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rogerh\RogerH\DATA_SCHEMA\PR_Asset_update_sheets\"/>
    </mc:Choice>
  </mc:AlternateContent>
  <bookViews>
    <workbookView xWindow="0" yWindow="0" windowWidth="20460" windowHeight="7770" activeTab="2"/>
  </bookViews>
  <sheets>
    <sheet name="Guidance" sheetId="210" r:id="rId1"/>
    <sheet name="EXAMPLE" sheetId="212" r:id="rId2"/>
    <sheet name="Point Features" sheetId="196" r:id="rId3"/>
    <sheet name="Line Features" sheetId="204" r:id="rId4"/>
    <sheet name="Polygon Features" sheetId="205" r:id="rId5"/>
    <sheet name="GDB Coded Points" sheetId="202" r:id="rId6"/>
    <sheet name="GDB Coded Line" sheetId="208" r:id="rId7"/>
    <sheet name="GDB Coded Polygon" sheetId="209" r:id="rId8"/>
    <sheet name="asset_grps" sheetId="201" r:id="rId9"/>
    <sheet name="type_master_list" sheetId="197" r:id="rId10"/>
    <sheet name="attributes_master" sheetId="206" r:id="rId11"/>
    <sheet name="subdom_master" sheetId="207" r:id="rId12"/>
  </sheets>
  <definedNames>
    <definedName name="_xlnm._FilterDatabase" localSheetId="1" hidden="1">EXAMPLE!$B$1:$B$30</definedName>
    <definedName name="_xlnm._FilterDatabase" localSheetId="6" hidden="1">'GDB Coded Line'!$H$1:$AJ$2</definedName>
    <definedName name="_xlnm._FilterDatabase" localSheetId="5" hidden="1">'GDB Coded Points'!$H$1:$BS$2</definedName>
    <definedName name="_xlnm._FilterDatabase" localSheetId="7" hidden="1">'GDB Coded Polygon'!$H$1:$AB$2</definedName>
    <definedName name="_xlnm._FilterDatabase" localSheetId="2" hidden="1">'Point Features'!$B$1:$B$1000</definedName>
    <definedName name="age_class">attributes_master!$A$413:$B$421</definedName>
    <definedName name="age_class_pick">attributes_master!$A$413:$A$421</definedName>
    <definedName name="ART">type_master_list!$A$1:$A$9</definedName>
    <definedName name="asset_grp" localSheetId="8">asset_grps!$A$2:$A$13</definedName>
    <definedName name="asset_grp_line">asset_grps!$A$14:$D$19</definedName>
    <definedName name="asset_grp_line_pick">asset_grps!$A$14:$A$19</definedName>
    <definedName name="asset_grp_poly">asset_grps!$A$20:$D$29</definedName>
    <definedName name="asset_grp_poly_pick">asset_grps!$A$20:$A$29</definedName>
    <definedName name="asset_grp_pt">asset_grps!$A$2:$D$13</definedName>
    <definedName name="asset_grp_pt_pick">asset_grps!$A$2:$A$13</definedName>
    <definedName name="BBQ">type_master_list!$A$10</definedName>
    <definedName name="bbq_fuel">attributes_master!$A$21:$B$27</definedName>
    <definedName name="bbq_fuel_pick">attributes_master!$A$21:$A$27</definedName>
    <definedName name="bbq_material">attributes_master!$A$56:$B$67</definedName>
    <definedName name="bbq_material_pick">attributes_master!$A$56:$A$67</definedName>
    <definedName name="bikestands">subdom_master!$B$1:$B$8</definedName>
    <definedName name="BLD">type_master_list!$A$163</definedName>
    <definedName name="boarddeck">subdom_master!$B$163:$B$171</definedName>
    <definedName name="boardwalk">subdom_master!$B$64</definedName>
    <definedName name="boatramp">subdom_master!$B$65</definedName>
    <definedName name="bollard">subdom_master!$B$9:$B$14</definedName>
    <definedName name="bridge">subdom_master!$B$66:$B$75</definedName>
    <definedName name="bridgedeck">subdom_master!$B$154:$B$162</definedName>
    <definedName name="cattlepen">subdom_master!$B$76</definedName>
    <definedName name="cattlestop">subdom_master!$B$63</definedName>
    <definedName name="culvert">subdom_master!$B$104</definedName>
    <definedName name="cutoffdrain">subdom_master!$B$103</definedName>
    <definedName name="drinkfountain">subdom_master!$B$15:$B$21</definedName>
    <definedName name="f_g_function">attributes_master!$A$445:$B$452</definedName>
    <definedName name="f_g_function_pick">attributes_master!$A$445:$A$452</definedName>
    <definedName name="feature_class" localSheetId="8">asset_grps!$D$2:$D$13</definedName>
    <definedName name="FNC">type_master_list!$A$125:$A$134</definedName>
    <definedName name="FRN">type_master_list!$A$20:$A$30</definedName>
    <definedName name="furniture_subdom_bike_stands">subdom_master!$A$1:$D$8</definedName>
    <definedName name="furniture_subdom_bike_stands_pick">subdom_master!$B$1:$B$8</definedName>
    <definedName name="furniture_subdom_bollards">subdom_master!$A$9:$D$14</definedName>
    <definedName name="furniture_subdom_bollards_pick">subdom_master!$B$9:$B$14</definedName>
    <definedName name="furniture_subdom_cattlestop">subdom_master!$A$63:$D$63</definedName>
    <definedName name="furniture_subdom_cattlestop_pick">subdom_master!$B$63</definedName>
    <definedName name="furniture_subdom_drink_Fount">subdom_master!$A$15:$D$21</definedName>
    <definedName name="furniture_subdom_drink_Fount_pick">subdom_master!$B$15:$B$21</definedName>
    <definedName name="furniture_subdom_gates">subdom_master!$A$22:$D$28</definedName>
    <definedName name="furniture_subdom_gates_pick">subdom_master!$B$22:$B$28</definedName>
    <definedName name="furniture_subdom_seats">subdom_master!$A$29:$D$47</definedName>
    <definedName name="furniture_subdom_seats_pick">subdom_master!$B$29:$B$47</definedName>
    <definedName name="furniture_subdom_stile">subdom_master!$A$48:$D$53</definedName>
    <definedName name="furniture_subdom_stile_pick">subdom_master!$B$48:$B$53</definedName>
    <definedName name="furniture_subdom_tables">subdom_master!$A$54:$D$62</definedName>
    <definedName name="furniture_subdom_tables_pick">subdom_master!$B$54:$B$62</definedName>
    <definedName name="gate">subdom_master!$B$22:$B$28</definedName>
    <definedName name="GRN">type_master_list!$A$149:$A$160</definedName>
    <definedName name="handrail">subdom_master!$B$77</definedName>
    <definedName name="HDG">type_master_list!$A$135</definedName>
    <definedName name="hedge_species">attributes_master!$A$453:$B$470</definedName>
    <definedName name="hedge_species_pick">attributes_master!$A$453:$A$470</definedName>
    <definedName name="IGLN">type_master_list!$A$136</definedName>
    <definedName name="IGPT">type_master_list!$A$31</definedName>
    <definedName name="irrigation_pipe_material">attributes_master!$A$471:$B$477</definedName>
    <definedName name="irrigation_pipe_material_pick">attributes_master!$A$471:$A$477</definedName>
    <definedName name="irrigation_plumbing">attributes_master!$A$102:$B$113</definedName>
    <definedName name="irrigation_plumbing_pick">attributes_master!$A$102:$A$113</definedName>
    <definedName name="irrigation_sprinklers">attributes_master!$A$114:$B$120</definedName>
    <definedName name="irrigation_sprinklers_pick">attributes_master!$A$114:$A$120</definedName>
    <definedName name="irrigation_status">attributes_master!$A$132:$B$140</definedName>
    <definedName name="irrigation_status_pick">attributes_master!$A$132:$A$140</definedName>
    <definedName name="irrigation_system">attributes_master!$A$121:$B$131</definedName>
    <definedName name="irrigation_system_pick">attributes_master!$A$121:$A$131</definedName>
    <definedName name="jetty">subdom_master!$B$78</definedName>
    <definedName name="manufacturer">attributes_master!$A$56:$B$97</definedName>
    <definedName name="manufacturer_pick">attributes_master!$A$68:$A$97</definedName>
    <definedName name="material_master">attributes_master!$A$28:$B$55</definedName>
    <definedName name="material_master_pick">attributes_master!$A$28:$A$55</definedName>
    <definedName name="MBO">type_master_list!$A$162</definedName>
    <definedName name="MSRF">type_master_list!$A$168</definedName>
    <definedName name="mtbsurf">subdom_master!$B$172:$B$178</definedName>
    <definedName name="nodatatrk">subdom_master!$B$207:$B$220</definedName>
    <definedName name="number">attributes_master!$A$1:$B$20</definedName>
    <definedName name="number_pick">attributes_master!$A$1:$A$20</definedName>
    <definedName name="otherstc">subdom_master!$B$105</definedName>
    <definedName name="othertrk">subdom_master!$B$179:$B$192</definedName>
    <definedName name="pergola">subdom_master!$B$79</definedName>
    <definedName name="PGEQ">type_master_list!$A$32:$A$72</definedName>
    <definedName name="PGSS">type_master_list!$A$170:$A$188</definedName>
    <definedName name="PLG">type_master_list!$A$169</definedName>
    <definedName name="power_supply">attributes_master!$A$174:$B$179</definedName>
    <definedName name="power_supply_pick">attributes_master!$A$174:$A$179</definedName>
    <definedName name="PRC">type_master_list!$A$164:$A$167</definedName>
    <definedName name="retainingwall">subdom_master!$B$221:$B$229</definedName>
    <definedName name="root_enviro">attributes_master!$A$422:$B$429</definedName>
    <definedName name="root_enviro_pick">attributes_master!$A$422:$A$429</definedName>
    <definedName name="rotunda">subdom_master!$B$80</definedName>
    <definedName name="SA">type_master_list!$A$189:$A$210</definedName>
    <definedName name="sa_pa_surface">attributes_master!$A$545:$B$572</definedName>
    <definedName name="sa_pa_surface_pick">attributes_master!$A$545:$A$572</definedName>
    <definedName name="safety_surface">attributes_master!$A$512:$B$530</definedName>
    <definedName name="safety_surface_pick">attributes_master!$A$512:$A$530</definedName>
    <definedName name="sealpmp">subdom_master!$B$123:$B$132</definedName>
    <definedName name="sealtrk">subdom_master!$B$106:$B$115</definedName>
    <definedName name="seat">subdom_master!$B$29:$B$47</definedName>
    <definedName name="SERV">type_master_list!$A$111:$A$121</definedName>
    <definedName name="service_tap">attributes_master!$A$161:$B$166</definedName>
    <definedName name="service_tap_pick">attributes_master!$A$161:$A$166</definedName>
    <definedName name="SGN">type_master_list!$A$73:$A$89</definedName>
    <definedName name="shadesail">subdom_master!$B$81:$B$85</definedName>
    <definedName name="shelter">subdom_master!$B$86:$B$93</definedName>
    <definedName name="sign_affix">attributes_master!$A$149:$B$160</definedName>
    <definedName name="sign_affix_pick">attributes_master!$A$149:$A$160</definedName>
    <definedName name="sign_purpose">attributes_master!$A$141:$B$148</definedName>
    <definedName name="sign_purpose_pick">attributes_master!$A$141:$A$148</definedName>
    <definedName name="size_class">attributes_master!$A$405:$B$412</definedName>
    <definedName name="size_class_pick">attributes_master!$A$405:$A$412</definedName>
    <definedName name="SPEQ">type_master_list!$A$90:$A$96</definedName>
    <definedName name="STC">type_master_list!$A$97:$A$110</definedName>
    <definedName name="steps">subdom_master!$B$94:$B$102</definedName>
    <definedName name="stile">subdom_master!$B$48:$B$53</definedName>
    <definedName name="structure_subdom_boardwalk">subdom_master!$A$64:$D$64</definedName>
    <definedName name="structure_subdom_boardwalk_pick">subdom_master!$B$64</definedName>
    <definedName name="structure_subdom_boatramp">subdom_master!$A$65:$D$65</definedName>
    <definedName name="structure_subdom_boatramp_pick">subdom_master!$B$65</definedName>
    <definedName name="structure_subdom_bridges">subdom_master!$A$66:$D$75</definedName>
    <definedName name="structure_subdom_bridges_pick">subdom_master!$B$66:$B$75</definedName>
    <definedName name="structure_subdom_cattlepen">subdom_master!$A$76:$D$76</definedName>
    <definedName name="structure_subdom_cattlepen_pick">subdom_master!$B$76</definedName>
    <definedName name="structure_subdom_culvert">subdom_master!$A$104:$D$104</definedName>
    <definedName name="structure_subdom_culvert_pick">subdom_master!$B$104</definedName>
    <definedName name="structure_subdom_cutoffdrain">subdom_master!$A$103:$D$103</definedName>
    <definedName name="structure_subdom_cutoffdrain_pick">subdom_master!$B$103</definedName>
    <definedName name="structure_subdom_handrail">subdom_master!$A$77:$D$77</definedName>
    <definedName name="structure_subdom_handrail_pick">subdom_master!$B$77</definedName>
    <definedName name="structure_subdom_jetty">subdom_master!$A$78:$D$78</definedName>
    <definedName name="structure_subdom_jetty_pick">subdom_master!$B$78</definedName>
    <definedName name="structure_subdom_other">subdom_master!$A$105:$D$105</definedName>
    <definedName name="structure_subdom_other_pick">subdom_master!$B$105</definedName>
    <definedName name="structure_subdom_pergola">subdom_master!$A$79:$D$79</definedName>
    <definedName name="structure_subdom_pergola_pick">subdom_master!$B$79</definedName>
    <definedName name="structure_subdom_rotunda">subdom_master!$A$80:$D$80</definedName>
    <definedName name="structure_subdom_rotunda_pick">subdom_master!$B$80</definedName>
    <definedName name="structure_subdom_shade">subdom_master!$A$81:$D$85</definedName>
    <definedName name="structure_subdom_shade_pick">subdom_master!$B$81:$B$85</definedName>
    <definedName name="structure_subdom_shelter">subdom_master!$A$86:$D$93</definedName>
    <definedName name="structure_subdom_shelter_pick">subdom_master!$B$86:$B$93</definedName>
    <definedName name="structure_subdom_steps">subdom_master!$A$94:$D$102</definedName>
    <definedName name="structure_subdom_steps_pick">subdom_master!$B$94:$B$102</definedName>
    <definedName name="subdom_master">subdom_master!$A:$D</definedName>
    <definedName name="subdom_master_gdb">subdom_master!$B:$C</definedName>
    <definedName name="surface_master">attributes_master!$A$478:$B$511</definedName>
    <definedName name="surface_master_pick">attributes_master!$A$478:$A$511</definedName>
    <definedName name="surface_sealed">subdom_master!$A$106:$D$115</definedName>
    <definedName name="surface_trk_cp">attributes_master!$A$531:$B$544</definedName>
    <definedName name="surface_trk_cp_pick">attributes_master!$A$531:$A$544</definedName>
    <definedName name="surface_trk_struc">subdom_master!$A$154:$D$162</definedName>
    <definedName name="surface_unsealed">subdom_master!$A$116:$D$122</definedName>
    <definedName name="table">subdom_master!$B$54:$B$62</definedName>
    <definedName name="TOI">type_master_list!$A$11:$A$19</definedName>
    <definedName name="TREE">type_master_list!$A$122</definedName>
    <definedName name="tree_location">attributes_master!$A$438:$B$444</definedName>
    <definedName name="tree_location_pick">attributes_master!$A$438:$A$444</definedName>
    <definedName name="tree_names">attributes_master!$A$187:$B$404</definedName>
    <definedName name="tree_names_pick">attributes_master!$A$187:$A$404</definedName>
    <definedName name="tree_surround">attributes_master!$A$430:$B$437</definedName>
    <definedName name="tree_surround_pick">attributes_master!$A$430:$A$437</definedName>
    <definedName name="TRF">type_master_list!$A$161</definedName>
    <definedName name="TRK">type_master_list!$A$137:$A$147</definedName>
    <definedName name="type_master_list">type_master_list!$A:$B</definedName>
    <definedName name="unknowntrk">subdom_master!$B$193:$B$206</definedName>
    <definedName name="unsealpmp">subdom_master!$B$133:$B$139</definedName>
    <definedName name="unsealtrk">subdom_master!$B$116:$B$122</definedName>
    <definedName name="vested">subdom_master!$B$140:$B$153</definedName>
    <definedName name="WALL">type_master_list!$A$123:$A$124</definedName>
    <definedName name="wall_subdom_retaining">subdom_master!$A$221:$D$229</definedName>
    <definedName name="wall_subdom_wall">subdom_master!$A$230:$D$236</definedName>
    <definedName name="wallsub">subdom_master!$B$230:$B$236</definedName>
    <definedName name="waste_water">attributes_master!$A$180:$B$186</definedName>
    <definedName name="waste_water_pick">attributes_master!$A$180:$A$186</definedName>
    <definedName name="wc_heating">attributes_master!$A$167:$B$173</definedName>
    <definedName name="wc_heating_pick">attributes_master!$A$167:$A$173</definedName>
    <definedName name="WTB">type_master_list!$A$148</definedName>
    <definedName name="WTR">type_master_list!$A$211:$A$217</definedName>
    <definedName name="yes_no">attributes_master!$A$98:$B$101</definedName>
    <definedName name="yes_no_pick">attributes_master!$A$98:$A$101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 i="205" l="1"/>
  <c r="J3" i="205"/>
  <c r="AC3" i="205"/>
  <c r="H4" i="205"/>
  <c r="J4" i="205"/>
  <c r="AC4" i="205"/>
  <c r="H5" i="205"/>
  <c r="J5" i="205"/>
  <c r="AC5" i="205"/>
  <c r="H6" i="205"/>
  <c r="J6" i="205"/>
  <c r="AC6" i="205"/>
  <c r="H7" i="205"/>
  <c r="J7" i="205"/>
  <c r="AC7" i="205"/>
  <c r="H8" i="205"/>
  <c r="J8" i="205"/>
  <c r="AC8" i="205"/>
  <c r="H9" i="205"/>
  <c r="J9" i="205"/>
  <c r="AC9" i="205"/>
  <c r="H10" i="205"/>
  <c r="J10" i="205"/>
  <c r="AC10" i="205"/>
  <c r="H11" i="205"/>
  <c r="J11" i="205"/>
  <c r="AC11" i="205"/>
  <c r="H12" i="205"/>
  <c r="J12" i="205"/>
  <c r="AC12" i="205"/>
  <c r="H13" i="205"/>
  <c r="J13" i="205"/>
  <c r="AC13" i="205"/>
  <c r="H14" i="205"/>
  <c r="J14" i="205"/>
  <c r="AC14" i="205"/>
  <c r="H15" i="205"/>
  <c r="J15" i="205"/>
  <c r="AC15" i="205"/>
  <c r="H16" i="205"/>
  <c r="J16" i="205"/>
  <c r="AC16" i="205"/>
  <c r="H17" i="205"/>
  <c r="J17" i="205"/>
  <c r="AC17" i="205"/>
  <c r="H18" i="205"/>
  <c r="J18" i="205"/>
  <c r="AC18" i="205"/>
  <c r="H19" i="205"/>
  <c r="J19" i="205"/>
  <c r="AC19" i="205"/>
  <c r="H20" i="205"/>
  <c r="J20" i="205"/>
  <c r="AC20" i="205"/>
  <c r="H21" i="205"/>
  <c r="J21" i="205"/>
  <c r="AC21" i="205"/>
  <c r="H22" i="205"/>
  <c r="J22" i="205"/>
  <c r="AC22" i="205"/>
  <c r="H23" i="205"/>
  <c r="J23" i="205"/>
  <c r="AC23" i="205"/>
  <c r="H24" i="205"/>
  <c r="J24" i="205"/>
  <c r="AC24" i="205"/>
  <c r="H25" i="205"/>
  <c r="J25" i="205"/>
  <c r="AC25" i="205"/>
  <c r="H26" i="205"/>
  <c r="J26" i="205"/>
  <c r="AC26" i="205"/>
  <c r="H27" i="205"/>
  <c r="J27" i="205"/>
  <c r="AC27" i="205"/>
  <c r="H28" i="205"/>
  <c r="J28" i="205"/>
  <c r="AC28" i="205"/>
  <c r="H29" i="205"/>
  <c r="J29" i="205"/>
  <c r="AC29" i="205"/>
  <c r="H30" i="205"/>
  <c r="J30" i="205"/>
  <c r="AC30" i="205"/>
  <c r="H31" i="205"/>
  <c r="J31" i="205"/>
  <c r="AC31" i="205"/>
  <c r="H32" i="205"/>
  <c r="J32" i="205"/>
  <c r="AC32" i="205"/>
  <c r="H33" i="205"/>
  <c r="J33" i="205"/>
  <c r="AC33" i="205"/>
  <c r="H34" i="205"/>
  <c r="J34" i="205"/>
  <c r="AC34" i="205"/>
  <c r="H35" i="205"/>
  <c r="J35" i="205"/>
  <c r="AC35" i="205"/>
  <c r="H36" i="205"/>
  <c r="J36" i="205"/>
  <c r="AC36" i="205"/>
  <c r="H37" i="205"/>
  <c r="J37" i="205"/>
  <c r="AC37" i="205"/>
  <c r="H38" i="205"/>
  <c r="J38" i="205"/>
  <c r="AC38" i="205"/>
  <c r="H39" i="205"/>
  <c r="J39" i="205"/>
  <c r="AC39" i="205"/>
  <c r="H40" i="205"/>
  <c r="J40" i="205"/>
  <c r="AC40" i="205"/>
  <c r="H41" i="205"/>
  <c r="J41" i="205"/>
  <c r="AC41" i="205"/>
  <c r="H42" i="205"/>
  <c r="J42" i="205"/>
  <c r="AC42" i="205"/>
  <c r="H43" i="205"/>
  <c r="J43" i="205"/>
  <c r="AC43" i="205"/>
  <c r="H44" i="205"/>
  <c r="J44" i="205"/>
  <c r="AC44" i="205"/>
  <c r="H45" i="205"/>
  <c r="J45" i="205"/>
  <c r="AC45" i="205"/>
  <c r="H46" i="205"/>
  <c r="J46" i="205"/>
  <c r="AC46" i="205"/>
  <c r="H47" i="205"/>
  <c r="J47" i="205"/>
  <c r="AC47" i="205"/>
  <c r="H48" i="205"/>
  <c r="J48" i="205"/>
  <c r="AC48" i="205"/>
  <c r="H49" i="205"/>
  <c r="J49" i="205"/>
  <c r="AC49" i="205"/>
  <c r="H50" i="205"/>
  <c r="J50" i="205"/>
  <c r="AC50" i="205"/>
  <c r="H51" i="205"/>
  <c r="J51" i="205"/>
  <c r="AC51" i="205"/>
  <c r="H52" i="205"/>
  <c r="J52" i="205"/>
  <c r="AC52" i="205"/>
  <c r="H53" i="205"/>
  <c r="J53" i="205"/>
  <c r="AC53" i="205"/>
  <c r="H54" i="205"/>
  <c r="J54" i="205"/>
  <c r="AC54" i="205"/>
  <c r="H55" i="205"/>
  <c r="J55" i="205"/>
  <c r="AC55" i="205"/>
  <c r="H56" i="205"/>
  <c r="J56" i="205"/>
  <c r="AC56" i="205"/>
  <c r="H57" i="205"/>
  <c r="J57" i="205"/>
  <c r="AC57" i="205"/>
  <c r="H58" i="205"/>
  <c r="J58" i="205"/>
  <c r="AC58" i="205"/>
  <c r="H59" i="205"/>
  <c r="J59" i="205"/>
  <c r="AC59" i="205"/>
  <c r="H60" i="205"/>
  <c r="J60" i="205"/>
  <c r="AC60" i="205"/>
  <c r="H61" i="205"/>
  <c r="J61" i="205"/>
  <c r="AC61" i="205"/>
  <c r="H62" i="205"/>
  <c r="J62" i="205"/>
  <c r="AC62" i="205"/>
  <c r="H63" i="205"/>
  <c r="J63" i="205"/>
  <c r="AC63" i="205"/>
  <c r="H64" i="205"/>
  <c r="J64" i="205"/>
  <c r="AC64" i="205"/>
  <c r="H65" i="205"/>
  <c r="J65" i="205"/>
  <c r="AC65" i="205"/>
  <c r="H66" i="205"/>
  <c r="J66" i="205"/>
  <c r="AC66" i="205"/>
  <c r="H67" i="205"/>
  <c r="J67" i="205"/>
  <c r="AC67" i="205"/>
  <c r="H68" i="205"/>
  <c r="J68" i="205"/>
  <c r="AC68" i="205"/>
  <c r="H69" i="205"/>
  <c r="J69" i="205"/>
  <c r="AC69" i="205"/>
  <c r="H70" i="205"/>
  <c r="J70" i="205"/>
  <c r="AC70" i="205"/>
  <c r="H71" i="205"/>
  <c r="J71" i="205"/>
  <c r="AC71" i="205"/>
  <c r="H72" i="205"/>
  <c r="J72" i="205"/>
  <c r="AC72" i="205"/>
  <c r="H73" i="205"/>
  <c r="J73" i="205"/>
  <c r="AC73" i="205"/>
  <c r="H74" i="205"/>
  <c r="J74" i="205"/>
  <c r="AC74" i="205"/>
  <c r="H75" i="205"/>
  <c r="J75" i="205"/>
  <c r="AC75" i="205"/>
  <c r="H76" i="205"/>
  <c r="J76" i="205"/>
  <c r="AC76" i="205"/>
  <c r="H77" i="205"/>
  <c r="J77" i="205"/>
  <c r="AC77" i="205"/>
  <c r="H78" i="205"/>
  <c r="J78" i="205"/>
  <c r="AC78" i="205"/>
  <c r="H79" i="205"/>
  <c r="J79" i="205"/>
  <c r="AC79" i="205"/>
  <c r="H80" i="205"/>
  <c r="J80" i="205"/>
  <c r="AC80" i="205"/>
  <c r="H81" i="205"/>
  <c r="J81" i="205"/>
  <c r="AC81" i="205"/>
  <c r="H82" i="205"/>
  <c r="J82" i="205"/>
  <c r="AC82" i="205"/>
  <c r="H83" i="205"/>
  <c r="J83" i="205"/>
  <c r="AC83" i="205"/>
  <c r="H84" i="205"/>
  <c r="J84" i="205"/>
  <c r="AC84" i="205"/>
  <c r="H85" i="205"/>
  <c r="J85" i="205"/>
  <c r="AC85" i="205"/>
  <c r="H86" i="205"/>
  <c r="J86" i="205"/>
  <c r="AC86" i="205"/>
  <c r="H87" i="205"/>
  <c r="J87" i="205"/>
  <c r="AC87" i="205"/>
  <c r="H88" i="205"/>
  <c r="J88" i="205"/>
  <c r="AC88" i="205"/>
  <c r="H89" i="205"/>
  <c r="J89" i="205"/>
  <c r="AC89" i="205"/>
  <c r="H90" i="205"/>
  <c r="J90" i="205"/>
  <c r="AC90" i="205"/>
  <c r="H91" i="205"/>
  <c r="J91" i="205"/>
  <c r="AC91" i="205"/>
  <c r="H92" i="205"/>
  <c r="J92" i="205"/>
  <c r="AC92" i="205"/>
  <c r="H93" i="205"/>
  <c r="J93" i="205"/>
  <c r="AC93" i="205"/>
  <c r="H94" i="205"/>
  <c r="J94" i="205"/>
  <c r="AC94" i="205"/>
  <c r="H95" i="205"/>
  <c r="J95" i="205"/>
  <c r="AC95" i="205"/>
  <c r="H96" i="205"/>
  <c r="J96" i="205"/>
  <c r="AC96" i="205"/>
  <c r="H97" i="205"/>
  <c r="J97" i="205"/>
  <c r="AC97" i="205"/>
  <c r="H98" i="205"/>
  <c r="J98" i="205"/>
  <c r="AC98" i="205"/>
  <c r="H99" i="205"/>
  <c r="J99" i="205"/>
  <c r="AC99" i="205"/>
  <c r="H100" i="205"/>
  <c r="J100" i="205"/>
  <c r="AC100" i="205"/>
  <c r="H101" i="205"/>
  <c r="J101" i="205"/>
  <c r="AC101" i="205"/>
  <c r="H102" i="205"/>
  <c r="J102" i="205"/>
  <c r="AC102" i="205"/>
  <c r="H103" i="205"/>
  <c r="J103" i="205"/>
  <c r="AC103" i="205"/>
  <c r="H104" i="205"/>
  <c r="J104" i="205"/>
  <c r="AC104" i="205"/>
  <c r="H105" i="205"/>
  <c r="J105" i="205"/>
  <c r="AC105" i="205"/>
  <c r="H106" i="205"/>
  <c r="J106" i="205"/>
  <c r="AC106" i="205"/>
  <c r="H107" i="205"/>
  <c r="J107" i="205"/>
  <c r="AC107" i="205"/>
  <c r="H108" i="205"/>
  <c r="J108" i="205"/>
  <c r="AC108" i="205"/>
  <c r="H109" i="205"/>
  <c r="J109" i="205"/>
  <c r="AC109" i="205"/>
  <c r="H110" i="205"/>
  <c r="J110" i="205"/>
  <c r="AC110" i="205"/>
  <c r="H111" i="205"/>
  <c r="J111" i="205"/>
  <c r="AC111" i="205"/>
  <c r="H112" i="205"/>
  <c r="J112" i="205"/>
  <c r="AC112" i="205"/>
  <c r="H113" i="205"/>
  <c r="J113" i="205"/>
  <c r="AC113" i="205"/>
  <c r="H114" i="205"/>
  <c r="J114" i="205"/>
  <c r="AC114" i="205"/>
  <c r="H115" i="205"/>
  <c r="J115" i="205"/>
  <c r="AC115" i="205"/>
  <c r="H116" i="205"/>
  <c r="J116" i="205"/>
  <c r="AC116" i="205"/>
  <c r="H117" i="205"/>
  <c r="J117" i="205"/>
  <c r="AC117" i="205"/>
  <c r="H118" i="205"/>
  <c r="J118" i="205"/>
  <c r="AC118" i="205"/>
  <c r="H119" i="205"/>
  <c r="J119" i="205"/>
  <c r="AC119" i="205"/>
  <c r="H120" i="205"/>
  <c r="J120" i="205"/>
  <c r="AC120" i="205"/>
  <c r="H121" i="205"/>
  <c r="J121" i="205"/>
  <c r="AC121" i="205"/>
  <c r="H122" i="205"/>
  <c r="J122" i="205"/>
  <c r="AC122" i="205"/>
  <c r="H123" i="205"/>
  <c r="J123" i="205"/>
  <c r="AC123" i="205"/>
  <c r="H124" i="205"/>
  <c r="J124" i="205"/>
  <c r="AC124" i="205"/>
  <c r="H125" i="205"/>
  <c r="J125" i="205"/>
  <c r="AC125" i="205"/>
  <c r="H126" i="205"/>
  <c r="J126" i="205"/>
  <c r="AC126" i="205"/>
  <c r="H127" i="205"/>
  <c r="J127" i="205"/>
  <c r="AC127" i="205"/>
  <c r="H128" i="205"/>
  <c r="J128" i="205"/>
  <c r="AC128" i="205"/>
  <c r="H129" i="205"/>
  <c r="J129" i="205"/>
  <c r="AC129" i="205"/>
  <c r="H130" i="205"/>
  <c r="J130" i="205"/>
  <c r="AC130" i="205"/>
  <c r="H131" i="205"/>
  <c r="J131" i="205"/>
  <c r="AC131" i="205"/>
  <c r="H132" i="205"/>
  <c r="J132" i="205"/>
  <c r="AC132" i="205"/>
  <c r="H133" i="205"/>
  <c r="J133" i="205"/>
  <c r="AC133" i="205"/>
  <c r="H134" i="205"/>
  <c r="J134" i="205"/>
  <c r="AC134" i="205"/>
  <c r="H135" i="205"/>
  <c r="J135" i="205"/>
  <c r="AC135" i="205"/>
  <c r="H136" i="205"/>
  <c r="J136" i="205"/>
  <c r="AC136" i="205"/>
  <c r="H137" i="205"/>
  <c r="J137" i="205"/>
  <c r="AC137" i="205"/>
  <c r="H138" i="205"/>
  <c r="J138" i="205"/>
  <c r="AC138" i="205"/>
  <c r="H139" i="205"/>
  <c r="J139" i="205"/>
  <c r="AC139" i="205"/>
  <c r="H140" i="205"/>
  <c r="J140" i="205"/>
  <c r="AC140" i="205"/>
  <c r="H141" i="205"/>
  <c r="J141" i="205"/>
  <c r="AC141" i="205"/>
  <c r="H142" i="205"/>
  <c r="J142" i="205"/>
  <c r="AC142" i="205"/>
  <c r="H143" i="205"/>
  <c r="J143" i="205"/>
  <c r="AC143" i="205"/>
  <c r="H144" i="205"/>
  <c r="J144" i="205"/>
  <c r="AC144" i="205"/>
  <c r="H145" i="205"/>
  <c r="J145" i="205"/>
  <c r="AC145" i="205"/>
  <c r="H146" i="205"/>
  <c r="J146" i="205"/>
  <c r="AC146" i="205"/>
  <c r="H147" i="205"/>
  <c r="J147" i="205"/>
  <c r="AC147" i="205"/>
  <c r="H148" i="205"/>
  <c r="J148" i="205"/>
  <c r="AC148" i="205"/>
  <c r="H149" i="205"/>
  <c r="J149" i="205"/>
  <c r="AC149" i="205"/>
  <c r="H150" i="205"/>
  <c r="J150" i="205"/>
  <c r="AC150" i="205"/>
  <c r="H151" i="205"/>
  <c r="J151" i="205"/>
  <c r="AC151" i="205"/>
  <c r="H152" i="205"/>
  <c r="J152" i="205"/>
  <c r="AC152" i="205"/>
  <c r="H153" i="205"/>
  <c r="J153" i="205"/>
  <c r="AC153" i="205"/>
  <c r="H154" i="205"/>
  <c r="J154" i="205"/>
  <c r="AC154" i="205"/>
  <c r="H155" i="205"/>
  <c r="J155" i="205"/>
  <c r="AC155" i="205"/>
  <c r="H156" i="205"/>
  <c r="J156" i="205"/>
  <c r="AC156" i="205"/>
  <c r="H157" i="205"/>
  <c r="J157" i="205"/>
  <c r="AC157" i="205"/>
  <c r="H158" i="205"/>
  <c r="J158" i="205"/>
  <c r="AC158" i="205"/>
  <c r="H159" i="205"/>
  <c r="J159" i="205"/>
  <c r="AC159" i="205"/>
  <c r="H160" i="205"/>
  <c r="J160" i="205"/>
  <c r="AC160" i="205"/>
  <c r="H161" i="205"/>
  <c r="J161" i="205"/>
  <c r="AC161" i="205"/>
  <c r="H162" i="205"/>
  <c r="J162" i="205"/>
  <c r="AC162" i="205"/>
  <c r="H163" i="205"/>
  <c r="J163" i="205"/>
  <c r="AC163" i="205"/>
  <c r="H164" i="205"/>
  <c r="J164" i="205"/>
  <c r="AC164" i="205"/>
  <c r="H165" i="205"/>
  <c r="J165" i="205"/>
  <c r="AC165" i="205"/>
  <c r="H166" i="205"/>
  <c r="J166" i="205"/>
  <c r="AC166" i="205"/>
  <c r="H167" i="205"/>
  <c r="J167" i="205"/>
  <c r="AC167" i="205"/>
  <c r="H168" i="205"/>
  <c r="J168" i="205"/>
  <c r="AC168" i="205"/>
  <c r="H169" i="205"/>
  <c r="J169" i="205"/>
  <c r="AC169" i="205"/>
  <c r="H170" i="205"/>
  <c r="J170" i="205"/>
  <c r="AC170" i="205"/>
  <c r="H171" i="205"/>
  <c r="J171" i="205"/>
  <c r="AC171" i="205"/>
  <c r="H172" i="205"/>
  <c r="J172" i="205"/>
  <c r="AC172" i="205"/>
  <c r="H173" i="205"/>
  <c r="J173" i="205"/>
  <c r="AC173" i="205"/>
  <c r="H174" i="205"/>
  <c r="J174" i="205"/>
  <c r="AC174" i="205"/>
  <c r="H175" i="205"/>
  <c r="J175" i="205"/>
  <c r="AC175" i="205"/>
  <c r="H176" i="205"/>
  <c r="J176" i="205"/>
  <c r="AC176" i="205"/>
  <c r="H177" i="205"/>
  <c r="J177" i="205"/>
  <c r="AC177" i="205"/>
  <c r="H178" i="205"/>
  <c r="J178" i="205"/>
  <c r="AC178" i="205"/>
  <c r="H179" i="205"/>
  <c r="J179" i="205"/>
  <c r="AC179" i="205"/>
  <c r="H180" i="205"/>
  <c r="J180" i="205"/>
  <c r="AC180" i="205"/>
  <c r="H181" i="205"/>
  <c r="J181" i="205"/>
  <c r="AC181" i="205"/>
  <c r="H182" i="205"/>
  <c r="J182" i="205"/>
  <c r="AC182" i="205"/>
  <c r="H183" i="205"/>
  <c r="J183" i="205"/>
  <c r="AC183" i="205"/>
  <c r="H184" i="205"/>
  <c r="J184" i="205"/>
  <c r="AC184" i="205"/>
  <c r="H185" i="205"/>
  <c r="J185" i="205"/>
  <c r="AC185" i="205"/>
  <c r="H186" i="205"/>
  <c r="J186" i="205"/>
  <c r="AC186" i="205"/>
  <c r="H187" i="205"/>
  <c r="J187" i="205"/>
  <c r="AC187" i="205"/>
  <c r="H188" i="205"/>
  <c r="J188" i="205"/>
  <c r="AC188" i="205"/>
  <c r="H189" i="205"/>
  <c r="J189" i="205"/>
  <c r="AC189" i="205"/>
  <c r="H190" i="205"/>
  <c r="J190" i="205"/>
  <c r="AC190" i="205"/>
  <c r="H191" i="205"/>
  <c r="J191" i="205"/>
  <c r="AC191" i="205"/>
  <c r="H192" i="205"/>
  <c r="J192" i="205"/>
  <c r="AC192" i="205"/>
  <c r="H193" i="205"/>
  <c r="J193" i="205"/>
  <c r="AC193" i="205"/>
  <c r="H194" i="205"/>
  <c r="J194" i="205"/>
  <c r="AC194" i="205"/>
  <c r="H195" i="205"/>
  <c r="J195" i="205"/>
  <c r="AC195" i="205"/>
  <c r="H196" i="205"/>
  <c r="J196" i="205"/>
  <c r="AC196" i="205"/>
  <c r="H197" i="205"/>
  <c r="J197" i="205"/>
  <c r="AC197" i="205"/>
  <c r="H198" i="205"/>
  <c r="J198" i="205"/>
  <c r="AC198" i="205"/>
  <c r="H199" i="205"/>
  <c r="J199" i="205"/>
  <c r="AC199" i="205"/>
  <c r="H200" i="205"/>
  <c r="J200" i="205"/>
  <c r="AC200" i="205"/>
  <c r="H201" i="205"/>
  <c r="J201" i="205"/>
  <c r="AC201" i="205"/>
  <c r="H202" i="205"/>
  <c r="J202" i="205"/>
  <c r="AC202" i="205"/>
  <c r="H203" i="205"/>
  <c r="J203" i="205"/>
  <c r="AC203" i="205"/>
  <c r="H204" i="205"/>
  <c r="J204" i="205"/>
  <c r="AC204" i="205"/>
  <c r="H205" i="205"/>
  <c r="J205" i="205"/>
  <c r="AC205" i="205"/>
  <c r="H206" i="205"/>
  <c r="J206" i="205"/>
  <c r="AC206" i="205"/>
  <c r="H207" i="205"/>
  <c r="J207" i="205"/>
  <c r="AC207" i="205"/>
  <c r="H208" i="205"/>
  <c r="J208" i="205"/>
  <c r="AC208" i="205"/>
  <c r="H209" i="205"/>
  <c r="J209" i="205"/>
  <c r="AC209" i="205"/>
  <c r="H210" i="205"/>
  <c r="J210" i="205"/>
  <c r="AC210" i="205"/>
  <c r="H211" i="205"/>
  <c r="J211" i="205"/>
  <c r="AC211" i="205"/>
  <c r="H212" i="205"/>
  <c r="J212" i="205"/>
  <c r="AC212" i="205"/>
  <c r="H213" i="205"/>
  <c r="J213" i="205"/>
  <c r="AC213" i="205"/>
  <c r="H214" i="205"/>
  <c r="J214" i="205"/>
  <c r="AC214" i="205"/>
  <c r="H215" i="205"/>
  <c r="J215" i="205"/>
  <c r="AC215" i="205"/>
  <c r="H216" i="205"/>
  <c r="J216" i="205"/>
  <c r="AC216" i="205"/>
  <c r="H217" i="205"/>
  <c r="J217" i="205"/>
  <c r="AC217" i="205"/>
  <c r="H218" i="205"/>
  <c r="J218" i="205"/>
  <c r="AC218" i="205"/>
  <c r="H219" i="205"/>
  <c r="J219" i="205"/>
  <c r="AC219" i="205"/>
  <c r="H220" i="205"/>
  <c r="J220" i="205"/>
  <c r="AC220" i="205"/>
  <c r="H221" i="205"/>
  <c r="J221" i="205"/>
  <c r="AC221" i="205"/>
  <c r="H222" i="205"/>
  <c r="J222" i="205"/>
  <c r="AC222" i="205"/>
  <c r="H223" i="205"/>
  <c r="J223" i="205"/>
  <c r="AC223" i="205"/>
  <c r="H224" i="205"/>
  <c r="J224" i="205"/>
  <c r="AC224" i="205"/>
  <c r="H225" i="205"/>
  <c r="J225" i="205"/>
  <c r="AC225" i="205"/>
  <c r="H226" i="205"/>
  <c r="J226" i="205"/>
  <c r="AC226" i="205"/>
  <c r="H227" i="205"/>
  <c r="J227" i="205"/>
  <c r="AC227" i="205"/>
  <c r="H228" i="205"/>
  <c r="J228" i="205"/>
  <c r="AC228" i="205"/>
  <c r="H229" i="205"/>
  <c r="J229" i="205"/>
  <c r="AC229" i="205"/>
  <c r="H230" i="205"/>
  <c r="J230" i="205"/>
  <c r="AC230" i="205"/>
  <c r="H231" i="205"/>
  <c r="J231" i="205"/>
  <c r="AC231" i="205"/>
  <c r="H232" i="205"/>
  <c r="J232" i="205"/>
  <c r="AC232" i="205"/>
  <c r="H233" i="205"/>
  <c r="J233" i="205"/>
  <c r="AC233" i="205"/>
  <c r="H234" i="205"/>
  <c r="J234" i="205"/>
  <c r="AC234" i="205"/>
  <c r="H235" i="205"/>
  <c r="J235" i="205"/>
  <c r="AC235" i="205"/>
  <c r="H236" i="205"/>
  <c r="J236" i="205"/>
  <c r="AC236" i="205"/>
  <c r="H237" i="205"/>
  <c r="J237" i="205"/>
  <c r="AC237" i="205"/>
  <c r="H238" i="205"/>
  <c r="J238" i="205"/>
  <c r="AC238" i="205"/>
  <c r="H239" i="205"/>
  <c r="J239" i="205"/>
  <c r="AC239" i="205"/>
  <c r="H240" i="205"/>
  <c r="J240" i="205"/>
  <c r="AC240" i="205"/>
  <c r="H241" i="205"/>
  <c r="J241" i="205"/>
  <c r="AC241" i="205"/>
  <c r="H242" i="205"/>
  <c r="J242" i="205"/>
  <c r="AC242" i="205"/>
  <c r="H243" i="205"/>
  <c r="J243" i="205"/>
  <c r="AC243" i="205"/>
  <c r="H244" i="205"/>
  <c r="J244" i="205"/>
  <c r="AC244" i="205"/>
  <c r="H245" i="205"/>
  <c r="J245" i="205"/>
  <c r="AC245" i="205"/>
  <c r="H246" i="205"/>
  <c r="J246" i="205"/>
  <c r="AC246" i="205"/>
  <c r="H247" i="205"/>
  <c r="J247" i="205"/>
  <c r="AC247" i="205"/>
  <c r="H248" i="205"/>
  <c r="J248" i="205"/>
  <c r="AC248" i="205"/>
  <c r="H249" i="205"/>
  <c r="J249" i="205"/>
  <c r="AC249" i="205"/>
  <c r="H250" i="205"/>
  <c r="J250" i="205"/>
  <c r="AC250" i="205"/>
  <c r="H251" i="205"/>
  <c r="J251" i="205"/>
  <c r="AC251" i="205"/>
  <c r="H252" i="205"/>
  <c r="J252" i="205"/>
  <c r="AC252" i="205"/>
  <c r="H253" i="205"/>
  <c r="J253" i="205"/>
  <c r="AC253" i="205"/>
  <c r="H254" i="205"/>
  <c r="J254" i="205"/>
  <c r="AC254" i="205"/>
  <c r="H255" i="205"/>
  <c r="J255" i="205"/>
  <c r="AC255" i="205"/>
  <c r="H256" i="205"/>
  <c r="J256" i="205"/>
  <c r="AC256" i="205"/>
  <c r="H257" i="205"/>
  <c r="J257" i="205"/>
  <c r="AC257" i="205"/>
  <c r="H258" i="205"/>
  <c r="J258" i="205"/>
  <c r="AC258" i="205"/>
  <c r="H259" i="205"/>
  <c r="J259" i="205"/>
  <c r="AC259" i="205"/>
  <c r="H260" i="205"/>
  <c r="J260" i="205"/>
  <c r="AC260" i="205"/>
  <c r="H261" i="205"/>
  <c r="J261" i="205"/>
  <c r="AC261" i="205"/>
  <c r="H262" i="205"/>
  <c r="J262" i="205"/>
  <c r="AC262" i="205"/>
  <c r="H263" i="205"/>
  <c r="J263" i="205"/>
  <c r="AC263" i="205"/>
  <c r="H264" i="205"/>
  <c r="J264" i="205"/>
  <c r="AC264" i="205"/>
  <c r="H265" i="205"/>
  <c r="J265" i="205"/>
  <c r="AC265" i="205"/>
  <c r="H266" i="205"/>
  <c r="J266" i="205"/>
  <c r="AC266" i="205"/>
  <c r="H267" i="205"/>
  <c r="J267" i="205"/>
  <c r="AC267" i="205"/>
  <c r="H268" i="205"/>
  <c r="J268" i="205"/>
  <c r="AC268" i="205"/>
  <c r="H269" i="205"/>
  <c r="J269" i="205"/>
  <c r="AC269" i="205"/>
  <c r="H270" i="205"/>
  <c r="J270" i="205"/>
  <c r="AC270" i="205"/>
  <c r="H271" i="205"/>
  <c r="J271" i="205"/>
  <c r="AC271" i="205"/>
  <c r="H272" i="205"/>
  <c r="J272" i="205"/>
  <c r="AC272" i="205"/>
  <c r="H273" i="205"/>
  <c r="J273" i="205"/>
  <c r="AC273" i="205"/>
  <c r="H274" i="205"/>
  <c r="J274" i="205"/>
  <c r="AC274" i="205"/>
  <c r="H275" i="205"/>
  <c r="J275" i="205"/>
  <c r="AC275" i="205"/>
  <c r="H276" i="205"/>
  <c r="J276" i="205"/>
  <c r="AC276" i="205"/>
  <c r="H277" i="205"/>
  <c r="J277" i="205"/>
  <c r="AC277" i="205"/>
  <c r="H278" i="205"/>
  <c r="J278" i="205"/>
  <c r="AC278" i="205"/>
  <c r="H279" i="205"/>
  <c r="J279" i="205"/>
  <c r="AC279" i="205"/>
  <c r="H280" i="205"/>
  <c r="J280" i="205"/>
  <c r="AC280" i="205"/>
  <c r="H281" i="205"/>
  <c r="J281" i="205"/>
  <c r="AC281" i="205"/>
  <c r="H282" i="205"/>
  <c r="J282" i="205"/>
  <c r="AC282" i="205"/>
  <c r="H283" i="205"/>
  <c r="J283" i="205"/>
  <c r="AC283" i="205"/>
  <c r="H284" i="205"/>
  <c r="J284" i="205"/>
  <c r="AC284" i="205"/>
  <c r="H285" i="205"/>
  <c r="J285" i="205"/>
  <c r="AC285" i="205"/>
  <c r="H286" i="205"/>
  <c r="J286" i="205"/>
  <c r="AC286" i="205"/>
  <c r="H287" i="205"/>
  <c r="J287" i="205"/>
  <c r="AC287" i="205"/>
  <c r="H288" i="205"/>
  <c r="J288" i="205"/>
  <c r="AC288" i="205"/>
  <c r="H289" i="205"/>
  <c r="J289" i="205"/>
  <c r="AC289" i="205"/>
  <c r="H290" i="205"/>
  <c r="J290" i="205"/>
  <c r="AC290" i="205"/>
  <c r="H291" i="205"/>
  <c r="J291" i="205"/>
  <c r="AC291" i="205"/>
  <c r="H292" i="205"/>
  <c r="J292" i="205"/>
  <c r="AC292" i="205"/>
  <c r="H293" i="205"/>
  <c r="J293" i="205"/>
  <c r="AC293" i="205"/>
  <c r="H294" i="205"/>
  <c r="J294" i="205"/>
  <c r="AC294" i="205"/>
  <c r="H295" i="205"/>
  <c r="J295" i="205"/>
  <c r="AC295" i="205"/>
  <c r="H296" i="205"/>
  <c r="J296" i="205"/>
  <c r="AC296" i="205"/>
  <c r="H297" i="205"/>
  <c r="J297" i="205"/>
  <c r="AC297" i="205"/>
  <c r="H298" i="205"/>
  <c r="J298" i="205"/>
  <c r="AC298" i="205"/>
  <c r="H299" i="205"/>
  <c r="J299" i="205"/>
  <c r="AC299" i="205"/>
  <c r="H300" i="205"/>
  <c r="J300" i="205"/>
  <c r="AC300" i="205"/>
  <c r="H301" i="205"/>
  <c r="J301" i="205"/>
  <c r="AC301" i="205"/>
  <c r="H302" i="205"/>
  <c r="J302" i="205"/>
  <c r="AC302" i="205"/>
  <c r="H303" i="205"/>
  <c r="J303" i="205"/>
  <c r="AC303" i="205"/>
  <c r="H304" i="205"/>
  <c r="J304" i="205"/>
  <c r="AC304" i="205"/>
  <c r="H305" i="205"/>
  <c r="J305" i="205"/>
  <c r="AC305" i="205"/>
  <c r="H306" i="205"/>
  <c r="J306" i="205"/>
  <c r="AC306" i="205"/>
  <c r="H307" i="205"/>
  <c r="J307" i="205"/>
  <c r="AC307" i="205"/>
  <c r="H308" i="205"/>
  <c r="J308" i="205"/>
  <c r="AC308" i="205"/>
  <c r="H309" i="205"/>
  <c r="J309" i="205"/>
  <c r="AC309" i="205"/>
  <c r="H310" i="205"/>
  <c r="J310" i="205"/>
  <c r="AC310" i="205"/>
  <c r="H311" i="205"/>
  <c r="J311" i="205"/>
  <c r="AC311" i="205"/>
  <c r="H312" i="205"/>
  <c r="J312" i="205"/>
  <c r="AC312" i="205"/>
  <c r="H313" i="205"/>
  <c r="J313" i="205"/>
  <c r="AC313" i="205"/>
  <c r="H314" i="205"/>
  <c r="J314" i="205"/>
  <c r="AC314" i="205"/>
  <c r="H315" i="205"/>
  <c r="J315" i="205"/>
  <c r="AC315" i="205"/>
  <c r="H316" i="205"/>
  <c r="J316" i="205"/>
  <c r="AC316" i="205"/>
  <c r="H317" i="205"/>
  <c r="J317" i="205"/>
  <c r="AC317" i="205"/>
  <c r="H318" i="205"/>
  <c r="J318" i="205"/>
  <c r="AC318" i="205"/>
  <c r="H319" i="205"/>
  <c r="J319" i="205"/>
  <c r="AC319" i="205"/>
  <c r="H320" i="205"/>
  <c r="J320" i="205"/>
  <c r="AC320" i="205"/>
  <c r="H321" i="205"/>
  <c r="J321" i="205"/>
  <c r="AC321" i="205"/>
  <c r="H322" i="205"/>
  <c r="J322" i="205"/>
  <c r="AC322" i="205"/>
  <c r="H323" i="205"/>
  <c r="J323" i="205"/>
  <c r="AC323" i="205"/>
  <c r="H324" i="205"/>
  <c r="J324" i="205"/>
  <c r="AC324" i="205"/>
  <c r="H325" i="205"/>
  <c r="J325" i="205"/>
  <c r="AC325" i="205"/>
  <c r="H326" i="205"/>
  <c r="J326" i="205"/>
  <c r="AC326" i="205"/>
  <c r="H327" i="205"/>
  <c r="J327" i="205"/>
  <c r="AC327" i="205"/>
  <c r="H328" i="205"/>
  <c r="J328" i="205"/>
  <c r="AC328" i="205"/>
  <c r="H329" i="205"/>
  <c r="J329" i="205"/>
  <c r="AC329" i="205"/>
  <c r="H330" i="205"/>
  <c r="J330" i="205"/>
  <c r="AC330" i="205"/>
  <c r="H331" i="205"/>
  <c r="J331" i="205"/>
  <c r="AC331" i="205"/>
  <c r="H332" i="205"/>
  <c r="J332" i="205"/>
  <c r="AC332" i="205"/>
  <c r="H333" i="205"/>
  <c r="J333" i="205"/>
  <c r="AC333" i="205"/>
  <c r="H334" i="205"/>
  <c r="J334" i="205"/>
  <c r="AC334" i="205"/>
  <c r="H335" i="205"/>
  <c r="J335" i="205"/>
  <c r="AC335" i="205"/>
  <c r="H336" i="205"/>
  <c r="J336" i="205"/>
  <c r="AC336" i="205"/>
  <c r="H337" i="205"/>
  <c r="J337" i="205"/>
  <c r="AC337" i="205"/>
  <c r="H338" i="205"/>
  <c r="J338" i="205"/>
  <c r="AC338" i="205"/>
  <c r="H339" i="205"/>
  <c r="J339" i="205"/>
  <c r="AC339" i="205"/>
  <c r="H340" i="205"/>
  <c r="J340" i="205"/>
  <c r="AC340" i="205"/>
  <c r="H341" i="205"/>
  <c r="J341" i="205"/>
  <c r="AC341" i="205"/>
  <c r="H342" i="205"/>
  <c r="J342" i="205"/>
  <c r="AC342" i="205"/>
  <c r="H343" i="205"/>
  <c r="J343" i="205"/>
  <c r="AC343" i="205"/>
  <c r="H344" i="205"/>
  <c r="J344" i="205"/>
  <c r="AC344" i="205"/>
  <c r="H345" i="205"/>
  <c r="J345" i="205"/>
  <c r="AC345" i="205"/>
  <c r="H346" i="205"/>
  <c r="J346" i="205"/>
  <c r="AC346" i="205"/>
  <c r="H347" i="205"/>
  <c r="J347" i="205"/>
  <c r="AC347" i="205"/>
  <c r="H348" i="205"/>
  <c r="J348" i="205"/>
  <c r="AC348" i="205"/>
  <c r="H349" i="205"/>
  <c r="J349" i="205"/>
  <c r="AC349" i="205"/>
  <c r="H350" i="205"/>
  <c r="J350" i="205"/>
  <c r="AC350" i="205"/>
  <c r="H351" i="205"/>
  <c r="J351" i="205"/>
  <c r="AC351" i="205"/>
  <c r="H352" i="205"/>
  <c r="J352" i="205"/>
  <c r="AC352" i="205"/>
  <c r="H353" i="205"/>
  <c r="J353" i="205"/>
  <c r="AC353" i="205"/>
  <c r="H354" i="205"/>
  <c r="J354" i="205"/>
  <c r="AC354" i="205"/>
  <c r="H355" i="205"/>
  <c r="J355" i="205"/>
  <c r="AC355" i="205"/>
  <c r="H356" i="205"/>
  <c r="J356" i="205"/>
  <c r="AC356" i="205"/>
  <c r="H357" i="205"/>
  <c r="J357" i="205"/>
  <c r="AC357" i="205"/>
  <c r="H358" i="205"/>
  <c r="J358" i="205"/>
  <c r="AC358" i="205"/>
  <c r="H359" i="205"/>
  <c r="J359" i="205"/>
  <c r="AC359" i="205"/>
  <c r="H360" i="205"/>
  <c r="J360" i="205"/>
  <c r="AC360" i="205"/>
  <c r="H361" i="205"/>
  <c r="J361" i="205"/>
  <c r="AC361" i="205"/>
  <c r="H362" i="205"/>
  <c r="J362" i="205"/>
  <c r="AC362" i="205"/>
  <c r="H363" i="205"/>
  <c r="J363" i="205"/>
  <c r="AC363" i="205"/>
  <c r="H364" i="205"/>
  <c r="J364" i="205"/>
  <c r="AC364" i="205"/>
  <c r="H365" i="205"/>
  <c r="J365" i="205"/>
  <c r="AC365" i="205"/>
  <c r="H366" i="205"/>
  <c r="J366" i="205"/>
  <c r="AC366" i="205"/>
  <c r="H367" i="205"/>
  <c r="J367" i="205"/>
  <c r="AC367" i="205"/>
  <c r="H368" i="205"/>
  <c r="J368" i="205"/>
  <c r="AC368" i="205"/>
  <c r="H369" i="205"/>
  <c r="J369" i="205"/>
  <c r="AC369" i="205"/>
  <c r="H370" i="205"/>
  <c r="J370" i="205"/>
  <c r="AC370" i="205"/>
  <c r="H371" i="205"/>
  <c r="J371" i="205"/>
  <c r="AC371" i="205"/>
  <c r="H372" i="205"/>
  <c r="J372" i="205"/>
  <c r="AC372" i="205"/>
  <c r="H373" i="205"/>
  <c r="J373" i="205"/>
  <c r="AC373" i="205"/>
  <c r="H374" i="205"/>
  <c r="J374" i="205"/>
  <c r="AC374" i="205"/>
  <c r="H375" i="205"/>
  <c r="J375" i="205"/>
  <c r="AC375" i="205"/>
  <c r="H376" i="205"/>
  <c r="J376" i="205"/>
  <c r="AC376" i="205"/>
  <c r="H377" i="205"/>
  <c r="J377" i="205"/>
  <c r="AC377" i="205"/>
  <c r="H378" i="205"/>
  <c r="J378" i="205"/>
  <c r="AC378" i="205"/>
  <c r="H379" i="205"/>
  <c r="J379" i="205"/>
  <c r="AC379" i="205"/>
  <c r="H380" i="205"/>
  <c r="J380" i="205"/>
  <c r="AC380" i="205"/>
  <c r="H381" i="205"/>
  <c r="J381" i="205"/>
  <c r="AC381" i="205"/>
  <c r="H382" i="205"/>
  <c r="J382" i="205"/>
  <c r="AC382" i="205"/>
  <c r="H383" i="205"/>
  <c r="J383" i="205"/>
  <c r="AC383" i="205"/>
  <c r="H384" i="205"/>
  <c r="J384" i="205"/>
  <c r="AC384" i="205"/>
  <c r="H385" i="205"/>
  <c r="J385" i="205"/>
  <c r="AC385" i="205"/>
  <c r="H386" i="205"/>
  <c r="J386" i="205"/>
  <c r="AC386" i="205"/>
  <c r="H387" i="205"/>
  <c r="J387" i="205"/>
  <c r="AC387" i="205"/>
  <c r="H388" i="205"/>
  <c r="J388" i="205"/>
  <c r="AC388" i="205"/>
  <c r="H389" i="205"/>
  <c r="J389" i="205"/>
  <c r="AC389" i="205"/>
  <c r="H390" i="205"/>
  <c r="J390" i="205"/>
  <c r="AC390" i="205"/>
  <c r="H391" i="205"/>
  <c r="J391" i="205"/>
  <c r="AC391" i="205"/>
  <c r="H392" i="205"/>
  <c r="J392" i="205"/>
  <c r="AC392" i="205"/>
  <c r="H393" i="205"/>
  <c r="J393" i="205"/>
  <c r="AC393" i="205"/>
  <c r="H394" i="205"/>
  <c r="J394" i="205"/>
  <c r="AC394" i="205"/>
  <c r="H395" i="205"/>
  <c r="J395" i="205"/>
  <c r="AC395" i="205"/>
  <c r="H396" i="205"/>
  <c r="J396" i="205"/>
  <c r="AC396" i="205"/>
  <c r="H397" i="205"/>
  <c r="J397" i="205"/>
  <c r="AC397" i="205"/>
  <c r="H398" i="205"/>
  <c r="J398" i="205"/>
  <c r="AC398" i="205"/>
  <c r="H399" i="205"/>
  <c r="J399" i="205"/>
  <c r="AC399" i="205"/>
  <c r="H400" i="205"/>
  <c r="J400" i="205"/>
  <c r="AC400" i="205"/>
  <c r="H401" i="205"/>
  <c r="J401" i="205"/>
  <c r="AC401" i="205"/>
  <c r="H402" i="205"/>
  <c r="J402" i="205"/>
  <c r="AC402" i="205"/>
  <c r="H403" i="205"/>
  <c r="J403" i="205"/>
  <c r="AC403" i="205"/>
  <c r="H404" i="205"/>
  <c r="J404" i="205"/>
  <c r="AC404" i="205"/>
  <c r="H405" i="205"/>
  <c r="J405" i="205"/>
  <c r="AC405" i="205"/>
  <c r="H406" i="205"/>
  <c r="J406" i="205"/>
  <c r="AC406" i="205"/>
  <c r="H407" i="205"/>
  <c r="J407" i="205"/>
  <c r="AC407" i="205"/>
  <c r="H408" i="205"/>
  <c r="J408" i="205"/>
  <c r="AC408" i="205"/>
  <c r="H409" i="205"/>
  <c r="J409" i="205"/>
  <c r="AC409" i="205"/>
  <c r="H410" i="205"/>
  <c r="J410" i="205"/>
  <c r="AC410" i="205"/>
  <c r="H411" i="205"/>
  <c r="J411" i="205"/>
  <c r="AC411" i="205"/>
  <c r="H412" i="205"/>
  <c r="J412" i="205"/>
  <c r="AC412" i="205"/>
  <c r="H413" i="205"/>
  <c r="J413" i="205"/>
  <c r="AC413" i="205"/>
  <c r="H414" i="205"/>
  <c r="J414" i="205"/>
  <c r="AC414" i="205"/>
  <c r="H415" i="205"/>
  <c r="J415" i="205"/>
  <c r="AC415" i="205"/>
  <c r="H416" i="205"/>
  <c r="J416" i="205"/>
  <c r="AC416" i="205"/>
  <c r="H417" i="205"/>
  <c r="J417" i="205"/>
  <c r="AC417" i="205"/>
  <c r="H418" i="205"/>
  <c r="J418" i="205"/>
  <c r="AC418" i="205"/>
  <c r="H419" i="205"/>
  <c r="J419" i="205"/>
  <c r="AC419" i="205"/>
  <c r="H420" i="205"/>
  <c r="J420" i="205"/>
  <c r="AC420" i="205"/>
  <c r="H421" i="205"/>
  <c r="J421" i="205"/>
  <c r="AC421" i="205"/>
  <c r="H422" i="205"/>
  <c r="J422" i="205"/>
  <c r="AC422" i="205"/>
  <c r="H423" i="205"/>
  <c r="J423" i="205"/>
  <c r="AC423" i="205"/>
  <c r="H424" i="205"/>
  <c r="J424" i="205"/>
  <c r="AC424" i="205"/>
  <c r="H425" i="205"/>
  <c r="J425" i="205"/>
  <c r="AC425" i="205"/>
  <c r="H426" i="205"/>
  <c r="J426" i="205"/>
  <c r="AC426" i="205"/>
  <c r="H427" i="205"/>
  <c r="J427" i="205"/>
  <c r="AC427" i="205"/>
  <c r="H428" i="205"/>
  <c r="J428" i="205"/>
  <c r="AC428" i="205"/>
  <c r="H429" i="205"/>
  <c r="J429" i="205"/>
  <c r="AC429" i="205"/>
  <c r="H430" i="205"/>
  <c r="J430" i="205"/>
  <c r="AC430" i="205"/>
  <c r="H431" i="205"/>
  <c r="J431" i="205"/>
  <c r="AC431" i="205"/>
  <c r="H432" i="205"/>
  <c r="J432" i="205"/>
  <c r="AC432" i="205"/>
  <c r="H433" i="205"/>
  <c r="J433" i="205"/>
  <c r="AC433" i="205"/>
  <c r="H434" i="205"/>
  <c r="J434" i="205"/>
  <c r="AC434" i="205"/>
  <c r="H435" i="205"/>
  <c r="J435" i="205"/>
  <c r="AC435" i="205"/>
  <c r="H436" i="205"/>
  <c r="J436" i="205"/>
  <c r="AC436" i="205"/>
  <c r="H437" i="205"/>
  <c r="J437" i="205"/>
  <c r="AC437" i="205"/>
  <c r="H438" i="205"/>
  <c r="J438" i="205"/>
  <c r="AC438" i="205"/>
  <c r="H439" i="205"/>
  <c r="J439" i="205"/>
  <c r="AC439" i="205"/>
  <c r="H440" i="205"/>
  <c r="J440" i="205"/>
  <c r="AC440" i="205"/>
  <c r="H441" i="205"/>
  <c r="J441" i="205"/>
  <c r="AC441" i="205"/>
  <c r="H442" i="205"/>
  <c r="J442" i="205"/>
  <c r="AC442" i="205"/>
  <c r="H443" i="205"/>
  <c r="J443" i="205"/>
  <c r="AC443" i="205"/>
  <c r="H444" i="205"/>
  <c r="J444" i="205"/>
  <c r="AC444" i="205"/>
  <c r="H445" i="205"/>
  <c r="J445" i="205"/>
  <c r="AC445" i="205"/>
  <c r="H446" i="205"/>
  <c r="J446" i="205"/>
  <c r="AC446" i="205"/>
  <c r="H447" i="205"/>
  <c r="J447" i="205"/>
  <c r="AC447" i="205"/>
  <c r="H448" i="205"/>
  <c r="J448" i="205"/>
  <c r="AC448" i="205"/>
  <c r="H449" i="205"/>
  <c r="J449" i="205"/>
  <c r="AC449" i="205"/>
  <c r="H450" i="205"/>
  <c r="J450" i="205"/>
  <c r="AC450" i="205"/>
  <c r="H451" i="205"/>
  <c r="J451" i="205"/>
  <c r="AC451" i="205"/>
  <c r="H452" i="205"/>
  <c r="J452" i="205"/>
  <c r="AC452" i="205"/>
  <c r="H453" i="205"/>
  <c r="J453" i="205"/>
  <c r="AC453" i="205"/>
  <c r="H454" i="205"/>
  <c r="J454" i="205"/>
  <c r="AC454" i="205"/>
  <c r="H455" i="205"/>
  <c r="J455" i="205"/>
  <c r="AC455" i="205"/>
  <c r="H456" i="205"/>
  <c r="J456" i="205"/>
  <c r="AC456" i="205"/>
  <c r="H457" i="205"/>
  <c r="J457" i="205"/>
  <c r="AC457" i="205"/>
  <c r="H458" i="205"/>
  <c r="J458" i="205"/>
  <c r="AC458" i="205"/>
  <c r="H459" i="205"/>
  <c r="J459" i="205"/>
  <c r="AC459" i="205"/>
  <c r="H460" i="205"/>
  <c r="J460" i="205"/>
  <c r="AC460" i="205"/>
  <c r="H461" i="205"/>
  <c r="J461" i="205"/>
  <c r="AC461" i="205"/>
  <c r="H462" i="205"/>
  <c r="J462" i="205"/>
  <c r="AC462" i="205"/>
  <c r="H463" i="205"/>
  <c r="J463" i="205"/>
  <c r="AC463" i="205"/>
  <c r="H464" i="205"/>
  <c r="J464" i="205"/>
  <c r="AC464" i="205"/>
  <c r="H465" i="205"/>
  <c r="J465" i="205"/>
  <c r="AC465" i="205"/>
  <c r="H466" i="205"/>
  <c r="J466" i="205"/>
  <c r="AC466" i="205"/>
  <c r="H467" i="205"/>
  <c r="J467" i="205"/>
  <c r="AC467" i="205"/>
  <c r="H468" i="205"/>
  <c r="J468" i="205"/>
  <c r="AC468" i="205"/>
  <c r="H469" i="205"/>
  <c r="J469" i="205"/>
  <c r="AC469" i="205"/>
  <c r="H470" i="205"/>
  <c r="J470" i="205"/>
  <c r="AC470" i="205"/>
  <c r="H471" i="205"/>
  <c r="J471" i="205"/>
  <c r="AC471" i="205"/>
  <c r="H472" i="205"/>
  <c r="J472" i="205"/>
  <c r="AC472" i="205"/>
  <c r="H473" i="205"/>
  <c r="J473" i="205"/>
  <c r="AC473" i="205"/>
  <c r="H474" i="205"/>
  <c r="J474" i="205"/>
  <c r="AC474" i="205"/>
  <c r="H475" i="205"/>
  <c r="J475" i="205"/>
  <c r="AC475" i="205"/>
  <c r="H476" i="205"/>
  <c r="J476" i="205"/>
  <c r="AC476" i="205"/>
  <c r="H477" i="205"/>
  <c r="J477" i="205"/>
  <c r="AC477" i="205"/>
  <c r="H478" i="205"/>
  <c r="J478" i="205"/>
  <c r="AC478" i="205"/>
  <c r="H479" i="205"/>
  <c r="J479" i="205"/>
  <c r="AC479" i="205"/>
  <c r="H480" i="205"/>
  <c r="J480" i="205"/>
  <c r="AC480" i="205"/>
  <c r="H481" i="205"/>
  <c r="J481" i="205"/>
  <c r="AC481" i="205"/>
  <c r="H482" i="205"/>
  <c r="J482" i="205"/>
  <c r="AC482" i="205"/>
  <c r="H483" i="205"/>
  <c r="J483" i="205"/>
  <c r="AC483" i="205"/>
  <c r="H484" i="205"/>
  <c r="J484" i="205"/>
  <c r="AC484" i="205"/>
  <c r="H485" i="205"/>
  <c r="J485" i="205"/>
  <c r="AC485" i="205"/>
  <c r="H486" i="205"/>
  <c r="J486" i="205"/>
  <c r="AC486" i="205"/>
  <c r="H487" i="205"/>
  <c r="J487" i="205"/>
  <c r="AC487" i="205"/>
  <c r="H488" i="205"/>
  <c r="J488" i="205"/>
  <c r="AC488" i="205"/>
  <c r="H489" i="205"/>
  <c r="J489" i="205"/>
  <c r="AC489" i="205"/>
  <c r="H490" i="205"/>
  <c r="J490" i="205"/>
  <c r="AC490" i="205"/>
  <c r="H491" i="205"/>
  <c r="J491" i="205"/>
  <c r="AC491" i="205"/>
  <c r="H492" i="205"/>
  <c r="J492" i="205"/>
  <c r="AC492" i="205"/>
  <c r="H493" i="205"/>
  <c r="J493" i="205"/>
  <c r="AC493" i="205"/>
  <c r="H494" i="205"/>
  <c r="J494" i="205"/>
  <c r="AC494" i="205"/>
  <c r="H495" i="205"/>
  <c r="J495" i="205"/>
  <c r="AC495" i="205"/>
  <c r="H496" i="205"/>
  <c r="J496" i="205"/>
  <c r="AC496" i="205"/>
  <c r="H497" i="205"/>
  <c r="J497" i="205"/>
  <c r="AC497" i="205"/>
  <c r="H498" i="205"/>
  <c r="J498" i="205"/>
  <c r="AC498" i="205"/>
  <c r="H499" i="205"/>
  <c r="J499" i="205"/>
  <c r="AC499" i="205"/>
  <c r="H500" i="205"/>
  <c r="J500" i="205"/>
  <c r="AC500" i="205"/>
  <c r="H501" i="205"/>
  <c r="J501" i="205"/>
  <c r="AC501" i="205"/>
  <c r="H502" i="205"/>
  <c r="J502" i="205"/>
  <c r="AC502" i="205"/>
  <c r="H503" i="205"/>
  <c r="J503" i="205"/>
  <c r="AC503" i="205"/>
  <c r="H504" i="205"/>
  <c r="J504" i="205"/>
  <c r="AC504" i="205"/>
  <c r="H505" i="205"/>
  <c r="J505" i="205"/>
  <c r="AC505" i="205"/>
  <c r="H506" i="205"/>
  <c r="J506" i="205"/>
  <c r="AC506" i="205"/>
  <c r="H507" i="205"/>
  <c r="J507" i="205"/>
  <c r="AC507" i="205"/>
  <c r="H508" i="205"/>
  <c r="J508" i="205"/>
  <c r="AC508" i="205"/>
  <c r="H509" i="205"/>
  <c r="J509" i="205"/>
  <c r="AC509" i="205"/>
  <c r="H510" i="205"/>
  <c r="J510" i="205"/>
  <c r="AC510" i="205"/>
  <c r="H511" i="205"/>
  <c r="J511" i="205"/>
  <c r="AC511" i="205"/>
  <c r="H512" i="205"/>
  <c r="J512" i="205"/>
  <c r="AC512" i="205"/>
  <c r="H513" i="205"/>
  <c r="J513" i="205"/>
  <c r="AC513" i="205"/>
  <c r="H514" i="205"/>
  <c r="J514" i="205"/>
  <c r="AC514" i="205"/>
  <c r="H515" i="205"/>
  <c r="J515" i="205"/>
  <c r="AC515" i="205"/>
  <c r="H516" i="205"/>
  <c r="J516" i="205"/>
  <c r="AC516" i="205"/>
  <c r="H517" i="205"/>
  <c r="J517" i="205"/>
  <c r="AC517" i="205"/>
  <c r="H518" i="205"/>
  <c r="J518" i="205"/>
  <c r="AC518" i="205"/>
  <c r="H519" i="205"/>
  <c r="J519" i="205"/>
  <c r="AC519" i="205"/>
  <c r="H520" i="205"/>
  <c r="J520" i="205"/>
  <c r="AC520" i="205"/>
  <c r="H521" i="205"/>
  <c r="J521" i="205"/>
  <c r="AC521" i="205"/>
  <c r="H522" i="205"/>
  <c r="J522" i="205"/>
  <c r="AC522" i="205"/>
  <c r="H523" i="205"/>
  <c r="J523" i="205"/>
  <c r="AC523" i="205"/>
  <c r="H524" i="205"/>
  <c r="J524" i="205"/>
  <c r="AC524" i="205"/>
  <c r="H525" i="205"/>
  <c r="J525" i="205"/>
  <c r="AC525" i="205"/>
  <c r="H526" i="205"/>
  <c r="J526" i="205"/>
  <c r="AC526" i="205"/>
  <c r="H527" i="205"/>
  <c r="J527" i="205"/>
  <c r="AC527" i="205"/>
  <c r="H528" i="205"/>
  <c r="J528" i="205"/>
  <c r="AC528" i="205"/>
  <c r="H529" i="205"/>
  <c r="J529" i="205"/>
  <c r="AC529" i="205"/>
  <c r="H530" i="205"/>
  <c r="J530" i="205"/>
  <c r="AC530" i="205"/>
  <c r="H531" i="205"/>
  <c r="J531" i="205"/>
  <c r="AC531" i="205"/>
  <c r="H532" i="205"/>
  <c r="J532" i="205"/>
  <c r="AC532" i="205"/>
  <c r="H533" i="205"/>
  <c r="J533" i="205"/>
  <c r="AC533" i="205"/>
  <c r="H534" i="205"/>
  <c r="J534" i="205"/>
  <c r="AC534" i="205"/>
  <c r="H535" i="205"/>
  <c r="J535" i="205"/>
  <c r="AC535" i="205"/>
  <c r="H536" i="205"/>
  <c r="J536" i="205"/>
  <c r="AC536" i="205"/>
  <c r="H537" i="205"/>
  <c r="J537" i="205"/>
  <c r="AC537" i="205"/>
  <c r="H538" i="205"/>
  <c r="J538" i="205"/>
  <c r="AC538" i="205"/>
  <c r="H539" i="205"/>
  <c r="J539" i="205"/>
  <c r="AC539" i="205"/>
  <c r="H540" i="205"/>
  <c r="J540" i="205"/>
  <c r="AC540" i="205"/>
  <c r="H541" i="205"/>
  <c r="J541" i="205"/>
  <c r="AC541" i="205"/>
  <c r="H542" i="205"/>
  <c r="J542" i="205"/>
  <c r="AC542" i="205"/>
  <c r="H543" i="205"/>
  <c r="J543" i="205"/>
  <c r="AC543" i="205"/>
  <c r="H544" i="205"/>
  <c r="J544" i="205"/>
  <c r="AC544" i="205"/>
  <c r="H545" i="205"/>
  <c r="J545" i="205"/>
  <c r="AC545" i="205"/>
  <c r="H546" i="205"/>
  <c r="J546" i="205"/>
  <c r="AC546" i="205"/>
  <c r="H547" i="205"/>
  <c r="J547" i="205"/>
  <c r="AC547" i="205"/>
  <c r="H548" i="205"/>
  <c r="J548" i="205"/>
  <c r="AC548" i="205"/>
  <c r="H549" i="205"/>
  <c r="J549" i="205"/>
  <c r="AC549" i="205"/>
  <c r="H550" i="205"/>
  <c r="J550" i="205"/>
  <c r="AC550" i="205"/>
  <c r="H551" i="205"/>
  <c r="J551" i="205"/>
  <c r="AC551" i="205"/>
  <c r="H552" i="205"/>
  <c r="J552" i="205"/>
  <c r="AC552" i="205"/>
  <c r="H553" i="205"/>
  <c r="J553" i="205"/>
  <c r="AC553" i="205"/>
  <c r="H554" i="205"/>
  <c r="J554" i="205"/>
  <c r="AC554" i="205"/>
  <c r="H555" i="205"/>
  <c r="J555" i="205"/>
  <c r="AC555" i="205"/>
  <c r="H556" i="205"/>
  <c r="J556" i="205"/>
  <c r="AC556" i="205"/>
  <c r="H557" i="205"/>
  <c r="J557" i="205"/>
  <c r="AC557" i="205"/>
  <c r="H558" i="205"/>
  <c r="J558" i="205"/>
  <c r="AC558" i="205"/>
  <c r="H559" i="205"/>
  <c r="J559" i="205"/>
  <c r="AC559" i="205"/>
  <c r="H560" i="205"/>
  <c r="J560" i="205"/>
  <c r="AC560" i="205"/>
  <c r="H561" i="205"/>
  <c r="J561" i="205"/>
  <c r="AC561" i="205"/>
  <c r="H562" i="205"/>
  <c r="J562" i="205"/>
  <c r="AC562" i="205"/>
  <c r="H563" i="205"/>
  <c r="J563" i="205"/>
  <c r="AC563" i="205"/>
  <c r="H564" i="205"/>
  <c r="J564" i="205"/>
  <c r="AC564" i="205"/>
  <c r="H565" i="205"/>
  <c r="J565" i="205"/>
  <c r="AC565" i="205"/>
  <c r="H566" i="205"/>
  <c r="J566" i="205"/>
  <c r="AC566" i="205"/>
  <c r="H567" i="205"/>
  <c r="J567" i="205"/>
  <c r="AC567" i="205"/>
  <c r="H568" i="205"/>
  <c r="J568" i="205"/>
  <c r="AC568" i="205"/>
  <c r="H569" i="205"/>
  <c r="J569" i="205"/>
  <c r="AC569" i="205"/>
  <c r="H570" i="205"/>
  <c r="J570" i="205"/>
  <c r="AC570" i="205"/>
  <c r="H571" i="205"/>
  <c r="J571" i="205"/>
  <c r="AC571" i="205"/>
  <c r="H572" i="205"/>
  <c r="J572" i="205"/>
  <c r="AC572" i="205"/>
  <c r="H573" i="205"/>
  <c r="J573" i="205"/>
  <c r="AC573" i="205"/>
  <c r="H574" i="205"/>
  <c r="J574" i="205"/>
  <c r="AC574" i="205"/>
  <c r="H575" i="205"/>
  <c r="J575" i="205"/>
  <c r="AC575" i="205"/>
  <c r="H576" i="205"/>
  <c r="J576" i="205"/>
  <c r="AC576" i="205"/>
  <c r="H577" i="205"/>
  <c r="J577" i="205"/>
  <c r="AC577" i="205"/>
  <c r="H578" i="205"/>
  <c r="J578" i="205"/>
  <c r="AC578" i="205"/>
  <c r="H579" i="205"/>
  <c r="J579" i="205"/>
  <c r="AC579" i="205"/>
  <c r="H580" i="205"/>
  <c r="J580" i="205"/>
  <c r="AC580" i="205"/>
  <c r="H581" i="205"/>
  <c r="J581" i="205"/>
  <c r="AC581" i="205"/>
  <c r="H582" i="205"/>
  <c r="J582" i="205"/>
  <c r="AC582" i="205"/>
  <c r="H583" i="205"/>
  <c r="J583" i="205"/>
  <c r="AC583" i="205"/>
  <c r="H584" i="205"/>
  <c r="J584" i="205"/>
  <c r="AC584" i="205"/>
  <c r="H585" i="205"/>
  <c r="J585" i="205"/>
  <c r="AC585" i="205"/>
  <c r="H586" i="205"/>
  <c r="J586" i="205"/>
  <c r="AC586" i="205"/>
  <c r="H587" i="205"/>
  <c r="J587" i="205"/>
  <c r="AC587" i="205"/>
  <c r="H588" i="205"/>
  <c r="J588" i="205"/>
  <c r="AC588" i="205"/>
  <c r="H589" i="205"/>
  <c r="J589" i="205"/>
  <c r="AC589" i="205"/>
  <c r="H590" i="205"/>
  <c r="J590" i="205"/>
  <c r="AC590" i="205"/>
  <c r="H591" i="205"/>
  <c r="J591" i="205"/>
  <c r="AC591" i="205"/>
  <c r="H592" i="205"/>
  <c r="J592" i="205"/>
  <c r="AC592" i="205"/>
  <c r="H593" i="205"/>
  <c r="J593" i="205"/>
  <c r="AC593" i="205"/>
  <c r="H594" i="205"/>
  <c r="J594" i="205"/>
  <c r="AC594" i="205"/>
  <c r="H595" i="205"/>
  <c r="J595" i="205"/>
  <c r="AC595" i="205"/>
  <c r="H596" i="205"/>
  <c r="J596" i="205"/>
  <c r="AC596" i="205"/>
  <c r="H597" i="205"/>
  <c r="J597" i="205"/>
  <c r="AC597" i="205"/>
  <c r="H598" i="205"/>
  <c r="J598" i="205"/>
  <c r="AC598" i="205"/>
  <c r="H599" i="205"/>
  <c r="J599" i="205"/>
  <c r="AC599" i="205"/>
  <c r="H600" i="205"/>
  <c r="J600" i="205"/>
  <c r="AC600" i="205"/>
  <c r="H601" i="205"/>
  <c r="J601" i="205"/>
  <c r="AC601" i="205"/>
  <c r="H602" i="205"/>
  <c r="J602" i="205"/>
  <c r="AC602" i="205"/>
  <c r="H603" i="205"/>
  <c r="J603" i="205"/>
  <c r="AC603" i="205"/>
  <c r="H604" i="205"/>
  <c r="J604" i="205"/>
  <c r="AC604" i="205"/>
  <c r="H605" i="205"/>
  <c r="J605" i="205"/>
  <c r="AC605" i="205"/>
  <c r="H606" i="205"/>
  <c r="J606" i="205"/>
  <c r="AC606" i="205"/>
  <c r="H607" i="205"/>
  <c r="J607" i="205"/>
  <c r="AC607" i="205"/>
  <c r="H608" i="205"/>
  <c r="J608" i="205"/>
  <c r="AC608" i="205"/>
  <c r="H609" i="205"/>
  <c r="J609" i="205"/>
  <c r="AC609" i="205"/>
  <c r="H610" i="205"/>
  <c r="J610" i="205"/>
  <c r="AC610" i="205"/>
  <c r="H611" i="205"/>
  <c r="J611" i="205"/>
  <c r="AC611" i="205"/>
  <c r="H612" i="205"/>
  <c r="J612" i="205"/>
  <c r="AC612" i="205"/>
  <c r="H613" i="205"/>
  <c r="J613" i="205"/>
  <c r="AC613" i="205"/>
  <c r="H614" i="205"/>
  <c r="J614" i="205"/>
  <c r="AC614" i="205"/>
  <c r="H615" i="205"/>
  <c r="J615" i="205"/>
  <c r="AC615" i="205"/>
  <c r="H616" i="205"/>
  <c r="J616" i="205"/>
  <c r="AC616" i="205"/>
  <c r="H617" i="205"/>
  <c r="J617" i="205"/>
  <c r="AC617" i="205"/>
  <c r="H618" i="205"/>
  <c r="J618" i="205"/>
  <c r="AC618" i="205"/>
  <c r="H619" i="205"/>
  <c r="J619" i="205"/>
  <c r="AC619" i="205"/>
  <c r="H620" i="205"/>
  <c r="J620" i="205"/>
  <c r="AC620" i="205"/>
  <c r="H621" i="205"/>
  <c r="J621" i="205"/>
  <c r="AC621" i="205"/>
  <c r="H622" i="205"/>
  <c r="J622" i="205"/>
  <c r="AC622" i="205"/>
  <c r="H623" i="205"/>
  <c r="J623" i="205"/>
  <c r="AC623" i="205"/>
  <c r="H624" i="205"/>
  <c r="J624" i="205"/>
  <c r="AC624" i="205"/>
  <c r="H625" i="205"/>
  <c r="J625" i="205"/>
  <c r="AC625" i="205"/>
  <c r="H626" i="205"/>
  <c r="J626" i="205"/>
  <c r="AC626" i="205"/>
  <c r="H627" i="205"/>
  <c r="J627" i="205"/>
  <c r="AC627" i="205"/>
  <c r="H628" i="205"/>
  <c r="J628" i="205"/>
  <c r="AC628" i="205"/>
  <c r="H629" i="205"/>
  <c r="J629" i="205"/>
  <c r="AC629" i="205"/>
  <c r="H630" i="205"/>
  <c r="J630" i="205"/>
  <c r="AC630" i="205"/>
  <c r="H631" i="205"/>
  <c r="J631" i="205"/>
  <c r="AC631" i="205"/>
  <c r="H632" i="205"/>
  <c r="J632" i="205"/>
  <c r="AC632" i="205"/>
  <c r="H633" i="205"/>
  <c r="J633" i="205"/>
  <c r="AC633" i="205"/>
  <c r="H634" i="205"/>
  <c r="J634" i="205"/>
  <c r="AC634" i="205"/>
  <c r="H635" i="205"/>
  <c r="J635" i="205"/>
  <c r="AC635" i="205"/>
  <c r="H636" i="205"/>
  <c r="J636" i="205"/>
  <c r="AC636" i="205"/>
  <c r="H637" i="205"/>
  <c r="J637" i="205"/>
  <c r="AC637" i="205"/>
  <c r="H638" i="205"/>
  <c r="J638" i="205"/>
  <c r="AC638" i="205"/>
  <c r="H639" i="205"/>
  <c r="J639" i="205"/>
  <c r="AC639" i="205"/>
  <c r="H640" i="205"/>
  <c r="J640" i="205"/>
  <c r="AC640" i="205"/>
  <c r="H641" i="205"/>
  <c r="J641" i="205"/>
  <c r="AC641" i="205"/>
  <c r="H642" i="205"/>
  <c r="J642" i="205"/>
  <c r="AC642" i="205"/>
  <c r="H643" i="205"/>
  <c r="J643" i="205"/>
  <c r="AC643" i="205"/>
  <c r="H644" i="205"/>
  <c r="J644" i="205"/>
  <c r="AC644" i="205"/>
  <c r="H645" i="205"/>
  <c r="J645" i="205"/>
  <c r="AC645" i="205"/>
  <c r="H646" i="205"/>
  <c r="J646" i="205"/>
  <c r="AC646" i="205"/>
  <c r="H647" i="205"/>
  <c r="J647" i="205"/>
  <c r="AC647" i="205"/>
  <c r="H648" i="205"/>
  <c r="J648" i="205"/>
  <c r="AC648" i="205"/>
  <c r="H649" i="205"/>
  <c r="J649" i="205"/>
  <c r="AC649" i="205"/>
  <c r="H650" i="205"/>
  <c r="J650" i="205"/>
  <c r="AC650" i="205"/>
  <c r="H651" i="205"/>
  <c r="J651" i="205"/>
  <c r="AC651" i="205"/>
  <c r="H652" i="205"/>
  <c r="J652" i="205"/>
  <c r="AC652" i="205"/>
  <c r="H653" i="205"/>
  <c r="J653" i="205"/>
  <c r="AC653" i="205"/>
  <c r="H654" i="205"/>
  <c r="J654" i="205"/>
  <c r="AC654" i="205"/>
  <c r="H655" i="205"/>
  <c r="J655" i="205"/>
  <c r="AC655" i="205"/>
  <c r="H656" i="205"/>
  <c r="J656" i="205"/>
  <c r="AC656" i="205"/>
  <c r="H657" i="205"/>
  <c r="J657" i="205"/>
  <c r="AC657" i="205"/>
  <c r="H658" i="205"/>
  <c r="J658" i="205"/>
  <c r="AC658" i="205"/>
  <c r="H659" i="205"/>
  <c r="J659" i="205"/>
  <c r="AC659" i="205"/>
  <c r="H660" i="205"/>
  <c r="J660" i="205"/>
  <c r="AC660" i="205"/>
  <c r="H661" i="205"/>
  <c r="J661" i="205"/>
  <c r="AC661" i="205"/>
  <c r="H662" i="205"/>
  <c r="J662" i="205"/>
  <c r="AC662" i="205"/>
  <c r="H663" i="205"/>
  <c r="J663" i="205"/>
  <c r="AC663" i="205"/>
  <c r="H664" i="205"/>
  <c r="J664" i="205"/>
  <c r="AC664" i="205"/>
  <c r="H665" i="205"/>
  <c r="J665" i="205"/>
  <c r="AC665" i="205"/>
  <c r="H666" i="205"/>
  <c r="J666" i="205"/>
  <c r="AC666" i="205"/>
  <c r="H667" i="205"/>
  <c r="J667" i="205"/>
  <c r="AC667" i="205"/>
  <c r="H668" i="205"/>
  <c r="J668" i="205"/>
  <c r="AC668" i="205"/>
  <c r="H669" i="205"/>
  <c r="J669" i="205"/>
  <c r="AC669" i="205"/>
  <c r="H670" i="205"/>
  <c r="J670" i="205"/>
  <c r="AC670" i="205"/>
  <c r="H671" i="205"/>
  <c r="J671" i="205"/>
  <c r="AC671" i="205"/>
  <c r="H672" i="205"/>
  <c r="J672" i="205"/>
  <c r="AC672" i="205"/>
  <c r="H673" i="205"/>
  <c r="J673" i="205"/>
  <c r="AC673" i="205"/>
  <c r="H674" i="205"/>
  <c r="J674" i="205"/>
  <c r="AC674" i="205"/>
  <c r="H675" i="205"/>
  <c r="J675" i="205"/>
  <c r="AC675" i="205"/>
  <c r="H676" i="205"/>
  <c r="J676" i="205"/>
  <c r="AC676" i="205"/>
  <c r="H677" i="205"/>
  <c r="J677" i="205"/>
  <c r="AC677" i="205"/>
  <c r="H678" i="205"/>
  <c r="J678" i="205"/>
  <c r="AC678" i="205"/>
  <c r="H679" i="205"/>
  <c r="J679" i="205"/>
  <c r="AC679" i="205"/>
  <c r="H680" i="205"/>
  <c r="J680" i="205"/>
  <c r="AC680" i="205"/>
  <c r="H681" i="205"/>
  <c r="J681" i="205"/>
  <c r="AC681" i="205"/>
  <c r="H682" i="205"/>
  <c r="J682" i="205"/>
  <c r="AC682" i="205"/>
  <c r="H683" i="205"/>
  <c r="J683" i="205"/>
  <c r="AC683" i="205"/>
  <c r="H684" i="205"/>
  <c r="J684" i="205"/>
  <c r="AC684" i="205"/>
  <c r="H685" i="205"/>
  <c r="J685" i="205"/>
  <c r="AC685" i="205"/>
  <c r="H686" i="205"/>
  <c r="J686" i="205"/>
  <c r="AC686" i="205"/>
  <c r="H687" i="205"/>
  <c r="J687" i="205"/>
  <c r="AC687" i="205"/>
  <c r="H688" i="205"/>
  <c r="J688" i="205"/>
  <c r="AC688" i="205"/>
  <c r="H689" i="205"/>
  <c r="J689" i="205"/>
  <c r="AC689" i="205"/>
  <c r="H690" i="205"/>
  <c r="J690" i="205"/>
  <c r="AC690" i="205"/>
  <c r="H691" i="205"/>
  <c r="J691" i="205"/>
  <c r="AC691" i="205"/>
  <c r="H692" i="205"/>
  <c r="J692" i="205"/>
  <c r="AC692" i="205"/>
  <c r="H693" i="205"/>
  <c r="J693" i="205"/>
  <c r="AC693" i="205"/>
  <c r="H694" i="205"/>
  <c r="J694" i="205"/>
  <c r="AC694" i="205"/>
  <c r="H695" i="205"/>
  <c r="J695" i="205"/>
  <c r="AC695" i="205"/>
  <c r="H696" i="205"/>
  <c r="J696" i="205"/>
  <c r="AC696" i="205"/>
  <c r="H697" i="205"/>
  <c r="J697" i="205"/>
  <c r="AC697" i="205"/>
  <c r="H698" i="205"/>
  <c r="J698" i="205"/>
  <c r="AC698" i="205"/>
  <c r="H699" i="205"/>
  <c r="J699" i="205"/>
  <c r="AC699" i="205"/>
  <c r="H700" i="205"/>
  <c r="J700" i="205"/>
  <c r="AC700" i="205"/>
  <c r="H701" i="205"/>
  <c r="J701" i="205"/>
  <c r="AC701" i="205"/>
  <c r="H702" i="205"/>
  <c r="J702" i="205"/>
  <c r="AC702" i="205"/>
  <c r="H703" i="205"/>
  <c r="J703" i="205"/>
  <c r="AC703" i="205"/>
  <c r="H704" i="205"/>
  <c r="J704" i="205"/>
  <c r="AC704" i="205"/>
  <c r="H705" i="205"/>
  <c r="J705" i="205"/>
  <c r="AC705" i="205"/>
  <c r="H706" i="205"/>
  <c r="J706" i="205"/>
  <c r="AC706" i="205"/>
  <c r="H707" i="205"/>
  <c r="J707" i="205"/>
  <c r="AC707" i="205"/>
  <c r="H708" i="205"/>
  <c r="J708" i="205"/>
  <c r="AC708" i="205"/>
  <c r="H709" i="205"/>
  <c r="J709" i="205"/>
  <c r="AC709" i="205"/>
  <c r="H710" i="205"/>
  <c r="J710" i="205"/>
  <c r="AC710" i="205"/>
  <c r="H711" i="205"/>
  <c r="J711" i="205"/>
  <c r="AC711" i="205"/>
  <c r="H712" i="205"/>
  <c r="J712" i="205"/>
  <c r="AC712" i="205"/>
  <c r="H713" i="205"/>
  <c r="J713" i="205"/>
  <c r="AC713" i="205"/>
  <c r="H714" i="205"/>
  <c r="J714" i="205"/>
  <c r="AC714" i="205"/>
  <c r="H715" i="205"/>
  <c r="J715" i="205"/>
  <c r="AC715" i="205"/>
  <c r="H716" i="205"/>
  <c r="J716" i="205"/>
  <c r="AC716" i="205"/>
  <c r="H717" i="205"/>
  <c r="J717" i="205"/>
  <c r="AC717" i="205"/>
  <c r="H718" i="205"/>
  <c r="J718" i="205"/>
  <c r="AC718" i="205"/>
  <c r="H719" i="205"/>
  <c r="J719" i="205"/>
  <c r="AC719" i="205"/>
  <c r="H720" i="205"/>
  <c r="J720" i="205"/>
  <c r="AC720" i="205"/>
  <c r="H721" i="205"/>
  <c r="J721" i="205"/>
  <c r="AC721" i="205"/>
  <c r="H722" i="205"/>
  <c r="J722" i="205"/>
  <c r="AC722" i="205"/>
  <c r="H723" i="205"/>
  <c r="J723" i="205"/>
  <c r="AC723" i="205"/>
  <c r="H724" i="205"/>
  <c r="J724" i="205"/>
  <c r="AC724" i="205"/>
  <c r="H725" i="205"/>
  <c r="J725" i="205"/>
  <c r="AC725" i="205"/>
  <c r="H726" i="205"/>
  <c r="J726" i="205"/>
  <c r="AC726" i="205"/>
  <c r="H727" i="205"/>
  <c r="J727" i="205"/>
  <c r="AC727" i="205"/>
  <c r="H728" i="205"/>
  <c r="J728" i="205"/>
  <c r="AC728" i="205"/>
  <c r="H729" i="205"/>
  <c r="J729" i="205"/>
  <c r="AC729" i="205"/>
  <c r="H730" i="205"/>
  <c r="J730" i="205"/>
  <c r="AC730" i="205"/>
  <c r="H731" i="205"/>
  <c r="J731" i="205"/>
  <c r="AC731" i="205"/>
  <c r="H732" i="205"/>
  <c r="J732" i="205"/>
  <c r="AC732" i="205"/>
  <c r="H733" i="205"/>
  <c r="J733" i="205"/>
  <c r="AC733" i="205"/>
  <c r="H734" i="205"/>
  <c r="J734" i="205"/>
  <c r="AC734" i="205"/>
  <c r="H735" i="205"/>
  <c r="J735" i="205"/>
  <c r="AC735" i="205"/>
  <c r="H736" i="205"/>
  <c r="J736" i="205"/>
  <c r="AC736" i="205"/>
  <c r="H737" i="205"/>
  <c r="J737" i="205"/>
  <c r="AC737" i="205"/>
  <c r="H738" i="205"/>
  <c r="J738" i="205"/>
  <c r="AC738" i="205"/>
  <c r="H739" i="205"/>
  <c r="J739" i="205"/>
  <c r="AC739" i="205"/>
  <c r="H740" i="205"/>
  <c r="J740" i="205"/>
  <c r="AC740" i="205"/>
  <c r="H741" i="205"/>
  <c r="J741" i="205"/>
  <c r="AC741" i="205"/>
  <c r="H742" i="205"/>
  <c r="J742" i="205"/>
  <c r="AC742" i="205"/>
  <c r="H743" i="205"/>
  <c r="J743" i="205"/>
  <c r="AC743" i="205"/>
  <c r="H744" i="205"/>
  <c r="J744" i="205"/>
  <c r="AC744" i="205"/>
  <c r="H745" i="205"/>
  <c r="J745" i="205"/>
  <c r="AC745" i="205"/>
  <c r="H746" i="205"/>
  <c r="J746" i="205"/>
  <c r="AC746" i="205"/>
  <c r="H747" i="205"/>
  <c r="J747" i="205"/>
  <c r="AC747" i="205"/>
  <c r="H748" i="205"/>
  <c r="J748" i="205"/>
  <c r="AC748" i="205"/>
  <c r="H749" i="205"/>
  <c r="J749" i="205"/>
  <c r="AC749" i="205"/>
  <c r="H750" i="205"/>
  <c r="J750" i="205"/>
  <c r="AC750" i="205"/>
  <c r="H751" i="205"/>
  <c r="J751" i="205"/>
  <c r="AC751" i="205"/>
  <c r="H752" i="205"/>
  <c r="J752" i="205"/>
  <c r="AC752" i="205"/>
  <c r="H753" i="205"/>
  <c r="J753" i="205"/>
  <c r="AC753" i="205"/>
  <c r="H754" i="205"/>
  <c r="J754" i="205"/>
  <c r="AC754" i="205"/>
  <c r="H755" i="205"/>
  <c r="J755" i="205"/>
  <c r="AC755" i="205"/>
  <c r="H756" i="205"/>
  <c r="J756" i="205"/>
  <c r="AC756" i="205"/>
  <c r="H757" i="205"/>
  <c r="J757" i="205"/>
  <c r="AC757" i="205"/>
  <c r="H758" i="205"/>
  <c r="J758" i="205"/>
  <c r="AC758" i="205"/>
  <c r="H759" i="205"/>
  <c r="J759" i="205"/>
  <c r="AC759" i="205"/>
  <c r="H760" i="205"/>
  <c r="J760" i="205"/>
  <c r="AC760" i="205"/>
  <c r="H761" i="205"/>
  <c r="J761" i="205"/>
  <c r="AC761" i="205"/>
  <c r="H762" i="205"/>
  <c r="J762" i="205"/>
  <c r="AC762" i="205"/>
  <c r="H763" i="205"/>
  <c r="J763" i="205"/>
  <c r="AC763" i="205"/>
  <c r="H764" i="205"/>
  <c r="J764" i="205"/>
  <c r="AC764" i="205"/>
  <c r="H765" i="205"/>
  <c r="J765" i="205"/>
  <c r="AC765" i="205"/>
  <c r="H766" i="205"/>
  <c r="J766" i="205"/>
  <c r="AC766" i="205"/>
  <c r="H767" i="205"/>
  <c r="J767" i="205"/>
  <c r="AC767" i="205"/>
  <c r="H768" i="205"/>
  <c r="J768" i="205"/>
  <c r="AC768" i="205"/>
  <c r="H769" i="205"/>
  <c r="J769" i="205"/>
  <c r="AC769" i="205"/>
  <c r="H770" i="205"/>
  <c r="J770" i="205"/>
  <c r="AC770" i="205"/>
  <c r="H771" i="205"/>
  <c r="J771" i="205"/>
  <c r="AC771" i="205"/>
  <c r="H772" i="205"/>
  <c r="J772" i="205"/>
  <c r="AC772" i="205"/>
  <c r="H773" i="205"/>
  <c r="J773" i="205"/>
  <c r="AC773" i="205"/>
  <c r="H774" i="205"/>
  <c r="J774" i="205"/>
  <c r="AC774" i="205"/>
  <c r="H775" i="205"/>
  <c r="J775" i="205"/>
  <c r="AC775" i="205"/>
  <c r="H776" i="205"/>
  <c r="J776" i="205"/>
  <c r="AC776" i="205"/>
  <c r="H777" i="205"/>
  <c r="J777" i="205"/>
  <c r="AC777" i="205"/>
  <c r="H778" i="205"/>
  <c r="J778" i="205"/>
  <c r="AC778" i="205"/>
  <c r="H779" i="205"/>
  <c r="J779" i="205"/>
  <c r="AC779" i="205"/>
  <c r="H780" i="205"/>
  <c r="J780" i="205"/>
  <c r="AC780" i="205"/>
  <c r="H781" i="205"/>
  <c r="J781" i="205"/>
  <c r="AC781" i="205"/>
  <c r="H782" i="205"/>
  <c r="J782" i="205"/>
  <c r="AC782" i="205"/>
  <c r="H783" i="205"/>
  <c r="J783" i="205"/>
  <c r="AC783" i="205"/>
  <c r="H784" i="205"/>
  <c r="J784" i="205"/>
  <c r="AC784" i="205"/>
  <c r="H785" i="205"/>
  <c r="J785" i="205"/>
  <c r="AC785" i="205"/>
  <c r="H786" i="205"/>
  <c r="J786" i="205"/>
  <c r="AC786" i="205"/>
  <c r="H787" i="205"/>
  <c r="J787" i="205"/>
  <c r="AC787" i="205"/>
  <c r="H788" i="205"/>
  <c r="J788" i="205"/>
  <c r="AC788" i="205"/>
  <c r="H789" i="205"/>
  <c r="J789" i="205"/>
  <c r="AC789" i="205"/>
  <c r="H790" i="205"/>
  <c r="J790" i="205"/>
  <c r="AC790" i="205"/>
  <c r="H791" i="205"/>
  <c r="J791" i="205"/>
  <c r="AC791" i="205"/>
  <c r="H792" i="205"/>
  <c r="J792" i="205"/>
  <c r="AC792" i="205"/>
  <c r="H793" i="205"/>
  <c r="J793" i="205"/>
  <c r="AC793" i="205"/>
  <c r="H794" i="205"/>
  <c r="J794" i="205"/>
  <c r="AC794" i="205"/>
  <c r="H795" i="205"/>
  <c r="J795" i="205"/>
  <c r="AC795" i="205"/>
  <c r="H796" i="205"/>
  <c r="J796" i="205"/>
  <c r="AC796" i="205"/>
  <c r="H797" i="205"/>
  <c r="J797" i="205"/>
  <c r="AC797" i="205"/>
  <c r="H798" i="205"/>
  <c r="J798" i="205"/>
  <c r="AC798" i="205"/>
  <c r="H799" i="205"/>
  <c r="J799" i="205"/>
  <c r="AC799" i="205"/>
  <c r="H800" i="205"/>
  <c r="J800" i="205"/>
  <c r="AC800" i="205"/>
  <c r="H801" i="205"/>
  <c r="J801" i="205"/>
  <c r="AC801" i="205"/>
  <c r="H802" i="205"/>
  <c r="J802" i="205"/>
  <c r="AC802" i="205"/>
  <c r="H803" i="205"/>
  <c r="J803" i="205"/>
  <c r="AC803" i="205"/>
  <c r="H804" i="205"/>
  <c r="J804" i="205"/>
  <c r="AC804" i="205"/>
  <c r="H805" i="205"/>
  <c r="J805" i="205"/>
  <c r="AC805" i="205"/>
  <c r="H806" i="205"/>
  <c r="J806" i="205"/>
  <c r="AC806" i="205"/>
  <c r="H807" i="205"/>
  <c r="J807" i="205"/>
  <c r="AC807" i="205"/>
  <c r="H808" i="205"/>
  <c r="J808" i="205"/>
  <c r="AC808" i="205"/>
  <c r="H809" i="205"/>
  <c r="J809" i="205"/>
  <c r="AC809" i="205"/>
  <c r="H810" i="205"/>
  <c r="J810" i="205"/>
  <c r="AC810" i="205"/>
  <c r="H811" i="205"/>
  <c r="J811" i="205"/>
  <c r="AC811" i="205"/>
  <c r="H812" i="205"/>
  <c r="J812" i="205"/>
  <c r="AC812" i="205"/>
  <c r="H813" i="205"/>
  <c r="J813" i="205"/>
  <c r="AC813" i="205"/>
  <c r="H814" i="205"/>
  <c r="J814" i="205"/>
  <c r="AC814" i="205"/>
  <c r="H815" i="205"/>
  <c r="J815" i="205"/>
  <c r="AC815" i="205"/>
  <c r="H816" i="205"/>
  <c r="J816" i="205"/>
  <c r="AC816" i="205"/>
  <c r="H817" i="205"/>
  <c r="J817" i="205"/>
  <c r="AC817" i="205"/>
  <c r="H818" i="205"/>
  <c r="J818" i="205"/>
  <c r="AC818" i="205"/>
  <c r="H819" i="205"/>
  <c r="J819" i="205"/>
  <c r="AC819" i="205"/>
  <c r="H820" i="205"/>
  <c r="J820" i="205"/>
  <c r="AC820" i="205"/>
  <c r="H821" i="205"/>
  <c r="J821" i="205"/>
  <c r="AC821" i="205"/>
  <c r="H822" i="205"/>
  <c r="J822" i="205"/>
  <c r="AC822" i="205"/>
  <c r="H823" i="205"/>
  <c r="J823" i="205"/>
  <c r="AC823" i="205"/>
  <c r="H824" i="205"/>
  <c r="J824" i="205"/>
  <c r="AC824" i="205"/>
  <c r="H825" i="205"/>
  <c r="J825" i="205"/>
  <c r="AC825" i="205"/>
  <c r="H826" i="205"/>
  <c r="J826" i="205"/>
  <c r="AC826" i="205"/>
  <c r="H827" i="205"/>
  <c r="J827" i="205"/>
  <c r="AC827" i="205"/>
  <c r="H828" i="205"/>
  <c r="J828" i="205"/>
  <c r="AC828" i="205"/>
  <c r="H829" i="205"/>
  <c r="J829" i="205"/>
  <c r="AC829" i="205"/>
  <c r="H830" i="205"/>
  <c r="J830" i="205"/>
  <c r="AC830" i="205"/>
  <c r="H831" i="205"/>
  <c r="J831" i="205"/>
  <c r="AC831" i="205"/>
  <c r="H832" i="205"/>
  <c r="J832" i="205"/>
  <c r="AC832" i="205"/>
  <c r="H833" i="205"/>
  <c r="J833" i="205"/>
  <c r="AC833" i="205"/>
  <c r="H834" i="205"/>
  <c r="J834" i="205"/>
  <c r="AC834" i="205"/>
  <c r="H835" i="205"/>
  <c r="J835" i="205"/>
  <c r="AC835" i="205"/>
  <c r="H836" i="205"/>
  <c r="J836" i="205"/>
  <c r="AC836" i="205"/>
  <c r="H837" i="205"/>
  <c r="J837" i="205"/>
  <c r="AC837" i="205"/>
  <c r="H838" i="205"/>
  <c r="J838" i="205"/>
  <c r="AC838" i="205"/>
  <c r="H839" i="205"/>
  <c r="J839" i="205"/>
  <c r="AC839" i="205"/>
  <c r="H840" i="205"/>
  <c r="J840" i="205"/>
  <c r="AC840" i="205"/>
  <c r="H841" i="205"/>
  <c r="J841" i="205"/>
  <c r="AC841" i="205"/>
  <c r="H842" i="205"/>
  <c r="J842" i="205"/>
  <c r="AC842" i="205"/>
  <c r="H843" i="205"/>
  <c r="J843" i="205"/>
  <c r="AC843" i="205"/>
  <c r="H844" i="205"/>
  <c r="J844" i="205"/>
  <c r="AC844" i="205"/>
  <c r="H845" i="205"/>
  <c r="J845" i="205"/>
  <c r="AC845" i="205"/>
  <c r="H846" i="205"/>
  <c r="J846" i="205"/>
  <c r="AC846" i="205"/>
  <c r="H847" i="205"/>
  <c r="J847" i="205"/>
  <c r="AC847" i="205"/>
  <c r="H848" i="205"/>
  <c r="J848" i="205"/>
  <c r="AC848" i="205"/>
  <c r="H849" i="205"/>
  <c r="J849" i="205"/>
  <c r="AC849" i="205"/>
  <c r="H850" i="205"/>
  <c r="J850" i="205"/>
  <c r="AC850" i="205"/>
  <c r="H851" i="205"/>
  <c r="J851" i="205"/>
  <c r="AC851" i="205"/>
  <c r="H852" i="205"/>
  <c r="J852" i="205"/>
  <c r="AC852" i="205"/>
  <c r="H853" i="205"/>
  <c r="J853" i="205"/>
  <c r="AC853" i="205"/>
  <c r="H854" i="205"/>
  <c r="J854" i="205"/>
  <c r="AC854" i="205"/>
  <c r="H855" i="205"/>
  <c r="J855" i="205"/>
  <c r="AC855" i="205"/>
  <c r="H856" i="205"/>
  <c r="J856" i="205"/>
  <c r="AC856" i="205"/>
  <c r="H857" i="205"/>
  <c r="J857" i="205"/>
  <c r="AC857" i="205"/>
  <c r="H858" i="205"/>
  <c r="J858" i="205"/>
  <c r="AC858" i="205"/>
  <c r="H859" i="205"/>
  <c r="J859" i="205"/>
  <c r="AC859" i="205"/>
  <c r="H860" i="205"/>
  <c r="J860" i="205"/>
  <c r="AC860" i="205"/>
  <c r="H861" i="205"/>
  <c r="J861" i="205"/>
  <c r="AC861" i="205"/>
  <c r="H862" i="205"/>
  <c r="J862" i="205"/>
  <c r="AC862" i="205"/>
  <c r="H863" i="205"/>
  <c r="J863" i="205"/>
  <c r="AC863" i="205"/>
  <c r="H864" i="205"/>
  <c r="J864" i="205"/>
  <c r="AC864" i="205"/>
  <c r="H865" i="205"/>
  <c r="J865" i="205"/>
  <c r="AC865" i="205"/>
  <c r="H866" i="205"/>
  <c r="J866" i="205"/>
  <c r="AC866" i="205"/>
  <c r="H867" i="205"/>
  <c r="J867" i="205"/>
  <c r="AC867" i="205"/>
  <c r="H868" i="205"/>
  <c r="J868" i="205"/>
  <c r="AC868" i="205"/>
  <c r="H869" i="205"/>
  <c r="J869" i="205"/>
  <c r="AC869" i="205"/>
  <c r="H870" i="205"/>
  <c r="J870" i="205"/>
  <c r="AC870" i="205"/>
  <c r="H871" i="205"/>
  <c r="J871" i="205"/>
  <c r="AC871" i="205"/>
  <c r="H872" i="205"/>
  <c r="J872" i="205"/>
  <c r="AC872" i="205"/>
  <c r="H873" i="205"/>
  <c r="J873" i="205"/>
  <c r="AC873" i="205"/>
  <c r="H874" i="205"/>
  <c r="J874" i="205"/>
  <c r="AC874" i="205"/>
  <c r="H875" i="205"/>
  <c r="J875" i="205"/>
  <c r="AC875" i="205"/>
  <c r="H876" i="205"/>
  <c r="J876" i="205"/>
  <c r="AC876" i="205"/>
  <c r="H877" i="205"/>
  <c r="J877" i="205"/>
  <c r="AC877" i="205"/>
  <c r="H878" i="205"/>
  <c r="J878" i="205"/>
  <c r="AC878" i="205"/>
  <c r="H879" i="205"/>
  <c r="J879" i="205"/>
  <c r="AC879" i="205"/>
  <c r="H880" i="205"/>
  <c r="J880" i="205"/>
  <c r="AC880" i="205"/>
  <c r="H881" i="205"/>
  <c r="J881" i="205"/>
  <c r="AC881" i="205"/>
  <c r="H882" i="205"/>
  <c r="J882" i="205"/>
  <c r="AC882" i="205"/>
  <c r="H883" i="205"/>
  <c r="J883" i="205"/>
  <c r="AC883" i="205"/>
  <c r="H884" i="205"/>
  <c r="J884" i="205"/>
  <c r="AC884" i="205"/>
  <c r="H885" i="205"/>
  <c r="J885" i="205"/>
  <c r="AC885" i="205"/>
  <c r="H886" i="205"/>
  <c r="J886" i="205"/>
  <c r="AC886" i="205"/>
  <c r="H887" i="205"/>
  <c r="J887" i="205"/>
  <c r="AC887" i="205"/>
  <c r="H888" i="205"/>
  <c r="J888" i="205"/>
  <c r="AC888" i="205"/>
  <c r="H889" i="205"/>
  <c r="J889" i="205"/>
  <c r="AC889" i="205"/>
  <c r="H890" i="205"/>
  <c r="J890" i="205"/>
  <c r="AC890" i="205"/>
  <c r="H891" i="205"/>
  <c r="J891" i="205"/>
  <c r="AC891" i="205"/>
  <c r="H892" i="205"/>
  <c r="J892" i="205"/>
  <c r="AC892" i="205"/>
  <c r="H893" i="205"/>
  <c r="J893" i="205"/>
  <c r="AC893" i="205"/>
  <c r="H894" i="205"/>
  <c r="J894" i="205"/>
  <c r="AC894" i="205"/>
  <c r="H895" i="205"/>
  <c r="J895" i="205"/>
  <c r="AC895" i="205"/>
  <c r="H896" i="205"/>
  <c r="J896" i="205"/>
  <c r="AC896" i="205"/>
  <c r="H897" i="205"/>
  <c r="J897" i="205"/>
  <c r="AC897" i="205"/>
  <c r="H898" i="205"/>
  <c r="J898" i="205"/>
  <c r="AC898" i="205"/>
  <c r="H899" i="205"/>
  <c r="J899" i="205"/>
  <c r="AC899" i="205"/>
  <c r="H900" i="205"/>
  <c r="J900" i="205"/>
  <c r="AC900" i="205"/>
  <c r="H901" i="205"/>
  <c r="J901" i="205"/>
  <c r="AC901" i="205"/>
  <c r="H902" i="205"/>
  <c r="J902" i="205"/>
  <c r="AC902" i="205"/>
  <c r="H903" i="205"/>
  <c r="J903" i="205"/>
  <c r="AC903" i="205"/>
  <c r="H904" i="205"/>
  <c r="J904" i="205"/>
  <c r="AC904" i="205"/>
  <c r="H905" i="205"/>
  <c r="J905" i="205"/>
  <c r="AC905" i="205"/>
  <c r="H906" i="205"/>
  <c r="J906" i="205"/>
  <c r="AC906" i="205"/>
  <c r="H907" i="205"/>
  <c r="J907" i="205"/>
  <c r="AC907" i="205"/>
  <c r="H908" i="205"/>
  <c r="J908" i="205"/>
  <c r="AC908" i="205"/>
  <c r="H909" i="205"/>
  <c r="J909" i="205"/>
  <c r="AC909" i="205"/>
  <c r="H910" i="205"/>
  <c r="J910" i="205"/>
  <c r="AC910" i="205"/>
  <c r="H911" i="205"/>
  <c r="J911" i="205"/>
  <c r="AC911" i="205"/>
  <c r="H912" i="205"/>
  <c r="J912" i="205"/>
  <c r="AC912" i="205"/>
  <c r="H913" i="205"/>
  <c r="J913" i="205"/>
  <c r="AC913" i="205"/>
  <c r="H914" i="205"/>
  <c r="J914" i="205"/>
  <c r="AC914" i="205"/>
  <c r="H915" i="205"/>
  <c r="J915" i="205"/>
  <c r="AC915" i="205"/>
  <c r="H916" i="205"/>
  <c r="J916" i="205"/>
  <c r="AC916" i="205"/>
  <c r="H917" i="205"/>
  <c r="J917" i="205"/>
  <c r="AC917" i="205"/>
  <c r="H918" i="205"/>
  <c r="J918" i="205"/>
  <c r="AC918" i="205"/>
  <c r="H919" i="205"/>
  <c r="J919" i="205"/>
  <c r="AC919" i="205"/>
  <c r="H920" i="205"/>
  <c r="J920" i="205"/>
  <c r="AC920" i="205"/>
  <c r="H921" i="205"/>
  <c r="J921" i="205"/>
  <c r="AC921" i="205"/>
  <c r="H922" i="205"/>
  <c r="J922" i="205"/>
  <c r="AC922" i="205"/>
  <c r="H923" i="205"/>
  <c r="J923" i="205"/>
  <c r="AC923" i="205"/>
  <c r="H924" i="205"/>
  <c r="J924" i="205"/>
  <c r="AC924" i="205"/>
  <c r="H925" i="205"/>
  <c r="J925" i="205"/>
  <c r="AC925" i="205"/>
  <c r="H926" i="205"/>
  <c r="J926" i="205"/>
  <c r="AC926" i="205"/>
  <c r="H927" i="205"/>
  <c r="J927" i="205"/>
  <c r="AC927" i="205"/>
  <c r="H928" i="205"/>
  <c r="J928" i="205"/>
  <c r="AC928" i="205"/>
  <c r="H929" i="205"/>
  <c r="J929" i="205"/>
  <c r="AC929" i="205"/>
  <c r="H930" i="205"/>
  <c r="J930" i="205"/>
  <c r="AC930" i="205"/>
  <c r="H931" i="205"/>
  <c r="J931" i="205"/>
  <c r="AC931" i="205"/>
  <c r="H932" i="205"/>
  <c r="J932" i="205"/>
  <c r="AC932" i="205"/>
  <c r="H933" i="205"/>
  <c r="J933" i="205"/>
  <c r="AC933" i="205"/>
  <c r="H934" i="205"/>
  <c r="J934" i="205"/>
  <c r="AC934" i="205"/>
  <c r="H935" i="205"/>
  <c r="J935" i="205"/>
  <c r="AC935" i="205"/>
  <c r="H936" i="205"/>
  <c r="J936" i="205"/>
  <c r="AC936" i="205"/>
  <c r="H937" i="205"/>
  <c r="J937" i="205"/>
  <c r="AC937" i="205"/>
  <c r="H938" i="205"/>
  <c r="J938" i="205"/>
  <c r="AC938" i="205"/>
  <c r="H939" i="205"/>
  <c r="J939" i="205"/>
  <c r="AC939" i="205"/>
  <c r="H940" i="205"/>
  <c r="J940" i="205"/>
  <c r="AC940" i="205"/>
  <c r="H941" i="205"/>
  <c r="J941" i="205"/>
  <c r="AC941" i="205"/>
  <c r="H942" i="205"/>
  <c r="J942" i="205"/>
  <c r="AC942" i="205"/>
  <c r="H943" i="205"/>
  <c r="J943" i="205"/>
  <c r="AC943" i="205"/>
  <c r="H944" i="205"/>
  <c r="J944" i="205"/>
  <c r="AC944" i="205"/>
  <c r="H945" i="205"/>
  <c r="J945" i="205"/>
  <c r="AC945" i="205"/>
  <c r="H946" i="205"/>
  <c r="J946" i="205"/>
  <c r="AC946" i="205"/>
  <c r="H947" i="205"/>
  <c r="J947" i="205"/>
  <c r="AC947" i="205"/>
  <c r="H948" i="205"/>
  <c r="J948" i="205"/>
  <c r="AC948" i="205"/>
  <c r="H949" i="205"/>
  <c r="J949" i="205"/>
  <c r="AC949" i="205"/>
  <c r="H950" i="205"/>
  <c r="J950" i="205"/>
  <c r="AC950" i="205"/>
  <c r="H951" i="205"/>
  <c r="J951" i="205"/>
  <c r="AC951" i="205"/>
  <c r="H952" i="205"/>
  <c r="J952" i="205"/>
  <c r="AC952" i="205"/>
  <c r="H953" i="205"/>
  <c r="J953" i="205"/>
  <c r="AC953" i="205"/>
  <c r="H954" i="205"/>
  <c r="J954" i="205"/>
  <c r="AC954" i="205"/>
  <c r="H955" i="205"/>
  <c r="J955" i="205"/>
  <c r="AC955" i="205"/>
  <c r="H956" i="205"/>
  <c r="J956" i="205"/>
  <c r="AC956" i="205"/>
  <c r="H957" i="205"/>
  <c r="J957" i="205"/>
  <c r="AC957" i="205"/>
  <c r="H958" i="205"/>
  <c r="J958" i="205"/>
  <c r="AC958" i="205"/>
  <c r="H959" i="205"/>
  <c r="J959" i="205"/>
  <c r="AC959" i="205"/>
  <c r="H960" i="205"/>
  <c r="J960" i="205"/>
  <c r="AC960" i="205"/>
  <c r="H961" i="205"/>
  <c r="J961" i="205"/>
  <c r="AC961" i="205"/>
  <c r="H962" i="205"/>
  <c r="J962" i="205"/>
  <c r="AC962" i="205"/>
  <c r="H963" i="205"/>
  <c r="J963" i="205"/>
  <c r="AC963" i="205"/>
  <c r="H964" i="205"/>
  <c r="J964" i="205"/>
  <c r="AC964" i="205"/>
  <c r="H965" i="205"/>
  <c r="J965" i="205"/>
  <c r="AC965" i="205"/>
  <c r="H966" i="205"/>
  <c r="J966" i="205"/>
  <c r="AC966" i="205"/>
  <c r="H967" i="205"/>
  <c r="J967" i="205"/>
  <c r="AC967" i="205"/>
  <c r="H968" i="205"/>
  <c r="J968" i="205"/>
  <c r="AC968" i="205"/>
  <c r="H969" i="205"/>
  <c r="J969" i="205"/>
  <c r="AC969" i="205"/>
  <c r="H970" i="205"/>
  <c r="J970" i="205"/>
  <c r="AC970" i="205"/>
  <c r="H971" i="205"/>
  <c r="J971" i="205"/>
  <c r="AC971" i="205"/>
  <c r="H972" i="205"/>
  <c r="J972" i="205"/>
  <c r="AC972" i="205"/>
  <c r="H973" i="205"/>
  <c r="J973" i="205"/>
  <c r="AC973" i="205"/>
  <c r="H974" i="205"/>
  <c r="J974" i="205"/>
  <c r="AC974" i="205"/>
  <c r="H975" i="205"/>
  <c r="J975" i="205"/>
  <c r="AC975" i="205"/>
  <c r="H976" i="205"/>
  <c r="J976" i="205"/>
  <c r="AC976" i="205"/>
  <c r="H977" i="205"/>
  <c r="J977" i="205"/>
  <c r="AC977" i="205"/>
  <c r="H978" i="205"/>
  <c r="J978" i="205"/>
  <c r="AC978" i="205"/>
  <c r="H979" i="205"/>
  <c r="J979" i="205"/>
  <c r="AC979" i="205"/>
  <c r="H980" i="205"/>
  <c r="J980" i="205"/>
  <c r="AC980" i="205"/>
  <c r="H981" i="205"/>
  <c r="J981" i="205"/>
  <c r="AC981" i="205"/>
  <c r="H982" i="205"/>
  <c r="J982" i="205"/>
  <c r="AC982" i="205"/>
  <c r="H983" i="205"/>
  <c r="J983" i="205"/>
  <c r="AC983" i="205"/>
  <c r="H984" i="205"/>
  <c r="J984" i="205"/>
  <c r="AC984" i="205"/>
  <c r="H985" i="205"/>
  <c r="J985" i="205"/>
  <c r="AC985" i="205"/>
  <c r="H986" i="205"/>
  <c r="J986" i="205"/>
  <c r="AC986" i="205"/>
  <c r="H987" i="205"/>
  <c r="J987" i="205"/>
  <c r="AC987" i="205"/>
  <c r="H988" i="205"/>
  <c r="J988" i="205"/>
  <c r="AC988" i="205"/>
  <c r="H989" i="205"/>
  <c r="J989" i="205"/>
  <c r="AC989" i="205"/>
  <c r="H990" i="205"/>
  <c r="J990" i="205"/>
  <c r="AC990" i="205"/>
  <c r="H991" i="205"/>
  <c r="J991" i="205"/>
  <c r="AC991" i="205"/>
  <c r="H992" i="205"/>
  <c r="J992" i="205"/>
  <c r="AC992" i="205"/>
  <c r="H993" i="205"/>
  <c r="J993" i="205"/>
  <c r="AC993" i="205"/>
  <c r="H994" i="205"/>
  <c r="J994" i="205"/>
  <c r="AC994" i="205"/>
  <c r="H995" i="205"/>
  <c r="J995" i="205"/>
  <c r="AC995" i="205"/>
  <c r="H996" i="205"/>
  <c r="J996" i="205"/>
  <c r="AC996" i="205"/>
  <c r="H997" i="205"/>
  <c r="J997" i="205"/>
  <c r="AC997" i="205"/>
  <c r="H998" i="205"/>
  <c r="J998" i="205"/>
  <c r="AC998" i="205"/>
  <c r="H999" i="205"/>
  <c r="J999" i="205"/>
  <c r="AC999" i="205"/>
  <c r="H1000" i="205"/>
  <c r="J1000" i="205"/>
  <c r="AC1000" i="205"/>
  <c r="H3" i="204"/>
  <c r="J3" i="204"/>
  <c r="AK3" i="204"/>
  <c r="H4" i="204"/>
  <c r="J4" i="204"/>
  <c r="AK4" i="204"/>
  <c r="H5" i="204"/>
  <c r="J5" i="204"/>
  <c r="AK5" i="204"/>
  <c r="H6" i="204"/>
  <c r="J6" i="204"/>
  <c r="AK6" i="204"/>
  <c r="H7" i="204"/>
  <c r="J7" i="204"/>
  <c r="AK7" i="204"/>
  <c r="H8" i="204"/>
  <c r="J8" i="204"/>
  <c r="AK8" i="204"/>
  <c r="H9" i="204"/>
  <c r="J9" i="204"/>
  <c r="AK9" i="204"/>
  <c r="H10" i="204"/>
  <c r="J10" i="204"/>
  <c r="AK10" i="204"/>
  <c r="H11" i="204"/>
  <c r="J11" i="204"/>
  <c r="AK11" i="204"/>
  <c r="H12" i="204"/>
  <c r="J12" i="204"/>
  <c r="AK12" i="204"/>
  <c r="H13" i="204"/>
  <c r="J13" i="204"/>
  <c r="AK13" i="204"/>
  <c r="H14" i="204"/>
  <c r="J14" i="204"/>
  <c r="AK14" i="204"/>
  <c r="H15" i="204"/>
  <c r="J15" i="204"/>
  <c r="AK15" i="204"/>
  <c r="H16" i="204"/>
  <c r="J16" i="204"/>
  <c r="AK16" i="204"/>
  <c r="H17" i="204"/>
  <c r="J17" i="204"/>
  <c r="AK17" i="204"/>
  <c r="H18" i="204"/>
  <c r="J18" i="204"/>
  <c r="AK18" i="204"/>
  <c r="H19" i="204"/>
  <c r="J19" i="204"/>
  <c r="AK19" i="204"/>
  <c r="H20" i="204"/>
  <c r="J20" i="204"/>
  <c r="AK20" i="204"/>
  <c r="H21" i="204"/>
  <c r="J21" i="204"/>
  <c r="AK21" i="204"/>
  <c r="H22" i="204"/>
  <c r="J22" i="204"/>
  <c r="AK22" i="204"/>
  <c r="H23" i="204"/>
  <c r="J23" i="204"/>
  <c r="AK23" i="204"/>
  <c r="H24" i="204"/>
  <c r="J24" i="204"/>
  <c r="AK24" i="204"/>
  <c r="H25" i="204"/>
  <c r="J25" i="204"/>
  <c r="AK25" i="204"/>
  <c r="H26" i="204"/>
  <c r="J26" i="204"/>
  <c r="AK26" i="204"/>
  <c r="H27" i="204"/>
  <c r="J27" i="204"/>
  <c r="AK27" i="204"/>
  <c r="H28" i="204"/>
  <c r="J28" i="204"/>
  <c r="AK28" i="204"/>
  <c r="H29" i="204"/>
  <c r="J29" i="204"/>
  <c r="AK29" i="204"/>
  <c r="H30" i="204"/>
  <c r="J30" i="204"/>
  <c r="AK30" i="204"/>
  <c r="H31" i="204"/>
  <c r="J31" i="204"/>
  <c r="AK31" i="204"/>
  <c r="H32" i="204"/>
  <c r="J32" i="204"/>
  <c r="AK32" i="204"/>
  <c r="H33" i="204"/>
  <c r="J33" i="204"/>
  <c r="AK33" i="204"/>
  <c r="H34" i="204"/>
  <c r="J34" i="204"/>
  <c r="AK34" i="204"/>
  <c r="H35" i="204"/>
  <c r="J35" i="204"/>
  <c r="AK35" i="204"/>
  <c r="H36" i="204"/>
  <c r="J36" i="204"/>
  <c r="AK36" i="204"/>
  <c r="H37" i="204"/>
  <c r="J37" i="204"/>
  <c r="AK37" i="204"/>
  <c r="H38" i="204"/>
  <c r="J38" i="204"/>
  <c r="AK38" i="204"/>
  <c r="H39" i="204"/>
  <c r="J39" i="204"/>
  <c r="AK39" i="204"/>
  <c r="H40" i="204"/>
  <c r="J40" i="204"/>
  <c r="AK40" i="204"/>
  <c r="H41" i="204"/>
  <c r="J41" i="204"/>
  <c r="AK41" i="204"/>
  <c r="H42" i="204"/>
  <c r="J42" i="204"/>
  <c r="AK42" i="204"/>
  <c r="H43" i="204"/>
  <c r="J43" i="204"/>
  <c r="AK43" i="204"/>
  <c r="H44" i="204"/>
  <c r="J44" i="204"/>
  <c r="AK44" i="204"/>
  <c r="H45" i="204"/>
  <c r="J45" i="204"/>
  <c r="AK45" i="204"/>
  <c r="H46" i="204"/>
  <c r="J46" i="204"/>
  <c r="AK46" i="204"/>
  <c r="H47" i="204"/>
  <c r="J47" i="204"/>
  <c r="AK47" i="204"/>
  <c r="H48" i="204"/>
  <c r="J48" i="204"/>
  <c r="AK48" i="204"/>
  <c r="H49" i="204"/>
  <c r="J49" i="204"/>
  <c r="AK49" i="204"/>
  <c r="H50" i="204"/>
  <c r="J50" i="204"/>
  <c r="AK50" i="204"/>
  <c r="H51" i="204"/>
  <c r="J51" i="204"/>
  <c r="AK51" i="204"/>
  <c r="H52" i="204"/>
  <c r="J52" i="204"/>
  <c r="AK52" i="204"/>
  <c r="H53" i="204"/>
  <c r="J53" i="204"/>
  <c r="AK53" i="204"/>
  <c r="H54" i="204"/>
  <c r="J54" i="204"/>
  <c r="AK54" i="204"/>
  <c r="H55" i="204"/>
  <c r="J55" i="204"/>
  <c r="AK55" i="204"/>
  <c r="H56" i="204"/>
  <c r="J56" i="204"/>
  <c r="AK56" i="204"/>
  <c r="H57" i="204"/>
  <c r="J57" i="204"/>
  <c r="AK57" i="204"/>
  <c r="H58" i="204"/>
  <c r="J58" i="204"/>
  <c r="AK58" i="204"/>
  <c r="H59" i="204"/>
  <c r="J59" i="204"/>
  <c r="AK59" i="204"/>
  <c r="H60" i="204"/>
  <c r="J60" i="204"/>
  <c r="AK60" i="204"/>
  <c r="H61" i="204"/>
  <c r="J61" i="204"/>
  <c r="AK61" i="204"/>
  <c r="H62" i="204"/>
  <c r="J62" i="204"/>
  <c r="AK62" i="204"/>
  <c r="H63" i="204"/>
  <c r="J63" i="204"/>
  <c r="AK63" i="204"/>
  <c r="H64" i="204"/>
  <c r="J64" i="204"/>
  <c r="AK64" i="204"/>
  <c r="H65" i="204"/>
  <c r="J65" i="204"/>
  <c r="AK65" i="204"/>
  <c r="H66" i="204"/>
  <c r="J66" i="204"/>
  <c r="AK66" i="204"/>
  <c r="H67" i="204"/>
  <c r="J67" i="204"/>
  <c r="AK67" i="204"/>
  <c r="H68" i="204"/>
  <c r="J68" i="204"/>
  <c r="AK68" i="204"/>
  <c r="H69" i="204"/>
  <c r="J69" i="204"/>
  <c r="AK69" i="204"/>
  <c r="H70" i="204"/>
  <c r="J70" i="204"/>
  <c r="AK70" i="204"/>
  <c r="H71" i="204"/>
  <c r="J71" i="204"/>
  <c r="AK71" i="204"/>
  <c r="H72" i="204"/>
  <c r="J72" i="204"/>
  <c r="AK72" i="204"/>
  <c r="H73" i="204"/>
  <c r="J73" i="204"/>
  <c r="AK73" i="204"/>
  <c r="H74" i="204"/>
  <c r="J74" i="204"/>
  <c r="AK74" i="204"/>
  <c r="H75" i="204"/>
  <c r="J75" i="204"/>
  <c r="AK75" i="204"/>
  <c r="H76" i="204"/>
  <c r="J76" i="204"/>
  <c r="AK76" i="204"/>
  <c r="H77" i="204"/>
  <c r="J77" i="204"/>
  <c r="AK77" i="204"/>
  <c r="H78" i="204"/>
  <c r="J78" i="204"/>
  <c r="AK78" i="204"/>
  <c r="H79" i="204"/>
  <c r="J79" i="204"/>
  <c r="AK79" i="204"/>
  <c r="H80" i="204"/>
  <c r="J80" i="204"/>
  <c r="AK80" i="204"/>
  <c r="H81" i="204"/>
  <c r="J81" i="204"/>
  <c r="AK81" i="204"/>
  <c r="H82" i="204"/>
  <c r="J82" i="204"/>
  <c r="AK82" i="204"/>
  <c r="H83" i="204"/>
  <c r="J83" i="204"/>
  <c r="AK83" i="204"/>
  <c r="H84" i="204"/>
  <c r="J84" i="204"/>
  <c r="AK84" i="204"/>
  <c r="H85" i="204"/>
  <c r="J85" i="204"/>
  <c r="AK85" i="204"/>
  <c r="H86" i="204"/>
  <c r="J86" i="204"/>
  <c r="AK86" i="204"/>
  <c r="H87" i="204"/>
  <c r="J87" i="204"/>
  <c r="AK87" i="204"/>
  <c r="H88" i="204"/>
  <c r="J88" i="204"/>
  <c r="AK88" i="204"/>
  <c r="H89" i="204"/>
  <c r="J89" i="204"/>
  <c r="AK89" i="204"/>
  <c r="H90" i="204"/>
  <c r="J90" i="204"/>
  <c r="AK90" i="204"/>
  <c r="H91" i="204"/>
  <c r="J91" i="204"/>
  <c r="AK91" i="204"/>
  <c r="H92" i="204"/>
  <c r="J92" i="204"/>
  <c r="AK92" i="204"/>
  <c r="H93" i="204"/>
  <c r="J93" i="204"/>
  <c r="AK93" i="204"/>
  <c r="H94" i="204"/>
  <c r="J94" i="204"/>
  <c r="AK94" i="204"/>
  <c r="H95" i="204"/>
  <c r="J95" i="204"/>
  <c r="AK95" i="204"/>
  <c r="H96" i="204"/>
  <c r="J96" i="204"/>
  <c r="AK96" i="204"/>
  <c r="H97" i="204"/>
  <c r="J97" i="204"/>
  <c r="AK97" i="204"/>
  <c r="H98" i="204"/>
  <c r="J98" i="204"/>
  <c r="AK98" i="204"/>
  <c r="H99" i="204"/>
  <c r="J99" i="204"/>
  <c r="AK99" i="204"/>
  <c r="H100" i="204"/>
  <c r="J100" i="204"/>
  <c r="AK100" i="204"/>
  <c r="H101" i="204"/>
  <c r="J101" i="204"/>
  <c r="AK101" i="204"/>
  <c r="H102" i="204"/>
  <c r="J102" i="204"/>
  <c r="AK102" i="204"/>
  <c r="H103" i="204"/>
  <c r="J103" i="204"/>
  <c r="AK103" i="204"/>
  <c r="H104" i="204"/>
  <c r="J104" i="204"/>
  <c r="AK104" i="204"/>
  <c r="H105" i="204"/>
  <c r="J105" i="204"/>
  <c r="AK105" i="204"/>
  <c r="H106" i="204"/>
  <c r="J106" i="204"/>
  <c r="AK106" i="204"/>
  <c r="H107" i="204"/>
  <c r="J107" i="204"/>
  <c r="AK107" i="204"/>
  <c r="H108" i="204"/>
  <c r="J108" i="204"/>
  <c r="AK108" i="204"/>
  <c r="H109" i="204"/>
  <c r="J109" i="204"/>
  <c r="AK109" i="204"/>
  <c r="H110" i="204"/>
  <c r="J110" i="204"/>
  <c r="AK110" i="204"/>
  <c r="H111" i="204"/>
  <c r="J111" i="204"/>
  <c r="AK111" i="204"/>
  <c r="H112" i="204"/>
  <c r="J112" i="204"/>
  <c r="AK112" i="204"/>
  <c r="H113" i="204"/>
  <c r="J113" i="204"/>
  <c r="AK113" i="204"/>
  <c r="H114" i="204"/>
  <c r="J114" i="204"/>
  <c r="AK114" i="204"/>
  <c r="H115" i="204"/>
  <c r="J115" i="204"/>
  <c r="AK115" i="204"/>
  <c r="H116" i="204"/>
  <c r="J116" i="204"/>
  <c r="AK116" i="204"/>
  <c r="H117" i="204"/>
  <c r="J117" i="204"/>
  <c r="AK117" i="204"/>
  <c r="H118" i="204"/>
  <c r="J118" i="204"/>
  <c r="AK118" i="204"/>
  <c r="H119" i="204"/>
  <c r="J119" i="204"/>
  <c r="AK119" i="204"/>
  <c r="H120" i="204"/>
  <c r="J120" i="204"/>
  <c r="AK120" i="204"/>
  <c r="H121" i="204"/>
  <c r="J121" i="204"/>
  <c r="AK121" i="204"/>
  <c r="H122" i="204"/>
  <c r="J122" i="204"/>
  <c r="AK122" i="204"/>
  <c r="H123" i="204"/>
  <c r="J123" i="204"/>
  <c r="AK123" i="204"/>
  <c r="H124" i="204"/>
  <c r="J124" i="204"/>
  <c r="AK124" i="204"/>
  <c r="H125" i="204"/>
  <c r="J125" i="204"/>
  <c r="AK125" i="204"/>
  <c r="H126" i="204"/>
  <c r="J126" i="204"/>
  <c r="AK126" i="204"/>
  <c r="H127" i="204"/>
  <c r="J127" i="204"/>
  <c r="AK127" i="204"/>
  <c r="H128" i="204"/>
  <c r="J128" i="204"/>
  <c r="AK128" i="204"/>
  <c r="H129" i="204"/>
  <c r="J129" i="204"/>
  <c r="AK129" i="204"/>
  <c r="H130" i="204"/>
  <c r="J130" i="204"/>
  <c r="AK130" i="204"/>
  <c r="H131" i="204"/>
  <c r="J131" i="204"/>
  <c r="AK131" i="204"/>
  <c r="H132" i="204"/>
  <c r="J132" i="204"/>
  <c r="AK132" i="204"/>
  <c r="H133" i="204"/>
  <c r="J133" i="204"/>
  <c r="AK133" i="204"/>
  <c r="H134" i="204"/>
  <c r="J134" i="204"/>
  <c r="AK134" i="204"/>
  <c r="H135" i="204"/>
  <c r="J135" i="204"/>
  <c r="AK135" i="204"/>
  <c r="H136" i="204"/>
  <c r="J136" i="204"/>
  <c r="AK136" i="204"/>
  <c r="H137" i="204"/>
  <c r="J137" i="204"/>
  <c r="AK137" i="204"/>
  <c r="H138" i="204"/>
  <c r="J138" i="204"/>
  <c r="AK138" i="204"/>
  <c r="H139" i="204"/>
  <c r="J139" i="204"/>
  <c r="AK139" i="204"/>
  <c r="H140" i="204"/>
  <c r="J140" i="204"/>
  <c r="AK140" i="204"/>
  <c r="H141" i="204"/>
  <c r="J141" i="204"/>
  <c r="AK141" i="204"/>
  <c r="H142" i="204"/>
  <c r="J142" i="204"/>
  <c r="AK142" i="204"/>
  <c r="H143" i="204"/>
  <c r="J143" i="204"/>
  <c r="AK143" i="204"/>
  <c r="H144" i="204"/>
  <c r="J144" i="204"/>
  <c r="AK144" i="204"/>
  <c r="H145" i="204"/>
  <c r="J145" i="204"/>
  <c r="AK145" i="204"/>
  <c r="H146" i="204"/>
  <c r="J146" i="204"/>
  <c r="AK146" i="204"/>
  <c r="H147" i="204"/>
  <c r="J147" i="204"/>
  <c r="AK147" i="204"/>
  <c r="H148" i="204"/>
  <c r="J148" i="204"/>
  <c r="AK148" i="204"/>
  <c r="H149" i="204"/>
  <c r="J149" i="204"/>
  <c r="AK149" i="204"/>
  <c r="H150" i="204"/>
  <c r="J150" i="204"/>
  <c r="AK150" i="204"/>
  <c r="H151" i="204"/>
  <c r="J151" i="204"/>
  <c r="AK151" i="204"/>
  <c r="H152" i="204"/>
  <c r="J152" i="204"/>
  <c r="AK152" i="204"/>
  <c r="H153" i="204"/>
  <c r="J153" i="204"/>
  <c r="AK153" i="204"/>
  <c r="H154" i="204"/>
  <c r="J154" i="204"/>
  <c r="AK154" i="204"/>
  <c r="H155" i="204"/>
  <c r="J155" i="204"/>
  <c r="AK155" i="204"/>
  <c r="H156" i="204"/>
  <c r="J156" i="204"/>
  <c r="AK156" i="204"/>
  <c r="H157" i="204"/>
  <c r="J157" i="204"/>
  <c r="AK157" i="204"/>
  <c r="H158" i="204"/>
  <c r="J158" i="204"/>
  <c r="AK158" i="204"/>
  <c r="H159" i="204"/>
  <c r="J159" i="204"/>
  <c r="AK159" i="204"/>
  <c r="H160" i="204"/>
  <c r="J160" i="204"/>
  <c r="AK160" i="204"/>
  <c r="H161" i="204"/>
  <c r="J161" i="204"/>
  <c r="AK161" i="204"/>
  <c r="H162" i="204"/>
  <c r="J162" i="204"/>
  <c r="AK162" i="204"/>
  <c r="H163" i="204"/>
  <c r="J163" i="204"/>
  <c r="AK163" i="204"/>
  <c r="H164" i="204"/>
  <c r="J164" i="204"/>
  <c r="AK164" i="204"/>
  <c r="H165" i="204"/>
  <c r="J165" i="204"/>
  <c r="AK165" i="204"/>
  <c r="H166" i="204"/>
  <c r="J166" i="204"/>
  <c r="AK166" i="204"/>
  <c r="H167" i="204"/>
  <c r="J167" i="204"/>
  <c r="AK167" i="204"/>
  <c r="H168" i="204"/>
  <c r="J168" i="204"/>
  <c r="AK168" i="204"/>
  <c r="H169" i="204"/>
  <c r="J169" i="204"/>
  <c r="AK169" i="204"/>
  <c r="H170" i="204"/>
  <c r="J170" i="204"/>
  <c r="AK170" i="204"/>
  <c r="H171" i="204"/>
  <c r="J171" i="204"/>
  <c r="AK171" i="204"/>
  <c r="H172" i="204"/>
  <c r="J172" i="204"/>
  <c r="AK172" i="204"/>
  <c r="H173" i="204"/>
  <c r="J173" i="204"/>
  <c r="AK173" i="204"/>
  <c r="H174" i="204"/>
  <c r="J174" i="204"/>
  <c r="AK174" i="204"/>
  <c r="H175" i="204"/>
  <c r="J175" i="204"/>
  <c r="AK175" i="204"/>
  <c r="H176" i="204"/>
  <c r="J176" i="204"/>
  <c r="AK176" i="204"/>
  <c r="H177" i="204"/>
  <c r="J177" i="204"/>
  <c r="AK177" i="204"/>
  <c r="H178" i="204"/>
  <c r="J178" i="204"/>
  <c r="AK178" i="204"/>
  <c r="H179" i="204"/>
  <c r="J179" i="204"/>
  <c r="AK179" i="204"/>
  <c r="H180" i="204"/>
  <c r="J180" i="204"/>
  <c r="AK180" i="204"/>
  <c r="H181" i="204"/>
  <c r="J181" i="204"/>
  <c r="AK181" i="204"/>
  <c r="H182" i="204"/>
  <c r="J182" i="204"/>
  <c r="AK182" i="204"/>
  <c r="H183" i="204"/>
  <c r="J183" i="204"/>
  <c r="AK183" i="204"/>
  <c r="H184" i="204"/>
  <c r="J184" i="204"/>
  <c r="AK184" i="204"/>
  <c r="H185" i="204"/>
  <c r="J185" i="204"/>
  <c r="AK185" i="204"/>
  <c r="H186" i="204"/>
  <c r="J186" i="204"/>
  <c r="AK186" i="204"/>
  <c r="H187" i="204"/>
  <c r="J187" i="204"/>
  <c r="AK187" i="204"/>
  <c r="H188" i="204"/>
  <c r="J188" i="204"/>
  <c r="AK188" i="204"/>
  <c r="H189" i="204"/>
  <c r="J189" i="204"/>
  <c r="AK189" i="204"/>
  <c r="H190" i="204"/>
  <c r="J190" i="204"/>
  <c r="AK190" i="204"/>
  <c r="H191" i="204"/>
  <c r="J191" i="204"/>
  <c r="AK191" i="204"/>
  <c r="H192" i="204"/>
  <c r="J192" i="204"/>
  <c r="AK192" i="204"/>
  <c r="H193" i="204"/>
  <c r="J193" i="204"/>
  <c r="AK193" i="204"/>
  <c r="H194" i="204"/>
  <c r="J194" i="204"/>
  <c r="AK194" i="204"/>
  <c r="H195" i="204"/>
  <c r="J195" i="204"/>
  <c r="AK195" i="204"/>
  <c r="H196" i="204"/>
  <c r="J196" i="204"/>
  <c r="AK196" i="204"/>
  <c r="H197" i="204"/>
  <c r="J197" i="204"/>
  <c r="AK197" i="204"/>
  <c r="H198" i="204"/>
  <c r="J198" i="204"/>
  <c r="AK198" i="204"/>
  <c r="H199" i="204"/>
  <c r="J199" i="204"/>
  <c r="AK199" i="204"/>
  <c r="H200" i="204"/>
  <c r="J200" i="204"/>
  <c r="AK200" i="204"/>
  <c r="H201" i="204"/>
  <c r="J201" i="204"/>
  <c r="AK201" i="204"/>
  <c r="H202" i="204"/>
  <c r="J202" i="204"/>
  <c r="AK202" i="204"/>
  <c r="H203" i="204"/>
  <c r="J203" i="204"/>
  <c r="AK203" i="204"/>
  <c r="H204" i="204"/>
  <c r="J204" i="204"/>
  <c r="AK204" i="204"/>
  <c r="H205" i="204"/>
  <c r="J205" i="204"/>
  <c r="AK205" i="204"/>
  <c r="H206" i="204"/>
  <c r="J206" i="204"/>
  <c r="AK206" i="204"/>
  <c r="H207" i="204"/>
  <c r="J207" i="204"/>
  <c r="AK207" i="204"/>
  <c r="H208" i="204"/>
  <c r="J208" i="204"/>
  <c r="AK208" i="204"/>
  <c r="H209" i="204"/>
  <c r="J209" i="204"/>
  <c r="AK209" i="204"/>
  <c r="H210" i="204"/>
  <c r="J210" i="204"/>
  <c r="AK210" i="204"/>
  <c r="H211" i="204"/>
  <c r="J211" i="204"/>
  <c r="AK211" i="204"/>
  <c r="H212" i="204"/>
  <c r="J212" i="204"/>
  <c r="AK212" i="204"/>
  <c r="H213" i="204"/>
  <c r="J213" i="204"/>
  <c r="AK213" i="204"/>
  <c r="H214" i="204"/>
  <c r="J214" i="204"/>
  <c r="AK214" i="204"/>
  <c r="H215" i="204"/>
  <c r="J215" i="204"/>
  <c r="AK215" i="204"/>
  <c r="H216" i="204"/>
  <c r="J216" i="204"/>
  <c r="AK216" i="204"/>
  <c r="H217" i="204"/>
  <c r="J217" i="204"/>
  <c r="AK217" i="204"/>
  <c r="H218" i="204"/>
  <c r="J218" i="204"/>
  <c r="AK218" i="204"/>
  <c r="H219" i="204"/>
  <c r="J219" i="204"/>
  <c r="AK219" i="204"/>
  <c r="H220" i="204"/>
  <c r="J220" i="204"/>
  <c r="AK220" i="204"/>
  <c r="H221" i="204"/>
  <c r="J221" i="204"/>
  <c r="AK221" i="204"/>
  <c r="H222" i="204"/>
  <c r="J222" i="204"/>
  <c r="AK222" i="204"/>
  <c r="H223" i="204"/>
  <c r="J223" i="204"/>
  <c r="AK223" i="204"/>
  <c r="H224" i="204"/>
  <c r="J224" i="204"/>
  <c r="AK224" i="204"/>
  <c r="H225" i="204"/>
  <c r="J225" i="204"/>
  <c r="AK225" i="204"/>
  <c r="H226" i="204"/>
  <c r="J226" i="204"/>
  <c r="AK226" i="204"/>
  <c r="H227" i="204"/>
  <c r="J227" i="204"/>
  <c r="AK227" i="204"/>
  <c r="H228" i="204"/>
  <c r="J228" i="204"/>
  <c r="AK228" i="204"/>
  <c r="H229" i="204"/>
  <c r="J229" i="204"/>
  <c r="AK229" i="204"/>
  <c r="H230" i="204"/>
  <c r="J230" i="204"/>
  <c r="AK230" i="204"/>
  <c r="H231" i="204"/>
  <c r="J231" i="204"/>
  <c r="AK231" i="204"/>
  <c r="H232" i="204"/>
  <c r="J232" i="204"/>
  <c r="AK232" i="204"/>
  <c r="H233" i="204"/>
  <c r="J233" i="204"/>
  <c r="AK233" i="204"/>
  <c r="H234" i="204"/>
  <c r="J234" i="204"/>
  <c r="AK234" i="204"/>
  <c r="H235" i="204"/>
  <c r="J235" i="204"/>
  <c r="AK235" i="204"/>
  <c r="H236" i="204"/>
  <c r="J236" i="204"/>
  <c r="AK236" i="204"/>
  <c r="H237" i="204"/>
  <c r="J237" i="204"/>
  <c r="AK237" i="204"/>
  <c r="H238" i="204"/>
  <c r="J238" i="204"/>
  <c r="AK238" i="204"/>
  <c r="H239" i="204"/>
  <c r="J239" i="204"/>
  <c r="AK239" i="204"/>
  <c r="H240" i="204"/>
  <c r="J240" i="204"/>
  <c r="AK240" i="204"/>
  <c r="H241" i="204"/>
  <c r="J241" i="204"/>
  <c r="AK241" i="204"/>
  <c r="H242" i="204"/>
  <c r="J242" i="204"/>
  <c r="AK242" i="204"/>
  <c r="H243" i="204"/>
  <c r="J243" i="204"/>
  <c r="AK243" i="204"/>
  <c r="H244" i="204"/>
  <c r="J244" i="204"/>
  <c r="AK244" i="204"/>
  <c r="H245" i="204"/>
  <c r="J245" i="204"/>
  <c r="AK245" i="204"/>
  <c r="H246" i="204"/>
  <c r="J246" i="204"/>
  <c r="AK246" i="204"/>
  <c r="H247" i="204"/>
  <c r="J247" i="204"/>
  <c r="AK247" i="204"/>
  <c r="H248" i="204"/>
  <c r="J248" i="204"/>
  <c r="AK248" i="204"/>
  <c r="H249" i="204"/>
  <c r="J249" i="204"/>
  <c r="AK249" i="204"/>
  <c r="H250" i="204"/>
  <c r="J250" i="204"/>
  <c r="AK250" i="204"/>
  <c r="H251" i="204"/>
  <c r="J251" i="204"/>
  <c r="AK251" i="204"/>
  <c r="H252" i="204"/>
  <c r="J252" i="204"/>
  <c r="AK252" i="204"/>
  <c r="H253" i="204"/>
  <c r="J253" i="204"/>
  <c r="AK253" i="204"/>
  <c r="H254" i="204"/>
  <c r="J254" i="204"/>
  <c r="AK254" i="204"/>
  <c r="H255" i="204"/>
  <c r="J255" i="204"/>
  <c r="AK255" i="204"/>
  <c r="H256" i="204"/>
  <c r="J256" i="204"/>
  <c r="AK256" i="204"/>
  <c r="H257" i="204"/>
  <c r="J257" i="204"/>
  <c r="AK257" i="204"/>
  <c r="H258" i="204"/>
  <c r="J258" i="204"/>
  <c r="AK258" i="204"/>
  <c r="H259" i="204"/>
  <c r="J259" i="204"/>
  <c r="AK259" i="204"/>
  <c r="H260" i="204"/>
  <c r="J260" i="204"/>
  <c r="AK260" i="204"/>
  <c r="H261" i="204"/>
  <c r="J261" i="204"/>
  <c r="AK261" i="204"/>
  <c r="H262" i="204"/>
  <c r="J262" i="204"/>
  <c r="AK262" i="204"/>
  <c r="H263" i="204"/>
  <c r="J263" i="204"/>
  <c r="AK263" i="204"/>
  <c r="H264" i="204"/>
  <c r="J264" i="204"/>
  <c r="AK264" i="204"/>
  <c r="H265" i="204"/>
  <c r="J265" i="204"/>
  <c r="AK265" i="204"/>
  <c r="H266" i="204"/>
  <c r="J266" i="204"/>
  <c r="AK266" i="204"/>
  <c r="H267" i="204"/>
  <c r="J267" i="204"/>
  <c r="AK267" i="204"/>
  <c r="H268" i="204"/>
  <c r="J268" i="204"/>
  <c r="AK268" i="204"/>
  <c r="H269" i="204"/>
  <c r="J269" i="204"/>
  <c r="AK269" i="204"/>
  <c r="H270" i="204"/>
  <c r="J270" i="204"/>
  <c r="AK270" i="204"/>
  <c r="H271" i="204"/>
  <c r="J271" i="204"/>
  <c r="AK271" i="204"/>
  <c r="H272" i="204"/>
  <c r="J272" i="204"/>
  <c r="AK272" i="204"/>
  <c r="H273" i="204"/>
  <c r="J273" i="204"/>
  <c r="AK273" i="204"/>
  <c r="H274" i="204"/>
  <c r="J274" i="204"/>
  <c r="AK274" i="204"/>
  <c r="H275" i="204"/>
  <c r="J275" i="204"/>
  <c r="AK275" i="204"/>
  <c r="H276" i="204"/>
  <c r="J276" i="204"/>
  <c r="AK276" i="204"/>
  <c r="H277" i="204"/>
  <c r="J277" i="204"/>
  <c r="AK277" i="204"/>
  <c r="H278" i="204"/>
  <c r="J278" i="204"/>
  <c r="AK278" i="204"/>
  <c r="H279" i="204"/>
  <c r="J279" i="204"/>
  <c r="AK279" i="204"/>
  <c r="H280" i="204"/>
  <c r="J280" i="204"/>
  <c r="AK280" i="204"/>
  <c r="H281" i="204"/>
  <c r="J281" i="204"/>
  <c r="AK281" i="204"/>
  <c r="H282" i="204"/>
  <c r="J282" i="204"/>
  <c r="AK282" i="204"/>
  <c r="H283" i="204"/>
  <c r="J283" i="204"/>
  <c r="AK283" i="204"/>
  <c r="H284" i="204"/>
  <c r="J284" i="204"/>
  <c r="AK284" i="204"/>
  <c r="H285" i="204"/>
  <c r="J285" i="204"/>
  <c r="AK285" i="204"/>
  <c r="H286" i="204"/>
  <c r="J286" i="204"/>
  <c r="AK286" i="204"/>
  <c r="H287" i="204"/>
  <c r="J287" i="204"/>
  <c r="AK287" i="204"/>
  <c r="H288" i="204"/>
  <c r="J288" i="204"/>
  <c r="AK288" i="204"/>
  <c r="H289" i="204"/>
  <c r="J289" i="204"/>
  <c r="AK289" i="204"/>
  <c r="H290" i="204"/>
  <c r="J290" i="204"/>
  <c r="AK290" i="204"/>
  <c r="H291" i="204"/>
  <c r="J291" i="204"/>
  <c r="AK291" i="204"/>
  <c r="H292" i="204"/>
  <c r="J292" i="204"/>
  <c r="AK292" i="204"/>
  <c r="H293" i="204"/>
  <c r="J293" i="204"/>
  <c r="AK293" i="204"/>
  <c r="H294" i="204"/>
  <c r="J294" i="204"/>
  <c r="AK294" i="204"/>
  <c r="H295" i="204"/>
  <c r="J295" i="204"/>
  <c r="AK295" i="204"/>
  <c r="H296" i="204"/>
  <c r="J296" i="204"/>
  <c r="AK296" i="204"/>
  <c r="H297" i="204"/>
  <c r="J297" i="204"/>
  <c r="AK297" i="204"/>
  <c r="H298" i="204"/>
  <c r="J298" i="204"/>
  <c r="AK298" i="204"/>
  <c r="H299" i="204"/>
  <c r="J299" i="204"/>
  <c r="AK299" i="204"/>
  <c r="H300" i="204"/>
  <c r="J300" i="204"/>
  <c r="AK300" i="204"/>
  <c r="H301" i="204"/>
  <c r="J301" i="204"/>
  <c r="AK301" i="204"/>
  <c r="H302" i="204"/>
  <c r="J302" i="204"/>
  <c r="AK302" i="204"/>
  <c r="H303" i="204"/>
  <c r="J303" i="204"/>
  <c r="AK303" i="204"/>
  <c r="H304" i="204"/>
  <c r="J304" i="204"/>
  <c r="AK304" i="204"/>
  <c r="H305" i="204"/>
  <c r="J305" i="204"/>
  <c r="AK305" i="204"/>
  <c r="H306" i="204"/>
  <c r="J306" i="204"/>
  <c r="AK306" i="204"/>
  <c r="H307" i="204"/>
  <c r="J307" i="204"/>
  <c r="AK307" i="204"/>
  <c r="H308" i="204"/>
  <c r="J308" i="204"/>
  <c r="AK308" i="204"/>
  <c r="H309" i="204"/>
  <c r="J309" i="204"/>
  <c r="AK309" i="204"/>
  <c r="H310" i="204"/>
  <c r="J310" i="204"/>
  <c r="AK310" i="204"/>
  <c r="H311" i="204"/>
  <c r="J311" i="204"/>
  <c r="AK311" i="204"/>
  <c r="H312" i="204"/>
  <c r="J312" i="204"/>
  <c r="AK312" i="204"/>
  <c r="H313" i="204"/>
  <c r="J313" i="204"/>
  <c r="AK313" i="204"/>
  <c r="H314" i="204"/>
  <c r="J314" i="204"/>
  <c r="AK314" i="204"/>
  <c r="H315" i="204"/>
  <c r="J315" i="204"/>
  <c r="AK315" i="204"/>
  <c r="H316" i="204"/>
  <c r="J316" i="204"/>
  <c r="AK316" i="204"/>
  <c r="H317" i="204"/>
  <c r="J317" i="204"/>
  <c r="AK317" i="204"/>
  <c r="H318" i="204"/>
  <c r="J318" i="204"/>
  <c r="AK318" i="204"/>
  <c r="H319" i="204"/>
  <c r="J319" i="204"/>
  <c r="AK319" i="204"/>
  <c r="H320" i="204"/>
  <c r="J320" i="204"/>
  <c r="AK320" i="204"/>
  <c r="H321" i="204"/>
  <c r="J321" i="204"/>
  <c r="AK321" i="204"/>
  <c r="H322" i="204"/>
  <c r="J322" i="204"/>
  <c r="AK322" i="204"/>
  <c r="H323" i="204"/>
  <c r="J323" i="204"/>
  <c r="AK323" i="204"/>
  <c r="H324" i="204"/>
  <c r="J324" i="204"/>
  <c r="AK324" i="204"/>
  <c r="H325" i="204"/>
  <c r="J325" i="204"/>
  <c r="AK325" i="204"/>
  <c r="H326" i="204"/>
  <c r="J326" i="204"/>
  <c r="AK326" i="204"/>
  <c r="H327" i="204"/>
  <c r="J327" i="204"/>
  <c r="AK327" i="204"/>
  <c r="H328" i="204"/>
  <c r="J328" i="204"/>
  <c r="AK328" i="204"/>
  <c r="H329" i="204"/>
  <c r="J329" i="204"/>
  <c r="AK329" i="204"/>
  <c r="H330" i="204"/>
  <c r="J330" i="204"/>
  <c r="AK330" i="204"/>
  <c r="H331" i="204"/>
  <c r="J331" i="204"/>
  <c r="AK331" i="204"/>
  <c r="H332" i="204"/>
  <c r="J332" i="204"/>
  <c r="AK332" i="204"/>
  <c r="H333" i="204"/>
  <c r="J333" i="204"/>
  <c r="AK333" i="204"/>
  <c r="H334" i="204"/>
  <c r="J334" i="204"/>
  <c r="AK334" i="204"/>
  <c r="H335" i="204"/>
  <c r="J335" i="204"/>
  <c r="AK335" i="204"/>
  <c r="H336" i="204"/>
  <c r="J336" i="204"/>
  <c r="AK336" i="204"/>
  <c r="H337" i="204"/>
  <c r="J337" i="204"/>
  <c r="AK337" i="204"/>
  <c r="H338" i="204"/>
  <c r="J338" i="204"/>
  <c r="AK338" i="204"/>
  <c r="H339" i="204"/>
  <c r="J339" i="204"/>
  <c r="AK339" i="204"/>
  <c r="H340" i="204"/>
  <c r="J340" i="204"/>
  <c r="AK340" i="204"/>
  <c r="H341" i="204"/>
  <c r="J341" i="204"/>
  <c r="AK341" i="204"/>
  <c r="H342" i="204"/>
  <c r="J342" i="204"/>
  <c r="AK342" i="204"/>
  <c r="H343" i="204"/>
  <c r="J343" i="204"/>
  <c r="AK343" i="204"/>
  <c r="H344" i="204"/>
  <c r="J344" i="204"/>
  <c r="AK344" i="204"/>
  <c r="H345" i="204"/>
  <c r="J345" i="204"/>
  <c r="AK345" i="204"/>
  <c r="H346" i="204"/>
  <c r="J346" i="204"/>
  <c r="AK346" i="204"/>
  <c r="H347" i="204"/>
  <c r="J347" i="204"/>
  <c r="AK347" i="204"/>
  <c r="H348" i="204"/>
  <c r="J348" i="204"/>
  <c r="AK348" i="204"/>
  <c r="H349" i="204"/>
  <c r="J349" i="204"/>
  <c r="AK349" i="204"/>
  <c r="H350" i="204"/>
  <c r="J350" i="204"/>
  <c r="AK350" i="204"/>
  <c r="H351" i="204"/>
  <c r="J351" i="204"/>
  <c r="AK351" i="204"/>
  <c r="H352" i="204"/>
  <c r="J352" i="204"/>
  <c r="AK352" i="204"/>
  <c r="H353" i="204"/>
  <c r="J353" i="204"/>
  <c r="AK353" i="204"/>
  <c r="H354" i="204"/>
  <c r="J354" i="204"/>
  <c r="AK354" i="204"/>
  <c r="H355" i="204"/>
  <c r="J355" i="204"/>
  <c r="AK355" i="204"/>
  <c r="H356" i="204"/>
  <c r="J356" i="204"/>
  <c r="AK356" i="204"/>
  <c r="H357" i="204"/>
  <c r="J357" i="204"/>
  <c r="AK357" i="204"/>
  <c r="H358" i="204"/>
  <c r="J358" i="204"/>
  <c r="AK358" i="204"/>
  <c r="H359" i="204"/>
  <c r="J359" i="204"/>
  <c r="AK359" i="204"/>
  <c r="H360" i="204"/>
  <c r="J360" i="204"/>
  <c r="AK360" i="204"/>
  <c r="H361" i="204"/>
  <c r="J361" i="204"/>
  <c r="AK361" i="204"/>
  <c r="H362" i="204"/>
  <c r="J362" i="204"/>
  <c r="AK362" i="204"/>
  <c r="H363" i="204"/>
  <c r="J363" i="204"/>
  <c r="AK363" i="204"/>
  <c r="H364" i="204"/>
  <c r="J364" i="204"/>
  <c r="AK364" i="204"/>
  <c r="H365" i="204"/>
  <c r="J365" i="204"/>
  <c r="AK365" i="204"/>
  <c r="H366" i="204"/>
  <c r="J366" i="204"/>
  <c r="AK366" i="204"/>
  <c r="H367" i="204"/>
  <c r="J367" i="204"/>
  <c r="AK367" i="204"/>
  <c r="H368" i="204"/>
  <c r="J368" i="204"/>
  <c r="AK368" i="204"/>
  <c r="H369" i="204"/>
  <c r="J369" i="204"/>
  <c r="AK369" i="204"/>
  <c r="H370" i="204"/>
  <c r="J370" i="204"/>
  <c r="AK370" i="204"/>
  <c r="H371" i="204"/>
  <c r="J371" i="204"/>
  <c r="AK371" i="204"/>
  <c r="H372" i="204"/>
  <c r="J372" i="204"/>
  <c r="AK372" i="204"/>
  <c r="H373" i="204"/>
  <c r="J373" i="204"/>
  <c r="AK373" i="204"/>
  <c r="H374" i="204"/>
  <c r="J374" i="204"/>
  <c r="AK374" i="204"/>
  <c r="H375" i="204"/>
  <c r="J375" i="204"/>
  <c r="AK375" i="204"/>
  <c r="H376" i="204"/>
  <c r="J376" i="204"/>
  <c r="AK376" i="204"/>
  <c r="H377" i="204"/>
  <c r="J377" i="204"/>
  <c r="AK377" i="204"/>
  <c r="H378" i="204"/>
  <c r="J378" i="204"/>
  <c r="AK378" i="204"/>
  <c r="H379" i="204"/>
  <c r="J379" i="204"/>
  <c r="AK379" i="204"/>
  <c r="H380" i="204"/>
  <c r="J380" i="204"/>
  <c r="AK380" i="204"/>
  <c r="H381" i="204"/>
  <c r="J381" i="204"/>
  <c r="AK381" i="204"/>
  <c r="H382" i="204"/>
  <c r="J382" i="204"/>
  <c r="AK382" i="204"/>
  <c r="H383" i="204"/>
  <c r="J383" i="204"/>
  <c r="AK383" i="204"/>
  <c r="H384" i="204"/>
  <c r="J384" i="204"/>
  <c r="AK384" i="204"/>
  <c r="H385" i="204"/>
  <c r="J385" i="204"/>
  <c r="AK385" i="204"/>
  <c r="H386" i="204"/>
  <c r="J386" i="204"/>
  <c r="AK386" i="204"/>
  <c r="H387" i="204"/>
  <c r="J387" i="204"/>
  <c r="AK387" i="204"/>
  <c r="H388" i="204"/>
  <c r="J388" i="204"/>
  <c r="AK388" i="204"/>
  <c r="H389" i="204"/>
  <c r="J389" i="204"/>
  <c r="AK389" i="204"/>
  <c r="H390" i="204"/>
  <c r="J390" i="204"/>
  <c r="AK390" i="204"/>
  <c r="H391" i="204"/>
  <c r="J391" i="204"/>
  <c r="AK391" i="204"/>
  <c r="H392" i="204"/>
  <c r="J392" i="204"/>
  <c r="AK392" i="204"/>
  <c r="H393" i="204"/>
  <c r="J393" i="204"/>
  <c r="AK393" i="204"/>
  <c r="H394" i="204"/>
  <c r="J394" i="204"/>
  <c r="AK394" i="204"/>
  <c r="H395" i="204"/>
  <c r="J395" i="204"/>
  <c r="AK395" i="204"/>
  <c r="H396" i="204"/>
  <c r="J396" i="204"/>
  <c r="AK396" i="204"/>
  <c r="H397" i="204"/>
  <c r="J397" i="204"/>
  <c r="AK397" i="204"/>
  <c r="H398" i="204"/>
  <c r="J398" i="204"/>
  <c r="AK398" i="204"/>
  <c r="H399" i="204"/>
  <c r="J399" i="204"/>
  <c r="AK399" i="204"/>
  <c r="H400" i="204"/>
  <c r="J400" i="204"/>
  <c r="AK400" i="204"/>
  <c r="H401" i="204"/>
  <c r="J401" i="204"/>
  <c r="AK401" i="204"/>
  <c r="H402" i="204"/>
  <c r="J402" i="204"/>
  <c r="AK402" i="204"/>
  <c r="H403" i="204"/>
  <c r="J403" i="204"/>
  <c r="AK403" i="204"/>
  <c r="H404" i="204"/>
  <c r="J404" i="204"/>
  <c r="AK404" i="204"/>
  <c r="H405" i="204"/>
  <c r="J405" i="204"/>
  <c r="AK405" i="204"/>
  <c r="H406" i="204"/>
  <c r="J406" i="204"/>
  <c r="AK406" i="204"/>
  <c r="H407" i="204"/>
  <c r="J407" i="204"/>
  <c r="AK407" i="204"/>
  <c r="H408" i="204"/>
  <c r="J408" i="204"/>
  <c r="AK408" i="204"/>
  <c r="H409" i="204"/>
  <c r="J409" i="204"/>
  <c r="AK409" i="204"/>
  <c r="H410" i="204"/>
  <c r="J410" i="204"/>
  <c r="AK410" i="204"/>
  <c r="H411" i="204"/>
  <c r="J411" i="204"/>
  <c r="AK411" i="204"/>
  <c r="H412" i="204"/>
  <c r="J412" i="204"/>
  <c r="AK412" i="204"/>
  <c r="H413" i="204"/>
  <c r="J413" i="204"/>
  <c r="AK413" i="204"/>
  <c r="H414" i="204"/>
  <c r="J414" i="204"/>
  <c r="AK414" i="204"/>
  <c r="H415" i="204"/>
  <c r="J415" i="204"/>
  <c r="AK415" i="204"/>
  <c r="H416" i="204"/>
  <c r="J416" i="204"/>
  <c r="AK416" i="204"/>
  <c r="H417" i="204"/>
  <c r="J417" i="204"/>
  <c r="AK417" i="204"/>
  <c r="H418" i="204"/>
  <c r="J418" i="204"/>
  <c r="AK418" i="204"/>
  <c r="H419" i="204"/>
  <c r="J419" i="204"/>
  <c r="AK419" i="204"/>
  <c r="H420" i="204"/>
  <c r="J420" i="204"/>
  <c r="AK420" i="204"/>
  <c r="H421" i="204"/>
  <c r="J421" i="204"/>
  <c r="AK421" i="204"/>
  <c r="H422" i="204"/>
  <c r="J422" i="204"/>
  <c r="AK422" i="204"/>
  <c r="H423" i="204"/>
  <c r="J423" i="204"/>
  <c r="AK423" i="204"/>
  <c r="H424" i="204"/>
  <c r="J424" i="204"/>
  <c r="AK424" i="204"/>
  <c r="H425" i="204"/>
  <c r="J425" i="204"/>
  <c r="AK425" i="204"/>
  <c r="H426" i="204"/>
  <c r="J426" i="204"/>
  <c r="AK426" i="204"/>
  <c r="H427" i="204"/>
  <c r="J427" i="204"/>
  <c r="AK427" i="204"/>
  <c r="H428" i="204"/>
  <c r="J428" i="204"/>
  <c r="AK428" i="204"/>
  <c r="H429" i="204"/>
  <c r="J429" i="204"/>
  <c r="AK429" i="204"/>
  <c r="H430" i="204"/>
  <c r="J430" i="204"/>
  <c r="AK430" i="204"/>
  <c r="H431" i="204"/>
  <c r="J431" i="204"/>
  <c r="AK431" i="204"/>
  <c r="H432" i="204"/>
  <c r="J432" i="204"/>
  <c r="AK432" i="204"/>
  <c r="H433" i="204"/>
  <c r="J433" i="204"/>
  <c r="AK433" i="204"/>
  <c r="H434" i="204"/>
  <c r="J434" i="204"/>
  <c r="AK434" i="204"/>
  <c r="H435" i="204"/>
  <c r="J435" i="204"/>
  <c r="AK435" i="204"/>
  <c r="H436" i="204"/>
  <c r="J436" i="204"/>
  <c r="AK436" i="204"/>
  <c r="H437" i="204"/>
  <c r="J437" i="204"/>
  <c r="AK437" i="204"/>
  <c r="H438" i="204"/>
  <c r="J438" i="204"/>
  <c r="AK438" i="204"/>
  <c r="H439" i="204"/>
  <c r="J439" i="204"/>
  <c r="AK439" i="204"/>
  <c r="H440" i="204"/>
  <c r="J440" i="204"/>
  <c r="AK440" i="204"/>
  <c r="H441" i="204"/>
  <c r="J441" i="204"/>
  <c r="AK441" i="204"/>
  <c r="H442" i="204"/>
  <c r="J442" i="204"/>
  <c r="AK442" i="204"/>
  <c r="H443" i="204"/>
  <c r="J443" i="204"/>
  <c r="AK443" i="204"/>
  <c r="H444" i="204"/>
  <c r="J444" i="204"/>
  <c r="AK444" i="204"/>
  <c r="H445" i="204"/>
  <c r="J445" i="204"/>
  <c r="AK445" i="204"/>
  <c r="H446" i="204"/>
  <c r="J446" i="204"/>
  <c r="AK446" i="204"/>
  <c r="H447" i="204"/>
  <c r="J447" i="204"/>
  <c r="AK447" i="204"/>
  <c r="H448" i="204"/>
  <c r="J448" i="204"/>
  <c r="AK448" i="204"/>
  <c r="H449" i="204"/>
  <c r="J449" i="204"/>
  <c r="AK449" i="204"/>
  <c r="H450" i="204"/>
  <c r="J450" i="204"/>
  <c r="AK450" i="204"/>
  <c r="H451" i="204"/>
  <c r="J451" i="204"/>
  <c r="AK451" i="204"/>
  <c r="H452" i="204"/>
  <c r="J452" i="204"/>
  <c r="AK452" i="204"/>
  <c r="H453" i="204"/>
  <c r="J453" i="204"/>
  <c r="AK453" i="204"/>
  <c r="H454" i="204"/>
  <c r="J454" i="204"/>
  <c r="AK454" i="204"/>
  <c r="H455" i="204"/>
  <c r="J455" i="204"/>
  <c r="AK455" i="204"/>
  <c r="H456" i="204"/>
  <c r="J456" i="204"/>
  <c r="AK456" i="204"/>
  <c r="H457" i="204"/>
  <c r="J457" i="204"/>
  <c r="AK457" i="204"/>
  <c r="H458" i="204"/>
  <c r="J458" i="204"/>
  <c r="AK458" i="204"/>
  <c r="H459" i="204"/>
  <c r="J459" i="204"/>
  <c r="AK459" i="204"/>
  <c r="H460" i="204"/>
  <c r="J460" i="204"/>
  <c r="AK460" i="204"/>
  <c r="H461" i="204"/>
  <c r="J461" i="204"/>
  <c r="AK461" i="204"/>
  <c r="H462" i="204"/>
  <c r="J462" i="204"/>
  <c r="AK462" i="204"/>
  <c r="H463" i="204"/>
  <c r="J463" i="204"/>
  <c r="AK463" i="204"/>
  <c r="H464" i="204"/>
  <c r="J464" i="204"/>
  <c r="AK464" i="204"/>
  <c r="H465" i="204"/>
  <c r="J465" i="204"/>
  <c r="AK465" i="204"/>
  <c r="H466" i="204"/>
  <c r="J466" i="204"/>
  <c r="AK466" i="204"/>
  <c r="H467" i="204"/>
  <c r="J467" i="204"/>
  <c r="AK467" i="204"/>
  <c r="H468" i="204"/>
  <c r="J468" i="204"/>
  <c r="AK468" i="204"/>
  <c r="H469" i="204"/>
  <c r="J469" i="204"/>
  <c r="AK469" i="204"/>
  <c r="H470" i="204"/>
  <c r="J470" i="204"/>
  <c r="AK470" i="204"/>
  <c r="H471" i="204"/>
  <c r="J471" i="204"/>
  <c r="AK471" i="204"/>
  <c r="H472" i="204"/>
  <c r="J472" i="204"/>
  <c r="AK472" i="204"/>
  <c r="H473" i="204"/>
  <c r="J473" i="204"/>
  <c r="AK473" i="204"/>
  <c r="H474" i="204"/>
  <c r="J474" i="204"/>
  <c r="AK474" i="204"/>
  <c r="H475" i="204"/>
  <c r="J475" i="204"/>
  <c r="AK475" i="204"/>
  <c r="H476" i="204"/>
  <c r="J476" i="204"/>
  <c r="AK476" i="204"/>
  <c r="H477" i="204"/>
  <c r="J477" i="204"/>
  <c r="AK477" i="204"/>
  <c r="H478" i="204"/>
  <c r="J478" i="204"/>
  <c r="AK478" i="204"/>
  <c r="H479" i="204"/>
  <c r="J479" i="204"/>
  <c r="AK479" i="204"/>
  <c r="H480" i="204"/>
  <c r="J480" i="204"/>
  <c r="AK480" i="204"/>
  <c r="H481" i="204"/>
  <c r="J481" i="204"/>
  <c r="AK481" i="204"/>
  <c r="H482" i="204"/>
  <c r="J482" i="204"/>
  <c r="AK482" i="204"/>
  <c r="H483" i="204"/>
  <c r="J483" i="204"/>
  <c r="AK483" i="204"/>
  <c r="H484" i="204"/>
  <c r="J484" i="204"/>
  <c r="AK484" i="204"/>
  <c r="H485" i="204"/>
  <c r="J485" i="204"/>
  <c r="AK485" i="204"/>
  <c r="H486" i="204"/>
  <c r="J486" i="204"/>
  <c r="AK486" i="204"/>
  <c r="H487" i="204"/>
  <c r="J487" i="204"/>
  <c r="AK487" i="204"/>
  <c r="H488" i="204"/>
  <c r="J488" i="204"/>
  <c r="AK488" i="204"/>
  <c r="H489" i="204"/>
  <c r="J489" i="204"/>
  <c r="AK489" i="204"/>
  <c r="H490" i="204"/>
  <c r="J490" i="204"/>
  <c r="AK490" i="204"/>
  <c r="H491" i="204"/>
  <c r="J491" i="204"/>
  <c r="AK491" i="204"/>
  <c r="H492" i="204"/>
  <c r="J492" i="204"/>
  <c r="AK492" i="204"/>
  <c r="H493" i="204"/>
  <c r="J493" i="204"/>
  <c r="AK493" i="204"/>
  <c r="H494" i="204"/>
  <c r="J494" i="204"/>
  <c r="AK494" i="204"/>
  <c r="H495" i="204"/>
  <c r="J495" i="204"/>
  <c r="AK495" i="204"/>
  <c r="H496" i="204"/>
  <c r="J496" i="204"/>
  <c r="AK496" i="204"/>
  <c r="H497" i="204"/>
  <c r="J497" i="204"/>
  <c r="AK497" i="204"/>
  <c r="H498" i="204"/>
  <c r="J498" i="204"/>
  <c r="AK498" i="204"/>
  <c r="H499" i="204"/>
  <c r="J499" i="204"/>
  <c r="AK499" i="204"/>
  <c r="H500" i="204"/>
  <c r="J500" i="204"/>
  <c r="AK500" i="204"/>
  <c r="H501" i="204"/>
  <c r="J501" i="204"/>
  <c r="AK501" i="204"/>
  <c r="H502" i="204"/>
  <c r="J502" i="204"/>
  <c r="AK502" i="204"/>
  <c r="H503" i="204"/>
  <c r="J503" i="204"/>
  <c r="AK503" i="204"/>
  <c r="H504" i="204"/>
  <c r="J504" i="204"/>
  <c r="AK504" i="204"/>
  <c r="H505" i="204"/>
  <c r="J505" i="204"/>
  <c r="AK505" i="204"/>
  <c r="H506" i="204"/>
  <c r="J506" i="204"/>
  <c r="AK506" i="204"/>
  <c r="H507" i="204"/>
  <c r="J507" i="204"/>
  <c r="AK507" i="204"/>
  <c r="H508" i="204"/>
  <c r="J508" i="204"/>
  <c r="AK508" i="204"/>
  <c r="H509" i="204"/>
  <c r="J509" i="204"/>
  <c r="AK509" i="204"/>
  <c r="H510" i="204"/>
  <c r="J510" i="204"/>
  <c r="AK510" i="204"/>
  <c r="H511" i="204"/>
  <c r="J511" i="204"/>
  <c r="AK511" i="204"/>
  <c r="H512" i="204"/>
  <c r="J512" i="204"/>
  <c r="AK512" i="204"/>
  <c r="H513" i="204"/>
  <c r="J513" i="204"/>
  <c r="AK513" i="204"/>
  <c r="H514" i="204"/>
  <c r="J514" i="204"/>
  <c r="AK514" i="204"/>
  <c r="H515" i="204"/>
  <c r="J515" i="204"/>
  <c r="AK515" i="204"/>
  <c r="H516" i="204"/>
  <c r="J516" i="204"/>
  <c r="AK516" i="204"/>
  <c r="H517" i="204"/>
  <c r="J517" i="204"/>
  <c r="AK517" i="204"/>
  <c r="H518" i="204"/>
  <c r="J518" i="204"/>
  <c r="AK518" i="204"/>
  <c r="H519" i="204"/>
  <c r="J519" i="204"/>
  <c r="AK519" i="204"/>
  <c r="H520" i="204"/>
  <c r="J520" i="204"/>
  <c r="AK520" i="204"/>
  <c r="H521" i="204"/>
  <c r="J521" i="204"/>
  <c r="AK521" i="204"/>
  <c r="H522" i="204"/>
  <c r="J522" i="204"/>
  <c r="AK522" i="204"/>
  <c r="H523" i="204"/>
  <c r="J523" i="204"/>
  <c r="AK523" i="204"/>
  <c r="H524" i="204"/>
  <c r="J524" i="204"/>
  <c r="AK524" i="204"/>
  <c r="H525" i="204"/>
  <c r="J525" i="204"/>
  <c r="AK525" i="204"/>
  <c r="H526" i="204"/>
  <c r="J526" i="204"/>
  <c r="AK526" i="204"/>
  <c r="H527" i="204"/>
  <c r="J527" i="204"/>
  <c r="AK527" i="204"/>
  <c r="H528" i="204"/>
  <c r="J528" i="204"/>
  <c r="AK528" i="204"/>
  <c r="H529" i="204"/>
  <c r="J529" i="204"/>
  <c r="AK529" i="204"/>
  <c r="H530" i="204"/>
  <c r="J530" i="204"/>
  <c r="AK530" i="204"/>
  <c r="H531" i="204"/>
  <c r="J531" i="204"/>
  <c r="AK531" i="204"/>
  <c r="H532" i="204"/>
  <c r="J532" i="204"/>
  <c r="AK532" i="204"/>
  <c r="H533" i="204"/>
  <c r="J533" i="204"/>
  <c r="AK533" i="204"/>
  <c r="H534" i="204"/>
  <c r="J534" i="204"/>
  <c r="AK534" i="204"/>
  <c r="H535" i="204"/>
  <c r="J535" i="204"/>
  <c r="AK535" i="204"/>
  <c r="H536" i="204"/>
  <c r="J536" i="204"/>
  <c r="AK536" i="204"/>
  <c r="H537" i="204"/>
  <c r="J537" i="204"/>
  <c r="AK537" i="204"/>
  <c r="H538" i="204"/>
  <c r="J538" i="204"/>
  <c r="AK538" i="204"/>
  <c r="H539" i="204"/>
  <c r="J539" i="204"/>
  <c r="AK539" i="204"/>
  <c r="H540" i="204"/>
  <c r="J540" i="204"/>
  <c r="AK540" i="204"/>
  <c r="H541" i="204"/>
  <c r="J541" i="204"/>
  <c r="AK541" i="204"/>
  <c r="H542" i="204"/>
  <c r="J542" i="204"/>
  <c r="AK542" i="204"/>
  <c r="H543" i="204"/>
  <c r="J543" i="204"/>
  <c r="AK543" i="204"/>
  <c r="H544" i="204"/>
  <c r="J544" i="204"/>
  <c r="AK544" i="204"/>
  <c r="H545" i="204"/>
  <c r="J545" i="204"/>
  <c r="AK545" i="204"/>
  <c r="H546" i="204"/>
  <c r="J546" i="204"/>
  <c r="AK546" i="204"/>
  <c r="H547" i="204"/>
  <c r="J547" i="204"/>
  <c r="AK547" i="204"/>
  <c r="H548" i="204"/>
  <c r="J548" i="204"/>
  <c r="AK548" i="204"/>
  <c r="H549" i="204"/>
  <c r="J549" i="204"/>
  <c r="AK549" i="204"/>
  <c r="H550" i="204"/>
  <c r="J550" i="204"/>
  <c r="AK550" i="204"/>
  <c r="H551" i="204"/>
  <c r="J551" i="204"/>
  <c r="AK551" i="204"/>
  <c r="H552" i="204"/>
  <c r="J552" i="204"/>
  <c r="AK552" i="204"/>
  <c r="H553" i="204"/>
  <c r="J553" i="204"/>
  <c r="AK553" i="204"/>
  <c r="H554" i="204"/>
  <c r="J554" i="204"/>
  <c r="AK554" i="204"/>
  <c r="H555" i="204"/>
  <c r="J555" i="204"/>
  <c r="AK555" i="204"/>
  <c r="H556" i="204"/>
  <c r="J556" i="204"/>
  <c r="AK556" i="204"/>
  <c r="H557" i="204"/>
  <c r="J557" i="204"/>
  <c r="AK557" i="204"/>
  <c r="H558" i="204"/>
  <c r="J558" i="204"/>
  <c r="AK558" i="204"/>
  <c r="H559" i="204"/>
  <c r="J559" i="204"/>
  <c r="AK559" i="204"/>
  <c r="H560" i="204"/>
  <c r="J560" i="204"/>
  <c r="AK560" i="204"/>
  <c r="H561" i="204"/>
  <c r="J561" i="204"/>
  <c r="AK561" i="204"/>
  <c r="H562" i="204"/>
  <c r="J562" i="204"/>
  <c r="AK562" i="204"/>
  <c r="H563" i="204"/>
  <c r="J563" i="204"/>
  <c r="AK563" i="204"/>
  <c r="H564" i="204"/>
  <c r="J564" i="204"/>
  <c r="AK564" i="204"/>
  <c r="H565" i="204"/>
  <c r="J565" i="204"/>
  <c r="AK565" i="204"/>
  <c r="H566" i="204"/>
  <c r="J566" i="204"/>
  <c r="AK566" i="204"/>
  <c r="H567" i="204"/>
  <c r="J567" i="204"/>
  <c r="AK567" i="204"/>
  <c r="H568" i="204"/>
  <c r="J568" i="204"/>
  <c r="AK568" i="204"/>
  <c r="H569" i="204"/>
  <c r="J569" i="204"/>
  <c r="AK569" i="204"/>
  <c r="H570" i="204"/>
  <c r="J570" i="204"/>
  <c r="AK570" i="204"/>
  <c r="H571" i="204"/>
  <c r="J571" i="204"/>
  <c r="AK571" i="204"/>
  <c r="H572" i="204"/>
  <c r="J572" i="204"/>
  <c r="AK572" i="204"/>
  <c r="H573" i="204"/>
  <c r="J573" i="204"/>
  <c r="AK573" i="204"/>
  <c r="H574" i="204"/>
  <c r="J574" i="204"/>
  <c r="AK574" i="204"/>
  <c r="H575" i="204"/>
  <c r="J575" i="204"/>
  <c r="AK575" i="204"/>
  <c r="H576" i="204"/>
  <c r="J576" i="204"/>
  <c r="AK576" i="204"/>
  <c r="H577" i="204"/>
  <c r="J577" i="204"/>
  <c r="AK577" i="204"/>
  <c r="H578" i="204"/>
  <c r="J578" i="204"/>
  <c r="AK578" i="204"/>
  <c r="H579" i="204"/>
  <c r="J579" i="204"/>
  <c r="AK579" i="204"/>
  <c r="H580" i="204"/>
  <c r="J580" i="204"/>
  <c r="AK580" i="204"/>
  <c r="H581" i="204"/>
  <c r="J581" i="204"/>
  <c r="AK581" i="204"/>
  <c r="H582" i="204"/>
  <c r="J582" i="204"/>
  <c r="AK582" i="204"/>
  <c r="H583" i="204"/>
  <c r="J583" i="204"/>
  <c r="AK583" i="204"/>
  <c r="H584" i="204"/>
  <c r="J584" i="204"/>
  <c r="AK584" i="204"/>
  <c r="H585" i="204"/>
  <c r="J585" i="204"/>
  <c r="AK585" i="204"/>
  <c r="H586" i="204"/>
  <c r="J586" i="204"/>
  <c r="AK586" i="204"/>
  <c r="H587" i="204"/>
  <c r="J587" i="204"/>
  <c r="AK587" i="204"/>
  <c r="H588" i="204"/>
  <c r="J588" i="204"/>
  <c r="AK588" i="204"/>
  <c r="H589" i="204"/>
  <c r="J589" i="204"/>
  <c r="AK589" i="204"/>
  <c r="H590" i="204"/>
  <c r="J590" i="204"/>
  <c r="AK590" i="204"/>
  <c r="H591" i="204"/>
  <c r="J591" i="204"/>
  <c r="AK591" i="204"/>
  <c r="H592" i="204"/>
  <c r="J592" i="204"/>
  <c r="AK592" i="204"/>
  <c r="H593" i="204"/>
  <c r="J593" i="204"/>
  <c r="AK593" i="204"/>
  <c r="H594" i="204"/>
  <c r="J594" i="204"/>
  <c r="AK594" i="204"/>
  <c r="H595" i="204"/>
  <c r="J595" i="204"/>
  <c r="AK595" i="204"/>
  <c r="H596" i="204"/>
  <c r="J596" i="204"/>
  <c r="AK596" i="204"/>
  <c r="H597" i="204"/>
  <c r="J597" i="204"/>
  <c r="AK597" i="204"/>
  <c r="H598" i="204"/>
  <c r="J598" i="204"/>
  <c r="AK598" i="204"/>
  <c r="H599" i="204"/>
  <c r="J599" i="204"/>
  <c r="AK599" i="204"/>
  <c r="H600" i="204"/>
  <c r="J600" i="204"/>
  <c r="AK600" i="204"/>
  <c r="H601" i="204"/>
  <c r="J601" i="204"/>
  <c r="AK601" i="204"/>
  <c r="H602" i="204"/>
  <c r="J602" i="204"/>
  <c r="AK602" i="204"/>
  <c r="H603" i="204"/>
  <c r="J603" i="204"/>
  <c r="AK603" i="204"/>
  <c r="H604" i="204"/>
  <c r="J604" i="204"/>
  <c r="AK604" i="204"/>
  <c r="H605" i="204"/>
  <c r="J605" i="204"/>
  <c r="AK605" i="204"/>
  <c r="H606" i="204"/>
  <c r="J606" i="204"/>
  <c r="AK606" i="204"/>
  <c r="H607" i="204"/>
  <c r="J607" i="204"/>
  <c r="AK607" i="204"/>
  <c r="H608" i="204"/>
  <c r="J608" i="204"/>
  <c r="AK608" i="204"/>
  <c r="H609" i="204"/>
  <c r="J609" i="204"/>
  <c r="AK609" i="204"/>
  <c r="H610" i="204"/>
  <c r="J610" i="204"/>
  <c r="AK610" i="204"/>
  <c r="H611" i="204"/>
  <c r="J611" i="204"/>
  <c r="AK611" i="204"/>
  <c r="H612" i="204"/>
  <c r="J612" i="204"/>
  <c r="AK612" i="204"/>
  <c r="H613" i="204"/>
  <c r="J613" i="204"/>
  <c r="AK613" i="204"/>
  <c r="H614" i="204"/>
  <c r="J614" i="204"/>
  <c r="AK614" i="204"/>
  <c r="H615" i="204"/>
  <c r="J615" i="204"/>
  <c r="AK615" i="204"/>
  <c r="H616" i="204"/>
  <c r="J616" i="204"/>
  <c r="AK616" i="204"/>
  <c r="H617" i="204"/>
  <c r="J617" i="204"/>
  <c r="AK617" i="204"/>
  <c r="H618" i="204"/>
  <c r="J618" i="204"/>
  <c r="AK618" i="204"/>
  <c r="H619" i="204"/>
  <c r="J619" i="204"/>
  <c r="AK619" i="204"/>
  <c r="H620" i="204"/>
  <c r="J620" i="204"/>
  <c r="AK620" i="204"/>
  <c r="H621" i="204"/>
  <c r="J621" i="204"/>
  <c r="AK621" i="204"/>
  <c r="H622" i="204"/>
  <c r="J622" i="204"/>
  <c r="AK622" i="204"/>
  <c r="H623" i="204"/>
  <c r="J623" i="204"/>
  <c r="AK623" i="204"/>
  <c r="H624" i="204"/>
  <c r="J624" i="204"/>
  <c r="AK624" i="204"/>
  <c r="H625" i="204"/>
  <c r="J625" i="204"/>
  <c r="AK625" i="204"/>
  <c r="H626" i="204"/>
  <c r="J626" i="204"/>
  <c r="AK626" i="204"/>
  <c r="H627" i="204"/>
  <c r="J627" i="204"/>
  <c r="AK627" i="204"/>
  <c r="H628" i="204"/>
  <c r="J628" i="204"/>
  <c r="AK628" i="204"/>
  <c r="H629" i="204"/>
  <c r="J629" i="204"/>
  <c r="AK629" i="204"/>
  <c r="H630" i="204"/>
  <c r="J630" i="204"/>
  <c r="AK630" i="204"/>
  <c r="H631" i="204"/>
  <c r="J631" i="204"/>
  <c r="AK631" i="204"/>
  <c r="H632" i="204"/>
  <c r="J632" i="204"/>
  <c r="AK632" i="204"/>
  <c r="H633" i="204"/>
  <c r="J633" i="204"/>
  <c r="AK633" i="204"/>
  <c r="H634" i="204"/>
  <c r="J634" i="204"/>
  <c r="AK634" i="204"/>
  <c r="H635" i="204"/>
  <c r="J635" i="204"/>
  <c r="AK635" i="204"/>
  <c r="H636" i="204"/>
  <c r="J636" i="204"/>
  <c r="AK636" i="204"/>
  <c r="H637" i="204"/>
  <c r="J637" i="204"/>
  <c r="AK637" i="204"/>
  <c r="H638" i="204"/>
  <c r="J638" i="204"/>
  <c r="AK638" i="204"/>
  <c r="H639" i="204"/>
  <c r="J639" i="204"/>
  <c r="AK639" i="204"/>
  <c r="H640" i="204"/>
  <c r="J640" i="204"/>
  <c r="AK640" i="204"/>
  <c r="H641" i="204"/>
  <c r="J641" i="204"/>
  <c r="AK641" i="204"/>
  <c r="H642" i="204"/>
  <c r="J642" i="204"/>
  <c r="AK642" i="204"/>
  <c r="H643" i="204"/>
  <c r="J643" i="204"/>
  <c r="AK643" i="204"/>
  <c r="H644" i="204"/>
  <c r="J644" i="204"/>
  <c r="AK644" i="204"/>
  <c r="H645" i="204"/>
  <c r="J645" i="204"/>
  <c r="AK645" i="204"/>
  <c r="H646" i="204"/>
  <c r="J646" i="204"/>
  <c r="AK646" i="204"/>
  <c r="H647" i="204"/>
  <c r="J647" i="204"/>
  <c r="AK647" i="204"/>
  <c r="H648" i="204"/>
  <c r="J648" i="204"/>
  <c r="AK648" i="204"/>
  <c r="H649" i="204"/>
  <c r="J649" i="204"/>
  <c r="AK649" i="204"/>
  <c r="H650" i="204"/>
  <c r="J650" i="204"/>
  <c r="AK650" i="204"/>
  <c r="H651" i="204"/>
  <c r="J651" i="204"/>
  <c r="AK651" i="204"/>
  <c r="H652" i="204"/>
  <c r="J652" i="204"/>
  <c r="AK652" i="204"/>
  <c r="H653" i="204"/>
  <c r="J653" i="204"/>
  <c r="AK653" i="204"/>
  <c r="H654" i="204"/>
  <c r="J654" i="204"/>
  <c r="AK654" i="204"/>
  <c r="H655" i="204"/>
  <c r="J655" i="204"/>
  <c r="AK655" i="204"/>
  <c r="H656" i="204"/>
  <c r="J656" i="204"/>
  <c r="AK656" i="204"/>
  <c r="H657" i="204"/>
  <c r="J657" i="204"/>
  <c r="AK657" i="204"/>
  <c r="H658" i="204"/>
  <c r="J658" i="204"/>
  <c r="AK658" i="204"/>
  <c r="H659" i="204"/>
  <c r="J659" i="204"/>
  <c r="AK659" i="204"/>
  <c r="H660" i="204"/>
  <c r="J660" i="204"/>
  <c r="AK660" i="204"/>
  <c r="H661" i="204"/>
  <c r="J661" i="204"/>
  <c r="AK661" i="204"/>
  <c r="H662" i="204"/>
  <c r="J662" i="204"/>
  <c r="AK662" i="204"/>
  <c r="H663" i="204"/>
  <c r="J663" i="204"/>
  <c r="AK663" i="204"/>
  <c r="H664" i="204"/>
  <c r="J664" i="204"/>
  <c r="AK664" i="204"/>
  <c r="H665" i="204"/>
  <c r="J665" i="204"/>
  <c r="AK665" i="204"/>
  <c r="H666" i="204"/>
  <c r="J666" i="204"/>
  <c r="AK666" i="204"/>
  <c r="H667" i="204"/>
  <c r="J667" i="204"/>
  <c r="AK667" i="204"/>
  <c r="H668" i="204"/>
  <c r="J668" i="204"/>
  <c r="AK668" i="204"/>
  <c r="H669" i="204"/>
  <c r="J669" i="204"/>
  <c r="AK669" i="204"/>
  <c r="H670" i="204"/>
  <c r="J670" i="204"/>
  <c r="AK670" i="204"/>
  <c r="H671" i="204"/>
  <c r="J671" i="204"/>
  <c r="AK671" i="204"/>
  <c r="H672" i="204"/>
  <c r="J672" i="204"/>
  <c r="AK672" i="204"/>
  <c r="H673" i="204"/>
  <c r="J673" i="204"/>
  <c r="AK673" i="204"/>
  <c r="H674" i="204"/>
  <c r="J674" i="204"/>
  <c r="AK674" i="204"/>
  <c r="H675" i="204"/>
  <c r="J675" i="204"/>
  <c r="AK675" i="204"/>
  <c r="H676" i="204"/>
  <c r="J676" i="204"/>
  <c r="AK676" i="204"/>
  <c r="H677" i="204"/>
  <c r="J677" i="204"/>
  <c r="AK677" i="204"/>
  <c r="H678" i="204"/>
  <c r="J678" i="204"/>
  <c r="AK678" i="204"/>
  <c r="H679" i="204"/>
  <c r="J679" i="204"/>
  <c r="AK679" i="204"/>
  <c r="H680" i="204"/>
  <c r="J680" i="204"/>
  <c r="AK680" i="204"/>
  <c r="H681" i="204"/>
  <c r="J681" i="204"/>
  <c r="AK681" i="204"/>
  <c r="H682" i="204"/>
  <c r="J682" i="204"/>
  <c r="AK682" i="204"/>
  <c r="H683" i="204"/>
  <c r="J683" i="204"/>
  <c r="AK683" i="204"/>
  <c r="H684" i="204"/>
  <c r="J684" i="204"/>
  <c r="AK684" i="204"/>
  <c r="H685" i="204"/>
  <c r="J685" i="204"/>
  <c r="AK685" i="204"/>
  <c r="H686" i="204"/>
  <c r="J686" i="204"/>
  <c r="AK686" i="204"/>
  <c r="H687" i="204"/>
  <c r="J687" i="204"/>
  <c r="AK687" i="204"/>
  <c r="H688" i="204"/>
  <c r="J688" i="204"/>
  <c r="AK688" i="204"/>
  <c r="H689" i="204"/>
  <c r="J689" i="204"/>
  <c r="AK689" i="204"/>
  <c r="H690" i="204"/>
  <c r="J690" i="204"/>
  <c r="AK690" i="204"/>
  <c r="H691" i="204"/>
  <c r="J691" i="204"/>
  <c r="AK691" i="204"/>
  <c r="H692" i="204"/>
  <c r="J692" i="204"/>
  <c r="AK692" i="204"/>
  <c r="H693" i="204"/>
  <c r="J693" i="204"/>
  <c r="AK693" i="204"/>
  <c r="H694" i="204"/>
  <c r="J694" i="204"/>
  <c r="AK694" i="204"/>
  <c r="H695" i="204"/>
  <c r="J695" i="204"/>
  <c r="AK695" i="204"/>
  <c r="H696" i="204"/>
  <c r="J696" i="204"/>
  <c r="AK696" i="204"/>
  <c r="H697" i="204"/>
  <c r="J697" i="204"/>
  <c r="AK697" i="204"/>
  <c r="H698" i="204"/>
  <c r="J698" i="204"/>
  <c r="AK698" i="204"/>
  <c r="H699" i="204"/>
  <c r="J699" i="204"/>
  <c r="AK699" i="204"/>
  <c r="H700" i="204"/>
  <c r="J700" i="204"/>
  <c r="AK700" i="204"/>
  <c r="H701" i="204"/>
  <c r="J701" i="204"/>
  <c r="AK701" i="204"/>
  <c r="H702" i="204"/>
  <c r="J702" i="204"/>
  <c r="AK702" i="204"/>
  <c r="H703" i="204"/>
  <c r="J703" i="204"/>
  <c r="AK703" i="204"/>
  <c r="H704" i="204"/>
  <c r="J704" i="204"/>
  <c r="AK704" i="204"/>
  <c r="H705" i="204"/>
  <c r="J705" i="204"/>
  <c r="AK705" i="204"/>
  <c r="H706" i="204"/>
  <c r="J706" i="204"/>
  <c r="AK706" i="204"/>
  <c r="H707" i="204"/>
  <c r="J707" i="204"/>
  <c r="AK707" i="204"/>
  <c r="H708" i="204"/>
  <c r="J708" i="204"/>
  <c r="AK708" i="204"/>
  <c r="H709" i="204"/>
  <c r="J709" i="204"/>
  <c r="AK709" i="204"/>
  <c r="H710" i="204"/>
  <c r="J710" i="204"/>
  <c r="AK710" i="204"/>
  <c r="H711" i="204"/>
  <c r="J711" i="204"/>
  <c r="AK711" i="204"/>
  <c r="H712" i="204"/>
  <c r="J712" i="204"/>
  <c r="AK712" i="204"/>
  <c r="H713" i="204"/>
  <c r="J713" i="204"/>
  <c r="AK713" i="204"/>
  <c r="H714" i="204"/>
  <c r="J714" i="204"/>
  <c r="AK714" i="204"/>
  <c r="H715" i="204"/>
  <c r="J715" i="204"/>
  <c r="AK715" i="204"/>
  <c r="H716" i="204"/>
  <c r="J716" i="204"/>
  <c r="AK716" i="204"/>
  <c r="H717" i="204"/>
  <c r="J717" i="204"/>
  <c r="AK717" i="204"/>
  <c r="H718" i="204"/>
  <c r="J718" i="204"/>
  <c r="AK718" i="204"/>
  <c r="H719" i="204"/>
  <c r="J719" i="204"/>
  <c r="AK719" i="204"/>
  <c r="H720" i="204"/>
  <c r="J720" i="204"/>
  <c r="AK720" i="204"/>
  <c r="H721" i="204"/>
  <c r="J721" i="204"/>
  <c r="AK721" i="204"/>
  <c r="H722" i="204"/>
  <c r="J722" i="204"/>
  <c r="AK722" i="204"/>
  <c r="H723" i="204"/>
  <c r="J723" i="204"/>
  <c r="AK723" i="204"/>
  <c r="H724" i="204"/>
  <c r="J724" i="204"/>
  <c r="AK724" i="204"/>
  <c r="H725" i="204"/>
  <c r="J725" i="204"/>
  <c r="AK725" i="204"/>
  <c r="H726" i="204"/>
  <c r="J726" i="204"/>
  <c r="AK726" i="204"/>
  <c r="H727" i="204"/>
  <c r="J727" i="204"/>
  <c r="AK727" i="204"/>
  <c r="H728" i="204"/>
  <c r="J728" i="204"/>
  <c r="AK728" i="204"/>
  <c r="H729" i="204"/>
  <c r="J729" i="204"/>
  <c r="AK729" i="204"/>
  <c r="H730" i="204"/>
  <c r="J730" i="204"/>
  <c r="AK730" i="204"/>
  <c r="H731" i="204"/>
  <c r="J731" i="204"/>
  <c r="AK731" i="204"/>
  <c r="H732" i="204"/>
  <c r="J732" i="204"/>
  <c r="AK732" i="204"/>
  <c r="H733" i="204"/>
  <c r="J733" i="204"/>
  <c r="AK733" i="204"/>
  <c r="H734" i="204"/>
  <c r="J734" i="204"/>
  <c r="AK734" i="204"/>
  <c r="H735" i="204"/>
  <c r="J735" i="204"/>
  <c r="AK735" i="204"/>
  <c r="H736" i="204"/>
  <c r="J736" i="204"/>
  <c r="AK736" i="204"/>
  <c r="H737" i="204"/>
  <c r="J737" i="204"/>
  <c r="AK737" i="204"/>
  <c r="H738" i="204"/>
  <c r="J738" i="204"/>
  <c r="AK738" i="204"/>
  <c r="H739" i="204"/>
  <c r="J739" i="204"/>
  <c r="AK739" i="204"/>
  <c r="H740" i="204"/>
  <c r="J740" i="204"/>
  <c r="AK740" i="204"/>
  <c r="H741" i="204"/>
  <c r="J741" i="204"/>
  <c r="AK741" i="204"/>
  <c r="H742" i="204"/>
  <c r="J742" i="204"/>
  <c r="AK742" i="204"/>
  <c r="H743" i="204"/>
  <c r="J743" i="204"/>
  <c r="AK743" i="204"/>
  <c r="H744" i="204"/>
  <c r="J744" i="204"/>
  <c r="AK744" i="204"/>
  <c r="H745" i="204"/>
  <c r="J745" i="204"/>
  <c r="AK745" i="204"/>
  <c r="H746" i="204"/>
  <c r="J746" i="204"/>
  <c r="AK746" i="204"/>
  <c r="H747" i="204"/>
  <c r="J747" i="204"/>
  <c r="AK747" i="204"/>
  <c r="H748" i="204"/>
  <c r="J748" i="204"/>
  <c r="AK748" i="204"/>
  <c r="H749" i="204"/>
  <c r="J749" i="204"/>
  <c r="AK749" i="204"/>
  <c r="H750" i="204"/>
  <c r="J750" i="204"/>
  <c r="AK750" i="204"/>
  <c r="H751" i="204"/>
  <c r="J751" i="204"/>
  <c r="AK751" i="204"/>
  <c r="H752" i="204"/>
  <c r="J752" i="204"/>
  <c r="AK752" i="204"/>
  <c r="H753" i="204"/>
  <c r="J753" i="204"/>
  <c r="AK753" i="204"/>
  <c r="H754" i="204"/>
  <c r="J754" i="204"/>
  <c r="AK754" i="204"/>
  <c r="H755" i="204"/>
  <c r="J755" i="204"/>
  <c r="AK755" i="204"/>
  <c r="H756" i="204"/>
  <c r="J756" i="204"/>
  <c r="AK756" i="204"/>
  <c r="H757" i="204"/>
  <c r="J757" i="204"/>
  <c r="AK757" i="204"/>
  <c r="H758" i="204"/>
  <c r="J758" i="204"/>
  <c r="AK758" i="204"/>
  <c r="H759" i="204"/>
  <c r="J759" i="204"/>
  <c r="AK759" i="204"/>
  <c r="H760" i="204"/>
  <c r="J760" i="204"/>
  <c r="AK760" i="204"/>
  <c r="H761" i="204"/>
  <c r="J761" i="204"/>
  <c r="AK761" i="204"/>
  <c r="H762" i="204"/>
  <c r="J762" i="204"/>
  <c r="AK762" i="204"/>
  <c r="H763" i="204"/>
  <c r="J763" i="204"/>
  <c r="AK763" i="204"/>
  <c r="H764" i="204"/>
  <c r="J764" i="204"/>
  <c r="AK764" i="204"/>
  <c r="H765" i="204"/>
  <c r="J765" i="204"/>
  <c r="AK765" i="204"/>
  <c r="H766" i="204"/>
  <c r="J766" i="204"/>
  <c r="AK766" i="204"/>
  <c r="H767" i="204"/>
  <c r="J767" i="204"/>
  <c r="AK767" i="204"/>
  <c r="H768" i="204"/>
  <c r="J768" i="204"/>
  <c r="AK768" i="204"/>
  <c r="H769" i="204"/>
  <c r="J769" i="204"/>
  <c r="AK769" i="204"/>
  <c r="H770" i="204"/>
  <c r="J770" i="204"/>
  <c r="AK770" i="204"/>
  <c r="H771" i="204"/>
  <c r="J771" i="204"/>
  <c r="AK771" i="204"/>
  <c r="H772" i="204"/>
  <c r="J772" i="204"/>
  <c r="AK772" i="204"/>
  <c r="H773" i="204"/>
  <c r="J773" i="204"/>
  <c r="AK773" i="204"/>
  <c r="H774" i="204"/>
  <c r="J774" i="204"/>
  <c r="AK774" i="204"/>
  <c r="H775" i="204"/>
  <c r="J775" i="204"/>
  <c r="AK775" i="204"/>
  <c r="H776" i="204"/>
  <c r="J776" i="204"/>
  <c r="AK776" i="204"/>
  <c r="H777" i="204"/>
  <c r="J777" i="204"/>
  <c r="AK777" i="204"/>
  <c r="H778" i="204"/>
  <c r="J778" i="204"/>
  <c r="AK778" i="204"/>
  <c r="H779" i="204"/>
  <c r="J779" i="204"/>
  <c r="AK779" i="204"/>
  <c r="H780" i="204"/>
  <c r="J780" i="204"/>
  <c r="AK780" i="204"/>
  <c r="H781" i="204"/>
  <c r="J781" i="204"/>
  <c r="AK781" i="204"/>
  <c r="H782" i="204"/>
  <c r="J782" i="204"/>
  <c r="AK782" i="204"/>
  <c r="H783" i="204"/>
  <c r="J783" i="204"/>
  <c r="AK783" i="204"/>
  <c r="H784" i="204"/>
  <c r="J784" i="204"/>
  <c r="AK784" i="204"/>
  <c r="H785" i="204"/>
  <c r="J785" i="204"/>
  <c r="AK785" i="204"/>
  <c r="H786" i="204"/>
  <c r="J786" i="204"/>
  <c r="AK786" i="204"/>
  <c r="H787" i="204"/>
  <c r="J787" i="204"/>
  <c r="AK787" i="204"/>
  <c r="H788" i="204"/>
  <c r="J788" i="204"/>
  <c r="AK788" i="204"/>
  <c r="H789" i="204"/>
  <c r="J789" i="204"/>
  <c r="AK789" i="204"/>
  <c r="H790" i="204"/>
  <c r="J790" i="204"/>
  <c r="AK790" i="204"/>
  <c r="H791" i="204"/>
  <c r="J791" i="204"/>
  <c r="AK791" i="204"/>
  <c r="H792" i="204"/>
  <c r="J792" i="204"/>
  <c r="AK792" i="204"/>
  <c r="H793" i="204"/>
  <c r="J793" i="204"/>
  <c r="AK793" i="204"/>
  <c r="H794" i="204"/>
  <c r="J794" i="204"/>
  <c r="AK794" i="204"/>
  <c r="H795" i="204"/>
  <c r="J795" i="204"/>
  <c r="AK795" i="204"/>
  <c r="H796" i="204"/>
  <c r="J796" i="204"/>
  <c r="AK796" i="204"/>
  <c r="H797" i="204"/>
  <c r="J797" i="204"/>
  <c r="AK797" i="204"/>
  <c r="H798" i="204"/>
  <c r="J798" i="204"/>
  <c r="AK798" i="204"/>
  <c r="H799" i="204"/>
  <c r="J799" i="204"/>
  <c r="AK799" i="204"/>
  <c r="H800" i="204"/>
  <c r="J800" i="204"/>
  <c r="AK800" i="204"/>
  <c r="H801" i="204"/>
  <c r="J801" i="204"/>
  <c r="AK801" i="204"/>
  <c r="H802" i="204"/>
  <c r="J802" i="204"/>
  <c r="AK802" i="204"/>
  <c r="H803" i="204"/>
  <c r="J803" i="204"/>
  <c r="AK803" i="204"/>
  <c r="H804" i="204"/>
  <c r="J804" i="204"/>
  <c r="AK804" i="204"/>
  <c r="H805" i="204"/>
  <c r="J805" i="204"/>
  <c r="AK805" i="204"/>
  <c r="H806" i="204"/>
  <c r="J806" i="204"/>
  <c r="AK806" i="204"/>
  <c r="H807" i="204"/>
  <c r="J807" i="204"/>
  <c r="AK807" i="204"/>
  <c r="H808" i="204"/>
  <c r="J808" i="204"/>
  <c r="AK808" i="204"/>
  <c r="H809" i="204"/>
  <c r="J809" i="204"/>
  <c r="AK809" i="204"/>
  <c r="H810" i="204"/>
  <c r="J810" i="204"/>
  <c r="AK810" i="204"/>
  <c r="H811" i="204"/>
  <c r="J811" i="204"/>
  <c r="AK811" i="204"/>
  <c r="H812" i="204"/>
  <c r="J812" i="204"/>
  <c r="AK812" i="204"/>
  <c r="H813" i="204"/>
  <c r="J813" i="204"/>
  <c r="AK813" i="204"/>
  <c r="H814" i="204"/>
  <c r="J814" i="204"/>
  <c r="AK814" i="204"/>
  <c r="H815" i="204"/>
  <c r="J815" i="204"/>
  <c r="AK815" i="204"/>
  <c r="H816" i="204"/>
  <c r="J816" i="204"/>
  <c r="AK816" i="204"/>
  <c r="H817" i="204"/>
  <c r="J817" i="204"/>
  <c r="AK817" i="204"/>
  <c r="H818" i="204"/>
  <c r="J818" i="204"/>
  <c r="AK818" i="204"/>
  <c r="H819" i="204"/>
  <c r="J819" i="204"/>
  <c r="AK819" i="204"/>
  <c r="H820" i="204"/>
  <c r="J820" i="204"/>
  <c r="AK820" i="204"/>
  <c r="H821" i="204"/>
  <c r="J821" i="204"/>
  <c r="AK821" i="204"/>
  <c r="H822" i="204"/>
  <c r="J822" i="204"/>
  <c r="AK822" i="204"/>
  <c r="H823" i="204"/>
  <c r="J823" i="204"/>
  <c r="AK823" i="204"/>
  <c r="H824" i="204"/>
  <c r="J824" i="204"/>
  <c r="AK824" i="204"/>
  <c r="H825" i="204"/>
  <c r="J825" i="204"/>
  <c r="AK825" i="204"/>
  <c r="H826" i="204"/>
  <c r="J826" i="204"/>
  <c r="AK826" i="204"/>
  <c r="H827" i="204"/>
  <c r="J827" i="204"/>
  <c r="AK827" i="204"/>
  <c r="H828" i="204"/>
  <c r="J828" i="204"/>
  <c r="AK828" i="204"/>
  <c r="H829" i="204"/>
  <c r="J829" i="204"/>
  <c r="AK829" i="204"/>
  <c r="H830" i="204"/>
  <c r="J830" i="204"/>
  <c r="AK830" i="204"/>
  <c r="H831" i="204"/>
  <c r="J831" i="204"/>
  <c r="AK831" i="204"/>
  <c r="H832" i="204"/>
  <c r="J832" i="204"/>
  <c r="AK832" i="204"/>
  <c r="H833" i="204"/>
  <c r="J833" i="204"/>
  <c r="AK833" i="204"/>
  <c r="H834" i="204"/>
  <c r="J834" i="204"/>
  <c r="AK834" i="204"/>
  <c r="H835" i="204"/>
  <c r="J835" i="204"/>
  <c r="AK835" i="204"/>
  <c r="H836" i="204"/>
  <c r="J836" i="204"/>
  <c r="AK836" i="204"/>
  <c r="H837" i="204"/>
  <c r="J837" i="204"/>
  <c r="AK837" i="204"/>
  <c r="H838" i="204"/>
  <c r="J838" i="204"/>
  <c r="AK838" i="204"/>
  <c r="H839" i="204"/>
  <c r="J839" i="204"/>
  <c r="AK839" i="204"/>
  <c r="H840" i="204"/>
  <c r="J840" i="204"/>
  <c r="AK840" i="204"/>
  <c r="H841" i="204"/>
  <c r="J841" i="204"/>
  <c r="AK841" i="204"/>
  <c r="H842" i="204"/>
  <c r="J842" i="204"/>
  <c r="AK842" i="204"/>
  <c r="H843" i="204"/>
  <c r="J843" i="204"/>
  <c r="AK843" i="204"/>
  <c r="H844" i="204"/>
  <c r="J844" i="204"/>
  <c r="AK844" i="204"/>
  <c r="H845" i="204"/>
  <c r="J845" i="204"/>
  <c r="AK845" i="204"/>
  <c r="H846" i="204"/>
  <c r="J846" i="204"/>
  <c r="AK846" i="204"/>
  <c r="H847" i="204"/>
  <c r="J847" i="204"/>
  <c r="AK847" i="204"/>
  <c r="H848" i="204"/>
  <c r="J848" i="204"/>
  <c r="AK848" i="204"/>
  <c r="H849" i="204"/>
  <c r="J849" i="204"/>
  <c r="AK849" i="204"/>
  <c r="H850" i="204"/>
  <c r="J850" i="204"/>
  <c r="AK850" i="204"/>
  <c r="H851" i="204"/>
  <c r="J851" i="204"/>
  <c r="AK851" i="204"/>
  <c r="H852" i="204"/>
  <c r="J852" i="204"/>
  <c r="AK852" i="204"/>
  <c r="H853" i="204"/>
  <c r="J853" i="204"/>
  <c r="AK853" i="204"/>
  <c r="H854" i="204"/>
  <c r="J854" i="204"/>
  <c r="AK854" i="204"/>
  <c r="H855" i="204"/>
  <c r="J855" i="204"/>
  <c r="AK855" i="204"/>
  <c r="H856" i="204"/>
  <c r="J856" i="204"/>
  <c r="AK856" i="204"/>
  <c r="H857" i="204"/>
  <c r="J857" i="204"/>
  <c r="AK857" i="204"/>
  <c r="H858" i="204"/>
  <c r="J858" i="204"/>
  <c r="AK858" i="204"/>
  <c r="H859" i="204"/>
  <c r="J859" i="204"/>
  <c r="AK859" i="204"/>
  <c r="H860" i="204"/>
  <c r="J860" i="204"/>
  <c r="AK860" i="204"/>
  <c r="H861" i="204"/>
  <c r="J861" i="204"/>
  <c r="AK861" i="204"/>
  <c r="H862" i="204"/>
  <c r="J862" i="204"/>
  <c r="AK862" i="204"/>
  <c r="H863" i="204"/>
  <c r="J863" i="204"/>
  <c r="AK863" i="204"/>
  <c r="H864" i="204"/>
  <c r="J864" i="204"/>
  <c r="AK864" i="204"/>
  <c r="H865" i="204"/>
  <c r="J865" i="204"/>
  <c r="AK865" i="204"/>
  <c r="H866" i="204"/>
  <c r="J866" i="204"/>
  <c r="AK866" i="204"/>
  <c r="H867" i="204"/>
  <c r="J867" i="204"/>
  <c r="AK867" i="204"/>
  <c r="H868" i="204"/>
  <c r="J868" i="204"/>
  <c r="AK868" i="204"/>
  <c r="H869" i="204"/>
  <c r="J869" i="204"/>
  <c r="AK869" i="204"/>
  <c r="H870" i="204"/>
  <c r="J870" i="204"/>
  <c r="AK870" i="204"/>
  <c r="H871" i="204"/>
  <c r="J871" i="204"/>
  <c r="AK871" i="204"/>
  <c r="H872" i="204"/>
  <c r="J872" i="204"/>
  <c r="AK872" i="204"/>
  <c r="H873" i="204"/>
  <c r="J873" i="204"/>
  <c r="AK873" i="204"/>
  <c r="H874" i="204"/>
  <c r="J874" i="204"/>
  <c r="AK874" i="204"/>
  <c r="H875" i="204"/>
  <c r="J875" i="204"/>
  <c r="AK875" i="204"/>
  <c r="H876" i="204"/>
  <c r="J876" i="204"/>
  <c r="AK876" i="204"/>
  <c r="H877" i="204"/>
  <c r="J877" i="204"/>
  <c r="AK877" i="204"/>
  <c r="H878" i="204"/>
  <c r="J878" i="204"/>
  <c r="AK878" i="204"/>
  <c r="H879" i="204"/>
  <c r="J879" i="204"/>
  <c r="AK879" i="204"/>
  <c r="H880" i="204"/>
  <c r="J880" i="204"/>
  <c r="AK880" i="204"/>
  <c r="H881" i="204"/>
  <c r="J881" i="204"/>
  <c r="AK881" i="204"/>
  <c r="H882" i="204"/>
  <c r="J882" i="204"/>
  <c r="AK882" i="204"/>
  <c r="H883" i="204"/>
  <c r="J883" i="204"/>
  <c r="AK883" i="204"/>
  <c r="H884" i="204"/>
  <c r="J884" i="204"/>
  <c r="AK884" i="204"/>
  <c r="H885" i="204"/>
  <c r="J885" i="204"/>
  <c r="AK885" i="204"/>
  <c r="H886" i="204"/>
  <c r="J886" i="204"/>
  <c r="AK886" i="204"/>
  <c r="H887" i="204"/>
  <c r="J887" i="204"/>
  <c r="AK887" i="204"/>
  <c r="H888" i="204"/>
  <c r="J888" i="204"/>
  <c r="AK888" i="204"/>
  <c r="H889" i="204"/>
  <c r="J889" i="204"/>
  <c r="AK889" i="204"/>
  <c r="H890" i="204"/>
  <c r="J890" i="204"/>
  <c r="AK890" i="204"/>
  <c r="H891" i="204"/>
  <c r="J891" i="204"/>
  <c r="AK891" i="204"/>
  <c r="H892" i="204"/>
  <c r="J892" i="204"/>
  <c r="AK892" i="204"/>
  <c r="H893" i="204"/>
  <c r="J893" i="204"/>
  <c r="AK893" i="204"/>
  <c r="H894" i="204"/>
  <c r="J894" i="204"/>
  <c r="AK894" i="204"/>
  <c r="H895" i="204"/>
  <c r="J895" i="204"/>
  <c r="AK895" i="204"/>
  <c r="H896" i="204"/>
  <c r="J896" i="204"/>
  <c r="AK896" i="204"/>
  <c r="H897" i="204"/>
  <c r="J897" i="204"/>
  <c r="AK897" i="204"/>
  <c r="H898" i="204"/>
  <c r="J898" i="204"/>
  <c r="AK898" i="204"/>
  <c r="H899" i="204"/>
  <c r="J899" i="204"/>
  <c r="AK899" i="204"/>
  <c r="H900" i="204"/>
  <c r="J900" i="204"/>
  <c r="AK900" i="204"/>
  <c r="H901" i="204"/>
  <c r="J901" i="204"/>
  <c r="AK901" i="204"/>
  <c r="H902" i="204"/>
  <c r="J902" i="204"/>
  <c r="AK902" i="204"/>
  <c r="H903" i="204"/>
  <c r="J903" i="204"/>
  <c r="AK903" i="204"/>
  <c r="H904" i="204"/>
  <c r="J904" i="204"/>
  <c r="AK904" i="204"/>
  <c r="H905" i="204"/>
  <c r="J905" i="204"/>
  <c r="AK905" i="204"/>
  <c r="H906" i="204"/>
  <c r="J906" i="204"/>
  <c r="AK906" i="204"/>
  <c r="H907" i="204"/>
  <c r="J907" i="204"/>
  <c r="AK907" i="204"/>
  <c r="H908" i="204"/>
  <c r="J908" i="204"/>
  <c r="AK908" i="204"/>
  <c r="H909" i="204"/>
  <c r="J909" i="204"/>
  <c r="AK909" i="204"/>
  <c r="H910" i="204"/>
  <c r="J910" i="204"/>
  <c r="AK910" i="204"/>
  <c r="H911" i="204"/>
  <c r="J911" i="204"/>
  <c r="AK911" i="204"/>
  <c r="H912" i="204"/>
  <c r="J912" i="204"/>
  <c r="AK912" i="204"/>
  <c r="H913" i="204"/>
  <c r="J913" i="204"/>
  <c r="AK913" i="204"/>
  <c r="H914" i="204"/>
  <c r="J914" i="204"/>
  <c r="AK914" i="204"/>
  <c r="H915" i="204"/>
  <c r="J915" i="204"/>
  <c r="AK915" i="204"/>
  <c r="H916" i="204"/>
  <c r="J916" i="204"/>
  <c r="AK916" i="204"/>
  <c r="H917" i="204"/>
  <c r="J917" i="204"/>
  <c r="AK917" i="204"/>
  <c r="H918" i="204"/>
  <c r="J918" i="204"/>
  <c r="AK918" i="204"/>
  <c r="H919" i="204"/>
  <c r="J919" i="204"/>
  <c r="AK919" i="204"/>
  <c r="H920" i="204"/>
  <c r="J920" i="204"/>
  <c r="AK920" i="204"/>
  <c r="H921" i="204"/>
  <c r="J921" i="204"/>
  <c r="AK921" i="204"/>
  <c r="H922" i="204"/>
  <c r="J922" i="204"/>
  <c r="AK922" i="204"/>
  <c r="H923" i="204"/>
  <c r="J923" i="204"/>
  <c r="AK923" i="204"/>
  <c r="H924" i="204"/>
  <c r="J924" i="204"/>
  <c r="AK924" i="204"/>
  <c r="H925" i="204"/>
  <c r="J925" i="204"/>
  <c r="AK925" i="204"/>
  <c r="H926" i="204"/>
  <c r="J926" i="204"/>
  <c r="AK926" i="204"/>
  <c r="H927" i="204"/>
  <c r="J927" i="204"/>
  <c r="AK927" i="204"/>
  <c r="H928" i="204"/>
  <c r="J928" i="204"/>
  <c r="AK928" i="204"/>
  <c r="H929" i="204"/>
  <c r="J929" i="204"/>
  <c r="AK929" i="204"/>
  <c r="H930" i="204"/>
  <c r="J930" i="204"/>
  <c r="AK930" i="204"/>
  <c r="H931" i="204"/>
  <c r="J931" i="204"/>
  <c r="AK931" i="204"/>
  <c r="H932" i="204"/>
  <c r="J932" i="204"/>
  <c r="AK932" i="204"/>
  <c r="H933" i="204"/>
  <c r="J933" i="204"/>
  <c r="AK933" i="204"/>
  <c r="H934" i="204"/>
  <c r="J934" i="204"/>
  <c r="AK934" i="204"/>
  <c r="H935" i="204"/>
  <c r="J935" i="204"/>
  <c r="AK935" i="204"/>
  <c r="H936" i="204"/>
  <c r="J936" i="204"/>
  <c r="AK936" i="204"/>
  <c r="H937" i="204"/>
  <c r="J937" i="204"/>
  <c r="AK937" i="204"/>
  <c r="H938" i="204"/>
  <c r="J938" i="204"/>
  <c r="AK938" i="204"/>
  <c r="H939" i="204"/>
  <c r="J939" i="204"/>
  <c r="AK939" i="204"/>
  <c r="H940" i="204"/>
  <c r="J940" i="204"/>
  <c r="AK940" i="204"/>
  <c r="H941" i="204"/>
  <c r="J941" i="204"/>
  <c r="AK941" i="204"/>
  <c r="H942" i="204"/>
  <c r="J942" i="204"/>
  <c r="AK942" i="204"/>
  <c r="H943" i="204"/>
  <c r="J943" i="204"/>
  <c r="AK943" i="204"/>
  <c r="H944" i="204"/>
  <c r="J944" i="204"/>
  <c r="AK944" i="204"/>
  <c r="H945" i="204"/>
  <c r="J945" i="204"/>
  <c r="AK945" i="204"/>
  <c r="H946" i="204"/>
  <c r="J946" i="204"/>
  <c r="AK946" i="204"/>
  <c r="H947" i="204"/>
  <c r="J947" i="204"/>
  <c r="AK947" i="204"/>
  <c r="H948" i="204"/>
  <c r="J948" i="204"/>
  <c r="AK948" i="204"/>
  <c r="H949" i="204"/>
  <c r="J949" i="204"/>
  <c r="AK949" i="204"/>
  <c r="H950" i="204"/>
  <c r="J950" i="204"/>
  <c r="AK950" i="204"/>
  <c r="H951" i="204"/>
  <c r="J951" i="204"/>
  <c r="AK951" i="204"/>
  <c r="H952" i="204"/>
  <c r="J952" i="204"/>
  <c r="AK952" i="204"/>
  <c r="H953" i="204"/>
  <c r="J953" i="204"/>
  <c r="AK953" i="204"/>
  <c r="H954" i="204"/>
  <c r="J954" i="204"/>
  <c r="AK954" i="204"/>
  <c r="H955" i="204"/>
  <c r="J955" i="204"/>
  <c r="AK955" i="204"/>
  <c r="H956" i="204"/>
  <c r="J956" i="204"/>
  <c r="AK956" i="204"/>
  <c r="H957" i="204"/>
  <c r="J957" i="204"/>
  <c r="AK957" i="204"/>
  <c r="H958" i="204"/>
  <c r="J958" i="204"/>
  <c r="AK958" i="204"/>
  <c r="H959" i="204"/>
  <c r="J959" i="204"/>
  <c r="AK959" i="204"/>
  <c r="H960" i="204"/>
  <c r="J960" i="204"/>
  <c r="AK960" i="204"/>
  <c r="H961" i="204"/>
  <c r="J961" i="204"/>
  <c r="AK961" i="204"/>
  <c r="H962" i="204"/>
  <c r="J962" i="204"/>
  <c r="AK962" i="204"/>
  <c r="H963" i="204"/>
  <c r="J963" i="204"/>
  <c r="AK963" i="204"/>
  <c r="H964" i="204"/>
  <c r="J964" i="204"/>
  <c r="AK964" i="204"/>
  <c r="H965" i="204"/>
  <c r="J965" i="204"/>
  <c r="AK965" i="204"/>
  <c r="H966" i="204"/>
  <c r="J966" i="204"/>
  <c r="AK966" i="204"/>
  <c r="H967" i="204"/>
  <c r="J967" i="204"/>
  <c r="AK967" i="204"/>
  <c r="H968" i="204"/>
  <c r="J968" i="204"/>
  <c r="AK968" i="204"/>
  <c r="H969" i="204"/>
  <c r="J969" i="204"/>
  <c r="AK969" i="204"/>
  <c r="H970" i="204"/>
  <c r="J970" i="204"/>
  <c r="AK970" i="204"/>
  <c r="H971" i="204"/>
  <c r="J971" i="204"/>
  <c r="AK971" i="204"/>
  <c r="H972" i="204"/>
  <c r="J972" i="204"/>
  <c r="AK972" i="204"/>
  <c r="H973" i="204"/>
  <c r="J973" i="204"/>
  <c r="AK973" i="204"/>
  <c r="H974" i="204"/>
  <c r="J974" i="204"/>
  <c r="AK974" i="204"/>
  <c r="H975" i="204"/>
  <c r="J975" i="204"/>
  <c r="AK975" i="204"/>
  <c r="H976" i="204"/>
  <c r="J976" i="204"/>
  <c r="AK976" i="204"/>
  <c r="H977" i="204"/>
  <c r="J977" i="204"/>
  <c r="AK977" i="204"/>
  <c r="H978" i="204"/>
  <c r="J978" i="204"/>
  <c r="AK978" i="204"/>
  <c r="H979" i="204"/>
  <c r="J979" i="204"/>
  <c r="AK979" i="204"/>
  <c r="H980" i="204"/>
  <c r="J980" i="204"/>
  <c r="AK980" i="204"/>
  <c r="H981" i="204"/>
  <c r="J981" i="204"/>
  <c r="AK981" i="204"/>
  <c r="H982" i="204"/>
  <c r="J982" i="204"/>
  <c r="AK982" i="204"/>
  <c r="H983" i="204"/>
  <c r="J983" i="204"/>
  <c r="AK983" i="204"/>
  <c r="H984" i="204"/>
  <c r="J984" i="204"/>
  <c r="AK984" i="204"/>
  <c r="H985" i="204"/>
  <c r="J985" i="204"/>
  <c r="AK985" i="204"/>
  <c r="H986" i="204"/>
  <c r="J986" i="204"/>
  <c r="AK986" i="204"/>
  <c r="H987" i="204"/>
  <c r="J987" i="204"/>
  <c r="AK987" i="204"/>
  <c r="H988" i="204"/>
  <c r="J988" i="204"/>
  <c r="AK988" i="204"/>
  <c r="H989" i="204"/>
  <c r="J989" i="204"/>
  <c r="AK989" i="204"/>
  <c r="H990" i="204"/>
  <c r="J990" i="204"/>
  <c r="AK990" i="204"/>
  <c r="H991" i="204"/>
  <c r="J991" i="204"/>
  <c r="AK991" i="204"/>
  <c r="H992" i="204"/>
  <c r="J992" i="204"/>
  <c r="AK992" i="204"/>
  <c r="H993" i="204"/>
  <c r="J993" i="204"/>
  <c r="AK993" i="204"/>
  <c r="H994" i="204"/>
  <c r="J994" i="204"/>
  <c r="AK994" i="204"/>
  <c r="H995" i="204"/>
  <c r="J995" i="204"/>
  <c r="AK995" i="204"/>
  <c r="H996" i="204"/>
  <c r="J996" i="204"/>
  <c r="AK996" i="204"/>
  <c r="H997" i="204"/>
  <c r="J997" i="204"/>
  <c r="AK997" i="204"/>
  <c r="H998" i="204"/>
  <c r="J998" i="204"/>
  <c r="AK998" i="204"/>
  <c r="H999" i="204"/>
  <c r="J999" i="204"/>
  <c r="AK999" i="204"/>
  <c r="H1000" i="204"/>
  <c r="J1000" i="204"/>
  <c r="AK1000" i="204"/>
  <c r="H3" i="196"/>
  <c r="J3" i="196"/>
  <c r="BT3" i="196"/>
  <c r="H4" i="196"/>
  <c r="J4" i="196"/>
  <c r="BT4" i="196"/>
  <c r="H5" i="196"/>
  <c r="J5" i="196"/>
  <c r="BT5" i="196"/>
  <c r="H6" i="196"/>
  <c r="J6" i="196"/>
  <c r="BT6" i="196"/>
  <c r="H7" i="196"/>
  <c r="J7" i="196"/>
  <c r="BT7" i="196"/>
  <c r="H8" i="196"/>
  <c r="J8" i="196"/>
  <c r="BT8" i="196"/>
  <c r="H9" i="196"/>
  <c r="J9" i="196"/>
  <c r="BT9" i="196"/>
  <c r="H10" i="196"/>
  <c r="J10" i="196"/>
  <c r="BT10" i="196"/>
  <c r="H11" i="196"/>
  <c r="J11" i="196"/>
  <c r="BT11" i="196"/>
  <c r="H12" i="196"/>
  <c r="J12" i="196"/>
  <c r="BT12" i="196"/>
  <c r="H13" i="196"/>
  <c r="J13" i="196"/>
  <c r="BT13" i="196"/>
  <c r="H14" i="196"/>
  <c r="J14" i="196"/>
  <c r="BT14" i="196"/>
  <c r="H15" i="196"/>
  <c r="J15" i="196"/>
  <c r="BT15" i="196"/>
  <c r="H16" i="196"/>
  <c r="J16" i="196"/>
  <c r="BT16" i="196"/>
  <c r="H17" i="196"/>
  <c r="J17" i="196"/>
  <c r="BT17" i="196"/>
  <c r="H18" i="196"/>
  <c r="J18" i="196"/>
  <c r="BT18" i="196"/>
  <c r="H19" i="196"/>
  <c r="J19" i="196"/>
  <c r="BT19" i="196"/>
  <c r="H20" i="196"/>
  <c r="J20" i="196"/>
  <c r="BT20" i="196"/>
  <c r="H21" i="196"/>
  <c r="J21" i="196"/>
  <c r="BT21" i="196"/>
  <c r="H22" i="196"/>
  <c r="J22" i="196"/>
  <c r="BT22" i="196"/>
  <c r="H23" i="196"/>
  <c r="J23" i="196"/>
  <c r="BT23" i="196"/>
  <c r="H24" i="196"/>
  <c r="J24" i="196"/>
  <c r="BT24" i="196"/>
  <c r="H25" i="196"/>
  <c r="J25" i="196"/>
  <c r="BT25" i="196"/>
  <c r="H26" i="196"/>
  <c r="J26" i="196"/>
  <c r="BT26" i="196"/>
  <c r="H27" i="196"/>
  <c r="J27" i="196"/>
  <c r="BT27" i="196"/>
  <c r="H28" i="196"/>
  <c r="J28" i="196"/>
  <c r="BT28" i="196"/>
  <c r="H29" i="196"/>
  <c r="J29" i="196"/>
  <c r="BT29" i="196"/>
  <c r="H30" i="196"/>
  <c r="J30" i="196"/>
  <c r="BT30" i="196"/>
  <c r="H31" i="196"/>
  <c r="J31" i="196"/>
  <c r="BT31" i="196"/>
  <c r="H32" i="196"/>
  <c r="J32" i="196"/>
  <c r="BT32" i="196"/>
  <c r="H33" i="196"/>
  <c r="J33" i="196"/>
  <c r="BT33" i="196"/>
  <c r="H34" i="196"/>
  <c r="J34" i="196"/>
  <c r="BT34" i="196"/>
  <c r="H35" i="196"/>
  <c r="J35" i="196"/>
  <c r="BT35" i="196"/>
  <c r="H36" i="196"/>
  <c r="J36" i="196"/>
  <c r="BT36" i="196"/>
  <c r="H37" i="196"/>
  <c r="J37" i="196"/>
  <c r="BT37" i="196"/>
  <c r="H38" i="196"/>
  <c r="J38" i="196"/>
  <c r="BT38" i="196"/>
  <c r="H39" i="196"/>
  <c r="J39" i="196"/>
  <c r="BT39" i="196"/>
  <c r="H40" i="196"/>
  <c r="J40" i="196"/>
  <c r="BT40" i="196"/>
  <c r="H41" i="196"/>
  <c r="J41" i="196"/>
  <c r="BT41" i="196"/>
  <c r="H42" i="196"/>
  <c r="J42" i="196"/>
  <c r="BT42" i="196"/>
  <c r="H43" i="196"/>
  <c r="J43" i="196"/>
  <c r="BT43" i="196"/>
  <c r="H44" i="196"/>
  <c r="J44" i="196"/>
  <c r="BT44" i="196"/>
  <c r="H45" i="196"/>
  <c r="J45" i="196"/>
  <c r="BT45" i="196"/>
  <c r="H46" i="196"/>
  <c r="J46" i="196"/>
  <c r="BT46" i="196"/>
  <c r="H47" i="196"/>
  <c r="J47" i="196"/>
  <c r="BT47" i="196"/>
  <c r="H48" i="196"/>
  <c r="J48" i="196"/>
  <c r="BT48" i="196"/>
  <c r="H49" i="196"/>
  <c r="J49" i="196"/>
  <c r="BT49" i="196"/>
  <c r="H50" i="196"/>
  <c r="J50" i="196"/>
  <c r="BT50" i="196"/>
  <c r="H51" i="196"/>
  <c r="J51" i="196"/>
  <c r="BT51" i="196"/>
  <c r="H52" i="196"/>
  <c r="J52" i="196"/>
  <c r="BT52" i="196"/>
  <c r="H53" i="196"/>
  <c r="J53" i="196"/>
  <c r="BT53" i="196"/>
  <c r="H54" i="196"/>
  <c r="J54" i="196"/>
  <c r="BT54" i="196"/>
  <c r="H55" i="196"/>
  <c r="J55" i="196"/>
  <c r="BT55" i="196"/>
  <c r="H56" i="196"/>
  <c r="J56" i="196"/>
  <c r="BT56" i="196"/>
  <c r="H57" i="196"/>
  <c r="J57" i="196"/>
  <c r="BT57" i="196"/>
  <c r="H58" i="196"/>
  <c r="J58" i="196"/>
  <c r="BT58" i="196"/>
  <c r="H59" i="196"/>
  <c r="J59" i="196"/>
  <c r="BT59" i="196"/>
  <c r="H60" i="196"/>
  <c r="J60" i="196"/>
  <c r="BT60" i="196"/>
  <c r="H61" i="196"/>
  <c r="J61" i="196"/>
  <c r="BT61" i="196"/>
  <c r="H62" i="196"/>
  <c r="J62" i="196"/>
  <c r="BT62" i="196"/>
  <c r="H63" i="196"/>
  <c r="J63" i="196"/>
  <c r="BT63" i="196"/>
  <c r="H64" i="196"/>
  <c r="J64" i="196"/>
  <c r="BT64" i="196"/>
  <c r="H65" i="196"/>
  <c r="J65" i="196"/>
  <c r="BT65" i="196"/>
  <c r="H66" i="196"/>
  <c r="J66" i="196"/>
  <c r="BT66" i="196"/>
  <c r="H67" i="196"/>
  <c r="J67" i="196"/>
  <c r="BT67" i="196"/>
  <c r="H68" i="196"/>
  <c r="J68" i="196"/>
  <c r="BT68" i="196"/>
  <c r="H69" i="196"/>
  <c r="J69" i="196"/>
  <c r="BT69" i="196"/>
  <c r="H70" i="196"/>
  <c r="J70" i="196"/>
  <c r="BT70" i="196"/>
  <c r="H71" i="196"/>
  <c r="J71" i="196"/>
  <c r="BT71" i="196"/>
  <c r="H72" i="196"/>
  <c r="J72" i="196"/>
  <c r="BT72" i="196"/>
  <c r="H73" i="196"/>
  <c r="J73" i="196"/>
  <c r="BT73" i="196"/>
  <c r="H74" i="196"/>
  <c r="J74" i="196"/>
  <c r="BT74" i="196"/>
  <c r="H75" i="196"/>
  <c r="J75" i="196"/>
  <c r="BT75" i="196"/>
  <c r="H76" i="196"/>
  <c r="J76" i="196"/>
  <c r="BT76" i="196"/>
  <c r="H77" i="196"/>
  <c r="J77" i="196"/>
  <c r="BT77" i="196"/>
  <c r="H78" i="196"/>
  <c r="J78" i="196"/>
  <c r="BT78" i="196"/>
  <c r="H79" i="196"/>
  <c r="J79" i="196"/>
  <c r="BT79" i="196"/>
  <c r="H80" i="196"/>
  <c r="J80" i="196"/>
  <c r="BT80" i="196"/>
  <c r="H81" i="196"/>
  <c r="J81" i="196"/>
  <c r="BT81" i="196"/>
  <c r="H82" i="196"/>
  <c r="J82" i="196"/>
  <c r="BT82" i="196"/>
  <c r="H83" i="196"/>
  <c r="J83" i="196"/>
  <c r="BT83" i="196"/>
  <c r="H84" i="196"/>
  <c r="J84" i="196"/>
  <c r="BT84" i="196"/>
  <c r="H85" i="196"/>
  <c r="J85" i="196"/>
  <c r="BT85" i="196"/>
  <c r="H86" i="196"/>
  <c r="J86" i="196"/>
  <c r="BT86" i="196"/>
  <c r="H87" i="196"/>
  <c r="J87" i="196"/>
  <c r="BT87" i="196"/>
  <c r="H88" i="196"/>
  <c r="J88" i="196"/>
  <c r="BT88" i="196"/>
  <c r="H89" i="196"/>
  <c r="J89" i="196"/>
  <c r="BT89" i="196"/>
  <c r="H90" i="196"/>
  <c r="J90" i="196"/>
  <c r="BT90" i="196"/>
  <c r="H91" i="196"/>
  <c r="J91" i="196"/>
  <c r="BT91" i="196"/>
  <c r="H92" i="196"/>
  <c r="J92" i="196"/>
  <c r="BT92" i="196"/>
  <c r="H93" i="196"/>
  <c r="J93" i="196"/>
  <c r="BT93" i="196"/>
  <c r="H94" i="196"/>
  <c r="J94" i="196"/>
  <c r="BT94" i="196"/>
  <c r="H95" i="196"/>
  <c r="J95" i="196"/>
  <c r="BT95" i="196"/>
  <c r="H96" i="196"/>
  <c r="J96" i="196"/>
  <c r="BT96" i="196"/>
  <c r="H97" i="196"/>
  <c r="J97" i="196"/>
  <c r="BT97" i="196"/>
  <c r="H98" i="196"/>
  <c r="J98" i="196"/>
  <c r="BT98" i="196"/>
  <c r="H99" i="196"/>
  <c r="J99" i="196"/>
  <c r="BT99" i="196"/>
  <c r="H100" i="196"/>
  <c r="J100" i="196"/>
  <c r="BT100" i="196"/>
  <c r="H101" i="196"/>
  <c r="J101" i="196"/>
  <c r="BT101" i="196"/>
  <c r="H102" i="196"/>
  <c r="J102" i="196"/>
  <c r="BT102" i="196"/>
  <c r="H103" i="196"/>
  <c r="J103" i="196"/>
  <c r="BT103" i="196"/>
  <c r="H104" i="196"/>
  <c r="J104" i="196"/>
  <c r="BT104" i="196"/>
  <c r="H105" i="196"/>
  <c r="J105" i="196"/>
  <c r="BT105" i="196"/>
  <c r="H106" i="196"/>
  <c r="J106" i="196"/>
  <c r="BT106" i="196"/>
  <c r="H107" i="196"/>
  <c r="J107" i="196"/>
  <c r="BT107" i="196"/>
  <c r="H108" i="196"/>
  <c r="J108" i="196"/>
  <c r="BT108" i="196"/>
  <c r="H109" i="196"/>
  <c r="J109" i="196"/>
  <c r="BT109" i="196"/>
  <c r="H110" i="196"/>
  <c r="J110" i="196"/>
  <c r="BT110" i="196"/>
  <c r="H111" i="196"/>
  <c r="J111" i="196"/>
  <c r="BT111" i="196"/>
  <c r="H112" i="196"/>
  <c r="J112" i="196"/>
  <c r="BT112" i="196"/>
  <c r="H113" i="196"/>
  <c r="J113" i="196"/>
  <c r="BT113" i="196"/>
  <c r="H114" i="196"/>
  <c r="J114" i="196"/>
  <c r="BT114" i="196"/>
  <c r="H115" i="196"/>
  <c r="J115" i="196"/>
  <c r="BT115" i="196"/>
  <c r="H116" i="196"/>
  <c r="J116" i="196"/>
  <c r="BT116" i="196"/>
  <c r="H117" i="196"/>
  <c r="J117" i="196"/>
  <c r="BT117" i="196"/>
  <c r="H118" i="196"/>
  <c r="J118" i="196"/>
  <c r="BT118" i="196"/>
  <c r="H119" i="196"/>
  <c r="J119" i="196"/>
  <c r="BT119" i="196"/>
  <c r="H120" i="196"/>
  <c r="J120" i="196"/>
  <c r="BT120" i="196"/>
  <c r="H121" i="196"/>
  <c r="J121" i="196"/>
  <c r="BT121" i="196"/>
  <c r="H122" i="196"/>
  <c r="J122" i="196"/>
  <c r="BT122" i="196"/>
  <c r="H123" i="196"/>
  <c r="J123" i="196"/>
  <c r="BT123" i="196"/>
  <c r="H124" i="196"/>
  <c r="J124" i="196"/>
  <c r="BT124" i="196"/>
  <c r="H125" i="196"/>
  <c r="J125" i="196"/>
  <c r="BT125" i="196"/>
  <c r="H126" i="196"/>
  <c r="J126" i="196"/>
  <c r="BT126" i="196"/>
  <c r="H127" i="196"/>
  <c r="J127" i="196"/>
  <c r="BT127" i="196"/>
  <c r="H128" i="196"/>
  <c r="J128" i="196"/>
  <c r="BT128" i="196"/>
  <c r="H129" i="196"/>
  <c r="J129" i="196"/>
  <c r="BT129" i="196"/>
  <c r="H130" i="196"/>
  <c r="J130" i="196"/>
  <c r="BT130" i="196"/>
  <c r="H131" i="196"/>
  <c r="J131" i="196"/>
  <c r="BT131" i="196"/>
  <c r="H132" i="196"/>
  <c r="J132" i="196"/>
  <c r="BT132" i="196"/>
  <c r="H133" i="196"/>
  <c r="J133" i="196"/>
  <c r="BT133" i="196"/>
  <c r="H134" i="196"/>
  <c r="J134" i="196"/>
  <c r="BT134" i="196"/>
  <c r="H135" i="196"/>
  <c r="J135" i="196"/>
  <c r="BT135" i="196"/>
  <c r="H136" i="196"/>
  <c r="J136" i="196"/>
  <c r="BT136" i="196"/>
  <c r="H137" i="196"/>
  <c r="J137" i="196"/>
  <c r="BT137" i="196"/>
  <c r="H138" i="196"/>
  <c r="J138" i="196"/>
  <c r="BT138" i="196"/>
  <c r="H139" i="196"/>
  <c r="J139" i="196"/>
  <c r="BT139" i="196"/>
  <c r="H140" i="196"/>
  <c r="J140" i="196"/>
  <c r="BT140" i="196"/>
  <c r="H141" i="196"/>
  <c r="J141" i="196"/>
  <c r="BT141" i="196"/>
  <c r="H142" i="196"/>
  <c r="J142" i="196"/>
  <c r="BT142" i="196"/>
  <c r="H143" i="196"/>
  <c r="J143" i="196"/>
  <c r="BT143" i="196"/>
  <c r="H144" i="196"/>
  <c r="J144" i="196"/>
  <c r="BT144" i="196"/>
  <c r="H145" i="196"/>
  <c r="J145" i="196"/>
  <c r="BT145" i="196"/>
  <c r="H146" i="196"/>
  <c r="J146" i="196"/>
  <c r="BT146" i="196"/>
  <c r="H147" i="196"/>
  <c r="J147" i="196"/>
  <c r="BT147" i="196"/>
  <c r="H148" i="196"/>
  <c r="J148" i="196"/>
  <c r="BT148" i="196"/>
  <c r="H149" i="196"/>
  <c r="J149" i="196"/>
  <c r="BT149" i="196"/>
  <c r="H150" i="196"/>
  <c r="J150" i="196"/>
  <c r="BT150" i="196"/>
  <c r="H151" i="196"/>
  <c r="J151" i="196"/>
  <c r="BT151" i="196"/>
  <c r="H152" i="196"/>
  <c r="J152" i="196"/>
  <c r="BT152" i="196"/>
  <c r="H153" i="196"/>
  <c r="J153" i="196"/>
  <c r="BT153" i="196"/>
  <c r="H154" i="196"/>
  <c r="J154" i="196"/>
  <c r="BT154" i="196"/>
  <c r="H155" i="196"/>
  <c r="J155" i="196"/>
  <c r="BT155" i="196"/>
  <c r="H156" i="196"/>
  <c r="J156" i="196"/>
  <c r="BT156" i="196"/>
  <c r="H157" i="196"/>
  <c r="J157" i="196"/>
  <c r="BT157" i="196"/>
  <c r="H158" i="196"/>
  <c r="J158" i="196"/>
  <c r="BT158" i="196"/>
  <c r="H159" i="196"/>
  <c r="J159" i="196"/>
  <c r="BT159" i="196"/>
  <c r="H160" i="196"/>
  <c r="J160" i="196"/>
  <c r="BT160" i="196"/>
  <c r="H161" i="196"/>
  <c r="J161" i="196"/>
  <c r="BT161" i="196"/>
  <c r="H162" i="196"/>
  <c r="J162" i="196"/>
  <c r="BT162" i="196"/>
  <c r="H163" i="196"/>
  <c r="J163" i="196"/>
  <c r="BT163" i="196"/>
  <c r="H164" i="196"/>
  <c r="J164" i="196"/>
  <c r="BT164" i="196"/>
  <c r="H165" i="196"/>
  <c r="J165" i="196"/>
  <c r="BT165" i="196"/>
  <c r="H166" i="196"/>
  <c r="J166" i="196"/>
  <c r="BT166" i="196"/>
  <c r="H167" i="196"/>
  <c r="J167" i="196"/>
  <c r="BT167" i="196"/>
  <c r="H168" i="196"/>
  <c r="J168" i="196"/>
  <c r="BT168" i="196"/>
  <c r="H169" i="196"/>
  <c r="J169" i="196"/>
  <c r="BT169" i="196"/>
  <c r="H170" i="196"/>
  <c r="J170" i="196"/>
  <c r="BT170" i="196"/>
  <c r="H171" i="196"/>
  <c r="J171" i="196"/>
  <c r="BT171" i="196"/>
  <c r="H172" i="196"/>
  <c r="J172" i="196"/>
  <c r="BT172" i="196"/>
  <c r="H173" i="196"/>
  <c r="J173" i="196"/>
  <c r="BT173" i="196"/>
  <c r="H174" i="196"/>
  <c r="J174" i="196"/>
  <c r="BT174" i="196"/>
  <c r="H175" i="196"/>
  <c r="J175" i="196"/>
  <c r="BT175" i="196"/>
  <c r="H176" i="196"/>
  <c r="J176" i="196"/>
  <c r="BT176" i="196"/>
  <c r="H177" i="196"/>
  <c r="J177" i="196"/>
  <c r="BT177" i="196"/>
  <c r="H178" i="196"/>
  <c r="J178" i="196"/>
  <c r="BT178" i="196"/>
  <c r="H179" i="196"/>
  <c r="J179" i="196"/>
  <c r="BT179" i="196"/>
  <c r="H180" i="196"/>
  <c r="J180" i="196"/>
  <c r="BT180" i="196"/>
  <c r="H181" i="196"/>
  <c r="J181" i="196"/>
  <c r="BT181" i="196"/>
  <c r="H182" i="196"/>
  <c r="J182" i="196"/>
  <c r="BT182" i="196"/>
  <c r="H183" i="196"/>
  <c r="J183" i="196"/>
  <c r="BT183" i="196"/>
  <c r="H184" i="196"/>
  <c r="J184" i="196"/>
  <c r="BT184" i="196"/>
  <c r="H185" i="196"/>
  <c r="J185" i="196"/>
  <c r="BT185" i="196"/>
  <c r="H186" i="196"/>
  <c r="J186" i="196"/>
  <c r="BT186" i="196"/>
  <c r="H187" i="196"/>
  <c r="J187" i="196"/>
  <c r="BT187" i="196"/>
  <c r="H188" i="196"/>
  <c r="J188" i="196"/>
  <c r="BT188" i="196"/>
  <c r="H189" i="196"/>
  <c r="J189" i="196"/>
  <c r="BT189" i="196"/>
  <c r="H190" i="196"/>
  <c r="J190" i="196"/>
  <c r="BT190" i="196"/>
  <c r="H191" i="196"/>
  <c r="J191" i="196"/>
  <c r="BT191" i="196"/>
  <c r="H192" i="196"/>
  <c r="J192" i="196"/>
  <c r="BT192" i="196"/>
  <c r="H193" i="196"/>
  <c r="J193" i="196"/>
  <c r="BT193" i="196"/>
  <c r="H194" i="196"/>
  <c r="J194" i="196"/>
  <c r="BT194" i="196"/>
  <c r="H195" i="196"/>
  <c r="J195" i="196"/>
  <c r="BT195" i="196"/>
  <c r="H196" i="196"/>
  <c r="J196" i="196"/>
  <c r="BT196" i="196"/>
  <c r="H197" i="196"/>
  <c r="J197" i="196"/>
  <c r="BT197" i="196"/>
  <c r="H198" i="196"/>
  <c r="J198" i="196"/>
  <c r="BT198" i="196"/>
  <c r="H199" i="196"/>
  <c r="J199" i="196"/>
  <c r="BT199" i="196"/>
  <c r="H200" i="196"/>
  <c r="J200" i="196"/>
  <c r="BT200" i="196"/>
  <c r="H201" i="196"/>
  <c r="J201" i="196"/>
  <c r="BT201" i="196"/>
  <c r="H202" i="196"/>
  <c r="J202" i="196"/>
  <c r="BT202" i="196"/>
  <c r="H203" i="196"/>
  <c r="J203" i="196"/>
  <c r="BT203" i="196"/>
  <c r="H204" i="196"/>
  <c r="J204" i="196"/>
  <c r="BT204" i="196"/>
  <c r="H205" i="196"/>
  <c r="J205" i="196"/>
  <c r="BT205" i="196"/>
  <c r="H206" i="196"/>
  <c r="J206" i="196"/>
  <c r="BT206" i="196"/>
  <c r="H207" i="196"/>
  <c r="J207" i="196"/>
  <c r="BT207" i="196"/>
  <c r="H208" i="196"/>
  <c r="J208" i="196"/>
  <c r="BT208" i="196"/>
  <c r="H209" i="196"/>
  <c r="J209" i="196"/>
  <c r="BT209" i="196"/>
  <c r="H210" i="196"/>
  <c r="J210" i="196"/>
  <c r="BT210" i="196"/>
  <c r="H211" i="196"/>
  <c r="J211" i="196"/>
  <c r="BT211" i="196"/>
  <c r="H212" i="196"/>
  <c r="J212" i="196"/>
  <c r="BT212" i="196"/>
  <c r="H213" i="196"/>
  <c r="J213" i="196"/>
  <c r="BT213" i="196"/>
  <c r="H214" i="196"/>
  <c r="J214" i="196"/>
  <c r="BT214" i="196"/>
  <c r="H215" i="196"/>
  <c r="J215" i="196"/>
  <c r="BT215" i="196"/>
  <c r="H216" i="196"/>
  <c r="J216" i="196"/>
  <c r="BT216" i="196"/>
  <c r="H217" i="196"/>
  <c r="J217" i="196"/>
  <c r="BT217" i="196"/>
  <c r="H218" i="196"/>
  <c r="J218" i="196"/>
  <c r="BT218" i="196"/>
  <c r="H219" i="196"/>
  <c r="J219" i="196"/>
  <c r="BT219" i="196"/>
  <c r="H220" i="196"/>
  <c r="J220" i="196"/>
  <c r="BT220" i="196"/>
  <c r="H221" i="196"/>
  <c r="J221" i="196"/>
  <c r="BT221" i="196"/>
  <c r="H222" i="196"/>
  <c r="J222" i="196"/>
  <c r="BT222" i="196"/>
  <c r="H223" i="196"/>
  <c r="J223" i="196"/>
  <c r="BT223" i="196"/>
  <c r="H224" i="196"/>
  <c r="J224" i="196"/>
  <c r="BT224" i="196"/>
  <c r="H225" i="196"/>
  <c r="J225" i="196"/>
  <c r="BT225" i="196"/>
  <c r="H226" i="196"/>
  <c r="J226" i="196"/>
  <c r="BT226" i="196"/>
  <c r="H227" i="196"/>
  <c r="J227" i="196"/>
  <c r="BT227" i="196"/>
  <c r="H228" i="196"/>
  <c r="J228" i="196"/>
  <c r="BT228" i="196"/>
  <c r="H229" i="196"/>
  <c r="J229" i="196"/>
  <c r="BT229" i="196"/>
  <c r="H230" i="196"/>
  <c r="J230" i="196"/>
  <c r="BT230" i="196"/>
  <c r="H231" i="196"/>
  <c r="J231" i="196"/>
  <c r="BT231" i="196"/>
  <c r="H232" i="196"/>
  <c r="J232" i="196"/>
  <c r="BT232" i="196"/>
  <c r="H233" i="196"/>
  <c r="J233" i="196"/>
  <c r="BT233" i="196"/>
  <c r="H234" i="196"/>
  <c r="J234" i="196"/>
  <c r="BT234" i="196"/>
  <c r="H235" i="196"/>
  <c r="J235" i="196"/>
  <c r="BT235" i="196"/>
  <c r="H236" i="196"/>
  <c r="J236" i="196"/>
  <c r="BT236" i="196"/>
  <c r="H237" i="196"/>
  <c r="J237" i="196"/>
  <c r="BT237" i="196"/>
  <c r="H238" i="196"/>
  <c r="J238" i="196"/>
  <c r="BT238" i="196"/>
  <c r="H239" i="196"/>
  <c r="J239" i="196"/>
  <c r="BT239" i="196"/>
  <c r="H240" i="196"/>
  <c r="J240" i="196"/>
  <c r="BT240" i="196"/>
  <c r="H241" i="196"/>
  <c r="J241" i="196"/>
  <c r="BT241" i="196"/>
  <c r="H242" i="196"/>
  <c r="J242" i="196"/>
  <c r="BT242" i="196"/>
  <c r="H243" i="196"/>
  <c r="J243" i="196"/>
  <c r="BT243" i="196"/>
  <c r="H244" i="196"/>
  <c r="J244" i="196"/>
  <c r="BT244" i="196"/>
  <c r="H245" i="196"/>
  <c r="J245" i="196"/>
  <c r="BT245" i="196"/>
  <c r="H246" i="196"/>
  <c r="J246" i="196"/>
  <c r="BT246" i="196"/>
  <c r="H247" i="196"/>
  <c r="J247" i="196"/>
  <c r="BT247" i="196"/>
  <c r="H248" i="196"/>
  <c r="J248" i="196"/>
  <c r="BT248" i="196"/>
  <c r="H249" i="196"/>
  <c r="J249" i="196"/>
  <c r="BT249" i="196"/>
  <c r="H250" i="196"/>
  <c r="J250" i="196"/>
  <c r="BT250" i="196"/>
  <c r="H251" i="196"/>
  <c r="J251" i="196"/>
  <c r="BT251" i="196"/>
  <c r="H252" i="196"/>
  <c r="J252" i="196"/>
  <c r="BT252" i="196"/>
  <c r="H253" i="196"/>
  <c r="J253" i="196"/>
  <c r="BT253" i="196"/>
  <c r="H254" i="196"/>
  <c r="J254" i="196"/>
  <c r="BT254" i="196"/>
  <c r="H255" i="196"/>
  <c r="J255" i="196"/>
  <c r="BT255" i="196"/>
  <c r="H256" i="196"/>
  <c r="J256" i="196"/>
  <c r="BT256" i="196"/>
  <c r="H257" i="196"/>
  <c r="J257" i="196"/>
  <c r="BT257" i="196"/>
  <c r="H258" i="196"/>
  <c r="J258" i="196"/>
  <c r="BT258" i="196"/>
  <c r="H259" i="196"/>
  <c r="J259" i="196"/>
  <c r="BT259" i="196"/>
  <c r="H260" i="196"/>
  <c r="J260" i="196"/>
  <c r="BT260" i="196"/>
  <c r="H261" i="196"/>
  <c r="J261" i="196"/>
  <c r="BT261" i="196"/>
  <c r="H262" i="196"/>
  <c r="J262" i="196"/>
  <c r="BT262" i="196"/>
  <c r="H263" i="196"/>
  <c r="J263" i="196"/>
  <c r="BT263" i="196"/>
  <c r="H264" i="196"/>
  <c r="J264" i="196"/>
  <c r="BT264" i="196"/>
  <c r="H265" i="196"/>
  <c r="J265" i="196"/>
  <c r="BT265" i="196"/>
  <c r="H266" i="196"/>
  <c r="J266" i="196"/>
  <c r="BT266" i="196"/>
  <c r="H267" i="196"/>
  <c r="J267" i="196"/>
  <c r="BT267" i="196"/>
  <c r="H268" i="196"/>
  <c r="J268" i="196"/>
  <c r="BT268" i="196"/>
  <c r="H269" i="196"/>
  <c r="J269" i="196"/>
  <c r="BT269" i="196"/>
  <c r="H270" i="196"/>
  <c r="J270" i="196"/>
  <c r="BT270" i="196"/>
  <c r="H271" i="196"/>
  <c r="J271" i="196"/>
  <c r="BT271" i="196"/>
  <c r="H272" i="196"/>
  <c r="J272" i="196"/>
  <c r="BT272" i="196"/>
  <c r="H273" i="196"/>
  <c r="J273" i="196"/>
  <c r="BT273" i="196"/>
  <c r="H274" i="196"/>
  <c r="J274" i="196"/>
  <c r="BT274" i="196"/>
  <c r="H275" i="196"/>
  <c r="J275" i="196"/>
  <c r="BT275" i="196"/>
  <c r="H276" i="196"/>
  <c r="J276" i="196"/>
  <c r="BT276" i="196"/>
  <c r="H277" i="196"/>
  <c r="J277" i="196"/>
  <c r="BT277" i="196"/>
  <c r="H278" i="196"/>
  <c r="J278" i="196"/>
  <c r="BT278" i="196"/>
  <c r="H279" i="196"/>
  <c r="J279" i="196"/>
  <c r="BT279" i="196"/>
  <c r="H280" i="196"/>
  <c r="J280" i="196"/>
  <c r="BT280" i="196"/>
  <c r="H281" i="196"/>
  <c r="J281" i="196"/>
  <c r="BT281" i="196"/>
  <c r="H282" i="196"/>
  <c r="J282" i="196"/>
  <c r="BT282" i="196"/>
  <c r="H283" i="196"/>
  <c r="J283" i="196"/>
  <c r="BT283" i="196"/>
  <c r="H284" i="196"/>
  <c r="J284" i="196"/>
  <c r="BT284" i="196"/>
  <c r="H285" i="196"/>
  <c r="J285" i="196"/>
  <c r="BT285" i="196"/>
  <c r="H286" i="196"/>
  <c r="J286" i="196"/>
  <c r="BT286" i="196"/>
  <c r="H287" i="196"/>
  <c r="J287" i="196"/>
  <c r="BT287" i="196"/>
  <c r="H288" i="196"/>
  <c r="J288" i="196"/>
  <c r="BT288" i="196"/>
  <c r="H289" i="196"/>
  <c r="J289" i="196"/>
  <c r="BT289" i="196"/>
  <c r="H290" i="196"/>
  <c r="J290" i="196"/>
  <c r="BT290" i="196"/>
  <c r="H291" i="196"/>
  <c r="J291" i="196"/>
  <c r="BT291" i="196"/>
  <c r="H292" i="196"/>
  <c r="J292" i="196"/>
  <c r="BT292" i="196"/>
  <c r="H293" i="196"/>
  <c r="J293" i="196"/>
  <c r="BT293" i="196"/>
  <c r="H294" i="196"/>
  <c r="J294" i="196"/>
  <c r="BT294" i="196"/>
  <c r="H295" i="196"/>
  <c r="J295" i="196"/>
  <c r="BT295" i="196"/>
  <c r="H296" i="196"/>
  <c r="J296" i="196"/>
  <c r="BT296" i="196"/>
  <c r="H297" i="196"/>
  <c r="J297" i="196"/>
  <c r="BT297" i="196"/>
  <c r="H298" i="196"/>
  <c r="J298" i="196"/>
  <c r="BT298" i="196"/>
  <c r="H299" i="196"/>
  <c r="J299" i="196"/>
  <c r="BT299" i="196"/>
  <c r="H300" i="196"/>
  <c r="J300" i="196"/>
  <c r="BT300" i="196"/>
  <c r="H301" i="196"/>
  <c r="J301" i="196"/>
  <c r="BT301" i="196"/>
  <c r="H302" i="196"/>
  <c r="J302" i="196"/>
  <c r="BT302" i="196"/>
  <c r="H303" i="196"/>
  <c r="J303" i="196"/>
  <c r="BT303" i="196"/>
  <c r="H304" i="196"/>
  <c r="J304" i="196"/>
  <c r="BT304" i="196"/>
  <c r="H305" i="196"/>
  <c r="J305" i="196"/>
  <c r="BT305" i="196"/>
  <c r="H306" i="196"/>
  <c r="J306" i="196"/>
  <c r="BT306" i="196"/>
  <c r="H307" i="196"/>
  <c r="J307" i="196"/>
  <c r="BT307" i="196"/>
  <c r="H308" i="196"/>
  <c r="J308" i="196"/>
  <c r="BT308" i="196"/>
  <c r="H309" i="196"/>
  <c r="J309" i="196"/>
  <c r="BT309" i="196"/>
  <c r="H310" i="196"/>
  <c r="J310" i="196"/>
  <c r="BT310" i="196"/>
  <c r="H311" i="196"/>
  <c r="J311" i="196"/>
  <c r="BT311" i="196"/>
  <c r="H312" i="196"/>
  <c r="J312" i="196"/>
  <c r="BT312" i="196"/>
  <c r="H313" i="196"/>
  <c r="J313" i="196"/>
  <c r="BT313" i="196"/>
  <c r="H314" i="196"/>
  <c r="J314" i="196"/>
  <c r="BT314" i="196"/>
  <c r="H315" i="196"/>
  <c r="J315" i="196"/>
  <c r="BT315" i="196"/>
  <c r="H316" i="196"/>
  <c r="J316" i="196"/>
  <c r="BT316" i="196"/>
  <c r="H317" i="196"/>
  <c r="J317" i="196"/>
  <c r="BT317" i="196"/>
  <c r="H318" i="196"/>
  <c r="J318" i="196"/>
  <c r="BT318" i="196"/>
  <c r="H319" i="196"/>
  <c r="J319" i="196"/>
  <c r="BT319" i="196"/>
  <c r="H320" i="196"/>
  <c r="J320" i="196"/>
  <c r="BT320" i="196"/>
  <c r="H321" i="196"/>
  <c r="J321" i="196"/>
  <c r="BT321" i="196"/>
  <c r="H322" i="196"/>
  <c r="J322" i="196"/>
  <c r="BT322" i="196"/>
  <c r="H323" i="196"/>
  <c r="J323" i="196"/>
  <c r="BT323" i="196"/>
  <c r="H324" i="196"/>
  <c r="J324" i="196"/>
  <c r="BT324" i="196"/>
  <c r="H325" i="196"/>
  <c r="J325" i="196"/>
  <c r="BT325" i="196"/>
  <c r="H326" i="196"/>
  <c r="J326" i="196"/>
  <c r="BT326" i="196"/>
  <c r="H327" i="196"/>
  <c r="J327" i="196"/>
  <c r="BT327" i="196"/>
  <c r="H328" i="196"/>
  <c r="J328" i="196"/>
  <c r="BT328" i="196"/>
  <c r="H329" i="196"/>
  <c r="J329" i="196"/>
  <c r="BT329" i="196"/>
  <c r="H330" i="196"/>
  <c r="J330" i="196"/>
  <c r="BT330" i="196"/>
  <c r="H331" i="196"/>
  <c r="J331" i="196"/>
  <c r="BT331" i="196"/>
  <c r="H332" i="196"/>
  <c r="J332" i="196"/>
  <c r="BT332" i="196"/>
  <c r="H333" i="196"/>
  <c r="J333" i="196"/>
  <c r="BT333" i="196"/>
  <c r="H334" i="196"/>
  <c r="J334" i="196"/>
  <c r="BT334" i="196"/>
  <c r="H335" i="196"/>
  <c r="J335" i="196"/>
  <c r="BT335" i="196"/>
  <c r="H336" i="196"/>
  <c r="J336" i="196"/>
  <c r="BT336" i="196"/>
  <c r="H337" i="196"/>
  <c r="J337" i="196"/>
  <c r="BT337" i="196"/>
  <c r="H338" i="196"/>
  <c r="J338" i="196"/>
  <c r="BT338" i="196"/>
  <c r="H339" i="196"/>
  <c r="J339" i="196"/>
  <c r="BT339" i="196"/>
  <c r="H340" i="196"/>
  <c r="J340" i="196"/>
  <c r="BT340" i="196"/>
  <c r="H341" i="196"/>
  <c r="J341" i="196"/>
  <c r="BT341" i="196"/>
  <c r="H342" i="196"/>
  <c r="J342" i="196"/>
  <c r="BT342" i="196"/>
  <c r="H343" i="196"/>
  <c r="J343" i="196"/>
  <c r="BT343" i="196"/>
  <c r="H344" i="196"/>
  <c r="J344" i="196"/>
  <c r="BT344" i="196"/>
  <c r="H345" i="196"/>
  <c r="J345" i="196"/>
  <c r="BT345" i="196"/>
  <c r="H346" i="196"/>
  <c r="J346" i="196"/>
  <c r="BT346" i="196"/>
  <c r="H347" i="196"/>
  <c r="J347" i="196"/>
  <c r="BT347" i="196"/>
  <c r="H348" i="196"/>
  <c r="J348" i="196"/>
  <c r="BT348" i="196"/>
  <c r="H349" i="196"/>
  <c r="J349" i="196"/>
  <c r="BT349" i="196"/>
  <c r="H350" i="196"/>
  <c r="J350" i="196"/>
  <c r="BT350" i="196"/>
  <c r="H351" i="196"/>
  <c r="J351" i="196"/>
  <c r="BT351" i="196"/>
  <c r="H352" i="196"/>
  <c r="J352" i="196"/>
  <c r="BT352" i="196"/>
  <c r="H353" i="196"/>
  <c r="J353" i="196"/>
  <c r="BT353" i="196"/>
  <c r="H354" i="196"/>
  <c r="J354" i="196"/>
  <c r="BT354" i="196"/>
  <c r="H355" i="196"/>
  <c r="J355" i="196"/>
  <c r="BT355" i="196"/>
  <c r="H356" i="196"/>
  <c r="J356" i="196"/>
  <c r="BT356" i="196"/>
  <c r="H357" i="196"/>
  <c r="J357" i="196"/>
  <c r="BT357" i="196"/>
  <c r="H358" i="196"/>
  <c r="J358" i="196"/>
  <c r="BT358" i="196"/>
  <c r="H359" i="196"/>
  <c r="J359" i="196"/>
  <c r="BT359" i="196"/>
  <c r="H360" i="196"/>
  <c r="J360" i="196"/>
  <c r="BT360" i="196"/>
  <c r="H361" i="196"/>
  <c r="J361" i="196"/>
  <c r="BT361" i="196"/>
  <c r="H362" i="196"/>
  <c r="J362" i="196"/>
  <c r="BT362" i="196"/>
  <c r="H363" i="196"/>
  <c r="J363" i="196"/>
  <c r="BT363" i="196"/>
  <c r="H364" i="196"/>
  <c r="J364" i="196"/>
  <c r="BT364" i="196"/>
  <c r="H365" i="196"/>
  <c r="J365" i="196"/>
  <c r="BT365" i="196"/>
  <c r="H366" i="196"/>
  <c r="J366" i="196"/>
  <c r="BT366" i="196"/>
  <c r="H367" i="196"/>
  <c r="J367" i="196"/>
  <c r="BT367" i="196"/>
  <c r="H368" i="196"/>
  <c r="J368" i="196"/>
  <c r="BT368" i="196"/>
  <c r="H369" i="196"/>
  <c r="J369" i="196"/>
  <c r="BT369" i="196"/>
  <c r="H370" i="196"/>
  <c r="J370" i="196"/>
  <c r="BT370" i="196"/>
  <c r="H371" i="196"/>
  <c r="J371" i="196"/>
  <c r="BT371" i="196"/>
  <c r="H372" i="196"/>
  <c r="J372" i="196"/>
  <c r="BT372" i="196"/>
  <c r="H373" i="196"/>
  <c r="J373" i="196"/>
  <c r="BT373" i="196"/>
  <c r="H374" i="196"/>
  <c r="J374" i="196"/>
  <c r="BT374" i="196"/>
  <c r="H375" i="196"/>
  <c r="J375" i="196"/>
  <c r="BT375" i="196"/>
  <c r="H376" i="196"/>
  <c r="J376" i="196"/>
  <c r="BT376" i="196"/>
  <c r="H377" i="196"/>
  <c r="J377" i="196"/>
  <c r="BT377" i="196"/>
  <c r="H378" i="196"/>
  <c r="J378" i="196"/>
  <c r="BT378" i="196"/>
  <c r="H379" i="196"/>
  <c r="J379" i="196"/>
  <c r="BT379" i="196"/>
  <c r="H380" i="196"/>
  <c r="J380" i="196"/>
  <c r="BT380" i="196"/>
  <c r="H381" i="196"/>
  <c r="J381" i="196"/>
  <c r="BT381" i="196"/>
  <c r="H382" i="196"/>
  <c r="J382" i="196"/>
  <c r="BT382" i="196"/>
  <c r="H383" i="196"/>
  <c r="J383" i="196"/>
  <c r="BT383" i="196"/>
  <c r="H384" i="196"/>
  <c r="J384" i="196"/>
  <c r="BT384" i="196"/>
  <c r="H385" i="196"/>
  <c r="J385" i="196"/>
  <c r="BT385" i="196"/>
  <c r="H386" i="196"/>
  <c r="J386" i="196"/>
  <c r="BT386" i="196"/>
  <c r="H387" i="196"/>
  <c r="J387" i="196"/>
  <c r="BT387" i="196"/>
  <c r="H388" i="196"/>
  <c r="J388" i="196"/>
  <c r="BT388" i="196"/>
  <c r="H389" i="196"/>
  <c r="J389" i="196"/>
  <c r="BT389" i="196"/>
  <c r="H390" i="196"/>
  <c r="J390" i="196"/>
  <c r="BT390" i="196"/>
  <c r="H391" i="196"/>
  <c r="J391" i="196"/>
  <c r="BT391" i="196"/>
  <c r="H392" i="196"/>
  <c r="J392" i="196"/>
  <c r="BT392" i="196"/>
  <c r="H393" i="196"/>
  <c r="J393" i="196"/>
  <c r="BT393" i="196"/>
  <c r="H394" i="196"/>
  <c r="J394" i="196"/>
  <c r="BT394" i="196"/>
  <c r="H395" i="196"/>
  <c r="J395" i="196"/>
  <c r="BT395" i="196"/>
  <c r="H396" i="196"/>
  <c r="J396" i="196"/>
  <c r="BT396" i="196"/>
  <c r="H397" i="196"/>
  <c r="J397" i="196"/>
  <c r="BT397" i="196"/>
  <c r="H398" i="196"/>
  <c r="J398" i="196"/>
  <c r="BT398" i="196"/>
  <c r="H399" i="196"/>
  <c r="J399" i="196"/>
  <c r="BT399" i="196"/>
  <c r="H400" i="196"/>
  <c r="J400" i="196"/>
  <c r="BT400" i="196"/>
  <c r="H401" i="196"/>
  <c r="J401" i="196"/>
  <c r="BT401" i="196"/>
  <c r="H402" i="196"/>
  <c r="J402" i="196"/>
  <c r="BT402" i="196"/>
  <c r="H403" i="196"/>
  <c r="J403" i="196"/>
  <c r="BT403" i="196"/>
  <c r="H404" i="196"/>
  <c r="J404" i="196"/>
  <c r="BT404" i="196"/>
  <c r="H405" i="196"/>
  <c r="J405" i="196"/>
  <c r="BT405" i="196"/>
  <c r="H406" i="196"/>
  <c r="J406" i="196"/>
  <c r="BT406" i="196"/>
  <c r="H407" i="196"/>
  <c r="J407" i="196"/>
  <c r="BT407" i="196"/>
  <c r="H408" i="196"/>
  <c r="J408" i="196"/>
  <c r="BT408" i="196"/>
  <c r="H409" i="196"/>
  <c r="J409" i="196"/>
  <c r="BT409" i="196"/>
  <c r="H410" i="196"/>
  <c r="J410" i="196"/>
  <c r="BT410" i="196"/>
  <c r="H411" i="196"/>
  <c r="J411" i="196"/>
  <c r="BT411" i="196"/>
  <c r="H412" i="196"/>
  <c r="J412" i="196"/>
  <c r="BT412" i="196"/>
  <c r="H413" i="196"/>
  <c r="J413" i="196"/>
  <c r="BT413" i="196"/>
  <c r="H414" i="196"/>
  <c r="J414" i="196"/>
  <c r="BT414" i="196"/>
  <c r="H415" i="196"/>
  <c r="J415" i="196"/>
  <c r="BT415" i="196"/>
  <c r="H416" i="196"/>
  <c r="J416" i="196"/>
  <c r="BT416" i="196"/>
  <c r="H417" i="196"/>
  <c r="J417" i="196"/>
  <c r="BT417" i="196"/>
  <c r="H418" i="196"/>
  <c r="J418" i="196"/>
  <c r="BT418" i="196"/>
  <c r="H419" i="196"/>
  <c r="J419" i="196"/>
  <c r="BT419" i="196"/>
  <c r="H420" i="196"/>
  <c r="J420" i="196"/>
  <c r="BT420" i="196"/>
  <c r="H421" i="196"/>
  <c r="J421" i="196"/>
  <c r="BT421" i="196"/>
  <c r="H422" i="196"/>
  <c r="J422" i="196"/>
  <c r="BT422" i="196"/>
  <c r="H423" i="196"/>
  <c r="J423" i="196"/>
  <c r="BT423" i="196"/>
  <c r="H424" i="196"/>
  <c r="J424" i="196"/>
  <c r="BT424" i="196"/>
  <c r="H425" i="196"/>
  <c r="J425" i="196"/>
  <c r="BT425" i="196"/>
  <c r="H426" i="196"/>
  <c r="J426" i="196"/>
  <c r="BT426" i="196"/>
  <c r="H427" i="196"/>
  <c r="J427" i="196"/>
  <c r="BT427" i="196"/>
  <c r="H428" i="196"/>
  <c r="J428" i="196"/>
  <c r="BT428" i="196"/>
  <c r="H429" i="196"/>
  <c r="J429" i="196"/>
  <c r="BT429" i="196"/>
  <c r="H430" i="196"/>
  <c r="J430" i="196"/>
  <c r="BT430" i="196"/>
  <c r="H431" i="196"/>
  <c r="J431" i="196"/>
  <c r="BT431" i="196"/>
  <c r="H432" i="196"/>
  <c r="J432" i="196"/>
  <c r="BT432" i="196"/>
  <c r="H433" i="196"/>
  <c r="J433" i="196"/>
  <c r="BT433" i="196"/>
  <c r="H434" i="196"/>
  <c r="J434" i="196"/>
  <c r="BT434" i="196"/>
  <c r="H435" i="196"/>
  <c r="J435" i="196"/>
  <c r="BT435" i="196"/>
  <c r="H436" i="196"/>
  <c r="J436" i="196"/>
  <c r="BT436" i="196"/>
  <c r="H437" i="196"/>
  <c r="J437" i="196"/>
  <c r="BT437" i="196"/>
  <c r="H438" i="196"/>
  <c r="J438" i="196"/>
  <c r="BT438" i="196"/>
  <c r="H439" i="196"/>
  <c r="J439" i="196"/>
  <c r="BT439" i="196"/>
  <c r="H440" i="196"/>
  <c r="J440" i="196"/>
  <c r="BT440" i="196"/>
  <c r="H441" i="196"/>
  <c r="J441" i="196"/>
  <c r="BT441" i="196"/>
  <c r="H442" i="196"/>
  <c r="J442" i="196"/>
  <c r="BT442" i="196"/>
  <c r="H443" i="196"/>
  <c r="J443" i="196"/>
  <c r="BT443" i="196"/>
  <c r="H444" i="196"/>
  <c r="J444" i="196"/>
  <c r="BT444" i="196"/>
  <c r="H445" i="196"/>
  <c r="J445" i="196"/>
  <c r="BT445" i="196"/>
  <c r="H446" i="196"/>
  <c r="J446" i="196"/>
  <c r="BT446" i="196"/>
  <c r="H447" i="196"/>
  <c r="J447" i="196"/>
  <c r="BT447" i="196"/>
  <c r="H448" i="196"/>
  <c r="J448" i="196"/>
  <c r="BT448" i="196"/>
  <c r="H449" i="196"/>
  <c r="J449" i="196"/>
  <c r="BT449" i="196"/>
  <c r="H450" i="196"/>
  <c r="J450" i="196"/>
  <c r="BT450" i="196"/>
  <c r="H451" i="196"/>
  <c r="J451" i="196"/>
  <c r="BT451" i="196"/>
  <c r="H452" i="196"/>
  <c r="J452" i="196"/>
  <c r="BT452" i="196"/>
  <c r="H453" i="196"/>
  <c r="J453" i="196"/>
  <c r="BT453" i="196"/>
  <c r="H454" i="196"/>
  <c r="J454" i="196"/>
  <c r="BT454" i="196"/>
  <c r="H455" i="196"/>
  <c r="J455" i="196"/>
  <c r="BT455" i="196"/>
  <c r="H456" i="196"/>
  <c r="J456" i="196"/>
  <c r="BT456" i="196"/>
  <c r="H457" i="196"/>
  <c r="J457" i="196"/>
  <c r="BT457" i="196"/>
  <c r="H458" i="196"/>
  <c r="J458" i="196"/>
  <c r="BT458" i="196"/>
  <c r="H459" i="196"/>
  <c r="J459" i="196"/>
  <c r="BT459" i="196"/>
  <c r="H460" i="196"/>
  <c r="J460" i="196"/>
  <c r="BT460" i="196"/>
  <c r="H461" i="196"/>
  <c r="J461" i="196"/>
  <c r="BT461" i="196"/>
  <c r="H462" i="196"/>
  <c r="J462" i="196"/>
  <c r="BT462" i="196"/>
  <c r="H463" i="196"/>
  <c r="J463" i="196"/>
  <c r="BT463" i="196"/>
  <c r="H464" i="196"/>
  <c r="J464" i="196"/>
  <c r="BT464" i="196"/>
  <c r="H465" i="196"/>
  <c r="J465" i="196"/>
  <c r="BT465" i="196"/>
  <c r="H466" i="196"/>
  <c r="J466" i="196"/>
  <c r="BT466" i="196"/>
  <c r="H467" i="196"/>
  <c r="J467" i="196"/>
  <c r="BT467" i="196"/>
  <c r="H468" i="196"/>
  <c r="J468" i="196"/>
  <c r="BT468" i="196"/>
  <c r="H469" i="196"/>
  <c r="J469" i="196"/>
  <c r="BT469" i="196"/>
  <c r="H470" i="196"/>
  <c r="J470" i="196"/>
  <c r="BT470" i="196"/>
  <c r="H471" i="196"/>
  <c r="J471" i="196"/>
  <c r="BT471" i="196"/>
  <c r="H472" i="196"/>
  <c r="J472" i="196"/>
  <c r="BT472" i="196"/>
  <c r="H473" i="196"/>
  <c r="J473" i="196"/>
  <c r="BT473" i="196"/>
  <c r="H474" i="196"/>
  <c r="J474" i="196"/>
  <c r="BT474" i="196"/>
  <c r="H475" i="196"/>
  <c r="J475" i="196"/>
  <c r="BT475" i="196"/>
  <c r="H476" i="196"/>
  <c r="J476" i="196"/>
  <c r="BT476" i="196"/>
  <c r="H477" i="196"/>
  <c r="J477" i="196"/>
  <c r="BT477" i="196"/>
  <c r="H478" i="196"/>
  <c r="J478" i="196"/>
  <c r="BT478" i="196"/>
  <c r="H479" i="196"/>
  <c r="J479" i="196"/>
  <c r="BT479" i="196"/>
  <c r="H480" i="196"/>
  <c r="J480" i="196"/>
  <c r="BT480" i="196"/>
  <c r="H481" i="196"/>
  <c r="J481" i="196"/>
  <c r="BT481" i="196"/>
  <c r="H482" i="196"/>
  <c r="J482" i="196"/>
  <c r="BT482" i="196"/>
  <c r="H483" i="196"/>
  <c r="J483" i="196"/>
  <c r="BT483" i="196"/>
  <c r="H484" i="196"/>
  <c r="J484" i="196"/>
  <c r="BT484" i="196"/>
  <c r="H485" i="196"/>
  <c r="J485" i="196"/>
  <c r="BT485" i="196"/>
  <c r="H486" i="196"/>
  <c r="J486" i="196"/>
  <c r="BT486" i="196"/>
  <c r="H487" i="196"/>
  <c r="J487" i="196"/>
  <c r="BT487" i="196"/>
  <c r="H488" i="196"/>
  <c r="J488" i="196"/>
  <c r="BT488" i="196"/>
  <c r="H489" i="196"/>
  <c r="J489" i="196"/>
  <c r="BT489" i="196"/>
  <c r="H490" i="196"/>
  <c r="J490" i="196"/>
  <c r="BT490" i="196"/>
  <c r="H491" i="196"/>
  <c r="J491" i="196"/>
  <c r="BT491" i="196"/>
  <c r="H492" i="196"/>
  <c r="J492" i="196"/>
  <c r="BT492" i="196"/>
  <c r="H493" i="196"/>
  <c r="J493" i="196"/>
  <c r="BT493" i="196"/>
  <c r="H494" i="196"/>
  <c r="J494" i="196"/>
  <c r="BT494" i="196"/>
  <c r="H495" i="196"/>
  <c r="J495" i="196"/>
  <c r="BT495" i="196"/>
  <c r="H496" i="196"/>
  <c r="J496" i="196"/>
  <c r="BT496" i="196"/>
  <c r="H497" i="196"/>
  <c r="J497" i="196"/>
  <c r="BT497" i="196"/>
  <c r="H498" i="196"/>
  <c r="J498" i="196"/>
  <c r="BT498" i="196"/>
  <c r="H499" i="196"/>
  <c r="J499" i="196"/>
  <c r="BT499" i="196"/>
  <c r="H500" i="196"/>
  <c r="J500" i="196"/>
  <c r="BT500" i="196"/>
  <c r="H501" i="196"/>
  <c r="J501" i="196"/>
  <c r="BT501" i="196"/>
  <c r="H502" i="196"/>
  <c r="J502" i="196"/>
  <c r="BT502" i="196"/>
  <c r="H503" i="196"/>
  <c r="J503" i="196"/>
  <c r="BT503" i="196"/>
  <c r="H504" i="196"/>
  <c r="J504" i="196"/>
  <c r="BT504" i="196"/>
  <c r="H505" i="196"/>
  <c r="J505" i="196"/>
  <c r="BT505" i="196"/>
  <c r="H506" i="196"/>
  <c r="J506" i="196"/>
  <c r="BT506" i="196"/>
  <c r="H507" i="196"/>
  <c r="J507" i="196"/>
  <c r="BT507" i="196"/>
  <c r="H508" i="196"/>
  <c r="J508" i="196"/>
  <c r="BT508" i="196"/>
  <c r="H509" i="196"/>
  <c r="J509" i="196"/>
  <c r="BT509" i="196"/>
  <c r="H510" i="196"/>
  <c r="J510" i="196"/>
  <c r="BT510" i="196"/>
  <c r="H511" i="196"/>
  <c r="J511" i="196"/>
  <c r="BT511" i="196"/>
  <c r="H512" i="196"/>
  <c r="J512" i="196"/>
  <c r="BT512" i="196"/>
  <c r="H513" i="196"/>
  <c r="J513" i="196"/>
  <c r="BT513" i="196"/>
  <c r="H514" i="196"/>
  <c r="J514" i="196"/>
  <c r="BT514" i="196"/>
  <c r="H515" i="196"/>
  <c r="J515" i="196"/>
  <c r="BT515" i="196"/>
  <c r="H516" i="196"/>
  <c r="J516" i="196"/>
  <c r="BT516" i="196"/>
  <c r="H517" i="196"/>
  <c r="J517" i="196"/>
  <c r="BT517" i="196"/>
  <c r="H518" i="196"/>
  <c r="J518" i="196"/>
  <c r="BT518" i="196"/>
  <c r="H519" i="196"/>
  <c r="J519" i="196"/>
  <c r="BT519" i="196"/>
  <c r="H520" i="196"/>
  <c r="J520" i="196"/>
  <c r="BT520" i="196"/>
  <c r="H521" i="196"/>
  <c r="J521" i="196"/>
  <c r="BT521" i="196"/>
  <c r="H522" i="196"/>
  <c r="J522" i="196"/>
  <c r="BT522" i="196"/>
  <c r="H523" i="196"/>
  <c r="J523" i="196"/>
  <c r="BT523" i="196"/>
  <c r="H524" i="196"/>
  <c r="J524" i="196"/>
  <c r="BT524" i="196"/>
  <c r="H525" i="196"/>
  <c r="J525" i="196"/>
  <c r="BT525" i="196"/>
  <c r="H526" i="196"/>
  <c r="J526" i="196"/>
  <c r="BT526" i="196"/>
  <c r="H527" i="196"/>
  <c r="J527" i="196"/>
  <c r="BT527" i="196"/>
  <c r="H528" i="196"/>
  <c r="J528" i="196"/>
  <c r="BT528" i="196"/>
  <c r="H529" i="196"/>
  <c r="J529" i="196"/>
  <c r="BT529" i="196"/>
  <c r="H530" i="196"/>
  <c r="J530" i="196"/>
  <c r="BT530" i="196"/>
  <c r="H531" i="196"/>
  <c r="J531" i="196"/>
  <c r="BT531" i="196"/>
  <c r="H532" i="196"/>
  <c r="J532" i="196"/>
  <c r="BT532" i="196"/>
  <c r="H533" i="196"/>
  <c r="J533" i="196"/>
  <c r="BT533" i="196"/>
  <c r="H534" i="196"/>
  <c r="J534" i="196"/>
  <c r="BT534" i="196"/>
  <c r="H535" i="196"/>
  <c r="J535" i="196"/>
  <c r="BT535" i="196"/>
  <c r="H536" i="196"/>
  <c r="J536" i="196"/>
  <c r="BT536" i="196"/>
  <c r="H537" i="196"/>
  <c r="J537" i="196"/>
  <c r="BT537" i="196"/>
  <c r="H538" i="196"/>
  <c r="J538" i="196"/>
  <c r="BT538" i="196"/>
  <c r="H539" i="196"/>
  <c r="J539" i="196"/>
  <c r="BT539" i="196"/>
  <c r="H540" i="196"/>
  <c r="J540" i="196"/>
  <c r="BT540" i="196"/>
  <c r="H541" i="196"/>
  <c r="J541" i="196"/>
  <c r="BT541" i="196"/>
  <c r="H542" i="196"/>
  <c r="J542" i="196"/>
  <c r="BT542" i="196"/>
  <c r="H543" i="196"/>
  <c r="J543" i="196"/>
  <c r="BT543" i="196"/>
  <c r="H544" i="196"/>
  <c r="J544" i="196"/>
  <c r="BT544" i="196"/>
  <c r="H545" i="196"/>
  <c r="J545" i="196"/>
  <c r="BT545" i="196"/>
  <c r="H546" i="196"/>
  <c r="J546" i="196"/>
  <c r="BT546" i="196"/>
  <c r="H547" i="196"/>
  <c r="J547" i="196"/>
  <c r="BT547" i="196"/>
  <c r="H548" i="196"/>
  <c r="J548" i="196"/>
  <c r="BT548" i="196"/>
  <c r="H549" i="196"/>
  <c r="J549" i="196"/>
  <c r="BT549" i="196"/>
  <c r="H550" i="196"/>
  <c r="J550" i="196"/>
  <c r="BT550" i="196"/>
  <c r="H551" i="196"/>
  <c r="J551" i="196"/>
  <c r="BT551" i="196"/>
  <c r="H552" i="196"/>
  <c r="J552" i="196"/>
  <c r="BT552" i="196"/>
  <c r="H553" i="196"/>
  <c r="J553" i="196"/>
  <c r="BT553" i="196"/>
  <c r="H554" i="196"/>
  <c r="J554" i="196"/>
  <c r="BT554" i="196"/>
  <c r="H555" i="196"/>
  <c r="J555" i="196"/>
  <c r="BT555" i="196"/>
  <c r="H556" i="196"/>
  <c r="J556" i="196"/>
  <c r="BT556" i="196"/>
  <c r="H557" i="196"/>
  <c r="J557" i="196"/>
  <c r="BT557" i="196"/>
  <c r="H558" i="196"/>
  <c r="J558" i="196"/>
  <c r="BT558" i="196"/>
  <c r="H559" i="196"/>
  <c r="J559" i="196"/>
  <c r="BT559" i="196"/>
  <c r="H560" i="196"/>
  <c r="J560" i="196"/>
  <c r="BT560" i="196"/>
  <c r="H561" i="196"/>
  <c r="J561" i="196"/>
  <c r="BT561" i="196"/>
  <c r="H562" i="196"/>
  <c r="J562" i="196"/>
  <c r="BT562" i="196"/>
  <c r="H563" i="196"/>
  <c r="J563" i="196"/>
  <c r="BT563" i="196"/>
  <c r="H564" i="196"/>
  <c r="J564" i="196"/>
  <c r="BT564" i="196"/>
  <c r="H565" i="196"/>
  <c r="J565" i="196"/>
  <c r="BT565" i="196"/>
  <c r="H566" i="196"/>
  <c r="J566" i="196"/>
  <c r="BT566" i="196"/>
  <c r="H567" i="196"/>
  <c r="J567" i="196"/>
  <c r="BT567" i="196"/>
  <c r="H568" i="196"/>
  <c r="J568" i="196"/>
  <c r="BT568" i="196"/>
  <c r="H569" i="196"/>
  <c r="J569" i="196"/>
  <c r="BT569" i="196"/>
  <c r="H570" i="196"/>
  <c r="J570" i="196"/>
  <c r="BT570" i="196"/>
  <c r="H571" i="196"/>
  <c r="J571" i="196"/>
  <c r="BT571" i="196"/>
  <c r="H572" i="196"/>
  <c r="J572" i="196"/>
  <c r="BT572" i="196"/>
  <c r="H573" i="196"/>
  <c r="J573" i="196"/>
  <c r="BT573" i="196"/>
  <c r="H574" i="196"/>
  <c r="J574" i="196"/>
  <c r="BT574" i="196"/>
  <c r="H575" i="196"/>
  <c r="J575" i="196"/>
  <c r="BT575" i="196"/>
  <c r="H576" i="196"/>
  <c r="J576" i="196"/>
  <c r="BT576" i="196"/>
  <c r="H577" i="196"/>
  <c r="J577" i="196"/>
  <c r="BT577" i="196"/>
  <c r="H578" i="196"/>
  <c r="J578" i="196"/>
  <c r="BT578" i="196"/>
  <c r="H579" i="196"/>
  <c r="J579" i="196"/>
  <c r="BT579" i="196"/>
  <c r="H580" i="196"/>
  <c r="J580" i="196"/>
  <c r="BT580" i="196"/>
  <c r="H581" i="196"/>
  <c r="J581" i="196"/>
  <c r="BT581" i="196"/>
  <c r="H582" i="196"/>
  <c r="J582" i="196"/>
  <c r="BT582" i="196"/>
  <c r="H583" i="196"/>
  <c r="J583" i="196"/>
  <c r="BT583" i="196"/>
  <c r="H584" i="196"/>
  <c r="J584" i="196"/>
  <c r="BT584" i="196"/>
  <c r="H585" i="196"/>
  <c r="J585" i="196"/>
  <c r="BT585" i="196"/>
  <c r="H586" i="196"/>
  <c r="J586" i="196"/>
  <c r="BT586" i="196"/>
  <c r="H587" i="196"/>
  <c r="J587" i="196"/>
  <c r="BT587" i="196"/>
  <c r="H588" i="196"/>
  <c r="J588" i="196"/>
  <c r="BT588" i="196"/>
  <c r="H589" i="196"/>
  <c r="J589" i="196"/>
  <c r="BT589" i="196"/>
  <c r="H590" i="196"/>
  <c r="J590" i="196"/>
  <c r="BT590" i="196"/>
  <c r="H591" i="196"/>
  <c r="J591" i="196"/>
  <c r="BT591" i="196"/>
  <c r="H592" i="196"/>
  <c r="J592" i="196"/>
  <c r="BT592" i="196"/>
  <c r="H593" i="196"/>
  <c r="J593" i="196"/>
  <c r="BT593" i="196"/>
  <c r="H594" i="196"/>
  <c r="J594" i="196"/>
  <c r="BT594" i="196"/>
  <c r="H595" i="196"/>
  <c r="J595" i="196"/>
  <c r="BT595" i="196"/>
  <c r="H596" i="196"/>
  <c r="J596" i="196"/>
  <c r="BT596" i="196"/>
  <c r="H597" i="196"/>
  <c r="J597" i="196"/>
  <c r="BT597" i="196"/>
  <c r="H598" i="196"/>
  <c r="J598" i="196"/>
  <c r="BT598" i="196"/>
  <c r="H599" i="196"/>
  <c r="J599" i="196"/>
  <c r="BT599" i="196"/>
  <c r="H600" i="196"/>
  <c r="J600" i="196"/>
  <c r="BT600" i="196"/>
  <c r="H601" i="196"/>
  <c r="J601" i="196"/>
  <c r="BT601" i="196"/>
  <c r="H602" i="196"/>
  <c r="J602" i="196"/>
  <c r="BT602" i="196"/>
  <c r="H603" i="196"/>
  <c r="J603" i="196"/>
  <c r="BT603" i="196"/>
  <c r="H604" i="196"/>
  <c r="J604" i="196"/>
  <c r="BT604" i="196"/>
  <c r="H605" i="196"/>
  <c r="J605" i="196"/>
  <c r="BT605" i="196"/>
  <c r="H606" i="196"/>
  <c r="J606" i="196"/>
  <c r="BT606" i="196"/>
  <c r="H607" i="196"/>
  <c r="J607" i="196"/>
  <c r="BT607" i="196"/>
  <c r="H608" i="196"/>
  <c r="J608" i="196"/>
  <c r="BT608" i="196"/>
  <c r="H609" i="196"/>
  <c r="J609" i="196"/>
  <c r="BT609" i="196"/>
  <c r="H610" i="196"/>
  <c r="J610" i="196"/>
  <c r="BT610" i="196"/>
  <c r="H611" i="196"/>
  <c r="J611" i="196"/>
  <c r="BT611" i="196"/>
  <c r="H612" i="196"/>
  <c r="J612" i="196"/>
  <c r="BT612" i="196"/>
  <c r="H613" i="196"/>
  <c r="J613" i="196"/>
  <c r="BT613" i="196"/>
  <c r="H614" i="196"/>
  <c r="J614" i="196"/>
  <c r="BT614" i="196"/>
  <c r="H615" i="196"/>
  <c r="J615" i="196"/>
  <c r="BT615" i="196"/>
  <c r="H616" i="196"/>
  <c r="J616" i="196"/>
  <c r="BT616" i="196"/>
  <c r="H617" i="196"/>
  <c r="J617" i="196"/>
  <c r="BT617" i="196"/>
  <c r="H618" i="196"/>
  <c r="J618" i="196"/>
  <c r="BT618" i="196"/>
  <c r="H619" i="196"/>
  <c r="J619" i="196"/>
  <c r="BT619" i="196"/>
  <c r="H620" i="196"/>
  <c r="J620" i="196"/>
  <c r="BT620" i="196"/>
  <c r="H621" i="196"/>
  <c r="J621" i="196"/>
  <c r="BT621" i="196"/>
  <c r="H622" i="196"/>
  <c r="J622" i="196"/>
  <c r="BT622" i="196"/>
  <c r="H623" i="196"/>
  <c r="J623" i="196"/>
  <c r="BT623" i="196"/>
  <c r="H624" i="196"/>
  <c r="J624" i="196"/>
  <c r="BT624" i="196"/>
  <c r="H625" i="196"/>
  <c r="J625" i="196"/>
  <c r="BT625" i="196"/>
  <c r="H626" i="196"/>
  <c r="J626" i="196"/>
  <c r="BT626" i="196"/>
  <c r="H627" i="196"/>
  <c r="J627" i="196"/>
  <c r="BT627" i="196"/>
  <c r="H628" i="196"/>
  <c r="J628" i="196"/>
  <c r="BT628" i="196"/>
  <c r="H629" i="196"/>
  <c r="J629" i="196"/>
  <c r="BT629" i="196"/>
  <c r="H630" i="196"/>
  <c r="J630" i="196"/>
  <c r="BT630" i="196"/>
  <c r="H631" i="196"/>
  <c r="J631" i="196"/>
  <c r="BT631" i="196"/>
  <c r="H632" i="196"/>
  <c r="J632" i="196"/>
  <c r="BT632" i="196"/>
  <c r="H633" i="196"/>
  <c r="J633" i="196"/>
  <c r="BT633" i="196"/>
  <c r="H634" i="196"/>
  <c r="J634" i="196"/>
  <c r="BT634" i="196"/>
  <c r="H635" i="196"/>
  <c r="J635" i="196"/>
  <c r="BT635" i="196"/>
  <c r="H636" i="196"/>
  <c r="J636" i="196"/>
  <c r="BT636" i="196"/>
  <c r="H637" i="196"/>
  <c r="J637" i="196"/>
  <c r="BT637" i="196"/>
  <c r="H638" i="196"/>
  <c r="J638" i="196"/>
  <c r="BT638" i="196"/>
  <c r="H639" i="196"/>
  <c r="J639" i="196"/>
  <c r="BT639" i="196"/>
  <c r="H640" i="196"/>
  <c r="J640" i="196"/>
  <c r="BT640" i="196"/>
  <c r="H641" i="196"/>
  <c r="J641" i="196"/>
  <c r="BT641" i="196"/>
  <c r="H642" i="196"/>
  <c r="J642" i="196"/>
  <c r="BT642" i="196"/>
  <c r="H643" i="196"/>
  <c r="J643" i="196"/>
  <c r="BT643" i="196"/>
  <c r="H644" i="196"/>
  <c r="J644" i="196"/>
  <c r="BT644" i="196"/>
  <c r="H645" i="196"/>
  <c r="J645" i="196"/>
  <c r="BT645" i="196"/>
  <c r="H646" i="196"/>
  <c r="J646" i="196"/>
  <c r="BT646" i="196"/>
  <c r="H647" i="196"/>
  <c r="J647" i="196"/>
  <c r="BT647" i="196"/>
  <c r="H648" i="196"/>
  <c r="J648" i="196"/>
  <c r="BT648" i="196"/>
  <c r="H649" i="196"/>
  <c r="J649" i="196"/>
  <c r="BT649" i="196"/>
  <c r="H650" i="196"/>
  <c r="J650" i="196"/>
  <c r="BT650" i="196"/>
  <c r="H651" i="196"/>
  <c r="J651" i="196"/>
  <c r="BT651" i="196"/>
  <c r="H652" i="196"/>
  <c r="J652" i="196"/>
  <c r="BT652" i="196"/>
  <c r="H653" i="196"/>
  <c r="J653" i="196"/>
  <c r="BT653" i="196"/>
  <c r="H654" i="196"/>
  <c r="J654" i="196"/>
  <c r="BT654" i="196"/>
  <c r="H655" i="196"/>
  <c r="J655" i="196"/>
  <c r="BT655" i="196"/>
  <c r="H656" i="196"/>
  <c r="J656" i="196"/>
  <c r="BT656" i="196"/>
  <c r="H657" i="196"/>
  <c r="J657" i="196"/>
  <c r="BT657" i="196"/>
  <c r="H658" i="196"/>
  <c r="J658" i="196"/>
  <c r="BT658" i="196"/>
  <c r="H659" i="196"/>
  <c r="J659" i="196"/>
  <c r="BT659" i="196"/>
  <c r="H660" i="196"/>
  <c r="J660" i="196"/>
  <c r="BT660" i="196"/>
  <c r="H661" i="196"/>
  <c r="J661" i="196"/>
  <c r="BT661" i="196"/>
  <c r="H662" i="196"/>
  <c r="J662" i="196"/>
  <c r="BT662" i="196"/>
  <c r="H663" i="196"/>
  <c r="J663" i="196"/>
  <c r="BT663" i="196"/>
  <c r="H664" i="196"/>
  <c r="J664" i="196"/>
  <c r="BT664" i="196"/>
  <c r="H665" i="196"/>
  <c r="J665" i="196"/>
  <c r="BT665" i="196"/>
  <c r="H666" i="196"/>
  <c r="J666" i="196"/>
  <c r="BT666" i="196"/>
  <c r="H667" i="196"/>
  <c r="J667" i="196"/>
  <c r="BT667" i="196"/>
  <c r="H668" i="196"/>
  <c r="J668" i="196"/>
  <c r="BT668" i="196"/>
  <c r="H669" i="196"/>
  <c r="J669" i="196"/>
  <c r="BT669" i="196"/>
  <c r="H670" i="196"/>
  <c r="J670" i="196"/>
  <c r="BT670" i="196"/>
  <c r="H671" i="196"/>
  <c r="J671" i="196"/>
  <c r="BT671" i="196"/>
  <c r="H672" i="196"/>
  <c r="J672" i="196"/>
  <c r="BT672" i="196"/>
  <c r="H673" i="196"/>
  <c r="J673" i="196"/>
  <c r="BT673" i="196"/>
  <c r="H674" i="196"/>
  <c r="J674" i="196"/>
  <c r="BT674" i="196"/>
  <c r="H675" i="196"/>
  <c r="J675" i="196"/>
  <c r="BT675" i="196"/>
  <c r="H676" i="196"/>
  <c r="J676" i="196"/>
  <c r="BT676" i="196"/>
  <c r="H677" i="196"/>
  <c r="J677" i="196"/>
  <c r="BT677" i="196"/>
  <c r="H678" i="196"/>
  <c r="J678" i="196"/>
  <c r="BT678" i="196"/>
  <c r="H679" i="196"/>
  <c r="J679" i="196"/>
  <c r="BT679" i="196"/>
  <c r="H680" i="196"/>
  <c r="J680" i="196"/>
  <c r="BT680" i="196"/>
  <c r="H681" i="196"/>
  <c r="J681" i="196"/>
  <c r="BT681" i="196"/>
  <c r="H682" i="196"/>
  <c r="J682" i="196"/>
  <c r="BT682" i="196"/>
  <c r="H683" i="196"/>
  <c r="J683" i="196"/>
  <c r="BT683" i="196"/>
  <c r="H684" i="196"/>
  <c r="J684" i="196"/>
  <c r="BT684" i="196"/>
  <c r="H685" i="196"/>
  <c r="J685" i="196"/>
  <c r="BT685" i="196"/>
  <c r="H686" i="196"/>
  <c r="J686" i="196"/>
  <c r="BT686" i="196"/>
  <c r="H687" i="196"/>
  <c r="J687" i="196"/>
  <c r="BT687" i="196"/>
  <c r="H688" i="196"/>
  <c r="J688" i="196"/>
  <c r="BT688" i="196"/>
  <c r="H689" i="196"/>
  <c r="J689" i="196"/>
  <c r="BT689" i="196"/>
  <c r="H690" i="196"/>
  <c r="J690" i="196"/>
  <c r="BT690" i="196"/>
  <c r="H691" i="196"/>
  <c r="J691" i="196"/>
  <c r="BT691" i="196"/>
  <c r="H692" i="196"/>
  <c r="J692" i="196"/>
  <c r="BT692" i="196"/>
  <c r="H693" i="196"/>
  <c r="J693" i="196"/>
  <c r="BT693" i="196"/>
  <c r="H694" i="196"/>
  <c r="J694" i="196"/>
  <c r="BT694" i="196"/>
  <c r="H695" i="196"/>
  <c r="J695" i="196"/>
  <c r="BT695" i="196"/>
  <c r="H696" i="196"/>
  <c r="J696" i="196"/>
  <c r="BT696" i="196"/>
  <c r="H697" i="196"/>
  <c r="J697" i="196"/>
  <c r="BT697" i="196"/>
  <c r="H698" i="196"/>
  <c r="J698" i="196"/>
  <c r="BT698" i="196"/>
  <c r="H699" i="196"/>
  <c r="J699" i="196"/>
  <c r="BT699" i="196"/>
  <c r="H700" i="196"/>
  <c r="J700" i="196"/>
  <c r="BT700" i="196"/>
  <c r="H701" i="196"/>
  <c r="J701" i="196"/>
  <c r="BT701" i="196"/>
  <c r="H702" i="196"/>
  <c r="J702" i="196"/>
  <c r="BT702" i="196"/>
  <c r="H703" i="196"/>
  <c r="J703" i="196"/>
  <c r="BT703" i="196"/>
  <c r="H704" i="196"/>
  <c r="J704" i="196"/>
  <c r="BT704" i="196"/>
  <c r="H705" i="196"/>
  <c r="J705" i="196"/>
  <c r="BT705" i="196"/>
  <c r="H706" i="196"/>
  <c r="J706" i="196"/>
  <c r="BT706" i="196"/>
  <c r="H707" i="196"/>
  <c r="J707" i="196"/>
  <c r="BT707" i="196"/>
  <c r="H708" i="196"/>
  <c r="J708" i="196"/>
  <c r="BT708" i="196"/>
  <c r="H709" i="196"/>
  <c r="J709" i="196"/>
  <c r="BT709" i="196"/>
  <c r="H710" i="196"/>
  <c r="J710" i="196"/>
  <c r="BT710" i="196"/>
  <c r="H711" i="196"/>
  <c r="J711" i="196"/>
  <c r="BT711" i="196"/>
  <c r="H712" i="196"/>
  <c r="J712" i="196"/>
  <c r="BT712" i="196"/>
  <c r="H713" i="196"/>
  <c r="J713" i="196"/>
  <c r="BT713" i="196"/>
  <c r="H714" i="196"/>
  <c r="J714" i="196"/>
  <c r="BT714" i="196"/>
  <c r="H715" i="196"/>
  <c r="J715" i="196"/>
  <c r="BT715" i="196"/>
  <c r="H716" i="196"/>
  <c r="J716" i="196"/>
  <c r="BT716" i="196"/>
  <c r="H717" i="196"/>
  <c r="J717" i="196"/>
  <c r="BT717" i="196"/>
  <c r="H718" i="196"/>
  <c r="J718" i="196"/>
  <c r="BT718" i="196"/>
  <c r="H719" i="196"/>
  <c r="J719" i="196"/>
  <c r="BT719" i="196"/>
  <c r="H720" i="196"/>
  <c r="J720" i="196"/>
  <c r="BT720" i="196"/>
  <c r="H721" i="196"/>
  <c r="J721" i="196"/>
  <c r="BT721" i="196"/>
  <c r="H722" i="196"/>
  <c r="J722" i="196"/>
  <c r="BT722" i="196"/>
  <c r="H723" i="196"/>
  <c r="J723" i="196"/>
  <c r="BT723" i="196"/>
  <c r="H724" i="196"/>
  <c r="J724" i="196"/>
  <c r="BT724" i="196"/>
  <c r="H725" i="196"/>
  <c r="J725" i="196"/>
  <c r="BT725" i="196"/>
  <c r="H726" i="196"/>
  <c r="J726" i="196"/>
  <c r="BT726" i="196"/>
  <c r="H727" i="196"/>
  <c r="J727" i="196"/>
  <c r="BT727" i="196"/>
  <c r="H728" i="196"/>
  <c r="J728" i="196"/>
  <c r="BT728" i="196"/>
  <c r="H729" i="196"/>
  <c r="J729" i="196"/>
  <c r="BT729" i="196"/>
  <c r="H730" i="196"/>
  <c r="J730" i="196"/>
  <c r="BT730" i="196"/>
  <c r="H731" i="196"/>
  <c r="J731" i="196"/>
  <c r="BT731" i="196"/>
  <c r="H732" i="196"/>
  <c r="J732" i="196"/>
  <c r="BT732" i="196"/>
  <c r="H733" i="196"/>
  <c r="J733" i="196"/>
  <c r="BT733" i="196"/>
  <c r="H734" i="196"/>
  <c r="J734" i="196"/>
  <c r="BT734" i="196"/>
  <c r="H735" i="196"/>
  <c r="J735" i="196"/>
  <c r="BT735" i="196"/>
  <c r="H736" i="196"/>
  <c r="J736" i="196"/>
  <c r="BT736" i="196"/>
  <c r="H737" i="196"/>
  <c r="J737" i="196"/>
  <c r="BT737" i="196"/>
  <c r="H738" i="196"/>
  <c r="J738" i="196"/>
  <c r="BT738" i="196"/>
  <c r="H739" i="196"/>
  <c r="J739" i="196"/>
  <c r="BT739" i="196"/>
  <c r="H740" i="196"/>
  <c r="J740" i="196"/>
  <c r="BT740" i="196"/>
  <c r="H741" i="196"/>
  <c r="J741" i="196"/>
  <c r="BT741" i="196"/>
  <c r="H742" i="196"/>
  <c r="J742" i="196"/>
  <c r="BT742" i="196"/>
  <c r="H743" i="196"/>
  <c r="J743" i="196"/>
  <c r="BT743" i="196"/>
  <c r="H744" i="196"/>
  <c r="J744" i="196"/>
  <c r="BT744" i="196"/>
  <c r="H745" i="196"/>
  <c r="J745" i="196"/>
  <c r="BT745" i="196"/>
  <c r="H746" i="196"/>
  <c r="J746" i="196"/>
  <c r="BT746" i="196"/>
  <c r="H747" i="196"/>
  <c r="J747" i="196"/>
  <c r="BT747" i="196"/>
  <c r="H748" i="196"/>
  <c r="J748" i="196"/>
  <c r="BT748" i="196"/>
  <c r="H749" i="196"/>
  <c r="J749" i="196"/>
  <c r="BT749" i="196"/>
  <c r="H750" i="196"/>
  <c r="J750" i="196"/>
  <c r="BT750" i="196"/>
  <c r="H751" i="196"/>
  <c r="J751" i="196"/>
  <c r="BT751" i="196"/>
  <c r="H752" i="196"/>
  <c r="J752" i="196"/>
  <c r="BT752" i="196"/>
  <c r="H753" i="196"/>
  <c r="J753" i="196"/>
  <c r="BT753" i="196"/>
  <c r="H754" i="196"/>
  <c r="J754" i="196"/>
  <c r="BT754" i="196"/>
  <c r="H755" i="196"/>
  <c r="J755" i="196"/>
  <c r="BT755" i="196"/>
  <c r="H756" i="196"/>
  <c r="J756" i="196"/>
  <c r="BT756" i="196"/>
  <c r="H757" i="196"/>
  <c r="J757" i="196"/>
  <c r="BT757" i="196"/>
  <c r="H758" i="196"/>
  <c r="J758" i="196"/>
  <c r="BT758" i="196"/>
  <c r="H759" i="196"/>
  <c r="J759" i="196"/>
  <c r="BT759" i="196"/>
  <c r="H760" i="196"/>
  <c r="J760" i="196"/>
  <c r="BT760" i="196"/>
  <c r="H761" i="196"/>
  <c r="J761" i="196"/>
  <c r="BT761" i="196"/>
  <c r="H762" i="196"/>
  <c r="J762" i="196"/>
  <c r="BT762" i="196"/>
  <c r="H763" i="196"/>
  <c r="J763" i="196"/>
  <c r="BT763" i="196"/>
  <c r="H764" i="196"/>
  <c r="J764" i="196"/>
  <c r="BT764" i="196"/>
  <c r="H765" i="196"/>
  <c r="J765" i="196"/>
  <c r="BT765" i="196"/>
  <c r="H766" i="196"/>
  <c r="J766" i="196"/>
  <c r="BT766" i="196"/>
  <c r="H767" i="196"/>
  <c r="J767" i="196"/>
  <c r="BT767" i="196"/>
  <c r="H768" i="196"/>
  <c r="J768" i="196"/>
  <c r="BT768" i="196"/>
  <c r="H769" i="196"/>
  <c r="J769" i="196"/>
  <c r="BT769" i="196"/>
  <c r="H770" i="196"/>
  <c r="J770" i="196"/>
  <c r="BT770" i="196"/>
  <c r="H771" i="196"/>
  <c r="J771" i="196"/>
  <c r="BT771" i="196"/>
  <c r="H772" i="196"/>
  <c r="J772" i="196"/>
  <c r="BT772" i="196"/>
  <c r="H773" i="196"/>
  <c r="J773" i="196"/>
  <c r="BT773" i="196"/>
  <c r="H774" i="196"/>
  <c r="J774" i="196"/>
  <c r="BT774" i="196"/>
  <c r="H775" i="196"/>
  <c r="J775" i="196"/>
  <c r="BT775" i="196"/>
  <c r="H776" i="196"/>
  <c r="J776" i="196"/>
  <c r="BT776" i="196"/>
  <c r="H777" i="196"/>
  <c r="J777" i="196"/>
  <c r="BT777" i="196"/>
  <c r="H778" i="196"/>
  <c r="J778" i="196"/>
  <c r="BT778" i="196"/>
  <c r="H779" i="196"/>
  <c r="J779" i="196"/>
  <c r="BT779" i="196"/>
  <c r="H780" i="196"/>
  <c r="J780" i="196"/>
  <c r="BT780" i="196"/>
  <c r="H781" i="196"/>
  <c r="J781" i="196"/>
  <c r="BT781" i="196"/>
  <c r="H782" i="196"/>
  <c r="J782" i="196"/>
  <c r="BT782" i="196"/>
  <c r="H783" i="196"/>
  <c r="J783" i="196"/>
  <c r="BT783" i="196"/>
  <c r="H784" i="196"/>
  <c r="J784" i="196"/>
  <c r="BT784" i="196"/>
  <c r="H785" i="196"/>
  <c r="J785" i="196"/>
  <c r="BT785" i="196"/>
  <c r="H786" i="196"/>
  <c r="J786" i="196"/>
  <c r="BT786" i="196"/>
  <c r="H787" i="196"/>
  <c r="J787" i="196"/>
  <c r="BT787" i="196"/>
  <c r="H788" i="196"/>
  <c r="J788" i="196"/>
  <c r="BT788" i="196"/>
  <c r="H789" i="196"/>
  <c r="J789" i="196"/>
  <c r="BT789" i="196"/>
  <c r="H790" i="196"/>
  <c r="J790" i="196"/>
  <c r="BT790" i="196"/>
  <c r="H791" i="196"/>
  <c r="J791" i="196"/>
  <c r="BT791" i="196"/>
  <c r="H792" i="196"/>
  <c r="J792" i="196"/>
  <c r="BT792" i="196"/>
  <c r="H793" i="196"/>
  <c r="J793" i="196"/>
  <c r="BT793" i="196"/>
  <c r="H794" i="196"/>
  <c r="J794" i="196"/>
  <c r="BT794" i="196"/>
  <c r="H795" i="196"/>
  <c r="J795" i="196"/>
  <c r="BT795" i="196"/>
  <c r="H796" i="196"/>
  <c r="J796" i="196"/>
  <c r="BT796" i="196"/>
  <c r="H797" i="196"/>
  <c r="J797" i="196"/>
  <c r="BT797" i="196"/>
  <c r="H798" i="196"/>
  <c r="J798" i="196"/>
  <c r="BT798" i="196"/>
  <c r="H799" i="196"/>
  <c r="J799" i="196"/>
  <c r="BT799" i="196"/>
  <c r="H800" i="196"/>
  <c r="J800" i="196"/>
  <c r="BT800" i="196"/>
  <c r="H801" i="196"/>
  <c r="J801" i="196"/>
  <c r="BT801" i="196"/>
  <c r="H802" i="196"/>
  <c r="J802" i="196"/>
  <c r="BT802" i="196"/>
  <c r="H803" i="196"/>
  <c r="J803" i="196"/>
  <c r="BT803" i="196"/>
  <c r="H804" i="196"/>
  <c r="J804" i="196"/>
  <c r="BT804" i="196"/>
  <c r="H805" i="196"/>
  <c r="J805" i="196"/>
  <c r="BT805" i="196"/>
  <c r="H806" i="196"/>
  <c r="J806" i="196"/>
  <c r="BT806" i="196"/>
  <c r="H807" i="196"/>
  <c r="J807" i="196"/>
  <c r="BT807" i="196"/>
  <c r="H808" i="196"/>
  <c r="J808" i="196"/>
  <c r="BT808" i="196"/>
  <c r="H809" i="196"/>
  <c r="J809" i="196"/>
  <c r="BT809" i="196"/>
  <c r="H810" i="196"/>
  <c r="J810" i="196"/>
  <c r="BT810" i="196"/>
  <c r="H811" i="196"/>
  <c r="J811" i="196"/>
  <c r="BT811" i="196"/>
  <c r="H812" i="196"/>
  <c r="J812" i="196"/>
  <c r="BT812" i="196"/>
  <c r="H813" i="196"/>
  <c r="J813" i="196"/>
  <c r="BT813" i="196"/>
  <c r="H814" i="196"/>
  <c r="J814" i="196"/>
  <c r="BT814" i="196"/>
  <c r="H815" i="196"/>
  <c r="J815" i="196"/>
  <c r="BT815" i="196"/>
  <c r="H816" i="196"/>
  <c r="J816" i="196"/>
  <c r="BT816" i="196"/>
  <c r="H817" i="196"/>
  <c r="J817" i="196"/>
  <c r="BT817" i="196"/>
  <c r="H818" i="196"/>
  <c r="J818" i="196"/>
  <c r="BT818" i="196"/>
  <c r="H819" i="196"/>
  <c r="J819" i="196"/>
  <c r="BT819" i="196"/>
  <c r="H820" i="196"/>
  <c r="J820" i="196"/>
  <c r="BT820" i="196"/>
  <c r="H821" i="196"/>
  <c r="J821" i="196"/>
  <c r="BT821" i="196"/>
  <c r="H822" i="196"/>
  <c r="J822" i="196"/>
  <c r="BT822" i="196"/>
  <c r="H823" i="196"/>
  <c r="J823" i="196"/>
  <c r="BT823" i="196"/>
  <c r="H824" i="196"/>
  <c r="J824" i="196"/>
  <c r="BT824" i="196"/>
  <c r="H825" i="196"/>
  <c r="J825" i="196"/>
  <c r="BT825" i="196"/>
  <c r="H826" i="196"/>
  <c r="J826" i="196"/>
  <c r="BT826" i="196"/>
  <c r="H827" i="196"/>
  <c r="J827" i="196"/>
  <c r="BT827" i="196"/>
  <c r="H828" i="196"/>
  <c r="J828" i="196"/>
  <c r="BT828" i="196"/>
  <c r="H829" i="196"/>
  <c r="J829" i="196"/>
  <c r="BT829" i="196"/>
  <c r="H830" i="196"/>
  <c r="J830" i="196"/>
  <c r="BT830" i="196"/>
  <c r="H831" i="196"/>
  <c r="J831" i="196"/>
  <c r="BT831" i="196"/>
  <c r="H832" i="196"/>
  <c r="J832" i="196"/>
  <c r="BT832" i="196"/>
  <c r="H833" i="196"/>
  <c r="J833" i="196"/>
  <c r="BT833" i="196"/>
  <c r="H834" i="196"/>
  <c r="J834" i="196"/>
  <c r="BT834" i="196"/>
  <c r="H835" i="196"/>
  <c r="J835" i="196"/>
  <c r="BT835" i="196"/>
  <c r="H836" i="196"/>
  <c r="J836" i="196"/>
  <c r="BT836" i="196"/>
  <c r="H837" i="196"/>
  <c r="J837" i="196"/>
  <c r="BT837" i="196"/>
  <c r="H838" i="196"/>
  <c r="J838" i="196"/>
  <c r="BT838" i="196"/>
  <c r="H839" i="196"/>
  <c r="J839" i="196"/>
  <c r="BT839" i="196"/>
  <c r="H840" i="196"/>
  <c r="J840" i="196"/>
  <c r="BT840" i="196"/>
  <c r="H841" i="196"/>
  <c r="J841" i="196"/>
  <c r="BT841" i="196"/>
  <c r="H842" i="196"/>
  <c r="J842" i="196"/>
  <c r="BT842" i="196"/>
  <c r="H843" i="196"/>
  <c r="J843" i="196"/>
  <c r="BT843" i="196"/>
  <c r="H844" i="196"/>
  <c r="J844" i="196"/>
  <c r="BT844" i="196"/>
  <c r="H845" i="196"/>
  <c r="J845" i="196"/>
  <c r="BT845" i="196"/>
  <c r="H846" i="196"/>
  <c r="J846" i="196"/>
  <c r="BT846" i="196"/>
  <c r="H847" i="196"/>
  <c r="J847" i="196"/>
  <c r="BT847" i="196"/>
  <c r="H848" i="196"/>
  <c r="J848" i="196"/>
  <c r="BT848" i="196"/>
  <c r="H849" i="196"/>
  <c r="J849" i="196"/>
  <c r="BT849" i="196"/>
  <c r="H850" i="196"/>
  <c r="J850" i="196"/>
  <c r="BT850" i="196"/>
  <c r="H851" i="196"/>
  <c r="J851" i="196"/>
  <c r="BT851" i="196"/>
  <c r="H852" i="196"/>
  <c r="J852" i="196"/>
  <c r="BT852" i="196"/>
  <c r="H853" i="196"/>
  <c r="J853" i="196"/>
  <c r="BT853" i="196"/>
  <c r="H854" i="196"/>
  <c r="J854" i="196"/>
  <c r="BT854" i="196"/>
  <c r="H855" i="196"/>
  <c r="J855" i="196"/>
  <c r="BT855" i="196"/>
  <c r="H856" i="196"/>
  <c r="J856" i="196"/>
  <c r="BT856" i="196"/>
  <c r="H857" i="196"/>
  <c r="J857" i="196"/>
  <c r="BT857" i="196"/>
  <c r="H858" i="196"/>
  <c r="J858" i="196"/>
  <c r="BT858" i="196"/>
  <c r="H859" i="196"/>
  <c r="J859" i="196"/>
  <c r="BT859" i="196"/>
  <c r="H860" i="196"/>
  <c r="J860" i="196"/>
  <c r="BT860" i="196"/>
  <c r="H861" i="196"/>
  <c r="J861" i="196"/>
  <c r="BT861" i="196"/>
  <c r="H862" i="196"/>
  <c r="J862" i="196"/>
  <c r="BT862" i="196"/>
  <c r="H863" i="196"/>
  <c r="J863" i="196"/>
  <c r="BT863" i="196"/>
  <c r="H864" i="196"/>
  <c r="J864" i="196"/>
  <c r="BT864" i="196"/>
  <c r="H865" i="196"/>
  <c r="J865" i="196"/>
  <c r="BT865" i="196"/>
  <c r="H866" i="196"/>
  <c r="J866" i="196"/>
  <c r="BT866" i="196"/>
  <c r="H867" i="196"/>
  <c r="J867" i="196"/>
  <c r="BT867" i="196"/>
  <c r="H868" i="196"/>
  <c r="J868" i="196"/>
  <c r="BT868" i="196"/>
  <c r="H869" i="196"/>
  <c r="J869" i="196"/>
  <c r="BT869" i="196"/>
  <c r="H870" i="196"/>
  <c r="J870" i="196"/>
  <c r="BT870" i="196"/>
  <c r="H871" i="196"/>
  <c r="J871" i="196"/>
  <c r="BT871" i="196"/>
  <c r="H872" i="196"/>
  <c r="J872" i="196"/>
  <c r="BT872" i="196"/>
  <c r="H873" i="196"/>
  <c r="J873" i="196"/>
  <c r="BT873" i="196"/>
  <c r="H874" i="196"/>
  <c r="J874" i="196"/>
  <c r="BT874" i="196"/>
  <c r="H875" i="196"/>
  <c r="J875" i="196"/>
  <c r="BT875" i="196"/>
  <c r="H876" i="196"/>
  <c r="J876" i="196"/>
  <c r="BT876" i="196"/>
  <c r="H877" i="196"/>
  <c r="J877" i="196"/>
  <c r="BT877" i="196"/>
  <c r="H878" i="196"/>
  <c r="J878" i="196"/>
  <c r="BT878" i="196"/>
  <c r="H879" i="196"/>
  <c r="J879" i="196"/>
  <c r="BT879" i="196"/>
  <c r="H880" i="196"/>
  <c r="J880" i="196"/>
  <c r="BT880" i="196"/>
  <c r="H881" i="196"/>
  <c r="J881" i="196"/>
  <c r="BT881" i="196"/>
  <c r="H882" i="196"/>
  <c r="J882" i="196"/>
  <c r="BT882" i="196"/>
  <c r="H883" i="196"/>
  <c r="J883" i="196"/>
  <c r="BT883" i="196"/>
  <c r="H884" i="196"/>
  <c r="J884" i="196"/>
  <c r="BT884" i="196"/>
  <c r="H885" i="196"/>
  <c r="J885" i="196"/>
  <c r="BT885" i="196"/>
  <c r="H886" i="196"/>
  <c r="J886" i="196"/>
  <c r="BT886" i="196"/>
  <c r="H887" i="196"/>
  <c r="J887" i="196"/>
  <c r="BT887" i="196"/>
  <c r="H888" i="196"/>
  <c r="J888" i="196"/>
  <c r="BT888" i="196"/>
  <c r="H889" i="196"/>
  <c r="J889" i="196"/>
  <c r="BT889" i="196"/>
  <c r="H890" i="196"/>
  <c r="J890" i="196"/>
  <c r="BT890" i="196"/>
  <c r="H891" i="196"/>
  <c r="J891" i="196"/>
  <c r="BT891" i="196"/>
  <c r="H892" i="196"/>
  <c r="J892" i="196"/>
  <c r="BT892" i="196"/>
  <c r="H893" i="196"/>
  <c r="J893" i="196"/>
  <c r="BT893" i="196"/>
  <c r="H894" i="196"/>
  <c r="J894" i="196"/>
  <c r="BT894" i="196"/>
  <c r="H895" i="196"/>
  <c r="J895" i="196"/>
  <c r="BT895" i="196"/>
  <c r="H896" i="196"/>
  <c r="J896" i="196"/>
  <c r="BT896" i="196"/>
  <c r="H897" i="196"/>
  <c r="J897" i="196"/>
  <c r="BT897" i="196"/>
  <c r="H898" i="196"/>
  <c r="J898" i="196"/>
  <c r="BT898" i="196"/>
  <c r="H899" i="196"/>
  <c r="J899" i="196"/>
  <c r="BT899" i="196"/>
  <c r="H900" i="196"/>
  <c r="J900" i="196"/>
  <c r="BT900" i="196"/>
  <c r="H901" i="196"/>
  <c r="J901" i="196"/>
  <c r="BT901" i="196"/>
  <c r="H902" i="196"/>
  <c r="J902" i="196"/>
  <c r="BT902" i="196"/>
  <c r="H903" i="196"/>
  <c r="J903" i="196"/>
  <c r="BT903" i="196"/>
  <c r="H904" i="196"/>
  <c r="J904" i="196"/>
  <c r="BT904" i="196"/>
  <c r="H905" i="196"/>
  <c r="J905" i="196"/>
  <c r="BT905" i="196"/>
  <c r="H906" i="196"/>
  <c r="J906" i="196"/>
  <c r="BT906" i="196"/>
  <c r="H907" i="196"/>
  <c r="J907" i="196"/>
  <c r="BT907" i="196"/>
  <c r="H908" i="196"/>
  <c r="J908" i="196"/>
  <c r="BT908" i="196"/>
  <c r="H909" i="196"/>
  <c r="J909" i="196"/>
  <c r="BT909" i="196"/>
  <c r="H910" i="196"/>
  <c r="J910" i="196"/>
  <c r="BT910" i="196"/>
  <c r="H911" i="196"/>
  <c r="J911" i="196"/>
  <c r="BT911" i="196"/>
  <c r="H912" i="196"/>
  <c r="J912" i="196"/>
  <c r="BT912" i="196"/>
  <c r="H913" i="196"/>
  <c r="J913" i="196"/>
  <c r="BT913" i="196"/>
  <c r="H914" i="196"/>
  <c r="J914" i="196"/>
  <c r="BT914" i="196"/>
  <c r="H915" i="196"/>
  <c r="J915" i="196"/>
  <c r="BT915" i="196"/>
  <c r="H916" i="196"/>
  <c r="J916" i="196"/>
  <c r="BT916" i="196"/>
  <c r="H917" i="196"/>
  <c r="J917" i="196"/>
  <c r="BT917" i="196"/>
  <c r="H918" i="196"/>
  <c r="J918" i="196"/>
  <c r="BT918" i="196"/>
  <c r="H919" i="196"/>
  <c r="J919" i="196"/>
  <c r="BT919" i="196"/>
  <c r="H920" i="196"/>
  <c r="J920" i="196"/>
  <c r="BT920" i="196"/>
  <c r="H921" i="196"/>
  <c r="J921" i="196"/>
  <c r="BT921" i="196"/>
  <c r="H922" i="196"/>
  <c r="J922" i="196"/>
  <c r="BT922" i="196"/>
  <c r="H923" i="196"/>
  <c r="J923" i="196"/>
  <c r="BT923" i="196"/>
  <c r="H924" i="196"/>
  <c r="J924" i="196"/>
  <c r="BT924" i="196"/>
  <c r="H925" i="196"/>
  <c r="J925" i="196"/>
  <c r="BT925" i="196"/>
  <c r="H926" i="196"/>
  <c r="J926" i="196"/>
  <c r="BT926" i="196"/>
  <c r="H927" i="196"/>
  <c r="J927" i="196"/>
  <c r="BT927" i="196"/>
  <c r="H928" i="196"/>
  <c r="J928" i="196"/>
  <c r="BT928" i="196"/>
  <c r="H929" i="196"/>
  <c r="J929" i="196"/>
  <c r="BT929" i="196"/>
  <c r="H930" i="196"/>
  <c r="J930" i="196"/>
  <c r="BT930" i="196"/>
  <c r="H931" i="196"/>
  <c r="J931" i="196"/>
  <c r="BT931" i="196"/>
  <c r="H932" i="196"/>
  <c r="J932" i="196"/>
  <c r="BT932" i="196"/>
  <c r="H933" i="196"/>
  <c r="J933" i="196"/>
  <c r="BT933" i="196"/>
  <c r="H934" i="196"/>
  <c r="J934" i="196"/>
  <c r="BT934" i="196"/>
  <c r="H935" i="196"/>
  <c r="J935" i="196"/>
  <c r="BT935" i="196"/>
  <c r="H936" i="196"/>
  <c r="J936" i="196"/>
  <c r="BT936" i="196"/>
  <c r="H937" i="196"/>
  <c r="J937" i="196"/>
  <c r="BT937" i="196"/>
  <c r="H938" i="196"/>
  <c r="J938" i="196"/>
  <c r="BT938" i="196"/>
  <c r="H939" i="196"/>
  <c r="J939" i="196"/>
  <c r="BT939" i="196"/>
  <c r="H940" i="196"/>
  <c r="J940" i="196"/>
  <c r="BT940" i="196"/>
  <c r="H941" i="196"/>
  <c r="J941" i="196"/>
  <c r="BT941" i="196"/>
  <c r="H942" i="196"/>
  <c r="J942" i="196"/>
  <c r="BT942" i="196"/>
  <c r="H943" i="196"/>
  <c r="J943" i="196"/>
  <c r="BT943" i="196"/>
  <c r="H944" i="196"/>
  <c r="J944" i="196"/>
  <c r="BT944" i="196"/>
  <c r="H945" i="196"/>
  <c r="J945" i="196"/>
  <c r="BT945" i="196"/>
  <c r="H946" i="196"/>
  <c r="J946" i="196"/>
  <c r="BT946" i="196"/>
  <c r="H947" i="196"/>
  <c r="J947" i="196"/>
  <c r="BT947" i="196"/>
  <c r="H948" i="196"/>
  <c r="J948" i="196"/>
  <c r="BT948" i="196"/>
  <c r="H949" i="196"/>
  <c r="J949" i="196"/>
  <c r="BT949" i="196"/>
  <c r="H950" i="196"/>
  <c r="J950" i="196"/>
  <c r="BT950" i="196"/>
  <c r="H951" i="196"/>
  <c r="J951" i="196"/>
  <c r="BT951" i="196"/>
  <c r="H952" i="196"/>
  <c r="J952" i="196"/>
  <c r="BT952" i="196"/>
  <c r="H953" i="196"/>
  <c r="J953" i="196"/>
  <c r="BT953" i="196"/>
  <c r="H954" i="196"/>
  <c r="J954" i="196"/>
  <c r="BT954" i="196"/>
  <c r="H955" i="196"/>
  <c r="J955" i="196"/>
  <c r="BT955" i="196"/>
  <c r="H956" i="196"/>
  <c r="J956" i="196"/>
  <c r="BT956" i="196"/>
  <c r="H957" i="196"/>
  <c r="J957" i="196"/>
  <c r="BT957" i="196"/>
  <c r="H958" i="196"/>
  <c r="J958" i="196"/>
  <c r="BT958" i="196"/>
  <c r="H959" i="196"/>
  <c r="J959" i="196"/>
  <c r="BT959" i="196"/>
  <c r="H960" i="196"/>
  <c r="J960" i="196"/>
  <c r="BT960" i="196"/>
  <c r="H961" i="196"/>
  <c r="J961" i="196"/>
  <c r="BT961" i="196"/>
  <c r="H962" i="196"/>
  <c r="J962" i="196"/>
  <c r="BT962" i="196"/>
  <c r="H963" i="196"/>
  <c r="J963" i="196"/>
  <c r="BT963" i="196"/>
  <c r="H964" i="196"/>
  <c r="J964" i="196"/>
  <c r="BT964" i="196"/>
  <c r="H965" i="196"/>
  <c r="J965" i="196"/>
  <c r="BT965" i="196"/>
  <c r="H966" i="196"/>
  <c r="J966" i="196"/>
  <c r="BT966" i="196"/>
  <c r="H967" i="196"/>
  <c r="J967" i="196"/>
  <c r="BT967" i="196"/>
  <c r="H968" i="196"/>
  <c r="J968" i="196"/>
  <c r="BT968" i="196"/>
  <c r="H969" i="196"/>
  <c r="J969" i="196"/>
  <c r="BT969" i="196"/>
  <c r="H970" i="196"/>
  <c r="J970" i="196"/>
  <c r="BT970" i="196"/>
  <c r="H971" i="196"/>
  <c r="J971" i="196"/>
  <c r="BT971" i="196"/>
  <c r="H972" i="196"/>
  <c r="J972" i="196"/>
  <c r="BT972" i="196"/>
  <c r="H973" i="196"/>
  <c r="J973" i="196"/>
  <c r="BT973" i="196"/>
  <c r="H974" i="196"/>
  <c r="J974" i="196"/>
  <c r="BT974" i="196"/>
  <c r="H975" i="196"/>
  <c r="J975" i="196"/>
  <c r="BT975" i="196"/>
  <c r="H976" i="196"/>
  <c r="J976" i="196"/>
  <c r="BT976" i="196"/>
  <c r="H977" i="196"/>
  <c r="J977" i="196"/>
  <c r="BT977" i="196"/>
  <c r="H978" i="196"/>
  <c r="J978" i="196"/>
  <c r="BT978" i="196"/>
  <c r="H979" i="196"/>
  <c r="J979" i="196"/>
  <c r="BT979" i="196"/>
  <c r="H980" i="196"/>
  <c r="J980" i="196"/>
  <c r="BT980" i="196"/>
  <c r="H981" i="196"/>
  <c r="J981" i="196"/>
  <c r="BT981" i="196"/>
  <c r="H982" i="196"/>
  <c r="J982" i="196"/>
  <c r="BT982" i="196"/>
  <c r="H983" i="196"/>
  <c r="J983" i="196"/>
  <c r="BT983" i="196"/>
  <c r="H984" i="196"/>
  <c r="J984" i="196"/>
  <c r="BT984" i="196"/>
  <c r="H985" i="196"/>
  <c r="J985" i="196"/>
  <c r="BT985" i="196"/>
  <c r="H986" i="196"/>
  <c r="J986" i="196"/>
  <c r="BT986" i="196"/>
  <c r="H987" i="196"/>
  <c r="J987" i="196"/>
  <c r="BT987" i="196"/>
  <c r="H988" i="196"/>
  <c r="J988" i="196"/>
  <c r="BT988" i="196"/>
  <c r="H989" i="196"/>
  <c r="J989" i="196"/>
  <c r="BT989" i="196"/>
  <c r="H990" i="196"/>
  <c r="J990" i="196"/>
  <c r="BT990" i="196"/>
  <c r="H991" i="196"/>
  <c r="J991" i="196"/>
  <c r="BT991" i="196"/>
  <c r="H992" i="196"/>
  <c r="J992" i="196"/>
  <c r="BT992" i="196"/>
  <c r="H993" i="196"/>
  <c r="J993" i="196"/>
  <c r="BT993" i="196"/>
  <c r="H994" i="196"/>
  <c r="J994" i="196"/>
  <c r="BT994" i="196"/>
  <c r="H995" i="196"/>
  <c r="J995" i="196"/>
  <c r="BT995" i="196"/>
  <c r="H996" i="196"/>
  <c r="J996" i="196"/>
  <c r="BT996" i="196"/>
  <c r="H997" i="196"/>
  <c r="J997" i="196"/>
  <c r="BT997" i="196"/>
  <c r="H998" i="196"/>
  <c r="J998" i="196"/>
  <c r="BT998" i="196"/>
  <c r="H999" i="196"/>
  <c r="J999" i="196"/>
  <c r="BT999" i="196"/>
  <c r="H1000" i="196"/>
  <c r="J1000" i="196"/>
  <c r="BT1000" i="196"/>
  <c r="A3" i="209"/>
  <c r="B3" i="209"/>
  <c r="C3" i="209"/>
  <c r="D3" i="209"/>
  <c r="E3" i="209"/>
  <c r="F3" i="209"/>
  <c r="G3" i="209"/>
  <c r="H3" i="209"/>
  <c r="I3" i="209"/>
  <c r="J3" i="209"/>
  <c r="K3" i="209"/>
  <c r="L3" i="209"/>
  <c r="M3" i="209"/>
  <c r="N3" i="209"/>
  <c r="O3" i="209"/>
  <c r="P3" i="209"/>
  <c r="Q3" i="209"/>
  <c r="R3" i="209"/>
  <c r="S3" i="209"/>
  <c r="T3" i="209"/>
  <c r="U3" i="209"/>
  <c r="V3" i="209"/>
  <c r="W3" i="209"/>
  <c r="X3" i="209"/>
  <c r="Y3" i="209"/>
  <c r="Z3" i="209"/>
  <c r="AA3" i="209"/>
  <c r="AB3" i="209"/>
  <c r="A4" i="209"/>
  <c r="B4" i="209"/>
  <c r="C4" i="209"/>
  <c r="D4" i="209"/>
  <c r="E4" i="209"/>
  <c r="F4" i="209"/>
  <c r="G4" i="209"/>
  <c r="H4" i="209"/>
  <c r="I4" i="209"/>
  <c r="J4" i="209"/>
  <c r="K4" i="209"/>
  <c r="L4" i="209"/>
  <c r="M4" i="209"/>
  <c r="N4" i="209"/>
  <c r="O4" i="209"/>
  <c r="P4" i="209"/>
  <c r="Q4" i="209"/>
  <c r="R4" i="209"/>
  <c r="S4" i="209"/>
  <c r="T4" i="209"/>
  <c r="U4" i="209"/>
  <c r="V4" i="209"/>
  <c r="W4" i="209"/>
  <c r="X4" i="209"/>
  <c r="Y4" i="209"/>
  <c r="Z4" i="209"/>
  <c r="AA4" i="209"/>
  <c r="AB4" i="209"/>
  <c r="A5" i="209"/>
  <c r="B5" i="209"/>
  <c r="C5" i="209"/>
  <c r="D5" i="209"/>
  <c r="E5" i="209"/>
  <c r="F5" i="209"/>
  <c r="G5" i="209"/>
  <c r="H5" i="209"/>
  <c r="I5" i="209"/>
  <c r="J5" i="209"/>
  <c r="K5" i="209"/>
  <c r="L5" i="209"/>
  <c r="M5" i="209"/>
  <c r="N5" i="209"/>
  <c r="O5" i="209"/>
  <c r="P5" i="209"/>
  <c r="Q5" i="209"/>
  <c r="R5" i="209"/>
  <c r="S5" i="209"/>
  <c r="T5" i="209"/>
  <c r="U5" i="209"/>
  <c r="V5" i="209"/>
  <c r="W5" i="209"/>
  <c r="X5" i="209"/>
  <c r="Y5" i="209"/>
  <c r="Z5" i="209"/>
  <c r="AA5" i="209"/>
  <c r="AB5" i="209"/>
  <c r="A6" i="209"/>
  <c r="B6" i="209"/>
  <c r="C6" i="209"/>
  <c r="D6" i="209"/>
  <c r="E6" i="209"/>
  <c r="F6" i="209"/>
  <c r="G6" i="209"/>
  <c r="H6" i="209"/>
  <c r="I6" i="209"/>
  <c r="J6" i="209"/>
  <c r="K6" i="209"/>
  <c r="L6" i="209"/>
  <c r="M6" i="209"/>
  <c r="N6" i="209"/>
  <c r="O6" i="209"/>
  <c r="P6" i="209"/>
  <c r="Q6" i="209"/>
  <c r="R6" i="209"/>
  <c r="S6" i="209"/>
  <c r="T6" i="209"/>
  <c r="U6" i="209"/>
  <c r="V6" i="209"/>
  <c r="W6" i="209"/>
  <c r="X6" i="209"/>
  <c r="Y6" i="209"/>
  <c r="Z6" i="209"/>
  <c r="AA6" i="209"/>
  <c r="AB6" i="209"/>
  <c r="A7" i="209"/>
  <c r="B7" i="209"/>
  <c r="C7" i="209"/>
  <c r="D7" i="209"/>
  <c r="E7" i="209"/>
  <c r="F7" i="209"/>
  <c r="G7" i="209"/>
  <c r="H7" i="209"/>
  <c r="I7" i="209"/>
  <c r="J7" i="209"/>
  <c r="K7" i="209"/>
  <c r="L7" i="209"/>
  <c r="M7" i="209"/>
  <c r="N7" i="209"/>
  <c r="O7" i="209"/>
  <c r="P7" i="209"/>
  <c r="Q7" i="209"/>
  <c r="R7" i="209"/>
  <c r="S7" i="209"/>
  <c r="T7" i="209"/>
  <c r="U7" i="209"/>
  <c r="V7" i="209"/>
  <c r="W7" i="209"/>
  <c r="X7" i="209"/>
  <c r="Y7" i="209"/>
  <c r="Z7" i="209"/>
  <c r="AA7" i="209"/>
  <c r="AB7" i="209"/>
  <c r="A8" i="209"/>
  <c r="B8" i="209"/>
  <c r="C8" i="209"/>
  <c r="D8" i="209"/>
  <c r="E8" i="209"/>
  <c r="F8" i="209"/>
  <c r="G8" i="209"/>
  <c r="H8" i="209"/>
  <c r="I8" i="209"/>
  <c r="J8" i="209"/>
  <c r="K8" i="209"/>
  <c r="L8" i="209"/>
  <c r="M8" i="209"/>
  <c r="N8" i="209"/>
  <c r="O8" i="209"/>
  <c r="P8" i="209"/>
  <c r="Q8" i="209"/>
  <c r="R8" i="209"/>
  <c r="S8" i="209"/>
  <c r="T8" i="209"/>
  <c r="U8" i="209"/>
  <c r="V8" i="209"/>
  <c r="W8" i="209"/>
  <c r="X8" i="209"/>
  <c r="Y8" i="209"/>
  <c r="Z8" i="209"/>
  <c r="AA8" i="209"/>
  <c r="AB8" i="209"/>
  <c r="A9" i="209"/>
  <c r="B9" i="209"/>
  <c r="C9" i="209"/>
  <c r="D9" i="209"/>
  <c r="E9" i="209"/>
  <c r="F9" i="209"/>
  <c r="G9" i="209"/>
  <c r="H9" i="209"/>
  <c r="I9" i="209"/>
  <c r="J9" i="209"/>
  <c r="K9" i="209"/>
  <c r="L9" i="209"/>
  <c r="M9" i="209"/>
  <c r="N9" i="209"/>
  <c r="O9" i="209"/>
  <c r="P9" i="209"/>
  <c r="Q9" i="209"/>
  <c r="R9" i="209"/>
  <c r="S9" i="209"/>
  <c r="T9" i="209"/>
  <c r="U9" i="209"/>
  <c r="V9" i="209"/>
  <c r="W9" i="209"/>
  <c r="X9" i="209"/>
  <c r="Y9" i="209"/>
  <c r="Z9" i="209"/>
  <c r="AA9" i="209"/>
  <c r="AB9" i="209"/>
  <c r="A10" i="209"/>
  <c r="B10" i="209"/>
  <c r="C10" i="209"/>
  <c r="D10" i="209"/>
  <c r="E10" i="209"/>
  <c r="F10" i="209"/>
  <c r="G10" i="209"/>
  <c r="H10" i="209"/>
  <c r="I10" i="209"/>
  <c r="J10" i="209"/>
  <c r="K10" i="209"/>
  <c r="L10" i="209"/>
  <c r="M10" i="209"/>
  <c r="N10" i="209"/>
  <c r="O10" i="209"/>
  <c r="P10" i="209"/>
  <c r="Q10" i="209"/>
  <c r="R10" i="209"/>
  <c r="S10" i="209"/>
  <c r="T10" i="209"/>
  <c r="U10" i="209"/>
  <c r="V10" i="209"/>
  <c r="W10" i="209"/>
  <c r="X10" i="209"/>
  <c r="Y10" i="209"/>
  <c r="Z10" i="209"/>
  <c r="AA10" i="209"/>
  <c r="AB10" i="209"/>
  <c r="A11" i="209"/>
  <c r="B11" i="209"/>
  <c r="C11" i="209"/>
  <c r="D11" i="209"/>
  <c r="E11" i="209"/>
  <c r="F11" i="209"/>
  <c r="G11" i="209"/>
  <c r="H11" i="209"/>
  <c r="I11" i="209"/>
  <c r="J11" i="209"/>
  <c r="K11" i="209"/>
  <c r="L11" i="209"/>
  <c r="M11" i="209"/>
  <c r="N11" i="209"/>
  <c r="O11" i="209"/>
  <c r="P11" i="209"/>
  <c r="Q11" i="209"/>
  <c r="R11" i="209"/>
  <c r="S11" i="209"/>
  <c r="T11" i="209"/>
  <c r="U11" i="209"/>
  <c r="V11" i="209"/>
  <c r="W11" i="209"/>
  <c r="X11" i="209"/>
  <c r="Y11" i="209"/>
  <c r="Z11" i="209"/>
  <c r="AA11" i="209"/>
  <c r="AB11" i="209"/>
  <c r="A12" i="209"/>
  <c r="B12" i="209"/>
  <c r="C12" i="209"/>
  <c r="D12" i="209"/>
  <c r="E12" i="209"/>
  <c r="F12" i="209"/>
  <c r="G12" i="209"/>
  <c r="H12" i="209"/>
  <c r="I12" i="209"/>
  <c r="J12" i="209"/>
  <c r="K12" i="209"/>
  <c r="L12" i="209"/>
  <c r="M12" i="209"/>
  <c r="N12" i="209"/>
  <c r="O12" i="209"/>
  <c r="P12" i="209"/>
  <c r="Q12" i="209"/>
  <c r="R12" i="209"/>
  <c r="S12" i="209"/>
  <c r="T12" i="209"/>
  <c r="U12" i="209"/>
  <c r="V12" i="209"/>
  <c r="W12" i="209"/>
  <c r="X12" i="209"/>
  <c r="Y12" i="209"/>
  <c r="Z12" i="209"/>
  <c r="AA12" i="209"/>
  <c r="AB12" i="209"/>
  <c r="A13" i="209"/>
  <c r="B13" i="209"/>
  <c r="C13" i="209"/>
  <c r="D13" i="209"/>
  <c r="E13" i="209"/>
  <c r="F13" i="209"/>
  <c r="G13" i="209"/>
  <c r="H13" i="209"/>
  <c r="I13" i="209"/>
  <c r="J13" i="209"/>
  <c r="K13" i="209"/>
  <c r="L13" i="209"/>
  <c r="M13" i="209"/>
  <c r="N13" i="209"/>
  <c r="O13" i="209"/>
  <c r="P13" i="209"/>
  <c r="Q13" i="209"/>
  <c r="R13" i="209"/>
  <c r="S13" i="209"/>
  <c r="T13" i="209"/>
  <c r="U13" i="209"/>
  <c r="V13" i="209"/>
  <c r="W13" i="209"/>
  <c r="X13" i="209"/>
  <c r="Y13" i="209"/>
  <c r="Z13" i="209"/>
  <c r="AA13" i="209"/>
  <c r="AB13" i="209"/>
  <c r="A14" i="209"/>
  <c r="B14" i="209"/>
  <c r="C14" i="209"/>
  <c r="D14" i="209"/>
  <c r="E14" i="209"/>
  <c r="F14" i="209"/>
  <c r="G14" i="209"/>
  <c r="H14" i="209"/>
  <c r="I14" i="209"/>
  <c r="J14" i="209"/>
  <c r="K14" i="209"/>
  <c r="L14" i="209"/>
  <c r="M14" i="209"/>
  <c r="N14" i="209"/>
  <c r="O14" i="209"/>
  <c r="P14" i="209"/>
  <c r="Q14" i="209"/>
  <c r="R14" i="209"/>
  <c r="S14" i="209"/>
  <c r="T14" i="209"/>
  <c r="U14" i="209"/>
  <c r="V14" i="209"/>
  <c r="W14" i="209"/>
  <c r="X14" i="209"/>
  <c r="Y14" i="209"/>
  <c r="Z14" i="209"/>
  <c r="AA14" i="209"/>
  <c r="AB14" i="209"/>
  <c r="A15" i="209"/>
  <c r="B15" i="209"/>
  <c r="C15" i="209"/>
  <c r="D15" i="209"/>
  <c r="E15" i="209"/>
  <c r="F15" i="209"/>
  <c r="G15" i="209"/>
  <c r="H15" i="209"/>
  <c r="I15" i="209"/>
  <c r="J15" i="209"/>
  <c r="K15" i="209"/>
  <c r="L15" i="209"/>
  <c r="M15" i="209"/>
  <c r="N15" i="209"/>
  <c r="O15" i="209"/>
  <c r="P15" i="209"/>
  <c r="Q15" i="209"/>
  <c r="R15" i="209"/>
  <c r="S15" i="209"/>
  <c r="T15" i="209"/>
  <c r="U15" i="209"/>
  <c r="V15" i="209"/>
  <c r="W15" i="209"/>
  <c r="X15" i="209"/>
  <c r="Y15" i="209"/>
  <c r="Z15" i="209"/>
  <c r="AA15" i="209"/>
  <c r="AB15" i="209"/>
  <c r="A16" i="209"/>
  <c r="B16" i="209"/>
  <c r="C16" i="209"/>
  <c r="D16" i="209"/>
  <c r="E16" i="209"/>
  <c r="F16" i="209"/>
  <c r="G16" i="209"/>
  <c r="H16" i="209"/>
  <c r="I16" i="209"/>
  <c r="J16" i="209"/>
  <c r="K16" i="209"/>
  <c r="L16" i="209"/>
  <c r="M16" i="209"/>
  <c r="N16" i="209"/>
  <c r="O16" i="209"/>
  <c r="P16" i="209"/>
  <c r="Q16" i="209"/>
  <c r="R16" i="209"/>
  <c r="S16" i="209"/>
  <c r="T16" i="209"/>
  <c r="U16" i="209"/>
  <c r="V16" i="209"/>
  <c r="W16" i="209"/>
  <c r="X16" i="209"/>
  <c r="Y16" i="209"/>
  <c r="Z16" i="209"/>
  <c r="AA16" i="209"/>
  <c r="AB16" i="209"/>
  <c r="A17" i="209"/>
  <c r="B17" i="209"/>
  <c r="C17" i="209"/>
  <c r="D17" i="209"/>
  <c r="E17" i="209"/>
  <c r="F17" i="209"/>
  <c r="G17" i="209"/>
  <c r="H17" i="209"/>
  <c r="I17" i="209"/>
  <c r="J17" i="209"/>
  <c r="K17" i="209"/>
  <c r="L17" i="209"/>
  <c r="M17" i="209"/>
  <c r="N17" i="209"/>
  <c r="O17" i="209"/>
  <c r="P17" i="209"/>
  <c r="Q17" i="209"/>
  <c r="R17" i="209"/>
  <c r="S17" i="209"/>
  <c r="T17" i="209"/>
  <c r="U17" i="209"/>
  <c r="V17" i="209"/>
  <c r="W17" i="209"/>
  <c r="X17" i="209"/>
  <c r="Y17" i="209"/>
  <c r="Z17" i="209"/>
  <c r="AA17" i="209"/>
  <c r="AB17" i="209"/>
  <c r="A18" i="209"/>
  <c r="B18" i="209"/>
  <c r="C18" i="209"/>
  <c r="D18" i="209"/>
  <c r="E18" i="209"/>
  <c r="F18" i="209"/>
  <c r="G18" i="209"/>
  <c r="H18" i="209"/>
  <c r="I18" i="209"/>
  <c r="J18" i="209"/>
  <c r="K18" i="209"/>
  <c r="L18" i="209"/>
  <c r="M18" i="209"/>
  <c r="N18" i="209"/>
  <c r="O18" i="209"/>
  <c r="P18" i="209"/>
  <c r="Q18" i="209"/>
  <c r="R18" i="209"/>
  <c r="S18" i="209"/>
  <c r="T18" i="209"/>
  <c r="U18" i="209"/>
  <c r="V18" i="209"/>
  <c r="W18" i="209"/>
  <c r="X18" i="209"/>
  <c r="Y18" i="209"/>
  <c r="Z18" i="209"/>
  <c r="AA18" i="209"/>
  <c r="AB18" i="209"/>
  <c r="A19" i="209"/>
  <c r="B19" i="209"/>
  <c r="C19" i="209"/>
  <c r="D19" i="209"/>
  <c r="E19" i="209"/>
  <c r="F19" i="209"/>
  <c r="G19" i="209"/>
  <c r="H19" i="209"/>
  <c r="I19" i="209"/>
  <c r="J19" i="209"/>
  <c r="K19" i="209"/>
  <c r="L19" i="209"/>
  <c r="M19" i="209"/>
  <c r="N19" i="209"/>
  <c r="O19" i="209"/>
  <c r="P19" i="209"/>
  <c r="Q19" i="209"/>
  <c r="R19" i="209"/>
  <c r="S19" i="209"/>
  <c r="T19" i="209"/>
  <c r="U19" i="209"/>
  <c r="V19" i="209"/>
  <c r="W19" i="209"/>
  <c r="X19" i="209"/>
  <c r="Y19" i="209"/>
  <c r="Z19" i="209"/>
  <c r="AA19" i="209"/>
  <c r="AB19" i="209"/>
  <c r="A20" i="209"/>
  <c r="B20" i="209"/>
  <c r="C20" i="209"/>
  <c r="D20" i="209"/>
  <c r="E20" i="209"/>
  <c r="F20" i="209"/>
  <c r="G20" i="209"/>
  <c r="H20" i="209"/>
  <c r="I20" i="209"/>
  <c r="J20" i="209"/>
  <c r="K20" i="209"/>
  <c r="L20" i="209"/>
  <c r="M20" i="209"/>
  <c r="N20" i="209"/>
  <c r="O20" i="209"/>
  <c r="P20" i="209"/>
  <c r="Q20" i="209"/>
  <c r="R20" i="209"/>
  <c r="S20" i="209"/>
  <c r="T20" i="209"/>
  <c r="U20" i="209"/>
  <c r="V20" i="209"/>
  <c r="W20" i="209"/>
  <c r="X20" i="209"/>
  <c r="Y20" i="209"/>
  <c r="Z20" i="209"/>
  <c r="AA20" i="209"/>
  <c r="AB20" i="209"/>
  <c r="A21" i="209"/>
  <c r="B21" i="209"/>
  <c r="C21" i="209"/>
  <c r="D21" i="209"/>
  <c r="E21" i="209"/>
  <c r="F21" i="209"/>
  <c r="G21" i="209"/>
  <c r="H21" i="209"/>
  <c r="I21" i="209"/>
  <c r="J21" i="209"/>
  <c r="K21" i="209"/>
  <c r="L21" i="209"/>
  <c r="M21" i="209"/>
  <c r="N21" i="209"/>
  <c r="O21" i="209"/>
  <c r="P21" i="209"/>
  <c r="Q21" i="209"/>
  <c r="R21" i="209"/>
  <c r="S21" i="209"/>
  <c r="T21" i="209"/>
  <c r="U21" i="209"/>
  <c r="V21" i="209"/>
  <c r="W21" i="209"/>
  <c r="X21" i="209"/>
  <c r="Y21" i="209"/>
  <c r="Z21" i="209"/>
  <c r="AA21" i="209"/>
  <c r="AB21" i="209"/>
  <c r="A22" i="209"/>
  <c r="B22" i="209"/>
  <c r="C22" i="209"/>
  <c r="D22" i="209"/>
  <c r="E22" i="209"/>
  <c r="F22" i="209"/>
  <c r="G22" i="209"/>
  <c r="H22" i="209"/>
  <c r="I22" i="209"/>
  <c r="J22" i="209"/>
  <c r="K22" i="209"/>
  <c r="L22" i="209"/>
  <c r="M22" i="209"/>
  <c r="N22" i="209"/>
  <c r="O22" i="209"/>
  <c r="P22" i="209"/>
  <c r="Q22" i="209"/>
  <c r="R22" i="209"/>
  <c r="S22" i="209"/>
  <c r="T22" i="209"/>
  <c r="U22" i="209"/>
  <c r="V22" i="209"/>
  <c r="W22" i="209"/>
  <c r="X22" i="209"/>
  <c r="Y22" i="209"/>
  <c r="Z22" i="209"/>
  <c r="AA22" i="209"/>
  <c r="AB22" i="209"/>
  <c r="A23" i="209"/>
  <c r="B23" i="209"/>
  <c r="C23" i="209"/>
  <c r="D23" i="209"/>
  <c r="E23" i="209"/>
  <c r="F23" i="209"/>
  <c r="G23" i="209"/>
  <c r="H23" i="209"/>
  <c r="I23" i="209"/>
  <c r="J23" i="209"/>
  <c r="K23" i="209"/>
  <c r="L23" i="209"/>
  <c r="M23" i="209"/>
  <c r="N23" i="209"/>
  <c r="O23" i="209"/>
  <c r="P23" i="209"/>
  <c r="Q23" i="209"/>
  <c r="R23" i="209"/>
  <c r="S23" i="209"/>
  <c r="T23" i="209"/>
  <c r="U23" i="209"/>
  <c r="V23" i="209"/>
  <c r="W23" i="209"/>
  <c r="X23" i="209"/>
  <c r="Y23" i="209"/>
  <c r="Z23" i="209"/>
  <c r="AA23" i="209"/>
  <c r="AB23" i="209"/>
  <c r="A24" i="209"/>
  <c r="B24" i="209"/>
  <c r="C24" i="209"/>
  <c r="D24" i="209"/>
  <c r="E24" i="209"/>
  <c r="F24" i="209"/>
  <c r="G24" i="209"/>
  <c r="H24" i="209"/>
  <c r="I24" i="209"/>
  <c r="J24" i="209"/>
  <c r="K24" i="209"/>
  <c r="L24" i="209"/>
  <c r="M24" i="209"/>
  <c r="N24" i="209"/>
  <c r="O24" i="209"/>
  <c r="P24" i="209"/>
  <c r="Q24" i="209"/>
  <c r="R24" i="209"/>
  <c r="S24" i="209"/>
  <c r="T24" i="209"/>
  <c r="U24" i="209"/>
  <c r="V24" i="209"/>
  <c r="W24" i="209"/>
  <c r="X24" i="209"/>
  <c r="Y24" i="209"/>
  <c r="Z24" i="209"/>
  <c r="AA24" i="209"/>
  <c r="AB24" i="209"/>
  <c r="A25" i="209"/>
  <c r="B25" i="209"/>
  <c r="C25" i="209"/>
  <c r="D25" i="209"/>
  <c r="E25" i="209"/>
  <c r="F25" i="209"/>
  <c r="G25" i="209"/>
  <c r="H25" i="209"/>
  <c r="I25" i="209"/>
  <c r="J25" i="209"/>
  <c r="K25" i="209"/>
  <c r="L25" i="209"/>
  <c r="M25" i="209"/>
  <c r="N25" i="209"/>
  <c r="O25" i="209"/>
  <c r="P25" i="209"/>
  <c r="Q25" i="209"/>
  <c r="R25" i="209"/>
  <c r="S25" i="209"/>
  <c r="T25" i="209"/>
  <c r="U25" i="209"/>
  <c r="V25" i="209"/>
  <c r="W25" i="209"/>
  <c r="X25" i="209"/>
  <c r="Y25" i="209"/>
  <c r="Z25" i="209"/>
  <c r="AA25" i="209"/>
  <c r="AB25" i="209"/>
  <c r="A26" i="209"/>
  <c r="B26" i="209"/>
  <c r="C26" i="209"/>
  <c r="D26" i="209"/>
  <c r="E26" i="209"/>
  <c r="F26" i="209"/>
  <c r="G26" i="209"/>
  <c r="H26" i="209"/>
  <c r="I26" i="209"/>
  <c r="J26" i="209"/>
  <c r="K26" i="209"/>
  <c r="L26" i="209"/>
  <c r="M26" i="209"/>
  <c r="N26" i="209"/>
  <c r="O26" i="209"/>
  <c r="P26" i="209"/>
  <c r="Q26" i="209"/>
  <c r="R26" i="209"/>
  <c r="S26" i="209"/>
  <c r="T26" i="209"/>
  <c r="U26" i="209"/>
  <c r="V26" i="209"/>
  <c r="W26" i="209"/>
  <c r="X26" i="209"/>
  <c r="Y26" i="209"/>
  <c r="Z26" i="209"/>
  <c r="AA26" i="209"/>
  <c r="AB26" i="209"/>
  <c r="A27" i="209"/>
  <c r="B27" i="209"/>
  <c r="C27" i="209"/>
  <c r="D27" i="209"/>
  <c r="E27" i="209"/>
  <c r="F27" i="209"/>
  <c r="G27" i="209"/>
  <c r="H27" i="209"/>
  <c r="I27" i="209"/>
  <c r="J27" i="209"/>
  <c r="K27" i="209"/>
  <c r="L27" i="209"/>
  <c r="M27" i="209"/>
  <c r="N27" i="209"/>
  <c r="O27" i="209"/>
  <c r="P27" i="209"/>
  <c r="Q27" i="209"/>
  <c r="R27" i="209"/>
  <c r="S27" i="209"/>
  <c r="T27" i="209"/>
  <c r="U27" i="209"/>
  <c r="V27" i="209"/>
  <c r="W27" i="209"/>
  <c r="X27" i="209"/>
  <c r="Y27" i="209"/>
  <c r="Z27" i="209"/>
  <c r="AA27" i="209"/>
  <c r="AB27" i="209"/>
  <c r="A28" i="209"/>
  <c r="B28" i="209"/>
  <c r="C28" i="209"/>
  <c r="D28" i="209"/>
  <c r="E28" i="209"/>
  <c r="F28" i="209"/>
  <c r="G28" i="209"/>
  <c r="H28" i="209"/>
  <c r="I28" i="209"/>
  <c r="J28" i="209"/>
  <c r="K28" i="209"/>
  <c r="L28" i="209"/>
  <c r="M28" i="209"/>
  <c r="N28" i="209"/>
  <c r="O28" i="209"/>
  <c r="P28" i="209"/>
  <c r="Q28" i="209"/>
  <c r="R28" i="209"/>
  <c r="S28" i="209"/>
  <c r="T28" i="209"/>
  <c r="U28" i="209"/>
  <c r="V28" i="209"/>
  <c r="W28" i="209"/>
  <c r="X28" i="209"/>
  <c r="Y28" i="209"/>
  <c r="Z28" i="209"/>
  <c r="AA28" i="209"/>
  <c r="AB28" i="209"/>
  <c r="A29" i="209"/>
  <c r="B29" i="209"/>
  <c r="C29" i="209"/>
  <c r="D29" i="209"/>
  <c r="E29" i="209"/>
  <c r="F29" i="209"/>
  <c r="G29" i="209"/>
  <c r="H29" i="209"/>
  <c r="I29" i="209"/>
  <c r="J29" i="209"/>
  <c r="K29" i="209"/>
  <c r="L29" i="209"/>
  <c r="M29" i="209"/>
  <c r="N29" i="209"/>
  <c r="O29" i="209"/>
  <c r="P29" i="209"/>
  <c r="Q29" i="209"/>
  <c r="R29" i="209"/>
  <c r="S29" i="209"/>
  <c r="T29" i="209"/>
  <c r="U29" i="209"/>
  <c r="V29" i="209"/>
  <c r="W29" i="209"/>
  <c r="X29" i="209"/>
  <c r="Y29" i="209"/>
  <c r="Z29" i="209"/>
  <c r="AA29" i="209"/>
  <c r="AB29" i="209"/>
  <c r="A30" i="209"/>
  <c r="B30" i="209"/>
  <c r="C30" i="209"/>
  <c r="D30" i="209"/>
  <c r="E30" i="209"/>
  <c r="F30" i="209"/>
  <c r="G30" i="209"/>
  <c r="H30" i="209"/>
  <c r="I30" i="209"/>
  <c r="J30" i="209"/>
  <c r="K30" i="209"/>
  <c r="L30" i="209"/>
  <c r="M30" i="209"/>
  <c r="N30" i="209"/>
  <c r="O30" i="209"/>
  <c r="P30" i="209"/>
  <c r="Q30" i="209"/>
  <c r="R30" i="209"/>
  <c r="S30" i="209"/>
  <c r="T30" i="209"/>
  <c r="U30" i="209"/>
  <c r="V30" i="209"/>
  <c r="W30" i="209"/>
  <c r="X30" i="209"/>
  <c r="Y30" i="209"/>
  <c r="Z30" i="209"/>
  <c r="AA30" i="209"/>
  <c r="AB30" i="209"/>
  <c r="A31" i="209"/>
  <c r="B31" i="209"/>
  <c r="C31" i="209"/>
  <c r="D31" i="209"/>
  <c r="E31" i="209"/>
  <c r="F31" i="209"/>
  <c r="G31" i="209"/>
  <c r="H31" i="209"/>
  <c r="I31" i="209"/>
  <c r="J31" i="209"/>
  <c r="K31" i="209"/>
  <c r="L31" i="209"/>
  <c r="M31" i="209"/>
  <c r="N31" i="209"/>
  <c r="O31" i="209"/>
  <c r="P31" i="209"/>
  <c r="Q31" i="209"/>
  <c r="R31" i="209"/>
  <c r="S31" i="209"/>
  <c r="T31" i="209"/>
  <c r="U31" i="209"/>
  <c r="V31" i="209"/>
  <c r="W31" i="209"/>
  <c r="X31" i="209"/>
  <c r="Y31" i="209"/>
  <c r="Z31" i="209"/>
  <c r="AA31" i="209"/>
  <c r="AB31" i="209"/>
  <c r="A32" i="209"/>
  <c r="B32" i="209"/>
  <c r="C32" i="209"/>
  <c r="D32" i="209"/>
  <c r="E32" i="209"/>
  <c r="F32" i="209"/>
  <c r="G32" i="209"/>
  <c r="H32" i="209"/>
  <c r="I32" i="209"/>
  <c r="J32" i="209"/>
  <c r="K32" i="209"/>
  <c r="L32" i="209"/>
  <c r="M32" i="209"/>
  <c r="N32" i="209"/>
  <c r="O32" i="209"/>
  <c r="P32" i="209"/>
  <c r="Q32" i="209"/>
  <c r="R32" i="209"/>
  <c r="S32" i="209"/>
  <c r="T32" i="209"/>
  <c r="U32" i="209"/>
  <c r="V32" i="209"/>
  <c r="W32" i="209"/>
  <c r="X32" i="209"/>
  <c r="Y32" i="209"/>
  <c r="Z32" i="209"/>
  <c r="AA32" i="209"/>
  <c r="AB32" i="209"/>
  <c r="A33" i="209"/>
  <c r="B33" i="209"/>
  <c r="C33" i="209"/>
  <c r="D33" i="209"/>
  <c r="E33" i="209"/>
  <c r="F33" i="209"/>
  <c r="G33" i="209"/>
  <c r="H33" i="209"/>
  <c r="I33" i="209"/>
  <c r="J33" i="209"/>
  <c r="K33" i="209"/>
  <c r="L33" i="209"/>
  <c r="M33" i="209"/>
  <c r="N33" i="209"/>
  <c r="O33" i="209"/>
  <c r="P33" i="209"/>
  <c r="Q33" i="209"/>
  <c r="R33" i="209"/>
  <c r="S33" i="209"/>
  <c r="T33" i="209"/>
  <c r="U33" i="209"/>
  <c r="V33" i="209"/>
  <c r="W33" i="209"/>
  <c r="X33" i="209"/>
  <c r="Y33" i="209"/>
  <c r="Z33" i="209"/>
  <c r="AA33" i="209"/>
  <c r="AB33" i="209"/>
  <c r="A34" i="209"/>
  <c r="B34" i="209"/>
  <c r="C34" i="209"/>
  <c r="D34" i="209"/>
  <c r="E34" i="209"/>
  <c r="F34" i="209"/>
  <c r="G34" i="209"/>
  <c r="H34" i="209"/>
  <c r="I34" i="209"/>
  <c r="J34" i="209"/>
  <c r="K34" i="209"/>
  <c r="L34" i="209"/>
  <c r="M34" i="209"/>
  <c r="N34" i="209"/>
  <c r="O34" i="209"/>
  <c r="P34" i="209"/>
  <c r="Q34" i="209"/>
  <c r="R34" i="209"/>
  <c r="S34" i="209"/>
  <c r="T34" i="209"/>
  <c r="U34" i="209"/>
  <c r="V34" i="209"/>
  <c r="W34" i="209"/>
  <c r="X34" i="209"/>
  <c r="Y34" i="209"/>
  <c r="Z34" i="209"/>
  <c r="AA34" i="209"/>
  <c r="AB34" i="209"/>
  <c r="A35" i="209"/>
  <c r="B35" i="209"/>
  <c r="C35" i="209"/>
  <c r="D35" i="209"/>
  <c r="E35" i="209"/>
  <c r="F35" i="209"/>
  <c r="G35" i="209"/>
  <c r="H35" i="209"/>
  <c r="I35" i="209"/>
  <c r="J35" i="209"/>
  <c r="K35" i="209"/>
  <c r="L35" i="209"/>
  <c r="M35" i="209"/>
  <c r="N35" i="209"/>
  <c r="O35" i="209"/>
  <c r="P35" i="209"/>
  <c r="Q35" i="209"/>
  <c r="R35" i="209"/>
  <c r="S35" i="209"/>
  <c r="T35" i="209"/>
  <c r="U35" i="209"/>
  <c r="V35" i="209"/>
  <c r="W35" i="209"/>
  <c r="X35" i="209"/>
  <c r="Y35" i="209"/>
  <c r="Z35" i="209"/>
  <c r="AA35" i="209"/>
  <c r="AB35" i="209"/>
  <c r="A36" i="209"/>
  <c r="B36" i="209"/>
  <c r="C36" i="209"/>
  <c r="D36" i="209"/>
  <c r="E36" i="209"/>
  <c r="F36" i="209"/>
  <c r="G36" i="209"/>
  <c r="H36" i="209"/>
  <c r="I36" i="209"/>
  <c r="J36" i="209"/>
  <c r="K36" i="209"/>
  <c r="L36" i="209"/>
  <c r="M36" i="209"/>
  <c r="N36" i="209"/>
  <c r="O36" i="209"/>
  <c r="P36" i="209"/>
  <c r="Q36" i="209"/>
  <c r="R36" i="209"/>
  <c r="S36" i="209"/>
  <c r="T36" i="209"/>
  <c r="U36" i="209"/>
  <c r="V36" i="209"/>
  <c r="W36" i="209"/>
  <c r="X36" i="209"/>
  <c r="Y36" i="209"/>
  <c r="Z36" i="209"/>
  <c r="AA36" i="209"/>
  <c r="AB36" i="209"/>
  <c r="A37" i="209"/>
  <c r="B37" i="209"/>
  <c r="C37" i="209"/>
  <c r="D37" i="209"/>
  <c r="E37" i="209"/>
  <c r="F37" i="209"/>
  <c r="G37" i="209"/>
  <c r="H37" i="209"/>
  <c r="I37" i="209"/>
  <c r="J37" i="209"/>
  <c r="K37" i="209"/>
  <c r="L37" i="209"/>
  <c r="M37" i="209"/>
  <c r="N37" i="209"/>
  <c r="O37" i="209"/>
  <c r="P37" i="209"/>
  <c r="Q37" i="209"/>
  <c r="R37" i="209"/>
  <c r="S37" i="209"/>
  <c r="T37" i="209"/>
  <c r="U37" i="209"/>
  <c r="V37" i="209"/>
  <c r="W37" i="209"/>
  <c r="X37" i="209"/>
  <c r="Y37" i="209"/>
  <c r="Z37" i="209"/>
  <c r="AA37" i="209"/>
  <c r="AB37" i="209"/>
  <c r="A38" i="209"/>
  <c r="B38" i="209"/>
  <c r="C38" i="209"/>
  <c r="D38" i="209"/>
  <c r="E38" i="209"/>
  <c r="F38" i="209"/>
  <c r="G38" i="209"/>
  <c r="H38" i="209"/>
  <c r="I38" i="209"/>
  <c r="J38" i="209"/>
  <c r="K38" i="209"/>
  <c r="L38" i="209"/>
  <c r="M38" i="209"/>
  <c r="N38" i="209"/>
  <c r="O38" i="209"/>
  <c r="P38" i="209"/>
  <c r="Q38" i="209"/>
  <c r="R38" i="209"/>
  <c r="S38" i="209"/>
  <c r="T38" i="209"/>
  <c r="U38" i="209"/>
  <c r="V38" i="209"/>
  <c r="W38" i="209"/>
  <c r="X38" i="209"/>
  <c r="Y38" i="209"/>
  <c r="Z38" i="209"/>
  <c r="AA38" i="209"/>
  <c r="AB38" i="209"/>
  <c r="A39" i="209"/>
  <c r="B39" i="209"/>
  <c r="C39" i="209"/>
  <c r="D39" i="209"/>
  <c r="E39" i="209"/>
  <c r="F39" i="209"/>
  <c r="G39" i="209"/>
  <c r="H39" i="209"/>
  <c r="I39" i="209"/>
  <c r="J39" i="209"/>
  <c r="K39" i="209"/>
  <c r="L39" i="209"/>
  <c r="M39" i="209"/>
  <c r="N39" i="209"/>
  <c r="O39" i="209"/>
  <c r="P39" i="209"/>
  <c r="Q39" i="209"/>
  <c r="R39" i="209"/>
  <c r="S39" i="209"/>
  <c r="T39" i="209"/>
  <c r="U39" i="209"/>
  <c r="V39" i="209"/>
  <c r="W39" i="209"/>
  <c r="X39" i="209"/>
  <c r="Y39" i="209"/>
  <c r="Z39" i="209"/>
  <c r="AA39" i="209"/>
  <c r="AB39" i="209"/>
  <c r="A40" i="209"/>
  <c r="B40" i="209"/>
  <c r="C40" i="209"/>
  <c r="D40" i="209"/>
  <c r="E40" i="209"/>
  <c r="F40" i="209"/>
  <c r="G40" i="209"/>
  <c r="H40" i="209"/>
  <c r="I40" i="209"/>
  <c r="J40" i="209"/>
  <c r="K40" i="209"/>
  <c r="L40" i="209"/>
  <c r="M40" i="209"/>
  <c r="N40" i="209"/>
  <c r="O40" i="209"/>
  <c r="P40" i="209"/>
  <c r="Q40" i="209"/>
  <c r="R40" i="209"/>
  <c r="S40" i="209"/>
  <c r="T40" i="209"/>
  <c r="U40" i="209"/>
  <c r="V40" i="209"/>
  <c r="W40" i="209"/>
  <c r="X40" i="209"/>
  <c r="Y40" i="209"/>
  <c r="Z40" i="209"/>
  <c r="AA40" i="209"/>
  <c r="AB40" i="209"/>
  <c r="A41" i="209"/>
  <c r="B41" i="209"/>
  <c r="C41" i="209"/>
  <c r="D41" i="209"/>
  <c r="E41" i="209"/>
  <c r="F41" i="209"/>
  <c r="G41" i="209"/>
  <c r="H41" i="209"/>
  <c r="I41" i="209"/>
  <c r="J41" i="209"/>
  <c r="K41" i="209"/>
  <c r="L41" i="209"/>
  <c r="M41" i="209"/>
  <c r="N41" i="209"/>
  <c r="O41" i="209"/>
  <c r="P41" i="209"/>
  <c r="Q41" i="209"/>
  <c r="R41" i="209"/>
  <c r="S41" i="209"/>
  <c r="T41" i="209"/>
  <c r="U41" i="209"/>
  <c r="V41" i="209"/>
  <c r="W41" i="209"/>
  <c r="X41" i="209"/>
  <c r="Y41" i="209"/>
  <c r="Z41" i="209"/>
  <c r="AA41" i="209"/>
  <c r="AB41" i="209"/>
  <c r="A42" i="209"/>
  <c r="B42" i="209"/>
  <c r="C42" i="209"/>
  <c r="D42" i="209"/>
  <c r="E42" i="209"/>
  <c r="F42" i="209"/>
  <c r="G42" i="209"/>
  <c r="H42" i="209"/>
  <c r="I42" i="209"/>
  <c r="J42" i="209"/>
  <c r="K42" i="209"/>
  <c r="L42" i="209"/>
  <c r="M42" i="209"/>
  <c r="N42" i="209"/>
  <c r="O42" i="209"/>
  <c r="P42" i="209"/>
  <c r="Q42" i="209"/>
  <c r="R42" i="209"/>
  <c r="S42" i="209"/>
  <c r="T42" i="209"/>
  <c r="U42" i="209"/>
  <c r="V42" i="209"/>
  <c r="W42" i="209"/>
  <c r="X42" i="209"/>
  <c r="Y42" i="209"/>
  <c r="Z42" i="209"/>
  <c r="AA42" i="209"/>
  <c r="AB42" i="209"/>
  <c r="A43" i="209"/>
  <c r="B43" i="209"/>
  <c r="C43" i="209"/>
  <c r="D43" i="209"/>
  <c r="E43" i="209"/>
  <c r="F43" i="209"/>
  <c r="G43" i="209"/>
  <c r="H43" i="209"/>
  <c r="I43" i="209"/>
  <c r="J43" i="209"/>
  <c r="K43" i="209"/>
  <c r="L43" i="209"/>
  <c r="M43" i="209"/>
  <c r="N43" i="209"/>
  <c r="O43" i="209"/>
  <c r="P43" i="209"/>
  <c r="Q43" i="209"/>
  <c r="R43" i="209"/>
  <c r="S43" i="209"/>
  <c r="T43" i="209"/>
  <c r="U43" i="209"/>
  <c r="V43" i="209"/>
  <c r="W43" i="209"/>
  <c r="X43" i="209"/>
  <c r="Y43" i="209"/>
  <c r="Z43" i="209"/>
  <c r="AA43" i="209"/>
  <c r="AB43" i="209"/>
  <c r="A44" i="209"/>
  <c r="B44" i="209"/>
  <c r="C44" i="209"/>
  <c r="D44" i="209"/>
  <c r="E44" i="209"/>
  <c r="F44" i="209"/>
  <c r="G44" i="209"/>
  <c r="H44" i="209"/>
  <c r="I44" i="209"/>
  <c r="J44" i="209"/>
  <c r="K44" i="209"/>
  <c r="L44" i="209"/>
  <c r="M44" i="209"/>
  <c r="N44" i="209"/>
  <c r="O44" i="209"/>
  <c r="P44" i="209"/>
  <c r="Q44" i="209"/>
  <c r="R44" i="209"/>
  <c r="S44" i="209"/>
  <c r="T44" i="209"/>
  <c r="U44" i="209"/>
  <c r="V44" i="209"/>
  <c r="W44" i="209"/>
  <c r="X44" i="209"/>
  <c r="Y44" i="209"/>
  <c r="Z44" i="209"/>
  <c r="AA44" i="209"/>
  <c r="AB44" i="209"/>
  <c r="A45" i="209"/>
  <c r="B45" i="209"/>
  <c r="C45" i="209"/>
  <c r="D45" i="209"/>
  <c r="E45" i="209"/>
  <c r="F45" i="209"/>
  <c r="G45" i="209"/>
  <c r="H45" i="209"/>
  <c r="I45" i="209"/>
  <c r="J45" i="209"/>
  <c r="K45" i="209"/>
  <c r="L45" i="209"/>
  <c r="M45" i="209"/>
  <c r="N45" i="209"/>
  <c r="O45" i="209"/>
  <c r="P45" i="209"/>
  <c r="Q45" i="209"/>
  <c r="R45" i="209"/>
  <c r="S45" i="209"/>
  <c r="T45" i="209"/>
  <c r="U45" i="209"/>
  <c r="V45" i="209"/>
  <c r="W45" i="209"/>
  <c r="X45" i="209"/>
  <c r="Y45" i="209"/>
  <c r="Z45" i="209"/>
  <c r="AA45" i="209"/>
  <c r="AB45" i="209"/>
  <c r="A46" i="209"/>
  <c r="B46" i="209"/>
  <c r="C46" i="209"/>
  <c r="D46" i="209"/>
  <c r="E46" i="209"/>
  <c r="F46" i="209"/>
  <c r="G46" i="209"/>
  <c r="H46" i="209"/>
  <c r="I46" i="209"/>
  <c r="J46" i="209"/>
  <c r="K46" i="209"/>
  <c r="L46" i="209"/>
  <c r="M46" i="209"/>
  <c r="N46" i="209"/>
  <c r="O46" i="209"/>
  <c r="P46" i="209"/>
  <c r="Q46" i="209"/>
  <c r="R46" i="209"/>
  <c r="S46" i="209"/>
  <c r="T46" i="209"/>
  <c r="U46" i="209"/>
  <c r="V46" i="209"/>
  <c r="W46" i="209"/>
  <c r="X46" i="209"/>
  <c r="Y46" i="209"/>
  <c r="Z46" i="209"/>
  <c r="AA46" i="209"/>
  <c r="AB46" i="209"/>
  <c r="A47" i="209"/>
  <c r="B47" i="209"/>
  <c r="C47" i="209"/>
  <c r="D47" i="209"/>
  <c r="E47" i="209"/>
  <c r="F47" i="209"/>
  <c r="G47" i="209"/>
  <c r="H47" i="209"/>
  <c r="I47" i="209"/>
  <c r="J47" i="209"/>
  <c r="K47" i="209"/>
  <c r="L47" i="209"/>
  <c r="M47" i="209"/>
  <c r="N47" i="209"/>
  <c r="O47" i="209"/>
  <c r="P47" i="209"/>
  <c r="Q47" i="209"/>
  <c r="R47" i="209"/>
  <c r="S47" i="209"/>
  <c r="T47" i="209"/>
  <c r="U47" i="209"/>
  <c r="V47" i="209"/>
  <c r="W47" i="209"/>
  <c r="X47" i="209"/>
  <c r="Y47" i="209"/>
  <c r="Z47" i="209"/>
  <c r="AA47" i="209"/>
  <c r="AB47" i="209"/>
  <c r="A48" i="209"/>
  <c r="B48" i="209"/>
  <c r="C48" i="209"/>
  <c r="D48" i="209"/>
  <c r="E48" i="209"/>
  <c r="F48" i="209"/>
  <c r="G48" i="209"/>
  <c r="H48" i="209"/>
  <c r="I48" i="209"/>
  <c r="J48" i="209"/>
  <c r="K48" i="209"/>
  <c r="L48" i="209"/>
  <c r="M48" i="209"/>
  <c r="N48" i="209"/>
  <c r="O48" i="209"/>
  <c r="P48" i="209"/>
  <c r="Q48" i="209"/>
  <c r="R48" i="209"/>
  <c r="S48" i="209"/>
  <c r="T48" i="209"/>
  <c r="U48" i="209"/>
  <c r="V48" i="209"/>
  <c r="W48" i="209"/>
  <c r="X48" i="209"/>
  <c r="Y48" i="209"/>
  <c r="Z48" i="209"/>
  <c r="AA48" i="209"/>
  <c r="AB48" i="209"/>
  <c r="A49" i="209"/>
  <c r="B49" i="209"/>
  <c r="C49" i="209"/>
  <c r="D49" i="209"/>
  <c r="E49" i="209"/>
  <c r="F49" i="209"/>
  <c r="G49" i="209"/>
  <c r="H49" i="209"/>
  <c r="I49" i="209"/>
  <c r="J49" i="209"/>
  <c r="K49" i="209"/>
  <c r="L49" i="209"/>
  <c r="M49" i="209"/>
  <c r="N49" i="209"/>
  <c r="O49" i="209"/>
  <c r="P49" i="209"/>
  <c r="Q49" i="209"/>
  <c r="R49" i="209"/>
  <c r="S49" i="209"/>
  <c r="T49" i="209"/>
  <c r="U49" i="209"/>
  <c r="V49" i="209"/>
  <c r="W49" i="209"/>
  <c r="X49" i="209"/>
  <c r="Y49" i="209"/>
  <c r="Z49" i="209"/>
  <c r="AA49" i="209"/>
  <c r="AB49" i="209"/>
  <c r="A50" i="209"/>
  <c r="B50" i="209"/>
  <c r="C50" i="209"/>
  <c r="D50" i="209"/>
  <c r="E50" i="209"/>
  <c r="F50" i="209"/>
  <c r="G50" i="209"/>
  <c r="H50" i="209"/>
  <c r="I50" i="209"/>
  <c r="J50" i="209"/>
  <c r="K50" i="209"/>
  <c r="L50" i="209"/>
  <c r="M50" i="209"/>
  <c r="N50" i="209"/>
  <c r="O50" i="209"/>
  <c r="P50" i="209"/>
  <c r="Q50" i="209"/>
  <c r="R50" i="209"/>
  <c r="S50" i="209"/>
  <c r="T50" i="209"/>
  <c r="U50" i="209"/>
  <c r="V50" i="209"/>
  <c r="W50" i="209"/>
  <c r="X50" i="209"/>
  <c r="Y50" i="209"/>
  <c r="Z50" i="209"/>
  <c r="AA50" i="209"/>
  <c r="AB50" i="209"/>
  <c r="A51" i="209"/>
  <c r="B51" i="209"/>
  <c r="C51" i="209"/>
  <c r="D51" i="209"/>
  <c r="E51" i="209"/>
  <c r="F51" i="209"/>
  <c r="G51" i="209"/>
  <c r="H51" i="209"/>
  <c r="I51" i="209"/>
  <c r="J51" i="209"/>
  <c r="K51" i="209"/>
  <c r="L51" i="209"/>
  <c r="M51" i="209"/>
  <c r="N51" i="209"/>
  <c r="O51" i="209"/>
  <c r="P51" i="209"/>
  <c r="Q51" i="209"/>
  <c r="R51" i="209"/>
  <c r="S51" i="209"/>
  <c r="T51" i="209"/>
  <c r="U51" i="209"/>
  <c r="V51" i="209"/>
  <c r="W51" i="209"/>
  <c r="X51" i="209"/>
  <c r="Y51" i="209"/>
  <c r="Z51" i="209"/>
  <c r="AA51" i="209"/>
  <c r="AB51" i="209"/>
  <c r="A52" i="209"/>
  <c r="B52" i="209"/>
  <c r="C52" i="209"/>
  <c r="D52" i="209"/>
  <c r="E52" i="209"/>
  <c r="F52" i="209"/>
  <c r="G52" i="209"/>
  <c r="H52" i="209"/>
  <c r="I52" i="209"/>
  <c r="J52" i="209"/>
  <c r="K52" i="209"/>
  <c r="L52" i="209"/>
  <c r="M52" i="209"/>
  <c r="N52" i="209"/>
  <c r="O52" i="209"/>
  <c r="P52" i="209"/>
  <c r="Q52" i="209"/>
  <c r="R52" i="209"/>
  <c r="S52" i="209"/>
  <c r="T52" i="209"/>
  <c r="U52" i="209"/>
  <c r="V52" i="209"/>
  <c r="W52" i="209"/>
  <c r="X52" i="209"/>
  <c r="Y52" i="209"/>
  <c r="Z52" i="209"/>
  <c r="AA52" i="209"/>
  <c r="AB52" i="209"/>
  <c r="A53" i="209"/>
  <c r="B53" i="209"/>
  <c r="C53" i="209"/>
  <c r="D53" i="209"/>
  <c r="E53" i="209"/>
  <c r="F53" i="209"/>
  <c r="G53" i="209"/>
  <c r="H53" i="209"/>
  <c r="I53" i="209"/>
  <c r="J53" i="209"/>
  <c r="K53" i="209"/>
  <c r="L53" i="209"/>
  <c r="M53" i="209"/>
  <c r="N53" i="209"/>
  <c r="O53" i="209"/>
  <c r="P53" i="209"/>
  <c r="Q53" i="209"/>
  <c r="R53" i="209"/>
  <c r="S53" i="209"/>
  <c r="T53" i="209"/>
  <c r="U53" i="209"/>
  <c r="V53" i="209"/>
  <c r="W53" i="209"/>
  <c r="X53" i="209"/>
  <c r="Y53" i="209"/>
  <c r="Z53" i="209"/>
  <c r="AA53" i="209"/>
  <c r="AB53" i="209"/>
  <c r="A54" i="209"/>
  <c r="B54" i="209"/>
  <c r="C54" i="209"/>
  <c r="D54" i="209"/>
  <c r="E54" i="209"/>
  <c r="F54" i="209"/>
  <c r="G54" i="209"/>
  <c r="H54" i="209"/>
  <c r="I54" i="209"/>
  <c r="J54" i="209"/>
  <c r="K54" i="209"/>
  <c r="L54" i="209"/>
  <c r="M54" i="209"/>
  <c r="N54" i="209"/>
  <c r="O54" i="209"/>
  <c r="P54" i="209"/>
  <c r="Q54" i="209"/>
  <c r="R54" i="209"/>
  <c r="S54" i="209"/>
  <c r="T54" i="209"/>
  <c r="U54" i="209"/>
  <c r="V54" i="209"/>
  <c r="W54" i="209"/>
  <c r="X54" i="209"/>
  <c r="Y54" i="209"/>
  <c r="Z54" i="209"/>
  <c r="AA54" i="209"/>
  <c r="AB54" i="209"/>
  <c r="A55" i="209"/>
  <c r="B55" i="209"/>
  <c r="C55" i="209"/>
  <c r="D55" i="209"/>
  <c r="E55" i="209"/>
  <c r="F55" i="209"/>
  <c r="G55" i="209"/>
  <c r="H55" i="209"/>
  <c r="I55" i="209"/>
  <c r="J55" i="209"/>
  <c r="K55" i="209"/>
  <c r="L55" i="209"/>
  <c r="M55" i="209"/>
  <c r="N55" i="209"/>
  <c r="O55" i="209"/>
  <c r="P55" i="209"/>
  <c r="Q55" i="209"/>
  <c r="R55" i="209"/>
  <c r="S55" i="209"/>
  <c r="T55" i="209"/>
  <c r="U55" i="209"/>
  <c r="V55" i="209"/>
  <c r="W55" i="209"/>
  <c r="X55" i="209"/>
  <c r="Y55" i="209"/>
  <c r="Z55" i="209"/>
  <c r="AA55" i="209"/>
  <c r="AB55" i="209"/>
  <c r="A56" i="209"/>
  <c r="B56" i="209"/>
  <c r="C56" i="209"/>
  <c r="D56" i="209"/>
  <c r="E56" i="209"/>
  <c r="F56" i="209"/>
  <c r="G56" i="209"/>
  <c r="H56" i="209"/>
  <c r="I56" i="209"/>
  <c r="J56" i="209"/>
  <c r="K56" i="209"/>
  <c r="L56" i="209"/>
  <c r="M56" i="209"/>
  <c r="N56" i="209"/>
  <c r="O56" i="209"/>
  <c r="P56" i="209"/>
  <c r="Q56" i="209"/>
  <c r="R56" i="209"/>
  <c r="S56" i="209"/>
  <c r="T56" i="209"/>
  <c r="U56" i="209"/>
  <c r="V56" i="209"/>
  <c r="W56" i="209"/>
  <c r="X56" i="209"/>
  <c r="Y56" i="209"/>
  <c r="Z56" i="209"/>
  <c r="AA56" i="209"/>
  <c r="AB56" i="209"/>
  <c r="A57" i="209"/>
  <c r="B57" i="209"/>
  <c r="C57" i="209"/>
  <c r="D57" i="209"/>
  <c r="E57" i="209"/>
  <c r="F57" i="209"/>
  <c r="G57" i="209"/>
  <c r="H57" i="209"/>
  <c r="I57" i="209"/>
  <c r="J57" i="209"/>
  <c r="K57" i="209"/>
  <c r="L57" i="209"/>
  <c r="M57" i="209"/>
  <c r="N57" i="209"/>
  <c r="O57" i="209"/>
  <c r="P57" i="209"/>
  <c r="Q57" i="209"/>
  <c r="R57" i="209"/>
  <c r="S57" i="209"/>
  <c r="T57" i="209"/>
  <c r="U57" i="209"/>
  <c r="V57" i="209"/>
  <c r="W57" i="209"/>
  <c r="X57" i="209"/>
  <c r="Y57" i="209"/>
  <c r="Z57" i="209"/>
  <c r="AA57" i="209"/>
  <c r="AB57" i="209"/>
  <c r="A58" i="209"/>
  <c r="B58" i="209"/>
  <c r="C58" i="209"/>
  <c r="D58" i="209"/>
  <c r="E58" i="209"/>
  <c r="F58" i="209"/>
  <c r="G58" i="209"/>
  <c r="H58" i="209"/>
  <c r="I58" i="209"/>
  <c r="J58" i="209"/>
  <c r="K58" i="209"/>
  <c r="L58" i="209"/>
  <c r="M58" i="209"/>
  <c r="N58" i="209"/>
  <c r="O58" i="209"/>
  <c r="P58" i="209"/>
  <c r="Q58" i="209"/>
  <c r="R58" i="209"/>
  <c r="S58" i="209"/>
  <c r="T58" i="209"/>
  <c r="U58" i="209"/>
  <c r="V58" i="209"/>
  <c r="W58" i="209"/>
  <c r="X58" i="209"/>
  <c r="Y58" i="209"/>
  <c r="Z58" i="209"/>
  <c r="AA58" i="209"/>
  <c r="AB58" i="209"/>
  <c r="A59" i="209"/>
  <c r="B59" i="209"/>
  <c r="C59" i="209"/>
  <c r="D59" i="209"/>
  <c r="E59" i="209"/>
  <c r="F59" i="209"/>
  <c r="G59" i="209"/>
  <c r="H59" i="209"/>
  <c r="I59" i="209"/>
  <c r="J59" i="209"/>
  <c r="K59" i="209"/>
  <c r="L59" i="209"/>
  <c r="M59" i="209"/>
  <c r="N59" i="209"/>
  <c r="O59" i="209"/>
  <c r="P59" i="209"/>
  <c r="Q59" i="209"/>
  <c r="R59" i="209"/>
  <c r="S59" i="209"/>
  <c r="T59" i="209"/>
  <c r="U59" i="209"/>
  <c r="V59" i="209"/>
  <c r="W59" i="209"/>
  <c r="X59" i="209"/>
  <c r="Y59" i="209"/>
  <c r="Z59" i="209"/>
  <c r="AA59" i="209"/>
  <c r="AB59" i="209"/>
  <c r="A60" i="209"/>
  <c r="B60" i="209"/>
  <c r="C60" i="209"/>
  <c r="D60" i="209"/>
  <c r="E60" i="209"/>
  <c r="F60" i="209"/>
  <c r="G60" i="209"/>
  <c r="H60" i="209"/>
  <c r="I60" i="209"/>
  <c r="J60" i="209"/>
  <c r="K60" i="209"/>
  <c r="L60" i="209"/>
  <c r="M60" i="209"/>
  <c r="N60" i="209"/>
  <c r="O60" i="209"/>
  <c r="P60" i="209"/>
  <c r="Q60" i="209"/>
  <c r="R60" i="209"/>
  <c r="S60" i="209"/>
  <c r="T60" i="209"/>
  <c r="U60" i="209"/>
  <c r="V60" i="209"/>
  <c r="W60" i="209"/>
  <c r="X60" i="209"/>
  <c r="Y60" i="209"/>
  <c r="Z60" i="209"/>
  <c r="AA60" i="209"/>
  <c r="AB60" i="209"/>
  <c r="A61" i="209"/>
  <c r="B61" i="209"/>
  <c r="C61" i="209"/>
  <c r="D61" i="209"/>
  <c r="E61" i="209"/>
  <c r="F61" i="209"/>
  <c r="G61" i="209"/>
  <c r="H61" i="209"/>
  <c r="I61" i="209"/>
  <c r="J61" i="209"/>
  <c r="K61" i="209"/>
  <c r="L61" i="209"/>
  <c r="M61" i="209"/>
  <c r="N61" i="209"/>
  <c r="O61" i="209"/>
  <c r="P61" i="209"/>
  <c r="Q61" i="209"/>
  <c r="R61" i="209"/>
  <c r="S61" i="209"/>
  <c r="T61" i="209"/>
  <c r="U61" i="209"/>
  <c r="V61" i="209"/>
  <c r="W61" i="209"/>
  <c r="X61" i="209"/>
  <c r="Y61" i="209"/>
  <c r="Z61" i="209"/>
  <c r="AA61" i="209"/>
  <c r="AB61" i="209"/>
  <c r="A62" i="209"/>
  <c r="B62" i="209"/>
  <c r="C62" i="209"/>
  <c r="D62" i="209"/>
  <c r="E62" i="209"/>
  <c r="F62" i="209"/>
  <c r="G62" i="209"/>
  <c r="H62" i="209"/>
  <c r="I62" i="209"/>
  <c r="J62" i="209"/>
  <c r="K62" i="209"/>
  <c r="L62" i="209"/>
  <c r="M62" i="209"/>
  <c r="N62" i="209"/>
  <c r="O62" i="209"/>
  <c r="P62" i="209"/>
  <c r="Q62" i="209"/>
  <c r="R62" i="209"/>
  <c r="S62" i="209"/>
  <c r="T62" i="209"/>
  <c r="U62" i="209"/>
  <c r="V62" i="209"/>
  <c r="W62" i="209"/>
  <c r="X62" i="209"/>
  <c r="Y62" i="209"/>
  <c r="Z62" i="209"/>
  <c r="AA62" i="209"/>
  <c r="AB62" i="209"/>
  <c r="A63" i="209"/>
  <c r="B63" i="209"/>
  <c r="C63" i="209"/>
  <c r="D63" i="209"/>
  <c r="E63" i="209"/>
  <c r="F63" i="209"/>
  <c r="G63" i="209"/>
  <c r="H63" i="209"/>
  <c r="I63" i="209"/>
  <c r="J63" i="209"/>
  <c r="K63" i="209"/>
  <c r="L63" i="209"/>
  <c r="M63" i="209"/>
  <c r="N63" i="209"/>
  <c r="O63" i="209"/>
  <c r="P63" i="209"/>
  <c r="Q63" i="209"/>
  <c r="R63" i="209"/>
  <c r="S63" i="209"/>
  <c r="T63" i="209"/>
  <c r="U63" i="209"/>
  <c r="V63" i="209"/>
  <c r="W63" i="209"/>
  <c r="X63" i="209"/>
  <c r="Y63" i="209"/>
  <c r="Z63" i="209"/>
  <c r="AA63" i="209"/>
  <c r="AB63" i="209"/>
  <c r="A64" i="209"/>
  <c r="B64" i="209"/>
  <c r="C64" i="209"/>
  <c r="D64" i="209"/>
  <c r="E64" i="209"/>
  <c r="F64" i="209"/>
  <c r="G64" i="209"/>
  <c r="H64" i="209"/>
  <c r="I64" i="209"/>
  <c r="J64" i="209"/>
  <c r="K64" i="209"/>
  <c r="L64" i="209"/>
  <c r="M64" i="209"/>
  <c r="N64" i="209"/>
  <c r="O64" i="209"/>
  <c r="P64" i="209"/>
  <c r="Q64" i="209"/>
  <c r="R64" i="209"/>
  <c r="S64" i="209"/>
  <c r="T64" i="209"/>
  <c r="U64" i="209"/>
  <c r="V64" i="209"/>
  <c r="W64" i="209"/>
  <c r="X64" i="209"/>
  <c r="Y64" i="209"/>
  <c r="Z64" i="209"/>
  <c r="AA64" i="209"/>
  <c r="AB64" i="209"/>
  <c r="A65" i="209"/>
  <c r="B65" i="209"/>
  <c r="C65" i="209"/>
  <c r="D65" i="209"/>
  <c r="E65" i="209"/>
  <c r="F65" i="209"/>
  <c r="G65" i="209"/>
  <c r="H65" i="209"/>
  <c r="I65" i="209"/>
  <c r="J65" i="209"/>
  <c r="K65" i="209"/>
  <c r="L65" i="209"/>
  <c r="M65" i="209"/>
  <c r="N65" i="209"/>
  <c r="O65" i="209"/>
  <c r="P65" i="209"/>
  <c r="Q65" i="209"/>
  <c r="R65" i="209"/>
  <c r="S65" i="209"/>
  <c r="T65" i="209"/>
  <c r="U65" i="209"/>
  <c r="V65" i="209"/>
  <c r="W65" i="209"/>
  <c r="X65" i="209"/>
  <c r="Y65" i="209"/>
  <c r="Z65" i="209"/>
  <c r="AA65" i="209"/>
  <c r="AB65" i="209"/>
  <c r="A66" i="209"/>
  <c r="B66" i="209"/>
  <c r="C66" i="209"/>
  <c r="D66" i="209"/>
  <c r="E66" i="209"/>
  <c r="F66" i="209"/>
  <c r="G66" i="209"/>
  <c r="H66" i="209"/>
  <c r="I66" i="209"/>
  <c r="J66" i="209"/>
  <c r="K66" i="209"/>
  <c r="L66" i="209"/>
  <c r="M66" i="209"/>
  <c r="N66" i="209"/>
  <c r="O66" i="209"/>
  <c r="P66" i="209"/>
  <c r="Q66" i="209"/>
  <c r="R66" i="209"/>
  <c r="S66" i="209"/>
  <c r="T66" i="209"/>
  <c r="U66" i="209"/>
  <c r="V66" i="209"/>
  <c r="W66" i="209"/>
  <c r="X66" i="209"/>
  <c r="Y66" i="209"/>
  <c r="Z66" i="209"/>
  <c r="AA66" i="209"/>
  <c r="AB66" i="209"/>
  <c r="A67" i="209"/>
  <c r="B67" i="209"/>
  <c r="C67" i="209"/>
  <c r="D67" i="209"/>
  <c r="E67" i="209"/>
  <c r="F67" i="209"/>
  <c r="G67" i="209"/>
  <c r="H67" i="209"/>
  <c r="I67" i="209"/>
  <c r="J67" i="209"/>
  <c r="K67" i="209"/>
  <c r="L67" i="209"/>
  <c r="M67" i="209"/>
  <c r="N67" i="209"/>
  <c r="O67" i="209"/>
  <c r="P67" i="209"/>
  <c r="Q67" i="209"/>
  <c r="R67" i="209"/>
  <c r="S67" i="209"/>
  <c r="T67" i="209"/>
  <c r="U67" i="209"/>
  <c r="V67" i="209"/>
  <c r="W67" i="209"/>
  <c r="X67" i="209"/>
  <c r="Y67" i="209"/>
  <c r="Z67" i="209"/>
  <c r="AA67" i="209"/>
  <c r="AB67" i="209"/>
  <c r="A68" i="209"/>
  <c r="B68" i="209"/>
  <c r="C68" i="209"/>
  <c r="D68" i="209"/>
  <c r="E68" i="209"/>
  <c r="F68" i="209"/>
  <c r="G68" i="209"/>
  <c r="H68" i="209"/>
  <c r="I68" i="209"/>
  <c r="J68" i="209"/>
  <c r="K68" i="209"/>
  <c r="L68" i="209"/>
  <c r="M68" i="209"/>
  <c r="N68" i="209"/>
  <c r="O68" i="209"/>
  <c r="P68" i="209"/>
  <c r="Q68" i="209"/>
  <c r="R68" i="209"/>
  <c r="S68" i="209"/>
  <c r="T68" i="209"/>
  <c r="U68" i="209"/>
  <c r="V68" i="209"/>
  <c r="W68" i="209"/>
  <c r="X68" i="209"/>
  <c r="Y68" i="209"/>
  <c r="Z68" i="209"/>
  <c r="AA68" i="209"/>
  <c r="AB68" i="209"/>
  <c r="A69" i="209"/>
  <c r="B69" i="209"/>
  <c r="C69" i="209"/>
  <c r="D69" i="209"/>
  <c r="E69" i="209"/>
  <c r="F69" i="209"/>
  <c r="G69" i="209"/>
  <c r="H69" i="209"/>
  <c r="I69" i="209"/>
  <c r="J69" i="209"/>
  <c r="K69" i="209"/>
  <c r="L69" i="209"/>
  <c r="M69" i="209"/>
  <c r="N69" i="209"/>
  <c r="O69" i="209"/>
  <c r="P69" i="209"/>
  <c r="Q69" i="209"/>
  <c r="R69" i="209"/>
  <c r="S69" i="209"/>
  <c r="T69" i="209"/>
  <c r="U69" i="209"/>
  <c r="V69" i="209"/>
  <c r="W69" i="209"/>
  <c r="X69" i="209"/>
  <c r="Y69" i="209"/>
  <c r="Z69" i="209"/>
  <c r="AA69" i="209"/>
  <c r="AB69" i="209"/>
  <c r="A70" i="209"/>
  <c r="B70" i="209"/>
  <c r="C70" i="209"/>
  <c r="D70" i="209"/>
  <c r="E70" i="209"/>
  <c r="F70" i="209"/>
  <c r="G70" i="209"/>
  <c r="H70" i="209"/>
  <c r="I70" i="209"/>
  <c r="J70" i="209"/>
  <c r="K70" i="209"/>
  <c r="L70" i="209"/>
  <c r="M70" i="209"/>
  <c r="N70" i="209"/>
  <c r="O70" i="209"/>
  <c r="P70" i="209"/>
  <c r="Q70" i="209"/>
  <c r="R70" i="209"/>
  <c r="S70" i="209"/>
  <c r="T70" i="209"/>
  <c r="U70" i="209"/>
  <c r="V70" i="209"/>
  <c r="W70" i="209"/>
  <c r="X70" i="209"/>
  <c r="Y70" i="209"/>
  <c r="Z70" i="209"/>
  <c r="AA70" i="209"/>
  <c r="AB70" i="209"/>
  <c r="A71" i="209"/>
  <c r="B71" i="209"/>
  <c r="C71" i="209"/>
  <c r="D71" i="209"/>
  <c r="E71" i="209"/>
  <c r="F71" i="209"/>
  <c r="G71" i="209"/>
  <c r="H71" i="209"/>
  <c r="I71" i="209"/>
  <c r="J71" i="209"/>
  <c r="K71" i="209"/>
  <c r="L71" i="209"/>
  <c r="M71" i="209"/>
  <c r="N71" i="209"/>
  <c r="O71" i="209"/>
  <c r="P71" i="209"/>
  <c r="Q71" i="209"/>
  <c r="R71" i="209"/>
  <c r="S71" i="209"/>
  <c r="T71" i="209"/>
  <c r="U71" i="209"/>
  <c r="V71" i="209"/>
  <c r="W71" i="209"/>
  <c r="X71" i="209"/>
  <c r="Y71" i="209"/>
  <c r="Z71" i="209"/>
  <c r="AA71" i="209"/>
  <c r="AB71" i="209"/>
  <c r="A72" i="209"/>
  <c r="B72" i="209"/>
  <c r="C72" i="209"/>
  <c r="D72" i="209"/>
  <c r="E72" i="209"/>
  <c r="F72" i="209"/>
  <c r="G72" i="209"/>
  <c r="H72" i="209"/>
  <c r="I72" i="209"/>
  <c r="J72" i="209"/>
  <c r="K72" i="209"/>
  <c r="L72" i="209"/>
  <c r="M72" i="209"/>
  <c r="N72" i="209"/>
  <c r="O72" i="209"/>
  <c r="P72" i="209"/>
  <c r="Q72" i="209"/>
  <c r="R72" i="209"/>
  <c r="S72" i="209"/>
  <c r="T72" i="209"/>
  <c r="U72" i="209"/>
  <c r="V72" i="209"/>
  <c r="W72" i="209"/>
  <c r="X72" i="209"/>
  <c r="Y72" i="209"/>
  <c r="Z72" i="209"/>
  <c r="AA72" i="209"/>
  <c r="AB72" i="209"/>
  <c r="A73" i="209"/>
  <c r="B73" i="209"/>
  <c r="C73" i="209"/>
  <c r="D73" i="209"/>
  <c r="E73" i="209"/>
  <c r="F73" i="209"/>
  <c r="G73" i="209"/>
  <c r="H73" i="209"/>
  <c r="I73" i="209"/>
  <c r="J73" i="209"/>
  <c r="K73" i="209"/>
  <c r="L73" i="209"/>
  <c r="M73" i="209"/>
  <c r="N73" i="209"/>
  <c r="O73" i="209"/>
  <c r="P73" i="209"/>
  <c r="Q73" i="209"/>
  <c r="R73" i="209"/>
  <c r="S73" i="209"/>
  <c r="T73" i="209"/>
  <c r="U73" i="209"/>
  <c r="V73" i="209"/>
  <c r="W73" i="209"/>
  <c r="X73" i="209"/>
  <c r="Y73" i="209"/>
  <c r="Z73" i="209"/>
  <c r="AA73" i="209"/>
  <c r="AB73" i="209"/>
  <c r="A74" i="209"/>
  <c r="B74" i="209"/>
  <c r="C74" i="209"/>
  <c r="D74" i="209"/>
  <c r="E74" i="209"/>
  <c r="F74" i="209"/>
  <c r="G74" i="209"/>
  <c r="H74" i="209"/>
  <c r="I74" i="209"/>
  <c r="J74" i="209"/>
  <c r="K74" i="209"/>
  <c r="L74" i="209"/>
  <c r="M74" i="209"/>
  <c r="N74" i="209"/>
  <c r="O74" i="209"/>
  <c r="P74" i="209"/>
  <c r="Q74" i="209"/>
  <c r="R74" i="209"/>
  <c r="S74" i="209"/>
  <c r="T74" i="209"/>
  <c r="U74" i="209"/>
  <c r="V74" i="209"/>
  <c r="W74" i="209"/>
  <c r="X74" i="209"/>
  <c r="Y74" i="209"/>
  <c r="Z74" i="209"/>
  <c r="AA74" i="209"/>
  <c r="AB74" i="209"/>
  <c r="A75" i="209"/>
  <c r="B75" i="209"/>
  <c r="C75" i="209"/>
  <c r="D75" i="209"/>
  <c r="E75" i="209"/>
  <c r="F75" i="209"/>
  <c r="G75" i="209"/>
  <c r="H75" i="209"/>
  <c r="I75" i="209"/>
  <c r="J75" i="209"/>
  <c r="K75" i="209"/>
  <c r="L75" i="209"/>
  <c r="M75" i="209"/>
  <c r="N75" i="209"/>
  <c r="O75" i="209"/>
  <c r="P75" i="209"/>
  <c r="Q75" i="209"/>
  <c r="R75" i="209"/>
  <c r="S75" i="209"/>
  <c r="T75" i="209"/>
  <c r="U75" i="209"/>
  <c r="V75" i="209"/>
  <c r="W75" i="209"/>
  <c r="X75" i="209"/>
  <c r="Y75" i="209"/>
  <c r="Z75" i="209"/>
  <c r="AA75" i="209"/>
  <c r="AB75" i="209"/>
  <c r="A76" i="209"/>
  <c r="B76" i="209"/>
  <c r="C76" i="209"/>
  <c r="D76" i="209"/>
  <c r="E76" i="209"/>
  <c r="F76" i="209"/>
  <c r="G76" i="209"/>
  <c r="H76" i="209"/>
  <c r="I76" i="209"/>
  <c r="J76" i="209"/>
  <c r="K76" i="209"/>
  <c r="L76" i="209"/>
  <c r="M76" i="209"/>
  <c r="N76" i="209"/>
  <c r="O76" i="209"/>
  <c r="P76" i="209"/>
  <c r="Q76" i="209"/>
  <c r="R76" i="209"/>
  <c r="S76" i="209"/>
  <c r="T76" i="209"/>
  <c r="U76" i="209"/>
  <c r="V76" i="209"/>
  <c r="W76" i="209"/>
  <c r="X76" i="209"/>
  <c r="Y76" i="209"/>
  <c r="Z76" i="209"/>
  <c r="AA76" i="209"/>
  <c r="AB76" i="209"/>
  <c r="A77" i="209"/>
  <c r="B77" i="209"/>
  <c r="C77" i="209"/>
  <c r="D77" i="209"/>
  <c r="E77" i="209"/>
  <c r="F77" i="209"/>
  <c r="G77" i="209"/>
  <c r="H77" i="209"/>
  <c r="I77" i="209"/>
  <c r="J77" i="209"/>
  <c r="K77" i="209"/>
  <c r="L77" i="209"/>
  <c r="M77" i="209"/>
  <c r="N77" i="209"/>
  <c r="O77" i="209"/>
  <c r="P77" i="209"/>
  <c r="Q77" i="209"/>
  <c r="R77" i="209"/>
  <c r="S77" i="209"/>
  <c r="T77" i="209"/>
  <c r="U77" i="209"/>
  <c r="V77" i="209"/>
  <c r="W77" i="209"/>
  <c r="X77" i="209"/>
  <c r="Y77" i="209"/>
  <c r="Z77" i="209"/>
  <c r="AA77" i="209"/>
  <c r="AB77" i="209"/>
  <c r="A78" i="209"/>
  <c r="B78" i="209"/>
  <c r="C78" i="209"/>
  <c r="D78" i="209"/>
  <c r="E78" i="209"/>
  <c r="F78" i="209"/>
  <c r="G78" i="209"/>
  <c r="H78" i="209"/>
  <c r="I78" i="209"/>
  <c r="J78" i="209"/>
  <c r="K78" i="209"/>
  <c r="L78" i="209"/>
  <c r="M78" i="209"/>
  <c r="N78" i="209"/>
  <c r="O78" i="209"/>
  <c r="P78" i="209"/>
  <c r="Q78" i="209"/>
  <c r="R78" i="209"/>
  <c r="S78" i="209"/>
  <c r="T78" i="209"/>
  <c r="U78" i="209"/>
  <c r="V78" i="209"/>
  <c r="W78" i="209"/>
  <c r="X78" i="209"/>
  <c r="Y78" i="209"/>
  <c r="Z78" i="209"/>
  <c r="AA78" i="209"/>
  <c r="AB78" i="209"/>
  <c r="A79" i="209"/>
  <c r="B79" i="209"/>
  <c r="C79" i="209"/>
  <c r="D79" i="209"/>
  <c r="E79" i="209"/>
  <c r="F79" i="209"/>
  <c r="G79" i="209"/>
  <c r="H79" i="209"/>
  <c r="I79" i="209"/>
  <c r="J79" i="209"/>
  <c r="K79" i="209"/>
  <c r="L79" i="209"/>
  <c r="M79" i="209"/>
  <c r="N79" i="209"/>
  <c r="O79" i="209"/>
  <c r="P79" i="209"/>
  <c r="Q79" i="209"/>
  <c r="R79" i="209"/>
  <c r="S79" i="209"/>
  <c r="T79" i="209"/>
  <c r="U79" i="209"/>
  <c r="V79" i="209"/>
  <c r="W79" i="209"/>
  <c r="X79" i="209"/>
  <c r="Y79" i="209"/>
  <c r="Z79" i="209"/>
  <c r="AA79" i="209"/>
  <c r="AB79" i="209"/>
  <c r="A80" i="209"/>
  <c r="B80" i="209"/>
  <c r="C80" i="209"/>
  <c r="D80" i="209"/>
  <c r="E80" i="209"/>
  <c r="F80" i="209"/>
  <c r="G80" i="209"/>
  <c r="H80" i="209"/>
  <c r="I80" i="209"/>
  <c r="J80" i="209"/>
  <c r="K80" i="209"/>
  <c r="L80" i="209"/>
  <c r="M80" i="209"/>
  <c r="N80" i="209"/>
  <c r="O80" i="209"/>
  <c r="P80" i="209"/>
  <c r="Q80" i="209"/>
  <c r="R80" i="209"/>
  <c r="S80" i="209"/>
  <c r="T80" i="209"/>
  <c r="U80" i="209"/>
  <c r="V80" i="209"/>
  <c r="W80" i="209"/>
  <c r="X80" i="209"/>
  <c r="Y80" i="209"/>
  <c r="Z80" i="209"/>
  <c r="AA80" i="209"/>
  <c r="AB80" i="209"/>
  <c r="A81" i="209"/>
  <c r="B81" i="209"/>
  <c r="C81" i="209"/>
  <c r="D81" i="209"/>
  <c r="E81" i="209"/>
  <c r="F81" i="209"/>
  <c r="G81" i="209"/>
  <c r="H81" i="209"/>
  <c r="I81" i="209"/>
  <c r="J81" i="209"/>
  <c r="K81" i="209"/>
  <c r="L81" i="209"/>
  <c r="M81" i="209"/>
  <c r="N81" i="209"/>
  <c r="O81" i="209"/>
  <c r="P81" i="209"/>
  <c r="Q81" i="209"/>
  <c r="R81" i="209"/>
  <c r="S81" i="209"/>
  <c r="T81" i="209"/>
  <c r="U81" i="209"/>
  <c r="V81" i="209"/>
  <c r="W81" i="209"/>
  <c r="X81" i="209"/>
  <c r="Y81" i="209"/>
  <c r="Z81" i="209"/>
  <c r="AA81" i="209"/>
  <c r="AB81" i="209"/>
  <c r="A82" i="209"/>
  <c r="B82" i="209"/>
  <c r="C82" i="209"/>
  <c r="D82" i="209"/>
  <c r="E82" i="209"/>
  <c r="F82" i="209"/>
  <c r="G82" i="209"/>
  <c r="H82" i="209"/>
  <c r="I82" i="209"/>
  <c r="J82" i="209"/>
  <c r="K82" i="209"/>
  <c r="L82" i="209"/>
  <c r="M82" i="209"/>
  <c r="N82" i="209"/>
  <c r="O82" i="209"/>
  <c r="P82" i="209"/>
  <c r="Q82" i="209"/>
  <c r="R82" i="209"/>
  <c r="S82" i="209"/>
  <c r="T82" i="209"/>
  <c r="U82" i="209"/>
  <c r="V82" i="209"/>
  <c r="W82" i="209"/>
  <c r="X82" i="209"/>
  <c r="Y82" i="209"/>
  <c r="Z82" i="209"/>
  <c r="AA82" i="209"/>
  <c r="AB82" i="209"/>
  <c r="A83" i="209"/>
  <c r="B83" i="209"/>
  <c r="C83" i="209"/>
  <c r="D83" i="209"/>
  <c r="E83" i="209"/>
  <c r="F83" i="209"/>
  <c r="G83" i="209"/>
  <c r="H83" i="209"/>
  <c r="I83" i="209"/>
  <c r="J83" i="209"/>
  <c r="K83" i="209"/>
  <c r="L83" i="209"/>
  <c r="M83" i="209"/>
  <c r="N83" i="209"/>
  <c r="O83" i="209"/>
  <c r="P83" i="209"/>
  <c r="Q83" i="209"/>
  <c r="R83" i="209"/>
  <c r="S83" i="209"/>
  <c r="T83" i="209"/>
  <c r="U83" i="209"/>
  <c r="V83" i="209"/>
  <c r="W83" i="209"/>
  <c r="X83" i="209"/>
  <c r="Y83" i="209"/>
  <c r="Z83" i="209"/>
  <c r="AA83" i="209"/>
  <c r="AB83" i="209"/>
  <c r="A84" i="209"/>
  <c r="B84" i="209"/>
  <c r="C84" i="209"/>
  <c r="D84" i="209"/>
  <c r="E84" i="209"/>
  <c r="F84" i="209"/>
  <c r="G84" i="209"/>
  <c r="H84" i="209"/>
  <c r="I84" i="209"/>
  <c r="J84" i="209"/>
  <c r="K84" i="209"/>
  <c r="L84" i="209"/>
  <c r="M84" i="209"/>
  <c r="N84" i="209"/>
  <c r="O84" i="209"/>
  <c r="P84" i="209"/>
  <c r="Q84" i="209"/>
  <c r="R84" i="209"/>
  <c r="S84" i="209"/>
  <c r="T84" i="209"/>
  <c r="U84" i="209"/>
  <c r="V84" i="209"/>
  <c r="W84" i="209"/>
  <c r="X84" i="209"/>
  <c r="Y84" i="209"/>
  <c r="Z84" i="209"/>
  <c r="AA84" i="209"/>
  <c r="AB84" i="209"/>
  <c r="A85" i="209"/>
  <c r="B85" i="209"/>
  <c r="C85" i="209"/>
  <c r="D85" i="209"/>
  <c r="E85" i="209"/>
  <c r="F85" i="209"/>
  <c r="G85" i="209"/>
  <c r="H85" i="209"/>
  <c r="I85" i="209"/>
  <c r="J85" i="209"/>
  <c r="K85" i="209"/>
  <c r="L85" i="209"/>
  <c r="M85" i="209"/>
  <c r="N85" i="209"/>
  <c r="O85" i="209"/>
  <c r="P85" i="209"/>
  <c r="Q85" i="209"/>
  <c r="R85" i="209"/>
  <c r="S85" i="209"/>
  <c r="T85" i="209"/>
  <c r="U85" i="209"/>
  <c r="V85" i="209"/>
  <c r="W85" i="209"/>
  <c r="X85" i="209"/>
  <c r="Y85" i="209"/>
  <c r="Z85" i="209"/>
  <c r="AA85" i="209"/>
  <c r="AB85" i="209"/>
  <c r="A86" i="209"/>
  <c r="B86" i="209"/>
  <c r="C86" i="209"/>
  <c r="D86" i="209"/>
  <c r="E86" i="209"/>
  <c r="F86" i="209"/>
  <c r="G86" i="209"/>
  <c r="H86" i="209"/>
  <c r="I86" i="209"/>
  <c r="J86" i="209"/>
  <c r="K86" i="209"/>
  <c r="L86" i="209"/>
  <c r="M86" i="209"/>
  <c r="N86" i="209"/>
  <c r="O86" i="209"/>
  <c r="P86" i="209"/>
  <c r="Q86" i="209"/>
  <c r="R86" i="209"/>
  <c r="S86" i="209"/>
  <c r="T86" i="209"/>
  <c r="U86" i="209"/>
  <c r="V86" i="209"/>
  <c r="W86" i="209"/>
  <c r="X86" i="209"/>
  <c r="Y86" i="209"/>
  <c r="Z86" i="209"/>
  <c r="AA86" i="209"/>
  <c r="AB86" i="209"/>
  <c r="A87" i="209"/>
  <c r="B87" i="209"/>
  <c r="C87" i="209"/>
  <c r="D87" i="209"/>
  <c r="E87" i="209"/>
  <c r="F87" i="209"/>
  <c r="G87" i="209"/>
  <c r="H87" i="209"/>
  <c r="I87" i="209"/>
  <c r="J87" i="209"/>
  <c r="K87" i="209"/>
  <c r="L87" i="209"/>
  <c r="M87" i="209"/>
  <c r="N87" i="209"/>
  <c r="O87" i="209"/>
  <c r="P87" i="209"/>
  <c r="Q87" i="209"/>
  <c r="R87" i="209"/>
  <c r="S87" i="209"/>
  <c r="T87" i="209"/>
  <c r="U87" i="209"/>
  <c r="V87" i="209"/>
  <c r="W87" i="209"/>
  <c r="X87" i="209"/>
  <c r="Y87" i="209"/>
  <c r="Z87" i="209"/>
  <c r="AA87" i="209"/>
  <c r="AB87" i="209"/>
  <c r="A88" i="209"/>
  <c r="B88" i="209"/>
  <c r="C88" i="209"/>
  <c r="D88" i="209"/>
  <c r="E88" i="209"/>
  <c r="F88" i="209"/>
  <c r="G88" i="209"/>
  <c r="H88" i="209"/>
  <c r="I88" i="209"/>
  <c r="J88" i="209"/>
  <c r="K88" i="209"/>
  <c r="L88" i="209"/>
  <c r="M88" i="209"/>
  <c r="N88" i="209"/>
  <c r="O88" i="209"/>
  <c r="P88" i="209"/>
  <c r="Q88" i="209"/>
  <c r="R88" i="209"/>
  <c r="S88" i="209"/>
  <c r="T88" i="209"/>
  <c r="U88" i="209"/>
  <c r="V88" i="209"/>
  <c r="W88" i="209"/>
  <c r="X88" i="209"/>
  <c r="Y88" i="209"/>
  <c r="Z88" i="209"/>
  <c r="AA88" i="209"/>
  <c r="AB88" i="209"/>
  <c r="A89" i="209"/>
  <c r="B89" i="209"/>
  <c r="C89" i="209"/>
  <c r="D89" i="209"/>
  <c r="E89" i="209"/>
  <c r="F89" i="209"/>
  <c r="G89" i="209"/>
  <c r="H89" i="209"/>
  <c r="I89" i="209"/>
  <c r="J89" i="209"/>
  <c r="K89" i="209"/>
  <c r="L89" i="209"/>
  <c r="M89" i="209"/>
  <c r="N89" i="209"/>
  <c r="O89" i="209"/>
  <c r="P89" i="209"/>
  <c r="Q89" i="209"/>
  <c r="R89" i="209"/>
  <c r="S89" i="209"/>
  <c r="T89" i="209"/>
  <c r="U89" i="209"/>
  <c r="V89" i="209"/>
  <c r="W89" i="209"/>
  <c r="X89" i="209"/>
  <c r="Y89" i="209"/>
  <c r="Z89" i="209"/>
  <c r="AA89" i="209"/>
  <c r="AB89" i="209"/>
  <c r="A90" i="209"/>
  <c r="B90" i="209"/>
  <c r="C90" i="209"/>
  <c r="D90" i="209"/>
  <c r="E90" i="209"/>
  <c r="F90" i="209"/>
  <c r="G90" i="209"/>
  <c r="H90" i="209"/>
  <c r="I90" i="209"/>
  <c r="J90" i="209"/>
  <c r="K90" i="209"/>
  <c r="L90" i="209"/>
  <c r="M90" i="209"/>
  <c r="N90" i="209"/>
  <c r="O90" i="209"/>
  <c r="P90" i="209"/>
  <c r="Q90" i="209"/>
  <c r="R90" i="209"/>
  <c r="S90" i="209"/>
  <c r="T90" i="209"/>
  <c r="U90" i="209"/>
  <c r="V90" i="209"/>
  <c r="W90" i="209"/>
  <c r="X90" i="209"/>
  <c r="Y90" i="209"/>
  <c r="Z90" i="209"/>
  <c r="AA90" i="209"/>
  <c r="AB90" i="209"/>
  <c r="A91" i="209"/>
  <c r="B91" i="209"/>
  <c r="C91" i="209"/>
  <c r="D91" i="209"/>
  <c r="E91" i="209"/>
  <c r="F91" i="209"/>
  <c r="G91" i="209"/>
  <c r="H91" i="209"/>
  <c r="I91" i="209"/>
  <c r="J91" i="209"/>
  <c r="K91" i="209"/>
  <c r="L91" i="209"/>
  <c r="M91" i="209"/>
  <c r="N91" i="209"/>
  <c r="O91" i="209"/>
  <c r="P91" i="209"/>
  <c r="Q91" i="209"/>
  <c r="R91" i="209"/>
  <c r="S91" i="209"/>
  <c r="T91" i="209"/>
  <c r="U91" i="209"/>
  <c r="V91" i="209"/>
  <c r="W91" i="209"/>
  <c r="X91" i="209"/>
  <c r="Y91" i="209"/>
  <c r="Z91" i="209"/>
  <c r="AA91" i="209"/>
  <c r="AB91" i="209"/>
  <c r="A92" i="209"/>
  <c r="B92" i="209"/>
  <c r="C92" i="209"/>
  <c r="D92" i="209"/>
  <c r="E92" i="209"/>
  <c r="F92" i="209"/>
  <c r="G92" i="209"/>
  <c r="H92" i="209"/>
  <c r="I92" i="209"/>
  <c r="J92" i="209"/>
  <c r="K92" i="209"/>
  <c r="L92" i="209"/>
  <c r="M92" i="209"/>
  <c r="N92" i="209"/>
  <c r="O92" i="209"/>
  <c r="P92" i="209"/>
  <c r="Q92" i="209"/>
  <c r="R92" i="209"/>
  <c r="S92" i="209"/>
  <c r="T92" i="209"/>
  <c r="U92" i="209"/>
  <c r="V92" i="209"/>
  <c r="W92" i="209"/>
  <c r="X92" i="209"/>
  <c r="Y92" i="209"/>
  <c r="Z92" i="209"/>
  <c r="AA92" i="209"/>
  <c r="AB92" i="209"/>
  <c r="A93" i="209"/>
  <c r="B93" i="209"/>
  <c r="C93" i="209"/>
  <c r="D93" i="209"/>
  <c r="E93" i="209"/>
  <c r="F93" i="209"/>
  <c r="G93" i="209"/>
  <c r="H93" i="209"/>
  <c r="I93" i="209"/>
  <c r="J93" i="209"/>
  <c r="K93" i="209"/>
  <c r="L93" i="209"/>
  <c r="M93" i="209"/>
  <c r="N93" i="209"/>
  <c r="O93" i="209"/>
  <c r="P93" i="209"/>
  <c r="Q93" i="209"/>
  <c r="R93" i="209"/>
  <c r="S93" i="209"/>
  <c r="T93" i="209"/>
  <c r="U93" i="209"/>
  <c r="V93" i="209"/>
  <c r="W93" i="209"/>
  <c r="X93" i="209"/>
  <c r="Y93" i="209"/>
  <c r="Z93" i="209"/>
  <c r="AA93" i="209"/>
  <c r="AB93" i="209"/>
  <c r="A94" i="209"/>
  <c r="B94" i="209"/>
  <c r="C94" i="209"/>
  <c r="D94" i="209"/>
  <c r="E94" i="209"/>
  <c r="F94" i="209"/>
  <c r="G94" i="209"/>
  <c r="H94" i="209"/>
  <c r="I94" i="209"/>
  <c r="J94" i="209"/>
  <c r="K94" i="209"/>
  <c r="L94" i="209"/>
  <c r="M94" i="209"/>
  <c r="N94" i="209"/>
  <c r="O94" i="209"/>
  <c r="P94" i="209"/>
  <c r="Q94" i="209"/>
  <c r="R94" i="209"/>
  <c r="S94" i="209"/>
  <c r="T94" i="209"/>
  <c r="U94" i="209"/>
  <c r="V94" i="209"/>
  <c r="W94" i="209"/>
  <c r="X94" i="209"/>
  <c r="Y94" i="209"/>
  <c r="Z94" i="209"/>
  <c r="AA94" i="209"/>
  <c r="AB94" i="209"/>
  <c r="A95" i="209"/>
  <c r="B95" i="209"/>
  <c r="C95" i="209"/>
  <c r="D95" i="209"/>
  <c r="E95" i="209"/>
  <c r="F95" i="209"/>
  <c r="G95" i="209"/>
  <c r="H95" i="209"/>
  <c r="I95" i="209"/>
  <c r="J95" i="209"/>
  <c r="K95" i="209"/>
  <c r="L95" i="209"/>
  <c r="M95" i="209"/>
  <c r="N95" i="209"/>
  <c r="O95" i="209"/>
  <c r="P95" i="209"/>
  <c r="Q95" i="209"/>
  <c r="R95" i="209"/>
  <c r="S95" i="209"/>
  <c r="T95" i="209"/>
  <c r="U95" i="209"/>
  <c r="V95" i="209"/>
  <c r="W95" i="209"/>
  <c r="X95" i="209"/>
  <c r="Y95" i="209"/>
  <c r="Z95" i="209"/>
  <c r="AA95" i="209"/>
  <c r="AB95" i="209"/>
  <c r="A96" i="209"/>
  <c r="B96" i="209"/>
  <c r="C96" i="209"/>
  <c r="D96" i="209"/>
  <c r="E96" i="209"/>
  <c r="F96" i="209"/>
  <c r="G96" i="209"/>
  <c r="H96" i="209"/>
  <c r="I96" i="209"/>
  <c r="J96" i="209"/>
  <c r="K96" i="209"/>
  <c r="L96" i="209"/>
  <c r="M96" i="209"/>
  <c r="N96" i="209"/>
  <c r="O96" i="209"/>
  <c r="P96" i="209"/>
  <c r="Q96" i="209"/>
  <c r="R96" i="209"/>
  <c r="S96" i="209"/>
  <c r="T96" i="209"/>
  <c r="U96" i="209"/>
  <c r="V96" i="209"/>
  <c r="W96" i="209"/>
  <c r="X96" i="209"/>
  <c r="Y96" i="209"/>
  <c r="Z96" i="209"/>
  <c r="AA96" i="209"/>
  <c r="AB96" i="209"/>
  <c r="A97" i="209"/>
  <c r="B97" i="209"/>
  <c r="C97" i="209"/>
  <c r="D97" i="209"/>
  <c r="E97" i="209"/>
  <c r="F97" i="209"/>
  <c r="G97" i="209"/>
  <c r="H97" i="209"/>
  <c r="I97" i="209"/>
  <c r="J97" i="209"/>
  <c r="K97" i="209"/>
  <c r="L97" i="209"/>
  <c r="M97" i="209"/>
  <c r="N97" i="209"/>
  <c r="O97" i="209"/>
  <c r="P97" i="209"/>
  <c r="Q97" i="209"/>
  <c r="R97" i="209"/>
  <c r="S97" i="209"/>
  <c r="T97" i="209"/>
  <c r="U97" i="209"/>
  <c r="V97" i="209"/>
  <c r="W97" i="209"/>
  <c r="X97" i="209"/>
  <c r="Y97" i="209"/>
  <c r="Z97" i="209"/>
  <c r="AA97" i="209"/>
  <c r="AB97" i="209"/>
  <c r="A98" i="209"/>
  <c r="B98" i="209"/>
  <c r="C98" i="209"/>
  <c r="D98" i="209"/>
  <c r="E98" i="209"/>
  <c r="F98" i="209"/>
  <c r="G98" i="209"/>
  <c r="H98" i="209"/>
  <c r="I98" i="209"/>
  <c r="J98" i="209"/>
  <c r="K98" i="209"/>
  <c r="L98" i="209"/>
  <c r="M98" i="209"/>
  <c r="N98" i="209"/>
  <c r="O98" i="209"/>
  <c r="P98" i="209"/>
  <c r="Q98" i="209"/>
  <c r="R98" i="209"/>
  <c r="S98" i="209"/>
  <c r="T98" i="209"/>
  <c r="U98" i="209"/>
  <c r="V98" i="209"/>
  <c r="W98" i="209"/>
  <c r="X98" i="209"/>
  <c r="Y98" i="209"/>
  <c r="Z98" i="209"/>
  <c r="AA98" i="209"/>
  <c r="AB98" i="209"/>
  <c r="A99" i="209"/>
  <c r="B99" i="209"/>
  <c r="C99" i="209"/>
  <c r="D99" i="209"/>
  <c r="E99" i="209"/>
  <c r="F99" i="209"/>
  <c r="G99" i="209"/>
  <c r="H99" i="209"/>
  <c r="I99" i="209"/>
  <c r="J99" i="209"/>
  <c r="K99" i="209"/>
  <c r="L99" i="209"/>
  <c r="M99" i="209"/>
  <c r="N99" i="209"/>
  <c r="O99" i="209"/>
  <c r="P99" i="209"/>
  <c r="Q99" i="209"/>
  <c r="R99" i="209"/>
  <c r="S99" i="209"/>
  <c r="T99" i="209"/>
  <c r="U99" i="209"/>
  <c r="V99" i="209"/>
  <c r="W99" i="209"/>
  <c r="X99" i="209"/>
  <c r="Y99" i="209"/>
  <c r="Z99" i="209"/>
  <c r="AA99" i="209"/>
  <c r="AB99" i="209"/>
  <c r="A100" i="209"/>
  <c r="B100" i="209"/>
  <c r="C100" i="209"/>
  <c r="D100" i="209"/>
  <c r="E100" i="209"/>
  <c r="F100" i="209"/>
  <c r="G100" i="209"/>
  <c r="H100" i="209"/>
  <c r="I100" i="209"/>
  <c r="J100" i="209"/>
  <c r="K100" i="209"/>
  <c r="L100" i="209"/>
  <c r="M100" i="209"/>
  <c r="N100" i="209"/>
  <c r="O100" i="209"/>
  <c r="P100" i="209"/>
  <c r="Q100" i="209"/>
  <c r="R100" i="209"/>
  <c r="S100" i="209"/>
  <c r="T100" i="209"/>
  <c r="U100" i="209"/>
  <c r="V100" i="209"/>
  <c r="W100" i="209"/>
  <c r="X100" i="209"/>
  <c r="Y100" i="209"/>
  <c r="Z100" i="209"/>
  <c r="AA100" i="209"/>
  <c r="AB100" i="209"/>
  <c r="A101" i="209"/>
  <c r="B101" i="209"/>
  <c r="C101" i="209"/>
  <c r="D101" i="209"/>
  <c r="E101" i="209"/>
  <c r="F101" i="209"/>
  <c r="G101" i="209"/>
  <c r="H101" i="209"/>
  <c r="I101" i="209"/>
  <c r="J101" i="209"/>
  <c r="K101" i="209"/>
  <c r="L101" i="209"/>
  <c r="M101" i="209"/>
  <c r="N101" i="209"/>
  <c r="O101" i="209"/>
  <c r="P101" i="209"/>
  <c r="Q101" i="209"/>
  <c r="R101" i="209"/>
  <c r="S101" i="209"/>
  <c r="T101" i="209"/>
  <c r="U101" i="209"/>
  <c r="V101" i="209"/>
  <c r="W101" i="209"/>
  <c r="X101" i="209"/>
  <c r="Y101" i="209"/>
  <c r="Z101" i="209"/>
  <c r="AA101" i="209"/>
  <c r="AB101" i="209"/>
  <c r="A102" i="209"/>
  <c r="B102" i="209"/>
  <c r="C102" i="209"/>
  <c r="D102" i="209"/>
  <c r="E102" i="209"/>
  <c r="F102" i="209"/>
  <c r="G102" i="209"/>
  <c r="H102" i="209"/>
  <c r="I102" i="209"/>
  <c r="J102" i="209"/>
  <c r="K102" i="209"/>
  <c r="L102" i="209"/>
  <c r="M102" i="209"/>
  <c r="N102" i="209"/>
  <c r="O102" i="209"/>
  <c r="P102" i="209"/>
  <c r="Q102" i="209"/>
  <c r="R102" i="209"/>
  <c r="S102" i="209"/>
  <c r="T102" i="209"/>
  <c r="U102" i="209"/>
  <c r="V102" i="209"/>
  <c r="W102" i="209"/>
  <c r="X102" i="209"/>
  <c r="Y102" i="209"/>
  <c r="Z102" i="209"/>
  <c r="AA102" i="209"/>
  <c r="AB102" i="209"/>
  <c r="A103" i="209"/>
  <c r="B103" i="209"/>
  <c r="C103" i="209"/>
  <c r="D103" i="209"/>
  <c r="E103" i="209"/>
  <c r="F103" i="209"/>
  <c r="G103" i="209"/>
  <c r="H103" i="209"/>
  <c r="I103" i="209"/>
  <c r="J103" i="209"/>
  <c r="K103" i="209"/>
  <c r="L103" i="209"/>
  <c r="M103" i="209"/>
  <c r="N103" i="209"/>
  <c r="O103" i="209"/>
  <c r="P103" i="209"/>
  <c r="Q103" i="209"/>
  <c r="R103" i="209"/>
  <c r="S103" i="209"/>
  <c r="T103" i="209"/>
  <c r="U103" i="209"/>
  <c r="V103" i="209"/>
  <c r="W103" i="209"/>
  <c r="X103" i="209"/>
  <c r="Y103" i="209"/>
  <c r="Z103" i="209"/>
  <c r="AA103" i="209"/>
  <c r="AB103" i="209"/>
  <c r="A104" i="209"/>
  <c r="B104" i="209"/>
  <c r="C104" i="209"/>
  <c r="D104" i="209"/>
  <c r="E104" i="209"/>
  <c r="F104" i="209"/>
  <c r="G104" i="209"/>
  <c r="H104" i="209"/>
  <c r="I104" i="209"/>
  <c r="J104" i="209"/>
  <c r="K104" i="209"/>
  <c r="L104" i="209"/>
  <c r="M104" i="209"/>
  <c r="N104" i="209"/>
  <c r="O104" i="209"/>
  <c r="P104" i="209"/>
  <c r="Q104" i="209"/>
  <c r="R104" i="209"/>
  <c r="S104" i="209"/>
  <c r="T104" i="209"/>
  <c r="U104" i="209"/>
  <c r="V104" i="209"/>
  <c r="W104" i="209"/>
  <c r="X104" i="209"/>
  <c r="Y104" i="209"/>
  <c r="Z104" i="209"/>
  <c r="AA104" i="209"/>
  <c r="AB104" i="209"/>
  <c r="A105" i="209"/>
  <c r="B105" i="209"/>
  <c r="C105" i="209"/>
  <c r="D105" i="209"/>
  <c r="E105" i="209"/>
  <c r="F105" i="209"/>
  <c r="G105" i="209"/>
  <c r="H105" i="209"/>
  <c r="I105" i="209"/>
  <c r="J105" i="209"/>
  <c r="K105" i="209"/>
  <c r="L105" i="209"/>
  <c r="M105" i="209"/>
  <c r="N105" i="209"/>
  <c r="O105" i="209"/>
  <c r="P105" i="209"/>
  <c r="Q105" i="209"/>
  <c r="R105" i="209"/>
  <c r="S105" i="209"/>
  <c r="T105" i="209"/>
  <c r="U105" i="209"/>
  <c r="V105" i="209"/>
  <c r="W105" i="209"/>
  <c r="X105" i="209"/>
  <c r="Y105" i="209"/>
  <c r="Z105" i="209"/>
  <c r="AA105" i="209"/>
  <c r="AB105" i="209"/>
  <c r="A106" i="209"/>
  <c r="B106" i="209"/>
  <c r="C106" i="209"/>
  <c r="D106" i="209"/>
  <c r="E106" i="209"/>
  <c r="F106" i="209"/>
  <c r="G106" i="209"/>
  <c r="H106" i="209"/>
  <c r="I106" i="209"/>
  <c r="J106" i="209"/>
  <c r="K106" i="209"/>
  <c r="L106" i="209"/>
  <c r="M106" i="209"/>
  <c r="N106" i="209"/>
  <c r="O106" i="209"/>
  <c r="P106" i="209"/>
  <c r="Q106" i="209"/>
  <c r="R106" i="209"/>
  <c r="S106" i="209"/>
  <c r="T106" i="209"/>
  <c r="U106" i="209"/>
  <c r="V106" i="209"/>
  <c r="W106" i="209"/>
  <c r="X106" i="209"/>
  <c r="Y106" i="209"/>
  <c r="Z106" i="209"/>
  <c r="AA106" i="209"/>
  <c r="AB106" i="209"/>
  <c r="A107" i="209"/>
  <c r="B107" i="209"/>
  <c r="C107" i="209"/>
  <c r="D107" i="209"/>
  <c r="E107" i="209"/>
  <c r="F107" i="209"/>
  <c r="G107" i="209"/>
  <c r="H107" i="209"/>
  <c r="I107" i="209"/>
  <c r="J107" i="209"/>
  <c r="K107" i="209"/>
  <c r="L107" i="209"/>
  <c r="M107" i="209"/>
  <c r="N107" i="209"/>
  <c r="O107" i="209"/>
  <c r="P107" i="209"/>
  <c r="Q107" i="209"/>
  <c r="R107" i="209"/>
  <c r="S107" i="209"/>
  <c r="T107" i="209"/>
  <c r="U107" i="209"/>
  <c r="V107" i="209"/>
  <c r="W107" i="209"/>
  <c r="X107" i="209"/>
  <c r="Y107" i="209"/>
  <c r="Z107" i="209"/>
  <c r="AA107" i="209"/>
  <c r="AB107" i="209"/>
  <c r="A108" i="209"/>
  <c r="B108" i="209"/>
  <c r="C108" i="209"/>
  <c r="D108" i="209"/>
  <c r="E108" i="209"/>
  <c r="F108" i="209"/>
  <c r="G108" i="209"/>
  <c r="H108" i="209"/>
  <c r="I108" i="209"/>
  <c r="J108" i="209"/>
  <c r="K108" i="209"/>
  <c r="L108" i="209"/>
  <c r="M108" i="209"/>
  <c r="N108" i="209"/>
  <c r="O108" i="209"/>
  <c r="P108" i="209"/>
  <c r="Q108" i="209"/>
  <c r="R108" i="209"/>
  <c r="S108" i="209"/>
  <c r="T108" i="209"/>
  <c r="U108" i="209"/>
  <c r="V108" i="209"/>
  <c r="W108" i="209"/>
  <c r="X108" i="209"/>
  <c r="Y108" i="209"/>
  <c r="Z108" i="209"/>
  <c r="AA108" i="209"/>
  <c r="AB108" i="209"/>
  <c r="A109" i="209"/>
  <c r="B109" i="209"/>
  <c r="C109" i="209"/>
  <c r="D109" i="209"/>
  <c r="E109" i="209"/>
  <c r="F109" i="209"/>
  <c r="G109" i="209"/>
  <c r="H109" i="209"/>
  <c r="I109" i="209"/>
  <c r="J109" i="209"/>
  <c r="K109" i="209"/>
  <c r="L109" i="209"/>
  <c r="M109" i="209"/>
  <c r="N109" i="209"/>
  <c r="O109" i="209"/>
  <c r="P109" i="209"/>
  <c r="Q109" i="209"/>
  <c r="R109" i="209"/>
  <c r="S109" i="209"/>
  <c r="T109" i="209"/>
  <c r="U109" i="209"/>
  <c r="V109" i="209"/>
  <c r="W109" i="209"/>
  <c r="X109" i="209"/>
  <c r="Y109" i="209"/>
  <c r="Z109" i="209"/>
  <c r="AA109" i="209"/>
  <c r="AB109" i="209"/>
  <c r="A110" i="209"/>
  <c r="B110" i="209"/>
  <c r="C110" i="209"/>
  <c r="D110" i="209"/>
  <c r="E110" i="209"/>
  <c r="F110" i="209"/>
  <c r="G110" i="209"/>
  <c r="H110" i="209"/>
  <c r="I110" i="209"/>
  <c r="J110" i="209"/>
  <c r="K110" i="209"/>
  <c r="L110" i="209"/>
  <c r="M110" i="209"/>
  <c r="N110" i="209"/>
  <c r="O110" i="209"/>
  <c r="P110" i="209"/>
  <c r="Q110" i="209"/>
  <c r="R110" i="209"/>
  <c r="S110" i="209"/>
  <c r="T110" i="209"/>
  <c r="U110" i="209"/>
  <c r="V110" i="209"/>
  <c r="W110" i="209"/>
  <c r="X110" i="209"/>
  <c r="Y110" i="209"/>
  <c r="Z110" i="209"/>
  <c r="AA110" i="209"/>
  <c r="AB110" i="209"/>
  <c r="A111" i="209"/>
  <c r="B111" i="209"/>
  <c r="C111" i="209"/>
  <c r="D111" i="209"/>
  <c r="E111" i="209"/>
  <c r="F111" i="209"/>
  <c r="G111" i="209"/>
  <c r="H111" i="209"/>
  <c r="I111" i="209"/>
  <c r="J111" i="209"/>
  <c r="K111" i="209"/>
  <c r="L111" i="209"/>
  <c r="M111" i="209"/>
  <c r="N111" i="209"/>
  <c r="O111" i="209"/>
  <c r="P111" i="209"/>
  <c r="Q111" i="209"/>
  <c r="R111" i="209"/>
  <c r="S111" i="209"/>
  <c r="T111" i="209"/>
  <c r="U111" i="209"/>
  <c r="V111" i="209"/>
  <c r="W111" i="209"/>
  <c r="X111" i="209"/>
  <c r="Y111" i="209"/>
  <c r="Z111" i="209"/>
  <c r="AA111" i="209"/>
  <c r="AB111" i="209"/>
  <c r="A112" i="209"/>
  <c r="B112" i="209"/>
  <c r="C112" i="209"/>
  <c r="D112" i="209"/>
  <c r="E112" i="209"/>
  <c r="F112" i="209"/>
  <c r="G112" i="209"/>
  <c r="H112" i="209"/>
  <c r="I112" i="209"/>
  <c r="J112" i="209"/>
  <c r="K112" i="209"/>
  <c r="L112" i="209"/>
  <c r="M112" i="209"/>
  <c r="N112" i="209"/>
  <c r="O112" i="209"/>
  <c r="P112" i="209"/>
  <c r="Q112" i="209"/>
  <c r="R112" i="209"/>
  <c r="S112" i="209"/>
  <c r="T112" i="209"/>
  <c r="U112" i="209"/>
  <c r="V112" i="209"/>
  <c r="W112" i="209"/>
  <c r="X112" i="209"/>
  <c r="Y112" i="209"/>
  <c r="Z112" i="209"/>
  <c r="AA112" i="209"/>
  <c r="AB112" i="209"/>
  <c r="A113" i="209"/>
  <c r="B113" i="209"/>
  <c r="C113" i="209"/>
  <c r="D113" i="209"/>
  <c r="E113" i="209"/>
  <c r="F113" i="209"/>
  <c r="G113" i="209"/>
  <c r="H113" i="209"/>
  <c r="I113" i="209"/>
  <c r="J113" i="209"/>
  <c r="K113" i="209"/>
  <c r="L113" i="209"/>
  <c r="M113" i="209"/>
  <c r="N113" i="209"/>
  <c r="O113" i="209"/>
  <c r="P113" i="209"/>
  <c r="Q113" i="209"/>
  <c r="R113" i="209"/>
  <c r="S113" i="209"/>
  <c r="T113" i="209"/>
  <c r="U113" i="209"/>
  <c r="V113" i="209"/>
  <c r="W113" i="209"/>
  <c r="X113" i="209"/>
  <c r="Y113" i="209"/>
  <c r="Z113" i="209"/>
  <c r="AA113" i="209"/>
  <c r="AB113" i="209"/>
  <c r="A114" i="209"/>
  <c r="B114" i="209"/>
  <c r="C114" i="209"/>
  <c r="D114" i="209"/>
  <c r="E114" i="209"/>
  <c r="F114" i="209"/>
  <c r="G114" i="209"/>
  <c r="H114" i="209"/>
  <c r="I114" i="209"/>
  <c r="J114" i="209"/>
  <c r="K114" i="209"/>
  <c r="L114" i="209"/>
  <c r="M114" i="209"/>
  <c r="N114" i="209"/>
  <c r="O114" i="209"/>
  <c r="P114" i="209"/>
  <c r="Q114" i="209"/>
  <c r="R114" i="209"/>
  <c r="S114" i="209"/>
  <c r="T114" i="209"/>
  <c r="U114" i="209"/>
  <c r="V114" i="209"/>
  <c r="W114" i="209"/>
  <c r="X114" i="209"/>
  <c r="Y114" i="209"/>
  <c r="Z114" i="209"/>
  <c r="AA114" i="209"/>
  <c r="AB114" i="209"/>
  <c r="A115" i="209"/>
  <c r="B115" i="209"/>
  <c r="C115" i="209"/>
  <c r="D115" i="209"/>
  <c r="E115" i="209"/>
  <c r="F115" i="209"/>
  <c r="G115" i="209"/>
  <c r="H115" i="209"/>
  <c r="I115" i="209"/>
  <c r="J115" i="209"/>
  <c r="K115" i="209"/>
  <c r="L115" i="209"/>
  <c r="M115" i="209"/>
  <c r="N115" i="209"/>
  <c r="O115" i="209"/>
  <c r="P115" i="209"/>
  <c r="Q115" i="209"/>
  <c r="R115" i="209"/>
  <c r="S115" i="209"/>
  <c r="T115" i="209"/>
  <c r="U115" i="209"/>
  <c r="V115" i="209"/>
  <c r="W115" i="209"/>
  <c r="X115" i="209"/>
  <c r="Y115" i="209"/>
  <c r="Z115" i="209"/>
  <c r="AA115" i="209"/>
  <c r="AB115" i="209"/>
  <c r="A116" i="209"/>
  <c r="B116" i="209"/>
  <c r="C116" i="209"/>
  <c r="D116" i="209"/>
  <c r="E116" i="209"/>
  <c r="F116" i="209"/>
  <c r="G116" i="209"/>
  <c r="H116" i="209"/>
  <c r="I116" i="209"/>
  <c r="J116" i="209"/>
  <c r="K116" i="209"/>
  <c r="L116" i="209"/>
  <c r="M116" i="209"/>
  <c r="N116" i="209"/>
  <c r="O116" i="209"/>
  <c r="P116" i="209"/>
  <c r="Q116" i="209"/>
  <c r="R116" i="209"/>
  <c r="S116" i="209"/>
  <c r="T116" i="209"/>
  <c r="U116" i="209"/>
  <c r="V116" i="209"/>
  <c r="W116" i="209"/>
  <c r="X116" i="209"/>
  <c r="Y116" i="209"/>
  <c r="Z116" i="209"/>
  <c r="AA116" i="209"/>
  <c r="AB116" i="209"/>
  <c r="A117" i="209"/>
  <c r="B117" i="209"/>
  <c r="C117" i="209"/>
  <c r="D117" i="209"/>
  <c r="E117" i="209"/>
  <c r="F117" i="209"/>
  <c r="G117" i="209"/>
  <c r="H117" i="209"/>
  <c r="I117" i="209"/>
  <c r="J117" i="209"/>
  <c r="K117" i="209"/>
  <c r="L117" i="209"/>
  <c r="M117" i="209"/>
  <c r="N117" i="209"/>
  <c r="O117" i="209"/>
  <c r="P117" i="209"/>
  <c r="Q117" i="209"/>
  <c r="R117" i="209"/>
  <c r="S117" i="209"/>
  <c r="T117" i="209"/>
  <c r="U117" i="209"/>
  <c r="V117" i="209"/>
  <c r="W117" i="209"/>
  <c r="X117" i="209"/>
  <c r="Y117" i="209"/>
  <c r="Z117" i="209"/>
  <c r="AA117" i="209"/>
  <c r="AB117" i="209"/>
  <c r="A118" i="209"/>
  <c r="B118" i="209"/>
  <c r="C118" i="209"/>
  <c r="D118" i="209"/>
  <c r="E118" i="209"/>
  <c r="F118" i="209"/>
  <c r="G118" i="209"/>
  <c r="H118" i="209"/>
  <c r="I118" i="209"/>
  <c r="J118" i="209"/>
  <c r="K118" i="209"/>
  <c r="L118" i="209"/>
  <c r="M118" i="209"/>
  <c r="N118" i="209"/>
  <c r="O118" i="209"/>
  <c r="P118" i="209"/>
  <c r="Q118" i="209"/>
  <c r="R118" i="209"/>
  <c r="S118" i="209"/>
  <c r="T118" i="209"/>
  <c r="U118" i="209"/>
  <c r="V118" i="209"/>
  <c r="W118" i="209"/>
  <c r="X118" i="209"/>
  <c r="Y118" i="209"/>
  <c r="Z118" i="209"/>
  <c r="AA118" i="209"/>
  <c r="AB118" i="209"/>
  <c r="A119" i="209"/>
  <c r="B119" i="209"/>
  <c r="C119" i="209"/>
  <c r="D119" i="209"/>
  <c r="E119" i="209"/>
  <c r="F119" i="209"/>
  <c r="G119" i="209"/>
  <c r="H119" i="209"/>
  <c r="I119" i="209"/>
  <c r="J119" i="209"/>
  <c r="K119" i="209"/>
  <c r="L119" i="209"/>
  <c r="M119" i="209"/>
  <c r="N119" i="209"/>
  <c r="O119" i="209"/>
  <c r="P119" i="209"/>
  <c r="Q119" i="209"/>
  <c r="R119" i="209"/>
  <c r="S119" i="209"/>
  <c r="T119" i="209"/>
  <c r="U119" i="209"/>
  <c r="V119" i="209"/>
  <c r="W119" i="209"/>
  <c r="X119" i="209"/>
  <c r="Y119" i="209"/>
  <c r="Z119" i="209"/>
  <c r="AA119" i="209"/>
  <c r="AB119" i="209"/>
  <c r="A120" i="209"/>
  <c r="B120" i="209"/>
  <c r="C120" i="209"/>
  <c r="D120" i="209"/>
  <c r="E120" i="209"/>
  <c r="F120" i="209"/>
  <c r="G120" i="209"/>
  <c r="H120" i="209"/>
  <c r="I120" i="209"/>
  <c r="J120" i="209"/>
  <c r="K120" i="209"/>
  <c r="L120" i="209"/>
  <c r="M120" i="209"/>
  <c r="N120" i="209"/>
  <c r="O120" i="209"/>
  <c r="P120" i="209"/>
  <c r="Q120" i="209"/>
  <c r="R120" i="209"/>
  <c r="S120" i="209"/>
  <c r="T120" i="209"/>
  <c r="U120" i="209"/>
  <c r="V120" i="209"/>
  <c r="W120" i="209"/>
  <c r="X120" i="209"/>
  <c r="Y120" i="209"/>
  <c r="Z120" i="209"/>
  <c r="AA120" i="209"/>
  <c r="AB120" i="209"/>
  <c r="A121" i="209"/>
  <c r="B121" i="209"/>
  <c r="C121" i="209"/>
  <c r="D121" i="209"/>
  <c r="E121" i="209"/>
  <c r="F121" i="209"/>
  <c r="G121" i="209"/>
  <c r="H121" i="209"/>
  <c r="I121" i="209"/>
  <c r="J121" i="209"/>
  <c r="K121" i="209"/>
  <c r="L121" i="209"/>
  <c r="M121" i="209"/>
  <c r="N121" i="209"/>
  <c r="O121" i="209"/>
  <c r="P121" i="209"/>
  <c r="Q121" i="209"/>
  <c r="R121" i="209"/>
  <c r="S121" i="209"/>
  <c r="T121" i="209"/>
  <c r="U121" i="209"/>
  <c r="V121" i="209"/>
  <c r="W121" i="209"/>
  <c r="X121" i="209"/>
  <c r="Y121" i="209"/>
  <c r="Z121" i="209"/>
  <c r="AA121" i="209"/>
  <c r="AB121" i="209"/>
  <c r="A122" i="209"/>
  <c r="B122" i="209"/>
  <c r="C122" i="209"/>
  <c r="D122" i="209"/>
  <c r="E122" i="209"/>
  <c r="F122" i="209"/>
  <c r="G122" i="209"/>
  <c r="H122" i="209"/>
  <c r="I122" i="209"/>
  <c r="J122" i="209"/>
  <c r="K122" i="209"/>
  <c r="L122" i="209"/>
  <c r="M122" i="209"/>
  <c r="N122" i="209"/>
  <c r="O122" i="209"/>
  <c r="P122" i="209"/>
  <c r="Q122" i="209"/>
  <c r="R122" i="209"/>
  <c r="S122" i="209"/>
  <c r="T122" i="209"/>
  <c r="U122" i="209"/>
  <c r="V122" i="209"/>
  <c r="W122" i="209"/>
  <c r="X122" i="209"/>
  <c r="Y122" i="209"/>
  <c r="Z122" i="209"/>
  <c r="AA122" i="209"/>
  <c r="AB122" i="209"/>
  <c r="A123" i="209"/>
  <c r="B123" i="209"/>
  <c r="C123" i="209"/>
  <c r="D123" i="209"/>
  <c r="E123" i="209"/>
  <c r="F123" i="209"/>
  <c r="G123" i="209"/>
  <c r="H123" i="209"/>
  <c r="I123" i="209"/>
  <c r="J123" i="209"/>
  <c r="K123" i="209"/>
  <c r="L123" i="209"/>
  <c r="M123" i="209"/>
  <c r="N123" i="209"/>
  <c r="O123" i="209"/>
  <c r="P123" i="209"/>
  <c r="Q123" i="209"/>
  <c r="R123" i="209"/>
  <c r="S123" i="209"/>
  <c r="T123" i="209"/>
  <c r="U123" i="209"/>
  <c r="V123" i="209"/>
  <c r="W123" i="209"/>
  <c r="X123" i="209"/>
  <c r="Y123" i="209"/>
  <c r="Z123" i="209"/>
  <c r="AA123" i="209"/>
  <c r="AB123" i="209"/>
  <c r="A124" i="209"/>
  <c r="B124" i="209"/>
  <c r="C124" i="209"/>
  <c r="D124" i="209"/>
  <c r="E124" i="209"/>
  <c r="F124" i="209"/>
  <c r="G124" i="209"/>
  <c r="H124" i="209"/>
  <c r="I124" i="209"/>
  <c r="J124" i="209"/>
  <c r="K124" i="209"/>
  <c r="L124" i="209"/>
  <c r="M124" i="209"/>
  <c r="N124" i="209"/>
  <c r="O124" i="209"/>
  <c r="P124" i="209"/>
  <c r="Q124" i="209"/>
  <c r="R124" i="209"/>
  <c r="S124" i="209"/>
  <c r="T124" i="209"/>
  <c r="U124" i="209"/>
  <c r="V124" i="209"/>
  <c r="W124" i="209"/>
  <c r="X124" i="209"/>
  <c r="Y124" i="209"/>
  <c r="Z124" i="209"/>
  <c r="AA124" i="209"/>
  <c r="AB124" i="209"/>
  <c r="A125" i="209"/>
  <c r="B125" i="209"/>
  <c r="C125" i="209"/>
  <c r="D125" i="209"/>
  <c r="E125" i="209"/>
  <c r="F125" i="209"/>
  <c r="G125" i="209"/>
  <c r="H125" i="209"/>
  <c r="I125" i="209"/>
  <c r="J125" i="209"/>
  <c r="K125" i="209"/>
  <c r="L125" i="209"/>
  <c r="M125" i="209"/>
  <c r="N125" i="209"/>
  <c r="O125" i="209"/>
  <c r="P125" i="209"/>
  <c r="Q125" i="209"/>
  <c r="R125" i="209"/>
  <c r="S125" i="209"/>
  <c r="T125" i="209"/>
  <c r="U125" i="209"/>
  <c r="V125" i="209"/>
  <c r="W125" i="209"/>
  <c r="X125" i="209"/>
  <c r="Y125" i="209"/>
  <c r="Z125" i="209"/>
  <c r="AA125" i="209"/>
  <c r="AB125" i="209"/>
  <c r="A126" i="209"/>
  <c r="B126" i="209"/>
  <c r="C126" i="209"/>
  <c r="D126" i="209"/>
  <c r="E126" i="209"/>
  <c r="F126" i="209"/>
  <c r="G126" i="209"/>
  <c r="H126" i="209"/>
  <c r="I126" i="209"/>
  <c r="J126" i="209"/>
  <c r="K126" i="209"/>
  <c r="L126" i="209"/>
  <c r="M126" i="209"/>
  <c r="N126" i="209"/>
  <c r="O126" i="209"/>
  <c r="P126" i="209"/>
  <c r="Q126" i="209"/>
  <c r="R126" i="209"/>
  <c r="S126" i="209"/>
  <c r="T126" i="209"/>
  <c r="U126" i="209"/>
  <c r="V126" i="209"/>
  <c r="W126" i="209"/>
  <c r="X126" i="209"/>
  <c r="Y126" i="209"/>
  <c r="Z126" i="209"/>
  <c r="AA126" i="209"/>
  <c r="AB126" i="209"/>
  <c r="A127" i="209"/>
  <c r="B127" i="209"/>
  <c r="C127" i="209"/>
  <c r="D127" i="209"/>
  <c r="E127" i="209"/>
  <c r="F127" i="209"/>
  <c r="G127" i="209"/>
  <c r="H127" i="209"/>
  <c r="I127" i="209"/>
  <c r="J127" i="209"/>
  <c r="K127" i="209"/>
  <c r="L127" i="209"/>
  <c r="M127" i="209"/>
  <c r="N127" i="209"/>
  <c r="O127" i="209"/>
  <c r="P127" i="209"/>
  <c r="Q127" i="209"/>
  <c r="R127" i="209"/>
  <c r="S127" i="209"/>
  <c r="T127" i="209"/>
  <c r="U127" i="209"/>
  <c r="V127" i="209"/>
  <c r="W127" i="209"/>
  <c r="X127" i="209"/>
  <c r="Y127" i="209"/>
  <c r="Z127" i="209"/>
  <c r="AA127" i="209"/>
  <c r="AB127" i="209"/>
  <c r="A128" i="209"/>
  <c r="B128" i="209"/>
  <c r="C128" i="209"/>
  <c r="D128" i="209"/>
  <c r="E128" i="209"/>
  <c r="F128" i="209"/>
  <c r="G128" i="209"/>
  <c r="H128" i="209"/>
  <c r="I128" i="209"/>
  <c r="J128" i="209"/>
  <c r="K128" i="209"/>
  <c r="L128" i="209"/>
  <c r="M128" i="209"/>
  <c r="N128" i="209"/>
  <c r="O128" i="209"/>
  <c r="P128" i="209"/>
  <c r="Q128" i="209"/>
  <c r="R128" i="209"/>
  <c r="S128" i="209"/>
  <c r="T128" i="209"/>
  <c r="U128" i="209"/>
  <c r="V128" i="209"/>
  <c r="W128" i="209"/>
  <c r="X128" i="209"/>
  <c r="Y128" i="209"/>
  <c r="Z128" i="209"/>
  <c r="AA128" i="209"/>
  <c r="AB128" i="209"/>
  <c r="A129" i="209"/>
  <c r="B129" i="209"/>
  <c r="C129" i="209"/>
  <c r="D129" i="209"/>
  <c r="E129" i="209"/>
  <c r="F129" i="209"/>
  <c r="G129" i="209"/>
  <c r="H129" i="209"/>
  <c r="I129" i="209"/>
  <c r="J129" i="209"/>
  <c r="K129" i="209"/>
  <c r="L129" i="209"/>
  <c r="M129" i="209"/>
  <c r="N129" i="209"/>
  <c r="O129" i="209"/>
  <c r="P129" i="209"/>
  <c r="Q129" i="209"/>
  <c r="R129" i="209"/>
  <c r="S129" i="209"/>
  <c r="T129" i="209"/>
  <c r="U129" i="209"/>
  <c r="V129" i="209"/>
  <c r="W129" i="209"/>
  <c r="X129" i="209"/>
  <c r="Y129" i="209"/>
  <c r="Z129" i="209"/>
  <c r="AA129" i="209"/>
  <c r="AB129" i="209"/>
  <c r="A130" i="209"/>
  <c r="B130" i="209"/>
  <c r="C130" i="209"/>
  <c r="D130" i="209"/>
  <c r="E130" i="209"/>
  <c r="F130" i="209"/>
  <c r="G130" i="209"/>
  <c r="H130" i="209"/>
  <c r="I130" i="209"/>
  <c r="J130" i="209"/>
  <c r="K130" i="209"/>
  <c r="L130" i="209"/>
  <c r="M130" i="209"/>
  <c r="N130" i="209"/>
  <c r="O130" i="209"/>
  <c r="P130" i="209"/>
  <c r="Q130" i="209"/>
  <c r="R130" i="209"/>
  <c r="S130" i="209"/>
  <c r="T130" i="209"/>
  <c r="U130" i="209"/>
  <c r="V130" i="209"/>
  <c r="W130" i="209"/>
  <c r="X130" i="209"/>
  <c r="Y130" i="209"/>
  <c r="Z130" i="209"/>
  <c r="AA130" i="209"/>
  <c r="AB130" i="209"/>
  <c r="A131" i="209"/>
  <c r="B131" i="209"/>
  <c r="C131" i="209"/>
  <c r="D131" i="209"/>
  <c r="E131" i="209"/>
  <c r="F131" i="209"/>
  <c r="G131" i="209"/>
  <c r="H131" i="209"/>
  <c r="I131" i="209"/>
  <c r="J131" i="209"/>
  <c r="K131" i="209"/>
  <c r="L131" i="209"/>
  <c r="M131" i="209"/>
  <c r="N131" i="209"/>
  <c r="O131" i="209"/>
  <c r="P131" i="209"/>
  <c r="Q131" i="209"/>
  <c r="R131" i="209"/>
  <c r="S131" i="209"/>
  <c r="T131" i="209"/>
  <c r="U131" i="209"/>
  <c r="V131" i="209"/>
  <c r="W131" i="209"/>
  <c r="X131" i="209"/>
  <c r="Y131" i="209"/>
  <c r="Z131" i="209"/>
  <c r="AA131" i="209"/>
  <c r="AB131" i="209"/>
  <c r="A132" i="209"/>
  <c r="B132" i="209"/>
  <c r="C132" i="209"/>
  <c r="D132" i="209"/>
  <c r="E132" i="209"/>
  <c r="F132" i="209"/>
  <c r="G132" i="209"/>
  <c r="H132" i="209"/>
  <c r="I132" i="209"/>
  <c r="J132" i="209"/>
  <c r="K132" i="209"/>
  <c r="L132" i="209"/>
  <c r="M132" i="209"/>
  <c r="N132" i="209"/>
  <c r="O132" i="209"/>
  <c r="P132" i="209"/>
  <c r="Q132" i="209"/>
  <c r="R132" i="209"/>
  <c r="S132" i="209"/>
  <c r="T132" i="209"/>
  <c r="U132" i="209"/>
  <c r="V132" i="209"/>
  <c r="W132" i="209"/>
  <c r="X132" i="209"/>
  <c r="Y132" i="209"/>
  <c r="Z132" i="209"/>
  <c r="AA132" i="209"/>
  <c r="AB132" i="209"/>
  <c r="A133" i="209"/>
  <c r="B133" i="209"/>
  <c r="C133" i="209"/>
  <c r="D133" i="209"/>
  <c r="E133" i="209"/>
  <c r="F133" i="209"/>
  <c r="G133" i="209"/>
  <c r="H133" i="209"/>
  <c r="I133" i="209"/>
  <c r="J133" i="209"/>
  <c r="K133" i="209"/>
  <c r="L133" i="209"/>
  <c r="M133" i="209"/>
  <c r="N133" i="209"/>
  <c r="O133" i="209"/>
  <c r="P133" i="209"/>
  <c r="Q133" i="209"/>
  <c r="R133" i="209"/>
  <c r="S133" i="209"/>
  <c r="T133" i="209"/>
  <c r="U133" i="209"/>
  <c r="V133" i="209"/>
  <c r="W133" i="209"/>
  <c r="X133" i="209"/>
  <c r="Y133" i="209"/>
  <c r="Z133" i="209"/>
  <c r="AA133" i="209"/>
  <c r="AB133" i="209"/>
  <c r="A134" i="209"/>
  <c r="B134" i="209"/>
  <c r="C134" i="209"/>
  <c r="D134" i="209"/>
  <c r="E134" i="209"/>
  <c r="F134" i="209"/>
  <c r="G134" i="209"/>
  <c r="H134" i="209"/>
  <c r="I134" i="209"/>
  <c r="J134" i="209"/>
  <c r="K134" i="209"/>
  <c r="L134" i="209"/>
  <c r="M134" i="209"/>
  <c r="N134" i="209"/>
  <c r="O134" i="209"/>
  <c r="P134" i="209"/>
  <c r="Q134" i="209"/>
  <c r="R134" i="209"/>
  <c r="S134" i="209"/>
  <c r="T134" i="209"/>
  <c r="U134" i="209"/>
  <c r="V134" i="209"/>
  <c r="W134" i="209"/>
  <c r="X134" i="209"/>
  <c r="Y134" i="209"/>
  <c r="Z134" i="209"/>
  <c r="AA134" i="209"/>
  <c r="AB134" i="209"/>
  <c r="A135" i="209"/>
  <c r="B135" i="209"/>
  <c r="C135" i="209"/>
  <c r="D135" i="209"/>
  <c r="E135" i="209"/>
  <c r="F135" i="209"/>
  <c r="G135" i="209"/>
  <c r="H135" i="209"/>
  <c r="I135" i="209"/>
  <c r="J135" i="209"/>
  <c r="K135" i="209"/>
  <c r="L135" i="209"/>
  <c r="M135" i="209"/>
  <c r="N135" i="209"/>
  <c r="O135" i="209"/>
  <c r="P135" i="209"/>
  <c r="Q135" i="209"/>
  <c r="R135" i="209"/>
  <c r="S135" i="209"/>
  <c r="T135" i="209"/>
  <c r="U135" i="209"/>
  <c r="V135" i="209"/>
  <c r="W135" i="209"/>
  <c r="X135" i="209"/>
  <c r="Y135" i="209"/>
  <c r="Z135" i="209"/>
  <c r="AA135" i="209"/>
  <c r="AB135" i="209"/>
  <c r="A136" i="209"/>
  <c r="B136" i="209"/>
  <c r="C136" i="209"/>
  <c r="D136" i="209"/>
  <c r="E136" i="209"/>
  <c r="F136" i="209"/>
  <c r="G136" i="209"/>
  <c r="H136" i="209"/>
  <c r="I136" i="209"/>
  <c r="J136" i="209"/>
  <c r="K136" i="209"/>
  <c r="L136" i="209"/>
  <c r="M136" i="209"/>
  <c r="N136" i="209"/>
  <c r="O136" i="209"/>
  <c r="P136" i="209"/>
  <c r="Q136" i="209"/>
  <c r="R136" i="209"/>
  <c r="S136" i="209"/>
  <c r="T136" i="209"/>
  <c r="U136" i="209"/>
  <c r="V136" i="209"/>
  <c r="W136" i="209"/>
  <c r="X136" i="209"/>
  <c r="Y136" i="209"/>
  <c r="Z136" i="209"/>
  <c r="AA136" i="209"/>
  <c r="AB136" i="209"/>
  <c r="A137" i="209"/>
  <c r="B137" i="209"/>
  <c r="C137" i="209"/>
  <c r="D137" i="209"/>
  <c r="E137" i="209"/>
  <c r="F137" i="209"/>
  <c r="G137" i="209"/>
  <c r="H137" i="209"/>
  <c r="I137" i="209"/>
  <c r="J137" i="209"/>
  <c r="K137" i="209"/>
  <c r="L137" i="209"/>
  <c r="M137" i="209"/>
  <c r="N137" i="209"/>
  <c r="O137" i="209"/>
  <c r="P137" i="209"/>
  <c r="Q137" i="209"/>
  <c r="R137" i="209"/>
  <c r="S137" i="209"/>
  <c r="T137" i="209"/>
  <c r="U137" i="209"/>
  <c r="V137" i="209"/>
  <c r="W137" i="209"/>
  <c r="X137" i="209"/>
  <c r="Y137" i="209"/>
  <c r="Z137" i="209"/>
  <c r="AA137" i="209"/>
  <c r="AB137" i="209"/>
  <c r="A138" i="209"/>
  <c r="B138" i="209"/>
  <c r="C138" i="209"/>
  <c r="D138" i="209"/>
  <c r="E138" i="209"/>
  <c r="F138" i="209"/>
  <c r="G138" i="209"/>
  <c r="H138" i="209"/>
  <c r="I138" i="209"/>
  <c r="J138" i="209"/>
  <c r="K138" i="209"/>
  <c r="L138" i="209"/>
  <c r="M138" i="209"/>
  <c r="N138" i="209"/>
  <c r="O138" i="209"/>
  <c r="P138" i="209"/>
  <c r="Q138" i="209"/>
  <c r="R138" i="209"/>
  <c r="S138" i="209"/>
  <c r="T138" i="209"/>
  <c r="U138" i="209"/>
  <c r="V138" i="209"/>
  <c r="W138" i="209"/>
  <c r="X138" i="209"/>
  <c r="Y138" i="209"/>
  <c r="Z138" i="209"/>
  <c r="AA138" i="209"/>
  <c r="AB138" i="209"/>
  <c r="A139" i="209"/>
  <c r="B139" i="209"/>
  <c r="C139" i="209"/>
  <c r="D139" i="209"/>
  <c r="E139" i="209"/>
  <c r="F139" i="209"/>
  <c r="G139" i="209"/>
  <c r="H139" i="209"/>
  <c r="I139" i="209"/>
  <c r="J139" i="209"/>
  <c r="K139" i="209"/>
  <c r="L139" i="209"/>
  <c r="M139" i="209"/>
  <c r="N139" i="209"/>
  <c r="O139" i="209"/>
  <c r="P139" i="209"/>
  <c r="Q139" i="209"/>
  <c r="R139" i="209"/>
  <c r="S139" i="209"/>
  <c r="T139" i="209"/>
  <c r="U139" i="209"/>
  <c r="V139" i="209"/>
  <c r="W139" i="209"/>
  <c r="X139" i="209"/>
  <c r="Y139" i="209"/>
  <c r="Z139" i="209"/>
  <c r="AA139" i="209"/>
  <c r="AB139" i="209"/>
  <c r="A140" i="209"/>
  <c r="B140" i="209"/>
  <c r="C140" i="209"/>
  <c r="D140" i="209"/>
  <c r="E140" i="209"/>
  <c r="F140" i="209"/>
  <c r="G140" i="209"/>
  <c r="H140" i="209"/>
  <c r="I140" i="209"/>
  <c r="J140" i="209"/>
  <c r="K140" i="209"/>
  <c r="L140" i="209"/>
  <c r="M140" i="209"/>
  <c r="N140" i="209"/>
  <c r="O140" i="209"/>
  <c r="P140" i="209"/>
  <c r="Q140" i="209"/>
  <c r="R140" i="209"/>
  <c r="S140" i="209"/>
  <c r="T140" i="209"/>
  <c r="U140" i="209"/>
  <c r="V140" i="209"/>
  <c r="W140" i="209"/>
  <c r="X140" i="209"/>
  <c r="Y140" i="209"/>
  <c r="Z140" i="209"/>
  <c r="AA140" i="209"/>
  <c r="AB140" i="209"/>
  <c r="A141" i="209"/>
  <c r="B141" i="209"/>
  <c r="C141" i="209"/>
  <c r="D141" i="209"/>
  <c r="E141" i="209"/>
  <c r="F141" i="209"/>
  <c r="G141" i="209"/>
  <c r="H141" i="209"/>
  <c r="I141" i="209"/>
  <c r="J141" i="209"/>
  <c r="K141" i="209"/>
  <c r="L141" i="209"/>
  <c r="M141" i="209"/>
  <c r="N141" i="209"/>
  <c r="O141" i="209"/>
  <c r="P141" i="209"/>
  <c r="Q141" i="209"/>
  <c r="R141" i="209"/>
  <c r="S141" i="209"/>
  <c r="T141" i="209"/>
  <c r="U141" i="209"/>
  <c r="V141" i="209"/>
  <c r="W141" i="209"/>
  <c r="X141" i="209"/>
  <c r="Y141" i="209"/>
  <c r="Z141" i="209"/>
  <c r="AA141" i="209"/>
  <c r="AB141" i="209"/>
  <c r="A142" i="209"/>
  <c r="B142" i="209"/>
  <c r="C142" i="209"/>
  <c r="D142" i="209"/>
  <c r="E142" i="209"/>
  <c r="F142" i="209"/>
  <c r="G142" i="209"/>
  <c r="H142" i="209"/>
  <c r="I142" i="209"/>
  <c r="J142" i="209"/>
  <c r="K142" i="209"/>
  <c r="L142" i="209"/>
  <c r="M142" i="209"/>
  <c r="N142" i="209"/>
  <c r="O142" i="209"/>
  <c r="P142" i="209"/>
  <c r="Q142" i="209"/>
  <c r="R142" i="209"/>
  <c r="S142" i="209"/>
  <c r="T142" i="209"/>
  <c r="U142" i="209"/>
  <c r="V142" i="209"/>
  <c r="W142" i="209"/>
  <c r="X142" i="209"/>
  <c r="Y142" i="209"/>
  <c r="Z142" i="209"/>
  <c r="AA142" i="209"/>
  <c r="AB142" i="209"/>
  <c r="A143" i="209"/>
  <c r="B143" i="209"/>
  <c r="C143" i="209"/>
  <c r="D143" i="209"/>
  <c r="E143" i="209"/>
  <c r="F143" i="209"/>
  <c r="G143" i="209"/>
  <c r="H143" i="209"/>
  <c r="I143" i="209"/>
  <c r="J143" i="209"/>
  <c r="K143" i="209"/>
  <c r="L143" i="209"/>
  <c r="M143" i="209"/>
  <c r="N143" i="209"/>
  <c r="O143" i="209"/>
  <c r="P143" i="209"/>
  <c r="Q143" i="209"/>
  <c r="R143" i="209"/>
  <c r="S143" i="209"/>
  <c r="T143" i="209"/>
  <c r="U143" i="209"/>
  <c r="V143" i="209"/>
  <c r="W143" i="209"/>
  <c r="X143" i="209"/>
  <c r="Y143" i="209"/>
  <c r="Z143" i="209"/>
  <c r="AA143" i="209"/>
  <c r="AB143" i="209"/>
  <c r="A144" i="209"/>
  <c r="B144" i="209"/>
  <c r="C144" i="209"/>
  <c r="D144" i="209"/>
  <c r="E144" i="209"/>
  <c r="F144" i="209"/>
  <c r="G144" i="209"/>
  <c r="H144" i="209"/>
  <c r="I144" i="209"/>
  <c r="J144" i="209"/>
  <c r="K144" i="209"/>
  <c r="L144" i="209"/>
  <c r="M144" i="209"/>
  <c r="N144" i="209"/>
  <c r="O144" i="209"/>
  <c r="P144" i="209"/>
  <c r="Q144" i="209"/>
  <c r="R144" i="209"/>
  <c r="S144" i="209"/>
  <c r="T144" i="209"/>
  <c r="U144" i="209"/>
  <c r="V144" i="209"/>
  <c r="W144" i="209"/>
  <c r="X144" i="209"/>
  <c r="Y144" i="209"/>
  <c r="Z144" i="209"/>
  <c r="AA144" i="209"/>
  <c r="AB144" i="209"/>
  <c r="A145" i="209"/>
  <c r="B145" i="209"/>
  <c r="C145" i="209"/>
  <c r="D145" i="209"/>
  <c r="E145" i="209"/>
  <c r="F145" i="209"/>
  <c r="G145" i="209"/>
  <c r="H145" i="209"/>
  <c r="I145" i="209"/>
  <c r="J145" i="209"/>
  <c r="K145" i="209"/>
  <c r="L145" i="209"/>
  <c r="M145" i="209"/>
  <c r="N145" i="209"/>
  <c r="O145" i="209"/>
  <c r="P145" i="209"/>
  <c r="Q145" i="209"/>
  <c r="R145" i="209"/>
  <c r="S145" i="209"/>
  <c r="T145" i="209"/>
  <c r="U145" i="209"/>
  <c r="V145" i="209"/>
  <c r="W145" i="209"/>
  <c r="X145" i="209"/>
  <c r="Y145" i="209"/>
  <c r="Z145" i="209"/>
  <c r="AA145" i="209"/>
  <c r="AB145" i="209"/>
  <c r="A146" i="209"/>
  <c r="B146" i="209"/>
  <c r="C146" i="209"/>
  <c r="D146" i="209"/>
  <c r="E146" i="209"/>
  <c r="F146" i="209"/>
  <c r="G146" i="209"/>
  <c r="H146" i="209"/>
  <c r="I146" i="209"/>
  <c r="J146" i="209"/>
  <c r="K146" i="209"/>
  <c r="L146" i="209"/>
  <c r="M146" i="209"/>
  <c r="N146" i="209"/>
  <c r="O146" i="209"/>
  <c r="P146" i="209"/>
  <c r="Q146" i="209"/>
  <c r="R146" i="209"/>
  <c r="S146" i="209"/>
  <c r="T146" i="209"/>
  <c r="U146" i="209"/>
  <c r="V146" i="209"/>
  <c r="W146" i="209"/>
  <c r="X146" i="209"/>
  <c r="Y146" i="209"/>
  <c r="Z146" i="209"/>
  <c r="AA146" i="209"/>
  <c r="AB146" i="209"/>
  <c r="A147" i="209"/>
  <c r="B147" i="209"/>
  <c r="C147" i="209"/>
  <c r="D147" i="209"/>
  <c r="E147" i="209"/>
  <c r="F147" i="209"/>
  <c r="G147" i="209"/>
  <c r="H147" i="209"/>
  <c r="I147" i="209"/>
  <c r="J147" i="209"/>
  <c r="K147" i="209"/>
  <c r="L147" i="209"/>
  <c r="M147" i="209"/>
  <c r="N147" i="209"/>
  <c r="O147" i="209"/>
  <c r="P147" i="209"/>
  <c r="Q147" i="209"/>
  <c r="R147" i="209"/>
  <c r="S147" i="209"/>
  <c r="T147" i="209"/>
  <c r="U147" i="209"/>
  <c r="V147" i="209"/>
  <c r="W147" i="209"/>
  <c r="X147" i="209"/>
  <c r="Y147" i="209"/>
  <c r="Z147" i="209"/>
  <c r="AA147" i="209"/>
  <c r="AB147" i="209"/>
  <c r="A148" i="209"/>
  <c r="B148" i="209"/>
  <c r="C148" i="209"/>
  <c r="D148" i="209"/>
  <c r="E148" i="209"/>
  <c r="F148" i="209"/>
  <c r="G148" i="209"/>
  <c r="H148" i="209"/>
  <c r="I148" i="209"/>
  <c r="J148" i="209"/>
  <c r="K148" i="209"/>
  <c r="L148" i="209"/>
  <c r="M148" i="209"/>
  <c r="N148" i="209"/>
  <c r="O148" i="209"/>
  <c r="P148" i="209"/>
  <c r="Q148" i="209"/>
  <c r="R148" i="209"/>
  <c r="S148" i="209"/>
  <c r="T148" i="209"/>
  <c r="U148" i="209"/>
  <c r="V148" i="209"/>
  <c r="W148" i="209"/>
  <c r="X148" i="209"/>
  <c r="Y148" i="209"/>
  <c r="Z148" i="209"/>
  <c r="AA148" i="209"/>
  <c r="AB148" i="209"/>
  <c r="A149" i="209"/>
  <c r="B149" i="209"/>
  <c r="C149" i="209"/>
  <c r="D149" i="209"/>
  <c r="E149" i="209"/>
  <c r="F149" i="209"/>
  <c r="G149" i="209"/>
  <c r="H149" i="209"/>
  <c r="I149" i="209"/>
  <c r="J149" i="209"/>
  <c r="K149" i="209"/>
  <c r="L149" i="209"/>
  <c r="M149" i="209"/>
  <c r="N149" i="209"/>
  <c r="O149" i="209"/>
  <c r="P149" i="209"/>
  <c r="Q149" i="209"/>
  <c r="R149" i="209"/>
  <c r="S149" i="209"/>
  <c r="T149" i="209"/>
  <c r="U149" i="209"/>
  <c r="V149" i="209"/>
  <c r="W149" i="209"/>
  <c r="X149" i="209"/>
  <c r="Y149" i="209"/>
  <c r="Z149" i="209"/>
  <c r="AA149" i="209"/>
  <c r="AB149" i="209"/>
  <c r="A150" i="209"/>
  <c r="B150" i="209"/>
  <c r="C150" i="209"/>
  <c r="D150" i="209"/>
  <c r="E150" i="209"/>
  <c r="F150" i="209"/>
  <c r="G150" i="209"/>
  <c r="H150" i="209"/>
  <c r="I150" i="209"/>
  <c r="J150" i="209"/>
  <c r="K150" i="209"/>
  <c r="L150" i="209"/>
  <c r="M150" i="209"/>
  <c r="N150" i="209"/>
  <c r="O150" i="209"/>
  <c r="P150" i="209"/>
  <c r="Q150" i="209"/>
  <c r="R150" i="209"/>
  <c r="S150" i="209"/>
  <c r="T150" i="209"/>
  <c r="U150" i="209"/>
  <c r="V150" i="209"/>
  <c r="W150" i="209"/>
  <c r="X150" i="209"/>
  <c r="Y150" i="209"/>
  <c r="Z150" i="209"/>
  <c r="AA150" i="209"/>
  <c r="AB150" i="209"/>
  <c r="A151" i="209"/>
  <c r="B151" i="209"/>
  <c r="C151" i="209"/>
  <c r="D151" i="209"/>
  <c r="E151" i="209"/>
  <c r="F151" i="209"/>
  <c r="G151" i="209"/>
  <c r="H151" i="209"/>
  <c r="I151" i="209"/>
  <c r="J151" i="209"/>
  <c r="K151" i="209"/>
  <c r="L151" i="209"/>
  <c r="M151" i="209"/>
  <c r="N151" i="209"/>
  <c r="O151" i="209"/>
  <c r="P151" i="209"/>
  <c r="Q151" i="209"/>
  <c r="R151" i="209"/>
  <c r="S151" i="209"/>
  <c r="T151" i="209"/>
  <c r="U151" i="209"/>
  <c r="V151" i="209"/>
  <c r="W151" i="209"/>
  <c r="X151" i="209"/>
  <c r="Y151" i="209"/>
  <c r="Z151" i="209"/>
  <c r="AA151" i="209"/>
  <c r="AB151" i="209"/>
  <c r="A152" i="209"/>
  <c r="B152" i="209"/>
  <c r="C152" i="209"/>
  <c r="D152" i="209"/>
  <c r="E152" i="209"/>
  <c r="F152" i="209"/>
  <c r="G152" i="209"/>
  <c r="H152" i="209"/>
  <c r="I152" i="209"/>
  <c r="J152" i="209"/>
  <c r="K152" i="209"/>
  <c r="L152" i="209"/>
  <c r="M152" i="209"/>
  <c r="N152" i="209"/>
  <c r="O152" i="209"/>
  <c r="P152" i="209"/>
  <c r="Q152" i="209"/>
  <c r="R152" i="209"/>
  <c r="S152" i="209"/>
  <c r="T152" i="209"/>
  <c r="U152" i="209"/>
  <c r="V152" i="209"/>
  <c r="W152" i="209"/>
  <c r="X152" i="209"/>
  <c r="Y152" i="209"/>
  <c r="Z152" i="209"/>
  <c r="AA152" i="209"/>
  <c r="AB152" i="209"/>
  <c r="A153" i="209"/>
  <c r="B153" i="209"/>
  <c r="C153" i="209"/>
  <c r="D153" i="209"/>
  <c r="E153" i="209"/>
  <c r="F153" i="209"/>
  <c r="G153" i="209"/>
  <c r="H153" i="209"/>
  <c r="I153" i="209"/>
  <c r="J153" i="209"/>
  <c r="K153" i="209"/>
  <c r="L153" i="209"/>
  <c r="M153" i="209"/>
  <c r="N153" i="209"/>
  <c r="O153" i="209"/>
  <c r="P153" i="209"/>
  <c r="Q153" i="209"/>
  <c r="R153" i="209"/>
  <c r="S153" i="209"/>
  <c r="T153" i="209"/>
  <c r="U153" i="209"/>
  <c r="V153" i="209"/>
  <c r="W153" i="209"/>
  <c r="X153" i="209"/>
  <c r="Y153" i="209"/>
  <c r="Z153" i="209"/>
  <c r="AA153" i="209"/>
  <c r="AB153" i="209"/>
  <c r="A154" i="209"/>
  <c r="B154" i="209"/>
  <c r="C154" i="209"/>
  <c r="D154" i="209"/>
  <c r="E154" i="209"/>
  <c r="F154" i="209"/>
  <c r="G154" i="209"/>
  <c r="H154" i="209"/>
  <c r="I154" i="209"/>
  <c r="J154" i="209"/>
  <c r="K154" i="209"/>
  <c r="L154" i="209"/>
  <c r="M154" i="209"/>
  <c r="N154" i="209"/>
  <c r="O154" i="209"/>
  <c r="P154" i="209"/>
  <c r="Q154" i="209"/>
  <c r="R154" i="209"/>
  <c r="S154" i="209"/>
  <c r="T154" i="209"/>
  <c r="U154" i="209"/>
  <c r="V154" i="209"/>
  <c r="W154" i="209"/>
  <c r="X154" i="209"/>
  <c r="Y154" i="209"/>
  <c r="Z154" i="209"/>
  <c r="AA154" i="209"/>
  <c r="AB154" i="209"/>
  <c r="A155" i="209"/>
  <c r="B155" i="209"/>
  <c r="C155" i="209"/>
  <c r="D155" i="209"/>
  <c r="E155" i="209"/>
  <c r="F155" i="209"/>
  <c r="G155" i="209"/>
  <c r="H155" i="209"/>
  <c r="I155" i="209"/>
  <c r="J155" i="209"/>
  <c r="K155" i="209"/>
  <c r="L155" i="209"/>
  <c r="M155" i="209"/>
  <c r="N155" i="209"/>
  <c r="O155" i="209"/>
  <c r="P155" i="209"/>
  <c r="Q155" i="209"/>
  <c r="R155" i="209"/>
  <c r="S155" i="209"/>
  <c r="T155" i="209"/>
  <c r="U155" i="209"/>
  <c r="V155" i="209"/>
  <c r="W155" i="209"/>
  <c r="X155" i="209"/>
  <c r="Y155" i="209"/>
  <c r="Z155" i="209"/>
  <c r="AA155" i="209"/>
  <c r="AB155" i="209"/>
  <c r="A156" i="209"/>
  <c r="B156" i="209"/>
  <c r="C156" i="209"/>
  <c r="D156" i="209"/>
  <c r="E156" i="209"/>
  <c r="F156" i="209"/>
  <c r="G156" i="209"/>
  <c r="H156" i="209"/>
  <c r="I156" i="209"/>
  <c r="J156" i="209"/>
  <c r="K156" i="209"/>
  <c r="L156" i="209"/>
  <c r="M156" i="209"/>
  <c r="N156" i="209"/>
  <c r="O156" i="209"/>
  <c r="P156" i="209"/>
  <c r="Q156" i="209"/>
  <c r="R156" i="209"/>
  <c r="S156" i="209"/>
  <c r="T156" i="209"/>
  <c r="U156" i="209"/>
  <c r="V156" i="209"/>
  <c r="W156" i="209"/>
  <c r="X156" i="209"/>
  <c r="Y156" i="209"/>
  <c r="Z156" i="209"/>
  <c r="AA156" i="209"/>
  <c r="AB156" i="209"/>
  <c r="A157" i="209"/>
  <c r="B157" i="209"/>
  <c r="C157" i="209"/>
  <c r="D157" i="209"/>
  <c r="E157" i="209"/>
  <c r="F157" i="209"/>
  <c r="G157" i="209"/>
  <c r="H157" i="209"/>
  <c r="I157" i="209"/>
  <c r="J157" i="209"/>
  <c r="K157" i="209"/>
  <c r="L157" i="209"/>
  <c r="M157" i="209"/>
  <c r="N157" i="209"/>
  <c r="O157" i="209"/>
  <c r="P157" i="209"/>
  <c r="Q157" i="209"/>
  <c r="R157" i="209"/>
  <c r="S157" i="209"/>
  <c r="T157" i="209"/>
  <c r="U157" i="209"/>
  <c r="V157" i="209"/>
  <c r="W157" i="209"/>
  <c r="X157" i="209"/>
  <c r="Y157" i="209"/>
  <c r="Z157" i="209"/>
  <c r="AA157" i="209"/>
  <c r="AB157" i="209"/>
  <c r="A158" i="209"/>
  <c r="B158" i="209"/>
  <c r="C158" i="209"/>
  <c r="D158" i="209"/>
  <c r="E158" i="209"/>
  <c r="F158" i="209"/>
  <c r="G158" i="209"/>
  <c r="H158" i="209"/>
  <c r="I158" i="209"/>
  <c r="J158" i="209"/>
  <c r="K158" i="209"/>
  <c r="L158" i="209"/>
  <c r="M158" i="209"/>
  <c r="N158" i="209"/>
  <c r="O158" i="209"/>
  <c r="P158" i="209"/>
  <c r="Q158" i="209"/>
  <c r="R158" i="209"/>
  <c r="S158" i="209"/>
  <c r="T158" i="209"/>
  <c r="U158" i="209"/>
  <c r="V158" i="209"/>
  <c r="W158" i="209"/>
  <c r="X158" i="209"/>
  <c r="Y158" i="209"/>
  <c r="Z158" i="209"/>
  <c r="AA158" i="209"/>
  <c r="AB158" i="209"/>
  <c r="A159" i="209"/>
  <c r="B159" i="209"/>
  <c r="C159" i="209"/>
  <c r="D159" i="209"/>
  <c r="E159" i="209"/>
  <c r="F159" i="209"/>
  <c r="G159" i="209"/>
  <c r="H159" i="209"/>
  <c r="I159" i="209"/>
  <c r="J159" i="209"/>
  <c r="K159" i="209"/>
  <c r="L159" i="209"/>
  <c r="M159" i="209"/>
  <c r="N159" i="209"/>
  <c r="O159" i="209"/>
  <c r="P159" i="209"/>
  <c r="Q159" i="209"/>
  <c r="R159" i="209"/>
  <c r="S159" i="209"/>
  <c r="T159" i="209"/>
  <c r="U159" i="209"/>
  <c r="V159" i="209"/>
  <c r="W159" i="209"/>
  <c r="X159" i="209"/>
  <c r="Y159" i="209"/>
  <c r="Z159" i="209"/>
  <c r="AA159" i="209"/>
  <c r="AB159" i="209"/>
  <c r="A160" i="209"/>
  <c r="B160" i="209"/>
  <c r="C160" i="209"/>
  <c r="D160" i="209"/>
  <c r="E160" i="209"/>
  <c r="F160" i="209"/>
  <c r="G160" i="209"/>
  <c r="H160" i="209"/>
  <c r="I160" i="209"/>
  <c r="J160" i="209"/>
  <c r="K160" i="209"/>
  <c r="L160" i="209"/>
  <c r="M160" i="209"/>
  <c r="N160" i="209"/>
  <c r="O160" i="209"/>
  <c r="P160" i="209"/>
  <c r="Q160" i="209"/>
  <c r="R160" i="209"/>
  <c r="S160" i="209"/>
  <c r="T160" i="209"/>
  <c r="U160" i="209"/>
  <c r="V160" i="209"/>
  <c r="W160" i="209"/>
  <c r="X160" i="209"/>
  <c r="Y160" i="209"/>
  <c r="Z160" i="209"/>
  <c r="AA160" i="209"/>
  <c r="AB160" i="209"/>
  <c r="A161" i="209"/>
  <c r="B161" i="209"/>
  <c r="C161" i="209"/>
  <c r="D161" i="209"/>
  <c r="E161" i="209"/>
  <c r="F161" i="209"/>
  <c r="G161" i="209"/>
  <c r="H161" i="209"/>
  <c r="I161" i="209"/>
  <c r="J161" i="209"/>
  <c r="K161" i="209"/>
  <c r="L161" i="209"/>
  <c r="M161" i="209"/>
  <c r="N161" i="209"/>
  <c r="O161" i="209"/>
  <c r="P161" i="209"/>
  <c r="Q161" i="209"/>
  <c r="R161" i="209"/>
  <c r="S161" i="209"/>
  <c r="T161" i="209"/>
  <c r="U161" i="209"/>
  <c r="V161" i="209"/>
  <c r="W161" i="209"/>
  <c r="X161" i="209"/>
  <c r="Y161" i="209"/>
  <c r="Z161" i="209"/>
  <c r="AA161" i="209"/>
  <c r="AB161" i="209"/>
  <c r="A162" i="209"/>
  <c r="B162" i="209"/>
  <c r="C162" i="209"/>
  <c r="D162" i="209"/>
  <c r="E162" i="209"/>
  <c r="F162" i="209"/>
  <c r="G162" i="209"/>
  <c r="H162" i="209"/>
  <c r="I162" i="209"/>
  <c r="J162" i="209"/>
  <c r="K162" i="209"/>
  <c r="L162" i="209"/>
  <c r="M162" i="209"/>
  <c r="N162" i="209"/>
  <c r="O162" i="209"/>
  <c r="P162" i="209"/>
  <c r="Q162" i="209"/>
  <c r="R162" i="209"/>
  <c r="S162" i="209"/>
  <c r="T162" i="209"/>
  <c r="U162" i="209"/>
  <c r="V162" i="209"/>
  <c r="W162" i="209"/>
  <c r="X162" i="209"/>
  <c r="Y162" i="209"/>
  <c r="Z162" i="209"/>
  <c r="AA162" i="209"/>
  <c r="AB162" i="209"/>
  <c r="A163" i="209"/>
  <c r="B163" i="209"/>
  <c r="C163" i="209"/>
  <c r="D163" i="209"/>
  <c r="E163" i="209"/>
  <c r="F163" i="209"/>
  <c r="G163" i="209"/>
  <c r="H163" i="209"/>
  <c r="I163" i="209"/>
  <c r="J163" i="209"/>
  <c r="K163" i="209"/>
  <c r="L163" i="209"/>
  <c r="M163" i="209"/>
  <c r="N163" i="209"/>
  <c r="O163" i="209"/>
  <c r="P163" i="209"/>
  <c r="Q163" i="209"/>
  <c r="R163" i="209"/>
  <c r="S163" i="209"/>
  <c r="T163" i="209"/>
  <c r="U163" i="209"/>
  <c r="V163" i="209"/>
  <c r="W163" i="209"/>
  <c r="X163" i="209"/>
  <c r="Y163" i="209"/>
  <c r="Z163" i="209"/>
  <c r="AA163" i="209"/>
  <c r="AB163" i="209"/>
  <c r="A164" i="209"/>
  <c r="B164" i="209"/>
  <c r="C164" i="209"/>
  <c r="D164" i="209"/>
  <c r="E164" i="209"/>
  <c r="F164" i="209"/>
  <c r="G164" i="209"/>
  <c r="H164" i="209"/>
  <c r="I164" i="209"/>
  <c r="J164" i="209"/>
  <c r="K164" i="209"/>
  <c r="L164" i="209"/>
  <c r="M164" i="209"/>
  <c r="N164" i="209"/>
  <c r="O164" i="209"/>
  <c r="P164" i="209"/>
  <c r="Q164" i="209"/>
  <c r="R164" i="209"/>
  <c r="S164" i="209"/>
  <c r="T164" i="209"/>
  <c r="U164" i="209"/>
  <c r="V164" i="209"/>
  <c r="W164" i="209"/>
  <c r="X164" i="209"/>
  <c r="Y164" i="209"/>
  <c r="Z164" i="209"/>
  <c r="AA164" i="209"/>
  <c r="AB164" i="209"/>
  <c r="A165" i="209"/>
  <c r="B165" i="209"/>
  <c r="C165" i="209"/>
  <c r="D165" i="209"/>
  <c r="E165" i="209"/>
  <c r="F165" i="209"/>
  <c r="G165" i="209"/>
  <c r="H165" i="209"/>
  <c r="I165" i="209"/>
  <c r="J165" i="209"/>
  <c r="K165" i="209"/>
  <c r="L165" i="209"/>
  <c r="M165" i="209"/>
  <c r="N165" i="209"/>
  <c r="O165" i="209"/>
  <c r="P165" i="209"/>
  <c r="Q165" i="209"/>
  <c r="R165" i="209"/>
  <c r="S165" i="209"/>
  <c r="T165" i="209"/>
  <c r="U165" i="209"/>
  <c r="V165" i="209"/>
  <c r="W165" i="209"/>
  <c r="X165" i="209"/>
  <c r="Y165" i="209"/>
  <c r="Z165" i="209"/>
  <c r="AA165" i="209"/>
  <c r="AB165" i="209"/>
  <c r="A166" i="209"/>
  <c r="B166" i="209"/>
  <c r="C166" i="209"/>
  <c r="D166" i="209"/>
  <c r="E166" i="209"/>
  <c r="F166" i="209"/>
  <c r="G166" i="209"/>
  <c r="H166" i="209"/>
  <c r="I166" i="209"/>
  <c r="J166" i="209"/>
  <c r="K166" i="209"/>
  <c r="L166" i="209"/>
  <c r="M166" i="209"/>
  <c r="N166" i="209"/>
  <c r="O166" i="209"/>
  <c r="P166" i="209"/>
  <c r="Q166" i="209"/>
  <c r="R166" i="209"/>
  <c r="S166" i="209"/>
  <c r="T166" i="209"/>
  <c r="U166" i="209"/>
  <c r="V166" i="209"/>
  <c r="W166" i="209"/>
  <c r="X166" i="209"/>
  <c r="Y166" i="209"/>
  <c r="Z166" i="209"/>
  <c r="AA166" i="209"/>
  <c r="AB166" i="209"/>
  <c r="A167" i="209"/>
  <c r="B167" i="209"/>
  <c r="C167" i="209"/>
  <c r="D167" i="209"/>
  <c r="E167" i="209"/>
  <c r="F167" i="209"/>
  <c r="G167" i="209"/>
  <c r="H167" i="209"/>
  <c r="I167" i="209"/>
  <c r="J167" i="209"/>
  <c r="K167" i="209"/>
  <c r="L167" i="209"/>
  <c r="M167" i="209"/>
  <c r="N167" i="209"/>
  <c r="O167" i="209"/>
  <c r="P167" i="209"/>
  <c r="Q167" i="209"/>
  <c r="R167" i="209"/>
  <c r="S167" i="209"/>
  <c r="T167" i="209"/>
  <c r="U167" i="209"/>
  <c r="V167" i="209"/>
  <c r="W167" i="209"/>
  <c r="X167" i="209"/>
  <c r="Y167" i="209"/>
  <c r="Z167" i="209"/>
  <c r="AA167" i="209"/>
  <c r="AB167" i="209"/>
  <c r="A168" i="209"/>
  <c r="B168" i="209"/>
  <c r="C168" i="209"/>
  <c r="D168" i="209"/>
  <c r="E168" i="209"/>
  <c r="F168" i="209"/>
  <c r="G168" i="209"/>
  <c r="H168" i="209"/>
  <c r="I168" i="209"/>
  <c r="J168" i="209"/>
  <c r="K168" i="209"/>
  <c r="L168" i="209"/>
  <c r="M168" i="209"/>
  <c r="N168" i="209"/>
  <c r="O168" i="209"/>
  <c r="P168" i="209"/>
  <c r="Q168" i="209"/>
  <c r="R168" i="209"/>
  <c r="S168" i="209"/>
  <c r="T168" i="209"/>
  <c r="U168" i="209"/>
  <c r="V168" i="209"/>
  <c r="W168" i="209"/>
  <c r="X168" i="209"/>
  <c r="Y168" i="209"/>
  <c r="Z168" i="209"/>
  <c r="AA168" i="209"/>
  <c r="AB168" i="209"/>
  <c r="A169" i="209"/>
  <c r="B169" i="209"/>
  <c r="C169" i="209"/>
  <c r="D169" i="209"/>
  <c r="E169" i="209"/>
  <c r="F169" i="209"/>
  <c r="G169" i="209"/>
  <c r="H169" i="209"/>
  <c r="I169" i="209"/>
  <c r="J169" i="209"/>
  <c r="K169" i="209"/>
  <c r="L169" i="209"/>
  <c r="M169" i="209"/>
  <c r="N169" i="209"/>
  <c r="O169" i="209"/>
  <c r="P169" i="209"/>
  <c r="Q169" i="209"/>
  <c r="R169" i="209"/>
  <c r="S169" i="209"/>
  <c r="T169" i="209"/>
  <c r="U169" i="209"/>
  <c r="V169" i="209"/>
  <c r="W169" i="209"/>
  <c r="X169" i="209"/>
  <c r="Y169" i="209"/>
  <c r="Z169" i="209"/>
  <c r="AA169" i="209"/>
  <c r="AB169" i="209"/>
  <c r="A170" i="209"/>
  <c r="B170" i="209"/>
  <c r="C170" i="209"/>
  <c r="D170" i="209"/>
  <c r="E170" i="209"/>
  <c r="F170" i="209"/>
  <c r="G170" i="209"/>
  <c r="H170" i="209"/>
  <c r="I170" i="209"/>
  <c r="J170" i="209"/>
  <c r="K170" i="209"/>
  <c r="L170" i="209"/>
  <c r="M170" i="209"/>
  <c r="N170" i="209"/>
  <c r="O170" i="209"/>
  <c r="P170" i="209"/>
  <c r="Q170" i="209"/>
  <c r="R170" i="209"/>
  <c r="S170" i="209"/>
  <c r="T170" i="209"/>
  <c r="U170" i="209"/>
  <c r="V170" i="209"/>
  <c r="W170" i="209"/>
  <c r="X170" i="209"/>
  <c r="Y170" i="209"/>
  <c r="Z170" i="209"/>
  <c r="AA170" i="209"/>
  <c r="AB170" i="209"/>
  <c r="A171" i="209"/>
  <c r="B171" i="209"/>
  <c r="C171" i="209"/>
  <c r="D171" i="209"/>
  <c r="E171" i="209"/>
  <c r="F171" i="209"/>
  <c r="G171" i="209"/>
  <c r="H171" i="209"/>
  <c r="I171" i="209"/>
  <c r="J171" i="209"/>
  <c r="K171" i="209"/>
  <c r="L171" i="209"/>
  <c r="M171" i="209"/>
  <c r="N171" i="209"/>
  <c r="O171" i="209"/>
  <c r="P171" i="209"/>
  <c r="Q171" i="209"/>
  <c r="R171" i="209"/>
  <c r="S171" i="209"/>
  <c r="T171" i="209"/>
  <c r="U171" i="209"/>
  <c r="V171" i="209"/>
  <c r="W171" i="209"/>
  <c r="X171" i="209"/>
  <c r="Y171" i="209"/>
  <c r="Z171" i="209"/>
  <c r="AA171" i="209"/>
  <c r="AB171" i="209"/>
  <c r="A172" i="209"/>
  <c r="B172" i="209"/>
  <c r="C172" i="209"/>
  <c r="D172" i="209"/>
  <c r="E172" i="209"/>
  <c r="F172" i="209"/>
  <c r="G172" i="209"/>
  <c r="H172" i="209"/>
  <c r="I172" i="209"/>
  <c r="J172" i="209"/>
  <c r="K172" i="209"/>
  <c r="L172" i="209"/>
  <c r="M172" i="209"/>
  <c r="N172" i="209"/>
  <c r="O172" i="209"/>
  <c r="P172" i="209"/>
  <c r="Q172" i="209"/>
  <c r="R172" i="209"/>
  <c r="S172" i="209"/>
  <c r="T172" i="209"/>
  <c r="U172" i="209"/>
  <c r="V172" i="209"/>
  <c r="W172" i="209"/>
  <c r="X172" i="209"/>
  <c r="Y172" i="209"/>
  <c r="Z172" i="209"/>
  <c r="AA172" i="209"/>
  <c r="AB172" i="209"/>
  <c r="A173" i="209"/>
  <c r="B173" i="209"/>
  <c r="C173" i="209"/>
  <c r="D173" i="209"/>
  <c r="E173" i="209"/>
  <c r="F173" i="209"/>
  <c r="G173" i="209"/>
  <c r="H173" i="209"/>
  <c r="I173" i="209"/>
  <c r="J173" i="209"/>
  <c r="K173" i="209"/>
  <c r="L173" i="209"/>
  <c r="M173" i="209"/>
  <c r="N173" i="209"/>
  <c r="O173" i="209"/>
  <c r="P173" i="209"/>
  <c r="Q173" i="209"/>
  <c r="R173" i="209"/>
  <c r="S173" i="209"/>
  <c r="T173" i="209"/>
  <c r="U173" i="209"/>
  <c r="V173" i="209"/>
  <c r="W173" i="209"/>
  <c r="X173" i="209"/>
  <c r="Y173" i="209"/>
  <c r="Z173" i="209"/>
  <c r="AA173" i="209"/>
  <c r="AB173" i="209"/>
  <c r="A174" i="209"/>
  <c r="B174" i="209"/>
  <c r="C174" i="209"/>
  <c r="D174" i="209"/>
  <c r="E174" i="209"/>
  <c r="F174" i="209"/>
  <c r="G174" i="209"/>
  <c r="H174" i="209"/>
  <c r="I174" i="209"/>
  <c r="J174" i="209"/>
  <c r="K174" i="209"/>
  <c r="L174" i="209"/>
  <c r="M174" i="209"/>
  <c r="N174" i="209"/>
  <c r="O174" i="209"/>
  <c r="P174" i="209"/>
  <c r="Q174" i="209"/>
  <c r="R174" i="209"/>
  <c r="S174" i="209"/>
  <c r="T174" i="209"/>
  <c r="U174" i="209"/>
  <c r="V174" i="209"/>
  <c r="W174" i="209"/>
  <c r="X174" i="209"/>
  <c r="Y174" i="209"/>
  <c r="Z174" i="209"/>
  <c r="AA174" i="209"/>
  <c r="AB174" i="209"/>
  <c r="A175" i="209"/>
  <c r="B175" i="209"/>
  <c r="C175" i="209"/>
  <c r="D175" i="209"/>
  <c r="E175" i="209"/>
  <c r="F175" i="209"/>
  <c r="G175" i="209"/>
  <c r="H175" i="209"/>
  <c r="I175" i="209"/>
  <c r="J175" i="209"/>
  <c r="K175" i="209"/>
  <c r="L175" i="209"/>
  <c r="M175" i="209"/>
  <c r="N175" i="209"/>
  <c r="O175" i="209"/>
  <c r="P175" i="209"/>
  <c r="Q175" i="209"/>
  <c r="R175" i="209"/>
  <c r="S175" i="209"/>
  <c r="T175" i="209"/>
  <c r="U175" i="209"/>
  <c r="V175" i="209"/>
  <c r="W175" i="209"/>
  <c r="X175" i="209"/>
  <c r="Y175" i="209"/>
  <c r="Z175" i="209"/>
  <c r="AA175" i="209"/>
  <c r="AB175" i="209"/>
  <c r="A176" i="209"/>
  <c r="B176" i="209"/>
  <c r="C176" i="209"/>
  <c r="D176" i="209"/>
  <c r="E176" i="209"/>
  <c r="F176" i="209"/>
  <c r="G176" i="209"/>
  <c r="H176" i="209"/>
  <c r="I176" i="209"/>
  <c r="J176" i="209"/>
  <c r="K176" i="209"/>
  <c r="L176" i="209"/>
  <c r="M176" i="209"/>
  <c r="N176" i="209"/>
  <c r="O176" i="209"/>
  <c r="P176" i="209"/>
  <c r="Q176" i="209"/>
  <c r="R176" i="209"/>
  <c r="S176" i="209"/>
  <c r="T176" i="209"/>
  <c r="U176" i="209"/>
  <c r="V176" i="209"/>
  <c r="W176" i="209"/>
  <c r="X176" i="209"/>
  <c r="Y176" i="209"/>
  <c r="Z176" i="209"/>
  <c r="AA176" i="209"/>
  <c r="AB176" i="209"/>
  <c r="A177" i="209"/>
  <c r="B177" i="209"/>
  <c r="C177" i="209"/>
  <c r="D177" i="209"/>
  <c r="E177" i="209"/>
  <c r="F177" i="209"/>
  <c r="G177" i="209"/>
  <c r="H177" i="209"/>
  <c r="I177" i="209"/>
  <c r="J177" i="209"/>
  <c r="K177" i="209"/>
  <c r="L177" i="209"/>
  <c r="M177" i="209"/>
  <c r="N177" i="209"/>
  <c r="O177" i="209"/>
  <c r="P177" i="209"/>
  <c r="Q177" i="209"/>
  <c r="R177" i="209"/>
  <c r="S177" i="209"/>
  <c r="T177" i="209"/>
  <c r="U177" i="209"/>
  <c r="V177" i="209"/>
  <c r="W177" i="209"/>
  <c r="X177" i="209"/>
  <c r="Y177" i="209"/>
  <c r="Z177" i="209"/>
  <c r="AA177" i="209"/>
  <c r="AB177" i="209"/>
  <c r="A178" i="209"/>
  <c r="B178" i="209"/>
  <c r="C178" i="209"/>
  <c r="D178" i="209"/>
  <c r="E178" i="209"/>
  <c r="F178" i="209"/>
  <c r="G178" i="209"/>
  <c r="H178" i="209"/>
  <c r="I178" i="209"/>
  <c r="J178" i="209"/>
  <c r="K178" i="209"/>
  <c r="L178" i="209"/>
  <c r="M178" i="209"/>
  <c r="N178" i="209"/>
  <c r="O178" i="209"/>
  <c r="P178" i="209"/>
  <c r="Q178" i="209"/>
  <c r="R178" i="209"/>
  <c r="S178" i="209"/>
  <c r="T178" i="209"/>
  <c r="U178" i="209"/>
  <c r="V178" i="209"/>
  <c r="W178" i="209"/>
  <c r="X178" i="209"/>
  <c r="Y178" i="209"/>
  <c r="Z178" i="209"/>
  <c r="AA178" i="209"/>
  <c r="AB178" i="209"/>
  <c r="A179" i="209"/>
  <c r="B179" i="209"/>
  <c r="C179" i="209"/>
  <c r="D179" i="209"/>
  <c r="E179" i="209"/>
  <c r="F179" i="209"/>
  <c r="G179" i="209"/>
  <c r="H179" i="209"/>
  <c r="I179" i="209"/>
  <c r="J179" i="209"/>
  <c r="K179" i="209"/>
  <c r="L179" i="209"/>
  <c r="M179" i="209"/>
  <c r="N179" i="209"/>
  <c r="O179" i="209"/>
  <c r="P179" i="209"/>
  <c r="Q179" i="209"/>
  <c r="R179" i="209"/>
  <c r="S179" i="209"/>
  <c r="T179" i="209"/>
  <c r="U179" i="209"/>
  <c r="V179" i="209"/>
  <c r="W179" i="209"/>
  <c r="X179" i="209"/>
  <c r="Y179" i="209"/>
  <c r="Z179" i="209"/>
  <c r="AA179" i="209"/>
  <c r="AB179" i="209"/>
  <c r="A180" i="209"/>
  <c r="B180" i="209"/>
  <c r="C180" i="209"/>
  <c r="D180" i="209"/>
  <c r="E180" i="209"/>
  <c r="F180" i="209"/>
  <c r="G180" i="209"/>
  <c r="H180" i="209"/>
  <c r="I180" i="209"/>
  <c r="J180" i="209"/>
  <c r="K180" i="209"/>
  <c r="L180" i="209"/>
  <c r="M180" i="209"/>
  <c r="N180" i="209"/>
  <c r="O180" i="209"/>
  <c r="P180" i="209"/>
  <c r="Q180" i="209"/>
  <c r="R180" i="209"/>
  <c r="S180" i="209"/>
  <c r="T180" i="209"/>
  <c r="U180" i="209"/>
  <c r="V180" i="209"/>
  <c r="W180" i="209"/>
  <c r="X180" i="209"/>
  <c r="Y180" i="209"/>
  <c r="Z180" i="209"/>
  <c r="AA180" i="209"/>
  <c r="AB180" i="209"/>
  <c r="A181" i="209"/>
  <c r="B181" i="209"/>
  <c r="C181" i="209"/>
  <c r="D181" i="209"/>
  <c r="E181" i="209"/>
  <c r="F181" i="209"/>
  <c r="G181" i="209"/>
  <c r="H181" i="209"/>
  <c r="I181" i="209"/>
  <c r="J181" i="209"/>
  <c r="K181" i="209"/>
  <c r="L181" i="209"/>
  <c r="M181" i="209"/>
  <c r="N181" i="209"/>
  <c r="O181" i="209"/>
  <c r="P181" i="209"/>
  <c r="Q181" i="209"/>
  <c r="R181" i="209"/>
  <c r="S181" i="209"/>
  <c r="T181" i="209"/>
  <c r="U181" i="209"/>
  <c r="V181" i="209"/>
  <c r="W181" i="209"/>
  <c r="X181" i="209"/>
  <c r="Y181" i="209"/>
  <c r="Z181" i="209"/>
  <c r="AA181" i="209"/>
  <c r="AB181" i="209"/>
  <c r="A182" i="209"/>
  <c r="B182" i="209"/>
  <c r="C182" i="209"/>
  <c r="D182" i="209"/>
  <c r="E182" i="209"/>
  <c r="F182" i="209"/>
  <c r="G182" i="209"/>
  <c r="H182" i="209"/>
  <c r="I182" i="209"/>
  <c r="J182" i="209"/>
  <c r="K182" i="209"/>
  <c r="L182" i="209"/>
  <c r="M182" i="209"/>
  <c r="N182" i="209"/>
  <c r="O182" i="209"/>
  <c r="P182" i="209"/>
  <c r="Q182" i="209"/>
  <c r="R182" i="209"/>
  <c r="S182" i="209"/>
  <c r="T182" i="209"/>
  <c r="U182" i="209"/>
  <c r="V182" i="209"/>
  <c r="W182" i="209"/>
  <c r="X182" i="209"/>
  <c r="Y182" i="209"/>
  <c r="Z182" i="209"/>
  <c r="AA182" i="209"/>
  <c r="AB182" i="209"/>
  <c r="A183" i="209"/>
  <c r="B183" i="209"/>
  <c r="C183" i="209"/>
  <c r="D183" i="209"/>
  <c r="E183" i="209"/>
  <c r="F183" i="209"/>
  <c r="G183" i="209"/>
  <c r="H183" i="209"/>
  <c r="I183" i="209"/>
  <c r="J183" i="209"/>
  <c r="K183" i="209"/>
  <c r="L183" i="209"/>
  <c r="M183" i="209"/>
  <c r="N183" i="209"/>
  <c r="O183" i="209"/>
  <c r="P183" i="209"/>
  <c r="Q183" i="209"/>
  <c r="R183" i="209"/>
  <c r="S183" i="209"/>
  <c r="T183" i="209"/>
  <c r="U183" i="209"/>
  <c r="V183" i="209"/>
  <c r="W183" i="209"/>
  <c r="X183" i="209"/>
  <c r="Y183" i="209"/>
  <c r="Z183" i="209"/>
  <c r="AA183" i="209"/>
  <c r="AB183" i="209"/>
  <c r="A184" i="209"/>
  <c r="B184" i="209"/>
  <c r="C184" i="209"/>
  <c r="D184" i="209"/>
  <c r="E184" i="209"/>
  <c r="F184" i="209"/>
  <c r="G184" i="209"/>
  <c r="H184" i="209"/>
  <c r="I184" i="209"/>
  <c r="J184" i="209"/>
  <c r="K184" i="209"/>
  <c r="L184" i="209"/>
  <c r="M184" i="209"/>
  <c r="N184" i="209"/>
  <c r="O184" i="209"/>
  <c r="P184" i="209"/>
  <c r="Q184" i="209"/>
  <c r="R184" i="209"/>
  <c r="S184" i="209"/>
  <c r="T184" i="209"/>
  <c r="U184" i="209"/>
  <c r="V184" i="209"/>
  <c r="W184" i="209"/>
  <c r="X184" i="209"/>
  <c r="Y184" i="209"/>
  <c r="Z184" i="209"/>
  <c r="AA184" i="209"/>
  <c r="AB184" i="209"/>
  <c r="A185" i="209"/>
  <c r="B185" i="209"/>
  <c r="C185" i="209"/>
  <c r="D185" i="209"/>
  <c r="E185" i="209"/>
  <c r="F185" i="209"/>
  <c r="G185" i="209"/>
  <c r="H185" i="209"/>
  <c r="I185" i="209"/>
  <c r="J185" i="209"/>
  <c r="K185" i="209"/>
  <c r="L185" i="209"/>
  <c r="M185" i="209"/>
  <c r="N185" i="209"/>
  <c r="O185" i="209"/>
  <c r="P185" i="209"/>
  <c r="Q185" i="209"/>
  <c r="R185" i="209"/>
  <c r="S185" i="209"/>
  <c r="T185" i="209"/>
  <c r="U185" i="209"/>
  <c r="V185" i="209"/>
  <c r="W185" i="209"/>
  <c r="X185" i="209"/>
  <c r="Y185" i="209"/>
  <c r="Z185" i="209"/>
  <c r="AA185" i="209"/>
  <c r="AB185" i="209"/>
  <c r="A186" i="209"/>
  <c r="B186" i="209"/>
  <c r="C186" i="209"/>
  <c r="D186" i="209"/>
  <c r="E186" i="209"/>
  <c r="F186" i="209"/>
  <c r="G186" i="209"/>
  <c r="H186" i="209"/>
  <c r="I186" i="209"/>
  <c r="J186" i="209"/>
  <c r="K186" i="209"/>
  <c r="L186" i="209"/>
  <c r="M186" i="209"/>
  <c r="N186" i="209"/>
  <c r="O186" i="209"/>
  <c r="P186" i="209"/>
  <c r="Q186" i="209"/>
  <c r="R186" i="209"/>
  <c r="S186" i="209"/>
  <c r="T186" i="209"/>
  <c r="U186" i="209"/>
  <c r="V186" i="209"/>
  <c r="W186" i="209"/>
  <c r="X186" i="209"/>
  <c r="Y186" i="209"/>
  <c r="Z186" i="209"/>
  <c r="AA186" i="209"/>
  <c r="AB186" i="209"/>
  <c r="A187" i="209"/>
  <c r="B187" i="209"/>
  <c r="C187" i="209"/>
  <c r="D187" i="209"/>
  <c r="E187" i="209"/>
  <c r="F187" i="209"/>
  <c r="G187" i="209"/>
  <c r="H187" i="209"/>
  <c r="I187" i="209"/>
  <c r="J187" i="209"/>
  <c r="K187" i="209"/>
  <c r="L187" i="209"/>
  <c r="M187" i="209"/>
  <c r="N187" i="209"/>
  <c r="O187" i="209"/>
  <c r="P187" i="209"/>
  <c r="Q187" i="209"/>
  <c r="R187" i="209"/>
  <c r="S187" i="209"/>
  <c r="T187" i="209"/>
  <c r="U187" i="209"/>
  <c r="V187" i="209"/>
  <c r="W187" i="209"/>
  <c r="X187" i="209"/>
  <c r="Y187" i="209"/>
  <c r="Z187" i="209"/>
  <c r="AA187" i="209"/>
  <c r="AB187" i="209"/>
  <c r="A188" i="209"/>
  <c r="B188" i="209"/>
  <c r="C188" i="209"/>
  <c r="D188" i="209"/>
  <c r="E188" i="209"/>
  <c r="F188" i="209"/>
  <c r="G188" i="209"/>
  <c r="H188" i="209"/>
  <c r="I188" i="209"/>
  <c r="J188" i="209"/>
  <c r="K188" i="209"/>
  <c r="L188" i="209"/>
  <c r="M188" i="209"/>
  <c r="N188" i="209"/>
  <c r="O188" i="209"/>
  <c r="P188" i="209"/>
  <c r="Q188" i="209"/>
  <c r="R188" i="209"/>
  <c r="S188" i="209"/>
  <c r="T188" i="209"/>
  <c r="U188" i="209"/>
  <c r="V188" i="209"/>
  <c r="W188" i="209"/>
  <c r="X188" i="209"/>
  <c r="Y188" i="209"/>
  <c r="Z188" i="209"/>
  <c r="AA188" i="209"/>
  <c r="AB188" i="209"/>
  <c r="A189" i="209"/>
  <c r="B189" i="209"/>
  <c r="C189" i="209"/>
  <c r="D189" i="209"/>
  <c r="E189" i="209"/>
  <c r="F189" i="209"/>
  <c r="G189" i="209"/>
  <c r="H189" i="209"/>
  <c r="I189" i="209"/>
  <c r="J189" i="209"/>
  <c r="K189" i="209"/>
  <c r="L189" i="209"/>
  <c r="M189" i="209"/>
  <c r="N189" i="209"/>
  <c r="O189" i="209"/>
  <c r="P189" i="209"/>
  <c r="Q189" i="209"/>
  <c r="R189" i="209"/>
  <c r="S189" i="209"/>
  <c r="T189" i="209"/>
  <c r="U189" i="209"/>
  <c r="V189" i="209"/>
  <c r="W189" i="209"/>
  <c r="X189" i="209"/>
  <c r="Y189" i="209"/>
  <c r="Z189" i="209"/>
  <c r="AA189" i="209"/>
  <c r="AB189" i="209"/>
  <c r="A190" i="209"/>
  <c r="B190" i="209"/>
  <c r="C190" i="209"/>
  <c r="D190" i="209"/>
  <c r="E190" i="209"/>
  <c r="F190" i="209"/>
  <c r="G190" i="209"/>
  <c r="H190" i="209"/>
  <c r="I190" i="209"/>
  <c r="J190" i="209"/>
  <c r="K190" i="209"/>
  <c r="L190" i="209"/>
  <c r="M190" i="209"/>
  <c r="N190" i="209"/>
  <c r="O190" i="209"/>
  <c r="P190" i="209"/>
  <c r="Q190" i="209"/>
  <c r="R190" i="209"/>
  <c r="S190" i="209"/>
  <c r="T190" i="209"/>
  <c r="U190" i="209"/>
  <c r="V190" i="209"/>
  <c r="W190" i="209"/>
  <c r="X190" i="209"/>
  <c r="Y190" i="209"/>
  <c r="Z190" i="209"/>
  <c r="AA190" i="209"/>
  <c r="AB190" i="209"/>
  <c r="A191" i="209"/>
  <c r="B191" i="209"/>
  <c r="C191" i="209"/>
  <c r="D191" i="209"/>
  <c r="E191" i="209"/>
  <c r="F191" i="209"/>
  <c r="G191" i="209"/>
  <c r="H191" i="209"/>
  <c r="I191" i="209"/>
  <c r="J191" i="209"/>
  <c r="K191" i="209"/>
  <c r="L191" i="209"/>
  <c r="M191" i="209"/>
  <c r="N191" i="209"/>
  <c r="O191" i="209"/>
  <c r="P191" i="209"/>
  <c r="Q191" i="209"/>
  <c r="R191" i="209"/>
  <c r="S191" i="209"/>
  <c r="T191" i="209"/>
  <c r="U191" i="209"/>
  <c r="V191" i="209"/>
  <c r="W191" i="209"/>
  <c r="X191" i="209"/>
  <c r="Y191" i="209"/>
  <c r="Z191" i="209"/>
  <c r="AA191" i="209"/>
  <c r="AB191" i="209"/>
  <c r="A192" i="209"/>
  <c r="B192" i="209"/>
  <c r="C192" i="209"/>
  <c r="D192" i="209"/>
  <c r="E192" i="209"/>
  <c r="F192" i="209"/>
  <c r="G192" i="209"/>
  <c r="H192" i="209"/>
  <c r="I192" i="209"/>
  <c r="J192" i="209"/>
  <c r="K192" i="209"/>
  <c r="L192" i="209"/>
  <c r="M192" i="209"/>
  <c r="N192" i="209"/>
  <c r="O192" i="209"/>
  <c r="P192" i="209"/>
  <c r="Q192" i="209"/>
  <c r="R192" i="209"/>
  <c r="S192" i="209"/>
  <c r="T192" i="209"/>
  <c r="U192" i="209"/>
  <c r="V192" i="209"/>
  <c r="W192" i="209"/>
  <c r="X192" i="209"/>
  <c r="Y192" i="209"/>
  <c r="Z192" i="209"/>
  <c r="AA192" i="209"/>
  <c r="AB192" i="209"/>
  <c r="A193" i="209"/>
  <c r="B193" i="209"/>
  <c r="C193" i="209"/>
  <c r="D193" i="209"/>
  <c r="E193" i="209"/>
  <c r="F193" i="209"/>
  <c r="G193" i="209"/>
  <c r="H193" i="209"/>
  <c r="I193" i="209"/>
  <c r="J193" i="209"/>
  <c r="K193" i="209"/>
  <c r="L193" i="209"/>
  <c r="M193" i="209"/>
  <c r="N193" i="209"/>
  <c r="O193" i="209"/>
  <c r="P193" i="209"/>
  <c r="Q193" i="209"/>
  <c r="R193" i="209"/>
  <c r="S193" i="209"/>
  <c r="T193" i="209"/>
  <c r="U193" i="209"/>
  <c r="V193" i="209"/>
  <c r="W193" i="209"/>
  <c r="X193" i="209"/>
  <c r="Y193" i="209"/>
  <c r="Z193" i="209"/>
  <c r="AA193" i="209"/>
  <c r="AB193" i="209"/>
  <c r="A194" i="209"/>
  <c r="B194" i="209"/>
  <c r="C194" i="209"/>
  <c r="D194" i="209"/>
  <c r="E194" i="209"/>
  <c r="F194" i="209"/>
  <c r="G194" i="209"/>
  <c r="H194" i="209"/>
  <c r="I194" i="209"/>
  <c r="J194" i="209"/>
  <c r="K194" i="209"/>
  <c r="L194" i="209"/>
  <c r="M194" i="209"/>
  <c r="N194" i="209"/>
  <c r="O194" i="209"/>
  <c r="P194" i="209"/>
  <c r="Q194" i="209"/>
  <c r="R194" i="209"/>
  <c r="S194" i="209"/>
  <c r="T194" i="209"/>
  <c r="U194" i="209"/>
  <c r="V194" i="209"/>
  <c r="W194" i="209"/>
  <c r="X194" i="209"/>
  <c r="Y194" i="209"/>
  <c r="Z194" i="209"/>
  <c r="AA194" i="209"/>
  <c r="AB194" i="209"/>
  <c r="A195" i="209"/>
  <c r="B195" i="209"/>
  <c r="C195" i="209"/>
  <c r="D195" i="209"/>
  <c r="E195" i="209"/>
  <c r="F195" i="209"/>
  <c r="G195" i="209"/>
  <c r="H195" i="209"/>
  <c r="I195" i="209"/>
  <c r="J195" i="209"/>
  <c r="K195" i="209"/>
  <c r="L195" i="209"/>
  <c r="M195" i="209"/>
  <c r="N195" i="209"/>
  <c r="O195" i="209"/>
  <c r="P195" i="209"/>
  <c r="Q195" i="209"/>
  <c r="R195" i="209"/>
  <c r="S195" i="209"/>
  <c r="T195" i="209"/>
  <c r="U195" i="209"/>
  <c r="V195" i="209"/>
  <c r="W195" i="209"/>
  <c r="X195" i="209"/>
  <c r="Y195" i="209"/>
  <c r="Z195" i="209"/>
  <c r="AA195" i="209"/>
  <c r="AB195" i="209"/>
  <c r="A196" i="209"/>
  <c r="B196" i="209"/>
  <c r="C196" i="209"/>
  <c r="D196" i="209"/>
  <c r="E196" i="209"/>
  <c r="F196" i="209"/>
  <c r="G196" i="209"/>
  <c r="H196" i="209"/>
  <c r="I196" i="209"/>
  <c r="J196" i="209"/>
  <c r="K196" i="209"/>
  <c r="L196" i="209"/>
  <c r="M196" i="209"/>
  <c r="N196" i="209"/>
  <c r="O196" i="209"/>
  <c r="P196" i="209"/>
  <c r="Q196" i="209"/>
  <c r="R196" i="209"/>
  <c r="S196" i="209"/>
  <c r="T196" i="209"/>
  <c r="U196" i="209"/>
  <c r="V196" i="209"/>
  <c r="W196" i="209"/>
  <c r="X196" i="209"/>
  <c r="Y196" i="209"/>
  <c r="Z196" i="209"/>
  <c r="AA196" i="209"/>
  <c r="AB196" i="209"/>
  <c r="A197" i="209"/>
  <c r="B197" i="209"/>
  <c r="C197" i="209"/>
  <c r="D197" i="209"/>
  <c r="E197" i="209"/>
  <c r="F197" i="209"/>
  <c r="G197" i="209"/>
  <c r="H197" i="209"/>
  <c r="I197" i="209"/>
  <c r="J197" i="209"/>
  <c r="K197" i="209"/>
  <c r="L197" i="209"/>
  <c r="M197" i="209"/>
  <c r="N197" i="209"/>
  <c r="O197" i="209"/>
  <c r="P197" i="209"/>
  <c r="Q197" i="209"/>
  <c r="R197" i="209"/>
  <c r="S197" i="209"/>
  <c r="T197" i="209"/>
  <c r="U197" i="209"/>
  <c r="V197" i="209"/>
  <c r="W197" i="209"/>
  <c r="X197" i="209"/>
  <c r="Y197" i="209"/>
  <c r="Z197" i="209"/>
  <c r="AA197" i="209"/>
  <c r="AB197" i="209"/>
  <c r="A198" i="209"/>
  <c r="B198" i="209"/>
  <c r="C198" i="209"/>
  <c r="D198" i="209"/>
  <c r="E198" i="209"/>
  <c r="F198" i="209"/>
  <c r="G198" i="209"/>
  <c r="H198" i="209"/>
  <c r="I198" i="209"/>
  <c r="J198" i="209"/>
  <c r="K198" i="209"/>
  <c r="L198" i="209"/>
  <c r="M198" i="209"/>
  <c r="N198" i="209"/>
  <c r="O198" i="209"/>
  <c r="P198" i="209"/>
  <c r="Q198" i="209"/>
  <c r="R198" i="209"/>
  <c r="S198" i="209"/>
  <c r="T198" i="209"/>
  <c r="U198" i="209"/>
  <c r="V198" i="209"/>
  <c r="W198" i="209"/>
  <c r="X198" i="209"/>
  <c r="Y198" i="209"/>
  <c r="Z198" i="209"/>
  <c r="AA198" i="209"/>
  <c r="AB198" i="209"/>
  <c r="A199" i="209"/>
  <c r="B199" i="209"/>
  <c r="C199" i="209"/>
  <c r="D199" i="209"/>
  <c r="E199" i="209"/>
  <c r="F199" i="209"/>
  <c r="G199" i="209"/>
  <c r="H199" i="209"/>
  <c r="I199" i="209"/>
  <c r="J199" i="209"/>
  <c r="K199" i="209"/>
  <c r="L199" i="209"/>
  <c r="M199" i="209"/>
  <c r="N199" i="209"/>
  <c r="O199" i="209"/>
  <c r="P199" i="209"/>
  <c r="Q199" i="209"/>
  <c r="R199" i="209"/>
  <c r="S199" i="209"/>
  <c r="T199" i="209"/>
  <c r="U199" i="209"/>
  <c r="V199" i="209"/>
  <c r="W199" i="209"/>
  <c r="X199" i="209"/>
  <c r="Y199" i="209"/>
  <c r="Z199" i="209"/>
  <c r="AA199" i="209"/>
  <c r="AB199" i="209"/>
  <c r="A200" i="209"/>
  <c r="B200" i="209"/>
  <c r="C200" i="209"/>
  <c r="D200" i="209"/>
  <c r="E200" i="209"/>
  <c r="F200" i="209"/>
  <c r="G200" i="209"/>
  <c r="H200" i="209"/>
  <c r="I200" i="209"/>
  <c r="J200" i="209"/>
  <c r="K200" i="209"/>
  <c r="L200" i="209"/>
  <c r="M200" i="209"/>
  <c r="N200" i="209"/>
  <c r="O200" i="209"/>
  <c r="P200" i="209"/>
  <c r="Q200" i="209"/>
  <c r="R200" i="209"/>
  <c r="S200" i="209"/>
  <c r="T200" i="209"/>
  <c r="U200" i="209"/>
  <c r="V200" i="209"/>
  <c r="W200" i="209"/>
  <c r="X200" i="209"/>
  <c r="Y200" i="209"/>
  <c r="Z200" i="209"/>
  <c r="AA200" i="209"/>
  <c r="AB200" i="209"/>
  <c r="A201" i="209"/>
  <c r="B201" i="209"/>
  <c r="C201" i="209"/>
  <c r="D201" i="209"/>
  <c r="E201" i="209"/>
  <c r="F201" i="209"/>
  <c r="G201" i="209"/>
  <c r="H201" i="209"/>
  <c r="I201" i="209"/>
  <c r="J201" i="209"/>
  <c r="K201" i="209"/>
  <c r="L201" i="209"/>
  <c r="M201" i="209"/>
  <c r="N201" i="209"/>
  <c r="O201" i="209"/>
  <c r="P201" i="209"/>
  <c r="Q201" i="209"/>
  <c r="R201" i="209"/>
  <c r="S201" i="209"/>
  <c r="T201" i="209"/>
  <c r="U201" i="209"/>
  <c r="V201" i="209"/>
  <c r="W201" i="209"/>
  <c r="X201" i="209"/>
  <c r="Y201" i="209"/>
  <c r="Z201" i="209"/>
  <c r="AA201" i="209"/>
  <c r="AB201" i="209"/>
  <c r="A202" i="209"/>
  <c r="B202" i="209"/>
  <c r="C202" i="209"/>
  <c r="D202" i="209"/>
  <c r="E202" i="209"/>
  <c r="F202" i="209"/>
  <c r="G202" i="209"/>
  <c r="H202" i="209"/>
  <c r="I202" i="209"/>
  <c r="J202" i="209"/>
  <c r="K202" i="209"/>
  <c r="L202" i="209"/>
  <c r="M202" i="209"/>
  <c r="N202" i="209"/>
  <c r="O202" i="209"/>
  <c r="P202" i="209"/>
  <c r="Q202" i="209"/>
  <c r="R202" i="209"/>
  <c r="S202" i="209"/>
  <c r="T202" i="209"/>
  <c r="U202" i="209"/>
  <c r="V202" i="209"/>
  <c r="W202" i="209"/>
  <c r="X202" i="209"/>
  <c r="Y202" i="209"/>
  <c r="Z202" i="209"/>
  <c r="AA202" i="209"/>
  <c r="AB202" i="209"/>
  <c r="A203" i="209"/>
  <c r="B203" i="209"/>
  <c r="C203" i="209"/>
  <c r="D203" i="209"/>
  <c r="E203" i="209"/>
  <c r="F203" i="209"/>
  <c r="G203" i="209"/>
  <c r="H203" i="209"/>
  <c r="I203" i="209"/>
  <c r="J203" i="209"/>
  <c r="K203" i="209"/>
  <c r="L203" i="209"/>
  <c r="M203" i="209"/>
  <c r="N203" i="209"/>
  <c r="O203" i="209"/>
  <c r="P203" i="209"/>
  <c r="Q203" i="209"/>
  <c r="R203" i="209"/>
  <c r="S203" i="209"/>
  <c r="T203" i="209"/>
  <c r="U203" i="209"/>
  <c r="V203" i="209"/>
  <c r="W203" i="209"/>
  <c r="X203" i="209"/>
  <c r="Y203" i="209"/>
  <c r="Z203" i="209"/>
  <c r="AA203" i="209"/>
  <c r="AB203" i="209"/>
  <c r="A204" i="209"/>
  <c r="B204" i="209"/>
  <c r="C204" i="209"/>
  <c r="D204" i="209"/>
  <c r="E204" i="209"/>
  <c r="F204" i="209"/>
  <c r="G204" i="209"/>
  <c r="H204" i="209"/>
  <c r="I204" i="209"/>
  <c r="J204" i="209"/>
  <c r="K204" i="209"/>
  <c r="L204" i="209"/>
  <c r="M204" i="209"/>
  <c r="N204" i="209"/>
  <c r="O204" i="209"/>
  <c r="P204" i="209"/>
  <c r="Q204" i="209"/>
  <c r="R204" i="209"/>
  <c r="S204" i="209"/>
  <c r="T204" i="209"/>
  <c r="U204" i="209"/>
  <c r="V204" i="209"/>
  <c r="W204" i="209"/>
  <c r="X204" i="209"/>
  <c r="Y204" i="209"/>
  <c r="Z204" i="209"/>
  <c r="AA204" i="209"/>
  <c r="AB204" i="209"/>
  <c r="A205" i="209"/>
  <c r="B205" i="209"/>
  <c r="C205" i="209"/>
  <c r="D205" i="209"/>
  <c r="E205" i="209"/>
  <c r="F205" i="209"/>
  <c r="G205" i="209"/>
  <c r="H205" i="209"/>
  <c r="I205" i="209"/>
  <c r="J205" i="209"/>
  <c r="K205" i="209"/>
  <c r="L205" i="209"/>
  <c r="M205" i="209"/>
  <c r="N205" i="209"/>
  <c r="O205" i="209"/>
  <c r="P205" i="209"/>
  <c r="Q205" i="209"/>
  <c r="R205" i="209"/>
  <c r="S205" i="209"/>
  <c r="T205" i="209"/>
  <c r="U205" i="209"/>
  <c r="V205" i="209"/>
  <c r="W205" i="209"/>
  <c r="X205" i="209"/>
  <c r="Y205" i="209"/>
  <c r="Z205" i="209"/>
  <c r="AA205" i="209"/>
  <c r="AB205" i="209"/>
  <c r="A206" i="209"/>
  <c r="B206" i="209"/>
  <c r="C206" i="209"/>
  <c r="D206" i="209"/>
  <c r="E206" i="209"/>
  <c r="F206" i="209"/>
  <c r="G206" i="209"/>
  <c r="H206" i="209"/>
  <c r="I206" i="209"/>
  <c r="J206" i="209"/>
  <c r="K206" i="209"/>
  <c r="L206" i="209"/>
  <c r="M206" i="209"/>
  <c r="N206" i="209"/>
  <c r="O206" i="209"/>
  <c r="P206" i="209"/>
  <c r="Q206" i="209"/>
  <c r="R206" i="209"/>
  <c r="S206" i="209"/>
  <c r="T206" i="209"/>
  <c r="U206" i="209"/>
  <c r="V206" i="209"/>
  <c r="W206" i="209"/>
  <c r="X206" i="209"/>
  <c r="Y206" i="209"/>
  <c r="Z206" i="209"/>
  <c r="AA206" i="209"/>
  <c r="AB206" i="209"/>
  <c r="A207" i="209"/>
  <c r="B207" i="209"/>
  <c r="C207" i="209"/>
  <c r="D207" i="209"/>
  <c r="E207" i="209"/>
  <c r="F207" i="209"/>
  <c r="G207" i="209"/>
  <c r="H207" i="209"/>
  <c r="I207" i="209"/>
  <c r="J207" i="209"/>
  <c r="K207" i="209"/>
  <c r="L207" i="209"/>
  <c r="M207" i="209"/>
  <c r="N207" i="209"/>
  <c r="O207" i="209"/>
  <c r="P207" i="209"/>
  <c r="Q207" i="209"/>
  <c r="R207" i="209"/>
  <c r="S207" i="209"/>
  <c r="T207" i="209"/>
  <c r="U207" i="209"/>
  <c r="V207" i="209"/>
  <c r="W207" i="209"/>
  <c r="X207" i="209"/>
  <c r="Y207" i="209"/>
  <c r="Z207" i="209"/>
  <c r="AA207" i="209"/>
  <c r="AB207" i="209"/>
  <c r="A208" i="209"/>
  <c r="B208" i="209"/>
  <c r="C208" i="209"/>
  <c r="D208" i="209"/>
  <c r="E208" i="209"/>
  <c r="F208" i="209"/>
  <c r="G208" i="209"/>
  <c r="H208" i="209"/>
  <c r="I208" i="209"/>
  <c r="J208" i="209"/>
  <c r="K208" i="209"/>
  <c r="L208" i="209"/>
  <c r="M208" i="209"/>
  <c r="N208" i="209"/>
  <c r="O208" i="209"/>
  <c r="P208" i="209"/>
  <c r="Q208" i="209"/>
  <c r="R208" i="209"/>
  <c r="S208" i="209"/>
  <c r="T208" i="209"/>
  <c r="U208" i="209"/>
  <c r="V208" i="209"/>
  <c r="W208" i="209"/>
  <c r="X208" i="209"/>
  <c r="Y208" i="209"/>
  <c r="Z208" i="209"/>
  <c r="AA208" i="209"/>
  <c r="AB208" i="209"/>
  <c r="A209" i="209"/>
  <c r="B209" i="209"/>
  <c r="C209" i="209"/>
  <c r="D209" i="209"/>
  <c r="E209" i="209"/>
  <c r="F209" i="209"/>
  <c r="G209" i="209"/>
  <c r="H209" i="209"/>
  <c r="I209" i="209"/>
  <c r="J209" i="209"/>
  <c r="K209" i="209"/>
  <c r="L209" i="209"/>
  <c r="M209" i="209"/>
  <c r="N209" i="209"/>
  <c r="O209" i="209"/>
  <c r="P209" i="209"/>
  <c r="Q209" i="209"/>
  <c r="R209" i="209"/>
  <c r="S209" i="209"/>
  <c r="T209" i="209"/>
  <c r="U209" i="209"/>
  <c r="V209" i="209"/>
  <c r="W209" i="209"/>
  <c r="X209" i="209"/>
  <c r="Y209" i="209"/>
  <c r="Z209" i="209"/>
  <c r="AA209" i="209"/>
  <c r="AB209" i="209"/>
  <c r="A210" i="209"/>
  <c r="B210" i="209"/>
  <c r="C210" i="209"/>
  <c r="D210" i="209"/>
  <c r="E210" i="209"/>
  <c r="F210" i="209"/>
  <c r="G210" i="209"/>
  <c r="H210" i="209"/>
  <c r="I210" i="209"/>
  <c r="J210" i="209"/>
  <c r="K210" i="209"/>
  <c r="L210" i="209"/>
  <c r="M210" i="209"/>
  <c r="N210" i="209"/>
  <c r="O210" i="209"/>
  <c r="P210" i="209"/>
  <c r="Q210" i="209"/>
  <c r="R210" i="209"/>
  <c r="S210" i="209"/>
  <c r="T210" i="209"/>
  <c r="U210" i="209"/>
  <c r="V210" i="209"/>
  <c r="W210" i="209"/>
  <c r="X210" i="209"/>
  <c r="Y210" i="209"/>
  <c r="Z210" i="209"/>
  <c r="AA210" i="209"/>
  <c r="AB210" i="209"/>
  <c r="A211" i="209"/>
  <c r="B211" i="209"/>
  <c r="C211" i="209"/>
  <c r="D211" i="209"/>
  <c r="E211" i="209"/>
  <c r="F211" i="209"/>
  <c r="G211" i="209"/>
  <c r="H211" i="209"/>
  <c r="I211" i="209"/>
  <c r="J211" i="209"/>
  <c r="K211" i="209"/>
  <c r="L211" i="209"/>
  <c r="M211" i="209"/>
  <c r="N211" i="209"/>
  <c r="O211" i="209"/>
  <c r="P211" i="209"/>
  <c r="Q211" i="209"/>
  <c r="R211" i="209"/>
  <c r="S211" i="209"/>
  <c r="T211" i="209"/>
  <c r="U211" i="209"/>
  <c r="V211" i="209"/>
  <c r="W211" i="209"/>
  <c r="X211" i="209"/>
  <c r="Y211" i="209"/>
  <c r="Z211" i="209"/>
  <c r="AA211" i="209"/>
  <c r="AB211" i="209"/>
  <c r="A212" i="209"/>
  <c r="B212" i="209"/>
  <c r="C212" i="209"/>
  <c r="D212" i="209"/>
  <c r="E212" i="209"/>
  <c r="F212" i="209"/>
  <c r="G212" i="209"/>
  <c r="H212" i="209"/>
  <c r="I212" i="209"/>
  <c r="J212" i="209"/>
  <c r="K212" i="209"/>
  <c r="L212" i="209"/>
  <c r="M212" i="209"/>
  <c r="N212" i="209"/>
  <c r="O212" i="209"/>
  <c r="P212" i="209"/>
  <c r="Q212" i="209"/>
  <c r="R212" i="209"/>
  <c r="S212" i="209"/>
  <c r="T212" i="209"/>
  <c r="U212" i="209"/>
  <c r="V212" i="209"/>
  <c r="W212" i="209"/>
  <c r="X212" i="209"/>
  <c r="Y212" i="209"/>
  <c r="Z212" i="209"/>
  <c r="AA212" i="209"/>
  <c r="AB212" i="209"/>
  <c r="A213" i="209"/>
  <c r="B213" i="209"/>
  <c r="C213" i="209"/>
  <c r="D213" i="209"/>
  <c r="E213" i="209"/>
  <c r="F213" i="209"/>
  <c r="G213" i="209"/>
  <c r="H213" i="209"/>
  <c r="I213" i="209"/>
  <c r="J213" i="209"/>
  <c r="K213" i="209"/>
  <c r="L213" i="209"/>
  <c r="M213" i="209"/>
  <c r="N213" i="209"/>
  <c r="O213" i="209"/>
  <c r="P213" i="209"/>
  <c r="Q213" i="209"/>
  <c r="R213" i="209"/>
  <c r="S213" i="209"/>
  <c r="T213" i="209"/>
  <c r="U213" i="209"/>
  <c r="V213" i="209"/>
  <c r="W213" i="209"/>
  <c r="X213" i="209"/>
  <c r="Y213" i="209"/>
  <c r="Z213" i="209"/>
  <c r="AA213" i="209"/>
  <c r="AB213" i="209"/>
  <c r="A214" i="209"/>
  <c r="B214" i="209"/>
  <c r="C214" i="209"/>
  <c r="D214" i="209"/>
  <c r="E214" i="209"/>
  <c r="F214" i="209"/>
  <c r="G214" i="209"/>
  <c r="H214" i="209"/>
  <c r="I214" i="209"/>
  <c r="J214" i="209"/>
  <c r="K214" i="209"/>
  <c r="L214" i="209"/>
  <c r="M214" i="209"/>
  <c r="N214" i="209"/>
  <c r="O214" i="209"/>
  <c r="P214" i="209"/>
  <c r="Q214" i="209"/>
  <c r="R214" i="209"/>
  <c r="S214" i="209"/>
  <c r="T214" i="209"/>
  <c r="U214" i="209"/>
  <c r="V214" i="209"/>
  <c r="W214" i="209"/>
  <c r="X214" i="209"/>
  <c r="Y214" i="209"/>
  <c r="Z214" i="209"/>
  <c r="AA214" i="209"/>
  <c r="AB214" i="209"/>
  <c r="A215" i="209"/>
  <c r="B215" i="209"/>
  <c r="C215" i="209"/>
  <c r="D215" i="209"/>
  <c r="E215" i="209"/>
  <c r="F215" i="209"/>
  <c r="G215" i="209"/>
  <c r="H215" i="209"/>
  <c r="I215" i="209"/>
  <c r="J215" i="209"/>
  <c r="K215" i="209"/>
  <c r="L215" i="209"/>
  <c r="M215" i="209"/>
  <c r="N215" i="209"/>
  <c r="O215" i="209"/>
  <c r="P215" i="209"/>
  <c r="Q215" i="209"/>
  <c r="R215" i="209"/>
  <c r="S215" i="209"/>
  <c r="T215" i="209"/>
  <c r="U215" i="209"/>
  <c r="V215" i="209"/>
  <c r="W215" i="209"/>
  <c r="X215" i="209"/>
  <c r="Y215" i="209"/>
  <c r="Z215" i="209"/>
  <c r="AA215" i="209"/>
  <c r="AB215" i="209"/>
  <c r="A216" i="209"/>
  <c r="B216" i="209"/>
  <c r="C216" i="209"/>
  <c r="D216" i="209"/>
  <c r="E216" i="209"/>
  <c r="F216" i="209"/>
  <c r="G216" i="209"/>
  <c r="H216" i="209"/>
  <c r="I216" i="209"/>
  <c r="J216" i="209"/>
  <c r="K216" i="209"/>
  <c r="L216" i="209"/>
  <c r="M216" i="209"/>
  <c r="N216" i="209"/>
  <c r="O216" i="209"/>
  <c r="P216" i="209"/>
  <c r="Q216" i="209"/>
  <c r="R216" i="209"/>
  <c r="S216" i="209"/>
  <c r="T216" i="209"/>
  <c r="U216" i="209"/>
  <c r="V216" i="209"/>
  <c r="W216" i="209"/>
  <c r="X216" i="209"/>
  <c r="Y216" i="209"/>
  <c r="Z216" i="209"/>
  <c r="AA216" i="209"/>
  <c r="AB216" i="209"/>
  <c r="A217" i="209"/>
  <c r="B217" i="209"/>
  <c r="C217" i="209"/>
  <c r="D217" i="209"/>
  <c r="E217" i="209"/>
  <c r="F217" i="209"/>
  <c r="G217" i="209"/>
  <c r="H217" i="209"/>
  <c r="I217" i="209"/>
  <c r="J217" i="209"/>
  <c r="K217" i="209"/>
  <c r="L217" i="209"/>
  <c r="M217" i="209"/>
  <c r="N217" i="209"/>
  <c r="O217" i="209"/>
  <c r="P217" i="209"/>
  <c r="Q217" i="209"/>
  <c r="R217" i="209"/>
  <c r="S217" i="209"/>
  <c r="T217" i="209"/>
  <c r="U217" i="209"/>
  <c r="V217" i="209"/>
  <c r="W217" i="209"/>
  <c r="X217" i="209"/>
  <c r="Y217" i="209"/>
  <c r="Z217" i="209"/>
  <c r="AA217" i="209"/>
  <c r="AB217" i="209"/>
  <c r="A218" i="209"/>
  <c r="B218" i="209"/>
  <c r="C218" i="209"/>
  <c r="D218" i="209"/>
  <c r="E218" i="209"/>
  <c r="F218" i="209"/>
  <c r="G218" i="209"/>
  <c r="H218" i="209"/>
  <c r="I218" i="209"/>
  <c r="J218" i="209"/>
  <c r="K218" i="209"/>
  <c r="L218" i="209"/>
  <c r="M218" i="209"/>
  <c r="N218" i="209"/>
  <c r="O218" i="209"/>
  <c r="P218" i="209"/>
  <c r="Q218" i="209"/>
  <c r="R218" i="209"/>
  <c r="S218" i="209"/>
  <c r="T218" i="209"/>
  <c r="U218" i="209"/>
  <c r="V218" i="209"/>
  <c r="W218" i="209"/>
  <c r="X218" i="209"/>
  <c r="Y218" i="209"/>
  <c r="Z218" i="209"/>
  <c r="AA218" i="209"/>
  <c r="AB218" i="209"/>
  <c r="A219" i="209"/>
  <c r="B219" i="209"/>
  <c r="C219" i="209"/>
  <c r="D219" i="209"/>
  <c r="E219" i="209"/>
  <c r="F219" i="209"/>
  <c r="G219" i="209"/>
  <c r="H219" i="209"/>
  <c r="I219" i="209"/>
  <c r="J219" i="209"/>
  <c r="K219" i="209"/>
  <c r="L219" i="209"/>
  <c r="M219" i="209"/>
  <c r="N219" i="209"/>
  <c r="O219" i="209"/>
  <c r="P219" i="209"/>
  <c r="Q219" i="209"/>
  <c r="R219" i="209"/>
  <c r="S219" i="209"/>
  <c r="T219" i="209"/>
  <c r="U219" i="209"/>
  <c r="V219" i="209"/>
  <c r="W219" i="209"/>
  <c r="X219" i="209"/>
  <c r="Y219" i="209"/>
  <c r="Z219" i="209"/>
  <c r="AA219" i="209"/>
  <c r="AB219" i="209"/>
  <c r="A220" i="209"/>
  <c r="B220" i="209"/>
  <c r="C220" i="209"/>
  <c r="D220" i="209"/>
  <c r="E220" i="209"/>
  <c r="F220" i="209"/>
  <c r="G220" i="209"/>
  <c r="H220" i="209"/>
  <c r="I220" i="209"/>
  <c r="J220" i="209"/>
  <c r="K220" i="209"/>
  <c r="L220" i="209"/>
  <c r="M220" i="209"/>
  <c r="N220" i="209"/>
  <c r="O220" i="209"/>
  <c r="P220" i="209"/>
  <c r="Q220" i="209"/>
  <c r="R220" i="209"/>
  <c r="S220" i="209"/>
  <c r="T220" i="209"/>
  <c r="U220" i="209"/>
  <c r="V220" i="209"/>
  <c r="W220" i="209"/>
  <c r="X220" i="209"/>
  <c r="Y220" i="209"/>
  <c r="Z220" i="209"/>
  <c r="AA220" i="209"/>
  <c r="AB220" i="209"/>
  <c r="A221" i="209"/>
  <c r="B221" i="209"/>
  <c r="C221" i="209"/>
  <c r="D221" i="209"/>
  <c r="E221" i="209"/>
  <c r="F221" i="209"/>
  <c r="G221" i="209"/>
  <c r="H221" i="209"/>
  <c r="I221" i="209"/>
  <c r="J221" i="209"/>
  <c r="K221" i="209"/>
  <c r="L221" i="209"/>
  <c r="M221" i="209"/>
  <c r="N221" i="209"/>
  <c r="O221" i="209"/>
  <c r="P221" i="209"/>
  <c r="Q221" i="209"/>
  <c r="R221" i="209"/>
  <c r="S221" i="209"/>
  <c r="T221" i="209"/>
  <c r="U221" i="209"/>
  <c r="V221" i="209"/>
  <c r="W221" i="209"/>
  <c r="X221" i="209"/>
  <c r="Y221" i="209"/>
  <c r="Z221" i="209"/>
  <c r="AA221" i="209"/>
  <c r="AB221" i="209"/>
  <c r="A222" i="209"/>
  <c r="B222" i="209"/>
  <c r="C222" i="209"/>
  <c r="D222" i="209"/>
  <c r="E222" i="209"/>
  <c r="F222" i="209"/>
  <c r="G222" i="209"/>
  <c r="H222" i="209"/>
  <c r="I222" i="209"/>
  <c r="J222" i="209"/>
  <c r="K222" i="209"/>
  <c r="L222" i="209"/>
  <c r="M222" i="209"/>
  <c r="N222" i="209"/>
  <c r="O222" i="209"/>
  <c r="P222" i="209"/>
  <c r="Q222" i="209"/>
  <c r="R222" i="209"/>
  <c r="S222" i="209"/>
  <c r="T222" i="209"/>
  <c r="U222" i="209"/>
  <c r="V222" i="209"/>
  <c r="W222" i="209"/>
  <c r="X222" i="209"/>
  <c r="Y222" i="209"/>
  <c r="Z222" i="209"/>
  <c r="AA222" i="209"/>
  <c r="AB222" i="209"/>
  <c r="A223" i="209"/>
  <c r="B223" i="209"/>
  <c r="C223" i="209"/>
  <c r="D223" i="209"/>
  <c r="E223" i="209"/>
  <c r="F223" i="209"/>
  <c r="G223" i="209"/>
  <c r="H223" i="209"/>
  <c r="I223" i="209"/>
  <c r="J223" i="209"/>
  <c r="K223" i="209"/>
  <c r="L223" i="209"/>
  <c r="M223" i="209"/>
  <c r="N223" i="209"/>
  <c r="O223" i="209"/>
  <c r="P223" i="209"/>
  <c r="Q223" i="209"/>
  <c r="R223" i="209"/>
  <c r="S223" i="209"/>
  <c r="T223" i="209"/>
  <c r="U223" i="209"/>
  <c r="V223" i="209"/>
  <c r="W223" i="209"/>
  <c r="X223" i="209"/>
  <c r="Y223" i="209"/>
  <c r="Z223" i="209"/>
  <c r="AA223" i="209"/>
  <c r="AB223" i="209"/>
  <c r="A224" i="209"/>
  <c r="B224" i="209"/>
  <c r="C224" i="209"/>
  <c r="D224" i="209"/>
  <c r="E224" i="209"/>
  <c r="F224" i="209"/>
  <c r="G224" i="209"/>
  <c r="H224" i="209"/>
  <c r="I224" i="209"/>
  <c r="J224" i="209"/>
  <c r="K224" i="209"/>
  <c r="L224" i="209"/>
  <c r="M224" i="209"/>
  <c r="N224" i="209"/>
  <c r="O224" i="209"/>
  <c r="P224" i="209"/>
  <c r="Q224" i="209"/>
  <c r="R224" i="209"/>
  <c r="S224" i="209"/>
  <c r="T224" i="209"/>
  <c r="U224" i="209"/>
  <c r="V224" i="209"/>
  <c r="W224" i="209"/>
  <c r="X224" i="209"/>
  <c r="Y224" i="209"/>
  <c r="Z224" i="209"/>
  <c r="AA224" i="209"/>
  <c r="AB224" i="209"/>
  <c r="A225" i="209"/>
  <c r="B225" i="209"/>
  <c r="C225" i="209"/>
  <c r="D225" i="209"/>
  <c r="E225" i="209"/>
  <c r="F225" i="209"/>
  <c r="G225" i="209"/>
  <c r="H225" i="209"/>
  <c r="I225" i="209"/>
  <c r="J225" i="209"/>
  <c r="K225" i="209"/>
  <c r="L225" i="209"/>
  <c r="M225" i="209"/>
  <c r="N225" i="209"/>
  <c r="O225" i="209"/>
  <c r="P225" i="209"/>
  <c r="Q225" i="209"/>
  <c r="R225" i="209"/>
  <c r="S225" i="209"/>
  <c r="T225" i="209"/>
  <c r="U225" i="209"/>
  <c r="V225" i="209"/>
  <c r="W225" i="209"/>
  <c r="X225" i="209"/>
  <c r="Y225" i="209"/>
  <c r="Z225" i="209"/>
  <c r="AA225" i="209"/>
  <c r="AB225" i="209"/>
  <c r="A226" i="209"/>
  <c r="B226" i="209"/>
  <c r="C226" i="209"/>
  <c r="D226" i="209"/>
  <c r="E226" i="209"/>
  <c r="F226" i="209"/>
  <c r="G226" i="209"/>
  <c r="H226" i="209"/>
  <c r="I226" i="209"/>
  <c r="J226" i="209"/>
  <c r="K226" i="209"/>
  <c r="L226" i="209"/>
  <c r="M226" i="209"/>
  <c r="N226" i="209"/>
  <c r="O226" i="209"/>
  <c r="P226" i="209"/>
  <c r="Q226" i="209"/>
  <c r="R226" i="209"/>
  <c r="S226" i="209"/>
  <c r="T226" i="209"/>
  <c r="U226" i="209"/>
  <c r="V226" i="209"/>
  <c r="W226" i="209"/>
  <c r="X226" i="209"/>
  <c r="Y226" i="209"/>
  <c r="Z226" i="209"/>
  <c r="AA226" i="209"/>
  <c r="AB226" i="209"/>
  <c r="A227" i="209"/>
  <c r="B227" i="209"/>
  <c r="C227" i="209"/>
  <c r="D227" i="209"/>
  <c r="E227" i="209"/>
  <c r="F227" i="209"/>
  <c r="G227" i="209"/>
  <c r="H227" i="209"/>
  <c r="I227" i="209"/>
  <c r="J227" i="209"/>
  <c r="K227" i="209"/>
  <c r="L227" i="209"/>
  <c r="M227" i="209"/>
  <c r="N227" i="209"/>
  <c r="O227" i="209"/>
  <c r="P227" i="209"/>
  <c r="Q227" i="209"/>
  <c r="R227" i="209"/>
  <c r="S227" i="209"/>
  <c r="T227" i="209"/>
  <c r="U227" i="209"/>
  <c r="V227" i="209"/>
  <c r="W227" i="209"/>
  <c r="X227" i="209"/>
  <c r="Y227" i="209"/>
  <c r="Z227" i="209"/>
  <c r="AA227" i="209"/>
  <c r="AB227" i="209"/>
  <c r="A228" i="209"/>
  <c r="B228" i="209"/>
  <c r="C228" i="209"/>
  <c r="D228" i="209"/>
  <c r="E228" i="209"/>
  <c r="F228" i="209"/>
  <c r="G228" i="209"/>
  <c r="H228" i="209"/>
  <c r="I228" i="209"/>
  <c r="J228" i="209"/>
  <c r="K228" i="209"/>
  <c r="L228" i="209"/>
  <c r="M228" i="209"/>
  <c r="N228" i="209"/>
  <c r="O228" i="209"/>
  <c r="P228" i="209"/>
  <c r="Q228" i="209"/>
  <c r="R228" i="209"/>
  <c r="S228" i="209"/>
  <c r="T228" i="209"/>
  <c r="U228" i="209"/>
  <c r="V228" i="209"/>
  <c r="W228" i="209"/>
  <c r="X228" i="209"/>
  <c r="Y228" i="209"/>
  <c r="Z228" i="209"/>
  <c r="AA228" i="209"/>
  <c r="AB228" i="209"/>
  <c r="A229" i="209"/>
  <c r="B229" i="209"/>
  <c r="C229" i="209"/>
  <c r="D229" i="209"/>
  <c r="E229" i="209"/>
  <c r="F229" i="209"/>
  <c r="G229" i="209"/>
  <c r="H229" i="209"/>
  <c r="I229" i="209"/>
  <c r="J229" i="209"/>
  <c r="K229" i="209"/>
  <c r="L229" i="209"/>
  <c r="M229" i="209"/>
  <c r="N229" i="209"/>
  <c r="O229" i="209"/>
  <c r="P229" i="209"/>
  <c r="Q229" i="209"/>
  <c r="R229" i="209"/>
  <c r="S229" i="209"/>
  <c r="T229" i="209"/>
  <c r="U229" i="209"/>
  <c r="V229" i="209"/>
  <c r="W229" i="209"/>
  <c r="X229" i="209"/>
  <c r="Y229" i="209"/>
  <c r="Z229" i="209"/>
  <c r="AA229" i="209"/>
  <c r="AB229" i="209"/>
  <c r="A230" i="209"/>
  <c r="B230" i="209"/>
  <c r="C230" i="209"/>
  <c r="D230" i="209"/>
  <c r="E230" i="209"/>
  <c r="F230" i="209"/>
  <c r="G230" i="209"/>
  <c r="H230" i="209"/>
  <c r="I230" i="209"/>
  <c r="J230" i="209"/>
  <c r="K230" i="209"/>
  <c r="L230" i="209"/>
  <c r="M230" i="209"/>
  <c r="N230" i="209"/>
  <c r="O230" i="209"/>
  <c r="P230" i="209"/>
  <c r="Q230" i="209"/>
  <c r="R230" i="209"/>
  <c r="S230" i="209"/>
  <c r="T230" i="209"/>
  <c r="U230" i="209"/>
  <c r="V230" i="209"/>
  <c r="W230" i="209"/>
  <c r="X230" i="209"/>
  <c r="Y230" i="209"/>
  <c r="Z230" i="209"/>
  <c r="AA230" i="209"/>
  <c r="AB230" i="209"/>
  <c r="A231" i="209"/>
  <c r="B231" i="209"/>
  <c r="C231" i="209"/>
  <c r="D231" i="209"/>
  <c r="E231" i="209"/>
  <c r="F231" i="209"/>
  <c r="G231" i="209"/>
  <c r="H231" i="209"/>
  <c r="I231" i="209"/>
  <c r="J231" i="209"/>
  <c r="K231" i="209"/>
  <c r="L231" i="209"/>
  <c r="M231" i="209"/>
  <c r="N231" i="209"/>
  <c r="O231" i="209"/>
  <c r="P231" i="209"/>
  <c r="Q231" i="209"/>
  <c r="R231" i="209"/>
  <c r="S231" i="209"/>
  <c r="T231" i="209"/>
  <c r="U231" i="209"/>
  <c r="V231" i="209"/>
  <c r="W231" i="209"/>
  <c r="X231" i="209"/>
  <c r="Y231" i="209"/>
  <c r="Z231" i="209"/>
  <c r="AA231" i="209"/>
  <c r="AB231" i="209"/>
  <c r="A232" i="209"/>
  <c r="B232" i="209"/>
  <c r="C232" i="209"/>
  <c r="D232" i="209"/>
  <c r="E232" i="209"/>
  <c r="F232" i="209"/>
  <c r="G232" i="209"/>
  <c r="H232" i="209"/>
  <c r="I232" i="209"/>
  <c r="J232" i="209"/>
  <c r="K232" i="209"/>
  <c r="L232" i="209"/>
  <c r="M232" i="209"/>
  <c r="N232" i="209"/>
  <c r="O232" i="209"/>
  <c r="P232" i="209"/>
  <c r="Q232" i="209"/>
  <c r="R232" i="209"/>
  <c r="S232" i="209"/>
  <c r="T232" i="209"/>
  <c r="U232" i="209"/>
  <c r="V232" i="209"/>
  <c r="W232" i="209"/>
  <c r="X232" i="209"/>
  <c r="Y232" i="209"/>
  <c r="Z232" i="209"/>
  <c r="AA232" i="209"/>
  <c r="AB232" i="209"/>
  <c r="A233" i="209"/>
  <c r="B233" i="209"/>
  <c r="C233" i="209"/>
  <c r="D233" i="209"/>
  <c r="E233" i="209"/>
  <c r="F233" i="209"/>
  <c r="G233" i="209"/>
  <c r="H233" i="209"/>
  <c r="I233" i="209"/>
  <c r="J233" i="209"/>
  <c r="K233" i="209"/>
  <c r="L233" i="209"/>
  <c r="M233" i="209"/>
  <c r="N233" i="209"/>
  <c r="O233" i="209"/>
  <c r="P233" i="209"/>
  <c r="Q233" i="209"/>
  <c r="R233" i="209"/>
  <c r="S233" i="209"/>
  <c r="T233" i="209"/>
  <c r="U233" i="209"/>
  <c r="V233" i="209"/>
  <c r="W233" i="209"/>
  <c r="X233" i="209"/>
  <c r="Y233" i="209"/>
  <c r="Z233" i="209"/>
  <c r="AA233" i="209"/>
  <c r="AB233" i="209"/>
  <c r="A234" i="209"/>
  <c r="B234" i="209"/>
  <c r="C234" i="209"/>
  <c r="D234" i="209"/>
  <c r="E234" i="209"/>
  <c r="F234" i="209"/>
  <c r="G234" i="209"/>
  <c r="H234" i="209"/>
  <c r="I234" i="209"/>
  <c r="J234" i="209"/>
  <c r="K234" i="209"/>
  <c r="L234" i="209"/>
  <c r="M234" i="209"/>
  <c r="N234" i="209"/>
  <c r="O234" i="209"/>
  <c r="P234" i="209"/>
  <c r="Q234" i="209"/>
  <c r="R234" i="209"/>
  <c r="S234" i="209"/>
  <c r="T234" i="209"/>
  <c r="U234" i="209"/>
  <c r="V234" i="209"/>
  <c r="W234" i="209"/>
  <c r="X234" i="209"/>
  <c r="Y234" i="209"/>
  <c r="Z234" i="209"/>
  <c r="AA234" i="209"/>
  <c r="AB234" i="209"/>
  <c r="A235" i="209"/>
  <c r="B235" i="209"/>
  <c r="C235" i="209"/>
  <c r="D235" i="209"/>
  <c r="E235" i="209"/>
  <c r="F235" i="209"/>
  <c r="G235" i="209"/>
  <c r="H235" i="209"/>
  <c r="I235" i="209"/>
  <c r="J235" i="209"/>
  <c r="K235" i="209"/>
  <c r="L235" i="209"/>
  <c r="M235" i="209"/>
  <c r="N235" i="209"/>
  <c r="O235" i="209"/>
  <c r="P235" i="209"/>
  <c r="Q235" i="209"/>
  <c r="R235" i="209"/>
  <c r="S235" i="209"/>
  <c r="T235" i="209"/>
  <c r="U235" i="209"/>
  <c r="V235" i="209"/>
  <c r="W235" i="209"/>
  <c r="X235" i="209"/>
  <c r="Y235" i="209"/>
  <c r="Z235" i="209"/>
  <c r="AA235" i="209"/>
  <c r="AB235" i="209"/>
  <c r="A236" i="209"/>
  <c r="B236" i="209"/>
  <c r="C236" i="209"/>
  <c r="D236" i="209"/>
  <c r="E236" i="209"/>
  <c r="F236" i="209"/>
  <c r="G236" i="209"/>
  <c r="H236" i="209"/>
  <c r="I236" i="209"/>
  <c r="J236" i="209"/>
  <c r="K236" i="209"/>
  <c r="L236" i="209"/>
  <c r="M236" i="209"/>
  <c r="N236" i="209"/>
  <c r="O236" i="209"/>
  <c r="P236" i="209"/>
  <c r="Q236" i="209"/>
  <c r="R236" i="209"/>
  <c r="S236" i="209"/>
  <c r="T236" i="209"/>
  <c r="U236" i="209"/>
  <c r="V236" i="209"/>
  <c r="W236" i="209"/>
  <c r="X236" i="209"/>
  <c r="Y236" i="209"/>
  <c r="Z236" i="209"/>
  <c r="AA236" i="209"/>
  <c r="AB236" i="209"/>
  <c r="A237" i="209"/>
  <c r="B237" i="209"/>
  <c r="C237" i="209"/>
  <c r="D237" i="209"/>
  <c r="E237" i="209"/>
  <c r="F237" i="209"/>
  <c r="G237" i="209"/>
  <c r="H237" i="209"/>
  <c r="I237" i="209"/>
  <c r="J237" i="209"/>
  <c r="K237" i="209"/>
  <c r="L237" i="209"/>
  <c r="M237" i="209"/>
  <c r="N237" i="209"/>
  <c r="O237" i="209"/>
  <c r="P237" i="209"/>
  <c r="Q237" i="209"/>
  <c r="R237" i="209"/>
  <c r="S237" i="209"/>
  <c r="T237" i="209"/>
  <c r="U237" i="209"/>
  <c r="V237" i="209"/>
  <c r="W237" i="209"/>
  <c r="X237" i="209"/>
  <c r="Y237" i="209"/>
  <c r="Z237" i="209"/>
  <c r="AA237" i="209"/>
  <c r="AB237" i="209"/>
  <c r="A238" i="209"/>
  <c r="B238" i="209"/>
  <c r="C238" i="209"/>
  <c r="D238" i="209"/>
  <c r="E238" i="209"/>
  <c r="F238" i="209"/>
  <c r="G238" i="209"/>
  <c r="H238" i="209"/>
  <c r="I238" i="209"/>
  <c r="J238" i="209"/>
  <c r="K238" i="209"/>
  <c r="L238" i="209"/>
  <c r="M238" i="209"/>
  <c r="N238" i="209"/>
  <c r="O238" i="209"/>
  <c r="P238" i="209"/>
  <c r="Q238" i="209"/>
  <c r="R238" i="209"/>
  <c r="S238" i="209"/>
  <c r="T238" i="209"/>
  <c r="U238" i="209"/>
  <c r="V238" i="209"/>
  <c r="W238" i="209"/>
  <c r="X238" i="209"/>
  <c r="Y238" i="209"/>
  <c r="Z238" i="209"/>
  <c r="AA238" i="209"/>
  <c r="AB238" i="209"/>
  <c r="A239" i="209"/>
  <c r="B239" i="209"/>
  <c r="C239" i="209"/>
  <c r="D239" i="209"/>
  <c r="E239" i="209"/>
  <c r="F239" i="209"/>
  <c r="G239" i="209"/>
  <c r="H239" i="209"/>
  <c r="I239" i="209"/>
  <c r="J239" i="209"/>
  <c r="K239" i="209"/>
  <c r="L239" i="209"/>
  <c r="M239" i="209"/>
  <c r="N239" i="209"/>
  <c r="O239" i="209"/>
  <c r="P239" i="209"/>
  <c r="Q239" i="209"/>
  <c r="R239" i="209"/>
  <c r="S239" i="209"/>
  <c r="T239" i="209"/>
  <c r="U239" i="209"/>
  <c r="V239" i="209"/>
  <c r="W239" i="209"/>
  <c r="X239" i="209"/>
  <c r="Y239" i="209"/>
  <c r="Z239" i="209"/>
  <c r="AA239" i="209"/>
  <c r="AB239" i="209"/>
  <c r="A240" i="209"/>
  <c r="B240" i="209"/>
  <c r="C240" i="209"/>
  <c r="D240" i="209"/>
  <c r="E240" i="209"/>
  <c r="F240" i="209"/>
  <c r="G240" i="209"/>
  <c r="H240" i="209"/>
  <c r="I240" i="209"/>
  <c r="J240" i="209"/>
  <c r="K240" i="209"/>
  <c r="L240" i="209"/>
  <c r="M240" i="209"/>
  <c r="N240" i="209"/>
  <c r="O240" i="209"/>
  <c r="P240" i="209"/>
  <c r="Q240" i="209"/>
  <c r="R240" i="209"/>
  <c r="S240" i="209"/>
  <c r="T240" i="209"/>
  <c r="U240" i="209"/>
  <c r="V240" i="209"/>
  <c r="W240" i="209"/>
  <c r="X240" i="209"/>
  <c r="Y240" i="209"/>
  <c r="Z240" i="209"/>
  <c r="AA240" i="209"/>
  <c r="AB240" i="209"/>
  <c r="A241" i="209"/>
  <c r="B241" i="209"/>
  <c r="C241" i="209"/>
  <c r="D241" i="209"/>
  <c r="E241" i="209"/>
  <c r="F241" i="209"/>
  <c r="G241" i="209"/>
  <c r="H241" i="209"/>
  <c r="I241" i="209"/>
  <c r="J241" i="209"/>
  <c r="K241" i="209"/>
  <c r="L241" i="209"/>
  <c r="M241" i="209"/>
  <c r="N241" i="209"/>
  <c r="O241" i="209"/>
  <c r="P241" i="209"/>
  <c r="Q241" i="209"/>
  <c r="R241" i="209"/>
  <c r="S241" i="209"/>
  <c r="T241" i="209"/>
  <c r="U241" i="209"/>
  <c r="V241" i="209"/>
  <c r="W241" i="209"/>
  <c r="X241" i="209"/>
  <c r="Y241" i="209"/>
  <c r="Z241" i="209"/>
  <c r="AA241" i="209"/>
  <c r="AB241" i="209"/>
  <c r="A242" i="209"/>
  <c r="B242" i="209"/>
  <c r="C242" i="209"/>
  <c r="D242" i="209"/>
  <c r="E242" i="209"/>
  <c r="F242" i="209"/>
  <c r="G242" i="209"/>
  <c r="H242" i="209"/>
  <c r="I242" i="209"/>
  <c r="J242" i="209"/>
  <c r="K242" i="209"/>
  <c r="L242" i="209"/>
  <c r="M242" i="209"/>
  <c r="N242" i="209"/>
  <c r="O242" i="209"/>
  <c r="P242" i="209"/>
  <c r="Q242" i="209"/>
  <c r="R242" i="209"/>
  <c r="S242" i="209"/>
  <c r="T242" i="209"/>
  <c r="U242" i="209"/>
  <c r="V242" i="209"/>
  <c r="W242" i="209"/>
  <c r="X242" i="209"/>
  <c r="Y242" i="209"/>
  <c r="Z242" i="209"/>
  <c r="AA242" i="209"/>
  <c r="AB242" i="209"/>
  <c r="A243" i="209"/>
  <c r="B243" i="209"/>
  <c r="C243" i="209"/>
  <c r="D243" i="209"/>
  <c r="E243" i="209"/>
  <c r="F243" i="209"/>
  <c r="G243" i="209"/>
  <c r="H243" i="209"/>
  <c r="I243" i="209"/>
  <c r="J243" i="209"/>
  <c r="K243" i="209"/>
  <c r="L243" i="209"/>
  <c r="M243" i="209"/>
  <c r="N243" i="209"/>
  <c r="O243" i="209"/>
  <c r="P243" i="209"/>
  <c r="Q243" i="209"/>
  <c r="R243" i="209"/>
  <c r="S243" i="209"/>
  <c r="T243" i="209"/>
  <c r="U243" i="209"/>
  <c r="V243" i="209"/>
  <c r="W243" i="209"/>
  <c r="X243" i="209"/>
  <c r="Y243" i="209"/>
  <c r="Z243" i="209"/>
  <c r="AA243" i="209"/>
  <c r="AB243" i="209"/>
  <c r="A244" i="209"/>
  <c r="B244" i="209"/>
  <c r="C244" i="209"/>
  <c r="D244" i="209"/>
  <c r="E244" i="209"/>
  <c r="F244" i="209"/>
  <c r="G244" i="209"/>
  <c r="H244" i="209"/>
  <c r="I244" i="209"/>
  <c r="J244" i="209"/>
  <c r="K244" i="209"/>
  <c r="L244" i="209"/>
  <c r="M244" i="209"/>
  <c r="N244" i="209"/>
  <c r="O244" i="209"/>
  <c r="P244" i="209"/>
  <c r="Q244" i="209"/>
  <c r="R244" i="209"/>
  <c r="S244" i="209"/>
  <c r="T244" i="209"/>
  <c r="U244" i="209"/>
  <c r="V244" i="209"/>
  <c r="W244" i="209"/>
  <c r="X244" i="209"/>
  <c r="Y244" i="209"/>
  <c r="Z244" i="209"/>
  <c r="AA244" i="209"/>
  <c r="AB244" i="209"/>
  <c r="A245" i="209"/>
  <c r="B245" i="209"/>
  <c r="C245" i="209"/>
  <c r="D245" i="209"/>
  <c r="E245" i="209"/>
  <c r="F245" i="209"/>
  <c r="G245" i="209"/>
  <c r="H245" i="209"/>
  <c r="I245" i="209"/>
  <c r="J245" i="209"/>
  <c r="K245" i="209"/>
  <c r="L245" i="209"/>
  <c r="M245" i="209"/>
  <c r="N245" i="209"/>
  <c r="O245" i="209"/>
  <c r="P245" i="209"/>
  <c r="Q245" i="209"/>
  <c r="R245" i="209"/>
  <c r="S245" i="209"/>
  <c r="T245" i="209"/>
  <c r="U245" i="209"/>
  <c r="V245" i="209"/>
  <c r="W245" i="209"/>
  <c r="X245" i="209"/>
  <c r="Y245" i="209"/>
  <c r="Z245" i="209"/>
  <c r="AA245" i="209"/>
  <c r="AB245" i="209"/>
  <c r="A246" i="209"/>
  <c r="B246" i="209"/>
  <c r="C246" i="209"/>
  <c r="D246" i="209"/>
  <c r="E246" i="209"/>
  <c r="F246" i="209"/>
  <c r="G246" i="209"/>
  <c r="H246" i="209"/>
  <c r="I246" i="209"/>
  <c r="J246" i="209"/>
  <c r="K246" i="209"/>
  <c r="L246" i="209"/>
  <c r="M246" i="209"/>
  <c r="N246" i="209"/>
  <c r="O246" i="209"/>
  <c r="P246" i="209"/>
  <c r="Q246" i="209"/>
  <c r="R246" i="209"/>
  <c r="S246" i="209"/>
  <c r="T246" i="209"/>
  <c r="U246" i="209"/>
  <c r="V246" i="209"/>
  <c r="W246" i="209"/>
  <c r="X246" i="209"/>
  <c r="Y246" i="209"/>
  <c r="Z246" i="209"/>
  <c r="AA246" i="209"/>
  <c r="AB246" i="209"/>
  <c r="A247" i="209"/>
  <c r="B247" i="209"/>
  <c r="C247" i="209"/>
  <c r="D247" i="209"/>
  <c r="E247" i="209"/>
  <c r="F247" i="209"/>
  <c r="G247" i="209"/>
  <c r="H247" i="209"/>
  <c r="I247" i="209"/>
  <c r="J247" i="209"/>
  <c r="K247" i="209"/>
  <c r="L247" i="209"/>
  <c r="M247" i="209"/>
  <c r="N247" i="209"/>
  <c r="O247" i="209"/>
  <c r="P247" i="209"/>
  <c r="Q247" i="209"/>
  <c r="R247" i="209"/>
  <c r="S247" i="209"/>
  <c r="T247" i="209"/>
  <c r="U247" i="209"/>
  <c r="V247" i="209"/>
  <c r="W247" i="209"/>
  <c r="X247" i="209"/>
  <c r="Y247" i="209"/>
  <c r="Z247" i="209"/>
  <c r="AA247" i="209"/>
  <c r="AB247" i="209"/>
  <c r="A248" i="209"/>
  <c r="B248" i="209"/>
  <c r="C248" i="209"/>
  <c r="D248" i="209"/>
  <c r="E248" i="209"/>
  <c r="F248" i="209"/>
  <c r="G248" i="209"/>
  <c r="H248" i="209"/>
  <c r="I248" i="209"/>
  <c r="J248" i="209"/>
  <c r="K248" i="209"/>
  <c r="L248" i="209"/>
  <c r="M248" i="209"/>
  <c r="N248" i="209"/>
  <c r="O248" i="209"/>
  <c r="P248" i="209"/>
  <c r="Q248" i="209"/>
  <c r="R248" i="209"/>
  <c r="S248" i="209"/>
  <c r="T248" i="209"/>
  <c r="U248" i="209"/>
  <c r="V248" i="209"/>
  <c r="W248" i="209"/>
  <c r="X248" i="209"/>
  <c r="Y248" i="209"/>
  <c r="Z248" i="209"/>
  <c r="AA248" i="209"/>
  <c r="AB248" i="209"/>
  <c r="A249" i="209"/>
  <c r="B249" i="209"/>
  <c r="C249" i="209"/>
  <c r="D249" i="209"/>
  <c r="E249" i="209"/>
  <c r="F249" i="209"/>
  <c r="G249" i="209"/>
  <c r="H249" i="209"/>
  <c r="I249" i="209"/>
  <c r="J249" i="209"/>
  <c r="K249" i="209"/>
  <c r="L249" i="209"/>
  <c r="M249" i="209"/>
  <c r="N249" i="209"/>
  <c r="O249" i="209"/>
  <c r="P249" i="209"/>
  <c r="Q249" i="209"/>
  <c r="R249" i="209"/>
  <c r="S249" i="209"/>
  <c r="T249" i="209"/>
  <c r="U249" i="209"/>
  <c r="V249" i="209"/>
  <c r="W249" i="209"/>
  <c r="X249" i="209"/>
  <c r="Y249" i="209"/>
  <c r="Z249" i="209"/>
  <c r="AA249" i="209"/>
  <c r="AB249" i="209"/>
  <c r="A250" i="209"/>
  <c r="B250" i="209"/>
  <c r="C250" i="209"/>
  <c r="D250" i="209"/>
  <c r="E250" i="209"/>
  <c r="F250" i="209"/>
  <c r="G250" i="209"/>
  <c r="H250" i="209"/>
  <c r="I250" i="209"/>
  <c r="J250" i="209"/>
  <c r="K250" i="209"/>
  <c r="L250" i="209"/>
  <c r="M250" i="209"/>
  <c r="N250" i="209"/>
  <c r="O250" i="209"/>
  <c r="P250" i="209"/>
  <c r="Q250" i="209"/>
  <c r="R250" i="209"/>
  <c r="S250" i="209"/>
  <c r="T250" i="209"/>
  <c r="U250" i="209"/>
  <c r="V250" i="209"/>
  <c r="W250" i="209"/>
  <c r="X250" i="209"/>
  <c r="Y250" i="209"/>
  <c r="Z250" i="209"/>
  <c r="AA250" i="209"/>
  <c r="AB250" i="209"/>
  <c r="A251" i="209"/>
  <c r="B251" i="209"/>
  <c r="C251" i="209"/>
  <c r="D251" i="209"/>
  <c r="E251" i="209"/>
  <c r="F251" i="209"/>
  <c r="G251" i="209"/>
  <c r="H251" i="209"/>
  <c r="I251" i="209"/>
  <c r="J251" i="209"/>
  <c r="K251" i="209"/>
  <c r="L251" i="209"/>
  <c r="M251" i="209"/>
  <c r="N251" i="209"/>
  <c r="O251" i="209"/>
  <c r="P251" i="209"/>
  <c r="Q251" i="209"/>
  <c r="R251" i="209"/>
  <c r="S251" i="209"/>
  <c r="T251" i="209"/>
  <c r="U251" i="209"/>
  <c r="V251" i="209"/>
  <c r="W251" i="209"/>
  <c r="X251" i="209"/>
  <c r="Y251" i="209"/>
  <c r="Z251" i="209"/>
  <c r="AA251" i="209"/>
  <c r="AB251" i="209"/>
  <c r="A252" i="209"/>
  <c r="B252" i="209"/>
  <c r="C252" i="209"/>
  <c r="D252" i="209"/>
  <c r="E252" i="209"/>
  <c r="F252" i="209"/>
  <c r="G252" i="209"/>
  <c r="H252" i="209"/>
  <c r="I252" i="209"/>
  <c r="J252" i="209"/>
  <c r="K252" i="209"/>
  <c r="L252" i="209"/>
  <c r="M252" i="209"/>
  <c r="N252" i="209"/>
  <c r="O252" i="209"/>
  <c r="P252" i="209"/>
  <c r="Q252" i="209"/>
  <c r="R252" i="209"/>
  <c r="S252" i="209"/>
  <c r="T252" i="209"/>
  <c r="U252" i="209"/>
  <c r="V252" i="209"/>
  <c r="W252" i="209"/>
  <c r="X252" i="209"/>
  <c r="Y252" i="209"/>
  <c r="Z252" i="209"/>
  <c r="AA252" i="209"/>
  <c r="AB252" i="209"/>
  <c r="A253" i="209"/>
  <c r="B253" i="209"/>
  <c r="C253" i="209"/>
  <c r="D253" i="209"/>
  <c r="E253" i="209"/>
  <c r="F253" i="209"/>
  <c r="G253" i="209"/>
  <c r="H253" i="209"/>
  <c r="I253" i="209"/>
  <c r="J253" i="209"/>
  <c r="K253" i="209"/>
  <c r="L253" i="209"/>
  <c r="M253" i="209"/>
  <c r="N253" i="209"/>
  <c r="O253" i="209"/>
  <c r="P253" i="209"/>
  <c r="Q253" i="209"/>
  <c r="R253" i="209"/>
  <c r="S253" i="209"/>
  <c r="T253" i="209"/>
  <c r="U253" i="209"/>
  <c r="V253" i="209"/>
  <c r="W253" i="209"/>
  <c r="X253" i="209"/>
  <c r="Y253" i="209"/>
  <c r="Z253" i="209"/>
  <c r="AA253" i="209"/>
  <c r="AB253" i="209"/>
  <c r="A254" i="209"/>
  <c r="B254" i="209"/>
  <c r="C254" i="209"/>
  <c r="D254" i="209"/>
  <c r="E254" i="209"/>
  <c r="F254" i="209"/>
  <c r="G254" i="209"/>
  <c r="H254" i="209"/>
  <c r="I254" i="209"/>
  <c r="J254" i="209"/>
  <c r="K254" i="209"/>
  <c r="L254" i="209"/>
  <c r="M254" i="209"/>
  <c r="N254" i="209"/>
  <c r="O254" i="209"/>
  <c r="P254" i="209"/>
  <c r="Q254" i="209"/>
  <c r="R254" i="209"/>
  <c r="S254" i="209"/>
  <c r="T254" i="209"/>
  <c r="U254" i="209"/>
  <c r="V254" i="209"/>
  <c r="W254" i="209"/>
  <c r="X254" i="209"/>
  <c r="Y254" i="209"/>
  <c r="Z254" i="209"/>
  <c r="AA254" i="209"/>
  <c r="AB254" i="209"/>
  <c r="A255" i="209"/>
  <c r="B255" i="209"/>
  <c r="C255" i="209"/>
  <c r="D255" i="209"/>
  <c r="E255" i="209"/>
  <c r="F255" i="209"/>
  <c r="G255" i="209"/>
  <c r="H255" i="209"/>
  <c r="I255" i="209"/>
  <c r="J255" i="209"/>
  <c r="K255" i="209"/>
  <c r="L255" i="209"/>
  <c r="M255" i="209"/>
  <c r="N255" i="209"/>
  <c r="O255" i="209"/>
  <c r="P255" i="209"/>
  <c r="Q255" i="209"/>
  <c r="R255" i="209"/>
  <c r="S255" i="209"/>
  <c r="T255" i="209"/>
  <c r="U255" i="209"/>
  <c r="V255" i="209"/>
  <c r="W255" i="209"/>
  <c r="X255" i="209"/>
  <c r="Y255" i="209"/>
  <c r="Z255" i="209"/>
  <c r="AA255" i="209"/>
  <c r="AB255" i="209"/>
  <c r="A256" i="209"/>
  <c r="B256" i="209"/>
  <c r="C256" i="209"/>
  <c r="D256" i="209"/>
  <c r="E256" i="209"/>
  <c r="F256" i="209"/>
  <c r="G256" i="209"/>
  <c r="H256" i="209"/>
  <c r="I256" i="209"/>
  <c r="J256" i="209"/>
  <c r="K256" i="209"/>
  <c r="L256" i="209"/>
  <c r="M256" i="209"/>
  <c r="N256" i="209"/>
  <c r="O256" i="209"/>
  <c r="P256" i="209"/>
  <c r="Q256" i="209"/>
  <c r="R256" i="209"/>
  <c r="S256" i="209"/>
  <c r="T256" i="209"/>
  <c r="U256" i="209"/>
  <c r="V256" i="209"/>
  <c r="W256" i="209"/>
  <c r="X256" i="209"/>
  <c r="Y256" i="209"/>
  <c r="Z256" i="209"/>
  <c r="AA256" i="209"/>
  <c r="AB256" i="209"/>
  <c r="A257" i="209"/>
  <c r="B257" i="209"/>
  <c r="C257" i="209"/>
  <c r="D257" i="209"/>
  <c r="E257" i="209"/>
  <c r="F257" i="209"/>
  <c r="G257" i="209"/>
  <c r="H257" i="209"/>
  <c r="I257" i="209"/>
  <c r="J257" i="209"/>
  <c r="K257" i="209"/>
  <c r="L257" i="209"/>
  <c r="M257" i="209"/>
  <c r="N257" i="209"/>
  <c r="O257" i="209"/>
  <c r="P257" i="209"/>
  <c r="Q257" i="209"/>
  <c r="R257" i="209"/>
  <c r="S257" i="209"/>
  <c r="T257" i="209"/>
  <c r="U257" i="209"/>
  <c r="V257" i="209"/>
  <c r="W257" i="209"/>
  <c r="X257" i="209"/>
  <c r="Y257" i="209"/>
  <c r="Z257" i="209"/>
  <c r="AA257" i="209"/>
  <c r="AB257" i="209"/>
  <c r="A258" i="209"/>
  <c r="B258" i="209"/>
  <c r="C258" i="209"/>
  <c r="D258" i="209"/>
  <c r="E258" i="209"/>
  <c r="F258" i="209"/>
  <c r="G258" i="209"/>
  <c r="H258" i="209"/>
  <c r="I258" i="209"/>
  <c r="J258" i="209"/>
  <c r="K258" i="209"/>
  <c r="L258" i="209"/>
  <c r="M258" i="209"/>
  <c r="N258" i="209"/>
  <c r="O258" i="209"/>
  <c r="P258" i="209"/>
  <c r="Q258" i="209"/>
  <c r="R258" i="209"/>
  <c r="S258" i="209"/>
  <c r="T258" i="209"/>
  <c r="U258" i="209"/>
  <c r="V258" i="209"/>
  <c r="W258" i="209"/>
  <c r="X258" i="209"/>
  <c r="Y258" i="209"/>
  <c r="Z258" i="209"/>
  <c r="AA258" i="209"/>
  <c r="AB258" i="209"/>
  <c r="A259" i="209"/>
  <c r="B259" i="209"/>
  <c r="C259" i="209"/>
  <c r="D259" i="209"/>
  <c r="E259" i="209"/>
  <c r="F259" i="209"/>
  <c r="G259" i="209"/>
  <c r="H259" i="209"/>
  <c r="I259" i="209"/>
  <c r="J259" i="209"/>
  <c r="K259" i="209"/>
  <c r="L259" i="209"/>
  <c r="M259" i="209"/>
  <c r="N259" i="209"/>
  <c r="O259" i="209"/>
  <c r="P259" i="209"/>
  <c r="Q259" i="209"/>
  <c r="R259" i="209"/>
  <c r="S259" i="209"/>
  <c r="T259" i="209"/>
  <c r="U259" i="209"/>
  <c r="V259" i="209"/>
  <c r="W259" i="209"/>
  <c r="X259" i="209"/>
  <c r="Y259" i="209"/>
  <c r="Z259" i="209"/>
  <c r="AA259" i="209"/>
  <c r="AB259" i="209"/>
  <c r="A260" i="209"/>
  <c r="B260" i="209"/>
  <c r="C260" i="209"/>
  <c r="D260" i="209"/>
  <c r="E260" i="209"/>
  <c r="F260" i="209"/>
  <c r="G260" i="209"/>
  <c r="H260" i="209"/>
  <c r="I260" i="209"/>
  <c r="J260" i="209"/>
  <c r="K260" i="209"/>
  <c r="L260" i="209"/>
  <c r="M260" i="209"/>
  <c r="N260" i="209"/>
  <c r="O260" i="209"/>
  <c r="P260" i="209"/>
  <c r="Q260" i="209"/>
  <c r="R260" i="209"/>
  <c r="S260" i="209"/>
  <c r="T260" i="209"/>
  <c r="U260" i="209"/>
  <c r="V260" i="209"/>
  <c r="W260" i="209"/>
  <c r="X260" i="209"/>
  <c r="Y260" i="209"/>
  <c r="Z260" i="209"/>
  <c r="AA260" i="209"/>
  <c r="AB260" i="209"/>
  <c r="A261" i="209"/>
  <c r="B261" i="209"/>
  <c r="C261" i="209"/>
  <c r="D261" i="209"/>
  <c r="E261" i="209"/>
  <c r="F261" i="209"/>
  <c r="G261" i="209"/>
  <c r="H261" i="209"/>
  <c r="I261" i="209"/>
  <c r="J261" i="209"/>
  <c r="K261" i="209"/>
  <c r="L261" i="209"/>
  <c r="M261" i="209"/>
  <c r="N261" i="209"/>
  <c r="O261" i="209"/>
  <c r="P261" i="209"/>
  <c r="Q261" i="209"/>
  <c r="R261" i="209"/>
  <c r="S261" i="209"/>
  <c r="T261" i="209"/>
  <c r="U261" i="209"/>
  <c r="V261" i="209"/>
  <c r="W261" i="209"/>
  <c r="X261" i="209"/>
  <c r="Y261" i="209"/>
  <c r="Z261" i="209"/>
  <c r="AA261" i="209"/>
  <c r="AB261" i="209"/>
  <c r="A262" i="209"/>
  <c r="B262" i="209"/>
  <c r="C262" i="209"/>
  <c r="D262" i="209"/>
  <c r="E262" i="209"/>
  <c r="F262" i="209"/>
  <c r="G262" i="209"/>
  <c r="H262" i="209"/>
  <c r="I262" i="209"/>
  <c r="J262" i="209"/>
  <c r="K262" i="209"/>
  <c r="L262" i="209"/>
  <c r="M262" i="209"/>
  <c r="N262" i="209"/>
  <c r="O262" i="209"/>
  <c r="P262" i="209"/>
  <c r="Q262" i="209"/>
  <c r="R262" i="209"/>
  <c r="S262" i="209"/>
  <c r="T262" i="209"/>
  <c r="U262" i="209"/>
  <c r="V262" i="209"/>
  <c r="W262" i="209"/>
  <c r="X262" i="209"/>
  <c r="Y262" i="209"/>
  <c r="Z262" i="209"/>
  <c r="AA262" i="209"/>
  <c r="AB262" i="209"/>
  <c r="A263" i="209"/>
  <c r="B263" i="209"/>
  <c r="C263" i="209"/>
  <c r="D263" i="209"/>
  <c r="E263" i="209"/>
  <c r="F263" i="209"/>
  <c r="G263" i="209"/>
  <c r="H263" i="209"/>
  <c r="I263" i="209"/>
  <c r="J263" i="209"/>
  <c r="K263" i="209"/>
  <c r="L263" i="209"/>
  <c r="M263" i="209"/>
  <c r="N263" i="209"/>
  <c r="O263" i="209"/>
  <c r="P263" i="209"/>
  <c r="Q263" i="209"/>
  <c r="R263" i="209"/>
  <c r="S263" i="209"/>
  <c r="T263" i="209"/>
  <c r="U263" i="209"/>
  <c r="V263" i="209"/>
  <c r="W263" i="209"/>
  <c r="X263" i="209"/>
  <c r="Y263" i="209"/>
  <c r="Z263" i="209"/>
  <c r="AA263" i="209"/>
  <c r="AB263" i="209"/>
  <c r="A264" i="209"/>
  <c r="B264" i="209"/>
  <c r="C264" i="209"/>
  <c r="D264" i="209"/>
  <c r="E264" i="209"/>
  <c r="F264" i="209"/>
  <c r="G264" i="209"/>
  <c r="H264" i="209"/>
  <c r="I264" i="209"/>
  <c r="J264" i="209"/>
  <c r="K264" i="209"/>
  <c r="L264" i="209"/>
  <c r="M264" i="209"/>
  <c r="N264" i="209"/>
  <c r="O264" i="209"/>
  <c r="P264" i="209"/>
  <c r="Q264" i="209"/>
  <c r="R264" i="209"/>
  <c r="S264" i="209"/>
  <c r="T264" i="209"/>
  <c r="U264" i="209"/>
  <c r="V264" i="209"/>
  <c r="W264" i="209"/>
  <c r="X264" i="209"/>
  <c r="Y264" i="209"/>
  <c r="Z264" i="209"/>
  <c r="AA264" i="209"/>
  <c r="AB264" i="209"/>
  <c r="A265" i="209"/>
  <c r="B265" i="209"/>
  <c r="C265" i="209"/>
  <c r="D265" i="209"/>
  <c r="E265" i="209"/>
  <c r="F265" i="209"/>
  <c r="G265" i="209"/>
  <c r="H265" i="209"/>
  <c r="I265" i="209"/>
  <c r="J265" i="209"/>
  <c r="K265" i="209"/>
  <c r="L265" i="209"/>
  <c r="M265" i="209"/>
  <c r="N265" i="209"/>
  <c r="O265" i="209"/>
  <c r="P265" i="209"/>
  <c r="Q265" i="209"/>
  <c r="R265" i="209"/>
  <c r="S265" i="209"/>
  <c r="T265" i="209"/>
  <c r="U265" i="209"/>
  <c r="V265" i="209"/>
  <c r="W265" i="209"/>
  <c r="X265" i="209"/>
  <c r="Y265" i="209"/>
  <c r="Z265" i="209"/>
  <c r="AA265" i="209"/>
  <c r="AB265" i="209"/>
  <c r="A266" i="209"/>
  <c r="B266" i="209"/>
  <c r="C266" i="209"/>
  <c r="D266" i="209"/>
  <c r="E266" i="209"/>
  <c r="F266" i="209"/>
  <c r="G266" i="209"/>
  <c r="H266" i="209"/>
  <c r="I266" i="209"/>
  <c r="J266" i="209"/>
  <c r="K266" i="209"/>
  <c r="L266" i="209"/>
  <c r="M266" i="209"/>
  <c r="N266" i="209"/>
  <c r="O266" i="209"/>
  <c r="P266" i="209"/>
  <c r="Q266" i="209"/>
  <c r="R266" i="209"/>
  <c r="S266" i="209"/>
  <c r="T266" i="209"/>
  <c r="U266" i="209"/>
  <c r="V266" i="209"/>
  <c r="W266" i="209"/>
  <c r="X266" i="209"/>
  <c r="Y266" i="209"/>
  <c r="Z266" i="209"/>
  <c r="AA266" i="209"/>
  <c r="AB266" i="209"/>
  <c r="A267" i="209"/>
  <c r="B267" i="209"/>
  <c r="C267" i="209"/>
  <c r="D267" i="209"/>
  <c r="E267" i="209"/>
  <c r="F267" i="209"/>
  <c r="G267" i="209"/>
  <c r="H267" i="209"/>
  <c r="I267" i="209"/>
  <c r="J267" i="209"/>
  <c r="K267" i="209"/>
  <c r="L267" i="209"/>
  <c r="M267" i="209"/>
  <c r="N267" i="209"/>
  <c r="O267" i="209"/>
  <c r="P267" i="209"/>
  <c r="Q267" i="209"/>
  <c r="R267" i="209"/>
  <c r="S267" i="209"/>
  <c r="T267" i="209"/>
  <c r="U267" i="209"/>
  <c r="V267" i="209"/>
  <c r="W267" i="209"/>
  <c r="X267" i="209"/>
  <c r="Y267" i="209"/>
  <c r="Z267" i="209"/>
  <c r="AA267" i="209"/>
  <c r="AB267" i="209"/>
  <c r="A268" i="209"/>
  <c r="B268" i="209"/>
  <c r="C268" i="209"/>
  <c r="D268" i="209"/>
  <c r="E268" i="209"/>
  <c r="F268" i="209"/>
  <c r="G268" i="209"/>
  <c r="H268" i="209"/>
  <c r="I268" i="209"/>
  <c r="J268" i="209"/>
  <c r="K268" i="209"/>
  <c r="L268" i="209"/>
  <c r="M268" i="209"/>
  <c r="N268" i="209"/>
  <c r="O268" i="209"/>
  <c r="P268" i="209"/>
  <c r="Q268" i="209"/>
  <c r="R268" i="209"/>
  <c r="S268" i="209"/>
  <c r="T268" i="209"/>
  <c r="U268" i="209"/>
  <c r="V268" i="209"/>
  <c r="W268" i="209"/>
  <c r="X268" i="209"/>
  <c r="Y268" i="209"/>
  <c r="Z268" i="209"/>
  <c r="AA268" i="209"/>
  <c r="AB268" i="209"/>
  <c r="A269" i="209"/>
  <c r="B269" i="209"/>
  <c r="C269" i="209"/>
  <c r="D269" i="209"/>
  <c r="E269" i="209"/>
  <c r="F269" i="209"/>
  <c r="G269" i="209"/>
  <c r="H269" i="209"/>
  <c r="I269" i="209"/>
  <c r="J269" i="209"/>
  <c r="K269" i="209"/>
  <c r="L269" i="209"/>
  <c r="M269" i="209"/>
  <c r="N269" i="209"/>
  <c r="O269" i="209"/>
  <c r="P269" i="209"/>
  <c r="Q269" i="209"/>
  <c r="R269" i="209"/>
  <c r="S269" i="209"/>
  <c r="T269" i="209"/>
  <c r="U269" i="209"/>
  <c r="V269" i="209"/>
  <c r="W269" i="209"/>
  <c r="X269" i="209"/>
  <c r="Y269" i="209"/>
  <c r="Z269" i="209"/>
  <c r="AA269" i="209"/>
  <c r="AB269" i="209"/>
  <c r="A270" i="209"/>
  <c r="B270" i="209"/>
  <c r="C270" i="209"/>
  <c r="D270" i="209"/>
  <c r="E270" i="209"/>
  <c r="F270" i="209"/>
  <c r="G270" i="209"/>
  <c r="H270" i="209"/>
  <c r="I270" i="209"/>
  <c r="J270" i="209"/>
  <c r="K270" i="209"/>
  <c r="L270" i="209"/>
  <c r="M270" i="209"/>
  <c r="N270" i="209"/>
  <c r="O270" i="209"/>
  <c r="P270" i="209"/>
  <c r="Q270" i="209"/>
  <c r="R270" i="209"/>
  <c r="S270" i="209"/>
  <c r="T270" i="209"/>
  <c r="U270" i="209"/>
  <c r="V270" i="209"/>
  <c r="W270" i="209"/>
  <c r="X270" i="209"/>
  <c r="Y270" i="209"/>
  <c r="Z270" i="209"/>
  <c r="AA270" i="209"/>
  <c r="AB270" i="209"/>
  <c r="A271" i="209"/>
  <c r="B271" i="209"/>
  <c r="C271" i="209"/>
  <c r="D271" i="209"/>
  <c r="E271" i="209"/>
  <c r="F271" i="209"/>
  <c r="G271" i="209"/>
  <c r="H271" i="209"/>
  <c r="I271" i="209"/>
  <c r="J271" i="209"/>
  <c r="K271" i="209"/>
  <c r="L271" i="209"/>
  <c r="M271" i="209"/>
  <c r="N271" i="209"/>
  <c r="O271" i="209"/>
  <c r="P271" i="209"/>
  <c r="Q271" i="209"/>
  <c r="R271" i="209"/>
  <c r="S271" i="209"/>
  <c r="T271" i="209"/>
  <c r="U271" i="209"/>
  <c r="V271" i="209"/>
  <c r="W271" i="209"/>
  <c r="X271" i="209"/>
  <c r="Y271" i="209"/>
  <c r="Z271" i="209"/>
  <c r="AA271" i="209"/>
  <c r="AB271" i="209"/>
  <c r="A272" i="209"/>
  <c r="B272" i="209"/>
  <c r="C272" i="209"/>
  <c r="D272" i="209"/>
  <c r="E272" i="209"/>
  <c r="F272" i="209"/>
  <c r="G272" i="209"/>
  <c r="H272" i="209"/>
  <c r="I272" i="209"/>
  <c r="J272" i="209"/>
  <c r="K272" i="209"/>
  <c r="L272" i="209"/>
  <c r="M272" i="209"/>
  <c r="N272" i="209"/>
  <c r="O272" i="209"/>
  <c r="P272" i="209"/>
  <c r="Q272" i="209"/>
  <c r="R272" i="209"/>
  <c r="S272" i="209"/>
  <c r="T272" i="209"/>
  <c r="U272" i="209"/>
  <c r="V272" i="209"/>
  <c r="W272" i="209"/>
  <c r="X272" i="209"/>
  <c r="Y272" i="209"/>
  <c r="Z272" i="209"/>
  <c r="AA272" i="209"/>
  <c r="AB272" i="209"/>
  <c r="A273" i="209"/>
  <c r="B273" i="209"/>
  <c r="C273" i="209"/>
  <c r="D273" i="209"/>
  <c r="E273" i="209"/>
  <c r="F273" i="209"/>
  <c r="G273" i="209"/>
  <c r="H273" i="209"/>
  <c r="I273" i="209"/>
  <c r="J273" i="209"/>
  <c r="K273" i="209"/>
  <c r="L273" i="209"/>
  <c r="M273" i="209"/>
  <c r="N273" i="209"/>
  <c r="O273" i="209"/>
  <c r="P273" i="209"/>
  <c r="Q273" i="209"/>
  <c r="R273" i="209"/>
  <c r="S273" i="209"/>
  <c r="T273" i="209"/>
  <c r="U273" i="209"/>
  <c r="V273" i="209"/>
  <c r="W273" i="209"/>
  <c r="X273" i="209"/>
  <c r="Y273" i="209"/>
  <c r="Z273" i="209"/>
  <c r="AA273" i="209"/>
  <c r="AB273" i="209"/>
  <c r="A274" i="209"/>
  <c r="B274" i="209"/>
  <c r="C274" i="209"/>
  <c r="D274" i="209"/>
  <c r="E274" i="209"/>
  <c r="F274" i="209"/>
  <c r="G274" i="209"/>
  <c r="H274" i="209"/>
  <c r="I274" i="209"/>
  <c r="J274" i="209"/>
  <c r="K274" i="209"/>
  <c r="L274" i="209"/>
  <c r="M274" i="209"/>
  <c r="N274" i="209"/>
  <c r="O274" i="209"/>
  <c r="P274" i="209"/>
  <c r="Q274" i="209"/>
  <c r="R274" i="209"/>
  <c r="S274" i="209"/>
  <c r="T274" i="209"/>
  <c r="U274" i="209"/>
  <c r="V274" i="209"/>
  <c r="W274" i="209"/>
  <c r="X274" i="209"/>
  <c r="Y274" i="209"/>
  <c r="Z274" i="209"/>
  <c r="AA274" i="209"/>
  <c r="AB274" i="209"/>
  <c r="A275" i="209"/>
  <c r="B275" i="209"/>
  <c r="C275" i="209"/>
  <c r="D275" i="209"/>
  <c r="E275" i="209"/>
  <c r="F275" i="209"/>
  <c r="G275" i="209"/>
  <c r="H275" i="209"/>
  <c r="I275" i="209"/>
  <c r="J275" i="209"/>
  <c r="K275" i="209"/>
  <c r="L275" i="209"/>
  <c r="M275" i="209"/>
  <c r="N275" i="209"/>
  <c r="O275" i="209"/>
  <c r="P275" i="209"/>
  <c r="Q275" i="209"/>
  <c r="R275" i="209"/>
  <c r="S275" i="209"/>
  <c r="T275" i="209"/>
  <c r="U275" i="209"/>
  <c r="V275" i="209"/>
  <c r="W275" i="209"/>
  <c r="X275" i="209"/>
  <c r="Y275" i="209"/>
  <c r="Z275" i="209"/>
  <c r="AA275" i="209"/>
  <c r="AB275" i="209"/>
  <c r="A276" i="209"/>
  <c r="B276" i="209"/>
  <c r="C276" i="209"/>
  <c r="D276" i="209"/>
  <c r="E276" i="209"/>
  <c r="F276" i="209"/>
  <c r="G276" i="209"/>
  <c r="H276" i="209"/>
  <c r="I276" i="209"/>
  <c r="J276" i="209"/>
  <c r="K276" i="209"/>
  <c r="L276" i="209"/>
  <c r="M276" i="209"/>
  <c r="N276" i="209"/>
  <c r="O276" i="209"/>
  <c r="P276" i="209"/>
  <c r="Q276" i="209"/>
  <c r="R276" i="209"/>
  <c r="S276" i="209"/>
  <c r="T276" i="209"/>
  <c r="U276" i="209"/>
  <c r="V276" i="209"/>
  <c r="W276" i="209"/>
  <c r="X276" i="209"/>
  <c r="Y276" i="209"/>
  <c r="Z276" i="209"/>
  <c r="AA276" i="209"/>
  <c r="AB276" i="209"/>
  <c r="A277" i="209"/>
  <c r="B277" i="209"/>
  <c r="C277" i="209"/>
  <c r="D277" i="209"/>
  <c r="E277" i="209"/>
  <c r="F277" i="209"/>
  <c r="G277" i="209"/>
  <c r="H277" i="209"/>
  <c r="I277" i="209"/>
  <c r="J277" i="209"/>
  <c r="K277" i="209"/>
  <c r="L277" i="209"/>
  <c r="M277" i="209"/>
  <c r="N277" i="209"/>
  <c r="O277" i="209"/>
  <c r="P277" i="209"/>
  <c r="Q277" i="209"/>
  <c r="R277" i="209"/>
  <c r="S277" i="209"/>
  <c r="T277" i="209"/>
  <c r="U277" i="209"/>
  <c r="V277" i="209"/>
  <c r="W277" i="209"/>
  <c r="X277" i="209"/>
  <c r="Y277" i="209"/>
  <c r="Z277" i="209"/>
  <c r="AA277" i="209"/>
  <c r="AB277" i="209"/>
  <c r="A278" i="209"/>
  <c r="B278" i="209"/>
  <c r="C278" i="209"/>
  <c r="D278" i="209"/>
  <c r="E278" i="209"/>
  <c r="F278" i="209"/>
  <c r="G278" i="209"/>
  <c r="H278" i="209"/>
  <c r="I278" i="209"/>
  <c r="J278" i="209"/>
  <c r="K278" i="209"/>
  <c r="L278" i="209"/>
  <c r="M278" i="209"/>
  <c r="N278" i="209"/>
  <c r="O278" i="209"/>
  <c r="P278" i="209"/>
  <c r="Q278" i="209"/>
  <c r="R278" i="209"/>
  <c r="S278" i="209"/>
  <c r="T278" i="209"/>
  <c r="U278" i="209"/>
  <c r="V278" i="209"/>
  <c r="W278" i="209"/>
  <c r="X278" i="209"/>
  <c r="Y278" i="209"/>
  <c r="Z278" i="209"/>
  <c r="AA278" i="209"/>
  <c r="AB278" i="209"/>
  <c r="A279" i="209"/>
  <c r="B279" i="209"/>
  <c r="C279" i="209"/>
  <c r="D279" i="209"/>
  <c r="E279" i="209"/>
  <c r="F279" i="209"/>
  <c r="G279" i="209"/>
  <c r="H279" i="209"/>
  <c r="I279" i="209"/>
  <c r="J279" i="209"/>
  <c r="K279" i="209"/>
  <c r="L279" i="209"/>
  <c r="M279" i="209"/>
  <c r="N279" i="209"/>
  <c r="O279" i="209"/>
  <c r="P279" i="209"/>
  <c r="Q279" i="209"/>
  <c r="R279" i="209"/>
  <c r="S279" i="209"/>
  <c r="T279" i="209"/>
  <c r="U279" i="209"/>
  <c r="V279" i="209"/>
  <c r="W279" i="209"/>
  <c r="X279" i="209"/>
  <c r="Y279" i="209"/>
  <c r="Z279" i="209"/>
  <c r="AA279" i="209"/>
  <c r="AB279" i="209"/>
  <c r="A280" i="209"/>
  <c r="B280" i="209"/>
  <c r="C280" i="209"/>
  <c r="D280" i="209"/>
  <c r="E280" i="209"/>
  <c r="F280" i="209"/>
  <c r="G280" i="209"/>
  <c r="H280" i="209"/>
  <c r="I280" i="209"/>
  <c r="J280" i="209"/>
  <c r="K280" i="209"/>
  <c r="L280" i="209"/>
  <c r="M280" i="209"/>
  <c r="N280" i="209"/>
  <c r="O280" i="209"/>
  <c r="P280" i="209"/>
  <c r="Q280" i="209"/>
  <c r="R280" i="209"/>
  <c r="S280" i="209"/>
  <c r="T280" i="209"/>
  <c r="U280" i="209"/>
  <c r="V280" i="209"/>
  <c r="W280" i="209"/>
  <c r="X280" i="209"/>
  <c r="Y280" i="209"/>
  <c r="Z280" i="209"/>
  <c r="AA280" i="209"/>
  <c r="AB280" i="209"/>
  <c r="A281" i="209"/>
  <c r="B281" i="209"/>
  <c r="C281" i="209"/>
  <c r="D281" i="209"/>
  <c r="E281" i="209"/>
  <c r="F281" i="209"/>
  <c r="G281" i="209"/>
  <c r="H281" i="209"/>
  <c r="I281" i="209"/>
  <c r="J281" i="209"/>
  <c r="K281" i="209"/>
  <c r="L281" i="209"/>
  <c r="M281" i="209"/>
  <c r="N281" i="209"/>
  <c r="O281" i="209"/>
  <c r="P281" i="209"/>
  <c r="Q281" i="209"/>
  <c r="R281" i="209"/>
  <c r="S281" i="209"/>
  <c r="T281" i="209"/>
  <c r="U281" i="209"/>
  <c r="V281" i="209"/>
  <c r="W281" i="209"/>
  <c r="X281" i="209"/>
  <c r="Y281" i="209"/>
  <c r="Z281" i="209"/>
  <c r="AA281" i="209"/>
  <c r="AB281" i="209"/>
  <c r="A282" i="209"/>
  <c r="B282" i="209"/>
  <c r="C282" i="209"/>
  <c r="D282" i="209"/>
  <c r="E282" i="209"/>
  <c r="F282" i="209"/>
  <c r="G282" i="209"/>
  <c r="H282" i="209"/>
  <c r="I282" i="209"/>
  <c r="J282" i="209"/>
  <c r="K282" i="209"/>
  <c r="L282" i="209"/>
  <c r="M282" i="209"/>
  <c r="N282" i="209"/>
  <c r="O282" i="209"/>
  <c r="P282" i="209"/>
  <c r="Q282" i="209"/>
  <c r="R282" i="209"/>
  <c r="S282" i="209"/>
  <c r="T282" i="209"/>
  <c r="U282" i="209"/>
  <c r="V282" i="209"/>
  <c r="W282" i="209"/>
  <c r="X282" i="209"/>
  <c r="Y282" i="209"/>
  <c r="Z282" i="209"/>
  <c r="AA282" i="209"/>
  <c r="AB282" i="209"/>
  <c r="A283" i="209"/>
  <c r="B283" i="209"/>
  <c r="C283" i="209"/>
  <c r="D283" i="209"/>
  <c r="E283" i="209"/>
  <c r="F283" i="209"/>
  <c r="G283" i="209"/>
  <c r="H283" i="209"/>
  <c r="I283" i="209"/>
  <c r="J283" i="209"/>
  <c r="K283" i="209"/>
  <c r="L283" i="209"/>
  <c r="M283" i="209"/>
  <c r="N283" i="209"/>
  <c r="O283" i="209"/>
  <c r="P283" i="209"/>
  <c r="Q283" i="209"/>
  <c r="R283" i="209"/>
  <c r="S283" i="209"/>
  <c r="T283" i="209"/>
  <c r="U283" i="209"/>
  <c r="V283" i="209"/>
  <c r="W283" i="209"/>
  <c r="X283" i="209"/>
  <c r="Y283" i="209"/>
  <c r="Z283" i="209"/>
  <c r="AA283" i="209"/>
  <c r="AB283" i="209"/>
  <c r="A284" i="209"/>
  <c r="B284" i="209"/>
  <c r="C284" i="209"/>
  <c r="D284" i="209"/>
  <c r="E284" i="209"/>
  <c r="F284" i="209"/>
  <c r="G284" i="209"/>
  <c r="H284" i="209"/>
  <c r="I284" i="209"/>
  <c r="J284" i="209"/>
  <c r="K284" i="209"/>
  <c r="L284" i="209"/>
  <c r="M284" i="209"/>
  <c r="N284" i="209"/>
  <c r="O284" i="209"/>
  <c r="P284" i="209"/>
  <c r="Q284" i="209"/>
  <c r="R284" i="209"/>
  <c r="S284" i="209"/>
  <c r="T284" i="209"/>
  <c r="U284" i="209"/>
  <c r="V284" i="209"/>
  <c r="W284" i="209"/>
  <c r="X284" i="209"/>
  <c r="Y284" i="209"/>
  <c r="Z284" i="209"/>
  <c r="AA284" i="209"/>
  <c r="AB284" i="209"/>
  <c r="A285" i="209"/>
  <c r="B285" i="209"/>
  <c r="C285" i="209"/>
  <c r="D285" i="209"/>
  <c r="E285" i="209"/>
  <c r="F285" i="209"/>
  <c r="G285" i="209"/>
  <c r="H285" i="209"/>
  <c r="I285" i="209"/>
  <c r="J285" i="209"/>
  <c r="K285" i="209"/>
  <c r="L285" i="209"/>
  <c r="M285" i="209"/>
  <c r="N285" i="209"/>
  <c r="O285" i="209"/>
  <c r="P285" i="209"/>
  <c r="Q285" i="209"/>
  <c r="R285" i="209"/>
  <c r="S285" i="209"/>
  <c r="T285" i="209"/>
  <c r="U285" i="209"/>
  <c r="V285" i="209"/>
  <c r="W285" i="209"/>
  <c r="X285" i="209"/>
  <c r="Y285" i="209"/>
  <c r="Z285" i="209"/>
  <c r="AA285" i="209"/>
  <c r="AB285" i="209"/>
  <c r="A286" i="209"/>
  <c r="B286" i="209"/>
  <c r="C286" i="209"/>
  <c r="D286" i="209"/>
  <c r="E286" i="209"/>
  <c r="F286" i="209"/>
  <c r="G286" i="209"/>
  <c r="H286" i="209"/>
  <c r="I286" i="209"/>
  <c r="J286" i="209"/>
  <c r="K286" i="209"/>
  <c r="L286" i="209"/>
  <c r="M286" i="209"/>
  <c r="N286" i="209"/>
  <c r="O286" i="209"/>
  <c r="P286" i="209"/>
  <c r="Q286" i="209"/>
  <c r="R286" i="209"/>
  <c r="S286" i="209"/>
  <c r="T286" i="209"/>
  <c r="U286" i="209"/>
  <c r="V286" i="209"/>
  <c r="W286" i="209"/>
  <c r="X286" i="209"/>
  <c r="Y286" i="209"/>
  <c r="Z286" i="209"/>
  <c r="AA286" i="209"/>
  <c r="AB286" i="209"/>
  <c r="A287" i="209"/>
  <c r="B287" i="209"/>
  <c r="C287" i="209"/>
  <c r="D287" i="209"/>
  <c r="E287" i="209"/>
  <c r="F287" i="209"/>
  <c r="G287" i="209"/>
  <c r="H287" i="209"/>
  <c r="I287" i="209"/>
  <c r="J287" i="209"/>
  <c r="K287" i="209"/>
  <c r="L287" i="209"/>
  <c r="M287" i="209"/>
  <c r="N287" i="209"/>
  <c r="O287" i="209"/>
  <c r="P287" i="209"/>
  <c r="Q287" i="209"/>
  <c r="R287" i="209"/>
  <c r="S287" i="209"/>
  <c r="T287" i="209"/>
  <c r="U287" i="209"/>
  <c r="V287" i="209"/>
  <c r="W287" i="209"/>
  <c r="X287" i="209"/>
  <c r="Y287" i="209"/>
  <c r="Z287" i="209"/>
  <c r="AA287" i="209"/>
  <c r="AB287" i="209"/>
  <c r="A288" i="209"/>
  <c r="B288" i="209"/>
  <c r="C288" i="209"/>
  <c r="D288" i="209"/>
  <c r="E288" i="209"/>
  <c r="F288" i="209"/>
  <c r="G288" i="209"/>
  <c r="H288" i="209"/>
  <c r="I288" i="209"/>
  <c r="J288" i="209"/>
  <c r="K288" i="209"/>
  <c r="L288" i="209"/>
  <c r="M288" i="209"/>
  <c r="N288" i="209"/>
  <c r="O288" i="209"/>
  <c r="P288" i="209"/>
  <c r="Q288" i="209"/>
  <c r="R288" i="209"/>
  <c r="S288" i="209"/>
  <c r="T288" i="209"/>
  <c r="U288" i="209"/>
  <c r="V288" i="209"/>
  <c r="W288" i="209"/>
  <c r="X288" i="209"/>
  <c r="Y288" i="209"/>
  <c r="Z288" i="209"/>
  <c r="AA288" i="209"/>
  <c r="AB288" i="209"/>
  <c r="A289" i="209"/>
  <c r="B289" i="209"/>
  <c r="C289" i="209"/>
  <c r="D289" i="209"/>
  <c r="E289" i="209"/>
  <c r="F289" i="209"/>
  <c r="G289" i="209"/>
  <c r="H289" i="209"/>
  <c r="I289" i="209"/>
  <c r="J289" i="209"/>
  <c r="K289" i="209"/>
  <c r="L289" i="209"/>
  <c r="M289" i="209"/>
  <c r="N289" i="209"/>
  <c r="O289" i="209"/>
  <c r="P289" i="209"/>
  <c r="Q289" i="209"/>
  <c r="R289" i="209"/>
  <c r="S289" i="209"/>
  <c r="T289" i="209"/>
  <c r="U289" i="209"/>
  <c r="V289" i="209"/>
  <c r="W289" i="209"/>
  <c r="X289" i="209"/>
  <c r="Y289" i="209"/>
  <c r="Z289" i="209"/>
  <c r="AA289" i="209"/>
  <c r="AB289" i="209"/>
  <c r="A290" i="209"/>
  <c r="B290" i="209"/>
  <c r="C290" i="209"/>
  <c r="D290" i="209"/>
  <c r="E290" i="209"/>
  <c r="F290" i="209"/>
  <c r="G290" i="209"/>
  <c r="H290" i="209"/>
  <c r="I290" i="209"/>
  <c r="J290" i="209"/>
  <c r="K290" i="209"/>
  <c r="L290" i="209"/>
  <c r="M290" i="209"/>
  <c r="N290" i="209"/>
  <c r="O290" i="209"/>
  <c r="P290" i="209"/>
  <c r="Q290" i="209"/>
  <c r="R290" i="209"/>
  <c r="S290" i="209"/>
  <c r="T290" i="209"/>
  <c r="U290" i="209"/>
  <c r="V290" i="209"/>
  <c r="W290" i="209"/>
  <c r="X290" i="209"/>
  <c r="Y290" i="209"/>
  <c r="Z290" i="209"/>
  <c r="AA290" i="209"/>
  <c r="AB290" i="209"/>
  <c r="A291" i="209"/>
  <c r="B291" i="209"/>
  <c r="C291" i="209"/>
  <c r="D291" i="209"/>
  <c r="E291" i="209"/>
  <c r="F291" i="209"/>
  <c r="G291" i="209"/>
  <c r="H291" i="209"/>
  <c r="I291" i="209"/>
  <c r="J291" i="209"/>
  <c r="K291" i="209"/>
  <c r="L291" i="209"/>
  <c r="M291" i="209"/>
  <c r="N291" i="209"/>
  <c r="O291" i="209"/>
  <c r="P291" i="209"/>
  <c r="Q291" i="209"/>
  <c r="R291" i="209"/>
  <c r="S291" i="209"/>
  <c r="T291" i="209"/>
  <c r="U291" i="209"/>
  <c r="V291" i="209"/>
  <c r="W291" i="209"/>
  <c r="X291" i="209"/>
  <c r="Y291" i="209"/>
  <c r="Z291" i="209"/>
  <c r="AA291" i="209"/>
  <c r="AB291" i="209"/>
  <c r="A292" i="209"/>
  <c r="B292" i="209"/>
  <c r="C292" i="209"/>
  <c r="D292" i="209"/>
  <c r="E292" i="209"/>
  <c r="F292" i="209"/>
  <c r="G292" i="209"/>
  <c r="H292" i="209"/>
  <c r="I292" i="209"/>
  <c r="J292" i="209"/>
  <c r="K292" i="209"/>
  <c r="L292" i="209"/>
  <c r="M292" i="209"/>
  <c r="N292" i="209"/>
  <c r="O292" i="209"/>
  <c r="P292" i="209"/>
  <c r="Q292" i="209"/>
  <c r="R292" i="209"/>
  <c r="S292" i="209"/>
  <c r="T292" i="209"/>
  <c r="U292" i="209"/>
  <c r="V292" i="209"/>
  <c r="W292" i="209"/>
  <c r="X292" i="209"/>
  <c r="Y292" i="209"/>
  <c r="Z292" i="209"/>
  <c r="AA292" i="209"/>
  <c r="AB292" i="209"/>
  <c r="A293" i="209"/>
  <c r="B293" i="209"/>
  <c r="C293" i="209"/>
  <c r="D293" i="209"/>
  <c r="E293" i="209"/>
  <c r="F293" i="209"/>
  <c r="G293" i="209"/>
  <c r="H293" i="209"/>
  <c r="I293" i="209"/>
  <c r="J293" i="209"/>
  <c r="K293" i="209"/>
  <c r="L293" i="209"/>
  <c r="M293" i="209"/>
  <c r="N293" i="209"/>
  <c r="O293" i="209"/>
  <c r="P293" i="209"/>
  <c r="Q293" i="209"/>
  <c r="R293" i="209"/>
  <c r="S293" i="209"/>
  <c r="T293" i="209"/>
  <c r="U293" i="209"/>
  <c r="V293" i="209"/>
  <c r="W293" i="209"/>
  <c r="X293" i="209"/>
  <c r="Y293" i="209"/>
  <c r="Z293" i="209"/>
  <c r="AA293" i="209"/>
  <c r="AB293" i="209"/>
  <c r="A294" i="209"/>
  <c r="B294" i="209"/>
  <c r="C294" i="209"/>
  <c r="D294" i="209"/>
  <c r="E294" i="209"/>
  <c r="F294" i="209"/>
  <c r="G294" i="209"/>
  <c r="H294" i="209"/>
  <c r="I294" i="209"/>
  <c r="J294" i="209"/>
  <c r="K294" i="209"/>
  <c r="L294" i="209"/>
  <c r="M294" i="209"/>
  <c r="N294" i="209"/>
  <c r="O294" i="209"/>
  <c r="P294" i="209"/>
  <c r="Q294" i="209"/>
  <c r="R294" i="209"/>
  <c r="S294" i="209"/>
  <c r="T294" i="209"/>
  <c r="U294" i="209"/>
  <c r="V294" i="209"/>
  <c r="W294" i="209"/>
  <c r="X294" i="209"/>
  <c r="Y294" i="209"/>
  <c r="Z294" i="209"/>
  <c r="AA294" i="209"/>
  <c r="AB294" i="209"/>
  <c r="A295" i="209"/>
  <c r="B295" i="209"/>
  <c r="C295" i="209"/>
  <c r="D295" i="209"/>
  <c r="E295" i="209"/>
  <c r="F295" i="209"/>
  <c r="G295" i="209"/>
  <c r="H295" i="209"/>
  <c r="I295" i="209"/>
  <c r="J295" i="209"/>
  <c r="K295" i="209"/>
  <c r="L295" i="209"/>
  <c r="M295" i="209"/>
  <c r="N295" i="209"/>
  <c r="O295" i="209"/>
  <c r="P295" i="209"/>
  <c r="Q295" i="209"/>
  <c r="R295" i="209"/>
  <c r="S295" i="209"/>
  <c r="T295" i="209"/>
  <c r="U295" i="209"/>
  <c r="V295" i="209"/>
  <c r="W295" i="209"/>
  <c r="X295" i="209"/>
  <c r="Y295" i="209"/>
  <c r="Z295" i="209"/>
  <c r="AA295" i="209"/>
  <c r="AB295" i="209"/>
  <c r="A296" i="209"/>
  <c r="B296" i="209"/>
  <c r="C296" i="209"/>
  <c r="D296" i="209"/>
  <c r="E296" i="209"/>
  <c r="F296" i="209"/>
  <c r="G296" i="209"/>
  <c r="H296" i="209"/>
  <c r="I296" i="209"/>
  <c r="J296" i="209"/>
  <c r="K296" i="209"/>
  <c r="L296" i="209"/>
  <c r="M296" i="209"/>
  <c r="N296" i="209"/>
  <c r="O296" i="209"/>
  <c r="P296" i="209"/>
  <c r="Q296" i="209"/>
  <c r="R296" i="209"/>
  <c r="S296" i="209"/>
  <c r="T296" i="209"/>
  <c r="U296" i="209"/>
  <c r="V296" i="209"/>
  <c r="W296" i="209"/>
  <c r="X296" i="209"/>
  <c r="Y296" i="209"/>
  <c r="Z296" i="209"/>
  <c r="AA296" i="209"/>
  <c r="AB296" i="209"/>
  <c r="A297" i="209"/>
  <c r="B297" i="209"/>
  <c r="C297" i="209"/>
  <c r="D297" i="209"/>
  <c r="E297" i="209"/>
  <c r="F297" i="209"/>
  <c r="G297" i="209"/>
  <c r="H297" i="209"/>
  <c r="I297" i="209"/>
  <c r="J297" i="209"/>
  <c r="K297" i="209"/>
  <c r="L297" i="209"/>
  <c r="M297" i="209"/>
  <c r="N297" i="209"/>
  <c r="O297" i="209"/>
  <c r="P297" i="209"/>
  <c r="Q297" i="209"/>
  <c r="R297" i="209"/>
  <c r="S297" i="209"/>
  <c r="T297" i="209"/>
  <c r="U297" i="209"/>
  <c r="V297" i="209"/>
  <c r="W297" i="209"/>
  <c r="X297" i="209"/>
  <c r="Y297" i="209"/>
  <c r="Z297" i="209"/>
  <c r="AA297" i="209"/>
  <c r="AB297" i="209"/>
  <c r="A298" i="209"/>
  <c r="B298" i="209"/>
  <c r="C298" i="209"/>
  <c r="D298" i="209"/>
  <c r="E298" i="209"/>
  <c r="F298" i="209"/>
  <c r="G298" i="209"/>
  <c r="H298" i="209"/>
  <c r="I298" i="209"/>
  <c r="J298" i="209"/>
  <c r="K298" i="209"/>
  <c r="L298" i="209"/>
  <c r="M298" i="209"/>
  <c r="N298" i="209"/>
  <c r="O298" i="209"/>
  <c r="P298" i="209"/>
  <c r="Q298" i="209"/>
  <c r="R298" i="209"/>
  <c r="S298" i="209"/>
  <c r="T298" i="209"/>
  <c r="U298" i="209"/>
  <c r="V298" i="209"/>
  <c r="W298" i="209"/>
  <c r="X298" i="209"/>
  <c r="Y298" i="209"/>
  <c r="Z298" i="209"/>
  <c r="AA298" i="209"/>
  <c r="AB298" i="209"/>
  <c r="A299" i="209"/>
  <c r="B299" i="209"/>
  <c r="C299" i="209"/>
  <c r="D299" i="209"/>
  <c r="E299" i="209"/>
  <c r="F299" i="209"/>
  <c r="G299" i="209"/>
  <c r="H299" i="209"/>
  <c r="I299" i="209"/>
  <c r="J299" i="209"/>
  <c r="K299" i="209"/>
  <c r="L299" i="209"/>
  <c r="M299" i="209"/>
  <c r="N299" i="209"/>
  <c r="O299" i="209"/>
  <c r="P299" i="209"/>
  <c r="Q299" i="209"/>
  <c r="R299" i="209"/>
  <c r="S299" i="209"/>
  <c r="T299" i="209"/>
  <c r="U299" i="209"/>
  <c r="V299" i="209"/>
  <c r="W299" i="209"/>
  <c r="X299" i="209"/>
  <c r="Y299" i="209"/>
  <c r="Z299" i="209"/>
  <c r="AA299" i="209"/>
  <c r="AB299" i="209"/>
  <c r="A300" i="209"/>
  <c r="B300" i="209"/>
  <c r="C300" i="209"/>
  <c r="D300" i="209"/>
  <c r="E300" i="209"/>
  <c r="F300" i="209"/>
  <c r="G300" i="209"/>
  <c r="H300" i="209"/>
  <c r="I300" i="209"/>
  <c r="J300" i="209"/>
  <c r="K300" i="209"/>
  <c r="L300" i="209"/>
  <c r="M300" i="209"/>
  <c r="N300" i="209"/>
  <c r="O300" i="209"/>
  <c r="P300" i="209"/>
  <c r="Q300" i="209"/>
  <c r="R300" i="209"/>
  <c r="S300" i="209"/>
  <c r="T300" i="209"/>
  <c r="U300" i="209"/>
  <c r="V300" i="209"/>
  <c r="W300" i="209"/>
  <c r="X300" i="209"/>
  <c r="Y300" i="209"/>
  <c r="Z300" i="209"/>
  <c r="AA300" i="209"/>
  <c r="AB300" i="209"/>
  <c r="A301" i="209"/>
  <c r="B301" i="209"/>
  <c r="C301" i="209"/>
  <c r="D301" i="209"/>
  <c r="E301" i="209"/>
  <c r="F301" i="209"/>
  <c r="G301" i="209"/>
  <c r="H301" i="209"/>
  <c r="I301" i="209"/>
  <c r="J301" i="209"/>
  <c r="K301" i="209"/>
  <c r="L301" i="209"/>
  <c r="M301" i="209"/>
  <c r="N301" i="209"/>
  <c r="O301" i="209"/>
  <c r="P301" i="209"/>
  <c r="Q301" i="209"/>
  <c r="R301" i="209"/>
  <c r="S301" i="209"/>
  <c r="T301" i="209"/>
  <c r="U301" i="209"/>
  <c r="V301" i="209"/>
  <c r="W301" i="209"/>
  <c r="X301" i="209"/>
  <c r="Y301" i="209"/>
  <c r="Z301" i="209"/>
  <c r="AA301" i="209"/>
  <c r="AB301" i="209"/>
  <c r="A302" i="209"/>
  <c r="B302" i="209"/>
  <c r="C302" i="209"/>
  <c r="D302" i="209"/>
  <c r="E302" i="209"/>
  <c r="F302" i="209"/>
  <c r="G302" i="209"/>
  <c r="H302" i="209"/>
  <c r="I302" i="209"/>
  <c r="J302" i="209"/>
  <c r="K302" i="209"/>
  <c r="L302" i="209"/>
  <c r="M302" i="209"/>
  <c r="N302" i="209"/>
  <c r="O302" i="209"/>
  <c r="P302" i="209"/>
  <c r="Q302" i="209"/>
  <c r="R302" i="209"/>
  <c r="S302" i="209"/>
  <c r="T302" i="209"/>
  <c r="U302" i="209"/>
  <c r="V302" i="209"/>
  <c r="W302" i="209"/>
  <c r="X302" i="209"/>
  <c r="Y302" i="209"/>
  <c r="Z302" i="209"/>
  <c r="AA302" i="209"/>
  <c r="AB302" i="209"/>
  <c r="A303" i="209"/>
  <c r="B303" i="209"/>
  <c r="C303" i="209"/>
  <c r="D303" i="209"/>
  <c r="E303" i="209"/>
  <c r="F303" i="209"/>
  <c r="G303" i="209"/>
  <c r="H303" i="209"/>
  <c r="I303" i="209"/>
  <c r="J303" i="209"/>
  <c r="K303" i="209"/>
  <c r="L303" i="209"/>
  <c r="M303" i="209"/>
  <c r="N303" i="209"/>
  <c r="O303" i="209"/>
  <c r="P303" i="209"/>
  <c r="Q303" i="209"/>
  <c r="R303" i="209"/>
  <c r="S303" i="209"/>
  <c r="T303" i="209"/>
  <c r="U303" i="209"/>
  <c r="V303" i="209"/>
  <c r="W303" i="209"/>
  <c r="X303" i="209"/>
  <c r="Y303" i="209"/>
  <c r="Z303" i="209"/>
  <c r="AA303" i="209"/>
  <c r="AB303" i="209"/>
  <c r="A304" i="209"/>
  <c r="B304" i="209"/>
  <c r="C304" i="209"/>
  <c r="D304" i="209"/>
  <c r="E304" i="209"/>
  <c r="F304" i="209"/>
  <c r="G304" i="209"/>
  <c r="H304" i="209"/>
  <c r="I304" i="209"/>
  <c r="J304" i="209"/>
  <c r="K304" i="209"/>
  <c r="L304" i="209"/>
  <c r="M304" i="209"/>
  <c r="N304" i="209"/>
  <c r="O304" i="209"/>
  <c r="P304" i="209"/>
  <c r="Q304" i="209"/>
  <c r="R304" i="209"/>
  <c r="S304" i="209"/>
  <c r="T304" i="209"/>
  <c r="U304" i="209"/>
  <c r="V304" i="209"/>
  <c r="W304" i="209"/>
  <c r="X304" i="209"/>
  <c r="Y304" i="209"/>
  <c r="Z304" i="209"/>
  <c r="AA304" i="209"/>
  <c r="AB304" i="209"/>
  <c r="A305" i="209"/>
  <c r="B305" i="209"/>
  <c r="C305" i="209"/>
  <c r="D305" i="209"/>
  <c r="E305" i="209"/>
  <c r="F305" i="209"/>
  <c r="G305" i="209"/>
  <c r="H305" i="209"/>
  <c r="I305" i="209"/>
  <c r="J305" i="209"/>
  <c r="K305" i="209"/>
  <c r="L305" i="209"/>
  <c r="M305" i="209"/>
  <c r="N305" i="209"/>
  <c r="O305" i="209"/>
  <c r="P305" i="209"/>
  <c r="Q305" i="209"/>
  <c r="R305" i="209"/>
  <c r="S305" i="209"/>
  <c r="T305" i="209"/>
  <c r="U305" i="209"/>
  <c r="V305" i="209"/>
  <c r="W305" i="209"/>
  <c r="X305" i="209"/>
  <c r="Y305" i="209"/>
  <c r="Z305" i="209"/>
  <c r="AA305" i="209"/>
  <c r="AB305" i="209"/>
  <c r="A306" i="209"/>
  <c r="B306" i="209"/>
  <c r="C306" i="209"/>
  <c r="D306" i="209"/>
  <c r="E306" i="209"/>
  <c r="F306" i="209"/>
  <c r="G306" i="209"/>
  <c r="H306" i="209"/>
  <c r="I306" i="209"/>
  <c r="J306" i="209"/>
  <c r="K306" i="209"/>
  <c r="L306" i="209"/>
  <c r="M306" i="209"/>
  <c r="N306" i="209"/>
  <c r="O306" i="209"/>
  <c r="P306" i="209"/>
  <c r="Q306" i="209"/>
  <c r="R306" i="209"/>
  <c r="S306" i="209"/>
  <c r="T306" i="209"/>
  <c r="U306" i="209"/>
  <c r="V306" i="209"/>
  <c r="W306" i="209"/>
  <c r="X306" i="209"/>
  <c r="Y306" i="209"/>
  <c r="Z306" i="209"/>
  <c r="AA306" i="209"/>
  <c r="AB306" i="209"/>
  <c r="A307" i="209"/>
  <c r="B307" i="209"/>
  <c r="C307" i="209"/>
  <c r="D307" i="209"/>
  <c r="E307" i="209"/>
  <c r="F307" i="209"/>
  <c r="G307" i="209"/>
  <c r="H307" i="209"/>
  <c r="I307" i="209"/>
  <c r="J307" i="209"/>
  <c r="K307" i="209"/>
  <c r="L307" i="209"/>
  <c r="M307" i="209"/>
  <c r="N307" i="209"/>
  <c r="O307" i="209"/>
  <c r="P307" i="209"/>
  <c r="Q307" i="209"/>
  <c r="R307" i="209"/>
  <c r="S307" i="209"/>
  <c r="T307" i="209"/>
  <c r="U307" i="209"/>
  <c r="V307" i="209"/>
  <c r="W307" i="209"/>
  <c r="X307" i="209"/>
  <c r="Y307" i="209"/>
  <c r="Z307" i="209"/>
  <c r="AA307" i="209"/>
  <c r="AB307" i="209"/>
  <c r="A308" i="209"/>
  <c r="B308" i="209"/>
  <c r="C308" i="209"/>
  <c r="D308" i="209"/>
  <c r="E308" i="209"/>
  <c r="F308" i="209"/>
  <c r="G308" i="209"/>
  <c r="H308" i="209"/>
  <c r="I308" i="209"/>
  <c r="J308" i="209"/>
  <c r="K308" i="209"/>
  <c r="L308" i="209"/>
  <c r="M308" i="209"/>
  <c r="N308" i="209"/>
  <c r="O308" i="209"/>
  <c r="P308" i="209"/>
  <c r="Q308" i="209"/>
  <c r="R308" i="209"/>
  <c r="S308" i="209"/>
  <c r="T308" i="209"/>
  <c r="U308" i="209"/>
  <c r="V308" i="209"/>
  <c r="W308" i="209"/>
  <c r="X308" i="209"/>
  <c r="Y308" i="209"/>
  <c r="Z308" i="209"/>
  <c r="AA308" i="209"/>
  <c r="AB308" i="209"/>
  <c r="A309" i="209"/>
  <c r="B309" i="209"/>
  <c r="C309" i="209"/>
  <c r="D309" i="209"/>
  <c r="E309" i="209"/>
  <c r="F309" i="209"/>
  <c r="G309" i="209"/>
  <c r="H309" i="209"/>
  <c r="I309" i="209"/>
  <c r="J309" i="209"/>
  <c r="K309" i="209"/>
  <c r="L309" i="209"/>
  <c r="M309" i="209"/>
  <c r="N309" i="209"/>
  <c r="O309" i="209"/>
  <c r="P309" i="209"/>
  <c r="Q309" i="209"/>
  <c r="R309" i="209"/>
  <c r="S309" i="209"/>
  <c r="T309" i="209"/>
  <c r="U309" i="209"/>
  <c r="V309" i="209"/>
  <c r="W309" i="209"/>
  <c r="X309" i="209"/>
  <c r="Y309" i="209"/>
  <c r="Z309" i="209"/>
  <c r="AA309" i="209"/>
  <c r="AB309" i="209"/>
  <c r="A310" i="209"/>
  <c r="B310" i="209"/>
  <c r="C310" i="209"/>
  <c r="D310" i="209"/>
  <c r="E310" i="209"/>
  <c r="F310" i="209"/>
  <c r="G310" i="209"/>
  <c r="H310" i="209"/>
  <c r="I310" i="209"/>
  <c r="J310" i="209"/>
  <c r="K310" i="209"/>
  <c r="L310" i="209"/>
  <c r="M310" i="209"/>
  <c r="N310" i="209"/>
  <c r="O310" i="209"/>
  <c r="P310" i="209"/>
  <c r="Q310" i="209"/>
  <c r="R310" i="209"/>
  <c r="S310" i="209"/>
  <c r="T310" i="209"/>
  <c r="U310" i="209"/>
  <c r="V310" i="209"/>
  <c r="W310" i="209"/>
  <c r="X310" i="209"/>
  <c r="Y310" i="209"/>
  <c r="Z310" i="209"/>
  <c r="AA310" i="209"/>
  <c r="AB310" i="209"/>
  <c r="A311" i="209"/>
  <c r="B311" i="209"/>
  <c r="C311" i="209"/>
  <c r="D311" i="209"/>
  <c r="E311" i="209"/>
  <c r="F311" i="209"/>
  <c r="G311" i="209"/>
  <c r="H311" i="209"/>
  <c r="I311" i="209"/>
  <c r="J311" i="209"/>
  <c r="K311" i="209"/>
  <c r="L311" i="209"/>
  <c r="M311" i="209"/>
  <c r="N311" i="209"/>
  <c r="O311" i="209"/>
  <c r="P311" i="209"/>
  <c r="Q311" i="209"/>
  <c r="R311" i="209"/>
  <c r="S311" i="209"/>
  <c r="T311" i="209"/>
  <c r="U311" i="209"/>
  <c r="V311" i="209"/>
  <c r="W311" i="209"/>
  <c r="X311" i="209"/>
  <c r="Y311" i="209"/>
  <c r="Z311" i="209"/>
  <c r="AA311" i="209"/>
  <c r="AB311" i="209"/>
  <c r="A312" i="209"/>
  <c r="B312" i="209"/>
  <c r="C312" i="209"/>
  <c r="D312" i="209"/>
  <c r="E312" i="209"/>
  <c r="F312" i="209"/>
  <c r="G312" i="209"/>
  <c r="H312" i="209"/>
  <c r="I312" i="209"/>
  <c r="J312" i="209"/>
  <c r="K312" i="209"/>
  <c r="L312" i="209"/>
  <c r="M312" i="209"/>
  <c r="N312" i="209"/>
  <c r="O312" i="209"/>
  <c r="P312" i="209"/>
  <c r="Q312" i="209"/>
  <c r="R312" i="209"/>
  <c r="S312" i="209"/>
  <c r="T312" i="209"/>
  <c r="U312" i="209"/>
  <c r="V312" i="209"/>
  <c r="W312" i="209"/>
  <c r="X312" i="209"/>
  <c r="Y312" i="209"/>
  <c r="Z312" i="209"/>
  <c r="AA312" i="209"/>
  <c r="AB312" i="209"/>
  <c r="A313" i="209"/>
  <c r="B313" i="209"/>
  <c r="C313" i="209"/>
  <c r="D313" i="209"/>
  <c r="E313" i="209"/>
  <c r="F313" i="209"/>
  <c r="G313" i="209"/>
  <c r="H313" i="209"/>
  <c r="I313" i="209"/>
  <c r="J313" i="209"/>
  <c r="K313" i="209"/>
  <c r="L313" i="209"/>
  <c r="M313" i="209"/>
  <c r="N313" i="209"/>
  <c r="O313" i="209"/>
  <c r="P313" i="209"/>
  <c r="Q313" i="209"/>
  <c r="R313" i="209"/>
  <c r="S313" i="209"/>
  <c r="T313" i="209"/>
  <c r="U313" i="209"/>
  <c r="V313" i="209"/>
  <c r="W313" i="209"/>
  <c r="X313" i="209"/>
  <c r="Y313" i="209"/>
  <c r="Z313" i="209"/>
  <c r="AA313" i="209"/>
  <c r="AB313" i="209"/>
  <c r="A314" i="209"/>
  <c r="B314" i="209"/>
  <c r="C314" i="209"/>
  <c r="D314" i="209"/>
  <c r="E314" i="209"/>
  <c r="F314" i="209"/>
  <c r="G314" i="209"/>
  <c r="H314" i="209"/>
  <c r="I314" i="209"/>
  <c r="J314" i="209"/>
  <c r="K314" i="209"/>
  <c r="L314" i="209"/>
  <c r="M314" i="209"/>
  <c r="N314" i="209"/>
  <c r="O314" i="209"/>
  <c r="P314" i="209"/>
  <c r="Q314" i="209"/>
  <c r="R314" i="209"/>
  <c r="S314" i="209"/>
  <c r="T314" i="209"/>
  <c r="U314" i="209"/>
  <c r="V314" i="209"/>
  <c r="W314" i="209"/>
  <c r="X314" i="209"/>
  <c r="Y314" i="209"/>
  <c r="Z314" i="209"/>
  <c r="AA314" i="209"/>
  <c r="AB314" i="209"/>
  <c r="A315" i="209"/>
  <c r="B315" i="209"/>
  <c r="C315" i="209"/>
  <c r="D315" i="209"/>
  <c r="E315" i="209"/>
  <c r="F315" i="209"/>
  <c r="G315" i="209"/>
  <c r="H315" i="209"/>
  <c r="I315" i="209"/>
  <c r="J315" i="209"/>
  <c r="K315" i="209"/>
  <c r="L315" i="209"/>
  <c r="M315" i="209"/>
  <c r="N315" i="209"/>
  <c r="O315" i="209"/>
  <c r="P315" i="209"/>
  <c r="Q315" i="209"/>
  <c r="R315" i="209"/>
  <c r="S315" i="209"/>
  <c r="T315" i="209"/>
  <c r="U315" i="209"/>
  <c r="V315" i="209"/>
  <c r="W315" i="209"/>
  <c r="X315" i="209"/>
  <c r="Y315" i="209"/>
  <c r="Z315" i="209"/>
  <c r="AA315" i="209"/>
  <c r="AB315" i="209"/>
  <c r="A316" i="209"/>
  <c r="B316" i="209"/>
  <c r="C316" i="209"/>
  <c r="D316" i="209"/>
  <c r="E316" i="209"/>
  <c r="F316" i="209"/>
  <c r="G316" i="209"/>
  <c r="H316" i="209"/>
  <c r="I316" i="209"/>
  <c r="J316" i="209"/>
  <c r="K316" i="209"/>
  <c r="L316" i="209"/>
  <c r="M316" i="209"/>
  <c r="N316" i="209"/>
  <c r="O316" i="209"/>
  <c r="P316" i="209"/>
  <c r="Q316" i="209"/>
  <c r="R316" i="209"/>
  <c r="S316" i="209"/>
  <c r="T316" i="209"/>
  <c r="U316" i="209"/>
  <c r="V316" i="209"/>
  <c r="W316" i="209"/>
  <c r="X316" i="209"/>
  <c r="Y316" i="209"/>
  <c r="Z316" i="209"/>
  <c r="AA316" i="209"/>
  <c r="AB316" i="209"/>
  <c r="A317" i="209"/>
  <c r="B317" i="209"/>
  <c r="C317" i="209"/>
  <c r="D317" i="209"/>
  <c r="E317" i="209"/>
  <c r="F317" i="209"/>
  <c r="G317" i="209"/>
  <c r="H317" i="209"/>
  <c r="I317" i="209"/>
  <c r="J317" i="209"/>
  <c r="K317" i="209"/>
  <c r="L317" i="209"/>
  <c r="M317" i="209"/>
  <c r="N317" i="209"/>
  <c r="O317" i="209"/>
  <c r="P317" i="209"/>
  <c r="Q317" i="209"/>
  <c r="R317" i="209"/>
  <c r="S317" i="209"/>
  <c r="T317" i="209"/>
  <c r="U317" i="209"/>
  <c r="V317" i="209"/>
  <c r="W317" i="209"/>
  <c r="X317" i="209"/>
  <c r="Y317" i="209"/>
  <c r="Z317" i="209"/>
  <c r="AA317" i="209"/>
  <c r="AB317" i="209"/>
  <c r="A318" i="209"/>
  <c r="B318" i="209"/>
  <c r="C318" i="209"/>
  <c r="D318" i="209"/>
  <c r="E318" i="209"/>
  <c r="F318" i="209"/>
  <c r="G318" i="209"/>
  <c r="H318" i="209"/>
  <c r="I318" i="209"/>
  <c r="J318" i="209"/>
  <c r="K318" i="209"/>
  <c r="L318" i="209"/>
  <c r="M318" i="209"/>
  <c r="N318" i="209"/>
  <c r="O318" i="209"/>
  <c r="P318" i="209"/>
  <c r="Q318" i="209"/>
  <c r="R318" i="209"/>
  <c r="S318" i="209"/>
  <c r="T318" i="209"/>
  <c r="U318" i="209"/>
  <c r="V318" i="209"/>
  <c r="W318" i="209"/>
  <c r="X318" i="209"/>
  <c r="Y318" i="209"/>
  <c r="Z318" i="209"/>
  <c r="AA318" i="209"/>
  <c r="AB318" i="209"/>
  <c r="A319" i="209"/>
  <c r="B319" i="209"/>
  <c r="C319" i="209"/>
  <c r="D319" i="209"/>
  <c r="E319" i="209"/>
  <c r="F319" i="209"/>
  <c r="G319" i="209"/>
  <c r="H319" i="209"/>
  <c r="I319" i="209"/>
  <c r="J319" i="209"/>
  <c r="K319" i="209"/>
  <c r="L319" i="209"/>
  <c r="M319" i="209"/>
  <c r="N319" i="209"/>
  <c r="O319" i="209"/>
  <c r="P319" i="209"/>
  <c r="Q319" i="209"/>
  <c r="R319" i="209"/>
  <c r="S319" i="209"/>
  <c r="T319" i="209"/>
  <c r="U319" i="209"/>
  <c r="V319" i="209"/>
  <c r="W319" i="209"/>
  <c r="X319" i="209"/>
  <c r="Y319" i="209"/>
  <c r="Z319" i="209"/>
  <c r="AA319" i="209"/>
  <c r="AB319" i="209"/>
  <c r="A320" i="209"/>
  <c r="B320" i="209"/>
  <c r="C320" i="209"/>
  <c r="D320" i="209"/>
  <c r="E320" i="209"/>
  <c r="F320" i="209"/>
  <c r="G320" i="209"/>
  <c r="H320" i="209"/>
  <c r="I320" i="209"/>
  <c r="J320" i="209"/>
  <c r="K320" i="209"/>
  <c r="L320" i="209"/>
  <c r="M320" i="209"/>
  <c r="N320" i="209"/>
  <c r="O320" i="209"/>
  <c r="P320" i="209"/>
  <c r="Q320" i="209"/>
  <c r="R320" i="209"/>
  <c r="S320" i="209"/>
  <c r="T320" i="209"/>
  <c r="U320" i="209"/>
  <c r="V320" i="209"/>
  <c r="W320" i="209"/>
  <c r="X320" i="209"/>
  <c r="Y320" i="209"/>
  <c r="Z320" i="209"/>
  <c r="AA320" i="209"/>
  <c r="AB320" i="209"/>
  <c r="A321" i="209"/>
  <c r="B321" i="209"/>
  <c r="C321" i="209"/>
  <c r="D321" i="209"/>
  <c r="E321" i="209"/>
  <c r="F321" i="209"/>
  <c r="G321" i="209"/>
  <c r="H321" i="209"/>
  <c r="I321" i="209"/>
  <c r="J321" i="209"/>
  <c r="K321" i="209"/>
  <c r="L321" i="209"/>
  <c r="M321" i="209"/>
  <c r="N321" i="209"/>
  <c r="O321" i="209"/>
  <c r="P321" i="209"/>
  <c r="Q321" i="209"/>
  <c r="R321" i="209"/>
  <c r="S321" i="209"/>
  <c r="T321" i="209"/>
  <c r="U321" i="209"/>
  <c r="V321" i="209"/>
  <c r="W321" i="209"/>
  <c r="X321" i="209"/>
  <c r="Y321" i="209"/>
  <c r="Z321" i="209"/>
  <c r="AA321" i="209"/>
  <c r="AB321" i="209"/>
  <c r="A322" i="209"/>
  <c r="B322" i="209"/>
  <c r="C322" i="209"/>
  <c r="D322" i="209"/>
  <c r="E322" i="209"/>
  <c r="F322" i="209"/>
  <c r="G322" i="209"/>
  <c r="H322" i="209"/>
  <c r="I322" i="209"/>
  <c r="J322" i="209"/>
  <c r="K322" i="209"/>
  <c r="L322" i="209"/>
  <c r="M322" i="209"/>
  <c r="N322" i="209"/>
  <c r="O322" i="209"/>
  <c r="P322" i="209"/>
  <c r="Q322" i="209"/>
  <c r="R322" i="209"/>
  <c r="S322" i="209"/>
  <c r="T322" i="209"/>
  <c r="U322" i="209"/>
  <c r="V322" i="209"/>
  <c r="W322" i="209"/>
  <c r="X322" i="209"/>
  <c r="Y322" i="209"/>
  <c r="Z322" i="209"/>
  <c r="AA322" i="209"/>
  <c r="AB322" i="209"/>
  <c r="A323" i="209"/>
  <c r="B323" i="209"/>
  <c r="C323" i="209"/>
  <c r="D323" i="209"/>
  <c r="E323" i="209"/>
  <c r="F323" i="209"/>
  <c r="G323" i="209"/>
  <c r="H323" i="209"/>
  <c r="I323" i="209"/>
  <c r="J323" i="209"/>
  <c r="K323" i="209"/>
  <c r="L323" i="209"/>
  <c r="M323" i="209"/>
  <c r="N323" i="209"/>
  <c r="O323" i="209"/>
  <c r="P323" i="209"/>
  <c r="Q323" i="209"/>
  <c r="R323" i="209"/>
  <c r="S323" i="209"/>
  <c r="T323" i="209"/>
  <c r="U323" i="209"/>
  <c r="V323" i="209"/>
  <c r="W323" i="209"/>
  <c r="X323" i="209"/>
  <c r="Y323" i="209"/>
  <c r="Z323" i="209"/>
  <c r="AA323" i="209"/>
  <c r="AB323" i="209"/>
  <c r="A324" i="209"/>
  <c r="B324" i="209"/>
  <c r="C324" i="209"/>
  <c r="D324" i="209"/>
  <c r="E324" i="209"/>
  <c r="F324" i="209"/>
  <c r="G324" i="209"/>
  <c r="H324" i="209"/>
  <c r="I324" i="209"/>
  <c r="J324" i="209"/>
  <c r="K324" i="209"/>
  <c r="L324" i="209"/>
  <c r="M324" i="209"/>
  <c r="N324" i="209"/>
  <c r="O324" i="209"/>
  <c r="P324" i="209"/>
  <c r="Q324" i="209"/>
  <c r="R324" i="209"/>
  <c r="S324" i="209"/>
  <c r="T324" i="209"/>
  <c r="U324" i="209"/>
  <c r="V324" i="209"/>
  <c r="W324" i="209"/>
  <c r="X324" i="209"/>
  <c r="Y324" i="209"/>
  <c r="Z324" i="209"/>
  <c r="AA324" i="209"/>
  <c r="AB324" i="209"/>
  <c r="A325" i="209"/>
  <c r="B325" i="209"/>
  <c r="C325" i="209"/>
  <c r="D325" i="209"/>
  <c r="E325" i="209"/>
  <c r="F325" i="209"/>
  <c r="G325" i="209"/>
  <c r="H325" i="209"/>
  <c r="I325" i="209"/>
  <c r="J325" i="209"/>
  <c r="K325" i="209"/>
  <c r="L325" i="209"/>
  <c r="M325" i="209"/>
  <c r="N325" i="209"/>
  <c r="O325" i="209"/>
  <c r="P325" i="209"/>
  <c r="Q325" i="209"/>
  <c r="R325" i="209"/>
  <c r="S325" i="209"/>
  <c r="T325" i="209"/>
  <c r="U325" i="209"/>
  <c r="V325" i="209"/>
  <c r="W325" i="209"/>
  <c r="X325" i="209"/>
  <c r="Y325" i="209"/>
  <c r="Z325" i="209"/>
  <c r="AA325" i="209"/>
  <c r="AB325" i="209"/>
  <c r="A326" i="209"/>
  <c r="B326" i="209"/>
  <c r="C326" i="209"/>
  <c r="D326" i="209"/>
  <c r="E326" i="209"/>
  <c r="F326" i="209"/>
  <c r="G326" i="209"/>
  <c r="H326" i="209"/>
  <c r="I326" i="209"/>
  <c r="J326" i="209"/>
  <c r="K326" i="209"/>
  <c r="L326" i="209"/>
  <c r="M326" i="209"/>
  <c r="N326" i="209"/>
  <c r="O326" i="209"/>
  <c r="P326" i="209"/>
  <c r="Q326" i="209"/>
  <c r="R326" i="209"/>
  <c r="S326" i="209"/>
  <c r="T326" i="209"/>
  <c r="U326" i="209"/>
  <c r="V326" i="209"/>
  <c r="W326" i="209"/>
  <c r="X326" i="209"/>
  <c r="Y326" i="209"/>
  <c r="Z326" i="209"/>
  <c r="AA326" i="209"/>
  <c r="AB326" i="209"/>
  <c r="A327" i="209"/>
  <c r="B327" i="209"/>
  <c r="C327" i="209"/>
  <c r="D327" i="209"/>
  <c r="E327" i="209"/>
  <c r="F327" i="209"/>
  <c r="G327" i="209"/>
  <c r="H327" i="209"/>
  <c r="I327" i="209"/>
  <c r="J327" i="209"/>
  <c r="K327" i="209"/>
  <c r="L327" i="209"/>
  <c r="M327" i="209"/>
  <c r="N327" i="209"/>
  <c r="O327" i="209"/>
  <c r="P327" i="209"/>
  <c r="Q327" i="209"/>
  <c r="R327" i="209"/>
  <c r="S327" i="209"/>
  <c r="T327" i="209"/>
  <c r="U327" i="209"/>
  <c r="V327" i="209"/>
  <c r="W327" i="209"/>
  <c r="X327" i="209"/>
  <c r="Y327" i="209"/>
  <c r="Z327" i="209"/>
  <c r="AA327" i="209"/>
  <c r="AB327" i="209"/>
  <c r="A328" i="209"/>
  <c r="B328" i="209"/>
  <c r="C328" i="209"/>
  <c r="D328" i="209"/>
  <c r="E328" i="209"/>
  <c r="F328" i="209"/>
  <c r="G328" i="209"/>
  <c r="H328" i="209"/>
  <c r="I328" i="209"/>
  <c r="J328" i="209"/>
  <c r="K328" i="209"/>
  <c r="L328" i="209"/>
  <c r="M328" i="209"/>
  <c r="N328" i="209"/>
  <c r="O328" i="209"/>
  <c r="P328" i="209"/>
  <c r="Q328" i="209"/>
  <c r="R328" i="209"/>
  <c r="S328" i="209"/>
  <c r="T328" i="209"/>
  <c r="U328" i="209"/>
  <c r="V328" i="209"/>
  <c r="W328" i="209"/>
  <c r="X328" i="209"/>
  <c r="Y328" i="209"/>
  <c r="Z328" i="209"/>
  <c r="AA328" i="209"/>
  <c r="AB328" i="209"/>
  <c r="A329" i="209"/>
  <c r="B329" i="209"/>
  <c r="C329" i="209"/>
  <c r="D329" i="209"/>
  <c r="E329" i="209"/>
  <c r="F329" i="209"/>
  <c r="G329" i="209"/>
  <c r="H329" i="209"/>
  <c r="I329" i="209"/>
  <c r="J329" i="209"/>
  <c r="K329" i="209"/>
  <c r="L329" i="209"/>
  <c r="M329" i="209"/>
  <c r="N329" i="209"/>
  <c r="O329" i="209"/>
  <c r="P329" i="209"/>
  <c r="Q329" i="209"/>
  <c r="R329" i="209"/>
  <c r="S329" i="209"/>
  <c r="T329" i="209"/>
  <c r="U329" i="209"/>
  <c r="V329" i="209"/>
  <c r="W329" i="209"/>
  <c r="X329" i="209"/>
  <c r="Y329" i="209"/>
  <c r="Z329" i="209"/>
  <c r="AA329" i="209"/>
  <c r="AB329" i="209"/>
  <c r="A330" i="209"/>
  <c r="B330" i="209"/>
  <c r="C330" i="209"/>
  <c r="D330" i="209"/>
  <c r="E330" i="209"/>
  <c r="F330" i="209"/>
  <c r="G330" i="209"/>
  <c r="H330" i="209"/>
  <c r="I330" i="209"/>
  <c r="J330" i="209"/>
  <c r="K330" i="209"/>
  <c r="L330" i="209"/>
  <c r="M330" i="209"/>
  <c r="N330" i="209"/>
  <c r="O330" i="209"/>
  <c r="P330" i="209"/>
  <c r="Q330" i="209"/>
  <c r="R330" i="209"/>
  <c r="S330" i="209"/>
  <c r="T330" i="209"/>
  <c r="U330" i="209"/>
  <c r="V330" i="209"/>
  <c r="W330" i="209"/>
  <c r="X330" i="209"/>
  <c r="Y330" i="209"/>
  <c r="Z330" i="209"/>
  <c r="AA330" i="209"/>
  <c r="AB330" i="209"/>
  <c r="A331" i="209"/>
  <c r="B331" i="209"/>
  <c r="C331" i="209"/>
  <c r="D331" i="209"/>
  <c r="E331" i="209"/>
  <c r="F331" i="209"/>
  <c r="G331" i="209"/>
  <c r="H331" i="209"/>
  <c r="I331" i="209"/>
  <c r="J331" i="209"/>
  <c r="K331" i="209"/>
  <c r="L331" i="209"/>
  <c r="M331" i="209"/>
  <c r="N331" i="209"/>
  <c r="O331" i="209"/>
  <c r="P331" i="209"/>
  <c r="Q331" i="209"/>
  <c r="R331" i="209"/>
  <c r="S331" i="209"/>
  <c r="T331" i="209"/>
  <c r="U331" i="209"/>
  <c r="V331" i="209"/>
  <c r="W331" i="209"/>
  <c r="X331" i="209"/>
  <c r="Y331" i="209"/>
  <c r="Z331" i="209"/>
  <c r="AA331" i="209"/>
  <c r="AB331" i="209"/>
  <c r="A332" i="209"/>
  <c r="B332" i="209"/>
  <c r="C332" i="209"/>
  <c r="D332" i="209"/>
  <c r="E332" i="209"/>
  <c r="F332" i="209"/>
  <c r="G332" i="209"/>
  <c r="H332" i="209"/>
  <c r="I332" i="209"/>
  <c r="J332" i="209"/>
  <c r="K332" i="209"/>
  <c r="L332" i="209"/>
  <c r="M332" i="209"/>
  <c r="N332" i="209"/>
  <c r="O332" i="209"/>
  <c r="P332" i="209"/>
  <c r="Q332" i="209"/>
  <c r="R332" i="209"/>
  <c r="S332" i="209"/>
  <c r="T332" i="209"/>
  <c r="U332" i="209"/>
  <c r="V332" i="209"/>
  <c r="W332" i="209"/>
  <c r="X332" i="209"/>
  <c r="Y332" i="209"/>
  <c r="Z332" i="209"/>
  <c r="AA332" i="209"/>
  <c r="AB332" i="209"/>
  <c r="A333" i="209"/>
  <c r="B333" i="209"/>
  <c r="C333" i="209"/>
  <c r="D333" i="209"/>
  <c r="E333" i="209"/>
  <c r="F333" i="209"/>
  <c r="G333" i="209"/>
  <c r="H333" i="209"/>
  <c r="I333" i="209"/>
  <c r="J333" i="209"/>
  <c r="K333" i="209"/>
  <c r="L333" i="209"/>
  <c r="M333" i="209"/>
  <c r="N333" i="209"/>
  <c r="O333" i="209"/>
  <c r="P333" i="209"/>
  <c r="Q333" i="209"/>
  <c r="R333" i="209"/>
  <c r="S333" i="209"/>
  <c r="T333" i="209"/>
  <c r="U333" i="209"/>
  <c r="V333" i="209"/>
  <c r="W333" i="209"/>
  <c r="X333" i="209"/>
  <c r="Y333" i="209"/>
  <c r="Z333" i="209"/>
  <c r="AA333" i="209"/>
  <c r="AB333" i="209"/>
  <c r="A334" i="209"/>
  <c r="B334" i="209"/>
  <c r="C334" i="209"/>
  <c r="D334" i="209"/>
  <c r="E334" i="209"/>
  <c r="F334" i="209"/>
  <c r="G334" i="209"/>
  <c r="H334" i="209"/>
  <c r="I334" i="209"/>
  <c r="J334" i="209"/>
  <c r="K334" i="209"/>
  <c r="L334" i="209"/>
  <c r="M334" i="209"/>
  <c r="N334" i="209"/>
  <c r="O334" i="209"/>
  <c r="P334" i="209"/>
  <c r="Q334" i="209"/>
  <c r="R334" i="209"/>
  <c r="S334" i="209"/>
  <c r="T334" i="209"/>
  <c r="U334" i="209"/>
  <c r="V334" i="209"/>
  <c r="W334" i="209"/>
  <c r="X334" i="209"/>
  <c r="Y334" i="209"/>
  <c r="Z334" i="209"/>
  <c r="AA334" i="209"/>
  <c r="AB334" i="209"/>
  <c r="A335" i="209"/>
  <c r="B335" i="209"/>
  <c r="C335" i="209"/>
  <c r="D335" i="209"/>
  <c r="E335" i="209"/>
  <c r="F335" i="209"/>
  <c r="G335" i="209"/>
  <c r="H335" i="209"/>
  <c r="I335" i="209"/>
  <c r="J335" i="209"/>
  <c r="K335" i="209"/>
  <c r="L335" i="209"/>
  <c r="M335" i="209"/>
  <c r="N335" i="209"/>
  <c r="O335" i="209"/>
  <c r="P335" i="209"/>
  <c r="Q335" i="209"/>
  <c r="R335" i="209"/>
  <c r="S335" i="209"/>
  <c r="T335" i="209"/>
  <c r="U335" i="209"/>
  <c r="V335" i="209"/>
  <c r="W335" i="209"/>
  <c r="X335" i="209"/>
  <c r="Y335" i="209"/>
  <c r="Z335" i="209"/>
  <c r="AA335" i="209"/>
  <c r="AB335" i="209"/>
  <c r="A336" i="209"/>
  <c r="B336" i="209"/>
  <c r="C336" i="209"/>
  <c r="D336" i="209"/>
  <c r="E336" i="209"/>
  <c r="F336" i="209"/>
  <c r="G336" i="209"/>
  <c r="H336" i="209"/>
  <c r="I336" i="209"/>
  <c r="J336" i="209"/>
  <c r="K336" i="209"/>
  <c r="L336" i="209"/>
  <c r="M336" i="209"/>
  <c r="N336" i="209"/>
  <c r="O336" i="209"/>
  <c r="P336" i="209"/>
  <c r="Q336" i="209"/>
  <c r="R336" i="209"/>
  <c r="S336" i="209"/>
  <c r="T336" i="209"/>
  <c r="U336" i="209"/>
  <c r="V336" i="209"/>
  <c r="W336" i="209"/>
  <c r="X336" i="209"/>
  <c r="Y336" i="209"/>
  <c r="Z336" i="209"/>
  <c r="AA336" i="209"/>
  <c r="AB336" i="209"/>
  <c r="A337" i="209"/>
  <c r="B337" i="209"/>
  <c r="C337" i="209"/>
  <c r="D337" i="209"/>
  <c r="E337" i="209"/>
  <c r="F337" i="209"/>
  <c r="G337" i="209"/>
  <c r="H337" i="209"/>
  <c r="I337" i="209"/>
  <c r="J337" i="209"/>
  <c r="K337" i="209"/>
  <c r="L337" i="209"/>
  <c r="M337" i="209"/>
  <c r="N337" i="209"/>
  <c r="O337" i="209"/>
  <c r="P337" i="209"/>
  <c r="Q337" i="209"/>
  <c r="R337" i="209"/>
  <c r="S337" i="209"/>
  <c r="T337" i="209"/>
  <c r="U337" i="209"/>
  <c r="V337" i="209"/>
  <c r="W337" i="209"/>
  <c r="X337" i="209"/>
  <c r="Y337" i="209"/>
  <c r="Z337" i="209"/>
  <c r="AA337" i="209"/>
  <c r="AB337" i="209"/>
  <c r="A338" i="209"/>
  <c r="B338" i="209"/>
  <c r="C338" i="209"/>
  <c r="D338" i="209"/>
  <c r="E338" i="209"/>
  <c r="F338" i="209"/>
  <c r="G338" i="209"/>
  <c r="H338" i="209"/>
  <c r="I338" i="209"/>
  <c r="J338" i="209"/>
  <c r="K338" i="209"/>
  <c r="L338" i="209"/>
  <c r="M338" i="209"/>
  <c r="N338" i="209"/>
  <c r="O338" i="209"/>
  <c r="P338" i="209"/>
  <c r="Q338" i="209"/>
  <c r="R338" i="209"/>
  <c r="S338" i="209"/>
  <c r="T338" i="209"/>
  <c r="U338" i="209"/>
  <c r="V338" i="209"/>
  <c r="W338" i="209"/>
  <c r="X338" i="209"/>
  <c r="Y338" i="209"/>
  <c r="Z338" i="209"/>
  <c r="AA338" i="209"/>
  <c r="AB338" i="209"/>
  <c r="A339" i="209"/>
  <c r="B339" i="209"/>
  <c r="C339" i="209"/>
  <c r="D339" i="209"/>
  <c r="E339" i="209"/>
  <c r="F339" i="209"/>
  <c r="G339" i="209"/>
  <c r="H339" i="209"/>
  <c r="I339" i="209"/>
  <c r="J339" i="209"/>
  <c r="K339" i="209"/>
  <c r="L339" i="209"/>
  <c r="M339" i="209"/>
  <c r="N339" i="209"/>
  <c r="O339" i="209"/>
  <c r="P339" i="209"/>
  <c r="Q339" i="209"/>
  <c r="R339" i="209"/>
  <c r="S339" i="209"/>
  <c r="T339" i="209"/>
  <c r="U339" i="209"/>
  <c r="V339" i="209"/>
  <c r="W339" i="209"/>
  <c r="X339" i="209"/>
  <c r="Y339" i="209"/>
  <c r="Z339" i="209"/>
  <c r="AA339" i="209"/>
  <c r="AB339" i="209"/>
  <c r="A340" i="209"/>
  <c r="B340" i="209"/>
  <c r="C340" i="209"/>
  <c r="D340" i="209"/>
  <c r="E340" i="209"/>
  <c r="F340" i="209"/>
  <c r="G340" i="209"/>
  <c r="H340" i="209"/>
  <c r="I340" i="209"/>
  <c r="J340" i="209"/>
  <c r="K340" i="209"/>
  <c r="L340" i="209"/>
  <c r="M340" i="209"/>
  <c r="N340" i="209"/>
  <c r="O340" i="209"/>
  <c r="P340" i="209"/>
  <c r="Q340" i="209"/>
  <c r="R340" i="209"/>
  <c r="S340" i="209"/>
  <c r="T340" i="209"/>
  <c r="U340" i="209"/>
  <c r="V340" i="209"/>
  <c r="W340" i="209"/>
  <c r="X340" i="209"/>
  <c r="Y340" i="209"/>
  <c r="Z340" i="209"/>
  <c r="AA340" i="209"/>
  <c r="AB340" i="209"/>
  <c r="A341" i="209"/>
  <c r="B341" i="209"/>
  <c r="C341" i="209"/>
  <c r="D341" i="209"/>
  <c r="E341" i="209"/>
  <c r="F341" i="209"/>
  <c r="G341" i="209"/>
  <c r="H341" i="209"/>
  <c r="I341" i="209"/>
  <c r="J341" i="209"/>
  <c r="K341" i="209"/>
  <c r="L341" i="209"/>
  <c r="M341" i="209"/>
  <c r="N341" i="209"/>
  <c r="O341" i="209"/>
  <c r="P341" i="209"/>
  <c r="Q341" i="209"/>
  <c r="R341" i="209"/>
  <c r="S341" i="209"/>
  <c r="T341" i="209"/>
  <c r="U341" i="209"/>
  <c r="V341" i="209"/>
  <c r="W341" i="209"/>
  <c r="X341" i="209"/>
  <c r="Y341" i="209"/>
  <c r="Z341" i="209"/>
  <c r="AA341" i="209"/>
  <c r="AB341" i="209"/>
  <c r="A342" i="209"/>
  <c r="B342" i="209"/>
  <c r="C342" i="209"/>
  <c r="D342" i="209"/>
  <c r="E342" i="209"/>
  <c r="F342" i="209"/>
  <c r="G342" i="209"/>
  <c r="H342" i="209"/>
  <c r="I342" i="209"/>
  <c r="J342" i="209"/>
  <c r="K342" i="209"/>
  <c r="L342" i="209"/>
  <c r="M342" i="209"/>
  <c r="N342" i="209"/>
  <c r="O342" i="209"/>
  <c r="P342" i="209"/>
  <c r="Q342" i="209"/>
  <c r="R342" i="209"/>
  <c r="S342" i="209"/>
  <c r="T342" i="209"/>
  <c r="U342" i="209"/>
  <c r="V342" i="209"/>
  <c r="W342" i="209"/>
  <c r="X342" i="209"/>
  <c r="Y342" i="209"/>
  <c r="Z342" i="209"/>
  <c r="AA342" i="209"/>
  <c r="AB342" i="209"/>
  <c r="A343" i="209"/>
  <c r="B343" i="209"/>
  <c r="C343" i="209"/>
  <c r="D343" i="209"/>
  <c r="E343" i="209"/>
  <c r="F343" i="209"/>
  <c r="G343" i="209"/>
  <c r="H343" i="209"/>
  <c r="I343" i="209"/>
  <c r="J343" i="209"/>
  <c r="K343" i="209"/>
  <c r="L343" i="209"/>
  <c r="M343" i="209"/>
  <c r="N343" i="209"/>
  <c r="O343" i="209"/>
  <c r="P343" i="209"/>
  <c r="Q343" i="209"/>
  <c r="R343" i="209"/>
  <c r="S343" i="209"/>
  <c r="T343" i="209"/>
  <c r="U343" i="209"/>
  <c r="V343" i="209"/>
  <c r="W343" i="209"/>
  <c r="X343" i="209"/>
  <c r="Y343" i="209"/>
  <c r="Z343" i="209"/>
  <c r="AA343" i="209"/>
  <c r="AB343" i="209"/>
  <c r="A344" i="209"/>
  <c r="B344" i="209"/>
  <c r="C344" i="209"/>
  <c r="D344" i="209"/>
  <c r="E344" i="209"/>
  <c r="F344" i="209"/>
  <c r="G344" i="209"/>
  <c r="H344" i="209"/>
  <c r="I344" i="209"/>
  <c r="J344" i="209"/>
  <c r="K344" i="209"/>
  <c r="L344" i="209"/>
  <c r="M344" i="209"/>
  <c r="N344" i="209"/>
  <c r="O344" i="209"/>
  <c r="P344" i="209"/>
  <c r="Q344" i="209"/>
  <c r="R344" i="209"/>
  <c r="S344" i="209"/>
  <c r="T344" i="209"/>
  <c r="U344" i="209"/>
  <c r="V344" i="209"/>
  <c r="W344" i="209"/>
  <c r="X344" i="209"/>
  <c r="Y344" i="209"/>
  <c r="Z344" i="209"/>
  <c r="AA344" i="209"/>
  <c r="AB344" i="209"/>
  <c r="A345" i="209"/>
  <c r="B345" i="209"/>
  <c r="C345" i="209"/>
  <c r="D345" i="209"/>
  <c r="E345" i="209"/>
  <c r="F345" i="209"/>
  <c r="G345" i="209"/>
  <c r="H345" i="209"/>
  <c r="I345" i="209"/>
  <c r="J345" i="209"/>
  <c r="K345" i="209"/>
  <c r="L345" i="209"/>
  <c r="M345" i="209"/>
  <c r="N345" i="209"/>
  <c r="O345" i="209"/>
  <c r="P345" i="209"/>
  <c r="Q345" i="209"/>
  <c r="R345" i="209"/>
  <c r="S345" i="209"/>
  <c r="T345" i="209"/>
  <c r="U345" i="209"/>
  <c r="V345" i="209"/>
  <c r="W345" i="209"/>
  <c r="X345" i="209"/>
  <c r="Y345" i="209"/>
  <c r="Z345" i="209"/>
  <c r="AA345" i="209"/>
  <c r="AB345" i="209"/>
  <c r="A346" i="209"/>
  <c r="B346" i="209"/>
  <c r="C346" i="209"/>
  <c r="D346" i="209"/>
  <c r="E346" i="209"/>
  <c r="F346" i="209"/>
  <c r="G346" i="209"/>
  <c r="H346" i="209"/>
  <c r="I346" i="209"/>
  <c r="J346" i="209"/>
  <c r="K346" i="209"/>
  <c r="L346" i="209"/>
  <c r="M346" i="209"/>
  <c r="N346" i="209"/>
  <c r="O346" i="209"/>
  <c r="P346" i="209"/>
  <c r="Q346" i="209"/>
  <c r="R346" i="209"/>
  <c r="S346" i="209"/>
  <c r="T346" i="209"/>
  <c r="U346" i="209"/>
  <c r="V346" i="209"/>
  <c r="W346" i="209"/>
  <c r="X346" i="209"/>
  <c r="Y346" i="209"/>
  <c r="Z346" i="209"/>
  <c r="AA346" i="209"/>
  <c r="AB346" i="209"/>
  <c r="A347" i="209"/>
  <c r="B347" i="209"/>
  <c r="C347" i="209"/>
  <c r="D347" i="209"/>
  <c r="E347" i="209"/>
  <c r="F347" i="209"/>
  <c r="G347" i="209"/>
  <c r="H347" i="209"/>
  <c r="I347" i="209"/>
  <c r="J347" i="209"/>
  <c r="K347" i="209"/>
  <c r="L347" i="209"/>
  <c r="M347" i="209"/>
  <c r="N347" i="209"/>
  <c r="O347" i="209"/>
  <c r="P347" i="209"/>
  <c r="Q347" i="209"/>
  <c r="R347" i="209"/>
  <c r="S347" i="209"/>
  <c r="T347" i="209"/>
  <c r="U347" i="209"/>
  <c r="V347" i="209"/>
  <c r="W347" i="209"/>
  <c r="X347" i="209"/>
  <c r="Y347" i="209"/>
  <c r="Z347" i="209"/>
  <c r="AA347" i="209"/>
  <c r="AB347" i="209"/>
  <c r="A348" i="209"/>
  <c r="B348" i="209"/>
  <c r="C348" i="209"/>
  <c r="D348" i="209"/>
  <c r="E348" i="209"/>
  <c r="F348" i="209"/>
  <c r="G348" i="209"/>
  <c r="H348" i="209"/>
  <c r="I348" i="209"/>
  <c r="J348" i="209"/>
  <c r="K348" i="209"/>
  <c r="L348" i="209"/>
  <c r="M348" i="209"/>
  <c r="N348" i="209"/>
  <c r="O348" i="209"/>
  <c r="P348" i="209"/>
  <c r="Q348" i="209"/>
  <c r="R348" i="209"/>
  <c r="S348" i="209"/>
  <c r="T348" i="209"/>
  <c r="U348" i="209"/>
  <c r="V348" i="209"/>
  <c r="W348" i="209"/>
  <c r="X348" i="209"/>
  <c r="Y348" i="209"/>
  <c r="Z348" i="209"/>
  <c r="AA348" i="209"/>
  <c r="AB348" i="209"/>
  <c r="A349" i="209"/>
  <c r="B349" i="209"/>
  <c r="C349" i="209"/>
  <c r="D349" i="209"/>
  <c r="E349" i="209"/>
  <c r="F349" i="209"/>
  <c r="G349" i="209"/>
  <c r="H349" i="209"/>
  <c r="I349" i="209"/>
  <c r="J349" i="209"/>
  <c r="K349" i="209"/>
  <c r="L349" i="209"/>
  <c r="M349" i="209"/>
  <c r="N349" i="209"/>
  <c r="O349" i="209"/>
  <c r="P349" i="209"/>
  <c r="Q349" i="209"/>
  <c r="R349" i="209"/>
  <c r="S349" i="209"/>
  <c r="T349" i="209"/>
  <c r="U349" i="209"/>
  <c r="V349" i="209"/>
  <c r="W349" i="209"/>
  <c r="X349" i="209"/>
  <c r="Y349" i="209"/>
  <c r="Z349" i="209"/>
  <c r="AA349" i="209"/>
  <c r="AB349" i="209"/>
  <c r="A350" i="209"/>
  <c r="B350" i="209"/>
  <c r="C350" i="209"/>
  <c r="D350" i="209"/>
  <c r="E350" i="209"/>
  <c r="F350" i="209"/>
  <c r="G350" i="209"/>
  <c r="H350" i="209"/>
  <c r="I350" i="209"/>
  <c r="J350" i="209"/>
  <c r="K350" i="209"/>
  <c r="L350" i="209"/>
  <c r="M350" i="209"/>
  <c r="N350" i="209"/>
  <c r="O350" i="209"/>
  <c r="P350" i="209"/>
  <c r="Q350" i="209"/>
  <c r="R350" i="209"/>
  <c r="S350" i="209"/>
  <c r="T350" i="209"/>
  <c r="U350" i="209"/>
  <c r="V350" i="209"/>
  <c r="W350" i="209"/>
  <c r="X350" i="209"/>
  <c r="Y350" i="209"/>
  <c r="Z350" i="209"/>
  <c r="AA350" i="209"/>
  <c r="AB350" i="209"/>
  <c r="A351" i="209"/>
  <c r="B351" i="209"/>
  <c r="C351" i="209"/>
  <c r="D351" i="209"/>
  <c r="E351" i="209"/>
  <c r="F351" i="209"/>
  <c r="G351" i="209"/>
  <c r="H351" i="209"/>
  <c r="I351" i="209"/>
  <c r="J351" i="209"/>
  <c r="K351" i="209"/>
  <c r="L351" i="209"/>
  <c r="M351" i="209"/>
  <c r="N351" i="209"/>
  <c r="O351" i="209"/>
  <c r="P351" i="209"/>
  <c r="Q351" i="209"/>
  <c r="R351" i="209"/>
  <c r="S351" i="209"/>
  <c r="T351" i="209"/>
  <c r="U351" i="209"/>
  <c r="V351" i="209"/>
  <c r="W351" i="209"/>
  <c r="X351" i="209"/>
  <c r="Y351" i="209"/>
  <c r="Z351" i="209"/>
  <c r="AA351" i="209"/>
  <c r="AB351" i="209"/>
  <c r="A352" i="209"/>
  <c r="B352" i="209"/>
  <c r="C352" i="209"/>
  <c r="D352" i="209"/>
  <c r="E352" i="209"/>
  <c r="F352" i="209"/>
  <c r="G352" i="209"/>
  <c r="H352" i="209"/>
  <c r="I352" i="209"/>
  <c r="J352" i="209"/>
  <c r="K352" i="209"/>
  <c r="L352" i="209"/>
  <c r="M352" i="209"/>
  <c r="N352" i="209"/>
  <c r="O352" i="209"/>
  <c r="P352" i="209"/>
  <c r="Q352" i="209"/>
  <c r="R352" i="209"/>
  <c r="S352" i="209"/>
  <c r="T352" i="209"/>
  <c r="U352" i="209"/>
  <c r="V352" i="209"/>
  <c r="W352" i="209"/>
  <c r="X352" i="209"/>
  <c r="Y352" i="209"/>
  <c r="Z352" i="209"/>
  <c r="AA352" i="209"/>
  <c r="AB352" i="209"/>
  <c r="A353" i="209"/>
  <c r="B353" i="209"/>
  <c r="C353" i="209"/>
  <c r="D353" i="209"/>
  <c r="E353" i="209"/>
  <c r="F353" i="209"/>
  <c r="G353" i="209"/>
  <c r="H353" i="209"/>
  <c r="I353" i="209"/>
  <c r="J353" i="209"/>
  <c r="K353" i="209"/>
  <c r="L353" i="209"/>
  <c r="M353" i="209"/>
  <c r="N353" i="209"/>
  <c r="O353" i="209"/>
  <c r="P353" i="209"/>
  <c r="Q353" i="209"/>
  <c r="R353" i="209"/>
  <c r="S353" i="209"/>
  <c r="T353" i="209"/>
  <c r="U353" i="209"/>
  <c r="V353" i="209"/>
  <c r="W353" i="209"/>
  <c r="X353" i="209"/>
  <c r="Y353" i="209"/>
  <c r="Z353" i="209"/>
  <c r="AA353" i="209"/>
  <c r="AB353" i="209"/>
  <c r="A354" i="209"/>
  <c r="B354" i="209"/>
  <c r="C354" i="209"/>
  <c r="D354" i="209"/>
  <c r="E354" i="209"/>
  <c r="F354" i="209"/>
  <c r="G354" i="209"/>
  <c r="H354" i="209"/>
  <c r="I354" i="209"/>
  <c r="J354" i="209"/>
  <c r="K354" i="209"/>
  <c r="L354" i="209"/>
  <c r="M354" i="209"/>
  <c r="N354" i="209"/>
  <c r="O354" i="209"/>
  <c r="P354" i="209"/>
  <c r="Q354" i="209"/>
  <c r="R354" i="209"/>
  <c r="S354" i="209"/>
  <c r="T354" i="209"/>
  <c r="U354" i="209"/>
  <c r="V354" i="209"/>
  <c r="W354" i="209"/>
  <c r="X354" i="209"/>
  <c r="Y354" i="209"/>
  <c r="Z354" i="209"/>
  <c r="AA354" i="209"/>
  <c r="AB354" i="209"/>
  <c r="A355" i="209"/>
  <c r="B355" i="209"/>
  <c r="C355" i="209"/>
  <c r="D355" i="209"/>
  <c r="E355" i="209"/>
  <c r="F355" i="209"/>
  <c r="G355" i="209"/>
  <c r="H355" i="209"/>
  <c r="I355" i="209"/>
  <c r="J355" i="209"/>
  <c r="K355" i="209"/>
  <c r="L355" i="209"/>
  <c r="M355" i="209"/>
  <c r="N355" i="209"/>
  <c r="O355" i="209"/>
  <c r="P355" i="209"/>
  <c r="Q355" i="209"/>
  <c r="R355" i="209"/>
  <c r="S355" i="209"/>
  <c r="T355" i="209"/>
  <c r="U355" i="209"/>
  <c r="V355" i="209"/>
  <c r="W355" i="209"/>
  <c r="X355" i="209"/>
  <c r="Y355" i="209"/>
  <c r="Z355" i="209"/>
  <c r="AA355" i="209"/>
  <c r="AB355" i="209"/>
  <c r="A356" i="209"/>
  <c r="B356" i="209"/>
  <c r="C356" i="209"/>
  <c r="D356" i="209"/>
  <c r="E356" i="209"/>
  <c r="F356" i="209"/>
  <c r="G356" i="209"/>
  <c r="H356" i="209"/>
  <c r="I356" i="209"/>
  <c r="J356" i="209"/>
  <c r="K356" i="209"/>
  <c r="L356" i="209"/>
  <c r="M356" i="209"/>
  <c r="N356" i="209"/>
  <c r="O356" i="209"/>
  <c r="P356" i="209"/>
  <c r="Q356" i="209"/>
  <c r="R356" i="209"/>
  <c r="S356" i="209"/>
  <c r="T356" i="209"/>
  <c r="U356" i="209"/>
  <c r="V356" i="209"/>
  <c r="W356" i="209"/>
  <c r="X356" i="209"/>
  <c r="Y356" i="209"/>
  <c r="Z356" i="209"/>
  <c r="AA356" i="209"/>
  <c r="AB356" i="209"/>
  <c r="A357" i="209"/>
  <c r="B357" i="209"/>
  <c r="C357" i="209"/>
  <c r="D357" i="209"/>
  <c r="E357" i="209"/>
  <c r="F357" i="209"/>
  <c r="G357" i="209"/>
  <c r="H357" i="209"/>
  <c r="I357" i="209"/>
  <c r="J357" i="209"/>
  <c r="K357" i="209"/>
  <c r="L357" i="209"/>
  <c r="M357" i="209"/>
  <c r="N357" i="209"/>
  <c r="O357" i="209"/>
  <c r="P357" i="209"/>
  <c r="Q357" i="209"/>
  <c r="R357" i="209"/>
  <c r="S357" i="209"/>
  <c r="T357" i="209"/>
  <c r="U357" i="209"/>
  <c r="V357" i="209"/>
  <c r="W357" i="209"/>
  <c r="X357" i="209"/>
  <c r="Y357" i="209"/>
  <c r="Z357" i="209"/>
  <c r="AA357" i="209"/>
  <c r="AB357" i="209"/>
  <c r="A358" i="209"/>
  <c r="B358" i="209"/>
  <c r="C358" i="209"/>
  <c r="D358" i="209"/>
  <c r="E358" i="209"/>
  <c r="F358" i="209"/>
  <c r="G358" i="209"/>
  <c r="H358" i="209"/>
  <c r="I358" i="209"/>
  <c r="J358" i="209"/>
  <c r="K358" i="209"/>
  <c r="L358" i="209"/>
  <c r="M358" i="209"/>
  <c r="N358" i="209"/>
  <c r="O358" i="209"/>
  <c r="P358" i="209"/>
  <c r="Q358" i="209"/>
  <c r="R358" i="209"/>
  <c r="S358" i="209"/>
  <c r="T358" i="209"/>
  <c r="U358" i="209"/>
  <c r="V358" i="209"/>
  <c r="W358" i="209"/>
  <c r="X358" i="209"/>
  <c r="Y358" i="209"/>
  <c r="Z358" i="209"/>
  <c r="AA358" i="209"/>
  <c r="AB358" i="209"/>
  <c r="A359" i="209"/>
  <c r="B359" i="209"/>
  <c r="C359" i="209"/>
  <c r="D359" i="209"/>
  <c r="E359" i="209"/>
  <c r="F359" i="209"/>
  <c r="G359" i="209"/>
  <c r="H359" i="209"/>
  <c r="I359" i="209"/>
  <c r="J359" i="209"/>
  <c r="K359" i="209"/>
  <c r="L359" i="209"/>
  <c r="M359" i="209"/>
  <c r="N359" i="209"/>
  <c r="O359" i="209"/>
  <c r="P359" i="209"/>
  <c r="Q359" i="209"/>
  <c r="R359" i="209"/>
  <c r="S359" i="209"/>
  <c r="T359" i="209"/>
  <c r="U359" i="209"/>
  <c r="V359" i="209"/>
  <c r="W359" i="209"/>
  <c r="X359" i="209"/>
  <c r="Y359" i="209"/>
  <c r="Z359" i="209"/>
  <c r="AA359" i="209"/>
  <c r="AB359" i="209"/>
  <c r="A360" i="209"/>
  <c r="B360" i="209"/>
  <c r="C360" i="209"/>
  <c r="D360" i="209"/>
  <c r="E360" i="209"/>
  <c r="F360" i="209"/>
  <c r="G360" i="209"/>
  <c r="H360" i="209"/>
  <c r="I360" i="209"/>
  <c r="J360" i="209"/>
  <c r="K360" i="209"/>
  <c r="L360" i="209"/>
  <c r="M360" i="209"/>
  <c r="N360" i="209"/>
  <c r="O360" i="209"/>
  <c r="P360" i="209"/>
  <c r="Q360" i="209"/>
  <c r="R360" i="209"/>
  <c r="S360" i="209"/>
  <c r="T360" i="209"/>
  <c r="U360" i="209"/>
  <c r="V360" i="209"/>
  <c r="W360" i="209"/>
  <c r="X360" i="209"/>
  <c r="Y360" i="209"/>
  <c r="Z360" i="209"/>
  <c r="AA360" i="209"/>
  <c r="AB360" i="209"/>
  <c r="A361" i="209"/>
  <c r="B361" i="209"/>
  <c r="C361" i="209"/>
  <c r="D361" i="209"/>
  <c r="E361" i="209"/>
  <c r="F361" i="209"/>
  <c r="G361" i="209"/>
  <c r="H361" i="209"/>
  <c r="I361" i="209"/>
  <c r="J361" i="209"/>
  <c r="K361" i="209"/>
  <c r="L361" i="209"/>
  <c r="M361" i="209"/>
  <c r="N361" i="209"/>
  <c r="O361" i="209"/>
  <c r="P361" i="209"/>
  <c r="Q361" i="209"/>
  <c r="R361" i="209"/>
  <c r="S361" i="209"/>
  <c r="T361" i="209"/>
  <c r="U361" i="209"/>
  <c r="V361" i="209"/>
  <c r="W361" i="209"/>
  <c r="X361" i="209"/>
  <c r="Y361" i="209"/>
  <c r="Z361" i="209"/>
  <c r="AA361" i="209"/>
  <c r="AB361" i="209"/>
  <c r="A362" i="209"/>
  <c r="B362" i="209"/>
  <c r="C362" i="209"/>
  <c r="D362" i="209"/>
  <c r="E362" i="209"/>
  <c r="F362" i="209"/>
  <c r="G362" i="209"/>
  <c r="H362" i="209"/>
  <c r="I362" i="209"/>
  <c r="J362" i="209"/>
  <c r="K362" i="209"/>
  <c r="L362" i="209"/>
  <c r="M362" i="209"/>
  <c r="N362" i="209"/>
  <c r="O362" i="209"/>
  <c r="P362" i="209"/>
  <c r="Q362" i="209"/>
  <c r="R362" i="209"/>
  <c r="S362" i="209"/>
  <c r="T362" i="209"/>
  <c r="U362" i="209"/>
  <c r="V362" i="209"/>
  <c r="W362" i="209"/>
  <c r="X362" i="209"/>
  <c r="Y362" i="209"/>
  <c r="Z362" i="209"/>
  <c r="AA362" i="209"/>
  <c r="AB362" i="209"/>
  <c r="A363" i="209"/>
  <c r="B363" i="209"/>
  <c r="C363" i="209"/>
  <c r="D363" i="209"/>
  <c r="E363" i="209"/>
  <c r="F363" i="209"/>
  <c r="G363" i="209"/>
  <c r="H363" i="209"/>
  <c r="I363" i="209"/>
  <c r="J363" i="209"/>
  <c r="K363" i="209"/>
  <c r="L363" i="209"/>
  <c r="M363" i="209"/>
  <c r="N363" i="209"/>
  <c r="O363" i="209"/>
  <c r="P363" i="209"/>
  <c r="Q363" i="209"/>
  <c r="R363" i="209"/>
  <c r="S363" i="209"/>
  <c r="T363" i="209"/>
  <c r="U363" i="209"/>
  <c r="V363" i="209"/>
  <c r="W363" i="209"/>
  <c r="X363" i="209"/>
  <c r="Y363" i="209"/>
  <c r="Z363" i="209"/>
  <c r="AA363" i="209"/>
  <c r="AB363" i="209"/>
  <c r="A364" i="209"/>
  <c r="B364" i="209"/>
  <c r="C364" i="209"/>
  <c r="D364" i="209"/>
  <c r="E364" i="209"/>
  <c r="F364" i="209"/>
  <c r="G364" i="209"/>
  <c r="H364" i="209"/>
  <c r="I364" i="209"/>
  <c r="J364" i="209"/>
  <c r="K364" i="209"/>
  <c r="L364" i="209"/>
  <c r="M364" i="209"/>
  <c r="N364" i="209"/>
  <c r="O364" i="209"/>
  <c r="P364" i="209"/>
  <c r="Q364" i="209"/>
  <c r="R364" i="209"/>
  <c r="S364" i="209"/>
  <c r="T364" i="209"/>
  <c r="U364" i="209"/>
  <c r="V364" i="209"/>
  <c r="W364" i="209"/>
  <c r="X364" i="209"/>
  <c r="Y364" i="209"/>
  <c r="Z364" i="209"/>
  <c r="AA364" i="209"/>
  <c r="AB364" i="209"/>
  <c r="A365" i="209"/>
  <c r="B365" i="209"/>
  <c r="C365" i="209"/>
  <c r="D365" i="209"/>
  <c r="E365" i="209"/>
  <c r="F365" i="209"/>
  <c r="G365" i="209"/>
  <c r="H365" i="209"/>
  <c r="I365" i="209"/>
  <c r="J365" i="209"/>
  <c r="K365" i="209"/>
  <c r="L365" i="209"/>
  <c r="M365" i="209"/>
  <c r="N365" i="209"/>
  <c r="O365" i="209"/>
  <c r="P365" i="209"/>
  <c r="Q365" i="209"/>
  <c r="R365" i="209"/>
  <c r="S365" i="209"/>
  <c r="T365" i="209"/>
  <c r="U365" i="209"/>
  <c r="V365" i="209"/>
  <c r="W365" i="209"/>
  <c r="X365" i="209"/>
  <c r="Y365" i="209"/>
  <c r="Z365" i="209"/>
  <c r="AA365" i="209"/>
  <c r="AB365" i="209"/>
  <c r="A366" i="209"/>
  <c r="B366" i="209"/>
  <c r="C366" i="209"/>
  <c r="D366" i="209"/>
  <c r="E366" i="209"/>
  <c r="F366" i="209"/>
  <c r="G366" i="209"/>
  <c r="H366" i="209"/>
  <c r="I366" i="209"/>
  <c r="J366" i="209"/>
  <c r="K366" i="209"/>
  <c r="L366" i="209"/>
  <c r="M366" i="209"/>
  <c r="N366" i="209"/>
  <c r="O366" i="209"/>
  <c r="P366" i="209"/>
  <c r="Q366" i="209"/>
  <c r="R366" i="209"/>
  <c r="S366" i="209"/>
  <c r="T366" i="209"/>
  <c r="U366" i="209"/>
  <c r="V366" i="209"/>
  <c r="W366" i="209"/>
  <c r="X366" i="209"/>
  <c r="Y366" i="209"/>
  <c r="Z366" i="209"/>
  <c r="AA366" i="209"/>
  <c r="AB366" i="209"/>
  <c r="A367" i="209"/>
  <c r="B367" i="209"/>
  <c r="C367" i="209"/>
  <c r="D367" i="209"/>
  <c r="E367" i="209"/>
  <c r="F367" i="209"/>
  <c r="G367" i="209"/>
  <c r="H367" i="209"/>
  <c r="I367" i="209"/>
  <c r="J367" i="209"/>
  <c r="K367" i="209"/>
  <c r="L367" i="209"/>
  <c r="M367" i="209"/>
  <c r="N367" i="209"/>
  <c r="O367" i="209"/>
  <c r="P367" i="209"/>
  <c r="Q367" i="209"/>
  <c r="R367" i="209"/>
  <c r="S367" i="209"/>
  <c r="T367" i="209"/>
  <c r="U367" i="209"/>
  <c r="V367" i="209"/>
  <c r="W367" i="209"/>
  <c r="X367" i="209"/>
  <c r="Y367" i="209"/>
  <c r="Z367" i="209"/>
  <c r="AA367" i="209"/>
  <c r="AB367" i="209"/>
  <c r="A368" i="209"/>
  <c r="B368" i="209"/>
  <c r="C368" i="209"/>
  <c r="D368" i="209"/>
  <c r="E368" i="209"/>
  <c r="F368" i="209"/>
  <c r="G368" i="209"/>
  <c r="H368" i="209"/>
  <c r="I368" i="209"/>
  <c r="J368" i="209"/>
  <c r="K368" i="209"/>
  <c r="L368" i="209"/>
  <c r="M368" i="209"/>
  <c r="N368" i="209"/>
  <c r="O368" i="209"/>
  <c r="P368" i="209"/>
  <c r="Q368" i="209"/>
  <c r="R368" i="209"/>
  <c r="S368" i="209"/>
  <c r="T368" i="209"/>
  <c r="U368" i="209"/>
  <c r="V368" i="209"/>
  <c r="W368" i="209"/>
  <c r="X368" i="209"/>
  <c r="Y368" i="209"/>
  <c r="Z368" i="209"/>
  <c r="AA368" i="209"/>
  <c r="AB368" i="209"/>
  <c r="A369" i="209"/>
  <c r="B369" i="209"/>
  <c r="C369" i="209"/>
  <c r="D369" i="209"/>
  <c r="E369" i="209"/>
  <c r="F369" i="209"/>
  <c r="G369" i="209"/>
  <c r="H369" i="209"/>
  <c r="I369" i="209"/>
  <c r="J369" i="209"/>
  <c r="K369" i="209"/>
  <c r="L369" i="209"/>
  <c r="M369" i="209"/>
  <c r="N369" i="209"/>
  <c r="O369" i="209"/>
  <c r="P369" i="209"/>
  <c r="Q369" i="209"/>
  <c r="R369" i="209"/>
  <c r="S369" i="209"/>
  <c r="T369" i="209"/>
  <c r="U369" i="209"/>
  <c r="V369" i="209"/>
  <c r="W369" i="209"/>
  <c r="X369" i="209"/>
  <c r="Y369" i="209"/>
  <c r="Z369" i="209"/>
  <c r="AA369" i="209"/>
  <c r="AB369" i="209"/>
  <c r="A370" i="209"/>
  <c r="B370" i="209"/>
  <c r="C370" i="209"/>
  <c r="D370" i="209"/>
  <c r="E370" i="209"/>
  <c r="F370" i="209"/>
  <c r="G370" i="209"/>
  <c r="H370" i="209"/>
  <c r="I370" i="209"/>
  <c r="J370" i="209"/>
  <c r="K370" i="209"/>
  <c r="L370" i="209"/>
  <c r="M370" i="209"/>
  <c r="N370" i="209"/>
  <c r="O370" i="209"/>
  <c r="P370" i="209"/>
  <c r="Q370" i="209"/>
  <c r="R370" i="209"/>
  <c r="S370" i="209"/>
  <c r="T370" i="209"/>
  <c r="U370" i="209"/>
  <c r="V370" i="209"/>
  <c r="W370" i="209"/>
  <c r="X370" i="209"/>
  <c r="Y370" i="209"/>
  <c r="Z370" i="209"/>
  <c r="AA370" i="209"/>
  <c r="AB370" i="209"/>
  <c r="A371" i="209"/>
  <c r="B371" i="209"/>
  <c r="C371" i="209"/>
  <c r="D371" i="209"/>
  <c r="E371" i="209"/>
  <c r="F371" i="209"/>
  <c r="G371" i="209"/>
  <c r="H371" i="209"/>
  <c r="I371" i="209"/>
  <c r="J371" i="209"/>
  <c r="K371" i="209"/>
  <c r="L371" i="209"/>
  <c r="M371" i="209"/>
  <c r="N371" i="209"/>
  <c r="O371" i="209"/>
  <c r="P371" i="209"/>
  <c r="Q371" i="209"/>
  <c r="R371" i="209"/>
  <c r="S371" i="209"/>
  <c r="T371" i="209"/>
  <c r="U371" i="209"/>
  <c r="V371" i="209"/>
  <c r="W371" i="209"/>
  <c r="X371" i="209"/>
  <c r="Y371" i="209"/>
  <c r="Z371" i="209"/>
  <c r="AA371" i="209"/>
  <c r="AB371" i="209"/>
  <c r="A372" i="209"/>
  <c r="B372" i="209"/>
  <c r="C372" i="209"/>
  <c r="D372" i="209"/>
  <c r="E372" i="209"/>
  <c r="F372" i="209"/>
  <c r="G372" i="209"/>
  <c r="H372" i="209"/>
  <c r="I372" i="209"/>
  <c r="J372" i="209"/>
  <c r="K372" i="209"/>
  <c r="L372" i="209"/>
  <c r="M372" i="209"/>
  <c r="N372" i="209"/>
  <c r="O372" i="209"/>
  <c r="P372" i="209"/>
  <c r="Q372" i="209"/>
  <c r="R372" i="209"/>
  <c r="S372" i="209"/>
  <c r="T372" i="209"/>
  <c r="U372" i="209"/>
  <c r="V372" i="209"/>
  <c r="W372" i="209"/>
  <c r="X372" i="209"/>
  <c r="Y372" i="209"/>
  <c r="Z372" i="209"/>
  <c r="AA372" i="209"/>
  <c r="AB372" i="209"/>
  <c r="A373" i="209"/>
  <c r="B373" i="209"/>
  <c r="C373" i="209"/>
  <c r="D373" i="209"/>
  <c r="E373" i="209"/>
  <c r="F373" i="209"/>
  <c r="G373" i="209"/>
  <c r="H373" i="209"/>
  <c r="I373" i="209"/>
  <c r="J373" i="209"/>
  <c r="K373" i="209"/>
  <c r="L373" i="209"/>
  <c r="M373" i="209"/>
  <c r="N373" i="209"/>
  <c r="O373" i="209"/>
  <c r="P373" i="209"/>
  <c r="Q373" i="209"/>
  <c r="R373" i="209"/>
  <c r="S373" i="209"/>
  <c r="T373" i="209"/>
  <c r="U373" i="209"/>
  <c r="V373" i="209"/>
  <c r="W373" i="209"/>
  <c r="X373" i="209"/>
  <c r="Y373" i="209"/>
  <c r="Z373" i="209"/>
  <c r="AA373" i="209"/>
  <c r="AB373" i="209"/>
  <c r="A374" i="209"/>
  <c r="B374" i="209"/>
  <c r="C374" i="209"/>
  <c r="D374" i="209"/>
  <c r="E374" i="209"/>
  <c r="F374" i="209"/>
  <c r="G374" i="209"/>
  <c r="H374" i="209"/>
  <c r="I374" i="209"/>
  <c r="J374" i="209"/>
  <c r="K374" i="209"/>
  <c r="L374" i="209"/>
  <c r="M374" i="209"/>
  <c r="N374" i="209"/>
  <c r="O374" i="209"/>
  <c r="P374" i="209"/>
  <c r="Q374" i="209"/>
  <c r="R374" i="209"/>
  <c r="S374" i="209"/>
  <c r="T374" i="209"/>
  <c r="U374" i="209"/>
  <c r="V374" i="209"/>
  <c r="W374" i="209"/>
  <c r="X374" i="209"/>
  <c r="Y374" i="209"/>
  <c r="Z374" i="209"/>
  <c r="AA374" i="209"/>
  <c r="AB374" i="209"/>
  <c r="A375" i="209"/>
  <c r="B375" i="209"/>
  <c r="C375" i="209"/>
  <c r="D375" i="209"/>
  <c r="E375" i="209"/>
  <c r="F375" i="209"/>
  <c r="G375" i="209"/>
  <c r="H375" i="209"/>
  <c r="I375" i="209"/>
  <c r="J375" i="209"/>
  <c r="K375" i="209"/>
  <c r="L375" i="209"/>
  <c r="M375" i="209"/>
  <c r="N375" i="209"/>
  <c r="O375" i="209"/>
  <c r="P375" i="209"/>
  <c r="Q375" i="209"/>
  <c r="R375" i="209"/>
  <c r="S375" i="209"/>
  <c r="T375" i="209"/>
  <c r="U375" i="209"/>
  <c r="V375" i="209"/>
  <c r="W375" i="209"/>
  <c r="X375" i="209"/>
  <c r="Y375" i="209"/>
  <c r="Z375" i="209"/>
  <c r="AA375" i="209"/>
  <c r="AB375" i="209"/>
  <c r="A376" i="209"/>
  <c r="B376" i="209"/>
  <c r="C376" i="209"/>
  <c r="D376" i="209"/>
  <c r="E376" i="209"/>
  <c r="F376" i="209"/>
  <c r="G376" i="209"/>
  <c r="H376" i="209"/>
  <c r="I376" i="209"/>
  <c r="J376" i="209"/>
  <c r="K376" i="209"/>
  <c r="L376" i="209"/>
  <c r="M376" i="209"/>
  <c r="N376" i="209"/>
  <c r="O376" i="209"/>
  <c r="P376" i="209"/>
  <c r="Q376" i="209"/>
  <c r="R376" i="209"/>
  <c r="S376" i="209"/>
  <c r="T376" i="209"/>
  <c r="U376" i="209"/>
  <c r="V376" i="209"/>
  <c r="W376" i="209"/>
  <c r="X376" i="209"/>
  <c r="Y376" i="209"/>
  <c r="Z376" i="209"/>
  <c r="AA376" i="209"/>
  <c r="AB376" i="209"/>
  <c r="A377" i="209"/>
  <c r="B377" i="209"/>
  <c r="C377" i="209"/>
  <c r="D377" i="209"/>
  <c r="E377" i="209"/>
  <c r="F377" i="209"/>
  <c r="G377" i="209"/>
  <c r="H377" i="209"/>
  <c r="I377" i="209"/>
  <c r="J377" i="209"/>
  <c r="K377" i="209"/>
  <c r="L377" i="209"/>
  <c r="M377" i="209"/>
  <c r="N377" i="209"/>
  <c r="O377" i="209"/>
  <c r="P377" i="209"/>
  <c r="Q377" i="209"/>
  <c r="R377" i="209"/>
  <c r="S377" i="209"/>
  <c r="T377" i="209"/>
  <c r="U377" i="209"/>
  <c r="V377" i="209"/>
  <c r="W377" i="209"/>
  <c r="X377" i="209"/>
  <c r="Y377" i="209"/>
  <c r="Z377" i="209"/>
  <c r="AA377" i="209"/>
  <c r="AB377" i="209"/>
  <c r="A378" i="209"/>
  <c r="B378" i="209"/>
  <c r="C378" i="209"/>
  <c r="D378" i="209"/>
  <c r="E378" i="209"/>
  <c r="F378" i="209"/>
  <c r="G378" i="209"/>
  <c r="H378" i="209"/>
  <c r="I378" i="209"/>
  <c r="J378" i="209"/>
  <c r="K378" i="209"/>
  <c r="L378" i="209"/>
  <c r="M378" i="209"/>
  <c r="N378" i="209"/>
  <c r="O378" i="209"/>
  <c r="P378" i="209"/>
  <c r="Q378" i="209"/>
  <c r="R378" i="209"/>
  <c r="S378" i="209"/>
  <c r="T378" i="209"/>
  <c r="U378" i="209"/>
  <c r="V378" i="209"/>
  <c r="W378" i="209"/>
  <c r="X378" i="209"/>
  <c r="Y378" i="209"/>
  <c r="Z378" i="209"/>
  <c r="AA378" i="209"/>
  <c r="AB378" i="209"/>
  <c r="A379" i="209"/>
  <c r="B379" i="209"/>
  <c r="C379" i="209"/>
  <c r="D379" i="209"/>
  <c r="E379" i="209"/>
  <c r="F379" i="209"/>
  <c r="G379" i="209"/>
  <c r="H379" i="209"/>
  <c r="I379" i="209"/>
  <c r="J379" i="209"/>
  <c r="K379" i="209"/>
  <c r="L379" i="209"/>
  <c r="M379" i="209"/>
  <c r="N379" i="209"/>
  <c r="O379" i="209"/>
  <c r="P379" i="209"/>
  <c r="Q379" i="209"/>
  <c r="R379" i="209"/>
  <c r="S379" i="209"/>
  <c r="T379" i="209"/>
  <c r="U379" i="209"/>
  <c r="V379" i="209"/>
  <c r="W379" i="209"/>
  <c r="X379" i="209"/>
  <c r="Y379" i="209"/>
  <c r="Z379" i="209"/>
  <c r="AA379" i="209"/>
  <c r="AB379" i="209"/>
  <c r="A380" i="209"/>
  <c r="B380" i="209"/>
  <c r="C380" i="209"/>
  <c r="D380" i="209"/>
  <c r="E380" i="209"/>
  <c r="F380" i="209"/>
  <c r="G380" i="209"/>
  <c r="H380" i="209"/>
  <c r="I380" i="209"/>
  <c r="J380" i="209"/>
  <c r="K380" i="209"/>
  <c r="L380" i="209"/>
  <c r="M380" i="209"/>
  <c r="N380" i="209"/>
  <c r="O380" i="209"/>
  <c r="P380" i="209"/>
  <c r="Q380" i="209"/>
  <c r="R380" i="209"/>
  <c r="S380" i="209"/>
  <c r="T380" i="209"/>
  <c r="U380" i="209"/>
  <c r="V380" i="209"/>
  <c r="W380" i="209"/>
  <c r="X380" i="209"/>
  <c r="Y380" i="209"/>
  <c r="Z380" i="209"/>
  <c r="AA380" i="209"/>
  <c r="AB380" i="209"/>
  <c r="A381" i="209"/>
  <c r="B381" i="209"/>
  <c r="C381" i="209"/>
  <c r="D381" i="209"/>
  <c r="E381" i="209"/>
  <c r="F381" i="209"/>
  <c r="G381" i="209"/>
  <c r="H381" i="209"/>
  <c r="I381" i="209"/>
  <c r="J381" i="209"/>
  <c r="K381" i="209"/>
  <c r="L381" i="209"/>
  <c r="M381" i="209"/>
  <c r="N381" i="209"/>
  <c r="O381" i="209"/>
  <c r="P381" i="209"/>
  <c r="Q381" i="209"/>
  <c r="R381" i="209"/>
  <c r="S381" i="209"/>
  <c r="T381" i="209"/>
  <c r="U381" i="209"/>
  <c r="V381" i="209"/>
  <c r="W381" i="209"/>
  <c r="X381" i="209"/>
  <c r="Y381" i="209"/>
  <c r="Z381" i="209"/>
  <c r="AA381" i="209"/>
  <c r="AB381" i="209"/>
  <c r="A382" i="209"/>
  <c r="B382" i="209"/>
  <c r="C382" i="209"/>
  <c r="D382" i="209"/>
  <c r="E382" i="209"/>
  <c r="F382" i="209"/>
  <c r="G382" i="209"/>
  <c r="H382" i="209"/>
  <c r="I382" i="209"/>
  <c r="J382" i="209"/>
  <c r="K382" i="209"/>
  <c r="L382" i="209"/>
  <c r="M382" i="209"/>
  <c r="N382" i="209"/>
  <c r="O382" i="209"/>
  <c r="P382" i="209"/>
  <c r="Q382" i="209"/>
  <c r="R382" i="209"/>
  <c r="S382" i="209"/>
  <c r="T382" i="209"/>
  <c r="U382" i="209"/>
  <c r="V382" i="209"/>
  <c r="W382" i="209"/>
  <c r="X382" i="209"/>
  <c r="Y382" i="209"/>
  <c r="Z382" i="209"/>
  <c r="AA382" i="209"/>
  <c r="AB382" i="209"/>
  <c r="A383" i="209"/>
  <c r="B383" i="209"/>
  <c r="C383" i="209"/>
  <c r="D383" i="209"/>
  <c r="E383" i="209"/>
  <c r="F383" i="209"/>
  <c r="G383" i="209"/>
  <c r="H383" i="209"/>
  <c r="I383" i="209"/>
  <c r="J383" i="209"/>
  <c r="K383" i="209"/>
  <c r="L383" i="209"/>
  <c r="M383" i="209"/>
  <c r="N383" i="209"/>
  <c r="O383" i="209"/>
  <c r="P383" i="209"/>
  <c r="Q383" i="209"/>
  <c r="R383" i="209"/>
  <c r="S383" i="209"/>
  <c r="T383" i="209"/>
  <c r="U383" i="209"/>
  <c r="V383" i="209"/>
  <c r="W383" i="209"/>
  <c r="X383" i="209"/>
  <c r="Y383" i="209"/>
  <c r="Z383" i="209"/>
  <c r="AA383" i="209"/>
  <c r="AB383" i="209"/>
  <c r="A384" i="209"/>
  <c r="B384" i="209"/>
  <c r="C384" i="209"/>
  <c r="D384" i="209"/>
  <c r="E384" i="209"/>
  <c r="F384" i="209"/>
  <c r="G384" i="209"/>
  <c r="H384" i="209"/>
  <c r="I384" i="209"/>
  <c r="J384" i="209"/>
  <c r="K384" i="209"/>
  <c r="L384" i="209"/>
  <c r="M384" i="209"/>
  <c r="N384" i="209"/>
  <c r="O384" i="209"/>
  <c r="P384" i="209"/>
  <c r="Q384" i="209"/>
  <c r="R384" i="209"/>
  <c r="S384" i="209"/>
  <c r="T384" i="209"/>
  <c r="U384" i="209"/>
  <c r="V384" i="209"/>
  <c r="W384" i="209"/>
  <c r="X384" i="209"/>
  <c r="Y384" i="209"/>
  <c r="Z384" i="209"/>
  <c r="AA384" i="209"/>
  <c r="AB384" i="209"/>
  <c r="A385" i="209"/>
  <c r="B385" i="209"/>
  <c r="C385" i="209"/>
  <c r="D385" i="209"/>
  <c r="E385" i="209"/>
  <c r="F385" i="209"/>
  <c r="G385" i="209"/>
  <c r="H385" i="209"/>
  <c r="I385" i="209"/>
  <c r="J385" i="209"/>
  <c r="K385" i="209"/>
  <c r="L385" i="209"/>
  <c r="M385" i="209"/>
  <c r="N385" i="209"/>
  <c r="O385" i="209"/>
  <c r="P385" i="209"/>
  <c r="Q385" i="209"/>
  <c r="R385" i="209"/>
  <c r="S385" i="209"/>
  <c r="T385" i="209"/>
  <c r="U385" i="209"/>
  <c r="V385" i="209"/>
  <c r="W385" i="209"/>
  <c r="X385" i="209"/>
  <c r="Y385" i="209"/>
  <c r="Z385" i="209"/>
  <c r="AA385" i="209"/>
  <c r="AB385" i="209"/>
  <c r="A386" i="209"/>
  <c r="B386" i="209"/>
  <c r="C386" i="209"/>
  <c r="D386" i="209"/>
  <c r="E386" i="209"/>
  <c r="F386" i="209"/>
  <c r="G386" i="209"/>
  <c r="H386" i="209"/>
  <c r="I386" i="209"/>
  <c r="J386" i="209"/>
  <c r="K386" i="209"/>
  <c r="L386" i="209"/>
  <c r="M386" i="209"/>
  <c r="N386" i="209"/>
  <c r="O386" i="209"/>
  <c r="P386" i="209"/>
  <c r="Q386" i="209"/>
  <c r="R386" i="209"/>
  <c r="S386" i="209"/>
  <c r="T386" i="209"/>
  <c r="U386" i="209"/>
  <c r="V386" i="209"/>
  <c r="W386" i="209"/>
  <c r="X386" i="209"/>
  <c r="Y386" i="209"/>
  <c r="Z386" i="209"/>
  <c r="AA386" i="209"/>
  <c r="AB386" i="209"/>
  <c r="A387" i="209"/>
  <c r="B387" i="209"/>
  <c r="C387" i="209"/>
  <c r="D387" i="209"/>
  <c r="E387" i="209"/>
  <c r="F387" i="209"/>
  <c r="G387" i="209"/>
  <c r="H387" i="209"/>
  <c r="I387" i="209"/>
  <c r="J387" i="209"/>
  <c r="K387" i="209"/>
  <c r="L387" i="209"/>
  <c r="M387" i="209"/>
  <c r="N387" i="209"/>
  <c r="O387" i="209"/>
  <c r="P387" i="209"/>
  <c r="Q387" i="209"/>
  <c r="R387" i="209"/>
  <c r="S387" i="209"/>
  <c r="T387" i="209"/>
  <c r="U387" i="209"/>
  <c r="V387" i="209"/>
  <c r="W387" i="209"/>
  <c r="X387" i="209"/>
  <c r="Y387" i="209"/>
  <c r="Z387" i="209"/>
  <c r="AA387" i="209"/>
  <c r="AB387" i="209"/>
  <c r="A388" i="209"/>
  <c r="B388" i="209"/>
  <c r="C388" i="209"/>
  <c r="D388" i="209"/>
  <c r="E388" i="209"/>
  <c r="F388" i="209"/>
  <c r="G388" i="209"/>
  <c r="H388" i="209"/>
  <c r="I388" i="209"/>
  <c r="J388" i="209"/>
  <c r="K388" i="209"/>
  <c r="L388" i="209"/>
  <c r="M388" i="209"/>
  <c r="N388" i="209"/>
  <c r="O388" i="209"/>
  <c r="P388" i="209"/>
  <c r="Q388" i="209"/>
  <c r="R388" i="209"/>
  <c r="S388" i="209"/>
  <c r="T388" i="209"/>
  <c r="U388" i="209"/>
  <c r="V388" i="209"/>
  <c r="W388" i="209"/>
  <c r="X388" i="209"/>
  <c r="Y388" i="209"/>
  <c r="Z388" i="209"/>
  <c r="AA388" i="209"/>
  <c r="AB388" i="209"/>
  <c r="A389" i="209"/>
  <c r="B389" i="209"/>
  <c r="C389" i="209"/>
  <c r="D389" i="209"/>
  <c r="E389" i="209"/>
  <c r="F389" i="209"/>
  <c r="G389" i="209"/>
  <c r="H389" i="209"/>
  <c r="I389" i="209"/>
  <c r="J389" i="209"/>
  <c r="K389" i="209"/>
  <c r="L389" i="209"/>
  <c r="M389" i="209"/>
  <c r="N389" i="209"/>
  <c r="O389" i="209"/>
  <c r="P389" i="209"/>
  <c r="Q389" i="209"/>
  <c r="R389" i="209"/>
  <c r="S389" i="209"/>
  <c r="T389" i="209"/>
  <c r="U389" i="209"/>
  <c r="V389" i="209"/>
  <c r="W389" i="209"/>
  <c r="X389" i="209"/>
  <c r="Y389" i="209"/>
  <c r="Z389" i="209"/>
  <c r="AA389" i="209"/>
  <c r="AB389" i="209"/>
  <c r="A390" i="209"/>
  <c r="B390" i="209"/>
  <c r="C390" i="209"/>
  <c r="D390" i="209"/>
  <c r="E390" i="209"/>
  <c r="F390" i="209"/>
  <c r="G390" i="209"/>
  <c r="H390" i="209"/>
  <c r="I390" i="209"/>
  <c r="J390" i="209"/>
  <c r="K390" i="209"/>
  <c r="L390" i="209"/>
  <c r="M390" i="209"/>
  <c r="N390" i="209"/>
  <c r="O390" i="209"/>
  <c r="P390" i="209"/>
  <c r="Q390" i="209"/>
  <c r="R390" i="209"/>
  <c r="S390" i="209"/>
  <c r="T390" i="209"/>
  <c r="U390" i="209"/>
  <c r="V390" i="209"/>
  <c r="W390" i="209"/>
  <c r="X390" i="209"/>
  <c r="Y390" i="209"/>
  <c r="Z390" i="209"/>
  <c r="AA390" i="209"/>
  <c r="AB390" i="209"/>
  <c r="A391" i="209"/>
  <c r="B391" i="209"/>
  <c r="C391" i="209"/>
  <c r="D391" i="209"/>
  <c r="E391" i="209"/>
  <c r="F391" i="209"/>
  <c r="G391" i="209"/>
  <c r="H391" i="209"/>
  <c r="I391" i="209"/>
  <c r="J391" i="209"/>
  <c r="K391" i="209"/>
  <c r="L391" i="209"/>
  <c r="M391" i="209"/>
  <c r="N391" i="209"/>
  <c r="O391" i="209"/>
  <c r="P391" i="209"/>
  <c r="Q391" i="209"/>
  <c r="R391" i="209"/>
  <c r="S391" i="209"/>
  <c r="T391" i="209"/>
  <c r="U391" i="209"/>
  <c r="V391" i="209"/>
  <c r="W391" i="209"/>
  <c r="X391" i="209"/>
  <c r="Y391" i="209"/>
  <c r="Z391" i="209"/>
  <c r="AA391" i="209"/>
  <c r="AB391" i="209"/>
  <c r="A392" i="209"/>
  <c r="B392" i="209"/>
  <c r="C392" i="209"/>
  <c r="D392" i="209"/>
  <c r="E392" i="209"/>
  <c r="F392" i="209"/>
  <c r="G392" i="209"/>
  <c r="H392" i="209"/>
  <c r="I392" i="209"/>
  <c r="J392" i="209"/>
  <c r="K392" i="209"/>
  <c r="L392" i="209"/>
  <c r="M392" i="209"/>
  <c r="N392" i="209"/>
  <c r="O392" i="209"/>
  <c r="P392" i="209"/>
  <c r="Q392" i="209"/>
  <c r="R392" i="209"/>
  <c r="S392" i="209"/>
  <c r="T392" i="209"/>
  <c r="U392" i="209"/>
  <c r="V392" i="209"/>
  <c r="W392" i="209"/>
  <c r="X392" i="209"/>
  <c r="Y392" i="209"/>
  <c r="Z392" i="209"/>
  <c r="AA392" i="209"/>
  <c r="AB392" i="209"/>
  <c r="A393" i="209"/>
  <c r="B393" i="209"/>
  <c r="C393" i="209"/>
  <c r="D393" i="209"/>
  <c r="E393" i="209"/>
  <c r="F393" i="209"/>
  <c r="G393" i="209"/>
  <c r="H393" i="209"/>
  <c r="I393" i="209"/>
  <c r="J393" i="209"/>
  <c r="K393" i="209"/>
  <c r="L393" i="209"/>
  <c r="M393" i="209"/>
  <c r="N393" i="209"/>
  <c r="O393" i="209"/>
  <c r="P393" i="209"/>
  <c r="Q393" i="209"/>
  <c r="R393" i="209"/>
  <c r="S393" i="209"/>
  <c r="T393" i="209"/>
  <c r="U393" i="209"/>
  <c r="V393" i="209"/>
  <c r="W393" i="209"/>
  <c r="X393" i="209"/>
  <c r="Y393" i="209"/>
  <c r="Z393" i="209"/>
  <c r="AA393" i="209"/>
  <c r="AB393" i="209"/>
  <c r="A394" i="209"/>
  <c r="B394" i="209"/>
  <c r="C394" i="209"/>
  <c r="D394" i="209"/>
  <c r="E394" i="209"/>
  <c r="F394" i="209"/>
  <c r="G394" i="209"/>
  <c r="H394" i="209"/>
  <c r="I394" i="209"/>
  <c r="J394" i="209"/>
  <c r="K394" i="209"/>
  <c r="L394" i="209"/>
  <c r="M394" i="209"/>
  <c r="N394" i="209"/>
  <c r="O394" i="209"/>
  <c r="P394" i="209"/>
  <c r="Q394" i="209"/>
  <c r="R394" i="209"/>
  <c r="S394" i="209"/>
  <c r="T394" i="209"/>
  <c r="U394" i="209"/>
  <c r="V394" i="209"/>
  <c r="W394" i="209"/>
  <c r="X394" i="209"/>
  <c r="Y394" i="209"/>
  <c r="Z394" i="209"/>
  <c r="AA394" i="209"/>
  <c r="AB394" i="209"/>
  <c r="A395" i="209"/>
  <c r="B395" i="209"/>
  <c r="C395" i="209"/>
  <c r="D395" i="209"/>
  <c r="E395" i="209"/>
  <c r="F395" i="209"/>
  <c r="G395" i="209"/>
  <c r="H395" i="209"/>
  <c r="I395" i="209"/>
  <c r="J395" i="209"/>
  <c r="K395" i="209"/>
  <c r="L395" i="209"/>
  <c r="M395" i="209"/>
  <c r="N395" i="209"/>
  <c r="O395" i="209"/>
  <c r="P395" i="209"/>
  <c r="Q395" i="209"/>
  <c r="R395" i="209"/>
  <c r="S395" i="209"/>
  <c r="T395" i="209"/>
  <c r="U395" i="209"/>
  <c r="V395" i="209"/>
  <c r="W395" i="209"/>
  <c r="X395" i="209"/>
  <c r="Y395" i="209"/>
  <c r="Z395" i="209"/>
  <c r="AA395" i="209"/>
  <c r="AB395" i="209"/>
  <c r="A396" i="209"/>
  <c r="B396" i="209"/>
  <c r="C396" i="209"/>
  <c r="D396" i="209"/>
  <c r="E396" i="209"/>
  <c r="F396" i="209"/>
  <c r="G396" i="209"/>
  <c r="H396" i="209"/>
  <c r="I396" i="209"/>
  <c r="J396" i="209"/>
  <c r="K396" i="209"/>
  <c r="L396" i="209"/>
  <c r="M396" i="209"/>
  <c r="N396" i="209"/>
  <c r="O396" i="209"/>
  <c r="P396" i="209"/>
  <c r="Q396" i="209"/>
  <c r="R396" i="209"/>
  <c r="S396" i="209"/>
  <c r="T396" i="209"/>
  <c r="U396" i="209"/>
  <c r="V396" i="209"/>
  <c r="W396" i="209"/>
  <c r="X396" i="209"/>
  <c r="Y396" i="209"/>
  <c r="Z396" i="209"/>
  <c r="AA396" i="209"/>
  <c r="AB396" i="209"/>
  <c r="A397" i="209"/>
  <c r="B397" i="209"/>
  <c r="C397" i="209"/>
  <c r="D397" i="209"/>
  <c r="E397" i="209"/>
  <c r="F397" i="209"/>
  <c r="G397" i="209"/>
  <c r="H397" i="209"/>
  <c r="I397" i="209"/>
  <c r="J397" i="209"/>
  <c r="K397" i="209"/>
  <c r="L397" i="209"/>
  <c r="M397" i="209"/>
  <c r="N397" i="209"/>
  <c r="O397" i="209"/>
  <c r="P397" i="209"/>
  <c r="Q397" i="209"/>
  <c r="R397" i="209"/>
  <c r="S397" i="209"/>
  <c r="T397" i="209"/>
  <c r="U397" i="209"/>
  <c r="V397" i="209"/>
  <c r="W397" i="209"/>
  <c r="X397" i="209"/>
  <c r="Y397" i="209"/>
  <c r="Z397" i="209"/>
  <c r="AA397" i="209"/>
  <c r="AB397" i="209"/>
  <c r="A398" i="209"/>
  <c r="B398" i="209"/>
  <c r="C398" i="209"/>
  <c r="D398" i="209"/>
  <c r="E398" i="209"/>
  <c r="F398" i="209"/>
  <c r="G398" i="209"/>
  <c r="H398" i="209"/>
  <c r="I398" i="209"/>
  <c r="J398" i="209"/>
  <c r="K398" i="209"/>
  <c r="L398" i="209"/>
  <c r="M398" i="209"/>
  <c r="N398" i="209"/>
  <c r="O398" i="209"/>
  <c r="P398" i="209"/>
  <c r="Q398" i="209"/>
  <c r="R398" i="209"/>
  <c r="S398" i="209"/>
  <c r="T398" i="209"/>
  <c r="U398" i="209"/>
  <c r="V398" i="209"/>
  <c r="W398" i="209"/>
  <c r="X398" i="209"/>
  <c r="Y398" i="209"/>
  <c r="Z398" i="209"/>
  <c r="AA398" i="209"/>
  <c r="AB398" i="209"/>
  <c r="A399" i="209"/>
  <c r="B399" i="209"/>
  <c r="C399" i="209"/>
  <c r="D399" i="209"/>
  <c r="E399" i="209"/>
  <c r="F399" i="209"/>
  <c r="G399" i="209"/>
  <c r="H399" i="209"/>
  <c r="I399" i="209"/>
  <c r="J399" i="209"/>
  <c r="K399" i="209"/>
  <c r="L399" i="209"/>
  <c r="M399" i="209"/>
  <c r="N399" i="209"/>
  <c r="O399" i="209"/>
  <c r="P399" i="209"/>
  <c r="Q399" i="209"/>
  <c r="R399" i="209"/>
  <c r="S399" i="209"/>
  <c r="T399" i="209"/>
  <c r="U399" i="209"/>
  <c r="V399" i="209"/>
  <c r="W399" i="209"/>
  <c r="X399" i="209"/>
  <c r="Y399" i="209"/>
  <c r="Z399" i="209"/>
  <c r="AA399" i="209"/>
  <c r="AB399" i="209"/>
  <c r="A400" i="209"/>
  <c r="B400" i="209"/>
  <c r="C400" i="209"/>
  <c r="D400" i="209"/>
  <c r="E400" i="209"/>
  <c r="F400" i="209"/>
  <c r="G400" i="209"/>
  <c r="H400" i="209"/>
  <c r="I400" i="209"/>
  <c r="J400" i="209"/>
  <c r="K400" i="209"/>
  <c r="L400" i="209"/>
  <c r="M400" i="209"/>
  <c r="N400" i="209"/>
  <c r="O400" i="209"/>
  <c r="P400" i="209"/>
  <c r="Q400" i="209"/>
  <c r="R400" i="209"/>
  <c r="S400" i="209"/>
  <c r="T400" i="209"/>
  <c r="U400" i="209"/>
  <c r="V400" i="209"/>
  <c r="W400" i="209"/>
  <c r="X400" i="209"/>
  <c r="Y400" i="209"/>
  <c r="Z400" i="209"/>
  <c r="AA400" i="209"/>
  <c r="AB400" i="209"/>
  <c r="A401" i="209"/>
  <c r="B401" i="209"/>
  <c r="C401" i="209"/>
  <c r="D401" i="209"/>
  <c r="E401" i="209"/>
  <c r="F401" i="209"/>
  <c r="G401" i="209"/>
  <c r="H401" i="209"/>
  <c r="I401" i="209"/>
  <c r="J401" i="209"/>
  <c r="K401" i="209"/>
  <c r="L401" i="209"/>
  <c r="M401" i="209"/>
  <c r="N401" i="209"/>
  <c r="O401" i="209"/>
  <c r="P401" i="209"/>
  <c r="Q401" i="209"/>
  <c r="R401" i="209"/>
  <c r="S401" i="209"/>
  <c r="T401" i="209"/>
  <c r="U401" i="209"/>
  <c r="V401" i="209"/>
  <c r="W401" i="209"/>
  <c r="X401" i="209"/>
  <c r="Y401" i="209"/>
  <c r="Z401" i="209"/>
  <c r="AA401" i="209"/>
  <c r="AB401" i="209"/>
  <c r="A402" i="209"/>
  <c r="B402" i="209"/>
  <c r="C402" i="209"/>
  <c r="D402" i="209"/>
  <c r="E402" i="209"/>
  <c r="F402" i="209"/>
  <c r="G402" i="209"/>
  <c r="H402" i="209"/>
  <c r="I402" i="209"/>
  <c r="J402" i="209"/>
  <c r="K402" i="209"/>
  <c r="L402" i="209"/>
  <c r="M402" i="209"/>
  <c r="N402" i="209"/>
  <c r="O402" i="209"/>
  <c r="P402" i="209"/>
  <c r="Q402" i="209"/>
  <c r="R402" i="209"/>
  <c r="S402" i="209"/>
  <c r="T402" i="209"/>
  <c r="U402" i="209"/>
  <c r="V402" i="209"/>
  <c r="W402" i="209"/>
  <c r="X402" i="209"/>
  <c r="Y402" i="209"/>
  <c r="Z402" i="209"/>
  <c r="AA402" i="209"/>
  <c r="AB402" i="209"/>
  <c r="A403" i="209"/>
  <c r="B403" i="209"/>
  <c r="C403" i="209"/>
  <c r="D403" i="209"/>
  <c r="E403" i="209"/>
  <c r="F403" i="209"/>
  <c r="G403" i="209"/>
  <c r="H403" i="209"/>
  <c r="I403" i="209"/>
  <c r="J403" i="209"/>
  <c r="K403" i="209"/>
  <c r="L403" i="209"/>
  <c r="M403" i="209"/>
  <c r="N403" i="209"/>
  <c r="O403" i="209"/>
  <c r="P403" i="209"/>
  <c r="Q403" i="209"/>
  <c r="R403" i="209"/>
  <c r="S403" i="209"/>
  <c r="T403" i="209"/>
  <c r="U403" i="209"/>
  <c r="V403" i="209"/>
  <c r="W403" i="209"/>
  <c r="X403" i="209"/>
  <c r="Y403" i="209"/>
  <c r="Z403" i="209"/>
  <c r="AA403" i="209"/>
  <c r="AB403" i="209"/>
  <c r="A404" i="209"/>
  <c r="B404" i="209"/>
  <c r="C404" i="209"/>
  <c r="D404" i="209"/>
  <c r="E404" i="209"/>
  <c r="F404" i="209"/>
  <c r="G404" i="209"/>
  <c r="H404" i="209"/>
  <c r="I404" i="209"/>
  <c r="J404" i="209"/>
  <c r="K404" i="209"/>
  <c r="L404" i="209"/>
  <c r="M404" i="209"/>
  <c r="N404" i="209"/>
  <c r="O404" i="209"/>
  <c r="P404" i="209"/>
  <c r="Q404" i="209"/>
  <c r="R404" i="209"/>
  <c r="S404" i="209"/>
  <c r="T404" i="209"/>
  <c r="U404" i="209"/>
  <c r="V404" i="209"/>
  <c r="W404" i="209"/>
  <c r="X404" i="209"/>
  <c r="Y404" i="209"/>
  <c r="Z404" i="209"/>
  <c r="AA404" i="209"/>
  <c r="AB404" i="209"/>
  <c r="A405" i="209"/>
  <c r="B405" i="209"/>
  <c r="C405" i="209"/>
  <c r="D405" i="209"/>
  <c r="E405" i="209"/>
  <c r="F405" i="209"/>
  <c r="G405" i="209"/>
  <c r="H405" i="209"/>
  <c r="I405" i="209"/>
  <c r="J405" i="209"/>
  <c r="K405" i="209"/>
  <c r="L405" i="209"/>
  <c r="M405" i="209"/>
  <c r="N405" i="209"/>
  <c r="O405" i="209"/>
  <c r="P405" i="209"/>
  <c r="Q405" i="209"/>
  <c r="R405" i="209"/>
  <c r="S405" i="209"/>
  <c r="T405" i="209"/>
  <c r="U405" i="209"/>
  <c r="V405" i="209"/>
  <c r="W405" i="209"/>
  <c r="X405" i="209"/>
  <c r="Y405" i="209"/>
  <c r="Z405" i="209"/>
  <c r="AA405" i="209"/>
  <c r="AB405" i="209"/>
  <c r="A406" i="209"/>
  <c r="B406" i="209"/>
  <c r="C406" i="209"/>
  <c r="D406" i="209"/>
  <c r="E406" i="209"/>
  <c r="F406" i="209"/>
  <c r="G406" i="209"/>
  <c r="H406" i="209"/>
  <c r="I406" i="209"/>
  <c r="J406" i="209"/>
  <c r="K406" i="209"/>
  <c r="L406" i="209"/>
  <c r="M406" i="209"/>
  <c r="N406" i="209"/>
  <c r="O406" i="209"/>
  <c r="P406" i="209"/>
  <c r="Q406" i="209"/>
  <c r="R406" i="209"/>
  <c r="S406" i="209"/>
  <c r="T406" i="209"/>
  <c r="U406" i="209"/>
  <c r="V406" i="209"/>
  <c r="W406" i="209"/>
  <c r="X406" i="209"/>
  <c r="Y406" i="209"/>
  <c r="Z406" i="209"/>
  <c r="AA406" i="209"/>
  <c r="AB406" i="209"/>
  <c r="A407" i="209"/>
  <c r="B407" i="209"/>
  <c r="C407" i="209"/>
  <c r="D407" i="209"/>
  <c r="E407" i="209"/>
  <c r="F407" i="209"/>
  <c r="G407" i="209"/>
  <c r="H407" i="209"/>
  <c r="I407" i="209"/>
  <c r="J407" i="209"/>
  <c r="K407" i="209"/>
  <c r="L407" i="209"/>
  <c r="M407" i="209"/>
  <c r="N407" i="209"/>
  <c r="O407" i="209"/>
  <c r="P407" i="209"/>
  <c r="Q407" i="209"/>
  <c r="R407" i="209"/>
  <c r="S407" i="209"/>
  <c r="T407" i="209"/>
  <c r="U407" i="209"/>
  <c r="V407" i="209"/>
  <c r="W407" i="209"/>
  <c r="X407" i="209"/>
  <c r="Y407" i="209"/>
  <c r="Z407" i="209"/>
  <c r="AA407" i="209"/>
  <c r="AB407" i="209"/>
  <c r="A408" i="209"/>
  <c r="B408" i="209"/>
  <c r="C408" i="209"/>
  <c r="D408" i="209"/>
  <c r="E408" i="209"/>
  <c r="F408" i="209"/>
  <c r="G408" i="209"/>
  <c r="H408" i="209"/>
  <c r="I408" i="209"/>
  <c r="J408" i="209"/>
  <c r="K408" i="209"/>
  <c r="L408" i="209"/>
  <c r="M408" i="209"/>
  <c r="N408" i="209"/>
  <c r="O408" i="209"/>
  <c r="P408" i="209"/>
  <c r="Q408" i="209"/>
  <c r="R408" i="209"/>
  <c r="S408" i="209"/>
  <c r="T408" i="209"/>
  <c r="U408" i="209"/>
  <c r="V408" i="209"/>
  <c r="W408" i="209"/>
  <c r="X408" i="209"/>
  <c r="Y408" i="209"/>
  <c r="Z408" i="209"/>
  <c r="AA408" i="209"/>
  <c r="AB408" i="209"/>
  <c r="A409" i="209"/>
  <c r="B409" i="209"/>
  <c r="C409" i="209"/>
  <c r="D409" i="209"/>
  <c r="E409" i="209"/>
  <c r="F409" i="209"/>
  <c r="G409" i="209"/>
  <c r="H409" i="209"/>
  <c r="I409" i="209"/>
  <c r="J409" i="209"/>
  <c r="K409" i="209"/>
  <c r="L409" i="209"/>
  <c r="M409" i="209"/>
  <c r="N409" i="209"/>
  <c r="O409" i="209"/>
  <c r="P409" i="209"/>
  <c r="Q409" i="209"/>
  <c r="R409" i="209"/>
  <c r="S409" i="209"/>
  <c r="T409" i="209"/>
  <c r="U409" i="209"/>
  <c r="V409" i="209"/>
  <c r="W409" i="209"/>
  <c r="X409" i="209"/>
  <c r="Y409" i="209"/>
  <c r="Z409" i="209"/>
  <c r="AA409" i="209"/>
  <c r="AB409" i="209"/>
  <c r="A410" i="209"/>
  <c r="B410" i="209"/>
  <c r="C410" i="209"/>
  <c r="D410" i="209"/>
  <c r="E410" i="209"/>
  <c r="F410" i="209"/>
  <c r="G410" i="209"/>
  <c r="H410" i="209"/>
  <c r="I410" i="209"/>
  <c r="J410" i="209"/>
  <c r="K410" i="209"/>
  <c r="L410" i="209"/>
  <c r="M410" i="209"/>
  <c r="N410" i="209"/>
  <c r="O410" i="209"/>
  <c r="P410" i="209"/>
  <c r="Q410" i="209"/>
  <c r="R410" i="209"/>
  <c r="S410" i="209"/>
  <c r="T410" i="209"/>
  <c r="U410" i="209"/>
  <c r="V410" i="209"/>
  <c r="W410" i="209"/>
  <c r="X410" i="209"/>
  <c r="Y410" i="209"/>
  <c r="Z410" i="209"/>
  <c r="AA410" i="209"/>
  <c r="AB410" i="209"/>
  <c r="A411" i="209"/>
  <c r="B411" i="209"/>
  <c r="C411" i="209"/>
  <c r="D411" i="209"/>
  <c r="E411" i="209"/>
  <c r="F411" i="209"/>
  <c r="G411" i="209"/>
  <c r="H411" i="209"/>
  <c r="I411" i="209"/>
  <c r="J411" i="209"/>
  <c r="K411" i="209"/>
  <c r="L411" i="209"/>
  <c r="M411" i="209"/>
  <c r="N411" i="209"/>
  <c r="O411" i="209"/>
  <c r="P411" i="209"/>
  <c r="Q411" i="209"/>
  <c r="R411" i="209"/>
  <c r="S411" i="209"/>
  <c r="T411" i="209"/>
  <c r="U411" i="209"/>
  <c r="V411" i="209"/>
  <c r="W411" i="209"/>
  <c r="X411" i="209"/>
  <c r="Y411" i="209"/>
  <c r="Z411" i="209"/>
  <c r="AA411" i="209"/>
  <c r="AB411" i="209"/>
  <c r="A412" i="209"/>
  <c r="B412" i="209"/>
  <c r="C412" i="209"/>
  <c r="D412" i="209"/>
  <c r="E412" i="209"/>
  <c r="F412" i="209"/>
  <c r="G412" i="209"/>
  <c r="H412" i="209"/>
  <c r="I412" i="209"/>
  <c r="J412" i="209"/>
  <c r="K412" i="209"/>
  <c r="L412" i="209"/>
  <c r="M412" i="209"/>
  <c r="N412" i="209"/>
  <c r="O412" i="209"/>
  <c r="P412" i="209"/>
  <c r="Q412" i="209"/>
  <c r="R412" i="209"/>
  <c r="S412" i="209"/>
  <c r="T412" i="209"/>
  <c r="U412" i="209"/>
  <c r="V412" i="209"/>
  <c r="W412" i="209"/>
  <c r="X412" i="209"/>
  <c r="Y412" i="209"/>
  <c r="Z412" i="209"/>
  <c r="AA412" i="209"/>
  <c r="AB412" i="209"/>
  <c r="A413" i="209"/>
  <c r="B413" i="209"/>
  <c r="C413" i="209"/>
  <c r="D413" i="209"/>
  <c r="E413" i="209"/>
  <c r="F413" i="209"/>
  <c r="G413" i="209"/>
  <c r="H413" i="209"/>
  <c r="I413" i="209"/>
  <c r="J413" i="209"/>
  <c r="K413" i="209"/>
  <c r="L413" i="209"/>
  <c r="M413" i="209"/>
  <c r="N413" i="209"/>
  <c r="O413" i="209"/>
  <c r="P413" i="209"/>
  <c r="Q413" i="209"/>
  <c r="R413" i="209"/>
  <c r="S413" i="209"/>
  <c r="T413" i="209"/>
  <c r="U413" i="209"/>
  <c r="V413" i="209"/>
  <c r="W413" i="209"/>
  <c r="X413" i="209"/>
  <c r="Y413" i="209"/>
  <c r="Z413" i="209"/>
  <c r="AA413" i="209"/>
  <c r="AB413" i="209"/>
  <c r="A414" i="209"/>
  <c r="B414" i="209"/>
  <c r="C414" i="209"/>
  <c r="D414" i="209"/>
  <c r="E414" i="209"/>
  <c r="F414" i="209"/>
  <c r="G414" i="209"/>
  <c r="H414" i="209"/>
  <c r="I414" i="209"/>
  <c r="J414" i="209"/>
  <c r="K414" i="209"/>
  <c r="L414" i="209"/>
  <c r="M414" i="209"/>
  <c r="N414" i="209"/>
  <c r="O414" i="209"/>
  <c r="P414" i="209"/>
  <c r="Q414" i="209"/>
  <c r="R414" i="209"/>
  <c r="S414" i="209"/>
  <c r="T414" i="209"/>
  <c r="U414" i="209"/>
  <c r="V414" i="209"/>
  <c r="W414" i="209"/>
  <c r="X414" i="209"/>
  <c r="Y414" i="209"/>
  <c r="Z414" i="209"/>
  <c r="AA414" i="209"/>
  <c r="AB414" i="209"/>
  <c r="A415" i="209"/>
  <c r="B415" i="209"/>
  <c r="C415" i="209"/>
  <c r="D415" i="209"/>
  <c r="E415" i="209"/>
  <c r="F415" i="209"/>
  <c r="G415" i="209"/>
  <c r="H415" i="209"/>
  <c r="I415" i="209"/>
  <c r="J415" i="209"/>
  <c r="K415" i="209"/>
  <c r="L415" i="209"/>
  <c r="M415" i="209"/>
  <c r="N415" i="209"/>
  <c r="O415" i="209"/>
  <c r="P415" i="209"/>
  <c r="Q415" i="209"/>
  <c r="R415" i="209"/>
  <c r="S415" i="209"/>
  <c r="T415" i="209"/>
  <c r="U415" i="209"/>
  <c r="V415" i="209"/>
  <c r="W415" i="209"/>
  <c r="X415" i="209"/>
  <c r="Y415" i="209"/>
  <c r="Z415" i="209"/>
  <c r="AA415" i="209"/>
  <c r="AB415" i="209"/>
  <c r="A416" i="209"/>
  <c r="B416" i="209"/>
  <c r="C416" i="209"/>
  <c r="D416" i="209"/>
  <c r="E416" i="209"/>
  <c r="F416" i="209"/>
  <c r="G416" i="209"/>
  <c r="H416" i="209"/>
  <c r="I416" i="209"/>
  <c r="J416" i="209"/>
  <c r="K416" i="209"/>
  <c r="L416" i="209"/>
  <c r="M416" i="209"/>
  <c r="N416" i="209"/>
  <c r="O416" i="209"/>
  <c r="P416" i="209"/>
  <c r="Q416" i="209"/>
  <c r="R416" i="209"/>
  <c r="S416" i="209"/>
  <c r="T416" i="209"/>
  <c r="U416" i="209"/>
  <c r="V416" i="209"/>
  <c r="W416" i="209"/>
  <c r="X416" i="209"/>
  <c r="Y416" i="209"/>
  <c r="Z416" i="209"/>
  <c r="AA416" i="209"/>
  <c r="AB416" i="209"/>
  <c r="A417" i="209"/>
  <c r="B417" i="209"/>
  <c r="C417" i="209"/>
  <c r="D417" i="209"/>
  <c r="E417" i="209"/>
  <c r="F417" i="209"/>
  <c r="G417" i="209"/>
  <c r="H417" i="209"/>
  <c r="I417" i="209"/>
  <c r="J417" i="209"/>
  <c r="K417" i="209"/>
  <c r="L417" i="209"/>
  <c r="M417" i="209"/>
  <c r="N417" i="209"/>
  <c r="O417" i="209"/>
  <c r="P417" i="209"/>
  <c r="Q417" i="209"/>
  <c r="R417" i="209"/>
  <c r="S417" i="209"/>
  <c r="T417" i="209"/>
  <c r="U417" i="209"/>
  <c r="V417" i="209"/>
  <c r="W417" i="209"/>
  <c r="X417" i="209"/>
  <c r="Y417" i="209"/>
  <c r="Z417" i="209"/>
  <c r="AA417" i="209"/>
  <c r="AB417" i="209"/>
  <c r="A418" i="209"/>
  <c r="B418" i="209"/>
  <c r="C418" i="209"/>
  <c r="D418" i="209"/>
  <c r="E418" i="209"/>
  <c r="F418" i="209"/>
  <c r="G418" i="209"/>
  <c r="H418" i="209"/>
  <c r="I418" i="209"/>
  <c r="J418" i="209"/>
  <c r="K418" i="209"/>
  <c r="L418" i="209"/>
  <c r="M418" i="209"/>
  <c r="N418" i="209"/>
  <c r="O418" i="209"/>
  <c r="P418" i="209"/>
  <c r="Q418" i="209"/>
  <c r="R418" i="209"/>
  <c r="S418" i="209"/>
  <c r="T418" i="209"/>
  <c r="U418" i="209"/>
  <c r="V418" i="209"/>
  <c r="W418" i="209"/>
  <c r="X418" i="209"/>
  <c r="Y418" i="209"/>
  <c r="Z418" i="209"/>
  <c r="AA418" i="209"/>
  <c r="AB418" i="209"/>
  <c r="A419" i="209"/>
  <c r="B419" i="209"/>
  <c r="C419" i="209"/>
  <c r="D419" i="209"/>
  <c r="E419" i="209"/>
  <c r="F419" i="209"/>
  <c r="G419" i="209"/>
  <c r="H419" i="209"/>
  <c r="I419" i="209"/>
  <c r="J419" i="209"/>
  <c r="K419" i="209"/>
  <c r="L419" i="209"/>
  <c r="M419" i="209"/>
  <c r="N419" i="209"/>
  <c r="O419" i="209"/>
  <c r="P419" i="209"/>
  <c r="Q419" i="209"/>
  <c r="R419" i="209"/>
  <c r="S419" i="209"/>
  <c r="T419" i="209"/>
  <c r="U419" i="209"/>
  <c r="V419" i="209"/>
  <c r="W419" i="209"/>
  <c r="X419" i="209"/>
  <c r="Y419" i="209"/>
  <c r="Z419" i="209"/>
  <c r="AA419" i="209"/>
  <c r="AB419" i="209"/>
  <c r="A420" i="209"/>
  <c r="B420" i="209"/>
  <c r="C420" i="209"/>
  <c r="D420" i="209"/>
  <c r="E420" i="209"/>
  <c r="F420" i="209"/>
  <c r="G420" i="209"/>
  <c r="H420" i="209"/>
  <c r="I420" i="209"/>
  <c r="J420" i="209"/>
  <c r="K420" i="209"/>
  <c r="L420" i="209"/>
  <c r="M420" i="209"/>
  <c r="N420" i="209"/>
  <c r="O420" i="209"/>
  <c r="P420" i="209"/>
  <c r="Q420" i="209"/>
  <c r="R420" i="209"/>
  <c r="S420" i="209"/>
  <c r="T420" i="209"/>
  <c r="U420" i="209"/>
  <c r="V420" i="209"/>
  <c r="W420" i="209"/>
  <c r="X420" i="209"/>
  <c r="Y420" i="209"/>
  <c r="Z420" i="209"/>
  <c r="AA420" i="209"/>
  <c r="AB420" i="209"/>
  <c r="A421" i="209"/>
  <c r="B421" i="209"/>
  <c r="C421" i="209"/>
  <c r="D421" i="209"/>
  <c r="E421" i="209"/>
  <c r="F421" i="209"/>
  <c r="G421" i="209"/>
  <c r="H421" i="209"/>
  <c r="I421" i="209"/>
  <c r="J421" i="209"/>
  <c r="K421" i="209"/>
  <c r="L421" i="209"/>
  <c r="M421" i="209"/>
  <c r="N421" i="209"/>
  <c r="O421" i="209"/>
  <c r="P421" i="209"/>
  <c r="Q421" i="209"/>
  <c r="R421" i="209"/>
  <c r="S421" i="209"/>
  <c r="T421" i="209"/>
  <c r="U421" i="209"/>
  <c r="V421" i="209"/>
  <c r="W421" i="209"/>
  <c r="X421" i="209"/>
  <c r="Y421" i="209"/>
  <c r="Z421" i="209"/>
  <c r="AA421" i="209"/>
  <c r="AB421" i="209"/>
  <c r="A422" i="209"/>
  <c r="B422" i="209"/>
  <c r="C422" i="209"/>
  <c r="D422" i="209"/>
  <c r="E422" i="209"/>
  <c r="F422" i="209"/>
  <c r="G422" i="209"/>
  <c r="H422" i="209"/>
  <c r="I422" i="209"/>
  <c r="J422" i="209"/>
  <c r="K422" i="209"/>
  <c r="L422" i="209"/>
  <c r="M422" i="209"/>
  <c r="N422" i="209"/>
  <c r="O422" i="209"/>
  <c r="P422" i="209"/>
  <c r="Q422" i="209"/>
  <c r="R422" i="209"/>
  <c r="S422" i="209"/>
  <c r="T422" i="209"/>
  <c r="U422" i="209"/>
  <c r="V422" i="209"/>
  <c r="W422" i="209"/>
  <c r="X422" i="209"/>
  <c r="Y422" i="209"/>
  <c r="Z422" i="209"/>
  <c r="AA422" i="209"/>
  <c r="AB422" i="209"/>
  <c r="A423" i="209"/>
  <c r="B423" i="209"/>
  <c r="C423" i="209"/>
  <c r="D423" i="209"/>
  <c r="E423" i="209"/>
  <c r="F423" i="209"/>
  <c r="G423" i="209"/>
  <c r="H423" i="209"/>
  <c r="I423" i="209"/>
  <c r="J423" i="209"/>
  <c r="K423" i="209"/>
  <c r="L423" i="209"/>
  <c r="M423" i="209"/>
  <c r="N423" i="209"/>
  <c r="O423" i="209"/>
  <c r="P423" i="209"/>
  <c r="Q423" i="209"/>
  <c r="R423" i="209"/>
  <c r="S423" i="209"/>
  <c r="T423" i="209"/>
  <c r="U423" i="209"/>
  <c r="V423" i="209"/>
  <c r="W423" i="209"/>
  <c r="X423" i="209"/>
  <c r="Y423" i="209"/>
  <c r="Z423" i="209"/>
  <c r="AA423" i="209"/>
  <c r="AB423" i="209"/>
  <c r="A424" i="209"/>
  <c r="B424" i="209"/>
  <c r="C424" i="209"/>
  <c r="D424" i="209"/>
  <c r="E424" i="209"/>
  <c r="F424" i="209"/>
  <c r="G424" i="209"/>
  <c r="H424" i="209"/>
  <c r="I424" i="209"/>
  <c r="J424" i="209"/>
  <c r="K424" i="209"/>
  <c r="L424" i="209"/>
  <c r="M424" i="209"/>
  <c r="N424" i="209"/>
  <c r="O424" i="209"/>
  <c r="P424" i="209"/>
  <c r="Q424" i="209"/>
  <c r="R424" i="209"/>
  <c r="S424" i="209"/>
  <c r="T424" i="209"/>
  <c r="U424" i="209"/>
  <c r="V424" i="209"/>
  <c r="W424" i="209"/>
  <c r="X424" i="209"/>
  <c r="Y424" i="209"/>
  <c r="Z424" i="209"/>
  <c r="AA424" i="209"/>
  <c r="AB424" i="209"/>
  <c r="A425" i="209"/>
  <c r="B425" i="209"/>
  <c r="C425" i="209"/>
  <c r="D425" i="209"/>
  <c r="E425" i="209"/>
  <c r="F425" i="209"/>
  <c r="G425" i="209"/>
  <c r="H425" i="209"/>
  <c r="I425" i="209"/>
  <c r="J425" i="209"/>
  <c r="K425" i="209"/>
  <c r="L425" i="209"/>
  <c r="M425" i="209"/>
  <c r="N425" i="209"/>
  <c r="O425" i="209"/>
  <c r="P425" i="209"/>
  <c r="Q425" i="209"/>
  <c r="R425" i="209"/>
  <c r="S425" i="209"/>
  <c r="T425" i="209"/>
  <c r="U425" i="209"/>
  <c r="V425" i="209"/>
  <c r="W425" i="209"/>
  <c r="X425" i="209"/>
  <c r="Y425" i="209"/>
  <c r="Z425" i="209"/>
  <c r="AA425" i="209"/>
  <c r="AB425" i="209"/>
  <c r="A426" i="209"/>
  <c r="B426" i="209"/>
  <c r="C426" i="209"/>
  <c r="D426" i="209"/>
  <c r="E426" i="209"/>
  <c r="F426" i="209"/>
  <c r="G426" i="209"/>
  <c r="H426" i="209"/>
  <c r="I426" i="209"/>
  <c r="J426" i="209"/>
  <c r="K426" i="209"/>
  <c r="L426" i="209"/>
  <c r="M426" i="209"/>
  <c r="N426" i="209"/>
  <c r="O426" i="209"/>
  <c r="P426" i="209"/>
  <c r="Q426" i="209"/>
  <c r="R426" i="209"/>
  <c r="S426" i="209"/>
  <c r="T426" i="209"/>
  <c r="U426" i="209"/>
  <c r="V426" i="209"/>
  <c r="W426" i="209"/>
  <c r="X426" i="209"/>
  <c r="Y426" i="209"/>
  <c r="Z426" i="209"/>
  <c r="AA426" i="209"/>
  <c r="AB426" i="209"/>
  <c r="A427" i="209"/>
  <c r="B427" i="209"/>
  <c r="C427" i="209"/>
  <c r="D427" i="209"/>
  <c r="E427" i="209"/>
  <c r="F427" i="209"/>
  <c r="G427" i="209"/>
  <c r="H427" i="209"/>
  <c r="I427" i="209"/>
  <c r="J427" i="209"/>
  <c r="K427" i="209"/>
  <c r="L427" i="209"/>
  <c r="M427" i="209"/>
  <c r="N427" i="209"/>
  <c r="O427" i="209"/>
  <c r="P427" i="209"/>
  <c r="Q427" i="209"/>
  <c r="R427" i="209"/>
  <c r="S427" i="209"/>
  <c r="T427" i="209"/>
  <c r="U427" i="209"/>
  <c r="V427" i="209"/>
  <c r="W427" i="209"/>
  <c r="X427" i="209"/>
  <c r="Y427" i="209"/>
  <c r="Z427" i="209"/>
  <c r="AA427" i="209"/>
  <c r="AB427" i="209"/>
  <c r="A428" i="209"/>
  <c r="B428" i="209"/>
  <c r="C428" i="209"/>
  <c r="D428" i="209"/>
  <c r="E428" i="209"/>
  <c r="F428" i="209"/>
  <c r="G428" i="209"/>
  <c r="H428" i="209"/>
  <c r="I428" i="209"/>
  <c r="J428" i="209"/>
  <c r="K428" i="209"/>
  <c r="L428" i="209"/>
  <c r="M428" i="209"/>
  <c r="N428" i="209"/>
  <c r="O428" i="209"/>
  <c r="P428" i="209"/>
  <c r="Q428" i="209"/>
  <c r="R428" i="209"/>
  <c r="S428" i="209"/>
  <c r="T428" i="209"/>
  <c r="U428" i="209"/>
  <c r="V428" i="209"/>
  <c r="W428" i="209"/>
  <c r="X428" i="209"/>
  <c r="Y428" i="209"/>
  <c r="Z428" i="209"/>
  <c r="AA428" i="209"/>
  <c r="AB428" i="209"/>
  <c r="A429" i="209"/>
  <c r="B429" i="209"/>
  <c r="C429" i="209"/>
  <c r="D429" i="209"/>
  <c r="E429" i="209"/>
  <c r="F429" i="209"/>
  <c r="G429" i="209"/>
  <c r="H429" i="209"/>
  <c r="I429" i="209"/>
  <c r="J429" i="209"/>
  <c r="K429" i="209"/>
  <c r="L429" i="209"/>
  <c r="M429" i="209"/>
  <c r="N429" i="209"/>
  <c r="O429" i="209"/>
  <c r="P429" i="209"/>
  <c r="Q429" i="209"/>
  <c r="R429" i="209"/>
  <c r="S429" i="209"/>
  <c r="T429" i="209"/>
  <c r="U429" i="209"/>
  <c r="V429" i="209"/>
  <c r="W429" i="209"/>
  <c r="X429" i="209"/>
  <c r="Y429" i="209"/>
  <c r="Z429" i="209"/>
  <c r="AA429" i="209"/>
  <c r="AB429" i="209"/>
  <c r="A430" i="209"/>
  <c r="B430" i="209"/>
  <c r="C430" i="209"/>
  <c r="D430" i="209"/>
  <c r="E430" i="209"/>
  <c r="F430" i="209"/>
  <c r="G430" i="209"/>
  <c r="H430" i="209"/>
  <c r="I430" i="209"/>
  <c r="J430" i="209"/>
  <c r="K430" i="209"/>
  <c r="L430" i="209"/>
  <c r="M430" i="209"/>
  <c r="N430" i="209"/>
  <c r="O430" i="209"/>
  <c r="P430" i="209"/>
  <c r="Q430" i="209"/>
  <c r="R430" i="209"/>
  <c r="S430" i="209"/>
  <c r="T430" i="209"/>
  <c r="U430" i="209"/>
  <c r="V430" i="209"/>
  <c r="W430" i="209"/>
  <c r="X430" i="209"/>
  <c r="Y430" i="209"/>
  <c r="Z430" i="209"/>
  <c r="AA430" i="209"/>
  <c r="AB430" i="209"/>
  <c r="A431" i="209"/>
  <c r="B431" i="209"/>
  <c r="C431" i="209"/>
  <c r="D431" i="209"/>
  <c r="E431" i="209"/>
  <c r="F431" i="209"/>
  <c r="G431" i="209"/>
  <c r="H431" i="209"/>
  <c r="I431" i="209"/>
  <c r="J431" i="209"/>
  <c r="K431" i="209"/>
  <c r="L431" i="209"/>
  <c r="M431" i="209"/>
  <c r="N431" i="209"/>
  <c r="O431" i="209"/>
  <c r="P431" i="209"/>
  <c r="Q431" i="209"/>
  <c r="R431" i="209"/>
  <c r="S431" i="209"/>
  <c r="T431" i="209"/>
  <c r="U431" i="209"/>
  <c r="V431" i="209"/>
  <c r="W431" i="209"/>
  <c r="X431" i="209"/>
  <c r="Y431" i="209"/>
  <c r="Z431" i="209"/>
  <c r="AA431" i="209"/>
  <c r="AB431" i="209"/>
  <c r="A432" i="209"/>
  <c r="B432" i="209"/>
  <c r="C432" i="209"/>
  <c r="D432" i="209"/>
  <c r="E432" i="209"/>
  <c r="F432" i="209"/>
  <c r="G432" i="209"/>
  <c r="H432" i="209"/>
  <c r="I432" i="209"/>
  <c r="J432" i="209"/>
  <c r="K432" i="209"/>
  <c r="L432" i="209"/>
  <c r="M432" i="209"/>
  <c r="N432" i="209"/>
  <c r="O432" i="209"/>
  <c r="P432" i="209"/>
  <c r="Q432" i="209"/>
  <c r="R432" i="209"/>
  <c r="S432" i="209"/>
  <c r="T432" i="209"/>
  <c r="U432" i="209"/>
  <c r="V432" i="209"/>
  <c r="W432" i="209"/>
  <c r="X432" i="209"/>
  <c r="Y432" i="209"/>
  <c r="Z432" i="209"/>
  <c r="AA432" i="209"/>
  <c r="AB432" i="209"/>
  <c r="A433" i="209"/>
  <c r="B433" i="209"/>
  <c r="C433" i="209"/>
  <c r="D433" i="209"/>
  <c r="E433" i="209"/>
  <c r="F433" i="209"/>
  <c r="G433" i="209"/>
  <c r="H433" i="209"/>
  <c r="I433" i="209"/>
  <c r="J433" i="209"/>
  <c r="K433" i="209"/>
  <c r="L433" i="209"/>
  <c r="M433" i="209"/>
  <c r="N433" i="209"/>
  <c r="O433" i="209"/>
  <c r="P433" i="209"/>
  <c r="Q433" i="209"/>
  <c r="R433" i="209"/>
  <c r="S433" i="209"/>
  <c r="T433" i="209"/>
  <c r="U433" i="209"/>
  <c r="V433" i="209"/>
  <c r="W433" i="209"/>
  <c r="X433" i="209"/>
  <c r="Y433" i="209"/>
  <c r="Z433" i="209"/>
  <c r="AA433" i="209"/>
  <c r="AB433" i="209"/>
  <c r="A434" i="209"/>
  <c r="B434" i="209"/>
  <c r="C434" i="209"/>
  <c r="D434" i="209"/>
  <c r="E434" i="209"/>
  <c r="F434" i="209"/>
  <c r="G434" i="209"/>
  <c r="H434" i="209"/>
  <c r="I434" i="209"/>
  <c r="J434" i="209"/>
  <c r="K434" i="209"/>
  <c r="L434" i="209"/>
  <c r="M434" i="209"/>
  <c r="N434" i="209"/>
  <c r="O434" i="209"/>
  <c r="P434" i="209"/>
  <c r="Q434" i="209"/>
  <c r="R434" i="209"/>
  <c r="S434" i="209"/>
  <c r="T434" i="209"/>
  <c r="U434" i="209"/>
  <c r="V434" i="209"/>
  <c r="W434" i="209"/>
  <c r="X434" i="209"/>
  <c r="Y434" i="209"/>
  <c r="Z434" i="209"/>
  <c r="AA434" i="209"/>
  <c r="AB434" i="209"/>
  <c r="A435" i="209"/>
  <c r="B435" i="209"/>
  <c r="C435" i="209"/>
  <c r="D435" i="209"/>
  <c r="E435" i="209"/>
  <c r="F435" i="209"/>
  <c r="G435" i="209"/>
  <c r="H435" i="209"/>
  <c r="I435" i="209"/>
  <c r="J435" i="209"/>
  <c r="K435" i="209"/>
  <c r="L435" i="209"/>
  <c r="M435" i="209"/>
  <c r="N435" i="209"/>
  <c r="O435" i="209"/>
  <c r="P435" i="209"/>
  <c r="Q435" i="209"/>
  <c r="R435" i="209"/>
  <c r="S435" i="209"/>
  <c r="T435" i="209"/>
  <c r="U435" i="209"/>
  <c r="V435" i="209"/>
  <c r="W435" i="209"/>
  <c r="X435" i="209"/>
  <c r="Y435" i="209"/>
  <c r="Z435" i="209"/>
  <c r="AA435" i="209"/>
  <c r="AB435" i="209"/>
  <c r="A436" i="209"/>
  <c r="B436" i="209"/>
  <c r="C436" i="209"/>
  <c r="D436" i="209"/>
  <c r="E436" i="209"/>
  <c r="F436" i="209"/>
  <c r="G436" i="209"/>
  <c r="H436" i="209"/>
  <c r="I436" i="209"/>
  <c r="J436" i="209"/>
  <c r="K436" i="209"/>
  <c r="L436" i="209"/>
  <c r="M436" i="209"/>
  <c r="N436" i="209"/>
  <c r="O436" i="209"/>
  <c r="P436" i="209"/>
  <c r="Q436" i="209"/>
  <c r="R436" i="209"/>
  <c r="S436" i="209"/>
  <c r="T436" i="209"/>
  <c r="U436" i="209"/>
  <c r="V436" i="209"/>
  <c r="W436" i="209"/>
  <c r="X436" i="209"/>
  <c r="Y436" i="209"/>
  <c r="Z436" i="209"/>
  <c r="AA436" i="209"/>
  <c r="AB436" i="209"/>
  <c r="A437" i="209"/>
  <c r="B437" i="209"/>
  <c r="C437" i="209"/>
  <c r="D437" i="209"/>
  <c r="E437" i="209"/>
  <c r="F437" i="209"/>
  <c r="G437" i="209"/>
  <c r="H437" i="209"/>
  <c r="I437" i="209"/>
  <c r="J437" i="209"/>
  <c r="K437" i="209"/>
  <c r="L437" i="209"/>
  <c r="M437" i="209"/>
  <c r="N437" i="209"/>
  <c r="O437" i="209"/>
  <c r="P437" i="209"/>
  <c r="Q437" i="209"/>
  <c r="R437" i="209"/>
  <c r="S437" i="209"/>
  <c r="T437" i="209"/>
  <c r="U437" i="209"/>
  <c r="V437" i="209"/>
  <c r="W437" i="209"/>
  <c r="X437" i="209"/>
  <c r="Y437" i="209"/>
  <c r="Z437" i="209"/>
  <c r="AA437" i="209"/>
  <c r="AB437" i="209"/>
  <c r="A438" i="209"/>
  <c r="B438" i="209"/>
  <c r="C438" i="209"/>
  <c r="D438" i="209"/>
  <c r="E438" i="209"/>
  <c r="F438" i="209"/>
  <c r="G438" i="209"/>
  <c r="H438" i="209"/>
  <c r="I438" i="209"/>
  <c r="J438" i="209"/>
  <c r="K438" i="209"/>
  <c r="L438" i="209"/>
  <c r="M438" i="209"/>
  <c r="N438" i="209"/>
  <c r="O438" i="209"/>
  <c r="P438" i="209"/>
  <c r="Q438" i="209"/>
  <c r="R438" i="209"/>
  <c r="S438" i="209"/>
  <c r="T438" i="209"/>
  <c r="U438" i="209"/>
  <c r="V438" i="209"/>
  <c r="W438" i="209"/>
  <c r="X438" i="209"/>
  <c r="Y438" i="209"/>
  <c r="Z438" i="209"/>
  <c r="AA438" i="209"/>
  <c r="AB438" i="209"/>
  <c r="A439" i="209"/>
  <c r="B439" i="209"/>
  <c r="C439" i="209"/>
  <c r="D439" i="209"/>
  <c r="E439" i="209"/>
  <c r="F439" i="209"/>
  <c r="G439" i="209"/>
  <c r="H439" i="209"/>
  <c r="I439" i="209"/>
  <c r="J439" i="209"/>
  <c r="K439" i="209"/>
  <c r="L439" i="209"/>
  <c r="M439" i="209"/>
  <c r="N439" i="209"/>
  <c r="O439" i="209"/>
  <c r="P439" i="209"/>
  <c r="Q439" i="209"/>
  <c r="R439" i="209"/>
  <c r="S439" i="209"/>
  <c r="T439" i="209"/>
  <c r="U439" i="209"/>
  <c r="V439" i="209"/>
  <c r="W439" i="209"/>
  <c r="X439" i="209"/>
  <c r="Y439" i="209"/>
  <c r="Z439" i="209"/>
  <c r="AA439" i="209"/>
  <c r="AB439" i="209"/>
  <c r="A440" i="209"/>
  <c r="B440" i="209"/>
  <c r="C440" i="209"/>
  <c r="D440" i="209"/>
  <c r="E440" i="209"/>
  <c r="F440" i="209"/>
  <c r="G440" i="209"/>
  <c r="H440" i="209"/>
  <c r="I440" i="209"/>
  <c r="J440" i="209"/>
  <c r="K440" i="209"/>
  <c r="L440" i="209"/>
  <c r="M440" i="209"/>
  <c r="N440" i="209"/>
  <c r="O440" i="209"/>
  <c r="P440" i="209"/>
  <c r="Q440" i="209"/>
  <c r="R440" i="209"/>
  <c r="S440" i="209"/>
  <c r="T440" i="209"/>
  <c r="U440" i="209"/>
  <c r="V440" i="209"/>
  <c r="W440" i="209"/>
  <c r="X440" i="209"/>
  <c r="Y440" i="209"/>
  <c r="Z440" i="209"/>
  <c r="AA440" i="209"/>
  <c r="AB440" i="209"/>
  <c r="A441" i="209"/>
  <c r="B441" i="209"/>
  <c r="C441" i="209"/>
  <c r="D441" i="209"/>
  <c r="E441" i="209"/>
  <c r="F441" i="209"/>
  <c r="G441" i="209"/>
  <c r="H441" i="209"/>
  <c r="I441" i="209"/>
  <c r="J441" i="209"/>
  <c r="K441" i="209"/>
  <c r="L441" i="209"/>
  <c r="M441" i="209"/>
  <c r="N441" i="209"/>
  <c r="O441" i="209"/>
  <c r="P441" i="209"/>
  <c r="Q441" i="209"/>
  <c r="R441" i="209"/>
  <c r="S441" i="209"/>
  <c r="T441" i="209"/>
  <c r="U441" i="209"/>
  <c r="V441" i="209"/>
  <c r="W441" i="209"/>
  <c r="X441" i="209"/>
  <c r="Y441" i="209"/>
  <c r="Z441" i="209"/>
  <c r="AA441" i="209"/>
  <c r="AB441" i="209"/>
  <c r="A442" i="209"/>
  <c r="B442" i="209"/>
  <c r="C442" i="209"/>
  <c r="D442" i="209"/>
  <c r="E442" i="209"/>
  <c r="F442" i="209"/>
  <c r="G442" i="209"/>
  <c r="H442" i="209"/>
  <c r="I442" i="209"/>
  <c r="J442" i="209"/>
  <c r="K442" i="209"/>
  <c r="L442" i="209"/>
  <c r="M442" i="209"/>
  <c r="N442" i="209"/>
  <c r="O442" i="209"/>
  <c r="P442" i="209"/>
  <c r="Q442" i="209"/>
  <c r="R442" i="209"/>
  <c r="S442" i="209"/>
  <c r="T442" i="209"/>
  <c r="U442" i="209"/>
  <c r="V442" i="209"/>
  <c r="W442" i="209"/>
  <c r="X442" i="209"/>
  <c r="Y442" i="209"/>
  <c r="Z442" i="209"/>
  <c r="AA442" i="209"/>
  <c r="AB442" i="209"/>
  <c r="A443" i="209"/>
  <c r="B443" i="209"/>
  <c r="C443" i="209"/>
  <c r="D443" i="209"/>
  <c r="E443" i="209"/>
  <c r="F443" i="209"/>
  <c r="G443" i="209"/>
  <c r="H443" i="209"/>
  <c r="I443" i="209"/>
  <c r="J443" i="209"/>
  <c r="K443" i="209"/>
  <c r="L443" i="209"/>
  <c r="M443" i="209"/>
  <c r="N443" i="209"/>
  <c r="O443" i="209"/>
  <c r="P443" i="209"/>
  <c r="Q443" i="209"/>
  <c r="R443" i="209"/>
  <c r="S443" i="209"/>
  <c r="T443" i="209"/>
  <c r="U443" i="209"/>
  <c r="V443" i="209"/>
  <c r="W443" i="209"/>
  <c r="X443" i="209"/>
  <c r="Y443" i="209"/>
  <c r="Z443" i="209"/>
  <c r="AA443" i="209"/>
  <c r="AB443" i="209"/>
  <c r="A444" i="209"/>
  <c r="B444" i="209"/>
  <c r="C444" i="209"/>
  <c r="D444" i="209"/>
  <c r="E444" i="209"/>
  <c r="F444" i="209"/>
  <c r="G444" i="209"/>
  <c r="H444" i="209"/>
  <c r="I444" i="209"/>
  <c r="J444" i="209"/>
  <c r="K444" i="209"/>
  <c r="L444" i="209"/>
  <c r="M444" i="209"/>
  <c r="N444" i="209"/>
  <c r="O444" i="209"/>
  <c r="P444" i="209"/>
  <c r="Q444" i="209"/>
  <c r="R444" i="209"/>
  <c r="S444" i="209"/>
  <c r="T444" i="209"/>
  <c r="U444" i="209"/>
  <c r="V444" i="209"/>
  <c r="W444" i="209"/>
  <c r="X444" i="209"/>
  <c r="Y444" i="209"/>
  <c r="Z444" i="209"/>
  <c r="AA444" i="209"/>
  <c r="AB444" i="209"/>
  <c r="A445" i="209"/>
  <c r="B445" i="209"/>
  <c r="C445" i="209"/>
  <c r="D445" i="209"/>
  <c r="E445" i="209"/>
  <c r="F445" i="209"/>
  <c r="G445" i="209"/>
  <c r="H445" i="209"/>
  <c r="I445" i="209"/>
  <c r="J445" i="209"/>
  <c r="K445" i="209"/>
  <c r="L445" i="209"/>
  <c r="M445" i="209"/>
  <c r="N445" i="209"/>
  <c r="O445" i="209"/>
  <c r="P445" i="209"/>
  <c r="Q445" i="209"/>
  <c r="R445" i="209"/>
  <c r="S445" i="209"/>
  <c r="T445" i="209"/>
  <c r="U445" i="209"/>
  <c r="V445" i="209"/>
  <c r="W445" i="209"/>
  <c r="X445" i="209"/>
  <c r="Y445" i="209"/>
  <c r="Z445" i="209"/>
  <c r="AA445" i="209"/>
  <c r="AB445" i="209"/>
  <c r="A446" i="209"/>
  <c r="B446" i="209"/>
  <c r="C446" i="209"/>
  <c r="D446" i="209"/>
  <c r="E446" i="209"/>
  <c r="F446" i="209"/>
  <c r="G446" i="209"/>
  <c r="H446" i="209"/>
  <c r="I446" i="209"/>
  <c r="J446" i="209"/>
  <c r="K446" i="209"/>
  <c r="L446" i="209"/>
  <c r="M446" i="209"/>
  <c r="N446" i="209"/>
  <c r="O446" i="209"/>
  <c r="P446" i="209"/>
  <c r="Q446" i="209"/>
  <c r="R446" i="209"/>
  <c r="S446" i="209"/>
  <c r="T446" i="209"/>
  <c r="U446" i="209"/>
  <c r="V446" i="209"/>
  <c r="W446" i="209"/>
  <c r="X446" i="209"/>
  <c r="Y446" i="209"/>
  <c r="Z446" i="209"/>
  <c r="AA446" i="209"/>
  <c r="AB446" i="209"/>
  <c r="A447" i="209"/>
  <c r="B447" i="209"/>
  <c r="C447" i="209"/>
  <c r="D447" i="209"/>
  <c r="E447" i="209"/>
  <c r="F447" i="209"/>
  <c r="G447" i="209"/>
  <c r="H447" i="209"/>
  <c r="I447" i="209"/>
  <c r="J447" i="209"/>
  <c r="K447" i="209"/>
  <c r="L447" i="209"/>
  <c r="M447" i="209"/>
  <c r="N447" i="209"/>
  <c r="O447" i="209"/>
  <c r="P447" i="209"/>
  <c r="Q447" i="209"/>
  <c r="R447" i="209"/>
  <c r="S447" i="209"/>
  <c r="T447" i="209"/>
  <c r="U447" i="209"/>
  <c r="V447" i="209"/>
  <c r="W447" i="209"/>
  <c r="X447" i="209"/>
  <c r="Y447" i="209"/>
  <c r="Z447" i="209"/>
  <c r="AA447" i="209"/>
  <c r="AB447" i="209"/>
  <c r="A448" i="209"/>
  <c r="B448" i="209"/>
  <c r="C448" i="209"/>
  <c r="D448" i="209"/>
  <c r="E448" i="209"/>
  <c r="F448" i="209"/>
  <c r="G448" i="209"/>
  <c r="H448" i="209"/>
  <c r="I448" i="209"/>
  <c r="J448" i="209"/>
  <c r="K448" i="209"/>
  <c r="L448" i="209"/>
  <c r="M448" i="209"/>
  <c r="N448" i="209"/>
  <c r="O448" i="209"/>
  <c r="P448" i="209"/>
  <c r="Q448" i="209"/>
  <c r="R448" i="209"/>
  <c r="S448" i="209"/>
  <c r="T448" i="209"/>
  <c r="U448" i="209"/>
  <c r="V448" i="209"/>
  <c r="W448" i="209"/>
  <c r="X448" i="209"/>
  <c r="Y448" i="209"/>
  <c r="Z448" i="209"/>
  <c r="AA448" i="209"/>
  <c r="AB448" i="209"/>
  <c r="A449" i="209"/>
  <c r="B449" i="209"/>
  <c r="C449" i="209"/>
  <c r="D449" i="209"/>
  <c r="E449" i="209"/>
  <c r="F449" i="209"/>
  <c r="G449" i="209"/>
  <c r="H449" i="209"/>
  <c r="I449" i="209"/>
  <c r="J449" i="209"/>
  <c r="K449" i="209"/>
  <c r="L449" i="209"/>
  <c r="M449" i="209"/>
  <c r="N449" i="209"/>
  <c r="O449" i="209"/>
  <c r="P449" i="209"/>
  <c r="Q449" i="209"/>
  <c r="R449" i="209"/>
  <c r="S449" i="209"/>
  <c r="T449" i="209"/>
  <c r="U449" i="209"/>
  <c r="V449" i="209"/>
  <c r="W449" i="209"/>
  <c r="X449" i="209"/>
  <c r="Y449" i="209"/>
  <c r="Z449" i="209"/>
  <c r="AA449" i="209"/>
  <c r="AB449" i="209"/>
  <c r="A450" i="209"/>
  <c r="B450" i="209"/>
  <c r="C450" i="209"/>
  <c r="D450" i="209"/>
  <c r="E450" i="209"/>
  <c r="F450" i="209"/>
  <c r="G450" i="209"/>
  <c r="H450" i="209"/>
  <c r="I450" i="209"/>
  <c r="J450" i="209"/>
  <c r="K450" i="209"/>
  <c r="L450" i="209"/>
  <c r="M450" i="209"/>
  <c r="N450" i="209"/>
  <c r="O450" i="209"/>
  <c r="P450" i="209"/>
  <c r="Q450" i="209"/>
  <c r="R450" i="209"/>
  <c r="S450" i="209"/>
  <c r="T450" i="209"/>
  <c r="U450" i="209"/>
  <c r="V450" i="209"/>
  <c r="W450" i="209"/>
  <c r="X450" i="209"/>
  <c r="Y450" i="209"/>
  <c r="Z450" i="209"/>
  <c r="AA450" i="209"/>
  <c r="AB450" i="209"/>
  <c r="A451" i="209"/>
  <c r="B451" i="209"/>
  <c r="C451" i="209"/>
  <c r="D451" i="209"/>
  <c r="E451" i="209"/>
  <c r="F451" i="209"/>
  <c r="G451" i="209"/>
  <c r="H451" i="209"/>
  <c r="I451" i="209"/>
  <c r="J451" i="209"/>
  <c r="K451" i="209"/>
  <c r="L451" i="209"/>
  <c r="M451" i="209"/>
  <c r="N451" i="209"/>
  <c r="O451" i="209"/>
  <c r="P451" i="209"/>
  <c r="Q451" i="209"/>
  <c r="R451" i="209"/>
  <c r="S451" i="209"/>
  <c r="T451" i="209"/>
  <c r="U451" i="209"/>
  <c r="V451" i="209"/>
  <c r="W451" i="209"/>
  <c r="X451" i="209"/>
  <c r="Y451" i="209"/>
  <c r="Z451" i="209"/>
  <c r="AA451" i="209"/>
  <c r="AB451" i="209"/>
  <c r="A452" i="209"/>
  <c r="B452" i="209"/>
  <c r="C452" i="209"/>
  <c r="D452" i="209"/>
  <c r="E452" i="209"/>
  <c r="F452" i="209"/>
  <c r="G452" i="209"/>
  <c r="H452" i="209"/>
  <c r="I452" i="209"/>
  <c r="J452" i="209"/>
  <c r="K452" i="209"/>
  <c r="L452" i="209"/>
  <c r="M452" i="209"/>
  <c r="N452" i="209"/>
  <c r="O452" i="209"/>
  <c r="P452" i="209"/>
  <c r="Q452" i="209"/>
  <c r="R452" i="209"/>
  <c r="S452" i="209"/>
  <c r="T452" i="209"/>
  <c r="U452" i="209"/>
  <c r="V452" i="209"/>
  <c r="W452" i="209"/>
  <c r="X452" i="209"/>
  <c r="Y452" i="209"/>
  <c r="Z452" i="209"/>
  <c r="AA452" i="209"/>
  <c r="AB452" i="209"/>
  <c r="A453" i="209"/>
  <c r="B453" i="209"/>
  <c r="C453" i="209"/>
  <c r="D453" i="209"/>
  <c r="E453" i="209"/>
  <c r="F453" i="209"/>
  <c r="G453" i="209"/>
  <c r="H453" i="209"/>
  <c r="I453" i="209"/>
  <c r="J453" i="209"/>
  <c r="K453" i="209"/>
  <c r="L453" i="209"/>
  <c r="M453" i="209"/>
  <c r="N453" i="209"/>
  <c r="O453" i="209"/>
  <c r="P453" i="209"/>
  <c r="Q453" i="209"/>
  <c r="R453" i="209"/>
  <c r="S453" i="209"/>
  <c r="T453" i="209"/>
  <c r="U453" i="209"/>
  <c r="V453" i="209"/>
  <c r="W453" i="209"/>
  <c r="X453" i="209"/>
  <c r="Y453" i="209"/>
  <c r="Z453" i="209"/>
  <c r="AA453" i="209"/>
  <c r="AB453" i="209"/>
  <c r="A454" i="209"/>
  <c r="B454" i="209"/>
  <c r="C454" i="209"/>
  <c r="D454" i="209"/>
  <c r="E454" i="209"/>
  <c r="F454" i="209"/>
  <c r="G454" i="209"/>
  <c r="H454" i="209"/>
  <c r="I454" i="209"/>
  <c r="J454" i="209"/>
  <c r="K454" i="209"/>
  <c r="L454" i="209"/>
  <c r="M454" i="209"/>
  <c r="N454" i="209"/>
  <c r="O454" i="209"/>
  <c r="P454" i="209"/>
  <c r="Q454" i="209"/>
  <c r="R454" i="209"/>
  <c r="S454" i="209"/>
  <c r="T454" i="209"/>
  <c r="U454" i="209"/>
  <c r="V454" i="209"/>
  <c r="W454" i="209"/>
  <c r="X454" i="209"/>
  <c r="Y454" i="209"/>
  <c r="Z454" i="209"/>
  <c r="AA454" i="209"/>
  <c r="AB454" i="209"/>
  <c r="A455" i="209"/>
  <c r="B455" i="209"/>
  <c r="C455" i="209"/>
  <c r="D455" i="209"/>
  <c r="E455" i="209"/>
  <c r="F455" i="209"/>
  <c r="G455" i="209"/>
  <c r="H455" i="209"/>
  <c r="I455" i="209"/>
  <c r="J455" i="209"/>
  <c r="K455" i="209"/>
  <c r="L455" i="209"/>
  <c r="M455" i="209"/>
  <c r="N455" i="209"/>
  <c r="O455" i="209"/>
  <c r="P455" i="209"/>
  <c r="Q455" i="209"/>
  <c r="R455" i="209"/>
  <c r="S455" i="209"/>
  <c r="T455" i="209"/>
  <c r="U455" i="209"/>
  <c r="V455" i="209"/>
  <c r="W455" i="209"/>
  <c r="X455" i="209"/>
  <c r="Y455" i="209"/>
  <c r="Z455" i="209"/>
  <c r="AA455" i="209"/>
  <c r="AB455" i="209"/>
  <c r="A456" i="209"/>
  <c r="B456" i="209"/>
  <c r="C456" i="209"/>
  <c r="D456" i="209"/>
  <c r="E456" i="209"/>
  <c r="F456" i="209"/>
  <c r="G456" i="209"/>
  <c r="H456" i="209"/>
  <c r="I456" i="209"/>
  <c r="J456" i="209"/>
  <c r="K456" i="209"/>
  <c r="L456" i="209"/>
  <c r="M456" i="209"/>
  <c r="N456" i="209"/>
  <c r="O456" i="209"/>
  <c r="P456" i="209"/>
  <c r="Q456" i="209"/>
  <c r="R456" i="209"/>
  <c r="S456" i="209"/>
  <c r="T456" i="209"/>
  <c r="U456" i="209"/>
  <c r="V456" i="209"/>
  <c r="W456" i="209"/>
  <c r="X456" i="209"/>
  <c r="Y456" i="209"/>
  <c r="Z456" i="209"/>
  <c r="AA456" i="209"/>
  <c r="AB456" i="209"/>
  <c r="A457" i="209"/>
  <c r="B457" i="209"/>
  <c r="C457" i="209"/>
  <c r="D457" i="209"/>
  <c r="E457" i="209"/>
  <c r="F457" i="209"/>
  <c r="G457" i="209"/>
  <c r="H457" i="209"/>
  <c r="I457" i="209"/>
  <c r="J457" i="209"/>
  <c r="K457" i="209"/>
  <c r="L457" i="209"/>
  <c r="M457" i="209"/>
  <c r="N457" i="209"/>
  <c r="O457" i="209"/>
  <c r="P457" i="209"/>
  <c r="Q457" i="209"/>
  <c r="R457" i="209"/>
  <c r="S457" i="209"/>
  <c r="T457" i="209"/>
  <c r="U457" i="209"/>
  <c r="V457" i="209"/>
  <c r="W457" i="209"/>
  <c r="X457" i="209"/>
  <c r="Y457" i="209"/>
  <c r="Z457" i="209"/>
  <c r="AA457" i="209"/>
  <c r="AB457" i="209"/>
  <c r="A458" i="209"/>
  <c r="B458" i="209"/>
  <c r="C458" i="209"/>
  <c r="D458" i="209"/>
  <c r="E458" i="209"/>
  <c r="F458" i="209"/>
  <c r="G458" i="209"/>
  <c r="H458" i="209"/>
  <c r="I458" i="209"/>
  <c r="J458" i="209"/>
  <c r="K458" i="209"/>
  <c r="L458" i="209"/>
  <c r="M458" i="209"/>
  <c r="N458" i="209"/>
  <c r="O458" i="209"/>
  <c r="P458" i="209"/>
  <c r="Q458" i="209"/>
  <c r="R458" i="209"/>
  <c r="S458" i="209"/>
  <c r="T458" i="209"/>
  <c r="U458" i="209"/>
  <c r="V458" i="209"/>
  <c r="W458" i="209"/>
  <c r="X458" i="209"/>
  <c r="Y458" i="209"/>
  <c r="Z458" i="209"/>
  <c r="AA458" i="209"/>
  <c r="AB458" i="209"/>
  <c r="A459" i="209"/>
  <c r="B459" i="209"/>
  <c r="C459" i="209"/>
  <c r="D459" i="209"/>
  <c r="E459" i="209"/>
  <c r="F459" i="209"/>
  <c r="G459" i="209"/>
  <c r="H459" i="209"/>
  <c r="I459" i="209"/>
  <c r="J459" i="209"/>
  <c r="K459" i="209"/>
  <c r="L459" i="209"/>
  <c r="M459" i="209"/>
  <c r="N459" i="209"/>
  <c r="O459" i="209"/>
  <c r="P459" i="209"/>
  <c r="Q459" i="209"/>
  <c r="R459" i="209"/>
  <c r="S459" i="209"/>
  <c r="T459" i="209"/>
  <c r="U459" i="209"/>
  <c r="V459" i="209"/>
  <c r="W459" i="209"/>
  <c r="X459" i="209"/>
  <c r="Y459" i="209"/>
  <c r="Z459" i="209"/>
  <c r="AA459" i="209"/>
  <c r="AB459" i="209"/>
  <c r="A460" i="209"/>
  <c r="B460" i="209"/>
  <c r="C460" i="209"/>
  <c r="D460" i="209"/>
  <c r="E460" i="209"/>
  <c r="F460" i="209"/>
  <c r="G460" i="209"/>
  <c r="H460" i="209"/>
  <c r="I460" i="209"/>
  <c r="J460" i="209"/>
  <c r="K460" i="209"/>
  <c r="L460" i="209"/>
  <c r="M460" i="209"/>
  <c r="N460" i="209"/>
  <c r="O460" i="209"/>
  <c r="P460" i="209"/>
  <c r="Q460" i="209"/>
  <c r="R460" i="209"/>
  <c r="S460" i="209"/>
  <c r="T460" i="209"/>
  <c r="U460" i="209"/>
  <c r="V460" i="209"/>
  <c r="W460" i="209"/>
  <c r="X460" i="209"/>
  <c r="Y460" i="209"/>
  <c r="Z460" i="209"/>
  <c r="AA460" i="209"/>
  <c r="AB460" i="209"/>
  <c r="A461" i="209"/>
  <c r="B461" i="209"/>
  <c r="C461" i="209"/>
  <c r="D461" i="209"/>
  <c r="E461" i="209"/>
  <c r="F461" i="209"/>
  <c r="G461" i="209"/>
  <c r="H461" i="209"/>
  <c r="I461" i="209"/>
  <c r="J461" i="209"/>
  <c r="K461" i="209"/>
  <c r="L461" i="209"/>
  <c r="M461" i="209"/>
  <c r="N461" i="209"/>
  <c r="O461" i="209"/>
  <c r="P461" i="209"/>
  <c r="Q461" i="209"/>
  <c r="R461" i="209"/>
  <c r="S461" i="209"/>
  <c r="T461" i="209"/>
  <c r="U461" i="209"/>
  <c r="V461" i="209"/>
  <c r="W461" i="209"/>
  <c r="X461" i="209"/>
  <c r="Y461" i="209"/>
  <c r="Z461" i="209"/>
  <c r="AA461" i="209"/>
  <c r="AB461" i="209"/>
  <c r="A462" i="209"/>
  <c r="B462" i="209"/>
  <c r="C462" i="209"/>
  <c r="D462" i="209"/>
  <c r="E462" i="209"/>
  <c r="F462" i="209"/>
  <c r="G462" i="209"/>
  <c r="H462" i="209"/>
  <c r="I462" i="209"/>
  <c r="J462" i="209"/>
  <c r="K462" i="209"/>
  <c r="L462" i="209"/>
  <c r="M462" i="209"/>
  <c r="N462" i="209"/>
  <c r="O462" i="209"/>
  <c r="P462" i="209"/>
  <c r="Q462" i="209"/>
  <c r="R462" i="209"/>
  <c r="S462" i="209"/>
  <c r="T462" i="209"/>
  <c r="U462" i="209"/>
  <c r="V462" i="209"/>
  <c r="W462" i="209"/>
  <c r="X462" i="209"/>
  <c r="Y462" i="209"/>
  <c r="Z462" i="209"/>
  <c r="AA462" i="209"/>
  <c r="AB462" i="209"/>
  <c r="A463" i="209"/>
  <c r="B463" i="209"/>
  <c r="C463" i="209"/>
  <c r="D463" i="209"/>
  <c r="E463" i="209"/>
  <c r="F463" i="209"/>
  <c r="G463" i="209"/>
  <c r="H463" i="209"/>
  <c r="I463" i="209"/>
  <c r="J463" i="209"/>
  <c r="K463" i="209"/>
  <c r="L463" i="209"/>
  <c r="M463" i="209"/>
  <c r="N463" i="209"/>
  <c r="O463" i="209"/>
  <c r="P463" i="209"/>
  <c r="Q463" i="209"/>
  <c r="R463" i="209"/>
  <c r="S463" i="209"/>
  <c r="T463" i="209"/>
  <c r="U463" i="209"/>
  <c r="V463" i="209"/>
  <c r="W463" i="209"/>
  <c r="X463" i="209"/>
  <c r="Y463" i="209"/>
  <c r="Z463" i="209"/>
  <c r="AA463" i="209"/>
  <c r="AB463" i="209"/>
  <c r="A464" i="209"/>
  <c r="B464" i="209"/>
  <c r="C464" i="209"/>
  <c r="D464" i="209"/>
  <c r="E464" i="209"/>
  <c r="F464" i="209"/>
  <c r="G464" i="209"/>
  <c r="H464" i="209"/>
  <c r="I464" i="209"/>
  <c r="J464" i="209"/>
  <c r="K464" i="209"/>
  <c r="L464" i="209"/>
  <c r="M464" i="209"/>
  <c r="N464" i="209"/>
  <c r="O464" i="209"/>
  <c r="P464" i="209"/>
  <c r="Q464" i="209"/>
  <c r="R464" i="209"/>
  <c r="S464" i="209"/>
  <c r="T464" i="209"/>
  <c r="U464" i="209"/>
  <c r="V464" i="209"/>
  <c r="W464" i="209"/>
  <c r="X464" i="209"/>
  <c r="Y464" i="209"/>
  <c r="Z464" i="209"/>
  <c r="AA464" i="209"/>
  <c r="AB464" i="209"/>
  <c r="A465" i="209"/>
  <c r="B465" i="209"/>
  <c r="C465" i="209"/>
  <c r="D465" i="209"/>
  <c r="E465" i="209"/>
  <c r="F465" i="209"/>
  <c r="G465" i="209"/>
  <c r="H465" i="209"/>
  <c r="I465" i="209"/>
  <c r="J465" i="209"/>
  <c r="K465" i="209"/>
  <c r="L465" i="209"/>
  <c r="M465" i="209"/>
  <c r="N465" i="209"/>
  <c r="O465" i="209"/>
  <c r="P465" i="209"/>
  <c r="Q465" i="209"/>
  <c r="R465" i="209"/>
  <c r="S465" i="209"/>
  <c r="T465" i="209"/>
  <c r="U465" i="209"/>
  <c r="V465" i="209"/>
  <c r="W465" i="209"/>
  <c r="X465" i="209"/>
  <c r="Y465" i="209"/>
  <c r="Z465" i="209"/>
  <c r="AA465" i="209"/>
  <c r="AB465" i="209"/>
  <c r="A466" i="209"/>
  <c r="B466" i="209"/>
  <c r="C466" i="209"/>
  <c r="D466" i="209"/>
  <c r="E466" i="209"/>
  <c r="F466" i="209"/>
  <c r="G466" i="209"/>
  <c r="H466" i="209"/>
  <c r="I466" i="209"/>
  <c r="J466" i="209"/>
  <c r="K466" i="209"/>
  <c r="L466" i="209"/>
  <c r="M466" i="209"/>
  <c r="N466" i="209"/>
  <c r="O466" i="209"/>
  <c r="P466" i="209"/>
  <c r="Q466" i="209"/>
  <c r="R466" i="209"/>
  <c r="S466" i="209"/>
  <c r="T466" i="209"/>
  <c r="U466" i="209"/>
  <c r="V466" i="209"/>
  <c r="W466" i="209"/>
  <c r="X466" i="209"/>
  <c r="Y466" i="209"/>
  <c r="Z466" i="209"/>
  <c r="AA466" i="209"/>
  <c r="AB466" i="209"/>
  <c r="A467" i="209"/>
  <c r="B467" i="209"/>
  <c r="C467" i="209"/>
  <c r="D467" i="209"/>
  <c r="E467" i="209"/>
  <c r="F467" i="209"/>
  <c r="G467" i="209"/>
  <c r="H467" i="209"/>
  <c r="I467" i="209"/>
  <c r="J467" i="209"/>
  <c r="K467" i="209"/>
  <c r="L467" i="209"/>
  <c r="M467" i="209"/>
  <c r="N467" i="209"/>
  <c r="O467" i="209"/>
  <c r="P467" i="209"/>
  <c r="Q467" i="209"/>
  <c r="R467" i="209"/>
  <c r="S467" i="209"/>
  <c r="T467" i="209"/>
  <c r="U467" i="209"/>
  <c r="V467" i="209"/>
  <c r="W467" i="209"/>
  <c r="X467" i="209"/>
  <c r="Y467" i="209"/>
  <c r="Z467" i="209"/>
  <c r="AA467" i="209"/>
  <c r="AB467" i="209"/>
  <c r="A468" i="209"/>
  <c r="B468" i="209"/>
  <c r="C468" i="209"/>
  <c r="D468" i="209"/>
  <c r="E468" i="209"/>
  <c r="F468" i="209"/>
  <c r="G468" i="209"/>
  <c r="H468" i="209"/>
  <c r="I468" i="209"/>
  <c r="J468" i="209"/>
  <c r="K468" i="209"/>
  <c r="L468" i="209"/>
  <c r="M468" i="209"/>
  <c r="N468" i="209"/>
  <c r="O468" i="209"/>
  <c r="P468" i="209"/>
  <c r="Q468" i="209"/>
  <c r="R468" i="209"/>
  <c r="S468" i="209"/>
  <c r="T468" i="209"/>
  <c r="U468" i="209"/>
  <c r="V468" i="209"/>
  <c r="W468" i="209"/>
  <c r="X468" i="209"/>
  <c r="Y468" i="209"/>
  <c r="Z468" i="209"/>
  <c r="AA468" i="209"/>
  <c r="AB468" i="209"/>
  <c r="A469" i="209"/>
  <c r="B469" i="209"/>
  <c r="C469" i="209"/>
  <c r="D469" i="209"/>
  <c r="E469" i="209"/>
  <c r="F469" i="209"/>
  <c r="G469" i="209"/>
  <c r="H469" i="209"/>
  <c r="I469" i="209"/>
  <c r="J469" i="209"/>
  <c r="K469" i="209"/>
  <c r="L469" i="209"/>
  <c r="M469" i="209"/>
  <c r="N469" i="209"/>
  <c r="O469" i="209"/>
  <c r="P469" i="209"/>
  <c r="Q469" i="209"/>
  <c r="R469" i="209"/>
  <c r="S469" i="209"/>
  <c r="T469" i="209"/>
  <c r="U469" i="209"/>
  <c r="V469" i="209"/>
  <c r="W469" i="209"/>
  <c r="X469" i="209"/>
  <c r="Y469" i="209"/>
  <c r="Z469" i="209"/>
  <c r="AA469" i="209"/>
  <c r="AB469" i="209"/>
  <c r="A470" i="209"/>
  <c r="B470" i="209"/>
  <c r="C470" i="209"/>
  <c r="D470" i="209"/>
  <c r="E470" i="209"/>
  <c r="F470" i="209"/>
  <c r="G470" i="209"/>
  <c r="H470" i="209"/>
  <c r="I470" i="209"/>
  <c r="J470" i="209"/>
  <c r="K470" i="209"/>
  <c r="L470" i="209"/>
  <c r="M470" i="209"/>
  <c r="N470" i="209"/>
  <c r="O470" i="209"/>
  <c r="P470" i="209"/>
  <c r="Q470" i="209"/>
  <c r="R470" i="209"/>
  <c r="S470" i="209"/>
  <c r="T470" i="209"/>
  <c r="U470" i="209"/>
  <c r="V470" i="209"/>
  <c r="W470" i="209"/>
  <c r="X470" i="209"/>
  <c r="Y470" i="209"/>
  <c r="Z470" i="209"/>
  <c r="AA470" i="209"/>
  <c r="AB470" i="209"/>
  <c r="A471" i="209"/>
  <c r="B471" i="209"/>
  <c r="C471" i="209"/>
  <c r="D471" i="209"/>
  <c r="E471" i="209"/>
  <c r="F471" i="209"/>
  <c r="G471" i="209"/>
  <c r="H471" i="209"/>
  <c r="I471" i="209"/>
  <c r="J471" i="209"/>
  <c r="K471" i="209"/>
  <c r="L471" i="209"/>
  <c r="M471" i="209"/>
  <c r="N471" i="209"/>
  <c r="O471" i="209"/>
  <c r="P471" i="209"/>
  <c r="Q471" i="209"/>
  <c r="R471" i="209"/>
  <c r="S471" i="209"/>
  <c r="T471" i="209"/>
  <c r="U471" i="209"/>
  <c r="V471" i="209"/>
  <c r="W471" i="209"/>
  <c r="X471" i="209"/>
  <c r="Y471" i="209"/>
  <c r="Z471" i="209"/>
  <c r="AA471" i="209"/>
  <c r="AB471" i="209"/>
  <c r="A472" i="209"/>
  <c r="B472" i="209"/>
  <c r="C472" i="209"/>
  <c r="D472" i="209"/>
  <c r="E472" i="209"/>
  <c r="F472" i="209"/>
  <c r="G472" i="209"/>
  <c r="H472" i="209"/>
  <c r="I472" i="209"/>
  <c r="J472" i="209"/>
  <c r="K472" i="209"/>
  <c r="L472" i="209"/>
  <c r="M472" i="209"/>
  <c r="N472" i="209"/>
  <c r="O472" i="209"/>
  <c r="P472" i="209"/>
  <c r="Q472" i="209"/>
  <c r="R472" i="209"/>
  <c r="S472" i="209"/>
  <c r="T472" i="209"/>
  <c r="U472" i="209"/>
  <c r="V472" i="209"/>
  <c r="W472" i="209"/>
  <c r="X472" i="209"/>
  <c r="Y472" i="209"/>
  <c r="Z472" i="209"/>
  <c r="AA472" i="209"/>
  <c r="AB472" i="209"/>
  <c r="A473" i="209"/>
  <c r="B473" i="209"/>
  <c r="C473" i="209"/>
  <c r="D473" i="209"/>
  <c r="E473" i="209"/>
  <c r="F473" i="209"/>
  <c r="G473" i="209"/>
  <c r="H473" i="209"/>
  <c r="I473" i="209"/>
  <c r="J473" i="209"/>
  <c r="K473" i="209"/>
  <c r="L473" i="209"/>
  <c r="M473" i="209"/>
  <c r="N473" i="209"/>
  <c r="O473" i="209"/>
  <c r="P473" i="209"/>
  <c r="Q473" i="209"/>
  <c r="R473" i="209"/>
  <c r="S473" i="209"/>
  <c r="T473" i="209"/>
  <c r="U473" i="209"/>
  <c r="V473" i="209"/>
  <c r="W473" i="209"/>
  <c r="X473" i="209"/>
  <c r="Y473" i="209"/>
  <c r="Z473" i="209"/>
  <c r="AA473" i="209"/>
  <c r="AB473" i="209"/>
  <c r="A474" i="209"/>
  <c r="B474" i="209"/>
  <c r="C474" i="209"/>
  <c r="D474" i="209"/>
  <c r="E474" i="209"/>
  <c r="F474" i="209"/>
  <c r="G474" i="209"/>
  <c r="H474" i="209"/>
  <c r="I474" i="209"/>
  <c r="J474" i="209"/>
  <c r="K474" i="209"/>
  <c r="L474" i="209"/>
  <c r="M474" i="209"/>
  <c r="N474" i="209"/>
  <c r="O474" i="209"/>
  <c r="P474" i="209"/>
  <c r="Q474" i="209"/>
  <c r="R474" i="209"/>
  <c r="S474" i="209"/>
  <c r="T474" i="209"/>
  <c r="U474" i="209"/>
  <c r="V474" i="209"/>
  <c r="W474" i="209"/>
  <c r="X474" i="209"/>
  <c r="Y474" i="209"/>
  <c r="Z474" i="209"/>
  <c r="AA474" i="209"/>
  <c r="AB474" i="209"/>
  <c r="A475" i="209"/>
  <c r="B475" i="209"/>
  <c r="C475" i="209"/>
  <c r="D475" i="209"/>
  <c r="E475" i="209"/>
  <c r="F475" i="209"/>
  <c r="G475" i="209"/>
  <c r="H475" i="209"/>
  <c r="I475" i="209"/>
  <c r="J475" i="209"/>
  <c r="K475" i="209"/>
  <c r="L475" i="209"/>
  <c r="M475" i="209"/>
  <c r="N475" i="209"/>
  <c r="O475" i="209"/>
  <c r="P475" i="209"/>
  <c r="Q475" i="209"/>
  <c r="R475" i="209"/>
  <c r="S475" i="209"/>
  <c r="T475" i="209"/>
  <c r="U475" i="209"/>
  <c r="V475" i="209"/>
  <c r="W475" i="209"/>
  <c r="X475" i="209"/>
  <c r="Y475" i="209"/>
  <c r="Z475" i="209"/>
  <c r="AA475" i="209"/>
  <c r="AB475" i="209"/>
  <c r="A476" i="209"/>
  <c r="B476" i="209"/>
  <c r="C476" i="209"/>
  <c r="D476" i="209"/>
  <c r="E476" i="209"/>
  <c r="F476" i="209"/>
  <c r="G476" i="209"/>
  <c r="H476" i="209"/>
  <c r="I476" i="209"/>
  <c r="J476" i="209"/>
  <c r="K476" i="209"/>
  <c r="L476" i="209"/>
  <c r="M476" i="209"/>
  <c r="N476" i="209"/>
  <c r="O476" i="209"/>
  <c r="P476" i="209"/>
  <c r="Q476" i="209"/>
  <c r="R476" i="209"/>
  <c r="S476" i="209"/>
  <c r="T476" i="209"/>
  <c r="U476" i="209"/>
  <c r="V476" i="209"/>
  <c r="W476" i="209"/>
  <c r="X476" i="209"/>
  <c r="Y476" i="209"/>
  <c r="Z476" i="209"/>
  <c r="AA476" i="209"/>
  <c r="AB476" i="209"/>
  <c r="A477" i="209"/>
  <c r="B477" i="209"/>
  <c r="C477" i="209"/>
  <c r="D477" i="209"/>
  <c r="E477" i="209"/>
  <c r="F477" i="209"/>
  <c r="G477" i="209"/>
  <c r="H477" i="209"/>
  <c r="I477" i="209"/>
  <c r="J477" i="209"/>
  <c r="K477" i="209"/>
  <c r="L477" i="209"/>
  <c r="M477" i="209"/>
  <c r="N477" i="209"/>
  <c r="O477" i="209"/>
  <c r="P477" i="209"/>
  <c r="Q477" i="209"/>
  <c r="R477" i="209"/>
  <c r="S477" i="209"/>
  <c r="T477" i="209"/>
  <c r="U477" i="209"/>
  <c r="V477" i="209"/>
  <c r="W477" i="209"/>
  <c r="X477" i="209"/>
  <c r="Y477" i="209"/>
  <c r="Z477" i="209"/>
  <c r="AA477" i="209"/>
  <c r="AB477" i="209"/>
  <c r="A478" i="209"/>
  <c r="B478" i="209"/>
  <c r="C478" i="209"/>
  <c r="D478" i="209"/>
  <c r="E478" i="209"/>
  <c r="F478" i="209"/>
  <c r="G478" i="209"/>
  <c r="H478" i="209"/>
  <c r="I478" i="209"/>
  <c r="J478" i="209"/>
  <c r="K478" i="209"/>
  <c r="L478" i="209"/>
  <c r="M478" i="209"/>
  <c r="N478" i="209"/>
  <c r="O478" i="209"/>
  <c r="P478" i="209"/>
  <c r="Q478" i="209"/>
  <c r="R478" i="209"/>
  <c r="S478" i="209"/>
  <c r="T478" i="209"/>
  <c r="U478" i="209"/>
  <c r="V478" i="209"/>
  <c r="W478" i="209"/>
  <c r="X478" i="209"/>
  <c r="Y478" i="209"/>
  <c r="Z478" i="209"/>
  <c r="AA478" i="209"/>
  <c r="AB478" i="209"/>
  <c r="A479" i="209"/>
  <c r="B479" i="209"/>
  <c r="C479" i="209"/>
  <c r="D479" i="209"/>
  <c r="E479" i="209"/>
  <c r="F479" i="209"/>
  <c r="G479" i="209"/>
  <c r="H479" i="209"/>
  <c r="I479" i="209"/>
  <c r="J479" i="209"/>
  <c r="K479" i="209"/>
  <c r="L479" i="209"/>
  <c r="M479" i="209"/>
  <c r="N479" i="209"/>
  <c r="O479" i="209"/>
  <c r="P479" i="209"/>
  <c r="Q479" i="209"/>
  <c r="R479" i="209"/>
  <c r="S479" i="209"/>
  <c r="T479" i="209"/>
  <c r="U479" i="209"/>
  <c r="V479" i="209"/>
  <c r="W479" i="209"/>
  <c r="X479" i="209"/>
  <c r="Y479" i="209"/>
  <c r="Z479" i="209"/>
  <c r="AA479" i="209"/>
  <c r="AB479" i="209"/>
  <c r="A480" i="209"/>
  <c r="B480" i="209"/>
  <c r="C480" i="209"/>
  <c r="D480" i="209"/>
  <c r="E480" i="209"/>
  <c r="F480" i="209"/>
  <c r="G480" i="209"/>
  <c r="H480" i="209"/>
  <c r="I480" i="209"/>
  <c r="J480" i="209"/>
  <c r="K480" i="209"/>
  <c r="L480" i="209"/>
  <c r="M480" i="209"/>
  <c r="N480" i="209"/>
  <c r="O480" i="209"/>
  <c r="P480" i="209"/>
  <c r="Q480" i="209"/>
  <c r="R480" i="209"/>
  <c r="S480" i="209"/>
  <c r="T480" i="209"/>
  <c r="U480" i="209"/>
  <c r="V480" i="209"/>
  <c r="W480" i="209"/>
  <c r="X480" i="209"/>
  <c r="Y480" i="209"/>
  <c r="Z480" i="209"/>
  <c r="AA480" i="209"/>
  <c r="AB480" i="209"/>
  <c r="A481" i="209"/>
  <c r="B481" i="209"/>
  <c r="C481" i="209"/>
  <c r="D481" i="209"/>
  <c r="E481" i="209"/>
  <c r="F481" i="209"/>
  <c r="G481" i="209"/>
  <c r="H481" i="209"/>
  <c r="I481" i="209"/>
  <c r="J481" i="209"/>
  <c r="K481" i="209"/>
  <c r="L481" i="209"/>
  <c r="M481" i="209"/>
  <c r="N481" i="209"/>
  <c r="O481" i="209"/>
  <c r="P481" i="209"/>
  <c r="Q481" i="209"/>
  <c r="R481" i="209"/>
  <c r="S481" i="209"/>
  <c r="T481" i="209"/>
  <c r="U481" i="209"/>
  <c r="V481" i="209"/>
  <c r="W481" i="209"/>
  <c r="X481" i="209"/>
  <c r="Y481" i="209"/>
  <c r="Z481" i="209"/>
  <c r="AA481" i="209"/>
  <c r="AB481" i="209"/>
  <c r="A482" i="209"/>
  <c r="B482" i="209"/>
  <c r="C482" i="209"/>
  <c r="D482" i="209"/>
  <c r="E482" i="209"/>
  <c r="F482" i="209"/>
  <c r="G482" i="209"/>
  <c r="H482" i="209"/>
  <c r="I482" i="209"/>
  <c r="J482" i="209"/>
  <c r="K482" i="209"/>
  <c r="L482" i="209"/>
  <c r="M482" i="209"/>
  <c r="N482" i="209"/>
  <c r="O482" i="209"/>
  <c r="P482" i="209"/>
  <c r="Q482" i="209"/>
  <c r="R482" i="209"/>
  <c r="S482" i="209"/>
  <c r="T482" i="209"/>
  <c r="U482" i="209"/>
  <c r="V482" i="209"/>
  <c r="W482" i="209"/>
  <c r="X482" i="209"/>
  <c r="Y482" i="209"/>
  <c r="Z482" i="209"/>
  <c r="AA482" i="209"/>
  <c r="AB482" i="209"/>
  <c r="A483" i="209"/>
  <c r="B483" i="209"/>
  <c r="C483" i="209"/>
  <c r="D483" i="209"/>
  <c r="E483" i="209"/>
  <c r="F483" i="209"/>
  <c r="G483" i="209"/>
  <c r="H483" i="209"/>
  <c r="I483" i="209"/>
  <c r="J483" i="209"/>
  <c r="K483" i="209"/>
  <c r="L483" i="209"/>
  <c r="M483" i="209"/>
  <c r="N483" i="209"/>
  <c r="O483" i="209"/>
  <c r="P483" i="209"/>
  <c r="Q483" i="209"/>
  <c r="R483" i="209"/>
  <c r="S483" i="209"/>
  <c r="T483" i="209"/>
  <c r="U483" i="209"/>
  <c r="V483" i="209"/>
  <c r="W483" i="209"/>
  <c r="X483" i="209"/>
  <c r="Y483" i="209"/>
  <c r="Z483" i="209"/>
  <c r="AA483" i="209"/>
  <c r="AB483" i="209"/>
  <c r="A484" i="209"/>
  <c r="B484" i="209"/>
  <c r="C484" i="209"/>
  <c r="D484" i="209"/>
  <c r="E484" i="209"/>
  <c r="F484" i="209"/>
  <c r="G484" i="209"/>
  <c r="H484" i="209"/>
  <c r="I484" i="209"/>
  <c r="J484" i="209"/>
  <c r="K484" i="209"/>
  <c r="L484" i="209"/>
  <c r="M484" i="209"/>
  <c r="N484" i="209"/>
  <c r="O484" i="209"/>
  <c r="P484" i="209"/>
  <c r="Q484" i="209"/>
  <c r="R484" i="209"/>
  <c r="S484" i="209"/>
  <c r="T484" i="209"/>
  <c r="U484" i="209"/>
  <c r="V484" i="209"/>
  <c r="W484" i="209"/>
  <c r="X484" i="209"/>
  <c r="Y484" i="209"/>
  <c r="Z484" i="209"/>
  <c r="AA484" i="209"/>
  <c r="AB484" i="209"/>
  <c r="A485" i="209"/>
  <c r="B485" i="209"/>
  <c r="C485" i="209"/>
  <c r="D485" i="209"/>
  <c r="E485" i="209"/>
  <c r="F485" i="209"/>
  <c r="G485" i="209"/>
  <c r="H485" i="209"/>
  <c r="I485" i="209"/>
  <c r="J485" i="209"/>
  <c r="K485" i="209"/>
  <c r="L485" i="209"/>
  <c r="M485" i="209"/>
  <c r="N485" i="209"/>
  <c r="O485" i="209"/>
  <c r="P485" i="209"/>
  <c r="Q485" i="209"/>
  <c r="R485" i="209"/>
  <c r="S485" i="209"/>
  <c r="T485" i="209"/>
  <c r="U485" i="209"/>
  <c r="V485" i="209"/>
  <c r="W485" i="209"/>
  <c r="X485" i="209"/>
  <c r="Y485" i="209"/>
  <c r="Z485" i="209"/>
  <c r="AA485" i="209"/>
  <c r="AB485" i="209"/>
  <c r="A486" i="209"/>
  <c r="B486" i="209"/>
  <c r="C486" i="209"/>
  <c r="D486" i="209"/>
  <c r="E486" i="209"/>
  <c r="F486" i="209"/>
  <c r="G486" i="209"/>
  <c r="H486" i="209"/>
  <c r="I486" i="209"/>
  <c r="J486" i="209"/>
  <c r="K486" i="209"/>
  <c r="L486" i="209"/>
  <c r="M486" i="209"/>
  <c r="N486" i="209"/>
  <c r="O486" i="209"/>
  <c r="P486" i="209"/>
  <c r="Q486" i="209"/>
  <c r="R486" i="209"/>
  <c r="S486" i="209"/>
  <c r="T486" i="209"/>
  <c r="U486" i="209"/>
  <c r="V486" i="209"/>
  <c r="W486" i="209"/>
  <c r="X486" i="209"/>
  <c r="Y486" i="209"/>
  <c r="Z486" i="209"/>
  <c r="AA486" i="209"/>
  <c r="AB486" i="209"/>
  <c r="A487" i="209"/>
  <c r="B487" i="209"/>
  <c r="C487" i="209"/>
  <c r="D487" i="209"/>
  <c r="E487" i="209"/>
  <c r="F487" i="209"/>
  <c r="G487" i="209"/>
  <c r="H487" i="209"/>
  <c r="I487" i="209"/>
  <c r="J487" i="209"/>
  <c r="K487" i="209"/>
  <c r="L487" i="209"/>
  <c r="M487" i="209"/>
  <c r="N487" i="209"/>
  <c r="O487" i="209"/>
  <c r="P487" i="209"/>
  <c r="Q487" i="209"/>
  <c r="R487" i="209"/>
  <c r="S487" i="209"/>
  <c r="T487" i="209"/>
  <c r="U487" i="209"/>
  <c r="V487" i="209"/>
  <c r="W487" i="209"/>
  <c r="X487" i="209"/>
  <c r="Y487" i="209"/>
  <c r="Z487" i="209"/>
  <c r="AA487" i="209"/>
  <c r="AB487" i="209"/>
  <c r="A488" i="209"/>
  <c r="B488" i="209"/>
  <c r="C488" i="209"/>
  <c r="D488" i="209"/>
  <c r="E488" i="209"/>
  <c r="F488" i="209"/>
  <c r="G488" i="209"/>
  <c r="H488" i="209"/>
  <c r="I488" i="209"/>
  <c r="J488" i="209"/>
  <c r="K488" i="209"/>
  <c r="L488" i="209"/>
  <c r="M488" i="209"/>
  <c r="N488" i="209"/>
  <c r="O488" i="209"/>
  <c r="P488" i="209"/>
  <c r="Q488" i="209"/>
  <c r="R488" i="209"/>
  <c r="S488" i="209"/>
  <c r="T488" i="209"/>
  <c r="U488" i="209"/>
  <c r="V488" i="209"/>
  <c r="W488" i="209"/>
  <c r="X488" i="209"/>
  <c r="Y488" i="209"/>
  <c r="Z488" i="209"/>
  <c r="AA488" i="209"/>
  <c r="AB488" i="209"/>
  <c r="A489" i="209"/>
  <c r="B489" i="209"/>
  <c r="C489" i="209"/>
  <c r="D489" i="209"/>
  <c r="E489" i="209"/>
  <c r="F489" i="209"/>
  <c r="G489" i="209"/>
  <c r="H489" i="209"/>
  <c r="I489" i="209"/>
  <c r="J489" i="209"/>
  <c r="K489" i="209"/>
  <c r="L489" i="209"/>
  <c r="M489" i="209"/>
  <c r="N489" i="209"/>
  <c r="O489" i="209"/>
  <c r="P489" i="209"/>
  <c r="Q489" i="209"/>
  <c r="R489" i="209"/>
  <c r="S489" i="209"/>
  <c r="T489" i="209"/>
  <c r="U489" i="209"/>
  <c r="V489" i="209"/>
  <c r="W489" i="209"/>
  <c r="X489" i="209"/>
  <c r="Y489" i="209"/>
  <c r="Z489" i="209"/>
  <c r="AA489" i="209"/>
  <c r="AB489" i="209"/>
  <c r="A490" i="209"/>
  <c r="B490" i="209"/>
  <c r="C490" i="209"/>
  <c r="D490" i="209"/>
  <c r="E490" i="209"/>
  <c r="F490" i="209"/>
  <c r="G490" i="209"/>
  <c r="H490" i="209"/>
  <c r="I490" i="209"/>
  <c r="J490" i="209"/>
  <c r="K490" i="209"/>
  <c r="L490" i="209"/>
  <c r="M490" i="209"/>
  <c r="N490" i="209"/>
  <c r="O490" i="209"/>
  <c r="P490" i="209"/>
  <c r="Q490" i="209"/>
  <c r="R490" i="209"/>
  <c r="S490" i="209"/>
  <c r="T490" i="209"/>
  <c r="U490" i="209"/>
  <c r="V490" i="209"/>
  <c r="W490" i="209"/>
  <c r="X490" i="209"/>
  <c r="Y490" i="209"/>
  <c r="Z490" i="209"/>
  <c r="AA490" i="209"/>
  <c r="AB490" i="209"/>
  <c r="A491" i="209"/>
  <c r="B491" i="209"/>
  <c r="C491" i="209"/>
  <c r="D491" i="209"/>
  <c r="E491" i="209"/>
  <c r="F491" i="209"/>
  <c r="G491" i="209"/>
  <c r="H491" i="209"/>
  <c r="I491" i="209"/>
  <c r="J491" i="209"/>
  <c r="K491" i="209"/>
  <c r="L491" i="209"/>
  <c r="M491" i="209"/>
  <c r="N491" i="209"/>
  <c r="O491" i="209"/>
  <c r="P491" i="209"/>
  <c r="Q491" i="209"/>
  <c r="R491" i="209"/>
  <c r="S491" i="209"/>
  <c r="T491" i="209"/>
  <c r="U491" i="209"/>
  <c r="V491" i="209"/>
  <c r="W491" i="209"/>
  <c r="X491" i="209"/>
  <c r="Y491" i="209"/>
  <c r="Z491" i="209"/>
  <c r="AA491" i="209"/>
  <c r="AB491" i="209"/>
  <c r="A492" i="209"/>
  <c r="B492" i="209"/>
  <c r="C492" i="209"/>
  <c r="D492" i="209"/>
  <c r="E492" i="209"/>
  <c r="F492" i="209"/>
  <c r="G492" i="209"/>
  <c r="H492" i="209"/>
  <c r="I492" i="209"/>
  <c r="J492" i="209"/>
  <c r="K492" i="209"/>
  <c r="L492" i="209"/>
  <c r="M492" i="209"/>
  <c r="N492" i="209"/>
  <c r="O492" i="209"/>
  <c r="P492" i="209"/>
  <c r="Q492" i="209"/>
  <c r="R492" i="209"/>
  <c r="S492" i="209"/>
  <c r="T492" i="209"/>
  <c r="U492" i="209"/>
  <c r="V492" i="209"/>
  <c r="W492" i="209"/>
  <c r="X492" i="209"/>
  <c r="Y492" i="209"/>
  <c r="Z492" i="209"/>
  <c r="AA492" i="209"/>
  <c r="AB492" i="209"/>
  <c r="A493" i="209"/>
  <c r="B493" i="209"/>
  <c r="C493" i="209"/>
  <c r="D493" i="209"/>
  <c r="E493" i="209"/>
  <c r="F493" i="209"/>
  <c r="G493" i="209"/>
  <c r="H493" i="209"/>
  <c r="I493" i="209"/>
  <c r="J493" i="209"/>
  <c r="K493" i="209"/>
  <c r="L493" i="209"/>
  <c r="M493" i="209"/>
  <c r="N493" i="209"/>
  <c r="O493" i="209"/>
  <c r="P493" i="209"/>
  <c r="Q493" i="209"/>
  <c r="R493" i="209"/>
  <c r="S493" i="209"/>
  <c r="T493" i="209"/>
  <c r="U493" i="209"/>
  <c r="V493" i="209"/>
  <c r="W493" i="209"/>
  <c r="X493" i="209"/>
  <c r="Y493" i="209"/>
  <c r="Z493" i="209"/>
  <c r="AA493" i="209"/>
  <c r="AB493" i="209"/>
  <c r="A494" i="209"/>
  <c r="B494" i="209"/>
  <c r="C494" i="209"/>
  <c r="D494" i="209"/>
  <c r="E494" i="209"/>
  <c r="F494" i="209"/>
  <c r="G494" i="209"/>
  <c r="H494" i="209"/>
  <c r="I494" i="209"/>
  <c r="J494" i="209"/>
  <c r="K494" i="209"/>
  <c r="L494" i="209"/>
  <c r="M494" i="209"/>
  <c r="N494" i="209"/>
  <c r="O494" i="209"/>
  <c r="P494" i="209"/>
  <c r="Q494" i="209"/>
  <c r="R494" i="209"/>
  <c r="S494" i="209"/>
  <c r="T494" i="209"/>
  <c r="U494" i="209"/>
  <c r="V494" i="209"/>
  <c r="W494" i="209"/>
  <c r="X494" i="209"/>
  <c r="Y494" i="209"/>
  <c r="Z494" i="209"/>
  <c r="AA494" i="209"/>
  <c r="AB494" i="209"/>
  <c r="A495" i="209"/>
  <c r="B495" i="209"/>
  <c r="C495" i="209"/>
  <c r="D495" i="209"/>
  <c r="E495" i="209"/>
  <c r="F495" i="209"/>
  <c r="G495" i="209"/>
  <c r="H495" i="209"/>
  <c r="I495" i="209"/>
  <c r="J495" i="209"/>
  <c r="K495" i="209"/>
  <c r="L495" i="209"/>
  <c r="M495" i="209"/>
  <c r="N495" i="209"/>
  <c r="O495" i="209"/>
  <c r="P495" i="209"/>
  <c r="Q495" i="209"/>
  <c r="R495" i="209"/>
  <c r="S495" i="209"/>
  <c r="T495" i="209"/>
  <c r="U495" i="209"/>
  <c r="V495" i="209"/>
  <c r="W495" i="209"/>
  <c r="X495" i="209"/>
  <c r="Y495" i="209"/>
  <c r="Z495" i="209"/>
  <c r="AA495" i="209"/>
  <c r="AB495" i="209"/>
  <c r="A496" i="209"/>
  <c r="B496" i="209"/>
  <c r="C496" i="209"/>
  <c r="D496" i="209"/>
  <c r="E496" i="209"/>
  <c r="F496" i="209"/>
  <c r="G496" i="209"/>
  <c r="H496" i="209"/>
  <c r="I496" i="209"/>
  <c r="J496" i="209"/>
  <c r="K496" i="209"/>
  <c r="L496" i="209"/>
  <c r="M496" i="209"/>
  <c r="N496" i="209"/>
  <c r="O496" i="209"/>
  <c r="P496" i="209"/>
  <c r="Q496" i="209"/>
  <c r="R496" i="209"/>
  <c r="S496" i="209"/>
  <c r="T496" i="209"/>
  <c r="U496" i="209"/>
  <c r="V496" i="209"/>
  <c r="W496" i="209"/>
  <c r="X496" i="209"/>
  <c r="Y496" i="209"/>
  <c r="Z496" i="209"/>
  <c r="AA496" i="209"/>
  <c r="AB496" i="209"/>
  <c r="A497" i="209"/>
  <c r="B497" i="209"/>
  <c r="C497" i="209"/>
  <c r="D497" i="209"/>
  <c r="E497" i="209"/>
  <c r="F497" i="209"/>
  <c r="G497" i="209"/>
  <c r="H497" i="209"/>
  <c r="I497" i="209"/>
  <c r="J497" i="209"/>
  <c r="K497" i="209"/>
  <c r="L497" i="209"/>
  <c r="M497" i="209"/>
  <c r="N497" i="209"/>
  <c r="O497" i="209"/>
  <c r="P497" i="209"/>
  <c r="Q497" i="209"/>
  <c r="R497" i="209"/>
  <c r="S497" i="209"/>
  <c r="T497" i="209"/>
  <c r="U497" i="209"/>
  <c r="V497" i="209"/>
  <c r="W497" i="209"/>
  <c r="X497" i="209"/>
  <c r="Y497" i="209"/>
  <c r="Z497" i="209"/>
  <c r="AA497" i="209"/>
  <c r="AB497" i="209"/>
  <c r="A498" i="209"/>
  <c r="B498" i="209"/>
  <c r="C498" i="209"/>
  <c r="D498" i="209"/>
  <c r="E498" i="209"/>
  <c r="F498" i="209"/>
  <c r="G498" i="209"/>
  <c r="H498" i="209"/>
  <c r="I498" i="209"/>
  <c r="J498" i="209"/>
  <c r="K498" i="209"/>
  <c r="L498" i="209"/>
  <c r="M498" i="209"/>
  <c r="N498" i="209"/>
  <c r="O498" i="209"/>
  <c r="P498" i="209"/>
  <c r="Q498" i="209"/>
  <c r="R498" i="209"/>
  <c r="S498" i="209"/>
  <c r="T498" i="209"/>
  <c r="U498" i="209"/>
  <c r="V498" i="209"/>
  <c r="W498" i="209"/>
  <c r="X498" i="209"/>
  <c r="Y498" i="209"/>
  <c r="Z498" i="209"/>
  <c r="AA498" i="209"/>
  <c r="AB498" i="209"/>
  <c r="A499" i="209"/>
  <c r="B499" i="209"/>
  <c r="C499" i="209"/>
  <c r="D499" i="209"/>
  <c r="E499" i="209"/>
  <c r="F499" i="209"/>
  <c r="G499" i="209"/>
  <c r="H499" i="209"/>
  <c r="I499" i="209"/>
  <c r="J499" i="209"/>
  <c r="K499" i="209"/>
  <c r="L499" i="209"/>
  <c r="M499" i="209"/>
  <c r="N499" i="209"/>
  <c r="O499" i="209"/>
  <c r="P499" i="209"/>
  <c r="Q499" i="209"/>
  <c r="R499" i="209"/>
  <c r="S499" i="209"/>
  <c r="T499" i="209"/>
  <c r="U499" i="209"/>
  <c r="V499" i="209"/>
  <c r="W499" i="209"/>
  <c r="X499" i="209"/>
  <c r="Y499" i="209"/>
  <c r="Z499" i="209"/>
  <c r="AA499" i="209"/>
  <c r="AB499" i="209"/>
  <c r="A500" i="209"/>
  <c r="B500" i="209"/>
  <c r="C500" i="209"/>
  <c r="D500" i="209"/>
  <c r="E500" i="209"/>
  <c r="F500" i="209"/>
  <c r="G500" i="209"/>
  <c r="H500" i="209"/>
  <c r="I500" i="209"/>
  <c r="J500" i="209"/>
  <c r="K500" i="209"/>
  <c r="L500" i="209"/>
  <c r="M500" i="209"/>
  <c r="N500" i="209"/>
  <c r="O500" i="209"/>
  <c r="P500" i="209"/>
  <c r="Q500" i="209"/>
  <c r="R500" i="209"/>
  <c r="S500" i="209"/>
  <c r="T500" i="209"/>
  <c r="U500" i="209"/>
  <c r="V500" i="209"/>
  <c r="W500" i="209"/>
  <c r="X500" i="209"/>
  <c r="Y500" i="209"/>
  <c r="Z500" i="209"/>
  <c r="AA500" i="209"/>
  <c r="AB500" i="209"/>
  <c r="A501" i="209"/>
  <c r="B501" i="209"/>
  <c r="C501" i="209"/>
  <c r="D501" i="209"/>
  <c r="E501" i="209"/>
  <c r="F501" i="209"/>
  <c r="G501" i="209"/>
  <c r="H501" i="209"/>
  <c r="I501" i="209"/>
  <c r="J501" i="209"/>
  <c r="K501" i="209"/>
  <c r="L501" i="209"/>
  <c r="M501" i="209"/>
  <c r="N501" i="209"/>
  <c r="O501" i="209"/>
  <c r="P501" i="209"/>
  <c r="Q501" i="209"/>
  <c r="R501" i="209"/>
  <c r="S501" i="209"/>
  <c r="T501" i="209"/>
  <c r="U501" i="209"/>
  <c r="V501" i="209"/>
  <c r="W501" i="209"/>
  <c r="X501" i="209"/>
  <c r="Y501" i="209"/>
  <c r="Z501" i="209"/>
  <c r="AA501" i="209"/>
  <c r="AB501" i="209"/>
  <c r="A502" i="209"/>
  <c r="B502" i="209"/>
  <c r="C502" i="209"/>
  <c r="D502" i="209"/>
  <c r="E502" i="209"/>
  <c r="F502" i="209"/>
  <c r="G502" i="209"/>
  <c r="H502" i="209"/>
  <c r="I502" i="209"/>
  <c r="J502" i="209"/>
  <c r="K502" i="209"/>
  <c r="L502" i="209"/>
  <c r="M502" i="209"/>
  <c r="N502" i="209"/>
  <c r="O502" i="209"/>
  <c r="P502" i="209"/>
  <c r="Q502" i="209"/>
  <c r="R502" i="209"/>
  <c r="S502" i="209"/>
  <c r="T502" i="209"/>
  <c r="U502" i="209"/>
  <c r="V502" i="209"/>
  <c r="W502" i="209"/>
  <c r="X502" i="209"/>
  <c r="Y502" i="209"/>
  <c r="Z502" i="209"/>
  <c r="AA502" i="209"/>
  <c r="AB502" i="209"/>
  <c r="A503" i="209"/>
  <c r="B503" i="209"/>
  <c r="C503" i="209"/>
  <c r="D503" i="209"/>
  <c r="E503" i="209"/>
  <c r="F503" i="209"/>
  <c r="G503" i="209"/>
  <c r="H503" i="209"/>
  <c r="I503" i="209"/>
  <c r="J503" i="209"/>
  <c r="K503" i="209"/>
  <c r="L503" i="209"/>
  <c r="M503" i="209"/>
  <c r="N503" i="209"/>
  <c r="O503" i="209"/>
  <c r="P503" i="209"/>
  <c r="Q503" i="209"/>
  <c r="R503" i="209"/>
  <c r="S503" i="209"/>
  <c r="T503" i="209"/>
  <c r="U503" i="209"/>
  <c r="V503" i="209"/>
  <c r="W503" i="209"/>
  <c r="X503" i="209"/>
  <c r="Y503" i="209"/>
  <c r="Z503" i="209"/>
  <c r="AA503" i="209"/>
  <c r="AB503" i="209"/>
  <c r="A504" i="209"/>
  <c r="B504" i="209"/>
  <c r="C504" i="209"/>
  <c r="D504" i="209"/>
  <c r="E504" i="209"/>
  <c r="F504" i="209"/>
  <c r="G504" i="209"/>
  <c r="H504" i="209"/>
  <c r="I504" i="209"/>
  <c r="J504" i="209"/>
  <c r="K504" i="209"/>
  <c r="L504" i="209"/>
  <c r="M504" i="209"/>
  <c r="N504" i="209"/>
  <c r="O504" i="209"/>
  <c r="P504" i="209"/>
  <c r="Q504" i="209"/>
  <c r="R504" i="209"/>
  <c r="S504" i="209"/>
  <c r="T504" i="209"/>
  <c r="U504" i="209"/>
  <c r="V504" i="209"/>
  <c r="W504" i="209"/>
  <c r="X504" i="209"/>
  <c r="Y504" i="209"/>
  <c r="Z504" i="209"/>
  <c r="AA504" i="209"/>
  <c r="AB504" i="209"/>
  <c r="A505" i="209"/>
  <c r="B505" i="209"/>
  <c r="C505" i="209"/>
  <c r="D505" i="209"/>
  <c r="E505" i="209"/>
  <c r="F505" i="209"/>
  <c r="G505" i="209"/>
  <c r="H505" i="209"/>
  <c r="I505" i="209"/>
  <c r="J505" i="209"/>
  <c r="K505" i="209"/>
  <c r="L505" i="209"/>
  <c r="M505" i="209"/>
  <c r="N505" i="209"/>
  <c r="O505" i="209"/>
  <c r="P505" i="209"/>
  <c r="Q505" i="209"/>
  <c r="R505" i="209"/>
  <c r="S505" i="209"/>
  <c r="T505" i="209"/>
  <c r="U505" i="209"/>
  <c r="V505" i="209"/>
  <c r="W505" i="209"/>
  <c r="X505" i="209"/>
  <c r="Y505" i="209"/>
  <c r="Z505" i="209"/>
  <c r="AA505" i="209"/>
  <c r="AB505" i="209"/>
  <c r="A506" i="209"/>
  <c r="B506" i="209"/>
  <c r="C506" i="209"/>
  <c r="D506" i="209"/>
  <c r="E506" i="209"/>
  <c r="F506" i="209"/>
  <c r="G506" i="209"/>
  <c r="H506" i="209"/>
  <c r="I506" i="209"/>
  <c r="J506" i="209"/>
  <c r="K506" i="209"/>
  <c r="L506" i="209"/>
  <c r="M506" i="209"/>
  <c r="N506" i="209"/>
  <c r="O506" i="209"/>
  <c r="P506" i="209"/>
  <c r="Q506" i="209"/>
  <c r="R506" i="209"/>
  <c r="S506" i="209"/>
  <c r="T506" i="209"/>
  <c r="U506" i="209"/>
  <c r="V506" i="209"/>
  <c r="W506" i="209"/>
  <c r="X506" i="209"/>
  <c r="Y506" i="209"/>
  <c r="Z506" i="209"/>
  <c r="AA506" i="209"/>
  <c r="AB506" i="209"/>
  <c r="A507" i="209"/>
  <c r="B507" i="209"/>
  <c r="C507" i="209"/>
  <c r="D507" i="209"/>
  <c r="E507" i="209"/>
  <c r="F507" i="209"/>
  <c r="G507" i="209"/>
  <c r="H507" i="209"/>
  <c r="I507" i="209"/>
  <c r="J507" i="209"/>
  <c r="K507" i="209"/>
  <c r="L507" i="209"/>
  <c r="M507" i="209"/>
  <c r="N507" i="209"/>
  <c r="O507" i="209"/>
  <c r="P507" i="209"/>
  <c r="Q507" i="209"/>
  <c r="R507" i="209"/>
  <c r="S507" i="209"/>
  <c r="T507" i="209"/>
  <c r="U507" i="209"/>
  <c r="V507" i="209"/>
  <c r="W507" i="209"/>
  <c r="X507" i="209"/>
  <c r="Y507" i="209"/>
  <c r="Z507" i="209"/>
  <c r="AA507" i="209"/>
  <c r="AB507" i="209"/>
  <c r="A508" i="209"/>
  <c r="B508" i="209"/>
  <c r="C508" i="209"/>
  <c r="D508" i="209"/>
  <c r="E508" i="209"/>
  <c r="F508" i="209"/>
  <c r="G508" i="209"/>
  <c r="H508" i="209"/>
  <c r="I508" i="209"/>
  <c r="J508" i="209"/>
  <c r="K508" i="209"/>
  <c r="L508" i="209"/>
  <c r="M508" i="209"/>
  <c r="N508" i="209"/>
  <c r="O508" i="209"/>
  <c r="P508" i="209"/>
  <c r="Q508" i="209"/>
  <c r="R508" i="209"/>
  <c r="S508" i="209"/>
  <c r="T508" i="209"/>
  <c r="U508" i="209"/>
  <c r="V508" i="209"/>
  <c r="W508" i="209"/>
  <c r="X508" i="209"/>
  <c r="Y508" i="209"/>
  <c r="Z508" i="209"/>
  <c r="AA508" i="209"/>
  <c r="AB508" i="209"/>
  <c r="A509" i="209"/>
  <c r="B509" i="209"/>
  <c r="C509" i="209"/>
  <c r="D509" i="209"/>
  <c r="E509" i="209"/>
  <c r="F509" i="209"/>
  <c r="G509" i="209"/>
  <c r="H509" i="209"/>
  <c r="I509" i="209"/>
  <c r="J509" i="209"/>
  <c r="K509" i="209"/>
  <c r="L509" i="209"/>
  <c r="M509" i="209"/>
  <c r="N509" i="209"/>
  <c r="O509" i="209"/>
  <c r="P509" i="209"/>
  <c r="Q509" i="209"/>
  <c r="R509" i="209"/>
  <c r="S509" i="209"/>
  <c r="T509" i="209"/>
  <c r="U509" i="209"/>
  <c r="V509" i="209"/>
  <c r="W509" i="209"/>
  <c r="X509" i="209"/>
  <c r="Y509" i="209"/>
  <c r="Z509" i="209"/>
  <c r="AA509" i="209"/>
  <c r="AB509" i="209"/>
  <c r="A510" i="209"/>
  <c r="B510" i="209"/>
  <c r="C510" i="209"/>
  <c r="D510" i="209"/>
  <c r="E510" i="209"/>
  <c r="F510" i="209"/>
  <c r="G510" i="209"/>
  <c r="H510" i="209"/>
  <c r="I510" i="209"/>
  <c r="J510" i="209"/>
  <c r="K510" i="209"/>
  <c r="L510" i="209"/>
  <c r="M510" i="209"/>
  <c r="N510" i="209"/>
  <c r="O510" i="209"/>
  <c r="P510" i="209"/>
  <c r="Q510" i="209"/>
  <c r="R510" i="209"/>
  <c r="S510" i="209"/>
  <c r="T510" i="209"/>
  <c r="U510" i="209"/>
  <c r="V510" i="209"/>
  <c r="W510" i="209"/>
  <c r="X510" i="209"/>
  <c r="Y510" i="209"/>
  <c r="Z510" i="209"/>
  <c r="AA510" i="209"/>
  <c r="AB510" i="209"/>
  <c r="A511" i="209"/>
  <c r="B511" i="209"/>
  <c r="C511" i="209"/>
  <c r="D511" i="209"/>
  <c r="E511" i="209"/>
  <c r="F511" i="209"/>
  <c r="G511" i="209"/>
  <c r="H511" i="209"/>
  <c r="I511" i="209"/>
  <c r="J511" i="209"/>
  <c r="K511" i="209"/>
  <c r="L511" i="209"/>
  <c r="M511" i="209"/>
  <c r="N511" i="209"/>
  <c r="O511" i="209"/>
  <c r="P511" i="209"/>
  <c r="Q511" i="209"/>
  <c r="R511" i="209"/>
  <c r="S511" i="209"/>
  <c r="T511" i="209"/>
  <c r="U511" i="209"/>
  <c r="V511" i="209"/>
  <c r="W511" i="209"/>
  <c r="X511" i="209"/>
  <c r="Y511" i="209"/>
  <c r="Z511" i="209"/>
  <c r="AA511" i="209"/>
  <c r="AB511" i="209"/>
  <c r="A512" i="209"/>
  <c r="B512" i="209"/>
  <c r="C512" i="209"/>
  <c r="D512" i="209"/>
  <c r="E512" i="209"/>
  <c r="F512" i="209"/>
  <c r="G512" i="209"/>
  <c r="H512" i="209"/>
  <c r="I512" i="209"/>
  <c r="J512" i="209"/>
  <c r="K512" i="209"/>
  <c r="L512" i="209"/>
  <c r="M512" i="209"/>
  <c r="N512" i="209"/>
  <c r="O512" i="209"/>
  <c r="P512" i="209"/>
  <c r="Q512" i="209"/>
  <c r="R512" i="209"/>
  <c r="S512" i="209"/>
  <c r="T512" i="209"/>
  <c r="U512" i="209"/>
  <c r="V512" i="209"/>
  <c r="W512" i="209"/>
  <c r="X512" i="209"/>
  <c r="Y512" i="209"/>
  <c r="Z512" i="209"/>
  <c r="AA512" i="209"/>
  <c r="AB512" i="209"/>
  <c r="A513" i="209"/>
  <c r="B513" i="209"/>
  <c r="C513" i="209"/>
  <c r="D513" i="209"/>
  <c r="E513" i="209"/>
  <c r="F513" i="209"/>
  <c r="G513" i="209"/>
  <c r="H513" i="209"/>
  <c r="I513" i="209"/>
  <c r="J513" i="209"/>
  <c r="K513" i="209"/>
  <c r="L513" i="209"/>
  <c r="M513" i="209"/>
  <c r="N513" i="209"/>
  <c r="O513" i="209"/>
  <c r="P513" i="209"/>
  <c r="Q513" i="209"/>
  <c r="R513" i="209"/>
  <c r="S513" i="209"/>
  <c r="T513" i="209"/>
  <c r="U513" i="209"/>
  <c r="V513" i="209"/>
  <c r="W513" i="209"/>
  <c r="X513" i="209"/>
  <c r="Y513" i="209"/>
  <c r="Z513" i="209"/>
  <c r="AA513" i="209"/>
  <c r="AB513" i="209"/>
  <c r="A514" i="209"/>
  <c r="B514" i="209"/>
  <c r="C514" i="209"/>
  <c r="D514" i="209"/>
  <c r="E514" i="209"/>
  <c r="F514" i="209"/>
  <c r="G514" i="209"/>
  <c r="H514" i="209"/>
  <c r="I514" i="209"/>
  <c r="J514" i="209"/>
  <c r="K514" i="209"/>
  <c r="L514" i="209"/>
  <c r="M514" i="209"/>
  <c r="N514" i="209"/>
  <c r="O514" i="209"/>
  <c r="P514" i="209"/>
  <c r="Q514" i="209"/>
  <c r="R514" i="209"/>
  <c r="S514" i="209"/>
  <c r="T514" i="209"/>
  <c r="U514" i="209"/>
  <c r="V514" i="209"/>
  <c r="W514" i="209"/>
  <c r="X514" i="209"/>
  <c r="Y514" i="209"/>
  <c r="Z514" i="209"/>
  <c r="AA514" i="209"/>
  <c r="AB514" i="209"/>
  <c r="A515" i="209"/>
  <c r="B515" i="209"/>
  <c r="C515" i="209"/>
  <c r="D515" i="209"/>
  <c r="E515" i="209"/>
  <c r="F515" i="209"/>
  <c r="G515" i="209"/>
  <c r="H515" i="209"/>
  <c r="I515" i="209"/>
  <c r="J515" i="209"/>
  <c r="K515" i="209"/>
  <c r="L515" i="209"/>
  <c r="M515" i="209"/>
  <c r="N515" i="209"/>
  <c r="O515" i="209"/>
  <c r="P515" i="209"/>
  <c r="Q515" i="209"/>
  <c r="R515" i="209"/>
  <c r="S515" i="209"/>
  <c r="T515" i="209"/>
  <c r="U515" i="209"/>
  <c r="V515" i="209"/>
  <c r="W515" i="209"/>
  <c r="X515" i="209"/>
  <c r="Y515" i="209"/>
  <c r="Z515" i="209"/>
  <c r="AA515" i="209"/>
  <c r="AB515" i="209"/>
  <c r="A516" i="209"/>
  <c r="B516" i="209"/>
  <c r="C516" i="209"/>
  <c r="D516" i="209"/>
  <c r="E516" i="209"/>
  <c r="F516" i="209"/>
  <c r="G516" i="209"/>
  <c r="H516" i="209"/>
  <c r="I516" i="209"/>
  <c r="J516" i="209"/>
  <c r="K516" i="209"/>
  <c r="L516" i="209"/>
  <c r="M516" i="209"/>
  <c r="N516" i="209"/>
  <c r="O516" i="209"/>
  <c r="P516" i="209"/>
  <c r="Q516" i="209"/>
  <c r="R516" i="209"/>
  <c r="S516" i="209"/>
  <c r="T516" i="209"/>
  <c r="U516" i="209"/>
  <c r="V516" i="209"/>
  <c r="W516" i="209"/>
  <c r="X516" i="209"/>
  <c r="Y516" i="209"/>
  <c r="Z516" i="209"/>
  <c r="AA516" i="209"/>
  <c r="AB516" i="209"/>
  <c r="A517" i="209"/>
  <c r="B517" i="209"/>
  <c r="C517" i="209"/>
  <c r="D517" i="209"/>
  <c r="E517" i="209"/>
  <c r="F517" i="209"/>
  <c r="G517" i="209"/>
  <c r="H517" i="209"/>
  <c r="I517" i="209"/>
  <c r="J517" i="209"/>
  <c r="K517" i="209"/>
  <c r="L517" i="209"/>
  <c r="M517" i="209"/>
  <c r="N517" i="209"/>
  <c r="O517" i="209"/>
  <c r="P517" i="209"/>
  <c r="Q517" i="209"/>
  <c r="R517" i="209"/>
  <c r="S517" i="209"/>
  <c r="T517" i="209"/>
  <c r="U517" i="209"/>
  <c r="V517" i="209"/>
  <c r="W517" i="209"/>
  <c r="X517" i="209"/>
  <c r="Y517" i="209"/>
  <c r="Z517" i="209"/>
  <c r="AA517" i="209"/>
  <c r="AB517" i="209"/>
  <c r="A518" i="209"/>
  <c r="B518" i="209"/>
  <c r="C518" i="209"/>
  <c r="D518" i="209"/>
  <c r="E518" i="209"/>
  <c r="F518" i="209"/>
  <c r="G518" i="209"/>
  <c r="H518" i="209"/>
  <c r="I518" i="209"/>
  <c r="J518" i="209"/>
  <c r="K518" i="209"/>
  <c r="L518" i="209"/>
  <c r="M518" i="209"/>
  <c r="N518" i="209"/>
  <c r="O518" i="209"/>
  <c r="P518" i="209"/>
  <c r="Q518" i="209"/>
  <c r="R518" i="209"/>
  <c r="S518" i="209"/>
  <c r="T518" i="209"/>
  <c r="U518" i="209"/>
  <c r="V518" i="209"/>
  <c r="W518" i="209"/>
  <c r="X518" i="209"/>
  <c r="Y518" i="209"/>
  <c r="Z518" i="209"/>
  <c r="AA518" i="209"/>
  <c r="AB518" i="209"/>
  <c r="A519" i="209"/>
  <c r="B519" i="209"/>
  <c r="C519" i="209"/>
  <c r="D519" i="209"/>
  <c r="E519" i="209"/>
  <c r="F519" i="209"/>
  <c r="G519" i="209"/>
  <c r="H519" i="209"/>
  <c r="I519" i="209"/>
  <c r="J519" i="209"/>
  <c r="K519" i="209"/>
  <c r="L519" i="209"/>
  <c r="M519" i="209"/>
  <c r="N519" i="209"/>
  <c r="O519" i="209"/>
  <c r="P519" i="209"/>
  <c r="Q519" i="209"/>
  <c r="R519" i="209"/>
  <c r="S519" i="209"/>
  <c r="T519" i="209"/>
  <c r="U519" i="209"/>
  <c r="V519" i="209"/>
  <c r="W519" i="209"/>
  <c r="X519" i="209"/>
  <c r="Y519" i="209"/>
  <c r="Z519" i="209"/>
  <c r="AA519" i="209"/>
  <c r="AB519" i="209"/>
  <c r="A520" i="209"/>
  <c r="B520" i="209"/>
  <c r="C520" i="209"/>
  <c r="D520" i="209"/>
  <c r="E520" i="209"/>
  <c r="F520" i="209"/>
  <c r="G520" i="209"/>
  <c r="H520" i="209"/>
  <c r="I520" i="209"/>
  <c r="J520" i="209"/>
  <c r="K520" i="209"/>
  <c r="L520" i="209"/>
  <c r="M520" i="209"/>
  <c r="N520" i="209"/>
  <c r="O520" i="209"/>
  <c r="P520" i="209"/>
  <c r="Q520" i="209"/>
  <c r="R520" i="209"/>
  <c r="S520" i="209"/>
  <c r="T520" i="209"/>
  <c r="U520" i="209"/>
  <c r="V520" i="209"/>
  <c r="W520" i="209"/>
  <c r="X520" i="209"/>
  <c r="Y520" i="209"/>
  <c r="Z520" i="209"/>
  <c r="AA520" i="209"/>
  <c r="AB520" i="209"/>
  <c r="A521" i="209"/>
  <c r="B521" i="209"/>
  <c r="C521" i="209"/>
  <c r="D521" i="209"/>
  <c r="E521" i="209"/>
  <c r="F521" i="209"/>
  <c r="G521" i="209"/>
  <c r="H521" i="209"/>
  <c r="I521" i="209"/>
  <c r="J521" i="209"/>
  <c r="K521" i="209"/>
  <c r="L521" i="209"/>
  <c r="M521" i="209"/>
  <c r="N521" i="209"/>
  <c r="O521" i="209"/>
  <c r="P521" i="209"/>
  <c r="Q521" i="209"/>
  <c r="R521" i="209"/>
  <c r="S521" i="209"/>
  <c r="T521" i="209"/>
  <c r="U521" i="209"/>
  <c r="V521" i="209"/>
  <c r="W521" i="209"/>
  <c r="X521" i="209"/>
  <c r="Y521" i="209"/>
  <c r="Z521" i="209"/>
  <c r="AA521" i="209"/>
  <c r="AB521" i="209"/>
  <c r="A522" i="209"/>
  <c r="B522" i="209"/>
  <c r="C522" i="209"/>
  <c r="D522" i="209"/>
  <c r="E522" i="209"/>
  <c r="F522" i="209"/>
  <c r="G522" i="209"/>
  <c r="H522" i="209"/>
  <c r="I522" i="209"/>
  <c r="J522" i="209"/>
  <c r="K522" i="209"/>
  <c r="L522" i="209"/>
  <c r="M522" i="209"/>
  <c r="N522" i="209"/>
  <c r="O522" i="209"/>
  <c r="P522" i="209"/>
  <c r="Q522" i="209"/>
  <c r="R522" i="209"/>
  <c r="S522" i="209"/>
  <c r="T522" i="209"/>
  <c r="U522" i="209"/>
  <c r="V522" i="209"/>
  <c r="W522" i="209"/>
  <c r="X522" i="209"/>
  <c r="Y522" i="209"/>
  <c r="Z522" i="209"/>
  <c r="AA522" i="209"/>
  <c r="AB522" i="209"/>
  <c r="A523" i="209"/>
  <c r="B523" i="209"/>
  <c r="C523" i="209"/>
  <c r="D523" i="209"/>
  <c r="E523" i="209"/>
  <c r="F523" i="209"/>
  <c r="G523" i="209"/>
  <c r="H523" i="209"/>
  <c r="I523" i="209"/>
  <c r="J523" i="209"/>
  <c r="K523" i="209"/>
  <c r="L523" i="209"/>
  <c r="M523" i="209"/>
  <c r="N523" i="209"/>
  <c r="O523" i="209"/>
  <c r="P523" i="209"/>
  <c r="Q523" i="209"/>
  <c r="R523" i="209"/>
  <c r="S523" i="209"/>
  <c r="T523" i="209"/>
  <c r="U523" i="209"/>
  <c r="V523" i="209"/>
  <c r="W523" i="209"/>
  <c r="X523" i="209"/>
  <c r="Y523" i="209"/>
  <c r="Z523" i="209"/>
  <c r="AA523" i="209"/>
  <c r="AB523" i="209"/>
  <c r="A524" i="209"/>
  <c r="B524" i="209"/>
  <c r="C524" i="209"/>
  <c r="D524" i="209"/>
  <c r="E524" i="209"/>
  <c r="F524" i="209"/>
  <c r="G524" i="209"/>
  <c r="H524" i="209"/>
  <c r="I524" i="209"/>
  <c r="J524" i="209"/>
  <c r="K524" i="209"/>
  <c r="L524" i="209"/>
  <c r="M524" i="209"/>
  <c r="N524" i="209"/>
  <c r="O524" i="209"/>
  <c r="P524" i="209"/>
  <c r="Q524" i="209"/>
  <c r="R524" i="209"/>
  <c r="S524" i="209"/>
  <c r="T524" i="209"/>
  <c r="U524" i="209"/>
  <c r="V524" i="209"/>
  <c r="W524" i="209"/>
  <c r="X524" i="209"/>
  <c r="Y524" i="209"/>
  <c r="Z524" i="209"/>
  <c r="AA524" i="209"/>
  <c r="AB524" i="209"/>
  <c r="A525" i="209"/>
  <c r="B525" i="209"/>
  <c r="C525" i="209"/>
  <c r="D525" i="209"/>
  <c r="E525" i="209"/>
  <c r="F525" i="209"/>
  <c r="G525" i="209"/>
  <c r="H525" i="209"/>
  <c r="I525" i="209"/>
  <c r="J525" i="209"/>
  <c r="K525" i="209"/>
  <c r="L525" i="209"/>
  <c r="M525" i="209"/>
  <c r="N525" i="209"/>
  <c r="O525" i="209"/>
  <c r="P525" i="209"/>
  <c r="Q525" i="209"/>
  <c r="R525" i="209"/>
  <c r="S525" i="209"/>
  <c r="T525" i="209"/>
  <c r="U525" i="209"/>
  <c r="V525" i="209"/>
  <c r="W525" i="209"/>
  <c r="X525" i="209"/>
  <c r="Y525" i="209"/>
  <c r="Z525" i="209"/>
  <c r="AA525" i="209"/>
  <c r="AB525" i="209"/>
  <c r="A526" i="209"/>
  <c r="B526" i="209"/>
  <c r="C526" i="209"/>
  <c r="D526" i="209"/>
  <c r="E526" i="209"/>
  <c r="F526" i="209"/>
  <c r="G526" i="209"/>
  <c r="H526" i="209"/>
  <c r="I526" i="209"/>
  <c r="J526" i="209"/>
  <c r="K526" i="209"/>
  <c r="L526" i="209"/>
  <c r="M526" i="209"/>
  <c r="N526" i="209"/>
  <c r="O526" i="209"/>
  <c r="P526" i="209"/>
  <c r="Q526" i="209"/>
  <c r="R526" i="209"/>
  <c r="S526" i="209"/>
  <c r="T526" i="209"/>
  <c r="U526" i="209"/>
  <c r="V526" i="209"/>
  <c r="W526" i="209"/>
  <c r="X526" i="209"/>
  <c r="Y526" i="209"/>
  <c r="Z526" i="209"/>
  <c r="AA526" i="209"/>
  <c r="AB526" i="209"/>
  <c r="A527" i="209"/>
  <c r="B527" i="209"/>
  <c r="C527" i="209"/>
  <c r="D527" i="209"/>
  <c r="E527" i="209"/>
  <c r="F527" i="209"/>
  <c r="G527" i="209"/>
  <c r="H527" i="209"/>
  <c r="I527" i="209"/>
  <c r="J527" i="209"/>
  <c r="K527" i="209"/>
  <c r="L527" i="209"/>
  <c r="M527" i="209"/>
  <c r="N527" i="209"/>
  <c r="O527" i="209"/>
  <c r="P527" i="209"/>
  <c r="Q527" i="209"/>
  <c r="R527" i="209"/>
  <c r="S527" i="209"/>
  <c r="T527" i="209"/>
  <c r="U527" i="209"/>
  <c r="V527" i="209"/>
  <c r="W527" i="209"/>
  <c r="X527" i="209"/>
  <c r="Y527" i="209"/>
  <c r="Z527" i="209"/>
  <c r="AA527" i="209"/>
  <c r="AB527" i="209"/>
  <c r="A528" i="209"/>
  <c r="B528" i="209"/>
  <c r="C528" i="209"/>
  <c r="D528" i="209"/>
  <c r="E528" i="209"/>
  <c r="F528" i="209"/>
  <c r="G528" i="209"/>
  <c r="H528" i="209"/>
  <c r="I528" i="209"/>
  <c r="J528" i="209"/>
  <c r="K528" i="209"/>
  <c r="L528" i="209"/>
  <c r="M528" i="209"/>
  <c r="N528" i="209"/>
  <c r="O528" i="209"/>
  <c r="P528" i="209"/>
  <c r="Q528" i="209"/>
  <c r="R528" i="209"/>
  <c r="S528" i="209"/>
  <c r="T528" i="209"/>
  <c r="U528" i="209"/>
  <c r="V528" i="209"/>
  <c r="W528" i="209"/>
  <c r="X528" i="209"/>
  <c r="Y528" i="209"/>
  <c r="Z528" i="209"/>
  <c r="AA528" i="209"/>
  <c r="AB528" i="209"/>
  <c r="A529" i="209"/>
  <c r="B529" i="209"/>
  <c r="C529" i="209"/>
  <c r="D529" i="209"/>
  <c r="E529" i="209"/>
  <c r="F529" i="209"/>
  <c r="G529" i="209"/>
  <c r="H529" i="209"/>
  <c r="I529" i="209"/>
  <c r="J529" i="209"/>
  <c r="K529" i="209"/>
  <c r="L529" i="209"/>
  <c r="M529" i="209"/>
  <c r="N529" i="209"/>
  <c r="O529" i="209"/>
  <c r="P529" i="209"/>
  <c r="Q529" i="209"/>
  <c r="R529" i="209"/>
  <c r="S529" i="209"/>
  <c r="T529" i="209"/>
  <c r="U529" i="209"/>
  <c r="V529" i="209"/>
  <c r="W529" i="209"/>
  <c r="X529" i="209"/>
  <c r="Y529" i="209"/>
  <c r="Z529" i="209"/>
  <c r="AA529" i="209"/>
  <c r="AB529" i="209"/>
  <c r="A530" i="209"/>
  <c r="B530" i="209"/>
  <c r="C530" i="209"/>
  <c r="D530" i="209"/>
  <c r="E530" i="209"/>
  <c r="F530" i="209"/>
  <c r="G530" i="209"/>
  <c r="H530" i="209"/>
  <c r="I530" i="209"/>
  <c r="J530" i="209"/>
  <c r="K530" i="209"/>
  <c r="L530" i="209"/>
  <c r="M530" i="209"/>
  <c r="N530" i="209"/>
  <c r="O530" i="209"/>
  <c r="P530" i="209"/>
  <c r="Q530" i="209"/>
  <c r="R530" i="209"/>
  <c r="S530" i="209"/>
  <c r="T530" i="209"/>
  <c r="U530" i="209"/>
  <c r="V530" i="209"/>
  <c r="W530" i="209"/>
  <c r="X530" i="209"/>
  <c r="Y530" i="209"/>
  <c r="Z530" i="209"/>
  <c r="AA530" i="209"/>
  <c r="AB530" i="209"/>
  <c r="A531" i="209"/>
  <c r="B531" i="209"/>
  <c r="C531" i="209"/>
  <c r="D531" i="209"/>
  <c r="E531" i="209"/>
  <c r="F531" i="209"/>
  <c r="G531" i="209"/>
  <c r="H531" i="209"/>
  <c r="I531" i="209"/>
  <c r="J531" i="209"/>
  <c r="K531" i="209"/>
  <c r="L531" i="209"/>
  <c r="M531" i="209"/>
  <c r="N531" i="209"/>
  <c r="O531" i="209"/>
  <c r="P531" i="209"/>
  <c r="Q531" i="209"/>
  <c r="R531" i="209"/>
  <c r="S531" i="209"/>
  <c r="T531" i="209"/>
  <c r="U531" i="209"/>
  <c r="V531" i="209"/>
  <c r="W531" i="209"/>
  <c r="X531" i="209"/>
  <c r="Y531" i="209"/>
  <c r="Z531" i="209"/>
  <c r="AA531" i="209"/>
  <c r="AB531" i="209"/>
  <c r="A532" i="209"/>
  <c r="B532" i="209"/>
  <c r="C532" i="209"/>
  <c r="D532" i="209"/>
  <c r="E532" i="209"/>
  <c r="F532" i="209"/>
  <c r="G532" i="209"/>
  <c r="H532" i="209"/>
  <c r="I532" i="209"/>
  <c r="J532" i="209"/>
  <c r="K532" i="209"/>
  <c r="L532" i="209"/>
  <c r="M532" i="209"/>
  <c r="N532" i="209"/>
  <c r="O532" i="209"/>
  <c r="P532" i="209"/>
  <c r="Q532" i="209"/>
  <c r="R532" i="209"/>
  <c r="S532" i="209"/>
  <c r="T532" i="209"/>
  <c r="U532" i="209"/>
  <c r="V532" i="209"/>
  <c r="W532" i="209"/>
  <c r="X532" i="209"/>
  <c r="Y532" i="209"/>
  <c r="Z532" i="209"/>
  <c r="AA532" i="209"/>
  <c r="AB532" i="209"/>
  <c r="A533" i="209"/>
  <c r="B533" i="209"/>
  <c r="C533" i="209"/>
  <c r="D533" i="209"/>
  <c r="E533" i="209"/>
  <c r="F533" i="209"/>
  <c r="G533" i="209"/>
  <c r="H533" i="209"/>
  <c r="I533" i="209"/>
  <c r="J533" i="209"/>
  <c r="K533" i="209"/>
  <c r="L533" i="209"/>
  <c r="M533" i="209"/>
  <c r="N533" i="209"/>
  <c r="O533" i="209"/>
  <c r="P533" i="209"/>
  <c r="Q533" i="209"/>
  <c r="R533" i="209"/>
  <c r="S533" i="209"/>
  <c r="T533" i="209"/>
  <c r="U533" i="209"/>
  <c r="V533" i="209"/>
  <c r="W533" i="209"/>
  <c r="X533" i="209"/>
  <c r="Y533" i="209"/>
  <c r="Z533" i="209"/>
  <c r="AA533" i="209"/>
  <c r="AB533" i="209"/>
  <c r="A534" i="209"/>
  <c r="B534" i="209"/>
  <c r="C534" i="209"/>
  <c r="D534" i="209"/>
  <c r="E534" i="209"/>
  <c r="F534" i="209"/>
  <c r="G534" i="209"/>
  <c r="H534" i="209"/>
  <c r="I534" i="209"/>
  <c r="J534" i="209"/>
  <c r="K534" i="209"/>
  <c r="L534" i="209"/>
  <c r="M534" i="209"/>
  <c r="N534" i="209"/>
  <c r="O534" i="209"/>
  <c r="P534" i="209"/>
  <c r="Q534" i="209"/>
  <c r="R534" i="209"/>
  <c r="S534" i="209"/>
  <c r="T534" i="209"/>
  <c r="U534" i="209"/>
  <c r="V534" i="209"/>
  <c r="W534" i="209"/>
  <c r="X534" i="209"/>
  <c r="Y534" i="209"/>
  <c r="Z534" i="209"/>
  <c r="AA534" i="209"/>
  <c r="AB534" i="209"/>
  <c r="A535" i="209"/>
  <c r="B535" i="209"/>
  <c r="C535" i="209"/>
  <c r="D535" i="209"/>
  <c r="E535" i="209"/>
  <c r="F535" i="209"/>
  <c r="G535" i="209"/>
  <c r="H535" i="209"/>
  <c r="I535" i="209"/>
  <c r="J535" i="209"/>
  <c r="K535" i="209"/>
  <c r="L535" i="209"/>
  <c r="M535" i="209"/>
  <c r="N535" i="209"/>
  <c r="O535" i="209"/>
  <c r="P535" i="209"/>
  <c r="Q535" i="209"/>
  <c r="R535" i="209"/>
  <c r="S535" i="209"/>
  <c r="T535" i="209"/>
  <c r="U535" i="209"/>
  <c r="V535" i="209"/>
  <c r="W535" i="209"/>
  <c r="X535" i="209"/>
  <c r="Y535" i="209"/>
  <c r="Z535" i="209"/>
  <c r="AA535" i="209"/>
  <c r="AB535" i="209"/>
  <c r="A536" i="209"/>
  <c r="B536" i="209"/>
  <c r="C536" i="209"/>
  <c r="D536" i="209"/>
  <c r="E536" i="209"/>
  <c r="F536" i="209"/>
  <c r="G536" i="209"/>
  <c r="H536" i="209"/>
  <c r="I536" i="209"/>
  <c r="J536" i="209"/>
  <c r="K536" i="209"/>
  <c r="L536" i="209"/>
  <c r="M536" i="209"/>
  <c r="N536" i="209"/>
  <c r="O536" i="209"/>
  <c r="P536" i="209"/>
  <c r="Q536" i="209"/>
  <c r="R536" i="209"/>
  <c r="S536" i="209"/>
  <c r="T536" i="209"/>
  <c r="U536" i="209"/>
  <c r="V536" i="209"/>
  <c r="W536" i="209"/>
  <c r="X536" i="209"/>
  <c r="Y536" i="209"/>
  <c r="Z536" i="209"/>
  <c r="AA536" i="209"/>
  <c r="AB536" i="209"/>
  <c r="A537" i="209"/>
  <c r="B537" i="209"/>
  <c r="C537" i="209"/>
  <c r="D537" i="209"/>
  <c r="E537" i="209"/>
  <c r="F537" i="209"/>
  <c r="G537" i="209"/>
  <c r="H537" i="209"/>
  <c r="I537" i="209"/>
  <c r="J537" i="209"/>
  <c r="K537" i="209"/>
  <c r="L537" i="209"/>
  <c r="M537" i="209"/>
  <c r="N537" i="209"/>
  <c r="O537" i="209"/>
  <c r="P537" i="209"/>
  <c r="Q537" i="209"/>
  <c r="R537" i="209"/>
  <c r="S537" i="209"/>
  <c r="T537" i="209"/>
  <c r="U537" i="209"/>
  <c r="V537" i="209"/>
  <c r="W537" i="209"/>
  <c r="X537" i="209"/>
  <c r="Y537" i="209"/>
  <c r="Z537" i="209"/>
  <c r="AA537" i="209"/>
  <c r="AB537" i="209"/>
  <c r="A538" i="209"/>
  <c r="B538" i="209"/>
  <c r="C538" i="209"/>
  <c r="D538" i="209"/>
  <c r="E538" i="209"/>
  <c r="F538" i="209"/>
  <c r="G538" i="209"/>
  <c r="H538" i="209"/>
  <c r="I538" i="209"/>
  <c r="J538" i="209"/>
  <c r="K538" i="209"/>
  <c r="L538" i="209"/>
  <c r="M538" i="209"/>
  <c r="N538" i="209"/>
  <c r="O538" i="209"/>
  <c r="P538" i="209"/>
  <c r="Q538" i="209"/>
  <c r="R538" i="209"/>
  <c r="S538" i="209"/>
  <c r="T538" i="209"/>
  <c r="U538" i="209"/>
  <c r="V538" i="209"/>
  <c r="W538" i="209"/>
  <c r="X538" i="209"/>
  <c r="Y538" i="209"/>
  <c r="Z538" i="209"/>
  <c r="AA538" i="209"/>
  <c r="AB538" i="209"/>
  <c r="A539" i="209"/>
  <c r="B539" i="209"/>
  <c r="C539" i="209"/>
  <c r="D539" i="209"/>
  <c r="E539" i="209"/>
  <c r="F539" i="209"/>
  <c r="G539" i="209"/>
  <c r="H539" i="209"/>
  <c r="I539" i="209"/>
  <c r="J539" i="209"/>
  <c r="K539" i="209"/>
  <c r="L539" i="209"/>
  <c r="M539" i="209"/>
  <c r="N539" i="209"/>
  <c r="O539" i="209"/>
  <c r="P539" i="209"/>
  <c r="Q539" i="209"/>
  <c r="R539" i="209"/>
  <c r="S539" i="209"/>
  <c r="T539" i="209"/>
  <c r="U539" i="209"/>
  <c r="V539" i="209"/>
  <c r="W539" i="209"/>
  <c r="X539" i="209"/>
  <c r="Y539" i="209"/>
  <c r="Z539" i="209"/>
  <c r="AA539" i="209"/>
  <c r="AB539" i="209"/>
  <c r="A540" i="209"/>
  <c r="B540" i="209"/>
  <c r="C540" i="209"/>
  <c r="D540" i="209"/>
  <c r="E540" i="209"/>
  <c r="F540" i="209"/>
  <c r="G540" i="209"/>
  <c r="H540" i="209"/>
  <c r="I540" i="209"/>
  <c r="J540" i="209"/>
  <c r="K540" i="209"/>
  <c r="L540" i="209"/>
  <c r="M540" i="209"/>
  <c r="N540" i="209"/>
  <c r="O540" i="209"/>
  <c r="P540" i="209"/>
  <c r="Q540" i="209"/>
  <c r="R540" i="209"/>
  <c r="S540" i="209"/>
  <c r="T540" i="209"/>
  <c r="U540" i="209"/>
  <c r="V540" i="209"/>
  <c r="W540" i="209"/>
  <c r="X540" i="209"/>
  <c r="Y540" i="209"/>
  <c r="Z540" i="209"/>
  <c r="AA540" i="209"/>
  <c r="AB540" i="209"/>
  <c r="A541" i="209"/>
  <c r="B541" i="209"/>
  <c r="C541" i="209"/>
  <c r="D541" i="209"/>
  <c r="E541" i="209"/>
  <c r="F541" i="209"/>
  <c r="G541" i="209"/>
  <c r="H541" i="209"/>
  <c r="I541" i="209"/>
  <c r="J541" i="209"/>
  <c r="K541" i="209"/>
  <c r="L541" i="209"/>
  <c r="M541" i="209"/>
  <c r="N541" i="209"/>
  <c r="O541" i="209"/>
  <c r="P541" i="209"/>
  <c r="Q541" i="209"/>
  <c r="R541" i="209"/>
  <c r="S541" i="209"/>
  <c r="T541" i="209"/>
  <c r="U541" i="209"/>
  <c r="V541" i="209"/>
  <c r="W541" i="209"/>
  <c r="X541" i="209"/>
  <c r="Y541" i="209"/>
  <c r="Z541" i="209"/>
  <c r="AA541" i="209"/>
  <c r="AB541" i="209"/>
  <c r="A542" i="209"/>
  <c r="B542" i="209"/>
  <c r="C542" i="209"/>
  <c r="D542" i="209"/>
  <c r="E542" i="209"/>
  <c r="F542" i="209"/>
  <c r="G542" i="209"/>
  <c r="H542" i="209"/>
  <c r="I542" i="209"/>
  <c r="J542" i="209"/>
  <c r="K542" i="209"/>
  <c r="L542" i="209"/>
  <c r="M542" i="209"/>
  <c r="N542" i="209"/>
  <c r="O542" i="209"/>
  <c r="P542" i="209"/>
  <c r="Q542" i="209"/>
  <c r="R542" i="209"/>
  <c r="S542" i="209"/>
  <c r="T542" i="209"/>
  <c r="U542" i="209"/>
  <c r="V542" i="209"/>
  <c r="W542" i="209"/>
  <c r="X542" i="209"/>
  <c r="Y542" i="209"/>
  <c r="Z542" i="209"/>
  <c r="AA542" i="209"/>
  <c r="AB542" i="209"/>
  <c r="A543" i="209"/>
  <c r="B543" i="209"/>
  <c r="C543" i="209"/>
  <c r="D543" i="209"/>
  <c r="E543" i="209"/>
  <c r="F543" i="209"/>
  <c r="G543" i="209"/>
  <c r="H543" i="209"/>
  <c r="I543" i="209"/>
  <c r="J543" i="209"/>
  <c r="K543" i="209"/>
  <c r="L543" i="209"/>
  <c r="M543" i="209"/>
  <c r="N543" i="209"/>
  <c r="O543" i="209"/>
  <c r="P543" i="209"/>
  <c r="Q543" i="209"/>
  <c r="R543" i="209"/>
  <c r="S543" i="209"/>
  <c r="T543" i="209"/>
  <c r="U543" i="209"/>
  <c r="V543" i="209"/>
  <c r="W543" i="209"/>
  <c r="X543" i="209"/>
  <c r="Y543" i="209"/>
  <c r="Z543" i="209"/>
  <c r="AA543" i="209"/>
  <c r="AB543" i="209"/>
  <c r="A544" i="209"/>
  <c r="B544" i="209"/>
  <c r="C544" i="209"/>
  <c r="D544" i="209"/>
  <c r="E544" i="209"/>
  <c r="F544" i="209"/>
  <c r="G544" i="209"/>
  <c r="H544" i="209"/>
  <c r="I544" i="209"/>
  <c r="J544" i="209"/>
  <c r="K544" i="209"/>
  <c r="L544" i="209"/>
  <c r="M544" i="209"/>
  <c r="N544" i="209"/>
  <c r="O544" i="209"/>
  <c r="P544" i="209"/>
  <c r="Q544" i="209"/>
  <c r="R544" i="209"/>
  <c r="S544" i="209"/>
  <c r="T544" i="209"/>
  <c r="U544" i="209"/>
  <c r="V544" i="209"/>
  <c r="W544" i="209"/>
  <c r="X544" i="209"/>
  <c r="Y544" i="209"/>
  <c r="Z544" i="209"/>
  <c r="AA544" i="209"/>
  <c r="AB544" i="209"/>
  <c r="A545" i="209"/>
  <c r="B545" i="209"/>
  <c r="C545" i="209"/>
  <c r="D545" i="209"/>
  <c r="E545" i="209"/>
  <c r="F545" i="209"/>
  <c r="G545" i="209"/>
  <c r="H545" i="209"/>
  <c r="I545" i="209"/>
  <c r="J545" i="209"/>
  <c r="K545" i="209"/>
  <c r="L545" i="209"/>
  <c r="M545" i="209"/>
  <c r="N545" i="209"/>
  <c r="O545" i="209"/>
  <c r="P545" i="209"/>
  <c r="Q545" i="209"/>
  <c r="R545" i="209"/>
  <c r="S545" i="209"/>
  <c r="T545" i="209"/>
  <c r="U545" i="209"/>
  <c r="V545" i="209"/>
  <c r="W545" i="209"/>
  <c r="X545" i="209"/>
  <c r="Y545" i="209"/>
  <c r="Z545" i="209"/>
  <c r="AA545" i="209"/>
  <c r="AB545" i="209"/>
  <c r="A546" i="209"/>
  <c r="B546" i="209"/>
  <c r="C546" i="209"/>
  <c r="D546" i="209"/>
  <c r="E546" i="209"/>
  <c r="F546" i="209"/>
  <c r="G546" i="209"/>
  <c r="H546" i="209"/>
  <c r="I546" i="209"/>
  <c r="J546" i="209"/>
  <c r="K546" i="209"/>
  <c r="L546" i="209"/>
  <c r="M546" i="209"/>
  <c r="N546" i="209"/>
  <c r="O546" i="209"/>
  <c r="P546" i="209"/>
  <c r="Q546" i="209"/>
  <c r="R546" i="209"/>
  <c r="S546" i="209"/>
  <c r="T546" i="209"/>
  <c r="U546" i="209"/>
  <c r="V546" i="209"/>
  <c r="W546" i="209"/>
  <c r="X546" i="209"/>
  <c r="Y546" i="209"/>
  <c r="Z546" i="209"/>
  <c r="AA546" i="209"/>
  <c r="AB546" i="209"/>
  <c r="A547" i="209"/>
  <c r="B547" i="209"/>
  <c r="C547" i="209"/>
  <c r="D547" i="209"/>
  <c r="E547" i="209"/>
  <c r="F547" i="209"/>
  <c r="G547" i="209"/>
  <c r="H547" i="209"/>
  <c r="I547" i="209"/>
  <c r="J547" i="209"/>
  <c r="K547" i="209"/>
  <c r="L547" i="209"/>
  <c r="M547" i="209"/>
  <c r="N547" i="209"/>
  <c r="O547" i="209"/>
  <c r="P547" i="209"/>
  <c r="Q547" i="209"/>
  <c r="R547" i="209"/>
  <c r="S547" i="209"/>
  <c r="T547" i="209"/>
  <c r="U547" i="209"/>
  <c r="V547" i="209"/>
  <c r="W547" i="209"/>
  <c r="X547" i="209"/>
  <c r="Y547" i="209"/>
  <c r="Z547" i="209"/>
  <c r="AA547" i="209"/>
  <c r="AB547" i="209"/>
  <c r="A548" i="209"/>
  <c r="B548" i="209"/>
  <c r="C548" i="209"/>
  <c r="D548" i="209"/>
  <c r="E548" i="209"/>
  <c r="F548" i="209"/>
  <c r="G548" i="209"/>
  <c r="H548" i="209"/>
  <c r="I548" i="209"/>
  <c r="J548" i="209"/>
  <c r="K548" i="209"/>
  <c r="L548" i="209"/>
  <c r="M548" i="209"/>
  <c r="N548" i="209"/>
  <c r="O548" i="209"/>
  <c r="P548" i="209"/>
  <c r="Q548" i="209"/>
  <c r="R548" i="209"/>
  <c r="S548" i="209"/>
  <c r="T548" i="209"/>
  <c r="U548" i="209"/>
  <c r="V548" i="209"/>
  <c r="W548" i="209"/>
  <c r="X548" i="209"/>
  <c r="Y548" i="209"/>
  <c r="Z548" i="209"/>
  <c r="AA548" i="209"/>
  <c r="AB548" i="209"/>
  <c r="A549" i="209"/>
  <c r="B549" i="209"/>
  <c r="C549" i="209"/>
  <c r="D549" i="209"/>
  <c r="E549" i="209"/>
  <c r="F549" i="209"/>
  <c r="G549" i="209"/>
  <c r="H549" i="209"/>
  <c r="I549" i="209"/>
  <c r="J549" i="209"/>
  <c r="K549" i="209"/>
  <c r="L549" i="209"/>
  <c r="M549" i="209"/>
  <c r="N549" i="209"/>
  <c r="O549" i="209"/>
  <c r="P549" i="209"/>
  <c r="Q549" i="209"/>
  <c r="R549" i="209"/>
  <c r="S549" i="209"/>
  <c r="T549" i="209"/>
  <c r="U549" i="209"/>
  <c r="V549" i="209"/>
  <c r="W549" i="209"/>
  <c r="X549" i="209"/>
  <c r="Y549" i="209"/>
  <c r="Z549" i="209"/>
  <c r="AA549" i="209"/>
  <c r="AB549" i="209"/>
  <c r="A550" i="209"/>
  <c r="B550" i="209"/>
  <c r="C550" i="209"/>
  <c r="D550" i="209"/>
  <c r="E550" i="209"/>
  <c r="F550" i="209"/>
  <c r="G550" i="209"/>
  <c r="H550" i="209"/>
  <c r="I550" i="209"/>
  <c r="J550" i="209"/>
  <c r="K550" i="209"/>
  <c r="L550" i="209"/>
  <c r="M550" i="209"/>
  <c r="N550" i="209"/>
  <c r="O550" i="209"/>
  <c r="P550" i="209"/>
  <c r="Q550" i="209"/>
  <c r="R550" i="209"/>
  <c r="S550" i="209"/>
  <c r="T550" i="209"/>
  <c r="U550" i="209"/>
  <c r="V550" i="209"/>
  <c r="W550" i="209"/>
  <c r="X550" i="209"/>
  <c r="Y550" i="209"/>
  <c r="Z550" i="209"/>
  <c r="AA550" i="209"/>
  <c r="AB550" i="209"/>
  <c r="A551" i="209"/>
  <c r="B551" i="209"/>
  <c r="C551" i="209"/>
  <c r="D551" i="209"/>
  <c r="E551" i="209"/>
  <c r="F551" i="209"/>
  <c r="G551" i="209"/>
  <c r="H551" i="209"/>
  <c r="I551" i="209"/>
  <c r="J551" i="209"/>
  <c r="K551" i="209"/>
  <c r="L551" i="209"/>
  <c r="M551" i="209"/>
  <c r="N551" i="209"/>
  <c r="O551" i="209"/>
  <c r="P551" i="209"/>
  <c r="Q551" i="209"/>
  <c r="R551" i="209"/>
  <c r="S551" i="209"/>
  <c r="T551" i="209"/>
  <c r="U551" i="209"/>
  <c r="V551" i="209"/>
  <c r="W551" i="209"/>
  <c r="X551" i="209"/>
  <c r="Y551" i="209"/>
  <c r="Z551" i="209"/>
  <c r="AA551" i="209"/>
  <c r="AB551" i="209"/>
  <c r="A552" i="209"/>
  <c r="B552" i="209"/>
  <c r="C552" i="209"/>
  <c r="D552" i="209"/>
  <c r="E552" i="209"/>
  <c r="F552" i="209"/>
  <c r="G552" i="209"/>
  <c r="H552" i="209"/>
  <c r="I552" i="209"/>
  <c r="J552" i="209"/>
  <c r="K552" i="209"/>
  <c r="L552" i="209"/>
  <c r="M552" i="209"/>
  <c r="N552" i="209"/>
  <c r="O552" i="209"/>
  <c r="P552" i="209"/>
  <c r="Q552" i="209"/>
  <c r="R552" i="209"/>
  <c r="S552" i="209"/>
  <c r="T552" i="209"/>
  <c r="U552" i="209"/>
  <c r="V552" i="209"/>
  <c r="W552" i="209"/>
  <c r="X552" i="209"/>
  <c r="Y552" i="209"/>
  <c r="Z552" i="209"/>
  <c r="AA552" i="209"/>
  <c r="AB552" i="209"/>
  <c r="A553" i="209"/>
  <c r="B553" i="209"/>
  <c r="C553" i="209"/>
  <c r="D553" i="209"/>
  <c r="E553" i="209"/>
  <c r="F553" i="209"/>
  <c r="G553" i="209"/>
  <c r="H553" i="209"/>
  <c r="I553" i="209"/>
  <c r="J553" i="209"/>
  <c r="K553" i="209"/>
  <c r="L553" i="209"/>
  <c r="M553" i="209"/>
  <c r="N553" i="209"/>
  <c r="O553" i="209"/>
  <c r="P553" i="209"/>
  <c r="Q553" i="209"/>
  <c r="R553" i="209"/>
  <c r="S553" i="209"/>
  <c r="T553" i="209"/>
  <c r="U553" i="209"/>
  <c r="V553" i="209"/>
  <c r="W553" i="209"/>
  <c r="X553" i="209"/>
  <c r="Y553" i="209"/>
  <c r="Z553" i="209"/>
  <c r="AA553" i="209"/>
  <c r="AB553" i="209"/>
  <c r="A554" i="209"/>
  <c r="B554" i="209"/>
  <c r="C554" i="209"/>
  <c r="D554" i="209"/>
  <c r="E554" i="209"/>
  <c r="F554" i="209"/>
  <c r="G554" i="209"/>
  <c r="H554" i="209"/>
  <c r="I554" i="209"/>
  <c r="J554" i="209"/>
  <c r="K554" i="209"/>
  <c r="L554" i="209"/>
  <c r="M554" i="209"/>
  <c r="N554" i="209"/>
  <c r="O554" i="209"/>
  <c r="P554" i="209"/>
  <c r="Q554" i="209"/>
  <c r="R554" i="209"/>
  <c r="S554" i="209"/>
  <c r="T554" i="209"/>
  <c r="U554" i="209"/>
  <c r="V554" i="209"/>
  <c r="W554" i="209"/>
  <c r="X554" i="209"/>
  <c r="Y554" i="209"/>
  <c r="Z554" i="209"/>
  <c r="AA554" i="209"/>
  <c r="AB554" i="209"/>
  <c r="A555" i="209"/>
  <c r="B555" i="209"/>
  <c r="C555" i="209"/>
  <c r="D555" i="209"/>
  <c r="E555" i="209"/>
  <c r="F555" i="209"/>
  <c r="G555" i="209"/>
  <c r="H555" i="209"/>
  <c r="I555" i="209"/>
  <c r="J555" i="209"/>
  <c r="K555" i="209"/>
  <c r="L555" i="209"/>
  <c r="M555" i="209"/>
  <c r="N555" i="209"/>
  <c r="O555" i="209"/>
  <c r="P555" i="209"/>
  <c r="Q555" i="209"/>
  <c r="R555" i="209"/>
  <c r="S555" i="209"/>
  <c r="T555" i="209"/>
  <c r="U555" i="209"/>
  <c r="V555" i="209"/>
  <c r="W555" i="209"/>
  <c r="X555" i="209"/>
  <c r="Y555" i="209"/>
  <c r="Z555" i="209"/>
  <c r="AA555" i="209"/>
  <c r="AB555" i="209"/>
  <c r="A556" i="209"/>
  <c r="B556" i="209"/>
  <c r="C556" i="209"/>
  <c r="D556" i="209"/>
  <c r="E556" i="209"/>
  <c r="F556" i="209"/>
  <c r="G556" i="209"/>
  <c r="H556" i="209"/>
  <c r="I556" i="209"/>
  <c r="J556" i="209"/>
  <c r="K556" i="209"/>
  <c r="L556" i="209"/>
  <c r="M556" i="209"/>
  <c r="N556" i="209"/>
  <c r="O556" i="209"/>
  <c r="P556" i="209"/>
  <c r="Q556" i="209"/>
  <c r="R556" i="209"/>
  <c r="S556" i="209"/>
  <c r="T556" i="209"/>
  <c r="U556" i="209"/>
  <c r="V556" i="209"/>
  <c r="W556" i="209"/>
  <c r="X556" i="209"/>
  <c r="Y556" i="209"/>
  <c r="Z556" i="209"/>
  <c r="AA556" i="209"/>
  <c r="AB556" i="209"/>
  <c r="A557" i="209"/>
  <c r="B557" i="209"/>
  <c r="C557" i="209"/>
  <c r="D557" i="209"/>
  <c r="E557" i="209"/>
  <c r="F557" i="209"/>
  <c r="G557" i="209"/>
  <c r="H557" i="209"/>
  <c r="I557" i="209"/>
  <c r="J557" i="209"/>
  <c r="K557" i="209"/>
  <c r="L557" i="209"/>
  <c r="M557" i="209"/>
  <c r="N557" i="209"/>
  <c r="O557" i="209"/>
  <c r="P557" i="209"/>
  <c r="Q557" i="209"/>
  <c r="R557" i="209"/>
  <c r="S557" i="209"/>
  <c r="T557" i="209"/>
  <c r="U557" i="209"/>
  <c r="V557" i="209"/>
  <c r="W557" i="209"/>
  <c r="X557" i="209"/>
  <c r="Y557" i="209"/>
  <c r="Z557" i="209"/>
  <c r="AA557" i="209"/>
  <c r="AB557" i="209"/>
  <c r="A558" i="209"/>
  <c r="B558" i="209"/>
  <c r="C558" i="209"/>
  <c r="D558" i="209"/>
  <c r="E558" i="209"/>
  <c r="F558" i="209"/>
  <c r="G558" i="209"/>
  <c r="H558" i="209"/>
  <c r="I558" i="209"/>
  <c r="J558" i="209"/>
  <c r="K558" i="209"/>
  <c r="L558" i="209"/>
  <c r="M558" i="209"/>
  <c r="N558" i="209"/>
  <c r="O558" i="209"/>
  <c r="P558" i="209"/>
  <c r="Q558" i="209"/>
  <c r="R558" i="209"/>
  <c r="S558" i="209"/>
  <c r="T558" i="209"/>
  <c r="U558" i="209"/>
  <c r="V558" i="209"/>
  <c r="W558" i="209"/>
  <c r="X558" i="209"/>
  <c r="Y558" i="209"/>
  <c r="Z558" i="209"/>
  <c r="AA558" i="209"/>
  <c r="AB558" i="209"/>
  <c r="A559" i="209"/>
  <c r="B559" i="209"/>
  <c r="C559" i="209"/>
  <c r="D559" i="209"/>
  <c r="E559" i="209"/>
  <c r="F559" i="209"/>
  <c r="G559" i="209"/>
  <c r="H559" i="209"/>
  <c r="I559" i="209"/>
  <c r="J559" i="209"/>
  <c r="K559" i="209"/>
  <c r="L559" i="209"/>
  <c r="M559" i="209"/>
  <c r="N559" i="209"/>
  <c r="O559" i="209"/>
  <c r="P559" i="209"/>
  <c r="Q559" i="209"/>
  <c r="R559" i="209"/>
  <c r="S559" i="209"/>
  <c r="T559" i="209"/>
  <c r="U559" i="209"/>
  <c r="V559" i="209"/>
  <c r="W559" i="209"/>
  <c r="X559" i="209"/>
  <c r="Y559" i="209"/>
  <c r="Z559" i="209"/>
  <c r="AA559" i="209"/>
  <c r="AB559" i="209"/>
  <c r="A560" i="209"/>
  <c r="B560" i="209"/>
  <c r="C560" i="209"/>
  <c r="D560" i="209"/>
  <c r="E560" i="209"/>
  <c r="F560" i="209"/>
  <c r="G560" i="209"/>
  <c r="H560" i="209"/>
  <c r="I560" i="209"/>
  <c r="J560" i="209"/>
  <c r="K560" i="209"/>
  <c r="L560" i="209"/>
  <c r="M560" i="209"/>
  <c r="N560" i="209"/>
  <c r="O560" i="209"/>
  <c r="P560" i="209"/>
  <c r="Q560" i="209"/>
  <c r="R560" i="209"/>
  <c r="S560" i="209"/>
  <c r="T560" i="209"/>
  <c r="U560" i="209"/>
  <c r="V560" i="209"/>
  <c r="W560" i="209"/>
  <c r="X560" i="209"/>
  <c r="Y560" i="209"/>
  <c r="Z560" i="209"/>
  <c r="AA560" i="209"/>
  <c r="AB560" i="209"/>
  <c r="A561" i="209"/>
  <c r="B561" i="209"/>
  <c r="C561" i="209"/>
  <c r="D561" i="209"/>
  <c r="E561" i="209"/>
  <c r="F561" i="209"/>
  <c r="G561" i="209"/>
  <c r="H561" i="209"/>
  <c r="I561" i="209"/>
  <c r="J561" i="209"/>
  <c r="K561" i="209"/>
  <c r="L561" i="209"/>
  <c r="M561" i="209"/>
  <c r="N561" i="209"/>
  <c r="O561" i="209"/>
  <c r="P561" i="209"/>
  <c r="Q561" i="209"/>
  <c r="R561" i="209"/>
  <c r="S561" i="209"/>
  <c r="T561" i="209"/>
  <c r="U561" i="209"/>
  <c r="V561" i="209"/>
  <c r="W561" i="209"/>
  <c r="X561" i="209"/>
  <c r="Y561" i="209"/>
  <c r="Z561" i="209"/>
  <c r="AA561" i="209"/>
  <c r="AB561" i="209"/>
  <c r="A562" i="209"/>
  <c r="B562" i="209"/>
  <c r="C562" i="209"/>
  <c r="D562" i="209"/>
  <c r="E562" i="209"/>
  <c r="F562" i="209"/>
  <c r="G562" i="209"/>
  <c r="H562" i="209"/>
  <c r="I562" i="209"/>
  <c r="J562" i="209"/>
  <c r="K562" i="209"/>
  <c r="L562" i="209"/>
  <c r="M562" i="209"/>
  <c r="N562" i="209"/>
  <c r="O562" i="209"/>
  <c r="P562" i="209"/>
  <c r="Q562" i="209"/>
  <c r="R562" i="209"/>
  <c r="S562" i="209"/>
  <c r="T562" i="209"/>
  <c r="U562" i="209"/>
  <c r="V562" i="209"/>
  <c r="W562" i="209"/>
  <c r="X562" i="209"/>
  <c r="Y562" i="209"/>
  <c r="Z562" i="209"/>
  <c r="AA562" i="209"/>
  <c r="AB562" i="209"/>
  <c r="A563" i="209"/>
  <c r="B563" i="209"/>
  <c r="C563" i="209"/>
  <c r="D563" i="209"/>
  <c r="E563" i="209"/>
  <c r="F563" i="209"/>
  <c r="G563" i="209"/>
  <c r="H563" i="209"/>
  <c r="I563" i="209"/>
  <c r="J563" i="209"/>
  <c r="K563" i="209"/>
  <c r="L563" i="209"/>
  <c r="M563" i="209"/>
  <c r="N563" i="209"/>
  <c r="O563" i="209"/>
  <c r="P563" i="209"/>
  <c r="Q563" i="209"/>
  <c r="R563" i="209"/>
  <c r="S563" i="209"/>
  <c r="T563" i="209"/>
  <c r="U563" i="209"/>
  <c r="V563" i="209"/>
  <c r="W563" i="209"/>
  <c r="X563" i="209"/>
  <c r="Y563" i="209"/>
  <c r="Z563" i="209"/>
  <c r="AA563" i="209"/>
  <c r="AB563" i="209"/>
  <c r="A564" i="209"/>
  <c r="B564" i="209"/>
  <c r="C564" i="209"/>
  <c r="D564" i="209"/>
  <c r="E564" i="209"/>
  <c r="F564" i="209"/>
  <c r="G564" i="209"/>
  <c r="H564" i="209"/>
  <c r="I564" i="209"/>
  <c r="J564" i="209"/>
  <c r="K564" i="209"/>
  <c r="L564" i="209"/>
  <c r="M564" i="209"/>
  <c r="N564" i="209"/>
  <c r="O564" i="209"/>
  <c r="P564" i="209"/>
  <c r="Q564" i="209"/>
  <c r="R564" i="209"/>
  <c r="S564" i="209"/>
  <c r="T564" i="209"/>
  <c r="U564" i="209"/>
  <c r="V564" i="209"/>
  <c r="W564" i="209"/>
  <c r="X564" i="209"/>
  <c r="Y564" i="209"/>
  <c r="Z564" i="209"/>
  <c r="AA564" i="209"/>
  <c r="AB564" i="209"/>
  <c r="A565" i="209"/>
  <c r="B565" i="209"/>
  <c r="C565" i="209"/>
  <c r="D565" i="209"/>
  <c r="E565" i="209"/>
  <c r="F565" i="209"/>
  <c r="G565" i="209"/>
  <c r="H565" i="209"/>
  <c r="I565" i="209"/>
  <c r="J565" i="209"/>
  <c r="K565" i="209"/>
  <c r="L565" i="209"/>
  <c r="M565" i="209"/>
  <c r="N565" i="209"/>
  <c r="O565" i="209"/>
  <c r="P565" i="209"/>
  <c r="Q565" i="209"/>
  <c r="R565" i="209"/>
  <c r="S565" i="209"/>
  <c r="T565" i="209"/>
  <c r="U565" i="209"/>
  <c r="V565" i="209"/>
  <c r="W565" i="209"/>
  <c r="X565" i="209"/>
  <c r="Y565" i="209"/>
  <c r="Z565" i="209"/>
  <c r="AA565" i="209"/>
  <c r="AB565" i="209"/>
  <c r="A566" i="209"/>
  <c r="B566" i="209"/>
  <c r="C566" i="209"/>
  <c r="D566" i="209"/>
  <c r="E566" i="209"/>
  <c r="F566" i="209"/>
  <c r="G566" i="209"/>
  <c r="H566" i="209"/>
  <c r="I566" i="209"/>
  <c r="J566" i="209"/>
  <c r="K566" i="209"/>
  <c r="L566" i="209"/>
  <c r="M566" i="209"/>
  <c r="N566" i="209"/>
  <c r="O566" i="209"/>
  <c r="P566" i="209"/>
  <c r="Q566" i="209"/>
  <c r="R566" i="209"/>
  <c r="S566" i="209"/>
  <c r="T566" i="209"/>
  <c r="U566" i="209"/>
  <c r="V566" i="209"/>
  <c r="W566" i="209"/>
  <c r="X566" i="209"/>
  <c r="Y566" i="209"/>
  <c r="Z566" i="209"/>
  <c r="AA566" i="209"/>
  <c r="AB566" i="209"/>
  <c r="A567" i="209"/>
  <c r="B567" i="209"/>
  <c r="C567" i="209"/>
  <c r="D567" i="209"/>
  <c r="E567" i="209"/>
  <c r="F567" i="209"/>
  <c r="G567" i="209"/>
  <c r="H567" i="209"/>
  <c r="I567" i="209"/>
  <c r="J567" i="209"/>
  <c r="K567" i="209"/>
  <c r="L567" i="209"/>
  <c r="M567" i="209"/>
  <c r="N567" i="209"/>
  <c r="O567" i="209"/>
  <c r="P567" i="209"/>
  <c r="Q567" i="209"/>
  <c r="R567" i="209"/>
  <c r="S567" i="209"/>
  <c r="T567" i="209"/>
  <c r="U567" i="209"/>
  <c r="V567" i="209"/>
  <c r="W567" i="209"/>
  <c r="X567" i="209"/>
  <c r="Y567" i="209"/>
  <c r="Z567" i="209"/>
  <c r="AA567" i="209"/>
  <c r="AB567" i="209"/>
  <c r="A568" i="209"/>
  <c r="B568" i="209"/>
  <c r="C568" i="209"/>
  <c r="D568" i="209"/>
  <c r="E568" i="209"/>
  <c r="F568" i="209"/>
  <c r="G568" i="209"/>
  <c r="H568" i="209"/>
  <c r="I568" i="209"/>
  <c r="J568" i="209"/>
  <c r="K568" i="209"/>
  <c r="L568" i="209"/>
  <c r="M568" i="209"/>
  <c r="N568" i="209"/>
  <c r="O568" i="209"/>
  <c r="P568" i="209"/>
  <c r="Q568" i="209"/>
  <c r="R568" i="209"/>
  <c r="S568" i="209"/>
  <c r="T568" i="209"/>
  <c r="U568" i="209"/>
  <c r="V568" i="209"/>
  <c r="W568" i="209"/>
  <c r="X568" i="209"/>
  <c r="Y568" i="209"/>
  <c r="Z568" i="209"/>
  <c r="AA568" i="209"/>
  <c r="AB568" i="209"/>
  <c r="A569" i="209"/>
  <c r="B569" i="209"/>
  <c r="C569" i="209"/>
  <c r="D569" i="209"/>
  <c r="E569" i="209"/>
  <c r="F569" i="209"/>
  <c r="G569" i="209"/>
  <c r="H569" i="209"/>
  <c r="I569" i="209"/>
  <c r="J569" i="209"/>
  <c r="K569" i="209"/>
  <c r="L569" i="209"/>
  <c r="M569" i="209"/>
  <c r="N569" i="209"/>
  <c r="O569" i="209"/>
  <c r="P569" i="209"/>
  <c r="Q569" i="209"/>
  <c r="R569" i="209"/>
  <c r="S569" i="209"/>
  <c r="T569" i="209"/>
  <c r="U569" i="209"/>
  <c r="V569" i="209"/>
  <c r="W569" i="209"/>
  <c r="X569" i="209"/>
  <c r="Y569" i="209"/>
  <c r="Z569" i="209"/>
  <c r="AA569" i="209"/>
  <c r="AB569" i="209"/>
  <c r="A570" i="209"/>
  <c r="B570" i="209"/>
  <c r="C570" i="209"/>
  <c r="D570" i="209"/>
  <c r="E570" i="209"/>
  <c r="F570" i="209"/>
  <c r="G570" i="209"/>
  <c r="H570" i="209"/>
  <c r="I570" i="209"/>
  <c r="J570" i="209"/>
  <c r="K570" i="209"/>
  <c r="L570" i="209"/>
  <c r="M570" i="209"/>
  <c r="N570" i="209"/>
  <c r="O570" i="209"/>
  <c r="P570" i="209"/>
  <c r="Q570" i="209"/>
  <c r="R570" i="209"/>
  <c r="S570" i="209"/>
  <c r="T570" i="209"/>
  <c r="U570" i="209"/>
  <c r="V570" i="209"/>
  <c r="W570" i="209"/>
  <c r="X570" i="209"/>
  <c r="Y570" i="209"/>
  <c r="Z570" i="209"/>
  <c r="AA570" i="209"/>
  <c r="AB570" i="209"/>
  <c r="A571" i="209"/>
  <c r="B571" i="209"/>
  <c r="C571" i="209"/>
  <c r="D571" i="209"/>
  <c r="E571" i="209"/>
  <c r="F571" i="209"/>
  <c r="G571" i="209"/>
  <c r="H571" i="209"/>
  <c r="I571" i="209"/>
  <c r="J571" i="209"/>
  <c r="K571" i="209"/>
  <c r="L571" i="209"/>
  <c r="M571" i="209"/>
  <c r="N571" i="209"/>
  <c r="O571" i="209"/>
  <c r="P571" i="209"/>
  <c r="Q571" i="209"/>
  <c r="R571" i="209"/>
  <c r="S571" i="209"/>
  <c r="T571" i="209"/>
  <c r="U571" i="209"/>
  <c r="V571" i="209"/>
  <c r="W571" i="209"/>
  <c r="X571" i="209"/>
  <c r="Y571" i="209"/>
  <c r="Z571" i="209"/>
  <c r="AA571" i="209"/>
  <c r="AB571" i="209"/>
  <c r="A572" i="209"/>
  <c r="B572" i="209"/>
  <c r="C572" i="209"/>
  <c r="D572" i="209"/>
  <c r="E572" i="209"/>
  <c r="F572" i="209"/>
  <c r="G572" i="209"/>
  <c r="H572" i="209"/>
  <c r="I572" i="209"/>
  <c r="J572" i="209"/>
  <c r="K572" i="209"/>
  <c r="L572" i="209"/>
  <c r="M572" i="209"/>
  <c r="N572" i="209"/>
  <c r="O572" i="209"/>
  <c r="P572" i="209"/>
  <c r="Q572" i="209"/>
  <c r="R572" i="209"/>
  <c r="S572" i="209"/>
  <c r="T572" i="209"/>
  <c r="U572" i="209"/>
  <c r="V572" i="209"/>
  <c r="W572" i="209"/>
  <c r="X572" i="209"/>
  <c r="Y572" i="209"/>
  <c r="Z572" i="209"/>
  <c r="AA572" i="209"/>
  <c r="AB572" i="209"/>
  <c r="A573" i="209"/>
  <c r="B573" i="209"/>
  <c r="C573" i="209"/>
  <c r="D573" i="209"/>
  <c r="E573" i="209"/>
  <c r="F573" i="209"/>
  <c r="G573" i="209"/>
  <c r="H573" i="209"/>
  <c r="I573" i="209"/>
  <c r="J573" i="209"/>
  <c r="K573" i="209"/>
  <c r="L573" i="209"/>
  <c r="M573" i="209"/>
  <c r="N573" i="209"/>
  <c r="O573" i="209"/>
  <c r="P573" i="209"/>
  <c r="Q573" i="209"/>
  <c r="R573" i="209"/>
  <c r="S573" i="209"/>
  <c r="T573" i="209"/>
  <c r="U573" i="209"/>
  <c r="V573" i="209"/>
  <c r="W573" i="209"/>
  <c r="X573" i="209"/>
  <c r="Y573" i="209"/>
  <c r="Z573" i="209"/>
  <c r="AA573" i="209"/>
  <c r="AB573" i="209"/>
  <c r="A574" i="209"/>
  <c r="B574" i="209"/>
  <c r="C574" i="209"/>
  <c r="D574" i="209"/>
  <c r="E574" i="209"/>
  <c r="F574" i="209"/>
  <c r="G574" i="209"/>
  <c r="H574" i="209"/>
  <c r="I574" i="209"/>
  <c r="J574" i="209"/>
  <c r="K574" i="209"/>
  <c r="L574" i="209"/>
  <c r="M574" i="209"/>
  <c r="N574" i="209"/>
  <c r="O574" i="209"/>
  <c r="P574" i="209"/>
  <c r="Q574" i="209"/>
  <c r="R574" i="209"/>
  <c r="S574" i="209"/>
  <c r="T574" i="209"/>
  <c r="U574" i="209"/>
  <c r="V574" i="209"/>
  <c r="W574" i="209"/>
  <c r="X574" i="209"/>
  <c r="Y574" i="209"/>
  <c r="Z574" i="209"/>
  <c r="AA574" i="209"/>
  <c r="AB574" i="209"/>
  <c r="A575" i="209"/>
  <c r="B575" i="209"/>
  <c r="C575" i="209"/>
  <c r="D575" i="209"/>
  <c r="E575" i="209"/>
  <c r="F575" i="209"/>
  <c r="G575" i="209"/>
  <c r="H575" i="209"/>
  <c r="I575" i="209"/>
  <c r="J575" i="209"/>
  <c r="K575" i="209"/>
  <c r="L575" i="209"/>
  <c r="M575" i="209"/>
  <c r="N575" i="209"/>
  <c r="O575" i="209"/>
  <c r="P575" i="209"/>
  <c r="Q575" i="209"/>
  <c r="R575" i="209"/>
  <c r="S575" i="209"/>
  <c r="T575" i="209"/>
  <c r="U575" i="209"/>
  <c r="V575" i="209"/>
  <c r="W575" i="209"/>
  <c r="X575" i="209"/>
  <c r="Y575" i="209"/>
  <c r="Z575" i="209"/>
  <c r="AA575" i="209"/>
  <c r="AB575" i="209"/>
  <c r="A576" i="209"/>
  <c r="B576" i="209"/>
  <c r="C576" i="209"/>
  <c r="D576" i="209"/>
  <c r="E576" i="209"/>
  <c r="F576" i="209"/>
  <c r="G576" i="209"/>
  <c r="H576" i="209"/>
  <c r="I576" i="209"/>
  <c r="J576" i="209"/>
  <c r="K576" i="209"/>
  <c r="L576" i="209"/>
  <c r="M576" i="209"/>
  <c r="N576" i="209"/>
  <c r="O576" i="209"/>
  <c r="P576" i="209"/>
  <c r="Q576" i="209"/>
  <c r="R576" i="209"/>
  <c r="S576" i="209"/>
  <c r="T576" i="209"/>
  <c r="U576" i="209"/>
  <c r="V576" i="209"/>
  <c r="W576" i="209"/>
  <c r="X576" i="209"/>
  <c r="Y576" i="209"/>
  <c r="Z576" i="209"/>
  <c r="AA576" i="209"/>
  <c r="AB576" i="209"/>
  <c r="A577" i="209"/>
  <c r="B577" i="209"/>
  <c r="C577" i="209"/>
  <c r="D577" i="209"/>
  <c r="E577" i="209"/>
  <c r="F577" i="209"/>
  <c r="G577" i="209"/>
  <c r="H577" i="209"/>
  <c r="I577" i="209"/>
  <c r="J577" i="209"/>
  <c r="K577" i="209"/>
  <c r="L577" i="209"/>
  <c r="M577" i="209"/>
  <c r="N577" i="209"/>
  <c r="O577" i="209"/>
  <c r="P577" i="209"/>
  <c r="Q577" i="209"/>
  <c r="R577" i="209"/>
  <c r="S577" i="209"/>
  <c r="T577" i="209"/>
  <c r="U577" i="209"/>
  <c r="V577" i="209"/>
  <c r="W577" i="209"/>
  <c r="X577" i="209"/>
  <c r="Y577" i="209"/>
  <c r="Z577" i="209"/>
  <c r="AA577" i="209"/>
  <c r="AB577" i="209"/>
  <c r="A578" i="209"/>
  <c r="B578" i="209"/>
  <c r="C578" i="209"/>
  <c r="D578" i="209"/>
  <c r="E578" i="209"/>
  <c r="F578" i="209"/>
  <c r="G578" i="209"/>
  <c r="H578" i="209"/>
  <c r="I578" i="209"/>
  <c r="J578" i="209"/>
  <c r="K578" i="209"/>
  <c r="L578" i="209"/>
  <c r="M578" i="209"/>
  <c r="N578" i="209"/>
  <c r="O578" i="209"/>
  <c r="P578" i="209"/>
  <c r="Q578" i="209"/>
  <c r="R578" i="209"/>
  <c r="S578" i="209"/>
  <c r="T578" i="209"/>
  <c r="U578" i="209"/>
  <c r="V578" i="209"/>
  <c r="W578" i="209"/>
  <c r="X578" i="209"/>
  <c r="Y578" i="209"/>
  <c r="Z578" i="209"/>
  <c r="AA578" i="209"/>
  <c r="AB578" i="209"/>
  <c r="A579" i="209"/>
  <c r="B579" i="209"/>
  <c r="C579" i="209"/>
  <c r="D579" i="209"/>
  <c r="E579" i="209"/>
  <c r="F579" i="209"/>
  <c r="G579" i="209"/>
  <c r="H579" i="209"/>
  <c r="I579" i="209"/>
  <c r="J579" i="209"/>
  <c r="K579" i="209"/>
  <c r="L579" i="209"/>
  <c r="M579" i="209"/>
  <c r="N579" i="209"/>
  <c r="O579" i="209"/>
  <c r="P579" i="209"/>
  <c r="Q579" i="209"/>
  <c r="R579" i="209"/>
  <c r="S579" i="209"/>
  <c r="T579" i="209"/>
  <c r="U579" i="209"/>
  <c r="V579" i="209"/>
  <c r="W579" i="209"/>
  <c r="X579" i="209"/>
  <c r="Y579" i="209"/>
  <c r="Z579" i="209"/>
  <c r="AA579" i="209"/>
  <c r="AB579" i="209"/>
  <c r="A580" i="209"/>
  <c r="B580" i="209"/>
  <c r="C580" i="209"/>
  <c r="D580" i="209"/>
  <c r="E580" i="209"/>
  <c r="F580" i="209"/>
  <c r="G580" i="209"/>
  <c r="H580" i="209"/>
  <c r="I580" i="209"/>
  <c r="J580" i="209"/>
  <c r="K580" i="209"/>
  <c r="L580" i="209"/>
  <c r="M580" i="209"/>
  <c r="N580" i="209"/>
  <c r="O580" i="209"/>
  <c r="P580" i="209"/>
  <c r="Q580" i="209"/>
  <c r="R580" i="209"/>
  <c r="S580" i="209"/>
  <c r="T580" i="209"/>
  <c r="U580" i="209"/>
  <c r="V580" i="209"/>
  <c r="W580" i="209"/>
  <c r="X580" i="209"/>
  <c r="Y580" i="209"/>
  <c r="Z580" i="209"/>
  <c r="AA580" i="209"/>
  <c r="AB580" i="209"/>
  <c r="A581" i="209"/>
  <c r="B581" i="209"/>
  <c r="C581" i="209"/>
  <c r="D581" i="209"/>
  <c r="E581" i="209"/>
  <c r="F581" i="209"/>
  <c r="G581" i="209"/>
  <c r="H581" i="209"/>
  <c r="I581" i="209"/>
  <c r="J581" i="209"/>
  <c r="K581" i="209"/>
  <c r="L581" i="209"/>
  <c r="M581" i="209"/>
  <c r="N581" i="209"/>
  <c r="O581" i="209"/>
  <c r="P581" i="209"/>
  <c r="Q581" i="209"/>
  <c r="R581" i="209"/>
  <c r="S581" i="209"/>
  <c r="T581" i="209"/>
  <c r="U581" i="209"/>
  <c r="V581" i="209"/>
  <c r="W581" i="209"/>
  <c r="X581" i="209"/>
  <c r="Y581" i="209"/>
  <c r="Z581" i="209"/>
  <c r="AA581" i="209"/>
  <c r="AB581" i="209"/>
  <c r="A582" i="209"/>
  <c r="B582" i="209"/>
  <c r="C582" i="209"/>
  <c r="D582" i="209"/>
  <c r="E582" i="209"/>
  <c r="F582" i="209"/>
  <c r="G582" i="209"/>
  <c r="H582" i="209"/>
  <c r="I582" i="209"/>
  <c r="J582" i="209"/>
  <c r="K582" i="209"/>
  <c r="L582" i="209"/>
  <c r="M582" i="209"/>
  <c r="N582" i="209"/>
  <c r="O582" i="209"/>
  <c r="P582" i="209"/>
  <c r="Q582" i="209"/>
  <c r="R582" i="209"/>
  <c r="S582" i="209"/>
  <c r="T582" i="209"/>
  <c r="U582" i="209"/>
  <c r="V582" i="209"/>
  <c r="W582" i="209"/>
  <c r="X582" i="209"/>
  <c r="Y582" i="209"/>
  <c r="Z582" i="209"/>
  <c r="AA582" i="209"/>
  <c r="AB582" i="209"/>
  <c r="A583" i="209"/>
  <c r="B583" i="209"/>
  <c r="C583" i="209"/>
  <c r="D583" i="209"/>
  <c r="E583" i="209"/>
  <c r="F583" i="209"/>
  <c r="G583" i="209"/>
  <c r="H583" i="209"/>
  <c r="I583" i="209"/>
  <c r="J583" i="209"/>
  <c r="K583" i="209"/>
  <c r="L583" i="209"/>
  <c r="M583" i="209"/>
  <c r="N583" i="209"/>
  <c r="O583" i="209"/>
  <c r="P583" i="209"/>
  <c r="Q583" i="209"/>
  <c r="R583" i="209"/>
  <c r="S583" i="209"/>
  <c r="T583" i="209"/>
  <c r="U583" i="209"/>
  <c r="V583" i="209"/>
  <c r="W583" i="209"/>
  <c r="X583" i="209"/>
  <c r="Y583" i="209"/>
  <c r="Z583" i="209"/>
  <c r="AA583" i="209"/>
  <c r="AB583" i="209"/>
  <c r="A584" i="209"/>
  <c r="B584" i="209"/>
  <c r="C584" i="209"/>
  <c r="D584" i="209"/>
  <c r="E584" i="209"/>
  <c r="F584" i="209"/>
  <c r="G584" i="209"/>
  <c r="H584" i="209"/>
  <c r="I584" i="209"/>
  <c r="J584" i="209"/>
  <c r="K584" i="209"/>
  <c r="L584" i="209"/>
  <c r="M584" i="209"/>
  <c r="N584" i="209"/>
  <c r="O584" i="209"/>
  <c r="P584" i="209"/>
  <c r="Q584" i="209"/>
  <c r="R584" i="209"/>
  <c r="S584" i="209"/>
  <c r="T584" i="209"/>
  <c r="U584" i="209"/>
  <c r="V584" i="209"/>
  <c r="W584" i="209"/>
  <c r="X584" i="209"/>
  <c r="Y584" i="209"/>
  <c r="Z584" i="209"/>
  <c r="AA584" i="209"/>
  <c r="AB584" i="209"/>
  <c r="A585" i="209"/>
  <c r="B585" i="209"/>
  <c r="C585" i="209"/>
  <c r="D585" i="209"/>
  <c r="E585" i="209"/>
  <c r="F585" i="209"/>
  <c r="G585" i="209"/>
  <c r="H585" i="209"/>
  <c r="I585" i="209"/>
  <c r="J585" i="209"/>
  <c r="K585" i="209"/>
  <c r="L585" i="209"/>
  <c r="M585" i="209"/>
  <c r="N585" i="209"/>
  <c r="O585" i="209"/>
  <c r="P585" i="209"/>
  <c r="Q585" i="209"/>
  <c r="R585" i="209"/>
  <c r="S585" i="209"/>
  <c r="T585" i="209"/>
  <c r="U585" i="209"/>
  <c r="V585" i="209"/>
  <c r="W585" i="209"/>
  <c r="X585" i="209"/>
  <c r="Y585" i="209"/>
  <c r="Z585" i="209"/>
  <c r="AA585" i="209"/>
  <c r="AB585" i="209"/>
  <c r="A586" i="209"/>
  <c r="B586" i="209"/>
  <c r="C586" i="209"/>
  <c r="D586" i="209"/>
  <c r="E586" i="209"/>
  <c r="F586" i="209"/>
  <c r="G586" i="209"/>
  <c r="H586" i="209"/>
  <c r="I586" i="209"/>
  <c r="J586" i="209"/>
  <c r="K586" i="209"/>
  <c r="L586" i="209"/>
  <c r="M586" i="209"/>
  <c r="N586" i="209"/>
  <c r="O586" i="209"/>
  <c r="P586" i="209"/>
  <c r="Q586" i="209"/>
  <c r="R586" i="209"/>
  <c r="S586" i="209"/>
  <c r="T586" i="209"/>
  <c r="U586" i="209"/>
  <c r="V586" i="209"/>
  <c r="W586" i="209"/>
  <c r="X586" i="209"/>
  <c r="Y586" i="209"/>
  <c r="Z586" i="209"/>
  <c r="AA586" i="209"/>
  <c r="AB586" i="209"/>
  <c r="A587" i="209"/>
  <c r="B587" i="209"/>
  <c r="C587" i="209"/>
  <c r="D587" i="209"/>
  <c r="E587" i="209"/>
  <c r="F587" i="209"/>
  <c r="G587" i="209"/>
  <c r="H587" i="209"/>
  <c r="I587" i="209"/>
  <c r="J587" i="209"/>
  <c r="K587" i="209"/>
  <c r="L587" i="209"/>
  <c r="M587" i="209"/>
  <c r="N587" i="209"/>
  <c r="O587" i="209"/>
  <c r="P587" i="209"/>
  <c r="Q587" i="209"/>
  <c r="R587" i="209"/>
  <c r="S587" i="209"/>
  <c r="T587" i="209"/>
  <c r="U587" i="209"/>
  <c r="V587" i="209"/>
  <c r="W587" i="209"/>
  <c r="X587" i="209"/>
  <c r="Y587" i="209"/>
  <c r="Z587" i="209"/>
  <c r="AA587" i="209"/>
  <c r="AB587" i="209"/>
  <c r="A588" i="209"/>
  <c r="B588" i="209"/>
  <c r="C588" i="209"/>
  <c r="D588" i="209"/>
  <c r="E588" i="209"/>
  <c r="F588" i="209"/>
  <c r="G588" i="209"/>
  <c r="H588" i="209"/>
  <c r="I588" i="209"/>
  <c r="J588" i="209"/>
  <c r="K588" i="209"/>
  <c r="L588" i="209"/>
  <c r="M588" i="209"/>
  <c r="N588" i="209"/>
  <c r="O588" i="209"/>
  <c r="P588" i="209"/>
  <c r="Q588" i="209"/>
  <c r="R588" i="209"/>
  <c r="S588" i="209"/>
  <c r="T588" i="209"/>
  <c r="U588" i="209"/>
  <c r="V588" i="209"/>
  <c r="W588" i="209"/>
  <c r="X588" i="209"/>
  <c r="Y588" i="209"/>
  <c r="Z588" i="209"/>
  <c r="AA588" i="209"/>
  <c r="AB588" i="209"/>
  <c r="A589" i="209"/>
  <c r="B589" i="209"/>
  <c r="C589" i="209"/>
  <c r="D589" i="209"/>
  <c r="E589" i="209"/>
  <c r="F589" i="209"/>
  <c r="G589" i="209"/>
  <c r="H589" i="209"/>
  <c r="I589" i="209"/>
  <c r="J589" i="209"/>
  <c r="K589" i="209"/>
  <c r="L589" i="209"/>
  <c r="M589" i="209"/>
  <c r="N589" i="209"/>
  <c r="O589" i="209"/>
  <c r="P589" i="209"/>
  <c r="Q589" i="209"/>
  <c r="R589" i="209"/>
  <c r="S589" i="209"/>
  <c r="T589" i="209"/>
  <c r="U589" i="209"/>
  <c r="V589" i="209"/>
  <c r="W589" i="209"/>
  <c r="X589" i="209"/>
  <c r="Y589" i="209"/>
  <c r="Z589" i="209"/>
  <c r="AA589" i="209"/>
  <c r="AB589" i="209"/>
  <c r="A590" i="209"/>
  <c r="B590" i="209"/>
  <c r="C590" i="209"/>
  <c r="D590" i="209"/>
  <c r="E590" i="209"/>
  <c r="F590" i="209"/>
  <c r="G590" i="209"/>
  <c r="H590" i="209"/>
  <c r="I590" i="209"/>
  <c r="J590" i="209"/>
  <c r="K590" i="209"/>
  <c r="L590" i="209"/>
  <c r="M590" i="209"/>
  <c r="N590" i="209"/>
  <c r="O590" i="209"/>
  <c r="P590" i="209"/>
  <c r="Q590" i="209"/>
  <c r="R590" i="209"/>
  <c r="S590" i="209"/>
  <c r="T590" i="209"/>
  <c r="U590" i="209"/>
  <c r="V590" i="209"/>
  <c r="W590" i="209"/>
  <c r="X590" i="209"/>
  <c r="Y590" i="209"/>
  <c r="Z590" i="209"/>
  <c r="AA590" i="209"/>
  <c r="AB590" i="209"/>
  <c r="A591" i="209"/>
  <c r="B591" i="209"/>
  <c r="C591" i="209"/>
  <c r="D591" i="209"/>
  <c r="E591" i="209"/>
  <c r="F591" i="209"/>
  <c r="G591" i="209"/>
  <c r="H591" i="209"/>
  <c r="I591" i="209"/>
  <c r="J591" i="209"/>
  <c r="K591" i="209"/>
  <c r="L591" i="209"/>
  <c r="M591" i="209"/>
  <c r="N591" i="209"/>
  <c r="O591" i="209"/>
  <c r="P591" i="209"/>
  <c r="Q591" i="209"/>
  <c r="R591" i="209"/>
  <c r="S591" i="209"/>
  <c r="T591" i="209"/>
  <c r="U591" i="209"/>
  <c r="V591" i="209"/>
  <c r="W591" i="209"/>
  <c r="X591" i="209"/>
  <c r="Y591" i="209"/>
  <c r="Z591" i="209"/>
  <c r="AA591" i="209"/>
  <c r="AB591" i="209"/>
  <c r="A592" i="209"/>
  <c r="B592" i="209"/>
  <c r="C592" i="209"/>
  <c r="D592" i="209"/>
  <c r="E592" i="209"/>
  <c r="F592" i="209"/>
  <c r="G592" i="209"/>
  <c r="H592" i="209"/>
  <c r="I592" i="209"/>
  <c r="J592" i="209"/>
  <c r="K592" i="209"/>
  <c r="L592" i="209"/>
  <c r="M592" i="209"/>
  <c r="N592" i="209"/>
  <c r="O592" i="209"/>
  <c r="P592" i="209"/>
  <c r="Q592" i="209"/>
  <c r="R592" i="209"/>
  <c r="S592" i="209"/>
  <c r="T592" i="209"/>
  <c r="U592" i="209"/>
  <c r="V592" i="209"/>
  <c r="W592" i="209"/>
  <c r="X592" i="209"/>
  <c r="Y592" i="209"/>
  <c r="Z592" i="209"/>
  <c r="AA592" i="209"/>
  <c r="AB592" i="209"/>
  <c r="A593" i="209"/>
  <c r="B593" i="209"/>
  <c r="C593" i="209"/>
  <c r="D593" i="209"/>
  <c r="E593" i="209"/>
  <c r="F593" i="209"/>
  <c r="G593" i="209"/>
  <c r="H593" i="209"/>
  <c r="I593" i="209"/>
  <c r="J593" i="209"/>
  <c r="K593" i="209"/>
  <c r="L593" i="209"/>
  <c r="M593" i="209"/>
  <c r="N593" i="209"/>
  <c r="O593" i="209"/>
  <c r="P593" i="209"/>
  <c r="Q593" i="209"/>
  <c r="R593" i="209"/>
  <c r="S593" i="209"/>
  <c r="T593" i="209"/>
  <c r="U593" i="209"/>
  <c r="V593" i="209"/>
  <c r="W593" i="209"/>
  <c r="X593" i="209"/>
  <c r="Y593" i="209"/>
  <c r="Z593" i="209"/>
  <c r="AA593" i="209"/>
  <c r="AB593" i="209"/>
  <c r="A594" i="209"/>
  <c r="B594" i="209"/>
  <c r="C594" i="209"/>
  <c r="D594" i="209"/>
  <c r="E594" i="209"/>
  <c r="F594" i="209"/>
  <c r="G594" i="209"/>
  <c r="H594" i="209"/>
  <c r="I594" i="209"/>
  <c r="J594" i="209"/>
  <c r="K594" i="209"/>
  <c r="L594" i="209"/>
  <c r="M594" i="209"/>
  <c r="N594" i="209"/>
  <c r="O594" i="209"/>
  <c r="P594" i="209"/>
  <c r="Q594" i="209"/>
  <c r="R594" i="209"/>
  <c r="S594" i="209"/>
  <c r="T594" i="209"/>
  <c r="U594" i="209"/>
  <c r="V594" i="209"/>
  <c r="W594" i="209"/>
  <c r="X594" i="209"/>
  <c r="Y594" i="209"/>
  <c r="Z594" i="209"/>
  <c r="AA594" i="209"/>
  <c r="AB594" i="209"/>
  <c r="A595" i="209"/>
  <c r="B595" i="209"/>
  <c r="C595" i="209"/>
  <c r="D595" i="209"/>
  <c r="E595" i="209"/>
  <c r="F595" i="209"/>
  <c r="G595" i="209"/>
  <c r="H595" i="209"/>
  <c r="I595" i="209"/>
  <c r="J595" i="209"/>
  <c r="K595" i="209"/>
  <c r="L595" i="209"/>
  <c r="M595" i="209"/>
  <c r="N595" i="209"/>
  <c r="O595" i="209"/>
  <c r="P595" i="209"/>
  <c r="Q595" i="209"/>
  <c r="R595" i="209"/>
  <c r="S595" i="209"/>
  <c r="T595" i="209"/>
  <c r="U595" i="209"/>
  <c r="V595" i="209"/>
  <c r="W595" i="209"/>
  <c r="X595" i="209"/>
  <c r="Y595" i="209"/>
  <c r="Z595" i="209"/>
  <c r="AA595" i="209"/>
  <c r="AB595" i="209"/>
  <c r="A596" i="209"/>
  <c r="B596" i="209"/>
  <c r="C596" i="209"/>
  <c r="D596" i="209"/>
  <c r="E596" i="209"/>
  <c r="F596" i="209"/>
  <c r="G596" i="209"/>
  <c r="H596" i="209"/>
  <c r="I596" i="209"/>
  <c r="J596" i="209"/>
  <c r="K596" i="209"/>
  <c r="L596" i="209"/>
  <c r="M596" i="209"/>
  <c r="N596" i="209"/>
  <c r="O596" i="209"/>
  <c r="P596" i="209"/>
  <c r="Q596" i="209"/>
  <c r="R596" i="209"/>
  <c r="S596" i="209"/>
  <c r="T596" i="209"/>
  <c r="U596" i="209"/>
  <c r="V596" i="209"/>
  <c r="W596" i="209"/>
  <c r="X596" i="209"/>
  <c r="Y596" i="209"/>
  <c r="Z596" i="209"/>
  <c r="AA596" i="209"/>
  <c r="AB596" i="209"/>
  <c r="A597" i="209"/>
  <c r="B597" i="209"/>
  <c r="C597" i="209"/>
  <c r="D597" i="209"/>
  <c r="E597" i="209"/>
  <c r="F597" i="209"/>
  <c r="G597" i="209"/>
  <c r="H597" i="209"/>
  <c r="I597" i="209"/>
  <c r="J597" i="209"/>
  <c r="K597" i="209"/>
  <c r="L597" i="209"/>
  <c r="M597" i="209"/>
  <c r="N597" i="209"/>
  <c r="O597" i="209"/>
  <c r="P597" i="209"/>
  <c r="Q597" i="209"/>
  <c r="R597" i="209"/>
  <c r="S597" i="209"/>
  <c r="T597" i="209"/>
  <c r="U597" i="209"/>
  <c r="V597" i="209"/>
  <c r="W597" i="209"/>
  <c r="X597" i="209"/>
  <c r="Y597" i="209"/>
  <c r="Z597" i="209"/>
  <c r="AA597" i="209"/>
  <c r="AB597" i="209"/>
  <c r="A598" i="209"/>
  <c r="B598" i="209"/>
  <c r="C598" i="209"/>
  <c r="D598" i="209"/>
  <c r="E598" i="209"/>
  <c r="F598" i="209"/>
  <c r="G598" i="209"/>
  <c r="H598" i="209"/>
  <c r="I598" i="209"/>
  <c r="J598" i="209"/>
  <c r="K598" i="209"/>
  <c r="L598" i="209"/>
  <c r="M598" i="209"/>
  <c r="N598" i="209"/>
  <c r="O598" i="209"/>
  <c r="P598" i="209"/>
  <c r="Q598" i="209"/>
  <c r="R598" i="209"/>
  <c r="S598" i="209"/>
  <c r="T598" i="209"/>
  <c r="U598" i="209"/>
  <c r="V598" i="209"/>
  <c r="W598" i="209"/>
  <c r="X598" i="209"/>
  <c r="Y598" i="209"/>
  <c r="Z598" i="209"/>
  <c r="AA598" i="209"/>
  <c r="AB598" i="209"/>
  <c r="A599" i="209"/>
  <c r="B599" i="209"/>
  <c r="C599" i="209"/>
  <c r="D599" i="209"/>
  <c r="E599" i="209"/>
  <c r="F599" i="209"/>
  <c r="G599" i="209"/>
  <c r="H599" i="209"/>
  <c r="I599" i="209"/>
  <c r="J599" i="209"/>
  <c r="K599" i="209"/>
  <c r="L599" i="209"/>
  <c r="M599" i="209"/>
  <c r="N599" i="209"/>
  <c r="O599" i="209"/>
  <c r="P599" i="209"/>
  <c r="Q599" i="209"/>
  <c r="R599" i="209"/>
  <c r="S599" i="209"/>
  <c r="T599" i="209"/>
  <c r="U599" i="209"/>
  <c r="V599" i="209"/>
  <c r="W599" i="209"/>
  <c r="X599" i="209"/>
  <c r="Y599" i="209"/>
  <c r="Z599" i="209"/>
  <c r="AA599" i="209"/>
  <c r="AB599" i="209"/>
  <c r="A600" i="209"/>
  <c r="B600" i="209"/>
  <c r="C600" i="209"/>
  <c r="D600" i="209"/>
  <c r="E600" i="209"/>
  <c r="F600" i="209"/>
  <c r="G600" i="209"/>
  <c r="H600" i="209"/>
  <c r="I600" i="209"/>
  <c r="J600" i="209"/>
  <c r="K600" i="209"/>
  <c r="L600" i="209"/>
  <c r="M600" i="209"/>
  <c r="N600" i="209"/>
  <c r="O600" i="209"/>
  <c r="P600" i="209"/>
  <c r="Q600" i="209"/>
  <c r="R600" i="209"/>
  <c r="S600" i="209"/>
  <c r="T600" i="209"/>
  <c r="U600" i="209"/>
  <c r="V600" i="209"/>
  <c r="W600" i="209"/>
  <c r="X600" i="209"/>
  <c r="Y600" i="209"/>
  <c r="Z600" i="209"/>
  <c r="AA600" i="209"/>
  <c r="AB600" i="209"/>
  <c r="A601" i="209"/>
  <c r="B601" i="209"/>
  <c r="C601" i="209"/>
  <c r="D601" i="209"/>
  <c r="E601" i="209"/>
  <c r="F601" i="209"/>
  <c r="G601" i="209"/>
  <c r="H601" i="209"/>
  <c r="I601" i="209"/>
  <c r="J601" i="209"/>
  <c r="K601" i="209"/>
  <c r="L601" i="209"/>
  <c r="M601" i="209"/>
  <c r="N601" i="209"/>
  <c r="O601" i="209"/>
  <c r="P601" i="209"/>
  <c r="Q601" i="209"/>
  <c r="R601" i="209"/>
  <c r="S601" i="209"/>
  <c r="T601" i="209"/>
  <c r="U601" i="209"/>
  <c r="V601" i="209"/>
  <c r="W601" i="209"/>
  <c r="X601" i="209"/>
  <c r="Y601" i="209"/>
  <c r="Z601" i="209"/>
  <c r="AA601" i="209"/>
  <c r="AB601" i="209"/>
  <c r="A602" i="209"/>
  <c r="B602" i="209"/>
  <c r="C602" i="209"/>
  <c r="D602" i="209"/>
  <c r="E602" i="209"/>
  <c r="F602" i="209"/>
  <c r="G602" i="209"/>
  <c r="H602" i="209"/>
  <c r="I602" i="209"/>
  <c r="J602" i="209"/>
  <c r="K602" i="209"/>
  <c r="L602" i="209"/>
  <c r="M602" i="209"/>
  <c r="N602" i="209"/>
  <c r="O602" i="209"/>
  <c r="P602" i="209"/>
  <c r="Q602" i="209"/>
  <c r="R602" i="209"/>
  <c r="S602" i="209"/>
  <c r="T602" i="209"/>
  <c r="U602" i="209"/>
  <c r="V602" i="209"/>
  <c r="W602" i="209"/>
  <c r="X602" i="209"/>
  <c r="Y602" i="209"/>
  <c r="Z602" i="209"/>
  <c r="AA602" i="209"/>
  <c r="AB602" i="209"/>
  <c r="A603" i="209"/>
  <c r="B603" i="209"/>
  <c r="C603" i="209"/>
  <c r="D603" i="209"/>
  <c r="E603" i="209"/>
  <c r="F603" i="209"/>
  <c r="G603" i="209"/>
  <c r="H603" i="209"/>
  <c r="I603" i="209"/>
  <c r="J603" i="209"/>
  <c r="K603" i="209"/>
  <c r="L603" i="209"/>
  <c r="M603" i="209"/>
  <c r="N603" i="209"/>
  <c r="O603" i="209"/>
  <c r="P603" i="209"/>
  <c r="Q603" i="209"/>
  <c r="R603" i="209"/>
  <c r="S603" i="209"/>
  <c r="T603" i="209"/>
  <c r="U603" i="209"/>
  <c r="V603" i="209"/>
  <c r="W603" i="209"/>
  <c r="X603" i="209"/>
  <c r="Y603" i="209"/>
  <c r="Z603" i="209"/>
  <c r="AA603" i="209"/>
  <c r="AB603" i="209"/>
  <c r="A604" i="209"/>
  <c r="B604" i="209"/>
  <c r="C604" i="209"/>
  <c r="D604" i="209"/>
  <c r="E604" i="209"/>
  <c r="F604" i="209"/>
  <c r="G604" i="209"/>
  <c r="H604" i="209"/>
  <c r="I604" i="209"/>
  <c r="J604" i="209"/>
  <c r="K604" i="209"/>
  <c r="L604" i="209"/>
  <c r="M604" i="209"/>
  <c r="N604" i="209"/>
  <c r="O604" i="209"/>
  <c r="P604" i="209"/>
  <c r="Q604" i="209"/>
  <c r="R604" i="209"/>
  <c r="S604" i="209"/>
  <c r="T604" i="209"/>
  <c r="U604" i="209"/>
  <c r="V604" i="209"/>
  <c r="W604" i="209"/>
  <c r="X604" i="209"/>
  <c r="Y604" i="209"/>
  <c r="Z604" i="209"/>
  <c r="AA604" i="209"/>
  <c r="AB604" i="209"/>
  <c r="A605" i="209"/>
  <c r="B605" i="209"/>
  <c r="C605" i="209"/>
  <c r="D605" i="209"/>
  <c r="E605" i="209"/>
  <c r="F605" i="209"/>
  <c r="G605" i="209"/>
  <c r="H605" i="209"/>
  <c r="I605" i="209"/>
  <c r="J605" i="209"/>
  <c r="K605" i="209"/>
  <c r="L605" i="209"/>
  <c r="M605" i="209"/>
  <c r="N605" i="209"/>
  <c r="O605" i="209"/>
  <c r="P605" i="209"/>
  <c r="Q605" i="209"/>
  <c r="R605" i="209"/>
  <c r="S605" i="209"/>
  <c r="T605" i="209"/>
  <c r="U605" i="209"/>
  <c r="V605" i="209"/>
  <c r="W605" i="209"/>
  <c r="X605" i="209"/>
  <c r="Y605" i="209"/>
  <c r="Z605" i="209"/>
  <c r="AA605" i="209"/>
  <c r="AB605" i="209"/>
  <c r="A606" i="209"/>
  <c r="B606" i="209"/>
  <c r="C606" i="209"/>
  <c r="D606" i="209"/>
  <c r="E606" i="209"/>
  <c r="F606" i="209"/>
  <c r="G606" i="209"/>
  <c r="H606" i="209"/>
  <c r="I606" i="209"/>
  <c r="J606" i="209"/>
  <c r="K606" i="209"/>
  <c r="L606" i="209"/>
  <c r="M606" i="209"/>
  <c r="N606" i="209"/>
  <c r="O606" i="209"/>
  <c r="P606" i="209"/>
  <c r="Q606" i="209"/>
  <c r="R606" i="209"/>
  <c r="S606" i="209"/>
  <c r="T606" i="209"/>
  <c r="U606" i="209"/>
  <c r="V606" i="209"/>
  <c r="W606" i="209"/>
  <c r="X606" i="209"/>
  <c r="Y606" i="209"/>
  <c r="Z606" i="209"/>
  <c r="AA606" i="209"/>
  <c r="AB606" i="209"/>
  <c r="A607" i="209"/>
  <c r="B607" i="209"/>
  <c r="C607" i="209"/>
  <c r="D607" i="209"/>
  <c r="E607" i="209"/>
  <c r="F607" i="209"/>
  <c r="G607" i="209"/>
  <c r="H607" i="209"/>
  <c r="I607" i="209"/>
  <c r="J607" i="209"/>
  <c r="K607" i="209"/>
  <c r="L607" i="209"/>
  <c r="M607" i="209"/>
  <c r="N607" i="209"/>
  <c r="O607" i="209"/>
  <c r="P607" i="209"/>
  <c r="Q607" i="209"/>
  <c r="R607" i="209"/>
  <c r="S607" i="209"/>
  <c r="T607" i="209"/>
  <c r="U607" i="209"/>
  <c r="V607" i="209"/>
  <c r="W607" i="209"/>
  <c r="X607" i="209"/>
  <c r="Y607" i="209"/>
  <c r="Z607" i="209"/>
  <c r="AA607" i="209"/>
  <c r="AB607" i="209"/>
  <c r="A608" i="209"/>
  <c r="B608" i="209"/>
  <c r="C608" i="209"/>
  <c r="D608" i="209"/>
  <c r="E608" i="209"/>
  <c r="F608" i="209"/>
  <c r="G608" i="209"/>
  <c r="H608" i="209"/>
  <c r="I608" i="209"/>
  <c r="J608" i="209"/>
  <c r="K608" i="209"/>
  <c r="L608" i="209"/>
  <c r="M608" i="209"/>
  <c r="N608" i="209"/>
  <c r="O608" i="209"/>
  <c r="P608" i="209"/>
  <c r="Q608" i="209"/>
  <c r="R608" i="209"/>
  <c r="S608" i="209"/>
  <c r="T608" i="209"/>
  <c r="U608" i="209"/>
  <c r="V608" i="209"/>
  <c r="W608" i="209"/>
  <c r="X608" i="209"/>
  <c r="Y608" i="209"/>
  <c r="Z608" i="209"/>
  <c r="AA608" i="209"/>
  <c r="AB608" i="209"/>
  <c r="A609" i="209"/>
  <c r="B609" i="209"/>
  <c r="C609" i="209"/>
  <c r="D609" i="209"/>
  <c r="E609" i="209"/>
  <c r="F609" i="209"/>
  <c r="G609" i="209"/>
  <c r="H609" i="209"/>
  <c r="I609" i="209"/>
  <c r="J609" i="209"/>
  <c r="K609" i="209"/>
  <c r="L609" i="209"/>
  <c r="M609" i="209"/>
  <c r="N609" i="209"/>
  <c r="O609" i="209"/>
  <c r="P609" i="209"/>
  <c r="Q609" i="209"/>
  <c r="R609" i="209"/>
  <c r="S609" i="209"/>
  <c r="T609" i="209"/>
  <c r="U609" i="209"/>
  <c r="V609" i="209"/>
  <c r="W609" i="209"/>
  <c r="X609" i="209"/>
  <c r="Y609" i="209"/>
  <c r="Z609" i="209"/>
  <c r="AA609" i="209"/>
  <c r="AB609" i="209"/>
  <c r="A610" i="209"/>
  <c r="B610" i="209"/>
  <c r="C610" i="209"/>
  <c r="D610" i="209"/>
  <c r="E610" i="209"/>
  <c r="F610" i="209"/>
  <c r="G610" i="209"/>
  <c r="H610" i="209"/>
  <c r="I610" i="209"/>
  <c r="J610" i="209"/>
  <c r="K610" i="209"/>
  <c r="L610" i="209"/>
  <c r="M610" i="209"/>
  <c r="N610" i="209"/>
  <c r="O610" i="209"/>
  <c r="P610" i="209"/>
  <c r="Q610" i="209"/>
  <c r="R610" i="209"/>
  <c r="S610" i="209"/>
  <c r="T610" i="209"/>
  <c r="U610" i="209"/>
  <c r="V610" i="209"/>
  <c r="W610" i="209"/>
  <c r="X610" i="209"/>
  <c r="Y610" i="209"/>
  <c r="Z610" i="209"/>
  <c r="AA610" i="209"/>
  <c r="AB610" i="209"/>
  <c r="A611" i="209"/>
  <c r="B611" i="209"/>
  <c r="C611" i="209"/>
  <c r="D611" i="209"/>
  <c r="E611" i="209"/>
  <c r="F611" i="209"/>
  <c r="G611" i="209"/>
  <c r="H611" i="209"/>
  <c r="I611" i="209"/>
  <c r="J611" i="209"/>
  <c r="K611" i="209"/>
  <c r="L611" i="209"/>
  <c r="M611" i="209"/>
  <c r="N611" i="209"/>
  <c r="O611" i="209"/>
  <c r="P611" i="209"/>
  <c r="Q611" i="209"/>
  <c r="R611" i="209"/>
  <c r="S611" i="209"/>
  <c r="T611" i="209"/>
  <c r="U611" i="209"/>
  <c r="V611" i="209"/>
  <c r="W611" i="209"/>
  <c r="X611" i="209"/>
  <c r="Y611" i="209"/>
  <c r="Z611" i="209"/>
  <c r="AA611" i="209"/>
  <c r="AB611" i="209"/>
  <c r="A612" i="209"/>
  <c r="B612" i="209"/>
  <c r="C612" i="209"/>
  <c r="D612" i="209"/>
  <c r="E612" i="209"/>
  <c r="F612" i="209"/>
  <c r="G612" i="209"/>
  <c r="H612" i="209"/>
  <c r="I612" i="209"/>
  <c r="J612" i="209"/>
  <c r="K612" i="209"/>
  <c r="L612" i="209"/>
  <c r="M612" i="209"/>
  <c r="N612" i="209"/>
  <c r="O612" i="209"/>
  <c r="P612" i="209"/>
  <c r="Q612" i="209"/>
  <c r="R612" i="209"/>
  <c r="S612" i="209"/>
  <c r="T612" i="209"/>
  <c r="U612" i="209"/>
  <c r="V612" i="209"/>
  <c r="W612" i="209"/>
  <c r="X612" i="209"/>
  <c r="Y612" i="209"/>
  <c r="Z612" i="209"/>
  <c r="AA612" i="209"/>
  <c r="AB612" i="209"/>
  <c r="A613" i="209"/>
  <c r="B613" i="209"/>
  <c r="C613" i="209"/>
  <c r="D613" i="209"/>
  <c r="E613" i="209"/>
  <c r="F613" i="209"/>
  <c r="G613" i="209"/>
  <c r="H613" i="209"/>
  <c r="I613" i="209"/>
  <c r="J613" i="209"/>
  <c r="K613" i="209"/>
  <c r="L613" i="209"/>
  <c r="M613" i="209"/>
  <c r="N613" i="209"/>
  <c r="O613" i="209"/>
  <c r="P613" i="209"/>
  <c r="Q613" i="209"/>
  <c r="R613" i="209"/>
  <c r="S613" i="209"/>
  <c r="T613" i="209"/>
  <c r="U613" i="209"/>
  <c r="V613" i="209"/>
  <c r="W613" i="209"/>
  <c r="X613" i="209"/>
  <c r="Y613" i="209"/>
  <c r="Z613" i="209"/>
  <c r="AA613" i="209"/>
  <c r="AB613" i="209"/>
  <c r="A614" i="209"/>
  <c r="B614" i="209"/>
  <c r="C614" i="209"/>
  <c r="D614" i="209"/>
  <c r="E614" i="209"/>
  <c r="F614" i="209"/>
  <c r="G614" i="209"/>
  <c r="H614" i="209"/>
  <c r="I614" i="209"/>
  <c r="J614" i="209"/>
  <c r="K614" i="209"/>
  <c r="L614" i="209"/>
  <c r="M614" i="209"/>
  <c r="N614" i="209"/>
  <c r="O614" i="209"/>
  <c r="P614" i="209"/>
  <c r="Q614" i="209"/>
  <c r="R614" i="209"/>
  <c r="S614" i="209"/>
  <c r="T614" i="209"/>
  <c r="U614" i="209"/>
  <c r="V614" i="209"/>
  <c r="W614" i="209"/>
  <c r="X614" i="209"/>
  <c r="Y614" i="209"/>
  <c r="Z614" i="209"/>
  <c r="AA614" i="209"/>
  <c r="AB614" i="209"/>
  <c r="A615" i="209"/>
  <c r="B615" i="209"/>
  <c r="C615" i="209"/>
  <c r="D615" i="209"/>
  <c r="E615" i="209"/>
  <c r="F615" i="209"/>
  <c r="G615" i="209"/>
  <c r="H615" i="209"/>
  <c r="I615" i="209"/>
  <c r="J615" i="209"/>
  <c r="K615" i="209"/>
  <c r="L615" i="209"/>
  <c r="M615" i="209"/>
  <c r="N615" i="209"/>
  <c r="O615" i="209"/>
  <c r="P615" i="209"/>
  <c r="Q615" i="209"/>
  <c r="R615" i="209"/>
  <c r="S615" i="209"/>
  <c r="T615" i="209"/>
  <c r="U615" i="209"/>
  <c r="V615" i="209"/>
  <c r="W615" i="209"/>
  <c r="X615" i="209"/>
  <c r="Y615" i="209"/>
  <c r="Z615" i="209"/>
  <c r="AA615" i="209"/>
  <c r="AB615" i="209"/>
  <c r="A616" i="209"/>
  <c r="B616" i="209"/>
  <c r="C616" i="209"/>
  <c r="D616" i="209"/>
  <c r="E616" i="209"/>
  <c r="F616" i="209"/>
  <c r="G616" i="209"/>
  <c r="H616" i="209"/>
  <c r="I616" i="209"/>
  <c r="J616" i="209"/>
  <c r="K616" i="209"/>
  <c r="L616" i="209"/>
  <c r="M616" i="209"/>
  <c r="N616" i="209"/>
  <c r="O616" i="209"/>
  <c r="P616" i="209"/>
  <c r="Q616" i="209"/>
  <c r="R616" i="209"/>
  <c r="S616" i="209"/>
  <c r="T616" i="209"/>
  <c r="U616" i="209"/>
  <c r="V616" i="209"/>
  <c r="W616" i="209"/>
  <c r="X616" i="209"/>
  <c r="Y616" i="209"/>
  <c r="Z616" i="209"/>
  <c r="AA616" i="209"/>
  <c r="AB616" i="209"/>
  <c r="A617" i="209"/>
  <c r="B617" i="209"/>
  <c r="C617" i="209"/>
  <c r="D617" i="209"/>
  <c r="E617" i="209"/>
  <c r="F617" i="209"/>
  <c r="G617" i="209"/>
  <c r="H617" i="209"/>
  <c r="I617" i="209"/>
  <c r="J617" i="209"/>
  <c r="K617" i="209"/>
  <c r="L617" i="209"/>
  <c r="M617" i="209"/>
  <c r="N617" i="209"/>
  <c r="O617" i="209"/>
  <c r="P617" i="209"/>
  <c r="Q617" i="209"/>
  <c r="R617" i="209"/>
  <c r="S617" i="209"/>
  <c r="T617" i="209"/>
  <c r="U617" i="209"/>
  <c r="V617" i="209"/>
  <c r="W617" i="209"/>
  <c r="X617" i="209"/>
  <c r="Y617" i="209"/>
  <c r="Z617" i="209"/>
  <c r="AA617" i="209"/>
  <c r="AB617" i="209"/>
  <c r="A618" i="209"/>
  <c r="B618" i="209"/>
  <c r="C618" i="209"/>
  <c r="D618" i="209"/>
  <c r="E618" i="209"/>
  <c r="F618" i="209"/>
  <c r="G618" i="209"/>
  <c r="H618" i="209"/>
  <c r="I618" i="209"/>
  <c r="J618" i="209"/>
  <c r="K618" i="209"/>
  <c r="L618" i="209"/>
  <c r="M618" i="209"/>
  <c r="N618" i="209"/>
  <c r="O618" i="209"/>
  <c r="P618" i="209"/>
  <c r="Q618" i="209"/>
  <c r="R618" i="209"/>
  <c r="S618" i="209"/>
  <c r="T618" i="209"/>
  <c r="U618" i="209"/>
  <c r="V618" i="209"/>
  <c r="W618" i="209"/>
  <c r="X618" i="209"/>
  <c r="Y618" i="209"/>
  <c r="Z618" i="209"/>
  <c r="AA618" i="209"/>
  <c r="AB618" i="209"/>
  <c r="A619" i="209"/>
  <c r="B619" i="209"/>
  <c r="C619" i="209"/>
  <c r="D619" i="209"/>
  <c r="E619" i="209"/>
  <c r="F619" i="209"/>
  <c r="G619" i="209"/>
  <c r="H619" i="209"/>
  <c r="I619" i="209"/>
  <c r="J619" i="209"/>
  <c r="K619" i="209"/>
  <c r="L619" i="209"/>
  <c r="M619" i="209"/>
  <c r="N619" i="209"/>
  <c r="O619" i="209"/>
  <c r="P619" i="209"/>
  <c r="Q619" i="209"/>
  <c r="R619" i="209"/>
  <c r="S619" i="209"/>
  <c r="T619" i="209"/>
  <c r="U619" i="209"/>
  <c r="V619" i="209"/>
  <c r="W619" i="209"/>
  <c r="X619" i="209"/>
  <c r="Y619" i="209"/>
  <c r="Z619" i="209"/>
  <c r="AA619" i="209"/>
  <c r="AB619" i="209"/>
  <c r="A620" i="209"/>
  <c r="B620" i="209"/>
  <c r="C620" i="209"/>
  <c r="D620" i="209"/>
  <c r="E620" i="209"/>
  <c r="F620" i="209"/>
  <c r="G620" i="209"/>
  <c r="H620" i="209"/>
  <c r="I620" i="209"/>
  <c r="J620" i="209"/>
  <c r="K620" i="209"/>
  <c r="L620" i="209"/>
  <c r="M620" i="209"/>
  <c r="N620" i="209"/>
  <c r="O620" i="209"/>
  <c r="P620" i="209"/>
  <c r="Q620" i="209"/>
  <c r="R620" i="209"/>
  <c r="S620" i="209"/>
  <c r="T620" i="209"/>
  <c r="U620" i="209"/>
  <c r="V620" i="209"/>
  <c r="W620" i="209"/>
  <c r="X620" i="209"/>
  <c r="Y620" i="209"/>
  <c r="Z620" i="209"/>
  <c r="AA620" i="209"/>
  <c r="AB620" i="209"/>
  <c r="A621" i="209"/>
  <c r="B621" i="209"/>
  <c r="C621" i="209"/>
  <c r="D621" i="209"/>
  <c r="E621" i="209"/>
  <c r="F621" i="209"/>
  <c r="G621" i="209"/>
  <c r="H621" i="209"/>
  <c r="I621" i="209"/>
  <c r="J621" i="209"/>
  <c r="K621" i="209"/>
  <c r="L621" i="209"/>
  <c r="M621" i="209"/>
  <c r="N621" i="209"/>
  <c r="O621" i="209"/>
  <c r="P621" i="209"/>
  <c r="Q621" i="209"/>
  <c r="R621" i="209"/>
  <c r="S621" i="209"/>
  <c r="T621" i="209"/>
  <c r="U621" i="209"/>
  <c r="V621" i="209"/>
  <c r="W621" i="209"/>
  <c r="X621" i="209"/>
  <c r="Y621" i="209"/>
  <c r="Z621" i="209"/>
  <c r="AA621" i="209"/>
  <c r="AB621" i="209"/>
  <c r="A622" i="209"/>
  <c r="B622" i="209"/>
  <c r="C622" i="209"/>
  <c r="D622" i="209"/>
  <c r="E622" i="209"/>
  <c r="F622" i="209"/>
  <c r="G622" i="209"/>
  <c r="H622" i="209"/>
  <c r="I622" i="209"/>
  <c r="J622" i="209"/>
  <c r="K622" i="209"/>
  <c r="L622" i="209"/>
  <c r="M622" i="209"/>
  <c r="N622" i="209"/>
  <c r="O622" i="209"/>
  <c r="P622" i="209"/>
  <c r="Q622" i="209"/>
  <c r="R622" i="209"/>
  <c r="S622" i="209"/>
  <c r="T622" i="209"/>
  <c r="U622" i="209"/>
  <c r="V622" i="209"/>
  <c r="W622" i="209"/>
  <c r="X622" i="209"/>
  <c r="Y622" i="209"/>
  <c r="Z622" i="209"/>
  <c r="AA622" i="209"/>
  <c r="AB622" i="209"/>
  <c r="A623" i="209"/>
  <c r="B623" i="209"/>
  <c r="C623" i="209"/>
  <c r="D623" i="209"/>
  <c r="E623" i="209"/>
  <c r="F623" i="209"/>
  <c r="G623" i="209"/>
  <c r="H623" i="209"/>
  <c r="I623" i="209"/>
  <c r="J623" i="209"/>
  <c r="K623" i="209"/>
  <c r="L623" i="209"/>
  <c r="M623" i="209"/>
  <c r="N623" i="209"/>
  <c r="O623" i="209"/>
  <c r="P623" i="209"/>
  <c r="Q623" i="209"/>
  <c r="R623" i="209"/>
  <c r="S623" i="209"/>
  <c r="T623" i="209"/>
  <c r="U623" i="209"/>
  <c r="V623" i="209"/>
  <c r="W623" i="209"/>
  <c r="X623" i="209"/>
  <c r="Y623" i="209"/>
  <c r="Z623" i="209"/>
  <c r="AA623" i="209"/>
  <c r="AB623" i="209"/>
  <c r="A624" i="209"/>
  <c r="B624" i="209"/>
  <c r="C624" i="209"/>
  <c r="D624" i="209"/>
  <c r="E624" i="209"/>
  <c r="F624" i="209"/>
  <c r="G624" i="209"/>
  <c r="H624" i="209"/>
  <c r="I624" i="209"/>
  <c r="J624" i="209"/>
  <c r="K624" i="209"/>
  <c r="L624" i="209"/>
  <c r="M624" i="209"/>
  <c r="N624" i="209"/>
  <c r="O624" i="209"/>
  <c r="P624" i="209"/>
  <c r="Q624" i="209"/>
  <c r="R624" i="209"/>
  <c r="S624" i="209"/>
  <c r="T624" i="209"/>
  <c r="U624" i="209"/>
  <c r="V624" i="209"/>
  <c r="W624" i="209"/>
  <c r="X624" i="209"/>
  <c r="Y624" i="209"/>
  <c r="Z624" i="209"/>
  <c r="AA624" i="209"/>
  <c r="AB624" i="209"/>
  <c r="A625" i="209"/>
  <c r="B625" i="209"/>
  <c r="C625" i="209"/>
  <c r="D625" i="209"/>
  <c r="E625" i="209"/>
  <c r="F625" i="209"/>
  <c r="G625" i="209"/>
  <c r="H625" i="209"/>
  <c r="I625" i="209"/>
  <c r="J625" i="209"/>
  <c r="K625" i="209"/>
  <c r="L625" i="209"/>
  <c r="M625" i="209"/>
  <c r="N625" i="209"/>
  <c r="O625" i="209"/>
  <c r="P625" i="209"/>
  <c r="Q625" i="209"/>
  <c r="R625" i="209"/>
  <c r="S625" i="209"/>
  <c r="T625" i="209"/>
  <c r="U625" i="209"/>
  <c r="V625" i="209"/>
  <c r="W625" i="209"/>
  <c r="X625" i="209"/>
  <c r="Y625" i="209"/>
  <c r="Z625" i="209"/>
  <c r="AA625" i="209"/>
  <c r="AB625" i="209"/>
  <c r="A626" i="209"/>
  <c r="B626" i="209"/>
  <c r="C626" i="209"/>
  <c r="D626" i="209"/>
  <c r="E626" i="209"/>
  <c r="F626" i="209"/>
  <c r="G626" i="209"/>
  <c r="H626" i="209"/>
  <c r="I626" i="209"/>
  <c r="J626" i="209"/>
  <c r="K626" i="209"/>
  <c r="L626" i="209"/>
  <c r="M626" i="209"/>
  <c r="N626" i="209"/>
  <c r="O626" i="209"/>
  <c r="P626" i="209"/>
  <c r="Q626" i="209"/>
  <c r="R626" i="209"/>
  <c r="S626" i="209"/>
  <c r="T626" i="209"/>
  <c r="U626" i="209"/>
  <c r="V626" i="209"/>
  <c r="W626" i="209"/>
  <c r="X626" i="209"/>
  <c r="Y626" i="209"/>
  <c r="Z626" i="209"/>
  <c r="AA626" i="209"/>
  <c r="AB626" i="209"/>
  <c r="A627" i="209"/>
  <c r="B627" i="209"/>
  <c r="C627" i="209"/>
  <c r="D627" i="209"/>
  <c r="E627" i="209"/>
  <c r="F627" i="209"/>
  <c r="G627" i="209"/>
  <c r="H627" i="209"/>
  <c r="I627" i="209"/>
  <c r="J627" i="209"/>
  <c r="K627" i="209"/>
  <c r="L627" i="209"/>
  <c r="M627" i="209"/>
  <c r="N627" i="209"/>
  <c r="O627" i="209"/>
  <c r="P627" i="209"/>
  <c r="Q627" i="209"/>
  <c r="R627" i="209"/>
  <c r="S627" i="209"/>
  <c r="T627" i="209"/>
  <c r="U627" i="209"/>
  <c r="V627" i="209"/>
  <c r="W627" i="209"/>
  <c r="X627" i="209"/>
  <c r="Y627" i="209"/>
  <c r="Z627" i="209"/>
  <c r="AA627" i="209"/>
  <c r="AB627" i="209"/>
  <c r="A628" i="209"/>
  <c r="B628" i="209"/>
  <c r="C628" i="209"/>
  <c r="D628" i="209"/>
  <c r="E628" i="209"/>
  <c r="F628" i="209"/>
  <c r="G628" i="209"/>
  <c r="H628" i="209"/>
  <c r="I628" i="209"/>
  <c r="J628" i="209"/>
  <c r="K628" i="209"/>
  <c r="L628" i="209"/>
  <c r="M628" i="209"/>
  <c r="N628" i="209"/>
  <c r="O628" i="209"/>
  <c r="P628" i="209"/>
  <c r="Q628" i="209"/>
  <c r="R628" i="209"/>
  <c r="S628" i="209"/>
  <c r="T628" i="209"/>
  <c r="U628" i="209"/>
  <c r="V628" i="209"/>
  <c r="W628" i="209"/>
  <c r="X628" i="209"/>
  <c r="Y628" i="209"/>
  <c r="Z628" i="209"/>
  <c r="AA628" i="209"/>
  <c r="AB628" i="209"/>
  <c r="A629" i="209"/>
  <c r="B629" i="209"/>
  <c r="C629" i="209"/>
  <c r="D629" i="209"/>
  <c r="E629" i="209"/>
  <c r="F629" i="209"/>
  <c r="G629" i="209"/>
  <c r="H629" i="209"/>
  <c r="I629" i="209"/>
  <c r="J629" i="209"/>
  <c r="K629" i="209"/>
  <c r="L629" i="209"/>
  <c r="M629" i="209"/>
  <c r="N629" i="209"/>
  <c r="O629" i="209"/>
  <c r="P629" i="209"/>
  <c r="Q629" i="209"/>
  <c r="R629" i="209"/>
  <c r="S629" i="209"/>
  <c r="T629" i="209"/>
  <c r="U629" i="209"/>
  <c r="V629" i="209"/>
  <c r="W629" i="209"/>
  <c r="X629" i="209"/>
  <c r="Y629" i="209"/>
  <c r="Z629" i="209"/>
  <c r="AA629" i="209"/>
  <c r="AB629" i="209"/>
  <c r="A630" i="209"/>
  <c r="B630" i="209"/>
  <c r="C630" i="209"/>
  <c r="D630" i="209"/>
  <c r="E630" i="209"/>
  <c r="F630" i="209"/>
  <c r="G630" i="209"/>
  <c r="H630" i="209"/>
  <c r="I630" i="209"/>
  <c r="J630" i="209"/>
  <c r="K630" i="209"/>
  <c r="L630" i="209"/>
  <c r="M630" i="209"/>
  <c r="N630" i="209"/>
  <c r="O630" i="209"/>
  <c r="P630" i="209"/>
  <c r="Q630" i="209"/>
  <c r="R630" i="209"/>
  <c r="S630" i="209"/>
  <c r="T630" i="209"/>
  <c r="U630" i="209"/>
  <c r="V630" i="209"/>
  <c r="W630" i="209"/>
  <c r="X630" i="209"/>
  <c r="Y630" i="209"/>
  <c r="Z630" i="209"/>
  <c r="AA630" i="209"/>
  <c r="AB630" i="209"/>
  <c r="A631" i="209"/>
  <c r="B631" i="209"/>
  <c r="C631" i="209"/>
  <c r="D631" i="209"/>
  <c r="E631" i="209"/>
  <c r="F631" i="209"/>
  <c r="G631" i="209"/>
  <c r="H631" i="209"/>
  <c r="I631" i="209"/>
  <c r="J631" i="209"/>
  <c r="K631" i="209"/>
  <c r="L631" i="209"/>
  <c r="M631" i="209"/>
  <c r="N631" i="209"/>
  <c r="O631" i="209"/>
  <c r="P631" i="209"/>
  <c r="Q631" i="209"/>
  <c r="R631" i="209"/>
  <c r="S631" i="209"/>
  <c r="T631" i="209"/>
  <c r="U631" i="209"/>
  <c r="V631" i="209"/>
  <c r="W631" i="209"/>
  <c r="X631" i="209"/>
  <c r="Y631" i="209"/>
  <c r="Z631" i="209"/>
  <c r="AA631" i="209"/>
  <c r="AB631" i="209"/>
  <c r="A632" i="209"/>
  <c r="B632" i="209"/>
  <c r="C632" i="209"/>
  <c r="D632" i="209"/>
  <c r="E632" i="209"/>
  <c r="F632" i="209"/>
  <c r="G632" i="209"/>
  <c r="H632" i="209"/>
  <c r="I632" i="209"/>
  <c r="J632" i="209"/>
  <c r="K632" i="209"/>
  <c r="L632" i="209"/>
  <c r="M632" i="209"/>
  <c r="N632" i="209"/>
  <c r="O632" i="209"/>
  <c r="P632" i="209"/>
  <c r="Q632" i="209"/>
  <c r="R632" i="209"/>
  <c r="S632" i="209"/>
  <c r="T632" i="209"/>
  <c r="U632" i="209"/>
  <c r="V632" i="209"/>
  <c r="W632" i="209"/>
  <c r="X632" i="209"/>
  <c r="Y632" i="209"/>
  <c r="Z632" i="209"/>
  <c r="AA632" i="209"/>
  <c r="AB632" i="209"/>
  <c r="A633" i="209"/>
  <c r="B633" i="209"/>
  <c r="C633" i="209"/>
  <c r="D633" i="209"/>
  <c r="E633" i="209"/>
  <c r="F633" i="209"/>
  <c r="G633" i="209"/>
  <c r="H633" i="209"/>
  <c r="I633" i="209"/>
  <c r="J633" i="209"/>
  <c r="K633" i="209"/>
  <c r="L633" i="209"/>
  <c r="M633" i="209"/>
  <c r="N633" i="209"/>
  <c r="O633" i="209"/>
  <c r="P633" i="209"/>
  <c r="Q633" i="209"/>
  <c r="R633" i="209"/>
  <c r="S633" i="209"/>
  <c r="T633" i="209"/>
  <c r="U633" i="209"/>
  <c r="V633" i="209"/>
  <c r="W633" i="209"/>
  <c r="X633" i="209"/>
  <c r="Y633" i="209"/>
  <c r="Z633" i="209"/>
  <c r="AA633" i="209"/>
  <c r="AB633" i="209"/>
  <c r="A634" i="209"/>
  <c r="B634" i="209"/>
  <c r="C634" i="209"/>
  <c r="D634" i="209"/>
  <c r="E634" i="209"/>
  <c r="F634" i="209"/>
  <c r="G634" i="209"/>
  <c r="H634" i="209"/>
  <c r="I634" i="209"/>
  <c r="J634" i="209"/>
  <c r="K634" i="209"/>
  <c r="L634" i="209"/>
  <c r="M634" i="209"/>
  <c r="N634" i="209"/>
  <c r="O634" i="209"/>
  <c r="P634" i="209"/>
  <c r="Q634" i="209"/>
  <c r="R634" i="209"/>
  <c r="S634" i="209"/>
  <c r="T634" i="209"/>
  <c r="U634" i="209"/>
  <c r="V634" i="209"/>
  <c r="W634" i="209"/>
  <c r="X634" i="209"/>
  <c r="Y634" i="209"/>
  <c r="Z634" i="209"/>
  <c r="AA634" i="209"/>
  <c r="AB634" i="209"/>
  <c r="A635" i="209"/>
  <c r="B635" i="209"/>
  <c r="C635" i="209"/>
  <c r="D635" i="209"/>
  <c r="E635" i="209"/>
  <c r="F635" i="209"/>
  <c r="G635" i="209"/>
  <c r="H635" i="209"/>
  <c r="I635" i="209"/>
  <c r="J635" i="209"/>
  <c r="K635" i="209"/>
  <c r="L635" i="209"/>
  <c r="M635" i="209"/>
  <c r="N635" i="209"/>
  <c r="O635" i="209"/>
  <c r="P635" i="209"/>
  <c r="Q635" i="209"/>
  <c r="R635" i="209"/>
  <c r="S635" i="209"/>
  <c r="T635" i="209"/>
  <c r="U635" i="209"/>
  <c r="V635" i="209"/>
  <c r="W635" i="209"/>
  <c r="X635" i="209"/>
  <c r="Y635" i="209"/>
  <c r="Z635" i="209"/>
  <c r="AA635" i="209"/>
  <c r="AB635" i="209"/>
  <c r="A636" i="209"/>
  <c r="B636" i="209"/>
  <c r="C636" i="209"/>
  <c r="D636" i="209"/>
  <c r="E636" i="209"/>
  <c r="F636" i="209"/>
  <c r="G636" i="209"/>
  <c r="H636" i="209"/>
  <c r="I636" i="209"/>
  <c r="J636" i="209"/>
  <c r="K636" i="209"/>
  <c r="L636" i="209"/>
  <c r="M636" i="209"/>
  <c r="N636" i="209"/>
  <c r="O636" i="209"/>
  <c r="P636" i="209"/>
  <c r="Q636" i="209"/>
  <c r="R636" i="209"/>
  <c r="S636" i="209"/>
  <c r="T636" i="209"/>
  <c r="U636" i="209"/>
  <c r="V636" i="209"/>
  <c r="W636" i="209"/>
  <c r="X636" i="209"/>
  <c r="Y636" i="209"/>
  <c r="Z636" i="209"/>
  <c r="AA636" i="209"/>
  <c r="AB636" i="209"/>
  <c r="A637" i="209"/>
  <c r="B637" i="209"/>
  <c r="C637" i="209"/>
  <c r="D637" i="209"/>
  <c r="E637" i="209"/>
  <c r="F637" i="209"/>
  <c r="G637" i="209"/>
  <c r="H637" i="209"/>
  <c r="I637" i="209"/>
  <c r="J637" i="209"/>
  <c r="K637" i="209"/>
  <c r="L637" i="209"/>
  <c r="M637" i="209"/>
  <c r="N637" i="209"/>
  <c r="O637" i="209"/>
  <c r="P637" i="209"/>
  <c r="Q637" i="209"/>
  <c r="R637" i="209"/>
  <c r="S637" i="209"/>
  <c r="T637" i="209"/>
  <c r="U637" i="209"/>
  <c r="V637" i="209"/>
  <c r="W637" i="209"/>
  <c r="X637" i="209"/>
  <c r="Y637" i="209"/>
  <c r="Z637" i="209"/>
  <c r="AA637" i="209"/>
  <c r="AB637" i="209"/>
  <c r="A638" i="209"/>
  <c r="B638" i="209"/>
  <c r="C638" i="209"/>
  <c r="D638" i="209"/>
  <c r="E638" i="209"/>
  <c r="F638" i="209"/>
  <c r="G638" i="209"/>
  <c r="H638" i="209"/>
  <c r="I638" i="209"/>
  <c r="J638" i="209"/>
  <c r="K638" i="209"/>
  <c r="L638" i="209"/>
  <c r="M638" i="209"/>
  <c r="N638" i="209"/>
  <c r="O638" i="209"/>
  <c r="P638" i="209"/>
  <c r="Q638" i="209"/>
  <c r="R638" i="209"/>
  <c r="S638" i="209"/>
  <c r="T638" i="209"/>
  <c r="U638" i="209"/>
  <c r="V638" i="209"/>
  <c r="W638" i="209"/>
  <c r="X638" i="209"/>
  <c r="Y638" i="209"/>
  <c r="Z638" i="209"/>
  <c r="AA638" i="209"/>
  <c r="AB638" i="209"/>
  <c r="A639" i="209"/>
  <c r="B639" i="209"/>
  <c r="C639" i="209"/>
  <c r="D639" i="209"/>
  <c r="E639" i="209"/>
  <c r="F639" i="209"/>
  <c r="G639" i="209"/>
  <c r="H639" i="209"/>
  <c r="I639" i="209"/>
  <c r="J639" i="209"/>
  <c r="K639" i="209"/>
  <c r="L639" i="209"/>
  <c r="M639" i="209"/>
  <c r="N639" i="209"/>
  <c r="O639" i="209"/>
  <c r="P639" i="209"/>
  <c r="Q639" i="209"/>
  <c r="R639" i="209"/>
  <c r="S639" i="209"/>
  <c r="T639" i="209"/>
  <c r="U639" i="209"/>
  <c r="V639" i="209"/>
  <c r="W639" i="209"/>
  <c r="X639" i="209"/>
  <c r="Y639" i="209"/>
  <c r="Z639" i="209"/>
  <c r="AA639" i="209"/>
  <c r="AB639" i="209"/>
  <c r="A640" i="209"/>
  <c r="B640" i="209"/>
  <c r="C640" i="209"/>
  <c r="D640" i="209"/>
  <c r="E640" i="209"/>
  <c r="F640" i="209"/>
  <c r="G640" i="209"/>
  <c r="H640" i="209"/>
  <c r="I640" i="209"/>
  <c r="J640" i="209"/>
  <c r="K640" i="209"/>
  <c r="L640" i="209"/>
  <c r="M640" i="209"/>
  <c r="N640" i="209"/>
  <c r="O640" i="209"/>
  <c r="P640" i="209"/>
  <c r="Q640" i="209"/>
  <c r="R640" i="209"/>
  <c r="S640" i="209"/>
  <c r="T640" i="209"/>
  <c r="U640" i="209"/>
  <c r="V640" i="209"/>
  <c r="W640" i="209"/>
  <c r="X640" i="209"/>
  <c r="Y640" i="209"/>
  <c r="Z640" i="209"/>
  <c r="AA640" i="209"/>
  <c r="AB640" i="209"/>
  <c r="A641" i="209"/>
  <c r="B641" i="209"/>
  <c r="C641" i="209"/>
  <c r="D641" i="209"/>
  <c r="E641" i="209"/>
  <c r="F641" i="209"/>
  <c r="G641" i="209"/>
  <c r="H641" i="209"/>
  <c r="I641" i="209"/>
  <c r="J641" i="209"/>
  <c r="K641" i="209"/>
  <c r="L641" i="209"/>
  <c r="M641" i="209"/>
  <c r="N641" i="209"/>
  <c r="O641" i="209"/>
  <c r="P641" i="209"/>
  <c r="Q641" i="209"/>
  <c r="R641" i="209"/>
  <c r="S641" i="209"/>
  <c r="T641" i="209"/>
  <c r="U641" i="209"/>
  <c r="V641" i="209"/>
  <c r="W641" i="209"/>
  <c r="X641" i="209"/>
  <c r="Y641" i="209"/>
  <c r="Z641" i="209"/>
  <c r="AA641" i="209"/>
  <c r="AB641" i="209"/>
  <c r="A642" i="209"/>
  <c r="B642" i="209"/>
  <c r="C642" i="209"/>
  <c r="D642" i="209"/>
  <c r="E642" i="209"/>
  <c r="F642" i="209"/>
  <c r="G642" i="209"/>
  <c r="H642" i="209"/>
  <c r="I642" i="209"/>
  <c r="J642" i="209"/>
  <c r="K642" i="209"/>
  <c r="L642" i="209"/>
  <c r="M642" i="209"/>
  <c r="N642" i="209"/>
  <c r="O642" i="209"/>
  <c r="P642" i="209"/>
  <c r="Q642" i="209"/>
  <c r="R642" i="209"/>
  <c r="S642" i="209"/>
  <c r="T642" i="209"/>
  <c r="U642" i="209"/>
  <c r="V642" i="209"/>
  <c r="W642" i="209"/>
  <c r="X642" i="209"/>
  <c r="Y642" i="209"/>
  <c r="Z642" i="209"/>
  <c r="AA642" i="209"/>
  <c r="AB642" i="209"/>
  <c r="A643" i="209"/>
  <c r="B643" i="209"/>
  <c r="C643" i="209"/>
  <c r="D643" i="209"/>
  <c r="E643" i="209"/>
  <c r="F643" i="209"/>
  <c r="G643" i="209"/>
  <c r="H643" i="209"/>
  <c r="I643" i="209"/>
  <c r="J643" i="209"/>
  <c r="K643" i="209"/>
  <c r="L643" i="209"/>
  <c r="M643" i="209"/>
  <c r="N643" i="209"/>
  <c r="O643" i="209"/>
  <c r="P643" i="209"/>
  <c r="Q643" i="209"/>
  <c r="R643" i="209"/>
  <c r="S643" i="209"/>
  <c r="T643" i="209"/>
  <c r="U643" i="209"/>
  <c r="V643" i="209"/>
  <c r="W643" i="209"/>
  <c r="X643" i="209"/>
  <c r="Y643" i="209"/>
  <c r="Z643" i="209"/>
  <c r="AA643" i="209"/>
  <c r="AB643" i="209"/>
  <c r="A644" i="209"/>
  <c r="B644" i="209"/>
  <c r="C644" i="209"/>
  <c r="D644" i="209"/>
  <c r="E644" i="209"/>
  <c r="F644" i="209"/>
  <c r="G644" i="209"/>
  <c r="H644" i="209"/>
  <c r="I644" i="209"/>
  <c r="J644" i="209"/>
  <c r="K644" i="209"/>
  <c r="L644" i="209"/>
  <c r="M644" i="209"/>
  <c r="N644" i="209"/>
  <c r="O644" i="209"/>
  <c r="P644" i="209"/>
  <c r="Q644" i="209"/>
  <c r="R644" i="209"/>
  <c r="S644" i="209"/>
  <c r="T644" i="209"/>
  <c r="U644" i="209"/>
  <c r="V644" i="209"/>
  <c r="W644" i="209"/>
  <c r="X644" i="209"/>
  <c r="Y644" i="209"/>
  <c r="Z644" i="209"/>
  <c r="AA644" i="209"/>
  <c r="AB644" i="209"/>
  <c r="A645" i="209"/>
  <c r="B645" i="209"/>
  <c r="C645" i="209"/>
  <c r="D645" i="209"/>
  <c r="E645" i="209"/>
  <c r="F645" i="209"/>
  <c r="G645" i="209"/>
  <c r="H645" i="209"/>
  <c r="I645" i="209"/>
  <c r="J645" i="209"/>
  <c r="K645" i="209"/>
  <c r="L645" i="209"/>
  <c r="M645" i="209"/>
  <c r="N645" i="209"/>
  <c r="O645" i="209"/>
  <c r="P645" i="209"/>
  <c r="Q645" i="209"/>
  <c r="R645" i="209"/>
  <c r="S645" i="209"/>
  <c r="T645" i="209"/>
  <c r="U645" i="209"/>
  <c r="V645" i="209"/>
  <c r="W645" i="209"/>
  <c r="X645" i="209"/>
  <c r="Y645" i="209"/>
  <c r="Z645" i="209"/>
  <c r="AA645" i="209"/>
  <c r="AB645" i="209"/>
  <c r="A646" i="209"/>
  <c r="B646" i="209"/>
  <c r="C646" i="209"/>
  <c r="D646" i="209"/>
  <c r="E646" i="209"/>
  <c r="F646" i="209"/>
  <c r="G646" i="209"/>
  <c r="H646" i="209"/>
  <c r="I646" i="209"/>
  <c r="J646" i="209"/>
  <c r="K646" i="209"/>
  <c r="L646" i="209"/>
  <c r="M646" i="209"/>
  <c r="N646" i="209"/>
  <c r="O646" i="209"/>
  <c r="P646" i="209"/>
  <c r="Q646" i="209"/>
  <c r="R646" i="209"/>
  <c r="S646" i="209"/>
  <c r="T646" i="209"/>
  <c r="U646" i="209"/>
  <c r="V646" i="209"/>
  <c r="W646" i="209"/>
  <c r="X646" i="209"/>
  <c r="Y646" i="209"/>
  <c r="Z646" i="209"/>
  <c r="AA646" i="209"/>
  <c r="AB646" i="209"/>
  <c r="A647" i="209"/>
  <c r="B647" i="209"/>
  <c r="C647" i="209"/>
  <c r="D647" i="209"/>
  <c r="E647" i="209"/>
  <c r="F647" i="209"/>
  <c r="G647" i="209"/>
  <c r="H647" i="209"/>
  <c r="I647" i="209"/>
  <c r="J647" i="209"/>
  <c r="K647" i="209"/>
  <c r="L647" i="209"/>
  <c r="M647" i="209"/>
  <c r="N647" i="209"/>
  <c r="O647" i="209"/>
  <c r="P647" i="209"/>
  <c r="Q647" i="209"/>
  <c r="R647" i="209"/>
  <c r="S647" i="209"/>
  <c r="T647" i="209"/>
  <c r="U647" i="209"/>
  <c r="V647" i="209"/>
  <c r="W647" i="209"/>
  <c r="X647" i="209"/>
  <c r="Y647" i="209"/>
  <c r="Z647" i="209"/>
  <c r="AA647" i="209"/>
  <c r="AB647" i="209"/>
  <c r="A648" i="209"/>
  <c r="B648" i="209"/>
  <c r="C648" i="209"/>
  <c r="D648" i="209"/>
  <c r="E648" i="209"/>
  <c r="F648" i="209"/>
  <c r="G648" i="209"/>
  <c r="H648" i="209"/>
  <c r="I648" i="209"/>
  <c r="J648" i="209"/>
  <c r="K648" i="209"/>
  <c r="L648" i="209"/>
  <c r="M648" i="209"/>
  <c r="N648" i="209"/>
  <c r="O648" i="209"/>
  <c r="P648" i="209"/>
  <c r="Q648" i="209"/>
  <c r="R648" i="209"/>
  <c r="S648" i="209"/>
  <c r="T648" i="209"/>
  <c r="U648" i="209"/>
  <c r="V648" i="209"/>
  <c r="W648" i="209"/>
  <c r="X648" i="209"/>
  <c r="Y648" i="209"/>
  <c r="Z648" i="209"/>
  <c r="AA648" i="209"/>
  <c r="AB648" i="209"/>
  <c r="A649" i="209"/>
  <c r="B649" i="209"/>
  <c r="C649" i="209"/>
  <c r="D649" i="209"/>
  <c r="E649" i="209"/>
  <c r="F649" i="209"/>
  <c r="G649" i="209"/>
  <c r="H649" i="209"/>
  <c r="I649" i="209"/>
  <c r="J649" i="209"/>
  <c r="K649" i="209"/>
  <c r="L649" i="209"/>
  <c r="M649" i="209"/>
  <c r="N649" i="209"/>
  <c r="O649" i="209"/>
  <c r="P649" i="209"/>
  <c r="Q649" i="209"/>
  <c r="R649" i="209"/>
  <c r="S649" i="209"/>
  <c r="T649" i="209"/>
  <c r="U649" i="209"/>
  <c r="V649" i="209"/>
  <c r="W649" i="209"/>
  <c r="X649" i="209"/>
  <c r="Y649" i="209"/>
  <c r="Z649" i="209"/>
  <c r="AA649" i="209"/>
  <c r="AB649" i="209"/>
  <c r="A650" i="209"/>
  <c r="B650" i="209"/>
  <c r="C650" i="209"/>
  <c r="D650" i="209"/>
  <c r="E650" i="209"/>
  <c r="F650" i="209"/>
  <c r="G650" i="209"/>
  <c r="H650" i="209"/>
  <c r="I650" i="209"/>
  <c r="J650" i="209"/>
  <c r="K650" i="209"/>
  <c r="L650" i="209"/>
  <c r="M650" i="209"/>
  <c r="N650" i="209"/>
  <c r="O650" i="209"/>
  <c r="P650" i="209"/>
  <c r="Q650" i="209"/>
  <c r="R650" i="209"/>
  <c r="S650" i="209"/>
  <c r="T650" i="209"/>
  <c r="U650" i="209"/>
  <c r="V650" i="209"/>
  <c r="W650" i="209"/>
  <c r="X650" i="209"/>
  <c r="Y650" i="209"/>
  <c r="Z650" i="209"/>
  <c r="AA650" i="209"/>
  <c r="AB650" i="209"/>
  <c r="A651" i="209"/>
  <c r="B651" i="209"/>
  <c r="C651" i="209"/>
  <c r="D651" i="209"/>
  <c r="E651" i="209"/>
  <c r="F651" i="209"/>
  <c r="G651" i="209"/>
  <c r="H651" i="209"/>
  <c r="I651" i="209"/>
  <c r="J651" i="209"/>
  <c r="K651" i="209"/>
  <c r="L651" i="209"/>
  <c r="M651" i="209"/>
  <c r="N651" i="209"/>
  <c r="O651" i="209"/>
  <c r="P651" i="209"/>
  <c r="Q651" i="209"/>
  <c r="R651" i="209"/>
  <c r="S651" i="209"/>
  <c r="T651" i="209"/>
  <c r="U651" i="209"/>
  <c r="V651" i="209"/>
  <c r="W651" i="209"/>
  <c r="X651" i="209"/>
  <c r="Y651" i="209"/>
  <c r="Z651" i="209"/>
  <c r="AA651" i="209"/>
  <c r="AB651" i="209"/>
  <c r="A652" i="209"/>
  <c r="B652" i="209"/>
  <c r="C652" i="209"/>
  <c r="D652" i="209"/>
  <c r="E652" i="209"/>
  <c r="F652" i="209"/>
  <c r="G652" i="209"/>
  <c r="H652" i="209"/>
  <c r="I652" i="209"/>
  <c r="J652" i="209"/>
  <c r="K652" i="209"/>
  <c r="L652" i="209"/>
  <c r="M652" i="209"/>
  <c r="N652" i="209"/>
  <c r="O652" i="209"/>
  <c r="P652" i="209"/>
  <c r="Q652" i="209"/>
  <c r="R652" i="209"/>
  <c r="S652" i="209"/>
  <c r="T652" i="209"/>
  <c r="U652" i="209"/>
  <c r="V652" i="209"/>
  <c r="W652" i="209"/>
  <c r="X652" i="209"/>
  <c r="Y652" i="209"/>
  <c r="Z652" i="209"/>
  <c r="AA652" i="209"/>
  <c r="AB652" i="209"/>
  <c r="A653" i="209"/>
  <c r="B653" i="209"/>
  <c r="C653" i="209"/>
  <c r="D653" i="209"/>
  <c r="E653" i="209"/>
  <c r="F653" i="209"/>
  <c r="G653" i="209"/>
  <c r="H653" i="209"/>
  <c r="I653" i="209"/>
  <c r="J653" i="209"/>
  <c r="K653" i="209"/>
  <c r="L653" i="209"/>
  <c r="M653" i="209"/>
  <c r="N653" i="209"/>
  <c r="O653" i="209"/>
  <c r="P653" i="209"/>
  <c r="Q653" i="209"/>
  <c r="R653" i="209"/>
  <c r="S653" i="209"/>
  <c r="T653" i="209"/>
  <c r="U653" i="209"/>
  <c r="V653" i="209"/>
  <c r="W653" i="209"/>
  <c r="X653" i="209"/>
  <c r="Y653" i="209"/>
  <c r="Z653" i="209"/>
  <c r="AA653" i="209"/>
  <c r="AB653" i="209"/>
  <c r="A654" i="209"/>
  <c r="B654" i="209"/>
  <c r="C654" i="209"/>
  <c r="D654" i="209"/>
  <c r="E654" i="209"/>
  <c r="F654" i="209"/>
  <c r="G654" i="209"/>
  <c r="H654" i="209"/>
  <c r="I654" i="209"/>
  <c r="J654" i="209"/>
  <c r="K654" i="209"/>
  <c r="L654" i="209"/>
  <c r="M654" i="209"/>
  <c r="N654" i="209"/>
  <c r="O654" i="209"/>
  <c r="P654" i="209"/>
  <c r="Q654" i="209"/>
  <c r="R654" i="209"/>
  <c r="S654" i="209"/>
  <c r="T654" i="209"/>
  <c r="U654" i="209"/>
  <c r="V654" i="209"/>
  <c r="W654" i="209"/>
  <c r="X654" i="209"/>
  <c r="Y654" i="209"/>
  <c r="Z654" i="209"/>
  <c r="AA654" i="209"/>
  <c r="AB654" i="209"/>
  <c r="A655" i="209"/>
  <c r="B655" i="209"/>
  <c r="C655" i="209"/>
  <c r="D655" i="209"/>
  <c r="E655" i="209"/>
  <c r="F655" i="209"/>
  <c r="G655" i="209"/>
  <c r="H655" i="209"/>
  <c r="I655" i="209"/>
  <c r="J655" i="209"/>
  <c r="K655" i="209"/>
  <c r="L655" i="209"/>
  <c r="M655" i="209"/>
  <c r="N655" i="209"/>
  <c r="O655" i="209"/>
  <c r="P655" i="209"/>
  <c r="Q655" i="209"/>
  <c r="R655" i="209"/>
  <c r="S655" i="209"/>
  <c r="T655" i="209"/>
  <c r="U655" i="209"/>
  <c r="V655" i="209"/>
  <c r="W655" i="209"/>
  <c r="X655" i="209"/>
  <c r="Y655" i="209"/>
  <c r="Z655" i="209"/>
  <c r="AA655" i="209"/>
  <c r="AB655" i="209"/>
  <c r="A656" i="209"/>
  <c r="B656" i="209"/>
  <c r="C656" i="209"/>
  <c r="D656" i="209"/>
  <c r="E656" i="209"/>
  <c r="F656" i="209"/>
  <c r="G656" i="209"/>
  <c r="H656" i="209"/>
  <c r="I656" i="209"/>
  <c r="J656" i="209"/>
  <c r="K656" i="209"/>
  <c r="L656" i="209"/>
  <c r="M656" i="209"/>
  <c r="N656" i="209"/>
  <c r="O656" i="209"/>
  <c r="P656" i="209"/>
  <c r="Q656" i="209"/>
  <c r="R656" i="209"/>
  <c r="S656" i="209"/>
  <c r="T656" i="209"/>
  <c r="U656" i="209"/>
  <c r="V656" i="209"/>
  <c r="W656" i="209"/>
  <c r="X656" i="209"/>
  <c r="Y656" i="209"/>
  <c r="Z656" i="209"/>
  <c r="AA656" i="209"/>
  <c r="AB656" i="209"/>
  <c r="A657" i="209"/>
  <c r="B657" i="209"/>
  <c r="C657" i="209"/>
  <c r="D657" i="209"/>
  <c r="E657" i="209"/>
  <c r="F657" i="209"/>
  <c r="G657" i="209"/>
  <c r="H657" i="209"/>
  <c r="I657" i="209"/>
  <c r="J657" i="209"/>
  <c r="K657" i="209"/>
  <c r="L657" i="209"/>
  <c r="M657" i="209"/>
  <c r="N657" i="209"/>
  <c r="O657" i="209"/>
  <c r="P657" i="209"/>
  <c r="Q657" i="209"/>
  <c r="R657" i="209"/>
  <c r="S657" i="209"/>
  <c r="T657" i="209"/>
  <c r="U657" i="209"/>
  <c r="V657" i="209"/>
  <c r="W657" i="209"/>
  <c r="X657" i="209"/>
  <c r="Y657" i="209"/>
  <c r="Z657" i="209"/>
  <c r="AA657" i="209"/>
  <c r="AB657" i="209"/>
  <c r="A658" i="209"/>
  <c r="B658" i="209"/>
  <c r="C658" i="209"/>
  <c r="D658" i="209"/>
  <c r="E658" i="209"/>
  <c r="F658" i="209"/>
  <c r="G658" i="209"/>
  <c r="H658" i="209"/>
  <c r="I658" i="209"/>
  <c r="J658" i="209"/>
  <c r="K658" i="209"/>
  <c r="L658" i="209"/>
  <c r="M658" i="209"/>
  <c r="N658" i="209"/>
  <c r="O658" i="209"/>
  <c r="P658" i="209"/>
  <c r="Q658" i="209"/>
  <c r="R658" i="209"/>
  <c r="S658" i="209"/>
  <c r="T658" i="209"/>
  <c r="U658" i="209"/>
  <c r="V658" i="209"/>
  <c r="W658" i="209"/>
  <c r="X658" i="209"/>
  <c r="Y658" i="209"/>
  <c r="Z658" i="209"/>
  <c r="AA658" i="209"/>
  <c r="AB658" i="209"/>
  <c r="A659" i="209"/>
  <c r="B659" i="209"/>
  <c r="C659" i="209"/>
  <c r="D659" i="209"/>
  <c r="E659" i="209"/>
  <c r="F659" i="209"/>
  <c r="G659" i="209"/>
  <c r="H659" i="209"/>
  <c r="I659" i="209"/>
  <c r="J659" i="209"/>
  <c r="K659" i="209"/>
  <c r="L659" i="209"/>
  <c r="M659" i="209"/>
  <c r="N659" i="209"/>
  <c r="O659" i="209"/>
  <c r="P659" i="209"/>
  <c r="Q659" i="209"/>
  <c r="R659" i="209"/>
  <c r="S659" i="209"/>
  <c r="T659" i="209"/>
  <c r="U659" i="209"/>
  <c r="V659" i="209"/>
  <c r="W659" i="209"/>
  <c r="X659" i="209"/>
  <c r="Y659" i="209"/>
  <c r="Z659" i="209"/>
  <c r="AA659" i="209"/>
  <c r="AB659" i="209"/>
  <c r="A660" i="209"/>
  <c r="B660" i="209"/>
  <c r="C660" i="209"/>
  <c r="D660" i="209"/>
  <c r="E660" i="209"/>
  <c r="F660" i="209"/>
  <c r="G660" i="209"/>
  <c r="H660" i="209"/>
  <c r="I660" i="209"/>
  <c r="J660" i="209"/>
  <c r="K660" i="209"/>
  <c r="L660" i="209"/>
  <c r="M660" i="209"/>
  <c r="N660" i="209"/>
  <c r="O660" i="209"/>
  <c r="P660" i="209"/>
  <c r="Q660" i="209"/>
  <c r="R660" i="209"/>
  <c r="S660" i="209"/>
  <c r="T660" i="209"/>
  <c r="U660" i="209"/>
  <c r="V660" i="209"/>
  <c r="W660" i="209"/>
  <c r="X660" i="209"/>
  <c r="Y660" i="209"/>
  <c r="Z660" i="209"/>
  <c r="AA660" i="209"/>
  <c r="AB660" i="209"/>
  <c r="A661" i="209"/>
  <c r="B661" i="209"/>
  <c r="C661" i="209"/>
  <c r="D661" i="209"/>
  <c r="E661" i="209"/>
  <c r="F661" i="209"/>
  <c r="G661" i="209"/>
  <c r="H661" i="209"/>
  <c r="I661" i="209"/>
  <c r="J661" i="209"/>
  <c r="K661" i="209"/>
  <c r="L661" i="209"/>
  <c r="M661" i="209"/>
  <c r="N661" i="209"/>
  <c r="O661" i="209"/>
  <c r="P661" i="209"/>
  <c r="Q661" i="209"/>
  <c r="R661" i="209"/>
  <c r="S661" i="209"/>
  <c r="T661" i="209"/>
  <c r="U661" i="209"/>
  <c r="V661" i="209"/>
  <c r="W661" i="209"/>
  <c r="X661" i="209"/>
  <c r="Y661" i="209"/>
  <c r="Z661" i="209"/>
  <c r="AA661" i="209"/>
  <c r="AB661" i="209"/>
  <c r="A662" i="209"/>
  <c r="B662" i="209"/>
  <c r="C662" i="209"/>
  <c r="D662" i="209"/>
  <c r="E662" i="209"/>
  <c r="F662" i="209"/>
  <c r="G662" i="209"/>
  <c r="H662" i="209"/>
  <c r="I662" i="209"/>
  <c r="J662" i="209"/>
  <c r="K662" i="209"/>
  <c r="L662" i="209"/>
  <c r="M662" i="209"/>
  <c r="N662" i="209"/>
  <c r="O662" i="209"/>
  <c r="P662" i="209"/>
  <c r="Q662" i="209"/>
  <c r="R662" i="209"/>
  <c r="S662" i="209"/>
  <c r="T662" i="209"/>
  <c r="U662" i="209"/>
  <c r="V662" i="209"/>
  <c r="W662" i="209"/>
  <c r="X662" i="209"/>
  <c r="Y662" i="209"/>
  <c r="Z662" i="209"/>
  <c r="AA662" i="209"/>
  <c r="AB662" i="209"/>
  <c r="A663" i="209"/>
  <c r="B663" i="209"/>
  <c r="C663" i="209"/>
  <c r="D663" i="209"/>
  <c r="E663" i="209"/>
  <c r="F663" i="209"/>
  <c r="G663" i="209"/>
  <c r="H663" i="209"/>
  <c r="I663" i="209"/>
  <c r="J663" i="209"/>
  <c r="K663" i="209"/>
  <c r="L663" i="209"/>
  <c r="M663" i="209"/>
  <c r="N663" i="209"/>
  <c r="O663" i="209"/>
  <c r="P663" i="209"/>
  <c r="Q663" i="209"/>
  <c r="R663" i="209"/>
  <c r="S663" i="209"/>
  <c r="T663" i="209"/>
  <c r="U663" i="209"/>
  <c r="V663" i="209"/>
  <c r="W663" i="209"/>
  <c r="X663" i="209"/>
  <c r="Y663" i="209"/>
  <c r="Z663" i="209"/>
  <c r="AA663" i="209"/>
  <c r="AB663" i="209"/>
  <c r="A664" i="209"/>
  <c r="B664" i="209"/>
  <c r="C664" i="209"/>
  <c r="D664" i="209"/>
  <c r="E664" i="209"/>
  <c r="F664" i="209"/>
  <c r="G664" i="209"/>
  <c r="H664" i="209"/>
  <c r="I664" i="209"/>
  <c r="J664" i="209"/>
  <c r="K664" i="209"/>
  <c r="L664" i="209"/>
  <c r="M664" i="209"/>
  <c r="N664" i="209"/>
  <c r="O664" i="209"/>
  <c r="P664" i="209"/>
  <c r="Q664" i="209"/>
  <c r="R664" i="209"/>
  <c r="S664" i="209"/>
  <c r="T664" i="209"/>
  <c r="U664" i="209"/>
  <c r="V664" i="209"/>
  <c r="W664" i="209"/>
  <c r="X664" i="209"/>
  <c r="Y664" i="209"/>
  <c r="Z664" i="209"/>
  <c r="AA664" i="209"/>
  <c r="AB664" i="209"/>
  <c r="A665" i="209"/>
  <c r="B665" i="209"/>
  <c r="C665" i="209"/>
  <c r="D665" i="209"/>
  <c r="E665" i="209"/>
  <c r="F665" i="209"/>
  <c r="G665" i="209"/>
  <c r="H665" i="209"/>
  <c r="I665" i="209"/>
  <c r="J665" i="209"/>
  <c r="K665" i="209"/>
  <c r="L665" i="209"/>
  <c r="M665" i="209"/>
  <c r="N665" i="209"/>
  <c r="O665" i="209"/>
  <c r="P665" i="209"/>
  <c r="Q665" i="209"/>
  <c r="R665" i="209"/>
  <c r="S665" i="209"/>
  <c r="T665" i="209"/>
  <c r="U665" i="209"/>
  <c r="V665" i="209"/>
  <c r="W665" i="209"/>
  <c r="X665" i="209"/>
  <c r="Y665" i="209"/>
  <c r="Z665" i="209"/>
  <c r="AA665" i="209"/>
  <c r="AB665" i="209"/>
  <c r="A666" i="209"/>
  <c r="B666" i="209"/>
  <c r="C666" i="209"/>
  <c r="D666" i="209"/>
  <c r="E666" i="209"/>
  <c r="F666" i="209"/>
  <c r="G666" i="209"/>
  <c r="H666" i="209"/>
  <c r="I666" i="209"/>
  <c r="J666" i="209"/>
  <c r="K666" i="209"/>
  <c r="L666" i="209"/>
  <c r="M666" i="209"/>
  <c r="N666" i="209"/>
  <c r="O666" i="209"/>
  <c r="P666" i="209"/>
  <c r="Q666" i="209"/>
  <c r="R666" i="209"/>
  <c r="S666" i="209"/>
  <c r="T666" i="209"/>
  <c r="U666" i="209"/>
  <c r="V666" i="209"/>
  <c r="W666" i="209"/>
  <c r="X666" i="209"/>
  <c r="Y666" i="209"/>
  <c r="Z666" i="209"/>
  <c r="AA666" i="209"/>
  <c r="AB666" i="209"/>
  <c r="A667" i="209"/>
  <c r="B667" i="209"/>
  <c r="C667" i="209"/>
  <c r="D667" i="209"/>
  <c r="E667" i="209"/>
  <c r="F667" i="209"/>
  <c r="G667" i="209"/>
  <c r="H667" i="209"/>
  <c r="I667" i="209"/>
  <c r="J667" i="209"/>
  <c r="K667" i="209"/>
  <c r="L667" i="209"/>
  <c r="M667" i="209"/>
  <c r="N667" i="209"/>
  <c r="O667" i="209"/>
  <c r="P667" i="209"/>
  <c r="Q667" i="209"/>
  <c r="R667" i="209"/>
  <c r="S667" i="209"/>
  <c r="T667" i="209"/>
  <c r="U667" i="209"/>
  <c r="V667" i="209"/>
  <c r="W667" i="209"/>
  <c r="X667" i="209"/>
  <c r="Y667" i="209"/>
  <c r="Z667" i="209"/>
  <c r="AA667" i="209"/>
  <c r="AB667" i="209"/>
  <c r="A668" i="209"/>
  <c r="B668" i="209"/>
  <c r="C668" i="209"/>
  <c r="D668" i="209"/>
  <c r="E668" i="209"/>
  <c r="F668" i="209"/>
  <c r="G668" i="209"/>
  <c r="H668" i="209"/>
  <c r="I668" i="209"/>
  <c r="J668" i="209"/>
  <c r="K668" i="209"/>
  <c r="L668" i="209"/>
  <c r="M668" i="209"/>
  <c r="N668" i="209"/>
  <c r="O668" i="209"/>
  <c r="P668" i="209"/>
  <c r="Q668" i="209"/>
  <c r="R668" i="209"/>
  <c r="S668" i="209"/>
  <c r="T668" i="209"/>
  <c r="U668" i="209"/>
  <c r="V668" i="209"/>
  <c r="W668" i="209"/>
  <c r="X668" i="209"/>
  <c r="Y668" i="209"/>
  <c r="Z668" i="209"/>
  <c r="AA668" i="209"/>
  <c r="AB668" i="209"/>
  <c r="A669" i="209"/>
  <c r="B669" i="209"/>
  <c r="C669" i="209"/>
  <c r="D669" i="209"/>
  <c r="E669" i="209"/>
  <c r="F669" i="209"/>
  <c r="G669" i="209"/>
  <c r="H669" i="209"/>
  <c r="I669" i="209"/>
  <c r="J669" i="209"/>
  <c r="K669" i="209"/>
  <c r="L669" i="209"/>
  <c r="M669" i="209"/>
  <c r="N669" i="209"/>
  <c r="O669" i="209"/>
  <c r="P669" i="209"/>
  <c r="Q669" i="209"/>
  <c r="R669" i="209"/>
  <c r="S669" i="209"/>
  <c r="T669" i="209"/>
  <c r="U669" i="209"/>
  <c r="V669" i="209"/>
  <c r="W669" i="209"/>
  <c r="X669" i="209"/>
  <c r="Y669" i="209"/>
  <c r="Z669" i="209"/>
  <c r="AA669" i="209"/>
  <c r="AB669" i="209"/>
  <c r="A670" i="209"/>
  <c r="B670" i="209"/>
  <c r="C670" i="209"/>
  <c r="D670" i="209"/>
  <c r="E670" i="209"/>
  <c r="F670" i="209"/>
  <c r="G670" i="209"/>
  <c r="H670" i="209"/>
  <c r="I670" i="209"/>
  <c r="J670" i="209"/>
  <c r="K670" i="209"/>
  <c r="L670" i="209"/>
  <c r="M670" i="209"/>
  <c r="N670" i="209"/>
  <c r="O670" i="209"/>
  <c r="P670" i="209"/>
  <c r="Q670" i="209"/>
  <c r="R670" i="209"/>
  <c r="S670" i="209"/>
  <c r="T670" i="209"/>
  <c r="U670" i="209"/>
  <c r="V670" i="209"/>
  <c r="W670" i="209"/>
  <c r="X670" i="209"/>
  <c r="Y670" i="209"/>
  <c r="Z670" i="209"/>
  <c r="AA670" i="209"/>
  <c r="AB670" i="209"/>
  <c r="A671" i="209"/>
  <c r="B671" i="209"/>
  <c r="C671" i="209"/>
  <c r="D671" i="209"/>
  <c r="E671" i="209"/>
  <c r="F671" i="209"/>
  <c r="G671" i="209"/>
  <c r="H671" i="209"/>
  <c r="I671" i="209"/>
  <c r="J671" i="209"/>
  <c r="K671" i="209"/>
  <c r="L671" i="209"/>
  <c r="M671" i="209"/>
  <c r="N671" i="209"/>
  <c r="O671" i="209"/>
  <c r="P671" i="209"/>
  <c r="Q671" i="209"/>
  <c r="R671" i="209"/>
  <c r="S671" i="209"/>
  <c r="T671" i="209"/>
  <c r="U671" i="209"/>
  <c r="V671" i="209"/>
  <c r="W671" i="209"/>
  <c r="X671" i="209"/>
  <c r="Y671" i="209"/>
  <c r="Z671" i="209"/>
  <c r="AA671" i="209"/>
  <c r="AB671" i="209"/>
  <c r="A672" i="209"/>
  <c r="B672" i="209"/>
  <c r="C672" i="209"/>
  <c r="D672" i="209"/>
  <c r="E672" i="209"/>
  <c r="F672" i="209"/>
  <c r="G672" i="209"/>
  <c r="H672" i="209"/>
  <c r="I672" i="209"/>
  <c r="J672" i="209"/>
  <c r="K672" i="209"/>
  <c r="L672" i="209"/>
  <c r="M672" i="209"/>
  <c r="N672" i="209"/>
  <c r="O672" i="209"/>
  <c r="P672" i="209"/>
  <c r="Q672" i="209"/>
  <c r="R672" i="209"/>
  <c r="S672" i="209"/>
  <c r="T672" i="209"/>
  <c r="U672" i="209"/>
  <c r="V672" i="209"/>
  <c r="W672" i="209"/>
  <c r="X672" i="209"/>
  <c r="Y672" i="209"/>
  <c r="Z672" i="209"/>
  <c r="AA672" i="209"/>
  <c r="AB672" i="209"/>
  <c r="A673" i="209"/>
  <c r="B673" i="209"/>
  <c r="C673" i="209"/>
  <c r="D673" i="209"/>
  <c r="E673" i="209"/>
  <c r="F673" i="209"/>
  <c r="G673" i="209"/>
  <c r="H673" i="209"/>
  <c r="I673" i="209"/>
  <c r="J673" i="209"/>
  <c r="K673" i="209"/>
  <c r="L673" i="209"/>
  <c r="M673" i="209"/>
  <c r="N673" i="209"/>
  <c r="O673" i="209"/>
  <c r="P673" i="209"/>
  <c r="Q673" i="209"/>
  <c r="R673" i="209"/>
  <c r="S673" i="209"/>
  <c r="T673" i="209"/>
  <c r="U673" i="209"/>
  <c r="V673" i="209"/>
  <c r="W673" i="209"/>
  <c r="X673" i="209"/>
  <c r="Y673" i="209"/>
  <c r="Z673" i="209"/>
  <c r="AA673" i="209"/>
  <c r="AB673" i="209"/>
  <c r="A674" i="209"/>
  <c r="B674" i="209"/>
  <c r="C674" i="209"/>
  <c r="D674" i="209"/>
  <c r="E674" i="209"/>
  <c r="F674" i="209"/>
  <c r="G674" i="209"/>
  <c r="H674" i="209"/>
  <c r="I674" i="209"/>
  <c r="J674" i="209"/>
  <c r="K674" i="209"/>
  <c r="L674" i="209"/>
  <c r="M674" i="209"/>
  <c r="N674" i="209"/>
  <c r="O674" i="209"/>
  <c r="P674" i="209"/>
  <c r="Q674" i="209"/>
  <c r="R674" i="209"/>
  <c r="S674" i="209"/>
  <c r="T674" i="209"/>
  <c r="U674" i="209"/>
  <c r="V674" i="209"/>
  <c r="W674" i="209"/>
  <c r="X674" i="209"/>
  <c r="Y674" i="209"/>
  <c r="Z674" i="209"/>
  <c r="AA674" i="209"/>
  <c r="AB674" i="209"/>
  <c r="A675" i="209"/>
  <c r="B675" i="209"/>
  <c r="C675" i="209"/>
  <c r="D675" i="209"/>
  <c r="E675" i="209"/>
  <c r="F675" i="209"/>
  <c r="G675" i="209"/>
  <c r="H675" i="209"/>
  <c r="I675" i="209"/>
  <c r="J675" i="209"/>
  <c r="K675" i="209"/>
  <c r="L675" i="209"/>
  <c r="M675" i="209"/>
  <c r="N675" i="209"/>
  <c r="O675" i="209"/>
  <c r="P675" i="209"/>
  <c r="Q675" i="209"/>
  <c r="R675" i="209"/>
  <c r="S675" i="209"/>
  <c r="T675" i="209"/>
  <c r="U675" i="209"/>
  <c r="V675" i="209"/>
  <c r="W675" i="209"/>
  <c r="X675" i="209"/>
  <c r="Y675" i="209"/>
  <c r="Z675" i="209"/>
  <c r="AA675" i="209"/>
  <c r="AB675" i="209"/>
  <c r="A676" i="209"/>
  <c r="B676" i="209"/>
  <c r="C676" i="209"/>
  <c r="D676" i="209"/>
  <c r="E676" i="209"/>
  <c r="F676" i="209"/>
  <c r="G676" i="209"/>
  <c r="H676" i="209"/>
  <c r="I676" i="209"/>
  <c r="J676" i="209"/>
  <c r="K676" i="209"/>
  <c r="L676" i="209"/>
  <c r="M676" i="209"/>
  <c r="N676" i="209"/>
  <c r="O676" i="209"/>
  <c r="P676" i="209"/>
  <c r="Q676" i="209"/>
  <c r="R676" i="209"/>
  <c r="S676" i="209"/>
  <c r="T676" i="209"/>
  <c r="U676" i="209"/>
  <c r="V676" i="209"/>
  <c r="W676" i="209"/>
  <c r="X676" i="209"/>
  <c r="Y676" i="209"/>
  <c r="Z676" i="209"/>
  <c r="AA676" i="209"/>
  <c r="AB676" i="209"/>
  <c r="A677" i="209"/>
  <c r="B677" i="209"/>
  <c r="C677" i="209"/>
  <c r="D677" i="209"/>
  <c r="E677" i="209"/>
  <c r="F677" i="209"/>
  <c r="G677" i="209"/>
  <c r="H677" i="209"/>
  <c r="I677" i="209"/>
  <c r="J677" i="209"/>
  <c r="K677" i="209"/>
  <c r="L677" i="209"/>
  <c r="M677" i="209"/>
  <c r="N677" i="209"/>
  <c r="O677" i="209"/>
  <c r="P677" i="209"/>
  <c r="Q677" i="209"/>
  <c r="R677" i="209"/>
  <c r="S677" i="209"/>
  <c r="T677" i="209"/>
  <c r="U677" i="209"/>
  <c r="V677" i="209"/>
  <c r="W677" i="209"/>
  <c r="X677" i="209"/>
  <c r="Y677" i="209"/>
  <c r="Z677" i="209"/>
  <c r="AA677" i="209"/>
  <c r="AB677" i="209"/>
  <c r="A678" i="209"/>
  <c r="B678" i="209"/>
  <c r="C678" i="209"/>
  <c r="D678" i="209"/>
  <c r="E678" i="209"/>
  <c r="F678" i="209"/>
  <c r="G678" i="209"/>
  <c r="H678" i="209"/>
  <c r="I678" i="209"/>
  <c r="J678" i="209"/>
  <c r="K678" i="209"/>
  <c r="L678" i="209"/>
  <c r="M678" i="209"/>
  <c r="N678" i="209"/>
  <c r="O678" i="209"/>
  <c r="P678" i="209"/>
  <c r="Q678" i="209"/>
  <c r="R678" i="209"/>
  <c r="S678" i="209"/>
  <c r="T678" i="209"/>
  <c r="U678" i="209"/>
  <c r="V678" i="209"/>
  <c r="W678" i="209"/>
  <c r="X678" i="209"/>
  <c r="Y678" i="209"/>
  <c r="Z678" i="209"/>
  <c r="AA678" i="209"/>
  <c r="AB678" i="209"/>
  <c r="A679" i="209"/>
  <c r="B679" i="209"/>
  <c r="C679" i="209"/>
  <c r="D679" i="209"/>
  <c r="E679" i="209"/>
  <c r="F679" i="209"/>
  <c r="G679" i="209"/>
  <c r="H679" i="209"/>
  <c r="I679" i="209"/>
  <c r="J679" i="209"/>
  <c r="K679" i="209"/>
  <c r="L679" i="209"/>
  <c r="M679" i="209"/>
  <c r="N679" i="209"/>
  <c r="O679" i="209"/>
  <c r="P679" i="209"/>
  <c r="Q679" i="209"/>
  <c r="R679" i="209"/>
  <c r="S679" i="209"/>
  <c r="T679" i="209"/>
  <c r="U679" i="209"/>
  <c r="V679" i="209"/>
  <c r="W679" i="209"/>
  <c r="X679" i="209"/>
  <c r="Y679" i="209"/>
  <c r="Z679" i="209"/>
  <c r="AA679" i="209"/>
  <c r="AB679" i="209"/>
  <c r="A680" i="209"/>
  <c r="B680" i="209"/>
  <c r="C680" i="209"/>
  <c r="D680" i="209"/>
  <c r="E680" i="209"/>
  <c r="F680" i="209"/>
  <c r="G680" i="209"/>
  <c r="H680" i="209"/>
  <c r="I680" i="209"/>
  <c r="J680" i="209"/>
  <c r="K680" i="209"/>
  <c r="L680" i="209"/>
  <c r="M680" i="209"/>
  <c r="N680" i="209"/>
  <c r="O680" i="209"/>
  <c r="P680" i="209"/>
  <c r="Q680" i="209"/>
  <c r="R680" i="209"/>
  <c r="S680" i="209"/>
  <c r="T680" i="209"/>
  <c r="U680" i="209"/>
  <c r="V680" i="209"/>
  <c r="W680" i="209"/>
  <c r="X680" i="209"/>
  <c r="Y680" i="209"/>
  <c r="Z680" i="209"/>
  <c r="AA680" i="209"/>
  <c r="AB680" i="209"/>
  <c r="A681" i="209"/>
  <c r="B681" i="209"/>
  <c r="C681" i="209"/>
  <c r="D681" i="209"/>
  <c r="E681" i="209"/>
  <c r="F681" i="209"/>
  <c r="G681" i="209"/>
  <c r="H681" i="209"/>
  <c r="I681" i="209"/>
  <c r="J681" i="209"/>
  <c r="K681" i="209"/>
  <c r="L681" i="209"/>
  <c r="M681" i="209"/>
  <c r="N681" i="209"/>
  <c r="O681" i="209"/>
  <c r="P681" i="209"/>
  <c r="Q681" i="209"/>
  <c r="R681" i="209"/>
  <c r="S681" i="209"/>
  <c r="T681" i="209"/>
  <c r="U681" i="209"/>
  <c r="V681" i="209"/>
  <c r="W681" i="209"/>
  <c r="X681" i="209"/>
  <c r="Y681" i="209"/>
  <c r="Z681" i="209"/>
  <c r="AA681" i="209"/>
  <c r="AB681" i="209"/>
  <c r="A682" i="209"/>
  <c r="B682" i="209"/>
  <c r="C682" i="209"/>
  <c r="D682" i="209"/>
  <c r="E682" i="209"/>
  <c r="F682" i="209"/>
  <c r="G682" i="209"/>
  <c r="H682" i="209"/>
  <c r="I682" i="209"/>
  <c r="J682" i="209"/>
  <c r="K682" i="209"/>
  <c r="L682" i="209"/>
  <c r="M682" i="209"/>
  <c r="N682" i="209"/>
  <c r="O682" i="209"/>
  <c r="P682" i="209"/>
  <c r="Q682" i="209"/>
  <c r="R682" i="209"/>
  <c r="S682" i="209"/>
  <c r="T682" i="209"/>
  <c r="U682" i="209"/>
  <c r="V682" i="209"/>
  <c r="W682" i="209"/>
  <c r="X682" i="209"/>
  <c r="Y682" i="209"/>
  <c r="Z682" i="209"/>
  <c r="AA682" i="209"/>
  <c r="AB682" i="209"/>
  <c r="A683" i="209"/>
  <c r="B683" i="209"/>
  <c r="C683" i="209"/>
  <c r="D683" i="209"/>
  <c r="E683" i="209"/>
  <c r="F683" i="209"/>
  <c r="G683" i="209"/>
  <c r="H683" i="209"/>
  <c r="I683" i="209"/>
  <c r="J683" i="209"/>
  <c r="K683" i="209"/>
  <c r="L683" i="209"/>
  <c r="M683" i="209"/>
  <c r="N683" i="209"/>
  <c r="O683" i="209"/>
  <c r="P683" i="209"/>
  <c r="Q683" i="209"/>
  <c r="R683" i="209"/>
  <c r="S683" i="209"/>
  <c r="T683" i="209"/>
  <c r="U683" i="209"/>
  <c r="V683" i="209"/>
  <c r="W683" i="209"/>
  <c r="X683" i="209"/>
  <c r="Y683" i="209"/>
  <c r="Z683" i="209"/>
  <c r="AA683" i="209"/>
  <c r="AB683" i="209"/>
  <c r="A684" i="209"/>
  <c r="B684" i="209"/>
  <c r="C684" i="209"/>
  <c r="D684" i="209"/>
  <c r="E684" i="209"/>
  <c r="F684" i="209"/>
  <c r="G684" i="209"/>
  <c r="H684" i="209"/>
  <c r="I684" i="209"/>
  <c r="J684" i="209"/>
  <c r="K684" i="209"/>
  <c r="L684" i="209"/>
  <c r="M684" i="209"/>
  <c r="N684" i="209"/>
  <c r="O684" i="209"/>
  <c r="P684" i="209"/>
  <c r="Q684" i="209"/>
  <c r="R684" i="209"/>
  <c r="S684" i="209"/>
  <c r="T684" i="209"/>
  <c r="U684" i="209"/>
  <c r="V684" i="209"/>
  <c r="W684" i="209"/>
  <c r="X684" i="209"/>
  <c r="Y684" i="209"/>
  <c r="Z684" i="209"/>
  <c r="AA684" i="209"/>
  <c r="AB684" i="209"/>
  <c r="A685" i="209"/>
  <c r="B685" i="209"/>
  <c r="C685" i="209"/>
  <c r="D685" i="209"/>
  <c r="E685" i="209"/>
  <c r="F685" i="209"/>
  <c r="G685" i="209"/>
  <c r="H685" i="209"/>
  <c r="I685" i="209"/>
  <c r="J685" i="209"/>
  <c r="K685" i="209"/>
  <c r="L685" i="209"/>
  <c r="M685" i="209"/>
  <c r="N685" i="209"/>
  <c r="O685" i="209"/>
  <c r="P685" i="209"/>
  <c r="Q685" i="209"/>
  <c r="R685" i="209"/>
  <c r="S685" i="209"/>
  <c r="T685" i="209"/>
  <c r="U685" i="209"/>
  <c r="V685" i="209"/>
  <c r="W685" i="209"/>
  <c r="X685" i="209"/>
  <c r="Y685" i="209"/>
  <c r="Z685" i="209"/>
  <c r="AA685" i="209"/>
  <c r="AB685" i="209"/>
  <c r="A686" i="209"/>
  <c r="B686" i="209"/>
  <c r="C686" i="209"/>
  <c r="D686" i="209"/>
  <c r="E686" i="209"/>
  <c r="F686" i="209"/>
  <c r="G686" i="209"/>
  <c r="H686" i="209"/>
  <c r="I686" i="209"/>
  <c r="J686" i="209"/>
  <c r="K686" i="209"/>
  <c r="L686" i="209"/>
  <c r="M686" i="209"/>
  <c r="N686" i="209"/>
  <c r="O686" i="209"/>
  <c r="P686" i="209"/>
  <c r="Q686" i="209"/>
  <c r="R686" i="209"/>
  <c r="S686" i="209"/>
  <c r="T686" i="209"/>
  <c r="U686" i="209"/>
  <c r="V686" i="209"/>
  <c r="W686" i="209"/>
  <c r="X686" i="209"/>
  <c r="Y686" i="209"/>
  <c r="Z686" i="209"/>
  <c r="AA686" i="209"/>
  <c r="AB686" i="209"/>
  <c r="A687" i="209"/>
  <c r="B687" i="209"/>
  <c r="C687" i="209"/>
  <c r="D687" i="209"/>
  <c r="E687" i="209"/>
  <c r="F687" i="209"/>
  <c r="G687" i="209"/>
  <c r="H687" i="209"/>
  <c r="I687" i="209"/>
  <c r="J687" i="209"/>
  <c r="K687" i="209"/>
  <c r="L687" i="209"/>
  <c r="M687" i="209"/>
  <c r="N687" i="209"/>
  <c r="O687" i="209"/>
  <c r="P687" i="209"/>
  <c r="Q687" i="209"/>
  <c r="R687" i="209"/>
  <c r="S687" i="209"/>
  <c r="T687" i="209"/>
  <c r="U687" i="209"/>
  <c r="V687" i="209"/>
  <c r="W687" i="209"/>
  <c r="X687" i="209"/>
  <c r="Y687" i="209"/>
  <c r="Z687" i="209"/>
  <c r="AA687" i="209"/>
  <c r="AB687" i="209"/>
  <c r="A688" i="209"/>
  <c r="B688" i="209"/>
  <c r="C688" i="209"/>
  <c r="D688" i="209"/>
  <c r="E688" i="209"/>
  <c r="F688" i="209"/>
  <c r="G688" i="209"/>
  <c r="H688" i="209"/>
  <c r="I688" i="209"/>
  <c r="J688" i="209"/>
  <c r="K688" i="209"/>
  <c r="L688" i="209"/>
  <c r="M688" i="209"/>
  <c r="N688" i="209"/>
  <c r="O688" i="209"/>
  <c r="P688" i="209"/>
  <c r="Q688" i="209"/>
  <c r="R688" i="209"/>
  <c r="S688" i="209"/>
  <c r="T688" i="209"/>
  <c r="U688" i="209"/>
  <c r="V688" i="209"/>
  <c r="W688" i="209"/>
  <c r="X688" i="209"/>
  <c r="Y688" i="209"/>
  <c r="Z688" i="209"/>
  <c r="AA688" i="209"/>
  <c r="AB688" i="209"/>
  <c r="A689" i="209"/>
  <c r="B689" i="209"/>
  <c r="C689" i="209"/>
  <c r="D689" i="209"/>
  <c r="E689" i="209"/>
  <c r="F689" i="209"/>
  <c r="G689" i="209"/>
  <c r="H689" i="209"/>
  <c r="I689" i="209"/>
  <c r="J689" i="209"/>
  <c r="K689" i="209"/>
  <c r="L689" i="209"/>
  <c r="M689" i="209"/>
  <c r="N689" i="209"/>
  <c r="O689" i="209"/>
  <c r="P689" i="209"/>
  <c r="Q689" i="209"/>
  <c r="R689" i="209"/>
  <c r="S689" i="209"/>
  <c r="T689" i="209"/>
  <c r="U689" i="209"/>
  <c r="V689" i="209"/>
  <c r="W689" i="209"/>
  <c r="X689" i="209"/>
  <c r="Y689" i="209"/>
  <c r="Z689" i="209"/>
  <c r="AA689" i="209"/>
  <c r="AB689" i="209"/>
  <c r="A690" i="209"/>
  <c r="B690" i="209"/>
  <c r="C690" i="209"/>
  <c r="D690" i="209"/>
  <c r="E690" i="209"/>
  <c r="F690" i="209"/>
  <c r="G690" i="209"/>
  <c r="H690" i="209"/>
  <c r="I690" i="209"/>
  <c r="J690" i="209"/>
  <c r="K690" i="209"/>
  <c r="L690" i="209"/>
  <c r="M690" i="209"/>
  <c r="N690" i="209"/>
  <c r="O690" i="209"/>
  <c r="P690" i="209"/>
  <c r="Q690" i="209"/>
  <c r="R690" i="209"/>
  <c r="S690" i="209"/>
  <c r="T690" i="209"/>
  <c r="U690" i="209"/>
  <c r="V690" i="209"/>
  <c r="W690" i="209"/>
  <c r="X690" i="209"/>
  <c r="Y690" i="209"/>
  <c r="Z690" i="209"/>
  <c r="AA690" i="209"/>
  <c r="AB690" i="209"/>
  <c r="A691" i="209"/>
  <c r="B691" i="209"/>
  <c r="C691" i="209"/>
  <c r="D691" i="209"/>
  <c r="E691" i="209"/>
  <c r="F691" i="209"/>
  <c r="G691" i="209"/>
  <c r="H691" i="209"/>
  <c r="I691" i="209"/>
  <c r="J691" i="209"/>
  <c r="K691" i="209"/>
  <c r="L691" i="209"/>
  <c r="M691" i="209"/>
  <c r="N691" i="209"/>
  <c r="O691" i="209"/>
  <c r="P691" i="209"/>
  <c r="Q691" i="209"/>
  <c r="R691" i="209"/>
  <c r="S691" i="209"/>
  <c r="T691" i="209"/>
  <c r="U691" i="209"/>
  <c r="V691" i="209"/>
  <c r="W691" i="209"/>
  <c r="X691" i="209"/>
  <c r="Y691" i="209"/>
  <c r="Z691" i="209"/>
  <c r="AA691" i="209"/>
  <c r="AB691" i="209"/>
  <c r="A692" i="209"/>
  <c r="B692" i="209"/>
  <c r="C692" i="209"/>
  <c r="D692" i="209"/>
  <c r="E692" i="209"/>
  <c r="F692" i="209"/>
  <c r="G692" i="209"/>
  <c r="H692" i="209"/>
  <c r="I692" i="209"/>
  <c r="J692" i="209"/>
  <c r="K692" i="209"/>
  <c r="L692" i="209"/>
  <c r="M692" i="209"/>
  <c r="N692" i="209"/>
  <c r="O692" i="209"/>
  <c r="P692" i="209"/>
  <c r="Q692" i="209"/>
  <c r="R692" i="209"/>
  <c r="S692" i="209"/>
  <c r="T692" i="209"/>
  <c r="U692" i="209"/>
  <c r="V692" i="209"/>
  <c r="W692" i="209"/>
  <c r="X692" i="209"/>
  <c r="Y692" i="209"/>
  <c r="Z692" i="209"/>
  <c r="AA692" i="209"/>
  <c r="AB692" i="209"/>
  <c r="A693" i="209"/>
  <c r="B693" i="209"/>
  <c r="C693" i="209"/>
  <c r="D693" i="209"/>
  <c r="E693" i="209"/>
  <c r="F693" i="209"/>
  <c r="G693" i="209"/>
  <c r="H693" i="209"/>
  <c r="I693" i="209"/>
  <c r="J693" i="209"/>
  <c r="K693" i="209"/>
  <c r="L693" i="209"/>
  <c r="M693" i="209"/>
  <c r="N693" i="209"/>
  <c r="O693" i="209"/>
  <c r="P693" i="209"/>
  <c r="Q693" i="209"/>
  <c r="R693" i="209"/>
  <c r="S693" i="209"/>
  <c r="T693" i="209"/>
  <c r="U693" i="209"/>
  <c r="V693" i="209"/>
  <c r="W693" i="209"/>
  <c r="X693" i="209"/>
  <c r="Y693" i="209"/>
  <c r="Z693" i="209"/>
  <c r="AA693" i="209"/>
  <c r="AB693" i="209"/>
  <c r="A694" i="209"/>
  <c r="B694" i="209"/>
  <c r="C694" i="209"/>
  <c r="D694" i="209"/>
  <c r="E694" i="209"/>
  <c r="F694" i="209"/>
  <c r="G694" i="209"/>
  <c r="H694" i="209"/>
  <c r="I694" i="209"/>
  <c r="J694" i="209"/>
  <c r="K694" i="209"/>
  <c r="L694" i="209"/>
  <c r="M694" i="209"/>
  <c r="N694" i="209"/>
  <c r="O694" i="209"/>
  <c r="P694" i="209"/>
  <c r="Q694" i="209"/>
  <c r="R694" i="209"/>
  <c r="S694" i="209"/>
  <c r="T694" i="209"/>
  <c r="U694" i="209"/>
  <c r="V694" i="209"/>
  <c r="W694" i="209"/>
  <c r="X694" i="209"/>
  <c r="Y694" i="209"/>
  <c r="Z694" i="209"/>
  <c r="AA694" i="209"/>
  <c r="AB694" i="209"/>
  <c r="A695" i="209"/>
  <c r="B695" i="209"/>
  <c r="C695" i="209"/>
  <c r="D695" i="209"/>
  <c r="E695" i="209"/>
  <c r="F695" i="209"/>
  <c r="G695" i="209"/>
  <c r="H695" i="209"/>
  <c r="I695" i="209"/>
  <c r="J695" i="209"/>
  <c r="K695" i="209"/>
  <c r="L695" i="209"/>
  <c r="M695" i="209"/>
  <c r="N695" i="209"/>
  <c r="O695" i="209"/>
  <c r="P695" i="209"/>
  <c r="Q695" i="209"/>
  <c r="R695" i="209"/>
  <c r="S695" i="209"/>
  <c r="T695" i="209"/>
  <c r="U695" i="209"/>
  <c r="V695" i="209"/>
  <c r="W695" i="209"/>
  <c r="X695" i="209"/>
  <c r="Y695" i="209"/>
  <c r="Z695" i="209"/>
  <c r="AA695" i="209"/>
  <c r="AB695" i="209"/>
  <c r="A696" i="209"/>
  <c r="B696" i="209"/>
  <c r="C696" i="209"/>
  <c r="D696" i="209"/>
  <c r="E696" i="209"/>
  <c r="F696" i="209"/>
  <c r="G696" i="209"/>
  <c r="H696" i="209"/>
  <c r="I696" i="209"/>
  <c r="J696" i="209"/>
  <c r="K696" i="209"/>
  <c r="L696" i="209"/>
  <c r="M696" i="209"/>
  <c r="N696" i="209"/>
  <c r="O696" i="209"/>
  <c r="P696" i="209"/>
  <c r="Q696" i="209"/>
  <c r="R696" i="209"/>
  <c r="S696" i="209"/>
  <c r="T696" i="209"/>
  <c r="U696" i="209"/>
  <c r="V696" i="209"/>
  <c r="W696" i="209"/>
  <c r="X696" i="209"/>
  <c r="Y696" i="209"/>
  <c r="Z696" i="209"/>
  <c r="AA696" i="209"/>
  <c r="AB696" i="209"/>
  <c r="A697" i="209"/>
  <c r="B697" i="209"/>
  <c r="C697" i="209"/>
  <c r="D697" i="209"/>
  <c r="E697" i="209"/>
  <c r="F697" i="209"/>
  <c r="G697" i="209"/>
  <c r="H697" i="209"/>
  <c r="I697" i="209"/>
  <c r="J697" i="209"/>
  <c r="K697" i="209"/>
  <c r="L697" i="209"/>
  <c r="M697" i="209"/>
  <c r="N697" i="209"/>
  <c r="O697" i="209"/>
  <c r="P697" i="209"/>
  <c r="Q697" i="209"/>
  <c r="R697" i="209"/>
  <c r="S697" i="209"/>
  <c r="T697" i="209"/>
  <c r="U697" i="209"/>
  <c r="V697" i="209"/>
  <c r="W697" i="209"/>
  <c r="X697" i="209"/>
  <c r="Y697" i="209"/>
  <c r="Z697" i="209"/>
  <c r="AA697" i="209"/>
  <c r="AB697" i="209"/>
  <c r="A698" i="209"/>
  <c r="B698" i="209"/>
  <c r="C698" i="209"/>
  <c r="D698" i="209"/>
  <c r="E698" i="209"/>
  <c r="F698" i="209"/>
  <c r="G698" i="209"/>
  <c r="H698" i="209"/>
  <c r="I698" i="209"/>
  <c r="J698" i="209"/>
  <c r="K698" i="209"/>
  <c r="L698" i="209"/>
  <c r="M698" i="209"/>
  <c r="N698" i="209"/>
  <c r="O698" i="209"/>
  <c r="P698" i="209"/>
  <c r="Q698" i="209"/>
  <c r="R698" i="209"/>
  <c r="S698" i="209"/>
  <c r="T698" i="209"/>
  <c r="U698" i="209"/>
  <c r="V698" i="209"/>
  <c r="W698" i="209"/>
  <c r="X698" i="209"/>
  <c r="Y698" i="209"/>
  <c r="Z698" i="209"/>
  <c r="AA698" i="209"/>
  <c r="AB698" i="209"/>
  <c r="A699" i="209"/>
  <c r="B699" i="209"/>
  <c r="C699" i="209"/>
  <c r="D699" i="209"/>
  <c r="E699" i="209"/>
  <c r="F699" i="209"/>
  <c r="G699" i="209"/>
  <c r="H699" i="209"/>
  <c r="I699" i="209"/>
  <c r="J699" i="209"/>
  <c r="K699" i="209"/>
  <c r="L699" i="209"/>
  <c r="M699" i="209"/>
  <c r="N699" i="209"/>
  <c r="O699" i="209"/>
  <c r="P699" i="209"/>
  <c r="Q699" i="209"/>
  <c r="R699" i="209"/>
  <c r="S699" i="209"/>
  <c r="T699" i="209"/>
  <c r="U699" i="209"/>
  <c r="V699" i="209"/>
  <c r="W699" i="209"/>
  <c r="X699" i="209"/>
  <c r="Y699" i="209"/>
  <c r="Z699" i="209"/>
  <c r="AA699" i="209"/>
  <c r="AB699" i="209"/>
  <c r="A700" i="209"/>
  <c r="B700" i="209"/>
  <c r="C700" i="209"/>
  <c r="D700" i="209"/>
  <c r="E700" i="209"/>
  <c r="F700" i="209"/>
  <c r="G700" i="209"/>
  <c r="H700" i="209"/>
  <c r="I700" i="209"/>
  <c r="J700" i="209"/>
  <c r="K700" i="209"/>
  <c r="L700" i="209"/>
  <c r="M700" i="209"/>
  <c r="N700" i="209"/>
  <c r="O700" i="209"/>
  <c r="P700" i="209"/>
  <c r="Q700" i="209"/>
  <c r="R700" i="209"/>
  <c r="S700" i="209"/>
  <c r="T700" i="209"/>
  <c r="U700" i="209"/>
  <c r="V700" i="209"/>
  <c r="W700" i="209"/>
  <c r="X700" i="209"/>
  <c r="Y700" i="209"/>
  <c r="Z700" i="209"/>
  <c r="AA700" i="209"/>
  <c r="AB700" i="209"/>
  <c r="A701" i="209"/>
  <c r="B701" i="209"/>
  <c r="C701" i="209"/>
  <c r="D701" i="209"/>
  <c r="E701" i="209"/>
  <c r="F701" i="209"/>
  <c r="G701" i="209"/>
  <c r="H701" i="209"/>
  <c r="I701" i="209"/>
  <c r="J701" i="209"/>
  <c r="K701" i="209"/>
  <c r="L701" i="209"/>
  <c r="M701" i="209"/>
  <c r="N701" i="209"/>
  <c r="O701" i="209"/>
  <c r="P701" i="209"/>
  <c r="Q701" i="209"/>
  <c r="R701" i="209"/>
  <c r="S701" i="209"/>
  <c r="T701" i="209"/>
  <c r="U701" i="209"/>
  <c r="V701" i="209"/>
  <c r="W701" i="209"/>
  <c r="X701" i="209"/>
  <c r="Y701" i="209"/>
  <c r="Z701" i="209"/>
  <c r="AA701" i="209"/>
  <c r="AB701" i="209"/>
  <c r="A702" i="209"/>
  <c r="B702" i="209"/>
  <c r="C702" i="209"/>
  <c r="D702" i="209"/>
  <c r="E702" i="209"/>
  <c r="F702" i="209"/>
  <c r="G702" i="209"/>
  <c r="H702" i="209"/>
  <c r="I702" i="209"/>
  <c r="J702" i="209"/>
  <c r="K702" i="209"/>
  <c r="L702" i="209"/>
  <c r="M702" i="209"/>
  <c r="N702" i="209"/>
  <c r="O702" i="209"/>
  <c r="P702" i="209"/>
  <c r="Q702" i="209"/>
  <c r="R702" i="209"/>
  <c r="S702" i="209"/>
  <c r="T702" i="209"/>
  <c r="U702" i="209"/>
  <c r="V702" i="209"/>
  <c r="W702" i="209"/>
  <c r="X702" i="209"/>
  <c r="Y702" i="209"/>
  <c r="Z702" i="209"/>
  <c r="AA702" i="209"/>
  <c r="AB702" i="209"/>
  <c r="A703" i="209"/>
  <c r="B703" i="209"/>
  <c r="C703" i="209"/>
  <c r="D703" i="209"/>
  <c r="E703" i="209"/>
  <c r="F703" i="209"/>
  <c r="G703" i="209"/>
  <c r="H703" i="209"/>
  <c r="I703" i="209"/>
  <c r="J703" i="209"/>
  <c r="K703" i="209"/>
  <c r="L703" i="209"/>
  <c r="M703" i="209"/>
  <c r="N703" i="209"/>
  <c r="O703" i="209"/>
  <c r="P703" i="209"/>
  <c r="Q703" i="209"/>
  <c r="R703" i="209"/>
  <c r="S703" i="209"/>
  <c r="T703" i="209"/>
  <c r="U703" i="209"/>
  <c r="V703" i="209"/>
  <c r="W703" i="209"/>
  <c r="X703" i="209"/>
  <c r="Y703" i="209"/>
  <c r="Z703" i="209"/>
  <c r="AA703" i="209"/>
  <c r="AB703" i="209"/>
  <c r="A704" i="209"/>
  <c r="B704" i="209"/>
  <c r="C704" i="209"/>
  <c r="D704" i="209"/>
  <c r="E704" i="209"/>
  <c r="F704" i="209"/>
  <c r="G704" i="209"/>
  <c r="H704" i="209"/>
  <c r="I704" i="209"/>
  <c r="J704" i="209"/>
  <c r="K704" i="209"/>
  <c r="L704" i="209"/>
  <c r="M704" i="209"/>
  <c r="N704" i="209"/>
  <c r="O704" i="209"/>
  <c r="P704" i="209"/>
  <c r="Q704" i="209"/>
  <c r="R704" i="209"/>
  <c r="S704" i="209"/>
  <c r="T704" i="209"/>
  <c r="U704" i="209"/>
  <c r="V704" i="209"/>
  <c r="W704" i="209"/>
  <c r="X704" i="209"/>
  <c r="Y704" i="209"/>
  <c r="Z704" i="209"/>
  <c r="AA704" i="209"/>
  <c r="AB704" i="209"/>
  <c r="A705" i="209"/>
  <c r="B705" i="209"/>
  <c r="C705" i="209"/>
  <c r="D705" i="209"/>
  <c r="E705" i="209"/>
  <c r="F705" i="209"/>
  <c r="G705" i="209"/>
  <c r="H705" i="209"/>
  <c r="I705" i="209"/>
  <c r="J705" i="209"/>
  <c r="K705" i="209"/>
  <c r="L705" i="209"/>
  <c r="M705" i="209"/>
  <c r="N705" i="209"/>
  <c r="O705" i="209"/>
  <c r="P705" i="209"/>
  <c r="Q705" i="209"/>
  <c r="R705" i="209"/>
  <c r="S705" i="209"/>
  <c r="T705" i="209"/>
  <c r="U705" i="209"/>
  <c r="V705" i="209"/>
  <c r="W705" i="209"/>
  <c r="X705" i="209"/>
  <c r="Y705" i="209"/>
  <c r="Z705" i="209"/>
  <c r="AA705" i="209"/>
  <c r="AB705" i="209"/>
  <c r="A706" i="209"/>
  <c r="B706" i="209"/>
  <c r="C706" i="209"/>
  <c r="D706" i="209"/>
  <c r="E706" i="209"/>
  <c r="F706" i="209"/>
  <c r="G706" i="209"/>
  <c r="H706" i="209"/>
  <c r="I706" i="209"/>
  <c r="J706" i="209"/>
  <c r="K706" i="209"/>
  <c r="L706" i="209"/>
  <c r="M706" i="209"/>
  <c r="N706" i="209"/>
  <c r="O706" i="209"/>
  <c r="P706" i="209"/>
  <c r="Q706" i="209"/>
  <c r="R706" i="209"/>
  <c r="S706" i="209"/>
  <c r="T706" i="209"/>
  <c r="U706" i="209"/>
  <c r="V706" i="209"/>
  <c r="W706" i="209"/>
  <c r="X706" i="209"/>
  <c r="Y706" i="209"/>
  <c r="Z706" i="209"/>
  <c r="AA706" i="209"/>
  <c r="AB706" i="209"/>
  <c r="A707" i="209"/>
  <c r="B707" i="209"/>
  <c r="C707" i="209"/>
  <c r="D707" i="209"/>
  <c r="E707" i="209"/>
  <c r="F707" i="209"/>
  <c r="G707" i="209"/>
  <c r="H707" i="209"/>
  <c r="I707" i="209"/>
  <c r="J707" i="209"/>
  <c r="K707" i="209"/>
  <c r="L707" i="209"/>
  <c r="M707" i="209"/>
  <c r="N707" i="209"/>
  <c r="O707" i="209"/>
  <c r="P707" i="209"/>
  <c r="Q707" i="209"/>
  <c r="R707" i="209"/>
  <c r="S707" i="209"/>
  <c r="T707" i="209"/>
  <c r="U707" i="209"/>
  <c r="V707" i="209"/>
  <c r="W707" i="209"/>
  <c r="X707" i="209"/>
  <c r="Y707" i="209"/>
  <c r="Z707" i="209"/>
  <c r="AA707" i="209"/>
  <c r="AB707" i="209"/>
  <c r="A708" i="209"/>
  <c r="B708" i="209"/>
  <c r="C708" i="209"/>
  <c r="D708" i="209"/>
  <c r="E708" i="209"/>
  <c r="F708" i="209"/>
  <c r="G708" i="209"/>
  <c r="H708" i="209"/>
  <c r="I708" i="209"/>
  <c r="J708" i="209"/>
  <c r="K708" i="209"/>
  <c r="L708" i="209"/>
  <c r="M708" i="209"/>
  <c r="N708" i="209"/>
  <c r="O708" i="209"/>
  <c r="P708" i="209"/>
  <c r="Q708" i="209"/>
  <c r="R708" i="209"/>
  <c r="S708" i="209"/>
  <c r="T708" i="209"/>
  <c r="U708" i="209"/>
  <c r="V708" i="209"/>
  <c r="W708" i="209"/>
  <c r="X708" i="209"/>
  <c r="Y708" i="209"/>
  <c r="Z708" i="209"/>
  <c r="AA708" i="209"/>
  <c r="AB708" i="209"/>
  <c r="A709" i="209"/>
  <c r="B709" i="209"/>
  <c r="C709" i="209"/>
  <c r="D709" i="209"/>
  <c r="E709" i="209"/>
  <c r="F709" i="209"/>
  <c r="G709" i="209"/>
  <c r="H709" i="209"/>
  <c r="I709" i="209"/>
  <c r="J709" i="209"/>
  <c r="K709" i="209"/>
  <c r="L709" i="209"/>
  <c r="M709" i="209"/>
  <c r="N709" i="209"/>
  <c r="O709" i="209"/>
  <c r="P709" i="209"/>
  <c r="Q709" i="209"/>
  <c r="R709" i="209"/>
  <c r="S709" i="209"/>
  <c r="T709" i="209"/>
  <c r="U709" i="209"/>
  <c r="V709" i="209"/>
  <c r="W709" i="209"/>
  <c r="X709" i="209"/>
  <c r="Y709" i="209"/>
  <c r="Z709" i="209"/>
  <c r="AA709" i="209"/>
  <c r="AB709" i="209"/>
  <c r="A710" i="209"/>
  <c r="B710" i="209"/>
  <c r="C710" i="209"/>
  <c r="D710" i="209"/>
  <c r="E710" i="209"/>
  <c r="F710" i="209"/>
  <c r="G710" i="209"/>
  <c r="H710" i="209"/>
  <c r="I710" i="209"/>
  <c r="J710" i="209"/>
  <c r="K710" i="209"/>
  <c r="L710" i="209"/>
  <c r="M710" i="209"/>
  <c r="N710" i="209"/>
  <c r="O710" i="209"/>
  <c r="P710" i="209"/>
  <c r="Q710" i="209"/>
  <c r="R710" i="209"/>
  <c r="S710" i="209"/>
  <c r="T710" i="209"/>
  <c r="U710" i="209"/>
  <c r="V710" i="209"/>
  <c r="W710" i="209"/>
  <c r="X710" i="209"/>
  <c r="Y710" i="209"/>
  <c r="Z710" i="209"/>
  <c r="AA710" i="209"/>
  <c r="AB710" i="209"/>
  <c r="A711" i="209"/>
  <c r="B711" i="209"/>
  <c r="C711" i="209"/>
  <c r="D711" i="209"/>
  <c r="E711" i="209"/>
  <c r="F711" i="209"/>
  <c r="G711" i="209"/>
  <c r="H711" i="209"/>
  <c r="I711" i="209"/>
  <c r="J711" i="209"/>
  <c r="K711" i="209"/>
  <c r="L711" i="209"/>
  <c r="M711" i="209"/>
  <c r="N711" i="209"/>
  <c r="O711" i="209"/>
  <c r="P711" i="209"/>
  <c r="Q711" i="209"/>
  <c r="R711" i="209"/>
  <c r="S711" i="209"/>
  <c r="T711" i="209"/>
  <c r="U711" i="209"/>
  <c r="V711" i="209"/>
  <c r="W711" i="209"/>
  <c r="X711" i="209"/>
  <c r="Y711" i="209"/>
  <c r="Z711" i="209"/>
  <c r="AA711" i="209"/>
  <c r="AB711" i="209"/>
  <c r="A712" i="209"/>
  <c r="B712" i="209"/>
  <c r="C712" i="209"/>
  <c r="D712" i="209"/>
  <c r="E712" i="209"/>
  <c r="F712" i="209"/>
  <c r="G712" i="209"/>
  <c r="H712" i="209"/>
  <c r="I712" i="209"/>
  <c r="J712" i="209"/>
  <c r="K712" i="209"/>
  <c r="L712" i="209"/>
  <c r="M712" i="209"/>
  <c r="N712" i="209"/>
  <c r="O712" i="209"/>
  <c r="P712" i="209"/>
  <c r="Q712" i="209"/>
  <c r="R712" i="209"/>
  <c r="S712" i="209"/>
  <c r="T712" i="209"/>
  <c r="U712" i="209"/>
  <c r="V712" i="209"/>
  <c r="W712" i="209"/>
  <c r="X712" i="209"/>
  <c r="Y712" i="209"/>
  <c r="Z712" i="209"/>
  <c r="AA712" i="209"/>
  <c r="AB712" i="209"/>
  <c r="A713" i="209"/>
  <c r="B713" i="209"/>
  <c r="C713" i="209"/>
  <c r="D713" i="209"/>
  <c r="E713" i="209"/>
  <c r="F713" i="209"/>
  <c r="G713" i="209"/>
  <c r="H713" i="209"/>
  <c r="I713" i="209"/>
  <c r="J713" i="209"/>
  <c r="K713" i="209"/>
  <c r="L713" i="209"/>
  <c r="M713" i="209"/>
  <c r="N713" i="209"/>
  <c r="O713" i="209"/>
  <c r="P713" i="209"/>
  <c r="Q713" i="209"/>
  <c r="R713" i="209"/>
  <c r="S713" i="209"/>
  <c r="T713" i="209"/>
  <c r="U713" i="209"/>
  <c r="V713" i="209"/>
  <c r="W713" i="209"/>
  <c r="X713" i="209"/>
  <c r="Y713" i="209"/>
  <c r="Z713" i="209"/>
  <c r="AA713" i="209"/>
  <c r="AB713" i="209"/>
  <c r="A714" i="209"/>
  <c r="B714" i="209"/>
  <c r="C714" i="209"/>
  <c r="D714" i="209"/>
  <c r="E714" i="209"/>
  <c r="F714" i="209"/>
  <c r="G714" i="209"/>
  <c r="H714" i="209"/>
  <c r="I714" i="209"/>
  <c r="J714" i="209"/>
  <c r="K714" i="209"/>
  <c r="L714" i="209"/>
  <c r="M714" i="209"/>
  <c r="N714" i="209"/>
  <c r="O714" i="209"/>
  <c r="P714" i="209"/>
  <c r="Q714" i="209"/>
  <c r="R714" i="209"/>
  <c r="S714" i="209"/>
  <c r="T714" i="209"/>
  <c r="U714" i="209"/>
  <c r="V714" i="209"/>
  <c r="W714" i="209"/>
  <c r="X714" i="209"/>
  <c r="Y714" i="209"/>
  <c r="Z714" i="209"/>
  <c r="AA714" i="209"/>
  <c r="AB714" i="209"/>
  <c r="A715" i="209"/>
  <c r="B715" i="209"/>
  <c r="C715" i="209"/>
  <c r="D715" i="209"/>
  <c r="E715" i="209"/>
  <c r="F715" i="209"/>
  <c r="G715" i="209"/>
  <c r="H715" i="209"/>
  <c r="I715" i="209"/>
  <c r="J715" i="209"/>
  <c r="K715" i="209"/>
  <c r="L715" i="209"/>
  <c r="M715" i="209"/>
  <c r="N715" i="209"/>
  <c r="O715" i="209"/>
  <c r="P715" i="209"/>
  <c r="Q715" i="209"/>
  <c r="R715" i="209"/>
  <c r="S715" i="209"/>
  <c r="T715" i="209"/>
  <c r="U715" i="209"/>
  <c r="V715" i="209"/>
  <c r="W715" i="209"/>
  <c r="X715" i="209"/>
  <c r="Y715" i="209"/>
  <c r="Z715" i="209"/>
  <c r="AA715" i="209"/>
  <c r="AB715" i="209"/>
  <c r="A716" i="209"/>
  <c r="B716" i="209"/>
  <c r="C716" i="209"/>
  <c r="D716" i="209"/>
  <c r="E716" i="209"/>
  <c r="F716" i="209"/>
  <c r="G716" i="209"/>
  <c r="H716" i="209"/>
  <c r="I716" i="209"/>
  <c r="J716" i="209"/>
  <c r="K716" i="209"/>
  <c r="L716" i="209"/>
  <c r="M716" i="209"/>
  <c r="N716" i="209"/>
  <c r="O716" i="209"/>
  <c r="P716" i="209"/>
  <c r="Q716" i="209"/>
  <c r="R716" i="209"/>
  <c r="S716" i="209"/>
  <c r="T716" i="209"/>
  <c r="U716" i="209"/>
  <c r="V716" i="209"/>
  <c r="W716" i="209"/>
  <c r="X716" i="209"/>
  <c r="Y716" i="209"/>
  <c r="Z716" i="209"/>
  <c r="AA716" i="209"/>
  <c r="AB716" i="209"/>
  <c r="A717" i="209"/>
  <c r="B717" i="209"/>
  <c r="C717" i="209"/>
  <c r="D717" i="209"/>
  <c r="E717" i="209"/>
  <c r="F717" i="209"/>
  <c r="G717" i="209"/>
  <c r="H717" i="209"/>
  <c r="I717" i="209"/>
  <c r="J717" i="209"/>
  <c r="K717" i="209"/>
  <c r="L717" i="209"/>
  <c r="M717" i="209"/>
  <c r="N717" i="209"/>
  <c r="O717" i="209"/>
  <c r="P717" i="209"/>
  <c r="Q717" i="209"/>
  <c r="R717" i="209"/>
  <c r="S717" i="209"/>
  <c r="T717" i="209"/>
  <c r="U717" i="209"/>
  <c r="V717" i="209"/>
  <c r="W717" i="209"/>
  <c r="X717" i="209"/>
  <c r="Y717" i="209"/>
  <c r="Z717" i="209"/>
  <c r="AA717" i="209"/>
  <c r="AB717" i="209"/>
  <c r="A718" i="209"/>
  <c r="B718" i="209"/>
  <c r="C718" i="209"/>
  <c r="D718" i="209"/>
  <c r="E718" i="209"/>
  <c r="F718" i="209"/>
  <c r="G718" i="209"/>
  <c r="H718" i="209"/>
  <c r="I718" i="209"/>
  <c r="J718" i="209"/>
  <c r="K718" i="209"/>
  <c r="L718" i="209"/>
  <c r="M718" i="209"/>
  <c r="N718" i="209"/>
  <c r="O718" i="209"/>
  <c r="P718" i="209"/>
  <c r="Q718" i="209"/>
  <c r="R718" i="209"/>
  <c r="S718" i="209"/>
  <c r="T718" i="209"/>
  <c r="U718" i="209"/>
  <c r="V718" i="209"/>
  <c r="W718" i="209"/>
  <c r="X718" i="209"/>
  <c r="Y718" i="209"/>
  <c r="Z718" i="209"/>
  <c r="AA718" i="209"/>
  <c r="AB718" i="209"/>
  <c r="A719" i="209"/>
  <c r="B719" i="209"/>
  <c r="C719" i="209"/>
  <c r="D719" i="209"/>
  <c r="E719" i="209"/>
  <c r="F719" i="209"/>
  <c r="G719" i="209"/>
  <c r="H719" i="209"/>
  <c r="I719" i="209"/>
  <c r="J719" i="209"/>
  <c r="K719" i="209"/>
  <c r="L719" i="209"/>
  <c r="M719" i="209"/>
  <c r="N719" i="209"/>
  <c r="O719" i="209"/>
  <c r="P719" i="209"/>
  <c r="Q719" i="209"/>
  <c r="R719" i="209"/>
  <c r="S719" i="209"/>
  <c r="T719" i="209"/>
  <c r="U719" i="209"/>
  <c r="V719" i="209"/>
  <c r="W719" i="209"/>
  <c r="X719" i="209"/>
  <c r="Y719" i="209"/>
  <c r="Z719" i="209"/>
  <c r="AA719" i="209"/>
  <c r="AB719" i="209"/>
  <c r="A720" i="209"/>
  <c r="B720" i="209"/>
  <c r="C720" i="209"/>
  <c r="D720" i="209"/>
  <c r="E720" i="209"/>
  <c r="F720" i="209"/>
  <c r="G720" i="209"/>
  <c r="H720" i="209"/>
  <c r="I720" i="209"/>
  <c r="J720" i="209"/>
  <c r="K720" i="209"/>
  <c r="L720" i="209"/>
  <c r="M720" i="209"/>
  <c r="N720" i="209"/>
  <c r="O720" i="209"/>
  <c r="P720" i="209"/>
  <c r="Q720" i="209"/>
  <c r="R720" i="209"/>
  <c r="S720" i="209"/>
  <c r="T720" i="209"/>
  <c r="U720" i="209"/>
  <c r="V720" i="209"/>
  <c r="W720" i="209"/>
  <c r="X720" i="209"/>
  <c r="Y720" i="209"/>
  <c r="Z720" i="209"/>
  <c r="AA720" i="209"/>
  <c r="AB720" i="209"/>
  <c r="A721" i="209"/>
  <c r="B721" i="209"/>
  <c r="C721" i="209"/>
  <c r="D721" i="209"/>
  <c r="E721" i="209"/>
  <c r="F721" i="209"/>
  <c r="G721" i="209"/>
  <c r="H721" i="209"/>
  <c r="I721" i="209"/>
  <c r="J721" i="209"/>
  <c r="K721" i="209"/>
  <c r="L721" i="209"/>
  <c r="M721" i="209"/>
  <c r="N721" i="209"/>
  <c r="O721" i="209"/>
  <c r="P721" i="209"/>
  <c r="Q721" i="209"/>
  <c r="R721" i="209"/>
  <c r="S721" i="209"/>
  <c r="T721" i="209"/>
  <c r="U721" i="209"/>
  <c r="V721" i="209"/>
  <c r="W721" i="209"/>
  <c r="X721" i="209"/>
  <c r="Y721" i="209"/>
  <c r="Z721" i="209"/>
  <c r="AA721" i="209"/>
  <c r="AB721" i="209"/>
  <c r="A722" i="209"/>
  <c r="B722" i="209"/>
  <c r="C722" i="209"/>
  <c r="D722" i="209"/>
  <c r="E722" i="209"/>
  <c r="F722" i="209"/>
  <c r="G722" i="209"/>
  <c r="H722" i="209"/>
  <c r="I722" i="209"/>
  <c r="J722" i="209"/>
  <c r="K722" i="209"/>
  <c r="L722" i="209"/>
  <c r="M722" i="209"/>
  <c r="N722" i="209"/>
  <c r="O722" i="209"/>
  <c r="P722" i="209"/>
  <c r="Q722" i="209"/>
  <c r="R722" i="209"/>
  <c r="S722" i="209"/>
  <c r="T722" i="209"/>
  <c r="U722" i="209"/>
  <c r="V722" i="209"/>
  <c r="W722" i="209"/>
  <c r="X722" i="209"/>
  <c r="Y722" i="209"/>
  <c r="Z722" i="209"/>
  <c r="AA722" i="209"/>
  <c r="AB722" i="209"/>
  <c r="A723" i="209"/>
  <c r="B723" i="209"/>
  <c r="C723" i="209"/>
  <c r="D723" i="209"/>
  <c r="E723" i="209"/>
  <c r="F723" i="209"/>
  <c r="G723" i="209"/>
  <c r="H723" i="209"/>
  <c r="I723" i="209"/>
  <c r="J723" i="209"/>
  <c r="K723" i="209"/>
  <c r="L723" i="209"/>
  <c r="M723" i="209"/>
  <c r="N723" i="209"/>
  <c r="O723" i="209"/>
  <c r="P723" i="209"/>
  <c r="Q723" i="209"/>
  <c r="R723" i="209"/>
  <c r="S723" i="209"/>
  <c r="T723" i="209"/>
  <c r="U723" i="209"/>
  <c r="V723" i="209"/>
  <c r="W723" i="209"/>
  <c r="X723" i="209"/>
  <c r="Y723" i="209"/>
  <c r="Z723" i="209"/>
  <c r="AA723" i="209"/>
  <c r="AB723" i="209"/>
  <c r="A724" i="209"/>
  <c r="B724" i="209"/>
  <c r="C724" i="209"/>
  <c r="D724" i="209"/>
  <c r="E724" i="209"/>
  <c r="F724" i="209"/>
  <c r="G724" i="209"/>
  <c r="H724" i="209"/>
  <c r="I724" i="209"/>
  <c r="J724" i="209"/>
  <c r="K724" i="209"/>
  <c r="L724" i="209"/>
  <c r="M724" i="209"/>
  <c r="N724" i="209"/>
  <c r="O724" i="209"/>
  <c r="P724" i="209"/>
  <c r="Q724" i="209"/>
  <c r="R724" i="209"/>
  <c r="S724" i="209"/>
  <c r="T724" i="209"/>
  <c r="U724" i="209"/>
  <c r="V724" i="209"/>
  <c r="W724" i="209"/>
  <c r="X724" i="209"/>
  <c r="Y724" i="209"/>
  <c r="Z724" i="209"/>
  <c r="AA724" i="209"/>
  <c r="AB724" i="209"/>
  <c r="A725" i="209"/>
  <c r="B725" i="209"/>
  <c r="C725" i="209"/>
  <c r="D725" i="209"/>
  <c r="E725" i="209"/>
  <c r="F725" i="209"/>
  <c r="G725" i="209"/>
  <c r="H725" i="209"/>
  <c r="I725" i="209"/>
  <c r="J725" i="209"/>
  <c r="K725" i="209"/>
  <c r="L725" i="209"/>
  <c r="M725" i="209"/>
  <c r="N725" i="209"/>
  <c r="O725" i="209"/>
  <c r="P725" i="209"/>
  <c r="Q725" i="209"/>
  <c r="R725" i="209"/>
  <c r="S725" i="209"/>
  <c r="T725" i="209"/>
  <c r="U725" i="209"/>
  <c r="V725" i="209"/>
  <c r="W725" i="209"/>
  <c r="X725" i="209"/>
  <c r="Y725" i="209"/>
  <c r="Z725" i="209"/>
  <c r="AA725" i="209"/>
  <c r="AB725" i="209"/>
  <c r="A726" i="209"/>
  <c r="B726" i="209"/>
  <c r="C726" i="209"/>
  <c r="D726" i="209"/>
  <c r="E726" i="209"/>
  <c r="F726" i="209"/>
  <c r="G726" i="209"/>
  <c r="H726" i="209"/>
  <c r="I726" i="209"/>
  <c r="J726" i="209"/>
  <c r="K726" i="209"/>
  <c r="L726" i="209"/>
  <c r="M726" i="209"/>
  <c r="N726" i="209"/>
  <c r="O726" i="209"/>
  <c r="P726" i="209"/>
  <c r="Q726" i="209"/>
  <c r="R726" i="209"/>
  <c r="S726" i="209"/>
  <c r="T726" i="209"/>
  <c r="U726" i="209"/>
  <c r="V726" i="209"/>
  <c r="W726" i="209"/>
  <c r="X726" i="209"/>
  <c r="Y726" i="209"/>
  <c r="Z726" i="209"/>
  <c r="AA726" i="209"/>
  <c r="AB726" i="209"/>
  <c r="A727" i="209"/>
  <c r="B727" i="209"/>
  <c r="C727" i="209"/>
  <c r="D727" i="209"/>
  <c r="E727" i="209"/>
  <c r="F727" i="209"/>
  <c r="G727" i="209"/>
  <c r="H727" i="209"/>
  <c r="I727" i="209"/>
  <c r="J727" i="209"/>
  <c r="K727" i="209"/>
  <c r="L727" i="209"/>
  <c r="M727" i="209"/>
  <c r="N727" i="209"/>
  <c r="O727" i="209"/>
  <c r="P727" i="209"/>
  <c r="Q727" i="209"/>
  <c r="R727" i="209"/>
  <c r="S727" i="209"/>
  <c r="T727" i="209"/>
  <c r="U727" i="209"/>
  <c r="V727" i="209"/>
  <c r="W727" i="209"/>
  <c r="X727" i="209"/>
  <c r="Y727" i="209"/>
  <c r="Z727" i="209"/>
  <c r="AA727" i="209"/>
  <c r="AB727" i="209"/>
  <c r="A728" i="209"/>
  <c r="B728" i="209"/>
  <c r="C728" i="209"/>
  <c r="D728" i="209"/>
  <c r="E728" i="209"/>
  <c r="F728" i="209"/>
  <c r="G728" i="209"/>
  <c r="H728" i="209"/>
  <c r="I728" i="209"/>
  <c r="J728" i="209"/>
  <c r="K728" i="209"/>
  <c r="L728" i="209"/>
  <c r="M728" i="209"/>
  <c r="N728" i="209"/>
  <c r="O728" i="209"/>
  <c r="P728" i="209"/>
  <c r="Q728" i="209"/>
  <c r="R728" i="209"/>
  <c r="S728" i="209"/>
  <c r="T728" i="209"/>
  <c r="U728" i="209"/>
  <c r="V728" i="209"/>
  <c r="W728" i="209"/>
  <c r="X728" i="209"/>
  <c r="Y728" i="209"/>
  <c r="Z728" i="209"/>
  <c r="AA728" i="209"/>
  <c r="AB728" i="209"/>
  <c r="A729" i="209"/>
  <c r="B729" i="209"/>
  <c r="C729" i="209"/>
  <c r="D729" i="209"/>
  <c r="E729" i="209"/>
  <c r="F729" i="209"/>
  <c r="G729" i="209"/>
  <c r="H729" i="209"/>
  <c r="I729" i="209"/>
  <c r="J729" i="209"/>
  <c r="K729" i="209"/>
  <c r="L729" i="209"/>
  <c r="M729" i="209"/>
  <c r="N729" i="209"/>
  <c r="O729" i="209"/>
  <c r="P729" i="209"/>
  <c r="Q729" i="209"/>
  <c r="R729" i="209"/>
  <c r="S729" i="209"/>
  <c r="T729" i="209"/>
  <c r="U729" i="209"/>
  <c r="V729" i="209"/>
  <c r="W729" i="209"/>
  <c r="X729" i="209"/>
  <c r="Y729" i="209"/>
  <c r="Z729" i="209"/>
  <c r="AA729" i="209"/>
  <c r="AB729" i="209"/>
  <c r="A730" i="209"/>
  <c r="B730" i="209"/>
  <c r="C730" i="209"/>
  <c r="D730" i="209"/>
  <c r="E730" i="209"/>
  <c r="F730" i="209"/>
  <c r="G730" i="209"/>
  <c r="H730" i="209"/>
  <c r="I730" i="209"/>
  <c r="J730" i="209"/>
  <c r="K730" i="209"/>
  <c r="L730" i="209"/>
  <c r="M730" i="209"/>
  <c r="N730" i="209"/>
  <c r="O730" i="209"/>
  <c r="P730" i="209"/>
  <c r="Q730" i="209"/>
  <c r="R730" i="209"/>
  <c r="S730" i="209"/>
  <c r="T730" i="209"/>
  <c r="U730" i="209"/>
  <c r="V730" i="209"/>
  <c r="W730" i="209"/>
  <c r="X730" i="209"/>
  <c r="Y730" i="209"/>
  <c r="Z730" i="209"/>
  <c r="AA730" i="209"/>
  <c r="AB730" i="209"/>
  <c r="A731" i="209"/>
  <c r="B731" i="209"/>
  <c r="C731" i="209"/>
  <c r="D731" i="209"/>
  <c r="E731" i="209"/>
  <c r="F731" i="209"/>
  <c r="G731" i="209"/>
  <c r="H731" i="209"/>
  <c r="I731" i="209"/>
  <c r="J731" i="209"/>
  <c r="K731" i="209"/>
  <c r="L731" i="209"/>
  <c r="M731" i="209"/>
  <c r="N731" i="209"/>
  <c r="O731" i="209"/>
  <c r="P731" i="209"/>
  <c r="Q731" i="209"/>
  <c r="R731" i="209"/>
  <c r="S731" i="209"/>
  <c r="T731" i="209"/>
  <c r="U731" i="209"/>
  <c r="V731" i="209"/>
  <c r="W731" i="209"/>
  <c r="X731" i="209"/>
  <c r="Y731" i="209"/>
  <c r="Z731" i="209"/>
  <c r="AA731" i="209"/>
  <c r="AB731" i="209"/>
  <c r="A732" i="209"/>
  <c r="B732" i="209"/>
  <c r="C732" i="209"/>
  <c r="D732" i="209"/>
  <c r="E732" i="209"/>
  <c r="F732" i="209"/>
  <c r="G732" i="209"/>
  <c r="H732" i="209"/>
  <c r="I732" i="209"/>
  <c r="J732" i="209"/>
  <c r="K732" i="209"/>
  <c r="L732" i="209"/>
  <c r="M732" i="209"/>
  <c r="N732" i="209"/>
  <c r="O732" i="209"/>
  <c r="P732" i="209"/>
  <c r="Q732" i="209"/>
  <c r="R732" i="209"/>
  <c r="S732" i="209"/>
  <c r="T732" i="209"/>
  <c r="U732" i="209"/>
  <c r="V732" i="209"/>
  <c r="W732" i="209"/>
  <c r="X732" i="209"/>
  <c r="Y732" i="209"/>
  <c r="Z732" i="209"/>
  <c r="AA732" i="209"/>
  <c r="AB732" i="209"/>
  <c r="A733" i="209"/>
  <c r="B733" i="209"/>
  <c r="C733" i="209"/>
  <c r="D733" i="209"/>
  <c r="E733" i="209"/>
  <c r="F733" i="209"/>
  <c r="G733" i="209"/>
  <c r="H733" i="209"/>
  <c r="I733" i="209"/>
  <c r="J733" i="209"/>
  <c r="K733" i="209"/>
  <c r="L733" i="209"/>
  <c r="M733" i="209"/>
  <c r="N733" i="209"/>
  <c r="O733" i="209"/>
  <c r="P733" i="209"/>
  <c r="Q733" i="209"/>
  <c r="R733" i="209"/>
  <c r="S733" i="209"/>
  <c r="T733" i="209"/>
  <c r="U733" i="209"/>
  <c r="V733" i="209"/>
  <c r="W733" i="209"/>
  <c r="X733" i="209"/>
  <c r="Y733" i="209"/>
  <c r="Z733" i="209"/>
  <c r="AA733" i="209"/>
  <c r="AB733" i="209"/>
  <c r="A734" i="209"/>
  <c r="B734" i="209"/>
  <c r="C734" i="209"/>
  <c r="D734" i="209"/>
  <c r="E734" i="209"/>
  <c r="F734" i="209"/>
  <c r="G734" i="209"/>
  <c r="H734" i="209"/>
  <c r="I734" i="209"/>
  <c r="J734" i="209"/>
  <c r="K734" i="209"/>
  <c r="L734" i="209"/>
  <c r="M734" i="209"/>
  <c r="N734" i="209"/>
  <c r="O734" i="209"/>
  <c r="P734" i="209"/>
  <c r="Q734" i="209"/>
  <c r="R734" i="209"/>
  <c r="S734" i="209"/>
  <c r="T734" i="209"/>
  <c r="U734" i="209"/>
  <c r="V734" i="209"/>
  <c r="W734" i="209"/>
  <c r="X734" i="209"/>
  <c r="Y734" i="209"/>
  <c r="Z734" i="209"/>
  <c r="AA734" i="209"/>
  <c r="AB734" i="209"/>
  <c r="A735" i="209"/>
  <c r="B735" i="209"/>
  <c r="C735" i="209"/>
  <c r="D735" i="209"/>
  <c r="E735" i="209"/>
  <c r="F735" i="209"/>
  <c r="G735" i="209"/>
  <c r="H735" i="209"/>
  <c r="I735" i="209"/>
  <c r="J735" i="209"/>
  <c r="K735" i="209"/>
  <c r="L735" i="209"/>
  <c r="M735" i="209"/>
  <c r="N735" i="209"/>
  <c r="O735" i="209"/>
  <c r="P735" i="209"/>
  <c r="Q735" i="209"/>
  <c r="R735" i="209"/>
  <c r="S735" i="209"/>
  <c r="T735" i="209"/>
  <c r="U735" i="209"/>
  <c r="V735" i="209"/>
  <c r="W735" i="209"/>
  <c r="X735" i="209"/>
  <c r="Y735" i="209"/>
  <c r="Z735" i="209"/>
  <c r="AA735" i="209"/>
  <c r="AB735" i="209"/>
  <c r="A736" i="209"/>
  <c r="B736" i="209"/>
  <c r="C736" i="209"/>
  <c r="D736" i="209"/>
  <c r="E736" i="209"/>
  <c r="F736" i="209"/>
  <c r="G736" i="209"/>
  <c r="H736" i="209"/>
  <c r="I736" i="209"/>
  <c r="J736" i="209"/>
  <c r="K736" i="209"/>
  <c r="L736" i="209"/>
  <c r="M736" i="209"/>
  <c r="N736" i="209"/>
  <c r="O736" i="209"/>
  <c r="P736" i="209"/>
  <c r="Q736" i="209"/>
  <c r="R736" i="209"/>
  <c r="S736" i="209"/>
  <c r="T736" i="209"/>
  <c r="U736" i="209"/>
  <c r="V736" i="209"/>
  <c r="W736" i="209"/>
  <c r="X736" i="209"/>
  <c r="Y736" i="209"/>
  <c r="Z736" i="209"/>
  <c r="AA736" i="209"/>
  <c r="AB736" i="209"/>
  <c r="A737" i="209"/>
  <c r="B737" i="209"/>
  <c r="C737" i="209"/>
  <c r="D737" i="209"/>
  <c r="E737" i="209"/>
  <c r="F737" i="209"/>
  <c r="G737" i="209"/>
  <c r="H737" i="209"/>
  <c r="I737" i="209"/>
  <c r="J737" i="209"/>
  <c r="K737" i="209"/>
  <c r="L737" i="209"/>
  <c r="M737" i="209"/>
  <c r="N737" i="209"/>
  <c r="O737" i="209"/>
  <c r="P737" i="209"/>
  <c r="Q737" i="209"/>
  <c r="R737" i="209"/>
  <c r="S737" i="209"/>
  <c r="T737" i="209"/>
  <c r="U737" i="209"/>
  <c r="V737" i="209"/>
  <c r="W737" i="209"/>
  <c r="X737" i="209"/>
  <c r="Y737" i="209"/>
  <c r="Z737" i="209"/>
  <c r="AA737" i="209"/>
  <c r="AB737" i="209"/>
  <c r="A738" i="209"/>
  <c r="B738" i="209"/>
  <c r="C738" i="209"/>
  <c r="D738" i="209"/>
  <c r="E738" i="209"/>
  <c r="F738" i="209"/>
  <c r="G738" i="209"/>
  <c r="H738" i="209"/>
  <c r="I738" i="209"/>
  <c r="J738" i="209"/>
  <c r="K738" i="209"/>
  <c r="L738" i="209"/>
  <c r="M738" i="209"/>
  <c r="N738" i="209"/>
  <c r="O738" i="209"/>
  <c r="P738" i="209"/>
  <c r="Q738" i="209"/>
  <c r="R738" i="209"/>
  <c r="S738" i="209"/>
  <c r="T738" i="209"/>
  <c r="U738" i="209"/>
  <c r="V738" i="209"/>
  <c r="W738" i="209"/>
  <c r="X738" i="209"/>
  <c r="Y738" i="209"/>
  <c r="Z738" i="209"/>
  <c r="AA738" i="209"/>
  <c r="AB738" i="209"/>
  <c r="A739" i="209"/>
  <c r="B739" i="209"/>
  <c r="C739" i="209"/>
  <c r="D739" i="209"/>
  <c r="E739" i="209"/>
  <c r="F739" i="209"/>
  <c r="G739" i="209"/>
  <c r="H739" i="209"/>
  <c r="I739" i="209"/>
  <c r="J739" i="209"/>
  <c r="K739" i="209"/>
  <c r="L739" i="209"/>
  <c r="M739" i="209"/>
  <c r="N739" i="209"/>
  <c r="O739" i="209"/>
  <c r="P739" i="209"/>
  <c r="Q739" i="209"/>
  <c r="R739" i="209"/>
  <c r="S739" i="209"/>
  <c r="T739" i="209"/>
  <c r="U739" i="209"/>
  <c r="V739" i="209"/>
  <c r="W739" i="209"/>
  <c r="X739" i="209"/>
  <c r="Y739" i="209"/>
  <c r="Z739" i="209"/>
  <c r="AA739" i="209"/>
  <c r="AB739" i="209"/>
  <c r="A740" i="209"/>
  <c r="B740" i="209"/>
  <c r="C740" i="209"/>
  <c r="D740" i="209"/>
  <c r="E740" i="209"/>
  <c r="F740" i="209"/>
  <c r="G740" i="209"/>
  <c r="H740" i="209"/>
  <c r="I740" i="209"/>
  <c r="J740" i="209"/>
  <c r="K740" i="209"/>
  <c r="L740" i="209"/>
  <c r="M740" i="209"/>
  <c r="N740" i="209"/>
  <c r="O740" i="209"/>
  <c r="P740" i="209"/>
  <c r="Q740" i="209"/>
  <c r="R740" i="209"/>
  <c r="S740" i="209"/>
  <c r="T740" i="209"/>
  <c r="U740" i="209"/>
  <c r="V740" i="209"/>
  <c r="W740" i="209"/>
  <c r="X740" i="209"/>
  <c r="Y740" i="209"/>
  <c r="Z740" i="209"/>
  <c r="AA740" i="209"/>
  <c r="AB740" i="209"/>
  <c r="A741" i="209"/>
  <c r="B741" i="209"/>
  <c r="C741" i="209"/>
  <c r="D741" i="209"/>
  <c r="E741" i="209"/>
  <c r="F741" i="209"/>
  <c r="G741" i="209"/>
  <c r="H741" i="209"/>
  <c r="I741" i="209"/>
  <c r="J741" i="209"/>
  <c r="K741" i="209"/>
  <c r="L741" i="209"/>
  <c r="M741" i="209"/>
  <c r="N741" i="209"/>
  <c r="O741" i="209"/>
  <c r="P741" i="209"/>
  <c r="Q741" i="209"/>
  <c r="R741" i="209"/>
  <c r="S741" i="209"/>
  <c r="T741" i="209"/>
  <c r="U741" i="209"/>
  <c r="V741" i="209"/>
  <c r="W741" i="209"/>
  <c r="X741" i="209"/>
  <c r="Y741" i="209"/>
  <c r="Z741" i="209"/>
  <c r="AA741" i="209"/>
  <c r="AB741" i="209"/>
  <c r="A742" i="209"/>
  <c r="B742" i="209"/>
  <c r="C742" i="209"/>
  <c r="D742" i="209"/>
  <c r="E742" i="209"/>
  <c r="F742" i="209"/>
  <c r="G742" i="209"/>
  <c r="H742" i="209"/>
  <c r="I742" i="209"/>
  <c r="J742" i="209"/>
  <c r="K742" i="209"/>
  <c r="L742" i="209"/>
  <c r="M742" i="209"/>
  <c r="N742" i="209"/>
  <c r="O742" i="209"/>
  <c r="P742" i="209"/>
  <c r="Q742" i="209"/>
  <c r="R742" i="209"/>
  <c r="S742" i="209"/>
  <c r="T742" i="209"/>
  <c r="U742" i="209"/>
  <c r="V742" i="209"/>
  <c r="W742" i="209"/>
  <c r="X742" i="209"/>
  <c r="Y742" i="209"/>
  <c r="Z742" i="209"/>
  <c r="AA742" i="209"/>
  <c r="AB742" i="209"/>
  <c r="A743" i="209"/>
  <c r="B743" i="209"/>
  <c r="C743" i="209"/>
  <c r="D743" i="209"/>
  <c r="E743" i="209"/>
  <c r="F743" i="209"/>
  <c r="G743" i="209"/>
  <c r="H743" i="209"/>
  <c r="I743" i="209"/>
  <c r="J743" i="209"/>
  <c r="K743" i="209"/>
  <c r="L743" i="209"/>
  <c r="M743" i="209"/>
  <c r="N743" i="209"/>
  <c r="O743" i="209"/>
  <c r="P743" i="209"/>
  <c r="Q743" i="209"/>
  <c r="R743" i="209"/>
  <c r="S743" i="209"/>
  <c r="T743" i="209"/>
  <c r="U743" i="209"/>
  <c r="V743" i="209"/>
  <c r="W743" i="209"/>
  <c r="X743" i="209"/>
  <c r="Y743" i="209"/>
  <c r="Z743" i="209"/>
  <c r="AA743" i="209"/>
  <c r="AB743" i="209"/>
  <c r="A744" i="209"/>
  <c r="B744" i="209"/>
  <c r="C744" i="209"/>
  <c r="D744" i="209"/>
  <c r="E744" i="209"/>
  <c r="F744" i="209"/>
  <c r="G744" i="209"/>
  <c r="H744" i="209"/>
  <c r="I744" i="209"/>
  <c r="J744" i="209"/>
  <c r="K744" i="209"/>
  <c r="L744" i="209"/>
  <c r="M744" i="209"/>
  <c r="N744" i="209"/>
  <c r="O744" i="209"/>
  <c r="P744" i="209"/>
  <c r="Q744" i="209"/>
  <c r="R744" i="209"/>
  <c r="S744" i="209"/>
  <c r="T744" i="209"/>
  <c r="U744" i="209"/>
  <c r="V744" i="209"/>
  <c r="W744" i="209"/>
  <c r="X744" i="209"/>
  <c r="Y744" i="209"/>
  <c r="Z744" i="209"/>
  <c r="AA744" i="209"/>
  <c r="AB744" i="209"/>
  <c r="A745" i="209"/>
  <c r="B745" i="209"/>
  <c r="C745" i="209"/>
  <c r="D745" i="209"/>
  <c r="E745" i="209"/>
  <c r="F745" i="209"/>
  <c r="G745" i="209"/>
  <c r="H745" i="209"/>
  <c r="I745" i="209"/>
  <c r="J745" i="209"/>
  <c r="K745" i="209"/>
  <c r="L745" i="209"/>
  <c r="M745" i="209"/>
  <c r="N745" i="209"/>
  <c r="O745" i="209"/>
  <c r="P745" i="209"/>
  <c r="Q745" i="209"/>
  <c r="R745" i="209"/>
  <c r="S745" i="209"/>
  <c r="T745" i="209"/>
  <c r="U745" i="209"/>
  <c r="V745" i="209"/>
  <c r="W745" i="209"/>
  <c r="X745" i="209"/>
  <c r="Y745" i="209"/>
  <c r="Z745" i="209"/>
  <c r="AA745" i="209"/>
  <c r="AB745" i="209"/>
  <c r="A746" i="209"/>
  <c r="B746" i="209"/>
  <c r="C746" i="209"/>
  <c r="D746" i="209"/>
  <c r="E746" i="209"/>
  <c r="F746" i="209"/>
  <c r="G746" i="209"/>
  <c r="H746" i="209"/>
  <c r="I746" i="209"/>
  <c r="J746" i="209"/>
  <c r="K746" i="209"/>
  <c r="L746" i="209"/>
  <c r="M746" i="209"/>
  <c r="N746" i="209"/>
  <c r="O746" i="209"/>
  <c r="P746" i="209"/>
  <c r="Q746" i="209"/>
  <c r="R746" i="209"/>
  <c r="S746" i="209"/>
  <c r="T746" i="209"/>
  <c r="U746" i="209"/>
  <c r="V746" i="209"/>
  <c r="W746" i="209"/>
  <c r="X746" i="209"/>
  <c r="Y746" i="209"/>
  <c r="Z746" i="209"/>
  <c r="AA746" i="209"/>
  <c r="AB746" i="209"/>
  <c r="A747" i="209"/>
  <c r="B747" i="209"/>
  <c r="C747" i="209"/>
  <c r="D747" i="209"/>
  <c r="E747" i="209"/>
  <c r="F747" i="209"/>
  <c r="G747" i="209"/>
  <c r="H747" i="209"/>
  <c r="I747" i="209"/>
  <c r="J747" i="209"/>
  <c r="K747" i="209"/>
  <c r="L747" i="209"/>
  <c r="M747" i="209"/>
  <c r="N747" i="209"/>
  <c r="O747" i="209"/>
  <c r="P747" i="209"/>
  <c r="Q747" i="209"/>
  <c r="R747" i="209"/>
  <c r="S747" i="209"/>
  <c r="T747" i="209"/>
  <c r="U747" i="209"/>
  <c r="V747" i="209"/>
  <c r="W747" i="209"/>
  <c r="X747" i="209"/>
  <c r="Y747" i="209"/>
  <c r="Z747" i="209"/>
  <c r="AA747" i="209"/>
  <c r="AB747" i="209"/>
  <c r="A748" i="209"/>
  <c r="B748" i="209"/>
  <c r="C748" i="209"/>
  <c r="D748" i="209"/>
  <c r="E748" i="209"/>
  <c r="F748" i="209"/>
  <c r="G748" i="209"/>
  <c r="H748" i="209"/>
  <c r="I748" i="209"/>
  <c r="J748" i="209"/>
  <c r="K748" i="209"/>
  <c r="L748" i="209"/>
  <c r="M748" i="209"/>
  <c r="N748" i="209"/>
  <c r="O748" i="209"/>
  <c r="P748" i="209"/>
  <c r="Q748" i="209"/>
  <c r="R748" i="209"/>
  <c r="S748" i="209"/>
  <c r="T748" i="209"/>
  <c r="U748" i="209"/>
  <c r="V748" i="209"/>
  <c r="W748" i="209"/>
  <c r="X748" i="209"/>
  <c r="Y748" i="209"/>
  <c r="Z748" i="209"/>
  <c r="AA748" i="209"/>
  <c r="AB748" i="209"/>
  <c r="A749" i="209"/>
  <c r="B749" i="209"/>
  <c r="C749" i="209"/>
  <c r="D749" i="209"/>
  <c r="E749" i="209"/>
  <c r="F749" i="209"/>
  <c r="G749" i="209"/>
  <c r="H749" i="209"/>
  <c r="I749" i="209"/>
  <c r="J749" i="209"/>
  <c r="K749" i="209"/>
  <c r="L749" i="209"/>
  <c r="M749" i="209"/>
  <c r="N749" i="209"/>
  <c r="O749" i="209"/>
  <c r="P749" i="209"/>
  <c r="Q749" i="209"/>
  <c r="R749" i="209"/>
  <c r="S749" i="209"/>
  <c r="T749" i="209"/>
  <c r="U749" i="209"/>
  <c r="V749" i="209"/>
  <c r="W749" i="209"/>
  <c r="X749" i="209"/>
  <c r="Y749" i="209"/>
  <c r="Z749" i="209"/>
  <c r="AA749" i="209"/>
  <c r="AB749" i="209"/>
  <c r="A750" i="209"/>
  <c r="B750" i="209"/>
  <c r="C750" i="209"/>
  <c r="D750" i="209"/>
  <c r="E750" i="209"/>
  <c r="F750" i="209"/>
  <c r="G750" i="209"/>
  <c r="H750" i="209"/>
  <c r="I750" i="209"/>
  <c r="J750" i="209"/>
  <c r="K750" i="209"/>
  <c r="L750" i="209"/>
  <c r="M750" i="209"/>
  <c r="N750" i="209"/>
  <c r="O750" i="209"/>
  <c r="P750" i="209"/>
  <c r="Q750" i="209"/>
  <c r="R750" i="209"/>
  <c r="S750" i="209"/>
  <c r="T750" i="209"/>
  <c r="U750" i="209"/>
  <c r="V750" i="209"/>
  <c r="W750" i="209"/>
  <c r="X750" i="209"/>
  <c r="Y750" i="209"/>
  <c r="Z750" i="209"/>
  <c r="AA750" i="209"/>
  <c r="AB750" i="209"/>
  <c r="A751" i="209"/>
  <c r="B751" i="209"/>
  <c r="C751" i="209"/>
  <c r="D751" i="209"/>
  <c r="E751" i="209"/>
  <c r="F751" i="209"/>
  <c r="G751" i="209"/>
  <c r="H751" i="209"/>
  <c r="I751" i="209"/>
  <c r="J751" i="209"/>
  <c r="K751" i="209"/>
  <c r="L751" i="209"/>
  <c r="M751" i="209"/>
  <c r="N751" i="209"/>
  <c r="O751" i="209"/>
  <c r="P751" i="209"/>
  <c r="Q751" i="209"/>
  <c r="R751" i="209"/>
  <c r="S751" i="209"/>
  <c r="T751" i="209"/>
  <c r="U751" i="209"/>
  <c r="V751" i="209"/>
  <c r="W751" i="209"/>
  <c r="X751" i="209"/>
  <c r="Y751" i="209"/>
  <c r="Z751" i="209"/>
  <c r="AA751" i="209"/>
  <c r="AB751" i="209"/>
  <c r="A752" i="209"/>
  <c r="B752" i="209"/>
  <c r="C752" i="209"/>
  <c r="D752" i="209"/>
  <c r="E752" i="209"/>
  <c r="F752" i="209"/>
  <c r="G752" i="209"/>
  <c r="H752" i="209"/>
  <c r="I752" i="209"/>
  <c r="J752" i="209"/>
  <c r="K752" i="209"/>
  <c r="L752" i="209"/>
  <c r="M752" i="209"/>
  <c r="N752" i="209"/>
  <c r="O752" i="209"/>
  <c r="P752" i="209"/>
  <c r="Q752" i="209"/>
  <c r="R752" i="209"/>
  <c r="S752" i="209"/>
  <c r="T752" i="209"/>
  <c r="U752" i="209"/>
  <c r="V752" i="209"/>
  <c r="W752" i="209"/>
  <c r="X752" i="209"/>
  <c r="Y752" i="209"/>
  <c r="Z752" i="209"/>
  <c r="AA752" i="209"/>
  <c r="AB752" i="209"/>
  <c r="A753" i="209"/>
  <c r="B753" i="209"/>
  <c r="C753" i="209"/>
  <c r="D753" i="209"/>
  <c r="E753" i="209"/>
  <c r="F753" i="209"/>
  <c r="G753" i="209"/>
  <c r="H753" i="209"/>
  <c r="I753" i="209"/>
  <c r="J753" i="209"/>
  <c r="K753" i="209"/>
  <c r="L753" i="209"/>
  <c r="M753" i="209"/>
  <c r="N753" i="209"/>
  <c r="O753" i="209"/>
  <c r="P753" i="209"/>
  <c r="Q753" i="209"/>
  <c r="R753" i="209"/>
  <c r="S753" i="209"/>
  <c r="T753" i="209"/>
  <c r="U753" i="209"/>
  <c r="V753" i="209"/>
  <c r="W753" i="209"/>
  <c r="X753" i="209"/>
  <c r="Y753" i="209"/>
  <c r="Z753" i="209"/>
  <c r="AA753" i="209"/>
  <c r="AB753" i="209"/>
  <c r="A754" i="209"/>
  <c r="B754" i="209"/>
  <c r="C754" i="209"/>
  <c r="D754" i="209"/>
  <c r="E754" i="209"/>
  <c r="F754" i="209"/>
  <c r="G754" i="209"/>
  <c r="H754" i="209"/>
  <c r="I754" i="209"/>
  <c r="J754" i="209"/>
  <c r="K754" i="209"/>
  <c r="L754" i="209"/>
  <c r="M754" i="209"/>
  <c r="N754" i="209"/>
  <c r="O754" i="209"/>
  <c r="P754" i="209"/>
  <c r="Q754" i="209"/>
  <c r="R754" i="209"/>
  <c r="S754" i="209"/>
  <c r="T754" i="209"/>
  <c r="U754" i="209"/>
  <c r="V754" i="209"/>
  <c r="W754" i="209"/>
  <c r="X754" i="209"/>
  <c r="Y754" i="209"/>
  <c r="Z754" i="209"/>
  <c r="AA754" i="209"/>
  <c r="AB754" i="209"/>
  <c r="A755" i="209"/>
  <c r="B755" i="209"/>
  <c r="C755" i="209"/>
  <c r="D755" i="209"/>
  <c r="E755" i="209"/>
  <c r="F755" i="209"/>
  <c r="G755" i="209"/>
  <c r="H755" i="209"/>
  <c r="I755" i="209"/>
  <c r="J755" i="209"/>
  <c r="K755" i="209"/>
  <c r="L755" i="209"/>
  <c r="M755" i="209"/>
  <c r="N755" i="209"/>
  <c r="O755" i="209"/>
  <c r="P755" i="209"/>
  <c r="Q755" i="209"/>
  <c r="R755" i="209"/>
  <c r="S755" i="209"/>
  <c r="T755" i="209"/>
  <c r="U755" i="209"/>
  <c r="V755" i="209"/>
  <c r="W755" i="209"/>
  <c r="X755" i="209"/>
  <c r="Y755" i="209"/>
  <c r="Z755" i="209"/>
  <c r="AA755" i="209"/>
  <c r="AB755" i="209"/>
  <c r="A756" i="209"/>
  <c r="B756" i="209"/>
  <c r="C756" i="209"/>
  <c r="D756" i="209"/>
  <c r="E756" i="209"/>
  <c r="F756" i="209"/>
  <c r="G756" i="209"/>
  <c r="H756" i="209"/>
  <c r="I756" i="209"/>
  <c r="J756" i="209"/>
  <c r="K756" i="209"/>
  <c r="L756" i="209"/>
  <c r="M756" i="209"/>
  <c r="N756" i="209"/>
  <c r="O756" i="209"/>
  <c r="P756" i="209"/>
  <c r="Q756" i="209"/>
  <c r="R756" i="209"/>
  <c r="S756" i="209"/>
  <c r="T756" i="209"/>
  <c r="U756" i="209"/>
  <c r="V756" i="209"/>
  <c r="W756" i="209"/>
  <c r="X756" i="209"/>
  <c r="Y756" i="209"/>
  <c r="Z756" i="209"/>
  <c r="AA756" i="209"/>
  <c r="AB756" i="209"/>
  <c r="A757" i="209"/>
  <c r="B757" i="209"/>
  <c r="C757" i="209"/>
  <c r="D757" i="209"/>
  <c r="E757" i="209"/>
  <c r="F757" i="209"/>
  <c r="G757" i="209"/>
  <c r="H757" i="209"/>
  <c r="I757" i="209"/>
  <c r="J757" i="209"/>
  <c r="K757" i="209"/>
  <c r="L757" i="209"/>
  <c r="M757" i="209"/>
  <c r="N757" i="209"/>
  <c r="O757" i="209"/>
  <c r="P757" i="209"/>
  <c r="Q757" i="209"/>
  <c r="R757" i="209"/>
  <c r="S757" i="209"/>
  <c r="T757" i="209"/>
  <c r="U757" i="209"/>
  <c r="V757" i="209"/>
  <c r="W757" i="209"/>
  <c r="X757" i="209"/>
  <c r="Y757" i="209"/>
  <c r="Z757" i="209"/>
  <c r="AA757" i="209"/>
  <c r="AB757" i="209"/>
  <c r="A758" i="209"/>
  <c r="B758" i="209"/>
  <c r="C758" i="209"/>
  <c r="D758" i="209"/>
  <c r="E758" i="209"/>
  <c r="F758" i="209"/>
  <c r="G758" i="209"/>
  <c r="H758" i="209"/>
  <c r="I758" i="209"/>
  <c r="J758" i="209"/>
  <c r="K758" i="209"/>
  <c r="L758" i="209"/>
  <c r="M758" i="209"/>
  <c r="N758" i="209"/>
  <c r="O758" i="209"/>
  <c r="P758" i="209"/>
  <c r="Q758" i="209"/>
  <c r="R758" i="209"/>
  <c r="S758" i="209"/>
  <c r="T758" i="209"/>
  <c r="U758" i="209"/>
  <c r="V758" i="209"/>
  <c r="W758" i="209"/>
  <c r="X758" i="209"/>
  <c r="Y758" i="209"/>
  <c r="Z758" i="209"/>
  <c r="AA758" i="209"/>
  <c r="AB758" i="209"/>
  <c r="A759" i="209"/>
  <c r="B759" i="209"/>
  <c r="C759" i="209"/>
  <c r="D759" i="209"/>
  <c r="E759" i="209"/>
  <c r="F759" i="209"/>
  <c r="G759" i="209"/>
  <c r="H759" i="209"/>
  <c r="I759" i="209"/>
  <c r="J759" i="209"/>
  <c r="K759" i="209"/>
  <c r="L759" i="209"/>
  <c r="M759" i="209"/>
  <c r="N759" i="209"/>
  <c r="O759" i="209"/>
  <c r="P759" i="209"/>
  <c r="Q759" i="209"/>
  <c r="R759" i="209"/>
  <c r="S759" i="209"/>
  <c r="T759" i="209"/>
  <c r="U759" i="209"/>
  <c r="V759" i="209"/>
  <c r="W759" i="209"/>
  <c r="X759" i="209"/>
  <c r="Y759" i="209"/>
  <c r="Z759" i="209"/>
  <c r="AA759" i="209"/>
  <c r="AB759" i="209"/>
  <c r="A760" i="209"/>
  <c r="B760" i="209"/>
  <c r="C760" i="209"/>
  <c r="D760" i="209"/>
  <c r="E760" i="209"/>
  <c r="F760" i="209"/>
  <c r="G760" i="209"/>
  <c r="H760" i="209"/>
  <c r="I760" i="209"/>
  <c r="J760" i="209"/>
  <c r="K760" i="209"/>
  <c r="L760" i="209"/>
  <c r="M760" i="209"/>
  <c r="N760" i="209"/>
  <c r="O760" i="209"/>
  <c r="P760" i="209"/>
  <c r="Q760" i="209"/>
  <c r="R760" i="209"/>
  <c r="S760" i="209"/>
  <c r="T760" i="209"/>
  <c r="U760" i="209"/>
  <c r="V760" i="209"/>
  <c r="W760" i="209"/>
  <c r="X760" i="209"/>
  <c r="Y760" i="209"/>
  <c r="Z760" i="209"/>
  <c r="AA760" i="209"/>
  <c r="AB760" i="209"/>
  <c r="A761" i="209"/>
  <c r="B761" i="209"/>
  <c r="C761" i="209"/>
  <c r="D761" i="209"/>
  <c r="E761" i="209"/>
  <c r="F761" i="209"/>
  <c r="G761" i="209"/>
  <c r="H761" i="209"/>
  <c r="I761" i="209"/>
  <c r="J761" i="209"/>
  <c r="K761" i="209"/>
  <c r="L761" i="209"/>
  <c r="M761" i="209"/>
  <c r="N761" i="209"/>
  <c r="O761" i="209"/>
  <c r="P761" i="209"/>
  <c r="Q761" i="209"/>
  <c r="R761" i="209"/>
  <c r="S761" i="209"/>
  <c r="T761" i="209"/>
  <c r="U761" i="209"/>
  <c r="V761" i="209"/>
  <c r="W761" i="209"/>
  <c r="X761" i="209"/>
  <c r="Y761" i="209"/>
  <c r="Z761" i="209"/>
  <c r="AA761" i="209"/>
  <c r="AB761" i="209"/>
  <c r="A762" i="209"/>
  <c r="B762" i="209"/>
  <c r="C762" i="209"/>
  <c r="D762" i="209"/>
  <c r="E762" i="209"/>
  <c r="F762" i="209"/>
  <c r="G762" i="209"/>
  <c r="H762" i="209"/>
  <c r="I762" i="209"/>
  <c r="J762" i="209"/>
  <c r="K762" i="209"/>
  <c r="L762" i="209"/>
  <c r="M762" i="209"/>
  <c r="N762" i="209"/>
  <c r="O762" i="209"/>
  <c r="P762" i="209"/>
  <c r="Q762" i="209"/>
  <c r="R762" i="209"/>
  <c r="S762" i="209"/>
  <c r="T762" i="209"/>
  <c r="U762" i="209"/>
  <c r="V762" i="209"/>
  <c r="W762" i="209"/>
  <c r="X762" i="209"/>
  <c r="Y762" i="209"/>
  <c r="Z762" i="209"/>
  <c r="AA762" i="209"/>
  <c r="AB762" i="209"/>
  <c r="A763" i="209"/>
  <c r="B763" i="209"/>
  <c r="C763" i="209"/>
  <c r="D763" i="209"/>
  <c r="E763" i="209"/>
  <c r="F763" i="209"/>
  <c r="G763" i="209"/>
  <c r="H763" i="209"/>
  <c r="I763" i="209"/>
  <c r="J763" i="209"/>
  <c r="K763" i="209"/>
  <c r="L763" i="209"/>
  <c r="M763" i="209"/>
  <c r="N763" i="209"/>
  <c r="O763" i="209"/>
  <c r="P763" i="209"/>
  <c r="Q763" i="209"/>
  <c r="R763" i="209"/>
  <c r="S763" i="209"/>
  <c r="T763" i="209"/>
  <c r="U763" i="209"/>
  <c r="V763" i="209"/>
  <c r="W763" i="209"/>
  <c r="X763" i="209"/>
  <c r="Y763" i="209"/>
  <c r="Z763" i="209"/>
  <c r="AA763" i="209"/>
  <c r="AB763" i="209"/>
  <c r="A764" i="209"/>
  <c r="B764" i="209"/>
  <c r="C764" i="209"/>
  <c r="D764" i="209"/>
  <c r="E764" i="209"/>
  <c r="F764" i="209"/>
  <c r="G764" i="209"/>
  <c r="H764" i="209"/>
  <c r="I764" i="209"/>
  <c r="J764" i="209"/>
  <c r="K764" i="209"/>
  <c r="L764" i="209"/>
  <c r="M764" i="209"/>
  <c r="N764" i="209"/>
  <c r="O764" i="209"/>
  <c r="P764" i="209"/>
  <c r="Q764" i="209"/>
  <c r="R764" i="209"/>
  <c r="S764" i="209"/>
  <c r="T764" i="209"/>
  <c r="U764" i="209"/>
  <c r="V764" i="209"/>
  <c r="W764" i="209"/>
  <c r="X764" i="209"/>
  <c r="Y764" i="209"/>
  <c r="Z764" i="209"/>
  <c r="AA764" i="209"/>
  <c r="AB764" i="209"/>
  <c r="A765" i="209"/>
  <c r="B765" i="209"/>
  <c r="C765" i="209"/>
  <c r="D765" i="209"/>
  <c r="E765" i="209"/>
  <c r="F765" i="209"/>
  <c r="G765" i="209"/>
  <c r="H765" i="209"/>
  <c r="I765" i="209"/>
  <c r="J765" i="209"/>
  <c r="K765" i="209"/>
  <c r="L765" i="209"/>
  <c r="M765" i="209"/>
  <c r="N765" i="209"/>
  <c r="O765" i="209"/>
  <c r="P765" i="209"/>
  <c r="Q765" i="209"/>
  <c r="R765" i="209"/>
  <c r="S765" i="209"/>
  <c r="T765" i="209"/>
  <c r="U765" i="209"/>
  <c r="V765" i="209"/>
  <c r="W765" i="209"/>
  <c r="X765" i="209"/>
  <c r="Y765" i="209"/>
  <c r="Z765" i="209"/>
  <c r="AA765" i="209"/>
  <c r="AB765" i="209"/>
  <c r="A766" i="209"/>
  <c r="B766" i="209"/>
  <c r="C766" i="209"/>
  <c r="D766" i="209"/>
  <c r="E766" i="209"/>
  <c r="F766" i="209"/>
  <c r="G766" i="209"/>
  <c r="H766" i="209"/>
  <c r="I766" i="209"/>
  <c r="J766" i="209"/>
  <c r="K766" i="209"/>
  <c r="L766" i="209"/>
  <c r="M766" i="209"/>
  <c r="N766" i="209"/>
  <c r="O766" i="209"/>
  <c r="P766" i="209"/>
  <c r="Q766" i="209"/>
  <c r="R766" i="209"/>
  <c r="S766" i="209"/>
  <c r="T766" i="209"/>
  <c r="U766" i="209"/>
  <c r="V766" i="209"/>
  <c r="W766" i="209"/>
  <c r="X766" i="209"/>
  <c r="Y766" i="209"/>
  <c r="Z766" i="209"/>
  <c r="AA766" i="209"/>
  <c r="AB766" i="209"/>
  <c r="A767" i="209"/>
  <c r="B767" i="209"/>
  <c r="C767" i="209"/>
  <c r="D767" i="209"/>
  <c r="E767" i="209"/>
  <c r="F767" i="209"/>
  <c r="G767" i="209"/>
  <c r="H767" i="209"/>
  <c r="I767" i="209"/>
  <c r="J767" i="209"/>
  <c r="K767" i="209"/>
  <c r="L767" i="209"/>
  <c r="M767" i="209"/>
  <c r="N767" i="209"/>
  <c r="O767" i="209"/>
  <c r="P767" i="209"/>
  <c r="Q767" i="209"/>
  <c r="R767" i="209"/>
  <c r="S767" i="209"/>
  <c r="T767" i="209"/>
  <c r="U767" i="209"/>
  <c r="V767" i="209"/>
  <c r="W767" i="209"/>
  <c r="X767" i="209"/>
  <c r="Y767" i="209"/>
  <c r="Z767" i="209"/>
  <c r="AA767" i="209"/>
  <c r="AB767" i="209"/>
  <c r="A768" i="209"/>
  <c r="B768" i="209"/>
  <c r="C768" i="209"/>
  <c r="D768" i="209"/>
  <c r="E768" i="209"/>
  <c r="F768" i="209"/>
  <c r="G768" i="209"/>
  <c r="H768" i="209"/>
  <c r="I768" i="209"/>
  <c r="J768" i="209"/>
  <c r="K768" i="209"/>
  <c r="L768" i="209"/>
  <c r="M768" i="209"/>
  <c r="N768" i="209"/>
  <c r="O768" i="209"/>
  <c r="P768" i="209"/>
  <c r="Q768" i="209"/>
  <c r="R768" i="209"/>
  <c r="S768" i="209"/>
  <c r="T768" i="209"/>
  <c r="U768" i="209"/>
  <c r="V768" i="209"/>
  <c r="W768" i="209"/>
  <c r="X768" i="209"/>
  <c r="Y768" i="209"/>
  <c r="Z768" i="209"/>
  <c r="AA768" i="209"/>
  <c r="AB768" i="209"/>
  <c r="A769" i="209"/>
  <c r="B769" i="209"/>
  <c r="C769" i="209"/>
  <c r="D769" i="209"/>
  <c r="E769" i="209"/>
  <c r="F769" i="209"/>
  <c r="G769" i="209"/>
  <c r="H769" i="209"/>
  <c r="I769" i="209"/>
  <c r="J769" i="209"/>
  <c r="K769" i="209"/>
  <c r="L769" i="209"/>
  <c r="M769" i="209"/>
  <c r="N769" i="209"/>
  <c r="O769" i="209"/>
  <c r="P769" i="209"/>
  <c r="Q769" i="209"/>
  <c r="R769" i="209"/>
  <c r="S769" i="209"/>
  <c r="T769" i="209"/>
  <c r="U769" i="209"/>
  <c r="V769" i="209"/>
  <c r="W769" i="209"/>
  <c r="X769" i="209"/>
  <c r="Y769" i="209"/>
  <c r="Z769" i="209"/>
  <c r="AA769" i="209"/>
  <c r="AB769" i="209"/>
  <c r="A770" i="209"/>
  <c r="B770" i="209"/>
  <c r="C770" i="209"/>
  <c r="D770" i="209"/>
  <c r="E770" i="209"/>
  <c r="F770" i="209"/>
  <c r="G770" i="209"/>
  <c r="H770" i="209"/>
  <c r="I770" i="209"/>
  <c r="J770" i="209"/>
  <c r="K770" i="209"/>
  <c r="L770" i="209"/>
  <c r="M770" i="209"/>
  <c r="N770" i="209"/>
  <c r="O770" i="209"/>
  <c r="P770" i="209"/>
  <c r="Q770" i="209"/>
  <c r="R770" i="209"/>
  <c r="S770" i="209"/>
  <c r="T770" i="209"/>
  <c r="U770" i="209"/>
  <c r="V770" i="209"/>
  <c r="W770" i="209"/>
  <c r="X770" i="209"/>
  <c r="Y770" i="209"/>
  <c r="Z770" i="209"/>
  <c r="AA770" i="209"/>
  <c r="AB770" i="209"/>
  <c r="A771" i="209"/>
  <c r="B771" i="209"/>
  <c r="C771" i="209"/>
  <c r="D771" i="209"/>
  <c r="E771" i="209"/>
  <c r="F771" i="209"/>
  <c r="G771" i="209"/>
  <c r="H771" i="209"/>
  <c r="I771" i="209"/>
  <c r="J771" i="209"/>
  <c r="K771" i="209"/>
  <c r="L771" i="209"/>
  <c r="M771" i="209"/>
  <c r="N771" i="209"/>
  <c r="O771" i="209"/>
  <c r="P771" i="209"/>
  <c r="Q771" i="209"/>
  <c r="R771" i="209"/>
  <c r="S771" i="209"/>
  <c r="T771" i="209"/>
  <c r="U771" i="209"/>
  <c r="V771" i="209"/>
  <c r="W771" i="209"/>
  <c r="X771" i="209"/>
  <c r="Y771" i="209"/>
  <c r="Z771" i="209"/>
  <c r="AA771" i="209"/>
  <c r="AB771" i="209"/>
  <c r="A772" i="209"/>
  <c r="B772" i="209"/>
  <c r="C772" i="209"/>
  <c r="D772" i="209"/>
  <c r="E772" i="209"/>
  <c r="F772" i="209"/>
  <c r="G772" i="209"/>
  <c r="H772" i="209"/>
  <c r="I772" i="209"/>
  <c r="J772" i="209"/>
  <c r="K772" i="209"/>
  <c r="L772" i="209"/>
  <c r="M772" i="209"/>
  <c r="N772" i="209"/>
  <c r="O772" i="209"/>
  <c r="P772" i="209"/>
  <c r="Q772" i="209"/>
  <c r="R772" i="209"/>
  <c r="S772" i="209"/>
  <c r="T772" i="209"/>
  <c r="U772" i="209"/>
  <c r="V772" i="209"/>
  <c r="W772" i="209"/>
  <c r="X772" i="209"/>
  <c r="Y772" i="209"/>
  <c r="Z772" i="209"/>
  <c r="AA772" i="209"/>
  <c r="AB772" i="209"/>
  <c r="A773" i="209"/>
  <c r="B773" i="209"/>
  <c r="C773" i="209"/>
  <c r="D773" i="209"/>
  <c r="E773" i="209"/>
  <c r="F773" i="209"/>
  <c r="G773" i="209"/>
  <c r="H773" i="209"/>
  <c r="I773" i="209"/>
  <c r="J773" i="209"/>
  <c r="K773" i="209"/>
  <c r="L773" i="209"/>
  <c r="M773" i="209"/>
  <c r="N773" i="209"/>
  <c r="O773" i="209"/>
  <c r="P773" i="209"/>
  <c r="Q773" i="209"/>
  <c r="R773" i="209"/>
  <c r="S773" i="209"/>
  <c r="T773" i="209"/>
  <c r="U773" i="209"/>
  <c r="V773" i="209"/>
  <c r="W773" i="209"/>
  <c r="X773" i="209"/>
  <c r="Y773" i="209"/>
  <c r="Z773" i="209"/>
  <c r="AA773" i="209"/>
  <c r="AB773" i="209"/>
  <c r="A774" i="209"/>
  <c r="B774" i="209"/>
  <c r="C774" i="209"/>
  <c r="D774" i="209"/>
  <c r="E774" i="209"/>
  <c r="F774" i="209"/>
  <c r="G774" i="209"/>
  <c r="H774" i="209"/>
  <c r="I774" i="209"/>
  <c r="J774" i="209"/>
  <c r="K774" i="209"/>
  <c r="L774" i="209"/>
  <c r="M774" i="209"/>
  <c r="N774" i="209"/>
  <c r="O774" i="209"/>
  <c r="P774" i="209"/>
  <c r="Q774" i="209"/>
  <c r="R774" i="209"/>
  <c r="S774" i="209"/>
  <c r="T774" i="209"/>
  <c r="U774" i="209"/>
  <c r="V774" i="209"/>
  <c r="W774" i="209"/>
  <c r="X774" i="209"/>
  <c r="Y774" i="209"/>
  <c r="Z774" i="209"/>
  <c r="AA774" i="209"/>
  <c r="AB774" i="209"/>
  <c r="A775" i="209"/>
  <c r="B775" i="209"/>
  <c r="C775" i="209"/>
  <c r="D775" i="209"/>
  <c r="E775" i="209"/>
  <c r="F775" i="209"/>
  <c r="G775" i="209"/>
  <c r="H775" i="209"/>
  <c r="I775" i="209"/>
  <c r="J775" i="209"/>
  <c r="K775" i="209"/>
  <c r="L775" i="209"/>
  <c r="M775" i="209"/>
  <c r="N775" i="209"/>
  <c r="O775" i="209"/>
  <c r="P775" i="209"/>
  <c r="Q775" i="209"/>
  <c r="R775" i="209"/>
  <c r="S775" i="209"/>
  <c r="T775" i="209"/>
  <c r="U775" i="209"/>
  <c r="V775" i="209"/>
  <c r="W775" i="209"/>
  <c r="X775" i="209"/>
  <c r="Y775" i="209"/>
  <c r="Z775" i="209"/>
  <c r="AA775" i="209"/>
  <c r="AB775" i="209"/>
  <c r="A776" i="209"/>
  <c r="B776" i="209"/>
  <c r="C776" i="209"/>
  <c r="D776" i="209"/>
  <c r="E776" i="209"/>
  <c r="F776" i="209"/>
  <c r="G776" i="209"/>
  <c r="H776" i="209"/>
  <c r="I776" i="209"/>
  <c r="J776" i="209"/>
  <c r="K776" i="209"/>
  <c r="L776" i="209"/>
  <c r="M776" i="209"/>
  <c r="N776" i="209"/>
  <c r="O776" i="209"/>
  <c r="P776" i="209"/>
  <c r="Q776" i="209"/>
  <c r="R776" i="209"/>
  <c r="S776" i="209"/>
  <c r="T776" i="209"/>
  <c r="U776" i="209"/>
  <c r="V776" i="209"/>
  <c r="W776" i="209"/>
  <c r="X776" i="209"/>
  <c r="Y776" i="209"/>
  <c r="Z776" i="209"/>
  <c r="AA776" i="209"/>
  <c r="AB776" i="209"/>
  <c r="A777" i="209"/>
  <c r="B777" i="209"/>
  <c r="C777" i="209"/>
  <c r="D777" i="209"/>
  <c r="E777" i="209"/>
  <c r="F777" i="209"/>
  <c r="G777" i="209"/>
  <c r="H777" i="209"/>
  <c r="I777" i="209"/>
  <c r="J777" i="209"/>
  <c r="K777" i="209"/>
  <c r="L777" i="209"/>
  <c r="M777" i="209"/>
  <c r="N777" i="209"/>
  <c r="O777" i="209"/>
  <c r="P777" i="209"/>
  <c r="Q777" i="209"/>
  <c r="R777" i="209"/>
  <c r="S777" i="209"/>
  <c r="T777" i="209"/>
  <c r="U777" i="209"/>
  <c r="V777" i="209"/>
  <c r="W777" i="209"/>
  <c r="X777" i="209"/>
  <c r="Y777" i="209"/>
  <c r="Z777" i="209"/>
  <c r="AA777" i="209"/>
  <c r="AB777" i="209"/>
  <c r="A778" i="209"/>
  <c r="B778" i="209"/>
  <c r="C778" i="209"/>
  <c r="D778" i="209"/>
  <c r="E778" i="209"/>
  <c r="F778" i="209"/>
  <c r="G778" i="209"/>
  <c r="H778" i="209"/>
  <c r="I778" i="209"/>
  <c r="J778" i="209"/>
  <c r="K778" i="209"/>
  <c r="L778" i="209"/>
  <c r="M778" i="209"/>
  <c r="N778" i="209"/>
  <c r="O778" i="209"/>
  <c r="P778" i="209"/>
  <c r="Q778" i="209"/>
  <c r="R778" i="209"/>
  <c r="S778" i="209"/>
  <c r="T778" i="209"/>
  <c r="U778" i="209"/>
  <c r="V778" i="209"/>
  <c r="W778" i="209"/>
  <c r="X778" i="209"/>
  <c r="Y778" i="209"/>
  <c r="Z778" i="209"/>
  <c r="AA778" i="209"/>
  <c r="AB778" i="209"/>
  <c r="A779" i="209"/>
  <c r="B779" i="209"/>
  <c r="C779" i="209"/>
  <c r="D779" i="209"/>
  <c r="E779" i="209"/>
  <c r="F779" i="209"/>
  <c r="G779" i="209"/>
  <c r="H779" i="209"/>
  <c r="I779" i="209"/>
  <c r="J779" i="209"/>
  <c r="K779" i="209"/>
  <c r="L779" i="209"/>
  <c r="M779" i="209"/>
  <c r="N779" i="209"/>
  <c r="O779" i="209"/>
  <c r="P779" i="209"/>
  <c r="Q779" i="209"/>
  <c r="R779" i="209"/>
  <c r="S779" i="209"/>
  <c r="T779" i="209"/>
  <c r="U779" i="209"/>
  <c r="V779" i="209"/>
  <c r="W779" i="209"/>
  <c r="X779" i="209"/>
  <c r="Y779" i="209"/>
  <c r="Z779" i="209"/>
  <c r="AA779" i="209"/>
  <c r="AB779" i="209"/>
  <c r="A780" i="209"/>
  <c r="B780" i="209"/>
  <c r="C780" i="209"/>
  <c r="D780" i="209"/>
  <c r="E780" i="209"/>
  <c r="F780" i="209"/>
  <c r="G780" i="209"/>
  <c r="H780" i="209"/>
  <c r="I780" i="209"/>
  <c r="J780" i="209"/>
  <c r="K780" i="209"/>
  <c r="L780" i="209"/>
  <c r="M780" i="209"/>
  <c r="N780" i="209"/>
  <c r="O780" i="209"/>
  <c r="P780" i="209"/>
  <c r="Q780" i="209"/>
  <c r="R780" i="209"/>
  <c r="S780" i="209"/>
  <c r="T780" i="209"/>
  <c r="U780" i="209"/>
  <c r="V780" i="209"/>
  <c r="W780" i="209"/>
  <c r="X780" i="209"/>
  <c r="Y780" i="209"/>
  <c r="Z780" i="209"/>
  <c r="AA780" i="209"/>
  <c r="AB780" i="209"/>
  <c r="A781" i="209"/>
  <c r="B781" i="209"/>
  <c r="C781" i="209"/>
  <c r="D781" i="209"/>
  <c r="E781" i="209"/>
  <c r="F781" i="209"/>
  <c r="G781" i="209"/>
  <c r="H781" i="209"/>
  <c r="I781" i="209"/>
  <c r="J781" i="209"/>
  <c r="K781" i="209"/>
  <c r="L781" i="209"/>
  <c r="M781" i="209"/>
  <c r="N781" i="209"/>
  <c r="O781" i="209"/>
  <c r="P781" i="209"/>
  <c r="Q781" i="209"/>
  <c r="R781" i="209"/>
  <c r="S781" i="209"/>
  <c r="T781" i="209"/>
  <c r="U781" i="209"/>
  <c r="V781" i="209"/>
  <c r="W781" i="209"/>
  <c r="X781" i="209"/>
  <c r="Y781" i="209"/>
  <c r="Z781" i="209"/>
  <c r="AA781" i="209"/>
  <c r="AB781" i="209"/>
  <c r="A782" i="209"/>
  <c r="B782" i="209"/>
  <c r="C782" i="209"/>
  <c r="D782" i="209"/>
  <c r="E782" i="209"/>
  <c r="F782" i="209"/>
  <c r="G782" i="209"/>
  <c r="H782" i="209"/>
  <c r="I782" i="209"/>
  <c r="J782" i="209"/>
  <c r="K782" i="209"/>
  <c r="L782" i="209"/>
  <c r="M782" i="209"/>
  <c r="N782" i="209"/>
  <c r="O782" i="209"/>
  <c r="P782" i="209"/>
  <c r="Q782" i="209"/>
  <c r="R782" i="209"/>
  <c r="S782" i="209"/>
  <c r="T782" i="209"/>
  <c r="U782" i="209"/>
  <c r="V782" i="209"/>
  <c r="W782" i="209"/>
  <c r="X782" i="209"/>
  <c r="Y782" i="209"/>
  <c r="Z782" i="209"/>
  <c r="AA782" i="209"/>
  <c r="AB782" i="209"/>
  <c r="A783" i="209"/>
  <c r="B783" i="209"/>
  <c r="C783" i="209"/>
  <c r="D783" i="209"/>
  <c r="E783" i="209"/>
  <c r="F783" i="209"/>
  <c r="G783" i="209"/>
  <c r="H783" i="209"/>
  <c r="I783" i="209"/>
  <c r="J783" i="209"/>
  <c r="K783" i="209"/>
  <c r="L783" i="209"/>
  <c r="M783" i="209"/>
  <c r="N783" i="209"/>
  <c r="O783" i="209"/>
  <c r="P783" i="209"/>
  <c r="Q783" i="209"/>
  <c r="R783" i="209"/>
  <c r="S783" i="209"/>
  <c r="T783" i="209"/>
  <c r="U783" i="209"/>
  <c r="V783" i="209"/>
  <c r="W783" i="209"/>
  <c r="X783" i="209"/>
  <c r="Y783" i="209"/>
  <c r="Z783" i="209"/>
  <c r="AA783" i="209"/>
  <c r="AB783" i="209"/>
  <c r="A784" i="209"/>
  <c r="B784" i="209"/>
  <c r="C784" i="209"/>
  <c r="D784" i="209"/>
  <c r="E784" i="209"/>
  <c r="F784" i="209"/>
  <c r="G784" i="209"/>
  <c r="H784" i="209"/>
  <c r="I784" i="209"/>
  <c r="J784" i="209"/>
  <c r="K784" i="209"/>
  <c r="L784" i="209"/>
  <c r="M784" i="209"/>
  <c r="N784" i="209"/>
  <c r="O784" i="209"/>
  <c r="P784" i="209"/>
  <c r="Q784" i="209"/>
  <c r="R784" i="209"/>
  <c r="S784" i="209"/>
  <c r="T784" i="209"/>
  <c r="U784" i="209"/>
  <c r="V784" i="209"/>
  <c r="W784" i="209"/>
  <c r="X784" i="209"/>
  <c r="Y784" i="209"/>
  <c r="Z784" i="209"/>
  <c r="AA784" i="209"/>
  <c r="AB784" i="209"/>
  <c r="A785" i="209"/>
  <c r="B785" i="209"/>
  <c r="C785" i="209"/>
  <c r="D785" i="209"/>
  <c r="E785" i="209"/>
  <c r="F785" i="209"/>
  <c r="G785" i="209"/>
  <c r="H785" i="209"/>
  <c r="I785" i="209"/>
  <c r="J785" i="209"/>
  <c r="K785" i="209"/>
  <c r="L785" i="209"/>
  <c r="M785" i="209"/>
  <c r="N785" i="209"/>
  <c r="O785" i="209"/>
  <c r="P785" i="209"/>
  <c r="Q785" i="209"/>
  <c r="R785" i="209"/>
  <c r="S785" i="209"/>
  <c r="T785" i="209"/>
  <c r="U785" i="209"/>
  <c r="V785" i="209"/>
  <c r="W785" i="209"/>
  <c r="X785" i="209"/>
  <c r="Y785" i="209"/>
  <c r="Z785" i="209"/>
  <c r="AA785" i="209"/>
  <c r="AB785" i="209"/>
  <c r="A786" i="209"/>
  <c r="B786" i="209"/>
  <c r="C786" i="209"/>
  <c r="D786" i="209"/>
  <c r="E786" i="209"/>
  <c r="F786" i="209"/>
  <c r="G786" i="209"/>
  <c r="H786" i="209"/>
  <c r="I786" i="209"/>
  <c r="J786" i="209"/>
  <c r="K786" i="209"/>
  <c r="L786" i="209"/>
  <c r="M786" i="209"/>
  <c r="N786" i="209"/>
  <c r="O786" i="209"/>
  <c r="P786" i="209"/>
  <c r="Q786" i="209"/>
  <c r="R786" i="209"/>
  <c r="S786" i="209"/>
  <c r="T786" i="209"/>
  <c r="U786" i="209"/>
  <c r="V786" i="209"/>
  <c r="W786" i="209"/>
  <c r="X786" i="209"/>
  <c r="Y786" i="209"/>
  <c r="Z786" i="209"/>
  <c r="AA786" i="209"/>
  <c r="AB786" i="209"/>
  <c r="A787" i="209"/>
  <c r="B787" i="209"/>
  <c r="C787" i="209"/>
  <c r="D787" i="209"/>
  <c r="E787" i="209"/>
  <c r="F787" i="209"/>
  <c r="G787" i="209"/>
  <c r="H787" i="209"/>
  <c r="I787" i="209"/>
  <c r="J787" i="209"/>
  <c r="K787" i="209"/>
  <c r="L787" i="209"/>
  <c r="M787" i="209"/>
  <c r="N787" i="209"/>
  <c r="O787" i="209"/>
  <c r="P787" i="209"/>
  <c r="Q787" i="209"/>
  <c r="R787" i="209"/>
  <c r="S787" i="209"/>
  <c r="T787" i="209"/>
  <c r="U787" i="209"/>
  <c r="V787" i="209"/>
  <c r="W787" i="209"/>
  <c r="X787" i="209"/>
  <c r="Y787" i="209"/>
  <c r="Z787" i="209"/>
  <c r="AA787" i="209"/>
  <c r="AB787" i="209"/>
  <c r="A788" i="209"/>
  <c r="B788" i="209"/>
  <c r="C788" i="209"/>
  <c r="D788" i="209"/>
  <c r="E788" i="209"/>
  <c r="F788" i="209"/>
  <c r="G788" i="209"/>
  <c r="H788" i="209"/>
  <c r="I788" i="209"/>
  <c r="J788" i="209"/>
  <c r="K788" i="209"/>
  <c r="L788" i="209"/>
  <c r="M788" i="209"/>
  <c r="N788" i="209"/>
  <c r="O788" i="209"/>
  <c r="P788" i="209"/>
  <c r="Q788" i="209"/>
  <c r="R788" i="209"/>
  <c r="S788" i="209"/>
  <c r="T788" i="209"/>
  <c r="U788" i="209"/>
  <c r="V788" i="209"/>
  <c r="W788" i="209"/>
  <c r="X788" i="209"/>
  <c r="Y788" i="209"/>
  <c r="Z788" i="209"/>
  <c r="AA788" i="209"/>
  <c r="AB788" i="209"/>
  <c r="A789" i="209"/>
  <c r="B789" i="209"/>
  <c r="C789" i="209"/>
  <c r="D789" i="209"/>
  <c r="E789" i="209"/>
  <c r="F789" i="209"/>
  <c r="G789" i="209"/>
  <c r="H789" i="209"/>
  <c r="I789" i="209"/>
  <c r="J789" i="209"/>
  <c r="K789" i="209"/>
  <c r="L789" i="209"/>
  <c r="M789" i="209"/>
  <c r="N789" i="209"/>
  <c r="O789" i="209"/>
  <c r="P789" i="209"/>
  <c r="Q789" i="209"/>
  <c r="R789" i="209"/>
  <c r="S789" i="209"/>
  <c r="T789" i="209"/>
  <c r="U789" i="209"/>
  <c r="V789" i="209"/>
  <c r="W789" i="209"/>
  <c r="X789" i="209"/>
  <c r="Y789" i="209"/>
  <c r="Z789" i="209"/>
  <c r="AA789" i="209"/>
  <c r="AB789" i="209"/>
  <c r="A790" i="209"/>
  <c r="B790" i="209"/>
  <c r="C790" i="209"/>
  <c r="D790" i="209"/>
  <c r="E790" i="209"/>
  <c r="F790" i="209"/>
  <c r="G790" i="209"/>
  <c r="H790" i="209"/>
  <c r="I790" i="209"/>
  <c r="J790" i="209"/>
  <c r="K790" i="209"/>
  <c r="L790" i="209"/>
  <c r="M790" i="209"/>
  <c r="N790" i="209"/>
  <c r="O790" i="209"/>
  <c r="P790" i="209"/>
  <c r="Q790" i="209"/>
  <c r="R790" i="209"/>
  <c r="S790" i="209"/>
  <c r="T790" i="209"/>
  <c r="U790" i="209"/>
  <c r="V790" i="209"/>
  <c r="W790" i="209"/>
  <c r="X790" i="209"/>
  <c r="Y790" i="209"/>
  <c r="Z790" i="209"/>
  <c r="AA790" i="209"/>
  <c r="AB790" i="209"/>
  <c r="A791" i="209"/>
  <c r="B791" i="209"/>
  <c r="C791" i="209"/>
  <c r="D791" i="209"/>
  <c r="E791" i="209"/>
  <c r="F791" i="209"/>
  <c r="G791" i="209"/>
  <c r="H791" i="209"/>
  <c r="I791" i="209"/>
  <c r="J791" i="209"/>
  <c r="K791" i="209"/>
  <c r="L791" i="209"/>
  <c r="M791" i="209"/>
  <c r="N791" i="209"/>
  <c r="O791" i="209"/>
  <c r="P791" i="209"/>
  <c r="Q791" i="209"/>
  <c r="R791" i="209"/>
  <c r="S791" i="209"/>
  <c r="T791" i="209"/>
  <c r="U791" i="209"/>
  <c r="V791" i="209"/>
  <c r="W791" i="209"/>
  <c r="X791" i="209"/>
  <c r="Y791" i="209"/>
  <c r="Z791" i="209"/>
  <c r="AA791" i="209"/>
  <c r="AB791" i="209"/>
  <c r="A792" i="209"/>
  <c r="B792" i="209"/>
  <c r="C792" i="209"/>
  <c r="D792" i="209"/>
  <c r="E792" i="209"/>
  <c r="F792" i="209"/>
  <c r="G792" i="209"/>
  <c r="H792" i="209"/>
  <c r="I792" i="209"/>
  <c r="J792" i="209"/>
  <c r="K792" i="209"/>
  <c r="L792" i="209"/>
  <c r="M792" i="209"/>
  <c r="N792" i="209"/>
  <c r="O792" i="209"/>
  <c r="P792" i="209"/>
  <c r="Q792" i="209"/>
  <c r="R792" i="209"/>
  <c r="S792" i="209"/>
  <c r="T792" i="209"/>
  <c r="U792" i="209"/>
  <c r="V792" i="209"/>
  <c r="W792" i="209"/>
  <c r="X792" i="209"/>
  <c r="Y792" i="209"/>
  <c r="Z792" i="209"/>
  <c r="AA792" i="209"/>
  <c r="AB792" i="209"/>
  <c r="A793" i="209"/>
  <c r="B793" i="209"/>
  <c r="C793" i="209"/>
  <c r="D793" i="209"/>
  <c r="E793" i="209"/>
  <c r="F793" i="209"/>
  <c r="G793" i="209"/>
  <c r="H793" i="209"/>
  <c r="I793" i="209"/>
  <c r="J793" i="209"/>
  <c r="K793" i="209"/>
  <c r="L793" i="209"/>
  <c r="M793" i="209"/>
  <c r="N793" i="209"/>
  <c r="O793" i="209"/>
  <c r="P793" i="209"/>
  <c r="Q793" i="209"/>
  <c r="R793" i="209"/>
  <c r="S793" i="209"/>
  <c r="T793" i="209"/>
  <c r="U793" i="209"/>
  <c r="V793" i="209"/>
  <c r="W793" i="209"/>
  <c r="X793" i="209"/>
  <c r="Y793" i="209"/>
  <c r="Z793" i="209"/>
  <c r="AA793" i="209"/>
  <c r="AB793" i="209"/>
  <c r="A794" i="209"/>
  <c r="B794" i="209"/>
  <c r="C794" i="209"/>
  <c r="D794" i="209"/>
  <c r="E794" i="209"/>
  <c r="F794" i="209"/>
  <c r="G794" i="209"/>
  <c r="H794" i="209"/>
  <c r="I794" i="209"/>
  <c r="J794" i="209"/>
  <c r="K794" i="209"/>
  <c r="L794" i="209"/>
  <c r="M794" i="209"/>
  <c r="N794" i="209"/>
  <c r="O794" i="209"/>
  <c r="P794" i="209"/>
  <c r="Q794" i="209"/>
  <c r="R794" i="209"/>
  <c r="S794" i="209"/>
  <c r="T794" i="209"/>
  <c r="U794" i="209"/>
  <c r="V794" i="209"/>
  <c r="W794" i="209"/>
  <c r="X794" i="209"/>
  <c r="Y794" i="209"/>
  <c r="Z794" i="209"/>
  <c r="AA794" i="209"/>
  <c r="AB794" i="209"/>
  <c r="A795" i="209"/>
  <c r="B795" i="209"/>
  <c r="C795" i="209"/>
  <c r="D795" i="209"/>
  <c r="E795" i="209"/>
  <c r="F795" i="209"/>
  <c r="G795" i="209"/>
  <c r="H795" i="209"/>
  <c r="I795" i="209"/>
  <c r="J795" i="209"/>
  <c r="K795" i="209"/>
  <c r="L795" i="209"/>
  <c r="M795" i="209"/>
  <c r="N795" i="209"/>
  <c r="O795" i="209"/>
  <c r="P795" i="209"/>
  <c r="Q795" i="209"/>
  <c r="R795" i="209"/>
  <c r="S795" i="209"/>
  <c r="T795" i="209"/>
  <c r="U795" i="209"/>
  <c r="V795" i="209"/>
  <c r="W795" i="209"/>
  <c r="X795" i="209"/>
  <c r="Y795" i="209"/>
  <c r="Z795" i="209"/>
  <c r="AA795" i="209"/>
  <c r="AB795" i="209"/>
  <c r="A796" i="209"/>
  <c r="B796" i="209"/>
  <c r="C796" i="209"/>
  <c r="D796" i="209"/>
  <c r="E796" i="209"/>
  <c r="F796" i="209"/>
  <c r="G796" i="209"/>
  <c r="H796" i="209"/>
  <c r="I796" i="209"/>
  <c r="J796" i="209"/>
  <c r="K796" i="209"/>
  <c r="L796" i="209"/>
  <c r="M796" i="209"/>
  <c r="N796" i="209"/>
  <c r="O796" i="209"/>
  <c r="P796" i="209"/>
  <c r="Q796" i="209"/>
  <c r="R796" i="209"/>
  <c r="S796" i="209"/>
  <c r="T796" i="209"/>
  <c r="U796" i="209"/>
  <c r="V796" i="209"/>
  <c r="W796" i="209"/>
  <c r="X796" i="209"/>
  <c r="Y796" i="209"/>
  <c r="Z796" i="209"/>
  <c r="AA796" i="209"/>
  <c r="AB796" i="209"/>
  <c r="A797" i="209"/>
  <c r="B797" i="209"/>
  <c r="C797" i="209"/>
  <c r="D797" i="209"/>
  <c r="E797" i="209"/>
  <c r="F797" i="209"/>
  <c r="G797" i="209"/>
  <c r="H797" i="209"/>
  <c r="I797" i="209"/>
  <c r="J797" i="209"/>
  <c r="K797" i="209"/>
  <c r="L797" i="209"/>
  <c r="M797" i="209"/>
  <c r="N797" i="209"/>
  <c r="O797" i="209"/>
  <c r="P797" i="209"/>
  <c r="Q797" i="209"/>
  <c r="R797" i="209"/>
  <c r="S797" i="209"/>
  <c r="T797" i="209"/>
  <c r="U797" i="209"/>
  <c r="V797" i="209"/>
  <c r="W797" i="209"/>
  <c r="X797" i="209"/>
  <c r="Y797" i="209"/>
  <c r="Z797" i="209"/>
  <c r="AA797" i="209"/>
  <c r="AB797" i="209"/>
  <c r="A798" i="209"/>
  <c r="B798" i="209"/>
  <c r="C798" i="209"/>
  <c r="D798" i="209"/>
  <c r="E798" i="209"/>
  <c r="F798" i="209"/>
  <c r="G798" i="209"/>
  <c r="H798" i="209"/>
  <c r="I798" i="209"/>
  <c r="J798" i="209"/>
  <c r="K798" i="209"/>
  <c r="L798" i="209"/>
  <c r="M798" i="209"/>
  <c r="N798" i="209"/>
  <c r="O798" i="209"/>
  <c r="P798" i="209"/>
  <c r="Q798" i="209"/>
  <c r="R798" i="209"/>
  <c r="S798" i="209"/>
  <c r="T798" i="209"/>
  <c r="U798" i="209"/>
  <c r="V798" i="209"/>
  <c r="W798" i="209"/>
  <c r="X798" i="209"/>
  <c r="Y798" i="209"/>
  <c r="Z798" i="209"/>
  <c r="AA798" i="209"/>
  <c r="AB798" i="209"/>
  <c r="A799" i="209"/>
  <c r="B799" i="209"/>
  <c r="C799" i="209"/>
  <c r="D799" i="209"/>
  <c r="E799" i="209"/>
  <c r="F799" i="209"/>
  <c r="G799" i="209"/>
  <c r="H799" i="209"/>
  <c r="I799" i="209"/>
  <c r="J799" i="209"/>
  <c r="K799" i="209"/>
  <c r="L799" i="209"/>
  <c r="M799" i="209"/>
  <c r="N799" i="209"/>
  <c r="O799" i="209"/>
  <c r="P799" i="209"/>
  <c r="Q799" i="209"/>
  <c r="R799" i="209"/>
  <c r="S799" i="209"/>
  <c r="T799" i="209"/>
  <c r="U799" i="209"/>
  <c r="V799" i="209"/>
  <c r="W799" i="209"/>
  <c r="X799" i="209"/>
  <c r="Y799" i="209"/>
  <c r="Z799" i="209"/>
  <c r="AA799" i="209"/>
  <c r="AB799" i="209"/>
  <c r="A800" i="209"/>
  <c r="B800" i="209"/>
  <c r="C800" i="209"/>
  <c r="D800" i="209"/>
  <c r="E800" i="209"/>
  <c r="F800" i="209"/>
  <c r="G800" i="209"/>
  <c r="H800" i="209"/>
  <c r="I800" i="209"/>
  <c r="J800" i="209"/>
  <c r="K800" i="209"/>
  <c r="L800" i="209"/>
  <c r="M800" i="209"/>
  <c r="N800" i="209"/>
  <c r="O800" i="209"/>
  <c r="P800" i="209"/>
  <c r="Q800" i="209"/>
  <c r="R800" i="209"/>
  <c r="S800" i="209"/>
  <c r="T800" i="209"/>
  <c r="U800" i="209"/>
  <c r="V800" i="209"/>
  <c r="W800" i="209"/>
  <c r="X800" i="209"/>
  <c r="Y800" i="209"/>
  <c r="Z800" i="209"/>
  <c r="AA800" i="209"/>
  <c r="AB800" i="209"/>
  <c r="A801" i="209"/>
  <c r="B801" i="209"/>
  <c r="C801" i="209"/>
  <c r="D801" i="209"/>
  <c r="E801" i="209"/>
  <c r="F801" i="209"/>
  <c r="G801" i="209"/>
  <c r="H801" i="209"/>
  <c r="I801" i="209"/>
  <c r="J801" i="209"/>
  <c r="K801" i="209"/>
  <c r="L801" i="209"/>
  <c r="M801" i="209"/>
  <c r="N801" i="209"/>
  <c r="O801" i="209"/>
  <c r="P801" i="209"/>
  <c r="Q801" i="209"/>
  <c r="R801" i="209"/>
  <c r="S801" i="209"/>
  <c r="T801" i="209"/>
  <c r="U801" i="209"/>
  <c r="V801" i="209"/>
  <c r="W801" i="209"/>
  <c r="X801" i="209"/>
  <c r="Y801" i="209"/>
  <c r="Z801" i="209"/>
  <c r="AA801" i="209"/>
  <c r="AB801" i="209"/>
  <c r="A802" i="209"/>
  <c r="B802" i="209"/>
  <c r="C802" i="209"/>
  <c r="D802" i="209"/>
  <c r="E802" i="209"/>
  <c r="F802" i="209"/>
  <c r="G802" i="209"/>
  <c r="H802" i="209"/>
  <c r="I802" i="209"/>
  <c r="J802" i="209"/>
  <c r="K802" i="209"/>
  <c r="L802" i="209"/>
  <c r="M802" i="209"/>
  <c r="N802" i="209"/>
  <c r="O802" i="209"/>
  <c r="P802" i="209"/>
  <c r="Q802" i="209"/>
  <c r="R802" i="209"/>
  <c r="S802" i="209"/>
  <c r="T802" i="209"/>
  <c r="U802" i="209"/>
  <c r="V802" i="209"/>
  <c r="W802" i="209"/>
  <c r="X802" i="209"/>
  <c r="Y802" i="209"/>
  <c r="Z802" i="209"/>
  <c r="AA802" i="209"/>
  <c r="AB802" i="209"/>
  <c r="A803" i="209"/>
  <c r="B803" i="209"/>
  <c r="C803" i="209"/>
  <c r="D803" i="209"/>
  <c r="E803" i="209"/>
  <c r="F803" i="209"/>
  <c r="G803" i="209"/>
  <c r="H803" i="209"/>
  <c r="I803" i="209"/>
  <c r="J803" i="209"/>
  <c r="K803" i="209"/>
  <c r="L803" i="209"/>
  <c r="M803" i="209"/>
  <c r="N803" i="209"/>
  <c r="O803" i="209"/>
  <c r="P803" i="209"/>
  <c r="Q803" i="209"/>
  <c r="R803" i="209"/>
  <c r="S803" i="209"/>
  <c r="T803" i="209"/>
  <c r="U803" i="209"/>
  <c r="V803" i="209"/>
  <c r="W803" i="209"/>
  <c r="X803" i="209"/>
  <c r="Y803" i="209"/>
  <c r="Z803" i="209"/>
  <c r="AA803" i="209"/>
  <c r="AB803" i="209"/>
  <c r="A804" i="209"/>
  <c r="B804" i="209"/>
  <c r="C804" i="209"/>
  <c r="D804" i="209"/>
  <c r="E804" i="209"/>
  <c r="F804" i="209"/>
  <c r="G804" i="209"/>
  <c r="H804" i="209"/>
  <c r="I804" i="209"/>
  <c r="J804" i="209"/>
  <c r="K804" i="209"/>
  <c r="L804" i="209"/>
  <c r="M804" i="209"/>
  <c r="N804" i="209"/>
  <c r="O804" i="209"/>
  <c r="P804" i="209"/>
  <c r="Q804" i="209"/>
  <c r="R804" i="209"/>
  <c r="S804" i="209"/>
  <c r="T804" i="209"/>
  <c r="U804" i="209"/>
  <c r="V804" i="209"/>
  <c r="W804" i="209"/>
  <c r="X804" i="209"/>
  <c r="Y804" i="209"/>
  <c r="Z804" i="209"/>
  <c r="AA804" i="209"/>
  <c r="AB804" i="209"/>
  <c r="A805" i="209"/>
  <c r="B805" i="209"/>
  <c r="C805" i="209"/>
  <c r="D805" i="209"/>
  <c r="E805" i="209"/>
  <c r="F805" i="209"/>
  <c r="G805" i="209"/>
  <c r="H805" i="209"/>
  <c r="I805" i="209"/>
  <c r="J805" i="209"/>
  <c r="K805" i="209"/>
  <c r="L805" i="209"/>
  <c r="M805" i="209"/>
  <c r="N805" i="209"/>
  <c r="O805" i="209"/>
  <c r="P805" i="209"/>
  <c r="Q805" i="209"/>
  <c r="R805" i="209"/>
  <c r="S805" i="209"/>
  <c r="T805" i="209"/>
  <c r="U805" i="209"/>
  <c r="V805" i="209"/>
  <c r="W805" i="209"/>
  <c r="X805" i="209"/>
  <c r="Y805" i="209"/>
  <c r="Z805" i="209"/>
  <c r="AA805" i="209"/>
  <c r="AB805" i="209"/>
  <c r="A806" i="209"/>
  <c r="B806" i="209"/>
  <c r="C806" i="209"/>
  <c r="D806" i="209"/>
  <c r="E806" i="209"/>
  <c r="F806" i="209"/>
  <c r="G806" i="209"/>
  <c r="H806" i="209"/>
  <c r="I806" i="209"/>
  <c r="J806" i="209"/>
  <c r="K806" i="209"/>
  <c r="L806" i="209"/>
  <c r="M806" i="209"/>
  <c r="N806" i="209"/>
  <c r="O806" i="209"/>
  <c r="P806" i="209"/>
  <c r="Q806" i="209"/>
  <c r="R806" i="209"/>
  <c r="S806" i="209"/>
  <c r="T806" i="209"/>
  <c r="U806" i="209"/>
  <c r="V806" i="209"/>
  <c r="W806" i="209"/>
  <c r="X806" i="209"/>
  <c r="Y806" i="209"/>
  <c r="Z806" i="209"/>
  <c r="AA806" i="209"/>
  <c r="AB806" i="209"/>
  <c r="A807" i="209"/>
  <c r="B807" i="209"/>
  <c r="C807" i="209"/>
  <c r="D807" i="209"/>
  <c r="E807" i="209"/>
  <c r="F807" i="209"/>
  <c r="G807" i="209"/>
  <c r="H807" i="209"/>
  <c r="I807" i="209"/>
  <c r="J807" i="209"/>
  <c r="K807" i="209"/>
  <c r="L807" i="209"/>
  <c r="M807" i="209"/>
  <c r="N807" i="209"/>
  <c r="O807" i="209"/>
  <c r="P807" i="209"/>
  <c r="Q807" i="209"/>
  <c r="R807" i="209"/>
  <c r="S807" i="209"/>
  <c r="T807" i="209"/>
  <c r="U807" i="209"/>
  <c r="V807" i="209"/>
  <c r="W807" i="209"/>
  <c r="X807" i="209"/>
  <c r="Y807" i="209"/>
  <c r="Z807" i="209"/>
  <c r="AA807" i="209"/>
  <c r="AB807" i="209"/>
  <c r="A808" i="209"/>
  <c r="B808" i="209"/>
  <c r="C808" i="209"/>
  <c r="D808" i="209"/>
  <c r="E808" i="209"/>
  <c r="F808" i="209"/>
  <c r="G808" i="209"/>
  <c r="H808" i="209"/>
  <c r="I808" i="209"/>
  <c r="J808" i="209"/>
  <c r="K808" i="209"/>
  <c r="L808" i="209"/>
  <c r="M808" i="209"/>
  <c r="N808" i="209"/>
  <c r="O808" i="209"/>
  <c r="P808" i="209"/>
  <c r="Q808" i="209"/>
  <c r="R808" i="209"/>
  <c r="S808" i="209"/>
  <c r="T808" i="209"/>
  <c r="U808" i="209"/>
  <c r="V808" i="209"/>
  <c r="W808" i="209"/>
  <c r="X808" i="209"/>
  <c r="Y808" i="209"/>
  <c r="Z808" i="209"/>
  <c r="AA808" i="209"/>
  <c r="AB808" i="209"/>
  <c r="A809" i="209"/>
  <c r="B809" i="209"/>
  <c r="C809" i="209"/>
  <c r="D809" i="209"/>
  <c r="E809" i="209"/>
  <c r="F809" i="209"/>
  <c r="G809" i="209"/>
  <c r="H809" i="209"/>
  <c r="I809" i="209"/>
  <c r="J809" i="209"/>
  <c r="K809" i="209"/>
  <c r="L809" i="209"/>
  <c r="M809" i="209"/>
  <c r="N809" i="209"/>
  <c r="O809" i="209"/>
  <c r="P809" i="209"/>
  <c r="Q809" i="209"/>
  <c r="R809" i="209"/>
  <c r="S809" i="209"/>
  <c r="T809" i="209"/>
  <c r="U809" i="209"/>
  <c r="V809" i="209"/>
  <c r="W809" i="209"/>
  <c r="X809" i="209"/>
  <c r="Y809" i="209"/>
  <c r="Z809" i="209"/>
  <c r="AA809" i="209"/>
  <c r="AB809" i="209"/>
  <c r="A810" i="209"/>
  <c r="B810" i="209"/>
  <c r="C810" i="209"/>
  <c r="D810" i="209"/>
  <c r="E810" i="209"/>
  <c r="F810" i="209"/>
  <c r="G810" i="209"/>
  <c r="H810" i="209"/>
  <c r="I810" i="209"/>
  <c r="J810" i="209"/>
  <c r="K810" i="209"/>
  <c r="L810" i="209"/>
  <c r="M810" i="209"/>
  <c r="N810" i="209"/>
  <c r="O810" i="209"/>
  <c r="P810" i="209"/>
  <c r="Q810" i="209"/>
  <c r="R810" i="209"/>
  <c r="S810" i="209"/>
  <c r="T810" i="209"/>
  <c r="U810" i="209"/>
  <c r="V810" i="209"/>
  <c r="W810" i="209"/>
  <c r="X810" i="209"/>
  <c r="Y810" i="209"/>
  <c r="Z810" i="209"/>
  <c r="AA810" i="209"/>
  <c r="AB810" i="209"/>
  <c r="A811" i="209"/>
  <c r="B811" i="209"/>
  <c r="C811" i="209"/>
  <c r="D811" i="209"/>
  <c r="E811" i="209"/>
  <c r="F811" i="209"/>
  <c r="G811" i="209"/>
  <c r="H811" i="209"/>
  <c r="I811" i="209"/>
  <c r="J811" i="209"/>
  <c r="K811" i="209"/>
  <c r="L811" i="209"/>
  <c r="M811" i="209"/>
  <c r="N811" i="209"/>
  <c r="O811" i="209"/>
  <c r="P811" i="209"/>
  <c r="Q811" i="209"/>
  <c r="R811" i="209"/>
  <c r="S811" i="209"/>
  <c r="T811" i="209"/>
  <c r="U811" i="209"/>
  <c r="V811" i="209"/>
  <c r="W811" i="209"/>
  <c r="X811" i="209"/>
  <c r="Y811" i="209"/>
  <c r="Z811" i="209"/>
  <c r="AA811" i="209"/>
  <c r="AB811" i="209"/>
  <c r="A812" i="209"/>
  <c r="B812" i="209"/>
  <c r="C812" i="209"/>
  <c r="D812" i="209"/>
  <c r="E812" i="209"/>
  <c r="F812" i="209"/>
  <c r="G812" i="209"/>
  <c r="H812" i="209"/>
  <c r="I812" i="209"/>
  <c r="J812" i="209"/>
  <c r="K812" i="209"/>
  <c r="L812" i="209"/>
  <c r="M812" i="209"/>
  <c r="N812" i="209"/>
  <c r="O812" i="209"/>
  <c r="P812" i="209"/>
  <c r="Q812" i="209"/>
  <c r="R812" i="209"/>
  <c r="S812" i="209"/>
  <c r="T812" i="209"/>
  <c r="U812" i="209"/>
  <c r="V812" i="209"/>
  <c r="W812" i="209"/>
  <c r="X812" i="209"/>
  <c r="Y812" i="209"/>
  <c r="Z812" i="209"/>
  <c r="AA812" i="209"/>
  <c r="AB812" i="209"/>
  <c r="A813" i="209"/>
  <c r="B813" i="209"/>
  <c r="C813" i="209"/>
  <c r="D813" i="209"/>
  <c r="E813" i="209"/>
  <c r="F813" i="209"/>
  <c r="G813" i="209"/>
  <c r="H813" i="209"/>
  <c r="I813" i="209"/>
  <c r="J813" i="209"/>
  <c r="K813" i="209"/>
  <c r="L813" i="209"/>
  <c r="M813" i="209"/>
  <c r="N813" i="209"/>
  <c r="O813" i="209"/>
  <c r="P813" i="209"/>
  <c r="Q813" i="209"/>
  <c r="R813" i="209"/>
  <c r="S813" i="209"/>
  <c r="T813" i="209"/>
  <c r="U813" i="209"/>
  <c r="V813" i="209"/>
  <c r="W813" i="209"/>
  <c r="X813" i="209"/>
  <c r="Y813" i="209"/>
  <c r="Z813" i="209"/>
  <c r="AA813" i="209"/>
  <c r="AB813" i="209"/>
  <c r="A814" i="209"/>
  <c r="B814" i="209"/>
  <c r="C814" i="209"/>
  <c r="D814" i="209"/>
  <c r="E814" i="209"/>
  <c r="F814" i="209"/>
  <c r="G814" i="209"/>
  <c r="H814" i="209"/>
  <c r="I814" i="209"/>
  <c r="J814" i="209"/>
  <c r="K814" i="209"/>
  <c r="L814" i="209"/>
  <c r="M814" i="209"/>
  <c r="N814" i="209"/>
  <c r="O814" i="209"/>
  <c r="P814" i="209"/>
  <c r="Q814" i="209"/>
  <c r="R814" i="209"/>
  <c r="S814" i="209"/>
  <c r="T814" i="209"/>
  <c r="U814" i="209"/>
  <c r="V814" i="209"/>
  <c r="W814" i="209"/>
  <c r="X814" i="209"/>
  <c r="Y814" i="209"/>
  <c r="Z814" i="209"/>
  <c r="AA814" i="209"/>
  <c r="AB814" i="209"/>
  <c r="A815" i="209"/>
  <c r="B815" i="209"/>
  <c r="C815" i="209"/>
  <c r="D815" i="209"/>
  <c r="E815" i="209"/>
  <c r="F815" i="209"/>
  <c r="G815" i="209"/>
  <c r="H815" i="209"/>
  <c r="I815" i="209"/>
  <c r="J815" i="209"/>
  <c r="K815" i="209"/>
  <c r="L815" i="209"/>
  <c r="M815" i="209"/>
  <c r="N815" i="209"/>
  <c r="O815" i="209"/>
  <c r="P815" i="209"/>
  <c r="Q815" i="209"/>
  <c r="R815" i="209"/>
  <c r="S815" i="209"/>
  <c r="T815" i="209"/>
  <c r="U815" i="209"/>
  <c r="V815" i="209"/>
  <c r="W815" i="209"/>
  <c r="X815" i="209"/>
  <c r="Y815" i="209"/>
  <c r="Z815" i="209"/>
  <c r="AA815" i="209"/>
  <c r="AB815" i="209"/>
  <c r="A816" i="209"/>
  <c r="B816" i="209"/>
  <c r="C816" i="209"/>
  <c r="D816" i="209"/>
  <c r="E816" i="209"/>
  <c r="F816" i="209"/>
  <c r="G816" i="209"/>
  <c r="H816" i="209"/>
  <c r="I816" i="209"/>
  <c r="J816" i="209"/>
  <c r="K816" i="209"/>
  <c r="L816" i="209"/>
  <c r="M816" i="209"/>
  <c r="N816" i="209"/>
  <c r="O816" i="209"/>
  <c r="P816" i="209"/>
  <c r="Q816" i="209"/>
  <c r="R816" i="209"/>
  <c r="S816" i="209"/>
  <c r="T816" i="209"/>
  <c r="U816" i="209"/>
  <c r="V816" i="209"/>
  <c r="W816" i="209"/>
  <c r="X816" i="209"/>
  <c r="Y816" i="209"/>
  <c r="Z816" i="209"/>
  <c r="AA816" i="209"/>
  <c r="AB816" i="209"/>
  <c r="A817" i="209"/>
  <c r="B817" i="209"/>
  <c r="C817" i="209"/>
  <c r="D817" i="209"/>
  <c r="E817" i="209"/>
  <c r="F817" i="209"/>
  <c r="G817" i="209"/>
  <c r="H817" i="209"/>
  <c r="I817" i="209"/>
  <c r="J817" i="209"/>
  <c r="K817" i="209"/>
  <c r="L817" i="209"/>
  <c r="M817" i="209"/>
  <c r="N817" i="209"/>
  <c r="O817" i="209"/>
  <c r="P817" i="209"/>
  <c r="Q817" i="209"/>
  <c r="R817" i="209"/>
  <c r="S817" i="209"/>
  <c r="T817" i="209"/>
  <c r="U817" i="209"/>
  <c r="V817" i="209"/>
  <c r="W817" i="209"/>
  <c r="X817" i="209"/>
  <c r="Y817" i="209"/>
  <c r="Z817" i="209"/>
  <c r="AA817" i="209"/>
  <c r="AB817" i="209"/>
  <c r="A818" i="209"/>
  <c r="B818" i="209"/>
  <c r="C818" i="209"/>
  <c r="D818" i="209"/>
  <c r="E818" i="209"/>
  <c r="F818" i="209"/>
  <c r="G818" i="209"/>
  <c r="H818" i="209"/>
  <c r="I818" i="209"/>
  <c r="J818" i="209"/>
  <c r="K818" i="209"/>
  <c r="L818" i="209"/>
  <c r="M818" i="209"/>
  <c r="N818" i="209"/>
  <c r="O818" i="209"/>
  <c r="P818" i="209"/>
  <c r="Q818" i="209"/>
  <c r="R818" i="209"/>
  <c r="S818" i="209"/>
  <c r="T818" i="209"/>
  <c r="U818" i="209"/>
  <c r="V818" i="209"/>
  <c r="W818" i="209"/>
  <c r="X818" i="209"/>
  <c r="Y818" i="209"/>
  <c r="Z818" i="209"/>
  <c r="AA818" i="209"/>
  <c r="AB818" i="209"/>
  <c r="A819" i="209"/>
  <c r="B819" i="209"/>
  <c r="C819" i="209"/>
  <c r="D819" i="209"/>
  <c r="E819" i="209"/>
  <c r="F819" i="209"/>
  <c r="G819" i="209"/>
  <c r="H819" i="209"/>
  <c r="I819" i="209"/>
  <c r="J819" i="209"/>
  <c r="K819" i="209"/>
  <c r="L819" i="209"/>
  <c r="M819" i="209"/>
  <c r="N819" i="209"/>
  <c r="O819" i="209"/>
  <c r="P819" i="209"/>
  <c r="Q819" i="209"/>
  <c r="R819" i="209"/>
  <c r="S819" i="209"/>
  <c r="T819" i="209"/>
  <c r="U819" i="209"/>
  <c r="V819" i="209"/>
  <c r="W819" i="209"/>
  <c r="X819" i="209"/>
  <c r="Y819" i="209"/>
  <c r="Z819" i="209"/>
  <c r="AA819" i="209"/>
  <c r="AB819" i="209"/>
  <c r="A820" i="209"/>
  <c r="B820" i="209"/>
  <c r="C820" i="209"/>
  <c r="D820" i="209"/>
  <c r="E820" i="209"/>
  <c r="F820" i="209"/>
  <c r="G820" i="209"/>
  <c r="H820" i="209"/>
  <c r="I820" i="209"/>
  <c r="J820" i="209"/>
  <c r="K820" i="209"/>
  <c r="L820" i="209"/>
  <c r="M820" i="209"/>
  <c r="N820" i="209"/>
  <c r="O820" i="209"/>
  <c r="P820" i="209"/>
  <c r="Q820" i="209"/>
  <c r="R820" i="209"/>
  <c r="S820" i="209"/>
  <c r="T820" i="209"/>
  <c r="U820" i="209"/>
  <c r="V820" i="209"/>
  <c r="W820" i="209"/>
  <c r="X820" i="209"/>
  <c r="Y820" i="209"/>
  <c r="Z820" i="209"/>
  <c r="AA820" i="209"/>
  <c r="AB820" i="209"/>
  <c r="A821" i="209"/>
  <c r="B821" i="209"/>
  <c r="C821" i="209"/>
  <c r="D821" i="209"/>
  <c r="E821" i="209"/>
  <c r="F821" i="209"/>
  <c r="G821" i="209"/>
  <c r="H821" i="209"/>
  <c r="I821" i="209"/>
  <c r="J821" i="209"/>
  <c r="K821" i="209"/>
  <c r="L821" i="209"/>
  <c r="M821" i="209"/>
  <c r="N821" i="209"/>
  <c r="O821" i="209"/>
  <c r="P821" i="209"/>
  <c r="Q821" i="209"/>
  <c r="R821" i="209"/>
  <c r="S821" i="209"/>
  <c r="T821" i="209"/>
  <c r="U821" i="209"/>
  <c r="V821" i="209"/>
  <c r="W821" i="209"/>
  <c r="X821" i="209"/>
  <c r="Y821" i="209"/>
  <c r="Z821" i="209"/>
  <c r="AA821" i="209"/>
  <c r="AB821" i="209"/>
  <c r="A822" i="209"/>
  <c r="B822" i="209"/>
  <c r="C822" i="209"/>
  <c r="D822" i="209"/>
  <c r="E822" i="209"/>
  <c r="F822" i="209"/>
  <c r="G822" i="209"/>
  <c r="H822" i="209"/>
  <c r="I822" i="209"/>
  <c r="J822" i="209"/>
  <c r="K822" i="209"/>
  <c r="L822" i="209"/>
  <c r="M822" i="209"/>
  <c r="N822" i="209"/>
  <c r="O822" i="209"/>
  <c r="P822" i="209"/>
  <c r="Q822" i="209"/>
  <c r="R822" i="209"/>
  <c r="S822" i="209"/>
  <c r="T822" i="209"/>
  <c r="U822" i="209"/>
  <c r="V822" i="209"/>
  <c r="W822" i="209"/>
  <c r="X822" i="209"/>
  <c r="Y822" i="209"/>
  <c r="Z822" i="209"/>
  <c r="AA822" i="209"/>
  <c r="AB822" i="209"/>
  <c r="A823" i="209"/>
  <c r="B823" i="209"/>
  <c r="C823" i="209"/>
  <c r="D823" i="209"/>
  <c r="E823" i="209"/>
  <c r="F823" i="209"/>
  <c r="G823" i="209"/>
  <c r="H823" i="209"/>
  <c r="I823" i="209"/>
  <c r="J823" i="209"/>
  <c r="K823" i="209"/>
  <c r="L823" i="209"/>
  <c r="M823" i="209"/>
  <c r="N823" i="209"/>
  <c r="O823" i="209"/>
  <c r="P823" i="209"/>
  <c r="Q823" i="209"/>
  <c r="R823" i="209"/>
  <c r="S823" i="209"/>
  <c r="T823" i="209"/>
  <c r="U823" i="209"/>
  <c r="V823" i="209"/>
  <c r="W823" i="209"/>
  <c r="X823" i="209"/>
  <c r="Y823" i="209"/>
  <c r="Z823" i="209"/>
  <c r="AA823" i="209"/>
  <c r="AB823" i="209"/>
  <c r="A824" i="209"/>
  <c r="B824" i="209"/>
  <c r="C824" i="209"/>
  <c r="D824" i="209"/>
  <c r="E824" i="209"/>
  <c r="F824" i="209"/>
  <c r="G824" i="209"/>
  <c r="H824" i="209"/>
  <c r="I824" i="209"/>
  <c r="J824" i="209"/>
  <c r="K824" i="209"/>
  <c r="L824" i="209"/>
  <c r="M824" i="209"/>
  <c r="N824" i="209"/>
  <c r="O824" i="209"/>
  <c r="P824" i="209"/>
  <c r="Q824" i="209"/>
  <c r="R824" i="209"/>
  <c r="S824" i="209"/>
  <c r="T824" i="209"/>
  <c r="U824" i="209"/>
  <c r="V824" i="209"/>
  <c r="W824" i="209"/>
  <c r="X824" i="209"/>
  <c r="Y824" i="209"/>
  <c r="Z824" i="209"/>
  <c r="AA824" i="209"/>
  <c r="AB824" i="209"/>
  <c r="A825" i="209"/>
  <c r="B825" i="209"/>
  <c r="C825" i="209"/>
  <c r="D825" i="209"/>
  <c r="E825" i="209"/>
  <c r="F825" i="209"/>
  <c r="G825" i="209"/>
  <c r="H825" i="209"/>
  <c r="I825" i="209"/>
  <c r="J825" i="209"/>
  <c r="K825" i="209"/>
  <c r="L825" i="209"/>
  <c r="M825" i="209"/>
  <c r="N825" i="209"/>
  <c r="O825" i="209"/>
  <c r="P825" i="209"/>
  <c r="Q825" i="209"/>
  <c r="R825" i="209"/>
  <c r="S825" i="209"/>
  <c r="T825" i="209"/>
  <c r="U825" i="209"/>
  <c r="V825" i="209"/>
  <c r="W825" i="209"/>
  <c r="X825" i="209"/>
  <c r="Y825" i="209"/>
  <c r="Z825" i="209"/>
  <c r="AA825" i="209"/>
  <c r="AB825" i="209"/>
  <c r="A826" i="209"/>
  <c r="B826" i="209"/>
  <c r="C826" i="209"/>
  <c r="D826" i="209"/>
  <c r="E826" i="209"/>
  <c r="F826" i="209"/>
  <c r="G826" i="209"/>
  <c r="H826" i="209"/>
  <c r="I826" i="209"/>
  <c r="J826" i="209"/>
  <c r="K826" i="209"/>
  <c r="L826" i="209"/>
  <c r="M826" i="209"/>
  <c r="N826" i="209"/>
  <c r="O826" i="209"/>
  <c r="P826" i="209"/>
  <c r="Q826" i="209"/>
  <c r="R826" i="209"/>
  <c r="S826" i="209"/>
  <c r="T826" i="209"/>
  <c r="U826" i="209"/>
  <c r="V826" i="209"/>
  <c r="W826" i="209"/>
  <c r="X826" i="209"/>
  <c r="Y826" i="209"/>
  <c r="Z826" i="209"/>
  <c r="AA826" i="209"/>
  <c r="AB826" i="209"/>
  <c r="A827" i="209"/>
  <c r="B827" i="209"/>
  <c r="C827" i="209"/>
  <c r="D827" i="209"/>
  <c r="E827" i="209"/>
  <c r="F827" i="209"/>
  <c r="G827" i="209"/>
  <c r="H827" i="209"/>
  <c r="I827" i="209"/>
  <c r="J827" i="209"/>
  <c r="K827" i="209"/>
  <c r="L827" i="209"/>
  <c r="M827" i="209"/>
  <c r="N827" i="209"/>
  <c r="O827" i="209"/>
  <c r="P827" i="209"/>
  <c r="Q827" i="209"/>
  <c r="R827" i="209"/>
  <c r="S827" i="209"/>
  <c r="T827" i="209"/>
  <c r="U827" i="209"/>
  <c r="V827" i="209"/>
  <c r="W827" i="209"/>
  <c r="X827" i="209"/>
  <c r="Y827" i="209"/>
  <c r="Z827" i="209"/>
  <c r="AA827" i="209"/>
  <c r="AB827" i="209"/>
  <c r="A828" i="209"/>
  <c r="B828" i="209"/>
  <c r="C828" i="209"/>
  <c r="D828" i="209"/>
  <c r="E828" i="209"/>
  <c r="F828" i="209"/>
  <c r="G828" i="209"/>
  <c r="H828" i="209"/>
  <c r="I828" i="209"/>
  <c r="J828" i="209"/>
  <c r="K828" i="209"/>
  <c r="L828" i="209"/>
  <c r="M828" i="209"/>
  <c r="N828" i="209"/>
  <c r="O828" i="209"/>
  <c r="P828" i="209"/>
  <c r="Q828" i="209"/>
  <c r="R828" i="209"/>
  <c r="S828" i="209"/>
  <c r="T828" i="209"/>
  <c r="U828" i="209"/>
  <c r="V828" i="209"/>
  <c r="W828" i="209"/>
  <c r="X828" i="209"/>
  <c r="Y828" i="209"/>
  <c r="Z828" i="209"/>
  <c r="AA828" i="209"/>
  <c r="AB828" i="209"/>
  <c r="A829" i="209"/>
  <c r="B829" i="209"/>
  <c r="C829" i="209"/>
  <c r="D829" i="209"/>
  <c r="E829" i="209"/>
  <c r="F829" i="209"/>
  <c r="G829" i="209"/>
  <c r="H829" i="209"/>
  <c r="I829" i="209"/>
  <c r="J829" i="209"/>
  <c r="K829" i="209"/>
  <c r="L829" i="209"/>
  <c r="M829" i="209"/>
  <c r="N829" i="209"/>
  <c r="O829" i="209"/>
  <c r="P829" i="209"/>
  <c r="Q829" i="209"/>
  <c r="R829" i="209"/>
  <c r="S829" i="209"/>
  <c r="T829" i="209"/>
  <c r="U829" i="209"/>
  <c r="V829" i="209"/>
  <c r="W829" i="209"/>
  <c r="X829" i="209"/>
  <c r="Y829" i="209"/>
  <c r="Z829" i="209"/>
  <c r="AA829" i="209"/>
  <c r="AB829" i="209"/>
  <c r="A830" i="209"/>
  <c r="B830" i="209"/>
  <c r="C830" i="209"/>
  <c r="D830" i="209"/>
  <c r="E830" i="209"/>
  <c r="F830" i="209"/>
  <c r="G830" i="209"/>
  <c r="H830" i="209"/>
  <c r="I830" i="209"/>
  <c r="J830" i="209"/>
  <c r="K830" i="209"/>
  <c r="L830" i="209"/>
  <c r="M830" i="209"/>
  <c r="N830" i="209"/>
  <c r="O830" i="209"/>
  <c r="P830" i="209"/>
  <c r="Q830" i="209"/>
  <c r="R830" i="209"/>
  <c r="S830" i="209"/>
  <c r="T830" i="209"/>
  <c r="U830" i="209"/>
  <c r="V830" i="209"/>
  <c r="W830" i="209"/>
  <c r="X830" i="209"/>
  <c r="Y830" i="209"/>
  <c r="Z830" i="209"/>
  <c r="AA830" i="209"/>
  <c r="AB830" i="209"/>
  <c r="A831" i="209"/>
  <c r="B831" i="209"/>
  <c r="C831" i="209"/>
  <c r="D831" i="209"/>
  <c r="E831" i="209"/>
  <c r="F831" i="209"/>
  <c r="G831" i="209"/>
  <c r="H831" i="209"/>
  <c r="I831" i="209"/>
  <c r="J831" i="209"/>
  <c r="K831" i="209"/>
  <c r="L831" i="209"/>
  <c r="M831" i="209"/>
  <c r="N831" i="209"/>
  <c r="O831" i="209"/>
  <c r="P831" i="209"/>
  <c r="Q831" i="209"/>
  <c r="R831" i="209"/>
  <c r="S831" i="209"/>
  <c r="T831" i="209"/>
  <c r="U831" i="209"/>
  <c r="V831" i="209"/>
  <c r="W831" i="209"/>
  <c r="X831" i="209"/>
  <c r="Y831" i="209"/>
  <c r="Z831" i="209"/>
  <c r="AA831" i="209"/>
  <c r="AB831" i="209"/>
  <c r="A832" i="209"/>
  <c r="B832" i="209"/>
  <c r="C832" i="209"/>
  <c r="D832" i="209"/>
  <c r="E832" i="209"/>
  <c r="F832" i="209"/>
  <c r="G832" i="209"/>
  <c r="H832" i="209"/>
  <c r="I832" i="209"/>
  <c r="J832" i="209"/>
  <c r="K832" i="209"/>
  <c r="L832" i="209"/>
  <c r="M832" i="209"/>
  <c r="N832" i="209"/>
  <c r="O832" i="209"/>
  <c r="P832" i="209"/>
  <c r="Q832" i="209"/>
  <c r="R832" i="209"/>
  <c r="S832" i="209"/>
  <c r="T832" i="209"/>
  <c r="U832" i="209"/>
  <c r="V832" i="209"/>
  <c r="W832" i="209"/>
  <c r="X832" i="209"/>
  <c r="Y832" i="209"/>
  <c r="Z832" i="209"/>
  <c r="AA832" i="209"/>
  <c r="AB832" i="209"/>
  <c r="A833" i="209"/>
  <c r="B833" i="209"/>
  <c r="C833" i="209"/>
  <c r="D833" i="209"/>
  <c r="E833" i="209"/>
  <c r="F833" i="209"/>
  <c r="G833" i="209"/>
  <c r="H833" i="209"/>
  <c r="I833" i="209"/>
  <c r="J833" i="209"/>
  <c r="K833" i="209"/>
  <c r="L833" i="209"/>
  <c r="M833" i="209"/>
  <c r="N833" i="209"/>
  <c r="O833" i="209"/>
  <c r="P833" i="209"/>
  <c r="Q833" i="209"/>
  <c r="R833" i="209"/>
  <c r="S833" i="209"/>
  <c r="T833" i="209"/>
  <c r="U833" i="209"/>
  <c r="V833" i="209"/>
  <c r="W833" i="209"/>
  <c r="X833" i="209"/>
  <c r="Y833" i="209"/>
  <c r="Z833" i="209"/>
  <c r="AA833" i="209"/>
  <c r="AB833" i="209"/>
  <c r="A834" i="209"/>
  <c r="B834" i="209"/>
  <c r="C834" i="209"/>
  <c r="D834" i="209"/>
  <c r="E834" i="209"/>
  <c r="F834" i="209"/>
  <c r="G834" i="209"/>
  <c r="H834" i="209"/>
  <c r="I834" i="209"/>
  <c r="J834" i="209"/>
  <c r="K834" i="209"/>
  <c r="L834" i="209"/>
  <c r="M834" i="209"/>
  <c r="N834" i="209"/>
  <c r="O834" i="209"/>
  <c r="P834" i="209"/>
  <c r="Q834" i="209"/>
  <c r="R834" i="209"/>
  <c r="S834" i="209"/>
  <c r="T834" i="209"/>
  <c r="U834" i="209"/>
  <c r="V834" i="209"/>
  <c r="W834" i="209"/>
  <c r="X834" i="209"/>
  <c r="Y834" i="209"/>
  <c r="Z834" i="209"/>
  <c r="AA834" i="209"/>
  <c r="AB834" i="209"/>
  <c r="A835" i="209"/>
  <c r="B835" i="209"/>
  <c r="C835" i="209"/>
  <c r="D835" i="209"/>
  <c r="E835" i="209"/>
  <c r="F835" i="209"/>
  <c r="G835" i="209"/>
  <c r="H835" i="209"/>
  <c r="I835" i="209"/>
  <c r="J835" i="209"/>
  <c r="K835" i="209"/>
  <c r="L835" i="209"/>
  <c r="M835" i="209"/>
  <c r="N835" i="209"/>
  <c r="O835" i="209"/>
  <c r="P835" i="209"/>
  <c r="Q835" i="209"/>
  <c r="R835" i="209"/>
  <c r="S835" i="209"/>
  <c r="T835" i="209"/>
  <c r="U835" i="209"/>
  <c r="V835" i="209"/>
  <c r="W835" i="209"/>
  <c r="X835" i="209"/>
  <c r="Y835" i="209"/>
  <c r="Z835" i="209"/>
  <c r="AA835" i="209"/>
  <c r="AB835" i="209"/>
  <c r="A836" i="209"/>
  <c r="B836" i="209"/>
  <c r="C836" i="209"/>
  <c r="D836" i="209"/>
  <c r="E836" i="209"/>
  <c r="F836" i="209"/>
  <c r="G836" i="209"/>
  <c r="H836" i="209"/>
  <c r="I836" i="209"/>
  <c r="J836" i="209"/>
  <c r="K836" i="209"/>
  <c r="L836" i="209"/>
  <c r="M836" i="209"/>
  <c r="N836" i="209"/>
  <c r="O836" i="209"/>
  <c r="P836" i="209"/>
  <c r="Q836" i="209"/>
  <c r="R836" i="209"/>
  <c r="S836" i="209"/>
  <c r="T836" i="209"/>
  <c r="U836" i="209"/>
  <c r="V836" i="209"/>
  <c r="W836" i="209"/>
  <c r="X836" i="209"/>
  <c r="Y836" i="209"/>
  <c r="Z836" i="209"/>
  <c r="AA836" i="209"/>
  <c r="AB836" i="209"/>
  <c r="A837" i="209"/>
  <c r="B837" i="209"/>
  <c r="C837" i="209"/>
  <c r="D837" i="209"/>
  <c r="E837" i="209"/>
  <c r="F837" i="209"/>
  <c r="G837" i="209"/>
  <c r="H837" i="209"/>
  <c r="I837" i="209"/>
  <c r="J837" i="209"/>
  <c r="K837" i="209"/>
  <c r="L837" i="209"/>
  <c r="M837" i="209"/>
  <c r="N837" i="209"/>
  <c r="O837" i="209"/>
  <c r="P837" i="209"/>
  <c r="Q837" i="209"/>
  <c r="R837" i="209"/>
  <c r="S837" i="209"/>
  <c r="T837" i="209"/>
  <c r="U837" i="209"/>
  <c r="V837" i="209"/>
  <c r="W837" i="209"/>
  <c r="X837" i="209"/>
  <c r="Y837" i="209"/>
  <c r="Z837" i="209"/>
  <c r="AA837" i="209"/>
  <c r="AB837" i="209"/>
  <c r="A838" i="209"/>
  <c r="B838" i="209"/>
  <c r="C838" i="209"/>
  <c r="D838" i="209"/>
  <c r="E838" i="209"/>
  <c r="F838" i="209"/>
  <c r="G838" i="209"/>
  <c r="H838" i="209"/>
  <c r="I838" i="209"/>
  <c r="J838" i="209"/>
  <c r="K838" i="209"/>
  <c r="L838" i="209"/>
  <c r="M838" i="209"/>
  <c r="N838" i="209"/>
  <c r="O838" i="209"/>
  <c r="P838" i="209"/>
  <c r="Q838" i="209"/>
  <c r="R838" i="209"/>
  <c r="S838" i="209"/>
  <c r="T838" i="209"/>
  <c r="U838" i="209"/>
  <c r="V838" i="209"/>
  <c r="W838" i="209"/>
  <c r="X838" i="209"/>
  <c r="Y838" i="209"/>
  <c r="Z838" i="209"/>
  <c r="AA838" i="209"/>
  <c r="AB838" i="209"/>
  <c r="A839" i="209"/>
  <c r="B839" i="209"/>
  <c r="C839" i="209"/>
  <c r="D839" i="209"/>
  <c r="E839" i="209"/>
  <c r="F839" i="209"/>
  <c r="G839" i="209"/>
  <c r="H839" i="209"/>
  <c r="I839" i="209"/>
  <c r="J839" i="209"/>
  <c r="K839" i="209"/>
  <c r="L839" i="209"/>
  <c r="M839" i="209"/>
  <c r="N839" i="209"/>
  <c r="O839" i="209"/>
  <c r="P839" i="209"/>
  <c r="Q839" i="209"/>
  <c r="R839" i="209"/>
  <c r="S839" i="209"/>
  <c r="T839" i="209"/>
  <c r="U839" i="209"/>
  <c r="V839" i="209"/>
  <c r="W839" i="209"/>
  <c r="X839" i="209"/>
  <c r="Y839" i="209"/>
  <c r="Z839" i="209"/>
  <c r="AA839" i="209"/>
  <c r="AB839" i="209"/>
  <c r="A840" i="209"/>
  <c r="B840" i="209"/>
  <c r="C840" i="209"/>
  <c r="D840" i="209"/>
  <c r="E840" i="209"/>
  <c r="F840" i="209"/>
  <c r="G840" i="209"/>
  <c r="H840" i="209"/>
  <c r="I840" i="209"/>
  <c r="J840" i="209"/>
  <c r="K840" i="209"/>
  <c r="L840" i="209"/>
  <c r="M840" i="209"/>
  <c r="N840" i="209"/>
  <c r="O840" i="209"/>
  <c r="P840" i="209"/>
  <c r="Q840" i="209"/>
  <c r="R840" i="209"/>
  <c r="S840" i="209"/>
  <c r="T840" i="209"/>
  <c r="U840" i="209"/>
  <c r="V840" i="209"/>
  <c r="W840" i="209"/>
  <c r="X840" i="209"/>
  <c r="Y840" i="209"/>
  <c r="Z840" i="209"/>
  <c r="AA840" i="209"/>
  <c r="AB840" i="209"/>
  <c r="A841" i="209"/>
  <c r="B841" i="209"/>
  <c r="C841" i="209"/>
  <c r="D841" i="209"/>
  <c r="E841" i="209"/>
  <c r="F841" i="209"/>
  <c r="G841" i="209"/>
  <c r="H841" i="209"/>
  <c r="I841" i="209"/>
  <c r="J841" i="209"/>
  <c r="K841" i="209"/>
  <c r="L841" i="209"/>
  <c r="M841" i="209"/>
  <c r="N841" i="209"/>
  <c r="O841" i="209"/>
  <c r="P841" i="209"/>
  <c r="Q841" i="209"/>
  <c r="R841" i="209"/>
  <c r="S841" i="209"/>
  <c r="T841" i="209"/>
  <c r="U841" i="209"/>
  <c r="V841" i="209"/>
  <c r="W841" i="209"/>
  <c r="X841" i="209"/>
  <c r="Y841" i="209"/>
  <c r="Z841" i="209"/>
  <c r="AA841" i="209"/>
  <c r="AB841" i="209"/>
  <c r="A842" i="209"/>
  <c r="B842" i="209"/>
  <c r="C842" i="209"/>
  <c r="D842" i="209"/>
  <c r="E842" i="209"/>
  <c r="F842" i="209"/>
  <c r="G842" i="209"/>
  <c r="H842" i="209"/>
  <c r="I842" i="209"/>
  <c r="J842" i="209"/>
  <c r="K842" i="209"/>
  <c r="L842" i="209"/>
  <c r="M842" i="209"/>
  <c r="N842" i="209"/>
  <c r="O842" i="209"/>
  <c r="P842" i="209"/>
  <c r="Q842" i="209"/>
  <c r="R842" i="209"/>
  <c r="S842" i="209"/>
  <c r="T842" i="209"/>
  <c r="U842" i="209"/>
  <c r="V842" i="209"/>
  <c r="W842" i="209"/>
  <c r="X842" i="209"/>
  <c r="Y842" i="209"/>
  <c r="Z842" i="209"/>
  <c r="AA842" i="209"/>
  <c r="AB842" i="209"/>
  <c r="A843" i="209"/>
  <c r="B843" i="209"/>
  <c r="C843" i="209"/>
  <c r="D843" i="209"/>
  <c r="E843" i="209"/>
  <c r="F843" i="209"/>
  <c r="G843" i="209"/>
  <c r="H843" i="209"/>
  <c r="I843" i="209"/>
  <c r="J843" i="209"/>
  <c r="K843" i="209"/>
  <c r="L843" i="209"/>
  <c r="M843" i="209"/>
  <c r="N843" i="209"/>
  <c r="O843" i="209"/>
  <c r="P843" i="209"/>
  <c r="Q843" i="209"/>
  <c r="R843" i="209"/>
  <c r="S843" i="209"/>
  <c r="T843" i="209"/>
  <c r="U843" i="209"/>
  <c r="V843" i="209"/>
  <c r="W843" i="209"/>
  <c r="X843" i="209"/>
  <c r="Y843" i="209"/>
  <c r="Z843" i="209"/>
  <c r="AA843" i="209"/>
  <c r="AB843" i="209"/>
  <c r="A844" i="209"/>
  <c r="B844" i="209"/>
  <c r="C844" i="209"/>
  <c r="D844" i="209"/>
  <c r="E844" i="209"/>
  <c r="F844" i="209"/>
  <c r="G844" i="209"/>
  <c r="H844" i="209"/>
  <c r="I844" i="209"/>
  <c r="J844" i="209"/>
  <c r="K844" i="209"/>
  <c r="L844" i="209"/>
  <c r="M844" i="209"/>
  <c r="N844" i="209"/>
  <c r="O844" i="209"/>
  <c r="P844" i="209"/>
  <c r="Q844" i="209"/>
  <c r="R844" i="209"/>
  <c r="S844" i="209"/>
  <c r="T844" i="209"/>
  <c r="U844" i="209"/>
  <c r="V844" i="209"/>
  <c r="W844" i="209"/>
  <c r="X844" i="209"/>
  <c r="Y844" i="209"/>
  <c r="Z844" i="209"/>
  <c r="AA844" i="209"/>
  <c r="AB844" i="209"/>
  <c r="A845" i="209"/>
  <c r="B845" i="209"/>
  <c r="C845" i="209"/>
  <c r="D845" i="209"/>
  <c r="E845" i="209"/>
  <c r="F845" i="209"/>
  <c r="G845" i="209"/>
  <c r="H845" i="209"/>
  <c r="I845" i="209"/>
  <c r="J845" i="209"/>
  <c r="K845" i="209"/>
  <c r="L845" i="209"/>
  <c r="M845" i="209"/>
  <c r="N845" i="209"/>
  <c r="O845" i="209"/>
  <c r="P845" i="209"/>
  <c r="Q845" i="209"/>
  <c r="R845" i="209"/>
  <c r="S845" i="209"/>
  <c r="T845" i="209"/>
  <c r="U845" i="209"/>
  <c r="V845" i="209"/>
  <c r="W845" i="209"/>
  <c r="X845" i="209"/>
  <c r="Y845" i="209"/>
  <c r="Z845" i="209"/>
  <c r="AA845" i="209"/>
  <c r="AB845" i="209"/>
  <c r="A846" i="209"/>
  <c r="B846" i="209"/>
  <c r="C846" i="209"/>
  <c r="D846" i="209"/>
  <c r="E846" i="209"/>
  <c r="F846" i="209"/>
  <c r="G846" i="209"/>
  <c r="H846" i="209"/>
  <c r="I846" i="209"/>
  <c r="J846" i="209"/>
  <c r="K846" i="209"/>
  <c r="L846" i="209"/>
  <c r="M846" i="209"/>
  <c r="N846" i="209"/>
  <c r="O846" i="209"/>
  <c r="P846" i="209"/>
  <c r="Q846" i="209"/>
  <c r="R846" i="209"/>
  <c r="S846" i="209"/>
  <c r="T846" i="209"/>
  <c r="U846" i="209"/>
  <c r="V846" i="209"/>
  <c r="W846" i="209"/>
  <c r="X846" i="209"/>
  <c r="Y846" i="209"/>
  <c r="Z846" i="209"/>
  <c r="AA846" i="209"/>
  <c r="AB846" i="209"/>
  <c r="A847" i="209"/>
  <c r="B847" i="209"/>
  <c r="C847" i="209"/>
  <c r="D847" i="209"/>
  <c r="E847" i="209"/>
  <c r="F847" i="209"/>
  <c r="G847" i="209"/>
  <c r="H847" i="209"/>
  <c r="I847" i="209"/>
  <c r="J847" i="209"/>
  <c r="K847" i="209"/>
  <c r="L847" i="209"/>
  <c r="M847" i="209"/>
  <c r="N847" i="209"/>
  <c r="O847" i="209"/>
  <c r="P847" i="209"/>
  <c r="Q847" i="209"/>
  <c r="R847" i="209"/>
  <c r="S847" i="209"/>
  <c r="T847" i="209"/>
  <c r="U847" i="209"/>
  <c r="V847" i="209"/>
  <c r="W847" i="209"/>
  <c r="X847" i="209"/>
  <c r="Y847" i="209"/>
  <c r="Z847" i="209"/>
  <c r="AA847" i="209"/>
  <c r="AB847" i="209"/>
  <c r="A848" i="209"/>
  <c r="B848" i="209"/>
  <c r="C848" i="209"/>
  <c r="D848" i="209"/>
  <c r="E848" i="209"/>
  <c r="F848" i="209"/>
  <c r="G848" i="209"/>
  <c r="H848" i="209"/>
  <c r="I848" i="209"/>
  <c r="J848" i="209"/>
  <c r="K848" i="209"/>
  <c r="L848" i="209"/>
  <c r="M848" i="209"/>
  <c r="N848" i="209"/>
  <c r="O848" i="209"/>
  <c r="P848" i="209"/>
  <c r="Q848" i="209"/>
  <c r="R848" i="209"/>
  <c r="S848" i="209"/>
  <c r="T848" i="209"/>
  <c r="U848" i="209"/>
  <c r="V848" i="209"/>
  <c r="W848" i="209"/>
  <c r="X848" i="209"/>
  <c r="Y848" i="209"/>
  <c r="Z848" i="209"/>
  <c r="AA848" i="209"/>
  <c r="AB848" i="209"/>
  <c r="A849" i="209"/>
  <c r="B849" i="209"/>
  <c r="C849" i="209"/>
  <c r="D849" i="209"/>
  <c r="E849" i="209"/>
  <c r="F849" i="209"/>
  <c r="G849" i="209"/>
  <c r="H849" i="209"/>
  <c r="I849" i="209"/>
  <c r="J849" i="209"/>
  <c r="K849" i="209"/>
  <c r="L849" i="209"/>
  <c r="M849" i="209"/>
  <c r="N849" i="209"/>
  <c r="O849" i="209"/>
  <c r="P849" i="209"/>
  <c r="Q849" i="209"/>
  <c r="R849" i="209"/>
  <c r="S849" i="209"/>
  <c r="T849" i="209"/>
  <c r="U849" i="209"/>
  <c r="V849" i="209"/>
  <c r="W849" i="209"/>
  <c r="X849" i="209"/>
  <c r="Y849" i="209"/>
  <c r="Z849" i="209"/>
  <c r="AA849" i="209"/>
  <c r="AB849" i="209"/>
  <c r="A850" i="209"/>
  <c r="B850" i="209"/>
  <c r="C850" i="209"/>
  <c r="D850" i="209"/>
  <c r="E850" i="209"/>
  <c r="F850" i="209"/>
  <c r="G850" i="209"/>
  <c r="H850" i="209"/>
  <c r="I850" i="209"/>
  <c r="J850" i="209"/>
  <c r="K850" i="209"/>
  <c r="L850" i="209"/>
  <c r="M850" i="209"/>
  <c r="N850" i="209"/>
  <c r="O850" i="209"/>
  <c r="P850" i="209"/>
  <c r="Q850" i="209"/>
  <c r="R850" i="209"/>
  <c r="S850" i="209"/>
  <c r="T850" i="209"/>
  <c r="U850" i="209"/>
  <c r="V850" i="209"/>
  <c r="W850" i="209"/>
  <c r="X850" i="209"/>
  <c r="Y850" i="209"/>
  <c r="Z850" i="209"/>
  <c r="AA850" i="209"/>
  <c r="AB850" i="209"/>
  <c r="A851" i="209"/>
  <c r="B851" i="209"/>
  <c r="C851" i="209"/>
  <c r="D851" i="209"/>
  <c r="E851" i="209"/>
  <c r="F851" i="209"/>
  <c r="G851" i="209"/>
  <c r="H851" i="209"/>
  <c r="I851" i="209"/>
  <c r="J851" i="209"/>
  <c r="K851" i="209"/>
  <c r="L851" i="209"/>
  <c r="M851" i="209"/>
  <c r="N851" i="209"/>
  <c r="O851" i="209"/>
  <c r="P851" i="209"/>
  <c r="Q851" i="209"/>
  <c r="R851" i="209"/>
  <c r="S851" i="209"/>
  <c r="T851" i="209"/>
  <c r="U851" i="209"/>
  <c r="V851" i="209"/>
  <c r="W851" i="209"/>
  <c r="X851" i="209"/>
  <c r="Y851" i="209"/>
  <c r="Z851" i="209"/>
  <c r="AA851" i="209"/>
  <c r="AB851" i="209"/>
  <c r="A852" i="209"/>
  <c r="B852" i="209"/>
  <c r="C852" i="209"/>
  <c r="D852" i="209"/>
  <c r="E852" i="209"/>
  <c r="F852" i="209"/>
  <c r="G852" i="209"/>
  <c r="H852" i="209"/>
  <c r="I852" i="209"/>
  <c r="J852" i="209"/>
  <c r="K852" i="209"/>
  <c r="L852" i="209"/>
  <c r="M852" i="209"/>
  <c r="N852" i="209"/>
  <c r="O852" i="209"/>
  <c r="P852" i="209"/>
  <c r="Q852" i="209"/>
  <c r="R852" i="209"/>
  <c r="S852" i="209"/>
  <c r="T852" i="209"/>
  <c r="U852" i="209"/>
  <c r="V852" i="209"/>
  <c r="W852" i="209"/>
  <c r="X852" i="209"/>
  <c r="Y852" i="209"/>
  <c r="Z852" i="209"/>
  <c r="AA852" i="209"/>
  <c r="AB852" i="209"/>
  <c r="A853" i="209"/>
  <c r="B853" i="209"/>
  <c r="C853" i="209"/>
  <c r="D853" i="209"/>
  <c r="E853" i="209"/>
  <c r="F853" i="209"/>
  <c r="G853" i="209"/>
  <c r="H853" i="209"/>
  <c r="I853" i="209"/>
  <c r="J853" i="209"/>
  <c r="K853" i="209"/>
  <c r="L853" i="209"/>
  <c r="M853" i="209"/>
  <c r="N853" i="209"/>
  <c r="O853" i="209"/>
  <c r="P853" i="209"/>
  <c r="Q853" i="209"/>
  <c r="R853" i="209"/>
  <c r="S853" i="209"/>
  <c r="T853" i="209"/>
  <c r="U853" i="209"/>
  <c r="V853" i="209"/>
  <c r="W853" i="209"/>
  <c r="X853" i="209"/>
  <c r="Y853" i="209"/>
  <c r="Z853" i="209"/>
  <c r="AA853" i="209"/>
  <c r="AB853" i="209"/>
  <c r="A854" i="209"/>
  <c r="B854" i="209"/>
  <c r="C854" i="209"/>
  <c r="D854" i="209"/>
  <c r="E854" i="209"/>
  <c r="F854" i="209"/>
  <c r="G854" i="209"/>
  <c r="H854" i="209"/>
  <c r="I854" i="209"/>
  <c r="J854" i="209"/>
  <c r="K854" i="209"/>
  <c r="L854" i="209"/>
  <c r="M854" i="209"/>
  <c r="N854" i="209"/>
  <c r="O854" i="209"/>
  <c r="P854" i="209"/>
  <c r="Q854" i="209"/>
  <c r="R854" i="209"/>
  <c r="S854" i="209"/>
  <c r="T854" i="209"/>
  <c r="U854" i="209"/>
  <c r="V854" i="209"/>
  <c r="W854" i="209"/>
  <c r="X854" i="209"/>
  <c r="Y854" i="209"/>
  <c r="Z854" i="209"/>
  <c r="AA854" i="209"/>
  <c r="AB854" i="209"/>
  <c r="A855" i="209"/>
  <c r="B855" i="209"/>
  <c r="C855" i="209"/>
  <c r="D855" i="209"/>
  <c r="E855" i="209"/>
  <c r="F855" i="209"/>
  <c r="G855" i="209"/>
  <c r="H855" i="209"/>
  <c r="I855" i="209"/>
  <c r="J855" i="209"/>
  <c r="K855" i="209"/>
  <c r="L855" i="209"/>
  <c r="M855" i="209"/>
  <c r="N855" i="209"/>
  <c r="O855" i="209"/>
  <c r="P855" i="209"/>
  <c r="Q855" i="209"/>
  <c r="R855" i="209"/>
  <c r="S855" i="209"/>
  <c r="T855" i="209"/>
  <c r="U855" i="209"/>
  <c r="V855" i="209"/>
  <c r="W855" i="209"/>
  <c r="X855" i="209"/>
  <c r="Y855" i="209"/>
  <c r="Z855" i="209"/>
  <c r="AA855" i="209"/>
  <c r="AB855" i="209"/>
  <c r="A856" i="209"/>
  <c r="B856" i="209"/>
  <c r="C856" i="209"/>
  <c r="D856" i="209"/>
  <c r="E856" i="209"/>
  <c r="F856" i="209"/>
  <c r="G856" i="209"/>
  <c r="H856" i="209"/>
  <c r="I856" i="209"/>
  <c r="J856" i="209"/>
  <c r="K856" i="209"/>
  <c r="L856" i="209"/>
  <c r="M856" i="209"/>
  <c r="N856" i="209"/>
  <c r="O856" i="209"/>
  <c r="P856" i="209"/>
  <c r="Q856" i="209"/>
  <c r="R856" i="209"/>
  <c r="S856" i="209"/>
  <c r="T856" i="209"/>
  <c r="U856" i="209"/>
  <c r="V856" i="209"/>
  <c r="W856" i="209"/>
  <c r="X856" i="209"/>
  <c r="Y856" i="209"/>
  <c r="Z856" i="209"/>
  <c r="AA856" i="209"/>
  <c r="AB856" i="209"/>
  <c r="A857" i="209"/>
  <c r="B857" i="209"/>
  <c r="C857" i="209"/>
  <c r="D857" i="209"/>
  <c r="E857" i="209"/>
  <c r="F857" i="209"/>
  <c r="G857" i="209"/>
  <c r="H857" i="209"/>
  <c r="I857" i="209"/>
  <c r="J857" i="209"/>
  <c r="K857" i="209"/>
  <c r="L857" i="209"/>
  <c r="M857" i="209"/>
  <c r="N857" i="209"/>
  <c r="O857" i="209"/>
  <c r="P857" i="209"/>
  <c r="Q857" i="209"/>
  <c r="R857" i="209"/>
  <c r="S857" i="209"/>
  <c r="T857" i="209"/>
  <c r="U857" i="209"/>
  <c r="V857" i="209"/>
  <c r="W857" i="209"/>
  <c r="X857" i="209"/>
  <c r="Y857" i="209"/>
  <c r="Z857" i="209"/>
  <c r="AA857" i="209"/>
  <c r="AB857" i="209"/>
  <c r="A858" i="209"/>
  <c r="B858" i="209"/>
  <c r="C858" i="209"/>
  <c r="D858" i="209"/>
  <c r="E858" i="209"/>
  <c r="F858" i="209"/>
  <c r="G858" i="209"/>
  <c r="H858" i="209"/>
  <c r="I858" i="209"/>
  <c r="J858" i="209"/>
  <c r="K858" i="209"/>
  <c r="L858" i="209"/>
  <c r="M858" i="209"/>
  <c r="N858" i="209"/>
  <c r="O858" i="209"/>
  <c r="P858" i="209"/>
  <c r="Q858" i="209"/>
  <c r="R858" i="209"/>
  <c r="S858" i="209"/>
  <c r="T858" i="209"/>
  <c r="U858" i="209"/>
  <c r="V858" i="209"/>
  <c r="W858" i="209"/>
  <c r="X858" i="209"/>
  <c r="Y858" i="209"/>
  <c r="Z858" i="209"/>
  <c r="AA858" i="209"/>
  <c r="AB858" i="209"/>
  <c r="A859" i="209"/>
  <c r="B859" i="209"/>
  <c r="C859" i="209"/>
  <c r="D859" i="209"/>
  <c r="E859" i="209"/>
  <c r="F859" i="209"/>
  <c r="G859" i="209"/>
  <c r="H859" i="209"/>
  <c r="I859" i="209"/>
  <c r="J859" i="209"/>
  <c r="K859" i="209"/>
  <c r="L859" i="209"/>
  <c r="M859" i="209"/>
  <c r="N859" i="209"/>
  <c r="O859" i="209"/>
  <c r="P859" i="209"/>
  <c r="Q859" i="209"/>
  <c r="R859" i="209"/>
  <c r="S859" i="209"/>
  <c r="T859" i="209"/>
  <c r="U859" i="209"/>
  <c r="V859" i="209"/>
  <c r="W859" i="209"/>
  <c r="X859" i="209"/>
  <c r="Y859" i="209"/>
  <c r="Z859" i="209"/>
  <c r="AA859" i="209"/>
  <c r="AB859" i="209"/>
  <c r="A860" i="209"/>
  <c r="B860" i="209"/>
  <c r="C860" i="209"/>
  <c r="D860" i="209"/>
  <c r="E860" i="209"/>
  <c r="F860" i="209"/>
  <c r="G860" i="209"/>
  <c r="H860" i="209"/>
  <c r="I860" i="209"/>
  <c r="J860" i="209"/>
  <c r="K860" i="209"/>
  <c r="L860" i="209"/>
  <c r="M860" i="209"/>
  <c r="N860" i="209"/>
  <c r="O860" i="209"/>
  <c r="P860" i="209"/>
  <c r="Q860" i="209"/>
  <c r="R860" i="209"/>
  <c r="S860" i="209"/>
  <c r="T860" i="209"/>
  <c r="U860" i="209"/>
  <c r="V860" i="209"/>
  <c r="W860" i="209"/>
  <c r="X860" i="209"/>
  <c r="Y860" i="209"/>
  <c r="Z860" i="209"/>
  <c r="AA860" i="209"/>
  <c r="AB860" i="209"/>
  <c r="A861" i="209"/>
  <c r="B861" i="209"/>
  <c r="C861" i="209"/>
  <c r="D861" i="209"/>
  <c r="E861" i="209"/>
  <c r="F861" i="209"/>
  <c r="G861" i="209"/>
  <c r="H861" i="209"/>
  <c r="I861" i="209"/>
  <c r="J861" i="209"/>
  <c r="K861" i="209"/>
  <c r="L861" i="209"/>
  <c r="M861" i="209"/>
  <c r="N861" i="209"/>
  <c r="O861" i="209"/>
  <c r="P861" i="209"/>
  <c r="Q861" i="209"/>
  <c r="R861" i="209"/>
  <c r="S861" i="209"/>
  <c r="T861" i="209"/>
  <c r="U861" i="209"/>
  <c r="V861" i="209"/>
  <c r="W861" i="209"/>
  <c r="X861" i="209"/>
  <c r="Y861" i="209"/>
  <c r="Z861" i="209"/>
  <c r="AA861" i="209"/>
  <c r="AB861" i="209"/>
  <c r="A862" i="209"/>
  <c r="B862" i="209"/>
  <c r="C862" i="209"/>
  <c r="D862" i="209"/>
  <c r="E862" i="209"/>
  <c r="F862" i="209"/>
  <c r="G862" i="209"/>
  <c r="H862" i="209"/>
  <c r="I862" i="209"/>
  <c r="J862" i="209"/>
  <c r="K862" i="209"/>
  <c r="L862" i="209"/>
  <c r="M862" i="209"/>
  <c r="N862" i="209"/>
  <c r="O862" i="209"/>
  <c r="P862" i="209"/>
  <c r="Q862" i="209"/>
  <c r="R862" i="209"/>
  <c r="S862" i="209"/>
  <c r="T862" i="209"/>
  <c r="U862" i="209"/>
  <c r="V862" i="209"/>
  <c r="W862" i="209"/>
  <c r="X862" i="209"/>
  <c r="Y862" i="209"/>
  <c r="Z862" i="209"/>
  <c r="AA862" i="209"/>
  <c r="AB862" i="209"/>
  <c r="A863" i="209"/>
  <c r="B863" i="209"/>
  <c r="C863" i="209"/>
  <c r="D863" i="209"/>
  <c r="E863" i="209"/>
  <c r="F863" i="209"/>
  <c r="G863" i="209"/>
  <c r="H863" i="209"/>
  <c r="I863" i="209"/>
  <c r="J863" i="209"/>
  <c r="K863" i="209"/>
  <c r="L863" i="209"/>
  <c r="M863" i="209"/>
  <c r="N863" i="209"/>
  <c r="O863" i="209"/>
  <c r="P863" i="209"/>
  <c r="Q863" i="209"/>
  <c r="R863" i="209"/>
  <c r="S863" i="209"/>
  <c r="T863" i="209"/>
  <c r="U863" i="209"/>
  <c r="V863" i="209"/>
  <c r="W863" i="209"/>
  <c r="X863" i="209"/>
  <c r="Y863" i="209"/>
  <c r="Z863" i="209"/>
  <c r="AA863" i="209"/>
  <c r="AB863" i="209"/>
  <c r="A864" i="209"/>
  <c r="B864" i="209"/>
  <c r="C864" i="209"/>
  <c r="D864" i="209"/>
  <c r="E864" i="209"/>
  <c r="F864" i="209"/>
  <c r="G864" i="209"/>
  <c r="H864" i="209"/>
  <c r="I864" i="209"/>
  <c r="J864" i="209"/>
  <c r="K864" i="209"/>
  <c r="L864" i="209"/>
  <c r="M864" i="209"/>
  <c r="N864" i="209"/>
  <c r="O864" i="209"/>
  <c r="P864" i="209"/>
  <c r="Q864" i="209"/>
  <c r="R864" i="209"/>
  <c r="S864" i="209"/>
  <c r="T864" i="209"/>
  <c r="U864" i="209"/>
  <c r="V864" i="209"/>
  <c r="W864" i="209"/>
  <c r="X864" i="209"/>
  <c r="Y864" i="209"/>
  <c r="Z864" i="209"/>
  <c r="AA864" i="209"/>
  <c r="AB864" i="209"/>
  <c r="A865" i="209"/>
  <c r="B865" i="209"/>
  <c r="C865" i="209"/>
  <c r="D865" i="209"/>
  <c r="E865" i="209"/>
  <c r="F865" i="209"/>
  <c r="G865" i="209"/>
  <c r="H865" i="209"/>
  <c r="I865" i="209"/>
  <c r="J865" i="209"/>
  <c r="K865" i="209"/>
  <c r="L865" i="209"/>
  <c r="M865" i="209"/>
  <c r="N865" i="209"/>
  <c r="O865" i="209"/>
  <c r="P865" i="209"/>
  <c r="Q865" i="209"/>
  <c r="R865" i="209"/>
  <c r="S865" i="209"/>
  <c r="T865" i="209"/>
  <c r="U865" i="209"/>
  <c r="V865" i="209"/>
  <c r="W865" i="209"/>
  <c r="X865" i="209"/>
  <c r="Y865" i="209"/>
  <c r="Z865" i="209"/>
  <c r="AA865" i="209"/>
  <c r="AB865" i="209"/>
  <c r="A866" i="209"/>
  <c r="B866" i="209"/>
  <c r="C866" i="209"/>
  <c r="D866" i="209"/>
  <c r="E866" i="209"/>
  <c r="F866" i="209"/>
  <c r="G866" i="209"/>
  <c r="H866" i="209"/>
  <c r="I866" i="209"/>
  <c r="J866" i="209"/>
  <c r="K866" i="209"/>
  <c r="L866" i="209"/>
  <c r="M866" i="209"/>
  <c r="N866" i="209"/>
  <c r="O866" i="209"/>
  <c r="P866" i="209"/>
  <c r="Q866" i="209"/>
  <c r="R866" i="209"/>
  <c r="S866" i="209"/>
  <c r="T866" i="209"/>
  <c r="U866" i="209"/>
  <c r="V866" i="209"/>
  <c r="W866" i="209"/>
  <c r="X866" i="209"/>
  <c r="Y866" i="209"/>
  <c r="Z866" i="209"/>
  <c r="AA866" i="209"/>
  <c r="AB866" i="209"/>
  <c r="A867" i="209"/>
  <c r="B867" i="209"/>
  <c r="C867" i="209"/>
  <c r="D867" i="209"/>
  <c r="E867" i="209"/>
  <c r="F867" i="209"/>
  <c r="G867" i="209"/>
  <c r="H867" i="209"/>
  <c r="I867" i="209"/>
  <c r="J867" i="209"/>
  <c r="K867" i="209"/>
  <c r="L867" i="209"/>
  <c r="M867" i="209"/>
  <c r="N867" i="209"/>
  <c r="O867" i="209"/>
  <c r="P867" i="209"/>
  <c r="Q867" i="209"/>
  <c r="R867" i="209"/>
  <c r="S867" i="209"/>
  <c r="T867" i="209"/>
  <c r="U867" i="209"/>
  <c r="V867" i="209"/>
  <c r="W867" i="209"/>
  <c r="X867" i="209"/>
  <c r="Y867" i="209"/>
  <c r="Z867" i="209"/>
  <c r="AA867" i="209"/>
  <c r="AB867" i="209"/>
  <c r="A868" i="209"/>
  <c r="B868" i="209"/>
  <c r="C868" i="209"/>
  <c r="D868" i="209"/>
  <c r="E868" i="209"/>
  <c r="F868" i="209"/>
  <c r="G868" i="209"/>
  <c r="H868" i="209"/>
  <c r="I868" i="209"/>
  <c r="J868" i="209"/>
  <c r="K868" i="209"/>
  <c r="L868" i="209"/>
  <c r="M868" i="209"/>
  <c r="N868" i="209"/>
  <c r="O868" i="209"/>
  <c r="P868" i="209"/>
  <c r="Q868" i="209"/>
  <c r="R868" i="209"/>
  <c r="S868" i="209"/>
  <c r="T868" i="209"/>
  <c r="U868" i="209"/>
  <c r="V868" i="209"/>
  <c r="W868" i="209"/>
  <c r="X868" i="209"/>
  <c r="Y868" i="209"/>
  <c r="Z868" i="209"/>
  <c r="AA868" i="209"/>
  <c r="AB868" i="209"/>
  <c r="A869" i="209"/>
  <c r="B869" i="209"/>
  <c r="C869" i="209"/>
  <c r="D869" i="209"/>
  <c r="E869" i="209"/>
  <c r="F869" i="209"/>
  <c r="G869" i="209"/>
  <c r="H869" i="209"/>
  <c r="I869" i="209"/>
  <c r="J869" i="209"/>
  <c r="K869" i="209"/>
  <c r="L869" i="209"/>
  <c r="M869" i="209"/>
  <c r="N869" i="209"/>
  <c r="O869" i="209"/>
  <c r="P869" i="209"/>
  <c r="Q869" i="209"/>
  <c r="R869" i="209"/>
  <c r="S869" i="209"/>
  <c r="T869" i="209"/>
  <c r="U869" i="209"/>
  <c r="V869" i="209"/>
  <c r="W869" i="209"/>
  <c r="X869" i="209"/>
  <c r="Y869" i="209"/>
  <c r="Z869" i="209"/>
  <c r="AA869" i="209"/>
  <c r="AB869" i="209"/>
  <c r="A870" i="209"/>
  <c r="B870" i="209"/>
  <c r="C870" i="209"/>
  <c r="D870" i="209"/>
  <c r="E870" i="209"/>
  <c r="F870" i="209"/>
  <c r="G870" i="209"/>
  <c r="H870" i="209"/>
  <c r="I870" i="209"/>
  <c r="J870" i="209"/>
  <c r="K870" i="209"/>
  <c r="L870" i="209"/>
  <c r="M870" i="209"/>
  <c r="N870" i="209"/>
  <c r="O870" i="209"/>
  <c r="P870" i="209"/>
  <c r="Q870" i="209"/>
  <c r="R870" i="209"/>
  <c r="S870" i="209"/>
  <c r="T870" i="209"/>
  <c r="U870" i="209"/>
  <c r="V870" i="209"/>
  <c r="W870" i="209"/>
  <c r="X870" i="209"/>
  <c r="Y870" i="209"/>
  <c r="Z870" i="209"/>
  <c r="AA870" i="209"/>
  <c r="AB870" i="209"/>
  <c r="A871" i="209"/>
  <c r="B871" i="209"/>
  <c r="C871" i="209"/>
  <c r="D871" i="209"/>
  <c r="E871" i="209"/>
  <c r="F871" i="209"/>
  <c r="G871" i="209"/>
  <c r="H871" i="209"/>
  <c r="I871" i="209"/>
  <c r="J871" i="209"/>
  <c r="K871" i="209"/>
  <c r="L871" i="209"/>
  <c r="M871" i="209"/>
  <c r="N871" i="209"/>
  <c r="O871" i="209"/>
  <c r="P871" i="209"/>
  <c r="Q871" i="209"/>
  <c r="R871" i="209"/>
  <c r="S871" i="209"/>
  <c r="T871" i="209"/>
  <c r="U871" i="209"/>
  <c r="V871" i="209"/>
  <c r="W871" i="209"/>
  <c r="X871" i="209"/>
  <c r="Y871" i="209"/>
  <c r="Z871" i="209"/>
  <c r="AA871" i="209"/>
  <c r="AB871" i="209"/>
  <c r="A872" i="209"/>
  <c r="B872" i="209"/>
  <c r="C872" i="209"/>
  <c r="D872" i="209"/>
  <c r="E872" i="209"/>
  <c r="F872" i="209"/>
  <c r="G872" i="209"/>
  <c r="H872" i="209"/>
  <c r="I872" i="209"/>
  <c r="J872" i="209"/>
  <c r="K872" i="209"/>
  <c r="L872" i="209"/>
  <c r="M872" i="209"/>
  <c r="N872" i="209"/>
  <c r="O872" i="209"/>
  <c r="P872" i="209"/>
  <c r="Q872" i="209"/>
  <c r="R872" i="209"/>
  <c r="S872" i="209"/>
  <c r="T872" i="209"/>
  <c r="U872" i="209"/>
  <c r="V872" i="209"/>
  <c r="W872" i="209"/>
  <c r="X872" i="209"/>
  <c r="Y872" i="209"/>
  <c r="Z872" i="209"/>
  <c r="AA872" i="209"/>
  <c r="AB872" i="209"/>
  <c r="A873" i="209"/>
  <c r="B873" i="209"/>
  <c r="C873" i="209"/>
  <c r="D873" i="209"/>
  <c r="E873" i="209"/>
  <c r="F873" i="209"/>
  <c r="G873" i="209"/>
  <c r="H873" i="209"/>
  <c r="I873" i="209"/>
  <c r="J873" i="209"/>
  <c r="K873" i="209"/>
  <c r="L873" i="209"/>
  <c r="M873" i="209"/>
  <c r="N873" i="209"/>
  <c r="O873" i="209"/>
  <c r="P873" i="209"/>
  <c r="Q873" i="209"/>
  <c r="R873" i="209"/>
  <c r="S873" i="209"/>
  <c r="T873" i="209"/>
  <c r="U873" i="209"/>
  <c r="V873" i="209"/>
  <c r="W873" i="209"/>
  <c r="X873" i="209"/>
  <c r="Y873" i="209"/>
  <c r="Z873" i="209"/>
  <c r="AA873" i="209"/>
  <c r="AB873" i="209"/>
  <c r="A874" i="209"/>
  <c r="B874" i="209"/>
  <c r="C874" i="209"/>
  <c r="D874" i="209"/>
  <c r="E874" i="209"/>
  <c r="F874" i="209"/>
  <c r="G874" i="209"/>
  <c r="H874" i="209"/>
  <c r="I874" i="209"/>
  <c r="J874" i="209"/>
  <c r="K874" i="209"/>
  <c r="L874" i="209"/>
  <c r="M874" i="209"/>
  <c r="N874" i="209"/>
  <c r="O874" i="209"/>
  <c r="P874" i="209"/>
  <c r="Q874" i="209"/>
  <c r="R874" i="209"/>
  <c r="S874" i="209"/>
  <c r="T874" i="209"/>
  <c r="U874" i="209"/>
  <c r="V874" i="209"/>
  <c r="W874" i="209"/>
  <c r="X874" i="209"/>
  <c r="Y874" i="209"/>
  <c r="Z874" i="209"/>
  <c r="AA874" i="209"/>
  <c r="AB874" i="209"/>
  <c r="A875" i="209"/>
  <c r="B875" i="209"/>
  <c r="C875" i="209"/>
  <c r="D875" i="209"/>
  <c r="E875" i="209"/>
  <c r="F875" i="209"/>
  <c r="G875" i="209"/>
  <c r="H875" i="209"/>
  <c r="I875" i="209"/>
  <c r="J875" i="209"/>
  <c r="K875" i="209"/>
  <c r="L875" i="209"/>
  <c r="M875" i="209"/>
  <c r="N875" i="209"/>
  <c r="O875" i="209"/>
  <c r="P875" i="209"/>
  <c r="Q875" i="209"/>
  <c r="R875" i="209"/>
  <c r="S875" i="209"/>
  <c r="T875" i="209"/>
  <c r="U875" i="209"/>
  <c r="V875" i="209"/>
  <c r="W875" i="209"/>
  <c r="X875" i="209"/>
  <c r="Y875" i="209"/>
  <c r="Z875" i="209"/>
  <c r="AA875" i="209"/>
  <c r="AB875" i="209"/>
  <c r="A876" i="209"/>
  <c r="B876" i="209"/>
  <c r="C876" i="209"/>
  <c r="D876" i="209"/>
  <c r="E876" i="209"/>
  <c r="F876" i="209"/>
  <c r="G876" i="209"/>
  <c r="H876" i="209"/>
  <c r="I876" i="209"/>
  <c r="J876" i="209"/>
  <c r="K876" i="209"/>
  <c r="L876" i="209"/>
  <c r="M876" i="209"/>
  <c r="N876" i="209"/>
  <c r="O876" i="209"/>
  <c r="P876" i="209"/>
  <c r="Q876" i="209"/>
  <c r="R876" i="209"/>
  <c r="S876" i="209"/>
  <c r="T876" i="209"/>
  <c r="U876" i="209"/>
  <c r="V876" i="209"/>
  <c r="W876" i="209"/>
  <c r="X876" i="209"/>
  <c r="Y876" i="209"/>
  <c r="Z876" i="209"/>
  <c r="AA876" i="209"/>
  <c r="AB876" i="209"/>
  <c r="A877" i="209"/>
  <c r="B877" i="209"/>
  <c r="C877" i="209"/>
  <c r="D877" i="209"/>
  <c r="E877" i="209"/>
  <c r="F877" i="209"/>
  <c r="G877" i="209"/>
  <c r="H877" i="209"/>
  <c r="I877" i="209"/>
  <c r="J877" i="209"/>
  <c r="K877" i="209"/>
  <c r="L877" i="209"/>
  <c r="M877" i="209"/>
  <c r="N877" i="209"/>
  <c r="O877" i="209"/>
  <c r="P877" i="209"/>
  <c r="Q877" i="209"/>
  <c r="R877" i="209"/>
  <c r="S877" i="209"/>
  <c r="T877" i="209"/>
  <c r="U877" i="209"/>
  <c r="V877" i="209"/>
  <c r="W877" i="209"/>
  <c r="X877" i="209"/>
  <c r="Y877" i="209"/>
  <c r="Z877" i="209"/>
  <c r="AA877" i="209"/>
  <c r="AB877" i="209"/>
  <c r="A878" i="209"/>
  <c r="B878" i="209"/>
  <c r="C878" i="209"/>
  <c r="D878" i="209"/>
  <c r="E878" i="209"/>
  <c r="F878" i="209"/>
  <c r="G878" i="209"/>
  <c r="H878" i="209"/>
  <c r="I878" i="209"/>
  <c r="J878" i="209"/>
  <c r="K878" i="209"/>
  <c r="L878" i="209"/>
  <c r="M878" i="209"/>
  <c r="N878" i="209"/>
  <c r="O878" i="209"/>
  <c r="P878" i="209"/>
  <c r="Q878" i="209"/>
  <c r="R878" i="209"/>
  <c r="S878" i="209"/>
  <c r="T878" i="209"/>
  <c r="U878" i="209"/>
  <c r="V878" i="209"/>
  <c r="W878" i="209"/>
  <c r="X878" i="209"/>
  <c r="Y878" i="209"/>
  <c r="Z878" i="209"/>
  <c r="AA878" i="209"/>
  <c r="AB878" i="209"/>
  <c r="A879" i="209"/>
  <c r="B879" i="209"/>
  <c r="C879" i="209"/>
  <c r="D879" i="209"/>
  <c r="E879" i="209"/>
  <c r="F879" i="209"/>
  <c r="G879" i="209"/>
  <c r="H879" i="209"/>
  <c r="I879" i="209"/>
  <c r="J879" i="209"/>
  <c r="K879" i="209"/>
  <c r="L879" i="209"/>
  <c r="M879" i="209"/>
  <c r="N879" i="209"/>
  <c r="O879" i="209"/>
  <c r="P879" i="209"/>
  <c r="Q879" i="209"/>
  <c r="R879" i="209"/>
  <c r="S879" i="209"/>
  <c r="T879" i="209"/>
  <c r="U879" i="209"/>
  <c r="V879" i="209"/>
  <c r="W879" i="209"/>
  <c r="X879" i="209"/>
  <c r="Y879" i="209"/>
  <c r="Z879" i="209"/>
  <c r="AA879" i="209"/>
  <c r="AB879" i="209"/>
  <c r="A880" i="209"/>
  <c r="B880" i="209"/>
  <c r="C880" i="209"/>
  <c r="D880" i="209"/>
  <c r="E880" i="209"/>
  <c r="F880" i="209"/>
  <c r="G880" i="209"/>
  <c r="H880" i="209"/>
  <c r="I880" i="209"/>
  <c r="J880" i="209"/>
  <c r="K880" i="209"/>
  <c r="L880" i="209"/>
  <c r="M880" i="209"/>
  <c r="N880" i="209"/>
  <c r="O880" i="209"/>
  <c r="P880" i="209"/>
  <c r="Q880" i="209"/>
  <c r="R880" i="209"/>
  <c r="S880" i="209"/>
  <c r="T880" i="209"/>
  <c r="U880" i="209"/>
  <c r="V880" i="209"/>
  <c r="W880" i="209"/>
  <c r="X880" i="209"/>
  <c r="Y880" i="209"/>
  <c r="Z880" i="209"/>
  <c r="AA880" i="209"/>
  <c r="AB880" i="209"/>
  <c r="A881" i="209"/>
  <c r="B881" i="209"/>
  <c r="C881" i="209"/>
  <c r="D881" i="209"/>
  <c r="E881" i="209"/>
  <c r="F881" i="209"/>
  <c r="G881" i="209"/>
  <c r="H881" i="209"/>
  <c r="I881" i="209"/>
  <c r="J881" i="209"/>
  <c r="K881" i="209"/>
  <c r="L881" i="209"/>
  <c r="M881" i="209"/>
  <c r="N881" i="209"/>
  <c r="O881" i="209"/>
  <c r="P881" i="209"/>
  <c r="Q881" i="209"/>
  <c r="R881" i="209"/>
  <c r="S881" i="209"/>
  <c r="T881" i="209"/>
  <c r="U881" i="209"/>
  <c r="V881" i="209"/>
  <c r="W881" i="209"/>
  <c r="X881" i="209"/>
  <c r="Y881" i="209"/>
  <c r="Z881" i="209"/>
  <c r="AA881" i="209"/>
  <c r="AB881" i="209"/>
  <c r="A882" i="209"/>
  <c r="B882" i="209"/>
  <c r="C882" i="209"/>
  <c r="D882" i="209"/>
  <c r="E882" i="209"/>
  <c r="F882" i="209"/>
  <c r="G882" i="209"/>
  <c r="H882" i="209"/>
  <c r="I882" i="209"/>
  <c r="J882" i="209"/>
  <c r="K882" i="209"/>
  <c r="L882" i="209"/>
  <c r="M882" i="209"/>
  <c r="N882" i="209"/>
  <c r="O882" i="209"/>
  <c r="P882" i="209"/>
  <c r="Q882" i="209"/>
  <c r="R882" i="209"/>
  <c r="S882" i="209"/>
  <c r="T882" i="209"/>
  <c r="U882" i="209"/>
  <c r="V882" i="209"/>
  <c r="W882" i="209"/>
  <c r="X882" i="209"/>
  <c r="Y882" i="209"/>
  <c r="Z882" i="209"/>
  <c r="AA882" i="209"/>
  <c r="AB882" i="209"/>
  <c r="A883" i="209"/>
  <c r="B883" i="209"/>
  <c r="C883" i="209"/>
  <c r="D883" i="209"/>
  <c r="E883" i="209"/>
  <c r="F883" i="209"/>
  <c r="G883" i="209"/>
  <c r="H883" i="209"/>
  <c r="I883" i="209"/>
  <c r="J883" i="209"/>
  <c r="K883" i="209"/>
  <c r="L883" i="209"/>
  <c r="M883" i="209"/>
  <c r="N883" i="209"/>
  <c r="O883" i="209"/>
  <c r="P883" i="209"/>
  <c r="Q883" i="209"/>
  <c r="R883" i="209"/>
  <c r="S883" i="209"/>
  <c r="T883" i="209"/>
  <c r="U883" i="209"/>
  <c r="V883" i="209"/>
  <c r="W883" i="209"/>
  <c r="X883" i="209"/>
  <c r="Y883" i="209"/>
  <c r="Z883" i="209"/>
  <c r="AA883" i="209"/>
  <c r="AB883" i="209"/>
  <c r="A884" i="209"/>
  <c r="B884" i="209"/>
  <c r="C884" i="209"/>
  <c r="D884" i="209"/>
  <c r="E884" i="209"/>
  <c r="F884" i="209"/>
  <c r="G884" i="209"/>
  <c r="H884" i="209"/>
  <c r="I884" i="209"/>
  <c r="J884" i="209"/>
  <c r="K884" i="209"/>
  <c r="L884" i="209"/>
  <c r="M884" i="209"/>
  <c r="N884" i="209"/>
  <c r="O884" i="209"/>
  <c r="P884" i="209"/>
  <c r="Q884" i="209"/>
  <c r="R884" i="209"/>
  <c r="S884" i="209"/>
  <c r="T884" i="209"/>
  <c r="U884" i="209"/>
  <c r="V884" i="209"/>
  <c r="W884" i="209"/>
  <c r="X884" i="209"/>
  <c r="Y884" i="209"/>
  <c r="Z884" i="209"/>
  <c r="AA884" i="209"/>
  <c r="AB884" i="209"/>
  <c r="A885" i="209"/>
  <c r="B885" i="209"/>
  <c r="C885" i="209"/>
  <c r="D885" i="209"/>
  <c r="E885" i="209"/>
  <c r="F885" i="209"/>
  <c r="G885" i="209"/>
  <c r="H885" i="209"/>
  <c r="I885" i="209"/>
  <c r="J885" i="209"/>
  <c r="K885" i="209"/>
  <c r="L885" i="209"/>
  <c r="M885" i="209"/>
  <c r="N885" i="209"/>
  <c r="O885" i="209"/>
  <c r="P885" i="209"/>
  <c r="Q885" i="209"/>
  <c r="R885" i="209"/>
  <c r="S885" i="209"/>
  <c r="T885" i="209"/>
  <c r="U885" i="209"/>
  <c r="V885" i="209"/>
  <c r="W885" i="209"/>
  <c r="X885" i="209"/>
  <c r="Y885" i="209"/>
  <c r="Z885" i="209"/>
  <c r="AA885" i="209"/>
  <c r="AB885" i="209"/>
  <c r="A886" i="209"/>
  <c r="B886" i="209"/>
  <c r="C886" i="209"/>
  <c r="D886" i="209"/>
  <c r="E886" i="209"/>
  <c r="F886" i="209"/>
  <c r="G886" i="209"/>
  <c r="H886" i="209"/>
  <c r="I886" i="209"/>
  <c r="J886" i="209"/>
  <c r="K886" i="209"/>
  <c r="L886" i="209"/>
  <c r="M886" i="209"/>
  <c r="N886" i="209"/>
  <c r="O886" i="209"/>
  <c r="P886" i="209"/>
  <c r="Q886" i="209"/>
  <c r="R886" i="209"/>
  <c r="S886" i="209"/>
  <c r="T886" i="209"/>
  <c r="U886" i="209"/>
  <c r="V886" i="209"/>
  <c r="W886" i="209"/>
  <c r="X886" i="209"/>
  <c r="Y886" i="209"/>
  <c r="Z886" i="209"/>
  <c r="AA886" i="209"/>
  <c r="AB886" i="209"/>
  <c r="A887" i="209"/>
  <c r="B887" i="209"/>
  <c r="C887" i="209"/>
  <c r="D887" i="209"/>
  <c r="E887" i="209"/>
  <c r="F887" i="209"/>
  <c r="G887" i="209"/>
  <c r="H887" i="209"/>
  <c r="I887" i="209"/>
  <c r="J887" i="209"/>
  <c r="K887" i="209"/>
  <c r="L887" i="209"/>
  <c r="M887" i="209"/>
  <c r="N887" i="209"/>
  <c r="O887" i="209"/>
  <c r="P887" i="209"/>
  <c r="Q887" i="209"/>
  <c r="R887" i="209"/>
  <c r="S887" i="209"/>
  <c r="T887" i="209"/>
  <c r="U887" i="209"/>
  <c r="V887" i="209"/>
  <c r="W887" i="209"/>
  <c r="X887" i="209"/>
  <c r="Y887" i="209"/>
  <c r="Z887" i="209"/>
  <c r="AA887" i="209"/>
  <c r="AB887" i="209"/>
  <c r="A888" i="209"/>
  <c r="B888" i="209"/>
  <c r="C888" i="209"/>
  <c r="D888" i="209"/>
  <c r="E888" i="209"/>
  <c r="F888" i="209"/>
  <c r="G888" i="209"/>
  <c r="H888" i="209"/>
  <c r="I888" i="209"/>
  <c r="J888" i="209"/>
  <c r="K888" i="209"/>
  <c r="L888" i="209"/>
  <c r="M888" i="209"/>
  <c r="N888" i="209"/>
  <c r="O888" i="209"/>
  <c r="P888" i="209"/>
  <c r="Q888" i="209"/>
  <c r="R888" i="209"/>
  <c r="S888" i="209"/>
  <c r="T888" i="209"/>
  <c r="U888" i="209"/>
  <c r="V888" i="209"/>
  <c r="W888" i="209"/>
  <c r="X888" i="209"/>
  <c r="Y888" i="209"/>
  <c r="Z888" i="209"/>
  <c r="AA888" i="209"/>
  <c r="AB888" i="209"/>
  <c r="A889" i="209"/>
  <c r="B889" i="209"/>
  <c r="C889" i="209"/>
  <c r="D889" i="209"/>
  <c r="E889" i="209"/>
  <c r="F889" i="209"/>
  <c r="G889" i="209"/>
  <c r="H889" i="209"/>
  <c r="I889" i="209"/>
  <c r="J889" i="209"/>
  <c r="K889" i="209"/>
  <c r="L889" i="209"/>
  <c r="M889" i="209"/>
  <c r="N889" i="209"/>
  <c r="O889" i="209"/>
  <c r="P889" i="209"/>
  <c r="Q889" i="209"/>
  <c r="R889" i="209"/>
  <c r="S889" i="209"/>
  <c r="T889" i="209"/>
  <c r="U889" i="209"/>
  <c r="V889" i="209"/>
  <c r="W889" i="209"/>
  <c r="X889" i="209"/>
  <c r="Y889" i="209"/>
  <c r="Z889" i="209"/>
  <c r="AA889" i="209"/>
  <c r="AB889" i="209"/>
  <c r="A890" i="209"/>
  <c r="B890" i="209"/>
  <c r="C890" i="209"/>
  <c r="D890" i="209"/>
  <c r="E890" i="209"/>
  <c r="F890" i="209"/>
  <c r="G890" i="209"/>
  <c r="H890" i="209"/>
  <c r="I890" i="209"/>
  <c r="J890" i="209"/>
  <c r="K890" i="209"/>
  <c r="L890" i="209"/>
  <c r="M890" i="209"/>
  <c r="N890" i="209"/>
  <c r="O890" i="209"/>
  <c r="P890" i="209"/>
  <c r="Q890" i="209"/>
  <c r="R890" i="209"/>
  <c r="S890" i="209"/>
  <c r="T890" i="209"/>
  <c r="U890" i="209"/>
  <c r="V890" i="209"/>
  <c r="W890" i="209"/>
  <c r="X890" i="209"/>
  <c r="Y890" i="209"/>
  <c r="Z890" i="209"/>
  <c r="AA890" i="209"/>
  <c r="AB890" i="209"/>
  <c r="A891" i="209"/>
  <c r="B891" i="209"/>
  <c r="C891" i="209"/>
  <c r="D891" i="209"/>
  <c r="E891" i="209"/>
  <c r="F891" i="209"/>
  <c r="G891" i="209"/>
  <c r="H891" i="209"/>
  <c r="I891" i="209"/>
  <c r="J891" i="209"/>
  <c r="K891" i="209"/>
  <c r="L891" i="209"/>
  <c r="M891" i="209"/>
  <c r="N891" i="209"/>
  <c r="O891" i="209"/>
  <c r="P891" i="209"/>
  <c r="Q891" i="209"/>
  <c r="R891" i="209"/>
  <c r="S891" i="209"/>
  <c r="T891" i="209"/>
  <c r="U891" i="209"/>
  <c r="V891" i="209"/>
  <c r="W891" i="209"/>
  <c r="X891" i="209"/>
  <c r="Y891" i="209"/>
  <c r="Z891" i="209"/>
  <c r="AA891" i="209"/>
  <c r="AB891" i="209"/>
  <c r="A892" i="209"/>
  <c r="B892" i="209"/>
  <c r="C892" i="209"/>
  <c r="D892" i="209"/>
  <c r="E892" i="209"/>
  <c r="F892" i="209"/>
  <c r="G892" i="209"/>
  <c r="H892" i="209"/>
  <c r="I892" i="209"/>
  <c r="J892" i="209"/>
  <c r="K892" i="209"/>
  <c r="L892" i="209"/>
  <c r="M892" i="209"/>
  <c r="N892" i="209"/>
  <c r="O892" i="209"/>
  <c r="P892" i="209"/>
  <c r="Q892" i="209"/>
  <c r="R892" i="209"/>
  <c r="S892" i="209"/>
  <c r="T892" i="209"/>
  <c r="U892" i="209"/>
  <c r="V892" i="209"/>
  <c r="W892" i="209"/>
  <c r="X892" i="209"/>
  <c r="Y892" i="209"/>
  <c r="Z892" i="209"/>
  <c r="AA892" i="209"/>
  <c r="AB892" i="209"/>
  <c r="A893" i="209"/>
  <c r="B893" i="209"/>
  <c r="C893" i="209"/>
  <c r="D893" i="209"/>
  <c r="E893" i="209"/>
  <c r="F893" i="209"/>
  <c r="G893" i="209"/>
  <c r="H893" i="209"/>
  <c r="I893" i="209"/>
  <c r="J893" i="209"/>
  <c r="K893" i="209"/>
  <c r="L893" i="209"/>
  <c r="M893" i="209"/>
  <c r="N893" i="209"/>
  <c r="O893" i="209"/>
  <c r="P893" i="209"/>
  <c r="Q893" i="209"/>
  <c r="R893" i="209"/>
  <c r="S893" i="209"/>
  <c r="T893" i="209"/>
  <c r="U893" i="209"/>
  <c r="V893" i="209"/>
  <c r="W893" i="209"/>
  <c r="X893" i="209"/>
  <c r="Y893" i="209"/>
  <c r="Z893" i="209"/>
  <c r="AA893" i="209"/>
  <c r="AB893" i="209"/>
  <c r="A894" i="209"/>
  <c r="B894" i="209"/>
  <c r="C894" i="209"/>
  <c r="D894" i="209"/>
  <c r="E894" i="209"/>
  <c r="F894" i="209"/>
  <c r="G894" i="209"/>
  <c r="H894" i="209"/>
  <c r="I894" i="209"/>
  <c r="J894" i="209"/>
  <c r="K894" i="209"/>
  <c r="L894" i="209"/>
  <c r="M894" i="209"/>
  <c r="N894" i="209"/>
  <c r="O894" i="209"/>
  <c r="P894" i="209"/>
  <c r="Q894" i="209"/>
  <c r="R894" i="209"/>
  <c r="S894" i="209"/>
  <c r="T894" i="209"/>
  <c r="U894" i="209"/>
  <c r="V894" i="209"/>
  <c r="W894" i="209"/>
  <c r="X894" i="209"/>
  <c r="Y894" i="209"/>
  <c r="Z894" i="209"/>
  <c r="AA894" i="209"/>
  <c r="AB894" i="209"/>
  <c r="A895" i="209"/>
  <c r="B895" i="209"/>
  <c r="C895" i="209"/>
  <c r="D895" i="209"/>
  <c r="E895" i="209"/>
  <c r="F895" i="209"/>
  <c r="G895" i="209"/>
  <c r="H895" i="209"/>
  <c r="I895" i="209"/>
  <c r="J895" i="209"/>
  <c r="K895" i="209"/>
  <c r="L895" i="209"/>
  <c r="M895" i="209"/>
  <c r="N895" i="209"/>
  <c r="O895" i="209"/>
  <c r="P895" i="209"/>
  <c r="Q895" i="209"/>
  <c r="R895" i="209"/>
  <c r="S895" i="209"/>
  <c r="T895" i="209"/>
  <c r="U895" i="209"/>
  <c r="V895" i="209"/>
  <c r="W895" i="209"/>
  <c r="X895" i="209"/>
  <c r="Y895" i="209"/>
  <c r="Z895" i="209"/>
  <c r="AA895" i="209"/>
  <c r="AB895" i="209"/>
  <c r="A896" i="209"/>
  <c r="B896" i="209"/>
  <c r="C896" i="209"/>
  <c r="D896" i="209"/>
  <c r="E896" i="209"/>
  <c r="F896" i="209"/>
  <c r="G896" i="209"/>
  <c r="H896" i="209"/>
  <c r="I896" i="209"/>
  <c r="J896" i="209"/>
  <c r="K896" i="209"/>
  <c r="L896" i="209"/>
  <c r="M896" i="209"/>
  <c r="N896" i="209"/>
  <c r="O896" i="209"/>
  <c r="P896" i="209"/>
  <c r="Q896" i="209"/>
  <c r="R896" i="209"/>
  <c r="S896" i="209"/>
  <c r="T896" i="209"/>
  <c r="U896" i="209"/>
  <c r="V896" i="209"/>
  <c r="W896" i="209"/>
  <c r="X896" i="209"/>
  <c r="Y896" i="209"/>
  <c r="Z896" i="209"/>
  <c r="AA896" i="209"/>
  <c r="AB896" i="209"/>
  <c r="A897" i="209"/>
  <c r="B897" i="209"/>
  <c r="C897" i="209"/>
  <c r="D897" i="209"/>
  <c r="E897" i="209"/>
  <c r="F897" i="209"/>
  <c r="G897" i="209"/>
  <c r="H897" i="209"/>
  <c r="I897" i="209"/>
  <c r="J897" i="209"/>
  <c r="K897" i="209"/>
  <c r="L897" i="209"/>
  <c r="M897" i="209"/>
  <c r="N897" i="209"/>
  <c r="O897" i="209"/>
  <c r="P897" i="209"/>
  <c r="Q897" i="209"/>
  <c r="R897" i="209"/>
  <c r="S897" i="209"/>
  <c r="T897" i="209"/>
  <c r="U897" i="209"/>
  <c r="V897" i="209"/>
  <c r="W897" i="209"/>
  <c r="X897" i="209"/>
  <c r="Y897" i="209"/>
  <c r="Z897" i="209"/>
  <c r="AA897" i="209"/>
  <c r="AB897" i="209"/>
  <c r="A898" i="209"/>
  <c r="B898" i="209"/>
  <c r="C898" i="209"/>
  <c r="D898" i="209"/>
  <c r="E898" i="209"/>
  <c r="F898" i="209"/>
  <c r="G898" i="209"/>
  <c r="H898" i="209"/>
  <c r="I898" i="209"/>
  <c r="J898" i="209"/>
  <c r="K898" i="209"/>
  <c r="L898" i="209"/>
  <c r="M898" i="209"/>
  <c r="N898" i="209"/>
  <c r="O898" i="209"/>
  <c r="P898" i="209"/>
  <c r="Q898" i="209"/>
  <c r="R898" i="209"/>
  <c r="S898" i="209"/>
  <c r="T898" i="209"/>
  <c r="U898" i="209"/>
  <c r="V898" i="209"/>
  <c r="W898" i="209"/>
  <c r="X898" i="209"/>
  <c r="Y898" i="209"/>
  <c r="Z898" i="209"/>
  <c r="AA898" i="209"/>
  <c r="AB898" i="209"/>
  <c r="A899" i="209"/>
  <c r="B899" i="209"/>
  <c r="C899" i="209"/>
  <c r="D899" i="209"/>
  <c r="E899" i="209"/>
  <c r="F899" i="209"/>
  <c r="G899" i="209"/>
  <c r="H899" i="209"/>
  <c r="I899" i="209"/>
  <c r="J899" i="209"/>
  <c r="K899" i="209"/>
  <c r="L899" i="209"/>
  <c r="M899" i="209"/>
  <c r="N899" i="209"/>
  <c r="O899" i="209"/>
  <c r="P899" i="209"/>
  <c r="Q899" i="209"/>
  <c r="R899" i="209"/>
  <c r="S899" i="209"/>
  <c r="T899" i="209"/>
  <c r="U899" i="209"/>
  <c r="V899" i="209"/>
  <c r="W899" i="209"/>
  <c r="X899" i="209"/>
  <c r="Y899" i="209"/>
  <c r="Z899" i="209"/>
  <c r="AA899" i="209"/>
  <c r="AB899" i="209"/>
  <c r="A900" i="209"/>
  <c r="B900" i="209"/>
  <c r="C900" i="209"/>
  <c r="D900" i="209"/>
  <c r="E900" i="209"/>
  <c r="F900" i="209"/>
  <c r="G900" i="209"/>
  <c r="H900" i="209"/>
  <c r="I900" i="209"/>
  <c r="J900" i="209"/>
  <c r="K900" i="209"/>
  <c r="L900" i="209"/>
  <c r="M900" i="209"/>
  <c r="N900" i="209"/>
  <c r="O900" i="209"/>
  <c r="P900" i="209"/>
  <c r="Q900" i="209"/>
  <c r="R900" i="209"/>
  <c r="S900" i="209"/>
  <c r="T900" i="209"/>
  <c r="U900" i="209"/>
  <c r="V900" i="209"/>
  <c r="W900" i="209"/>
  <c r="X900" i="209"/>
  <c r="Y900" i="209"/>
  <c r="Z900" i="209"/>
  <c r="AA900" i="209"/>
  <c r="AB900" i="209"/>
  <c r="A901" i="209"/>
  <c r="B901" i="209"/>
  <c r="C901" i="209"/>
  <c r="D901" i="209"/>
  <c r="E901" i="209"/>
  <c r="F901" i="209"/>
  <c r="G901" i="209"/>
  <c r="H901" i="209"/>
  <c r="I901" i="209"/>
  <c r="J901" i="209"/>
  <c r="K901" i="209"/>
  <c r="L901" i="209"/>
  <c r="M901" i="209"/>
  <c r="N901" i="209"/>
  <c r="O901" i="209"/>
  <c r="P901" i="209"/>
  <c r="Q901" i="209"/>
  <c r="R901" i="209"/>
  <c r="S901" i="209"/>
  <c r="T901" i="209"/>
  <c r="U901" i="209"/>
  <c r="V901" i="209"/>
  <c r="W901" i="209"/>
  <c r="X901" i="209"/>
  <c r="Y901" i="209"/>
  <c r="Z901" i="209"/>
  <c r="AA901" i="209"/>
  <c r="AB901" i="209"/>
  <c r="A902" i="209"/>
  <c r="B902" i="209"/>
  <c r="C902" i="209"/>
  <c r="D902" i="209"/>
  <c r="E902" i="209"/>
  <c r="F902" i="209"/>
  <c r="G902" i="209"/>
  <c r="H902" i="209"/>
  <c r="I902" i="209"/>
  <c r="J902" i="209"/>
  <c r="K902" i="209"/>
  <c r="L902" i="209"/>
  <c r="M902" i="209"/>
  <c r="N902" i="209"/>
  <c r="O902" i="209"/>
  <c r="P902" i="209"/>
  <c r="Q902" i="209"/>
  <c r="R902" i="209"/>
  <c r="S902" i="209"/>
  <c r="T902" i="209"/>
  <c r="U902" i="209"/>
  <c r="V902" i="209"/>
  <c r="W902" i="209"/>
  <c r="X902" i="209"/>
  <c r="Y902" i="209"/>
  <c r="Z902" i="209"/>
  <c r="AA902" i="209"/>
  <c r="AB902" i="209"/>
  <c r="A903" i="209"/>
  <c r="B903" i="209"/>
  <c r="C903" i="209"/>
  <c r="D903" i="209"/>
  <c r="E903" i="209"/>
  <c r="F903" i="209"/>
  <c r="G903" i="209"/>
  <c r="H903" i="209"/>
  <c r="I903" i="209"/>
  <c r="J903" i="209"/>
  <c r="K903" i="209"/>
  <c r="L903" i="209"/>
  <c r="M903" i="209"/>
  <c r="N903" i="209"/>
  <c r="O903" i="209"/>
  <c r="P903" i="209"/>
  <c r="Q903" i="209"/>
  <c r="R903" i="209"/>
  <c r="S903" i="209"/>
  <c r="T903" i="209"/>
  <c r="U903" i="209"/>
  <c r="V903" i="209"/>
  <c r="W903" i="209"/>
  <c r="X903" i="209"/>
  <c r="Y903" i="209"/>
  <c r="Z903" i="209"/>
  <c r="AA903" i="209"/>
  <c r="AB903" i="209"/>
  <c r="A904" i="209"/>
  <c r="B904" i="209"/>
  <c r="C904" i="209"/>
  <c r="D904" i="209"/>
  <c r="E904" i="209"/>
  <c r="F904" i="209"/>
  <c r="G904" i="209"/>
  <c r="H904" i="209"/>
  <c r="I904" i="209"/>
  <c r="J904" i="209"/>
  <c r="K904" i="209"/>
  <c r="L904" i="209"/>
  <c r="M904" i="209"/>
  <c r="N904" i="209"/>
  <c r="O904" i="209"/>
  <c r="P904" i="209"/>
  <c r="Q904" i="209"/>
  <c r="R904" i="209"/>
  <c r="S904" i="209"/>
  <c r="T904" i="209"/>
  <c r="U904" i="209"/>
  <c r="V904" i="209"/>
  <c r="W904" i="209"/>
  <c r="X904" i="209"/>
  <c r="Y904" i="209"/>
  <c r="Z904" i="209"/>
  <c r="AA904" i="209"/>
  <c r="AB904" i="209"/>
  <c r="A905" i="209"/>
  <c r="B905" i="209"/>
  <c r="C905" i="209"/>
  <c r="D905" i="209"/>
  <c r="E905" i="209"/>
  <c r="F905" i="209"/>
  <c r="G905" i="209"/>
  <c r="H905" i="209"/>
  <c r="I905" i="209"/>
  <c r="J905" i="209"/>
  <c r="K905" i="209"/>
  <c r="L905" i="209"/>
  <c r="M905" i="209"/>
  <c r="N905" i="209"/>
  <c r="O905" i="209"/>
  <c r="P905" i="209"/>
  <c r="Q905" i="209"/>
  <c r="R905" i="209"/>
  <c r="S905" i="209"/>
  <c r="T905" i="209"/>
  <c r="U905" i="209"/>
  <c r="V905" i="209"/>
  <c r="W905" i="209"/>
  <c r="X905" i="209"/>
  <c r="Y905" i="209"/>
  <c r="Z905" i="209"/>
  <c r="AA905" i="209"/>
  <c r="AB905" i="209"/>
  <c r="A906" i="209"/>
  <c r="B906" i="209"/>
  <c r="C906" i="209"/>
  <c r="D906" i="209"/>
  <c r="E906" i="209"/>
  <c r="F906" i="209"/>
  <c r="G906" i="209"/>
  <c r="H906" i="209"/>
  <c r="I906" i="209"/>
  <c r="J906" i="209"/>
  <c r="K906" i="209"/>
  <c r="L906" i="209"/>
  <c r="M906" i="209"/>
  <c r="N906" i="209"/>
  <c r="O906" i="209"/>
  <c r="P906" i="209"/>
  <c r="Q906" i="209"/>
  <c r="R906" i="209"/>
  <c r="S906" i="209"/>
  <c r="T906" i="209"/>
  <c r="U906" i="209"/>
  <c r="V906" i="209"/>
  <c r="W906" i="209"/>
  <c r="X906" i="209"/>
  <c r="Y906" i="209"/>
  <c r="Z906" i="209"/>
  <c r="AA906" i="209"/>
  <c r="AB906" i="209"/>
  <c r="A907" i="209"/>
  <c r="B907" i="209"/>
  <c r="C907" i="209"/>
  <c r="D907" i="209"/>
  <c r="E907" i="209"/>
  <c r="F907" i="209"/>
  <c r="G907" i="209"/>
  <c r="H907" i="209"/>
  <c r="I907" i="209"/>
  <c r="J907" i="209"/>
  <c r="K907" i="209"/>
  <c r="L907" i="209"/>
  <c r="M907" i="209"/>
  <c r="N907" i="209"/>
  <c r="O907" i="209"/>
  <c r="P907" i="209"/>
  <c r="Q907" i="209"/>
  <c r="R907" i="209"/>
  <c r="S907" i="209"/>
  <c r="T907" i="209"/>
  <c r="U907" i="209"/>
  <c r="V907" i="209"/>
  <c r="W907" i="209"/>
  <c r="X907" i="209"/>
  <c r="Y907" i="209"/>
  <c r="Z907" i="209"/>
  <c r="AA907" i="209"/>
  <c r="AB907" i="209"/>
  <c r="A908" i="209"/>
  <c r="B908" i="209"/>
  <c r="C908" i="209"/>
  <c r="D908" i="209"/>
  <c r="E908" i="209"/>
  <c r="F908" i="209"/>
  <c r="G908" i="209"/>
  <c r="H908" i="209"/>
  <c r="I908" i="209"/>
  <c r="J908" i="209"/>
  <c r="K908" i="209"/>
  <c r="L908" i="209"/>
  <c r="M908" i="209"/>
  <c r="N908" i="209"/>
  <c r="O908" i="209"/>
  <c r="P908" i="209"/>
  <c r="Q908" i="209"/>
  <c r="R908" i="209"/>
  <c r="S908" i="209"/>
  <c r="T908" i="209"/>
  <c r="U908" i="209"/>
  <c r="V908" i="209"/>
  <c r="W908" i="209"/>
  <c r="X908" i="209"/>
  <c r="Y908" i="209"/>
  <c r="Z908" i="209"/>
  <c r="AA908" i="209"/>
  <c r="AB908" i="209"/>
  <c r="A909" i="209"/>
  <c r="B909" i="209"/>
  <c r="C909" i="209"/>
  <c r="D909" i="209"/>
  <c r="E909" i="209"/>
  <c r="F909" i="209"/>
  <c r="G909" i="209"/>
  <c r="H909" i="209"/>
  <c r="I909" i="209"/>
  <c r="J909" i="209"/>
  <c r="K909" i="209"/>
  <c r="L909" i="209"/>
  <c r="M909" i="209"/>
  <c r="N909" i="209"/>
  <c r="O909" i="209"/>
  <c r="P909" i="209"/>
  <c r="Q909" i="209"/>
  <c r="R909" i="209"/>
  <c r="S909" i="209"/>
  <c r="T909" i="209"/>
  <c r="U909" i="209"/>
  <c r="V909" i="209"/>
  <c r="W909" i="209"/>
  <c r="X909" i="209"/>
  <c r="Y909" i="209"/>
  <c r="Z909" i="209"/>
  <c r="AA909" i="209"/>
  <c r="AB909" i="209"/>
  <c r="A910" i="209"/>
  <c r="B910" i="209"/>
  <c r="C910" i="209"/>
  <c r="D910" i="209"/>
  <c r="E910" i="209"/>
  <c r="F910" i="209"/>
  <c r="G910" i="209"/>
  <c r="H910" i="209"/>
  <c r="I910" i="209"/>
  <c r="J910" i="209"/>
  <c r="K910" i="209"/>
  <c r="L910" i="209"/>
  <c r="M910" i="209"/>
  <c r="N910" i="209"/>
  <c r="O910" i="209"/>
  <c r="P910" i="209"/>
  <c r="Q910" i="209"/>
  <c r="R910" i="209"/>
  <c r="S910" i="209"/>
  <c r="T910" i="209"/>
  <c r="U910" i="209"/>
  <c r="V910" i="209"/>
  <c r="W910" i="209"/>
  <c r="X910" i="209"/>
  <c r="Y910" i="209"/>
  <c r="Z910" i="209"/>
  <c r="AA910" i="209"/>
  <c r="AB910" i="209"/>
  <c r="A911" i="209"/>
  <c r="B911" i="209"/>
  <c r="C911" i="209"/>
  <c r="D911" i="209"/>
  <c r="E911" i="209"/>
  <c r="F911" i="209"/>
  <c r="G911" i="209"/>
  <c r="H911" i="209"/>
  <c r="I911" i="209"/>
  <c r="J911" i="209"/>
  <c r="K911" i="209"/>
  <c r="L911" i="209"/>
  <c r="M911" i="209"/>
  <c r="N911" i="209"/>
  <c r="O911" i="209"/>
  <c r="P911" i="209"/>
  <c r="Q911" i="209"/>
  <c r="R911" i="209"/>
  <c r="S911" i="209"/>
  <c r="T911" i="209"/>
  <c r="U911" i="209"/>
  <c r="V911" i="209"/>
  <c r="W911" i="209"/>
  <c r="X911" i="209"/>
  <c r="Y911" i="209"/>
  <c r="Z911" i="209"/>
  <c r="AA911" i="209"/>
  <c r="AB911" i="209"/>
  <c r="A912" i="209"/>
  <c r="B912" i="209"/>
  <c r="C912" i="209"/>
  <c r="D912" i="209"/>
  <c r="E912" i="209"/>
  <c r="F912" i="209"/>
  <c r="G912" i="209"/>
  <c r="H912" i="209"/>
  <c r="I912" i="209"/>
  <c r="J912" i="209"/>
  <c r="K912" i="209"/>
  <c r="L912" i="209"/>
  <c r="M912" i="209"/>
  <c r="N912" i="209"/>
  <c r="O912" i="209"/>
  <c r="P912" i="209"/>
  <c r="Q912" i="209"/>
  <c r="R912" i="209"/>
  <c r="S912" i="209"/>
  <c r="T912" i="209"/>
  <c r="U912" i="209"/>
  <c r="V912" i="209"/>
  <c r="W912" i="209"/>
  <c r="X912" i="209"/>
  <c r="Y912" i="209"/>
  <c r="Z912" i="209"/>
  <c r="AA912" i="209"/>
  <c r="AB912" i="209"/>
  <c r="A913" i="209"/>
  <c r="B913" i="209"/>
  <c r="C913" i="209"/>
  <c r="D913" i="209"/>
  <c r="E913" i="209"/>
  <c r="F913" i="209"/>
  <c r="G913" i="209"/>
  <c r="H913" i="209"/>
  <c r="I913" i="209"/>
  <c r="J913" i="209"/>
  <c r="K913" i="209"/>
  <c r="L913" i="209"/>
  <c r="M913" i="209"/>
  <c r="N913" i="209"/>
  <c r="O913" i="209"/>
  <c r="P913" i="209"/>
  <c r="Q913" i="209"/>
  <c r="R913" i="209"/>
  <c r="S913" i="209"/>
  <c r="T913" i="209"/>
  <c r="U913" i="209"/>
  <c r="V913" i="209"/>
  <c r="W913" i="209"/>
  <c r="X913" i="209"/>
  <c r="Y913" i="209"/>
  <c r="Z913" i="209"/>
  <c r="AA913" i="209"/>
  <c r="AB913" i="209"/>
  <c r="A914" i="209"/>
  <c r="B914" i="209"/>
  <c r="C914" i="209"/>
  <c r="D914" i="209"/>
  <c r="E914" i="209"/>
  <c r="F914" i="209"/>
  <c r="G914" i="209"/>
  <c r="H914" i="209"/>
  <c r="I914" i="209"/>
  <c r="J914" i="209"/>
  <c r="K914" i="209"/>
  <c r="L914" i="209"/>
  <c r="M914" i="209"/>
  <c r="N914" i="209"/>
  <c r="O914" i="209"/>
  <c r="P914" i="209"/>
  <c r="Q914" i="209"/>
  <c r="R914" i="209"/>
  <c r="S914" i="209"/>
  <c r="T914" i="209"/>
  <c r="U914" i="209"/>
  <c r="V914" i="209"/>
  <c r="W914" i="209"/>
  <c r="X914" i="209"/>
  <c r="Y914" i="209"/>
  <c r="Z914" i="209"/>
  <c r="AA914" i="209"/>
  <c r="AB914" i="209"/>
  <c r="A915" i="209"/>
  <c r="B915" i="209"/>
  <c r="C915" i="209"/>
  <c r="D915" i="209"/>
  <c r="E915" i="209"/>
  <c r="F915" i="209"/>
  <c r="G915" i="209"/>
  <c r="H915" i="209"/>
  <c r="I915" i="209"/>
  <c r="J915" i="209"/>
  <c r="K915" i="209"/>
  <c r="L915" i="209"/>
  <c r="M915" i="209"/>
  <c r="N915" i="209"/>
  <c r="O915" i="209"/>
  <c r="P915" i="209"/>
  <c r="Q915" i="209"/>
  <c r="R915" i="209"/>
  <c r="S915" i="209"/>
  <c r="T915" i="209"/>
  <c r="U915" i="209"/>
  <c r="V915" i="209"/>
  <c r="W915" i="209"/>
  <c r="X915" i="209"/>
  <c r="Y915" i="209"/>
  <c r="Z915" i="209"/>
  <c r="AA915" i="209"/>
  <c r="AB915" i="209"/>
  <c r="A916" i="209"/>
  <c r="B916" i="209"/>
  <c r="C916" i="209"/>
  <c r="D916" i="209"/>
  <c r="E916" i="209"/>
  <c r="F916" i="209"/>
  <c r="G916" i="209"/>
  <c r="H916" i="209"/>
  <c r="I916" i="209"/>
  <c r="J916" i="209"/>
  <c r="K916" i="209"/>
  <c r="L916" i="209"/>
  <c r="M916" i="209"/>
  <c r="N916" i="209"/>
  <c r="O916" i="209"/>
  <c r="P916" i="209"/>
  <c r="Q916" i="209"/>
  <c r="R916" i="209"/>
  <c r="S916" i="209"/>
  <c r="T916" i="209"/>
  <c r="U916" i="209"/>
  <c r="V916" i="209"/>
  <c r="W916" i="209"/>
  <c r="X916" i="209"/>
  <c r="Y916" i="209"/>
  <c r="Z916" i="209"/>
  <c r="AA916" i="209"/>
  <c r="AB916" i="209"/>
  <c r="A917" i="209"/>
  <c r="B917" i="209"/>
  <c r="C917" i="209"/>
  <c r="D917" i="209"/>
  <c r="E917" i="209"/>
  <c r="F917" i="209"/>
  <c r="G917" i="209"/>
  <c r="H917" i="209"/>
  <c r="I917" i="209"/>
  <c r="J917" i="209"/>
  <c r="K917" i="209"/>
  <c r="L917" i="209"/>
  <c r="M917" i="209"/>
  <c r="N917" i="209"/>
  <c r="O917" i="209"/>
  <c r="P917" i="209"/>
  <c r="Q917" i="209"/>
  <c r="R917" i="209"/>
  <c r="S917" i="209"/>
  <c r="T917" i="209"/>
  <c r="U917" i="209"/>
  <c r="V917" i="209"/>
  <c r="W917" i="209"/>
  <c r="X917" i="209"/>
  <c r="Y917" i="209"/>
  <c r="Z917" i="209"/>
  <c r="AA917" i="209"/>
  <c r="AB917" i="209"/>
  <c r="A918" i="209"/>
  <c r="B918" i="209"/>
  <c r="C918" i="209"/>
  <c r="D918" i="209"/>
  <c r="E918" i="209"/>
  <c r="F918" i="209"/>
  <c r="G918" i="209"/>
  <c r="H918" i="209"/>
  <c r="I918" i="209"/>
  <c r="J918" i="209"/>
  <c r="K918" i="209"/>
  <c r="L918" i="209"/>
  <c r="M918" i="209"/>
  <c r="N918" i="209"/>
  <c r="O918" i="209"/>
  <c r="P918" i="209"/>
  <c r="Q918" i="209"/>
  <c r="R918" i="209"/>
  <c r="S918" i="209"/>
  <c r="T918" i="209"/>
  <c r="U918" i="209"/>
  <c r="V918" i="209"/>
  <c r="W918" i="209"/>
  <c r="X918" i="209"/>
  <c r="Y918" i="209"/>
  <c r="Z918" i="209"/>
  <c r="AA918" i="209"/>
  <c r="AB918" i="209"/>
  <c r="A919" i="209"/>
  <c r="B919" i="209"/>
  <c r="C919" i="209"/>
  <c r="D919" i="209"/>
  <c r="E919" i="209"/>
  <c r="F919" i="209"/>
  <c r="G919" i="209"/>
  <c r="H919" i="209"/>
  <c r="I919" i="209"/>
  <c r="J919" i="209"/>
  <c r="K919" i="209"/>
  <c r="L919" i="209"/>
  <c r="M919" i="209"/>
  <c r="N919" i="209"/>
  <c r="O919" i="209"/>
  <c r="P919" i="209"/>
  <c r="Q919" i="209"/>
  <c r="R919" i="209"/>
  <c r="S919" i="209"/>
  <c r="T919" i="209"/>
  <c r="U919" i="209"/>
  <c r="V919" i="209"/>
  <c r="W919" i="209"/>
  <c r="X919" i="209"/>
  <c r="Y919" i="209"/>
  <c r="Z919" i="209"/>
  <c r="AA919" i="209"/>
  <c r="AB919" i="209"/>
  <c r="A920" i="209"/>
  <c r="B920" i="209"/>
  <c r="C920" i="209"/>
  <c r="D920" i="209"/>
  <c r="E920" i="209"/>
  <c r="F920" i="209"/>
  <c r="G920" i="209"/>
  <c r="H920" i="209"/>
  <c r="I920" i="209"/>
  <c r="J920" i="209"/>
  <c r="K920" i="209"/>
  <c r="L920" i="209"/>
  <c r="M920" i="209"/>
  <c r="N920" i="209"/>
  <c r="O920" i="209"/>
  <c r="P920" i="209"/>
  <c r="Q920" i="209"/>
  <c r="R920" i="209"/>
  <c r="S920" i="209"/>
  <c r="T920" i="209"/>
  <c r="U920" i="209"/>
  <c r="V920" i="209"/>
  <c r="W920" i="209"/>
  <c r="X920" i="209"/>
  <c r="Y920" i="209"/>
  <c r="Z920" i="209"/>
  <c r="AA920" i="209"/>
  <c r="AB920" i="209"/>
  <c r="A921" i="209"/>
  <c r="B921" i="209"/>
  <c r="C921" i="209"/>
  <c r="D921" i="209"/>
  <c r="E921" i="209"/>
  <c r="F921" i="209"/>
  <c r="G921" i="209"/>
  <c r="H921" i="209"/>
  <c r="I921" i="209"/>
  <c r="J921" i="209"/>
  <c r="K921" i="209"/>
  <c r="L921" i="209"/>
  <c r="M921" i="209"/>
  <c r="N921" i="209"/>
  <c r="O921" i="209"/>
  <c r="P921" i="209"/>
  <c r="Q921" i="209"/>
  <c r="R921" i="209"/>
  <c r="S921" i="209"/>
  <c r="T921" i="209"/>
  <c r="U921" i="209"/>
  <c r="V921" i="209"/>
  <c r="W921" i="209"/>
  <c r="X921" i="209"/>
  <c r="Y921" i="209"/>
  <c r="Z921" i="209"/>
  <c r="AA921" i="209"/>
  <c r="AB921" i="209"/>
  <c r="A922" i="209"/>
  <c r="B922" i="209"/>
  <c r="C922" i="209"/>
  <c r="D922" i="209"/>
  <c r="E922" i="209"/>
  <c r="F922" i="209"/>
  <c r="G922" i="209"/>
  <c r="H922" i="209"/>
  <c r="I922" i="209"/>
  <c r="J922" i="209"/>
  <c r="K922" i="209"/>
  <c r="L922" i="209"/>
  <c r="M922" i="209"/>
  <c r="N922" i="209"/>
  <c r="O922" i="209"/>
  <c r="P922" i="209"/>
  <c r="Q922" i="209"/>
  <c r="R922" i="209"/>
  <c r="S922" i="209"/>
  <c r="T922" i="209"/>
  <c r="U922" i="209"/>
  <c r="V922" i="209"/>
  <c r="W922" i="209"/>
  <c r="X922" i="209"/>
  <c r="Y922" i="209"/>
  <c r="Z922" i="209"/>
  <c r="AA922" i="209"/>
  <c r="AB922" i="209"/>
  <c r="A923" i="209"/>
  <c r="B923" i="209"/>
  <c r="C923" i="209"/>
  <c r="D923" i="209"/>
  <c r="E923" i="209"/>
  <c r="F923" i="209"/>
  <c r="G923" i="209"/>
  <c r="H923" i="209"/>
  <c r="I923" i="209"/>
  <c r="J923" i="209"/>
  <c r="K923" i="209"/>
  <c r="L923" i="209"/>
  <c r="M923" i="209"/>
  <c r="N923" i="209"/>
  <c r="O923" i="209"/>
  <c r="P923" i="209"/>
  <c r="Q923" i="209"/>
  <c r="R923" i="209"/>
  <c r="S923" i="209"/>
  <c r="T923" i="209"/>
  <c r="U923" i="209"/>
  <c r="V923" i="209"/>
  <c r="W923" i="209"/>
  <c r="X923" i="209"/>
  <c r="Y923" i="209"/>
  <c r="Z923" i="209"/>
  <c r="AA923" i="209"/>
  <c r="AB923" i="209"/>
  <c r="A924" i="209"/>
  <c r="B924" i="209"/>
  <c r="C924" i="209"/>
  <c r="D924" i="209"/>
  <c r="E924" i="209"/>
  <c r="F924" i="209"/>
  <c r="G924" i="209"/>
  <c r="H924" i="209"/>
  <c r="I924" i="209"/>
  <c r="J924" i="209"/>
  <c r="K924" i="209"/>
  <c r="L924" i="209"/>
  <c r="M924" i="209"/>
  <c r="N924" i="209"/>
  <c r="O924" i="209"/>
  <c r="P924" i="209"/>
  <c r="Q924" i="209"/>
  <c r="R924" i="209"/>
  <c r="S924" i="209"/>
  <c r="T924" i="209"/>
  <c r="U924" i="209"/>
  <c r="V924" i="209"/>
  <c r="W924" i="209"/>
  <c r="X924" i="209"/>
  <c r="Y924" i="209"/>
  <c r="Z924" i="209"/>
  <c r="AA924" i="209"/>
  <c r="AB924" i="209"/>
  <c r="A925" i="209"/>
  <c r="B925" i="209"/>
  <c r="C925" i="209"/>
  <c r="D925" i="209"/>
  <c r="E925" i="209"/>
  <c r="F925" i="209"/>
  <c r="G925" i="209"/>
  <c r="H925" i="209"/>
  <c r="I925" i="209"/>
  <c r="J925" i="209"/>
  <c r="K925" i="209"/>
  <c r="L925" i="209"/>
  <c r="M925" i="209"/>
  <c r="N925" i="209"/>
  <c r="O925" i="209"/>
  <c r="P925" i="209"/>
  <c r="Q925" i="209"/>
  <c r="R925" i="209"/>
  <c r="S925" i="209"/>
  <c r="T925" i="209"/>
  <c r="U925" i="209"/>
  <c r="V925" i="209"/>
  <c r="W925" i="209"/>
  <c r="X925" i="209"/>
  <c r="Y925" i="209"/>
  <c r="Z925" i="209"/>
  <c r="AA925" i="209"/>
  <c r="AB925" i="209"/>
  <c r="A926" i="209"/>
  <c r="B926" i="209"/>
  <c r="C926" i="209"/>
  <c r="D926" i="209"/>
  <c r="E926" i="209"/>
  <c r="F926" i="209"/>
  <c r="G926" i="209"/>
  <c r="H926" i="209"/>
  <c r="I926" i="209"/>
  <c r="J926" i="209"/>
  <c r="K926" i="209"/>
  <c r="L926" i="209"/>
  <c r="M926" i="209"/>
  <c r="N926" i="209"/>
  <c r="O926" i="209"/>
  <c r="P926" i="209"/>
  <c r="Q926" i="209"/>
  <c r="R926" i="209"/>
  <c r="S926" i="209"/>
  <c r="T926" i="209"/>
  <c r="U926" i="209"/>
  <c r="V926" i="209"/>
  <c r="W926" i="209"/>
  <c r="X926" i="209"/>
  <c r="Y926" i="209"/>
  <c r="Z926" i="209"/>
  <c r="AA926" i="209"/>
  <c r="AB926" i="209"/>
  <c r="A927" i="209"/>
  <c r="B927" i="209"/>
  <c r="C927" i="209"/>
  <c r="D927" i="209"/>
  <c r="E927" i="209"/>
  <c r="F927" i="209"/>
  <c r="G927" i="209"/>
  <c r="H927" i="209"/>
  <c r="I927" i="209"/>
  <c r="J927" i="209"/>
  <c r="K927" i="209"/>
  <c r="L927" i="209"/>
  <c r="M927" i="209"/>
  <c r="N927" i="209"/>
  <c r="O927" i="209"/>
  <c r="P927" i="209"/>
  <c r="Q927" i="209"/>
  <c r="R927" i="209"/>
  <c r="S927" i="209"/>
  <c r="T927" i="209"/>
  <c r="U927" i="209"/>
  <c r="V927" i="209"/>
  <c r="W927" i="209"/>
  <c r="X927" i="209"/>
  <c r="Y927" i="209"/>
  <c r="Z927" i="209"/>
  <c r="AA927" i="209"/>
  <c r="AB927" i="209"/>
  <c r="A928" i="209"/>
  <c r="B928" i="209"/>
  <c r="C928" i="209"/>
  <c r="D928" i="209"/>
  <c r="E928" i="209"/>
  <c r="F928" i="209"/>
  <c r="G928" i="209"/>
  <c r="H928" i="209"/>
  <c r="I928" i="209"/>
  <c r="J928" i="209"/>
  <c r="K928" i="209"/>
  <c r="L928" i="209"/>
  <c r="M928" i="209"/>
  <c r="N928" i="209"/>
  <c r="O928" i="209"/>
  <c r="P928" i="209"/>
  <c r="Q928" i="209"/>
  <c r="R928" i="209"/>
  <c r="S928" i="209"/>
  <c r="T928" i="209"/>
  <c r="U928" i="209"/>
  <c r="V928" i="209"/>
  <c r="W928" i="209"/>
  <c r="X928" i="209"/>
  <c r="Y928" i="209"/>
  <c r="Z928" i="209"/>
  <c r="AA928" i="209"/>
  <c r="AB928" i="209"/>
  <c r="A929" i="209"/>
  <c r="B929" i="209"/>
  <c r="C929" i="209"/>
  <c r="D929" i="209"/>
  <c r="E929" i="209"/>
  <c r="F929" i="209"/>
  <c r="G929" i="209"/>
  <c r="H929" i="209"/>
  <c r="I929" i="209"/>
  <c r="J929" i="209"/>
  <c r="K929" i="209"/>
  <c r="L929" i="209"/>
  <c r="M929" i="209"/>
  <c r="N929" i="209"/>
  <c r="O929" i="209"/>
  <c r="P929" i="209"/>
  <c r="Q929" i="209"/>
  <c r="R929" i="209"/>
  <c r="S929" i="209"/>
  <c r="T929" i="209"/>
  <c r="U929" i="209"/>
  <c r="V929" i="209"/>
  <c r="W929" i="209"/>
  <c r="X929" i="209"/>
  <c r="Y929" i="209"/>
  <c r="Z929" i="209"/>
  <c r="AA929" i="209"/>
  <c r="AB929" i="209"/>
  <c r="A930" i="209"/>
  <c r="B930" i="209"/>
  <c r="C930" i="209"/>
  <c r="D930" i="209"/>
  <c r="E930" i="209"/>
  <c r="F930" i="209"/>
  <c r="G930" i="209"/>
  <c r="H930" i="209"/>
  <c r="I930" i="209"/>
  <c r="J930" i="209"/>
  <c r="K930" i="209"/>
  <c r="L930" i="209"/>
  <c r="M930" i="209"/>
  <c r="N930" i="209"/>
  <c r="O930" i="209"/>
  <c r="P930" i="209"/>
  <c r="Q930" i="209"/>
  <c r="R930" i="209"/>
  <c r="S930" i="209"/>
  <c r="T930" i="209"/>
  <c r="U930" i="209"/>
  <c r="V930" i="209"/>
  <c r="W930" i="209"/>
  <c r="X930" i="209"/>
  <c r="Y930" i="209"/>
  <c r="Z930" i="209"/>
  <c r="AA930" i="209"/>
  <c r="AB930" i="209"/>
  <c r="A931" i="209"/>
  <c r="B931" i="209"/>
  <c r="C931" i="209"/>
  <c r="D931" i="209"/>
  <c r="E931" i="209"/>
  <c r="F931" i="209"/>
  <c r="G931" i="209"/>
  <c r="H931" i="209"/>
  <c r="I931" i="209"/>
  <c r="J931" i="209"/>
  <c r="K931" i="209"/>
  <c r="L931" i="209"/>
  <c r="M931" i="209"/>
  <c r="N931" i="209"/>
  <c r="O931" i="209"/>
  <c r="P931" i="209"/>
  <c r="Q931" i="209"/>
  <c r="R931" i="209"/>
  <c r="S931" i="209"/>
  <c r="T931" i="209"/>
  <c r="U931" i="209"/>
  <c r="V931" i="209"/>
  <c r="W931" i="209"/>
  <c r="X931" i="209"/>
  <c r="Y931" i="209"/>
  <c r="Z931" i="209"/>
  <c r="AA931" i="209"/>
  <c r="AB931" i="209"/>
  <c r="A932" i="209"/>
  <c r="B932" i="209"/>
  <c r="C932" i="209"/>
  <c r="D932" i="209"/>
  <c r="E932" i="209"/>
  <c r="F932" i="209"/>
  <c r="G932" i="209"/>
  <c r="H932" i="209"/>
  <c r="I932" i="209"/>
  <c r="J932" i="209"/>
  <c r="K932" i="209"/>
  <c r="L932" i="209"/>
  <c r="M932" i="209"/>
  <c r="N932" i="209"/>
  <c r="O932" i="209"/>
  <c r="P932" i="209"/>
  <c r="Q932" i="209"/>
  <c r="R932" i="209"/>
  <c r="S932" i="209"/>
  <c r="T932" i="209"/>
  <c r="U932" i="209"/>
  <c r="V932" i="209"/>
  <c r="W932" i="209"/>
  <c r="X932" i="209"/>
  <c r="Y932" i="209"/>
  <c r="Z932" i="209"/>
  <c r="AA932" i="209"/>
  <c r="AB932" i="209"/>
  <c r="A933" i="209"/>
  <c r="B933" i="209"/>
  <c r="C933" i="209"/>
  <c r="D933" i="209"/>
  <c r="E933" i="209"/>
  <c r="F933" i="209"/>
  <c r="G933" i="209"/>
  <c r="H933" i="209"/>
  <c r="I933" i="209"/>
  <c r="J933" i="209"/>
  <c r="K933" i="209"/>
  <c r="L933" i="209"/>
  <c r="M933" i="209"/>
  <c r="N933" i="209"/>
  <c r="O933" i="209"/>
  <c r="P933" i="209"/>
  <c r="Q933" i="209"/>
  <c r="R933" i="209"/>
  <c r="S933" i="209"/>
  <c r="T933" i="209"/>
  <c r="U933" i="209"/>
  <c r="V933" i="209"/>
  <c r="W933" i="209"/>
  <c r="X933" i="209"/>
  <c r="Y933" i="209"/>
  <c r="Z933" i="209"/>
  <c r="AA933" i="209"/>
  <c r="AB933" i="209"/>
  <c r="A934" i="209"/>
  <c r="B934" i="209"/>
  <c r="C934" i="209"/>
  <c r="D934" i="209"/>
  <c r="E934" i="209"/>
  <c r="F934" i="209"/>
  <c r="G934" i="209"/>
  <c r="H934" i="209"/>
  <c r="I934" i="209"/>
  <c r="J934" i="209"/>
  <c r="K934" i="209"/>
  <c r="L934" i="209"/>
  <c r="M934" i="209"/>
  <c r="N934" i="209"/>
  <c r="O934" i="209"/>
  <c r="P934" i="209"/>
  <c r="Q934" i="209"/>
  <c r="R934" i="209"/>
  <c r="S934" i="209"/>
  <c r="T934" i="209"/>
  <c r="U934" i="209"/>
  <c r="V934" i="209"/>
  <c r="W934" i="209"/>
  <c r="X934" i="209"/>
  <c r="Y934" i="209"/>
  <c r="Z934" i="209"/>
  <c r="AA934" i="209"/>
  <c r="AB934" i="209"/>
  <c r="A935" i="209"/>
  <c r="B935" i="209"/>
  <c r="C935" i="209"/>
  <c r="D935" i="209"/>
  <c r="E935" i="209"/>
  <c r="F935" i="209"/>
  <c r="G935" i="209"/>
  <c r="H935" i="209"/>
  <c r="I935" i="209"/>
  <c r="J935" i="209"/>
  <c r="K935" i="209"/>
  <c r="L935" i="209"/>
  <c r="M935" i="209"/>
  <c r="N935" i="209"/>
  <c r="O935" i="209"/>
  <c r="P935" i="209"/>
  <c r="Q935" i="209"/>
  <c r="R935" i="209"/>
  <c r="S935" i="209"/>
  <c r="T935" i="209"/>
  <c r="U935" i="209"/>
  <c r="V935" i="209"/>
  <c r="W935" i="209"/>
  <c r="X935" i="209"/>
  <c r="Y935" i="209"/>
  <c r="Z935" i="209"/>
  <c r="AA935" i="209"/>
  <c r="AB935" i="209"/>
  <c r="A936" i="209"/>
  <c r="B936" i="209"/>
  <c r="C936" i="209"/>
  <c r="D936" i="209"/>
  <c r="E936" i="209"/>
  <c r="F936" i="209"/>
  <c r="G936" i="209"/>
  <c r="H936" i="209"/>
  <c r="I936" i="209"/>
  <c r="J936" i="209"/>
  <c r="K936" i="209"/>
  <c r="L936" i="209"/>
  <c r="M936" i="209"/>
  <c r="N936" i="209"/>
  <c r="O936" i="209"/>
  <c r="P936" i="209"/>
  <c r="Q936" i="209"/>
  <c r="R936" i="209"/>
  <c r="S936" i="209"/>
  <c r="T936" i="209"/>
  <c r="U936" i="209"/>
  <c r="V936" i="209"/>
  <c r="W936" i="209"/>
  <c r="X936" i="209"/>
  <c r="Y936" i="209"/>
  <c r="Z936" i="209"/>
  <c r="AA936" i="209"/>
  <c r="AB936" i="209"/>
  <c r="A937" i="209"/>
  <c r="B937" i="209"/>
  <c r="C937" i="209"/>
  <c r="D937" i="209"/>
  <c r="E937" i="209"/>
  <c r="F937" i="209"/>
  <c r="G937" i="209"/>
  <c r="H937" i="209"/>
  <c r="I937" i="209"/>
  <c r="J937" i="209"/>
  <c r="K937" i="209"/>
  <c r="L937" i="209"/>
  <c r="M937" i="209"/>
  <c r="N937" i="209"/>
  <c r="O937" i="209"/>
  <c r="P937" i="209"/>
  <c r="Q937" i="209"/>
  <c r="R937" i="209"/>
  <c r="S937" i="209"/>
  <c r="T937" i="209"/>
  <c r="U937" i="209"/>
  <c r="V937" i="209"/>
  <c r="W937" i="209"/>
  <c r="X937" i="209"/>
  <c r="Y937" i="209"/>
  <c r="Z937" i="209"/>
  <c r="AA937" i="209"/>
  <c r="AB937" i="209"/>
  <c r="A938" i="209"/>
  <c r="B938" i="209"/>
  <c r="C938" i="209"/>
  <c r="D938" i="209"/>
  <c r="E938" i="209"/>
  <c r="F938" i="209"/>
  <c r="G938" i="209"/>
  <c r="H938" i="209"/>
  <c r="I938" i="209"/>
  <c r="J938" i="209"/>
  <c r="K938" i="209"/>
  <c r="L938" i="209"/>
  <c r="M938" i="209"/>
  <c r="N938" i="209"/>
  <c r="O938" i="209"/>
  <c r="P938" i="209"/>
  <c r="Q938" i="209"/>
  <c r="R938" i="209"/>
  <c r="S938" i="209"/>
  <c r="T938" i="209"/>
  <c r="U938" i="209"/>
  <c r="V938" i="209"/>
  <c r="W938" i="209"/>
  <c r="X938" i="209"/>
  <c r="Y938" i="209"/>
  <c r="Z938" i="209"/>
  <c r="AA938" i="209"/>
  <c r="AB938" i="209"/>
  <c r="A939" i="209"/>
  <c r="B939" i="209"/>
  <c r="C939" i="209"/>
  <c r="D939" i="209"/>
  <c r="E939" i="209"/>
  <c r="F939" i="209"/>
  <c r="G939" i="209"/>
  <c r="H939" i="209"/>
  <c r="I939" i="209"/>
  <c r="J939" i="209"/>
  <c r="K939" i="209"/>
  <c r="L939" i="209"/>
  <c r="M939" i="209"/>
  <c r="N939" i="209"/>
  <c r="O939" i="209"/>
  <c r="P939" i="209"/>
  <c r="Q939" i="209"/>
  <c r="R939" i="209"/>
  <c r="S939" i="209"/>
  <c r="T939" i="209"/>
  <c r="U939" i="209"/>
  <c r="V939" i="209"/>
  <c r="W939" i="209"/>
  <c r="X939" i="209"/>
  <c r="Y939" i="209"/>
  <c r="Z939" i="209"/>
  <c r="AA939" i="209"/>
  <c r="AB939" i="209"/>
  <c r="A940" i="209"/>
  <c r="B940" i="209"/>
  <c r="C940" i="209"/>
  <c r="D940" i="209"/>
  <c r="E940" i="209"/>
  <c r="F940" i="209"/>
  <c r="G940" i="209"/>
  <c r="H940" i="209"/>
  <c r="I940" i="209"/>
  <c r="J940" i="209"/>
  <c r="K940" i="209"/>
  <c r="L940" i="209"/>
  <c r="M940" i="209"/>
  <c r="N940" i="209"/>
  <c r="O940" i="209"/>
  <c r="P940" i="209"/>
  <c r="Q940" i="209"/>
  <c r="R940" i="209"/>
  <c r="S940" i="209"/>
  <c r="T940" i="209"/>
  <c r="U940" i="209"/>
  <c r="V940" i="209"/>
  <c r="W940" i="209"/>
  <c r="X940" i="209"/>
  <c r="Y940" i="209"/>
  <c r="Z940" i="209"/>
  <c r="AA940" i="209"/>
  <c r="AB940" i="209"/>
  <c r="A941" i="209"/>
  <c r="B941" i="209"/>
  <c r="C941" i="209"/>
  <c r="D941" i="209"/>
  <c r="E941" i="209"/>
  <c r="F941" i="209"/>
  <c r="G941" i="209"/>
  <c r="H941" i="209"/>
  <c r="I941" i="209"/>
  <c r="J941" i="209"/>
  <c r="K941" i="209"/>
  <c r="L941" i="209"/>
  <c r="M941" i="209"/>
  <c r="N941" i="209"/>
  <c r="O941" i="209"/>
  <c r="P941" i="209"/>
  <c r="Q941" i="209"/>
  <c r="R941" i="209"/>
  <c r="S941" i="209"/>
  <c r="T941" i="209"/>
  <c r="U941" i="209"/>
  <c r="V941" i="209"/>
  <c r="W941" i="209"/>
  <c r="X941" i="209"/>
  <c r="Y941" i="209"/>
  <c r="Z941" i="209"/>
  <c r="AA941" i="209"/>
  <c r="AB941" i="209"/>
  <c r="A942" i="209"/>
  <c r="B942" i="209"/>
  <c r="C942" i="209"/>
  <c r="D942" i="209"/>
  <c r="E942" i="209"/>
  <c r="F942" i="209"/>
  <c r="G942" i="209"/>
  <c r="H942" i="209"/>
  <c r="I942" i="209"/>
  <c r="J942" i="209"/>
  <c r="K942" i="209"/>
  <c r="L942" i="209"/>
  <c r="M942" i="209"/>
  <c r="N942" i="209"/>
  <c r="O942" i="209"/>
  <c r="P942" i="209"/>
  <c r="Q942" i="209"/>
  <c r="R942" i="209"/>
  <c r="S942" i="209"/>
  <c r="T942" i="209"/>
  <c r="U942" i="209"/>
  <c r="V942" i="209"/>
  <c r="W942" i="209"/>
  <c r="X942" i="209"/>
  <c r="Y942" i="209"/>
  <c r="Z942" i="209"/>
  <c r="AA942" i="209"/>
  <c r="AB942" i="209"/>
  <c r="A943" i="209"/>
  <c r="B943" i="209"/>
  <c r="C943" i="209"/>
  <c r="D943" i="209"/>
  <c r="E943" i="209"/>
  <c r="F943" i="209"/>
  <c r="G943" i="209"/>
  <c r="H943" i="209"/>
  <c r="I943" i="209"/>
  <c r="J943" i="209"/>
  <c r="K943" i="209"/>
  <c r="L943" i="209"/>
  <c r="M943" i="209"/>
  <c r="N943" i="209"/>
  <c r="O943" i="209"/>
  <c r="P943" i="209"/>
  <c r="Q943" i="209"/>
  <c r="R943" i="209"/>
  <c r="S943" i="209"/>
  <c r="T943" i="209"/>
  <c r="U943" i="209"/>
  <c r="V943" i="209"/>
  <c r="W943" i="209"/>
  <c r="X943" i="209"/>
  <c r="Y943" i="209"/>
  <c r="Z943" i="209"/>
  <c r="AA943" i="209"/>
  <c r="AB943" i="209"/>
  <c r="A944" i="209"/>
  <c r="B944" i="209"/>
  <c r="C944" i="209"/>
  <c r="D944" i="209"/>
  <c r="E944" i="209"/>
  <c r="F944" i="209"/>
  <c r="G944" i="209"/>
  <c r="H944" i="209"/>
  <c r="I944" i="209"/>
  <c r="J944" i="209"/>
  <c r="K944" i="209"/>
  <c r="L944" i="209"/>
  <c r="M944" i="209"/>
  <c r="N944" i="209"/>
  <c r="O944" i="209"/>
  <c r="P944" i="209"/>
  <c r="Q944" i="209"/>
  <c r="R944" i="209"/>
  <c r="S944" i="209"/>
  <c r="T944" i="209"/>
  <c r="U944" i="209"/>
  <c r="V944" i="209"/>
  <c r="W944" i="209"/>
  <c r="X944" i="209"/>
  <c r="Y944" i="209"/>
  <c r="Z944" i="209"/>
  <c r="AA944" i="209"/>
  <c r="AB944" i="209"/>
  <c r="A945" i="209"/>
  <c r="B945" i="209"/>
  <c r="C945" i="209"/>
  <c r="D945" i="209"/>
  <c r="E945" i="209"/>
  <c r="F945" i="209"/>
  <c r="G945" i="209"/>
  <c r="H945" i="209"/>
  <c r="I945" i="209"/>
  <c r="J945" i="209"/>
  <c r="K945" i="209"/>
  <c r="L945" i="209"/>
  <c r="M945" i="209"/>
  <c r="N945" i="209"/>
  <c r="O945" i="209"/>
  <c r="P945" i="209"/>
  <c r="Q945" i="209"/>
  <c r="R945" i="209"/>
  <c r="S945" i="209"/>
  <c r="T945" i="209"/>
  <c r="U945" i="209"/>
  <c r="V945" i="209"/>
  <c r="W945" i="209"/>
  <c r="X945" i="209"/>
  <c r="Y945" i="209"/>
  <c r="Z945" i="209"/>
  <c r="AA945" i="209"/>
  <c r="AB945" i="209"/>
  <c r="A946" i="209"/>
  <c r="B946" i="209"/>
  <c r="C946" i="209"/>
  <c r="D946" i="209"/>
  <c r="E946" i="209"/>
  <c r="F946" i="209"/>
  <c r="G946" i="209"/>
  <c r="H946" i="209"/>
  <c r="I946" i="209"/>
  <c r="J946" i="209"/>
  <c r="K946" i="209"/>
  <c r="L946" i="209"/>
  <c r="M946" i="209"/>
  <c r="N946" i="209"/>
  <c r="O946" i="209"/>
  <c r="P946" i="209"/>
  <c r="Q946" i="209"/>
  <c r="R946" i="209"/>
  <c r="S946" i="209"/>
  <c r="T946" i="209"/>
  <c r="U946" i="209"/>
  <c r="V946" i="209"/>
  <c r="W946" i="209"/>
  <c r="X946" i="209"/>
  <c r="Y946" i="209"/>
  <c r="Z946" i="209"/>
  <c r="AA946" i="209"/>
  <c r="AB946" i="209"/>
  <c r="A947" i="209"/>
  <c r="B947" i="209"/>
  <c r="C947" i="209"/>
  <c r="D947" i="209"/>
  <c r="E947" i="209"/>
  <c r="F947" i="209"/>
  <c r="G947" i="209"/>
  <c r="H947" i="209"/>
  <c r="I947" i="209"/>
  <c r="J947" i="209"/>
  <c r="K947" i="209"/>
  <c r="L947" i="209"/>
  <c r="M947" i="209"/>
  <c r="N947" i="209"/>
  <c r="O947" i="209"/>
  <c r="P947" i="209"/>
  <c r="Q947" i="209"/>
  <c r="R947" i="209"/>
  <c r="S947" i="209"/>
  <c r="T947" i="209"/>
  <c r="U947" i="209"/>
  <c r="V947" i="209"/>
  <c r="W947" i="209"/>
  <c r="X947" i="209"/>
  <c r="Y947" i="209"/>
  <c r="Z947" i="209"/>
  <c r="AA947" i="209"/>
  <c r="AB947" i="209"/>
  <c r="A948" i="209"/>
  <c r="B948" i="209"/>
  <c r="C948" i="209"/>
  <c r="D948" i="209"/>
  <c r="E948" i="209"/>
  <c r="F948" i="209"/>
  <c r="G948" i="209"/>
  <c r="H948" i="209"/>
  <c r="I948" i="209"/>
  <c r="J948" i="209"/>
  <c r="K948" i="209"/>
  <c r="L948" i="209"/>
  <c r="M948" i="209"/>
  <c r="N948" i="209"/>
  <c r="O948" i="209"/>
  <c r="P948" i="209"/>
  <c r="Q948" i="209"/>
  <c r="R948" i="209"/>
  <c r="S948" i="209"/>
  <c r="T948" i="209"/>
  <c r="U948" i="209"/>
  <c r="V948" i="209"/>
  <c r="W948" i="209"/>
  <c r="X948" i="209"/>
  <c r="Y948" i="209"/>
  <c r="Z948" i="209"/>
  <c r="AA948" i="209"/>
  <c r="AB948" i="209"/>
  <c r="A949" i="209"/>
  <c r="B949" i="209"/>
  <c r="C949" i="209"/>
  <c r="D949" i="209"/>
  <c r="E949" i="209"/>
  <c r="F949" i="209"/>
  <c r="G949" i="209"/>
  <c r="H949" i="209"/>
  <c r="I949" i="209"/>
  <c r="J949" i="209"/>
  <c r="K949" i="209"/>
  <c r="L949" i="209"/>
  <c r="M949" i="209"/>
  <c r="N949" i="209"/>
  <c r="O949" i="209"/>
  <c r="P949" i="209"/>
  <c r="Q949" i="209"/>
  <c r="R949" i="209"/>
  <c r="S949" i="209"/>
  <c r="T949" i="209"/>
  <c r="U949" i="209"/>
  <c r="V949" i="209"/>
  <c r="W949" i="209"/>
  <c r="X949" i="209"/>
  <c r="Y949" i="209"/>
  <c r="Z949" i="209"/>
  <c r="AA949" i="209"/>
  <c r="AB949" i="209"/>
  <c r="A950" i="209"/>
  <c r="B950" i="209"/>
  <c r="C950" i="209"/>
  <c r="D950" i="209"/>
  <c r="E950" i="209"/>
  <c r="F950" i="209"/>
  <c r="G950" i="209"/>
  <c r="H950" i="209"/>
  <c r="I950" i="209"/>
  <c r="J950" i="209"/>
  <c r="K950" i="209"/>
  <c r="L950" i="209"/>
  <c r="M950" i="209"/>
  <c r="N950" i="209"/>
  <c r="O950" i="209"/>
  <c r="P950" i="209"/>
  <c r="Q950" i="209"/>
  <c r="R950" i="209"/>
  <c r="S950" i="209"/>
  <c r="T950" i="209"/>
  <c r="U950" i="209"/>
  <c r="V950" i="209"/>
  <c r="W950" i="209"/>
  <c r="X950" i="209"/>
  <c r="Y950" i="209"/>
  <c r="Z950" i="209"/>
  <c r="AA950" i="209"/>
  <c r="AB950" i="209"/>
  <c r="A951" i="209"/>
  <c r="B951" i="209"/>
  <c r="C951" i="209"/>
  <c r="D951" i="209"/>
  <c r="E951" i="209"/>
  <c r="F951" i="209"/>
  <c r="G951" i="209"/>
  <c r="H951" i="209"/>
  <c r="I951" i="209"/>
  <c r="J951" i="209"/>
  <c r="K951" i="209"/>
  <c r="L951" i="209"/>
  <c r="M951" i="209"/>
  <c r="N951" i="209"/>
  <c r="O951" i="209"/>
  <c r="P951" i="209"/>
  <c r="Q951" i="209"/>
  <c r="R951" i="209"/>
  <c r="S951" i="209"/>
  <c r="T951" i="209"/>
  <c r="U951" i="209"/>
  <c r="V951" i="209"/>
  <c r="W951" i="209"/>
  <c r="X951" i="209"/>
  <c r="Y951" i="209"/>
  <c r="Z951" i="209"/>
  <c r="AA951" i="209"/>
  <c r="AB951" i="209"/>
  <c r="A952" i="209"/>
  <c r="B952" i="209"/>
  <c r="C952" i="209"/>
  <c r="D952" i="209"/>
  <c r="E952" i="209"/>
  <c r="F952" i="209"/>
  <c r="G952" i="209"/>
  <c r="H952" i="209"/>
  <c r="I952" i="209"/>
  <c r="J952" i="209"/>
  <c r="K952" i="209"/>
  <c r="L952" i="209"/>
  <c r="M952" i="209"/>
  <c r="N952" i="209"/>
  <c r="O952" i="209"/>
  <c r="P952" i="209"/>
  <c r="Q952" i="209"/>
  <c r="R952" i="209"/>
  <c r="S952" i="209"/>
  <c r="T952" i="209"/>
  <c r="U952" i="209"/>
  <c r="V952" i="209"/>
  <c r="W952" i="209"/>
  <c r="X952" i="209"/>
  <c r="Y952" i="209"/>
  <c r="Z952" i="209"/>
  <c r="AA952" i="209"/>
  <c r="AB952" i="209"/>
  <c r="A953" i="209"/>
  <c r="B953" i="209"/>
  <c r="C953" i="209"/>
  <c r="D953" i="209"/>
  <c r="E953" i="209"/>
  <c r="F953" i="209"/>
  <c r="G953" i="209"/>
  <c r="H953" i="209"/>
  <c r="I953" i="209"/>
  <c r="J953" i="209"/>
  <c r="K953" i="209"/>
  <c r="L953" i="209"/>
  <c r="M953" i="209"/>
  <c r="N953" i="209"/>
  <c r="O953" i="209"/>
  <c r="P953" i="209"/>
  <c r="Q953" i="209"/>
  <c r="R953" i="209"/>
  <c r="S953" i="209"/>
  <c r="T953" i="209"/>
  <c r="U953" i="209"/>
  <c r="V953" i="209"/>
  <c r="W953" i="209"/>
  <c r="X953" i="209"/>
  <c r="Y953" i="209"/>
  <c r="Z953" i="209"/>
  <c r="AA953" i="209"/>
  <c r="AB953" i="209"/>
  <c r="A954" i="209"/>
  <c r="B954" i="209"/>
  <c r="C954" i="209"/>
  <c r="D954" i="209"/>
  <c r="E954" i="209"/>
  <c r="F954" i="209"/>
  <c r="G954" i="209"/>
  <c r="H954" i="209"/>
  <c r="I954" i="209"/>
  <c r="J954" i="209"/>
  <c r="K954" i="209"/>
  <c r="L954" i="209"/>
  <c r="M954" i="209"/>
  <c r="N954" i="209"/>
  <c r="O954" i="209"/>
  <c r="P954" i="209"/>
  <c r="Q954" i="209"/>
  <c r="R954" i="209"/>
  <c r="S954" i="209"/>
  <c r="T954" i="209"/>
  <c r="U954" i="209"/>
  <c r="V954" i="209"/>
  <c r="W954" i="209"/>
  <c r="X954" i="209"/>
  <c r="Y954" i="209"/>
  <c r="Z954" i="209"/>
  <c r="AA954" i="209"/>
  <c r="AB954" i="209"/>
  <c r="A955" i="209"/>
  <c r="B955" i="209"/>
  <c r="C955" i="209"/>
  <c r="D955" i="209"/>
  <c r="E955" i="209"/>
  <c r="F955" i="209"/>
  <c r="G955" i="209"/>
  <c r="H955" i="209"/>
  <c r="I955" i="209"/>
  <c r="J955" i="209"/>
  <c r="K955" i="209"/>
  <c r="L955" i="209"/>
  <c r="M955" i="209"/>
  <c r="N955" i="209"/>
  <c r="O955" i="209"/>
  <c r="P955" i="209"/>
  <c r="Q955" i="209"/>
  <c r="R955" i="209"/>
  <c r="S955" i="209"/>
  <c r="T955" i="209"/>
  <c r="U955" i="209"/>
  <c r="V955" i="209"/>
  <c r="W955" i="209"/>
  <c r="X955" i="209"/>
  <c r="Y955" i="209"/>
  <c r="Z955" i="209"/>
  <c r="AA955" i="209"/>
  <c r="AB955" i="209"/>
  <c r="A956" i="209"/>
  <c r="B956" i="209"/>
  <c r="C956" i="209"/>
  <c r="D956" i="209"/>
  <c r="E956" i="209"/>
  <c r="F956" i="209"/>
  <c r="G956" i="209"/>
  <c r="H956" i="209"/>
  <c r="I956" i="209"/>
  <c r="J956" i="209"/>
  <c r="K956" i="209"/>
  <c r="L956" i="209"/>
  <c r="M956" i="209"/>
  <c r="N956" i="209"/>
  <c r="O956" i="209"/>
  <c r="P956" i="209"/>
  <c r="Q956" i="209"/>
  <c r="R956" i="209"/>
  <c r="S956" i="209"/>
  <c r="T956" i="209"/>
  <c r="U956" i="209"/>
  <c r="V956" i="209"/>
  <c r="W956" i="209"/>
  <c r="X956" i="209"/>
  <c r="Y956" i="209"/>
  <c r="Z956" i="209"/>
  <c r="AA956" i="209"/>
  <c r="AB956" i="209"/>
  <c r="A957" i="209"/>
  <c r="B957" i="209"/>
  <c r="C957" i="209"/>
  <c r="D957" i="209"/>
  <c r="E957" i="209"/>
  <c r="F957" i="209"/>
  <c r="G957" i="209"/>
  <c r="H957" i="209"/>
  <c r="I957" i="209"/>
  <c r="J957" i="209"/>
  <c r="K957" i="209"/>
  <c r="L957" i="209"/>
  <c r="M957" i="209"/>
  <c r="N957" i="209"/>
  <c r="O957" i="209"/>
  <c r="P957" i="209"/>
  <c r="Q957" i="209"/>
  <c r="R957" i="209"/>
  <c r="S957" i="209"/>
  <c r="T957" i="209"/>
  <c r="U957" i="209"/>
  <c r="V957" i="209"/>
  <c r="W957" i="209"/>
  <c r="X957" i="209"/>
  <c r="Y957" i="209"/>
  <c r="Z957" i="209"/>
  <c r="AA957" i="209"/>
  <c r="AB957" i="209"/>
  <c r="A958" i="209"/>
  <c r="B958" i="209"/>
  <c r="C958" i="209"/>
  <c r="D958" i="209"/>
  <c r="E958" i="209"/>
  <c r="F958" i="209"/>
  <c r="G958" i="209"/>
  <c r="H958" i="209"/>
  <c r="I958" i="209"/>
  <c r="J958" i="209"/>
  <c r="K958" i="209"/>
  <c r="L958" i="209"/>
  <c r="M958" i="209"/>
  <c r="N958" i="209"/>
  <c r="O958" i="209"/>
  <c r="P958" i="209"/>
  <c r="Q958" i="209"/>
  <c r="R958" i="209"/>
  <c r="S958" i="209"/>
  <c r="T958" i="209"/>
  <c r="U958" i="209"/>
  <c r="V958" i="209"/>
  <c r="W958" i="209"/>
  <c r="X958" i="209"/>
  <c r="Y958" i="209"/>
  <c r="Z958" i="209"/>
  <c r="AA958" i="209"/>
  <c r="AB958" i="209"/>
  <c r="A959" i="209"/>
  <c r="B959" i="209"/>
  <c r="C959" i="209"/>
  <c r="D959" i="209"/>
  <c r="E959" i="209"/>
  <c r="F959" i="209"/>
  <c r="G959" i="209"/>
  <c r="H959" i="209"/>
  <c r="I959" i="209"/>
  <c r="J959" i="209"/>
  <c r="K959" i="209"/>
  <c r="L959" i="209"/>
  <c r="M959" i="209"/>
  <c r="N959" i="209"/>
  <c r="O959" i="209"/>
  <c r="P959" i="209"/>
  <c r="Q959" i="209"/>
  <c r="R959" i="209"/>
  <c r="S959" i="209"/>
  <c r="T959" i="209"/>
  <c r="U959" i="209"/>
  <c r="V959" i="209"/>
  <c r="W959" i="209"/>
  <c r="X959" i="209"/>
  <c r="Y959" i="209"/>
  <c r="Z959" i="209"/>
  <c r="AA959" i="209"/>
  <c r="AB959" i="209"/>
  <c r="A960" i="209"/>
  <c r="B960" i="209"/>
  <c r="C960" i="209"/>
  <c r="D960" i="209"/>
  <c r="E960" i="209"/>
  <c r="F960" i="209"/>
  <c r="G960" i="209"/>
  <c r="H960" i="209"/>
  <c r="I960" i="209"/>
  <c r="J960" i="209"/>
  <c r="K960" i="209"/>
  <c r="L960" i="209"/>
  <c r="M960" i="209"/>
  <c r="N960" i="209"/>
  <c r="O960" i="209"/>
  <c r="P960" i="209"/>
  <c r="Q960" i="209"/>
  <c r="R960" i="209"/>
  <c r="S960" i="209"/>
  <c r="T960" i="209"/>
  <c r="U960" i="209"/>
  <c r="V960" i="209"/>
  <c r="W960" i="209"/>
  <c r="X960" i="209"/>
  <c r="Y960" i="209"/>
  <c r="Z960" i="209"/>
  <c r="AA960" i="209"/>
  <c r="AB960" i="209"/>
  <c r="A961" i="209"/>
  <c r="B961" i="209"/>
  <c r="C961" i="209"/>
  <c r="D961" i="209"/>
  <c r="E961" i="209"/>
  <c r="F961" i="209"/>
  <c r="G961" i="209"/>
  <c r="H961" i="209"/>
  <c r="I961" i="209"/>
  <c r="J961" i="209"/>
  <c r="K961" i="209"/>
  <c r="L961" i="209"/>
  <c r="M961" i="209"/>
  <c r="N961" i="209"/>
  <c r="O961" i="209"/>
  <c r="P961" i="209"/>
  <c r="Q961" i="209"/>
  <c r="R961" i="209"/>
  <c r="S961" i="209"/>
  <c r="T961" i="209"/>
  <c r="U961" i="209"/>
  <c r="V961" i="209"/>
  <c r="W961" i="209"/>
  <c r="X961" i="209"/>
  <c r="Y961" i="209"/>
  <c r="Z961" i="209"/>
  <c r="AA961" i="209"/>
  <c r="AB961" i="209"/>
  <c r="A962" i="209"/>
  <c r="B962" i="209"/>
  <c r="C962" i="209"/>
  <c r="D962" i="209"/>
  <c r="E962" i="209"/>
  <c r="F962" i="209"/>
  <c r="G962" i="209"/>
  <c r="H962" i="209"/>
  <c r="I962" i="209"/>
  <c r="J962" i="209"/>
  <c r="K962" i="209"/>
  <c r="L962" i="209"/>
  <c r="M962" i="209"/>
  <c r="N962" i="209"/>
  <c r="O962" i="209"/>
  <c r="P962" i="209"/>
  <c r="Q962" i="209"/>
  <c r="R962" i="209"/>
  <c r="S962" i="209"/>
  <c r="T962" i="209"/>
  <c r="U962" i="209"/>
  <c r="V962" i="209"/>
  <c r="W962" i="209"/>
  <c r="X962" i="209"/>
  <c r="Y962" i="209"/>
  <c r="Z962" i="209"/>
  <c r="AA962" i="209"/>
  <c r="AB962" i="209"/>
  <c r="A963" i="209"/>
  <c r="B963" i="209"/>
  <c r="C963" i="209"/>
  <c r="D963" i="209"/>
  <c r="E963" i="209"/>
  <c r="F963" i="209"/>
  <c r="G963" i="209"/>
  <c r="H963" i="209"/>
  <c r="I963" i="209"/>
  <c r="J963" i="209"/>
  <c r="K963" i="209"/>
  <c r="L963" i="209"/>
  <c r="M963" i="209"/>
  <c r="N963" i="209"/>
  <c r="O963" i="209"/>
  <c r="P963" i="209"/>
  <c r="Q963" i="209"/>
  <c r="R963" i="209"/>
  <c r="S963" i="209"/>
  <c r="T963" i="209"/>
  <c r="U963" i="209"/>
  <c r="V963" i="209"/>
  <c r="W963" i="209"/>
  <c r="X963" i="209"/>
  <c r="Y963" i="209"/>
  <c r="Z963" i="209"/>
  <c r="AA963" i="209"/>
  <c r="AB963" i="209"/>
  <c r="A964" i="209"/>
  <c r="B964" i="209"/>
  <c r="C964" i="209"/>
  <c r="D964" i="209"/>
  <c r="E964" i="209"/>
  <c r="F964" i="209"/>
  <c r="G964" i="209"/>
  <c r="H964" i="209"/>
  <c r="I964" i="209"/>
  <c r="J964" i="209"/>
  <c r="K964" i="209"/>
  <c r="L964" i="209"/>
  <c r="M964" i="209"/>
  <c r="N964" i="209"/>
  <c r="O964" i="209"/>
  <c r="P964" i="209"/>
  <c r="Q964" i="209"/>
  <c r="R964" i="209"/>
  <c r="S964" i="209"/>
  <c r="T964" i="209"/>
  <c r="U964" i="209"/>
  <c r="V964" i="209"/>
  <c r="W964" i="209"/>
  <c r="X964" i="209"/>
  <c r="Y964" i="209"/>
  <c r="Z964" i="209"/>
  <c r="AA964" i="209"/>
  <c r="AB964" i="209"/>
  <c r="A965" i="209"/>
  <c r="B965" i="209"/>
  <c r="C965" i="209"/>
  <c r="D965" i="209"/>
  <c r="E965" i="209"/>
  <c r="F965" i="209"/>
  <c r="G965" i="209"/>
  <c r="H965" i="209"/>
  <c r="I965" i="209"/>
  <c r="J965" i="209"/>
  <c r="K965" i="209"/>
  <c r="L965" i="209"/>
  <c r="M965" i="209"/>
  <c r="N965" i="209"/>
  <c r="O965" i="209"/>
  <c r="P965" i="209"/>
  <c r="Q965" i="209"/>
  <c r="R965" i="209"/>
  <c r="S965" i="209"/>
  <c r="T965" i="209"/>
  <c r="U965" i="209"/>
  <c r="V965" i="209"/>
  <c r="W965" i="209"/>
  <c r="X965" i="209"/>
  <c r="Y965" i="209"/>
  <c r="Z965" i="209"/>
  <c r="AA965" i="209"/>
  <c r="AB965" i="209"/>
  <c r="A966" i="209"/>
  <c r="B966" i="209"/>
  <c r="C966" i="209"/>
  <c r="D966" i="209"/>
  <c r="E966" i="209"/>
  <c r="F966" i="209"/>
  <c r="G966" i="209"/>
  <c r="H966" i="209"/>
  <c r="I966" i="209"/>
  <c r="J966" i="209"/>
  <c r="K966" i="209"/>
  <c r="L966" i="209"/>
  <c r="M966" i="209"/>
  <c r="N966" i="209"/>
  <c r="O966" i="209"/>
  <c r="P966" i="209"/>
  <c r="Q966" i="209"/>
  <c r="R966" i="209"/>
  <c r="S966" i="209"/>
  <c r="T966" i="209"/>
  <c r="U966" i="209"/>
  <c r="V966" i="209"/>
  <c r="W966" i="209"/>
  <c r="X966" i="209"/>
  <c r="Y966" i="209"/>
  <c r="Z966" i="209"/>
  <c r="AA966" i="209"/>
  <c r="AB966" i="209"/>
  <c r="A967" i="209"/>
  <c r="B967" i="209"/>
  <c r="C967" i="209"/>
  <c r="D967" i="209"/>
  <c r="E967" i="209"/>
  <c r="F967" i="209"/>
  <c r="G967" i="209"/>
  <c r="H967" i="209"/>
  <c r="I967" i="209"/>
  <c r="J967" i="209"/>
  <c r="K967" i="209"/>
  <c r="L967" i="209"/>
  <c r="M967" i="209"/>
  <c r="N967" i="209"/>
  <c r="O967" i="209"/>
  <c r="P967" i="209"/>
  <c r="Q967" i="209"/>
  <c r="R967" i="209"/>
  <c r="S967" i="209"/>
  <c r="T967" i="209"/>
  <c r="U967" i="209"/>
  <c r="V967" i="209"/>
  <c r="W967" i="209"/>
  <c r="X967" i="209"/>
  <c r="Y967" i="209"/>
  <c r="Z967" i="209"/>
  <c r="AA967" i="209"/>
  <c r="AB967" i="209"/>
  <c r="A968" i="209"/>
  <c r="B968" i="209"/>
  <c r="C968" i="209"/>
  <c r="D968" i="209"/>
  <c r="E968" i="209"/>
  <c r="F968" i="209"/>
  <c r="G968" i="209"/>
  <c r="H968" i="209"/>
  <c r="I968" i="209"/>
  <c r="J968" i="209"/>
  <c r="K968" i="209"/>
  <c r="L968" i="209"/>
  <c r="M968" i="209"/>
  <c r="N968" i="209"/>
  <c r="O968" i="209"/>
  <c r="P968" i="209"/>
  <c r="Q968" i="209"/>
  <c r="R968" i="209"/>
  <c r="S968" i="209"/>
  <c r="T968" i="209"/>
  <c r="U968" i="209"/>
  <c r="V968" i="209"/>
  <c r="W968" i="209"/>
  <c r="X968" i="209"/>
  <c r="Y968" i="209"/>
  <c r="Z968" i="209"/>
  <c r="AA968" i="209"/>
  <c r="AB968" i="209"/>
  <c r="A969" i="209"/>
  <c r="B969" i="209"/>
  <c r="C969" i="209"/>
  <c r="D969" i="209"/>
  <c r="E969" i="209"/>
  <c r="F969" i="209"/>
  <c r="G969" i="209"/>
  <c r="H969" i="209"/>
  <c r="I969" i="209"/>
  <c r="J969" i="209"/>
  <c r="K969" i="209"/>
  <c r="L969" i="209"/>
  <c r="M969" i="209"/>
  <c r="N969" i="209"/>
  <c r="O969" i="209"/>
  <c r="P969" i="209"/>
  <c r="Q969" i="209"/>
  <c r="R969" i="209"/>
  <c r="S969" i="209"/>
  <c r="T969" i="209"/>
  <c r="U969" i="209"/>
  <c r="V969" i="209"/>
  <c r="W969" i="209"/>
  <c r="X969" i="209"/>
  <c r="Y969" i="209"/>
  <c r="Z969" i="209"/>
  <c r="AA969" i="209"/>
  <c r="AB969" i="209"/>
  <c r="A970" i="209"/>
  <c r="B970" i="209"/>
  <c r="C970" i="209"/>
  <c r="D970" i="209"/>
  <c r="E970" i="209"/>
  <c r="F970" i="209"/>
  <c r="G970" i="209"/>
  <c r="H970" i="209"/>
  <c r="I970" i="209"/>
  <c r="J970" i="209"/>
  <c r="K970" i="209"/>
  <c r="L970" i="209"/>
  <c r="M970" i="209"/>
  <c r="N970" i="209"/>
  <c r="O970" i="209"/>
  <c r="P970" i="209"/>
  <c r="Q970" i="209"/>
  <c r="R970" i="209"/>
  <c r="S970" i="209"/>
  <c r="T970" i="209"/>
  <c r="U970" i="209"/>
  <c r="V970" i="209"/>
  <c r="W970" i="209"/>
  <c r="X970" i="209"/>
  <c r="Y970" i="209"/>
  <c r="Z970" i="209"/>
  <c r="AA970" i="209"/>
  <c r="AB970" i="209"/>
  <c r="A971" i="209"/>
  <c r="B971" i="209"/>
  <c r="C971" i="209"/>
  <c r="D971" i="209"/>
  <c r="E971" i="209"/>
  <c r="F971" i="209"/>
  <c r="G971" i="209"/>
  <c r="H971" i="209"/>
  <c r="I971" i="209"/>
  <c r="J971" i="209"/>
  <c r="K971" i="209"/>
  <c r="L971" i="209"/>
  <c r="M971" i="209"/>
  <c r="N971" i="209"/>
  <c r="O971" i="209"/>
  <c r="P971" i="209"/>
  <c r="Q971" i="209"/>
  <c r="R971" i="209"/>
  <c r="S971" i="209"/>
  <c r="T971" i="209"/>
  <c r="U971" i="209"/>
  <c r="V971" i="209"/>
  <c r="W971" i="209"/>
  <c r="X971" i="209"/>
  <c r="Y971" i="209"/>
  <c r="Z971" i="209"/>
  <c r="AA971" i="209"/>
  <c r="AB971" i="209"/>
  <c r="A972" i="209"/>
  <c r="B972" i="209"/>
  <c r="C972" i="209"/>
  <c r="D972" i="209"/>
  <c r="E972" i="209"/>
  <c r="F972" i="209"/>
  <c r="G972" i="209"/>
  <c r="H972" i="209"/>
  <c r="I972" i="209"/>
  <c r="J972" i="209"/>
  <c r="K972" i="209"/>
  <c r="L972" i="209"/>
  <c r="M972" i="209"/>
  <c r="N972" i="209"/>
  <c r="O972" i="209"/>
  <c r="P972" i="209"/>
  <c r="Q972" i="209"/>
  <c r="R972" i="209"/>
  <c r="S972" i="209"/>
  <c r="T972" i="209"/>
  <c r="U972" i="209"/>
  <c r="V972" i="209"/>
  <c r="W972" i="209"/>
  <c r="X972" i="209"/>
  <c r="Y972" i="209"/>
  <c r="Z972" i="209"/>
  <c r="AA972" i="209"/>
  <c r="AB972" i="209"/>
  <c r="A973" i="209"/>
  <c r="B973" i="209"/>
  <c r="C973" i="209"/>
  <c r="D973" i="209"/>
  <c r="E973" i="209"/>
  <c r="F973" i="209"/>
  <c r="G973" i="209"/>
  <c r="H973" i="209"/>
  <c r="I973" i="209"/>
  <c r="J973" i="209"/>
  <c r="K973" i="209"/>
  <c r="L973" i="209"/>
  <c r="M973" i="209"/>
  <c r="N973" i="209"/>
  <c r="O973" i="209"/>
  <c r="P973" i="209"/>
  <c r="Q973" i="209"/>
  <c r="R973" i="209"/>
  <c r="S973" i="209"/>
  <c r="T973" i="209"/>
  <c r="U973" i="209"/>
  <c r="V973" i="209"/>
  <c r="W973" i="209"/>
  <c r="X973" i="209"/>
  <c r="Y973" i="209"/>
  <c r="Z973" i="209"/>
  <c r="AA973" i="209"/>
  <c r="AB973" i="209"/>
  <c r="A974" i="209"/>
  <c r="B974" i="209"/>
  <c r="C974" i="209"/>
  <c r="D974" i="209"/>
  <c r="E974" i="209"/>
  <c r="F974" i="209"/>
  <c r="G974" i="209"/>
  <c r="H974" i="209"/>
  <c r="I974" i="209"/>
  <c r="J974" i="209"/>
  <c r="K974" i="209"/>
  <c r="L974" i="209"/>
  <c r="M974" i="209"/>
  <c r="N974" i="209"/>
  <c r="O974" i="209"/>
  <c r="P974" i="209"/>
  <c r="Q974" i="209"/>
  <c r="R974" i="209"/>
  <c r="S974" i="209"/>
  <c r="T974" i="209"/>
  <c r="U974" i="209"/>
  <c r="V974" i="209"/>
  <c r="W974" i="209"/>
  <c r="X974" i="209"/>
  <c r="Y974" i="209"/>
  <c r="Z974" i="209"/>
  <c r="AA974" i="209"/>
  <c r="AB974" i="209"/>
  <c r="A975" i="209"/>
  <c r="B975" i="209"/>
  <c r="C975" i="209"/>
  <c r="D975" i="209"/>
  <c r="E975" i="209"/>
  <c r="F975" i="209"/>
  <c r="G975" i="209"/>
  <c r="H975" i="209"/>
  <c r="I975" i="209"/>
  <c r="J975" i="209"/>
  <c r="K975" i="209"/>
  <c r="L975" i="209"/>
  <c r="M975" i="209"/>
  <c r="N975" i="209"/>
  <c r="O975" i="209"/>
  <c r="P975" i="209"/>
  <c r="Q975" i="209"/>
  <c r="R975" i="209"/>
  <c r="S975" i="209"/>
  <c r="T975" i="209"/>
  <c r="U975" i="209"/>
  <c r="V975" i="209"/>
  <c r="W975" i="209"/>
  <c r="X975" i="209"/>
  <c r="Y975" i="209"/>
  <c r="Z975" i="209"/>
  <c r="AA975" i="209"/>
  <c r="AB975" i="209"/>
  <c r="A976" i="209"/>
  <c r="B976" i="209"/>
  <c r="C976" i="209"/>
  <c r="D976" i="209"/>
  <c r="E976" i="209"/>
  <c r="F976" i="209"/>
  <c r="G976" i="209"/>
  <c r="H976" i="209"/>
  <c r="I976" i="209"/>
  <c r="J976" i="209"/>
  <c r="K976" i="209"/>
  <c r="L976" i="209"/>
  <c r="M976" i="209"/>
  <c r="N976" i="209"/>
  <c r="O976" i="209"/>
  <c r="P976" i="209"/>
  <c r="Q976" i="209"/>
  <c r="R976" i="209"/>
  <c r="S976" i="209"/>
  <c r="T976" i="209"/>
  <c r="U976" i="209"/>
  <c r="V976" i="209"/>
  <c r="W976" i="209"/>
  <c r="X976" i="209"/>
  <c r="Y976" i="209"/>
  <c r="Z976" i="209"/>
  <c r="AA976" i="209"/>
  <c r="AB976" i="209"/>
  <c r="A977" i="209"/>
  <c r="B977" i="209"/>
  <c r="C977" i="209"/>
  <c r="D977" i="209"/>
  <c r="E977" i="209"/>
  <c r="F977" i="209"/>
  <c r="G977" i="209"/>
  <c r="H977" i="209"/>
  <c r="I977" i="209"/>
  <c r="J977" i="209"/>
  <c r="K977" i="209"/>
  <c r="L977" i="209"/>
  <c r="M977" i="209"/>
  <c r="N977" i="209"/>
  <c r="O977" i="209"/>
  <c r="P977" i="209"/>
  <c r="Q977" i="209"/>
  <c r="R977" i="209"/>
  <c r="S977" i="209"/>
  <c r="T977" i="209"/>
  <c r="U977" i="209"/>
  <c r="V977" i="209"/>
  <c r="W977" i="209"/>
  <c r="X977" i="209"/>
  <c r="Y977" i="209"/>
  <c r="Z977" i="209"/>
  <c r="AA977" i="209"/>
  <c r="AB977" i="209"/>
  <c r="A978" i="209"/>
  <c r="B978" i="209"/>
  <c r="C978" i="209"/>
  <c r="D978" i="209"/>
  <c r="E978" i="209"/>
  <c r="F978" i="209"/>
  <c r="G978" i="209"/>
  <c r="H978" i="209"/>
  <c r="I978" i="209"/>
  <c r="J978" i="209"/>
  <c r="K978" i="209"/>
  <c r="L978" i="209"/>
  <c r="M978" i="209"/>
  <c r="N978" i="209"/>
  <c r="O978" i="209"/>
  <c r="P978" i="209"/>
  <c r="Q978" i="209"/>
  <c r="R978" i="209"/>
  <c r="S978" i="209"/>
  <c r="T978" i="209"/>
  <c r="U978" i="209"/>
  <c r="V978" i="209"/>
  <c r="W978" i="209"/>
  <c r="X978" i="209"/>
  <c r="Y978" i="209"/>
  <c r="Z978" i="209"/>
  <c r="AA978" i="209"/>
  <c r="AB978" i="209"/>
  <c r="A979" i="209"/>
  <c r="B979" i="209"/>
  <c r="C979" i="209"/>
  <c r="D979" i="209"/>
  <c r="E979" i="209"/>
  <c r="F979" i="209"/>
  <c r="G979" i="209"/>
  <c r="H979" i="209"/>
  <c r="I979" i="209"/>
  <c r="J979" i="209"/>
  <c r="K979" i="209"/>
  <c r="L979" i="209"/>
  <c r="M979" i="209"/>
  <c r="N979" i="209"/>
  <c r="O979" i="209"/>
  <c r="P979" i="209"/>
  <c r="Q979" i="209"/>
  <c r="R979" i="209"/>
  <c r="S979" i="209"/>
  <c r="T979" i="209"/>
  <c r="U979" i="209"/>
  <c r="V979" i="209"/>
  <c r="W979" i="209"/>
  <c r="X979" i="209"/>
  <c r="Y979" i="209"/>
  <c r="Z979" i="209"/>
  <c r="AA979" i="209"/>
  <c r="AB979" i="209"/>
  <c r="A980" i="209"/>
  <c r="B980" i="209"/>
  <c r="C980" i="209"/>
  <c r="D980" i="209"/>
  <c r="E980" i="209"/>
  <c r="F980" i="209"/>
  <c r="G980" i="209"/>
  <c r="H980" i="209"/>
  <c r="I980" i="209"/>
  <c r="J980" i="209"/>
  <c r="K980" i="209"/>
  <c r="L980" i="209"/>
  <c r="M980" i="209"/>
  <c r="N980" i="209"/>
  <c r="O980" i="209"/>
  <c r="P980" i="209"/>
  <c r="Q980" i="209"/>
  <c r="R980" i="209"/>
  <c r="S980" i="209"/>
  <c r="T980" i="209"/>
  <c r="U980" i="209"/>
  <c r="V980" i="209"/>
  <c r="W980" i="209"/>
  <c r="X980" i="209"/>
  <c r="Y980" i="209"/>
  <c r="Z980" i="209"/>
  <c r="AA980" i="209"/>
  <c r="AB980" i="209"/>
  <c r="A981" i="209"/>
  <c r="B981" i="209"/>
  <c r="C981" i="209"/>
  <c r="D981" i="209"/>
  <c r="E981" i="209"/>
  <c r="F981" i="209"/>
  <c r="G981" i="209"/>
  <c r="H981" i="209"/>
  <c r="I981" i="209"/>
  <c r="J981" i="209"/>
  <c r="K981" i="209"/>
  <c r="L981" i="209"/>
  <c r="M981" i="209"/>
  <c r="N981" i="209"/>
  <c r="O981" i="209"/>
  <c r="P981" i="209"/>
  <c r="Q981" i="209"/>
  <c r="R981" i="209"/>
  <c r="S981" i="209"/>
  <c r="T981" i="209"/>
  <c r="U981" i="209"/>
  <c r="V981" i="209"/>
  <c r="W981" i="209"/>
  <c r="X981" i="209"/>
  <c r="Y981" i="209"/>
  <c r="Z981" i="209"/>
  <c r="AA981" i="209"/>
  <c r="AB981" i="209"/>
  <c r="A982" i="209"/>
  <c r="B982" i="209"/>
  <c r="C982" i="209"/>
  <c r="D982" i="209"/>
  <c r="E982" i="209"/>
  <c r="F982" i="209"/>
  <c r="G982" i="209"/>
  <c r="H982" i="209"/>
  <c r="I982" i="209"/>
  <c r="J982" i="209"/>
  <c r="K982" i="209"/>
  <c r="L982" i="209"/>
  <c r="M982" i="209"/>
  <c r="N982" i="209"/>
  <c r="O982" i="209"/>
  <c r="P982" i="209"/>
  <c r="Q982" i="209"/>
  <c r="R982" i="209"/>
  <c r="S982" i="209"/>
  <c r="T982" i="209"/>
  <c r="U982" i="209"/>
  <c r="V982" i="209"/>
  <c r="W982" i="209"/>
  <c r="X982" i="209"/>
  <c r="Y982" i="209"/>
  <c r="Z982" i="209"/>
  <c r="AA982" i="209"/>
  <c r="AB982" i="209"/>
  <c r="A983" i="209"/>
  <c r="B983" i="209"/>
  <c r="C983" i="209"/>
  <c r="D983" i="209"/>
  <c r="E983" i="209"/>
  <c r="F983" i="209"/>
  <c r="G983" i="209"/>
  <c r="H983" i="209"/>
  <c r="I983" i="209"/>
  <c r="J983" i="209"/>
  <c r="K983" i="209"/>
  <c r="L983" i="209"/>
  <c r="M983" i="209"/>
  <c r="N983" i="209"/>
  <c r="O983" i="209"/>
  <c r="P983" i="209"/>
  <c r="Q983" i="209"/>
  <c r="R983" i="209"/>
  <c r="S983" i="209"/>
  <c r="T983" i="209"/>
  <c r="U983" i="209"/>
  <c r="V983" i="209"/>
  <c r="W983" i="209"/>
  <c r="X983" i="209"/>
  <c r="Y983" i="209"/>
  <c r="Z983" i="209"/>
  <c r="AA983" i="209"/>
  <c r="AB983" i="209"/>
  <c r="A984" i="209"/>
  <c r="B984" i="209"/>
  <c r="C984" i="209"/>
  <c r="D984" i="209"/>
  <c r="E984" i="209"/>
  <c r="F984" i="209"/>
  <c r="G984" i="209"/>
  <c r="H984" i="209"/>
  <c r="I984" i="209"/>
  <c r="J984" i="209"/>
  <c r="K984" i="209"/>
  <c r="L984" i="209"/>
  <c r="M984" i="209"/>
  <c r="N984" i="209"/>
  <c r="O984" i="209"/>
  <c r="P984" i="209"/>
  <c r="Q984" i="209"/>
  <c r="R984" i="209"/>
  <c r="S984" i="209"/>
  <c r="T984" i="209"/>
  <c r="U984" i="209"/>
  <c r="V984" i="209"/>
  <c r="W984" i="209"/>
  <c r="X984" i="209"/>
  <c r="Y984" i="209"/>
  <c r="Z984" i="209"/>
  <c r="AA984" i="209"/>
  <c r="AB984" i="209"/>
  <c r="A985" i="209"/>
  <c r="B985" i="209"/>
  <c r="C985" i="209"/>
  <c r="D985" i="209"/>
  <c r="E985" i="209"/>
  <c r="F985" i="209"/>
  <c r="G985" i="209"/>
  <c r="H985" i="209"/>
  <c r="I985" i="209"/>
  <c r="J985" i="209"/>
  <c r="K985" i="209"/>
  <c r="L985" i="209"/>
  <c r="M985" i="209"/>
  <c r="N985" i="209"/>
  <c r="O985" i="209"/>
  <c r="P985" i="209"/>
  <c r="Q985" i="209"/>
  <c r="R985" i="209"/>
  <c r="S985" i="209"/>
  <c r="T985" i="209"/>
  <c r="U985" i="209"/>
  <c r="V985" i="209"/>
  <c r="W985" i="209"/>
  <c r="X985" i="209"/>
  <c r="Y985" i="209"/>
  <c r="Z985" i="209"/>
  <c r="AA985" i="209"/>
  <c r="AB985" i="209"/>
  <c r="A986" i="209"/>
  <c r="B986" i="209"/>
  <c r="C986" i="209"/>
  <c r="D986" i="209"/>
  <c r="E986" i="209"/>
  <c r="F986" i="209"/>
  <c r="G986" i="209"/>
  <c r="H986" i="209"/>
  <c r="I986" i="209"/>
  <c r="J986" i="209"/>
  <c r="K986" i="209"/>
  <c r="L986" i="209"/>
  <c r="M986" i="209"/>
  <c r="N986" i="209"/>
  <c r="O986" i="209"/>
  <c r="P986" i="209"/>
  <c r="Q986" i="209"/>
  <c r="R986" i="209"/>
  <c r="S986" i="209"/>
  <c r="T986" i="209"/>
  <c r="U986" i="209"/>
  <c r="V986" i="209"/>
  <c r="W986" i="209"/>
  <c r="X986" i="209"/>
  <c r="Y986" i="209"/>
  <c r="Z986" i="209"/>
  <c r="AA986" i="209"/>
  <c r="AB986" i="209"/>
  <c r="A987" i="209"/>
  <c r="B987" i="209"/>
  <c r="C987" i="209"/>
  <c r="D987" i="209"/>
  <c r="E987" i="209"/>
  <c r="F987" i="209"/>
  <c r="G987" i="209"/>
  <c r="H987" i="209"/>
  <c r="I987" i="209"/>
  <c r="J987" i="209"/>
  <c r="K987" i="209"/>
  <c r="L987" i="209"/>
  <c r="M987" i="209"/>
  <c r="N987" i="209"/>
  <c r="O987" i="209"/>
  <c r="P987" i="209"/>
  <c r="Q987" i="209"/>
  <c r="R987" i="209"/>
  <c r="S987" i="209"/>
  <c r="T987" i="209"/>
  <c r="U987" i="209"/>
  <c r="V987" i="209"/>
  <c r="W987" i="209"/>
  <c r="X987" i="209"/>
  <c r="Y987" i="209"/>
  <c r="Z987" i="209"/>
  <c r="AA987" i="209"/>
  <c r="AB987" i="209"/>
  <c r="A988" i="209"/>
  <c r="B988" i="209"/>
  <c r="C988" i="209"/>
  <c r="D988" i="209"/>
  <c r="E988" i="209"/>
  <c r="F988" i="209"/>
  <c r="G988" i="209"/>
  <c r="H988" i="209"/>
  <c r="I988" i="209"/>
  <c r="J988" i="209"/>
  <c r="K988" i="209"/>
  <c r="L988" i="209"/>
  <c r="M988" i="209"/>
  <c r="N988" i="209"/>
  <c r="O988" i="209"/>
  <c r="P988" i="209"/>
  <c r="Q988" i="209"/>
  <c r="R988" i="209"/>
  <c r="S988" i="209"/>
  <c r="T988" i="209"/>
  <c r="U988" i="209"/>
  <c r="V988" i="209"/>
  <c r="W988" i="209"/>
  <c r="X988" i="209"/>
  <c r="Y988" i="209"/>
  <c r="Z988" i="209"/>
  <c r="AA988" i="209"/>
  <c r="AB988" i="209"/>
  <c r="A989" i="209"/>
  <c r="B989" i="209"/>
  <c r="C989" i="209"/>
  <c r="D989" i="209"/>
  <c r="E989" i="209"/>
  <c r="F989" i="209"/>
  <c r="G989" i="209"/>
  <c r="H989" i="209"/>
  <c r="I989" i="209"/>
  <c r="J989" i="209"/>
  <c r="K989" i="209"/>
  <c r="L989" i="209"/>
  <c r="M989" i="209"/>
  <c r="N989" i="209"/>
  <c r="O989" i="209"/>
  <c r="P989" i="209"/>
  <c r="Q989" i="209"/>
  <c r="R989" i="209"/>
  <c r="S989" i="209"/>
  <c r="T989" i="209"/>
  <c r="U989" i="209"/>
  <c r="V989" i="209"/>
  <c r="W989" i="209"/>
  <c r="X989" i="209"/>
  <c r="Y989" i="209"/>
  <c r="Z989" i="209"/>
  <c r="AA989" i="209"/>
  <c r="AB989" i="209"/>
  <c r="A990" i="209"/>
  <c r="B990" i="209"/>
  <c r="C990" i="209"/>
  <c r="D990" i="209"/>
  <c r="E990" i="209"/>
  <c r="F990" i="209"/>
  <c r="G990" i="209"/>
  <c r="H990" i="209"/>
  <c r="I990" i="209"/>
  <c r="J990" i="209"/>
  <c r="K990" i="209"/>
  <c r="L990" i="209"/>
  <c r="M990" i="209"/>
  <c r="N990" i="209"/>
  <c r="O990" i="209"/>
  <c r="P990" i="209"/>
  <c r="Q990" i="209"/>
  <c r="R990" i="209"/>
  <c r="S990" i="209"/>
  <c r="T990" i="209"/>
  <c r="U990" i="209"/>
  <c r="V990" i="209"/>
  <c r="W990" i="209"/>
  <c r="X990" i="209"/>
  <c r="Y990" i="209"/>
  <c r="Z990" i="209"/>
  <c r="AA990" i="209"/>
  <c r="AB990" i="209"/>
  <c r="A991" i="209"/>
  <c r="B991" i="209"/>
  <c r="C991" i="209"/>
  <c r="D991" i="209"/>
  <c r="E991" i="209"/>
  <c r="F991" i="209"/>
  <c r="G991" i="209"/>
  <c r="H991" i="209"/>
  <c r="I991" i="209"/>
  <c r="J991" i="209"/>
  <c r="K991" i="209"/>
  <c r="L991" i="209"/>
  <c r="M991" i="209"/>
  <c r="N991" i="209"/>
  <c r="O991" i="209"/>
  <c r="P991" i="209"/>
  <c r="Q991" i="209"/>
  <c r="R991" i="209"/>
  <c r="S991" i="209"/>
  <c r="T991" i="209"/>
  <c r="U991" i="209"/>
  <c r="V991" i="209"/>
  <c r="W991" i="209"/>
  <c r="X991" i="209"/>
  <c r="Y991" i="209"/>
  <c r="Z991" i="209"/>
  <c r="AA991" i="209"/>
  <c r="AB991" i="209"/>
  <c r="A992" i="209"/>
  <c r="B992" i="209"/>
  <c r="C992" i="209"/>
  <c r="D992" i="209"/>
  <c r="E992" i="209"/>
  <c r="F992" i="209"/>
  <c r="G992" i="209"/>
  <c r="H992" i="209"/>
  <c r="I992" i="209"/>
  <c r="J992" i="209"/>
  <c r="K992" i="209"/>
  <c r="L992" i="209"/>
  <c r="M992" i="209"/>
  <c r="N992" i="209"/>
  <c r="O992" i="209"/>
  <c r="P992" i="209"/>
  <c r="Q992" i="209"/>
  <c r="R992" i="209"/>
  <c r="S992" i="209"/>
  <c r="T992" i="209"/>
  <c r="U992" i="209"/>
  <c r="V992" i="209"/>
  <c r="W992" i="209"/>
  <c r="X992" i="209"/>
  <c r="Y992" i="209"/>
  <c r="Z992" i="209"/>
  <c r="AA992" i="209"/>
  <c r="AB992" i="209"/>
  <c r="A993" i="209"/>
  <c r="B993" i="209"/>
  <c r="C993" i="209"/>
  <c r="D993" i="209"/>
  <c r="E993" i="209"/>
  <c r="F993" i="209"/>
  <c r="G993" i="209"/>
  <c r="H993" i="209"/>
  <c r="I993" i="209"/>
  <c r="J993" i="209"/>
  <c r="K993" i="209"/>
  <c r="L993" i="209"/>
  <c r="M993" i="209"/>
  <c r="N993" i="209"/>
  <c r="O993" i="209"/>
  <c r="P993" i="209"/>
  <c r="Q993" i="209"/>
  <c r="R993" i="209"/>
  <c r="S993" i="209"/>
  <c r="T993" i="209"/>
  <c r="U993" i="209"/>
  <c r="V993" i="209"/>
  <c r="W993" i="209"/>
  <c r="X993" i="209"/>
  <c r="Y993" i="209"/>
  <c r="Z993" i="209"/>
  <c r="AA993" i="209"/>
  <c r="AB993" i="209"/>
  <c r="A994" i="209"/>
  <c r="B994" i="209"/>
  <c r="C994" i="209"/>
  <c r="D994" i="209"/>
  <c r="E994" i="209"/>
  <c r="F994" i="209"/>
  <c r="G994" i="209"/>
  <c r="H994" i="209"/>
  <c r="I994" i="209"/>
  <c r="J994" i="209"/>
  <c r="K994" i="209"/>
  <c r="L994" i="209"/>
  <c r="M994" i="209"/>
  <c r="N994" i="209"/>
  <c r="O994" i="209"/>
  <c r="P994" i="209"/>
  <c r="Q994" i="209"/>
  <c r="R994" i="209"/>
  <c r="S994" i="209"/>
  <c r="T994" i="209"/>
  <c r="U994" i="209"/>
  <c r="V994" i="209"/>
  <c r="W994" i="209"/>
  <c r="X994" i="209"/>
  <c r="Y994" i="209"/>
  <c r="Z994" i="209"/>
  <c r="AA994" i="209"/>
  <c r="AB994" i="209"/>
  <c r="A995" i="209"/>
  <c r="B995" i="209"/>
  <c r="C995" i="209"/>
  <c r="D995" i="209"/>
  <c r="E995" i="209"/>
  <c r="F995" i="209"/>
  <c r="G995" i="209"/>
  <c r="H995" i="209"/>
  <c r="I995" i="209"/>
  <c r="J995" i="209"/>
  <c r="K995" i="209"/>
  <c r="L995" i="209"/>
  <c r="M995" i="209"/>
  <c r="N995" i="209"/>
  <c r="O995" i="209"/>
  <c r="P995" i="209"/>
  <c r="Q995" i="209"/>
  <c r="R995" i="209"/>
  <c r="S995" i="209"/>
  <c r="T995" i="209"/>
  <c r="U995" i="209"/>
  <c r="V995" i="209"/>
  <c r="W995" i="209"/>
  <c r="X995" i="209"/>
  <c r="Y995" i="209"/>
  <c r="Z995" i="209"/>
  <c r="AA995" i="209"/>
  <c r="AB995" i="209"/>
  <c r="A996" i="209"/>
  <c r="B996" i="209"/>
  <c r="C996" i="209"/>
  <c r="D996" i="209"/>
  <c r="E996" i="209"/>
  <c r="F996" i="209"/>
  <c r="G996" i="209"/>
  <c r="H996" i="209"/>
  <c r="I996" i="209"/>
  <c r="J996" i="209"/>
  <c r="K996" i="209"/>
  <c r="L996" i="209"/>
  <c r="M996" i="209"/>
  <c r="N996" i="209"/>
  <c r="O996" i="209"/>
  <c r="P996" i="209"/>
  <c r="Q996" i="209"/>
  <c r="R996" i="209"/>
  <c r="S996" i="209"/>
  <c r="T996" i="209"/>
  <c r="U996" i="209"/>
  <c r="V996" i="209"/>
  <c r="W996" i="209"/>
  <c r="X996" i="209"/>
  <c r="Y996" i="209"/>
  <c r="Z996" i="209"/>
  <c r="AA996" i="209"/>
  <c r="AB996" i="209"/>
  <c r="A997" i="209"/>
  <c r="B997" i="209"/>
  <c r="C997" i="209"/>
  <c r="D997" i="209"/>
  <c r="E997" i="209"/>
  <c r="F997" i="209"/>
  <c r="G997" i="209"/>
  <c r="H997" i="209"/>
  <c r="I997" i="209"/>
  <c r="J997" i="209"/>
  <c r="K997" i="209"/>
  <c r="L997" i="209"/>
  <c r="M997" i="209"/>
  <c r="N997" i="209"/>
  <c r="O997" i="209"/>
  <c r="P997" i="209"/>
  <c r="Q997" i="209"/>
  <c r="R997" i="209"/>
  <c r="S997" i="209"/>
  <c r="T997" i="209"/>
  <c r="U997" i="209"/>
  <c r="V997" i="209"/>
  <c r="W997" i="209"/>
  <c r="X997" i="209"/>
  <c r="Y997" i="209"/>
  <c r="Z997" i="209"/>
  <c r="AA997" i="209"/>
  <c r="AB997" i="209"/>
  <c r="A998" i="209"/>
  <c r="B998" i="209"/>
  <c r="C998" i="209"/>
  <c r="D998" i="209"/>
  <c r="E998" i="209"/>
  <c r="F998" i="209"/>
  <c r="G998" i="209"/>
  <c r="H998" i="209"/>
  <c r="I998" i="209"/>
  <c r="J998" i="209"/>
  <c r="K998" i="209"/>
  <c r="L998" i="209"/>
  <c r="M998" i="209"/>
  <c r="N998" i="209"/>
  <c r="O998" i="209"/>
  <c r="P998" i="209"/>
  <c r="Q998" i="209"/>
  <c r="R998" i="209"/>
  <c r="S998" i="209"/>
  <c r="T998" i="209"/>
  <c r="U998" i="209"/>
  <c r="V998" i="209"/>
  <c r="W998" i="209"/>
  <c r="X998" i="209"/>
  <c r="Y998" i="209"/>
  <c r="Z998" i="209"/>
  <c r="AA998" i="209"/>
  <c r="AB998" i="209"/>
  <c r="A999" i="209"/>
  <c r="B999" i="209"/>
  <c r="C999" i="209"/>
  <c r="D999" i="209"/>
  <c r="E999" i="209"/>
  <c r="F999" i="209"/>
  <c r="G999" i="209"/>
  <c r="H999" i="209"/>
  <c r="I999" i="209"/>
  <c r="J999" i="209"/>
  <c r="K999" i="209"/>
  <c r="L999" i="209"/>
  <c r="M999" i="209"/>
  <c r="N999" i="209"/>
  <c r="O999" i="209"/>
  <c r="P999" i="209"/>
  <c r="Q999" i="209"/>
  <c r="R999" i="209"/>
  <c r="S999" i="209"/>
  <c r="T999" i="209"/>
  <c r="U999" i="209"/>
  <c r="V999" i="209"/>
  <c r="W999" i="209"/>
  <c r="X999" i="209"/>
  <c r="Y999" i="209"/>
  <c r="Z999" i="209"/>
  <c r="AA999" i="209"/>
  <c r="AB999" i="209"/>
  <c r="A1000" i="209"/>
  <c r="B1000" i="209"/>
  <c r="C1000" i="209"/>
  <c r="D1000" i="209"/>
  <c r="E1000" i="209"/>
  <c r="F1000" i="209"/>
  <c r="G1000" i="209"/>
  <c r="H1000" i="209"/>
  <c r="I1000" i="209"/>
  <c r="J1000" i="209"/>
  <c r="K1000" i="209"/>
  <c r="L1000" i="209"/>
  <c r="M1000" i="209"/>
  <c r="N1000" i="209"/>
  <c r="O1000" i="209"/>
  <c r="P1000" i="209"/>
  <c r="Q1000" i="209"/>
  <c r="R1000" i="209"/>
  <c r="S1000" i="209"/>
  <c r="T1000" i="209"/>
  <c r="U1000" i="209"/>
  <c r="V1000" i="209"/>
  <c r="W1000" i="209"/>
  <c r="X1000" i="209"/>
  <c r="Y1000" i="209"/>
  <c r="Z1000" i="209"/>
  <c r="AA1000" i="209"/>
  <c r="AB1000" i="209"/>
  <c r="A3" i="208"/>
  <c r="B3" i="208"/>
  <c r="C3" i="208"/>
  <c r="D3" i="208"/>
  <c r="E3" i="208"/>
  <c r="F3" i="208"/>
  <c r="G3" i="208"/>
  <c r="H3" i="208"/>
  <c r="I3" i="208"/>
  <c r="J3" i="208"/>
  <c r="K3" i="208"/>
  <c r="L3" i="208"/>
  <c r="M3" i="208"/>
  <c r="N3" i="208"/>
  <c r="O3" i="208"/>
  <c r="P3" i="208"/>
  <c r="Q3" i="208"/>
  <c r="R3" i="208"/>
  <c r="S3" i="208"/>
  <c r="T3" i="208"/>
  <c r="U3" i="208"/>
  <c r="V3" i="208"/>
  <c r="W3" i="208"/>
  <c r="X3" i="208"/>
  <c r="Y3" i="208"/>
  <c r="Z3" i="208"/>
  <c r="AA3" i="208"/>
  <c r="AB3" i="208"/>
  <c r="AC3" i="208"/>
  <c r="AD3" i="208"/>
  <c r="AE3" i="208"/>
  <c r="AF3" i="208"/>
  <c r="AG3" i="208"/>
  <c r="AH3" i="208"/>
  <c r="AI3" i="208"/>
  <c r="AJ3" i="208"/>
  <c r="A4" i="208"/>
  <c r="B4" i="208"/>
  <c r="C4" i="208"/>
  <c r="D4" i="208"/>
  <c r="E4" i="208"/>
  <c r="F4" i="208"/>
  <c r="G4" i="208"/>
  <c r="H4" i="208"/>
  <c r="I4" i="208"/>
  <c r="J4" i="208"/>
  <c r="K4" i="208"/>
  <c r="L4" i="208"/>
  <c r="M4" i="208"/>
  <c r="N4" i="208"/>
  <c r="O4" i="208"/>
  <c r="P4" i="208"/>
  <c r="Q4" i="208"/>
  <c r="R4" i="208"/>
  <c r="S4" i="208"/>
  <c r="T4" i="208"/>
  <c r="U4" i="208"/>
  <c r="V4" i="208"/>
  <c r="W4" i="208"/>
  <c r="X4" i="208"/>
  <c r="Y4" i="208"/>
  <c r="Z4" i="208"/>
  <c r="AA4" i="208"/>
  <c r="AB4" i="208"/>
  <c r="AC4" i="208"/>
  <c r="AD4" i="208"/>
  <c r="AE4" i="208"/>
  <c r="AF4" i="208"/>
  <c r="AG4" i="208"/>
  <c r="AH4" i="208"/>
  <c r="AI4" i="208"/>
  <c r="AJ4" i="208"/>
  <c r="A5" i="208"/>
  <c r="B5" i="208"/>
  <c r="C5" i="208"/>
  <c r="D5" i="208"/>
  <c r="E5" i="208"/>
  <c r="F5" i="208"/>
  <c r="G5" i="208"/>
  <c r="H5" i="208"/>
  <c r="I5" i="208"/>
  <c r="J5" i="208"/>
  <c r="K5" i="208"/>
  <c r="L5" i="208"/>
  <c r="M5" i="208"/>
  <c r="N5" i="208"/>
  <c r="O5" i="208"/>
  <c r="P5" i="208"/>
  <c r="Q5" i="208"/>
  <c r="R5" i="208"/>
  <c r="S5" i="208"/>
  <c r="T5" i="208"/>
  <c r="U5" i="208"/>
  <c r="V5" i="208"/>
  <c r="W5" i="208"/>
  <c r="X5" i="208"/>
  <c r="Y5" i="208"/>
  <c r="Z5" i="208"/>
  <c r="AA5" i="208"/>
  <c r="AB5" i="208"/>
  <c r="AC5" i="208"/>
  <c r="AD5" i="208"/>
  <c r="AE5" i="208"/>
  <c r="AF5" i="208"/>
  <c r="AG5" i="208"/>
  <c r="AH5" i="208"/>
  <c r="AI5" i="208"/>
  <c r="AJ5" i="208"/>
  <c r="A6" i="208"/>
  <c r="B6" i="208"/>
  <c r="C6" i="208"/>
  <c r="D6" i="208"/>
  <c r="E6" i="208"/>
  <c r="F6" i="208"/>
  <c r="G6" i="208"/>
  <c r="H6" i="208"/>
  <c r="I6" i="208"/>
  <c r="J6" i="208"/>
  <c r="K6" i="208"/>
  <c r="L6" i="208"/>
  <c r="M6" i="208"/>
  <c r="N6" i="208"/>
  <c r="O6" i="208"/>
  <c r="P6" i="208"/>
  <c r="Q6" i="208"/>
  <c r="R6" i="208"/>
  <c r="S6" i="208"/>
  <c r="T6" i="208"/>
  <c r="U6" i="208"/>
  <c r="V6" i="208"/>
  <c r="W6" i="208"/>
  <c r="X6" i="208"/>
  <c r="Y6" i="208"/>
  <c r="Z6" i="208"/>
  <c r="AA6" i="208"/>
  <c r="AB6" i="208"/>
  <c r="AC6" i="208"/>
  <c r="AD6" i="208"/>
  <c r="AE6" i="208"/>
  <c r="AF6" i="208"/>
  <c r="AG6" i="208"/>
  <c r="AH6" i="208"/>
  <c r="AI6" i="208"/>
  <c r="AJ6" i="208"/>
  <c r="A7" i="208"/>
  <c r="B7" i="208"/>
  <c r="C7" i="208"/>
  <c r="D7" i="208"/>
  <c r="E7" i="208"/>
  <c r="F7" i="208"/>
  <c r="G7" i="208"/>
  <c r="H7" i="208"/>
  <c r="I7" i="208"/>
  <c r="J7" i="208"/>
  <c r="K7" i="208"/>
  <c r="L7" i="208"/>
  <c r="M7" i="208"/>
  <c r="N7" i="208"/>
  <c r="O7" i="208"/>
  <c r="P7" i="208"/>
  <c r="Q7" i="208"/>
  <c r="R7" i="208"/>
  <c r="S7" i="208"/>
  <c r="T7" i="208"/>
  <c r="U7" i="208"/>
  <c r="V7" i="208"/>
  <c r="W7" i="208"/>
  <c r="X7" i="208"/>
  <c r="Y7" i="208"/>
  <c r="Z7" i="208"/>
  <c r="AA7" i="208"/>
  <c r="AB7" i="208"/>
  <c r="AC7" i="208"/>
  <c r="AD7" i="208"/>
  <c r="AE7" i="208"/>
  <c r="AF7" i="208"/>
  <c r="AG7" i="208"/>
  <c r="AH7" i="208"/>
  <c r="AI7" i="208"/>
  <c r="AJ7" i="208"/>
  <c r="A8" i="208"/>
  <c r="B8" i="208"/>
  <c r="C8" i="208"/>
  <c r="D8" i="208"/>
  <c r="E8" i="208"/>
  <c r="F8" i="208"/>
  <c r="G8" i="208"/>
  <c r="H8" i="208"/>
  <c r="I8" i="208"/>
  <c r="J8" i="208"/>
  <c r="K8" i="208"/>
  <c r="L8" i="208"/>
  <c r="M8" i="208"/>
  <c r="N8" i="208"/>
  <c r="O8" i="208"/>
  <c r="P8" i="208"/>
  <c r="Q8" i="208"/>
  <c r="R8" i="208"/>
  <c r="S8" i="208"/>
  <c r="T8" i="208"/>
  <c r="U8" i="208"/>
  <c r="V8" i="208"/>
  <c r="W8" i="208"/>
  <c r="X8" i="208"/>
  <c r="Y8" i="208"/>
  <c r="Z8" i="208"/>
  <c r="AA8" i="208"/>
  <c r="AB8" i="208"/>
  <c r="AC8" i="208"/>
  <c r="AD8" i="208"/>
  <c r="AE8" i="208"/>
  <c r="AF8" i="208"/>
  <c r="AG8" i="208"/>
  <c r="AH8" i="208"/>
  <c r="AI8" i="208"/>
  <c r="AJ8" i="208"/>
  <c r="A9" i="208"/>
  <c r="B9" i="208"/>
  <c r="C9" i="208"/>
  <c r="D9" i="208"/>
  <c r="E9" i="208"/>
  <c r="F9" i="208"/>
  <c r="G9" i="208"/>
  <c r="H9" i="208"/>
  <c r="I9" i="208"/>
  <c r="J9" i="208"/>
  <c r="K9" i="208"/>
  <c r="L9" i="208"/>
  <c r="M9" i="208"/>
  <c r="N9" i="208"/>
  <c r="O9" i="208"/>
  <c r="P9" i="208"/>
  <c r="Q9" i="208"/>
  <c r="R9" i="208"/>
  <c r="S9" i="208"/>
  <c r="T9" i="208"/>
  <c r="U9" i="208"/>
  <c r="V9" i="208"/>
  <c r="W9" i="208"/>
  <c r="X9" i="208"/>
  <c r="Y9" i="208"/>
  <c r="Z9" i="208"/>
  <c r="AA9" i="208"/>
  <c r="AB9" i="208"/>
  <c r="AC9" i="208"/>
  <c r="AD9" i="208"/>
  <c r="AE9" i="208"/>
  <c r="AF9" i="208"/>
  <c r="AG9" i="208"/>
  <c r="AH9" i="208"/>
  <c r="AI9" i="208"/>
  <c r="AJ9" i="208"/>
  <c r="A10" i="208"/>
  <c r="B10" i="208"/>
  <c r="C10" i="208"/>
  <c r="D10" i="208"/>
  <c r="E10" i="208"/>
  <c r="F10" i="208"/>
  <c r="G10" i="208"/>
  <c r="H10" i="208"/>
  <c r="I10" i="208"/>
  <c r="J10" i="208"/>
  <c r="K10" i="208"/>
  <c r="L10" i="208"/>
  <c r="M10" i="208"/>
  <c r="N10" i="208"/>
  <c r="O10" i="208"/>
  <c r="P10" i="208"/>
  <c r="Q10" i="208"/>
  <c r="R10" i="208"/>
  <c r="S10" i="208"/>
  <c r="T10" i="208"/>
  <c r="U10" i="208"/>
  <c r="V10" i="208"/>
  <c r="W10" i="208"/>
  <c r="X10" i="208"/>
  <c r="Y10" i="208"/>
  <c r="Z10" i="208"/>
  <c r="AA10" i="208"/>
  <c r="AB10" i="208"/>
  <c r="AC10" i="208"/>
  <c r="AD10" i="208"/>
  <c r="AE10" i="208"/>
  <c r="AF10" i="208"/>
  <c r="AG10" i="208"/>
  <c r="AH10" i="208"/>
  <c r="AI10" i="208"/>
  <c r="AJ10" i="208"/>
  <c r="A11" i="208"/>
  <c r="B11" i="208"/>
  <c r="C11" i="208"/>
  <c r="D11" i="208"/>
  <c r="E11" i="208"/>
  <c r="F11" i="208"/>
  <c r="G11" i="208"/>
  <c r="H11" i="208"/>
  <c r="I11" i="208"/>
  <c r="J11" i="208"/>
  <c r="K11" i="208"/>
  <c r="L11" i="208"/>
  <c r="M11" i="208"/>
  <c r="N11" i="208"/>
  <c r="O11" i="208"/>
  <c r="P11" i="208"/>
  <c r="Q11" i="208"/>
  <c r="R11" i="208"/>
  <c r="S11" i="208"/>
  <c r="T11" i="208"/>
  <c r="U11" i="208"/>
  <c r="V11" i="208"/>
  <c r="W11" i="208"/>
  <c r="X11" i="208"/>
  <c r="Y11" i="208"/>
  <c r="Z11" i="208"/>
  <c r="AA11" i="208"/>
  <c r="AB11" i="208"/>
  <c r="AC11" i="208"/>
  <c r="AD11" i="208"/>
  <c r="AE11" i="208"/>
  <c r="AF11" i="208"/>
  <c r="AG11" i="208"/>
  <c r="AH11" i="208"/>
  <c r="AI11" i="208"/>
  <c r="AJ11" i="208"/>
  <c r="A12" i="208"/>
  <c r="B12" i="208"/>
  <c r="C12" i="208"/>
  <c r="D12" i="208"/>
  <c r="E12" i="208"/>
  <c r="F12" i="208"/>
  <c r="G12" i="208"/>
  <c r="H12" i="208"/>
  <c r="I12" i="208"/>
  <c r="J12" i="208"/>
  <c r="K12" i="208"/>
  <c r="L12" i="208"/>
  <c r="M12" i="208"/>
  <c r="N12" i="208"/>
  <c r="O12" i="208"/>
  <c r="P12" i="208"/>
  <c r="Q12" i="208"/>
  <c r="R12" i="208"/>
  <c r="S12" i="208"/>
  <c r="T12" i="208"/>
  <c r="U12" i="208"/>
  <c r="V12" i="208"/>
  <c r="W12" i="208"/>
  <c r="X12" i="208"/>
  <c r="Y12" i="208"/>
  <c r="Z12" i="208"/>
  <c r="AA12" i="208"/>
  <c r="AB12" i="208"/>
  <c r="AC12" i="208"/>
  <c r="AD12" i="208"/>
  <c r="AE12" i="208"/>
  <c r="AF12" i="208"/>
  <c r="AG12" i="208"/>
  <c r="AH12" i="208"/>
  <c r="AI12" i="208"/>
  <c r="AJ12" i="208"/>
  <c r="A13" i="208"/>
  <c r="B13" i="208"/>
  <c r="C13" i="208"/>
  <c r="D13" i="208"/>
  <c r="E13" i="208"/>
  <c r="F13" i="208"/>
  <c r="G13" i="208"/>
  <c r="H13" i="208"/>
  <c r="I13" i="208"/>
  <c r="J13" i="208"/>
  <c r="K13" i="208"/>
  <c r="L13" i="208"/>
  <c r="M13" i="208"/>
  <c r="N13" i="208"/>
  <c r="O13" i="208"/>
  <c r="P13" i="208"/>
  <c r="Q13" i="208"/>
  <c r="R13" i="208"/>
  <c r="S13" i="208"/>
  <c r="T13" i="208"/>
  <c r="U13" i="208"/>
  <c r="V13" i="208"/>
  <c r="W13" i="208"/>
  <c r="X13" i="208"/>
  <c r="Y13" i="208"/>
  <c r="Z13" i="208"/>
  <c r="AA13" i="208"/>
  <c r="AB13" i="208"/>
  <c r="AC13" i="208"/>
  <c r="AD13" i="208"/>
  <c r="AE13" i="208"/>
  <c r="AF13" i="208"/>
  <c r="AG13" i="208"/>
  <c r="AH13" i="208"/>
  <c r="AI13" i="208"/>
  <c r="AJ13" i="208"/>
  <c r="A14" i="208"/>
  <c r="B14" i="208"/>
  <c r="C14" i="208"/>
  <c r="D14" i="208"/>
  <c r="E14" i="208"/>
  <c r="F14" i="208"/>
  <c r="G14" i="208"/>
  <c r="H14" i="208"/>
  <c r="I14" i="208"/>
  <c r="J14" i="208"/>
  <c r="K14" i="208"/>
  <c r="L14" i="208"/>
  <c r="M14" i="208"/>
  <c r="N14" i="208"/>
  <c r="O14" i="208"/>
  <c r="P14" i="208"/>
  <c r="Q14" i="208"/>
  <c r="R14" i="208"/>
  <c r="S14" i="208"/>
  <c r="T14" i="208"/>
  <c r="U14" i="208"/>
  <c r="V14" i="208"/>
  <c r="W14" i="208"/>
  <c r="X14" i="208"/>
  <c r="Y14" i="208"/>
  <c r="Z14" i="208"/>
  <c r="AA14" i="208"/>
  <c r="AB14" i="208"/>
  <c r="AC14" i="208"/>
  <c r="AD14" i="208"/>
  <c r="AE14" i="208"/>
  <c r="AF14" i="208"/>
  <c r="AG14" i="208"/>
  <c r="AH14" i="208"/>
  <c r="AI14" i="208"/>
  <c r="AJ14" i="208"/>
  <c r="A15" i="208"/>
  <c r="B15" i="208"/>
  <c r="C15" i="208"/>
  <c r="D15" i="208"/>
  <c r="E15" i="208"/>
  <c r="F15" i="208"/>
  <c r="G15" i="208"/>
  <c r="H15" i="208"/>
  <c r="I15" i="208"/>
  <c r="J15" i="208"/>
  <c r="K15" i="208"/>
  <c r="L15" i="208"/>
  <c r="M15" i="208"/>
  <c r="N15" i="208"/>
  <c r="O15" i="208"/>
  <c r="P15" i="208"/>
  <c r="Q15" i="208"/>
  <c r="R15" i="208"/>
  <c r="S15" i="208"/>
  <c r="T15" i="208"/>
  <c r="U15" i="208"/>
  <c r="V15" i="208"/>
  <c r="W15" i="208"/>
  <c r="X15" i="208"/>
  <c r="Y15" i="208"/>
  <c r="Z15" i="208"/>
  <c r="AA15" i="208"/>
  <c r="AB15" i="208"/>
  <c r="AC15" i="208"/>
  <c r="AD15" i="208"/>
  <c r="AE15" i="208"/>
  <c r="AF15" i="208"/>
  <c r="AG15" i="208"/>
  <c r="AH15" i="208"/>
  <c r="AI15" i="208"/>
  <c r="AJ15" i="208"/>
  <c r="A16" i="208"/>
  <c r="B16" i="208"/>
  <c r="C16" i="208"/>
  <c r="D16" i="208"/>
  <c r="E16" i="208"/>
  <c r="F16" i="208"/>
  <c r="G16" i="208"/>
  <c r="H16" i="208"/>
  <c r="I16" i="208"/>
  <c r="J16" i="208"/>
  <c r="K16" i="208"/>
  <c r="L16" i="208"/>
  <c r="M16" i="208"/>
  <c r="N16" i="208"/>
  <c r="O16" i="208"/>
  <c r="P16" i="208"/>
  <c r="Q16" i="208"/>
  <c r="R16" i="208"/>
  <c r="S16" i="208"/>
  <c r="T16" i="208"/>
  <c r="U16" i="208"/>
  <c r="V16" i="208"/>
  <c r="W16" i="208"/>
  <c r="X16" i="208"/>
  <c r="Y16" i="208"/>
  <c r="Z16" i="208"/>
  <c r="AA16" i="208"/>
  <c r="AB16" i="208"/>
  <c r="AC16" i="208"/>
  <c r="AD16" i="208"/>
  <c r="AE16" i="208"/>
  <c r="AF16" i="208"/>
  <c r="AG16" i="208"/>
  <c r="AH16" i="208"/>
  <c r="AI16" i="208"/>
  <c r="AJ16" i="208"/>
  <c r="A17" i="208"/>
  <c r="B17" i="208"/>
  <c r="C17" i="208"/>
  <c r="D17" i="208"/>
  <c r="E17" i="208"/>
  <c r="F17" i="208"/>
  <c r="G17" i="208"/>
  <c r="H17" i="208"/>
  <c r="I17" i="208"/>
  <c r="J17" i="208"/>
  <c r="K17" i="208"/>
  <c r="L17" i="208"/>
  <c r="M17" i="208"/>
  <c r="N17" i="208"/>
  <c r="O17" i="208"/>
  <c r="P17" i="208"/>
  <c r="Q17" i="208"/>
  <c r="R17" i="208"/>
  <c r="S17" i="208"/>
  <c r="T17" i="208"/>
  <c r="U17" i="208"/>
  <c r="V17" i="208"/>
  <c r="W17" i="208"/>
  <c r="X17" i="208"/>
  <c r="Y17" i="208"/>
  <c r="Z17" i="208"/>
  <c r="AA17" i="208"/>
  <c r="AB17" i="208"/>
  <c r="AC17" i="208"/>
  <c r="AD17" i="208"/>
  <c r="AE17" i="208"/>
  <c r="AF17" i="208"/>
  <c r="AG17" i="208"/>
  <c r="AH17" i="208"/>
  <c r="AI17" i="208"/>
  <c r="AJ17" i="208"/>
  <c r="A18" i="208"/>
  <c r="B18" i="208"/>
  <c r="C18" i="208"/>
  <c r="D18" i="208"/>
  <c r="E18" i="208"/>
  <c r="F18" i="208"/>
  <c r="G18" i="208"/>
  <c r="H18" i="208"/>
  <c r="I18" i="208"/>
  <c r="J18" i="208"/>
  <c r="K18" i="208"/>
  <c r="L18" i="208"/>
  <c r="M18" i="208"/>
  <c r="N18" i="208"/>
  <c r="O18" i="208"/>
  <c r="P18" i="208"/>
  <c r="Q18" i="208"/>
  <c r="R18" i="208"/>
  <c r="S18" i="208"/>
  <c r="T18" i="208"/>
  <c r="U18" i="208"/>
  <c r="V18" i="208"/>
  <c r="W18" i="208"/>
  <c r="X18" i="208"/>
  <c r="Y18" i="208"/>
  <c r="Z18" i="208"/>
  <c r="AA18" i="208"/>
  <c r="AB18" i="208"/>
  <c r="AC18" i="208"/>
  <c r="AD18" i="208"/>
  <c r="AE18" i="208"/>
  <c r="AF18" i="208"/>
  <c r="AG18" i="208"/>
  <c r="AH18" i="208"/>
  <c r="AI18" i="208"/>
  <c r="AJ18" i="208"/>
  <c r="A19" i="208"/>
  <c r="B19" i="208"/>
  <c r="C19" i="208"/>
  <c r="D19" i="208"/>
  <c r="E19" i="208"/>
  <c r="F19" i="208"/>
  <c r="G19" i="208"/>
  <c r="H19" i="208"/>
  <c r="I19" i="208"/>
  <c r="J19" i="208"/>
  <c r="K19" i="208"/>
  <c r="L19" i="208"/>
  <c r="M19" i="208"/>
  <c r="N19" i="208"/>
  <c r="O19" i="208"/>
  <c r="P19" i="208"/>
  <c r="Q19" i="208"/>
  <c r="R19" i="208"/>
  <c r="S19" i="208"/>
  <c r="T19" i="208"/>
  <c r="U19" i="208"/>
  <c r="V19" i="208"/>
  <c r="W19" i="208"/>
  <c r="X19" i="208"/>
  <c r="Y19" i="208"/>
  <c r="Z19" i="208"/>
  <c r="AA19" i="208"/>
  <c r="AB19" i="208"/>
  <c r="AC19" i="208"/>
  <c r="AD19" i="208"/>
  <c r="AE19" i="208"/>
  <c r="AF19" i="208"/>
  <c r="AG19" i="208"/>
  <c r="AH19" i="208"/>
  <c r="AI19" i="208"/>
  <c r="AJ19" i="208"/>
  <c r="A20" i="208"/>
  <c r="B20" i="208"/>
  <c r="C20" i="208"/>
  <c r="D20" i="208"/>
  <c r="E20" i="208"/>
  <c r="F20" i="208"/>
  <c r="G20" i="208"/>
  <c r="H20" i="208"/>
  <c r="I20" i="208"/>
  <c r="J20" i="208"/>
  <c r="K20" i="208"/>
  <c r="L20" i="208"/>
  <c r="M20" i="208"/>
  <c r="N20" i="208"/>
  <c r="O20" i="208"/>
  <c r="P20" i="208"/>
  <c r="Q20" i="208"/>
  <c r="R20" i="208"/>
  <c r="S20" i="208"/>
  <c r="T20" i="208"/>
  <c r="U20" i="208"/>
  <c r="V20" i="208"/>
  <c r="W20" i="208"/>
  <c r="X20" i="208"/>
  <c r="Y20" i="208"/>
  <c r="Z20" i="208"/>
  <c r="AA20" i="208"/>
  <c r="AB20" i="208"/>
  <c r="AC20" i="208"/>
  <c r="AD20" i="208"/>
  <c r="AE20" i="208"/>
  <c r="AF20" i="208"/>
  <c r="AG20" i="208"/>
  <c r="AH20" i="208"/>
  <c r="AI20" i="208"/>
  <c r="AJ20" i="208"/>
  <c r="A21" i="208"/>
  <c r="B21" i="208"/>
  <c r="C21" i="208"/>
  <c r="D21" i="208"/>
  <c r="E21" i="208"/>
  <c r="F21" i="208"/>
  <c r="G21" i="208"/>
  <c r="H21" i="208"/>
  <c r="I21" i="208"/>
  <c r="J21" i="208"/>
  <c r="K21" i="208"/>
  <c r="L21" i="208"/>
  <c r="M21" i="208"/>
  <c r="N21" i="208"/>
  <c r="O21" i="208"/>
  <c r="P21" i="208"/>
  <c r="Q21" i="208"/>
  <c r="R21" i="208"/>
  <c r="S21" i="208"/>
  <c r="T21" i="208"/>
  <c r="U21" i="208"/>
  <c r="V21" i="208"/>
  <c r="W21" i="208"/>
  <c r="X21" i="208"/>
  <c r="Y21" i="208"/>
  <c r="Z21" i="208"/>
  <c r="AA21" i="208"/>
  <c r="AB21" i="208"/>
  <c r="AC21" i="208"/>
  <c r="AD21" i="208"/>
  <c r="AE21" i="208"/>
  <c r="AF21" i="208"/>
  <c r="AG21" i="208"/>
  <c r="AH21" i="208"/>
  <c r="AI21" i="208"/>
  <c r="AJ21" i="208"/>
  <c r="A22" i="208"/>
  <c r="B22" i="208"/>
  <c r="C22" i="208"/>
  <c r="D22" i="208"/>
  <c r="E22" i="208"/>
  <c r="F22" i="208"/>
  <c r="G22" i="208"/>
  <c r="H22" i="208"/>
  <c r="I22" i="208"/>
  <c r="J22" i="208"/>
  <c r="K22" i="208"/>
  <c r="L22" i="208"/>
  <c r="M22" i="208"/>
  <c r="N22" i="208"/>
  <c r="O22" i="208"/>
  <c r="P22" i="208"/>
  <c r="Q22" i="208"/>
  <c r="R22" i="208"/>
  <c r="S22" i="208"/>
  <c r="T22" i="208"/>
  <c r="U22" i="208"/>
  <c r="V22" i="208"/>
  <c r="W22" i="208"/>
  <c r="X22" i="208"/>
  <c r="Y22" i="208"/>
  <c r="Z22" i="208"/>
  <c r="AA22" i="208"/>
  <c r="AB22" i="208"/>
  <c r="AC22" i="208"/>
  <c r="AD22" i="208"/>
  <c r="AE22" i="208"/>
  <c r="AF22" i="208"/>
  <c r="AG22" i="208"/>
  <c r="AH22" i="208"/>
  <c r="AI22" i="208"/>
  <c r="AJ22" i="208"/>
  <c r="A23" i="208"/>
  <c r="B23" i="208"/>
  <c r="C23" i="208"/>
  <c r="D23" i="208"/>
  <c r="E23" i="208"/>
  <c r="F23" i="208"/>
  <c r="G23" i="208"/>
  <c r="H23" i="208"/>
  <c r="I23" i="208"/>
  <c r="J23" i="208"/>
  <c r="K23" i="208"/>
  <c r="L23" i="208"/>
  <c r="M23" i="208"/>
  <c r="N23" i="208"/>
  <c r="O23" i="208"/>
  <c r="P23" i="208"/>
  <c r="Q23" i="208"/>
  <c r="R23" i="208"/>
  <c r="S23" i="208"/>
  <c r="T23" i="208"/>
  <c r="U23" i="208"/>
  <c r="V23" i="208"/>
  <c r="W23" i="208"/>
  <c r="X23" i="208"/>
  <c r="Y23" i="208"/>
  <c r="Z23" i="208"/>
  <c r="AA23" i="208"/>
  <c r="AB23" i="208"/>
  <c r="AC23" i="208"/>
  <c r="AD23" i="208"/>
  <c r="AE23" i="208"/>
  <c r="AF23" i="208"/>
  <c r="AG23" i="208"/>
  <c r="AH23" i="208"/>
  <c r="AI23" i="208"/>
  <c r="AJ23" i="208"/>
  <c r="A24" i="208"/>
  <c r="B24" i="208"/>
  <c r="C24" i="208"/>
  <c r="D24" i="208"/>
  <c r="E24" i="208"/>
  <c r="F24" i="208"/>
  <c r="G24" i="208"/>
  <c r="H24" i="208"/>
  <c r="I24" i="208"/>
  <c r="J24" i="208"/>
  <c r="K24" i="208"/>
  <c r="L24" i="208"/>
  <c r="M24" i="208"/>
  <c r="N24" i="208"/>
  <c r="O24" i="208"/>
  <c r="P24" i="208"/>
  <c r="Q24" i="208"/>
  <c r="R24" i="208"/>
  <c r="S24" i="208"/>
  <c r="T24" i="208"/>
  <c r="U24" i="208"/>
  <c r="V24" i="208"/>
  <c r="W24" i="208"/>
  <c r="X24" i="208"/>
  <c r="Y24" i="208"/>
  <c r="Z24" i="208"/>
  <c r="AA24" i="208"/>
  <c r="AB24" i="208"/>
  <c r="AC24" i="208"/>
  <c r="AD24" i="208"/>
  <c r="AE24" i="208"/>
  <c r="AF24" i="208"/>
  <c r="AG24" i="208"/>
  <c r="AH24" i="208"/>
  <c r="AI24" i="208"/>
  <c r="AJ24" i="208"/>
  <c r="A25" i="208"/>
  <c r="B25" i="208"/>
  <c r="C25" i="208"/>
  <c r="D25" i="208"/>
  <c r="E25" i="208"/>
  <c r="F25" i="208"/>
  <c r="G25" i="208"/>
  <c r="H25" i="208"/>
  <c r="I25" i="208"/>
  <c r="J25" i="208"/>
  <c r="K25" i="208"/>
  <c r="L25" i="208"/>
  <c r="M25" i="208"/>
  <c r="N25" i="208"/>
  <c r="O25" i="208"/>
  <c r="P25" i="208"/>
  <c r="Q25" i="208"/>
  <c r="R25" i="208"/>
  <c r="S25" i="208"/>
  <c r="T25" i="208"/>
  <c r="U25" i="208"/>
  <c r="V25" i="208"/>
  <c r="W25" i="208"/>
  <c r="X25" i="208"/>
  <c r="Y25" i="208"/>
  <c r="Z25" i="208"/>
  <c r="AA25" i="208"/>
  <c r="AB25" i="208"/>
  <c r="AC25" i="208"/>
  <c r="AD25" i="208"/>
  <c r="AE25" i="208"/>
  <c r="AF25" i="208"/>
  <c r="AG25" i="208"/>
  <c r="AH25" i="208"/>
  <c r="AI25" i="208"/>
  <c r="AJ25" i="208"/>
  <c r="A26" i="208"/>
  <c r="B26" i="208"/>
  <c r="C26" i="208"/>
  <c r="D26" i="208"/>
  <c r="E26" i="208"/>
  <c r="F26" i="208"/>
  <c r="G26" i="208"/>
  <c r="H26" i="208"/>
  <c r="I26" i="208"/>
  <c r="J26" i="208"/>
  <c r="K26" i="208"/>
  <c r="L26" i="208"/>
  <c r="M26" i="208"/>
  <c r="N26" i="208"/>
  <c r="O26" i="208"/>
  <c r="P26" i="208"/>
  <c r="Q26" i="208"/>
  <c r="R26" i="208"/>
  <c r="S26" i="208"/>
  <c r="T26" i="208"/>
  <c r="U26" i="208"/>
  <c r="V26" i="208"/>
  <c r="W26" i="208"/>
  <c r="X26" i="208"/>
  <c r="Y26" i="208"/>
  <c r="Z26" i="208"/>
  <c r="AA26" i="208"/>
  <c r="AB26" i="208"/>
  <c r="AC26" i="208"/>
  <c r="AD26" i="208"/>
  <c r="AE26" i="208"/>
  <c r="AF26" i="208"/>
  <c r="AG26" i="208"/>
  <c r="AH26" i="208"/>
  <c r="AI26" i="208"/>
  <c r="AJ26" i="208"/>
  <c r="A27" i="208"/>
  <c r="B27" i="208"/>
  <c r="C27" i="208"/>
  <c r="D27" i="208"/>
  <c r="E27" i="208"/>
  <c r="F27" i="208"/>
  <c r="G27" i="208"/>
  <c r="H27" i="208"/>
  <c r="I27" i="208"/>
  <c r="J27" i="208"/>
  <c r="K27" i="208"/>
  <c r="L27" i="208"/>
  <c r="M27" i="208"/>
  <c r="N27" i="208"/>
  <c r="O27" i="208"/>
  <c r="P27" i="208"/>
  <c r="Q27" i="208"/>
  <c r="R27" i="208"/>
  <c r="S27" i="208"/>
  <c r="T27" i="208"/>
  <c r="U27" i="208"/>
  <c r="V27" i="208"/>
  <c r="W27" i="208"/>
  <c r="X27" i="208"/>
  <c r="Y27" i="208"/>
  <c r="Z27" i="208"/>
  <c r="AA27" i="208"/>
  <c r="AB27" i="208"/>
  <c r="AC27" i="208"/>
  <c r="AD27" i="208"/>
  <c r="AE27" i="208"/>
  <c r="AF27" i="208"/>
  <c r="AG27" i="208"/>
  <c r="AH27" i="208"/>
  <c r="AI27" i="208"/>
  <c r="AJ27" i="208"/>
  <c r="A28" i="208"/>
  <c r="B28" i="208"/>
  <c r="C28" i="208"/>
  <c r="D28" i="208"/>
  <c r="E28" i="208"/>
  <c r="F28" i="208"/>
  <c r="G28" i="208"/>
  <c r="H28" i="208"/>
  <c r="I28" i="208"/>
  <c r="J28" i="208"/>
  <c r="K28" i="208"/>
  <c r="L28" i="208"/>
  <c r="M28" i="208"/>
  <c r="N28" i="208"/>
  <c r="O28" i="208"/>
  <c r="P28" i="208"/>
  <c r="Q28" i="208"/>
  <c r="R28" i="208"/>
  <c r="S28" i="208"/>
  <c r="T28" i="208"/>
  <c r="U28" i="208"/>
  <c r="V28" i="208"/>
  <c r="W28" i="208"/>
  <c r="X28" i="208"/>
  <c r="Y28" i="208"/>
  <c r="Z28" i="208"/>
  <c r="AA28" i="208"/>
  <c r="AB28" i="208"/>
  <c r="AC28" i="208"/>
  <c r="AD28" i="208"/>
  <c r="AE28" i="208"/>
  <c r="AF28" i="208"/>
  <c r="AG28" i="208"/>
  <c r="AH28" i="208"/>
  <c r="AI28" i="208"/>
  <c r="AJ28" i="208"/>
  <c r="A29" i="208"/>
  <c r="B29" i="208"/>
  <c r="C29" i="208"/>
  <c r="D29" i="208"/>
  <c r="E29" i="208"/>
  <c r="F29" i="208"/>
  <c r="G29" i="208"/>
  <c r="H29" i="208"/>
  <c r="I29" i="208"/>
  <c r="J29" i="208"/>
  <c r="K29" i="208"/>
  <c r="L29" i="208"/>
  <c r="M29" i="208"/>
  <c r="N29" i="208"/>
  <c r="O29" i="208"/>
  <c r="P29" i="208"/>
  <c r="Q29" i="208"/>
  <c r="R29" i="208"/>
  <c r="S29" i="208"/>
  <c r="T29" i="208"/>
  <c r="U29" i="208"/>
  <c r="V29" i="208"/>
  <c r="W29" i="208"/>
  <c r="X29" i="208"/>
  <c r="Y29" i="208"/>
  <c r="Z29" i="208"/>
  <c r="AA29" i="208"/>
  <c r="AB29" i="208"/>
  <c r="AC29" i="208"/>
  <c r="AD29" i="208"/>
  <c r="AE29" i="208"/>
  <c r="AF29" i="208"/>
  <c r="AG29" i="208"/>
  <c r="AH29" i="208"/>
  <c r="AI29" i="208"/>
  <c r="AJ29" i="208"/>
  <c r="A30" i="208"/>
  <c r="B30" i="208"/>
  <c r="C30" i="208"/>
  <c r="D30" i="208"/>
  <c r="E30" i="208"/>
  <c r="F30" i="208"/>
  <c r="G30" i="208"/>
  <c r="H30" i="208"/>
  <c r="I30" i="208"/>
  <c r="J30" i="208"/>
  <c r="K30" i="208"/>
  <c r="L30" i="208"/>
  <c r="M30" i="208"/>
  <c r="N30" i="208"/>
  <c r="O30" i="208"/>
  <c r="P30" i="208"/>
  <c r="Q30" i="208"/>
  <c r="R30" i="208"/>
  <c r="S30" i="208"/>
  <c r="T30" i="208"/>
  <c r="U30" i="208"/>
  <c r="V30" i="208"/>
  <c r="W30" i="208"/>
  <c r="X30" i="208"/>
  <c r="Y30" i="208"/>
  <c r="Z30" i="208"/>
  <c r="AA30" i="208"/>
  <c r="AB30" i="208"/>
  <c r="AC30" i="208"/>
  <c r="AD30" i="208"/>
  <c r="AE30" i="208"/>
  <c r="AF30" i="208"/>
  <c r="AG30" i="208"/>
  <c r="AH30" i="208"/>
  <c r="AI30" i="208"/>
  <c r="AJ30" i="208"/>
  <c r="A31" i="208"/>
  <c r="B31" i="208"/>
  <c r="C31" i="208"/>
  <c r="D31" i="208"/>
  <c r="E31" i="208"/>
  <c r="F31" i="208"/>
  <c r="G31" i="208"/>
  <c r="H31" i="208"/>
  <c r="I31" i="208"/>
  <c r="J31" i="208"/>
  <c r="K31" i="208"/>
  <c r="L31" i="208"/>
  <c r="M31" i="208"/>
  <c r="N31" i="208"/>
  <c r="O31" i="208"/>
  <c r="P31" i="208"/>
  <c r="Q31" i="208"/>
  <c r="R31" i="208"/>
  <c r="S31" i="208"/>
  <c r="T31" i="208"/>
  <c r="U31" i="208"/>
  <c r="V31" i="208"/>
  <c r="W31" i="208"/>
  <c r="X31" i="208"/>
  <c r="Y31" i="208"/>
  <c r="Z31" i="208"/>
  <c r="AA31" i="208"/>
  <c r="AB31" i="208"/>
  <c r="AC31" i="208"/>
  <c r="AD31" i="208"/>
  <c r="AE31" i="208"/>
  <c r="AF31" i="208"/>
  <c r="AG31" i="208"/>
  <c r="AH31" i="208"/>
  <c r="AI31" i="208"/>
  <c r="AJ31" i="208"/>
  <c r="A32" i="208"/>
  <c r="B32" i="208"/>
  <c r="C32" i="208"/>
  <c r="D32" i="208"/>
  <c r="E32" i="208"/>
  <c r="F32" i="208"/>
  <c r="G32" i="208"/>
  <c r="H32" i="208"/>
  <c r="I32" i="208"/>
  <c r="J32" i="208"/>
  <c r="K32" i="208"/>
  <c r="L32" i="208"/>
  <c r="M32" i="208"/>
  <c r="N32" i="208"/>
  <c r="O32" i="208"/>
  <c r="P32" i="208"/>
  <c r="Q32" i="208"/>
  <c r="R32" i="208"/>
  <c r="S32" i="208"/>
  <c r="T32" i="208"/>
  <c r="U32" i="208"/>
  <c r="V32" i="208"/>
  <c r="W32" i="208"/>
  <c r="X32" i="208"/>
  <c r="Y32" i="208"/>
  <c r="Z32" i="208"/>
  <c r="AA32" i="208"/>
  <c r="AB32" i="208"/>
  <c r="AC32" i="208"/>
  <c r="AD32" i="208"/>
  <c r="AE32" i="208"/>
  <c r="AF32" i="208"/>
  <c r="AG32" i="208"/>
  <c r="AH32" i="208"/>
  <c r="AI32" i="208"/>
  <c r="AJ32" i="208"/>
  <c r="A33" i="208"/>
  <c r="B33" i="208"/>
  <c r="C33" i="208"/>
  <c r="D33" i="208"/>
  <c r="E33" i="208"/>
  <c r="F33" i="208"/>
  <c r="G33" i="208"/>
  <c r="H33" i="208"/>
  <c r="I33" i="208"/>
  <c r="J33" i="208"/>
  <c r="K33" i="208"/>
  <c r="L33" i="208"/>
  <c r="M33" i="208"/>
  <c r="N33" i="208"/>
  <c r="O33" i="208"/>
  <c r="P33" i="208"/>
  <c r="Q33" i="208"/>
  <c r="R33" i="208"/>
  <c r="S33" i="208"/>
  <c r="T33" i="208"/>
  <c r="U33" i="208"/>
  <c r="V33" i="208"/>
  <c r="W33" i="208"/>
  <c r="X33" i="208"/>
  <c r="Y33" i="208"/>
  <c r="Z33" i="208"/>
  <c r="AA33" i="208"/>
  <c r="AB33" i="208"/>
  <c r="AC33" i="208"/>
  <c r="AD33" i="208"/>
  <c r="AE33" i="208"/>
  <c r="AF33" i="208"/>
  <c r="AG33" i="208"/>
  <c r="AH33" i="208"/>
  <c r="AI33" i="208"/>
  <c r="AJ33" i="208"/>
  <c r="A34" i="208"/>
  <c r="B34" i="208"/>
  <c r="C34" i="208"/>
  <c r="D34" i="208"/>
  <c r="E34" i="208"/>
  <c r="F34" i="208"/>
  <c r="G34" i="208"/>
  <c r="H34" i="208"/>
  <c r="I34" i="208"/>
  <c r="J34" i="208"/>
  <c r="K34" i="208"/>
  <c r="L34" i="208"/>
  <c r="M34" i="208"/>
  <c r="N34" i="208"/>
  <c r="O34" i="208"/>
  <c r="P34" i="208"/>
  <c r="Q34" i="208"/>
  <c r="R34" i="208"/>
  <c r="S34" i="208"/>
  <c r="T34" i="208"/>
  <c r="U34" i="208"/>
  <c r="V34" i="208"/>
  <c r="W34" i="208"/>
  <c r="X34" i="208"/>
  <c r="Y34" i="208"/>
  <c r="Z34" i="208"/>
  <c r="AA34" i="208"/>
  <c r="AB34" i="208"/>
  <c r="AC34" i="208"/>
  <c r="AD34" i="208"/>
  <c r="AE34" i="208"/>
  <c r="AF34" i="208"/>
  <c r="AG34" i="208"/>
  <c r="AH34" i="208"/>
  <c r="AI34" i="208"/>
  <c r="AJ34" i="208"/>
  <c r="A35" i="208"/>
  <c r="B35" i="208"/>
  <c r="C35" i="208"/>
  <c r="D35" i="208"/>
  <c r="E35" i="208"/>
  <c r="F35" i="208"/>
  <c r="G35" i="208"/>
  <c r="H35" i="208"/>
  <c r="I35" i="208"/>
  <c r="J35" i="208"/>
  <c r="K35" i="208"/>
  <c r="L35" i="208"/>
  <c r="M35" i="208"/>
  <c r="N35" i="208"/>
  <c r="O35" i="208"/>
  <c r="P35" i="208"/>
  <c r="Q35" i="208"/>
  <c r="R35" i="208"/>
  <c r="S35" i="208"/>
  <c r="T35" i="208"/>
  <c r="U35" i="208"/>
  <c r="V35" i="208"/>
  <c r="W35" i="208"/>
  <c r="X35" i="208"/>
  <c r="Y35" i="208"/>
  <c r="Z35" i="208"/>
  <c r="AA35" i="208"/>
  <c r="AB35" i="208"/>
  <c r="AC35" i="208"/>
  <c r="AD35" i="208"/>
  <c r="AE35" i="208"/>
  <c r="AF35" i="208"/>
  <c r="AG35" i="208"/>
  <c r="AH35" i="208"/>
  <c r="AI35" i="208"/>
  <c r="AJ35" i="208"/>
  <c r="A36" i="208"/>
  <c r="B36" i="208"/>
  <c r="C36" i="208"/>
  <c r="D36" i="208"/>
  <c r="E36" i="208"/>
  <c r="F36" i="208"/>
  <c r="G36" i="208"/>
  <c r="H36" i="208"/>
  <c r="I36" i="208"/>
  <c r="J36" i="208"/>
  <c r="K36" i="208"/>
  <c r="L36" i="208"/>
  <c r="M36" i="208"/>
  <c r="N36" i="208"/>
  <c r="O36" i="208"/>
  <c r="P36" i="208"/>
  <c r="Q36" i="208"/>
  <c r="R36" i="208"/>
  <c r="S36" i="208"/>
  <c r="T36" i="208"/>
  <c r="U36" i="208"/>
  <c r="V36" i="208"/>
  <c r="W36" i="208"/>
  <c r="X36" i="208"/>
  <c r="Y36" i="208"/>
  <c r="Z36" i="208"/>
  <c r="AA36" i="208"/>
  <c r="AB36" i="208"/>
  <c r="AC36" i="208"/>
  <c r="AD36" i="208"/>
  <c r="AE36" i="208"/>
  <c r="AF36" i="208"/>
  <c r="AG36" i="208"/>
  <c r="AH36" i="208"/>
  <c r="AI36" i="208"/>
  <c r="AJ36" i="208"/>
  <c r="A37" i="208"/>
  <c r="B37" i="208"/>
  <c r="C37" i="208"/>
  <c r="D37" i="208"/>
  <c r="E37" i="208"/>
  <c r="F37" i="208"/>
  <c r="G37" i="208"/>
  <c r="H37" i="208"/>
  <c r="I37" i="208"/>
  <c r="J37" i="208"/>
  <c r="K37" i="208"/>
  <c r="L37" i="208"/>
  <c r="M37" i="208"/>
  <c r="N37" i="208"/>
  <c r="O37" i="208"/>
  <c r="P37" i="208"/>
  <c r="Q37" i="208"/>
  <c r="R37" i="208"/>
  <c r="S37" i="208"/>
  <c r="T37" i="208"/>
  <c r="U37" i="208"/>
  <c r="V37" i="208"/>
  <c r="W37" i="208"/>
  <c r="X37" i="208"/>
  <c r="Y37" i="208"/>
  <c r="Z37" i="208"/>
  <c r="AA37" i="208"/>
  <c r="AB37" i="208"/>
  <c r="AC37" i="208"/>
  <c r="AD37" i="208"/>
  <c r="AE37" i="208"/>
  <c r="AF37" i="208"/>
  <c r="AG37" i="208"/>
  <c r="AH37" i="208"/>
  <c r="AI37" i="208"/>
  <c r="AJ37" i="208"/>
  <c r="A38" i="208"/>
  <c r="B38" i="208"/>
  <c r="C38" i="208"/>
  <c r="D38" i="208"/>
  <c r="E38" i="208"/>
  <c r="F38" i="208"/>
  <c r="G38" i="208"/>
  <c r="H38" i="208"/>
  <c r="I38" i="208"/>
  <c r="J38" i="208"/>
  <c r="K38" i="208"/>
  <c r="L38" i="208"/>
  <c r="M38" i="208"/>
  <c r="N38" i="208"/>
  <c r="O38" i="208"/>
  <c r="P38" i="208"/>
  <c r="Q38" i="208"/>
  <c r="R38" i="208"/>
  <c r="S38" i="208"/>
  <c r="T38" i="208"/>
  <c r="U38" i="208"/>
  <c r="V38" i="208"/>
  <c r="W38" i="208"/>
  <c r="X38" i="208"/>
  <c r="Y38" i="208"/>
  <c r="Z38" i="208"/>
  <c r="AA38" i="208"/>
  <c r="AB38" i="208"/>
  <c r="AC38" i="208"/>
  <c r="AD38" i="208"/>
  <c r="AE38" i="208"/>
  <c r="AF38" i="208"/>
  <c r="AG38" i="208"/>
  <c r="AH38" i="208"/>
  <c r="AI38" i="208"/>
  <c r="AJ38" i="208"/>
  <c r="A39" i="208"/>
  <c r="B39" i="208"/>
  <c r="C39" i="208"/>
  <c r="D39" i="208"/>
  <c r="E39" i="208"/>
  <c r="F39" i="208"/>
  <c r="G39" i="208"/>
  <c r="H39" i="208"/>
  <c r="I39" i="208"/>
  <c r="J39" i="208"/>
  <c r="K39" i="208"/>
  <c r="L39" i="208"/>
  <c r="M39" i="208"/>
  <c r="N39" i="208"/>
  <c r="O39" i="208"/>
  <c r="P39" i="208"/>
  <c r="Q39" i="208"/>
  <c r="R39" i="208"/>
  <c r="S39" i="208"/>
  <c r="T39" i="208"/>
  <c r="U39" i="208"/>
  <c r="V39" i="208"/>
  <c r="W39" i="208"/>
  <c r="X39" i="208"/>
  <c r="Y39" i="208"/>
  <c r="Z39" i="208"/>
  <c r="AA39" i="208"/>
  <c r="AB39" i="208"/>
  <c r="AC39" i="208"/>
  <c r="AD39" i="208"/>
  <c r="AE39" i="208"/>
  <c r="AF39" i="208"/>
  <c r="AG39" i="208"/>
  <c r="AH39" i="208"/>
  <c r="AI39" i="208"/>
  <c r="AJ39" i="208"/>
  <c r="A40" i="208"/>
  <c r="B40" i="208"/>
  <c r="C40" i="208"/>
  <c r="D40" i="208"/>
  <c r="E40" i="208"/>
  <c r="F40" i="208"/>
  <c r="G40" i="208"/>
  <c r="H40" i="208"/>
  <c r="I40" i="208"/>
  <c r="J40" i="208"/>
  <c r="K40" i="208"/>
  <c r="L40" i="208"/>
  <c r="M40" i="208"/>
  <c r="N40" i="208"/>
  <c r="O40" i="208"/>
  <c r="P40" i="208"/>
  <c r="Q40" i="208"/>
  <c r="R40" i="208"/>
  <c r="S40" i="208"/>
  <c r="T40" i="208"/>
  <c r="U40" i="208"/>
  <c r="V40" i="208"/>
  <c r="W40" i="208"/>
  <c r="X40" i="208"/>
  <c r="Y40" i="208"/>
  <c r="Z40" i="208"/>
  <c r="AA40" i="208"/>
  <c r="AB40" i="208"/>
  <c r="AC40" i="208"/>
  <c r="AD40" i="208"/>
  <c r="AE40" i="208"/>
  <c r="AF40" i="208"/>
  <c r="AG40" i="208"/>
  <c r="AH40" i="208"/>
  <c r="AI40" i="208"/>
  <c r="AJ40" i="208"/>
  <c r="A41" i="208"/>
  <c r="B41" i="208"/>
  <c r="C41" i="208"/>
  <c r="D41" i="208"/>
  <c r="E41" i="208"/>
  <c r="F41" i="208"/>
  <c r="G41" i="208"/>
  <c r="H41" i="208"/>
  <c r="I41" i="208"/>
  <c r="J41" i="208"/>
  <c r="K41" i="208"/>
  <c r="L41" i="208"/>
  <c r="M41" i="208"/>
  <c r="N41" i="208"/>
  <c r="O41" i="208"/>
  <c r="P41" i="208"/>
  <c r="Q41" i="208"/>
  <c r="R41" i="208"/>
  <c r="S41" i="208"/>
  <c r="T41" i="208"/>
  <c r="U41" i="208"/>
  <c r="V41" i="208"/>
  <c r="W41" i="208"/>
  <c r="X41" i="208"/>
  <c r="Y41" i="208"/>
  <c r="Z41" i="208"/>
  <c r="AA41" i="208"/>
  <c r="AB41" i="208"/>
  <c r="AC41" i="208"/>
  <c r="AD41" i="208"/>
  <c r="AE41" i="208"/>
  <c r="AF41" i="208"/>
  <c r="AG41" i="208"/>
  <c r="AH41" i="208"/>
  <c r="AI41" i="208"/>
  <c r="AJ41" i="208"/>
  <c r="A42" i="208"/>
  <c r="B42" i="208"/>
  <c r="C42" i="208"/>
  <c r="D42" i="208"/>
  <c r="E42" i="208"/>
  <c r="F42" i="208"/>
  <c r="G42" i="208"/>
  <c r="H42" i="208"/>
  <c r="I42" i="208"/>
  <c r="J42" i="208"/>
  <c r="K42" i="208"/>
  <c r="L42" i="208"/>
  <c r="M42" i="208"/>
  <c r="N42" i="208"/>
  <c r="O42" i="208"/>
  <c r="P42" i="208"/>
  <c r="Q42" i="208"/>
  <c r="R42" i="208"/>
  <c r="S42" i="208"/>
  <c r="T42" i="208"/>
  <c r="U42" i="208"/>
  <c r="V42" i="208"/>
  <c r="W42" i="208"/>
  <c r="X42" i="208"/>
  <c r="Y42" i="208"/>
  <c r="Z42" i="208"/>
  <c r="AA42" i="208"/>
  <c r="AB42" i="208"/>
  <c r="AC42" i="208"/>
  <c r="AD42" i="208"/>
  <c r="AE42" i="208"/>
  <c r="AF42" i="208"/>
  <c r="AG42" i="208"/>
  <c r="AH42" i="208"/>
  <c r="AI42" i="208"/>
  <c r="AJ42" i="208"/>
  <c r="A43" i="208"/>
  <c r="B43" i="208"/>
  <c r="C43" i="208"/>
  <c r="D43" i="208"/>
  <c r="E43" i="208"/>
  <c r="F43" i="208"/>
  <c r="G43" i="208"/>
  <c r="H43" i="208"/>
  <c r="I43" i="208"/>
  <c r="J43" i="208"/>
  <c r="K43" i="208"/>
  <c r="L43" i="208"/>
  <c r="M43" i="208"/>
  <c r="N43" i="208"/>
  <c r="O43" i="208"/>
  <c r="P43" i="208"/>
  <c r="Q43" i="208"/>
  <c r="R43" i="208"/>
  <c r="S43" i="208"/>
  <c r="T43" i="208"/>
  <c r="U43" i="208"/>
  <c r="V43" i="208"/>
  <c r="W43" i="208"/>
  <c r="X43" i="208"/>
  <c r="Y43" i="208"/>
  <c r="Z43" i="208"/>
  <c r="AA43" i="208"/>
  <c r="AB43" i="208"/>
  <c r="AC43" i="208"/>
  <c r="AD43" i="208"/>
  <c r="AE43" i="208"/>
  <c r="AF43" i="208"/>
  <c r="AG43" i="208"/>
  <c r="AH43" i="208"/>
  <c r="AI43" i="208"/>
  <c r="AJ43" i="208"/>
  <c r="A44" i="208"/>
  <c r="B44" i="208"/>
  <c r="C44" i="208"/>
  <c r="D44" i="208"/>
  <c r="E44" i="208"/>
  <c r="F44" i="208"/>
  <c r="G44" i="208"/>
  <c r="H44" i="208"/>
  <c r="I44" i="208"/>
  <c r="J44" i="208"/>
  <c r="K44" i="208"/>
  <c r="L44" i="208"/>
  <c r="M44" i="208"/>
  <c r="N44" i="208"/>
  <c r="O44" i="208"/>
  <c r="P44" i="208"/>
  <c r="Q44" i="208"/>
  <c r="R44" i="208"/>
  <c r="S44" i="208"/>
  <c r="T44" i="208"/>
  <c r="U44" i="208"/>
  <c r="V44" i="208"/>
  <c r="W44" i="208"/>
  <c r="X44" i="208"/>
  <c r="Y44" i="208"/>
  <c r="Z44" i="208"/>
  <c r="AA44" i="208"/>
  <c r="AB44" i="208"/>
  <c r="AC44" i="208"/>
  <c r="AD44" i="208"/>
  <c r="AE44" i="208"/>
  <c r="AF44" i="208"/>
  <c r="AG44" i="208"/>
  <c r="AH44" i="208"/>
  <c r="AI44" i="208"/>
  <c r="AJ44" i="208"/>
  <c r="A45" i="208"/>
  <c r="B45" i="208"/>
  <c r="C45" i="208"/>
  <c r="D45" i="208"/>
  <c r="E45" i="208"/>
  <c r="F45" i="208"/>
  <c r="G45" i="208"/>
  <c r="H45" i="208"/>
  <c r="I45" i="208"/>
  <c r="J45" i="208"/>
  <c r="K45" i="208"/>
  <c r="L45" i="208"/>
  <c r="M45" i="208"/>
  <c r="N45" i="208"/>
  <c r="O45" i="208"/>
  <c r="P45" i="208"/>
  <c r="Q45" i="208"/>
  <c r="R45" i="208"/>
  <c r="S45" i="208"/>
  <c r="T45" i="208"/>
  <c r="U45" i="208"/>
  <c r="V45" i="208"/>
  <c r="W45" i="208"/>
  <c r="X45" i="208"/>
  <c r="Y45" i="208"/>
  <c r="Z45" i="208"/>
  <c r="AA45" i="208"/>
  <c r="AB45" i="208"/>
  <c r="AC45" i="208"/>
  <c r="AD45" i="208"/>
  <c r="AE45" i="208"/>
  <c r="AF45" i="208"/>
  <c r="AG45" i="208"/>
  <c r="AH45" i="208"/>
  <c r="AI45" i="208"/>
  <c r="AJ45" i="208"/>
  <c r="A46" i="208"/>
  <c r="B46" i="208"/>
  <c r="C46" i="208"/>
  <c r="D46" i="208"/>
  <c r="E46" i="208"/>
  <c r="F46" i="208"/>
  <c r="G46" i="208"/>
  <c r="H46" i="208"/>
  <c r="I46" i="208"/>
  <c r="J46" i="208"/>
  <c r="K46" i="208"/>
  <c r="L46" i="208"/>
  <c r="M46" i="208"/>
  <c r="N46" i="208"/>
  <c r="O46" i="208"/>
  <c r="P46" i="208"/>
  <c r="Q46" i="208"/>
  <c r="R46" i="208"/>
  <c r="S46" i="208"/>
  <c r="T46" i="208"/>
  <c r="U46" i="208"/>
  <c r="V46" i="208"/>
  <c r="W46" i="208"/>
  <c r="X46" i="208"/>
  <c r="Y46" i="208"/>
  <c r="Z46" i="208"/>
  <c r="AA46" i="208"/>
  <c r="AB46" i="208"/>
  <c r="AC46" i="208"/>
  <c r="AD46" i="208"/>
  <c r="AE46" i="208"/>
  <c r="AF46" i="208"/>
  <c r="AG46" i="208"/>
  <c r="AH46" i="208"/>
  <c r="AI46" i="208"/>
  <c r="AJ46" i="208"/>
  <c r="A47" i="208"/>
  <c r="B47" i="208"/>
  <c r="C47" i="208"/>
  <c r="D47" i="208"/>
  <c r="E47" i="208"/>
  <c r="F47" i="208"/>
  <c r="G47" i="208"/>
  <c r="H47" i="208"/>
  <c r="I47" i="208"/>
  <c r="J47" i="208"/>
  <c r="K47" i="208"/>
  <c r="L47" i="208"/>
  <c r="M47" i="208"/>
  <c r="N47" i="208"/>
  <c r="O47" i="208"/>
  <c r="P47" i="208"/>
  <c r="Q47" i="208"/>
  <c r="R47" i="208"/>
  <c r="S47" i="208"/>
  <c r="T47" i="208"/>
  <c r="U47" i="208"/>
  <c r="V47" i="208"/>
  <c r="W47" i="208"/>
  <c r="X47" i="208"/>
  <c r="Y47" i="208"/>
  <c r="Z47" i="208"/>
  <c r="AA47" i="208"/>
  <c r="AB47" i="208"/>
  <c r="AC47" i="208"/>
  <c r="AD47" i="208"/>
  <c r="AE47" i="208"/>
  <c r="AF47" i="208"/>
  <c r="AG47" i="208"/>
  <c r="AH47" i="208"/>
  <c r="AI47" i="208"/>
  <c r="AJ47" i="208"/>
  <c r="A48" i="208"/>
  <c r="B48" i="208"/>
  <c r="C48" i="208"/>
  <c r="D48" i="208"/>
  <c r="E48" i="208"/>
  <c r="F48" i="208"/>
  <c r="G48" i="208"/>
  <c r="H48" i="208"/>
  <c r="I48" i="208"/>
  <c r="J48" i="208"/>
  <c r="K48" i="208"/>
  <c r="L48" i="208"/>
  <c r="M48" i="208"/>
  <c r="N48" i="208"/>
  <c r="O48" i="208"/>
  <c r="P48" i="208"/>
  <c r="Q48" i="208"/>
  <c r="R48" i="208"/>
  <c r="S48" i="208"/>
  <c r="T48" i="208"/>
  <c r="U48" i="208"/>
  <c r="V48" i="208"/>
  <c r="W48" i="208"/>
  <c r="X48" i="208"/>
  <c r="Y48" i="208"/>
  <c r="Z48" i="208"/>
  <c r="AA48" i="208"/>
  <c r="AB48" i="208"/>
  <c r="AC48" i="208"/>
  <c r="AD48" i="208"/>
  <c r="AE48" i="208"/>
  <c r="AF48" i="208"/>
  <c r="AG48" i="208"/>
  <c r="AH48" i="208"/>
  <c r="AI48" i="208"/>
  <c r="AJ48" i="208"/>
  <c r="A49" i="208"/>
  <c r="B49" i="208"/>
  <c r="C49" i="208"/>
  <c r="D49" i="208"/>
  <c r="E49" i="208"/>
  <c r="F49" i="208"/>
  <c r="G49" i="208"/>
  <c r="H49" i="208"/>
  <c r="I49" i="208"/>
  <c r="J49" i="208"/>
  <c r="K49" i="208"/>
  <c r="L49" i="208"/>
  <c r="M49" i="208"/>
  <c r="N49" i="208"/>
  <c r="O49" i="208"/>
  <c r="P49" i="208"/>
  <c r="Q49" i="208"/>
  <c r="R49" i="208"/>
  <c r="S49" i="208"/>
  <c r="T49" i="208"/>
  <c r="U49" i="208"/>
  <c r="V49" i="208"/>
  <c r="W49" i="208"/>
  <c r="X49" i="208"/>
  <c r="Y49" i="208"/>
  <c r="Z49" i="208"/>
  <c r="AA49" i="208"/>
  <c r="AB49" i="208"/>
  <c r="AC49" i="208"/>
  <c r="AD49" i="208"/>
  <c r="AE49" i="208"/>
  <c r="AF49" i="208"/>
  <c r="AG49" i="208"/>
  <c r="AH49" i="208"/>
  <c r="AI49" i="208"/>
  <c r="AJ49" i="208"/>
  <c r="A50" i="208"/>
  <c r="B50" i="208"/>
  <c r="C50" i="208"/>
  <c r="D50" i="208"/>
  <c r="E50" i="208"/>
  <c r="F50" i="208"/>
  <c r="G50" i="208"/>
  <c r="H50" i="208"/>
  <c r="I50" i="208"/>
  <c r="J50" i="208"/>
  <c r="K50" i="208"/>
  <c r="L50" i="208"/>
  <c r="M50" i="208"/>
  <c r="N50" i="208"/>
  <c r="O50" i="208"/>
  <c r="P50" i="208"/>
  <c r="Q50" i="208"/>
  <c r="R50" i="208"/>
  <c r="S50" i="208"/>
  <c r="T50" i="208"/>
  <c r="U50" i="208"/>
  <c r="V50" i="208"/>
  <c r="W50" i="208"/>
  <c r="X50" i="208"/>
  <c r="Y50" i="208"/>
  <c r="Z50" i="208"/>
  <c r="AA50" i="208"/>
  <c r="AB50" i="208"/>
  <c r="AC50" i="208"/>
  <c r="AD50" i="208"/>
  <c r="AE50" i="208"/>
  <c r="AF50" i="208"/>
  <c r="AG50" i="208"/>
  <c r="AH50" i="208"/>
  <c r="AI50" i="208"/>
  <c r="AJ50" i="208"/>
  <c r="A51" i="208"/>
  <c r="B51" i="208"/>
  <c r="C51" i="208"/>
  <c r="D51" i="208"/>
  <c r="E51" i="208"/>
  <c r="F51" i="208"/>
  <c r="G51" i="208"/>
  <c r="H51" i="208"/>
  <c r="I51" i="208"/>
  <c r="J51" i="208"/>
  <c r="K51" i="208"/>
  <c r="L51" i="208"/>
  <c r="M51" i="208"/>
  <c r="N51" i="208"/>
  <c r="O51" i="208"/>
  <c r="P51" i="208"/>
  <c r="Q51" i="208"/>
  <c r="R51" i="208"/>
  <c r="S51" i="208"/>
  <c r="T51" i="208"/>
  <c r="U51" i="208"/>
  <c r="V51" i="208"/>
  <c r="W51" i="208"/>
  <c r="X51" i="208"/>
  <c r="Y51" i="208"/>
  <c r="Z51" i="208"/>
  <c r="AA51" i="208"/>
  <c r="AB51" i="208"/>
  <c r="AC51" i="208"/>
  <c r="AD51" i="208"/>
  <c r="AE51" i="208"/>
  <c r="AF51" i="208"/>
  <c r="AG51" i="208"/>
  <c r="AH51" i="208"/>
  <c r="AI51" i="208"/>
  <c r="AJ51" i="208"/>
  <c r="A52" i="208"/>
  <c r="B52" i="208"/>
  <c r="C52" i="208"/>
  <c r="D52" i="208"/>
  <c r="E52" i="208"/>
  <c r="F52" i="208"/>
  <c r="G52" i="208"/>
  <c r="H52" i="208"/>
  <c r="I52" i="208"/>
  <c r="J52" i="208"/>
  <c r="K52" i="208"/>
  <c r="L52" i="208"/>
  <c r="M52" i="208"/>
  <c r="N52" i="208"/>
  <c r="O52" i="208"/>
  <c r="P52" i="208"/>
  <c r="Q52" i="208"/>
  <c r="R52" i="208"/>
  <c r="S52" i="208"/>
  <c r="T52" i="208"/>
  <c r="U52" i="208"/>
  <c r="V52" i="208"/>
  <c r="W52" i="208"/>
  <c r="X52" i="208"/>
  <c r="Y52" i="208"/>
  <c r="Z52" i="208"/>
  <c r="AA52" i="208"/>
  <c r="AB52" i="208"/>
  <c r="AC52" i="208"/>
  <c r="AD52" i="208"/>
  <c r="AE52" i="208"/>
  <c r="AF52" i="208"/>
  <c r="AG52" i="208"/>
  <c r="AH52" i="208"/>
  <c r="AI52" i="208"/>
  <c r="AJ52" i="208"/>
  <c r="A53" i="208"/>
  <c r="B53" i="208"/>
  <c r="C53" i="208"/>
  <c r="D53" i="208"/>
  <c r="E53" i="208"/>
  <c r="F53" i="208"/>
  <c r="G53" i="208"/>
  <c r="H53" i="208"/>
  <c r="I53" i="208"/>
  <c r="J53" i="208"/>
  <c r="K53" i="208"/>
  <c r="L53" i="208"/>
  <c r="M53" i="208"/>
  <c r="N53" i="208"/>
  <c r="O53" i="208"/>
  <c r="P53" i="208"/>
  <c r="Q53" i="208"/>
  <c r="R53" i="208"/>
  <c r="S53" i="208"/>
  <c r="T53" i="208"/>
  <c r="U53" i="208"/>
  <c r="V53" i="208"/>
  <c r="W53" i="208"/>
  <c r="X53" i="208"/>
  <c r="Y53" i="208"/>
  <c r="Z53" i="208"/>
  <c r="AA53" i="208"/>
  <c r="AB53" i="208"/>
  <c r="AC53" i="208"/>
  <c r="AD53" i="208"/>
  <c r="AE53" i="208"/>
  <c r="AF53" i="208"/>
  <c r="AG53" i="208"/>
  <c r="AH53" i="208"/>
  <c r="AI53" i="208"/>
  <c r="AJ53" i="208"/>
  <c r="A54" i="208"/>
  <c r="B54" i="208"/>
  <c r="C54" i="208"/>
  <c r="D54" i="208"/>
  <c r="E54" i="208"/>
  <c r="F54" i="208"/>
  <c r="G54" i="208"/>
  <c r="H54" i="208"/>
  <c r="I54" i="208"/>
  <c r="J54" i="208"/>
  <c r="K54" i="208"/>
  <c r="L54" i="208"/>
  <c r="M54" i="208"/>
  <c r="N54" i="208"/>
  <c r="O54" i="208"/>
  <c r="P54" i="208"/>
  <c r="Q54" i="208"/>
  <c r="R54" i="208"/>
  <c r="S54" i="208"/>
  <c r="T54" i="208"/>
  <c r="U54" i="208"/>
  <c r="V54" i="208"/>
  <c r="W54" i="208"/>
  <c r="X54" i="208"/>
  <c r="Y54" i="208"/>
  <c r="Z54" i="208"/>
  <c r="AA54" i="208"/>
  <c r="AB54" i="208"/>
  <c r="AC54" i="208"/>
  <c r="AD54" i="208"/>
  <c r="AE54" i="208"/>
  <c r="AF54" i="208"/>
  <c r="AG54" i="208"/>
  <c r="AH54" i="208"/>
  <c r="AI54" i="208"/>
  <c r="AJ54" i="208"/>
  <c r="A55" i="208"/>
  <c r="B55" i="208"/>
  <c r="C55" i="208"/>
  <c r="D55" i="208"/>
  <c r="E55" i="208"/>
  <c r="F55" i="208"/>
  <c r="G55" i="208"/>
  <c r="H55" i="208"/>
  <c r="I55" i="208"/>
  <c r="J55" i="208"/>
  <c r="K55" i="208"/>
  <c r="L55" i="208"/>
  <c r="M55" i="208"/>
  <c r="N55" i="208"/>
  <c r="O55" i="208"/>
  <c r="P55" i="208"/>
  <c r="Q55" i="208"/>
  <c r="R55" i="208"/>
  <c r="S55" i="208"/>
  <c r="T55" i="208"/>
  <c r="U55" i="208"/>
  <c r="V55" i="208"/>
  <c r="W55" i="208"/>
  <c r="X55" i="208"/>
  <c r="Y55" i="208"/>
  <c r="Z55" i="208"/>
  <c r="AA55" i="208"/>
  <c r="AB55" i="208"/>
  <c r="AC55" i="208"/>
  <c r="AD55" i="208"/>
  <c r="AE55" i="208"/>
  <c r="AF55" i="208"/>
  <c r="AG55" i="208"/>
  <c r="AH55" i="208"/>
  <c r="AI55" i="208"/>
  <c r="AJ55" i="208"/>
  <c r="A56" i="208"/>
  <c r="B56" i="208"/>
  <c r="C56" i="208"/>
  <c r="D56" i="208"/>
  <c r="E56" i="208"/>
  <c r="F56" i="208"/>
  <c r="G56" i="208"/>
  <c r="H56" i="208"/>
  <c r="I56" i="208"/>
  <c r="J56" i="208"/>
  <c r="K56" i="208"/>
  <c r="L56" i="208"/>
  <c r="M56" i="208"/>
  <c r="N56" i="208"/>
  <c r="O56" i="208"/>
  <c r="P56" i="208"/>
  <c r="Q56" i="208"/>
  <c r="R56" i="208"/>
  <c r="S56" i="208"/>
  <c r="T56" i="208"/>
  <c r="U56" i="208"/>
  <c r="V56" i="208"/>
  <c r="W56" i="208"/>
  <c r="X56" i="208"/>
  <c r="Y56" i="208"/>
  <c r="Z56" i="208"/>
  <c r="AA56" i="208"/>
  <c r="AB56" i="208"/>
  <c r="AC56" i="208"/>
  <c r="AD56" i="208"/>
  <c r="AE56" i="208"/>
  <c r="AF56" i="208"/>
  <c r="AG56" i="208"/>
  <c r="AH56" i="208"/>
  <c r="AI56" i="208"/>
  <c r="AJ56" i="208"/>
  <c r="A57" i="208"/>
  <c r="B57" i="208"/>
  <c r="C57" i="208"/>
  <c r="D57" i="208"/>
  <c r="E57" i="208"/>
  <c r="F57" i="208"/>
  <c r="G57" i="208"/>
  <c r="H57" i="208"/>
  <c r="I57" i="208"/>
  <c r="J57" i="208"/>
  <c r="K57" i="208"/>
  <c r="L57" i="208"/>
  <c r="M57" i="208"/>
  <c r="N57" i="208"/>
  <c r="O57" i="208"/>
  <c r="P57" i="208"/>
  <c r="Q57" i="208"/>
  <c r="R57" i="208"/>
  <c r="S57" i="208"/>
  <c r="T57" i="208"/>
  <c r="U57" i="208"/>
  <c r="V57" i="208"/>
  <c r="W57" i="208"/>
  <c r="X57" i="208"/>
  <c r="Y57" i="208"/>
  <c r="Z57" i="208"/>
  <c r="AA57" i="208"/>
  <c r="AB57" i="208"/>
  <c r="AC57" i="208"/>
  <c r="AD57" i="208"/>
  <c r="AE57" i="208"/>
  <c r="AF57" i="208"/>
  <c r="AG57" i="208"/>
  <c r="AH57" i="208"/>
  <c r="AI57" i="208"/>
  <c r="AJ57" i="208"/>
  <c r="A58" i="208"/>
  <c r="B58" i="208"/>
  <c r="C58" i="208"/>
  <c r="D58" i="208"/>
  <c r="E58" i="208"/>
  <c r="F58" i="208"/>
  <c r="G58" i="208"/>
  <c r="H58" i="208"/>
  <c r="I58" i="208"/>
  <c r="J58" i="208"/>
  <c r="K58" i="208"/>
  <c r="L58" i="208"/>
  <c r="M58" i="208"/>
  <c r="N58" i="208"/>
  <c r="O58" i="208"/>
  <c r="P58" i="208"/>
  <c r="Q58" i="208"/>
  <c r="R58" i="208"/>
  <c r="S58" i="208"/>
  <c r="T58" i="208"/>
  <c r="U58" i="208"/>
  <c r="V58" i="208"/>
  <c r="W58" i="208"/>
  <c r="X58" i="208"/>
  <c r="Y58" i="208"/>
  <c r="Z58" i="208"/>
  <c r="AA58" i="208"/>
  <c r="AB58" i="208"/>
  <c r="AC58" i="208"/>
  <c r="AD58" i="208"/>
  <c r="AE58" i="208"/>
  <c r="AF58" i="208"/>
  <c r="AG58" i="208"/>
  <c r="AH58" i="208"/>
  <c r="AI58" i="208"/>
  <c r="AJ58" i="208"/>
  <c r="A59" i="208"/>
  <c r="B59" i="208"/>
  <c r="C59" i="208"/>
  <c r="D59" i="208"/>
  <c r="E59" i="208"/>
  <c r="F59" i="208"/>
  <c r="G59" i="208"/>
  <c r="H59" i="208"/>
  <c r="I59" i="208"/>
  <c r="J59" i="208"/>
  <c r="K59" i="208"/>
  <c r="L59" i="208"/>
  <c r="M59" i="208"/>
  <c r="N59" i="208"/>
  <c r="O59" i="208"/>
  <c r="P59" i="208"/>
  <c r="Q59" i="208"/>
  <c r="R59" i="208"/>
  <c r="S59" i="208"/>
  <c r="T59" i="208"/>
  <c r="U59" i="208"/>
  <c r="V59" i="208"/>
  <c r="W59" i="208"/>
  <c r="X59" i="208"/>
  <c r="Y59" i="208"/>
  <c r="Z59" i="208"/>
  <c r="AA59" i="208"/>
  <c r="AB59" i="208"/>
  <c r="AC59" i="208"/>
  <c r="AD59" i="208"/>
  <c r="AE59" i="208"/>
  <c r="AF59" i="208"/>
  <c r="AG59" i="208"/>
  <c r="AH59" i="208"/>
  <c r="AI59" i="208"/>
  <c r="AJ59" i="208"/>
  <c r="A60" i="208"/>
  <c r="B60" i="208"/>
  <c r="C60" i="208"/>
  <c r="D60" i="208"/>
  <c r="E60" i="208"/>
  <c r="F60" i="208"/>
  <c r="G60" i="208"/>
  <c r="H60" i="208"/>
  <c r="I60" i="208"/>
  <c r="J60" i="208"/>
  <c r="K60" i="208"/>
  <c r="L60" i="208"/>
  <c r="M60" i="208"/>
  <c r="N60" i="208"/>
  <c r="O60" i="208"/>
  <c r="P60" i="208"/>
  <c r="Q60" i="208"/>
  <c r="R60" i="208"/>
  <c r="S60" i="208"/>
  <c r="T60" i="208"/>
  <c r="U60" i="208"/>
  <c r="V60" i="208"/>
  <c r="W60" i="208"/>
  <c r="X60" i="208"/>
  <c r="Y60" i="208"/>
  <c r="Z60" i="208"/>
  <c r="AA60" i="208"/>
  <c r="AB60" i="208"/>
  <c r="AC60" i="208"/>
  <c r="AD60" i="208"/>
  <c r="AE60" i="208"/>
  <c r="AF60" i="208"/>
  <c r="AG60" i="208"/>
  <c r="AH60" i="208"/>
  <c r="AI60" i="208"/>
  <c r="AJ60" i="208"/>
  <c r="A61" i="208"/>
  <c r="B61" i="208"/>
  <c r="C61" i="208"/>
  <c r="D61" i="208"/>
  <c r="E61" i="208"/>
  <c r="F61" i="208"/>
  <c r="G61" i="208"/>
  <c r="H61" i="208"/>
  <c r="I61" i="208"/>
  <c r="J61" i="208"/>
  <c r="K61" i="208"/>
  <c r="L61" i="208"/>
  <c r="M61" i="208"/>
  <c r="N61" i="208"/>
  <c r="O61" i="208"/>
  <c r="P61" i="208"/>
  <c r="Q61" i="208"/>
  <c r="R61" i="208"/>
  <c r="S61" i="208"/>
  <c r="T61" i="208"/>
  <c r="U61" i="208"/>
  <c r="V61" i="208"/>
  <c r="W61" i="208"/>
  <c r="X61" i="208"/>
  <c r="Y61" i="208"/>
  <c r="Z61" i="208"/>
  <c r="AA61" i="208"/>
  <c r="AB61" i="208"/>
  <c r="AC61" i="208"/>
  <c r="AD61" i="208"/>
  <c r="AE61" i="208"/>
  <c r="AF61" i="208"/>
  <c r="AG61" i="208"/>
  <c r="AH61" i="208"/>
  <c r="AI61" i="208"/>
  <c r="AJ61" i="208"/>
  <c r="A62" i="208"/>
  <c r="B62" i="208"/>
  <c r="C62" i="208"/>
  <c r="D62" i="208"/>
  <c r="E62" i="208"/>
  <c r="F62" i="208"/>
  <c r="G62" i="208"/>
  <c r="H62" i="208"/>
  <c r="I62" i="208"/>
  <c r="J62" i="208"/>
  <c r="K62" i="208"/>
  <c r="L62" i="208"/>
  <c r="M62" i="208"/>
  <c r="N62" i="208"/>
  <c r="O62" i="208"/>
  <c r="P62" i="208"/>
  <c r="Q62" i="208"/>
  <c r="R62" i="208"/>
  <c r="S62" i="208"/>
  <c r="T62" i="208"/>
  <c r="U62" i="208"/>
  <c r="V62" i="208"/>
  <c r="W62" i="208"/>
  <c r="X62" i="208"/>
  <c r="Y62" i="208"/>
  <c r="Z62" i="208"/>
  <c r="AA62" i="208"/>
  <c r="AB62" i="208"/>
  <c r="AC62" i="208"/>
  <c r="AD62" i="208"/>
  <c r="AE62" i="208"/>
  <c r="AF62" i="208"/>
  <c r="AG62" i="208"/>
  <c r="AH62" i="208"/>
  <c r="AI62" i="208"/>
  <c r="AJ62" i="208"/>
  <c r="A63" i="208"/>
  <c r="B63" i="208"/>
  <c r="C63" i="208"/>
  <c r="D63" i="208"/>
  <c r="E63" i="208"/>
  <c r="F63" i="208"/>
  <c r="G63" i="208"/>
  <c r="H63" i="208"/>
  <c r="I63" i="208"/>
  <c r="J63" i="208"/>
  <c r="K63" i="208"/>
  <c r="L63" i="208"/>
  <c r="M63" i="208"/>
  <c r="N63" i="208"/>
  <c r="O63" i="208"/>
  <c r="P63" i="208"/>
  <c r="Q63" i="208"/>
  <c r="R63" i="208"/>
  <c r="S63" i="208"/>
  <c r="T63" i="208"/>
  <c r="U63" i="208"/>
  <c r="V63" i="208"/>
  <c r="W63" i="208"/>
  <c r="X63" i="208"/>
  <c r="Y63" i="208"/>
  <c r="Z63" i="208"/>
  <c r="AA63" i="208"/>
  <c r="AB63" i="208"/>
  <c r="AC63" i="208"/>
  <c r="AD63" i="208"/>
  <c r="AE63" i="208"/>
  <c r="AF63" i="208"/>
  <c r="AG63" i="208"/>
  <c r="AH63" i="208"/>
  <c r="AI63" i="208"/>
  <c r="AJ63" i="208"/>
  <c r="A64" i="208"/>
  <c r="B64" i="208"/>
  <c r="C64" i="208"/>
  <c r="D64" i="208"/>
  <c r="E64" i="208"/>
  <c r="F64" i="208"/>
  <c r="G64" i="208"/>
  <c r="H64" i="208"/>
  <c r="I64" i="208"/>
  <c r="J64" i="208"/>
  <c r="K64" i="208"/>
  <c r="L64" i="208"/>
  <c r="M64" i="208"/>
  <c r="N64" i="208"/>
  <c r="O64" i="208"/>
  <c r="P64" i="208"/>
  <c r="Q64" i="208"/>
  <c r="R64" i="208"/>
  <c r="S64" i="208"/>
  <c r="T64" i="208"/>
  <c r="U64" i="208"/>
  <c r="V64" i="208"/>
  <c r="W64" i="208"/>
  <c r="X64" i="208"/>
  <c r="Y64" i="208"/>
  <c r="Z64" i="208"/>
  <c r="AA64" i="208"/>
  <c r="AB64" i="208"/>
  <c r="AC64" i="208"/>
  <c r="AD64" i="208"/>
  <c r="AE64" i="208"/>
  <c r="AF64" i="208"/>
  <c r="AG64" i="208"/>
  <c r="AH64" i="208"/>
  <c r="AI64" i="208"/>
  <c r="AJ64" i="208"/>
  <c r="A65" i="208"/>
  <c r="B65" i="208"/>
  <c r="C65" i="208"/>
  <c r="D65" i="208"/>
  <c r="E65" i="208"/>
  <c r="F65" i="208"/>
  <c r="G65" i="208"/>
  <c r="H65" i="208"/>
  <c r="I65" i="208"/>
  <c r="J65" i="208"/>
  <c r="K65" i="208"/>
  <c r="L65" i="208"/>
  <c r="M65" i="208"/>
  <c r="N65" i="208"/>
  <c r="O65" i="208"/>
  <c r="P65" i="208"/>
  <c r="Q65" i="208"/>
  <c r="R65" i="208"/>
  <c r="S65" i="208"/>
  <c r="T65" i="208"/>
  <c r="U65" i="208"/>
  <c r="V65" i="208"/>
  <c r="W65" i="208"/>
  <c r="X65" i="208"/>
  <c r="Y65" i="208"/>
  <c r="Z65" i="208"/>
  <c r="AA65" i="208"/>
  <c r="AB65" i="208"/>
  <c r="AC65" i="208"/>
  <c r="AD65" i="208"/>
  <c r="AE65" i="208"/>
  <c r="AF65" i="208"/>
  <c r="AG65" i="208"/>
  <c r="AH65" i="208"/>
  <c r="AI65" i="208"/>
  <c r="AJ65" i="208"/>
  <c r="A66" i="208"/>
  <c r="B66" i="208"/>
  <c r="C66" i="208"/>
  <c r="D66" i="208"/>
  <c r="E66" i="208"/>
  <c r="F66" i="208"/>
  <c r="G66" i="208"/>
  <c r="H66" i="208"/>
  <c r="I66" i="208"/>
  <c r="J66" i="208"/>
  <c r="K66" i="208"/>
  <c r="L66" i="208"/>
  <c r="M66" i="208"/>
  <c r="N66" i="208"/>
  <c r="O66" i="208"/>
  <c r="P66" i="208"/>
  <c r="Q66" i="208"/>
  <c r="R66" i="208"/>
  <c r="S66" i="208"/>
  <c r="T66" i="208"/>
  <c r="U66" i="208"/>
  <c r="V66" i="208"/>
  <c r="W66" i="208"/>
  <c r="X66" i="208"/>
  <c r="Y66" i="208"/>
  <c r="Z66" i="208"/>
  <c r="AA66" i="208"/>
  <c r="AB66" i="208"/>
  <c r="AC66" i="208"/>
  <c r="AD66" i="208"/>
  <c r="AE66" i="208"/>
  <c r="AF66" i="208"/>
  <c r="AG66" i="208"/>
  <c r="AH66" i="208"/>
  <c r="AI66" i="208"/>
  <c r="AJ66" i="208"/>
  <c r="A67" i="208"/>
  <c r="B67" i="208"/>
  <c r="C67" i="208"/>
  <c r="D67" i="208"/>
  <c r="E67" i="208"/>
  <c r="F67" i="208"/>
  <c r="G67" i="208"/>
  <c r="H67" i="208"/>
  <c r="I67" i="208"/>
  <c r="J67" i="208"/>
  <c r="K67" i="208"/>
  <c r="L67" i="208"/>
  <c r="M67" i="208"/>
  <c r="N67" i="208"/>
  <c r="O67" i="208"/>
  <c r="P67" i="208"/>
  <c r="Q67" i="208"/>
  <c r="R67" i="208"/>
  <c r="S67" i="208"/>
  <c r="T67" i="208"/>
  <c r="U67" i="208"/>
  <c r="V67" i="208"/>
  <c r="W67" i="208"/>
  <c r="X67" i="208"/>
  <c r="Y67" i="208"/>
  <c r="Z67" i="208"/>
  <c r="AA67" i="208"/>
  <c r="AB67" i="208"/>
  <c r="AC67" i="208"/>
  <c r="AD67" i="208"/>
  <c r="AE67" i="208"/>
  <c r="AF67" i="208"/>
  <c r="AG67" i="208"/>
  <c r="AH67" i="208"/>
  <c r="AI67" i="208"/>
  <c r="AJ67" i="208"/>
  <c r="A68" i="208"/>
  <c r="B68" i="208"/>
  <c r="C68" i="208"/>
  <c r="D68" i="208"/>
  <c r="E68" i="208"/>
  <c r="F68" i="208"/>
  <c r="G68" i="208"/>
  <c r="H68" i="208"/>
  <c r="I68" i="208"/>
  <c r="J68" i="208"/>
  <c r="K68" i="208"/>
  <c r="L68" i="208"/>
  <c r="M68" i="208"/>
  <c r="N68" i="208"/>
  <c r="O68" i="208"/>
  <c r="P68" i="208"/>
  <c r="Q68" i="208"/>
  <c r="R68" i="208"/>
  <c r="S68" i="208"/>
  <c r="T68" i="208"/>
  <c r="U68" i="208"/>
  <c r="V68" i="208"/>
  <c r="W68" i="208"/>
  <c r="X68" i="208"/>
  <c r="Y68" i="208"/>
  <c r="Z68" i="208"/>
  <c r="AA68" i="208"/>
  <c r="AB68" i="208"/>
  <c r="AC68" i="208"/>
  <c r="AD68" i="208"/>
  <c r="AE68" i="208"/>
  <c r="AF68" i="208"/>
  <c r="AG68" i="208"/>
  <c r="AH68" i="208"/>
  <c r="AI68" i="208"/>
  <c r="AJ68" i="208"/>
  <c r="A69" i="208"/>
  <c r="B69" i="208"/>
  <c r="C69" i="208"/>
  <c r="D69" i="208"/>
  <c r="E69" i="208"/>
  <c r="F69" i="208"/>
  <c r="G69" i="208"/>
  <c r="H69" i="208"/>
  <c r="I69" i="208"/>
  <c r="J69" i="208"/>
  <c r="K69" i="208"/>
  <c r="L69" i="208"/>
  <c r="M69" i="208"/>
  <c r="N69" i="208"/>
  <c r="O69" i="208"/>
  <c r="P69" i="208"/>
  <c r="Q69" i="208"/>
  <c r="R69" i="208"/>
  <c r="S69" i="208"/>
  <c r="T69" i="208"/>
  <c r="U69" i="208"/>
  <c r="V69" i="208"/>
  <c r="W69" i="208"/>
  <c r="X69" i="208"/>
  <c r="Y69" i="208"/>
  <c r="Z69" i="208"/>
  <c r="AA69" i="208"/>
  <c r="AB69" i="208"/>
  <c r="AC69" i="208"/>
  <c r="AD69" i="208"/>
  <c r="AE69" i="208"/>
  <c r="AF69" i="208"/>
  <c r="AG69" i="208"/>
  <c r="AH69" i="208"/>
  <c r="AI69" i="208"/>
  <c r="AJ69" i="208"/>
  <c r="A70" i="208"/>
  <c r="B70" i="208"/>
  <c r="C70" i="208"/>
  <c r="D70" i="208"/>
  <c r="E70" i="208"/>
  <c r="F70" i="208"/>
  <c r="G70" i="208"/>
  <c r="H70" i="208"/>
  <c r="I70" i="208"/>
  <c r="J70" i="208"/>
  <c r="K70" i="208"/>
  <c r="L70" i="208"/>
  <c r="M70" i="208"/>
  <c r="N70" i="208"/>
  <c r="O70" i="208"/>
  <c r="P70" i="208"/>
  <c r="Q70" i="208"/>
  <c r="R70" i="208"/>
  <c r="S70" i="208"/>
  <c r="T70" i="208"/>
  <c r="U70" i="208"/>
  <c r="V70" i="208"/>
  <c r="W70" i="208"/>
  <c r="X70" i="208"/>
  <c r="Y70" i="208"/>
  <c r="Z70" i="208"/>
  <c r="AA70" i="208"/>
  <c r="AB70" i="208"/>
  <c r="AC70" i="208"/>
  <c r="AD70" i="208"/>
  <c r="AE70" i="208"/>
  <c r="AF70" i="208"/>
  <c r="AG70" i="208"/>
  <c r="AH70" i="208"/>
  <c r="AI70" i="208"/>
  <c r="AJ70" i="208"/>
  <c r="A71" i="208"/>
  <c r="B71" i="208"/>
  <c r="C71" i="208"/>
  <c r="D71" i="208"/>
  <c r="E71" i="208"/>
  <c r="F71" i="208"/>
  <c r="G71" i="208"/>
  <c r="H71" i="208"/>
  <c r="I71" i="208"/>
  <c r="J71" i="208"/>
  <c r="K71" i="208"/>
  <c r="L71" i="208"/>
  <c r="M71" i="208"/>
  <c r="N71" i="208"/>
  <c r="O71" i="208"/>
  <c r="P71" i="208"/>
  <c r="Q71" i="208"/>
  <c r="R71" i="208"/>
  <c r="S71" i="208"/>
  <c r="T71" i="208"/>
  <c r="U71" i="208"/>
  <c r="V71" i="208"/>
  <c r="W71" i="208"/>
  <c r="X71" i="208"/>
  <c r="Y71" i="208"/>
  <c r="Z71" i="208"/>
  <c r="AA71" i="208"/>
  <c r="AB71" i="208"/>
  <c r="AC71" i="208"/>
  <c r="AD71" i="208"/>
  <c r="AE71" i="208"/>
  <c r="AF71" i="208"/>
  <c r="AG71" i="208"/>
  <c r="AH71" i="208"/>
  <c r="AI71" i="208"/>
  <c r="AJ71" i="208"/>
  <c r="A72" i="208"/>
  <c r="B72" i="208"/>
  <c r="C72" i="208"/>
  <c r="D72" i="208"/>
  <c r="E72" i="208"/>
  <c r="F72" i="208"/>
  <c r="G72" i="208"/>
  <c r="H72" i="208"/>
  <c r="I72" i="208"/>
  <c r="J72" i="208"/>
  <c r="K72" i="208"/>
  <c r="L72" i="208"/>
  <c r="M72" i="208"/>
  <c r="N72" i="208"/>
  <c r="O72" i="208"/>
  <c r="P72" i="208"/>
  <c r="Q72" i="208"/>
  <c r="R72" i="208"/>
  <c r="S72" i="208"/>
  <c r="T72" i="208"/>
  <c r="U72" i="208"/>
  <c r="V72" i="208"/>
  <c r="W72" i="208"/>
  <c r="X72" i="208"/>
  <c r="Y72" i="208"/>
  <c r="Z72" i="208"/>
  <c r="AA72" i="208"/>
  <c r="AB72" i="208"/>
  <c r="AC72" i="208"/>
  <c r="AD72" i="208"/>
  <c r="AE72" i="208"/>
  <c r="AF72" i="208"/>
  <c r="AG72" i="208"/>
  <c r="AH72" i="208"/>
  <c r="AI72" i="208"/>
  <c r="AJ72" i="208"/>
  <c r="A73" i="208"/>
  <c r="B73" i="208"/>
  <c r="C73" i="208"/>
  <c r="D73" i="208"/>
  <c r="E73" i="208"/>
  <c r="F73" i="208"/>
  <c r="G73" i="208"/>
  <c r="H73" i="208"/>
  <c r="I73" i="208"/>
  <c r="J73" i="208"/>
  <c r="K73" i="208"/>
  <c r="L73" i="208"/>
  <c r="M73" i="208"/>
  <c r="N73" i="208"/>
  <c r="O73" i="208"/>
  <c r="P73" i="208"/>
  <c r="Q73" i="208"/>
  <c r="R73" i="208"/>
  <c r="S73" i="208"/>
  <c r="T73" i="208"/>
  <c r="U73" i="208"/>
  <c r="V73" i="208"/>
  <c r="W73" i="208"/>
  <c r="X73" i="208"/>
  <c r="Y73" i="208"/>
  <c r="Z73" i="208"/>
  <c r="AA73" i="208"/>
  <c r="AB73" i="208"/>
  <c r="AC73" i="208"/>
  <c r="AD73" i="208"/>
  <c r="AE73" i="208"/>
  <c r="AF73" i="208"/>
  <c r="AG73" i="208"/>
  <c r="AH73" i="208"/>
  <c r="AI73" i="208"/>
  <c r="AJ73" i="208"/>
  <c r="A74" i="208"/>
  <c r="B74" i="208"/>
  <c r="C74" i="208"/>
  <c r="D74" i="208"/>
  <c r="E74" i="208"/>
  <c r="F74" i="208"/>
  <c r="G74" i="208"/>
  <c r="H74" i="208"/>
  <c r="I74" i="208"/>
  <c r="J74" i="208"/>
  <c r="K74" i="208"/>
  <c r="L74" i="208"/>
  <c r="M74" i="208"/>
  <c r="N74" i="208"/>
  <c r="O74" i="208"/>
  <c r="P74" i="208"/>
  <c r="Q74" i="208"/>
  <c r="R74" i="208"/>
  <c r="S74" i="208"/>
  <c r="T74" i="208"/>
  <c r="U74" i="208"/>
  <c r="V74" i="208"/>
  <c r="W74" i="208"/>
  <c r="X74" i="208"/>
  <c r="Y74" i="208"/>
  <c r="Z74" i="208"/>
  <c r="AA74" i="208"/>
  <c r="AB74" i="208"/>
  <c r="AC74" i="208"/>
  <c r="AD74" i="208"/>
  <c r="AE74" i="208"/>
  <c r="AF74" i="208"/>
  <c r="AG74" i="208"/>
  <c r="AH74" i="208"/>
  <c r="AI74" i="208"/>
  <c r="AJ74" i="208"/>
  <c r="A75" i="208"/>
  <c r="B75" i="208"/>
  <c r="C75" i="208"/>
  <c r="D75" i="208"/>
  <c r="E75" i="208"/>
  <c r="F75" i="208"/>
  <c r="G75" i="208"/>
  <c r="H75" i="208"/>
  <c r="I75" i="208"/>
  <c r="J75" i="208"/>
  <c r="K75" i="208"/>
  <c r="L75" i="208"/>
  <c r="M75" i="208"/>
  <c r="N75" i="208"/>
  <c r="O75" i="208"/>
  <c r="P75" i="208"/>
  <c r="Q75" i="208"/>
  <c r="R75" i="208"/>
  <c r="S75" i="208"/>
  <c r="T75" i="208"/>
  <c r="U75" i="208"/>
  <c r="V75" i="208"/>
  <c r="W75" i="208"/>
  <c r="X75" i="208"/>
  <c r="Y75" i="208"/>
  <c r="Z75" i="208"/>
  <c r="AA75" i="208"/>
  <c r="AB75" i="208"/>
  <c r="AC75" i="208"/>
  <c r="AD75" i="208"/>
  <c r="AE75" i="208"/>
  <c r="AF75" i="208"/>
  <c r="AG75" i="208"/>
  <c r="AH75" i="208"/>
  <c r="AI75" i="208"/>
  <c r="AJ75" i="208"/>
  <c r="A76" i="208"/>
  <c r="B76" i="208"/>
  <c r="C76" i="208"/>
  <c r="D76" i="208"/>
  <c r="E76" i="208"/>
  <c r="F76" i="208"/>
  <c r="G76" i="208"/>
  <c r="H76" i="208"/>
  <c r="I76" i="208"/>
  <c r="J76" i="208"/>
  <c r="K76" i="208"/>
  <c r="L76" i="208"/>
  <c r="M76" i="208"/>
  <c r="N76" i="208"/>
  <c r="O76" i="208"/>
  <c r="P76" i="208"/>
  <c r="Q76" i="208"/>
  <c r="R76" i="208"/>
  <c r="S76" i="208"/>
  <c r="T76" i="208"/>
  <c r="U76" i="208"/>
  <c r="V76" i="208"/>
  <c r="W76" i="208"/>
  <c r="X76" i="208"/>
  <c r="Y76" i="208"/>
  <c r="Z76" i="208"/>
  <c r="AA76" i="208"/>
  <c r="AB76" i="208"/>
  <c r="AC76" i="208"/>
  <c r="AD76" i="208"/>
  <c r="AE76" i="208"/>
  <c r="AF76" i="208"/>
  <c r="AG76" i="208"/>
  <c r="AH76" i="208"/>
  <c r="AI76" i="208"/>
  <c r="AJ76" i="208"/>
  <c r="A77" i="208"/>
  <c r="B77" i="208"/>
  <c r="C77" i="208"/>
  <c r="D77" i="208"/>
  <c r="E77" i="208"/>
  <c r="F77" i="208"/>
  <c r="G77" i="208"/>
  <c r="H77" i="208"/>
  <c r="I77" i="208"/>
  <c r="J77" i="208"/>
  <c r="K77" i="208"/>
  <c r="L77" i="208"/>
  <c r="M77" i="208"/>
  <c r="N77" i="208"/>
  <c r="O77" i="208"/>
  <c r="P77" i="208"/>
  <c r="Q77" i="208"/>
  <c r="R77" i="208"/>
  <c r="S77" i="208"/>
  <c r="T77" i="208"/>
  <c r="U77" i="208"/>
  <c r="V77" i="208"/>
  <c r="W77" i="208"/>
  <c r="X77" i="208"/>
  <c r="Y77" i="208"/>
  <c r="Z77" i="208"/>
  <c r="AA77" i="208"/>
  <c r="AB77" i="208"/>
  <c r="AC77" i="208"/>
  <c r="AD77" i="208"/>
  <c r="AE77" i="208"/>
  <c r="AF77" i="208"/>
  <c r="AG77" i="208"/>
  <c r="AH77" i="208"/>
  <c r="AI77" i="208"/>
  <c r="AJ77" i="208"/>
  <c r="A78" i="208"/>
  <c r="B78" i="208"/>
  <c r="C78" i="208"/>
  <c r="D78" i="208"/>
  <c r="E78" i="208"/>
  <c r="F78" i="208"/>
  <c r="G78" i="208"/>
  <c r="H78" i="208"/>
  <c r="I78" i="208"/>
  <c r="J78" i="208"/>
  <c r="K78" i="208"/>
  <c r="L78" i="208"/>
  <c r="M78" i="208"/>
  <c r="N78" i="208"/>
  <c r="O78" i="208"/>
  <c r="P78" i="208"/>
  <c r="Q78" i="208"/>
  <c r="R78" i="208"/>
  <c r="S78" i="208"/>
  <c r="T78" i="208"/>
  <c r="U78" i="208"/>
  <c r="V78" i="208"/>
  <c r="W78" i="208"/>
  <c r="X78" i="208"/>
  <c r="Y78" i="208"/>
  <c r="Z78" i="208"/>
  <c r="AA78" i="208"/>
  <c r="AB78" i="208"/>
  <c r="AC78" i="208"/>
  <c r="AD78" i="208"/>
  <c r="AE78" i="208"/>
  <c r="AF78" i="208"/>
  <c r="AG78" i="208"/>
  <c r="AH78" i="208"/>
  <c r="AI78" i="208"/>
  <c r="AJ78" i="208"/>
  <c r="A79" i="208"/>
  <c r="B79" i="208"/>
  <c r="C79" i="208"/>
  <c r="D79" i="208"/>
  <c r="E79" i="208"/>
  <c r="F79" i="208"/>
  <c r="G79" i="208"/>
  <c r="H79" i="208"/>
  <c r="I79" i="208"/>
  <c r="J79" i="208"/>
  <c r="K79" i="208"/>
  <c r="L79" i="208"/>
  <c r="M79" i="208"/>
  <c r="N79" i="208"/>
  <c r="O79" i="208"/>
  <c r="P79" i="208"/>
  <c r="Q79" i="208"/>
  <c r="R79" i="208"/>
  <c r="S79" i="208"/>
  <c r="T79" i="208"/>
  <c r="U79" i="208"/>
  <c r="V79" i="208"/>
  <c r="W79" i="208"/>
  <c r="X79" i="208"/>
  <c r="Y79" i="208"/>
  <c r="Z79" i="208"/>
  <c r="AA79" i="208"/>
  <c r="AB79" i="208"/>
  <c r="AC79" i="208"/>
  <c r="AD79" i="208"/>
  <c r="AE79" i="208"/>
  <c r="AF79" i="208"/>
  <c r="AG79" i="208"/>
  <c r="AH79" i="208"/>
  <c r="AI79" i="208"/>
  <c r="AJ79" i="208"/>
  <c r="A80" i="208"/>
  <c r="B80" i="208"/>
  <c r="C80" i="208"/>
  <c r="D80" i="208"/>
  <c r="E80" i="208"/>
  <c r="F80" i="208"/>
  <c r="G80" i="208"/>
  <c r="H80" i="208"/>
  <c r="I80" i="208"/>
  <c r="J80" i="208"/>
  <c r="K80" i="208"/>
  <c r="L80" i="208"/>
  <c r="M80" i="208"/>
  <c r="N80" i="208"/>
  <c r="O80" i="208"/>
  <c r="P80" i="208"/>
  <c r="Q80" i="208"/>
  <c r="R80" i="208"/>
  <c r="S80" i="208"/>
  <c r="T80" i="208"/>
  <c r="U80" i="208"/>
  <c r="V80" i="208"/>
  <c r="W80" i="208"/>
  <c r="X80" i="208"/>
  <c r="Y80" i="208"/>
  <c r="Z80" i="208"/>
  <c r="AA80" i="208"/>
  <c r="AB80" i="208"/>
  <c r="AC80" i="208"/>
  <c r="AD80" i="208"/>
  <c r="AE80" i="208"/>
  <c r="AF80" i="208"/>
  <c r="AG80" i="208"/>
  <c r="AH80" i="208"/>
  <c r="AI80" i="208"/>
  <c r="AJ80" i="208"/>
  <c r="A81" i="208"/>
  <c r="B81" i="208"/>
  <c r="C81" i="208"/>
  <c r="D81" i="208"/>
  <c r="E81" i="208"/>
  <c r="F81" i="208"/>
  <c r="G81" i="208"/>
  <c r="H81" i="208"/>
  <c r="I81" i="208"/>
  <c r="J81" i="208"/>
  <c r="K81" i="208"/>
  <c r="L81" i="208"/>
  <c r="M81" i="208"/>
  <c r="N81" i="208"/>
  <c r="O81" i="208"/>
  <c r="P81" i="208"/>
  <c r="Q81" i="208"/>
  <c r="R81" i="208"/>
  <c r="S81" i="208"/>
  <c r="T81" i="208"/>
  <c r="U81" i="208"/>
  <c r="V81" i="208"/>
  <c r="W81" i="208"/>
  <c r="X81" i="208"/>
  <c r="Y81" i="208"/>
  <c r="Z81" i="208"/>
  <c r="AA81" i="208"/>
  <c r="AB81" i="208"/>
  <c r="AC81" i="208"/>
  <c r="AD81" i="208"/>
  <c r="AE81" i="208"/>
  <c r="AF81" i="208"/>
  <c r="AG81" i="208"/>
  <c r="AH81" i="208"/>
  <c r="AI81" i="208"/>
  <c r="AJ81" i="208"/>
  <c r="A82" i="208"/>
  <c r="B82" i="208"/>
  <c r="C82" i="208"/>
  <c r="D82" i="208"/>
  <c r="E82" i="208"/>
  <c r="F82" i="208"/>
  <c r="G82" i="208"/>
  <c r="H82" i="208"/>
  <c r="I82" i="208"/>
  <c r="J82" i="208"/>
  <c r="K82" i="208"/>
  <c r="L82" i="208"/>
  <c r="M82" i="208"/>
  <c r="N82" i="208"/>
  <c r="O82" i="208"/>
  <c r="P82" i="208"/>
  <c r="Q82" i="208"/>
  <c r="R82" i="208"/>
  <c r="S82" i="208"/>
  <c r="T82" i="208"/>
  <c r="U82" i="208"/>
  <c r="V82" i="208"/>
  <c r="W82" i="208"/>
  <c r="X82" i="208"/>
  <c r="Y82" i="208"/>
  <c r="Z82" i="208"/>
  <c r="AA82" i="208"/>
  <c r="AB82" i="208"/>
  <c r="AC82" i="208"/>
  <c r="AD82" i="208"/>
  <c r="AE82" i="208"/>
  <c r="AF82" i="208"/>
  <c r="AG82" i="208"/>
  <c r="AH82" i="208"/>
  <c r="AI82" i="208"/>
  <c r="AJ82" i="208"/>
  <c r="A83" i="208"/>
  <c r="B83" i="208"/>
  <c r="C83" i="208"/>
  <c r="D83" i="208"/>
  <c r="E83" i="208"/>
  <c r="F83" i="208"/>
  <c r="G83" i="208"/>
  <c r="H83" i="208"/>
  <c r="I83" i="208"/>
  <c r="J83" i="208"/>
  <c r="K83" i="208"/>
  <c r="L83" i="208"/>
  <c r="M83" i="208"/>
  <c r="N83" i="208"/>
  <c r="O83" i="208"/>
  <c r="P83" i="208"/>
  <c r="Q83" i="208"/>
  <c r="R83" i="208"/>
  <c r="S83" i="208"/>
  <c r="T83" i="208"/>
  <c r="U83" i="208"/>
  <c r="V83" i="208"/>
  <c r="W83" i="208"/>
  <c r="X83" i="208"/>
  <c r="Y83" i="208"/>
  <c r="Z83" i="208"/>
  <c r="AA83" i="208"/>
  <c r="AB83" i="208"/>
  <c r="AC83" i="208"/>
  <c r="AD83" i="208"/>
  <c r="AE83" i="208"/>
  <c r="AF83" i="208"/>
  <c r="AG83" i="208"/>
  <c r="AH83" i="208"/>
  <c r="AI83" i="208"/>
  <c r="AJ83" i="208"/>
  <c r="A84" i="208"/>
  <c r="B84" i="208"/>
  <c r="C84" i="208"/>
  <c r="D84" i="208"/>
  <c r="E84" i="208"/>
  <c r="F84" i="208"/>
  <c r="G84" i="208"/>
  <c r="H84" i="208"/>
  <c r="I84" i="208"/>
  <c r="J84" i="208"/>
  <c r="K84" i="208"/>
  <c r="L84" i="208"/>
  <c r="M84" i="208"/>
  <c r="N84" i="208"/>
  <c r="O84" i="208"/>
  <c r="P84" i="208"/>
  <c r="Q84" i="208"/>
  <c r="R84" i="208"/>
  <c r="S84" i="208"/>
  <c r="T84" i="208"/>
  <c r="U84" i="208"/>
  <c r="V84" i="208"/>
  <c r="W84" i="208"/>
  <c r="X84" i="208"/>
  <c r="Y84" i="208"/>
  <c r="Z84" i="208"/>
  <c r="AA84" i="208"/>
  <c r="AB84" i="208"/>
  <c r="AC84" i="208"/>
  <c r="AD84" i="208"/>
  <c r="AE84" i="208"/>
  <c r="AF84" i="208"/>
  <c r="AG84" i="208"/>
  <c r="AH84" i="208"/>
  <c r="AI84" i="208"/>
  <c r="AJ84" i="208"/>
  <c r="A85" i="208"/>
  <c r="B85" i="208"/>
  <c r="C85" i="208"/>
  <c r="D85" i="208"/>
  <c r="E85" i="208"/>
  <c r="F85" i="208"/>
  <c r="G85" i="208"/>
  <c r="H85" i="208"/>
  <c r="I85" i="208"/>
  <c r="J85" i="208"/>
  <c r="K85" i="208"/>
  <c r="L85" i="208"/>
  <c r="M85" i="208"/>
  <c r="N85" i="208"/>
  <c r="O85" i="208"/>
  <c r="P85" i="208"/>
  <c r="Q85" i="208"/>
  <c r="R85" i="208"/>
  <c r="S85" i="208"/>
  <c r="T85" i="208"/>
  <c r="U85" i="208"/>
  <c r="V85" i="208"/>
  <c r="W85" i="208"/>
  <c r="X85" i="208"/>
  <c r="Y85" i="208"/>
  <c r="Z85" i="208"/>
  <c r="AA85" i="208"/>
  <c r="AB85" i="208"/>
  <c r="AC85" i="208"/>
  <c r="AD85" i="208"/>
  <c r="AE85" i="208"/>
  <c r="AF85" i="208"/>
  <c r="AG85" i="208"/>
  <c r="AH85" i="208"/>
  <c r="AI85" i="208"/>
  <c r="AJ85" i="208"/>
  <c r="A86" i="208"/>
  <c r="B86" i="208"/>
  <c r="C86" i="208"/>
  <c r="D86" i="208"/>
  <c r="E86" i="208"/>
  <c r="F86" i="208"/>
  <c r="G86" i="208"/>
  <c r="H86" i="208"/>
  <c r="I86" i="208"/>
  <c r="J86" i="208"/>
  <c r="K86" i="208"/>
  <c r="L86" i="208"/>
  <c r="M86" i="208"/>
  <c r="N86" i="208"/>
  <c r="O86" i="208"/>
  <c r="P86" i="208"/>
  <c r="Q86" i="208"/>
  <c r="R86" i="208"/>
  <c r="S86" i="208"/>
  <c r="T86" i="208"/>
  <c r="U86" i="208"/>
  <c r="V86" i="208"/>
  <c r="W86" i="208"/>
  <c r="X86" i="208"/>
  <c r="Y86" i="208"/>
  <c r="Z86" i="208"/>
  <c r="AA86" i="208"/>
  <c r="AB86" i="208"/>
  <c r="AC86" i="208"/>
  <c r="AD86" i="208"/>
  <c r="AE86" i="208"/>
  <c r="AF86" i="208"/>
  <c r="AG86" i="208"/>
  <c r="AH86" i="208"/>
  <c r="AI86" i="208"/>
  <c r="AJ86" i="208"/>
  <c r="A87" i="208"/>
  <c r="B87" i="208"/>
  <c r="C87" i="208"/>
  <c r="D87" i="208"/>
  <c r="E87" i="208"/>
  <c r="F87" i="208"/>
  <c r="G87" i="208"/>
  <c r="H87" i="208"/>
  <c r="I87" i="208"/>
  <c r="J87" i="208"/>
  <c r="K87" i="208"/>
  <c r="L87" i="208"/>
  <c r="M87" i="208"/>
  <c r="N87" i="208"/>
  <c r="O87" i="208"/>
  <c r="P87" i="208"/>
  <c r="Q87" i="208"/>
  <c r="R87" i="208"/>
  <c r="S87" i="208"/>
  <c r="T87" i="208"/>
  <c r="U87" i="208"/>
  <c r="V87" i="208"/>
  <c r="W87" i="208"/>
  <c r="X87" i="208"/>
  <c r="Y87" i="208"/>
  <c r="Z87" i="208"/>
  <c r="AA87" i="208"/>
  <c r="AB87" i="208"/>
  <c r="AC87" i="208"/>
  <c r="AD87" i="208"/>
  <c r="AE87" i="208"/>
  <c r="AF87" i="208"/>
  <c r="AG87" i="208"/>
  <c r="AH87" i="208"/>
  <c r="AI87" i="208"/>
  <c r="AJ87" i="208"/>
  <c r="A88" i="208"/>
  <c r="B88" i="208"/>
  <c r="C88" i="208"/>
  <c r="D88" i="208"/>
  <c r="E88" i="208"/>
  <c r="F88" i="208"/>
  <c r="G88" i="208"/>
  <c r="H88" i="208"/>
  <c r="I88" i="208"/>
  <c r="J88" i="208"/>
  <c r="K88" i="208"/>
  <c r="L88" i="208"/>
  <c r="M88" i="208"/>
  <c r="N88" i="208"/>
  <c r="O88" i="208"/>
  <c r="P88" i="208"/>
  <c r="Q88" i="208"/>
  <c r="R88" i="208"/>
  <c r="S88" i="208"/>
  <c r="T88" i="208"/>
  <c r="U88" i="208"/>
  <c r="V88" i="208"/>
  <c r="W88" i="208"/>
  <c r="X88" i="208"/>
  <c r="Y88" i="208"/>
  <c r="Z88" i="208"/>
  <c r="AA88" i="208"/>
  <c r="AB88" i="208"/>
  <c r="AC88" i="208"/>
  <c r="AD88" i="208"/>
  <c r="AE88" i="208"/>
  <c r="AF88" i="208"/>
  <c r="AG88" i="208"/>
  <c r="AH88" i="208"/>
  <c r="AI88" i="208"/>
  <c r="AJ88" i="208"/>
  <c r="A89" i="208"/>
  <c r="B89" i="208"/>
  <c r="C89" i="208"/>
  <c r="D89" i="208"/>
  <c r="E89" i="208"/>
  <c r="F89" i="208"/>
  <c r="G89" i="208"/>
  <c r="H89" i="208"/>
  <c r="I89" i="208"/>
  <c r="J89" i="208"/>
  <c r="K89" i="208"/>
  <c r="L89" i="208"/>
  <c r="M89" i="208"/>
  <c r="N89" i="208"/>
  <c r="O89" i="208"/>
  <c r="P89" i="208"/>
  <c r="Q89" i="208"/>
  <c r="R89" i="208"/>
  <c r="S89" i="208"/>
  <c r="T89" i="208"/>
  <c r="U89" i="208"/>
  <c r="V89" i="208"/>
  <c r="W89" i="208"/>
  <c r="X89" i="208"/>
  <c r="Y89" i="208"/>
  <c r="Z89" i="208"/>
  <c r="AA89" i="208"/>
  <c r="AB89" i="208"/>
  <c r="AC89" i="208"/>
  <c r="AD89" i="208"/>
  <c r="AE89" i="208"/>
  <c r="AF89" i="208"/>
  <c r="AG89" i="208"/>
  <c r="AH89" i="208"/>
  <c r="AI89" i="208"/>
  <c r="AJ89" i="208"/>
  <c r="A90" i="208"/>
  <c r="B90" i="208"/>
  <c r="C90" i="208"/>
  <c r="D90" i="208"/>
  <c r="E90" i="208"/>
  <c r="F90" i="208"/>
  <c r="G90" i="208"/>
  <c r="H90" i="208"/>
  <c r="I90" i="208"/>
  <c r="J90" i="208"/>
  <c r="K90" i="208"/>
  <c r="L90" i="208"/>
  <c r="M90" i="208"/>
  <c r="N90" i="208"/>
  <c r="O90" i="208"/>
  <c r="P90" i="208"/>
  <c r="Q90" i="208"/>
  <c r="R90" i="208"/>
  <c r="S90" i="208"/>
  <c r="T90" i="208"/>
  <c r="U90" i="208"/>
  <c r="V90" i="208"/>
  <c r="W90" i="208"/>
  <c r="X90" i="208"/>
  <c r="Y90" i="208"/>
  <c r="Z90" i="208"/>
  <c r="AA90" i="208"/>
  <c r="AB90" i="208"/>
  <c r="AC90" i="208"/>
  <c r="AD90" i="208"/>
  <c r="AE90" i="208"/>
  <c r="AF90" i="208"/>
  <c r="AG90" i="208"/>
  <c r="AH90" i="208"/>
  <c r="AI90" i="208"/>
  <c r="AJ90" i="208"/>
  <c r="A91" i="208"/>
  <c r="B91" i="208"/>
  <c r="C91" i="208"/>
  <c r="D91" i="208"/>
  <c r="E91" i="208"/>
  <c r="F91" i="208"/>
  <c r="G91" i="208"/>
  <c r="H91" i="208"/>
  <c r="I91" i="208"/>
  <c r="J91" i="208"/>
  <c r="K91" i="208"/>
  <c r="L91" i="208"/>
  <c r="M91" i="208"/>
  <c r="N91" i="208"/>
  <c r="O91" i="208"/>
  <c r="P91" i="208"/>
  <c r="Q91" i="208"/>
  <c r="R91" i="208"/>
  <c r="S91" i="208"/>
  <c r="T91" i="208"/>
  <c r="U91" i="208"/>
  <c r="V91" i="208"/>
  <c r="W91" i="208"/>
  <c r="X91" i="208"/>
  <c r="Y91" i="208"/>
  <c r="Z91" i="208"/>
  <c r="AA91" i="208"/>
  <c r="AB91" i="208"/>
  <c r="AC91" i="208"/>
  <c r="AD91" i="208"/>
  <c r="AE91" i="208"/>
  <c r="AF91" i="208"/>
  <c r="AG91" i="208"/>
  <c r="AH91" i="208"/>
  <c r="AI91" i="208"/>
  <c r="AJ91" i="208"/>
  <c r="A92" i="208"/>
  <c r="B92" i="208"/>
  <c r="C92" i="208"/>
  <c r="D92" i="208"/>
  <c r="E92" i="208"/>
  <c r="F92" i="208"/>
  <c r="G92" i="208"/>
  <c r="H92" i="208"/>
  <c r="I92" i="208"/>
  <c r="J92" i="208"/>
  <c r="K92" i="208"/>
  <c r="L92" i="208"/>
  <c r="M92" i="208"/>
  <c r="N92" i="208"/>
  <c r="O92" i="208"/>
  <c r="P92" i="208"/>
  <c r="Q92" i="208"/>
  <c r="R92" i="208"/>
  <c r="S92" i="208"/>
  <c r="T92" i="208"/>
  <c r="U92" i="208"/>
  <c r="V92" i="208"/>
  <c r="W92" i="208"/>
  <c r="X92" i="208"/>
  <c r="Y92" i="208"/>
  <c r="Z92" i="208"/>
  <c r="AA92" i="208"/>
  <c r="AB92" i="208"/>
  <c r="AC92" i="208"/>
  <c r="AD92" i="208"/>
  <c r="AE92" i="208"/>
  <c r="AF92" i="208"/>
  <c r="AG92" i="208"/>
  <c r="AH92" i="208"/>
  <c r="AI92" i="208"/>
  <c r="AJ92" i="208"/>
  <c r="A93" i="208"/>
  <c r="B93" i="208"/>
  <c r="C93" i="208"/>
  <c r="D93" i="208"/>
  <c r="E93" i="208"/>
  <c r="F93" i="208"/>
  <c r="G93" i="208"/>
  <c r="H93" i="208"/>
  <c r="I93" i="208"/>
  <c r="J93" i="208"/>
  <c r="K93" i="208"/>
  <c r="L93" i="208"/>
  <c r="M93" i="208"/>
  <c r="N93" i="208"/>
  <c r="O93" i="208"/>
  <c r="P93" i="208"/>
  <c r="Q93" i="208"/>
  <c r="R93" i="208"/>
  <c r="S93" i="208"/>
  <c r="T93" i="208"/>
  <c r="U93" i="208"/>
  <c r="V93" i="208"/>
  <c r="W93" i="208"/>
  <c r="X93" i="208"/>
  <c r="Y93" i="208"/>
  <c r="Z93" i="208"/>
  <c r="AA93" i="208"/>
  <c r="AB93" i="208"/>
  <c r="AC93" i="208"/>
  <c r="AD93" i="208"/>
  <c r="AE93" i="208"/>
  <c r="AF93" i="208"/>
  <c r="AG93" i="208"/>
  <c r="AH93" i="208"/>
  <c r="AI93" i="208"/>
  <c r="AJ93" i="208"/>
  <c r="A94" i="208"/>
  <c r="B94" i="208"/>
  <c r="C94" i="208"/>
  <c r="D94" i="208"/>
  <c r="E94" i="208"/>
  <c r="F94" i="208"/>
  <c r="G94" i="208"/>
  <c r="H94" i="208"/>
  <c r="I94" i="208"/>
  <c r="J94" i="208"/>
  <c r="K94" i="208"/>
  <c r="L94" i="208"/>
  <c r="M94" i="208"/>
  <c r="N94" i="208"/>
  <c r="O94" i="208"/>
  <c r="P94" i="208"/>
  <c r="Q94" i="208"/>
  <c r="R94" i="208"/>
  <c r="S94" i="208"/>
  <c r="T94" i="208"/>
  <c r="U94" i="208"/>
  <c r="V94" i="208"/>
  <c r="W94" i="208"/>
  <c r="X94" i="208"/>
  <c r="Y94" i="208"/>
  <c r="Z94" i="208"/>
  <c r="AA94" i="208"/>
  <c r="AB94" i="208"/>
  <c r="AC94" i="208"/>
  <c r="AD94" i="208"/>
  <c r="AE94" i="208"/>
  <c r="AF94" i="208"/>
  <c r="AG94" i="208"/>
  <c r="AH94" i="208"/>
  <c r="AI94" i="208"/>
  <c r="AJ94" i="208"/>
  <c r="A95" i="208"/>
  <c r="B95" i="208"/>
  <c r="C95" i="208"/>
  <c r="D95" i="208"/>
  <c r="E95" i="208"/>
  <c r="F95" i="208"/>
  <c r="G95" i="208"/>
  <c r="H95" i="208"/>
  <c r="I95" i="208"/>
  <c r="J95" i="208"/>
  <c r="K95" i="208"/>
  <c r="L95" i="208"/>
  <c r="M95" i="208"/>
  <c r="N95" i="208"/>
  <c r="O95" i="208"/>
  <c r="P95" i="208"/>
  <c r="Q95" i="208"/>
  <c r="R95" i="208"/>
  <c r="S95" i="208"/>
  <c r="T95" i="208"/>
  <c r="U95" i="208"/>
  <c r="V95" i="208"/>
  <c r="W95" i="208"/>
  <c r="X95" i="208"/>
  <c r="Y95" i="208"/>
  <c r="Z95" i="208"/>
  <c r="AA95" i="208"/>
  <c r="AB95" i="208"/>
  <c r="AC95" i="208"/>
  <c r="AD95" i="208"/>
  <c r="AE95" i="208"/>
  <c r="AF95" i="208"/>
  <c r="AG95" i="208"/>
  <c r="AH95" i="208"/>
  <c r="AI95" i="208"/>
  <c r="AJ95" i="208"/>
  <c r="A96" i="208"/>
  <c r="B96" i="208"/>
  <c r="C96" i="208"/>
  <c r="D96" i="208"/>
  <c r="E96" i="208"/>
  <c r="F96" i="208"/>
  <c r="G96" i="208"/>
  <c r="H96" i="208"/>
  <c r="I96" i="208"/>
  <c r="J96" i="208"/>
  <c r="K96" i="208"/>
  <c r="L96" i="208"/>
  <c r="M96" i="208"/>
  <c r="N96" i="208"/>
  <c r="O96" i="208"/>
  <c r="P96" i="208"/>
  <c r="Q96" i="208"/>
  <c r="R96" i="208"/>
  <c r="S96" i="208"/>
  <c r="T96" i="208"/>
  <c r="U96" i="208"/>
  <c r="V96" i="208"/>
  <c r="W96" i="208"/>
  <c r="X96" i="208"/>
  <c r="Y96" i="208"/>
  <c r="Z96" i="208"/>
  <c r="AA96" i="208"/>
  <c r="AB96" i="208"/>
  <c r="AC96" i="208"/>
  <c r="AD96" i="208"/>
  <c r="AE96" i="208"/>
  <c r="AF96" i="208"/>
  <c r="AG96" i="208"/>
  <c r="AH96" i="208"/>
  <c r="AI96" i="208"/>
  <c r="AJ96" i="208"/>
  <c r="A97" i="208"/>
  <c r="B97" i="208"/>
  <c r="C97" i="208"/>
  <c r="D97" i="208"/>
  <c r="E97" i="208"/>
  <c r="F97" i="208"/>
  <c r="G97" i="208"/>
  <c r="H97" i="208"/>
  <c r="I97" i="208"/>
  <c r="J97" i="208"/>
  <c r="K97" i="208"/>
  <c r="L97" i="208"/>
  <c r="M97" i="208"/>
  <c r="N97" i="208"/>
  <c r="O97" i="208"/>
  <c r="P97" i="208"/>
  <c r="Q97" i="208"/>
  <c r="R97" i="208"/>
  <c r="S97" i="208"/>
  <c r="T97" i="208"/>
  <c r="U97" i="208"/>
  <c r="V97" i="208"/>
  <c r="W97" i="208"/>
  <c r="X97" i="208"/>
  <c r="Y97" i="208"/>
  <c r="Z97" i="208"/>
  <c r="AA97" i="208"/>
  <c r="AB97" i="208"/>
  <c r="AC97" i="208"/>
  <c r="AD97" i="208"/>
  <c r="AE97" i="208"/>
  <c r="AF97" i="208"/>
  <c r="AG97" i="208"/>
  <c r="AH97" i="208"/>
  <c r="AI97" i="208"/>
  <c r="AJ97" i="208"/>
  <c r="A98" i="208"/>
  <c r="B98" i="208"/>
  <c r="C98" i="208"/>
  <c r="D98" i="208"/>
  <c r="E98" i="208"/>
  <c r="F98" i="208"/>
  <c r="G98" i="208"/>
  <c r="H98" i="208"/>
  <c r="I98" i="208"/>
  <c r="J98" i="208"/>
  <c r="K98" i="208"/>
  <c r="L98" i="208"/>
  <c r="M98" i="208"/>
  <c r="N98" i="208"/>
  <c r="O98" i="208"/>
  <c r="P98" i="208"/>
  <c r="Q98" i="208"/>
  <c r="R98" i="208"/>
  <c r="S98" i="208"/>
  <c r="T98" i="208"/>
  <c r="U98" i="208"/>
  <c r="V98" i="208"/>
  <c r="W98" i="208"/>
  <c r="X98" i="208"/>
  <c r="Y98" i="208"/>
  <c r="Z98" i="208"/>
  <c r="AA98" i="208"/>
  <c r="AB98" i="208"/>
  <c r="AC98" i="208"/>
  <c r="AD98" i="208"/>
  <c r="AE98" i="208"/>
  <c r="AF98" i="208"/>
  <c r="AG98" i="208"/>
  <c r="AH98" i="208"/>
  <c r="AI98" i="208"/>
  <c r="AJ98" i="208"/>
  <c r="A99" i="208"/>
  <c r="B99" i="208"/>
  <c r="C99" i="208"/>
  <c r="D99" i="208"/>
  <c r="E99" i="208"/>
  <c r="F99" i="208"/>
  <c r="G99" i="208"/>
  <c r="H99" i="208"/>
  <c r="I99" i="208"/>
  <c r="J99" i="208"/>
  <c r="K99" i="208"/>
  <c r="L99" i="208"/>
  <c r="M99" i="208"/>
  <c r="N99" i="208"/>
  <c r="O99" i="208"/>
  <c r="P99" i="208"/>
  <c r="Q99" i="208"/>
  <c r="R99" i="208"/>
  <c r="S99" i="208"/>
  <c r="T99" i="208"/>
  <c r="U99" i="208"/>
  <c r="V99" i="208"/>
  <c r="W99" i="208"/>
  <c r="X99" i="208"/>
  <c r="Y99" i="208"/>
  <c r="Z99" i="208"/>
  <c r="AA99" i="208"/>
  <c r="AB99" i="208"/>
  <c r="AC99" i="208"/>
  <c r="AD99" i="208"/>
  <c r="AE99" i="208"/>
  <c r="AF99" i="208"/>
  <c r="AG99" i="208"/>
  <c r="AH99" i="208"/>
  <c r="AI99" i="208"/>
  <c r="AJ99" i="208"/>
  <c r="A100" i="208"/>
  <c r="B100" i="208"/>
  <c r="C100" i="208"/>
  <c r="D100" i="208"/>
  <c r="E100" i="208"/>
  <c r="F100" i="208"/>
  <c r="G100" i="208"/>
  <c r="H100" i="208"/>
  <c r="I100" i="208"/>
  <c r="J100" i="208"/>
  <c r="K100" i="208"/>
  <c r="L100" i="208"/>
  <c r="M100" i="208"/>
  <c r="N100" i="208"/>
  <c r="O100" i="208"/>
  <c r="P100" i="208"/>
  <c r="Q100" i="208"/>
  <c r="R100" i="208"/>
  <c r="S100" i="208"/>
  <c r="T100" i="208"/>
  <c r="U100" i="208"/>
  <c r="V100" i="208"/>
  <c r="W100" i="208"/>
  <c r="X100" i="208"/>
  <c r="Y100" i="208"/>
  <c r="Z100" i="208"/>
  <c r="AA100" i="208"/>
  <c r="AB100" i="208"/>
  <c r="AC100" i="208"/>
  <c r="AD100" i="208"/>
  <c r="AE100" i="208"/>
  <c r="AF100" i="208"/>
  <c r="AG100" i="208"/>
  <c r="AH100" i="208"/>
  <c r="AI100" i="208"/>
  <c r="AJ100" i="208"/>
  <c r="A101" i="208"/>
  <c r="B101" i="208"/>
  <c r="C101" i="208"/>
  <c r="D101" i="208"/>
  <c r="E101" i="208"/>
  <c r="F101" i="208"/>
  <c r="G101" i="208"/>
  <c r="H101" i="208"/>
  <c r="I101" i="208"/>
  <c r="J101" i="208"/>
  <c r="K101" i="208"/>
  <c r="L101" i="208"/>
  <c r="M101" i="208"/>
  <c r="N101" i="208"/>
  <c r="O101" i="208"/>
  <c r="P101" i="208"/>
  <c r="Q101" i="208"/>
  <c r="R101" i="208"/>
  <c r="S101" i="208"/>
  <c r="T101" i="208"/>
  <c r="U101" i="208"/>
  <c r="V101" i="208"/>
  <c r="W101" i="208"/>
  <c r="X101" i="208"/>
  <c r="Y101" i="208"/>
  <c r="Z101" i="208"/>
  <c r="AA101" i="208"/>
  <c r="AB101" i="208"/>
  <c r="AC101" i="208"/>
  <c r="AD101" i="208"/>
  <c r="AE101" i="208"/>
  <c r="AF101" i="208"/>
  <c r="AG101" i="208"/>
  <c r="AH101" i="208"/>
  <c r="AI101" i="208"/>
  <c r="AJ101" i="208"/>
  <c r="A102" i="208"/>
  <c r="B102" i="208"/>
  <c r="C102" i="208"/>
  <c r="D102" i="208"/>
  <c r="E102" i="208"/>
  <c r="F102" i="208"/>
  <c r="G102" i="208"/>
  <c r="H102" i="208"/>
  <c r="I102" i="208"/>
  <c r="J102" i="208"/>
  <c r="K102" i="208"/>
  <c r="L102" i="208"/>
  <c r="M102" i="208"/>
  <c r="N102" i="208"/>
  <c r="O102" i="208"/>
  <c r="P102" i="208"/>
  <c r="Q102" i="208"/>
  <c r="R102" i="208"/>
  <c r="S102" i="208"/>
  <c r="T102" i="208"/>
  <c r="U102" i="208"/>
  <c r="V102" i="208"/>
  <c r="W102" i="208"/>
  <c r="X102" i="208"/>
  <c r="Y102" i="208"/>
  <c r="Z102" i="208"/>
  <c r="AA102" i="208"/>
  <c r="AB102" i="208"/>
  <c r="AC102" i="208"/>
  <c r="AD102" i="208"/>
  <c r="AE102" i="208"/>
  <c r="AF102" i="208"/>
  <c r="AG102" i="208"/>
  <c r="AH102" i="208"/>
  <c r="AI102" i="208"/>
  <c r="AJ102" i="208"/>
  <c r="A103" i="208"/>
  <c r="B103" i="208"/>
  <c r="C103" i="208"/>
  <c r="D103" i="208"/>
  <c r="E103" i="208"/>
  <c r="F103" i="208"/>
  <c r="G103" i="208"/>
  <c r="H103" i="208"/>
  <c r="I103" i="208"/>
  <c r="J103" i="208"/>
  <c r="K103" i="208"/>
  <c r="L103" i="208"/>
  <c r="M103" i="208"/>
  <c r="N103" i="208"/>
  <c r="O103" i="208"/>
  <c r="P103" i="208"/>
  <c r="Q103" i="208"/>
  <c r="R103" i="208"/>
  <c r="S103" i="208"/>
  <c r="T103" i="208"/>
  <c r="U103" i="208"/>
  <c r="V103" i="208"/>
  <c r="W103" i="208"/>
  <c r="X103" i="208"/>
  <c r="Y103" i="208"/>
  <c r="Z103" i="208"/>
  <c r="AA103" i="208"/>
  <c r="AB103" i="208"/>
  <c r="AC103" i="208"/>
  <c r="AD103" i="208"/>
  <c r="AE103" i="208"/>
  <c r="AF103" i="208"/>
  <c r="AG103" i="208"/>
  <c r="AH103" i="208"/>
  <c r="AI103" i="208"/>
  <c r="AJ103" i="208"/>
  <c r="A104" i="208"/>
  <c r="B104" i="208"/>
  <c r="C104" i="208"/>
  <c r="D104" i="208"/>
  <c r="E104" i="208"/>
  <c r="F104" i="208"/>
  <c r="G104" i="208"/>
  <c r="H104" i="208"/>
  <c r="I104" i="208"/>
  <c r="J104" i="208"/>
  <c r="K104" i="208"/>
  <c r="L104" i="208"/>
  <c r="M104" i="208"/>
  <c r="N104" i="208"/>
  <c r="O104" i="208"/>
  <c r="P104" i="208"/>
  <c r="Q104" i="208"/>
  <c r="R104" i="208"/>
  <c r="S104" i="208"/>
  <c r="T104" i="208"/>
  <c r="U104" i="208"/>
  <c r="V104" i="208"/>
  <c r="W104" i="208"/>
  <c r="X104" i="208"/>
  <c r="Y104" i="208"/>
  <c r="Z104" i="208"/>
  <c r="AA104" i="208"/>
  <c r="AB104" i="208"/>
  <c r="AC104" i="208"/>
  <c r="AD104" i="208"/>
  <c r="AE104" i="208"/>
  <c r="AF104" i="208"/>
  <c r="AG104" i="208"/>
  <c r="AH104" i="208"/>
  <c r="AI104" i="208"/>
  <c r="AJ104" i="208"/>
  <c r="A105" i="208"/>
  <c r="B105" i="208"/>
  <c r="C105" i="208"/>
  <c r="D105" i="208"/>
  <c r="E105" i="208"/>
  <c r="F105" i="208"/>
  <c r="G105" i="208"/>
  <c r="H105" i="208"/>
  <c r="I105" i="208"/>
  <c r="J105" i="208"/>
  <c r="K105" i="208"/>
  <c r="L105" i="208"/>
  <c r="M105" i="208"/>
  <c r="N105" i="208"/>
  <c r="O105" i="208"/>
  <c r="P105" i="208"/>
  <c r="Q105" i="208"/>
  <c r="R105" i="208"/>
  <c r="S105" i="208"/>
  <c r="T105" i="208"/>
  <c r="U105" i="208"/>
  <c r="V105" i="208"/>
  <c r="W105" i="208"/>
  <c r="X105" i="208"/>
  <c r="Y105" i="208"/>
  <c r="Z105" i="208"/>
  <c r="AA105" i="208"/>
  <c r="AB105" i="208"/>
  <c r="AC105" i="208"/>
  <c r="AD105" i="208"/>
  <c r="AE105" i="208"/>
  <c r="AF105" i="208"/>
  <c r="AG105" i="208"/>
  <c r="AH105" i="208"/>
  <c r="AI105" i="208"/>
  <c r="AJ105" i="208"/>
  <c r="A106" i="208"/>
  <c r="B106" i="208"/>
  <c r="C106" i="208"/>
  <c r="D106" i="208"/>
  <c r="E106" i="208"/>
  <c r="F106" i="208"/>
  <c r="G106" i="208"/>
  <c r="H106" i="208"/>
  <c r="I106" i="208"/>
  <c r="J106" i="208"/>
  <c r="K106" i="208"/>
  <c r="L106" i="208"/>
  <c r="M106" i="208"/>
  <c r="N106" i="208"/>
  <c r="O106" i="208"/>
  <c r="P106" i="208"/>
  <c r="Q106" i="208"/>
  <c r="R106" i="208"/>
  <c r="S106" i="208"/>
  <c r="T106" i="208"/>
  <c r="U106" i="208"/>
  <c r="V106" i="208"/>
  <c r="W106" i="208"/>
  <c r="X106" i="208"/>
  <c r="Y106" i="208"/>
  <c r="Z106" i="208"/>
  <c r="AA106" i="208"/>
  <c r="AB106" i="208"/>
  <c r="AC106" i="208"/>
  <c r="AD106" i="208"/>
  <c r="AE106" i="208"/>
  <c r="AF106" i="208"/>
  <c r="AG106" i="208"/>
  <c r="AH106" i="208"/>
  <c r="AI106" i="208"/>
  <c r="AJ106" i="208"/>
  <c r="A107" i="208"/>
  <c r="B107" i="208"/>
  <c r="C107" i="208"/>
  <c r="D107" i="208"/>
  <c r="E107" i="208"/>
  <c r="F107" i="208"/>
  <c r="G107" i="208"/>
  <c r="H107" i="208"/>
  <c r="I107" i="208"/>
  <c r="J107" i="208"/>
  <c r="K107" i="208"/>
  <c r="L107" i="208"/>
  <c r="M107" i="208"/>
  <c r="N107" i="208"/>
  <c r="O107" i="208"/>
  <c r="P107" i="208"/>
  <c r="Q107" i="208"/>
  <c r="R107" i="208"/>
  <c r="S107" i="208"/>
  <c r="T107" i="208"/>
  <c r="U107" i="208"/>
  <c r="V107" i="208"/>
  <c r="W107" i="208"/>
  <c r="X107" i="208"/>
  <c r="Y107" i="208"/>
  <c r="Z107" i="208"/>
  <c r="AA107" i="208"/>
  <c r="AB107" i="208"/>
  <c r="AC107" i="208"/>
  <c r="AD107" i="208"/>
  <c r="AE107" i="208"/>
  <c r="AF107" i="208"/>
  <c r="AG107" i="208"/>
  <c r="AH107" i="208"/>
  <c r="AI107" i="208"/>
  <c r="AJ107" i="208"/>
  <c r="A108" i="208"/>
  <c r="B108" i="208"/>
  <c r="C108" i="208"/>
  <c r="D108" i="208"/>
  <c r="E108" i="208"/>
  <c r="F108" i="208"/>
  <c r="G108" i="208"/>
  <c r="H108" i="208"/>
  <c r="I108" i="208"/>
  <c r="J108" i="208"/>
  <c r="K108" i="208"/>
  <c r="L108" i="208"/>
  <c r="M108" i="208"/>
  <c r="N108" i="208"/>
  <c r="O108" i="208"/>
  <c r="P108" i="208"/>
  <c r="Q108" i="208"/>
  <c r="R108" i="208"/>
  <c r="S108" i="208"/>
  <c r="T108" i="208"/>
  <c r="U108" i="208"/>
  <c r="V108" i="208"/>
  <c r="W108" i="208"/>
  <c r="X108" i="208"/>
  <c r="Y108" i="208"/>
  <c r="Z108" i="208"/>
  <c r="AA108" i="208"/>
  <c r="AB108" i="208"/>
  <c r="AC108" i="208"/>
  <c r="AD108" i="208"/>
  <c r="AE108" i="208"/>
  <c r="AF108" i="208"/>
  <c r="AG108" i="208"/>
  <c r="AH108" i="208"/>
  <c r="AI108" i="208"/>
  <c r="AJ108" i="208"/>
  <c r="A109" i="208"/>
  <c r="B109" i="208"/>
  <c r="C109" i="208"/>
  <c r="D109" i="208"/>
  <c r="E109" i="208"/>
  <c r="F109" i="208"/>
  <c r="G109" i="208"/>
  <c r="H109" i="208"/>
  <c r="I109" i="208"/>
  <c r="J109" i="208"/>
  <c r="K109" i="208"/>
  <c r="L109" i="208"/>
  <c r="M109" i="208"/>
  <c r="N109" i="208"/>
  <c r="O109" i="208"/>
  <c r="P109" i="208"/>
  <c r="Q109" i="208"/>
  <c r="R109" i="208"/>
  <c r="S109" i="208"/>
  <c r="T109" i="208"/>
  <c r="U109" i="208"/>
  <c r="V109" i="208"/>
  <c r="W109" i="208"/>
  <c r="X109" i="208"/>
  <c r="Y109" i="208"/>
  <c r="Z109" i="208"/>
  <c r="AA109" i="208"/>
  <c r="AB109" i="208"/>
  <c r="AC109" i="208"/>
  <c r="AD109" i="208"/>
  <c r="AE109" i="208"/>
  <c r="AF109" i="208"/>
  <c r="AG109" i="208"/>
  <c r="AH109" i="208"/>
  <c r="AI109" i="208"/>
  <c r="AJ109" i="208"/>
  <c r="A110" i="208"/>
  <c r="B110" i="208"/>
  <c r="C110" i="208"/>
  <c r="D110" i="208"/>
  <c r="E110" i="208"/>
  <c r="F110" i="208"/>
  <c r="G110" i="208"/>
  <c r="H110" i="208"/>
  <c r="I110" i="208"/>
  <c r="J110" i="208"/>
  <c r="K110" i="208"/>
  <c r="L110" i="208"/>
  <c r="M110" i="208"/>
  <c r="N110" i="208"/>
  <c r="O110" i="208"/>
  <c r="P110" i="208"/>
  <c r="Q110" i="208"/>
  <c r="R110" i="208"/>
  <c r="S110" i="208"/>
  <c r="T110" i="208"/>
  <c r="U110" i="208"/>
  <c r="V110" i="208"/>
  <c r="W110" i="208"/>
  <c r="X110" i="208"/>
  <c r="Y110" i="208"/>
  <c r="Z110" i="208"/>
  <c r="AA110" i="208"/>
  <c r="AB110" i="208"/>
  <c r="AC110" i="208"/>
  <c r="AD110" i="208"/>
  <c r="AE110" i="208"/>
  <c r="AF110" i="208"/>
  <c r="AG110" i="208"/>
  <c r="AH110" i="208"/>
  <c r="AI110" i="208"/>
  <c r="AJ110" i="208"/>
  <c r="A111" i="208"/>
  <c r="B111" i="208"/>
  <c r="C111" i="208"/>
  <c r="D111" i="208"/>
  <c r="E111" i="208"/>
  <c r="F111" i="208"/>
  <c r="G111" i="208"/>
  <c r="H111" i="208"/>
  <c r="I111" i="208"/>
  <c r="J111" i="208"/>
  <c r="K111" i="208"/>
  <c r="L111" i="208"/>
  <c r="M111" i="208"/>
  <c r="N111" i="208"/>
  <c r="O111" i="208"/>
  <c r="P111" i="208"/>
  <c r="Q111" i="208"/>
  <c r="R111" i="208"/>
  <c r="S111" i="208"/>
  <c r="T111" i="208"/>
  <c r="U111" i="208"/>
  <c r="V111" i="208"/>
  <c r="W111" i="208"/>
  <c r="X111" i="208"/>
  <c r="Y111" i="208"/>
  <c r="Z111" i="208"/>
  <c r="AA111" i="208"/>
  <c r="AB111" i="208"/>
  <c r="AC111" i="208"/>
  <c r="AD111" i="208"/>
  <c r="AE111" i="208"/>
  <c r="AF111" i="208"/>
  <c r="AG111" i="208"/>
  <c r="AH111" i="208"/>
  <c r="AI111" i="208"/>
  <c r="AJ111" i="208"/>
  <c r="A112" i="208"/>
  <c r="B112" i="208"/>
  <c r="C112" i="208"/>
  <c r="D112" i="208"/>
  <c r="E112" i="208"/>
  <c r="F112" i="208"/>
  <c r="G112" i="208"/>
  <c r="H112" i="208"/>
  <c r="I112" i="208"/>
  <c r="J112" i="208"/>
  <c r="K112" i="208"/>
  <c r="L112" i="208"/>
  <c r="M112" i="208"/>
  <c r="N112" i="208"/>
  <c r="O112" i="208"/>
  <c r="P112" i="208"/>
  <c r="Q112" i="208"/>
  <c r="R112" i="208"/>
  <c r="S112" i="208"/>
  <c r="T112" i="208"/>
  <c r="U112" i="208"/>
  <c r="V112" i="208"/>
  <c r="W112" i="208"/>
  <c r="X112" i="208"/>
  <c r="Y112" i="208"/>
  <c r="Z112" i="208"/>
  <c r="AA112" i="208"/>
  <c r="AB112" i="208"/>
  <c r="AC112" i="208"/>
  <c r="AD112" i="208"/>
  <c r="AE112" i="208"/>
  <c r="AF112" i="208"/>
  <c r="AG112" i="208"/>
  <c r="AH112" i="208"/>
  <c r="AI112" i="208"/>
  <c r="AJ112" i="208"/>
  <c r="A113" i="208"/>
  <c r="B113" i="208"/>
  <c r="C113" i="208"/>
  <c r="D113" i="208"/>
  <c r="E113" i="208"/>
  <c r="F113" i="208"/>
  <c r="G113" i="208"/>
  <c r="H113" i="208"/>
  <c r="I113" i="208"/>
  <c r="J113" i="208"/>
  <c r="K113" i="208"/>
  <c r="L113" i="208"/>
  <c r="M113" i="208"/>
  <c r="N113" i="208"/>
  <c r="O113" i="208"/>
  <c r="P113" i="208"/>
  <c r="Q113" i="208"/>
  <c r="R113" i="208"/>
  <c r="S113" i="208"/>
  <c r="T113" i="208"/>
  <c r="U113" i="208"/>
  <c r="V113" i="208"/>
  <c r="W113" i="208"/>
  <c r="X113" i="208"/>
  <c r="Y113" i="208"/>
  <c r="Z113" i="208"/>
  <c r="AA113" i="208"/>
  <c r="AB113" i="208"/>
  <c r="AC113" i="208"/>
  <c r="AD113" i="208"/>
  <c r="AE113" i="208"/>
  <c r="AF113" i="208"/>
  <c r="AG113" i="208"/>
  <c r="AH113" i="208"/>
  <c r="AI113" i="208"/>
  <c r="AJ113" i="208"/>
  <c r="A114" i="208"/>
  <c r="B114" i="208"/>
  <c r="C114" i="208"/>
  <c r="D114" i="208"/>
  <c r="E114" i="208"/>
  <c r="F114" i="208"/>
  <c r="G114" i="208"/>
  <c r="H114" i="208"/>
  <c r="I114" i="208"/>
  <c r="J114" i="208"/>
  <c r="K114" i="208"/>
  <c r="L114" i="208"/>
  <c r="M114" i="208"/>
  <c r="N114" i="208"/>
  <c r="O114" i="208"/>
  <c r="P114" i="208"/>
  <c r="Q114" i="208"/>
  <c r="R114" i="208"/>
  <c r="S114" i="208"/>
  <c r="T114" i="208"/>
  <c r="U114" i="208"/>
  <c r="V114" i="208"/>
  <c r="W114" i="208"/>
  <c r="X114" i="208"/>
  <c r="Y114" i="208"/>
  <c r="Z114" i="208"/>
  <c r="AA114" i="208"/>
  <c r="AB114" i="208"/>
  <c r="AC114" i="208"/>
  <c r="AD114" i="208"/>
  <c r="AE114" i="208"/>
  <c r="AF114" i="208"/>
  <c r="AG114" i="208"/>
  <c r="AH114" i="208"/>
  <c r="AI114" i="208"/>
  <c r="AJ114" i="208"/>
  <c r="A115" i="208"/>
  <c r="B115" i="208"/>
  <c r="C115" i="208"/>
  <c r="D115" i="208"/>
  <c r="E115" i="208"/>
  <c r="F115" i="208"/>
  <c r="G115" i="208"/>
  <c r="H115" i="208"/>
  <c r="I115" i="208"/>
  <c r="J115" i="208"/>
  <c r="K115" i="208"/>
  <c r="L115" i="208"/>
  <c r="M115" i="208"/>
  <c r="N115" i="208"/>
  <c r="O115" i="208"/>
  <c r="P115" i="208"/>
  <c r="Q115" i="208"/>
  <c r="R115" i="208"/>
  <c r="S115" i="208"/>
  <c r="T115" i="208"/>
  <c r="U115" i="208"/>
  <c r="V115" i="208"/>
  <c r="W115" i="208"/>
  <c r="X115" i="208"/>
  <c r="Y115" i="208"/>
  <c r="Z115" i="208"/>
  <c r="AA115" i="208"/>
  <c r="AB115" i="208"/>
  <c r="AC115" i="208"/>
  <c r="AD115" i="208"/>
  <c r="AE115" i="208"/>
  <c r="AF115" i="208"/>
  <c r="AG115" i="208"/>
  <c r="AH115" i="208"/>
  <c r="AI115" i="208"/>
  <c r="AJ115" i="208"/>
  <c r="A116" i="208"/>
  <c r="B116" i="208"/>
  <c r="C116" i="208"/>
  <c r="D116" i="208"/>
  <c r="E116" i="208"/>
  <c r="F116" i="208"/>
  <c r="G116" i="208"/>
  <c r="H116" i="208"/>
  <c r="I116" i="208"/>
  <c r="J116" i="208"/>
  <c r="K116" i="208"/>
  <c r="L116" i="208"/>
  <c r="M116" i="208"/>
  <c r="N116" i="208"/>
  <c r="O116" i="208"/>
  <c r="P116" i="208"/>
  <c r="Q116" i="208"/>
  <c r="R116" i="208"/>
  <c r="S116" i="208"/>
  <c r="T116" i="208"/>
  <c r="U116" i="208"/>
  <c r="V116" i="208"/>
  <c r="W116" i="208"/>
  <c r="X116" i="208"/>
  <c r="Y116" i="208"/>
  <c r="Z116" i="208"/>
  <c r="AA116" i="208"/>
  <c r="AB116" i="208"/>
  <c r="AC116" i="208"/>
  <c r="AD116" i="208"/>
  <c r="AE116" i="208"/>
  <c r="AF116" i="208"/>
  <c r="AG116" i="208"/>
  <c r="AH116" i="208"/>
  <c r="AI116" i="208"/>
  <c r="AJ116" i="208"/>
  <c r="A117" i="208"/>
  <c r="B117" i="208"/>
  <c r="C117" i="208"/>
  <c r="D117" i="208"/>
  <c r="E117" i="208"/>
  <c r="F117" i="208"/>
  <c r="G117" i="208"/>
  <c r="H117" i="208"/>
  <c r="I117" i="208"/>
  <c r="J117" i="208"/>
  <c r="K117" i="208"/>
  <c r="L117" i="208"/>
  <c r="M117" i="208"/>
  <c r="N117" i="208"/>
  <c r="O117" i="208"/>
  <c r="P117" i="208"/>
  <c r="Q117" i="208"/>
  <c r="R117" i="208"/>
  <c r="S117" i="208"/>
  <c r="T117" i="208"/>
  <c r="U117" i="208"/>
  <c r="V117" i="208"/>
  <c r="W117" i="208"/>
  <c r="X117" i="208"/>
  <c r="Y117" i="208"/>
  <c r="Z117" i="208"/>
  <c r="AA117" i="208"/>
  <c r="AB117" i="208"/>
  <c r="AC117" i="208"/>
  <c r="AD117" i="208"/>
  <c r="AE117" i="208"/>
  <c r="AF117" i="208"/>
  <c r="AG117" i="208"/>
  <c r="AH117" i="208"/>
  <c r="AI117" i="208"/>
  <c r="AJ117" i="208"/>
  <c r="A118" i="208"/>
  <c r="B118" i="208"/>
  <c r="C118" i="208"/>
  <c r="D118" i="208"/>
  <c r="E118" i="208"/>
  <c r="F118" i="208"/>
  <c r="G118" i="208"/>
  <c r="H118" i="208"/>
  <c r="I118" i="208"/>
  <c r="J118" i="208"/>
  <c r="K118" i="208"/>
  <c r="L118" i="208"/>
  <c r="M118" i="208"/>
  <c r="N118" i="208"/>
  <c r="O118" i="208"/>
  <c r="P118" i="208"/>
  <c r="Q118" i="208"/>
  <c r="R118" i="208"/>
  <c r="S118" i="208"/>
  <c r="T118" i="208"/>
  <c r="U118" i="208"/>
  <c r="V118" i="208"/>
  <c r="W118" i="208"/>
  <c r="X118" i="208"/>
  <c r="Y118" i="208"/>
  <c r="Z118" i="208"/>
  <c r="AA118" i="208"/>
  <c r="AB118" i="208"/>
  <c r="AC118" i="208"/>
  <c r="AD118" i="208"/>
  <c r="AE118" i="208"/>
  <c r="AF118" i="208"/>
  <c r="AG118" i="208"/>
  <c r="AH118" i="208"/>
  <c r="AI118" i="208"/>
  <c r="AJ118" i="208"/>
  <c r="A119" i="208"/>
  <c r="B119" i="208"/>
  <c r="C119" i="208"/>
  <c r="D119" i="208"/>
  <c r="E119" i="208"/>
  <c r="F119" i="208"/>
  <c r="G119" i="208"/>
  <c r="H119" i="208"/>
  <c r="I119" i="208"/>
  <c r="J119" i="208"/>
  <c r="K119" i="208"/>
  <c r="L119" i="208"/>
  <c r="M119" i="208"/>
  <c r="N119" i="208"/>
  <c r="O119" i="208"/>
  <c r="P119" i="208"/>
  <c r="Q119" i="208"/>
  <c r="R119" i="208"/>
  <c r="S119" i="208"/>
  <c r="T119" i="208"/>
  <c r="U119" i="208"/>
  <c r="V119" i="208"/>
  <c r="W119" i="208"/>
  <c r="X119" i="208"/>
  <c r="Y119" i="208"/>
  <c r="Z119" i="208"/>
  <c r="AA119" i="208"/>
  <c r="AB119" i="208"/>
  <c r="AC119" i="208"/>
  <c r="AD119" i="208"/>
  <c r="AE119" i="208"/>
  <c r="AF119" i="208"/>
  <c r="AG119" i="208"/>
  <c r="AH119" i="208"/>
  <c r="AI119" i="208"/>
  <c r="AJ119" i="208"/>
  <c r="A120" i="208"/>
  <c r="B120" i="208"/>
  <c r="C120" i="208"/>
  <c r="D120" i="208"/>
  <c r="E120" i="208"/>
  <c r="F120" i="208"/>
  <c r="G120" i="208"/>
  <c r="H120" i="208"/>
  <c r="I120" i="208"/>
  <c r="J120" i="208"/>
  <c r="K120" i="208"/>
  <c r="L120" i="208"/>
  <c r="M120" i="208"/>
  <c r="N120" i="208"/>
  <c r="O120" i="208"/>
  <c r="P120" i="208"/>
  <c r="Q120" i="208"/>
  <c r="R120" i="208"/>
  <c r="S120" i="208"/>
  <c r="T120" i="208"/>
  <c r="U120" i="208"/>
  <c r="V120" i="208"/>
  <c r="W120" i="208"/>
  <c r="X120" i="208"/>
  <c r="Y120" i="208"/>
  <c r="Z120" i="208"/>
  <c r="AA120" i="208"/>
  <c r="AB120" i="208"/>
  <c r="AC120" i="208"/>
  <c r="AD120" i="208"/>
  <c r="AE120" i="208"/>
  <c r="AF120" i="208"/>
  <c r="AG120" i="208"/>
  <c r="AH120" i="208"/>
  <c r="AI120" i="208"/>
  <c r="AJ120" i="208"/>
  <c r="A121" i="208"/>
  <c r="B121" i="208"/>
  <c r="C121" i="208"/>
  <c r="D121" i="208"/>
  <c r="E121" i="208"/>
  <c r="F121" i="208"/>
  <c r="G121" i="208"/>
  <c r="H121" i="208"/>
  <c r="I121" i="208"/>
  <c r="J121" i="208"/>
  <c r="K121" i="208"/>
  <c r="L121" i="208"/>
  <c r="M121" i="208"/>
  <c r="N121" i="208"/>
  <c r="O121" i="208"/>
  <c r="P121" i="208"/>
  <c r="Q121" i="208"/>
  <c r="R121" i="208"/>
  <c r="S121" i="208"/>
  <c r="T121" i="208"/>
  <c r="U121" i="208"/>
  <c r="V121" i="208"/>
  <c r="W121" i="208"/>
  <c r="X121" i="208"/>
  <c r="Y121" i="208"/>
  <c r="Z121" i="208"/>
  <c r="AA121" i="208"/>
  <c r="AB121" i="208"/>
  <c r="AC121" i="208"/>
  <c r="AD121" i="208"/>
  <c r="AE121" i="208"/>
  <c r="AF121" i="208"/>
  <c r="AG121" i="208"/>
  <c r="AH121" i="208"/>
  <c r="AI121" i="208"/>
  <c r="AJ121" i="208"/>
  <c r="A122" i="208"/>
  <c r="B122" i="208"/>
  <c r="C122" i="208"/>
  <c r="D122" i="208"/>
  <c r="E122" i="208"/>
  <c r="F122" i="208"/>
  <c r="G122" i="208"/>
  <c r="H122" i="208"/>
  <c r="I122" i="208"/>
  <c r="J122" i="208"/>
  <c r="K122" i="208"/>
  <c r="L122" i="208"/>
  <c r="M122" i="208"/>
  <c r="N122" i="208"/>
  <c r="O122" i="208"/>
  <c r="P122" i="208"/>
  <c r="Q122" i="208"/>
  <c r="R122" i="208"/>
  <c r="S122" i="208"/>
  <c r="T122" i="208"/>
  <c r="U122" i="208"/>
  <c r="V122" i="208"/>
  <c r="W122" i="208"/>
  <c r="X122" i="208"/>
  <c r="Y122" i="208"/>
  <c r="Z122" i="208"/>
  <c r="AA122" i="208"/>
  <c r="AB122" i="208"/>
  <c r="AC122" i="208"/>
  <c r="AD122" i="208"/>
  <c r="AE122" i="208"/>
  <c r="AF122" i="208"/>
  <c r="AG122" i="208"/>
  <c r="AH122" i="208"/>
  <c r="AI122" i="208"/>
  <c r="AJ122" i="208"/>
  <c r="A123" i="208"/>
  <c r="B123" i="208"/>
  <c r="C123" i="208"/>
  <c r="D123" i="208"/>
  <c r="E123" i="208"/>
  <c r="F123" i="208"/>
  <c r="G123" i="208"/>
  <c r="H123" i="208"/>
  <c r="I123" i="208"/>
  <c r="J123" i="208"/>
  <c r="K123" i="208"/>
  <c r="L123" i="208"/>
  <c r="M123" i="208"/>
  <c r="N123" i="208"/>
  <c r="O123" i="208"/>
  <c r="P123" i="208"/>
  <c r="Q123" i="208"/>
  <c r="R123" i="208"/>
  <c r="S123" i="208"/>
  <c r="T123" i="208"/>
  <c r="U123" i="208"/>
  <c r="V123" i="208"/>
  <c r="W123" i="208"/>
  <c r="X123" i="208"/>
  <c r="Y123" i="208"/>
  <c r="Z123" i="208"/>
  <c r="AA123" i="208"/>
  <c r="AB123" i="208"/>
  <c r="AC123" i="208"/>
  <c r="AD123" i="208"/>
  <c r="AE123" i="208"/>
  <c r="AF123" i="208"/>
  <c r="AG123" i="208"/>
  <c r="AH123" i="208"/>
  <c r="AI123" i="208"/>
  <c r="AJ123" i="208"/>
  <c r="A124" i="208"/>
  <c r="B124" i="208"/>
  <c r="C124" i="208"/>
  <c r="D124" i="208"/>
  <c r="E124" i="208"/>
  <c r="F124" i="208"/>
  <c r="G124" i="208"/>
  <c r="H124" i="208"/>
  <c r="I124" i="208"/>
  <c r="J124" i="208"/>
  <c r="K124" i="208"/>
  <c r="L124" i="208"/>
  <c r="M124" i="208"/>
  <c r="N124" i="208"/>
  <c r="O124" i="208"/>
  <c r="P124" i="208"/>
  <c r="Q124" i="208"/>
  <c r="R124" i="208"/>
  <c r="S124" i="208"/>
  <c r="T124" i="208"/>
  <c r="U124" i="208"/>
  <c r="V124" i="208"/>
  <c r="W124" i="208"/>
  <c r="X124" i="208"/>
  <c r="Y124" i="208"/>
  <c r="Z124" i="208"/>
  <c r="AA124" i="208"/>
  <c r="AB124" i="208"/>
  <c r="AC124" i="208"/>
  <c r="AD124" i="208"/>
  <c r="AE124" i="208"/>
  <c r="AF124" i="208"/>
  <c r="AG124" i="208"/>
  <c r="AH124" i="208"/>
  <c r="AI124" i="208"/>
  <c r="AJ124" i="208"/>
  <c r="A125" i="208"/>
  <c r="B125" i="208"/>
  <c r="C125" i="208"/>
  <c r="D125" i="208"/>
  <c r="E125" i="208"/>
  <c r="F125" i="208"/>
  <c r="G125" i="208"/>
  <c r="H125" i="208"/>
  <c r="I125" i="208"/>
  <c r="J125" i="208"/>
  <c r="K125" i="208"/>
  <c r="L125" i="208"/>
  <c r="M125" i="208"/>
  <c r="N125" i="208"/>
  <c r="O125" i="208"/>
  <c r="P125" i="208"/>
  <c r="Q125" i="208"/>
  <c r="R125" i="208"/>
  <c r="S125" i="208"/>
  <c r="T125" i="208"/>
  <c r="U125" i="208"/>
  <c r="V125" i="208"/>
  <c r="W125" i="208"/>
  <c r="X125" i="208"/>
  <c r="Y125" i="208"/>
  <c r="Z125" i="208"/>
  <c r="AA125" i="208"/>
  <c r="AB125" i="208"/>
  <c r="AC125" i="208"/>
  <c r="AD125" i="208"/>
  <c r="AE125" i="208"/>
  <c r="AF125" i="208"/>
  <c r="AG125" i="208"/>
  <c r="AH125" i="208"/>
  <c r="AI125" i="208"/>
  <c r="AJ125" i="208"/>
  <c r="A126" i="208"/>
  <c r="B126" i="208"/>
  <c r="C126" i="208"/>
  <c r="D126" i="208"/>
  <c r="E126" i="208"/>
  <c r="F126" i="208"/>
  <c r="G126" i="208"/>
  <c r="H126" i="208"/>
  <c r="I126" i="208"/>
  <c r="J126" i="208"/>
  <c r="K126" i="208"/>
  <c r="L126" i="208"/>
  <c r="M126" i="208"/>
  <c r="N126" i="208"/>
  <c r="O126" i="208"/>
  <c r="P126" i="208"/>
  <c r="Q126" i="208"/>
  <c r="R126" i="208"/>
  <c r="S126" i="208"/>
  <c r="T126" i="208"/>
  <c r="U126" i="208"/>
  <c r="V126" i="208"/>
  <c r="W126" i="208"/>
  <c r="X126" i="208"/>
  <c r="Y126" i="208"/>
  <c r="Z126" i="208"/>
  <c r="AA126" i="208"/>
  <c r="AB126" i="208"/>
  <c r="AC126" i="208"/>
  <c r="AD126" i="208"/>
  <c r="AE126" i="208"/>
  <c r="AF126" i="208"/>
  <c r="AG126" i="208"/>
  <c r="AH126" i="208"/>
  <c r="AI126" i="208"/>
  <c r="AJ126" i="208"/>
  <c r="A127" i="208"/>
  <c r="B127" i="208"/>
  <c r="C127" i="208"/>
  <c r="D127" i="208"/>
  <c r="E127" i="208"/>
  <c r="F127" i="208"/>
  <c r="G127" i="208"/>
  <c r="H127" i="208"/>
  <c r="I127" i="208"/>
  <c r="J127" i="208"/>
  <c r="K127" i="208"/>
  <c r="L127" i="208"/>
  <c r="M127" i="208"/>
  <c r="N127" i="208"/>
  <c r="O127" i="208"/>
  <c r="P127" i="208"/>
  <c r="Q127" i="208"/>
  <c r="R127" i="208"/>
  <c r="S127" i="208"/>
  <c r="T127" i="208"/>
  <c r="U127" i="208"/>
  <c r="V127" i="208"/>
  <c r="W127" i="208"/>
  <c r="X127" i="208"/>
  <c r="Y127" i="208"/>
  <c r="Z127" i="208"/>
  <c r="AA127" i="208"/>
  <c r="AB127" i="208"/>
  <c r="AC127" i="208"/>
  <c r="AD127" i="208"/>
  <c r="AE127" i="208"/>
  <c r="AF127" i="208"/>
  <c r="AG127" i="208"/>
  <c r="AH127" i="208"/>
  <c r="AI127" i="208"/>
  <c r="AJ127" i="208"/>
  <c r="A128" i="208"/>
  <c r="B128" i="208"/>
  <c r="C128" i="208"/>
  <c r="D128" i="208"/>
  <c r="E128" i="208"/>
  <c r="F128" i="208"/>
  <c r="G128" i="208"/>
  <c r="H128" i="208"/>
  <c r="I128" i="208"/>
  <c r="J128" i="208"/>
  <c r="K128" i="208"/>
  <c r="L128" i="208"/>
  <c r="M128" i="208"/>
  <c r="N128" i="208"/>
  <c r="O128" i="208"/>
  <c r="P128" i="208"/>
  <c r="Q128" i="208"/>
  <c r="R128" i="208"/>
  <c r="S128" i="208"/>
  <c r="T128" i="208"/>
  <c r="U128" i="208"/>
  <c r="V128" i="208"/>
  <c r="W128" i="208"/>
  <c r="X128" i="208"/>
  <c r="Y128" i="208"/>
  <c r="Z128" i="208"/>
  <c r="AA128" i="208"/>
  <c r="AB128" i="208"/>
  <c r="AC128" i="208"/>
  <c r="AD128" i="208"/>
  <c r="AE128" i="208"/>
  <c r="AF128" i="208"/>
  <c r="AG128" i="208"/>
  <c r="AH128" i="208"/>
  <c r="AI128" i="208"/>
  <c r="AJ128" i="208"/>
  <c r="A129" i="208"/>
  <c r="B129" i="208"/>
  <c r="C129" i="208"/>
  <c r="D129" i="208"/>
  <c r="E129" i="208"/>
  <c r="F129" i="208"/>
  <c r="G129" i="208"/>
  <c r="H129" i="208"/>
  <c r="I129" i="208"/>
  <c r="J129" i="208"/>
  <c r="K129" i="208"/>
  <c r="L129" i="208"/>
  <c r="M129" i="208"/>
  <c r="N129" i="208"/>
  <c r="O129" i="208"/>
  <c r="P129" i="208"/>
  <c r="Q129" i="208"/>
  <c r="R129" i="208"/>
  <c r="S129" i="208"/>
  <c r="T129" i="208"/>
  <c r="U129" i="208"/>
  <c r="V129" i="208"/>
  <c r="W129" i="208"/>
  <c r="X129" i="208"/>
  <c r="Y129" i="208"/>
  <c r="Z129" i="208"/>
  <c r="AA129" i="208"/>
  <c r="AB129" i="208"/>
  <c r="AC129" i="208"/>
  <c r="AD129" i="208"/>
  <c r="AE129" i="208"/>
  <c r="AF129" i="208"/>
  <c r="AG129" i="208"/>
  <c r="AH129" i="208"/>
  <c r="AI129" i="208"/>
  <c r="AJ129" i="208"/>
  <c r="A130" i="208"/>
  <c r="B130" i="208"/>
  <c r="C130" i="208"/>
  <c r="D130" i="208"/>
  <c r="E130" i="208"/>
  <c r="F130" i="208"/>
  <c r="G130" i="208"/>
  <c r="H130" i="208"/>
  <c r="I130" i="208"/>
  <c r="J130" i="208"/>
  <c r="K130" i="208"/>
  <c r="L130" i="208"/>
  <c r="M130" i="208"/>
  <c r="N130" i="208"/>
  <c r="O130" i="208"/>
  <c r="P130" i="208"/>
  <c r="Q130" i="208"/>
  <c r="R130" i="208"/>
  <c r="S130" i="208"/>
  <c r="T130" i="208"/>
  <c r="U130" i="208"/>
  <c r="V130" i="208"/>
  <c r="W130" i="208"/>
  <c r="X130" i="208"/>
  <c r="Y130" i="208"/>
  <c r="Z130" i="208"/>
  <c r="AA130" i="208"/>
  <c r="AB130" i="208"/>
  <c r="AC130" i="208"/>
  <c r="AD130" i="208"/>
  <c r="AE130" i="208"/>
  <c r="AF130" i="208"/>
  <c r="AG130" i="208"/>
  <c r="AH130" i="208"/>
  <c r="AI130" i="208"/>
  <c r="AJ130" i="208"/>
  <c r="A131" i="208"/>
  <c r="B131" i="208"/>
  <c r="C131" i="208"/>
  <c r="D131" i="208"/>
  <c r="E131" i="208"/>
  <c r="F131" i="208"/>
  <c r="G131" i="208"/>
  <c r="H131" i="208"/>
  <c r="I131" i="208"/>
  <c r="J131" i="208"/>
  <c r="K131" i="208"/>
  <c r="L131" i="208"/>
  <c r="M131" i="208"/>
  <c r="N131" i="208"/>
  <c r="O131" i="208"/>
  <c r="P131" i="208"/>
  <c r="Q131" i="208"/>
  <c r="R131" i="208"/>
  <c r="S131" i="208"/>
  <c r="T131" i="208"/>
  <c r="U131" i="208"/>
  <c r="V131" i="208"/>
  <c r="W131" i="208"/>
  <c r="X131" i="208"/>
  <c r="Y131" i="208"/>
  <c r="Z131" i="208"/>
  <c r="AA131" i="208"/>
  <c r="AB131" i="208"/>
  <c r="AC131" i="208"/>
  <c r="AD131" i="208"/>
  <c r="AE131" i="208"/>
  <c r="AF131" i="208"/>
  <c r="AG131" i="208"/>
  <c r="AH131" i="208"/>
  <c r="AI131" i="208"/>
  <c r="AJ131" i="208"/>
  <c r="A132" i="208"/>
  <c r="B132" i="208"/>
  <c r="C132" i="208"/>
  <c r="D132" i="208"/>
  <c r="E132" i="208"/>
  <c r="F132" i="208"/>
  <c r="G132" i="208"/>
  <c r="H132" i="208"/>
  <c r="I132" i="208"/>
  <c r="J132" i="208"/>
  <c r="K132" i="208"/>
  <c r="L132" i="208"/>
  <c r="M132" i="208"/>
  <c r="N132" i="208"/>
  <c r="O132" i="208"/>
  <c r="P132" i="208"/>
  <c r="Q132" i="208"/>
  <c r="R132" i="208"/>
  <c r="S132" i="208"/>
  <c r="T132" i="208"/>
  <c r="U132" i="208"/>
  <c r="V132" i="208"/>
  <c r="W132" i="208"/>
  <c r="X132" i="208"/>
  <c r="Y132" i="208"/>
  <c r="Z132" i="208"/>
  <c r="AA132" i="208"/>
  <c r="AB132" i="208"/>
  <c r="AC132" i="208"/>
  <c r="AD132" i="208"/>
  <c r="AE132" i="208"/>
  <c r="AF132" i="208"/>
  <c r="AG132" i="208"/>
  <c r="AH132" i="208"/>
  <c r="AI132" i="208"/>
  <c r="AJ132" i="208"/>
  <c r="A133" i="208"/>
  <c r="B133" i="208"/>
  <c r="C133" i="208"/>
  <c r="D133" i="208"/>
  <c r="E133" i="208"/>
  <c r="F133" i="208"/>
  <c r="G133" i="208"/>
  <c r="H133" i="208"/>
  <c r="I133" i="208"/>
  <c r="J133" i="208"/>
  <c r="K133" i="208"/>
  <c r="L133" i="208"/>
  <c r="M133" i="208"/>
  <c r="N133" i="208"/>
  <c r="O133" i="208"/>
  <c r="P133" i="208"/>
  <c r="Q133" i="208"/>
  <c r="R133" i="208"/>
  <c r="S133" i="208"/>
  <c r="T133" i="208"/>
  <c r="U133" i="208"/>
  <c r="V133" i="208"/>
  <c r="W133" i="208"/>
  <c r="X133" i="208"/>
  <c r="Y133" i="208"/>
  <c r="Z133" i="208"/>
  <c r="AA133" i="208"/>
  <c r="AB133" i="208"/>
  <c r="AC133" i="208"/>
  <c r="AD133" i="208"/>
  <c r="AE133" i="208"/>
  <c r="AF133" i="208"/>
  <c r="AG133" i="208"/>
  <c r="AH133" i="208"/>
  <c r="AI133" i="208"/>
  <c r="AJ133" i="208"/>
  <c r="A134" i="208"/>
  <c r="B134" i="208"/>
  <c r="C134" i="208"/>
  <c r="D134" i="208"/>
  <c r="E134" i="208"/>
  <c r="F134" i="208"/>
  <c r="G134" i="208"/>
  <c r="H134" i="208"/>
  <c r="I134" i="208"/>
  <c r="J134" i="208"/>
  <c r="K134" i="208"/>
  <c r="L134" i="208"/>
  <c r="M134" i="208"/>
  <c r="N134" i="208"/>
  <c r="O134" i="208"/>
  <c r="P134" i="208"/>
  <c r="Q134" i="208"/>
  <c r="R134" i="208"/>
  <c r="S134" i="208"/>
  <c r="T134" i="208"/>
  <c r="U134" i="208"/>
  <c r="V134" i="208"/>
  <c r="W134" i="208"/>
  <c r="X134" i="208"/>
  <c r="Y134" i="208"/>
  <c r="Z134" i="208"/>
  <c r="AA134" i="208"/>
  <c r="AB134" i="208"/>
  <c r="AC134" i="208"/>
  <c r="AD134" i="208"/>
  <c r="AE134" i="208"/>
  <c r="AF134" i="208"/>
  <c r="AG134" i="208"/>
  <c r="AH134" i="208"/>
  <c r="AI134" i="208"/>
  <c r="AJ134" i="208"/>
  <c r="A135" i="208"/>
  <c r="B135" i="208"/>
  <c r="C135" i="208"/>
  <c r="D135" i="208"/>
  <c r="E135" i="208"/>
  <c r="F135" i="208"/>
  <c r="G135" i="208"/>
  <c r="H135" i="208"/>
  <c r="I135" i="208"/>
  <c r="J135" i="208"/>
  <c r="K135" i="208"/>
  <c r="L135" i="208"/>
  <c r="M135" i="208"/>
  <c r="N135" i="208"/>
  <c r="O135" i="208"/>
  <c r="P135" i="208"/>
  <c r="Q135" i="208"/>
  <c r="R135" i="208"/>
  <c r="S135" i="208"/>
  <c r="T135" i="208"/>
  <c r="U135" i="208"/>
  <c r="V135" i="208"/>
  <c r="W135" i="208"/>
  <c r="X135" i="208"/>
  <c r="Y135" i="208"/>
  <c r="Z135" i="208"/>
  <c r="AA135" i="208"/>
  <c r="AB135" i="208"/>
  <c r="AC135" i="208"/>
  <c r="AD135" i="208"/>
  <c r="AE135" i="208"/>
  <c r="AF135" i="208"/>
  <c r="AG135" i="208"/>
  <c r="AH135" i="208"/>
  <c r="AI135" i="208"/>
  <c r="AJ135" i="208"/>
  <c r="A136" i="208"/>
  <c r="B136" i="208"/>
  <c r="C136" i="208"/>
  <c r="D136" i="208"/>
  <c r="E136" i="208"/>
  <c r="F136" i="208"/>
  <c r="G136" i="208"/>
  <c r="H136" i="208"/>
  <c r="I136" i="208"/>
  <c r="J136" i="208"/>
  <c r="K136" i="208"/>
  <c r="L136" i="208"/>
  <c r="M136" i="208"/>
  <c r="N136" i="208"/>
  <c r="O136" i="208"/>
  <c r="P136" i="208"/>
  <c r="Q136" i="208"/>
  <c r="R136" i="208"/>
  <c r="S136" i="208"/>
  <c r="T136" i="208"/>
  <c r="U136" i="208"/>
  <c r="V136" i="208"/>
  <c r="W136" i="208"/>
  <c r="X136" i="208"/>
  <c r="Y136" i="208"/>
  <c r="Z136" i="208"/>
  <c r="AA136" i="208"/>
  <c r="AB136" i="208"/>
  <c r="AC136" i="208"/>
  <c r="AD136" i="208"/>
  <c r="AE136" i="208"/>
  <c r="AF136" i="208"/>
  <c r="AG136" i="208"/>
  <c r="AH136" i="208"/>
  <c r="AI136" i="208"/>
  <c r="AJ136" i="208"/>
  <c r="A137" i="208"/>
  <c r="B137" i="208"/>
  <c r="C137" i="208"/>
  <c r="D137" i="208"/>
  <c r="E137" i="208"/>
  <c r="F137" i="208"/>
  <c r="G137" i="208"/>
  <c r="H137" i="208"/>
  <c r="I137" i="208"/>
  <c r="J137" i="208"/>
  <c r="K137" i="208"/>
  <c r="L137" i="208"/>
  <c r="M137" i="208"/>
  <c r="N137" i="208"/>
  <c r="O137" i="208"/>
  <c r="P137" i="208"/>
  <c r="Q137" i="208"/>
  <c r="R137" i="208"/>
  <c r="S137" i="208"/>
  <c r="T137" i="208"/>
  <c r="U137" i="208"/>
  <c r="V137" i="208"/>
  <c r="W137" i="208"/>
  <c r="X137" i="208"/>
  <c r="Y137" i="208"/>
  <c r="Z137" i="208"/>
  <c r="AA137" i="208"/>
  <c r="AB137" i="208"/>
  <c r="AC137" i="208"/>
  <c r="AD137" i="208"/>
  <c r="AE137" i="208"/>
  <c r="AF137" i="208"/>
  <c r="AG137" i="208"/>
  <c r="AH137" i="208"/>
  <c r="AI137" i="208"/>
  <c r="AJ137" i="208"/>
  <c r="A138" i="208"/>
  <c r="B138" i="208"/>
  <c r="C138" i="208"/>
  <c r="D138" i="208"/>
  <c r="E138" i="208"/>
  <c r="F138" i="208"/>
  <c r="G138" i="208"/>
  <c r="H138" i="208"/>
  <c r="I138" i="208"/>
  <c r="J138" i="208"/>
  <c r="K138" i="208"/>
  <c r="L138" i="208"/>
  <c r="M138" i="208"/>
  <c r="N138" i="208"/>
  <c r="O138" i="208"/>
  <c r="P138" i="208"/>
  <c r="Q138" i="208"/>
  <c r="R138" i="208"/>
  <c r="S138" i="208"/>
  <c r="T138" i="208"/>
  <c r="U138" i="208"/>
  <c r="V138" i="208"/>
  <c r="W138" i="208"/>
  <c r="X138" i="208"/>
  <c r="Y138" i="208"/>
  <c r="Z138" i="208"/>
  <c r="AA138" i="208"/>
  <c r="AB138" i="208"/>
  <c r="AC138" i="208"/>
  <c r="AD138" i="208"/>
  <c r="AE138" i="208"/>
  <c r="AF138" i="208"/>
  <c r="AG138" i="208"/>
  <c r="AH138" i="208"/>
  <c r="AI138" i="208"/>
  <c r="AJ138" i="208"/>
  <c r="A139" i="208"/>
  <c r="B139" i="208"/>
  <c r="C139" i="208"/>
  <c r="D139" i="208"/>
  <c r="E139" i="208"/>
  <c r="F139" i="208"/>
  <c r="G139" i="208"/>
  <c r="H139" i="208"/>
  <c r="I139" i="208"/>
  <c r="J139" i="208"/>
  <c r="K139" i="208"/>
  <c r="L139" i="208"/>
  <c r="M139" i="208"/>
  <c r="N139" i="208"/>
  <c r="O139" i="208"/>
  <c r="P139" i="208"/>
  <c r="Q139" i="208"/>
  <c r="R139" i="208"/>
  <c r="S139" i="208"/>
  <c r="T139" i="208"/>
  <c r="U139" i="208"/>
  <c r="V139" i="208"/>
  <c r="W139" i="208"/>
  <c r="X139" i="208"/>
  <c r="Y139" i="208"/>
  <c r="Z139" i="208"/>
  <c r="AA139" i="208"/>
  <c r="AB139" i="208"/>
  <c r="AC139" i="208"/>
  <c r="AD139" i="208"/>
  <c r="AE139" i="208"/>
  <c r="AF139" i="208"/>
  <c r="AG139" i="208"/>
  <c r="AH139" i="208"/>
  <c r="AI139" i="208"/>
  <c r="AJ139" i="208"/>
  <c r="A140" i="208"/>
  <c r="B140" i="208"/>
  <c r="C140" i="208"/>
  <c r="D140" i="208"/>
  <c r="E140" i="208"/>
  <c r="F140" i="208"/>
  <c r="G140" i="208"/>
  <c r="H140" i="208"/>
  <c r="I140" i="208"/>
  <c r="J140" i="208"/>
  <c r="K140" i="208"/>
  <c r="L140" i="208"/>
  <c r="M140" i="208"/>
  <c r="N140" i="208"/>
  <c r="O140" i="208"/>
  <c r="P140" i="208"/>
  <c r="Q140" i="208"/>
  <c r="R140" i="208"/>
  <c r="S140" i="208"/>
  <c r="T140" i="208"/>
  <c r="U140" i="208"/>
  <c r="V140" i="208"/>
  <c r="W140" i="208"/>
  <c r="X140" i="208"/>
  <c r="Y140" i="208"/>
  <c r="Z140" i="208"/>
  <c r="AA140" i="208"/>
  <c r="AB140" i="208"/>
  <c r="AC140" i="208"/>
  <c r="AD140" i="208"/>
  <c r="AE140" i="208"/>
  <c r="AF140" i="208"/>
  <c r="AG140" i="208"/>
  <c r="AH140" i="208"/>
  <c r="AI140" i="208"/>
  <c r="AJ140" i="208"/>
  <c r="A141" i="208"/>
  <c r="B141" i="208"/>
  <c r="C141" i="208"/>
  <c r="D141" i="208"/>
  <c r="E141" i="208"/>
  <c r="F141" i="208"/>
  <c r="G141" i="208"/>
  <c r="H141" i="208"/>
  <c r="I141" i="208"/>
  <c r="J141" i="208"/>
  <c r="K141" i="208"/>
  <c r="L141" i="208"/>
  <c r="M141" i="208"/>
  <c r="N141" i="208"/>
  <c r="O141" i="208"/>
  <c r="P141" i="208"/>
  <c r="Q141" i="208"/>
  <c r="R141" i="208"/>
  <c r="S141" i="208"/>
  <c r="T141" i="208"/>
  <c r="U141" i="208"/>
  <c r="V141" i="208"/>
  <c r="W141" i="208"/>
  <c r="X141" i="208"/>
  <c r="Y141" i="208"/>
  <c r="Z141" i="208"/>
  <c r="AA141" i="208"/>
  <c r="AB141" i="208"/>
  <c r="AC141" i="208"/>
  <c r="AD141" i="208"/>
  <c r="AE141" i="208"/>
  <c r="AF141" i="208"/>
  <c r="AG141" i="208"/>
  <c r="AH141" i="208"/>
  <c r="AI141" i="208"/>
  <c r="AJ141" i="208"/>
  <c r="A142" i="208"/>
  <c r="B142" i="208"/>
  <c r="C142" i="208"/>
  <c r="D142" i="208"/>
  <c r="E142" i="208"/>
  <c r="F142" i="208"/>
  <c r="G142" i="208"/>
  <c r="H142" i="208"/>
  <c r="I142" i="208"/>
  <c r="J142" i="208"/>
  <c r="K142" i="208"/>
  <c r="L142" i="208"/>
  <c r="M142" i="208"/>
  <c r="N142" i="208"/>
  <c r="O142" i="208"/>
  <c r="P142" i="208"/>
  <c r="Q142" i="208"/>
  <c r="R142" i="208"/>
  <c r="S142" i="208"/>
  <c r="T142" i="208"/>
  <c r="U142" i="208"/>
  <c r="V142" i="208"/>
  <c r="W142" i="208"/>
  <c r="X142" i="208"/>
  <c r="Y142" i="208"/>
  <c r="Z142" i="208"/>
  <c r="AA142" i="208"/>
  <c r="AB142" i="208"/>
  <c r="AC142" i="208"/>
  <c r="AD142" i="208"/>
  <c r="AE142" i="208"/>
  <c r="AF142" i="208"/>
  <c r="AG142" i="208"/>
  <c r="AH142" i="208"/>
  <c r="AI142" i="208"/>
  <c r="AJ142" i="208"/>
  <c r="A143" i="208"/>
  <c r="B143" i="208"/>
  <c r="C143" i="208"/>
  <c r="D143" i="208"/>
  <c r="E143" i="208"/>
  <c r="F143" i="208"/>
  <c r="G143" i="208"/>
  <c r="H143" i="208"/>
  <c r="I143" i="208"/>
  <c r="J143" i="208"/>
  <c r="K143" i="208"/>
  <c r="L143" i="208"/>
  <c r="M143" i="208"/>
  <c r="N143" i="208"/>
  <c r="O143" i="208"/>
  <c r="P143" i="208"/>
  <c r="Q143" i="208"/>
  <c r="R143" i="208"/>
  <c r="S143" i="208"/>
  <c r="T143" i="208"/>
  <c r="U143" i="208"/>
  <c r="V143" i="208"/>
  <c r="W143" i="208"/>
  <c r="X143" i="208"/>
  <c r="Y143" i="208"/>
  <c r="Z143" i="208"/>
  <c r="AA143" i="208"/>
  <c r="AB143" i="208"/>
  <c r="AC143" i="208"/>
  <c r="AD143" i="208"/>
  <c r="AE143" i="208"/>
  <c r="AF143" i="208"/>
  <c r="AG143" i="208"/>
  <c r="AH143" i="208"/>
  <c r="AI143" i="208"/>
  <c r="AJ143" i="208"/>
  <c r="A144" i="208"/>
  <c r="B144" i="208"/>
  <c r="C144" i="208"/>
  <c r="D144" i="208"/>
  <c r="E144" i="208"/>
  <c r="F144" i="208"/>
  <c r="G144" i="208"/>
  <c r="H144" i="208"/>
  <c r="I144" i="208"/>
  <c r="J144" i="208"/>
  <c r="K144" i="208"/>
  <c r="L144" i="208"/>
  <c r="M144" i="208"/>
  <c r="N144" i="208"/>
  <c r="O144" i="208"/>
  <c r="P144" i="208"/>
  <c r="Q144" i="208"/>
  <c r="R144" i="208"/>
  <c r="S144" i="208"/>
  <c r="T144" i="208"/>
  <c r="U144" i="208"/>
  <c r="V144" i="208"/>
  <c r="W144" i="208"/>
  <c r="X144" i="208"/>
  <c r="Y144" i="208"/>
  <c r="Z144" i="208"/>
  <c r="AA144" i="208"/>
  <c r="AB144" i="208"/>
  <c r="AC144" i="208"/>
  <c r="AD144" i="208"/>
  <c r="AE144" i="208"/>
  <c r="AF144" i="208"/>
  <c r="AG144" i="208"/>
  <c r="AH144" i="208"/>
  <c r="AI144" i="208"/>
  <c r="AJ144" i="208"/>
  <c r="A145" i="208"/>
  <c r="B145" i="208"/>
  <c r="C145" i="208"/>
  <c r="D145" i="208"/>
  <c r="E145" i="208"/>
  <c r="F145" i="208"/>
  <c r="G145" i="208"/>
  <c r="H145" i="208"/>
  <c r="I145" i="208"/>
  <c r="J145" i="208"/>
  <c r="K145" i="208"/>
  <c r="L145" i="208"/>
  <c r="M145" i="208"/>
  <c r="N145" i="208"/>
  <c r="O145" i="208"/>
  <c r="P145" i="208"/>
  <c r="Q145" i="208"/>
  <c r="R145" i="208"/>
  <c r="S145" i="208"/>
  <c r="T145" i="208"/>
  <c r="U145" i="208"/>
  <c r="V145" i="208"/>
  <c r="W145" i="208"/>
  <c r="X145" i="208"/>
  <c r="Y145" i="208"/>
  <c r="Z145" i="208"/>
  <c r="AA145" i="208"/>
  <c r="AB145" i="208"/>
  <c r="AC145" i="208"/>
  <c r="AD145" i="208"/>
  <c r="AE145" i="208"/>
  <c r="AF145" i="208"/>
  <c r="AG145" i="208"/>
  <c r="AH145" i="208"/>
  <c r="AI145" i="208"/>
  <c r="AJ145" i="208"/>
  <c r="A146" i="208"/>
  <c r="B146" i="208"/>
  <c r="C146" i="208"/>
  <c r="D146" i="208"/>
  <c r="E146" i="208"/>
  <c r="F146" i="208"/>
  <c r="G146" i="208"/>
  <c r="H146" i="208"/>
  <c r="I146" i="208"/>
  <c r="J146" i="208"/>
  <c r="K146" i="208"/>
  <c r="L146" i="208"/>
  <c r="M146" i="208"/>
  <c r="N146" i="208"/>
  <c r="O146" i="208"/>
  <c r="P146" i="208"/>
  <c r="Q146" i="208"/>
  <c r="R146" i="208"/>
  <c r="S146" i="208"/>
  <c r="T146" i="208"/>
  <c r="U146" i="208"/>
  <c r="V146" i="208"/>
  <c r="W146" i="208"/>
  <c r="X146" i="208"/>
  <c r="Y146" i="208"/>
  <c r="Z146" i="208"/>
  <c r="AA146" i="208"/>
  <c r="AB146" i="208"/>
  <c r="AC146" i="208"/>
  <c r="AD146" i="208"/>
  <c r="AE146" i="208"/>
  <c r="AF146" i="208"/>
  <c r="AG146" i="208"/>
  <c r="AH146" i="208"/>
  <c r="AI146" i="208"/>
  <c r="AJ146" i="208"/>
  <c r="A147" i="208"/>
  <c r="B147" i="208"/>
  <c r="C147" i="208"/>
  <c r="D147" i="208"/>
  <c r="E147" i="208"/>
  <c r="F147" i="208"/>
  <c r="G147" i="208"/>
  <c r="H147" i="208"/>
  <c r="I147" i="208"/>
  <c r="J147" i="208"/>
  <c r="K147" i="208"/>
  <c r="L147" i="208"/>
  <c r="M147" i="208"/>
  <c r="N147" i="208"/>
  <c r="O147" i="208"/>
  <c r="P147" i="208"/>
  <c r="Q147" i="208"/>
  <c r="R147" i="208"/>
  <c r="S147" i="208"/>
  <c r="T147" i="208"/>
  <c r="U147" i="208"/>
  <c r="V147" i="208"/>
  <c r="W147" i="208"/>
  <c r="X147" i="208"/>
  <c r="Y147" i="208"/>
  <c r="Z147" i="208"/>
  <c r="AA147" i="208"/>
  <c r="AB147" i="208"/>
  <c r="AC147" i="208"/>
  <c r="AD147" i="208"/>
  <c r="AE147" i="208"/>
  <c r="AF147" i="208"/>
  <c r="AG147" i="208"/>
  <c r="AH147" i="208"/>
  <c r="AI147" i="208"/>
  <c r="AJ147" i="208"/>
  <c r="A148" i="208"/>
  <c r="B148" i="208"/>
  <c r="C148" i="208"/>
  <c r="D148" i="208"/>
  <c r="E148" i="208"/>
  <c r="F148" i="208"/>
  <c r="G148" i="208"/>
  <c r="H148" i="208"/>
  <c r="I148" i="208"/>
  <c r="J148" i="208"/>
  <c r="K148" i="208"/>
  <c r="L148" i="208"/>
  <c r="M148" i="208"/>
  <c r="N148" i="208"/>
  <c r="O148" i="208"/>
  <c r="P148" i="208"/>
  <c r="Q148" i="208"/>
  <c r="R148" i="208"/>
  <c r="S148" i="208"/>
  <c r="T148" i="208"/>
  <c r="U148" i="208"/>
  <c r="V148" i="208"/>
  <c r="W148" i="208"/>
  <c r="X148" i="208"/>
  <c r="Y148" i="208"/>
  <c r="Z148" i="208"/>
  <c r="AA148" i="208"/>
  <c r="AB148" i="208"/>
  <c r="AC148" i="208"/>
  <c r="AD148" i="208"/>
  <c r="AE148" i="208"/>
  <c r="AF148" i="208"/>
  <c r="AG148" i="208"/>
  <c r="AH148" i="208"/>
  <c r="AI148" i="208"/>
  <c r="AJ148" i="208"/>
  <c r="A149" i="208"/>
  <c r="B149" i="208"/>
  <c r="C149" i="208"/>
  <c r="D149" i="208"/>
  <c r="E149" i="208"/>
  <c r="F149" i="208"/>
  <c r="G149" i="208"/>
  <c r="H149" i="208"/>
  <c r="I149" i="208"/>
  <c r="J149" i="208"/>
  <c r="K149" i="208"/>
  <c r="L149" i="208"/>
  <c r="M149" i="208"/>
  <c r="N149" i="208"/>
  <c r="O149" i="208"/>
  <c r="P149" i="208"/>
  <c r="Q149" i="208"/>
  <c r="R149" i="208"/>
  <c r="S149" i="208"/>
  <c r="T149" i="208"/>
  <c r="U149" i="208"/>
  <c r="V149" i="208"/>
  <c r="W149" i="208"/>
  <c r="X149" i="208"/>
  <c r="Y149" i="208"/>
  <c r="Z149" i="208"/>
  <c r="AA149" i="208"/>
  <c r="AB149" i="208"/>
  <c r="AC149" i="208"/>
  <c r="AD149" i="208"/>
  <c r="AE149" i="208"/>
  <c r="AF149" i="208"/>
  <c r="AG149" i="208"/>
  <c r="AH149" i="208"/>
  <c r="AI149" i="208"/>
  <c r="AJ149" i="208"/>
  <c r="A150" i="208"/>
  <c r="B150" i="208"/>
  <c r="C150" i="208"/>
  <c r="D150" i="208"/>
  <c r="E150" i="208"/>
  <c r="F150" i="208"/>
  <c r="G150" i="208"/>
  <c r="H150" i="208"/>
  <c r="I150" i="208"/>
  <c r="J150" i="208"/>
  <c r="K150" i="208"/>
  <c r="L150" i="208"/>
  <c r="M150" i="208"/>
  <c r="N150" i="208"/>
  <c r="O150" i="208"/>
  <c r="P150" i="208"/>
  <c r="Q150" i="208"/>
  <c r="R150" i="208"/>
  <c r="S150" i="208"/>
  <c r="T150" i="208"/>
  <c r="U150" i="208"/>
  <c r="V150" i="208"/>
  <c r="W150" i="208"/>
  <c r="X150" i="208"/>
  <c r="Y150" i="208"/>
  <c r="Z150" i="208"/>
  <c r="AA150" i="208"/>
  <c r="AB150" i="208"/>
  <c r="AC150" i="208"/>
  <c r="AD150" i="208"/>
  <c r="AE150" i="208"/>
  <c r="AF150" i="208"/>
  <c r="AG150" i="208"/>
  <c r="AH150" i="208"/>
  <c r="AI150" i="208"/>
  <c r="AJ150" i="208"/>
  <c r="A151" i="208"/>
  <c r="B151" i="208"/>
  <c r="C151" i="208"/>
  <c r="D151" i="208"/>
  <c r="E151" i="208"/>
  <c r="F151" i="208"/>
  <c r="G151" i="208"/>
  <c r="H151" i="208"/>
  <c r="I151" i="208"/>
  <c r="J151" i="208"/>
  <c r="K151" i="208"/>
  <c r="L151" i="208"/>
  <c r="M151" i="208"/>
  <c r="N151" i="208"/>
  <c r="O151" i="208"/>
  <c r="P151" i="208"/>
  <c r="Q151" i="208"/>
  <c r="R151" i="208"/>
  <c r="S151" i="208"/>
  <c r="T151" i="208"/>
  <c r="U151" i="208"/>
  <c r="V151" i="208"/>
  <c r="W151" i="208"/>
  <c r="X151" i="208"/>
  <c r="Y151" i="208"/>
  <c r="Z151" i="208"/>
  <c r="AA151" i="208"/>
  <c r="AB151" i="208"/>
  <c r="AC151" i="208"/>
  <c r="AD151" i="208"/>
  <c r="AE151" i="208"/>
  <c r="AF151" i="208"/>
  <c r="AG151" i="208"/>
  <c r="AH151" i="208"/>
  <c r="AI151" i="208"/>
  <c r="AJ151" i="208"/>
  <c r="A152" i="208"/>
  <c r="B152" i="208"/>
  <c r="C152" i="208"/>
  <c r="D152" i="208"/>
  <c r="E152" i="208"/>
  <c r="F152" i="208"/>
  <c r="G152" i="208"/>
  <c r="H152" i="208"/>
  <c r="I152" i="208"/>
  <c r="J152" i="208"/>
  <c r="K152" i="208"/>
  <c r="L152" i="208"/>
  <c r="M152" i="208"/>
  <c r="N152" i="208"/>
  <c r="O152" i="208"/>
  <c r="P152" i="208"/>
  <c r="Q152" i="208"/>
  <c r="R152" i="208"/>
  <c r="S152" i="208"/>
  <c r="T152" i="208"/>
  <c r="U152" i="208"/>
  <c r="V152" i="208"/>
  <c r="W152" i="208"/>
  <c r="X152" i="208"/>
  <c r="Y152" i="208"/>
  <c r="Z152" i="208"/>
  <c r="AA152" i="208"/>
  <c r="AB152" i="208"/>
  <c r="AC152" i="208"/>
  <c r="AD152" i="208"/>
  <c r="AE152" i="208"/>
  <c r="AF152" i="208"/>
  <c r="AG152" i="208"/>
  <c r="AH152" i="208"/>
  <c r="AI152" i="208"/>
  <c r="AJ152" i="208"/>
  <c r="A153" i="208"/>
  <c r="B153" i="208"/>
  <c r="C153" i="208"/>
  <c r="D153" i="208"/>
  <c r="E153" i="208"/>
  <c r="F153" i="208"/>
  <c r="G153" i="208"/>
  <c r="H153" i="208"/>
  <c r="I153" i="208"/>
  <c r="J153" i="208"/>
  <c r="K153" i="208"/>
  <c r="L153" i="208"/>
  <c r="M153" i="208"/>
  <c r="N153" i="208"/>
  <c r="O153" i="208"/>
  <c r="P153" i="208"/>
  <c r="Q153" i="208"/>
  <c r="R153" i="208"/>
  <c r="S153" i="208"/>
  <c r="T153" i="208"/>
  <c r="U153" i="208"/>
  <c r="V153" i="208"/>
  <c r="W153" i="208"/>
  <c r="X153" i="208"/>
  <c r="Y153" i="208"/>
  <c r="Z153" i="208"/>
  <c r="AA153" i="208"/>
  <c r="AB153" i="208"/>
  <c r="AC153" i="208"/>
  <c r="AD153" i="208"/>
  <c r="AE153" i="208"/>
  <c r="AF153" i="208"/>
  <c r="AG153" i="208"/>
  <c r="AH153" i="208"/>
  <c r="AI153" i="208"/>
  <c r="AJ153" i="208"/>
  <c r="A154" i="208"/>
  <c r="B154" i="208"/>
  <c r="C154" i="208"/>
  <c r="D154" i="208"/>
  <c r="E154" i="208"/>
  <c r="F154" i="208"/>
  <c r="G154" i="208"/>
  <c r="H154" i="208"/>
  <c r="I154" i="208"/>
  <c r="J154" i="208"/>
  <c r="K154" i="208"/>
  <c r="L154" i="208"/>
  <c r="M154" i="208"/>
  <c r="N154" i="208"/>
  <c r="O154" i="208"/>
  <c r="P154" i="208"/>
  <c r="Q154" i="208"/>
  <c r="R154" i="208"/>
  <c r="S154" i="208"/>
  <c r="T154" i="208"/>
  <c r="U154" i="208"/>
  <c r="V154" i="208"/>
  <c r="W154" i="208"/>
  <c r="X154" i="208"/>
  <c r="Y154" i="208"/>
  <c r="Z154" i="208"/>
  <c r="AA154" i="208"/>
  <c r="AB154" i="208"/>
  <c r="AC154" i="208"/>
  <c r="AD154" i="208"/>
  <c r="AE154" i="208"/>
  <c r="AF154" i="208"/>
  <c r="AG154" i="208"/>
  <c r="AH154" i="208"/>
  <c r="AI154" i="208"/>
  <c r="AJ154" i="208"/>
  <c r="A155" i="208"/>
  <c r="B155" i="208"/>
  <c r="C155" i="208"/>
  <c r="D155" i="208"/>
  <c r="E155" i="208"/>
  <c r="F155" i="208"/>
  <c r="G155" i="208"/>
  <c r="H155" i="208"/>
  <c r="I155" i="208"/>
  <c r="J155" i="208"/>
  <c r="K155" i="208"/>
  <c r="L155" i="208"/>
  <c r="M155" i="208"/>
  <c r="N155" i="208"/>
  <c r="O155" i="208"/>
  <c r="P155" i="208"/>
  <c r="Q155" i="208"/>
  <c r="R155" i="208"/>
  <c r="S155" i="208"/>
  <c r="T155" i="208"/>
  <c r="U155" i="208"/>
  <c r="V155" i="208"/>
  <c r="W155" i="208"/>
  <c r="X155" i="208"/>
  <c r="Y155" i="208"/>
  <c r="Z155" i="208"/>
  <c r="AA155" i="208"/>
  <c r="AB155" i="208"/>
  <c r="AC155" i="208"/>
  <c r="AD155" i="208"/>
  <c r="AE155" i="208"/>
  <c r="AF155" i="208"/>
  <c r="AG155" i="208"/>
  <c r="AH155" i="208"/>
  <c r="AI155" i="208"/>
  <c r="AJ155" i="208"/>
  <c r="A156" i="208"/>
  <c r="B156" i="208"/>
  <c r="C156" i="208"/>
  <c r="D156" i="208"/>
  <c r="E156" i="208"/>
  <c r="F156" i="208"/>
  <c r="G156" i="208"/>
  <c r="H156" i="208"/>
  <c r="I156" i="208"/>
  <c r="J156" i="208"/>
  <c r="K156" i="208"/>
  <c r="L156" i="208"/>
  <c r="M156" i="208"/>
  <c r="N156" i="208"/>
  <c r="O156" i="208"/>
  <c r="P156" i="208"/>
  <c r="Q156" i="208"/>
  <c r="R156" i="208"/>
  <c r="S156" i="208"/>
  <c r="T156" i="208"/>
  <c r="U156" i="208"/>
  <c r="V156" i="208"/>
  <c r="W156" i="208"/>
  <c r="X156" i="208"/>
  <c r="Y156" i="208"/>
  <c r="Z156" i="208"/>
  <c r="AA156" i="208"/>
  <c r="AB156" i="208"/>
  <c r="AC156" i="208"/>
  <c r="AD156" i="208"/>
  <c r="AE156" i="208"/>
  <c r="AF156" i="208"/>
  <c r="AG156" i="208"/>
  <c r="AH156" i="208"/>
  <c r="AI156" i="208"/>
  <c r="AJ156" i="208"/>
  <c r="A157" i="208"/>
  <c r="B157" i="208"/>
  <c r="C157" i="208"/>
  <c r="D157" i="208"/>
  <c r="E157" i="208"/>
  <c r="F157" i="208"/>
  <c r="G157" i="208"/>
  <c r="H157" i="208"/>
  <c r="I157" i="208"/>
  <c r="J157" i="208"/>
  <c r="K157" i="208"/>
  <c r="L157" i="208"/>
  <c r="M157" i="208"/>
  <c r="N157" i="208"/>
  <c r="O157" i="208"/>
  <c r="P157" i="208"/>
  <c r="Q157" i="208"/>
  <c r="R157" i="208"/>
  <c r="S157" i="208"/>
  <c r="T157" i="208"/>
  <c r="U157" i="208"/>
  <c r="V157" i="208"/>
  <c r="W157" i="208"/>
  <c r="X157" i="208"/>
  <c r="Y157" i="208"/>
  <c r="Z157" i="208"/>
  <c r="AA157" i="208"/>
  <c r="AB157" i="208"/>
  <c r="AC157" i="208"/>
  <c r="AD157" i="208"/>
  <c r="AE157" i="208"/>
  <c r="AF157" i="208"/>
  <c r="AG157" i="208"/>
  <c r="AH157" i="208"/>
  <c r="AI157" i="208"/>
  <c r="AJ157" i="208"/>
  <c r="A158" i="208"/>
  <c r="B158" i="208"/>
  <c r="C158" i="208"/>
  <c r="D158" i="208"/>
  <c r="E158" i="208"/>
  <c r="F158" i="208"/>
  <c r="G158" i="208"/>
  <c r="H158" i="208"/>
  <c r="I158" i="208"/>
  <c r="J158" i="208"/>
  <c r="K158" i="208"/>
  <c r="L158" i="208"/>
  <c r="M158" i="208"/>
  <c r="N158" i="208"/>
  <c r="O158" i="208"/>
  <c r="P158" i="208"/>
  <c r="Q158" i="208"/>
  <c r="R158" i="208"/>
  <c r="S158" i="208"/>
  <c r="T158" i="208"/>
  <c r="U158" i="208"/>
  <c r="V158" i="208"/>
  <c r="W158" i="208"/>
  <c r="X158" i="208"/>
  <c r="Y158" i="208"/>
  <c r="Z158" i="208"/>
  <c r="AA158" i="208"/>
  <c r="AB158" i="208"/>
  <c r="AC158" i="208"/>
  <c r="AD158" i="208"/>
  <c r="AE158" i="208"/>
  <c r="AF158" i="208"/>
  <c r="AG158" i="208"/>
  <c r="AH158" i="208"/>
  <c r="AI158" i="208"/>
  <c r="AJ158" i="208"/>
  <c r="A159" i="208"/>
  <c r="B159" i="208"/>
  <c r="C159" i="208"/>
  <c r="D159" i="208"/>
  <c r="E159" i="208"/>
  <c r="F159" i="208"/>
  <c r="G159" i="208"/>
  <c r="H159" i="208"/>
  <c r="I159" i="208"/>
  <c r="J159" i="208"/>
  <c r="K159" i="208"/>
  <c r="L159" i="208"/>
  <c r="M159" i="208"/>
  <c r="N159" i="208"/>
  <c r="O159" i="208"/>
  <c r="P159" i="208"/>
  <c r="Q159" i="208"/>
  <c r="R159" i="208"/>
  <c r="S159" i="208"/>
  <c r="T159" i="208"/>
  <c r="U159" i="208"/>
  <c r="V159" i="208"/>
  <c r="W159" i="208"/>
  <c r="X159" i="208"/>
  <c r="Y159" i="208"/>
  <c r="Z159" i="208"/>
  <c r="AA159" i="208"/>
  <c r="AB159" i="208"/>
  <c r="AC159" i="208"/>
  <c r="AD159" i="208"/>
  <c r="AE159" i="208"/>
  <c r="AF159" i="208"/>
  <c r="AG159" i="208"/>
  <c r="AH159" i="208"/>
  <c r="AI159" i="208"/>
  <c r="AJ159" i="208"/>
  <c r="A160" i="208"/>
  <c r="B160" i="208"/>
  <c r="C160" i="208"/>
  <c r="D160" i="208"/>
  <c r="E160" i="208"/>
  <c r="F160" i="208"/>
  <c r="G160" i="208"/>
  <c r="H160" i="208"/>
  <c r="I160" i="208"/>
  <c r="J160" i="208"/>
  <c r="K160" i="208"/>
  <c r="L160" i="208"/>
  <c r="M160" i="208"/>
  <c r="N160" i="208"/>
  <c r="O160" i="208"/>
  <c r="P160" i="208"/>
  <c r="Q160" i="208"/>
  <c r="R160" i="208"/>
  <c r="S160" i="208"/>
  <c r="T160" i="208"/>
  <c r="U160" i="208"/>
  <c r="V160" i="208"/>
  <c r="W160" i="208"/>
  <c r="X160" i="208"/>
  <c r="Y160" i="208"/>
  <c r="Z160" i="208"/>
  <c r="AA160" i="208"/>
  <c r="AB160" i="208"/>
  <c r="AC160" i="208"/>
  <c r="AD160" i="208"/>
  <c r="AE160" i="208"/>
  <c r="AF160" i="208"/>
  <c r="AG160" i="208"/>
  <c r="AH160" i="208"/>
  <c r="AI160" i="208"/>
  <c r="AJ160" i="208"/>
  <c r="A161" i="208"/>
  <c r="B161" i="208"/>
  <c r="C161" i="208"/>
  <c r="D161" i="208"/>
  <c r="E161" i="208"/>
  <c r="F161" i="208"/>
  <c r="G161" i="208"/>
  <c r="H161" i="208"/>
  <c r="I161" i="208"/>
  <c r="J161" i="208"/>
  <c r="K161" i="208"/>
  <c r="L161" i="208"/>
  <c r="M161" i="208"/>
  <c r="N161" i="208"/>
  <c r="O161" i="208"/>
  <c r="P161" i="208"/>
  <c r="Q161" i="208"/>
  <c r="R161" i="208"/>
  <c r="S161" i="208"/>
  <c r="T161" i="208"/>
  <c r="U161" i="208"/>
  <c r="V161" i="208"/>
  <c r="W161" i="208"/>
  <c r="X161" i="208"/>
  <c r="Y161" i="208"/>
  <c r="Z161" i="208"/>
  <c r="AA161" i="208"/>
  <c r="AB161" i="208"/>
  <c r="AC161" i="208"/>
  <c r="AD161" i="208"/>
  <c r="AE161" i="208"/>
  <c r="AF161" i="208"/>
  <c r="AG161" i="208"/>
  <c r="AH161" i="208"/>
  <c r="AI161" i="208"/>
  <c r="AJ161" i="208"/>
  <c r="A162" i="208"/>
  <c r="B162" i="208"/>
  <c r="C162" i="208"/>
  <c r="D162" i="208"/>
  <c r="E162" i="208"/>
  <c r="F162" i="208"/>
  <c r="G162" i="208"/>
  <c r="H162" i="208"/>
  <c r="I162" i="208"/>
  <c r="J162" i="208"/>
  <c r="K162" i="208"/>
  <c r="L162" i="208"/>
  <c r="M162" i="208"/>
  <c r="N162" i="208"/>
  <c r="O162" i="208"/>
  <c r="P162" i="208"/>
  <c r="Q162" i="208"/>
  <c r="R162" i="208"/>
  <c r="S162" i="208"/>
  <c r="T162" i="208"/>
  <c r="U162" i="208"/>
  <c r="V162" i="208"/>
  <c r="W162" i="208"/>
  <c r="X162" i="208"/>
  <c r="Y162" i="208"/>
  <c r="Z162" i="208"/>
  <c r="AA162" i="208"/>
  <c r="AB162" i="208"/>
  <c r="AC162" i="208"/>
  <c r="AD162" i="208"/>
  <c r="AE162" i="208"/>
  <c r="AF162" i="208"/>
  <c r="AG162" i="208"/>
  <c r="AH162" i="208"/>
  <c r="AI162" i="208"/>
  <c r="AJ162" i="208"/>
  <c r="A163" i="208"/>
  <c r="B163" i="208"/>
  <c r="C163" i="208"/>
  <c r="D163" i="208"/>
  <c r="E163" i="208"/>
  <c r="F163" i="208"/>
  <c r="G163" i="208"/>
  <c r="H163" i="208"/>
  <c r="I163" i="208"/>
  <c r="J163" i="208"/>
  <c r="K163" i="208"/>
  <c r="L163" i="208"/>
  <c r="M163" i="208"/>
  <c r="N163" i="208"/>
  <c r="O163" i="208"/>
  <c r="P163" i="208"/>
  <c r="Q163" i="208"/>
  <c r="R163" i="208"/>
  <c r="S163" i="208"/>
  <c r="T163" i="208"/>
  <c r="U163" i="208"/>
  <c r="V163" i="208"/>
  <c r="W163" i="208"/>
  <c r="X163" i="208"/>
  <c r="Y163" i="208"/>
  <c r="Z163" i="208"/>
  <c r="AA163" i="208"/>
  <c r="AB163" i="208"/>
  <c r="AC163" i="208"/>
  <c r="AD163" i="208"/>
  <c r="AE163" i="208"/>
  <c r="AF163" i="208"/>
  <c r="AG163" i="208"/>
  <c r="AH163" i="208"/>
  <c r="AI163" i="208"/>
  <c r="AJ163" i="208"/>
  <c r="A164" i="208"/>
  <c r="B164" i="208"/>
  <c r="C164" i="208"/>
  <c r="D164" i="208"/>
  <c r="E164" i="208"/>
  <c r="F164" i="208"/>
  <c r="G164" i="208"/>
  <c r="H164" i="208"/>
  <c r="I164" i="208"/>
  <c r="J164" i="208"/>
  <c r="K164" i="208"/>
  <c r="L164" i="208"/>
  <c r="M164" i="208"/>
  <c r="N164" i="208"/>
  <c r="O164" i="208"/>
  <c r="P164" i="208"/>
  <c r="Q164" i="208"/>
  <c r="R164" i="208"/>
  <c r="S164" i="208"/>
  <c r="T164" i="208"/>
  <c r="U164" i="208"/>
  <c r="V164" i="208"/>
  <c r="W164" i="208"/>
  <c r="X164" i="208"/>
  <c r="Y164" i="208"/>
  <c r="Z164" i="208"/>
  <c r="AA164" i="208"/>
  <c r="AB164" i="208"/>
  <c r="AC164" i="208"/>
  <c r="AD164" i="208"/>
  <c r="AE164" i="208"/>
  <c r="AF164" i="208"/>
  <c r="AG164" i="208"/>
  <c r="AH164" i="208"/>
  <c r="AI164" i="208"/>
  <c r="AJ164" i="208"/>
  <c r="A165" i="208"/>
  <c r="B165" i="208"/>
  <c r="C165" i="208"/>
  <c r="D165" i="208"/>
  <c r="E165" i="208"/>
  <c r="F165" i="208"/>
  <c r="G165" i="208"/>
  <c r="H165" i="208"/>
  <c r="I165" i="208"/>
  <c r="J165" i="208"/>
  <c r="K165" i="208"/>
  <c r="L165" i="208"/>
  <c r="M165" i="208"/>
  <c r="N165" i="208"/>
  <c r="O165" i="208"/>
  <c r="P165" i="208"/>
  <c r="Q165" i="208"/>
  <c r="R165" i="208"/>
  <c r="S165" i="208"/>
  <c r="T165" i="208"/>
  <c r="U165" i="208"/>
  <c r="V165" i="208"/>
  <c r="W165" i="208"/>
  <c r="X165" i="208"/>
  <c r="Y165" i="208"/>
  <c r="Z165" i="208"/>
  <c r="AA165" i="208"/>
  <c r="AB165" i="208"/>
  <c r="AC165" i="208"/>
  <c r="AD165" i="208"/>
  <c r="AE165" i="208"/>
  <c r="AF165" i="208"/>
  <c r="AG165" i="208"/>
  <c r="AH165" i="208"/>
  <c r="AI165" i="208"/>
  <c r="AJ165" i="208"/>
  <c r="A166" i="208"/>
  <c r="B166" i="208"/>
  <c r="C166" i="208"/>
  <c r="D166" i="208"/>
  <c r="E166" i="208"/>
  <c r="F166" i="208"/>
  <c r="G166" i="208"/>
  <c r="H166" i="208"/>
  <c r="I166" i="208"/>
  <c r="J166" i="208"/>
  <c r="K166" i="208"/>
  <c r="L166" i="208"/>
  <c r="M166" i="208"/>
  <c r="N166" i="208"/>
  <c r="O166" i="208"/>
  <c r="P166" i="208"/>
  <c r="Q166" i="208"/>
  <c r="R166" i="208"/>
  <c r="S166" i="208"/>
  <c r="T166" i="208"/>
  <c r="U166" i="208"/>
  <c r="V166" i="208"/>
  <c r="W166" i="208"/>
  <c r="X166" i="208"/>
  <c r="Y166" i="208"/>
  <c r="Z166" i="208"/>
  <c r="AA166" i="208"/>
  <c r="AB166" i="208"/>
  <c r="AC166" i="208"/>
  <c r="AD166" i="208"/>
  <c r="AE166" i="208"/>
  <c r="AF166" i="208"/>
  <c r="AG166" i="208"/>
  <c r="AH166" i="208"/>
  <c r="AI166" i="208"/>
  <c r="AJ166" i="208"/>
  <c r="A167" i="208"/>
  <c r="B167" i="208"/>
  <c r="C167" i="208"/>
  <c r="D167" i="208"/>
  <c r="E167" i="208"/>
  <c r="F167" i="208"/>
  <c r="G167" i="208"/>
  <c r="H167" i="208"/>
  <c r="I167" i="208"/>
  <c r="J167" i="208"/>
  <c r="K167" i="208"/>
  <c r="L167" i="208"/>
  <c r="M167" i="208"/>
  <c r="N167" i="208"/>
  <c r="O167" i="208"/>
  <c r="P167" i="208"/>
  <c r="Q167" i="208"/>
  <c r="R167" i="208"/>
  <c r="S167" i="208"/>
  <c r="T167" i="208"/>
  <c r="U167" i="208"/>
  <c r="V167" i="208"/>
  <c r="W167" i="208"/>
  <c r="X167" i="208"/>
  <c r="Y167" i="208"/>
  <c r="Z167" i="208"/>
  <c r="AA167" i="208"/>
  <c r="AB167" i="208"/>
  <c r="AC167" i="208"/>
  <c r="AD167" i="208"/>
  <c r="AE167" i="208"/>
  <c r="AF167" i="208"/>
  <c r="AG167" i="208"/>
  <c r="AH167" i="208"/>
  <c r="AI167" i="208"/>
  <c r="AJ167" i="208"/>
  <c r="A168" i="208"/>
  <c r="B168" i="208"/>
  <c r="C168" i="208"/>
  <c r="D168" i="208"/>
  <c r="E168" i="208"/>
  <c r="F168" i="208"/>
  <c r="G168" i="208"/>
  <c r="H168" i="208"/>
  <c r="I168" i="208"/>
  <c r="J168" i="208"/>
  <c r="K168" i="208"/>
  <c r="L168" i="208"/>
  <c r="M168" i="208"/>
  <c r="N168" i="208"/>
  <c r="O168" i="208"/>
  <c r="P168" i="208"/>
  <c r="Q168" i="208"/>
  <c r="R168" i="208"/>
  <c r="S168" i="208"/>
  <c r="T168" i="208"/>
  <c r="U168" i="208"/>
  <c r="V168" i="208"/>
  <c r="W168" i="208"/>
  <c r="X168" i="208"/>
  <c r="Y168" i="208"/>
  <c r="Z168" i="208"/>
  <c r="AA168" i="208"/>
  <c r="AB168" i="208"/>
  <c r="AC168" i="208"/>
  <c r="AD168" i="208"/>
  <c r="AE168" i="208"/>
  <c r="AF168" i="208"/>
  <c r="AG168" i="208"/>
  <c r="AH168" i="208"/>
  <c r="AI168" i="208"/>
  <c r="AJ168" i="208"/>
  <c r="A169" i="208"/>
  <c r="B169" i="208"/>
  <c r="C169" i="208"/>
  <c r="D169" i="208"/>
  <c r="E169" i="208"/>
  <c r="F169" i="208"/>
  <c r="G169" i="208"/>
  <c r="H169" i="208"/>
  <c r="I169" i="208"/>
  <c r="J169" i="208"/>
  <c r="K169" i="208"/>
  <c r="L169" i="208"/>
  <c r="M169" i="208"/>
  <c r="N169" i="208"/>
  <c r="O169" i="208"/>
  <c r="P169" i="208"/>
  <c r="Q169" i="208"/>
  <c r="R169" i="208"/>
  <c r="S169" i="208"/>
  <c r="T169" i="208"/>
  <c r="U169" i="208"/>
  <c r="V169" i="208"/>
  <c r="W169" i="208"/>
  <c r="X169" i="208"/>
  <c r="Y169" i="208"/>
  <c r="Z169" i="208"/>
  <c r="AA169" i="208"/>
  <c r="AB169" i="208"/>
  <c r="AC169" i="208"/>
  <c r="AD169" i="208"/>
  <c r="AE169" i="208"/>
  <c r="AF169" i="208"/>
  <c r="AG169" i="208"/>
  <c r="AH169" i="208"/>
  <c r="AI169" i="208"/>
  <c r="AJ169" i="208"/>
  <c r="A170" i="208"/>
  <c r="B170" i="208"/>
  <c r="C170" i="208"/>
  <c r="D170" i="208"/>
  <c r="E170" i="208"/>
  <c r="F170" i="208"/>
  <c r="G170" i="208"/>
  <c r="H170" i="208"/>
  <c r="I170" i="208"/>
  <c r="J170" i="208"/>
  <c r="K170" i="208"/>
  <c r="L170" i="208"/>
  <c r="M170" i="208"/>
  <c r="N170" i="208"/>
  <c r="O170" i="208"/>
  <c r="P170" i="208"/>
  <c r="Q170" i="208"/>
  <c r="R170" i="208"/>
  <c r="S170" i="208"/>
  <c r="T170" i="208"/>
  <c r="U170" i="208"/>
  <c r="V170" i="208"/>
  <c r="W170" i="208"/>
  <c r="X170" i="208"/>
  <c r="Y170" i="208"/>
  <c r="Z170" i="208"/>
  <c r="AA170" i="208"/>
  <c r="AB170" i="208"/>
  <c r="AC170" i="208"/>
  <c r="AD170" i="208"/>
  <c r="AE170" i="208"/>
  <c r="AF170" i="208"/>
  <c r="AG170" i="208"/>
  <c r="AH170" i="208"/>
  <c r="AI170" i="208"/>
  <c r="AJ170" i="208"/>
  <c r="A171" i="208"/>
  <c r="B171" i="208"/>
  <c r="C171" i="208"/>
  <c r="D171" i="208"/>
  <c r="E171" i="208"/>
  <c r="F171" i="208"/>
  <c r="G171" i="208"/>
  <c r="H171" i="208"/>
  <c r="I171" i="208"/>
  <c r="J171" i="208"/>
  <c r="K171" i="208"/>
  <c r="L171" i="208"/>
  <c r="M171" i="208"/>
  <c r="N171" i="208"/>
  <c r="O171" i="208"/>
  <c r="P171" i="208"/>
  <c r="Q171" i="208"/>
  <c r="R171" i="208"/>
  <c r="S171" i="208"/>
  <c r="T171" i="208"/>
  <c r="U171" i="208"/>
  <c r="V171" i="208"/>
  <c r="W171" i="208"/>
  <c r="X171" i="208"/>
  <c r="Y171" i="208"/>
  <c r="Z171" i="208"/>
  <c r="AA171" i="208"/>
  <c r="AB171" i="208"/>
  <c r="AC171" i="208"/>
  <c r="AD171" i="208"/>
  <c r="AE171" i="208"/>
  <c r="AF171" i="208"/>
  <c r="AG171" i="208"/>
  <c r="AH171" i="208"/>
  <c r="AI171" i="208"/>
  <c r="AJ171" i="208"/>
  <c r="A172" i="208"/>
  <c r="B172" i="208"/>
  <c r="C172" i="208"/>
  <c r="D172" i="208"/>
  <c r="E172" i="208"/>
  <c r="F172" i="208"/>
  <c r="G172" i="208"/>
  <c r="H172" i="208"/>
  <c r="I172" i="208"/>
  <c r="J172" i="208"/>
  <c r="K172" i="208"/>
  <c r="L172" i="208"/>
  <c r="M172" i="208"/>
  <c r="N172" i="208"/>
  <c r="O172" i="208"/>
  <c r="P172" i="208"/>
  <c r="Q172" i="208"/>
  <c r="R172" i="208"/>
  <c r="S172" i="208"/>
  <c r="T172" i="208"/>
  <c r="U172" i="208"/>
  <c r="V172" i="208"/>
  <c r="W172" i="208"/>
  <c r="X172" i="208"/>
  <c r="Y172" i="208"/>
  <c r="Z172" i="208"/>
  <c r="AA172" i="208"/>
  <c r="AB172" i="208"/>
  <c r="AC172" i="208"/>
  <c r="AD172" i="208"/>
  <c r="AE172" i="208"/>
  <c r="AF172" i="208"/>
  <c r="AG172" i="208"/>
  <c r="AH172" i="208"/>
  <c r="AI172" i="208"/>
  <c r="AJ172" i="208"/>
  <c r="A173" i="208"/>
  <c r="B173" i="208"/>
  <c r="C173" i="208"/>
  <c r="D173" i="208"/>
  <c r="E173" i="208"/>
  <c r="F173" i="208"/>
  <c r="G173" i="208"/>
  <c r="H173" i="208"/>
  <c r="I173" i="208"/>
  <c r="J173" i="208"/>
  <c r="K173" i="208"/>
  <c r="L173" i="208"/>
  <c r="M173" i="208"/>
  <c r="N173" i="208"/>
  <c r="O173" i="208"/>
  <c r="P173" i="208"/>
  <c r="Q173" i="208"/>
  <c r="R173" i="208"/>
  <c r="S173" i="208"/>
  <c r="T173" i="208"/>
  <c r="U173" i="208"/>
  <c r="V173" i="208"/>
  <c r="W173" i="208"/>
  <c r="X173" i="208"/>
  <c r="Y173" i="208"/>
  <c r="Z173" i="208"/>
  <c r="AA173" i="208"/>
  <c r="AB173" i="208"/>
  <c r="AC173" i="208"/>
  <c r="AD173" i="208"/>
  <c r="AE173" i="208"/>
  <c r="AF173" i="208"/>
  <c r="AG173" i="208"/>
  <c r="AH173" i="208"/>
  <c r="AI173" i="208"/>
  <c r="AJ173" i="208"/>
  <c r="A174" i="208"/>
  <c r="B174" i="208"/>
  <c r="C174" i="208"/>
  <c r="D174" i="208"/>
  <c r="E174" i="208"/>
  <c r="F174" i="208"/>
  <c r="G174" i="208"/>
  <c r="H174" i="208"/>
  <c r="I174" i="208"/>
  <c r="J174" i="208"/>
  <c r="K174" i="208"/>
  <c r="L174" i="208"/>
  <c r="M174" i="208"/>
  <c r="N174" i="208"/>
  <c r="O174" i="208"/>
  <c r="P174" i="208"/>
  <c r="Q174" i="208"/>
  <c r="R174" i="208"/>
  <c r="S174" i="208"/>
  <c r="T174" i="208"/>
  <c r="U174" i="208"/>
  <c r="V174" i="208"/>
  <c r="W174" i="208"/>
  <c r="X174" i="208"/>
  <c r="Y174" i="208"/>
  <c r="Z174" i="208"/>
  <c r="AA174" i="208"/>
  <c r="AB174" i="208"/>
  <c r="AC174" i="208"/>
  <c r="AD174" i="208"/>
  <c r="AE174" i="208"/>
  <c r="AF174" i="208"/>
  <c r="AG174" i="208"/>
  <c r="AH174" i="208"/>
  <c r="AI174" i="208"/>
  <c r="AJ174" i="208"/>
  <c r="A175" i="208"/>
  <c r="B175" i="208"/>
  <c r="C175" i="208"/>
  <c r="D175" i="208"/>
  <c r="E175" i="208"/>
  <c r="F175" i="208"/>
  <c r="G175" i="208"/>
  <c r="H175" i="208"/>
  <c r="I175" i="208"/>
  <c r="J175" i="208"/>
  <c r="K175" i="208"/>
  <c r="L175" i="208"/>
  <c r="M175" i="208"/>
  <c r="N175" i="208"/>
  <c r="O175" i="208"/>
  <c r="P175" i="208"/>
  <c r="Q175" i="208"/>
  <c r="R175" i="208"/>
  <c r="S175" i="208"/>
  <c r="T175" i="208"/>
  <c r="U175" i="208"/>
  <c r="V175" i="208"/>
  <c r="W175" i="208"/>
  <c r="X175" i="208"/>
  <c r="Y175" i="208"/>
  <c r="Z175" i="208"/>
  <c r="AA175" i="208"/>
  <c r="AB175" i="208"/>
  <c r="AC175" i="208"/>
  <c r="AD175" i="208"/>
  <c r="AE175" i="208"/>
  <c r="AF175" i="208"/>
  <c r="AG175" i="208"/>
  <c r="AH175" i="208"/>
  <c r="AI175" i="208"/>
  <c r="AJ175" i="208"/>
  <c r="A176" i="208"/>
  <c r="B176" i="208"/>
  <c r="C176" i="208"/>
  <c r="D176" i="208"/>
  <c r="E176" i="208"/>
  <c r="F176" i="208"/>
  <c r="G176" i="208"/>
  <c r="H176" i="208"/>
  <c r="I176" i="208"/>
  <c r="J176" i="208"/>
  <c r="K176" i="208"/>
  <c r="L176" i="208"/>
  <c r="M176" i="208"/>
  <c r="N176" i="208"/>
  <c r="O176" i="208"/>
  <c r="P176" i="208"/>
  <c r="Q176" i="208"/>
  <c r="R176" i="208"/>
  <c r="S176" i="208"/>
  <c r="T176" i="208"/>
  <c r="U176" i="208"/>
  <c r="V176" i="208"/>
  <c r="W176" i="208"/>
  <c r="X176" i="208"/>
  <c r="Y176" i="208"/>
  <c r="Z176" i="208"/>
  <c r="AA176" i="208"/>
  <c r="AB176" i="208"/>
  <c r="AC176" i="208"/>
  <c r="AD176" i="208"/>
  <c r="AE176" i="208"/>
  <c r="AF176" i="208"/>
  <c r="AG176" i="208"/>
  <c r="AH176" i="208"/>
  <c r="AI176" i="208"/>
  <c r="AJ176" i="208"/>
  <c r="A177" i="208"/>
  <c r="B177" i="208"/>
  <c r="C177" i="208"/>
  <c r="D177" i="208"/>
  <c r="E177" i="208"/>
  <c r="F177" i="208"/>
  <c r="G177" i="208"/>
  <c r="H177" i="208"/>
  <c r="I177" i="208"/>
  <c r="J177" i="208"/>
  <c r="K177" i="208"/>
  <c r="L177" i="208"/>
  <c r="M177" i="208"/>
  <c r="N177" i="208"/>
  <c r="O177" i="208"/>
  <c r="P177" i="208"/>
  <c r="Q177" i="208"/>
  <c r="R177" i="208"/>
  <c r="S177" i="208"/>
  <c r="T177" i="208"/>
  <c r="U177" i="208"/>
  <c r="V177" i="208"/>
  <c r="W177" i="208"/>
  <c r="X177" i="208"/>
  <c r="Y177" i="208"/>
  <c r="Z177" i="208"/>
  <c r="AA177" i="208"/>
  <c r="AB177" i="208"/>
  <c r="AC177" i="208"/>
  <c r="AD177" i="208"/>
  <c r="AE177" i="208"/>
  <c r="AF177" i="208"/>
  <c r="AG177" i="208"/>
  <c r="AH177" i="208"/>
  <c r="AI177" i="208"/>
  <c r="AJ177" i="208"/>
  <c r="A178" i="208"/>
  <c r="B178" i="208"/>
  <c r="C178" i="208"/>
  <c r="D178" i="208"/>
  <c r="E178" i="208"/>
  <c r="F178" i="208"/>
  <c r="G178" i="208"/>
  <c r="H178" i="208"/>
  <c r="I178" i="208"/>
  <c r="J178" i="208"/>
  <c r="K178" i="208"/>
  <c r="L178" i="208"/>
  <c r="M178" i="208"/>
  <c r="N178" i="208"/>
  <c r="O178" i="208"/>
  <c r="P178" i="208"/>
  <c r="Q178" i="208"/>
  <c r="R178" i="208"/>
  <c r="S178" i="208"/>
  <c r="T178" i="208"/>
  <c r="U178" i="208"/>
  <c r="V178" i="208"/>
  <c r="W178" i="208"/>
  <c r="X178" i="208"/>
  <c r="Y178" i="208"/>
  <c r="Z178" i="208"/>
  <c r="AA178" i="208"/>
  <c r="AB178" i="208"/>
  <c r="AC178" i="208"/>
  <c r="AD178" i="208"/>
  <c r="AE178" i="208"/>
  <c r="AF178" i="208"/>
  <c r="AG178" i="208"/>
  <c r="AH178" i="208"/>
  <c r="AI178" i="208"/>
  <c r="AJ178" i="208"/>
  <c r="A179" i="208"/>
  <c r="B179" i="208"/>
  <c r="C179" i="208"/>
  <c r="D179" i="208"/>
  <c r="E179" i="208"/>
  <c r="F179" i="208"/>
  <c r="G179" i="208"/>
  <c r="H179" i="208"/>
  <c r="I179" i="208"/>
  <c r="J179" i="208"/>
  <c r="K179" i="208"/>
  <c r="L179" i="208"/>
  <c r="M179" i="208"/>
  <c r="N179" i="208"/>
  <c r="O179" i="208"/>
  <c r="P179" i="208"/>
  <c r="Q179" i="208"/>
  <c r="R179" i="208"/>
  <c r="S179" i="208"/>
  <c r="T179" i="208"/>
  <c r="U179" i="208"/>
  <c r="V179" i="208"/>
  <c r="W179" i="208"/>
  <c r="X179" i="208"/>
  <c r="Y179" i="208"/>
  <c r="Z179" i="208"/>
  <c r="AA179" i="208"/>
  <c r="AB179" i="208"/>
  <c r="AC179" i="208"/>
  <c r="AD179" i="208"/>
  <c r="AE179" i="208"/>
  <c r="AF179" i="208"/>
  <c r="AG179" i="208"/>
  <c r="AH179" i="208"/>
  <c r="AI179" i="208"/>
  <c r="AJ179" i="208"/>
  <c r="A180" i="208"/>
  <c r="B180" i="208"/>
  <c r="C180" i="208"/>
  <c r="D180" i="208"/>
  <c r="E180" i="208"/>
  <c r="F180" i="208"/>
  <c r="G180" i="208"/>
  <c r="H180" i="208"/>
  <c r="I180" i="208"/>
  <c r="J180" i="208"/>
  <c r="K180" i="208"/>
  <c r="L180" i="208"/>
  <c r="M180" i="208"/>
  <c r="N180" i="208"/>
  <c r="O180" i="208"/>
  <c r="P180" i="208"/>
  <c r="Q180" i="208"/>
  <c r="R180" i="208"/>
  <c r="S180" i="208"/>
  <c r="T180" i="208"/>
  <c r="U180" i="208"/>
  <c r="V180" i="208"/>
  <c r="W180" i="208"/>
  <c r="X180" i="208"/>
  <c r="Y180" i="208"/>
  <c r="Z180" i="208"/>
  <c r="AA180" i="208"/>
  <c r="AB180" i="208"/>
  <c r="AC180" i="208"/>
  <c r="AD180" i="208"/>
  <c r="AE180" i="208"/>
  <c r="AF180" i="208"/>
  <c r="AG180" i="208"/>
  <c r="AH180" i="208"/>
  <c r="AI180" i="208"/>
  <c r="AJ180" i="208"/>
  <c r="A181" i="208"/>
  <c r="B181" i="208"/>
  <c r="C181" i="208"/>
  <c r="D181" i="208"/>
  <c r="E181" i="208"/>
  <c r="F181" i="208"/>
  <c r="G181" i="208"/>
  <c r="H181" i="208"/>
  <c r="I181" i="208"/>
  <c r="J181" i="208"/>
  <c r="K181" i="208"/>
  <c r="L181" i="208"/>
  <c r="M181" i="208"/>
  <c r="N181" i="208"/>
  <c r="O181" i="208"/>
  <c r="P181" i="208"/>
  <c r="Q181" i="208"/>
  <c r="R181" i="208"/>
  <c r="S181" i="208"/>
  <c r="T181" i="208"/>
  <c r="U181" i="208"/>
  <c r="V181" i="208"/>
  <c r="W181" i="208"/>
  <c r="X181" i="208"/>
  <c r="Y181" i="208"/>
  <c r="Z181" i="208"/>
  <c r="AA181" i="208"/>
  <c r="AB181" i="208"/>
  <c r="AC181" i="208"/>
  <c r="AD181" i="208"/>
  <c r="AE181" i="208"/>
  <c r="AF181" i="208"/>
  <c r="AG181" i="208"/>
  <c r="AH181" i="208"/>
  <c r="AI181" i="208"/>
  <c r="AJ181" i="208"/>
  <c r="A182" i="208"/>
  <c r="B182" i="208"/>
  <c r="C182" i="208"/>
  <c r="D182" i="208"/>
  <c r="E182" i="208"/>
  <c r="F182" i="208"/>
  <c r="G182" i="208"/>
  <c r="H182" i="208"/>
  <c r="I182" i="208"/>
  <c r="J182" i="208"/>
  <c r="K182" i="208"/>
  <c r="L182" i="208"/>
  <c r="M182" i="208"/>
  <c r="N182" i="208"/>
  <c r="O182" i="208"/>
  <c r="P182" i="208"/>
  <c r="Q182" i="208"/>
  <c r="R182" i="208"/>
  <c r="S182" i="208"/>
  <c r="T182" i="208"/>
  <c r="U182" i="208"/>
  <c r="V182" i="208"/>
  <c r="W182" i="208"/>
  <c r="X182" i="208"/>
  <c r="Y182" i="208"/>
  <c r="Z182" i="208"/>
  <c r="AA182" i="208"/>
  <c r="AB182" i="208"/>
  <c r="AC182" i="208"/>
  <c r="AD182" i="208"/>
  <c r="AE182" i="208"/>
  <c r="AF182" i="208"/>
  <c r="AG182" i="208"/>
  <c r="AH182" i="208"/>
  <c r="AI182" i="208"/>
  <c r="AJ182" i="208"/>
  <c r="A183" i="208"/>
  <c r="B183" i="208"/>
  <c r="C183" i="208"/>
  <c r="D183" i="208"/>
  <c r="E183" i="208"/>
  <c r="F183" i="208"/>
  <c r="G183" i="208"/>
  <c r="H183" i="208"/>
  <c r="I183" i="208"/>
  <c r="J183" i="208"/>
  <c r="K183" i="208"/>
  <c r="L183" i="208"/>
  <c r="M183" i="208"/>
  <c r="N183" i="208"/>
  <c r="O183" i="208"/>
  <c r="P183" i="208"/>
  <c r="Q183" i="208"/>
  <c r="R183" i="208"/>
  <c r="S183" i="208"/>
  <c r="T183" i="208"/>
  <c r="U183" i="208"/>
  <c r="V183" i="208"/>
  <c r="W183" i="208"/>
  <c r="X183" i="208"/>
  <c r="Y183" i="208"/>
  <c r="Z183" i="208"/>
  <c r="AA183" i="208"/>
  <c r="AB183" i="208"/>
  <c r="AC183" i="208"/>
  <c r="AD183" i="208"/>
  <c r="AE183" i="208"/>
  <c r="AF183" i="208"/>
  <c r="AG183" i="208"/>
  <c r="AH183" i="208"/>
  <c r="AI183" i="208"/>
  <c r="AJ183" i="208"/>
  <c r="A184" i="208"/>
  <c r="B184" i="208"/>
  <c r="C184" i="208"/>
  <c r="D184" i="208"/>
  <c r="E184" i="208"/>
  <c r="F184" i="208"/>
  <c r="G184" i="208"/>
  <c r="H184" i="208"/>
  <c r="I184" i="208"/>
  <c r="J184" i="208"/>
  <c r="K184" i="208"/>
  <c r="L184" i="208"/>
  <c r="M184" i="208"/>
  <c r="N184" i="208"/>
  <c r="O184" i="208"/>
  <c r="P184" i="208"/>
  <c r="Q184" i="208"/>
  <c r="R184" i="208"/>
  <c r="S184" i="208"/>
  <c r="T184" i="208"/>
  <c r="U184" i="208"/>
  <c r="V184" i="208"/>
  <c r="W184" i="208"/>
  <c r="X184" i="208"/>
  <c r="Y184" i="208"/>
  <c r="Z184" i="208"/>
  <c r="AA184" i="208"/>
  <c r="AB184" i="208"/>
  <c r="AC184" i="208"/>
  <c r="AD184" i="208"/>
  <c r="AE184" i="208"/>
  <c r="AF184" i="208"/>
  <c r="AG184" i="208"/>
  <c r="AH184" i="208"/>
  <c r="AI184" i="208"/>
  <c r="AJ184" i="208"/>
  <c r="A185" i="208"/>
  <c r="B185" i="208"/>
  <c r="C185" i="208"/>
  <c r="D185" i="208"/>
  <c r="E185" i="208"/>
  <c r="F185" i="208"/>
  <c r="G185" i="208"/>
  <c r="H185" i="208"/>
  <c r="I185" i="208"/>
  <c r="J185" i="208"/>
  <c r="K185" i="208"/>
  <c r="L185" i="208"/>
  <c r="M185" i="208"/>
  <c r="N185" i="208"/>
  <c r="O185" i="208"/>
  <c r="P185" i="208"/>
  <c r="Q185" i="208"/>
  <c r="R185" i="208"/>
  <c r="S185" i="208"/>
  <c r="T185" i="208"/>
  <c r="U185" i="208"/>
  <c r="V185" i="208"/>
  <c r="W185" i="208"/>
  <c r="X185" i="208"/>
  <c r="Y185" i="208"/>
  <c r="Z185" i="208"/>
  <c r="AA185" i="208"/>
  <c r="AB185" i="208"/>
  <c r="AC185" i="208"/>
  <c r="AD185" i="208"/>
  <c r="AE185" i="208"/>
  <c r="AF185" i="208"/>
  <c r="AG185" i="208"/>
  <c r="AH185" i="208"/>
  <c r="AI185" i="208"/>
  <c r="AJ185" i="208"/>
  <c r="A186" i="208"/>
  <c r="B186" i="208"/>
  <c r="C186" i="208"/>
  <c r="D186" i="208"/>
  <c r="E186" i="208"/>
  <c r="F186" i="208"/>
  <c r="G186" i="208"/>
  <c r="H186" i="208"/>
  <c r="I186" i="208"/>
  <c r="J186" i="208"/>
  <c r="K186" i="208"/>
  <c r="L186" i="208"/>
  <c r="M186" i="208"/>
  <c r="N186" i="208"/>
  <c r="O186" i="208"/>
  <c r="P186" i="208"/>
  <c r="Q186" i="208"/>
  <c r="R186" i="208"/>
  <c r="S186" i="208"/>
  <c r="T186" i="208"/>
  <c r="U186" i="208"/>
  <c r="V186" i="208"/>
  <c r="W186" i="208"/>
  <c r="X186" i="208"/>
  <c r="Y186" i="208"/>
  <c r="Z186" i="208"/>
  <c r="AA186" i="208"/>
  <c r="AB186" i="208"/>
  <c r="AC186" i="208"/>
  <c r="AD186" i="208"/>
  <c r="AE186" i="208"/>
  <c r="AF186" i="208"/>
  <c r="AG186" i="208"/>
  <c r="AH186" i="208"/>
  <c r="AI186" i="208"/>
  <c r="AJ186" i="208"/>
  <c r="A187" i="208"/>
  <c r="B187" i="208"/>
  <c r="C187" i="208"/>
  <c r="D187" i="208"/>
  <c r="E187" i="208"/>
  <c r="F187" i="208"/>
  <c r="G187" i="208"/>
  <c r="H187" i="208"/>
  <c r="I187" i="208"/>
  <c r="J187" i="208"/>
  <c r="K187" i="208"/>
  <c r="L187" i="208"/>
  <c r="M187" i="208"/>
  <c r="N187" i="208"/>
  <c r="O187" i="208"/>
  <c r="P187" i="208"/>
  <c r="Q187" i="208"/>
  <c r="R187" i="208"/>
  <c r="S187" i="208"/>
  <c r="T187" i="208"/>
  <c r="U187" i="208"/>
  <c r="V187" i="208"/>
  <c r="W187" i="208"/>
  <c r="X187" i="208"/>
  <c r="Y187" i="208"/>
  <c r="Z187" i="208"/>
  <c r="AA187" i="208"/>
  <c r="AB187" i="208"/>
  <c r="AC187" i="208"/>
  <c r="AD187" i="208"/>
  <c r="AE187" i="208"/>
  <c r="AF187" i="208"/>
  <c r="AG187" i="208"/>
  <c r="AH187" i="208"/>
  <c r="AI187" i="208"/>
  <c r="AJ187" i="208"/>
  <c r="A188" i="208"/>
  <c r="B188" i="208"/>
  <c r="C188" i="208"/>
  <c r="D188" i="208"/>
  <c r="E188" i="208"/>
  <c r="F188" i="208"/>
  <c r="G188" i="208"/>
  <c r="H188" i="208"/>
  <c r="I188" i="208"/>
  <c r="J188" i="208"/>
  <c r="K188" i="208"/>
  <c r="L188" i="208"/>
  <c r="M188" i="208"/>
  <c r="N188" i="208"/>
  <c r="O188" i="208"/>
  <c r="P188" i="208"/>
  <c r="Q188" i="208"/>
  <c r="R188" i="208"/>
  <c r="S188" i="208"/>
  <c r="T188" i="208"/>
  <c r="U188" i="208"/>
  <c r="V188" i="208"/>
  <c r="W188" i="208"/>
  <c r="X188" i="208"/>
  <c r="Y188" i="208"/>
  <c r="Z188" i="208"/>
  <c r="AA188" i="208"/>
  <c r="AB188" i="208"/>
  <c r="AC188" i="208"/>
  <c r="AD188" i="208"/>
  <c r="AE188" i="208"/>
  <c r="AF188" i="208"/>
  <c r="AG188" i="208"/>
  <c r="AH188" i="208"/>
  <c r="AI188" i="208"/>
  <c r="AJ188" i="208"/>
  <c r="A189" i="208"/>
  <c r="B189" i="208"/>
  <c r="C189" i="208"/>
  <c r="D189" i="208"/>
  <c r="E189" i="208"/>
  <c r="F189" i="208"/>
  <c r="G189" i="208"/>
  <c r="H189" i="208"/>
  <c r="I189" i="208"/>
  <c r="J189" i="208"/>
  <c r="K189" i="208"/>
  <c r="L189" i="208"/>
  <c r="M189" i="208"/>
  <c r="N189" i="208"/>
  <c r="O189" i="208"/>
  <c r="P189" i="208"/>
  <c r="Q189" i="208"/>
  <c r="R189" i="208"/>
  <c r="S189" i="208"/>
  <c r="T189" i="208"/>
  <c r="U189" i="208"/>
  <c r="V189" i="208"/>
  <c r="W189" i="208"/>
  <c r="X189" i="208"/>
  <c r="Y189" i="208"/>
  <c r="Z189" i="208"/>
  <c r="AA189" i="208"/>
  <c r="AB189" i="208"/>
  <c r="AC189" i="208"/>
  <c r="AD189" i="208"/>
  <c r="AE189" i="208"/>
  <c r="AF189" i="208"/>
  <c r="AG189" i="208"/>
  <c r="AH189" i="208"/>
  <c r="AI189" i="208"/>
  <c r="AJ189" i="208"/>
  <c r="A190" i="208"/>
  <c r="B190" i="208"/>
  <c r="C190" i="208"/>
  <c r="D190" i="208"/>
  <c r="E190" i="208"/>
  <c r="F190" i="208"/>
  <c r="G190" i="208"/>
  <c r="H190" i="208"/>
  <c r="I190" i="208"/>
  <c r="J190" i="208"/>
  <c r="K190" i="208"/>
  <c r="L190" i="208"/>
  <c r="M190" i="208"/>
  <c r="N190" i="208"/>
  <c r="O190" i="208"/>
  <c r="P190" i="208"/>
  <c r="Q190" i="208"/>
  <c r="R190" i="208"/>
  <c r="S190" i="208"/>
  <c r="T190" i="208"/>
  <c r="U190" i="208"/>
  <c r="V190" i="208"/>
  <c r="W190" i="208"/>
  <c r="X190" i="208"/>
  <c r="Y190" i="208"/>
  <c r="Z190" i="208"/>
  <c r="AA190" i="208"/>
  <c r="AB190" i="208"/>
  <c r="AC190" i="208"/>
  <c r="AD190" i="208"/>
  <c r="AE190" i="208"/>
  <c r="AF190" i="208"/>
  <c r="AG190" i="208"/>
  <c r="AH190" i="208"/>
  <c r="AI190" i="208"/>
  <c r="AJ190" i="208"/>
  <c r="A191" i="208"/>
  <c r="B191" i="208"/>
  <c r="C191" i="208"/>
  <c r="D191" i="208"/>
  <c r="E191" i="208"/>
  <c r="F191" i="208"/>
  <c r="G191" i="208"/>
  <c r="H191" i="208"/>
  <c r="I191" i="208"/>
  <c r="J191" i="208"/>
  <c r="K191" i="208"/>
  <c r="L191" i="208"/>
  <c r="M191" i="208"/>
  <c r="N191" i="208"/>
  <c r="O191" i="208"/>
  <c r="P191" i="208"/>
  <c r="Q191" i="208"/>
  <c r="R191" i="208"/>
  <c r="S191" i="208"/>
  <c r="T191" i="208"/>
  <c r="U191" i="208"/>
  <c r="V191" i="208"/>
  <c r="W191" i="208"/>
  <c r="X191" i="208"/>
  <c r="Y191" i="208"/>
  <c r="Z191" i="208"/>
  <c r="AA191" i="208"/>
  <c r="AB191" i="208"/>
  <c r="AC191" i="208"/>
  <c r="AD191" i="208"/>
  <c r="AE191" i="208"/>
  <c r="AF191" i="208"/>
  <c r="AG191" i="208"/>
  <c r="AH191" i="208"/>
  <c r="AI191" i="208"/>
  <c r="AJ191" i="208"/>
  <c r="A192" i="208"/>
  <c r="B192" i="208"/>
  <c r="C192" i="208"/>
  <c r="D192" i="208"/>
  <c r="E192" i="208"/>
  <c r="F192" i="208"/>
  <c r="G192" i="208"/>
  <c r="H192" i="208"/>
  <c r="I192" i="208"/>
  <c r="J192" i="208"/>
  <c r="K192" i="208"/>
  <c r="L192" i="208"/>
  <c r="M192" i="208"/>
  <c r="N192" i="208"/>
  <c r="O192" i="208"/>
  <c r="P192" i="208"/>
  <c r="Q192" i="208"/>
  <c r="R192" i="208"/>
  <c r="S192" i="208"/>
  <c r="T192" i="208"/>
  <c r="U192" i="208"/>
  <c r="V192" i="208"/>
  <c r="W192" i="208"/>
  <c r="X192" i="208"/>
  <c r="Y192" i="208"/>
  <c r="Z192" i="208"/>
  <c r="AA192" i="208"/>
  <c r="AB192" i="208"/>
  <c r="AC192" i="208"/>
  <c r="AD192" i="208"/>
  <c r="AE192" i="208"/>
  <c r="AF192" i="208"/>
  <c r="AG192" i="208"/>
  <c r="AH192" i="208"/>
  <c r="AI192" i="208"/>
  <c r="AJ192" i="208"/>
  <c r="A193" i="208"/>
  <c r="B193" i="208"/>
  <c r="C193" i="208"/>
  <c r="D193" i="208"/>
  <c r="E193" i="208"/>
  <c r="F193" i="208"/>
  <c r="G193" i="208"/>
  <c r="H193" i="208"/>
  <c r="I193" i="208"/>
  <c r="J193" i="208"/>
  <c r="K193" i="208"/>
  <c r="L193" i="208"/>
  <c r="M193" i="208"/>
  <c r="N193" i="208"/>
  <c r="O193" i="208"/>
  <c r="P193" i="208"/>
  <c r="Q193" i="208"/>
  <c r="R193" i="208"/>
  <c r="S193" i="208"/>
  <c r="T193" i="208"/>
  <c r="U193" i="208"/>
  <c r="V193" i="208"/>
  <c r="W193" i="208"/>
  <c r="X193" i="208"/>
  <c r="Y193" i="208"/>
  <c r="Z193" i="208"/>
  <c r="AA193" i="208"/>
  <c r="AB193" i="208"/>
  <c r="AC193" i="208"/>
  <c r="AD193" i="208"/>
  <c r="AE193" i="208"/>
  <c r="AF193" i="208"/>
  <c r="AG193" i="208"/>
  <c r="AH193" i="208"/>
  <c r="AI193" i="208"/>
  <c r="AJ193" i="208"/>
  <c r="A194" i="208"/>
  <c r="B194" i="208"/>
  <c r="C194" i="208"/>
  <c r="D194" i="208"/>
  <c r="E194" i="208"/>
  <c r="F194" i="208"/>
  <c r="G194" i="208"/>
  <c r="H194" i="208"/>
  <c r="I194" i="208"/>
  <c r="J194" i="208"/>
  <c r="K194" i="208"/>
  <c r="L194" i="208"/>
  <c r="M194" i="208"/>
  <c r="N194" i="208"/>
  <c r="O194" i="208"/>
  <c r="P194" i="208"/>
  <c r="Q194" i="208"/>
  <c r="R194" i="208"/>
  <c r="S194" i="208"/>
  <c r="T194" i="208"/>
  <c r="U194" i="208"/>
  <c r="V194" i="208"/>
  <c r="W194" i="208"/>
  <c r="X194" i="208"/>
  <c r="Y194" i="208"/>
  <c r="Z194" i="208"/>
  <c r="AA194" i="208"/>
  <c r="AB194" i="208"/>
  <c r="AC194" i="208"/>
  <c r="AD194" i="208"/>
  <c r="AE194" i="208"/>
  <c r="AF194" i="208"/>
  <c r="AG194" i="208"/>
  <c r="AH194" i="208"/>
  <c r="AI194" i="208"/>
  <c r="AJ194" i="208"/>
  <c r="A195" i="208"/>
  <c r="B195" i="208"/>
  <c r="C195" i="208"/>
  <c r="D195" i="208"/>
  <c r="E195" i="208"/>
  <c r="F195" i="208"/>
  <c r="G195" i="208"/>
  <c r="H195" i="208"/>
  <c r="I195" i="208"/>
  <c r="J195" i="208"/>
  <c r="K195" i="208"/>
  <c r="L195" i="208"/>
  <c r="M195" i="208"/>
  <c r="N195" i="208"/>
  <c r="O195" i="208"/>
  <c r="P195" i="208"/>
  <c r="Q195" i="208"/>
  <c r="R195" i="208"/>
  <c r="S195" i="208"/>
  <c r="T195" i="208"/>
  <c r="U195" i="208"/>
  <c r="V195" i="208"/>
  <c r="W195" i="208"/>
  <c r="X195" i="208"/>
  <c r="Y195" i="208"/>
  <c r="Z195" i="208"/>
  <c r="AA195" i="208"/>
  <c r="AB195" i="208"/>
  <c r="AC195" i="208"/>
  <c r="AD195" i="208"/>
  <c r="AE195" i="208"/>
  <c r="AF195" i="208"/>
  <c r="AG195" i="208"/>
  <c r="AH195" i="208"/>
  <c r="AI195" i="208"/>
  <c r="AJ195" i="208"/>
  <c r="A196" i="208"/>
  <c r="B196" i="208"/>
  <c r="C196" i="208"/>
  <c r="D196" i="208"/>
  <c r="E196" i="208"/>
  <c r="F196" i="208"/>
  <c r="G196" i="208"/>
  <c r="H196" i="208"/>
  <c r="I196" i="208"/>
  <c r="J196" i="208"/>
  <c r="K196" i="208"/>
  <c r="L196" i="208"/>
  <c r="M196" i="208"/>
  <c r="N196" i="208"/>
  <c r="O196" i="208"/>
  <c r="P196" i="208"/>
  <c r="Q196" i="208"/>
  <c r="R196" i="208"/>
  <c r="S196" i="208"/>
  <c r="T196" i="208"/>
  <c r="U196" i="208"/>
  <c r="V196" i="208"/>
  <c r="W196" i="208"/>
  <c r="X196" i="208"/>
  <c r="Y196" i="208"/>
  <c r="Z196" i="208"/>
  <c r="AA196" i="208"/>
  <c r="AB196" i="208"/>
  <c r="AC196" i="208"/>
  <c r="AD196" i="208"/>
  <c r="AE196" i="208"/>
  <c r="AF196" i="208"/>
  <c r="AG196" i="208"/>
  <c r="AH196" i="208"/>
  <c r="AI196" i="208"/>
  <c r="AJ196" i="208"/>
  <c r="A197" i="208"/>
  <c r="B197" i="208"/>
  <c r="C197" i="208"/>
  <c r="D197" i="208"/>
  <c r="E197" i="208"/>
  <c r="F197" i="208"/>
  <c r="G197" i="208"/>
  <c r="H197" i="208"/>
  <c r="I197" i="208"/>
  <c r="J197" i="208"/>
  <c r="K197" i="208"/>
  <c r="L197" i="208"/>
  <c r="M197" i="208"/>
  <c r="N197" i="208"/>
  <c r="O197" i="208"/>
  <c r="P197" i="208"/>
  <c r="Q197" i="208"/>
  <c r="R197" i="208"/>
  <c r="S197" i="208"/>
  <c r="T197" i="208"/>
  <c r="U197" i="208"/>
  <c r="V197" i="208"/>
  <c r="W197" i="208"/>
  <c r="X197" i="208"/>
  <c r="Y197" i="208"/>
  <c r="Z197" i="208"/>
  <c r="AA197" i="208"/>
  <c r="AB197" i="208"/>
  <c r="AC197" i="208"/>
  <c r="AD197" i="208"/>
  <c r="AE197" i="208"/>
  <c r="AF197" i="208"/>
  <c r="AG197" i="208"/>
  <c r="AH197" i="208"/>
  <c r="AI197" i="208"/>
  <c r="AJ197" i="208"/>
  <c r="A198" i="208"/>
  <c r="B198" i="208"/>
  <c r="C198" i="208"/>
  <c r="D198" i="208"/>
  <c r="E198" i="208"/>
  <c r="F198" i="208"/>
  <c r="G198" i="208"/>
  <c r="H198" i="208"/>
  <c r="I198" i="208"/>
  <c r="J198" i="208"/>
  <c r="K198" i="208"/>
  <c r="L198" i="208"/>
  <c r="M198" i="208"/>
  <c r="N198" i="208"/>
  <c r="O198" i="208"/>
  <c r="P198" i="208"/>
  <c r="Q198" i="208"/>
  <c r="R198" i="208"/>
  <c r="S198" i="208"/>
  <c r="T198" i="208"/>
  <c r="U198" i="208"/>
  <c r="V198" i="208"/>
  <c r="W198" i="208"/>
  <c r="X198" i="208"/>
  <c r="Y198" i="208"/>
  <c r="Z198" i="208"/>
  <c r="AA198" i="208"/>
  <c r="AB198" i="208"/>
  <c r="AC198" i="208"/>
  <c r="AD198" i="208"/>
  <c r="AE198" i="208"/>
  <c r="AF198" i="208"/>
  <c r="AG198" i="208"/>
  <c r="AH198" i="208"/>
  <c r="AI198" i="208"/>
  <c r="AJ198" i="208"/>
  <c r="A199" i="208"/>
  <c r="B199" i="208"/>
  <c r="C199" i="208"/>
  <c r="D199" i="208"/>
  <c r="E199" i="208"/>
  <c r="F199" i="208"/>
  <c r="G199" i="208"/>
  <c r="H199" i="208"/>
  <c r="I199" i="208"/>
  <c r="J199" i="208"/>
  <c r="K199" i="208"/>
  <c r="L199" i="208"/>
  <c r="M199" i="208"/>
  <c r="N199" i="208"/>
  <c r="O199" i="208"/>
  <c r="P199" i="208"/>
  <c r="Q199" i="208"/>
  <c r="R199" i="208"/>
  <c r="S199" i="208"/>
  <c r="T199" i="208"/>
  <c r="U199" i="208"/>
  <c r="V199" i="208"/>
  <c r="W199" i="208"/>
  <c r="X199" i="208"/>
  <c r="Y199" i="208"/>
  <c r="Z199" i="208"/>
  <c r="AA199" i="208"/>
  <c r="AB199" i="208"/>
  <c r="AC199" i="208"/>
  <c r="AD199" i="208"/>
  <c r="AE199" i="208"/>
  <c r="AF199" i="208"/>
  <c r="AG199" i="208"/>
  <c r="AH199" i="208"/>
  <c r="AI199" i="208"/>
  <c r="AJ199" i="208"/>
  <c r="A200" i="208"/>
  <c r="B200" i="208"/>
  <c r="C200" i="208"/>
  <c r="D200" i="208"/>
  <c r="E200" i="208"/>
  <c r="F200" i="208"/>
  <c r="G200" i="208"/>
  <c r="H200" i="208"/>
  <c r="I200" i="208"/>
  <c r="J200" i="208"/>
  <c r="K200" i="208"/>
  <c r="L200" i="208"/>
  <c r="M200" i="208"/>
  <c r="N200" i="208"/>
  <c r="O200" i="208"/>
  <c r="P200" i="208"/>
  <c r="Q200" i="208"/>
  <c r="R200" i="208"/>
  <c r="S200" i="208"/>
  <c r="T200" i="208"/>
  <c r="U200" i="208"/>
  <c r="V200" i="208"/>
  <c r="W200" i="208"/>
  <c r="X200" i="208"/>
  <c r="Y200" i="208"/>
  <c r="Z200" i="208"/>
  <c r="AA200" i="208"/>
  <c r="AB200" i="208"/>
  <c r="AC200" i="208"/>
  <c r="AD200" i="208"/>
  <c r="AE200" i="208"/>
  <c r="AF200" i="208"/>
  <c r="AG200" i="208"/>
  <c r="AH200" i="208"/>
  <c r="AI200" i="208"/>
  <c r="AJ200" i="208"/>
  <c r="A201" i="208"/>
  <c r="B201" i="208"/>
  <c r="C201" i="208"/>
  <c r="D201" i="208"/>
  <c r="E201" i="208"/>
  <c r="F201" i="208"/>
  <c r="G201" i="208"/>
  <c r="H201" i="208"/>
  <c r="I201" i="208"/>
  <c r="J201" i="208"/>
  <c r="K201" i="208"/>
  <c r="L201" i="208"/>
  <c r="M201" i="208"/>
  <c r="N201" i="208"/>
  <c r="O201" i="208"/>
  <c r="P201" i="208"/>
  <c r="Q201" i="208"/>
  <c r="R201" i="208"/>
  <c r="S201" i="208"/>
  <c r="T201" i="208"/>
  <c r="U201" i="208"/>
  <c r="V201" i="208"/>
  <c r="W201" i="208"/>
  <c r="X201" i="208"/>
  <c r="Y201" i="208"/>
  <c r="Z201" i="208"/>
  <c r="AA201" i="208"/>
  <c r="AB201" i="208"/>
  <c r="AC201" i="208"/>
  <c r="AD201" i="208"/>
  <c r="AE201" i="208"/>
  <c r="AF201" i="208"/>
  <c r="AG201" i="208"/>
  <c r="AH201" i="208"/>
  <c r="AI201" i="208"/>
  <c r="AJ201" i="208"/>
  <c r="A202" i="208"/>
  <c r="B202" i="208"/>
  <c r="C202" i="208"/>
  <c r="D202" i="208"/>
  <c r="E202" i="208"/>
  <c r="F202" i="208"/>
  <c r="G202" i="208"/>
  <c r="H202" i="208"/>
  <c r="I202" i="208"/>
  <c r="J202" i="208"/>
  <c r="K202" i="208"/>
  <c r="L202" i="208"/>
  <c r="M202" i="208"/>
  <c r="N202" i="208"/>
  <c r="O202" i="208"/>
  <c r="P202" i="208"/>
  <c r="Q202" i="208"/>
  <c r="R202" i="208"/>
  <c r="S202" i="208"/>
  <c r="T202" i="208"/>
  <c r="U202" i="208"/>
  <c r="V202" i="208"/>
  <c r="W202" i="208"/>
  <c r="X202" i="208"/>
  <c r="Y202" i="208"/>
  <c r="Z202" i="208"/>
  <c r="AA202" i="208"/>
  <c r="AB202" i="208"/>
  <c r="AC202" i="208"/>
  <c r="AD202" i="208"/>
  <c r="AE202" i="208"/>
  <c r="AF202" i="208"/>
  <c r="AG202" i="208"/>
  <c r="AH202" i="208"/>
  <c r="AI202" i="208"/>
  <c r="AJ202" i="208"/>
  <c r="A203" i="208"/>
  <c r="B203" i="208"/>
  <c r="C203" i="208"/>
  <c r="D203" i="208"/>
  <c r="E203" i="208"/>
  <c r="F203" i="208"/>
  <c r="G203" i="208"/>
  <c r="H203" i="208"/>
  <c r="I203" i="208"/>
  <c r="J203" i="208"/>
  <c r="K203" i="208"/>
  <c r="L203" i="208"/>
  <c r="M203" i="208"/>
  <c r="N203" i="208"/>
  <c r="O203" i="208"/>
  <c r="P203" i="208"/>
  <c r="Q203" i="208"/>
  <c r="R203" i="208"/>
  <c r="S203" i="208"/>
  <c r="T203" i="208"/>
  <c r="U203" i="208"/>
  <c r="V203" i="208"/>
  <c r="W203" i="208"/>
  <c r="X203" i="208"/>
  <c r="Y203" i="208"/>
  <c r="Z203" i="208"/>
  <c r="AA203" i="208"/>
  <c r="AB203" i="208"/>
  <c r="AC203" i="208"/>
  <c r="AD203" i="208"/>
  <c r="AE203" i="208"/>
  <c r="AF203" i="208"/>
  <c r="AG203" i="208"/>
  <c r="AH203" i="208"/>
  <c r="AI203" i="208"/>
  <c r="AJ203" i="208"/>
  <c r="A204" i="208"/>
  <c r="B204" i="208"/>
  <c r="C204" i="208"/>
  <c r="D204" i="208"/>
  <c r="E204" i="208"/>
  <c r="F204" i="208"/>
  <c r="G204" i="208"/>
  <c r="H204" i="208"/>
  <c r="I204" i="208"/>
  <c r="J204" i="208"/>
  <c r="K204" i="208"/>
  <c r="L204" i="208"/>
  <c r="M204" i="208"/>
  <c r="N204" i="208"/>
  <c r="O204" i="208"/>
  <c r="P204" i="208"/>
  <c r="Q204" i="208"/>
  <c r="R204" i="208"/>
  <c r="S204" i="208"/>
  <c r="T204" i="208"/>
  <c r="U204" i="208"/>
  <c r="V204" i="208"/>
  <c r="W204" i="208"/>
  <c r="X204" i="208"/>
  <c r="Y204" i="208"/>
  <c r="Z204" i="208"/>
  <c r="AA204" i="208"/>
  <c r="AB204" i="208"/>
  <c r="AC204" i="208"/>
  <c r="AD204" i="208"/>
  <c r="AE204" i="208"/>
  <c r="AF204" i="208"/>
  <c r="AG204" i="208"/>
  <c r="AH204" i="208"/>
  <c r="AI204" i="208"/>
  <c r="AJ204" i="208"/>
  <c r="A205" i="208"/>
  <c r="B205" i="208"/>
  <c r="C205" i="208"/>
  <c r="D205" i="208"/>
  <c r="E205" i="208"/>
  <c r="F205" i="208"/>
  <c r="G205" i="208"/>
  <c r="H205" i="208"/>
  <c r="I205" i="208"/>
  <c r="J205" i="208"/>
  <c r="K205" i="208"/>
  <c r="L205" i="208"/>
  <c r="M205" i="208"/>
  <c r="N205" i="208"/>
  <c r="O205" i="208"/>
  <c r="P205" i="208"/>
  <c r="Q205" i="208"/>
  <c r="R205" i="208"/>
  <c r="S205" i="208"/>
  <c r="T205" i="208"/>
  <c r="U205" i="208"/>
  <c r="V205" i="208"/>
  <c r="W205" i="208"/>
  <c r="X205" i="208"/>
  <c r="Y205" i="208"/>
  <c r="Z205" i="208"/>
  <c r="AA205" i="208"/>
  <c r="AB205" i="208"/>
  <c r="AC205" i="208"/>
  <c r="AD205" i="208"/>
  <c r="AE205" i="208"/>
  <c r="AF205" i="208"/>
  <c r="AG205" i="208"/>
  <c r="AH205" i="208"/>
  <c r="AI205" i="208"/>
  <c r="AJ205" i="208"/>
  <c r="A206" i="208"/>
  <c r="B206" i="208"/>
  <c r="C206" i="208"/>
  <c r="D206" i="208"/>
  <c r="E206" i="208"/>
  <c r="F206" i="208"/>
  <c r="G206" i="208"/>
  <c r="H206" i="208"/>
  <c r="I206" i="208"/>
  <c r="J206" i="208"/>
  <c r="K206" i="208"/>
  <c r="L206" i="208"/>
  <c r="M206" i="208"/>
  <c r="N206" i="208"/>
  <c r="O206" i="208"/>
  <c r="P206" i="208"/>
  <c r="Q206" i="208"/>
  <c r="R206" i="208"/>
  <c r="S206" i="208"/>
  <c r="T206" i="208"/>
  <c r="U206" i="208"/>
  <c r="V206" i="208"/>
  <c r="W206" i="208"/>
  <c r="X206" i="208"/>
  <c r="Y206" i="208"/>
  <c r="Z206" i="208"/>
  <c r="AA206" i="208"/>
  <c r="AB206" i="208"/>
  <c r="AC206" i="208"/>
  <c r="AD206" i="208"/>
  <c r="AE206" i="208"/>
  <c r="AF206" i="208"/>
  <c r="AG206" i="208"/>
  <c r="AH206" i="208"/>
  <c r="AI206" i="208"/>
  <c r="AJ206" i="208"/>
  <c r="A207" i="208"/>
  <c r="B207" i="208"/>
  <c r="C207" i="208"/>
  <c r="D207" i="208"/>
  <c r="E207" i="208"/>
  <c r="F207" i="208"/>
  <c r="G207" i="208"/>
  <c r="H207" i="208"/>
  <c r="I207" i="208"/>
  <c r="J207" i="208"/>
  <c r="K207" i="208"/>
  <c r="L207" i="208"/>
  <c r="M207" i="208"/>
  <c r="N207" i="208"/>
  <c r="O207" i="208"/>
  <c r="P207" i="208"/>
  <c r="Q207" i="208"/>
  <c r="R207" i="208"/>
  <c r="S207" i="208"/>
  <c r="T207" i="208"/>
  <c r="U207" i="208"/>
  <c r="V207" i="208"/>
  <c r="W207" i="208"/>
  <c r="X207" i="208"/>
  <c r="Y207" i="208"/>
  <c r="Z207" i="208"/>
  <c r="AA207" i="208"/>
  <c r="AB207" i="208"/>
  <c r="AC207" i="208"/>
  <c r="AD207" i="208"/>
  <c r="AE207" i="208"/>
  <c r="AF207" i="208"/>
  <c r="AG207" i="208"/>
  <c r="AH207" i="208"/>
  <c r="AI207" i="208"/>
  <c r="AJ207" i="208"/>
  <c r="A208" i="208"/>
  <c r="B208" i="208"/>
  <c r="C208" i="208"/>
  <c r="D208" i="208"/>
  <c r="E208" i="208"/>
  <c r="F208" i="208"/>
  <c r="G208" i="208"/>
  <c r="H208" i="208"/>
  <c r="I208" i="208"/>
  <c r="J208" i="208"/>
  <c r="K208" i="208"/>
  <c r="L208" i="208"/>
  <c r="M208" i="208"/>
  <c r="N208" i="208"/>
  <c r="O208" i="208"/>
  <c r="P208" i="208"/>
  <c r="Q208" i="208"/>
  <c r="R208" i="208"/>
  <c r="S208" i="208"/>
  <c r="T208" i="208"/>
  <c r="U208" i="208"/>
  <c r="V208" i="208"/>
  <c r="W208" i="208"/>
  <c r="X208" i="208"/>
  <c r="Y208" i="208"/>
  <c r="Z208" i="208"/>
  <c r="AA208" i="208"/>
  <c r="AB208" i="208"/>
  <c r="AC208" i="208"/>
  <c r="AD208" i="208"/>
  <c r="AE208" i="208"/>
  <c r="AF208" i="208"/>
  <c r="AG208" i="208"/>
  <c r="AH208" i="208"/>
  <c r="AI208" i="208"/>
  <c r="AJ208" i="208"/>
  <c r="A209" i="208"/>
  <c r="B209" i="208"/>
  <c r="C209" i="208"/>
  <c r="D209" i="208"/>
  <c r="E209" i="208"/>
  <c r="F209" i="208"/>
  <c r="G209" i="208"/>
  <c r="H209" i="208"/>
  <c r="I209" i="208"/>
  <c r="J209" i="208"/>
  <c r="K209" i="208"/>
  <c r="L209" i="208"/>
  <c r="M209" i="208"/>
  <c r="N209" i="208"/>
  <c r="O209" i="208"/>
  <c r="P209" i="208"/>
  <c r="Q209" i="208"/>
  <c r="R209" i="208"/>
  <c r="S209" i="208"/>
  <c r="T209" i="208"/>
  <c r="U209" i="208"/>
  <c r="V209" i="208"/>
  <c r="W209" i="208"/>
  <c r="X209" i="208"/>
  <c r="Y209" i="208"/>
  <c r="Z209" i="208"/>
  <c r="AA209" i="208"/>
  <c r="AB209" i="208"/>
  <c r="AC209" i="208"/>
  <c r="AD209" i="208"/>
  <c r="AE209" i="208"/>
  <c r="AF209" i="208"/>
  <c r="AG209" i="208"/>
  <c r="AH209" i="208"/>
  <c r="AI209" i="208"/>
  <c r="AJ209" i="208"/>
  <c r="A210" i="208"/>
  <c r="B210" i="208"/>
  <c r="C210" i="208"/>
  <c r="D210" i="208"/>
  <c r="E210" i="208"/>
  <c r="F210" i="208"/>
  <c r="G210" i="208"/>
  <c r="H210" i="208"/>
  <c r="I210" i="208"/>
  <c r="J210" i="208"/>
  <c r="K210" i="208"/>
  <c r="L210" i="208"/>
  <c r="M210" i="208"/>
  <c r="N210" i="208"/>
  <c r="O210" i="208"/>
  <c r="P210" i="208"/>
  <c r="Q210" i="208"/>
  <c r="R210" i="208"/>
  <c r="S210" i="208"/>
  <c r="T210" i="208"/>
  <c r="U210" i="208"/>
  <c r="V210" i="208"/>
  <c r="W210" i="208"/>
  <c r="X210" i="208"/>
  <c r="Y210" i="208"/>
  <c r="Z210" i="208"/>
  <c r="AA210" i="208"/>
  <c r="AB210" i="208"/>
  <c r="AC210" i="208"/>
  <c r="AD210" i="208"/>
  <c r="AE210" i="208"/>
  <c r="AF210" i="208"/>
  <c r="AG210" i="208"/>
  <c r="AH210" i="208"/>
  <c r="AI210" i="208"/>
  <c r="AJ210" i="208"/>
  <c r="A211" i="208"/>
  <c r="B211" i="208"/>
  <c r="C211" i="208"/>
  <c r="D211" i="208"/>
  <c r="E211" i="208"/>
  <c r="F211" i="208"/>
  <c r="G211" i="208"/>
  <c r="H211" i="208"/>
  <c r="I211" i="208"/>
  <c r="J211" i="208"/>
  <c r="K211" i="208"/>
  <c r="L211" i="208"/>
  <c r="M211" i="208"/>
  <c r="N211" i="208"/>
  <c r="O211" i="208"/>
  <c r="P211" i="208"/>
  <c r="Q211" i="208"/>
  <c r="R211" i="208"/>
  <c r="S211" i="208"/>
  <c r="T211" i="208"/>
  <c r="U211" i="208"/>
  <c r="V211" i="208"/>
  <c r="W211" i="208"/>
  <c r="X211" i="208"/>
  <c r="Y211" i="208"/>
  <c r="Z211" i="208"/>
  <c r="AA211" i="208"/>
  <c r="AB211" i="208"/>
  <c r="AC211" i="208"/>
  <c r="AD211" i="208"/>
  <c r="AE211" i="208"/>
  <c r="AF211" i="208"/>
  <c r="AG211" i="208"/>
  <c r="AH211" i="208"/>
  <c r="AI211" i="208"/>
  <c r="AJ211" i="208"/>
  <c r="A212" i="208"/>
  <c r="B212" i="208"/>
  <c r="C212" i="208"/>
  <c r="D212" i="208"/>
  <c r="E212" i="208"/>
  <c r="F212" i="208"/>
  <c r="G212" i="208"/>
  <c r="H212" i="208"/>
  <c r="I212" i="208"/>
  <c r="J212" i="208"/>
  <c r="K212" i="208"/>
  <c r="L212" i="208"/>
  <c r="M212" i="208"/>
  <c r="N212" i="208"/>
  <c r="O212" i="208"/>
  <c r="P212" i="208"/>
  <c r="Q212" i="208"/>
  <c r="R212" i="208"/>
  <c r="S212" i="208"/>
  <c r="T212" i="208"/>
  <c r="U212" i="208"/>
  <c r="V212" i="208"/>
  <c r="W212" i="208"/>
  <c r="X212" i="208"/>
  <c r="Y212" i="208"/>
  <c r="Z212" i="208"/>
  <c r="AA212" i="208"/>
  <c r="AB212" i="208"/>
  <c r="AC212" i="208"/>
  <c r="AD212" i="208"/>
  <c r="AE212" i="208"/>
  <c r="AF212" i="208"/>
  <c r="AG212" i="208"/>
  <c r="AH212" i="208"/>
  <c r="AI212" i="208"/>
  <c r="AJ212" i="208"/>
  <c r="A213" i="208"/>
  <c r="B213" i="208"/>
  <c r="C213" i="208"/>
  <c r="D213" i="208"/>
  <c r="E213" i="208"/>
  <c r="F213" i="208"/>
  <c r="G213" i="208"/>
  <c r="H213" i="208"/>
  <c r="I213" i="208"/>
  <c r="J213" i="208"/>
  <c r="K213" i="208"/>
  <c r="L213" i="208"/>
  <c r="M213" i="208"/>
  <c r="N213" i="208"/>
  <c r="O213" i="208"/>
  <c r="P213" i="208"/>
  <c r="Q213" i="208"/>
  <c r="R213" i="208"/>
  <c r="S213" i="208"/>
  <c r="T213" i="208"/>
  <c r="U213" i="208"/>
  <c r="V213" i="208"/>
  <c r="W213" i="208"/>
  <c r="X213" i="208"/>
  <c r="Y213" i="208"/>
  <c r="Z213" i="208"/>
  <c r="AA213" i="208"/>
  <c r="AB213" i="208"/>
  <c r="AC213" i="208"/>
  <c r="AD213" i="208"/>
  <c r="AE213" i="208"/>
  <c r="AF213" i="208"/>
  <c r="AG213" i="208"/>
  <c r="AH213" i="208"/>
  <c r="AI213" i="208"/>
  <c r="AJ213" i="208"/>
  <c r="A214" i="208"/>
  <c r="B214" i="208"/>
  <c r="C214" i="208"/>
  <c r="D214" i="208"/>
  <c r="E214" i="208"/>
  <c r="F214" i="208"/>
  <c r="G214" i="208"/>
  <c r="H214" i="208"/>
  <c r="I214" i="208"/>
  <c r="J214" i="208"/>
  <c r="K214" i="208"/>
  <c r="L214" i="208"/>
  <c r="M214" i="208"/>
  <c r="N214" i="208"/>
  <c r="O214" i="208"/>
  <c r="P214" i="208"/>
  <c r="Q214" i="208"/>
  <c r="R214" i="208"/>
  <c r="S214" i="208"/>
  <c r="T214" i="208"/>
  <c r="U214" i="208"/>
  <c r="V214" i="208"/>
  <c r="W214" i="208"/>
  <c r="X214" i="208"/>
  <c r="Y214" i="208"/>
  <c r="Z214" i="208"/>
  <c r="AA214" i="208"/>
  <c r="AB214" i="208"/>
  <c r="AC214" i="208"/>
  <c r="AD214" i="208"/>
  <c r="AE214" i="208"/>
  <c r="AF214" i="208"/>
  <c r="AG214" i="208"/>
  <c r="AH214" i="208"/>
  <c r="AI214" i="208"/>
  <c r="AJ214" i="208"/>
  <c r="A215" i="208"/>
  <c r="B215" i="208"/>
  <c r="C215" i="208"/>
  <c r="D215" i="208"/>
  <c r="E215" i="208"/>
  <c r="F215" i="208"/>
  <c r="G215" i="208"/>
  <c r="H215" i="208"/>
  <c r="I215" i="208"/>
  <c r="J215" i="208"/>
  <c r="K215" i="208"/>
  <c r="L215" i="208"/>
  <c r="M215" i="208"/>
  <c r="N215" i="208"/>
  <c r="O215" i="208"/>
  <c r="P215" i="208"/>
  <c r="Q215" i="208"/>
  <c r="R215" i="208"/>
  <c r="S215" i="208"/>
  <c r="T215" i="208"/>
  <c r="U215" i="208"/>
  <c r="V215" i="208"/>
  <c r="W215" i="208"/>
  <c r="X215" i="208"/>
  <c r="Y215" i="208"/>
  <c r="Z215" i="208"/>
  <c r="AA215" i="208"/>
  <c r="AB215" i="208"/>
  <c r="AC215" i="208"/>
  <c r="AD215" i="208"/>
  <c r="AE215" i="208"/>
  <c r="AF215" i="208"/>
  <c r="AG215" i="208"/>
  <c r="AH215" i="208"/>
  <c r="AI215" i="208"/>
  <c r="AJ215" i="208"/>
  <c r="A216" i="208"/>
  <c r="B216" i="208"/>
  <c r="C216" i="208"/>
  <c r="D216" i="208"/>
  <c r="E216" i="208"/>
  <c r="F216" i="208"/>
  <c r="G216" i="208"/>
  <c r="H216" i="208"/>
  <c r="I216" i="208"/>
  <c r="J216" i="208"/>
  <c r="K216" i="208"/>
  <c r="L216" i="208"/>
  <c r="M216" i="208"/>
  <c r="N216" i="208"/>
  <c r="O216" i="208"/>
  <c r="P216" i="208"/>
  <c r="Q216" i="208"/>
  <c r="R216" i="208"/>
  <c r="S216" i="208"/>
  <c r="T216" i="208"/>
  <c r="U216" i="208"/>
  <c r="V216" i="208"/>
  <c r="W216" i="208"/>
  <c r="X216" i="208"/>
  <c r="Y216" i="208"/>
  <c r="Z216" i="208"/>
  <c r="AA216" i="208"/>
  <c r="AB216" i="208"/>
  <c r="AC216" i="208"/>
  <c r="AD216" i="208"/>
  <c r="AE216" i="208"/>
  <c r="AF216" i="208"/>
  <c r="AG216" i="208"/>
  <c r="AH216" i="208"/>
  <c r="AI216" i="208"/>
  <c r="AJ216" i="208"/>
  <c r="A217" i="208"/>
  <c r="B217" i="208"/>
  <c r="C217" i="208"/>
  <c r="D217" i="208"/>
  <c r="E217" i="208"/>
  <c r="F217" i="208"/>
  <c r="G217" i="208"/>
  <c r="H217" i="208"/>
  <c r="I217" i="208"/>
  <c r="J217" i="208"/>
  <c r="K217" i="208"/>
  <c r="L217" i="208"/>
  <c r="M217" i="208"/>
  <c r="N217" i="208"/>
  <c r="O217" i="208"/>
  <c r="P217" i="208"/>
  <c r="Q217" i="208"/>
  <c r="R217" i="208"/>
  <c r="S217" i="208"/>
  <c r="T217" i="208"/>
  <c r="U217" i="208"/>
  <c r="V217" i="208"/>
  <c r="W217" i="208"/>
  <c r="X217" i="208"/>
  <c r="Y217" i="208"/>
  <c r="Z217" i="208"/>
  <c r="AA217" i="208"/>
  <c r="AB217" i="208"/>
  <c r="AC217" i="208"/>
  <c r="AD217" i="208"/>
  <c r="AE217" i="208"/>
  <c r="AF217" i="208"/>
  <c r="AG217" i="208"/>
  <c r="AH217" i="208"/>
  <c r="AI217" i="208"/>
  <c r="AJ217" i="208"/>
  <c r="A218" i="208"/>
  <c r="B218" i="208"/>
  <c r="C218" i="208"/>
  <c r="D218" i="208"/>
  <c r="E218" i="208"/>
  <c r="F218" i="208"/>
  <c r="G218" i="208"/>
  <c r="H218" i="208"/>
  <c r="I218" i="208"/>
  <c r="J218" i="208"/>
  <c r="K218" i="208"/>
  <c r="L218" i="208"/>
  <c r="M218" i="208"/>
  <c r="N218" i="208"/>
  <c r="O218" i="208"/>
  <c r="P218" i="208"/>
  <c r="Q218" i="208"/>
  <c r="R218" i="208"/>
  <c r="S218" i="208"/>
  <c r="T218" i="208"/>
  <c r="U218" i="208"/>
  <c r="V218" i="208"/>
  <c r="W218" i="208"/>
  <c r="X218" i="208"/>
  <c r="Y218" i="208"/>
  <c r="Z218" i="208"/>
  <c r="AA218" i="208"/>
  <c r="AB218" i="208"/>
  <c r="AC218" i="208"/>
  <c r="AD218" i="208"/>
  <c r="AE218" i="208"/>
  <c r="AF218" i="208"/>
  <c r="AG218" i="208"/>
  <c r="AH218" i="208"/>
  <c r="AI218" i="208"/>
  <c r="AJ218" i="208"/>
  <c r="A219" i="208"/>
  <c r="B219" i="208"/>
  <c r="C219" i="208"/>
  <c r="D219" i="208"/>
  <c r="E219" i="208"/>
  <c r="F219" i="208"/>
  <c r="G219" i="208"/>
  <c r="H219" i="208"/>
  <c r="I219" i="208"/>
  <c r="J219" i="208"/>
  <c r="K219" i="208"/>
  <c r="L219" i="208"/>
  <c r="M219" i="208"/>
  <c r="N219" i="208"/>
  <c r="O219" i="208"/>
  <c r="P219" i="208"/>
  <c r="Q219" i="208"/>
  <c r="R219" i="208"/>
  <c r="S219" i="208"/>
  <c r="T219" i="208"/>
  <c r="U219" i="208"/>
  <c r="V219" i="208"/>
  <c r="W219" i="208"/>
  <c r="X219" i="208"/>
  <c r="Y219" i="208"/>
  <c r="Z219" i="208"/>
  <c r="AA219" i="208"/>
  <c r="AB219" i="208"/>
  <c r="AC219" i="208"/>
  <c r="AD219" i="208"/>
  <c r="AE219" i="208"/>
  <c r="AF219" i="208"/>
  <c r="AG219" i="208"/>
  <c r="AH219" i="208"/>
  <c r="AI219" i="208"/>
  <c r="AJ219" i="208"/>
  <c r="A220" i="208"/>
  <c r="B220" i="208"/>
  <c r="C220" i="208"/>
  <c r="D220" i="208"/>
  <c r="E220" i="208"/>
  <c r="F220" i="208"/>
  <c r="G220" i="208"/>
  <c r="H220" i="208"/>
  <c r="I220" i="208"/>
  <c r="J220" i="208"/>
  <c r="K220" i="208"/>
  <c r="L220" i="208"/>
  <c r="M220" i="208"/>
  <c r="N220" i="208"/>
  <c r="O220" i="208"/>
  <c r="P220" i="208"/>
  <c r="Q220" i="208"/>
  <c r="R220" i="208"/>
  <c r="S220" i="208"/>
  <c r="T220" i="208"/>
  <c r="U220" i="208"/>
  <c r="V220" i="208"/>
  <c r="W220" i="208"/>
  <c r="X220" i="208"/>
  <c r="Y220" i="208"/>
  <c r="Z220" i="208"/>
  <c r="AA220" i="208"/>
  <c r="AB220" i="208"/>
  <c r="AC220" i="208"/>
  <c r="AD220" i="208"/>
  <c r="AE220" i="208"/>
  <c r="AF220" i="208"/>
  <c r="AG220" i="208"/>
  <c r="AH220" i="208"/>
  <c r="AI220" i="208"/>
  <c r="AJ220" i="208"/>
  <c r="A221" i="208"/>
  <c r="B221" i="208"/>
  <c r="C221" i="208"/>
  <c r="D221" i="208"/>
  <c r="E221" i="208"/>
  <c r="F221" i="208"/>
  <c r="G221" i="208"/>
  <c r="H221" i="208"/>
  <c r="I221" i="208"/>
  <c r="J221" i="208"/>
  <c r="K221" i="208"/>
  <c r="L221" i="208"/>
  <c r="M221" i="208"/>
  <c r="N221" i="208"/>
  <c r="O221" i="208"/>
  <c r="P221" i="208"/>
  <c r="Q221" i="208"/>
  <c r="R221" i="208"/>
  <c r="S221" i="208"/>
  <c r="T221" i="208"/>
  <c r="U221" i="208"/>
  <c r="V221" i="208"/>
  <c r="W221" i="208"/>
  <c r="X221" i="208"/>
  <c r="Y221" i="208"/>
  <c r="Z221" i="208"/>
  <c r="AA221" i="208"/>
  <c r="AB221" i="208"/>
  <c r="AC221" i="208"/>
  <c r="AD221" i="208"/>
  <c r="AE221" i="208"/>
  <c r="AF221" i="208"/>
  <c r="AG221" i="208"/>
  <c r="AH221" i="208"/>
  <c r="AI221" i="208"/>
  <c r="AJ221" i="208"/>
  <c r="A222" i="208"/>
  <c r="B222" i="208"/>
  <c r="C222" i="208"/>
  <c r="D222" i="208"/>
  <c r="E222" i="208"/>
  <c r="F222" i="208"/>
  <c r="G222" i="208"/>
  <c r="H222" i="208"/>
  <c r="I222" i="208"/>
  <c r="J222" i="208"/>
  <c r="K222" i="208"/>
  <c r="L222" i="208"/>
  <c r="M222" i="208"/>
  <c r="N222" i="208"/>
  <c r="O222" i="208"/>
  <c r="P222" i="208"/>
  <c r="Q222" i="208"/>
  <c r="R222" i="208"/>
  <c r="S222" i="208"/>
  <c r="T222" i="208"/>
  <c r="U222" i="208"/>
  <c r="V222" i="208"/>
  <c r="W222" i="208"/>
  <c r="X222" i="208"/>
  <c r="Y222" i="208"/>
  <c r="Z222" i="208"/>
  <c r="AA222" i="208"/>
  <c r="AB222" i="208"/>
  <c r="AC222" i="208"/>
  <c r="AD222" i="208"/>
  <c r="AE222" i="208"/>
  <c r="AF222" i="208"/>
  <c r="AG222" i="208"/>
  <c r="AH222" i="208"/>
  <c r="AI222" i="208"/>
  <c r="AJ222" i="208"/>
  <c r="A223" i="208"/>
  <c r="B223" i="208"/>
  <c r="C223" i="208"/>
  <c r="D223" i="208"/>
  <c r="E223" i="208"/>
  <c r="F223" i="208"/>
  <c r="G223" i="208"/>
  <c r="H223" i="208"/>
  <c r="I223" i="208"/>
  <c r="J223" i="208"/>
  <c r="K223" i="208"/>
  <c r="L223" i="208"/>
  <c r="M223" i="208"/>
  <c r="N223" i="208"/>
  <c r="O223" i="208"/>
  <c r="P223" i="208"/>
  <c r="Q223" i="208"/>
  <c r="R223" i="208"/>
  <c r="S223" i="208"/>
  <c r="T223" i="208"/>
  <c r="U223" i="208"/>
  <c r="V223" i="208"/>
  <c r="W223" i="208"/>
  <c r="X223" i="208"/>
  <c r="Y223" i="208"/>
  <c r="Z223" i="208"/>
  <c r="AA223" i="208"/>
  <c r="AB223" i="208"/>
  <c r="AC223" i="208"/>
  <c r="AD223" i="208"/>
  <c r="AE223" i="208"/>
  <c r="AF223" i="208"/>
  <c r="AG223" i="208"/>
  <c r="AH223" i="208"/>
  <c r="AI223" i="208"/>
  <c r="AJ223" i="208"/>
  <c r="A224" i="208"/>
  <c r="B224" i="208"/>
  <c r="C224" i="208"/>
  <c r="D224" i="208"/>
  <c r="E224" i="208"/>
  <c r="F224" i="208"/>
  <c r="G224" i="208"/>
  <c r="H224" i="208"/>
  <c r="I224" i="208"/>
  <c r="J224" i="208"/>
  <c r="K224" i="208"/>
  <c r="L224" i="208"/>
  <c r="M224" i="208"/>
  <c r="N224" i="208"/>
  <c r="O224" i="208"/>
  <c r="P224" i="208"/>
  <c r="Q224" i="208"/>
  <c r="R224" i="208"/>
  <c r="S224" i="208"/>
  <c r="T224" i="208"/>
  <c r="U224" i="208"/>
  <c r="V224" i="208"/>
  <c r="W224" i="208"/>
  <c r="X224" i="208"/>
  <c r="Y224" i="208"/>
  <c r="Z224" i="208"/>
  <c r="AA224" i="208"/>
  <c r="AB224" i="208"/>
  <c r="AC224" i="208"/>
  <c r="AD224" i="208"/>
  <c r="AE224" i="208"/>
  <c r="AF224" i="208"/>
  <c r="AG224" i="208"/>
  <c r="AH224" i="208"/>
  <c r="AI224" i="208"/>
  <c r="AJ224" i="208"/>
  <c r="A225" i="208"/>
  <c r="B225" i="208"/>
  <c r="C225" i="208"/>
  <c r="D225" i="208"/>
  <c r="E225" i="208"/>
  <c r="F225" i="208"/>
  <c r="G225" i="208"/>
  <c r="H225" i="208"/>
  <c r="I225" i="208"/>
  <c r="J225" i="208"/>
  <c r="K225" i="208"/>
  <c r="L225" i="208"/>
  <c r="M225" i="208"/>
  <c r="N225" i="208"/>
  <c r="O225" i="208"/>
  <c r="P225" i="208"/>
  <c r="Q225" i="208"/>
  <c r="R225" i="208"/>
  <c r="S225" i="208"/>
  <c r="T225" i="208"/>
  <c r="U225" i="208"/>
  <c r="V225" i="208"/>
  <c r="W225" i="208"/>
  <c r="X225" i="208"/>
  <c r="Y225" i="208"/>
  <c r="Z225" i="208"/>
  <c r="AA225" i="208"/>
  <c r="AB225" i="208"/>
  <c r="AC225" i="208"/>
  <c r="AD225" i="208"/>
  <c r="AE225" i="208"/>
  <c r="AF225" i="208"/>
  <c r="AG225" i="208"/>
  <c r="AH225" i="208"/>
  <c r="AI225" i="208"/>
  <c r="AJ225" i="208"/>
  <c r="A226" i="208"/>
  <c r="B226" i="208"/>
  <c r="C226" i="208"/>
  <c r="D226" i="208"/>
  <c r="E226" i="208"/>
  <c r="F226" i="208"/>
  <c r="G226" i="208"/>
  <c r="H226" i="208"/>
  <c r="I226" i="208"/>
  <c r="J226" i="208"/>
  <c r="K226" i="208"/>
  <c r="L226" i="208"/>
  <c r="M226" i="208"/>
  <c r="N226" i="208"/>
  <c r="O226" i="208"/>
  <c r="P226" i="208"/>
  <c r="Q226" i="208"/>
  <c r="R226" i="208"/>
  <c r="S226" i="208"/>
  <c r="T226" i="208"/>
  <c r="U226" i="208"/>
  <c r="V226" i="208"/>
  <c r="W226" i="208"/>
  <c r="X226" i="208"/>
  <c r="Y226" i="208"/>
  <c r="Z226" i="208"/>
  <c r="AA226" i="208"/>
  <c r="AB226" i="208"/>
  <c r="AC226" i="208"/>
  <c r="AD226" i="208"/>
  <c r="AE226" i="208"/>
  <c r="AF226" i="208"/>
  <c r="AG226" i="208"/>
  <c r="AH226" i="208"/>
  <c r="AI226" i="208"/>
  <c r="AJ226" i="208"/>
  <c r="A227" i="208"/>
  <c r="B227" i="208"/>
  <c r="C227" i="208"/>
  <c r="D227" i="208"/>
  <c r="E227" i="208"/>
  <c r="F227" i="208"/>
  <c r="G227" i="208"/>
  <c r="H227" i="208"/>
  <c r="I227" i="208"/>
  <c r="J227" i="208"/>
  <c r="K227" i="208"/>
  <c r="L227" i="208"/>
  <c r="M227" i="208"/>
  <c r="N227" i="208"/>
  <c r="O227" i="208"/>
  <c r="P227" i="208"/>
  <c r="Q227" i="208"/>
  <c r="R227" i="208"/>
  <c r="S227" i="208"/>
  <c r="T227" i="208"/>
  <c r="U227" i="208"/>
  <c r="V227" i="208"/>
  <c r="W227" i="208"/>
  <c r="X227" i="208"/>
  <c r="Y227" i="208"/>
  <c r="Z227" i="208"/>
  <c r="AA227" i="208"/>
  <c r="AB227" i="208"/>
  <c r="AC227" i="208"/>
  <c r="AD227" i="208"/>
  <c r="AE227" i="208"/>
  <c r="AF227" i="208"/>
  <c r="AG227" i="208"/>
  <c r="AH227" i="208"/>
  <c r="AI227" i="208"/>
  <c r="AJ227" i="208"/>
  <c r="A228" i="208"/>
  <c r="B228" i="208"/>
  <c r="C228" i="208"/>
  <c r="D228" i="208"/>
  <c r="E228" i="208"/>
  <c r="F228" i="208"/>
  <c r="G228" i="208"/>
  <c r="H228" i="208"/>
  <c r="I228" i="208"/>
  <c r="J228" i="208"/>
  <c r="K228" i="208"/>
  <c r="L228" i="208"/>
  <c r="M228" i="208"/>
  <c r="N228" i="208"/>
  <c r="O228" i="208"/>
  <c r="P228" i="208"/>
  <c r="Q228" i="208"/>
  <c r="R228" i="208"/>
  <c r="S228" i="208"/>
  <c r="T228" i="208"/>
  <c r="U228" i="208"/>
  <c r="V228" i="208"/>
  <c r="W228" i="208"/>
  <c r="X228" i="208"/>
  <c r="Y228" i="208"/>
  <c r="Z228" i="208"/>
  <c r="AA228" i="208"/>
  <c r="AB228" i="208"/>
  <c r="AC228" i="208"/>
  <c r="AD228" i="208"/>
  <c r="AE228" i="208"/>
  <c r="AF228" i="208"/>
  <c r="AG228" i="208"/>
  <c r="AH228" i="208"/>
  <c r="AI228" i="208"/>
  <c r="AJ228" i="208"/>
  <c r="A229" i="208"/>
  <c r="B229" i="208"/>
  <c r="C229" i="208"/>
  <c r="D229" i="208"/>
  <c r="E229" i="208"/>
  <c r="F229" i="208"/>
  <c r="G229" i="208"/>
  <c r="H229" i="208"/>
  <c r="I229" i="208"/>
  <c r="J229" i="208"/>
  <c r="K229" i="208"/>
  <c r="L229" i="208"/>
  <c r="M229" i="208"/>
  <c r="N229" i="208"/>
  <c r="O229" i="208"/>
  <c r="P229" i="208"/>
  <c r="Q229" i="208"/>
  <c r="R229" i="208"/>
  <c r="S229" i="208"/>
  <c r="T229" i="208"/>
  <c r="U229" i="208"/>
  <c r="V229" i="208"/>
  <c r="W229" i="208"/>
  <c r="X229" i="208"/>
  <c r="Y229" i="208"/>
  <c r="Z229" i="208"/>
  <c r="AA229" i="208"/>
  <c r="AB229" i="208"/>
  <c r="AC229" i="208"/>
  <c r="AD229" i="208"/>
  <c r="AE229" i="208"/>
  <c r="AF229" i="208"/>
  <c r="AG229" i="208"/>
  <c r="AH229" i="208"/>
  <c r="AI229" i="208"/>
  <c r="AJ229" i="208"/>
  <c r="A230" i="208"/>
  <c r="B230" i="208"/>
  <c r="C230" i="208"/>
  <c r="D230" i="208"/>
  <c r="E230" i="208"/>
  <c r="F230" i="208"/>
  <c r="G230" i="208"/>
  <c r="H230" i="208"/>
  <c r="I230" i="208"/>
  <c r="J230" i="208"/>
  <c r="K230" i="208"/>
  <c r="L230" i="208"/>
  <c r="M230" i="208"/>
  <c r="N230" i="208"/>
  <c r="O230" i="208"/>
  <c r="P230" i="208"/>
  <c r="Q230" i="208"/>
  <c r="R230" i="208"/>
  <c r="S230" i="208"/>
  <c r="T230" i="208"/>
  <c r="U230" i="208"/>
  <c r="V230" i="208"/>
  <c r="W230" i="208"/>
  <c r="X230" i="208"/>
  <c r="Y230" i="208"/>
  <c r="Z230" i="208"/>
  <c r="AA230" i="208"/>
  <c r="AB230" i="208"/>
  <c r="AC230" i="208"/>
  <c r="AD230" i="208"/>
  <c r="AE230" i="208"/>
  <c r="AF230" i="208"/>
  <c r="AG230" i="208"/>
  <c r="AH230" i="208"/>
  <c r="AI230" i="208"/>
  <c r="AJ230" i="208"/>
  <c r="A231" i="208"/>
  <c r="B231" i="208"/>
  <c r="C231" i="208"/>
  <c r="D231" i="208"/>
  <c r="E231" i="208"/>
  <c r="F231" i="208"/>
  <c r="G231" i="208"/>
  <c r="H231" i="208"/>
  <c r="I231" i="208"/>
  <c r="J231" i="208"/>
  <c r="K231" i="208"/>
  <c r="L231" i="208"/>
  <c r="M231" i="208"/>
  <c r="N231" i="208"/>
  <c r="O231" i="208"/>
  <c r="P231" i="208"/>
  <c r="Q231" i="208"/>
  <c r="R231" i="208"/>
  <c r="S231" i="208"/>
  <c r="T231" i="208"/>
  <c r="U231" i="208"/>
  <c r="V231" i="208"/>
  <c r="W231" i="208"/>
  <c r="X231" i="208"/>
  <c r="Y231" i="208"/>
  <c r="Z231" i="208"/>
  <c r="AA231" i="208"/>
  <c r="AB231" i="208"/>
  <c r="AC231" i="208"/>
  <c r="AD231" i="208"/>
  <c r="AE231" i="208"/>
  <c r="AF231" i="208"/>
  <c r="AG231" i="208"/>
  <c r="AH231" i="208"/>
  <c r="AI231" i="208"/>
  <c r="AJ231" i="208"/>
  <c r="A232" i="208"/>
  <c r="B232" i="208"/>
  <c r="C232" i="208"/>
  <c r="D232" i="208"/>
  <c r="E232" i="208"/>
  <c r="F232" i="208"/>
  <c r="G232" i="208"/>
  <c r="H232" i="208"/>
  <c r="I232" i="208"/>
  <c r="J232" i="208"/>
  <c r="K232" i="208"/>
  <c r="L232" i="208"/>
  <c r="M232" i="208"/>
  <c r="N232" i="208"/>
  <c r="O232" i="208"/>
  <c r="P232" i="208"/>
  <c r="Q232" i="208"/>
  <c r="R232" i="208"/>
  <c r="S232" i="208"/>
  <c r="T232" i="208"/>
  <c r="U232" i="208"/>
  <c r="V232" i="208"/>
  <c r="W232" i="208"/>
  <c r="X232" i="208"/>
  <c r="Y232" i="208"/>
  <c r="Z232" i="208"/>
  <c r="AA232" i="208"/>
  <c r="AB232" i="208"/>
  <c r="AC232" i="208"/>
  <c r="AD232" i="208"/>
  <c r="AE232" i="208"/>
  <c r="AF232" i="208"/>
  <c r="AG232" i="208"/>
  <c r="AH232" i="208"/>
  <c r="AI232" i="208"/>
  <c r="AJ232" i="208"/>
  <c r="A233" i="208"/>
  <c r="B233" i="208"/>
  <c r="C233" i="208"/>
  <c r="D233" i="208"/>
  <c r="E233" i="208"/>
  <c r="F233" i="208"/>
  <c r="G233" i="208"/>
  <c r="H233" i="208"/>
  <c r="I233" i="208"/>
  <c r="J233" i="208"/>
  <c r="K233" i="208"/>
  <c r="L233" i="208"/>
  <c r="M233" i="208"/>
  <c r="N233" i="208"/>
  <c r="O233" i="208"/>
  <c r="P233" i="208"/>
  <c r="Q233" i="208"/>
  <c r="R233" i="208"/>
  <c r="S233" i="208"/>
  <c r="T233" i="208"/>
  <c r="U233" i="208"/>
  <c r="V233" i="208"/>
  <c r="W233" i="208"/>
  <c r="X233" i="208"/>
  <c r="Y233" i="208"/>
  <c r="Z233" i="208"/>
  <c r="AA233" i="208"/>
  <c r="AB233" i="208"/>
  <c r="AC233" i="208"/>
  <c r="AD233" i="208"/>
  <c r="AE233" i="208"/>
  <c r="AF233" i="208"/>
  <c r="AG233" i="208"/>
  <c r="AH233" i="208"/>
  <c r="AI233" i="208"/>
  <c r="AJ233" i="208"/>
  <c r="A234" i="208"/>
  <c r="B234" i="208"/>
  <c r="C234" i="208"/>
  <c r="D234" i="208"/>
  <c r="E234" i="208"/>
  <c r="F234" i="208"/>
  <c r="G234" i="208"/>
  <c r="H234" i="208"/>
  <c r="I234" i="208"/>
  <c r="J234" i="208"/>
  <c r="K234" i="208"/>
  <c r="L234" i="208"/>
  <c r="M234" i="208"/>
  <c r="N234" i="208"/>
  <c r="O234" i="208"/>
  <c r="P234" i="208"/>
  <c r="Q234" i="208"/>
  <c r="R234" i="208"/>
  <c r="S234" i="208"/>
  <c r="T234" i="208"/>
  <c r="U234" i="208"/>
  <c r="V234" i="208"/>
  <c r="W234" i="208"/>
  <c r="X234" i="208"/>
  <c r="Y234" i="208"/>
  <c r="Z234" i="208"/>
  <c r="AA234" i="208"/>
  <c r="AB234" i="208"/>
  <c r="AC234" i="208"/>
  <c r="AD234" i="208"/>
  <c r="AE234" i="208"/>
  <c r="AF234" i="208"/>
  <c r="AG234" i="208"/>
  <c r="AH234" i="208"/>
  <c r="AI234" i="208"/>
  <c r="AJ234" i="208"/>
  <c r="A235" i="208"/>
  <c r="B235" i="208"/>
  <c r="C235" i="208"/>
  <c r="D235" i="208"/>
  <c r="E235" i="208"/>
  <c r="F235" i="208"/>
  <c r="G235" i="208"/>
  <c r="H235" i="208"/>
  <c r="I235" i="208"/>
  <c r="J235" i="208"/>
  <c r="K235" i="208"/>
  <c r="L235" i="208"/>
  <c r="M235" i="208"/>
  <c r="N235" i="208"/>
  <c r="O235" i="208"/>
  <c r="P235" i="208"/>
  <c r="Q235" i="208"/>
  <c r="R235" i="208"/>
  <c r="S235" i="208"/>
  <c r="T235" i="208"/>
  <c r="U235" i="208"/>
  <c r="V235" i="208"/>
  <c r="W235" i="208"/>
  <c r="X235" i="208"/>
  <c r="Y235" i="208"/>
  <c r="Z235" i="208"/>
  <c r="AA235" i="208"/>
  <c r="AB235" i="208"/>
  <c r="AC235" i="208"/>
  <c r="AD235" i="208"/>
  <c r="AE235" i="208"/>
  <c r="AF235" i="208"/>
  <c r="AG235" i="208"/>
  <c r="AH235" i="208"/>
  <c r="AI235" i="208"/>
  <c r="AJ235" i="208"/>
  <c r="A236" i="208"/>
  <c r="B236" i="208"/>
  <c r="C236" i="208"/>
  <c r="D236" i="208"/>
  <c r="E236" i="208"/>
  <c r="F236" i="208"/>
  <c r="G236" i="208"/>
  <c r="H236" i="208"/>
  <c r="I236" i="208"/>
  <c r="J236" i="208"/>
  <c r="K236" i="208"/>
  <c r="L236" i="208"/>
  <c r="M236" i="208"/>
  <c r="N236" i="208"/>
  <c r="O236" i="208"/>
  <c r="P236" i="208"/>
  <c r="Q236" i="208"/>
  <c r="R236" i="208"/>
  <c r="S236" i="208"/>
  <c r="T236" i="208"/>
  <c r="U236" i="208"/>
  <c r="V236" i="208"/>
  <c r="W236" i="208"/>
  <c r="X236" i="208"/>
  <c r="Y236" i="208"/>
  <c r="Z236" i="208"/>
  <c r="AA236" i="208"/>
  <c r="AB236" i="208"/>
  <c r="AC236" i="208"/>
  <c r="AD236" i="208"/>
  <c r="AE236" i="208"/>
  <c r="AF236" i="208"/>
  <c r="AG236" i="208"/>
  <c r="AH236" i="208"/>
  <c r="AI236" i="208"/>
  <c r="AJ236" i="208"/>
  <c r="A237" i="208"/>
  <c r="B237" i="208"/>
  <c r="C237" i="208"/>
  <c r="D237" i="208"/>
  <c r="E237" i="208"/>
  <c r="F237" i="208"/>
  <c r="G237" i="208"/>
  <c r="H237" i="208"/>
  <c r="I237" i="208"/>
  <c r="J237" i="208"/>
  <c r="K237" i="208"/>
  <c r="L237" i="208"/>
  <c r="M237" i="208"/>
  <c r="N237" i="208"/>
  <c r="O237" i="208"/>
  <c r="P237" i="208"/>
  <c r="Q237" i="208"/>
  <c r="R237" i="208"/>
  <c r="S237" i="208"/>
  <c r="T237" i="208"/>
  <c r="U237" i="208"/>
  <c r="V237" i="208"/>
  <c r="W237" i="208"/>
  <c r="X237" i="208"/>
  <c r="Y237" i="208"/>
  <c r="Z237" i="208"/>
  <c r="AA237" i="208"/>
  <c r="AB237" i="208"/>
  <c r="AC237" i="208"/>
  <c r="AD237" i="208"/>
  <c r="AE237" i="208"/>
  <c r="AF237" i="208"/>
  <c r="AG237" i="208"/>
  <c r="AH237" i="208"/>
  <c r="AI237" i="208"/>
  <c r="AJ237" i="208"/>
  <c r="A238" i="208"/>
  <c r="B238" i="208"/>
  <c r="C238" i="208"/>
  <c r="D238" i="208"/>
  <c r="E238" i="208"/>
  <c r="F238" i="208"/>
  <c r="G238" i="208"/>
  <c r="H238" i="208"/>
  <c r="I238" i="208"/>
  <c r="J238" i="208"/>
  <c r="K238" i="208"/>
  <c r="L238" i="208"/>
  <c r="M238" i="208"/>
  <c r="N238" i="208"/>
  <c r="O238" i="208"/>
  <c r="P238" i="208"/>
  <c r="Q238" i="208"/>
  <c r="R238" i="208"/>
  <c r="S238" i="208"/>
  <c r="T238" i="208"/>
  <c r="U238" i="208"/>
  <c r="V238" i="208"/>
  <c r="W238" i="208"/>
  <c r="X238" i="208"/>
  <c r="Y238" i="208"/>
  <c r="Z238" i="208"/>
  <c r="AA238" i="208"/>
  <c r="AB238" i="208"/>
  <c r="AC238" i="208"/>
  <c r="AD238" i="208"/>
  <c r="AE238" i="208"/>
  <c r="AF238" i="208"/>
  <c r="AG238" i="208"/>
  <c r="AH238" i="208"/>
  <c r="AI238" i="208"/>
  <c r="AJ238" i="208"/>
  <c r="A239" i="208"/>
  <c r="B239" i="208"/>
  <c r="C239" i="208"/>
  <c r="D239" i="208"/>
  <c r="E239" i="208"/>
  <c r="F239" i="208"/>
  <c r="G239" i="208"/>
  <c r="H239" i="208"/>
  <c r="I239" i="208"/>
  <c r="J239" i="208"/>
  <c r="K239" i="208"/>
  <c r="L239" i="208"/>
  <c r="M239" i="208"/>
  <c r="N239" i="208"/>
  <c r="O239" i="208"/>
  <c r="P239" i="208"/>
  <c r="Q239" i="208"/>
  <c r="R239" i="208"/>
  <c r="S239" i="208"/>
  <c r="T239" i="208"/>
  <c r="U239" i="208"/>
  <c r="V239" i="208"/>
  <c r="W239" i="208"/>
  <c r="X239" i="208"/>
  <c r="Y239" i="208"/>
  <c r="Z239" i="208"/>
  <c r="AA239" i="208"/>
  <c r="AB239" i="208"/>
  <c r="AC239" i="208"/>
  <c r="AD239" i="208"/>
  <c r="AE239" i="208"/>
  <c r="AF239" i="208"/>
  <c r="AG239" i="208"/>
  <c r="AH239" i="208"/>
  <c r="AI239" i="208"/>
  <c r="AJ239" i="208"/>
  <c r="A240" i="208"/>
  <c r="B240" i="208"/>
  <c r="C240" i="208"/>
  <c r="D240" i="208"/>
  <c r="E240" i="208"/>
  <c r="F240" i="208"/>
  <c r="G240" i="208"/>
  <c r="H240" i="208"/>
  <c r="I240" i="208"/>
  <c r="J240" i="208"/>
  <c r="K240" i="208"/>
  <c r="L240" i="208"/>
  <c r="M240" i="208"/>
  <c r="N240" i="208"/>
  <c r="O240" i="208"/>
  <c r="P240" i="208"/>
  <c r="Q240" i="208"/>
  <c r="R240" i="208"/>
  <c r="S240" i="208"/>
  <c r="T240" i="208"/>
  <c r="U240" i="208"/>
  <c r="V240" i="208"/>
  <c r="W240" i="208"/>
  <c r="X240" i="208"/>
  <c r="Y240" i="208"/>
  <c r="Z240" i="208"/>
  <c r="AA240" i="208"/>
  <c r="AB240" i="208"/>
  <c r="AC240" i="208"/>
  <c r="AD240" i="208"/>
  <c r="AE240" i="208"/>
  <c r="AF240" i="208"/>
  <c r="AG240" i="208"/>
  <c r="AH240" i="208"/>
  <c r="AI240" i="208"/>
  <c r="AJ240" i="208"/>
  <c r="A241" i="208"/>
  <c r="B241" i="208"/>
  <c r="C241" i="208"/>
  <c r="D241" i="208"/>
  <c r="E241" i="208"/>
  <c r="F241" i="208"/>
  <c r="G241" i="208"/>
  <c r="H241" i="208"/>
  <c r="I241" i="208"/>
  <c r="J241" i="208"/>
  <c r="K241" i="208"/>
  <c r="L241" i="208"/>
  <c r="M241" i="208"/>
  <c r="N241" i="208"/>
  <c r="O241" i="208"/>
  <c r="P241" i="208"/>
  <c r="Q241" i="208"/>
  <c r="R241" i="208"/>
  <c r="S241" i="208"/>
  <c r="T241" i="208"/>
  <c r="U241" i="208"/>
  <c r="V241" i="208"/>
  <c r="W241" i="208"/>
  <c r="X241" i="208"/>
  <c r="Y241" i="208"/>
  <c r="Z241" i="208"/>
  <c r="AA241" i="208"/>
  <c r="AB241" i="208"/>
  <c r="AC241" i="208"/>
  <c r="AD241" i="208"/>
  <c r="AE241" i="208"/>
  <c r="AF241" i="208"/>
  <c r="AG241" i="208"/>
  <c r="AH241" i="208"/>
  <c r="AI241" i="208"/>
  <c r="AJ241" i="208"/>
  <c r="A242" i="208"/>
  <c r="B242" i="208"/>
  <c r="C242" i="208"/>
  <c r="D242" i="208"/>
  <c r="E242" i="208"/>
  <c r="F242" i="208"/>
  <c r="G242" i="208"/>
  <c r="H242" i="208"/>
  <c r="I242" i="208"/>
  <c r="J242" i="208"/>
  <c r="K242" i="208"/>
  <c r="L242" i="208"/>
  <c r="M242" i="208"/>
  <c r="N242" i="208"/>
  <c r="O242" i="208"/>
  <c r="P242" i="208"/>
  <c r="Q242" i="208"/>
  <c r="R242" i="208"/>
  <c r="S242" i="208"/>
  <c r="T242" i="208"/>
  <c r="U242" i="208"/>
  <c r="V242" i="208"/>
  <c r="W242" i="208"/>
  <c r="X242" i="208"/>
  <c r="Y242" i="208"/>
  <c r="Z242" i="208"/>
  <c r="AA242" i="208"/>
  <c r="AB242" i="208"/>
  <c r="AC242" i="208"/>
  <c r="AD242" i="208"/>
  <c r="AE242" i="208"/>
  <c r="AF242" i="208"/>
  <c r="AG242" i="208"/>
  <c r="AH242" i="208"/>
  <c r="AI242" i="208"/>
  <c r="AJ242" i="208"/>
  <c r="A243" i="208"/>
  <c r="B243" i="208"/>
  <c r="C243" i="208"/>
  <c r="D243" i="208"/>
  <c r="E243" i="208"/>
  <c r="F243" i="208"/>
  <c r="G243" i="208"/>
  <c r="H243" i="208"/>
  <c r="I243" i="208"/>
  <c r="J243" i="208"/>
  <c r="K243" i="208"/>
  <c r="L243" i="208"/>
  <c r="M243" i="208"/>
  <c r="N243" i="208"/>
  <c r="O243" i="208"/>
  <c r="P243" i="208"/>
  <c r="Q243" i="208"/>
  <c r="R243" i="208"/>
  <c r="S243" i="208"/>
  <c r="T243" i="208"/>
  <c r="U243" i="208"/>
  <c r="V243" i="208"/>
  <c r="W243" i="208"/>
  <c r="X243" i="208"/>
  <c r="Y243" i="208"/>
  <c r="Z243" i="208"/>
  <c r="AA243" i="208"/>
  <c r="AB243" i="208"/>
  <c r="AC243" i="208"/>
  <c r="AD243" i="208"/>
  <c r="AE243" i="208"/>
  <c r="AF243" i="208"/>
  <c r="AG243" i="208"/>
  <c r="AH243" i="208"/>
  <c r="AI243" i="208"/>
  <c r="AJ243" i="208"/>
  <c r="A244" i="208"/>
  <c r="B244" i="208"/>
  <c r="C244" i="208"/>
  <c r="D244" i="208"/>
  <c r="E244" i="208"/>
  <c r="F244" i="208"/>
  <c r="G244" i="208"/>
  <c r="H244" i="208"/>
  <c r="I244" i="208"/>
  <c r="J244" i="208"/>
  <c r="K244" i="208"/>
  <c r="L244" i="208"/>
  <c r="M244" i="208"/>
  <c r="N244" i="208"/>
  <c r="O244" i="208"/>
  <c r="P244" i="208"/>
  <c r="Q244" i="208"/>
  <c r="R244" i="208"/>
  <c r="S244" i="208"/>
  <c r="T244" i="208"/>
  <c r="U244" i="208"/>
  <c r="V244" i="208"/>
  <c r="W244" i="208"/>
  <c r="X244" i="208"/>
  <c r="Y244" i="208"/>
  <c r="Z244" i="208"/>
  <c r="AA244" i="208"/>
  <c r="AB244" i="208"/>
  <c r="AC244" i="208"/>
  <c r="AD244" i="208"/>
  <c r="AE244" i="208"/>
  <c r="AF244" i="208"/>
  <c r="AG244" i="208"/>
  <c r="AH244" i="208"/>
  <c r="AI244" i="208"/>
  <c r="AJ244" i="208"/>
  <c r="A245" i="208"/>
  <c r="B245" i="208"/>
  <c r="C245" i="208"/>
  <c r="D245" i="208"/>
  <c r="E245" i="208"/>
  <c r="F245" i="208"/>
  <c r="G245" i="208"/>
  <c r="H245" i="208"/>
  <c r="I245" i="208"/>
  <c r="J245" i="208"/>
  <c r="K245" i="208"/>
  <c r="L245" i="208"/>
  <c r="M245" i="208"/>
  <c r="N245" i="208"/>
  <c r="O245" i="208"/>
  <c r="P245" i="208"/>
  <c r="Q245" i="208"/>
  <c r="R245" i="208"/>
  <c r="S245" i="208"/>
  <c r="T245" i="208"/>
  <c r="U245" i="208"/>
  <c r="V245" i="208"/>
  <c r="W245" i="208"/>
  <c r="X245" i="208"/>
  <c r="Y245" i="208"/>
  <c r="Z245" i="208"/>
  <c r="AA245" i="208"/>
  <c r="AB245" i="208"/>
  <c r="AC245" i="208"/>
  <c r="AD245" i="208"/>
  <c r="AE245" i="208"/>
  <c r="AF245" i="208"/>
  <c r="AG245" i="208"/>
  <c r="AH245" i="208"/>
  <c r="AI245" i="208"/>
  <c r="AJ245" i="208"/>
  <c r="A246" i="208"/>
  <c r="B246" i="208"/>
  <c r="C246" i="208"/>
  <c r="D246" i="208"/>
  <c r="E246" i="208"/>
  <c r="F246" i="208"/>
  <c r="G246" i="208"/>
  <c r="H246" i="208"/>
  <c r="I246" i="208"/>
  <c r="J246" i="208"/>
  <c r="K246" i="208"/>
  <c r="L246" i="208"/>
  <c r="M246" i="208"/>
  <c r="N246" i="208"/>
  <c r="O246" i="208"/>
  <c r="P246" i="208"/>
  <c r="Q246" i="208"/>
  <c r="R246" i="208"/>
  <c r="S246" i="208"/>
  <c r="T246" i="208"/>
  <c r="U246" i="208"/>
  <c r="V246" i="208"/>
  <c r="W246" i="208"/>
  <c r="X246" i="208"/>
  <c r="Y246" i="208"/>
  <c r="Z246" i="208"/>
  <c r="AA246" i="208"/>
  <c r="AB246" i="208"/>
  <c r="AC246" i="208"/>
  <c r="AD246" i="208"/>
  <c r="AE246" i="208"/>
  <c r="AF246" i="208"/>
  <c r="AG246" i="208"/>
  <c r="AH246" i="208"/>
  <c r="AI246" i="208"/>
  <c r="AJ246" i="208"/>
  <c r="A247" i="208"/>
  <c r="B247" i="208"/>
  <c r="C247" i="208"/>
  <c r="D247" i="208"/>
  <c r="E247" i="208"/>
  <c r="F247" i="208"/>
  <c r="G247" i="208"/>
  <c r="H247" i="208"/>
  <c r="I247" i="208"/>
  <c r="J247" i="208"/>
  <c r="K247" i="208"/>
  <c r="L247" i="208"/>
  <c r="M247" i="208"/>
  <c r="N247" i="208"/>
  <c r="O247" i="208"/>
  <c r="P247" i="208"/>
  <c r="Q247" i="208"/>
  <c r="R247" i="208"/>
  <c r="S247" i="208"/>
  <c r="T247" i="208"/>
  <c r="U247" i="208"/>
  <c r="V247" i="208"/>
  <c r="W247" i="208"/>
  <c r="X247" i="208"/>
  <c r="Y247" i="208"/>
  <c r="Z247" i="208"/>
  <c r="AA247" i="208"/>
  <c r="AB247" i="208"/>
  <c r="AC247" i="208"/>
  <c r="AD247" i="208"/>
  <c r="AE247" i="208"/>
  <c r="AF247" i="208"/>
  <c r="AG247" i="208"/>
  <c r="AH247" i="208"/>
  <c r="AI247" i="208"/>
  <c r="AJ247" i="208"/>
  <c r="A248" i="208"/>
  <c r="B248" i="208"/>
  <c r="C248" i="208"/>
  <c r="D248" i="208"/>
  <c r="E248" i="208"/>
  <c r="F248" i="208"/>
  <c r="G248" i="208"/>
  <c r="H248" i="208"/>
  <c r="I248" i="208"/>
  <c r="J248" i="208"/>
  <c r="K248" i="208"/>
  <c r="L248" i="208"/>
  <c r="M248" i="208"/>
  <c r="N248" i="208"/>
  <c r="O248" i="208"/>
  <c r="P248" i="208"/>
  <c r="Q248" i="208"/>
  <c r="R248" i="208"/>
  <c r="S248" i="208"/>
  <c r="T248" i="208"/>
  <c r="U248" i="208"/>
  <c r="V248" i="208"/>
  <c r="W248" i="208"/>
  <c r="X248" i="208"/>
  <c r="Y248" i="208"/>
  <c r="Z248" i="208"/>
  <c r="AA248" i="208"/>
  <c r="AB248" i="208"/>
  <c r="AC248" i="208"/>
  <c r="AD248" i="208"/>
  <c r="AE248" i="208"/>
  <c r="AF248" i="208"/>
  <c r="AG248" i="208"/>
  <c r="AH248" i="208"/>
  <c r="AI248" i="208"/>
  <c r="AJ248" i="208"/>
  <c r="A249" i="208"/>
  <c r="B249" i="208"/>
  <c r="C249" i="208"/>
  <c r="D249" i="208"/>
  <c r="E249" i="208"/>
  <c r="F249" i="208"/>
  <c r="G249" i="208"/>
  <c r="H249" i="208"/>
  <c r="I249" i="208"/>
  <c r="J249" i="208"/>
  <c r="K249" i="208"/>
  <c r="L249" i="208"/>
  <c r="M249" i="208"/>
  <c r="N249" i="208"/>
  <c r="O249" i="208"/>
  <c r="P249" i="208"/>
  <c r="Q249" i="208"/>
  <c r="R249" i="208"/>
  <c r="S249" i="208"/>
  <c r="T249" i="208"/>
  <c r="U249" i="208"/>
  <c r="V249" i="208"/>
  <c r="W249" i="208"/>
  <c r="X249" i="208"/>
  <c r="Y249" i="208"/>
  <c r="Z249" i="208"/>
  <c r="AA249" i="208"/>
  <c r="AB249" i="208"/>
  <c r="AC249" i="208"/>
  <c r="AD249" i="208"/>
  <c r="AE249" i="208"/>
  <c r="AF249" i="208"/>
  <c r="AG249" i="208"/>
  <c r="AH249" i="208"/>
  <c r="AI249" i="208"/>
  <c r="AJ249" i="208"/>
  <c r="A250" i="208"/>
  <c r="B250" i="208"/>
  <c r="C250" i="208"/>
  <c r="D250" i="208"/>
  <c r="E250" i="208"/>
  <c r="F250" i="208"/>
  <c r="G250" i="208"/>
  <c r="H250" i="208"/>
  <c r="I250" i="208"/>
  <c r="J250" i="208"/>
  <c r="K250" i="208"/>
  <c r="L250" i="208"/>
  <c r="M250" i="208"/>
  <c r="N250" i="208"/>
  <c r="O250" i="208"/>
  <c r="P250" i="208"/>
  <c r="Q250" i="208"/>
  <c r="R250" i="208"/>
  <c r="S250" i="208"/>
  <c r="T250" i="208"/>
  <c r="U250" i="208"/>
  <c r="V250" i="208"/>
  <c r="W250" i="208"/>
  <c r="X250" i="208"/>
  <c r="Y250" i="208"/>
  <c r="Z250" i="208"/>
  <c r="AA250" i="208"/>
  <c r="AB250" i="208"/>
  <c r="AC250" i="208"/>
  <c r="AD250" i="208"/>
  <c r="AE250" i="208"/>
  <c r="AF250" i="208"/>
  <c r="AG250" i="208"/>
  <c r="AH250" i="208"/>
  <c r="AI250" i="208"/>
  <c r="AJ250" i="208"/>
  <c r="A251" i="208"/>
  <c r="B251" i="208"/>
  <c r="C251" i="208"/>
  <c r="D251" i="208"/>
  <c r="E251" i="208"/>
  <c r="F251" i="208"/>
  <c r="G251" i="208"/>
  <c r="H251" i="208"/>
  <c r="I251" i="208"/>
  <c r="J251" i="208"/>
  <c r="K251" i="208"/>
  <c r="L251" i="208"/>
  <c r="M251" i="208"/>
  <c r="N251" i="208"/>
  <c r="O251" i="208"/>
  <c r="P251" i="208"/>
  <c r="Q251" i="208"/>
  <c r="R251" i="208"/>
  <c r="S251" i="208"/>
  <c r="T251" i="208"/>
  <c r="U251" i="208"/>
  <c r="V251" i="208"/>
  <c r="W251" i="208"/>
  <c r="X251" i="208"/>
  <c r="Y251" i="208"/>
  <c r="Z251" i="208"/>
  <c r="AA251" i="208"/>
  <c r="AB251" i="208"/>
  <c r="AC251" i="208"/>
  <c r="AD251" i="208"/>
  <c r="AE251" i="208"/>
  <c r="AF251" i="208"/>
  <c r="AG251" i="208"/>
  <c r="AH251" i="208"/>
  <c r="AI251" i="208"/>
  <c r="AJ251" i="208"/>
  <c r="A252" i="208"/>
  <c r="B252" i="208"/>
  <c r="C252" i="208"/>
  <c r="D252" i="208"/>
  <c r="E252" i="208"/>
  <c r="F252" i="208"/>
  <c r="G252" i="208"/>
  <c r="H252" i="208"/>
  <c r="I252" i="208"/>
  <c r="J252" i="208"/>
  <c r="K252" i="208"/>
  <c r="L252" i="208"/>
  <c r="M252" i="208"/>
  <c r="N252" i="208"/>
  <c r="O252" i="208"/>
  <c r="P252" i="208"/>
  <c r="Q252" i="208"/>
  <c r="R252" i="208"/>
  <c r="S252" i="208"/>
  <c r="T252" i="208"/>
  <c r="U252" i="208"/>
  <c r="V252" i="208"/>
  <c r="W252" i="208"/>
  <c r="X252" i="208"/>
  <c r="Y252" i="208"/>
  <c r="Z252" i="208"/>
  <c r="AA252" i="208"/>
  <c r="AB252" i="208"/>
  <c r="AC252" i="208"/>
  <c r="AD252" i="208"/>
  <c r="AE252" i="208"/>
  <c r="AF252" i="208"/>
  <c r="AG252" i="208"/>
  <c r="AH252" i="208"/>
  <c r="AI252" i="208"/>
  <c r="AJ252" i="208"/>
  <c r="A253" i="208"/>
  <c r="B253" i="208"/>
  <c r="C253" i="208"/>
  <c r="D253" i="208"/>
  <c r="E253" i="208"/>
  <c r="F253" i="208"/>
  <c r="G253" i="208"/>
  <c r="H253" i="208"/>
  <c r="I253" i="208"/>
  <c r="J253" i="208"/>
  <c r="K253" i="208"/>
  <c r="L253" i="208"/>
  <c r="M253" i="208"/>
  <c r="N253" i="208"/>
  <c r="O253" i="208"/>
  <c r="P253" i="208"/>
  <c r="Q253" i="208"/>
  <c r="R253" i="208"/>
  <c r="S253" i="208"/>
  <c r="T253" i="208"/>
  <c r="U253" i="208"/>
  <c r="V253" i="208"/>
  <c r="W253" i="208"/>
  <c r="X253" i="208"/>
  <c r="Y253" i="208"/>
  <c r="Z253" i="208"/>
  <c r="AA253" i="208"/>
  <c r="AB253" i="208"/>
  <c r="AC253" i="208"/>
  <c r="AD253" i="208"/>
  <c r="AE253" i="208"/>
  <c r="AF253" i="208"/>
  <c r="AG253" i="208"/>
  <c r="AH253" i="208"/>
  <c r="AI253" i="208"/>
  <c r="AJ253" i="208"/>
  <c r="A254" i="208"/>
  <c r="B254" i="208"/>
  <c r="C254" i="208"/>
  <c r="D254" i="208"/>
  <c r="E254" i="208"/>
  <c r="F254" i="208"/>
  <c r="G254" i="208"/>
  <c r="H254" i="208"/>
  <c r="I254" i="208"/>
  <c r="J254" i="208"/>
  <c r="K254" i="208"/>
  <c r="L254" i="208"/>
  <c r="M254" i="208"/>
  <c r="N254" i="208"/>
  <c r="O254" i="208"/>
  <c r="P254" i="208"/>
  <c r="Q254" i="208"/>
  <c r="R254" i="208"/>
  <c r="S254" i="208"/>
  <c r="T254" i="208"/>
  <c r="U254" i="208"/>
  <c r="V254" i="208"/>
  <c r="W254" i="208"/>
  <c r="X254" i="208"/>
  <c r="Y254" i="208"/>
  <c r="Z254" i="208"/>
  <c r="AA254" i="208"/>
  <c r="AB254" i="208"/>
  <c r="AC254" i="208"/>
  <c r="AD254" i="208"/>
  <c r="AE254" i="208"/>
  <c r="AF254" i="208"/>
  <c r="AG254" i="208"/>
  <c r="AH254" i="208"/>
  <c r="AI254" i="208"/>
  <c r="AJ254" i="208"/>
  <c r="A255" i="208"/>
  <c r="B255" i="208"/>
  <c r="C255" i="208"/>
  <c r="D255" i="208"/>
  <c r="E255" i="208"/>
  <c r="F255" i="208"/>
  <c r="G255" i="208"/>
  <c r="H255" i="208"/>
  <c r="I255" i="208"/>
  <c r="J255" i="208"/>
  <c r="K255" i="208"/>
  <c r="L255" i="208"/>
  <c r="M255" i="208"/>
  <c r="N255" i="208"/>
  <c r="O255" i="208"/>
  <c r="P255" i="208"/>
  <c r="Q255" i="208"/>
  <c r="R255" i="208"/>
  <c r="S255" i="208"/>
  <c r="T255" i="208"/>
  <c r="U255" i="208"/>
  <c r="V255" i="208"/>
  <c r="W255" i="208"/>
  <c r="X255" i="208"/>
  <c r="Y255" i="208"/>
  <c r="Z255" i="208"/>
  <c r="AA255" i="208"/>
  <c r="AB255" i="208"/>
  <c r="AC255" i="208"/>
  <c r="AD255" i="208"/>
  <c r="AE255" i="208"/>
  <c r="AF255" i="208"/>
  <c r="AG255" i="208"/>
  <c r="AH255" i="208"/>
  <c r="AI255" i="208"/>
  <c r="AJ255" i="208"/>
  <c r="A256" i="208"/>
  <c r="B256" i="208"/>
  <c r="C256" i="208"/>
  <c r="D256" i="208"/>
  <c r="E256" i="208"/>
  <c r="F256" i="208"/>
  <c r="G256" i="208"/>
  <c r="H256" i="208"/>
  <c r="I256" i="208"/>
  <c r="J256" i="208"/>
  <c r="K256" i="208"/>
  <c r="L256" i="208"/>
  <c r="M256" i="208"/>
  <c r="N256" i="208"/>
  <c r="O256" i="208"/>
  <c r="P256" i="208"/>
  <c r="Q256" i="208"/>
  <c r="R256" i="208"/>
  <c r="S256" i="208"/>
  <c r="T256" i="208"/>
  <c r="U256" i="208"/>
  <c r="V256" i="208"/>
  <c r="W256" i="208"/>
  <c r="X256" i="208"/>
  <c r="Y256" i="208"/>
  <c r="Z256" i="208"/>
  <c r="AA256" i="208"/>
  <c r="AB256" i="208"/>
  <c r="AC256" i="208"/>
  <c r="AD256" i="208"/>
  <c r="AE256" i="208"/>
  <c r="AF256" i="208"/>
  <c r="AG256" i="208"/>
  <c r="AH256" i="208"/>
  <c r="AI256" i="208"/>
  <c r="AJ256" i="208"/>
  <c r="A257" i="208"/>
  <c r="B257" i="208"/>
  <c r="C257" i="208"/>
  <c r="D257" i="208"/>
  <c r="E257" i="208"/>
  <c r="F257" i="208"/>
  <c r="G257" i="208"/>
  <c r="H257" i="208"/>
  <c r="I257" i="208"/>
  <c r="J257" i="208"/>
  <c r="K257" i="208"/>
  <c r="L257" i="208"/>
  <c r="M257" i="208"/>
  <c r="N257" i="208"/>
  <c r="O257" i="208"/>
  <c r="P257" i="208"/>
  <c r="Q257" i="208"/>
  <c r="R257" i="208"/>
  <c r="S257" i="208"/>
  <c r="T257" i="208"/>
  <c r="U257" i="208"/>
  <c r="V257" i="208"/>
  <c r="W257" i="208"/>
  <c r="X257" i="208"/>
  <c r="Y257" i="208"/>
  <c r="Z257" i="208"/>
  <c r="AA257" i="208"/>
  <c r="AB257" i="208"/>
  <c r="AC257" i="208"/>
  <c r="AD257" i="208"/>
  <c r="AE257" i="208"/>
  <c r="AF257" i="208"/>
  <c r="AG257" i="208"/>
  <c r="AH257" i="208"/>
  <c r="AI257" i="208"/>
  <c r="AJ257" i="208"/>
  <c r="A258" i="208"/>
  <c r="B258" i="208"/>
  <c r="C258" i="208"/>
  <c r="D258" i="208"/>
  <c r="E258" i="208"/>
  <c r="F258" i="208"/>
  <c r="G258" i="208"/>
  <c r="H258" i="208"/>
  <c r="I258" i="208"/>
  <c r="J258" i="208"/>
  <c r="K258" i="208"/>
  <c r="L258" i="208"/>
  <c r="M258" i="208"/>
  <c r="N258" i="208"/>
  <c r="O258" i="208"/>
  <c r="P258" i="208"/>
  <c r="Q258" i="208"/>
  <c r="R258" i="208"/>
  <c r="S258" i="208"/>
  <c r="T258" i="208"/>
  <c r="U258" i="208"/>
  <c r="V258" i="208"/>
  <c r="W258" i="208"/>
  <c r="X258" i="208"/>
  <c r="Y258" i="208"/>
  <c r="Z258" i="208"/>
  <c r="AA258" i="208"/>
  <c r="AB258" i="208"/>
  <c r="AC258" i="208"/>
  <c r="AD258" i="208"/>
  <c r="AE258" i="208"/>
  <c r="AF258" i="208"/>
  <c r="AG258" i="208"/>
  <c r="AH258" i="208"/>
  <c r="AI258" i="208"/>
  <c r="AJ258" i="208"/>
  <c r="A259" i="208"/>
  <c r="B259" i="208"/>
  <c r="C259" i="208"/>
  <c r="D259" i="208"/>
  <c r="E259" i="208"/>
  <c r="F259" i="208"/>
  <c r="G259" i="208"/>
  <c r="H259" i="208"/>
  <c r="I259" i="208"/>
  <c r="J259" i="208"/>
  <c r="K259" i="208"/>
  <c r="L259" i="208"/>
  <c r="M259" i="208"/>
  <c r="N259" i="208"/>
  <c r="O259" i="208"/>
  <c r="P259" i="208"/>
  <c r="Q259" i="208"/>
  <c r="R259" i="208"/>
  <c r="S259" i="208"/>
  <c r="T259" i="208"/>
  <c r="U259" i="208"/>
  <c r="V259" i="208"/>
  <c r="W259" i="208"/>
  <c r="X259" i="208"/>
  <c r="Y259" i="208"/>
  <c r="Z259" i="208"/>
  <c r="AA259" i="208"/>
  <c r="AB259" i="208"/>
  <c r="AC259" i="208"/>
  <c r="AD259" i="208"/>
  <c r="AE259" i="208"/>
  <c r="AF259" i="208"/>
  <c r="AG259" i="208"/>
  <c r="AH259" i="208"/>
  <c r="AI259" i="208"/>
  <c r="AJ259" i="208"/>
  <c r="A260" i="208"/>
  <c r="B260" i="208"/>
  <c r="C260" i="208"/>
  <c r="D260" i="208"/>
  <c r="E260" i="208"/>
  <c r="F260" i="208"/>
  <c r="G260" i="208"/>
  <c r="H260" i="208"/>
  <c r="I260" i="208"/>
  <c r="J260" i="208"/>
  <c r="K260" i="208"/>
  <c r="L260" i="208"/>
  <c r="M260" i="208"/>
  <c r="N260" i="208"/>
  <c r="O260" i="208"/>
  <c r="P260" i="208"/>
  <c r="Q260" i="208"/>
  <c r="R260" i="208"/>
  <c r="S260" i="208"/>
  <c r="T260" i="208"/>
  <c r="U260" i="208"/>
  <c r="V260" i="208"/>
  <c r="W260" i="208"/>
  <c r="X260" i="208"/>
  <c r="Y260" i="208"/>
  <c r="Z260" i="208"/>
  <c r="AA260" i="208"/>
  <c r="AB260" i="208"/>
  <c r="AC260" i="208"/>
  <c r="AD260" i="208"/>
  <c r="AE260" i="208"/>
  <c r="AF260" i="208"/>
  <c r="AG260" i="208"/>
  <c r="AH260" i="208"/>
  <c r="AI260" i="208"/>
  <c r="AJ260" i="208"/>
  <c r="A261" i="208"/>
  <c r="B261" i="208"/>
  <c r="C261" i="208"/>
  <c r="D261" i="208"/>
  <c r="E261" i="208"/>
  <c r="F261" i="208"/>
  <c r="G261" i="208"/>
  <c r="H261" i="208"/>
  <c r="I261" i="208"/>
  <c r="J261" i="208"/>
  <c r="K261" i="208"/>
  <c r="L261" i="208"/>
  <c r="M261" i="208"/>
  <c r="N261" i="208"/>
  <c r="O261" i="208"/>
  <c r="P261" i="208"/>
  <c r="Q261" i="208"/>
  <c r="R261" i="208"/>
  <c r="S261" i="208"/>
  <c r="T261" i="208"/>
  <c r="U261" i="208"/>
  <c r="V261" i="208"/>
  <c r="W261" i="208"/>
  <c r="X261" i="208"/>
  <c r="Y261" i="208"/>
  <c r="Z261" i="208"/>
  <c r="AA261" i="208"/>
  <c r="AB261" i="208"/>
  <c r="AC261" i="208"/>
  <c r="AD261" i="208"/>
  <c r="AE261" i="208"/>
  <c r="AF261" i="208"/>
  <c r="AG261" i="208"/>
  <c r="AH261" i="208"/>
  <c r="AI261" i="208"/>
  <c r="AJ261" i="208"/>
  <c r="A262" i="208"/>
  <c r="B262" i="208"/>
  <c r="C262" i="208"/>
  <c r="D262" i="208"/>
  <c r="E262" i="208"/>
  <c r="F262" i="208"/>
  <c r="G262" i="208"/>
  <c r="H262" i="208"/>
  <c r="I262" i="208"/>
  <c r="J262" i="208"/>
  <c r="K262" i="208"/>
  <c r="L262" i="208"/>
  <c r="M262" i="208"/>
  <c r="N262" i="208"/>
  <c r="O262" i="208"/>
  <c r="P262" i="208"/>
  <c r="Q262" i="208"/>
  <c r="R262" i="208"/>
  <c r="S262" i="208"/>
  <c r="T262" i="208"/>
  <c r="U262" i="208"/>
  <c r="V262" i="208"/>
  <c r="W262" i="208"/>
  <c r="X262" i="208"/>
  <c r="Y262" i="208"/>
  <c r="Z262" i="208"/>
  <c r="AA262" i="208"/>
  <c r="AB262" i="208"/>
  <c r="AC262" i="208"/>
  <c r="AD262" i="208"/>
  <c r="AE262" i="208"/>
  <c r="AF262" i="208"/>
  <c r="AG262" i="208"/>
  <c r="AH262" i="208"/>
  <c r="AI262" i="208"/>
  <c r="AJ262" i="208"/>
  <c r="A263" i="208"/>
  <c r="B263" i="208"/>
  <c r="C263" i="208"/>
  <c r="D263" i="208"/>
  <c r="E263" i="208"/>
  <c r="F263" i="208"/>
  <c r="G263" i="208"/>
  <c r="H263" i="208"/>
  <c r="I263" i="208"/>
  <c r="J263" i="208"/>
  <c r="K263" i="208"/>
  <c r="L263" i="208"/>
  <c r="M263" i="208"/>
  <c r="N263" i="208"/>
  <c r="O263" i="208"/>
  <c r="P263" i="208"/>
  <c r="Q263" i="208"/>
  <c r="R263" i="208"/>
  <c r="S263" i="208"/>
  <c r="T263" i="208"/>
  <c r="U263" i="208"/>
  <c r="V263" i="208"/>
  <c r="W263" i="208"/>
  <c r="X263" i="208"/>
  <c r="Y263" i="208"/>
  <c r="Z263" i="208"/>
  <c r="AA263" i="208"/>
  <c r="AB263" i="208"/>
  <c r="AC263" i="208"/>
  <c r="AD263" i="208"/>
  <c r="AE263" i="208"/>
  <c r="AF263" i="208"/>
  <c r="AG263" i="208"/>
  <c r="AH263" i="208"/>
  <c r="AI263" i="208"/>
  <c r="AJ263" i="208"/>
  <c r="A264" i="208"/>
  <c r="B264" i="208"/>
  <c r="C264" i="208"/>
  <c r="D264" i="208"/>
  <c r="E264" i="208"/>
  <c r="F264" i="208"/>
  <c r="G264" i="208"/>
  <c r="H264" i="208"/>
  <c r="I264" i="208"/>
  <c r="J264" i="208"/>
  <c r="K264" i="208"/>
  <c r="L264" i="208"/>
  <c r="M264" i="208"/>
  <c r="N264" i="208"/>
  <c r="O264" i="208"/>
  <c r="P264" i="208"/>
  <c r="Q264" i="208"/>
  <c r="R264" i="208"/>
  <c r="S264" i="208"/>
  <c r="T264" i="208"/>
  <c r="U264" i="208"/>
  <c r="V264" i="208"/>
  <c r="W264" i="208"/>
  <c r="X264" i="208"/>
  <c r="Y264" i="208"/>
  <c r="Z264" i="208"/>
  <c r="AA264" i="208"/>
  <c r="AB264" i="208"/>
  <c r="AC264" i="208"/>
  <c r="AD264" i="208"/>
  <c r="AE264" i="208"/>
  <c r="AF264" i="208"/>
  <c r="AG264" i="208"/>
  <c r="AH264" i="208"/>
  <c r="AI264" i="208"/>
  <c r="AJ264" i="208"/>
  <c r="A265" i="208"/>
  <c r="B265" i="208"/>
  <c r="C265" i="208"/>
  <c r="D265" i="208"/>
  <c r="E265" i="208"/>
  <c r="F265" i="208"/>
  <c r="G265" i="208"/>
  <c r="H265" i="208"/>
  <c r="I265" i="208"/>
  <c r="J265" i="208"/>
  <c r="K265" i="208"/>
  <c r="L265" i="208"/>
  <c r="M265" i="208"/>
  <c r="N265" i="208"/>
  <c r="O265" i="208"/>
  <c r="P265" i="208"/>
  <c r="Q265" i="208"/>
  <c r="R265" i="208"/>
  <c r="S265" i="208"/>
  <c r="T265" i="208"/>
  <c r="U265" i="208"/>
  <c r="V265" i="208"/>
  <c r="W265" i="208"/>
  <c r="X265" i="208"/>
  <c r="Y265" i="208"/>
  <c r="Z265" i="208"/>
  <c r="AA265" i="208"/>
  <c r="AB265" i="208"/>
  <c r="AC265" i="208"/>
  <c r="AD265" i="208"/>
  <c r="AE265" i="208"/>
  <c r="AF265" i="208"/>
  <c r="AG265" i="208"/>
  <c r="AH265" i="208"/>
  <c r="AI265" i="208"/>
  <c r="AJ265" i="208"/>
  <c r="A266" i="208"/>
  <c r="B266" i="208"/>
  <c r="C266" i="208"/>
  <c r="D266" i="208"/>
  <c r="E266" i="208"/>
  <c r="F266" i="208"/>
  <c r="G266" i="208"/>
  <c r="H266" i="208"/>
  <c r="I266" i="208"/>
  <c r="J266" i="208"/>
  <c r="K266" i="208"/>
  <c r="L266" i="208"/>
  <c r="M266" i="208"/>
  <c r="N266" i="208"/>
  <c r="O266" i="208"/>
  <c r="P266" i="208"/>
  <c r="Q266" i="208"/>
  <c r="R266" i="208"/>
  <c r="S266" i="208"/>
  <c r="T266" i="208"/>
  <c r="U266" i="208"/>
  <c r="V266" i="208"/>
  <c r="W266" i="208"/>
  <c r="X266" i="208"/>
  <c r="Y266" i="208"/>
  <c r="Z266" i="208"/>
  <c r="AA266" i="208"/>
  <c r="AB266" i="208"/>
  <c r="AC266" i="208"/>
  <c r="AD266" i="208"/>
  <c r="AE266" i="208"/>
  <c r="AF266" i="208"/>
  <c r="AG266" i="208"/>
  <c r="AH266" i="208"/>
  <c r="AI266" i="208"/>
  <c r="AJ266" i="208"/>
  <c r="A267" i="208"/>
  <c r="B267" i="208"/>
  <c r="C267" i="208"/>
  <c r="D267" i="208"/>
  <c r="E267" i="208"/>
  <c r="F267" i="208"/>
  <c r="G267" i="208"/>
  <c r="H267" i="208"/>
  <c r="I267" i="208"/>
  <c r="J267" i="208"/>
  <c r="K267" i="208"/>
  <c r="L267" i="208"/>
  <c r="M267" i="208"/>
  <c r="N267" i="208"/>
  <c r="O267" i="208"/>
  <c r="P267" i="208"/>
  <c r="Q267" i="208"/>
  <c r="R267" i="208"/>
  <c r="S267" i="208"/>
  <c r="T267" i="208"/>
  <c r="U267" i="208"/>
  <c r="V267" i="208"/>
  <c r="W267" i="208"/>
  <c r="X267" i="208"/>
  <c r="Y267" i="208"/>
  <c r="Z267" i="208"/>
  <c r="AA267" i="208"/>
  <c r="AB267" i="208"/>
  <c r="AC267" i="208"/>
  <c r="AD267" i="208"/>
  <c r="AE267" i="208"/>
  <c r="AF267" i="208"/>
  <c r="AG267" i="208"/>
  <c r="AH267" i="208"/>
  <c r="AI267" i="208"/>
  <c r="AJ267" i="208"/>
  <c r="A268" i="208"/>
  <c r="B268" i="208"/>
  <c r="C268" i="208"/>
  <c r="D268" i="208"/>
  <c r="E268" i="208"/>
  <c r="F268" i="208"/>
  <c r="G268" i="208"/>
  <c r="H268" i="208"/>
  <c r="I268" i="208"/>
  <c r="J268" i="208"/>
  <c r="K268" i="208"/>
  <c r="L268" i="208"/>
  <c r="M268" i="208"/>
  <c r="N268" i="208"/>
  <c r="O268" i="208"/>
  <c r="P268" i="208"/>
  <c r="Q268" i="208"/>
  <c r="R268" i="208"/>
  <c r="S268" i="208"/>
  <c r="T268" i="208"/>
  <c r="U268" i="208"/>
  <c r="V268" i="208"/>
  <c r="W268" i="208"/>
  <c r="X268" i="208"/>
  <c r="Y268" i="208"/>
  <c r="Z268" i="208"/>
  <c r="AA268" i="208"/>
  <c r="AB268" i="208"/>
  <c r="AC268" i="208"/>
  <c r="AD268" i="208"/>
  <c r="AE268" i="208"/>
  <c r="AF268" i="208"/>
  <c r="AG268" i="208"/>
  <c r="AH268" i="208"/>
  <c r="AI268" i="208"/>
  <c r="AJ268" i="208"/>
  <c r="A269" i="208"/>
  <c r="B269" i="208"/>
  <c r="C269" i="208"/>
  <c r="D269" i="208"/>
  <c r="E269" i="208"/>
  <c r="F269" i="208"/>
  <c r="G269" i="208"/>
  <c r="H269" i="208"/>
  <c r="I269" i="208"/>
  <c r="J269" i="208"/>
  <c r="K269" i="208"/>
  <c r="L269" i="208"/>
  <c r="M269" i="208"/>
  <c r="N269" i="208"/>
  <c r="O269" i="208"/>
  <c r="P269" i="208"/>
  <c r="Q269" i="208"/>
  <c r="R269" i="208"/>
  <c r="S269" i="208"/>
  <c r="T269" i="208"/>
  <c r="U269" i="208"/>
  <c r="V269" i="208"/>
  <c r="W269" i="208"/>
  <c r="X269" i="208"/>
  <c r="Y269" i="208"/>
  <c r="Z269" i="208"/>
  <c r="AA269" i="208"/>
  <c r="AB269" i="208"/>
  <c r="AC269" i="208"/>
  <c r="AD269" i="208"/>
  <c r="AE269" i="208"/>
  <c r="AF269" i="208"/>
  <c r="AG269" i="208"/>
  <c r="AH269" i="208"/>
  <c r="AI269" i="208"/>
  <c r="AJ269" i="208"/>
  <c r="A270" i="208"/>
  <c r="B270" i="208"/>
  <c r="C270" i="208"/>
  <c r="D270" i="208"/>
  <c r="E270" i="208"/>
  <c r="F270" i="208"/>
  <c r="G270" i="208"/>
  <c r="H270" i="208"/>
  <c r="I270" i="208"/>
  <c r="J270" i="208"/>
  <c r="K270" i="208"/>
  <c r="L270" i="208"/>
  <c r="M270" i="208"/>
  <c r="N270" i="208"/>
  <c r="O270" i="208"/>
  <c r="P270" i="208"/>
  <c r="Q270" i="208"/>
  <c r="R270" i="208"/>
  <c r="S270" i="208"/>
  <c r="T270" i="208"/>
  <c r="U270" i="208"/>
  <c r="V270" i="208"/>
  <c r="W270" i="208"/>
  <c r="X270" i="208"/>
  <c r="Y270" i="208"/>
  <c r="Z270" i="208"/>
  <c r="AA270" i="208"/>
  <c r="AB270" i="208"/>
  <c r="AC270" i="208"/>
  <c r="AD270" i="208"/>
  <c r="AE270" i="208"/>
  <c r="AF270" i="208"/>
  <c r="AG270" i="208"/>
  <c r="AH270" i="208"/>
  <c r="AI270" i="208"/>
  <c r="AJ270" i="208"/>
  <c r="A271" i="208"/>
  <c r="B271" i="208"/>
  <c r="C271" i="208"/>
  <c r="D271" i="208"/>
  <c r="E271" i="208"/>
  <c r="F271" i="208"/>
  <c r="G271" i="208"/>
  <c r="H271" i="208"/>
  <c r="I271" i="208"/>
  <c r="J271" i="208"/>
  <c r="K271" i="208"/>
  <c r="L271" i="208"/>
  <c r="M271" i="208"/>
  <c r="N271" i="208"/>
  <c r="O271" i="208"/>
  <c r="P271" i="208"/>
  <c r="Q271" i="208"/>
  <c r="R271" i="208"/>
  <c r="S271" i="208"/>
  <c r="T271" i="208"/>
  <c r="U271" i="208"/>
  <c r="V271" i="208"/>
  <c r="W271" i="208"/>
  <c r="X271" i="208"/>
  <c r="Y271" i="208"/>
  <c r="Z271" i="208"/>
  <c r="AA271" i="208"/>
  <c r="AB271" i="208"/>
  <c r="AC271" i="208"/>
  <c r="AD271" i="208"/>
  <c r="AE271" i="208"/>
  <c r="AF271" i="208"/>
  <c r="AG271" i="208"/>
  <c r="AH271" i="208"/>
  <c r="AI271" i="208"/>
  <c r="AJ271" i="208"/>
  <c r="A272" i="208"/>
  <c r="B272" i="208"/>
  <c r="C272" i="208"/>
  <c r="D272" i="208"/>
  <c r="E272" i="208"/>
  <c r="F272" i="208"/>
  <c r="G272" i="208"/>
  <c r="H272" i="208"/>
  <c r="I272" i="208"/>
  <c r="J272" i="208"/>
  <c r="K272" i="208"/>
  <c r="L272" i="208"/>
  <c r="M272" i="208"/>
  <c r="N272" i="208"/>
  <c r="O272" i="208"/>
  <c r="P272" i="208"/>
  <c r="Q272" i="208"/>
  <c r="R272" i="208"/>
  <c r="S272" i="208"/>
  <c r="T272" i="208"/>
  <c r="U272" i="208"/>
  <c r="V272" i="208"/>
  <c r="W272" i="208"/>
  <c r="X272" i="208"/>
  <c r="Y272" i="208"/>
  <c r="Z272" i="208"/>
  <c r="AA272" i="208"/>
  <c r="AB272" i="208"/>
  <c r="AC272" i="208"/>
  <c r="AD272" i="208"/>
  <c r="AE272" i="208"/>
  <c r="AF272" i="208"/>
  <c r="AG272" i="208"/>
  <c r="AH272" i="208"/>
  <c r="AI272" i="208"/>
  <c r="AJ272" i="208"/>
  <c r="A273" i="208"/>
  <c r="B273" i="208"/>
  <c r="C273" i="208"/>
  <c r="D273" i="208"/>
  <c r="E273" i="208"/>
  <c r="F273" i="208"/>
  <c r="G273" i="208"/>
  <c r="H273" i="208"/>
  <c r="I273" i="208"/>
  <c r="J273" i="208"/>
  <c r="K273" i="208"/>
  <c r="L273" i="208"/>
  <c r="M273" i="208"/>
  <c r="N273" i="208"/>
  <c r="O273" i="208"/>
  <c r="P273" i="208"/>
  <c r="Q273" i="208"/>
  <c r="R273" i="208"/>
  <c r="S273" i="208"/>
  <c r="T273" i="208"/>
  <c r="U273" i="208"/>
  <c r="V273" i="208"/>
  <c r="W273" i="208"/>
  <c r="X273" i="208"/>
  <c r="Y273" i="208"/>
  <c r="Z273" i="208"/>
  <c r="AA273" i="208"/>
  <c r="AB273" i="208"/>
  <c r="AC273" i="208"/>
  <c r="AD273" i="208"/>
  <c r="AE273" i="208"/>
  <c r="AF273" i="208"/>
  <c r="AG273" i="208"/>
  <c r="AH273" i="208"/>
  <c r="AI273" i="208"/>
  <c r="AJ273" i="208"/>
  <c r="A274" i="208"/>
  <c r="B274" i="208"/>
  <c r="C274" i="208"/>
  <c r="D274" i="208"/>
  <c r="E274" i="208"/>
  <c r="F274" i="208"/>
  <c r="G274" i="208"/>
  <c r="H274" i="208"/>
  <c r="I274" i="208"/>
  <c r="J274" i="208"/>
  <c r="K274" i="208"/>
  <c r="L274" i="208"/>
  <c r="M274" i="208"/>
  <c r="N274" i="208"/>
  <c r="O274" i="208"/>
  <c r="P274" i="208"/>
  <c r="Q274" i="208"/>
  <c r="R274" i="208"/>
  <c r="S274" i="208"/>
  <c r="T274" i="208"/>
  <c r="U274" i="208"/>
  <c r="V274" i="208"/>
  <c r="W274" i="208"/>
  <c r="X274" i="208"/>
  <c r="Y274" i="208"/>
  <c r="Z274" i="208"/>
  <c r="AA274" i="208"/>
  <c r="AB274" i="208"/>
  <c r="AC274" i="208"/>
  <c r="AD274" i="208"/>
  <c r="AE274" i="208"/>
  <c r="AF274" i="208"/>
  <c r="AG274" i="208"/>
  <c r="AH274" i="208"/>
  <c r="AI274" i="208"/>
  <c r="AJ274" i="208"/>
  <c r="A275" i="208"/>
  <c r="B275" i="208"/>
  <c r="C275" i="208"/>
  <c r="D275" i="208"/>
  <c r="E275" i="208"/>
  <c r="F275" i="208"/>
  <c r="G275" i="208"/>
  <c r="H275" i="208"/>
  <c r="I275" i="208"/>
  <c r="J275" i="208"/>
  <c r="K275" i="208"/>
  <c r="L275" i="208"/>
  <c r="M275" i="208"/>
  <c r="N275" i="208"/>
  <c r="O275" i="208"/>
  <c r="P275" i="208"/>
  <c r="Q275" i="208"/>
  <c r="R275" i="208"/>
  <c r="S275" i="208"/>
  <c r="T275" i="208"/>
  <c r="U275" i="208"/>
  <c r="V275" i="208"/>
  <c r="W275" i="208"/>
  <c r="X275" i="208"/>
  <c r="Y275" i="208"/>
  <c r="Z275" i="208"/>
  <c r="AA275" i="208"/>
  <c r="AB275" i="208"/>
  <c r="AC275" i="208"/>
  <c r="AD275" i="208"/>
  <c r="AE275" i="208"/>
  <c r="AF275" i="208"/>
  <c r="AG275" i="208"/>
  <c r="AH275" i="208"/>
  <c r="AI275" i="208"/>
  <c r="AJ275" i="208"/>
  <c r="A276" i="208"/>
  <c r="B276" i="208"/>
  <c r="C276" i="208"/>
  <c r="D276" i="208"/>
  <c r="E276" i="208"/>
  <c r="F276" i="208"/>
  <c r="G276" i="208"/>
  <c r="H276" i="208"/>
  <c r="I276" i="208"/>
  <c r="J276" i="208"/>
  <c r="K276" i="208"/>
  <c r="L276" i="208"/>
  <c r="M276" i="208"/>
  <c r="N276" i="208"/>
  <c r="O276" i="208"/>
  <c r="P276" i="208"/>
  <c r="Q276" i="208"/>
  <c r="R276" i="208"/>
  <c r="S276" i="208"/>
  <c r="T276" i="208"/>
  <c r="U276" i="208"/>
  <c r="V276" i="208"/>
  <c r="W276" i="208"/>
  <c r="X276" i="208"/>
  <c r="Y276" i="208"/>
  <c r="Z276" i="208"/>
  <c r="AA276" i="208"/>
  <c r="AB276" i="208"/>
  <c r="AC276" i="208"/>
  <c r="AD276" i="208"/>
  <c r="AE276" i="208"/>
  <c r="AF276" i="208"/>
  <c r="AG276" i="208"/>
  <c r="AH276" i="208"/>
  <c r="AI276" i="208"/>
  <c r="AJ276" i="208"/>
  <c r="A277" i="208"/>
  <c r="B277" i="208"/>
  <c r="C277" i="208"/>
  <c r="D277" i="208"/>
  <c r="E277" i="208"/>
  <c r="F277" i="208"/>
  <c r="G277" i="208"/>
  <c r="H277" i="208"/>
  <c r="I277" i="208"/>
  <c r="J277" i="208"/>
  <c r="K277" i="208"/>
  <c r="L277" i="208"/>
  <c r="M277" i="208"/>
  <c r="N277" i="208"/>
  <c r="O277" i="208"/>
  <c r="P277" i="208"/>
  <c r="Q277" i="208"/>
  <c r="R277" i="208"/>
  <c r="S277" i="208"/>
  <c r="T277" i="208"/>
  <c r="U277" i="208"/>
  <c r="V277" i="208"/>
  <c r="W277" i="208"/>
  <c r="X277" i="208"/>
  <c r="Y277" i="208"/>
  <c r="Z277" i="208"/>
  <c r="AA277" i="208"/>
  <c r="AB277" i="208"/>
  <c r="AC277" i="208"/>
  <c r="AD277" i="208"/>
  <c r="AE277" i="208"/>
  <c r="AF277" i="208"/>
  <c r="AG277" i="208"/>
  <c r="AH277" i="208"/>
  <c r="AI277" i="208"/>
  <c r="AJ277" i="208"/>
  <c r="A278" i="208"/>
  <c r="B278" i="208"/>
  <c r="C278" i="208"/>
  <c r="D278" i="208"/>
  <c r="E278" i="208"/>
  <c r="F278" i="208"/>
  <c r="G278" i="208"/>
  <c r="H278" i="208"/>
  <c r="I278" i="208"/>
  <c r="J278" i="208"/>
  <c r="K278" i="208"/>
  <c r="L278" i="208"/>
  <c r="M278" i="208"/>
  <c r="N278" i="208"/>
  <c r="O278" i="208"/>
  <c r="P278" i="208"/>
  <c r="Q278" i="208"/>
  <c r="R278" i="208"/>
  <c r="S278" i="208"/>
  <c r="T278" i="208"/>
  <c r="U278" i="208"/>
  <c r="V278" i="208"/>
  <c r="W278" i="208"/>
  <c r="X278" i="208"/>
  <c r="Y278" i="208"/>
  <c r="Z278" i="208"/>
  <c r="AA278" i="208"/>
  <c r="AB278" i="208"/>
  <c r="AC278" i="208"/>
  <c r="AD278" i="208"/>
  <c r="AE278" i="208"/>
  <c r="AF278" i="208"/>
  <c r="AG278" i="208"/>
  <c r="AH278" i="208"/>
  <c r="AI278" i="208"/>
  <c r="AJ278" i="208"/>
  <c r="A279" i="208"/>
  <c r="B279" i="208"/>
  <c r="C279" i="208"/>
  <c r="D279" i="208"/>
  <c r="E279" i="208"/>
  <c r="F279" i="208"/>
  <c r="G279" i="208"/>
  <c r="H279" i="208"/>
  <c r="I279" i="208"/>
  <c r="J279" i="208"/>
  <c r="K279" i="208"/>
  <c r="L279" i="208"/>
  <c r="M279" i="208"/>
  <c r="N279" i="208"/>
  <c r="O279" i="208"/>
  <c r="P279" i="208"/>
  <c r="Q279" i="208"/>
  <c r="R279" i="208"/>
  <c r="S279" i="208"/>
  <c r="T279" i="208"/>
  <c r="U279" i="208"/>
  <c r="V279" i="208"/>
  <c r="W279" i="208"/>
  <c r="X279" i="208"/>
  <c r="Y279" i="208"/>
  <c r="Z279" i="208"/>
  <c r="AA279" i="208"/>
  <c r="AB279" i="208"/>
  <c r="AC279" i="208"/>
  <c r="AD279" i="208"/>
  <c r="AE279" i="208"/>
  <c r="AF279" i="208"/>
  <c r="AG279" i="208"/>
  <c r="AH279" i="208"/>
  <c r="AI279" i="208"/>
  <c r="AJ279" i="208"/>
  <c r="A280" i="208"/>
  <c r="B280" i="208"/>
  <c r="C280" i="208"/>
  <c r="D280" i="208"/>
  <c r="E280" i="208"/>
  <c r="F280" i="208"/>
  <c r="G280" i="208"/>
  <c r="H280" i="208"/>
  <c r="I280" i="208"/>
  <c r="J280" i="208"/>
  <c r="K280" i="208"/>
  <c r="L280" i="208"/>
  <c r="M280" i="208"/>
  <c r="N280" i="208"/>
  <c r="O280" i="208"/>
  <c r="P280" i="208"/>
  <c r="Q280" i="208"/>
  <c r="R280" i="208"/>
  <c r="S280" i="208"/>
  <c r="T280" i="208"/>
  <c r="U280" i="208"/>
  <c r="V280" i="208"/>
  <c r="W280" i="208"/>
  <c r="X280" i="208"/>
  <c r="Y280" i="208"/>
  <c r="Z280" i="208"/>
  <c r="AA280" i="208"/>
  <c r="AB280" i="208"/>
  <c r="AC280" i="208"/>
  <c r="AD280" i="208"/>
  <c r="AE280" i="208"/>
  <c r="AF280" i="208"/>
  <c r="AG280" i="208"/>
  <c r="AH280" i="208"/>
  <c r="AI280" i="208"/>
  <c r="AJ280" i="208"/>
  <c r="A281" i="208"/>
  <c r="B281" i="208"/>
  <c r="C281" i="208"/>
  <c r="D281" i="208"/>
  <c r="E281" i="208"/>
  <c r="F281" i="208"/>
  <c r="G281" i="208"/>
  <c r="H281" i="208"/>
  <c r="I281" i="208"/>
  <c r="J281" i="208"/>
  <c r="K281" i="208"/>
  <c r="L281" i="208"/>
  <c r="M281" i="208"/>
  <c r="N281" i="208"/>
  <c r="O281" i="208"/>
  <c r="P281" i="208"/>
  <c r="Q281" i="208"/>
  <c r="R281" i="208"/>
  <c r="S281" i="208"/>
  <c r="T281" i="208"/>
  <c r="U281" i="208"/>
  <c r="V281" i="208"/>
  <c r="W281" i="208"/>
  <c r="X281" i="208"/>
  <c r="Y281" i="208"/>
  <c r="Z281" i="208"/>
  <c r="AA281" i="208"/>
  <c r="AB281" i="208"/>
  <c r="AC281" i="208"/>
  <c r="AD281" i="208"/>
  <c r="AE281" i="208"/>
  <c r="AF281" i="208"/>
  <c r="AG281" i="208"/>
  <c r="AH281" i="208"/>
  <c r="AI281" i="208"/>
  <c r="AJ281" i="208"/>
  <c r="A282" i="208"/>
  <c r="B282" i="208"/>
  <c r="C282" i="208"/>
  <c r="D282" i="208"/>
  <c r="E282" i="208"/>
  <c r="F282" i="208"/>
  <c r="G282" i="208"/>
  <c r="H282" i="208"/>
  <c r="I282" i="208"/>
  <c r="J282" i="208"/>
  <c r="K282" i="208"/>
  <c r="L282" i="208"/>
  <c r="M282" i="208"/>
  <c r="N282" i="208"/>
  <c r="O282" i="208"/>
  <c r="P282" i="208"/>
  <c r="Q282" i="208"/>
  <c r="R282" i="208"/>
  <c r="S282" i="208"/>
  <c r="T282" i="208"/>
  <c r="U282" i="208"/>
  <c r="V282" i="208"/>
  <c r="W282" i="208"/>
  <c r="X282" i="208"/>
  <c r="Y282" i="208"/>
  <c r="Z282" i="208"/>
  <c r="AA282" i="208"/>
  <c r="AB282" i="208"/>
  <c r="AC282" i="208"/>
  <c r="AD282" i="208"/>
  <c r="AE282" i="208"/>
  <c r="AF282" i="208"/>
  <c r="AG282" i="208"/>
  <c r="AH282" i="208"/>
  <c r="AI282" i="208"/>
  <c r="AJ282" i="208"/>
  <c r="A283" i="208"/>
  <c r="B283" i="208"/>
  <c r="C283" i="208"/>
  <c r="D283" i="208"/>
  <c r="E283" i="208"/>
  <c r="F283" i="208"/>
  <c r="G283" i="208"/>
  <c r="H283" i="208"/>
  <c r="I283" i="208"/>
  <c r="J283" i="208"/>
  <c r="K283" i="208"/>
  <c r="L283" i="208"/>
  <c r="M283" i="208"/>
  <c r="N283" i="208"/>
  <c r="O283" i="208"/>
  <c r="P283" i="208"/>
  <c r="Q283" i="208"/>
  <c r="R283" i="208"/>
  <c r="S283" i="208"/>
  <c r="T283" i="208"/>
  <c r="U283" i="208"/>
  <c r="V283" i="208"/>
  <c r="W283" i="208"/>
  <c r="X283" i="208"/>
  <c r="Y283" i="208"/>
  <c r="Z283" i="208"/>
  <c r="AA283" i="208"/>
  <c r="AB283" i="208"/>
  <c r="AC283" i="208"/>
  <c r="AD283" i="208"/>
  <c r="AE283" i="208"/>
  <c r="AF283" i="208"/>
  <c r="AG283" i="208"/>
  <c r="AH283" i="208"/>
  <c r="AI283" i="208"/>
  <c r="AJ283" i="208"/>
  <c r="A284" i="208"/>
  <c r="B284" i="208"/>
  <c r="C284" i="208"/>
  <c r="D284" i="208"/>
  <c r="E284" i="208"/>
  <c r="F284" i="208"/>
  <c r="G284" i="208"/>
  <c r="H284" i="208"/>
  <c r="I284" i="208"/>
  <c r="J284" i="208"/>
  <c r="K284" i="208"/>
  <c r="L284" i="208"/>
  <c r="M284" i="208"/>
  <c r="N284" i="208"/>
  <c r="O284" i="208"/>
  <c r="P284" i="208"/>
  <c r="Q284" i="208"/>
  <c r="R284" i="208"/>
  <c r="S284" i="208"/>
  <c r="T284" i="208"/>
  <c r="U284" i="208"/>
  <c r="V284" i="208"/>
  <c r="W284" i="208"/>
  <c r="X284" i="208"/>
  <c r="Y284" i="208"/>
  <c r="Z284" i="208"/>
  <c r="AA284" i="208"/>
  <c r="AB284" i="208"/>
  <c r="AC284" i="208"/>
  <c r="AD284" i="208"/>
  <c r="AE284" i="208"/>
  <c r="AF284" i="208"/>
  <c r="AG284" i="208"/>
  <c r="AH284" i="208"/>
  <c r="AI284" i="208"/>
  <c r="AJ284" i="208"/>
  <c r="A285" i="208"/>
  <c r="B285" i="208"/>
  <c r="C285" i="208"/>
  <c r="D285" i="208"/>
  <c r="E285" i="208"/>
  <c r="F285" i="208"/>
  <c r="G285" i="208"/>
  <c r="H285" i="208"/>
  <c r="I285" i="208"/>
  <c r="J285" i="208"/>
  <c r="K285" i="208"/>
  <c r="L285" i="208"/>
  <c r="M285" i="208"/>
  <c r="N285" i="208"/>
  <c r="O285" i="208"/>
  <c r="P285" i="208"/>
  <c r="Q285" i="208"/>
  <c r="R285" i="208"/>
  <c r="S285" i="208"/>
  <c r="T285" i="208"/>
  <c r="U285" i="208"/>
  <c r="V285" i="208"/>
  <c r="W285" i="208"/>
  <c r="X285" i="208"/>
  <c r="Y285" i="208"/>
  <c r="Z285" i="208"/>
  <c r="AA285" i="208"/>
  <c r="AB285" i="208"/>
  <c r="AC285" i="208"/>
  <c r="AD285" i="208"/>
  <c r="AE285" i="208"/>
  <c r="AF285" i="208"/>
  <c r="AG285" i="208"/>
  <c r="AH285" i="208"/>
  <c r="AI285" i="208"/>
  <c r="AJ285" i="208"/>
  <c r="A286" i="208"/>
  <c r="B286" i="208"/>
  <c r="C286" i="208"/>
  <c r="D286" i="208"/>
  <c r="E286" i="208"/>
  <c r="F286" i="208"/>
  <c r="G286" i="208"/>
  <c r="H286" i="208"/>
  <c r="I286" i="208"/>
  <c r="J286" i="208"/>
  <c r="K286" i="208"/>
  <c r="L286" i="208"/>
  <c r="M286" i="208"/>
  <c r="N286" i="208"/>
  <c r="O286" i="208"/>
  <c r="P286" i="208"/>
  <c r="Q286" i="208"/>
  <c r="R286" i="208"/>
  <c r="S286" i="208"/>
  <c r="T286" i="208"/>
  <c r="U286" i="208"/>
  <c r="V286" i="208"/>
  <c r="W286" i="208"/>
  <c r="X286" i="208"/>
  <c r="Y286" i="208"/>
  <c r="Z286" i="208"/>
  <c r="AA286" i="208"/>
  <c r="AB286" i="208"/>
  <c r="AC286" i="208"/>
  <c r="AD286" i="208"/>
  <c r="AE286" i="208"/>
  <c r="AF286" i="208"/>
  <c r="AG286" i="208"/>
  <c r="AH286" i="208"/>
  <c r="AI286" i="208"/>
  <c r="AJ286" i="208"/>
  <c r="A287" i="208"/>
  <c r="B287" i="208"/>
  <c r="C287" i="208"/>
  <c r="D287" i="208"/>
  <c r="E287" i="208"/>
  <c r="F287" i="208"/>
  <c r="G287" i="208"/>
  <c r="H287" i="208"/>
  <c r="I287" i="208"/>
  <c r="J287" i="208"/>
  <c r="K287" i="208"/>
  <c r="L287" i="208"/>
  <c r="M287" i="208"/>
  <c r="N287" i="208"/>
  <c r="O287" i="208"/>
  <c r="P287" i="208"/>
  <c r="Q287" i="208"/>
  <c r="R287" i="208"/>
  <c r="S287" i="208"/>
  <c r="T287" i="208"/>
  <c r="U287" i="208"/>
  <c r="V287" i="208"/>
  <c r="W287" i="208"/>
  <c r="X287" i="208"/>
  <c r="Y287" i="208"/>
  <c r="Z287" i="208"/>
  <c r="AA287" i="208"/>
  <c r="AB287" i="208"/>
  <c r="AC287" i="208"/>
  <c r="AD287" i="208"/>
  <c r="AE287" i="208"/>
  <c r="AF287" i="208"/>
  <c r="AG287" i="208"/>
  <c r="AH287" i="208"/>
  <c r="AI287" i="208"/>
  <c r="AJ287" i="208"/>
  <c r="A288" i="208"/>
  <c r="B288" i="208"/>
  <c r="C288" i="208"/>
  <c r="D288" i="208"/>
  <c r="E288" i="208"/>
  <c r="F288" i="208"/>
  <c r="G288" i="208"/>
  <c r="H288" i="208"/>
  <c r="I288" i="208"/>
  <c r="J288" i="208"/>
  <c r="K288" i="208"/>
  <c r="L288" i="208"/>
  <c r="M288" i="208"/>
  <c r="N288" i="208"/>
  <c r="O288" i="208"/>
  <c r="P288" i="208"/>
  <c r="Q288" i="208"/>
  <c r="R288" i="208"/>
  <c r="S288" i="208"/>
  <c r="T288" i="208"/>
  <c r="U288" i="208"/>
  <c r="V288" i="208"/>
  <c r="W288" i="208"/>
  <c r="X288" i="208"/>
  <c r="Y288" i="208"/>
  <c r="Z288" i="208"/>
  <c r="AA288" i="208"/>
  <c r="AB288" i="208"/>
  <c r="AC288" i="208"/>
  <c r="AD288" i="208"/>
  <c r="AE288" i="208"/>
  <c r="AF288" i="208"/>
  <c r="AG288" i="208"/>
  <c r="AH288" i="208"/>
  <c r="AI288" i="208"/>
  <c r="AJ288" i="208"/>
  <c r="A289" i="208"/>
  <c r="B289" i="208"/>
  <c r="C289" i="208"/>
  <c r="D289" i="208"/>
  <c r="E289" i="208"/>
  <c r="F289" i="208"/>
  <c r="G289" i="208"/>
  <c r="H289" i="208"/>
  <c r="I289" i="208"/>
  <c r="J289" i="208"/>
  <c r="K289" i="208"/>
  <c r="L289" i="208"/>
  <c r="M289" i="208"/>
  <c r="N289" i="208"/>
  <c r="O289" i="208"/>
  <c r="P289" i="208"/>
  <c r="Q289" i="208"/>
  <c r="R289" i="208"/>
  <c r="S289" i="208"/>
  <c r="T289" i="208"/>
  <c r="U289" i="208"/>
  <c r="V289" i="208"/>
  <c r="W289" i="208"/>
  <c r="X289" i="208"/>
  <c r="Y289" i="208"/>
  <c r="Z289" i="208"/>
  <c r="AA289" i="208"/>
  <c r="AB289" i="208"/>
  <c r="AC289" i="208"/>
  <c r="AD289" i="208"/>
  <c r="AE289" i="208"/>
  <c r="AF289" i="208"/>
  <c r="AG289" i="208"/>
  <c r="AH289" i="208"/>
  <c r="AI289" i="208"/>
  <c r="AJ289" i="208"/>
  <c r="A290" i="208"/>
  <c r="B290" i="208"/>
  <c r="C290" i="208"/>
  <c r="D290" i="208"/>
  <c r="E290" i="208"/>
  <c r="F290" i="208"/>
  <c r="G290" i="208"/>
  <c r="H290" i="208"/>
  <c r="I290" i="208"/>
  <c r="J290" i="208"/>
  <c r="K290" i="208"/>
  <c r="L290" i="208"/>
  <c r="M290" i="208"/>
  <c r="N290" i="208"/>
  <c r="O290" i="208"/>
  <c r="P290" i="208"/>
  <c r="Q290" i="208"/>
  <c r="R290" i="208"/>
  <c r="S290" i="208"/>
  <c r="T290" i="208"/>
  <c r="U290" i="208"/>
  <c r="V290" i="208"/>
  <c r="W290" i="208"/>
  <c r="X290" i="208"/>
  <c r="Y290" i="208"/>
  <c r="Z290" i="208"/>
  <c r="AA290" i="208"/>
  <c r="AB290" i="208"/>
  <c r="AC290" i="208"/>
  <c r="AD290" i="208"/>
  <c r="AE290" i="208"/>
  <c r="AF290" i="208"/>
  <c r="AG290" i="208"/>
  <c r="AH290" i="208"/>
  <c r="AI290" i="208"/>
  <c r="AJ290" i="208"/>
  <c r="A291" i="208"/>
  <c r="B291" i="208"/>
  <c r="C291" i="208"/>
  <c r="D291" i="208"/>
  <c r="E291" i="208"/>
  <c r="F291" i="208"/>
  <c r="G291" i="208"/>
  <c r="H291" i="208"/>
  <c r="I291" i="208"/>
  <c r="J291" i="208"/>
  <c r="K291" i="208"/>
  <c r="L291" i="208"/>
  <c r="M291" i="208"/>
  <c r="N291" i="208"/>
  <c r="O291" i="208"/>
  <c r="P291" i="208"/>
  <c r="Q291" i="208"/>
  <c r="R291" i="208"/>
  <c r="S291" i="208"/>
  <c r="T291" i="208"/>
  <c r="U291" i="208"/>
  <c r="V291" i="208"/>
  <c r="W291" i="208"/>
  <c r="X291" i="208"/>
  <c r="Y291" i="208"/>
  <c r="Z291" i="208"/>
  <c r="AA291" i="208"/>
  <c r="AB291" i="208"/>
  <c r="AC291" i="208"/>
  <c r="AD291" i="208"/>
  <c r="AE291" i="208"/>
  <c r="AF291" i="208"/>
  <c r="AG291" i="208"/>
  <c r="AH291" i="208"/>
  <c r="AI291" i="208"/>
  <c r="AJ291" i="208"/>
  <c r="A292" i="208"/>
  <c r="B292" i="208"/>
  <c r="C292" i="208"/>
  <c r="D292" i="208"/>
  <c r="E292" i="208"/>
  <c r="F292" i="208"/>
  <c r="G292" i="208"/>
  <c r="H292" i="208"/>
  <c r="I292" i="208"/>
  <c r="J292" i="208"/>
  <c r="K292" i="208"/>
  <c r="L292" i="208"/>
  <c r="M292" i="208"/>
  <c r="N292" i="208"/>
  <c r="O292" i="208"/>
  <c r="P292" i="208"/>
  <c r="Q292" i="208"/>
  <c r="R292" i="208"/>
  <c r="S292" i="208"/>
  <c r="T292" i="208"/>
  <c r="U292" i="208"/>
  <c r="V292" i="208"/>
  <c r="W292" i="208"/>
  <c r="X292" i="208"/>
  <c r="Y292" i="208"/>
  <c r="Z292" i="208"/>
  <c r="AA292" i="208"/>
  <c r="AB292" i="208"/>
  <c r="AC292" i="208"/>
  <c r="AD292" i="208"/>
  <c r="AE292" i="208"/>
  <c r="AF292" i="208"/>
  <c r="AG292" i="208"/>
  <c r="AH292" i="208"/>
  <c r="AI292" i="208"/>
  <c r="AJ292" i="208"/>
  <c r="A293" i="208"/>
  <c r="B293" i="208"/>
  <c r="C293" i="208"/>
  <c r="D293" i="208"/>
  <c r="E293" i="208"/>
  <c r="F293" i="208"/>
  <c r="G293" i="208"/>
  <c r="H293" i="208"/>
  <c r="I293" i="208"/>
  <c r="J293" i="208"/>
  <c r="K293" i="208"/>
  <c r="L293" i="208"/>
  <c r="M293" i="208"/>
  <c r="N293" i="208"/>
  <c r="O293" i="208"/>
  <c r="P293" i="208"/>
  <c r="Q293" i="208"/>
  <c r="R293" i="208"/>
  <c r="S293" i="208"/>
  <c r="T293" i="208"/>
  <c r="U293" i="208"/>
  <c r="V293" i="208"/>
  <c r="W293" i="208"/>
  <c r="X293" i="208"/>
  <c r="Y293" i="208"/>
  <c r="Z293" i="208"/>
  <c r="AA293" i="208"/>
  <c r="AB293" i="208"/>
  <c r="AC293" i="208"/>
  <c r="AD293" i="208"/>
  <c r="AE293" i="208"/>
  <c r="AF293" i="208"/>
  <c r="AG293" i="208"/>
  <c r="AH293" i="208"/>
  <c r="AI293" i="208"/>
  <c r="AJ293" i="208"/>
  <c r="A294" i="208"/>
  <c r="B294" i="208"/>
  <c r="C294" i="208"/>
  <c r="D294" i="208"/>
  <c r="E294" i="208"/>
  <c r="F294" i="208"/>
  <c r="G294" i="208"/>
  <c r="H294" i="208"/>
  <c r="I294" i="208"/>
  <c r="J294" i="208"/>
  <c r="K294" i="208"/>
  <c r="L294" i="208"/>
  <c r="M294" i="208"/>
  <c r="N294" i="208"/>
  <c r="O294" i="208"/>
  <c r="P294" i="208"/>
  <c r="Q294" i="208"/>
  <c r="R294" i="208"/>
  <c r="S294" i="208"/>
  <c r="T294" i="208"/>
  <c r="U294" i="208"/>
  <c r="V294" i="208"/>
  <c r="W294" i="208"/>
  <c r="X294" i="208"/>
  <c r="Y294" i="208"/>
  <c r="Z294" i="208"/>
  <c r="AA294" i="208"/>
  <c r="AB294" i="208"/>
  <c r="AC294" i="208"/>
  <c r="AD294" i="208"/>
  <c r="AE294" i="208"/>
  <c r="AF294" i="208"/>
  <c r="AG294" i="208"/>
  <c r="AH294" i="208"/>
  <c r="AI294" i="208"/>
  <c r="AJ294" i="208"/>
  <c r="A295" i="208"/>
  <c r="B295" i="208"/>
  <c r="C295" i="208"/>
  <c r="D295" i="208"/>
  <c r="E295" i="208"/>
  <c r="F295" i="208"/>
  <c r="G295" i="208"/>
  <c r="H295" i="208"/>
  <c r="I295" i="208"/>
  <c r="J295" i="208"/>
  <c r="K295" i="208"/>
  <c r="L295" i="208"/>
  <c r="M295" i="208"/>
  <c r="N295" i="208"/>
  <c r="O295" i="208"/>
  <c r="P295" i="208"/>
  <c r="Q295" i="208"/>
  <c r="R295" i="208"/>
  <c r="S295" i="208"/>
  <c r="T295" i="208"/>
  <c r="U295" i="208"/>
  <c r="V295" i="208"/>
  <c r="W295" i="208"/>
  <c r="X295" i="208"/>
  <c r="Y295" i="208"/>
  <c r="Z295" i="208"/>
  <c r="AA295" i="208"/>
  <c r="AB295" i="208"/>
  <c r="AC295" i="208"/>
  <c r="AD295" i="208"/>
  <c r="AE295" i="208"/>
  <c r="AF295" i="208"/>
  <c r="AG295" i="208"/>
  <c r="AH295" i="208"/>
  <c r="AI295" i="208"/>
  <c r="AJ295" i="208"/>
  <c r="A296" i="208"/>
  <c r="B296" i="208"/>
  <c r="C296" i="208"/>
  <c r="D296" i="208"/>
  <c r="E296" i="208"/>
  <c r="F296" i="208"/>
  <c r="G296" i="208"/>
  <c r="H296" i="208"/>
  <c r="I296" i="208"/>
  <c r="J296" i="208"/>
  <c r="K296" i="208"/>
  <c r="L296" i="208"/>
  <c r="M296" i="208"/>
  <c r="N296" i="208"/>
  <c r="O296" i="208"/>
  <c r="P296" i="208"/>
  <c r="Q296" i="208"/>
  <c r="R296" i="208"/>
  <c r="S296" i="208"/>
  <c r="T296" i="208"/>
  <c r="U296" i="208"/>
  <c r="V296" i="208"/>
  <c r="W296" i="208"/>
  <c r="X296" i="208"/>
  <c r="Y296" i="208"/>
  <c r="Z296" i="208"/>
  <c r="AA296" i="208"/>
  <c r="AB296" i="208"/>
  <c r="AC296" i="208"/>
  <c r="AD296" i="208"/>
  <c r="AE296" i="208"/>
  <c r="AF296" i="208"/>
  <c r="AG296" i="208"/>
  <c r="AH296" i="208"/>
  <c r="AI296" i="208"/>
  <c r="AJ296" i="208"/>
  <c r="A297" i="208"/>
  <c r="B297" i="208"/>
  <c r="C297" i="208"/>
  <c r="D297" i="208"/>
  <c r="E297" i="208"/>
  <c r="F297" i="208"/>
  <c r="G297" i="208"/>
  <c r="H297" i="208"/>
  <c r="I297" i="208"/>
  <c r="J297" i="208"/>
  <c r="K297" i="208"/>
  <c r="L297" i="208"/>
  <c r="M297" i="208"/>
  <c r="N297" i="208"/>
  <c r="O297" i="208"/>
  <c r="P297" i="208"/>
  <c r="Q297" i="208"/>
  <c r="R297" i="208"/>
  <c r="S297" i="208"/>
  <c r="T297" i="208"/>
  <c r="U297" i="208"/>
  <c r="V297" i="208"/>
  <c r="W297" i="208"/>
  <c r="X297" i="208"/>
  <c r="Y297" i="208"/>
  <c r="Z297" i="208"/>
  <c r="AA297" i="208"/>
  <c r="AB297" i="208"/>
  <c r="AC297" i="208"/>
  <c r="AD297" i="208"/>
  <c r="AE297" i="208"/>
  <c r="AF297" i="208"/>
  <c r="AG297" i="208"/>
  <c r="AH297" i="208"/>
  <c r="AI297" i="208"/>
  <c r="AJ297" i="208"/>
  <c r="A298" i="208"/>
  <c r="B298" i="208"/>
  <c r="C298" i="208"/>
  <c r="D298" i="208"/>
  <c r="E298" i="208"/>
  <c r="F298" i="208"/>
  <c r="G298" i="208"/>
  <c r="H298" i="208"/>
  <c r="I298" i="208"/>
  <c r="J298" i="208"/>
  <c r="K298" i="208"/>
  <c r="L298" i="208"/>
  <c r="M298" i="208"/>
  <c r="N298" i="208"/>
  <c r="O298" i="208"/>
  <c r="P298" i="208"/>
  <c r="Q298" i="208"/>
  <c r="R298" i="208"/>
  <c r="S298" i="208"/>
  <c r="T298" i="208"/>
  <c r="U298" i="208"/>
  <c r="V298" i="208"/>
  <c r="W298" i="208"/>
  <c r="X298" i="208"/>
  <c r="Y298" i="208"/>
  <c r="Z298" i="208"/>
  <c r="AA298" i="208"/>
  <c r="AB298" i="208"/>
  <c r="AC298" i="208"/>
  <c r="AD298" i="208"/>
  <c r="AE298" i="208"/>
  <c r="AF298" i="208"/>
  <c r="AG298" i="208"/>
  <c r="AH298" i="208"/>
  <c r="AI298" i="208"/>
  <c r="AJ298" i="208"/>
  <c r="A299" i="208"/>
  <c r="B299" i="208"/>
  <c r="C299" i="208"/>
  <c r="D299" i="208"/>
  <c r="E299" i="208"/>
  <c r="F299" i="208"/>
  <c r="G299" i="208"/>
  <c r="H299" i="208"/>
  <c r="I299" i="208"/>
  <c r="J299" i="208"/>
  <c r="K299" i="208"/>
  <c r="L299" i="208"/>
  <c r="M299" i="208"/>
  <c r="N299" i="208"/>
  <c r="O299" i="208"/>
  <c r="P299" i="208"/>
  <c r="Q299" i="208"/>
  <c r="R299" i="208"/>
  <c r="S299" i="208"/>
  <c r="T299" i="208"/>
  <c r="U299" i="208"/>
  <c r="V299" i="208"/>
  <c r="W299" i="208"/>
  <c r="X299" i="208"/>
  <c r="Y299" i="208"/>
  <c r="Z299" i="208"/>
  <c r="AA299" i="208"/>
  <c r="AB299" i="208"/>
  <c r="AC299" i="208"/>
  <c r="AD299" i="208"/>
  <c r="AE299" i="208"/>
  <c r="AF299" i="208"/>
  <c r="AG299" i="208"/>
  <c r="AH299" i="208"/>
  <c r="AI299" i="208"/>
  <c r="AJ299" i="208"/>
  <c r="A300" i="208"/>
  <c r="B300" i="208"/>
  <c r="C300" i="208"/>
  <c r="D300" i="208"/>
  <c r="E300" i="208"/>
  <c r="F300" i="208"/>
  <c r="G300" i="208"/>
  <c r="H300" i="208"/>
  <c r="I300" i="208"/>
  <c r="J300" i="208"/>
  <c r="K300" i="208"/>
  <c r="L300" i="208"/>
  <c r="M300" i="208"/>
  <c r="N300" i="208"/>
  <c r="O300" i="208"/>
  <c r="P300" i="208"/>
  <c r="Q300" i="208"/>
  <c r="R300" i="208"/>
  <c r="S300" i="208"/>
  <c r="T300" i="208"/>
  <c r="U300" i="208"/>
  <c r="V300" i="208"/>
  <c r="W300" i="208"/>
  <c r="X300" i="208"/>
  <c r="Y300" i="208"/>
  <c r="Z300" i="208"/>
  <c r="AA300" i="208"/>
  <c r="AB300" i="208"/>
  <c r="AC300" i="208"/>
  <c r="AD300" i="208"/>
  <c r="AE300" i="208"/>
  <c r="AF300" i="208"/>
  <c r="AG300" i="208"/>
  <c r="AH300" i="208"/>
  <c r="AI300" i="208"/>
  <c r="AJ300" i="208"/>
  <c r="A301" i="208"/>
  <c r="B301" i="208"/>
  <c r="C301" i="208"/>
  <c r="D301" i="208"/>
  <c r="E301" i="208"/>
  <c r="F301" i="208"/>
  <c r="G301" i="208"/>
  <c r="H301" i="208"/>
  <c r="I301" i="208"/>
  <c r="J301" i="208"/>
  <c r="K301" i="208"/>
  <c r="L301" i="208"/>
  <c r="M301" i="208"/>
  <c r="N301" i="208"/>
  <c r="O301" i="208"/>
  <c r="P301" i="208"/>
  <c r="Q301" i="208"/>
  <c r="R301" i="208"/>
  <c r="S301" i="208"/>
  <c r="T301" i="208"/>
  <c r="U301" i="208"/>
  <c r="V301" i="208"/>
  <c r="W301" i="208"/>
  <c r="X301" i="208"/>
  <c r="Y301" i="208"/>
  <c r="Z301" i="208"/>
  <c r="AA301" i="208"/>
  <c r="AB301" i="208"/>
  <c r="AC301" i="208"/>
  <c r="AD301" i="208"/>
  <c r="AE301" i="208"/>
  <c r="AF301" i="208"/>
  <c r="AG301" i="208"/>
  <c r="AH301" i="208"/>
  <c r="AI301" i="208"/>
  <c r="AJ301" i="208"/>
  <c r="A302" i="208"/>
  <c r="B302" i="208"/>
  <c r="C302" i="208"/>
  <c r="D302" i="208"/>
  <c r="E302" i="208"/>
  <c r="F302" i="208"/>
  <c r="G302" i="208"/>
  <c r="H302" i="208"/>
  <c r="I302" i="208"/>
  <c r="J302" i="208"/>
  <c r="K302" i="208"/>
  <c r="L302" i="208"/>
  <c r="M302" i="208"/>
  <c r="N302" i="208"/>
  <c r="O302" i="208"/>
  <c r="P302" i="208"/>
  <c r="Q302" i="208"/>
  <c r="R302" i="208"/>
  <c r="S302" i="208"/>
  <c r="T302" i="208"/>
  <c r="U302" i="208"/>
  <c r="V302" i="208"/>
  <c r="W302" i="208"/>
  <c r="X302" i="208"/>
  <c r="Y302" i="208"/>
  <c r="Z302" i="208"/>
  <c r="AA302" i="208"/>
  <c r="AB302" i="208"/>
  <c r="AC302" i="208"/>
  <c r="AD302" i="208"/>
  <c r="AE302" i="208"/>
  <c r="AF302" i="208"/>
  <c r="AG302" i="208"/>
  <c r="AH302" i="208"/>
  <c r="AI302" i="208"/>
  <c r="AJ302" i="208"/>
  <c r="A303" i="208"/>
  <c r="B303" i="208"/>
  <c r="C303" i="208"/>
  <c r="D303" i="208"/>
  <c r="E303" i="208"/>
  <c r="F303" i="208"/>
  <c r="G303" i="208"/>
  <c r="H303" i="208"/>
  <c r="I303" i="208"/>
  <c r="J303" i="208"/>
  <c r="K303" i="208"/>
  <c r="L303" i="208"/>
  <c r="M303" i="208"/>
  <c r="N303" i="208"/>
  <c r="O303" i="208"/>
  <c r="P303" i="208"/>
  <c r="Q303" i="208"/>
  <c r="R303" i="208"/>
  <c r="S303" i="208"/>
  <c r="T303" i="208"/>
  <c r="U303" i="208"/>
  <c r="V303" i="208"/>
  <c r="W303" i="208"/>
  <c r="X303" i="208"/>
  <c r="Y303" i="208"/>
  <c r="Z303" i="208"/>
  <c r="AA303" i="208"/>
  <c r="AB303" i="208"/>
  <c r="AC303" i="208"/>
  <c r="AD303" i="208"/>
  <c r="AE303" i="208"/>
  <c r="AF303" i="208"/>
  <c r="AG303" i="208"/>
  <c r="AH303" i="208"/>
  <c r="AI303" i="208"/>
  <c r="AJ303" i="208"/>
  <c r="A304" i="208"/>
  <c r="B304" i="208"/>
  <c r="C304" i="208"/>
  <c r="D304" i="208"/>
  <c r="E304" i="208"/>
  <c r="F304" i="208"/>
  <c r="G304" i="208"/>
  <c r="H304" i="208"/>
  <c r="I304" i="208"/>
  <c r="J304" i="208"/>
  <c r="K304" i="208"/>
  <c r="L304" i="208"/>
  <c r="M304" i="208"/>
  <c r="N304" i="208"/>
  <c r="O304" i="208"/>
  <c r="P304" i="208"/>
  <c r="Q304" i="208"/>
  <c r="R304" i="208"/>
  <c r="S304" i="208"/>
  <c r="T304" i="208"/>
  <c r="U304" i="208"/>
  <c r="V304" i="208"/>
  <c r="W304" i="208"/>
  <c r="X304" i="208"/>
  <c r="Y304" i="208"/>
  <c r="Z304" i="208"/>
  <c r="AA304" i="208"/>
  <c r="AB304" i="208"/>
  <c r="AC304" i="208"/>
  <c r="AD304" i="208"/>
  <c r="AE304" i="208"/>
  <c r="AF304" i="208"/>
  <c r="AG304" i="208"/>
  <c r="AH304" i="208"/>
  <c r="AI304" i="208"/>
  <c r="AJ304" i="208"/>
  <c r="A305" i="208"/>
  <c r="B305" i="208"/>
  <c r="C305" i="208"/>
  <c r="D305" i="208"/>
  <c r="E305" i="208"/>
  <c r="F305" i="208"/>
  <c r="G305" i="208"/>
  <c r="H305" i="208"/>
  <c r="I305" i="208"/>
  <c r="J305" i="208"/>
  <c r="K305" i="208"/>
  <c r="L305" i="208"/>
  <c r="M305" i="208"/>
  <c r="N305" i="208"/>
  <c r="O305" i="208"/>
  <c r="P305" i="208"/>
  <c r="Q305" i="208"/>
  <c r="R305" i="208"/>
  <c r="S305" i="208"/>
  <c r="T305" i="208"/>
  <c r="U305" i="208"/>
  <c r="V305" i="208"/>
  <c r="W305" i="208"/>
  <c r="X305" i="208"/>
  <c r="Y305" i="208"/>
  <c r="Z305" i="208"/>
  <c r="AA305" i="208"/>
  <c r="AB305" i="208"/>
  <c r="AC305" i="208"/>
  <c r="AD305" i="208"/>
  <c r="AE305" i="208"/>
  <c r="AF305" i="208"/>
  <c r="AG305" i="208"/>
  <c r="AH305" i="208"/>
  <c r="AI305" i="208"/>
  <c r="AJ305" i="208"/>
  <c r="A306" i="208"/>
  <c r="B306" i="208"/>
  <c r="C306" i="208"/>
  <c r="D306" i="208"/>
  <c r="E306" i="208"/>
  <c r="F306" i="208"/>
  <c r="G306" i="208"/>
  <c r="H306" i="208"/>
  <c r="I306" i="208"/>
  <c r="J306" i="208"/>
  <c r="K306" i="208"/>
  <c r="L306" i="208"/>
  <c r="M306" i="208"/>
  <c r="N306" i="208"/>
  <c r="O306" i="208"/>
  <c r="P306" i="208"/>
  <c r="Q306" i="208"/>
  <c r="R306" i="208"/>
  <c r="S306" i="208"/>
  <c r="T306" i="208"/>
  <c r="U306" i="208"/>
  <c r="V306" i="208"/>
  <c r="W306" i="208"/>
  <c r="X306" i="208"/>
  <c r="Y306" i="208"/>
  <c r="Z306" i="208"/>
  <c r="AA306" i="208"/>
  <c r="AB306" i="208"/>
  <c r="AC306" i="208"/>
  <c r="AD306" i="208"/>
  <c r="AE306" i="208"/>
  <c r="AF306" i="208"/>
  <c r="AG306" i="208"/>
  <c r="AH306" i="208"/>
  <c r="AI306" i="208"/>
  <c r="AJ306" i="208"/>
  <c r="A307" i="208"/>
  <c r="B307" i="208"/>
  <c r="C307" i="208"/>
  <c r="D307" i="208"/>
  <c r="E307" i="208"/>
  <c r="F307" i="208"/>
  <c r="G307" i="208"/>
  <c r="H307" i="208"/>
  <c r="I307" i="208"/>
  <c r="J307" i="208"/>
  <c r="K307" i="208"/>
  <c r="L307" i="208"/>
  <c r="M307" i="208"/>
  <c r="N307" i="208"/>
  <c r="O307" i="208"/>
  <c r="P307" i="208"/>
  <c r="Q307" i="208"/>
  <c r="R307" i="208"/>
  <c r="S307" i="208"/>
  <c r="T307" i="208"/>
  <c r="U307" i="208"/>
  <c r="V307" i="208"/>
  <c r="W307" i="208"/>
  <c r="X307" i="208"/>
  <c r="Y307" i="208"/>
  <c r="Z307" i="208"/>
  <c r="AA307" i="208"/>
  <c r="AB307" i="208"/>
  <c r="AC307" i="208"/>
  <c r="AD307" i="208"/>
  <c r="AE307" i="208"/>
  <c r="AF307" i="208"/>
  <c r="AG307" i="208"/>
  <c r="AH307" i="208"/>
  <c r="AI307" i="208"/>
  <c r="AJ307" i="208"/>
  <c r="A308" i="208"/>
  <c r="B308" i="208"/>
  <c r="C308" i="208"/>
  <c r="D308" i="208"/>
  <c r="E308" i="208"/>
  <c r="F308" i="208"/>
  <c r="G308" i="208"/>
  <c r="H308" i="208"/>
  <c r="I308" i="208"/>
  <c r="J308" i="208"/>
  <c r="K308" i="208"/>
  <c r="L308" i="208"/>
  <c r="M308" i="208"/>
  <c r="N308" i="208"/>
  <c r="O308" i="208"/>
  <c r="P308" i="208"/>
  <c r="Q308" i="208"/>
  <c r="R308" i="208"/>
  <c r="S308" i="208"/>
  <c r="T308" i="208"/>
  <c r="U308" i="208"/>
  <c r="V308" i="208"/>
  <c r="W308" i="208"/>
  <c r="X308" i="208"/>
  <c r="Y308" i="208"/>
  <c r="Z308" i="208"/>
  <c r="AA308" i="208"/>
  <c r="AB308" i="208"/>
  <c r="AC308" i="208"/>
  <c r="AD308" i="208"/>
  <c r="AE308" i="208"/>
  <c r="AF308" i="208"/>
  <c r="AG308" i="208"/>
  <c r="AH308" i="208"/>
  <c r="AI308" i="208"/>
  <c r="AJ308" i="208"/>
  <c r="A309" i="208"/>
  <c r="B309" i="208"/>
  <c r="C309" i="208"/>
  <c r="D309" i="208"/>
  <c r="E309" i="208"/>
  <c r="F309" i="208"/>
  <c r="G309" i="208"/>
  <c r="H309" i="208"/>
  <c r="I309" i="208"/>
  <c r="J309" i="208"/>
  <c r="K309" i="208"/>
  <c r="L309" i="208"/>
  <c r="M309" i="208"/>
  <c r="N309" i="208"/>
  <c r="O309" i="208"/>
  <c r="P309" i="208"/>
  <c r="Q309" i="208"/>
  <c r="R309" i="208"/>
  <c r="S309" i="208"/>
  <c r="T309" i="208"/>
  <c r="U309" i="208"/>
  <c r="V309" i="208"/>
  <c r="W309" i="208"/>
  <c r="X309" i="208"/>
  <c r="Y309" i="208"/>
  <c r="Z309" i="208"/>
  <c r="AA309" i="208"/>
  <c r="AB309" i="208"/>
  <c r="AC309" i="208"/>
  <c r="AD309" i="208"/>
  <c r="AE309" i="208"/>
  <c r="AF309" i="208"/>
  <c r="AG309" i="208"/>
  <c r="AH309" i="208"/>
  <c r="AI309" i="208"/>
  <c r="AJ309" i="208"/>
  <c r="A310" i="208"/>
  <c r="B310" i="208"/>
  <c r="C310" i="208"/>
  <c r="D310" i="208"/>
  <c r="E310" i="208"/>
  <c r="F310" i="208"/>
  <c r="G310" i="208"/>
  <c r="H310" i="208"/>
  <c r="I310" i="208"/>
  <c r="J310" i="208"/>
  <c r="K310" i="208"/>
  <c r="L310" i="208"/>
  <c r="M310" i="208"/>
  <c r="N310" i="208"/>
  <c r="O310" i="208"/>
  <c r="P310" i="208"/>
  <c r="Q310" i="208"/>
  <c r="R310" i="208"/>
  <c r="S310" i="208"/>
  <c r="T310" i="208"/>
  <c r="U310" i="208"/>
  <c r="V310" i="208"/>
  <c r="W310" i="208"/>
  <c r="X310" i="208"/>
  <c r="Y310" i="208"/>
  <c r="Z310" i="208"/>
  <c r="AA310" i="208"/>
  <c r="AB310" i="208"/>
  <c r="AC310" i="208"/>
  <c r="AD310" i="208"/>
  <c r="AE310" i="208"/>
  <c r="AF310" i="208"/>
  <c r="AG310" i="208"/>
  <c r="AH310" i="208"/>
  <c r="AI310" i="208"/>
  <c r="AJ310" i="208"/>
  <c r="A311" i="208"/>
  <c r="B311" i="208"/>
  <c r="C311" i="208"/>
  <c r="D311" i="208"/>
  <c r="E311" i="208"/>
  <c r="F311" i="208"/>
  <c r="G311" i="208"/>
  <c r="H311" i="208"/>
  <c r="I311" i="208"/>
  <c r="J311" i="208"/>
  <c r="K311" i="208"/>
  <c r="L311" i="208"/>
  <c r="M311" i="208"/>
  <c r="N311" i="208"/>
  <c r="O311" i="208"/>
  <c r="P311" i="208"/>
  <c r="Q311" i="208"/>
  <c r="R311" i="208"/>
  <c r="S311" i="208"/>
  <c r="T311" i="208"/>
  <c r="U311" i="208"/>
  <c r="V311" i="208"/>
  <c r="W311" i="208"/>
  <c r="X311" i="208"/>
  <c r="Y311" i="208"/>
  <c r="Z311" i="208"/>
  <c r="AA311" i="208"/>
  <c r="AB311" i="208"/>
  <c r="AC311" i="208"/>
  <c r="AD311" i="208"/>
  <c r="AE311" i="208"/>
  <c r="AF311" i="208"/>
  <c r="AG311" i="208"/>
  <c r="AH311" i="208"/>
  <c r="AI311" i="208"/>
  <c r="AJ311" i="208"/>
  <c r="A312" i="208"/>
  <c r="B312" i="208"/>
  <c r="C312" i="208"/>
  <c r="D312" i="208"/>
  <c r="E312" i="208"/>
  <c r="F312" i="208"/>
  <c r="G312" i="208"/>
  <c r="H312" i="208"/>
  <c r="I312" i="208"/>
  <c r="J312" i="208"/>
  <c r="K312" i="208"/>
  <c r="L312" i="208"/>
  <c r="M312" i="208"/>
  <c r="N312" i="208"/>
  <c r="O312" i="208"/>
  <c r="P312" i="208"/>
  <c r="Q312" i="208"/>
  <c r="R312" i="208"/>
  <c r="S312" i="208"/>
  <c r="T312" i="208"/>
  <c r="U312" i="208"/>
  <c r="V312" i="208"/>
  <c r="W312" i="208"/>
  <c r="X312" i="208"/>
  <c r="Y312" i="208"/>
  <c r="Z312" i="208"/>
  <c r="AA312" i="208"/>
  <c r="AB312" i="208"/>
  <c r="AC312" i="208"/>
  <c r="AD312" i="208"/>
  <c r="AE312" i="208"/>
  <c r="AF312" i="208"/>
  <c r="AG312" i="208"/>
  <c r="AH312" i="208"/>
  <c r="AI312" i="208"/>
  <c r="AJ312" i="208"/>
  <c r="A313" i="208"/>
  <c r="B313" i="208"/>
  <c r="C313" i="208"/>
  <c r="D313" i="208"/>
  <c r="E313" i="208"/>
  <c r="F313" i="208"/>
  <c r="G313" i="208"/>
  <c r="H313" i="208"/>
  <c r="I313" i="208"/>
  <c r="J313" i="208"/>
  <c r="K313" i="208"/>
  <c r="L313" i="208"/>
  <c r="M313" i="208"/>
  <c r="N313" i="208"/>
  <c r="O313" i="208"/>
  <c r="P313" i="208"/>
  <c r="Q313" i="208"/>
  <c r="R313" i="208"/>
  <c r="S313" i="208"/>
  <c r="T313" i="208"/>
  <c r="U313" i="208"/>
  <c r="V313" i="208"/>
  <c r="W313" i="208"/>
  <c r="X313" i="208"/>
  <c r="Y313" i="208"/>
  <c r="Z313" i="208"/>
  <c r="AA313" i="208"/>
  <c r="AB313" i="208"/>
  <c r="AC313" i="208"/>
  <c r="AD313" i="208"/>
  <c r="AE313" i="208"/>
  <c r="AF313" i="208"/>
  <c r="AG313" i="208"/>
  <c r="AH313" i="208"/>
  <c r="AI313" i="208"/>
  <c r="AJ313" i="208"/>
  <c r="A314" i="208"/>
  <c r="B314" i="208"/>
  <c r="C314" i="208"/>
  <c r="D314" i="208"/>
  <c r="E314" i="208"/>
  <c r="F314" i="208"/>
  <c r="G314" i="208"/>
  <c r="H314" i="208"/>
  <c r="I314" i="208"/>
  <c r="J314" i="208"/>
  <c r="K314" i="208"/>
  <c r="L314" i="208"/>
  <c r="M314" i="208"/>
  <c r="N314" i="208"/>
  <c r="O314" i="208"/>
  <c r="P314" i="208"/>
  <c r="Q314" i="208"/>
  <c r="R314" i="208"/>
  <c r="S314" i="208"/>
  <c r="T314" i="208"/>
  <c r="U314" i="208"/>
  <c r="V314" i="208"/>
  <c r="W314" i="208"/>
  <c r="X314" i="208"/>
  <c r="Y314" i="208"/>
  <c r="Z314" i="208"/>
  <c r="AA314" i="208"/>
  <c r="AB314" i="208"/>
  <c r="AC314" i="208"/>
  <c r="AD314" i="208"/>
  <c r="AE314" i="208"/>
  <c r="AF314" i="208"/>
  <c r="AG314" i="208"/>
  <c r="AH314" i="208"/>
  <c r="AI314" i="208"/>
  <c r="AJ314" i="208"/>
  <c r="A315" i="208"/>
  <c r="B315" i="208"/>
  <c r="C315" i="208"/>
  <c r="D315" i="208"/>
  <c r="E315" i="208"/>
  <c r="F315" i="208"/>
  <c r="G315" i="208"/>
  <c r="H315" i="208"/>
  <c r="I315" i="208"/>
  <c r="J315" i="208"/>
  <c r="K315" i="208"/>
  <c r="L315" i="208"/>
  <c r="M315" i="208"/>
  <c r="N315" i="208"/>
  <c r="O315" i="208"/>
  <c r="P315" i="208"/>
  <c r="Q315" i="208"/>
  <c r="R315" i="208"/>
  <c r="S315" i="208"/>
  <c r="T315" i="208"/>
  <c r="U315" i="208"/>
  <c r="V315" i="208"/>
  <c r="W315" i="208"/>
  <c r="X315" i="208"/>
  <c r="Y315" i="208"/>
  <c r="Z315" i="208"/>
  <c r="AA315" i="208"/>
  <c r="AB315" i="208"/>
  <c r="AC315" i="208"/>
  <c r="AD315" i="208"/>
  <c r="AE315" i="208"/>
  <c r="AF315" i="208"/>
  <c r="AG315" i="208"/>
  <c r="AH315" i="208"/>
  <c r="AI315" i="208"/>
  <c r="AJ315" i="208"/>
  <c r="A316" i="208"/>
  <c r="B316" i="208"/>
  <c r="C316" i="208"/>
  <c r="D316" i="208"/>
  <c r="E316" i="208"/>
  <c r="F316" i="208"/>
  <c r="G316" i="208"/>
  <c r="H316" i="208"/>
  <c r="I316" i="208"/>
  <c r="J316" i="208"/>
  <c r="K316" i="208"/>
  <c r="L316" i="208"/>
  <c r="M316" i="208"/>
  <c r="N316" i="208"/>
  <c r="O316" i="208"/>
  <c r="P316" i="208"/>
  <c r="Q316" i="208"/>
  <c r="R316" i="208"/>
  <c r="S316" i="208"/>
  <c r="T316" i="208"/>
  <c r="U316" i="208"/>
  <c r="V316" i="208"/>
  <c r="W316" i="208"/>
  <c r="X316" i="208"/>
  <c r="Y316" i="208"/>
  <c r="Z316" i="208"/>
  <c r="AA316" i="208"/>
  <c r="AB316" i="208"/>
  <c r="AC316" i="208"/>
  <c r="AD316" i="208"/>
  <c r="AE316" i="208"/>
  <c r="AF316" i="208"/>
  <c r="AG316" i="208"/>
  <c r="AH316" i="208"/>
  <c r="AI316" i="208"/>
  <c r="AJ316" i="208"/>
  <c r="A317" i="208"/>
  <c r="B317" i="208"/>
  <c r="C317" i="208"/>
  <c r="D317" i="208"/>
  <c r="E317" i="208"/>
  <c r="F317" i="208"/>
  <c r="G317" i="208"/>
  <c r="H317" i="208"/>
  <c r="I317" i="208"/>
  <c r="J317" i="208"/>
  <c r="K317" i="208"/>
  <c r="L317" i="208"/>
  <c r="M317" i="208"/>
  <c r="N317" i="208"/>
  <c r="O317" i="208"/>
  <c r="P317" i="208"/>
  <c r="Q317" i="208"/>
  <c r="R317" i="208"/>
  <c r="S317" i="208"/>
  <c r="T317" i="208"/>
  <c r="U317" i="208"/>
  <c r="V317" i="208"/>
  <c r="W317" i="208"/>
  <c r="X317" i="208"/>
  <c r="Y317" i="208"/>
  <c r="Z317" i="208"/>
  <c r="AA317" i="208"/>
  <c r="AB317" i="208"/>
  <c r="AC317" i="208"/>
  <c r="AD317" i="208"/>
  <c r="AE317" i="208"/>
  <c r="AF317" i="208"/>
  <c r="AG317" i="208"/>
  <c r="AH317" i="208"/>
  <c r="AI317" i="208"/>
  <c r="AJ317" i="208"/>
  <c r="A318" i="208"/>
  <c r="B318" i="208"/>
  <c r="C318" i="208"/>
  <c r="D318" i="208"/>
  <c r="E318" i="208"/>
  <c r="F318" i="208"/>
  <c r="G318" i="208"/>
  <c r="H318" i="208"/>
  <c r="I318" i="208"/>
  <c r="J318" i="208"/>
  <c r="K318" i="208"/>
  <c r="L318" i="208"/>
  <c r="M318" i="208"/>
  <c r="N318" i="208"/>
  <c r="O318" i="208"/>
  <c r="P318" i="208"/>
  <c r="Q318" i="208"/>
  <c r="R318" i="208"/>
  <c r="S318" i="208"/>
  <c r="T318" i="208"/>
  <c r="U318" i="208"/>
  <c r="V318" i="208"/>
  <c r="W318" i="208"/>
  <c r="X318" i="208"/>
  <c r="Y318" i="208"/>
  <c r="Z318" i="208"/>
  <c r="AA318" i="208"/>
  <c r="AB318" i="208"/>
  <c r="AC318" i="208"/>
  <c r="AD318" i="208"/>
  <c r="AE318" i="208"/>
  <c r="AF318" i="208"/>
  <c r="AG318" i="208"/>
  <c r="AH318" i="208"/>
  <c r="AI318" i="208"/>
  <c r="AJ318" i="208"/>
  <c r="A319" i="208"/>
  <c r="B319" i="208"/>
  <c r="C319" i="208"/>
  <c r="D319" i="208"/>
  <c r="E319" i="208"/>
  <c r="F319" i="208"/>
  <c r="G319" i="208"/>
  <c r="H319" i="208"/>
  <c r="I319" i="208"/>
  <c r="J319" i="208"/>
  <c r="K319" i="208"/>
  <c r="L319" i="208"/>
  <c r="M319" i="208"/>
  <c r="N319" i="208"/>
  <c r="O319" i="208"/>
  <c r="P319" i="208"/>
  <c r="Q319" i="208"/>
  <c r="R319" i="208"/>
  <c r="S319" i="208"/>
  <c r="T319" i="208"/>
  <c r="U319" i="208"/>
  <c r="V319" i="208"/>
  <c r="W319" i="208"/>
  <c r="X319" i="208"/>
  <c r="Y319" i="208"/>
  <c r="Z319" i="208"/>
  <c r="AA319" i="208"/>
  <c r="AB319" i="208"/>
  <c r="AC319" i="208"/>
  <c r="AD319" i="208"/>
  <c r="AE319" i="208"/>
  <c r="AF319" i="208"/>
  <c r="AG319" i="208"/>
  <c r="AH319" i="208"/>
  <c r="AI319" i="208"/>
  <c r="AJ319" i="208"/>
  <c r="A320" i="208"/>
  <c r="B320" i="208"/>
  <c r="C320" i="208"/>
  <c r="D320" i="208"/>
  <c r="E320" i="208"/>
  <c r="F320" i="208"/>
  <c r="G320" i="208"/>
  <c r="H320" i="208"/>
  <c r="I320" i="208"/>
  <c r="J320" i="208"/>
  <c r="K320" i="208"/>
  <c r="L320" i="208"/>
  <c r="M320" i="208"/>
  <c r="N320" i="208"/>
  <c r="O320" i="208"/>
  <c r="P320" i="208"/>
  <c r="Q320" i="208"/>
  <c r="R320" i="208"/>
  <c r="S320" i="208"/>
  <c r="T320" i="208"/>
  <c r="U320" i="208"/>
  <c r="V320" i="208"/>
  <c r="W320" i="208"/>
  <c r="X320" i="208"/>
  <c r="Y320" i="208"/>
  <c r="Z320" i="208"/>
  <c r="AA320" i="208"/>
  <c r="AB320" i="208"/>
  <c r="AC320" i="208"/>
  <c r="AD320" i="208"/>
  <c r="AE320" i="208"/>
  <c r="AF320" i="208"/>
  <c r="AG320" i="208"/>
  <c r="AH320" i="208"/>
  <c r="AI320" i="208"/>
  <c r="AJ320" i="208"/>
  <c r="A321" i="208"/>
  <c r="B321" i="208"/>
  <c r="C321" i="208"/>
  <c r="D321" i="208"/>
  <c r="E321" i="208"/>
  <c r="F321" i="208"/>
  <c r="G321" i="208"/>
  <c r="H321" i="208"/>
  <c r="I321" i="208"/>
  <c r="J321" i="208"/>
  <c r="K321" i="208"/>
  <c r="L321" i="208"/>
  <c r="M321" i="208"/>
  <c r="N321" i="208"/>
  <c r="O321" i="208"/>
  <c r="P321" i="208"/>
  <c r="Q321" i="208"/>
  <c r="R321" i="208"/>
  <c r="S321" i="208"/>
  <c r="T321" i="208"/>
  <c r="U321" i="208"/>
  <c r="V321" i="208"/>
  <c r="W321" i="208"/>
  <c r="X321" i="208"/>
  <c r="Y321" i="208"/>
  <c r="Z321" i="208"/>
  <c r="AA321" i="208"/>
  <c r="AB321" i="208"/>
  <c r="AC321" i="208"/>
  <c r="AD321" i="208"/>
  <c r="AE321" i="208"/>
  <c r="AF321" i="208"/>
  <c r="AG321" i="208"/>
  <c r="AH321" i="208"/>
  <c r="AI321" i="208"/>
  <c r="AJ321" i="208"/>
  <c r="A322" i="208"/>
  <c r="B322" i="208"/>
  <c r="C322" i="208"/>
  <c r="D322" i="208"/>
  <c r="E322" i="208"/>
  <c r="F322" i="208"/>
  <c r="G322" i="208"/>
  <c r="H322" i="208"/>
  <c r="I322" i="208"/>
  <c r="J322" i="208"/>
  <c r="K322" i="208"/>
  <c r="L322" i="208"/>
  <c r="M322" i="208"/>
  <c r="N322" i="208"/>
  <c r="O322" i="208"/>
  <c r="P322" i="208"/>
  <c r="Q322" i="208"/>
  <c r="R322" i="208"/>
  <c r="S322" i="208"/>
  <c r="T322" i="208"/>
  <c r="U322" i="208"/>
  <c r="V322" i="208"/>
  <c r="W322" i="208"/>
  <c r="X322" i="208"/>
  <c r="Y322" i="208"/>
  <c r="Z322" i="208"/>
  <c r="AA322" i="208"/>
  <c r="AB322" i="208"/>
  <c r="AC322" i="208"/>
  <c r="AD322" i="208"/>
  <c r="AE322" i="208"/>
  <c r="AF322" i="208"/>
  <c r="AG322" i="208"/>
  <c r="AH322" i="208"/>
  <c r="AI322" i="208"/>
  <c r="AJ322" i="208"/>
  <c r="A323" i="208"/>
  <c r="B323" i="208"/>
  <c r="C323" i="208"/>
  <c r="D323" i="208"/>
  <c r="E323" i="208"/>
  <c r="F323" i="208"/>
  <c r="G323" i="208"/>
  <c r="H323" i="208"/>
  <c r="I323" i="208"/>
  <c r="J323" i="208"/>
  <c r="K323" i="208"/>
  <c r="L323" i="208"/>
  <c r="M323" i="208"/>
  <c r="N323" i="208"/>
  <c r="O323" i="208"/>
  <c r="P323" i="208"/>
  <c r="Q323" i="208"/>
  <c r="R323" i="208"/>
  <c r="S323" i="208"/>
  <c r="T323" i="208"/>
  <c r="U323" i="208"/>
  <c r="V323" i="208"/>
  <c r="W323" i="208"/>
  <c r="X323" i="208"/>
  <c r="Y323" i="208"/>
  <c r="Z323" i="208"/>
  <c r="AA323" i="208"/>
  <c r="AB323" i="208"/>
  <c r="AC323" i="208"/>
  <c r="AD323" i="208"/>
  <c r="AE323" i="208"/>
  <c r="AF323" i="208"/>
  <c r="AG323" i="208"/>
  <c r="AH323" i="208"/>
  <c r="AI323" i="208"/>
  <c r="AJ323" i="208"/>
  <c r="A324" i="208"/>
  <c r="B324" i="208"/>
  <c r="C324" i="208"/>
  <c r="D324" i="208"/>
  <c r="E324" i="208"/>
  <c r="F324" i="208"/>
  <c r="G324" i="208"/>
  <c r="H324" i="208"/>
  <c r="I324" i="208"/>
  <c r="J324" i="208"/>
  <c r="K324" i="208"/>
  <c r="L324" i="208"/>
  <c r="M324" i="208"/>
  <c r="N324" i="208"/>
  <c r="O324" i="208"/>
  <c r="P324" i="208"/>
  <c r="Q324" i="208"/>
  <c r="R324" i="208"/>
  <c r="S324" i="208"/>
  <c r="T324" i="208"/>
  <c r="U324" i="208"/>
  <c r="V324" i="208"/>
  <c r="W324" i="208"/>
  <c r="X324" i="208"/>
  <c r="Y324" i="208"/>
  <c r="Z324" i="208"/>
  <c r="AA324" i="208"/>
  <c r="AB324" i="208"/>
  <c r="AC324" i="208"/>
  <c r="AD324" i="208"/>
  <c r="AE324" i="208"/>
  <c r="AF324" i="208"/>
  <c r="AG324" i="208"/>
  <c r="AH324" i="208"/>
  <c r="AI324" i="208"/>
  <c r="AJ324" i="208"/>
  <c r="A325" i="208"/>
  <c r="B325" i="208"/>
  <c r="C325" i="208"/>
  <c r="D325" i="208"/>
  <c r="E325" i="208"/>
  <c r="F325" i="208"/>
  <c r="G325" i="208"/>
  <c r="H325" i="208"/>
  <c r="I325" i="208"/>
  <c r="J325" i="208"/>
  <c r="K325" i="208"/>
  <c r="L325" i="208"/>
  <c r="M325" i="208"/>
  <c r="N325" i="208"/>
  <c r="O325" i="208"/>
  <c r="P325" i="208"/>
  <c r="Q325" i="208"/>
  <c r="R325" i="208"/>
  <c r="S325" i="208"/>
  <c r="T325" i="208"/>
  <c r="U325" i="208"/>
  <c r="V325" i="208"/>
  <c r="W325" i="208"/>
  <c r="X325" i="208"/>
  <c r="Y325" i="208"/>
  <c r="Z325" i="208"/>
  <c r="AA325" i="208"/>
  <c r="AB325" i="208"/>
  <c r="AC325" i="208"/>
  <c r="AD325" i="208"/>
  <c r="AE325" i="208"/>
  <c r="AF325" i="208"/>
  <c r="AG325" i="208"/>
  <c r="AH325" i="208"/>
  <c r="AI325" i="208"/>
  <c r="AJ325" i="208"/>
  <c r="A326" i="208"/>
  <c r="B326" i="208"/>
  <c r="C326" i="208"/>
  <c r="D326" i="208"/>
  <c r="E326" i="208"/>
  <c r="F326" i="208"/>
  <c r="G326" i="208"/>
  <c r="H326" i="208"/>
  <c r="I326" i="208"/>
  <c r="J326" i="208"/>
  <c r="K326" i="208"/>
  <c r="L326" i="208"/>
  <c r="M326" i="208"/>
  <c r="N326" i="208"/>
  <c r="O326" i="208"/>
  <c r="P326" i="208"/>
  <c r="Q326" i="208"/>
  <c r="R326" i="208"/>
  <c r="S326" i="208"/>
  <c r="T326" i="208"/>
  <c r="U326" i="208"/>
  <c r="V326" i="208"/>
  <c r="W326" i="208"/>
  <c r="X326" i="208"/>
  <c r="Y326" i="208"/>
  <c r="Z326" i="208"/>
  <c r="AA326" i="208"/>
  <c r="AB326" i="208"/>
  <c r="AC326" i="208"/>
  <c r="AD326" i="208"/>
  <c r="AE326" i="208"/>
  <c r="AF326" i="208"/>
  <c r="AG326" i="208"/>
  <c r="AH326" i="208"/>
  <c r="AI326" i="208"/>
  <c r="AJ326" i="208"/>
  <c r="A327" i="208"/>
  <c r="B327" i="208"/>
  <c r="C327" i="208"/>
  <c r="D327" i="208"/>
  <c r="E327" i="208"/>
  <c r="F327" i="208"/>
  <c r="G327" i="208"/>
  <c r="H327" i="208"/>
  <c r="I327" i="208"/>
  <c r="J327" i="208"/>
  <c r="K327" i="208"/>
  <c r="L327" i="208"/>
  <c r="M327" i="208"/>
  <c r="N327" i="208"/>
  <c r="O327" i="208"/>
  <c r="P327" i="208"/>
  <c r="Q327" i="208"/>
  <c r="R327" i="208"/>
  <c r="S327" i="208"/>
  <c r="T327" i="208"/>
  <c r="U327" i="208"/>
  <c r="V327" i="208"/>
  <c r="W327" i="208"/>
  <c r="X327" i="208"/>
  <c r="Y327" i="208"/>
  <c r="Z327" i="208"/>
  <c r="AA327" i="208"/>
  <c r="AB327" i="208"/>
  <c r="AC327" i="208"/>
  <c r="AD327" i="208"/>
  <c r="AE327" i="208"/>
  <c r="AF327" i="208"/>
  <c r="AG327" i="208"/>
  <c r="AH327" i="208"/>
  <c r="AI327" i="208"/>
  <c r="AJ327" i="208"/>
  <c r="A328" i="208"/>
  <c r="B328" i="208"/>
  <c r="C328" i="208"/>
  <c r="D328" i="208"/>
  <c r="E328" i="208"/>
  <c r="F328" i="208"/>
  <c r="G328" i="208"/>
  <c r="H328" i="208"/>
  <c r="I328" i="208"/>
  <c r="J328" i="208"/>
  <c r="K328" i="208"/>
  <c r="L328" i="208"/>
  <c r="M328" i="208"/>
  <c r="N328" i="208"/>
  <c r="O328" i="208"/>
  <c r="P328" i="208"/>
  <c r="Q328" i="208"/>
  <c r="R328" i="208"/>
  <c r="S328" i="208"/>
  <c r="T328" i="208"/>
  <c r="U328" i="208"/>
  <c r="V328" i="208"/>
  <c r="W328" i="208"/>
  <c r="X328" i="208"/>
  <c r="Y328" i="208"/>
  <c r="Z328" i="208"/>
  <c r="AA328" i="208"/>
  <c r="AB328" i="208"/>
  <c r="AC328" i="208"/>
  <c r="AD328" i="208"/>
  <c r="AE328" i="208"/>
  <c r="AF328" i="208"/>
  <c r="AG328" i="208"/>
  <c r="AH328" i="208"/>
  <c r="AI328" i="208"/>
  <c r="AJ328" i="208"/>
  <c r="A329" i="208"/>
  <c r="B329" i="208"/>
  <c r="C329" i="208"/>
  <c r="D329" i="208"/>
  <c r="E329" i="208"/>
  <c r="F329" i="208"/>
  <c r="G329" i="208"/>
  <c r="H329" i="208"/>
  <c r="I329" i="208"/>
  <c r="J329" i="208"/>
  <c r="K329" i="208"/>
  <c r="L329" i="208"/>
  <c r="M329" i="208"/>
  <c r="N329" i="208"/>
  <c r="O329" i="208"/>
  <c r="P329" i="208"/>
  <c r="Q329" i="208"/>
  <c r="R329" i="208"/>
  <c r="S329" i="208"/>
  <c r="T329" i="208"/>
  <c r="U329" i="208"/>
  <c r="V329" i="208"/>
  <c r="W329" i="208"/>
  <c r="X329" i="208"/>
  <c r="Y329" i="208"/>
  <c r="Z329" i="208"/>
  <c r="AA329" i="208"/>
  <c r="AB329" i="208"/>
  <c r="AC329" i="208"/>
  <c r="AD329" i="208"/>
  <c r="AE329" i="208"/>
  <c r="AF329" i="208"/>
  <c r="AG329" i="208"/>
  <c r="AH329" i="208"/>
  <c r="AI329" i="208"/>
  <c r="AJ329" i="208"/>
  <c r="A330" i="208"/>
  <c r="B330" i="208"/>
  <c r="C330" i="208"/>
  <c r="D330" i="208"/>
  <c r="E330" i="208"/>
  <c r="F330" i="208"/>
  <c r="G330" i="208"/>
  <c r="H330" i="208"/>
  <c r="I330" i="208"/>
  <c r="J330" i="208"/>
  <c r="K330" i="208"/>
  <c r="L330" i="208"/>
  <c r="M330" i="208"/>
  <c r="N330" i="208"/>
  <c r="O330" i="208"/>
  <c r="P330" i="208"/>
  <c r="Q330" i="208"/>
  <c r="R330" i="208"/>
  <c r="S330" i="208"/>
  <c r="T330" i="208"/>
  <c r="U330" i="208"/>
  <c r="V330" i="208"/>
  <c r="W330" i="208"/>
  <c r="X330" i="208"/>
  <c r="Y330" i="208"/>
  <c r="Z330" i="208"/>
  <c r="AA330" i="208"/>
  <c r="AB330" i="208"/>
  <c r="AC330" i="208"/>
  <c r="AD330" i="208"/>
  <c r="AE330" i="208"/>
  <c r="AF330" i="208"/>
  <c r="AG330" i="208"/>
  <c r="AH330" i="208"/>
  <c r="AI330" i="208"/>
  <c r="AJ330" i="208"/>
  <c r="A331" i="208"/>
  <c r="B331" i="208"/>
  <c r="C331" i="208"/>
  <c r="D331" i="208"/>
  <c r="E331" i="208"/>
  <c r="F331" i="208"/>
  <c r="G331" i="208"/>
  <c r="H331" i="208"/>
  <c r="I331" i="208"/>
  <c r="J331" i="208"/>
  <c r="K331" i="208"/>
  <c r="L331" i="208"/>
  <c r="M331" i="208"/>
  <c r="N331" i="208"/>
  <c r="O331" i="208"/>
  <c r="P331" i="208"/>
  <c r="Q331" i="208"/>
  <c r="R331" i="208"/>
  <c r="S331" i="208"/>
  <c r="T331" i="208"/>
  <c r="U331" i="208"/>
  <c r="V331" i="208"/>
  <c r="W331" i="208"/>
  <c r="X331" i="208"/>
  <c r="Y331" i="208"/>
  <c r="Z331" i="208"/>
  <c r="AA331" i="208"/>
  <c r="AB331" i="208"/>
  <c r="AC331" i="208"/>
  <c r="AD331" i="208"/>
  <c r="AE331" i="208"/>
  <c r="AF331" i="208"/>
  <c r="AG331" i="208"/>
  <c r="AH331" i="208"/>
  <c r="AI331" i="208"/>
  <c r="AJ331" i="208"/>
  <c r="A332" i="208"/>
  <c r="B332" i="208"/>
  <c r="C332" i="208"/>
  <c r="D332" i="208"/>
  <c r="E332" i="208"/>
  <c r="F332" i="208"/>
  <c r="G332" i="208"/>
  <c r="H332" i="208"/>
  <c r="I332" i="208"/>
  <c r="J332" i="208"/>
  <c r="K332" i="208"/>
  <c r="L332" i="208"/>
  <c r="M332" i="208"/>
  <c r="N332" i="208"/>
  <c r="O332" i="208"/>
  <c r="P332" i="208"/>
  <c r="Q332" i="208"/>
  <c r="R332" i="208"/>
  <c r="S332" i="208"/>
  <c r="T332" i="208"/>
  <c r="U332" i="208"/>
  <c r="V332" i="208"/>
  <c r="W332" i="208"/>
  <c r="X332" i="208"/>
  <c r="Y332" i="208"/>
  <c r="Z332" i="208"/>
  <c r="AA332" i="208"/>
  <c r="AB332" i="208"/>
  <c r="AC332" i="208"/>
  <c r="AD332" i="208"/>
  <c r="AE332" i="208"/>
  <c r="AF332" i="208"/>
  <c r="AG332" i="208"/>
  <c r="AH332" i="208"/>
  <c r="AI332" i="208"/>
  <c r="AJ332" i="208"/>
  <c r="A333" i="208"/>
  <c r="B333" i="208"/>
  <c r="C333" i="208"/>
  <c r="D333" i="208"/>
  <c r="E333" i="208"/>
  <c r="F333" i="208"/>
  <c r="G333" i="208"/>
  <c r="H333" i="208"/>
  <c r="I333" i="208"/>
  <c r="J333" i="208"/>
  <c r="K333" i="208"/>
  <c r="L333" i="208"/>
  <c r="M333" i="208"/>
  <c r="N333" i="208"/>
  <c r="O333" i="208"/>
  <c r="P333" i="208"/>
  <c r="Q333" i="208"/>
  <c r="R333" i="208"/>
  <c r="S333" i="208"/>
  <c r="T333" i="208"/>
  <c r="U333" i="208"/>
  <c r="V333" i="208"/>
  <c r="W333" i="208"/>
  <c r="X333" i="208"/>
  <c r="Y333" i="208"/>
  <c r="Z333" i="208"/>
  <c r="AA333" i="208"/>
  <c r="AB333" i="208"/>
  <c r="AC333" i="208"/>
  <c r="AD333" i="208"/>
  <c r="AE333" i="208"/>
  <c r="AF333" i="208"/>
  <c r="AG333" i="208"/>
  <c r="AH333" i="208"/>
  <c r="AI333" i="208"/>
  <c r="AJ333" i="208"/>
  <c r="A334" i="208"/>
  <c r="B334" i="208"/>
  <c r="C334" i="208"/>
  <c r="D334" i="208"/>
  <c r="E334" i="208"/>
  <c r="F334" i="208"/>
  <c r="G334" i="208"/>
  <c r="H334" i="208"/>
  <c r="I334" i="208"/>
  <c r="J334" i="208"/>
  <c r="K334" i="208"/>
  <c r="L334" i="208"/>
  <c r="M334" i="208"/>
  <c r="N334" i="208"/>
  <c r="O334" i="208"/>
  <c r="P334" i="208"/>
  <c r="Q334" i="208"/>
  <c r="R334" i="208"/>
  <c r="S334" i="208"/>
  <c r="T334" i="208"/>
  <c r="U334" i="208"/>
  <c r="V334" i="208"/>
  <c r="W334" i="208"/>
  <c r="X334" i="208"/>
  <c r="Y334" i="208"/>
  <c r="Z334" i="208"/>
  <c r="AA334" i="208"/>
  <c r="AB334" i="208"/>
  <c r="AC334" i="208"/>
  <c r="AD334" i="208"/>
  <c r="AE334" i="208"/>
  <c r="AF334" i="208"/>
  <c r="AG334" i="208"/>
  <c r="AH334" i="208"/>
  <c r="AI334" i="208"/>
  <c r="AJ334" i="208"/>
  <c r="A335" i="208"/>
  <c r="B335" i="208"/>
  <c r="C335" i="208"/>
  <c r="D335" i="208"/>
  <c r="E335" i="208"/>
  <c r="F335" i="208"/>
  <c r="G335" i="208"/>
  <c r="H335" i="208"/>
  <c r="I335" i="208"/>
  <c r="J335" i="208"/>
  <c r="K335" i="208"/>
  <c r="L335" i="208"/>
  <c r="M335" i="208"/>
  <c r="N335" i="208"/>
  <c r="O335" i="208"/>
  <c r="P335" i="208"/>
  <c r="Q335" i="208"/>
  <c r="R335" i="208"/>
  <c r="S335" i="208"/>
  <c r="T335" i="208"/>
  <c r="U335" i="208"/>
  <c r="V335" i="208"/>
  <c r="W335" i="208"/>
  <c r="X335" i="208"/>
  <c r="Y335" i="208"/>
  <c r="Z335" i="208"/>
  <c r="AA335" i="208"/>
  <c r="AB335" i="208"/>
  <c r="AC335" i="208"/>
  <c r="AD335" i="208"/>
  <c r="AE335" i="208"/>
  <c r="AF335" i="208"/>
  <c r="AG335" i="208"/>
  <c r="AH335" i="208"/>
  <c r="AI335" i="208"/>
  <c r="AJ335" i="208"/>
  <c r="A336" i="208"/>
  <c r="B336" i="208"/>
  <c r="C336" i="208"/>
  <c r="D336" i="208"/>
  <c r="E336" i="208"/>
  <c r="F336" i="208"/>
  <c r="G336" i="208"/>
  <c r="H336" i="208"/>
  <c r="I336" i="208"/>
  <c r="J336" i="208"/>
  <c r="K336" i="208"/>
  <c r="L336" i="208"/>
  <c r="M336" i="208"/>
  <c r="N336" i="208"/>
  <c r="O336" i="208"/>
  <c r="P336" i="208"/>
  <c r="Q336" i="208"/>
  <c r="R336" i="208"/>
  <c r="S336" i="208"/>
  <c r="T336" i="208"/>
  <c r="U336" i="208"/>
  <c r="V336" i="208"/>
  <c r="W336" i="208"/>
  <c r="X336" i="208"/>
  <c r="Y336" i="208"/>
  <c r="Z336" i="208"/>
  <c r="AA336" i="208"/>
  <c r="AB336" i="208"/>
  <c r="AC336" i="208"/>
  <c r="AD336" i="208"/>
  <c r="AE336" i="208"/>
  <c r="AF336" i="208"/>
  <c r="AG336" i="208"/>
  <c r="AH336" i="208"/>
  <c r="AI336" i="208"/>
  <c r="AJ336" i="208"/>
  <c r="A337" i="208"/>
  <c r="B337" i="208"/>
  <c r="C337" i="208"/>
  <c r="D337" i="208"/>
  <c r="E337" i="208"/>
  <c r="F337" i="208"/>
  <c r="G337" i="208"/>
  <c r="H337" i="208"/>
  <c r="I337" i="208"/>
  <c r="J337" i="208"/>
  <c r="K337" i="208"/>
  <c r="L337" i="208"/>
  <c r="M337" i="208"/>
  <c r="N337" i="208"/>
  <c r="O337" i="208"/>
  <c r="P337" i="208"/>
  <c r="Q337" i="208"/>
  <c r="R337" i="208"/>
  <c r="S337" i="208"/>
  <c r="T337" i="208"/>
  <c r="U337" i="208"/>
  <c r="V337" i="208"/>
  <c r="W337" i="208"/>
  <c r="X337" i="208"/>
  <c r="Y337" i="208"/>
  <c r="Z337" i="208"/>
  <c r="AA337" i="208"/>
  <c r="AB337" i="208"/>
  <c r="AC337" i="208"/>
  <c r="AD337" i="208"/>
  <c r="AE337" i="208"/>
  <c r="AF337" i="208"/>
  <c r="AG337" i="208"/>
  <c r="AH337" i="208"/>
  <c r="AI337" i="208"/>
  <c r="AJ337" i="208"/>
  <c r="A338" i="208"/>
  <c r="B338" i="208"/>
  <c r="C338" i="208"/>
  <c r="D338" i="208"/>
  <c r="E338" i="208"/>
  <c r="F338" i="208"/>
  <c r="G338" i="208"/>
  <c r="H338" i="208"/>
  <c r="I338" i="208"/>
  <c r="J338" i="208"/>
  <c r="K338" i="208"/>
  <c r="L338" i="208"/>
  <c r="M338" i="208"/>
  <c r="N338" i="208"/>
  <c r="O338" i="208"/>
  <c r="P338" i="208"/>
  <c r="Q338" i="208"/>
  <c r="R338" i="208"/>
  <c r="S338" i="208"/>
  <c r="T338" i="208"/>
  <c r="U338" i="208"/>
  <c r="V338" i="208"/>
  <c r="W338" i="208"/>
  <c r="X338" i="208"/>
  <c r="Y338" i="208"/>
  <c r="Z338" i="208"/>
  <c r="AA338" i="208"/>
  <c r="AB338" i="208"/>
  <c r="AC338" i="208"/>
  <c r="AD338" i="208"/>
  <c r="AE338" i="208"/>
  <c r="AF338" i="208"/>
  <c r="AG338" i="208"/>
  <c r="AH338" i="208"/>
  <c r="AI338" i="208"/>
  <c r="AJ338" i="208"/>
  <c r="A339" i="208"/>
  <c r="B339" i="208"/>
  <c r="C339" i="208"/>
  <c r="D339" i="208"/>
  <c r="E339" i="208"/>
  <c r="F339" i="208"/>
  <c r="G339" i="208"/>
  <c r="H339" i="208"/>
  <c r="I339" i="208"/>
  <c r="J339" i="208"/>
  <c r="K339" i="208"/>
  <c r="L339" i="208"/>
  <c r="M339" i="208"/>
  <c r="N339" i="208"/>
  <c r="O339" i="208"/>
  <c r="P339" i="208"/>
  <c r="Q339" i="208"/>
  <c r="R339" i="208"/>
  <c r="S339" i="208"/>
  <c r="T339" i="208"/>
  <c r="U339" i="208"/>
  <c r="V339" i="208"/>
  <c r="W339" i="208"/>
  <c r="X339" i="208"/>
  <c r="Y339" i="208"/>
  <c r="Z339" i="208"/>
  <c r="AA339" i="208"/>
  <c r="AB339" i="208"/>
  <c r="AC339" i="208"/>
  <c r="AD339" i="208"/>
  <c r="AE339" i="208"/>
  <c r="AF339" i="208"/>
  <c r="AG339" i="208"/>
  <c r="AH339" i="208"/>
  <c r="AI339" i="208"/>
  <c r="AJ339" i="208"/>
  <c r="A340" i="208"/>
  <c r="B340" i="208"/>
  <c r="C340" i="208"/>
  <c r="D340" i="208"/>
  <c r="E340" i="208"/>
  <c r="F340" i="208"/>
  <c r="G340" i="208"/>
  <c r="H340" i="208"/>
  <c r="I340" i="208"/>
  <c r="J340" i="208"/>
  <c r="K340" i="208"/>
  <c r="L340" i="208"/>
  <c r="M340" i="208"/>
  <c r="N340" i="208"/>
  <c r="O340" i="208"/>
  <c r="P340" i="208"/>
  <c r="Q340" i="208"/>
  <c r="R340" i="208"/>
  <c r="S340" i="208"/>
  <c r="T340" i="208"/>
  <c r="U340" i="208"/>
  <c r="V340" i="208"/>
  <c r="W340" i="208"/>
  <c r="X340" i="208"/>
  <c r="Y340" i="208"/>
  <c r="Z340" i="208"/>
  <c r="AA340" i="208"/>
  <c r="AB340" i="208"/>
  <c r="AC340" i="208"/>
  <c r="AD340" i="208"/>
  <c r="AE340" i="208"/>
  <c r="AF340" i="208"/>
  <c r="AG340" i="208"/>
  <c r="AH340" i="208"/>
  <c r="AI340" i="208"/>
  <c r="AJ340" i="208"/>
  <c r="A341" i="208"/>
  <c r="B341" i="208"/>
  <c r="C341" i="208"/>
  <c r="D341" i="208"/>
  <c r="E341" i="208"/>
  <c r="F341" i="208"/>
  <c r="G341" i="208"/>
  <c r="H341" i="208"/>
  <c r="I341" i="208"/>
  <c r="J341" i="208"/>
  <c r="K341" i="208"/>
  <c r="L341" i="208"/>
  <c r="M341" i="208"/>
  <c r="N341" i="208"/>
  <c r="O341" i="208"/>
  <c r="P341" i="208"/>
  <c r="Q341" i="208"/>
  <c r="R341" i="208"/>
  <c r="S341" i="208"/>
  <c r="T341" i="208"/>
  <c r="U341" i="208"/>
  <c r="V341" i="208"/>
  <c r="W341" i="208"/>
  <c r="X341" i="208"/>
  <c r="Y341" i="208"/>
  <c r="Z341" i="208"/>
  <c r="AA341" i="208"/>
  <c r="AB341" i="208"/>
  <c r="AC341" i="208"/>
  <c r="AD341" i="208"/>
  <c r="AE341" i="208"/>
  <c r="AF341" i="208"/>
  <c r="AG341" i="208"/>
  <c r="AH341" i="208"/>
  <c r="AI341" i="208"/>
  <c r="AJ341" i="208"/>
  <c r="A342" i="208"/>
  <c r="B342" i="208"/>
  <c r="C342" i="208"/>
  <c r="D342" i="208"/>
  <c r="E342" i="208"/>
  <c r="F342" i="208"/>
  <c r="G342" i="208"/>
  <c r="H342" i="208"/>
  <c r="I342" i="208"/>
  <c r="J342" i="208"/>
  <c r="K342" i="208"/>
  <c r="L342" i="208"/>
  <c r="M342" i="208"/>
  <c r="N342" i="208"/>
  <c r="O342" i="208"/>
  <c r="P342" i="208"/>
  <c r="Q342" i="208"/>
  <c r="R342" i="208"/>
  <c r="S342" i="208"/>
  <c r="T342" i="208"/>
  <c r="U342" i="208"/>
  <c r="V342" i="208"/>
  <c r="W342" i="208"/>
  <c r="X342" i="208"/>
  <c r="Y342" i="208"/>
  <c r="Z342" i="208"/>
  <c r="AA342" i="208"/>
  <c r="AB342" i="208"/>
  <c r="AC342" i="208"/>
  <c r="AD342" i="208"/>
  <c r="AE342" i="208"/>
  <c r="AF342" i="208"/>
  <c r="AG342" i="208"/>
  <c r="AH342" i="208"/>
  <c r="AI342" i="208"/>
  <c r="AJ342" i="208"/>
  <c r="A343" i="208"/>
  <c r="B343" i="208"/>
  <c r="C343" i="208"/>
  <c r="D343" i="208"/>
  <c r="E343" i="208"/>
  <c r="F343" i="208"/>
  <c r="G343" i="208"/>
  <c r="H343" i="208"/>
  <c r="I343" i="208"/>
  <c r="J343" i="208"/>
  <c r="K343" i="208"/>
  <c r="L343" i="208"/>
  <c r="M343" i="208"/>
  <c r="N343" i="208"/>
  <c r="O343" i="208"/>
  <c r="P343" i="208"/>
  <c r="Q343" i="208"/>
  <c r="R343" i="208"/>
  <c r="S343" i="208"/>
  <c r="T343" i="208"/>
  <c r="U343" i="208"/>
  <c r="V343" i="208"/>
  <c r="W343" i="208"/>
  <c r="X343" i="208"/>
  <c r="Y343" i="208"/>
  <c r="Z343" i="208"/>
  <c r="AA343" i="208"/>
  <c r="AB343" i="208"/>
  <c r="AC343" i="208"/>
  <c r="AD343" i="208"/>
  <c r="AE343" i="208"/>
  <c r="AF343" i="208"/>
  <c r="AG343" i="208"/>
  <c r="AH343" i="208"/>
  <c r="AI343" i="208"/>
  <c r="AJ343" i="208"/>
  <c r="A344" i="208"/>
  <c r="B344" i="208"/>
  <c r="C344" i="208"/>
  <c r="D344" i="208"/>
  <c r="E344" i="208"/>
  <c r="F344" i="208"/>
  <c r="G344" i="208"/>
  <c r="H344" i="208"/>
  <c r="I344" i="208"/>
  <c r="J344" i="208"/>
  <c r="K344" i="208"/>
  <c r="L344" i="208"/>
  <c r="M344" i="208"/>
  <c r="N344" i="208"/>
  <c r="O344" i="208"/>
  <c r="P344" i="208"/>
  <c r="Q344" i="208"/>
  <c r="R344" i="208"/>
  <c r="S344" i="208"/>
  <c r="T344" i="208"/>
  <c r="U344" i="208"/>
  <c r="V344" i="208"/>
  <c r="W344" i="208"/>
  <c r="X344" i="208"/>
  <c r="Y344" i="208"/>
  <c r="Z344" i="208"/>
  <c r="AA344" i="208"/>
  <c r="AB344" i="208"/>
  <c r="AC344" i="208"/>
  <c r="AD344" i="208"/>
  <c r="AE344" i="208"/>
  <c r="AF344" i="208"/>
  <c r="AG344" i="208"/>
  <c r="AH344" i="208"/>
  <c r="AI344" i="208"/>
  <c r="AJ344" i="208"/>
  <c r="A345" i="208"/>
  <c r="B345" i="208"/>
  <c r="C345" i="208"/>
  <c r="D345" i="208"/>
  <c r="E345" i="208"/>
  <c r="F345" i="208"/>
  <c r="G345" i="208"/>
  <c r="H345" i="208"/>
  <c r="I345" i="208"/>
  <c r="J345" i="208"/>
  <c r="K345" i="208"/>
  <c r="L345" i="208"/>
  <c r="M345" i="208"/>
  <c r="N345" i="208"/>
  <c r="O345" i="208"/>
  <c r="P345" i="208"/>
  <c r="Q345" i="208"/>
  <c r="R345" i="208"/>
  <c r="S345" i="208"/>
  <c r="T345" i="208"/>
  <c r="U345" i="208"/>
  <c r="V345" i="208"/>
  <c r="W345" i="208"/>
  <c r="X345" i="208"/>
  <c r="Y345" i="208"/>
  <c r="Z345" i="208"/>
  <c r="AA345" i="208"/>
  <c r="AB345" i="208"/>
  <c r="AC345" i="208"/>
  <c r="AD345" i="208"/>
  <c r="AE345" i="208"/>
  <c r="AF345" i="208"/>
  <c r="AG345" i="208"/>
  <c r="AH345" i="208"/>
  <c r="AI345" i="208"/>
  <c r="AJ345" i="208"/>
  <c r="A346" i="208"/>
  <c r="B346" i="208"/>
  <c r="C346" i="208"/>
  <c r="D346" i="208"/>
  <c r="E346" i="208"/>
  <c r="F346" i="208"/>
  <c r="G346" i="208"/>
  <c r="H346" i="208"/>
  <c r="I346" i="208"/>
  <c r="J346" i="208"/>
  <c r="K346" i="208"/>
  <c r="L346" i="208"/>
  <c r="M346" i="208"/>
  <c r="N346" i="208"/>
  <c r="O346" i="208"/>
  <c r="P346" i="208"/>
  <c r="Q346" i="208"/>
  <c r="R346" i="208"/>
  <c r="S346" i="208"/>
  <c r="T346" i="208"/>
  <c r="U346" i="208"/>
  <c r="V346" i="208"/>
  <c r="W346" i="208"/>
  <c r="X346" i="208"/>
  <c r="Y346" i="208"/>
  <c r="Z346" i="208"/>
  <c r="AA346" i="208"/>
  <c r="AB346" i="208"/>
  <c r="AC346" i="208"/>
  <c r="AD346" i="208"/>
  <c r="AE346" i="208"/>
  <c r="AF346" i="208"/>
  <c r="AG346" i="208"/>
  <c r="AH346" i="208"/>
  <c r="AI346" i="208"/>
  <c r="AJ346" i="208"/>
  <c r="A347" i="208"/>
  <c r="B347" i="208"/>
  <c r="C347" i="208"/>
  <c r="D347" i="208"/>
  <c r="E347" i="208"/>
  <c r="F347" i="208"/>
  <c r="G347" i="208"/>
  <c r="H347" i="208"/>
  <c r="I347" i="208"/>
  <c r="J347" i="208"/>
  <c r="K347" i="208"/>
  <c r="L347" i="208"/>
  <c r="M347" i="208"/>
  <c r="N347" i="208"/>
  <c r="O347" i="208"/>
  <c r="P347" i="208"/>
  <c r="Q347" i="208"/>
  <c r="R347" i="208"/>
  <c r="S347" i="208"/>
  <c r="T347" i="208"/>
  <c r="U347" i="208"/>
  <c r="V347" i="208"/>
  <c r="W347" i="208"/>
  <c r="X347" i="208"/>
  <c r="Y347" i="208"/>
  <c r="Z347" i="208"/>
  <c r="AA347" i="208"/>
  <c r="AB347" i="208"/>
  <c r="AC347" i="208"/>
  <c r="AD347" i="208"/>
  <c r="AE347" i="208"/>
  <c r="AF347" i="208"/>
  <c r="AG347" i="208"/>
  <c r="AH347" i="208"/>
  <c r="AI347" i="208"/>
  <c r="AJ347" i="208"/>
  <c r="A348" i="208"/>
  <c r="B348" i="208"/>
  <c r="C348" i="208"/>
  <c r="D348" i="208"/>
  <c r="E348" i="208"/>
  <c r="F348" i="208"/>
  <c r="G348" i="208"/>
  <c r="H348" i="208"/>
  <c r="I348" i="208"/>
  <c r="J348" i="208"/>
  <c r="K348" i="208"/>
  <c r="L348" i="208"/>
  <c r="M348" i="208"/>
  <c r="N348" i="208"/>
  <c r="O348" i="208"/>
  <c r="P348" i="208"/>
  <c r="Q348" i="208"/>
  <c r="R348" i="208"/>
  <c r="S348" i="208"/>
  <c r="T348" i="208"/>
  <c r="U348" i="208"/>
  <c r="V348" i="208"/>
  <c r="W348" i="208"/>
  <c r="X348" i="208"/>
  <c r="Y348" i="208"/>
  <c r="Z348" i="208"/>
  <c r="AA348" i="208"/>
  <c r="AB348" i="208"/>
  <c r="AC348" i="208"/>
  <c r="AD348" i="208"/>
  <c r="AE348" i="208"/>
  <c r="AF348" i="208"/>
  <c r="AG348" i="208"/>
  <c r="AH348" i="208"/>
  <c r="AI348" i="208"/>
  <c r="AJ348" i="208"/>
  <c r="A349" i="208"/>
  <c r="B349" i="208"/>
  <c r="C349" i="208"/>
  <c r="D349" i="208"/>
  <c r="E349" i="208"/>
  <c r="F349" i="208"/>
  <c r="G349" i="208"/>
  <c r="H349" i="208"/>
  <c r="I349" i="208"/>
  <c r="J349" i="208"/>
  <c r="K349" i="208"/>
  <c r="L349" i="208"/>
  <c r="M349" i="208"/>
  <c r="N349" i="208"/>
  <c r="O349" i="208"/>
  <c r="P349" i="208"/>
  <c r="Q349" i="208"/>
  <c r="R349" i="208"/>
  <c r="S349" i="208"/>
  <c r="T349" i="208"/>
  <c r="U349" i="208"/>
  <c r="V349" i="208"/>
  <c r="W349" i="208"/>
  <c r="X349" i="208"/>
  <c r="Y349" i="208"/>
  <c r="Z349" i="208"/>
  <c r="AA349" i="208"/>
  <c r="AB349" i="208"/>
  <c r="AC349" i="208"/>
  <c r="AD349" i="208"/>
  <c r="AE349" i="208"/>
  <c r="AF349" i="208"/>
  <c r="AG349" i="208"/>
  <c r="AH349" i="208"/>
  <c r="AI349" i="208"/>
  <c r="AJ349" i="208"/>
  <c r="A350" i="208"/>
  <c r="B350" i="208"/>
  <c r="C350" i="208"/>
  <c r="D350" i="208"/>
  <c r="E350" i="208"/>
  <c r="F350" i="208"/>
  <c r="G350" i="208"/>
  <c r="H350" i="208"/>
  <c r="I350" i="208"/>
  <c r="J350" i="208"/>
  <c r="K350" i="208"/>
  <c r="L350" i="208"/>
  <c r="M350" i="208"/>
  <c r="N350" i="208"/>
  <c r="O350" i="208"/>
  <c r="P350" i="208"/>
  <c r="Q350" i="208"/>
  <c r="R350" i="208"/>
  <c r="S350" i="208"/>
  <c r="T350" i="208"/>
  <c r="U350" i="208"/>
  <c r="V350" i="208"/>
  <c r="W350" i="208"/>
  <c r="X350" i="208"/>
  <c r="Y350" i="208"/>
  <c r="Z350" i="208"/>
  <c r="AA350" i="208"/>
  <c r="AB350" i="208"/>
  <c r="AC350" i="208"/>
  <c r="AD350" i="208"/>
  <c r="AE350" i="208"/>
  <c r="AF350" i="208"/>
  <c r="AG350" i="208"/>
  <c r="AH350" i="208"/>
  <c r="AI350" i="208"/>
  <c r="AJ350" i="208"/>
  <c r="A351" i="208"/>
  <c r="B351" i="208"/>
  <c r="C351" i="208"/>
  <c r="D351" i="208"/>
  <c r="E351" i="208"/>
  <c r="F351" i="208"/>
  <c r="G351" i="208"/>
  <c r="H351" i="208"/>
  <c r="I351" i="208"/>
  <c r="J351" i="208"/>
  <c r="K351" i="208"/>
  <c r="L351" i="208"/>
  <c r="M351" i="208"/>
  <c r="N351" i="208"/>
  <c r="O351" i="208"/>
  <c r="P351" i="208"/>
  <c r="Q351" i="208"/>
  <c r="R351" i="208"/>
  <c r="S351" i="208"/>
  <c r="T351" i="208"/>
  <c r="U351" i="208"/>
  <c r="V351" i="208"/>
  <c r="W351" i="208"/>
  <c r="X351" i="208"/>
  <c r="Y351" i="208"/>
  <c r="Z351" i="208"/>
  <c r="AA351" i="208"/>
  <c r="AB351" i="208"/>
  <c r="AC351" i="208"/>
  <c r="AD351" i="208"/>
  <c r="AE351" i="208"/>
  <c r="AF351" i="208"/>
  <c r="AG351" i="208"/>
  <c r="AH351" i="208"/>
  <c r="AI351" i="208"/>
  <c r="AJ351" i="208"/>
  <c r="A352" i="208"/>
  <c r="B352" i="208"/>
  <c r="C352" i="208"/>
  <c r="D352" i="208"/>
  <c r="E352" i="208"/>
  <c r="F352" i="208"/>
  <c r="G352" i="208"/>
  <c r="H352" i="208"/>
  <c r="I352" i="208"/>
  <c r="J352" i="208"/>
  <c r="K352" i="208"/>
  <c r="L352" i="208"/>
  <c r="M352" i="208"/>
  <c r="N352" i="208"/>
  <c r="O352" i="208"/>
  <c r="P352" i="208"/>
  <c r="Q352" i="208"/>
  <c r="R352" i="208"/>
  <c r="S352" i="208"/>
  <c r="T352" i="208"/>
  <c r="U352" i="208"/>
  <c r="V352" i="208"/>
  <c r="W352" i="208"/>
  <c r="X352" i="208"/>
  <c r="Y352" i="208"/>
  <c r="Z352" i="208"/>
  <c r="AA352" i="208"/>
  <c r="AB352" i="208"/>
  <c r="AC352" i="208"/>
  <c r="AD352" i="208"/>
  <c r="AE352" i="208"/>
  <c r="AF352" i="208"/>
  <c r="AG352" i="208"/>
  <c r="AH352" i="208"/>
  <c r="AI352" i="208"/>
  <c r="AJ352" i="208"/>
  <c r="A353" i="208"/>
  <c r="B353" i="208"/>
  <c r="C353" i="208"/>
  <c r="D353" i="208"/>
  <c r="E353" i="208"/>
  <c r="F353" i="208"/>
  <c r="G353" i="208"/>
  <c r="H353" i="208"/>
  <c r="I353" i="208"/>
  <c r="J353" i="208"/>
  <c r="K353" i="208"/>
  <c r="L353" i="208"/>
  <c r="M353" i="208"/>
  <c r="N353" i="208"/>
  <c r="O353" i="208"/>
  <c r="P353" i="208"/>
  <c r="Q353" i="208"/>
  <c r="R353" i="208"/>
  <c r="S353" i="208"/>
  <c r="T353" i="208"/>
  <c r="U353" i="208"/>
  <c r="V353" i="208"/>
  <c r="W353" i="208"/>
  <c r="X353" i="208"/>
  <c r="Y353" i="208"/>
  <c r="Z353" i="208"/>
  <c r="AA353" i="208"/>
  <c r="AB353" i="208"/>
  <c r="AC353" i="208"/>
  <c r="AD353" i="208"/>
  <c r="AE353" i="208"/>
  <c r="AF353" i="208"/>
  <c r="AG353" i="208"/>
  <c r="AH353" i="208"/>
  <c r="AI353" i="208"/>
  <c r="AJ353" i="208"/>
  <c r="A354" i="208"/>
  <c r="B354" i="208"/>
  <c r="C354" i="208"/>
  <c r="D354" i="208"/>
  <c r="E354" i="208"/>
  <c r="F354" i="208"/>
  <c r="G354" i="208"/>
  <c r="H354" i="208"/>
  <c r="I354" i="208"/>
  <c r="J354" i="208"/>
  <c r="K354" i="208"/>
  <c r="L354" i="208"/>
  <c r="M354" i="208"/>
  <c r="N354" i="208"/>
  <c r="O354" i="208"/>
  <c r="P354" i="208"/>
  <c r="Q354" i="208"/>
  <c r="R354" i="208"/>
  <c r="S354" i="208"/>
  <c r="T354" i="208"/>
  <c r="U354" i="208"/>
  <c r="V354" i="208"/>
  <c r="W354" i="208"/>
  <c r="X354" i="208"/>
  <c r="Y354" i="208"/>
  <c r="Z354" i="208"/>
  <c r="AA354" i="208"/>
  <c r="AB354" i="208"/>
  <c r="AC354" i="208"/>
  <c r="AD354" i="208"/>
  <c r="AE354" i="208"/>
  <c r="AF354" i="208"/>
  <c r="AG354" i="208"/>
  <c r="AH354" i="208"/>
  <c r="AI354" i="208"/>
  <c r="AJ354" i="208"/>
  <c r="A355" i="208"/>
  <c r="B355" i="208"/>
  <c r="C355" i="208"/>
  <c r="D355" i="208"/>
  <c r="E355" i="208"/>
  <c r="F355" i="208"/>
  <c r="G355" i="208"/>
  <c r="H355" i="208"/>
  <c r="I355" i="208"/>
  <c r="J355" i="208"/>
  <c r="K355" i="208"/>
  <c r="L355" i="208"/>
  <c r="M355" i="208"/>
  <c r="N355" i="208"/>
  <c r="O355" i="208"/>
  <c r="P355" i="208"/>
  <c r="Q355" i="208"/>
  <c r="R355" i="208"/>
  <c r="S355" i="208"/>
  <c r="T355" i="208"/>
  <c r="U355" i="208"/>
  <c r="V355" i="208"/>
  <c r="W355" i="208"/>
  <c r="X355" i="208"/>
  <c r="Y355" i="208"/>
  <c r="Z355" i="208"/>
  <c r="AA355" i="208"/>
  <c r="AB355" i="208"/>
  <c r="AC355" i="208"/>
  <c r="AD355" i="208"/>
  <c r="AE355" i="208"/>
  <c r="AF355" i="208"/>
  <c r="AG355" i="208"/>
  <c r="AH355" i="208"/>
  <c r="AI355" i="208"/>
  <c r="AJ355" i="208"/>
  <c r="A356" i="208"/>
  <c r="B356" i="208"/>
  <c r="C356" i="208"/>
  <c r="D356" i="208"/>
  <c r="E356" i="208"/>
  <c r="F356" i="208"/>
  <c r="G356" i="208"/>
  <c r="H356" i="208"/>
  <c r="I356" i="208"/>
  <c r="J356" i="208"/>
  <c r="K356" i="208"/>
  <c r="L356" i="208"/>
  <c r="M356" i="208"/>
  <c r="N356" i="208"/>
  <c r="O356" i="208"/>
  <c r="P356" i="208"/>
  <c r="Q356" i="208"/>
  <c r="R356" i="208"/>
  <c r="S356" i="208"/>
  <c r="T356" i="208"/>
  <c r="U356" i="208"/>
  <c r="V356" i="208"/>
  <c r="W356" i="208"/>
  <c r="X356" i="208"/>
  <c r="Y356" i="208"/>
  <c r="Z356" i="208"/>
  <c r="AA356" i="208"/>
  <c r="AB356" i="208"/>
  <c r="AC356" i="208"/>
  <c r="AD356" i="208"/>
  <c r="AE356" i="208"/>
  <c r="AF356" i="208"/>
  <c r="AG356" i="208"/>
  <c r="AH356" i="208"/>
  <c r="AI356" i="208"/>
  <c r="AJ356" i="208"/>
  <c r="A357" i="208"/>
  <c r="B357" i="208"/>
  <c r="C357" i="208"/>
  <c r="D357" i="208"/>
  <c r="E357" i="208"/>
  <c r="F357" i="208"/>
  <c r="G357" i="208"/>
  <c r="H357" i="208"/>
  <c r="I357" i="208"/>
  <c r="J357" i="208"/>
  <c r="K357" i="208"/>
  <c r="L357" i="208"/>
  <c r="M357" i="208"/>
  <c r="N357" i="208"/>
  <c r="O357" i="208"/>
  <c r="P357" i="208"/>
  <c r="Q357" i="208"/>
  <c r="R357" i="208"/>
  <c r="S357" i="208"/>
  <c r="T357" i="208"/>
  <c r="U357" i="208"/>
  <c r="V357" i="208"/>
  <c r="W357" i="208"/>
  <c r="X357" i="208"/>
  <c r="Y357" i="208"/>
  <c r="Z357" i="208"/>
  <c r="AA357" i="208"/>
  <c r="AB357" i="208"/>
  <c r="AC357" i="208"/>
  <c r="AD357" i="208"/>
  <c r="AE357" i="208"/>
  <c r="AF357" i="208"/>
  <c r="AG357" i="208"/>
  <c r="AH357" i="208"/>
  <c r="AI357" i="208"/>
  <c r="AJ357" i="208"/>
  <c r="A358" i="208"/>
  <c r="B358" i="208"/>
  <c r="C358" i="208"/>
  <c r="D358" i="208"/>
  <c r="E358" i="208"/>
  <c r="F358" i="208"/>
  <c r="G358" i="208"/>
  <c r="H358" i="208"/>
  <c r="I358" i="208"/>
  <c r="J358" i="208"/>
  <c r="K358" i="208"/>
  <c r="L358" i="208"/>
  <c r="M358" i="208"/>
  <c r="N358" i="208"/>
  <c r="O358" i="208"/>
  <c r="P358" i="208"/>
  <c r="Q358" i="208"/>
  <c r="R358" i="208"/>
  <c r="S358" i="208"/>
  <c r="T358" i="208"/>
  <c r="U358" i="208"/>
  <c r="V358" i="208"/>
  <c r="W358" i="208"/>
  <c r="X358" i="208"/>
  <c r="Y358" i="208"/>
  <c r="Z358" i="208"/>
  <c r="AA358" i="208"/>
  <c r="AB358" i="208"/>
  <c r="AC358" i="208"/>
  <c r="AD358" i="208"/>
  <c r="AE358" i="208"/>
  <c r="AF358" i="208"/>
  <c r="AG358" i="208"/>
  <c r="AH358" i="208"/>
  <c r="AI358" i="208"/>
  <c r="AJ358" i="208"/>
  <c r="A359" i="208"/>
  <c r="B359" i="208"/>
  <c r="C359" i="208"/>
  <c r="D359" i="208"/>
  <c r="E359" i="208"/>
  <c r="F359" i="208"/>
  <c r="G359" i="208"/>
  <c r="H359" i="208"/>
  <c r="I359" i="208"/>
  <c r="J359" i="208"/>
  <c r="K359" i="208"/>
  <c r="L359" i="208"/>
  <c r="M359" i="208"/>
  <c r="N359" i="208"/>
  <c r="O359" i="208"/>
  <c r="P359" i="208"/>
  <c r="Q359" i="208"/>
  <c r="R359" i="208"/>
  <c r="S359" i="208"/>
  <c r="T359" i="208"/>
  <c r="U359" i="208"/>
  <c r="V359" i="208"/>
  <c r="W359" i="208"/>
  <c r="X359" i="208"/>
  <c r="Y359" i="208"/>
  <c r="Z359" i="208"/>
  <c r="AA359" i="208"/>
  <c r="AB359" i="208"/>
  <c r="AC359" i="208"/>
  <c r="AD359" i="208"/>
  <c r="AE359" i="208"/>
  <c r="AF359" i="208"/>
  <c r="AG359" i="208"/>
  <c r="AH359" i="208"/>
  <c r="AI359" i="208"/>
  <c r="AJ359" i="208"/>
  <c r="A360" i="208"/>
  <c r="B360" i="208"/>
  <c r="C360" i="208"/>
  <c r="D360" i="208"/>
  <c r="E360" i="208"/>
  <c r="F360" i="208"/>
  <c r="G360" i="208"/>
  <c r="H360" i="208"/>
  <c r="I360" i="208"/>
  <c r="J360" i="208"/>
  <c r="K360" i="208"/>
  <c r="L360" i="208"/>
  <c r="M360" i="208"/>
  <c r="N360" i="208"/>
  <c r="O360" i="208"/>
  <c r="P360" i="208"/>
  <c r="Q360" i="208"/>
  <c r="R360" i="208"/>
  <c r="S360" i="208"/>
  <c r="T360" i="208"/>
  <c r="U360" i="208"/>
  <c r="V360" i="208"/>
  <c r="W360" i="208"/>
  <c r="X360" i="208"/>
  <c r="Y360" i="208"/>
  <c r="Z360" i="208"/>
  <c r="AA360" i="208"/>
  <c r="AB360" i="208"/>
  <c r="AC360" i="208"/>
  <c r="AD360" i="208"/>
  <c r="AE360" i="208"/>
  <c r="AF360" i="208"/>
  <c r="AG360" i="208"/>
  <c r="AH360" i="208"/>
  <c r="AI360" i="208"/>
  <c r="AJ360" i="208"/>
  <c r="A361" i="208"/>
  <c r="B361" i="208"/>
  <c r="C361" i="208"/>
  <c r="D361" i="208"/>
  <c r="E361" i="208"/>
  <c r="F361" i="208"/>
  <c r="G361" i="208"/>
  <c r="H361" i="208"/>
  <c r="I361" i="208"/>
  <c r="J361" i="208"/>
  <c r="K361" i="208"/>
  <c r="L361" i="208"/>
  <c r="M361" i="208"/>
  <c r="N361" i="208"/>
  <c r="O361" i="208"/>
  <c r="P361" i="208"/>
  <c r="Q361" i="208"/>
  <c r="R361" i="208"/>
  <c r="S361" i="208"/>
  <c r="T361" i="208"/>
  <c r="U361" i="208"/>
  <c r="V361" i="208"/>
  <c r="W361" i="208"/>
  <c r="X361" i="208"/>
  <c r="Y361" i="208"/>
  <c r="Z361" i="208"/>
  <c r="AA361" i="208"/>
  <c r="AB361" i="208"/>
  <c r="AC361" i="208"/>
  <c r="AD361" i="208"/>
  <c r="AE361" i="208"/>
  <c r="AF361" i="208"/>
  <c r="AG361" i="208"/>
  <c r="AH361" i="208"/>
  <c r="AI361" i="208"/>
  <c r="AJ361" i="208"/>
  <c r="A362" i="208"/>
  <c r="B362" i="208"/>
  <c r="C362" i="208"/>
  <c r="D362" i="208"/>
  <c r="E362" i="208"/>
  <c r="F362" i="208"/>
  <c r="G362" i="208"/>
  <c r="H362" i="208"/>
  <c r="I362" i="208"/>
  <c r="J362" i="208"/>
  <c r="K362" i="208"/>
  <c r="L362" i="208"/>
  <c r="M362" i="208"/>
  <c r="N362" i="208"/>
  <c r="O362" i="208"/>
  <c r="P362" i="208"/>
  <c r="Q362" i="208"/>
  <c r="R362" i="208"/>
  <c r="S362" i="208"/>
  <c r="T362" i="208"/>
  <c r="U362" i="208"/>
  <c r="V362" i="208"/>
  <c r="W362" i="208"/>
  <c r="X362" i="208"/>
  <c r="Y362" i="208"/>
  <c r="Z362" i="208"/>
  <c r="AA362" i="208"/>
  <c r="AB362" i="208"/>
  <c r="AC362" i="208"/>
  <c r="AD362" i="208"/>
  <c r="AE362" i="208"/>
  <c r="AF362" i="208"/>
  <c r="AG362" i="208"/>
  <c r="AH362" i="208"/>
  <c r="AI362" i="208"/>
  <c r="AJ362" i="208"/>
  <c r="A363" i="208"/>
  <c r="B363" i="208"/>
  <c r="C363" i="208"/>
  <c r="D363" i="208"/>
  <c r="E363" i="208"/>
  <c r="F363" i="208"/>
  <c r="G363" i="208"/>
  <c r="H363" i="208"/>
  <c r="I363" i="208"/>
  <c r="J363" i="208"/>
  <c r="K363" i="208"/>
  <c r="L363" i="208"/>
  <c r="M363" i="208"/>
  <c r="N363" i="208"/>
  <c r="O363" i="208"/>
  <c r="P363" i="208"/>
  <c r="Q363" i="208"/>
  <c r="R363" i="208"/>
  <c r="S363" i="208"/>
  <c r="T363" i="208"/>
  <c r="U363" i="208"/>
  <c r="V363" i="208"/>
  <c r="W363" i="208"/>
  <c r="X363" i="208"/>
  <c r="Y363" i="208"/>
  <c r="Z363" i="208"/>
  <c r="AA363" i="208"/>
  <c r="AB363" i="208"/>
  <c r="AC363" i="208"/>
  <c r="AD363" i="208"/>
  <c r="AE363" i="208"/>
  <c r="AF363" i="208"/>
  <c r="AG363" i="208"/>
  <c r="AH363" i="208"/>
  <c r="AI363" i="208"/>
  <c r="AJ363" i="208"/>
  <c r="A364" i="208"/>
  <c r="B364" i="208"/>
  <c r="C364" i="208"/>
  <c r="D364" i="208"/>
  <c r="E364" i="208"/>
  <c r="F364" i="208"/>
  <c r="G364" i="208"/>
  <c r="H364" i="208"/>
  <c r="I364" i="208"/>
  <c r="J364" i="208"/>
  <c r="K364" i="208"/>
  <c r="L364" i="208"/>
  <c r="M364" i="208"/>
  <c r="N364" i="208"/>
  <c r="O364" i="208"/>
  <c r="P364" i="208"/>
  <c r="Q364" i="208"/>
  <c r="R364" i="208"/>
  <c r="S364" i="208"/>
  <c r="T364" i="208"/>
  <c r="U364" i="208"/>
  <c r="V364" i="208"/>
  <c r="W364" i="208"/>
  <c r="X364" i="208"/>
  <c r="Y364" i="208"/>
  <c r="Z364" i="208"/>
  <c r="AA364" i="208"/>
  <c r="AB364" i="208"/>
  <c r="AC364" i="208"/>
  <c r="AD364" i="208"/>
  <c r="AE364" i="208"/>
  <c r="AF364" i="208"/>
  <c r="AG364" i="208"/>
  <c r="AH364" i="208"/>
  <c r="AI364" i="208"/>
  <c r="AJ364" i="208"/>
  <c r="A365" i="208"/>
  <c r="B365" i="208"/>
  <c r="C365" i="208"/>
  <c r="D365" i="208"/>
  <c r="E365" i="208"/>
  <c r="F365" i="208"/>
  <c r="G365" i="208"/>
  <c r="H365" i="208"/>
  <c r="I365" i="208"/>
  <c r="J365" i="208"/>
  <c r="K365" i="208"/>
  <c r="L365" i="208"/>
  <c r="M365" i="208"/>
  <c r="N365" i="208"/>
  <c r="O365" i="208"/>
  <c r="P365" i="208"/>
  <c r="Q365" i="208"/>
  <c r="R365" i="208"/>
  <c r="S365" i="208"/>
  <c r="T365" i="208"/>
  <c r="U365" i="208"/>
  <c r="V365" i="208"/>
  <c r="W365" i="208"/>
  <c r="X365" i="208"/>
  <c r="Y365" i="208"/>
  <c r="Z365" i="208"/>
  <c r="AA365" i="208"/>
  <c r="AB365" i="208"/>
  <c r="AC365" i="208"/>
  <c r="AD365" i="208"/>
  <c r="AE365" i="208"/>
  <c r="AF365" i="208"/>
  <c r="AG365" i="208"/>
  <c r="AH365" i="208"/>
  <c r="AI365" i="208"/>
  <c r="AJ365" i="208"/>
  <c r="A366" i="208"/>
  <c r="B366" i="208"/>
  <c r="C366" i="208"/>
  <c r="D366" i="208"/>
  <c r="E366" i="208"/>
  <c r="F366" i="208"/>
  <c r="G366" i="208"/>
  <c r="H366" i="208"/>
  <c r="I366" i="208"/>
  <c r="J366" i="208"/>
  <c r="K366" i="208"/>
  <c r="L366" i="208"/>
  <c r="M366" i="208"/>
  <c r="N366" i="208"/>
  <c r="O366" i="208"/>
  <c r="P366" i="208"/>
  <c r="Q366" i="208"/>
  <c r="R366" i="208"/>
  <c r="S366" i="208"/>
  <c r="T366" i="208"/>
  <c r="U366" i="208"/>
  <c r="V366" i="208"/>
  <c r="W366" i="208"/>
  <c r="X366" i="208"/>
  <c r="Y366" i="208"/>
  <c r="Z366" i="208"/>
  <c r="AA366" i="208"/>
  <c r="AB366" i="208"/>
  <c r="AC366" i="208"/>
  <c r="AD366" i="208"/>
  <c r="AE366" i="208"/>
  <c r="AF366" i="208"/>
  <c r="AG366" i="208"/>
  <c r="AH366" i="208"/>
  <c r="AI366" i="208"/>
  <c r="AJ366" i="208"/>
  <c r="A367" i="208"/>
  <c r="B367" i="208"/>
  <c r="C367" i="208"/>
  <c r="D367" i="208"/>
  <c r="E367" i="208"/>
  <c r="F367" i="208"/>
  <c r="G367" i="208"/>
  <c r="H367" i="208"/>
  <c r="I367" i="208"/>
  <c r="J367" i="208"/>
  <c r="K367" i="208"/>
  <c r="L367" i="208"/>
  <c r="M367" i="208"/>
  <c r="N367" i="208"/>
  <c r="O367" i="208"/>
  <c r="P367" i="208"/>
  <c r="Q367" i="208"/>
  <c r="R367" i="208"/>
  <c r="S367" i="208"/>
  <c r="T367" i="208"/>
  <c r="U367" i="208"/>
  <c r="V367" i="208"/>
  <c r="W367" i="208"/>
  <c r="X367" i="208"/>
  <c r="Y367" i="208"/>
  <c r="Z367" i="208"/>
  <c r="AA367" i="208"/>
  <c r="AB367" i="208"/>
  <c r="AC367" i="208"/>
  <c r="AD367" i="208"/>
  <c r="AE367" i="208"/>
  <c r="AF367" i="208"/>
  <c r="AG367" i="208"/>
  <c r="AH367" i="208"/>
  <c r="AI367" i="208"/>
  <c r="AJ367" i="208"/>
  <c r="A368" i="208"/>
  <c r="B368" i="208"/>
  <c r="C368" i="208"/>
  <c r="D368" i="208"/>
  <c r="E368" i="208"/>
  <c r="F368" i="208"/>
  <c r="G368" i="208"/>
  <c r="H368" i="208"/>
  <c r="I368" i="208"/>
  <c r="J368" i="208"/>
  <c r="K368" i="208"/>
  <c r="L368" i="208"/>
  <c r="M368" i="208"/>
  <c r="N368" i="208"/>
  <c r="O368" i="208"/>
  <c r="P368" i="208"/>
  <c r="Q368" i="208"/>
  <c r="R368" i="208"/>
  <c r="S368" i="208"/>
  <c r="T368" i="208"/>
  <c r="U368" i="208"/>
  <c r="V368" i="208"/>
  <c r="W368" i="208"/>
  <c r="X368" i="208"/>
  <c r="Y368" i="208"/>
  <c r="Z368" i="208"/>
  <c r="AA368" i="208"/>
  <c r="AB368" i="208"/>
  <c r="AC368" i="208"/>
  <c r="AD368" i="208"/>
  <c r="AE368" i="208"/>
  <c r="AF368" i="208"/>
  <c r="AG368" i="208"/>
  <c r="AH368" i="208"/>
  <c r="AI368" i="208"/>
  <c r="AJ368" i="208"/>
  <c r="A369" i="208"/>
  <c r="B369" i="208"/>
  <c r="C369" i="208"/>
  <c r="D369" i="208"/>
  <c r="E369" i="208"/>
  <c r="F369" i="208"/>
  <c r="G369" i="208"/>
  <c r="H369" i="208"/>
  <c r="I369" i="208"/>
  <c r="J369" i="208"/>
  <c r="K369" i="208"/>
  <c r="L369" i="208"/>
  <c r="M369" i="208"/>
  <c r="N369" i="208"/>
  <c r="O369" i="208"/>
  <c r="P369" i="208"/>
  <c r="Q369" i="208"/>
  <c r="R369" i="208"/>
  <c r="S369" i="208"/>
  <c r="T369" i="208"/>
  <c r="U369" i="208"/>
  <c r="V369" i="208"/>
  <c r="W369" i="208"/>
  <c r="X369" i="208"/>
  <c r="Y369" i="208"/>
  <c r="Z369" i="208"/>
  <c r="AA369" i="208"/>
  <c r="AB369" i="208"/>
  <c r="AC369" i="208"/>
  <c r="AD369" i="208"/>
  <c r="AE369" i="208"/>
  <c r="AF369" i="208"/>
  <c r="AG369" i="208"/>
  <c r="AH369" i="208"/>
  <c r="AI369" i="208"/>
  <c r="AJ369" i="208"/>
  <c r="A370" i="208"/>
  <c r="B370" i="208"/>
  <c r="C370" i="208"/>
  <c r="D370" i="208"/>
  <c r="E370" i="208"/>
  <c r="F370" i="208"/>
  <c r="G370" i="208"/>
  <c r="H370" i="208"/>
  <c r="I370" i="208"/>
  <c r="J370" i="208"/>
  <c r="K370" i="208"/>
  <c r="L370" i="208"/>
  <c r="M370" i="208"/>
  <c r="N370" i="208"/>
  <c r="O370" i="208"/>
  <c r="P370" i="208"/>
  <c r="Q370" i="208"/>
  <c r="R370" i="208"/>
  <c r="S370" i="208"/>
  <c r="T370" i="208"/>
  <c r="U370" i="208"/>
  <c r="V370" i="208"/>
  <c r="W370" i="208"/>
  <c r="X370" i="208"/>
  <c r="Y370" i="208"/>
  <c r="Z370" i="208"/>
  <c r="AA370" i="208"/>
  <c r="AB370" i="208"/>
  <c r="AC370" i="208"/>
  <c r="AD370" i="208"/>
  <c r="AE370" i="208"/>
  <c r="AF370" i="208"/>
  <c r="AG370" i="208"/>
  <c r="AH370" i="208"/>
  <c r="AI370" i="208"/>
  <c r="AJ370" i="208"/>
  <c r="A371" i="208"/>
  <c r="B371" i="208"/>
  <c r="C371" i="208"/>
  <c r="D371" i="208"/>
  <c r="E371" i="208"/>
  <c r="F371" i="208"/>
  <c r="G371" i="208"/>
  <c r="H371" i="208"/>
  <c r="I371" i="208"/>
  <c r="J371" i="208"/>
  <c r="K371" i="208"/>
  <c r="L371" i="208"/>
  <c r="M371" i="208"/>
  <c r="N371" i="208"/>
  <c r="O371" i="208"/>
  <c r="P371" i="208"/>
  <c r="Q371" i="208"/>
  <c r="R371" i="208"/>
  <c r="S371" i="208"/>
  <c r="T371" i="208"/>
  <c r="U371" i="208"/>
  <c r="V371" i="208"/>
  <c r="W371" i="208"/>
  <c r="X371" i="208"/>
  <c r="Y371" i="208"/>
  <c r="Z371" i="208"/>
  <c r="AA371" i="208"/>
  <c r="AB371" i="208"/>
  <c r="AC371" i="208"/>
  <c r="AD371" i="208"/>
  <c r="AE371" i="208"/>
  <c r="AF371" i="208"/>
  <c r="AG371" i="208"/>
  <c r="AH371" i="208"/>
  <c r="AI371" i="208"/>
  <c r="AJ371" i="208"/>
  <c r="A372" i="208"/>
  <c r="B372" i="208"/>
  <c r="C372" i="208"/>
  <c r="D372" i="208"/>
  <c r="E372" i="208"/>
  <c r="F372" i="208"/>
  <c r="G372" i="208"/>
  <c r="H372" i="208"/>
  <c r="I372" i="208"/>
  <c r="J372" i="208"/>
  <c r="K372" i="208"/>
  <c r="L372" i="208"/>
  <c r="M372" i="208"/>
  <c r="N372" i="208"/>
  <c r="O372" i="208"/>
  <c r="P372" i="208"/>
  <c r="Q372" i="208"/>
  <c r="R372" i="208"/>
  <c r="S372" i="208"/>
  <c r="T372" i="208"/>
  <c r="U372" i="208"/>
  <c r="V372" i="208"/>
  <c r="W372" i="208"/>
  <c r="X372" i="208"/>
  <c r="Y372" i="208"/>
  <c r="Z372" i="208"/>
  <c r="AA372" i="208"/>
  <c r="AB372" i="208"/>
  <c r="AC372" i="208"/>
  <c r="AD372" i="208"/>
  <c r="AE372" i="208"/>
  <c r="AF372" i="208"/>
  <c r="AG372" i="208"/>
  <c r="AH372" i="208"/>
  <c r="AI372" i="208"/>
  <c r="AJ372" i="208"/>
  <c r="A373" i="208"/>
  <c r="B373" i="208"/>
  <c r="C373" i="208"/>
  <c r="D373" i="208"/>
  <c r="E373" i="208"/>
  <c r="F373" i="208"/>
  <c r="G373" i="208"/>
  <c r="H373" i="208"/>
  <c r="I373" i="208"/>
  <c r="J373" i="208"/>
  <c r="K373" i="208"/>
  <c r="L373" i="208"/>
  <c r="M373" i="208"/>
  <c r="N373" i="208"/>
  <c r="O373" i="208"/>
  <c r="P373" i="208"/>
  <c r="Q373" i="208"/>
  <c r="R373" i="208"/>
  <c r="S373" i="208"/>
  <c r="T373" i="208"/>
  <c r="U373" i="208"/>
  <c r="V373" i="208"/>
  <c r="W373" i="208"/>
  <c r="X373" i="208"/>
  <c r="Y373" i="208"/>
  <c r="Z373" i="208"/>
  <c r="AA373" i="208"/>
  <c r="AB373" i="208"/>
  <c r="AC373" i="208"/>
  <c r="AD373" i="208"/>
  <c r="AE373" i="208"/>
  <c r="AF373" i="208"/>
  <c r="AG373" i="208"/>
  <c r="AH373" i="208"/>
  <c r="AI373" i="208"/>
  <c r="AJ373" i="208"/>
  <c r="A374" i="208"/>
  <c r="B374" i="208"/>
  <c r="C374" i="208"/>
  <c r="D374" i="208"/>
  <c r="E374" i="208"/>
  <c r="F374" i="208"/>
  <c r="G374" i="208"/>
  <c r="H374" i="208"/>
  <c r="I374" i="208"/>
  <c r="J374" i="208"/>
  <c r="K374" i="208"/>
  <c r="L374" i="208"/>
  <c r="M374" i="208"/>
  <c r="N374" i="208"/>
  <c r="O374" i="208"/>
  <c r="P374" i="208"/>
  <c r="Q374" i="208"/>
  <c r="R374" i="208"/>
  <c r="S374" i="208"/>
  <c r="T374" i="208"/>
  <c r="U374" i="208"/>
  <c r="V374" i="208"/>
  <c r="W374" i="208"/>
  <c r="X374" i="208"/>
  <c r="Y374" i="208"/>
  <c r="Z374" i="208"/>
  <c r="AA374" i="208"/>
  <c r="AB374" i="208"/>
  <c r="AC374" i="208"/>
  <c r="AD374" i="208"/>
  <c r="AE374" i="208"/>
  <c r="AF374" i="208"/>
  <c r="AG374" i="208"/>
  <c r="AH374" i="208"/>
  <c r="AI374" i="208"/>
  <c r="AJ374" i="208"/>
  <c r="A375" i="208"/>
  <c r="B375" i="208"/>
  <c r="C375" i="208"/>
  <c r="D375" i="208"/>
  <c r="E375" i="208"/>
  <c r="F375" i="208"/>
  <c r="G375" i="208"/>
  <c r="H375" i="208"/>
  <c r="I375" i="208"/>
  <c r="J375" i="208"/>
  <c r="K375" i="208"/>
  <c r="L375" i="208"/>
  <c r="M375" i="208"/>
  <c r="N375" i="208"/>
  <c r="O375" i="208"/>
  <c r="P375" i="208"/>
  <c r="Q375" i="208"/>
  <c r="R375" i="208"/>
  <c r="S375" i="208"/>
  <c r="T375" i="208"/>
  <c r="U375" i="208"/>
  <c r="V375" i="208"/>
  <c r="W375" i="208"/>
  <c r="X375" i="208"/>
  <c r="Y375" i="208"/>
  <c r="Z375" i="208"/>
  <c r="AA375" i="208"/>
  <c r="AB375" i="208"/>
  <c r="AC375" i="208"/>
  <c r="AD375" i="208"/>
  <c r="AE375" i="208"/>
  <c r="AF375" i="208"/>
  <c r="AG375" i="208"/>
  <c r="AH375" i="208"/>
  <c r="AI375" i="208"/>
  <c r="AJ375" i="208"/>
  <c r="A376" i="208"/>
  <c r="B376" i="208"/>
  <c r="C376" i="208"/>
  <c r="D376" i="208"/>
  <c r="E376" i="208"/>
  <c r="F376" i="208"/>
  <c r="G376" i="208"/>
  <c r="H376" i="208"/>
  <c r="I376" i="208"/>
  <c r="J376" i="208"/>
  <c r="K376" i="208"/>
  <c r="L376" i="208"/>
  <c r="M376" i="208"/>
  <c r="N376" i="208"/>
  <c r="O376" i="208"/>
  <c r="P376" i="208"/>
  <c r="Q376" i="208"/>
  <c r="R376" i="208"/>
  <c r="S376" i="208"/>
  <c r="T376" i="208"/>
  <c r="U376" i="208"/>
  <c r="V376" i="208"/>
  <c r="W376" i="208"/>
  <c r="X376" i="208"/>
  <c r="Y376" i="208"/>
  <c r="Z376" i="208"/>
  <c r="AA376" i="208"/>
  <c r="AB376" i="208"/>
  <c r="AC376" i="208"/>
  <c r="AD376" i="208"/>
  <c r="AE376" i="208"/>
  <c r="AF376" i="208"/>
  <c r="AG376" i="208"/>
  <c r="AH376" i="208"/>
  <c r="AI376" i="208"/>
  <c r="AJ376" i="208"/>
  <c r="A377" i="208"/>
  <c r="B377" i="208"/>
  <c r="C377" i="208"/>
  <c r="D377" i="208"/>
  <c r="E377" i="208"/>
  <c r="F377" i="208"/>
  <c r="G377" i="208"/>
  <c r="H377" i="208"/>
  <c r="I377" i="208"/>
  <c r="J377" i="208"/>
  <c r="K377" i="208"/>
  <c r="L377" i="208"/>
  <c r="M377" i="208"/>
  <c r="N377" i="208"/>
  <c r="O377" i="208"/>
  <c r="P377" i="208"/>
  <c r="Q377" i="208"/>
  <c r="R377" i="208"/>
  <c r="S377" i="208"/>
  <c r="T377" i="208"/>
  <c r="U377" i="208"/>
  <c r="V377" i="208"/>
  <c r="W377" i="208"/>
  <c r="X377" i="208"/>
  <c r="Y377" i="208"/>
  <c r="Z377" i="208"/>
  <c r="AA377" i="208"/>
  <c r="AB377" i="208"/>
  <c r="AC377" i="208"/>
  <c r="AD377" i="208"/>
  <c r="AE377" i="208"/>
  <c r="AF377" i="208"/>
  <c r="AG377" i="208"/>
  <c r="AH377" i="208"/>
  <c r="AI377" i="208"/>
  <c r="AJ377" i="208"/>
  <c r="A378" i="208"/>
  <c r="B378" i="208"/>
  <c r="C378" i="208"/>
  <c r="D378" i="208"/>
  <c r="E378" i="208"/>
  <c r="F378" i="208"/>
  <c r="G378" i="208"/>
  <c r="H378" i="208"/>
  <c r="I378" i="208"/>
  <c r="J378" i="208"/>
  <c r="K378" i="208"/>
  <c r="L378" i="208"/>
  <c r="M378" i="208"/>
  <c r="N378" i="208"/>
  <c r="O378" i="208"/>
  <c r="P378" i="208"/>
  <c r="Q378" i="208"/>
  <c r="R378" i="208"/>
  <c r="S378" i="208"/>
  <c r="T378" i="208"/>
  <c r="U378" i="208"/>
  <c r="V378" i="208"/>
  <c r="W378" i="208"/>
  <c r="X378" i="208"/>
  <c r="Y378" i="208"/>
  <c r="Z378" i="208"/>
  <c r="AA378" i="208"/>
  <c r="AB378" i="208"/>
  <c r="AC378" i="208"/>
  <c r="AD378" i="208"/>
  <c r="AE378" i="208"/>
  <c r="AF378" i="208"/>
  <c r="AG378" i="208"/>
  <c r="AH378" i="208"/>
  <c r="AI378" i="208"/>
  <c r="AJ378" i="208"/>
  <c r="A379" i="208"/>
  <c r="B379" i="208"/>
  <c r="C379" i="208"/>
  <c r="D379" i="208"/>
  <c r="E379" i="208"/>
  <c r="F379" i="208"/>
  <c r="G379" i="208"/>
  <c r="H379" i="208"/>
  <c r="I379" i="208"/>
  <c r="J379" i="208"/>
  <c r="K379" i="208"/>
  <c r="L379" i="208"/>
  <c r="M379" i="208"/>
  <c r="N379" i="208"/>
  <c r="O379" i="208"/>
  <c r="P379" i="208"/>
  <c r="Q379" i="208"/>
  <c r="R379" i="208"/>
  <c r="S379" i="208"/>
  <c r="T379" i="208"/>
  <c r="U379" i="208"/>
  <c r="V379" i="208"/>
  <c r="W379" i="208"/>
  <c r="X379" i="208"/>
  <c r="Y379" i="208"/>
  <c r="Z379" i="208"/>
  <c r="AA379" i="208"/>
  <c r="AB379" i="208"/>
  <c r="AC379" i="208"/>
  <c r="AD379" i="208"/>
  <c r="AE379" i="208"/>
  <c r="AF379" i="208"/>
  <c r="AG379" i="208"/>
  <c r="AH379" i="208"/>
  <c r="AI379" i="208"/>
  <c r="AJ379" i="208"/>
  <c r="A380" i="208"/>
  <c r="B380" i="208"/>
  <c r="C380" i="208"/>
  <c r="D380" i="208"/>
  <c r="E380" i="208"/>
  <c r="F380" i="208"/>
  <c r="G380" i="208"/>
  <c r="H380" i="208"/>
  <c r="I380" i="208"/>
  <c r="J380" i="208"/>
  <c r="K380" i="208"/>
  <c r="L380" i="208"/>
  <c r="M380" i="208"/>
  <c r="N380" i="208"/>
  <c r="O380" i="208"/>
  <c r="P380" i="208"/>
  <c r="Q380" i="208"/>
  <c r="R380" i="208"/>
  <c r="S380" i="208"/>
  <c r="T380" i="208"/>
  <c r="U380" i="208"/>
  <c r="V380" i="208"/>
  <c r="W380" i="208"/>
  <c r="X380" i="208"/>
  <c r="Y380" i="208"/>
  <c r="Z380" i="208"/>
  <c r="AA380" i="208"/>
  <c r="AB380" i="208"/>
  <c r="AC380" i="208"/>
  <c r="AD380" i="208"/>
  <c r="AE380" i="208"/>
  <c r="AF380" i="208"/>
  <c r="AG380" i="208"/>
  <c r="AH380" i="208"/>
  <c r="AI380" i="208"/>
  <c r="AJ380" i="208"/>
  <c r="A381" i="208"/>
  <c r="B381" i="208"/>
  <c r="C381" i="208"/>
  <c r="D381" i="208"/>
  <c r="E381" i="208"/>
  <c r="F381" i="208"/>
  <c r="G381" i="208"/>
  <c r="H381" i="208"/>
  <c r="I381" i="208"/>
  <c r="J381" i="208"/>
  <c r="K381" i="208"/>
  <c r="L381" i="208"/>
  <c r="M381" i="208"/>
  <c r="N381" i="208"/>
  <c r="O381" i="208"/>
  <c r="P381" i="208"/>
  <c r="Q381" i="208"/>
  <c r="R381" i="208"/>
  <c r="S381" i="208"/>
  <c r="T381" i="208"/>
  <c r="U381" i="208"/>
  <c r="V381" i="208"/>
  <c r="W381" i="208"/>
  <c r="X381" i="208"/>
  <c r="Y381" i="208"/>
  <c r="Z381" i="208"/>
  <c r="AA381" i="208"/>
  <c r="AB381" i="208"/>
  <c r="AC381" i="208"/>
  <c r="AD381" i="208"/>
  <c r="AE381" i="208"/>
  <c r="AF381" i="208"/>
  <c r="AG381" i="208"/>
  <c r="AH381" i="208"/>
  <c r="AI381" i="208"/>
  <c r="AJ381" i="208"/>
  <c r="A382" i="208"/>
  <c r="B382" i="208"/>
  <c r="C382" i="208"/>
  <c r="D382" i="208"/>
  <c r="E382" i="208"/>
  <c r="F382" i="208"/>
  <c r="G382" i="208"/>
  <c r="H382" i="208"/>
  <c r="I382" i="208"/>
  <c r="J382" i="208"/>
  <c r="K382" i="208"/>
  <c r="L382" i="208"/>
  <c r="M382" i="208"/>
  <c r="N382" i="208"/>
  <c r="O382" i="208"/>
  <c r="P382" i="208"/>
  <c r="Q382" i="208"/>
  <c r="R382" i="208"/>
  <c r="S382" i="208"/>
  <c r="T382" i="208"/>
  <c r="U382" i="208"/>
  <c r="V382" i="208"/>
  <c r="W382" i="208"/>
  <c r="X382" i="208"/>
  <c r="Y382" i="208"/>
  <c r="Z382" i="208"/>
  <c r="AA382" i="208"/>
  <c r="AB382" i="208"/>
  <c r="AC382" i="208"/>
  <c r="AD382" i="208"/>
  <c r="AE382" i="208"/>
  <c r="AF382" i="208"/>
  <c r="AG382" i="208"/>
  <c r="AH382" i="208"/>
  <c r="AI382" i="208"/>
  <c r="AJ382" i="208"/>
  <c r="A383" i="208"/>
  <c r="B383" i="208"/>
  <c r="C383" i="208"/>
  <c r="D383" i="208"/>
  <c r="E383" i="208"/>
  <c r="F383" i="208"/>
  <c r="G383" i="208"/>
  <c r="H383" i="208"/>
  <c r="I383" i="208"/>
  <c r="J383" i="208"/>
  <c r="K383" i="208"/>
  <c r="L383" i="208"/>
  <c r="M383" i="208"/>
  <c r="N383" i="208"/>
  <c r="O383" i="208"/>
  <c r="P383" i="208"/>
  <c r="Q383" i="208"/>
  <c r="R383" i="208"/>
  <c r="S383" i="208"/>
  <c r="T383" i="208"/>
  <c r="U383" i="208"/>
  <c r="V383" i="208"/>
  <c r="W383" i="208"/>
  <c r="X383" i="208"/>
  <c r="Y383" i="208"/>
  <c r="Z383" i="208"/>
  <c r="AA383" i="208"/>
  <c r="AB383" i="208"/>
  <c r="AC383" i="208"/>
  <c r="AD383" i="208"/>
  <c r="AE383" i="208"/>
  <c r="AF383" i="208"/>
  <c r="AG383" i="208"/>
  <c r="AH383" i="208"/>
  <c r="AI383" i="208"/>
  <c r="AJ383" i="208"/>
  <c r="A384" i="208"/>
  <c r="B384" i="208"/>
  <c r="C384" i="208"/>
  <c r="D384" i="208"/>
  <c r="E384" i="208"/>
  <c r="F384" i="208"/>
  <c r="G384" i="208"/>
  <c r="H384" i="208"/>
  <c r="I384" i="208"/>
  <c r="J384" i="208"/>
  <c r="K384" i="208"/>
  <c r="L384" i="208"/>
  <c r="M384" i="208"/>
  <c r="N384" i="208"/>
  <c r="O384" i="208"/>
  <c r="P384" i="208"/>
  <c r="Q384" i="208"/>
  <c r="R384" i="208"/>
  <c r="S384" i="208"/>
  <c r="T384" i="208"/>
  <c r="U384" i="208"/>
  <c r="V384" i="208"/>
  <c r="W384" i="208"/>
  <c r="X384" i="208"/>
  <c r="Y384" i="208"/>
  <c r="Z384" i="208"/>
  <c r="AA384" i="208"/>
  <c r="AB384" i="208"/>
  <c r="AC384" i="208"/>
  <c r="AD384" i="208"/>
  <c r="AE384" i="208"/>
  <c r="AF384" i="208"/>
  <c r="AG384" i="208"/>
  <c r="AH384" i="208"/>
  <c r="AI384" i="208"/>
  <c r="AJ384" i="208"/>
  <c r="A385" i="208"/>
  <c r="B385" i="208"/>
  <c r="C385" i="208"/>
  <c r="D385" i="208"/>
  <c r="E385" i="208"/>
  <c r="F385" i="208"/>
  <c r="G385" i="208"/>
  <c r="H385" i="208"/>
  <c r="I385" i="208"/>
  <c r="J385" i="208"/>
  <c r="K385" i="208"/>
  <c r="L385" i="208"/>
  <c r="M385" i="208"/>
  <c r="N385" i="208"/>
  <c r="O385" i="208"/>
  <c r="P385" i="208"/>
  <c r="Q385" i="208"/>
  <c r="R385" i="208"/>
  <c r="S385" i="208"/>
  <c r="T385" i="208"/>
  <c r="U385" i="208"/>
  <c r="V385" i="208"/>
  <c r="W385" i="208"/>
  <c r="X385" i="208"/>
  <c r="Y385" i="208"/>
  <c r="Z385" i="208"/>
  <c r="AA385" i="208"/>
  <c r="AB385" i="208"/>
  <c r="AC385" i="208"/>
  <c r="AD385" i="208"/>
  <c r="AE385" i="208"/>
  <c r="AF385" i="208"/>
  <c r="AG385" i="208"/>
  <c r="AH385" i="208"/>
  <c r="AI385" i="208"/>
  <c r="AJ385" i="208"/>
  <c r="A386" i="208"/>
  <c r="B386" i="208"/>
  <c r="C386" i="208"/>
  <c r="D386" i="208"/>
  <c r="E386" i="208"/>
  <c r="F386" i="208"/>
  <c r="G386" i="208"/>
  <c r="H386" i="208"/>
  <c r="I386" i="208"/>
  <c r="J386" i="208"/>
  <c r="K386" i="208"/>
  <c r="L386" i="208"/>
  <c r="M386" i="208"/>
  <c r="N386" i="208"/>
  <c r="O386" i="208"/>
  <c r="P386" i="208"/>
  <c r="Q386" i="208"/>
  <c r="R386" i="208"/>
  <c r="S386" i="208"/>
  <c r="T386" i="208"/>
  <c r="U386" i="208"/>
  <c r="V386" i="208"/>
  <c r="W386" i="208"/>
  <c r="X386" i="208"/>
  <c r="Y386" i="208"/>
  <c r="Z386" i="208"/>
  <c r="AA386" i="208"/>
  <c r="AB386" i="208"/>
  <c r="AC386" i="208"/>
  <c r="AD386" i="208"/>
  <c r="AE386" i="208"/>
  <c r="AF386" i="208"/>
  <c r="AG386" i="208"/>
  <c r="AH386" i="208"/>
  <c r="AI386" i="208"/>
  <c r="AJ386" i="208"/>
  <c r="A387" i="208"/>
  <c r="B387" i="208"/>
  <c r="C387" i="208"/>
  <c r="D387" i="208"/>
  <c r="E387" i="208"/>
  <c r="F387" i="208"/>
  <c r="G387" i="208"/>
  <c r="H387" i="208"/>
  <c r="I387" i="208"/>
  <c r="J387" i="208"/>
  <c r="K387" i="208"/>
  <c r="L387" i="208"/>
  <c r="M387" i="208"/>
  <c r="N387" i="208"/>
  <c r="O387" i="208"/>
  <c r="P387" i="208"/>
  <c r="Q387" i="208"/>
  <c r="R387" i="208"/>
  <c r="S387" i="208"/>
  <c r="T387" i="208"/>
  <c r="U387" i="208"/>
  <c r="V387" i="208"/>
  <c r="W387" i="208"/>
  <c r="X387" i="208"/>
  <c r="Y387" i="208"/>
  <c r="Z387" i="208"/>
  <c r="AA387" i="208"/>
  <c r="AB387" i="208"/>
  <c r="AC387" i="208"/>
  <c r="AD387" i="208"/>
  <c r="AE387" i="208"/>
  <c r="AF387" i="208"/>
  <c r="AG387" i="208"/>
  <c r="AH387" i="208"/>
  <c r="AI387" i="208"/>
  <c r="AJ387" i="208"/>
  <c r="A388" i="208"/>
  <c r="B388" i="208"/>
  <c r="C388" i="208"/>
  <c r="D388" i="208"/>
  <c r="E388" i="208"/>
  <c r="F388" i="208"/>
  <c r="G388" i="208"/>
  <c r="H388" i="208"/>
  <c r="I388" i="208"/>
  <c r="J388" i="208"/>
  <c r="K388" i="208"/>
  <c r="L388" i="208"/>
  <c r="M388" i="208"/>
  <c r="N388" i="208"/>
  <c r="O388" i="208"/>
  <c r="P388" i="208"/>
  <c r="Q388" i="208"/>
  <c r="R388" i="208"/>
  <c r="S388" i="208"/>
  <c r="T388" i="208"/>
  <c r="U388" i="208"/>
  <c r="V388" i="208"/>
  <c r="W388" i="208"/>
  <c r="X388" i="208"/>
  <c r="Y388" i="208"/>
  <c r="Z388" i="208"/>
  <c r="AA388" i="208"/>
  <c r="AB388" i="208"/>
  <c r="AC388" i="208"/>
  <c r="AD388" i="208"/>
  <c r="AE388" i="208"/>
  <c r="AF388" i="208"/>
  <c r="AG388" i="208"/>
  <c r="AH388" i="208"/>
  <c r="AI388" i="208"/>
  <c r="AJ388" i="208"/>
  <c r="A389" i="208"/>
  <c r="B389" i="208"/>
  <c r="C389" i="208"/>
  <c r="D389" i="208"/>
  <c r="E389" i="208"/>
  <c r="F389" i="208"/>
  <c r="G389" i="208"/>
  <c r="H389" i="208"/>
  <c r="I389" i="208"/>
  <c r="J389" i="208"/>
  <c r="K389" i="208"/>
  <c r="L389" i="208"/>
  <c r="M389" i="208"/>
  <c r="N389" i="208"/>
  <c r="O389" i="208"/>
  <c r="P389" i="208"/>
  <c r="Q389" i="208"/>
  <c r="R389" i="208"/>
  <c r="S389" i="208"/>
  <c r="T389" i="208"/>
  <c r="U389" i="208"/>
  <c r="V389" i="208"/>
  <c r="W389" i="208"/>
  <c r="X389" i="208"/>
  <c r="Y389" i="208"/>
  <c r="Z389" i="208"/>
  <c r="AA389" i="208"/>
  <c r="AB389" i="208"/>
  <c r="AC389" i="208"/>
  <c r="AD389" i="208"/>
  <c r="AE389" i="208"/>
  <c r="AF389" i="208"/>
  <c r="AG389" i="208"/>
  <c r="AH389" i="208"/>
  <c r="AI389" i="208"/>
  <c r="AJ389" i="208"/>
  <c r="A390" i="208"/>
  <c r="B390" i="208"/>
  <c r="C390" i="208"/>
  <c r="D390" i="208"/>
  <c r="E390" i="208"/>
  <c r="F390" i="208"/>
  <c r="G390" i="208"/>
  <c r="H390" i="208"/>
  <c r="I390" i="208"/>
  <c r="J390" i="208"/>
  <c r="K390" i="208"/>
  <c r="L390" i="208"/>
  <c r="M390" i="208"/>
  <c r="N390" i="208"/>
  <c r="O390" i="208"/>
  <c r="P390" i="208"/>
  <c r="Q390" i="208"/>
  <c r="R390" i="208"/>
  <c r="S390" i="208"/>
  <c r="T390" i="208"/>
  <c r="U390" i="208"/>
  <c r="V390" i="208"/>
  <c r="W390" i="208"/>
  <c r="X390" i="208"/>
  <c r="Y390" i="208"/>
  <c r="Z390" i="208"/>
  <c r="AA390" i="208"/>
  <c r="AB390" i="208"/>
  <c r="AC390" i="208"/>
  <c r="AD390" i="208"/>
  <c r="AE390" i="208"/>
  <c r="AF390" i="208"/>
  <c r="AG390" i="208"/>
  <c r="AH390" i="208"/>
  <c r="AI390" i="208"/>
  <c r="AJ390" i="208"/>
  <c r="A391" i="208"/>
  <c r="B391" i="208"/>
  <c r="C391" i="208"/>
  <c r="D391" i="208"/>
  <c r="E391" i="208"/>
  <c r="F391" i="208"/>
  <c r="G391" i="208"/>
  <c r="H391" i="208"/>
  <c r="I391" i="208"/>
  <c r="J391" i="208"/>
  <c r="K391" i="208"/>
  <c r="L391" i="208"/>
  <c r="M391" i="208"/>
  <c r="N391" i="208"/>
  <c r="O391" i="208"/>
  <c r="P391" i="208"/>
  <c r="Q391" i="208"/>
  <c r="R391" i="208"/>
  <c r="S391" i="208"/>
  <c r="T391" i="208"/>
  <c r="U391" i="208"/>
  <c r="V391" i="208"/>
  <c r="W391" i="208"/>
  <c r="X391" i="208"/>
  <c r="Y391" i="208"/>
  <c r="Z391" i="208"/>
  <c r="AA391" i="208"/>
  <c r="AB391" i="208"/>
  <c r="AC391" i="208"/>
  <c r="AD391" i="208"/>
  <c r="AE391" i="208"/>
  <c r="AF391" i="208"/>
  <c r="AG391" i="208"/>
  <c r="AH391" i="208"/>
  <c r="AI391" i="208"/>
  <c r="AJ391" i="208"/>
  <c r="A392" i="208"/>
  <c r="B392" i="208"/>
  <c r="C392" i="208"/>
  <c r="D392" i="208"/>
  <c r="E392" i="208"/>
  <c r="F392" i="208"/>
  <c r="G392" i="208"/>
  <c r="H392" i="208"/>
  <c r="I392" i="208"/>
  <c r="J392" i="208"/>
  <c r="K392" i="208"/>
  <c r="L392" i="208"/>
  <c r="M392" i="208"/>
  <c r="N392" i="208"/>
  <c r="O392" i="208"/>
  <c r="P392" i="208"/>
  <c r="Q392" i="208"/>
  <c r="R392" i="208"/>
  <c r="S392" i="208"/>
  <c r="T392" i="208"/>
  <c r="U392" i="208"/>
  <c r="V392" i="208"/>
  <c r="W392" i="208"/>
  <c r="X392" i="208"/>
  <c r="Y392" i="208"/>
  <c r="Z392" i="208"/>
  <c r="AA392" i="208"/>
  <c r="AB392" i="208"/>
  <c r="AC392" i="208"/>
  <c r="AD392" i="208"/>
  <c r="AE392" i="208"/>
  <c r="AF392" i="208"/>
  <c r="AG392" i="208"/>
  <c r="AH392" i="208"/>
  <c r="AI392" i="208"/>
  <c r="AJ392" i="208"/>
  <c r="A393" i="208"/>
  <c r="B393" i="208"/>
  <c r="C393" i="208"/>
  <c r="D393" i="208"/>
  <c r="E393" i="208"/>
  <c r="F393" i="208"/>
  <c r="G393" i="208"/>
  <c r="H393" i="208"/>
  <c r="I393" i="208"/>
  <c r="J393" i="208"/>
  <c r="K393" i="208"/>
  <c r="L393" i="208"/>
  <c r="M393" i="208"/>
  <c r="N393" i="208"/>
  <c r="O393" i="208"/>
  <c r="P393" i="208"/>
  <c r="Q393" i="208"/>
  <c r="R393" i="208"/>
  <c r="S393" i="208"/>
  <c r="T393" i="208"/>
  <c r="U393" i="208"/>
  <c r="V393" i="208"/>
  <c r="W393" i="208"/>
  <c r="X393" i="208"/>
  <c r="Y393" i="208"/>
  <c r="Z393" i="208"/>
  <c r="AA393" i="208"/>
  <c r="AB393" i="208"/>
  <c r="AC393" i="208"/>
  <c r="AD393" i="208"/>
  <c r="AE393" i="208"/>
  <c r="AF393" i="208"/>
  <c r="AG393" i="208"/>
  <c r="AH393" i="208"/>
  <c r="AI393" i="208"/>
  <c r="AJ393" i="208"/>
  <c r="A394" i="208"/>
  <c r="B394" i="208"/>
  <c r="C394" i="208"/>
  <c r="D394" i="208"/>
  <c r="E394" i="208"/>
  <c r="F394" i="208"/>
  <c r="G394" i="208"/>
  <c r="H394" i="208"/>
  <c r="I394" i="208"/>
  <c r="J394" i="208"/>
  <c r="K394" i="208"/>
  <c r="L394" i="208"/>
  <c r="M394" i="208"/>
  <c r="N394" i="208"/>
  <c r="O394" i="208"/>
  <c r="P394" i="208"/>
  <c r="Q394" i="208"/>
  <c r="R394" i="208"/>
  <c r="S394" i="208"/>
  <c r="T394" i="208"/>
  <c r="U394" i="208"/>
  <c r="V394" i="208"/>
  <c r="W394" i="208"/>
  <c r="X394" i="208"/>
  <c r="Y394" i="208"/>
  <c r="Z394" i="208"/>
  <c r="AA394" i="208"/>
  <c r="AB394" i="208"/>
  <c r="AC394" i="208"/>
  <c r="AD394" i="208"/>
  <c r="AE394" i="208"/>
  <c r="AF394" i="208"/>
  <c r="AG394" i="208"/>
  <c r="AH394" i="208"/>
  <c r="AI394" i="208"/>
  <c r="AJ394" i="208"/>
  <c r="A395" i="208"/>
  <c r="B395" i="208"/>
  <c r="C395" i="208"/>
  <c r="D395" i="208"/>
  <c r="E395" i="208"/>
  <c r="F395" i="208"/>
  <c r="G395" i="208"/>
  <c r="H395" i="208"/>
  <c r="I395" i="208"/>
  <c r="J395" i="208"/>
  <c r="K395" i="208"/>
  <c r="L395" i="208"/>
  <c r="M395" i="208"/>
  <c r="N395" i="208"/>
  <c r="O395" i="208"/>
  <c r="P395" i="208"/>
  <c r="Q395" i="208"/>
  <c r="R395" i="208"/>
  <c r="S395" i="208"/>
  <c r="T395" i="208"/>
  <c r="U395" i="208"/>
  <c r="V395" i="208"/>
  <c r="W395" i="208"/>
  <c r="X395" i="208"/>
  <c r="Y395" i="208"/>
  <c r="Z395" i="208"/>
  <c r="AA395" i="208"/>
  <c r="AB395" i="208"/>
  <c r="AC395" i="208"/>
  <c r="AD395" i="208"/>
  <c r="AE395" i="208"/>
  <c r="AF395" i="208"/>
  <c r="AG395" i="208"/>
  <c r="AH395" i="208"/>
  <c r="AI395" i="208"/>
  <c r="AJ395" i="208"/>
  <c r="A396" i="208"/>
  <c r="B396" i="208"/>
  <c r="C396" i="208"/>
  <c r="D396" i="208"/>
  <c r="E396" i="208"/>
  <c r="F396" i="208"/>
  <c r="G396" i="208"/>
  <c r="H396" i="208"/>
  <c r="I396" i="208"/>
  <c r="J396" i="208"/>
  <c r="K396" i="208"/>
  <c r="L396" i="208"/>
  <c r="M396" i="208"/>
  <c r="N396" i="208"/>
  <c r="O396" i="208"/>
  <c r="P396" i="208"/>
  <c r="Q396" i="208"/>
  <c r="R396" i="208"/>
  <c r="S396" i="208"/>
  <c r="T396" i="208"/>
  <c r="U396" i="208"/>
  <c r="V396" i="208"/>
  <c r="W396" i="208"/>
  <c r="X396" i="208"/>
  <c r="Y396" i="208"/>
  <c r="Z396" i="208"/>
  <c r="AA396" i="208"/>
  <c r="AB396" i="208"/>
  <c r="AC396" i="208"/>
  <c r="AD396" i="208"/>
  <c r="AE396" i="208"/>
  <c r="AF396" i="208"/>
  <c r="AG396" i="208"/>
  <c r="AH396" i="208"/>
  <c r="AI396" i="208"/>
  <c r="AJ396" i="208"/>
  <c r="A397" i="208"/>
  <c r="B397" i="208"/>
  <c r="C397" i="208"/>
  <c r="D397" i="208"/>
  <c r="E397" i="208"/>
  <c r="F397" i="208"/>
  <c r="G397" i="208"/>
  <c r="H397" i="208"/>
  <c r="I397" i="208"/>
  <c r="J397" i="208"/>
  <c r="K397" i="208"/>
  <c r="L397" i="208"/>
  <c r="M397" i="208"/>
  <c r="N397" i="208"/>
  <c r="O397" i="208"/>
  <c r="P397" i="208"/>
  <c r="Q397" i="208"/>
  <c r="R397" i="208"/>
  <c r="S397" i="208"/>
  <c r="T397" i="208"/>
  <c r="U397" i="208"/>
  <c r="V397" i="208"/>
  <c r="W397" i="208"/>
  <c r="X397" i="208"/>
  <c r="Y397" i="208"/>
  <c r="Z397" i="208"/>
  <c r="AA397" i="208"/>
  <c r="AB397" i="208"/>
  <c r="AC397" i="208"/>
  <c r="AD397" i="208"/>
  <c r="AE397" i="208"/>
  <c r="AF397" i="208"/>
  <c r="AG397" i="208"/>
  <c r="AH397" i="208"/>
  <c r="AI397" i="208"/>
  <c r="AJ397" i="208"/>
  <c r="A398" i="208"/>
  <c r="B398" i="208"/>
  <c r="C398" i="208"/>
  <c r="D398" i="208"/>
  <c r="E398" i="208"/>
  <c r="F398" i="208"/>
  <c r="G398" i="208"/>
  <c r="H398" i="208"/>
  <c r="I398" i="208"/>
  <c r="J398" i="208"/>
  <c r="K398" i="208"/>
  <c r="L398" i="208"/>
  <c r="M398" i="208"/>
  <c r="N398" i="208"/>
  <c r="O398" i="208"/>
  <c r="P398" i="208"/>
  <c r="Q398" i="208"/>
  <c r="R398" i="208"/>
  <c r="S398" i="208"/>
  <c r="T398" i="208"/>
  <c r="U398" i="208"/>
  <c r="V398" i="208"/>
  <c r="W398" i="208"/>
  <c r="X398" i="208"/>
  <c r="Y398" i="208"/>
  <c r="Z398" i="208"/>
  <c r="AA398" i="208"/>
  <c r="AB398" i="208"/>
  <c r="AC398" i="208"/>
  <c r="AD398" i="208"/>
  <c r="AE398" i="208"/>
  <c r="AF398" i="208"/>
  <c r="AG398" i="208"/>
  <c r="AH398" i="208"/>
  <c r="AI398" i="208"/>
  <c r="AJ398" i="208"/>
  <c r="A399" i="208"/>
  <c r="B399" i="208"/>
  <c r="C399" i="208"/>
  <c r="D399" i="208"/>
  <c r="E399" i="208"/>
  <c r="F399" i="208"/>
  <c r="G399" i="208"/>
  <c r="H399" i="208"/>
  <c r="I399" i="208"/>
  <c r="J399" i="208"/>
  <c r="K399" i="208"/>
  <c r="L399" i="208"/>
  <c r="M399" i="208"/>
  <c r="N399" i="208"/>
  <c r="O399" i="208"/>
  <c r="P399" i="208"/>
  <c r="Q399" i="208"/>
  <c r="R399" i="208"/>
  <c r="S399" i="208"/>
  <c r="T399" i="208"/>
  <c r="U399" i="208"/>
  <c r="V399" i="208"/>
  <c r="W399" i="208"/>
  <c r="X399" i="208"/>
  <c r="Y399" i="208"/>
  <c r="Z399" i="208"/>
  <c r="AA399" i="208"/>
  <c r="AB399" i="208"/>
  <c r="AC399" i="208"/>
  <c r="AD399" i="208"/>
  <c r="AE399" i="208"/>
  <c r="AF399" i="208"/>
  <c r="AG399" i="208"/>
  <c r="AH399" i="208"/>
  <c r="AI399" i="208"/>
  <c r="AJ399" i="208"/>
  <c r="A400" i="208"/>
  <c r="B400" i="208"/>
  <c r="C400" i="208"/>
  <c r="D400" i="208"/>
  <c r="E400" i="208"/>
  <c r="F400" i="208"/>
  <c r="G400" i="208"/>
  <c r="H400" i="208"/>
  <c r="I400" i="208"/>
  <c r="J400" i="208"/>
  <c r="K400" i="208"/>
  <c r="L400" i="208"/>
  <c r="M400" i="208"/>
  <c r="N400" i="208"/>
  <c r="O400" i="208"/>
  <c r="P400" i="208"/>
  <c r="Q400" i="208"/>
  <c r="R400" i="208"/>
  <c r="S400" i="208"/>
  <c r="T400" i="208"/>
  <c r="U400" i="208"/>
  <c r="V400" i="208"/>
  <c r="W400" i="208"/>
  <c r="X400" i="208"/>
  <c r="Y400" i="208"/>
  <c r="Z400" i="208"/>
  <c r="AA400" i="208"/>
  <c r="AB400" i="208"/>
  <c r="AC400" i="208"/>
  <c r="AD400" i="208"/>
  <c r="AE400" i="208"/>
  <c r="AF400" i="208"/>
  <c r="AG400" i="208"/>
  <c r="AH400" i="208"/>
  <c r="AI400" i="208"/>
  <c r="AJ400" i="208"/>
  <c r="A401" i="208"/>
  <c r="B401" i="208"/>
  <c r="C401" i="208"/>
  <c r="D401" i="208"/>
  <c r="E401" i="208"/>
  <c r="F401" i="208"/>
  <c r="G401" i="208"/>
  <c r="H401" i="208"/>
  <c r="I401" i="208"/>
  <c r="J401" i="208"/>
  <c r="K401" i="208"/>
  <c r="L401" i="208"/>
  <c r="M401" i="208"/>
  <c r="N401" i="208"/>
  <c r="O401" i="208"/>
  <c r="P401" i="208"/>
  <c r="Q401" i="208"/>
  <c r="R401" i="208"/>
  <c r="S401" i="208"/>
  <c r="T401" i="208"/>
  <c r="U401" i="208"/>
  <c r="V401" i="208"/>
  <c r="W401" i="208"/>
  <c r="X401" i="208"/>
  <c r="Y401" i="208"/>
  <c r="Z401" i="208"/>
  <c r="AA401" i="208"/>
  <c r="AB401" i="208"/>
  <c r="AC401" i="208"/>
  <c r="AD401" i="208"/>
  <c r="AE401" i="208"/>
  <c r="AF401" i="208"/>
  <c r="AG401" i="208"/>
  <c r="AH401" i="208"/>
  <c r="AI401" i="208"/>
  <c r="AJ401" i="208"/>
  <c r="A402" i="208"/>
  <c r="B402" i="208"/>
  <c r="C402" i="208"/>
  <c r="D402" i="208"/>
  <c r="E402" i="208"/>
  <c r="F402" i="208"/>
  <c r="G402" i="208"/>
  <c r="H402" i="208"/>
  <c r="I402" i="208"/>
  <c r="J402" i="208"/>
  <c r="K402" i="208"/>
  <c r="L402" i="208"/>
  <c r="M402" i="208"/>
  <c r="N402" i="208"/>
  <c r="O402" i="208"/>
  <c r="P402" i="208"/>
  <c r="Q402" i="208"/>
  <c r="R402" i="208"/>
  <c r="S402" i="208"/>
  <c r="T402" i="208"/>
  <c r="U402" i="208"/>
  <c r="V402" i="208"/>
  <c r="W402" i="208"/>
  <c r="X402" i="208"/>
  <c r="Y402" i="208"/>
  <c r="Z402" i="208"/>
  <c r="AA402" i="208"/>
  <c r="AB402" i="208"/>
  <c r="AC402" i="208"/>
  <c r="AD402" i="208"/>
  <c r="AE402" i="208"/>
  <c r="AF402" i="208"/>
  <c r="AG402" i="208"/>
  <c r="AH402" i="208"/>
  <c r="AI402" i="208"/>
  <c r="AJ402" i="208"/>
  <c r="A403" i="208"/>
  <c r="B403" i="208"/>
  <c r="C403" i="208"/>
  <c r="D403" i="208"/>
  <c r="E403" i="208"/>
  <c r="F403" i="208"/>
  <c r="G403" i="208"/>
  <c r="H403" i="208"/>
  <c r="I403" i="208"/>
  <c r="J403" i="208"/>
  <c r="K403" i="208"/>
  <c r="L403" i="208"/>
  <c r="M403" i="208"/>
  <c r="N403" i="208"/>
  <c r="O403" i="208"/>
  <c r="P403" i="208"/>
  <c r="Q403" i="208"/>
  <c r="R403" i="208"/>
  <c r="S403" i="208"/>
  <c r="T403" i="208"/>
  <c r="U403" i="208"/>
  <c r="V403" i="208"/>
  <c r="W403" i="208"/>
  <c r="X403" i="208"/>
  <c r="Y403" i="208"/>
  <c r="Z403" i="208"/>
  <c r="AA403" i="208"/>
  <c r="AB403" i="208"/>
  <c r="AC403" i="208"/>
  <c r="AD403" i="208"/>
  <c r="AE403" i="208"/>
  <c r="AF403" i="208"/>
  <c r="AG403" i="208"/>
  <c r="AH403" i="208"/>
  <c r="AI403" i="208"/>
  <c r="AJ403" i="208"/>
  <c r="A404" i="208"/>
  <c r="B404" i="208"/>
  <c r="C404" i="208"/>
  <c r="D404" i="208"/>
  <c r="E404" i="208"/>
  <c r="F404" i="208"/>
  <c r="G404" i="208"/>
  <c r="H404" i="208"/>
  <c r="I404" i="208"/>
  <c r="J404" i="208"/>
  <c r="K404" i="208"/>
  <c r="L404" i="208"/>
  <c r="M404" i="208"/>
  <c r="N404" i="208"/>
  <c r="O404" i="208"/>
  <c r="P404" i="208"/>
  <c r="Q404" i="208"/>
  <c r="R404" i="208"/>
  <c r="S404" i="208"/>
  <c r="T404" i="208"/>
  <c r="U404" i="208"/>
  <c r="V404" i="208"/>
  <c r="W404" i="208"/>
  <c r="X404" i="208"/>
  <c r="Y404" i="208"/>
  <c r="Z404" i="208"/>
  <c r="AA404" i="208"/>
  <c r="AB404" i="208"/>
  <c r="AC404" i="208"/>
  <c r="AD404" i="208"/>
  <c r="AE404" i="208"/>
  <c r="AF404" i="208"/>
  <c r="AG404" i="208"/>
  <c r="AH404" i="208"/>
  <c r="AI404" i="208"/>
  <c r="AJ404" i="208"/>
  <c r="A405" i="208"/>
  <c r="B405" i="208"/>
  <c r="C405" i="208"/>
  <c r="D405" i="208"/>
  <c r="E405" i="208"/>
  <c r="F405" i="208"/>
  <c r="G405" i="208"/>
  <c r="H405" i="208"/>
  <c r="I405" i="208"/>
  <c r="J405" i="208"/>
  <c r="K405" i="208"/>
  <c r="L405" i="208"/>
  <c r="M405" i="208"/>
  <c r="N405" i="208"/>
  <c r="O405" i="208"/>
  <c r="P405" i="208"/>
  <c r="Q405" i="208"/>
  <c r="R405" i="208"/>
  <c r="S405" i="208"/>
  <c r="T405" i="208"/>
  <c r="U405" i="208"/>
  <c r="V405" i="208"/>
  <c r="W405" i="208"/>
  <c r="X405" i="208"/>
  <c r="Y405" i="208"/>
  <c r="Z405" i="208"/>
  <c r="AA405" i="208"/>
  <c r="AB405" i="208"/>
  <c r="AC405" i="208"/>
  <c r="AD405" i="208"/>
  <c r="AE405" i="208"/>
  <c r="AF405" i="208"/>
  <c r="AG405" i="208"/>
  <c r="AH405" i="208"/>
  <c r="AI405" i="208"/>
  <c r="AJ405" i="208"/>
  <c r="A406" i="208"/>
  <c r="B406" i="208"/>
  <c r="C406" i="208"/>
  <c r="D406" i="208"/>
  <c r="E406" i="208"/>
  <c r="F406" i="208"/>
  <c r="G406" i="208"/>
  <c r="H406" i="208"/>
  <c r="I406" i="208"/>
  <c r="J406" i="208"/>
  <c r="K406" i="208"/>
  <c r="L406" i="208"/>
  <c r="M406" i="208"/>
  <c r="N406" i="208"/>
  <c r="O406" i="208"/>
  <c r="P406" i="208"/>
  <c r="Q406" i="208"/>
  <c r="R406" i="208"/>
  <c r="S406" i="208"/>
  <c r="T406" i="208"/>
  <c r="U406" i="208"/>
  <c r="V406" i="208"/>
  <c r="W406" i="208"/>
  <c r="X406" i="208"/>
  <c r="Y406" i="208"/>
  <c r="Z406" i="208"/>
  <c r="AA406" i="208"/>
  <c r="AB406" i="208"/>
  <c r="AC406" i="208"/>
  <c r="AD406" i="208"/>
  <c r="AE406" i="208"/>
  <c r="AF406" i="208"/>
  <c r="AG406" i="208"/>
  <c r="AH406" i="208"/>
  <c r="AI406" i="208"/>
  <c r="AJ406" i="208"/>
  <c r="A407" i="208"/>
  <c r="B407" i="208"/>
  <c r="C407" i="208"/>
  <c r="D407" i="208"/>
  <c r="E407" i="208"/>
  <c r="F407" i="208"/>
  <c r="G407" i="208"/>
  <c r="H407" i="208"/>
  <c r="I407" i="208"/>
  <c r="J407" i="208"/>
  <c r="K407" i="208"/>
  <c r="L407" i="208"/>
  <c r="M407" i="208"/>
  <c r="N407" i="208"/>
  <c r="O407" i="208"/>
  <c r="P407" i="208"/>
  <c r="Q407" i="208"/>
  <c r="R407" i="208"/>
  <c r="S407" i="208"/>
  <c r="T407" i="208"/>
  <c r="U407" i="208"/>
  <c r="V407" i="208"/>
  <c r="W407" i="208"/>
  <c r="X407" i="208"/>
  <c r="Y407" i="208"/>
  <c r="Z407" i="208"/>
  <c r="AA407" i="208"/>
  <c r="AB407" i="208"/>
  <c r="AC407" i="208"/>
  <c r="AD407" i="208"/>
  <c r="AE407" i="208"/>
  <c r="AF407" i="208"/>
  <c r="AG407" i="208"/>
  <c r="AH407" i="208"/>
  <c r="AI407" i="208"/>
  <c r="AJ407" i="208"/>
  <c r="A408" i="208"/>
  <c r="B408" i="208"/>
  <c r="C408" i="208"/>
  <c r="D408" i="208"/>
  <c r="E408" i="208"/>
  <c r="F408" i="208"/>
  <c r="G408" i="208"/>
  <c r="H408" i="208"/>
  <c r="I408" i="208"/>
  <c r="J408" i="208"/>
  <c r="K408" i="208"/>
  <c r="L408" i="208"/>
  <c r="M408" i="208"/>
  <c r="N408" i="208"/>
  <c r="O408" i="208"/>
  <c r="P408" i="208"/>
  <c r="Q408" i="208"/>
  <c r="R408" i="208"/>
  <c r="S408" i="208"/>
  <c r="T408" i="208"/>
  <c r="U408" i="208"/>
  <c r="V408" i="208"/>
  <c r="W408" i="208"/>
  <c r="X408" i="208"/>
  <c r="Y408" i="208"/>
  <c r="Z408" i="208"/>
  <c r="AA408" i="208"/>
  <c r="AB408" i="208"/>
  <c r="AC408" i="208"/>
  <c r="AD408" i="208"/>
  <c r="AE408" i="208"/>
  <c r="AF408" i="208"/>
  <c r="AG408" i="208"/>
  <c r="AH408" i="208"/>
  <c r="AI408" i="208"/>
  <c r="AJ408" i="208"/>
  <c r="A409" i="208"/>
  <c r="B409" i="208"/>
  <c r="C409" i="208"/>
  <c r="D409" i="208"/>
  <c r="E409" i="208"/>
  <c r="F409" i="208"/>
  <c r="G409" i="208"/>
  <c r="H409" i="208"/>
  <c r="I409" i="208"/>
  <c r="J409" i="208"/>
  <c r="K409" i="208"/>
  <c r="L409" i="208"/>
  <c r="M409" i="208"/>
  <c r="N409" i="208"/>
  <c r="O409" i="208"/>
  <c r="P409" i="208"/>
  <c r="Q409" i="208"/>
  <c r="R409" i="208"/>
  <c r="S409" i="208"/>
  <c r="T409" i="208"/>
  <c r="U409" i="208"/>
  <c r="V409" i="208"/>
  <c r="W409" i="208"/>
  <c r="X409" i="208"/>
  <c r="Y409" i="208"/>
  <c r="Z409" i="208"/>
  <c r="AA409" i="208"/>
  <c r="AB409" i="208"/>
  <c r="AC409" i="208"/>
  <c r="AD409" i="208"/>
  <c r="AE409" i="208"/>
  <c r="AF409" i="208"/>
  <c r="AG409" i="208"/>
  <c r="AH409" i="208"/>
  <c r="AI409" i="208"/>
  <c r="AJ409" i="208"/>
  <c r="A410" i="208"/>
  <c r="B410" i="208"/>
  <c r="C410" i="208"/>
  <c r="D410" i="208"/>
  <c r="E410" i="208"/>
  <c r="F410" i="208"/>
  <c r="G410" i="208"/>
  <c r="H410" i="208"/>
  <c r="I410" i="208"/>
  <c r="J410" i="208"/>
  <c r="K410" i="208"/>
  <c r="L410" i="208"/>
  <c r="M410" i="208"/>
  <c r="N410" i="208"/>
  <c r="O410" i="208"/>
  <c r="P410" i="208"/>
  <c r="Q410" i="208"/>
  <c r="R410" i="208"/>
  <c r="S410" i="208"/>
  <c r="T410" i="208"/>
  <c r="U410" i="208"/>
  <c r="V410" i="208"/>
  <c r="W410" i="208"/>
  <c r="X410" i="208"/>
  <c r="Y410" i="208"/>
  <c r="Z410" i="208"/>
  <c r="AA410" i="208"/>
  <c r="AB410" i="208"/>
  <c r="AC410" i="208"/>
  <c r="AD410" i="208"/>
  <c r="AE410" i="208"/>
  <c r="AF410" i="208"/>
  <c r="AG410" i="208"/>
  <c r="AH410" i="208"/>
  <c r="AI410" i="208"/>
  <c r="AJ410" i="208"/>
  <c r="A411" i="208"/>
  <c r="B411" i="208"/>
  <c r="C411" i="208"/>
  <c r="D411" i="208"/>
  <c r="E411" i="208"/>
  <c r="F411" i="208"/>
  <c r="G411" i="208"/>
  <c r="H411" i="208"/>
  <c r="I411" i="208"/>
  <c r="J411" i="208"/>
  <c r="K411" i="208"/>
  <c r="L411" i="208"/>
  <c r="M411" i="208"/>
  <c r="N411" i="208"/>
  <c r="O411" i="208"/>
  <c r="P411" i="208"/>
  <c r="Q411" i="208"/>
  <c r="R411" i="208"/>
  <c r="S411" i="208"/>
  <c r="T411" i="208"/>
  <c r="U411" i="208"/>
  <c r="V411" i="208"/>
  <c r="W411" i="208"/>
  <c r="X411" i="208"/>
  <c r="Y411" i="208"/>
  <c r="Z411" i="208"/>
  <c r="AA411" i="208"/>
  <c r="AB411" i="208"/>
  <c r="AC411" i="208"/>
  <c r="AD411" i="208"/>
  <c r="AE411" i="208"/>
  <c r="AF411" i="208"/>
  <c r="AG411" i="208"/>
  <c r="AH411" i="208"/>
  <c r="AI411" i="208"/>
  <c r="AJ411" i="208"/>
  <c r="A412" i="208"/>
  <c r="B412" i="208"/>
  <c r="C412" i="208"/>
  <c r="D412" i="208"/>
  <c r="E412" i="208"/>
  <c r="F412" i="208"/>
  <c r="G412" i="208"/>
  <c r="H412" i="208"/>
  <c r="I412" i="208"/>
  <c r="J412" i="208"/>
  <c r="K412" i="208"/>
  <c r="L412" i="208"/>
  <c r="M412" i="208"/>
  <c r="N412" i="208"/>
  <c r="O412" i="208"/>
  <c r="P412" i="208"/>
  <c r="Q412" i="208"/>
  <c r="R412" i="208"/>
  <c r="S412" i="208"/>
  <c r="T412" i="208"/>
  <c r="U412" i="208"/>
  <c r="V412" i="208"/>
  <c r="W412" i="208"/>
  <c r="X412" i="208"/>
  <c r="Y412" i="208"/>
  <c r="Z412" i="208"/>
  <c r="AA412" i="208"/>
  <c r="AB412" i="208"/>
  <c r="AC412" i="208"/>
  <c r="AD412" i="208"/>
  <c r="AE412" i="208"/>
  <c r="AF412" i="208"/>
  <c r="AG412" i="208"/>
  <c r="AH412" i="208"/>
  <c r="AI412" i="208"/>
  <c r="AJ412" i="208"/>
  <c r="A413" i="208"/>
  <c r="B413" i="208"/>
  <c r="C413" i="208"/>
  <c r="D413" i="208"/>
  <c r="E413" i="208"/>
  <c r="F413" i="208"/>
  <c r="G413" i="208"/>
  <c r="H413" i="208"/>
  <c r="I413" i="208"/>
  <c r="J413" i="208"/>
  <c r="K413" i="208"/>
  <c r="L413" i="208"/>
  <c r="M413" i="208"/>
  <c r="N413" i="208"/>
  <c r="O413" i="208"/>
  <c r="P413" i="208"/>
  <c r="Q413" i="208"/>
  <c r="R413" i="208"/>
  <c r="S413" i="208"/>
  <c r="T413" i="208"/>
  <c r="U413" i="208"/>
  <c r="V413" i="208"/>
  <c r="W413" i="208"/>
  <c r="X413" i="208"/>
  <c r="Y413" i="208"/>
  <c r="Z413" i="208"/>
  <c r="AA413" i="208"/>
  <c r="AB413" i="208"/>
  <c r="AC413" i="208"/>
  <c r="AD413" i="208"/>
  <c r="AE413" i="208"/>
  <c r="AF413" i="208"/>
  <c r="AG413" i="208"/>
  <c r="AH413" i="208"/>
  <c r="AI413" i="208"/>
  <c r="AJ413" i="208"/>
  <c r="A414" i="208"/>
  <c r="B414" i="208"/>
  <c r="C414" i="208"/>
  <c r="D414" i="208"/>
  <c r="E414" i="208"/>
  <c r="F414" i="208"/>
  <c r="G414" i="208"/>
  <c r="H414" i="208"/>
  <c r="I414" i="208"/>
  <c r="J414" i="208"/>
  <c r="K414" i="208"/>
  <c r="L414" i="208"/>
  <c r="M414" i="208"/>
  <c r="N414" i="208"/>
  <c r="O414" i="208"/>
  <c r="P414" i="208"/>
  <c r="Q414" i="208"/>
  <c r="R414" i="208"/>
  <c r="S414" i="208"/>
  <c r="T414" i="208"/>
  <c r="U414" i="208"/>
  <c r="V414" i="208"/>
  <c r="W414" i="208"/>
  <c r="X414" i="208"/>
  <c r="Y414" i="208"/>
  <c r="Z414" i="208"/>
  <c r="AA414" i="208"/>
  <c r="AB414" i="208"/>
  <c r="AC414" i="208"/>
  <c r="AD414" i="208"/>
  <c r="AE414" i="208"/>
  <c r="AF414" i="208"/>
  <c r="AG414" i="208"/>
  <c r="AH414" i="208"/>
  <c r="AI414" i="208"/>
  <c r="AJ414" i="208"/>
  <c r="A415" i="208"/>
  <c r="B415" i="208"/>
  <c r="C415" i="208"/>
  <c r="D415" i="208"/>
  <c r="E415" i="208"/>
  <c r="F415" i="208"/>
  <c r="G415" i="208"/>
  <c r="H415" i="208"/>
  <c r="I415" i="208"/>
  <c r="J415" i="208"/>
  <c r="K415" i="208"/>
  <c r="L415" i="208"/>
  <c r="M415" i="208"/>
  <c r="N415" i="208"/>
  <c r="O415" i="208"/>
  <c r="P415" i="208"/>
  <c r="Q415" i="208"/>
  <c r="R415" i="208"/>
  <c r="S415" i="208"/>
  <c r="T415" i="208"/>
  <c r="U415" i="208"/>
  <c r="V415" i="208"/>
  <c r="W415" i="208"/>
  <c r="X415" i="208"/>
  <c r="Y415" i="208"/>
  <c r="Z415" i="208"/>
  <c r="AA415" i="208"/>
  <c r="AB415" i="208"/>
  <c r="AC415" i="208"/>
  <c r="AD415" i="208"/>
  <c r="AE415" i="208"/>
  <c r="AF415" i="208"/>
  <c r="AG415" i="208"/>
  <c r="AH415" i="208"/>
  <c r="AI415" i="208"/>
  <c r="AJ415" i="208"/>
  <c r="A416" i="208"/>
  <c r="B416" i="208"/>
  <c r="C416" i="208"/>
  <c r="D416" i="208"/>
  <c r="E416" i="208"/>
  <c r="F416" i="208"/>
  <c r="G416" i="208"/>
  <c r="H416" i="208"/>
  <c r="I416" i="208"/>
  <c r="J416" i="208"/>
  <c r="K416" i="208"/>
  <c r="L416" i="208"/>
  <c r="M416" i="208"/>
  <c r="N416" i="208"/>
  <c r="O416" i="208"/>
  <c r="P416" i="208"/>
  <c r="Q416" i="208"/>
  <c r="R416" i="208"/>
  <c r="S416" i="208"/>
  <c r="T416" i="208"/>
  <c r="U416" i="208"/>
  <c r="V416" i="208"/>
  <c r="W416" i="208"/>
  <c r="X416" i="208"/>
  <c r="Y416" i="208"/>
  <c r="Z416" i="208"/>
  <c r="AA416" i="208"/>
  <c r="AB416" i="208"/>
  <c r="AC416" i="208"/>
  <c r="AD416" i="208"/>
  <c r="AE416" i="208"/>
  <c r="AF416" i="208"/>
  <c r="AG416" i="208"/>
  <c r="AH416" i="208"/>
  <c r="AI416" i="208"/>
  <c r="AJ416" i="208"/>
  <c r="A417" i="208"/>
  <c r="B417" i="208"/>
  <c r="C417" i="208"/>
  <c r="D417" i="208"/>
  <c r="E417" i="208"/>
  <c r="F417" i="208"/>
  <c r="G417" i="208"/>
  <c r="H417" i="208"/>
  <c r="I417" i="208"/>
  <c r="J417" i="208"/>
  <c r="K417" i="208"/>
  <c r="L417" i="208"/>
  <c r="M417" i="208"/>
  <c r="N417" i="208"/>
  <c r="O417" i="208"/>
  <c r="P417" i="208"/>
  <c r="Q417" i="208"/>
  <c r="R417" i="208"/>
  <c r="S417" i="208"/>
  <c r="T417" i="208"/>
  <c r="U417" i="208"/>
  <c r="V417" i="208"/>
  <c r="W417" i="208"/>
  <c r="X417" i="208"/>
  <c r="Y417" i="208"/>
  <c r="Z417" i="208"/>
  <c r="AA417" i="208"/>
  <c r="AB417" i="208"/>
  <c r="AC417" i="208"/>
  <c r="AD417" i="208"/>
  <c r="AE417" i="208"/>
  <c r="AF417" i="208"/>
  <c r="AG417" i="208"/>
  <c r="AH417" i="208"/>
  <c r="AI417" i="208"/>
  <c r="AJ417" i="208"/>
  <c r="A418" i="208"/>
  <c r="B418" i="208"/>
  <c r="C418" i="208"/>
  <c r="D418" i="208"/>
  <c r="E418" i="208"/>
  <c r="F418" i="208"/>
  <c r="G418" i="208"/>
  <c r="H418" i="208"/>
  <c r="I418" i="208"/>
  <c r="J418" i="208"/>
  <c r="K418" i="208"/>
  <c r="L418" i="208"/>
  <c r="M418" i="208"/>
  <c r="N418" i="208"/>
  <c r="O418" i="208"/>
  <c r="P418" i="208"/>
  <c r="Q418" i="208"/>
  <c r="R418" i="208"/>
  <c r="S418" i="208"/>
  <c r="T418" i="208"/>
  <c r="U418" i="208"/>
  <c r="V418" i="208"/>
  <c r="W418" i="208"/>
  <c r="X418" i="208"/>
  <c r="Y418" i="208"/>
  <c r="Z418" i="208"/>
  <c r="AA418" i="208"/>
  <c r="AB418" i="208"/>
  <c r="AC418" i="208"/>
  <c r="AD418" i="208"/>
  <c r="AE418" i="208"/>
  <c r="AF418" i="208"/>
  <c r="AG418" i="208"/>
  <c r="AH418" i="208"/>
  <c r="AI418" i="208"/>
  <c r="AJ418" i="208"/>
  <c r="A419" i="208"/>
  <c r="B419" i="208"/>
  <c r="C419" i="208"/>
  <c r="D419" i="208"/>
  <c r="E419" i="208"/>
  <c r="F419" i="208"/>
  <c r="G419" i="208"/>
  <c r="H419" i="208"/>
  <c r="I419" i="208"/>
  <c r="J419" i="208"/>
  <c r="K419" i="208"/>
  <c r="L419" i="208"/>
  <c r="M419" i="208"/>
  <c r="N419" i="208"/>
  <c r="O419" i="208"/>
  <c r="P419" i="208"/>
  <c r="Q419" i="208"/>
  <c r="R419" i="208"/>
  <c r="S419" i="208"/>
  <c r="T419" i="208"/>
  <c r="U419" i="208"/>
  <c r="V419" i="208"/>
  <c r="W419" i="208"/>
  <c r="X419" i="208"/>
  <c r="Y419" i="208"/>
  <c r="Z419" i="208"/>
  <c r="AA419" i="208"/>
  <c r="AB419" i="208"/>
  <c r="AC419" i="208"/>
  <c r="AD419" i="208"/>
  <c r="AE419" i="208"/>
  <c r="AF419" i="208"/>
  <c r="AG419" i="208"/>
  <c r="AH419" i="208"/>
  <c r="AI419" i="208"/>
  <c r="AJ419" i="208"/>
  <c r="A420" i="208"/>
  <c r="B420" i="208"/>
  <c r="C420" i="208"/>
  <c r="D420" i="208"/>
  <c r="E420" i="208"/>
  <c r="F420" i="208"/>
  <c r="G420" i="208"/>
  <c r="H420" i="208"/>
  <c r="I420" i="208"/>
  <c r="J420" i="208"/>
  <c r="K420" i="208"/>
  <c r="L420" i="208"/>
  <c r="M420" i="208"/>
  <c r="N420" i="208"/>
  <c r="O420" i="208"/>
  <c r="P420" i="208"/>
  <c r="Q420" i="208"/>
  <c r="R420" i="208"/>
  <c r="S420" i="208"/>
  <c r="T420" i="208"/>
  <c r="U420" i="208"/>
  <c r="V420" i="208"/>
  <c r="W420" i="208"/>
  <c r="X420" i="208"/>
  <c r="Y420" i="208"/>
  <c r="Z420" i="208"/>
  <c r="AA420" i="208"/>
  <c r="AB420" i="208"/>
  <c r="AC420" i="208"/>
  <c r="AD420" i="208"/>
  <c r="AE420" i="208"/>
  <c r="AF420" i="208"/>
  <c r="AG420" i="208"/>
  <c r="AH420" i="208"/>
  <c r="AI420" i="208"/>
  <c r="AJ420" i="208"/>
  <c r="A421" i="208"/>
  <c r="B421" i="208"/>
  <c r="C421" i="208"/>
  <c r="D421" i="208"/>
  <c r="E421" i="208"/>
  <c r="F421" i="208"/>
  <c r="G421" i="208"/>
  <c r="H421" i="208"/>
  <c r="I421" i="208"/>
  <c r="J421" i="208"/>
  <c r="K421" i="208"/>
  <c r="L421" i="208"/>
  <c r="M421" i="208"/>
  <c r="N421" i="208"/>
  <c r="O421" i="208"/>
  <c r="P421" i="208"/>
  <c r="Q421" i="208"/>
  <c r="R421" i="208"/>
  <c r="S421" i="208"/>
  <c r="T421" i="208"/>
  <c r="U421" i="208"/>
  <c r="V421" i="208"/>
  <c r="W421" i="208"/>
  <c r="X421" i="208"/>
  <c r="Y421" i="208"/>
  <c r="Z421" i="208"/>
  <c r="AA421" i="208"/>
  <c r="AB421" i="208"/>
  <c r="AC421" i="208"/>
  <c r="AD421" i="208"/>
  <c r="AE421" i="208"/>
  <c r="AF421" i="208"/>
  <c r="AG421" i="208"/>
  <c r="AH421" i="208"/>
  <c r="AI421" i="208"/>
  <c r="AJ421" i="208"/>
  <c r="A422" i="208"/>
  <c r="B422" i="208"/>
  <c r="C422" i="208"/>
  <c r="D422" i="208"/>
  <c r="E422" i="208"/>
  <c r="F422" i="208"/>
  <c r="G422" i="208"/>
  <c r="H422" i="208"/>
  <c r="I422" i="208"/>
  <c r="J422" i="208"/>
  <c r="K422" i="208"/>
  <c r="L422" i="208"/>
  <c r="M422" i="208"/>
  <c r="N422" i="208"/>
  <c r="O422" i="208"/>
  <c r="P422" i="208"/>
  <c r="Q422" i="208"/>
  <c r="R422" i="208"/>
  <c r="S422" i="208"/>
  <c r="T422" i="208"/>
  <c r="U422" i="208"/>
  <c r="V422" i="208"/>
  <c r="W422" i="208"/>
  <c r="X422" i="208"/>
  <c r="Y422" i="208"/>
  <c r="Z422" i="208"/>
  <c r="AA422" i="208"/>
  <c r="AB422" i="208"/>
  <c r="AC422" i="208"/>
  <c r="AD422" i="208"/>
  <c r="AE422" i="208"/>
  <c r="AF422" i="208"/>
  <c r="AG422" i="208"/>
  <c r="AH422" i="208"/>
  <c r="AI422" i="208"/>
  <c r="AJ422" i="208"/>
  <c r="A423" i="208"/>
  <c r="B423" i="208"/>
  <c r="C423" i="208"/>
  <c r="D423" i="208"/>
  <c r="E423" i="208"/>
  <c r="F423" i="208"/>
  <c r="G423" i="208"/>
  <c r="H423" i="208"/>
  <c r="I423" i="208"/>
  <c r="J423" i="208"/>
  <c r="K423" i="208"/>
  <c r="L423" i="208"/>
  <c r="M423" i="208"/>
  <c r="N423" i="208"/>
  <c r="O423" i="208"/>
  <c r="P423" i="208"/>
  <c r="Q423" i="208"/>
  <c r="R423" i="208"/>
  <c r="S423" i="208"/>
  <c r="T423" i="208"/>
  <c r="U423" i="208"/>
  <c r="V423" i="208"/>
  <c r="W423" i="208"/>
  <c r="X423" i="208"/>
  <c r="Y423" i="208"/>
  <c r="Z423" i="208"/>
  <c r="AA423" i="208"/>
  <c r="AB423" i="208"/>
  <c r="AC423" i="208"/>
  <c r="AD423" i="208"/>
  <c r="AE423" i="208"/>
  <c r="AF423" i="208"/>
  <c r="AG423" i="208"/>
  <c r="AH423" i="208"/>
  <c r="AI423" i="208"/>
  <c r="AJ423" i="208"/>
  <c r="A424" i="208"/>
  <c r="B424" i="208"/>
  <c r="C424" i="208"/>
  <c r="D424" i="208"/>
  <c r="E424" i="208"/>
  <c r="F424" i="208"/>
  <c r="G424" i="208"/>
  <c r="H424" i="208"/>
  <c r="I424" i="208"/>
  <c r="J424" i="208"/>
  <c r="K424" i="208"/>
  <c r="L424" i="208"/>
  <c r="M424" i="208"/>
  <c r="N424" i="208"/>
  <c r="O424" i="208"/>
  <c r="P424" i="208"/>
  <c r="Q424" i="208"/>
  <c r="R424" i="208"/>
  <c r="S424" i="208"/>
  <c r="T424" i="208"/>
  <c r="U424" i="208"/>
  <c r="V424" i="208"/>
  <c r="W424" i="208"/>
  <c r="X424" i="208"/>
  <c r="Y424" i="208"/>
  <c r="Z424" i="208"/>
  <c r="AA424" i="208"/>
  <c r="AB424" i="208"/>
  <c r="AC424" i="208"/>
  <c r="AD424" i="208"/>
  <c r="AE424" i="208"/>
  <c r="AF424" i="208"/>
  <c r="AG424" i="208"/>
  <c r="AH424" i="208"/>
  <c r="AI424" i="208"/>
  <c r="AJ424" i="208"/>
  <c r="A425" i="208"/>
  <c r="B425" i="208"/>
  <c r="C425" i="208"/>
  <c r="D425" i="208"/>
  <c r="E425" i="208"/>
  <c r="F425" i="208"/>
  <c r="G425" i="208"/>
  <c r="H425" i="208"/>
  <c r="I425" i="208"/>
  <c r="J425" i="208"/>
  <c r="K425" i="208"/>
  <c r="L425" i="208"/>
  <c r="M425" i="208"/>
  <c r="N425" i="208"/>
  <c r="O425" i="208"/>
  <c r="P425" i="208"/>
  <c r="Q425" i="208"/>
  <c r="R425" i="208"/>
  <c r="S425" i="208"/>
  <c r="T425" i="208"/>
  <c r="U425" i="208"/>
  <c r="V425" i="208"/>
  <c r="W425" i="208"/>
  <c r="X425" i="208"/>
  <c r="Y425" i="208"/>
  <c r="Z425" i="208"/>
  <c r="AA425" i="208"/>
  <c r="AB425" i="208"/>
  <c r="AC425" i="208"/>
  <c r="AD425" i="208"/>
  <c r="AE425" i="208"/>
  <c r="AF425" i="208"/>
  <c r="AG425" i="208"/>
  <c r="AH425" i="208"/>
  <c r="AI425" i="208"/>
  <c r="AJ425" i="208"/>
  <c r="A426" i="208"/>
  <c r="B426" i="208"/>
  <c r="C426" i="208"/>
  <c r="D426" i="208"/>
  <c r="E426" i="208"/>
  <c r="F426" i="208"/>
  <c r="G426" i="208"/>
  <c r="H426" i="208"/>
  <c r="I426" i="208"/>
  <c r="J426" i="208"/>
  <c r="K426" i="208"/>
  <c r="L426" i="208"/>
  <c r="M426" i="208"/>
  <c r="N426" i="208"/>
  <c r="O426" i="208"/>
  <c r="P426" i="208"/>
  <c r="Q426" i="208"/>
  <c r="R426" i="208"/>
  <c r="S426" i="208"/>
  <c r="T426" i="208"/>
  <c r="U426" i="208"/>
  <c r="V426" i="208"/>
  <c r="W426" i="208"/>
  <c r="X426" i="208"/>
  <c r="Y426" i="208"/>
  <c r="Z426" i="208"/>
  <c r="AA426" i="208"/>
  <c r="AB426" i="208"/>
  <c r="AC426" i="208"/>
  <c r="AD426" i="208"/>
  <c r="AE426" i="208"/>
  <c r="AF426" i="208"/>
  <c r="AG426" i="208"/>
  <c r="AH426" i="208"/>
  <c r="AI426" i="208"/>
  <c r="AJ426" i="208"/>
  <c r="A427" i="208"/>
  <c r="B427" i="208"/>
  <c r="C427" i="208"/>
  <c r="D427" i="208"/>
  <c r="E427" i="208"/>
  <c r="F427" i="208"/>
  <c r="G427" i="208"/>
  <c r="H427" i="208"/>
  <c r="I427" i="208"/>
  <c r="J427" i="208"/>
  <c r="K427" i="208"/>
  <c r="L427" i="208"/>
  <c r="M427" i="208"/>
  <c r="N427" i="208"/>
  <c r="O427" i="208"/>
  <c r="P427" i="208"/>
  <c r="Q427" i="208"/>
  <c r="R427" i="208"/>
  <c r="S427" i="208"/>
  <c r="T427" i="208"/>
  <c r="U427" i="208"/>
  <c r="V427" i="208"/>
  <c r="W427" i="208"/>
  <c r="X427" i="208"/>
  <c r="Y427" i="208"/>
  <c r="Z427" i="208"/>
  <c r="AA427" i="208"/>
  <c r="AB427" i="208"/>
  <c r="AC427" i="208"/>
  <c r="AD427" i="208"/>
  <c r="AE427" i="208"/>
  <c r="AF427" i="208"/>
  <c r="AG427" i="208"/>
  <c r="AH427" i="208"/>
  <c r="AI427" i="208"/>
  <c r="AJ427" i="208"/>
  <c r="A428" i="208"/>
  <c r="B428" i="208"/>
  <c r="C428" i="208"/>
  <c r="D428" i="208"/>
  <c r="E428" i="208"/>
  <c r="F428" i="208"/>
  <c r="G428" i="208"/>
  <c r="H428" i="208"/>
  <c r="I428" i="208"/>
  <c r="J428" i="208"/>
  <c r="K428" i="208"/>
  <c r="L428" i="208"/>
  <c r="M428" i="208"/>
  <c r="N428" i="208"/>
  <c r="O428" i="208"/>
  <c r="P428" i="208"/>
  <c r="Q428" i="208"/>
  <c r="R428" i="208"/>
  <c r="S428" i="208"/>
  <c r="T428" i="208"/>
  <c r="U428" i="208"/>
  <c r="V428" i="208"/>
  <c r="W428" i="208"/>
  <c r="X428" i="208"/>
  <c r="Y428" i="208"/>
  <c r="Z428" i="208"/>
  <c r="AA428" i="208"/>
  <c r="AB428" i="208"/>
  <c r="AC428" i="208"/>
  <c r="AD428" i="208"/>
  <c r="AE428" i="208"/>
  <c r="AF428" i="208"/>
  <c r="AG428" i="208"/>
  <c r="AH428" i="208"/>
  <c r="AI428" i="208"/>
  <c r="AJ428" i="208"/>
  <c r="A429" i="208"/>
  <c r="B429" i="208"/>
  <c r="C429" i="208"/>
  <c r="D429" i="208"/>
  <c r="E429" i="208"/>
  <c r="F429" i="208"/>
  <c r="G429" i="208"/>
  <c r="H429" i="208"/>
  <c r="I429" i="208"/>
  <c r="J429" i="208"/>
  <c r="K429" i="208"/>
  <c r="L429" i="208"/>
  <c r="M429" i="208"/>
  <c r="N429" i="208"/>
  <c r="O429" i="208"/>
  <c r="P429" i="208"/>
  <c r="Q429" i="208"/>
  <c r="R429" i="208"/>
  <c r="S429" i="208"/>
  <c r="T429" i="208"/>
  <c r="U429" i="208"/>
  <c r="V429" i="208"/>
  <c r="W429" i="208"/>
  <c r="X429" i="208"/>
  <c r="Y429" i="208"/>
  <c r="Z429" i="208"/>
  <c r="AA429" i="208"/>
  <c r="AB429" i="208"/>
  <c r="AC429" i="208"/>
  <c r="AD429" i="208"/>
  <c r="AE429" i="208"/>
  <c r="AF429" i="208"/>
  <c r="AG429" i="208"/>
  <c r="AH429" i="208"/>
  <c r="AI429" i="208"/>
  <c r="AJ429" i="208"/>
  <c r="A430" i="208"/>
  <c r="B430" i="208"/>
  <c r="C430" i="208"/>
  <c r="D430" i="208"/>
  <c r="E430" i="208"/>
  <c r="F430" i="208"/>
  <c r="G430" i="208"/>
  <c r="H430" i="208"/>
  <c r="I430" i="208"/>
  <c r="J430" i="208"/>
  <c r="K430" i="208"/>
  <c r="L430" i="208"/>
  <c r="M430" i="208"/>
  <c r="N430" i="208"/>
  <c r="O430" i="208"/>
  <c r="P430" i="208"/>
  <c r="Q430" i="208"/>
  <c r="R430" i="208"/>
  <c r="S430" i="208"/>
  <c r="T430" i="208"/>
  <c r="U430" i="208"/>
  <c r="V430" i="208"/>
  <c r="W430" i="208"/>
  <c r="X430" i="208"/>
  <c r="Y430" i="208"/>
  <c r="Z430" i="208"/>
  <c r="AA430" i="208"/>
  <c r="AB430" i="208"/>
  <c r="AC430" i="208"/>
  <c r="AD430" i="208"/>
  <c r="AE430" i="208"/>
  <c r="AF430" i="208"/>
  <c r="AG430" i="208"/>
  <c r="AH430" i="208"/>
  <c r="AI430" i="208"/>
  <c r="AJ430" i="208"/>
  <c r="A431" i="208"/>
  <c r="B431" i="208"/>
  <c r="C431" i="208"/>
  <c r="D431" i="208"/>
  <c r="E431" i="208"/>
  <c r="F431" i="208"/>
  <c r="G431" i="208"/>
  <c r="H431" i="208"/>
  <c r="I431" i="208"/>
  <c r="J431" i="208"/>
  <c r="K431" i="208"/>
  <c r="L431" i="208"/>
  <c r="M431" i="208"/>
  <c r="N431" i="208"/>
  <c r="O431" i="208"/>
  <c r="P431" i="208"/>
  <c r="Q431" i="208"/>
  <c r="R431" i="208"/>
  <c r="S431" i="208"/>
  <c r="T431" i="208"/>
  <c r="U431" i="208"/>
  <c r="V431" i="208"/>
  <c r="W431" i="208"/>
  <c r="X431" i="208"/>
  <c r="Y431" i="208"/>
  <c r="Z431" i="208"/>
  <c r="AA431" i="208"/>
  <c r="AB431" i="208"/>
  <c r="AC431" i="208"/>
  <c r="AD431" i="208"/>
  <c r="AE431" i="208"/>
  <c r="AF431" i="208"/>
  <c r="AG431" i="208"/>
  <c r="AH431" i="208"/>
  <c r="AI431" i="208"/>
  <c r="AJ431" i="208"/>
  <c r="A432" i="208"/>
  <c r="B432" i="208"/>
  <c r="C432" i="208"/>
  <c r="D432" i="208"/>
  <c r="E432" i="208"/>
  <c r="F432" i="208"/>
  <c r="G432" i="208"/>
  <c r="H432" i="208"/>
  <c r="I432" i="208"/>
  <c r="J432" i="208"/>
  <c r="K432" i="208"/>
  <c r="L432" i="208"/>
  <c r="M432" i="208"/>
  <c r="N432" i="208"/>
  <c r="O432" i="208"/>
  <c r="P432" i="208"/>
  <c r="Q432" i="208"/>
  <c r="R432" i="208"/>
  <c r="S432" i="208"/>
  <c r="T432" i="208"/>
  <c r="U432" i="208"/>
  <c r="V432" i="208"/>
  <c r="W432" i="208"/>
  <c r="X432" i="208"/>
  <c r="Y432" i="208"/>
  <c r="Z432" i="208"/>
  <c r="AA432" i="208"/>
  <c r="AB432" i="208"/>
  <c r="AC432" i="208"/>
  <c r="AD432" i="208"/>
  <c r="AE432" i="208"/>
  <c r="AF432" i="208"/>
  <c r="AG432" i="208"/>
  <c r="AH432" i="208"/>
  <c r="AI432" i="208"/>
  <c r="AJ432" i="208"/>
  <c r="A433" i="208"/>
  <c r="B433" i="208"/>
  <c r="C433" i="208"/>
  <c r="D433" i="208"/>
  <c r="E433" i="208"/>
  <c r="F433" i="208"/>
  <c r="G433" i="208"/>
  <c r="H433" i="208"/>
  <c r="I433" i="208"/>
  <c r="J433" i="208"/>
  <c r="K433" i="208"/>
  <c r="L433" i="208"/>
  <c r="M433" i="208"/>
  <c r="N433" i="208"/>
  <c r="O433" i="208"/>
  <c r="P433" i="208"/>
  <c r="Q433" i="208"/>
  <c r="R433" i="208"/>
  <c r="S433" i="208"/>
  <c r="T433" i="208"/>
  <c r="U433" i="208"/>
  <c r="V433" i="208"/>
  <c r="W433" i="208"/>
  <c r="X433" i="208"/>
  <c r="Y433" i="208"/>
  <c r="Z433" i="208"/>
  <c r="AA433" i="208"/>
  <c r="AB433" i="208"/>
  <c r="AC433" i="208"/>
  <c r="AD433" i="208"/>
  <c r="AE433" i="208"/>
  <c r="AF433" i="208"/>
  <c r="AG433" i="208"/>
  <c r="AH433" i="208"/>
  <c r="AI433" i="208"/>
  <c r="AJ433" i="208"/>
  <c r="A434" i="208"/>
  <c r="B434" i="208"/>
  <c r="C434" i="208"/>
  <c r="D434" i="208"/>
  <c r="E434" i="208"/>
  <c r="F434" i="208"/>
  <c r="G434" i="208"/>
  <c r="H434" i="208"/>
  <c r="I434" i="208"/>
  <c r="J434" i="208"/>
  <c r="K434" i="208"/>
  <c r="L434" i="208"/>
  <c r="M434" i="208"/>
  <c r="N434" i="208"/>
  <c r="O434" i="208"/>
  <c r="P434" i="208"/>
  <c r="Q434" i="208"/>
  <c r="R434" i="208"/>
  <c r="S434" i="208"/>
  <c r="T434" i="208"/>
  <c r="U434" i="208"/>
  <c r="V434" i="208"/>
  <c r="W434" i="208"/>
  <c r="X434" i="208"/>
  <c r="Y434" i="208"/>
  <c r="Z434" i="208"/>
  <c r="AA434" i="208"/>
  <c r="AB434" i="208"/>
  <c r="AC434" i="208"/>
  <c r="AD434" i="208"/>
  <c r="AE434" i="208"/>
  <c r="AF434" i="208"/>
  <c r="AG434" i="208"/>
  <c r="AH434" i="208"/>
  <c r="AI434" i="208"/>
  <c r="AJ434" i="208"/>
  <c r="A435" i="208"/>
  <c r="B435" i="208"/>
  <c r="C435" i="208"/>
  <c r="D435" i="208"/>
  <c r="E435" i="208"/>
  <c r="F435" i="208"/>
  <c r="G435" i="208"/>
  <c r="H435" i="208"/>
  <c r="I435" i="208"/>
  <c r="J435" i="208"/>
  <c r="K435" i="208"/>
  <c r="L435" i="208"/>
  <c r="M435" i="208"/>
  <c r="N435" i="208"/>
  <c r="O435" i="208"/>
  <c r="P435" i="208"/>
  <c r="Q435" i="208"/>
  <c r="R435" i="208"/>
  <c r="S435" i="208"/>
  <c r="T435" i="208"/>
  <c r="U435" i="208"/>
  <c r="V435" i="208"/>
  <c r="W435" i="208"/>
  <c r="X435" i="208"/>
  <c r="Y435" i="208"/>
  <c r="Z435" i="208"/>
  <c r="AA435" i="208"/>
  <c r="AB435" i="208"/>
  <c r="AC435" i="208"/>
  <c r="AD435" i="208"/>
  <c r="AE435" i="208"/>
  <c r="AF435" i="208"/>
  <c r="AG435" i="208"/>
  <c r="AH435" i="208"/>
  <c r="AI435" i="208"/>
  <c r="AJ435" i="208"/>
  <c r="A436" i="208"/>
  <c r="B436" i="208"/>
  <c r="C436" i="208"/>
  <c r="D436" i="208"/>
  <c r="E436" i="208"/>
  <c r="F436" i="208"/>
  <c r="G436" i="208"/>
  <c r="H436" i="208"/>
  <c r="I436" i="208"/>
  <c r="J436" i="208"/>
  <c r="K436" i="208"/>
  <c r="L436" i="208"/>
  <c r="M436" i="208"/>
  <c r="N436" i="208"/>
  <c r="O436" i="208"/>
  <c r="P436" i="208"/>
  <c r="Q436" i="208"/>
  <c r="R436" i="208"/>
  <c r="S436" i="208"/>
  <c r="T436" i="208"/>
  <c r="U436" i="208"/>
  <c r="V436" i="208"/>
  <c r="W436" i="208"/>
  <c r="X436" i="208"/>
  <c r="Y436" i="208"/>
  <c r="Z436" i="208"/>
  <c r="AA436" i="208"/>
  <c r="AB436" i="208"/>
  <c r="AC436" i="208"/>
  <c r="AD436" i="208"/>
  <c r="AE436" i="208"/>
  <c r="AF436" i="208"/>
  <c r="AG436" i="208"/>
  <c r="AH436" i="208"/>
  <c r="AI436" i="208"/>
  <c r="AJ436" i="208"/>
  <c r="A437" i="208"/>
  <c r="B437" i="208"/>
  <c r="C437" i="208"/>
  <c r="D437" i="208"/>
  <c r="E437" i="208"/>
  <c r="F437" i="208"/>
  <c r="G437" i="208"/>
  <c r="H437" i="208"/>
  <c r="I437" i="208"/>
  <c r="J437" i="208"/>
  <c r="K437" i="208"/>
  <c r="L437" i="208"/>
  <c r="M437" i="208"/>
  <c r="N437" i="208"/>
  <c r="O437" i="208"/>
  <c r="P437" i="208"/>
  <c r="Q437" i="208"/>
  <c r="R437" i="208"/>
  <c r="S437" i="208"/>
  <c r="T437" i="208"/>
  <c r="U437" i="208"/>
  <c r="V437" i="208"/>
  <c r="W437" i="208"/>
  <c r="X437" i="208"/>
  <c r="Y437" i="208"/>
  <c r="Z437" i="208"/>
  <c r="AA437" i="208"/>
  <c r="AB437" i="208"/>
  <c r="AC437" i="208"/>
  <c r="AD437" i="208"/>
  <c r="AE437" i="208"/>
  <c r="AF437" i="208"/>
  <c r="AG437" i="208"/>
  <c r="AH437" i="208"/>
  <c r="AI437" i="208"/>
  <c r="AJ437" i="208"/>
  <c r="A438" i="208"/>
  <c r="B438" i="208"/>
  <c r="C438" i="208"/>
  <c r="D438" i="208"/>
  <c r="E438" i="208"/>
  <c r="F438" i="208"/>
  <c r="G438" i="208"/>
  <c r="H438" i="208"/>
  <c r="I438" i="208"/>
  <c r="J438" i="208"/>
  <c r="K438" i="208"/>
  <c r="L438" i="208"/>
  <c r="M438" i="208"/>
  <c r="N438" i="208"/>
  <c r="O438" i="208"/>
  <c r="P438" i="208"/>
  <c r="Q438" i="208"/>
  <c r="R438" i="208"/>
  <c r="S438" i="208"/>
  <c r="T438" i="208"/>
  <c r="U438" i="208"/>
  <c r="V438" i="208"/>
  <c r="W438" i="208"/>
  <c r="X438" i="208"/>
  <c r="Y438" i="208"/>
  <c r="Z438" i="208"/>
  <c r="AA438" i="208"/>
  <c r="AB438" i="208"/>
  <c r="AC438" i="208"/>
  <c r="AD438" i="208"/>
  <c r="AE438" i="208"/>
  <c r="AF438" i="208"/>
  <c r="AG438" i="208"/>
  <c r="AH438" i="208"/>
  <c r="AI438" i="208"/>
  <c r="AJ438" i="208"/>
  <c r="A439" i="208"/>
  <c r="B439" i="208"/>
  <c r="C439" i="208"/>
  <c r="D439" i="208"/>
  <c r="E439" i="208"/>
  <c r="F439" i="208"/>
  <c r="G439" i="208"/>
  <c r="H439" i="208"/>
  <c r="I439" i="208"/>
  <c r="J439" i="208"/>
  <c r="K439" i="208"/>
  <c r="L439" i="208"/>
  <c r="M439" i="208"/>
  <c r="N439" i="208"/>
  <c r="O439" i="208"/>
  <c r="P439" i="208"/>
  <c r="Q439" i="208"/>
  <c r="R439" i="208"/>
  <c r="S439" i="208"/>
  <c r="T439" i="208"/>
  <c r="U439" i="208"/>
  <c r="V439" i="208"/>
  <c r="W439" i="208"/>
  <c r="X439" i="208"/>
  <c r="Y439" i="208"/>
  <c r="Z439" i="208"/>
  <c r="AA439" i="208"/>
  <c r="AB439" i="208"/>
  <c r="AC439" i="208"/>
  <c r="AD439" i="208"/>
  <c r="AE439" i="208"/>
  <c r="AF439" i="208"/>
  <c r="AG439" i="208"/>
  <c r="AH439" i="208"/>
  <c r="AI439" i="208"/>
  <c r="AJ439" i="208"/>
  <c r="A440" i="208"/>
  <c r="B440" i="208"/>
  <c r="C440" i="208"/>
  <c r="D440" i="208"/>
  <c r="E440" i="208"/>
  <c r="F440" i="208"/>
  <c r="G440" i="208"/>
  <c r="H440" i="208"/>
  <c r="I440" i="208"/>
  <c r="J440" i="208"/>
  <c r="K440" i="208"/>
  <c r="L440" i="208"/>
  <c r="M440" i="208"/>
  <c r="N440" i="208"/>
  <c r="O440" i="208"/>
  <c r="P440" i="208"/>
  <c r="Q440" i="208"/>
  <c r="R440" i="208"/>
  <c r="S440" i="208"/>
  <c r="T440" i="208"/>
  <c r="U440" i="208"/>
  <c r="V440" i="208"/>
  <c r="W440" i="208"/>
  <c r="X440" i="208"/>
  <c r="Y440" i="208"/>
  <c r="Z440" i="208"/>
  <c r="AA440" i="208"/>
  <c r="AB440" i="208"/>
  <c r="AC440" i="208"/>
  <c r="AD440" i="208"/>
  <c r="AE440" i="208"/>
  <c r="AF440" i="208"/>
  <c r="AG440" i="208"/>
  <c r="AH440" i="208"/>
  <c r="AI440" i="208"/>
  <c r="AJ440" i="208"/>
  <c r="A441" i="208"/>
  <c r="B441" i="208"/>
  <c r="C441" i="208"/>
  <c r="D441" i="208"/>
  <c r="E441" i="208"/>
  <c r="F441" i="208"/>
  <c r="G441" i="208"/>
  <c r="H441" i="208"/>
  <c r="I441" i="208"/>
  <c r="J441" i="208"/>
  <c r="K441" i="208"/>
  <c r="L441" i="208"/>
  <c r="M441" i="208"/>
  <c r="N441" i="208"/>
  <c r="O441" i="208"/>
  <c r="P441" i="208"/>
  <c r="Q441" i="208"/>
  <c r="R441" i="208"/>
  <c r="S441" i="208"/>
  <c r="T441" i="208"/>
  <c r="U441" i="208"/>
  <c r="V441" i="208"/>
  <c r="W441" i="208"/>
  <c r="X441" i="208"/>
  <c r="Y441" i="208"/>
  <c r="Z441" i="208"/>
  <c r="AA441" i="208"/>
  <c r="AB441" i="208"/>
  <c r="AC441" i="208"/>
  <c r="AD441" i="208"/>
  <c r="AE441" i="208"/>
  <c r="AF441" i="208"/>
  <c r="AG441" i="208"/>
  <c r="AH441" i="208"/>
  <c r="AI441" i="208"/>
  <c r="AJ441" i="208"/>
  <c r="A442" i="208"/>
  <c r="B442" i="208"/>
  <c r="C442" i="208"/>
  <c r="D442" i="208"/>
  <c r="E442" i="208"/>
  <c r="F442" i="208"/>
  <c r="G442" i="208"/>
  <c r="H442" i="208"/>
  <c r="I442" i="208"/>
  <c r="J442" i="208"/>
  <c r="K442" i="208"/>
  <c r="L442" i="208"/>
  <c r="M442" i="208"/>
  <c r="N442" i="208"/>
  <c r="O442" i="208"/>
  <c r="P442" i="208"/>
  <c r="Q442" i="208"/>
  <c r="R442" i="208"/>
  <c r="S442" i="208"/>
  <c r="T442" i="208"/>
  <c r="U442" i="208"/>
  <c r="V442" i="208"/>
  <c r="W442" i="208"/>
  <c r="X442" i="208"/>
  <c r="Y442" i="208"/>
  <c r="Z442" i="208"/>
  <c r="AA442" i="208"/>
  <c r="AB442" i="208"/>
  <c r="AC442" i="208"/>
  <c r="AD442" i="208"/>
  <c r="AE442" i="208"/>
  <c r="AF442" i="208"/>
  <c r="AG442" i="208"/>
  <c r="AH442" i="208"/>
  <c r="AI442" i="208"/>
  <c r="AJ442" i="208"/>
  <c r="A443" i="208"/>
  <c r="B443" i="208"/>
  <c r="C443" i="208"/>
  <c r="D443" i="208"/>
  <c r="E443" i="208"/>
  <c r="F443" i="208"/>
  <c r="G443" i="208"/>
  <c r="H443" i="208"/>
  <c r="I443" i="208"/>
  <c r="J443" i="208"/>
  <c r="K443" i="208"/>
  <c r="L443" i="208"/>
  <c r="M443" i="208"/>
  <c r="N443" i="208"/>
  <c r="O443" i="208"/>
  <c r="P443" i="208"/>
  <c r="Q443" i="208"/>
  <c r="R443" i="208"/>
  <c r="S443" i="208"/>
  <c r="T443" i="208"/>
  <c r="U443" i="208"/>
  <c r="V443" i="208"/>
  <c r="W443" i="208"/>
  <c r="X443" i="208"/>
  <c r="Y443" i="208"/>
  <c r="Z443" i="208"/>
  <c r="AA443" i="208"/>
  <c r="AB443" i="208"/>
  <c r="AC443" i="208"/>
  <c r="AD443" i="208"/>
  <c r="AE443" i="208"/>
  <c r="AF443" i="208"/>
  <c r="AG443" i="208"/>
  <c r="AH443" i="208"/>
  <c r="AI443" i="208"/>
  <c r="AJ443" i="208"/>
  <c r="A444" i="208"/>
  <c r="B444" i="208"/>
  <c r="C444" i="208"/>
  <c r="D444" i="208"/>
  <c r="E444" i="208"/>
  <c r="F444" i="208"/>
  <c r="G444" i="208"/>
  <c r="H444" i="208"/>
  <c r="I444" i="208"/>
  <c r="J444" i="208"/>
  <c r="K444" i="208"/>
  <c r="L444" i="208"/>
  <c r="M444" i="208"/>
  <c r="N444" i="208"/>
  <c r="O444" i="208"/>
  <c r="P444" i="208"/>
  <c r="Q444" i="208"/>
  <c r="R444" i="208"/>
  <c r="S444" i="208"/>
  <c r="T444" i="208"/>
  <c r="U444" i="208"/>
  <c r="V444" i="208"/>
  <c r="W444" i="208"/>
  <c r="X444" i="208"/>
  <c r="Y444" i="208"/>
  <c r="Z444" i="208"/>
  <c r="AA444" i="208"/>
  <c r="AB444" i="208"/>
  <c r="AC444" i="208"/>
  <c r="AD444" i="208"/>
  <c r="AE444" i="208"/>
  <c r="AF444" i="208"/>
  <c r="AG444" i="208"/>
  <c r="AH444" i="208"/>
  <c r="AI444" i="208"/>
  <c r="AJ444" i="208"/>
  <c r="A445" i="208"/>
  <c r="B445" i="208"/>
  <c r="C445" i="208"/>
  <c r="D445" i="208"/>
  <c r="E445" i="208"/>
  <c r="F445" i="208"/>
  <c r="G445" i="208"/>
  <c r="H445" i="208"/>
  <c r="I445" i="208"/>
  <c r="J445" i="208"/>
  <c r="K445" i="208"/>
  <c r="L445" i="208"/>
  <c r="M445" i="208"/>
  <c r="N445" i="208"/>
  <c r="O445" i="208"/>
  <c r="P445" i="208"/>
  <c r="Q445" i="208"/>
  <c r="R445" i="208"/>
  <c r="S445" i="208"/>
  <c r="T445" i="208"/>
  <c r="U445" i="208"/>
  <c r="V445" i="208"/>
  <c r="W445" i="208"/>
  <c r="X445" i="208"/>
  <c r="Y445" i="208"/>
  <c r="Z445" i="208"/>
  <c r="AA445" i="208"/>
  <c r="AB445" i="208"/>
  <c r="AC445" i="208"/>
  <c r="AD445" i="208"/>
  <c r="AE445" i="208"/>
  <c r="AF445" i="208"/>
  <c r="AG445" i="208"/>
  <c r="AH445" i="208"/>
  <c r="AI445" i="208"/>
  <c r="AJ445" i="208"/>
  <c r="A446" i="208"/>
  <c r="B446" i="208"/>
  <c r="C446" i="208"/>
  <c r="D446" i="208"/>
  <c r="E446" i="208"/>
  <c r="F446" i="208"/>
  <c r="G446" i="208"/>
  <c r="H446" i="208"/>
  <c r="I446" i="208"/>
  <c r="J446" i="208"/>
  <c r="K446" i="208"/>
  <c r="L446" i="208"/>
  <c r="M446" i="208"/>
  <c r="N446" i="208"/>
  <c r="O446" i="208"/>
  <c r="P446" i="208"/>
  <c r="Q446" i="208"/>
  <c r="R446" i="208"/>
  <c r="S446" i="208"/>
  <c r="T446" i="208"/>
  <c r="U446" i="208"/>
  <c r="V446" i="208"/>
  <c r="W446" i="208"/>
  <c r="X446" i="208"/>
  <c r="Y446" i="208"/>
  <c r="Z446" i="208"/>
  <c r="AA446" i="208"/>
  <c r="AB446" i="208"/>
  <c r="AC446" i="208"/>
  <c r="AD446" i="208"/>
  <c r="AE446" i="208"/>
  <c r="AF446" i="208"/>
  <c r="AG446" i="208"/>
  <c r="AH446" i="208"/>
  <c r="AI446" i="208"/>
  <c r="AJ446" i="208"/>
  <c r="A447" i="208"/>
  <c r="B447" i="208"/>
  <c r="C447" i="208"/>
  <c r="D447" i="208"/>
  <c r="E447" i="208"/>
  <c r="F447" i="208"/>
  <c r="G447" i="208"/>
  <c r="H447" i="208"/>
  <c r="I447" i="208"/>
  <c r="J447" i="208"/>
  <c r="K447" i="208"/>
  <c r="L447" i="208"/>
  <c r="M447" i="208"/>
  <c r="N447" i="208"/>
  <c r="O447" i="208"/>
  <c r="P447" i="208"/>
  <c r="Q447" i="208"/>
  <c r="R447" i="208"/>
  <c r="S447" i="208"/>
  <c r="T447" i="208"/>
  <c r="U447" i="208"/>
  <c r="V447" i="208"/>
  <c r="W447" i="208"/>
  <c r="X447" i="208"/>
  <c r="Y447" i="208"/>
  <c r="Z447" i="208"/>
  <c r="AA447" i="208"/>
  <c r="AB447" i="208"/>
  <c r="AC447" i="208"/>
  <c r="AD447" i="208"/>
  <c r="AE447" i="208"/>
  <c r="AF447" i="208"/>
  <c r="AG447" i="208"/>
  <c r="AH447" i="208"/>
  <c r="AI447" i="208"/>
  <c r="AJ447" i="208"/>
  <c r="A448" i="208"/>
  <c r="B448" i="208"/>
  <c r="C448" i="208"/>
  <c r="D448" i="208"/>
  <c r="E448" i="208"/>
  <c r="F448" i="208"/>
  <c r="G448" i="208"/>
  <c r="H448" i="208"/>
  <c r="I448" i="208"/>
  <c r="J448" i="208"/>
  <c r="K448" i="208"/>
  <c r="L448" i="208"/>
  <c r="M448" i="208"/>
  <c r="N448" i="208"/>
  <c r="O448" i="208"/>
  <c r="P448" i="208"/>
  <c r="Q448" i="208"/>
  <c r="R448" i="208"/>
  <c r="S448" i="208"/>
  <c r="T448" i="208"/>
  <c r="U448" i="208"/>
  <c r="V448" i="208"/>
  <c r="W448" i="208"/>
  <c r="X448" i="208"/>
  <c r="Y448" i="208"/>
  <c r="Z448" i="208"/>
  <c r="AA448" i="208"/>
  <c r="AB448" i="208"/>
  <c r="AC448" i="208"/>
  <c r="AD448" i="208"/>
  <c r="AE448" i="208"/>
  <c r="AF448" i="208"/>
  <c r="AG448" i="208"/>
  <c r="AH448" i="208"/>
  <c r="AI448" i="208"/>
  <c r="AJ448" i="208"/>
  <c r="A449" i="208"/>
  <c r="B449" i="208"/>
  <c r="C449" i="208"/>
  <c r="D449" i="208"/>
  <c r="E449" i="208"/>
  <c r="F449" i="208"/>
  <c r="G449" i="208"/>
  <c r="H449" i="208"/>
  <c r="I449" i="208"/>
  <c r="J449" i="208"/>
  <c r="K449" i="208"/>
  <c r="L449" i="208"/>
  <c r="M449" i="208"/>
  <c r="N449" i="208"/>
  <c r="O449" i="208"/>
  <c r="P449" i="208"/>
  <c r="Q449" i="208"/>
  <c r="R449" i="208"/>
  <c r="S449" i="208"/>
  <c r="T449" i="208"/>
  <c r="U449" i="208"/>
  <c r="V449" i="208"/>
  <c r="W449" i="208"/>
  <c r="X449" i="208"/>
  <c r="Y449" i="208"/>
  <c r="Z449" i="208"/>
  <c r="AA449" i="208"/>
  <c r="AB449" i="208"/>
  <c r="AC449" i="208"/>
  <c r="AD449" i="208"/>
  <c r="AE449" i="208"/>
  <c r="AF449" i="208"/>
  <c r="AG449" i="208"/>
  <c r="AH449" i="208"/>
  <c r="AI449" i="208"/>
  <c r="AJ449" i="208"/>
  <c r="A450" i="208"/>
  <c r="B450" i="208"/>
  <c r="C450" i="208"/>
  <c r="D450" i="208"/>
  <c r="E450" i="208"/>
  <c r="F450" i="208"/>
  <c r="G450" i="208"/>
  <c r="H450" i="208"/>
  <c r="I450" i="208"/>
  <c r="J450" i="208"/>
  <c r="K450" i="208"/>
  <c r="L450" i="208"/>
  <c r="M450" i="208"/>
  <c r="N450" i="208"/>
  <c r="O450" i="208"/>
  <c r="P450" i="208"/>
  <c r="Q450" i="208"/>
  <c r="R450" i="208"/>
  <c r="S450" i="208"/>
  <c r="T450" i="208"/>
  <c r="U450" i="208"/>
  <c r="V450" i="208"/>
  <c r="W450" i="208"/>
  <c r="X450" i="208"/>
  <c r="Y450" i="208"/>
  <c r="Z450" i="208"/>
  <c r="AA450" i="208"/>
  <c r="AB450" i="208"/>
  <c r="AC450" i="208"/>
  <c r="AD450" i="208"/>
  <c r="AE450" i="208"/>
  <c r="AF450" i="208"/>
  <c r="AG450" i="208"/>
  <c r="AH450" i="208"/>
  <c r="AI450" i="208"/>
  <c r="AJ450" i="208"/>
  <c r="A451" i="208"/>
  <c r="B451" i="208"/>
  <c r="C451" i="208"/>
  <c r="D451" i="208"/>
  <c r="E451" i="208"/>
  <c r="F451" i="208"/>
  <c r="G451" i="208"/>
  <c r="H451" i="208"/>
  <c r="I451" i="208"/>
  <c r="J451" i="208"/>
  <c r="K451" i="208"/>
  <c r="L451" i="208"/>
  <c r="M451" i="208"/>
  <c r="N451" i="208"/>
  <c r="O451" i="208"/>
  <c r="P451" i="208"/>
  <c r="Q451" i="208"/>
  <c r="R451" i="208"/>
  <c r="S451" i="208"/>
  <c r="T451" i="208"/>
  <c r="U451" i="208"/>
  <c r="V451" i="208"/>
  <c r="W451" i="208"/>
  <c r="X451" i="208"/>
  <c r="Y451" i="208"/>
  <c r="Z451" i="208"/>
  <c r="AA451" i="208"/>
  <c r="AB451" i="208"/>
  <c r="AC451" i="208"/>
  <c r="AD451" i="208"/>
  <c r="AE451" i="208"/>
  <c r="AF451" i="208"/>
  <c r="AG451" i="208"/>
  <c r="AH451" i="208"/>
  <c r="AI451" i="208"/>
  <c r="AJ451" i="208"/>
  <c r="A452" i="208"/>
  <c r="B452" i="208"/>
  <c r="C452" i="208"/>
  <c r="D452" i="208"/>
  <c r="E452" i="208"/>
  <c r="F452" i="208"/>
  <c r="G452" i="208"/>
  <c r="H452" i="208"/>
  <c r="I452" i="208"/>
  <c r="J452" i="208"/>
  <c r="K452" i="208"/>
  <c r="L452" i="208"/>
  <c r="M452" i="208"/>
  <c r="N452" i="208"/>
  <c r="O452" i="208"/>
  <c r="P452" i="208"/>
  <c r="Q452" i="208"/>
  <c r="R452" i="208"/>
  <c r="S452" i="208"/>
  <c r="T452" i="208"/>
  <c r="U452" i="208"/>
  <c r="V452" i="208"/>
  <c r="W452" i="208"/>
  <c r="X452" i="208"/>
  <c r="Y452" i="208"/>
  <c r="Z452" i="208"/>
  <c r="AA452" i="208"/>
  <c r="AB452" i="208"/>
  <c r="AC452" i="208"/>
  <c r="AD452" i="208"/>
  <c r="AE452" i="208"/>
  <c r="AF452" i="208"/>
  <c r="AG452" i="208"/>
  <c r="AH452" i="208"/>
  <c r="AI452" i="208"/>
  <c r="AJ452" i="208"/>
  <c r="A453" i="208"/>
  <c r="B453" i="208"/>
  <c r="C453" i="208"/>
  <c r="D453" i="208"/>
  <c r="E453" i="208"/>
  <c r="F453" i="208"/>
  <c r="G453" i="208"/>
  <c r="H453" i="208"/>
  <c r="I453" i="208"/>
  <c r="J453" i="208"/>
  <c r="K453" i="208"/>
  <c r="L453" i="208"/>
  <c r="M453" i="208"/>
  <c r="N453" i="208"/>
  <c r="O453" i="208"/>
  <c r="P453" i="208"/>
  <c r="Q453" i="208"/>
  <c r="R453" i="208"/>
  <c r="S453" i="208"/>
  <c r="T453" i="208"/>
  <c r="U453" i="208"/>
  <c r="V453" i="208"/>
  <c r="W453" i="208"/>
  <c r="X453" i="208"/>
  <c r="Y453" i="208"/>
  <c r="Z453" i="208"/>
  <c r="AA453" i="208"/>
  <c r="AB453" i="208"/>
  <c r="AC453" i="208"/>
  <c r="AD453" i="208"/>
  <c r="AE453" i="208"/>
  <c r="AF453" i="208"/>
  <c r="AG453" i="208"/>
  <c r="AH453" i="208"/>
  <c r="AI453" i="208"/>
  <c r="AJ453" i="208"/>
  <c r="A454" i="208"/>
  <c r="B454" i="208"/>
  <c r="C454" i="208"/>
  <c r="D454" i="208"/>
  <c r="E454" i="208"/>
  <c r="F454" i="208"/>
  <c r="G454" i="208"/>
  <c r="H454" i="208"/>
  <c r="I454" i="208"/>
  <c r="J454" i="208"/>
  <c r="K454" i="208"/>
  <c r="L454" i="208"/>
  <c r="M454" i="208"/>
  <c r="N454" i="208"/>
  <c r="O454" i="208"/>
  <c r="P454" i="208"/>
  <c r="Q454" i="208"/>
  <c r="R454" i="208"/>
  <c r="S454" i="208"/>
  <c r="T454" i="208"/>
  <c r="U454" i="208"/>
  <c r="V454" i="208"/>
  <c r="W454" i="208"/>
  <c r="X454" i="208"/>
  <c r="Y454" i="208"/>
  <c r="Z454" i="208"/>
  <c r="AA454" i="208"/>
  <c r="AB454" i="208"/>
  <c r="AC454" i="208"/>
  <c r="AD454" i="208"/>
  <c r="AE454" i="208"/>
  <c r="AF454" i="208"/>
  <c r="AG454" i="208"/>
  <c r="AH454" i="208"/>
  <c r="AI454" i="208"/>
  <c r="AJ454" i="208"/>
  <c r="A455" i="208"/>
  <c r="B455" i="208"/>
  <c r="C455" i="208"/>
  <c r="D455" i="208"/>
  <c r="E455" i="208"/>
  <c r="F455" i="208"/>
  <c r="G455" i="208"/>
  <c r="H455" i="208"/>
  <c r="I455" i="208"/>
  <c r="J455" i="208"/>
  <c r="K455" i="208"/>
  <c r="L455" i="208"/>
  <c r="M455" i="208"/>
  <c r="N455" i="208"/>
  <c r="O455" i="208"/>
  <c r="P455" i="208"/>
  <c r="Q455" i="208"/>
  <c r="R455" i="208"/>
  <c r="S455" i="208"/>
  <c r="T455" i="208"/>
  <c r="U455" i="208"/>
  <c r="V455" i="208"/>
  <c r="W455" i="208"/>
  <c r="X455" i="208"/>
  <c r="Y455" i="208"/>
  <c r="Z455" i="208"/>
  <c r="AA455" i="208"/>
  <c r="AB455" i="208"/>
  <c r="AC455" i="208"/>
  <c r="AD455" i="208"/>
  <c r="AE455" i="208"/>
  <c r="AF455" i="208"/>
  <c r="AG455" i="208"/>
  <c r="AH455" i="208"/>
  <c r="AI455" i="208"/>
  <c r="AJ455" i="208"/>
  <c r="A456" i="208"/>
  <c r="B456" i="208"/>
  <c r="C456" i="208"/>
  <c r="D456" i="208"/>
  <c r="E456" i="208"/>
  <c r="F456" i="208"/>
  <c r="G456" i="208"/>
  <c r="H456" i="208"/>
  <c r="I456" i="208"/>
  <c r="J456" i="208"/>
  <c r="K456" i="208"/>
  <c r="L456" i="208"/>
  <c r="M456" i="208"/>
  <c r="N456" i="208"/>
  <c r="O456" i="208"/>
  <c r="P456" i="208"/>
  <c r="Q456" i="208"/>
  <c r="R456" i="208"/>
  <c r="S456" i="208"/>
  <c r="T456" i="208"/>
  <c r="U456" i="208"/>
  <c r="V456" i="208"/>
  <c r="W456" i="208"/>
  <c r="X456" i="208"/>
  <c r="Y456" i="208"/>
  <c r="Z456" i="208"/>
  <c r="AA456" i="208"/>
  <c r="AB456" i="208"/>
  <c r="AC456" i="208"/>
  <c r="AD456" i="208"/>
  <c r="AE456" i="208"/>
  <c r="AF456" i="208"/>
  <c r="AG456" i="208"/>
  <c r="AH456" i="208"/>
  <c r="AI456" i="208"/>
  <c r="AJ456" i="208"/>
  <c r="A457" i="208"/>
  <c r="B457" i="208"/>
  <c r="C457" i="208"/>
  <c r="D457" i="208"/>
  <c r="E457" i="208"/>
  <c r="F457" i="208"/>
  <c r="G457" i="208"/>
  <c r="H457" i="208"/>
  <c r="I457" i="208"/>
  <c r="J457" i="208"/>
  <c r="K457" i="208"/>
  <c r="L457" i="208"/>
  <c r="M457" i="208"/>
  <c r="N457" i="208"/>
  <c r="O457" i="208"/>
  <c r="P457" i="208"/>
  <c r="Q457" i="208"/>
  <c r="R457" i="208"/>
  <c r="S457" i="208"/>
  <c r="T457" i="208"/>
  <c r="U457" i="208"/>
  <c r="V457" i="208"/>
  <c r="W457" i="208"/>
  <c r="X457" i="208"/>
  <c r="Y457" i="208"/>
  <c r="Z457" i="208"/>
  <c r="AA457" i="208"/>
  <c r="AB457" i="208"/>
  <c r="AC457" i="208"/>
  <c r="AD457" i="208"/>
  <c r="AE457" i="208"/>
  <c r="AF457" i="208"/>
  <c r="AG457" i="208"/>
  <c r="AH457" i="208"/>
  <c r="AI457" i="208"/>
  <c r="AJ457" i="208"/>
  <c r="A458" i="208"/>
  <c r="B458" i="208"/>
  <c r="C458" i="208"/>
  <c r="D458" i="208"/>
  <c r="E458" i="208"/>
  <c r="F458" i="208"/>
  <c r="G458" i="208"/>
  <c r="H458" i="208"/>
  <c r="I458" i="208"/>
  <c r="J458" i="208"/>
  <c r="K458" i="208"/>
  <c r="L458" i="208"/>
  <c r="M458" i="208"/>
  <c r="N458" i="208"/>
  <c r="O458" i="208"/>
  <c r="P458" i="208"/>
  <c r="Q458" i="208"/>
  <c r="R458" i="208"/>
  <c r="S458" i="208"/>
  <c r="T458" i="208"/>
  <c r="U458" i="208"/>
  <c r="V458" i="208"/>
  <c r="W458" i="208"/>
  <c r="X458" i="208"/>
  <c r="Y458" i="208"/>
  <c r="Z458" i="208"/>
  <c r="AA458" i="208"/>
  <c r="AB458" i="208"/>
  <c r="AC458" i="208"/>
  <c r="AD458" i="208"/>
  <c r="AE458" i="208"/>
  <c r="AF458" i="208"/>
  <c r="AG458" i="208"/>
  <c r="AH458" i="208"/>
  <c r="AI458" i="208"/>
  <c r="AJ458" i="208"/>
  <c r="A459" i="208"/>
  <c r="B459" i="208"/>
  <c r="C459" i="208"/>
  <c r="D459" i="208"/>
  <c r="E459" i="208"/>
  <c r="F459" i="208"/>
  <c r="G459" i="208"/>
  <c r="H459" i="208"/>
  <c r="I459" i="208"/>
  <c r="J459" i="208"/>
  <c r="K459" i="208"/>
  <c r="L459" i="208"/>
  <c r="M459" i="208"/>
  <c r="N459" i="208"/>
  <c r="O459" i="208"/>
  <c r="P459" i="208"/>
  <c r="Q459" i="208"/>
  <c r="R459" i="208"/>
  <c r="S459" i="208"/>
  <c r="T459" i="208"/>
  <c r="U459" i="208"/>
  <c r="V459" i="208"/>
  <c r="W459" i="208"/>
  <c r="X459" i="208"/>
  <c r="Y459" i="208"/>
  <c r="Z459" i="208"/>
  <c r="AA459" i="208"/>
  <c r="AB459" i="208"/>
  <c r="AC459" i="208"/>
  <c r="AD459" i="208"/>
  <c r="AE459" i="208"/>
  <c r="AF459" i="208"/>
  <c r="AG459" i="208"/>
  <c r="AH459" i="208"/>
  <c r="AI459" i="208"/>
  <c r="AJ459" i="208"/>
  <c r="A460" i="208"/>
  <c r="B460" i="208"/>
  <c r="C460" i="208"/>
  <c r="D460" i="208"/>
  <c r="E460" i="208"/>
  <c r="F460" i="208"/>
  <c r="G460" i="208"/>
  <c r="H460" i="208"/>
  <c r="I460" i="208"/>
  <c r="J460" i="208"/>
  <c r="K460" i="208"/>
  <c r="L460" i="208"/>
  <c r="M460" i="208"/>
  <c r="N460" i="208"/>
  <c r="O460" i="208"/>
  <c r="P460" i="208"/>
  <c r="Q460" i="208"/>
  <c r="R460" i="208"/>
  <c r="S460" i="208"/>
  <c r="T460" i="208"/>
  <c r="U460" i="208"/>
  <c r="V460" i="208"/>
  <c r="W460" i="208"/>
  <c r="X460" i="208"/>
  <c r="Y460" i="208"/>
  <c r="Z460" i="208"/>
  <c r="AA460" i="208"/>
  <c r="AB460" i="208"/>
  <c r="AC460" i="208"/>
  <c r="AD460" i="208"/>
  <c r="AE460" i="208"/>
  <c r="AF460" i="208"/>
  <c r="AG460" i="208"/>
  <c r="AH460" i="208"/>
  <c r="AI460" i="208"/>
  <c r="AJ460" i="208"/>
  <c r="A461" i="208"/>
  <c r="B461" i="208"/>
  <c r="C461" i="208"/>
  <c r="D461" i="208"/>
  <c r="E461" i="208"/>
  <c r="F461" i="208"/>
  <c r="G461" i="208"/>
  <c r="H461" i="208"/>
  <c r="I461" i="208"/>
  <c r="J461" i="208"/>
  <c r="K461" i="208"/>
  <c r="L461" i="208"/>
  <c r="M461" i="208"/>
  <c r="N461" i="208"/>
  <c r="O461" i="208"/>
  <c r="P461" i="208"/>
  <c r="Q461" i="208"/>
  <c r="R461" i="208"/>
  <c r="S461" i="208"/>
  <c r="T461" i="208"/>
  <c r="U461" i="208"/>
  <c r="V461" i="208"/>
  <c r="W461" i="208"/>
  <c r="X461" i="208"/>
  <c r="Y461" i="208"/>
  <c r="Z461" i="208"/>
  <c r="AA461" i="208"/>
  <c r="AB461" i="208"/>
  <c r="AC461" i="208"/>
  <c r="AD461" i="208"/>
  <c r="AE461" i="208"/>
  <c r="AF461" i="208"/>
  <c r="AG461" i="208"/>
  <c r="AH461" i="208"/>
  <c r="AI461" i="208"/>
  <c r="AJ461" i="208"/>
  <c r="A462" i="208"/>
  <c r="B462" i="208"/>
  <c r="C462" i="208"/>
  <c r="D462" i="208"/>
  <c r="E462" i="208"/>
  <c r="F462" i="208"/>
  <c r="G462" i="208"/>
  <c r="H462" i="208"/>
  <c r="I462" i="208"/>
  <c r="J462" i="208"/>
  <c r="K462" i="208"/>
  <c r="L462" i="208"/>
  <c r="M462" i="208"/>
  <c r="N462" i="208"/>
  <c r="O462" i="208"/>
  <c r="P462" i="208"/>
  <c r="Q462" i="208"/>
  <c r="R462" i="208"/>
  <c r="S462" i="208"/>
  <c r="T462" i="208"/>
  <c r="U462" i="208"/>
  <c r="V462" i="208"/>
  <c r="W462" i="208"/>
  <c r="X462" i="208"/>
  <c r="Y462" i="208"/>
  <c r="Z462" i="208"/>
  <c r="AA462" i="208"/>
  <c r="AB462" i="208"/>
  <c r="AC462" i="208"/>
  <c r="AD462" i="208"/>
  <c r="AE462" i="208"/>
  <c r="AF462" i="208"/>
  <c r="AG462" i="208"/>
  <c r="AH462" i="208"/>
  <c r="AI462" i="208"/>
  <c r="AJ462" i="208"/>
  <c r="A463" i="208"/>
  <c r="B463" i="208"/>
  <c r="C463" i="208"/>
  <c r="D463" i="208"/>
  <c r="E463" i="208"/>
  <c r="F463" i="208"/>
  <c r="G463" i="208"/>
  <c r="H463" i="208"/>
  <c r="I463" i="208"/>
  <c r="J463" i="208"/>
  <c r="K463" i="208"/>
  <c r="L463" i="208"/>
  <c r="M463" i="208"/>
  <c r="N463" i="208"/>
  <c r="O463" i="208"/>
  <c r="P463" i="208"/>
  <c r="Q463" i="208"/>
  <c r="R463" i="208"/>
  <c r="S463" i="208"/>
  <c r="T463" i="208"/>
  <c r="U463" i="208"/>
  <c r="V463" i="208"/>
  <c r="W463" i="208"/>
  <c r="X463" i="208"/>
  <c r="Y463" i="208"/>
  <c r="Z463" i="208"/>
  <c r="AA463" i="208"/>
  <c r="AB463" i="208"/>
  <c r="AC463" i="208"/>
  <c r="AD463" i="208"/>
  <c r="AE463" i="208"/>
  <c r="AF463" i="208"/>
  <c r="AG463" i="208"/>
  <c r="AH463" i="208"/>
  <c r="AI463" i="208"/>
  <c r="AJ463" i="208"/>
  <c r="A464" i="208"/>
  <c r="B464" i="208"/>
  <c r="C464" i="208"/>
  <c r="D464" i="208"/>
  <c r="E464" i="208"/>
  <c r="F464" i="208"/>
  <c r="G464" i="208"/>
  <c r="H464" i="208"/>
  <c r="I464" i="208"/>
  <c r="J464" i="208"/>
  <c r="K464" i="208"/>
  <c r="L464" i="208"/>
  <c r="M464" i="208"/>
  <c r="N464" i="208"/>
  <c r="O464" i="208"/>
  <c r="P464" i="208"/>
  <c r="Q464" i="208"/>
  <c r="R464" i="208"/>
  <c r="S464" i="208"/>
  <c r="T464" i="208"/>
  <c r="U464" i="208"/>
  <c r="V464" i="208"/>
  <c r="W464" i="208"/>
  <c r="X464" i="208"/>
  <c r="Y464" i="208"/>
  <c r="Z464" i="208"/>
  <c r="AA464" i="208"/>
  <c r="AB464" i="208"/>
  <c r="AC464" i="208"/>
  <c r="AD464" i="208"/>
  <c r="AE464" i="208"/>
  <c r="AF464" i="208"/>
  <c r="AG464" i="208"/>
  <c r="AH464" i="208"/>
  <c r="AI464" i="208"/>
  <c r="AJ464" i="208"/>
  <c r="A465" i="208"/>
  <c r="B465" i="208"/>
  <c r="C465" i="208"/>
  <c r="D465" i="208"/>
  <c r="E465" i="208"/>
  <c r="F465" i="208"/>
  <c r="G465" i="208"/>
  <c r="H465" i="208"/>
  <c r="I465" i="208"/>
  <c r="J465" i="208"/>
  <c r="K465" i="208"/>
  <c r="L465" i="208"/>
  <c r="M465" i="208"/>
  <c r="N465" i="208"/>
  <c r="O465" i="208"/>
  <c r="P465" i="208"/>
  <c r="Q465" i="208"/>
  <c r="R465" i="208"/>
  <c r="S465" i="208"/>
  <c r="T465" i="208"/>
  <c r="U465" i="208"/>
  <c r="V465" i="208"/>
  <c r="W465" i="208"/>
  <c r="X465" i="208"/>
  <c r="Y465" i="208"/>
  <c r="Z465" i="208"/>
  <c r="AA465" i="208"/>
  <c r="AB465" i="208"/>
  <c r="AC465" i="208"/>
  <c r="AD465" i="208"/>
  <c r="AE465" i="208"/>
  <c r="AF465" i="208"/>
  <c r="AG465" i="208"/>
  <c r="AH465" i="208"/>
  <c r="AI465" i="208"/>
  <c r="AJ465" i="208"/>
  <c r="A466" i="208"/>
  <c r="B466" i="208"/>
  <c r="C466" i="208"/>
  <c r="D466" i="208"/>
  <c r="E466" i="208"/>
  <c r="F466" i="208"/>
  <c r="G466" i="208"/>
  <c r="H466" i="208"/>
  <c r="I466" i="208"/>
  <c r="J466" i="208"/>
  <c r="K466" i="208"/>
  <c r="L466" i="208"/>
  <c r="M466" i="208"/>
  <c r="N466" i="208"/>
  <c r="O466" i="208"/>
  <c r="P466" i="208"/>
  <c r="Q466" i="208"/>
  <c r="R466" i="208"/>
  <c r="S466" i="208"/>
  <c r="T466" i="208"/>
  <c r="U466" i="208"/>
  <c r="V466" i="208"/>
  <c r="W466" i="208"/>
  <c r="X466" i="208"/>
  <c r="Y466" i="208"/>
  <c r="Z466" i="208"/>
  <c r="AA466" i="208"/>
  <c r="AB466" i="208"/>
  <c r="AC466" i="208"/>
  <c r="AD466" i="208"/>
  <c r="AE466" i="208"/>
  <c r="AF466" i="208"/>
  <c r="AG466" i="208"/>
  <c r="AH466" i="208"/>
  <c r="AI466" i="208"/>
  <c r="AJ466" i="208"/>
  <c r="A467" i="208"/>
  <c r="B467" i="208"/>
  <c r="C467" i="208"/>
  <c r="D467" i="208"/>
  <c r="E467" i="208"/>
  <c r="F467" i="208"/>
  <c r="G467" i="208"/>
  <c r="H467" i="208"/>
  <c r="I467" i="208"/>
  <c r="J467" i="208"/>
  <c r="K467" i="208"/>
  <c r="L467" i="208"/>
  <c r="M467" i="208"/>
  <c r="N467" i="208"/>
  <c r="O467" i="208"/>
  <c r="P467" i="208"/>
  <c r="Q467" i="208"/>
  <c r="R467" i="208"/>
  <c r="S467" i="208"/>
  <c r="T467" i="208"/>
  <c r="U467" i="208"/>
  <c r="V467" i="208"/>
  <c r="W467" i="208"/>
  <c r="X467" i="208"/>
  <c r="Y467" i="208"/>
  <c r="Z467" i="208"/>
  <c r="AA467" i="208"/>
  <c r="AB467" i="208"/>
  <c r="AC467" i="208"/>
  <c r="AD467" i="208"/>
  <c r="AE467" i="208"/>
  <c r="AF467" i="208"/>
  <c r="AG467" i="208"/>
  <c r="AH467" i="208"/>
  <c r="AI467" i="208"/>
  <c r="AJ467" i="208"/>
  <c r="A468" i="208"/>
  <c r="B468" i="208"/>
  <c r="C468" i="208"/>
  <c r="D468" i="208"/>
  <c r="E468" i="208"/>
  <c r="F468" i="208"/>
  <c r="G468" i="208"/>
  <c r="H468" i="208"/>
  <c r="I468" i="208"/>
  <c r="J468" i="208"/>
  <c r="K468" i="208"/>
  <c r="L468" i="208"/>
  <c r="M468" i="208"/>
  <c r="N468" i="208"/>
  <c r="O468" i="208"/>
  <c r="P468" i="208"/>
  <c r="Q468" i="208"/>
  <c r="R468" i="208"/>
  <c r="S468" i="208"/>
  <c r="T468" i="208"/>
  <c r="U468" i="208"/>
  <c r="V468" i="208"/>
  <c r="W468" i="208"/>
  <c r="X468" i="208"/>
  <c r="Y468" i="208"/>
  <c r="Z468" i="208"/>
  <c r="AA468" i="208"/>
  <c r="AB468" i="208"/>
  <c r="AC468" i="208"/>
  <c r="AD468" i="208"/>
  <c r="AE468" i="208"/>
  <c r="AF468" i="208"/>
  <c r="AG468" i="208"/>
  <c r="AH468" i="208"/>
  <c r="AI468" i="208"/>
  <c r="AJ468" i="208"/>
  <c r="A469" i="208"/>
  <c r="B469" i="208"/>
  <c r="C469" i="208"/>
  <c r="D469" i="208"/>
  <c r="E469" i="208"/>
  <c r="F469" i="208"/>
  <c r="G469" i="208"/>
  <c r="H469" i="208"/>
  <c r="I469" i="208"/>
  <c r="J469" i="208"/>
  <c r="K469" i="208"/>
  <c r="L469" i="208"/>
  <c r="M469" i="208"/>
  <c r="N469" i="208"/>
  <c r="O469" i="208"/>
  <c r="P469" i="208"/>
  <c r="Q469" i="208"/>
  <c r="R469" i="208"/>
  <c r="S469" i="208"/>
  <c r="T469" i="208"/>
  <c r="U469" i="208"/>
  <c r="V469" i="208"/>
  <c r="W469" i="208"/>
  <c r="X469" i="208"/>
  <c r="Y469" i="208"/>
  <c r="Z469" i="208"/>
  <c r="AA469" i="208"/>
  <c r="AB469" i="208"/>
  <c r="AC469" i="208"/>
  <c r="AD469" i="208"/>
  <c r="AE469" i="208"/>
  <c r="AF469" i="208"/>
  <c r="AG469" i="208"/>
  <c r="AH469" i="208"/>
  <c r="AI469" i="208"/>
  <c r="AJ469" i="208"/>
  <c r="A470" i="208"/>
  <c r="B470" i="208"/>
  <c r="C470" i="208"/>
  <c r="D470" i="208"/>
  <c r="E470" i="208"/>
  <c r="F470" i="208"/>
  <c r="G470" i="208"/>
  <c r="H470" i="208"/>
  <c r="I470" i="208"/>
  <c r="J470" i="208"/>
  <c r="K470" i="208"/>
  <c r="L470" i="208"/>
  <c r="M470" i="208"/>
  <c r="N470" i="208"/>
  <c r="O470" i="208"/>
  <c r="P470" i="208"/>
  <c r="Q470" i="208"/>
  <c r="R470" i="208"/>
  <c r="S470" i="208"/>
  <c r="T470" i="208"/>
  <c r="U470" i="208"/>
  <c r="V470" i="208"/>
  <c r="W470" i="208"/>
  <c r="X470" i="208"/>
  <c r="Y470" i="208"/>
  <c r="Z470" i="208"/>
  <c r="AA470" i="208"/>
  <c r="AB470" i="208"/>
  <c r="AC470" i="208"/>
  <c r="AD470" i="208"/>
  <c r="AE470" i="208"/>
  <c r="AF470" i="208"/>
  <c r="AG470" i="208"/>
  <c r="AH470" i="208"/>
  <c r="AI470" i="208"/>
  <c r="AJ470" i="208"/>
  <c r="A471" i="208"/>
  <c r="B471" i="208"/>
  <c r="C471" i="208"/>
  <c r="D471" i="208"/>
  <c r="E471" i="208"/>
  <c r="F471" i="208"/>
  <c r="G471" i="208"/>
  <c r="H471" i="208"/>
  <c r="I471" i="208"/>
  <c r="J471" i="208"/>
  <c r="K471" i="208"/>
  <c r="L471" i="208"/>
  <c r="M471" i="208"/>
  <c r="N471" i="208"/>
  <c r="O471" i="208"/>
  <c r="P471" i="208"/>
  <c r="Q471" i="208"/>
  <c r="R471" i="208"/>
  <c r="S471" i="208"/>
  <c r="T471" i="208"/>
  <c r="U471" i="208"/>
  <c r="V471" i="208"/>
  <c r="W471" i="208"/>
  <c r="X471" i="208"/>
  <c r="Y471" i="208"/>
  <c r="Z471" i="208"/>
  <c r="AA471" i="208"/>
  <c r="AB471" i="208"/>
  <c r="AC471" i="208"/>
  <c r="AD471" i="208"/>
  <c r="AE471" i="208"/>
  <c r="AF471" i="208"/>
  <c r="AG471" i="208"/>
  <c r="AH471" i="208"/>
  <c r="AI471" i="208"/>
  <c r="AJ471" i="208"/>
  <c r="A472" i="208"/>
  <c r="B472" i="208"/>
  <c r="C472" i="208"/>
  <c r="D472" i="208"/>
  <c r="E472" i="208"/>
  <c r="F472" i="208"/>
  <c r="G472" i="208"/>
  <c r="H472" i="208"/>
  <c r="I472" i="208"/>
  <c r="J472" i="208"/>
  <c r="K472" i="208"/>
  <c r="L472" i="208"/>
  <c r="M472" i="208"/>
  <c r="N472" i="208"/>
  <c r="O472" i="208"/>
  <c r="P472" i="208"/>
  <c r="Q472" i="208"/>
  <c r="R472" i="208"/>
  <c r="S472" i="208"/>
  <c r="T472" i="208"/>
  <c r="U472" i="208"/>
  <c r="V472" i="208"/>
  <c r="W472" i="208"/>
  <c r="X472" i="208"/>
  <c r="Y472" i="208"/>
  <c r="Z472" i="208"/>
  <c r="AA472" i="208"/>
  <c r="AB472" i="208"/>
  <c r="AC472" i="208"/>
  <c r="AD472" i="208"/>
  <c r="AE472" i="208"/>
  <c r="AF472" i="208"/>
  <c r="AG472" i="208"/>
  <c r="AH472" i="208"/>
  <c r="AI472" i="208"/>
  <c r="AJ472" i="208"/>
  <c r="A473" i="208"/>
  <c r="B473" i="208"/>
  <c r="C473" i="208"/>
  <c r="D473" i="208"/>
  <c r="E473" i="208"/>
  <c r="F473" i="208"/>
  <c r="G473" i="208"/>
  <c r="H473" i="208"/>
  <c r="I473" i="208"/>
  <c r="J473" i="208"/>
  <c r="K473" i="208"/>
  <c r="L473" i="208"/>
  <c r="M473" i="208"/>
  <c r="N473" i="208"/>
  <c r="O473" i="208"/>
  <c r="P473" i="208"/>
  <c r="Q473" i="208"/>
  <c r="R473" i="208"/>
  <c r="S473" i="208"/>
  <c r="T473" i="208"/>
  <c r="U473" i="208"/>
  <c r="V473" i="208"/>
  <c r="W473" i="208"/>
  <c r="X473" i="208"/>
  <c r="Y473" i="208"/>
  <c r="Z473" i="208"/>
  <c r="AA473" i="208"/>
  <c r="AB473" i="208"/>
  <c r="AC473" i="208"/>
  <c r="AD473" i="208"/>
  <c r="AE473" i="208"/>
  <c r="AF473" i="208"/>
  <c r="AG473" i="208"/>
  <c r="AH473" i="208"/>
  <c r="AI473" i="208"/>
  <c r="AJ473" i="208"/>
  <c r="A474" i="208"/>
  <c r="B474" i="208"/>
  <c r="C474" i="208"/>
  <c r="D474" i="208"/>
  <c r="E474" i="208"/>
  <c r="F474" i="208"/>
  <c r="G474" i="208"/>
  <c r="H474" i="208"/>
  <c r="I474" i="208"/>
  <c r="J474" i="208"/>
  <c r="K474" i="208"/>
  <c r="L474" i="208"/>
  <c r="M474" i="208"/>
  <c r="N474" i="208"/>
  <c r="O474" i="208"/>
  <c r="P474" i="208"/>
  <c r="Q474" i="208"/>
  <c r="R474" i="208"/>
  <c r="S474" i="208"/>
  <c r="T474" i="208"/>
  <c r="U474" i="208"/>
  <c r="V474" i="208"/>
  <c r="W474" i="208"/>
  <c r="X474" i="208"/>
  <c r="Y474" i="208"/>
  <c r="Z474" i="208"/>
  <c r="AA474" i="208"/>
  <c r="AB474" i="208"/>
  <c r="AC474" i="208"/>
  <c r="AD474" i="208"/>
  <c r="AE474" i="208"/>
  <c r="AF474" i="208"/>
  <c r="AG474" i="208"/>
  <c r="AH474" i="208"/>
  <c r="AI474" i="208"/>
  <c r="AJ474" i="208"/>
  <c r="A475" i="208"/>
  <c r="B475" i="208"/>
  <c r="C475" i="208"/>
  <c r="D475" i="208"/>
  <c r="E475" i="208"/>
  <c r="F475" i="208"/>
  <c r="G475" i="208"/>
  <c r="H475" i="208"/>
  <c r="I475" i="208"/>
  <c r="J475" i="208"/>
  <c r="K475" i="208"/>
  <c r="L475" i="208"/>
  <c r="M475" i="208"/>
  <c r="N475" i="208"/>
  <c r="O475" i="208"/>
  <c r="P475" i="208"/>
  <c r="Q475" i="208"/>
  <c r="R475" i="208"/>
  <c r="S475" i="208"/>
  <c r="T475" i="208"/>
  <c r="U475" i="208"/>
  <c r="V475" i="208"/>
  <c r="W475" i="208"/>
  <c r="X475" i="208"/>
  <c r="Y475" i="208"/>
  <c r="Z475" i="208"/>
  <c r="AA475" i="208"/>
  <c r="AB475" i="208"/>
  <c r="AC475" i="208"/>
  <c r="AD475" i="208"/>
  <c r="AE475" i="208"/>
  <c r="AF475" i="208"/>
  <c r="AG475" i="208"/>
  <c r="AH475" i="208"/>
  <c r="AI475" i="208"/>
  <c r="AJ475" i="208"/>
  <c r="A476" i="208"/>
  <c r="B476" i="208"/>
  <c r="C476" i="208"/>
  <c r="D476" i="208"/>
  <c r="E476" i="208"/>
  <c r="F476" i="208"/>
  <c r="G476" i="208"/>
  <c r="H476" i="208"/>
  <c r="I476" i="208"/>
  <c r="J476" i="208"/>
  <c r="K476" i="208"/>
  <c r="L476" i="208"/>
  <c r="M476" i="208"/>
  <c r="N476" i="208"/>
  <c r="O476" i="208"/>
  <c r="P476" i="208"/>
  <c r="Q476" i="208"/>
  <c r="R476" i="208"/>
  <c r="S476" i="208"/>
  <c r="T476" i="208"/>
  <c r="U476" i="208"/>
  <c r="V476" i="208"/>
  <c r="W476" i="208"/>
  <c r="X476" i="208"/>
  <c r="Y476" i="208"/>
  <c r="Z476" i="208"/>
  <c r="AA476" i="208"/>
  <c r="AB476" i="208"/>
  <c r="AC476" i="208"/>
  <c r="AD476" i="208"/>
  <c r="AE476" i="208"/>
  <c r="AF476" i="208"/>
  <c r="AG476" i="208"/>
  <c r="AH476" i="208"/>
  <c r="AI476" i="208"/>
  <c r="AJ476" i="208"/>
  <c r="A477" i="208"/>
  <c r="B477" i="208"/>
  <c r="C477" i="208"/>
  <c r="D477" i="208"/>
  <c r="E477" i="208"/>
  <c r="F477" i="208"/>
  <c r="G477" i="208"/>
  <c r="H477" i="208"/>
  <c r="I477" i="208"/>
  <c r="J477" i="208"/>
  <c r="K477" i="208"/>
  <c r="L477" i="208"/>
  <c r="M477" i="208"/>
  <c r="N477" i="208"/>
  <c r="O477" i="208"/>
  <c r="P477" i="208"/>
  <c r="Q477" i="208"/>
  <c r="R477" i="208"/>
  <c r="S477" i="208"/>
  <c r="T477" i="208"/>
  <c r="U477" i="208"/>
  <c r="V477" i="208"/>
  <c r="W477" i="208"/>
  <c r="X477" i="208"/>
  <c r="Y477" i="208"/>
  <c r="Z477" i="208"/>
  <c r="AA477" i="208"/>
  <c r="AB477" i="208"/>
  <c r="AC477" i="208"/>
  <c r="AD477" i="208"/>
  <c r="AE477" i="208"/>
  <c r="AF477" i="208"/>
  <c r="AG477" i="208"/>
  <c r="AH477" i="208"/>
  <c r="AI477" i="208"/>
  <c r="AJ477" i="208"/>
  <c r="A478" i="208"/>
  <c r="B478" i="208"/>
  <c r="C478" i="208"/>
  <c r="D478" i="208"/>
  <c r="E478" i="208"/>
  <c r="F478" i="208"/>
  <c r="G478" i="208"/>
  <c r="H478" i="208"/>
  <c r="I478" i="208"/>
  <c r="J478" i="208"/>
  <c r="K478" i="208"/>
  <c r="L478" i="208"/>
  <c r="M478" i="208"/>
  <c r="N478" i="208"/>
  <c r="O478" i="208"/>
  <c r="P478" i="208"/>
  <c r="Q478" i="208"/>
  <c r="R478" i="208"/>
  <c r="S478" i="208"/>
  <c r="T478" i="208"/>
  <c r="U478" i="208"/>
  <c r="V478" i="208"/>
  <c r="W478" i="208"/>
  <c r="X478" i="208"/>
  <c r="Y478" i="208"/>
  <c r="Z478" i="208"/>
  <c r="AA478" i="208"/>
  <c r="AB478" i="208"/>
  <c r="AC478" i="208"/>
  <c r="AD478" i="208"/>
  <c r="AE478" i="208"/>
  <c r="AF478" i="208"/>
  <c r="AG478" i="208"/>
  <c r="AH478" i="208"/>
  <c r="AI478" i="208"/>
  <c r="AJ478" i="208"/>
  <c r="A479" i="208"/>
  <c r="B479" i="208"/>
  <c r="C479" i="208"/>
  <c r="D479" i="208"/>
  <c r="E479" i="208"/>
  <c r="F479" i="208"/>
  <c r="G479" i="208"/>
  <c r="H479" i="208"/>
  <c r="I479" i="208"/>
  <c r="J479" i="208"/>
  <c r="K479" i="208"/>
  <c r="L479" i="208"/>
  <c r="M479" i="208"/>
  <c r="N479" i="208"/>
  <c r="O479" i="208"/>
  <c r="P479" i="208"/>
  <c r="Q479" i="208"/>
  <c r="R479" i="208"/>
  <c r="S479" i="208"/>
  <c r="T479" i="208"/>
  <c r="U479" i="208"/>
  <c r="V479" i="208"/>
  <c r="W479" i="208"/>
  <c r="X479" i="208"/>
  <c r="Y479" i="208"/>
  <c r="Z479" i="208"/>
  <c r="AA479" i="208"/>
  <c r="AB479" i="208"/>
  <c r="AC479" i="208"/>
  <c r="AD479" i="208"/>
  <c r="AE479" i="208"/>
  <c r="AF479" i="208"/>
  <c r="AG479" i="208"/>
  <c r="AH479" i="208"/>
  <c r="AI479" i="208"/>
  <c r="AJ479" i="208"/>
  <c r="A480" i="208"/>
  <c r="B480" i="208"/>
  <c r="C480" i="208"/>
  <c r="D480" i="208"/>
  <c r="E480" i="208"/>
  <c r="F480" i="208"/>
  <c r="G480" i="208"/>
  <c r="H480" i="208"/>
  <c r="I480" i="208"/>
  <c r="J480" i="208"/>
  <c r="K480" i="208"/>
  <c r="L480" i="208"/>
  <c r="M480" i="208"/>
  <c r="N480" i="208"/>
  <c r="O480" i="208"/>
  <c r="P480" i="208"/>
  <c r="Q480" i="208"/>
  <c r="R480" i="208"/>
  <c r="S480" i="208"/>
  <c r="T480" i="208"/>
  <c r="U480" i="208"/>
  <c r="V480" i="208"/>
  <c r="W480" i="208"/>
  <c r="X480" i="208"/>
  <c r="Y480" i="208"/>
  <c r="Z480" i="208"/>
  <c r="AA480" i="208"/>
  <c r="AB480" i="208"/>
  <c r="AC480" i="208"/>
  <c r="AD480" i="208"/>
  <c r="AE480" i="208"/>
  <c r="AF480" i="208"/>
  <c r="AG480" i="208"/>
  <c r="AH480" i="208"/>
  <c r="AI480" i="208"/>
  <c r="AJ480" i="208"/>
  <c r="A481" i="208"/>
  <c r="B481" i="208"/>
  <c r="C481" i="208"/>
  <c r="D481" i="208"/>
  <c r="E481" i="208"/>
  <c r="F481" i="208"/>
  <c r="G481" i="208"/>
  <c r="H481" i="208"/>
  <c r="I481" i="208"/>
  <c r="J481" i="208"/>
  <c r="K481" i="208"/>
  <c r="L481" i="208"/>
  <c r="M481" i="208"/>
  <c r="N481" i="208"/>
  <c r="O481" i="208"/>
  <c r="P481" i="208"/>
  <c r="Q481" i="208"/>
  <c r="R481" i="208"/>
  <c r="S481" i="208"/>
  <c r="T481" i="208"/>
  <c r="U481" i="208"/>
  <c r="V481" i="208"/>
  <c r="W481" i="208"/>
  <c r="X481" i="208"/>
  <c r="Y481" i="208"/>
  <c r="Z481" i="208"/>
  <c r="AA481" i="208"/>
  <c r="AB481" i="208"/>
  <c r="AC481" i="208"/>
  <c r="AD481" i="208"/>
  <c r="AE481" i="208"/>
  <c r="AF481" i="208"/>
  <c r="AG481" i="208"/>
  <c r="AH481" i="208"/>
  <c r="AI481" i="208"/>
  <c r="AJ481" i="208"/>
  <c r="A482" i="208"/>
  <c r="B482" i="208"/>
  <c r="C482" i="208"/>
  <c r="D482" i="208"/>
  <c r="E482" i="208"/>
  <c r="F482" i="208"/>
  <c r="G482" i="208"/>
  <c r="H482" i="208"/>
  <c r="I482" i="208"/>
  <c r="J482" i="208"/>
  <c r="K482" i="208"/>
  <c r="L482" i="208"/>
  <c r="M482" i="208"/>
  <c r="N482" i="208"/>
  <c r="O482" i="208"/>
  <c r="P482" i="208"/>
  <c r="Q482" i="208"/>
  <c r="R482" i="208"/>
  <c r="S482" i="208"/>
  <c r="T482" i="208"/>
  <c r="U482" i="208"/>
  <c r="V482" i="208"/>
  <c r="W482" i="208"/>
  <c r="X482" i="208"/>
  <c r="Y482" i="208"/>
  <c r="Z482" i="208"/>
  <c r="AA482" i="208"/>
  <c r="AB482" i="208"/>
  <c r="AC482" i="208"/>
  <c r="AD482" i="208"/>
  <c r="AE482" i="208"/>
  <c r="AF482" i="208"/>
  <c r="AG482" i="208"/>
  <c r="AH482" i="208"/>
  <c r="AI482" i="208"/>
  <c r="AJ482" i="208"/>
  <c r="A483" i="208"/>
  <c r="B483" i="208"/>
  <c r="C483" i="208"/>
  <c r="D483" i="208"/>
  <c r="E483" i="208"/>
  <c r="F483" i="208"/>
  <c r="G483" i="208"/>
  <c r="H483" i="208"/>
  <c r="I483" i="208"/>
  <c r="J483" i="208"/>
  <c r="K483" i="208"/>
  <c r="L483" i="208"/>
  <c r="M483" i="208"/>
  <c r="N483" i="208"/>
  <c r="O483" i="208"/>
  <c r="P483" i="208"/>
  <c r="Q483" i="208"/>
  <c r="R483" i="208"/>
  <c r="S483" i="208"/>
  <c r="T483" i="208"/>
  <c r="U483" i="208"/>
  <c r="V483" i="208"/>
  <c r="W483" i="208"/>
  <c r="X483" i="208"/>
  <c r="Y483" i="208"/>
  <c r="Z483" i="208"/>
  <c r="AA483" i="208"/>
  <c r="AB483" i="208"/>
  <c r="AC483" i="208"/>
  <c r="AD483" i="208"/>
  <c r="AE483" i="208"/>
  <c r="AF483" i="208"/>
  <c r="AG483" i="208"/>
  <c r="AH483" i="208"/>
  <c r="AI483" i="208"/>
  <c r="AJ483" i="208"/>
  <c r="A484" i="208"/>
  <c r="B484" i="208"/>
  <c r="C484" i="208"/>
  <c r="D484" i="208"/>
  <c r="E484" i="208"/>
  <c r="F484" i="208"/>
  <c r="G484" i="208"/>
  <c r="H484" i="208"/>
  <c r="I484" i="208"/>
  <c r="J484" i="208"/>
  <c r="K484" i="208"/>
  <c r="L484" i="208"/>
  <c r="M484" i="208"/>
  <c r="N484" i="208"/>
  <c r="O484" i="208"/>
  <c r="P484" i="208"/>
  <c r="Q484" i="208"/>
  <c r="R484" i="208"/>
  <c r="S484" i="208"/>
  <c r="T484" i="208"/>
  <c r="U484" i="208"/>
  <c r="V484" i="208"/>
  <c r="W484" i="208"/>
  <c r="X484" i="208"/>
  <c r="Y484" i="208"/>
  <c r="Z484" i="208"/>
  <c r="AA484" i="208"/>
  <c r="AB484" i="208"/>
  <c r="AC484" i="208"/>
  <c r="AD484" i="208"/>
  <c r="AE484" i="208"/>
  <c r="AF484" i="208"/>
  <c r="AG484" i="208"/>
  <c r="AH484" i="208"/>
  <c r="AI484" i="208"/>
  <c r="AJ484" i="208"/>
  <c r="A485" i="208"/>
  <c r="B485" i="208"/>
  <c r="C485" i="208"/>
  <c r="D485" i="208"/>
  <c r="E485" i="208"/>
  <c r="F485" i="208"/>
  <c r="G485" i="208"/>
  <c r="H485" i="208"/>
  <c r="I485" i="208"/>
  <c r="J485" i="208"/>
  <c r="K485" i="208"/>
  <c r="L485" i="208"/>
  <c r="M485" i="208"/>
  <c r="N485" i="208"/>
  <c r="O485" i="208"/>
  <c r="P485" i="208"/>
  <c r="Q485" i="208"/>
  <c r="R485" i="208"/>
  <c r="S485" i="208"/>
  <c r="T485" i="208"/>
  <c r="U485" i="208"/>
  <c r="V485" i="208"/>
  <c r="W485" i="208"/>
  <c r="X485" i="208"/>
  <c r="Y485" i="208"/>
  <c r="Z485" i="208"/>
  <c r="AA485" i="208"/>
  <c r="AB485" i="208"/>
  <c r="AC485" i="208"/>
  <c r="AD485" i="208"/>
  <c r="AE485" i="208"/>
  <c r="AF485" i="208"/>
  <c r="AG485" i="208"/>
  <c r="AH485" i="208"/>
  <c r="AI485" i="208"/>
  <c r="AJ485" i="208"/>
  <c r="A486" i="208"/>
  <c r="B486" i="208"/>
  <c r="C486" i="208"/>
  <c r="D486" i="208"/>
  <c r="E486" i="208"/>
  <c r="F486" i="208"/>
  <c r="G486" i="208"/>
  <c r="H486" i="208"/>
  <c r="I486" i="208"/>
  <c r="J486" i="208"/>
  <c r="K486" i="208"/>
  <c r="L486" i="208"/>
  <c r="M486" i="208"/>
  <c r="N486" i="208"/>
  <c r="O486" i="208"/>
  <c r="P486" i="208"/>
  <c r="Q486" i="208"/>
  <c r="R486" i="208"/>
  <c r="S486" i="208"/>
  <c r="T486" i="208"/>
  <c r="U486" i="208"/>
  <c r="V486" i="208"/>
  <c r="W486" i="208"/>
  <c r="X486" i="208"/>
  <c r="Y486" i="208"/>
  <c r="Z486" i="208"/>
  <c r="AA486" i="208"/>
  <c r="AB486" i="208"/>
  <c r="AC486" i="208"/>
  <c r="AD486" i="208"/>
  <c r="AE486" i="208"/>
  <c r="AF486" i="208"/>
  <c r="AG486" i="208"/>
  <c r="AH486" i="208"/>
  <c r="AI486" i="208"/>
  <c r="AJ486" i="208"/>
  <c r="A487" i="208"/>
  <c r="B487" i="208"/>
  <c r="C487" i="208"/>
  <c r="D487" i="208"/>
  <c r="E487" i="208"/>
  <c r="F487" i="208"/>
  <c r="G487" i="208"/>
  <c r="H487" i="208"/>
  <c r="I487" i="208"/>
  <c r="J487" i="208"/>
  <c r="K487" i="208"/>
  <c r="L487" i="208"/>
  <c r="M487" i="208"/>
  <c r="N487" i="208"/>
  <c r="O487" i="208"/>
  <c r="P487" i="208"/>
  <c r="Q487" i="208"/>
  <c r="R487" i="208"/>
  <c r="S487" i="208"/>
  <c r="T487" i="208"/>
  <c r="U487" i="208"/>
  <c r="V487" i="208"/>
  <c r="W487" i="208"/>
  <c r="X487" i="208"/>
  <c r="Y487" i="208"/>
  <c r="Z487" i="208"/>
  <c r="AA487" i="208"/>
  <c r="AB487" i="208"/>
  <c r="AC487" i="208"/>
  <c r="AD487" i="208"/>
  <c r="AE487" i="208"/>
  <c r="AF487" i="208"/>
  <c r="AG487" i="208"/>
  <c r="AH487" i="208"/>
  <c r="AI487" i="208"/>
  <c r="AJ487" i="208"/>
  <c r="A488" i="208"/>
  <c r="B488" i="208"/>
  <c r="C488" i="208"/>
  <c r="D488" i="208"/>
  <c r="E488" i="208"/>
  <c r="F488" i="208"/>
  <c r="G488" i="208"/>
  <c r="H488" i="208"/>
  <c r="I488" i="208"/>
  <c r="J488" i="208"/>
  <c r="K488" i="208"/>
  <c r="L488" i="208"/>
  <c r="M488" i="208"/>
  <c r="N488" i="208"/>
  <c r="O488" i="208"/>
  <c r="P488" i="208"/>
  <c r="Q488" i="208"/>
  <c r="R488" i="208"/>
  <c r="S488" i="208"/>
  <c r="T488" i="208"/>
  <c r="U488" i="208"/>
  <c r="V488" i="208"/>
  <c r="W488" i="208"/>
  <c r="X488" i="208"/>
  <c r="Y488" i="208"/>
  <c r="Z488" i="208"/>
  <c r="AA488" i="208"/>
  <c r="AB488" i="208"/>
  <c r="AC488" i="208"/>
  <c r="AD488" i="208"/>
  <c r="AE488" i="208"/>
  <c r="AF488" i="208"/>
  <c r="AG488" i="208"/>
  <c r="AH488" i="208"/>
  <c r="AI488" i="208"/>
  <c r="AJ488" i="208"/>
  <c r="A489" i="208"/>
  <c r="B489" i="208"/>
  <c r="C489" i="208"/>
  <c r="D489" i="208"/>
  <c r="E489" i="208"/>
  <c r="F489" i="208"/>
  <c r="G489" i="208"/>
  <c r="H489" i="208"/>
  <c r="I489" i="208"/>
  <c r="J489" i="208"/>
  <c r="K489" i="208"/>
  <c r="L489" i="208"/>
  <c r="M489" i="208"/>
  <c r="N489" i="208"/>
  <c r="O489" i="208"/>
  <c r="P489" i="208"/>
  <c r="Q489" i="208"/>
  <c r="R489" i="208"/>
  <c r="S489" i="208"/>
  <c r="T489" i="208"/>
  <c r="U489" i="208"/>
  <c r="V489" i="208"/>
  <c r="W489" i="208"/>
  <c r="X489" i="208"/>
  <c r="Y489" i="208"/>
  <c r="Z489" i="208"/>
  <c r="AA489" i="208"/>
  <c r="AB489" i="208"/>
  <c r="AC489" i="208"/>
  <c r="AD489" i="208"/>
  <c r="AE489" i="208"/>
  <c r="AF489" i="208"/>
  <c r="AG489" i="208"/>
  <c r="AH489" i="208"/>
  <c r="AI489" i="208"/>
  <c r="AJ489" i="208"/>
  <c r="A490" i="208"/>
  <c r="B490" i="208"/>
  <c r="C490" i="208"/>
  <c r="D490" i="208"/>
  <c r="E490" i="208"/>
  <c r="F490" i="208"/>
  <c r="G490" i="208"/>
  <c r="H490" i="208"/>
  <c r="I490" i="208"/>
  <c r="J490" i="208"/>
  <c r="K490" i="208"/>
  <c r="L490" i="208"/>
  <c r="M490" i="208"/>
  <c r="N490" i="208"/>
  <c r="O490" i="208"/>
  <c r="P490" i="208"/>
  <c r="Q490" i="208"/>
  <c r="R490" i="208"/>
  <c r="S490" i="208"/>
  <c r="T490" i="208"/>
  <c r="U490" i="208"/>
  <c r="V490" i="208"/>
  <c r="W490" i="208"/>
  <c r="X490" i="208"/>
  <c r="Y490" i="208"/>
  <c r="Z490" i="208"/>
  <c r="AA490" i="208"/>
  <c r="AB490" i="208"/>
  <c r="AC490" i="208"/>
  <c r="AD490" i="208"/>
  <c r="AE490" i="208"/>
  <c r="AF490" i="208"/>
  <c r="AG490" i="208"/>
  <c r="AH490" i="208"/>
  <c r="AI490" i="208"/>
  <c r="AJ490" i="208"/>
  <c r="A491" i="208"/>
  <c r="B491" i="208"/>
  <c r="C491" i="208"/>
  <c r="D491" i="208"/>
  <c r="E491" i="208"/>
  <c r="F491" i="208"/>
  <c r="G491" i="208"/>
  <c r="H491" i="208"/>
  <c r="I491" i="208"/>
  <c r="J491" i="208"/>
  <c r="K491" i="208"/>
  <c r="L491" i="208"/>
  <c r="M491" i="208"/>
  <c r="N491" i="208"/>
  <c r="O491" i="208"/>
  <c r="P491" i="208"/>
  <c r="Q491" i="208"/>
  <c r="R491" i="208"/>
  <c r="S491" i="208"/>
  <c r="T491" i="208"/>
  <c r="U491" i="208"/>
  <c r="V491" i="208"/>
  <c r="W491" i="208"/>
  <c r="X491" i="208"/>
  <c r="Y491" i="208"/>
  <c r="Z491" i="208"/>
  <c r="AA491" i="208"/>
  <c r="AB491" i="208"/>
  <c r="AC491" i="208"/>
  <c r="AD491" i="208"/>
  <c r="AE491" i="208"/>
  <c r="AF491" i="208"/>
  <c r="AG491" i="208"/>
  <c r="AH491" i="208"/>
  <c r="AI491" i="208"/>
  <c r="AJ491" i="208"/>
  <c r="A492" i="208"/>
  <c r="B492" i="208"/>
  <c r="C492" i="208"/>
  <c r="D492" i="208"/>
  <c r="E492" i="208"/>
  <c r="F492" i="208"/>
  <c r="G492" i="208"/>
  <c r="H492" i="208"/>
  <c r="I492" i="208"/>
  <c r="J492" i="208"/>
  <c r="K492" i="208"/>
  <c r="L492" i="208"/>
  <c r="M492" i="208"/>
  <c r="N492" i="208"/>
  <c r="O492" i="208"/>
  <c r="P492" i="208"/>
  <c r="Q492" i="208"/>
  <c r="R492" i="208"/>
  <c r="S492" i="208"/>
  <c r="T492" i="208"/>
  <c r="U492" i="208"/>
  <c r="V492" i="208"/>
  <c r="W492" i="208"/>
  <c r="X492" i="208"/>
  <c r="Y492" i="208"/>
  <c r="Z492" i="208"/>
  <c r="AA492" i="208"/>
  <c r="AB492" i="208"/>
  <c r="AC492" i="208"/>
  <c r="AD492" i="208"/>
  <c r="AE492" i="208"/>
  <c r="AF492" i="208"/>
  <c r="AG492" i="208"/>
  <c r="AH492" i="208"/>
  <c r="AI492" i="208"/>
  <c r="AJ492" i="208"/>
  <c r="A493" i="208"/>
  <c r="B493" i="208"/>
  <c r="C493" i="208"/>
  <c r="D493" i="208"/>
  <c r="E493" i="208"/>
  <c r="F493" i="208"/>
  <c r="G493" i="208"/>
  <c r="H493" i="208"/>
  <c r="I493" i="208"/>
  <c r="J493" i="208"/>
  <c r="K493" i="208"/>
  <c r="L493" i="208"/>
  <c r="M493" i="208"/>
  <c r="N493" i="208"/>
  <c r="O493" i="208"/>
  <c r="P493" i="208"/>
  <c r="Q493" i="208"/>
  <c r="R493" i="208"/>
  <c r="S493" i="208"/>
  <c r="T493" i="208"/>
  <c r="U493" i="208"/>
  <c r="V493" i="208"/>
  <c r="W493" i="208"/>
  <c r="X493" i="208"/>
  <c r="Y493" i="208"/>
  <c r="Z493" i="208"/>
  <c r="AA493" i="208"/>
  <c r="AB493" i="208"/>
  <c r="AC493" i="208"/>
  <c r="AD493" i="208"/>
  <c r="AE493" i="208"/>
  <c r="AF493" i="208"/>
  <c r="AG493" i="208"/>
  <c r="AH493" i="208"/>
  <c r="AI493" i="208"/>
  <c r="AJ493" i="208"/>
  <c r="A494" i="208"/>
  <c r="B494" i="208"/>
  <c r="C494" i="208"/>
  <c r="D494" i="208"/>
  <c r="E494" i="208"/>
  <c r="F494" i="208"/>
  <c r="G494" i="208"/>
  <c r="H494" i="208"/>
  <c r="I494" i="208"/>
  <c r="J494" i="208"/>
  <c r="K494" i="208"/>
  <c r="L494" i="208"/>
  <c r="M494" i="208"/>
  <c r="N494" i="208"/>
  <c r="O494" i="208"/>
  <c r="P494" i="208"/>
  <c r="Q494" i="208"/>
  <c r="R494" i="208"/>
  <c r="S494" i="208"/>
  <c r="T494" i="208"/>
  <c r="U494" i="208"/>
  <c r="V494" i="208"/>
  <c r="W494" i="208"/>
  <c r="X494" i="208"/>
  <c r="Y494" i="208"/>
  <c r="Z494" i="208"/>
  <c r="AA494" i="208"/>
  <c r="AB494" i="208"/>
  <c r="AC494" i="208"/>
  <c r="AD494" i="208"/>
  <c r="AE494" i="208"/>
  <c r="AF494" i="208"/>
  <c r="AG494" i="208"/>
  <c r="AH494" i="208"/>
  <c r="AI494" i="208"/>
  <c r="AJ494" i="208"/>
  <c r="A495" i="208"/>
  <c r="B495" i="208"/>
  <c r="C495" i="208"/>
  <c r="D495" i="208"/>
  <c r="E495" i="208"/>
  <c r="F495" i="208"/>
  <c r="G495" i="208"/>
  <c r="H495" i="208"/>
  <c r="I495" i="208"/>
  <c r="J495" i="208"/>
  <c r="K495" i="208"/>
  <c r="L495" i="208"/>
  <c r="M495" i="208"/>
  <c r="N495" i="208"/>
  <c r="O495" i="208"/>
  <c r="P495" i="208"/>
  <c r="Q495" i="208"/>
  <c r="R495" i="208"/>
  <c r="S495" i="208"/>
  <c r="T495" i="208"/>
  <c r="U495" i="208"/>
  <c r="V495" i="208"/>
  <c r="W495" i="208"/>
  <c r="X495" i="208"/>
  <c r="Y495" i="208"/>
  <c r="Z495" i="208"/>
  <c r="AA495" i="208"/>
  <c r="AB495" i="208"/>
  <c r="AC495" i="208"/>
  <c r="AD495" i="208"/>
  <c r="AE495" i="208"/>
  <c r="AF495" i="208"/>
  <c r="AG495" i="208"/>
  <c r="AH495" i="208"/>
  <c r="AI495" i="208"/>
  <c r="AJ495" i="208"/>
  <c r="A496" i="208"/>
  <c r="B496" i="208"/>
  <c r="C496" i="208"/>
  <c r="D496" i="208"/>
  <c r="E496" i="208"/>
  <c r="F496" i="208"/>
  <c r="G496" i="208"/>
  <c r="H496" i="208"/>
  <c r="I496" i="208"/>
  <c r="J496" i="208"/>
  <c r="K496" i="208"/>
  <c r="L496" i="208"/>
  <c r="M496" i="208"/>
  <c r="N496" i="208"/>
  <c r="O496" i="208"/>
  <c r="P496" i="208"/>
  <c r="Q496" i="208"/>
  <c r="R496" i="208"/>
  <c r="S496" i="208"/>
  <c r="T496" i="208"/>
  <c r="U496" i="208"/>
  <c r="V496" i="208"/>
  <c r="W496" i="208"/>
  <c r="X496" i="208"/>
  <c r="Y496" i="208"/>
  <c r="Z496" i="208"/>
  <c r="AA496" i="208"/>
  <c r="AB496" i="208"/>
  <c r="AC496" i="208"/>
  <c r="AD496" i="208"/>
  <c r="AE496" i="208"/>
  <c r="AF496" i="208"/>
  <c r="AG496" i="208"/>
  <c r="AH496" i="208"/>
  <c r="AI496" i="208"/>
  <c r="AJ496" i="208"/>
  <c r="A497" i="208"/>
  <c r="B497" i="208"/>
  <c r="C497" i="208"/>
  <c r="D497" i="208"/>
  <c r="E497" i="208"/>
  <c r="F497" i="208"/>
  <c r="G497" i="208"/>
  <c r="H497" i="208"/>
  <c r="I497" i="208"/>
  <c r="J497" i="208"/>
  <c r="K497" i="208"/>
  <c r="L497" i="208"/>
  <c r="M497" i="208"/>
  <c r="N497" i="208"/>
  <c r="O497" i="208"/>
  <c r="P497" i="208"/>
  <c r="Q497" i="208"/>
  <c r="R497" i="208"/>
  <c r="S497" i="208"/>
  <c r="T497" i="208"/>
  <c r="U497" i="208"/>
  <c r="V497" i="208"/>
  <c r="W497" i="208"/>
  <c r="X497" i="208"/>
  <c r="Y497" i="208"/>
  <c r="Z497" i="208"/>
  <c r="AA497" i="208"/>
  <c r="AB497" i="208"/>
  <c r="AC497" i="208"/>
  <c r="AD497" i="208"/>
  <c r="AE497" i="208"/>
  <c r="AF497" i="208"/>
  <c r="AG497" i="208"/>
  <c r="AH497" i="208"/>
  <c r="AI497" i="208"/>
  <c r="AJ497" i="208"/>
  <c r="A498" i="208"/>
  <c r="B498" i="208"/>
  <c r="C498" i="208"/>
  <c r="D498" i="208"/>
  <c r="E498" i="208"/>
  <c r="F498" i="208"/>
  <c r="G498" i="208"/>
  <c r="H498" i="208"/>
  <c r="I498" i="208"/>
  <c r="J498" i="208"/>
  <c r="K498" i="208"/>
  <c r="L498" i="208"/>
  <c r="M498" i="208"/>
  <c r="N498" i="208"/>
  <c r="O498" i="208"/>
  <c r="P498" i="208"/>
  <c r="Q498" i="208"/>
  <c r="R498" i="208"/>
  <c r="S498" i="208"/>
  <c r="T498" i="208"/>
  <c r="U498" i="208"/>
  <c r="V498" i="208"/>
  <c r="W498" i="208"/>
  <c r="X498" i="208"/>
  <c r="Y498" i="208"/>
  <c r="Z498" i="208"/>
  <c r="AA498" i="208"/>
  <c r="AB498" i="208"/>
  <c r="AC498" i="208"/>
  <c r="AD498" i="208"/>
  <c r="AE498" i="208"/>
  <c r="AF498" i="208"/>
  <c r="AG498" i="208"/>
  <c r="AH498" i="208"/>
  <c r="AI498" i="208"/>
  <c r="AJ498" i="208"/>
  <c r="A499" i="208"/>
  <c r="B499" i="208"/>
  <c r="C499" i="208"/>
  <c r="D499" i="208"/>
  <c r="E499" i="208"/>
  <c r="F499" i="208"/>
  <c r="G499" i="208"/>
  <c r="H499" i="208"/>
  <c r="I499" i="208"/>
  <c r="J499" i="208"/>
  <c r="K499" i="208"/>
  <c r="L499" i="208"/>
  <c r="M499" i="208"/>
  <c r="N499" i="208"/>
  <c r="O499" i="208"/>
  <c r="P499" i="208"/>
  <c r="Q499" i="208"/>
  <c r="R499" i="208"/>
  <c r="S499" i="208"/>
  <c r="T499" i="208"/>
  <c r="U499" i="208"/>
  <c r="V499" i="208"/>
  <c r="W499" i="208"/>
  <c r="X499" i="208"/>
  <c r="Y499" i="208"/>
  <c r="Z499" i="208"/>
  <c r="AA499" i="208"/>
  <c r="AB499" i="208"/>
  <c r="AC499" i="208"/>
  <c r="AD499" i="208"/>
  <c r="AE499" i="208"/>
  <c r="AF499" i="208"/>
  <c r="AG499" i="208"/>
  <c r="AH499" i="208"/>
  <c r="AI499" i="208"/>
  <c r="AJ499" i="208"/>
  <c r="A500" i="208"/>
  <c r="B500" i="208"/>
  <c r="C500" i="208"/>
  <c r="D500" i="208"/>
  <c r="E500" i="208"/>
  <c r="F500" i="208"/>
  <c r="G500" i="208"/>
  <c r="H500" i="208"/>
  <c r="I500" i="208"/>
  <c r="J500" i="208"/>
  <c r="K500" i="208"/>
  <c r="L500" i="208"/>
  <c r="M500" i="208"/>
  <c r="N500" i="208"/>
  <c r="O500" i="208"/>
  <c r="P500" i="208"/>
  <c r="Q500" i="208"/>
  <c r="R500" i="208"/>
  <c r="S500" i="208"/>
  <c r="T500" i="208"/>
  <c r="U500" i="208"/>
  <c r="V500" i="208"/>
  <c r="W500" i="208"/>
  <c r="X500" i="208"/>
  <c r="Y500" i="208"/>
  <c r="Z500" i="208"/>
  <c r="AA500" i="208"/>
  <c r="AB500" i="208"/>
  <c r="AC500" i="208"/>
  <c r="AD500" i="208"/>
  <c r="AE500" i="208"/>
  <c r="AF500" i="208"/>
  <c r="AG500" i="208"/>
  <c r="AH500" i="208"/>
  <c r="AI500" i="208"/>
  <c r="AJ500" i="208"/>
  <c r="A501" i="208"/>
  <c r="B501" i="208"/>
  <c r="C501" i="208"/>
  <c r="D501" i="208"/>
  <c r="E501" i="208"/>
  <c r="F501" i="208"/>
  <c r="G501" i="208"/>
  <c r="H501" i="208"/>
  <c r="I501" i="208"/>
  <c r="J501" i="208"/>
  <c r="K501" i="208"/>
  <c r="L501" i="208"/>
  <c r="M501" i="208"/>
  <c r="N501" i="208"/>
  <c r="O501" i="208"/>
  <c r="P501" i="208"/>
  <c r="Q501" i="208"/>
  <c r="R501" i="208"/>
  <c r="S501" i="208"/>
  <c r="T501" i="208"/>
  <c r="U501" i="208"/>
  <c r="V501" i="208"/>
  <c r="W501" i="208"/>
  <c r="X501" i="208"/>
  <c r="Y501" i="208"/>
  <c r="Z501" i="208"/>
  <c r="AA501" i="208"/>
  <c r="AB501" i="208"/>
  <c r="AC501" i="208"/>
  <c r="AD501" i="208"/>
  <c r="AE501" i="208"/>
  <c r="AF501" i="208"/>
  <c r="AG501" i="208"/>
  <c r="AH501" i="208"/>
  <c r="AI501" i="208"/>
  <c r="AJ501" i="208"/>
  <c r="A502" i="208"/>
  <c r="B502" i="208"/>
  <c r="C502" i="208"/>
  <c r="D502" i="208"/>
  <c r="E502" i="208"/>
  <c r="F502" i="208"/>
  <c r="G502" i="208"/>
  <c r="H502" i="208"/>
  <c r="I502" i="208"/>
  <c r="J502" i="208"/>
  <c r="K502" i="208"/>
  <c r="L502" i="208"/>
  <c r="M502" i="208"/>
  <c r="N502" i="208"/>
  <c r="O502" i="208"/>
  <c r="P502" i="208"/>
  <c r="Q502" i="208"/>
  <c r="R502" i="208"/>
  <c r="S502" i="208"/>
  <c r="T502" i="208"/>
  <c r="U502" i="208"/>
  <c r="V502" i="208"/>
  <c r="W502" i="208"/>
  <c r="X502" i="208"/>
  <c r="Y502" i="208"/>
  <c r="Z502" i="208"/>
  <c r="AA502" i="208"/>
  <c r="AB502" i="208"/>
  <c r="AC502" i="208"/>
  <c r="AD502" i="208"/>
  <c r="AE502" i="208"/>
  <c r="AF502" i="208"/>
  <c r="AG502" i="208"/>
  <c r="AH502" i="208"/>
  <c r="AI502" i="208"/>
  <c r="AJ502" i="208"/>
  <c r="A503" i="208"/>
  <c r="B503" i="208"/>
  <c r="C503" i="208"/>
  <c r="D503" i="208"/>
  <c r="E503" i="208"/>
  <c r="F503" i="208"/>
  <c r="G503" i="208"/>
  <c r="H503" i="208"/>
  <c r="I503" i="208"/>
  <c r="J503" i="208"/>
  <c r="K503" i="208"/>
  <c r="L503" i="208"/>
  <c r="M503" i="208"/>
  <c r="N503" i="208"/>
  <c r="O503" i="208"/>
  <c r="P503" i="208"/>
  <c r="Q503" i="208"/>
  <c r="R503" i="208"/>
  <c r="S503" i="208"/>
  <c r="T503" i="208"/>
  <c r="U503" i="208"/>
  <c r="V503" i="208"/>
  <c r="W503" i="208"/>
  <c r="X503" i="208"/>
  <c r="Y503" i="208"/>
  <c r="Z503" i="208"/>
  <c r="AA503" i="208"/>
  <c r="AB503" i="208"/>
  <c r="AC503" i="208"/>
  <c r="AD503" i="208"/>
  <c r="AE503" i="208"/>
  <c r="AF503" i="208"/>
  <c r="AG503" i="208"/>
  <c r="AH503" i="208"/>
  <c r="AI503" i="208"/>
  <c r="AJ503" i="208"/>
  <c r="A504" i="208"/>
  <c r="B504" i="208"/>
  <c r="C504" i="208"/>
  <c r="D504" i="208"/>
  <c r="E504" i="208"/>
  <c r="F504" i="208"/>
  <c r="G504" i="208"/>
  <c r="H504" i="208"/>
  <c r="I504" i="208"/>
  <c r="J504" i="208"/>
  <c r="K504" i="208"/>
  <c r="L504" i="208"/>
  <c r="M504" i="208"/>
  <c r="N504" i="208"/>
  <c r="O504" i="208"/>
  <c r="P504" i="208"/>
  <c r="Q504" i="208"/>
  <c r="R504" i="208"/>
  <c r="S504" i="208"/>
  <c r="T504" i="208"/>
  <c r="U504" i="208"/>
  <c r="V504" i="208"/>
  <c r="W504" i="208"/>
  <c r="X504" i="208"/>
  <c r="Y504" i="208"/>
  <c r="Z504" i="208"/>
  <c r="AA504" i="208"/>
  <c r="AB504" i="208"/>
  <c r="AC504" i="208"/>
  <c r="AD504" i="208"/>
  <c r="AE504" i="208"/>
  <c r="AF504" i="208"/>
  <c r="AG504" i="208"/>
  <c r="AH504" i="208"/>
  <c r="AI504" i="208"/>
  <c r="AJ504" i="208"/>
  <c r="A505" i="208"/>
  <c r="B505" i="208"/>
  <c r="C505" i="208"/>
  <c r="D505" i="208"/>
  <c r="E505" i="208"/>
  <c r="F505" i="208"/>
  <c r="G505" i="208"/>
  <c r="H505" i="208"/>
  <c r="I505" i="208"/>
  <c r="J505" i="208"/>
  <c r="K505" i="208"/>
  <c r="L505" i="208"/>
  <c r="M505" i="208"/>
  <c r="N505" i="208"/>
  <c r="O505" i="208"/>
  <c r="P505" i="208"/>
  <c r="Q505" i="208"/>
  <c r="R505" i="208"/>
  <c r="S505" i="208"/>
  <c r="T505" i="208"/>
  <c r="U505" i="208"/>
  <c r="V505" i="208"/>
  <c r="W505" i="208"/>
  <c r="X505" i="208"/>
  <c r="Y505" i="208"/>
  <c r="Z505" i="208"/>
  <c r="AA505" i="208"/>
  <c r="AB505" i="208"/>
  <c r="AC505" i="208"/>
  <c r="AD505" i="208"/>
  <c r="AE505" i="208"/>
  <c r="AF505" i="208"/>
  <c r="AG505" i="208"/>
  <c r="AH505" i="208"/>
  <c r="AI505" i="208"/>
  <c r="AJ505" i="208"/>
  <c r="A506" i="208"/>
  <c r="B506" i="208"/>
  <c r="C506" i="208"/>
  <c r="D506" i="208"/>
  <c r="E506" i="208"/>
  <c r="F506" i="208"/>
  <c r="G506" i="208"/>
  <c r="H506" i="208"/>
  <c r="I506" i="208"/>
  <c r="J506" i="208"/>
  <c r="K506" i="208"/>
  <c r="L506" i="208"/>
  <c r="M506" i="208"/>
  <c r="N506" i="208"/>
  <c r="O506" i="208"/>
  <c r="P506" i="208"/>
  <c r="Q506" i="208"/>
  <c r="R506" i="208"/>
  <c r="S506" i="208"/>
  <c r="T506" i="208"/>
  <c r="U506" i="208"/>
  <c r="V506" i="208"/>
  <c r="W506" i="208"/>
  <c r="X506" i="208"/>
  <c r="Y506" i="208"/>
  <c r="Z506" i="208"/>
  <c r="AA506" i="208"/>
  <c r="AB506" i="208"/>
  <c r="AC506" i="208"/>
  <c r="AD506" i="208"/>
  <c r="AE506" i="208"/>
  <c r="AF506" i="208"/>
  <c r="AG506" i="208"/>
  <c r="AH506" i="208"/>
  <c r="AI506" i="208"/>
  <c r="AJ506" i="208"/>
  <c r="A507" i="208"/>
  <c r="B507" i="208"/>
  <c r="C507" i="208"/>
  <c r="D507" i="208"/>
  <c r="E507" i="208"/>
  <c r="F507" i="208"/>
  <c r="G507" i="208"/>
  <c r="H507" i="208"/>
  <c r="I507" i="208"/>
  <c r="J507" i="208"/>
  <c r="K507" i="208"/>
  <c r="L507" i="208"/>
  <c r="M507" i="208"/>
  <c r="N507" i="208"/>
  <c r="O507" i="208"/>
  <c r="P507" i="208"/>
  <c r="Q507" i="208"/>
  <c r="R507" i="208"/>
  <c r="S507" i="208"/>
  <c r="T507" i="208"/>
  <c r="U507" i="208"/>
  <c r="V507" i="208"/>
  <c r="W507" i="208"/>
  <c r="X507" i="208"/>
  <c r="Y507" i="208"/>
  <c r="Z507" i="208"/>
  <c r="AA507" i="208"/>
  <c r="AB507" i="208"/>
  <c r="AC507" i="208"/>
  <c r="AD507" i="208"/>
  <c r="AE507" i="208"/>
  <c r="AF507" i="208"/>
  <c r="AG507" i="208"/>
  <c r="AH507" i="208"/>
  <c r="AI507" i="208"/>
  <c r="AJ507" i="208"/>
  <c r="A508" i="208"/>
  <c r="B508" i="208"/>
  <c r="C508" i="208"/>
  <c r="D508" i="208"/>
  <c r="E508" i="208"/>
  <c r="F508" i="208"/>
  <c r="G508" i="208"/>
  <c r="H508" i="208"/>
  <c r="I508" i="208"/>
  <c r="J508" i="208"/>
  <c r="K508" i="208"/>
  <c r="L508" i="208"/>
  <c r="M508" i="208"/>
  <c r="N508" i="208"/>
  <c r="O508" i="208"/>
  <c r="P508" i="208"/>
  <c r="Q508" i="208"/>
  <c r="R508" i="208"/>
  <c r="S508" i="208"/>
  <c r="T508" i="208"/>
  <c r="U508" i="208"/>
  <c r="V508" i="208"/>
  <c r="W508" i="208"/>
  <c r="X508" i="208"/>
  <c r="Y508" i="208"/>
  <c r="Z508" i="208"/>
  <c r="AA508" i="208"/>
  <c r="AB508" i="208"/>
  <c r="AC508" i="208"/>
  <c r="AD508" i="208"/>
  <c r="AE508" i="208"/>
  <c r="AF508" i="208"/>
  <c r="AG508" i="208"/>
  <c r="AH508" i="208"/>
  <c r="AI508" i="208"/>
  <c r="AJ508" i="208"/>
  <c r="A509" i="208"/>
  <c r="B509" i="208"/>
  <c r="C509" i="208"/>
  <c r="D509" i="208"/>
  <c r="E509" i="208"/>
  <c r="F509" i="208"/>
  <c r="G509" i="208"/>
  <c r="H509" i="208"/>
  <c r="I509" i="208"/>
  <c r="J509" i="208"/>
  <c r="K509" i="208"/>
  <c r="L509" i="208"/>
  <c r="M509" i="208"/>
  <c r="N509" i="208"/>
  <c r="O509" i="208"/>
  <c r="P509" i="208"/>
  <c r="Q509" i="208"/>
  <c r="R509" i="208"/>
  <c r="S509" i="208"/>
  <c r="T509" i="208"/>
  <c r="U509" i="208"/>
  <c r="V509" i="208"/>
  <c r="W509" i="208"/>
  <c r="X509" i="208"/>
  <c r="Y509" i="208"/>
  <c r="Z509" i="208"/>
  <c r="AA509" i="208"/>
  <c r="AB509" i="208"/>
  <c r="AC509" i="208"/>
  <c r="AD509" i="208"/>
  <c r="AE509" i="208"/>
  <c r="AF509" i="208"/>
  <c r="AG509" i="208"/>
  <c r="AH509" i="208"/>
  <c r="AI509" i="208"/>
  <c r="AJ509" i="208"/>
  <c r="A510" i="208"/>
  <c r="B510" i="208"/>
  <c r="C510" i="208"/>
  <c r="D510" i="208"/>
  <c r="E510" i="208"/>
  <c r="F510" i="208"/>
  <c r="G510" i="208"/>
  <c r="H510" i="208"/>
  <c r="I510" i="208"/>
  <c r="J510" i="208"/>
  <c r="K510" i="208"/>
  <c r="L510" i="208"/>
  <c r="M510" i="208"/>
  <c r="N510" i="208"/>
  <c r="O510" i="208"/>
  <c r="P510" i="208"/>
  <c r="Q510" i="208"/>
  <c r="R510" i="208"/>
  <c r="S510" i="208"/>
  <c r="T510" i="208"/>
  <c r="U510" i="208"/>
  <c r="V510" i="208"/>
  <c r="W510" i="208"/>
  <c r="X510" i="208"/>
  <c r="Y510" i="208"/>
  <c r="Z510" i="208"/>
  <c r="AA510" i="208"/>
  <c r="AB510" i="208"/>
  <c r="AC510" i="208"/>
  <c r="AD510" i="208"/>
  <c r="AE510" i="208"/>
  <c r="AF510" i="208"/>
  <c r="AG510" i="208"/>
  <c r="AH510" i="208"/>
  <c r="AI510" i="208"/>
  <c r="AJ510" i="208"/>
  <c r="A511" i="208"/>
  <c r="B511" i="208"/>
  <c r="C511" i="208"/>
  <c r="D511" i="208"/>
  <c r="E511" i="208"/>
  <c r="F511" i="208"/>
  <c r="G511" i="208"/>
  <c r="H511" i="208"/>
  <c r="I511" i="208"/>
  <c r="J511" i="208"/>
  <c r="K511" i="208"/>
  <c r="L511" i="208"/>
  <c r="M511" i="208"/>
  <c r="N511" i="208"/>
  <c r="O511" i="208"/>
  <c r="P511" i="208"/>
  <c r="Q511" i="208"/>
  <c r="R511" i="208"/>
  <c r="S511" i="208"/>
  <c r="T511" i="208"/>
  <c r="U511" i="208"/>
  <c r="V511" i="208"/>
  <c r="W511" i="208"/>
  <c r="X511" i="208"/>
  <c r="Y511" i="208"/>
  <c r="Z511" i="208"/>
  <c r="AA511" i="208"/>
  <c r="AB511" i="208"/>
  <c r="AC511" i="208"/>
  <c r="AD511" i="208"/>
  <c r="AE511" i="208"/>
  <c r="AF511" i="208"/>
  <c r="AG511" i="208"/>
  <c r="AH511" i="208"/>
  <c r="AI511" i="208"/>
  <c r="AJ511" i="208"/>
  <c r="A512" i="208"/>
  <c r="B512" i="208"/>
  <c r="C512" i="208"/>
  <c r="D512" i="208"/>
  <c r="E512" i="208"/>
  <c r="F512" i="208"/>
  <c r="G512" i="208"/>
  <c r="H512" i="208"/>
  <c r="I512" i="208"/>
  <c r="J512" i="208"/>
  <c r="K512" i="208"/>
  <c r="L512" i="208"/>
  <c r="M512" i="208"/>
  <c r="N512" i="208"/>
  <c r="O512" i="208"/>
  <c r="P512" i="208"/>
  <c r="Q512" i="208"/>
  <c r="R512" i="208"/>
  <c r="S512" i="208"/>
  <c r="T512" i="208"/>
  <c r="U512" i="208"/>
  <c r="V512" i="208"/>
  <c r="W512" i="208"/>
  <c r="X512" i="208"/>
  <c r="Y512" i="208"/>
  <c r="Z512" i="208"/>
  <c r="AA512" i="208"/>
  <c r="AB512" i="208"/>
  <c r="AC512" i="208"/>
  <c r="AD512" i="208"/>
  <c r="AE512" i="208"/>
  <c r="AF512" i="208"/>
  <c r="AG512" i="208"/>
  <c r="AH512" i="208"/>
  <c r="AI512" i="208"/>
  <c r="AJ512" i="208"/>
  <c r="A513" i="208"/>
  <c r="B513" i="208"/>
  <c r="C513" i="208"/>
  <c r="D513" i="208"/>
  <c r="E513" i="208"/>
  <c r="F513" i="208"/>
  <c r="G513" i="208"/>
  <c r="H513" i="208"/>
  <c r="I513" i="208"/>
  <c r="J513" i="208"/>
  <c r="K513" i="208"/>
  <c r="L513" i="208"/>
  <c r="M513" i="208"/>
  <c r="N513" i="208"/>
  <c r="O513" i="208"/>
  <c r="P513" i="208"/>
  <c r="Q513" i="208"/>
  <c r="R513" i="208"/>
  <c r="S513" i="208"/>
  <c r="T513" i="208"/>
  <c r="U513" i="208"/>
  <c r="V513" i="208"/>
  <c r="W513" i="208"/>
  <c r="X513" i="208"/>
  <c r="Y513" i="208"/>
  <c r="Z513" i="208"/>
  <c r="AA513" i="208"/>
  <c r="AB513" i="208"/>
  <c r="AC513" i="208"/>
  <c r="AD513" i="208"/>
  <c r="AE513" i="208"/>
  <c r="AF513" i="208"/>
  <c r="AG513" i="208"/>
  <c r="AH513" i="208"/>
  <c r="AI513" i="208"/>
  <c r="AJ513" i="208"/>
  <c r="A514" i="208"/>
  <c r="B514" i="208"/>
  <c r="C514" i="208"/>
  <c r="D514" i="208"/>
  <c r="E514" i="208"/>
  <c r="F514" i="208"/>
  <c r="G514" i="208"/>
  <c r="H514" i="208"/>
  <c r="I514" i="208"/>
  <c r="J514" i="208"/>
  <c r="K514" i="208"/>
  <c r="L514" i="208"/>
  <c r="M514" i="208"/>
  <c r="N514" i="208"/>
  <c r="O514" i="208"/>
  <c r="P514" i="208"/>
  <c r="Q514" i="208"/>
  <c r="R514" i="208"/>
  <c r="S514" i="208"/>
  <c r="T514" i="208"/>
  <c r="U514" i="208"/>
  <c r="V514" i="208"/>
  <c r="W514" i="208"/>
  <c r="X514" i="208"/>
  <c r="Y514" i="208"/>
  <c r="Z514" i="208"/>
  <c r="AA514" i="208"/>
  <c r="AB514" i="208"/>
  <c r="AC514" i="208"/>
  <c r="AD514" i="208"/>
  <c r="AE514" i="208"/>
  <c r="AF514" i="208"/>
  <c r="AG514" i="208"/>
  <c r="AH514" i="208"/>
  <c r="AI514" i="208"/>
  <c r="AJ514" i="208"/>
  <c r="A515" i="208"/>
  <c r="B515" i="208"/>
  <c r="C515" i="208"/>
  <c r="D515" i="208"/>
  <c r="E515" i="208"/>
  <c r="F515" i="208"/>
  <c r="G515" i="208"/>
  <c r="H515" i="208"/>
  <c r="I515" i="208"/>
  <c r="J515" i="208"/>
  <c r="K515" i="208"/>
  <c r="L515" i="208"/>
  <c r="M515" i="208"/>
  <c r="N515" i="208"/>
  <c r="O515" i="208"/>
  <c r="P515" i="208"/>
  <c r="Q515" i="208"/>
  <c r="R515" i="208"/>
  <c r="S515" i="208"/>
  <c r="T515" i="208"/>
  <c r="U515" i="208"/>
  <c r="V515" i="208"/>
  <c r="W515" i="208"/>
  <c r="X515" i="208"/>
  <c r="Y515" i="208"/>
  <c r="Z515" i="208"/>
  <c r="AA515" i="208"/>
  <c r="AB515" i="208"/>
  <c r="AC515" i="208"/>
  <c r="AD515" i="208"/>
  <c r="AE515" i="208"/>
  <c r="AF515" i="208"/>
  <c r="AG515" i="208"/>
  <c r="AH515" i="208"/>
  <c r="AI515" i="208"/>
  <c r="AJ515" i="208"/>
  <c r="A516" i="208"/>
  <c r="B516" i="208"/>
  <c r="C516" i="208"/>
  <c r="D516" i="208"/>
  <c r="E516" i="208"/>
  <c r="F516" i="208"/>
  <c r="G516" i="208"/>
  <c r="H516" i="208"/>
  <c r="I516" i="208"/>
  <c r="J516" i="208"/>
  <c r="K516" i="208"/>
  <c r="L516" i="208"/>
  <c r="M516" i="208"/>
  <c r="N516" i="208"/>
  <c r="O516" i="208"/>
  <c r="P516" i="208"/>
  <c r="Q516" i="208"/>
  <c r="R516" i="208"/>
  <c r="S516" i="208"/>
  <c r="T516" i="208"/>
  <c r="U516" i="208"/>
  <c r="V516" i="208"/>
  <c r="W516" i="208"/>
  <c r="X516" i="208"/>
  <c r="Y516" i="208"/>
  <c r="Z516" i="208"/>
  <c r="AA516" i="208"/>
  <c r="AB516" i="208"/>
  <c r="AC516" i="208"/>
  <c r="AD516" i="208"/>
  <c r="AE516" i="208"/>
  <c r="AF516" i="208"/>
  <c r="AG516" i="208"/>
  <c r="AH516" i="208"/>
  <c r="AI516" i="208"/>
  <c r="AJ516" i="208"/>
  <c r="A517" i="208"/>
  <c r="B517" i="208"/>
  <c r="C517" i="208"/>
  <c r="D517" i="208"/>
  <c r="E517" i="208"/>
  <c r="F517" i="208"/>
  <c r="G517" i="208"/>
  <c r="H517" i="208"/>
  <c r="I517" i="208"/>
  <c r="J517" i="208"/>
  <c r="K517" i="208"/>
  <c r="L517" i="208"/>
  <c r="M517" i="208"/>
  <c r="N517" i="208"/>
  <c r="O517" i="208"/>
  <c r="P517" i="208"/>
  <c r="Q517" i="208"/>
  <c r="R517" i="208"/>
  <c r="S517" i="208"/>
  <c r="T517" i="208"/>
  <c r="U517" i="208"/>
  <c r="V517" i="208"/>
  <c r="W517" i="208"/>
  <c r="X517" i="208"/>
  <c r="Y517" i="208"/>
  <c r="Z517" i="208"/>
  <c r="AA517" i="208"/>
  <c r="AB517" i="208"/>
  <c r="AC517" i="208"/>
  <c r="AD517" i="208"/>
  <c r="AE517" i="208"/>
  <c r="AF517" i="208"/>
  <c r="AG517" i="208"/>
  <c r="AH517" i="208"/>
  <c r="AI517" i="208"/>
  <c r="AJ517" i="208"/>
  <c r="A518" i="208"/>
  <c r="B518" i="208"/>
  <c r="C518" i="208"/>
  <c r="D518" i="208"/>
  <c r="E518" i="208"/>
  <c r="F518" i="208"/>
  <c r="G518" i="208"/>
  <c r="H518" i="208"/>
  <c r="I518" i="208"/>
  <c r="J518" i="208"/>
  <c r="K518" i="208"/>
  <c r="L518" i="208"/>
  <c r="M518" i="208"/>
  <c r="N518" i="208"/>
  <c r="O518" i="208"/>
  <c r="P518" i="208"/>
  <c r="Q518" i="208"/>
  <c r="R518" i="208"/>
  <c r="S518" i="208"/>
  <c r="T518" i="208"/>
  <c r="U518" i="208"/>
  <c r="V518" i="208"/>
  <c r="W518" i="208"/>
  <c r="X518" i="208"/>
  <c r="Y518" i="208"/>
  <c r="Z518" i="208"/>
  <c r="AA518" i="208"/>
  <c r="AB518" i="208"/>
  <c r="AC518" i="208"/>
  <c r="AD518" i="208"/>
  <c r="AE518" i="208"/>
  <c r="AF518" i="208"/>
  <c r="AG518" i="208"/>
  <c r="AH518" i="208"/>
  <c r="AI518" i="208"/>
  <c r="AJ518" i="208"/>
  <c r="A519" i="208"/>
  <c r="B519" i="208"/>
  <c r="C519" i="208"/>
  <c r="D519" i="208"/>
  <c r="E519" i="208"/>
  <c r="F519" i="208"/>
  <c r="G519" i="208"/>
  <c r="H519" i="208"/>
  <c r="I519" i="208"/>
  <c r="J519" i="208"/>
  <c r="K519" i="208"/>
  <c r="L519" i="208"/>
  <c r="M519" i="208"/>
  <c r="N519" i="208"/>
  <c r="O519" i="208"/>
  <c r="P519" i="208"/>
  <c r="Q519" i="208"/>
  <c r="R519" i="208"/>
  <c r="S519" i="208"/>
  <c r="T519" i="208"/>
  <c r="U519" i="208"/>
  <c r="V519" i="208"/>
  <c r="W519" i="208"/>
  <c r="X519" i="208"/>
  <c r="Y519" i="208"/>
  <c r="Z519" i="208"/>
  <c r="AA519" i="208"/>
  <c r="AB519" i="208"/>
  <c r="AC519" i="208"/>
  <c r="AD519" i="208"/>
  <c r="AE519" i="208"/>
  <c r="AF519" i="208"/>
  <c r="AG519" i="208"/>
  <c r="AH519" i="208"/>
  <c r="AI519" i="208"/>
  <c r="AJ519" i="208"/>
  <c r="A520" i="208"/>
  <c r="B520" i="208"/>
  <c r="C520" i="208"/>
  <c r="D520" i="208"/>
  <c r="E520" i="208"/>
  <c r="F520" i="208"/>
  <c r="G520" i="208"/>
  <c r="H520" i="208"/>
  <c r="I520" i="208"/>
  <c r="J520" i="208"/>
  <c r="K520" i="208"/>
  <c r="L520" i="208"/>
  <c r="M520" i="208"/>
  <c r="N520" i="208"/>
  <c r="O520" i="208"/>
  <c r="P520" i="208"/>
  <c r="Q520" i="208"/>
  <c r="R520" i="208"/>
  <c r="S520" i="208"/>
  <c r="T520" i="208"/>
  <c r="U520" i="208"/>
  <c r="V520" i="208"/>
  <c r="W520" i="208"/>
  <c r="X520" i="208"/>
  <c r="Y520" i="208"/>
  <c r="Z520" i="208"/>
  <c r="AA520" i="208"/>
  <c r="AB520" i="208"/>
  <c r="AC520" i="208"/>
  <c r="AD520" i="208"/>
  <c r="AE520" i="208"/>
  <c r="AF520" i="208"/>
  <c r="AG520" i="208"/>
  <c r="AH520" i="208"/>
  <c r="AI520" i="208"/>
  <c r="AJ520" i="208"/>
  <c r="A521" i="208"/>
  <c r="B521" i="208"/>
  <c r="C521" i="208"/>
  <c r="D521" i="208"/>
  <c r="E521" i="208"/>
  <c r="F521" i="208"/>
  <c r="G521" i="208"/>
  <c r="H521" i="208"/>
  <c r="I521" i="208"/>
  <c r="J521" i="208"/>
  <c r="K521" i="208"/>
  <c r="L521" i="208"/>
  <c r="M521" i="208"/>
  <c r="N521" i="208"/>
  <c r="O521" i="208"/>
  <c r="P521" i="208"/>
  <c r="Q521" i="208"/>
  <c r="R521" i="208"/>
  <c r="S521" i="208"/>
  <c r="T521" i="208"/>
  <c r="U521" i="208"/>
  <c r="V521" i="208"/>
  <c r="W521" i="208"/>
  <c r="X521" i="208"/>
  <c r="Y521" i="208"/>
  <c r="Z521" i="208"/>
  <c r="AA521" i="208"/>
  <c r="AB521" i="208"/>
  <c r="AC521" i="208"/>
  <c r="AD521" i="208"/>
  <c r="AE521" i="208"/>
  <c r="AF521" i="208"/>
  <c r="AG521" i="208"/>
  <c r="AH521" i="208"/>
  <c r="AI521" i="208"/>
  <c r="AJ521" i="208"/>
  <c r="A522" i="208"/>
  <c r="B522" i="208"/>
  <c r="C522" i="208"/>
  <c r="D522" i="208"/>
  <c r="E522" i="208"/>
  <c r="F522" i="208"/>
  <c r="G522" i="208"/>
  <c r="H522" i="208"/>
  <c r="I522" i="208"/>
  <c r="J522" i="208"/>
  <c r="K522" i="208"/>
  <c r="L522" i="208"/>
  <c r="M522" i="208"/>
  <c r="N522" i="208"/>
  <c r="O522" i="208"/>
  <c r="P522" i="208"/>
  <c r="Q522" i="208"/>
  <c r="R522" i="208"/>
  <c r="S522" i="208"/>
  <c r="T522" i="208"/>
  <c r="U522" i="208"/>
  <c r="V522" i="208"/>
  <c r="W522" i="208"/>
  <c r="X522" i="208"/>
  <c r="Y522" i="208"/>
  <c r="Z522" i="208"/>
  <c r="AA522" i="208"/>
  <c r="AB522" i="208"/>
  <c r="AC522" i="208"/>
  <c r="AD522" i="208"/>
  <c r="AE522" i="208"/>
  <c r="AF522" i="208"/>
  <c r="AG522" i="208"/>
  <c r="AH522" i="208"/>
  <c r="AI522" i="208"/>
  <c r="AJ522" i="208"/>
  <c r="A523" i="208"/>
  <c r="B523" i="208"/>
  <c r="C523" i="208"/>
  <c r="D523" i="208"/>
  <c r="E523" i="208"/>
  <c r="F523" i="208"/>
  <c r="G523" i="208"/>
  <c r="H523" i="208"/>
  <c r="I523" i="208"/>
  <c r="J523" i="208"/>
  <c r="K523" i="208"/>
  <c r="L523" i="208"/>
  <c r="M523" i="208"/>
  <c r="N523" i="208"/>
  <c r="O523" i="208"/>
  <c r="P523" i="208"/>
  <c r="Q523" i="208"/>
  <c r="R523" i="208"/>
  <c r="S523" i="208"/>
  <c r="T523" i="208"/>
  <c r="U523" i="208"/>
  <c r="V523" i="208"/>
  <c r="W523" i="208"/>
  <c r="X523" i="208"/>
  <c r="Y523" i="208"/>
  <c r="Z523" i="208"/>
  <c r="AA523" i="208"/>
  <c r="AB523" i="208"/>
  <c r="AC523" i="208"/>
  <c r="AD523" i="208"/>
  <c r="AE523" i="208"/>
  <c r="AF523" i="208"/>
  <c r="AG523" i="208"/>
  <c r="AH523" i="208"/>
  <c r="AI523" i="208"/>
  <c r="AJ523" i="208"/>
  <c r="A524" i="208"/>
  <c r="B524" i="208"/>
  <c r="C524" i="208"/>
  <c r="D524" i="208"/>
  <c r="E524" i="208"/>
  <c r="F524" i="208"/>
  <c r="G524" i="208"/>
  <c r="H524" i="208"/>
  <c r="I524" i="208"/>
  <c r="J524" i="208"/>
  <c r="K524" i="208"/>
  <c r="L524" i="208"/>
  <c r="M524" i="208"/>
  <c r="N524" i="208"/>
  <c r="O524" i="208"/>
  <c r="P524" i="208"/>
  <c r="Q524" i="208"/>
  <c r="R524" i="208"/>
  <c r="S524" i="208"/>
  <c r="T524" i="208"/>
  <c r="U524" i="208"/>
  <c r="V524" i="208"/>
  <c r="W524" i="208"/>
  <c r="X524" i="208"/>
  <c r="Y524" i="208"/>
  <c r="Z524" i="208"/>
  <c r="AA524" i="208"/>
  <c r="AB524" i="208"/>
  <c r="AC524" i="208"/>
  <c r="AD524" i="208"/>
  <c r="AE524" i="208"/>
  <c r="AF524" i="208"/>
  <c r="AG524" i="208"/>
  <c r="AH524" i="208"/>
  <c r="AI524" i="208"/>
  <c r="AJ524" i="208"/>
  <c r="A525" i="208"/>
  <c r="B525" i="208"/>
  <c r="C525" i="208"/>
  <c r="D525" i="208"/>
  <c r="E525" i="208"/>
  <c r="F525" i="208"/>
  <c r="G525" i="208"/>
  <c r="H525" i="208"/>
  <c r="I525" i="208"/>
  <c r="J525" i="208"/>
  <c r="K525" i="208"/>
  <c r="L525" i="208"/>
  <c r="M525" i="208"/>
  <c r="N525" i="208"/>
  <c r="O525" i="208"/>
  <c r="P525" i="208"/>
  <c r="Q525" i="208"/>
  <c r="R525" i="208"/>
  <c r="S525" i="208"/>
  <c r="T525" i="208"/>
  <c r="U525" i="208"/>
  <c r="V525" i="208"/>
  <c r="W525" i="208"/>
  <c r="X525" i="208"/>
  <c r="Y525" i="208"/>
  <c r="Z525" i="208"/>
  <c r="AA525" i="208"/>
  <c r="AB525" i="208"/>
  <c r="AC525" i="208"/>
  <c r="AD525" i="208"/>
  <c r="AE525" i="208"/>
  <c r="AF525" i="208"/>
  <c r="AG525" i="208"/>
  <c r="AH525" i="208"/>
  <c r="AI525" i="208"/>
  <c r="AJ525" i="208"/>
  <c r="A526" i="208"/>
  <c r="B526" i="208"/>
  <c r="C526" i="208"/>
  <c r="D526" i="208"/>
  <c r="E526" i="208"/>
  <c r="F526" i="208"/>
  <c r="G526" i="208"/>
  <c r="H526" i="208"/>
  <c r="I526" i="208"/>
  <c r="J526" i="208"/>
  <c r="K526" i="208"/>
  <c r="L526" i="208"/>
  <c r="M526" i="208"/>
  <c r="N526" i="208"/>
  <c r="O526" i="208"/>
  <c r="P526" i="208"/>
  <c r="Q526" i="208"/>
  <c r="R526" i="208"/>
  <c r="S526" i="208"/>
  <c r="T526" i="208"/>
  <c r="U526" i="208"/>
  <c r="V526" i="208"/>
  <c r="W526" i="208"/>
  <c r="X526" i="208"/>
  <c r="Y526" i="208"/>
  <c r="Z526" i="208"/>
  <c r="AA526" i="208"/>
  <c r="AB526" i="208"/>
  <c r="AC526" i="208"/>
  <c r="AD526" i="208"/>
  <c r="AE526" i="208"/>
  <c r="AF526" i="208"/>
  <c r="AG526" i="208"/>
  <c r="AH526" i="208"/>
  <c r="AI526" i="208"/>
  <c r="AJ526" i="208"/>
  <c r="A527" i="208"/>
  <c r="B527" i="208"/>
  <c r="C527" i="208"/>
  <c r="D527" i="208"/>
  <c r="E527" i="208"/>
  <c r="F527" i="208"/>
  <c r="G527" i="208"/>
  <c r="H527" i="208"/>
  <c r="I527" i="208"/>
  <c r="J527" i="208"/>
  <c r="K527" i="208"/>
  <c r="L527" i="208"/>
  <c r="M527" i="208"/>
  <c r="N527" i="208"/>
  <c r="O527" i="208"/>
  <c r="P527" i="208"/>
  <c r="Q527" i="208"/>
  <c r="R527" i="208"/>
  <c r="S527" i="208"/>
  <c r="T527" i="208"/>
  <c r="U527" i="208"/>
  <c r="V527" i="208"/>
  <c r="W527" i="208"/>
  <c r="X527" i="208"/>
  <c r="Y527" i="208"/>
  <c r="Z527" i="208"/>
  <c r="AA527" i="208"/>
  <c r="AB527" i="208"/>
  <c r="AC527" i="208"/>
  <c r="AD527" i="208"/>
  <c r="AE527" i="208"/>
  <c r="AF527" i="208"/>
  <c r="AG527" i="208"/>
  <c r="AH527" i="208"/>
  <c r="AI527" i="208"/>
  <c r="AJ527" i="208"/>
  <c r="A528" i="208"/>
  <c r="B528" i="208"/>
  <c r="C528" i="208"/>
  <c r="D528" i="208"/>
  <c r="E528" i="208"/>
  <c r="F528" i="208"/>
  <c r="G528" i="208"/>
  <c r="H528" i="208"/>
  <c r="I528" i="208"/>
  <c r="J528" i="208"/>
  <c r="K528" i="208"/>
  <c r="L528" i="208"/>
  <c r="M528" i="208"/>
  <c r="N528" i="208"/>
  <c r="O528" i="208"/>
  <c r="P528" i="208"/>
  <c r="Q528" i="208"/>
  <c r="R528" i="208"/>
  <c r="S528" i="208"/>
  <c r="T528" i="208"/>
  <c r="U528" i="208"/>
  <c r="V528" i="208"/>
  <c r="W528" i="208"/>
  <c r="X528" i="208"/>
  <c r="Y528" i="208"/>
  <c r="Z528" i="208"/>
  <c r="AA528" i="208"/>
  <c r="AB528" i="208"/>
  <c r="AC528" i="208"/>
  <c r="AD528" i="208"/>
  <c r="AE528" i="208"/>
  <c r="AF528" i="208"/>
  <c r="AG528" i="208"/>
  <c r="AH528" i="208"/>
  <c r="AI528" i="208"/>
  <c r="AJ528" i="208"/>
  <c r="A529" i="208"/>
  <c r="B529" i="208"/>
  <c r="C529" i="208"/>
  <c r="D529" i="208"/>
  <c r="E529" i="208"/>
  <c r="F529" i="208"/>
  <c r="G529" i="208"/>
  <c r="H529" i="208"/>
  <c r="I529" i="208"/>
  <c r="J529" i="208"/>
  <c r="K529" i="208"/>
  <c r="L529" i="208"/>
  <c r="M529" i="208"/>
  <c r="N529" i="208"/>
  <c r="O529" i="208"/>
  <c r="P529" i="208"/>
  <c r="Q529" i="208"/>
  <c r="R529" i="208"/>
  <c r="S529" i="208"/>
  <c r="T529" i="208"/>
  <c r="U529" i="208"/>
  <c r="V529" i="208"/>
  <c r="W529" i="208"/>
  <c r="X529" i="208"/>
  <c r="Y529" i="208"/>
  <c r="Z529" i="208"/>
  <c r="AA529" i="208"/>
  <c r="AB529" i="208"/>
  <c r="AC529" i="208"/>
  <c r="AD529" i="208"/>
  <c r="AE529" i="208"/>
  <c r="AF529" i="208"/>
  <c r="AG529" i="208"/>
  <c r="AH529" i="208"/>
  <c r="AI529" i="208"/>
  <c r="AJ529" i="208"/>
  <c r="A530" i="208"/>
  <c r="B530" i="208"/>
  <c r="C530" i="208"/>
  <c r="D530" i="208"/>
  <c r="E530" i="208"/>
  <c r="F530" i="208"/>
  <c r="G530" i="208"/>
  <c r="H530" i="208"/>
  <c r="I530" i="208"/>
  <c r="J530" i="208"/>
  <c r="K530" i="208"/>
  <c r="L530" i="208"/>
  <c r="M530" i="208"/>
  <c r="N530" i="208"/>
  <c r="O530" i="208"/>
  <c r="P530" i="208"/>
  <c r="Q530" i="208"/>
  <c r="R530" i="208"/>
  <c r="S530" i="208"/>
  <c r="T530" i="208"/>
  <c r="U530" i="208"/>
  <c r="V530" i="208"/>
  <c r="W530" i="208"/>
  <c r="X530" i="208"/>
  <c r="Y530" i="208"/>
  <c r="Z530" i="208"/>
  <c r="AA530" i="208"/>
  <c r="AB530" i="208"/>
  <c r="AC530" i="208"/>
  <c r="AD530" i="208"/>
  <c r="AE530" i="208"/>
  <c r="AF530" i="208"/>
  <c r="AG530" i="208"/>
  <c r="AH530" i="208"/>
  <c r="AI530" i="208"/>
  <c r="AJ530" i="208"/>
  <c r="A531" i="208"/>
  <c r="B531" i="208"/>
  <c r="C531" i="208"/>
  <c r="D531" i="208"/>
  <c r="E531" i="208"/>
  <c r="F531" i="208"/>
  <c r="G531" i="208"/>
  <c r="H531" i="208"/>
  <c r="I531" i="208"/>
  <c r="J531" i="208"/>
  <c r="K531" i="208"/>
  <c r="L531" i="208"/>
  <c r="M531" i="208"/>
  <c r="N531" i="208"/>
  <c r="O531" i="208"/>
  <c r="P531" i="208"/>
  <c r="Q531" i="208"/>
  <c r="R531" i="208"/>
  <c r="S531" i="208"/>
  <c r="T531" i="208"/>
  <c r="U531" i="208"/>
  <c r="V531" i="208"/>
  <c r="W531" i="208"/>
  <c r="X531" i="208"/>
  <c r="Y531" i="208"/>
  <c r="Z531" i="208"/>
  <c r="AA531" i="208"/>
  <c r="AB531" i="208"/>
  <c r="AC531" i="208"/>
  <c r="AD531" i="208"/>
  <c r="AE531" i="208"/>
  <c r="AF531" i="208"/>
  <c r="AG531" i="208"/>
  <c r="AH531" i="208"/>
  <c r="AI531" i="208"/>
  <c r="AJ531" i="208"/>
  <c r="A532" i="208"/>
  <c r="B532" i="208"/>
  <c r="C532" i="208"/>
  <c r="D532" i="208"/>
  <c r="E532" i="208"/>
  <c r="F532" i="208"/>
  <c r="G532" i="208"/>
  <c r="H532" i="208"/>
  <c r="I532" i="208"/>
  <c r="J532" i="208"/>
  <c r="K532" i="208"/>
  <c r="L532" i="208"/>
  <c r="M532" i="208"/>
  <c r="N532" i="208"/>
  <c r="O532" i="208"/>
  <c r="P532" i="208"/>
  <c r="Q532" i="208"/>
  <c r="R532" i="208"/>
  <c r="S532" i="208"/>
  <c r="T532" i="208"/>
  <c r="U532" i="208"/>
  <c r="V532" i="208"/>
  <c r="W532" i="208"/>
  <c r="X532" i="208"/>
  <c r="Y532" i="208"/>
  <c r="Z532" i="208"/>
  <c r="AA532" i="208"/>
  <c r="AB532" i="208"/>
  <c r="AC532" i="208"/>
  <c r="AD532" i="208"/>
  <c r="AE532" i="208"/>
  <c r="AF532" i="208"/>
  <c r="AG532" i="208"/>
  <c r="AH532" i="208"/>
  <c r="AI532" i="208"/>
  <c r="AJ532" i="208"/>
  <c r="A533" i="208"/>
  <c r="B533" i="208"/>
  <c r="C533" i="208"/>
  <c r="D533" i="208"/>
  <c r="E533" i="208"/>
  <c r="F533" i="208"/>
  <c r="G533" i="208"/>
  <c r="H533" i="208"/>
  <c r="I533" i="208"/>
  <c r="J533" i="208"/>
  <c r="K533" i="208"/>
  <c r="L533" i="208"/>
  <c r="M533" i="208"/>
  <c r="N533" i="208"/>
  <c r="O533" i="208"/>
  <c r="P533" i="208"/>
  <c r="Q533" i="208"/>
  <c r="R533" i="208"/>
  <c r="S533" i="208"/>
  <c r="T533" i="208"/>
  <c r="U533" i="208"/>
  <c r="V533" i="208"/>
  <c r="W533" i="208"/>
  <c r="X533" i="208"/>
  <c r="Y533" i="208"/>
  <c r="Z533" i="208"/>
  <c r="AA533" i="208"/>
  <c r="AB533" i="208"/>
  <c r="AC533" i="208"/>
  <c r="AD533" i="208"/>
  <c r="AE533" i="208"/>
  <c r="AF533" i="208"/>
  <c r="AG533" i="208"/>
  <c r="AH533" i="208"/>
  <c r="AI533" i="208"/>
  <c r="AJ533" i="208"/>
  <c r="A534" i="208"/>
  <c r="B534" i="208"/>
  <c r="C534" i="208"/>
  <c r="D534" i="208"/>
  <c r="E534" i="208"/>
  <c r="F534" i="208"/>
  <c r="G534" i="208"/>
  <c r="H534" i="208"/>
  <c r="I534" i="208"/>
  <c r="J534" i="208"/>
  <c r="K534" i="208"/>
  <c r="L534" i="208"/>
  <c r="M534" i="208"/>
  <c r="N534" i="208"/>
  <c r="O534" i="208"/>
  <c r="P534" i="208"/>
  <c r="Q534" i="208"/>
  <c r="R534" i="208"/>
  <c r="S534" i="208"/>
  <c r="T534" i="208"/>
  <c r="U534" i="208"/>
  <c r="V534" i="208"/>
  <c r="W534" i="208"/>
  <c r="X534" i="208"/>
  <c r="Y534" i="208"/>
  <c r="Z534" i="208"/>
  <c r="AA534" i="208"/>
  <c r="AB534" i="208"/>
  <c r="AC534" i="208"/>
  <c r="AD534" i="208"/>
  <c r="AE534" i="208"/>
  <c r="AF534" i="208"/>
  <c r="AG534" i="208"/>
  <c r="AH534" i="208"/>
  <c r="AI534" i="208"/>
  <c r="AJ534" i="208"/>
  <c r="A535" i="208"/>
  <c r="B535" i="208"/>
  <c r="C535" i="208"/>
  <c r="D535" i="208"/>
  <c r="E535" i="208"/>
  <c r="F535" i="208"/>
  <c r="G535" i="208"/>
  <c r="H535" i="208"/>
  <c r="I535" i="208"/>
  <c r="J535" i="208"/>
  <c r="K535" i="208"/>
  <c r="L535" i="208"/>
  <c r="M535" i="208"/>
  <c r="N535" i="208"/>
  <c r="O535" i="208"/>
  <c r="P535" i="208"/>
  <c r="Q535" i="208"/>
  <c r="R535" i="208"/>
  <c r="S535" i="208"/>
  <c r="T535" i="208"/>
  <c r="U535" i="208"/>
  <c r="V535" i="208"/>
  <c r="W535" i="208"/>
  <c r="X535" i="208"/>
  <c r="Y535" i="208"/>
  <c r="Z535" i="208"/>
  <c r="AA535" i="208"/>
  <c r="AB535" i="208"/>
  <c r="AC535" i="208"/>
  <c r="AD535" i="208"/>
  <c r="AE535" i="208"/>
  <c r="AF535" i="208"/>
  <c r="AG535" i="208"/>
  <c r="AH535" i="208"/>
  <c r="AI535" i="208"/>
  <c r="AJ535" i="208"/>
  <c r="A536" i="208"/>
  <c r="B536" i="208"/>
  <c r="C536" i="208"/>
  <c r="D536" i="208"/>
  <c r="E536" i="208"/>
  <c r="F536" i="208"/>
  <c r="G536" i="208"/>
  <c r="H536" i="208"/>
  <c r="I536" i="208"/>
  <c r="J536" i="208"/>
  <c r="K536" i="208"/>
  <c r="L536" i="208"/>
  <c r="M536" i="208"/>
  <c r="N536" i="208"/>
  <c r="O536" i="208"/>
  <c r="P536" i="208"/>
  <c r="Q536" i="208"/>
  <c r="R536" i="208"/>
  <c r="S536" i="208"/>
  <c r="T536" i="208"/>
  <c r="U536" i="208"/>
  <c r="V536" i="208"/>
  <c r="W536" i="208"/>
  <c r="X536" i="208"/>
  <c r="Y536" i="208"/>
  <c r="Z536" i="208"/>
  <c r="AA536" i="208"/>
  <c r="AB536" i="208"/>
  <c r="AC536" i="208"/>
  <c r="AD536" i="208"/>
  <c r="AE536" i="208"/>
  <c r="AF536" i="208"/>
  <c r="AG536" i="208"/>
  <c r="AH536" i="208"/>
  <c r="AI536" i="208"/>
  <c r="AJ536" i="208"/>
  <c r="A537" i="208"/>
  <c r="B537" i="208"/>
  <c r="C537" i="208"/>
  <c r="D537" i="208"/>
  <c r="E537" i="208"/>
  <c r="F537" i="208"/>
  <c r="G537" i="208"/>
  <c r="H537" i="208"/>
  <c r="I537" i="208"/>
  <c r="J537" i="208"/>
  <c r="K537" i="208"/>
  <c r="L537" i="208"/>
  <c r="M537" i="208"/>
  <c r="N537" i="208"/>
  <c r="O537" i="208"/>
  <c r="P537" i="208"/>
  <c r="Q537" i="208"/>
  <c r="R537" i="208"/>
  <c r="S537" i="208"/>
  <c r="T537" i="208"/>
  <c r="U537" i="208"/>
  <c r="V537" i="208"/>
  <c r="W537" i="208"/>
  <c r="X537" i="208"/>
  <c r="Y537" i="208"/>
  <c r="Z537" i="208"/>
  <c r="AA537" i="208"/>
  <c r="AB537" i="208"/>
  <c r="AC537" i="208"/>
  <c r="AD537" i="208"/>
  <c r="AE537" i="208"/>
  <c r="AF537" i="208"/>
  <c r="AG537" i="208"/>
  <c r="AH537" i="208"/>
  <c r="AI537" i="208"/>
  <c r="AJ537" i="208"/>
  <c r="A538" i="208"/>
  <c r="B538" i="208"/>
  <c r="C538" i="208"/>
  <c r="D538" i="208"/>
  <c r="E538" i="208"/>
  <c r="F538" i="208"/>
  <c r="G538" i="208"/>
  <c r="H538" i="208"/>
  <c r="I538" i="208"/>
  <c r="J538" i="208"/>
  <c r="K538" i="208"/>
  <c r="L538" i="208"/>
  <c r="M538" i="208"/>
  <c r="N538" i="208"/>
  <c r="O538" i="208"/>
  <c r="P538" i="208"/>
  <c r="Q538" i="208"/>
  <c r="R538" i="208"/>
  <c r="S538" i="208"/>
  <c r="T538" i="208"/>
  <c r="U538" i="208"/>
  <c r="V538" i="208"/>
  <c r="W538" i="208"/>
  <c r="X538" i="208"/>
  <c r="Y538" i="208"/>
  <c r="Z538" i="208"/>
  <c r="AA538" i="208"/>
  <c r="AB538" i="208"/>
  <c r="AC538" i="208"/>
  <c r="AD538" i="208"/>
  <c r="AE538" i="208"/>
  <c r="AF538" i="208"/>
  <c r="AG538" i="208"/>
  <c r="AH538" i="208"/>
  <c r="AI538" i="208"/>
  <c r="AJ538" i="208"/>
  <c r="A539" i="208"/>
  <c r="B539" i="208"/>
  <c r="C539" i="208"/>
  <c r="D539" i="208"/>
  <c r="E539" i="208"/>
  <c r="F539" i="208"/>
  <c r="G539" i="208"/>
  <c r="H539" i="208"/>
  <c r="I539" i="208"/>
  <c r="J539" i="208"/>
  <c r="K539" i="208"/>
  <c r="L539" i="208"/>
  <c r="M539" i="208"/>
  <c r="N539" i="208"/>
  <c r="O539" i="208"/>
  <c r="P539" i="208"/>
  <c r="Q539" i="208"/>
  <c r="R539" i="208"/>
  <c r="S539" i="208"/>
  <c r="T539" i="208"/>
  <c r="U539" i="208"/>
  <c r="V539" i="208"/>
  <c r="W539" i="208"/>
  <c r="X539" i="208"/>
  <c r="Y539" i="208"/>
  <c r="Z539" i="208"/>
  <c r="AA539" i="208"/>
  <c r="AB539" i="208"/>
  <c r="AC539" i="208"/>
  <c r="AD539" i="208"/>
  <c r="AE539" i="208"/>
  <c r="AF539" i="208"/>
  <c r="AG539" i="208"/>
  <c r="AH539" i="208"/>
  <c r="AI539" i="208"/>
  <c r="AJ539" i="208"/>
  <c r="A540" i="208"/>
  <c r="B540" i="208"/>
  <c r="C540" i="208"/>
  <c r="D540" i="208"/>
  <c r="E540" i="208"/>
  <c r="F540" i="208"/>
  <c r="G540" i="208"/>
  <c r="H540" i="208"/>
  <c r="I540" i="208"/>
  <c r="J540" i="208"/>
  <c r="K540" i="208"/>
  <c r="L540" i="208"/>
  <c r="M540" i="208"/>
  <c r="N540" i="208"/>
  <c r="O540" i="208"/>
  <c r="P540" i="208"/>
  <c r="Q540" i="208"/>
  <c r="R540" i="208"/>
  <c r="S540" i="208"/>
  <c r="T540" i="208"/>
  <c r="U540" i="208"/>
  <c r="V540" i="208"/>
  <c r="W540" i="208"/>
  <c r="X540" i="208"/>
  <c r="Y540" i="208"/>
  <c r="Z540" i="208"/>
  <c r="AA540" i="208"/>
  <c r="AB540" i="208"/>
  <c r="AC540" i="208"/>
  <c r="AD540" i="208"/>
  <c r="AE540" i="208"/>
  <c r="AF540" i="208"/>
  <c r="AG540" i="208"/>
  <c r="AH540" i="208"/>
  <c r="AI540" i="208"/>
  <c r="AJ540" i="208"/>
  <c r="A541" i="208"/>
  <c r="B541" i="208"/>
  <c r="C541" i="208"/>
  <c r="D541" i="208"/>
  <c r="E541" i="208"/>
  <c r="F541" i="208"/>
  <c r="G541" i="208"/>
  <c r="H541" i="208"/>
  <c r="I541" i="208"/>
  <c r="J541" i="208"/>
  <c r="K541" i="208"/>
  <c r="L541" i="208"/>
  <c r="M541" i="208"/>
  <c r="N541" i="208"/>
  <c r="O541" i="208"/>
  <c r="P541" i="208"/>
  <c r="Q541" i="208"/>
  <c r="R541" i="208"/>
  <c r="S541" i="208"/>
  <c r="T541" i="208"/>
  <c r="U541" i="208"/>
  <c r="V541" i="208"/>
  <c r="W541" i="208"/>
  <c r="X541" i="208"/>
  <c r="Y541" i="208"/>
  <c r="Z541" i="208"/>
  <c r="AA541" i="208"/>
  <c r="AB541" i="208"/>
  <c r="AC541" i="208"/>
  <c r="AD541" i="208"/>
  <c r="AE541" i="208"/>
  <c r="AF541" i="208"/>
  <c r="AG541" i="208"/>
  <c r="AH541" i="208"/>
  <c r="AI541" i="208"/>
  <c r="AJ541" i="208"/>
  <c r="A542" i="208"/>
  <c r="B542" i="208"/>
  <c r="C542" i="208"/>
  <c r="D542" i="208"/>
  <c r="E542" i="208"/>
  <c r="F542" i="208"/>
  <c r="G542" i="208"/>
  <c r="H542" i="208"/>
  <c r="I542" i="208"/>
  <c r="J542" i="208"/>
  <c r="K542" i="208"/>
  <c r="L542" i="208"/>
  <c r="M542" i="208"/>
  <c r="N542" i="208"/>
  <c r="O542" i="208"/>
  <c r="P542" i="208"/>
  <c r="Q542" i="208"/>
  <c r="R542" i="208"/>
  <c r="S542" i="208"/>
  <c r="T542" i="208"/>
  <c r="U542" i="208"/>
  <c r="V542" i="208"/>
  <c r="W542" i="208"/>
  <c r="X542" i="208"/>
  <c r="Y542" i="208"/>
  <c r="Z542" i="208"/>
  <c r="AA542" i="208"/>
  <c r="AB542" i="208"/>
  <c r="AC542" i="208"/>
  <c r="AD542" i="208"/>
  <c r="AE542" i="208"/>
  <c r="AF542" i="208"/>
  <c r="AG542" i="208"/>
  <c r="AH542" i="208"/>
  <c r="AI542" i="208"/>
  <c r="AJ542" i="208"/>
  <c r="A543" i="208"/>
  <c r="B543" i="208"/>
  <c r="C543" i="208"/>
  <c r="D543" i="208"/>
  <c r="E543" i="208"/>
  <c r="F543" i="208"/>
  <c r="G543" i="208"/>
  <c r="H543" i="208"/>
  <c r="I543" i="208"/>
  <c r="J543" i="208"/>
  <c r="K543" i="208"/>
  <c r="L543" i="208"/>
  <c r="M543" i="208"/>
  <c r="N543" i="208"/>
  <c r="O543" i="208"/>
  <c r="P543" i="208"/>
  <c r="Q543" i="208"/>
  <c r="R543" i="208"/>
  <c r="S543" i="208"/>
  <c r="T543" i="208"/>
  <c r="U543" i="208"/>
  <c r="V543" i="208"/>
  <c r="W543" i="208"/>
  <c r="X543" i="208"/>
  <c r="Y543" i="208"/>
  <c r="Z543" i="208"/>
  <c r="AA543" i="208"/>
  <c r="AB543" i="208"/>
  <c r="AC543" i="208"/>
  <c r="AD543" i="208"/>
  <c r="AE543" i="208"/>
  <c r="AF543" i="208"/>
  <c r="AG543" i="208"/>
  <c r="AH543" i="208"/>
  <c r="AI543" i="208"/>
  <c r="AJ543" i="208"/>
  <c r="A544" i="208"/>
  <c r="B544" i="208"/>
  <c r="C544" i="208"/>
  <c r="D544" i="208"/>
  <c r="E544" i="208"/>
  <c r="F544" i="208"/>
  <c r="G544" i="208"/>
  <c r="H544" i="208"/>
  <c r="I544" i="208"/>
  <c r="J544" i="208"/>
  <c r="K544" i="208"/>
  <c r="L544" i="208"/>
  <c r="M544" i="208"/>
  <c r="N544" i="208"/>
  <c r="O544" i="208"/>
  <c r="P544" i="208"/>
  <c r="Q544" i="208"/>
  <c r="R544" i="208"/>
  <c r="S544" i="208"/>
  <c r="T544" i="208"/>
  <c r="U544" i="208"/>
  <c r="V544" i="208"/>
  <c r="W544" i="208"/>
  <c r="X544" i="208"/>
  <c r="Y544" i="208"/>
  <c r="Z544" i="208"/>
  <c r="AA544" i="208"/>
  <c r="AB544" i="208"/>
  <c r="AC544" i="208"/>
  <c r="AD544" i="208"/>
  <c r="AE544" i="208"/>
  <c r="AF544" i="208"/>
  <c r="AG544" i="208"/>
  <c r="AH544" i="208"/>
  <c r="AI544" i="208"/>
  <c r="AJ544" i="208"/>
  <c r="A545" i="208"/>
  <c r="B545" i="208"/>
  <c r="C545" i="208"/>
  <c r="D545" i="208"/>
  <c r="E545" i="208"/>
  <c r="F545" i="208"/>
  <c r="G545" i="208"/>
  <c r="H545" i="208"/>
  <c r="I545" i="208"/>
  <c r="J545" i="208"/>
  <c r="K545" i="208"/>
  <c r="L545" i="208"/>
  <c r="M545" i="208"/>
  <c r="N545" i="208"/>
  <c r="O545" i="208"/>
  <c r="P545" i="208"/>
  <c r="Q545" i="208"/>
  <c r="R545" i="208"/>
  <c r="S545" i="208"/>
  <c r="T545" i="208"/>
  <c r="U545" i="208"/>
  <c r="V545" i="208"/>
  <c r="W545" i="208"/>
  <c r="X545" i="208"/>
  <c r="Y545" i="208"/>
  <c r="Z545" i="208"/>
  <c r="AA545" i="208"/>
  <c r="AB545" i="208"/>
  <c r="AC545" i="208"/>
  <c r="AD545" i="208"/>
  <c r="AE545" i="208"/>
  <c r="AF545" i="208"/>
  <c r="AG545" i="208"/>
  <c r="AH545" i="208"/>
  <c r="AI545" i="208"/>
  <c r="AJ545" i="208"/>
  <c r="A546" i="208"/>
  <c r="B546" i="208"/>
  <c r="C546" i="208"/>
  <c r="D546" i="208"/>
  <c r="E546" i="208"/>
  <c r="F546" i="208"/>
  <c r="G546" i="208"/>
  <c r="H546" i="208"/>
  <c r="I546" i="208"/>
  <c r="J546" i="208"/>
  <c r="K546" i="208"/>
  <c r="L546" i="208"/>
  <c r="M546" i="208"/>
  <c r="N546" i="208"/>
  <c r="O546" i="208"/>
  <c r="P546" i="208"/>
  <c r="Q546" i="208"/>
  <c r="R546" i="208"/>
  <c r="S546" i="208"/>
  <c r="T546" i="208"/>
  <c r="U546" i="208"/>
  <c r="V546" i="208"/>
  <c r="W546" i="208"/>
  <c r="X546" i="208"/>
  <c r="Y546" i="208"/>
  <c r="Z546" i="208"/>
  <c r="AA546" i="208"/>
  <c r="AB546" i="208"/>
  <c r="AC546" i="208"/>
  <c r="AD546" i="208"/>
  <c r="AE546" i="208"/>
  <c r="AF546" i="208"/>
  <c r="AG546" i="208"/>
  <c r="AH546" i="208"/>
  <c r="AI546" i="208"/>
  <c r="AJ546" i="208"/>
  <c r="A547" i="208"/>
  <c r="B547" i="208"/>
  <c r="C547" i="208"/>
  <c r="D547" i="208"/>
  <c r="E547" i="208"/>
  <c r="F547" i="208"/>
  <c r="G547" i="208"/>
  <c r="H547" i="208"/>
  <c r="I547" i="208"/>
  <c r="J547" i="208"/>
  <c r="K547" i="208"/>
  <c r="L547" i="208"/>
  <c r="M547" i="208"/>
  <c r="N547" i="208"/>
  <c r="O547" i="208"/>
  <c r="P547" i="208"/>
  <c r="Q547" i="208"/>
  <c r="R547" i="208"/>
  <c r="S547" i="208"/>
  <c r="T547" i="208"/>
  <c r="U547" i="208"/>
  <c r="V547" i="208"/>
  <c r="W547" i="208"/>
  <c r="X547" i="208"/>
  <c r="Y547" i="208"/>
  <c r="Z547" i="208"/>
  <c r="AA547" i="208"/>
  <c r="AB547" i="208"/>
  <c r="AC547" i="208"/>
  <c r="AD547" i="208"/>
  <c r="AE547" i="208"/>
  <c r="AF547" i="208"/>
  <c r="AG547" i="208"/>
  <c r="AH547" i="208"/>
  <c r="AI547" i="208"/>
  <c r="AJ547" i="208"/>
  <c r="A548" i="208"/>
  <c r="B548" i="208"/>
  <c r="C548" i="208"/>
  <c r="D548" i="208"/>
  <c r="E548" i="208"/>
  <c r="F548" i="208"/>
  <c r="G548" i="208"/>
  <c r="H548" i="208"/>
  <c r="I548" i="208"/>
  <c r="J548" i="208"/>
  <c r="K548" i="208"/>
  <c r="L548" i="208"/>
  <c r="M548" i="208"/>
  <c r="N548" i="208"/>
  <c r="O548" i="208"/>
  <c r="P548" i="208"/>
  <c r="Q548" i="208"/>
  <c r="R548" i="208"/>
  <c r="S548" i="208"/>
  <c r="T548" i="208"/>
  <c r="U548" i="208"/>
  <c r="V548" i="208"/>
  <c r="W548" i="208"/>
  <c r="X548" i="208"/>
  <c r="Y548" i="208"/>
  <c r="Z548" i="208"/>
  <c r="AA548" i="208"/>
  <c r="AB548" i="208"/>
  <c r="AC548" i="208"/>
  <c r="AD548" i="208"/>
  <c r="AE548" i="208"/>
  <c r="AF548" i="208"/>
  <c r="AG548" i="208"/>
  <c r="AH548" i="208"/>
  <c r="AI548" i="208"/>
  <c r="AJ548" i="208"/>
  <c r="A549" i="208"/>
  <c r="B549" i="208"/>
  <c r="C549" i="208"/>
  <c r="D549" i="208"/>
  <c r="E549" i="208"/>
  <c r="F549" i="208"/>
  <c r="G549" i="208"/>
  <c r="H549" i="208"/>
  <c r="I549" i="208"/>
  <c r="J549" i="208"/>
  <c r="K549" i="208"/>
  <c r="L549" i="208"/>
  <c r="M549" i="208"/>
  <c r="N549" i="208"/>
  <c r="O549" i="208"/>
  <c r="P549" i="208"/>
  <c r="Q549" i="208"/>
  <c r="R549" i="208"/>
  <c r="S549" i="208"/>
  <c r="T549" i="208"/>
  <c r="U549" i="208"/>
  <c r="V549" i="208"/>
  <c r="W549" i="208"/>
  <c r="X549" i="208"/>
  <c r="Y549" i="208"/>
  <c r="Z549" i="208"/>
  <c r="AA549" i="208"/>
  <c r="AB549" i="208"/>
  <c r="AC549" i="208"/>
  <c r="AD549" i="208"/>
  <c r="AE549" i="208"/>
  <c r="AF549" i="208"/>
  <c r="AG549" i="208"/>
  <c r="AH549" i="208"/>
  <c r="AI549" i="208"/>
  <c r="AJ549" i="208"/>
  <c r="A550" i="208"/>
  <c r="B550" i="208"/>
  <c r="C550" i="208"/>
  <c r="D550" i="208"/>
  <c r="E550" i="208"/>
  <c r="F550" i="208"/>
  <c r="G550" i="208"/>
  <c r="H550" i="208"/>
  <c r="I550" i="208"/>
  <c r="J550" i="208"/>
  <c r="K550" i="208"/>
  <c r="L550" i="208"/>
  <c r="M550" i="208"/>
  <c r="N550" i="208"/>
  <c r="O550" i="208"/>
  <c r="P550" i="208"/>
  <c r="Q550" i="208"/>
  <c r="R550" i="208"/>
  <c r="S550" i="208"/>
  <c r="T550" i="208"/>
  <c r="U550" i="208"/>
  <c r="V550" i="208"/>
  <c r="W550" i="208"/>
  <c r="X550" i="208"/>
  <c r="Y550" i="208"/>
  <c r="Z550" i="208"/>
  <c r="AA550" i="208"/>
  <c r="AB550" i="208"/>
  <c r="AC550" i="208"/>
  <c r="AD550" i="208"/>
  <c r="AE550" i="208"/>
  <c r="AF550" i="208"/>
  <c r="AG550" i="208"/>
  <c r="AH550" i="208"/>
  <c r="AI550" i="208"/>
  <c r="AJ550" i="208"/>
  <c r="A551" i="208"/>
  <c r="B551" i="208"/>
  <c r="C551" i="208"/>
  <c r="D551" i="208"/>
  <c r="E551" i="208"/>
  <c r="F551" i="208"/>
  <c r="G551" i="208"/>
  <c r="H551" i="208"/>
  <c r="I551" i="208"/>
  <c r="J551" i="208"/>
  <c r="K551" i="208"/>
  <c r="L551" i="208"/>
  <c r="M551" i="208"/>
  <c r="N551" i="208"/>
  <c r="O551" i="208"/>
  <c r="P551" i="208"/>
  <c r="Q551" i="208"/>
  <c r="R551" i="208"/>
  <c r="S551" i="208"/>
  <c r="T551" i="208"/>
  <c r="U551" i="208"/>
  <c r="V551" i="208"/>
  <c r="W551" i="208"/>
  <c r="X551" i="208"/>
  <c r="Y551" i="208"/>
  <c r="Z551" i="208"/>
  <c r="AA551" i="208"/>
  <c r="AB551" i="208"/>
  <c r="AC551" i="208"/>
  <c r="AD551" i="208"/>
  <c r="AE551" i="208"/>
  <c r="AF551" i="208"/>
  <c r="AG551" i="208"/>
  <c r="AH551" i="208"/>
  <c r="AI551" i="208"/>
  <c r="AJ551" i="208"/>
  <c r="A552" i="208"/>
  <c r="B552" i="208"/>
  <c r="C552" i="208"/>
  <c r="D552" i="208"/>
  <c r="E552" i="208"/>
  <c r="F552" i="208"/>
  <c r="G552" i="208"/>
  <c r="H552" i="208"/>
  <c r="I552" i="208"/>
  <c r="J552" i="208"/>
  <c r="K552" i="208"/>
  <c r="L552" i="208"/>
  <c r="M552" i="208"/>
  <c r="N552" i="208"/>
  <c r="O552" i="208"/>
  <c r="P552" i="208"/>
  <c r="Q552" i="208"/>
  <c r="R552" i="208"/>
  <c r="S552" i="208"/>
  <c r="T552" i="208"/>
  <c r="U552" i="208"/>
  <c r="V552" i="208"/>
  <c r="W552" i="208"/>
  <c r="X552" i="208"/>
  <c r="Y552" i="208"/>
  <c r="Z552" i="208"/>
  <c r="AA552" i="208"/>
  <c r="AB552" i="208"/>
  <c r="AC552" i="208"/>
  <c r="AD552" i="208"/>
  <c r="AE552" i="208"/>
  <c r="AF552" i="208"/>
  <c r="AG552" i="208"/>
  <c r="AH552" i="208"/>
  <c r="AI552" i="208"/>
  <c r="AJ552" i="208"/>
  <c r="A553" i="208"/>
  <c r="B553" i="208"/>
  <c r="C553" i="208"/>
  <c r="D553" i="208"/>
  <c r="E553" i="208"/>
  <c r="F553" i="208"/>
  <c r="G553" i="208"/>
  <c r="H553" i="208"/>
  <c r="I553" i="208"/>
  <c r="J553" i="208"/>
  <c r="K553" i="208"/>
  <c r="L553" i="208"/>
  <c r="M553" i="208"/>
  <c r="N553" i="208"/>
  <c r="O553" i="208"/>
  <c r="P553" i="208"/>
  <c r="Q553" i="208"/>
  <c r="R553" i="208"/>
  <c r="S553" i="208"/>
  <c r="T553" i="208"/>
  <c r="U553" i="208"/>
  <c r="V553" i="208"/>
  <c r="W553" i="208"/>
  <c r="X553" i="208"/>
  <c r="Y553" i="208"/>
  <c r="Z553" i="208"/>
  <c r="AA553" i="208"/>
  <c r="AB553" i="208"/>
  <c r="AC553" i="208"/>
  <c r="AD553" i="208"/>
  <c r="AE553" i="208"/>
  <c r="AF553" i="208"/>
  <c r="AG553" i="208"/>
  <c r="AH553" i="208"/>
  <c r="AI553" i="208"/>
  <c r="AJ553" i="208"/>
  <c r="A554" i="208"/>
  <c r="B554" i="208"/>
  <c r="C554" i="208"/>
  <c r="D554" i="208"/>
  <c r="E554" i="208"/>
  <c r="F554" i="208"/>
  <c r="G554" i="208"/>
  <c r="H554" i="208"/>
  <c r="I554" i="208"/>
  <c r="J554" i="208"/>
  <c r="K554" i="208"/>
  <c r="L554" i="208"/>
  <c r="M554" i="208"/>
  <c r="N554" i="208"/>
  <c r="O554" i="208"/>
  <c r="P554" i="208"/>
  <c r="Q554" i="208"/>
  <c r="R554" i="208"/>
  <c r="S554" i="208"/>
  <c r="T554" i="208"/>
  <c r="U554" i="208"/>
  <c r="V554" i="208"/>
  <c r="W554" i="208"/>
  <c r="X554" i="208"/>
  <c r="Y554" i="208"/>
  <c r="Z554" i="208"/>
  <c r="AA554" i="208"/>
  <c r="AB554" i="208"/>
  <c r="AC554" i="208"/>
  <c r="AD554" i="208"/>
  <c r="AE554" i="208"/>
  <c r="AF554" i="208"/>
  <c r="AG554" i="208"/>
  <c r="AH554" i="208"/>
  <c r="AI554" i="208"/>
  <c r="AJ554" i="208"/>
  <c r="A555" i="208"/>
  <c r="B555" i="208"/>
  <c r="C555" i="208"/>
  <c r="D555" i="208"/>
  <c r="E555" i="208"/>
  <c r="F555" i="208"/>
  <c r="G555" i="208"/>
  <c r="H555" i="208"/>
  <c r="I555" i="208"/>
  <c r="J555" i="208"/>
  <c r="K555" i="208"/>
  <c r="L555" i="208"/>
  <c r="M555" i="208"/>
  <c r="N555" i="208"/>
  <c r="O555" i="208"/>
  <c r="P555" i="208"/>
  <c r="Q555" i="208"/>
  <c r="R555" i="208"/>
  <c r="S555" i="208"/>
  <c r="T555" i="208"/>
  <c r="U555" i="208"/>
  <c r="V555" i="208"/>
  <c r="W555" i="208"/>
  <c r="X555" i="208"/>
  <c r="Y555" i="208"/>
  <c r="Z555" i="208"/>
  <c r="AA555" i="208"/>
  <c r="AB555" i="208"/>
  <c r="AC555" i="208"/>
  <c r="AD555" i="208"/>
  <c r="AE555" i="208"/>
  <c r="AF555" i="208"/>
  <c r="AG555" i="208"/>
  <c r="AH555" i="208"/>
  <c r="AI555" i="208"/>
  <c r="AJ555" i="208"/>
  <c r="A556" i="208"/>
  <c r="B556" i="208"/>
  <c r="C556" i="208"/>
  <c r="D556" i="208"/>
  <c r="E556" i="208"/>
  <c r="F556" i="208"/>
  <c r="G556" i="208"/>
  <c r="H556" i="208"/>
  <c r="I556" i="208"/>
  <c r="J556" i="208"/>
  <c r="K556" i="208"/>
  <c r="L556" i="208"/>
  <c r="M556" i="208"/>
  <c r="N556" i="208"/>
  <c r="O556" i="208"/>
  <c r="P556" i="208"/>
  <c r="Q556" i="208"/>
  <c r="R556" i="208"/>
  <c r="S556" i="208"/>
  <c r="T556" i="208"/>
  <c r="U556" i="208"/>
  <c r="V556" i="208"/>
  <c r="W556" i="208"/>
  <c r="X556" i="208"/>
  <c r="Y556" i="208"/>
  <c r="Z556" i="208"/>
  <c r="AA556" i="208"/>
  <c r="AB556" i="208"/>
  <c r="AC556" i="208"/>
  <c r="AD556" i="208"/>
  <c r="AE556" i="208"/>
  <c r="AF556" i="208"/>
  <c r="AG556" i="208"/>
  <c r="AH556" i="208"/>
  <c r="AI556" i="208"/>
  <c r="AJ556" i="208"/>
  <c r="A557" i="208"/>
  <c r="B557" i="208"/>
  <c r="C557" i="208"/>
  <c r="D557" i="208"/>
  <c r="E557" i="208"/>
  <c r="F557" i="208"/>
  <c r="G557" i="208"/>
  <c r="H557" i="208"/>
  <c r="I557" i="208"/>
  <c r="J557" i="208"/>
  <c r="K557" i="208"/>
  <c r="L557" i="208"/>
  <c r="M557" i="208"/>
  <c r="N557" i="208"/>
  <c r="O557" i="208"/>
  <c r="P557" i="208"/>
  <c r="Q557" i="208"/>
  <c r="R557" i="208"/>
  <c r="S557" i="208"/>
  <c r="T557" i="208"/>
  <c r="U557" i="208"/>
  <c r="V557" i="208"/>
  <c r="W557" i="208"/>
  <c r="X557" i="208"/>
  <c r="Y557" i="208"/>
  <c r="Z557" i="208"/>
  <c r="AA557" i="208"/>
  <c r="AB557" i="208"/>
  <c r="AC557" i="208"/>
  <c r="AD557" i="208"/>
  <c r="AE557" i="208"/>
  <c r="AF557" i="208"/>
  <c r="AG557" i="208"/>
  <c r="AH557" i="208"/>
  <c r="AI557" i="208"/>
  <c r="AJ557" i="208"/>
  <c r="A558" i="208"/>
  <c r="B558" i="208"/>
  <c r="C558" i="208"/>
  <c r="D558" i="208"/>
  <c r="E558" i="208"/>
  <c r="F558" i="208"/>
  <c r="G558" i="208"/>
  <c r="H558" i="208"/>
  <c r="I558" i="208"/>
  <c r="J558" i="208"/>
  <c r="K558" i="208"/>
  <c r="L558" i="208"/>
  <c r="M558" i="208"/>
  <c r="N558" i="208"/>
  <c r="O558" i="208"/>
  <c r="P558" i="208"/>
  <c r="Q558" i="208"/>
  <c r="R558" i="208"/>
  <c r="S558" i="208"/>
  <c r="T558" i="208"/>
  <c r="U558" i="208"/>
  <c r="V558" i="208"/>
  <c r="W558" i="208"/>
  <c r="X558" i="208"/>
  <c r="Y558" i="208"/>
  <c r="Z558" i="208"/>
  <c r="AA558" i="208"/>
  <c r="AB558" i="208"/>
  <c r="AC558" i="208"/>
  <c r="AD558" i="208"/>
  <c r="AE558" i="208"/>
  <c r="AF558" i="208"/>
  <c r="AG558" i="208"/>
  <c r="AH558" i="208"/>
  <c r="AI558" i="208"/>
  <c r="AJ558" i="208"/>
  <c r="A559" i="208"/>
  <c r="B559" i="208"/>
  <c r="C559" i="208"/>
  <c r="D559" i="208"/>
  <c r="E559" i="208"/>
  <c r="F559" i="208"/>
  <c r="G559" i="208"/>
  <c r="H559" i="208"/>
  <c r="I559" i="208"/>
  <c r="J559" i="208"/>
  <c r="K559" i="208"/>
  <c r="L559" i="208"/>
  <c r="M559" i="208"/>
  <c r="N559" i="208"/>
  <c r="O559" i="208"/>
  <c r="P559" i="208"/>
  <c r="Q559" i="208"/>
  <c r="R559" i="208"/>
  <c r="S559" i="208"/>
  <c r="T559" i="208"/>
  <c r="U559" i="208"/>
  <c r="V559" i="208"/>
  <c r="W559" i="208"/>
  <c r="X559" i="208"/>
  <c r="Y559" i="208"/>
  <c r="Z559" i="208"/>
  <c r="AA559" i="208"/>
  <c r="AB559" i="208"/>
  <c r="AC559" i="208"/>
  <c r="AD559" i="208"/>
  <c r="AE559" i="208"/>
  <c r="AF559" i="208"/>
  <c r="AG559" i="208"/>
  <c r="AH559" i="208"/>
  <c r="AI559" i="208"/>
  <c r="AJ559" i="208"/>
  <c r="A560" i="208"/>
  <c r="B560" i="208"/>
  <c r="C560" i="208"/>
  <c r="D560" i="208"/>
  <c r="E560" i="208"/>
  <c r="F560" i="208"/>
  <c r="G560" i="208"/>
  <c r="H560" i="208"/>
  <c r="I560" i="208"/>
  <c r="J560" i="208"/>
  <c r="K560" i="208"/>
  <c r="L560" i="208"/>
  <c r="M560" i="208"/>
  <c r="N560" i="208"/>
  <c r="O560" i="208"/>
  <c r="P560" i="208"/>
  <c r="Q560" i="208"/>
  <c r="R560" i="208"/>
  <c r="S560" i="208"/>
  <c r="T560" i="208"/>
  <c r="U560" i="208"/>
  <c r="V560" i="208"/>
  <c r="W560" i="208"/>
  <c r="X560" i="208"/>
  <c r="Y560" i="208"/>
  <c r="Z560" i="208"/>
  <c r="AA560" i="208"/>
  <c r="AB560" i="208"/>
  <c r="AC560" i="208"/>
  <c r="AD560" i="208"/>
  <c r="AE560" i="208"/>
  <c r="AF560" i="208"/>
  <c r="AG560" i="208"/>
  <c r="AH560" i="208"/>
  <c r="AI560" i="208"/>
  <c r="AJ560" i="208"/>
  <c r="A561" i="208"/>
  <c r="B561" i="208"/>
  <c r="C561" i="208"/>
  <c r="D561" i="208"/>
  <c r="E561" i="208"/>
  <c r="F561" i="208"/>
  <c r="G561" i="208"/>
  <c r="H561" i="208"/>
  <c r="I561" i="208"/>
  <c r="J561" i="208"/>
  <c r="K561" i="208"/>
  <c r="L561" i="208"/>
  <c r="M561" i="208"/>
  <c r="N561" i="208"/>
  <c r="O561" i="208"/>
  <c r="P561" i="208"/>
  <c r="Q561" i="208"/>
  <c r="R561" i="208"/>
  <c r="S561" i="208"/>
  <c r="T561" i="208"/>
  <c r="U561" i="208"/>
  <c r="V561" i="208"/>
  <c r="W561" i="208"/>
  <c r="X561" i="208"/>
  <c r="Y561" i="208"/>
  <c r="Z561" i="208"/>
  <c r="AA561" i="208"/>
  <c r="AB561" i="208"/>
  <c r="AC561" i="208"/>
  <c r="AD561" i="208"/>
  <c r="AE561" i="208"/>
  <c r="AF561" i="208"/>
  <c r="AG561" i="208"/>
  <c r="AH561" i="208"/>
  <c r="AI561" i="208"/>
  <c r="AJ561" i="208"/>
  <c r="A562" i="208"/>
  <c r="B562" i="208"/>
  <c r="C562" i="208"/>
  <c r="D562" i="208"/>
  <c r="E562" i="208"/>
  <c r="F562" i="208"/>
  <c r="G562" i="208"/>
  <c r="H562" i="208"/>
  <c r="I562" i="208"/>
  <c r="J562" i="208"/>
  <c r="K562" i="208"/>
  <c r="L562" i="208"/>
  <c r="M562" i="208"/>
  <c r="N562" i="208"/>
  <c r="O562" i="208"/>
  <c r="P562" i="208"/>
  <c r="Q562" i="208"/>
  <c r="R562" i="208"/>
  <c r="S562" i="208"/>
  <c r="T562" i="208"/>
  <c r="U562" i="208"/>
  <c r="V562" i="208"/>
  <c r="W562" i="208"/>
  <c r="X562" i="208"/>
  <c r="Y562" i="208"/>
  <c r="Z562" i="208"/>
  <c r="AA562" i="208"/>
  <c r="AB562" i="208"/>
  <c r="AC562" i="208"/>
  <c r="AD562" i="208"/>
  <c r="AE562" i="208"/>
  <c r="AF562" i="208"/>
  <c r="AG562" i="208"/>
  <c r="AH562" i="208"/>
  <c r="AI562" i="208"/>
  <c r="AJ562" i="208"/>
  <c r="A563" i="208"/>
  <c r="B563" i="208"/>
  <c r="C563" i="208"/>
  <c r="D563" i="208"/>
  <c r="E563" i="208"/>
  <c r="F563" i="208"/>
  <c r="G563" i="208"/>
  <c r="H563" i="208"/>
  <c r="I563" i="208"/>
  <c r="J563" i="208"/>
  <c r="K563" i="208"/>
  <c r="L563" i="208"/>
  <c r="M563" i="208"/>
  <c r="N563" i="208"/>
  <c r="O563" i="208"/>
  <c r="P563" i="208"/>
  <c r="Q563" i="208"/>
  <c r="R563" i="208"/>
  <c r="S563" i="208"/>
  <c r="T563" i="208"/>
  <c r="U563" i="208"/>
  <c r="V563" i="208"/>
  <c r="W563" i="208"/>
  <c r="X563" i="208"/>
  <c r="Y563" i="208"/>
  <c r="Z563" i="208"/>
  <c r="AA563" i="208"/>
  <c r="AB563" i="208"/>
  <c r="AC563" i="208"/>
  <c r="AD563" i="208"/>
  <c r="AE563" i="208"/>
  <c r="AF563" i="208"/>
  <c r="AG563" i="208"/>
  <c r="AH563" i="208"/>
  <c r="AI563" i="208"/>
  <c r="AJ563" i="208"/>
  <c r="A564" i="208"/>
  <c r="B564" i="208"/>
  <c r="C564" i="208"/>
  <c r="D564" i="208"/>
  <c r="E564" i="208"/>
  <c r="F564" i="208"/>
  <c r="G564" i="208"/>
  <c r="H564" i="208"/>
  <c r="I564" i="208"/>
  <c r="J564" i="208"/>
  <c r="K564" i="208"/>
  <c r="L564" i="208"/>
  <c r="M564" i="208"/>
  <c r="N564" i="208"/>
  <c r="O564" i="208"/>
  <c r="P564" i="208"/>
  <c r="Q564" i="208"/>
  <c r="R564" i="208"/>
  <c r="S564" i="208"/>
  <c r="T564" i="208"/>
  <c r="U564" i="208"/>
  <c r="V564" i="208"/>
  <c r="W564" i="208"/>
  <c r="X564" i="208"/>
  <c r="Y564" i="208"/>
  <c r="Z564" i="208"/>
  <c r="AA564" i="208"/>
  <c r="AB564" i="208"/>
  <c r="AC564" i="208"/>
  <c r="AD564" i="208"/>
  <c r="AE564" i="208"/>
  <c r="AF564" i="208"/>
  <c r="AG564" i="208"/>
  <c r="AH564" i="208"/>
  <c r="AI564" i="208"/>
  <c r="AJ564" i="208"/>
  <c r="A565" i="208"/>
  <c r="B565" i="208"/>
  <c r="C565" i="208"/>
  <c r="D565" i="208"/>
  <c r="E565" i="208"/>
  <c r="F565" i="208"/>
  <c r="G565" i="208"/>
  <c r="H565" i="208"/>
  <c r="I565" i="208"/>
  <c r="J565" i="208"/>
  <c r="K565" i="208"/>
  <c r="L565" i="208"/>
  <c r="M565" i="208"/>
  <c r="N565" i="208"/>
  <c r="O565" i="208"/>
  <c r="P565" i="208"/>
  <c r="Q565" i="208"/>
  <c r="R565" i="208"/>
  <c r="S565" i="208"/>
  <c r="T565" i="208"/>
  <c r="U565" i="208"/>
  <c r="V565" i="208"/>
  <c r="W565" i="208"/>
  <c r="X565" i="208"/>
  <c r="Y565" i="208"/>
  <c r="Z565" i="208"/>
  <c r="AA565" i="208"/>
  <c r="AB565" i="208"/>
  <c r="AC565" i="208"/>
  <c r="AD565" i="208"/>
  <c r="AE565" i="208"/>
  <c r="AF565" i="208"/>
  <c r="AG565" i="208"/>
  <c r="AH565" i="208"/>
  <c r="AI565" i="208"/>
  <c r="AJ565" i="208"/>
  <c r="A566" i="208"/>
  <c r="B566" i="208"/>
  <c r="C566" i="208"/>
  <c r="D566" i="208"/>
  <c r="E566" i="208"/>
  <c r="F566" i="208"/>
  <c r="G566" i="208"/>
  <c r="H566" i="208"/>
  <c r="I566" i="208"/>
  <c r="J566" i="208"/>
  <c r="K566" i="208"/>
  <c r="L566" i="208"/>
  <c r="M566" i="208"/>
  <c r="N566" i="208"/>
  <c r="O566" i="208"/>
  <c r="P566" i="208"/>
  <c r="Q566" i="208"/>
  <c r="R566" i="208"/>
  <c r="S566" i="208"/>
  <c r="T566" i="208"/>
  <c r="U566" i="208"/>
  <c r="V566" i="208"/>
  <c r="W566" i="208"/>
  <c r="X566" i="208"/>
  <c r="Y566" i="208"/>
  <c r="Z566" i="208"/>
  <c r="AA566" i="208"/>
  <c r="AB566" i="208"/>
  <c r="AC566" i="208"/>
  <c r="AD566" i="208"/>
  <c r="AE566" i="208"/>
  <c r="AF566" i="208"/>
  <c r="AG566" i="208"/>
  <c r="AH566" i="208"/>
  <c r="AI566" i="208"/>
  <c r="AJ566" i="208"/>
  <c r="A567" i="208"/>
  <c r="B567" i="208"/>
  <c r="C567" i="208"/>
  <c r="D567" i="208"/>
  <c r="E567" i="208"/>
  <c r="F567" i="208"/>
  <c r="G567" i="208"/>
  <c r="H567" i="208"/>
  <c r="I567" i="208"/>
  <c r="J567" i="208"/>
  <c r="K567" i="208"/>
  <c r="L567" i="208"/>
  <c r="M567" i="208"/>
  <c r="N567" i="208"/>
  <c r="O567" i="208"/>
  <c r="P567" i="208"/>
  <c r="Q567" i="208"/>
  <c r="R567" i="208"/>
  <c r="S567" i="208"/>
  <c r="T567" i="208"/>
  <c r="U567" i="208"/>
  <c r="V567" i="208"/>
  <c r="W567" i="208"/>
  <c r="X567" i="208"/>
  <c r="Y567" i="208"/>
  <c r="Z567" i="208"/>
  <c r="AA567" i="208"/>
  <c r="AB567" i="208"/>
  <c r="AC567" i="208"/>
  <c r="AD567" i="208"/>
  <c r="AE567" i="208"/>
  <c r="AF567" i="208"/>
  <c r="AG567" i="208"/>
  <c r="AH567" i="208"/>
  <c r="AI567" i="208"/>
  <c r="AJ567" i="208"/>
  <c r="A568" i="208"/>
  <c r="B568" i="208"/>
  <c r="C568" i="208"/>
  <c r="D568" i="208"/>
  <c r="E568" i="208"/>
  <c r="F568" i="208"/>
  <c r="G568" i="208"/>
  <c r="H568" i="208"/>
  <c r="I568" i="208"/>
  <c r="J568" i="208"/>
  <c r="K568" i="208"/>
  <c r="L568" i="208"/>
  <c r="M568" i="208"/>
  <c r="N568" i="208"/>
  <c r="O568" i="208"/>
  <c r="P568" i="208"/>
  <c r="Q568" i="208"/>
  <c r="R568" i="208"/>
  <c r="S568" i="208"/>
  <c r="T568" i="208"/>
  <c r="U568" i="208"/>
  <c r="V568" i="208"/>
  <c r="W568" i="208"/>
  <c r="X568" i="208"/>
  <c r="Y568" i="208"/>
  <c r="Z568" i="208"/>
  <c r="AA568" i="208"/>
  <c r="AB568" i="208"/>
  <c r="AC568" i="208"/>
  <c r="AD568" i="208"/>
  <c r="AE568" i="208"/>
  <c r="AF568" i="208"/>
  <c r="AG568" i="208"/>
  <c r="AH568" i="208"/>
  <c r="AI568" i="208"/>
  <c r="AJ568" i="208"/>
  <c r="A569" i="208"/>
  <c r="B569" i="208"/>
  <c r="C569" i="208"/>
  <c r="D569" i="208"/>
  <c r="E569" i="208"/>
  <c r="F569" i="208"/>
  <c r="G569" i="208"/>
  <c r="H569" i="208"/>
  <c r="I569" i="208"/>
  <c r="J569" i="208"/>
  <c r="K569" i="208"/>
  <c r="L569" i="208"/>
  <c r="M569" i="208"/>
  <c r="N569" i="208"/>
  <c r="O569" i="208"/>
  <c r="P569" i="208"/>
  <c r="Q569" i="208"/>
  <c r="R569" i="208"/>
  <c r="S569" i="208"/>
  <c r="T569" i="208"/>
  <c r="U569" i="208"/>
  <c r="V569" i="208"/>
  <c r="W569" i="208"/>
  <c r="X569" i="208"/>
  <c r="Y569" i="208"/>
  <c r="Z569" i="208"/>
  <c r="AA569" i="208"/>
  <c r="AB569" i="208"/>
  <c r="AC569" i="208"/>
  <c r="AD569" i="208"/>
  <c r="AE569" i="208"/>
  <c r="AF569" i="208"/>
  <c r="AG569" i="208"/>
  <c r="AH569" i="208"/>
  <c r="AI569" i="208"/>
  <c r="AJ569" i="208"/>
  <c r="A570" i="208"/>
  <c r="B570" i="208"/>
  <c r="C570" i="208"/>
  <c r="D570" i="208"/>
  <c r="E570" i="208"/>
  <c r="F570" i="208"/>
  <c r="G570" i="208"/>
  <c r="H570" i="208"/>
  <c r="I570" i="208"/>
  <c r="J570" i="208"/>
  <c r="K570" i="208"/>
  <c r="L570" i="208"/>
  <c r="M570" i="208"/>
  <c r="N570" i="208"/>
  <c r="O570" i="208"/>
  <c r="P570" i="208"/>
  <c r="Q570" i="208"/>
  <c r="R570" i="208"/>
  <c r="S570" i="208"/>
  <c r="T570" i="208"/>
  <c r="U570" i="208"/>
  <c r="V570" i="208"/>
  <c r="W570" i="208"/>
  <c r="X570" i="208"/>
  <c r="Y570" i="208"/>
  <c r="Z570" i="208"/>
  <c r="AA570" i="208"/>
  <c r="AB570" i="208"/>
  <c r="AC570" i="208"/>
  <c r="AD570" i="208"/>
  <c r="AE570" i="208"/>
  <c r="AF570" i="208"/>
  <c r="AG570" i="208"/>
  <c r="AH570" i="208"/>
  <c r="AI570" i="208"/>
  <c r="AJ570" i="208"/>
  <c r="A571" i="208"/>
  <c r="B571" i="208"/>
  <c r="C571" i="208"/>
  <c r="D571" i="208"/>
  <c r="E571" i="208"/>
  <c r="F571" i="208"/>
  <c r="G571" i="208"/>
  <c r="H571" i="208"/>
  <c r="I571" i="208"/>
  <c r="J571" i="208"/>
  <c r="K571" i="208"/>
  <c r="L571" i="208"/>
  <c r="M571" i="208"/>
  <c r="N571" i="208"/>
  <c r="O571" i="208"/>
  <c r="P571" i="208"/>
  <c r="Q571" i="208"/>
  <c r="R571" i="208"/>
  <c r="S571" i="208"/>
  <c r="T571" i="208"/>
  <c r="U571" i="208"/>
  <c r="V571" i="208"/>
  <c r="W571" i="208"/>
  <c r="X571" i="208"/>
  <c r="Y571" i="208"/>
  <c r="Z571" i="208"/>
  <c r="AA571" i="208"/>
  <c r="AB571" i="208"/>
  <c r="AC571" i="208"/>
  <c r="AD571" i="208"/>
  <c r="AE571" i="208"/>
  <c r="AF571" i="208"/>
  <c r="AG571" i="208"/>
  <c r="AH571" i="208"/>
  <c r="AI571" i="208"/>
  <c r="AJ571" i="208"/>
  <c r="A572" i="208"/>
  <c r="B572" i="208"/>
  <c r="C572" i="208"/>
  <c r="D572" i="208"/>
  <c r="E572" i="208"/>
  <c r="F572" i="208"/>
  <c r="G572" i="208"/>
  <c r="H572" i="208"/>
  <c r="I572" i="208"/>
  <c r="J572" i="208"/>
  <c r="K572" i="208"/>
  <c r="L572" i="208"/>
  <c r="M572" i="208"/>
  <c r="N572" i="208"/>
  <c r="O572" i="208"/>
  <c r="P572" i="208"/>
  <c r="Q572" i="208"/>
  <c r="R572" i="208"/>
  <c r="S572" i="208"/>
  <c r="T572" i="208"/>
  <c r="U572" i="208"/>
  <c r="V572" i="208"/>
  <c r="W572" i="208"/>
  <c r="X572" i="208"/>
  <c r="Y572" i="208"/>
  <c r="Z572" i="208"/>
  <c r="AA572" i="208"/>
  <c r="AB572" i="208"/>
  <c r="AC572" i="208"/>
  <c r="AD572" i="208"/>
  <c r="AE572" i="208"/>
  <c r="AF572" i="208"/>
  <c r="AG572" i="208"/>
  <c r="AH572" i="208"/>
  <c r="AI572" i="208"/>
  <c r="AJ572" i="208"/>
  <c r="A573" i="208"/>
  <c r="B573" i="208"/>
  <c r="C573" i="208"/>
  <c r="D573" i="208"/>
  <c r="E573" i="208"/>
  <c r="F573" i="208"/>
  <c r="G573" i="208"/>
  <c r="H573" i="208"/>
  <c r="I573" i="208"/>
  <c r="J573" i="208"/>
  <c r="K573" i="208"/>
  <c r="L573" i="208"/>
  <c r="M573" i="208"/>
  <c r="N573" i="208"/>
  <c r="O573" i="208"/>
  <c r="P573" i="208"/>
  <c r="Q573" i="208"/>
  <c r="R573" i="208"/>
  <c r="S573" i="208"/>
  <c r="T573" i="208"/>
  <c r="U573" i="208"/>
  <c r="V573" i="208"/>
  <c r="W573" i="208"/>
  <c r="X573" i="208"/>
  <c r="Y573" i="208"/>
  <c r="Z573" i="208"/>
  <c r="AA573" i="208"/>
  <c r="AB573" i="208"/>
  <c r="AC573" i="208"/>
  <c r="AD573" i="208"/>
  <c r="AE573" i="208"/>
  <c r="AF573" i="208"/>
  <c r="AG573" i="208"/>
  <c r="AH573" i="208"/>
  <c r="AI573" i="208"/>
  <c r="AJ573" i="208"/>
  <c r="A574" i="208"/>
  <c r="B574" i="208"/>
  <c r="C574" i="208"/>
  <c r="D574" i="208"/>
  <c r="E574" i="208"/>
  <c r="F574" i="208"/>
  <c r="G574" i="208"/>
  <c r="H574" i="208"/>
  <c r="I574" i="208"/>
  <c r="J574" i="208"/>
  <c r="K574" i="208"/>
  <c r="L574" i="208"/>
  <c r="M574" i="208"/>
  <c r="N574" i="208"/>
  <c r="O574" i="208"/>
  <c r="P574" i="208"/>
  <c r="Q574" i="208"/>
  <c r="R574" i="208"/>
  <c r="S574" i="208"/>
  <c r="T574" i="208"/>
  <c r="U574" i="208"/>
  <c r="V574" i="208"/>
  <c r="W574" i="208"/>
  <c r="X574" i="208"/>
  <c r="Y574" i="208"/>
  <c r="Z574" i="208"/>
  <c r="AA574" i="208"/>
  <c r="AB574" i="208"/>
  <c r="AC574" i="208"/>
  <c r="AD574" i="208"/>
  <c r="AE574" i="208"/>
  <c r="AF574" i="208"/>
  <c r="AG574" i="208"/>
  <c r="AH574" i="208"/>
  <c r="AI574" i="208"/>
  <c r="AJ574" i="208"/>
  <c r="A575" i="208"/>
  <c r="B575" i="208"/>
  <c r="C575" i="208"/>
  <c r="D575" i="208"/>
  <c r="E575" i="208"/>
  <c r="F575" i="208"/>
  <c r="G575" i="208"/>
  <c r="H575" i="208"/>
  <c r="I575" i="208"/>
  <c r="J575" i="208"/>
  <c r="K575" i="208"/>
  <c r="L575" i="208"/>
  <c r="M575" i="208"/>
  <c r="N575" i="208"/>
  <c r="O575" i="208"/>
  <c r="P575" i="208"/>
  <c r="Q575" i="208"/>
  <c r="R575" i="208"/>
  <c r="S575" i="208"/>
  <c r="T575" i="208"/>
  <c r="U575" i="208"/>
  <c r="V575" i="208"/>
  <c r="W575" i="208"/>
  <c r="X575" i="208"/>
  <c r="Y575" i="208"/>
  <c r="Z575" i="208"/>
  <c r="AA575" i="208"/>
  <c r="AB575" i="208"/>
  <c r="AC575" i="208"/>
  <c r="AD575" i="208"/>
  <c r="AE575" i="208"/>
  <c r="AF575" i="208"/>
  <c r="AG575" i="208"/>
  <c r="AH575" i="208"/>
  <c r="AI575" i="208"/>
  <c r="AJ575" i="208"/>
  <c r="A576" i="208"/>
  <c r="B576" i="208"/>
  <c r="C576" i="208"/>
  <c r="D576" i="208"/>
  <c r="E576" i="208"/>
  <c r="F576" i="208"/>
  <c r="G576" i="208"/>
  <c r="H576" i="208"/>
  <c r="I576" i="208"/>
  <c r="J576" i="208"/>
  <c r="K576" i="208"/>
  <c r="L576" i="208"/>
  <c r="M576" i="208"/>
  <c r="N576" i="208"/>
  <c r="O576" i="208"/>
  <c r="P576" i="208"/>
  <c r="Q576" i="208"/>
  <c r="R576" i="208"/>
  <c r="S576" i="208"/>
  <c r="T576" i="208"/>
  <c r="U576" i="208"/>
  <c r="V576" i="208"/>
  <c r="W576" i="208"/>
  <c r="X576" i="208"/>
  <c r="Y576" i="208"/>
  <c r="Z576" i="208"/>
  <c r="AA576" i="208"/>
  <c r="AB576" i="208"/>
  <c r="AC576" i="208"/>
  <c r="AD576" i="208"/>
  <c r="AE576" i="208"/>
  <c r="AF576" i="208"/>
  <c r="AG576" i="208"/>
  <c r="AH576" i="208"/>
  <c r="AI576" i="208"/>
  <c r="AJ576" i="208"/>
  <c r="A577" i="208"/>
  <c r="B577" i="208"/>
  <c r="C577" i="208"/>
  <c r="D577" i="208"/>
  <c r="E577" i="208"/>
  <c r="F577" i="208"/>
  <c r="G577" i="208"/>
  <c r="H577" i="208"/>
  <c r="I577" i="208"/>
  <c r="J577" i="208"/>
  <c r="K577" i="208"/>
  <c r="L577" i="208"/>
  <c r="M577" i="208"/>
  <c r="N577" i="208"/>
  <c r="O577" i="208"/>
  <c r="P577" i="208"/>
  <c r="Q577" i="208"/>
  <c r="R577" i="208"/>
  <c r="S577" i="208"/>
  <c r="T577" i="208"/>
  <c r="U577" i="208"/>
  <c r="V577" i="208"/>
  <c r="W577" i="208"/>
  <c r="X577" i="208"/>
  <c r="Y577" i="208"/>
  <c r="Z577" i="208"/>
  <c r="AA577" i="208"/>
  <c r="AB577" i="208"/>
  <c r="AC577" i="208"/>
  <c r="AD577" i="208"/>
  <c r="AE577" i="208"/>
  <c r="AF577" i="208"/>
  <c r="AG577" i="208"/>
  <c r="AH577" i="208"/>
  <c r="AI577" i="208"/>
  <c r="AJ577" i="208"/>
  <c r="A578" i="208"/>
  <c r="B578" i="208"/>
  <c r="C578" i="208"/>
  <c r="D578" i="208"/>
  <c r="E578" i="208"/>
  <c r="F578" i="208"/>
  <c r="G578" i="208"/>
  <c r="H578" i="208"/>
  <c r="I578" i="208"/>
  <c r="J578" i="208"/>
  <c r="K578" i="208"/>
  <c r="L578" i="208"/>
  <c r="M578" i="208"/>
  <c r="N578" i="208"/>
  <c r="O578" i="208"/>
  <c r="P578" i="208"/>
  <c r="Q578" i="208"/>
  <c r="R578" i="208"/>
  <c r="S578" i="208"/>
  <c r="T578" i="208"/>
  <c r="U578" i="208"/>
  <c r="V578" i="208"/>
  <c r="W578" i="208"/>
  <c r="X578" i="208"/>
  <c r="Y578" i="208"/>
  <c r="Z578" i="208"/>
  <c r="AA578" i="208"/>
  <c r="AB578" i="208"/>
  <c r="AC578" i="208"/>
  <c r="AD578" i="208"/>
  <c r="AE578" i="208"/>
  <c r="AF578" i="208"/>
  <c r="AG578" i="208"/>
  <c r="AH578" i="208"/>
  <c r="AI578" i="208"/>
  <c r="AJ578" i="208"/>
  <c r="A579" i="208"/>
  <c r="B579" i="208"/>
  <c r="C579" i="208"/>
  <c r="D579" i="208"/>
  <c r="E579" i="208"/>
  <c r="F579" i="208"/>
  <c r="G579" i="208"/>
  <c r="H579" i="208"/>
  <c r="I579" i="208"/>
  <c r="J579" i="208"/>
  <c r="K579" i="208"/>
  <c r="L579" i="208"/>
  <c r="M579" i="208"/>
  <c r="N579" i="208"/>
  <c r="O579" i="208"/>
  <c r="P579" i="208"/>
  <c r="Q579" i="208"/>
  <c r="R579" i="208"/>
  <c r="S579" i="208"/>
  <c r="T579" i="208"/>
  <c r="U579" i="208"/>
  <c r="V579" i="208"/>
  <c r="W579" i="208"/>
  <c r="X579" i="208"/>
  <c r="Y579" i="208"/>
  <c r="Z579" i="208"/>
  <c r="AA579" i="208"/>
  <c r="AB579" i="208"/>
  <c r="AC579" i="208"/>
  <c r="AD579" i="208"/>
  <c r="AE579" i="208"/>
  <c r="AF579" i="208"/>
  <c r="AG579" i="208"/>
  <c r="AH579" i="208"/>
  <c r="AI579" i="208"/>
  <c r="AJ579" i="208"/>
  <c r="A580" i="208"/>
  <c r="B580" i="208"/>
  <c r="C580" i="208"/>
  <c r="D580" i="208"/>
  <c r="E580" i="208"/>
  <c r="F580" i="208"/>
  <c r="G580" i="208"/>
  <c r="H580" i="208"/>
  <c r="I580" i="208"/>
  <c r="J580" i="208"/>
  <c r="K580" i="208"/>
  <c r="L580" i="208"/>
  <c r="M580" i="208"/>
  <c r="N580" i="208"/>
  <c r="O580" i="208"/>
  <c r="P580" i="208"/>
  <c r="Q580" i="208"/>
  <c r="R580" i="208"/>
  <c r="S580" i="208"/>
  <c r="T580" i="208"/>
  <c r="U580" i="208"/>
  <c r="V580" i="208"/>
  <c r="W580" i="208"/>
  <c r="X580" i="208"/>
  <c r="Y580" i="208"/>
  <c r="Z580" i="208"/>
  <c r="AA580" i="208"/>
  <c r="AB580" i="208"/>
  <c r="AC580" i="208"/>
  <c r="AD580" i="208"/>
  <c r="AE580" i="208"/>
  <c r="AF580" i="208"/>
  <c r="AG580" i="208"/>
  <c r="AH580" i="208"/>
  <c r="AI580" i="208"/>
  <c r="AJ580" i="208"/>
  <c r="A581" i="208"/>
  <c r="B581" i="208"/>
  <c r="C581" i="208"/>
  <c r="D581" i="208"/>
  <c r="E581" i="208"/>
  <c r="F581" i="208"/>
  <c r="G581" i="208"/>
  <c r="H581" i="208"/>
  <c r="I581" i="208"/>
  <c r="J581" i="208"/>
  <c r="K581" i="208"/>
  <c r="L581" i="208"/>
  <c r="M581" i="208"/>
  <c r="N581" i="208"/>
  <c r="O581" i="208"/>
  <c r="P581" i="208"/>
  <c r="Q581" i="208"/>
  <c r="R581" i="208"/>
  <c r="S581" i="208"/>
  <c r="T581" i="208"/>
  <c r="U581" i="208"/>
  <c r="V581" i="208"/>
  <c r="W581" i="208"/>
  <c r="X581" i="208"/>
  <c r="Y581" i="208"/>
  <c r="Z581" i="208"/>
  <c r="AA581" i="208"/>
  <c r="AB581" i="208"/>
  <c r="AC581" i="208"/>
  <c r="AD581" i="208"/>
  <c r="AE581" i="208"/>
  <c r="AF581" i="208"/>
  <c r="AG581" i="208"/>
  <c r="AH581" i="208"/>
  <c r="AI581" i="208"/>
  <c r="AJ581" i="208"/>
  <c r="A582" i="208"/>
  <c r="B582" i="208"/>
  <c r="C582" i="208"/>
  <c r="D582" i="208"/>
  <c r="E582" i="208"/>
  <c r="F582" i="208"/>
  <c r="G582" i="208"/>
  <c r="H582" i="208"/>
  <c r="I582" i="208"/>
  <c r="J582" i="208"/>
  <c r="K582" i="208"/>
  <c r="L582" i="208"/>
  <c r="M582" i="208"/>
  <c r="N582" i="208"/>
  <c r="O582" i="208"/>
  <c r="P582" i="208"/>
  <c r="Q582" i="208"/>
  <c r="R582" i="208"/>
  <c r="S582" i="208"/>
  <c r="T582" i="208"/>
  <c r="U582" i="208"/>
  <c r="V582" i="208"/>
  <c r="W582" i="208"/>
  <c r="X582" i="208"/>
  <c r="Y582" i="208"/>
  <c r="Z582" i="208"/>
  <c r="AA582" i="208"/>
  <c r="AB582" i="208"/>
  <c r="AC582" i="208"/>
  <c r="AD582" i="208"/>
  <c r="AE582" i="208"/>
  <c r="AF582" i="208"/>
  <c r="AG582" i="208"/>
  <c r="AH582" i="208"/>
  <c r="AI582" i="208"/>
  <c r="AJ582" i="208"/>
  <c r="A583" i="208"/>
  <c r="B583" i="208"/>
  <c r="C583" i="208"/>
  <c r="D583" i="208"/>
  <c r="E583" i="208"/>
  <c r="F583" i="208"/>
  <c r="G583" i="208"/>
  <c r="H583" i="208"/>
  <c r="I583" i="208"/>
  <c r="J583" i="208"/>
  <c r="K583" i="208"/>
  <c r="L583" i="208"/>
  <c r="M583" i="208"/>
  <c r="N583" i="208"/>
  <c r="O583" i="208"/>
  <c r="P583" i="208"/>
  <c r="Q583" i="208"/>
  <c r="R583" i="208"/>
  <c r="S583" i="208"/>
  <c r="T583" i="208"/>
  <c r="U583" i="208"/>
  <c r="V583" i="208"/>
  <c r="W583" i="208"/>
  <c r="X583" i="208"/>
  <c r="Y583" i="208"/>
  <c r="Z583" i="208"/>
  <c r="AA583" i="208"/>
  <c r="AB583" i="208"/>
  <c r="AC583" i="208"/>
  <c r="AD583" i="208"/>
  <c r="AE583" i="208"/>
  <c r="AF583" i="208"/>
  <c r="AG583" i="208"/>
  <c r="AH583" i="208"/>
  <c r="AI583" i="208"/>
  <c r="AJ583" i="208"/>
  <c r="A584" i="208"/>
  <c r="B584" i="208"/>
  <c r="C584" i="208"/>
  <c r="D584" i="208"/>
  <c r="E584" i="208"/>
  <c r="F584" i="208"/>
  <c r="G584" i="208"/>
  <c r="H584" i="208"/>
  <c r="I584" i="208"/>
  <c r="J584" i="208"/>
  <c r="K584" i="208"/>
  <c r="L584" i="208"/>
  <c r="M584" i="208"/>
  <c r="N584" i="208"/>
  <c r="O584" i="208"/>
  <c r="P584" i="208"/>
  <c r="Q584" i="208"/>
  <c r="R584" i="208"/>
  <c r="S584" i="208"/>
  <c r="T584" i="208"/>
  <c r="U584" i="208"/>
  <c r="V584" i="208"/>
  <c r="W584" i="208"/>
  <c r="X584" i="208"/>
  <c r="Y584" i="208"/>
  <c r="Z584" i="208"/>
  <c r="AA584" i="208"/>
  <c r="AB584" i="208"/>
  <c r="AC584" i="208"/>
  <c r="AD584" i="208"/>
  <c r="AE584" i="208"/>
  <c r="AF584" i="208"/>
  <c r="AG584" i="208"/>
  <c r="AH584" i="208"/>
  <c r="AI584" i="208"/>
  <c r="AJ584" i="208"/>
  <c r="A585" i="208"/>
  <c r="B585" i="208"/>
  <c r="C585" i="208"/>
  <c r="D585" i="208"/>
  <c r="E585" i="208"/>
  <c r="F585" i="208"/>
  <c r="G585" i="208"/>
  <c r="H585" i="208"/>
  <c r="I585" i="208"/>
  <c r="J585" i="208"/>
  <c r="K585" i="208"/>
  <c r="L585" i="208"/>
  <c r="M585" i="208"/>
  <c r="N585" i="208"/>
  <c r="O585" i="208"/>
  <c r="P585" i="208"/>
  <c r="Q585" i="208"/>
  <c r="R585" i="208"/>
  <c r="S585" i="208"/>
  <c r="T585" i="208"/>
  <c r="U585" i="208"/>
  <c r="V585" i="208"/>
  <c r="W585" i="208"/>
  <c r="X585" i="208"/>
  <c r="Y585" i="208"/>
  <c r="Z585" i="208"/>
  <c r="AA585" i="208"/>
  <c r="AB585" i="208"/>
  <c r="AC585" i="208"/>
  <c r="AD585" i="208"/>
  <c r="AE585" i="208"/>
  <c r="AF585" i="208"/>
  <c r="AG585" i="208"/>
  <c r="AH585" i="208"/>
  <c r="AI585" i="208"/>
  <c r="AJ585" i="208"/>
  <c r="A586" i="208"/>
  <c r="B586" i="208"/>
  <c r="C586" i="208"/>
  <c r="D586" i="208"/>
  <c r="E586" i="208"/>
  <c r="F586" i="208"/>
  <c r="G586" i="208"/>
  <c r="H586" i="208"/>
  <c r="I586" i="208"/>
  <c r="J586" i="208"/>
  <c r="K586" i="208"/>
  <c r="L586" i="208"/>
  <c r="M586" i="208"/>
  <c r="N586" i="208"/>
  <c r="O586" i="208"/>
  <c r="P586" i="208"/>
  <c r="Q586" i="208"/>
  <c r="R586" i="208"/>
  <c r="S586" i="208"/>
  <c r="T586" i="208"/>
  <c r="U586" i="208"/>
  <c r="V586" i="208"/>
  <c r="W586" i="208"/>
  <c r="X586" i="208"/>
  <c r="Y586" i="208"/>
  <c r="Z586" i="208"/>
  <c r="AA586" i="208"/>
  <c r="AB586" i="208"/>
  <c r="AC586" i="208"/>
  <c r="AD586" i="208"/>
  <c r="AE586" i="208"/>
  <c r="AF586" i="208"/>
  <c r="AG586" i="208"/>
  <c r="AH586" i="208"/>
  <c r="AI586" i="208"/>
  <c r="AJ586" i="208"/>
  <c r="A587" i="208"/>
  <c r="B587" i="208"/>
  <c r="C587" i="208"/>
  <c r="D587" i="208"/>
  <c r="E587" i="208"/>
  <c r="F587" i="208"/>
  <c r="G587" i="208"/>
  <c r="H587" i="208"/>
  <c r="I587" i="208"/>
  <c r="J587" i="208"/>
  <c r="K587" i="208"/>
  <c r="L587" i="208"/>
  <c r="M587" i="208"/>
  <c r="N587" i="208"/>
  <c r="O587" i="208"/>
  <c r="P587" i="208"/>
  <c r="Q587" i="208"/>
  <c r="R587" i="208"/>
  <c r="S587" i="208"/>
  <c r="T587" i="208"/>
  <c r="U587" i="208"/>
  <c r="V587" i="208"/>
  <c r="W587" i="208"/>
  <c r="X587" i="208"/>
  <c r="Y587" i="208"/>
  <c r="Z587" i="208"/>
  <c r="AA587" i="208"/>
  <c r="AB587" i="208"/>
  <c r="AC587" i="208"/>
  <c r="AD587" i="208"/>
  <c r="AE587" i="208"/>
  <c r="AF587" i="208"/>
  <c r="AG587" i="208"/>
  <c r="AH587" i="208"/>
  <c r="AI587" i="208"/>
  <c r="AJ587" i="208"/>
  <c r="A588" i="208"/>
  <c r="B588" i="208"/>
  <c r="C588" i="208"/>
  <c r="D588" i="208"/>
  <c r="E588" i="208"/>
  <c r="F588" i="208"/>
  <c r="G588" i="208"/>
  <c r="H588" i="208"/>
  <c r="I588" i="208"/>
  <c r="J588" i="208"/>
  <c r="K588" i="208"/>
  <c r="L588" i="208"/>
  <c r="M588" i="208"/>
  <c r="N588" i="208"/>
  <c r="O588" i="208"/>
  <c r="P588" i="208"/>
  <c r="Q588" i="208"/>
  <c r="R588" i="208"/>
  <c r="S588" i="208"/>
  <c r="T588" i="208"/>
  <c r="U588" i="208"/>
  <c r="V588" i="208"/>
  <c r="W588" i="208"/>
  <c r="X588" i="208"/>
  <c r="Y588" i="208"/>
  <c r="Z588" i="208"/>
  <c r="AA588" i="208"/>
  <c r="AB588" i="208"/>
  <c r="AC588" i="208"/>
  <c r="AD588" i="208"/>
  <c r="AE588" i="208"/>
  <c r="AF588" i="208"/>
  <c r="AG588" i="208"/>
  <c r="AH588" i="208"/>
  <c r="AI588" i="208"/>
  <c r="AJ588" i="208"/>
  <c r="A589" i="208"/>
  <c r="B589" i="208"/>
  <c r="C589" i="208"/>
  <c r="D589" i="208"/>
  <c r="E589" i="208"/>
  <c r="F589" i="208"/>
  <c r="G589" i="208"/>
  <c r="H589" i="208"/>
  <c r="I589" i="208"/>
  <c r="J589" i="208"/>
  <c r="K589" i="208"/>
  <c r="L589" i="208"/>
  <c r="M589" i="208"/>
  <c r="N589" i="208"/>
  <c r="O589" i="208"/>
  <c r="P589" i="208"/>
  <c r="Q589" i="208"/>
  <c r="R589" i="208"/>
  <c r="S589" i="208"/>
  <c r="T589" i="208"/>
  <c r="U589" i="208"/>
  <c r="V589" i="208"/>
  <c r="W589" i="208"/>
  <c r="X589" i="208"/>
  <c r="Y589" i="208"/>
  <c r="Z589" i="208"/>
  <c r="AA589" i="208"/>
  <c r="AB589" i="208"/>
  <c r="AC589" i="208"/>
  <c r="AD589" i="208"/>
  <c r="AE589" i="208"/>
  <c r="AF589" i="208"/>
  <c r="AG589" i="208"/>
  <c r="AH589" i="208"/>
  <c r="AI589" i="208"/>
  <c r="AJ589" i="208"/>
  <c r="A590" i="208"/>
  <c r="B590" i="208"/>
  <c r="C590" i="208"/>
  <c r="D590" i="208"/>
  <c r="E590" i="208"/>
  <c r="F590" i="208"/>
  <c r="G590" i="208"/>
  <c r="H590" i="208"/>
  <c r="I590" i="208"/>
  <c r="J590" i="208"/>
  <c r="K590" i="208"/>
  <c r="L590" i="208"/>
  <c r="M590" i="208"/>
  <c r="N590" i="208"/>
  <c r="O590" i="208"/>
  <c r="P590" i="208"/>
  <c r="Q590" i="208"/>
  <c r="R590" i="208"/>
  <c r="S590" i="208"/>
  <c r="T590" i="208"/>
  <c r="U590" i="208"/>
  <c r="V590" i="208"/>
  <c r="W590" i="208"/>
  <c r="X590" i="208"/>
  <c r="Y590" i="208"/>
  <c r="Z590" i="208"/>
  <c r="AA590" i="208"/>
  <c r="AB590" i="208"/>
  <c r="AC590" i="208"/>
  <c r="AD590" i="208"/>
  <c r="AE590" i="208"/>
  <c r="AF590" i="208"/>
  <c r="AG590" i="208"/>
  <c r="AH590" i="208"/>
  <c r="AI590" i="208"/>
  <c r="AJ590" i="208"/>
  <c r="A591" i="208"/>
  <c r="B591" i="208"/>
  <c r="C591" i="208"/>
  <c r="D591" i="208"/>
  <c r="E591" i="208"/>
  <c r="F591" i="208"/>
  <c r="G591" i="208"/>
  <c r="H591" i="208"/>
  <c r="I591" i="208"/>
  <c r="J591" i="208"/>
  <c r="K591" i="208"/>
  <c r="L591" i="208"/>
  <c r="M591" i="208"/>
  <c r="N591" i="208"/>
  <c r="O591" i="208"/>
  <c r="P591" i="208"/>
  <c r="Q591" i="208"/>
  <c r="R591" i="208"/>
  <c r="S591" i="208"/>
  <c r="T591" i="208"/>
  <c r="U591" i="208"/>
  <c r="V591" i="208"/>
  <c r="W591" i="208"/>
  <c r="X591" i="208"/>
  <c r="Y591" i="208"/>
  <c r="Z591" i="208"/>
  <c r="AA591" i="208"/>
  <c r="AB591" i="208"/>
  <c r="AC591" i="208"/>
  <c r="AD591" i="208"/>
  <c r="AE591" i="208"/>
  <c r="AF591" i="208"/>
  <c r="AG591" i="208"/>
  <c r="AH591" i="208"/>
  <c r="AI591" i="208"/>
  <c r="AJ591" i="208"/>
  <c r="A592" i="208"/>
  <c r="B592" i="208"/>
  <c r="C592" i="208"/>
  <c r="D592" i="208"/>
  <c r="E592" i="208"/>
  <c r="F592" i="208"/>
  <c r="G592" i="208"/>
  <c r="H592" i="208"/>
  <c r="I592" i="208"/>
  <c r="J592" i="208"/>
  <c r="K592" i="208"/>
  <c r="L592" i="208"/>
  <c r="M592" i="208"/>
  <c r="N592" i="208"/>
  <c r="O592" i="208"/>
  <c r="P592" i="208"/>
  <c r="Q592" i="208"/>
  <c r="R592" i="208"/>
  <c r="S592" i="208"/>
  <c r="T592" i="208"/>
  <c r="U592" i="208"/>
  <c r="V592" i="208"/>
  <c r="W592" i="208"/>
  <c r="X592" i="208"/>
  <c r="Y592" i="208"/>
  <c r="Z592" i="208"/>
  <c r="AA592" i="208"/>
  <c r="AB592" i="208"/>
  <c r="AC592" i="208"/>
  <c r="AD592" i="208"/>
  <c r="AE592" i="208"/>
  <c r="AF592" i="208"/>
  <c r="AG592" i="208"/>
  <c r="AH592" i="208"/>
  <c r="AI592" i="208"/>
  <c r="AJ592" i="208"/>
  <c r="A593" i="208"/>
  <c r="B593" i="208"/>
  <c r="C593" i="208"/>
  <c r="D593" i="208"/>
  <c r="E593" i="208"/>
  <c r="F593" i="208"/>
  <c r="G593" i="208"/>
  <c r="H593" i="208"/>
  <c r="I593" i="208"/>
  <c r="J593" i="208"/>
  <c r="K593" i="208"/>
  <c r="L593" i="208"/>
  <c r="M593" i="208"/>
  <c r="N593" i="208"/>
  <c r="O593" i="208"/>
  <c r="P593" i="208"/>
  <c r="Q593" i="208"/>
  <c r="R593" i="208"/>
  <c r="S593" i="208"/>
  <c r="T593" i="208"/>
  <c r="U593" i="208"/>
  <c r="V593" i="208"/>
  <c r="W593" i="208"/>
  <c r="X593" i="208"/>
  <c r="Y593" i="208"/>
  <c r="Z593" i="208"/>
  <c r="AA593" i="208"/>
  <c r="AB593" i="208"/>
  <c r="AC593" i="208"/>
  <c r="AD593" i="208"/>
  <c r="AE593" i="208"/>
  <c r="AF593" i="208"/>
  <c r="AG593" i="208"/>
  <c r="AH593" i="208"/>
  <c r="AI593" i="208"/>
  <c r="AJ593" i="208"/>
  <c r="A594" i="208"/>
  <c r="B594" i="208"/>
  <c r="C594" i="208"/>
  <c r="D594" i="208"/>
  <c r="E594" i="208"/>
  <c r="F594" i="208"/>
  <c r="G594" i="208"/>
  <c r="H594" i="208"/>
  <c r="I594" i="208"/>
  <c r="J594" i="208"/>
  <c r="K594" i="208"/>
  <c r="L594" i="208"/>
  <c r="M594" i="208"/>
  <c r="N594" i="208"/>
  <c r="O594" i="208"/>
  <c r="P594" i="208"/>
  <c r="Q594" i="208"/>
  <c r="R594" i="208"/>
  <c r="S594" i="208"/>
  <c r="T594" i="208"/>
  <c r="U594" i="208"/>
  <c r="V594" i="208"/>
  <c r="W594" i="208"/>
  <c r="X594" i="208"/>
  <c r="Y594" i="208"/>
  <c r="Z594" i="208"/>
  <c r="AA594" i="208"/>
  <c r="AB594" i="208"/>
  <c r="AC594" i="208"/>
  <c r="AD594" i="208"/>
  <c r="AE594" i="208"/>
  <c r="AF594" i="208"/>
  <c r="AG594" i="208"/>
  <c r="AH594" i="208"/>
  <c r="AI594" i="208"/>
  <c r="AJ594" i="208"/>
  <c r="A595" i="208"/>
  <c r="B595" i="208"/>
  <c r="C595" i="208"/>
  <c r="D595" i="208"/>
  <c r="E595" i="208"/>
  <c r="F595" i="208"/>
  <c r="G595" i="208"/>
  <c r="H595" i="208"/>
  <c r="I595" i="208"/>
  <c r="J595" i="208"/>
  <c r="K595" i="208"/>
  <c r="L595" i="208"/>
  <c r="M595" i="208"/>
  <c r="N595" i="208"/>
  <c r="O595" i="208"/>
  <c r="P595" i="208"/>
  <c r="Q595" i="208"/>
  <c r="R595" i="208"/>
  <c r="S595" i="208"/>
  <c r="T595" i="208"/>
  <c r="U595" i="208"/>
  <c r="V595" i="208"/>
  <c r="W595" i="208"/>
  <c r="X595" i="208"/>
  <c r="Y595" i="208"/>
  <c r="Z595" i="208"/>
  <c r="AA595" i="208"/>
  <c r="AB595" i="208"/>
  <c r="AC595" i="208"/>
  <c r="AD595" i="208"/>
  <c r="AE595" i="208"/>
  <c r="AF595" i="208"/>
  <c r="AG595" i="208"/>
  <c r="AH595" i="208"/>
  <c r="AI595" i="208"/>
  <c r="AJ595" i="208"/>
  <c r="A596" i="208"/>
  <c r="B596" i="208"/>
  <c r="C596" i="208"/>
  <c r="D596" i="208"/>
  <c r="E596" i="208"/>
  <c r="F596" i="208"/>
  <c r="G596" i="208"/>
  <c r="H596" i="208"/>
  <c r="I596" i="208"/>
  <c r="J596" i="208"/>
  <c r="K596" i="208"/>
  <c r="L596" i="208"/>
  <c r="M596" i="208"/>
  <c r="N596" i="208"/>
  <c r="O596" i="208"/>
  <c r="P596" i="208"/>
  <c r="Q596" i="208"/>
  <c r="R596" i="208"/>
  <c r="S596" i="208"/>
  <c r="T596" i="208"/>
  <c r="U596" i="208"/>
  <c r="V596" i="208"/>
  <c r="W596" i="208"/>
  <c r="X596" i="208"/>
  <c r="Y596" i="208"/>
  <c r="Z596" i="208"/>
  <c r="AA596" i="208"/>
  <c r="AB596" i="208"/>
  <c r="AC596" i="208"/>
  <c r="AD596" i="208"/>
  <c r="AE596" i="208"/>
  <c r="AF596" i="208"/>
  <c r="AG596" i="208"/>
  <c r="AH596" i="208"/>
  <c r="AI596" i="208"/>
  <c r="AJ596" i="208"/>
  <c r="A597" i="208"/>
  <c r="B597" i="208"/>
  <c r="C597" i="208"/>
  <c r="D597" i="208"/>
  <c r="E597" i="208"/>
  <c r="F597" i="208"/>
  <c r="G597" i="208"/>
  <c r="H597" i="208"/>
  <c r="I597" i="208"/>
  <c r="J597" i="208"/>
  <c r="K597" i="208"/>
  <c r="L597" i="208"/>
  <c r="M597" i="208"/>
  <c r="N597" i="208"/>
  <c r="O597" i="208"/>
  <c r="P597" i="208"/>
  <c r="Q597" i="208"/>
  <c r="R597" i="208"/>
  <c r="S597" i="208"/>
  <c r="T597" i="208"/>
  <c r="U597" i="208"/>
  <c r="V597" i="208"/>
  <c r="W597" i="208"/>
  <c r="X597" i="208"/>
  <c r="Y597" i="208"/>
  <c r="Z597" i="208"/>
  <c r="AA597" i="208"/>
  <c r="AB597" i="208"/>
  <c r="AC597" i="208"/>
  <c r="AD597" i="208"/>
  <c r="AE597" i="208"/>
  <c r="AF597" i="208"/>
  <c r="AG597" i="208"/>
  <c r="AH597" i="208"/>
  <c r="AI597" i="208"/>
  <c r="AJ597" i="208"/>
  <c r="A598" i="208"/>
  <c r="B598" i="208"/>
  <c r="C598" i="208"/>
  <c r="D598" i="208"/>
  <c r="E598" i="208"/>
  <c r="F598" i="208"/>
  <c r="G598" i="208"/>
  <c r="H598" i="208"/>
  <c r="I598" i="208"/>
  <c r="J598" i="208"/>
  <c r="K598" i="208"/>
  <c r="L598" i="208"/>
  <c r="M598" i="208"/>
  <c r="N598" i="208"/>
  <c r="O598" i="208"/>
  <c r="P598" i="208"/>
  <c r="Q598" i="208"/>
  <c r="R598" i="208"/>
  <c r="S598" i="208"/>
  <c r="T598" i="208"/>
  <c r="U598" i="208"/>
  <c r="V598" i="208"/>
  <c r="W598" i="208"/>
  <c r="X598" i="208"/>
  <c r="Y598" i="208"/>
  <c r="Z598" i="208"/>
  <c r="AA598" i="208"/>
  <c r="AB598" i="208"/>
  <c r="AC598" i="208"/>
  <c r="AD598" i="208"/>
  <c r="AE598" i="208"/>
  <c r="AF598" i="208"/>
  <c r="AG598" i="208"/>
  <c r="AH598" i="208"/>
  <c r="AI598" i="208"/>
  <c r="AJ598" i="208"/>
  <c r="A599" i="208"/>
  <c r="B599" i="208"/>
  <c r="C599" i="208"/>
  <c r="D599" i="208"/>
  <c r="E599" i="208"/>
  <c r="F599" i="208"/>
  <c r="G599" i="208"/>
  <c r="H599" i="208"/>
  <c r="I599" i="208"/>
  <c r="J599" i="208"/>
  <c r="K599" i="208"/>
  <c r="L599" i="208"/>
  <c r="M599" i="208"/>
  <c r="N599" i="208"/>
  <c r="O599" i="208"/>
  <c r="P599" i="208"/>
  <c r="Q599" i="208"/>
  <c r="R599" i="208"/>
  <c r="S599" i="208"/>
  <c r="T599" i="208"/>
  <c r="U599" i="208"/>
  <c r="V599" i="208"/>
  <c r="W599" i="208"/>
  <c r="X599" i="208"/>
  <c r="Y599" i="208"/>
  <c r="Z599" i="208"/>
  <c r="AA599" i="208"/>
  <c r="AB599" i="208"/>
  <c r="AC599" i="208"/>
  <c r="AD599" i="208"/>
  <c r="AE599" i="208"/>
  <c r="AF599" i="208"/>
  <c r="AG599" i="208"/>
  <c r="AH599" i="208"/>
  <c r="AI599" i="208"/>
  <c r="AJ599" i="208"/>
  <c r="A600" i="208"/>
  <c r="B600" i="208"/>
  <c r="C600" i="208"/>
  <c r="D600" i="208"/>
  <c r="E600" i="208"/>
  <c r="F600" i="208"/>
  <c r="G600" i="208"/>
  <c r="H600" i="208"/>
  <c r="I600" i="208"/>
  <c r="J600" i="208"/>
  <c r="K600" i="208"/>
  <c r="L600" i="208"/>
  <c r="M600" i="208"/>
  <c r="N600" i="208"/>
  <c r="O600" i="208"/>
  <c r="P600" i="208"/>
  <c r="Q600" i="208"/>
  <c r="R600" i="208"/>
  <c r="S600" i="208"/>
  <c r="T600" i="208"/>
  <c r="U600" i="208"/>
  <c r="V600" i="208"/>
  <c r="W600" i="208"/>
  <c r="X600" i="208"/>
  <c r="Y600" i="208"/>
  <c r="Z600" i="208"/>
  <c r="AA600" i="208"/>
  <c r="AB600" i="208"/>
  <c r="AC600" i="208"/>
  <c r="AD600" i="208"/>
  <c r="AE600" i="208"/>
  <c r="AF600" i="208"/>
  <c r="AG600" i="208"/>
  <c r="AH600" i="208"/>
  <c r="AI600" i="208"/>
  <c r="AJ600" i="208"/>
  <c r="A601" i="208"/>
  <c r="B601" i="208"/>
  <c r="C601" i="208"/>
  <c r="D601" i="208"/>
  <c r="E601" i="208"/>
  <c r="F601" i="208"/>
  <c r="G601" i="208"/>
  <c r="H601" i="208"/>
  <c r="I601" i="208"/>
  <c r="J601" i="208"/>
  <c r="K601" i="208"/>
  <c r="L601" i="208"/>
  <c r="M601" i="208"/>
  <c r="N601" i="208"/>
  <c r="O601" i="208"/>
  <c r="P601" i="208"/>
  <c r="Q601" i="208"/>
  <c r="R601" i="208"/>
  <c r="S601" i="208"/>
  <c r="T601" i="208"/>
  <c r="U601" i="208"/>
  <c r="V601" i="208"/>
  <c r="W601" i="208"/>
  <c r="X601" i="208"/>
  <c r="Y601" i="208"/>
  <c r="Z601" i="208"/>
  <c r="AA601" i="208"/>
  <c r="AB601" i="208"/>
  <c r="AC601" i="208"/>
  <c r="AD601" i="208"/>
  <c r="AE601" i="208"/>
  <c r="AF601" i="208"/>
  <c r="AG601" i="208"/>
  <c r="AH601" i="208"/>
  <c r="AI601" i="208"/>
  <c r="AJ601" i="208"/>
  <c r="A602" i="208"/>
  <c r="B602" i="208"/>
  <c r="C602" i="208"/>
  <c r="D602" i="208"/>
  <c r="E602" i="208"/>
  <c r="F602" i="208"/>
  <c r="G602" i="208"/>
  <c r="H602" i="208"/>
  <c r="I602" i="208"/>
  <c r="J602" i="208"/>
  <c r="K602" i="208"/>
  <c r="L602" i="208"/>
  <c r="M602" i="208"/>
  <c r="N602" i="208"/>
  <c r="O602" i="208"/>
  <c r="P602" i="208"/>
  <c r="Q602" i="208"/>
  <c r="R602" i="208"/>
  <c r="S602" i="208"/>
  <c r="T602" i="208"/>
  <c r="U602" i="208"/>
  <c r="V602" i="208"/>
  <c r="W602" i="208"/>
  <c r="X602" i="208"/>
  <c r="Y602" i="208"/>
  <c r="Z602" i="208"/>
  <c r="AA602" i="208"/>
  <c r="AB602" i="208"/>
  <c r="AC602" i="208"/>
  <c r="AD602" i="208"/>
  <c r="AE602" i="208"/>
  <c r="AF602" i="208"/>
  <c r="AG602" i="208"/>
  <c r="AH602" i="208"/>
  <c r="AI602" i="208"/>
  <c r="AJ602" i="208"/>
  <c r="A603" i="208"/>
  <c r="B603" i="208"/>
  <c r="C603" i="208"/>
  <c r="D603" i="208"/>
  <c r="E603" i="208"/>
  <c r="F603" i="208"/>
  <c r="G603" i="208"/>
  <c r="H603" i="208"/>
  <c r="I603" i="208"/>
  <c r="J603" i="208"/>
  <c r="K603" i="208"/>
  <c r="L603" i="208"/>
  <c r="M603" i="208"/>
  <c r="N603" i="208"/>
  <c r="O603" i="208"/>
  <c r="P603" i="208"/>
  <c r="Q603" i="208"/>
  <c r="R603" i="208"/>
  <c r="S603" i="208"/>
  <c r="T603" i="208"/>
  <c r="U603" i="208"/>
  <c r="V603" i="208"/>
  <c r="W603" i="208"/>
  <c r="X603" i="208"/>
  <c r="Y603" i="208"/>
  <c r="Z603" i="208"/>
  <c r="AA603" i="208"/>
  <c r="AB603" i="208"/>
  <c r="AC603" i="208"/>
  <c r="AD603" i="208"/>
  <c r="AE603" i="208"/>
  <c r="AF603" i="208"/>
  <c r="AG603" i="208"/>
  <c r="AH603" i="208"/>
  <c r="AI603" i="208"/>
  <c r="AJ603" i="208"/>
  <c r="A604" i="208"/>
  <c r="B604" i="208"/>
  <c r="C604" i="208"/>
  <c r="D604" i="208"/>
  <c r="E604" i="208"/>
  <c r="F604" i="208"/>
  <c r="G604" i="208"/>
  <c r="H604" i="208"/>
  <c r="I604" i="208"/>
  <c r="J604" i="208"/>
  <c r="K604" i="208"/>
  <c r="L604" i="208"/>
  <c r="M604" i="208"/>
  <c r="N604" i="208"/>
  <c r="O604" i="208"/>
  <c r="P604" i="208"/>
  <c r="Q604" i="208"/>
  <c r="R604" i="208"/>
  <c r="S604" i="208"/>
  <c r="T604" i="208"/>
  <c r="U604" i="208"/>
  <c r="V604" i="208"/>
  <c r="W604" i="208"/>
  <c r="X604" i="208"/>
  <c r="Y604" i="208"/>
  <c r="Z604" i="208"/>
  <c r="AA604" i="208"/>
  <c r="AB604" i="208"/>
  <c r="AC604" i="208"/>
  <c r="AD604" i="208"/>
  <c r="AE604" i="208"/>
  <c r="AF604" i="208"/>
  <c r="AG604" i="208"/>
  <c r="AH604" i="208"/>
  <c r="AI604" i="208"/>
  <c r="AJ604" i="208"/>
  <c r="A605" i="208"/>
  <c r="B605" i="208"/>
  <c r="C605" i="208"/>
  <c r="D605" i="208"/>
  <c r="E605" i="208"/>
  <c r="F605" i="208"/>
  <c r="G605" i="208"/>
  <c r="H605" i="208"/>
  <c r="I605" i="208"/>
  <c r="J605" i="208"/>
  <c r="K605" i="208"/>
  <c r="L605" i="208"/>
  <c r="M605" i="208"/>
  <c r="N605" i="208"/>
  <c r="O605" i="208"/>
  <c r="P605" i="208"/>
  <c r="Q605" i="208"/>
  <c r="R605" i="208"/>
  <c r="S605" i="208"/>
  <c r="T605" i="208"/>
  <c r="U605" i="208"/>
  <c r="V605" i="208"/>
  <c r="W605" i="208"/>
  <c r="X605" i="208"/>
  <c r="Y605" i="208"/>
  <c r="Z605" i="208"/>
  <c r="AA605" i="208"/>
  <c r="AB605" i="208"/>
  <c r="AC605" i="208"/>
  <c r="AD605" i="208"/>
  <c r="AE605" i="208"/>
  <c r="AF605" i="208"/>
  <c r="AG605" i="208"/>
  <c r="AH605" i="208"/>
  <c r="AI605" i="208"/>
  <c r="AJ605" i="208"/>
  <c r="A606" i="208"/>
  <c r="B606" i="208"/>
  <c r="C606" i="208"/>
  <c r="D606" i="208"/>
  <c r="E606" i="208"/>
  <c r="F606" i="208"/>
  <c r="G606" i="208"/>
  <c r="H606" i="208"/>
  <c r="I606" i="208"/>
  <c r="J606" i="208"/>
  <c r="K606" i="208"/>
  <c r="L606" i="208"/>
  <c r="M606" i="208"/>
  <c r="N606" i="208"/>
  <c r="O606" i="208"/>
  <c r="P606" i="208"/>
  <c r="Q606" i="208"/>
  <c r="R606" i="208"/>
  <c r="S606" i="208"/>
  <c r="T606" i="208"/>
  <c r="U606" i="208"/>
  <c r="V606" i="208"/>
  <c r="W606" i="208"/>
  <c r="X606" i="208"/>
  <c r="Y606" i="208"/>
  <c r="Z606" i="208"/>
  <c r="AA606" i="208"/>
  <c r="AB606" i="208"/>
  <c r="AC606" i="208"/>
  <c r="AD606" i="208"/>
  <c r="AE606" i="208"/>
  <c r="AF606" i="208"/>
  <c r="AG606" i="208"/>
  <c r="AH606" i="208"/>
  <c r="AI606" i="208"/>
  <c r="AJ606" i="208"/>
  <c r="A607" i="208"/>
  <c r="B607" i="208"/>
  <c r="C607" i="208"/>
  <c r="D607" i="208"/>
  <c r="E607" i="208"/>
  <c r="F607" i="208"/>
  <c r="G607" i="208"/>
  <c r="H607" i="208"/>
  <c r="I607" i="208"/>
  <c r="J607" i="208"/>
  <c r="K607" i="208"/>
  <c r="L607" i="208"/>
  <c r="M607" i="208"/>
  <c r="N607" i="208"/>
  <c r="O607" i="208"/>
  <c r="P607" i="208"/>
  <c r="Q607" i="208"/>
  <c r="R607" i="208"/>
  <c r="S607" i="208"/>
  <c r="T607" i="208"/>
  <c r="U607" i="208"/>
  <c r="V607" i="208"/>
  <c r="W607" i="208"/>
  <c r="X607" i="208"/>
  <c r="Y607" i="208"/>
  <c r="Z607" i="208"/>
  <c r="AA607" i="208"/>
  <c r="AB607" i="208"/>
  <c r="AC607" i="208"/>
  <c r="AD607" i="208"/>
  <c r="AE607" i="208"/>
  <c r="AF607" i="208"/>
  <c r="AG607" i="208"/>
  <c r="AH607" i="208"/>
  <c r="AI607" i="208"/>
  <c r="AJ607" i="208"/>
  <c r="A608" i="208"/>
  <c r="B608" i="208"/>
  <c r="C608" i="208"/>
  <c r="D608" i="208"/>
  <c r="E608" i="208"/>
  <c r="F608" i="208"/>
  <c r="G608" i="208"/>
  <c r="H608" i="208"/>
  <c r="I608" i="208"/>
  <c r="J608" i="208"/>
  <c r="K608" i="208"/>
  <c r="L608" i="208"/>
  <c r="M608" i="208"/>
  <c r="N608" i="208"/>
  <c r="O608" i="208"/>
  <c r="P608" i="208"/>
  <c r="Q608" i="208"/>
  <c r="R608" i="208"/>
  <c r="S608" i="208"/>
  <c r="T608" i="208"/>
  <c r="U608" i="208"/>
  <c r="V608" i="208"/>
  <c r="W608" i="208"/>
  <c r="X608" i="208"/>
  <c r="Y608" i="208"/>
  <c r="Z608" i="208"/>
  <c r="AA608" i="208"/>
  <c r="AB608" i="208"/>
  <c r="AC608" i="208"/>
  <c r="AD608" i="208"/>
  <c r="AE608" i="208"/>
  <c r="AF608" i="208"/>
  <c r="AG608" i="208"/>
  <c r="AH608" i="208"/>
  <c r="AI608" i="208"/>
  <c r="AJ608" i="208"/>
  <c r="A609" i="208"/>
  <c r="B609" i="208"/>
  <c r="C609" i="208"/>
  <c r="D609" i="208"/>
  <c r="E609" i="208"/>
  <c r="F609" i="208"/>
  <c r="G609" i="208"/>
  <c r="H609" i="208"/>
  <c r="I609" i="208"/>
  <c r="J609" i="208"/>
  <c r="K609" i="208"/>
  <c r="L609" i="208"/>
  <c r="M609" i="208"/>
  <c r="N609" i="208"/>
  <c r="O609" i="208"/>
  <c r="P609" i="208"/>
  <c r="Q609" i="208"/>
  <c r="R609" i="208"/>
  <c r="S609" i="208"/>
  <c r="T609" i="208"/>
  <c r="U609" i="208"/>
  <c r="V609" i="208"/>
  <c r="W609" i="208"/>
  <c r="X609" i="208"/>
  <c r="Y609" i="208"/>
  <c r="Z609" i="208"/>
  <c r="AA609" i="208"/>
  <c r="AB609" i="208"/>
  <c r="AC609" i="208"/>
  <c r="AD609" i="208"/>
  <c r="AE609" i="208"/>
  <c r="AF609" i="208"/>
  <c r="AG609" i="208"/>
  <c r="AH609" i="208"/>
  <c r="AI609" i="208"/>
  <c r="AJ609" i="208"/>
  <c r="A610" i="208"/>
  <c r="B610" i="208"/>
  <c r="C610" i="208"/>
  <c r="D610" i="208"/>
  <c r="E610" i="208"/>
  <c r="F610" i="208"/>
  <c r="G610" i="208"/>
  <c r="H610" i="208"/>
  <c r="I610" i="208"/>
  <c r="J610" i="208"/>
  <c r="K610" i="208"/>
  <c r="L610" i="208"/>
  <c r="M610" i="208"/>
  <c r="N610" i="208"/>
  <c r="O610" i="208"/>
  <c r="P610" i="208"/>
  <c r="Q610" i="208"/>
  <c r="R610" i="208"/>
  <c r="S610" i="208"/>
  <c r="T610" i="208"/>
  <c r="U610" i="208"/>
  <c r="V610" i="208"/>
  <c r="W610" i="208"/>
  <c r="X610" i="208"/>
  <c r="Y610" i="208"/>
  <c r="Z610" i="208"/>
  <c r="AA610" i="208"/>
  <c r="AB610" i="208"/>
  <c r="AC610" i="208"/>
  <c r="AD610" i="208"/>
  <c r="AE610" i="208"/>
  <c r="AF610" i="208"/>
  <c r="AG610" i="208"/>
  <c r="AH610" i="208"/>
  <c r="AI610" i="208"/>
  <c r="AJ610" i="208"/>
  <c r="A611" i="208"/>
  <c r="B611" i="208"/>
  <c r="C611" i="208"/>
  <c r="D611" i="208"/>
  <c r="E611" i="208"/>
  <c r="F611" i="208"/>
  <c r="G611" i="208"/>
  <c r="H611" i="208"/>
  <c r="I611" i="208"/>
  <c r="J611" i="208"/>
  <c r="K611" i="208"/>
  <c r="L611" i="208"/>
  <c r="M611" i="208"/>
  <c r="N611" i="208"/>
  <c r="O611" i="208"/>
  <c r="P611" i="208"/>
  <c r="Q611" i="208"/>
  <c r="R611" i="208"/>
  <c r="S611" i="208"/>
  <c r="T611" i="208"/>
  <c r="U611" i="208"/>
  <c r="V611" i="208"/>
  <c r="W611" i="208"/>
  <c r="X611" i="208"/>
  <c r="Y611" i="208"/>
  <c r="Z611" i="208"/>
  <c r="AA611" i="208"/>
  <c r="AB611" i="208"/>
  <c r="AC611" i="208"/>
  <c r="AD611" i="208"/>
  <c r="AE611" i="208"/>
  <c r="AF611" i="208"/>
  <c r="AG611" i="208"/>
  <c r="AH611" i="208"/>
  <c r="AI611" i="208"/>
  <c r="AJ611" i="208"/>
  <c r="A612" i="208"/>
  <c r="B612" i="208"/>
  <c r="C612" i="208"/>
  <c r="D612" i="208"/>
  <c r="E612" i="208"/>
  <c r="F612" i="208"/>
  <c r="G612" i="208"/>
  <c r="H612" i="208"/>
  <c r="I612" i="208"/>
  <c r="J612" i="208"/>
  <c r="K612" i="208"/>
  <c r="L612" i="208"/>
  <c r="M612" i="208"/>
  <c r="N612" i="208"/>
  <c r="O612" i="208"/>
  <c r="P612" i="208"/>
  <c r="Q612" i="208"/>
  <c r="R612" i="208"/>
  <c r="S612" i="208"/>
  <c r="T612" i="208"/>
  <c r="U612" i="208"/>
  <c r="V612" i="208"/>
  <c r="W612" i="208"/>
  <c r="X612" i="208"/>
  <c r="Y612" i="208"/>
  <c r="Z612" i="208"/>
  <c r="AA612" i="208"/>
  <c r="AB612" i="208"/>
  <c r="AC612" i="208"/>
  <c r="AD612" i="208"/>
  <c r="AE612" i="208"/>
  <c r="AF612" i="208"/>
  <c r="AG612" i="208"/>
  <c r="AH612" i="208"/>
  <c r="AI612" i="208"/>
  <c r="AJ612" i="208"/>
  <c r="A613" i="208"/>
  <c r="B613" i="208"/>
  <c r="C613" i="208"/>
  <c r="D613" i="208"/>
  <c r="E613" i="208"/>
  <c r="F613" i="208"/>
  <c r="G613" i="208"/>
  <c r="H613" i="208"/>
  <c r="I613" i="208"/>
  <c r="J613" i="208"/>
  <c r="K613" i="208"/>
  <c r="L613" i="208"/>
  <c r="M613" i="208"/>
  <c r="N613" i="208"/>
  <c r="O613" i="208"/>
  <c r="P613" i="208"/>
  <c r="Q613" i="208"/>
  <c r="R613" i="208"/>
  <c r="S613" i="208"/>
  <c r="T613" i="208"/>
  <c r="U613" i="208"/>
  <c r="V613" i="208"/>
  <c r="W613" i="208"/>
  <c r="X613" i="208"/>
  <c r="Y613" i="208"/>
  <c r="Z613" i="208"/>
  <c r="AA613" i="208"/>
  <c r="AB613" i="208"/>
  <c r="AC613" i="208"/>
  <c r="AD613" i="208"/>
  <c r="AE613" i="208"/>
  <c r="AF613" i="208"/>
  <c r="AG613" i="208"/>
  <c r="AH613" i="208"/>
  <c r="AI613" i="208"/>
  <c r="AJ613" i="208"/>
  <c r="A614" i="208"/>
  <c r="B614" i="208"/>
  <c r="C614" i="208"/>
  <c r="D614" i="208"/>
  <c r="E614" i="208"/>
  <c r="F614" i="208"/>
  <c r="G614" i="208"/>
  <c r="H614" i="208"/>
  <c r="I614" i="208"/>
  <c r="J614" i="208"/>
  <c r="K614" i="208"/>
  <c r="L614" i="208"/>
  <c r="M614" i="208"/>
  <c r="N614" i="208"/>
  <c r="O614" i="208"/>
  <c r="P614" i="208"/>
  <c r="Q614" i="208"/>
  <c r="R614" i="208"/>
  <c r="S614" i="208"/>
  <c r="T614" i="208"/>
  <c r="U614" i="208"/>
  <c r="V614" i="208"/>
  <c r="W614" i="208"/>
  <c r="X614" i="208"/>
  <c r="Y614" i="208"/>
  <c r="Z614" i="208"/>
  <c r="AA614" i="208"/>
  <c r="AB614" i="208"/>
  <c r="AC614" i="208"/>
  <c r="AD614" i="208"/>
  <c r="AE614" i="208"/>
  <c r="AF614" i="208"/>
  <c r="AG614" i="208"/>
  <c r="AH614" i="208"/>
  <c r="AI614" i="208"/>
  <c r="AJ614" i="208"/>
  <c r="A615" i="208"/>
  <c r="B615" i="208"/>
  <c r="C615" i="208"/>
  <c r="D615" i="208"/>
  <c r="E615" i="208"/>
  <c r="F615" i="208"/>
  <c r="G615" i="208"/>
  <c r="H615" i="208"/>
  <c r="I615" i="208"/>
  <c r="J615" i="208"/>
  <c r="K615" i="208"/>
  <c r="L615" i="208"/>
  <c r="M615" i="208"/>
  <c r="N615" i="208"/>
  <c r="O615" i="208"/>
  <c r="P615" i="208"/>
  <c r="Q615" i="208"/>
  <c r="R615" i="208"/>
  <c r="S615" i="208"/>
  <c r="T615" i="208"/>
  <c r="U615" i="208"/>
  <c r="V615" i="208"/>
  <c r="W615" i="208"/>
  <c r="X615" i="208"/>
  <c r="Y615" i="208"/>
  <c r="Z615" i="208"/>
  <c r="AA615" i="208"/>
  <c r="AB615" i="208"/>
  <c r="AC615" i="208"/>
  <c r="AD615" i="208"/>
  <c r="AE615" i="208"/>
  <c r="AF615" i="208"/>
  <c r="AG615" i="208"/>
  <c r="AH615" i="208"/>
  <c r="AI615" i="208"/>
  <c r="AJ615" i="208"/>
  <c r="A616" i="208"/>
  <c r="B616" i="208"/>
  <c r="C616" i="208"/>
  <c r="D616" i="208"/>
  <c r="E616" i="208"/>
  <c r="F616" i="208"/>
  <c r="G616" i="208"/>
  <c r="H616" i="208"/>
  <c r="I616" i="208"/>
  <c r="J616" i="208"/>
  <c r="K616" i="208"/>
  <c r="L616" i="208"/>
  <c r="M616" i="208"/>
  <c r="N616" i="208"/>
  <c r="O616" i="208"/>
  <c r="P616" i="208"/>
  <c r="Q616" i="208"/>
  <c r="R616" i="208"/>
  <c r="S616" i="208"/>
  <c r="T616" i="208"/>
  <c r="U616" i="208"/>
  <c r="V616" i="208"/>
  <c r="W616" i="208"/>
  <c r="X616" i="208"/>
  <c r="Y616" i="208"/>
  <c r="Z616" i="208"/>
  <c r="AA616" i="208"/>
  <c r="AB616" i="208"/>
  <c r="AC616" i="208"/>
  <c r="AD616" i="208"/>
  <c r="AE616" i="208"/>
  <c r="AF616" i="208"/>
  <c r="AG616" i="208"/>
  <c r="AH616" i="208"/>
  <c r="AI616" i="208"/>
  <c r="AJ616" i="208"/>
  <c r="A617" i="208"/>
  <c r="B617" i="208"/>
  <c r="C617" i="208"/>
  <c r="D617" i="208"/>
  <c r="E617" i="208"/>
  <c r="F617" i="208"/>
  <c r="G617" i="208"/>
  <c r="H617" i="208"/>
  <c r="I617" i="208"/>
  <c r="J617" i="208"/>
  <c r="K617" i="208"/>
  <c r="L617" i="208"/>
  <c r="M617" i="208"/>
  <c r="N617" i="208"/>
  <c r="O617" i="208"/>
  <c r="P617" i="208"/>
  <c r="Q617" i="208"/>
  <c r="R617" i="208"/>
  <c r="S617" i="208"/>
  <c r="T617" i="208"/>
  <c r="U617" i="208"/>
  <c r="V617" i="208"/>
  <c r="W617" i="208"/>
  <c r="X617" i="208"/>
  <c r="Y617" i="208"/>
  <c r="Z617" i="208"/>
  <c r="AA617" i="208"/>
  <c r="AB617" i="208"/>
  <c r="AC617" i="208"/>
  <c r="AD617" i="208"/>
  <c r="AE617" i="208"/>
  <c r="AF617" i="208"/>
  <c r="AG617" i="208"/>
  <c r="AH617" i="208"/>
  <c r="AI617" i="208"/>
  <c r="AJ617" i="208"/>
  <c r="A618" i="208"/>
  <c r="B618" i="208"/>
  <c r="C618" i="208"/>
  <c r="D618" i="208"/>
  <c r="E618" i="208"/>
  <c r="F618" i="208"/>
  <c r="G618" i="208"/>
  <c r="H618" i="208"/>
  <c r="I618" i="208"/>
  <c r="J618" i="208"/>
  <c r="K618" i="208"/>
  <c r="L618" i="208"/>
  <c r="M618" i="208"/>
  <c r="N618" i="208"/>
  <c r="O618" i="208"/>
  <c r="P618" i="208"/>
  <c r="Q618" i="208"/>
  <c r="R618" i="208"/>
  <c r="S618" i="208"/>
  <c r="T618" i="208"/>
  <c r="U618" i="208"/>
  <c r="V618" i="208"/>
  <c r="W618" i="208"/>
  <c r="X618" i="208"/>
  <c r="Y618" i="208"/>
  <c r="Z618" i="208"/>
  <c r="AA618" i="208"/>
  <c r="AB618" i="208"/>
  <c r="AC618" i="208"/>
  <c r="AD618" i="208"/>
  <c r="AE618" i="208"/>
  <c r="AF618" i="208"/>
  <c r="AG618" i="208"/>
  <c r="AH618" i="208"/>
  <c r="AI618" i="208"/>
  <c r="AJ618" i="208"/>
  <c r="A619" i="208"/>
  <c r="B619" i="208"/>
  <c r="C619" i="208"/>
  <c r="D619" i="208"/>
  <c r="E619" i="208"/>
  <c r="F619" i="208"/>
  <c r="G619" i="208"/>
  <c r="H619" i="208"/>
  <c r="I619" i="208"/>
  <c r="J619" i="208"/>
  <c r="K619" i="208"/>
  <c r="L619" i="208"/>
  <c r="M619" i="208"/>
  <c r="N619" i="208"/>
  <c r="O619" i="208"/>
  <c r="P619" i="208"/>
  <c r="Q619" i="208"/>
  <c r="R619" i="208"/>
  <c r="S619" i="208"/>
  <c r="T619" i="208"/>
  <c r="U619" i="208"/>
  <c r="V619" i="208"/>
  <c r="W619" i="208"/>
  <c r="X619" i="208"/>
  <c r="Y619" i="208"/>
  <c r="Z619" i="208"/>
  <c r="AA619" i="208"/>
  <c r="AB619" i="208"/>
  <c r="AC619" i="208"/>
  <c r="AD619" i="208"/>
  <c r="AE619" i="208"/>
  <c r="AF619" i="208"/>
  <c r="AG619" i="208"/>
  <c r="AH619" i="208"/>
  <c r="AI619" i="208"/>
  <c r="AJ619" i="208"/>
  <c r="A620" i="208"/>
  <c r="B620" i="208"/>
  <c r="C620" i="208"/>
  <c r="D620" i="208"/>
  <c r="E620" i="208"/>
  <c r="F620" i="208"/>
  <c r="G620" i="208"/>
  <c r="H620" i="208"/>
  <c r="I620" i="208"/>
  <c r="J620" i="208"/>
  <c r="K620" i="208"/>
  <c r="L620" i="208"/>
  <c r="M620" i="208"/>
  <c r="N620" i="208"/>
  <c r="O620" i="208"/>
  <c r="P620" i="208"/>
  <c r="Q620" i="208"/>
  <c r="R620" i="208"/>
  <c r="S620" i="208"/>
  <c r="T620" i="208"/>
  <c r="U620" i="208"/>
  <c r="V620" i="208"/>
  <c r="W620" i="208"/>
  <c r="X620" i="208"/>
  <c r="Y620" i="208"/>
  <c r="Z620" i="208"/>
  <c r="AA620" i="208"/>
  <c r="AB620" i="208"/>
  <c r="AC620" i="208"/>
  <c r="AD620" i="208"/>
  <c r="AE620" i="208"/>
  <c r="AF620" i="208"/>
  <c r="AG620" i="208"/>
  <c r="AH620" i="208"/>
  <c r="AI620" i="208"/>
  <c r="AJ620" i="208"/>
  <c r="A621" i="208"/>
  <c r="B621" i="208"/>
  <c r="C621" i="208"/>
  <c r="D621" i="208"/>
  <c r="E621" i="208"/>
  <c r="F621" i="208"/>
  <c r="G621" i="208"/>
  <c r="H621" i="208"/>
  <c r="I621" i="208"/>
  <c r="J621" i="208"/>
  <c r="K621" i="208"/>
  <c r="L621" i="208"/>
  <c r="M621" i="208"/>
  <c r="N621" i="208"/>
  <c r="O621" i="208"/>
  <c r="P621" i="208"/>
  <c r="Q621" i="208"/>
  <c r="R621" i="208"/>
  <c r="S621" i="208"/>
  <c r="T621" i="208"/>
  <c r="U621" i="208"/>
  <c r="V621" i="208"/>
  <c r="W621" i="208"/>
  <c r="X621" i="208"/>
  <c r="Y621" i="208"/>
  <c r="Z621" i="208"/>
  <c r="AA621" i="208"/>
  <c r="AB621" i="208"/>
  <c r="AC621" i="208"/>
  <c r="AD621" i="208"/>
  <c r="AE621" i="208"/>
  <c r="AF621" i="208"/>
  <c r="AG621" i="208"/>
  <c r="AH621" i="208"/>
  <c r="AI621" i="208"/>
  <c r="AJ621" i="208"/>
  <c r="A622" i="208"/>
  <c r="B622" i="208"/>
  <c r="C622" i="208"/>
  <c r="D622" i="208"/>
  <c r="E622" i="208"/>
  <c r="F622" i="208"/>
  <c r="G622" i="208"/>
  <c r="H622" i="208"/>
  <c r="I622" i="208"/>
  <c r="J622" i="208"/>
  <c r="K622" i="208"/>
  <c r="L622" i="208"/>
  <c r="M622" i="208"/>
  <c r="N622" i="208"/>
  <c r="O622" i="208"/>
  <c r="P622" i="208"/>
  <c r="Q622" i="208"/>
  <c r="R622" i="208"/>
  <c r="S622" i="208"/>
  <c r="T622" i="208"/>
  <c r="U622" i="208"/>
  <c r="V622" i="208"/>
  <c r="W622" i="208"/>
  <c r="X622" i="208"/>
  <c r="Y622" i="208"/>
  <c r="Z622" i="208"/>
  <c r="AA622" i="208"/>
  <c r="AB622" i="208"/>
  <c r="AC622" i="208"/>
  <c r="AD622" i="208"/>
  <c r="AE622" i="208"/>
  <c r="AF622" i="208"/>
  <c r="AG622" i="208"/>
  <c r="AH622" i="208"/>
  <c r="AI622" i="208"/>
  <c r="AJ622" i="208"/>
  <c r="A623" i="208"/>
  <c r="B623" i="208"/>
  <c r="C623" i="208"/>
  <c r="D623" i="208"/>
  <c r="E623" i="208"/>
  <c r="F623" i="208"/>
  <c r="G623" i="208"/>
  <c r="H623" i="208"/>
  <c r="I623" i="208"/>
  <c r="J623" i="208"/>
  <c r="K623" i="208"/>
  <c r="L623" i="208"/>
  <c r="M623" i="208"/>
  <c r="N623" i="208"/>
  <c r="O623" i="208"/>
  <c r="P623" i="208"/>
  <c r="Q623" i="208"/>
  <c r="R623" i="208"/>
  <c r="S623" i="208"/>
  <c r="T623" i="208"/>
  <c r="U623" i="208"/>
  <c r="V623" i="208"/>
  <c r="W623" i="208"/>
  <c r="X623" i="208"/>
  <c r="Y623" i="208"/>
  <c r="Z623" i="208"/>
  <c r="AA623" i="208"/>
  <c r="AB623" i="208"/>
  <c r="AC623" i="208"/>
  <c r="AD623" i="208"/>
  <c r="AE623" i="208"/>
  <c r="AF623" i="208"/>
  <c r="AG623" i="208"/>
  <c r="AH623" i="208"/>
  <c r="AI623" i="208"/>
  <c r="AJ623" i="208"/>
  <c r="A624" i="208"/>
  <c r="B624" i="208"/>
  <c r="C624" i="208"/>
  <c r="D624" i="208"/>
  <c r="E624" i="208"/>
  <c r="F624" i="208"/>
  <c r="G624" i="208"/>
  <c r="H624" i="208"/>
  <c r="I624" i="208"/>
  <c r="J624" i="208"/>
  <c r="K624" i="208"/>
  <c r="L624" i="208"/>
  <c r="M624" i="208"/>
  <c r="N624" i="208"/>
  <c r="O624" i="208"/>
  <c r="P624" i="208"/>
  <c r="Q624" i="208"/>
  <c r="R624" i="208"/>
  <c r="S624" i="208"/>
  <c r="T624" i="208"/>
  <c r="U624" i="208"/>
  <c r="V624" i="208"/>
  <c r="W624" i="208"/>
  <c r="X624" i="208"/>
  <c r="Y624" i="208"/>
  <c r="Z624" i="208"/>
  <c r="AA624" i="208"/>
  <c r="AB624" i="208"/>
  <c r="AC624" i="208"/>
  <c r="AD624" i="208"/>
  <c r="AE624" i="208"/>
  <c r="AF624" i="208"/>
  <c r="AG624" i="208"/>
  <c r="AH624" i="208"/>
  <c r="AI624" i="208"/>
  <c r="AJ624" i="208"/>
  <c r="A625" i="208"/>
  <c r="B625" i="208"/>
  <c r="C625" i="208"/>
  <c r="D625" i="208"/>
  <c r="E625" i="208"/>
  <c r="F625" i="208"/>
  <c r="G625" i="208"/>
  <c r="H625" i="208"/>
  <c r="I625" i="208"/>
  <c r="J625" i="208"/>
  <c r="K625" i="208"/>
  <c r="L625" i="208"/>
  <c r="M625" i="208"/>
  <c r="N625" i="208"/>
  <c r="O625" i="208"/>
  <c r="P625" i="208"/>
  <c r="Q625" i="208"/>
  <c r="R625" i="208"/>
  <c r="S625" i="208"/>
  <c r="T625" i="208"/>
  <c r="U625" i="208"/>
  <c r="V625" i="208"/>
  <c r="W625" i="208"/>
  <c r="X625" i="208"/>
  <c r="Y625" i="208"/>
  <c r="Z625" i="208"/>
  <c r="AA625" i="208"/>
  <c r="AB625" i="208"/>
  <c r="AC625" i="208"/>
  <c r="AD625" i="208"/>
  <c r="AE625" i="208"/>
  <c r="AF625" i="208"/>
  <c r="AG625" i="208"/>
  <c r="AH625" i="208"/>
  <c r="AI625" i="208"/>
  <c r="AJ625" i="208"/>
  <c r="A626" i="208"/>
  <c r="B626" i="208"/>
  <c r="C626" i="208"/>
  <c r="D626" i="208"/>
  <c r="E626" i="208"/>
  <c r="F626" i="208"/>
  <c r="G626" i="208"/>
  <c r="H626" i="208"/>
  <c r="I626" i="208"/>
  <c r="J626" i="208"/>
  <c r="K626" i="208"/>
  <c r="L626" i="208"/>
  <c r="M626" i="208"/>
  <c r="N626" i="208"/>
  <c r="O626" i="208"/>
  <c r="P626" i="208"/>
  <c r="Q626" i="208"/>
  <c r="R626" i="208"/>
  <c r="S626" i="208"/>
  <c r="T626" i="208"/>
  <c r="U626" i="208"/>
  <c r="V626" i="208"/>
  <c r="W626" i="208"/>
  <c r="X626" i="208"/>
  <c r="Y626" i="208"/>
  <c r="Z626" i="208"/>
  <c r="AA626" i="208"/>
  <c r="AB626" i="208"/>
  <c r="AC626" i="208"/>
  <c r="AD626" i="208"/>
  <c r="AE626" i="208"/>
  <c r="AF626" i="208"/>
  <c r="AG626" i="208"/>
  <c r="AH626" i="208"/>
  <c r="AI626" i="208"/>
  <c r="AJ626" i="208"/>
  <c r="A627" i="208"/>
  <c r="B627" i="208"/>
  <c r="C627" i="208"/>
  <c r="D627" i="208"/>
  <c r="E627" i="208"/>
  <c r="F627" i="208"/>
  <c r="G627" i="208"/>
  <c r="H627" i="208"/>
  <c r="I627" i="208"/>
  <c r="J627" i="208"/>
  <c r="K627" i="208"/>
  <c r="L627" i="208"/>
  <c r="M627" i="208"/>
  <c r="N627" i="208"/>
  <c r="O627" i="208"/>
  <c r="P627" i="208"/>
  <c r="Q627" i="208"/>
  <c r="R627" i="208"/>
  <c r="S627" i="208"/>
  <c r="T627" i="208"/>
  <c r="U627" i="208"/>
  <c r="V627" i="208"/>
  <c r="W627" i="208"/>
  <c r="X627" i="208"/>
  <c r="Y627" i="208"/>
  <c r="Z627" i="208"/>
  <c r="AA627" i="208"/>
  <c r="AB627" i="208"/>
  <c r="AC627" i="208"/>
  <c r="AD627" i="208"/>
  <c r="AE627" i="208"/>
  <c r="AF627" i="208"/>
  <c r="AG627" i="208"/>
  <c r="AH627" i="208"/>
  <c r="AI627" i="208"/>
  <c r="AJ627" i="208"/>
  <c r="A628" i="208"/>
  <c r="B628" i="208"/>
  <c r="C628" i="208"/>
  <c r="D628" i="208"/>
  <c r="E628" i="208"/>
  <c r="F628" i="208"/>
  <c r="G628" i="208"/>
  <c r="H628" i="208"/>
  <c r="I628" i="208"/>
  <c r="J628" i="208"/>
  <c r="K628" i="208"/>
  <c r="L628" i="208"/>
  <c r="M628" i="208"/>
  <c r="N628" i="208"/>
  <c r="O628" i="208"/>
  <c r="P628" i="208"/>
  <c r="Q628" i="208"/>
  <c r="R628" i="208"/>
  <c r="S628" i="208"/>
  <c r="T628" i="208"/>
  <c r="U628" i="208"/>
  <c r="V628" i="208"/>
  <c r="W628" i="208"/>
  <c r="X628" i="208"/>
  <c r="Y628" i="208"/>
  <c r="Z628" i="208"/>
  <c r="AA628" i="208"/>
  <c r="AB628" i="208"/>
  <c r="AC628" i="208"/>
  <c r="AD628" i="208"/>
  <c r="AE628" i="208"/>
  <c r="AF628" i="208"/>
  <c r="AG628" i="208"/>
  <c r="AH628" i="208"/>
  <c r="AI628" i="208"/>
  <c r="AJ628" i="208"/>
  <c r="A629" i="208"/>
  <c r="B629" i="208"/>
  <c r="C629" i="208"/>
  <c r="D629" i="208"/>
  <c r="E629" i="208"/>
  <c r="F629" i="208"/>
  <c r="G629" i="208"/>
  <c r="H629" i="208"/>
  <c r="I629" i="208"/>
  <c r="J629" i="208"/>
  <c r="K629" i="208"/>
  <c r="L629" i="208"/>
  <c r="M629" i="208"/>
  <c r="N629" i="208"/>
  <c r="O629" i="208"/>
  <c r="P629" i="208"/>
  <c r="Q629" i="208"/>
  <c r="R629" i="208"/>
  <c r="S629" i="208"/>
  <c r="T629" i="208"/>
  <c r="U629" i="208"/>
  <c r="V629" i="208"/>
  <c r="W629" i="208"/>
  <c r="X629" i="208"/>
  <c r="Y629" i="208"/>
  <c r="Z629" i="208"/>
  <c r="AA629" i="208"/>
  <c r="AB629" i="208"/>
  <c r="AC629" i="208"/>
  <c r="AD629" i="208"/>
  <c r="AE629" i="208"/>
  <c r="AF629" i="208"/>
  <c r="AG629" i="208"/>
  <c r="AH629" i="208"/>
  <c r="AI629" i="208"/>
  <c r="AJ629" i="208"/>
  <c r="A630" i="208"/>
  <c r="B630" i="208"/>
  <c r="C630" i="208"/>
  <c r="D630" i="208"/>
  <c r="E630" i="208"/>
  <c r="F630" i="208"/>
  <c r="G630" i="208"/>
  <c r="H630" i="208"/>
  <c r="I630" i="208"/>
  <c r="J630" i="208"/>
  <c r="K630" i="208"/>
  <c r="L630" i="208"/>
  <c r="M630" i="208"/>
  <c r="N630" i="208"/>
  <c r="O630" i="208"/>
  <c r="P630" i="208"/>
  <c r="Q630" i="208"/>
  <c r="R630" i="208"/>
  <c r="S630" i="208"/>
  <c r="T630" i="208"/>
  <c r="U630" i="208"/>
  <c r="V630" i="208"/>
  <c r="W630" i="208"/>
  <c r="X630" i="208"/>
  <c r="Y630" i="208"/>
  <c r="Z630" i="208"/>
  <c r="AA630" i="208"/>
  <c r="AB630" i="208"/>
  <c r="AC630" i="208"/>
  <c r="AD630" i="208"/>
  <c r="AE630" i="208"/>
  <c r="AF630" i="208"/>
  <c r="AG630" i="208"/>
  <c r="AH630" i="208"/>
  <c r="AI630" i="208"/>
  <c r="AJ630" i="208"/>
  <c r="A631" i="208"/>
  <c r="B631" i="208"/>
  <c r="C631" i="208"/>
  <c r="D631" i="208"/>
  <c r="E631" i="208"/>
  <c r="F631" i="208"/>
  <c r="G631" i="208"/>
  <c r="H631" i="208"/>
  <c r="I631" i="208"/>
  <c r="J631" i="208"/>
  <c r="K631" i="208"/>
  <c r="L631" i="208"/>
  <c r="M631" i="208"/>
  <c r="N631" i="208"/>
  <c r="O631" i="208"/>
  <c r="P631" i="208"/>
  <c r="Q631" i="208"/>
  <c r="R631" i="208"/>
  <c r="S631" i="208"/>
  <c r="T631" i="208"/>
  <c r="U631" i="208"/>
  <c r="V631" i="208"/>
  <c r="W631" i="208"/>
  <c r="X631" i="208"/>
  <c r="Y631" i="208"/>
  <c r="Z631" i="208"/>
  <c r="AA631" i="208"/>
  <c r="AB631" i="208"/>
  <c r="AC631" i="208"/>
  <c r="AD631" i="208"/>
  <c r="AE631" i="208"/>
  <c r="AF631" i="208"/>
  <c r="AG631" i="208"/>
  <c r="AH631" i="208"/>
  <c r="AI631" i="208"/>
  <c r="AJ631" i="208"/>
  <c r="A632" i="208"/>
  <c r="B632" i="208"/>
  <c r="C632" i="208"/>
  <c r="D632" i="208"/>
  <c r="E632" i="208"/>
  <c r="F632" i="208"/>
  <c r="G632" i="208"/>
  <c r="H632" i="208"/>
  <c r="I632" i="208"/>
  <c r="J632" i="208"/>
  <c r="K632" i="208"/>
  <c r="L632" i="208"/>
  <c r="M632" i="208"/>
  <c r="N632" i="208"/>
  <c r="O632" i="208"/>
  <c r="P632" i="208"/>
  <c r="Q632" i="208"/>
  <c r="R632" i="208"/>
  <c r="S632" i="208"/>
  <c r="T632" i="208"/>
  <c r="U632" i="208"/>
  <c r="V632" i="208"/>
  <c r="W632" i="208"/>
  <c r="X632" i="208"/>
  <c r="Y632" i="208"/>
  <c r="Z632" i="208"/>
  <c r="AA632" i="208"/>
  <c r="AB632" i="208"/>
  <c r="AC632" i="208"/>
  <c r="AD632" i="208"/>
  <c r="AE632" i="208"/>
  <c r="AF632" i="208"/>
  <c r="AG632" i="208"/>
  <c r="AH632" i="208"/>
  <c r="AI632" i="208"/>
  <c r="AJ632" i="208"/>
  <c r="A633" i="208"/>
  <c r="B633" i="208"/>
  <c r="C633" i="208"/>
  <c r="D633" i="208"/>
  <c r="E633" i="208"/>
  <c r="F633" i="208"/>
  <c r="G633" i="208"/>
  <c r="H633" i="208"/>
  <c r="I633" i="208"/>
  <c r="J633" i="208"/>
  <c r="K633" i="208"/>
  <c r="L633" i="208"/>
  <c r="M633" i="208"/>
  <c r="N633" i="208"/>
  <c r="O633" i="208"/>
  <c r="P633" i="208"/>
  <c r="Q633" i="208"/>
  <c r="R633" i="208"/>
  <c r="S633" i="208"/>
  <c r="T633" i="208"/>
  <c r="U633" i="208"/>
  <c r="V633" i="208"/>
  <c r="W633" i="208"/>
  <c r="X633" i="208"/>
  <c r="Y633" i="208"/>
  <c r="Z633" i="208"/>
  <c r="AA633" i="208"/>
  <c r="AB633" i="208"/>
  <c r="AC633" i="208"/>
  <c r="AD633" i="208"/>
  <c r="AE633" i="208"/>
  <c r="AF633" i="208"/>
  <c r="AG633" i="208"/>
  <c r="AH633" i="208"/>
  <c r="AI633" i="208"/>
  <c r="AJ633" i="208"/>
  <c r="A634" i="208"/>
  <c r="B634" i="208"/>
  <c r="C634" i="208"/>
  <c r="D634" i="208"/>
  <c r="E634" i="208"/>
  <c r="F634" i="208"/>
  <c r="G634" i="208"/>
  <c r="H634" i="208"/>
  <c r="I634" i="208"/>
  <c r="J634" i="208"/>
  <c r="K634" i="208"/>
  <c r="L634" i="208"/>
  <c r="M634" i="208"/>
  <c r="N634" i="208"/>
  <c r="O634" i="208"/>
  <c r="P634" i="208"/>
  <c r="Q634" i="208"/>
  <c r="R634" i="208"/>
  <c r="S634" i="208"/>
  <c r="T634" i="208"/>
  <c r="U634" i="208"/>
  <c r="V634" i="208"/>
  <c r="W634" i="208"/>
  <c r="X634" i="208"/>
  <c r="Y634" i="208"/>
  <c r="Z634" i="208"/>
  <c r="AA634" i="208"/>
  <c r="AB634" i="208"/>
  <c r="AC634" i="208"/>
  <c r="AD634" i="208"/>
  <c r="AE634" i="208"/>
  <c r="AF634" i="208"/>
  <c r="AG634" i="208"/>
  <c r="AH634" i="208"/>
  <c r="AI634" i="208"/>
  <c r="AJ634" i="208"/>
  <c r="A635" i="208"/>
  <c r="B635" i="208"/>
  <c r="C635" i="208"/>
  <c r="D635" i="208"/>
  <c r="E635" i="208"/>
  <c r="F635" i="208"/>
  <c r="G635" i="208"/>
  <c r="H635" i="208"/>
  <c r="I635" i="208"/>
  <c r="J635" i="208"/>
  <c r="K635" i="208"/>
  <c r="L635" i="208"/>
  <c r="M635" i="208"/>
  <c r="N635" i="208"/>
  <c r="O635" i="208"/>
  <c r="P635" i="208"/>
  <c r="Q635" i="208"/>
  <c r="R635" i="208"/>
  <c r="S635" i="208"/>
  <c r="T635" i="208"/>
  <c r="U635" i="208"/>
  <c r="V635" i="208"/>
  <c r="W635" i="208"/>
  <c r="X635" i="208"/>
  <c r="Y635" i="208"/>
  <c r="Z635" i="208"/>
  <c r="AA635" i="208"/>
  <c r="AB635" i="208"/>
  <c r="AC635" i="208"/>
  <c r="AD635" i="208"/>
  <c r="AE635" i="208"/>
  <c r="AF635" i="208"/>
  <c r="AG635" i="208"/>
  <c r="AH635" i="208"/>
  <c r="AI635" i="208"/>
  <c r="AJ635" i="208"/>
  <c r="A636" i="208"/>
  <c r="B636" i="208"/>
  <c r="C636" i="208"/>
  <c r="D636" i="208"/>
  <c r="E636" i="208"/>
  <c r="F636" i="208"/>
  <c r="G636" i="208"/>
  <c r="H636" i="208"/>
  <c r="I636" i="208"/>
  <c r="J636" i="208"/>
  <c r="K636" i="208"/>
  <c r="L636" i="208"/>
  <c r="M636" i="208"/>
  <c r="N636" i="208"/>
  <c r="O636" i="208"/>
  <c r="P636" i="208"/>
  <c r="Q636" i="208"/>
  <c r="R636" i="208"/>
  <c r="S636" i="208"/>
  <c r="T636" i="208"/>
  <c r="U636" i="208"/>
  <c r="V636" i="208"/>
  <c r="W636" i="208"/>
  <c r="X636" i="208"/>
  <c r="Y636" i="208"/>
  <c r="Z636" i="208"/>
  <c r="AA636" i="208"/>
  <c r="AB636" i="208"/>
  <c r="AC636" i="208"/>
  <c r="AD636" i="208"/>
  <c r="AE636" i="208"/>
  <c r="AF636" i="208"/>
  <c r="AG636" i="208"/>
  <c r="AH636" i="208"/>
  <c r="AI636" i="208"/>
  <c r="AJ636" i="208"/>
  <c r="A637" i="208"/>
  <c r="B637" i="208"/>
  <c r="C637" i="208"/>
  <c r="D637" i="208"/>
  <c r="E637" i="208"/>
  <c r="F637" i="208"/>
  <c r="G637" i="208"/>
  <c r="H637" i="208"/>
  <c r="I637" i="208"/>
  <c r="J637" i="208"/>
  <c r="K637" i="208"/>
  <c r="L637" i="208"/>
  <c r="M637" i="208"/>
  <c r="N637" i="208"/>
  <c r="O637" i="208"/>
  <c r="P637" i="208"/>
  <c r="Q637" i="208"/>
  <c r="R637" i="208"/>
  <c r="S637" i="208"/>
  <c r="T637" i="208"/>
  <c r="U637" i="208"/>
  <c r="V637" i="208"/>
  <c r="W637" i="208"/>
  <c r="X637" i="208"/>
  <c r="Y637" i="208"/>
  <c r="Z637" i="208"/>
  <c r="AA637" i="208"/>
  <c r="AB637" i="208"/>
  <c r="AC637" i="208"/>
  <c r="AD637" i="208"/>
  <c r="AE637" i="208"/>
  <c r="AF637" i="208"/>
  <c r="AG637" i="208"/>
  <c r="AH637" i="208"/>
  <c r="AI637" i="208"/>
  <c r="AJ637" i="208"/>
  <c r="A638" i="208"/>
  <c r="B638" i="208"/>
  <c r="C638" i="208"/>
  <c r="D638" i="208"/>
  <c r="E638" i="208"/>
  <c r="F638" i="208"/>
  <c r="G638" i="208"/>
  <c r="H638" i="208"/>
  <c r="I638" i="208"/>
  <c r="J638" i="208"/>
  <c r="K638" i="208"/>
  <c r="L638" i="208"/>
  <c r="M638" i="208"/>
  <c r="N638" i="208"/>
  <c r="O638" i="208"/>
  <c r="P638" i="208"/>
  <c r="Q638" i="208"/>
  <c r="R638" i="208"/>
  <c r="S638" i="208"/>
  <c r="T638" i="208"/>
  <c r="U638" i="208"/>
  <c r="V638" i="208"/>
  <c r="W638" i="208"/>
  <c r="X638" i="208"/>
  <c r="Y638" i="208"/>
  <c r="Z638" i="208"/>
  <c r="AA638" i="208"/>
  <c r="AB638" i="208"/>
  <c r="AC638" i="208"/>
  <c r="AD638" i="208"/>
  <c r="AE638" i="208"/>
  <c r="AF638" i="208"/>
  <c r="AG638" i="208"/>
  <c r="AH638" i="208"/>
  <c r="AI638" i="208"/>
  <c r="AJ638" i="208"/>
  <c r="A639" i="208"/>
  <c r="B639" i="208"/>
  <c r="C639" i="208"/>
  <c r="D639" i="208"/>
  <c r="E639" i="208"/>
  <c r="F639" i="208"/>
  <c r="G639" i="208"/>
  <c r="H639" i="208"/>
  <c r="I639" i="208"/>
  <c r="J639" i="208"/>
  <c r="K639" i="208"/>
  <c r="L639" i="208"/>
  <c r="M639" i="208"/>
  <c r="N639" i="208"/>
  <c r="O639" i="208"/>
  <c r="P639" i="208"/>
  <c r="Q639" i="208"/>
  <c r="R639" i="208"/>
  <c r="S639" i="208"/>
  <c r="T639" i="208"/>
  <c r="U639" i="208"/>
  <c r="V639" i="208"/>
  <c r="W639" i="208"/>
  <c r="X639" i="208"/>
  <c r="Y639" i="208"/>
  <c r="Z639" i="208"/>
  <c r="AA639" i="208"/>
  <c r="AB639" i="208"/>
  <c r="AC639" i="208"/>
  <c r="AD639" i="208"/>
  <c r="AE639" i="208"/>
  <c r="AF639" i="208"/>
  <c r="AG639" i="208"/>
  <c r="AH639" i="208"/>
  <c r="AI639" i="208"/>
  <c r="AJ639" i="208"/>
  <c r="A640" i="208"/>
  <c r="B640" i="208"/>
  <c r="C640" i="208"/>
  <c r="D640" i="208"/>
  <c r="E640" i="208"/>
  <c r="F640" i="208"/>
  <c r="G640" i="208"/>
  <c r="H640" i="208"/>
  <c r="I640" i="208"/>
  <c r="J640" i="208"/>
  <c r="K640" i="208"/>
  <c r="L640" i="208"/>
  <c r="M640" i="208"/>
  <c r="N640" i="208"/>
  <c r="O640" i="208"/>
  <c r="P640" i="208"/>
  <c r="Q640" i="208"/>
  <c r="R640" i="208"/>
  <c r="S640" i="208"/>
  <c r="T640" i="208"/>
  <c r="U640" i="208"/>
  <c r="V640" i="208"/>
  <c r="W640" i="208"/>
  <c r="X640" i="208"/>
  <c r="Y640" i="208"/>
  <c r="Z640" i="208"/>
  <c r="AA640" i="208"/>
  <c r="AB640" i="208"/>
  <c r="AC640" i="208"/>
  <c r="AD640" i="208"/>
  <c r="AE640" i="208"/>
  <c r="AF640" i="208"/>
  <c r="AG640" i="208"/>
  <c r="AH640" i="208"/>
  <c r="AI640" i="208"/>
  <c r="AJ640" i="208"/>
  <c r="A641" i="208"/>
  <c r="B641" i="208"/>
  <c r="C641" i="208"/>
  <c r="D641" i="208"/>
  <c r="E641" i="208"/>
  <c r="F641" i="208"/>
  <c r="G641" i="208"/>
  <c r="H641" i="208"/>
  <c r="I641" i="208"/>
  <c r="J641" i="208"/>
  <c r="K641" i="208"/>
  <c r="L641" i="208"/>
  <c r="M641" i="208"/>
  <c r="N641" i="208"/>
  <c r="O641" i="208"/>
  <c r="P641" i="208"/>
  <c r="Q641" i="208"/>
  <c r="R641" i="208"/>
  <c r="S641" i="208"/>
  <c r="T641" i="208"/>
  <c r="U641" i="208"/>
  <c r="V641" i="208"/>
  <c r="W641" i="208"/>
  <c r="X641" i="208"/>
  <c r="Y641" i="208"/>
  <c r="Z641" i="208"/>
  <c r="AA641" i="208"/>
  <c r="AB641" i="208"/>
  <c r="AC641" i="208"/>
  <c r="AD641" i="208"/>
  <c r="AE641" i="208"/>
  <c r="AF641" i="208"/>
  <c r="AG641" i="208"/>
  <c r="AH641" i="208"/>
  <c r="AI641" i="208"/>
  <c r="AJ641" i="208"/>
  <c r="A642" i="208"/>
  <c r="B642" i="208"/>
  <c r="C642" i="208"/>
  <c r="D642" i="208"/>
  <c r="E642" i="208"/>
  <c r="F642" i="208"/>
  <c r="G642" i="208"/>
  <c r="H642" i="208"/>
  <c r="I642" i="208"/>
  <c r="J642" i="208"/>
  <c r="K642" i="208"/>
  <c r="L642" i="208"/>
  <c r="M642" i="208"/>
  <c r="N642" i="208"/>
  <c r="O642" i="208"/>
  <c r="P642" i="208"/>
  <c r="Q642" i="208"/>
  <c r="R642" i="208"/>
  <c r="S642" i="208"/>
  <c r="T642" i="208"/>
  <c r="U642" i="208"/>
  <c r="V642" i="208"/>
  <c r="W642" i="208"/>
  <c r="X642" i="208"/>
  <c r="Y642" i="208"/>
  <c r="Z642" i="208"/>
  <c r="AA642" i="208"/>
  <c r="AB642" i="208"/>
  <c r="AC642" i="208"/>
  <c r="AD642" i="208"/>
  <c r="AE642" i="208"/>
  <c r="AF642" i="208"/>
  <c r="AG642" i="208"/>
  <c r="AH642" i="208"/>
  <c r="AI642" i="208"/>
  <c r="AJ642" i="208"/>
  <c r="A643" i="208"/>
  <c r="B643" i="208"/>
  <c r="C643" i="208"/>
  <c r="D643" i="208"/>
  <c r="E643" i="208"/>
  <c r="F643" i="208"/>
  <c r="G643" i="208"/>
  <c r="H643" i="208"/>
  <c r="I643" i="208"/>
  <c r="J643" i="208"/>
  <c r="K643" i="208"/>
  <c r="L643" i="208"/>
  <c r="M643" i="208"/>
  <c r="N643" i="208"/>
  <c r="O643" i="208"/>
  <c r="P643" i="208"/>
  <c r="Q643" i="208"/>
  <c r="R643" i="208"/>
  <c r="S643" i="208"/>
  <c r="T643" i="208"/>
  <c r="U643" i="208"/>
  <c r="V643" i="208"/>
  <c r="W643" i="208"/>
  <c r="X643" i="208"/>
  <c r="Y643" i="208"/>
  <c r="Z643" i="208"/>
  <c r="AA643" i="208"/>
  <c r="AB643" i="208"/>
  <c r="AC643" i="208"/>
  <c r="AD643" i="208"/>
  <c r="AE643" i="208"/>
  <c r="AF643" i="208"/>
  <c r="AG643" i="208"/>
  <c r="AH643" i="208"/>
  <c r="AI643" i="208"/>
  <c r="AJ643" i="208"/>
  <c r="A644" i="208"/>
  <c r="B644" i="208"/>
  <c r="C644" i="208"/>
  <c r="D644" i="208"/>
  <c r="E644" i="208"/>
  <c r="F644" i="208"/>
  <c r="G644" i="208"/>
  <c r="H644" i="208"/>
  <c r="I644" i="208"/>
  <c r="J644" i="208"/>
  <c r="K644" i="208"/>
  <c r="L644" i="208"/>
  <c r="M644" i="208"/>
  <c r="N644" i="208"/>
  <c r="O644" i="208"/>
  <c r="P644" i="208"/>
  <c r="Q644" i="208"/>
  <c r="R644" i="208"/>
  <c r="S644" i="208"/>
  <c r="T644" i="208"/>
  <c r="U644" i="208"/>
  <c r="V644" i="208"/>
  <c r="W644" i="208"/>
  <c r="X644" i="208"/>
  <c r="Y644" i="208"/>
  <c r="Z644" i="208"/>
  <c r="AA644" i="208"/>
  <c r="AB644" i="208"/>
  <c r="AC644" i="208"/>
  <c r="AD644" i="208"/>
  <c r="AE644" i="208"/>
  <c r="AF644" i="208"/>
  <c r="AG644" i="208"/>
  <c r="AH644" i="208"/>
  <c r="AI644" i="208"/>
  <c r="AJ644" i="208"/>
  <c r="A645" i="208"/>
  <c r="B645" i="208"/>
  <c r="C645" i="208"/>
  <c r="D645" i="208"/>
  <c r="E645" i="208"/>
  <c r="F645" i="208"/>
  <c r="G645" i="208"/>
  <c r="H645" i="208"/>
  <c r="I645" i="208"/>
  <c r="J645" i="208"/>
  <c r="K645" i="208"/>
  <c r="L645" i="208"/>
  <c r="M645" i="208"/>
  <c r="N645" i="208"/>
  <c r="O645" i="208"/>
  <c r="P645" i="208"/>
  <c r="Q645" i="208"/>
  <c r="R645" i="208"/>
  <c r="S645" i="208"/>
  <c r="T645" i="208"/>
  <c r="U645" i="208"/>
  <c r="V645" i="208"/>
  <c r="W645" i="208"/>
  <c r="X645" i="208"/>
  <c r="Y645" i="208"/>
  <c r="Z645" i="208"/>
  <c r="AA645" i="208"/>
  <c r="AB645" i="208"/>
  <c r="AC645" i="208"/>
  <c r="AD645" i="208"/>
  <c r="AE645" i="208"/>
  <c r="AF645" i="208"/>
  <c r="AG645" i="208"/>
  <c r="AH645" i="208"/>
  <c r="AI645" i="208"/>
  <c r="AJ645" i="208"/>
  <c r="A646" i="208"/>
  <c r="B646" i="208"/>
  <c r="C646" i="208"/>
  <c r="D646" i="208"/>
  <c r="E646" i="208"/>
  <c r="F646" i="208"/>
  <c r="G646" i="208"/>
  <c r="H646" i="208"/>
  <c r="I646" i="208"/>
  <c r="J646" i="208"/>
  <c r="K646" i="208"/>
  <c r="L646" i="208"/>
  <c r="M646" i="208"/>
  <c r="N646" i="208"/>
  <c r="O646" i="208"/>
  <c r="P646" i="208"/>
  <c r="Q646" i="208"/>
  <c r="R646" i="208"/>
  <c r="S646" i="208"/>
  <c r="T646" i="208"/>
  <c r="U646" i="208"/>
  <c r="V646" i="208"/>
  <c r="W646" i="208"/>
  <c r="X646" i="208"/>
  <c r="Y646" i="208"/>
  <c r="Z646" i="208"/>
  <c r="AA646" i="208"/>
  <c r="AB646" i="208"/>
  <c r="AC646" i="208"/>
  <c r="AD646" i="208"/>
  <c r="AE646" i="208"/>
  <c r="AF646" i="208"/>
  <c r="AG646" i="208"/>
  <c r="AH646" i="208"/>
  <c r="AI646" i="208"/>
  <c r="AJ646" i="208"/>
  <c r="A647" i="208"/>
  <c r="B647" i="208"/>
  <c r="C647" i="208"/>
  <c r="D647" i="208"/>
  <c r="E647" i="208"/>
  <c r="F647" i="208"/>
  <c r="G647" i="208"/>
  <c r="H647" i="208"/>
  <c r="I647" i="208"/>
  <c r="J647" i="208"/>
  <c r="K647" i="208"/>
  <c r="L647" i="208"/>
  <c r="M647" i="208"/>
  <c r="N647" i="208"/>
  <c r="O647" i="208"/>
  <c r="P647" i="208"/>
  <c r="Q647" i="208"/>
  <c r="R647" i="208"/>
  <c r="S647" i="208"/>
  <c r="T647" i="208"/>
  <c r="U647" i="208"/>
  <c r="V647" i="208"/>
  <c r="W647" i="208"/>
  <c r="X647" i="208"/>
  <c r="Y647" i="208"/>
  <c r="Z647" i="208"/>
  <c r="AA647" i="208"/>
  <c r="AB647" i="208"/>
  <c r="AC647" i="208"/>
  <c r="AD647" i="208"/>
  <c r="AE647" i="208"/>
  <c r="AF647" i="208"/>
  <c r="AG647" i="208"/>
  <c r="AH647" i="208"/>
  <c r="AI647" i="208"/>
  <c r="AJ647" i="208"/>
  <c r="A648" i="208"/>
  <c r="B648" i="208"/>
  <c r="C648" i="208"/>
  <c r="D648" i="208"/>
  <c r="E648" i="208"/>
  <c r="F648" i="208"/>
  <c r="G648" i="208"/>
  <c r="H648" i="208"/>
  <c r="I648" i="208"/>
  <c r="J648" i="208"/>
  <c r="K648" i="208"/>
  <c r="L648" i="208"/>
  <c r="M648" i="208"/>
  <c r="N648" i="208"/>
  <c r="O648" i="208"/>
  <c r="P648" i="208"/>
  <c r="Q648" i="208"/>
  <c r="R648" i="208"/>
  <c r="S648" i="208"/>
  <c r="T648" i="208"/>
  <c r="U648" i="208"/>
  <c r="V648" i="208"/>
  <c r="W648" i="208"/>
  <c r="X648" i="208"/>
  <c r="Y648" i="208"/>
  <c r="Z648" i="208"/>
  <c r="AA648" i="208"/>
  <c r="AB648" i="208"/>
  <c r="AC648" i="208"/>
  <c r="AD648" i="208"/>
  <c r="AE648" i="208"/>
  <c r="AF648" i="208"/>
  <c r="AG648" i="208"/>
  <c r="AH648" i="208"/>
  <c r="AI648" i="208"/>
  <c r="AJ648" i="208"/>
  <c r="A649" i="208"/>
  <c r="B649" i="208"/>
  <c r="C649" i="208"/>
  <c r="D649" i="208"/>
  <c r="E649" i="208"/>
  <c r="F649" i="208"/>
  <c r="G649" i="208"/>
  <c r="H649" i="208"/>
  <c r="I649" i="208"/>
  <c r="J649" i="208"/>
  <c r="K649" i="208"/>
  <c r="L649" i="208"/>
  <c r="M649" i="208"/>
  <c r="N649" i="208"/>
  <c r="O649" i="208"/>
  <c r="P649" i="208"/>
  <c r="Q649" i="208"/>
  <c r="R649" i="208"/>
  <c r="S649" i="208"/>
  <c r="T649" i="208"/>
  <c r="U649" i="208"/>
  <c r="V649" i="208"/>
  <c r="W649" i="208"/>
  <c r="X649" i="208"/>
  <c r="Y649" i="208"/>
  <c r="Z649" i="208"/>
  <c r="AA649" i="208"/>
  <c r="AB649" i="208"/>
  <c r="AC649" i="208"/>
  <c r="AD649" i="208"/>
  <c r="AE649" i="208"/>
  <c r="AF649" i="208"/>
  <c r="AG649" i="208"/>
  <c r="AH649" i="208"/>
  <c r="AI649" i="208"/>
  <c r="AJ649" i="208"/>
  <c r="A650" i="208"/>
  <c r="B650" i="208"/>
  <c r="C650" i="208"/>
  <c r="D650" i="208"/>
  <c r="E650" i="208"/>
  <c r="F650" i="208"/>
  <c r="G650" i="208"/>
  <c r="H650" i="208"/>
  <c r="I650" i="208"/>
  <c r="J650" i="208"/>
  <c r="K650" i="208"/>
  <c r="L650" i="208"/>
  <c r="M650" i="208"/>
  <c r="N650" i="208"/>
  <c r="O650" i="208"/>
  <c r="P650" i="208"/>
  <c r="Q650" i="208"/>
  <c r="R650" i="208"/>
  <c r="S650" i="208"/>
  <c r="T650" i="208"/>
  <c r="U650" i="208"/>
  <c r="V650" i="208"/>
  <c r="W650" i="208"/>
  <c r="X650" i="208"/>
  <c r="Y650" i="208"/>
  <c r="Z650" i="208"/>
  <c r="AA650" i="208"/>
  <c r="AB650" i="208"/>
  <c r="AC650" i="208"/>
  <c r="AD650" i="208"/>
  <c r="AE650" i="208"/>
  <c r="AF650" i="208"/>
  <c r="AG650" i="208"/>
  <c r="AH650" i="208"/>
  <c r="AI650" i="208"/>
  <c r="AJ650" i="208"/>
  <c r="A651" i="208"/>
  <c r="B651" i="208"/>
  <c r="C651" i="208"/>
  <c r="D651" i="208"/>
  <c r="E651" i="208"/>
  <c r="F651" i="208"/>
  <c r="G651" i="208"/>
  <c r="H651" i="208"/>
  <c r="I651" i="208"/>
  <c r="J651" i="208"/>
  <c r="K651" i="208"/>
  <c r="L651" i="208"/>
  <c r="M651" i="208"/>
  <c r="N651" i="208"/>
  <c r="O651" i="208"/>
  <c r="P651" i="208"/>
  <c r="Q651" i="208"/>
  <c r="R651" i="208"/>
  <c r="S651" i="208"/>
  <c r="T651" i="208"/>
  <c r="U651" i="208"/>
  <c r="V651" i="208"/>
  <c r="W651" i="208"/>
  <c r="X651" i="208"/>
  <c r="Y651" i="208"/>
  <c r="Z651" i="208"/>
  <c r="AA651" i="208"/>
  <c r="AB651" i="208"/>
  <c r="AC651" i="208"/>
  <c r="AD651" i="208"/>
  <c r="AE651" i="208"/>
  <c r="AF651" i="208"/>
  <c r="AG651" i="208"/>
  <c r="AH651" i="208"/>
  <c r="AI651" i="208"/>
  <c r="AJ651" i="208"/>
  <c r="A652" i="208"/>
  <c r="B652" i="208"/>
  <c r="C652" i="208"/>
  <c r="D652" i="208"/>
  <c r="E652" i="208"/>
  <c r="F652" i="208"/>
  <c r="G652" i="208"/>
  <c r="H652" i="208"/>
  <c r="I652" i="208"/>
  <c r="J652" i="208"/>
  <c r="K652" i="208"/>
  <c r="L652" i="208"/>
  <c r="M652" i="208"/>
  <c r="N652" i="208"/>
  <c r="O652" i="208"/>
  <c r="P652" i="208"/>
  <c r="Q652" i="208"/>
  <c r="R652" i="208"/>
  <c r="S652" i="208"/>
  <c r="T652" i="208"/>
  <c r="U652" i="208"/>
  <c r="V652" i="208"/>
  <c r="W652" i="208"/>
  <c r="X652" i="208"/>
  <c r="Y652" i="208"/>
  <c r="Z652" i="208"/>
  <c r="AA652" i="208"/>
  <c r="AB652" i="208"/>
  <c r="AC652" i="208"/>
  <c r="AD652" i="208"/>
  <c r="AE652" i="208"/>
  <c r="AF652" i="208"/>
  <c r="AG652" i="208"/>
  <c r="AH652" i="208"/>
  <c r="AI652" i="208"/>
  <c r="AJ652" i="208"/>
  <c r="A653" i="208"/>
  <c r="B653" i="208"/>
  <c r="C653" i="208"/>
  <c r="D653" i="208"/>
  <c r="E653" i="208"/>
  <c r="F653" i="208"/>
  <c r="G653" i="208"/>
  <c r="H653" i="208"/>
  <c r="I653" i="208"/>
  <c r="J653" i="208"/>
  <c r="K653" i="208"/>
  <c r="L653" i="208"/>
  <c r="M653" i="208"/>
  <c r="N653" i="208"/>
  <c r="O653" i="208"/>
  <c r="P653" i="208"/>
  <c r="Q653" i="208"/>
  <c r="R653" i="208"/>
  <c r="S653" i="208"/>
  <c r="T653" i="208"/>
  <c r="U653" i="208"/>
  <c r="V653" i="208"/>
  <c r="W653" i="208"/>
  <c r="X653" i="208"/>
  <c r="Y653" i="208"/>
  <c r="Z653" i="208"/>
  <c r="AA653" i="208"/>
  <c r="AB653" i="208"/>
  <c r="AC653" i="208"/>
  <c r="AD653" i="208"/>
  <c r="AE653" i="208"/>
  <c r="AF653" i="208"/>
  <c r="AG653" i="208"/>
  <c r="AH653" i="208"/>
  <c r="AI653" i="208"/>
  <c r="AJ653" i="208"/>
  <c r="A654" i="208"/>
  <c r="B654" i="208"/>
  <c r="C654" i="208"/>
  <c r="D654" i="208"/>
  <c r="E654" i="208"/>
  <c r="F654" i="208"/>
  <c r="G654" i="208"/>
  <c r="H654" i="208"/>
  <c r="I654" i="208"/>
  <c r="J654" i="208"/>
  <c r="K654" i="208"/>
  <c r="L654" i="208"/>
  <c r="M654" i="208"/>
  <c r="N654" i="208"/>
  <c r="O654" i="208"/>
  <c r="P654" i="208"/>
  <c r="Q654" i="208"/>
  <c r="R654" i="208"/>
  <c r="S654" i="208"/>
  <c r="T654" i="208"/>
  <c r="U654" i="208"/>
  <c r="V654" i="208"/>
  <c r="W654" i="208"/>
  <c r="X654" i="208"/>
  <c r="Y654" i="208"/>
  <c r="Z654" i="208"/>
  <c r="AA654" i="208"/>
  <c r="AB654" i="208"/>
  <c r="AC654" i="208"/>
  <c r="AD654" i="208"/>
  <c r="AE654" i="208"/>
  <c r="AF654" i="208"/>
  <c r="AG654" i="208"/>
  <c r="AH654" i="208"/>
  <c r="AI654" i="208"/>
  <c r="AJ654" i="208"/>
  <c r="A655" i="208"/>
  <c r="B655" i="208"/>
  <c r="C655" i="208"/>
  <c r="D655" i="208"/>
  <c r="E655" i="208"/>
  <c r="F655" i="208"/>
  <c r="G655" i="208"/>
  <c r="H655" i="208"/>
  <c r="I655" i="208"/>
  <c r="J655" i="208"/>
  <c r="K655" i="208"/>
  <c r="L655" i="208"/>
  <c r="M655" i="208"/>
  <c r="N655" i="208"/>
  <c r="O655" i="208"/>
  <c r="P655" i="208"/>
  <c r="Q655" i="208"/>
  <c r="R655" i="208"/>
  <c r="S655" i="208"/>
  <c r="T655" i="208"/>
  <c r="U655" i="208"/>
  <c r="V655" i="208"/>
  <c r="W655" i="208"/>
  <c r="X655" i="208"/>
  <c r="Y655" i="208"/>
  <c r="Z655" i="208"/>
  <c r="AA655" i="208"/>
  <c r="AB655" i="208"/>
  <c r="AC655" i="208"/>
  <c r="AD655" i="208"/>
  <c r="AE655" i="208"/>
  <c r="AF655" i="208"/>
  <c r="AG655" i="208"/>
  <c r="AH655" i="208"/>
  <c r="AI655" i="208"/>
  <c r="AJ655" i="208"/>
  <c r="A656" i="208"/>
  <c r="B656" i="208"/>
  <c r="C656" i="208"/>
  <c r="D656" i="208"/>
  <c r="E656" i="208"/>
  <c r="F656" i="208"/>
  <c r="G656" i="208"/>
  <c r="H656" i="208"/>
  <c r="I656" i="208"/>
  <c r="J656" i="208"/>
  <c r="K656" i="208"/>
  <c r="L656" i="208"/>
  <c r="M656" i="208"/>
  <c r="N656" i="208"/>
  <c r="O656" i="208"/>
  <c r="P656" i="208"/>
  <c r="Q656" i="208"/>
  <c r="R656" i="208"/>
  <c r="S656" i="208"/>
  <c r="T656" i="208"/>
  <c r="U656" i="208"/>
  <c r="V656" i="208"/>
  <c r="W656" i="208"/>
  <c r="X656" i="208"/>
  <c r="Y656" i="208"/>
  <c r="Z656" i="208"/>
  <c r="AA656" i="208"/>
  <c r="AB656" i="208"/>
  <c r="AC656" i="208"/>
  <c r="AD656" i="208"/>
  <c r="AE656" i="208"/>
  <c r="AF656" i="208"/>
  <c r="AG656" i="208"/>
  <c r="AH656" i="208"/>
  <c r="AI656" i="208"/>
  <c r="AJ656" i="208"/>
  <c r="A657" i="208"/>
  <c r="B657" i="208"/>
  <c r="C657" i="208"/>
  <c r="D657" i="208"/>
  <c r="E657" i="208"/>
  <c r="F657" i="208"/>
  <c r="G657" i="208"/>
  <c r="H657" i="208"/>
  <c r="I657" i="208"/>
  <c r="J657" i="208"/>
  <c r="K657" i="208"/>
  <c r="L657" i="208"/>
  <c r="M657" i="208"/>
  <c r="N657" i="208"/>
  <c r="O657" i="208"/>
  <c r="P657" i="208"/>
  <c r="Q657" i="208"/>
  <c r="R657" i="208"/>
  <c r="S657" i="208"/>
  <c r="T657" i="208"/>
  <c r="U657" i="208"/>
  <c r="V657" i="208"/>
  <c r="W657" i="208"/>
  <c r="X657" i="208"/>
  <c r="Y657" i="208"/>
  <c r="Z657" i="208"/>
  <c r="AA657" i="208"/>
  <c r="AB657" i="208"/>
  <c r="AC657" i="208"/>
  <c r="AD657" i="208"/>
  <c r="AE657" i="208"/>
  <c r="AF657" i="208"/>
  <c r="AG657" i="208"/>
  <c r="AH657" i="208"/>
  <c r="AI657" i="208"/>
  <c r="AJ657" i="208"/>
  <c r="A658" i="208"/>
  <c r="B658" i="208"/>
  <c r="C658" i="208"/>
  <c r="D658" i="208"/>
  <c r="E658" i="208"/>
  <c r="F658" i="208"/>
  <c r="G658" i="208"/>
  <c r="H658" i="208"/>
  <c r="I658" i="208"/>
  <c r="J658" i="208"/>
  <c r="K658" i="208"/>
  <c r="L658" i="208"/>
  <c r="M658" i="208"/>
  <c r="N658" i="208"/>
  <c r="O658" i="208"/>
  <c r="P658" i="208"/>
  <c r="Q658" i="208"/>
  <c r="R658" i="208"/>
  <c r="S658" i="208"/>
  <c r="T658" i="208"/>
  <c r="U658" i="208"/>
  <c r="V658" i="208"/>
  <c r="W658" i="208"/>
  <c r="X658" i="208"/>
  <c r="Y658" i="208"/>
  <c r="Z658" i="208"/>
  <c r="AA658" i="208"/>
  <c r="AB658" i="208"/>
  <c r="AC658" i="208"/>
  <c r="AD658" i="208"/>
  <c r="AE658" i="208"/>
  <c r="AF658" i="208"/>
  <c r="AG658" i="208"/>
  <c r="AH658" i="208"/>
  <c r="AI658" i="208"/>
  <c r="AJ658" i="208"/>
  <c r="A659" i="208"/>
  <c r="B659" i="208"/>
  <c r="C659" i="208"/>
  <c r="D659" i="208"/>
  <c r="E659" i="208"/>
  <c r="F659" i="208"/>
  <c r="G659" i="208"/>
  <c r="H659" i="208"/>
  <c r="I659" i="208"/>
  <c r="J659" i="208"/>
  <c r="K659" i="208"/>
  <c r="L659" i="208"/>
  <c r="M659" i="208"/>
  <c r="N659" i="208"/>
  <c r="O659" i="208"/>
  <c r="P659" i="208"/>
  <c r="Q659" i="208"/>
  <c r="R659" i="208"/>
  <c r="S659" i="208"/>
  <c r="T659" i="208"/>
  <c r="U659" i="208"/>
  <c r="V659" i="208"/>
  <c r="W659" i="208"/>
  <c r="X659" i="208"/>
  <c r="Y659" i="208"/>
  <c r="Z659" i="208"/>
  <c r="AA659" i="208"/>
  <c r="AB659" i="208"/>
  <c r="AC659" i="208"/>
  <c r="AD659" i="208"/>
  <c r="AE659" i="208"/>
  <c r="AF659" i="208"/>
  <c r="AG659" i="208"/>
  <c r="AH659" i="208"/>
  <c r="AI659" i="208"/>
  <c r="AJ659" i="208"/>
  <c r="A660" i="208"/>
  <c r="B660" i="208"/>
  <c r="C660" i="208"/>
  <c r="D660" i="208"/>
  <c r="E660" i="208"/>
  <c r="F660" i="208"/>
  <c r="G660" i="208"/>
  <c r="H660" i="208"/>
  <c r="I660" i="208"/>
  <c r="J660" i="208"/>
  <c r="K660" i="208"/>
  <c r="L660" i="208"/>
  <c r="M660" i="208"/>
  <c r="N660" i="208"/>
  <c r="O660" i="208"/>
  <c r="P660" i="208"/>
  <c r="Q660" i="208"/>
  <c r="R660" i="208"/>
  <c r="S660" i="208"/>
  <c r="T660" i="208"/>
  <c r="U660" i="208"/>
  <c r="V660" i="208"/>
  <c r="W660" i="208"/>
  <c r="X660" i="208"/>
  <c r="Y660" i="208"/>
  <c r="Z660" i="208"/>
  <c r="AA660" i="208"/>
  <c r="AB660" i="208"/>
  <c r="AC660" i="208"/>
  <c r="AD660" i="208"/>
  <c r="AE660" i="208"/>
  <c r="AF660" i="208"/>
  <c r="AG660" i="208"/>
  <c r="AH660" i="208"/>
  <c r="AI660" i="208"/>
  <c r="AJ660" i="208"/>
  <c r="A661" i="208"/>
  <c r="B661" i="208"/>
  <c r="C661" i="208"/>
  <c r="D661" i="208"/>
  <c r="E661" i="208"/>
  <c r="F661" i="208"/>
  <c r="G661" i="208"/>
  <c r="H661" i="208"/>
  <c r="I661" i="208"/>
  <c r="J661" i="208"/>
  <c r="K661" i="208"/>
  <c r="L661" i="208"/>
  <c r="M661" i="208"/>
  <c r="N661" i="208"/>
  <c r="O661" i="208"/>
  <c r="P661" i="208"/>
  <c r="Q661" i="208"/>
  <c r="R661" i="208"/>
  <c r="S661" i="208"/>
  <c r="T661" i="208"/>
  <c r="U661" i="208"/>
  <c r="V661" i="208"/>
  <c r="W661" i="208"/>
  <c r="X661" i="208"/>
  <c r="Y661" i="208"/>
  <c r="Z661" i="208"/>
  <c r="AA661" i="208"/>
  <c r="AB661" i="208"/>
  <c r="AC661" i="208"/>
  <c r="AD661" i="208"/>
  <c r="AE661" i="208"/>
  <c r="AF661" i="208"/>
  <c r="AG661" i="208"/>
  <c r="AH661" i="208"/>
  <c r="AI661" i="208"/>
  <c r="AJ661" i="208"/>
  <c r="A662" i="208"/>
  <c r="B662" i="208"/>
  <c r="C662" i="208"/>
  <c r="D662" i="208"/>
  <c r="E662" i="208"/>
  <c r="F662" i="208"/>
  <c r="G662" i="208"/>
  <c r="H662" i="208"/>
  <c r="I662" i="208"/>
  <c r="J662" i="208"/>
  <c r="K662" i="208"/>
  <c r="L662" i="208"/>
  <c r="M662" i="208"/>
  <c r="N662" i="208"/>
  <c r="O662" i="208"/>
  <c r="P662" i="208"/>
  <c r="Q662" i="208"/>
  <c r="R662" i="208"/>
  <c r="S662" i="208"/>
  <c r="T662" i="208"/>
  <c r="U662" i="208"/>
  <c r="V662" i="208"/>
  <c r="W662" i="208"/>
  <c r="X662" i="208"/>
  <c r="Y662" i="208"/>
  <c r="Z662" i="208"/>
  <c r="AA662" i="208"/>
  <c r="AB662" i="208"/>
  <c r="AC662" i="208"/>
  <c r="AD662" i="208"/>
  <c r="AE662" i="208"/>
  <c r="AF662" i="208"/>
  <c r="AG662" i="208"/>
  <c r="AH662" i="208"/>
  <c r="AI662" i="208"/>
  <c r="AJ662" i="208"/>
  <c r="A663" i="208"/>
  <c r="B663" i="208"/>
  <c r="C663" i="208"/>
  <c r="D663" i="208"/>
  <c r="E663" i="208"/>
  <c r="F663" i="208"/>
  <c r="G663" i="208"/>
  <c r="H663" i="208"/>
  <c r="I663" i="208"/>
  <c r="J663" i="208"/>
  <c r="K663" i="208"/>
  <c r="L663" i="208"/>
  <c r="M663" i="208"/>
  <c r="N663" i="208"/>
  <c r="O663" i="208"/>
  <c r="P663" i="208"/>
  <c r="Q663" i="208"/>
  <c r="R663" i="208"/>
  <c r="S663" i="208"/>
  <c r="T663" i="208"/>
  <c r="U663" i="208"/>
  <c r="V663" i="208"/>
  <c r="W663" i="208"/>
  <c r="X663" i="208"/>
  <c r="Y663" i="208"/>
  <c r="Z663" i="208"/>
  <c r="AA663" i="208"/>
  <c r="AB663" i="208"/>
  <c r="AC663" i="208"/>
  <c r="AD663" i="208"/>
  <c r="AE663" i="208"/>
  <c r="AF663" i="208"/>
  <c r="AG663" i="208"/>
  <c r="AH663" i="208"/>
  <c r="AI663" i="208"/>
  <c r="AJ663" i="208"/>
  <c r="A664" i="208"/>
  <c r="B664" i="208"/>
  <c r="C664" i="208"/>
  <c r="D664" i="208"/>
  <c r="E664" i="208"/>
  <c r="F664" i="208"/>
  <c r="G664" i="208"/>
  <c r="H664" i="208"/>
  <c r="I664" i="208"/>
  <c r="J664" i="208"/>
  <c r="K664" i="208"/>
  <c r="L664" i="208"/>
  <c r="M664" i="208"/>
  <c r="N664" i="208"/>
  <c r="O664" i="208"/>
  <c r="P664" i="208"/>
  <c r="Q664" i="208"/>
  <c r="R664" i="208"/>
  <c r="S664" i="208"/>
  <c r="T664" i="208"/>
  <c r="U664" i="208"/>
  <c r="V664" i="208"/>
  <c r="W664" i="208"/>
  <c r="X664" i="208"/>
  <c r="Y664" i="208"/>
  <c r="Z664" i="208"/>
  <c r="AA664" i="208"/>
  <c r="AB664" i="208"/>
  <c r="AC664" i="208"/>
  <c r="AD664" i="208"/>
  <c r="AE664" i="208"/>
  <c r="AF664" i="208"/>
  <c r="AG664" i="208"/>
  <c r="AH664" i="208"/>
  <c r="AI664" i="208"/>
  <c r="AJ664" i="208"/>
  <c r="A665" i="208"/>
  <c r="B665" i="208"/>
  <c r="C665" i="208"/>
  <c r="D665" i="208"/>
  <c r="E665" i="208"/>
  <c r="F665" i="208"/>
  <c r="G665" i="208"/>
  <c r="H665" i="208"/>
  <c r="I665" i="208"/>
  <c r="J665" i="208"/>
  <c r="K665" i="208"/>
  <c r="L665" i="208"/>
  <c r="M665" i="208"/>
  <c r="N665" i="208"/>
  <c r="O665" i="208"/>
  <c r="P665" i="208"/>
  <c r="Q665" i="208"/>
  <c r="R665" i="208"/>
  <c r="S665" i="208"/>
  <c r="T665" i="208"/>
  <c r="U665" i="208"/>
  <c r="V665" i="208"/>
  <c r="W665" i="208"/>
  <c r="X665" i="208"/>
  <c r="Y665" i="208"/>
  <c r="Z665" i="208"/>
  <c r="AA665" i="208"/>
  <c r="AB665" i="208"/>
  <c r="AC665" i="208"/>
  <c r="AD665" i="208"/>
  <c r="AE665" i="208"/>
  <c r="AF665" i="208"/>
  <c r="AG665" i="208"/>
  <c r="AH665" i="208"/>
  <c r="AI665" i="208"/>
  <c r="AJ665" i="208"/>
  <c r="A666" i="208"/>
  <c r="B666" i="208"/>
  <c r="C666" i="208"/>
  <c r="D666" i="208"/>
  <c r="E666" i="208"/>
  <c r="F666" i="208"/>
  <c r="G666" i="208"/>
  <c r="H666" i="208"/>
  <c r="I666" i="208"/>
  <c r="J666" i="208"/>
  <c r="K666" i="208"/>
  <c r="L666" i="208"/>
  <c r="M666" i="208"/>
  <c r="N666" i="208"/>
  <c r="O666" i="208"/>
  <c r="P666" i="208"/>
  <c r="Q666" i="208"/>
  <c r="R666" i="208"/>
  <c r="S666" i="208"/>
  <c r="T666" i="208"/>
  <c r="U666" i="208"/>
  <c r="V666" i="208"/>
  <c r="W666" i="208"/>
  <c r="X666" i="208"/>
  <c r="Y666" i="208"/>
  <c r="Z666" i="208"/>
  <c r="AA666" i="208"/>
  <c r="AB666" i="208"/>
  <c r="AC666" i="208"/>
  <c r="AD666" i="208"/>
  <c r="AE666" i="208"/>
  <c r="AF666" i="208"/>
  <c r="AG666" i="208"/>
  <c r="AH666" i="208"/>
  <c r="AI666" i="208"/>
  <c r="AJ666" i="208"/>
  <c r="A667" i="208"/>
  <c r="B667" i="208"/>
  <c r="C667" i="208"/>
  <c r="D667" i="208"/>
  <c r="E667" i="208"/>
  <c r="F667" i="208"/>
  <c r="G667" i="208"/>
  <c r="H667" i="208"/>
  <c r="I667" i="208"/>
  <c r="J667" i="208"/>
  <c r="K667" i="208"/>
  <c r="L667" i="208"/>
  <c r="M667" i="208"/>
  <c r="N667" i="208"/>
  <c r="O667" i="208"/>
  <c r="P667" i="208"/>
  <c r="Q667" i="208"/>
  <c r="R667" i="208"/>
  <c r="S667" i="208"/>
  <c r="T667" i="208"/>
  <c r="U667" i="208"/>
  <c r="V667" i="208"/>
  <c r="W667" i="208"/>
  <c r="X667" i="208"/>
  <c r="Y667" i="208"/>
  <c r="Z667" i="208"/>
  <c r="AA667" i="208"/>
  <c r="AB667" i="208"/>
  <c r="AC667" i="208"/>
  <c r="AD667" i="208"/>
  <c r="AE667" i="208"/>
  <c r="AF667" i="208"/>
  <c r="AG667" i="208"/>
  <c r="AH667" i="208"/>
  <c r="AI667" i="208"/>
  <c r="AJ667" i="208"/>
  <c r="A668" i="208"/>
  <c r="B668" i="208"/>
  <c r="C668" i="208"/>
  <c r="D668" i="208"/>
  <c r="E668" i="208"/>
  <c r="F668" i="208"/>
  <c r="G668" i="208"/>
  <c r="H668" i="208"/>
  <c r="I668" i="208"/>
  <c r="J668" i="208"/>
  <c r="K668" i="208"/>
  <c r="L668" i="208"/>
  <c r="M668" i="208"/>
  <c r="N668" i="208"/>
  <c r="O668" i="208"/>
  <c r="P668" i="208"/>
  <c r="Q668" i="208"/>
  <c r="R668" i="208"/>
  <c r="S668" i="208"/>
  <c r="T668" i="208"/>
  <c r="U668" i="208"/>
  <c r="V668" i="208"/>
  <c r="W668" i="208"/>
  <c r="X668" i="208"/>
  <c r="Y668" i="208"/>
  <c r="Z668" i="208"/>
  <c r="AA668" i="208"/>
  <c r="AB668" i="208"/>
  <c r="AC668" i="208"/>
  <c r="AD668" i="208"/>
  <c r="AE668" i="208"/>
  <c r="AF668" i="208"/>
  <c r="AG668" i="208"/>
  <c r="AH668" i="208"/>
  <c r="AI668" i="208"/>
  <c r="AJ668" i="208"/>
  <c r="A669" i="208"/>
  <c r="B669" i="208"/>
  <c r="C669" i="208"/>
  <c r="D669" i="208"/>
  <c r="E669" i="208"/>
  <c r="F669" i="208"/>
  <c r="G669" i="208"/>
  <c r="H669" i="208"/>
  <c r="I669" i="208"/>
  <c r="J669" i="208"/>
  <c r="K669" i="208"/>
  <c r="L669" i="208"/>
  <c r="M669" i="208"/>
  <c r="N669" i="208"/>
  <c r="O669" i="208"/>
  <c r="P669" i="208"/>
  <c r="Q669" i="208"/>
  <c r="R669" i="208"/>
  <c r="S669" i="208"/>
  <c r="T669" i="208"/>
  <c r="U669" i="208"/>
  <c r="V669" i="208"/>
  <c r="W669" i="208"/>
  <c r="X669" i="208"/>
  <c r="Y669" i="208"/>
  <c r="Z669" i="208"/>
  <c r="AA669" i="208"/>
  <c r="AB669" i="208"/>
  <c r="AC669" i="208"/>
  <c r="AD669" i="208"/>
  <c r="AE669" i="208"/>
  <c r="AF669" i="208"/>
  <c r="AG669" i="208"/>
  <c r="AH669" i="208"/>
  <c r="AI669" i="208"/>
  <c r="AJ669" i="208"/>
  <c r="A670" i="208"/>
  <c r="B670" i="208"/>
  <c r="C670" i="208"/>
  <c r="D670" i="208"/>
  <c r="E670" i="208"/>
  <c r="F670" i="208"/>
  <c r="G670" i="208"/>
  <c r="H670" i="208"/>
  <c r="I670" i="208"/>
  <c r="J670" i="208"/>
  <c r="K670" i="208"/>
  <c r="L670" i="208"/>
  <c r="M670" i="208"/>
  <c r="N670" i="208"/>
  <c r="O670" i="208"/>
  <c r="P670" i="208"/>
  <c r="Q670" i="208"/>
  <c r="R670" i="208"/>
  <c r="S670" i="208"/>
  <c r="T670" i="208"/>
  <c r="U670" i="208"/>
  <c r="V670" i="208"/>
  <c r="W670" i="208"/>
  <c r="X670" i="208"/>
  <c r="Y670" i="208"/>
  <c r="Z670" i="208"/>
  <c r="AA670" i="208"/>
  <c r="AB670" i="208"/>
  <c r="AC670" i="208"/>
  <c r="AD670" i="208"/>
  <c r="AE670" i="208"/>
  <c r="AF670" i="208"/>
  <c r="AG670" i="208"/>
  <c r="AH670" i="208"/>
  <c r="AI670" i="208"/>
  <c r="AJ670" i="208"/>
  <c r="A671" i="208"/>
  <c r="B671" i="208"/>
  <c r="C671" i="208"/>
  <c r="D671" i="208"/>
  <c r="E671" i="208"/>
  <c r="F671" i="208"/>
  <c r="G671" i="208"/>
  <c r="H671" i="208"/>
  <c r="I671" i="208"/>
  <c r="J671" i="208"/>
  <c r="K671" i="208"/>
  <c r="L671" i="208"/>
  <c r="M671" i="208"/>
  <c r="N671" i="208"/>
  <c r="O671" i="208"/>
  <c r="P671" i="208"/>
  <c r="Q671" i="208"/>
  <c r="R671" i="208"/>
  <c r="S671" i="208"/>
  <c r="T671" i="208"/>
  <c r="U671" i="208"/>
  <c r="V671" i="208"/>
  <c r="W671" i="208"/>
  <c r="X671" i="208"/>
  <c r="Y671" i="208"/>
  <c r="Z671" i="208"/>
  <c r="AA671" i="208"/>
  <c r="AB671" i="208"/>
  <c r="AC671" i="208"/>
  <c r="AD671" i="208"/>
  <c r="AE671" i="208"/>
  <c r="AF671" i="208"/>
  <c r="AG671" i="208"/>
  <c r="AH671" i="208"/>
  <c r="AI671" i="208"/>
  <c r="AJ671" i="208"/>
  <c r="A672" i="208"/>
  <c r="B672" i="208"/>
  <c r="C672" i="208"/>
  <c r="D672" i="208"/>
  <c r="E672" i="208"/>
  <c r="F672" i="208"/>
  <c r="G672" i="208"/>
  <c r="H672" i="208"/>
  <c r="I672" i="208"/>
  <c r="J672" i="208"/>
  <c r="K672" i="208"/>
  <c r="L672" i="208"/>
  <c r="M672" i="208"/>
  <c r="N672" i="208"/>
  <c r="O672" i="208"/>
  <c r="P672" i="208"/>
  <c r="Q672" i="208"/>
  <c r="R672" i="208"/>
  <c r="S672" i="208"/>
  <c r="T672" i="208"/>
  <c r="U672" i="208"/>
  <c r="V672" i="208"/>
  <c r="W672" i="208"/>
  <c r="X672" i="208"/>
  <c r="Y672" i="208"/>
  <c r="Z672" i="208"/>
  <c r="AA672" i="208"/>
  <c r="AB672" i="208"/>
  <c r="AC672" i="208"/>
  <c r="AD672" i="208"/>
  <c r="AE672" i="208"/>
  <c r="AF672" i="208"/>
  <c r="AG672" i="208"/>
  <c r="AH672" i="208"/>
  <c r="AI672" i="208"/>
  <c r="AJ672" i="208"/>
  <c r="A673" i="208"/>
  <c r="B673" i="208"/>
  <c r="C673" i="208"/>
  <c r="D673" i="208"/>
  <c r="E673" i="208"/>
  <c r="F673" i="208"/>
  <c r="G673" i="208"/>
  <c r="H673" i="208"/>
  <c r="I673" i="208"/>
  <c r="J673" i="208"/>
  <c r="K673" i="208"/>
  <c r="L673" i="208"/>
  <c r="M673" i="208"/>
  <c r="N673" i="208"/>
  <c r="O673" i="208"/>
  <c r="P673" i="208"/>
  <c r="Q673" i="208"/>
  <c r="R673" i="208"/>
  <c r="S673" i="208"/>
  <c r="T673" i="208"/>
  <c r="U673" i="208"/>
  <c r="V673" i="208"/>
  <c r="W673" i="208"/>
  <c r="X673" i="208"/>
  <c r="Y673" i="208"/>
  <c r="Z673" i="208"/>
  <c r="AA673" i="208"/>
  <c r="AB673" i="208"/>
  <c r="AC673" i="208"/>
  <c r="AD673" i="208"/>
  <c r="AE673" i="208"/>
  <c r="AF673" i="208"/>
  <c r="AG673" i="208"/>
  <c r="AH673" i="208"/>
  <c r="AI673" i="208"/>
  <c r="AJ673" i="208"/>
  <c r="A674" i="208"/>
  <c r="B674" i="208"/>
  <c r="C674" i="208"/>
  <c r="D674" i="208"/>
  <c r="E674" i="208"/>
  <c r="F674" i="208"/>
  <c r="G674" i="208"/>
  <c r="H674" i="208"/>
  <c r="I674" i="208"/>
  <c r="J674" i="208"/>
  <c r="K674" i="208"/>
  <c r="L674" i="208"/>
  <c r="M674" i="208"/>
  <c r="N674" i="208"/>
  <c r="O674" i="208"/>
  <c r="P674" i="208"/>
  <c r="Q674" i="208"/>
  <c r="R674" i="208"/>
  <c r="S674" i="208"/>
  <c r="T674" i="208"/>
  <c r="U674" i="208"/>
  <c r="V674" i="208"/>
  <c r="W674" i="208"/>
  <c r="X674" i="208"/>
  <c r="Y674" i="208"/>
  <c r="Z674" i="208"/>
  <c r="AA674" i="208"/>
  <c r="AB674" i="208"/>
  <c r="AC674" i="208"/>
  <c r="AD674" i="208"/>
  <c r="AE674" i="208"/>
  <c r="AF674" i="208"/>
  <c r="AG674" i="208"/>
  <c r="AH674" i="208"/>
  <c r="AI674" i="208"/>
  <c r="AJ674" i="208"/>
  <c r="A675" i="208"/>
  <c r="B675" i="208"/>
  <c r="C675" i="208"/>
  <c r="D675" i="208"/>
  <c r="E675" i="208"/>
  <c r="F675" i="208"/>
  <c r="G675" i="208"/>
  <c r="H675" i="208"/>
  <c r="I675" i="208"/>
  <c r="J675" i="208"/>
  <c r="K675" i="208"/>
  <c r="L675" i="208"/>
  <c r="M675" i="208"/>
  <c r="N675" i="208"/>
  <c r="O675" i="208"/>
  <c r="P675" i="208"/>
  <c r="Q675" i="208"/>
  <c r="R675" i="208"/>
  <c r="S675" i="208"/>
  <c r="T675" i="208"/>
  <c r="U675" i="208"/>
  <c r="V675" i="208"/>
  <c r="W675" i="208"/>
  <c r="X675" i="208"/>
  <c r="Y675" i="208"/>
  <c r="Z675" i="208"/>
  <c r="AA675" i="208"/>
  <c r="AB675" i="208"/>
  <c r="AC675" i="208"/>
  <c r="AD675" i="208"/>
  <c r="AE675" i="208"/>
  <c r="AF675" i="208"/>
  <c r="AG675" i="208"/>
  <c r="AH675" i="208"/>
  <c r="AI675" i="208"/>
  <c r="AJ675" i="208"/>
  <c r="A676" i="208"/>
  <c r="B676" i="208"/>
  <c r="C676" i="208"/>
  <c r="D676" i="208"/>
  <c r="E676" i="208"/>
  <c r="F676" i="208"/>
  <c r="G676" i="208"/>
  <c r="H676" i="208"/>
  <c r="I676" i="208"/>
  <c r="J676" i="208"/>
  <c r="K676" i="208"/>
  <c r="L676" i="208"/>
  <c r="M676" i="208"/>
  <c r="N676" i="208"/>
  <c r="O676" i="208"/>
  <c r="P676" i="208"/>
  <c r="Q676" i="208"/>
  <c r="R676" i="208"/>
  <c r="S676" i="208"/>
  <c r="T676" i="208"/>
  <c r="U676" i="208"/>
  <c r="V676" i="208"/>
  <c r="W676" i="208"/>
  <c r="X676" i="208"/>
  <c r="Y676" i="208"/>
  <c r="Z676" i="208"/>
  <c r="AA676" i="208"/>
  <c r="AB676" i="208"/>
  <c r="AC676" i="208"/>
  <c r="AD676" i="208"/>
  <c r="AE676" i="208"/>
  <c r="AF676" i="208"/>
  <c r="AG676" i="208"/>
  <c r="AH676" i="208"/>
  <c r="AI676" i="208"/>
  <c r="AJ676" i="208"/>
  <c r="A677" i="208"/>
  <c r="B677" i="208"/>
  <c r="C677" i="208"/>
  <c r="D677" i="208"/>
  <c r="E677" i="208"/>
  <c r="F677" i="208"/>
  <c r="G677" i="208"/>
  <c r="H677" i="208"/>
  <c r="I677" i="208"/>
  <c r="J677" i="208"/>
  <c r="K677" i="208"/>
  <c r="L677" i="208"/>
  <c r="M677" i="208"/>
  <c r="N677" i="208"/>
  <c r="O677" i="208"/>
  <c r="P677" i="208"/>
  <c r="Q677" i="208"/>
  <c r="R677" i="208"/>
  <c r="S677" i="208"/>
  <c r="T677" i="208"/>
  <c r="U677" i="208"/>
  <c r="V677" i="208"/>
  <c r="W677" i="208"/>
  <c r="X677" i="208"/>
  <c r="Y677" i="208"/>
  <c r="Z677" i="208"/>
  <c r="AA677" i="208"/>
  <c r="AB677" i="208"/>
  <c r="AC677" i="208"/>
  <c r="AD677" i="208"/>
  <c r="AE677" i="208"/>
  <c r="AF677" i="208"/>
  <c r="AG677" i="208"/>
  <c r="AH677" i="208"/>
  <c r="AI677" i="208"/>
  <c r="AJ677" i="208"/>
  <c r="A678" i="208"/>
  <c r="B678" i="208"/>
  <c r="C678" i="208"/>
  <c r="D678" i="208"/>
  <c r="E678" i="208"/>
  <c r="F678" i="208"/>
  <c r="G678" i="208"/>
  <c r="H678" i="208"/>
  <c r="I678" i="208"/>
  <c r="J678" i="208"/>
  <c r="K678" i="208"/>
  <c r="L678" i="208"/>
  <c r="M678" i="208"/>
  <c r="N678" i="208"/>
  <c r="O678" i="208"/>
  <c r="P678" i="208"/>
  <c r="Q678" i="208"/>
  <c r="R678" i="208"/>
  <c r="S678" i="208"/>
  <c r="T678" i="208"/>
  <c r="U678" i="208"/>
  <c r="V678" i="208"/>
  <c r="W678" i="208"/>
  <c r="X678" i="208"/>
  <c r="Y678" i="208"/>
  <c r="Z678" i="208"/>
  <c r="AA678" i="208"/>
  <c r="AB678" i="208"/>
  <c r="AC678" i="208"/>
  <c r="AD678" i="208"/>
  <c r="AE678" i="208"/>
  <c r="AF678" i="208"/>
  <c r="AG678" i="208"/>
  <c r="AH678" i="208"/>
  <c r="AI678" i="208"/>
  <c r="AJ678" i="208"/>
  <c r="A679" i="208"/>
  <c r="B679" i="208"/>
  <c r="C679" i="208"/>
  <c r="D679" i="208"/>
  <c r="E679" i="208"/>
  <c r="F679" i="208"/>
  <c r="G679" i="208"/>
  <c r="H679" i="208"/>
  <c r="I679" i="208"/>
  <c r="J679" i="208"/>
  <c r="K679" i="208"/>
  <c r="L679" i="208"/>
  <c r="M679" i="208"/>
  <c r="N679" i="208"/>
  <c r="O679" i="208"/>
  <c r="P679" i="208"/>
  <c r="Q679" i="208"/>
  <c r="R679" i="208"/>
  <c r="S679" i="208"/>
  <c r="T679" i="208"/>
  <c r="U679" i="208"/>
  <c r="V679" i="208"/>
  <c r="W679" i="208"/>
  <c r="X679" i="208"/>
  <c r="Y679" i="208"/>
  <c r="Z679" i="208"/>
  <c r="AA679" i="208"/>
  <c r="AB679" i="208"/>
  <c r="AC679" i="208"/>
  <c r="AD679" i="208"/>
  <c r="AE679" i="208"/>
  <c r="AF679" i="208"/>
  <c r="AG679" i="208"/>
  <c r="AH679" i="208"/>
  <c r="AI679" i="208"/>
  <c r="AJ679" i="208"/>
  <c r="A680" i="208"/>
  <c r="B680" i="208"/>
  <c r="C680" i="208"/>
  <c r="D680" i="208"/>
  <c r="E680" i="208"/>
  <c r="F680" i="208"/>
  <c r="G680" i="208"/>
  <c r="H680" i="208"/>
  <c r="I680" i="208"/>
  <c r="J680" i="208"/>
  <c r="K680" i="208"/>
  <c r="L680" i="208"/>
  <c r="M680" i="208"/>
  <c r="N680" i="208"/>
  <c r="O680" i="208"/>
  <c r="P680" i="208"/>
  <c r="Q680" i="208"/>
  <c r="R680" i="208"/>
  <c r="S680" i="208"/>
  <c r="T680" i="208"/>
  <c r="U680" i="208"/>
  <c r="V680" i="208"/>
  <c r="W680" i="208"/>
  <c r="X680" i="208"/>
  <c r="Y680" i="208"/>
  <c r="Z680" i="208"/>
  <c r="AA680" i="208"/>
  <c r="AB680" i="208"/>
  <c r="AC680" i="208"/>
  <c r="AD680" i="208"/>
  <c r="AE680" i="208"/>
  <c r="AF680" i="208"/>
  <c r="AG680" i="208"/>
  <c r="AH680" i="208"/>
  <c r="AI680" i="208"/>
  <c r="AJ680" i="208"/>
  <c r="A681" i="208"/>
  <c r="B681" i="208"/>
  <c r="C681" i="208"/>
  <c r="D681" i="208"/>
  <c r="E681" i="208"/>
  <c r="F681" i="208"/>
  <c r="G681" i="208"/>
  <c r="H681" i="208"/>
  <c r="I681" i="208"/>
  <c r="J681" i="208"/>
  <c r="K681" i="208"/>
  <c r="L681" i="208"/>
  <c r="M681" i="208"/>
  <c r="N681" i="208"/>
  <c r="O681" i="208"/>
  <c r="P681" i="208"/>
  <c r="Q681" i="208"/>
  <c r="R681" i="208"/>
  <c r="S681" i="208"/>
  <c r="T681" i="208"/>
  <c r="U681" i="208"/>
  <c r="V681" i="208"/>
  <c r="W681" i="208"/>
  <c r="X681" i="208"/>
  <c r="Y681" i="208"/>
  <c r="Z681" i="208"/>
  <c r="AA681" i="208"/>
  <c r="AB681" i="208"/>
  <c r="AC681" i="208"/>
  <c r="AD681" i="208"/>
  <c r="AE681" i="208"/>
  <c r="AF681" i="208"/>
  <c r="AG681" i="208"/>
  <c r="AH681" i="208"/>
  <c r="AI681" i="208"/>
  <c r="AJ681" i="208"/>
  <c r="A682" i="208"/>
  <c r="B682" i="208"/>
  <c r="C682" i="208"/>
  <c r="D682" i="208"/>
  <c r="E682" i="208"/>
  <c r="F682" i="208"/>
  <c r="G682" i="208"/>
  <c r="H682" i="208"/>
  <c r="I682" i="208"/>
  <c r="J682" i="208"/>
  <c r="K682" i="208"/>
  <c r="L682" i="208"/>
  <c r="M682" i="208"/>
  <c r="N682" i="208"/>
  <c r="O682" i="208"/>
  <c r="P682" i="208"/>
  <c r="Q682" i="208"/>
  <c r="R682" i="208"/>
  <c r="S682" i="208"/>
  <c r="T682" i="208"/>
  <c r="U682" i="208"/>
  <c r="V682" i="208"/>
  <c r="W682" i="208"/>
  <c r="X682" i="208"/>
  <c r="Y682" i="208"/>
  <c r="Z682" i="208"/>
  <c r="AA682" i="208"/>
  <c r="AB682" i="208"/>
  <c r="AC682" i="208"/>
  <c r="AD682" i="208"/>
  <c r="AE682" i="208"/>
  <c r="AF682" i="208"/>
  <c r="AG682" i="208"/>
  <c r="AH682" i="208"/>
  <c r="AI682" i="208"/>
  <c r="AJ682" i="208"/>
  <c r="A683" i="208"/>
  <c r="B683" i="208"/>
  <c r="C683" i="208"/>
  <c r="D683" i="208"/>
  <c r="E683" i="208"/>
  <c r="F683" i="208"/>
  <c r="G683" i="208"/>
  <c r="H683" i="208"/>
  <c r="I683" i="208"/>
  <c r="J683" i="208"/>
  <c r="K683" i="208"/>
  <c r="L683" i="208"/>
  <c r="M683" i="208"/>
  <c r="N683" i="208"/>
  <c r="O683" i="208"/>
  <c r="P683" i="208"/>
  <c r="Q683" i="208"/>
  <c r="R683" i="208"/>
  <c r="S683" i="208"/>
  <c r="T683" i="208"/>
  <c r="U683" i="208"/>
  <c r="V683" i="208"/>
  <c r="W683" i="208"/>
  <c r="X683" i="208"/>
  <c r="Y683" i="208"/>
  <c r="Z683" i="208"/>
  <c r="AA683" i="208"/>
  <c r="AB683" i="208"/>
  <c r="AC683" i="208"/>
  <c r="AD683" i="208"/>
  <c r="AE683" i="208"/>
  <c r="AF683" i="208"/>
  <c r="AG683" i="208"/>
  <c r="AH683" i="208"/>
  <c r="AI683" i="208"/>
  <c r="AJ683" i="208"/>
  <c r="A684" i="208"/>
  <c r="B684" i="208"/>
  <c r="C684" i="208"/>
  <c r="D684" i="208"/>
  <c r="E684" i="208"/>
  <c r="F684" i="208"/>
  <c r="G684" i="208"/>
  <c r="H684" i="208"/>
  <c r="I684" i="208"/>
  <c r="J684" i="208"/>
  <c r="K684" i="208"/>
  <c r="L684" i="208"/>
  <c r="M684" i="208"/>
  <c r="N684" i="208"/>
  <c r="O684" i="208"/>
  <c r="P684" i="208"/>
  <c r="Q684" i="208"/>
  <c r="R684" i="208"/>
  <c r="S684" i="208"/>
  <c r="T684" i="208"/>
  <c r="U684" i="208"/>
  <c r="V684" i="208"/>
  <c r="W684" i="208"/>
  <c r="X684" i="208"/>
  <c r="Y684" i="208"/>
  <c r="Z684" i="208"/>
  <c r="AA684" i="208"/>
  <c r="AB684" i="208"/>
  <c r="AC684" i="208"/>
  <c r="AD684" i="208"/>
  <c r="AE684" i="208"/>
  <c r="AF684" i="208"/>
  <c r="AG684" i="208"/>
  <c r="AH684" i="208"/>
  <c r="AI684" i="208"/>
  <c r="AJ684" i="208"/>
  <c r="A685" i="208"/>
  <c r="B685" i="208"/>
  <c r="C685" i="208"/>
  <c r="D685" i="208"/>
  <c r="E685" i="208"/>
  <c r="F685" i="208"/>
  <c r="G685" i="208"/>
  <c r="H685" i="208"/>
  <c r="I685" i="208"/>
  <c r="J685" i="208"/>
  <c r="K685" i="208"/>
  <c r="L685" i="208"/>
  <c r="M685" i="208"/>
  <c r="N685" i="208"/>
  <c r="O685" i="208"/>
  <c r="P685" i="208"/>
  <c r="Q685" i="208"/>
  <c r="R685" i="208"/>
  <c r="S685" i="208"/>
  <c r="T685" i="208"/>
  <c r="U685" i="208"/>
  <c r="V685" i="208"/>
  <c r="W685" i="208"/>
  <c r="X685" i="208"/>
  <c r="Y685" i="208"/>
  <c r="Z685" i="208"/>
  <c r="AA685" i="208"/>
  <c r="AB685" i="208"/>
  <c r="AC685" i="208"/>
  <c r="AD685" i="208"/>
  <c r="AE685" i="208"/>
  <c r="AF685" i="208"/>
  <c r="AG685" i="208"/>
  <c r="AH685" i="208"/>
  <c r="AI685" i="208"/>
  <c r="AJ685" i="208"/>
  <c r="A686" i="208"/>
  <c r="B686" i="208"/>
  <c r="C686" i="208"/>
  <c r="D686" i="208"/>
  <c r="E686" i="208"/>
  <c r="F686" i="208"/>
  <c r="G686" i="208"/>
  <c r="H686" i="208"/>
  <c r="I686" i="208"/>
  <c r="J686" i="208"/>
  <c r="K686" i="208"/>
  <c r="L686" i="208"/>
  <c r="M686" i="208"/>
  <c r="N686" i="208"/>
  <c r="O686" i="208"/>
  <c r="P686" i="208"/>
  <c r="Q686" i="208"/>
  <c r="R686" i="208"/>
  <c r="S686" i="208"/>
  <c r="T686" i="208"/>
  <c r="U686" i="208"/>
  <c r="V686" i="208"/>
  <c r="W686" i="208"/>
  <c r="X686" i="208"/>
  <c r="Y686" i="208"/>
  <c r="Z686" i="208"/>
  <c r="AA686" i="208"/>
  <c r="AB686" i="208"/>
  <c r="AC686" i="208"/>
  <c r="AD686" i="208"/>
  <c r="AE686" i="208"/>
  <c r="AF686" i="208"/>
  <c r="AG686" i="208"/>
  <c r="AH686" i="208"/>
  <c r="AI686" i="208"/>
  <c r="AJ686" i="208"/>
  <c r="A687" i="208"/>
  <c r="B687" i="208"/>
  <c r="C687" i="208"/>
  <c r="D687" i="208"/>
  <c r="E687" i="208"/>
  <c r="F687" i="208"/>
  <c r="G687" i="208"/>
  <c r="H687" i="208"/>
  <c r="I687" i="208"/>
  <c r="J687" i="208"/>
  <c r="K687" i="208"/>
  <c r="L687" i="208"/>
  <c r="M687" i="208"/>
  <c r="N687" i="208"/>
  <c r="O687" i="208"/>
  <c r="P687" i="208"/>
  <c r="Q687" i="208"/>
  <c r="R687" i="208"/>
  <c r="S687" i="208"/>
  <c r="T687" i="208"/>
  <c r="U687" i="208"/>
  <c r="V687" i="208"/>
  <c r="W687" i="208"/>
  <c r="X687" i="208"/>
  <c r="Y687" i="208"/>
  <c r="Z687" i="208"/>
  <c r="AA687" i="208"/>
  <c r="AB687" i="208"/>
  <c r="AC687" i="208"/>
  <c r="AD687" i="208"/>
  <c r="AE687" i="208"/>
  <c r="AF687" i="208"/>
  <c r="AG687" i="208"/>
  <c r="AH687" i="208"/>
  <c r="AI687" i="208"/>
  <c r="AJ687" i="208"/>
  <c r="A688" i="208"/>
  <c r="B688" i="208"/>
  <c r="C688" i="208"/>
  <c r="D688" i="208"/>
  <c r="E688" i="208"/>
  <c r="F688" i="208"/>
  <c r="G688" i="208"/>
  <c r="H688" i="208"/>
  <c r="I688" i="208"/>
  <c r="J688" i="208"/>
  <c r="K688" i="208"/>
  <c r="L688" i="208"/>
  <c r="M688" i="208"/>
  <c r="N688" i="208"/>
  <c r="O688" i="208"/>
  <c r="P688" i="208"/>
  <c r="Q688" i="208"/>
  <c r="R688" i="208"/>
  <c r="S688" i="208"/>
  <c r="T688" i="208"/>
  <c r="U688" i="208"/>
  <c r="V688" i="208"/>
  <c r="W688" i="208"/>
  <c r="X688" i="208"/>
  <c r="Y688" i="208"/>
  <c r="Z688" i="208"/>
  <c r="AA688" i="208"/>
  <c r="AB688" i="208"/>
  <c r="AC688" i="208"/>
  <c r="AD688" i="208"/>
  <c r="AE688" i="208"/>
  <c r="AF688" i="208"/>
  <c r="AG688" i="208"/>
  <c r="AH688" i="208"/>
  <c r="AI688" i="208"/>
  <c r="AJ688" i="208"/>
  <c r="A689" i="208"/>
  <c r="B689" i="208"/>
  <c r="C689" i="208"/>
  <c r="D689" i="208"/>
  <c r="E689" i="208"/>
  <c r="F689" i="208"/>
  <c r="G689" i="208"/>
  <c r="H689" i="208"/>
  <c r="I689" i="208"/>
  <c r="J689" i="208"/>
  <c r="K689" i="208"/>
  <c r="L689" i="208"/>
  <c r="M689" i="208"/>
  <c r="N689" i="208"/>
  <c r="O689" i="208"/>
  <c r="P689" i="208"/>
  <c r="Q689" i="208"/>
  <c r="R689" i="208"/>
  <c r="S689" i="208"/>
  <c r="T689" i="208"/>
  <c r="U689" i="208"/>
  <c r="V689" i="208"/>
  <c r="W689" i="208"/>
  <c r="X689" i="208"/>
  <c r="Y689" i="208"/>
  <c r="Z689" i="208"/>
  <c r="AA689" i="208"/>
  <c r="AB689" i="208"/>
  <c r="AC689" i="208"/>
  <c r="AD689" i="208"/>
  <c r="AE689" i="208"/>
  <c r="AF689" i="208"/>
  <c r="AG689" i="208"/>
  <c r="AH689" i="208"/>
  <c r="AI689" i="208"/>
  <c r="AJ689" i="208"/>
  <c r="A690" i="208"/>
  <c r="B690" i="208"/>
  <c r="C690" i="208"/>
  <c r="D690" i="208"/>
  <c r="E690" i="208"/>
  <c r="F690" i="208"/>
  <c r="G690" i="208"/>
  <c r="H690" i="208"/>
  <c r="I690" i="208"/>
  <c r="J690" i="208"/>
  <c r="K690" i="208"/>
  <c r="L690" i="208"/>
  <c r="M690" i="208"/>
  <c r="N690" i="208"/>
  <c r="O690" i="208"/>
  <c r="P690" i="208"/>
  <c r="Q690" i="208"/>
  <c r="R690" i="208"/>
  <c r="S690" i="208"/>
  <c r="T690" i="208"/>
  <c r="U690" i="208"/>
  <c r="V690" i="208"/>
  <c r="W690" i="208"/>
  <c r="X690" i="208"/>
  <c r="Y690" i="208"/>
  <c r="Z690" i="208"/>
  <c r="AA690" i="208"/>
  <c r="AB690" i="208"/>
  <c r="AC690" i="208"/>
  <c r="AD690" i="208"/>
  <c r="AE690" i="208"/>
  <c r="AF690" i="208"/>
  <c r="AG690" i="208"/>
  <c r="AH690" i="208"/>
  <c r="AI690" i="208"/>
  <c r="AJ690" i="208"/>
  <c r="A691" i="208"/>
  <c r="B691" i="208"/>
  <c r="C691" i="208"/>
  <c r="D691" i="208"/>
  <c r="E691" i="208"/>
  <c r="F691" i="208"/>
  <c r="G691" i="208"/>
  <c r="H691" i="208"/>
  <c r="I691" i="208"/>
  <c r="J691" i="208"/>
  <c r="K691" i="208"/>
  <c r="L691" i="208"/>
  <c r="M691" i="208"/>
  <c r="N691" i="208"/>
  <c r="O691" i="208"/>
  <c r="P691" i="208"/>
  <c r="Q691" i="208"/>
  <c r="R691" i="208"/>
  <c r="S691" i="208"/>
  <c r="T691" i="208"/>
  <c r="U691" i="208"/>
  <c r="V691" i="208"/>
  <c r="W691" i="208"/>
  <c r="X691" i="208"/>
  <c r="Y691" i="208"/>
  <c r="Z691" i="208"/>
  <c r="AA691" i="208"/>
  <c r="AB691" i="208"/>
  <c r="AC691" i="208"/>
  <c r="AD691" i="208"/>
  <c r="AE691" i="208"/>
  <c r="AF691" i="208"/>
  <c r="AG691" i="208"/>
  <c r="AH691" i="208"/>
  <c r="AI691" i="208"/>
  <c r="AJ691" i="208"/>
  <c r="A692" i="208"/>
  <c r="B692" i="208"/>
  <c r="C692" i="208"/>
  <c r="D692" i="208"/>
  <c r="E692" i="208"/>
  <c r="F692" i="208"/>
  <c r="G692" i="208"/>
  <c r="H692" i="208"/>
  <c r="I692" i="208"/>
  <c r="J692" i="208"/>
  <c r="K692" i="208"/>
  <c r="L692" i="208"/>
  <c r="M692" i="208"/>
  <c r="N692" i="208"/>
  <c r="O692" i="208"/>
  <c r="P692" i="208"/>
  <c r="Q692" i="208"/>
  <c r="R692" i="208"/>
  <c r="S692" i="208"/>
  <c r="T692" i="208"/>
  <c r="U692" i="208"/>
  <c r="V692" i="208"/>
  <c r="W692" i="208"/>
  <c r="X692" i="208"/>
  <c r="Y692" i="208"/>
  <c r="Z692" i="208"/>
  <c r="AA692" i="208"/>
  <c r="AB692" i="208"/>
  <c r="AC692" i="208"/>
  <c r="AD692" i="208"/>
  <c r="AE692" i="208"/>
  <c r="AF692" i="208"/>
  <c r="AG692" i="208"/>
  <c r="AH692" i="208"/>
  <c r="AI692" i="208"/>
  <c r="AJ692" i="208"/>
  <c r="A693" i="208"/>
  <c r="B693" i="208"/>
  <c r="C693" i="208"/>
  <c r="D693" i="208"/>
  <c r="E693" i="208"/>
  <c r="F693" i="208"/>
  <c r="G693" i="208"/>
  <c r="H693" i="208"/>
  <c r="I693" i="208"/>
  <c r="J693" i="208"/>
  <c r="K693" i="208"/>
  <c r="L693" i="208"/>
  <c r="M693" i="208"/>
  <c r="N693" i="208"/>
  <c r="O693" i="208"/>
  <c r="P693" i="208"/>
  <c r="Q693" i="208"/>
  <c r="R693" i="208"/>
  <c r="S693" i="208"/>
  <c r="T693" i="208"/>
  <c r="U693" i="208"/>
  <c r="V693" i="208"/>
  <c r="W693" i="208"/>
  <c r="X693" i="208"/>
  <c r="Y693" i="208"/>
  <c r="Z693" i="208"/>
  <c r="AA693" i="208"/>
  <c r="AB693" i="208"/>
  <c r="AC693" i="208"/>
  <c r="AD693" i="208"/>
  <c r="AE693" i="208"/>
  <c r="AF693" i="208"/>
  <c r="AG693" i="208"/>
  <c r="AH693" i="208"/>
  <c r="AI693" i="208"/>
  <c r="AJ693" i="208"/>
  <c r="A694" i="208"/>
  <c r="B694" i="208"/>
  <c r="C694" i="208"/>
  <c r="D694" i="208"/>
  <c r="E694" i="208"/>
  <c r="F694" i="208"/>
  <c r="G694" i="208"/>
  <c r="H694" i="208"/>
  <c r="I694" i="208"/>
  <c r="J694" i="208"/>
  <c r="K694" i="208"/>
  <c r="L694" i="208"/>
  <c r="M694" i="208"/>
  <c r="N694" i="208"/>
  <c r="O694" i="208"/>
  <c r="P694" i="208"/>
  <c r="Q694" i="208"/>
  <c r="R694" i="208"/>
  <c r="S694" i="208"/>
  <c r="T694" i="208"/>
  <c r="U694" i="208"/>
  <c r="V694" i="208"/>
  <c r="W694" i="208"/>
  <c r="X694" i="208"/>
  <c r="Y694" i="208"/>
  <c r="Z694" i="208"/>
  <c r="AA694" i="208"/>
  <c r="AB694" i="208"/>
  <c r="AC694" i="208"/>
  <c r="AD694" i="208"/>
  <c r="AE694" i="208"/>
  <c r="AF694" i="208"/>
  <c r="AG694" i="208"/>
  <c r="AH694" i="208"/>
  <c r="AI694" i="208"/>
  <c r="AJ694" i="208"/>
  <c r="A695" i="208"/>
  <c r="B695" i="208"/>
  <c r="C695" i="208"/>
  <c r="D695" i="208"/>
  <c r="E695" i="208"/>
  <c r="F695" i="208"/>
  <c r="G695" i="208"/>
  <c r="H695" i="208"/>
  <c r="I695" i="208"/>
  <c r="J695" i="208"/>
  <c r="K695" i="208"/>
  <c r="L695" i="208"/>
  <c r="M695" i="208"/>
  <c r="N695" i="208"/>
  <c r="O695" i="208"/>
  <c r="P695" i="208"/>
  <c r="Q695" i="208"/>
  <c r="R695" i="208"/>
  <c r="S695" i="208"/>
  <c r="T695" i="208"/>
  <c r="U695" i="208"/>
  <c r="V695" i="208"/>
  <c r="W695" i="208"/>
  <c r="X695" i="208"/>
  <c r="Y695" i="208"/>
  <c r="Z695" i="208"/>
  <c r="AA695" i="208"/>
  <c r="AB695" i="208"/>
  <c r="AC695" i="208"/>
  <c r="AD695" i="208"/>
  <c r="AE695" i="208"/>
  <c r="AF695" i="208"/>
  <c r="AG695" i="208"/>
  <c r="AH695" i="208"/>
  <c r="AI695" i="208"/>
  <c r="AJ695" i="208"/>
  <c r="A696" i="208"/>
  <c r="B696" i="208"/>
  <c r="C696" i="208"/>
  <c r="D696" i="208"/>
  <c r="E696" i="208"/>
  <c r="F696" i="208"/>
  <c r="G696" i="208"/>
  <c r="H696" i="208"/>
  <c r="I696" i="208"/>
  <c r="J696" i="208"/>
  <c r="K696" i="208"/>
  <c r="L696" i="208"/>
  <c r="M696" i="208"/>
  <c r="N696" i="208"/>
  <c r="O696" i="208"/>
  <c r="P696" i="208"/>
  <c r="Q696" i="208"/>
  <c r="R696" i="208"/>
  <c r="S696" i="208"/>
  <c r="T696" i="208"/>
  <c r="U696" i="208"/>
  <c r="V696" i="208"/>
  <c r="W696" i="208"/>
  <c r="X696" i="208"/>
  <c r="Y696" i="208"/>
  <c r="Z696" i="208"/>
  <c r="AA696" i="208"/>
  <c r="AB696" i="208"/>
  <c r="AC696" i="208"/>
  <c r="AD696" i="208"/>
  <c r="AE696" i="208"/>
  <c r="AF696" i="208"/>
  <c r="AG696" i="208"/>
  <c r="AH696" i="208"/>
  <c r="AI696" i="208"/>
  <c r="AJ696" i="208"/>
  <c r="A697" i="208"/>
  <c r="B697" i="208"/>
  <c r="C697" i="208"/>
  <c r="D697" i="208"/>
  <c r="E697" i="208"/>
  <c r="F697" i="208"/>
  <c r="G697" i="208"/>
  <c r="H697" i="208"/>
  <c r="I697" i="208"/>
  <c r="J697" i="208"/>
  <c r="K697" i="208"/>
  <c r="L697" i="208"/>
  <c r="M697" i="208"/>
  <c r="N697" i="208"/>
  <c r="O697" i="208"/>
  <c r="P697" i="208"/>
  <c r="Q697" i="208"/>
  <c r="R697" i="208"/>
  <c r="S697" i="208"/>
  <c r="T697" i="208"/>
  <c r="U697" i="208"/>
  <c r="V697" i="208"/>
  <c r="W697" i="208"/>
  <c r="X697" i="208"/>
  <c r="Y697" i="208"/>
  <c r="Z697" i="208"/>
  <c r="AA697" i="208"/>
  <c r="AB697" i="208"/>
  <c r="AC697" i="208"/>
  <c r="AD697" i="208"/>
  <c r="AE697" i="208"/>
  <c r="AF697" i="208"/>
  <c r="AG697" i="208"/>
  <c r="AH697" i="208"/>
  <c r="AI697" i="208"/>
  <c r="AJ697" i="208"/>
  <c r="A698" i="208"/>
  <c r="B698" i="208"/>
  <c r="C698" i="208"/>
  <c r="D698" i="208"/>
  <c r="E698" i="208"/>
  <c r="F698" i="208"/>
  <c r="G698" i="208"/>
  <c r="H698" i="208"/>
  <c r="I698" i="208"/>
  <c r="J698" i="208"/>
  <c r="K698" i="208"/>
  <c r="L698" i="208"/>
  <c r="M698" i="208"/>
  <c r="N698" i="208"/>
  <c r="O698" i="208"/>
  <c r="P698" i="208"/>
  <c r="Q698" i="208"/>
  <c r="R698" i="208"/>
  <c r="S698" i="208"/>
  <c r="T698" i="208"/>
  <c r="U698" i="208"/>
  <c r="V698" i="208"/>
  <c r="W698" i="208"/>
  <c r="X698" i="208"/>
  <c r="Y698" i="208"/>
  <c r="Z698" i="208"/>
  <c r="AA698" i="208"/>
  <c r="AB698" i="208"/>
  <c r="AC698" i="208"/>
  <c r="AD698" i="208"/>
  <c r="AE698" i="208"/>
  <c r="AF698" i="208"/>
  <c r="AG698" i="208"/>
  <c r="AH698" i="208"/>
  <c r="AI698" i="208"/>
  <c r="AJ698" i="208"/>
  <c r="A699" i="208"/>
  <c r="B699" i="208"/>
  <c r="C699" i="208"/>
  <c r="D699" i="208"/>
  <c r="E699" i="208"/>
  <c r="F699" i="208"/>
  <c r="G699" i="208"/>
  <c r="H699" i="208"/>
  <c r="I699" i="208"/>
  <c r="J699" i="208"/>
  <c r="K699" i="208"/>
  <c r="L699" i="208"/>
  <c r="M699" i="208"/>
  <c r="N699" i="208"/>
  <c r="O699" i="208"/>
  <c r="P699" i="208"/>
  <c r="Q699" i="208"/>
  <c r="R699" i="208"/>
  <c r="S699" i="208"/>
  <c r="T699" i="208"/>
  <c r="U699" i="208"/>
  <c r="V699" i="208"/>
  <c r="W699" i="208"/>
  <c r="X699" i="208"/>
  <c r="Y699" i="208"/>
  <c r="Z699" i="208"/>
  <c r="AA699" i="208"/>
  <c r="AB699" i="208"/>
  <c r="AC699" i="208"/>
  <c r="AD699" i="208"/>
  <c r="AE699" i="208"/>
  <c r="AF699" i="208"/>
  <c r="AG699" i="208"/>
  <c r="AH699" i="208"/>
  <c r="AI699" i="208"/>
  <c r="AJ699" i="208"/>
  <c r="A700" i="208"/>
  <c r="B700" i="208"/>
  <c r="C700" i="208"/>
  <c r="D700" i="208"/>
  <c r="E700" i="208"/>
  <c r="F700" i="208"/>
  <c r="G700" i="208"/>
  <c r="H700" i="208"/>
  <c r="I700" i="208"/>
  <c r="J700" i="208"/>
  <c r="K700" i="208"/>
  <c r="L700" i="208"/>
  <c r="M700" i="208"/>
  <c r="N700" i="208"/>
  <c r="O700" i="208"/>
  <c r="P700" i="208"/>
  <c r="Q700" i="208"/>
  <c r="R700" i="208"/>
  <c r="S700" i="208"/>
  <c r="T700" i="208"/>
  <c r="U700" i="208"/>
  <c r="V700" i="208"/>
  <c r="W700" i="208"/>
  <c r="X700" i="208"/>
  <c r="Y700" i="208"/>
  <c r="Z700" i="208"/>
  <c r="AA700" i="208"/>
  <c r="AB700" i="208"/>
  <c r="AC700" i="208"/>
  <c r="AD700" i="208"/>
  <c r="AE700" i="208"/>
  <c r="AF700" i="208"/>
  <c r="AG700" i="208"/>
  <c r="AH700" i="208"/>
  <c r="AI700" i="208"/>
  <c r="AJ700" i="208"/>
  <c r="A701" i="208"/>
  <c r="B701" i="208"/>
  <c r="C701" i="208"/>
  <c r="D701" i="208"/>
  <c r="E701" i="208"/>
  <c r="F701" i="208"/>
  <c r="G701" i="208"/>
  <c r="H701" i="208"/>
  <c r="I701" i="208"/>
  <c r="J701" i="208"/>
  <c r="K701" i="208"/>
  <c r="L701" i="208"/>
  <c r="M701" i="208"/>
  <c r="N701" i="208"/>
  <c r="O701" i="208"/>
  <c r="P701" i="208"/>
  <c r="Q701" i="208"/>
  <c r="R701" i="208"/>
  <c r="S701" i="208"/>
  <c r="T701" i="208"/>
  <c r="U701" i="208"/>
  <c r="V701" i="208"/>
  <c r="W701" i="208"/>
  <c r="X701" i="208"/>
  <c r="Y701" i="208"/>
  <c r="Z701" i="208"/>
  <c r="AA701" i="208"/>
  <c r="AB701" i="208"/>
  <c r="AC701" i="208"/>
  <c r="AD701" i="208"/>
  <c r="AE701" i="208"/>
  <c r="AF701" i="208"/>
  <c r="AG701" i="208"/>
  <c r="AH701" i="208"/>
  <c r="AI701" i="208"/>
  <c r="AJ701" i="208"/>
  <c r="A702" i="208"/>
  <c r="B702" i="208"/>
  <c r="C702" i="208"/>
  <c r="D702" i="208"/>
  <c r="E702" i="208"/>
  <c r="F702" i="208"/>
  <c r="G702" i="208"/>
  <c r="H702" i="208"/>
  <c r="I702" i="208"/>
  <c r="J702" i="208"/>
  <c r="K702" i="208"/>
  <c r="L702" i="208"/>
  <c r="M702" i="208"/>
  <c r="N702" i="208"/>
  <c r="O702" i="208"/>
  <c r="P702" i="208"/>
  <c r="Q702" i="208"/>
  <c r="R702" i="208"/>
  <c r="S702" i="208"/>
  <c r="T702" i="208"/>
  <c r="U702" i="208"/>
  <c r="V702" i="208"/>
  <c r="W702" i="208"/>
  <c r="X702" i="208"/>
  <c r="Y702" i="208"/>
  <c r="Z702" i="208"/>
  <c r="AA702" i="208"/>
  <c r="AB702" i="208"/>
  <c r="AC702" i="208"/>
  <c r="AD702" i="208"/>
  <c r="AE702" i="208"/>
  <c r="AF702" i="208"/>
  <c r="AG702" i="208"/>
  <c r="AH702" i="208"/>
  <c r="AI702" i="208"/>
  <c r="AJ702" i="208"/>
  <c r="A703" i="208"/>
  <c r="B703" i="208"/>
  <c r="C703" i="208"/>
  <c r="D703" i="208"/>
  <c r="E703" i="208"/>
  <c r="F703" i="208"/>
  <c r="G703" i="208"/>
  <c r="H703" i="208"/>
  <c r="I703" i="208"/>
  <c r="J703" i="208"/>
  <c r="K703" i="208"/>
  <c r="L703" i="208"/>
  <c r="M703" i="208"/>
  <c r="N703" i="208"/>
  <c r="O703" i="208"/>
  <c r="P703" i="208"/>
  <c r="Q703" i="208"/>
  <c r="R703" i="208"/>
  <c r="S703" i="208"/>
  <c r="T703" i="208"/>
  <c r="U703" i="208"/>
  <c r="V703" i="208"/>
  <c r="W703" i="208"/>
  <c r="X703" i="208"/>
  <c r="Y703" i="208"/>
  <c r="Z703" i="208"/>
  <c r="AA703" i="208"/>
  <c r="AB703" i="208"/>
  <c r="AC703" i="208"/>
  <c r="AD703" i="208"/>
  <c r="AE703" i="208"/>
  <c r="AF703" i="208"/>
  <c r="AG703" i="208"/>
  <c r="AH703" i="208"/>
  <c r="AI703" i="208"/>
  <c r="AJ703" i="208"/>
  <c r="A704" i="208"/>
  <c r="B704" i="208"/>
  <c r="C704" i="208"/>
  <c r="D704" i="208"/>
  <c r="E704" i="208"/>
  <c r="F704" i="208"/>
  <c r="G704" i="208"/>
  <c r="H704" i="208"/>
  <c r="I704" i="208"/>
  <c r="J704" i="208"/>
  <c r="K704" i="208"/>
  <c r="L704" i="208"/>
  <c r="M704" i="208"/>
  <c r="N704" i="208"/>
  <c r="O704" i="208"/>
  <c r="P704" i="208"/>
  <c r="Q704" i="208"/>
  <c r="R704" i="208"/>
  <c r="S704" i="208"/>
  <c r="T704" i="208"/>
  <c r="U704" i="208"/>
  <c r="V704" i="208"/>
  <c r="W704" i="208"/>
  <c r="X704" i="208"/>
  <c r="Y704" i="208"/>
  <c r="Z704" i="208"/>
  <c r="AA704" i="208"/>
  <c r="AB704" i="208"/>
  <c r="AC704" i="208"/>
  <c r="AD704" i="208"/>
  <c r="AE704" i="208"/>
  <c r="AF704" i="208"/>
  <c r="AG704" i="208"/>
  <c r="AH704" i="208"/>
  <c r="AI704" i="208"/>
  <c r="AJ704" i="208"/>
  <c r="A705" i="208"/>
  <c r="B705" i="208"/>
  <c r="C705" i="208"/>
  <c r="D705" i="208"/>
  <c r="E705" i="208"/>
  <c r="F705" i="208"/>
  <c r="G705" i="208"/>
  <c r="H705" i="208"/>
  <c r="I705" i="208"/>
  <c r="J705" i="208"/>
  <c r="K705" i="208"/>
  <c r="L705" i="208"/>
  <c r="M705" i="208"/>
  <c r="N705" i="208"/>
  <c r="O705" i="208"/>
  <c r="P705" i="208"/>
  <c r="Q705" i="208"/>
  <c r="R705" i="208"/>
  <c r="S705" i="208"/>
  <c r="T705" i="208"/>
  <c r="U705" i="208"/>
  <c r="V705" i="208"/>
  <c r="W705" i="208"/>
  <c r="X705" i="208"/>
  <c r="Y705" i="208"/>
  <c r="Z705" i="208"/>
  <c r="AA705" i="208"/>
  <c r="AB705" i="208"/>
  <c r="AC705" i="208"/>
  <c r="AD705" i="208"/>
  <c r="AE705" i="208"/>
  <c r="AF705" i="208"/>
  <c r="AG705" i="208"/>
  <c r="AH705" i="208"/>
  <c r="AI705" i="208"/>
  <c r="AJ705" i="208"/>
  <c r="A706" i="208"/>
  <c r="B706" i="208"/>
  <c r="C706" i="208"/>
  <c r="D706" i="208"/>
  <c r="E706" i="208"/>
  <c r="F706" i="208"/>
  <c r="G706" i="208"/>
  <c r="H706" i="208"/>
  <c r="I706" i="208"/>
  <c r="J706" i="208"/>
  <c r="K706" i="208"/>
  <c r="L706" i="208"/>
  <c r="M706" i="208"/>
  <c r="N706" i="208"/>
  <c r="O706" i="208"/>
  <c r="P706" i="208"/>
  <c r="Q706" i="208"/>
  <c r="R706" i="208"/>
  <c r="S706" i="208"/>
  <c r="T706" i="208"/>
  <c r="U706" i="208"/>
  <c r="V706" i="208"/>
  <c r="W706" i="208"/>
  <c r="X706" i="208"/>
  <c r="Y706" i="208"/>
  <c r="Z706" i="208"/>
  <c r="AA706" i="208"/>
  <c r="AB706" i="208"/>
  <c r="AC706" i="208"/>
  <c r="AD706" i="208"/>
  <c r="AE706" i="208"/>
  <c r="AF706" i="208"/>
  <c r="AG706" i="208"/>
  <c r="AH706" i="208"/>
  <c r="AI706" i="208"/>
  <c r="AJ706" i="208"/>
  <c r="A707" i="208"/>
  <c r="B707" i="208"/>
  <c r="C707" i="208"/>
  <c r="D707" i="208"/>
  <c r="E707" i="208"/>
  <c r="F707" i="208"/>
  <c r="G707" i="208"/>
  <c r="H707" i="208"/>
  <c r="I707" i="208"/>
  <c r="J707" i="208"/>
  <c r="K707" i="208"/>
  <c r="L707" i="208"/>
  <c r="M707" i="208"/>
  <c r="N707" i="208"/>
  <c r="O707" i="208"/>
  <c r="P707" i="208"/>
  <c r="Q707" i="208"/>
  <c r="R707" i="208"/>
  <c r="S707" i="208"/>
  <c r="T707" i="208"/>
  <c r="U707" i="208"/>
  <c r="V707" i="208"/>
  <c r="W707" i="208"/>
  <c r="X707" i="208"/>
  <c r="Y707" i="208"/>
  <c r="Z707" i="208"/>
  <c r="AA707" i="208"/>
  <c r="AB707" i="208"/>
  <c r="AC707" i="208"/>
  <c r="AD707" i="208"/>
  <c r="AE707" i="208"/>
  <c r="AF707" i="208"/>
  <c r="AG707" i="208"/>
  <c r="AH707" i="208"/>
  <c r="AI707" i="208"/>
  <c r="AJ707" i="208"/>
  <c r="A708" i="208"/>
  <c r="B708" i="208"/>
  <c r="C708" i="208"/>
  <c r="D708" i="208"/>
  <c r="E708" i="208"/>
  <c r="F708" i="208"/>
  <c r="G708" i="208"/>
  <c r="H708" i="208"/>
  <c r="I708" i="208"/>
  <c r="J708" i="208"/>
  <c r="K708" i="208"/>
  <c r="L708" i="208"/>
  <c r="M708" i="208"/>
  <c r="N708" i="208"/>
  <c r="O708" i="208"/>
  <c r="P708" i="208"/>
  <c r="Q708" i="208"/>
  <c r="R708" i="208"/>
  <c r="S708" i="208"/>
  <c r="T708" i="208"/>
  <c r="U708" i="208"/>
  <c r="V708" i="208"/>
  <c r="W708" i="208"/>
  <c r="X708" i="208"/>
  <c r="Y708" i="208"/>
  <c r="Z708" i="208"/>
  <c r="AA708" i="208"/>
  <c r="AB708" i="208"/>
  <c r="AC708" i="208"/>
  <c r="AD708" i="208"/>
  <c r="AE708" i="208"/>
  <c r="AF708" i="208"/>
  <c r="AG708" i="208"/>
  <c r="AH708" i="208"/>
  <c r="AI708" i="208"/>
  <c r="AJ708" i="208"/>
  <c r="A709" i="208"/>
  <c r="B709" i="208"/>
  <c r="C709" i="208"/>
  <c r="D709" i="208"/>
  <c r="E709" i="208"/>
  <c r="F709" i="208"/>
  <c r="G709" i="208"/>
  <c r="H709" i="208"/>
  <c r="I709" i="208"/>
  <c r="J709" i="208"/>
  <c r="K709" i="208"/>
  <c r="L709" i="208"/>
  <c r="M709" i="208"/>
  <c r="N709" i="208"/>
  <c r="O709" i="208"/>
  <c r="P709" i="208"/>
  <c r="Q709" i="208"/>
  <c r="R709" i="208"/>
  <c r="S709" i="208"/>
  <c r="T709" i="208"/>
  <c r="U709" i="208"/>
  <c r="V709" i="208"/>
  <c r="W709" i="208"/>
  <c r="X709" i="208"/>
  <c r="Y709" i="208"/>
  <c r="Z709" i="208"/>
  <c r="AA709" i="208"/>
  <c r="AB709" i="208"/>
  <c r="AC709" i="208"/>
  <c r="AD709" i="208"/>
  <c r="AE709" i="208"/>
  <c r="AF709" i="208"/>
  <c r="AG709" i="208"/>
  <c r="AH709" i="208"/>
  <c r="AI709" i="208"/>
  <c r="AJ709" i="208"/>
  <c r="A710" i="208"/>
  <c r="B710" i="208"/>
  <c r="C710" i="208"/>
  <c r="D710" i="208"/>
  <c r="E710" i="208"/>
  <c r="F710" i="208"/>
  <c r="G710" i="208"/>
  <c r="H710" i="208"/>
  <c r="I710" i="208"/>
  <c r="J710" i="208"/>
  <c r="K710" i="208"/>
  <c r="L710" i="208"/>
  <c r="M710" i="208"/>
  <c r="N710" i="208"/>
  <c r="O710" i="208"/>
  <c r="P710" i="208"/>
  <c r="Q710" i="208"/>
  <c r="R710" i="208"/>
  <c r="S710" i="208"/>
  <c r="T710" i="208"/>
  <c r="U710" i="208"/>
  <c r="V710" i="208"/>
  <c r="W710" i="208"/>
  <c r="X710" i="208"/>
  <c r="Y710" i="208"/>
  <c r="Z710" i="208"/>
  <c r="AA710" i="208"/>
  <c r="AB710" i="208"/>
  <c r="AC710" i="208"/>
  <c r="AD710" i="208"/>
  <c r="AE710" i="208"/>
  <c r="AF710" i="208"/>
  <c r="AG710" i="208"/>
  <c r="AH710" i="208"/>
  <c r="AI710" i="208"/>
  <c r="AJ710" i="208"/>
  <c r="A711" i="208"/>
  <c r="B711" i="208"/>
  <c r="C711" i="208"/>
  <c r="D711" i="208"/>
  <c r="E711" i="208"/>
  <c r="F711" i="208"/>
  <c r="G711" i="208"/>
  <c r="H711" i="208"/>
  <c r="I711" i="208"/>
  <c r="J711" i="208"/>
  <c r="K711" i="208"/>
  <c r="L711" i="208"/>
  <c r="M711" i="208"/>
  <c r="N711" i="208"/>
  <c r="O711" i="208"/>
  <c r="P711" i="208"/>
  <c r="Q711" i="208"/>
  <c r="R711" i="208"/>
  <c r="S711" i="208"/>
  <c r="T711" i="208"/>
  <c r="U711" i="208"/>
  <c r="V711" i="208"/>
  <c r="W711" i="208"/>
  <c r="X711" i="208"/>
  <c r="Y711" i="208"/>
  <c r="Z711" i="208"/>
  <c r="AA711" i="208"/>
  <c r="AB711" i="208"/>
  <c r="AC711" i="208"/>
  <c r="AD711" i="208"/>
  <c r="AE711" i="208"/>
  <c r="AF711" i="208"/>
  <c r="AG711" i="208"/>
  <c r="AH711" i="208"/>
  <c r="AI711" i="208"/>
  <c r="AJ711" i="208"/>
  <c r="A712" i="208"/>
  <c r="B712" i="208"/>
  <c r="C712" i="208"/>
  <c r="D712" i="208"/>
  <c r="E712" i="208"/>
  <c r="F712" i="208"/>
  <c r="G712" i="208"/>
  <c r="H712" i="208"/>
  <c r="I712" i="208"/>
  <c r="J712" i="208"/>
  <c r="K712" i="208"/>
  <c r="L712" i="208"/>
  <c r="M712" i="208"/>
  <c r="N712" i="208"/>
  <c r="O712" i="208"/>
  <c r="P712" i="208"/>
  <c r="Q712" i="208"/>
  <c r="R712" i="208"/>
  <c r="S712" i="208"/>
  <c r="T712" i="208"/>
  <c r="U712" i="208"/>
  <c r="V712" i="208"/>
  <c r="W712" i="208"/>
  <c r="X712" i="208"/>
  <c r="Y712" i="208"/>
  <c r="Z712" i="208"/>
  <c r="AA712" i="208"/>
  <c r="AB712" i="208"/>
  <c r="AC712" i="208"/>
  <c r="AD712" i="208"/>
  <c r="AE712" i="208"/>
  <c r="AF712" i="208"/>
  <c r="AG712" i="208"/>
  <c r="AH712" i="208"/>
  <c r="AI712" i="208"/>
  <c r="AJ712" i="208"/>
  <c r="A713" i="208"/>
  <c r="B713" i="208"/>
  <c r="C713" i="208"/>
  <c r="D713" i="208"/>
  <c r="E713" i="208"/>
  <c r="F713" i="208"/>
  <c r="G713" i="208"/>
  <c r="H713" i="208"/>
  <c r="I713" i="208"/>
  <c r="J713" i="208"/>
  <c r="K713" i="208"/>
  <c r="L713" i="208"/>
  <c r="M713" i="208"/>
  <c r="N713" i="208"/>
  <c r="O713" i="208"/>
  <c r="P713" i="208"/>
  <c r="Q713" i="208"/>
  <c r="R713" i="208"/>
  <c r="S713" i="208"/>
  <c r="T713" i="208"/>
  <c r="U713" i="208"/>
  <c r="V713" i="208"/>
  <c r="W713" i="208"/>
  <c r="X713" i="208"/>
  <c r="Y713" i="208"/>
  <c r="Z713" i="208"/>
  <c r="AA713" i="208"/>
  <c r="AB713" i="208"/>
  <c r="AC713" i="208"/>
  <c r="AD713" i="208"/>
  <c r="AE713" i="208"/>
  <c r="AF713" i="208"/>
  <c r="AG713" i="208"/>
  <c r="AH713" i="208"/>
  <c r="AI713" i="208"/>
  <c r="AJ713" i="208"/>
  <c r="A714" i="208"/>
  <c r="B714" i="208"/>
  <c r="C714" i="208"/>
  <c r="D714" i="208"/>
  <c r="E714" i="208"/>
  <c r="F714" i="208"/>
  <c r="G714" i="208"/>
  <c r="H714" i="208"/>
  <c r="I714" i="208"/>
  <c r="J714" i="208"/>
  <c r="K714" i="208"/>
  <c r="L714" i="208"/>
  <c r="M714" i="208"/>
  <c r="N714" i="208"/>
  <c r="O714" i="208"/>
  <c r="P714" i="208"/>
  <c r="Q714" i="208"/>
  <c r="R714" i="208"/>
  <c r="S714" i="208"/>
  <c r="T714" i="208"/>
  <c r="U714" i="208"/>
  <c r="V714" i="208"/>
  <c r="W714" i="208"/>
  <c r="X714" i="208"/>
  <c r="Y714" i="208"/>
  <c r="Z714" i="208"/>
  <c r="AA714" i="208"/>
  <c r="AB714" i="208"/>
  <c r="AC714" i="208"/>
  <c r="AD714" i="208"/>
  <c r="AE714" i="208"/>
  <c r="AF714" i="208"/>
  <c r="AG714" i="208"/>
  <c r="AH714" i="208"/>
  <c r="AI714" i="208"/>
  <c r="AJ714" i="208"/>
  <c r="A715" i="208"/>
  <c r="B715" i="208"/>
  <c r="C715" i="208"/>
  <c r="D715" i="208"/>
  <c r="E715" i="208"/>
  <c r="F715" i="208"/>
  <c r="G715" i="208"/>
  <c r="H715" i="208"/>
  <c r="I715" i="208"/>
  <c r="J715" i="208"/>
  <c r="K715" i="208"/>
  <c r="L715" i="208"/>
  <c r="M715" i="208"/>
  <c r="N715" i="208"/>
  <c r="O715" i="208"/>
  <c r="P715" i="208"/>
  <c r="Q715" i="208"/>
  <c r="R715" i="208"/>
  <c r="S715" i="208"/>
  <c r="T715" i="208"/>
  <c r="U715" i="208"/>
  <c r="V715" i="208"/>
  <c r="W715" i="208"/>
  <c r="X715" i="208"/>
  <c r="Y715" i="208"/>
  <c r="Z715" i="208"/>
  <c r="AA715" i="208"/>
  <c r="AB715" i="208"/>
  <c r="AC715" i="208"/>
  <c r="AD715" i="208"/>
  <c r="AE715" i="208"/>
  <c r="AF715" i="208"/>
  <c r="AG715" i="208"/>
  <c r="AH715" i="208"/>
  <c r="AI715" i="208"/>
  <c r="AJ715" i="208"/>
  <c r="A716" i="208"/>
  <c r="B716" i="208"/>
  <c r="C716" i="208"/>
  <c r="D716" i="208"/>
  <c r="E716" i="208"/>
  <c r="F716" i="208"/>
  <c r="G716" i="208"/>
  <c r="H716" i="208"/>
  <c r="I716" i="208"/>
  <c r="J716" i="208"/>
  <c r="K716" i="208"/>
  <c r="L716" i="208"/>
  <c r="M716" i="208"/>
  <c r="N716" i="208"/>
  <c r="O716" i="208"/>
  <c r="P716" i="208"/>
  <c r="Q716" i="208"/>
  <c r="R716" i="208"/>
  <c r="S716" i="208"/>
  <c r="T716" i="208"/>
  <c r="U716" i="208"/>
  <c r="V716" i="208"/>
  <c r="W716" i="208"/>
  <c r="X716" i="208"/>
  <c r="Y716" i="208"/>
  <c r="Z716" i="208"/>
  <c r="AA716" i="208"/>
  <c r="AB716" i="208"/>
  <c r="AC716" i="208"/>
  <c r="AD716" i="208"/>
  <c r="AE716" i="208"/>
  <c r="AF716" i="208"/>
  <c r="AG716" i="208"/>
  <c r="AH716" i="208"/>
  <c r="AI716" i="208"/>
  <c r="AJ716" i="208"/>
  <c r="A717" i="208"/>
  <c r="B717" i="208"/>
  <c r="C717" i="208"/>
  <c r="D717" i="208"/>
  <c r="E717" i="208"/>
  <c r="F717" i="208"/>
  <c r="G717" i="208"/>
  <c r="H717" i="208"/>
  <c r="I717" i="208"/>
  <c r="J717" i="208"/>
  <c r="K717" i="208"/>
  <c r="L717" i="208"/>
  <c r="M717" i="208"/>
  <c r="N717" i="208"/>
  <c r="O717" i="208"/>
  <c r="P717" i="208"/>
  <c r="Q717" i="208"/>
  <c r="R717" i="208"/>
  <c r="S717" i="208"/>
  <c r="T717" i="208"/>
  <c r="U717" i="208"/>
  <c r="V717" i="208"/>
  <c r="W717" i="208"/>
  <c r="X717" i="208"/>
  <c r="Y717" i="208"/>
  <c r="Z717" i="208"/>
  <c r="AA717" i="208"/>
  <c r="AB717" i="208"/>
  <c r="AC717" i="208"/>
  <c r="AD717" i="208"/>
  <c r="AE717" i="208"/>
  <c r="AF717" i="208"/>
  <c r="AG717" i="208"/>
  <c r="AH717" i="208"/>
  <c r="AI717" i="208"/>
  <c r="AJ717" i="208"/>
  <c r="A718" i="208"/>
  <c r="B718" i="208"/>
  <c r="C718" i="208"/>
  <c r="D718" i="208"/>
  <c r="E718" i="208"/>
  <c r="F718" i="208"/>
  <c r="G718" i="208"/>
  <c r="H718" i="208"/>
  <c r="I718" i="208"/>
  <c r="J718" i="208"/>
  <c r="K718" i="208"/>
  <c r="L718" i="208"/>
  <c r="M718" i="208"/>
  <c r="N718" i="208"/>
  <c r="O718" i="208"/>
  <c r="P718" i="208"/>
  <c r="Q718" i="208"/>
  <c r="R718" i="208"/>
  <c r="S718" i="208"/>
  <c r="T718" i="208"/>
  <c r="U718" i="208"/>
  <c r="V718" i="208"/>
  <c r="W718" i="208"/>
  <c r="X718" i="208"/>
  <c r="Y718" i="208"/>
  <c r="Z718" i="208"/>
  <c r="AA718" i="208"/>
  <c r="AB718" i="208"/>
  <c r="AC718" i="208"/>
  <c r="AD718" i="208"/>
  <c r="AE718" i="208"/>
  <c r="AF718" i="208"/>
  <c r="AG718" i="208"/>
  <c r="AH718" i="208"/>
  <c r="AI718" i="208"/>
  <c r="AJ718" i="208"/>
  <c r="A719" i="208"/>
  <c r="B719" i="208"/>
  <c r="C719" i="208"/>
  <c r="D719" i="208"/>
  <c r="E719" i="208"/>
  <c r="F719" i="208"/>
  <c r="G719" i="208"/>
  <c r="H719" i="208"/>
  <c r="I719" i="208"/>
  <c r="J719" i="208"/>
  <c r="K719" i="208"/>
  <c r="L719" i="208"/>
  <c r="M719" i="208"/>
  <c r="N719" i="208"/>
  <c r="O719" i="208"/>
  <c r="P719" i="208"/>
  <c r="Q719" i="208"/>
  <c r="R719" i="208"/>
  <c r="S719" i="208"/>
  <c r="T719" i="208"/>
  <c r="U719" i="208"/>
  <c r="V719" i="208"/>
  <c r="W719" i="208"/>
  <c r="X719" i="208"/>
  <c r="Y719" i="208"/>
  <c r="Z719" i="208"/>
  <c r="AA719" i="208"/>
  <c r="AB719" i="208"/>
  <c r="AC719" i="208"/>
  <c r="AD719" i="208"/>
  <c r="AE719" i="208"/>
  <c r="AF719" i="208"/>
  <c r="AG719" i="208"/>
  <c r="AH719" i="208"/>
  <c r="AI719" i="208"/>
  <c r="AJ719" i="208"/>
  <c r="A720" i="208"/>
  <c r="B720" i="208"/>
  <c r="C720" i="208"/>
  <c r="D720" i="208"/>
  <c r="E720" i="208"/>
  <c r="F720" i="208"/>
  <c r="G720" i="208"/>
  <c r="H720" i="208"/>
  <c r="I720" i="208"/>
  <c r="J720" i="208"/>
  <c r="K720" i="208"/>
  <c r="L720" i="208"/>
  <c r="M720" i="208"/>
  <c r="N720" i="208"/>
  <c r="O720" i="208"/>
  <c r="P720" i="208"/>
  <c r="Q720" i="208"/>
  <c r="R720" i="208"/>
  <c r="S720" i="208"/>
  <c r="T720" i="208"/>
  <c r="U720" i="208"/>
  <c r="V720" i="208"/>
  <c r="W720" i="208"/>
  <c r="X720" i="208"/>
  <c r="Y720" i="208"/>
  <c r="Z720" i="208"/>
  <c r="AA720" i="208"/>
  <c r="AB720" i="208"/>
  <c r="AC720" i="208"/>
  <c r="AD720" i="208"/>
  <c r="AE720" i="208"/>
  <c r="AF720" i="208"/>
  <c r="AG720" i="208"/>
  <c r="AH720" i="208"/>
  <c r="AI720" i="208"/>
  <c r="AJ720" i="208"/>
  <c r="A721" i="208"/>
  <c r="B721" i="208"/>
  <c r="C721" i="208"/>
  <c r="D721" i="208"/>
  <c r="E721" i="208"/>
  <c r="F721" i="208"/>
  <c r="G721" i="208"/>
  <c r="H721" i="208"/>
  <c r="I721" i="208"/>
  <c r="J721" i="208"/>
  <c r="K721" i="208"/>
  <c r="L721" i="208"/>
  <c r="M721" i="208"/>
  <c r="N721" i="208"/>
  <c r="O721" i="208"/>
  <c r="P721" i="208"/>
  <c r="Q721" i="208"/>
  <c r="R721" i="208"/>
  <c r="S721" i="208"/>
  <c r="T721" i="208"/>
  <c r="U721" i="208"/>
  <c r="V721" i="208"/>
  <c r="W721" i="208"/>
  <c r="X721" i="208"/>
  <c r="Y721" i="208"/>
  <c r="Z721" i="208"/>
  <c r="AA721" i="208"/>
  <c r="AB721" i="208"/>
  <c r="AC721" i="208"/>
  <c r="AD721" i="208"/>
  <c r="AE721" i="208"/>
  <c r="AF721" i="208"/>
  <c r="AG721" i="208"/>
  <c r="AH721" i="208"/>
  <c r="AI721" i="208"/>
  <c r="AJ721" i="208"/>
  <c r="A722" i="208"/>
  <c r="B722" i="208"/>
  <c r="C722" i="208"/>
  <c r="D722" i="208"/>
  <c r="E722" i="208"/>
  <c r="F722" i="208"/>
  <c r="G722" i="208"/>
  <c r="H722" i="208"/>
  <c r="I722" i="208"/>
  <c r="J722" i="208"/>
  <c r="K722" i="208"/>
  <c r="L722" i="208"/>
  <c r="M722" i="208"/>
  <c r="N722" i="208"/>
  <c r="O722" i="208"/>
  <c r="P722" i="208"/>
  <c r="Q722" i="208"/>
  <c r="R722" i="208"/>
  <c r="S722" i="208"/>
  <c r="T722" i="208"/>
  <c r="U722" i="208"/>
  <c r="V722" i="208"/>
  <c r="W722" i="208"/>
  <c r="X722" i="208"/>
  <c r="Y722" i="208"/>
  <c r="Z722" i="208"/>
  <c r="AA722" i="208"/>
  <c r="AB722" i="208"/>
  <c r="AC722" i="208"/>
  <c r="AD722" i="208"/>
  <c r="AE722" i="208"/>
  <c r="AF722" i="208"/>
  <c r="AG722" i="208"/>
  <c r="AH722" i="208"/>
  <c r="AI722" i="208"/>
  <c r="AJ722" i="208"/>
  <c r="A723" i="208"/>
  <c r="B723" i="208"/>
  <c r="C723" i="208"/>
  <c r="D723" i="208"/>
  <c r="E723" i="208"/>
  <c r="F723" i="208"/>
  <c r="G723" i="208"/>
  <c r="H723" i="208"/>
  <c r="I723" i="208"/>
  <c r="J723" i="208"/>
  <c r="K723" i="208"/>
  <c r="L723" i="208"/>
  <c r="M723" i="208"/>
  <c r="N723" i="208"/>
  <c r="O723" i="208"/>
  <c r="P723" i="208"/>
  <c r="Q723" i="208"/>
  <c r="R723" i="208"/>
  <c r="S723" i="208"/>
  <c r="T723" i="208"/>
  <c r="U723" i="208"/>
  <c r="V723" i="208"/>
  <c r="W723" i="208"/>
  <c r="X723" i="208"/>
  <c r="Y723" i="208"/>
  <c r="Z723" i="208"/>
  <c r="AA723" i="208"/>
  <c r="AB723" i="208"/>
  <c r="AC723" i="208"/>
  <c r="AD723" i="208"/>
  <c r="AE723" i="208"/>
  <c r="AF723" i="208"/>
  <c r="AG723" i="208"/>
  <c r="AH723" i="208"/>
  <c r="AI723" i="208"/>
  <c r="AJ723" i="208"/>
  <c r="A724" i="208"/>
  <c r="B724" i="208"/>
  <c r="C724" i="208"/>
  <c r="D724" i="208"/>
  <c r="E724" i="208"/>
  <c r="F724" i="208"/>
  <c r="G724" i="208"/>
  <c r="H724" i="208"/>
  <c r="I724" i="208"/>
  <c r="J724" i="208"/>
  <c r="K724" i="208"/>
  <c r="L724" i="208"/>
  <c r="M724" i="208"/>
  <c r="N724" i="208"/>
  <c r="O724" i="208"/>
  <c r="P724" i="208"/>
  <c r="Q724" i="208"/>
  <c r="R724" i="208"/>
  <c r="S724" i="208"/>
  <c r="T724" i="208"/>
  <c r="U724" i="208"/>
  <c r="V724" i="208"/>
  <c r="W724" i="208"/>
  <c r="X724" i="208"/>
  <c r="Y724" i="208"/>
  <c r="Z724" i="208"/>
  <c r="AA724" i="208"/>
  <c r="AB724" i="208"/>
  <c r="AC724" i="208"/>
  <c r="AD724" i="208"/>
  <c r="AE724" i="208"/>
  <c r="AF724" i="208"/>
  <c r="AG724" i="208"/>
  <c r="AH724" i="208"/>
  <c r="AI724" i="208"/>
  <c r="AJ724" i="208"/>
  <c r="A725" i="208"/>
  <c r="B725" i="208"/>
  <c r="C725" i="208"/>
  <c r="D725" i="208"/>
  <c r="E725" i="208"/>
  <c r="F725" i="208"/>
  <c r="G725" i="208"/>
  <c r="H725" i="208"/>
  <c r="I725" i="208"/>
  <c r="J725" i="208"/>
  <c r="K725" i="208"/>
  <c r="L725" i="208"/>
  <c r="M725" i="208"/>
  <c r="N725" i="208"/>
  <c r="O725" i="208"/>
  <c r="P725" i="208"/>
  <c r="Q725" i="208"/>
  <c r="R725" i="208"/>
  <c r="S725" i="208"/>
  <c r="T725" i="208"/>
  <c r="U725" i="208"/>
  <c r="V725" i="208"/>
  <c r="W725" i="208"/>
  <c r="X725" i="208"/>
  <c r="Y725" i="208"/>
  <c r="Z725" i="208"/>
  <c r="AA725" i="208"/>
  <c r="AB725" i="208"/>
  <c r="AC725" i="208"/>
  <c r="AD725" i="208"/>
  <c r="AE725" i="208"/>
  <c r="AF725" i="208"/>
  <c r="AG725" i="208"/>
  <c r="AH725" i="208"/>
  <c r="AI725" i="208"/>
  <c r="AJ725" i="208"/>
  <c r="A726" i="208"/>
  <c r="B726" i="208"/>
  <c r="C726" i="208"/>
  <c r="D726" i="208"/>
  <c r="E726" i="208"/>
  <c r="F726" i="208"/>
  <c r="G726" i="208"/>
  <c r="H726" i="208"/>
  <c r="I726" i="208"/>
  <c r="J726" i="208"/>
  <c r="K726" i="208"/>
  <c r="L726" i="208"/>
  <c r="M726" i="208"/>
  <c r="N726" i="208"/>
  <c r="O726" i="208"/>
  <c r="P726" i="208"/>
  <c r="Q726" i="208"/>
  <c r="R726" i="208"/>
  <c r="S726" i="208"/>
  <c r="T726" i="208"/>
  <c r="U726" i="208"/>
  <c r="V726" i="208"/>
  <c r="W726" i="208"/>
  <c r="X726" i="208"/>
  <c r="Y726" i="208"/>
  <c r="Z726" i="208"/>
  <c r="AA726" i="208"/>
  <c r="AB726" i="208"/>
  <c r="AC726" i="208"/>
  <c r="AD726" i="208"/>
  <c r="AE726" i="208"/>
  <c r="AF726" i="208"/>
  <c r="AG726" i="208"/>
  <c r="AH726" i="208"/>
  <c r="AI726" i="208"/>
  <c r="AJ726" i="208"/>
  <c r="A727" i="208"/>
  <c r="B727" i="208"/>
  <c r="C727" i="208"/>
  <c r="D727" i="208"/>
  <c r="E727" i="208"/>
  <c r="F727" i="208"/>
  <c r="G727" i="208"/>
  <c r="H727" i="208"/>
  <c r="I727" i="208"/>
  <c r="J727" i="208"/>
  <c r="K727" i="208"/>
  <c r="L727" i="208"/>
  <c r="M727" i="208"/>
  <c r="N727" i="208"/>
  <c r="O727" i="208"/>
  <c r="P727" i="208"/>
  <c r="Q727" i="208"/>
  <c r="R727" i="208"/>
  <c r="S727" i="208"/>
  <c r="T727" i="208"/>
  <c r="U727" i="208"/>
  <c r="V727" i="208"/>
  <c r="W727" i="208"/>
  <c r="X727" i="208"/>
  <c r="Y727" i="208"/>
  <c r="Z727" i="208"/>
  <c r="AA727" i="208"/>
  <c r="AB727" i="208"/>
  <c r="AC727" i="208"/>
  <c r="AD727" i="208"/>
  <c r="AE727" i="208"/>
  <c r="AF727" i="208"/>
  <c r="AG727" i="208"/>
  <c r="AH727" i="208"/>
  <c r="AI727" i="208"/>
  <c r="AJ727" i="208"/>
  <c r="A728" i="208"/>
  <c r="B728" i="208"/>
  <c r="C728" i="208"/>
  <c r="D728" i="208"/>
  <c r="E728" i="208"/>
  <c r="F728" i="208"/>
  <c r="G728" i="208"/>
  <c r="H728" i="208"/>
  <c r="I728" i="208"/>
  <c r="J728" i="208"/>
  <c r="K728" i="208"/>
  <c r="L728" i="208"/>
  <c r="M728" i="208"/>
  <c r="N728" i="208"/>
  <c r="O728" i="208"/>
  <c r="P728" i="208"/>
  <c r="Q728" i="208"/>
  <c r="R728" i="208"/>
  <c r="S728" i="208"/>
  <c r="T728" i="208"/>
  <c r="U728" i="208"/>
  <c r="V728" i="208"/>
  <c r="W728" i="208"/>
  <c r="X728" i="208"/>
  <c r="Y728" i="208"/>
  <c r="Z728" i="208"/>
  <c r="AA728" i="208"/>
  <c r="AB728" i="208"/>
  <c r="AC728" i="208"/>
  <c r="AD728" i="208"/>
  <c r="AE728" i="208"/>
  <c r="AF728" i="208"/>
  <c r="AG728" i="208"/>
  <c r="AH728" i="208"/>
  <c r="AI728" i="208"/>
  <c r="AJ728" i="208"/>
  <c r="A729" i="208"/>
  <c r="B729" i="208"/>
  <c r="C729" i="208"/>
  <c r="D729" i="208"/>
  <c r="E729" i="208"/>
  <c r="F729" i="208"/>
  <c r="G729" i="208"/>
  <c r="H729" i="208"/>
  <c r="I729" i="208"/>
  <c r="J729" i="208"/>
  <c r="K729" i="208"/>
  <c r="L729" i="208"/>
  <c r="M729" i="208"/>
  <c r="N729" i="208"/>
  <c r="O729" i="208"/>
  <c r="P729" i="208"/>
  <c r="Q729" i="208"/>
  <c r="R729" i="208"/>
  <c r="S729" i="208"/>
  <c r="T729" i="208"/>
  <c r="U729" i="208"/>
  <c r="V729" i="208"/>
  <c r="W729" i="208"/>
  <c r="X729" i="208"/>
  <c r="Y729" i="208"/>
  <c r="Z729" i="208"/>
  <c r="AA729" i="208"/>
  <c r="AB729" i="208"/>
  <c r="AC729" i="208"/>
  <c r="AD729" i="208"/>
  <c r="AE729" i="208"/>
  <c r="AF729" i="208"/>
  <c r="AG729" i="208"/>
  <c r="AH729" i="208"/>
  <c r="AI729" i="208"/>
  <c r="AJ729" i="208"/>
  <c r="A730" i="208"/>
  <c r="B730" i="208"/>
  <c r="C730" i="208"/>
  <c r="D730" i="208"/>
  <c r="E730" i="208"/>
  <c r="F730" i="208"/>
  <c r="G730" i="208"/>
  <c r="H730" i="208"/>
  <c r="I730" i="208"/>
  <c r="J730" i="208"/>
  <c r="K730" i="208"/>
  <c r="L730" i="208"/>
  <c r="M730" i="208"/>
  <c r="N730" i="208"/>
  <c r="O730" i="208"/>
  <c r="P730" i="208"/>
  <c r="Q730" i="208"/>
  <c r="R730" i="208"/>
  <c r="S730" i="208"/>
  <c r="T730" i="208"/>
  <c r="U730" i="208"/>
  <c r="V730" i="208"/>
  <c r="W730" i="208"/>
  <c r="X730" i="208"/>
  <c r="Y730" i="208"/>
  <c r="Z730" i="208"/>
  <c r="AA730" i="208"/>
  <c r="AB730" i="208"/>
  <c r="AC730" i="208"/>
  <c r="AD730" i="208"/>
  <c r="AE730" i="208"/>
  <c r="AF730" i="208"/>
  <c r="AG730" i="208"/>
  <c r="AH730" i="208"/>
  <c r="AI730" i="208"/>
  <c r="AJ730" i="208"/>
  <c r="A731" i="208"/>
  <c r="B731" i="208"/>
  <c r="C731" i="208"/>
  <c r="D731" i="208"/>
  <c r="E731" i="208"/>
  <c r="F731" i="208"/>
  <c r="G731" i="208"/>
  <c r="H731" i="208"/>
  <c r="I731" i="208"/>
  <c r="J731" i="208"/>
  <c r="K731" i="208"/>
  <c r="L731" i="208"/>
  <c r="M731" i="208"/>
  <c r="N731" i="208"/>
  <c r="O731" i="208"/>
  <c r="P731" i="208"/>
  <c r="Q731" i="208"/>
  <c r="R731" i="208"/>
  <c r="S731" i="208"/>
  <c r="T731" i="208"/>
  <c r="U731" i="208"/>
  <c r="V731" i="208"/>
  <c r="W731" i="208"/>
  <c r="X731" i="208"/>
  <c r="Y731" i="208"/>
  <c r="Z731" i="208"/>
  <c r="AA731" i="208"/>
  <c r="AB731" i="208"/>
  <c r="AC731" i="208"/>
  <c r="AD731" i="208"/>
  <c r="AE731" i="208"/>
  <c r="AF731" i="208"/>
  <c r="AG731" i="208"/>
  <c r="AH731" i="208"/>
  <c r="AI731" i="208"/>
  <c r="AJ731" i="208"/>
  <c r="A732" i="208"/>
  <c r="B732" i="208"/>
  <c r="C732" i="208"/>
  <c r="D732" i="208"/>
  <c r="E732" i="208"/>
  <c r="F732" i="208"/>
  <c r="G732" i="208"/>
  <c r="H732" i="208"/>
  <c r="I732" i="208"/>
  <c r="J732" i="208"/>
  <c r="K732" i="208"/>
  <c r="L732" i="208"/>
  <c r="M732" i="208"/>
  <c r="N732" i="208"/>
  <c r="O732" i="208"/>
  <c r="P732" i="208"/>
  <c r="Q732" i="208"/>
  <c r="R732" i="208"/>
  <c r="S732" i="208"/>
  <c r="T732" i="208"/>
  <c r="U732" i="208"/>
  <c r="V732" i="208"/>
  <c r="W732" i="208"/>
  <c r="X732" i="208"/>
  <c r="Y732" i="208"/>
  <c r="Z732" i="208"/>
  <c r="AA732" i="208"/>
  <c r="AB732" i="208"/>
  <c r="AC732" i="208"/>
  <c r="AD732" i="208"/>
  <c r="AE732" i="208"/>
  <c r="AF732" i="208"/>
  <c r="AG732" i="208"/>
  <c r="AH732" i="208"/>
  <c r="AI732" i="208"/>
  <c r="AJ732" i="208"/>
  <c r="A733" i="208"/>
  <c r="B733" i="208"/>
  <c r="C733" i="208"/>
  <c r="D733" i="208"/>
  <c r="E733" i="208"/>
  <c r="F733" i="208"/>
  <c r="G733" i="208"/>
  <c r="H733" i="208"/>
  <c r="I733" i="208"/>
  <c r="J733" i="208"/>
  <c r="K733" i="208"/>
  <c r="L733" i="208"/>
  <c r="M733" i="208"/>
  <c r="N733" i="208"/>
  <c r="O733" i="208"/>
  <c r="P733" i="208"/>
  <c r="Q733" i="208"/>
  <c r="R733" i="208"/>
  <c r="S733" i="208"/>
  <c r="T733" i="208"/>
  <c r="U733" i="208"/>
  <c r="V733" i="208"/>
  <c r="W733" i="208"/>
  <c r="X733" i="208"/>
  <c r="Y733" i="208"/>
  <c r="Z733" i="208"/>
  <c r="AA733" i="208"/>
  <c r="AB733" i="208"/>
  <c r="AC733" i="208"/>
  <c r="AD733" i="208"/>
  <c r="AE733" i="208"/>
  <c r="AF733" i="208"/>
  <c r="AG733" i="208"/>
  <c r="AH733" i="208"/>
  <c r="AI733" i="208"/>
  <c r="AJ733" i="208"/>
  <c r="A734" i="208"/>
  <c r="B734" i="208"/>
  <c r="C734" i="208"/>
  <c r="D734" i="208"/>
  <c r="E734" i="208"/>
  <c r="F734" i="208"/>
  <c r="G734" i="208"/>
  <c r="H734" i="208"/>
  <c r="I734" i="208"/>
  <c r="J734" i="208"/>
  <c r="K734" i="208"/>
  <c r="L734" i="208"/>
  <c r="M734" i="208"/>
  <c r="N734" i="208"/>
  <c r="O734" i="208"/>
  <c r="P734" i="208"/>
  <c r="Q734" i="208"/>
  <c r="R734" i="208"/>
  <c r="S734" i="208"/>
  <c r="T734" i="208"/>
  <c r="U734" i="208"/>
  <c r="V734" i="208"/>
  <c r="W734" i="208"/>
  <c r="X734" i="208"/>
  <c r="Y734" i="208"/>
  <c r="Z734" i="208"/>
  <c r="AA734" i="208"/>
  <c r="AB734" i="208"/>
  <c r="AC734" i="208"/>
  <c r="AD734" i="208"/>
  <c r="AE734" i="208"/>
  <c r="AF734" i="208"/>
  <c r="AG734" i="208"/>
  <c r="AH734" i="208"/>
  <c r="AI734" i="208"/>
  <c r="AJ734" i="208"/>
  <c r="A735" i="208"/>
  <c r="B735" i="208"/>
  <c r="C735" i="208"/>
  <c r="D735" i="208"/>
  <c r="E735" i="208"/>
  <c r="F735" i="208"/>
  <c r="G735" i="208"/>
  <c r="H735" i="208"/>
  <c r="I735" i="208"/>
  <c r="J735" i="208"/>
  <c r="K735" i="208"/>
  <c r="L735" i="208"/>
  <c r="M735" i="208"/>
  <c r="N735" i="208"/>
  <c r="O735" i="208"/>
  <c r="P735" i="208"/>
  <c r="Q735" i="208"/>
  <c r="R735" i="208"/>
  <c r="S735" i="208"/>
  <c r="T735" i="208"/>
  <c r="U735" i="208"/>
  <c r="V735" i="208"/>
  <c r="W735" i="208"/>
  <c r="X735" i="208"/>
  <c r="Y735" i="208"/>
  <c r="Z735" i="208"/>
  <c r="AA735" i="208"/>
  <c r="AB735" i="208"/>
  <c r="AC735" i="208"/>
  <c r="AD735" i="208"/>
  <c r="AE735" i="208"/>
  <c r="AF735" i="208"/>
  <c r="AG735" i="208"/>
  <c r="AH735" i="208"/>
  <c r="AI735" i="208"/>
  <c r="AJ735" i="208"/>
  <c r="A736" i="208"/>
  <c r="B736" i="208"/>
  <c r="C736" i="208"/>
  <c r="D736" i="208"/>
  <c r="E736" i="208"/>
  <c r="F736" i="208"/>
  <c r="G736" i="208"/>
  <c r="H736" i="208"/>
  <c r="I736" i="208"/>
  <c r="J736" i="208"/>
  <c r="K736" i="208"/>
  <c r="L736" i="208"/>
  <c r="M736" i="208"/>
  <c r="N736" i="208"/>
  <c r="O736" i="208"/>
  <c r="P736" i="208"/>
  <c r="Q736" i="208"/>
  <c r="R736" i="208"/>
  <c r="S736" i="208"/>
  <c r="T736" i="208"/>
  <c r="U736" i="208"/>
  <c r="V736" i="208"/>
  <c r="W736" i="208"/>
  <c r="X736" i="208"/>
  <c r="Y736" i="208"/>
  <c r="Z736" i="208"/>
  <c r="AA736" i="208"/>
  <c r="AB736" i="208"/>
  <c r="AC736" i="208"/>
  <c r="AD736" i="208"/>
  <c r="AE736" i="208"/>
  <c r="AF736" i="208"/>
  <c r="AG736" i="208"/>
  <c r="AH736" i="208"/>
  <c r="AI736" i="208"/>
  <c r="AJ736" i="208"/>
  <c r="A737" i="208"/>
  <c r="B737" i="208"/>
  <c r="C737" i="208"/>
  <c r="D737" i="208"/>
  <c r="E737" i="208"/>
  <c r="F737" i="208"/>
  <c r="G737" i="208"/>
  <c r="H737" i="208"/>
  <c r="I737" i="208"/>
  <c r="J737" i="208"/>
  <c r="K737" i="208"/>
  <c r="L737" i="208"/>
  <c r="M737" i="208"/>
  <c r="N737" i="208"/>
  <c r="O737" i="208"/>
  <c r="P737" i="208"/>
  <c r="Q737" i="208"/>
  <c r="R737" i="208"/>
  <c r="S737" i="208"/>
  <c r="T737" i="208"/>
  <c r="U737" i="208"/>
  <c r="V737" i="208"/>
  <c r="W737" i="208"/>
  <c r="X737" i="208"/>
  <c r="Y737" i="208"/>
  <c r="Z737" i="208"/>
  <c r="AA737" i="208"/>
  <c r="AB737" i="208"/>
  <c r="AC737" i="208"/>
  <c r="AD737" i="208"/>
  <c r="AE737" i="208"/>
  <c r="AF737" i="208"/>
  <c r="AG737" i="208"/>
  <c r="AH737" i="208"/>
  <c r="AI737" i="208"/>
  <c r="AJ737" i="208"/>
  <c r="A738" i="208"/>
  <c r="B738" i="208"/>
  <c r="C738" i="208"/>
  <c r="D738" i="208"/>
  <c r="E738" i="208"/>
  <c r="F738" i="208"/>
  <c r="G738" i="208"/>
  <c r="H738" i="208"/>
  <c r="I738" i="208"/>
  <c r="J738" i="208"/>
  <c r="K738" i="208"/>
  <c r="L738" i="208"/>
  <c r="M738" i="208"/>
  <c r="N738" i="208"/>
  <c r="O738" i="208"/>
  <c r="P738" i="208"/>
  <c r="Q738" i="208"/>
  <c r="R738" i="208"/>
  <c r="S738" i="208"/>
  <c r="T738" i="208"/>
  <c r="U738" i="208"/>
  <c r="V738" i="208"/>
  <c r="W738" i="208"/>
  <c r="X738" i="208"/>
  <c r="Y738" i="208"/>
  <c r="Z738" i="208"/>
  <c r="AA738" i="208"/>
  <c r="AB738" i="208"/>
  <c r="AC738" i="208"/>
  <c r="AD738" i="208"/>
  <c r="AE738" i="208"/>
  <c r="AF738" i="208"/>
  <c r="AG738" i="208"/>
  <c r="AH738" i="208"/>
  <c r="AI738" i="208"/>
  <c r="AJ738" i="208"/>
  <c r="A739" i="208"/>
  <c r="B739" i="208"/>
  <c r="C739" i="208"/>
  <c r="D739" i="208"/>
  <c r="E739" i="208"/>
  <c r="F739" i="208"/>
  <c r="G739" i="208"/>
  <c r="H739" i="208"/>
  <c r="I739" i="208"/>
  <c r="J739" i="208"/>
  <c r="K739" i="208"/>
  <c r="L739" i="208"/>
  <c r="M739" i="208"/>
  <c r="N739" i="208"/>
  <c r="O739" i="208"/>
  <c r="P739" i="208"/>
  <c r="Q739" i="208"/>
  <c r="R739" i="208"/>
  <c r="S739" i="208"/>
  <c r="T739" i="208"/>
  <c r="U739" i="208"/>
  <c r="V739" i="208"/>
  <c r="W739" i="208"/>
  <c r="X739" i="208"/>
  <c r="Y739" i="208"/>
  <c r="Z739" i="208"/>
  <c r="AA739" i="208"/>
  <c r="AB739" i="208"/>
  <c r="AC739" i="208"/>
  <c r="AD739" i="208"/>
  <c r="AE739" i="208"/>
  <c r="AF739" i="208"/>
  <c r="AG739" i="208"/>
  <c r="AH739" i="208"/>
  <c r="AI739" i="208"/>
  <c r="AJ739" i="208"/>
  <c r="A740" i="208"/>
  <c r="B740" i="208"/>
  <c r="C740" i="208"/>
  <c r="D740" i="208"/>
  <c r="E740" i="208"/>
  <c r="F740" i="208"/>
  <c r="G740" i="208"/>
  <c r="H740" i="208"/>
  <c r="I740" i="208"/>
  <c r="J740" i="208"/>
  <c r="K740" i="208"/>
  <c r="L740" i="208"/>
  <c r="M740" i="208"/>
  <c r="N740" i="208"/>
  <c r="O740" i="208"/>
  <c r="P740" i="208"/>
  <c r="Q740" i="208"/>
  <c r="R740" i="208"/>
  <c r="S740" i="208"/>
  <c r="T740" i="208"/>
  <c r="U740" i="208"/>
  <c r="V740" i="208"/>
  <c r="W740" i="208"/>
  <c r="X740" i="208"/>
  <c r="Y740" i="208"/>
  <c r="Z740" i="208"/>
  <c r="AA740" i="208"/>
  <c r="AB740" i="208"/>
  <c r="AC740" i="208"/>
  <c r="AD740" i="208"/>
  <c r="AE740" i="208"/>
  <c r="AF740" i="208"/>
  <c r="AG740" i="208"/>
  <c r="AH740" i="208"/>
  <c r="AI740" i="208"/>
  <c r="AJ740" i="208"/>
  <c r="A741" i="208"/>
  <c r="B741" i="208"/>
  <c r="C741" i="208"/>
  <c r="D741" i="208"/>
  <c r="E741" i="208"/>
  <c r="F741" i="208"/>
  <c r="G741" i="208"/>
  <c r="H741" i="208"/>
  <c r="I741" i="208"/>
  <c r="J741" i="208"/>
  <c r="K741" i="208"/>
  <c r="L741" i="208"/>
  <c r="M741" i="208"/>
  <c r="N741" i="208"/>
  <c r="O741" i="208"/>
  <c r="P741" i="208"/>
  <c r="Q741" i="208"/>
  <c r="R741" i="208"/>
  <c r="S741" i="208"/>
  <c r="T741" i="208"/>
  <c r="U741" i="208"/>
  <c r="V741" i="208"/>
  <c r="W741" i="208"/>
  <c r="X741" i="208"/>
  <c r="Y741" i="208"/>
  <c r="Z741" i="208"/>
  <c r="AA741" i="208"/>
  <c r="AB741" i="208"/>
  <c r="AC741" i="208"/>
  <c r="AD741" i="208"/>
  <c r="AE741" i="208"/>
  <c r="AF741" i="208"/>
  <c r="AG741" i="208"/>
  <c r="AH741" i="208"/>
  <c r="AI741" i="208"/>
  <c r="AJ741" i="208"/>
  <c r="A742" i="208"/>
  <c r="B742" i="208"/>
  <c r="C742" i="208"/>
  <c r="D742" i="208"/>
  <c r="E742" i="208"/>
  <c r="F742" i="208"/>
  <c r="G742" i="208"/>
  <c r="H742" i="208"/>
  <c r="I742" i="208"/>
  <c r="J742" i="208"/>
  <c r="K742" i="208"/>
  <c r="L742" i="208"/>
  <c r="M742" i="208"/>
  <c r="N742" i="208"/>
  <c r="O742" i="208"/>
  <c r="P742" i="208"/>
  <c r="Q742" i="208"/>
  <c r="R742" i="208"/>
  <c r="S742" i="208"/>
  <c r="T742" i="208"/>
  <c r="U742" i="208"/>
  <c r="V742" i="208"/>
  <c r="W742" i="208"/>
  <c r="X742" i="208"/>
  <c r="Y742" i="208"/>
  <c r="Z742" i="208"/>
  <c r="AA742" i="208"/>
  <c r="AB742" i="208"/>
  <c r="AC742" i="208"/>
  <c r="AD742" i="208"/>
  <c r="AE742" i="208"/>
  <c r="AF742" i="208"/>
  <c r="AG742" i="208"/>
  <c r="AH742" i="208"/>
  <c r="AI742" i="208"/>
  <c r="AJ742" i="208"/>
  <c r="A743" i="208"/>
  <c r="B743" i="208"/>
  <c r="C743" i="208"/>
  <c r="D743" i="208"/>
  <c r="E743" i="208"/>
  <c r="F743" i="208"/>
  <c r="G743" i="208"/>
  <c r="H743" i="208"/>
  <c r="I743" i="208"/>
  <c r="J743" i="208"/>
  <c r="K743" i="208"/>
  <c r="L743" i="208"/>
  <c r="M743" i="208"/>
  <c r="N743" i="208"/>
  <c r="O743" i="208"/>
  <c r="P743" i="208"/>
  <c r="Q743" i="208"/>
  <c r="R743" i="208"/>
  <c r="S743" i="208"/>
  <c r="T743" i="208"/>
  <c r="U743" i="208"/>
  <c r="V743" i="208"/>
  <c r="W743" i="208"/>
  <c r="X743" i="208"/>
  <c r="Y743" i="208"/>
  <c r="Z743" i="208"/>
  <c r="AA743" i="208"/>
  <c r="AB743" i="208"/>
  <c r="AC743" i="208"/>
  <c r="AD743" i="208"/>
  <c r="AE743" i="208"/>
  <c r="AF743" i="208"/>
  <c r="AG743" i="208"/>
  <c r="AH743" i="208"/>
  <c r="AI743" i="208"/>
  <c r="AJ743" i="208"/>
  <c r="A744" i="208"/>
  <c r="B744" i="208"/>
  <c r="C744" i="208"/>
  <c r="D744" i="208"/>
  <c r="E744" i="208"/>
  <c r="F744" i="208"/>
  <c r="G744" i="208"/>
  <c r="H744" i="208"/>
  <c r="I744" i="208"/>
  <c r="J744" i="208"/>
  <c r="K744" i="208"/>
  <c r="L744" i="208"/>
  <c r="M744" i="208"/>
  <c r="N744" i="208"/>
  <c r="O744" i="208"/>
  <c r="P744" i="208"/>
  <c r="Q744" i="208"/>
  <c r="R744" i="208"/>
  <c r="S744" i="208"/>
  <c r="T744" i="208"/>
  <c r="U744" i="208"/>
  <c r="V744" i="208"/>
  <c r="W744" i="208"/>
  <c r="X744" i="208"/>
  <c r="Y744" i="208"/>
  <c r="Z744" i="208"/>
  <c r="AA744" i="208"/>
  <c r="AB744" i="208"/>
  <c r="AC744" i="208"/>
  <c r="AD744" i="208"/>
  <c r="AE744" i="208"/>
  <c r="AF744" i="208"/>
  <c r="AG744" i="208"/>
  <c r="AH744" i="208"/>
  <c r="AI744" i="208"/>
  <c r="AJ744" i="208"/>
  <c r="A745" i="208"/>
  <c r="B745" i="208"/>
  <c r="C745" i="208"/>
  <c r="D745" i="208"/>
  <c r="E745" i="208"/>
  <c r="F745" i="208"/>
  <c r="G745" i="208"/>
  <c r="H745" i="208"/>
  <c r="I745" i="208"/>
  <c r="J745" i="208"/>
  <c r="K745" i="208"/>
  <c r="L745" i="208"/>
  <c r="M745" i="208"/>
  <c r="N745" i="208"/>
  <c r="O745" i="208"/>
  <c r="P745" i="208"/>
  <c r="Q745" i="208"/>
  <c r="R745" i="208"/>
  <c r="S745" i="208"/>
  <c r="T745" i="208"/>
  <c r="U745" i="208"/>
  <c r="V745" i="208"/>
  <c r="W745" i="208"/>
  <c r="X745" i="208"/>
  <c r="Y745" i="208"/>
  <c r="Z745" i="208"/>
  <c r="AA745" i="208"/>
  <c r="AB745" i="208"/>
  <c r="AC745" i="208"/>
  <c r="AD745" i="208"/>
  <c r="AE745" i="208"/>
  <c r="AF745" i="208"/>
  <c r="AG745" i="208"/>
  <c r="AH745" i="208"/>
  <c r="AI745" i="208"/>
  <c r="AJ745" i="208"/>
  <c r="A746" i="208"/>
  <c r="B746" i="208"/>
  <c r="C746" i="208"/>
  <c r="D746" i="208"/>
  <c r="E746" i="208"/>
  <c r="F746" i="208"/>
  <c r="G746" i="208"/>
  <c r="H746" i="208"/>
  <c r="I746" i="208"/>
  <c r="J746" i="208"/>
  <c r="K746" i="208"/>
  <c r="L746" i="208"/>
  <c r="M746" i="208"/>
  <c r="N746" i="208"/>
  <c r="O746" i="208"/>
  <c r="P746" i="208"/>
  <c r="Q746" i="208"/>
  <c r="R746" i="208"/>
  <c r="S746" i="208"/>
  <c r="T746" i="208"/>
  <c r="U746" i="208"/>
  <c r="V746" i="208"/>
  <c r="W746" i="208"/>
  <c r="X746" i="208"/>
  <c r="Y746" i="208"/>
  <c r="Z746" i="208"/>
  <c r="AA746" i="208"/>
  <c r="AB746" i="208"/>
  <c r="AC746" i="208"/>
  <c r="AD746" i="208"/>
  <c r="AE746" i="208"/>
  <c r="AF746" i="208"/>
  <c r="AG746" i="208"/>
  <c r="AH746" i="208"/>
  <c r="AI746" i="208"/>
  <c r="AJ746" i="208"/>
  <c r="A747" i="208"/>
  <c r="B747" i="208"/>
  <c r="C747" i="208"/>
  <c r="D747" i="208"/>
  <c r="E747" i="208"/>
  <c r="F747" i="208"/>
  <c r="G747" i="208"/>
  <c r="H747" i="208"/>
  <c r="I747" i="208"/>
  <c r="J747" i="208"/>
  <c r="K747" i="208"/>
  <c r="L747" i="208"/>
  <c r="M747" i="208"/>
  <c r="N747" i="208"/>
  <c r="O747" i="208"/>
  <c r="P747" i="208"/>
  <c r="Q747" i="208"/>
  <c r="R747" i="208"/>
  <c r="S747" i="208"/>
  <c r="T747" i="208"/>
  <c r="U747" i="208"/>
  <c r="V747" i="208"/>
  <c r="W747" i="208"/>
  <c r="X747" i="208"/>
  <c r="Y747" i="208"/>
  <c r="Z747" i="208"/>
  <c r="AA747" i="208"/>
  <c r="AB747" i="208"/>
  <c r="AC747" i="208"/>
  <c r="AD747" i="208"/>
  <c r="AE747" i="208"/>
  <c r="AF747" i="208"/>
  <c r="AG747" i="208"/>
  <c r="AH747" i="208"/>
  <c r="AI747" i="208"/>
  <c r="AJ747" i="208"/>
  <c r="A748" i="208"/>
  <c r="B748" i="208"/>
  <c r="C748" i="208"/>
  <c r="D748" i="208"/>
  <c r="E748" i="208"/>
  <c r="F748" i="208"/>
  <c r="G748" i="208"/>
  <c r="H748" i="208"/>
  <c r="I748" i="208"/>
  <c r="J748" i="208"/>
  <c r="K748" i="208"/>
  <c r="L748" i="208"/>
  <c r="M748" i="208"/>
  <c r="N748" i="208"/>
  <c r="O748" i="208"/>
  <c r="P748" i="208"/>
  <c r="Q748" i="208"/>
  <c r="R748" i="208"/>
  <c r="S748" i="208"/>
  <c r="T748" i="208"/>
  <c r="U748" i="208"/>
  <c r="V748" i="208"/>
  <c r="W748" i="208"/>
  <c r="X748" i="208"/>
  <c r="Y748" i="208"/>
  <c r="Z748" i="208"/>
  <c r="AA748" i="208"/>
  <c r="AB748" i="208"/>
  <c r="AC748" i="208"/>
  <c r="AD748" i="208"/>
  <c r="AE748" i="208"/>
  <c r="AF748" i="208"/>
  <c r="AG748" i="208"/>
  <c r="AH748" i="208"/>
  <c r="AI748" i="208"/>
  <c r="AJ748" i="208"/>
  <c r="A749" i="208"/>
  <c r="B749" i="208"/>
  <c r="C749" i="208"/>
  <c r="D749" i="208"/>
  <c r="E749" i="208"/>
  <c r="F749" i="208"/>
  <c r="G749" i="208"/>
  <c r="H749" i="208"/>
  <c r="I749" i="208"/>
  <c r="J749" i="208"/>
  <c r="K749" i="208"/>
  <c r="L749" i="208"/>
  <c r="M749" i="208"/>
  <c r="N749" i="208"/>
  <c r="O749" i="208"/>
  <c r="P749" i="208"/>
  <c r="Q749" i="208"/>
  <c r="R749" i="208"/>
  <c r="S749" i="208"/>
  <c r="T749" i="208"/>
  <c r="U749" i="208"/>
  <c r="V749" i="208"/>
  <c r="W749" i="208"/>
  <c r="X749" i="208"/>
  <c r="Y749" i="208"/>
  <c r="Z749" i="208"/>
  <c r="AA749" i="208"/>
  <c r="AB749" i="208"/>
  <c r="AC749" i="208"/>
  <c r="AD749" i="208"/>
  <c r="AE749" i="208"/>
  <c r="AF749" i="208"/>
  <c r="AG749" i="208"/>
  <c r="AH749" i="208"/>
  <c r="AI749" i="208"/>
  <c r="AJ749" i="208"/>
  <c r="A750" i="208"/>
  <c r="B750" i="208"/>
  <c r="C750" i="208"/>
  <c r="D750" i="208"/>
  <c r="E750" i="208"/>
  <c r="F750" i="208"/>
  <c r="G750" i="208"/>
  <c r="H750" i="208"/>
  <c r="I750" i="208"/>
  <c r="J750" i="208"/>
  <c r="K750" i="208"/>
  <c r="L750" i="208"/>
  <c r="M750" i="208"/>
  <c r="N750" i="208"/>
  <c r="O750" i="208"/>
  <c r="P750" i="208"/>
  <c r="Q750" i="208"/>
  <c r="R750" i="208"/>
  <c r="S750" i="208"/>
  <c r="T750" i="208"/>
  <c r="U750" i="208"/>
  <c r="V750" i="208"/>
  <c r="W750" i="208"/>
  <c r="X750" i="208"/>
  <c r="Y750" i="208"/>
  <c r="Z750" i="208"/>
  <c r="AA750" i="208"/>
  <c r="AB750" i="208"/>
  <c r="AC750" i="208"/>
  <c r="AD750" i="208"/>
  <c r="AE750" i="208"/>
  <c r="AF750" i="208"/>
  <c r="AG750" i="208"/>
  <c r="AH750" i="208"/>
  <c r="AI750" i="208"/>
  <c r="AJ750" i="208"/>
  <c r="A751" i="208"/>
  <c r="B751" i="208"/>
  <c r="C751" i="208"/>
  <c r="D751" i="208"/>
  <c r="E751" i="208"/>
  <c r="F751" i="208"/>
  <c r="G751" i="208"/>
  <c r="H751" i="208"/>
  <c r="I751" i="208"/>
  <c r="J751" i="208"/>
  <c r="K751" i="208"/>
  <c r="L751" i="208"/>
  <c r="M751" i="208"/>
  <c r="N751" i="208"/>
  <c r="O751" i="208"/>
  <c r="P751" i="208"/>
  <c r="Q751" i="208"/>
  <c r="R751" i="208"/>
  <c r="S751" i="208"/>
  <c r="T751" i="208"/>
  <c r="U751" i="208"/>
  <c r="V751" i="208"/>
  <c r="W751" i="208"/>
  <c r="X751" i="208"/>
  <c r="Y751" i="208"/>
  <c r="Z751" i="208"/>
  <c r="AA751" i="208"/>
  <c r="AB751" i="208"/>
  <c r="AC751" i="208"/>
  <c r="AD751" i="208"/>
  <c r="AE751" i="208"/>
  <c r="AF751" i="208"/>
  <c r="AG751" i="208"/>
  <c r="AH751" i="208"/>
  <c r="AI751" i="208"/>
  <c r="AJ751" i="208"/>
  <c r="A752" i="208"/>
  <c r="B752" i="208"/>
  <c r="C752" i="208"/>
  <c r="D752" i="208"/>
  <c r="E752" i="208"/>
  <c r="F752" i="208"/>
  <c r="G752" i="208"/>
  <c r="H752" i="208"/>
  <c r="I752" i="208"/>
  <c r="J752" i="208"/>
  <c r="K752" i="208"/>
  <c r="L752" i="208"/>
  <c r="M752" i="208"/>
  <c r="N752" i="208"/>
  <c r="O752" i="208"/>
  <c r="P752" i="208"/>
  <c r="Q752" i="208"/>
  <c r="R752" i="208"/>
  <c r="S752" i="208"/>
  <c r="T752" i="208"/>
  <c r="U752" i="208"/>
  <c r="V752" i="208"/>
  <c r="W752" i="208"/>
  <c r="X752" i="208"/>
  <c r="Y752" i="208"/>
  <c r="Z752" i="208"/>
  <c r="AA752" i="208"/>
  <c r="AB752" i="208"/>
  <c r="AC752" i="208"/>
  <c r="AD752" i="208"/>
  <c r="AE752" i="208"/>
  <c r="AF752" i="208"/>
  <c r="AG752" i="208"/>
  <c r="AH752" i="208"/>
  <c r="AI752" i="208"/>
  <c r="AJ752" i="208"/>
  <c r="A753" i="208"/>
  <c r="B753" i="208"/>
  <c r="C753" i="208"/>
  <c r="D753" i="208"/>
  <c r="E753" i="208"/>
  <c r="F753" i="208"/>
  <c r="G753" i="208"/>
  <c r="H753" i="208"/>
  <c r="I753" i="208"/>
  <c r="J753" i="208"/>
  <c r="K753" i="208"/>
  <c r="L753" i="208"/>
  <c r="M753" i="208"/>
  <c r="N753" i="208"/>
  <c r="O753" i="208"/>
  <c r="P753" i="208"/>
  <c r="Q753" i="208"/>
  <c r="R753" i="208"/>
  <c r="S753" i="208"/>
  <c r="T753" i="208"/>
  <c r="U753" i="208"/>
  <c r="V753" i="208"/>
  <c r="W753" i="208"/>
  <c r="X753" i="208"/>
  <c r="Y753" i="208"/>
  <c r="Z753" i="208"/>
  <c r="AA753" i="208"/>
  <c r="AB753" i="208"/>
  <c r="AC753" i="208"/>
  <c r="AD753" i="208"/>
  <c r="AE753" i="208"/>
  <c r="AF753" i="208"/>
  <c r="AG753" i="208"/>
  <c r="AH753" i="208"/>
  <c r="AI753" i="208"/>
  <c r="AJ753" i="208"/>
  <c r="A754" i="208"/>
  <c r="B754" i="208"/>
  <c r="C754" i="208"/>
  <c r="D754" i="208"/>
  <c r="E754" i="208"/>
  <c r="F754" i="208"/>
  <c r="G754" i="208"/>
  <c r="H754" i="208"/>
  <c r="I754" i="208"/>
  <c r="J754" i="208"/>
  <c r="K754" i="208"/>
  <c r="L754" i="208"/>
  <c r="M754" i="208"/>
  <c r="N754" i="208"/>
  <c r="O754" i="208"/>
  <c r="P754" i="208"/>
  <c r="Q754" i="208"/>
  <c r="R754" i="208"/>
  <c r="S754" i="208"/>
  <c r="T754" i="208"/>
  <c r="U754" i="208"/>
  <c r="V754" i="208"/>
  <c r="W754" i="208"/>
  <c r="X754" i="208"/>
  <c r="Y754" i="208"/>
  <c r="Z754" i="208"/>
  <c r="AA754" i="208"/>
  <c r="AB754" i="208"/>
  <c r="AC754" i="208"/>
  <c r="AD754" i="208"/>
  <c r="AE754" i="208"/>
  <c r="AF754" i="208"/>
  <c r="AG754" i="208"/>
  <c r="AH754" i="208"/>
  <c r="AI754" i="208"/>
  <c r="AJ754" i="208"/>
  <c r="A755" i="208"/>
  <c r="B755" i="208"/>
  <c r="C755" i="208"/>
  <c r="D755" i="208"/>
  <c r="E755" i="208"/>
  <c r="F755" i="208"/>
  <c r="G755" i="208"/>
  <c r="H755" i="208"/>
  <c r="I755" i="208"/>
  <c r="J755" i="208"/>
  <c r="K755" i="208"/>
  <c r="L755" i="208"/>
  <c r="M755" i="208"/>
  <c r="N755" i="208"/>
  <c r="O755" i="208"/>
  <c r="P755" i="208"/>
  <c r="Q755" i="208"/>
  <c r="R755" i="208"/>
  <c r="S755" i="208"/>
  <c r="T755" i="208"/>
  <c r="U755" i="208"/>
  <c r="V755" i="208"/>
  <c r="W755" i="208"/>
  <c r="X755" i="208"/>
  <c r="Y755" i="208"/>
  <c r="Z755" i="208"/>
  <c r="AA755" i="208"/>
  <c r="AB755" i="208"/>
  <c r="AC755" i="208"/>
  <c r="AD755" i="208"/>
  <c r="AE755" i="208"/>
  <c r="AF755" i="208"/>
  <c r="AG755" i="208"/>
  <c r="AH755" i="208"/>
  <c r="AI755" i="208"/>
  <c r="AJ755" i="208"/>
  <c r="A756" i="208"/>
  <c r="B756" i="208"/>
  <c r="C756" i="208"/>
  <c r="D756" i="208"/>
  <c r="E756" i="208"/>
  <c r="F756" i="208"/>
  <c r="G756" i="208"/>
  <c r="H756" i="208"/>
  <c r="I756" i="208"/>
  <c r="J756" i="208"/>
  <c r="K756" i="208"/>
  <c r="L756" i="208"/>
  <c r="M756" i="208"/>
  <c r="N756" i="208"/>
  <c r="O756" i="208"/>
  <c r="P756" i="208"/>
  <c r="Q756" i="208"/>
  <c r="R756" i="208"/>
  <c r="S756" i="208"/>
  <c r="T756" i="208"/>
  <c r="U756" i="208"/>
  <c r="V756" i="208"/>
  <c r="W756" i="208"/>
  <c r="X756" i="208"/>
  <c r="Y756" i="208"/>
  <c r="Z756" i="208"/>
  <c r="AA756" i="208"/>
  <c r="AB756" i="208"/>
  <c r="AC756" i="208"/>
  <c r="AD756" i="208"/>
  <c r="AE756" i="208"/>
  <c r="AF756" i="208"/>
  <c r="AG756" i="208"/>
  <c r="AH756" i="208"/>
  <c r="AI756" i="208"/>
  <c r="AJ756" i="208"/>
  <c r="A757" i="208"/>
  <c r="B757" i="208"/>
  <c r="C757" i="208"/>
  <c r="D757" i="208"/>
  <c r="E757" i="208"/>
  <c r="F757" i="208"/>
  <c r="G757" i="208"/>
  <c r="H757" i="208"/>
  <c r="I757" i="208"/>
  <c r="J757" i="208"/>
  <c r="K757" i="208"/>
  <c r="L757" i="208"/>
  <c r="M757" i="208"/>
  <c r="N757" i="208"/>
  <c r="O757" i="208"/>
  <c r="P757" i="208"/>
  <c r="Q757" i="208"/>
  <c r="R757" i="208"/>
  <c r="S757" i="208"/>
  <c r="T757" i="208"/>
  <c r="U757" i="208"/>
  <c r="V757" i="208"/>
  <c r="W757" i="208"/>
  <c r="X757" i="208"/>
  <c r="Y757" i="208"/>
  <c r="Z757" i="208"/>
  <c r="AA757" i="208"/>
  <c r="AB757" i="208"/>
  <c r="AC757" i="208"/>
  <c r="AD757" i="208"/>
  <c r="AE757" i="208"/>
  <c r="AF757" i="208"/>
  <c r="AG757" i="208"/>
  <c r="AH757" i="208"/>
  <c r="AI757" i="208"/>
  <c r="AJ757" i="208"/>
  <c r="A758" i="208"/>
  <c r="B758" i="208"/>
  <c r="C758" i="208"/>
  <c r="D758" i="208"/>
  <c r="E758" i="208"/>
  <c r="F758" i="208"/>
  <c r="G758" i="208"/>
  <c r="H758" i="208"/>
  <c r="I758" i="208"/>
  <c r="J758" i="208"/>
  <c r="K758" i="208"/>
  <c r="L758" i="208"/>
  <c r="M758" i="208"/>
  <c r="N758" i="208"/>
  <c r="O758" i="208"/>
  <c r="P758" i="208"/>
  <c r="Q758" i="208"/>
  <c r="R758" i="208"/>
  <c r="S758" i="208"/>
  <c r="T758" i="208"/>
  <c r="U758" i="208"/>
  <c r="V758" i="208"/>
  <c r="W758" i="208"/>
  <c r="X758" i="208"/>
  <c r="Y758" i="208"/>
  <c r="Z758" i="208"/>
  <c r="AA758" i="208"/>
  <c r="AB758" i="208"/>
  <c r="AC758" i="208"/>
  <c r="AD758" i="208"/>
  <c r="AE758" i="208"/>
  <c r="AF758" i="208"/>
  <c r="AG758" i="208"/>
  <c r="AH758" i="208"/>
  <c r="AI758" i="208"/>
  <c r="AJ758" i="208"/>
  <c r="A759" i="208"/>
  <c r="B759" i="208"/>
  <c r="C759" i="208"/>
  <c r="D759" i="208"/>
  <c r="E759" i="208"/>
  <c r="F759" i="208"/>
  <c r="G759" i="208"/>
  <c r="H759" i="208"/>
  <c r="I759" i="208"/>
  <c r="J759" i="208"/>
  <c r="K759" i="208"/>
  <c r="L759" i="208"/>
  <c r="M759" i="208"/>
  <c r="N759" i="208"/>
  <c r="O759" i="208"/>
  <c r="P759" i="208"/>
  <c r="Q759" i="208"/>
  <c r="R759" i="208"/>
  <c r="S759" i="208"/>
  <c r="T759" i="208"/>
  <c r="U759" i="208"/>
  <c r="V759" i="208"/>
  <c r="W759" i="208"/>
  <c r="X759" i="208"/>
  <c r="Y759" i="208"/>
  <c r="Z759" i="208"/>
  <c r="AA759" i="208"/>
  <c r="AB759" i="208"/>
  <c r="AC759" i="208"/>
  <c r="AD759" i="208"/>
  <c r="AE759" i="208"/>
  <c r="AF759" i="208"/>
  <c r="AG759" i="208"/>
  <c r="AH759" i="208"/>
  <c r="AI759" i="208"/>
  <c r="AJ759" i="208"/>
  <c r="A760" i="208"/>
  <c r="B760" i="208"/>
  <c r="C760" i="208"/>
  <c r="D760" i="208"/>
  <c r="E760" i="208"/>
  <c r="F760" i="208"/>
  <c r="G760" i="208"/>
  <c r="H760" i="208"/>
  <c r="I760" i="208"/>
  <c r="J760" i="208"/>
  <c r="K760" i="208"/>
  <c r="L760" i="208"/>
  <c r="M760" i="208"/>
  <c r="N760" i="208"/>
  <c r="O760" i="208"/>
  <c r="P760" i="208"/>
  <c r="Q760" i="208"/>
  <c r="R760" i="208"/>
  <c r="S760" i="208"/>
  <c r="T760" i="208"/>
  <c r="U760" i="208"/>
  <c r="V760" i="208"/>
  <c r="W760" i="208"/>
  <c r="X760" i="208"/>
  <c r="Y760" i="208"/>
  <c r="Z760" i="208"/>
  <c r="AA760" i="208"/>
  <c r="AB760" i="208"/>
  <c r="AC760" i="208"/>
  <c r="AD760" i="208"/>
  <c r="AE760" i="208"/>
  <c r="AF760" i="208"/>
  <c r="AG760" i="208"/>
  <c r="AH760" i="208"/>
  <c r="AI760" i="208"/>
  <c r="AJ760" i="208"/>
  <c r="A761" i="208"/>
  <c r="B761" i="208"/>
  <c r="C761" i="208"/>
  <c r="D761" i="208"/>
  <c r="E761" i="208"/>
  <c r="F761" i="208"/>
  <c r="G761" i="208"/>
  <c r="H761" i="208"/>
  <c r="I761" i="208"/>
  <c r="J761" i="208"/>
  <c r="K761" i="208"/>
  <c r="L761" i="208"/>
  <c r="M761" i="208"/>
  <c r="N761" i="208"/>
  <c r="O761" i="208"/>
  <c r="P761" i="208"/>
  <c r="Q761" i="208"/>
  <c r="R761" i="208"/>
  <c r="S761" i="208"/>
  <c r="T761" i="208"/>
  <c r="U761" i="208"/>
  <c r="V761" i="208"/>
  <c r="W761" i="208"/>
  <c r="X761" i="208"/>
  <c r="Y761" i="208"/>
  <c r="Z761" i="208"/>
  <c r="AA761" i="208"/>
  <c r="AB761" i="208"/>
  <c r="AC761" i="208"/>
  <c r="AD761" i="208"/>
  <c r="AE761" i="208"/>
  <c r="AF761" i="208"/>
  <c r="AG761" i="208"/>
  <c r="AH761" i="208"/>
  <c r="AI761" i="208"/>
  <c r="AJ761" i="208"/>
  <c r="A762" i="208"/>
  <c r="B762" i="208"/>
  <c r="C762" i="208"/>
  <c r="D762" i="208"/>
  <c r="E762" i="208"/>
  <c r="F762" i="208"/>
  <c r="G762" i="208"/>
  <c r="H762" i="208"/>
  <c r="I762" i="208"/>
  <c r="J762" i="208"/>
  <c r="K762" i="208"/>
  <c r="L762" i="208"/>
  <c r="M762" i="208"/>
  <c r="N762" i="208"/>
  <c r="O762" i="208"/>
  <c r="P762" i="208"/>
  <c r="Q762" i="208"/>
  <c r="R762" i="208"/>
  <c r="S762" i="208"/>
  <c r="T762" i="208"/>
  <c r="U762" i="208"/>
  <c r="V762" i="208"/>
  <c r="W762" i="208"/>
  <c r="X762" i="208"/>
  <c r="Y762" i="208"/>
  <c r="Z762" i="208"/>
  <c r="AA762" i="208"/>
  <c r="AB762" i="208"/>
  <c r="AC762" i="208"/>
  <c r="AD762" i="208"/>
  <c r="AE762" i="208"/>
  <c r="AF762" i="208"/>
  <c r="AG762" i="208"/>
  <c r="AH762" i="208"/>
  <c r="AI762" i="208"/>
  <c r="AJ762" i="208"/>
  <c r="A763" i="208"/>
  <c r="B763" i="208"/>
  <c r="C763" i="208"/>
  <c r="D763" i="208"/>
  <c r="E763" i="208"/>
  <c r="F763" i="208"/>
  <c r="G763" i="208"/>
  <c r="H763" i="208"/>
  <c r="I763" i="208"/>
  <c r="J763" i="208"/>
  <c r="K763" i="208"/>
  <c r="L763" i="208"/>
  <c r="M763" i="208"/>
  <c r="N763" i="208"/>
  <c r="O763" i="208"/>
  <c r="P763" i="208"/>
  <c r="Q763" i="208"/>
  <c r="R763" i="208"/>
  <c r="S763" i="208"/>
  <c r="T763" i="208"/>
  <c r="U763" i="208"/>
  <c r="V763" i="208"/>
  <c r="W763" i="208"/>
  <c r="X763" i="208"/>
  <c r="Y763" i="208"/>
  <c r="Z763" i="208"/>
  <c r="AA763" i="208"/>
  <c r="AB763" i="208"/>
  <c r="AC763" i="208"/>
  <c r="AD763" i="208"/>
  <c r="AE763" i="208"/>
  <c r="AF763" i="208"/>
  <c r="AG763" i="208"/>
  <c r="AH763" i="208"/>
  <c r="AI763" i="208"/>
  <c r="AJ763" i="208"/>
  <c r="A764" i="208"/>
  <c r="B764" i="208"/>
  <c r="C764" i="208"/>
  <c r="D764" i="208"/>
  <c r="E764" i="208"/>
  <c r="F764" i="208"/>
  <c r="G764" i="208"/>
  <c r="H764" i="208"/>
  <c r="I764" i="208"/>
  <c r="J764" i="208"/>
  <c r="K764" i="208"/>
  <c r="L764" i="208"/>
  <c r="M764" i="208"/>
  <c r="N764" i="208"/>
  <c r="O764" i="208"/>
  <c r="P764" i="208"/>
  <c r="Q764" i="208"/>
  <c r="R764" i="208"/>
  <c r="S764" i="208"/>
  <c r="T764" i="208"/>
  <c r="U764" i="208"/>
  <c r="V764" i="208"/>
  <c r="W764" i="208"/>
  <c r="X764" i="208"/>
  <c r="Y764" i="208"/>
  <c r="Z764" i="208"/>
  <c r="AA764" i="208"/>
  <c r="AB764" i="208"/>
  <c r="AC764" i="208"/>
  <c r="AD764" i="208"/>
  <c r="AE764" i="208"/>
  <c r="AF764" i="208"/>
  <c r="AG764" i="208"/>
  <c r="AH764" i="208"/>
  <c r="AI764" i="208"/>
  <c r="AJ764" i="208"/>
  <c r="A765" i="208"/>
  <c r="B765" i="208"/>
  <c r="C765" i="208"/>
  <c r="D765" i="208"/>
  <c r="E765" i="208"/>
  <c r="F765" i="208"/>
  <c r="G765" i="208"/>
  <c r="H765" i="208"/>
  <c r="I765" i="208"/>
  <c r="J765" i="208"/>
  <c r="K765" i="208"/>
  <c r="L765" i="208"/>
  <c r="M765" i="208"/>
  <c r="N765" i="208"/>
  <c r="O765" i="208"/>
  <c r="P765" i="208"/>
  <c r="Q765" i="208"/>
  <c r="R765" i="208"/>
  <c r="S765" i="208"/>
  <c r="T765" i="208"/>
  <c r="U765" i="208"/>
  <c r="V765" i="208"/>
  <c r="W765" i="208"/>
  <c r="X765" i="208"/>
  <c r="Y765" i="208"/>
  <c r="Z765" i="208"/>
  <c r="AA765" i="208"/>
  <c r="AB765" i="208"/>
  <c r="AC765" i="208"/>
  <c r="AD765" i="208"/>
  <c r="AE765" i="208"/>
  <c r="AF765" i="208"/>
  <c r="AG765" i="208"/>
  <c r="AH765" i="208"/>
  <c r="AI765" i="208"/>
  <c r="AJ765" i="208"/>
  <c r="A766" i="208"/>
  <c r="B766" i="208"/>
  <c r="C766" i="208"/>
  <c r="D766" i="208"/>
  <c r="E766" i="208"/>
  <c r="F766" i="208"/>
  <c r="G766" i="208"/>
  <c r="H766" i="208"/>
  <c r="I766" i="208"/>
  <c r="J766" i="208"/>
  <c r="K766" i="208"/>
  <c r="L766" i="208"/>
  <c r="M766" i="208"/>
  <c r="N766" i="208"/>
  <c r="O766" i="208"/>
  <c r="P766" i="208"/>
  <c r="Q766" i="208"/>
  <c r="R766" i="208"/>
  <c r="S766" i="208"/>
  <c r="T766" i="208"/>
  <c r="U766" i="208"/>
  <c r="V766" i="208"/>
  <c r="W766" i="208"/>
  <c r="X766" i="208"/>
  <c r="Y766" i="208"/>
  <c r="Z766" i="208"/>
  <c r="AA766" i="208"/>
  <c r="AB766" i="208"/>
  <c r="AC766" i="208"/>
  <c r="AD766" i="208"/>
  <c r="AE766" i="208"/>
  <c r="AF766" i="208"/>
  <c r="AG766" i="208"/>
  <c r="AH766" i="208"/>
  <c r="AI766" i="208"/>
  <c r="AJ766" i="208"/>
  <c r="A767" i="208"/>
  <c r="B767" i="208"/>
  <c r="C767" i="208"/>
  <c r="D767" i="208"/>
  <c r="E767" i="208"/>
  <c r="F767" i="208"/>
  <c r="G767" i="208"/>
  <c r="H767" i="208"/>
  <c r="I767" i="208"/>
  <c r="J767" i="208"/>
  <c r="K767" i="208"/>
  <c r="L767" i="208"/>
  <c r="M767" i="208"/>
  <c r="N767" i="208"/>
  <c r="O767" i="208"/>
  <c r="P767" i="208"/>
  <c r="Q767" i="208"/>
  <c r="R767" i="208"/>
  <c r="S767" i="208"/>
  <c r="T767" i="208"/>
  <c r="U767" i="208"/>
  <c r="V767" i="208"/>
  <c r="W767" i="208"/>
  <c r="X767" i="208"/>
  <c r="Y767" i="208"/>
  <c r="Z767" i="208"/>
  <c r="AA767" i="208"/>
  <c r="AB767" i="208"/>
  <c r="AC767" i="208"/>
  <c r="AD767" i="208"/>
  <c r="AE767" i="208"/>
  <c r="AF767" i="208"/>
  <c r="AG767" i="208"/>
  <c r="AH767" i="208"/>
  <c r="AI767" i="208"/>
  <c r="AJ767" i="208"/>
  <c r="A768" i="208"/>
  <c r="B768" i="208"/>
  <c r="C768" i="208"/>
  <c r="D768" i="208"/>
  <c r="E768" i="208"/>
  <c r="F768" i="208"/>
  <c r="G768" i="208"/>
  <c r="H768" i="208"/>
  <c r="I768" i="208"/>
  <c r="J768" i="208"/>
  <c r="K768" i="208"/>
  <c r="L768" i="208"/>
  <c r="M768" i="208"/>
  <c r="N768" i="208"/>
  <c r="O768" i="208"/>
  <c r="P768" i="208"/>
  <c r="Q768" i="208"/>
  <c r="R768" i="208"/>
  <c r="S768" i="208"/>
  <c r="T768" i="208"/>
  <c r="U768" i="208"/>
  <c r="V768" i="208"/>
  <c r="W768" i="208"/>
  <c r="X768" i="208"/>
  <c r="Y768" i="208"/>
  <c r="Z768" i="208"/>
  <c r="AA768" i="208"/>
  <c r="AB768" i="208"/>
  <c r="AC768" i="208"/>
  <c r="AD768" i="208"/>
  <c r="AE768" i="208"/>
  <c r="AF768" i="208"/>
  <c r="AG768" i="208"/>
  <c r="AH768" i="208"/>
  <c r="AI768" i="208"/>
  <c r="AJ768" i="208"/>
  <c r="A769" i="208"/>
  <c r="B769" i="208"/>
  <c r="C769" i="208"/>
  <c r="D769" i="208"/>
  <c r="E769" i="208"/>
  <c r="F769" i="208"/>
  <c r="G769" i="208"/>
  <c r="H769" i="208"/>
  <c r="I769" i="208"/>
  <c r="J769" i="208"/>
  <c r="K769" i="208"/>
  <c r="L769" i="208"/>
  <c r="M769" i="208"/>
  <c r="N769" i="208"/>
  <c r="O769" i="208"/>
  <c r="P769" i="208"/>
  <c r="Q769" i="208"/>
  <c r="R769" i="208"/>
  <c r="S769" i="208"/>
  <c r="T769" i="208"/>
  <c r="U769" i="208"/>
  <c r="V769" i="208"/>
  <c r="W769" i="208"/>
  <c r="X769" i="208"/>
  <c r="Y769" i="208"/>
  <c r="Z769" i="208"/>
  <c r="AA769" i="208"/>
  <c r="AB769" i="208"/>
  <c r="AC769" i="208"/>
  <c r="AD769" i="208"/>
  <c r="AE769" i="208"/>
  <c r="AF769" i="208"/>
  <c r="AG769" i="208"/>
  <c r="AH769" i="208"/>
  <c r="AI769" i="208"/>
  <c r="AJ769" i="208"/>
  <c r="A770" i="208"/>
  <c r="B770" i="208"/>
  <c r="C770" i="208"/>
  <c r="D770" i="208"/>
  <c r="E770" i="208"/>
  <c r="F770" i="208"/>
  <c r="G770" i="208"/>
  <c r="H770" i="208"/>
  <c r="I770" i="208"/>
  <c r="J770" i="208"/>
  <c r="K770" i="208"/>
  <c r="L770" i="208"/>
  <c r="M770" i="208"/>
  <c r="N770" i="208"/>
  <c r="O770" i="208"/>
  <c r="P770" i="208"/>
  <c r="Q770" i="208"/>
  <c r="R770" i="208"/>
  <c r="S770" i="208"/>
  <c r="T770" i="208"/>
  <c r="U770" i="208"/>
  <c r="V770" i="208"/>
  <c r="W770" i="208"/>
  <c r="X770" i="208"/>
  <c r="Y770" i="208"/>
  <c r="Z770" i="208"/>
  <c r="AA770" i="208"/>
  <c r="AB770" i="208"/>
  <c r="AC770" i="208"/>
  <c r="AD770" i="208"/>
  <c r="AE770" i="208"/>
  <c r="AF770" i="208"/>
  <c r="AG770" i="208"/>
  <c r="AH770" i="208"/>
  <c r="AI770" i="208"/>
  <c r="AJ770" i="208"/>
  <c r="A771" i="208"/>
  <c r="B771" i="208"/>
  <c r="C771" i="208"/>
  <c r="D771" i="208"/>
  <c r="E771" i="208"/>
  <c r="F771" i="208"/>
  <c r="G771" i="208"/>
  <c r="H771" i="208"/>
  <c r="I771" i="208"/>
  <c r="J771" i="208"/>
  <c r="K771" i="208"/>
  <c r="L771" i="208"/>
  <c r="M771" i="208"/>
  <c r="N771" i="208"/>
  <c r="O771" i="208"/>
  <c r="P771" i="208"/>
  <c r="Q771" i="208"/>
  <c r="R771" i="208"/>
  <c r="S771" i="208"/>
  <c r="T771" i="208"/>
  <c r="U771" i="208"/>
  <c r="V771" i="208"/>
  <c r="W771" i="208"/>
  <c r="X771" i="208"/>
  <c r="Y771" i="208"/>
  <c r="Z771" i="208"/>
  <c r="AA771" i="208"/>
  <c r="AB771" i="208"/>
  <c r="AC771" i="208"/>
  <c r="AD771" i="208"/>
  <c r="AE771" i="208"/>
  <c r="AF771" i="208"/>
  <c r="AG771" i="208"/>
  <c r="AH771" i="208"/>
  <c r="AI771" i="208"/>
  <c r="AJ771" i="208"/>
  <c r="A772" i="208"/>
  <c r="B772" i="208"/>
  <c r="C772" i="208"/>
  <c r="D772" i="208"/>
  <c r="E772" i="208"/>
  <c r="F772" i="208"/>
  <c r="G772" i="208"/>
  <c r="H772" i="208"/>
  <c r="I772" i="208"/>
  <c r="J772" i="208"/>
  <c r="K772" i="208"/>
  <c r="L772" i="208"/>
  <c r="M772" i="208"/>
  <c r="N772" i="208"/>
  <c r="O772" i="208"/>
  <c r="P772" i="208"/>
  <c r="Q772" i="208"/>
  <c r="R772" i="208"/>
  <c r="S772" i="208"/>
  <c r="T772" i="208"/>
  <c r="U772" i="208"/>
  <c r="V772" i="208"/>
  <c r="W772" i="208"/>
  <c r="X772" i="208"/>
  <c r="Y772" i="208"/>
  <c r="Z772" i="208"/>
  <c r="AA772" i="208"/>
  <c r="AB772" i="208"/>
  <c r="AC772" i="208"/>
  <c r="AD772" i="208"/>
  <c r="AE772" i="208"/>
  <c r="AF772" i="208"/>
  <c r="AG772" i="208"/>
  <c r="AH772" i="208"/>
  <c r="AI772" i="208"/>
  <c r="AJ772" i="208"/>
  <c r="A773" i="208"/>
  <c r="B773" i="208"/>
  <c r="C773" i="208"/>
  <c r="D773" i="208"/>
  <c r="E773" i="208"/>
  <c r="F773" i="208"/>
  <c r="G773" i="208"/>
  <c r="H773" i="208"/>
  <c r="I773" i="208"/>
  <c r="J773" i="208"/>
  <c r="K773" i="208"/>
  <c r="L773" i="208"/>
  <c r="M773" i="208"/>
  <c r="N773" i="208"/>
  <c r="O773" i="208"/>
  <c r="P773" i="208"/>
  <c r="Q773" i="208"/>
  <c r="R773" i="208"/>
  <c r="S773" i="208"/>
  <c r="T773" i="208"/>
  <c r="U773" i="208"/>
  <c r="V773" i="208"/>
  <c r="W773" i="208"/>
  <c r="X773" i="208"/>
  <c r="Y773" i="208"/>
  <c r="Z773" i="208"/>
  <c r="AA773" i="208"/>
  <c r="AB773" i="208"/>
  <c r="AC773" i="208"/>
  <c r="AD773" i="208"/>
  <c r="AE773" i="208"/>
  <c r="AF773" i="208"/>
  <c r="AG773" i="208"/>
  <c r="AH773" i="208"/>
  <c r="AI773" i="208"/>
  <c r="AJ773" i="208"/>
  <c r="A774" i="208"/>
  <c r="B774" i="208"/>
  <c r="C774" i="208"/>
  <c r="D774" i="208"/>
  <c r="E774" i="208"/>
  <c r="F774" i="208"/>
  <c r="G774" i="208"/>
  <c r="H774" i="208"/>
  <c r="I774" i="208"/>
  <c r="J774" i="208"/>
  <c r="K774" i="208"/>
  <c r="L774" i="208"/>
  <c r="M774" i="208"/>
  <c r="N774" i="208"/>
  <c r="O774" i="208"/>
  <c r="P774" i="208"/>
  <c r="Q774" i="208"/>
  <c r="R774" i="208"/>
  <c r="S774" i="208"/>
  <c r="T774" i="208"/>
  <c r="U774" i="208"/>
  <c r="V774" i="208"/>
  <c r="W774" i="208"/>
  <c r="X774" i="208"/>
  <c r="Y774" i="208"/>
  <c r="Z774" i="208"/>
  <c r="AA774" i="208"/>
  <c r="AB774" i="208"/>
  <c r="AC774" i="208"/>
  <c r="AD774" i="208"/>
  <c r="AE774" i="208"/>
  <c r="AF774" i="208"/>
  <c r="AG774" i="208"/>
  <c r="AH774" i="208"/>
  <c r="AI774" i="208"/>
  <c r="AJ774" i="208"/>
  <c r="A775" i="208"/>
  <c r="B775" i="208"/>
  <c r="C775" i="208"/>
  <c r="D775" i="208"/>
  <c r="E775" i="208"/>
  <c r="F775" i="208"/>
  <c r="G775" i="208"/>
  <c r="H775" i="208"/>
  <c r="I775" i="208"/>
  <c r="J775" i="208"/>
  <c r="K775" i="208"/>
  <c r="L775" i="208"/>
  <c r="M775" i="208"/>
  <c r="N775" i="208"/>
  <c r="O775" i="208"/>
  <c r="P775" i="208"/>
  <c r="Q775" i="208"/>
  <c r="R775" i="208"/>
  <c r="S775" i="208"/>
  <c r="T775" i="208"/>
  <c r="U775" i="208"/>
  <c r="V775" i="208"/>
  <c r="W775" i="208"/>
  <c r="X775" i="208"/>
  <c r="Y775" i="208"/>
  <c r="Z775" i="208"/>
  <c r="AA775" i="208"/>
  <c r="AB775" i="208"/>
  <c r="AC775" i="208"/>
  <c r="AD775" i="208"/>
  <c r="AE775" i="208"/>
  <c r="AF775" i="208"/>
  <c r="AG775" i="208"/>
  <c r="AH775" i="208"/>
  <c r="AI775" i="208"/>
  <c r="AJ775" i="208"/>
  <c r="A776" i="208"/>
  <c r="B776" i="208"/>
  <c r="C776" i="208"/>
  <c r="D776" i="208"/>
  <c r="E776" i="208"/>
  <c r="F776" i="208"/>
  <c r="G776" i="208"/>
  <c r="H776" i="208"/>
  <c r="I776" i="208"/>
  <c r="J776" i="208"/>
  <c r="K776" i="208"/>
  <c r="L776" i="208"/>
  <c r="M776" i="208"/>
  <c r="N776" i="208"/>
  <c r="O776" i="208"/>
  <c r="P776" i="208"/>
  <c r="Q776" i="208"/>
  <c r="R776" i="208"/>
  <c r="S776" i="208"/>
  <c r="T776" i="208"/>
  <c r="U776" i="208"/>
  <c r="V776" i="208"/>
  <c r="W776" i="208"/>
  <c r="X776" i="208"/>
  <c r="Y776" i="208"/>
  <c r="Z776" i="208"/>
  <c r="AA776" i="208"/>
  <c r="AB776" i="208"/>
  <c r="AC776" i="208"/>
  <c r="AD776" i="208"/>
  <c r="AE776" i="208"/>
  <c r="AF776" i="208"/>
  <c r="AG776" i="208"/>
  <c r="AH776" i="208"/>
  <c r="AI776" i="208"/>
  <c r="AJ776" i="208"/>
  <c r="A777" i="208"/>
  <c r="B777" i="208"/>
  <c r="C777" i="208"/>
  <c r="D777" i="208"/>
  <c r="E777" i="208"/>
  <c r="F777" i="208"/>
  <c r="G777" i="208"/>
  <c r="H777" i="208"/>
  <c r="I777" i="208"/>
  <c r="J777" i="208"/>
  <c r="K777" i="208"/>
  <c r="L777" i="208"/>
  <c r="M777" i="208"/>
  <c r="N777" i="208"/>
  <c r="O777" i="208"/>
  <c r="P777" i="208"/>
  <c r="Q777" i="208"/>
  <c r="R777" i="208"/>
  <c r="S777" i="208"/>
  <c r="T777" i="208"/>
  <c r="U777" i="208"/>
  <c r="V777" i="208"/>
  <c r="W777" i="208"/>
  <c r="X777" i="208"/>
  <c r="Y777" i="208"/>
  <c r="Z777" i="208"/>
  <c r="AA777" i="208"/>
  <c r="AB777" i="208"/>
  <c r="AC777" i="208"/>
  <c r="AD777" i="208"/>
  <c r="AE777" i="208"/>
  <c r="AF777" i="208"/>
  <c r="AG777" i="208"/>
  <c r="AH777" i="208"/>
  <c r="AI777" i="208"/>
  <c r="AJ777" i="208"/>
  <c r="A778" i="208"/>
  <c r="B778" i="208"/>
  <c r="C778" i="208"/>
  <c r="D778" i="208"/>
  <c r="E778" i="208"/>
  <c r="F778" i="208"/>
  <c r="G778" i="208"/>
  <c r="H778" i="208"/>
  <c r="I778" i="208"/>
  <c r="J778" i="208"/>
  <c r="K778" i="208"/>
  <c r="L778" i="208"/>
  <c r="M778" i="208"/>
  <c r="N778" i="208"/>
  <c r="O778" i="208"/>
  <c r="P778" i="208"/>
  <c r="Q778" i="208"/>
  <c r="R778" i="208"/>
  <c r="S778" i="208"/>
  <c r="T778" i="208"/>
  <c r="U778" i="208"/>
  <c r="V778" i="208"/>
  <c r="W778" i="208"/>
  <c r="X778" i="208"/>
  <c r="Y778" i="208"/>
  <c r="Z778" i="208"/>
  <c r="AA778" i="208"/>
  <c r="AB778" i="208"/>
  <c r="AC778" i="208"/>
  <c r="AD778" i="208"/>
  <c r="AE778" i="208"/>
  <c r="AF778" i="208"/>
  <c r="AG778" i="208"/>
  <c r="AH778" i="208"/>
  <c r="AI778" i="208"/>
  <c r="AJ778" i="208"/>
  <c r="A779" i="208"/>
  <c r="B779" i="208"/>
  <c r="C779" i="208"/>
  <c r="D779" i="208"/>
  <c r="E779" i="208"/>
  <c r="F779" i="208"/>
  <c r="G779" i="208"/>
  <c r="H779" i="208"/>
  <c r="I779" i="208"/>
  <c r="J779" i="208"/>
  <c r="K779" i="208"/>
  <c r="L779" i="208"/>
  <c r="M779" i="208"/>
  <c r="N779" i="208"/>
  <c r="O779" i="208"/>
  <c r="P779" i="208"/>
  <c r="Q779" i="208"/>
  <c r="R779" i="208"/>
  <c r="S779" i="208"/>
  <c r="T779" i="208"/>
  <c r="U779" i="208"/>
  <c r="V779" i="208"/>
  <c r="W779" i="208"/>
  <c r="X779" i="208"/>
  <c r="Y779" i="208"/>
  <c r="Z779" i="208"/>
  <c r="AA779" i="208"/>
  <c r="AB779" i="208"/>
  <c r="AC779" i="208"/>
  <c r="AD779" i="208"/>
  <c r="AE779" i="208"/>
  <c r="AF779" i="208"/>
  <c r="AG779" i="208"/>
  <c r="AH779" i="208"/>
  <c r="AI779" i="208"/>
  <c r="AJ779" i="208"/>
  <c r="A780" i="208"/>
  <c r="B780" i="208"/>
  <c r="C780" i="208"/>
  <c r="D780" i="208"/>
  <c r="E780" i="208"/>
  <c r="F780" i="208"/>
  <c r="G780" i="208"/>
  <c r="H780" i="208"/>
  <c r="I780" i="208"/>
  <c r="J780" i="208"/>
  <c r="K780" i="208"/>
  <c r="L780" i="208"/>
  <c r="M780" i="208"/>
  <c r="N780" i="208"/>
  <c r="O780" i="208"/>
  <c r="P780" i="208"/>
  <c r="Q780" i="208"/>
  <c r="R780" i="208"/>
  <c r="S780" i="208"/>
  <c r="T780" i="208"/>
  <c r="U780" i="208"/>
  <c r="V780" i="208"/>
  <c r="W780" i="208"/>
  <c r="X780" i="208"/>
  <c r="Y780" i="208"/>
  <c r="Z780" i="208"/>
  <c r="AA780" i="208"/>
  <c r="AB780" i="208"/>
  <c r="AC780" i="208"/>
  <c r="AD780" i="208"/>
  <c r="AE780" i="208"/>
  <c r="AF780" i="208"/>
  <c r="AG780" i="208"/>
  <c r="AH780" i="208"/>
  <c r="AI780" i="208"/>
  <c r="AJ780" i="208"/>
  <c r="A781" i="208"/>
  <c r="B781" i="208"/>
  <c r="C781" i="208"/>
  <c r="D781" i="208"/>
  <c r="E781" i="208"/>
  <c r="F781" i="208"/>
  <c r="G781" i="208"/>
  <c r="H781" i="208"/>
  <c r="I781" i="208"/>
  <c r="J781" i="208"/>
  <c r="K781" i="208"/>
  <c r="L781" i="208"/>
  <c r="M781" i="208"/>
  <c r="N781" i="208"/>
  <c r="O781" i="208"/>
  <c r="P781" i="208"/>
  <c r="Q781" i="208"/>
  <c r="R781" i="208"/>
  <c r="S781" i="208"/>
  <c r="T781" i="208"/>
  <c r="U781" i="208"/>
  <c r="V781" i="208"/>
  <c r="W781" i="208"/>
  <c r="X781" i="208"/>
  <c r="Y781" i="208"/>
  <c r="Z781" i="208"/>
  <c r="AA781" i="208"/>
  <c r="AB781" i="208"/>
  <c r="AC781" i="208"/>
  <c r="AD781" i="208"/>
  <c r="AE781" i="208"/>
  <c r="AF781" i="208"/>
  <c r="AG781" i="208"/>
  <c r="AH781" i="208"/>
  <c r="AI781" i="208"/>
  <c r="AJ781" i="208"/>
  <c r="A782" i="208"/>
  <c r="B782" i="208"/>
  <c r="C782" i="208"/>
  <c r="D782" i="208"/>
  <c r="E782" i="208"/>
  <c r="F782" i="208"/>
  <c r="G782" i="208"/>
  <c r="H782" i="208"/>
  <c r="I782" i="208"/>
  <c r="J782" i="208"/>
  <c r="K782" i="208"/>
  <c r="L782" i="208"/>
  <c r="M782" i="208"/>
  <c r="N782" i="208"/>
  <c r="O782" i="208"/>
  <c r="P782" i="208"/>
  <c r="Q782" i="208"/>
  <c r="R782" i="208"/>
  <c r="S782" i="208"/>
  <c r="T782" i="208"/>
  <c r="U782" i="208"/>
  <c r="V782" i="208"/>
  <c r="W782" i="208"/>
  <c r="X782" i="208"/>
  <c r="Y782" i="208"/>
  <c r="Z782" i="208"/>
  <c r="AA782" i="208"/>
  <c r="AB782" i="208"/>
  <c r="AC782" i="208"/>
  <c r="AD782" i="208"/>
  <c r="AE782" i="208"/>
  <c r="AF782" i="208"/>
  <c r="AG782" i="208"/>
  <c r="AH782" i="208"/>
  <c r="AI782" i="208"/>
  <c r="AJ782" i="208"/>
  <c r="A783" i="208"/>
  <c r="B783" i="208"/>
  <c r="C783" i="208"/>
  <c r="D783" i="208"/>
  <c r="E783" i="208"/>
  <c r="F783" i="208"/>
  <c r="G783" i="208"/>
  <c r="H783" i="208"/>
  <c r="I783" i="208"/>
  <c r="J783" i="208"/>
  <c r="K783" i="208"/>
  <c r="L783" i="208"/>
  <c r="M783" i="208"/>
  <c r="N783" i="208"/>
  <c r="O783" i="208"/>
  <c r="P783" i="208"/>
  <c r="Q783" i="208"/>
  <c r="R783" i="208"/>
  <c r="S783" i="208"/>
  <c r="T783" i="208"/>
  <c r="U783" i="208"/>
  <c r="V783" i="208"/>
  <c r="W783" i="208"/>
  <c r="X783" i="208"/>
  <c r="Y783" i="208"/>
  <c r="Z783" i="208"/>
  <c r="AA783" i="208"/>
  <c r="AB783" i="208"/>
  <c r="AC783" i="208"/>
  <c r="AD783" i="208"/>
  <c r="AE783" i="208"/>
  <c r="AF783" i="208"/>
  <c r="AG783" i="208"/>
  <c r="AH783" i="208"/>
  <c r="AI783" i="208"/>
  <c r="AJ783" i="208"/>
  <c r="A784" i="208"/>
  <c r="B784" i="208"/>
  <c r="C784" i="208"/>
  <c r="D784" i="208"/>
  <c r="E784" i="208"/>
  <c r="F784" i="208"/>
  <c r="G784" i="208"/>
  <c r="H784" i="208"/>
  <c r="I784" i="208"/>
  <c r="J784" i="208"/>
  <c r="K784" i="208"/>
  <c r="L784" i="208"/>
  <c r="M784" i="208"/>
  <c r="N784" i="208"/>
  <c r="O784" i="208"/>
  <c r="P784" i="208"/>
  <c r="Q784" i="208"/>
  <c r="R784" i="208"/>
  <c r="S784" i="208"/>
  <c r="T784" i="208"/>
  <c r="U784" i="208"/>
  <c r="V784" i="208"/>
  <c r="W784" i="208"/>
  <c r="X784" i="208"/>
  <c r="Y784" i="208"/>
  <c r="Z784" i="208"/>
  <c r="AA784" i="208"/>
  <c r="AB784" i="208"/>
  <c r="AC784" i="208"/>
  <c r="AD784" i="208"/>
  <c r="AE784" i="208"/>
  <c r="AF784" i="208"/>
  <c r="AG784" i="208"/>
  <c r="AH784" i="208"/>
  <c r="AI784" i="208"/>
  <c r="AJ784" i="208"/>
  <c r="A785" i="208"/>
  <c r="B785" i="208"/>
  <c r="C785" i="208"/>
  <c r="D785" i="208"/>
  <c r="E785" i="208"/>
  <c r="F785" i="208"/>
  <c r="G785" i="208"/>
  <c r="H785" i="208"/>
  <c r="I785" i="208"/>
  <c r="J785" i="208"/>
  <c r="K785" i="208"/>
  <c r="L785" i="208"/>
  <c r="M785" i="208"/>
  <c r="N785" i="208"/>
  <c r="O785" i="208"/>
  <c r="P785" i="208"/>
  <c r="Q785" i="208"/>
  <c r="R785" i="208"/>
  <c r="S785" i="208"/>
  <c r="T785" i="208"/>
  <c r="U785" i="208"/>
  <c r="V785" i="208"/>
  <c r="W785" i="208"/>
  <c r="X785" i="208"/>
  <c r="Y785" i="208"/>
  <c r="Z785" i="208"/>
  <c r="AA785" i="208"/>
  <c r="AB785" i="208"/>
  <c r="AC785" i="208"/>
  <c r="AD785" i="208"/>
  <c r="AE785" i="208"/>
  <c r="AF785" i="208"/>
  <c r="AG785" i="208"/>
  <c r="AH785" i="208"/>
  <c r="AI785" i="208"/>
  <c r="AJ785" i="208"/>
  <c r="A786" i="208"/>
  <c r="B786" i="208"/>
  <c r="C786" i="208"/>
  <c r="D786" i="208"/>
  <c r="E786" i="208"/>
  <c r="F786" i="208"/>
  <c r="G786" i="208"/>
  <c r="H786" i="208"/>
  <c r="I786" i="208"/>
  <c r="J786" i="208"/>
  <c r="K786" i="208"/>
  <c r="L786" i="208"/>
  <c r="M786" i="208"/>
  <c r="N786" i="208"/>
  <c r="O786" i="208"/>
  <c r="P786" i="208"/>
  <c r="Q786" i="208"/>
  <c r="R786" i="208"/>
  <c r="S786" i="208"/>
  <c r="T786" i="208"/>
  <c r="U786" i="208"/>
  <c r="V786" i="208"/>
  <c r="W786" i="208"/>
  <c r="X786" i="208"/>
  <c r="Y786" i="208"/>
  <c r="Z786" i="208"/>
  <c r="AA786" i="208"/>
  <c r="AB786" i="208"/>
  <c r="AC786" i="208"/>
  <c r="AD786" i="208"/>
  <c r="AE786" i="208"/>
  <c r="AF786" i="208"/>
  <c r="AG786" i="208"/>
  <c r="AH786" i="208"/>
  <c r="AI786" i="208"/>
  <c r="AJ786" i="208"/>
  <c r="A787" i="208"/>
  <c r="B787" i="208"/>
  <c r="C787" i="208"/>
  <c r="D787" i="208"/>
  <c r="E787" i="208"/>
  <c r="F787" i="208"/>
  <c r="G787" i="208"/>
  <c r="H787" i="208"/>
  <c r="I787" i="208"/>
  <c r="J787" i="208"/>
  <c r="K787" i="208"/>
  <c r="L787" i="208"/>
  <c r="M787" i="208"/>
  <c r="N787" i="208"/>
  <c r="O787" i="208"/>
  <c r="P787" i="208"/>
  <c r="Q787" i="208"/>
  <c r="R787" i="208"/>
  <c r="S787" i="208"/>
  <c r="T787" i="208"/>
  <c r="U787" i="208"/>
  <c r="V787" i="208"/>
  <c r="W787" i="208"/>
  <c r="X787" i="208"/>
  <c r="Y787" i="208"/>
  <c r="Z787" i="208"/>
  <c r="AA787" i="208"/>
  <c r="AB787" i="208"/>
  <c r="AC787" i="208"/>
  <c r="AD787" i="208"/>
  <c r="AE787" i="208"/>
  <c r="AF787" i="208"/>
  <c r="AG787" i="208"/>
  <c r="AH787" i="208"/>
  <c r="AI787" i="208"/>
  <c r="AJ787" i="208"/>
  <c r="A788" i="208"/>
  <c r="B788" i="208"/>
  <c r="C788" i="208"/>
  <c r="D788" i="208"/>
  <c r="E788" i="208"/>
  <c r="F788" i="208"/>
  <c r="G788" i="208"/>
  <c r="H788" i="208"/>
  <c r="I788" i="208"/>
  <c r="J788" i="208"/>
  <c r="K788" i="208"/>
  <c r="L788" i="208"/>
  <c r="M788" i="208"/>
  <c r="N788" i="208"/>
  <c r="O788" i="208"/>
  <c r="P788" i="208"/>
  <c r="Q788" i="208"/>
  <c r="R788" i="208"/>
  <c r="S788" i="208"/>
  <c r="T788" i="208"/>
  <c r="U788" i="208"/>
  <c r="V788" i="208"/>
  <c r="W788" i="208"/>
  <c r="X788" i="208"/>
  <c r="Y788" i="208"/>
  <c r="Z788" i="208"/>
  <c r="AA788" i="208"/>
  <c r="AB788" i="208"/>
  <c r="AC788" i="208"/>
  <c r="AD788" i="208"/>
  <c r="AE788" i="208"/>
  <c r="AF788" i="208"/>
  <c r="AG788" i="208"/>
  <c r="AH788" i="208"/>
  <c r="AI788" i="208"/>
  <c r="AJ788" i="208"/>
  <c r="A789" i="208"/>
  <c r="B789" i="208"/>
  <c r="C789" i="208"/>
  <c r="D789" i="208"/>
  <c r="E789" i="208"/>
  <c r="F789" i="208"/>
  <c r="G789" i="208"/>
  <c r="H789" i="208"/>
  <c r="I789" i="208"/>
  <c r="J789" i="208"/>
  <c r="K789" i="208"/>
  <c r="L789" i="208"/>
  <c r="M789" i="208"/>
  <c r="N789" i="208"/>
  <c r="O789" i="208"/>
  <c r="P789" i="208"/>
  <c r="Q789" i="208"/>
  <c r="R789" i="208"/>
  <c r="S789" i="208"/>
  <c r="T789" i="208"/>
  <c r="U789" i="208"/>
  <c r="V789" i="208"/>
  <c r="W789" i="208"/>
  <c r="X789" i="208"/>
  <c r="Y789" i="208"/>
  <c r="Z789" i="208"/>
  <c r="AA789" i="208"/>
  <c r="AB789" i="208"/>
  <c r="AC789" i="208"/>
  <c r="AD789" i="208"/>
  <c r="AE789" i="208"/>
  <c r="AF789" i="208"/>
  <c r="AG789" i="208"/>
  <c r="AH789" i="208"/>
  <c r="AI789" i="208"/>
  <c r="AJ789" i="208"/>
  <c r="A790" i="208"/>
  <c r="B790" i="208"/>
  <c r="C790" i="208"/>
  <c r="D790" i="208"/>
  <c r="E790" i="208"/>
  <c r="F790" i="208"/>
  <c r="G790" i="208"/>
  <c r="H790" i="208"/>
  <c r="I790" i="208"/>
  <c r="J790" i="208"/>
  <c r="K790" i="208"/>
  <c r="L790" i="208"/>
  <c r="M790" i="208"/>
  <c r="N790" i="208"/>
  <c r="O790" i="208"/>
  <c r="P790" i="208"/>
  <c r="Q790" i="208"/>
  <c r="R790" i="208"/>
  <c r="S790" i="208"/>
  <c r="T790" i="208"/>
  <c r="U790" i="208"/>
  <c r="V790" i="208"/>
  <c r="W790" i="208"/>
  <c r="X790" i="208"/>
  <c r="Y790" i="208"/>
  <c r="Z790" i="208"/>
  <c r="AA790" i="208"/>
  <c r="AB790" i="208"/>
  <c r="AC790" i="208"/>
  <c r="AD790" i="208"/>
  <c r="AE790" i="208"/>
  <c r="AF790" i="208"/>
  <c r="AG790" i="208"/>
  <c r="AH790" i="208"/>
  <c r="AI790" i="208"/>
  <c r="AJ790" i="208"/>
  <c r="A791" i="208"/>
  <c r="B791" i="208"/>
  <c r="C791" i="208"/>
  <c r="D791" i="208"/>
  <c r="E791" i="208"/>
  <c r="F791" i="208"/>
  <c r="G791" i="208"/>
  <c r="H791" i="208"/>
  <c r="I791" i="208"/>
  <c r="J791" i="208"/>
  <c r="K791" i="208"/>
  <c r="L791" i="208"/>
  <c r="M791" i="208"/>
  <c r="N791" i="208"/>
  <c r="O791" i="208"/>
  <c r="P791" i="208"/>
  <c r="Q791" i="208"/>
  <c r="R791" i="208"/>
  <c r="S791" i="208"/>
  <c r="T791" i="208"/>
  <c r="U791" i="208"/>
  <c r="V791" i="208"/>
  <c r="W791" i="208"/>
  <c r="X791" i="208"/>
  <c r="Y791" i="208"/>
  <c r="Z791" i="208"/>
  <c r="AA791" i="208"/>
  <c r="AB791" i="208"/>
  <c r="AC791" i="208"/>
  <c r="AD791" i="208"/>
  <c r="AE791" i="208"/>
  <c r="AF791" i="208"/>
  <c r="AG791" i="208"/>
  <c r="AH791" i="208"/>
  <c r="AI791" i="208"/>
  <c r="AJ791" i="208"/>
  <c r="A792" i="208"/>
  <c r="B792" i="208"/>
  <c r="C792" i="208"/>
  <c r="D792" i="208"/>
  <c r="E792" i="208"/>
  <c r="F792" i="208"/>
  <c r="G792" i="208"/>
  <c r="H792" i="208"/>
  <c r="I792" i="208"/>
  <c r="J792" i="208"/>
  <c r="K792" i="208"/>
  <c r="L792" i="208"/>
  <c r="M792" i="208"/>
  <c r="N792" i="208"/>
  <c r="O792" i="208"/>
  <c r="P792" i="208"/>
  <c r="Q792" i="208"/>
  <c r="R792" i="208"/>
  <c r="S792" i="208"/>
  <c r="T792" i="208"/>
  <c r="U792" i="208"/>
  <c r="V792" i="208"/>
  <c r="W792" i="208"/>
  <c r="X792" i="208"/>
  <c r="Y792" i="208"/>
  <c r="Z792" i="208"/>
  <c r="AA792" i="208"/>
  <c r="AB792" i="208"/>
  <c r="AC792" i="208"/>
  <c r="AD792" i="208"/>
  <c r="AE792" i="208"/>
  <c r="AF792" i="208"/>
  <c r="AG792" i="208"/>
  <c r="AH792" i="208"/>
  <c r="AI792" i="208"/>
  <c r="AJ792" i="208"/>
  <c r="A793" i="208"/>
  <c r="B793" i="208"/>
  <c r="C793" i="208"/>
  <c r="D793" i="208"/>
  <c r="E793" i="208"/>
  <c r="F793" i="208"/>
  <c r="G793" i="208"/>
  <c r="H793" i="208"/>
  <c r="I793" i="208"/>
  <c r="J793" i="208"/>
  <c r="K793" i="208"/>
  <c r="L793" i="208"/>
  <c r="M793" i="208"/>
  <c r="N793" i="208"/>
  <c r="O793" i="208"/>
  <c r="P793" i="208"/>
  <c r="Q793" i="208"/>
  <c r="R793" i="208"/>
  <c r="S793" i="208"/>
  <c r="T793" i="208"/>
  <c r="U793" i="208"/>
  <c r="V793" i="208"/>
  <c r="W793" i="208"/>
  <c r="X793" i="208"/>
  <c r="Y793" i="208"/>
  <c r="Z793" i="208"/>
  <c r="AA793" i="208"/>
  <c r="AB793" i="208"/>
  <c r="AC793" i="208"/>
  <c r="AD793" i="208"/>
  <c r="AE793" i="208"/>
  <c r="AF793" i="208"/>
  <c r="AG793" i="208"/>
  <c r="AH793" i="208"/>
  <c r="AI793" i="208"/>
  <c r="AJ793" i="208"/>
  <c r="A794" i="208"/>
  <c r="B794" i="208"/>
  <c r="C794" i="208"/>
  <c r="D794" i="208"/>
  <c r="E794" i="208"/>
  <c r="F794" i="208"/>
  <c r="G794" i="208"/>
  <c r="H794" i="208"/>
  <c r="I794" i="208"/>
  <c r="J794" i="208"/>
  <c r="K794" i="208"/>
  <c r="L794" i="208"/>
  <c r="M794" i="208"/>
  <c r="N794" i="208"/>
  <c r="O794" i="208"/>
  <c r="P794" i="208"/>
  <c r="Q794" i="208"/>
  <c r="R794" i="208"/>
  <c r="S794" i="208"/>
  <c r="T794" i="208"/>
  <c r="U794" i="208"/>
  <c r="V794" i="208"/>
  <c r="W794" i="208"/>
  <c r="X794" i="208"/>
  <c r="Y794" i="208"/>
  <c r="Z794" i="208"/>
  <c r="AA794" i="208"/>
  <c r="AB794" i="208"/>
  <c r="AC794" i="208"/>
  <c r="AD794" i="208"/>
  <c r="AE794" i="208"/>
  <c r="AF794" i="208"/>
  <c r="AG794" i="208"/>
  <c r="AH794" i="208"/>
  <c r="AI794" i="208"/>
  <c r="AJ794" i="208"/>
  <c r="A795" i="208"/>
  <c r="B795" i="208"/>
  <c r="C795" i="208"/>
  <c r="D795" i="208"/>
  <c r="E795" i="208"/>
  <c r="F795" i="208"/>
  <c r="G795" i="208"/>
  <c r="H795" i="208"/>
  <c r="I795" i="208"/>
  <c r="J795" i="208"/>
  <c r="K795" i="208"/>
  <c r="L795" i="208"/>
  <c r="M795" i="208"/>
  <c r="N795" i="208"/>
  <c r="O795" i="208"/>
  <c r="P795" i="208"/>
  <c r="Q795" i="208"/>
  <c r="R795" i="208"/>
  <c r="S795" i="208"/>
  <c r="T795" i="208"/>
  <c r="U795" i="208"/>
  <c r="V795" i="208"/>
  <c r="W795" i="208"/>
  <c r="X795" i="208"/>
  <c r="Y795" i="208"/>
  <c r="Z795" i="208"/>
  <c r="AA795" i="208"/>
  <c r="AB795" i="208"/>
  <c r="AC795" i="208"/>
  <c r="AD795" i="208"/>
  <c r="AE795" i="208"/>
  <c r="AF795" i="208"/>
  <c r="AG795" i="208"/>
  <c r="AH795" i="208"/>
  <c r="AI795" i="208"/>
  <c r="AJ795" i="208"/>
  <c r="A796" i="208"/>
  <c r="B796" i="208"/>
  <c r="C796" i="208"/>
  <c r="D796" i="208"/>
  <c r="E796" i="208"/>
  <c r="F796" i="208"/>
  <c r="G796" i="208"/>
  <c r="H796" i="208"/>
  <c r="I796" i="208"/>
  <c r="J796" i="208"/>
  <c r="K796" i="208"/>
  <c r="L796" i="208"/>
  <c r="M796" i="208"/>
  <c r="N796" i="208"/>
  <c r="O796" i="208"/>
  <c r="P796" i="208"/>
  <c r="Q796" i="208"/>
  <c r="R796" i="208"/>
  <c r="S796" i="208"/>
  <c r="T796" i="208"/>
  <c r="U796" i="208"/>
  <c r="V796" i="208"/>
  <c r="W796" i="208"/>
  <c r="X796" i="208"/>
  <c r="Y796" i="208"/>
  <c r="Z796" i="208"/>
  <c r="AA796" i="208"/>
  <c r="AB796" i="208"/>
  <c r="AC796" i="208"/>
  <c r="AD796" i="208"/>
  <c r="AE796" i="208"/>
  <c r="AF796" i="208"/>
  <c r="AG796" i="208"/>
  <c r="AH796" i="208"/>
  <c r="AI796" i="208"/>
  <c r="AJ796" i="208"/>
  <c r="A797" i="208"/>
  <c r="B797" i="208"/>
  <c r="C797" i="208"/>
  <c r="D797" i="208"/>
  <c r="E797" i="208"/>
  <c r="F797" i="208"/>
  <c r="G797" i="208"/>
  <c r="H797" i="208"/>
  <c r="I797" i="208"/>
  <c r="J797" i="208"/>
  <c r="K797" i="208"/>
  <c r="L797" i="208"/>
  <c r="M797" i="208"/>
  <c r="N797" i="208"/>
  <c r="O797" i="208"/>
  <c r="P797" i="208"/>
  <c r="Q797" i="208"/>
  <c r="R797" i="208"/>
  <c r="S797" i="208"/>
  <c r="T797" i="208"/>
  <c r="U797" i="208"/>
  <c r="V797" i="208"/>
  <c r="W797" i="208"/>
  <c r="X797" i="208"/>
  <c r="Y797" i="208"/>
  <c r="Z797" i="208"/>
  <c r="AA797" i="208"/>
  <c r="AB797" i="208"/>
  <c r="AC797" i="208"/>
  <c r="AD797" i="208"/>
  <c r="AE797" i="208"/>
  <c r="AF797" i="208"/>
  <c r="AG797" i="208"/>
  <c r="AH797" i="208"/>
  <c r="AI797" i="208"/>
  <c r="AJ797" i="208"/>
  <c r="A798" i="208"/>
  <c r="B798" i="208"/>
  <c r="C798" i="208"/>
  <c r="D798" i="208"/>
  <c r="E798" i="208"/>
  <c r="F798" i="208"/>
  <c r="G798" i="208"/>
  <c r="H798" i="208"/>
  <c r="I798" i="208"/>
  <c r="J798" i="208"/>
  <c r="K798" i="208"/>
  <c r="L798" i="208"/>
  <c r="M798" i="208"/>
  <c r="N798" i="208"/>
  <c r="O798" i="208"/>
  <c r="P798" i="208"/>
  <c r="Q798" i="208"/>
  <c r="R798" i="208"/>
  <c r="S798" i="208"/>
  <c r="T798" i="208"/>
  <c r="U798" i="208"/>
  <c r="V798" i="208"/>
  <c r="W798" i="208"/>
  <c r="X798" i="208"/>
  <c r="Y798" i="208"/>
  <c r="Z798" i="208"/>
  <c r="AA798" i="208"/>
  <c r="AB798" i="208"/>
  <c r="AC798" i="208"/>
  <c r="AD798" i="208"/>
  <c r="AE798" i="208"/>
  <c r="AF798" i="208"/>
  <c r="AG798" i="208"/>
  <c r="AH798" i="208"/>
  <c r="AI798" i="208"/>
  <c r="AJ798" i="208"/>
  <c r="A799" i="208"/>
  <c r="B799" i="208"/>
  <c r="C799" i="208"/>
  <c r="D799" i="208"/>
  <c r="E799" i="208"/>
  <c r="F799" i="208"/>
  <c r="G799" i="208"/>
  <c r="H799" i="208"/>
  <c r="I799" i="208"/>
  <c r="J799" i="208"/>
  <c r="K799" i="208"/>
  <c r="L799" i="208"/>
  <c r="M799" i="208"/>
  <c r="N799" i="208"/>
  <c r="O799" i="208"/>
  <c r="P799" i="208"/>
  <c r="Q799" i="208"/>
  <c r="R799" i="208"/>
  <c r="S799" i="208"/>
  <c r="T799" i="208"/>
  <c r="U799" i="208"/>
  <c r="V799" i="208"/>
  <c r="W799" i="208"/>
  <c r="X799" i="208"/>
  <c r="Y799" i="208"/>
  <c r="Z799" i="208"/>
  <c r="AA799" i="208"/>
  <c r="AB799" i="208"/>
  <c r="AC799" i="208"/>
  <c r="AD799" i="208"/>
  <c r="AE799" i="208"/>
  <c r="AF799" i="208"/>
  <c r="AG799" i="208"/>
  <c r="AH799" i="208"/>
  <c r="AI799" i="208"/>
  <c r="AJ799" i="208"/>
  <c r="A800" i="208"/>
  <c r="B800" i="208"/>
  <c r="C800" i="208"/>
  <c r="D800" i="208"/>
  <c r="E800" i="208"/>
  <c r="F800" i="208"/>
  <c r="G800" i="208"/>
  <c r="H800" i="208"/>
  <c r="I800" i="208"/>
  <c r="J800" i="208"/>
  <c r="K800" i="208"/>
  <c r="L800" i="208"/>
  <c r="M800" i="208"/>
  <c r="N800" i="208"/>
  <c r="O800" i="208"/>
  <c r="P800" i="208"/>
  <c r="Q800" i="208"/>
  <c r="R800" i="208"/>
  <c r="S800" i="208"/>
  <c r="T800" i="208"/>
  <c r="U800" i="208"/>
  <c r="V800" i="208"/>
  <c r="W800" i="208"/>
  <c r="X800" i="208"/>
  <c r="Y800" i="208"/>
  <c r="Z800" i="208"/>
  <c r="AA800" i="208"/>
  <c r="AB800" i="208"/>
  <c r="AC800" i="208"/>
  <c r="AD800" i="208"/>
  <c r="AE800" i="208"/>
  <c r="AF800" i="208"/>
  <c r="AG800" i="208"/>
  <c r="AH800" i="208"/>
  <c r="AI800" i="208"/>
  <c r="AJ800" i="208"/>
  <c r="A801" i="208"/>
  <c r="B801" i="208"/>
  <c r="C801" i="208"/>
  <c r="D801" i="208"/>
  <c r="E801" i="208"/>
  <c r="F801" i="208"/>
  <c r="G801" i="208"/>
  <c r="H801" i="208"/>
  <c r="I801" i="208"/>
  <c r="J801" i="208"/>
  <c r="K801" i="208"/>
  <c r="L801" i="208"/>
  <c r="M801" i="208"/>
  <c r="N801" i="208"/>
  <c r="O801" i="208"/>
  <c r="P801" i="208"/>
  <c r="Q801" i="208"/>
  <c r="R801" i="208"/>
  <c r="S801" i="208"/>
  <c r="T801" i="208"/>
  <c r="U801" i="208"/>
  <c r="V801" i="208"/>
  <c r="W801" i="208"/>
  <c r="X801" i="208"/>
  <c r="Y801" i="208"/>
  <c r="Z801" i="208"/>
  <c r="AA801" i="208"/>
  <c r="AB801" i="208"/>
  <c r="AC801" i="208"/>
  <c r="AD801" i="208"/>
  <c r="AE801" i="208"/>
  <c r="AF801" i="208"/>
  <c r="AG801" i="208"/>
  <c r="AH801" i="208"/>
  <c r="AI801" i="208"/>
  <c r="AJ801" i="208"/>
  <c r="A802" i="208"/>
  <c r="B802" i="208"/>
  <c r="C802" i="208"/>
  <c r="D802" i="208"/>
  <c r="E802" i="208"/>
  <c r="F802" i="208"/>
  <c r="G802" i="208"/>
  <c r="H802" i="208"/>
  <c r="I802" i="208"/>
  <c r="J802" i="208"/>
  <c r="K802" i="208"/>
  <c r="L802" i="208"/>
  <c r="M802" i="208"/>
  <c r="N802" i="208"/>
  <c r="O802" i="208"/>
  <c r="P802" i="208"/>
  <c r="Q802" i="208"/>
  <c r="R802" i="208"/>
  <c r="S802" i="208"/>
  <c r="T802" i="208"/>
  <c r="U802" i="208"/>
  <c r="V802" i="208"/>
  <c r="W802" i="208"/>
  <c r="X802" i="208"/>
  <c r="Y802" i="208"/>
  <c r="Z802" i="208"/>
  <c r="AA802" i="208"/>
  <c r="AB802" i="208"/>
  <c r="AC802" i="208"/>
  <c r="AD802" i="208"/>
  <c r="AE802" i="208"/>
  <c r="AF802" i="208"/>
  <c r="AG802" i="208"/>
  <c r="AH802" i="208"/>
  <c r="AI802" i="208"/>
  <c r="AJ802" i="208"/>
  <c r="A803" i="208"/>
  <c r="B803" i="208"/>
  <c r="C803" i="208"/>
  <c r="D803" i="208"/>
  <c r="E803" i="208"/>
  <c r="F803" i="208"/>
  <c r="G803" i="208"/>
  <c r="H803" i="208"/>
  <c r="I803" i="208"/>
  <c r="J803" i="208"/>
  <c r="K803" i="208"/>
  <c r="L803" i="208"/>
  <c r="M803" i="208"/>
  <c r="N803" i="208"/>
  <c r="O803" i="208"/>
  <c r="P803" i="208"/>
  <c r="Q803" i="208"/>
  <c r="R803" i="208"/>
  <c r="S803" i="208"/>
  <c r="T803" i="208"/>
  <c r="U803" i="208"/>
  <c r="V803" i="208"/>
  <c r="W803" i="208"/>
  <c r="X803" i="208"/>
  <c r="Y803" i="208"/>
  <c r="Z803" i="208"/>
  <c r="AA803" i="208"/>
  <c r="AB803" i="208"/>
  <c r="AC803" i="208"/>
  <c r="AD803" i="208"/>
  <c r="AE803" i="208"/>
  <c r="AF803" i="208"/>
  <c r="AG803" i="208"/>
  <c r="AH803" i="208"/>
  <c r="AI803" i="208"/>
  <c r="AJ803" i="208"/>
  <c r="A804" i="208"/>
  <c r="B804" i="208"/>
  <c r="C804" i="208"/>
  <c r="D804" i="208"/>
  <c r="E804" i="208"/>
  <c r="F804" i="208"/>
  <c r="G804" i="208"/>
  <c r="H804" i="208"/>
  <c r="I804" i="208"/>
  <c r="J804" i="208"/>
  <c r="K804" i="208"/>
  <c r="L804" i="208"/>
  <c r="M804" i="208"/>
  <c r="N804" i="208"/>
  <c r="O804" i="208"/>
  <c r="P804" i="208"/>
  <c r="Q804" i="208"/>
  <c r="R804" i="208"/>
  <c r="S804" i="208"/>
  <c r="T804" i="208"/>
  <c r="U804" i="208"/>
  <c r="V804" i="208"/>
  <c r="W804" i="208"/>
  <c r="X804" i="208"/>
  <c r="Y804" i="208"/>
  <c r="Z804" i="208"/>
  <c r="AA804" i="208"/>
  <c r="AB804" i="208"/>
  <c r="AC804" i="208"/>
  <c r="AD804" i="208"/>
  <c r="AE804" i="208"/>
  <c r="AF804" i="208"/>
  <c r="AG804" i="208"/>
  <c r="AH804" i="208"/>
  <c r="AI804" i="208"/>
  <c r="AJ804" i="208"/>
  <c r="A805" i="208"/>
  <c r="B805" i="208"/>
  <c r="C805" i="208"/>
  <c r="D805" i="208"/>
  <c r="E805" i="208"/>
  <c r="F805" i="208"/>
  <c r="G805" i="208"/>
  <c r="H805" i="208"/>
  <c r="I805" i="208"/>
  <c r="J805" i="208"/>
  <c r="K805" i="208"/>
  <c r="L805" i="208"/>
  <c r="M805" i="208"/>
  <c r="N805" i="208"/>
  <c r="O805" i="208"/>
  <c r="P805" i="208"/>
  <c r="Q805" i="208"/>
  <c r="R805" i="208"/>
  <c r="S805" i="208"/>
  <c r="T805" i="208"/>
  <c r="U805" i="208"/>
  <c r="V805" i="208"/>
  <c r="W805" i="208"/>
  <c r="X805" i="208"/>
  <c r="Y805" i="208"/>
  <c r="Z805" i="208"/>
  <c r="AA805" i="208"/>
  <c r="AB805" i="208"/>
  <c r="AC805" i="208"/>
  <c r="AD805" i="208"/>
  <c r="AE805" i="208"/>
  <c r="AF805" i="208"/>
  <c r="AG805" i="208"/>
  <c r="AH805" i="208"/>
  <c r="AI805" i="208"/>
  <c r="AJ805" i="208"/>
  <c r="A806" i="208"/>
  <c r="B806" i="208"/>
  <c r="C806" i="208"/>
  <c r="D806" i="208"/>
  <c r="E806" i="208"/>
  <c r="F806" i="208"/>
  <c r="G806" i="208"/>
  <c r="H806" i="208"/>
  <c r="I806" i="208"/>
  <c r="J806" i="208"/>
  <c r="K806" i="208"/>
  <c r="L806" i="208"/>
  <c r="M806" i="208"/>
  <c r="N806" i="208"/>
  <c r="O806" i="208"/>
  <c r="P806" i="208"/>
  <c r="Q806" i="208"/>
  <c r="R806" i="208"/>
  <c r="S806" i="208"/>
  <c r="T806" i="208"/>
  <c r="U806" i="208"/>
  <c r="V806" i="208"/>
  <c r="W806" i="208"/>
  <c r="X806" i="208"/>
  <c r="Y806" i="208"/>
  <c r="Z806" i="208"/>
  <c r="AA806" i="208"/>
  <c r="AB806" i="208"/>
  <c r="AC806" i="208"/>
  <c r="AD806" i="208"/>
  <c r="AE806" i="208"/>
  <c r="AF806" i="208"/>
  <c r="AG806" i="208"/>
  <c r="AH806" i="208"/>
  <c r="AI806" i="208"/>
  <c r="AJ806" i="208"/>
  <c r="A807" i="208"/>
  <c r="B807" i="208"/>
  <c r="C807" i="208"/>
  <c r="D807" i="208"/>
  <c r="E807" i="208"/>
  <c r="F807" i="208"/>
  <c r="G807" i="208"/>
  <c r="H807" i="208"/>
  <c r="I807" i="208"/>
  <c r="J807" i="208"/>
  <c r="K807" i="208"/>
  <c r="L807" i="208"/>
  <c r="M807" i="208"/>
  <c r="N807" i="208"/>
  <c r="O807" i="208"/>
  <c r="P807" i="208"/>
  <c r="Q807" i="208"/>
  <c r="R807" i="208"/>
  <c r="S807" i="208"/>
  <c r="T807" i="208"/>
  <c r="U807" i="208"/>
  <c r="V807" i="208"/>
  <c r="W807" i="208"/>
  <c r="X807" i="208"/>
  <c r="Y807" i="208"/>
  <c r="Z807" i="208"/>
  <c r="AA807" i="208"/>
  <c r="AB807" i="208"/>
  <c r="AC807" i="208"/>
  <c r="AD807" i="208"/>
  <c r="AE807" i="208"/>
  <c r="AF807" i="208"/>
  <c r="AG807" i="208"/>
  <c r="AH807" i="208"/>
  <c r="AI807" i="208"/>
  <c r="AJ807" i="208"/>
  <c r="A808" i="208"/>
  <c r="B808" i="208"/>
  <c r="C808" i="208"/>
  <c r="D808" i="208"/>
  <c r="E808" i="208"/>
  <c r="F808" i="208"/>
  <c r="G808" i="208"/>
  <c r="H808" i="208"/>
  <c r="I808" i="208"/>
  <c r="J808" i="208"/>
  <c r="K808" i="208"/>
  <c r="L808" i="208"/>
  <c r="M808" i="208"/>
  <c r="N808" i="208"/>
  <c r="O808" i="208"/>
  <c r="P808" i="208"/>
  <c r="Q808" i="208"/>
  <c r="R808" i="208"/>
  <c r="S808" i="208"/>
  <c r="T808" i="208"/>
  <c r="U808" i="208"/>
  <c r="V808" i="208"/>
  <c r="W808" i="208"/>
  <c r="X808" i="208"/>
  <c r="Y808" i="208"/>
  <c r="Z808" i="208"/>
  <c r="AA808" i="208"/>
  <c r="AB808" i="208"/>
  <c r="AC808" i="208"/>
  <c r="AD808" i="208"/>
  <c r="AE808" i="208"/>
  <c r="AF808" i="208"/>
  <c r="AG808" i="208"/>
  <c r="AH808" i="208"/>
  <c r="AI808" i="208"/>
  <c r="AJ808" i="208"/>
  <c r="A809" i="208"/>
  <c r="B809" i="208"/>
  <c r="C809" i="208"/>
  <c r="D809" i="208"/>
  <c r="E809" i="208"/>
  <c r="F809" i="208"/>
  <c r="G809" i="208"/>
  <c r="H809" i="208"/>
  <c r="I809" i="208"/>
  <c r="J809" i="208"/>
  <c r="K809" i="208"/>
  <c r="L809" i="208"/>
  <c r="M809" i="208"/>
  <c r="N809" i="208"/>
  <c r="O809" i="208"/>
  <c r="P809" i="208"/>
  <c r="Q809" i="208"/>
  <c r="R809" i="208"/>
  <c r="S809" i="208"/>
  <c r="T809" i="208"/>
  <c r="U809" i="208"/>
  <c r="V809" i="208"/>
  <c r="W809" i="208"/>
  <c r="X809" i="208"/>
  <c r="Y809" i="208"/>
  <c r="Z809" i="208"/>
  <c r="AA809" i="208"/>
  <c r="AB809" i="208"/>
  <c r="AC809" i="208"/>
  <c r="AD809" i="208"/>
  <c r="AE809" i="208"/>
  <c r="AF809" i="208"/>
  <c r="AG809" i="208"/>
  <c r="AH809" i="208"/>
  <c r="AI809" i="208"/>
  <c r="AJ809" i="208"/>
  <c r="A810" i="208"/>
  <c r="B810" i="208"/>
  <c r="C810" i="208"/>
  <c r="D810" i="208"/>
  <c r="E810" i="208"/>
  <c r="F810" i="208"/>
  <c r="G810" i="208"/>
  <c r="H810" i="208"/>
  <c r="I810" i="208"/>
  <c r="J810" i="208"/>
  <c r="K810" i="208"/>
  <c r="L810" i="208"/>
  <c r="M810" i="208"/>
  <c r="N810" i="208"/>
  <c r="O810" i="208"/>
  <c r="P810" i="208"/>
  <c r="Q810" i="208"/>
  <c r="R810" i="208"/>
  <c r="S810" i="208"/>
  <c r="T810" i="208"/>
  <c r="U810" i="208"/>
  <c r="V810" i="208"/>
  <c r="W810" i="208"/>
  <c r="X810" i="208"/>
  <c r="Y810" i="208"/>
  <c r="Z810" i="208"/>
  <c r="AA810" i="208"/>
  <c r="AB810" i="208"/>
  <c r="AC810" i="208"/>
  <c r="AD810" i="208"/>
  <c r="AE810" i="208"/>
  <c r="AF810" i="208"/>
  <c r="AG810" i="208"/>
  <c r="AH810" i="208"/>
  <c r="AI810" i="208"/>
  <c r="AJ810" i="208"/>
  <c r="A811" i="208"/>
  <c r="B811" i="208"/>
  <c r="C811" i="208"/>
  <c r="D811" i="208"/>
  <c r="E811" i="208"/>
  <c r="F811" i="208"/>
  <c r="G811" i="208"/>
  <c r="H811" i="208"/>
  <c r="I811" i="208"/>
  <c r="J811" i="208"/>
  <c r="K811" i="208"/>
  <c r="L811" i="208"/>
  <c r="M811" i="208"/>
  <c r="N811" i="208"/>
  <c r="O811" i="208"/>
  <c r="P811" i="208"/>
  <c r="Q811" i="208"/>
  <c r="R811" i="208"/>
  <c r="S811" i="208"/>
  <c r="T811" i="208"/>
  <c r="U811" i="208"/>
  <c r="V811" i="208"/>
  <c r="W811" i="208"/>
  <c r="X811" i="208"/>
  <c r="Y811" i="208"/>
  <c r="Z811" i="208"/>
  <c r="AA811" i="208"/>
  <c r="AB811" i="208"/>
  <c r="AC811" i="208"/>
  <c r="AD811" i="208"/>
  <c r="AE811" i="208"/>
  <c r="AF811" i="208"/>
  <c r="AG811" i="208"/>
  <c r="AH811" i="208"/>
  <c r="AI811" i="208"/>
  <c r="AJ811" i="208"/>
  <c r="A812" i="208"/>
  <c r="B812" i="208"/>
  <c r="C812" i="208"/>
  <c r="D812" i="208"/>
  <c r="E812" i="208"/>
  <c r="F812" i="208"/>
  <c r="G812" i="208"/>
  <c r="H812" i="208"/>
  <c r="I812" i="208"/>
  <c r="J812" i="208"/>
  <c r="K812" i="208"/>
  <c r="L812" i="208"/>
  <c r="M812" i="208"/>
  <c r="N812" i="208"/>
  <c r="O812" i="208"/>
  <c r="P812" i="208"/>
  <c r="Q812" i="208"/>
  <c r="R812" i="208"/>
  <c r="S812" i="208"/>
  <c r="T812" i="208"/>
  <c r="U812" i="208"/>
  <c r="V812" i="208"/>
  <c r="W812" i="208"/>
  <c r="X812" i="208"/>
  <c r="Y812" i="208"/>
  <c r="Z812" i="208"/>
  <c r="AA812" i="208"/>
  <c r="AB812" i="208"/>
  <c r="AC812" i="208"/>
  <c r="AD812" i="208"/>
  <c r="AE812" i="208"/>
  <c r="AF812" i="208"/>
  <c r="AG812" i="208"/>
  <c r="AH812" i="208"/>
  <c r="AI812" i="208"/>
  <c r="AJ812" i="208"/>
  <c r="A813" i="208"/>
  <c r="B813" i="208"/>
  <c r="C813" i="208"/>
  <c r="D813" i="208"/>
  <c r="E813" i="208"/>
  <c r="F813" i="208"/>
  <c r="G813" i="208"/>
  <c r="H813" i="208"/>
  <c r="I813" i="208"/>
  <c r="J813" i="208"/>
  <c r="K813" i="208"/>
  <c r="L813" i="208"/>
  <c r="M813" i="208"/>
  <c r="N813" i="208"/>
  <c r="O813" i="208"/>
  <c r="P813" i="208"/>
  <c r="Q813" i="208"/>
  <c r="R813" i="208"/>
  <c r="S813" i="208"/>
  <c r="T813" i="208"/>
  <c r="U813" i="208"/>
  <c r="V813" i="208"/>
  <c r="W813" i="208"/>
  <c r="X813" i="208"/>
  <c r="Y813" i="208"/>
  <c r="Z813" i="208"/>
  <c r="AA813" i="208"/>
  <c r="AB813" i="208"/>
  <c r="AC813" i="208"/>
  <c r="AD813" i="208"/>
  <c r="AE813" i="208"/>
  <c r="AF813" i="208"/>
  <c r="AG813" i="208"/>
  <c r="AH813" i="208"/>
  <c r="AI813" i="208"/>
  <c r="AJ813" i="208"/>
  <c r="A814" i="208"/>
  <c r="B814" i="208"/>
  <c r="C814" i="208"/>
  <c r="D814" i="208"/>
  <c r="E814" i="208"/>
  <c r="F814" i="208"/>
  <c r="G814" i="208"/>
  <c r="H814" i="208"/>
  <c r="I814" i="208"/>
  <c r="J814" i="208"/>
  <c r="K814" i="208"/>
  <c r="L814" i="208"/>
  <c r="M814" i="208"/>
  <c r="N814" i="208"/>
  <c r="O814" i="208"/>
  <c r="P814" i="208"/>
  <c r="Q814" i="208"/>
  <c r="R814" i="208"/>
  <c r="S814" i="208"/>
  <c r="T814" i="208"/>
  <c r="U814" i="208"/>
  <c r="V814" i="208"/>
  <c r="W814" i="208"/>
  <c r="X814" i="208"/>
  <c r="Y814" i="208"/>
  <c r="Z814" i="208"/>
  <c r="AA814" i="208"/>
  <c r="AB814" i="208"/>
  <c r="AC814" i="208"/>
  <c r="AD814" i="208"/>
  <c r="AE814" i="208"/>
  <c r="AF814" i="208"/>
  <c r="AG814" i="208"/>
  <c r="AH814" i="208"/>
  <c r="AI814" i="208"/>
  <c r="AJ814" i="208"/>
  <c r="A815" i="208"/>
  <c r="B815" i="208"/>
  <c r="C815" i="208"/>
  <c r="D815" i="208"/>
  <c r="E815" i="208"/>
  <c r="F815" i="208"/>
  <c r="G815" i="208"/>
  <c r="H815" i="208"/>
  <c r="I815" i="208"/>
  <c r="J815" i="208"/>
  <c r="K815" i="208"/>
  <c r="L815" i="208"/>
  <c r="M815" i="208"/>
  <c r="N815" i="208"/>
  <c r="O815" i="208"/>
  <c r="P815" i="208"/>
  <c r="Q815" i="208"/>
  <c r="R815" i="208"/>
  <c r="S815" i="208"/>
  <c r="T815" i="208"/>
  <c r="U815" i="208"/>
  <c r="V815" i="208"/>
  <c r="W815" i="208"/>
  <c r="X815" i="208"/>
  <c r="Y815" i="208"/>
  <c r="Z815" i="208"/>
  <c r="AA815" i="208"/>
  <c r="AB815" i="208"/>
  <c r="AC815" i="208"/>
  <c r="AD815" i="208"/>
  <c r="AE815" i="208"/>
  <c r="AF815" i="208"/>
  <c r="AG815" i="208"/>
  <c r="AH815" i="208"/>
  <c r="AI815" i="208"/>
  <c r="AJ815" i="208"/>
  <c r="A816" i="208"/>
  <c r="B816" i="208"/>
  <c r="C816" i="208"/>
  <c r="D816" i="208"/>
  <c r="E816" i="208"/>
  <c r="F816" i="208"/>
  <c r="G816" i="208"/>
  <c r="H816" i="208"/>
  <c r="I816" i="208"/>
  <c r="J816" i="208"/>
  <c r="K816" i="208"/>
  <c r="L816" i="208"/>
  <c r="M816" i="208"/>
  <c r="N816" i="208"/>
  <c r="O816" i="208"/>
  <c r="P816" i="208"/>
  <c r="Q816" i="208"/>
  <c r="R816" i="208"/>
  <c r="S816" i="208"/>
  <c r="T816" i="208"/>
  <c r="U816" i="208"/>
  <c r="V816" i="208"/>
  <c r="W816" i="208"/>
  <c r="X816" i="208"/>
  <c r="Y816" i="208"/>
  <c r="Z816" i="208"/>
  <c r="AA816" i="208"/>
  <c r="AB816" i="208"/>
  <c r="AC816" i="208"/>
  <c r="AD816" i="208"/>
  <c r="AE816" i="208"/>
  <c r="AF816" i="208"/>
  <c r="AG816" i="208"/>
  <c r="AH816" i="208"/>
  <c r="AI816" i="208"/>
  <c r="AJ816" i="208"/>
  <c r="A817" i="208"/>
  <c r="B817" i="208"/>
  <c r="C817" i="208"/>
  <c r="D817" i="208"/>
  <c r="E817" i="208"/>
  <c r="F817" i="208"/>
  <c r="G817" i="208"/>
  <c r="H817" i="208"/>
  <c r="I817" i="208"/>
  <c r="J817" i="208"/>
  <c r="K817" i="208"/>
  <c r="L817" i="208"/>
  <c r="M817" i="208"/>
  <c r="N817" i="208"/>
  <c r="O817" i="208"/>
  <c r="P817" i="208"/>
  <c r="Q817" i="208"/>
  <c r="R817" i="208"/>
  <c r="S817" i="208"/>
  <c r="T817" i="208"/>
  <c r="U817" i="208"/>
  <c r="V817" i="208"/>
  <c r="W817" i="208"/>
  <c r="X817" i="208"/>
  <c r="Y817" i="208"/>
  <c r="Z817" i="208"/>
  <c r="AA817" i="208"/>
  <c r="AB817" i="208"/>
  <c r="AC817" i="208"/>
  <c r="AD817" i="208"/>
  <c r="AE817" i="208"/>
  <c r="AF817" i="208"/>
  <c r="AG817" i="208"/>
  <c r="AH817" i="208"/>
  <c r="AI817" i="208"/>
  <c r="AJ817" i="208"/>
  <c r="A818" i="208"/>
  <c r="B818" i="208"/>
  <c r="C818" i="208"/>
  <c r="D818" i="208"/>
  <c r="E818" i="208"/>
  <c r="F818" i="208"/>
  <c r="G818" i="208"/>
  <c r="H818" i="208"/>
  <c r="I818" i="208"/>
  <c r="J818" i="208"/>
  <c r="K818" i="208"/>
  <c r="L818" i="208"/>
  <c r="M818" i="208"/>
  <c r="N818" i="208"/>
  <c r="O818" i="208"/>
  <c r="P818" i="208"/>
  <c r="Q818" i="208"/>
  <c r="R818" i="208"/>
  <c r="S818" i="208"/>
  <c r="T818" i="208"/>
  <c r="U818" i="208"/>
  <c r="V818" i="208"/>
  <c r="W818" i="208"/>
  <c r="X818" i="208"/>
  <c r="Y818" i="208"/>
  <c r="Z818" i="208"/>
  <c r="AA818" i="208"/>
  <c r="AB818" i="208"/>
  <c r="AC818" i="208"/>
  <c r="AD818" i="208"/>
  <c r="AE818" i="208"/>
  <c r="AF818" i="208"/>
  <c r="AG818" i="208"/>
  <c r="AH818" i="208"/>
  <c r="AI818" i="208"/>
  <c r="AJ818" i="208"/>
  <c r="A819" i="208"/>
  <c r="B819" i="208"/>
  <c r="C819" i="208"/>
  <c r="D819" i="208"/>
  <c r="E819" i="208"/>
  <c r="F819" i="208"/>
  <c r="G819" i="208"/>
  <c r="H819" i="208"/>
  <c r="I819" i="208"/>
  <c r="J819" i="208"/>
  <c r="K819" i="208"/>
  <c r="L819" i="208"/>
  <c r="M819" i="208"/>
  <c r="N819" i="208"/>
  <c r="O819" i="208"/>
  <c r="P819" i="208"/>
  <c r="Q819" i="208"/>
  <c r="R819" i="208"/>
  <c r="S819" i="208"/>
  <c r="T819" i="208"/>
  <c r="U819" i="208"/>
  <c r="V819" i="208"/>
  <c r="W819" i="208"/>
  <c r="X819" i="208"/>
  <c r="Y819" i="208"/>
  <c r="Z819" i="208"/>
  <c r="AA819" i="208"/>
  <c r="AB819" i="208"/>
  <c r="AC819" i="208"/>
  <c r="AD819" i="208"/>
  <c r="AE819" i="208"/>
  <c r="AF819" i="208"/>
  <c r="AG819" i="208"/>
  <c r="AH819" i="208"/>
  <c r="AI819" i="208"/>
  <c r="AJ819" i="208"/>
  <c r="A820" i="208"/>
  <c r="B820" i="208"/>
  <c r="C820" i="208"/>
  <c r="D820" i="208"/>
  <c r="E820" i="208"/>
  <c r="F820" i="208"/>
  <c r="G820" i="208"/>
  <c r="H820" i="208"/>
  <c r="I820" i="208"/>
  <c r="J820" i="208"/>
  <c r="K820" i="208"/>
  <c r="L820" i="208"/>
  <c r="M820" i="208"/>
  <c r="N820" i="208"/>
  <c r="O820" i="208"/>
  <c r="P820" i="208"/>
  <c r="Q820" i="208"/>
  <c r="R820" i="208"/>
  <c r="S820" i="208"/>
  <c r="T820" i="208"/>
  <c r="U820" i="208"/>
  <c r="V820" i="208"/>
  <c r="W820" i="208"/>
  <c r="X820" i="208"/>
  <c r="Y820" i="208"/>
  <c r="Z820" i="208"/>
  <c r="AA820" i="208"/>
  <c r="AB820" i="208"/>
  <c r="AC820" i="208"/>
  <c r="AD820" i="208"/>
  <c r="AE820" i="208"/>
  <c r="AF820" i="208"/>
  <c r="AG820" i="208"/>
  <c r="AH820" i="208"/>
  <c r="AI820" i="208"/>
  <c r="AJ820" i="208"/>
  <c r="A821" i="208"/>
  <c r="B821" i="208"/>
  <c r="C821" i="208"/>
  <c r="D821" i="208"/>
  <c r="E821" i="208"/>
  <c r="F821" i="208"/>
  <c r="G821" i="208"/>
  <c r="H821" i="208"/>
  <c r="I821" i="208"/>
  <c r="J821" i="208"/>
  <c r="K821" i="208"/>
  <c r="L821" i="208"/>
  <c r="M821" i="208"/>
  <c r="N821" i="208"/>
  <c r="O821" i="208"/>
  <c r="P821" i="208"/>
  <c r="Q821" i="208"/>
  <c r="R821" i="208"/>
  <c r="S821" i="208"/>
  <c r="T821" i="208"/>
  <c r="U821" i="208"/>
  <c r="V821" i="208"/>
  <c r="W821" i="208"/>
  <c r="X821" i="208"/>
  <c r="Y821" i="208"/>
  <c r="Z821" i="208"/>
  <c r="AA821" i="208"/>
  <c r="AB821" i="208"/>
  <c r="AC821" i="208"/>
  <c r="AD821" i="208"/>
  <c r="AE821" i="208"/>
  <c r="AF821" i="208"/>
  <c r="AG821" i="208"/>
  <c r="AH821" i="208"/>
  <c r="AI821" i="208"/>
  <c r="AJ821" i="208"/>
  <c r="A822" i="208"/>
  <c r="B822" i="208"/>
  <c r="C822" i="208"/>
  <c r="D822" i="208"/>
  <c r="E822" i="208"/>
  <c r="F822" i="208"/>
  <c r="G822" i="208"/>
  <c r="H822" i="208"/>
  <c r="I822" i="208"/>
  <c r="J822" i="208"/>
  <c r="K822" i="208"/>
  <c r="L822" i="208"/>
  <c r="M822" i="208"/>
  <c r="N822" i="208"/>
  <c r="O822" i="208"/>
  <c r="P822" i="208"/>
  <c r="Q822" i="208"/>
  <c r="R822" i="208"/>
  <c r="S822" i="208"/>
  <c r="T822" i="208"/>
  <c r="U822" i="208"/>
  <c r="V822" i="208"/>
  <c r="W822" i="208"/>
  <c r="X822" i="208"/>
  <c r="Y822" i="208"/>
  <c r="Z822" i="208"/>
  <c r="AA822" i="208"/>
  <c r="AB822" i="208"/>
  <c r="AC822" i="208"/>
  <c r="AD822" i="208"/>
  <c r="AE822" i="208"/>
  <c r="AF822" i="208"/>
  <c r="AG822" i="208"/>
  <c r="AH822" i="208"/>
  <c r="AI822" i="208"/>
  <c r="AJ822" i="208"/>
  <c r="A823" i="208"/>
  <c r="B823" i="208"/>
  <c r="C823" i="208"/>
  <c r="D823" i="208"/>
  <c r="E823" i="208"/>
  <c r="F823" i="208"/>
  <c r="G823" i="208"/>
  <c r="H823" i="208"/>
  <c r="I823" i="208"/>
  <c r="J823" i="208"/>
  <c r="K823" i="208"/>
  <c r="L823" i="208"/>
  <c r="M823" i="208"/>
  <c r="N823" i="208"/>
  <c r="O823" i="208"/>
  <c r="P823" i="208"/>
  <c r="Q823" i="208"/>
  <c r="R823" i="208"/>
  <c r="S823" i="208"/>
  <c r="T823" i="208"/>
  <c r="U823" i="208"/>
  <c r="V823" i="208"/>
  <c r="W823" i="208"/>
  <c r="X823" i="208"/>
  <c r="Y823" i="208"/>
  <c r="Z823" i="208"/>
  <c r="AA823" i="208"/>
  <c r="AB823" i="208"/>
  <c r="AC823" i="208"/>
  <c r="AD823" i="208"/>
  <c r="AE823" i="208"/>
  <c r="AF823" i="208"/>
  <c r="AG823" i="208"/>
  <c r="AH823" i="208"/>
  <c r="AI823" i="208"/>
  <c r="AJ823" i="208"/>
  <c r="A824" i="208"/>
  <c r="B824" i="208"/>
  <c r="C824" i="208"/>
  <c r="D824" i="208"/>
  <c r="E824" i="208"/>
  <c r="F824" i="208"/>
  <c r="G824" i="208"/>
  <c r="H824" i="208"/>
  <c r="I824" i="208"/>
  <c r="J824" i="208"/>
  <c r="K824" i="208"/>
  <c r="L824" i="208"/>
  <c r="M824" i="208"/>
  <c r="N824" i="208"/>
  <c r="O824" i="208"/>
  <c r="P824" i="208"/>
  <c r="Q824" i="208"/>
  <c r="R824" i="208"/>
  <c r="S824" i="208"/>
  <c r="T824" i="208"/>
  <c r="U824" i="208"/>
  <c r="V824" i="208"/>
  <c r="W824" i="208"/>
  <c r="X824" i="208"/>
  <c r="Y824" i="208"/>
  <c r="Z824" i="208"/>
  <c r="AA824" i="208"/>
  <c r="AB824" i="208"/>
  <c r="AC824" i="208"/>
  <c r="AD824" i="208"/>
  <c r="AE824" i="208"/>
  <c r="AF824" i="208"/>
  <c r="AG824" i="208"/>
  <c r="AH824" i="208"/>
  <c r="AI824" i="208"/>
  <c r="AJ824" i="208"/>
  <c r="A825" i="208"/>
  <c r="B825" i="208"/>
  <c r="C825" i="208"/>
  <c r="D825" i="208"/>
  <c r="E825" i="208"/>
  <c r="F825" i="208"/>
  <c r="G825" i="208"/>
  <c r="H825" i="208"/>
  <c r="I825" i="208"/>
  <c r="J825" i="208"/>
  <c r="K825" i="208"/>
  <c r="L825" i="208"/>
  <c r="M825" i="208"/>
  <c r="N825" i="208"/>
  <c r="O825" i="208"/>
  <c r="P825" i="208"/>
  <c r="Q825" i="208"/>
  <c r="R825" i="208"/>
  <c r="S825" i="208"/>
  <c r="T825" i="208"/>
  <c r="U825" i="208"/>
  <c r="V825" i="208"/>
  <c r="W825" i="208"/>
  <c r="X825" i="208"/>
  <c r="Y825" i="208"/>
  <c r="Z825" i="208"/>
  <c r="AA825" i="208"/>
  <c r="AB825" i="208"/>
  <c r="AC825" i="208"/>
  <c r="AD825" i="208"/>
  <c r="AE825" i="208"/>
  <c r="AF825" i="208"/>
  <c r="AG825" i="208"/>
  <c r="AH825" i="208"/>
  <c r="AI825" i="208"/>
  <c r="AJ825" i="208"/>
  <c r="A826" i="208"/>
  <c r="B826" i="208"/>
  <c r="C826" i="208"/>
  <c r="D826" i="208"/>
  <c r="E826" i="208"/>
  <c r="F826" i="208"/>
  <c r="G826" i="208"/>
  <c r="H826" i="208"/>
  <c r="I826" i="208"/>
  <c r="J826" i="208"/>
  <c r="K826" i="208"/>
  <c r="L826" i="208"/>
  <c r="M826" i="208"/>
  <c r="N826" i="208"/>
  <c r="O826" i="208"/>
  <c r="P826" i="208"/>
  <c r="Q826" i="208"/>
  <c r="R826" i="208"/>
  <c r="S826" i="208"/>
  <c r="T826" i="208"/>
  <c r="U826" i="208"/>
  <c r="V826" i="208"/>
  <c r="W826" i="208"/>
  <c r="X826" i="208"/>
  <c r="Y826" i="208"/>
  <c r="Z826" i="208"/>
  <c r="AA826" i="208"/>
  <c r="AB826" i="208"/>
  <c r="AC826" i="208"/>
  <c r="AD826" i="208"/>
  <c r="AE826" i="208"/>
  <c r="AF826" i="208"/>
  <c r="AG826" i="208"/>
  <c r="AH826" i="208"/>
  <c r="AI826" i="208"/>
  <c r="AJ826" i="208"/>
  <c r="A827" i="208"/>
  <c r="B827" i="208"/>
  <c r="C827" i="208"/>
  <c r="D827" i="208"/>
  <c r="E827" i="208"/>
  <c r="F827" i="208"/>
  <c r="G827" i="208"/>
  <c r="H827" i="208"/>
  <c r="I827" i="208"/>
  <c r="J827" i="208"/>
  <c r="K827" i="208"/>
  <c r="L827" i="208"/>
  <c r="M827" i="208"/>
  <c r="N827" i="208"/>
  <c r="O827" i="208"/>
  <c r="P827" i="208"/>
  <c r="Q827" i="208"/>
  <c r="R827" i="208"/>
  <c r="S827" i="208"/>
  <c r="T827" i="208"/>
  <c r="U827" i="208"/>
  <c r="V827" i="208"/>
  <c r="W827" i="208"/>
  <c r="X827" i="208"/>
  <c r="Y827" i="208"/>
  <c r="Z827" i="208"/>
  <c r="AA827" i="208"/>
  <c r="AB827" i="208"/>
  <c r="AC827" i="208"/>
  <c r="AD827" i="208"/>
  <c r="AE827" i="208"/>
  <c r="AF827" i="208"/>
  <c r="AG827" i="208"/>
  <c r="AH827" i="208"/>
  <c r="AI827" i="208"/>
  <c r="AJ827" i="208"/>
  <c r="A828" i="208"/>
  <c r="B828" i="208"/>
  <c r="C828" i="208"/>
  <c r="D828" i="208"/>
  <c r="E828" i="208"/>
  <c r="F828" i="208"/>
  <c r="G828" i="208"/>
  <c r="H828" i="208"/>
  <c r="I828" i="208"/>
  <c r="J828" i="208"/>
  <c r="K828" i="208"/>
  <c r="L828" i="208"/>
  <c r="M828" i="208"/>
  <c r="N828" i="208"/>
  <c r="O828" i="208"/>
  <c r="P828" i="208"/>
  <c r="Q828" i="208"/>
  <c r="R828" i="208"/>
  <c r="S828" i="208"/>
  <c r="T828" i="208"/>
  <c r="U828" i="208"/>
  <c r="V828" i="208"/>
  <c r="W828" i="208"/>
  <c r="X828" i="208"/>
  <c r="Y828" i="208"/>
  <c r="Z828" i="208"/>
  <c r="AA828" i="208"/>
  <c r="AB828" i="208"/>
  <c r="AC828" i="208"/>
  <c r="AD828" i="208"/>
  <c r="AE828" i="208"/>
  <c r="AF828" i="208"/>
  <c r="AG828" i="208"/>
  <c r="AH828" i="208"/>
  <c r="AI828" i="208"/>
  <c r="AJ828" i="208"/>
  <c r="A829" i="208"/>
  <c r="B829" i="208"/>
  <c r="C829" i="208"/>
  <c r="D829" i="208"/>
  <c r="E829" i="208"/>
  <c r="F829" i="208"/>
  <c r="G829" i="208"/>
  <c r="H829" i="208"/>
  <c r="I829" i="208"/>
  <c r="J829" i="208"/>
  <c r="K829" i="208"/>
  <c r="L829" i="208"/>
  <c r="M829" i="208"/>
  <c r="N829" i="208"/>
  <c r="O829" i="208"/>
  <c r="P829" i="208"/>
  <c r="Q829" i="208"/>
  <c r="R829" i="208"/>
  <c r="S829" i="208"/>
  <c r="T829" i="208"/>
  <c r="U829" i="208"/>
  <c r="V829" i="208"/>
  <c r="W829" i="208"/>
  <c r="X829" i="208"/>
  <c r="Y829" i="208"/>
  <c r="Z829" i="208"/>
  <c r="AA829" i="208"/>
  <c r="AB829" i="208"/>
  <c r="AC829" i="208"/>
  <c r="AD829" i="208"/>
  <c r="AE829" i="208"/>
  <c r="AF829" i="208"/>
  <c r="AG829" i="208"/>
  <c r="AH829" i="208"/>
  <c r="AI829" i="208"/>
  <c r="AJ829" i="208"/>
  <c r="A830" i="208"/>
  <c r="B830" i="208"/>
  <c r="C830" i="208"/>
  <c r="D830" i="208"/>
  <c r="E830" i="208"/>
  <c r="F830" i="208"/>
  <c r="G830" i="208"/>
  <c r="H830" i="208"/>
  <c r="I830" i="208"/>
  <c r="J830" i="208"/>
  <c r="K830" i="208"/>
  <c r="L830" i="208"/>
  <c r="M830" i="208"/>
  <c r="N830" i="208"/>
  <c r="O830" i="208"/>
  <c r="P830" i="208"/>
  <c r="Q830" i="208"/>
  <c r="R830" i="208"/>
  <c r="S830" i="208"/>
  <c r="T830" i="208"/>
  <c r="U830" i="208"/>
  <c r="V830" i="208"/>
  <c r="W830" i="208"/>
  <c r="X830" i="208"/>
  <c r="Y830" i="208"/>
  <c r="Z830" i="208"/>
  <c r="AA830" i="208"/>
  <c r="AB830" i="208"/>
  <c r="AC830" i="208"/>
  <c r="AD830" i="208"/>
  <c r="AE830" i="208"/>
  <c r="AF830" i="208"/>
  <c r="AG830" i="208"/>
  <c r="AH830" i="208"/>
  <c r="AI830" i="208"/>
  <c r="AJ830" i="208"/>
  <c r="A831" i="208"/>
  <c r="B831" i="208"/>
  <c r="C831" i="208"/>
  <c r="D831" i="208"/>
  <c r="E831" i="208"/>
  <c r="F831" i="208"/>
  <c r="G831" i="208"/>
  <c r="H831" i="208"/>
  <c r="I831" i="208"/>
  <c r="J831" i="208"/>
  <c r="K831" i="208"/>
  <c r="L831" i="208"/>
  <c r="M831" i="208"/>
  <c r="N831" i="208"/>
  <c r="O831" i="208"/>
  <c r="P831" i="208"/>
  <c r="Q831" i="208"/>
  <c r="R831" i="208"/>
  <c r="S831" i="208"/>
  <c r="T831" i="208"/>
  <c r="U831" i="208"/>
  <c r="V831" i="208"/>
  <c r="W831" i="208"/>
  <c r="X831" i="208"/>
  <c r="Y831" i="208"/>
  <c r="Z831" i="208"/>
  <c r="AA831" i="208"/>
  <c r="AB831" i="208"/>
  <c r="AC831" i="208"/>
  <c r="AD831" i="208"/>
  <c r="AE831" i="208"/>
  <c r="AF831" i="208"/>
  <c r="AG831" i="208"/>
  <c r="AH831" i="208"/>
  <c r="AI831" i="208"/>
  <c r="AJ831" i="208"/>
  <c r="A832" i="208"/>
  <c r="B832" i="208"/>
  <c r="C832" i="208"/>
  <c r="D832" i="208"/>
  <c r="E832" i="208"/>
  <c r="F832" i="208"/>
  <c r="G832" i="208"/>
  <c r="H832" i="208"/>
  <c r="I832" i="208"/>
  <c r="J832" i="208"/>
  <c r="K832" i="208"/>
  <c r="L832" i="208"/>
  <c r="M832" i="208"/>
  <c r="N832" i="208"/>
  <c r="O832" i="208"/>
  <c r="P832" i="208"/>
  <c r="Q832" i="208"/>
  <c r="R832" i="208"/>
  <c r="S832" i="208"/>
  <c r="T832" i="208"/>
  <c r="U832" i="208"/>
  <c r="V832" i="208"/>
  <c r="W832" i="208"/>
  <c r="X832" i="208"/>
  <c r="Y832" i="208"/>
  <c r="Z832" i="208"/>
  <c r="AA832" i="208"/>
  <c r="AB832" i="208"/>
  <c r="AC832" i="208"/>
  <c r="AD832" i="208"/>
  <c r="AE832" i="208"/>
  <c r="AF832" i="208"/>
  <c r="AG832" i="208"/>
  <c r="AH832" i="208"/>
  <c r="AI832" i="208"/>
  <c r="AJ832" i="208"/>
  <c r="A833" i="208"/>
  <c r="B833" i="208"/>
  <c r="C833" i="208"/>
  <c r="D833" i="208"/>
  <c r="E833" i="208"/>
  <c r="F833" i="208"/>
  <c r="G833" i="208"/>
  <c r="H833" i="208"/>
  <c r="I833" i="208"/>
  <c r="J833" i="208"/>
  <c r="K833" i="208"/>
  <c r="L833" i="208"/>
  <c r="M833" i="208"/>
  <c r="N833" i="208"/>
  <c r="O833" i="208"/>
  <c r="P833" i="208"/>
  <c r="Q833" i="208"/>
  <c r="R833" i="208"/>
  <c r="S833" i="208"/>
  <c r="T833" i="208"/>
  <c r="U833" i="208"/>
  <c r="V833" i="208"/>
  <c r="W833" i="208"/>
  <c r="X833" i="208"/>
  <c r="Y833" i="208"/>
  <c r="Z833" i="208"/>
  <c r="AA833" i="208"/>
  <c r="AB833" i="208"/>
  <c r="AC833" i="208"/>
  <c r="AD833" i="208"/>
  <c r="AE833" i="208"/>
  <c r="AF833" i="208"/>
  <c r="AG833" i="208"/>
  <c r="AH833" i="208"/>
  <c r="AI833" i="208"/>
  <c r="AJ833" i="208"/>
  <c r="A834" i="208"/>
  <c r="B834" i="208"/>
  <c r="C834" i="208"/>
  <c r="D834" i="208"/>
  <c r="E834" i="208"/>
  <c r="F834" i="208"/>
  <c r="G834" i="208"/>
  <c r="H834" i="208"/>
  <c r="I834" i="208"/>
  <c r="J834" i="208"/>
  <c r="K834" i="208"/>
  <c r="L834" i="208"/>
  <c r="M834" i="208"/>
  <c r="N834" i="208"/>
  <c r="O834" i="208"/>
  <c r="P834" i="208"/>
  <c r="Q834" i="208"/>
  <c r="R834" i="208"/>
  <c r="S834" i="208"/>
  <c r="T834" i="208"/>
  <c r="U834" i="208"/>
  <c r="V834" i="208"/>
  <c r="W834" i="208"/>
  <c r="X834" i="208"/>
  <c r="Y834" i="208"/>
  <c r="Z834" i="208"/>
  <c r="AA834" i="208"/>
  <c r="AB834" i="208"/>
  <c r="AC834" i="208"/>
  <c r="AD834" i="208"/>
  <c r="AE834" i="208"/>
  <c r="AF834" i="208"/>
  <c r="AG834" i="208"/>
  <c r="AH834" i="208"/>
  <c r="AI834" i="208"/>
  <c r="AJ834" i="208"/>
  <c r="A835" i="208"/>
  <c r="B835" i="208"/>
  <c r="C835" i="208"/>
  <c r="D835" i="208"/>
  <c r="E835" i="208"/>
  <c r="F835" i="208"/>
  <c r="G835" i="208"/>
  <c r="H835" i="208"/>
  <c r="I835" i="208"/>
  <c r="J835" i="208"/>
  <c r="K835" i="208"/>
  <c r="L835" i="208"/>
  <c r="M835" i="208"/>
  <c r="N835" i="208"/>
  <c r="O835" i="208"/>
  <c r="P835" i="208"/>
  <c r="Q835" i="208"/>
  <c r="R835" i="208"/>
  <c r="S835" i="208"/>
  <c r="T835" i="208"/>
  <c r="U835" i="208"/>
  <c r="V835" i="208"/>
  <c r="W835" i="208"/>
  <c r="X835" i="208"/>
  <c r="Y835" i="208"/>
  <c r="Z835" i="208"/>
  <c r="AA835" i="208"/>
  <c r="AB835" i="208"/>
  <c r="AC835" i="208"/>
  <c r="AD835" i="208"/>
  <c r="AE835" i="208"/>
  <c r="AF835" i="208"/>
  <c r="AG835" i="208"/>
  <c r="AH835" i="208"/>
  <c r="AI835" i="208"/>
  <c r="AJ835" i="208"/>
  <c r="A836" i="208"/>
  <c r="B836" i="208"/>
  <c r="C836" i="208"/>
  <c r="D836" i="208"/>
  <c r="E836" i="208"/>
  <c r="F836" i="208"/>
  <c r="G836" i="208"/>
  <c r="H836" i="208"/>
  <c r="I836" i="208"/>
  <c r="J836" i="208"/>
  <c r="K836" i="208"/>
  <c r="L836" i="208"/>
  <c r="M836" i="208"/>
  <c r="N836" i="208"/>
  <c r="O836" i="208"/>
  <c r="P836" i="208"/>
  <c r="Q836" i="208"/>
  <c r="R836" i="208"/>
  <c r="S836" i="208"/>
  <c r="T836" i="208"/>
  <c r="U836" i="208"/>
  <c r="V836" i="208"/>
  <c r="W836" i="208"/>
  <c r="X836" i="208"/>
  <c r="Y836" i="208"/>
  <c r="Z836" i="208"/>
  <c r="AA836" i="208"/>
  <c r="AB836" i="208"/>
  <c r="AC836" i="208"/>
  <c r="AD836" i="208"/>
  <c r="AE836" i="208"/>
  <c r="AF836" i="208"/>
  <c r="AG836" i="208"/>
  <c r="AH836" i="208"/>
  <c r="AI836" i="208"/>
  <c r="AJ836" i="208"/>
  <c r="A837" i="208"/>
  <c r="B837" i="208"/>
  <c r="C837" i="208"/>
  <c r="D837" i="208"/>
  <c r="E837" i="208"/>
  <c r="F837" i="208"/>
  <c r="G837" i="208"/>
  <c r="H837" i="208"/>
  <c r="I837" i="208"/>
  <c r="J837" i="208"/>
  <c r="K837" i="208"/>
  <c r="L837" i="208"/>
  <c r="M837" i="208"/>
  <c r="N837" i="208"/>
  <c r="O837" i="208"/>
  <c r="P837" i="208"/>
  <c r="Q837" i="208"/>
  <c r="R837" i="208"/>
  <c r="S837" i="208"/>
  <c r="T837" i="208"/>
  <c r="U837" i="208"/>
  <c r="V837" i="208"/>
  <c r="W837" i="208"/>
  <c r="X837" i="208"/>
  <c r="Y837" i="208"/>
  <c r="Z837" i="208"/>
  <c r="AA837" i="208"/>
  <c r="AB837" i="208"/>
  <c r="AC837" i="208"/>
  <c r="AD837" i="208"/>
  <c r="AE837" i="208"/>
  <c r="AF837" i="208"/>
  <c r="AG837" i="208"/>
  <c r="AH837" i="208"/>
  <c r="AI837" i="208"/>
  <c r="AJ837" i="208"/>
  <c r="A838" i="208"/>
  <c r="B838" i="208"/>
  <c r="C838" i="208"/>
  <c r="D838" i="208"/>
  <c r="E838" i="208"/>
  <c r="F838" i="208"/>
  <c r="G838" i="208"/>
  <c r="H838" i="208"/>
  <c r="I838" i="208"/>
  <c r="J838" i="208"/>
  <c r="K838" i="208"/>
  <c r="L838" i="208"/>
  <c r="M838" i="208"/>
  <c r="N838" i="208"/>
  <c r="O838" i="208"/>
  <c r="P838" i="208"/>
  <c r="Q838" i="208"/>
  <c r="R838" i="208"/>
  <c r="S838" i="208"/>
  <c r="T838" i="208"/>
  <c r="U838" i="208"/>
  <c r="V838" i="208"/>
  <c r="W838" i="208"/>
  <c r="X838" i="208"/>
  <c r="Y838" i="208"/>
  <c r="Z838" i="208"/>
  <c r="AA838" i="208"/>
  <c r="AB838" i="208"/>
  <c r="AC838" i="208"/>
  <c r="AD838" i="208"/>
  <c r="AE838" i="208"/>
  <c r="AF838" i="208"/>
  <c r="AG838" i="208"/>
  <c r="AH838" i="208"/>
  <c r="AI838" i="208"/>
  <c r="AJ838" i="208"/>
  <c r="A839" i="208"/>
  <c r="B839" i="208"/>
  <c r="C839" i="208"/>
  <c r="D839" i="208"/>
  <c r="E839" i="208"/>
  <c r="F839" i="208"/>
  <c r="G839" i="208"/>
  <c r="H839" i="208"/>
  <c r="I839" i="208"/>
  <c r="J839" i="208"/>
  <c r="K839" i="208"/>
  <c r="L839" i="208"/>
  <c r="M839" i="208"/>
  <c r="N839" i="208"/>
  <c r="O839" i="208"/>
  <c r="P839" i="208"/>
  <c r="Q839" i="208"/>
  <c r="R839" i="208"/>
  <c r="S839" i="208"/>
  <c r="T839" i="208"/>
  <c r="U839" i="208"/>
  <c r="V839" i="208"/>
  <c r="W839" i="208"/>
  <c r="X839" i="208"/>
  <c r="Y839" i="208"/>
  <c r="Z839" i="208"/>
  <c r="AA839" i="208"/>
  <c r="AB839" i="208"/>
  <c r="AC839" i="208"/>
  <c r="AD839" i="208"/>
  <c r="AE839" i="208"/>
  <c r="AF839" i="208"/>
  <c r="AG839" i="208"/>
  <c r="AH839" i="208"/>
  <c r="AI839" i="208"/>
  <c r="AJ839" i="208"/>
  <c r="A840" i="208"/>
  <c r="B840" i="208"/>
  <c r="C840" i="208"/>
  <c r="D840" i="208"/>
  <c r="E840" i="208"/>
  <c r="F840" i="208"/>
  <c r="G840" i="208"/>
  <c r="H840" i="208"/>
  <c r="I840" i="208"/>
  <c r="J840" i="208"/>
  <c r="K840" i="208"/>
  <c r="L840" i="208"/>
  <c r="M840" i="208"/>
  <c r="N840" i="208"/>
  <c r="O840" i="208"/>
  <c r="P840" i="208"/>
  <c r="Q840" i="208"/>
  <c r="R840" i="208"/>
  <c r="S840" i="208"/>
  <c r="T840" i="208"/>
  <c r="U840" i="208"/>
  <c r="V840" i="208"/>
  <c r="W840" i="208"/>
  <c r="X840" i="208"/>
  <c r="Y840" i="208"/>
  <c r="Z840" i="208"/>
  <c r="AA840" i="208"/>
  <c r="AB840" i="208"/>
  <c r="AC840" i="208"/>
  <c r="AD840" i="208"/>
  <c r="AE840" i="208"/>
  <c r="AF840" i="208"/>
  <c r="AG840" i="208"/>
  <c r="AH840" i="208"/>
  <c r="AI840" i="208"/>
  <c r="AJ840" i="208"/>
  <c r="A841" i="208"/>
  <c r="B841" i="208"/>
  <c r="C841" i="208"/>
  <c r="D841" i="208"/>
  <c r="E841" i="208"/>
  <c r="F841" i="208"/>
  <c r="G841" i="208"/>
  <c r="H841" i="208"/>
  <c r="I841" i="208"/>
  <c r="J841" i="208"/>
  <c r="K841" i="208"/>
  <c r="L841" i="208"/>
  <c r="M841" i="208"/>
  <c r="N841" i="208"/>
  <c r="O841" i="208"/>
  <c r="P841" i="208"/>
  <c r="Q841" i="208"/>
  <c r="R841" i="208"/>
  <c r="S841" i="208"/>
  <c r="T841" i="208"/>
  <c r="U841" i="208"/>
  <c r="V841" i="208"/>
  <c r="W841" i="208"/>
  <c r="X841" i="208"/>
  <c r="Y841" i="208"/>
  <c r="Z841" i="208"/>
  <c r="AA841" i="208"/>
  <c r="AB841" i="208"/>
  <c r="AC841" i="208"/>
  <c r="AD841" i="208"/>
  <c r="AE841" i="208"/>
  <c r="AF841" i="208"/>
  <c r="AG841" i="208"/>
  <c r="AH841" i="208"/>
  <c r="AI841" i="208"/>
  <c r="AJ841" i="208"/>
  <c r="A842" i="208"/>
  <c r="B842" i="208"/>
  <c r="C842" i="208"/>
  <c r="D842" i="208"/>
  <c r="E842" i="208"/>
  <c r="F842" i="208"/>
  <c r="G842" i="208"/>
  <c r="H842" i="208"/>
  <c r="I842" i="208"/>
  <c r="J842" i="208"/>
  <c r="K842" i="208"/>
  <c r="L842" i="208"/>
  <c r="M842" i="208"/>
  <c r="N842" i="208"/>
  <c r="O842" i="208"/>
  <c r="P842" i="208"/>
  <c r="Q842" i="208"/>
  <c r="R842" i="208"/>
  <c r="S842" i="208"/>
  <c r="T842" i="208"/>
  <c r="U842" i="208"/>
  <c r="V842" i="208"/>
  <c r="W842" i="208"/>
  <c r="X842" i="208"/>
  <c r="Y842" i="208"/>
  <c r="Z842" i="208"/>
  <c r="AA842" i="208"/>
  <c r="AB842" i="208"/>
  <c r="AC842" i="208"/>
  <c r="AD842" i="208"/>
  <c r="AE842" i="208"/>
  <c r="AF842" i="208"/>
  <c r="AG842" i="208"/>
  <c r="AH842" i="208"/>
  <c r="AI842" i="208"/>
  <c r="AJ842" i="208"/>
  <c r="A843" i="208"/>
  <c r="B843" i="208"/>
  <c r="C843" i="208"/>
  <c r="D843" i="208"/>
  <c r="E843" i="208"/>
  <c r="F843" i="208"/>
  <c r="G843" i="208"/>
  <c r="H843" i="208"/>
  <c r="I843" i="208"/>
  <c r="J843" i="208"/>
  <c r="K843" i="208"/>
  <c r="L843" i="208"/>
  <c r="M843" i="208"/>
  <c r="N843" i="208"/>
  <c r="O843" i="208"/>
  <c r="P843" i="208"/>
  <c r="Q843" i="208"/>
  <c r="R843" i="208"/>
  <c r="S843" i="208"/>
  <c r="T843" i="208"/>
  <c r="U843" i="208"/>
  <c r="V843" i="208"/>
  <c r="W843" i="208"/>
  <c r="X843" i="208"/>
  <c r="Y843" i="208"/>
  <c r="Z843" i="208"/>
  <c r="AA843" i="208"/>
  <c r="AB843" i="208"/>
  <c r="AC843" i="208"/>
  <c r="AD843" i="208"/>
  <c r="AE843" i="208"/>
  <c r="AF843" i="208"/>
  <c r="AG843" i="208"/>
  <c r="AH843" i="208"/>
  <c r="AI843" i="208"/>
  <c r="AJ843" i="208"/>
  <c r="A844" i="208"/>
  <c r="B844" i="208"/>
  <c r="C844" i="208"/>
  <c r="D844" i="208"/>
  <c r="E844" i="208"/>
  <c r="F844" i="208"/>
  <c r="G844" i="208"/>
  <c r="H844" i="208"/>
  <c r="I844" i="208"/>
  <c r="J844" i="208"/>
  <c r="K844" i="208"/>
  <c r="L844" i="208"/>
  <c r="M844" i="208"/>
  <c r="N844" i="208"/>
  <c r="O844" i="208"/>
  <c r="P844" i="208"/>
  <c r="Q844" i="208"/>
  <c r="R844" i="208"/>
  <c r="S844" i="208"/>
  <c r="T844" i="208"/>
  <c r="U844" i="208"/>
  <c r="V844" i="208"/>
  <c r="W844" i="208"/>
  <c r="X844" i="208"/>
  <c r="Y844" i="208"/>
  <c r="Z844" i="208"/>
  <c r="AA844" i="208"/>
  <c r="AB844" i="208"/>
  <c r="AC844" i="208"/>
  <c r="AD844" i="208"/>
  <c r="AE844" i="208"/>
  <c r="AF844" i="208"/>
  <c r="AG844" i="208"/>
  <c r="AH844" i="208"/>
  <c r="AI844" i="208"/>
  <c r="AJ844" i="208"/>
  <c r="A845" i="208"/>
  <c r="B845" i="208"/>
  <c r="C845" i="208"/>
  <c r="D845" i="208"/>
  <c r="E845" i="208"/>
  <c r="F845" i="208"/>
  <c r="G845" i="208"/>
  <c r="H845" i="208"/>
  <c r="I845" i="208"/>
  <c r="J845" i="208"/>
  <c r="K845" i="208"/>
  <c r="L845" i="208"/>
  <c r="M845" i="208"/>
  <c r="N845" i="208"/>
  <c r="O845" i="208"/>
  <c r="P845" i="208"/>
  <c r="Q845" i="208"/>
  <c r="R845" i="208"/>
  <c r="S845" i="208"/>
  <c r="T845" i="208"/>
  <c r="U845" i="208"/>
  <c r="V845" i="208"/>
  <c r="W845" i="208"/>
  <c r="X845" i="208"/>
  <c r="Y845" i="208"/>
  <c r="Z845" i="208"/>
  <c r="AA845" i="208"/>
  <c r="AB845" i="208"/>
  <c r="AC845" i="208"/>
  <c r="AD845" i="208"/>
  <c r="AE845" i="208"/>
  <c r="AF845" i="208"/>
  <c r="AG845" i="208"/>
  <c r="AH845" i="208"/>
  <c r="AI845" i="208"/>
  <c r="AJ845" i="208"/>
  <c r="A846" i="208"/>
  <c r="B846" i="208"/>
  <c r="C846" i="208"/>
  <c r="D846" i="208"/>
  <c r="E846" i="208"/>
  <c r="F846" i="208"/>
  <c r="G846" i="208"/>
  <c r="H846" i="208"/>
  <c r="I846" i="208"/>
  <c r="J846" i="208"/>
  <c r="K846" i="208"/>
  <c r="L846" i="208"/>
  <c r="M846" i="208"/>
  <c r="N846" i="208"/>
  <c r="O846" i="208"/>
  <c r="P846" i="208"/>
  <c r="Q846" i="208"/>
  <c r="R846" i="208"/>
  <c r="S846" i="208"/>
  <c r="T846" i="208"/>
  <c r="U846" i="208"/>
  <c r="V846" i="208"/>
  <c r="W846" i="208"/>
  <c r="X846" i="208"/>
  <c r="Y846" i="208"/>
  <c r="Z846" i="208"/>
  <c r="AA846" i="208"/>
  <c r="AB846" i="208"/>
  <c r="AC846" i="208"/>
  <c r="AD846" i="208"/>
  <c r="AE846" i="208"/>
  <c r="AF846" i="208"/>
  <c r="AG846" i="208"/>
  <c r="AH846" i="208"/>
  <c r="AI846" i="208"/>
  <c r="AJ846" i="208"/>
  <c r="A847" i="208"/>
  <c r="B847" i="208"/>
  <c r="C847" i="208"/>
  <c r="D847" i="208"/>
  <c r="E847" i="208"/>
  <c r="F847" i="208"/>
  <c r="G847" i="208"/>
  <c r="H847" i="208"/>
  <c r="I847" i="208"/>
  <c r="J847" i="208"/>
  <c r="K847" i="208"/>
  <c r="L847" i="208"/>
  <c r="M847" i="208"/>
  <c r="N847" i="208"/>
  <c r="O847" i="208"/>
  <c r="P847" i="208"/>
  <c r="Q847" i="208"/>
  <c r="R847" i="208"/>
  <c r="S847" i="208"/>
  <c r="T847" i="208"/>
  <c r="U847" i="208"/>
  <c r="V847" i="208"/>
  <c r="W847" i="208"/>
  <c r="X847" i="208"/>
  <c r="Y847" i="208"/>
  <c r="Z847" i="208"/>
  <c r="AA847" i="208"/>
  <c r="AB847" i="208"/>
  <c r="AC847" i="208"/>
  <c r="AD847" i="208"/>
  <c r="AE847" i="208"/>
  <c r="AF847" i="208"/>
  <c r="AG847" i="208"/>
  <c r="AH847" i="208"/>
  <c r="AI847" i="208"/>
  <c r="AJ847" i="208"/>
  <c r="A848" i="208"/>
  <c r="B848" i="208"/>
  <c r="C848" i="208"/>
  <c r="D848" i="208"/>
  <c r="E848" i="208"/>
  <c r="F848" i="208"/>
  <c r="G848" i="208"/>
  <c r="H848" i="208"/>
  <c r="I848" i="208"/>
  <c r="J848" i="208"/>
  <c r="K848" i="208"/>
  <c r="L848" i="208"/>
  <c r="M848" i="208"/>
  <c r="N848" i="208"/>
  <c r="O848" i="208"/>
  <c r="P848" i="208"/>
  <c r="Q848" i="208"/>
  <c r="R848" i="208"/>
  <c r="S848" i="208"/>
  <c r="T848" i="208"/>
  <c r="U848" i="208"/>
  <c r="V848" i="208"/>
  <c r="W848" i="208"/>
  <c r="X848" i="208"/>
  <c r="Y848" i="208"/>
  <c r="Z848" i="208"/>
  <c r="AA848" i="208"/>
  <c r="AB848" i="208"/>
  <c r="AC848" i="208"/>
  <c r="AD848" i="208"/>
  <c r="AE848" i="208"/>
  <c r="AF848" i="208"/>
  <c r="AG848" i="208"/>
  <c r="AH848" i="208"/>
  <c r="AI848" i="208"/>
  <c r="AJ848" i="208"/>
  <c r="A849" i="208"/>
  <c r="B849" i="208"/>
  <c r="C849" i="208"/>
  <c r="D849" i="208"/>
  <c r="E849" i="208"/>
  <c r="F849" i="208"/>
  <c r="G849" i="208"/>
  <c r="H849" i="208"/>
  <c r="I849" i="208"/>
  <c r="J849" i="208"/>
  <c r="K849" i="208"/>
  <c r="L849" i="208"/>
  <c r="M849" i="208"/>
  <c r="N849" i="208"/>
  <c r="O849" i="208"/>
  <c r="P849" i="208"/>
  <c r="Q849" i="208"/>
  <c r="R849" i="208"/>
  <c r="S849" i="208"/>
  <c r="T849" i="208"/>
  <c r="U849" i="208"/>
  <c r="V849" i="208"/>
  <c r="W849" i="208"/>
  <c r="X849" i="208"/>
  <c r="Y849" i="208"/>
  <c r="Z849" i="208"/>
  <c r="AA849" i="208"/>
  <c r="AB849" i="208"/>
  <c r="AC849" i="208"/>
  <c r="AD849" i="208"/>
  <c r="AE849" i="208"/>
  <c r="AF849" i="208"/>
  <c r="AG849" i="208"/>
  <c r="AH849" i="208"/>
  <c r="AI849" i="208"/>
  <c r="AJ849" i="208"/>
  <c r="A850" i="208"/>
  <c r="B850" i="208"/>
  <c r="C850" i="208"/>
  <c r="D850" i="208"/>
  <c r="E850" i="208"/>
  <c r="F850" i="208"/>
  <c r="G850" i="208"/>
  <c r="H850" i="208"/>
  <c r="I850" i="208"/>
  <c r="J850" i="208"/>
  <c r="K850" i="208"/>
  <c r="L850" i="208"/>
  <c r="M850" i="208"/>
  <c r="N850" i="208"/>
  <c r="O850" i="208"/>
  <c r="P850" i="208"/>
  <c r="Q850" i="208"/>
  <c r="R850" i="208"/>
  <c r="S850" i="208"/>
  <c r="T850" i="208"/>
  <c r="U850" i="208"/>
  <c r="V850" i="208"/>
  <c r="W850" i="208"/>
  <c r="X850" i="208"/>
  <c r="Y850" i="208"/>
  <c r="Z850" i="208"/>
  <c r="AA850" i="208"/>
  <c r="AB850" i="208"/>
  <c r="AC850" i="208"/>
  <c r="AD850" i="208"/>
  <c r="AE850" i="208"/>
  <c r="AF850" i="208"/>
  <c r="AG850" i="208"/>
  <c r="AH850" i="208"/>
  <c r="AI850" i="208"/>
  <c r="AJ850" i="208"/>
  <c r="A851" i="208"/>
  <c r="B851" i="208"/>
  <c r="C851" i="208"/>
  <c r="D851" i="208"/>
  <c r="E851" i="208"/>
  <c r="F851" i="208"/>
  <c r="G851" i="208"/>
  <c r="H851" i="208"/>
  <c r="I851" i="208"/>
  <c r="J851" i="208"/>
  <c r="K851" i="208"/>
  <c r="L851" i="208"/>
  <c r="M851" i="208"/>
  <c r="N851" i="208"/>
  <c r="O851" i="208"/>
  <c r="P851" i="208"/>
  <c r="Q851" i="208"/>
  <c r="R851" i="208"/>
  <c r="S851" i="208"/>
  <c r="T851" i="208"/>
  <c r="U851" i="208"/>
  <c r="V851" i="208"/>
  <c r="W851" i="208"/>
  <c r="X851" i="208"/>
  <c r="Y851" i="208"/>
  <c r="Z851" i="208"/>
  <c r="AA851" i="208"/>
  <c r="AB851" i="208"/>
  <c r="AC851" i="208"/>
  <c r="AD851" i="208"/>
  <c r="AE851" i="208"/>
  <c r="AF851" i="208"/>
  <c r="AG851" i="208"/>
  <c r="AH851" i="208"/>
  <c r="AI851" i="208"/>
  <c r="AJ851" i="208"/>
  <c r="A852" i="208"/>
  <c r="B852" i="208"/>
  <c r="C852" i="208"/>
  <c r="D852" i="208"/>
  <c r="E852" i="208"/>
  <c r="F852" i="208"/>
  <c r="G852" i="208"/>
  <c r="H852" i="208"/>
  <c r="I852" i="208"/>
  <c r="J852" i="208"/>
  <c r="K852" i="208"/>
  <c r="L852" i="208"/>
  <c r="M852" i="208"/>
  <c r="N852" i="208"/>
  <c r="O852" i="208"/>
  <c r="P852" i="208"/>
  <c r="Q852" i="208"/>
  <c r="R852" i="208"/>
  <c r="S852" i="208"/>
  <c r="T852" i="208"/>
  <c r="U852" i="208"/>
  <c r="V852" i="208"/>
  <c r="W852" i="208"/>
  <c r="X852" i="208"/>
  <c r="Y852" i="208"/>
  <c r="Z852" i="208"/>
  <c r="AA852" i="208"/>
  <c r="AB852" i="208"/>
  <c r="AC852" i="208"/>
  <c r="AD852" i="208"/>
  <c r="AE852" i="208"/>
  <c r="AF852" i="208"/>
  <c r="AG852" i="208"/>
  <c r="AH852" i="208"/>
  <c r="AI852" i="208"/>
  <c r="AJ852" i="208"/>
  <c r="A853" i="208"/>
  <c r="B853" i="208"/>
  <c r="C853" i="208"/>
  <c r="D853" i="208"/>
  <c r="E853" i="208"/>
  <c r="F853" i="208"/>
  <c r="G853" i="208"/>
  <c r="H853" i="208"/>
  <c r="I853" i="208"/>
  <c r="J853" i="208"/>
  <c r="K853" i="208"/>
  <c r="L853" i="208"/>
  <c r="M853" i="208"/>
  <c r="N853" i="208"/>
  <c r="O853" i="208"/>
  <c r="P853" i="208"/>
  <c r="Q853" i="208"/>
  <c r="R853" i="208"/>
  <c r="S853" i="208"/>
  <c r="T853" i="208"/>
  <c r="U853" i="208"/>
  <c r="V853" i="208"/>
  <c r="W853" i="208"/>
  <c r="X853" i="208"/>
  <c r="Y853" i="208"/>
  <c r="Z853" i="208"/>
  <c r="AA853" i="208"/>
  <c r="AB853" i="208"/>
  <c r="AC853" i="208"/>
  <c r="AD853" i="208"/>
  <c r="AE853" i="208"/>
  <c r="AF853" i="208"/>
  <c r="AG853" i="208"/>
  <c r="AH853" i="208"/>
  <c r="AI853" i="208"/>
  <c r="AJ853" i="208"/>
  <c r="A854" i="208"/>
  <c r="B854" i="208"/>
  <c r="C854" i="208"/>
  <c r="D854" i="208"/>
  <c r="E854" i="208"/>
  <c r="F854" i="208"/>
  <c r="G854" i="208"/>
  <c r="H854" i="208"/>
  <c r="I854" i="208"/>
  <c r="J854" i="208"/>
  <c r="K854" i="208"/>
  <c r="L854" i="208"/>
  <c r="M854" i="208"/>
  <c r="N854" i="208"/>
  <c r="O854" i="208"/>
  <c r="P854" i="208"/>
  <c r="Q854" i="208"/>
  <c r="R854" i="208"/>
  <c r="S854" i="208"/>
  <c r="T854" i="208"/>
  <c r="U854" i="208"/>
  <c r="V854" i="208"/>
  <c r="W854" i="208"/>
  <c r="X854" i="208"/>
  <c r="Y854" i="208"/>
  <c r="Z854" i="208"/>
  <c r="AA854" i="208"/>
  <c r="AB854" i="208"/>
  <c r="AC854" i="208"/>
  <c r="AD854" i="208"/>
  <c r="AE854" i="208"/>
  <c r="AF854" i="208"/>
  <c r="AG854" i="208"/>
  <c r="AH854" i="208"/>
  <c r="AI854" i="208"/>
  <c r="AJ854" i="208"/>
  <c r="A855" i="208"/>
  <c r="B855" i="208"/>
  <c r="C855" i="208"/>
  <c r="D855" i="208"/>
  <c r="E855" i="208"/>
  <c r="F855" i="208"/>
  <c r="G855" i="208"/>
  <c r="H855" i="208"/>
  <c r="I855" i="208"/>
  <c r="J855" i="208"/>
  <c r="K855" i="208"/>
  <c r="L855" i="208"/>
  <c r="M855" i="208"/>
  <c r="N855" i="208"/>
  <c r="O855" i="208"/>
  <c r="P855" i="208"/>
  <c r="Q855" i="208"/>
  <c r="R855" i="208"/>
  <c r="S855" i="208"/>
  <c r="T855" i="208"/>
  <c r="U855" i="208"/>
  <c r="V855" i="208"/>
  <c r="W855" i="208"/>
  <c r="X855" i="208"/>
  <c r="Y855" i="208"/>
  <c r="Z855" i="208"/>
  <c r="AA855" i="208"/>
  <c r="AB855" i="208"/>
  <c r="AC855" i="208"/>
  <c r="AD855" i="208"/>
  <c r="AE855" i="208"/>
  <c r="AF855" i="208"/>
  <c r="AG855" i="208"/>
  <c r="AH855" i="208"/>
  <c r="AI855" i="208"/>
  <c r="AJ855" i="208"/>
  <c r="A856" i="208"/>
  <c r="B856" i="208"/>
  <c r="C856" i="208"/>
  <c r="D856" i="208"/>
  <c r="E856" i="208"/>
  <c r="F856" i="208"/>
  <c r="G856" i="208"/>
  <c r="H856" i="208"/>
  <c r="I856" i="208"/>
  <c r="J856" i="208"/>
  <c r="K856" i="208"/>
  <c r="L856" i="208"/>
  <c r="M856" i="208"/>
  <c r="N856" i="208"/>
  <c r="O856" i="208"/>
  <c r="P856" i="208"/>
  <c r="Q856" i="208"/>
  <c r="R856" i="208"/>
  <c r="S856" i="208"/>
  <c r="T856" i="208"/>
  <c r="U856" i="208"/>
  <c r="V856" i="208"/>
  <c r="W856" i="208"/>
  <c r="X856" i="208"/>
  <c r="Y856" i="208"/>
  <c r="Z856" i="208"/>
  <c r="AA856" i="208"/>
  <c r="AB856" i="208"/>
  <c r="AC856" i="208"/>
  <c r="AD856" i="208"/>
  <c r="AE856" i="208"/>
  <c r="AF856" i="208"/>
  <c r="AG856" i="208"/>
  <c r="AH856" i="208"/>
  <c r="AI856" i="208"/>
  <c r="AJ856" i="208"/>
  <c r="A857" i="208"/>
  <c r="B857" i="208"/>
  <c r="C857" i="208"/>
  <c r="D857" i="208"/>
  <c r="E857" i="208"/>
  <c r="F857" i="208"/>
  <c r="G857" i="208"/>
  <c r="H857" i="208"/>
  <c r="I857" i="208"/>
  <c r="J857" i="208"/>
  <c r="K857" i="208"/>
  <c r="L857" i="208"/>
  <c r="M857" i="208"/>
  <c r="N857" i="208"/>
  <c r="O857" i="208"/>
  <c r="P857" i="208"/>
  <c r="Q857" i="208"/>
  <c r="R857" i="208"/>
  <c r="S857" i="208"/>
  <c r="T857" i="208"/>
  <c r="U857" i="208"/>
  <c r="V857" i="208"/>
  <c r="W857" i="208"/>
  <c r="X857" i="208"/>
  <c r="Y857" i="208"/>
  <c r="Z857" i="208"/>
  <c r="AA857" i="208"/>
  <c r="AB857" i="208"/>
  <c r="AC857" i="208"/>
  <c r="AD857" i="208"/>
  <c r="AE857" i="208"/>
  <c r="AF857" i="208"/>
  <c r="AG857" i="208"/>
  <c r="AH857" i="208"/>
  <c r="AI857" i="208"/>
  <c r="AJ857" i="208"/>
  <c r="A858" i="208"/>
  <c r="B858" i="208"/>
  <c r="C858" i="208"/>
  <c r="D858" i="208"/>
  <c r="E858" i="208"/>
  <c r="F858" i="208"/>
  <c r="G858" i="208"/>
  <c r="H858" i="208"/>
  <c r="I858" i="208"/>
  <c r="J858" i="208"/>
  <c r="K858" i="208"/>
  <c r="L858" i="208"/>
  <c r="M858" i="208"/>
  <c r="N858" i="208"/>
  <c r="O858" i="208"/>
  <c r="P858" i="208"/>
  <c r="Q858" i="208"/>
  <c r="R858" i="208"/>
  <c r="S858" i="208"/>
  <c r="T858" i="208"/>
  <c r="U858" i="208"/>
  <c r="V858" i="208"/>
  <c r="W858" i="208"/>
  <c r="X858" i="208"/>
  <c r="Y858" i="208"/>
  <c r="Z858" i="208"/>
  <c r="AA858" i="208"/>
  <c r="AB858" i="208"/>
  <c r="AC858" i="208"/>
  <c r="AD858" i="208"/>
  <c r="AE858" i="208"/>
  <c r="AF858" i="208"/>
  <c r="AG858" i="208"/>
  <c r="AH858" i="208"/>
  <c r="AI858" i="208"/>
  <c r="AJ858" i="208"/>
  <c r="A859" i="208"/>
  <c r="B859" i="208"/>
  <c r="C859" i="208"/>
  <c r="D859" i="208"/>
  <c r="E859" i="208"/>
  <c r="F859" i="208"/>
  <c r="G859" i="208"/>
  <c r="H859" i="208"/>
  <c r="I859" i="208"/>
  <c r="J859" i="208"/>
  <c r="K859" i="208"/>
  <c r="L859" i="208"/>
  <c r="M859" i="208"/>
  <c r="N859" i="208"/>
  <c r="O859" i="208"/>
  <c r="P859" i="208"/>
  <c r="Q859" i="208"/>
  <c r="R859" i="208"/>
  <c r="S859" i="208"/>
  <c r="T859" i="208"/>
  <c r="U859" i="208"/>
  <c r="V859" i="208"/>
  <c r="W859" i="208"/>
  <c r="X859" i="208"/>
  <c r="Y859" i="208"/>
  <c r="Z859" i="208"/>
  <c r="AA859" i="208"/>
  <c r="AB859" i="208"/>
  <c r="AC859" i="208"/>
  <c r="AD859" i="208"/>
  <c r="AE859" i="208"/>
  <c r="AF859" i="208"/>
  <c r="AG859" i="208"/>
  <c r="AH859" i="208"/>
  <c r="AI859" i="208"/>
  <c r="AJ859" i="208"/>
  <c r="A860" i="208"/>
  <c r="B860" i="208"/>
  <c r="C860" i="208"/>
  <c r="D860" i="208"/>
  <c r="E860" i="208"/>
  <c r="F860" i="208"/>
  <c r="G860" i="208"/>
  <c r="H860" i="208"/>
  <c r="I860" i="208"/>
  <c r="J860" i="208"/>
  <c r="K860" i="208"/>
  <c r="L860" i="208"/>
  <c r="M860" i="208"/>
  <c r="N860" i="208"/>
  <c r="O860" i="208"/>
  <c r="P860" i="208"/>
  <c r="Q860" i="208"/>
  <c r="R860" i="208"/>
  <c r="S860" i="208"/>
  <c r="T860" i="208"/>
  <c r="U860" i="208"/>
  <c r="V860" i="208"/>
  <c r="W860" i="208"/>
  <c r="X860" i="208"/>
  <c r="Y860" i="208"/>
  <c r="Z860" i="208"/>
  <c r="AA860" i="208"/>
  <c r="AB860" i="208"/>
  <c r="AC860" i="208"/>
  <c r="AD860" i="208"/>
  <c r="AE860" i="208"/>
  <c r="AF860" i="208"/>
  <c r="AG860" i="208"/>
  <c r="AH860" i="208"/>
  <c r="AI860" i="208"/>
  <c r="AJ860" i="208"/>
  <c r="A861" i="208"/>
  <c r="B861" i="208"/>
  <c r="C861" i="208"/>
  <c r="D861" i="208"/>
  <c r="E861" i="208"/>
  <c r="F861" i="208"/>
  <c r="G861" i="208"/>
  <c r="H861" i="208"/>
  <c r="I861" i="208"/>
  <c r="J861" i="208"/>
  <c r="K861" i="208"/>
  <c r="L861" i="208"/>
  <c r="M861" i="208"/>
  <c r="N861" i="208"/>
  <c r="O861" i="208"/>
  <c r="P861" i="208"/>
  <c r="Q861" i="208"/>
  <c r="R861" i="208"/>
  <c r="S861" i="208"/>
  <c r="T861" i="208"/>
  <c r="U861" i="208"/>
  <c r="V861" i="208"/>
  <c r="W861" i="208"/>
  <c r="X861" i="208"/>
  <c r="Y861" i="208"/>
  <c r="Z861" i="208"/>
  <c r="AA861" i="208"/>
  <c r="AB861" i="208"/>
  <c r="AC861" i="208"/>
  <c r="AD861" i="208"/>
  <c r="AE861" i="208"/>
  <c r="AF861" i="208"/>
  <c r="AG861" i="208"/>
  <c r="AH861" i="208"/>
  <c r="AI861" i="208"/>
  <c r="AJ861" i="208"/>
  <c r="A862" i="208"/>
  <c r="B862" i="208"/>
  <c r="C862" i="208"/>
  <c r="D862" i="208"/>
  <c r="E862" i="208"/>
  <c r="F862" i="208"/>
  <c r="G862" i="208"/>
  <c r="H862" i="208"/>
  <c r="I862" i="208"/>
  <c r="J862" i="208"/>
  <c r="K862" i="208"/>
  <c r="L862" i="208"/>
  <c r="M862" i="208"/>
  <c r="N862" i="208"/>
  <c r="O862" i="208"/>
  <c r="P862" i="208"/>
  <c r="Q862" i="208"/>
  <c r="R862" i="208"/>
  <c r="S862" i="208"/>
  <c r="T862" i="208"/>
  <c r="U862" i="208"/>
  <c r="V862" i="208"/>
  <c r="W862" i="208"/>
  <c r="X862" i="208"/>
  <c r="Y862" i="208"/>
  <c r="Z862" i="208"/>
  <c r="AA862" i="208"/>
  <c r="AB862" i="208"/>
  <c r="AC862" i="208"/>
  <c r="AD862" i="208"/>
  <c r="AE862" i="208"/>
  <c r="AF862" i="208"/>
  <c r="AG862" i="208"/>
  <c r="AH862" i="208"/>
  <c r="AI862" i="208"/>
  <c r="AJ862" i="208"/>
  <c r="A863" i="208"/>
  <c r="B863" i="208"/>
  <c r="C863" i="208"/>
  <c r="D863" i="208"/>
  <c r="E863" i="208"/>
  <c r="F863" i="208"/>
  <c r="G863" i="208"/>
  <c r="H863" i="208"/>
  <c r="I863" i="208"/>
  <c r="J863" i="208"/>
  <c r="K863" i="208"/>
  <c r="L863" i="208"/>
  <c r="M863" i="208"/>
  <c r="N863" i="208"/>
  <c r="O863" i="208"/>
  <c r="P863" i="208"/>
  <c r="Q863" i="208"/>
  <c r="R863" i="208"/>
  <c r="S863" i="208"/>
  <c r="T863" i="208"/>
  <c r="U863" i="208"/>
  <c r="V863" i="208"/>
  <c r="W863" i="208"/>
  <c r="X863" i="208"/>
  <c r="Y863" i="208"/>
  <c r="Z863" i="208"/>
  <c r="AA863" i="208"/>
  <c r="AB863" i="208"/>
  <c r="AC863" i="208"/>
  <c r="AD863" i="208"/>
  <c r="AE863" i="208"/>
  <c r="AF863" i="208"/>
  <c r="AG863" i="208"/>
  <c r="AH863" i="208"/>
  <c r="AI863" i="208"/>
  <c r="AJ863" i="208"/>
  <c r="A864" i="208"/>
  <c r="B864" i="208"/>
  <c r="C864" i="208"/>
  <c r="D864" i="208"/>
  <c r="E864" i="208"/>
  <c r="F864" i="208"/>
  <c r="G864" i="208"/>
  <c r="H864" i="208"/>
  <c r="I864" i="208"/>
  <c r="J864" i="208"/>
  <c r="K864" i="208"/>
  <c r="L864" i="208"/>
  <c r="M864" i="208"/>
  <c r="N864" i="208"/>
  <c r="O864" i="208"/>
  <c r="P864" i="208"/>
  <c r="Q864" i="208"/>
  <c r="R864" i="208"/>
  <c r="S864" i="208"/>
  <c r="T864" i="208"/>
  <c r="U864" i="208"/>
  <c r="V864" i="208"/>
  <c r="W864" i="208"/>
  <c r="X864" i="208"/>
  <c r="Y864" i="208"/>
  <c r="Z864" i="208"/>
  <c r="AA864" i="208"/>
  <c r="AB864" i="208"/>
  <c r="AC864" i="208"/>
  <c r="AD864" i="208"/>
  <c r="AE864" i="208"/>
  <c r="AF864" i="208"/>
  <c r="AG864" i="208"/>
  <c r="AH864" i="208"/>
  <c r="AI864" i="208"/>
  <c r="AJ864" i="208"/>
  <c r="A865" i="208"/>
  <c r="B865" i="208"/>
  <c r="C865" i="208"/>
  <c r="D865" i="208"/>
  <c r="E865" i="208"/>
  <c r="F865" i="208"/>
  <c r="G865" i="208"/>
  <c r="H865" i="208"/>
  <c r="I865" i="208"/>
  <c r="J865" i="208"/>
  <c r="K865" i="208"/>
  <c r="L865" i="208"/>
  <c r="M865" i="208"/>
  <c r="N865" i="208"/>
  <c r="O865" i="208"/>
  <c r="P865" i="208"/>
  <c r="Q865" i="208"/>
  <c r="R865" i="208"/>
  <c r="S865" i="208"/>
  <c r="T865" i="208"/>
  <c r="U865" i="208"/>
  <c r="V865" i="208"/>
  <c r="W865" i="208"/>
  <c r="X865" i="208"/>
  <c r="Y865" i="208"/>
  <c r="Z865" i="208"/>
  <c r="AA865" i="208"/>
  <c r="AB865" i="208"/>
  <c r="AC865" i="208"/>
  <c r="AD865" i="208"/>
  <c r="AE865" i="208"/>
  <c r="AF865" i="208"/>
  <c r="AG865" i="208"/>
  <c r="AH865" i="208"/>
  <c r="AI865" i="208"/>
  <c r="AJ865" i="208"/>
  <c r="A866" i="208"/>
  <c r="B866" i="208"/>
  <c r="C866" i="208"/>
  <c r="D866" i="208"/>
  <c r="E866" i="208"/>
  <c r="F866" i="208"/>
  <c r="G866" i="208"/>
  <c r="H866" i="208"/>
  <c r="I866" i="208"/>
  <c r="J866" i="208"/>
  <c r="K866" i="208"/>
  <c r="L866" i="208"/>
  <c r="M866" i="208"/>
  <c r="N866" i="208"/>
  <c r="O866" i="208"/>
  <c r="P866" i="208"/>
  <c r="Q866" i="208"/>
  <c r="R866" i="208"/>
  <c r="S866" i="208"/>
  <c r="T866" i="208"/>
  <c r="U866" i="208"/>
  <c r="V866" i="208"/>
  <c r="W866" i="208"/>
  <c r="X866" i="208"/>
  <c r="Y866" i="208"/>
  <c r="Z866" i="208"/>
  <c r="AA866" i="208"/>
  <c r="AB866" i="208"/>
  <c r="AC866" i="208"/>
  <c r="AD866" i="208"/>
  <c r="AE866" i="208"/>
  <c r="AF866" i="208"/>
  <c r="AG866" i="208"/>
  <c r="AH866" i="208"/>
  <c r="AI866" i="208"/>
  <c r="AJ866" i="208"/>
  <c r="A867" i="208"/>
  <c r="B867" i="208"/>
  <c r="C867" i="208"/>
  <c r="D867" i="208"/>
  <c r="E867" i="208"/>
  <c r="F867" i="208"/>
  <c r="G867" i="208"/>
  <c r="H867" i="208"/>
  <c r="I867" i="208"/>
  <c r="J867" i="208"/>
  <c r="K867" i="208"/>
  <c r="L867" i="208"/>
  <c r="M867" i="208"/>
  <c r="N867" i="208"/>
  <c r="O867" i="208"/>
  <c r="P867" i="208"/>
  <c r="Q867" i="208"/>
  <c r="R867" i="208"/>
  <c r="S867" i="208"/>
  <c r="T867" i="208"/>
  <c r="U867" i="208"/>
  <c r="V867" i="208"/>
  <c r="W867" i="208"/>
  <c r="X867" i="208"/>
  <c r="Y867" i="208"/>
  <c r="Z867" i="208"/>
  <c r="AA867" i="208"/>
  <c r="AB867" i="208"/>
  <c r="AC867" i="208"/>
  <c r="AD867" i="208"/>
  <c r="AE867" i="208"/>
  <c r="AF867" i="208"/>
  <c r="AG867" i="208"/>
  <c r="AH867" i="208"/>
  <c r="AI867" i="208"/>
  <c r="AJ867" i="208"/>
  <c r="A868" i="208"/>
  <c r="B868" i="208"/>
  <c r="C868" i="208"/>
  <c r="D868" i="208"/>
  <c r="E868" i="208"/>
  <c r="F868" i="208"/>
  <c r="G868" i="208"/>
  <c r="H868" i="208"/>
  <c r="I868" i="208"/>
  <c r="J868" i="208"/>
  <c r="K868" i="208"/>
  <c r="L868" i="208"/>
  <c r="M868" i="208"/>
  <c r="N868" i="208"/>
  <c r="O868" i="208"/>
  <c r="P868" i="208"/>
  <c r="Q868" i="208"/>
  <c r="R868" i="208"/>
  <c r="S868" i="208"/>
  <c r="T868" i="208"/>
  <c r="U868" i="208"/>
  <c r="V868" i="208"/>
  <c r="W868" i="208"/>
  <c r="X868" i="208"/>
  <c r="Y868" i="208"/>
  <c r="Z868" i="208"/>
  <c r="AA868" i="208"/>
  <c r="AB868" i="208"/>
  <c r="AC868" i="208"/>
  <c r="AD868" i="208"/>
  <c r="AE868" i="208"/>
  <c r="AF868" i="208"/>
  <c r="AG868" i="208"/>
  <c r="AH868" i="208"/>
  <c r="AI868" i="208"/>
  <c r="AJ868" i="208"/>
  <c r="A869" i="208"/>
  <c r="B869" i="208"/>
  <c r="C869" i="208"/>
  <c r="D869" i="208"/>
  <c r="E869" i="208"/>
  <c r="F869" i="208"/>
  <c r="G869" i="208"/>
  <c r="H869" i="208"/>
  <c r="I869" i="208"/>
  <c r="J869" i="208"/>
  <c r="K869" i="208"/>
  <c r="L869" i="208"/>
  <c r="M869" i="208"/>
  <c r="N869" i="208"/>
  <c r="O869" i="208"/>
  <c r="P869" i="208"/>
  <c r="Q869" i="208"/>
  <c r="R869" i="208"/>
  <c r="S869" i="208"/>
  <c r="T869" i="208"/>
  <c r="U869" i="208"/>
  <c r="V869" i="208"/>
  <c r="W869" i="208"/>
  <c r="X869" i="208"/>
  <c r="Y869" i="208"/>
  <c r="Z869" i="208"/>
  <c r="AA869" i="208"/>
  <c r="AB869" i="208"/>
  <c r="AC869" i="208"/>
  <c r="AD869" i="208"/>
  <c r="AE869" i="208"/>
  <c r="AF869" i="208"/>
  <c r="AG869" i="208"/>
  <c r="AH869" i="208"/>
  <c r="AI869" i="208"/>
  <c r="AJ869" i="208"/>
  <c r="A870" i="208"/>
  <c r="B870" i="208"/>
  <c r="C870" i="208"/>
  <c r="D870" i="208"/>
  <c r="E870" i="208"/>
  <c r="F870" i="208"/>
  <c r="G870" i="208"/>
  <c r="H870" i="208"/>
  <c r="I870" i="208"/>
  <c r="J870" i="208"/>
  <c r="K870" i="208"/>
  <c r="L870" i="208"/>
  <c r="M870" i="208"/>
  <c r="N870" i="208"/>
  <c r="O870" i="208"/>
  <c r="P870" i="208"/>
  <c r="Q870" i="208"/>
  <c r="R870" i="208"/>
  <c r="S870" i="208"/>
  <c r="T870" i="208"/>
  <c r="U870" i="208"/>
  <c r="V870" i="208"/>
  <c r="W870" i="208"/>
  <c r="X870" i="208"/>
  <c r="Y870" i="208"/>
  <c r="Z870" i="208"/>
  <c r="AA870" i="208"/>
  <c r="AB870" i="208"/>
  <c r="AC870" i="208"/>
  <c r="AD870" i="208"/>
  <c r="AE870" i="208"/>
  <c r="AF870" i="208"/>
  <c r="AG870" i="208"/>
  <c r="AH870" i="208"/>
  <c r="AI870" i="208"/>
  <c r="AJ870" i="208"/>
  <c r="A871" i="208"/>
  <c r="B871" i="208"/>
  <c r="C871" i="208"/>
  <c r="D871" i="208"/>
  <c r="E871" i="208"/>
  <c r="F871" i="208"/>
  <c r="G871" i="208"/>
  <c r="H871" i="208"/>
  <c r="I871" i="208"/>
  <c r="J871" i="208"/>
  <c r="K871" i="208"/>
  <c r="L871" i="208"/>
  <c r="M871" i="208"/>
  <c r="N871" i="208"/>
  <c r="O871" i="208"/>
  <c r="P871" i="208"/>
  <c r="Q871" i="208"/>
  <c r="R871" i="208"/>
  <c r="S871" i="208"/>
  <c r="T871" i="208"/>
  <c r="U871" i="208"/>
  <c r="V871" i="208"/>
  <c r="W871" i="208"/>
  <c r="X871" i="208"/>
  <c r="Y871" i="208"/>
  <c r="Z871" i="208"/>
  <c r="AA871" i="208"/>
  <c r="AB871" i="208"/>
  <c r="AC871" i="208"/>
  <c r="AD871" i="208"/>
  <c r="AE871" i="208"/>
  <c r="AF871" i="208"/>
  <c r="AG871" i="208"/>
  <c r="AH871" i="208"/>
  <c r="AI871" i="208"/>
  <c r="AJ871" i="208"/>
  <c r="A872" i="208"/>
  <c r="B872" i="208"/>
  <c r="C872" i="208"/>
  <c r="D872" i="208"/>
  <c r="E872" i="208"/>
  <c r="F872" i="208"/>
  <c r="G872" i="208"/>
  <c r="H872" i="208"/>
  <c r="I872" i="208"/>
  <c r="J872" i="208"/>
  <c r="K872" i="208"/>
  <c r="L872" i="208"/>
  <c r="M872" i="208"/>
  <c r="N872" i="208"/>
  <c r="O872" i="208"/>
  <c r="P872" i="208"/>
  <c r="Q872" i="208"/>
  <c r="R872" i="208"/>
  <c r="S872" i="208"/>
  <c r="T872" i="208"/>
  <c r="U872" i="208"/>
  <c r="V872" i="208"/>
  <c r="W872" i="208"/>
  <c r="X872" i="208"/>
  <c r="Y872" i="208"/>
  <c r="Z872" i="208"/>
  <c r="AA872" i="208"/>
  <c r="AB872" i="208"/>
  <c r="AC872" i="208"/>
  <c r="AD872" i="208"/>
  <c r="AE872" i="208"/>
  <c r="AF872" i="208"/>
  <c r="AG872" i="208"/>
  <c r="AH872" i="208"/>
  <c r="AI872" i="208"/>
  <c r="AJ872" i="208"/>
  <c r="A873" i="208"/>
  <c r="B873" i="208"/>
  <c r="C873" i="208"/>
  <c r="D873" i="208"/>
  <c r="E873" i="208"/>
  <c r="F873" i="208"/>
  <c r="G873" i="208"/>
  <c r="H873" i="208"/>
  <c r="I873" i="208"/>
  <c r="J873" i="208"/>
  <c r="K873" i="208"/>
  <c r="L873" i="208"/>
  <c r="M873" i="208"/>
  <c r="N873" i="208"/>
  <c r="O873" i="208"/>
  <c r="P873" i="208"/>
  <c r="Q873" i="208"/>
  <c r="R873" i="208"/>
  <c r="S873" i="208"/>
  <c r="T873" i="208"/>
  <c r="U873" i="208"/>
  <c r="V873" i="208"/>
  <c r="W873" i="208"/>
  <c r="X873" i="208"/>
  <c r="Y873" i="208"/>
  <c r="Z873" i="208"/>
  <c r="AA873" i="208"/>
  <c r="AB873" i="208"/>
  <c r="AC873" i="208"/>
  <c r="AD873" i="208"/>
  <c r="AE873" i="208"/>
  <c r="AF873" i="208"/>
  <c r="AG873" i="208"/>
  <c r="AH873" i="208"/>
  <c r="AI873" i="208"/>
  <c r="AJ873" i="208"/>
  <c r="A874" i="208"/>
  <c r="B874" i="208"/>
  <c r="C874" i="208"/>
  <c r="D874" i="208"/>
  <c r="E874" i="208"/>
  <c r="F874" i="208"/>
  <c r="G874" i="208"/>
  <c r="H874" i="208"/>
  <c r="I874" i="208"/>
  <c r="J874" i="208"/>
  <c r="K874" i="208"/>
  <c r="L874" i="208"/>
  <c r="M874" i="208"/>
  <c r="N874" i="208"/>
  <c r="O874" i="208"/>
  <c r="P874" i="208"/>
  <c r="Q874" i="208"/>
  <c r="R874" i="208"/>
  <c r="S874" i="208"/>
  <c r="T874" i="208"/>
  <c r="U874" i="208"/>
  <c r="V874" i="208"/>
  <c r="W874" i="208"/>
  <c r="X874" i="208"/>
  <c r="Y874" i="208"/>
  <c r="Z874" i="208"/>
  <c r="AA874" i="208"/>
  <c r="AB874" i="208"/>
  <c r="AC874" i="208"/>
  <c r="AD874" i="208"/>
  <c r="AE874" i="208"/>
  <c r="AF874" i="208"/>
  <c r="AG874" i="208"/>
  <c r="AH874" i="208"/>
  <c r="AI874" i="208"/>
  <c r="AJ874" i="208"/>
  <c r="A875" i="208"/>
  <c r="B875" i="208"/>
  <c r="C875" i="208"/>
  <c r="D875" i="208"/>
  <c r="E875" i="208"/>
  <c r="F875" i="208"/>
  <c r="G875" i="208"/>
  <c r="H875" i="208"/>
  <c r="I875" i="208"/>
  <c r="J875" i="208"/>
  <c r="K875" i="208"/>
  <c r="L875" i="208"/>
  <c r="M875" i="208"/>
  <c r="N875" i="208"/>
  <c r="O875" i="208"/>
  <c r="P875" i="208"/>
  <c r="Q875" i="208"/>
  <c r="R875" i="208"/>
  <c r="S875" i="208"/>
  <c r="T875" i="208"/>
  <c r="U875" i="208"/>
  <c r="V875" i="208"/>
  <c r="W875" i="208"/>
  <c r="X875" i="208"/>
  <c r="Y875" i="208"/>
  <c r="Z875" i="208"/>
  <c r="AA875" i="208"/>
  <c r="AB875" i="208"/>
  <c r="AC875" i="208"/>
  <c r="AD875" i="208"/>
  <c r="AE875" i="208"/>
  <c r="AF875" i="208"/>
  <c r="AG875" i="208"/>
  <c r="AH875" i="208"/>
  <c r="AI875" i="208"/>
  <c r="AJ875" i="208"/>
  <c r="A876" i="208"/>
  <c r="B876" i="208"/>
  <c r="C876" i="208"/>
  <c r="D876" i="208"/>
  <c r="E876" i="208"/>
  <c r="F876" i="208"/>
  <c r="G876" i="208"/>
  <c r="H876" i="208"/>
  <c r="I876" i="208"/>
  <c r="J876" i="208"/>
  <c r="K876" i="208"/>
  <c r="L876" i="208"/>
  <c r="M876" i="208"/>
  <c r="N876" i="208"/>
  <c r="O876" i="208"/>
  <c r="P876" i="208"/>
  <c r="Q876" i="208"/>
  <c r="R876" i="208"/>
  <c r="S876" i="208"/>
  <c r="T876" i="208"/>
  <c r="U876" i="208"/>
  <c r="V876" i="208"/>
  <c r="W876" i="208"/>
  <c r="X876" i="208"/>
  <c r="Y876" i="208"/>
  <c r="Z876" i="208"/>
  <c r="AA876" i="208"/>
  <c r="AB876" i="208"/>
  <c r="AC876" i="208"/>
  <c r="AD876" i="208"/>
  <c r="AE876" i="208"/>
  <c r="AF876" i="208"/>
  <c r="AG876" i="208"/>
  <c r="AH876" i="208"/>
  <c r="AI876" i="208"/>
  <c r="AJ876" i="208"/>
  <c r="A877" i="208"/>
  <c r="B877" i="208"/>
  <c r="C877" i="208"/>
  <c r="D877" i="208"/>
  <c r="E877" i="208"/>
  <c r="F877" i="208"/>
  <c r="G877" i="208"/>
  <c r="H877" i="208"/>
  <c r="I877" i="208"/>
  <c r="J877" i="208"/>
  <c r="K877" i="208"/>
  <c r="L877" i="208"/>
  <c r="M877" i="208"/>
  <c r="N877" i="208"/>
  <c r="O877" i="208"/>
  <c r="P877" i="208"/>
  <c r="Q877" i="208"/>
  <c r="R877" i="208"/>
  <c r="S877" i="208"/>
  <c r="T877" i="208"/>
  <c r="U877" i="208"/>
  <c r="V877" i="208"/>
  <c r="W877" i="208"/>
  <c r="X877" i="208"/>
  <c r="Y877" i="208"/>
  <c r="Z877" i="208"/>
  <c r="AA877" i="208"/>
  <c r="AB877" i="208"/>
  <c r="AC877" i="208"/>
  <c r="AD877" i="208"/>
  <c r="AE877" i="208"/>
  <c r="AF877" i="208"/>
  <c r="AG877" i="208"/>
  <c r="AH877" i="208"/>
  <c r="AI877" i="208"/>
  <c r="AJ877" i="208"/>
  <c r="A878" i="208"/>
  <c r="B878" i="208"/>
  <c r="C878" i="208"/>
  <c r="D878" i="208"/>
  <c r="E878" i="208"/>
  <c r="F878" i="208"/>
  <c r="G878" i="208"/>
  <c r="H878" i="208"/>
  <c r="I878" i="208"/>
  <c r="J878" i="208"/>
  <c r="K878" i="208"/>
  <c r="L878" i="208"/>
  <c r="M878" i="208"/>
  <c r="N878" i="208"/>
  <c r="O878" i="208"/>
  <c r="P878" i="208"/>
  <c r="Q878" i="208"/>
  <c r="R878" i="208"/>
  <c r="S878" i="208"/>
  <c r="T878" i="208"/>
  <c r="U878" i="208"/>
  <c r="V878" i="208"/>
  <c r="W878" i="208"/>
  <c r="X878" i="208"/>
  <c r="Y878" i="208"/>
  <c r="Z878" i="208"/>
  <c r="AA878" i="208"/>
  <c r="AB878" i="208"/>
  <c r="AC878" i="208"/>
  <c r="AD878" i="208"/>
  <c r="AE878" i="208"/>
  <c r="AF878" i="208"/>
  <c r="AG878" i="208"/>
  <c r="AH878" i="208"/>
  <c r="AI878" i="208"/>
  <c r="AJ878" i="208"/>
  <c r="A879" i="208"/>
  <c r="B879" i="208"/>
  <c r="C879" i="208"/>
  <c r="D879" i="208"/>
  <c r="E879" i="208"/>
  <c r="F879" i="208"/>
  <c r="G879" i="208"/>
  <c r="H879" i="208"/>
  <c r="I879" i="208"/>
  <c r="J879" i="208"/>
  <c r="K879" i="208"/>
  <c r="L879" i="208"/>
  <c r="M879" i="208"/>
  <c r="N879" i="208"/>
  <c r="O879" i="208"/>
  <c r="P879" i="208"/>
  <c r="Q879" i="208"/>
  <c r="R879" i="208"/>
  <c r="S879" i="208"/>
  <c r="T879" i="208"/>
  <c r="U879" i="208"/>
  <c r="V879" i="208"/>
  <c r="W879" i="208"/>
  <c r="X879" i="208"/>
  <c r="Y879" i="208"/>
  <c r="Z879" i="208"/>
  <c r="AA879" i="208"/>
  <c r="AB879" i="208"/>
  <c r="AC879" i="208"/>
  <c r="AD879" i="208"/>
  <c r="AE879" i="208"/>
  <c r="AF879" i="208"/>
  <c r="AG879" i="208"/>
  <c r="AH879" i="208"/>
  <c r="AI879" i="208"/>
  <c r="AJ879" i="208"/>
  <c r="A880" i="208"/>
  <c r="B880" i="208"/>
  <c r="C880" i="208"/>
  <c r="D880" i="208"/>
  <c r="E880" i="208"/>
  <c r="F880" i="208"/>
  <c r="G880" i="208"/>
  <c r="H880" i="208"/>
  <c r="I880" i="208"/>
  <c r="J880" i="208"/>
  <c r="K880" i="208"/>
  <c r="L880" i="208"/>
  <c r="M880" i="208"/>
  <c r="N880" i="208"/>
  <c r="O880" i="208"/>
  <c r="P880" i="208"/>
  <c r="Q880" i="208"/>
  <c r="R880" i="208"/>
  <c r="S880" i="208"/>
  <c r="T880" i="208"/>
  <c r="U880" i="208"/>
  <c r="V880" i="208"/>
  <c r="W880" i="208"/>
  <c r="X880" i="208"/>
  <c r="Y880" i="208"/>
  <c r="Z880" i="208"/>
  <c r="AA880" i="208"/>
  <c r="AB880" i="208"/>
  <c r="AC880" i="208"/>
  <c r="AD880" i="208"/>
  <c r="AE880" i="208"/>
  <c r="AF880" i="208"/>
  <c r="AG880" i="208"/>
  <c r="AH880" i="208"/>
  <c r="AI880" i="208"/>
  <c r="AJ880" i="208"/>
  <c r="A881" i="208"/>
  <c r="B881" i="208"/>
  <c r="C881" i="208"/>
  <c r="D881" i="208"/>
  <c r="E881" i="208"/>
  <c r="F881" i="208"/>
  <c r="G881" i="208"/>
  <c r="H881" i="208"/>
  <c r="I881" i="208"/>
  <c r="J881" i="208"/>
  <c r="K881" i="208"/>
  <c r="L881" i="208"/>
  <c r="M881" i="208"/>
  <c r="N881" i="208"/>
  <c r="O881" i="208"/>
  <c r="P881" i="208"/>
  <c r="Q881" i="208"/>
  <c r="R881" i="208"/>
  <c r="S881" i="208"/>
  <c r="T881" i="208"/>
  <c r="U881" i="208"/>
  <c r="V881" i="208"/>
  <c r="W881" i="208"/>
  <c r="X881" i="208"/>
  <c r="Y881" i="208"/>
  <c r="Z881" i="208"/>
  <c r="AA881" i="208"/>
  <c r="AB881" i="208"/>
  <c r="AC881" i="208"/>
  <c r="AD881" i="208"/>
  <c r="AE881" i="208"/>
  <c r="AF881" i="208"/>
  <c r="AG881" i="208"/>
  <c r="AH881" i="208"/>
  <c r="AI881" i="208"/>
  <c r="AJ881" i="208"/>
  <c r="A882" i="208"/>
  <c r="B882" i="208"/>
  <c r="C882" i="208"/>
  <c r="D882" i="208"/>
  <c r="E882" i="208"/>
  <c r="F882" i="208"/>
  <c r="G882" i="208"/>
  <c r="H882" i="208"/>
  <c r="I882" i="208"/>
  <c r="J882" i="208"/>
  <c r="K882" i="208"/>
  <c r="L882" i="208"/>
  <c r="M882" i="208"/>
  <c r="N882" i="208"/>
  <c r="O882" i="208"/>
  <c r="P882" i="208"/>
  <c r="Q882" i="208"/>
  <c r="R882" i="208"/>
  <c r="S882" i="208"/>
  <c r="T882" i="208"/>
  <c r="U882" i="208"/>
  <c r="V882" i="208"/>
  <c r="W882" i="208"/>
  <c r="X882" i="208"/>
  <c r="Y882" i="208"/>
  <c r="Z882" i="208"/>
  <c r="AA882" i="208"/>
  <c r="AB882" i="208"/>
  <c r="AC882" i="208"/>
  <c r="AD882" i="208"/>
  <c r="AE882" i="208"/>
  <c r="AF882" i="208"/>
  <c r="AG882" i="208"/>
  <c r="AH882" i="208"/>
  <c r="AI882" i="208"/>
  <c r="AJ882" i="208"/>
  <c r="A883" i="208"/>
  <c r="B883" i="208"/>
  <c r="C883" i="208"/>
  <c r="D883" i="208"/>
  <c r="E883" i="208"/>
  <c r="F883" i="208"/>
  <c r="G883" i="208"/>
  <c r="H883" i="208"/>
  <c r="I883" i="208"/>
  <c r="J883" i="208"/>
  <c r="K883" i="208"/>
  <c r="L883" i="208"/>
  <c r="M883" i="208"/>
  <c r="N883" i="208"/>
  <c r="O883" i="208"/>
  <c r="P883" i="208"/>
  <c r="Q883" i="208"/>
  <c r="R883" i="208"/>
  <c r="S883" i="208"/>
  <c r="T883" i="208"/>
  <c r="U883" i="208"/>
  <c r="V883" i="208"/>
  <c r="W883" i="208"/>
  <c r="X883" i="208"/>
  <c r="Y883" i="208"/>
  <c r="Z883" i="208"/>
  <c r="AA883" i="208"/>
  <c r="AB883" i="208"/>
  <c r="AC883" i="208"/>
  <c r="AD883" i="208"/>
  <c r="AE883" i="208"/>
  <c r="AF883" i="208"/>
  <c r="AG883" i="208"/>
  <c r="AH883" i="208"/>
  <c r="AI883" i="208"/>
  <c r="AJ883" i="208"/>
  <c r="A884" i="208"/>
  <c r="B884" i="208"/>
  <c r="C884" i="208"/>
  <c r="D884" i="208"/>
  <c r="E884" i="208"/>
  <c r="F884" i="208"/>
  <c r="G884" i="208"/>
  <c r="H884" i="208"/>
  <c r="I884" i="208"/>
  <c r="J884" i="208"/>
  <c r="K884" i="208"/>
  <c r="L884" i="208"/>
  <c r="M884" i="208"/>
  <c r="N884" i="208"/>
  <c r="O884" i="208"/>
  <c r="P884" i="208"/>
  <c r="Q884" i="208"/>
  <c r="R884" i="208"/>
  <c r="S884" i="208"/>
  <c r="T884" i="208"/>
  <c r="U884" i="208"/>
  <c r="V884" i="208"/>
  <c r="W884" i="208"/>
  <c r="X884" i="208"/>
  <c r="Y884" i="208"/>
  <c r="Z884" i="208"/>
  <c r="AA884" i="208"/>
  <c r="AB884" i="208"/>
  <c r="AC884" i="208"/>
  <c r="AD884" i="208"/>
  <c r="AE884" i="208"/>
  <c r="AF884" i="208"/>
  <c r="AG884" i="208"/>
  <c r="AH884" i="208"/>
  <c r="AI884" i="208"/>
  <c r="AJ884" i="208"/>
  <c r="A885" i="208"/>
  <c r="B885" i="208"/>
  <c r="C885" i="208"/>
  <c r="D885" i="208"/>
  <c r="E885" i="208"/>
  <c r="F885" i="208"/>
  <c r="G885" i="208"/>
  <c r="H885" i="208"/>
  <c r="I885" i="208"/>
  <c r="J885" i="208"/>
  <c r="K885" i="208"/>
  <c r="L885" i="208"/>
  <c r="M885" i="208"/>
  <c r="N885" i="208"/>
  <c r="O885" i="208"/>
  <c r="P885" i="208"/>
  <c r="Q885" i="208"/>
  <c r="R885" i="208"/>
  <c r="S885" i="208"/>
  <c r="T885" i="208"/>
  <c r="U885" i="208"/>
  <c r="V885" i="208"/>
  <c r="W885" i="208"/>
  <c r="X885" i="208"/>
  <c r="Y885" i="208"/>
  <c r="Z885" i="208"/>
  <c r="AA885" i="208"/>
  <c r="AB885" i="208"/>
  <c r="AC885" i="208"/>
  <c r="AD885" i="208"/>
  <c r="AE885" i="208"/>
  <c r="AF885" i="208"/>
  <c r="AG885" i="208"/>
  <c r="AH885" i="208"/>
  <c r="AI885" i="208"/>
  <c r="AJ885" i="208"/>
  <c r="A886" i="208"/>
  <c r="B886" i="208"/>
  <c r="C886" i="208"/>
  <c r="D886" i="208"/>
  <c r="E886" i="208"/>
  <c r="F886" i="208"/>
  <c r="G886" i="208"/>
  <c r="H886" i="208"/>
  <c r="I886" i="208"/>
  <c r="J886" i="208"/>
  <c r="K886" i="208"/>
  <c r="L886" i="208"/>
  <c r="M886" i="208"/>
  <c r="N886" i="208"/>
  <c r="O886" i="208"/>
  <c r="P886" i="208"/>
  <c r="Q886" i="208"/>
  <c r="R886" i="208"/>
  <c r="S886" i="208"/>
  <c r="T886" i="208"/>
  <c r="U886" i="208"/>
  <c r="V886" i="208"/>
  <c r="W886" i="208"/>
  <c r="X886" i="208"/>
  <c r="Y886" i="208"/>
  <c r="Z886" i="208"/>
  <c r="AA886" i="208"/>
  <c r="AB886" i="208"/>
  <c r="AC886" i="208"/>
  <c r="AD886" i="208"/>
  <c r="AE886" i="208"/>
  <c r="AF886" i="208"/>
  <c r="AG886" i="208"/>
  <c r="AH886" i="208"/>
  <c r="AI886" i="208"/>
  <c r="AJ886" i="208"/>
  <c r="A887" i="208"/>
  <c r="B887" i="208"/>
  <c r="C887" i="208"/>
  <c r="D887" i="208"/>
  <c r="E887" i="208"/>
  <c r="F887" i="208"/>
  <c r="G887" i="208"/>
  <c r="H887" i="208"/>
  <c r="I887" i="208"/>
  <c r="J887" i="208"/>
  <c r="K887" i="208"/>
  <c r="L887" i="208"/>
  <c r="M887" i="208"/>
  <c r="N887" i="208"/>
  <c r="O887" i="208"/>
  <c r="P887" i="208"/>
  <c r="Q887" i="208"/>
  <c r="R887" i="208"/>
  <c r="S887" i="208"/>
  <c r="T887" i="208"/>
  <c r="U887" i="208"/>
  <c r="V887" i="208"/>
  <c r="W887" i="208"/>
  <c r="X887" i="208"/>
  <c r="Y887" i="208"/>
  <c r="Z887" i="208"/>
  <c r="AA887" i="208"/>
  <c r="AB887" i="208"/>
  <c r="AC887" i="208"/>
  <c r="AD887" i="208"/>
  <c r="AE887" i="208"/>
  <c r="AF887" i="208"/>
  <c r="AG887" i="208"/>
  <c r="AH887" i="208"/>
  <c r="AI887" i="208"/>
  <c r="AJ887" i="208"/>
  <c r="A888" i="208"/>
  <c r="B888" i="208"/>
  <c r="C888" i="208"/>
  <c r="D888" i="208"/>
  <c r="E888" i="208"/>
  <c r="F888" i="208"/>
  <c r="G888" i="208"/>
  <c r="H888" i="208"/>
  <c r="I888" i="208"/>
  <c r="J888" i="208"/>
  <c r="K888" i="208"/>
  <c r="L888" i="208"/>
  <c r="M888" i="208"/>
  <c r="N888" i="208"/>
  <c r="O888" i="208"/>
  <c r="P888" i="208"/>
  <c r="Q888" i="208"/>
  <c r="R888" i="208"/>
  <c r="S888" i="208"/>
  <c r="T888" i="208"/>
  <c r="U888" i="208"/>
  <c r="V888" i="208"/>
  <c r="W888" i="208"/>
  <c r="X888" i="208"/>
  <c r="Y888" i="208"/>
  <c r="Z888" i="208"/>
  <c r="AA888" i="208"/>
  <c r="AB888" i="208"/>
  <c r="AC888" i="208"/>
  <c r="AD888" i="208"/>
  <c r="AE888" i="208"/>
  <c r="AF888" i="208"/>
  <c r="AG888" i="208"/>
  <c r="AH888" i="208"/>
  <c r="AI888" i="208"/>
  <c r="AJ888" i="208"/>
  <c r="A889" i="208"/>
  <c r="B889" i="208"/>
  <c r="C889" i="208"/>
  <c r="D889" i="208"/>
  <c r="E889" i="208"/>
  <c r="F889" i="208"/>
  <c r="G889" i="208"/>
  <c r="H889" i="208"/>
  <c r="I889" i="208"/>
  <c r="J889" i="208"/>
  <c r="K889" i="208"/>
  <c r="L889" i="208"/>
  <c r="M889" i="208"/>
  <c r="N889" i="208"/>
  <c r="O889" i="208"/>
  <c r="P889" i="208"/>
  <c r="Q889" i="208"/>
  <c r="R889" i="208"/>
  <c r="S889" i="208"/>
  <c r="T889" i="208"/>
  <c r="U889" i="208"/>
  <c r="V889" i="208"/>
  <c r="W889" i="208"/>
  <c r="X889" i="208"/>
  <c r="Y889" i="208"/>
  <c r="Z889" i="208"/>
  <c r="AA889" i="208"/>
  <c r="AB889" i="208"/>
  <c r="AC889" i="208"/>
  <c r="AD889" i="208"/>
  <c r="AE889" i="208"/>
  <c r="AF889" i="208"/>
  <c r="AG889" i="208"/>
  <c r="AH889" i="208"/>
  <c r="AI889" i="208"/>
  <c r="AJ889" i="208"/>
  <c r="A890" i="208"/>
  <c r="B890" i="208"/>
  <c r="C890" i="208"/>
  <c r="D890" i="208"/>
  <c r="E890" i="208"/>
  <c r="F890" i="208"/>
  <c r="G890" i="208"/>
  <c r="H890" i="208"/>
  <c r="I890" i="208"/>
  <c r="J890" i="208"/>
  <c r="K890" i="208"/>
  <c r="L890" i="208"/>
  <c r="M890" i="208"/>
  <c r="N890" i="208"/>
  <c r="O890" i="208"/>
  <c r="P890" i="208"/>
  <c r="Q890" i="208"/>
  <c r="R890" i="208"/>
  <c r="S890" i="208"/>
  <c r="T890" i="208"/>
  <c r="U890" i="208"/>
  <c r="V890" i="208"/>
  <c r="W890" i="208"/>
  <c r="X890" i="208"/>
  <c r="Y890" i="208"/>
  <c r="Z890" i="208"/>
  <c r="AA890" i="208"/>
  <c r="AB890" i="208"/>
  <c r="AC890" i="208"/>
  <c r="AD890" i="208"/>
  <c r="AE890" i="208"/>
  <c r="AF890" i="208"/>
  <c r="AG890" i="208"/>
  <c r="AH890" i="208"/>
  <c r="AI890" i="208"/>
  <c r="AJ890" i="208"/>
  <c r="A891" i="208"/>
  <c r="B891" i="208"/>
  <c r="C891" i="208"/>
  <c r="D891" i="208"/>
  <c r="E891" i="208"/>
  <c r="F891" i="208"/>
  <c r="G891" i="208"/>
  <c r="H891" i="208"/>
  <c r="I891" i="208"/>
  <c r="J891" i="208"/>
  <c r="K891" i="208"/>
  <c r="L891" i="208"/>
  <c r="M891" i="208"/>
  <c r="N891" i="208"/>
  <c r="O891" i="208"/>
  <c r="P891" i="208"/>
  <c r="Q891" i="208"/>
  <c r="R891" i="208"/>
  <c r="S891" i="208"/>
  <c r="T891" i="208"/>
  <c r="U891" i="208"/>
  <c r="V891" i="208"/>
  <c r="W891" i="208"/>
  <c r="X891" i="208"/>
  <c r="Y891" i="208"/>
  <c r="Z891" i="208"/>
  <c r="AA891" i="208"/>
  <c r="AB891" i="208"/>
  <c r="AC891" i="208"/>
  <c r="AD891" i="208"/>
  <c r="AE891" i="208"/>
  <c r="AF891" i="208"/>
  <c r="AG891" i="208"/>
  <c r="AH891" i="208"/>
  <c r="AI891" i="208"/>
  <c r="AJ891" i="208"/>
  <c r="A892" i="208"/>
  <c r="B892" i="208"/>
  <c r="C892" i="208"/>
  <c r="D892" i="208"/>
  <c r="E892" i="208"/>
  <c r="F892" i="208"/>
  <c r="G892" i="208"/>
  <c r="H892" i="208"/>
  <c r="I892" i="208"/>
  <c r="J892" i="208"/>
  <c r="K892" i="208"/>
  <c r="L892" i="208"/>
  <c r="M892" i="208"/>
  <c r="N892" i="208"/>
  <c r="O892" i="208"/>
  <c r="P892" i="208"/>
  <c r="Q892" i="208"/>
  <c r="R892" i="208"/>
  <c r="S892" i="208"/>
  <c r="T892" i="208"/>
  <c r="U892" i="208"/>
  <c r="V892" i="208"/>
  <c r="W892" i="208"/>
  <c r="X892" i="208"/>
  <c r="Y892" i="208"/>
  <c r="Z892" i="208"/>
  <c r="AA892" i="208"/>
  <c r="AB892" i="208"/>
  <c r="AC892" i="208"/>
  <c r="AD892" i="208"/>
  <c r="AE892" i="208"/>
  <c r="AF892" i="208"/>
  <c r="AG892" i="208"/>
  <c r="AH892" i="208"/>
  <c r="AI892" i="208"/>
  <c r="AJ892" i="208"/>
  <c r="A893" i="208"/>
  <c r="B893" i="208"/>
  <c r="C893" i="208"/>
  <c r="D893" i="208"/>
  <c r="E893" i="208"/>
  <c r="F893" i="208"/>
  <c r="G893" i="208"/>
  <c r="H893" i="208"/>
  <c r="I893" i="208"/>
  <c r="J893" i="208"/>
  <c r="K893" i="208"/>
  <c r="L893" i="208"/>
  <c r="M893" i="208"/>
  <c r="N893" i="208"/>
  <c r="O893" i="208"/>
  <c r="P893" i="208"/>
  <c r="Q893" i="208"/>
  <c r="R893" i="208"/>
  <c r="S893" i="208"/>
  <c r="T893" i="208"/>
  <c r="U893" i="208"/>
  <c r="V893" i="208"/>
  <c r="W893" i="208"/>
  <c r="X893" i="208"/>
  <c r="Y893" i="208"/>
  <c r="Z893" i="208"/>
  <c r="AA893" i="208"/>
  <c r="AB893" i="208"/>
  <c r="AC893" i="208"/>
  <c r="AD893" i="208"/>
  <c r="AE893" i="208"/>
  <c r="AF893" i="208"/>
  <c r="AG893" i="208"/>
  <c r="AH893" i="208"/>
  <c r="AI893" i="208"/>
  <c r="AJ893" i="208"/>
  <c r="A894" i="208"/>
  <c r="B894" i="208"/>
  <c r="C894" i="208"/>
  <c r="D894" i="208"/>
  <c r="E894" i="208"/>
  <c r="F894" i="208"/>
  <c r="G894" i="208"/>
  <c r="H894" i="208"/>
  <c r="I894" i="208"/>
  <c r="J894" i="208"/>
  <c r="K894" i="208"/>
  <c r="L894" i="208"/>
  <c r="M894" i="208"/>
  <c r="N894" i="208"/>
  <c r="O894" i="208"/>
  <c r="P894" i="208"/>
  <c r="Q894" i="208"/>
  <c r="R894" i="208"/>
  <c r="S894" i="208"/>
  <c r="T894" i="208"/>
  <c r="U894" i="208"/>
  <c r="V894" i="208"/>
  <c r="W894" i="208"/>
  <c r="X894" i="208"/>
  <c r="Y894" i="208"/>
  <c r="Z894" i="208"/>
  <c r="AA894" i="208"/>
  <c r="AB894" i="208"/>
  <c r="AC894" i="208"/>
  <c r="AD894" i="208"/>
  <c r="AE894" i="208"/>
  <c r="AF894" i="208"/>
  <c r="AG894" i="208"/>
  <c r="AH894" i="208"/>
  <c r="AI894" i="208"/>
  <c r="AJ894" i="208"/>
  <c r="A895" i="208"/>
  <c r="B895" i="208"/>
  <c r="C895" i="208"/>
  <c r="D895" i="208"/>
  <c r="E895" i="208"/>
  <c r="F895" i="208"/>
  <c r="G895" i="208"/>
  <c r="H895" i="208"/>
  <c r="I895" i="208"/>
  <c r="J895" i="208"/>
  <c r="K895" i="208"/>
  <c r="L895" i="208"/>
  <c r="M895" i="208"/>
  <c r="N895" i="208"/>
  <c r="O895" i="208"/>
  <c r="P895" i="208"/>
  <c r="Q895" i="208"/>
  <c r="R895" i="208"/>
  <c r="S895" i="208"/>
  <c r="T895" i="208"/>
  <c r="U895" i="208"/>
  <c r="V895" i="208"/>
  <c r="W895" i="208"/>
  <c r="X895" i="208"/>
  <c r="Y895" i="208"/>
  <c r="Z895" i="208"/>
  <c r="AA895" i="208"/>
  <c r="AB895" i="208"/>
  <c r="AC895" i="208"/>
  <c r="AD895" i="208"/>
  <c r="AE895" i="208"/>
  <c r="AF895" i="208"/>
  <c r="AG895" i="208"/>
  <c r="AH895" i="208"/>
  <c r="AI895" i="208"/>
  <c r="AJ895" i="208"/>
  <c r="A896" i="208"/>
  <c r="B896" i="208"/>
  <c r="C896" i="208"/>
  <c r="D896" i="208"/>
  <c r="E896" i="208"/>
  <c r="F896" i="208"/>
  <c r="G896" i="208"/>
  <c r="H896" i="208"/>
  <c r="I896" i="208"/>
  <c r="J896" i="208"/>
  <c r="K896" i="208"/>
  <c r="L896" i="208"/>
  <c r="M896" i="208"/>
  <c r="N896" i="208"/>
  <c r="O896" i="208"/>
  <c r="P896" i="208"/>
  <c r="Q896" i="208"/>
  <c r="R896" i="208"/>
  <c r="S896" i="208"/>
  <c r="T896" i="208"/>
  <c r="U896" i="208"/>
  <c r="V896" i="208"/>
  <c r="W896" i="208"/>
  <c r="X896" i="208"/>
  <c r="Y896" i="208"/>
  <c r="Z896" i="208"/>
  <c r="AA896" i="208"/>
  <c r="AB896" i="208"/>
  <c r="AC896" i="208"/>
  <c r="AD896" i="208"/>
  <c r="AE896" i="208"/>
  <c r="AF896" i="208"/>
  <c r="AG896" i="208"/>
  <c r="AH896" i="208"/>
  <c r="AI896" i="208"/>
  <c r="AJ896" i="208"/>
  <c r="A897" i="208"/>
  <c r="B897" i="208"/>
  <c r="C897" i="208"/>
  <c r="D897" i="208"/>
  <c r="E897" i="208"/>
  <c r="F897" i="208"/>
  <c r="G897" i="208"/>
  <c r="H897" i="208"/>
  <c r="I897" i="208"/>
  <c r="J897" i="208"/>
  <c r="K897" i="208"/>
  <c r="L897" i="208"/>
  <c r="M897" i="208"/>
  <c r="N897" i="208"/>
  <c r="O897" i="208"/>
  <c r="P897" i="208"/>
  <c r="Q897" i="208"/>
  <c r="R897" i="208"/>
  <c r="S897" i="208"/>
  <c r="T897" i="208"/>
  <c r="U897" i="208"/>
  <c r="V897" i="208"/>
  <c r="W897" i="208"/>
  <c r="X897" i="208"/>
  <c r="Y897" i="208"/>
  <c r="Z897" i="208"/>
  <c r="AA897" i="208"/>
  <c r="AB897" i="208"/>
  <c r="AC897" i="208"/>
  <c r="AD897" i="208"/>
  <c r="AE897" i="208"/>
  <c r="AF897" i="208"/>
  <c r="AG897" i="208"/>
  <c r="AH897" i="208"/>
  <c r="AI897" i="208"/>
  <c r="AJ897" i="208"/>
  <c r="A898" i="208"/>
  <c r="B898" i="208"/>
  <c r="C898" i="208"/>
  <c r="D898" i="208"/>
  <c r="E898" i="208"/>
  <c r="F898" i="208"/>
  <c r="G898" i="208"/>
  <c r="H898" i="208"/>
  <c r="I898" i="208"/>
  <c r="J898" i="208"/>
  <c r="K898" i="208"/>
  <c r="L898" i="208"/>
  <c r="M898" i="208"/>
  <c r="N898" i="208"/>
  <c r="O898" i="208"/>
  <c r="P898" i="208"/>
  <c r="Q898" i="208"/>
  <c r="R898" i="208"/>
  <c r="S898" i="208"/>
  <c r="T898" i="208"/>
  <c r="U898" i="208"/>
  <c r="V898" i="208"/>
  <c r="W898" i="208"/>
  <c r="X898" i="208"/>
  <c r="Y898" i="208"/>
  <c r="Z898" i="208"/>
  <c r="AA898" i="208"/>
  <c r="AB898" i="208"/>
  <c r="AC898" i="208"/>
  <c r="AD898" i="208"/>
  <c r="AE898" i="208"/>
  <c r="AF898" i="208"/>
  <c r="AG898" i="208"/>
  <c r="AH898" i="208"/>
  <c r="AI898" i="208"/>
  <c r="AJ898" i="208"/>
  <c r="A899" i="208"/>
  <c r="B899" i="208"/>
  <c r="C899" i="208"/>
  <c r="D899" i="208"/>
  <c r="E899" i="208"/>
  <c r="F899" i="208"/>
  <c r="G899" i="208"/>
  <c r="H899" i="208"/>
  <c r="I899" i="208"/>
  <c r="J899" i="208"/>
  <c r="K899" i="208"/>
  <c r="L899" i="208"/>
  <c r="M899" i="208"/>
  <c r="N899" i="208"/>
  <c r="O899" i="208"/>
  <c r="P899" i="208"/>
  <c r="Q899" i="208"/>
  <c r="R899" i="208"/>
  <c r="S899" i="208"/>
  <c r="T899" i="208"/>
  <c r="U899" i="208"/>
  <c r="V899" i="208"/>
  <c r="W899" i="208"/>
  <c r="X899" i="208"/>
  <c r="Y899" i="208"/>
  <c r="Z899" i="208"/>
  <c r="AA899" i="208"/>
  <c r="AB899" i="208"/>
  <c r="AC899" i="208"/>
  <c r="AD899" i="208"/>
  <c r="AE899" i="208"/>
  <c r="AF899" i="208"/>
  <c r="AG899" i="208"/>
  <c r="AH899" i="208"/>
  <c r="AI899" i="208"/>
  <c r="AJ899" i="208"/>
  <c r="A900" i="208"/>
  <c r="B900" i="208"/>
  <c r="C900" i="208"/>
  <c r="D900" i="208"/>
  <c r="E900" i="208"/>
  <c r="F900" i="208"/>
  <c r="G900" i="208"/>
  <c r="H900" i="208"/>
  <c r="I900" i="208"/>
  <c r="J900" i="208"/>
  <c r="K900" i="208"/>
  <c r="L900" i="208"/>
  <c r="M900" i="208"/>
  <c r="N900" i="208"/>
  <c r="O900" i="208"/>
  <c r="P900" i="208"/>
  <c r="Q900" i="208"/>
  <c r="R900" i="208"/>
  <c r="S900" i="208"/>
  <c r="T900" i="208"/>
  <c r="U900" i="208"/>
  <c r="V900" i="208"/>
  <c r="W900" i="208"/>
  <c r="X900" i="208"/>
  <c r="Y900" i="208"/>
  <c r="Z900" i="208"/>
  <c r="AA900" i="208"/>
  <c r="AB900" i="208"/>
  <c r="AC900" i="208"/>
  <c r="AD900" i="208"/>
  <c r="AE900" i="208"/>
  <c r="AF900" i="208"/>
  <c r="AG900" i="208"/>
  <c r="AH900" i="208"/>
  <c r="AI900" i="208"/>
  <c r="AJ900" i="208"/>
  <c r="A901" i="208"/>
  <c r="B901" i="208"/>
  <c r="C901" i="208"/>
  <c r="D901" i="208"/>
  <c r="E901" i="208"/>
  <c r="F901" i="208"/>
  <c r="G901" i="208"/>
  <c r="H901" i="208"/>
  <c r="I901" i="208"/>
  <c r="J901" i="208"/>
  <c r="K901" i="208"/>
  <c r="L901" i="208"/>
  <c r="M901" i="208"/>
  <c r="N901" i="208"/>
  <c r="O901" i="208"/>
  <c r="P901" i="208"/>
  <c r="Q901" i="208"/>
  <c r="R901" i="208"/>
  <c r="S901" i="208"/>
  <c r="T901" i="208"/>
  <c r="U901" i="208"/>
  <c r="V901" i="208"/>
  <c r="W901" i="208"/>
  <c r="X901" i="208"/>
  <c r="Y901" i="208"/>
  <c r="Z901" i="208"/>
  <c r="AA901" i="208"/>
  <c r="AB901" i="208"/>
  <c r="AC901" i="208"/>
  <c r="AD901" i="208"/>
  <c r="AE901" i="208"/>
  <c r="AF901" i="208"/>
  <c r="AG901" i="208"/>
  <c r="AH901" i="208"/>
  <c r="AI901" i="208"/>
  <c r="AJ901" i="208"/>
  <c r="A902" i="208"/>
  <c r="B902" i="208"/>
  <c r="C902" i="208"/>
  <c r="D902" i="208"/>
  <c r="E902" i="208"/>
  <c r="F902" i="208"/>
  <c r="G902" i="208"/>
  <c r="H902" i="208"/>
  <c r="I902" i="208"/>
  <c r="J902" i="208"/>
  <c r="K902" i="208"/>
  <c r="L902" i="208"/>
  <c r="M902" i="208"/>
  <c r="N902" i="208"/>
  <c r="O902" i="208"/>
  <c r="P902" i="208"/>
  <c r="Q902" i="208"/>
  <c r="R902" i="208"/>
  <c r="S902" i="208"/>
  <c r="T902" i="208"/>
  <c r="U902" i="208"/>
  <c r="V902" i="208"/>
  <c r="W902" i="208"/>
  <c r="X902" i="208"/>
  <c r="Y902" i="208"/>
  <c r="Z902" i="208"/>
  <c r="AA902" i="208"/>
  <c r="AB902" i="208"/>
  <c r="AC902" i="208"/>
  <c r="AD902" i="208"/>
  <c r="AE902" i="208"/>
  <c r="AF902" i="208"/>
  <c r="AG902" i="208"/>
  <c r="AH902" i="208"/>
  <c r="AI902" i="208"/>
  <c r="AJ902" i="208"/>
  <c r="A903" i="208"/>
  <c r="B903" i="208"/>
  <c r="C903" i="208"/>
  <c r="D903" i="208"/>
  <c r="E903" i="208"/>
  <c r="F903" i="208"/>
  <c r="G903" i="208"/>
  <c r="H903" i="208"/>
  <c r="I903" i="208"/>
  <c r="J903" i="208"/>
  <c r="K903" i="208"/>
  <c r="L903" i="208"/>
  <c r="M903" i="208"/>
  <c r="N903" i="208"/>
  <c r="O903" i="208"/>
  <c r="P903" i="208"/>
  <c r="Q903" i="208"/>
  <c r="R903" i="208"/>
  <c r="S903" i="208"/>
  <c r="T903" i="208"/>
  <c r="U903" i="208"/>
  <c r="V903" i="208"/>
  <c r="W903" i="208"/>
  <c r="X903" i="208"/>
  <c r="Y903" i="208"/>
  <c r="Z903" i="208"/>
  <c r="AA903" i="208"/>
  <c r="AB903" i="208"/>
  <c r="AC903" i="208"/>
  <c r="AD903" i="208"/>
  <c r="AE903" i="208"/>
  <c r="AF903" i="208"/>
  <c r="AG903" i="208"/>
  <c r="AH903" i="208"/>
  <c r="AI903" i="208"/>
  <c r="AJ903" i="208"/>
  <c r="A904" i="208"/>
  <c r="B904" i="208"/>
  <c r="C904" i="208"/>
  <c r="D904" i="208"/>
  <c r="E904" i="208"/>
  <c r="F904" i="208"/>
  <c r="G904" i="208"/>
  <c r="H904" i="208"/>
  <c r="I904" i="208"/>
  <c r="J904" i="208"/>
  <c r="K904" i="208"/>
  <c r="L904" i="208"/>
  <c r="M904" i="208"/>
  <c r="N904" i="208"/>
  <c r="O904" i="208"/>
  <c r="P904" i="208"/>
  <c r="Q904" i="208"/>
  <c r="R904" i="208"/>
  <c r="S904" i="208"/>
  <c r="T904" i="208"/>
  <c r="U904" i="208"/>
  <c r="V904" i="208"/>
  <c r="W904" i="208"/>
  <c r="X904" i="208"/>
  <c r="Y904" i="208"/>
  <c r="Z904" i="208"/>
  <c r="AA904" i="208"/>
  <c r="AB904" i="208"/>
  <c r="AC904" i="208"/>
  <c r="AD904" i="208"/>
  <c r="AE904" i="208"/>
  <c r="AF904" i="208"/>
  <c r="AG904" i="208"/>
  <c r="AH904" i="208"/>
  <c r="AI904" i="208"/>
  <c r="AJ904" i="208"/>
  <c r="A905" i="208"/>
  <c r="B905" i="208"/>
  <c r="C905" i="208"/>
  <c r="D905" i="208"/>
  <c r="E905" i="208"/>
  <c r="F905" i="208"/>
  <c r="G905" i="208"/>
  <c r="H905" i="208"/>
  <c r="I905" i="208"/>
  <c r="J905" i="208"/>
  <c r="K905" i="208"/>
  <c r="L905" i="208"/>
  <c r="M905" i="208"/>
  <c r="N905" i="208"/>
  <c r="O905" i="208"/>
  <c r="P905" i="208"/>
  <c r="Q905" i="208"/>
  <c r="R905" i="208"/>
  <c r="S905" i="208"/>
  <c r="T905" i="208"/>
  <c r="U905" i="208"/>
  <c r="V905" i="208"/>
  <c r="W905" i="208"/>
  <c r="X905" i="208"/>
  <c r="Y905" i="208"/>
  <c r="Z905" i="208"/>
  <c r="AA905" i="208"/>
  <c r="AB905" i="208"/>
  <c r="AC905" i="208"/>
  <c r="AD905" i="208"/>
  <c r="AE905" i="208"/>
  <c r="AF905" i="208"/>
  <c r="AG905" i="208"/>
  <c r="AH905" i="208"/>
  <c r="AI905" i="208"/>
  <c r="AJ905" i="208"/>
  <c r="A906" i="208"/>
  <c r="B906" i="208"/>
  <c r="C906" i="208"/>
  <c r="D906" i="208"/>
  <c r="E906" i="208"/>
  <c r="F906" i="208"/>
  <c r="G906" i="208"/>
  <c r="H906" i="208"/>
  <c r="I906" i="208"/>
  <c r="J906" i="208"/>
  <c r="K906" i="208"/>
  <c r="L906" i="208"/>
  <c r="M906" i="208"/>
  <c r="N906" i="208"/>
  <c r="O906" i="208"/>
  <c r="P906" i="208"/>
  <c r="Q906" i="208"/>
  <c r="R906" i="208"/>
  <c r="S906" i="208"/>
  <c r="T906" i="208"/>
  <c r="U906" i="208"/>
  <c r="V906" i="208"/>
  <c r="W906" i="208"/>
  <c r="X906" i="208"/>
  <c r="Y906" i="208"/>
  <c r="Z906" i="208"/>
  <c r="AA906" i="208"/>
  <c r="AB906" i="208"/>
  <c r="AC906" i="208"/>
  <c r="AD906" i="208"/>
  <c r="AE906" i="208"/>
  <c r="AF906" i="208"/>
  <c r="AG906" i="208"/>
  <c r="AH906" i="208"/>
  <c r="AI906" i="208"/>
  <c r="AJ906" i="208"/>
  <c r="A907" i="208"/>
  <c r="B907" i="208"/>
  <c r="C907" i="208"/>
  <c r="D907" i="208"/>
  <c r="E907" i="208"/>
  <c r="F907" i="208"/>
  <c r="G907" i="208"/>
  <c r="H907" i="208"/>
  <c r="I907" i="208"/>
  <c r="J907" i="208"/>
  <c r="K907" i="208"/>
  <c r="L907" i="208"/>
  <c r="M907" i="208"/>
  <c r="N907" i="208"/>
  <c r="O907" i="208"/>
  <c r="P907" i="208"/>
  <c r="Q907" i="208"/>
  <c r="R907" i="208"/>
  <c r="S907" i="208"/>
  <c r="T907" i="208"/>
  <c r="U907" i="208"/>
  <c r="V907" i="208"/>
  <c r="W907" i="208"/>
  <c r="X907" i="208"/>
  <c r="Y907" i="208"/>
  <c r="Z907" i="208"/>
  <c r="AA907" i="208"/>
  <c r="AB907" i="208"/>
  <c r="AC907" i="208"/>
  <c r="AD907" i="208"/>
  <c r="AE907" i="208"/>
  <c r="AF907" i="208"/>
  <c r="AG907" i="208"/>
  <c r="AH907" i="208"/>
  <c r="AI907" i="208"/>
  <c r="AJ907" i="208"/>
  <c r="A908" i="208"/>
  <c r="B908" i="208"/>
  <c r="C908" i="208"/>
  <c r="D908" i="208"/>
  <c r="E908" i="208"/>
  <c r="F908" i="208"/>
  <c r="G908" i="208"/>
  <c r="H908" i="208"/>
  <c r="I908" i="208"/>
  <c r="J908" i="208"/>
  <c r="K908" i="208"/>
  <c r="L908" i="208"/>
  <c r="M908" i="208"/>
  <c r="N908" i="208"/>
  <c r="O908" i="208"/>
  <c r="P908" i="208"/>
  <c r="Q908" i="208"/>
  <c r="R908" i="208"/>
  <c r="S908" i="208"/>
  <c r="T908" i="208"/>
  <c r="U908" i="208"/>
  <c r="V908" i="208"/>
  <c r="W908" i="208"/>
  <c r="X908" i="208"/>
  <c r="Y908" i="208"/>
  <c r="Z908" i="208"/>
  <c r="AA908" i="208"/>
  <c r="AB908" i="208"/>
  <c r="AC908" i="208"/>
  <c r="AD908" i="208"/>
  <c r="AE908" i="208"/>
  <c r="AF908" i="208"/>
  <c r="AG908" i="208"/>
  <c r="AH908" i="208"/>
  <c r="AI908" i="208"/>
  <c r="AJ908" i="208"/>
  <c r="A909" i="208"/>
  <c r="B909" i="208"/>
  <c r="C909" i="208"/>
  <c r="D909" i="208"/>
  <c r="E909" i="208"/>
  <c r="F909" i="208"/>
  <c r="G909" i="208"/>
  <c r="H909" i="208"/>
  <c r="I909" i="208"/>
  <c r="J909" i="208"/>
  <c r="K909" i="208"/>
  <c r="L909" i="208"/>
  <c r="M909" i="208"/>
  <c r="N909" i="208"/>
  <c r="O909" i="208"/>
  <c r="P909" i="208"/>
  <c r="Q909" i="208"/>
  <c r="R909" i="208"/>
  <c r="S909" i="208"/>
  <c r="T909" i="208"/>
  <c r="U909" i="208"/>
  <c r="V909" i="208"/>
  <c r="W909" i="208"/>
  <c r="X909" i="208"/>
  <c r="Y909" i="208"/>
  <c r="Z909" i="208"/>
  <c r="AA909" i="208"/>
  <c r="AB909" i="208"/>
  <c r="AC909" i="208"/>
  <c r="AD909" i="208"/>
  <c r="AE909" i="208"/>
  <c r="AF909" i="208"/>
  <c r="AG909" i="208"/>
  <c r="AH909" i="208"/>
  <c r="AI909" i="208"/>
  <c r="AJ909" i="208"/>
  <c r="A910" i="208"/>
  <c r="B910" i="208"/>
  <c r="C910" i="208"/>
  <c r="D910" i="208"/>
  <c r="E910" i="208"/>
  <c r="F910" i="208"/>
  <c r="G910" i="208"/>
  <c r="H910" i="208"/>
  <c r="I910" i="208"/>
  <c r="J910" i="208"/>
  <c r="K910" i="208"/>
  <c r="L910" i="208"/>
  <c r="M910" i="208"/>
  <c r="N910" i="208"/>
  <c r="O910" i="208"/>
  <c r="P910" i="208"/>
  <c r="Q910" i="208"/>
  <c r="R910" i="208"/>
  <c r="S910" i="208"/>
  <c r="T910" i="208"/>
  <c r="U910" i="208"/>
  <c r="V910" i="208"/>
  <c r="W910" i="208"/>
  <c r="X910" i="208"/>
  <c r="Y910" i="208"/>
  <c r="Z910" i="208"/>
  <c r="AA910" i="208"/>
  <c r="AB910" i="208"/>
  <c r="AC910" i="208"/>
  <c r="AD910" i="208"/>
  <c r="AE910" i="208"/>
  <c r="AF910" i="208"/>
  <c r="AG910" i="208"/>
  <c r="AH910" i="208"/>
  <c r="AI910" i="208"/>
  <c r="AJ910" i="208"/>
  <c r="A911" i="208"/>
  <c r="B911" i="208"/>
  <c r="C911" i="208"/>
  <c r="D911" i="208"/>
  <c r="E911" i="208"/>
  <c r="F911" i="208"/>
  <c r="G911" i="208"/>
  <c r="H911" i="208"/>
  <c r="I911" i="208"/>
  <c r="J911" i="208"/>
  <c r="K911" i="208"/>
  <c r="L911" i="208"/>
  <c r="M911" i="208"/>
  <c r="N911" i="208"/>
  <c r="O911" i="208"/>
  <c r="P911" i="208"/>
  <c r="Q911" i="208"/>
  <c r="R911" i="208"/>
  <c r="S911" i="208"/>
  <c r="T911" i="208"/>
  <c r="U911" i="208"/>
  <c r="V911" i="208"/>
  <c r="W911" i="208"/>
  <c r="X911" i="208"/>
  <c r="Y911" i="208"/>
  <c r="Z911" i="208"/>
  <c r="AA911" i="208"/>
  <c r="AB911" i="208"/>
  <c r="AC911" i="208"/>
  <c r="AD911" i="208"/>
  <c r="AE911" i="208"/>
  <c r="AF911" i="208"/>
  <c r="AG911" i="208"/>
  <c r="AH911" i="208"/>
  <c r="AI911" i="208"/>
  <c r="AJ911" i="208"/>
  <c r="A912" i="208"/>
  <c r="B912" i="208"/>
  <c r="C912" i="208"/>
  <c r="D912" i="208"/>
  <c r="E912" i="208"/>
  <c r="F912" i="208"/>
  <c r="G912" i="208"/>
  <c r="H912" i="208"/>
  <c r="I912" i="208"/>
  <c r="J912" i="208"/>
  <c r="K912" i="208"/>
  <c r="L912" i="208"/>
  <c r="M912" i="208"/>
  <c r="N912" i="208"/>
  <c r="O912" i="208"/>
  <c r="P912" i="208"/>
  <c r="Q912" i="208"/>
  <c r="R912" i="208"/>
  <c r="S912" i="208"/>
  <c r="T912" i="208"/>
  <c r="U912" i="208"/>
  <c r="V912" i="208"/>
  <c r="W912" i="208"/>
  <c r="X912" i="208"/>
  <c r="Y912" i="208"/>
  <c r="Z912" i="208"/>
  <c r="AA912" i="208"/>
  <c r="AB912" i="208"/>
  <c r="AC912" i="208"/>
  <c r="AD912" i="208"/>
  <c r="AE912" i="208"/>
  <c r="AF912" i="208"/>
  <c r="AG912" i="208"/>
  <c r="AH912" i="208"/>
  <c r="AI912" i="208"/>
  <c r="AJ912" i="208"/>
  <c r="A913" i="208"/>
  <c r="B913" i="208"/>
  <c r="C913" i="208"/>
  <c r="D913" i="208"/>
  <c r="E913" i="208"/>
  <c r="F913" i="208"/>
  <c r="G913" i="208"/>
  <c r="H913" i="208"/>
  <c r="I913" i="208"/>
  <c r="J913" i="208"/>
  <c r="K913" i="208"/>
  <c r="L913" i="208"/>
  <c r="M913" i="208"/>
  <c r="N913" i="208"/>
  <c r="O913" i="208"/>
  <c r="P913" i="208"/>
  <c r="Q913" i="208"/>
  <c r="R913" i="208"/>
  <c r="S913" i="208"/>
  <c r="T913" i="208"/>
  <c r="U913" i="208"/>
  <c r="V913" i="208"/>
  <c r="W913" i="208"/>
  <c r="X913" i="208"/>
  <c r="Y913" i="208"/>
  <c r="Z913" i="208"/>
  <c r="AA913" i="208"/>
  <c r="AB913" i="208"/>
  <c r="AC913" i="208"/>
  <c r="AD913" i="208"/>
  <c r="AE913" i="208"/>
  <c r="AF913" i="208"/>
  <c r="AG913" i="208"/>
  <c r="AH913" i="208"/>
  <c r="AI913" i="208"/>
  <c r="AJ913" i="208"/>
  <c r="A914" i="208"/>
  <c r="B914" i="208"/>
  <c r="C914" i="208"/>
  <c r="D914" i="208"/>
  <c r="E914" i="208"/>
  <c r="F914" i="208"/>
  <c r="G914" i="208"/>
  <c r="H914" i="208"/>
  <c r="I914" i="208"/>
  <c r="J914" i="208"/>
  <c r="K914" i="208"/>
  <c r="L914" i="208"/>
  <c r="M914" i="208"/>
  <c r="N914" i="208"/>
  <c r="O914" i="208"/>
  <c r="P914" i="208"/>
  <c r="Q914" i="208"/>
  <c r="R914" i="208"/>
  <c r="S914" i="208"/>
  <c r="T914" i="208"/>
  <c r="U914" i="208"/>
  <c r="V914" i="208"/>
  <c r="W914" i="208"/>
  <c r="X914" i="208"/>
  <c r="Y914" i="208"/>
  <c r="Z914" i="208"/>
  <c r="AA914" i="208"/>
  <c r="AB914" i="208"/>
  <c r="AC914" i="208"/>
  <c r="AD914" i="208"/>
  <c r="AE914" i="208"/>
  <c r="AF914" i="208"/>
  <c r="AG914" i="208"/>
  <c r="AH914" i="208"/>
  <c r="AI914" i="208"/>
  <c r="AJ914" i="208"/>
  <c r="A915" i="208"/>
  <c r="B915" i="208"/>
  <c r="C915" i="208"/>
  <c r="D915" i="208"/>
  <c r="E915" i="208"/>
  <c r="F915" i="208"/>
  <c r="G915" i="208"/>
  <c r="H915" i="208"/>
  <c r="I915" i="208"/>
  <c r="J915" i="208"/>
  <c r="K915" i="208"/>
  <c r="L915" i="208"/>
  <c r="M915" i="208"/>
  <c r="N915" i="208"/>
  <c r="O915" i="208"/>
  <c r="P915" i="208"/>
  <c r="Q915" i="208"/>
  <c r="R915" i="208"/>
  <c r="S915" i="208"/>
  <c r="T915" i="208"/>
  <c r="U915" i="208"/>
  <c r="V915" i="208"/>
  <c r="W915" i="208"/>
  <c r="X915" i="208"/>
  <c r="Y915" i="208"/>
  <c r="Z915" i="208"/>
  <c r="AA915" i="208"/>
  <c r="AB915" i="208"/>
  <c r="AC915" i="208"/>
  <c r="AD915" i="208"/>
  <c r="AE915" i="208"/>
  <c r="AF915" i="208"/>
  <c r="AG915" i="208"/>
  <c r="AH915" i="208"/>
  <c r="AI915" i="208"/>
  <c r="AJ915" i="208"/>
  <c r="A916" i="208"/>
  <c r="B916" i="208"/>
  <c r="C916" i="208"/>
  <c r="D916" i="208"/>
  <c r="E916" i="208"/>
  <c r="F916" i="208"/>
  <c r="G916" i="208"/>
  <c r="H916" i="208"/>
  <c r="I916" i="208"/>
  <c r="J916" i="208"/>
  <c r="K916" i="208"/>
  <c r="L916" i="208"/>
  <c r="M916" i="208"/>
  <c r="N916" i="208"/>
  <c r="O916" i="208"/>
  <c r="P916" i="208"/>
  <c r="Q916" i="208"/>
  <c r="R916" i="208"/>
  <c r="S916" i="208"/>
  <c r="T916" i="208"/>
  <c r="U916" i="208"/>
  <c r="V916" i="208"/>
  <c r="W916" i="208"/>
  <c r="X916" i="208"/>
  <c r="Y916" i="208"/>
  <c r="Z916" i="208"/>
  <c r="AA916" i="208"/>
  <c r="AB916" i="208"/>
  <c r="AC916" i="208"/>
  <c r="AD916" i="208"/>
  <c r="AE916" i="208"/>
  <c r="AF916" i="208"/>
  <c r="AG916" i="208"/>
  <c r="AH916" i="208"/>
  <c r="AI916" i="208"/>
  <c r="AJ916" i="208"/>
  <c r="A917" i="208"/>
  <c r="B917" i="208"/>
  <c r="C917" i="208"/>
  <c r="D917" i="208"/>
  <c r="E917" i="208"/>
  <c r="F917" i="208"/>
  <c r="G917" i="208"/>
  <c r="H917" i="208"/>
  <c r="I917" i="208"/>
  <c r="J917" i="208"/>
  <c r="K917" i="208"/>
  <c r="L917" i="208"/>
  <c r="M917" i="208"/>
  <c r="N917" i="208"/>
  <c r="O917" i="208"/>
  <c r="P917" i="208"/>
  <c r="Q917" i="208"/>
  <c r="R917" i="208"/>
  <c r="S917" i="208"/>
  <c r="T917" i="208"/>
  <c r="U917" i="208"/>
  <c r="V917" i="208"/>
  <c r="W917" i="208"/>
  <c r="X917" i="208"/>
  <c r="Y917" i="208"/>
  <c r="Z917" i="208"/>
  <c r="AA917" i="208"/>
  <c r="AB917" i="208"/>
  <c r="AC917" i="208"/>
  <c r="AD917" i="208"/>
  <c r="AE917" i="208"/>
  <c r="AF917" i="208"/>
  <c r="AG917" i="208"/>
  <c r="AH917" i="208"/>
  <c r="AI917" i="208"/>
  <c r="AJ917" i="208"/>
  <c r="A918" i="208"/>
  <c r="B918" i="208"/>
  <c r="C918" i="208"/>
  <c r="D918" i="208"/>
  <c r="E918" i="208"/>
  <c r="F918" i="208"/>
  <c r="G918" i="208"/>
  <c r="H918" i="208"/>
  <c r="I918" i="208"/>
  <c r="J918" i="208"/>
  <c r="K918" i="208"/>
  <c r="L918" i="208"/>
  <c r="M918" i="208"/>
  <c r="N918" i="208"/>
  <c r="O918" i="208"/>
  <c r="P918" i="208"/>
  <c r="Q918" i="208"/>
  <c r="R918" i="208"/>
  <c r="S918" i="208"/>
  <c r="T918" i="208"/>
  <c r="U918" i="208"/>
  <c r="V918" i="208"/>
  <c r="W918" i="208"/>
  <c r="X918" i="208"/>
  <c r="Y918" i="208"/>
  <c r="Z918" i="208"/>
  <c r="AA918" i="208"/>
  <c r="AB918" i="208"/>
  <c r="AC918" i="208"/>
  <c r="AD918" i="208"/>
  <c r="AE918" i="208"/>
  <c r="AF918" i="208"/>
  <c r="AG918" i="208"/>
  <c r="AH918" i="208"/>
  <c r="AI918" i="208"/>
  <c r="AJ918" i="208"/>
  <c r="A919" i="208"/>
  <c r="B919" i="208"/>
  <c r="C919" i="208"/>
  <c r="D919" i="208"/>
  <c r="E919" i="208"/>
  <c r="F919" i="208"/>
  <c r="G919" i="208"/>
  <c r="H919" i="208"/>
  <c r="I919" i="208"/>
  <c r="J919" i="208"/>
  <c r="K919" i="208"/>
  <c r="L919" i="208"/>
  <c r="M919" i="208"/>
  <c r="N919" i="208"/>
  <c r="O919" i="208"/>
  <c r="P919" i="208"/>
  <c r="Q919" i="208"/>
  <c r="R919" i="208"/>
  <c r="S919" i="208"/>
  <c r="T919" i="208"/>
  <c r="U919" i="208"/>
  <c r="V919" i="208"/>
  <c r="W919" i="208"/>
  <c r="X919" i="208"/>
  <c r="Y919" i="208"/>
  <c r="Z919" i="208"/>
  <c r="AA919" i="208"/>
  <c r="AB919" i="208"/>
  <c r="AC919" i="208"/>
  <c r="AD919" i="208"/>
  <c r="AE919" i="208"/>
  <c r="AF919" i="208"/>
  <c r="AG919" i="208"/>
  <c r="AH919" i="208"/>
  <c r="AI919" i="208"/>
  <c r="AJ919" i="208"/>
  <c r="A920" i="208"/>
  <c r="B920" i="208"/>
  <c r="C920" i="208"/>
  <c r="D920" i="208"/>
  <c r="E920" i="208"/>
  <c r="F920" i="208"/>
  <c r="G920" i="208"/>
  <c r="H920" i="208"/>
  <c r="I920" i="208"/>
  <c r="J920" i="208"/>
  <c r="K920" i="208"/>
  <c r="L920" i="208"/>
  <c r="M920" i="208"/>
  <c r="N920" i="208"/>
  <c r="O920" i="208"/>
  <c r="P920" i="208"/>
  <c r="Q920" i="208"/>
  <c r="R920" i="208"/>
  <c r="S920" i="208"/>
  <c r="T920" i="208"/>
  <c r="U920" i="208"/>
  <c r="V920" i="208"/>
  <c r="W920" i="208"/>
  <c r="X920" i="208"/>
  <c r="Y920" i="208"/>
  <c r="Z920" i="208"/>
  <c r="AA920" i="208"/>
  <c r="AB920" i="208"/>
  <c r="AC920" i="208"/>
  <c r="AD920" i="208"/>
  <c r="AE920" i="208"/>
  <c r="AF920" i="208"/>
  <c r="AG920" i="208"/>
  <c r="AH920" i="208"/>
  <c r="AI920" i="208"/>
  <c r="AJ920" i="208"/>
  <c r="A921" i="208"/>
  <c r="B921" i="208"/>
  <c r="C921" i="208"/>
  <c r="D921" i="208"/>
  <c r="E921" i="208"/>
  <c r="F921" i="208"/>
  <c r="G921" i="208"/>
  <c r="H921" i="208"/>
  <c r="I921" i="208"/>
  <c r="J921" i="208"/>
  <c r="K921" i="208"/>
  <c r="L921" i="208"/>
  <c r="M921" i="208"/>
  <c r="N921" i="208"/>
  <c r="O921" i="208"/>
  <c r="P921" i="208"/>
  <c r="Q921" i="208"/>
  <c r="R921" i="208"/>
  <c r="S921" i="208"/>
  <c r="T921" i="208"/>
  <c r="U921" i="208"/>
  <c r="V921" i="208"/>
  <c r="W921" i="208"/>
  <c r="X921" i="208"/>
  <c r="Y921" i="208"/>
  <c r="Z921" i="208"/>
  <c r="AA921" i="208"/>
  <c r="AB921" i="208"/>
  <c r="AC921" i="208"/>
  <c r="AD921" i="208"/>
  <c r="AE921" i="208"/>
  <c r="AF921" i="208"/>
  <c r="AG921" i="208"/>
  <c r="AH921" i="208"/>
  <c r="AI921" i="208"/>
  <c r="AJ921" i="208"/>
  <c r="A922" i="208"/>
  <c r="B922" i="208"/>
  <c r="C922" i="208"/>
  <c r="D922" i="208"/>
  <c r="E922" i="208"/>
  <c r="F922" i="208"/>
  <c r="G922" i="208"/>
  <c r="H922" i="208"/>
  <c r="I922" i="208"/>
  <c r="J922" i="208"/>
  <c r="K922" i="208"/>
  <c r="L922" i="208"/>
  <c r="M922" i="208"/>
  <c r="N922" i="208"/>
  <c r="O922" i="208"/>
  <c r="P922" i="208"/>
  <c r="Q922" i="208"/>
  <c r="R922" i="208"/>
  <c r="S922" i="208"/>
  <c r="T922" i="208"/>
  <c r="U922" i="208"/>
  <c r="V922" i="208"/>
  <c r="W922" i="208"/>
  <c r="X922" i="208"/>
  <c r="Y922" i="208"/>
  <c r="Z922" i="208"/>
  <c r="AA922" i="208"/>
  <c r="AB922" i="208"/>
  <c r="AC922" i="208"/>
  <c r="AD922" i="208"/>
  <c r="AE922" i="208"/>
  <c r="AF922" i="208"/>
  <c r="AG922" i="208"/>
  <c r="AH922" i="208"/>
  <c r="AI922" i="208"/>
  <c r="AJ922" i="208"/>
  <c r="A923" i="208"/>
  <c r="B923" i="208"/>
  <c r="C923" i="208"/>
  <c r="D923" i="208"/>
  <c r="E923" i="208"/>
  <c r="F923" i="208"/>
  <c r="G923" i="208"/>
  <c r="H923" i="208"/>
  <c r="I923" i="208"/>
  <c r="J923" i="208"/>
  <c r="K923" i="208"/>
  <c r="L923" i="208"/>
  <c r="M923" i="208"/>
  <c r="N923" i="208"/>
  <c r="O923" i="208"/>
  <c r="P923" i="208"/>
  <c r="Q923" i="208"/>
  <c r="R923" i="208"/>
  <c r="S923" i="208"/>
  <c r="T923" i="208"/>
  <c r="U923" i="208"/>
  <c r="V923" i="208"/>
  <c r="W923" i="208"/>
  <c r="X923" i="208"/>
  <c r="Y923" i="208"/>
  <c r="Z923" i="208"/>
  <c r="AA923" i="208"/>
  <c r="AB923" i="208"/>
  <c r="AC923" i="208"/>
  <c r="AD923" i="208"/>
  <c r="AE923" i="208"/>
  <c r="AF923" i="208"/>
  <c r="AG923" i="208"/>
  <c r="AH923" i="208"/>
  <c r="AI923" i="208"/>
  <c r="AJ923" i="208"/>
  <c r="A924" i="208"/>
  <c r="B924" i="208"/>
  <c r="C924" i="208"/>
  <c r="D924" i="208"/>
  <c r="E924" i="208"/>
  <c r="F924" i="208"/>
  <c r="G924" i="208"/>
  <c r="H924" i="208"/>
  <c r="I924" i="208"/>
  <c r="J924" i="208"/>
  <c r="K924" i="208"/>
  <c r="L924" i="208"/>
  <c r="M924" i="208"/>
  <c r="N924" i="208"/>
  <c r="O924" i="208"/>
  <c r="P924" i="208"/>
  <c r="Q924" i="208"/>
  <c r="R924" i="208"/>
  <c r="S924" i="208"/>
  <c r="T924" i="208"/>
  <c r="U924" i="208"/>
  <c r="V924" i="208"/>
  <c r="W924" i="208"/>
  <c r="X924" i="208"/>
  <c r="Y924" i="208"/>
  <c r="Z924" i="208"/>
  <c r="AA924" i="208"/>
  <c r="AB924" i="208"/>
  <c r="AC924" i="208"/>
  <c r="AD924" i="208"/>
  <c r="AE924" i="208"/>
  <c r="AF924" i="208"/>
  <c r="AG924" i="208"/>
  <c r="AH924" i="208"/>
  <c r="AI924" i="208"/>
  <c r="AJ924" i="208"/>
  <c r="A925" i="208"/>
  <c r="B925" i="208"/>
  <c r="C925" i="208"/>
  <c r="D925" i="208"/>
  <c r="E925" i="208"/>
  <c r="F925" i="208"/>
  <c r="G925" i="208"/>
  <c r="H925" i="208"/>
  <c r="I925" i="208"/>
  <c r="J925" i="208"/>
  <c r="K925" i="208"/>
  <c r="L925" i="208"/>
  <c r="M925" i="208"/>
  <c r="N925" i="208"/>
  <c r="O925" i="208"/>
  <c r="P925" i="208"/>
  <c r="Q925" i="208"/>
  <c r="R925" i="208"/>
  <c r="S925" i="208"/>
  <c r="T925" i="208"/>
  <c r="U925" i="208"/>
  <c r="V925" i="208"/>
  <c r="W925" i="208"/>
  <c r="X925" i="208"/>
  <c r="Y925" i="208"/>
  <c r="Z925" i="208"/>
  <c r="AA925" i="208"/>
  <c r="AB925" i="208"/>
  <c r="AC925" i="208"/>
  <c r="AD925" i="208"/>
  <c r="AE925" i="208"/>
  <c r="AF925" i="208"/>
  <c r="AG925" i="208"/>
  <c r="AH925" i="208"/>
  <c r="AI925" i="208"/>
  <c r="AJ925" i="208"/>
  <c r="A926" i="208"/>
  <c r="B926" i="208"/>
  <c r="C926" i="208"/>
  <c r="D926" i="208"/>
  <c r="E926" i="208"/>
  <c r="F926" i="208"/>
  <c r="G926" i="208"/>
  <c r="H926" i="208"/>
  <c r="I926" i="208"/>
  <c r="J926" i="208"/>
  <c r="K926" i="208"/>
  <c r="L926" i="208"/>
  <c r="M926" i="208"/>
  <c r="N926" i="208"/>
  <c r="O926" i="208"/>
  <c r="P926" i="208"/>
  <c r="Q926" i="208"/>
  <c r="R926" i="208"/>
  <c r="S926" i="208"/>
  <c r="T926" i="208"/>
  <c r="U926" i="208"/>
  <c r="V926" i="208"/>
  <c r="W926" i="208"/>
  <c r="X926" i="208"/>
  <c r="Y926" i="208"/>
  <c r="Z926" i="208"/>
  <c r="AA926" i="208"/>
  <c r="AB926" i="208"/>
  <c r="AC926" i="208"/>
  <c r="AD926" i="208"/>
  <c r="AE926" i="208"/>
  <c r="AF926" i="208"/>
  <c r="AG926" i="208"/>
  <c r="AH926" i="208"/>
  <c r="AI926" i="208"/>
  <c r="AJ926" i="208"/>
  <c r="A927" i="208"/>
  <c r="B927" i="208"/>
  <c r="C927" i="208"/>
  <c r="D927" i="208"/>
  <c r="E927" i="208"/>
  <c r="F927" i="208"/>
  <c r="G927" i="208"/>
  <c r="H927" i="208"/>
  <c r="I927" i="208"/>
  <c r="J927" i="208"/>
  <c r="K927" i="208"/>
  <c r="L927" i="208"/>
  <c r="M927" i="208"/>
  <c r="N927" i="208"/>
  <c r="O927" i="208"/>
  <c r="P927" i="208"/>
  <c r="Q927" i="208"/>
  <c r="R927" i="208"/>
  <c r="S927" i="208"/>
  <c r="T927" i="208"/>
  <c r="U927" i="208"/>
  <c r="V927" i="208"/>
  <c r="W927" i="208"/>
  <c r="X927" i="208"/>
  <c r="Y927" i="208"/>
  <c r="Z927" i="208"/>
  <c r="AA927" i="208"/>
  <c r="AB927" i="208"/>
  <c r="AC927" i="208"/>
  <c r="AD927" i="208"/>
  <c r="AE927" i="208"/>
  <c r="AF927" i="208"/>
  <c r="AG927" i="208"/>
  <c r="AH927" i="208"/>
  <c r="AI927" i="208"/>
  <c r="AJ927" i="208"/>
  <c r="A928" i="208"/>
  <c r="B928" i="208"/>
  <c r="C928" i="208"/>
  <c r="D928" i="208"/>
  <c r="E928" i="208"/>
  <c r="F928" i="208"/>
  <c r="G928" i="208"/>
  <c r="H928" i="208"/>
  <c r="I928" i="208"/>
  <c r="J928" i="208"/>
  <c r="K928" i="208"/>
  <c r="L928" i="208"/>
  <c r="M928" i="208"/>
  <c r="N928" i="208"/>
  <c r="O928" i="208"/>
  <c r="P928" i="208"/>
  <c r="Q928" i="208"/>
  <c r="R928" i="208"/>
  <c r="S928" i="208"/>
  <c r="T928" i="208"/>
  <c r="U928" i="208"/>
  <c r="V928" i="208"/>
  <c r="W928" i="208"/>
  <c r="X928" i="208"/>
  <c r="Y928" i="208"/>
  <c r="Z928" i="208"/>
  <c r="AA928" i="208"/>
  <c r="AB928" i="208"/>
  <c r="AC928" i="208"/>
  <c r="AD928" i="208"/>
  <c r="AE928" i="208"/>
  <c r="AF928" i="208"/>
  <c r="AG928" i="208"/>
  <c r="AH928" i="208"/>
  <c r="AI928" i="208"/>
  <c r="AJ928" i="208"/>
  <c r="A929" i="208"/>
  <c r="B929" i="208"/>
  <c r="C929" i="208"/>
  <c r="D929" i="208"/>
  <c r="E929" i="208"/>
  <c r="F929" i="208"/>
  <c r="G929" i="208"/>
  <c r="H929" i="208"/>
  <c r="I929" i="208"/>
  <c r="J929" i="208"/>
  <c r="K929" i="208"/>
  <c r="L929" i="208"/>
  <c r="M929" i="208"/>
  <c r="N929" i="208"/>
  <c r="O929" i="208"/>
  <c r="P929" i="208"/>
  <c r="Q929" i="208"/>
  <c r="R929" i="208"/>
  <c r="S929" i="208"/>
  <c r="T929" i="208"/>
  <c r="U929" i="208"/>
  <c r="V929" i="208"/>
  <c r="W929" i="208"/>
  <c r="X929" i="208"/>
  <c r="Y929" i="208"/>
  <c r="Z929" i="208"/>
  <c r="AA929" i="208"/>
  <c r="AB929" i="208"/>
  <c r="AC929" i="208"/>
  <c r="AD929" i="208"/>
  <c r="AE929" i="208"/>
  <c r="AF929" i="208"/>
  <c r="AG929" i="208"/>
  <c r="AH929" i="208"/>
  <c r="AI929" i="208"/>
  <c r="AJ929" i="208"/>
  <c r="A930" i="208"/>
  <c r="B930" i="208"/>
  <c r="C930" i="208"/>
  <c r="D930" i="208"/>
  <c r="E930" i="208"/>
  <c r="F930" i="208"/>
  <c r="G930" i="208"/>
  <c r="H930" i="208"/>
  <c r="I930" i="208"/>
  <c r="J930" i="208"/>
  <c r="K930" i="208"/>
  <c r="L930" i="208"/>
  <c r="M930" i="208"/>
  <c r="N930" i="208"/>
  <c r="O930" i="208"/>
  <c r="P930" i="208"/>
  <c r="Q930" i="208"/>
  <c r="R930" i="208"/>
  <c r="S930" i="208"/>
  <c r="T930" i="208"/>
  <c r="U930" i="208"/>
  <c r="V930" i="208"/>
  <c r="W930" i="208"/>
  <c r="X930" i="208"/>
  <c r="Y930" i="208"/>
  <c r="Z930" i="208"/>
  <c r="AA930" i="208"/>
  <c r="AB930" i="208"/>
  <c r="AC930" i="208"/>
  <c r="AD930" i="208"/>
  <c r="AE930" i="208"/>
  <c r="AF930" i="208"/>
  <c r="AG930" i="208"/>
  <c r="AH930" i="208"/>
  <c r="AI930" i="208"/>
  <c r="AJ930" i="208"/>
  <c r="A931" i="208"/>
  <c r="B931" i="208"/>
  <c r="C931" i="208"/>
  <c r="D931" i="208"/>
  <c r="E931" i="208"/>
  <c r="F931" i="208"/>
  <c r="G931" i="208"/>
  <c r="H931" i="208"/>
  <c r="I931" i="208"/>
  <c r="J931" i="208"/>
  <c r="K931" i="208"/>
  <c r="L931" i="208"/>
  <c r="M931" i="208"/>
  <c r="N931" i="208"/>
  <c r="O931" i="208"/>
  <c r="P931" i="208"/>
  <c r="Q931" i="208"/>
  <c r="R931" i="208"/>
  <c r="S931" i="208"/>
  <c r="T931" i="208"/>
  <c r="U931" i="208"/>
  <c r="V931" i="208"/>
  <c r="W931" i="208"/>
  <c r="X931" i="208"/>
  <c r="Y931" i="208"/>
  <c r="Z931" i="208"/>
  <c r="AA931" i="208"/>
  <c r="AB931" i="208"/>
  <c r="AC931" i="208"/>
  <c r="AD931" i="208"/>
  <c r="AE931" i="208"/>
  <c r="AF931" i="208"/>
  <c r="AG931" i="208"/>
  <c r="AH931" i="208"/>
  <c r="AI931" i="208"/>
  <c r="AJ931" i="208"/>
  <c r="A932" i="208"/>
  <c r="B932" i="208"/>
  <c r="C932" i="208"/>
  <c r="D932" i="208"/>
  <c r="E932" i="208"/>
  <c r="F932" i="208"/>
  <c r="G932" i="208"/>
  <c r="H932" i="208"/>
  <c r="I932" i="208"/>
  <c r="J932" i="208"/>
  <c r="K932" i="208"/>
  <c r="L932" i="208"/>
  <c r="M932" i="208"/>
  <c r="N932" i="208"/>
  <c r="O932" i="208"/>
  <c r="P932" i="208"/>
  <c r="Q932" i="208"/>
  <c r="R932" i="208"/>
  <c r="S932" i="208"/>
  <c r="T932" i="208"/>
  <c r="U932" i="208"/>
  <c r="V932" i="208"/>
  <c r="W932" i="208"/>
  <c r="X932" i="208"/>
  <c r="Y932" i="208"/>
  <c r="Z932" i="208"/>
  <c r="AA932" i="208"/>
  <c r="AB932" i="208"/>
  <c r="AC932" i="208"/>
  <c r="AD932" i="208"/>
  <c r="AE932" i="208"/>
  <c r="AF932" i="208"/>
  <c r="AG932" i="208"/>
  <c r="AH932" i="208"/>
  <c r="AI932" i="208"/>
  <c r="AJ932" i="208"/>
  <c r="A933" i="208"/>
  <c r="B933" i="208"/>
  <c r="C933" i="208"/>
  <c r="D933" i="208"/>
  <c r="E933" i="208"/>
  <c r="F933" i="208"/>
  <c r="G933" i="208"/>
  <c r="H933" i="208"/>
  <c r="I933" i="208"/>
  <c r="J933" i="208"/>
  <c r="K933" i="208"/>
  <c r="L933" i="208"/>
  <c r="M933" i="208"/>
  <c r="N933" i="208"/>
  <c r="O933" i="208"/>
  <c r="P933" i="208"/>
  <c r="Q933" i="208"/>
  <c r="R933" i="208"/>
  <c r="S933" i="208"/>
  <c r="T933" i="208"/>
  <c r="U933" i="208"/>
  <c r="V933" i="208"/>
  <c r="W933" i="208"/>
  <c r="X933" i="208"/>
  <c r="Y933" i="208"/>
  <c r="Z933" i="208"/>
  <c r="AA933" i="208"/>
  <c r="AB933" i="208"/>
  <c r="AC933" i="208"/>
  <c r="AD933" i="208"/>
  <c r="AE933" i="208"/>
  <c r="AF933" i="208"/>
  <c r="AG933" i="208"/>
  <c r="AH933" i="208"/>
  <c r="AI933" i="208"/>
  <c r="AJ933" i="208"/>
  <c r="A934" i="208"/>
  <c r="B934" i="208"/>
  <c r="C934" i="208"/>
  <c r="D934" i="208"/>
  <c r="E934" i="208"/>
  <c r="F934" i="208"/>
  <c r="G934" i="208"/>
  <c r="H934" i="208"/>
  <c r="I934" i="208"/>
  <c r="J934" i="208"/>
  <c r="K934" i="208"/>
  <c r="L934" i="208"/>
  <c r="M934" i="208"/>
  <c r="N934" i="208"/>
  <c r="O934" i="208"/>
  <c r="P934" i="208"/>
  <c r="Q934" i="208"/>
  <c r="R934" i="208"/>
  <c r="S934" i="208"/>
  <c r="T934" i="208"/>
  <c r="U934" i="208"/>
  <c r="V934" i="208"/>
  <c r="W934" i="208"/>
  <c r="X934" i="208"/>
  <c r="Y934" i="208"/>
  <c r="Z934" i="208"/>
  <c r="AA934" i="208"/>
  <c r="AB934" i="208"/>
  <c r="AC934" i="208"/>
  <c r="AD934" i="208"/>
  <c r="AE934" i="208"/>
  <c r="AF934" i="208"/>
  <c r="AG934" i="208"/>
  <c r="AH934" i="208"/>
  <c r="AI934" i="208"/>
  <c r="AJ934" i="208"/>
  <c r="A935" i="208"/>
  <c r="B935" i="208"/>
  <c r="C935" i="208"/>
  <c r="D935" i="208"/>
  <c r="E935" i="208"/>
  <c r="F935" i="208"/>
  <c r="G935" i="208"/>
  <c r="H935" i="208"/>
  <c r="I935" i="208"/>
  <c r="J935" i="208"/>
  <c r="K935" i="208"/>
  <c r="L935" i="208"/>
  <c r="M935" i="208"/>
  <c r="N935" i="208"/>
  <c r="O935" i="208"/>
  <c r="P935" i="208"/>
  <c r="Q935" i="208"/>
  <c r="R935" i="208"/>
  <c r="S935" i="208"/>
  <c r="T935" i="208"/>
  <c r="U935" i="208"/>
  <c r="V935" i="208"/>
  <c r="W935" i="208"/>
  <c r="X935" i="208"/>
  <c r="Y935" i="208"/>
  <c r="Z935" i="208"/>
  <c r="AA935" i="208"/>
  <c r="AB935" i="208"/>
  <c r="AC935" i="208"/>
  <c r="AD935" i="208"/>
  <c r="AE935" i="208"/>
  <c r="AF935" i="208"/>
  <c r="AG935" i="208"/>
  <c r="AH935" i="208"/>
  <c r="AI935" i="208"/>
  <c r="AJ935" i="208"/>
  <c r="A936" i="208"/>
  <c r="B936" i="208"/>
  <c r="C936" i="208"/>
  <c r="D936" i="208"/>
  <c r="E936" i="208"/>
  <c r="F936" i="208"/>
  <c r="G936" i="208"/>
  <c r="H936" i="208"/>
  <c r="I936" i="208"/>
  <c r="J936" i="208"/>
  <c r="K936" i="208"/>
  <c r="L936" i="208"/>
  <c r="M936" i="208"/>
  <c r="N936" i="208"/>
  <c r="O936" i="208"/>
  <c r="P936" i="208"/>
  <c r="Q936" i="208"/>
  <c r="R936" i="208"/>
  <c r="S936" i="208"/>
  <c r="T936" i="208"/>
  <c r="U936" i="208"/>
  <c r="V936" i="208"/>
  <c r="W936" i="208"/>
  <c r="X936" i="208"/>
  <c r="Y936" i="208"/>
  <c r="Z936" i="208"/>
  <c r="AA936" i="208"/>
  <c r="AB936" i="208"/>
  <c r="AC936" i="208"/>
  <c r="AD936" i="208"/>
  <c r="AE936" i="208"/>
  <c r="AF936" i="208"/>
  <c r="AG936" i="208"/>
  <c r="AH936" i="208"/>
  <c r="AI936" i="208"/>
  <c r="AJ936" i="208"/>
  <c r="A937" i="208"/>
  <c r="B937" i="208"/>
  <c r="C937" i="208"/>
  <c r="D937" i="208"/>
  <c r="E937" i="208"/>
  <c r="F937" i="208"/>
  <c r="G937" i="208"/>
  <c r="H937" i="208"/>
  <c r="I937" i="208"/>
  <c r="J937" i="208"/>
  <c r="K937" i="208"/>
  <c r="L937" i="208"/>
  <c r="M937" i="208"/>
  <c r="N937" i="208"/>
  <c r="O937" i="208"/>
  <c r="P937" i="208"/>
  <c r="Q937" i="208"/>
  <c r="R937" i="208"/>
  <c r="S937" i="208"/>
  <c r="T937" i="208"/>
  <c r="U937" i="208"/>
  <c r="V937" i="208"/>
  <c r="W937" i="208"/>
  <c r="X937" i="208"/>
  <c r="Y937" i="208"/>
  <c r="Z937" i="208"/>
  <c r="AA937" i="208"/>
  <c r="AB937" i="208"/>
  <c r="AC937" i="208"/>
  <c r="AD937" i="208"/>
  <c r="AE937" i="208"/>
  <c r="AF937" i="208"/>
  <c r="AG937" i="208"/>
  <c r="AH937" i="208"/>
  <c r="AI937" i="208"/>
  <c r="AJ937" i="208"/>
  <c r="A938" i="208"/>
  <c r="B938" i="208"/>
  <c r="C938" i="208"/>
  <c r="D938" i="208"/>
  <c r="E938" i="208"/>
  <c r="F938" i="208"/>
  <c r="G938" i="208"/>
  <c r="H938" i="208"/>
  <c r="I938" i="208"/>
  <c r="J938" i="208"/>
  <c r="K938" i="208"/>
  <c r="L938" i="208"/>
  <c r="M938" i="208"/>
  <c r="N938" i="208"/>
  <c r="O938" i="208"/>
  <c r="P938" i="208"/>
  <c r="Q938" i="208"/>
  <c r="R938" i="208"/>
  <c r="S938" i="208"/>
  <c r="T938" i="208"/>
  <c r="U938" i="208"/>
  <c r="V938" i="208"/>
  <c r="W938" i="208"/>
  <c r="X938" i="208"/>
  <c r="Y938" i="208"/>
  <c r="Z938" i="208"/>
  <c r="AA938" i="208"/>
  <c r="AB938" i="208"/>
  <c r="AC938" i="208"/>
  <c r="AD938" i="208"/>
  <c r="AE938" i="208"/>
  <c r="AF938" i="208"/>
  <c r="AG938" i="208"/>
  <c r="AH938" i="208"/>
  <c r="AI938" i="208"/>
  <c r="AJ938" i="208"/>
  <c r="A939" i="208"/>
  <c r="B939" i="208"/>
  <c r="C939" i="208"/>
  <c r="D939" i="208"/>
  <c r="E939" i="208"/>
  <c r="F939" i="208"/>
  <c r="G939" i="208"/>
  <c r="H939" i="208"/>
  <c r="I939" i="208"/>
  <c r="J939" i="208"/>
  <c r="K939" i="208"/>
  <c r="L939" i="208"/>
  <c r="M939" i="208"/>
  <c r="N939" i="208"/>
  <c r="O939" i="208"/>
  <c r="P939" i="208"/>
  <c r="Q939" i="208"/>
  <c r="R939" i="208"/>
  <c r="S939" i="208"/>
  <c r="T939" i="208"/>
  <c r="U939" i="208"/>
  <c r="V939" i="208"/>
  <c r="W939" i="208"/>
  <c r="X939" i="208"/>
  <c r="Y939" i="208"/>
  <c r="Z939" i="208"/>
  <c r="AA939" i="208"/>
  <c r="AB939" i="208"/>
  <c r="AC939" i="208"/>
  <c r="AD939" i="208"/>
  <c r="AE939" i="208"/>
  <c r="AF939" i="208"/>
  <c r="AG939" i="208"/>
  <c r="AH939" i="208"/>
  <c r="AI939" i="208"/>
  <c r="AJ939" i="208"/>
  <c r="A940" i="208"/>
  <c r="B940" i="208"/>
  <c r="C940" i="208"/>
  <c r="D940" i="208"/>
  <c r="E940" i="208"/>
  <c r="F940" i="208"/>
  <c r="G940" i="208"/>
  <c r="H940" i="208"/>
  <c r="I940" i="208"/>
  <c r="J940" i="208"/>
  <c r="K940" i="208"/>
  <c r="L940" i="208"/>
  <c r="M940" i="208"/>
  <c r="N940" i="208"/>
  <c r="O940" i="208"/>
  <c r="P940" i="208"/>
  <c r="Q940" i="208"/>
  <c r="R940" i="208"/>
  <c r="S940" i="208"/>
  <c r="T940" i="208"/>
  <c r="U940" i="208"/>
  <c r="V940" i="208"/>
  <c r="W940" i="208"/>
  <c r="X940" i="208"/>
  <c r="Y940" i="208"/>
  <c r="Z940" i="208"/>
  <c r="AA940" i="208"/>
  <c r="AB940" i="208"/>
  <c r="AC940" i="208"/>
  <c r="AD940" i="208"/>
  <c r="AE940" i="208"/>
  <c r="AF940" i="208"/>
  <c r="AG940" i="208"/>
  <c r="AH940" i="208"/>
  <c r="AI940" i="208"/>
  <c r="AJ940" i="208"/>
  <c r="A941" i="208"/>
  <c r="B941" i="208"/>
  <c r="C941" i="208"/>
  <c r="D941" i="208"/>
  <c r="E941" i="208"/>
  <c r="F941" i="208"/>
  <c r="G941" i="208"/>
  <c r="H941" i="208"/>
  <c r="I941" i="208"/>
  <c r="J941" i="208"/>
  <c r="K941" i="208"/>
  <c r="L941" i="208"/>
  <c r="M941" i="208"/>
  <c r="N941" i="208"/>
  <c r="O941" i="208"/>
  <c r="P941" i="208"/>
  <c r="Q941" i="208"/>
  <c r="R941" i="208"/>
  <c r="S941" i="208"/>
  <c r="T941" i="208"/>
  <c r="U941" i="208"/>
  <c r="V941" i="208"/>
  <c r="W941" i="208"/>
  <c r="X941" i="208"/>
  <c r="Y941" i="208"/>
  <c r="Z941" i="208"/>
  <c r="AA941" i="208"/>
  <c r="AB941" i="208"/>
  <c r="AC941" i="208"/>
  <c r="AD941" i="208"/>
  <c r="AE941" i="208"/>
  <c r="AF941" i="208"/>
  <c r="AG941" i="208"/>
  <c r="AH941" i="208"/>
  <c r="AI941" i="208"/>
  <c r="AJ941" i="208"/>
  <c r="A942" i="208"/>
  <c r="B942" i="208"/>
  <c r="C942" i="208"/>
  <c r="D942" i="208"/>
  <c r="E942" i="208"/>
  <c r="F942" i="208"/>
  <c r="G942" i="208"/>
  <c r="H942" i="208"/>
  <c r="I942" i="208"/>
  <c r="J942" i="208"/>
  <c r="K942" i="208"/>
  <c r="L942" i="208"/>
  <c r="M942" i="208"/>
  <c r="N942" i="208"/>
  <c r="O942" i="208"/>
  <c r="P942" i="208"/>
  <c r="Q942" i="208"/>
  <c r="R942" i="208"/>
  <c r="S942" i="208"/>
  <c r="T942" i="208"/>
  <c r="U942" i="208"/>
  <c r="V942" i="208"/>
  <c r="W942" i="208"/>
  <c r="X942" i="208"/>
  <c r="Y942" i="208"/>
  <c r="Z942" i="208"/>
  <c r="AA942" i="208"/>
  <c r="AB942" i="208"/>
  <c r="AC942" i="208"/>
  <c r="AD942" i="208"/>
  <c r="AE942" i="208"/>
  <c r="AF942" i="208"/>
  <c r="AG942" i="208"/>
  <c r="AH942" i="208"/>
  <c r="AI942" i="208"/>
  <c r="AJ942" i="208"/>
  <c r="A943" i="208"/>
  <c r="B943" i="208"/>
  <c r="C943" i="208"/>
  <c r="D943" i="208"/>
  <c r="E943" i="208"/>
  <c r="F943" i="208"/>
  <c r="G943" i="208"/>
  <c r="H943" i="208"/>
  <c r="I943" i="208"/>
  <c r="J943" i="208"/>
  <c r="K943" i="208"/>
  <c r="L943" i="208"/>
  <c r="M943" i="208"/>
  <c r="N943" i="208"/>
  <c r="O943" i="208"/>
  <c r="P943" i="208"/>
  <c r="Q943" i="208"/>
  <c r="R943" i="208"/>
  <c r="S943" i="208"/>
  <c r="T943" i="208"/>
  <c r="U943" i="208"/>
  <c r="V943" i="208"/>
  <c r="W943" i="208"/>
  <c r="X943" i="208"/>
  <c r="Y943" i="208"/>
  <c r="Z943" i="208"/>
  <c r="AA943" i="208"/>
  <c r="AB943" i="208"/>
  <c r="AC943" i="208"/>
  <c r="AD943" i="208"/>
  <c r="AE943" i="208"/>
  <c r="AF943" i="208"/>
  <c r="AG943" i="208"/>
  <c r="AH943" i="208"/>
  <c r="AI943" i="208"/>
  <c r="AJ943" i="208"/>
  <c r="A944" i="208"/>
  <c r="B944" i="208"/>
  <c r="C944" i="208"/>
  <c r="D944" i="208"/>
  <c r="E944" i="208"/>
  <c r="F944" i="208"/>
  <c r="G944" i="208"/>
  <c r="H944" i="208"/>
  <c r="I944" i="208"/>
  <c r="J944" i="208"/>
  <c r="K944" i="208"/>
  <c r="L944" i="208"/>
  <c r="M944" i="208"/>
  <c r="N944" i="208"/>
  <c r="O944" i="208"/>
  <c r="P944" i="208"/>
  <c r="Q944" i="208"/>
  <c r="R944" i="208"/>
  <c r="S944" i="208"/>
  <c r="T944" i="208"/>
  <c r="U944" i="208"/>
  <c r="V944" i="208"/>
  <c r="W944" i="208"/>
  <c r="X944" i="208"/>
  <c r="Y944" i="208"/>
  <c r="Z944" i="208"/>
  <c r="AA944" i="208"/>
  <c r="AB944" i="208"/>
  <c r="AC944" i="208"/>
  <c r="AD944" i="208"/>
  <c r="AE944" i="208"/>
  <c r="AF944" i="208"/>
  <c r="AG944" i="208"/>
  <c r="AH944" i="208"/>
  <c r="AI944" i="208"/>
  <c r="AJ944" i="208"/>
  <c r="A945" i="208"/>
  <c r="B945" i="208"/>
  <c r="C945" i="208"/>
  <c r="D945" i="208"/>
  <c r="E945" i="208"/>
  <c r="F945" i="208"/>
  <c r="G945" i="208"/>
  <c r="H945" i="208"/>
  <c r="I945" i="208"/>
  <c r="J945" i="208"/>
  <c r="K945" i="208"/>
  <c r="L945" i="208"/>
  <c r="M945" i="208"/>
  <c r="N945" i="208"/>
  <c r="O945" i="208"/>
  <c r="P945" i="208"/>
  <c r="Q945" i="208"/>
  <c r="R945" i="208"/>
  <c r="S945" i="208"/>
  <c r="T945" i="208"/>
  <c r="U945" i="208"/>
  <c r="V945" i="208"/>
  <c r="W945" i="208"/>
  <c r="X945" i="208"/>
  <c r="Y945" i="208"/>
  <c r="Z945" i="208"/>
  <c r="AA945" i="208"/>
  <c r="AB945" i="208"/>
  <c r="AC945" i="208"/>
  <c r="AD945" i="208"/>
  <c r="AE945" i="208"/>
  <c r="AF945" i="208"/>
  <c r="AG945" i="208"/>
  <c r="AH945" i="208"/>
  <c r="AI945" i="208"/>
  <c r="AJ945" i="208"/>
  <c r="A946" i="208"/>
  <c r="B946" i="208"/>
  <c r="C946" i="208"/>
  <c r="D946" i="208"/>
  <c r="E946" i="208"/>
  <c r="F946" i="208"/>
  <c r="G946" i="208"/>
  <c r="H946" i="208"/>
  <c r="I946" i="208"/>
  <c r="J946" i="208"/>
  <c r="K946" i="208"/>
  <c r="L946" i="208"/>
  <c r="M946" i="208"/>
  <c r="N946" i="208"/>
  <c r="O946" i="208"/>
  <c r="P946" i="208"/>
  <c r="Q946" i="208"/>
  <c r="R946" i="208"/>
  <c r="S946" i="208"/>
  <c r="T946" i="208"/>
  <c r="U946" i="208"/>
  <c r="V946" i="208"/>
  <c r="W946" i="208"/>
  <c r="X946" i="208"/>
  <c r="Y946" i="208"/>
  <c r="Z946" i="208"/>
  <c r="AA946" i="208"/>
  <c r="AB946" i="208"/>
  <c r="AC946" i="208"/>
  <c r="AD946" i="208"/>
  <c r="AE946" i="208"/>
  <c r="AF946" i="208"/>
  <c r="AG946" i="208"/>
  <c r="AH946" i="208"/>
  <c r="AI946" i="208"/>
  <c r="AJ946" i="208"/>
  <c r="A947" i="208"/>
  <c r="B947" i="208"/>
  <c r="C947" i="208"/>
  <c r="D947" i="208"/>
  <c r="E947" i="208"/>
  <c r="F947" i="208"/>
  <c r="G947" i="208"/>
  <c r="H947" i="208"/>
  <c r="I947" i="208"/>
  <c r="J947" i="208"/>
  <c r="K947" i="208"/>
  <c r="L947" i="208"/>
  <c r="M947" i="208"/>
  <c r="N947" i="208"/>
  <c r="O947" i="208"/>
  <c r="P947" i="208"/>
  <c r="Q947" i="208"/>
  <c r="R947" i="208"/>
  <c r="S947" i="208"/>
  <c r="T947" i="208"/>
  <c r="U947" i="208"/>
  <c r="V947" i="208"/>
  <c r="W947" i="208"/>
  <c r="X947" i="208"/>
  <c r="Y947" i="208"/>
  <c r="Z947" i="208"/>
  <c r="AA947" i="208"/>
  <c r="AB947" i="208"/>
  <c r="AC947" i="208"/>
  <c r="AD947" i="208"/>
  <c r="AE947" i="208"/>
  <c r="AF947" i="208"/>
  <c r="AG947" i="208"/>
  <c r="AH947" i="208"/>
  <c r="AI947" i="208"/>
  <c r="AJ947" i="208"/>
  <c r="A948" i="208"/>
  <c r="B948" i="208"/>
  <c r="C948" i="208"/>
  <c r="D948" i="208"/>
  <c r="E948" i="208"/>
  <c r="F948" i="208"/>
  <c r="G948" i="208"/>
  <c r="H948" i="208"/>
  <c r="I948" i="208"/>
  <c r="J948" i="208"/>
  <c r="K948" i="208"/>
  <c r="L948" i="208"/>
  <c r="M948" i="208"/>
  <c r="N948" i="208"/>
  <c r="O948" i="208"/>
  <c r="P948" i="208"/>
  <c r="Q948" i="208"/>
  <c r="R948" i="208"/>
  <c r="S948" i="208"/>
  <c r="T948" i="208"/>
  <c r="U948" i="208"/>
  <c r="V948" i="208"/>
  <c r="W948" i="208"/>
  <c r="X948" i="208"/>
  <c r="Y948" i="208"/>
  <c r="Z948" i="208"/>
  <c r="AA948" i="208"/>
  <c r="AB948" i="208"/>
  <c r="AC948" i="208"/>
  <c r="AD948" i="208"/>
  <c r="AE948" i="208"/>
  <c r="AF948" i="208"/>
  <c r="AG948" i="208"/>
  <c r="AH948" i="208"/>
  <c r="AI948" i="208"/>
  <c r="AJ948" i="208"/>
  <c r="A949" i="208"/>
  <c r="B949" i="208"/>
  <c r="C949" i="208"/>
  <c r="D949" i="208"/>
  <c r="E949" i="208"/>
  <c r="F949" i="208"/>
  <c r="G949" i="208"/>
  <c r="H949" i="208"/>
  <c r="I949" i="208"/>
  <c r="J949" i="208"/>
  <c r="K949" i="208"/>
  <c r="L949" i="208"/>
  <c r="M949" i="208"/>
  <c r="N949" i="208"/>
  <c r="O949" i="208"/>
  <c r="P949" i="208"/>
  <c r="Q949" i="208"/>
  <c r="R949" i="208"/>
  <c r="S949" i="208"/>
  <c r="T949" i="208"/>
  <c r="U949" i="208"/>
  <c r="V949" i="208"/>
  <c r="W949" i="208"/>
  <c r="X949" i="208"/>
  <c r="Y949" i="208"/>
  <c r="Z949" i="208"/>
  <c r="AA949" i="208"/>
  <c r="AB949" i="208"/>
  <c r="AC949" i="208"/>
  <c r="AD949" i="208"/>
  <c r="AE949" i="208"/>
  <c r="AF949" i="208"/>
  <c r="AG949" i="208"/>
  <c r="AH949" i="208"/>
  <c r="AI949" i="208"/>
  <c r="AJ949" i="208"/>
  <c r="A950" i="208"/>
  <c r="B950" i="208"/>
  <c r="C950" i="208"/>
  <c r="D950" i="208"/>
  <c r="E950" i="208"/>
  <c r="F950" i="208"/>
  <c r="G950" i="208"/>
  <c r="H950" i="208"/>
  <c r="I950" i="208"/>
  <c r="J950" i="208"/>
  <c r="K950" i="208"/>
  <c r="L950" i="208"/>
  <c r="M950" i="208"/>
  <c r="N950" i="208"/>
  <c r="O950" i="208"/>
  <c r="P950" i="208"/>
  <c r="Q950" i="208"/>
  <c r="R950" i="208"/>
  <c r="S950" i="208"/>
  <c r="T950" i="208"/>
  <c r="U950" i="208"/>
  <c r="V950" i="208"/>
  <c r="W950" i="208"/>
  <c r="X950" i="208"/>
  <c r="Y950" i="208"/>
  <c r="Z950" i="208"/>
  <c r="AA950" i="208"/>
  <c r="AB950" i="208"/>
  <c r="AC950" i="208"/>
  <c r="AD950" i="208"/>
  <c r="AE950" i="208"/>
  <c r="AF950" i="208"/>
  <c r="AG950" i="208"/>
  <c r="AH950" i="208"/>
  <c r="AI950" i="208"/>
  <c r="AJ950" i="208"/>
  <c r="A951" i="208"/>
  <c r="B951" i="208"/>
  <c r="C951" i="208"/>
  <c r="D951" i="208"/>
  <c r="E951" i="208"/>
  <c r="F951" i="208"/>
  <c r="G951" i="208"/>
  <c r="H951" i="208"/>
  <c r="I951" i="208"/>
  <c r="J951" i="208"/>
  <c r="K951" i="208"/>
  <c r="L951" i="208"/>
  <c r="M951" i="208"/>
  <c r="N951" i="208"/>
  <c r="O951" i="208"/>
  <c r="P951" i="208"/>
  <c r="Q951" i="208"/>
  <c r="R951" i="208"/>
  <c r="S951" i="208"/>
  <c r="T951" i="208"/>
  <c r="U951" i="208"/>
  <c r="V951" i="208"/>
  <c r="W951" i="208"/>
  <c r="X951" i="208"/>
  <c r="Y951" i="208"/>
  <c r="Z951" i="208"/>
  <c r="AA951" i="208"/>
  <c r="AB951" i="208"/>
  <c r="AC951" i="208"/>
  <c r="AD951" i="208"/>
  <c r="AE951" i="208"/>
  <c r="AF951" i="208"/>
  <c r="AG951" i="208"/>
  <c r="AH951" i="208"/>
  <c r="AI951" i="208"/>
  <c r="AJ951" i="208"/>
  <c r="A952" i="208"/>
  <c r="B952" i="208"/>
  <c r="C952" i="208"/>
  <c r="D952" i="208"/>
  <c r="E952" i="208"/>
  <c r="F952" i="208"/>
  <c r="G952" i="208"/>
  <c r="H952" i="208"/>
  <c r="I952" i="208"/>
  <c r="J952" i="208"/>
  <c r="K952" i="208"/>
  <c r="L952" i="208"/>
  <c r="M952" i="208"/>
  <c r="N952" i="208"/>
  <c r="O952" i="208"/>
  <c r="P952" i="208"/>
  <c r="Q952" i="208"/>
  <c r="R952" i="208"/>
  <c r="S952" i="208"/>
  <c r="T952" i="208"/>
  <c r="U952" i="208"/>
  <c r="V952" i="208"/>
  <c r="W952" i="208"/>
  <c r="X952" i="208"/>
  <c r="Y952" i="208"/>
  <c r="Z952" i="208"/>
  <c r="AA952" i="208"/>
  <c r="AB952" i="208"/>
  <c r="AC952" i="208"/>
  <c r="AD952" i="208"/>
  <c r="AE952" i="208"/>
  <c r="AF952" i="208"/>
  <c r="AG952" i="208"/>
  <c r="AH952" i="208"/>
  <c r="AI952" i="208"/>
  <c r="AJ952" i="208"/>
  <c r="A953" i="208"/>
  <c r="B953" i="208"/>
  <c r="C953" i="208"/>
  <c r="D953" i="208"/>
  <c r="E953" i="208"/>
  <c r="F953" i="208"/>
  <c r="G953" i="208"/>
  <c r="H953" i="208"/>
  <c r="I953" i="208"/>
  <c r="J953" i="208"/>
  <c r="K953" i="208"/>
  <c r="L953" i="208"/>
  <c r="M953" i="208"/>
  <c r="N953" i="208"/>
  <c r="O953" i="208"/>
  <c r="P953" i="208"/>
  <c r="Q953" i="208"/>
  <c r="R953" i="208"/>
  <c r="S953" i="208"/>
  <c r="T953" i="208"/>
  <c r="U953" i="208"/>
  <c r="V953" i="208"/>
  <c r="W953" i="208"/>
  <c r="X953" i="208"/>
  <c r="Y953" i="208"/>
  <c r="Z953" i="208"/>
  <c r="AA953" i="208"/>
  <c r="AB953" i="208"/>
  <c r="AC953" i="208"/>
  <c r="AD953" i="208"/>
  <c r="AE953" i="208"/>
  <c r="AF953" i="208"/>
  <c r="AG953" i="208"/>
  <c r="AH953" i="208"/>
  <c r="AI953" i="208"/>
  <c r="AJ953" i="208"/>
  <c r="A954" i="208"/>
  <c r="B954" i="208"/>
  <c r="C954" i="208"/>
  <c r="D954" i="208"/>
  <c r="E954" i="208"/>
  <c r="F954" i="208"/>
  <c r="G954" i="208"/>
  <c r="H954" i="208"/>
  <c r="I954" i="208"/>
  <c r="J954" i="208"/>
  <c r="K954" i="208"/>
  <c r="L954" i="208"/>
  <c r="M954" i="208"/>
  <c r="N954" i="208"/>
  <c r="O954" i="208"/>
  <c r="P954" i="208"/>
  <c r="Q954" i="208"/>
  <c r="R954" i="208"/>
  <c r="S954" i="208"/>
  <c r="T954" i="208"/>
  <c r="U954" i="208"/>
  <c r="V954" i="208"/>
  <c r="W954" i="208"/>
  <c r="X954" i="208"/>
  <c r="Y954" i="208"/>
  <c r="Z954" i="208"/>
  <c r="AA954" i="208"/>
  <c r="AB954" i="208"/>
  <c r="AC954" i="208"/>
  <c r="AD954" i="208"/>
  <c r="AE954" i="208"/>
  <c r="AF954" i="208"/>
  <c r="AG954" i="208"/>
  <c r="AH954" i="208"/>
  <c r="AI954" i="208"/>
  <c r="AJ954" i="208"/>
  <c r="A955" i="208"/>
  <c r="B955" i="208"/>
  <c r="C955" i="208"/>
  <c r="D955" i="208"/>
  <c r="E955" i="208"/>
  <c r="F955" i="208"/>
  <c r="G955" i="208"/>
  <c r="H955" i="208"/>
  <c r="I955" i="208"/>
  <c r="J955" i="208"/>
  <c r="K955" i="208"/>
  <c r="L955" i="208"/>
  <c r="M955" i="208"/>
  <c r="N955" i="208"/>
  <c r="O955" i="208"/>
  <c r="P955" i="208"/>
  <c r="Q955" i="208"/>
  <c r="R955" i="208"/>
  <c r="S955" i="208"/>
  <c r="T955" i="208"/>
  <c r="U955" i="208"/>
  <c r="V955" i="208"/>
  <c r="W955" i="208"/>
  <c r="X955" i="208"/>
  <c r="Y955" i="208"/>
  <c r="Z955" i="208"/>
  <c r="AA955" i="208"/>
  <c r="AB955" i="208"/>
  <c r="AC955" i="208"/>
  <c r="AD955" i="208"/>
  <c r="AE955" i="208"/>
  <c r="AF955" i="208"/>
  <c r="AG955" i="208"/>
  <c r="AH955" i="208"/>
  <c r="AI955" i="208"/>
  <c r="AJ955" i="208"/>
  <c r="A956" i="208"/>
  <c r="B956" i="208"/>
  <c r="C956" i="208"/>
  <c r="D956" i="208"/>
  <c r="E956" i="208"/>
  <c r="F956" i="208"/>
  <c r="G956" i="208"/>
  <c r="H956" i="208"/>
  <c r="I956" i="208"/>
  <c r="J956" i="208"/>
  <c r="K956" i="208"/>
  <c r="L956" i="208"/>
  <c r="M956" i="208"/>
  <c r="N956" i="208"/>
  <c r="O956" i="208"/>
  <c r="P956" i="208"/>
  <c r="Q956" i="208"/>
  <c r="R956" i="208"/>
  <c r="S956" i="208"/>
  <c r="T956" i="208"/>
  <c r="U956" i="208"/>
  <c r="V956" i="208"/>
  <c r="W956" i="208"/>
  <c r="X956" i="208"/>
  <c r="Y956" i="208"/>
  <c r="Z956" i="208"/>
  <c r="AA956" i="208"/>
  <c r="AB956" i="208"/>
  <c r="AC956" i="208"/>
  <c r="AD956" i="208"/>
  <c r="AE956" i="208"/>
  <c r="AF956" i="208"/>
  <c r="AG956" i="208"/>
  <c r="AH956" i="208"/>
  <c r="AI956" i="208"/>
  <c r="AJ956" i="208"/>
  <c r="A957" i="208"/>
  <c r="B957" i="208"/>
  <c r="C957" i="208"/>
  <c r="D957" i="208"/>
  <c r="E957" i="208"/>
  <c r="F957" i="208"/>
  <c r="G957" i="208"/>
  <c r="H957" i="208"/>
  <c r="I957" i="208"/>
  <c r="J957" i="208"/>
  <c r="K957" i="208"/>
  <c r="L957" i="208"/>
  <c r="M957" i="208"/>
  <c r="N957" i="208"/>
  <c r="O957" i="208"/>
  <c r="P957" i="208"/>
  <c r="Q957" i="208"/>
  <c r="R957" i="208"/>
  <c r="S957" i="208"/>
  <c r="T957" i="208"/>
  <c r="U957" i="208"/>
  <c r="V957" i="208"/>
  <c r="W957" i="208"/>
  <c r="X957" i="208"/>
  <c r="Y957" i="208"/>
  <c r="Z957" i="208"/>
  <c r="AA957" i="208"/>
  <c r="AB957" i="208"/>
  <c r="AC957" i="208"/>
  <c r="AD957" i="208"/>
  <c r="AE957" i="208"/>
  <c r="AF957" i="208"/>
  <c r="AG957" i="208"/>
  <c r="AH957" i="208"/>
  <c r="AI957" i="208"/>
  <c r="AJ957" i="208"/>
  <c r="A958" i="208"/>
  <c r="B958" i="208"/>
  <c r="C958" i="208"/>
  <c r="D958" i="208"/>
  <c r="E958" i="208"/>
  <c r="F958" i="208"/>
  <c r="G958" i="208"/>
  <c r="H958" i="208"/>
  <c r="I958" i="208"/>
  <c r="J958" i="208"/>
  <c r="K958" i="208"/>
  <c r="L958" i="208"/>
  <c r="M958" i="208"/>
  <c r="N958" i="208"/>
  <c r="O958" i="208"/>
  <c r="P958" i="208"/>
  <c r="Q958" i="208"/>
  <c r="R958" i="208"/>
  <c r="S958" i="208"/>
  <c r="T958" i="208"/>
  <c r="U958" i="208"/>
  <c r="V958" i="208"/>
  <c r="W958" i="208"/>
  <c r="X958" i="208"/>
  <c r="Y958" i="208"/>
  <c r="Z958" i="208"/>
  <c r="AA958" i="208"/>
  <c r="AB958" i="208"/>
  <c r="AC958" i="208"/>
  <c r="AD958" i="208"/>
  <c r="AE958" i="208"/>
  <c r="AF958" i="208"/>
  <c r="AG958" i="208"/>
  <c r="AH958" i="208"/>
  <c r="AI958" i="208"/>
  <c r="AJ958" i="208"/>
  <c r="A959" i="208"/>
  <c r="B959" i="208"/>
  <c r="C959" i="208"/>
  <c r="D959" i="208"/>
  <c r="E959" i="208"/>
  <c r="F959" i="208"/>
  <c r="G959" i="208"/>
  <c r="H959" i="208"/>
  <c r="I959" i="208"/>
  <c r="J959" i="208"/>
  <c r="K959" i="208"/>
  <c r="L959" i="208"/>
  <c r="M959" i="208"/>
  <c r="N959" i="208"/>
  <c r="O959" i="208"/>
  <c r="P959" i="208"/>
  <c r="Q959" i="208"/>
  <c r="R959" i="208"/>
  <c r="S959" i="208"/>
  <c r="T959" i="208"/>
  <c r="U959" i="208"/>
  <c r="V959" i="208"/>
  <c r="W959" i="208"/>
  <c r="X959" i="208"/>
  <c r="Y959" i="208"/>
  <c r="Z959" i="208"/>
  <c r="AA959" i="208"/>
  <c r="AB959" i="208"/>
  <c r="AC959" i="208"/>
  <c r="AD959" i="208"/>
  <c r="AE959" i="208"/>
  <c r="AF959" i="208"/>
  <c r="AG959" i="208"/>
  <c r="AH959" i="208"/>
  <c r="AI959" i="208"/>
  <c r="AJ959" i="208"/>
  <c r="A960" i="208"/>
  <c r="B960" i="208"/>
  <c r="C960" i="208"/>
  <c r="D960" i="208"/>
  <c r="E960" i="208"/>
  <c r="F960" i="208"/>
  <c r="G960" i="208"/>
  <c r="H960" i="208"/>
  <c r="I960" i="208"/>
  <c r="J960" i="208"/>
  <c r="K960" i="208"/>
  <c r="L960" i="208"/>
  <c r="M960" i="208"/>
  <c r="N960" i="208"/>
  <c r="O960" i="208"/>
  <c r="P960" i="208"/>
  <c r="Q960" i="208"/>
  <c r="R960" i="208"/>
  <c r="S960" i="208"/>
  <c r="T960" i="208"/>
  <c r="U960" i="208"/>
  <c r="V960" i="208"/>
  <c r="W960" i="208"/>
  <c r="X960" i="208"/>
  <c r="Y960" i="208"/>
  <c r="Z960" i="208"/>
  <c r="AA960" i="208"/>
  <c r="AB960" i="208"/>
  <c r="AC960" i="208"/>
  <c r="AD960" i="208"/>
  <c r="AE960" i="208"/>
  <c r="AF960" i="208"/>
  <c r="AG960" i="208"/>
  <c r="AH960" i="208"/>
  <c r="AI960" i="208"/>
  <c r="AJ960" i="208"/>
  <c r="A961" i="208"/>
  <c r="B961" i="208"/>
  <c r="C961" i="208"/>
  <c r="D961" i="208"/>
  <c r="E961" i="208"/>
  <c r="F961" i="208"/>
  <c r="G961" i="208"/>
  <c r="H961" i="208"/>
  <c r="I961" i="208"/>
  <c r="J961" i="208"/>
  <c r="K961" i="208"/>
  <c r="L961" i="208"/>
  <c r="M961" i="208"/>
  <c r="N961" i="208"/>
  <c r="O961" i="208"/>
  <c r="P961" i="208"/>
  <c r="Q961" i="208"/>
  <c r="R961" i="208"/>
  <c r="S961" i="208"/>
  <c r="T961" i="208"/>
  <c r="U961" i="208"/>
  <c r="V961" i="208"/>
  <c r="W961" i="208"/>
  <c r="X961" i="208"/>
  <c r="Y961" i="208"/>
  <c r="Z961" i="208"/>
  <c r="AA961" i="208"/>
  <c r="AB961" i="208"/>
  <c r="AC961" i="208"/>
  <c r="AD961" i="208"/>
  <c r="AE961" i="208"/>
  <c r="AF961" i="208"/>
  <c r="AG961" i="208"/>
  <c r="AH961" i="208"/>
  <c r="AI961" i="208"/>
  <c r="AJ961" i="208"/>
  <c r="A962" i="208"/>
  <c r="B962" i="208"/>
  <c r="C962" i="208"/>
  <c r="D962" i="208"/>
  <c r="E962" i="208"/>
  <c r="F962" i="208"/>
  <c r="G962" i="208"/>
  <c r="H962" i="208"/>
  <c r="I962" i="208"/>
  <c r="J962" i="208"/>
  <c r="K962" i="208"/>
  <c r="L962" i="208"/>
  <c r="M962" i="208"/>
  <c r="N962" i="208"/>
  <c r="O962" i="208"/>
  <c r="P962" i="208"/>
  <c r="Q962" i="208"/>
  <c r="R962" i="208"/>
  <c r="S962" i="208"/>
  <c r="T962" i="208"/>
  <c r="U962" i="208"/>
  <c r="V962" i="208"/>
  <c r="W962" i="208"/>
  <c r="X962" i="208"/>
  <c r="Y962" i="208"/>
  <c r="Z962" i="208"/>
  <c r="AA962" i="208"/>
  <c r="AB962" i="208"/>
  <c r="AC962" i="208"/>
  <c r="AD962" i="208"/>
  <c r="AE962" i="208"/>
  <c r="AF962" i="208"/>
  <c r="AG962" i="208"/>
  <c r="AH962" i="208"/>
  <c r="AI962" i="208"/>
  <c r="AJ962" i="208"/>
  <c r="A963" i="208"/>
  <c r="B963" i="208"/>
  <c r="C963" i="208"/>
  <c r="D963" i="208"/>
  <c r="E963" i="208"/>
  <c r="F963" i="208"/>
  <c r="G963" i="208"/>
  <c r="H963" i="208"/>
  <c r="I963" i="208"/>
  <c r="J963" i="208"/>
  <c r="K963" i="208"/>
  <c r="L963" i="208"/>
  <c r="M963" i="208"/>
  <c r="N963" i="208"/>
  <c r="O963" i="208"/>
  <c r="P963" i="208"/>
  <c r="Q963" i="208"/>
  <c r="R963" i="208"/>
  <c r="S963" i="208"/>
  <c r="T963" i="208"/>
  <c r="U963" i="208"/>
  <c r="V963" i="208"/>
  <c r="W963" i="208"/>
  <c r="X963" i="208"/>
  <c r="Y963" i="208"/>
  <c r="Z963" i="208"/>
  <c r="AA963" i="208"/>
  <c r="AB963" i="208"/>
  <c r="AC963" i="208"/>
  <c r="AD963" i="208"/>
  <c r="AE963" i="208"/>
  <c r="AF963" i="208"/>
  <c r="AG963" i="208"/>
  <c r="AH963" i="208"/>
  <c r="AI963" i="208"/>
  <c r="AJ963" i="208"/>
  <c r="A964" i="208"/>
  <c r="B964" i="208"/>
  <c r="C964" i="208"/>
  <c r="D964" i="208"/>
  <c r="E964" i="208"/>
  <c r="F964" i="208"/>
  <c r="G964" i="208"/>
  <c r="H964" i="208"/>
  <c r="I964" i="208"/>
  <c r="J964" i="208"/>
  <c r="K964" i="208"/>
  <c r="L964" i="208"/>
  <c r="M964" i="208"/>
  <c r="N964" i="208"/>
  <c r="O964" i="208"/>
  <c r="P964" i="208"/>
  <c r="Q964" i="208"/>
  <c r="R964" i="208"/>
  <c r="S964" i="208"/>
  <c r="T964" i="208"/>
  <c r="U964" i="208"/>
  <c r="V964" i="208"/>
  <c r="W964" i="208"/>
  <c r="X964" i="208"/>
  <c r="Y964" i="208"/>
  <c r="Z964" i="208"/>
  <c r="AA964" i="208"/>
  <c r="AB964" i="208"/>
  <c r="AC964" i="208"/>
  <c r="AD964" i="208"/>
  <c r="AE964" i="208"/>
  <c r="AF964" i="208"/>
  <c r="AG964" i="208"/>
  <c r="AH964" i="208"/>
  <c r="AI964" i="208"/>
  <c r="AJ964" i="208"/>
  <c r="A965" i="208"/>
  <c r="B965" i="208"/>
  <c r="C965" i="208"/>
  <c r="D965" i="208"/>
  <c r="E965" i="208"/>
  <c r="F965" i="208"/>
  <c r="G965" i="208"/>
  <c r="H965" i="208"/>
  <c r="I965" i="208"/>
  <c r="J965" i="208"/>
  <c r="K965" i="208"/>
  <c r="L965" i="208"/>
  <c r="M965" i="208"/>
  <c r="N965" i="208"/>
  <c r="O965" i="208"/>
  <c r="P965" i="208"/>
  <c r="Q965" i="208"/>
  <c r="R965" i="208"/>
  <c r="S965" i="208"/>
  <c r="T965" i="208"/>
  <c r="U965" i="208"/>
  <c r="V965" i="208"/>
  <c r="W965" i="208"/>
  <c r="X965" i="208"/>
  <c r="Y965" i="208"/>
  <c r="Z965" i="208"/>
  <c r="AA965" i="208"/>
  <c r="AB965" i="208"/>
  <c r="AC965" i="208"/>
  <c r="AD965" i="208"/>
  <c r="AE965" i="208"/>
  <c r="AF965" i="208"/>
  <c r="AG965" i="208"/>
  <c r="AH965" i="208"/>
  <c r="AI965" i="208"/>
  <c r="AJ965" i="208"/>
  <c r="A966" i="208"/>
  <c r="B966" i="208"/>
  <c r="C966" i="208"/>
  <c r="D966" i="208"/>
  <c r="E966" i="208"/>
  <c r="F966" i="208"/>
  <c r="G966" i="208"/>
  <c r="H966" i="208"/>
  <c r="I966" i="208"/>
  <c r="J966" i="208"/>
  <c r="K966" i="208"/>
  <c r="L966" i="208"/>
  <c r="M966" i="208"/>
  <c r="N966" i="208"/>
  <c r="O966" i="208"/>
  <c r="P966" i="208"/>
  <c r="Q966" i="208"/>
  <c r="R966" i="208"/>
  <c r="S966" i="208"/>
  <c r="T966" i="208"/>
  <c r="U966" i="208"/>
  <c r="V966" i="208"/>
  <c r="W966" i="208"/>
  <c r="X966" i="208"/>
  <c r="Y966" i="208"/>
  <c r="Z966" i="208"/>
  <c r="AA966" i="208"/>
  <c r="AB966" i="208"/>
  <c r="AC966" i="208"/>
  <c r="AD966" i="208"/>
  <c r="AE966" i="208"/>
  <c r="AF966" i="208"/>
  <c r="AG966" i="208"/>
  <c r="AH966" i="208"/>
  <c r="AI966" i="208"/>
  <c r="AJ966" i="208"/>
  <c r="A967" i="208"/>
  <c r="B967" i="208"/>
  <c r="C967" i="208"/>
  <c r="D967" i="208"/>
  <c r="E967" i="208"/>
  <c r="F967" i="208"/>
  <c r="G967" i="208"/>
  <c r="H967" i="208"/>
  <c r="I967" i="208"/>
  <c r="J967" i="208"/>
  <c r="K967" i="208"/>
  <c r="L967" i="208"/>
  <c r="M967" i="208"/>
  <c r="N967" i="208"/>
  <c r="O967" i="208"/>
  <c r="P967" i="208"/>
  <c r="Q967" i="208"/>
  <c r="R967" i="208"/>
  <c r="S967" i="208"/>
  <c r="T967" i="208"/>
  <c r="U967" i="208"/>
  <c r="V967" i="208"/>
  <c r="W967" i="208"/>
  <c r="X967" i="208"/>
  <c r="Y967" i="208"/>
  <c r="Z967" i="208"/>
  <c r="AA967" i="208"/>
  <c r="AB967" i="208"/>
  <c r="AC967" i="208"/>
  <c r="AD967" i="208"/>
  <c r="AE967" i="208"/>
  <c r="AF967" i="208"/>
  <c r="AG967" i="208"/>
  <c r="AH967" i="208"/>
  <c r="AI967" i="208"/>
  <c r="AJ967" i="208"/>
  <c r="A968" i="208"/>
  <c r="B968" i="208"/>
  <c r="C968" i="208"/>
  <c r="D968" i="208"/>
  <c r="E968" i="208"/>
  <c r="F968" i="208"/>
  <c r="G968" i="208"/>
  <c r="H968" i="208"/>
  <c r="I968" i="208"/>
  <c r="J968" i="208"/>
  <c r="K968" i="208"/>
  <c r="L968" i="208"/>
  <c r="M968" i="208"/>
  <c r="N968" i="208"/>
  <c r="O968" i="208"/>
  <c r="P968" i="208"/>
  <c r="Q968" i="208"/>
  <c r="R968" i="208"/>
  <c r="S968" i="208"/>
  <c r="T968" i="208"/>
  <c r="U968" i="208"/>
  <c r="V968" i="208"/>
  <c r="W968" i="208"/>
  <c r="X968" i="208"/>
  <c r="Y968" i="208"/>
  <c r="Z968" i="208"/>
  <c r="AA968" i="208"/>
  <c r="AB968" i="208"/>
  <c r="AC968" i="208"/>
  <c r="AD968" i="208"/>
  <c r="AE968" i="208"/>
  <c r="AF968" i="208"/>
  <c r="AG968" i="208"/>
  <c r="AH968" i="208"/>
  <c r="AI968" i="208"/>
  <c r="AJ968" i="208"/>
  <c r="A969" i="208"/>
  <c r="B969" i="208"/>
  <c r="C969" i="208"/>
  <c r="D969" i="208"/>
  <c r="E969" i="208"/>
  <c r="F969" i="208"/>
  <c r="G969" i="208"/>
  <c r="H969" i="208"/>
  <c r="I969" i="208"/>
  <c r="J969" i="208"/>
  <c r="K969" i="208"/>
  <c r="L969" i="208"/>
  <c r="M969" i="208"/>
  <c r="N969" i="208"/>
  <c r="O969" i="208"/>
  <c r="P969" i="208"/>
  <c r="Q969" i="208"/>
  <c r="R969" i="208"/>
  <c r="S969" i="208"/>
  <c r="T969" i="208"/>
  <c r="U969" i="208"/>
  <c r="V969" i="208"/>
  <c r="W969" i="208"/>
  <c r="X969" i="208"/>
  <c r="Y969" i="208"/>
  <c r="Z969" i="208"/>
  <c r="AA969" i="208"/>
  <c r="AB969" i="208"/>
  <c r="AC969" i="208"/>
  <c r="AD969" i="208"/>
  <c r="AE969" i="208"/>
  <c r="AF969" i="208"/>
  <c r="AG969" i="208"/>
  <c r="AH969" i="208"/>
  <c r="AI969" i="208"/>
  <c r="AJ969" i="208"/>
  <c r="A970" i="208"/>
  <c r="B970" i="208"/>
  <c r="C970" i="208"/>
  <c r="D970" i="208"/>
  <c r="E970" i="208"/>
  <c r="F970" i="208"/>
  <c r="G970" i="208"/>
  <c r="H970" i="208"/>
  <c r="I970" i="208"/>
  <c r="J970" i="208"/>
  <c r="K970" i="208"/>
  <c r="L970" i="208"/>
  <c r="M970" i="208"/>
  <c r="N970" i="208"/>
  <c r="O970" i="208"/>
  <c r="P970" i="208"/>
  <c r="Q970" i="208"/>
  <c r="R970" i="208"/>
  <c r="S970" i="208"/>
  <c r="T970" i="208"/>
  <c r="U970" i="208"/>
  <c r="V970" i="208"/>
  <c r="W970" i="208"/>
  <c r="X970" i="208"/>
  <c r="Y970" i="208"/>
  <c r="Z970" i="208"/>
  <c r="AA970" i="208"/>
  <c r="AB970" i="208"/>
  <c r="AC970" i="208"/>
  <c r="AD970" i="208"/>
  <c r="AE970" i="208"/>
  <c r="AF970" i="208"/>
  <c r="AG970" i="208"/>
  <c r="AH970" i="208"/>
  <c r="AI970" i="208"/>
  <c r="AJ970" i="208"/>
  <c r="A971" i="208"/>
  <c r="B971" i="208"/>
  <c r="C971" i="208"/>
  <c r="D971" i="208"/>
  <c r="E971" i="208"/>
  <c r="F971" i="208"/>
  <c r="G971" i="208"/>
  <c r="H971" i="208"/>
  <c r="I971" i="208"/>
  <c r="J971" i="208"/>
  <c r="K971" i="208"/>
  <c r="L971" i="208"/>
  <c r="M971" i="208"/>
  <c r="N971" i="208"/>
  <c r="O971" i="208"/>
  <c r="P971" i="208"/>
  <c r="Q971" i="208"/>
  <c r="R971" i="208"/>
  <c r="S971" i="208"/>
  <c r="T971" i="208"/>
  <c r="U971" i="208"/>
  <c r="V971" i="208"/>
  <c r="W971" i="208"/>
  <c r="X971" i="208"/>
  <c r="Y971" i="208"/>
  <c r="Z971" i="208"/>
  <c r="AA971" i="208"/>
  <c r="AB971" i="208"/>
  <c r="AC971" i="208"/>
  <c r="AD971" i="208"/>
  <c r="AE971" i="208"/>
  <c r="AF971" i="208"/>
  <c r="AG971" i="208"/>
  <c r="AH971" i="208"/>
  <c r="AI971" i="208"/>
  <c r="AJ971" i="208"/>
  <c r="A972" i="208"/>
  <c r="B972" i="208"/>
  <c r="C972" i="208"/>
  <c r="D972" i="208"/>
  <c r="E972" i="208"/>
  <c r="F972" i="208"/>
  <c r="G972" i="208"/>
  <c r="H972" i="208"/>
  <c r="I972" i="208"/>
  <c r="J972" i="208"/>
  <c r="K972" i="208"/>
  <c r="L972" i="208"/>
  <c r="M972" i="208"/>
  <c r="N972" i="208"/>
  <c r="O972" i="208"/>
  <c r="P972" i="208"/>
  <c r="Q972" i="208"/>
  <c r="R972" i="208"/>
  <c r="S972" i="208"/>
  <c r="T972" i="208"/>
  <c r="U972" i="208"/>
  <c r="V972" i="208"/>
  <c r="W972" i="208"/>
  <c r="X972" i="208"/>
  <c r="Y972" i="208"/>
  <c r="Z972" i="208"/>
  <c r="AA972" i="208"/>
  <c r="AB972" i="208"/>
  <c r="AC972" i="208"/>
  <c r="AD972" i="208"/>
  <c r="AE972" i="208"/>
  <c r="AF972" i="208"/>
  <c r="AG972" i="208"/>
  <c r="AH972" i="208"/>
  <c r="AI972" i="208"/>
  <c r="AJ972" i="208"/>
  <c r="A973" i="208"/>
  <c r="B973" i="208"/>
  <c r="C973" i="208"/>
  <c r="D973" i="208"/>
  <c r="E973" i="208"/>
  <c r="F973" i="208"/>
  <c r="G973" i="208"/>
  <c r="H973" i="208"/>
  <c r="I973" i="208"/>
  <c r="J973" i="208"/>
  <c r="K973" i="208"/>
  <c r="L973" i="208"/>
  <c r="M973" i="208"/>
  <c r="N973" i="208"/>
  <c r="O973" i="208"/>
  <c r="P973" i="208"/>
  <c r="Q973" i="208"/>
  <c r="R973" i="208"/>
  <c r="S973" i="208"/>
  <c r="T973" i="208"/>
  <c r="U973" i="208"/>
  <c r="V973" i="208"/>
  <c r="W973" i="208"/>
  <c r="X973" i="208"/>
  <c r="Y973" i="208"/>
  <c r="Z973" i="208"/>
  <c r="AA973" i="208"/>
  <c r="AB973" i="208"/>
  <c r="AC973" i="208"/>
  <c r="AD973" i="208"/>
  <c r="AE973" i="208"/>
  <c r="AF973" i="208"/>
  <c r="AG973" i="208"/>
  <c r="AH973" i="208"/>
  <c r="AI973" i="208"/>
  <c r="AJ973" i="208"/>
  <c r="A974" i="208"/>
  <c r="B974" i="208"/>
  <c r="C974" i="208"/>
  <c r="D974" i="208"/>
  <c r="E974" i="208"/>
  <c r="F974" i="208"/>
  <c r="G974" i="208"/>
  <c r="H974" i="208"/>
  <c r="I974" i="208"/>
  <c r="J974" i="208"/>
  <c r="K974" i="208"/>
  <c r="L974" i="208"/>
  <c r="M974" i="208"/>
  <c r="N974" i="208"/>
  <c r="O974" i="208"/>
  <c r="P974" i="208"/>
  <c r="Q974" i="208"/>
  <c r="R974" i="208"/>
  <c r="S974" i="208"/>
  <c r="T974" i="208"/>
  <c r="U974" i="208"/>
  <c r="V974" i="208"/>
  <c r="W974" i="208"/>
  <c r="X974" i="208"/>
  <c r="Y974" i="208"/>
  <c r="Z974" i="208"/>
  <c r="AA974" i="208"/>
  <c r="AB974" i="208"/>
  <c r="AC974" i="208"/>
  <c r="AD974" i="208"/>
  <c r="AE974" i="208"/>
  <c r="AF974" i="208"/>
  <c r="AG974" i="208"/>
  <c r="AH974" i="208"/>
  <c r="AI974" i="208"/>
  <c r="AJ974" i="208"/>
  <c r="A975" i="208"/>
  <c r="B975" i="208"/>
  <c r="C975" i="208"/>
  <c r="D975" i="208"/>
  <c r="E975" i="208"/>
  <c r="F975" i="208"/>
  <c r="G975" i="208"/>
  <c r="H975" i="208"/>
  <c r="I975" i="208"/>
  <c r="J975" i="208"/>
  <c r="K975" i="208"/>
  <c r="L975" i="208"/>
  <c r="M975" i="208"/>
  <c r="N975" i="208"/>
  <c r="O975" i="208"/>
  <c r="P975" i="208"/>
  <c r="Q975" i="208"/>
  <c r="R975" i="208"/>
  <c r="S975" i="208"/>
  <c r="T975" i="208"/>
  <c r="U975" i="208"/>
  <c r="V975" i="208"/>
  <c r="W975" i="208"/>
  <c r="X975" i="208"/>
  <c r="Y975" i="208"/>
  <c r="Z975" i="208"/>
  <c r="AA975" i="208"/>
  <c r="AB975" i="208"/>
  <c r="AC975" i="208"/>
  <c r="AD975" i="208"/>
  <c r="AE975" i="208"/>
  <c r="AF975" i="208"/>
  <c r="AG975" i="208"/>
  <c r="AH975" i="208"/>
  <c r="AI975" i="208"/>
  <c r="AJ975" i="208"/>
  <c r="A976" i="208"/>
  <c r="B976" i="208"/>
  <c r="C976" i="208"/>
  <c r="D976" i="208"/>
  <c r="E976" i="208"/>
  <c r="F976" i="208"/>
  <c r="G976" i="208"/>
  <c r="H976" i="208"/>
  <c r="I976" i="208"/>
  <c r="J976" i="208"/>
  <c r="K976" i="208"/>
  <c r="L976" i="208"/>
  <c r="M976" i="208"/>
  <c r="N976" i="208"/>
  <c r="O976" i="208"/>
  <c r="P976" i="208"/>
  <c r="Q976" i="208"/>
  <c r="R976" i="208"/>
  <c r="S976" i="208"/>
  <c r="T976" i="208"/>
  <c r="U976" i="208"/>
  <c r="V976" i="208"/>
  <c r="W976" i="208"/>
  <c r="X976" i="208"/>
  <c r="Y976" i="208"/>
  <c r="Z976" i="208"/>
  <c r="AA976" i="208"/>
  <c r="AB976" i="208"/>
  <c r="AC976" i="208"/>
  <c r="AD976" i="208"/>
  <c r="AE976" i="208"/>
  <c r="AF976" i="208"/>
  <c r="AG976" i="208"/>
  <c r="AH976" i="208"/>
  <c r="AI976" i="208"/>
  <c r="AJ976" i="208"/>
  <c r="A977" i="208"/>
  <c r="B977" i="208"/>
  <c r="C977" i="208"/>
  <c r="D977" i="208"/>
  <c r="E977" i="208"/>
  <c r="F977" i="208"/>
  <c r="G977" i="208"/>
  <c r="H977" i="208"/>
  <c r="I977" i="208"/>
  <c r="J977" i="208"/>
  <c r="K977" i="208"/>
  <c r="L977" i="208"/>
  <c r="M977" i="208"/>
  <c r="N977" i="208"/>
  <c r="O977" i="208"/>
  <c r="P977" i="208"/>
  <c r="Q977" i="208"/>
  <c r="R977" i="208"/>
  <c r="S977" i="208"/>
  <c r="T977" i="208"/>
  <c r="U977" i="208"/>
  <c r="V977" i="208"/>
  <c r="W977" i="208"/>
  <c r="X977" i="208"/>
  <c r="Y977" i="208"/>
  <c r="Z977" i="208"/>
  <c r="AA977" i="208"/>
  <c r="AB977" i="208"/>
  <c r="AC977" i="208"/>
  <c r="AD977" i="208"/>
  <c r="AE977" i="208"/>
  <c r="AF977" i="208"/>
  <c r="AG977" i="208"/>
  <c r="AH977" i="208"/>
  <c r="AI977" i="208"/>
  <c r="AJ977" i="208"/>
  <c r="A978" i="208"/>
  <c r="B978" i="208"/>
  <c r="C978" i="208"/>
  <c r="D978" i="208"/>
  <c r="E978" i="208"/>
  <c r="F978" i="208"/>
  <c r="G978" i="208"/>
  <c r="H978" i="208"/>
  <c r="I978" i="208"/>
  <c r="J978" i="208"/>
  <c r="K978" i="208"/>
  <c r="L978" i="208"/>
  <c r="M978" i="208"/>
  <c r="N978" i="208"/>
  <c r="O978" i="208"/>
  <c r="P978" i="208"/>
  <c r="Q978" i="208"/>
  <c r="R978" i="208"/>
  <c r="S978" i="208"/>
  <c r="T978" i="208"/>
  <c r="U978" i="208"/>
  <c r="V978" i="208"/>
  <c r="W978" i="208"/>
  <c r="X978" i="208"/>
  <c r="Y978" i="208"/>
  <c r="Z978" i="208"/>
  <c r="AA978" i="208"/>
  <c r="AB978" i="208"/>
  <c r="AC978" i="208"/>
  <c r="AD978" i="208"/>
  <c r="AE978" i="208"/>
  <c r="AF978" i="208"/>
  <c r="AG978" i="208"/>
  <c r="AH978" i="208"/>
  <c r="AI978" i="208"/>
  <c r="AJ978" i="208"/>
  <c r="A979" i="208"/>
  <c r="B979" i="208"/>
  <c r="C979" i="208"/>
  <c r="D979" i="208"/>
  <c r="E979" i="208"/>
  <c r="F979" i="208"/>
  <c r="G979" i="208"/>
  <c r="H979" i="208"/>
  <c r="I979" i="208"/>
  <c r="J979" i="208"/>
  <c r="K979" i="208"/>
  <c r="L979" i="208"/>
  <c r="M979" i="208"/>
  <c r="N979" i="208"/>
  <c r="O979" i="208"/>
  <c r="P979" i="208"/>
  <c r="Q979" i="208"/>
  <c r="R979" i="208"/>
  <c r="S979" i="208"/>
  <c r="T979" i="208"/>
  <c r="U979" i="208"/>
  <c r="V979" i="208"/>
  <c r="W979" i="208"/>
  <c r="X979" i="208"/>
  <c r="Y979" i="208"/>
  <c r="Z979" i="208"/>
  <c r="AA979" i="208"/>
  <c r="AB979" i="208"/>
  <c r="AC979" i="208"/>
  <c r="AD979" i="208"/>
  <c r="AE979" i="208"/>
  <c r="AF979" i="208"/>
  <c r="AG979" i="208"/>
  <c r="AH979" i="208"/>
  <c r="AI979" i="208"/>
  <c r="AJ979" i="208"/>
  <c r="A980" i="208"/>
  <c r="B980" i="208"/>
  <c r="C980" i="208"/>
  <c r="D980" i="208"/>
  <c r="E980" i="208"/>
  <c r="F980" i="208"/>
  <c r="G980" i="208"/>
  <c r="H980" i="208"/>
  <c r="I980" i="208"/>
  <c r="J980" i="208"/>
  <c r="K980" i="208"/>
  <c r="L980" i="208"/>
  <c r="M980" i="208"/>
  <c r="N980" i="208"/>
  <c r="O980" i="208"/>
  <c r="P980" i="208"/>
  <c r="Q980" i="208"/>
  <c r="R980" i="208"/>
  <c r="S980" i="208"/>
  <c r="T980" i="208"/>
  <c r="U980" i="208"/>
  <c r="V980" i="208"/>
  <c r="W980" i="208"/>
  <c r="X980" i="208"/>
  <c r="Y980" i="208"/>
  <c r="Z980" i="208"/>
  <c r="AA980" i="208"/>
  <c r="AB980" i="208"/>
  <c r="AC980" i="208"/>
  <c r="AD980" i="208"/>
  <c r="AE980" i="208"/>
  <c r="AF980" i="208"/>
  <c r="AG980" i="208"/>
  <c r="AH980" i="208"/>
  <c r="AI980" i="208"/>
  <c r="AJ980" i="208"/>
  <c r="A981" i="208"/>
  <c r="B981" i="208"/>
  <c r="C981" i="208"/>
  <c r="D981" i="208"/>
  <c r="E981" i="208"/>
  <c r="F981" i="208"/>
  <c r="G981" i="208"/>
  <c r="H981" i="208"/>
  <c r="I981" i="208"/>
  <c r="J981" i="208"/>
  <c r="K981" i="208"/>
  <c r="L981" i="208"/>
  <c r="M981" i="208"/>
  <c r="N981" i="208"/>
  <c r="O981" i="208"/>
  <c r="P981" i="208"/>
  <c r="Q981" i="208"/>
  <c r="R981" i="208"/>
  <c r="S981" i="208"/>
  <c r="T981" i="208"/>
  <c r="U981" i="208"/>
  <c r="V981" i="208"/>
  <c r="W981" i="208"/>
  <c r="X981" i="208"/>
  <c r="Y981" i="208"/>
  <c r="Z981" i="208"/>
  <c r="AA981" i="208"/>
  <c r="AB981" i="208"/>
  <c r="AC981" i="208"/>
  <c r="AD981" i="208"/>
  <c r="AE981" i="208"/>
  <c r="AF981" i="208"/>
  <c r="AG981" i="208"/>
  <c r="AH981" i="208"/>
  <c r="AI981" i="208"/>
  <c r="AJ981" i="208"/>
  <c r="A982" i="208"/>
  <c r="B982" i="208"/>
  <c r="C982" i="208"/>
  <c r="D982" i="208"/>
  <c r="E982" i="208"/>
  <c r="F982" i="208"/>
  <c r="G982" i="208"/>
  <c r="H982" i="208"/>
  <c r="I982" i="208"/>
  <c r="J982" i="208"/>
  <c r="K982" i="208"/>
  <c r="L982" i="208"/>
  <c r="M982" i="208"/>
  <c r="N982" i="208"/>
  <c r="O982" i="208"/>
  <c r="P982" i="208"/>
  <c r="Q982" i="208"/>
  <c r="R982" i="208"/>
  <c r="S982" i="208"/>
  <c r="T982" i="208"/>
  <c r="U982" i="208"/>
  <c r="V982" i="208"/>
  <c r="W982" i="208"/>
  <c r="X982" i="208"/>
  <c r="Y982" i="208"/>
  <c r="Z982" i="208"/>
  <c r="AA982" i="208"/>
  <c r="AB982" i="208"/>
  <c r="AC982" i="208"/>
  <c r="AD982" i="208"/>
  <c r="AE982" i="208"/>
  <c r="AF982" i="208"/>
  <c r="AG982" i="208"/>
  <c r="AH982" i="208"/>
  <c r="AI982" i="208"/>
  <c r="AJ982" i="208"/>
  <c r="A983" i="208"/>
  <c r="B983" i="208"/>
  <c r="C983" i="208"/>
  <c r="D983" i="208"/>
  <c r="E983" i="208"/>
  <c r="F983" i="208"/>
  <c r="G983" i="208"/>
  <c r="H983" i="208"/>
  <c r="I983" i="208"/>
  <c r="J983" i="208"/>
  <c r="K983" i="208"/>
  <c r="L983" i="208"/>
  <c r="M983" i="208"/>
  <c r="N983" i="208"/>
  <c r="O983" i="208"/>
  <c r="P983" i="208"/>
  <c r="Q983" i="208"/>
  <c r="R983" i="208"/>
  <c r="S983" i="208"/>
  <c r="T983" i="208"/>
  <c r="U983" i="208"/>
  <c r="V983" i="208"/>
  <c r="W983" i="208"/>
  <c r="X983" i="208"/>
  <c r="Y983" i="208"/>
  <c r="Z983" i="208"/>
  <c r="AA983" i="208"/>
  <c r="AB983" i="208"/>
  <c r="AC983" i="208"/>
  <c r="AD983" i="208"/>
  <c r="AE983" i="208"/>
  <c r="AF983" i="208"/>
  <c r="AG983" i="208"/>
  <c r="AH983" i="208"/>
  <c r="AI983" i="208"/>
  <c r="AJ983" i="208"/>
  <c r="A984" i="208"/>
  <c r="B984" i="208"/>
  <c r="C984" i="208"/>
  <c r="D984" i="208"/>
  <c r="E984" i="208"/>
  <c r="F984" i="208"/>
  <c r="G984" i="208"/>
  <c r="H984" i="208"/>
  <c r="I984" i="208"/>
  <c r="J984" i="208"/>
  <c r="K984" i="208"/>
  <c r="L984" i="208"/>
  <c r="M984" i="208"/>
  <c r="N984" i="208"/>
  <c r="O984" i="208"/>
  <c r="P984" i="208"/>
  <c r="Q984" i="208"/>
  <c r="R984" i="208"/>
  <c r="S984" i="208"/>
  <c r="T984" i="208"/>
  <c r="U984" i="208"/>
  <c r="V984" i="208"/>
  <c r="W984" i="208"/>
  <c r="X984" i="208"/>
  <c r="Y984" i="208"/>
  <c r="Z984" i="208"/>
  <c r="AA984" i="208"/>
  <c r="AB984" i="208"/>
  <c r="AC984" i="208"/>
  <c r="AD984" i="208"/>
  <c r="AE984" i="208"/>
  <c r="AF984" i="208"/>
  <c r="AG984" i="208"/>
  <c r="AH984" i="208"/>
  <c r="AI984" i="208"/>
  <c r="AJ984" i="208"/>
  <c r="A985" i="208"/>
  <c r="B985" i="208"/>
  <c r="C985" i="208"/>
  <c r="D985" i="208"/>
  <c r="E985" i="208"/>
  <c r="F985" i="208"/>
  <c r="G985" i="208"/>
  <c r="H985" i="208"/>
  <c r="I985" i="208"/>
  <c r="J985" i="208"/>
  <c r="K985" i="208"/>
  <c r="L985" i="208"/>
  <c r="M985" i="208"/>
  <c r="N985" i="208"/>
  <c r="O985" i="208"/>
  <c r="P985" i="208"/>
  <c r="Q985" i="208"/>
  <c r="R985" i="208"/>
  <c r="S985" i="208"/>
  <c r="T985" i="208"/>
  <c r="U985" i="208"/>
  <c r="V985" i="208"/>
  <c r="W985" i="208"/>
  <c r="X985" i="208"/>
  <c r="Y985" i="208"/>
  <c r="Z985" i="208"/>
  <c r="AA985" i="208"/>
  <c r="AB985" i="208"/>
  <c r="AC985" i="208"/>
  <c r="AD985" i="208"/>
  <c r="AE985" i="208"/>
  <c r="AF985" i="208"/>
  <c r="AG985" i="208"/>
  <c r="AH985" i="208"/>
  <c r="AI985" i="208"/>
  <c r="AJ985" i="208"/>
  <c r="A986" i="208"/>
  <c r="B986" i="208"/>
  <c r="C986" i="208"/>
  <c r="D986" i="208"/>
  <c r="E986" i="208"/>
  <c r="F986" i="208"/>
  <c r="G986" i="208"/>
  <c r="H986" i="208"/>
  <c r="I986" i="208"/>
  <c r="J986" i="208"/>
  <c r="K986" i="208"/>
  <c r="L986" i="208"/>
  <c r="M986" i="208"/>
  <c r="N986" i="208"/>
  <c r="O986" i="208"/>
  <c r="P986" i="208"/>
  <c r="Q986" i="208"/>
  <c r="R986" i="208"/>
  <c r="S986" i="208"/>
  <c r="T986" i="208"/>
  <c r="U986" i="208"/>
  <c r="V986" i="208"/>
  <c r="W986" i="208"/>
  <c r="X986" i="208"/>
  <c r="Y986" i="208"/>
  <c r="Z986" i="208"/>
  <c r="AA986" i="208"/>
  <c r="AB986" i="208"/>
  <c r="AC986" i="208"/>
  <c r="AD986" i="208"/>
  <c r="AE986" i="208"/>
  <c r="AF986" i="208"/>
  <c r="AG986" i="208"/>
  <c r="AH986" i="208"/>
  <c r="AI986" i="208"/>
  <c r="AJ986" i="208"/>
  <c r="A987" i="208"/>
  <c r="B987" i="208"/>
  <c r="C987" i="208"/>
  <c r="D987" i="208"/>
  <c r="E987" i="208"/>
  <c r="F987" i="208"/>
  <c r="G987" i="208"/>
  <c r="H987" i="208"/>
  <c r="I987" i="208"/>
  <c r="J987" i="208"/>
  <c r="K987" i="208"/>
  <c r="L987" i="208"/>
  <c r="M987" i="208"/>
  <c r="N987" i="208"/>
  <c r="O987" i="208"/>
  <c r="P987" i="208"/>
  <c r="Q987" i="208"/>
  <c r="R987" i="208"/>
  <c r="S987" i="208"/>
  <c r="T987" i="208"/>
  <c r="U987" i="208"/>
  <c r="V987" i="208"/>
  <c r="W987" i="208"/>
  <c r="X987" i="208"/>
  <c r="Y987" i="208"/>
  <c r="Z987" i="208"/>
  <c r="AA987" i="208"/>
  <c r="AB987" i="208"/>
  <c r="AC987" i="208"/>
  <c r="AD987" i="208"/>
  <c r="AE987" i="208"/>
  <c r="AF987" i="208"/>
  <c r="AG987" i="208"/>
  <c r="AH987" i="208"/>
  <c r="AI987" i="208"/>
  <c r="AJ987" i="208"/>
  <c r="A988" i="208"/>
  <c r="B988" i="208"/>
  <c r="C988" i="208"/>
  <c r="D988" i="208"/>
  <c r="E988" i="208"/>
  <c r="F988" i="208"/>
  <c r="G988" i="208"/>
  <c r="H988" i="208"/>
  <c r="I988" i="208"/>
  <c r="J988" i="208"/>
  <c r="K988" i="208"/>
  <c r="L988" i="208"/>
  <c r="M988" i="208"/>
  <c r="N988" i="208"/>
  <c r="O988" i="208"/>
  <c r="P988" i="208"/>
  <c r="Q988" i="208"/>
  <c r="R988" i="208"/>
  <c r="S988" i="208"/>
  <c r="T988" i="208"/>
  <c r="U988" i="208"/>
  <c r="V988" i="208"/>
  <c r="W988" i="208"/>
  <c r="X988" i="208"/>
  <c r="Y988" i="208"/>
  <c r="Z988" i="208"/>
  <c r="AA988" i="208"/>
  <c r="AB988" i="208"/>
  <c r="AC988" i="208"/>
  <c r="AD988" i="208"/>
  <c r="AE988" i="208"/>
  <c r="AF988" i="208"/>
  <c r="AG988" i="208"/>
  <c r="AH988" i="208"/>
  <c r="AI988" i="208"/>
  <c r="AJ988" i="208"/>
  <c r="A989" i="208"/>
  <c r="B989" i="208"/>
  <c r="C989" i="208"/>
  <c r="D989" i="208"/>
  <c r="E989" i="208"/>
  <c r="F989" i="208"/>
  <c r="G989" i="208"/>
  <c r="H989" i="208"/>
  <c r="I989" i="208"/>
  <c r="J989" i="208"/>
  <c r="K989" i="208"/>
  <c r="L989" i="208"/>
  <c r="M989" i="208"/>
  <c r="N989" i="208"/>
  <c r="O989" i="208"/>
  <c r="P989" i="208"/>
  <c r="Q989" i="208"/>
  <c r="R989" i="208"/>
  <c r="S989" i="208"/>
  <c r="T989" i="208"/>
  <c r="U989" i="208"/>
  <c r="V989" i="208"/>
  <c r="W989" i="208"/>
  <c r="X989" i="208"/>
  <c r="Y989" i="208"/>
  <c r="Z989" i="208"/>
  <c r="AA989" i="208"/>
  <c r="AB989" i="208"/>
  <c r="AC989" i="208"/>
  <c r="AD989" i="208"/>
  <c r="AE989" i="208"/>
  <c r="AF989" i="208"/>
  <c r="AG989" i="208"/>
  <c r="AH989" i="208"/>
  <c r="AI989" i="208"/>
  <c r="AJ989" i="208"/>
  <c r="A990" i="208"/>
  <c r="B990" i="208"/>
  <c r="C990" i="208"/>
  <c r="D990" i="208"/>
  <c r="E990" i="208"/>
  <c r="F990" i="208"/>
  <c r="G990" i="208"/>
  <c r="H990" i="208"/>
  <c r="I990" i="208"/>
  <c r="J990" i="208"/>
  <c r="K990" i="208"/>
  <c r="L990" i="208"/>
  <c r="M990" i="208"/>
  <c r="N990" i="208"/>
  <c r="O990" i="208"/>
  <c r="P990" i="208"/>
  <c r="Q990" i="208"/>
  <c r="R990" i="208"/>
  <c r="S990" i="208"/>
  <c r="T990" i="208"/>
  <c r="U990" i="208"/>
  <c r="V990" i="208"/>
  <c r="W990" i="208"/>
  <c r="X990" i="208"/>
  <c r="Y990" i="208"/>
  <c r="Z990" i="208"/>
  <c r="AA990" i="208"/>
  <c r="AB990" i="208"/>
  <c r="AC990" i="208"/>
  <c r="AD990" i="208"/>
  <c r="AE990" i="208"/>
  <c r="AF990" i="208"/>
  <c r="AG990" i="208"/>
  <c r="AH990" i="208"/>
  <c r="AI990" i="208"/>
  <c r="AJ990" i="208"/>
  <c r="A991" i="208"/>
  <c r="B991" i="208"/>
  <c r="C991" i="208"/>
  <c r="D991" i="208"/>
  <c r="E991" i="208"/>
  <c r="F991" i="208"/>
  <c r="G991" i="208"/>
  <c r="H991" i="208"/>
  <c r="I991" i="208"/>
  <c r="J991" i="208"/>
  <c r="K991" i="208"/>
  <c r="L991" i="208"/>
  <c r="M991" i="208"/>
  <c r="N991" i="208"/>
  <c r="O991" i="208"/>
  <c r="P991" i="208"/>
  <c r="Q991" i="208"/>
  <c r="R991" i="208"/>
  <c r="S991" i="208"/>
  <c r="T991" i="208"/>
  <c r="U991" i="208"/>
  <c r="V991" i="208"/>
  <c r="W991" i="208"/>
  <c r="X991" i="208"/>
  <c r="Y991" i="208"/>
  <c r="Z991" i="208"/>
  <c r="AA991" i="208"/>
  <c r="AB991" i="208"/>
  <c r="AC991" i="208"/>
  <c r="AD991" i="208"/>
  <c r="AE991" i="208"/>
  <c r="AF991" i="208"/>
  <c r="AG991" i="208"/>
  <c r="AH991" i="208"/>
  <c r="AI991" i="208"/>
  <c r="AJ991" i="208"/>
  <c r="A992" i="208"/>
  <c r="B992" i="208"/>
  <c r="C992" i="208"/>
  <c r="D992" i="208"/>
  <c r="E992" i="208"/>
  <c r="F992" i="208"/>
  <c r="G992" i="208"/>
  <c r="H992" i="208"/>
  <c r="I992" i="208"/>
  <c r="J992" i="208"/>
  <c r="K992" i="208"/>
  <c r="L992" i="208"/>
  <c r="M992" i="208"/>
  <c r="N992" i="208"/>
  <c r="O992" i="208"/>
  <c r="P992" i="208"/>
  <c r="Q992" i="208"/>
  <c r="R992" i="208"/>
  <c r="S992" i="208"/>
  <c r="T992" i="208"/>
  <c r="U992" i="208"/>
  <c r="V992" i="208"/>
  <c r="W992" i="208"/>
  <c r="X992" i="208"/>
  <c r="Y992" i="208"/>
  <c r="Z992" i="208"/>
  <c r="AA992" i="208"/>
  <c r="AB992" i="208"/>
  <c r="AC992" i="208"/>
  <c r="AD992" i="208"/>
  <c r="AE992" i="208"/>
  <c r="AF992" i="208"/>
  <c r="AG992" i="208"/>
  <c r="AH992" i="208"/>
  <c r="AI992" i="208"/>
  <c r="AJ992" i="208"/>
  <c r="A993" i="208"/>
  <c r="B993" i="208"/>
  <c r="C993" i="208"/>
  <c r="D993" i="208"/>
  <c r="E993" i="208"/>
  <c r="F993" i="208"/>
  <c r="G993" i="208"/>
  <c r="H993" i="208"/>
  <c r="I993" i="208"/>
  <c r="J993" i="208"/>
  <c r="K993" i="208"/>
  <c r="L993" i="208"/>
  <c r="M993" i="208"/>
  <c r="N993" i="208"/>
  <c r="O993" i="208"/>
  <c r="P993" i="208"/>
  <c r="Q993" i="208"/>
  <c r="R993" i="208"/>
  <c r="S993" i="208"/>
  <c r="T993" i="208"/>
  <c r="U993" i="208"/>
  <c r="V993" i="208"/>
  <c r="W993" i="208"/>
  <c r="X993" i="208"/>
  <c r="Y993" i="208"/>
  <c r="Z993" i="208"/>
  <c r="AA993" i="208"/>
  <c r="AB993" i="208"/>
  <c r="AC993" i="208"/>
  <c r="AD993" i="208"/>
  <c r="AE993" i="208"/>
  <c r="AF993" i="208"/>
  <c r="AG993" i="208"/>
  <c r="AH993" i="208"/>
  <c r="AI993" i="208"/>
  <c r="AJ993" i="208"/>
  <c r="A994" i="208"/>
  <c r="B994" i="208"/>
  <c r="C994" i="208"/>
  <c r="D994" i="208"/>
  <c r="E994" i="208"/>
  <c r="F994" i="208"/>
  <c r="G994" i="208"/>
  <c r="H994" i="208"/>
  <c r="I994" i="208"/>
  <c r="J994" i="208"/>
  <c r="K994" i="208"/>
  <c r="L994" i="208"/>
  <c r="M994" i="208"/>
  <c r="N994" i="208"/>
  <c r="O994" i="208"/>
  <c r="P994" i="208"/>
  <c r="Q994" i="208"/>
  <c r="R994" i="208"/>
  <c r="S994" i="208"/>
  <c r="T994" i="208"/>
  <c r="U994" i="208"/>
  <c r="V994" i="208"/>
  <c r="W994" i="208"/>
  <c r="X994" i="208"/>
  <c r="Y994" i="208"/>
  <c r="Z994" i="208"/>
  <c r="AA994" i="208"/>
  <c r="AB994" i="208"/>
  <c r="AC994" i="208"/>
  <c r="AD994" i="208"/>
  <c r="AE994" i="208"/>
  <c r="AF994" i="208"/>
  <c r="AG994" i="208"/>
  <c r="AH994" i="208"/>
  <c r="AI994" i="208"/>
  <c r="AJ994" i="208"/>
  <c r="A995" i="208"/>
  <c r="B995" i="208"/>
  <c r="C995" i="208"/>
  <c r="D995" i="208"/>
  <c r="E995" i="208"/>
  <c r="F995" i="208"/>
  <c r="G995" i="208"/>
  <c r="H995" i="208"/>
  <c r="I995" i="208"/>
  <c r="J995" i="208"/>
  <c r="K995" i="208"/>
  <c r="L995" i="208"/>
  <c r="M995" i="208"/>
  <c r="N995" i="208"/>
  <c r="O995" i="208"/>
  <c r="P995" i="208"/>
  <c r="Q995" i="208"/>
  <c r="R995" i="208"/>
  <c r="S995" i="208"/>
  <c r="T995" i="208"/>
  <c r="U995" i="208"/>
  <c r="V995" i="208"/>
  <c r="W995" i="208"/>
  <c r="X995" i="208"/>
  <c r="Y995" i="208"/>
  <c r="Z995" i="208"/>
  <c r="AA995" i="208"/>
  <c r="AB995" i="208"/>
  <c r="AC995" i="208"/>
  <c r="AD995" i="208"/>
  <c r="AE995" i="208"/>
  <c r="AF995" i="208"/>
  <c r="AG995" i="208"/>
  <c r="AH995" i="208"/>
  <c r="AI995" i="208"/>
  <c r="AJ995" i="208"/>
  <c r="A996" i="208"/>
  <c r="B996" i="208"/>
  <c r="C996" i="208"/>
  <c r="D996" i="208"/>
  <c r="E996" i="208"/>
  <c r="F996" i="208"/>
  <c r="G996" i="208"/>
  <c r="H996" i="208"/>
  <c r="I996" i="208"/>
  <c r="J996" i="208"/>
  <c r="K996" i="208"/>
  <c r="L996" i="208"/>
  <c r="M996" i="208"/>
  <c r="N996" i="208"/>
  <c r="O996" i="208"/>
  <c r="P996" i="208"/>
  <c r="Q996" i="208"/>
  <c r="R996" i="208"/>
  <c r="S996" i="208"/>
  <c r="T996" i="208"/>
  <c r="U996" i="208"/>
  <c r="V996" i="208"/>
  <c r="W996" i="208"/>
  <c r="X996" i="208"/>
  <c r="Y996" i="208"/>
  <c r="Z996" i="208"/>
  <c r="AA996" i="208"/>
  <c r="AB996" i="208"/>
  <c r="AC996" i="208"/>
  <c r="AD996" i="208"/>
  <c r="AE996" i="208"/>
  <c r="AF996" i="208"/>
  <c r="AG996" i="208"/>
  <c r="AH996" i="208"/>
  <c r="AI996" i="208"/>
  <c r="AJ996" i="208"/>
  <c r="A997" i="208"/>
  <c r="B997" i="208"/>
  <c r="C997" i="208"/>
  <c r="D997" i="208"/>
  <c r="E997" i="208"/>
  <c r="F997" i="208"/>
  <c r="G997" i="208"/>
  <c r="H997" i="208"/>
  <c r="I997" i="208"/>
  <c r="J997" i="208"/>
  <c r="K997" i="208"/>
  <c r="L997" i="208"/>
  <c r="M997" i="208"/>
  <c r="N997" i="208"/>
  <c r="O997" i="208"/>
  <c r="P997" i="208"/>
  <c r="Q997" i="208"/>
  <c r="R997" i="208"/>
  <c r="S997" i="208"/>
  <c r="T997" i="208"/>
  <c r="U997" i="208"/>
  <c r="V997" i="208"/>
  <c r="W997" i="208"/>
  <c r="X997" i="208"/>
  <c r="Y997" i="208"/>
  <c r="Z997" i="208"/>
  <c r="AA997" i="208"/>
  <c r="AB997" i="208"/>
  <c r="AC997" i="208"/>
  <c r="AD997" i="208"/>
  <c r="AE997" i="208"/>
  <c r="AF997" i="208"/>
  <c r="AG997" i="208"/>
  <c r="AH997" i="208"/>
  <c r="AI997" i="208"/>
  <c r="AJ997" i="208"/>
  <c r="A998" i="208"/>
  <c r="B998" i="208"/>
  <c r="C998" i="208"/>
  <c r="D998" i="208"/>
  <c r="E998" i="208"/>
  <c r="F998" i="208"/>
  <c r="G998" i="208"/>
  <c r="H998" i="208"/>
  <c r="I998" i="208"/>
  <c r="J998" i="208"/>
  <c r="K998" i="208"/>
  <c r="L998" i="208"/>
  <c r="M998" i="208"/>
  <c r="N998" i="208"/>
  <c r="O998" i="208"/>
  <c r="P998" i="208"/>
  <c r="Q998" i="208"/>
  <c r="R998" i="208"/>
  <c r="S998" i="208"/>
  <c r="T998" i="208"/>
  <c r="U998" i="208"/>
  <c r="V998" i="208"/>
  <c r="W998" i="208"/>
  <c r="X998" i="208"/>
  <c r="Y998" i="208"/>
  <c r="Z998" i="208"/>
  <c r="AA998" i="208"/>
  <c r="AB998" i="208"/>
  <c r="AC998" i="208"/>
  <c r="AD998" i="208"/>
  <c r="AE998" i="208"/>
  <c r="AF998" i="208"/>
  <c r="AG998" i="208"/>
  <c r="AH998" i="208"/>
  <c r="AI998" i="208"/>
  <c r="AJ998" i="208"/>
  <c r="A999" i="208"/>
  <c r="B999" i="208"/>
  <c r="C999" i="208"/>
  <c r="D999" i="208"/>
  <c r="E999" i="208"/>
  <c r="F999" i="208"/>
  <c r="G999" i="208"/>
  <c r="H999" i="208"/>
  <c r="I999" i="208"/>
  <c r="J999" i="208"/>
  <c r="K999" i="208"/>
  <c r="L999" i="208"/>
  <c r="M999" i="208"/>
  <c r="N999" i="208"/>
  <c r="O999" i="208"/>
  <c r="P999" i="208"/>
  <c r="Q999" i="208"/>
  <c r="R999" i="208"/>
  <c r="S999" i="208"/>
  <c r="T999" i="208"/>
  <c r="U999" i="208"/>
  <c r="V999" i="208"/>
  <c r="W999" i="208"/>
  <c r="X999" i="208"/>
  <c r="Y999" i="208"/>
  <c r="Z999" i="208"/>
  <c r="AA999" i="208"/>
  <c r="AB999" i="208"/>
  <c r="AC999" i="208"/>
  <c r="AD999" i="208"/>
  <c r="AE999" i="208"/>
  <c r="AF999" i="208"/>
  <c r="AG999" i="208"/>
  <c r="AH999" i="208"/>
  <c r="AI999" i="208"/>
  <c r="AJ999" i="208"/>
  <c r="A1000" i="208"/>
  <c r="B1000" i="208"/>
  <c r="C1000" i="208"/>
  <c r="D1000" i="208"/>
  <c r="E1000" i="208"/>
  <c r="F1000" i="208"/>
  <c r="G1000" i="208"/>
  <c r="H1000" i="208"/>
  <c r="I1000" i="208"/>
  <c r="J1000" i="208"/>
  <c r="K1000" i="208"/>
  <c r="L1000" i="208"/>
  <c r="M1000" i="208"/>
  <c r="N1000" i="208"/>
  <c r="O1000" i="208"/>
  <c r="P1000" i="208"/>
  <c r="Q1000" i="208"/>
  <c r="R1000" i="208"/>
  <c r="S1000" i="208"/>
  <c r="T1000" i="208"/>
  <c r="U1000" i="208"/>
  <c r="V1000" i="208"/>
  <c r="W1000" i="208"/>
  <c r="X1000" i="208"/>
  <c r="Y1000" i="208"/>
  <c r="Z1000" i="208"/>
  <c r="AA1000" i="208"/>
  <c r="AB1000" i="208"/>
  <c r="AC1000" i="208"/>
  <c r="AD1000" i="208"/>
  <c r="AE1000" i="208"/>
  <c r="AF1000" i="208"/>
  <c r="AG1000" i="208"/>
  <c r="AH1000" i="208"/>
  <c r="AI1000" i="208"/>
  <c r="AJ1000" i="208"/>
  <c r="A3" i="202"/>
  <c r="B3" i="202"/>
  <c r="C3" i="202"/>
  <c r="D3" i="202"/>
  <c r="E3" i="202"/>
  <c r="F3" i="202"/>
  <c r="G3" i="202"/>
  <c r="H3" i="202"/>
  <c r="I3" i="202"/>
  <c r="J3" i="202"/>
  <c r="K3" i="202"/>
  <c r="L3" i="202"/>
  <c r="M3" i="202"/>
  <c r="N3" i="202"/>
  <c r="O3" i="202"/>
  <c r="P3" i="202"/>
  <c r="Q3" i="202"/>
  <c r="R3" i="202"/>
  <c r="S3" i="202"/>
  <c r="T3" i="202"/>
  <c r="U3" i="202"/>
  <c r="V3" i="202"/>
  <c r="W3" i="202"/>
  <c r="AA3" i="202"/>
  <c r="AB3" i="202"/>
  <c r="AC3" i="202"/>
  <c r="AD3" i="202"/>
  <c r="AE3" i="202"/>
  <c r="AF3" i="202"/>
  <c r="AG3" i="202"/>
  <c r="AH3" i="202"/>
  <c r="AI3" i="202"/>
  <c r="AJ3" i="202"/>
  <c r="AK3" i="202"/>
  <c r="AL3" i="202"/>
  <c r="AM3" i="202"/>
  <c r="AN3" i="202"/>
  <c r="AO3" i="202"/>
  <c r="AP3" i="202"/>
  <c r="AQ3" i="202"/>
  <c r="AR3" i="202"/>
  <c r="AS3" i="202"/>
  <c r="AT3" i="202"/>
  <c r="AU3" i="202"/>
  <c r="AV3" i="202"/>
  <c r="AW3" i="202"/>
  <c r="AX3" i="202"/>
  <c r="AY3" i="202"/>
  <c r="AZ3" i="202"/>
  <c r="BA3" i="202"/>
  <c r="BB3" i="202"/>
  <c r="BC3" i="202"/>
  <c r="BD3" i="202"/>
  <c r="BE3" i="202"/>
  <c r="BF3" i="202"/>
  <c r="BG3" i="202"/>
  <c r="BH3" i="202"/>
  <c r="BI3" i="202"/>
  <c r="BJ3" i="202"/>
  <c r="BK3" i="202"/>
  <c r="BL3" i="202"/>
  <c r="BM3" i="202"/>
  <c r="BN3" i="202"/>
  <c r="BO3" i="202"/>
  <c r="BP3" i="202"/>
  <c r="BQ3" i="202"/>
  <c r="BR3" i="202"/>
  <c r="BS3" i="202"/>
  <c r="A4" i="202"/>
  <c r="B4" i="202"/>
  <c r="C4" i="202"/>
  <c r="D4" i="202"/>
  <c r="E4" i="202"/>
  <c r="F4" i="202"/>
  <c r="G4" i="202"/>
  <c r="H4" i="202"/>
  <c r="I4" i="202"/>
  <c r="J4" i="202"/>
  <c r="K4" i="202"/>
  <c r="L4" i="202"/>
  <c r="M4" i="202"/>
  <c r="N4" i="202"/>
  <c r="O4" i="202"/>
  <c r="P4" i="202"/>
  <c r="Q4" i="202"/>
  <c r="R4" i="202"/>
  <c r="S4" i="202"/>
  <c r="T4" i="202"/>
  <c r="U4" i="202"/>
  <c r="V4" i="202"/>
  <c r="W4" i="202"/>
  <c r="AA4" i="202"/>
  <c r="AB4" i="202"/>
  <c r="AC4" i="202"/>
  <c r="AD4" i="202"/>
  <c r="AE4" i="202"/>
  <c r="AF4" i="202"/>
  <c r="AG4" i="202"/>
  <c r="AH4" i="202"/>
  <c r="AI4" i="202"/>
  <c r="AJ4" i="202"/>
  <c r="AK4" i="202"/>
  <c r="AL4" i="202"/>
  <c r="AM4" i="202"/>
  <c r="AN4" i="202"/>
  <c r="AO4" i="202"/>
  <c r="AP4" i="202"/>
  <c r="AQ4" i="202"/>
  <c r="AR4" i="202"/>
  <c r="AS4" i="202"/>
  <c r="AT4" i="202"/>
  <c r="AU4" i="202"/>
  <c r="AV4" i="202"/>
  <c r="AW4" i="202"/>
  <c r="AX4" i="202"/>
  <c r="AY4" i="202"/>
  <c r="AZ4" i="202"/>
  <c r="BA4" i="202"/>
  <c r="BB4" i="202"/>
  <c r="BC4" i="202"/>
  <c r="BD4" i="202"/>
  <c r="BE4" i="202"/>
  <c r="BF4" i="202"/>
  <c r="BG4" i="202"/>
  <c r="BH4" i="202"/>
  <c r="BI4" i="202"/>
  <c r="BJ4" i="202"/>
  <c r="BK4" i="202"/>
  <c r="BL4" i="202"/>
  <c r="BM4" i="202"/>
  <c r="BN4" i="202"/>
  <c r="BO4" i="202"/>
  <c r="BP4" i="202"/>
  <c r="BQ4" i="202"/>
  <c r="BR4" i="202"/>
  <c r="BS4" i="202"/>
  <c r="A5" i="202"/>
  <c r="B5" i="202"/>
  <c r="C5" i="202"/>
  <c r="D5" i="202"/>
  <c r="E5" i="202"/>
  <c r="F5" i="202"/>
  <c r="G5" i="202"/>
  <c r="H5" i="202"/>
  <c r="I5" i="202"/>
  <c r="J5" i="202"/>
  <c r="K5" i="202"/>
  <c r="L5" i="202"/>
  <c r="M5" i="202"/>
  <c r="N5" i="202"/>
  <c r="O5" i="202"/>
  <c r="P5" i="202"/>
  <c r="Q5" i="202"/>
  <c r="R5" i="202"/>
  <c r="S5" i="202"/>
  <c r="T5" i="202"/>
  <c r="U5" i="202"/>
  <c r="V5" i="202"/>
  <c r="W5" i="202"/>
  <c r="AA5" i="202"/>
  <c r="AB5" i="202"/>
  <c r="AC5" i="202"/>
  <c r="AD5" i="202"/>
  <c r="AE5" i="202"/>
  <c r="AF5" i="202"/>
  <c r="AG5" i="202"/>
  <c r="AH5" i="202"/>
  <c r="AI5" i="202"/>
  <c r="AJ5" i="202"/>
  <c r="AK5" i="202"/>
  <c r="AL5" i="202"/>
  <c r="AM5" i="202"/>
  <c r="AN5" i="202"/>
  <c r="AO5" i="202"/>
  <c r="AP5" i="202"/>
  <c r="AQ5" i="202"/>
  <c r="AR5" i="202"/>
  <c r="AS5" i="202"/>
  <c r="AT5" i="202"/>
  <c r="AU5" i="202"/>
  <c r="AV5" i="202"/>
  <c r="AW5" i="202"/>
  <c r="AX5" i="202"/>
  <c r="AY5" i="202"/>
  <c r="AZ5" i="202"/>
  <c r="BA5" i="202"/>
  <c r="BB5" i="202"/>
  <c r="BC5" i="202"/>
  <c r="BD5" i="202"/>
  <c r="BE5" i="202"/>
  <c r="BF5" i="202"/>
  <c r="BG5" i="202"/>
  <c r="BH5" i="202"/>
  <c r="BI5" i="202"/>
  <c r="BJ5" i="202"/>
  <c r="BK5" i="202"/>
  <c r="BL5" i="202"/>
  <c r="BM5" i="202"/>
  <c r="BN5" i="202"/>
  <c r="BO5" i="202"/>
  <c r="BP5" i="202"/>
  <c r="BQ5" i="202"/>
  <c r="BR5" i="202"/>
  <c r="BS5" i="202"/>
  <c r="A6" i="202"/>
  <c r="B6" i="202"/>
  <c r="C6" i="202"/>
  <c r="D6" i="202"/>
  <c r="E6" i="202"/>
  <c r="F6" i="202"/>
  <c r="G6" i="202"/>
  <c r="H6" i="202"/>
  <c r="I6" i="202"/>
  <c r="J6" i="202"/>
  <c r="K6" i="202"/>
  <c r="L6" i="202"/>
  <c r="M6" i="202"/>
  <c r="N6" i="202"/>
  <c r="O6" i="202"/>
  <c r="P6" i="202"/>
  <c r="Q6" i="202"/>
  <c r="R6" i="202"/>
  <c r="S6" i="202"/>
  <c r="T6" i="202"/>
  <c r="U6" i="202"/>
  <c r="V6" i="202"/>
  <c r="W6" i="202"/>
  <c r="AA6" i="202"/>
  <c r="AB6" i="202"/>
  <c r="AC6" i="202"/>
  <c r="AD6" i="202"/>
  <c r="AE6" i="202"/>
  <c r="AF6" i="202"/>
  <c r="AG6" i="202"/>
  <c r="AH6" i="202"/>
  <c r="AI6" i="202"/>
  <c r="AJ6" i="202"/>
  <c r="AK6" i="202"/>
  <c r="AL6" i="202"/>
  <c r="AM6" i="202"/>
  <c r="AN6" i="202"/>
  <c r="AO6" i="202"/>
  <c r="AP6" i="202"/>
  <c r="AQ6" i="202"/>
  <c r="AR6" i="202"/>
  <c r="AS6" i="202"/>
  <c r="AT6" i="202"/>
  <c r="AU6" i="202"/>
  <c r="AV6" i="202"/>
  <c r="AW6" i="202"/>
  <c r="AX6" i="202"/>
  <c r="AY6" i="202"/>
  <c r="AZ6" i="202"/>
  <c r="BA6" i="202"/>
  <c r="BB6" i="202"/>
  <c r="BC6" i="202"/>
  <c r="BD6" i="202"/>
  <c r="BE6" i="202"/>
  <c r="BF6" i="202"/>
  <c r="BG6" i="202"/>
  <c r="BH6" i="202"/>
  <c r="BI6" i="202"/>
  <c r="BJ6" i="202"/>
  <c r="BK6" i="202"/>
  <c r="BL6" i="202"/>
  <c r="BM6" i="202"/>
  <c r="BN6" i="202"/>
  <c r="BO6" i="202"/>
  <c r="BP6" i="202"/>
  <c r="BQ6" i="202"/>
  <c r="BR6" i="202"/>
  <c r="BS6" i="202"/>
  <c r="A7" i="202"/>
  <c r="B7" i="202"/>
  <c r="C7" i="202"/>
  <c r="D7" i="202"/>
  <c r="E7" i="202"/>
  <c r="F7" i="202"/>
  <c r="G7" i="202"/>
  <c r="H7" i="202"/>
  <c r="I7" i="202"/>
  <c r="J7" i="202"/>
  <c r="K7" i="202"/>
  <c r="L7" i="202"/>
  <c r="M7" i="202"/>
  <c r="N7" i="202"/>
  <c r="O7" i="202"/>
  <c r="P7" i="202"/>
  <c r="Q7" i="202"/>
  <c r="R7" i="202"/>
  <c r="S7" i="202"/>
  <c r="T7" i="202"/>
  <c r="U7" i="202"/>
  <c r="V7" i="202"/>
  <c r="W7" i="202"/>
  <c r="AA7" i="202"/>
  <c r="AB7" i="202"/>
  <c r="AC7" i="202"/>
  <c r="AD7" i="202"/>
  <c r="AE7" i="202"/>
  <c r="AF7" i="202"/>
  <c r="AG7" i="202"/>
  <c r="AH7" i="202"/>
  <c r="AI7" i="202"/>
  <c r="AJ7" i="202"/>
  <c r="AK7" i="202"/>
  <c r="AL7" i="202"/>
  <c r="AM7" i="202"/>
  <c r="AN7" i="202"/>
  <c r="AO7" i="202"/>
  <c r="AP7" i="202"/>
  <c r="AQ7" i="202"/>
  <c r="AR7" i="202"/>
  <c r="AS7" i="202"/>
  <c r="AT7" i="202"/>
  <c r="AU7" i="202"/>
  <c r="AV7" i="202"/>
  <c r="AW7" i="202"/>
  <c r="AX7" i="202"/>
  <c r="AY7" i="202"/>
  <c r="AZ7" i="202"/>
  <c r="BA7" i="202"/>
  <c r="BB7" i="202"/>
  <c r="BC7" i="202"/>
  <c r="BD7" i="202"/>
  <c r="BE7" i="202"/>
  <c r="BF7" i="202"/>
  <c r="BG7" i="202"/>
  <c r="BH7" i="202"/>
  <c r="BI7" i="202"/>
  <c r="BJ7" i="202"/>
  <c r="BK7" i="202"/>
  <c r="BL7" i="202"/>
  <c r="BM7" i="202"/>
  <c r="BN7" i="202"/>
  <c r="BO7" i="202"/>
  <c r="BP7" i="202"/>
  <c r="BQ7" i="202"/>
  <c r="BR7" i="202"/>
  <c r="BS7" i="202"/>
  <c r="A8" i="202"/>
  <c r="B8" i="202"/>
  <c r="C8" i="202"/>
  <c r="D8" i="202"/>
  <c r="E8" i="202"/>
  <c r="F8" i="202"/>
  <c r="G8" i="202"/>
  <c r="H8" i="202"/>
  <c r="I8" i="202"/>
  <c r="J8" i="202"/>
  <c r="K8" i="202"/>
  <c r="L8" i="202"/>
  <c r="M8" i="202"/>
  <c r="N8" i="202"/>
  <c r="O8" i="202"/>
  <c r="P8" i="202"/>
  <c r="Q8" i="202"/>
  <c r="R8" i="202"/>
  <c r="S8" i="202"/>
  <c r="T8" i="202"/>
  <c r="U8" i="202"/>
  <c r="V8" i="202"/>
  <c r="W8" i="202"/>
  <c r="AA8" i="202"/>
  <c r="AB8" i="202"/>
  <c r="AC8" i="202"/>
  <c r="AD8" i="202"/>
  <c r="AE8" i="202"/>
  <c r="AF8" i="202"/>
  <c r="AG8" i="202"/>
  <c r="AH8" i="202"/>
  <c r="AI8" i="202"/>
  <c r="AJ8" i="202"/>
  <c r="AK8" i="202"/>
  <c r="AL8" i="202"/>
  <c r="AM8" i="202"/>
  <c r="AN8" i="202"/>
  <c r="AO8" i="202"/>
  <c r="AP8" i="202"/>
  <c r="AQ8" i="202"/>
  <c r="AR8" i="202"/>
  <c r="AS8" i="202"/>
  <c r="AT8" i="202"/>
  <c r="AU8" i="202"/>
  <c r="AV8" i="202"/>
  <c r="AW8" i="202"/>
  <c r="AX8" i="202"/>
  <c r="AY8" i="202"/>
  <c r="AZ8" i="202"/>
  <c r="BA8" i="202"/>
  <c r="BB8" i="202"/>
  <c r="BC8" i="202"/>
  <c r="BD8" i="202"/>
  <c r="BE8" i="202"/>
  <c r="BF8" i="202"/>
  <c r="BG8" i="202"/>
  <c r="BH8" i="202"/>
  <c r="BI8" i="202"/>
  <c r="BJ8" i="202"/>
  <c r="BK8" i="202"/>
  <c r="BL8" i="202"/>
  <c r="BM8" i="202"/>
  <c r="BN8" i="202"/>
  <c r="BO8" i="202"/>
  <c r="BP8" i="202"/>
  <c r="BQ8" i="202"/>
  <c r="BR8" i="202"/>
  <c r="BS8" i="202"/>
  <c r="A9" i="202"/>
  <c r="B9" i="202"/>
  <c r="C9" i="202"/>
  <c r="D9" i="202"/>
  <c r="E9" i="202"/>
  <c r="F9" i="202"/>
  <c r="G9" i="202"/>
  <c r="H9" i="202"/>
  <c r="I9" i="202"/>
  <c r="J9" i="202"/>
  <c r="K9" i="202"/>
  <c r="L9" i="202"/>
  <c r="M9" i="202"/>
  <c r="N9" i="202"/>
  <c r="O9" i="202"/>
  <c r="P9" i="202"/>
  <c r="Q9" i="202"/>
  <c r="R9" i="202"/>
  <c r="S9" i="202"/>
  <c r="T9" i="202"/>
  <c r="U9" i="202"/>
  <c r="V9" i="202"/>
  <c r="W9" i="202"/>
  <c r="AA9" i="202"/>
  <c r="AB9" i="202"/>
  <c r="AC9" i="202"/>
  <c r="AD9" i="202"/>
  <c r="AE9" i="202"/>
  <c r="AF9" i="202"/>
  <c r="AG9" i="202"/>
  <c r="AH9" i="202"/>
  <c r="AI9" i="202"/>
  <c r="AJ9" i="202"/>
  <c r="AK9" i="202"/>
  <c r="AL9" i="202"/>
  <c r="AM9" i="202"/>
  <c r="AN9" i="202"/>
  <c r="AO9" i="202"/>
  <c r="AP9" i="202"/>
  <c r="AQ9" i="202"/>
  <c r="AR9" i="202"/>
  <c r="AS9" i="202"/>
  <c r="AT9" i="202"/>
  <c r="AU9" i="202"/>
  <c r="AV9" i="202"/>
  <c r="AW9" i="202"/>
  <c r="AX9" i="202"/>
  <c r="AY9" i="202"/>
  <c r="AZ9" i="202"/>
  <c r="BA9" i="202"/>
  <c r="BB9" i="202"/>
  <c r="BC9" i="202"/>
  <c r="BD9" i="202"/>
  <c r="BE9" i="202"/>
  <c r="BF9" i="202"/>
  <c r="BG9" i="202"/>
  <c r="BH9" i="202"/>
  <c r="BI9" i="202"/>
  <c r="BJ9" i="202"/>
  <c r="BK9" i="202"/>
  <c r="BL9" i="202"/>
  <c r="BM9" i="202"/>
  <c r="BN9" i="202"/>
  <c r="BO9" i="202"/>
  <c r="BP9" i="202"/>
  <c r="BQ9" i="202"/>
  <c r="BR9" i="202"/>
  <c r="BS9" i="202"/>
  <c r="A10" i="202"/>
  <c r="B10" i="202"/>
  <c r="C10" i="202"/>
  <c r="D10" i="202"/>
  <c r="E10" i="202"/>
  <c r="F10" i="202"/>
  <c r="G10" i="202"/>
  <c r="H10" i="202"/>
  <c r="I10" i="202"/>
  <c r="J10" i="202"/>
  <c r="K10" i="202"/>
  <c r="L10" i="202"/>
  <c r="M10" i="202"/>
  <c r="N10" i="202"/>
  <c r="O10" i="202"/>
  <c r="P10" i="202"/>
  <c r="Q10" i="202"/>
  <c r="R10" i="202"/>
  <c r="S10" i="202"/>
  <c r="T10" i="202"/>
  <c r="U10" i="202"/>
  <c r="V10" i="202"/>
  <c r="W10" i="202"/>
  <c r="AA10" i="202"/>
  <c r="AB10" i="202"/>
  <c r="AC10" i="202"/>
  <c r="AD10" i="202"/>
  <c r="AE10" i="202"/>
  <c r="AF10" i="202"/>
  <c r="AG10" i="202"/>
  <c r="AH10" i="202"/>
  <c r="AI10" i="202"/>
  <c r="AJ10" i="202"/>
  <c r="AK10" i="202"/>
  <c r="AL10" i="202"/>
  <c r="AM10" i="202"/>
  <c r="AN10" i="202"/>
  <c r="AO10" i="202"/>
  <c r="AP10" i="202"/>
  <c r="AQ10" i="202"/>
  <c r="AR10" i="202"/>
  <c r="AS10" i="202"/>
  <c r="AT10" i="202"/>
  <c r="AU10" i="202"/>
  <c r="AV10" i="202"/>
  <c r="AW10" i="202"/>
  <c r="AX10" i="202"/>
  <c r="AY10" i="202"/>
  <c r="AZ10" i="202"/>
  <c r="BA10" i="202"/>
  <c r="BB10" i="202"/>
  <c r="BC10" i="202"/>
  <c r="BD10" i="202"/>
  <c r="BE10" i="202"/>
  <c r="BF10" i="202"/>
  <c r="BG10" i="202"/>
  <c r="BH10" i="202"/>
  <c r="BI10" i="202"/>
  <c r="BJ10" i="202"/>
  <c r="BK10" i="202"/>
  <c r="BL10" i="202"/>
  <c r="BM10" i="202"/>
  <c r="BN10" i="202"/>
  <c r="BO10" i="202"/>
  <c r="BP10" i="202"/>
  <c r="BQ10" i="202"/>
  <c r="BR10" i="202"/>
  <c r="BS10" i="202"/>
  <c r="A11" i="202"/>
  <c r="B11" i="202"/>
  <c r="C11" i="202"/>
  <c r="D11" i="202"/>
  <c r="E11" i="202"/>
  <c r="F11" i="202"/>
  <c r="G11" i="202"/>
  <c r="H11" i="202"/>
  <c r="I11" i="202"/>
  <c r="J11" i="202"/>
  <c r="K11" i="202"/>
  <c r="L11" i="202"/>
  <c r="M11" i="202"/>
  <c r="N11" i="202"/>
  <c r="O11" i="202"/>
  <c r="P11" i="202"/>
  <c r="Q11" i="202"/>
  <c r="R11" i="202"/>
  <c r="S11" i="202"/>
  <c r="T11" i="202"/>
  <c r="U11" i="202"/>
  <c r="V11" i="202"/>
  <c r="W11" i="202"/>
  <c r="AA11" i="202"/>
  <c r="AB11" i="202"/>
  <c r="AC11" i="202"/>
  <c r="AD11" i="202"/>
  <c r="AE11" i="202"/>
  <c r="AF11" i="202"/>
  <c r="AG11" i="202"/>
  <c r="AH11" i="202"/>
  <c r="AI11" i="202"/>
  <c r="AJ11" i="202"/>
  <c r="AK11" i="202"/>
  <c r="AL11" i="202"/>
  <c r="AM11" i="202"/>
  <c r="AN11" i="202"/>
  <c r="AO11" i="202"/>
  <c r="AP11" i="202"/>
  <c r="AQ11" i="202"/>
  <c r="AR11" i="202"/>
  <c r="AS11" i="202"/>
  <c r="AT11" i="202"/>
  <c r="AU11" i="202"/>
  <c r="AV11" i="202"/>
  <c r="AW11" i="202"/>
  <c r="AX11" i="202"/>
  <c r="AY11" i="202"/>
  <c r="AZ11" i="202"/>
  <c r="BA11" i="202"/>
  <c r="BB11" i="202"/>
  <c r="BC11" i="202"/>
  <c r="BD11" i="202"/>
  <c r="BE11" i="202"/>
  <c r="BF11" i="202"/>
  <c r="BG11" i="202"/>
  <c r="BH11" i="202"/>
  <c r="BI11" i="202"/>
  <c r="BJ11" i="202"/>
  <c r="BK11" i="202"/>
  <c r="BL11" i="202"/>
  <c r="BM11" i="202"/>
  <c r="BN11" i="202"/>
  <c r="BO11" i="202"/>
  <c r="BP11" i="202"/>
  <c r="BQ11" i="202"/>
  <c r="BR11" i="202"/>
  <c r="BS11" i="202"/>
  <c r="A12" i="202"/>
  <c r="B12" i="202"/>
  <c r="C12" i="202"/>
  <c r="D12" i="202"/>
  <c r="E12" i="202"/>
  <c r="F12" i="202"/>
  <c r="G12" i="202"/>
  <c r="H12" i="202"/>
  <c r="I12" i="202"/>
  <c r="J12" i="202"/>
  <c r="K12" i="202"/>
  <c r="L12" i="202"/>
  <c r="M12" i="202"/>
  <c r="N12" i="202"/>
  <c r="O12" i="202"/>
  <c r="P12" i="202"/>
  <c r="Q12" i="202"/>
  <c r="R12" i="202"/>
  <c r="S12" i="202"/>
  <c r="T12" i="202"/>
  <c r="U12" i="202"/>
  <c r="V12" i="202"/>
  <c r="W12" i="202"/>
  <c r="AA12" i="202"/>
  <c r="AB12" i="202"/>
  <c r="AC12" i="202"/>
  <c r="AD12" i="202"/>
  <c r="AE12" i="202"/>
  <c r="AF12" i="202"/>
  <c r="AG12" i="202"/>
  <c r="AH12" i="202"/>
  <c r="AI12" i="202"/>
  <c r="AJ12" i="202"/>
  <c r="AK12" i="202"/>
  <c r="AL12" i="202"/>
  <c r="AM12" i="202"/>
  <c r="AN12" i="202"/>
  <c r="AO12" i="202"/>
  <c r="AP12" i="202"/>
  <c r="AQ12" i="202"/>
  <c r="AR12" i="202"/>
  <c r="AS12" i="202"/>
  <c r="AT12" i="202"/>
  <c r="AU12" i="202"/>
  <c r="AV12" i="202"/>
  <c r="AW12" i="202"/>
  <c r="AX12" i="202"/>
  <c r="AY12" i="202"/>
  <c r="AZ12" i="202"/>
  <c r="BA12" i="202"/>
  <c r="BB12" i="202"/>
  <c r="BC12" i="202"/>
  <c r="BD12" i="202"/>
  <c r="BE12" i="202"/>
  <c r="BF12" i="202"/>
  <c r="BG12" i="202"/>
  <c r="BH12" i="202"/>
  <c r="BI12" i="202"/>
  <c r="BJ12" i="202"/>
  <c r="BK12" i="202"/>
  <c r="BL12" i="202"/>
  <c r="BM12" i="202"/>
  <c r="BN12" i="202"/>
  <c r="BO12" i="202"/>
  <c r="BP12" i="202"/>
  <c r="BQ12" i="202"/>
  <c r="BR12" i="202"/>
  <c r="BS12" i="202"/>
  <c r="A13" i="202"/>
  <c r="B13" i="202"/>
  <c r="C13" i="202"/>
  <c r="D13" i="202"/>
  <c r="E13" i="202"/>
  <c r="F13" i="202"/>
  <c r="G13" i="202"/>
  <c r="H13" i="202"/>
  <c r="I13" i="202"/>
  <c r="J13" i="202"/>
  <c r="K13" i="202"/>
  <c r="L13" i="202"/>
  <c r="M13" i="202"/>
  <c r="N13" i="202"/>
  <c r="O13" i="202"/>
  <c r="P13" i="202"/>
  <c r="Q13" i="202"/>
  <c r="R13" i="202"/>
  <c r="S13" i="202"/>
  <c r="T13" i="202"/>
  <c r="U13" i="202"/>
  <c r="V13" i="202"/>
  <c r="W13" i="202"/>
  <c r="AA13" i="202"/>
  <c r="AB13" i="202"/>
  <c r="AC13" i="202"/>
  <c r="AD13" i="202"/>
  <c r="AE13" i="202"/>
  <c r="AF13" i="202"/>
  <c r="AG13" i="202"/>
  <c r="AH13" i="202"/>
  <c r="AI13" i="202"/>
  <c r="AJ13" i="202"/>
  <c r="AK13" i="202"/>
  <c r="AL13" i="202"/>
  <c r="AM13" i="202"/>
  <c r="AN13" i="202"/>
  <c r="AO13" i="202"/>
  <c r="AP13" i="202"/>
  <c r="AQ13" i="202"/>
  <c r="AR13" i="202"/>
  <c r="AS13" i="202"/>
  <c r="AT13" i="202"/>
  <c r="AU13" i="202"/>
  <c r="AV13" i="202"/>
  <c r="AW13" i="202"/>
  <c r="AX13" i="202"/>
  <c r="AY13" i="202"/>
  <c r="AZ13" i="202"/>
  <c r="BA13" i="202"/>
  <c r="BB13" i="202"/>
  <c r="BC13" i="202"/>
  <c r="BD13" i="202"/>
  <c r="BE13" i="202"/>
  <c r="BF13" i="202"/>
  <c r="BG13" i="202"/>
  <c r="BH13" i="202"/>
  <c r="BI13" i="202"/>
  <c r="BJ13" i="202"/>
  <c r="BK13" i="202"/>
  <c r="BL13" i="202"/>
  <c r="BM13" i="202"/>
  <c r="BN13" i="202"/>
  <c r="BO13" i="202"/>
  <c r="BP13" i="202"/>
  <c r="BQ13" i="202"/>
  <c r="BR13" i="202"/>
  <c r="BS13" i="202"/>
  <c r="A14" i="202"/>
  <c r="B14" i="202"/>
  <c r="C14" i="202"/>
  <c r="D14" i="202"/>
  <c r="E14" i="202"/>
  <c r="F14" i="202"/>
  <c r="G14" i="202"/>
  <c r="H14" i="202"/>
  <c r="I14" i="202"/>
  <c r="J14" i="202"/>
  <c r="K14" i="202"/>
  <c r="L14" i="202"/>
  <c r="M14" i="202"/>
  <c r="N14" i="202"/>
  <c r="O14" i="202"/>
  <c r="P14" i="202"/>
  <c r="Q14" i="202"/>
  <c r="R14" i="202"/>
  <c r="S14" i="202"/>
  <c r="T14" i="202"/>
  <c r="U14" i="202"/>
  <c r="V14" i="202"/>
  <c r="W14" i="202"/>
  <c r="AA14" i="202"/>
  <c r="AB14" i="202"/>
  <c r="AC14" i="202"/>
  <c r="AD14" i="202"/>
  <c r="AE14" i="202"/>
  <c r="AF14" i="202"/>
  <c r="AG14" i="202"/>
  <c r="AH14" i="202"/>
  <c r="AI14" i="202"/>
  <c r="AJ14" i="202"/>
  <c r="AK14" i="202"/>
  <c r="AL14" i="202"/>
  <c r="AM14" i="202"/>
  <c r="AN14" i="202"/>
  <c r="AO14" i="202"/>
  <c r="AP14" i="202"/>
  <c r="AQ14" i="202"/>
  <c r="AR14" i="202"/>
  <c r="AS14" i="202"/>
  <c r="AT14" i="202"/>
  <c r="AU14" i="202"/>
  <c r="AV14" i="202"/>
  <c r="AW14" i="202"/>
  <c r="AX14" i="202"/>
  <c r="AY14" i="202"/>
  <c r="AZ14" i="202"/>
  <c r="BA14" i="202"/>
  <c r="BB14" i="202"/>
  <c r="BC14" i="202"/>
  <c r="BD14" i="202"/>
  <c r="BE14" i="202"/>
  <c r="BF14" i="202"/>
  <c r="BG14" i="202"/>
  <c r="BH14" i="202"/>
  <c r="BI14" i="202"/>
  <c r="BJ14" i="202"/>
  <c r="BK14" i="202"/>
  <c r="BL14" i="202"/>
  <c r="BM14" i="202"/>
  <c r="BN14" i="202"/>
  <c r="BO14" i="202"/>
  <c r="BP14" i="202"/>
  <c r="BQ14" i="202"/>
  <c r="BR14" i="202"/>
  <c r="BS14" i="202"/>
  <c r="A15" i="202"/>
  <c r="B15" i="202"/>
  <c r="C15" i="202"/>
  <c r="D15" i="202"/>
  <c r="E15" i="202"/>
  <c r="F15" i="202"/>
  <c r="G15" i="202"/>
  <c r="H15" i="202"/>
  <c r="I15" i="202"/>
  <c r="J15" i="202"/>
  <c r="K15" i="202"/>
  <c r="L15" i="202"/>
  <c r="M15" i="202"/>
  <c r="N15" i="202"/>
  <c r="O15" i="202"/>
  <c r="P15" i="202"/>
  <c r="Q15" i="202"/>
  <c r="R15" i="202"/>
  <c r="S15" i="202"/>
  <c r="T15" i="202"/>
  <c r="U15" i="202"/>
  <c r="V15" i="202"/>
  <c r="W15" i="202"/>
  <c r="AA15" i="202"/>
  <c r="AB15" i="202"/>
  <c r="AC15" i="202"/>
  <c r="AD15" i="202"/>
  <c r="AE15" i="202"/>
  <c r="AF15" i="202"/>
  <c r="AG15" i="202"/>
  <c r="AH15" i="202"/>
  <c r="AI15" i="202"/>
  <c r="AJ15" i="202"/>
  <c r="AK15" i="202"/>
  <c r="AL15" i="202"/>
  <c r="AM15" i="202"/>
  <c r="AN15" i="202"/>
  <c r="AO15" i="202"/>
  <c r="AP15" i="202"/>
  <c r="AQ15" i="202"/>
  <c r="AR15" i="202"/>
  <c r="AS15" i="202"/>
  <c r="AT15" i="202"/>
  <c r="AU15" i="202"/>
  <c r="AV15" i="202"/>
  <c r="AW15" i="202"/>
  <c r="AX15" i="202"/>
  <c r="AY15" i="202"/>
  <c r="AZ15" i="202"/>
  <c r="BA15" i="202"/>
  <c r="BB15" i="202"/>
  <c r="BC15" i="202"/>
  <c r="BD15" i="202"/>
  <c r="BE15" i="202"/>
  <c r="BF15" i="202"/>
  <c r="BG15" i="202"/>
  <c r="BH15" i="202"/>
  <c r="BI15" i="202"/>
  <c r="BJ15" i="202"/>
  <c r="BK15" i="202"/>
  <c r="BL15" i="202"/>
  <c r="BM15" i="202"/>
  <c r="BN15" i="202"/>
  <c r="BO15" i="202"/>
  <c r="BP15" i="202"/>
  <c r="BQ15" i="202"/>
  <c r="BR15" i="202"/>
  <c r="BS15" i="202"/>
  <c r="A16" i="202"/>
  <c r="B16" i="202"/>
  <c r="C16" i="202"/>
  <c r="D16" i="202"/>
  <c r="E16" i="202"/>
  <c r="F16" i="202"/>
  <c r="G16" i="202"/>
  <c r="H16" i="202"/>
  <c r="I16" i="202"/>
  <c r="J16" i="202"/>
  <c r="K16" i="202"/>
  <c r="L16" i="202"/>
  <c r="M16" i="202"/>
  <c r="N16" i="202"/>
  <c r="O16" i="202"/>
  <c r="P16" i="202"/>
  <c r="Q16" i="202"/>
  <c r="R16" i="202"/>
  <c r="S16" i="202"/>
  <c r="T16" i="202"/>
  <c r="U16" i="202"/>
  <c r="V16" i="202"/>
  <c r="W16" i="202"/>
  <c r="AA16" i="202"/>
  <c r="AB16" i="202"/>
  <c r="AC16" i="202"/>
  <c r="AD16" i="202"/>
  <c r="AE16" i="202"/>
  <c r="AF16" i="202"/>
  <c r="AG16" i="202"/>
  <c r="AH16" i="202"/>
  <c r="AI16" i="202"/>
  <c r="AJ16" i="202"/>
  <c r="AK16" i="202"/>
  <c r="AL16" i="202"/>
  <c r="AM16" i="202"/>
  <c r="AN16" i="202"/>
  <c r="AO16" i="202"/>
  <c r="AP16" i="202"/>
  <c r="AQ16" i="202"/>
  <c r="AR16" i="202"/>
  <c r="AS16" i="202"/>
  <c r="AT16" i="202"/>
  <c r="AU16" i="202"/>
  <c r="AV16" i="202"/>
  <c r="AW16" i="202"/>
  <c r="AX16" i="202"/>
  <c r="AY16" i="202"/>
  <c r="AZ16" i="202"/>
  <c r="BA16" i="202"/>
  <c r="BB16" i="202"/>
  <c r="BC16" i="202"/>
  <c r="BD16" i="202"/>
  <c r="BE16" i="202"/>
  <c r="BF16" i="202"/>
  <c r="BG16" i="202"/>
  <c r="BH16" i="202"/>
  <c r="BI16" i="202"/>
  <c r="BJ16" i="202"/>
  <c r="BK16" i="202"/>
  <c r="BL16" i="202"/>
  <c r="BM16" i="202"/>
  <c r="BN16" i="202"/>
  <c r="BO16" i="202"/>
  <c r="BP16" i="202"/>
  <c r="BQ16" i="202"/>
  <c r="BR16" i="202"/>
  <c r="BS16" i="202"/>
  <c r="A17" i="202"/>
  <c r="B17" i="202"/>
  <c r="C17" i="202"/>
  <c r="D17" i="202"/>
  <c r="E17" i="202"/>
  <c r="F17" i="202"/>
  <c r="G17" i="202"/>
  <c r="H17" i="202"/>
  <c r="I17" i="202"/>
  <c r="J17" i="202"/>
  <c r="K17" i="202"/>
  <c r="L17" i="202"/>
  <c r="M17" i="202"/>
  <c r="N17" i="202"/>
  <c r="O17" i="202"/>
  <c r="P17" i="202"/>
  <c r="Q17" i="202"/>
  <c r="R17" i="202"/>
  <c r="S17" i="202"/>
  <c r="T17" i="202"/>
  <c r="U17" i="202"/>
  <c r="V17" i="202"/>
  <c r="W17" i="202"/>
  <c r="AA17" i="202"/>
  <c r="AB17" i="202"/>
  <c r="AC17" i="202"/>
  <c r="AD17" i="202"/>
  <c r="AE17" i="202"/>
  <c r="AF17" i="202"/>
  <c r="AG17" i="202"/>
  <c r="AH17" i="202"/>
  <c r="AI17" i="202"/>
  <c r="AJ17" i="202"/>
  <c r="AK17" i="202"/>
  <c r="AL17" i="202"/>
  <c r="AM17" i="202"/>
  <c r="AN17" i="202"/>
  <c r="AO17" i="202"/>
  <c r="AP17" i="202"/>
  <c r="AQ17" i="202"/>
  <c r="AR17" i="202"/>
  <c r="AS17" i="202"/>
  <c r="AT17" i="202"/>
  <c r="AU17" i="202"/>
  <c r="AV17" i="202"/>
  <c r="AW17" i="202"/>
  <c r="AX17" i="202"/>
  <c r="AY17" i="202"/>
  <c r="AZ17" i="202"/>
  <c r="BA17" i="202"/>
  <c r="BB17" i="202"/>
  <c r="BC17" i="202"/>
  <c r="BD17" i="202"/>
  <c r="BE17" i="202"/>
  <c r="BF17" i="202"/>
  <c r="BG17" i="202"/>
  <c r="BH17" i="202"/>
  <c r="BI17" i="202"/>
  <c r="BJ17" i="202"/>
  <c r="BK17" i="202"/>
  <c r="BL17" i="202"/>
  <c r="BM17" i="202"/>
  <c r="BN17" i="202"/>
  <c r="BO17" i="202"/>
  <c r="BP17" i="202"/>
  <c r="BQ17" i="202"/>
  <c r="BR17" i="202"/>
  <c r="BS17" i="202"/>
  <c r="A18" i="202"/>
  <c r="B18" i="202"/>
  <c r="C18" i="202"/>
  <c r="D18" i="202"/>
  <c r="E18" i="202"/>
  <c r="F18" i="202"/>
  <c r="G18" i="202"/>
  <c r="H18" i="202"/>
  <c r="I18" i="202"/>
  <c r="J18" i="202"/>
  <c r="K18" i="202"/>
  <c r="L18" i="202"/>
  <c r="M18" i="202"/>
  <c r="N18" i="202"/>
  <c r="O18" i="202"/>
  <c r="P18" i="202"/>
  <c r="Q18" i="202"/>
  <c r="R18" i="202"/>
  <c r="S18" i="202"/>
  <c r="T18" i="202"/>
  <c r="U18" i="202"/>
  <c r="V18" i="202"/>
  <c r="W18" i="202"/>
  <c r="AA18" i="202"/>
  <c r="AB18" i="202"/>
  <c r="AC18" i="202"/>
  <c r="AD18" i="202"/>
  <c r="AE18" i="202"/>
  <c r="AF18" i="202"/>
  <c r="AG18" i="202"/>
  <c r="AH18" i="202"/>
  <c r="AI18" i="202"/>
  <c r="AJ18" i="202"/>
  <c r="AK18" i="202"/>
  <c r="AL18" i="202"/>
  <c r="AM18" i="202"/>
  <c r="AN18" i="202"/>
  <c r="AO18" i="202"/>
  <c r="AP18" i="202"/>
  <c r="AQ18" i="202"/>
  <c r="AR18" i="202"/>
  <c r="AS18" i="202"/>
  <c r="AT18" i="202"/>
  <c r="AU18" i="202"/>
  <c r="AV18" i="202"/>
  <c r="AW18" i="202"/>
  <c r="AX18" i="202"/>
  <c r="AY18" i="202"/>
  <c r="AZ18" i="202"/>
  <c r="BA18" i="202"/>
  <c r="BB18" i="202"/>
  <c r="BC18" i="202"/>
  <c r="BD18" i="202"/>
  <c r="BE18" i="202"/>
  <c r="BF18" i="202"/>
  <c r="BG18" i="202"/>
  <c r="BH18" i="202"/>
  <c r="BI18" i="202"/>
  <c r="BJ18" i="202"/>
  <c r="BK18" i="202"/>
  <c r="BL18" i="202"/>
  <c r="BM18" i="202"/>
  <c r="BN18" i="202"/>
  <c r="BO18" i="202"/>
  <c r="BP18" i="202"/>
  <c r="BQ18" i="202"/>
  <c r="BR18" i="202"/>
  <c r="BS18" i="202"/>
  <c r="A19" i="202"/>
  <c r="B19" i="202"/>
  <c r="C19" i="202"/>
  <c r="D19" i="202"/>
  <c r="E19" i="202"/>
  <c r="F19" i="202"/>
  <c r="G19" i="202"/>
  <c r="H19" i="202"/>
  <c r="I19" i="202"/>
  <c r="J19" i="202"/>
  <c r="K19" i="202"/>
  <c r="L19" i="202"/>
  <c r="M19" i="202"/>
  <c r="N19" i="202"/>
  <c r="O19" i="202"/>
  <c r="P19" i="202"/>
  <c r="Q19" i="202"/>
  <c r="R19" i="202"/>
  <c r="S19" i="202"/>
  <c r="T19" i="202"/>
  <c r="U19" i="202"/>
  <c r="V19" i="202"/>
  <c r="W19" i="202"/>
  <c r="AA19" i="202"/>
  <c r="AB19" i="202"/>
  <c r="AC19" i="202"/>
  <c r="AD19" i="202"/>
  <c r="AE19" i="202"/>
  <c r="AF19" i="202"/>
  <c r="AG19" i="202"/>
  <c r="AH19" i="202"/>
  <c r="AI19" i="202"/>
  <c r="AJ19" i="202"/>
  <c r="AK19" i="202"/>
  <c r="AL19" i="202"/>
  <c r="AM19" i="202"/>
  <c r="AN19" i="202"/>
  <c r="AO19" i="202"/>
  <c r="AP19" i="202"/>
  <c r="AQ19" i="202"/>
  <c r="AR19" i="202"/>
  <c r="AS19" i="202"/>
  <c r="AT19" i="202"/>
  <c r="AU19" i="202"/>
  <c r="AV19" i="202"/>
  <c r="AW19" i="202"/>
  <c r="AX19" i="202"/>
  <c r="AY19" i="202"/>
  <c r="AZ19" i="202"/>
  <c r="BA19" i="202"/>
  <c r="BB19" i="202"/>
  <c r="BC19" i="202"/>
  <c r="BD19" i="202"/>
  <c r="BE19" i="202"/>
  <c r="BF19" i="202"/>
  <c r="BG19" i="202"/>
  <c r="BH19" i="202"/>
  <c r="BI19" i="202"/>
  <c r="BJ19" i="202"/>
  <c r="BK19" i="202"/>
  <c r="BL19" i="202"/>
  <c r="BM19" i="202"/>
  <c r="BN19" i="202"/>
  <c r="BO19" i="202"/>
  <c r="BP19" i="202"/>
  <c r="BQ19" i="202"/>
  <c r="BR19" i="202"/>
  <c r="BS19" i="202"/>
  <c r="A20" i="202"/>
  <c r="B20" i="202"/>
  <c r="C20" i="202"/>
  <c r="D20" i="202"/>
  <c r="E20" i="202"/>
  <c r="F20" i="202"/>
  <c r="G20" i="202"/>
  <c r="H20" i="202"/>
  <c r="I20" i="202"/>
  <c r="J20" i="202"/>
  <c r="K20" i="202"/>
  <c r="L20" i="202"/>
  <c r="M20" i="202"/>
  <c r="N20" i="202"/>
  <c r="O20" i="202"/>
  <c r="P20" i="202"/>
  <c r="Q20" i="202"/>
  <c r="R20" i="202"/>
  <c r="S20" i="202"/>
  <c r="T20" i="202"/>
  <c r="U20" i="202"/>
  <c r="V20" i="202"/>
  <c r="W20" i="202"/>
  <c r="AA20" i="202"/>
  <c r="AB20" i="202"/>
  <c r="AC20" i="202"/>
  <c r="AD20" i="202"/>
  <c r="AE20" i="202"/>
  <c r="AF20" i="202"/>
  <c r="AG20" i="202"/>
  <c r="AH20" i="202"/>
  <c r="AI20" i="202"/>
  <c r="AJ20" i="202"/>
  <c r="AK20" i="202"/>
  <c r="AL20" i="202"/>
  <c r="AM20" i="202"/>
  <c r="AN20" i="202"/>
  <c r="AO20" i="202"/>
  <c r="AP20" i="202"/>
  <c r="AQ20" i="202"/>
  <c r="AR20" i="202"/>
  <c r="AS20" i="202"/>
  <c r="AT20" i="202"/>
  <c r="AU20" i="202"/>
  <c r="AV20" i="202"/>
  <c r="AW20" i="202"/>
  <c r="AX20" i="202"/>
  <c r="AY20" i="202"/>
  <c r="AZ20" i="202"/>
  <c r="BA20" i="202"/>
  <c r="BB20" i="202"/>
  <c r="BC20" i="202"/>
  <c r="BD20" i="202"/>
  <c r="BE20" i="202"/>
  <c r="BF20" i="202"/>
  <c r="BG20" i="202"/>
  <c r="BH20" i="202"/>
  <c r="BI20" i="202"/>
  <c r="BJ20" i="202"/>
  <c r="BK20" i="202"/>
  <c r="BL20" i="202"/>
  <c r="BM20" i="202"/>
  <c r="BN20" i="202"/>
  <c r="BO20" i="202"/>
  <c r="BP20" i="202"/>
  <c r="BQ20" i="202"/>
  <c r="BR20" i="202"/>
  <c r="BS20" i="202"/>
  <c r="A21" i="202"/>
  <c r="B21" i="202"/>
  <c r="C21" i="202"/>
  <c r="D21" i="202"/>
  <c r="E21" i="202"/>
  <c r="F21" i="202"/>
  <c r="G21" i="202"/>
  <c r="H21" i="202"/>
  <c r="I21" i="202"/>
  <c r="J21" i="202"/>
  <c r="K21" i="202"/>
  <c r="L21" i="202"/>
  <c r="M21" i="202"/>
  <c r="N21" i="202"/>
  <c r="O21" i="202"/>
  <c r="P21" i="202"/>
  <c r="Q21" i="202"/>
  <c r="R21" i="202"/>
  <c r="S21" i="202"/>
  <c r="T21" i="202"/>
  <c r="U21" i="202"/>
  <c r="V21" i="202"/>
  <c r="W21" i="202"/>
  <c r="AA21" i="202"/>
  <c r="AB21" i="202"/>
  <c r="AC21" i="202"/>
  <c r="AD21" i="202"/>
  <c r="AE21" i="202"/>
  <c r="AF21" i="202"/>
  <c r="AG21" i="202"/>
  <c r="AH21" i="202"/>
  <c r="AI21" i="202"/>
  <c r="AJ21" i="202"/>
  <c r="AK21" i="202"/>
  <c r="AL21" i="202"/>
  <c r="AM21" i="202"/>
  <c r="AN21" i="202"/>
  <c r="AO21" i="202"/>
  <c r="AP21" i="202"/>
  <c r="AQ21" i="202"/>
  <c r="AR21" i="202"/>
  <c r="AS21" i="202"/>
  <c r="AT21" i="202"/>
  <c r="AU21" i="202"/>
  <c r="AV21" i="202"/>
  <c r="AW21" i="202"/>
  <c r="AX21" i="202"/>
  <c r="AY21" i="202"/>
  <c r="AZ21" i="202"/>
  <c r="BA21" i="202"/>
  <c r="BB21" i="202"/>
  <c r="BC21" i="202"/>
  <c r="BD21" i="202"/>
  <c r="BE21" i="202"/>
  <c r="BF21" i="202"/>
  <c r="BG21" i="202"/>
  <c r="BH21" i="202"/>
  <c r="BI21" i="202"/>
  <c r="BJ21" i="202"/>
  <c r="BK21" i="202"/>
  <c r="BL21" i="202"/>
  <c r="BM21" i="202"/>
  <c r="BN21" i="202"/>
  <c r="BO21" i="202"/>
  <c r="BP21" i="202"/>
  <c r="BQ21" i="202"/>
  <c r="BR21" i="202"/>
  <c r="BS21" i="202"/>
  <c r="A22" i="202"/>
  <c r="B22" i="202"/>
  <c r="C22" i="202"/>
  <c r="D22" i="202"/>
  <c r="E22" i="202"/>
  <c r="F22" i="202"/>
  <c r="G22" i="202"/>
  <c r="H22" i="202"/>
  <c r="I22" i="202"/>
  <c r="J22" i="202"/>
  <c r="K22" i="202"/>
  <c r="L22" i="202"/>
  <c r="M22" i="202"/>
  <c r="N22" i="202"/>
  <c r="O22" i="202"/>
  <c r="P22" i="202"/>
  <c r="Q22" i="202"/>
  <c r="R22" i="202"/>
  <c r="S22" i="202"/>
  <c r="T22" i="202"/>
  <c r="U22" i="202"/>
  <c r="V22" i="202"/>
  <c r="W22" i="202"/>
  <c r="AA22" i="202"/>
  <c r="AB22" i="202"/>
  <c r="AC22" i="202"/>
  <c r="AD22" i="202"/>
  <c r="AE22" i="202"/>
  <c r="AF22" i="202"/>
  <c r="AG22" i="202"/>
  <c r="AH22" i="202"/>
  <c r="AI22" i="202"/>
  <c r="AJ22" i="202"/>
  <c r="AK22" i="202"/>
  <c r="AL22" i="202"/>
  <c r="AM22" i="202"/>
  <c r="AN22" i="202"/>
  <c r="AO22" i="202"/>
  <c r="AP22" i="202"/>
  <c r="AQ22" i="202"/>
  <c r="AR22" i="202"/>
  <c r="AS22" i="202"/>
  <c r="AT22" i="202"/>
  <c r="AU22" i="202"/>
  <c r="AV22" i="202"/>
  <c r="AW22" i="202"/>
  <c r="AX22" i="202"/>
  <c r="AY22" i="202"/>
  <c r="AZ22" i="202"/>
  <c r="BA22" i="202"/>
  <c r="BB22" i="202"/>
  <c r="BC22" i="202"/>
  <c r="BD22" i="202"/>
  <c r="BE22" i="202"/>
  <c r="BF22" i="202"/>
  <c r="BG22" i="202"/>
  <c r="BH22" i="202"/>
  <c r="BI22" i="202"/>
  <c r="BJ22" i="202"/>
  <c r="BK22" i="202"/>
  <c r="BL22" i="202"/>
  <c r="BM22" i="202"/>
  <c r="BN22" i="202"/>
  <c r="BO22" i="202"/>
  <c r="BP22" i="202"/>
  <c r="BQ22" i="202"/>
  <c r="BR22" i="202"/>
  <c r="BS22" i="202"/>
  <c r="A23" i="202"/>
  <c r="B23" i="202"/>
  <c r="C23" i="202"/>
  <c r="D23" i="202"/>
  <c r="E23" i="202"/>
  <c r="F23" i="202"/>
  <c r="G23" i="202"/>
  <c r="H23" i="202"/>
  <c r="I23" i="202"/>
  <c r="J23" i="202"/>
  <c r="K23" i="202"/>
  <c r="L23" i="202"/>
  <c r="M23" i="202"/>
  <c r="N23" i="202"/>
  <c r="O23" i="202"/>
  <c r="P23" i="202"/>
  <c r="Q23" i="202"/>
  <c r="R23" i="202"/>
  <c r="S23" i="202"/>
  <c r="T23" i="202"/>
  <c r="U23" i="202"/>
  <c r="V23" i="202"/>
  <c r="W23" i="202"/>
  <c r="AA23" i="202"/>
  <c r="AB23" i="202"/>
  <c r="AC23" i="202"/>
  <c r="AD23" i="202"/>
  <c r="AE23" i="202"/>
  <c r="AF23" i="202"/>
  <c r="AG23" i="202"/>
  <c r="AH23" i="202"/>
  <c r="AI23" i="202"/>
  <c r="AJ23" i="202"/>
  <c r="AK23" i="202"/>
  <c r="AL23" i="202"/>
  <c r="AM23" i="202"/>
  <c r="AN23" i="202"/>
  <c r="AO23" i="202"/>
  <c r="AP23" i="202"/>
  <c r="AQ23" i="202"/>
  <c r="AR23" i="202"/>
  <c r="AS23" i="202"/>
  <c r="AT23" i="202"/>
  <c r="AU23" i="202"/>
  <c r="AV23" i="202"/>
  <c r="AW23" i="202"/>
  <c r="AX23" i="202"/>
  <c r="AY23" i="202"/>
  <c r="AZ23" i="202"/>
  <c r="BA23" i="202"/>
  <c r="BB23" i="202"/>
  <c r="BC23" i="202"/>
  <c r="BD23" i="202"/>
  <c r="BE23" i="202"/>
  <c r="BF23" i="202"/>
  <c r="BG23" i="202"/>
  <c r="BH23" i="202"/>
  <c r="BI23" i="202"/>
  <c r="BJ23" i="202"/>
  <c r="BK23" i="202"/>
  <c r="BL23" i="202"/>
  <c r="BM23" i="202"/>
  <c r="BN23" i="202"/>
  <c r="BO23" i="202"/>
  <c r="BP23" i="202"/>
  <c r="BQ23" i="202"/>
  <c r="BR23" i="202"/>
  <c r="BS23" i="202"/>
  <c r="A24" i="202"/>
  <c r="B24" i="202"/>
  <c r="C24" i="202"/>
  <c r="D24" i="202"/>
  <c r="E24" i="202"/>
  <c r="F24" i="202"/>
  <c r="G24" i="202"/>
  <c r="H24" i="202"/>
  <c r="I24" i="202"/>
  <c r="J24" i="202"/>
  <c r="K24" i="202"/>
  <c r="L24" i="202"/>
  <c r="M24" i="202"/>
  <c r="N24" i="202"/>
  <c r="O24" i="202"/>
  <c r="P24" i="202"/>
  <c r="Q24" i="202"/>
  <c r="R24" i="202"/>
  <c r="S24" i="202"/>
  <c r="T24" i="202"/>
  <c r="U24" i="202"/>
  <c r="V24" i="202"/>
  <c r="W24" i="202"/>
  <c r="AA24" i="202"/>
  <c r="AB24" i="202"/>
  <c r="AC24" i="202"/>
  <c r="AD24" i="202"/>
  <c r="AE24" i="202"/>
  <c r="AF24" i="202"/>
  <c r="AG24" i="202"/>
  <c r="AH24" i="202"/>
  <c r="AI24" i="202"/>
  <c r="AJ24" i="202"/>
  <c r="AK24" i="202"/>
  <c r="AL24" i="202"/>
  <c r="AM24" i="202"/>
  <c r="AN24" i="202"/>
  <c r="AO24" i="202"/>
  <c r="AP24" i="202"/>
  <c r="AQ24" i="202"/>
  <c r="AR24" i="202"/>
  <c r="AS24" i="202"/>
  <c r="AT24" i="202"/>
  <c r="AU24" i="202"/>
  <c r="AV24" i="202"/>
  <c r="AW24" i="202"/>
  <c r="AX24" i="202"/>
  <c r="AY24" i="202"/>
  <c r="AZ24" i="202"/>
  <c r="BA24" i="202"/>
  <c r="BB24" i="202"/>
  <c r="BC24" i="202"/>
  <c r="BD24" i="202"/>
  <c r="BE24" i="202"/>
  <c r="BF24" i="202"/>
  <c r="BG24" i="202"/>
  <c r="BH24" i="202"/>
  <c r="BI24" i="202"/>
  <c r="BJ24" i="202"/>
  <c r="BK24" i="202"/>
  <c r="BL24" i="202"/>
  <c r="BM24" i="202"/>
  <c r="BN24" i="202"/>
  <c r="BO24" i="202"/>
  <c r="BP24" i="202"/>
  <c r="BQ24" i="202"/>
  <c r="BR24" i="202"/>
  <c r="BS24" i="202"/>
  <c r="A25" i="202"/>
  <c r="B25" i="202"/>
  <c r="C25" i="202"/>
  <c r="D25" i="202"/>
  <c r="E25" i="202"/>
  <c r="F25" i="202"/>
  <c r="G25" i="202"/>
  <c r="H25" i="202"/>
  <c r="I25" i="202"/>
  <c r="J25" i="202"/>
  <c r="K25" i="202"/>
  <c r="L25" i="202"/>
  <c r="M25" i="202"/>
  <c r="N25" i="202"/>
  <c r="O25" i="202"/>
  <c r="P25" i="202"/>
  <c r="Q25" i="202"/>
  <c r="R25" i="202"/>
  <c r="S25" i="202"/>
  <c r="T25" i="202"/>
  <c r="U25" i="202"/>
  <c r="V25" i="202"/>
  <c r="W25" i="202"/>
  <c r="AA25" i="202"/>
  <c r="AB25" i="202"/>
  <c r="AC25" i="202"/>
  <c r="AD25" i="202"/>
  <c r="AE25" i="202"/>
  <c r="AF25" i="202"/>
  <c r="AG25" i="202"/>
  <c r="AH25" i="202"/>
  <c r="AI25" i="202"/>
  <c r="AJ25" i="202"/>
  <c r="AK25" i="202"/>
  <c r="AL25" i="202"/>
  <c r="AM25" i="202"/>
  <c r="AN25" i="202"/>
  <c r="AO25" i="202"/>
  <c r="AP25" i="202"/>
  <c r="AQ25" i="202"/>
  <c r="AR25" i="202"/>
  <c r="AS25" i="202"/>
  <c r="AT25" i="202"/>
  <c r="AU25" i="202"/>
  <c r="AV25" i="202"/>
  <c r="AW25" i="202"/>
  <c r="AX25" i="202"/>
  <c r="AY25" i="202"/>
  <c r="AZ25" i="202"/>
  <c r="BA25" i="202"/>
  <c r="BB25" i="202"/>
  <c r="BC25" i="202"/>
  <c r="BD25" i="202"/>
  <c r="BE25" i="202"/>
  <c r="BF25" i="202"/>
  <c r="BG25" i="202"/>
  <c r="BH25" i="202"/>
  <c r="BI25" i="202"/>
  <c r="BJ25" i="202"/>
  <c r="BK25" i="202"/>
  <c r="BL25" i="202"/>
  <c r="BM25" i="202"/>
  <c r="BN25" i="202"/>
  <c r="BO25" i="202"/>
  <c r="BP25" i="202"/>
  <c r="BQ25" i="202"/>
  <c r="BR25" i="202"/>
  <c r="BS25" i="202"/>
  <c r="A26" i="202"/>
  <c r="B26" i="202"/>
  <c r="C26" i="202"/>
  <c r="D26" i="202"/>
  <c r="E26" i="202"/>
  <c r="F26" i="202"/>
  <c r="G26" i="202"/>
  <c r="H26" i="202"/>
  <c r="I26" i="202"/>
  <c r="J26" i="202"/>
  <c r="K26" i="202"/>
  <c r="L26" i="202"/>
  <c r="M26" i="202"/>
  <c r="N26" i="202"/>
  <c r="O26" i="202"/>
  <c r="P26" i="202"/>
  <c r="Q26" i="202"/>
  <c r="R26" i="202"/>
  <c r="S26" i="202"/>
  <c r="T26" i="202"/>
  <c r="U26" i="202"/>
  <c r="V26" i="202"/>
  <c r="W26" i="202"/>
  <c r="AA26" i="202"/>
  <c r="AB26" i="202"/>
  <c r="AC26" i="202"/>
  <c r="AD26" i="202"/>
  <c r="AE26" i="202"/>
  <c r="AF26" i="202"/>
  <c r="AG26" i="202"/>
  <c r="AH26" i="202"/>
  <c r="AI26" i="202"/>
  <c r="AJ26" i="202"/>
  <c r="AK26" i="202"/>
  <c r="AL26" i="202"/>
  <c r="AM26" i="202"/>
  <c r="AN26" i="202"/>
  <c r="AO26" i="202"/>
  <c r="AP26" i="202"/>
  <c r="AQ26" i="202"/>
  <c r="AR26" i="202"/>
  <c r="AS26" i="202"/>
  <c r="AT26" i="202"/>
  <c r="AU26" i="202"/>
  <c r="AV26" i="202"/>
  <c r="AW26" i="202"/>
  <c r="AX26" i="202"/>
  <c r="AY26" i="202"/>
  <c r="AZ26" i="202"/>
  <c r="BA26" i="202"/>
  <c r="BB26" i="202"/>
  <c r="BC26" i="202"/>
  <c r="BD26" i="202"/>
  <c r="BE26" i="202"/>
  <c r="BF26" i="202"/>
  <c r="BG26" i="202"/>
  <c r="BH26" i="202"/>
  <c r="BI26" i="202"/>
  <c r="BJ26" i="202"/>
  <c r="BK26" i="202"/>
  <c r="BL26" i="202"/>
  <c r="BM26" i="202"/>
  <c r="BN26" i="202"/>
  <c r="BO26" i="202"/>
  <c r="BP26" i="202"/>
  <c r="BQ26" i="202"/>
  <c r="BR26" i="202"/>
  <c r="BS26" i="202"/>
  <c r="A27" i="202"/>
  <c r="B27" i="202"/>
  <c r="C27" i="202"/>
  <c r="D27" i="202"/>
  <c r="E27" i="202"/>
  <c r="F27" i="202"/>
  <c r="G27" i="202"/>
  <c r="H27" i="202"/>
  <c r="I27" i="202"/>
  <c r="J27" i="202"/>
  <c r="K27" i="202"/>
  <c r="L27" i="202"/>
  <c r="M27" i="202"/>
  <c r="N27" i="202"/>
  <c r="O27" i="202"/>
  <c r="P27" i="202"/>
  <c r="Q27" i="202"/>
  <c r="R27" i="202"/>
  <c r="S27" i="202"/>
  <c r="T27" i="202"/>
  <c r="U27" i="202"/>
  <c r="V27" i="202"/>
  <c r="W27" i="202"/>
  <c r="AA27" i="202"/>
  <c r="AB27" i="202"/>
  <c r="AC27" i="202"/>
  <c r="AD27" i="202"/>
  <c r="AE27" i="202"/>
  <c r="AF27" i="202"/>
  <c r="AG27" i="202"/>
  <c r="AH27" i="202"/>
  <c r="AI27" i="202"/>
  <c r="AJ27" i="202"/>
  <c r="AK27" i="202"/>
  <c r="AL27" i="202"/>
  <c r="AM27" i="202"/>
  <c r="AN27" i="202"/>
  <c r="AO27" i="202"/>
  <c r="AP27" i="202"/>
  <c r="AQ27" i="202"/>
  <c r="AR27" i="202"/>
  <c r="AS27" i="202"/>
  <c r="AT27" i="202"/>
  <c r="AU27" i="202"/>
  <c r="AV27" i="202"/>
  <c r="AW27" i="202"/>
  <c r="AX27" i="202"/>
  <c r="AY27" i="202"/>
  <c r="AZ27" i="202"/>
  <c r="BA27" i="202"/>
  <c r="BB27" i="202"/>
  <c r="BC27" i="202"/>
  <c r="BD27" i="202"/>
  <c r="BE27" i="202"/>
  <c r="BF27" i="202"/>
  <c r="BG27" i="202"/>
  <c r="BH27" i="202"/>
  <c r="BI27" i="202"/>
  <c r="BJ27" i="202"/>
  <c r="BK27" i="202"/>
  <c r="BL27" i="202"/>
  <c r="BM27" i="202"/>
  <c r="BN27" i="202"/>
  <c r="BO27" i="202"/>
  <c r="BP27" i="202"/>
  <c r="BQ27" i="202"/>
  <c r="BR27" i="202"/>
  <c r="BS27" i="202"/>
  <c r="A28" i="202"/>
  <c r="B28" i="202"/>
  <c r="C28" i="202"/>
  <c r="D28" i="202"/>
  <c r="E28" i="202"/>
  <c r="F28" i="202"/>
  <c r="G28" i="202"/>
  <c r="H28" i="202"/>
  <c r="I28" i="202"/>
  <c r="J28" i="202"/>
  <c r="K28" i="202"/>
  <c r="L28" i="202"/>
  <c r="M28" i="202"/>
  <c r="N28" i="202"/>
  <c r="O28" i="202"/>
  <c r="P28" i="202"/>
  <c r="Q28" i="202"/>
  <c r="R28" i="202"/>
  <c r="S28" i="202"/>
  <c r="T28" i="202"/>
  <c r="U28" i="202"/>
  <c r="V28" i="202"/>
  <c r="W28" i="202"/>
  <c r="AA28" i="202"/>
  <c r="AB28" i="202"/>
  <c r="AC28" i="202"/>
  <c r="AD28" i="202"/>
  <c r="AE28" i="202"/>
  <c r="AF28" i="202"/>
  <c r="AG28" i="202"/>
  <c r="AH28" i="202"/>
  <c r="AI28" i="202"/>
  <c r="AJ28" i="202"/>
  <c r="AK28" i="202"/>
  <c r="AL28" i="202"/>
  <c r="AM28" i="202"/>
  <c r="AN28" i="202"/>
  <c r="AO28" i="202"/>
  <c r="AP28" i="202"/>
  <c r="AQ28" i="202"/>
  <c r="AR28" i="202"/>
  <c r="AS28" i="202"/>
  <c r="AT28" i="202"/>
  <c r="AU28" i="202"/>
  <c r="AV28" i="202"/>
  <c r="AW28" i="202"/>
  <c r="AX28" i="202"/>
  <c r="AY28" i="202"/>
  <c r="AZ28" i="202"/>
  <c r="BA28" i="202"/>
  <c r="BB28" i="202"/>
  <c r="BC28" i="202"/>
  <c r="BD28" i="202"/>
  <c r="BE28" i="202"/>
  <c r="BF28" i="202"/>
  <c r="BG28" i="202"/>
  <c r="BH28" i="202"/>
  <c r="BI28" i="202"/>
  <c r="BJ28" i="202"/>
  <c r="BK28" i="202"/>
  <c r="BL28" i="202"/>
  <c r="BM28" i="202"/>
  <c r="BN28" i="202"/>
  <c r="BO28" i="202"/>
  <c r="BP28" i="202"/>
  <c r="BQ28" i="202"/>
  <c r="BR28" i="202"/>
  <c r="BS28" i="202"/>
  <c r="A29" i="202"/>
  <c r="B29" i="202"/>
  <c r="C29" i="202"/>
  <c r="D29" i="202"/>
  <c r="E29" i="202"/>
  <c r="F29" i="202"/>
  <c r="G29" i="202"/>
  <c r="H29" i="202"/>
  <c r="I29" i="202"/>
  <c r="J29" i="202"/>
  <c r="K29" i="202"/>
  <c r="L29" i="202"/>
  <c r="M29" i="202"/>
  <c r="N29" i="202"/>
  <c r="O29" i="202"/>
  <c r="P29" i="202"/>
  <c r="Q29" i="202"/>
  <c r="R29" i="202"/>
  <c r="S29" i="202"/>
  <c r="T29" i="202"/>
  <c r="U29" i="202"/>
  <c r="V29" i="202"/>
  <c r="W29" i="202"/>
  <c r="AA29" i="202"/>
  <c r="AB29" i="202"/>
  <c r="AC29" i="202"/>
  <c r="AD29" i="202"/>
  <c r="AE29" i="202"/>
  <c r="AF29" i="202"/>
  <c r="AG29" i="202"/>
  <c r="AH29" i="202"/>
  <c r="AI29" i="202"/>
  <c r="AJ29" i="202"/>
  <c r="AK29" i="202"/>
  <c r="AL29" i="202"/>
  <c r="AM29" i="202"/>
  <c r="AN29" i="202"/>
  <c r="AO29" i="202"/>
  <c r="AP29" i="202"/>
  <c r="AQ29" i="202"/>
  <c r="AR29" i="202"/>
  <c r="AS29" i="202"/>
  <c r="AT29" i="202"/>
  <c r="AU29" i="202"/>
  <c r="AV29" i="202"/>
  <c r="AW29" i="202"/>
  <c r="AX29" i="202"/>
  <c r="AY29" i="202"/>
  <c r="AZ29" i="202"/>
  <c r="BA29" i="202"/>
  <c r="BB29" i="202"/>
  <c r="BC29" i="202"/>
  <c r="BD29" i="202"/>
  <c r="BE29" i="202"/>
  <c r="BF29" i="202"/>
  <c r="BG29" i="202"/>
  <c r="BH29" i="202"/>
  <c r="BI29" i="202"/>
  <c r="BJ29" i="202"/>
  <c r="BK29" i="202"/>
  <c r="BL29" i="202"/>
  <c r="BM29" i="202"/>
  <c r="BN29" i="202"/>
  <c r="BO29" i="202"/>
  <c r="BP29" i="202"/>
  <c r="BQ29" i="202"/>
  <c r="BR29" i="202"/>
  <c r="BS29" i="202"/>
  <c r="A30" i="202"/>
  <c r="B30" i="202"/>
  <c r="C30" i="202"/>
  <c r="D30" i="202"/>
  <c r="E30" i="202"/>
  <c r="F30" i="202"/>
  <c r="G30" i="202"/>
  <c r="H30" i="202"/>
  <c r="I30" i="202"/>
  <c r="J30" i="202"/>
  <c r="K30" i="202"/>
  <c r="L30" i="202"/>
  <c r="M30" i="202"/>
  <c r="N30" i="202"/>
  <c r="O30" i="202"/>
  <c r="P30" i="202"/>
  <c r="Q30" i="202"/>
  <c r="R30" i="202"/>
  <c r="S30" i="202"/>
  <c r="T30" i="202"/>
  <c r="U30" i="202"/>
  <c r="V30" i="202"/>
  <c r="W30" i="202"/>
  <c r="AA30" i="202"/>
  <c r="AB30" i="202"/>
  <c r="AC30" i="202"/>
  <c r="AD30" i="202"/>
  <c r="AE30" i="202"/>
  <c r="AF30" i="202"/>
  <c r="AG30" i="202"/>
  <c r="AH30" i="202"/>
  <c r="AI30" i="202"/>
  <c r="AJ30" i="202"/>
  <c r="AK30" i="202"/>
  <c r="AL30" i="202"/>
  <c r="AM30" i="202"/>
  <c r="AN30" i="202"/>
  <c r="AO30" i="202"/>
  <c r="AP30" i="202"/>
  <c r="AQ30" i="202"/>
  <c r="AR30" i="202"/>
  <c r="AS30" i="202"/>
  <c r="AT30" i="202"/>
  <c r="AU30" i="202"/>
  <c r="AV30" i="202"/>
  <c r="AW30" i="202"/>
  <c r="AX30" i="202"/>
  <c r="AY30" i="202"/>
  <c r="AZ30" i="202"/>
  <c r="BA30" i="202"/>
  <c r="BB30" i="202"/>
  <c r="BC30" i="202"/>
  <c r="BD30" i="202"/>
  <c r="BE30" i="202"/>
  <c r="BF30" i="202"/>
  <c r="BG30" i="202"/>
  <c r="BH30" i="202"/>
  <c r="BI30" i="202"/>
  <c r="BJ30" i="202"/>
  <c r="BK30" i="202"/>
  <c r="BL30" i="202"/>
  <c r="BM30" i="202"/>
  <c r="BN30" i="202"/>
  <c r="BO30" i="202"/>
  <c r="BP30" i="202"/>
  <c r="BQ30" i="202"/>
  <c r="BR30" i="202"/>
  <c r="BS30" i="202"/>
  <c r="A31" i="202"/>
  <c r="B31" i="202"/>
  <c r="C31" i="202"/>
  <c r="D31" i="202"/>
  <c r="E31" i="202"/>
  <c r="F31" i="202"/>
  <c r="G31" i="202"/>
  <c r="H31" i="202"/>
  <c r="I31" i="202"/>
  <c r="J31" i="202"/>
  <c r="K31" i="202"/>
  <c r="L31" i="202"/>
  <c r="M31" i="202"/>
  <c r="N31" i="202"/>
  <c r="O31" i="202"/>
  <c r="P31" i="202"/>
  <c r="Q31" i="202"/>
  <c r="R31" i="202"/>
  <c r="S31" i="202"/>
  <c r="T31" i="202"/>
  <c r="U31" i="202"/>
  <c r="V31" i="202"/>
  <c r="W31" i="202"/>
  <c r="AA31" i="202"/>
  <c r="AB31" i="202"/>
  <c r="AC31" i="202"/>
  <c r="AD31" i="202"/>
  <c r="AE31" i="202"/>
  <c r="AF31" i="202"/>
  <c r="AG31" i="202"/>
  <c r="AH31" i="202"/>
  <c r="AI31" i="202"/>
  <c r="AJ31" i="202"/>
  <c r="AK31" i="202"/>
  <c r="AL31" i="202"/>
  <c r="AM31" i="202"/>
  <c r="AN31" i="202"/>
  <c r="AO31" i="202"/>
  <c r="AP31" i="202"/>
  <c r="AQ31" i="202"/>
  <c r="AR31" i="202"/>
  <c r="AS31" i="202"/>
  <c r="AT31" i="202"/>
  <c r="AU31" i="202"/>
  <c r="AV31" i="202"/>
  <c r="AW31" i="202"/>
  <c r="AX31" i="202"/>
  <c r="AY31" i="202"/>
  <c r="AZ31" i="202"/>
  <c r="BA31" i="202"/>
  <c r="BB31" i="202"/>
  <c r="BC31" i="202"/>
  <c r="BD31" i="202"/>
  <c r="BE31" i="202"/>
  <c r="BF31" i="202"/>
  <c r="BG31" i="202"/>
  <c r="BH31" i="202"/>
  <c r="BI31" i="202"/>
  <c r="BJ31" i="202"/>
  <c r="BK31" i="202"/>
  <c r="BL31" i="202"/>
  <c r="BM31" i="202"/>
  <c r="BN31" i="202"/>
  <c r="BO31" i="202"/>
  <c r="BP31" i="202"/>
  <c r="BQ31" i="202"/>
  <c r="BR31" i="202"/>
  <c r="BS31" i="202"/>
  <c r="A32" i="202"/>
  <c r="B32" i="202"/>
  <c r="C32" i="202"/>
  <c r="D32" i="202"/>
  <c r="E32" i="202"/>
  <c r="F32" i="202"/>
  <c r="G32" i="202"/>
  <c r="H32" i="202"/>
  <c r="I32" i="202"/>
  <c r="J32" i="202"/>
  <c r="K32" i="202"/>
  <c r="L32" i="202"/>
  <c r="M32" i="202"/>
  <c r="N32" i="202"/>
  <c r="O32" i="202"/>
  <c r="P32" i="202"/>
  <c r="Q32" i="202"/>
  <c r="R32" i="202"/>
  <c r="S32" i="202"/>
  <c r="T32" i="202"/>
  <c r="U32" i="202"/>
  <c r="V32" i="202"/>
  <c r="W32" i="202"/>
  <c r="AA32" i="202"/>
  <c r="AB32" i="202"/>
  <c r="AC32" i="202"/>
  <c r="AD32" i="202"/>
  <c r="AE32" i="202"/>
  <c r="AF32" i="202"/>
  <c r="AG32" i="202"/>
  <c r="AH32" i="202"/>
  <c r="AI32" i="202"/>
  <c r="AJ32" i="202"/>
  <c r="AK32" i="202"/>
  <c r="AL32" i="202"/>
  <c r="AM32" i="202"/>
  <c r="AN32" i="202"/>
  <c r="AO32" i="202"/>
  <c r="AP32" i="202"/>
  <c r="AQ32" i="202"/>
  <c r="AR32" i="202"/>
  <c r="AS32" i="202"/>
  <c r="AT32" i="202"/>
  <c r="AU32" i="202"/>
  <c r="AV32" i="202"/>
  <c r="AW32" i="202"/>
  <c r="AX32" i="202"/>
  <c r="AY32" i="202"/>
  <c r="AZ32" i="202"/>
  <c r="BA32" i="202"/>
  <c r="BB32" i="202"/>
  <c r="BC32" i="202"/>
  <c r="BD32" i="202"/>
  <c r="BE32" i="202"/>
  <c r="BF32" i="202"/>
  <c r="BG32" i="202"/>
  <c r="BH32" i="202"/>
  <c r="BI32" i="202"/>
  <c r="BJ32" i="202"/>
  <c r="BK32" i="202"/>
  <c r="BL32" i="202"/>
  <c r="BM32" i="202"/>
  <c r="BN32" i="202"/>
  <c r="BO32" i="202"/>
  <c r="BP32" i="202"/>
  <c r="BQ32" i="202"/>
  <c r="BR32" i="202"/>
  <c r="BS32" i="202"/>
  <c r="A33" i="202"/>
  <c r="B33" i="202"/>
  <c r="C33" i="202"/>
  <c r="D33" i="202"/>
  <c r="E33" i="202"/>
  <c r="F33" i="202"/>
  <c r="G33" i="202"/>
  <c r="H33" i="202"/>
  <c r="I33" i="202"/>
  <c r="J33" i="202"/>
  <c r="K33" i="202"/>
  <c r="L33" i="202"/>
  <c r="M33" i="202"/>
  <c r="N33" i="202"/>
  <c r="O33" i="202"/>
  <c r="P33" i="202"/>
  <c r="Q33" i="202"/>
  <c r="R33" i="202"/>
  <c r="S33" i="202"/>
  <c r="T33" i="202"/>
  <c r="U33" i="202"/>
  <c r="V33" i="202"/>
  <c r="W33" i="202"/>
  <c r="AA33" i="202"/>
  <c r="AB33" i="202"/>
  <c r="AC33" i="202"/>
  <c r="AD33" i="202"/>
  <c r="AE33" i="202"/>
  <c r="AF33" i="202"/>
  <c r="AG33" i="202"/>
  <c r="AH33" i="202"/>
  <c r="AI33" i="202"/>
  <c r="AJ33" i="202"/>
  <c r="AK33" i="202"/>
  <c r="AL33" i="202"/>
  <c r="AM33" i="202"/>
  <c r="AN33" i="202"/>
  <c r="AO33" i="202"/>
  <c r="AP33" i="202"/>
  <c r="AQ33" i="202"/>
  <c r="AR33" i="202"/>
  <c r="AS33" i="202"/>
  <c r="AT33" i="202"/>
  <c r="AU33" i="202"/>
  <c r="AV33" i="202"/>
  <c r="AW33" i="202"/>
  <c r="AX33" i="202"/>
  <c r="AY33" i="202"/>
  <c r="AZ33" i="202"/>
  <c r="BA33" i="202"/>
  <c r="BB33" i="202"/>
  <c r="BC33" i="202"/>
  <c r="BD33" i="202"/>
  <c r="BE33" i="202"/>
  <c r="BF33" i="202"/>
  <c r="BG33" i="202"/>
  <c r="BH33" i="202"/>
  <c r="BI33" i="202"/>
  <c r="BJ33" i="202"/>
  <c r="BK33" i="202"/>
  <c r="BL33" i="202"/>
  <c r="BM33" i="202"/>
  <c r="BN33" i="202"/>
  <c r="BO33" i="202"/>
  <c r="BP33" i="202"/>
  <c r="BQ33" i="202"/>
  <c r="BR33" i="202"/>
  <c r="BS33" i="202"/>
  <c r="A34" i="202"/>
  <c r="B34" i="202"/>
  <c r="C34" i="202"/>
  <c r="D34" i="202"/>
  <c r="E34" i="202"/>
  <c r="F34" i="202"/>
  <c r="G34" i="202"/>
  <c r="H34" i="202"/>
  <c r="I34" i="202"/>
  <c r="J34" i="202"/>
  <c r="K34" i="202"/>
  <c r="L34" i="202"/>
  <c r="M34" i="202"/>
  <c r="N34" i="202"/>
  <c r="O34" i="202"/>
  <c r="P34" i="202"/>
  <c r="Q34" i="202"/>
  <c r="R34" i="202"/>
  <c r="S34" i="202"/>
  <c r="T34" i="202"/>
  <c r="U34" i="202"/>
  <c r="V34" i="202"/>
  <c r="W34" i="202"/>
  <c r="AA34" i="202"/>
  <c r="AB34" i="202"/>
  <c r="AC34" i="202"/>
  <c r="AD34" i="202"/>
  <c r="AE34" i="202"/>
  <c r="AF34" i="202"/>
  <c r="AG34" i="202"/>
  <c r="AH34" i="202"/>
  <c r="AI34" i="202"/>
  <c r="AJ34" i="202"/>
  <c r="AK34" i="202"/>
  <c r="AL34" i="202"/>
  <c r="AM34" i="202"/>
  <c r="AN34" i="202"/>
  <c r="AO34" i="202"/>
  <c r="AP34" i="202"/>
  <c r="AQ34" i="202"/>
  <c r="AR34" i="202"/>
  <c r="AS34" i="202"/>
  <c r="AT34" i="202"/>
  <c r="AU34" i="202"/>
  <c r="AV34" i="202"/>
  <c r="AW34" i="202"/>
  <c r="AX34" i="202"/>
  <c r="AY34" i="202"/>
  <c r="AZ34" i="202"/>
  <c r="BA34" i="202"/>
  <c r="BB34" i="202"/>
  <c r="BC34" i="202"/>
  <c r="BD34" i="202"/>
  <c r="BE34" i="202"/>
  <c r="BF34" i="202"/>
  <c r="BG34" i="202"/>
  <c r="BH34" i="202"/>
  <c r="BI34" i="202"/>
  <c r="BJ34" i="202"/>
  <c r="BK34" i="202"/>
  <c r="BL34" i="202"/>
  <c r="BM34" i="202"/>
  <c r="BN34" i="202"/>
  <c r="BO34" i="202"/>
  <c r="BP34" i="202"/>
  <c r="BQ34" i="202"/>
  <c r="BR34" i="202"/>
  <c r="BS34" i="202"/>
  <c r="A35" i="202"/>
  <c r="B35" i="202"/>
  <c r="C35" i="202"/>
  <c r="D35" i="202"/>
  <c r="E35" i="202"/>
  <c r="F35" i="202"/>
  <c r="G35" i="202"/>
  <c r="H35" i="202"/>
  <c r="I35" i="202"/>
  <c r="J35" i="202"/>
  <c r="K35" i="202"/>
  <c r="L35" i="202"/>
  <c r="M35" i="202"/>
  <c r="N35" i="202"/>
  <c r="O35" i="202"/>
  <c r="P35" i="202"/>
  <c r="Q35" i="202"/>
  <c r="R35" i="202"/>
  <c r="S35" i="202"/>
  <c r="T35" i="202"/>
  <c r="U35" i="202"/>
  <c r="V35" i="202"/>
  <c r="W35" i="202"/>
  <c r="AA35" i="202"/>
  <c r="AB35" i="202"/>
  <c r="AC35" i="202"/>
  <c r="AD35" i="202"/>
  <c r="AE35" i="202"/>
  <c r="AF35" i="202"/>
  <c r="AG35" i="202"/>
  <c r="AH35" i="202"/>
  <c r="AI35" i="202"/>
  <c r="AJ35" i="202"/>
  <c r="AK35" i="202"/>
  <c r="AL35" i="202"/>
  <c r="AM35" i="202"/>
  <c r="AN35" i="202"/>
  <c r="AO35" i="202"/>
  <c r="AP35" i="202"/>
  <c r="AQ35" i="202"/>
  <c r="AR35" i="202"/>
  <c r="AS35" i="202"/>
  <c r="AT35" i="202"/>
  <c r="AU35" i="202"/>
  <c r="AV35" i="202"/>
  <c r="AW35" i="202"/>
  <c r="AX35" i="202"/>
  <c r="AY35" i="202"/>
  <c r="AZ35" i="202"/>
  <c r="BA35" i="202"/>
  <c r="BB35" i="202"/>
  <c r="BC35" i="202"/>
  <c r="BD35" i="202"/>
  <c r="BE35" i="202"/>
  <c r="BF35" i="202"/>
  <c r="BG35" i="202"/>
  <c r="BH35" i="202"/>
  <c r="BI35" i="202"/>
  <c r="BJ35" i="202"/>
  <c r="BK35" i="202"/>
  <c r="BL35" i="202"/>
  <c r="BM35" i="202"/>
  <c r="BN35" i="202"/>
  <c r="BO35" i="202"/>
  <c r="BP35" i="202"/>
  <c r="BQ35" i="202"/>
  <c r="BR35" i="202"/>
  <c r="BS35" i="202"/>
  <c r="A36" i="202"/>
  <c r="B36" i="202"/>
  <c r="C36" i="202"/>
  <c r="D36" i="202"/>
  <c r="E36" i="202"/>
  <c r="F36" i="202"/>
  <c r="G36" i="202"/>
  <c r="H36" i="202"/>
  <c r="I36" i="202"/>
  <c r="J36" i="202"/>
  <c r="K36" i="202"/>
  <c r="L36" i="202"/>
  <c r="M36" i="202"/>
  <c r="N36" i="202"/>
  <c r="O36" i="202"/>
  <c r="P36" i="202"/>
  <c r="Q36" i="202"/>
  <c r="R36" i="202"/>
  <c r="S36" i="202"/>
  <c r="T36" i="202"/>
  <c r="U36" i="202"/>
  <c r="V36" i="202"/>
  <c r="W36" i="202"/>
  <c r="AA36" i="202"/>
  <c r="AB36" i="202"/>
  <c r="AC36" i="202"/>
  <c r="AD36" i="202"/>
  <c r="AE36" i="202"/>
  <c r="AF36" i="202"/>
  <c r="AG36" i="202"/>
  <c r="AH36" i="202"/>
  <c r="AI36" i="202"/>
  <c r="AJ36" i="202"/>
  <c r="AK36" i="202"/>
  <c r="AL36" i="202"/>
  <c r="AM36" i="202"/>
  <c r="AN36" i="202"/>
  <c r="AO36" i="202"/>
  <c r="AP36" i="202"/>
  <c r="AQ36" i="202"/>
  <c r="AR36" i="202"/>
  <c r="AS36" i="202"/>
  <c r="AT36" i="202"/>
  <c r="AU36" i="202"/>
  <c r="AV36" i="202"/>
  <c r="AW36" i="202"/>
  <c r="AX36" i="202"/>
  <c r="AY36" i="202"/>
  <c r="AZ36" i="202"/>
  <c r="BA36" i="202"/>
  <c r="BB36" i="202"/>
  <c r="BC36" i="202"/>
  <c r="BD36" i="202"/>
  <c r="BE36" i="202"/>
  <c r="BF36" i="202"/>
  <c r="BG36" i="202"/>
  <c r="BH36" i="202"/>
  <c r="BI36" i="202"/>
  <c r="BJ36" i="202"/>
  <c r="BK36" i="202"/>
  <c r="BL36" i="202"/>
  <c r="BM36" i="202"/>
  <c r="BN36" i="202"/>
  <c r="BO36" i="202"/>
  <c r="BP36" i="202"/>
  <c r="BQ36" i="202"/>
  <c r="BR36" i="202"/>
  <c r="BS36" i="202"/>
  <c r="A37" i="202"/>
  <c r="B37" i="202"/>
  <c r="C37" i="202"/>
  <c r="D37" i="202"/>
  <c r="E37" i="202"/>
  <c r="F37" i="202"/>
  <c r="G37" i="202"/>
  <c r="H37" i="202"/>
  <c r="I37" i="202"/>
  <c r="J37" i="202"/>
  <c r="K37" i="202"/>
  <c r="L37" i="202"/>
  <c r="M37" i="202"/>
  <c r="N37" i="202"/>
  <c r="O37" i="202"/>
  <c r="P37" i="202"/>
  <c r="Q37" i="202"/>
  <c r="R37" i="202"/>
  <c r="S37" i="202"/>
  <c r="T37" i="202"/>
  <c r="U37" i="202"/>
  <c r="V37" i="202"/>
  <c r="W37" i="202"/>
  <c r="AA37" i="202"/>
  <c r="AB37" i="202"/>
  <c r="AC37" i="202"/>
  <c r="AD37" i="202"/>
  <c r="AE37" i="202"/>
  <c r="AF37" i="202"/>
  <c r="AG37" i="202"/>
  <c r="AH37" i="202"/>
  <c r="AI37" i="202"/>
  <c r="AJ37" i="202"/>
  <c r="AK37" i="202"/>
  <c r="AL37" i="202"/>
  <c r="AM37" i="202"/>
  <c r="AN37" i="202"/>
  <c r="AO37" i="202"/>
  <c r="AP37" i="202"/>
  <c r="AQ37" i="202"/>
  <c r="AR37" i="202"/>
  <c r="AS37" i="202"/>
  <c r="AT37" i="202"/>
  <c r="AU37" i="202"/>
  <c r="AV37" i="202"/>
  <c r="AW37" i="202"/>
  <c r="AX37" i="202"/>
  <c r="AY37" i="202"/>
  <c r="AZ37" i="202"/>
  <c r="BA37" i="202"/>
  <c r="BB37" i="202"/>
  <c r="BC37" i="202"/>
  <c r="BD37" i="202"/>
  <c r="BE37" i="202"/>
  <c r="BF37" i="202"/>
  <c r="BG37" i="202"/>
  <c r="BH37" i="202"/>
  <c r="BI37" i="202"/>
  <c r="BJ37" i="202"/>
  <c r="BK37" i="202"/>
  <c r="BL37" i="202"/>
  <c r="BM37" i="202"/>
  <c r="BN37" i="202"/>
  <c r="BO37" i="202"/>
  <c r="BP37" i="202"/>
  <c r="BQ37" i="202"/>
  <c r="BR37" i="202"/>
  <c r="BS37" i="202"/>
  <c r="A38" i="202"/>
  <c r="B38" i="202"/>
  <c r="C38" i="202"/>
  <c r="D38" i="202"/>
  <c r="E38" i="202"/>
  <c r="F38" i="202"/>
  <c r="G38" i="202"/>
  <c r="H38" i="202"/>
  <c r="I38" i="202"/>
  <c r="J38" i="202"/>
  <c r="K38" i="202"/>
  <c r="L38" i="202"/>
  <c r="M38" i="202"/>
  <c r="N38" i="202"/>
  <c r="O38" i="202"/>
  <c r="P38" i="202"/>
  <c r="Q38" i="202"/>
  <c r="R38" i="202"/>
  <c r="S38" i="202"/>
  <c r="T38" i="202"/>
  <c r="U38" i="202"/>
  <c r="V38" i="202"/>
  <c r="W38" i="202"/>
  <c r="AA38" i="202"/>
  <c r="AB38" i="202"/>
  <c r="AC38" i="202"/>
  <c r="AD38" i="202"/>
  <c r="AE38" i="202"/>
  <c r="AF38" i="202"/>
  <c r="AG38" i="202"/>
  <c r="AH38" i="202"/>
  <c r="AI38" i="202"/>
  <c r="AJ38" i="202"/>
  <c r="AK38" i="202"/>
  <c r="AL38" i="202"/>
  <c r="AM38" i="202"/>
  <c r="AN38" i="202"/>
  <c r="AO38" i="202"/>
  <c r="AP38" i="202"/>
  <c r="AQ38" i="202"/>
  <c r="AR38" i="202"/>
  <c r="AS38" i="202"/>
  <c r="AT38" i="202"/>
  <c r="AU38" i="202"/>
  <c r="AV38" i="202"/>
  <c r="AW38" i="202"/>
  <c r="AX38" i="202"/>
  <c r="AY38" i="202"/>
  <c r="AZ38" i="202"/>
  <c r="BA38" i="202"/>
  <c r="BB38" i="202"/>
  <c r="BC38" i="202"/>
  <c r="BD38" i="202"/>
  <c r="BE38" i="202"/>
  <c r="BF38" i="202"/>
  <c r="BG38" i="202"/>
  <c r="BH38" i="202"/>
  <c r="BI38" i="202"/>
  <c r="BJ38" i="202"/>
  <c r="BK38" i="202"/>
  <c r="BL38" i="202"/>
  <c r="BM38" i="202"/>
  <c r="BN38" i="202"/>
  <c r="BO38" i="202"/>
  <c r="BP38" i="202"/>
  <c r="BQ38" i="202"/>
  <c r="BR38" i="202"/>
  <c r="BS38" i="202"/>
  <c r="A39" i="202"/>
  <c r="B39" i="202"/>
  <c r="C39" i="202"/>
  <c r="D39" i="202"/>
  <c r="E39" i="202"/>
  <c r="F39" i="202"/>
  <c r="G39" i="202"/>
  <c r="H39" i="202"/>
  <c r="I39" i="202"/>
  <c r="J39" i="202"/>
  <c r="K39" i="202"/>
  <c r="L39" i="202"/>
  <c r="M39" i="202"/>
  <c r="N39" i="202"/>
  <c r="O39" i="202"/>
  <c r="P39" i="202"/>
  <c r="Q39" i="202"/>
  <c r="R39" i="202"/>
  <c r="S39" i="202"/>
  <c r="T39" i="202"/>
  <c r="U39" i="202"/>
  <c r="V39" i="202"/>
  <c r="W39" i="202"/>
  <c r="AA39" i="202"/>
  <c r="AB39" i="202"/>
  <c r="AC39" i="202"/>
  <c r="AD39" i="202"/>
  <c r="AE39" i="202"/>
  <c r="AF39" i="202"/>
  <c r="AG39" i="202"/>
  <c r="AH39" i="202"/>
  <c r="AI39" i="202"/>
  <c r="AJ39" i="202"/>
  <c r="AK39" i="202"/>
  <c r="AL39" i="202"/>
  <c r="AM39" i="202"/>
  <c r="AN39" i="202"/>
  <c r="AO39" i="202"/>
  <c r="AP39" i="202"/>
  <c r="AQ39" i="202"/>
  <c r="AR39" i="202"/>
  <c r="AS39" i="202"/>
  <c r="AT39" i="202"/>
  <c r="AU39" i="202"/>
  <c r="AV39" i="202"/>
  <c r="AW39" i="202"/>
  <c r="AX39" i="202"/>
  <c r="AY39" i="202"/>
  <c r="AZ39" i="202"/>
  <c r="BA39" i="202"/>
  <c r="BB39" i="202"/>
  <c r="BC39" i="202"/>
  <c r="BD39" i="202"/>
  <c r="BE39" i="202"/>
  <c r="BF39" i="202"/>
  <c r="BG39" i="202"/>
  <c r="BH39" i="202"/>
  <c r="BI39" i="202"/>
  <c r="BJ39" i="202"/>
  <c r="BK39" i="202"/>
  <c r="BL39" i="202"/>
  <c r="BM39" i="202"/>
  <c r="BN39" i="202"/>
  <c r="BO39" i="202"/>
  <c r="BP39" i="202"/>
  <c r="BQ39" i="202"/>
  <c r="BR39" i="202"/>
  <c r="BS39" i="202"/>
  <c r="A40" i="202"/>
  <c r="B40" i="202"/>
  <c r="C40" i="202"/>
  <c r="D40" i="202"/>
  <c r="E40" i="202"/>
  <c r="F40" i="202"/>
  <c r="G40" i="202"/>
  <c r="H40" i="202"/>
  <c r="I40" i="202"/>
  <c r="J40" i="202"/>
  <c r="K40" i="202"/>
  <c r="L40" i="202"/>
  <c r="M40" i="202"/>
  <c r="N40" i="202"/>
  <c r="O40" i="202"/>
  <c r="P40" i="202"/>
  <c r="Q40" i="202"/>
  <c r="R40" i="202"/>
  <c r="S40" i="202"/>
  <c r="T40" i="202"/>
  <c r="U40" i="202"/>
  <c r="V40" i="202"/>
  <c r="W40" i="202"/>
  <c r="AA40" i="202"/>
  <c r="AB40" i="202"/>
  <c r="AC40" i="202"/>
  <c r="AD40" i="202"/>
  <c r="AE40" i="202"/>
  <c r="AF40" i="202"/>
  <c r="AG40" i="202"/>
  <c r="AH40" i="202"/>
  <c r="AI40" i="202"/>
  <c r="AJ40" i="202"/>
  <c r="AK40" i="202"/>
  <c r="AL40" i="202"/>
  <c r="AM40" i="202"/>
  <c r="AN40" i="202"/>
  <c r="AO40" i="202"/>
  <c r="AP40" i="202"/>
  <c r="AQ40" i="202"/>
  <c r="AR40" i="202"/>
  <c r="AS40" i="202"/>
  <c r="AT40" i="202"/>
  <c r="AU40" i="202"/>
  <c r="AV40" i="202"/>
  <c r="AW40" i="202"/>
  <c r="AX40" i="202"/>
  <c r="AY40" i="202"/>
  <c r="AZ40" i="202"/>
  <c r="BA40" i="202"/>
  <c r="BB40" i="202"/>
  <c r="BC40" i="202"/>
  <c r="BD40" i="202"/>
  <c r="BE40" i="202"/>
  <c r="BF40" i="202"/>
  <c r="BG40" i="202"/>
  <c r="BH40" i="202"/>
  <c r="BI40" i="202"/>
  <c r="BJ40" i="202"/>
  <c r="BK40" i="202"/>
  <c r="BL40" i="202"/>
  <c r="BM40" i="202"/>
  <c r="BN40" i="202"/>
  <c r="BO40" i="202"/>
  <c r="BP40" i="202"/>
  <c r="BQ40" i="202"/>
  <c r="BR40" i="202"/>
  <c r="BS40" i="202"/>
  <c r="A41" i="202"/>
  <c r="B41" i="202"/>
  <c r="C41" i="202"/>
  <c r="D41" i="202"/>
  <c r="E41" i="202"/>
  <c r="F41" i="202"/>
  <c r="G41" i="202"/>
  <c r="H41" i="202"/>
  <c r="I41" i="202"/>
  <c r="J41" i="202"/>
  <c r="K41" i="202"/>
  <c r="L41" i="202"/>
  <c r="M41" i="202"/>
  <c r="N41" i="202"/>
  <c r="O41" i="202"/>
  <c r="P41" i="202"/>
  <c r="Q41" i="202"/>
  <c r="R41" i="202"/>
  <c r="S41" i="202"/>
  <c r="T41" i="202"/>
  <c r="U41" i="202"/>
  <c r="V41" i="202"/>
  <c r="W41" i="202"/>
  <c r="AA41" i="202"/>
  <c r="AB41" i="202"/>
  <c r="AC41" i="202"/>
  <c r="AD41" i="202"/>
  <c r="AE41" i="202"/>
  <c r="AF41" i="202"/>
  <c r="AG41" i="202"/>
  <c r="AH41" i="202"/>
  <c r="AI41" i="202"/>
  <c r="AJ41" i="202"/>
  <c r="AK41" i="202"/>
  <c r="AL41" i="202"/>
  <c r="AM41" i="202"/>
  <c r="AN41" i="202"/>
  <c r="AO41" i="202"/>
  <c r="AP41" i="202"/>
  <c r="AQ41" i="202"/>
  <c r="AR41" i="202"/>
  <c r="AS41" i="202"/>
  <c r="AT41" i="202"/>
  <c r="AU41" i="202"/>
  <c r="AV41" i="202"/>
  <c r="AW41" i="202"/>
  <c r="AX41" i="202"/>
  <c r="AY41" i="202"/>
  <c r="AZ41" i="202"/>
  <c r="BA41" i="202"/>
  <c r="BB41" i="202"/>
  <c r="BC41" i="202"/>
  <c r="BD41" i="202"/>
  <c r="BE41" i="202"/>
  <c r="BF41" i="202"/>
  <c r="BG41" i="202"/>
  <c r="BH41" i="202"/>
  <c r="BI41" i="202"/>
  <c r="BJ41" i="202"/>
  <c r="BK41" i="202"/>
  <c r="BL41" i="202"/>
  <c r="BM41" i="202"/>
  <c r="BN41" i="202"/>
  <c r="BO41" i="202"/>
  <c r="BP41" i="202"/>
  <c r="BQ41" i="202"/>
  <c r="BR41" i="202"/>
  <c r="BS41" i="202"/>
  <c r="A42" i="202"/>
  <c r="B42" i="202"/>
  <c r="C42" i="202"/>
  <c r="D42" i="202"/>
  <c r="E42" i="202"/>
  <c r="F42" i="202"/>
  <c r="G42" i="202"/>
  <c r="H42" i="202"/>
  <c r="I42" i="202"/>
  <c r="J42" i="202"/>
  <c r="K42" i="202"/>
  <c r="L42" i="202"/>
  <c r="M42" i="202"/>
  <c r="N42" i="202"/>
  <c r="O42" i="202"/>
  <c r="P42" i="202"/>
  <c r="Q42" i="202"/>
  <c r="R42" i="202"/>
  <c r="S42" i="202"/>
  <c r="T42" i="202"/>
  <c r="U42" i="202"/>
  <c r="V42" i="202"/>
  <c r="W42" i="202"/>
  <c r="AA42" i="202"/>
  <c r="AB42" i="202"/>
  <c r="AC42" i="202"/>
  <c r="AD42" i="202"/>
  <c r="AE42" i="202"/>
  <c r="AF42" i="202"/>
  <c r="AG42" i="202"/>
  <c r="AH42" i="202"/>
  <c r="AI42" i="202"/>
  <c r="AJ42" i="202"/>
  <c r="AK42" i="202"/>
  <c r="AL42" i="202"/>
  <c r="AM42" i="202"/>
  <c r="AN42" i="202"/>
  <c r="AO42" i="202"/>
  <c r="AP42" i="202"/>
  <c r="AQ42" i="202"/>
  <c r="AR42" i="202"/>
  <c r="AS42" i="202"/>
  <c r="AT42" i="202"/>
  <c r="AU42" i="202"/>
  <c r="AV42" i="202"/>
  <c r="AW42" i="202"/>
  <c r="AX42" i="202"/>
  <c r="AY42" i="202"/>
  <c r="AZ42" i="202"/>
  <c r="BA42" i="202"/>
  <c r="BB42" i="202"/>
  <c r="BC42" i="202"/>
  <c r="BD42" i="202"/>
  <c r="BE42" i="202"/>
  <c r="BF42" i="202"/>
  <c r="BG42" i="202"/>
  <c r="BH42" i="202"/>
  <c r="BI42" i="202"/>
  <c r="BJ42" i="202"/>
  <c r="BK42" i="202"/>
  <c r="BL42" i="202"/>
  <c r="BM42" i="202"/>
  <c r="BN42" i="202"/>
  <c r="BO42" i="202"/>
  <c r="BP42" i="202"/>
  <c r="BQ42" i="202"/>
  <c r="BR42" i="202"/>
  <c r="BS42" i="202"/>
  <c r="A43" i="202"/>
  <c r="B43" i="202"/>
  <c r="C43" i="202"/>
  <c r="D43" i="202"/>
  <c r="E43" i="202"/>
  <c r="F43" i="202"/>
  <c r="G43" i="202"/>
  <c r="H43" i="202"/>
  <c r="I43" i="202"/>
  <c r="J43" i="202"/>
  <c r="K43" i="202"/>
  <c r="L43" i="202"/>
  <c r="M43" i="202"/>
  <c r="N43" i="202"/>
  <c r="O43" i="202"/>
  <c r="P43" i="202"/>
  <c r="Q43" i="202"/>
  <c r="R43" i="202"/>
  <c r="S43" i="202"/>
  <c r="T43" i="202"/>
  <c r="U43" i="202"/>
  <c r="V43" i="202"/>
  <c r="W43" i="202"/>
  <c r="AA43" i="202"/>
  <c r="AB43" i="202"/>
  <c r="AC43" i="202"/>
  <c r="AD43" i="202"/>
  <c r="AE43" i="202"/>
  <c r="AF43" i="202"/>
  <c r="AG43" i="202"/>
  <c r="AH43" i="202"/>
  <c r="AI43" i="202"/>
  <c r="AJ43" i="202"/>
  <c r="AK43" i="202"/>
  <c r="AL43" i="202"/>
  <c r="AM43" i="202"/>
  <c r="AN43" i="202"/>
  <c r="AO43" i="202"/>
  <c r="AP43" i="202"/>
  <c r="AQ43" i="202"/>
  <c r="AR43" i="202"/>
  <c r="AS43" i="202"/>
  <c r="AT43" i="202"/>
  <c r="AU43" i="202"/>
  <c r="AV43" i="202"/>
  <c r="AW43" i="202"/>
  <c r="AX43" i="202"/>
  <c r="AY43" i="202"/>
  <c r="AZ43" i="202"/>
  <c r="BA43" i="202"/>
  <c r="BB43" i="202"/>
  <c r="BC43" i="202"/>
  <c r="BD43" i="202"/>
  <c r="BE43" i="202"/>
  <c r="BF43" i="202"/>
  <c r="BG43" i="202"/>
  <c r="BH43" i="202"/>
  <c r="BI43" i="202"/>
  <c r="BJ43" i="202"/>
  <c r="BK43" i="202"/>
  <c r="BL43" i="202"/>
  <c r="BM43" i="202"/>
  <c r="BN43" i="202"/>
  <c r="BO43" i="202"/>
  <c r="BP43" i="202"/>
  <c r="BQ43" i="202"/>
  <c r="BR43" i="202"/>
  <c r="BS43" i="202"/>
  <c r="A44" i="202"/>
  <c r="B44" i="202"/>
  <c r="C44" i="202"/>
  <c r="D44" i="202"/>
  <c r="E44" i="202"/>
  <c r="F44" i="202"/>
  <c r="G44" i="202"/>
  <c r="H44" i="202"/>
  <c r="I44" i="202"/>
  <c r="J44" i="202"/>
  <c r="K44" i="202"/>
  <c r="L44" i="202"/>
  <c r="M44" i="202"/>
  <c r="N44" i="202"/>
  <c r="O44" i="202"/>
  <c r="P44" i="202"/>
  <c r="Q44" i="202"/>
  <c r="R44" i="202"/>
  <c r="S44" i="202"/>
  <c r="T44" i="202"/>
  <c r="U44" i="202"/>
  <c r="V44" i="202"/>
  <c r="W44" i="202"/>
  <c r="AA44" i="202"/>
  <c r="AB44" i="202"/>
  <c r="AC44" i="202"/>
  <c r="AD44" i="202"/>
  <c r="AE44" i="202"/>
  <c r="AF44" i="202"/>
  <c r="AG44" i="202"/>
  <c r="AH44" i="202"/>
  <c r="AI44" i="202"/>
  <c r="AJ44" i="202"/>
  <c r="AK44" i="202"/>
  <c r="AL44" i="202"/>
  <c r="AM44" i="202"/>
  <c r="AN44" i="202"/>
  <c r="AO44" i="202"/>
  <c r="AP44" i="202"/>
  <c r="AQ44" i="202"/>
  <c r="AR44" i="202"/>
  <c r="AS44" i="202"/>
  <c r="AT44" i="202"/>
  <c r="AU44" i="202"/>
  <c r="AV44" i="202"/>
  <c r="AW44" i="202"/>
  <c r="AX44" i="202"/>
  <c r="AY44" i="202"/>
  <c r="AZ44" i="202"/>
  <c r="BA44" i="202"/>
  <c r="BB44" i="202"/>
  <c r="BC44" i="202"/>
  <c r="BD44" i="202"/>
  <c r="BE44" i="202"/>
  <c r="BF44" i="202"/>
  <c r="BG44" i="202"/>
  <c r="BH44" i="202"/>
  <c r="BI44" i="202"/>
  <c r="BJ44" i="202"/>
  <c r="BK44" i="202"/>
  <c r="BL44" i="202"/>
  <c r="BM44" i="202"/>
  <c r="BN44" i="202"/>
  <c r="BO44" i="202"/>
  <c r="BP44" i="202"/>
  <c r="BQ44" i="202"/>
  <c r="BR44" i="202"/>
  <c r="BS44" i="202"/>
  <c r="A45" i="202"/>
  <c r="B45" i="202"/>
  <c r="C45" i="202"/>
  <c r="D45" i="202"/>
  <c r="E45" i="202"/>
  <c r="F45" i="202"/>
  <c r="G45" i="202"/>
  <c r="H45" i="202"/>
  <c r="I45" i="202"/>
  <c r="J45" i="202"/>
  <c r="K45" i="202"/>
  <c r="L45" i="202"/>
  <c r="M45" i="202"/>
  <c r="N45" i="202"/>
  <c r="O45" i="202"/>
  <c r="P45" i="202"/>
  <c r="Q45" i="202"/>
  <c r="R45" i="202"/>
  <c r="S45" i="202"/>
  <c r="T45" i="202"/>
  <c r="U45" i="202"/>
  <c r="V45" i="202"/>
  <c r="W45" i="202"/>
  <c r="AA45" i="202"/>
  <c r="AB45" i="202"/>
  <c r="AC45" i="202"/>
  <c r="AD45" i="202"/>
  <c r="AE45" i="202"/>
  <c r="AF45" i="202"/>
  <c r="AG45" i="202"/>
  <c r="AH45" i="202"/>
  <c r="AI45" i="202"/>
  <c r="AJ45" i="202"/>
  <c r="AK45" i="202"/>
  <c r="AL45" i="202"/>
  <c r="AM45" i="202"/>
  <c r="AN45" i="202"/>
  <c r="AO45" i="202"/>
  <c r="AP45" i="202"/>
  <c r="AQ45" i="202"/>
  <c r="AR45" i="202"/>
  <c r="AS45" i="202"/>
  <c r="AT45" i="202"/>
  <c r="AU45" i="202"/>
  <c r="AV45" i="202"/>
  <c r="AW45" i="202"/>
  <c r="AX45" i="202"/>
  <c r="AY45" i="202"/>
  <c r="AZ45" i="202"/>
  <c r="BA45" i="202"/>
  <c r="BB45" i="202"/>
  <c r="BC45" i="202"/>
  <c r="BD45" i="202"/>
  <c r="BE45" i="202"/>
  <c r="BF45" i="202"/>
  <c r="BG45" i="202"/>
  <c r="BH45" i="202"/>
  <c r="BI45" i="202"/>
  <c r="BJ45" i="202"/>
  <c r="BK45" i="202"/>
  <c r="BL45" i="202"/>
  <c r="BM45" i="202"/>
  <c r="BN45" i="202"/>
  <c r="BO45" i="202"/>
  <c r="BP45" i="202"/>
  <c r="BQ45" i="202"/>
  <c r="BR45" i="202"/>
  <c r="BS45" i="202"/>
  <c r="A46" i="202"/>
  <c r="B46" i="202"/>
  <c r="C46" i="202"/>
  <c r="D46" i="202"/>
  <c r="E46" i="202"/>
  <c r="F46" i="202"/>
  <c r="G46" i="202"/>
  <c r="H46" i="202"/>
  <c r="I46" i="202"/>
  <c r="J46" i="202"/>
  <c r="K46" i="202"/>
  <c r="L46" i="202"/>
  <c r="M46" i="202"/>
  <c r="N46" i="202"/>
  <c r="O46" i="202"/>
  <c r="P46" i="202"/>
  <c r="Q46" i="202"/>
  <c r="R46" i="202"/>
  <c r="S46" i="202"/>
  <c r="T46" i="202"/>
  <c r="U46" i="202"/>
  <c r="V46" i="202"/>
  <c r="W46" i="202"/>
  <c r="AA46" i="202"/>
  <c r="AB46" i="202"/>
  <c r="AC46" i="202"/>
  <c r="AD46" i="202"/>
  <c r="AE46" i="202"/>
  <c r="AF46" i="202"/>
  <c r="AG46" i="202"/>
  <c r="AH46" i="202"/>
  <c r="AI46" i="202"/>
  <c r="AJ46" i="202"/>
  <c r="AK46" i="202"/>
  <c r="AL46" i="202"/>
  <c r="AM46" i="202"/>
  <c r="AN46" i="202"/>
  <c r="AO46" i="202"/>
  <c r="AP46" i="202"/>
  <c r="AQ46" i="202"/>
  <c r="AR46" i="202"/>
  <c r="AS46" i="202"/>
  <c r="AT46" i="202"/>
  <c r="AU46" i="202"/>
  <c r="AV46" i="202"/>
  <c r="AW46" i="202"/>
  <c r="AX46" i="202"/>
  <c r="AY46" i="202"/>
  <c r="AZ46" i="202"/>
  <c r="BA46" i="202"/>
  <c r="BB46" i="202"/>
  <c r="BC46" i="202"/>
  <c r="BD46" i="202"/>
  <c r="BE46" i="202"/>
  <c r="BF46" i="202"/>
  <c r="BG46" i="202"/>
  <c r="BH46" i="202"/>
  <c r="BI46" i="202"/>
  <c r="BJ46" i="202"/>
  <c r="BK46" i="202"/>
  <c r="BL46" i="202"/>
  <c r="BM46" i="202"/>
  <c r="BN46" i="202"/>
  <c r="BO46" i="202"/>
  <c r="BP46" i="202"/>
  <c r="BQ46" i="202"/>
  <c r="BR46" i="202"/>
  <c r="BS46" i="202"/>
  <c r="A47" i="202"/>
  <c r="B47" i="202"/>
  <c r="C47" i="202"/>
  <c r="D47" i="202"/>
  <c r="E47" i="202"/>
  <c r="F47" i="202"/>
  <c r="G47" i="202"/>
  <c r="H47" i="202"/>
  <c r="I47" i="202"/>
  <c r="J47" i="202"/>
  <c r="K47" i="202"/>
  <c r="L47" i="202"/>
  <c r="M47" i="202"/>
  <c r="N47" i="202"/>
  <c r="O47" i="202"/>
  <c r="P47" i="202"/>
  <c r="Q47" i="202"/>
  <c r="R47" i="202"/>
  <c r="S47" i="202"/>
  <c r="T47" i="202"/>
  <c r="U47" i="202"/>
  <c r="V47" i="202"/>
  <c r="W47" i="202"/>
  <c r="AA47" i="202"/>
  <c r="AB47" i="202"/>
  <c r="AC47" i="202"/>
  <c r="AD47" i="202"/>
  <c r="AE47" i="202"/>
  <c r="AF47" i="202"/>
  <c r="AG47" i="202"/>
  <c r="AH47" i="202"/>
  <c r="AI47" i="202"/>
  <c r="AJ47" i="202"/>
  <c r="AK47" i="202"/>
  <c r="AL47" i="202"/>
  <c r="AM47" i="202"/>
  <c r="AN47" i="202"/>
  <c r="AO47" i="202"/>
  <c r="AP47" i="202"/>
  <c r="AQ47" i="202"/>
  <c r="AR47" i="202"/>
  <c r="AS47" i="202"/>
  <c r="AT47" i="202"/>
  <c r="AU47" i="202"/>
  <c r="AV47" i="202"/>
  <c r="AW47" i="202"/>
  <c r="AX47" i="202"/>
  <c r="AY47" i="202"/>
  <c r="AZ47" i="202"/>
  <c r="BA47" i="202"/>
  <c r="BB47" i="202"/>
  <c r="BC47" i="202"/>
  <c r="BD47" i="202"/>
  <c r="BE47" i="202"/>
  <c r="BF47" i="202"/>
  <c r="BG47" i="202"/>
  <c r="BH47" i="202"/>
  <c r="BI47" i="202"/>
  <c r="BJ47" i="202"/>
  <c r="BK47" i="202"/>
  <c r="BL47" i="202"/>
  <c r="BM47" i="202"/>
  <c r="BN47" i="202"/>
  <c r="BO47" i="202"/>
  <c r="BP47" i="202"/>
  <c r="BQ47" i="202"/>
  <c r="BR47" i="202"/>
  <c r="BS47" i="202"/>
  <c r="A48" i="202"/>
  <c r="B48" i="202"/>
  <c r="C48" i="202"/>
  <c r="D48" i="202"/>
  <c r="E48" i="202"/>
  <c r="F48" i="202"/>
  <c r="G48" i="202"/>
  <c r="H48" i="202"/>
  <c r="I48" i="202"/>
  <c r="J48" i="202"/>
  <c r="K48" i="202"/>
  <c r="L48" i="202"/>
  <c r="M48" i="202"/>
  <c r="N48" i="202"/>
  <c r="O48" i="202"/>
  <c r="P48" i="202"/>
  <c r="Q48" i="202"/>
  <c r="R48" i="202"/>
  <c r="S48" i="202"/>
  <c r="T48" i="202"/>
  <c r="U48" i="202"/>
  <c r="V48" i="202"/>
  <c r="W48" i="202"/>
  <c r="AA48" i="202"/>
  <c r="AB48" i="202"/>
  <c r="AC48" i="202"/>
  <c r="AD48" i="202"/>
  <c r="AE48" i="202"/>
  <c r="AF48" i="202"/>
  <c r="AG48" i="202"/>
  <c r="AH48" i="202"/>
  <c r="AI48" i="202"/>
  <c r="AJ48" i="202"/>
  <c r="AK48" i="202"/>
  <c r="AL48" i="202"/>
  <c r="AM48" i="202"/>
  <c r="AN48" i="202"/>
  <c r="AO48" i="202"/>
  <c r="AP48" i="202"/>
  <c r="AQ48" i="202"/>
  <c r="AR48" i="202"/>
  <c r="AS48" i="202"/>
  <c r="AT48" i="202"/>
  <c r="AU48" i="202"/>
  <c r="AV48" i="202"/>
  <c r="AW48" i="202"/>
  <c r="AX48" i="202"/>
  <c r="AY48" i="202"/>
  <c r="AZ48" i="202"/>
  <c r="BA48" i="202"/>
  <c r="BB48" i="202"/>
  <c r="BC48" i="202"/>
  <c r="BD48" i="202"/>
  <c r="BE48" i="202"/>
  <c r="BF48" i="202"/>
  <c r="BG48" i="202"/>
  <c r="BH48" i="202"/>
  <c r="BI48" i="202"/>
  <c r="BJ48" i="202"/>
  <c r="BK48" i="202"/>
  <c r="BL48" i="202"/>
  <c r="BM48" i="202"/>
  <c r="BN48" i="202"/>
  <c r="BO48" i="202"/>
  <c r="BP48" i="202"/>
  <c r="BQ48" i="202"/>
  <c r="BR48" i="202"/>
  <c r="BS48" i="202"/>
  <c r="A49" i="202"/>
  <c r="B49" i="202"/>
  <c r="C49" i="202"/>
  <c r="D49" i="202"/>
  <c r="E49" i="202"/>
  <c r="F49" i="202"/>
  <c r="G49" i="202"/>
  <c r="H49" i="202"/>
  <c r="I49" i="202"/>
  <c r="J49" i="202"/>
  <c r="K49" i="202"/>
  <c r="L49" i="202"/>
  <c r="M49" i="202"/>
  <c r="N49" i="202"/>
  <c r="O49" i="202"/>
  <c r="P49" i="202"/>
  <c r="Q49" i="202"/>
  <c r="R49" i="202"/>
  <c r="S49" i="202"/>
  <c r="T49" i="202"/>
  <c r="U49" i="202"/>
  <c r="V49" i="202"/>
  <c r="W49" i="202"/>
  <c r="AA49" i="202"/>
  <c r="AB49" i="202"/>
  <c r="AC49" i="202"/>
  <c r="AD49" i="202"/>
  <c r="AE49" i="202"/>
  <c r="AF49" i="202"/>
  <c r="AG49" i="202"/>
  <c r="AH49" i="202"/>
  <c r="AI49" i="202"/>
  <c r="AJ49" i="202"/>
  <c r="AK49" i="202"/>
  <c r="AL49" i="202"/>
  <c r="AM49" i="202"/>
  <c r="AN49" i="202"/>
  <c r="AO49" i="202"/>
  <c r="AP49" i="202"/>
  <c r="AQ49" i="202"/>
  <c r="AR49" i="202"/>
  <c r="AS49" i="202"/>
  <c r="AT49" i="202"/>
  <c r="AU49" i="202"/>
  <c r="AV49" i="202"/>
  <c r="AW49" i="202"/>
  <c r="AX49" i="202"/>
  <c r="AY49" i="202"/>
  <c r="AZ49" i="202"/>
  <c r="BA49" i="202"/>
  <c r="BB49" i="202"/>
  <c r="BC49" i="202"/>
  <c r="BD49" i="202"/>
  <c r="BE49" i="202"/>
  <c r="BF49" i="202"/>
  <c r="BG49" i="202"/>
  <c r="BH49" i="202"/>
  <c r="BI49" i="202"/>
  <c r="BJ49" i="202"/>
  <c r="BK49" i="202"/>
  <c r="BL49" i="202"/>
  <c r="BM49" i="202"/>
  <c r="BN49" i="202"/>
  <c r="BO49" i="202"/>
  <c r="BP49" i="202"/>
  <c r="BQ49" i="202"/>
  <c r="BR49" i="202"/>
  <c r="BS49" i="202"/>
  <c r="A50" i="202"/>
  <c r="B50" i="202"/>
  <c r="C50" i="202"/>
  <c r="D50" i="202"/>
  <c r="E50" i="202"/>
  <c r="F50" i="202"/>
  <c r="G50" i="202"/>
  <c r="H50" i="202"/>
  <c r="I50" i="202"/>
  <c r="J50" i="202"/>
  <c r="K50" i="202"/>
  <c r="L50" i="202"/>
  <c r="M50" i="202"/>
  <c r="N50" i="202"/>
  <c r="O50" i="202"/>
  <c r="P50" i="202"/>
  <c r="Q50" i="202"/>
  <c r="R50" i="202"/>
  <c r="S50" i="202"/>
  <c r="T50" i="202"/>
  <c r="U50" i="202"/>
  <c r="V50" i="202"/>
  <c r="W50" i="202"/>
  <c r="AA50" i="202"/>
  <c r="AB50" i="202"/>
  <c r="AC50" i="202"/>
  <c r="AD50" i="202"/>
  <c r="AE50" i="202"/>
  <c r="AF50" i="202"/>
  <c r="AG50" i="202"/>
  <c r="AH50" i="202"/>
  <c r="AI50" i="202"/>
  <c r="AJ50" i="202"/>
  <c r="AK50" i="202"/>
  <c r="AL50" i="202"/>
  <c r="AM50" i="202"/>
  <c r="AN50" i="202"/>
  <c r="AO50" i="202"/>
  <c r="AP50" i="202"/>
  <c r="AQ50" i="202"/>
  <c r="AR50" i="202"/>
  <c r="AS50" i="202"/>
  <c r="AT50" i="202"/>
  <c r="AU50" i="202"/>
  <c r="AV50" i="202"/>
  <c r="AW50" i="202"/>
  <c r="AX50" i="202"/>
  <c r="AY50" i="202"/>
  <c r="AZ50" i="202"/>
  <c r="BA50" i="202"/>
  <c r="BB50" i="202"/>
  <c r="BC50" i="202"/>
  <c r="BD50" i="202"/>
  <c r="BE50" i="202"/>
  <c r="BF50" i="202"/>
  <c r="BG50" i="202"/>
  <c r="BH50" i="202"/>
  <c r="BI50" i="202"/>
  <c r="BJ50" i="202"/>
  <c r="BK50" i="202"/>
  <c r="BL50" i="202"/>
  <c r="BM50" i="202"/>
  <c r="BN50" i="202"/>
  <c r="BO50" i="202"/>
  <c r="BP50" i="202"/>
  <c r="BQ50" i="202"/>
  <c r="BR50" i="202"/>
  <c r="BS50" i="202"/>
  <c r="A51" i="202"/>
  <c r="B51" i="202"/>
  <c r="C51" i="202"/>
  <c r="D51" i="202"/>
  <c r="E51" i="202"/>
  <c r="F51" i="202"/>
  <c r="G51" i="202"/>
  <c r="H51" i="202"/>
  <c r="I51" i="202"/>
  <c r="J51" i="202"/>
  <c r="K51" i="202"/>
  <c r="L51" i="202"/>
  <c r="M51" i="202"/>
  <c r="N51" i="202"/>
  <c r="O51" i="202"/>
  <c r="P51" i="202"/>
  <c r="Q51" i="202"/>
  <c r="R51" i="202"/>
  <c r="S51" i="202"/>
  <c r="T51" i="202"/>
  <c r="U51" i="202"/>
  <c r="V51" i="202"/>
  <c r="W51" i="202"/>
  <c r="AA51" i="202"/>
  <c r="AB51" i="202"/>
  <c r="AC51" i="202"/>
  <c r="AD51" i="202"/>
  <c r="AE51" i="202"/>
  <c r="AF51" i="202"/>
  <c r="AG51" i="202"/>
  <c r="AH51" i="202"/>
  <c r="AI51" i="202"/>
  <c r="AJ51" i="202"/>
  <c r="AK51" i="202"/>
  <c r="AL51" i="202"/>
  <c r="AM51" i="202"/>
  <c r="AN51" i="202"/>
  <c r="AO51" i="202"/>
  <c r="AP51" i="202"/>
  <c r="AQ51" i="202"/>
  <c r="AR51" i="202"/>
  <c r="AS51" i="202"/>
  <c r="AT51" i="202"/>
  <c r="AU51" i="202"/>
  <c r="AV51" i="202"/>
  <c r="AW51" i="202"/>
  <c r="AX51" i="202"/>
  <c r="AY51" i="202"/>
  <c r="AZ51" i="202"/>
  <c r="BA51" i="202"/>
  <c r="BB51" i="202"/>
  <c r="BC51" i="202"/>
  <c r="BD51" i="202"/>
  <c r="BE51" i="202"/>
  <c r="BF51" i="202"/>
  <c r="BG51" i="202"/>
  <c r="BH51" i="202"/>
  <c r="BI51" i="202"/>
  <c r="BJ51" i="202"/>
  <c r="BK51" i="202"/>
  <c r="BL51" i="202"/>
  <c r="BM51" i="202"/>
  <c r="BN51" i="202"/>
  <c r="BO51" i="202"/>
  <c r="BP51" i="202"/>
  <c r="BQ51" i="202"/>
  <c r="BR51" i="202"/>
  <c r="BS51" i="202"/>
  <c r="A52" i="202"/>
  <c r="B52" i="202"/>
  <c r="C52" i="202"/>
  <c r="D52" i="202"/>
  <c r="E52" i="202"/>
  <c r="F52" i="202"/>
  <c r="G52" i="202"/>
  <c r="H52" i="202"/>
  <c r="I52" i="202"/>
  <c r="J52" i="202"/>
  <c r="K52" i="202"/>
  <c r="L52" i="202"/>
  <c r="M52" i="202"/>
  <c r="N52" i="202"/>
  <c r="O52" i="202"/>
  <c r="P52" i="202"/>
  <c r="Q52" i="202"/>
  <c r="R52" i="202"/>
  <c r="S52" i="202"/>
  <c r="T52" i="202"/>
  <c r="U52" i="202"/>
  <c r="V52" i="202"/>
  <c r="W52" i="202"/>
  <c r="AA52" i="202"/>
  <c r="AB52" i="202"/>
  <c r="AC52" i="202"/>
  <c r="AD52" i="202"/>
  <c r="AE52" i="202"/>
  <c r="AF52" i="202"/>
  <c r="AG52" i="202"/>
  <c r="AH52" i="202"/>
  <c r="AI52" i="202"/>
  <c r="AJ52" i="202"/>
  <c r="AK52" i="202"/>
  <c r="AL52" i="202"/>
  <c r="AM52" i="202"/>
  <c r="AN52" i="202"/>
  <c r="AO52" i="202"/>
  <c r="AP52" i="202"/>
  <c r="AQ52" i="202"/>
  <c r="AR52" i="202"/>
  <c r="AS52" i="202"/>
  <c r="AT52" i="202"/>
  <c r="AU52" i="202"/>
  <c r="AV52" i="202"/>
  <c r="AW52" i="202"/>
  <c r="AX52" i="202"/>
  <c r="AY52" i="202"/>
  <c r="AZ52" i="202"/>
  <c r="BA52" i="202"/>
  <c r="BB52" i="202"/>
  <c r="BC52" i="202"/>
  <c r="BD52" i="202"/>
  <c r="BE52" i="202"/>
  <c r="BF52" i="202"/>
  <c r="BG52" i="202"/>
  <c r="BH52" i="202"/>
  <c r="BI52" i="202"/>
  <c r="BJ52" i="202"/>
  <c r="BK52" i="202"/>
  <c r="BL52" i="202"/>
  <c r="BM52" i="202"/>
  <c r="BN52" i="202"/>
  <c r="BO52" i="202"/>
  <c r="BP52" i="202"/>
  <c r="BQ52" i="202"/>
  <c r="BR52" i="202"/>
  <c r="BS52" i="202"/>
  <c r="A53" i="202"/>
  <c r="B53" i="202"/>
  <c r="C53" i="202"/>
  <c r="D53" i="202"/>
  <c r="E53" i="202"/>
  <c r="F53" i="202"/>
  <c r="G53" i="202"/>
  <c r="H53" i="202"/>
  <c r="I53" i="202"/>
  <c r="J53" i="202"/>
  <c r="K53" i="202"/>
  <c r="L53" i="202"/>
  <c r="M53" i="202"/>
  <c r="N53" i="202"/>
  <c r="O53" i="202"/>
  <c r="P53" i="202"/>
  <c r="Q53" i="202"/>
  <c r="R53" i="202"/>
  <c r="S53" i="202"/>
  <c r="T53" i="202"/>
  <c r="U53" i="202"/>
  <c r="V53" i="202"/>
  <c r="W53" i="202"/>
  <c r="AA53" i="202"/>
  <c r="AB53" i="202"/>
  <c r="AC53" i="202"/>
  <c r="AD53" i="202"/>
  <c r="AE53" i="202"/>
  <c r="AF53" i="202"/>
  <c r="AG53" i="202"/>
  <c r="AH53" i="202"/>
  <c r="AI53" i="202"/>
  <c r="AJ53" i="202"/>
  <c r="AK53" i="202"/>
  <c r="AL53" i="202"/>
  <c r="AM53" i="202"/>
  <c r="AN53" i="202"/>
  <c r="AO53" i="202"/>
  <c r="AP53" i="202"/>
  <c r="AQ53" i="202"/>
  <c r="AR53" i="202"/>
  <c r="AS53" i="202"/>
  <c r="AT53" i="202"/>
  <c r="AU53" i="202"/>
  <c r="AV53" i="202"/>
  <c r="AW53" i="202"/>
  <c r="AX53" i="202"/>
  <c r="AY53" i="202"/>
  <c r="AZ53" i="202"/>
  <c r="BA53" i="202"/>
  <c r="BB53" i="202"/>
  <c r="BC53" i="202"/>
  <c r="BD53" i="202"/>
  <c r="BE53" i="202"/>
  <c r="BF53" i="202"/>
  <c r="BG53" i="202"/>
  <c r="BH53" i="202"/>
  <c r="BI53" i="202"/>
  <c r="BJ53" i="202"/>
  <c r="BK53" i="202"/>
  <c r="BL53" i="202"/>
  <c r="BM53" i="202"/>
  <c r="BN53" i="202"/>
  <c r="BO53" i="202"/>
  <c r="BP53" i="202"/>
  <c r="BQ53" i="202"/>
  <c r="BR53" i="202"/>
  <c r="BS53" i="202"/>
  <c r="A54" i="202"/>
  <c r="B54" i="202"/>
  <c r="C54" i="202"/>
  <c r="D54" i="202"/>
  <c r="E54" i="202"/>
  <c r="F54" i="202"/>
  <c r="G54" i="202"/>
  <c r="H54" i="202"/>
  <c r="I54" i="202"/>
  <c r="J54" i="202"/>
  <c r="K54" i="202"/>
  <c r="L54" i="202"/>
  <c r="M54" i="202"/>
  <c r="N54" i="202"/>
  <c r="O54" i="202"/>
  <c r="P54" i="202"/>
  <c r="Q54" i="202"/>
  <c r="R54" i="202"/>
  <c r="S54" i="202"/>
  <c r="T54" i="202"/>
  <c r="U54" i="202"/>
  <c r="V54" i="202"/>
  <c r="W54" i="202"/>
  <c r="AA54" i="202"/>
  <c r="AB54" i="202"/>
  <c r="AC54" i="202"/>
  <c r="AD54" i="202"/>
  <c r="AE54" i="202"/>
  <c r="AF54" i="202"/>
  <c r="AG54" i="202"/>
  <c r="AH54" i="202"/>
  <c r="AI54" i="202"/>
  <c r="AJ54" i="202"/>
  <c r="AK54" i="202"/>
  <c r="AL54" i="202"/>
  <c r="AM54" i="202"/>
  <c r="AN54" i="202"/>
  <c r="AO54" i="202"/>
  <c r="AP54" i="202"/>
  <c r="AQ54" i="202"/>
  <c r="AR54" i="202"/>
  <c r="AS54" i="202"/>
  <c r="AT54" i="202"/>
  <c r="AU54" i="202"/>
  <c r="AV54" i="202"/>
  <c r="AW54" i="202"/>
  <c r="AX54" i="202"/>
  <c r="AY54" i="202"/>
  <c r="AZ54" i="202"/>
  <c r="BA54" i="202"/>
  <c r="BB54" i="202"/>
  <c r="BC54" i="202"/>
  <c r="BD54" i="202"/>
  <c r="BE54" i="202"/>
  <c r="BF54" i="202"/>
  <c r="BG54" i="202"/>
  <c r="BH54" i="202"/>
  <c r="BI54" i="202"/>
  <c r="BJ54" i="202"/>
  <c r="BK54" i="202"/>
  <c r="BL54" i="202"/>
  <c r="BM54" i="202"/>
  <c r="BN54" i="202"/>
  <c r="BO54" i="202"/>
  <c r="BP54" i="202"/>
  <c r="BQ54" i="202"/>
  <c r="BR54" i="202"/>
  <c r="BS54" i="202"/>
  <c r="A55" i="202"/>
  <c r="B55" i="202"/>
  <c r="C55" i="202"/>
  <c r="D55" i="202"/>
  <c r="E55" i="202"/>
  <c r="F55" i="202"/>
  <c r="G55" i="202"/>
  <c r="H55" i="202"/>
  <c r="I55" i="202"/>
  <c r="J55" i="202"/>
  <c r="K55" i="202"/>
  <c r="L55" i="202"/>
  <c r="M55" i="202"/>
  <c r="N55" i="202"/>
  <c r="O55" i="202"/>
  <c r="P55" i="202"/>
  <c r="Q55" i="202"/>
  <c r="R55" i="202"/>
  <c r="S55" i="202"/>
  <c r="T55" i="202"/>
  <c r="U55" i="202"/>
  <c r="V55" i="202"/>
  <c r="W55" i="202"/>
  <c r="AA55" i="202"/>
  <c r="AB55" i="202"/>
  <c r="AC55" i="202"/>
  <c r="AD55" i="202"/>
  <c r="AE55" i="202"/>
  <c r="AF55" i="202"/>
  <c r="AG55" i="202"/>
  <c r="AH55" i="202"/>
  <c r="AI55" i="202"/>
  <c r="AJ55" i="202"/>
  <c r="AK55" i="202"/>
  <c r="AL55" i="202"/>
  <c r="AM55" i="202"/>
  <c r="AN55" i="202"/>
  <c r="AO55" i="202"/>
  <c r="AP55" i="202"/>
  <c r="AQ55" i="202"/>
  <c r="AR55" i="202"/>
  <c r="AS55" i="202"/>
  <c r="AT55" i="202"/>
  <c r="AU55" i="202"/>
  <c r="AV55" i="202"/>
  <c r="AW55" i="202"/>
  <c r="AX55" i="202"/>
  <c r="AY55" i="202"/>
  <c r="AZ55" i="202"/>
  <c r="BA55" i="202"/>
  <c r="BB55" i="202"/>
  <c r="BC55" i="202"/>
  <c r="BD55" i="202"/>
  <c r="BE55" i="202"/>
  <c r="BF55" i="202"/>
  <c r="BG55" i="202"/>
  <c r="BH55" i="202"/>
  <c r="BI55" i="202"/>
  <c r="BJ55" i="202"/>
  <c r="BK55" i="202"/>
  <c r="BL55" i="202"/>
  <c r="BM55" i="202"/>
  <c r="BN55" i="202"/>
  <c r="BO55" i="202"/>
  <c r="BP55" i="202"/>
  <c r="BQ55" i="202"/>
  <c r="BR55" i="202"/>
  <c r="BS55" i="202"/>
  <c r="A56" i="202"/>
  <c r="B56" i="202"/>
  <c r="C56" i="202"/>
  <c r="D56" i="202"/>
  <c r="E56" i="202"/>
  <c r="F56" i="202"/>
  <c r="G56" i="202"/>
  <c r="H56" i="202"/>
  <c r="I56" i="202"/>
  <c r="J56" i="202"/>
  <c r="K56" i="202"/>
  <c r="L56" i="202"/>
  <c r="M56" i="202"/>
  <c r="N56" i="202"/>
  <c r="O56" i="202"/>
  <c r="P56" i="202"/>
  <c r="Q56" i="202"/>
  <c r="R56" i="202"/>
  <c r="S56" i="202"/>
  <c r="T56" i="202"/>
  <c r="U56" i="202"/>
  <c r="V56" i="202"/>
  <c r="W56" i="202"/>
  <c r="AA56" i="202"/>
  <c r="AB56" i="202"/>
  <c r="AC56" i="202"/>
  <c r="AD56" i="202"/>
  <c r="AE56" i="202"/>
  <c r="AF56" i="202"/>
  <c r="AG56" i="202"/>
  <c r="AH56" i="202"/>
  <c r="AI56" i="202"/>
  <c r="AJ56" i="202"/>
  <c r="AK56" i="202"/>
  <c r="AL56" i="202"/>
  <c r="AM56" i="202"/>
  <c r="AN56" i="202"/>
  <c r="AO56" i="202"/>
  <c r="AP56" i="202"/>
  <c r="AQ56" i="202"/>
  <c r="AR56" i="202"/>
  <c r="AS56" i="202"/>
  <c r="AT56" i="202"/>
  <c r="AU56" i="202"/>
  <c r="AV56" i="202"/>
  <c r="AW56" i="202"/>
  <c r="AX56" i="202"/>
  <c r="AY56" i="202"/>
  <c r="AZ56" i="202"/>
  <c r="BA56" i="202"/>
  <c r="BB56" i="202"/>
  <c r="BC56" i="202"/>
  <c r="BD56" i="202"/>
  <c r="BE56" i="202"/>
  <c r="BF56" i="202"/>
  <c r="BG56" i="202"/>
  <c r="BH56" i="202"/>
  <c r="BI56" i="202"/>
  <c r="BJ56" i="202"/>
  <c r="BK56" i="202"/>
  <c r="BL56" i="202"/>
  <c r="BM56" i="202"/>
  <c r="BN56" i="202"/>
  <c r="BO56" i="202"/>
  <c r="BP56" i="202"/>
  <c r="BQ56" i="202"/>
  <c r="BR56" i="202"/>
  <c r="BS56" i="202"/>
  <c r="A57" i="202"/>
  <c r="B57" i="202"/>
  <c r="C57" i="202"/>
  <c r="D57" i="202"/>
  <c r="E57" i="202"/>
  <c r="F57" i="202"/>
  <c r="G57" i="202"/>
  <c r="H57" i="202"/>
  <c r="I57" i="202"/>
  <c r="J57" i="202"/>
  <c r="K57" i="202"/>
  <c r="L57" i="202"/>
  <c r="M57" i="202"/>
  <c r="N57" i="202"/>
  <c r="O57" i="202"/>
  <c r="P57" i="202"/>
  <c r="Q57" i="202"/>
  <c r="R57" i="202"/>
  <c r="S57" i="202"/>
  <c r="T57" i="202"/>
  <c r="U57" i="202"/>
  <c r="V57" i="202"/>
  <c r="W57" i="202"/>
  <c r="AA57" i="202"/>
  <c r="AB57" i="202"/>
  <c r="AC57" i="202"/>
  <c r="AD57" i="202"/>
  <c r="AE57" i="202"/>
  <c r="AF57" i="202"/>
  <c r="AG57" i="202"/>
  <c r="AH57" i="202"/>
  <c r="AI57" i="202"/>
  <c r="AJ57" i="202"/>
  <c r="AK57" i="202"/>
  <c r="AL57" i="202"/>
  <c r="AM57" i="202"/>
  <c r="AN57" i="202"/>
  <c r="AO57" i="202"/>
  <c r="AP57" i="202"/>
  <c r="AQ57" i="202"/>
  <c r="AR57" i="202"/>
  <c r="AS57" i="202"/>
  <c r="AT57" i="202"/>
  <c r="AU57" i="202"/>
  <c r="AV57" i="202"/>
  <c r="AW57" i="202"/>
  <c r="AX57" i="202"/>
  <c r="AY57" i="202"/>
  <c r="AZ57" i="202"/>
  <c r="BA57" i="202"/>
  <c r="BB57" i="202"/>
  <c r="BC57" i="202"/>
  <c r="BD57" i="202"/>
  <c r="BE57" i="202"/>
  <c r="BF57" i="202"/>
  <c r="BG57" i="202"/>
  <c r="BH57" i="202"/>
  <c r="BI57" i="202"/>
  <c r="BJ57" i="202"/>
  <c r="BK57" i="202"/>
  <c r="BL57" i="202"/>
  <c r="BM57" i="202"/>
  <c r="BN57" i="202"/>
  <c r="BO57" i="202"/>
  <c r="BP57" i="202"/>
  <c r="BQ57" i="202"/>
  <c r="BR57" i="202"/>
  <c r="BS57" i="202"/>
  <c r="A58" i="202"/>
  <c r="B58" i="202"/>
  <c r="C58" i="202"/>
  <c r="D58" i="202"/>
  <c r="E58" i="202"/>
  <c r="F58" i="202"/>
  <c r="G58" i="202"/>
  <c r="H58" i="202"/>
  <c r="I58" i="202"/>
  <c r="J58" i="202"/>
  <c r="K58" i="202"/>
  <c r="L58" i="202"/>
  <c r="M58" i="202"/>
  <c r="N58" i="202"/>
  <c r="O58" i="202"/>
  <c r="P58" i="202"/>
  <c r="Q58" i="202"/>
  <c r="R58" i="202"/>
  <c r="S58" i="202"/>
  <c r="T58" i="202"/>
  <c r="U58" i="202"/>
  <c r="V58" i="202"/>
  <c r="W58" i="202"/>
  <c r="AA58" i="202"/>
  <c r="AB58" i="202"/>
  <c r="AC58" i="202"/>
  <c r="AD58" i="202"/>
  <c r="AE58" i="202"/>
  <c r="AF58" i="202"/>
  <c r="AG58" i="202"/>
  <c r="AH58" i="202"/>
  <c r="AI58" i="202"/>
  <c r="AJ58" i="202"/>
  <c r="AK58" i="202"/>
  <c r="AL58" i="202"/>
  <c r="AM58" i="202"/>
  <c r="AN58" i="202"/>
  <c r="AO58" i="202"/>
  <c r="AP58" i="202"/>
  <c r="AQ58" i="202"/>
  <c r="AR58" i="202"/>
  <c r="AS58" i="202"/>
  <c r="AT58" i="202"/>
  <c r="AU58" i="202"/>
  <c r="AV58" i="202"/>
  <c r="AW58" i="202"/>
  <c r="AX58" i="202"/>
  <c r="AY58" i="202"/>
  <c r="AZ58" i="202"/>
  <c r="BA58" i="202"/>
  <c r="BB58" i="202"/>
  <c r="BC58" i="202"/>
  <c r="BD58" i="202"/>
  <c r="BE58" i="202"/>
  <c r="BF58" i="202"/>
  <c r="BG58" i="202"/>
  <c r="BH58" i="202"/>
  <c r="BI58" i="202"/>
  <c r="BJ58" i="202"/>
  <c r="BK58" i="202"/>
  <c r="BL58" i="202"/>
  <c r="BM58" i="202"/>
  <c r="BN58" i="202"/>
  <c r="BO58" i="202"/>
  <c r="BP58" i="202"/>
  <c r="BQ58" i="202"/>
  <c r="BR58" i="202"/>
  <c r="BS58" i="202"/>
  <c r="A59" i="202"/>
  <c r="B59" i="202"/>
  <c r="C59" i="202"/>
  <c r="D59" i="202"/>
  <c r="E59" i="202"/>
  <c r="F59" i="202"/>
  <c r="G59" i="202"/>
  <c r="H59" i="202"/>
  <c r="I59" i="202"/>
  <c r="J59" i="202"/>
  <c r="K59" i="202"/>
  <c r="L59" i="202"/>
  <c r="M59" i="202"/>
  <c r="N59" i="202"/>
  <c r="O59" i="202"/>
  <c r="P59" i="202"/>
  <c r="Q59" i="202"/>
  <c r="R59" i="202"/>
  <c r="S59" i="202"/>
  <c r="T59" i="202"/>
  <c r="U59" i="202"/>
  <c r="V59" i="202"/>
  <c r="W59" i="202"/>
  <c r="AA59" i="202"/>
  <c r="AB59" i="202"/>
  <c r="AC59" i="202"/>
  <c r="AD59" i="202"/>
  <c r="AE59" i="202"/>
  <c r="AF59" i="202"/>
  <c r="AG59" i="202"/>
  <c r="AH59" i="202"/>
  <c r="AI59" i="202"/>
  <c r="AJ59" i="202"/>
  <c r="AK59" i="202"/>
  <c r="AL59" i="202"/>
  <c r="AM59" i="202"/>
  <c r="AN59" i="202"/>
  <c r="AO59" i="202"/>
  <c r="AP59" i="202"/>
  <c r="AQ59" i="202"/>
  <c r="AR59" i="202"/>
  <c r="AS59" i="202"/>
  <c r="AT59" i="202"/>
  <c r="AU59" i="202"/>
  <c r="AV59" i="202"/>
  <c r="AW59" i="202"/>
  <c r="AX59" i="202"/>
  <c r="AY59" i="202"/>
  <c r="AZ59" i="202"/>
  <c r="BA59" i="202"/>
  <c r="BB59" i="202"/>
  <c r="BC59" i="202"/>
  <c r="BD59" i="202"/>
  <c r="BE59" i="202"/>
  <c r="BF59" i="202"/>
  <c r="BG59" i="202"/>
  <c r="BH59" i="202"/>
  <c r="BI59" i="202"/>
  <c r="BJ59" i="202"/>
  <c r="BK59" i="202"/>
  <c r="BL59" i="202"/>
  <c r="BM59" i="202"/>
  <c r="BN59" i="202"/>
  <c r="BO59" i="202"/>
  <c r="BP59" i="202"/>
  <c r="BQ59" i="202"/>
  <c r="BR59" i="202"/>
  <c r="BS59" i="202"/>
  <c r="A60" i="202"/>
  <c r="B60" i="202"/>
  <c r="C60" i="202"/>
  <c r="D60" i="202"/>
  <c r="E60" i="202"/>
  <c r="F60" i="202"/>
  <c r="G60" i="202"/>
  <c r="H60" i="202"/>
  <c r="I60" i="202"/>
  <c r="J60" i="202"/>
  <c r="K60" i="202"/>
  <c r="L60" i="202"/>
  <c r="M60" i="202"/>
  <c r="N60" i="202"/>
  <c r="O60" i="202"/>
  <c r="P60" i="202"/>
  <c r="Q60" i="202"/>
  <c r="R60" i="202"/>
  <c r="S60" i="202"/>
  <c r="T60" i="202"/>
  <c r="U60" i="202"/>
  <c r="V60" i="202"/>
  <c r="W60" i="202"/>
  <c r="AA60" i="202"/>
  <c r="AB60" i="202"/>
  <c r="AC60" i="202"/>
  <c r="AD60" i="202"/>
  <c r="AE60" i="202"/>
  <c r="AF60" i="202"/>
  <c r="AG60" i="202"/>
  <c r="AH60" i="202"/>
  <c r="AI60" i="202"/>
  <c r="AJ60" i="202"/>
  <c r="AK60" i="202"/>
  <c r="AL60" i="202"/>
  <c r="AM60" i="202"/>
  <c r="AN60" i="202"/>
  <c r="AO60" i="202"/>
  <c r="AP60" i="202"/>
  <c r="AQ60" i="202"/>
  <c r="AR60" i="202"/>
  <c r="AS60" i="202"/>
  <c r="AT60" i="202"/>
  <c r="AU60" i="202"/>
  <c r="AV60" i="202"/>
  <c r="AW60" i="202"/>
  <c r="AX60" i="202"/>
  <c r="AY60" i="202"/>
  <c r="AZ60" i="202"/>
  <c r="BA60" i="202"/>
  <c r="BB60" i="202"/>
  <c r="BC60" i="202"/>
  <c r="BD60" i="202"/>
  <c r="BE60" i="202"/>
  <c r="BF60" i="202"/>
  <c r="BG60" i="202"/>
  <c r="BH60" i="202"/>
  <c r="BI60" i="202"/>
  <c r="BJ60" i="202"/>
  <c r="BK60" i="202"/>
  <c r="BL60" i="202"/>
  <c r="BM60" i="202"/>
  <c r="BN60" i="202"/>
  <c r="BO60" i="202"/>
  <c r="BP60" i="202"/>
  <c r="BQ60" i="202"/>
  <c r="BR60" i="202"/>
  <c r="BS60" i="202"/>
  <c r="A61" i="202"/>
  <c r="B61" i="202"/>
  <c r="C61" i="202"/>
  <c r="D61" i="202"/>
  <c r="E61" i="202"/>
  <c r="F61" i="202"/>
  <c r="G61" i="202"/>
  <c r="H61" i="202"/>
  <c r="I61" i="202"/>
  <c r="J61" i="202"/>
  <c r="K61" i="202"/>
  <c r="L61" i="202"/>
  <c r="M61" i="202"/>
  <c r="N61" i="202"/>
  <c r="O61" i="202"/>
  <c r="P61" i="202"/>
  <c r="Q61" i="202"/>
  <c r="R61" i="202"/>
  <c r="S61" i="202"/>
  <c r="T61" i="202"/>
  <c r="U61" i="202"/>
  <c r="V61" i="202"/>
  <c r="W61" i="202"/>
  <c r="AA61" i="202"/>
  <c r="AB61" i="202"/>
  <c r="AC61" i="202"/>
  <c r="AD61" i="202"/>
  <c r="AE61" i="202"/>
  <c r="AF61" i="202"/>
  <c r="AG61" i="202"/>
  <c r="AH61" i="202"/>
  <c r="AI61" i="202"/>
  <c r="AJ61" i="202"/>
  <c r="AK61" i="202"/>
  <c r="AL61" i="202"/>
  <c r="AM61" i="202"/>
  <c r="AN61" i="202"/>
  <c r="AO61" i="202"/>
  <c r="AP61" i="202"/>
  <c r="AQ61" i="202"/>
  <c r="AR61" i="202"/>
  <c r="AS61" i="202"/>
  <c r="AT61" i="202"/>
  <c r="AU61" i="202"/>
  <c r="AV61" i="202"/>
  <c r="AW61" i="202"/>
  <c r="AX61" i="202"/>
  <c r="AY61" i="202"/>
  <c r="AZ61" i="202"/>
  <c r="BA61" i="202"/>
  <c r="BB61" i="202"/>
  <c r="BC61" i="202"/>
  <c r="BD61" i="202"/>
  <c r="BE61" i="202"/>
  <c r="BF61" i="202"/>
  <c r="BG61" i="202"/>
  <c r="BH61" i="202"/>
  <c r="BI61" i="202"/>
  <c r="BJ61" i="202"/>
  <c r="BK61" i="202"/>
  <c r="BL61" i="202"/>
  <c r="BM61" i="202"/>
  <c r="BN61" i="202"/>
  <c r="BO61" i="202"/>
  <c r="BP61" i="202"/>
  <c r="BQ61" i="202"/>
  <c r="BR61" i="202"/>
  <c r="BS61" i="202"/>
  <c r="A62" i="202"/>
  <c r="B62" i="202"/>
  <c r="C62" i="202"/>
  <c r="D62" i="202"/>
  <c r="E62" i="202"/>
  <c r="F62" i="202"/>
  <c r="G62" i="202"/>
  <c r="H62" i="202"/>
  <c r="I62" i="202"/>
  <c r="J62" i="202"/>
  <c r="K62" i="202"/>
  <c r="L62" i="202"/>
  <c r="M62" i="202"/>
  <c r="N62" i="202"/>
  <c r="O62" i="202"/>
  <c r="P62" i="202"/>
  <c r="Q62" i="202"/>
  <c r="R62" i="202"/>
  <c r="S62" i="202"/>
  <c r="T62" i="202"/>
  <c r="U62" i="202"/>
  <c r="V62" i="202"/>
  <c r="W62" i="202"/>
  <c r="AA62" i="202"/>
  <c r="AB62" i="202"/>
  <c r="AC62" i="202"/>
  <c r="AD62" i="202"/>
  <c r="AE62" i="202"/>
  <c r="AF62" i="202"/>
  <c r="AG62" i="202"/>
  <c r="AH62" i="202"/>
  <c r="AI62" i="202"/>
  <c r="AJ62" i="202"/>
  <c r="AK62" i="202"/>
  <c r="AL62" i="202"/>
  <c r="AM62" i="202"/>
  <c r="AN62" i="202"/>
  <c r="AO62" i="202"/>
  <c r="AP62" i="202"/>
  <c r="AQ62" i="202"/>
  <c r="AR62" i="202"/>
  <c r="AS62" i="202"/>
  <c r="AT62" i="202"/>
  <c r="AU62" i="202"/>
  <c r="AV62" i="202"/>
  <c r="AW62" i="202"/>
  <c r="AX62" i="202"/>
  <c r="AY62" i="202"/>
  <c r="AZ62" i="202"/>
  <c r="BA62" i="202"/>
  <c r="BB62" i="202"/>
  <c r="BC62" i="202"/>
  <c r="BD62" i="202"/>
  <c r="BE62" i="202"/>
  <c r="BF62" i="202"/>
  <c r="BG62" i="202"/>
  <c r="BH62" i="202"/>
  <c r="BI62" i="202"/>
  <c r="BJ62" i="202"/>
  <c r="BK62" i="202"/>
  <c r="BL62" i="202"/>
  <c r="BM62" i="202"/>
  <c r="BN62" i="202"/>
  <c r="BO62" i="202"/>
  <c r="BP62" i="202"/>
  <c r="BQ62" i="202"/>
  <c r="BR62" i="202"/>
  <c r="BS62" i="202"/>
  <c r="A63" i="202"/>
  <c r="B63" i="202"/>
  <c r="C63" i="202"/>
  <c r="D63" i="202"/>
  <c r="E63" i="202"/>
  <c r="F63" i="202"/>
  <c r="G63" i="202"/>
  <c r="H63" i="202"/>
  <c r="I63" i="202"/>
  <c r="J63" i="202"/>
  <c r="K63" i="202"/>
  <c r="L63" i="202"/>
  <c r="M63" i="202"/>
  <c r="N63" i="202"/>
  <c r="O63" i="202"/>
  <c r="P63" i="202"/>
  <c r="Q63" i="202"/>
  <c r="R63" i="202"/>
  <c r="S63" i="202"/>
  <c r="T63" i="202"/>
  <c r="U63" i="202"/>
  <c r="V63" i="202"/>
  <c r="W63" i="202"/>
  <c r="AA63" i="202"/>
  <c r="AB63" i="202"/>
  <c r="AC63" i="202"/>
  <c r="AD63" i="202"/>
  <c r="AE63" i="202"/>
  <c r="AF63" i="202"/>
  <c r="AG63" i="202"/>
  <c r="AH63" i="202"/>
  <c r="AI63" i="202"/>
  <c r="AJ63" i="202"/>
  <c r="AK63" i="202"/>
  <c r="AL63" i="202"/>
  <c r="AM63" i="202"/>
  <c r="AN63" i="202"/>
  <c r="AO63" i="202"/>
  <c r="AP63" i="202"/>
  <c r="AQ63" i="202"/>
  <c r="AR63" i="202"/>
  <c r="AS63" i="202"/>
  <c r="AT63" i="202"/>
  <c r="AU63" i="202"/>
  <c r="AV63" i="202"/>
  <c r="AW63" i="202"/>
  <c r="AX63" i="202"/>
  <c r="AY63" i="202"/>
  <c r="AZ63" i="202"/>
  <c r="BA63" i="202"/>
  <c r="BB63" i="202"/>
  <c r="BC63" i="202"/>
  <c r="BD63" i="202"/>
  <c r="BE63" i="202"/>
  <c r="BF63" i="202"/>
  <c r="BG63" i="202"/>
  <c r="BH63" i="202"/>
  <c r="BI63" i="202"/>
  <c r="BJ63" i="202"/>
  <c r="BK63" i="202"/>
  <c r="BL63" i="202"/>
  <c r="BM63" i="202"/>
  <c r="BN63" i="202"/>
  <c r="BO63" i="202"/>
  <c r="BP63" i="202"/>
  <c r="BQ63" i="202"/>
  <c r="BR63" i="202"/>
  <c r="BS63" i="202"/>
  <c r="A64" i="202"/>
  <c r="B64" i="202"/>
  <c r="C64" i="202"/>
  <c r="D64" i="202"/>
  <c r="E64" i="202"/>
  <c r="F64" i="202"/>
  <c r="G64" i="202"/>
  <c r="H64" i="202"/>
  <c r="I64" i="202"/>
  <c r="J64" i="202"/>
  <c r="K64" i="202"/>
  <c r="L64" i="202"/>
  <c r="M64" i="202"/>
  <c r="N64" i="202"/>
  <c r="O64" i="202"/>
  <c r="P64" i="202"/>
  <c r="Q64" i="202"/>
  <c r="R64" i="202"/>
  <c r="S64" i="202"/>
  <c r="T64" i="202"/>
  <c r="U64" i="202"/>
  <c r="V64" i="202"/>
  <c r="W64" i="202"/>
  <c r="AA64" i="202"/>
  <c r="AB64" i="202"/>
  <c r="AC64" i="202"/>
  <c r="AD64" i="202"/>
  <c r="AE64" i="202"/>
  <c r="AF64" i="202"/>
  <c r="AG64" i="202"/>
  <c r="AH64" i="202"/>
  <c r="AI64" i="202"/>
  <c r="AJ64" i="202"/>
  <c r="AK64" i="202"/>
  <c r="AL64" i="202"/>
  <c r="AM64" i="202"/>
  <c r="AN64" i="202"/>
  <c r="AO64" i="202"/>
  <c r="AP64" i="202"/>
  <c r="AQ64" i="202"/>
  <c r="AR64" i="202"/>
  <c r="AS64" i="202"/>
  <c r="AT64" i="202"/>
  <c r="AU64" i="202"/>
  <c r="AV64" i="202"/>
  <c r="AW64" i="202"/>
  <c r="AX64" i="202"/>
  <c r="AY64" i="202"/>
  <c r="AZ64" i="202"/>
  <c r="BA64" i="202"/>
  <c r="BB64" i="202"/>
  <c r="BC64" i="202"/>
  <c r="BD64" i="202"/>
  <c r="BE64" i="202"/>
  <c r="BF64" i="202"/>
  <c r="BG64" i="202"/>
  <c r="BH64" i="202"/>
  <c r="BI64" i="202"/>
  <c r="BJ64" i="202"/>
  <c r="BK64" i="202"/>
  <c r="BL64" i="202"/>
  <c r="BM64" i="202"/>
  <c r="BN64" i="202"/>
  <c r="BO64" i="202"/>
  <c r="BP64" i="202"/>
  <c r="BQ64" i="202"/>
  <c r="BR64" i="202"/>
  <c r="BS64" i="202"/>
  <c r="A65" i="202"/>
  <c r="B65" i="202"/>
  <c r="C65" i="202"/>
  <c r="D65" i="202"/>
  <c r="E65" i="202"/>
  <c r="F65" i="202"/>
  <c r="G65" i="202"/>
  <c r="H65" i="202"/>
  <c r="I65" i="202"/>
  <c r="J65" i="202"/>
  <c r="K65" i="202"/>
  <c r="L65" i="202"/>
  <c r="M65" i="202"/>
  <c r="N65" i="202"/>
  <c r="O65" i="202"/>
  <c r="P65" i="202"/>
  <c r="Q65" i="202"/>
  <c r="R65" i="202"/>
  <c r="S65" i="202"/>
  <c r="T65" i="202"/>
  <c r="U65" i="202"/>
  <c r="V65" i="202"/>
  <c r="W65" i="202"/>
  <c r="AA65" i="202"/>
  <c r="AB65" i="202"/>
  <c r="AC65" i="202"/>
  <c r="AD65" i="202"/>
  <c r="AE65" i="202"/>
  <c r="AF65" i="202"/>
  <c r="AG65" i="202"/>
  <c r="AH65" i="202"/>
  <c r="AI65" i="202"/>
  <c r="AJ65" i="202"/>
  <c r="AK65" i="202"/>
  <c r="AL65" i="202"/>
  <c r="AM65" i="202"/>
  <c r="AN65" i="202"/>
  <c r="AO65" i="202"/>
  <c r="AP65" i="202"/>
  <c r="AQ65" i="202"/>
  <c r="AR65" i="202"/>
  <c r="AS65" i="202"/>
  <c r="AT65" i="202"/>
  <c r="AU65" i="202"/>
  <c r="AV65" i="202"/>
  <c r="AW65" i="202"/>
  <c r="AX65" i="202"/>
  <c r="AY65" i="202"/>
  <c r="AZ65" i="202"/>
  <c r="BA65" i="202"/>
  <c r="BB65" i="202"/>
  <c r="BC65" i="202"/>
  <c r="BD65" i="202"/>
  <c r="BE65" i="202"/>
  <c r="BF65" i="202"/>
  <c r="BG65" i="202"/>
  <c r="BH65" i="202"/>
  <c r="BI65" i="202"/>
  <c r="BJ65" i="202"/>
  <c r="BK65" i="202"/>
  <c r="BL65" i="202"/>
  <c r="BM65" i="202"/>
  <c r="BN65" i="202"/>
  <c r="BO65" i="202"/>
  <c r="BP65" i="202"/>
  <c r="BQ65" i="202"/>
  <c r="BR65" i="202"/>
  <c r="BS65" i="202"/>
  <c r="A66" i="202"/>
  <c r="B66" i="202"/>
  <c r="C66" i="202"/>
  <c r="D66" i="202"/>
  <c r="E66" i="202"/>
  <c r="F66" i="202"/>
  <c r="G66" i="202"/>
  <c r="H66" i="202"/>
  <c r="I66" i="202"/>
  <c r="J66" i="202"/>
  <c r="K66" i="202"/>
  <c r="L66" i="202"/>
  <c r="M66" i="202"/>
  <c r="N66" i="202"/>
  <c r="O66" i="202"/>
  <c r="P66" i="202"/>
  <c r="Q66" i="202"/>
  <c r="R66" i="202"/>
  <c r="S66" i="202"/>
  <c r="T66" i="202"/>
  <c r="U66" i="202"/>
  <c r="V66" i="202"/>
  <c r="W66" i="202"/>
  <c r="AA66" i="202"/>
  <c r="AB66" i="202"/>
  <c r="AC66" i="202"/>
  <c r="AD66" i="202"/>
  <c r="AE66" i="202"/>
  <c r="AF66" i="202"/>
  <c r="AG66" i="202"/>
  <c r="AH66" i="202"/>
  <c r="AI66" i="202"/>
  <c r="AJ66" i="202"/>
  <c r="AK66" i="202"/>
  <c r="AL66" i="202"/>
  <c r="AM66" i="202"/>
  <c r="AN66" i="202"/>
  <c r="AO66" i="202"/>
  <c r="AP66" i="202"/>
  <c r="AQ66" i="202"/>
  <c r="AR66" i="202"/>
  <c r="AS66" i="202"/>
  <c r="AT66" i="202"/>
  <c r="AU66" i="202"/>
  <c r="AV66" i="202"/>
  <c r="AW66" i="202"/>
  <c r="AX66" i="202"/>
  <c r="AY66" i="202"/>
  <c r="AZ66" i="202"/>
  <c r="BA66" i="202"/>
  <c r="BB66" i="202"/>
  <c r="BC66" i="202"/>
  <c r="BD66" i="202"/>
  <c r="BE66" i="202"/>
  <c r="BF66" i="202"/>
  <c r="BG66" i="202"/>
  <c r="BH66" i="202"/>
  <c r="BI66" i="202"/>
  <c r="BJ66" i="202"/>
  <c r="BK66" i="202"/>
  <c r="BL66" i="202"/>
  <c r="BM66" i="202"/>
  <c r="BN66" i="202"/>
  <c r="BO66" i="202"/>
  <c r="BP66" i="202"/>
  <c r="BQ66" i="202"/>
  <c r="BR66" i="202"/>
  <c r="BS66" i="202"/>
  <c r="A67" i="202"/>
  <c r="B67" i="202"/>
  <c r="C67" i="202"/>
  <c r="D67" i="202"/>
  <c r="E67" i="202"/>
  <c r="F67" i="202"/>
  <c r="G67" i="202"/>
  <c r="H67" i="202"/>
  <c r="I67" i="202"/>
  <c r="J67" i="202"/>
  <c r="K67" i="202"/>
  <c r="L67" i="202"/>
  <c r="M67" i="202"/>
  <c r="N67" i="202"/>
  <c r="O67" i="202"/>
  <c r="P67" i="202"/>
  <c r="Q67" i="202"/>
  <c r="R67" i="202"/>
  <c r="S67" i="202"/>
  <c r="T67" i="202"/>
  <c r="U67" i="202"/>
  <c r="V67" i="202"/>
  <c r="W67" i="202"/>
  <c r="AA67" i="202"/>
  <c r="AB67" i="202"/>
  <c r="AC67" i="202"/>
  <c r="AD67" i="202"/>
  <c r="AE67" i="202"/>
  <c r="AF67" i="202"/>
  <c r="AG67" i="202"/>
  <c r="AH67" i="202"/>
  <c r="AI67" i="202"/>
  <c r="AJ67" i="202"/>
  <c r="AK67" i="202"/>
  <c r="AL67" i="202"/>
  <c r="AM67" i="202"/>
  <c r="AN67" i="202"/>
  <c r="AO67" i="202"/>
  <c r="AP67" i="202"/>
  <c r="AQ67" i="202"/>
  <c r="AR67" i="202"/>
  <c r="AS67" i="202"/>
  <c r="AT67" i="202"/>
  <c r="AU67" i="202"/>
  <c r="AV67" i="202"/>
  <c r="AW67" i="202"/>
  <c r="AX67" i="202"/>
  <c r="AY67" i="202"/>
  <c r="AZ67" i="202"/>
  <c r="BA67" i="202"/>
  <c r="BB67" i="202"/>
  <c r="BC67" i="202"/>
  <c r="BD67" i="202"/>
  <c r="BE67" i="202"/>
  <c r="BF67" i="202"/>
  <c r="BG67" i="202"/>
  <c r="BH67" i="202"/>
  <c r="BI67" i="202"/>
  <c r="BJ67" i="202"/>
  <c r="BK67" i="202"/>
  <c r="BL67" i="202"/>
  <c r="BM67" i="202"/>
  <c r="BN67" i="202"/>
  <c r="BO67" i="202"/>
  <c r="BP67" i="202"/>
  <c r="BQ67" i="202"/>
  <c r="BR67" i="202"/>
  <c r="BS67" i="202"/>
  <c r="A68" i="202"/>
  <c r="B68" i="202"/>
  <c r="C68" i="202"/>
  <c r="D68" i="202"/>
  <c r="E68" i="202"/>
  <c r="F68" i="202"/>
  <c r="G68" i="202"/>
  <c r="H68" i="202"/>
  <c r="I68" i="202"/>
  <c r="J68" i="202"/>
  <c r="K68" i="202"/>
  <c r="L68" i="202"/>
  <c r="M68" i="202"/>
  <c r="N68" i="202"/>
  <c r="O68" i="202"/>
  <c r="P68" i="202"/>
  <c r="Q68" i="202"/>
  <c r="R68" i="202"/>
  <c r="S68" i="202"/>
  <c r="T68" i="202"/>
  <c r="U68" i="202"/>
  <c r="V68" i="202"/>
  <c r="W68" i="202"/>
  <c r="AA68" i="202"/>
  <c r="AB68" i="202"/>
  <c r="AC68" i="202"/>
  <c r="AD68" i="202"/>
  <c r="AE68" i="202"/>
  <c r="AF68" i="202"/>
  <c r="AG68" i="202"/>
  <c r="AH68" i="202"/>
  <c r="AI68" i="202"/>
  <c r="AJ68" i="202"/>
  <c r="AK68" i="202"/>
  <c r="AL68" i="202"/>
  <c r="AM68" i="202"/>
  <c r="AN68" i="202"/>
  <c r="AO68" i="202"/>
  <c r="AP68" i="202"/>
  <c r="AQ68" i="202"/>
  <c r="AR68" i="202"/>
  <c r="AS68" i="202"/>
  <c r="AT68" i="202"/>
  <c r="AU68" i="202"/>
  <c r="AV68" i="202"/>
  <c r="AW68" i="202"/>
  <c r="AX68" i="202"/>
  <c r="AY68" i="202"/>
  <c r="AZ68" i="202"/>
  <c r="BA68" i="202"/>
  <c r="BB68" i="202"/>
  <c r="BC68" i="202"/>
  <c r="BD68" i="202"/>
  <c r="BE68" i="202"/>
  <c r="BF68" i="202"/>
  <c r="BG68" i="202"/>
  <c r="BH68" i="202"/>
  <c r="BI68" i="202"/>
  <c r="BJ68" i="202"/>
  <c r="BK68" i="202"/>
  <c r="BL68" i="202"/>
  <c r="BM68" i="202"/>
  <c r="BN68" i="202"/>
  <c r="BO68" i="202"/>
  <c r="BP68" i="202"/>
  <c r="BQ68" i="202"/>
  <c r="BR68" i="202"/>
  <c r="BS68" i="202"/>
  <c r="A69" i="202"/>
  <c r="B69" i="202"/>
  <c r="C69" i="202"/>
  <c r="D69" i="202"/>
  <c r="E69" i="202"/>
  <c r="F69" i="202"/>
  <c r="G69" i="202"/>
  <c r="H69" i="202"/>
  <c r="I69" i="202"/>
  <c r="J69" i="202"/>
  <c r="K69" i="202"/>
  <c r="L69" i="202"/>
  <c r="M69" i="202"/>
  <c r="N69" i="202"/>
  <c r="O69" i="202"/>
  <c r="P69" i="202"/>
  <c r="Q69" i="202"/>
  <c r="R69" i="202"/>
  <c r="S69" i="202"/>
  <c r="T69" i="202"/>
  <c r="U69" i="202"/>
  <c r="V69" i="202"/>
  <c r="W69" i="202"/>
  <c r="AA69" i="202"/>
  <c r="AB69" i="202"/>
  <c r="AC69" i="202"/>
  <c r="AD69" i="202"/>
  <c r="AE69" i="202"/>
  <c r="AF69" i="202"/>
  <c r="AG69" i="202"/>
  <c r="AH69" i="202"/>
  <c r="AI69" i="202"/>
  <c r="AJ69" i="202"/>
  <c r="AK69" i="202"/>
  <c r="AL69" i="202"/>
  <c r="AM69" i="202"/>
  <c r="AN69" i="202"/>
  <c r="AO69" i="202"/>
  <c r="AP69" i="202"/>
  <c r="AQ69" i="202"/>
  <c r="AR69" i="202"/>
  <c r="AS69" i="202"/>
  <c r="AT69" i="202"/>
  <c r="AU69" i="202"/>
  <c r="AV69" i="202"/>
  <c r="AW69" i="202"/>
  <c r="AX69" i="202"/>
  <c r="AY69" i="202"/>
  <c r="AZ69" i="202"/>
  <c r="BA69" i="202"/>
  <c r="BB69" i="202"/>
  <c r="BC69" i="202"/>
  <c r="BD69" i="202"/>
  <c r="BE69" i="202"/>
  <c r="BF69" i="202"/>
  <c r="BG69" i="202"/>
  <c r="BH69" i="202"/>
  <c r="BI69" i="202"/>
  <c r="BJ69" i="202"/>
  <c r="BK69" i="202"/>
  <c r="BL69" i="202"/>
  <c r="BM69" i="202"/>
  <c r="BN69" i="202"/>
  <c r="BO69" i="202"/>
  <c r="BP69" i="202"/>
  <c r="BQ69" i="202"/>
  <c r="BR69" i="202"/>
  <c r="BS69" i="202"/>
  <c r="A70" i="202"/>
  <c r="B70" i="202"/>
  <c r="C70" i="202"/>
  <c r="D70" i="202"/>
  <c r="E70" i="202"/>
  <c r="F70" i="202"/>
  <c r="G70" i="202"/>
  <c r="H70" i="202"/>
  <c r="I70" i="202"/>
  <c r="J70" i="202"/>
  <c r="K70" i="202"/>
  <c r="L70" i="202"/>
  <c r="M70" i="202"/>
  <c r="N70" i="202"/>
  <c r="O70" i="202"/>
  <c r="P70" i="202"/>
  <c r="Q70" i="202"/>
  <c r="R70" i="202"/>
  <c r="S70" i="202"/>
  <c r="T70" i="202"/>
  <c r="U70" i="202"/>
  <c r="V70" i="202"/>
  <c r="W70" i="202"/>
  <c r="AA70" i="202"/>
  <c r="AB70" i="202"/>
  <c r="AC70" i="202"/>
  <c r="AD70" i="202"/>
  <c r="AE70" i="202"/>
  <c r="AF70" i="202"/>
  <c r="AG70" i="202"/>
  <c r="AH70" i="202"/>
  <c r="AI70" i="202"/>
  <c r="AJ70" i="202"/>
  <c r="AK70" i="202"/>
  <c r="AL70" i="202"/>
  <c r="AM70" i="202"/>
  <c r="AN70" i="202"/>
  <c r="AO70" i="202"/>
  <c r="AP70" i="202"/>
  <c r="AQ70" i="202"/>
  <c r="AR70" i="202"/>
  <c r="AS70" i="202"/>
  <c r="AT70" i="202"/>
  <c r="AU70" i="202"/>
  <c r="AV70" i="202"/>
  <c r="AW70" i="202"/>
  <c r="AX70" i="202"/>
  <c r="AY70" i="202"/>
  <c r="AZ70" i="202"/>
  <c r="BA70" i="202"/>
  <c r="BB70" i="202"/>
  <c r="BC70" i="202"/>
  <c r="BD70" i="202"/>
  <c r="BE70" i="202"/>
  <c r="BF70" i="202"/>
  <c r="BG70" i="202"/>
  <c r="BH70" i="202"/>
  <c r="BI70" i="202"/>
  <c r="BJ70" i="202"/>
  <c r="BK70" i="202"/>
  <c r="BL70" i="202"/>
  <c r="BM70" i="202"/>
  <c r="BN70" i="202"/>
  <c r="BO70" i="202"/>
  <c r="BP70" i="202"/>
  <c r="BQ70" i="202"/>
  <c r="BR70" i="202"/>
  <c r="BS70" i="202"/>
  <c r="A71" i="202"/>
  <c r="B71" i="202"/>
  <c r="C71" i="202"/>
  <c r="D71" i="202"/>
  <c r="E71" i="202"/>
  <c r="F71" i="202"/>
  <c r="G71" i="202"/>
  <c r="H71" i="202"/>
  <c r="I71" i="202"/>
  <c r="J71" i="202"/>
  <c r="K71" i="202"/>
  <c r="L71" i="202"/>
  <c r="M71" i="202"/>
  <c r="N71" i="202"/>
  <c r="O71" i="202"/>
  <c r="P71" i="202"/>
  <c r="Q71" i="202"/>
  <c r="R71" i="202"/>
  <c r="S71" i="202"/>
  <c r="T71" i="202"/>
  <c r="U71" i="202"/>
  <c r="V71" i="202"/>
  <c r="W71" i="202"/>
  <c r="AA71" i="202"/>
  <c r="AB71" i="202"/>
  <c r="AC71" i="202"/>
  <c r="AD71" i="202"/>
  <c r="AE71" i="202"/>
  <c r="AF71" i="202"/>
  <c r="AG71" i="202"/>
  <c r="AH71" i="202"/>
  <c r="AI71" i="202"/>
  <c r="AJ71" i="202"/>
  <c r="AK71" i="202"/>
  <c r="AL71" i="202"/>
  <c r="AM71" i="202"/>
  <c r="AN71" i="202"/>
  <c r="AO71" i="202"/>
  <c r="AP71" i="202"/>
  <c r="AQ71" i="202"/>
  <c r="AR71" i="202"/>
  <c r="AS71" i="202"/>
  <c r="AT71" i="202"/>
  <c r="AU71" i="202"/>
  <c r="AV71" i="202"/>
  <c r="AW71" i="202"/>
  <c r="AX71" i="202"/>
  <c r="AY71" i="202"/>
  <c r="AZ71" i="202"/>
  <c r="BA71" i="202"/>
  <c r="BB71" i="202"/>
  <c r="BC71" i="202"/>
  <c r="BD71" i="202"/>
  <c r="BE71" i="202"/>
  <c r="BF71" i="202"/>
  <c r="BG71" i="202"/>
  <c r="BH71" i="202"/>
  <c r="BI71" i="202"/>
  <c r="BJ71" i="202"/>
  <c r="BK71" i="202"/>
  <c r="BL71" i="202"/>
  <c r="BM71" i="202"/>
  <c r="BN71" i="202"/>
  <c r="BO71" i="202"/>
  <c r="BP71" i="202"/>
  <c r="BQ71" i="202"/>
  <c r="BR71" i="202"/>
  <c r="BS71" i="202"/>
  <c r="A72" i="202"/>
  <c r="B72" i="202"/>
  <c r="C72" i="202"/>
  <c r="D72" i="202"/>
  <c r="E72" i="202"/>
  <c r="F72" i="202"/>
  <c r="G72" i="202"/>
  <c r="H72" i="202"/>
  <c r="I72" i="202"/>
  <c r="J72" i="202"/>
  <c r="K72" i="202"/>
  <c r="L72" i="202"/>
  <c r="M72" i="202"/>
  <c r="N72" i="202"/>
  <c r="O72" i="202"/>
  <c r="P72" i="202"/>
  <c r="Q72" i="202"/>
  <c r="R72" i="202"/>
  <c r="S72" i="202"/>
  <c r="T72" i="202"/>
  <c r="U72" i="202"/>
  <c r="V72" i="202"/>
  <c r="W72" i="202"/>
  <c r="AA72" i="202"/>
  <c r="AB72" i="202"/>
  <c r="AC72" i="202"/>
  <c r="AD72" i="202"/>
  <c r="AE72" i="202"/>
  <c r="AF72" i="202"/>
  <c r="AG72" i="202"/>
  <c r="AH72" i="202"/>
  <c r="AI72" i="202"/>
  <c r="AJ72" i="202"/>
  <c r="AK72" i="202"/>
  <c r="AL72" i="202"/>
  <c r="AM72" i="202"/>
  <c r="AN72" i="202"/>
  <c r="AO72" i="202"/>
  <c r="AP72" i="202"/>
  <c r="AQ72" i="202"/>
  <c r="AR72" i="202"/>
  <c r="AS72" i="202"/>
  <c r="AT72" i="202"/>
  <c r="AU72" i="202"/>
  <c r="AV72" i="202"/>
  <c r="AW72" i="202"/>
  <c r="AX72" i="202"/>
  <c r="AY72" i="202"/>
  <c r="AZ72" i="202"/>
  <c r="BA72" i="202"/>
  <c r="BB72" i="202"/>
  <c r="BC72" i="202"/>
  <c r="BD72" i="202"/>
  <c r="BE72" i="202"/>
  <c r="BF72" i="202"/>
  <c r="BG72" i="202"/>
  <c r="BH72" i="202"/>
  <c r="BI72" i="202"/>
  <c r="BJ72" i="202"/>
  <c r="BK72" i="202"/>
  <c r="BL72" i="202"/>
  <c r="BM72" i="202"/>
  <c r="BN72" i="202"/>
  <c r="BO72" i="202"/>
  <c r="BP72" i="202"/>
  <c r="BQ72" i="202"/>
  <c r="BR72" i="202"/>
  <c r="BS72" i="202"/>
  <c r="A73" i="202"/>
  <c r="B73" i="202"/>
  <c r="C73" i="202"/>
  <c r="D73" i="202"/>
  <c r="E73" i="202"/>
  <c r="F73" i="202"/>
  <c r="G73" i="202"/>
  <c r="H73" i="202"/>
  <c r="I73" i="202"/>
  <c r="J73" i="202"/>
  <c r="K73" i="202"/>
  <c r="L73" i="202"/>
  <c r="M73" i="202"/>
  <c r="N73" i="202"/>
  <c r="O73" i="202"/>
  <c r="P73" i="202"/>
  <c r="Q73" i="202"/>
  <c r="R73" i="202"/>
  <c r="S73" i="202"/>
  <c r="T73" i="202"/>
  <c r="U73" i="202"/>
  <c r="V73" i="202"/>
  <c r="W73" i="202"/>
  <c r="AA73" i="202"/>
  <c r="AB73" i="202"/>
  <c r="AC73" i="202"/>
  <c r="AD73" i="202"/>
  <c r="AE73" i="202"/>
  <c r="AF73" i="202"/>
  <c r="AG73" i="202"/>
  <c r="AH73" i="202"/>
  <c r="AI73" i="202"/>
  <c r="AJ73" i="202"/>
  <c r="AK73" i="202"/>
  <c r="AL73" i="202"/>
  <c r="AM73" i="202"/>
  <c r="AN73" i="202"/>
  <c r="AO73" i="202"/>
  <c r="AP73" i="202"/>
  <c r="AQ73" i="202"/>
  <c r="AR73" i="202"/>
  <c r="AS73" i="202"/>
  <c r="AT73" i="202"/>
  <c r="AU73" i="202"/>
  <c r="AV73" i="202"/>
  <c r="AW73" i="202"/>
  <c r="AX73" i="202"/>
  <c r="AY73" i="202"/>
  <c r="AZ73" i="202"/>
  <c r="BA73" i="202"/>
  <c r="BB73" i="202"/>
  <c r="BC73" i="202"/>
  <c r="BD73" i="202"/>
  <c r="BE73" i="202"/>
  <c r="BF73" i="202"/>
  <c r="BG73" i="202"/>
  <c r="BH73" i="202"/>
  <c r="BI73" i="202"/>
  <c r="BJ73" i="202"/>
  <c r="BK73" i="202"/>
  <c r="BL73" i="202"/>
  <c r="BM73" i="202"/>
  <c r="BN73" i="202"/>
  <c r="BO73" i="202"/>
  <c r="BP73" i="202"/>
  <c r="BQ73" i="202"/>
  <c r="BR73" i="202"/>
  <c r="BS73" i="202"/>
  <c r="A74" i="202"/>
  <c r="B74" i="202"/>
  <c r="C74" i="202"/>
  <c r="D74" i="202"/>
  <c r="E74" i="202"/>
  <c r="F74" i="202"/>
  <c r="G74" i="202"/>
  <c r="H74" i="202"/>
  <c r="I74" i="202"/>
  <c r="J74" i="202"/>
  <c r="K74" i="202"/>
  <c r="L74" i="202"/>
  <c r="M74" i="202"/>
  <c r="N74" i="202"/>
  <c r="O74" i="202"/>
  <c r="P74" i="202"/>
  <c r="Q74" i="202"/>
  <c r="R74" i="202"/>
  <c r="S74" i="202"/>
  <c r="T74" i="202"/>
  <c r="U74" i="202"/>
  <c r="V74" i="202"/>
  <c r="W74" i="202"/>
  <c r="AA74" i="202"/>
  <c r="AB74" i="202"/>
  <c r="AC74" i="202"/>
  <c r="AD74" i="202"/>
  <c r="AE74" i="202"/>
  <c r="AF74" i="202"/>
  <c r="AG74" i="202"/>
  <c r="AH74" i="202"/>
  <c r="AI74" i="202"/>
  <c r="AJ74" i="202"/>
  <c r="AK74" i="202"/>
  <c r="AL74" i="202"/>
  <c r="AM74" i="202"/>
  <c r="AN74" i="202"/>
  <c r="AO74" i="202"/>
  <c r="AP74" i="202"/>
  <c r="AQ74" i="202"/>
  <c r="AR74" i="202"/>
  <c r="AS74" i="202"/>
  <c r="AT74" i="202"/>
  <c r="AU74" i="202"/>
  <c r="AV74" i="202"/>
  <c r="AW74" i="202"/>
  <c r="AX74" i="202"/>
  <c r="AY74" i="202"/>
  <c r="AZ74" i="202"/>
  <c r="BA74" i="202"/>
  <c r="BB74" i="202"/>
  <c r="BC74" i="202"/>
  <c r="BD74" i="202"/>
  <c r="BE74" i="202"/>
  <c r="BF74" i="202"/>
  <c r="BG74" i="202"/>
  <c r="BH74" i="202"/>
  <c r="BI74" i="202"/>
  <c r="BJ74" i="202"/>
  <c r="BK74" i="202"/>
  <c r="BL74" i="202"/>
  <c r="BM74" i="202"/>
  <c r="BN74" i="202"/>
  <c r="BO74" i="202"/>
  <c r="BP74" i="202"/>
  <c r="BQ74" i="202"/>
  <c r="BR74" i="202"/>
  <c r="BS74" i="202"/>
  <c r="A75" i="202"/>
  <c r="B75" i="202"/>
  <c r="C75" i="202"/>
  <c r="D75" i="202"/>
  <c r="E75" i="202"/>
  <c r="F75" i="202"/>
  <c r="G75" i="202"/>
  <c r="H75" i="202"/>
  <c r="I75" i="202"/>
  <c r="J75" i="202"/>
  <c r="K75" i="202"/>
  <c r="L75" i="202"/>
  <c r="M75" i="202"/>
  <c r="N75" i="202"/>
  <c r="O75" i="202"/>
  <c r="P75" i="202"/>
  <c r="Q75" i="202"/>
  <c r="R75" i="202"/>
  <c r="S75" i="202"/>
  <c r="T75" i="202"/>
  <c r="U75" i="202"/>
  <c r="V75" i="202"/>
  <c r="W75" i="202"/>
  <c r="AA75" i="202"/>
  <c r="AB75" i="202"/>
  <c r="AC75" i="202"/>
  <c r="AD75" i="202"/>
  <c r="AE75" i="202"/>
  <c r="AF75" i="202"/>
  <c r="AG75" i="202"/>
  <c r="AH75" i="202"/>
  <c r="AI75" i="202"/>
  <c r="AJ75" i="202"/>
  <c r="AK75" i="202"/>
  <c r="AL75" i="202"/>
  <c r="AM75" i="202"/>
  <c r="AN75" i="202"/>
  <c r="AO75" i="202"/>
  <c r="AP75" i="202"/>
  <c r="AQ75" i="202"/>
  <c r="AR75" i="202"/>
  <c r="AS75" i="202"/>
  <c r="AT75" i="202"/>
  <c r="AU75" i="202"/>
  <c r="AV75" i="202"/>
  <c r="AW75" i="202"/>
  <c r="AX75" i="202"/>
  <c r="AY75" i="202"/>
  <c r="AZ75" i="202"/>
  <c r="BA75" i="202"/>
  <c r="BB75" i="202"/>
  <c r="BC75" i="202"/>
  <c r="BD75" i="202"/>
  <c r="BE75" i="202"/>
  <c r="BF75" i="202"/>
  <c r="BG75" i="202"/>
  <c r="BH75" i="202"/>
  <c r="BI75" i="202"/>
  <c r="BJ75" i="202"/>
  <c r="BK75" i="202"/>
  <c r="BL75" i="202"/>
  <c r="BM75" i="202"/>
  <c r="BN75" i="202"/>
  <c r="BO75" i="202"/>
  <c r="BP75" i="202"/>
  <c r="BQ75" i="202"/>
  <c r="BR75" i="202"/>
  <c r="BS75" i="202"/>
  <c r="A76" i="202"/>
  <c r="B76" i="202"/>
  <c r="C76" i="202"/>
  <c r="D76" i="202"/>
  <c r="E76" i="202"/>
  <c r="F76" i="202"/>
  <c r="G76" i="202"/>
  <c r="H76" i="202"/>
  <c r="I76" i="202"/>
  <c r="J76" i="202"/>
  <c r="K76" i="202"/>
  <c r="L76" i="202"/>
  <c r="M76" i="202"/>
  <c r="N76" i="202"/>
  <c r="O76" i="202"/>
  <c r="P76" i="202"/>
  <c r="Q76" i="202"/>
  <c r="R76" i="202"/>
  <c r="S76" i="202"/>
  <c r="T76" i="202"/>
  <c r="U76" i="202"/>
  <c r="V76" i="202"/>
  <c r="W76" i="202"/>
  <c r="AA76" i="202"/>
  <c r="AB76" i="202"/>
  <c r="AC76" i="202"/>
  <c r="AD76" i="202"/>
  <c r="AE76" i="202"/>
  <c r="AF76" i="202"/>
  <c r="AG76" i="202"/>
  <c r="AH76" i="202"/>
  <c r="AI76" i="202"/>
  <c r="AJ76" i="202"/>
  <c r="AK76" i="202"/>
  <c r="AL76" i="202"/>
  <c r="AM76" i="202"/>
  <c r="AN76" i="202"/>
  <c r="AO76" i="202"/>
  <c r="AP76" i="202"/>
  <c r="AQ76" i="202"/>
  <c r="AR76" i="202"/>
  <c r="AS76" i="202"/>
  <c r="AT76" i="202"/>
  <c r="AU76" i="202"/>
  <c r="AV76" i="202"/>
  <c r="AW76" i="202"/>
  <c r="AX76" i="202"/>
  <c r="AY76" i="202"/>
  <c r="AZ76" i="202"/>
  <c r="BA76" i="202"/>
  <c r="BB76" i="202"/>
  <c r="BC76" i="202"/>
  <c r="BD76" i="202"/>
  <c r="BE76" i="202"/>
  <c r="BF76" i="202"/>
  <c r="BG76" i="202"/>
  <c r="BH76" i="202"/>
  <c r="BI76" i="202"/>
  <c r="BJ76" i="202"/>
  <c r="BK76" i="202"/>
  <c r="BL76" i="202"/>
  <c r="BM76" i="202"/>
  <c r="BN76" i="202"/>
  <c r="BO76" i="202"/>
  <c r="BP76" i="202"/>
  <c r="BQ76" i="202"/>
  <c r="BR76" i="202"/>
  <c r="BS76" i="202"/>
  <c r="A77" i="202"/>
  <c r="B77" i="202"/>
  <c r="C77" i="202"/>
  <c r="D77" i="202"/>
  <c r="E77" i="202"/>
  <c r="F77" i="202"/>
  <c r="G77" i="202"/>
  <c r="H77" i="202"/>
  <c r="I77" i="202"/>
  <c r="J77" i="202"/>
  <c r="K77" i="202"/>
  <c r="L77" i="202"/>
  <c r="M77" i="202"/>
  <c r="N77" i="202"/>
  <c r="O77" i="202"/>
  <c r="P77" i="202"/>
  <c r="Q77" i="202"/>
  <c r="R77" i="202"/>
  <c r="S77" i="202"/>
  <c r="T77" i="202"/>
  <c r="U77" i="202"/>
  <c r="V77" i="202"/>
  <c r="W77" i="202"/>
  <c r="AA77" i="202"/>
  <c r="AB77" i="202"/>
  <c r="AC77" i="202"/>
  <c r="AD77" i="202"/>
  <c r="AE77" i="202"/>
  <c r="AF77" i="202"/>
  <c r="AG77" i="202"/>
  <c r="AH77" i="202"/>
  <c r="AI77" i="202"/>
  <c r="AJ77" i="202"/>
  <c r="AK77" i="202"/>
  <c r="AL77" i="202"/>
  <c r="AM77" i="202"/>
  <c r="AN77" i="202"/>
  <c r="AO77" i="202"/>
  <c r="AP77" i="202"/>
  <c r="AQ77" i="202"/>
  <c r="AR77" i="202"/>
  <c r="AS77" i="202"/>
  <c r="AT77" i="202"/>
  <c r="AU77" i="202"/>
  <c r="AV77" i="202"/>
  <c r="AW77" i="202"/>
  <c r="AX77" i="202"/>
  <c r="AY77" i="202"/>
  <c r="AZ77" i="202"/>
  <c r="BA77" i="202"/>
  <c r="BB77" i="202"/>
  <c r="BC77" i="202"/>
  <c r="BD77" i="202"/>
  <c r="BE77" i="202"/>
  <c r="BF77" i="202"/>
  <c r="BG77" i="202"/>
  <c r="BH77" i="202"/>
  <c r="BI77" i="202"/>
  <c r="BJ77" i="202"/>
  <c r="BK77" i="202"/>
  <c r="BL77" i="202"/>
  <c r="BM77" i="202"/>
  <c r="BN77" i="202"/>
  <c r="BO77" i="202"/>
  <c r="BP77" i="202"/>
  <c r="BQ77" i="202"/>
  <c r="BR77" i="202"/>
  <c r="BS77" i="202"/>
  <c r="A78" i="202"/>
  <c r="B78" i="202"/>
  <c r="C78" i="202"/>
  <c r="D78" i="202"/>
  <c r="E78" i="202"/>
  <c r="F78" i="202"/>
  <c r="G78" i="202"/>
  <c r="H78" i="202"/>
  <c r="I78" i="202"/>
  <c r="J78" i="202"/>
  <c r="K78" i="202"/>
  <c r="L78" i="202"/>
  <c r="M78" i="202"/>
  <c r="N78" i="202"/>
  <c r="O78" i="202"/>
  <c r="P78" i="202"/>
  <c r="Q78" i="202"/>
  <c r="R78" i="202"/>
  <c r="S78" i="202"/>
  <c r="T78" i="202"/>
  <c r="U78" i="202"/>
  <c r="V78" i="202"/>
  <c r="W78" i="202"/>
  <c r="AA78" i="202"/>
  <c r="AB78" i="202"/>
  <c r="AC78" i="202"/>
  <c r="AD78" i="202"/>
  <c r="AE78" i="202"/>
  <c r="AF78" i="202"/>
  <c r="AG78" i="202"/>
  <c r="AH78" i="202"/>
  <c r="AI78" i="202"/>
  <c r="AJ78" i="202"/>
  <c r="AK78" i="202"/>
  <c r="AL78" i="202"/>
  <c r="AM78" i="202"/>
  <c r="AN78" i="202"/>
  <c r="AO78" i="202"/>
  <c r="AP78" i="202"/>
  <c r="AQ78" i="202"/>
  <c r="AR78" i="202"/>
  <c r="AS78" i="202"/>
  <c r="AT78" i="202"/>
  <c r="AU78" i="202"/>
  <c r="AV78" i="202"/>
  <c r="AW78" i="202"/>
  <c r="AX78" i="202"/>
  <c r="AY78" i="202"/>
  <c r="AZ78" i="202"/>
  <c r="BA78" i="202"/>
  <c r="BB78" i="202"/>
  <c r="BC78" i="202"/>
  <c r="BD78" i="202"/>
  <c r="BE78" i="202"/>
  <c r="BF78" i="202"/>
  <c r="BG78" i="202"/>
  <c r="BH78" i="202"/>
  <c r="BI78" i="202"/>
  <c r="BJ78" i="202"/>
  <c r="BK78" i="202"/>
  <c r="BL78" i="202"/>
  <c r="BM78" i="202"/>
  <c r="BN78" i="202"/>
  <c r="BO78" i="202"/>
  <c r="BP78" i="202"/>
  <c r="BQ78" i="202"/>
  <c r="BR78" i="202"/>
  <c r="BS78" i="202"/>
  <c r="A79" i="202"/>
  <c r="B79" i="202"/>
  <c r="C79" i="202"/>
  <c r="D79" i="202"/>
  <c r="E79" i="202"/>
  <c r="F79" i="202"/>
  <c r="G79" i="202"/>
  <c r="H79" i="202"/>
  <c r="I79" i="202"/>
  <c r="J79" i="202"/>
  <c r="K79" i="202"/>
  <c r="L79" i="202"/>
  <c r="M79" i="202"/>
  <c r="N79" i="202"/>
  <c r="O79" i="202"/>
  <c r="P79" i="202"/>
  <c r="Q79" i="202"/>
  <c r="R79" i="202"/>
  <c r="S79" i="202"/>
  <c r="T79" i="202"/>
  <c r="U79" i="202"/>
  <c r="V79" i="202"/>
  <c r="W79" i="202"/>
  <c r="AA79" i="202"/>
  <c r="AB79" i="202"/>
  <c r="AC79" i="202"/>
  <c r="AD79" i="202"/>
  <c r="AE79" i="202"/>
  <c r="AF79" i="202"/>
  <c r="AG79" i="202"/>
  <c r="AH79" i="202"/>
  <c r="AI79" i="202"/>
  <c r="AJ79" i="202"/>
  <c r="AK79" i="202"/>
  <c r="AL79" i="202"/>
  <c r="AM79" i="202"/>
  <c r="AN79" i="202"/>
  <c r="AO79" i="202"/>
  <c r="AP79" i="202"/>
  <c r="AQ79" i="202"/>
  <c r="AR79" i="202"/>
  <c r="AS79" i="202"/>
  <c r="AT79" i="202"/>
  <c r="AU79" i="202"/>
  <c r="AV79" i="202"/>
  <c r="AW79" i="202"/>
  <c r="AX79" i="202"/>
  <c r="AY79" i="202"/>
  <c r="AZ79" i="202"/>
  <c r="BA79" i="202"/>
  <c r="BB79" i="202"/>
  <c r="BC79" i="202"/>
  <c r="BD79" i="202"/>
  <c r="BE79" i="202"/>
  <c r="BF79" i="202"/>
  <c r="BG79" i="202"/>
  <c r="BH79" i="202"/>
  <c r="BI79" i="202"/>
  <c r="BJ79" i="202"/>
  <c r="BK79" i="202"/>
  <c r="BL79" i="202"/>
  <c r="BM79" i="202"/>
  <c r="BN79" i="202"/>
  <c r="BO79" i="202"/>
  <c r="BP79" i="202"/>
  <c r="BQ79" i="202"/>
  <c r="BR79" i="202"/>
  <c r="BS79" i="202"/>
  <c r="A80" i="202"/>
  <c r="B80" i="202"/>
  <c r="C80" i="202"/>
  <c r="D80" i="202"/>
  <c r="E80" i="202"/>
  <c r="F80" i="202"/>
  <c r="G80" i="202"/>
  <c r="H80" i="202"/>
  <c r="I80" i="202"/>
  <c r="J80" i="202"/>
  <c r="K80" i="202"/>
  <c r="L80" i="202"/>
  <c r="M80" i="202"/>
  <c r="N80" i="202"/>
  <c r="O80" i="202"/>
  <c r="P80" i="202"/>
  <c r="Q80" i="202"/>
  <c r="R80" i="202"/>
  <c r="S80" i="202"/>
  <c r="T80" i="202"/>
  <c r="U80" i="202"/>
  <c r="V80" i="202"/>
  <c r="W80" i="202"/>
  <c r="AA80" i="202"/>
  <c r="AB80" i="202"/>
  <c r="AC80" i="202"/>
  <c r="AD80" i="202"/>
  <c r="AE80" i="202"/>
  <c r="AF80" i="202"/>
  <c r="AG80" i="202"/>
  <c r="AH80" i="202"/>
  <c r="AI80" i="202"/>
  <c r="AJ80" i="202"/>
  <c r="AK80" i="202"/>
  <c r="AL80" i="202"/>
  <c r="AM80" i="202"/>
  <c r="AN80" i="202"/>
  <c r="AO80" i="202"/>
  <c r="AP80" i="202"/>
  <c r="AQ80" i="202"/>
  <c r="AR80" i="202"/>
  <c r="AS80" i="202"/>
  <c r="AT80" i="202"/>
  <c r="AU80" i="202"/>
  <c r="AV80" i="202"/>
  <c r="AW80" i="202"/>
  <c r="AX80" i="202"/>
  <c r="AY80" i="202"/>
  <c r="AZ80" i="202"/>
  <c r="BA80" i="202"/>
  <c r="BB80" i="202"/>
  <c r="BC80" i="202"/>
  <c r="BD80" i="202"/>
  <c r="BE80" i="202"/>
  <c r="BF80" i="202"/>
  <c r="BG80" i="202"/>
  <c r="BH80" i="202"/>
  <c r="BI80" i="202"/>
  <c r="BJ80" i="202"/>
  <c r="BK80" i="202"/>
  <c r="BL80" i="202"/>
  <c r="BM80" i="202"/>
  <c r="BN80" i="202"/>
  <c r="BO80" i="202"/>
  <c r="BP80" i="202"/>
  <c r="BQ80" i="202"/>
  <c r="BR80" i="202"/>
  <c r="BS80" i="202"/>
  <c r="A81" i="202"/>
  <c r="B81" i="202"/>
  <c r="C81" i="202"/>
  <c r="D81" i="202"/>
  <c r="E81" i="202"/>
  <c r="F81" i="202"/>
  <c r="G81" i="202"/>
  <c r="H81" i="202"/>
  <c r="I81" i="202"/>
  <c r="J81" i="202"/>
  <c r="K81" i="202"/>
  <c r="L81" i="202"/>
  <c r="M81" i="202"/>
  <c r="N81" i="202"/>
  <c r="O81" i="202"/>
  <c r="P81" i="202"/>
  <c r="Q81" i="202"/>
  <c r="R81" i="202"/>
  <c r="S81" i="202"/>
  <c r="T81" i="202"/>
  <c r="U81" i="202"/>
  <c r="V81" i="202"/>
  <c r="W81" i="202"/>
  <c r="AA81" i="202"/>
  <c r="AB81" i="202"/>
  <c r="AC81" i="202"/>
  <c r="AD81" i="202"/>
  <c r="AE81" i="202"/>
  <c r="AF81" i="202"/>
  <c r="AG81" i="202"/>
  <c r="AH81" i="202"/>
  <c r="AI81" i="202"/>
  <c r="AJ81" i="202"/>
  <c r="AK81" i="202"/>
  <c r="AL81" i="202"/>
  <c r="AM81" i="202"/>
  <c r="AN81" i="202"/>
  <c r="AO81" i="202"/>
  <c r="AP81" i="202"/>
  <c r="AQ81" i="202"/>
  <c r="AR81" i="202"/>
  <c r="AS81" i="202"/>
  <c r="AT81" i="202"/>
  <c r="AU81" i="202"/>
  <c r="AV81" i="202"/>
  <c r="AW81" i="202"/>
  <c r="AX81" i="202"/>
  <c r="AY81" i="202"/>
  <c r="AZ81" i="202"/>
  <c r="BA81" i="202"/>
  <c r="BB81" i="202"/>
  <c r="BC81" i="202"/>
  <c r="BD81" i="202"/>
  <c r="BE81" i="202"/>
  <c r="BF81" i="202"/>
  <c r="BG81" i="202"/>
  <c r="BH81" i="202"/>
  <c r="BI81" i="202"/>
  <c r="BJ81" i="202"/>
  <c r="BK81" i="202"/>
  <c r="BL81" i="202"/>
  <c r="BM81" i="202"/>
  <c r="BN81" i="202"/>
  <c r="BO81" i="202"/>
  <c r="BP81" i="202"/>
  <c r="BQ81" i="202"/>
  <c r="BR81" i="202"/>
  <c r="BS81" i="202"/>
  <c r="A82" i="202"/>
  <c r="B82" i="202"/>
  <c r="C82" i="202"/>
  <c r="D82" i="202"/>
  <c r="E82" i="202"/>
  <c r="F82" i="202"/>
  <c r="G82" i="202"/>
  <c r="H82" i="202"/>
  <c r="I82" i="202"/>
  <c r="J82" i="202"/>
  <c r="K82" i="202"/>
  <c r="L82" i="202"/>
  <c r="M82" i="202"/>
  <c r="N82" i="202"/>
  <c r="O82" i="202"/>
  <c r="P82" i="202"/>
  <c r="Q82" i="202"/>
  <c r="R82" i="202"/>
  <c r="S82" i="202"/>
  <c r="T82" i="202"/>
  <c r="U82" i="202"/>
  <c r="V82" i="202"/>
  <c r="W82" i="202"/>
  <c r="AA82" i="202"/>
  <c r="AB82" i="202"/>
  <c r="AC82" i="202"/>
  <c r="AD82" i="202"/>
  <c r="AE82" i="202"/>
  <c r="AF82" i="202"/>
  <c r="AG82" i="202"/>
  <c r="AH82" i="202"/>
  <c r="AI82" i="202"/>
  <c r="AJ82" i="202"/>
  <c r="AK82" i="202"/>
  <c r="AL82" i="202"/>
  <c r="AM82" i="202"/>
  <c r="AN82" i="202"/>
  <c r="AO82" i="202"/>
  <c r="AP82" i="202"/>
  <c r="AQ82" i="202"/>
  <c r="AR82" i="202"/>
  <c r="AS82" i="202"/>
  <c r="AT82" i="202"/>
  <c r="AU82" i="202"/>
  <c r="AV82" i="202"/>
  <c r="AW82" i="202"/>
  <c r="AX82" i="202"/>
  <c r="AY82" i="202"/>
  <c r="AZ82" i="202"/>
  <c r="BA82" i="202"/>
  <c r="BB82" i="202"/>
  <c r="BC82" i="202"/>
  <c r="BD82" i="202"/>
  <c r="BE82" i="202"/>
  <c r="BF82" i="202"/>
  <c r="BG82" i="202"/>
  <c r="BH82" i="202"/>
  <c r="BI82" i="202"/>
  <c r="BJ82" i="202"/>
  <c r="BK82" i="202"/>
  <c r="BL82" i="202"/>
  <c r="BM82" i="202"/>
  <c r="BN82" i="202"/>
  <c r="BO82" i="202"/>
  <c r="BP82" i="202"/>
  <c r="BQ82" i="202"/>
  <c r="BR82" i="202"/>
  <c r="BS82" i="202"/>
  <c r="A83" i="202"/>
  <c r="B83" i="202"/>
  <c r="C83" i="202"/>
  <c r="D83" i="202"/>
  <c r="E83" i="202"/>
  <c r="F83" i="202"/>
  <c r="G83" i="202"/>
  <c r="H83" i="202"/>
  <c r="I83" i="202"/>
  <c r="J83" i="202"/>
  <c r="K83" i="202"/>
  <c r="L83" i="202"/>
  <c r="M83" i="202"/>
  <c r="N83" i="202"/>
  <c r="O83" i="202"/>
  <c r="P83" i="202"/>
  <c r="Q83" i="202"/>
  <c r="R83" i="202"/>
  <c r="S83" i="202"/>
  <c r="T83" i="202"/>
  <c r="U83" i="202"/>
  <c r="V83" i="202"/>
  <c r="W83" i="202"/>
  <c r="AA83" i="202"/>
  <c r="AB83" i="202"/>
  <c r="AC83" i="202"/>
  <c r="AD83" i="202"/>
  <c r="AE83" i="202"/>
  <c r="AF83" i="202"/>
  <c r="AG83" i="202"/>
  <c r="AH83" i="202"/>
  <c r="AI83" i="202"/>
  <c r="AJ83" i="202"/>
  <c r="AK83" i="202"/>
  <c r="AL83" i="202"/>
  <c r="AM83" i="202"/>
  <c r="AN83" i="202"/>
  <c r="AO83" i="202"/>
  <c r="AP83" i="202"/>
  <c r="AQ83" i="202"/>
  <c r="AR83" i="202"/>
  <c r="AS83" i="202"/>
  <c r="AT83" i="202"/>
  <c r="AU83" i="202"/>
  <c r="AV83" i="202"/>
  <c r="AW83" i="202"/>
  <c r="AX83" i="202"/>
  <c r="AY83" i="202"/>
  <c r="AZ83" i="202"/>
  <c r="BA83" i="202"/>
  <c r="BB83" i="202"/>
  <c r="BC83" i="202"/>
  <c r="BD83" i="202"/>
  <c r="BE83" i="202"/>
  <c r="BF83" i="202"/>
  <c r="BG83" i="202"/>
  <c r="BH83" i="202"/>
  <c r="BI83" i="202"/>
  <c r="BJ83" i="202"/>
  <c r="BK83" i="202"/>
  <c r="BL83" i="202"/>
  <c r="BM83" i="202"/>
  <c r="BN83" i="202"/>
  <c r="BO83" i="202"/>
  <c r="BP83" i="202"/>
  <c r="BQ83" i="202"/>
  <c r="BR83" i="202"/>
  <c r="BS83" i="202"/>
  <c r="A84" i="202"/>
  <c r="B84" i="202"/>
  <c r="C84" i="202"/>
  <c r="D84" i="202"/>
  <c r="E84" i="202"/>
  <c r="F84" i="202"/>
  <c r="G84" i="202"/>
  <c r="H84" i="202"/>
  <c r="I84" i="202"/>
  <c r="J84" i="202"/>
  <c r="K84" i="202"/>
  <c r="L84" i="202"/>
  <c r="M84" i="202"/>
  <c r="N84" i="202"/>
  <c r="O84" i="202"/>
  <c r="P84" i="202"/>
  <c r="Q84" i="202"/>
  <c r="R84" i="202"/>
  <c r="S84" i="202"/>
  <c r="T84" i="202"/>
  <c r="U84" i="202"/>
  <c r="V84" i="202"/>
  <c r="W84" i="202"/>
  <c r="AA84" i="202"/>
  <c r="AB84" i="202"/>
  <c r="AC84" i="202"/>
  <c r="AD84" i="202"/>
  <c r="AE84" i="202"/>
  <c r="AF84" i="202"/>
  <c r="AG84" i="202"/>
  <c r="AH84" i="202"/>
  <c r="AI84" i="202"/>
  <c r="AJ84" i="202"/>
  <c r="AK84" i="202"/>
  <c r="AL84" i="202"/>
  <c r="AM84" i="202"/>
  <c r="AN84" i="202"/>
  <c r="AO84" i="202"/>
  <c r="AP84" i="202"/>
  <c r="AQ84" i="202"/>
  <c r="AR84" i="202"/>
  <c r="AS84" i="202"/>
  <c r="AT84" i="202"/>
  <c r="AU84" i="202"/>
  <c r="AV84" i="202"/>
  <c r="AW84" i="202"/>
  <c r="AX84" i="202"/>
  <c r="AY84" i="202"/>
  <c r="AZ84" i="202"/>
  <c r="BA84" i="202"/>
  <c r="BB84" i="202"/>
  <c r="BC84" i="202"/>
  <c r="BD84" i="202"/>
  <c r="BE84" i="202"/>
  <c r="BF84" i="202"/>
  <c r="BG84" i="202"/>
  <c r="BH84" i="202"/>
  <c r="BI84" i="202"/>
  <c r="BJ84" i="202"/>
  <c r="BK84" i="202"/>
  <c r="BL84" i="202"/>
  <c r="BM84" i="202"/>
  <c r="BN84" i="202"/>
  <c r="BO84" i="202"/>
  <c r="BP84" i="202"/>
  <c r="BQ84" i="202"/>
  <c r="BR84" i="202"/>
  <c r="BS84" i="202"/>
  <c r="A85" i="202"/>
  <c r="B85" i="202"/>
  <c r="C85" i="202"/>
  <c r="D85" i="202"/>
  <c r="E85" i="202"/>
  <c r="F85" i="202"/>
  <c r="G85" i="202"/>
  <c r="H85" i="202"/>
  <c r="I85" i="202"/>
  <c r="J85" i="202"/>
  <c r="K85" i="202"/>
  <c r="L85" i="202"/>
  <c r="M85" i="202"/>
  <c r="N85" i="202"/>
  <c r="O85" i="202"/>
  <c r="P85" i="202"/>
  <c r="Q85" i="202"/>
  <c r="R85" i="202"/>
  <c r="S85" i="202"/>
  <c r="T85" i="202"/>
  <c r="U85" i="202"/>
  <c r="V85" i="202"/>
  <c r="W85" i="202"/>
  <c r="AA85" i="202"/>
  <c r="AB85" i="202"/>
  <c r="AC85" i="202"/>
  <c r="AD85" i="202"/>
  <c r="AE85" i="202"/>
  <c r="AF85" i="202"/>
  <c r="AG85" i="202"/>
  <c r="AH85" i="202"/>
  <c r="AI85" i="202"/>
  <c r="AJ85" i="202"/>
  <c r="AK85" i="202"/>
  <c r="AL85" i="202"/>
  <c r="AM85" i="202"/>
  <c r="AN85" i="202"/>
  <c r="AO85" i="202"/>
  <c r="AP85" i="202"/>
  <c r="AQ85" i="202"/>
  <c r="AR85" i="202"/>
  <c r="AS85" i="202"/>
  <c r="AT85" i="202"/>
  <c r="AU85" i="202"/>
  <c r="AV85" i="202"/>
  <c r="AW85" i="202"/>
  <c r="AX85" i="202"/>
  <c r="AY85" i="202"/>
  <c r="AZ85" i="202"/>
  <c r="BA85" i="202"/>
  <c r="BB85" i="202"/>
  <c r="BC85" i="202"/>
  <c r="BD85" i="202"/>
  <c r="BE85" i="202"/>
  <c r="BF85" i="202"/>
  <c r="BG85" i="202"/>
  <c r="BH85" i="202"/>
  <c r="BI85" i="202"/>
  <c r="BJ85" i="202"/>
  <c r="BK85" i="202"/>
  <c r="BL85" i="202"/>
  <c r="BM85" i="202"/>
  <c r="BN85" i="202"/>
  <c r="BO85" i="202"/>
  <c r="BP85" i="202"/>
  <c r="BQ85" i="202"/>
  <c r="BR85" i="202"/>
  <c r="BS85" i="202"/>
  <c r="A86" i="202"/>
  <c r="B86" i="202"/>
  <c r="C86" i="202"/>
  <c r="D86" i="202"/>
  <c r="E86" i="202"/>
  <c r="F86" i="202"/>
  <c r="G86" i="202"/>
  <c r="H86" i="202"/>
  <c r="I86" i="202"/>
  <c r="J86" i="202"/>
  <c r="K86" i="202"/>
  <c r="L86" i="202"/>
  <c r="M86" i="202"/>
  <c r="N86" i="202"/>
  <c r="O86" i="202"/>
  <c r="P86" i="202"/>
  <c r="Q86" i="202"/>
  <c r="R86" i="202"/>
  <c r="S86" i="202"/>
  <c r="T86" i="202"/>
  <c r="U86" i="202"/>
  <c r="V86" i="202"/>
  <c r="W86" i="202"/>
  <c r="AA86" i="202"/>
  <c r="AB86" i="202"/>
  <c r="AC86" i="202"/>
  <c r="AD86" i="202"/>
  <c r="AE86" i="202"/>
  <c r="AF86" i="202"/>
  <c r="AG86" i="202"/>
  <c r="AH86" i="202"/>
  <c r="AI86" i="202"/>
  <c r="AJ86" i="202"/>
  <c r="AK86" i="202"/>
  <c r="AL86" i="202"/>
  <c r="AM86" i="202"/>
  <c r="AN86" i="202"/>
  <c r="AO86" i="202"/>
  <c r="AP86" i="202"/>
  <c r="AQ86" i="202"/>
  <c r="AR86" i="202"/>
  <c r="AS86" i="202"/>
  <c r="AT86" i="202"/>
  <c r="AU86" i="202"/>
  <c r="AV86" i="202"/>
  <c r="AW86" i="202"/>
  <c r="AX86" i="202"/>
  <c r="AY86" i="202"/>
  <c r="AZ86" i="202"/>
  <c r="BA86" i="202"/>
  <c r="BB86" i="202"/>
  <c r="BC86" i="202"/>
  <c r="BD86" i="202"/>
  <c r="BE86" i="202"/>
  <c r="BF86" i="202"/>
  <c r="BG86" i="202"/>
  <c r="BH86" i="202"/>
  <c r="BI86" i="202"/>
  <c r="BJ86" i="202"/>
  <c r="BK86" i="202"/>
  <c r="BL86" i="202"/>
  <c r="BM86" i="202"/>
  <c r="BN86" i="202"/>
  <c r="BO86" i="202"/>
  <c r="BP86" i="202"/>
  <c r="BQ86" i="202"/>
  <c r="BR86" i="202"/>
  <c r="BS86" i="202"/>
  <c r="A87" i="202"/>
  <c r="B87" i="202"/>
  <c r="C87" i="202"/>
  <c r="D87" i="202"/>
  <c r="E87" i="202"/>
  <c r="F87" i="202"/>
  <c r="G87" i="202"/>
  <c r="H87" i="202"/>
  <c r="I87" i="202"/>
  <c r="J87" i="202"/>
  <c r="K87" i="202"/>
  <c r="L87" i="202"/>
  <c r="M87" i="202"/>
  <c r="N87" i="202"/>
  <c r="O87" i="202"/>
  <c r="P87" i="202"/>
  <c r="Q87" i="202"/>
  <c r="R87" i="202"/>
  <c r="S87" i="202"/>
  <c r="T87" i="202"/>
  <c r="U87" i="202"/>
  <c r="V87" i="202"/>
  <c r="W87" i="202"/>
  <c r="AA87" i="202"/>
  <c r="AB87" i="202"/>
  <c r="AC87" i="202"/>
  <c r="AD87" i="202"/>
  <c r="AE87" i="202"/>
  <c r="AF87" i="202"/>
  <c r="AG87" i="202"/>
  <c r="AH87" i="202"/>
  <c r="AI87" i="202"/>
  <c r="AJ87" i="202"/>
  <c r="AK87" i="202"/>
  <c r="AL87" i="202"/>
  <c r="AM87" i="202"/>
  <c r="AN87" i="202"/>
  <c r="AO87" i="202"/>
  <c r="AP87" i="202"/>
  <c r="AQ87" i="202"/>
  <c r="AR87" i="202"/>
  <c r="AS87" i="202"/>
  <c r="AT87" i="202"/>
  <c r="AU87" i="202"/>
  <c r="AV87" i="202"/>
  <c r="AW87" i="202"/>
  <c r="AX87" i="202"/>
  <c r="AY87" i="202"/>
  <c r="AZ87" i="202"/>
  <c r="BA87" i="202"/>
  <c r="BB87" i="202"/>
  <c r="BC87" i="202"/>
  <c r="BD87" i="202"/>
  <c r="BE87" i="202"/>
  <c r="BF87" i="202"/>
  <c r="BG87" i="202"/>
  <c r="BH87" i="202"/>
  <c r="BI87" i="202"/>
  <c r="BJ87" i="202"/>
  <c r="BK87" i="202"/>
  <c r="BL87" i="202"/>
  <c r="BM87" i="202"/>
  <c r="BN87" i="202"/>
  <c r="BO87" i="202"/>
  <c r="BP87" i="202"/>
  <c r="BQ87" i="202"/>
  <c r="BR87" i="202"/>
  <c r="BS87" i="202"/>
  <c r="A88" i="202"/>
  <c r="B88" i="202"/>
  <c r="C88" i="202"/>
  <c r="D88" i="202"/>
  <c r="E88" i="202"/>
  <c r="F88" i="202"/>
  <c r="G88" i="202"/>
  <c r="H88" i="202"/>
  <c r="I88" i="202"/>
  <c r="J88" i="202"/>
  <c r="K88" i="202"/>
  <c r="L88" i="202"/>
  <c r="M88" i="202"/>
  <c r="N88" i="202"/>
  <c r="O88" i="202"/>
  <c r="P88" i="202"/>
  <c r="Q88" i="202"/>
  <c r="R88" i="202"/>
  <c r="S88" i="202"/>
  <c r="T88" i="202"/>
  <c r="U88" i="202"/>
  <c r="V88" i="202"/>
  <c r="W88" i="202"/>
  <c r="AA88" i="202"/>
  <c r="AB88" i="202"/>
  <c r="AC88" i="202"/>
  <c r="AD88" i="202"/>
  <c r="AE88" i="202"/>
  <c r="AF88" i="202"/>
  <c r="AG88" i="202"/>
  <c r="AH88" i="202"/>
  <c r="AI88" i="202"/>
  <c r="AJ88" i="202"/>
  <c r="AK88" i="202"/>
  <c r="AL88" i="202"/>
  <c r="AM88" i="202"/>
  <c r="AN88" i="202"/>
  <c r="AO88" i="202"/>
  <c r="AP88" i="202"/>
  <c r="AQ88" i="202"/>
  <c r="AR88" i="202"/>
  <c r="AS88" i="202"/>
  <c r="AT88" i="202"/>
  <c r="AU88" i="202"/>
  <c r="AV88" i="202"/>
  <c r="AW88" i="202"/>
  <c r="AX88" i="202"/>
  <c r="AY88" i="202"/>
  <c r="AZ88" i="202"/>
  <c r="BA88" i="202"/>
  <c r="BB88" i="202"/>
  <c r="BC88" i="202"/>
  <c r="BD88" i="202"/>
  <c r="BE88" i="202"/>
  <c r="BF88" i="202"/>
  <c r="BG88" i="202"/>
  <c r="BH88" i="202"/>
  <c r="BI88" i="202"/>
  <c r="BJ88" i="202"/>
  <c r="BK88" i="202"/>
  <c r="BL88" i="202"/>
  <c r="BM88" i="202"/>
  <c r="BN88" i="202"/>
  <c r="BO88" i="202"/>
  <c r="BP88" i="202"/>
  <c r="BQ88" i="202"/>
  <c r="BR88" i="202"/>
  <c r="BS88" i="202"/>
  <c r="A89" i="202"/>
  <c r="B89" i="202"/>
  <c r="C89" i="202"/>
  <c r="D89" i="202"/>
  <c r="E89" i="202"/>
  <c r="F89" i="202"/>
  <c r="G89" i="202"/>
  <c r="H89" i="202"/>
  <c r="I89" i="202"/>
  <c r="J89" i="202"/>
  <c r="K89" i="202"/>
  <c r="L89" i="202"/>
  <c r="M89" i="202"/>
  <c r="N89" i="202"/>
  <c r="O89" i="202"/>
  <c r="P89" i="202"/>
  <c r="Q89" i="202"/>
  <c r="R89" i="202"/>
  <c r="S89" i="202"/>
  <c r="T89" i="202"/>
  <c r="U89" i="202"/>
  <c r="V89" i="202"/>
  <c r="W89" i="202"/>
  <c r="AA89" i="202"/>
  <c r="AB89" i="202"/>
  <c r="AC89" i="202"/>
  <c r="AD89" i="202"/>
  <c r="AE89" i="202"/>
  <c r="AF89" i="202"/>
  <c r="AG89" i="202"/>
  <c r="AH89" i="202"/>
  <c r="AI89" i="202"/>
  <c r="AJ89" i="202"/>
  <c r="AK89" i="202"/>
  <c r="AL89" i="202"/>
  <c r="AM89" i="202"/>
  <c r="AN89" i="202"/>
  <c r="AO89" i="202"/>
  <c r="AP89" i="202"/>
  <c r="AQ89" i="202"/>
  <c r="AR89" i="202"/>
  <c r="AS89" i="202"/>
  <c r="AT89" i="202"/>
  <c r="AU89" i="202"/>
  <c r="AV89" i="202"/>
  <c r="AW89" i="202"/>
  <c r="AX89" i="202"/>
  <c r="AY89" i="202"/>
  <c r="AZ89" i="202"/>
  <c r="BA89" i="202"/>
  <c r="BB89" i="202"/>
  <c r="BC89" i="202"/>
  <c r="BD89" i="202"/>
  <c r="BE89" i="202"/>
  <c r="BF89" i="202"/>
  <c r="BG89" i="202"/>
  <c r="BH89" i="202"/>
  <c r="BI89" i="202"/>
  <c r="BJ89" i="202"/>
  <c r="BK89" i="202"/>
  <c r="BL89" i="202"/>
  <c r="BM89" i="202"/>
  <c r="BN89" i="202"/>
  <c r="BO89" i="202"/>
  <c r="BP89" i="202"/>
  <c r="BQ89" i="202"/>
  <c r="BR89" i="202"/>
  <c r="BS89" i="202"/>
  <c r="A90" i="202"/>
  <c r="B90" i="202"/>
  <c r="C90" i="202"/>
  <c r="D90" i="202"/>
  <c r="E90" i="202"/>
  <c r="F90" i="202"/>
  <c r="G90" i="202"/>
  <c r="H90" i="202"/>
  <c r="I90" i="202"/>
  <c r="J90" i="202"/>
  <c r="K90" i="202"/>
  <c r="L90" i="202"/>
  <c r="M90" i="202"/>
  <c r="N90" i="202"/>
  <c r="O90" i="202"/>
  <c r="P90" i="202"/>
  <c r="Q90" i="202"/>
  <c r="R90" i="202"/>
  <c r="S90" i="202"/>
  <c r="T90" i="202"/>
  <c r="U90" i="202"/>
  <c r="V90" i="202"/>
  <c r="W90" i="202"/>
  <c r="AA90" i="202"/>
  <c r="AB90" i="202"/>
  <c r="AC90" i="202"/>
  <c r="AD90" i="202"/>
  <c r="AE90" i="202"/>
  <c r="AF90" i="202"/>
  <c r="AG90" i="202"/>
  <c r="AH90" i="202"/>
  <c r="AI90" i="202"/>
  <c r="AJ90" i="202"/>
  <c r="AK90" i="202"/>
  <c r="AL90" i="202"/>
  <c r="AM90" i="202"/>
  <c r="AN90" i="202"/>
  <c r="AO90" i="202"/>
  <c r="AP90" i="202"/>
  <c r="AQ90" i="202"/>
  <c r="AR90" i="202"/>
  <c r="AS90" i="202"/>
  <c r="AT90" i="202"/>
  <c r="AU90" i="202"/>
  <c r="AV90" i="202"/>
  <c r="AW90" i="202"/>
  <c r="AX90" i="202"/>
  <c r="AY90" i="202"/>
  <c r="AZ90" i="202"/>
  <c r="BA90" i="202"/>
  <c r="BB90" i="202"/>
  <c r="BC90" i="202"/>
  <c r="BD90" i="202"/>
  <c r="BE90" i="202"/>
  <c r="BF90" i="202"/>
  <c r="BG90" i="202"/>
  <c r="BH90" i="202"/>
  <c r="BI90" i="202"/>
  <c r="BJ90" i="202"/>
  <c r="BK90" i="202"/>
  <c r="BL90" i="202"/>
  <c r="BM90" i="202"/>
  <c r="BN90" i="202"/>
  <c r="BO90" i="202"/>
  <c r="BP90" i="202"/>
  <c r="BQ90" i="202"/>
  <c r="BR90" i="202"/>
  <c r="BS90" i="202"/>
  <c r="A91" i="202"/>
  <c r="B91" i="202"/>
  <c r="C91" i="202"/>
  <c r="D91" i="202"/>
  <c r="E91" i="202"/>
  <c r="F91" i="202"/>
  <c r="G91" i="202"/>
  <c r="H91" i="202"/>
  <c r="I91" i="202"/>
  <c r="J91" i="202"/>
  <c r="K91" i="202"/>
  <c r="L91" i="202"/>
  <c r="M91" i="202"/>
  <c r="N91" i="202"/>
  <c r="O91" i="202"/>
  <c r="P91" i="202"/>
  <c r="Q91" i="202"/>
  <c r="R91" i="202"/>
  <c r="S91" i="202"/>
  <c r="T91" i="202"/>
  <c r="U91" i="202"/>
  <c r="V91" i="202"/>
  <c r="W91" i="202"/>
  <c r="AA91" i="202"/>
  <c r="AB91" i="202"/>
  <c r="AC91" i="202"/>
  <c r="AD91" i="202"/>
  <c r="AE91" i="202"/>
  <c r="AF91" i="202"/>
  <c r="AG91" i="202"/>
  <c r="AH91" i="202"/>
  <c r="AI91" i="202"/>
  <c r="AJ91" i="202"/>
  <c r="AK91" i="202"/>
  <c r="AL91" i="202"/>
  <c r="AM91" i="202"/>
  <c r="AN91" i="202"/>
  <c r="AO91" i="202"/>
  <c r="AP91" i="202"/>
  <c r="AQ91" i="202"/>
  <c r="AR91" i="202"/>
  <c r="AS91" i="202"/>
  <c r="AT91" i="202"/>
  <c r="AU91" i="202"/>
  <c r="AV91" i="202"/>
  <c r="AW91" i="202"/>
  <c r="AX91" i="202"/>
  <c r="AY91" i="202"/>
  <c r="AZ91" i="202"/>
  <c r="BA91" i="202"/>
  <c r="BB91" i="202"/>
  <c r="BC91" i="202"/>
  <c r="BD91" i="202"/>
  <c r="BE91" i="202"/>
  <c r="BF91" i="202"/>
  <c r="BG91" i="202"/>
  <c r="BH91" i="202"/>
  <c r="BI91" i="202"/>
  <c r="BJ91" i="202"/>
  <c r="BK91" i="202"/>
  <c r="BL91" i="202"/>
  <c r="BM91" i="202"/>
  <c r="BN91" i="202"/>
  <c r="BO91" i="202"/>
  <c r="BP91" i="202"/>
  <c r="BQ91" i="202"/>
  <c r="BR91" i="202"/>
  <c r="BS91" i="202"/>
  <c r="A92" i="202"/>
  <c r="B92" i="202"/>
  <c r="C92" i="202"/>
  <c r="D92" i="202"/>
  <c r="E92" i="202"/>
  <c r="F92" i="202"/>
  <c r="G92" i="202"/>
  <c r="H92" i="202"/>
  <c r="I92" i="202"/>
  <c r="J92" i="202"/>
  <c r="K92" i="202"/>
  <c r="L92" i="202"/>
  <c r="M92" i="202"/>
  <c r="N92" i="202"/>
  <c r="O92" i="202"/>
  <c r="P92" i="202"/>
  <c r="Q92" i="202"/>
  <c r="R92" i="202"/>
  <c r="S92" i="202"/>
  <c r="T92" i="202"/>
  <c r="U92" i="202"/>
  <c r="V92" i="202"/>
  <c r="W92" i="202"/>
  <c r="AA92" i="202"/>
  <c r="AB92" i="202"/>
  <c r="AC92" i="202"/>
  <c r="AD92" i="202"/>
  <c r="AE92" i="202"/>
  <c r="AF92" i="202"/>
  <c r="AG92" i="202"/>
  <c r="AH92" i="202"/>
  <c r="AI92" i="202"/>
  <c r="AJ92" i="202"/>
  <c r="AK92" i="202"/>
  <c r="AL92" i="202"/>
  <c r="AM92" i="202"/>
  <c r="AN92" i="202"/>
  <c r="AO92" i="202"/>
  <c r="AP92" i="202"/>
  <c r="AQ92" i="202"/>
  <c r="AR92" i="202"/>
  <c r="AS92" i="202"/>
  <c r="AT92" i="202"/>
  <c r="AU92" i="202"/>
  <c r="AV92" i="202"/>
  <c r="AW92" i="202"/>
  <c r="AX92" i="202"/>
  <c r="AY92" i="202"/>
  <c r="AZ92" i="202"/>
  <c r="BA92" i="202"/>
  <c r="BB92" i="202"/>
  <c r="BC92" i="202"/>
  <c r="BD92" i="202"/>
  <c r="BE92" i="202"/>
  <c r="BF92" i="202"/>
  <c r="BG92" i="202"/>
  <c r="BH92" i="202"/>
  <c r="BI92" i="202"/>
  <c r="BJ92" i="202"/>
  <c r="BK92" i="202"/>
  <c r="BL92" i="202"/>
  <c r="BM92" i="202"/>
  <c r="BN92" i="202"/>
  <c r="BO92" i="202"/>
  <c r="BP92" i="202"/>
  <c r="BQ92" i="202"/>
  <c r="BR92" i="202"/>
  <c r="BS92" i="202"/>
  <c r="A93" i="202"/>
  <c r="B93" i="202"/>
  <c r="C93" i="202"/>
  <c r="D93" i="202"/>
  <c r="E93" i="202"/>
  <c r="F93" i="202"/>
  <c r="G93" i="202"/>
  <c r="H93" i="202"/>
  <c r="I93" i="202"/>
  <c r="J93" i="202"/>
  <c r="K93" i="202"/>
  <c r="L93" i="202"/>
  <c r="M93" i="202"/>
  <c r="N93" i="202"/>
  <c r="O93" i="202"/>
  <c r="P93" i="202"/>
  <c r="Q93" i="202"/>
  <c r="R93" i="202"/>
  <c r="S93" i="202"/>
  <c r="T93" i="202"/>
  <c r="U93" i="202"/>
  <c r="V93" i="202"/>
  <c r="W93" i="202"/>
  <c r="AA93" i="202"/>
  <c r="AB93" i="202"/>
  <c r="AC93" i="202"/>
  <c r="AD93" i="202"/>
  <c r="AE93" i="202"/>
  <c r="AF93" i="202"/>
  <c r="AG93" i="202"/>
  <c r="AH93" i="202"/>
  <c r="AI93" i="202"/>
  <c r="AJ93" i="202"/>
  <c r="AK93" i="202"/>
  <c r="AL93" i="202"/>
  <c r="AM93" i="202"/>
  <c r="AN93" i="202"/>
  <c r="AO93" i="202"/>
  <c r="AP93" i="202"/>
  <c r="AQ93" i="202"/>
  <c r="AR93" i="202"/>
  <c r="AS93" i="202"/>
  <c r="AT93" i="202"/>
  <c r="AU93" i="202"/>
  <c r="AV93" i="202"/>
  <c r="AW93" i="202"/>
  <c r="AX93" i="202"/>
  <c r="AY93" i="202"/>
  <c r="AZ93" i="202"/>
  <c r="BA93" i="202"/>
  <c r="BB93" i="202"/>
  <c r="BC93" i="202"/>
  <c r="BD93" i="202"/>
  <c r="BE93" i="202"/>
  <c r="BF93" i="202"/>
  <c r="BG93" i="202"/>
  <c r="BH93" i="202"/>
  <c r="BI93" i="202"/>
  <c r="BJ93" i="202"/>
  <c r="BK93" i="202"/>
  <c r="BL93" i="202"/>
  <c r="BM93" i="202"/>
  <c r="BN93" i="202"/>
  <c r="BO93" i="202"/>
  <c r="BP93" i="202"/>
  <c r="BQ93" i="202"/>
  <c r="BR93" i="202"/>
  <c r="BS93" i="202"/>
  <c r="A94" i="202"/>
  <c r="B94" i="202"/>
  <c r="C94" i="202"/>
  <c r="D94" i="202"/>
  <c r="E94" i="202"/>
  <c r="F94" i="202"/>
  <c r="G94" i="202"/>
  <c r="H94" i="202"/>
  <c r="I94" i="202"/>
  <c r="J94" i="202"/>
  <c r="K94" i="202"/>
  <c r="L94" i="202"/>
  <c r="M94" i="202"/>
  <c r="N94" i="202"/>
  <c r="O94" i="202"/>
  <c r="P94" i="202"/>
  <c r="Q94" i="202"/>
  <c r="R94" i="202"/>
  <c r="S94" i="202"/>
  <c r="T94" i="202"/>
  <c r="U94" i="202"/>
  <c r="V94" i="202"/>
  <c r="W94" i="202"/>
  <c r="AA94" i="202"/>
  <c r="AB94" i="202"/>
  <c r="AC94" i="202"/>
  <c r="AD94" i="202"/>
  <c r="AE94" i="202"/>
  <c r="AF94" i="202"/>
  <c r="AG94" i="202"/>
  <c r="AH94" i="202"/>
  <c r="AI94" i="202"/>
  <c r="AJ94" i="202"/>
  <c r="AK94" i="202"/>
  <c r="AL94" i="202"/>
  <c r="AM94" i="202"/>
  <c r="AN94" i="202"/>
  <c r="AO94" i="202"/>
  <c r="AP94" i="202"/>
  <c r="AQ94" i="202"/>
  <c r="AR94" i="202"/>
  <c r="AS94" i="202"/>
  <c r="AT94" i="202"/>
  <c r="AU94" i="202"/>
  <c r="AV94" i="202"/>
  <c r="AW94" i="202"/>
  <c r="AX94" i="202"/>
  <c r="AY94" i="202"/>
  <c r="AZ94" i="202"/>
  <c r="BA94" i="202"/>
  <c r="BB94" i="202"/>
  <c r="BC94" i="202"/>
  <c r="BD94" i="202"/>
  <c r="BE94" i="202"/>
  <c r="BF94" i="202"/>
  <c r="BG94" i="202"/>
  <c r="BH94" i="202"/>
  <c r="BI94" i="202"/>
  <c r="BJ94" i="202"/>
  <c r="BK94" i="202"/>
  <c r="BL94" i="202"/>
  <c r="BM94" i="202"/>
  <c r="BN94" i="202"/>
  <c r="BO94" i="202"/>
  <c r="BP94" i="202"/>
  <c r="BQ94" i="202"/>
  <c r="BR94" i="202"/>
  <c r="BS94" i="202"/>
  <c r="A95" i="202"/>
  <c r="B95" i="202"/>
  <c r="C95" i="202"/>
  <c r="D95" i="202"/>
  <c r="E95" i="202"/>
  <c r="F95" i="202"/>
  <c r="G95" i="202"/>
  <c r="H95" i="202"/>
  <c r="I95" i="202"/>
  <c r="J95" i="202"/>
  <c r="K95" i="202"/>
  <c r="L95" i="202"/>
  <c r="M95" i="202"/>
  <c r="N95" i="202"/>
  <c r="O95" i="202"/>
  <c r="P95" i="202"/>
  <c r="Q95" i="202"/>
  <c r="R95" i="202"/>
  <c r="S95" i="202"/>
  <c r="T95" i="202"/>
  <c r="U95" i="202"/>
  <c r="V95" i="202"/>
  <c r="W95" i="202"/>
  <c r="AA95" i="202"/>
  <c r="AB95" i="202"/>
  <c r="AC95" i="202"/>
  <c r="AD95" i="202"/>
  <c r="AE95" i="202"/>
  <c r="AF95" i="202"/>
  <c r="AG95" i="202"/>
  <c r="AH95" i="202"/>
  <c r="AI95" i="202"/>
  <c r="AJ95" i="202"/>
  <c r="AK95" i="202"/>
  <c r="AL95" i="202"/>
  <c r="AM95" i="202"/>
  <c r="AN95" i="202"/>
  <c r="AO95" i="202"/>
  <c r="AP95" i="202"/>
  <c r="AQ95" i="202"/>
  <c r="AR95" i="202"/>
  <c r="AS95" i="202"/>
  <c r="AT95" i="202"/>
  <c r="AU95" i="202"/>
  <c r="AV95" i="202"/>
  <c r="AW95" i="202"/>
  <c r="AX95" i="202"/>
  <c r="AY95" i="202"/>
  <c r="AZ95" i="202"/>
  <c r="BA95" i="202"/>
  <c r="BB95" i="202"/>
  <c r="BC95" i="202"/>
  <c r="BD95" i="202"/>
  <c r="BE95" i="202"/>
  <c r="BF95" i="202"/>
  <c r="BG95" i="202"/>
  <c r="BH95" i="202"/>
  <c r="BI95" i="202"/>
  <c r="BJ95" i="202"/>
  <c r="BK95" i="202"/>
  <c r="BL95" i="202"/>
  <c r="BM95" i="202"/>
  <c r="BN95" i="202"/>
  <c r="BO95" i="202"/>
  <c r="BP95" i="202"/>
  <c r="BQ95" i="202"/>
  <c r="BR95" i="202"/>
  <c r="BS95" i="202"/>
  <c r="A96" i="202"/>
  <c r="B96" i="202"/>
  <c r="C96" i="202"/>
  <c r="D96" i="202"/>
  <c r="E96" i="202"/>
  <c r="F96" i="202"/>
  <c r="G96" i="202"/>
  <c r="H96" i="202"/>
  <c r="I96" i="202"/>
  <c r="J96" i="202"/>
  <c r="K96" i="202"/>
  <c r="L96" i="202"/>
  <c r="M96" i="202"/>
  <c r="N96" i="202"/>
  <c r="O96" i="202"/>
  <c r="P96" i="202"/>
  <c r="Q96" i="202"/>
  <c r="R96" i="202"/>
  <c r="S96" i="202"/>
  <c r="T96" i="202"/>
  <c r="U96" i="202"/>
  <c r="V96" i="202"/>
  <c r="W96" i="202"/>
  <c r="AA96" i="202"/>
  <c r="AB96" i="202"/>
  <c r="AC96" i="202"/>
  <c r="AD96" i="202"/>
  <c r="AE96" i="202"/>
  <c r="AF96" i="202"/>
  <c r="AG96" i="202"/>
  <c r="AH96" i="202"/>
  <c r="AI96" i="202"/>
  <c r="AJ96" i="202"/>
  <c r="AK96" i="202"/>
  <c r="AL96" i="202"/>
  <c r="AM96" i="202"/>
  <c r="AN96" i="202"/>
  <c r="AO96" i="202"/>
  <c r="AP96" i="202"/>
  <c r="AQ96" i="202"/>
  <c r="AR96" i="202"/>
  <c r="AS96" i="202"/>
  <c r="AT96" i="202"/>
  <c r="AU96" i="202"/>
  <c r="AV96" i="202"/>
  <c r="AW96" i="202"/>
  <c r="AX96" i="202"/>
  <c r="AY96" i="202"/>
  <c r="AZ96" i="202"/>
  <c r="BA96" i="202"/>
  <c r="BB96" i="202"/>
  <c r="BC96" i="202"/>
  <c r="BD96" i="202"/>
  <c r="BE96" i="202"/>
  <c r="BF96" i="202"/>
  <c r="BG96" i="202"/>
  <c r="BH96" i="202"/>
  <c r="BI96" i="202"/>
  <c r="BJ96" i="202"/>
  <c r="BK96" i="202"/>
  <c r="BL96" i="202"/>
  <c r="BM96" i="202"/>
  <c r="BN96" i="202"/>
  <c r="BO96" i="202"/>
  <c r="BP96" i="202"/>
  <c r="BQ96" i="202"/>
  <c r="BR96" i="202"/>
  <c r="BS96" i="202"/>
  <c r="A97" i="202"/>
  <c r="B97" i="202"/>
  <c r="C97" i="202"/>
  <c r="D97" i="202"/>
  <c r="E97" i="202"/>
  <c r="F97" i="202"/>
  <c r="G97" i="202"/>
  <c r="H97" i="202"/>
  <c r="I97" i="202"/>
  <c r="J97" i="202"/>
  <c r="K97" i="202"/>
  <c r="L97" i="202"/>
  <c r="M97" i="202"/>
  <c r="N97" i="202"/>
  <c r="O97" i="202"/>
  <c r="P97" i="202"/>
  <c r="Q97" i="202"/>
  <c r="R97" i="202"/>
  <c r="S97" i="202"/>
  <c r="T97" i="202"/>
  <c r="U97" i="202"/>
  <c r="V97" i="202"/>
  <c r="W97" i="202"/>
  <c r="AA97" i="202"/>
  <c r="AB97" i="202"/>
  <c r="AC97" i="202"/>
  <c r="AD97" i="202"/>
  <c r="AE97" i="202"/>
  <c r="AF97" i="202"/>
  <c r="AG97" i="202"/>
  <c r="AH97" i="202"/>
  <c r="AI97" i="202"/>
  <c r="AJ97" i="202"/>
  <c r="AK97" i="202"/>
  <c r="AL97" i="202"/>
  <c r="AM97" i="202"/>
  <c r="AN97" i="202"/>
  <c r="AO97" i="202"/>
  <c r="AP97" i="202"/>
  <c r="AQ97" i="202"/>
  <c r="AR97" i="202"/>
  <c r="AS97" i="202"/>
  <c r="AT97" i="202"/>
  <c r="AU97" i="202"/>
  <c r="AV97" i="202"/>
  <c r="AW97" i="202"/>
  <c r="AX97" i="202"/>
  <c r="AY97" i="202"/>
  <c r="AZ97" i="202"/>
  <c r="BA97" i="202"/>
  <c r="BB97" i="202"/>
  <c r="BC97" i="202"/>
  <c r="BD97" i="202"/>
  <c r="BE97" i="202"/>
  <c r="BF97" i="202"/>
  <c r="BG97" i="202"/>
  <c r="BH97" i="202"/>
  <c r="BI97" i="202"/>
  <c r="BJ97" i="202"/>
  <c r="BK97" i="202"/>
  <c r="BL97" i="202"/>
  <c r="BM97" i="202"/>
  <c r="BN97" i="202"/>
  <c r="BO97" i="202"/>
  <c r="BP97" i="202"/>
  <c r="BQ97" i="202"/>
  <c r="BR97" i="202"/>
  <c r="BS97" i="202"/>
  <c r="A98" i="202"/>
  <c r="B98" i="202"/>
  <c r="C98" i="202"/>
  <c r="D98" i="202"/>
  <c r="E98" i="202"/>
  <c r="F98" i="202"/>
  <c r="G98" i="202"/>
  <c r="H98" i="202"/>
  <c r="I98" i="202"/>
  <c r="J98" i="202"/>
  <c r="K98" i="202"/>
  <c r="L98" i="202"/>
  <c r="M98" i="202"/>
  <c r="N98" i="202"/>
  <c r="O98" i="202"/>
  <c r="P98" i="202"/>
  <c r="Q98" i="202"/>
  <c r="R98" i="202"/>
  <c r="S98" i="202"/>
  <c r="T98" i="202"/>
  <c r="U98" i="202"/>
  <c r="V98" i="202"/>
  <c r="W98" i="202"/>
  <c r="AA98" i="202"/>
  <c r="AB98" i="202"/>
  <c r="AC98" i="202"/>
  <c r="AD98" i="202"/>
  <c r="AE98" i="202"/>
  <c r="AF98" i="202"/>
  <c r="AG98" i="202"/>
  <c r="AH98" i="202"/>
  <c r="AI98" i="202"/>
  <c r="AJ98" i="202"/>
  <c r="AK98" i="202"/>
  <c r="AL98" i="202"/>
  <c r="AM98" i="202"/>
  <c r="AN98" i="202"/>
  <c r="AO98" i="202"/>
  <c r="AP98" i="202"/>
  <c r="AQ98" i="202"/>
  <c r="AR98" i="202"/>
  <c r="AS98" i="202"/>
  <c r="AT98" i="202"/>
  <c r="AU98" i="202"/>
  <c r="AV98" i="202"/>
  <c r="AW98" i="202"/>
  <c r="AX98" i="202"/>
  <c r="AY98" i="202"/>
  <c r="AZ98" i="202"/>
  <c r="BA98" i="202"/>
  <c r="BB98" i="202"/>
  <c r="BC98" i="202"/>
  <c r="BD98" i="202"/>
  <c r="BE98" i="202"/>
  <c r="BF98" i="202"/>
  <c r="BG98" i="202"/>
  <c r="BH98" i="202"/>
  <c r="BI98" i="202"/>
  <c r="BJ98" i="202"/>
  <c r="BK98" i="202"/>
  <c r="BL98" i="202"/>
  <c r="BM98" i="202"/>
  <c r="BN98" i="202"/>
  <c r="BO98" i="202"/>
  <c r="BP98" i="202"/>
  <c r="BQ98" i="202"/>
  <c r="BR98" i="202"/>
  <c r="BS98" i="202"/>
  <c r="A99" i="202"/>
  <c r="B99" i="202"/>
  <c r="C99" i="202"/>
  <c r="D99" i="202"/>
  <c r="E99" i="202"/>
  <c r="F99" i="202"/>
  <c r="G99" i="202"/>
  <c r="H99" i="202"/>
  <c r="I99" i="202"/>
  <c r="J99" i="202"/>
  <c r="K99" i="202"/>
  <c r="L99" i="202"/>
  <c r="M99" i="202"/>
  <c r="N99" i="202"/>
  <c r="O99" i="202"/>
  <c r="P99" i="202"/>
  <c r="Q99" i="202"/>
  <c r="R99" i="202"/>
  <c r="S99" i="202"/>
  <c r="T99" i="202"/>
  <c r="U99" i="202"/>
  <c r="V99" i="202"/>
  <c r="W99" i="202"/>
  <c r="AA99" i="202"/>
  <c r="AB99" i="202"/>
  <c r="AC99" i="202"/>
  <c r="AD99" i="202"/>
  <c r="AE99" i="202"/>
  <c r="AF99" i="202"/>
  <c r="AG99" i="202"/>
  <c r="AH99" i="202"/>
  <c r="AI99" i="202"/>
  <c r="AJ99" i="202"/>
  <c r="AK99" i="202"/>
  <c r="AL99" i="202"/>
  <c r="AM99" i="202"/>
  <c r="AN99" i="202"/>
  <c r="AO99" i="202"/>
  <c r="AP99" i="202"/>
  <c r="AQ99" i="202"/>
  <c r="AR99" i="202"/>
  <c r="AS99" i="202"/>
  <c r="AT99" i="202"/>
  <c r="AU99" i="202"/>
  <c r="AV99" i="202"/>
  <c r="AW99" i="202"/>
  <c r="AX99" i="202"/>
  <c r="AY99" i="202"/>
  <c r="AZ99" i="202"/>
  <c r="BA99" i="202"/>
  <c r="BB99" i="202"/>
  <c r="BC99" i="202"/>
  <c r="BD99" i="202"/>
  <c r="BE99" i="202"/>
  <c r="BF99" i="202"/>
  <c r="BG99" i="202"/>
  <c r="BH99" i="202"/>
  <c r="BI99" i="202"/>
  <c r="BJ99" i="202"/>
  <c r="BK99" i="202"/>
  <c r="BL99" i="202"/>
  <c r="BM99" i="202"/>
  <c r="BN99" i="202"/>
  <c r="BO99" i="202"/>
  <c r="BP99" i="202"/>
  <c r="BQ99" i="202"/>
  <c r="BR99" i="202"/>
  <c r="BS99" i="202"/>
  <c r="A100" i="202"/>
  <c r="B100" i="202"/>
  <c r="C100" i="202"/>
  <c r="D100" i="202"/>
  <c r="E100" i="202"/>
  <c r="F100" i="202"/>
  <c r="G100" i="202"/>
  <c r="H100" i="202"/>
  <c r="I100" i="202"/>
  <c r="J100" i="202"/>
  <c r="K100" i="202"/>
  <c r="L100" i="202"/>
  <c r="M100" i="202"/>
  <c r="N100" i="202"/>
  <c r="O100" i="202"/>
  <c r="P100" i="202"/>
  <c r="Q100" i="202"/>
  <c r="R100" i="202"/>
  <c r="S100" i="202"/>
  <c r="T100" i="202"/>
  <c r="U100" i="202"/>
  <c r="V100" i="202"/>
  <c r="W100" i="202"/>
  <c r="AA100" i="202"/>
  <c r="AB100" i="202"/>
  <c r="AC100" i="202"/>
  <c r="AD100" i="202"/>
  <c r="AE100" i="202"/>
  <c r="AF100" i="202"/>
  <c r="AG100" i="202"/>
  <c r="AH100" i="202"/>
  <c r="AI100" i="202"/>
  <c r="AJ100" i="202"/>
  <c r="AK100" i="202"/>
  <c r="AL100" i="202"/>
  <c r="AM100" i="202"/>
  <c r="AN100" i="202"/>
  <c r="AO100" i="202"/>
  <c r="AP100" i="202"/>
  <c r="AQ100" i="202"/>
  <c r="AR100" i="202"/>
  <c r="AS100" i="202"/>
  <c r="AT100" i="202"/>
  <c r="AU100" i="202"/>
  <c r="AV100" i="202"/>
  <c r="AW100" i="202"/>
  <c r="AX100" i="202"/>
  <c r="AY100" i="202"/>
  <c r="AZ100" i="202"/>
  <c r="BA100" i="202"/>
  <c r="BB100" i="202"/>
  <c r="BC100" i="202"/>
  <c r="BD100" i="202"/>
  <c r="BE100" i="202"/>
  <c r="BF100" i="202"/>
  <c r="BG100" i="202"/>
  <c r="BH100" i="202"/>
  <c r="BI100" i="202"/>
  <c r="BJ100" i="202"/>
  <c r="BK100" i="202"/>
  <c r="BL100" i="202"/>
  <c r="BM100" i="202"/>
  <c r="BN100" i="202"/>
  <c r="BO100" i="202"/>
  <c r="BP100" i="202"/>
  <c r="BQ100" i="202"/>
  <c r="BR100" i="202"/>
  <c r="BS100" i="202"/>
  <c r="A101" i="202"/>
  <c r="B101" i="202"/>
  <c r="C101" i="202"/>
  <c r="D101" i="202"/>
  <c r="E101" i="202"/>
  <c r="F101" i="202"/>
  <c r="G101" i="202"/>
  <c r="H101" i="202"/>
  <c r="I101" i="202"/>
  <c r="J101" i="202"/>
  <c r="K101" i="202"/>
  <c r="L101" i="202"/>
  <c r="M101" i="202"/>
  <c r="N101" i="202"/>
  <c r="O101" i="202"/>
  <c r="P101" i="202"/>
  <c r="Q101" i="202"/>
  <c r="R101" i="202"/>
  <c r="S101" i="202"/>
  <c r="T101" i="202"/>
  <c r="U101" i="202"/>
  <c r="V101" i="202"/>
  <c r="W101" i="202"/>
  <c r="AA101" i="202"/>
  <c r="AB101" i="202"/>
  <c r="AC101" i="202"/>
  <c r="AD101" i="202"/>
  <c r="AE101" i="202"/>
  <c r="AF101" i="202"/>
  <c r="AG101" i="202"/>
  <c r="AH101" i="202"/>
  <c r="AI101" i="202"/>
  <c r="AJ101" i="202"/>
  <c r="AK101" i="202"/>
  <c r="AL101" i="202"/>
  <c r="AM101" i="202"/>
  <c r="AN101" i="202"/>
  <c r="AO101" i="202"/>
  <c r="AP101" i="202"/>
  <c r="AQ101" i="202"/>
  <c r="AR101" i="202"/>
  <c r="AS101" i="202"/>
  <c r="AT101" i="202"/>
  <c r="AU101" i="202"/>
  <c r="AV101" i="202"/>
  <c r="AW101" i="202"/>
  <c r="AX101" i="202"/>
  <c r="AY101" i="202"/>
  <c r="AZ101" i="202"/>
  <c r="BA101" i="202"/>
  <c r="BB101" i="202"/>
  <c r="BC101" i="202"/>
  <c r="BD101" i="202"/>
  <c r="BE101" i="202"/>
  <c r="BF101" i="202"/>
  <c r="BG101" i="202"/>
  <c r="BH101" i="202"/>
  <c r="BI101" i="202"/>
  <c r="BJ101" i="202"/>
  <c r="BK101" i="202"/>
  <c r="BL101" i="202"/>
  <c r="BM101" i="202"/>
  <c r="BN101" i="202"/>
  <c r="BO101" i="202"/>
  <c r="BP101" i="202"/>
  <c r="BQ101" i="202"/>
  <c r="BR101" i="202"/>
  <c r="BS101" i="202"/>
  <c r="A102" i="202"/>
  <c r="B102" i="202"/>
  <c r="C102" i="202"/>
  <c r="D102" i="202"/>
  <c r="E102" i="202"/>
  <c r="F102" i="202"/>
  <c r="G102" i="202"/>
  <c r="H102" i="202"/>
  <c r="I102" i="202"/>
  <c r="J102" i="202"/>
  <c r="K102" i="202"/>
  <c r="L102" i="202"/>
  <c r="M102" i="202"/>
  <c r="N102" i="202"/>
  <c r="O102" i="202"/>
  <c r="P102" i="202"/>
  <c r="Q102" i="202"/>
  <c r="R102" i="202"/>
  <c r="S102" i="202"/>
  <c r="T102" i="202"/>
  <c r="U102" i="202"/>
  <c r="V102" i="202"/>
  <c r="W102" i="202"/>
  <c r="AA102" i="202"/>
  <c r="AB102" i="202"/>
  <c r="AC102" i="202"/>
  <c r="AD102" i="202"/>
  <c r="AE102" i="202"/>
  <c r="AF102" i="202"/>
  <c r="AG102" i="202"/>
  <c r="AH102" i="202"/>
  <c r="AI102" i="202"/>
  <c r="AJ102" i="202"/>
  <c r="AK102" i="202"/>
  <c r="AL102" i="202"/>
  <c r="AM102" i="202"/>
  <c r="AN102" i="202"/>
  <c r="AO102" i="202"/>
  <c r="AP102" i="202"/>
  <c r="AQ102" i="202"/>
  <c r="AR102" i="202"/>
  <c r="AS102" i="202"/>
  <c r="AT102" i="202"/>
  <c r="AU102" i="202"/>
  <c r="AV102" i="202"/>
  <c r="AW102" i="202"/>
  <c r="AX102" i="202"/>
  <c r="AY102" i="202"/>
  <c r="AZ102" i="202"/>
  <c r="BA102" i="202"/>
  <c r="BB102" i="202"/>
  <c r="BC102" i="202"/>
  <c r="BD102" i="202"/>
  <c r="BE102" i="202"/>
  <c r="BF102" i="202"/>
  <c r="BG102" i="202"/>
  <c r="BH102" i="202"/>
  <c r="BI102" i="202"/>
  <c r="BJ102" i="202"/>
  <c r="BK102" i="202"/>
  <c r="BL102" i="202"/>
  <c r="BM102" i="202"/>
  <c r="BN102" i="202"/>
  <c r="BO102" i="202"/>
  <c r="BP102" i="202"/>
  <c r="BQ102" i="202"/>
  <c r="BR102" i="202"/>
  <c r="BS102" i="202"/>
  <c r="A103" i="202"/>
  <c r="B103" i="202"/>
  <c r="C103" i="202"/>
  <c r="D103" i="202"/>
  <c r="E103" i="202"/>
  <c r="F103" i="202"/>
  <c r="G103" i="202"/>
  <c r="H103" i="202"/>
  <c r="I103" i="202"/>
  <c r="J103" i="202"/>
  <c r="K103" i="202"/>
  <c r="L103" i="202"/>
  <c r="M103" i="202"/>
  <c r="N103" i="202"/>
  <c r="O103" i="202"/>
  <c r="P103" i="202"/>
  <c r="Q103" i="202"/>
  <c r="R103" i="202"/>
  <c r="S103" i="202"/>
  <c r="T103" i="202"/>
  <c r="U103" i="202"/>
  <c r="V103" i="202"/>
  <c r="W103" i="202"/>
  <c r="AA103" i="202"/>
  <c r="AB103" i="202"/>
  <c r="AC103" i="202"/>
  <c r="AD103" i="202"/>
  <c r="AE103" i="202"/>
  <c r="AF103" i="202"/>
  <c r="AG103" i="202"/>
  <c r="AH103" i="202"/>
  <c r="AI103" i="202"/>
  <c r="AJ103" i="202"/>
  <c r="AK103" i="202"/>
  <c r="AL103" i="202"/>
  <c r="AM103" i="202"/>
  <c r="AN103" i="202"/>
  <c r="AO103" i="202"/>
  <c r="AP103" i="202"/>
  <c r="AQ103" i="202"/>
  <c r="AR103" i="202"/>
  <c r="AS103" i="202"/>
  <c r="AT103" i="202"/>
  <c r="AU103" i="202"/>
  <c r="AV103" i="202"/>
  <c r="AW103" i="202"/>
  <c r="AX103" i="202"/>
  <c r="AY103" i="202"/>
  <c r="AZ103" i="202"/>
  <c r="BA103" i="202"/>
  <c r="BB103" i="202"/>
  <c r="BC103" i="202"/>
  <c r="BD103" i="202"/>
  <c r="BE103" i="202"/>
  <c r="BF103" i="202"/>
  <c r="BG103" i="202"/>
  <c r="BH103" i="202"/>
  <c r="BI103" i="202"/>
  <c r="BJ103" i="202"/>
  <c r="BK103" i="202"/>
  <c r="BL103" i="202"/>
  <c r="BM103" i="202"/>
  <c r="BN103" i="202"/>
  <c r="BO103" i="202"/>
  <c r="BP103" i="202"/>
  <c r="BQ103" i="202"/>
  <c r="BR103" i="202"/>
  <c r="BS103" i="202"/>
  <c r="A104" i="202"/>
  <c r="B104" i="202"/>
  <c r="C104" i="202"/>
  <c r="D104" i="202"/>
  <c r="E104" i="202"/>
  <c r="F104" i="202"/>
  <c r="G104" i="202"/>
  <c r="H104" i="202"/>
  <c r="I104" i="202"/>
  <c r="J104" i="202"/>
  <c r="K104" i="202"/>
  <c r="L104" i="202"/>
  <c r="M104" i="202"/>
  <c r="N104" i="202"/>
  <c r="O104" i="202"/>
  <c r="P104" i="202"/>
  <c r="Q104" i="202"/>
  <c r="R104" i="202"/>
  <c r="S104" i="202"/>
  <c r="T104" i="202"/>
  <c r="U104" i="202"/>
  <c r="V104" i="202"/>
  <c r="W104" i="202"/>
  <c r="AA104" i="202"/>
  <c r="AB104" i="202"/>
  <c r="AC104" i="202"/>
  <c r="AD104" i="202"/>
  <c r="AE104" i="202"/>
  <c r="AF104" i="202"/>
  <c r="AG104" i="202"/>
  <c r="AH104" i="202"/>
  <c r="AI104" i="202"/>
  <c r="AJ104" i="202"/>
  <c r="AK104" i="202"/>
  <c r="AL104" i="202"/>
  <c r="AM104" i="202"/>
  <c r="AN104" i="202"/>
  <c r="AO104" i="202"/>
  <c r="AP104" i="202"/>
  <c r="AQ104" i="202"/>
  <c r="AR104" i="202"/>
  <c r="AS104" i="202"/>
  <c r="AT104" i="202"/>
  <c r="AU104" i="202"/>
  <c r="AV104" i="202"/>
  <c r="AW104" i="202"/>
  <c r="AX104" i="202"/>
  <c r="AY104" i="202"/>
  <c r="AZ104" i="202"/>
  <c r="BA104" i="202"/>
  <c r="BB104" i="202"/>
  <c r="BC104" i="202"/>
  <c r="BD104" i="202"/>
  <c r="BE104" i="202"/>
  <c r="BF104" i="202"/>
  <c r="BG104" i="202"/>
  <c r="BH104" i="202"/>
  <c r="BI104" i="202"/>
  <c r="BJ104" i="202"/>
  <c r="BK104" i="202"/>
  <c r="BL104" i="202"/>
  <c r="BM104" i="202"/>
  <c r="BN104" i="202"/>
  <c r="BO104" i="202"/>
  <c r="BP104" i="202"/>
  <c r="BQ104" i="202"/>
  <c r="BR104" i="202"/>
  <c r="BS104" i="202"/>
  <c r="A105" i="202"/>
  <c r="B105" i="202"/>
  <c r="C105" i="202"/>
  <c r="D105" i="202"/>
  <c r="E105" i="202"/>
  <c r="F105" i="202"/>
  <c r="G105" i="202"/>
  <c r="H105" i="202"/>
  <c r="I105" i="202"/>
  <c r="J105" i="202"/>
  <c r="K105" i="202"/>
  <c r="L105" i="202"/>
  <c r="M105" i="202"/>
  <c r="N105" i="202"/>
  <c r="O105" i="202"/>
  <c r="P105" i="202"/>
  <c r="Q105" i="202"/>
  <c r="R105" i="202"/>
  <c r="S105" i="202"/>
  <c r="T105" i="202"/>
  <c r="U105" i="202"/>
  <c r="V105" i="202"/>
  <c r="W105" i="202"/>
  <c r="AA105" i="202"/>
  <c r="AB105" i="202"/>
  <c r="AC105" i="202"/>
  <c r="AD105" i="202"/>
  <c r="AE105" i="202"/>
  <c r="AF105" i="202"/>
  <c r="AG105" i="202"/>
  <c r="AH105" i="202"/>
  <c r="AI105" i="202"/>
  <c r="AJ105" i="202"/>
  <c r="AK105" i="202"/>
  <c r="AL105" i="202"/>
  <c r="AM105" i="202"/>
  <c r="AN105" i="202"/>
  <c r="AO105" i="202"/>
  <c r="AP105" i="202"/>
  <c r="AQ105" i="202"/>
  <c r="AR105" i="202"/>
  <c r="AS105" i="202"/>
  <c r="AT105" i="202"/>
  <c r="AU105" i="202"/>
  <c r="AV105" i="202"/>
  <c r="AW105" i="202"/>
  <c r="AX105" i="202"/>
  <c r="AY105" i="202"/>
  <c r="AZ105" i="202"/>
  <c r="BA105" i="202"/>
  <c r="BB105" i="202"/>
  <c r="BC105" i="202"/>
  <c r="BD105" i="202"/>
  <c r="BE105" i="202"/>
  <c r="BF105" i="202"/>
  <c r="BG105" i="202"/>
  <c r="BH105" i="202"/>
  <c r="BI105" i="202"/>
  <c r="BJ105" i="202"/>
  <c r="BK105" i="202"/>
  <c r="BL105" i="202"/>
  <c r="BM105" i="202"/>
  <c r="BN105" i="202"/>
  <c r="BO105" i="202"/>
  <c r="BP105" i="202"/>
  <c r="BQ105" i="202"/>
  <c r="BR105" i="202"/>
  <c r="BS105" i="202"/>
  <c r="A106" i="202"/>
  <c r="B106" i="202"/>
  <c r="C106" i="202"/>
  <c r="D106" i="202"/>
  <c r="E106" i="202"/>
  <c r="F106" i="202"/>
  <c r="G106" i="202"/>
  <c r="H106" i="202"/>
  <c r="I106" i="202"/>
  <c r="J106" i="202"/>
  <c r="K106" i="202"/>
  <c r="L106" i="202"/>
  <c r="M106" i="202"/>
  <c r="N106" i="202"/>
  <c r="O106" i="202"/>
  <c r="P106" i="202"/>
  <c r="Q106" i="202"/>
  <c r="R106" i="202"/>
  <c r="S106" i="202"/>
  <c r="T106" i="202"/>
  <c r="U106" i="202"/>
  <c r="V106" i="202"/>
  <c r="W106" i="202"/>
  <c r="AA106" i="202"/>
  <c r="AB106" i="202"/>
  <c r="AC106" i="202"/>
  <c r="AD106" i="202"/>
  <c r="AE106" i="202"/>
  <c r="AF106" i="202"/>
  <c r="AG106" i="202"/>
  <c r="AH106" i="202"/>
  <c r="AI106" i="202"/>
  <c r="AJ106" i="202"/>
  <c r="AK106" i="202"/>
  <c r="AL106" i="202"/>
  <c r="AM106" i="202"/>
  <c r="AN106" i="202"/>
  <c r="AO106" i="202"/>
  <c r="AP106" i="202"/>
  <c r="AQ106" i="202"/>
  <c r="AR106" i="202"/>
  <c r="AS106" i="202"/>
  <c r="AT106" i="202"/>
  <c r="AU106" i="202"/>
  <c r="AV106" i="202"/>
  <c r="AW106" i="202"/>
  <c r="AX106" i="202"/>
  <c r="AY106" i="202"/>
  <c r="AZ106" i="202"/>
  <c r="BA106" i="202"/>
  <c r="BB106" i="202"/>
  <c r="BC106" i="202"/>
  <c r="BD106" i="202"/>
  <c r="BE106" i="202"/>
  <c r="BF106" i="202"/>
  <c r="BG106" i="202"/>
  <c r="BH106" i="202"/>
  <c r="BI106" i="202"/>
  <c r="BJ106" i="202"/>
  <c r="BK106" i="202"/>
  <c r="BL106" i="202"/>
  <c r="BM106" i="202"/>
  <c r="BN106" i="202"/>
  <c r="BO106" i="202"/>
  <c r="BP106" i="202"/>
  <c r="BQ106" i="202"/>
  <c r="BR106" i="202"/>
  <c r="BS106" i="202"/>
  <c r="A107" i="202"/>
  <c r="B107" i="202"/>
  <c r="C107" i="202"/>
  <c r="D107" i="202"/>
  <c r="E107" i="202"/>
  <c r="F107" i="202"/>
  <c r="G107" i="202"/>
  <c r="H107" i="202"/>
  <c r="I107" i="202"/>
  <c r="J107" i="202"/>
  <c r="K107" i="202"/>
  <c r="L107" i="202"/>
  <c r="M107" i="202"/>
  <c r="N107" i="202"/>
  <c r="O107" i="202"/>
  <c r="P107" i="202"/>
  <c r="Q107" i="202"/>
  <c r="R107" i="202"/>
  <c r="S107" i="202"/>
  <c r="T107" i="202"/>
  <c r="U107" i="202"/>
  <c r="V107" i="202"/>
  <c r="W107" i="202"/>
  <c r="AA107" i="202"/>
  <c r="AB107" i="202"/>
  <c r="AC107" i="202"/>
  <c r="AD107" i="202"/>
  <c r="AE107" i="202"/>
  <c r="AF107" i="202"/>
  <c r="AG107" i="202"/>
  <c r="AH107" i="202"/>
  <c r="AI107" i="202"/>
  <c r="AJ107" i="202"/>
  <c r="AK107" i="202"/>
  <c r="AL107" i="202"/>
  <c r="AM107" i="202"/>
  <c r="AN107" i="202"/>
  <c r="AO107" i="202"/>
  <c r="AP107" i="202"/>
  <c r="AQ107" i="202"/>
  <c r="AR107" i="202"/>
  <c r="AS107" i="202"/>
  <c r="AT107" i="202"/>
  <c r="AU107" i="202"/>
  <c r="AV107" i="202"/>
  <c r="AW107" i="202"/>
  <c r="AX107" i="202"/>
  <c r="AY107" i="202"/>
  <c r="AZ107" i="202"/>
  <c r="BA107" i="202"/>
  <c r="BB107" i="202"/>
  <c r="BC107" i="202"/>
  <c r="BD107" i="202"/>
  <c r="BE107" i="202"/>
  <c r="BF107" i="202"/>
  <c r="BG107" i="202"/>
  <c r="BH107" i="202"/>
  <c r="BI107" i="202"/>
  <c r="BJ107" i="202"/>
  <c r="BK107" i="202"/>
  <c r="BL107" i="202"/>
  <c r="BM107" i="202"/>
  <c r="BN107" i="202"/>
  <c r="BO107" i="202"/>
  <c r="BP107" i="202"/>
  <c r="BQ107" i="202"/>
  <c r="BR107" i="202"/>
  <c r="BS107" i="202"/>
  <c r="A108" i="202"/>
  <c r="B108" i="202"/>
  <c r="C108" i="202"/>
  <c r="D108" i="202"/>
  <c r="E108" i="202"/>
  <c r="F108" i="202"/>
  <c r="G108" i="202"/>
  <c r="H108" i="202"/>
  <c r="I108" i="202"/>
  <c r="J108" i="202"/>
  <c r="K108" i="202"/>
  <c r="L108" i="202"/>
  <c r="M108" i="202"/>
  <c r="N108" i="202"/>
  <c r="O108" i="202"/>
  <c r="P108" i="202"/>
  <c r="Q108" i="202"/>
  <c r="R108" i="202"/>
  <c r="S108" i="202"/>
  <c r="T108" i="202"/>
  <c r="U108" i="202"/>
  <c r="V108" i="202"/>
  <c r="W108" i="202"/>
  <c r="AA108" i="202"/>
  <c r="AB108" i="202"/>
  <c r="AC108" i="202"/>
  <c r="AD108" i="202"/>
  <c r="AE108" i="202"/>
  <c r="AF108" i="202"/>
  <c r="AG108" i="202"/>
  <c r="AH108" i="202"/>
  <c r="AI108" i="202"/>
  <c r="AJ108" i="202"/>
  <c r="AK108" i="202"/>
  <c r="AL108" i="202"/>
  <c r="AM108" i="202"/>
  <c r="AN108" i="202"/>
  <c r="AO108" i="202"/>
  <c r="AP108" i="202"/>
  <c r="AQ108" i="202"/>
  <c r="AR108" i="202"/>
  <c r="AS108" i="202"/>
  <c r="AT108" i="202"/>
  <c r="AU108" i="202"/>
  <c r="AV108" i="202"/>
  <c r="AW108" i="202"/>
  <c r="AX108" i="202"/>
  <c r="AY108" i="202"/>
  <c r="AZ108" i="202"/>
  <c r="BA108" i="202"/>
  <c r="BB108" i="202"/>
  <c r="BC108" i="202"/>
  <c r="BD108" i="202"/>
  <c r="BE108" i="202"/>
  <c r="BF108" i="202"/>
  <c r="BG108" i="202"/>
  <c r="BH108" i="202"/>
  <c r="BI108" i="202"/>
  <c r="BJ108" i="202"/>
  <c r="BK108" i="202"/>
  <c r="BL108" i="202"/>
  <c r="BM108" i="202"/>
  <c r="BN108" i="202"/>
  <c r="BO108" i="202"/>
  <c r="BP108" i="202"/>
  <c r="BQ108" i="202"/>
  <c r="BR108" i="202"/>
  <c r="BS108" i="202"/>
  <c r="A109" i="202"/>
  <c r="B109" i="202"/>
  <c r="C109" i="202"/>
  <c r="D109" i="202"/>
  <c r="E109" i="202"/>
  <c r="F109" i="202"/>
  <c r="G109" i="202"/>
  <c r="H109" i="202"/>
  <c r="I109" i="202"/>
  <c r="J109" i="202"/>
  <c r="K109" i="202"/>
  <c r="L109" i="202"/>
  <c r="M109" i="202"/>
  <c r="N109" i="202"/>
  <c r="O109" i="202"/>
  <c r="P109" i="202"/>
  <c r="Q109" i="202"/>
  <c r="R109" i="202"/>
  <c r="S109" i="202"/>
  <c r="T109" i="202"/>
  <c r="U109" i="202"/>
  <c r="V109" i="202"/>
  <c r="W109" i="202"/>
  <c r="AA109" i="202"/>
  <c r="AB109" i="202"/>
  <c r="AC109" i="202"/>
  <c r="AD109" i="202"/>
  <c r="AE109" i="202"/>
  <c r="AF109" i="202"/>
  <c r="AG109" i="202"/>
  <c r="AH109" i="202"/>
  <c r="AI109" i="202"/>
  <c r="AJ109" i="202"/>
  <c r="AK109" i="202"/>
  <c r="AL109" i="202"/>
  <c r="AM109" i="202"/>
  <c r="AN109" i="202"/>
  <c r="AO109" i="202"/>
  <c r="AP109" i="202"/>
  <c r="AQ109" i="202"/>
  <c r="AR109" i="202"/>
  <c r="AS109" i="202"/>
  <c r="AT109" i="202"/>
  <c r="AU109" i="202"/>
  <c r="AV109" i="202"/>
  <c r="AW109" i="202"/>
  <c r="AX109" i="202"/>
  <c r="AY109" i="202"/>
  <c r="AZ109" i="202"/>
  <c r="BA109" i="202"/>
  <c r="BB109" i="202"/>
  <c r="BC109" i="202"/>
  <c r="BD109" i="202"/>
  <c r="BE109" i="202"/>
  <c r="BF109" i="202"/>
  <c r="BG109" i="202"/>
  <c r="BH109" i="202"/>
  <c r="BI109" i="202"/>
  <c r="BJ109" i="202"/>
  <c r="BK109" i="202"/>
  <c r="BL109" i="202"/>
  <c r="BM109" i="202"/>
  <c r="BN109" i="202"/>
  <c r="BO109" i="202"/>
  <c r="BP109" i="202"/>
  <c r="BQ109" i="202"/>
  <c r="BR109" i="202"/>
  <c r="BS109" i="202"/>
  <c r="A110" i="202"/>
  <c r="B110" i="202"/>
  <c r="C110" i="202"/>
  <c r="D110" i="202"/>
  <c r="E110" i="202"/>
  <c r="F110" i="202"/>
  <c r="G110" i="202"/>
  <c r="H110" i="202"/>
  <c r="I110" i="202"/>
  <c r="J110" i="202"/>
  <c r="K110" i="202"/>
  <c r="L110" i="202"/>
  <c r="M110" i="202"/>
  <c r="N110" i="202"/>
  <c r="O110" i="202"/>
  <c r="P110" i="202"/>
  <c r="Q110" i="202"/>
  <c r="R110" i="202"/>
  <c r="S110" i="202"/>
  <c r="T110" i="202"/>
  <c r="U110" i="202"/>
  <c r="V110" i="202"/>
  <c r="W110" i="202"/>
  <c r="AA110" i="202"/>
  <c r="AB110" i="202"/>
  <c r="AC110" i="202"/>
  <c r="AD110" i="202"/>
  <c r="AE110" i="202"/>
  <c r="AF110" i="202"/>
  <c r="AG110" i="202"/>
  <c r="AH110" i="202"/>
  <c r="AI110" i="202"/>
  <c r="AJ110" i="202"/>
  <c r="AK110" i="202"/>
  <c r="AL110" i="202"/>
  <c r="AM110" i="202"/>
  <c r="AN110" i="202"/>
  <c r="AO110" i="202"/>
  <c r="AP110" i="202"/>
  <c r="AQ110" i="202"/>
  <c r="AR110" i="202"/>
  <c r="AS110" i="202"/>
  <c r="AT110" i="202"/>
  <c r="AU110" i="202"/>
  <c r="AV110" i="202"/>
  <c r="AW110" i="202"/>
  <c r="AX110" i="202"/>
  <c r="AY110" i="202"/>
  <c r="AZ110" i="202"/>
  <c r="BA110" i="202"/>
  <c r="BB110" i="202"/>
  <c r="BC110" i="202"/>
  <c r="BD110" i="202"/>
  <c r="BE110" i="202"/>
  <c r="BF110" i="202"/>
  <c r="BG110" i="202"/>
  <c r="BH110" i="202"/>
  <c r="BI110" i="202"/>
  <c r="BJ110" i="202"/>
  <c r="BK110" i="202"/>
  <c r="BL110" i="202"/>
  <c r="BM110" i="202"/>
  <c r="BN110" i="202"/>
  <c r="BO110" i="202"/>
  <c r="BP110" i="202"/>
  <c r="BQ110" i="202"/>
  <c r="BR110" i="202"/>
  <c r="BS110" i="202"/>
  <c r="A111" i="202"/>
  <c r="B111" i="202"/>
  <c r="C111" i="202"/>
  <c r="D111" i="202"/>
  <c r="E111" i="202"/>
  <c r="F111" i="202"/>
  <c r="G111" i="202"/>
  <c r="H111" i="202"/>
  <c r="I111" i="202"/>
  <c r="J111" i="202"/>
  <c r="K111" i="202"/>
  <c r="L111" i="202"/>
  <c r="M111" i="202"/>
  <c r="N111" i="202"/>
  <c r="O111" i="202"/>
  <c r="P111" i="202"/>
  <c r="Q111" i="202"/>
  <c r="R111" i="202"/>
  <c r="S111" i="202"/>
  <c r="T111" i="202"/>
  <c r="U111" i="202"/>
  <c r="V111" i="202"/>
  <c r="W111" i="202"/>
  <c r="AA111" i="202"/>
  <c r="AB111" i="202"/>
  <c r="AC111" i="202"/>
  <c r="AD111" i="202"/>
  <c r="AE111" i="202"/>
  <c r="AF111" i="202"/>
  <c r="AG111" i="202"/>
  <c r="AH111" i="202"/>
  <c r="AI111" i="202"/>
  <c r="AJ111" i="202"/>
  <c r="AK111" i="202"/>
  <c r="AL111" i="202"/>
  <c r="AM111" i="202"/>
  <c r="AN111" i="202"/>
  <c r="AO111" i="202"/>
  <c r="AP111" i="202"/>
  <c r="AQ111" i="202"/>
  <c r="AR111" i="202"/>
  <c r="AS111" i="202"/>
  <c r="AT111" i="202"/>
  <c r="AU111" i="202"/>
  <c r="AV111" i="202"/>
  <c r="AW111" i="202"/>
  <c r="AX111" i="202"/>
  <c r="AY111" i="202"/>
  <c r="AZ111" i="202"/>
  <c r="BA111" i="202"/>
  <c r="BB111" i="202"/>
  <c r="BC111" i="202"/>
  <c r="BD111" i="202"/>
  <c r="BE111" i="202"/>
  <c r="BF111" i="202"/>
  <c r="BG111" i="202"/>
  <c r="BH111" i="202"/>
  <c r="BI111" i="202"/>
  <c r="BJ111" i="202"/>
  <c r="BK111" i="202"/>
  <c r="BL111" i="202"/>
  <c r="BM111" i="202"/>
  <c r="BN111" i="202"/>
  <c r="BO111" i="202"/>
  <c r="BP111" i="202"/>
  <c r="BQ111" i="202"/>
  <c r="BR111" i="202"/>
  <c r="BS111" i="202"/>
  <c r="A112" i="202"/>
  <c r="B112" i="202"/>
  <c r="C112" i="202"/>
  <c r="D112" i="202"/>
  <c r="E112" i="202"/>
  <c r="F112" i="202"/>
  <c r="G112" i="202"/>
  <c r="H112" i="202"/>
  <c r="I112" i="202"/>
  <c r="J112" i="202"/>
  <c r="K112" i="202"/>
  <c r="L112" i="202"/>
  <c r="M112" i="202"/>
  <c r="N112" i="202"/>
  <c r="O112" i="202"/>
  <c r="P112" i="202"/>
  <c r="Q112" i="202"/>
  <c r="R112" i="202"/>
  <c r="S112" i="202"/>
  <c r="T112" i="202"/>
  <c r="U112" i="202"/>
  <c r="V112" i="202"/>
  <c r="W112" i="202"/>
  <c r="AA112" i="202"/>
  <c r="AB112" i="202"/>
  <c r="AC112" i="202"/>
  <c r="AD112" i="202"/>
  <c r="AE112" i="202"/>
  <c r="AF112" i="202"/>
  <c r="AG112" i="202"/>
  <c r="AH112" i="202"/>
  <c r="AI112" i="202"/>
  <c r="AJ112" i="202"/>
  <c r="AK112" i="202"/>
  <c r="AL112" i="202"/>
  <c r="AM112" i="202"/>
  <c r="AN112" i="202"/>
  <c r="AO112" i="202"/>
  <c r="AP112" i="202"/>
  <c r="AQ112" i="202"/>
  <c r="AR112" i="202"/>
  <c r="AS112" i="202"/>
  <c r="AT112" i="202"/>
  <c r="AU112" i="202"/>
  <c r="AV112" i="202"/>
  <c r="AW112" i="202"/>
  <c r="AX112" i="202"/>
  <c r="AY112" i="202"/>
  <c r="AZ112" i="202"/>
  <c r="BA112" i="202"/>
  <c r="BB112" i="202"/>
  <c r="BC112" i="202"/>
  <c r="BD112" i="202"/>
  <c r="BE112" i="202"/>
  <c r="BF112" i="202"/>
  <c r="BG112" i="202"/>
  <c r="BH112" i="202"/>
  <c r="BI112" i="202"/>
  <c r="BJ112" i="202"/>
  <c r="BK112" i="202"/>
  <c r="BL112" i="202"/>
  <c r="BM112" i="202"/>
  <c r="BN112" i="202"/>
  <c r="BO112" i="202"/>
  <c r="BP112" i="202"/>
  <c r="BQ112" i="202"/>
  <c r="BR112" i="202"/>
  <c r="BS112" i="202"/>
  <c r="A113" i="202"/>
  <c r="B113" i="202"/>
  <c r="C113" i="202"/>
  <c r="D113" i="202"/>
  <c r="E113" i="202"/>
  <c r="F113" i="202"/>
  <c r="G113" i="202"/>
  <c r="H113" i="202"/>
  <c r="I113" i="202"/>
  <c r="J113" i="202"/>
  <c r="K113" i="202"/>
  <c r="L113" i="202"/>
  <c r="M113" i="202"/>
  <c r="N113" i="202"/>
  <c r="O113" i="202"/>
  <c r="P113" i="202"/>
  <c r="Q113" i="202"/>
  <c r="R113" i="202"/>
  <c r="S113" i="202"/>
  <c r="T113" i="202"/>
  <c r="U113" i="202"/>
  <c r="V113" i="202"/>
  <c r="W113" i="202"/>
  <c r="AA113" i="202"/>
  <c r="AB113" i="202"/>
  <c r="AC113" i="202"/>
  <c r="AD113" i="202"/>
  <c r="AE113" i="202"/>
  <c r="AF113" i="202"/>
  <c r="AG113" i="202"/>
  <c r="AH113" i="202"/>
  <c r="AI113" i="202"/>
  <c r="AJ113" i="202"/>
  <c r="AK113" i="202"/>
  <c r="AL113" i="202"/>
  <c r="AM113" i="202"/>
  <c r="AN113" i="202"/>
  <c r="AO113" i="202"/>
  <c r="AP113" i="202"/>
  <c r="AQ113" i="202"/>
  <c r="AR113" i="202"/>
  <c r="AS113" i="202"/>
  <c r="AT113" i="202"/>
  <c r="AU113" i="202"/>
  <c r="AV113" i="202"/>
  <c r="AW113" i="202"/>
  <c r="AX113" i="202"/>
  <c r="AY113" i="202"/>
  <c r="AZ113" i="202"/>
  <c r="BA113" i="202"/>
  <c r="BB113" i="202"/>
  <c r="BC113" i="202"/>
  <c r="BD113" i="202"/>
  <c r="BE113" i="202"/>
  <c r="BF113" i="202"/>
  <c r="BG113" i="202"/>
  <c r="BH113" i="202"/>
  <c r="BI113" i="202"/>
  <c r="BJ113" i="202"/>
  <c r="BK113" i="202"/>
  <c r="BL113" i="202"/>
  <c r="BM113" i="202"/>
  <c r="BN113" i="202"/>
  <c r="BO113" i="202"/>
  <c r="BP113" i="202"/>
  <c r="BQ113" i="202"/>
  <c r="BR113" i="202"/>
  <c r="BS113" i="202"/>
  <c r="A114" i="202"/>
  <c r="B114" i="202"/>
  <c r="C114" i="202"/>
  <c r="D114" i="202"/>
  <c r="E114" i="202"/>
  <c r="F114" i="202"/>
  <c r="G114" i="202"/>
  <c r="H114" i="202"/>
  <c r="I114" i="202"/>
  <c r="J114" i="202"/>
  <c r="K114" i="202"/>
  <c r="L114" i="202"/>
  <c r="M114" i="202"/>
  <c r="N114" i="202"/>
  <c r="O114" i="202"/>
  <c r="P114" i="202"/>
  <c r="Q114" i="202"/>
  <c r="R114" i="202"/>
  <c r="S114" i="202"/>
  <c r="T114" i="202"/>
  <c r="U114" i="202"/>
  <c r="V114" i="202"/>
  <c r="W114" i="202"/>
  <c r="AA114" i="202"/>
  <c r="AB114" i="202"/>
  <c r="AC114" i="202"/>
  <c r="AD114" i="202"/>
  <c r="AE114" i="202"/>
  <c r="AF114" i="202"/>
  <c r="AG114" i="202"/>
  <c r="AH114" i="202"/>
  <c r="AI114" i="202"/>
  <c r="AJ114" i="202"/>
  <c r="AK114" i="202"/>
  <c r="AL114" i="202"/>
  <c r="AM114" i="202"/>
  <c r="AN114" i="202"/>
  <c r="AO114" i="202"/>
  <c r="AP114" i="202"/>
  <c r="AQ114" i="202"/>
  <c r="AR114" i="202"/>
  <c r="AS114" i="202"/>
  <c r="AT114" i="202"/>
  <c r="AU114" i="202"/>
  <c r="AV114" i="202"/>
  <c r="AW114" i="202"/>
  <c r="AX114" i="202"/>
  <c r="AY114" i="202"/>
  <c r="AZ114" i="202"/>
  <c r="BA114" i="202"/>
  <c r="BB114" i="202"/>
  <c r="BC114" i="202"/>
  <c r="BD114" i="202"/>
  <c r="BE114" i="202"/>
  <c r="BF114" i="202"/>
  <c r="BG114" i="202"/>
  <c r="BH114" i="202"/>
  <c r="BI114" i="202"/>
  <c r="BJ114" i="202"/>
  <c r="BK114" i="202"/>
  <c r="BL114" i="202"/>
  <c r="BM114" i="202"/>
  <c r="BN114" i="202"/>
  <c r="BO114" i="202"/>
  <c r="BP114" i="202"/>
  <c r="BQ114" i="202"/>
  <c r="BR114" i="202"/>
  <c r="BS114" i="202"/>
  <c r="A115" i="202"/>
  <c r="B115" i="202"/>
  <c r="C115" i="202"/>
  <c r="D115" i="202"/>
  <c r="E115" i="202"/>
  <c r="F115" i="202"/>
  <c r="G115" i="202"/>
  <c r="H115" i="202"/>
  <c r="I115" i="202"/>
  <c r="J115" i="202"/>
  <c r="K115" i="202"/>
  <c r="L115" i="202"/>
  <c r="M115" i="202"/>
  <c r="N115" i="202"/>
  <c r="O115" i="202"/>
  <c r="P115" i="202"/>
  <c r="Q115" i="202"/>
  <c r="R115" i="202"/>
  <c r="S115" i="202"/>
  <c r="T115" i="202"/>
  <c r="U115" i="202"/>
  <c r="V115" i="202"/>
  <c r="W115" i="202"/>
  <c r="AA115" i="202"/>
  <c r="AB115" i="202"/>
  <c r="AC115" i="202"/>
  <c r="AD115" i="202"/>
  <c r="AE115" i="202"/>
  <c r="AF115" i="202"/>
  <c r="AG115" i="202"/>
  <c r="AH115" i="202"/>
  <c r="AI115" i="202"/>
  <c r="AJ115" i="202"/>
  <c r="AK115" i="202"/>
  <c r="AL115" i="202"/>
  <c r="AM115" i="202"/>
  <c r="AN115" i="202"/>
  <c r="AO115" i="202"/>
  <c r="AP115" i="202"/>
  <c r="AQ115" i="202"/>
  <c r="AR115" i="202"/>
  <c r="AS115" i="202"/>
  <c r="AT115" i="202"/>
  <c r="AU115" i="202"/>
  <c r="AV115" i="202"/>
  <c r="AW115" i="202"/>
  <c r="AX115" i="202"/>
  <c r="AY115" i="202"/>
  <c r="AZ115" i="202"/>
  <c r="BA115" i="202"/>
  <c r="BB115" i="202"/>
  <c r="BC115" i="202"/>
  <c r="BD115" i="202"/>
  <c r="BE115" i="202"/>
  <c r="BF115" i="202"/>
  <c r="BG115" i="202"/>
  <c r="BH115" i="202"/>
  <c r="BI115" i="202"/>
  <c r="BJ115" i="202"/>
  <c r="BK115" i="202"/>
  <c r="BL115" i="202"/>
  <c r="BM115" i="202"/>
  <c r="BN115" i="202"/>
  <c r="BO115" i="202"/>
  <c r="BP115" i="202"/>
  <c r="BQ115" i="202"/>
  <c r="BR115" i="202"/>
  <c r="BS115" i="202"/>
  <c r="A116" i="202"/>
  <c r="B116" i="202"/>
  <c r="C116" i="202"/>
  <c r="D116" i="202"/>
  <c r="E116" i="202"/>
  <c r="F116" i="202"/>
  <c r="G116" i="202"/>
  <c r="H116" i="202"/>
  <c r="I116" i="202"/>
  <c r="J116" i="202"/>
  <c r="K116" i="202"/>
  <c r="L116" i="202"/>
  <c r="M116" i="202"/>
  <c r="N116" i="202"/>
  <c r="O116" i="202"/>
  <c r="P116" i="202"/>
  <c r="Q116" i="202"/>
  <c r="R116" i="202"/>
  <c r="S116" i="202"/>
  <c r="T116" i="202"/>
  <c r="U116" i="202"/>
  <c r="V116" i="202"/>
  <c r="W116" i="202"/>
  <c r="AA116" i="202"/>
  <c r="AB116" i="202"/>
  <c r="AC116" i="202"/>
  <c r="AD116" i="202"/>
  <c r="AE116" i="202"/>
  <c r="AF116" i="202"/>
  <c r="AG116" i="202"/>
  <c r="AH116" i="202"/>
  <c r="AI116" i="202"/>
  <c r="AJ116" i="202"/>
  <c r="AK116" i="202"/>
  <c r="AL116" i="202"/>
  <c r="AM116" i="202"/>
  <c r="AN116" i="202"/>
  <c r="AO116" i="202"/>
  <c r="AP116" i="202"/>
  <c r="AQ116" i="202"/>
  <c r="AR116" i="202"/>
  <c r="AS116" i="202"/>
  <c r="AT116" i="202"/>
  <c r="AU116" i="202"/>
  <c r="AV116" i="202"/>
  <c r="AW116" i="202"/>
  <c r="AX116" i="202"/>
  <c r="AY116" i="202"/>
  <c r="AZ116" i="202"/>
  <c r="BA116" i="202"/>
  <c r="BB116" i="202"/>
  <c r="BC116" i="202"/>
  <c r="BD116" i="202"/>
  <c r="BE116" i="202"/>
  <c r="BF116" i="202"/>
  <c r="BG116" i="202"/>
  <c r="BH116" i="202"/>
  <c r="BI116" i="202"/>
  <c r="BJ116" i="202"/>
  <c r="BK116" i="202"/>
  <c r="BL116" i="202"/>
  <c r="BM116" i="202"/>
  <c r="BN116" i="202"/>
  <c r="BO116" i="202"/>
  <c r="BP116" i="202"/>
  <c r="BQ116" i="202"/>
  <c r="BR116" i="202"/>
  <c r="BS116" i="202"/>
  <c r="A117" i="202"/>
  <c r="B117" i="202"/>
  <c r="C117" i="202"/>
  <c r="D117" i="202"/>
  <c r="E117" i="202"/>
  <c r="F117" i="202"/>
  <c r="G117" i="202"/>
  <c r="H117" i="202"/>
  <c r="I117" i="202"/>
  <c r="J117" i="202"/>
  <c r="K117" i="202"/>
  <c r="L117" i="202"/>
  <c r="M117" i="202"/>
  <c r="N117" i="202"/>
  <c r="O117" i="202"/>
  <c r="P117" i="202"/>
  <c r="Q117" i="202"/>
  <c r="R117" i="202"/>
  <c r="S117" i="202"/>
  <c r="T117" i="202"/>
  <c r="U117" i="202"/>
  <c r="V117" i="202"/>
  <c r="W117" i="202"/>
  <c r="AA117" i="202"/>
  <c r="AB117" i="202"/>
  <c r="AC117" i="202"/>
  <c r="AD117" i="202"/>
  <c r="AE117" i="202"/>
  <c r="AF117" i="202"/>
  <c r="AG117" i="202"/>
  <c r="AH117" i="202"/>
  <c r="AI117" i="202"/>
  <c r="AJ117" i="202"/>
  <c r="AK117" i="202"/>
  <c r="AL117" i="202"/>
  <c r="AM117" i="202"/>
  <c r="AN117" i="202"/>
  <c r="AO117" i="202"/>
  <c r="AP117" i="202"/>
  <c r="AQ117" i="202"/>
  <c r="AR117" i="202"/>
  <c r="AS117" i="202"/>
  <c r="AT117" i="202"/>
  <c r="AU117" i="202"/>
  <c r="AV117" i="202"/>
  <c r="AW117" i="202"/>
  <c r="AX117" i="202"/>
  <c r="AY117" i="202"/>
  <c r="AZ117" i="202"/>
  <c r="BA117" i="202"/>
  <c r="BB117" i="202"/>
  <c r="BC117" i="202"/>
  <c r="BD117" i="202"/>
  <c r="BE117" i="202"/>
  <c r="BF117" i="202"/>
  <c r="BG117" i="202"/>
  <c r="BH117" i="202"/>
  <c r="BI117" i="202"/>
  <c r="BJ117" i="202"/>
  <c r="BK117" i="202"/>
  <c r="BL117" i="202"/>
  <c r="BM117" i="202"/>
  <c r="BN117" i="202"/>
  <c r="BO117" i="202"/>
  <c r="BP117" i="202"/>
  <c r="BQ117" i="202"/>
  <c r="BR117" i="202"/>
  <c r="BS117" i="202"/>
  <c r="A118" i="202"/>
  <c r="B118" i="202"/>
  <c r="C118" i="202"/>
  <c r="D118" i="202"/>
  <c r="E118" i="202"/>
  <c r="F118" i="202"/>
  <c r="G118" i="202"/>
  <c r="H118" i="202"/>
  <c r="I118" i="202"/>
  <c r="J118" i="202"/>
  <c r="K118" i="202"/>
  <c r="L118" i="202"/>
  <c r="M118" i="202"/>
  <c r="N118" i="202"/>
  <c r="O118" i="202"/>
  <c r="P118" i="202"/>
  <c r="Q118" i="202"/>
  <c r="R118" i="202"/>
  <c r="S118" i="202"/>
  <c r="T118" i="202"/>
  <c r="U118" i="202"/>
  <c r="V118" i="202"/>
  <c r="W118" i="202"/>
  <c r="AA118" i="202"/>
  <c r="AB118" i="202"/>
  <c r="AC118" i="202"/>
  <c r="AD118" i="202"/>
  <c r="AE118" i="202"/>
  <c r="AF118" i="202"/>
  <c r="AG118" i="202"/>
  <c r="AH118" i="202"/>
  <c r="AI118" i="202"/>
  <c r="AJ118" i="202"/>
  <c r="AK118" i="202"/>
  <c r="AL118" i="202"/>
  <c r="AM118" i="202"/>
  <c r="AN118" i="202"/>
  <c r="AO118" i="202"/>
  <c r="AP118" i="202"/>
  <c r="AQ118" i="202"/>
  <c r="AR118" i="202"/>
  <c r="AS118" i="202"/>
  <c r="AT118" i="202"/>
  <c r="AU118" i="202"/>
  <c r="AV118" i="202"/>
  <c r="AW118" i="202"/>
  <c r="AX118" i="202"/>
  <c r="AY118" i="202"/>
  <c r="AZ118" i="202"/>
  <c r="BA118" i="202"/>
  <c r="BB118" i="202"/>
  <c r="BC118" i="202"/>
  <c r="BD118" i="202"/>
  <c r="BE118" i="202"/>
  <c r="BF118" i="202"/>
  <c r="BG118" i="202"/>
  <c r="BH118" i="202"/>
  <c r="BI118" i="202"/>
  <c r="BJ118" i="202"/>
  <c r="BK118" i="202"/>
  <c r="BL118" i="202"/>
  <c r="BM118" i="202"/>
  <c r="BN118" i="202"/>
  <c r="BO118" i="202"/>
  <c r="BP118" i="202"/>
  <c r="BQ118" i="202"/>
  <c r="BR118" i="202"/>
  <c r="BS118" i="202"/>
  <c r="A119" i="202"/>
  <c r="B119" i="202"/>
  <c r="C119" i="202"/>
  <c r="D119" i="202"/>
  <c r="E119" i="202"/>
  <c r="F119" i="202"/>
  <c r="G119" i="202"/>
  <c r="H119" i="202"/>
  <c r="I119" i="202"/>
  <c r="J119" i="202"/>
  <c r="K119" i="202"/>
  <c r="L119" i="202"/>
  <c r="M119" i="202"/>
  <c r="N119" i="202"/>
  <c r="O119" i="202"/>
  <c r="P119" i="202"/>
  <c r="Q119" i="202"/>
  <c r="R119" i="202"/>
  <c r="S119" i="202"/>
  <c r="T119" i="202"/>
  <c r="U119" i="202"/>
  <c r="V119" i="202"/>
  <c r="W119" i="202"/>
  <c r="AA119" i="202"/>
  <c r="AB119" i="202"/>
  <c r="AC119" i="202"/>
  <c r="AD119" i="202"/>
  <c r="AE119" i="202"/>
  <c r="AF119" i="202"/>
  <c r="AG119" i="202"/>
  <c r="AH119" i="202"/>
  <c r="AI119" i="202"/>
  <c r="AJ119" i="202"/>
  <c r="AK119" i="202"/>
  <c r="AL119" i="202"/>
  <c r="AM119" i="202"/>
  <c r="AN119" i="202"/>
  <c r="AO119" i="202"/>
  <c r="AP119" i="202"/>
  <c r="AQ119" i="202"/>
  <c r="AR119" i="202"/>
  <c r="AS119" i="202"/>
  <c r="AT119" i="202"/>
  <c r="AU119" i="202"/>
  <c r="AV119" i="202"/>
  <c r="AW119" i="202"/>
  <c r="AX119" i="202"/>
  <c r="AY119" i="202"/>
  <c r="AZ119" i="202"/>
  <c r="BA119" i="202"/>
  <c r="BB119" i="202"/>
  <c r="BC119" i="202"/>
  <c r="BD119" i="202"/>
  <c r="BE119" i="202"/>
  <c r="BF119" i="202"/>
  <c r="BG119" i="202"/>
  <c r="BH119" i="202"/>
  <c r="BI119" i="202"/>
  <c r="BJ119" i="202"/>
  <c r="BK119" i="202"/>
  <c r="BL119" i="202"/>
  <c r="BM119" i="202"/>
  <c r="BN119" i="202"/>
  <c r="BO119" i="202"/>
  <c r="BP119" i="202"/>
  <c r="BQ119" i="202"/>
  <c r="BR119" i="202"/>
  <c r="BS119" i="202"/>
  <c r="A120" i="202"/>
  <c r="B120" i="202"/>
  <c r="C120" i="202"/>
  <c r="D120" i="202"/>
  <c r="E120" i="202"/>
  <c r="F120" i="202"/>
  <c r="G120" i="202"/>
  <c r="H120" i="202"/>
  <c r="I120" i="202"/>
  <c r="J120" i="202"/>
  <c r="K120" i="202"/>
  <c r="L120" i="202"/>
  <c r="M120" i="202"/>
  <c r="N120" i="202"/>
  <c r="O120" i="202"/>
  <c r="P120" i="202"/>
  <c r="Q120" i="202"/>
  <c r="R120" i="202"/>
  <c r="S120" i="202"/>
  <c r="T120" i="202"/>
  <c r="U120" i="202"/>
  <c r="V120" i="202"/>
  <c r="W120" i="202"/>
  <c r="AA120" i="202"/>
  <c r="AB120" i="202"/>
  <c r="AC120" i="202"/>
  <c r="AD120" i="202"/>
  <c r="AE120" i="202"/>
  <c r="AF120" i="202"/>
  <c r="AG120" i="202"/>
  <c r="AH120" i="202"/>
  <c r="AI120" i="202"/>
  <c r="AJ120" i="202"/>
  <c r="AK120" i="202"/>
  <c r="AL120" i="202"/>
  <c r="AM120" i="202"/>
  <c r="AN120" i="202"/>
  <c r="AO120" i="202"/>
  <c r="AP120" i="202"/>
  <c r="AQ120" i="202"/>
  <c r="AR120" i="202"/>
  <c r="AS120" i="202"/>
  <c r="AT120" i="202"/>
  <c r="AU120" i="202"/>
  <c r="AV120" i="202"/>
  <c r="AW120" i="202"/>
  <c r="AX120" i="202"/>
  <c r="AY120" i="202"/>
  <c r="AZ120" i="202"/>
  <c r="BA120" i="202"/>
  <c r="BB120" i="202"/>
  <c r="BC120" i="202"/>
  <c r="BD120" i="202"/>
  <c r="BE120" i="202"/>
  <c r="BF120" i="202"/>
  <c r="BG120" i="202"/>
  <c r="BH120" i="202"/>
  <c r="BI120" i="202"/>
  <c r="BJ120" i="202"/>
  <c r="BK120" i="202"/>
  <c r="BL120" i="202"/>
  <c r="BM120" i="202"/>
  <c r="BN120" i="202"/>
  <c r="BO120" i="202"/>
  <c r="BP120" i="202"/>
  <c r="BQ120" i="202"/>
  <c r="BR120" i="202"/>
  <c r="BS120" i="202"/>
  <c r="A121" i="202"/>
  <c r="B121" i="202"/>
  <c r="C121" i="202"/>
  <c r="D121" i="202"/>
  <c r="E121" i="202"/>
  <c r="F121" i="202"/>
  <c r="G121" i="202"/>
  <c r="H121" i="202"/>
  <c r="I121" i="202"/>
  <c r="J121" i="202"/>
  <c r="K121" i="202"/>
  <c r="L121" i="202"/>
  <c r="M121" i="202"/>
  <c r="N121" i="202"/>
  <c r="O121" i="202"/>
  <c r="P121" i="202"/>
  <c r="Q121" i="202"/>
  <c r="R121" i="202"/>
  <c r="S121" i="202"/>
  <c r="T121" i="202"/>
  <c r="U121" i="202"/>
  <c r="V121" i="202"/>
  <c r="W121" i="202"/>
  <c r="AA121" i="202"/>
  <c r="AB121" i="202"/>
  <c r="AC121" i="202"/>
  <c r="AD121" i="202"/>
  <c r="AE121" i="202"/>
  <c r="AF121" i="202"/>
  <c r="AG121" i="202"/>
  <c r="AH121" i="202"/>
  <c r="AI121" i="202"/>
  <c r="AJ121" i="202"/>
  <c r="AK121" i="202"/>
  <c r="AL121" i="202"/>
  <c r="AM121" i="202"/>
  <c r="AN121" i="202"/>
  <c r="AO121" i="202"/>
  <c r="AP121" i="202"/>
  <c r="AQ121" i="202"/>
  <c r="AR121" i="202"/>
  <c r="AS121" i="202"/>
  <c r="AT121" i="202"/>
  <c r="AU121" i="202"/>
  <c r="AV121" i="202"/>
  <c r="AW121" i="202"/>
  <c r="AX121" i="202"/>
  <c r="AY121" i="202"/>
  <c r="AZ121" i="202"/>
  <c r="BA121" i="202"/>
  <c r="BB121" i="202"/>
  <c r="BC121" i="202"/>
  <c r="BD121" i="202"/>
  <c r="BE121" i="202"/>
  <c r="BF121" i="202"/>
  <c r="BG121" i="202"/>
  <c r="BH121" i="202"/>
  <c r="BI121" i="202"/>
  <c r="BJ121" i="202"/>
  <c r="BK121" i="202"/>
  <c r="BL121" i="202"/>
  <c r="BM121" i="202"/>
  <c r="BN121" i="202"/>
  <c r="BO121" i="202"/>
  <c r="BP121" i="202"/>
  <c r="BQ121" i="202"/>
  <c r="BR121" i="202"/>
  <c r="BS121" i="202"/>
  <c r="A122" i="202"/>
  <c r="B122" i="202"/>
  <c r="C122" i="202"/>
  <c r="D122" i="202"/>
  <c r="E122" i="202"/>
  <c r="F122" i="202"/>
  <c r="G122" i="202"/>
  <c r="H122" i="202"/>
  <c r="I122" i="202"/>
  <c r="J122" i="202"/>
  <c r="K122" i="202"/>
  <c r="L122" i="202"/>
  <c r="M122" i="202"/>
  <c r="N122" i="202"/>
  <c r="O122" i="202"/>
  <c r="P122" i="202"/>
  <c r="Q122" i="202"/>
  <c r="R122" i="202"/>
  <c r="S122" i="202"/>
  <c r="T122" i="202"/>
  <c r="U122" i="202"/>
  <c r="V122" i="202"/>
  <c r="W122" i="202"/>
  <c r="AA122" i="202"/>
  <c r="AB122" i="202"/>
  <c r="AC122" i="202"/>
  <c r="AD122" i="202"/>
  <c r="AE122" i="202"/>
  <c r="AF122" i="202"/>
  <c r="AG122" i="202"/>
  <c r="AH122" i="202"/>
  <c r="AI122" i="202"/>
  <c r="AJ122" i="202"/>
  <c r="AK122" i="202"/>
  <c r="AL122" i="202"/>
  <c r="AM122" i="202"/>
  <c r="AN122" i="202"/>
  <c r="AO122" i="202"/>
  <c r="AP122" i="202"/>
  <c r="AQ122" i="202"/>
  <c r="AR122" i="202"/>
  <c r="AS122" i="202"/>
  <c r="AT122" i="202"/>
  <c r="AU122" i="202"/>
  <c r="AV122" i="202"/>
  <c r="AW122" i="202"/>
  <c r="AX122" i="202"/>
  <c r="AY122" i="202"/>
  <c r="AZ122" i="202"/>
  <c r="BA122" i="202"/>
  <c r="BB122" i="202"/>
  <c r="BC122" i="202"/>
  <c r="BD122" i="202"/>
  <c r="BE122" i="202"/>
  <c r="BF122" i="202"/>
  <c r="BG122" i="202"/>
  <c r="BH122" i="202"/>
  <c r="BI122" i="202"/>
  <c r="BJ122" i="202"/>
  <c r="BK122" i="202"/>
  <c r="BL122" i="202"/>
  <c r="BM122" i="202"/>
  <c r="BN122" i="202"/>
  <c r="BO122" i="202"/>
  <c r="BP122" i="202"/>
  <c r="BQ122" i="202"/>
  <c r="BR122" i="202"/>
  <c r="BS122" i="202"/>
  <c r="A123" i="202"/>
  <c r="B123" i="202"/>
  <c r="C123" i="202"/>
  <c r="D123" i="202"/>
  <c r="E123" i="202"/>
  <c r="F123" i="202"/>
  <c r="G123" i="202"/>
  <c r="H123" i="202"/>
  <c r="I123" i="202"/>
  <c r="J123" i="202"/>
  <c r="K123" i="202"/>
  <c r="L123" i="202"/>
  <c r="M123" i="202"/>
  <c r="N123" i="202"/>
  <c r="O123" i="202"/>
  <c r="P123" i="202"/>
  <c r="Q123" i="202"/>
  <c r="R123" i="202"/>
  <c r="S123" i="202"/>
  <c r="T123" i="202"/>
  <c r="U123" i="202"/>
  <c r="V123" i="202"/>
  <c r="W123" i="202"/>
  <c r="AA123" i="202"/>
  <c r="AB123" i="202"/>
  <c r="AC123" i="202"/>
  <c r="AD123" i="202"/>
  <c r="AE123" i="202"/>
  <c r="AF123" i="202"/>
  <c r="AG123" i="202"/>
  <c r="AH123" i="202"/>
  <c r="AI123" i="202"/>
  <c r="AJ123" i="202"/>
  <c r="AK123" i="202"/>
  <c r="AL123" i="202"/>
  <c r="AM123" i="202"/>
  <c r="AN123" i="202"/>
  <c r="AO123" i="202"/>
  <c r="AP123" i="202"/>
  <c r="AQ123" i="202"/>
  <c r="AR123" i="202"/>
  <c r="AS123" i="202"/>
  <c r="AT123" i="202"/>
  <c r="AU123" i="202"/>
  <c r="AV123" i="202"/>
  <c r="AW123" i="202"/>
  <c r="AX123" i="202"/>
  <c r="AY123" i="202"/>
  <c r="AZ123" i="202"/>
  <c r="BA123" i="202"/>
  <c r="BB123" i="202"/>
  <c r="BC123" i="202"/>
  <c r="BD123" i="202"/>
  <c r="BE123" i="202"/>
  <c r="BF123" i="202"/>
  <c r="BG123" i="202"/>
  <c r="BH123" i="202"/>
  <c r="BI123" i="202"/>
  <c r="BJ123" i="202"/>
  <c r="BK123" i="202"/>
  <c r="BL123" i="202"/>
  <c r="BM123" i="202"/>
  <c r="BN123" i="202"/>
  <c r="BO123" i="202"/>
  <c r="BP123" i="202"/>
  <c r="BQ123" i="202"/>
  <c r="BR123" i="202"/>
  <c r="BS123" i="202"/>
  <c r="A124" i="202"/>
  <c r="B124" i="202"/>
  <c r="C124" i="202"/>
  <c r="D124" i="202"/>
  <c r="E124" i="202"/>
  <c r="F124" i="202"/>
  <c r="G124" i="202"/>
  <c r="H124" i="202"/>
  <c r="I124" i="202"/>
  <c r="J124" i="202"/>
  <c r="K124" i="202"/>
  <c r="L124" i="202"/>
  <c r="M124" i="202"/>
  <c r="N124" i="202"/>
  <c r="O124" i="202"/>
  <c r="P124" i="202"/>
  <c r="Q124" i="202"/>
  <c r="R124" i="202"/>
  <c r="S124" i="202"/>
  <c r="T124" i="202"/>
  <c r="U124" i="202"/>
  <c r="V124" i="202"/>
  <c r="W124" i="202"/>
  <c r="AA124" i="202"/>
  <c r="AB124" i="202"/>
  <c r="AC124" i="202"/>
  <c r="AD124" i="202"/>
  <c r="AE124" i="202"/>
  <c r="AF124" i="202"/>
  <c r="AG124" i="202"/>
  <c r="AH124" i="202"/>
  <c r="AI124" i="202"/>
  <c r="AJ124" i="202"/>
  <c r="AK124" i="202"/>
  <c r="AL124" i="202"/>
  <c r="AM124" i="202"/>
  <c r="AN124" i="202"/>
  <c r="AO124" i="202"/>
  <c r="AP124" i="202"/>
  <c r="AQ124" i="202"/>
  <c r="AR124" i="202"/>
  <c r="AS124" i="202"/>
  <c r="AT124" i="202"/>
  <c r="AU124" i="202"/>
  <c r="AV124" i="202"/>
  <c r="AW124" i="202"/>
  <c r="AX124" i="202"/>
  <c r="AY124" i="202"/>
  <c r="AZ124" i="202"/>
  <c r="BA124" i="202"/>
  <c r="BB124" i="202"/>
  <c r="BC124" i="202"/>
  <c r="BD124" i="202"/>
  <c r="BE124" i="202"/>
  <c r="BF124" i="202"/>
  <c r="BG124" i="202"/>
  <c r="BH124" i="202"/>
  <c r="BI124" i="202"/>
  <c r="BJ124" i="202"/>
  <c r="BK124" i="202"/>
  <c r="BL124" i="202"/>
  <c r="BM124" i="202"/>
  <c r="BN124" i="202"/>
  <c r="BO124" i="202"/>
  <c r="BP124" i="202"/>
  <c r="BQ124" i="202"/>
  <c r="BR124" i="202"/>
  <c r="BS124" i="202"/>
  <c r="A125" i="202"/>
  <c r="B125" i="202"/>
  <c r="C125" i="202"/>
  <c r="D125" i="202"/>
  <c r="E125" i="202"/>
  <c r="F125" i="202"/>
  <c r="G125" i="202"/>
  <c r="H125" i="202"/>
  <c r="I125" i="202"/>
  <c r="J125" i="202"/>
  <c r="K125" i="202"/>
  <c r="L125" i="202"/>
  <c r="M125" i="202"/>
  <c r="N125" i="202"/>
  <c r="O125" i="202"/>
  <c r="P125" i="202"/>
  <c r="Q125" i="202"/>
  <c r="R125" i="202"/>
  <c r="S125" i="202"/>
  <c r="T125" i="202"/>
  <c r="U125" i="202"/>
  <c r="V125" i="202"/>
  <c r="W125" i="202"/>
  <c r="AA125" i="202"/>
  <c r="AB125" i="202"/>
  <c r="AC125" i="202"/>
  <c r="AD125" i="202"/>
  <c r="AE125" i="202"/>
  <c r="AF125" i="202"/>
  <c r="AG125" i="202"/>
  <c r="AH125" i="202"/>
  <c r="AI125" i="202"/>
  <c r="AJ125" i="202"/>
  <c r="AK125" i="202"/>
  <c r="AL125" i="202"/>
  <c r="AM125" i="202"/>
  <c r="AN125" i="202"/>
  <c r="AO125" i="202"/>
  <c r="AP125" i="202"/>
  <c r="AQ125" i="202"/>
  <c r="AR125" i="202"/>
  <c r="AS125" i="202"/>
  <c r="AT125" i="202"/>
  <c r="AU125" i="202"/>
  <c r="AV125" i="202"/>
  <c r="AW125" i="202"/>
  <c r="AX125" i="202"/>
  <c r="AY125" i="202"/>
  <c r="AZ125" i="202"/>
  <c r="BA125" i="202"/>
  <c r="BB125" i="202"/>
  <c r="BC125" i="202"/>
  <c r="BD125" i="202"/>
  <c r="BE125" i="202"/>
  <c r="BF125" i="202"/>
  <c r="BG125" i="202"/>
  <c r="BH125" i="202"/>
  <c r="BI125" i="202"/>
  <c r="BJ125" i="202"/>
  <c r="BK125" i="202"/>
  <c r="BL125" i="202"/>
  <c r="BM125" i="202"/>
  <c r="BN125" i="202"/>
  <c r="BO125" i="202"/>
  <c r="BP125" i="202"/>
  <c r="BQ125" i="202"/>
  <c r="BR125" i="202"/>
  <c r="BS125" i="202"/>
  <c r="A126" i="202"/>
  <c r="B126" i="202"/>
  <c r="C126" i="202"/>
  <c r="D126" i="202"/>
  <c r="E126" i="202"/>
  <c r="F126" i="202"/>
  <c r="G126" i="202"/>
  <c r="H126" i="202"/>
  <c r="I126" i="202"/>
  <c r="J126" i="202"/>
  <c r="K126" i="202"/>
  <c r="L126" i="202"/>
  <c r="M126" i="202"/>
  <c r="N126" i="202"/>
  <c r="O126" i="202"/>
  <c r="P126" i="202"/>
  <c r="Q126" i="202"/>
  <c r="R126" i="202"/>
  <c r="S126" i="202"/>
  <c r="T126" i="202"/>
  <c r="U126" i="202"/>
  <c r="V126" i="202"/>
  <c r="W126" i="202"/>
  <c r="AA126" i="202"/>
  <c r="AB126" i="202"/>
  <c r="AC126" i="202"/>
  <c r="AD126" i="202"/>
  <c r="AE126" i="202"/>
  <c r="AF126" i="202"/>
  <c r="AG126" i="202"/>
  <c r="AH126" i="202"/>
  <c r="AI126" i="202"/>
  <c r="AJ126" i="202"/>
  <c r="AK126" i="202"/>
  <c r="AL126" i="202"/>
  <c r="AM126" i="202"/>
  <c r="AN126" i="202"/>
  <c r="AO126" i="202"/>
  <c r="AP126" i="202"/>
  <c r="AQ126" i="202"/>
  <c r="AR126" i="202"/>
  <c r="AS126" i="202"/>
  <c r="AT126" i="202"/>
  <c r="AU126" i="202"/>
  <c r="AV126" i="202"/>
  <c r="AW126" i="202"/>
  <c r="AX126" i="202"/>
  <c r="AY126" i="202"/>
  <c r="AZ126" i="202"/>
  <c r="BA126" i="202"/>
  <c r="BB126" i="202"/>
  <c r="BC126" i="202"/>
  <c r="BD126" i="202"/>
  <c r="BE126" i="202"/>
  <c r="BF126" i="202"/>
  <c r="BG126" i="202"/>
  <c r="BH126" i="202"/>
  <c r="BI126" i="202"/>
  <c r="BJ126" i="202"/>
  <c r="BK126" i="202"/>
  <c r="BL126" i="202"/>
  <c r="BM126" i="202"/>
  <c r="BN126" i="202"/>
  <c r="BO126" i="202"/>
  <c r="BP126" i="202"/>
  <c r="BQ126" i="202"/>
  <c r="BR126" i="202"/>
  <c r="BS126" i="202"/>
  <c r="A127" i="202"/>
  <c r="B127" i="202"/>
  <c r="C127" i="202"/>
  <c r="D127" i="202"/>
  <c r="E127" i="202"/>
  <c r="F127" i="202"/>
  <c r="G127" i="202"/>
  <c r="H127" i="202"/>
  <c r="I127" i="202"/>
  <c r="J127" i="202"/>
  <c r="K127" i="202"/>
  <c r="L127" i="202"/>
  <c r="M127" i="202"/>
  <c r="N127" i="202"/>
  <c r="O127" i="202"/>
  <c r="P127" i="202"/>
  <c r="Q127" i="202"/>
  <c r="R127" i="202"/>
  <c r="S127" i="202"/>
  <c r="T127" i="202"/>
  <c r="U127" i="202"/>
  <c r="V127" i="202"/>
  <c r="W127" i="202"/>
  <c r="AA127" i="202"/>
  <c r="AB127" i="202"/>
  <c r="AC127" i="202"/>
  <c r="AD127" i="202"/>
  <c r="AE127" i="202"/>
  <c r="AF127" i="202"/>
  <c r="AG127" i="202"/>
  <c r="AH127" i="202"/>
  <c r="AI127" i="202"/>
  <c r="AJ127" i="202"/>
  <c r="AK127" i="202"/>
  <c r="AL127" i="202"/>
  <c r="AM127" i="202"/>
  <c r="AN127" i="202"/>
  <c r="AO127" i="202"/>
  <c r="AP127" i="202"/>
  <c r="AQ127" i="202"/>
  <c r="AR127" i="202"/>
  <c r="AS127" i="202"/>
  <c r="AT127" i="202"/>
  <c r="AU127" i="202"/>
  <c r="AV127" i="202"/>
  <c r="AW127" i="202"/>
  <c r="AX127" i="202"/>
  <c r="AY127" i="202"/>
  <c r="AZ127" i="202"/>
  <c r="BA127" i="202"/>
  <c r="BB127" i="202"/>
  <c r="BC127" i="202"/>
  <c r="BD127" i="202"/>
  <c r="BE127" i="202"/>
  <c r="BF127" i="202"/>
  <c r="BG127" i="202"/>
  <c r="BH127" i="202"/>
  <c r="BI127" i="202"/>
  <c r="BJ127" i="202"/>
  <c r="BK127" i="202"/>
  <c r="BL127" i="202"/>
  <c r="BM127" i="202"/>
  <c r="BN127" i="202"/>
  <c r="BO127" i="202"/>
  <c r="BP127" i="202"/>
  <c r="BQ127" i="202"/>
  <c r="BR127" i="202"/>
  <c r="BS127" i="202"/>
  <c r="A128" i="202"/>
  <c r="B128" i="202"/>
  <c r="C128" i="202"/>
  <c r="D128" i="202"/>
  <c r="E128" i="202"/>
  <c r="F128" i="202"/>
  <c r="G128" i="202"/>
  <c r="H128" i="202"/>
  <c r="I128" i="202"/>
  <c r="J128" i="202"/>
  <c r="K128" i="202"/>
  <c r="L128" i="202"/>
  <c r="M128" i="202"/>
  <c r="N128" i="202"/>
  <c r="O128" i="202"/>
  <c r="P128" i="202"/>
  <c r="Q128" i="202"/>
  <c r="R128" i="202"/>
  <c r="S128" i="202"/>
  <c r="T128" i="202"/>
  <c r="U128" i="202"/>
  <c r="V128" i="202"/>
  <c r="W128" i="202"/>
  <c r="AA128" i="202"/>
  <c r="AB128" i="202"/>
  <c r="AC128" i="202"/>
  <c r="AD128" i="202"/>
  <c r="AE128" i="202"/>
  <c r="AF128" i="202"/>
  <c r="AG128" i="202"/>
  <c r="AH128" i="202"/>
  <c r="AI128" i="202"/>
  <c r="AJ128" i="202"/>
  <c r="AK128" i="202"/>
  <c r="AL128" i="202"/>
  <c r="AM128" i="202"/>
  <c r="AN128" i="202"/>
  <c r="AO128" i="202"/>
  <c r="AP128" i="202"/>
  <c r="AQ128" i="202"/>
  <c r="AR128" i="202"/>
  <c r="AS128" i="202"/>
  <c r="AT128" i="202"/>
  <c r="AU128" i="202"/>
  <c r="AV128" i="202"/>
  <c r="AW128" i="202"/>
  <c r="AX128" i="202"/>
  <c r="AY128" i="202"/>
  <c r="AZ128" i="202"/>
  <c r="BA128" i="202"/>
  <c r="BB128" i="202"/>
  <c r="BC128" i="202"/>
  <c r="BD128" i="202"/>
  <c r="BE128" i="202"/>
  <c r="BF128" i="202"/>
  <c r="BG128" i="202"/>
  <c r="BH128" i="202"/>
  <c r="BI128" i="202"/>
  <c r="BJ128" i="202"/>
  <c r="BK128" i="202"/>
  <c r="BL128" i="202"/>
  <c r="BM128" i="202"/>
  <c r="BN128" i="202"/>
  <c r="BO128" i="202"/>
  <c r="BP128" i="202"/>
  <c r="BQ128" i="202"/>
  <c r="BR128" i="202"/>
  <c r="BS128" i="202"/>
  <c r="A129" i="202"/>
  <c r="B129" i="202"/>
  <c r="C129" i="202"/>
  <c r="D129" i="202"/>
  <c r="E129" i="202"/>
  <c r="F129" i="202"/>
  <c r="G129" i="202"/>
  <c r="H129" i="202"/>
  <c r="I129" i="202"/>
  <c r="J129" i="202"/>
  <c r="K129" i="202"/>
  <c r="L129" i="202"/>
  <c r="M129" i="202"/>
  <c r="N129" i="202"/>
  <c r="O129" i="202"/>
  <c r="P129" i="202"/>
  <c r="Q129" i="202"/>
  <c r="R129" i="202"/>
  <c r="S129" i="202"/>
  <c r="T129" i="202"/>
  <c r="U129" i="202"/>
  <c r="V129" i="202"/>
  <c r="W129" i="202"/>
  <c r="AA129" i="202"/>
  <c r="AB129" i="202"/>
  <c r="AC129" i="202"/>
  <c r="AD129" i="202"/>
  <c r="AE129" i="202"/>
  <c r="AF129" i="202"/>
  <c r="AG129" i="202"/>
  <c r="AH129" i="202"/>
  <c r="AI129" i="202"/>
  <c r="AJ129" i="202"/>
  <c r="AK129" i="202"/>
  <c r="AL129" i="202"/>
  <c r="AM129" i="202"/>
  <c r="AN129" i="202"/>
  <c r="AO129" i="202"/>
  <c r="AP129" i="202"/>
  <c r="AQ129" i="202"/>
  <c r="AR129" i="202"/>
  <c r="AS129" i="202"/>
  <c r="AT129" i="202"/>
  <c r="AU129" i="202"/>
  <c r="AV129" i="202"/>
  <c r="AW129" i="202"/>
  <c r="AX129" i="202"/>
  <c r="AY129" i="202"/>
  <c r="AZ129" i="202"/>
  <c r="BA129" i="202"/>
  <c r="BB129" i="202"/>
  <c r="BC129" i="202"/>
  <c r="BD129" i="202"/>
  <c r="BE129" i="202"/>
  <c r="BF129" i="202"/>
  <c r="BG129" i="202"/>
  <c r="BH129" i="202"/>
  <c r="BI129" i="202"/>
  <c r="BJ129" i="202"/>
  <c r="BK129" i="202"/>
  <c r="BL129" i="202"/>
  <c r="BM129" i="202"/>
  <c r="BN129" i="202"/>
  <c r="BO129" i="202"/>
  <c r="BP129" i="202"/>
  <c r="BQ129" i="202"/>
  <c r="BR129" i="202"/>
  <c r="BS129" i="202"/>
  <c r="A130" i="202"/>
  <c r="B130" i="202"/>
  <c r="C130" i="202"/>
  <c r="D130" i="202"/>
  <c r="E130" i="202"/>
  <c r="F130" i="202"/>
  <c r="G130" i="202"/>
  <c r="H130" i="202"/>
  <c r="I130" i="202"/>
  <c r="J130" i="202"/>
  <c r="K130" i="202"/>
  <c r="L130" i="202"/>
  <c r="M130" i="202"/>
  <c r="N130" i="202"/>
  <c r="O130" i="202"/>
  <c r="P130" i="202"/>
  <c r="Q130" i="202"/>
  <c r="R130" i="202"/>
  <c r="S130" i="202"/>
  <c r="T130" i="202"/>
  <c r="U130" i="202"/>
  <c r="V130" i="202"/>
  <c r="W130" i="202"/>
  <c r="AA130" i="202"/>
  <c r="AB130" i="202"/>
  <c r="AC130" i="202"/>
  <c r="AD130" i="202"/>
  <c r="AE130" i="202"/>
  <c r="AF130" i="202"/>
  <c r="AG130" i="202"/>
  <c r="AH130" i="202"/>
  <c r="AI130" i="202"/>
  <c r="AJ130" i="202"/>
  <c r="AK130" i="202"/>
  <c r="AL130" i="202"/>
  <c r="AM130" i="202"/>
  <c r="AN130" i="202"/>
  <c r="AO130" i="202"/>
  <c r="AP130" i="202"/>
  <c r="AQ130" i="202"/>
  <c r="AR130" i="202"/>
  <c r="AS130" i="202"/>
  <c r="AT130" i="202"/>
  <c r="AU130" i="202"/>
  <c r="AV130" i="202"/>
  <c r="AW130" i="202"/>
  <c r="AX130" i="202"/>
  <c r="AY130" i="202"/>
  <c r="AZ130" i="202"/>
  <c r="BA130" i="202"/>
  <c r="BB130" i="202"/>
  <c r="BC130" i="202"/>
  <c r="BD130" i="202"/>
  <c r="BE130" i="202"/>
  <c r="BF130" i="202"/>
  <c r="BG130" i="202"/>
  <c r="BH130" i="202"/>
  <c r="BI130" i="202"/>
  <c r="BJ130" i="202"/>
  <c r="BK130" i="202"/>
  <c r="BL130" i="202"/>
  <c r="BM130" i="202"/>
  <c r="BN130" i="202"/>
  <c r="BO130" i="202"/>
  <c r="BP130" i="202"/>
  <c r="BQ130" i="202"/>
  <c r="BR130" i="202"/>
  <c r="BS130" i="202"/>
  <c r="A131" i="202"/>
  <c r="B131" i="202"/>
  <c r="C131" i="202"/>
  <c r="D131" i="202"/>
  <c r="E131" i="202"/>
  <c r="F131" i="202"/>
  <c r="G131" i="202"/>
  <c r="H131" i="202"/>
  <c r="I131" i="202"/>
  <c r="J131" i="202"/>
  <c r="K131" i="202"/>
  <c r="L131" i="202"/>
  <c r="M131" i="202"/>
  <c r="N131" i="202"/>
  <c r="O131" i="202"/>
  <c r="P131" i="202"/>
  <c r="Q131" i="202"/>
  <c r="R131" i="202"/>
  <c r="S131" i="202"/>
  <c r="T131" i="202"/>
  <c r="U131" i="202"/>
  <c r="V131" i="202"/>
  <c r="W131" i="202"/>
  <c r="AA131" i="202"/>
  <c r="AB131" i="202"/>
  <c r="AC131" i="202"/>
  <c r="AD131" i="202"/>
  <c r="AE131" i="202"/>
  <c r="AF131" i="202"/>
  <c r="AG131" i="202"/>
  <c r="AH131" i="202"/>
  <c r="AI131" i="202"/>
  <c r="AJ131" i="202"/>
  <c r="AK131" i="202"/>
  <c r="AL131" i="202"/>
  <c r="AM131" i="202"/>
  <c r="AN131" i="202"/>
  <c r="AO131" i="202"/>
  <c r="AP131" i="202"/>
  <c r="AQ131" i="202"/>
  <c r="AR131" i="202"/>
  <c r="AS131" i="202"/>
  <c r="AT131" i="202"/>
  <c r="AU131" i="202"/>
  <c r="AV131" i="202"/>
  <c r="AW131" i="202"/>
  <c r="AX131" i="202"/>
  <c r="AY131" i="202"/>
  <c r="AZ131" i="202"/>
  <c r="BA131" i="202"/>
  <c r="BB131" i="202"/>
  <c r="BC131" i="202"/>
  <c r="BD131" i="202"/>
  <c r="BE131" i="202"/>
  <c r="BF131" i="202"/>
  <c r="BG131" i="202"/>
  <c r="BH131" i="202"/>
  <c r="BI131" i="202"/>
  <c r="BJ131" i="202"/>
  <c r="BK131" i="202"/>
  <c r="BL131" i="202"/>
  <c r="BM131" i="202"/>
  <c r="BN131" i="202"/>
  <c r="BO131" i="202"/>
  <c r="BP131" i="202"/>
  <c r="BQ131" i="202"/>
  <c r="BR131" i="202"/>
  <c r="BS131" i="202"/>
  <c r="A132" i="202"/>
  <c r="B132" i="202"/>
  <c r="C132" i="202"/>
  <c r="D132" i="202"/>
  <c r="E132" i="202"/>
  <c r="F132" i="202"/>
  <c r="G132" i="202"/>
  <c r="H132" i="202"/>
  <c r="I132" i="202"/>
  <c r="J132" i="202"/>
  <c r="K132" i="202"/>
  <c r="L132" i="202"/>
  <c r="M132" i="202"/>
  <c r="N132" i="202"/>
  <c r="O132" i="202"/>
  <c r="P132" i="202"/>
  <c r="Q132" i="202"/>
  <c r="R132" i="202"/>
  <c r="S132" i="202"/>
  <c r="T132" i="202"/>
  <c r="U132" i="202"/>
  <c r="V132" i="202"/>
  <c r="W132" i="202"/>
  <c r="AA132" i="202"/>
  <c r="AB132" i="202"/>
  <c r="AC132" i="202"/>
  <c r="AD132" i="202"/>
  <c r="AE132" i="202"/>
  <c r="AF132" i="202"/>
  <c r="AG132" i="202"/>
  <c r="AH132" i="202"/>
  <c r="AI132" i="202"/>
  <c r="AJ132" i="202"/>
  <c r="AK132" i="202"/>
  <c r="AL132" i="202"/>
  <c r="AM132" i="202"/>
  <c r="AN132" i="202"/>
  <c r="AO132" i="202"/>
  <c r="AP132" i="202"/>
  <c r="AQ132" i="202"/>
  <c r="AR132" i="202"/>
  <c r="AS132" i="202"/>
  <c r="AT132" i="202"/>
  <c r="AU132" i="202"/>
  <c r="AV132" i="202"/>
  <c r="AW132" i="202"/>
  <c r="AX132" i="202"/>
  <c r="AY132" i="202"/>
  <c r="AZ132" i="202"/>
  <c r="BA132" i="202"/>
  <c r="BB132" i="202"/>
  <c r="BC132" i="202"/>
  <c r="BD132" i="202"/>
  <c r="BE132" i="202"/>
  <c r="BF132" i="202"/>
  <c r="BG132" i="202"/>
  <c r="BH132" i="202"/>
  <c r="BI132" i="202"/>
  <c r="BJ132" i="202"/>
  <c r="BK132" i="202"/>
  <c r="BL132" i="202"/>
  <c r="BM132" i="202"/>
  <c r="BN132" i="202"/>
  <c r="BO132" i="202"/>
  <c r="BP132" i="202"/>
  <c r="BQ132" i="202"/>
  <c r="BR132" i="202"/>
  <c r="BS132" i="202"/>
  <c r="A133" i="202"/>
  <c r="B133" i="202"/>
  <c r="C133" i="202"/>
  <c r="D133" i="202"/>
  <c r="E133" i="202"/>
  <c r="F133" i="202"/>
  <c r="G133" i="202"/>
  <c r="H133" i="202"/>
  <c r="I133" i="202"/>
  <c r="J133" i="202"/>
  <c r="K133" i="202"/>
  <c r="L133" i="202"/>
  <c r="M133" i="202"/>
  <c r="N133" i="202"/>
  <c r="O133" i="202"/>
  <c r="P133" i="202"/>
  <c r="Q133" i="202"/>
  <c r="R133" i="202"/>
  <c r="S133" i="202"/>
  <c r="T133" i="202"/>
  <c r="U133" i="202"/>
  <c r="V133" i="202"/>
  <c r="W133" i="202"/>
  <c r="AA133" i="202"/>
  <c r="AB133" i="202"/>
  <c r="AC133" i="202"/>
  <c r="AD133" i="202"/>
  <c r="AE133" i="202"/>
  <c r="AF133" i="202"/>
  <c r="AG133" i="202"/>
  <c r="AH133" i="202"/>
  <c r="AI133" i="202"/>
  <c r="AJ133" i="202"/>
  <c r="AK133" i="202"/>
  <c r="AL133" i="202"/>
  <c r="AM133" i="202"/>
  <c r="AN133" i="202"/>
  <c r="AO133" i="202"/>
  <c r="AP133" i="202"/>
  <c r="AQ133" i="202"/>
  <c r="AR133" i="202"/>
  <c r="AS133" i="202"/>
  <c r="AT133" i="202"/>
  <c r="AU133" i="202"/>
  <c r="AV133" i="202"/>
  <c r="AW133" i="202"/>
  <c r="AX133" i="202"/>
  <c r="AY133" i="202"/>
  <c r="AZ133" i="202"/>
  <c r="BA133" i="202"/>
  <c r="BB133" i="202"/>
  <c r="BC133" i="202"/>
  <c r="BD133" i="202"/>
  <c r="BE133" i="202"/>
  <c r="BF133" i="202"/>
  <c r="BG133" i="202"/>
  <c r="BH133" i="202"/>
  <c r="BI133" i="202"/>
  <c r="BJ133" i="202"/>
  <c r="BK133" i="202"/>
  <c r="BL133" i="202"/>
  <c r="BM133" i="202"/>
  <c r="BN133" i="202"/>
  <c r="BO133" i="202"/>
  <c r="BP133" i="202"/>
  <c r="BQ133" i="202"/>
  <c r="BR133" i="202"/>
  <c r="BS133" i="202"/>
  <c r="A134" i="202"/>
  <c r="B134" i="202"/>
  <c r="C134" i="202"/>
  <c r="D134" i="202"/>
  <c r="E134" i="202"/>
  <c r="F134" i="202"/>
  <c r="G134" i="202"/>
  <c r="H134" i="202"/>
  <c r="I134" i="202"/>
  <c r="J134" i="202"/>
  <c r="K134" i="202"/>
  <c r="L134" i="202"/>
  <c r="M134" i="202"/>
  <c r="N134" i="202"/>
  <c r="O134" i="202"/>
  <c r="P134" i="202"/>
  <c r="Q134" i="202"/>
  <c r="R134" i="202"/>
  <c r="S134" i="202"/>
  <c r="T134" i="202"/>
  <c r="U134" i="202"/>
  <c r="V134" i="202"/>
  <c r="W134" i="202"/>
  <c r="AA134" i="202"/>
  <c r="AB134" i="202"/>
  <c r="AC134" i="202"/>
  <c r="AD134" i="202"/>
  <c r="AE134" i="202"/>
  <c r="AF134" i="202"/>
  <c r="AG134" i="202"/>
  <c r="AH134" i="202"/>
  <c r="AI134" i="202"/>
  <c r="AJ134" i="202"/>
  <c r="AK134" i="202"/>
  <c r="AL134" i="202"/>
  <c r="AM134" i="202"/>
  <c r="AN134" i="202"/>
  <c r="AO134" i="202"/>
  <c r="AP134" i="202"/>
  <c r="AQ134" i="202"/>
  <c r="AR134" i="202"/>
  <c r="AS134" i="202"/>
  <c r="AT134" i="202"/>
  <c r="AU134" i="202"/>
  <c r="AV134" i="202"/>
  <c r="AW134" i="202"/>
  <c r="AX134" i="202"/>
  <c r="AY134" i="202"/>
  <c r="AZ134" i="202"/>
  <c r="BA134" i="202"/>
  <c r="BB134" i="202"/>
  <c r="BC134" i="202"/>
  <c r="BD134" i="202"/>
  <c r="BE134" i="202"/>
  <c r="BF134" i="202"/>
  <c r="BG134" i="202"/>
  <c r="BH134" i="202"/>
  <c r="BI134" i="202"/>
  <c r="BJ134" i="202"/>
  <c r="BK134" i="202"/>
  <c r="BL134" i="202"/>
  <c r="BM134" i="202"/>
  <c r="BN134" i="202"/>
  <c r="BO134" i="202"/>
  <c r="BP134" i="202"/>
  <c r="BQ134" i="202"/>
  <c r="BR134" i="202"/>
  <c r="BS134" i="202"/>
  <c r="A135" i="202"/>
  <c r="B135" i="202"/>
  <c r="C135" i="202"/>
  <c r="D135" i="202"/>
  <c r="E135" i="202"/>
  <c r="F135" i="202"/>
  <c r="G135" i="202"/>
  <c r="H135" i="202"/>
  <c r="I135" i="202"/>
  <c r="J135" i="202"/>
  <c r="K135" i="202"/>
  <c r="L135" i="202"/>
  <c r="M135" i="202"/>
  <c r="N135" i="202"/>
  <c r="O135" i="202"/>
  <c r="P135" i="202"/>
  <c r="Q135" i="202"/>
  <c r="R135" i="202"/>
  <c r="S135" i="202"/>
  <c r="T135" i="202"/>
  <c r="U135" i="202"/>
  <c r="V135" i="202"/>
  <c r="W135" i="202"/>
  <c r="AA135" i="202"/>
  <c r="AB135" i="202"/>
  <c r="AC135" i="202"/>
  <c r="AD135" i="202"/>
  <c r="AE135" i="202"/>
  <c r="AF135" i="202"/>
  <c r="AG135" i="202"/>
  <c r="AH135" i="202"/>
  <c r="AI135" i="202"/>
  <c r="AJ135" i="202"/>
  <c r="AK135" i="202"/>
  <c r="AL135" i="202"/>
  <c r="AM135" i="202"/>
  <c r="AN135" i="202"/>
  <c r="AO135" i="202"/>
  <c r="AP135" i="202"/>
  <c r="AQ135" i="202"/>
  <c r="AR135" i="202"/>
  <c r="AS135" i="202"/>
  <c r="AT135" i="202"/>
  <c r="AU135" i="202"/>
  <c r="AV135" i="202"/>
  <c r="AW135" i="202"/>
  <c r="AX135" i="202"/>
  <c r="AY135" i="202"/>
  <c r="AZ135" i="202"/>
  <c r="BA135" i="202"/>
  <c r="BB135" i="202"/>
  <c r="BC135" i="202"/>
  <c r="BD135" i="202"/>
  <c r="BE135" i="202"/>
  <c r="BF135" i="202"/>
  <c r="BG135" i="202"/>
  <c r="BH135" i="202"/>
  <c r="BI135" i="202"/>
  <c r="BJ135" i="202"/>
  <c r="BK135" i="202"/>
  <c r="BL135" i="202"/>
  <c r="BM135" i="202"/>
  <c r="BN135" i="202"/>
  <c r="BO135" i="202"/>
  <c r="BP135" i="202"/>
  <c r="BQ135" i="202"/>
  <c r="BR135" i="202"/>
  <c r="BS135" i="202"/>
  <c r="A136" i="202"/>
  <c r="B136" i="202"/>
  <c r="C136" i="202"/>
  <c r="D136" i="202"/>
  <c r="E136" i="202"/>
  <c r="F136" i="202"/>
  <c r="G136" i="202"/>
  <c r="H136" i="202"/>
  <c r="I136" i="202"/>
  <c r="J136" i="202"/>
  <c r="K136" i="202"/>
  <c r="L136" i="202"/>
  <c r="M136" i="202"/>
  <c r="N136" i="202"/>
  <c r="O136" i="202"/>
  <c r="P136" i="202"/>
  <c r="Q136" i="202"/>
  <c r="R136" i="202"/>
  <c r="S136" i="202"/>
  <c r="T136" i="202"/>
  <c r="U136" i="202"/>
  <c r="V136" i="202"/>
  <c r="W136" i="202"/>
  <c r="AA136" i="202"/>
  <c r="AB136" i="202"/>
  <c r="AC136" i="202"/>
  <c r="AD136" i="202"/>
  <c r="AE136" i="202"/>
  <c r="AF136" i="202"/>
  <c r="AG136" i="202"/>
  <c r="AH136" i="202"/>
  <c r="AI136" i="202"/>
  <c r="AJ136" i="202"/>
  <c r="AK136" i="202"/>
  <c r="AL136" i="202"/>
  <c r="AM136" i="202"/>
  <c r="AN136" i="202"/>
  <c r="AO136" i="202"/>
  <c r="AP136" i="202"/>
  <c r="AQ136" i="202"/>
  <c r="AR136" i="202"/>
  <c r="AS136" i="202"/>
  <c r="AT136" i="202"/>
  <c r="AU136" i="202"/>
  <c r="AV136" i="202"/>
  <c r="AW136" i="202"/>
  <c r="AX136" i="202"/>
  <c r="AY136" i="202"/>
  <c r="AZ136" i="202"/>
  <c r="BA136" i="202"/>
  <c r="BB136" i="202"/>
  <c r="BC136" i="202"/>
  <c r="BD136" i="202"/>
  <c r="BE136" i="202"/>
  <c r="BF136" i="202"/>
  <c r="BG136" i="202"/>
  <c r="BH136" i="202"/>
  <c r="BI136" i="202"/>
  <c r="BJ136" i="202"/>
  <c r="BK136" i="202"/>
  <c r="BL136" i="202"/>
  <c r="BM136" i="202"/>
  <c r="BN136" i="202"/>
  <c r="BO136" i="202"/>
  <c r="BP136" i="202"/>
  <c r="BQ136" i="202"/>
  <c r="BR136" i="202"/>
  <c r="BS136" i="202"/>
  <c r="A137" i="202"/>
  <c r="B137" i="202"/>
  <c r="C137" i="202"/>
  <c r="D137" i="202"/>
  <c r="E137" i="202"/>
  <c r="F137" i="202"/>
  <c r="G137" i="202"/>
  <c r="H137" i="202"/>
  <c r="I137" i="202"/>
  <c r="J137" i="202"/>
  <c r="K137" i="202"/>
  <c r="L137" i="202"/>
  <c r="M137" i="202"/>
  <c r="N137" i="202"/>
  <c r="O137" i="202"/>
  <c r="P137" i="202"/>
  <c r="Q137" i="202"/>
  <c r="R137" i="202"/>
  <c r="S137" i="202"/>
  <c r="T137" i="202"/>
  <c r="U137" i="202"/>
  <c r="V137" i="202"/>
  <c r="W137" i="202"/>
  <c r="AA137" i="202"/>
  <c r="AB137" i="202"/>
  <c r="AC137" i="202"/>
  <c r="AD137" i="202"/>
  <c r="AE137" i="202"/>
  <c r="AF137" i="202"/>
  <c r="AG137" i="202"/>
  <c r="AH137" i="202"/>
  <c r="AI137" i="202"/>
  <c r="AJ137" i="202"/>
  <c r="AK137" i="202"/>
  <c r="AL137" i="202"/>
  <c r="AM137" i="202"/>
  <c r="AN137" i="202"/>
  <c r="AO137" i="202"/>
  <c r="AP137" i="202"/>
  <c r="AQ137" i="202"/>
  <c r="AR137" i="202"/>
  <c r="AS137" i="202"/>
  <c r="AT137" i="202"/>
  <c r="AU137" i="202"/>
  <c r="AV137" i="202"/>
  <c r="AW137" i="202"/>
  <c r="AX137" i="202"/>
  <c r="AY137" i="202"/>
  <c r="AZ137" i="202"/>
  <c r="BA137" i="202"/>
  <c r="BB137" i="202"/>
  <c r="BC137" i="202"/>
  <c r="BD137" i="202"/>
  <c r="BE137" i="202"/>
  <c r="BF137" i="202"/>
  <c r="BG137" i="202"/>
  <c r="BH137" i="202"/>
  <c r="BI137" i="202"/>
  <c r="BJ137" i="202"/>
  <c r="BK137" i="202"/>
  <c r="BL137" i="202"/>
  <c r="BM137" i="202"/>
  <c r="BN137" i="202"/>
  <c r="BO137" i="202"/>
  <c r="BP137" i="202"/>
  <c r="BQ137" i="202"/>
  <c r="BR137" i="202"/>
  <c r="BS137" i="202"/>
  <c r="A138" i="202"/>
  <c r="B138" i="202"/>
  <c r="C138" i="202"/>
  <c r="D138" i="202"/>
  <c r="E138" i="202"/>
  <c r="F138" i="202"/>
  <c r="G138" i="202"/>
  <c r="H138" i="202"/>
  <c r="I138" i="202"/>
  <c r="J138" i="202"/>
  <c r="K138" i="202"/>
  <c r="L138" i="202"/>
  <c r="M138" i="202"/>
  <c r="N138" i="202"/>
  <c r="O138" i="202"/>
  <c r="P138" i="202"/>
  <c r="Q138" i="202"/>
  <c r="R138" i="202"/>
  <c r="S138" i="202"/>
  <c r="T138" i="202"/>
  <c r="U138" i="202"/>
  <c r="V138" i="202"/>
  <c r="W138" i="202"/>
  <c r="AA138" i="202"/>
  <c r="AB138" i="202"/>
  <c r="AC138" i="202"/>
  <c r="AD138" i="202"/>
  <c r="AE138" i="202"/>
  <c r="AF138" i="202"/>
  <c r="AG138" i="202"/>
  <c r="AH138" i="202"/>
  <c r="AI138" i="202"/>
  <c r="AJ138" i="202"/>
  <c r="AK138" i="202"/>
  <c r="AL138" i="202"/>
  <c r="AM138" i="202"/>
  <c r="AN138" i="202"/>
  <c r="AO138" i="202"/>
  <c r="AP138" i="202"/>
  <c r="AQ138" i="202"/>
  <c r="AR138" i="202"/>
  <c r="AS138" i="202"/>
  <c r="AT138" i="202"/>
  <c r="AU138" i="202"/>
  <c r="AV138" i="202"/>
  <c r="AW138" i="202"/>
  <c r="AX138" i="202"/>
  <c r="AY138" i="202"/>
  <c r="AZ138" i="202"/>
  <c r="BA138" i="202"/>
  <c r="BB138" i="202"/>
  <c r="BC138" i="202"/>
  <c r="BD138" i="202"/>
  <c r="BE138" i="202"/>
  <c r="BF138" i="202"/>
  <c r="BG138" i="202"/>
  <c r="BH138" i="202"/>
  <c r="BI138" i="202"/>
  <c r="BJ138" i="202"/>
  <c r="BK138" i="202"/>
  <c r="BL138" i="202"/>
  <c r="BM138" i="202"/>
  <c r="BN138" i="202"/>
  <c r="BO138" i="202"/>
  <c r="BP138" i="202"/>
  <c r="BQ138" i="202"/>
  <c r="BR138" i="202"/>
  <c r="BS138" i="202"/>
  <c r="A139" i="202"/>
  <c r="B139" i="202"/>
  <c r="C139" i="202"/>
  <c r="D139" i="202"/>
  <c r="E139" i="202"/>
  <c r="F139" i="202"/>
  <c r="G139" i="202"/>
  <c r="H139" i="202"/>
  <c r="I139" i="202"/>
  <c r="J139" i="202"/>
  <c r="K139" i="202"/>
  <c r="L139" i="202"/>
  <c r="M139" i="202"/>
  <c r="N139" i="202"/>
  <c r="O139" i="202"/>
  <c r="P139" i="202"/>
  <c r="Q139" i="202"/>
  <c r="R139" i="202"/>
  <c r="S139" i="202"/>
  <c r="T139" i="202"/>
  <c r="U139" i="202"/>
  <c r="V139" i="202"/>
  <c r="W139" i="202"/>
  <c r="AA139" i="202"/>
  <c r="AB139" i="202"/>
  <c r="AC139" i="202"/>
  <c r="AD139" i="202"/>
  <c r="AE139" i="202"/>
  <c r="AF139" i="202"/>
  <c r="AG139" i="202"/>
  <c r="AH139" i="202"/>
  <c r="AI139" i="202"/>
  <c r="AJ139" i="202"/>
  <c r="AK139" i="202"/>
  <c r="AL139" i="202"/>
  <c r="AM139" i="202"/>
  <c r="AN139" i="202"/>
  <c r="AO139" i="202"/>
  <c r="AP139" i="202"/>
  <c r="AQ139" i="202"/>
  <c r="AR139" i="202"/>
  <c r="AS139" i="202"/>
  <c r="AT139" i="202"/>
  <c r="AU139" i="202"/>
  <c r="AV139" i="202"/>
  <c r="AW139" i="202"/>
  <c r="AX139" i="202"/>
  <c r="AY139" i="202"/>
  <c r="AZ139" i="202"/>
  <c r="BA139" i="202"/>
  <c r="BB139" i="202"/>
  <c r="BC139" i="202"/>
  <c r="BD139" i="202"/>
  <c r="BE139" i="202"/>
  <c r="BF139" i="202"/>
  <c r="BG139" i="202"/>
  <c r="BH139" i="202"/>
  <c r="BI139" i="202"/>
  <c r="BJ139" i="202"/>
  <c r="BK139" i="202"/>
  <c r="BL139" i="202"/>
  <c r="BM139" i="202"/>
  <c r="BN139" i="202"/>
  <c r="BO139" i="202"/>
  <c r="BP139" i="202"/>
  <c r="BQ139" i="202"/>
  <c r="BR139" i="202"/>
  <c r="BS139" i="202"/>
  <c r="A140" i="202"/>
  <c r="B140" i="202"/>
  <c r="C140" i="202"/>
  <c r="D140" i="202"/>
  <c r="E140" i="202"/>
  <c r="F140" i="202"/>
  <c r="G140" i="202"/>
  <c r="H140" i="202"/>
  <c r="I140" i="202"/>
  <c r="J140" i="202"/>
  <c r="K140" i="202"/>
  <c r="L140" i="202"/>
  <c r="M140" i="202"/>
  <c r="N140" i="202"/>
  <c r="O140" i="202"/>
  <c r="P140" i="202"/>
  <c r="Q140" i="202"/>
  <c r="R140" i="202"/>
  <c r="S140" i="202"/>
  <c r="T140" i="202"/>
  <c r="U140" i="202"/>
  <c r="V140" i="202"/>
  <c r="W140" i="202"/>
  <c r="AA140" i="202"/>
  <c r="AB140" i="202"/>
  <c r="AC140" i="202"/>
  <c r="AD140" i="202"/>
  <c r="AE140" i="202"/>
  <c r="AF140" i="202"/>
  <c r="AG140" i="202"/>
  <c r="AH140" i="202"/>
  <c r="AI140" i="202"/>
  <c r="AJ140" i="202"/>
  <c r="AK140" i="202"/>
  <c r="AL140" i="202"/>
  <c r="AM140" i="202"/>
  <c r="AN140" i="202"/>
  <c r="AO140" i="202"/>
  <c r="AP140" i="202"/>
  <c r="AQ140" i="202"/>
  <c r="AR140" i="202"/>
  <c r="AS140" i="202"/>
  <c r="AT140" i="202"/>
  <c r="AU140" i="202"/>
  <c r="AV140" i="202"/>
  <c r="AW140" i="202"/>
  <c r="AX140" i="202"/>
  <c r="AY140" i="202"/>
  <c r="AZ140" i="202"/>
  <c r="BA140" i="202"/>
  <c r="BB140" i="202"/>
  <c r="BC140" i="202"/>
  <c r="BD140" i="202"/>
  <c r="BE140" i="202"/>
  <c r="BF140" i="202"/>
  <c r="BG140" i="202"/>
  <c r="BH140" i="202"/>
  <c r="BI140" i="202"/>
  <c r="BJ140" i="202"/>
  <c r="BK140" i="202"/>
  <c r="BL140" i="202"/>
  <c r="BM140" i="202"/>
  <c r="BN140" i="202"/>
  <c r="BO140" i="202"/>
  <c r="BP140" i="202"/>
  <c r="BQ140" i="202"/>
  <c r="BR140" i="202"/>
  <c r="BS140" i="202"/>
  <c r="A141" i="202"/>
  <c r="B141" i="202"/>
  <c r="C141" i="202"/>
  <c r="D141" i="202"/>
  <c r="E141" i="202"/>
  <c r="F141" i="202"/>
  <c r="G141" i="202"/>
  <c r="H141" i="202"/>
  <c r="I141" i="202"/>
  <c r="J141" i="202"/>
  <c r="K141" i="202"/>
  <c r="L141" i="202"/>
  <c r="M141" i="202"/>
  <c r="N141" i="202"/>
  <c r="O141" i="202"/>
  <c r="P141" i="202"/>
  <c r="Q141" i="202"/>
  <c r="R141" i="202"/>
  <c r="S141" i="202"/>
  <c r="T141" i="202"/>
  <c r="U141" i="202"/>
  <c r="V141" i="202"/>
  <c r="W141" i="202"/>
  <c r="AA141" i="202"/>
  <c r="AB141" i="202"/>
  <c r="AC141" i="202"/>
  <c r="AD141" i="202"/>
  <c r="AE141" i="202"/>
  <c r="AF141" i="202"/>
  <c r="AG141" i="202"/>
  <c r="AH141" i="202"/>
  <c r="AI141" i="202"/>
  <c r="AJ141" i="202"/>
  <c r="AK141" i="202"/>
  <c r="AL141" i="202"/>
  <c r="AM141" i="202"/>
  <c r="AN141" i="202"/>
  <c r="AO141" i="202"/>
  <c r="AP141" i="202"/>
  <c r="AQ141" i="202"/>
  <c r="AR141" i="202"/>
  <c r="AS141" i="202"/>
  <c r="AT141" i="202"/>
  <c r="AU141" i="202"/>
  <c r="AV141" i="202"/>
  <c r="AW141" i="202"/>
  <c r="AX141" i="202"/>
  <c r="AY141" i="202"/>
  <c r="AZ141" i="202"/>
  <c r="BA141" i="202"/>
  <c r="BB141" i="202"/>
  <c r="BC141" i="202"/>
  <c r="BD141" i="202"/>
  <c r="BE141" i="202"/>
  <c r="BF141" i="202"/>
  <c r="BG141" i="202"/>
  <c r="BH141" i="202"/>
  <c r="BI141" i="202"/>
  <c r="BJ141" i="202"/>
  <c r="BK141" i="202"/>
  <c r="BL141" i="202"/>
  <c r="BM141" i="202"/>
  <c r="BN141" i="202"/>
  <c r="BO141" i="202"/>
  <c r="BP141" i="202"/>
  <c r="BQ141" i="202"/>
  <c r="BR141" i="202"/>
  <c r="BS141" i="202"/>
  <c r="A142" i="202"/>
  <c r="B142" i="202"/>
  <c r="C142" i="202"/>
  <c r="D142" i="202"/>
  <c r="E142" i="202"/>
  <c r="F142" i="202"/>
  <c r="G142" i="202"/>
  <c r="H142" i="202"/>
  <c r="I142" i="202"/>
  <c r="J142" i="202"/>
  <c r="K142" i="202"/>
  <c r="L142" i="202"/>
  <c r="M142" i="202"/>
  <c r="N142" i="202"/>
  <c r="O142" i="202"/>
  <c r="P142" i="202"/>
  <c r="Q142" i="202"/>
  <c r="R142" i="202"/>
  <c r="S142" i="202"/>
  <c r="T142" i="202"/>
  <c r="U142" i="202"/>
  <c r="V142" i="202"/>
  <c r="W142" i="202"/>
  <c r="AA142" i="202"/>
  <c r="AB142" i="202"/>
  <c r="AC142" i="202"/>
  <c r="AD142" i="202"/>
  <c r="AE142" i="202"/>
  <c r="AF142" i="202"/>
  <c r="AG142" i="202"/>
  <c r="AH142" i="202"/>
  <c r="AI142" i="202"/>
  <c r="AJ142" i="202"/>
  <c r="AK142" i="202"/>
  <c r="AL142" i="202"/>
  <c r="AM142" i="202"/>
  <c r="AN142" i="202"/>
  <c r="AO142" i="202"/>
  <c r="AP142" i="202"/>
  <c r="AQ142" i="202"/>
  <c r="AR142" i="202"/>
  <c r="AS142" i="202"/>
  <c r="AT142" i="202"/>
  <c r="AU142" i="202"/>
  <c r="AV142" i="202"/>
  <c r="AW142" i="202"/>
  <c r="AX142" i="202"/>
  <c r="AY142" i="202"/>
  <c r="AZ142" i="202"/>
  <c r="BA142" i="202"/>
  <c r="BB142" i="202"/>
  <c r="BC142" i="202"/>
  <c r="BD142" i="202"/>
  <c r="BE142" i="202"/>
  <c r="BF142" i="202"/>
  <c r="BG142" i="202"/>
  <c r="BH142" i="202"/>
  <c r="BI142" i="202"/>
  <c r="BJ142" i="202"/>
  <c r="BK142" i="202"/>
  <c r="BL142" i="202"/>
  <c r="BM142" i="202"/>
  <c r="BN142" i="202"/>
  <c r="BO142" i="202"/>
  <c r="BP142" i="202"/>
  <c r="BQ142" i="202"/>
  <c r="BR142" i="202"/>
  <c r="BS142" i="202"/>
  <c r="A143" i="202"/>
  <c r="B143" i="202"/>
  <c r="C143" i="202"/>
  <c r="D143" i="202"/>
  <c r="E143" i="202"/>
  <c r="F143" i="202"/>
  <c r="G143" i="202"/>
  <c r="H143" i="202"/>
  <c r="I143" i="202"/>
  <c r="J143" i="202"/>
  <c r="K143" i="202"/>
  <c r="L143" i="202"/>
  <c r="M143" i="202"/>
  <c r="N143" i="202"/>
  <c r="O143" i="202"/>
  <c r="P143" i="202"/>
  <c r="Q143" i="202"/>
  <c r="R143" i="202"/>
  <c r="S143" i="202"/>
  <c r="T143" i="202"/>
  <c r="U143" i="202"/>
  <c r="V143" i="202"/>
  <c r="W143" i="202"/>
  <c r="AA143" i="202"/>
  <c r="AB143" i="202"/>
  <c r="AC143" i="202"/>
  <c r="AD143" i="202"/>
  <c r="AE143" i="202"/>
  <c r="AF143" i="202"/>
  <c r="AG143" i="202"/>
  <c r="AH143" i="202"/>
  <c r="AI143" i="202"/>
  <c r="AJ143" i="202"/>
  <c r="AK143" i="202"/>
  <c r="AL143" i="202"/>
  <c r="AM143" i="202"/>
  <c r="AN143" i="202"/>
  <c r="AO143" i="202"/>
  <c r="AP143" i="202"/>
  <c r="AQ143" i="202"/>
  <c r="AR143" i="202"/>
  <c r="AS143" i="202"/>
  <c r="AT143" i="202"/>
  <c r="AU143" i="202"/>
  <c r="AV143" i="202"/>
  <c r="AW143" i="202"/>
  <c r="AX143" i="202"/>
  <c r="AY143" i="202"/>
  <c r="AZ143" i="202"/>
  <c r="BA143" i="202"/>
  <c r="BB143" i="202"/>
  <c r="BC143" i="202"/>
  <c r="BD143" i="202"/>
  <c r="BE143" i="202"/>
  <c r="BF143" i="202"/>
  <c r="BG143" i="202"/>
  <c r="BH143" i="202"/>
  <c r="BI143" i="202"/>
  <c r="BJ143" i="202"/>
  <c r="BK143" i="202"/>
  <c r="BL143" i="202"/>
  <c r="BM143" i="202"/>
  <c r="BN143" i="202"/>
  <c r="BO143" i="202"/>
  <c r="BP143" i="202"/>
  <c r="BQ143" i="202"/>
  <c r="BR143" i="202"/>
  <c r="BS143" i="202"/>
  <c r="A144" i="202"/>
  <c r="B144" i="202"/>
  <c r="C144" i="202"/>
  <c r="D144" i="202"/>
  <c r="E144" i="202"/>
  <c r="F144" i="202"/>
  <c r="G144" i="202"/>
  <c r="H144" i="202"/>
  <c r="I144" i="202"/>
  <c r="J144" i="202"/>
  <c r="K144" i="202"/>
  <c r="L144" i="202"/>
  <c r="M144" i="202"/>
  <c r="N144" i="202"/>
  <c r="O144" i="202"/>
  <c r="P144" i="202"/>
  <c r="Q144" i="202"/>
  <c r="R144" i="202"/>
  <c r="S144" i="202"/>
  <c r="T144" i="202"/>
  <c r="U144" i="202"/>
  <c r="V144" i="202"/>
  <c r="W144" i="202"/>
  <c r="AA144" i="202"/>
  <c r="AB144" i="202"/>
  <c r="AC144" i="202"/>
  <c r="AD144" i="202"/>
  <c r="AE144" i="202"/>
  <c r="AF144" i="202"/>
  <c r="AG144" i="202"/>
  <c r="AH144" i="202"/>
  <c r="AI144" i="202"/>
  <c r="AJ144" i="202"/>
  <c r="AK144" i="202"/>
  <c r="AL144" i="202"/>
  <c r="AM144" i="202"/>
  <c r="AN144" i="202"/>
  <c r="AO144" i="202"/>
  <c r="AP144" i="202"/>
  <c r="AQ144" i="202"/>
  <c r="AR144" i="202"/>
  <c r="AS144" i="202"/>
  <c r="AT144" i="202"/>
  <c r="AU144" i="202"/>
  <c r="AV144" i="202"/>
  <c r="AW144" i="202"/>
  <c r="AX144" i="202"/>
  <c r="AY144" i="202"/>
  <c r="AZ144" i="202"/>
  <c r="BA144" i="202"/>
  <c r="BB144" i="202"/>
  <c r="BC144" i="202"/>
  <c r="BD144" i="202"/>
  <c r="BE144" i="202"/>
  <c r="BF144" i="202"/>
  <c r="BG144" i="202"/>
  <c r="BH144" i="202"/>
  <c r="BI144" i="202"/>
  <c r="BJ144" i="202"/>
  <c r="BK144" i="202"/>
  <c r="BL144" i="202"/>
  <c r="BM144" i="202"/>
  <c r="BN144" i="202"/>
  <c r="BO144" i="202"/>
  <c r="BP144" i="202"/>
  <c r="BQ144" i="202"/>
  <c r="BR144" i="202"/>
  <c r="BS144" i="202"/>
  <c r="A145" i="202"/>
  <c r="B145" i="202"/>
  <c r="C145" i="202"/>
  <c r="D145" i="202"/>
  <c r="E145" i="202"/>
  <c r="F145" i="202"/>
  <c r="G145" i="202"/>
  <c r="H145" i="202"/>
  <c r="I145" i="202"/>
  <c r="J145" i="202"/>
  <c r="K145" i="202"/>
  <c r="L145" i="202"/>
  <c r="M145" i="202"/>
  <c r="N145" i="202"/>
  <c r="O145" i="202"/>
  <c r="P145" i="202"/>
  <c r="Q145" i="202"/>
  <c r="R145" i="202"/>
  <c r="S145" i="202"/>
  <c r="T145" i="202"/>
  <c r="U145" i="202"/>
  <c r="V145" i="202"/>
  <c r="W145" i="202"/>
  <c r="AA145" i="202"/>
  <c r="AB145" i="202"/>
  <c r="AC145" i="202"/>
  <c r="AD145" i="202"/>
  <c r="AE145" i="202"/>
  <c r="AF145" i="202"/>
  <c r="AG145" i="202"/>
  <c r="AH145" i="202"/>
  <c r="AI145" i="202"/>
  <c r="AJ145" i="202"/>
  <c r="AK145" i="202"/>
  <c r="AL145" i="202"/>
  <c r="AM145" i="202"/>
  <c r="AN145" i="202"/>
  <c r="AO145" i="202"/>
  <c r="AP145" i="202"/>
  <c r="AQ145" i="202"/>
  <c r="AR145" i="202"/>
  <c r="AS145" i="202"/>
  <c r="AT145" i="202"/>
  <c r="AU145" i="202"/>
  <c r="AV145" i="202"/>
  <c r="AW145" i="202"/>
  <c r="AX145" i="202"/>
  <c r="AY145" i="202"/>
  <c r="AZ145" i="202"/>
  <c r="BA145" i="202"/>
  <c r="BB145" i="202"/>
  <c r="BC145" i="202"/>
  <c r="BD145" i="202"/>
  <c r="BE145" i="202"/>
  <c r="BF145" i="202"/>
  <c r="BG145" i="202"/>
  <c r="BH145" i="202"/>
  <c r="BI145" i="202"/>
  <c r="BJ145" i="202"/>
  <c r="BK145" i="202"/>
  <c r="BL145" i="202"/>
  <c r="BM145" i="202"/>
  <c r="BN145" i="202"/>
  <c r="BO145" i="202"/>
  <c r="BP145" i="202"/>
  <c r="BQ145" i="202"/>
  <c r="BR145" i="202"/>
  <c r="BS145" i="202"/>
  <c r="A146" i="202"/>
  <c r="B146" i="202"/>
  <c r="C146" i="202"/>
  <c r="D146" i="202"/>
  <c r="E146" i="202"/>
  <c r="F146" i="202"/>
  <c r="G146" i="202"/>
  <c r="H146" i="202"/>
  <c r="I146" i="202"/>
  <c r="J146" i="202"/>
  <c r="K146" i="202"/>
  <c r="L146" i="202"/>
  <c r="M146" i="202"/>
  <c r="N146" i="202"/>
  <c r="O146" i="202"/>
  <c r="P146" i="202"/>
  <c r="Q146" i="202"/>
  <c r="R146" i="202"/>
  <c r="S146" i="202"/>
  <c r="T146" i="202"/>
  <c r="U146" i="202"/>
  <c r="V146" i="202"/>
  <c r="W146" i="202"/>
  <c r="AA146" i="202"/>
  <c r="AB146" i="202"/>
  <c r="AC146" i="202"/>
  <c r="AD146" i="202"/>
  <c r="AE146" i="202"/>
  <c r="AF146" i="202"/>
  <c r="AG146" i="202"/>
  <c r="AH146" i="202"/>
  <c r="AI146" i="202"/>
  <c r="AJ146" i="202"/>
  <c r="AK146" i="202"/>
  <c r="AL146" i="202"/>
  <c r="AM146" i="202"/>
  <c r="AN146" i="202"/>
  <c r="AO146" i="202"/>
  <c r="AP146" i="202"/>
  <c r="AQ146" i="202"/>
  <c r="AR146" i="202"/>
  <c r="AS146" i="202"/>
  <c r="AT146" i="202"/>
  <c r="AU146" i="202"/>
  <c r="AV146" i="202"/>
  <c r="AW146" i="202"/>
  <c r="AX146" i="202"/>
  <c r="AY146" i="202"/>
  <c r="AZ146" i="202"/>
  <c r="BA146" i="202"/>
  <c r="BB146" i="202"/>
  <c r="BC146" i="202"/>
  <c r="BD146" i="202"/>
  <c r="BE146" i="202"/>
  <c r="BF146" i="202"/>
  <c r="BG146" i="202"/>
  <c r="BH146" i="202"/>
  <c r="BI146" i="202"/>
  <c r="BJ146" i="202"/>
  <c r="BK146" i="202"/>
  <c r="BL146" i="202"/>
  <c r="BM146" i="202"/>
  <c r="BN146" i="202"/>
  <c r="BO146" i="202"/>
  <c r="BP146" i="202"/>
  <c r="BQ146" i="202"/>
  <c r="BR146" i="202"/>
  <c r="BS146" i="202"/>
  <c r="A147" i="202"/>
  <c r="B147" i="202"/>
  <c r="C147" i="202"/>
  <c r="D147" i="202"/>
  <c r="E147" i="202"/>
  <c r="F147" i="202"/>
  <c r="G147" i="202"/>
  <c r="H147" i="202"/>
  <c r="I147" i="202"/>
  <c r="J147" i="202"/>
  <c r="K147" i="202"/>
  <c r="L147" i="202"/>
  <c r="M147" i="202"/>
  <c r="N147" i="202"/>
  <c r="O147" i="202"/>
  <c r="P147" i="202"/>
  <c r="Q147" i="202"/>
  <c r="R147" i="202"/>
  <c r="S147" i="202"/>
  <c r="T147" i="202"/>
  <c r="U147" i="202"/>
  <c r="V147" i="202"/>
  <c r="W147" i="202"/>
  <c r="AA147" i="202"/>
  <c r="AB147" i="202"/>
  <c r="AC147" i="202"/>
  <c r="AD147" i="202"/>
  <c r="AE147" i="202"/>
  <c r="AF147" i="202"/>
  <c r="AG147" i="202"/>
  <c r="AH147" i="202"/>
  <c r="AI147" i="202"/>
  <c r="AJ147" i="202"/>
  <c r="AK147" i="202"/>
  <c r="AL147" i="202"/>
  <c r="AM147" i="202"/>
  <c r="AN147" i="202"/>
  <c r="AO147" i="202"/>
  <c r="AP147" i="202"/>
  <c r="AQ147" i="202"/>
  <c r="AR147" i="202"/>
  <c r="AS147" i="202"/>
  <c r="AT147" i="202"/>
  <c r="AU147" i="202"/>
  <c r="AV147" i="202"/>
  <c r="AW147" i="202"/>
  <c r="AX147" i="202"/>
  <c r="AY147" i="202"/>
  <c r="AZ147" i="202"/>
  <c r="BA147" i="202"/>
  <c r="BB147" i="202"/>
  <c r="BC147" i="202"/>
  <c r="BD147" i="202"/>
  <c r="BE147" i="202"/>
  <c r="BF147" i="202"/>
  <c r="BG147" i="202"/>
  <c r="BH147" i="202"/>
  <c r="BI147" i="202"/>
  <c r="BJ147" i="202"/>
  <c r="BK147" i="202"/>
  <c r="BL147" i="202"/>
  <c r="BM147" i="202"/>
  <c r="BN147" i="202"/>
  <c r="BO147" i="202"/>
  <c r="BP147" i="202"/>
  <c r="BQ147" i="202"/>
  <c r="BR147" i="202"/>
  <c r="BS147" i="202"/>
  <c r="A148" i="202"/>
  <c r="B148" i="202"/>
  <c r="C148" i="202"/>
  <c r="D148" i="202"/>
  <c r="E148" i="202"/>
  <c r="F148" i="202"/>
  <c r="G148" i="202"/>
  <c r="H148" i="202"/>
  <c r="I148" i="202"/>
  <c r="J148" i="202"/>
  <c r="K148" i="202"/>
  <c r="L148" i="202"/>
  <c r="M148" i="202"/>
  <c r="N148" i="202"/>
  <c r="O148" i="202"/>
  <c r="P148" i="202"/>
  <c r="Q148" i="202"/>
  <c r="R148" i="202"/>
  <c r="S148" i="202"/>
  <c r="T148" i="202"/>
  <c r="U148" i="202"/>
  <c r="V148" i="202"/>
  <c r="W148" i="202"/>
  <c r="AA148" i="202"/>
  <c r="AB148" i="202"/>
  <c r="AC148" i="202"/>
  <c r="AD148" i="202"/>
  <c r="AE148" i="202"/>
  <c r="AF148" i="202"/>
  <c r="AG148" i="202"/>
  <c r="AH148" i="202"/>
  <c r="AI148" i="202"/>
  <c r="AJ148" i="202"/>
  <c r="AK148" i="202"/>
  <c r="AL148" i="202"/>
  <c r="AM148" i="202"/>
  <c r="AN148" i="202"/>
  <c r="AO148" i="202"/>
  <c r="AP148" i="202"/>
  <c r="AQ148" i="202"/>
  <c r="AR148" i="202"/>
  <c r="AS148" i="202"/>
  <c r="AT148" i="202"/>
  <c r="AU148" i="202"/>
  <c r="AV148" i="202"/>
  <c r="AW148" i="202"/>
  <c r="AX148" i="202"/>
  <c r="AY148" i="202"/>
  <c r="AZ148" i="202"/>
  <c r="BA148" i="202"/>
  <c r="BB148" i="202"/>
  <c r="BC148" i="202"/>
  <c r="BD148" i="202"/>
  <c r="BE148" i="202"/>
  <c r="BF148" i="202"/>
  <c r="BG148" i="202"/>
  <c r="BH148" i="202"/>
  <c r="BI148" i="202"/>
  <c r="BJ148" i="202"/>
  <c r="BK148" i="202"/>
  <c r="BL148" i="202"/>
  <c r="BM148" i="202"/>
  <c r="BN148" i="202"/>
  <c r="BO148" i="202"/>
  <c r="BP148" i="202"/>
  <c r="BQ148" i="202"/>
  <c r="BR148" i="202"/>
  <c r="BS148" i="202"/>
  <c r="A149" i="202"/>
  <c r="B149" i="202"/>
  <c r="C149" i="202"/>
  <c r="D149" i="202"/>
  <c r="E149" i="202"/>
  <c r="F149" i="202"/>
  <c r="G149" i="202"/>
  <c r="H149" i="202"/>
  <c r="I149" i="202"/>
  <c r="J149" i="202"/>
  <c r="K149" i="202"/>
  <c r="L149" i="202"/>
  <c r="M149" i="202"/>
  <c r="N149" i="202"/>
  <c r="O149" i="202"/>
  <c r="P149" i="202"/>
  <c r="Q149" i="202"/>
  <c r="R149" i="202"/>
  <c r="S149" i="202"/>
  <c r="T149" i="202"/>
  <c r="U149" i="202"/>
  <c r="V149" i="202"/>
  <c r="W149" i="202"/>
  <c r="AA149" i="202"/>
  <c r="AB149" i="202"/>
  <c r="AC149" i="202"/>
  <c r="AD149" i="202"/>
  <c r="AE149" i="202"/>
  <c r="AF149" i="202"/>
  <c r="AG149" i="202"/>
  <c r="AH149" i="202"/>
  <c r="AI149" i="202"/>
  <c r="AJ149" i="202"/>
  <c r="AK149" i="202"/>
  <c r="AL149" i="202"/>
  <c r="AM149" i="202"/>
  <c r="AN149" i="202"/>
  <c r="AO149" i="202"/>
  <c r="AP149" i="202"/>
  <c r="AQ149" i="202"/>
  <c r="AR149" i="202"/>
  <c r="AS149" i="202"/>
  <c r="AT149" i="202"/>
  <c r="AU149" i="202"/>
  <c r="AV149" i="202"/>
  <c r="AW149" i="202"/>
  <c r="AX149" i="202"/>
  <c r="AY149" i="202"/>
  <c r="AZ149" i="202"/>
  <c r="BA149" i="202"/>
  <c r="BB149" i="202"/>
  <c r="BC149" i="202"/>
  <c r="BD149" i="202"/>
  <c r="BE149" i="202"/>
  <c r="BF149" i="202"/>
  <c r="BG149" i="202"/>
  <c r="BH149" i="202"/>
  <c r="BI149" i="202"/>
  <c r="BJ149" i="202"/>
  <c r="BK149" i="202"/>
  <c r="BL149" i="202"/>
  <c r="BM149" i="202"/>
  <c r="BN149" i="202"/>
  <c r="BO149" i="202"/>
  <c r="BP149" i="202"/>
  <c r="BQ149" i="202"/>
  <c r="BR149" i="202"/>
  <c r="BS149" i="202"/>
  <c r="A150" i="202"/>
  <c r="B150" i="202"/>
  <c r="C150" i="202"/>
  <c r="D150" i="202"/>
  <c r="E150" i="202"/>
  <c r="F150" i="202"/>
  <c r="G150" i="202"/>
  <c r="H150" i="202"/>
  <c r="I150" i="202"/>
  <c r="J150" i="202"/>
  <c r="K150" i="202"/>
  <c r="L150" i="202"/>
  <c r="M150" i="202"/>
  <c r="N150" i="202"/>
  <c r="O150" i="202"/>
  <c r="P150" i="202"/>
  <c r="Q150" i="202"/>
  <c r="R150" i="202"/>
  <c r="S150" i="202"/>
  <c r="T150" i="202"/>
  <c r="U150" i="202"/>
  <c r="V150" i="202"/>
  <c r="W150" i="202"/>
  <c r="AA150" i="202"/>
  <c r="AB150" i="202"/>
  <c r="AC150" i="202"/>
  <c r="AD150" i="202"/>
  <c r="AE150" i="202"/>
  <c r="AF150" i="202"/>
  <c r="AG150" i="202"/>
  <c r="AH150" i="202"/>
  <c r="AI150" i="202"/>
  <c r="AJ150" i="202"/>
  <c r="AK150" i="202"/>
  <c r="AL150" i="202"/>
  <c r="AM150" i="202"/>
  <c r="AN150" i="202"/>
  <c r="AO150" i="202"/>
  <c r="AP150" i="202"/>
  <c r="AQ150" i="202"/>
  <c r="AR150" i="202"/>
  <c r="AS150" i="202"/>
  <c r="AT150" i="202"/>
  <c r="AU150" i="202"/>
  <c r="AV150" i="202"/>
  <c r="AW150" i="202"/>
  <c r="AX150" i="202"/>
  <c r="AY150" i="202"/>
  <c r="AZ150" i="202"/>
  <c r="BA150" i="202"/>
  <c r="BB150" i="202"/>
  <c r="BC150" i="202"/>
  <c r="BD150" i="202"/>
  <c r="BE150" i="202"/>
  <c r="BF150" i="202"/>
  <c r="BG150" i="202"/>
  <c r="BH150" i="202"/>
  <c r="BI150" i="202"/>
  <c r="BJ150" i="202"/>
  <c r="BK150" i="202"/>
  <c r="BL150" i="202"/>
  <c r="BM150" i="202"/>
  <c r="BN150" i="202"/>
  <c r="BO150" i="202"/>
  <c r="BP150" i="202"/>
  <c r="BQ150" i="202"/>
  <c r="BR150" i="202"/>
  <c r="BS150" i="202"/>
  <c r="A151" i="202"/>
  <c r="B151" i="202"/>
  <c r="C151" i="202"/>
  <c r="D151" i="202"/>
  <c r="E151" i="202"/>
  <c r="F151" i="202"/>
  <c r="G151" i="202"/>
  <c r="H151" i="202"/>
  <c r="I151" i="202"/>
  <c r="J151" i="202"/>
  <c r="K151" i="202"/>
  <c r="L151" i="202"/>
  <c r="M151" i="202"/>
  <c r="N151" i="202"/>
  <c r="O151" i="202"/>
  <c r="P151" i="202"/>
  <c r="Q151" i="202"/>
  <c r="R151" i="202"/>
  <c r="S151" i="202"/>
  <c r="T151" i="202"/>
  <c r="U151" i="202"/>
  <c r="V151" i="202"/>
  <c r="W151" i="202"/>
  <c r="AA151" i="202"/>
  <c r="AB151" i="202"/>
  <c r="AC151" i="202"/>
  <c r="AD151" i="202"/>
  <c r="AE151" i="202"/>
  <c r="AF151" i="202"/>
  <c r="AG151" i="202"/>
  <c r="AH151" i="202"/>
  <c r="AI151" i="202"/>
  <c r="AJ151" i="202"/>
  <c r="AK151" i="202"/>
  <c r="AL151" i="202"/>
  <c r="AM151" i="202"/>
  <c r="AN151" i="202"/>
  <c r="AO151" i="202"/>
  <c r="AP151" i="202"/>
  <c r="AQ151" i="202"/>
  <c r="AR151" i="202"/>
  <c r="AS151" i="202"/>
  <c r="AT151" i="202"/>
  <c r="AU151" i="202"/>
  <c r="AV151" i="202"/>
  <c r="AW151" i="202"/>
  <c r="AX151" i="202"/>
  <c r="AY151" i="202"/>
  <c r="AZ151" i="202"/>
  <c r="BA151" i="202"/>
  <c r="BB151" i="202"/>
  <c r="BC151" i="202"/>
  <c r="BD151" i="202"/>
  <c r="BE151" i="202"/>
  <c r="BF151" i="202"/>
  <c r="BG151" i="202"/>
  <c r="BH151" i="202"/>
  <c r="BI151" i="202"/>
  <c r="BJ151" i="202"/>
  <c r="BK151" i="202"/>
  <c r="BL151" i="202"/>
  <c r="BM151" i="202"/>
  <c r="BN151" i="202"/>
  <c r="BO151" i="202"/>
  <c r="BP151" i="202"/>
  <c r="BQ151" i="202"/>
  <c r="BR151" i="202"/>
  <c r="BS151" i="202"/>
  <c r="A152" i="202"/>
  <c r="B152" i="202"/>
  <c r="C152" i="202"/>
  <c r="D152" i="202"/>
  <c r="E152" i="202"/>
  <c r="F152" i="202"/>
  <c r="G152" i="202"/>
  <c r="H152" i="202"/>
  <c r="I152" i="202"/>
  <c r="J152" i="202"/>
  <c r="K152" i="202"/>
  <c r="L152" i="202"/>
  <c r="M152" i="202"/>
  <c r="N152" i="202"/>
  <c r="O152" i="202"/>
  <c r="P152" i="202"/>
  <c r="Q152" i="202"/>
  <c r="R152" i="202"/>
  <c r="S152" i="202"/>
  <c r="T152" i="202"/>
  <c r="U152" i="202"/>
  <c r="V152" i="202"/>
  <c r="W152" i="202"/>
  <c r="AA152" i="202"/>
  <c r="AB152" i="202"/>
  <c r="AC152" i="202"/>
  <c r="AD152" i="202"/>
  <c r="AE152" i="202"/>
  <c r="AF152" i="202"/>
  <c r="AG152" i="202"/>
  <c r="AH152" i="202"/>
  <c r="AI152" i="202"/>
  <c r="AJ152" i="202"/>
  <c r="AK152" i="202"/>
  <c r="AL152" i="202"/>
  <c r="AM152" i="202"/>
  <c r="AN152" i="202"/>
  <c r="AO152" i="202"/>
  <c r="AP152" i="202"/>
  <c r="AQ152" i="202"/>
  <c r="AR152" i="202"/>
  <c r="AS152" i="202"/>
  <c r="AT152" i="202"/>
  <c r="AU152" i="202"/>
  <c r="AV152" i="202"/>
  <c r="AW152" i="202"/>
  <c r="AX152" i="202"/>
  <c r="AY152" i="202"/>
  <c r="AZ152" i="202"/>
  <c r="BA152" i="202"/>
  <c r="BB152" i="202"/>
  <c r="BC152" i="202"/>
  <c r="BD152" i="202"/>
  <c r="BE152" i="202"/>
  <c r="BF152" i="202"/>
  <c r="BG152" i="202"/>
  <c r="BH152" i="202"/>
  <c r="BI152" i="202"/>
  <c r="BJ152" i="202"/>
  <c r="BK152" i="202"/>
  <c r="BL152" i="202"/>
  <c r="BM152" i="202"/>
  <c r="BN152" i="202"/>
  <c r="BO152" i="202"/>
  <c r="BP152" i="202"/>
  <c r="BQ152" i="202"/>
  <c r="BR152" i="202"/>
  <c r="BS152" i="202"/>
  <c r="A153" i="202"/>
  <c r="B153" i="202"/>
  <c r="C153" i="202"/>
  <c r="D153" i="202"/>
  <c r="E153" i="202"/>
  <c r="F153" i="202"/>
  <c r="G153" i="202"/>
  <c r="H153" i="202"/>
  <c r="I153" i="202"/>
  <c r="J153" i="202"/>
  <c r="K153" i="202"/>
  <c r="L153" i="202"/>
  <c r="M153" i="202"/>
  <c r="N153" i="202"/>
  <c r="O153" i="202"/>
  <c r="P153" i="202"/>
  <c r="Q153" i="202"/>
  <c r="R153" i="202"/>
  <c r="S153" i="202"/>
  <c r="T153" i="202"/>
  <c r="U153" i="202"/>
  <c r="V153" i="202"/>
  <c r="W153" i="202"/>
  <c r="AA153" i="202"/>
  <c r="AB153" i="202"/>
  <c r="AC153" i="202"/>
  <c r="AD153" i="202"/>
  <c r="AE153" i="202"/>
  <c r="AF153" i="202"/>
  <c r="AG153" i="202"/>
  <c r="AH153" i="202"/>
  <c r="AI153" i="202"/>
  <c r="AJ153" i="202"/>
  <c r="AK153" i="202"/>
  <c r="AL153" i="202"/>
  <c r="AM153" i="202"/>
  <c r="AN153" i="202"/>
  <c r="AO153" i="202"/>
  <c r="AP153" i="202"/>
  <c r="AQ153" i="202"/>
  <c r="AR153" i="202"/>
  <c r="AS153" i="202"/>
  <c r="AT153" i="202"/>
  <c r="AU153" i="202"/>
  <c r="AV153" i="202"/>
  <c r="AW153" i="202"/>
  <c r="AX153" i="202"/>
  <c r="AY153" i="202"/>
  <c r="AZ153" i="202"/>
  <c r="BA153" i="202"/>
  <c r="BB153" i="202"/>
  <c r="BC153" i="202"/>
  <c r="BD153" i="202"/>
  <c r="BE153" i="202"/>
  <c r="BF153" i="202"/>
  <c r="BG153" i="202"/>
  <c r="BH153" i="202"/>
  <c r="BI153" i="202"/>
  <c r="BJ153" i="202"/>
  <c r="BK153" i="202"/>
  <c r="BL153" i="202"/>
  <c r="BM153" i="202"/>
  <c r="BN153" i="202"/>
  <c r="BO153" i="202"/>
  <c r="BP153" i="202"/>
  <c r="BQ153" i="202"/>
  <c r="BR153" i="202"/>
  <c r="BS153" i="202"/>
  <c r="A154" i="202"/>
  <c r="B154" i="202"/>
  <c r="C154" i="202"/>
  <c r="D154" i="202"/>
  <c r="E154" i="202"/>
  <c r="F154" i="202"/>
  <c r="G154" i="202"/>
  <c r="H154" i="202"/>
  <c r="I154" i="202"/>
  <c r="J154" i="202"/>
  <c r="K154" i="202"/>
  <c r="L154" i="202"/>
  <c r="M154" i="202"/>
  <c r="N154" i="202"/>
  <c r="O154" i="202"/>
  <c r="P154" i="202"/>
  <c r="Q154" i="202"/>
  <c r="R154" i="202"/>
  <c r="S154" i="202"/>
  <c r="T154" i="202"/>
  <c r="U154" i="202"/>
  <c r="V154" i="202"/>
  <c r="W154" i="202"/>
  <c r="AA154" i="202"/>
  <c r="AB154" i="202"/>
  <c r="AC154" i="202"/>
  <c r="AD154" i="202"/>
  <c r="AE154" i="202"/>
  <c r="AF154" i="202"/>
  <c r="AG154" i="202"/>
  <c r="AH154" i="202"/>
  <c r="AI154" i="202"/>
  <c r="AJ154" i="202"/>
  <c r="AK154" i="202"/>
  <c r="AL154" i="202"/>
  <c r="AM154" i="202"/>
  <c r="AN154" i="202"/>
  <c r="AO154" i="202"/>
  <c r="AP154" i="202"/>
  <c r="AQ154" i="202"/>
  <c r="AR154" i="202"/>
  <c r="AS154" i="202"/>
  <c r="AT154" i="202"/>
  <c r="AU154" i="202"/>
  <c r="AV154" i="202"/>
  <c r="AW154" i="202"/>
  <c r="AX154" i="202"/>
  <c r="AY154" i="202"/>
  <c r="AZ154" i="202"/>
  <c r="BA154" i="202"/>
  <c r="BB154" i="202"/>
  <c r="BC154" i="202"/>
  <c r="BD154" i="202"/>
  <c r="BE154" i="202"/>
  <c r="BF154" i="202"/>
  <c r="BG154" i="202"/>
  <c r="BH154" i="202"/>
  <c r="BI154" i="202"/>
  <c r="BJ154" i="202"/>
  <c r="BK154" i="202"/>
  <c r="BL154" i="202"/>
  <c r="BM154" i="202"/>
  <c r="BN154" i="202"/>
  <c r="BO154" i="202"/>
  <c r="BP154" i="202"/>
  <c r="BQ154" i="202"/>
  <c r="BR154" i="202"/>
  <c r="BS154" i="202"/>
  <c r="A155" i="202"/>
  <c r="B155" i="202"/>
  <c r="C155" i="202"/>
  <c r="D155" i="202"/>
  <c r="E155" i="202"/>
  <c r="F155" i="202"/>
  <c r="G155" i="202"/>
  <c r="H155" i="202"/>
  <c r="I155" i="202"/>
  <c r="J155" i="202"/>
  <c r="K155" i="202"/>
  <c r="L155" i="202"/>
  <c r="M155" i="202"/>
  <c r="N155" i="202"/>
  <c r="O155" i="202"/>
  <c r="P155" i="202"/>
  <c r="Q155" i="202"/>
  <c r="R155" i="202"/>
  <c r="S155" i="202"/>
  <c r="T155" i="202"/>
  <c r="U155" i="202"/>
  <c r="V155" i="202"/>
  <c r="W155" i="202"/>
  <c r="AA155" i="202"/>
  <c r="AB155" i="202"/>
  <c r="AC155" i="202"/>
  <c r="AD155" i="202"/>
  <c r="AE155" i="202"/>
  <c r="AF155" i="202"/>
  <c r="AG155" i="202"/>
  <c r="AH155" i="202"/>
  <c r="AI155" i="202"/>
  <c r="AJ155" i="202"/>
  <c r="AK155" i="202"/>
  <c r="AL155" i="202"/>
  <c r="AM155" i="202"/>
  <c r="AN155" i="202"/>
  <c r="AO155" i="202"/>
  <c r="AP155" i="202"/>
  <c r="AQ155" i="202"/>
  <c r="AR155" i="202"/>
  <c r="AS155" i="202"/>
  <c r="AT155" i="202"/>
  <c r="AU155" i="202"/>
  <c r="AV155" i="202"/>
  <c r="AW155" i="202"/>
  <c r="AX155" i="202"/>
  <c r="AY155" i="202"/>
  <c r="AZ155" i="202"/>
  <c r="BA155" i="202"/>
  <c r="BB155" i="202"/>
  <c r="BC155" i="202"/>
  <c r="BD155" i="202"/>
  <c r="BE155" i="202"/>
  <c r="BF155" i="202"/>
  <c r="BG155" i="202"/>
  <c r="BH155" i="202"/>
  <c r="BI155" i="202"/>
  <c r="BJ155" i="202"/>
  <c r="BK155" i="202"/>
  <c r="BL155" i="202"/>
  <c r="BM155" i="202"/>
  <c r="BN155" i="202"/>
  <c r="BO155" i="202"/>
  <c r="BP155" i="202"/>
  <c r="BQ155" i="202"/>
  <c r="BR155" i="202"/>
  <c r="BS155" i="202"/>
  <c r="A156" i="202"/>
  <c r="B156" i="202"/>
  <c r="C156" i="202"/>
  <c r="D156" i="202"/>
  <c r="E156" i="202"/>
  <c r="F156" i="202"/>
  <c r="G156" i="202"/>
  <c r="H156" i="202"/>
  <c r="I156" i="202"/>
  <c r="J156" i="202"/>
  <c r="K156" i="202"/>
  <c r="L156" i="202"/>
  <c r="M156" i="202"/>
  <c r="N156" i="202"/>
  <c r="O156" i="202"/>
  <c r="P156" i="202"/>
  <c r="Q156" i="202"/>
  <c r="R156" i="202"/>
  <c r="S156" i="202"/>
  <c r="T156" i="202"/>
  <c r="U156" i="202"/>
  <c r="V156" i="202"/>
  <c r="W156" i="202"/>
  <c r="AA156" i="202"/>
  <c r="AB156" i="202"/>
  <c r="AC156" i="202"/>
  <c r="AD156" i="202"/>
  <c r="AE156" i="202"/>
  <c r="AF156" i="202"/>
  <c r="AG156" i="202"/>
  <c r="AH156" i="202"/>
  <c r="AI156" i="202"/>
  <c r="AJ156" i="202"/>
  <c r="AK156" i="202"/>
  <c r="AL156" i="202"/>
  <c r="AM156" i="202"/>
  <c r="AN156" i="202"/>
  <c r="AO156" i="202"/>
  <c r="AP156" i="202"/>
  <c r="AQ156" i="202"/>
  <c r="AR156" i="202"/>
  <c r="AS156" i="202"/>
  <c r="AT156" i="202"/>
  <c r="AU156" i="202"/>
  <c r="AV156" i="202"/>
  <c r="AW156" i="202"/>
  <c r="AX156" i="202"/>
  <c r="AY156" i="202"/>
  <c r="AZ156" i="202"/>
  <c r="BA156" i="202"/>
  <c r="BB156" i="202"/>
  <c r="BC156" i="202"/>
  <c r="BD156" i="202"/>
  <c r="BE156" i="202"/>
  <c r="BF156" i="202"/>
  <c r="BG156" i="202"/>
  <c r="BH156" i="202"/>
  <c r="BI156" i="202"/>
  <c r="BJ156" i="202"/>
  <c r="BK156" i="202"/>
  <c r="BL156" i="202"/>
  <c r="BM156" i="202"/>
  <c r="BN156" i="202"/>
  <c r="BO156" i="202"/>
  <c r="BP156" i="202"/>
  <c r="BQ156" i="202"/>
  <c r="BR156" i="202"/>
  <c r="BS156" i="202"/>
  <c r="A157" i="202"/>
  <c r="B157" i="202"/>
  <c r="C157" i="202"/>
  <c r="D157" i="202"/>
  <c r="E157" i="202"/>
  <c r="F157" i="202"/>
  <c r="G157" i="202"/>
  <c r="H157" i="202"/>
  <c r="I157" i="202"/>
  <c r="J157" i="202"/>
  <c r="K157" i="202"/>
  <c r="L157" i="202"/>
  <c r="M157" i="202"/>
  <c r="N157" i="202"/>
  <c r="O157" i="202"/>
  <c r="P157" i="202"/>
  <c r="Q157" i="202"/>
  <c r="R157" i="202"/>
  <c r="S157" i="202"/>
  <c r="T157" i="202"/>
  <c r="U157" i="202"/>
  <c r="V157" i="202"/>
  <c r="W157" i="202"/>
  <c r="AA157" i="202"/>
  <c r="AB157" i="202"/>
  <c r="AC157" i="202"/>
  <c r="AD157" i="202"/>
  <c r="AE157" i="202"/>
  <c r="AF157" i="202"/>
  <c r="AG157" i="202"/>
  <c r="AH157" i="202"/>
  <c r="AI157" i="202"/>
  <c r="AJ157" i="202"/>
  <c r="AK157" i="202"/>
  <c r="AL157" i="202"/>
  <c r="AM157" i="202"/>
  <c r="AN157" i="202"/>
  <c r="AO157" i="202"/>
  <c r="AP157" i="202"/>
  <c r="AQ157" i="202"/>
  <c r="AR157" i="202"/>
  <c r="AS157" i="202"/>
  <c r="AT157" i="202"/>
  <c r="AU157" i="202"/>
  <c r="AV157" i="202"/>
  <c r="AW157" i="202"/>
  <c r="AX157" i="202"/>
  <c r="AY157" i="202"/>
  <c r="AZ157" i="202"/>
  <c r="BA157" i="202"/>
  <c r="BB157" i="202"/>
  <c r="BC157" i="202"/>
  <c r="BD157" i="202"/>
  <c r="BE157" i="202"/>
  <c r="BF157" i="202"/>
  <c r="BG157" i="202"/>
  <c r="BH157" i="202"/>
  <c r="BI157" i="202"/>
  <c r="BJ157" i="202"/>
  <c r="BK157" i="202"/>
  <c r="BL157" i="202"/>
  <c r="BM157" i="202"/>
  <c r="BN157" i="202"/>
  <c r="BO157" i="202"/>
  <c r="BP157" i="202"/>
  <c r="BQ157" i="202"/>
  <c r="BR157" i="202"/>
  <c r="BS157" i="202"/>
  <c r="A158" i="202"/>
  <c r="B158" i="202"/>
  <c r="C158" i="202"/>
  <c r="D158" i="202"/>
  <c r="E158" i="202"/>
  <c r="F158" i="202"/>
  <c r="G158" i="202"/>
  <c r="H158" i="202"/>
  <c r="I158" i="202"/>
  <c r="J158" i="202"/>
  <c r="K158" i="202"/>
  <c r="L158" i="202"/>
  <c r="M158" i="202"/>
  <c r="N158" i="202"/>
  <c r="O158" i="202"/>
  <c r="P158" i="202"/>
  <c r="Q158" i="202"/>
  <c r="R158" i="202"/>
  <c r="S158" i="202"/>
  <c r="T158" i="202"/>
  <c r="U158" i="202"/>
  <c r="V158" i="202"/>
  <c r="W158" i="202"/>
  <c r="AA158" i="202"/>
  <c r="AB158" i="202"/>
  <c r="AC158" i="202"/>
  <c r="AD158" i="202"/>
  <c r="AE158" i="202"/>
  <c r="AF158" i="202"/>
  <c r="AG158" i="202"/>
  <c r="AH158" i="202"/>
  <c r="AI158" i="202"/>
  <c r="AJ158" i="202"/>
  <c r="AK158" i="202"/>
  <c r="AL158" i="202"/>
  <c r="AM158" i="202"/>
  <c r="AN158" i="202"/>
  <c r="AO158" i="202"/>
  <c r="AP158" i="202"/>
  <c r="AQ158" i="202"/>
  <c r="AR158" i="202"/>
  <c r="AS158" i="202"/>
  <c r="AT158" i="202"/>
  <c r="AU158" i="202"/>
  <c r="AV158" i="202"/>
  <c r="AW158" i="202"/>
  <c r="AX158" i="202"/>
  <c r="AY158" i="202"/>
  <c r="AZ158" i="202"/>
  <c r="BA158" i="202"/>
  <c r="BB158" i="202"/>
  <c r="BC158" i="202"/>
  <c r="BD158" i="202"/>
  <c r="BE158" i="202"/>
  <c r="BF158" i="202"/>
  <c r="BG158" i="202"/>
  <c r="BH158" i="202"/>
  <c r="BI158" i="202"/>
  <c r="BJ158" i="202"/>
  <c r="BK158" i="202"/>
  <c r="BL158" i="202"/>
  <c r="BM158" i="202"/>
  <c r="BN158" i="202"/>
  <c r="BO158" i="202"/>
  <c r="BP158" i="202"/>
  <c r="BQ158" i="202"/>
  <c r="BR158" i="202"/>
  <c r="BS158" i="202"/>
  <c r="A159" i="202"/>
  <c r="B159" i="202"/>
  <c r="C159" i="202"/>
  <c r="D159" i="202"/>
  <c r="E159" i="202"/>
  <c r="F159" i="202"/>
  <c r="G159" i="202"/>
  <c r="H159" i="202"/>
  <c r="I159" i="202"/>
  <c r="J159" i="202"/>
  <c r="K159" i="202"/>
  <c r="L159" i="202"/>
  <c r="M159" i="202"/>
  <c r="N159" i="202"/>
  <c r="O159" i="202"/>
  <c r="P159" i="202"/>
  <c r="Q159" i="202"/>
  <c r="R159" i="202"/>
  <c r="S159" i="202"/>
  <c r="T159" i="202"/>
  <c r="U159" i="202"/>
  <c r="V159" i="202"/>
  <c r="W159" i="202"/>
  <c r="AA159" i="202"/>
  <c r="AB159" i="202"/>
  <c r="AC159" i="202"/>
  <c r="AD159" i="202"/>
  <c r="AE159" i="202"/>
  <c r="AF159" i="202"/>
  <c r="AG159" i="202"/>
  <c r="AH159" i="202"/>
  <c r="AI159" i="202"/>
  <c r="AJ159" i="202"/>
  <c r="AK159" i="202"/>
  <c r="AL159" i="202"/>
  <c r="AM159" i="202"/>
  <c r="AN159" i="202"/>
  <c r="AO159" i="202"/>
  <c r="AP159" i="202"/>
  <c r="AQ159" i="202"/>
  <c r="AR159" i="202"/>
  <c r="AS159" i="202"/>
  <c r="AT159" i="202"/>
  <c r="AU159" i="202"/>
  <c r="AV159" i="202"/>
  <c r="AW159" i="202"/>
  <c r="AX159" i="202"/>
  <c r="AY159" i="202"/>
  <c r="AZ159" i="202"/>
  <c r="BA159" i="202"/>
  <c r="BB159" i="202"/>
  <c r="BC159" i="202"/>
  <c r="BD159" i="202"/>
  <c r="BE159" i="202"/>
  <c r="BF159" i="202"/>
  <c r="BG159" i="202"/>
  <c r="BH159" i="202"/>
  <c r="BI159" i="202"/>
  <c r="BJ159" i="202"/>
  <c r="BK159" i="202"/>
  <c r="BL159" i="202"/>
  <c r="BM159" i="202"/>
  <c r="BN159" i="202"/>
  <c r="BO159" i="202"/>
  <c r="BP159" i="202"/>
  <c r="BQ159" i="202"/>
  <c r="BR159" i="202"/>
  <c r="BS159" i="202"/>
  <c r="A160" i="202"/>
  <c r="B160" i="202"/>
  <c r="C160" i="202"/>
  <c r="D160" i="202"/>
  <c r="E160" i="202"/>
  <c r="F160" i="202"/>
  <c r="G160" i="202"/>
  <c r="H160" i="202"/>
  <c r="I160" i="202"/>
  <c r="J160" i="202"/>
  <c r="K160" i="202"/>
  <c r="L160" i="202"/>
  <c r="M160" i="202"/>
  <c r="N160" i="202"/>
  <c r="O160" i="202"/>
  <c r="P160" i="202"/>
  <c r="Q160" i="202"/>
  <c r="R160" i="202"/>
  <c r="S160" i="202"/>
  <c r="T160" i="202"/>
  <c r="U160" i="202"/>
  <c r="V160" i="202"/>
  <c r="W160" i="202"/>
  <c r="AA160" i="202"/>
  <c r="AB160" i="202"/>
  <c r="AC160" i="202"/>
  <c r="AD160" i="202"/>
  <c r="AE160" i="202"/>
  <c r="AF160" i="202"/>
  <c r="AG160" i="202"/>
  <c r="AH160" i="202"/>
  <c r="AI160" i="202"/>
  <c r="AJ160" i="202"/>
  <c r="AK160" i="202"/>
  <c r="AL160" i="202"/>
  <c r="AM160" i="202"/>
  <c r="AN160" i="202"/>
  <c r="AO160" i="202"/>
  <c r="AP160" i="202"/>
  <c r="AQ160" i="202"/>
  <c r="AR160" i="202"/>
  <c r="AS160" i="202"/>
  <c r="AT160" i="202"/>
  <c r="AU160" i="202"/>
  <c r="AV160" i="202"/>
  <c r="AW160" i="202"/>
  <c r="AX160" i="202"/>
  <c r="AY160" i="202"/>
  <c r="AZ160" i="202"/>
  <c r="BA160" i="202"/>
  <c r="BB160" i="202"/>
  <c r="BC160" i="202"/>
  <c r="BD160" i="202"/>
  <c r="BE160" i="202"/>
  <c r="BF160" i="202"/>
  <c r="BG160" i="202"/>
  <c r="BH160" i="202"/>
  <c r="BI160" i="202"/>
  <c r="BJ160" i="202"/>
  <c r="BK160" i="202"/>
  <c r="BL160" i="202"/>
  <c r="BM160" i="202"/>
  <c r="BN160" i="202"/>
  <c r="BO160" i="202"/>
  <c r="BP160" i="202"/>
  <c r="BQ160" i="202"/>
  <c r="BR160" i="202"/>
  <c r="BS160" i="202"/>
  <c r="A161" i="202"/>
  <c r="B161" i="202"/>
  <c r="C161" i="202"/>
  <c r="D161" i="202"/>
  <c r="E161" i="202"/>
  <c r="F161" i="202"/>
  <c r="G161" i="202"/>
  <c r="H161" i="202"/>
  <c r="I161" i="202"/>
  <c r="J161" i="202"/>
  <c r="K161" i="202"/>
  <c r="L161" i="202"/>
  <c r="M161" i="202"/>
  <c r="N161" i="202"/>
  <c r="O161" i="202"/>
  <c r="P161" i="202"/>
  <c r="Q161" i="202"/>
  <c r="R161" i="202"/>
  <c r="S161" i="202"/>
  <c r="T161" i="202"/>
  <c r="U161" i="202"/>
  <c r="V161" i="202"/>
  <c r="W161" i="202"/>
  <c r="AA161" i="202"/>
  <c r="AB161" i="202"/>
  <c r="AC161" i="202"/>
  <c r="AD161" i="202"/>
  <c r="AE161" i="202"/>
  <c r="AF161" i="202"/>
  <c r="AG161" i="202"/>
  <c r="AH161" i="202"/>
  <c r="AI161" i="202"/>
  <c r="AJ161" i="202"/>
  <c r="AK161" i="202"/>
  <c r="AL161" i="202"/>
  <c r="AM161" i="202"/>
  <c r="AN161" i="202"/>
  <c r="AO161" i="202"/>
  <c r="AP161" i="202"/>
  <c r="AQ161" i="202"/>
  <c r="AR161" i="202"/>
  <c r="AS161" i="202"/>
  <c r="AT161" i="202"/>
  <c r="AU161" i="202"/>
  <c r="AV161" i="202"/>
  <c r="AW161" i="202"/>
  <c r="AX161" i="202"/>
  <c r="AY161" i="202"/>
  <c r="AZ161" i="202"/>
  <c r="BA161" i="202"/>
  <c r="BB161" i="202"/>
  <c r="BC161" i="202"/>
  <c r="BD161" i="202"/>
  <c r="BE161" i="202"/>
  <c r="BF161" i="202"/>
  <c r="BG161" i="202"/>
  <c r="BH161" i="202"/>
  <c r="BI161" i="202"/>
  <c r="BJ161" i="202"/>
  <c r="BK161" i="202"/>
  <c r="BL161" i="202"/>
  <c r="BM161" i="202"/>
  <c r="BN161" i="202"/>
  <c r="BO161" i="202"/>
  <c r="BP161" i="202"/>
  <c r="BQ161" i="202"/>
  <c r="BR161" i="202"/>
  <c r="BS161" i="202"/>
  <c r="A162" i="202"/>
  <c r="B162" i="202"/>
  <c r="C162" i="202"/>
  <c r="D162" i="202"/>
  <c r="E162" i="202"/>
  <c r="F162" i="202"/>
  <c r="G162" i="202"/>
  <c r="H162" i="202"/>
  <c r="I162" i="202"/>
  <c r="J162" i="202"/>
  <c r="K162" i="202"/>
  <c r="L162" i="202"/>
  <c r="M162" i="202"/>
  <c r="N162" i="202"/>
  <c r="O162" i="202"/>
  <c r="P162" i="202"/>
  <c r="Q162" i="202"/>
  <c r="R162" i="202"/>
  <c r="S162" i="202"/>
  <c r="T162" i="202"/>
  <c r="U162" i="202"/>
  <c r="V162" i="202"/>
  <c r="W162" i="202"/>
  <c r="AA162" i="202"/>
  <c r="AB162" i="202"/>
  <c r="AC162" i="202"/>
  <c r="AD162" i="202"/>
  <c r="AE162" i="202"/>
  <c r="AF162" i="202"/>
  <c r="AG162" i="202"/>
  <c r="AH162" i="202"/>
  <c r="AI162" i="202"/>
  <c r="AJ162" i="202"/>
  <c r="AK162" i="202"/>
  <c r="AL162" i="202"/>
  <c r="AM162" i="202"/>
  <c r="AN162" i="202"/>
  <c r="AO162" i="202"/>
  <c r="AP162" i="202"/>
  <c r="AQ162" i="202"/>
  <c r="AR162" i="202"/>
  <c r="AS162" i="202"/>
  <c r="AT162" i="202"/>
  <c r="AU162" i="202"/>
  <c r="AV162" i="202"/>
  <c r="AW162" i="202"/>
  <c r="AX162" i="202"/>
  <c r="AY162" i="202"/>
  <c r="AZ162" i="202"/>
  <c r="BA162" i="202"/>
  <c r="BB162" i="202"/>
  <c r="BC162" i="202"/>
  <c r="BD162" i="202"/>
  <c r="BE162" i="202"/>
  <c r="BF162" i="202"/>
  <c r="BG162" i="202"/>
  <c r="BH162" i="202"/>
  <c r="BI162" i="202"/>
  <c r="BJ162" i="202"/>
  <c r="BK162" i="202"/>
  <c r="BL162" i="202"/>
  <c r="BM162" i="202"/>
  <c r="BN162" i="202"/>
  <c r="BO162" i="202"/>
  <c r="BP162" i="202"/>
  <c r="BQ162" i="202"/>
  <c r="BR162" i="202"/>
  <c r="BS162" i="202"/>
  <c r="A163" i="202"/>
  <c r="B163" i="202"/>
  <c r="C163" i="202"/>
  <c r="D163" i="202"/>
  <c r="E163" i="202"/>
  <c r="F163" i="202"/>
  <c r="G163" i="202"/>
  <c r="H163" i="202"/>
  <c r="I163" i="202"/>
  <c r="J163" i="202"/>
  <c r="K163" i="202"/>
  <c r="L163" i="202"/>
  <c r="M163" i="202"/>
  <c r="N163" i="202"/>
  <c r="O163" i="202"/>
  <c r="P163" i="202"/>
  <c r="Q163" i="202"/>
  <c r="R163" i="202"/>
  <c r="S163" i="202"/>
  <c r="T163" i="202"/>
  <c r="U163" i="202"/>
  <c r="V163" i="202"/>
  <c r="W163" i="202"/>
  <c r="AA163" i="202"/>
  <c r="AB163" i="202"/>
  <c r="AC163" i="202"/>
  <c r="AD163" i="202"/>
  <c r="AE163" i="202"/>
  <c r="AF163" i="202"/>
  <c r="AG163" i="202"/>
  <c r="AH163" i="202"/>
  <c r="AI163" i="202"/>
  <c r="AJ163" i="202"/>
  <c r="AK163" i="202"/>
  <c r="AL163" i="202"/>
  <c r="AM163" i="202"/>
  <c r="AN163" i="202"/>
  <c r="AO163" i="202"/>
  <c r="AP163" i="202"/>
  <c r="AQ163" i="202"/>
  <c r="AR163" i="202"/>
  <c r="AS163" i="202"/>
  <c r="AT163" i="202"/>
  <c r="AU163" i="202"/>
  <c r="AV163" i="202"/>
  <c r="AW163" i="202"/>
  <c r="AX163" i="202"/>
  <c r="AY163" i="202"/>
  <c r="AZ163" i="202"/>
  <c r="BA163" i="202"/>
  <c r="BB163" i="202"/>
  <c r="BC163" i="202"/>
  <c r="BD163" i="202"/>
  <c r="BE163" i="202"/>
  <c r="BF163" i="202"/>
  <c r="BG163" i="202"/>
  <c r="BH163" i="202"/>
  <c r="BI163" i="202"/>
  <c r="BJ163" i="202"/>
  <c r="BK163" i="202"/>
  <c r="BL163" i="202"/>
  <c r="BM163" i="202"/>
  <c r="BN163" i="202"/>
  <c r="BO163" i="202"/>
  <c r="BP163" i="202"/>
  <c r="BQ163" i="202"/>
  <c r="BR163" i="202"/>
  <c r="BS163" i="202"/>
  <c r="A164" i="202"/>
  <c r="B164" i="202"/>
  <c r="C164" i="202"/>
  <c r="D164" i="202"/>
  <c r="E164" i="202"/>
  <c r="F164" i="202"/>
  <c r="G164" i="202"/>
  <c r="H164" i="202"/>
  <c r="I164" i="202"/>
  <c r="J164" i="202"/>
  <c r="K164" i="202"/>
  <c r="L164" i="202"/>
  <c r="M164" i="202"/>
  <c r="N164" i="202"/>
  <c r="O164" i="202"/>
  <c r="P164" i="202"/>
  <c r="Q164" i="202"/>
  <c r="R164" i="202"/>
  <c r="S164" i="202"/>
  <c r="T164" i="202"/>
  <c r="U164" i="202"/>
  <c r="V164" i="202"/>
  <c r="W164" i="202"/>
  <c r="AA164" i="202"/>
  <c r="AB164" i="202"/>
  <c r="AC164" i="202"/>
  <c r="AD164" i="202"/>
  <c r="AE164" i="202"/>
  <c r="AF164" i="202"/>
  <c r="AG164" i="202"/>
  <c r="AH164" i="202"/>
  <c r="AI164" i="202"/>
  <c r="AJ164" i="202"/>
  <c r="AK164" i="202"/>
  <c r="AL164" i="202"/>
  <c r="AM164" i="202"/>
  <c r="AN164" i="202"/>
  <c r="AO164" i="202"/>
  <c r="AP164" i="202"/>
  <c r="AQ164" i="202"/>
  <c r="AR164" i="202"/>
  <c r="AS164" i="202"/>
  <c r="AT164" i="202"/>
  <c r="AU164" i="202"/>
  <c r="AV164" i="202"/>
  <c r="AW164" i="202"/>
  <c r="AX164" i="202"/>
  <c r="AY164" i="202"/>
  <c r="AZ164" i="202"/>
  <c r="BA164" i="202"/>
  <c r="BB164" i="202"/>
  <c r="BC164" i="202"/>
  <c r="BD164" i="202"/>
  <c r="BE164" i="202"/>
  <c r="BF164" i="202"/>
  <c r="BG164" i="202"/>
  <c r="BH164" i="202"/>
  <c r="BI164" i="202"/>
  <c r="BJ164" i="202"/>
  <c r="BK164" i="202"/>
  <c r="BL164" i="202"/>
  <c r="BM164" i="202"/>
  <c r="BN164" i="202"/>
  <c r="BO164" i="202"/>
  <c r="BP164" i="202"/>
  <c r="BQ164" i="202"/>
  <c r="BR164" i="202"/>
  <c r="BS164" i="202"/>
  <c r="A165" i="202"/>
  <c r="B165" i="202"/>
  <c r="C165" i="202"/>
  <c r="D165" i="202"/>
  <c r="E165" i="202"/>
  <c r="F165" i="202"/>
  <c r="G165" i="202"/>
  <c r="H165" i="202"/>
  <c r="I165" i="202"/>
  <c r="J165" i="202"/>
  <c r="K165" i="202"/>
  <c r="L165" i="202"/>
  <c r="M165" i="202"/>
  <c r="N165" i="202"/>
  <c r="O165" i="202"/>
  <c r="P165" i="202"/>
  <c r="Q165" i="202"/>
  <c r="R165" i="202"/>
  <c r="S165" i="202"/>
  <c r="T165" i="202"/>
  <c r="U165" i="202"/>
  <c r="V165" i="202"/>
  <c r="W165" i="202"/>
  <c r="AA165" i="202"/>
  <c r="AB165" i="202"/>
  <c r="AC165" i="202"/>
  <c r="AD165" i="202"/>
  <c r="AE165" i="202"/>
  <c r="AF165" i="202"/>
  <c r="AG165" i="202"/>
  <c r="AH165" i="202"/>
  <c r="AI165" i="202"/>
  <c r="AJ165" i="202"/>
  <c r="AK165" i="202"/>
  <c r="AL165" i="202"/>
  <c r="AM165" i="202"/>
  <c r="AN165" i="202"/>
  <c r="AO165" i="202"/>
  <c r="AP165" i="202"/>
  <c r="AQ165" i="202"/>
  <c r="AR165" i="202"/>
  <c r="AS165" i="202"/>
  <c r="AT165" i="202"/>
  <c r="AU165" i="202"/>
  <c r="AV165" i="202"/>
  <c r="AW165" i="202"/>
  <c r="AX165" i="202"/>
  <c r="AY165" i="202"/>
  <c r="AZ165" i="202"/>
  <c r="BA165" i="202"/>
  <c r="BB165" i="202"/>
  <c r="BC165" i="202"/>
  <c r="BD165" i="202"/>
  <c r="BE165" i="202"/>
  <c r="BF165" i="202"/>
  <c r="BG165" i="202"/>
  <c r="BH165" i="202"/>
  <c r="BI165" i="202"/>
  <c r="BJ165" i="202"/>
  <c r="BK165" i="202"/>
  <c r="BL165" i="202"/>
  <c r="BM165" i="202"/>
  <c r="BN165" i="202"/>
  <c r="BO165" i="202"/>
  <c r="BP165" i="202"/>
  <c r="BQ165" i="202"/>
  <c r="BR165" i="202"/>
  <c r="BS165" i="202"/>
  <c r="A166" i="202"/>
  <c r="B166" i="202"/>
  <c r="C166" i="202"/>
  <c r="D166" i="202"/>
  <c r="E166" i="202"/>
  <c r="F166" i="202"/>
  <c r="G166" i="202"/>
  <c r="H166" i="202"/>
  <c r="I166" i="202"/>
  <c r="J166" i="202"/>
  <c r="K166" i="202"/>
  <c r="L166" i="202"/>
  <c r="M166" i="202"/>
  <c r="N166" i="202"/>
  <c r="O166" i="202"/>
  <c r="P166" i="202"/>
  <c r="Q166" i="202"/>
  <c r="R166" i="202"/>
  <c r="S166" i="202"/>
  <c r="T166" i="202"/>
  <c r="U166" i="202"/>
  <c r="V166" i="202"/>
  <c r="W166" i="202"/>
  <c r="AA166" i="202"/>
  <c r="AB166" i="202"/>
  <c r="AC166" i="202"/>
  <c r="AD166" i="202"/>
  <c r="AE166" i="202"/>
  <c r="AF166" i="202"/>
  <c r="AG166" i="202"/>
  <c r="AH166" i="202"/>
  <c r="AI166" i="202"/>
  <c r="AJ166" i="202"/>
  <c r="AK166" i="202"/>
  <c r="AL166" i="202"/>
  <c r="AM166" i="202"/>
  <c r="AN166" i="202"/>
  <c r="AO166" i="202"/>
  <c r="AP166" i="202"/>
  <c r="AQ166" i="202"/>
  <c r="AR166" i="202"/>
  <c r="AS166" i="202"/>
  <c r="AT166" i="202"/>
  <c r="AU166" i="202"/>
  <c r="AV166" i="202"/>
  <c r="AW166" i="202"/>
  <c r="AX166" i="202"/>
  <c r="AY166" i="202"/>
  <c r="AZ166" i="202"/>
  <c r="BA166" i="202"/>
  <c r="BB166" i="202"/>
  <c r="BC166" i="202"/>
  <c r="BD166" i="202"/>
  <c r="BE166" i="202"/>
  <c r="BF166" i="202"/>
  <c r="BG166" i="202"/>
  <c r="BH166" i="202"/>
  <c r="BI166" i="202"/>
  <c r="BJ166" i="202"/>
  <c r="BK166" i="202"/>
  <c r="BL166" i="202"/>
  <c r="BM166" i="202"/>
  <c r="BN166" i="202"/>
  <c r="BO166" i="202"/>
  <c r="BP166" i="202"/>
  <c r="BQ166" i="202"/>
  <c r="BR166" i="202"/>
  <c r="BS166" i="202"/>
  <c r="A167" i="202"/>
  <c r="B167" i="202"/>
  <c r="C167" i="202"/>
  <c r="D167" i="202"/>
  <c r="E167" i="202"/>
  <c r="F167" i="202"/>
  <c r="G167" i="202"/>
  <c r="H167" i="202"/>
  <c r="I167" i="202"/>
  <c r="J167" i="202"/>
  <c r="K167" i="202"/>
  <c r="L167" i="202"/>
  <c r="M167" i="202"/>
  <c r="N167" i="202"/>
  <c r="O167" i="202"/>
  <c r="P167" i="202"/>
  <c r="Q167" i="202"/>
  <c r="R167" i="202"/>
  <c r="S167" i="202"/>
  <c r="T167" i="202"/>
  <c r="U167" i="202"/>
  <c r="V167" i="202"/>
  <c r="W167" i="202"/>
  <c r="AA167" i="202"/>
  <c r="AB167" i="202"/>
  <c r="AC167" i="202"/>
  <c r="AD167" i="202"/>
  <c r="AE167" i="202"/>
  <c r="AF167" i="202"/>
  <c r="AG167" i="202"/>
  <c r="AH167" i="202"/>
  <c r="AI167" i="202"/>
  <c r="AJ167" i="202"/>
  <c r="AK167" i="202"/>
  <c r="AL167" i="202"/>
  <c r="AM167" i="202"/>
  <c r="AN167" i="202"/>
  <c r="AO167" i="202"/>
  <c r="AP167" i="202"/>
  <c r="AQ167" i="202"/>
  <c r="AR167" i="202"/>
  <c r="AS167" i="202"/>
  <c r="AT167" i="202"/>
  <c r="AU167" i="202"/>
  <c r="AV167" i="202"/>
  <c r="AW167" i="202"/>
  <c r="AX167" i="202"/>
  <c r="AY167" i="202"/>
  <c r="AZ167" i="202"/>
  <c r="BA167" i="202"/>
  <c r="BB167" i="202"/>
  <c r="BC167" i="202"/>
  <c r="BD167" i="202"/>
  <c r="BE167" i="202"/>
  <c r="BF167" i="202"/>
  <c r="BG167" i="202"/>
  <c r="BH167" i="202"/>
  <c r="BI167" i="202"/>
  <c r="BJ167" i="202"/>
  <c r="BK167" i="202"/>
  <c r="BL167" i="202"/>
  <c r="BM167" i="202"/>
  <c r="BN167" i="202"/>
  <c r="BO167" i="202"/>
  <c r="BP167" i="202"/>
  <c r="BQ167" i="202"/>
  <c r="BR167" i="202"/>
  <c r="BS167" i="202"/>
  <c r="A168" i="202"/>
  <c r="B168" i="202"/>
  <c r="C168" i="202"/>
  <c r="D168" i="202"/>
  <c r="E168" i="202"/>
  <c r="F168" i="202"/>
  <c r="G168" i="202"/>
  <c r="H168" i="202"/>
  <c r="I168" i="202"/>
  <c r="J168" i="202"/>
  <c r="K168" i="202"/>
  <c r="L168" i="202"/>
  <c r="M168" i="202"/>
  <c r="N168" i="202"/>
  <c r="O168" i="202"/>
  <c r="P168" i="202"/>
  <c r="Q168" i="202"/>
  <c r="R168" i="202"/>
  <c r="S168" i="202"/>
  <c r="T168" i="202"/>
  <c r="U168" i="202"/>
  <c r="V168" i="202"/>
  <c r="W168" i="202"/>
  <c r="AA168" i="202"/>
  <c r="AB168" i="202"/>
  <c r="AC168" i="202"/>
  <c r="AD168" i="202"/>
  <c r="AE168" i="202"/>
  <c r="AF168" i="202"/>
  <c r="AG168" i="202"/>
  <c r="AH168" i="202"/>
  <c r="AI168" i="202"/>
  <c r="AJ168" i="202"/>
  <c r="AK168" i="202"/>
  <c r="AL168" i="202"/>
  <c r="AM168" i="202"/>
  <c r="AN168" i="202"/>
  <c r="AO168" i="202"/>
  <c r="AP168" i="202"/>
  <c r="AQ168" i="202"/>
  <c r="AR168" i="202"/>
  <c r="AS168" i="202"/>
  <c r="AT168" i="202"/>
  <c r="AU168" i="202"/>
  <c r="AV168" i="202"/>
  <c r="AW168" i="202"/>
  <c r="AX168" i="202"/>
  <c r="AY168" i="202"/>
  <c r="AZ168" i="202"/>
  <c r="BA168" i="202"/>
  <c r="BB168" i="202"/>
  <c r="BC168" i="202"/>
  <c r="BD168" i="202"/>
  <c r="BE168" i="202"/>
  <c r="BF168" i="202"/>
  <c r="BG168" i="202"/>
  <c r="BH168" i="202"/>
  <c r="BI168" i="202"/>
  <c r="BJ168" i="202"/>
  <c r="BK168" i="202"/>
  <c r="BL168" i="202"/>
  <c r="BM168" i="202"/>
  <c r="BN168" i="202"/>
  <c r="BO168" i="202"/>
  <c r="BP168" i="202"/>
  <c r="BQ168" i="202"/>
  <c r="BR168" i="202"/>
  <c r="BS168" i="202"/>
  <c r="A169" i="202"/>
  <c r="B169" i="202"/>
  <c r="C169" i="202"/>
  <c r="D169" i="202"/>
  <c r="E169" i="202"/>
  <c r="F169" i="202"/>
  <c r="G169" i="202"/>
  <c r="H169" i="202"/>
  <c r="I169" i="202"/>
  <c r="J169" i="202"/>
  <c r="K169" i="202"/>
  <c r="L169" i="202"/>
  <c r="M169" i="202"/>
  <c r="N169" i="202"/>
  <c r="O169" i="202"/>
  <c r="P169" i="202"/>
  <c r="Q169" i="202"/>
  <c r="R169" i="202"/>
  <c r="S169" i="202"/>
  <c r="T169" i="202"/>
  <c r="U169" i="202"/>
  <c r="V169" i="202"/>
  <c r="W169" i="202"/>
  <c r="AA169" i="202"/>
  <c r="AB169" i="202"/>
  <c r="AC169" i="202"/>
  <c r="AD169" i="202"/>
  <c r="AE169" i="202"/>
  <c r="AF169" i="202"/>
  <c r="AG169" i="202"/>
  <c r="AH169" i="202"/>
  <c r="AI169" i="202"/>
  <c r="AJ169" i="202"/>
  <c r="AK169" i="202"/>
  <c r="AL169" i="202"/>
  <c r="AM169" i="202"/>
  <c r="AN169" i="202"/>
  <c r="AO169" i="202"/>
  <c r="AP169" i="202"/>
  <c r="AQ169" i="202"/>
  <c r="AR169" i="202"/>
  <c r="AS169" i="202"/>
  <c r="AT169" i="202"/>
  <c r="AU169" i="202"/>
  <c r="AV169" i="202"/>
  <c r="AW169" i="202"/>
  <c r="AX169" i="202"/>
  <c r="AY169" i="202"/>
  <c r="AZ169" i="202"/>
  <c r="BA169" i="202"/>
  <c r="BB169" i="202"/>
  <c r="BC169" i="202"/>
  <c r="BD169" i="202"/>
  <c r="BE169" i="202"/>
  <c r="BF169" i="202"/>
  <c r="BG169" i="202"/>
  <c r="BH169" i="202"/>
  <c r="BI169" i="202"/>
  <c r="BJ169" i="202"/>
  <c r="BK169" i="202"/>
  <c r="BL169" i="202"/>
  <c r="BM169" i="202"/>
  <c r="BN169" i="202"/>
  <c r="BO169" i="202"/>
  <c r="BP169" i="202"/>
  <c r="BQ169" i="202"/>
  <c r="BR169" i="202"/>
  <c r="BS169" i="202"/>
  <c r="A170" i="202"/>
  <c r="B170" i="202"/>
  <c r="C170" i="202"/>
  <c r="D170" i="202"/>
  <c r="E170" i="202"/>
  <c r="F170" i="202"/>
  <c r="G170" i="202"/>
  <c r="H170" i="202"/>
  <c r="I170" i="202"/>
  <c r="J170" i="202"/>
  <c r="K170" i="202"/>
  <c r="L170" i="202"/>
  <c r="M170" i="202"/>
  <c r="N170" i="202"/>
  <c r="O170" i="202"/>
  <c r="P170" i="202"/>
  <c r="Q170" i="202"/>
  <c r="R170" i="202"/>
  <c r="S170" i="202"/>
  <c r="T170" i="202"/>
  <c r="U170" i="202"/>
  <c r="V170" i="202"/>
  <c r="W170" i="202"/>
  <c r="AA170" i="202"/>
  <c r="AB170" i="202"/>
  <c r="AC170" i="202"/>
  <c r="AD170" i="202"/>
  <c r="AE170" i="202"/>
  <c r="AF170" i="202"/>
  <c r="AG170" i="202"/>
  <c r="AH170" i="202"/>
  <c r="AI170" i="202"/>
  <c r="AJ170" i="202"/>
  <c r="AK170" i="202"/>
  <c r="AL170" i="202"/>
  <c r="AM170" i="202"/>
  <c r="AN170" i="202"/>
  <c r="AO170" i="202"/>
  <c r="AP170" i="202"/>
  <c r="AQ170" i="202"/>
  <c r="AR170" i="202"/>
  <c r="AS170" i="202"/>
  <c r="AT170" i="202"/>
  <c r="AU170" i="202"/>
  <c r="AV170" i="202"/>
  <c r="AW170" i="202"/>
  <c r="AX170" i="202"/>
  <c r="AY170" i="202"/>
  <c r="AZ170" i="202"/>
  <c r="BA170" i="202"/>
  <c r="BB170" i="202"/>
  <c r="BC170" i="202"/>
  <c r="BD170" i="202"/>
  <c r="BE170" i="202"/>
  <c r="BF170" i="202"/>
  <c r="BG170" i="202"/>
  <c r="BH170" i="202"/>
  <c r="BI170" i="202"/>
  <c r="BJ170" i="202"/>
  <c r="BK170" i="202"/>
  <c r="BL170" i="202"/>
  <c r="BM170" i="202"/>
  <c r="BN170" i="202"/>
  <c r="BO170" i="202"/>
  <c r="BP170" i="202"/>
  <c r="BQ170" i="202"/>
  <c r="BR170" i="202"/>
  <c r="BS170" i="202"/>
  <c r="A171" i="202"/>
  <c r="B171" i="202"/>
  <c r="C171" i="202"/>
  <c r="D171" i="202"/>
  <c r="E171" i="202"/>
  <c r="F171" i="202"/>
  <c r="G171" i="202"/>
  <c r="H171" i="202"/>
  <c r="I171" i="202"/>
  <c r="J171" i="202"/>
  <c r="K171" i="202"/>
  <c r="L171" i="202"/>
  <c r="M171" i="202"/>
  <c r="N171" i="202"/>
  <c r="O171" i="202"/>
  <c r="P171" i="202"/>
  <c r="Q171" i="202"/>
  <c r="R171" i="202"/>
  <c r="S171" i="202"/>
  <c r="T171" i="202"/>
  <c r="U171" i="202"/>
  <c r="V171" i="202"/>
  <c r="W171" i="202"/>
  <c r="AA171" i="202"/>
  <c r="AB171" i="202"/>
  <c r="AC171" i="202"/>
  <c r="AD171" i="202"/>
  <c r="AE171" i="202"/>
  <c r="AF171" i="202"/>
  <c r="AG171" i="202"/>
  <c r="AH171" i="202"/>
  <c r="AI171" i="202"/>
  <c r="AJ171" i="202"/>
  <c r="AK171" i="202"/>
  <c r="AL171" i="202"/>
  <c r="AM171" i="202"/>
  <c r="AN171" i="202"/>
  <c r="AO171" i="202"/>
  <c r="AP171" i="202"/>
  <c r="AQ171" i="202"/>
  <c r="AR171" i="202"/>
  <c r="AS171" i="202"/>
  <c r="AT171" i="202"/>
  <c r="AU171" i="202"/>
  <c r="AV171" i="202"/>
  <c r="AW171" i="202"/>
  <c r="AX171" i="202"/>
  <c r="AY171" i="202"/>
  <c r="AZ171" i="202"/>
  <c r="BA171" i="202"/>
  <c r="BB171" i="202"/>
  <c r="BC171" i="202"/>
  <c r="BD171" i="202"/>
  <c r="BE171" i="202"/>
  <c r="BF171" i="202"/>
  <c r="BG171" i="202"/>
  <c r="BH171" i="202"/>
  <c r="BI171" i="202"/>
  <c r="BJ171" i="202"/>
  <c r="BK171" i="202"/>
  <c r="BL171" i="202"/>
  <c r="BM171" i="202"/>
  <c r="BN171" i="202"/>
  <c r="BO171" i="202"/>
  <c r="BP171" i="202"/>
  <c r="BQ171" i="202"/>
  <c r="BR171" i="202"/>
  <c r="BS171" i="202"/>
  <c r="A172" i="202"/>
  <c r="B172" i="202"/>
  <c r="C172" i="202"/>
  <c r="D172" i="202"/>
  <c r="E172" i="202"/>
  <c r="F172" i="202"/>
  <c r="G172" i="202"/>
  <c r="H172" i="202"/>
  <c r="I172" i="202"/>
  <c r="J172" i="202"/>
  <c r="K172" i="202"/>
  <c r="L172" i="202"/>
  <c r="M172" i="202"/>
  <c r="N172" i="202"/>
  <c r="O172" i="202"/>
  <c r="P172" i="202"/>
  <c r="Q172" i="202"/>
  <c r="R172" i="202"/>
  <c r="S172" i="202"/>
  <c r="T172" i="202"/>
  <c r="U172" i="202"/>
  <c r="V172" i="202"/>
  <c r="W172" i="202"/>
  <c r="AA172" i="202"/>
  <c r="AB172" i="202"/>
  <c r="AC172" i="202"/>
  <c r="AD172" i="202"/>
  <c r="AE172" i="202"/>
  <c r="AF172" i="202"/>
  <c r="AG172" i="202"/>
  <c r="AH172" i="202"/>
  <c r="AI172" i="202"/>
  <c r="AJ172" i="202"/>
  <c r="AK172" i="202"/>
  <c r="AL172" i="202"/>
  <c r="AM172" i="202"/>
  <c r="AN172" i="202"/>
  <c r="AO172" i="202"/>
  <c r="AP172" i="202"/>
  <c r="AQ172" i="202"/>
  <c r="AR172" i="202"/>
  <c r="AS172" i="202"/>
  <c r="AT172" i="202"/>
  <c r="AU172" i="202"/>
  <c r="AV172" i="202"/>
  <c r="AW172" i="202"/>
  <c r="AX172" i="202"/>
  <c r="AY172" i="202"/>
  <c r="AZ172" i="202"/>
  <c r="BA172" i="202"/>
  <c r="BB172" i="202"/>
  <c r="BC172" i="202"/>
  <c r="BD172" i="202"/>
  <c r="BE172" i="202"/>
  <c r="BF172" i="202"/>
  <c r="BG172" i="202"/>
  <c r="BH172" i="202"/>
  <c r="BI172" i="202"/>
  <c r="BJ172" i="202"/>
  <c r="BK172" i="202"/>
  <c r="BL172" i="202"/>
  <c r="BM172" i="202"/>
  <c r="BN172" i="202"/>
  <c r="BO172" i="202"/>
  <c r="BP172" i="202"/>
  <c r="BQ172" i="202"/>
  <c r="BR172" i="202"/>
  <c r="BS172" i="202"/>
  <c r="A173" i="202"/>
  <c r="B173" i="202"/>
  <c r="C173" i="202"/>
  <c r="D173" i="202"/>
  <c r="E173" i="202"/>
  <c r="F173" i="202"/>
  <c r="G173" i="202"/>
  <c r="H173" i="202"/>
  <c r="I173" i="202"/>
  <c r="J173" i="202"/>
  <c r="K173" i="202"/>
  <c r="L173" i="202"/>
  <c r="M173" i="202"/>
  <c r="N173" i="202"/>
  <c r="O173" i="202"/>
  <c r="P173" i="202"/>
  <c r="Q173" i="202"/>
  <c r="R173" i="202"/>
  <c r="S173" i="202"/>
  <c r="T173" i="202"/>
  <c r="U173" i="202"/>
  <c r="V173" i="202"/>
  <c r="W173" i="202"/>
  <c r="AA173" i="202"/>
  <c r="AB173" i="202"/>
  <c r="AC173" i="202"/>
  <c r="AD173" i="202"/>
  <c r="AE173" i="202"/>
  <c r="AF173" i="202"/>
  <c r="AG173" i="202"/>
  <c r="AH173" i="202"/>
  <c r="AI173" i="202"/>
  <c r="AJ173" i="202"/>
  <c r="AK173" i="202"/>
  <c r="AL173" i="202"/>
  <c r="AM173" i="202"/>
  <c r="AN173" i="202"/>
  <c r="AO173" i="202"/>
  <c r="AP173" i="202"/>
  <c r="AQ173" i="202"/>
  <c r="AR173" i="202"/>
  <c r="AS173" i="202"/>
  <c r="AT173" i="202"/>
  <c r="AU173" i="202"/>
  <c r="AV173" i="202"/>
  <c r="AW173" i="202"/>
  <c r="AX173" i="202"/>
  <c r="AY173" i="202"/>
  <c r="AZ173" i="202"/>
  <c r="BA173" i="202"/>
  <c r="BB173" i="202"/>
  <c r="BC173" i="202"/>
  <c r="BD173" i="202"/>
  <c r="BE173" i="202"/>
  <c r="BF173" i="202"/>
  <c r="BG173" i="202"/>
  <c r="BH173" i="202"/>
  <c r="BI173" i="202"/>
  <c r="BJ173" i="202"/>
  <c r="BK173" i="202"/>
  <c r="BL173" i="202"/>
  <c r="BM173" i="202"/>
  <c r="BN173" i="202"/>
  <c r="BO173" i="202"/>
  <c r="BP173" i="202"/>
  <c r="BQ173" i="202"/>
  <c r="BR173" i="202"/>
  <c r="BS173" i="202"/>
  <c r="A174" i="202"/>
  <c r="B174" i="202"/>
  <c r="C174" i="202"/>
  <c r="D174" i="202"/>
  <c r="E174" i="202"/>
  <c r="F174" i="202"/>
  <c r="G174" i="202"/>
  <c r="H174" i="202"/>
  <c r="I174" i="202"/>
  <c r="J174" i="202"/>
  <c r="K174" i="202"/>
  <c r="L174" i="202"/>
  <c r="M174" i="202"/>
  <c r="N174" i="202"/>
  <c r="O174" i="202"/>
  <c r="P174" i="202"/>
  <c r="Q174" i="202"/>
  <c r="R174" i="202"/>
  <c r="S174" i="202"/>
  <c r="T174" i="202"/>
  <c r="U174" i="202"/>
  <c r="V174" i="202"/>
  <c r="W174" i="202"/>
  <c r="AA174" i="202"/>
  <c r="AB174" i="202"/>
  <c r="AC174" i="202"/>
  <c r="AD174" i="202"/>
  <c r="AE174" i="202"/>
  <c r="AF174" i="202"/>
  <c r="AG174" i="202"/>
  <c r="AH174" i="202"/>
  <c r="AI174" i="202"/>
  <c r="AJ174" i="202"/>
  <c r="AK174" i="202"/>
  <c r="AL174" i="202"/>
  <c r="AM174" i="202"/>
  <c r="AN174" i="202"/>
  <c r="AO174" i="202"/>
  <c r="AP174" i="202"/>
  <c r="AQ174" i="202"/>
  <c r="AR174" i="202"/>
  <c r="AS174" i="202"/>
  <c r="AT174" i="202"/>
  <c r="AU174" i="202"/>
  <c r="AV174" i="202"/>
  <c r="AW174" i="202"/>
  <c r="AX174" i="202"/>
  <c r="AY174" i="202"/>
  <c r="AZ174" i="202"/>
  <c r="BA174" i="202"/>
  <c r="BB174" i="202"/>
  <c r="BC174" i="202"/>
  <c r="BD174" i="202"/>
  <c r="BE174" i="202"/>
  <c r="BF174" i="202"/>
  <c r="BG174" i="202"/>
  <c r="BH174" i="202"/>
  <c r="BI174" i="202"/>
  <c r="BJ174" i="202"/>
  <c r="BK174" i="202"/>
  <c r="BL174" i="202"/>
  <c r="BM174" i="202"/>
  <c r="BN174" i="202"/>
  <c r="BO174" i="202"/>
  <c r="BP174" i="202"/>
  <c r="BQ174" i="202"/>
  <c r="BR174" i="202"/>
  <c r="BS174" i="202"/>
  <c r="A175" i="202"/>
  <c r="B175" i="202"/>
  <c r="C175" i="202"/>
  <c r="D175" i="202"/>
  <c r="E175" i="202"/>
  <c r="F175" i="202"/>
  <c r="G175" i="202"/>
  <c r="H175" i="202"/>
  <c r="I175" i="202"/>
  <c r="J175" i="202"/>
  <c r="K175" i="202"/>
  <c r="L175" i="202"/>
  <c r="M175" i="202"/>
  <c r="N175" i="202"/>
  <c r="O175" i="202"/>
  <c r="P175" i="202"/>
  <c r="Q175" i="202"/>
  <c r="R175" i="202"/>
  <c r="S175" i="202"/>
  <c r="T175" i="202"/>
  <c r="U175" i="202"/>
  <c r="V175" i="202"/>
  <c r="W175" i="202"/>
  <c r="AA175" i="202"/>
  <c r="AB175" i="202"/>
  <c r="AC175" i="202"/>
  <c r="AD175" i="202"/>
  <c r="AE175" i="202"/>
  <c r="AF175" i="202"/>
  <c r="AG175" i="202"/>
  <c r="AH175" i="202"/>
  <c r="AI175" i="202"/>
  <c r="AJ175" i="202"/>
  <c r="AK175" i="202"/>
  <c r="AL175" i="202"/>
  <c r="AM175" i="202"/>
  <c r="AN175" i="202"/>
  <c r="AO175" i="202"/>
  <c r="AP175" i="202"/>
  <c r="AQ175" i="202"/>
  <c r="AR175" i="202"/>
  <c r="AS175" i="202"/>
  <c r="AT175" i="202"/>
  <c r="AU175" i="202"/>
  <c r="AV175" i="202"/>
  <c r="AW175" i="202"/>
  <c r="AX175" i="202"/>
  <c r="AY175" i="202"/>
  <c r="AZ175" i="202"/>
  <c r="BA175" i="202"/>
  <c r="BB175" i="202"/>
  <c r="BC175" i="202"/>
  <c r="BD175" i="202"/>
  <c r="BE175" i="202"/>
  <c r="BF175" i="202"/>
  <c r="BG175" i="202"/>
  <c r="BH175" i="202"/>
  <c r="BI175" i="202"/>
  <c r="BJ175" i="202"/>
  <c r="BK175" i="202"/>
  <c r="BL175" i="202"/>
  <c r="BM175" i="202"/>
  <c r="BN175" i="202"/>
  <c r="BO175" i="202"/>
  <c r="BP175" i="202"/>
  <c r="BQ175" i="202"/>
  <c r="BR175" i="202"/>
  <c r="BS175" i="202"/>
  <c r="A176" i="202"/>
  <c r="B176" i="202"/>
  <c r="C176" i="202"/>
  <c r="D176" i="202"/>
  <c r="E176" i="202"/>
  <c r="F176" i="202"/>
  <c r="G176" i="202"/>
  <c r="H176" i="202"/>
  <c r="I176" i="202"/>
  <c r="J176" i="202"/>
  <c r="K176" i="202"/>
  <c r="L176" i="202"/>
  <c r="M176" i="202"/>
  <c r="N176" i="202"/>
  <c r="O176" i="202"/>
  <c r="P176" i="202"/>
  <c r="Q176" i="202"/>
  <c r="R176" i="202"/>
  <c r="S176" i="202"/>
  <c r="T176" i="202"/>
  <c r="U176" i="202"/>
  <c r="V176" i="202"/>
  <c r="W176" i="202"/>
  <c r="AA176" i="202"/>
  <c r="AB176" i="202"/>
  <c r="AC176" i="202"/>
  <c r="AD176" i="202"/>
  <c r="AE176" i="202"/>
  <c r="AF176" i="202"/>
  <c r="AG176" i="202"/>
  <c r="AH176" i="202"/>
  <c r="AI176" i="202"/>
  <c r="AJ176" i="202"/>
  <c r="AK176" i="202"/>
  <c r="AL176" i="202"/>
  <c r="AM176" i="202"/>
  <c r="AN176" i="202"/>
  <c r="AO176" i="202"/>
  <c r="AP176" i="202"/>
  <c r="AQ176" i="202"/>
  <c r="AR176" i="202"/>
  <c r="AS176" i="202"/>
  <c r="AT176" i="202"/>
  <c r="AU176" i="202"/>
  <c r="AV176" i="202"/>
  <c r="AW176" i="202"/>
  <c r="AX176" i="202"/>
  <c r="AY176" i="202"/>
  <c r="AZ176" i="202"/>
  <c r="BA176" i="202"/>
  <c r="BB176" i="202"/>
  <c r="BC176" i="202"/>
  <c r="BD176" i="202"/>
  <c r="BE176" i="202"/>
  <c r="BF176" i="202"/>
  <c r="BG176" i="202"/>
  <c r="BH176" i="202"/>
  <c r="BI176" i="202"/>
  <c r="BJ176" i="202"/>
  <c r="BK176" i="202"/>
  <c r="BL176" i="202"/>
  <c r="BM176" i="202"/>
  <c r="BN176" i="202"/>
  <c r="BO176" i="202"/>
  <c r="BP176" i="202"/>
  <c r="BQ176" i="202"/>
  <c r="BR176" i="202"/>
  <c r="BS176" i="202"/>
  <c r="A177" i="202"/>
  <c r="B177" i="202"/>
  <c r="C177" i="202"/>
  <c r="D177" i="202"/>
  <c r="E177" i="202"/>
  <c r="F177" i="202"/>
  <c r="G177" i="202"/>
  <c r="H177" i="202"/>
  <c r="I177" i="202"/>
  <c r="J177" i="202"/>
  <c r="K177" i="202"/>
  <c r="L177" i="202"/>
  <c r="M177" i="202"/>
  <c r="N177" i="202"/>
  <c r="O177" i="202"/>
  <c r="P177" i="202"/>
  <c r="Q177" i="202"/>
  <c r="R177" i="202"/>
  <c r="S177" i="202"/>
  <c r="T177" i="202"/>
  <c r="U177" i="202"/>
  <c r="V177" i="202"/>
  <c r="W177" i="202"/>
  <c r="AA177" i="202"/>
  <c r="AB177" i="202"/>
  <c r="AC177" i="202"/>
  <c r="AD177" i="202"/>
  <c r="AE177" i="202"/>
  <c r="AF177" i="202"/>
  <c r="AG177" i="202"/>
  <c r="AH177" i="202"/>
  <c r="AI177" i="202"/>
  <c r="AJ177" i="202"/>
  <c r="AK177" i="202"/>
  <c r="AL177" i="202"/>
  <c r="AM177" i="202"/>
  <c r="AN177" i="202"/>
  <c r="AO177" i="202"/>
  <c r="AP177" i="202"/>
  <c r="AQ177" i="202"/>
  <c r="AR177" i="202"/>
  <c r="AS177" i="202"/>
  <c r="AT177" i="202"/>
  <c r="AU177" i="202"/>
  <c r="AV177" i="202"/>
  <c r="AW177" i="202"/>
  <c r="AX177" i="202"/>
  <c r="AY177" i="202"/>
  <c r="AZ177" i="202"/>
  <c r="BA177" i="202"/>
  <c r="BB177" i="202"/>
  <c r="BC177" i="202"/>
  <c r="BD177" i="202"/>
  <c r="BE177" i="202"/>
  <c r="BF177" i="202"/>
  <c r="BG177" i="202"/>
  <c r="BH177" i="202"/>
  <c r="BI177" i="202"/>
  <c r="BJ177" i="202"/>
  <c r="BK177" i="202"/>
  <c r="BL177" i="202"/>
  <c r="BM177" i="202"/>
  <c r="BN177" i="202"/>
  <c r="BO177" i="202"/>
  <c r="BP177" i="202"/>
  <c r="BQ177" i="202"/>
  <c r="BR177" i="202"/>
  <c r="BS177" i="202"/>
  <c r="A178" i="202"/>
  <c r="B178" i="202"/>
  <c r="C178" i="202"/>
  <c r="D178" i="202"/>
  <c r="E178" i="202"/>
  <c r="F178" i="202"/>
  <c r="G178" i="202"/>
  <c r="H178" i="202"/>
  <c r="I178" i="202"/>
  <c r="J178" i="202"/>
  <c r="K178" i="202"/>
  <c r="L178" i="202"/>
  <c r="M178" i="202"/>
  <c r="N178" i="202"/>
  <c r="O178" i="202"/>
  <c r="P178" i="202"/>
  <c r="Q178" i="202"/>
  <c r="R178" i="202"/>
  <c r="S178" i="202"/>
  <c r="T178" i="202"/>
  <c r="U178" i="202"/>
  <c r="V178" i="202"/>
  <c r="W178" i="202"/>
  <c r="AA178" i="202"/>
  <c r="AB178" i="202"/>
  <c r="AC178" i="202"/>
  <c r="AD178" i="202"/>
  <c r="AE178" i="202"/>
  <c r="AF178" i="202"/>
  <c r="AG178" i="202"/>
  <c r="AH178" i="202"/>
  <c r="AI178" i="202"/>
  <c r="AJ178" i="202"/>
  <c r="AK178" i="202"/>
  <c r="AL178" i="202"/>
  <c r="AM178" i="202"/>
  <c r="AN178" i="202"/>
  <c r="AO178" i="202"/>
  <c r="AP178" i="202"/>
  <c r="AQ178" i="202"/>
  <c r="AR178" i="202"/>
  <c r="AS178" i="202"/>
  <c r="AT178" i="202"/>
  <c r="AU178" i="202"/>
  <c r="AV178" i="202"/>
  <c r="AW178" i="202"/>
  <c r="AX178" i="202"/>
  <c r="AY178" i="202"/>
  <c r="AZ178" i="202"/>
  <c r="BA178" i="202"/>
  <c r="BB178" i="202"/>
  <c r="BC178" i="202"/>
  <c r="BD178" i="202"/>
  <c r="BE178" i="202"/>
  <c r="BF178" i="202"/>
  <c r="BG178" i="202"/>
  <c r="BH178" i="202"/>
  <c r="BI178" i="202"/>
  <c r="BJ178" i="202"/>
  <c r="BK178" i="202"/>
  <c r="BL178" i="202"/>
  <c r="BM178" i="202"/>
  <c r="BN178" i="202"/>
  <c r="BO178" i="202"/>
  <c r="BP178" i="202"/>
  <c r="BQ178" i="202"/>
  <c r="BR178" i="202"/>
  <c r="BS178" i="202"/>
  <c r="A179" i="202"/>
  <c r="B179" i="202"/>
  <c r="C179" i="202"/>
  <c r="D179" i="202"/>
  <c r="E179" i="202"/>
  <c r="F179" i="202"/>
  <c r="G179" i="202"/>
  <c r="H179" i="202"/>
  <c r="I179" i="202"/>
  <c r="J179" i="202"/>
  <c r="K179" i="202"/>
  <c r="L179" i="202"/>
  <c r="M179" i="202"/>
  <c r="N179" i="202"/>
  <c r="O179" i="202"/>
  <c r="P179" i="202"/>
  <c r="Q179" i="202"/>
  <c r="R179" i="202"/>
  <c r="S179" i="202"/>
  <c r="T179" i="202"/>
  <c r="U179" i="202"/>
  <c r="V179" i="202"/>
  <c r="W179" i="202"/>
  <c r="AA179" i="202"/>
  <c r="AB179" i="202"/>
  <c r="AC179" i="202"/>
  <c r="AD179" i="202"/>
  <c r="AE179" i="202"/>
  <c r="AF179" i="202"/>
  <c r="AG179" i="202"/>
  <c r="AH179" i="202"/>
  <c r="AI179" i="202"/>
  <c r="AJ179" i="202"/>
  <c r="AK179" i="202"/>
  <c r="AL179" i="202"/>
  <c r="AM179" i="202"/>
  <c r="AN179" i="202"/>
  <c r="AO179" i="202"/>
  <c r="AP179" i="202"/>
  <c r="AQ179" i="202"/>
  <c r="AR179" i="202"/>
  <c r="AS179" i="202"/>
  <c r="AT179" i="202"/>
  <c r="AU179" i="202"/>
  <c r="AV179" i="202"/>
  <c r="AW179" i="202"/>
  <c r="AX179" i="202"/>
  <c r="AY179" i="202"/>
  <c r="AZ179" i="202"/>
  <c r="BA179" i="202"/>
  <c r="BB179" i="202"/>
  <c r="BC179" i="202"/>
  <c r="BD179" i="202"/>
  <c r="BE179" i="202"/>
  <c r="BF179" i="202"/>
  <c r="BG179" i="202"/>
  <c r="BH179" i="202"/>
  <c r="BI179" i="202"/>
  <c r="BJ179" i="202"/>
  <c r="BK179" i="202"/>
  <c r="BL179" i="202"/>
  <c r="BM179" i="202"/>
  <c r="BN179" i="202"/>
  <c r="BO179" i="202"/>
  <c r="BP179" i="202"/>
  <c r="BQ179" i="202"/>
  <c r="BR179" i="202"/>
  <c r="BS179" i="202"/>
  <c r="A180" i="202"/>
  <c r="B180" i="202"/>
  <c r="C180" i="202"/>
  <c r="D180" i="202"/>
  <c r="E180" i="202"/>
  <c r="F180" i="202"/>
  <c r="G180" i="202"/>
  <c r="H180" i="202"/>
  <c r="I180" i="202"/>
  <c r="J180" i="202"/>
  <c r="K180" i="202"/>
  <c r="L180" i="202"/>
  <c r="M180" i="202"/>
  <c r="N180" i="202"/>
  <c r="O180" i="202"/>
  <c r="P180" i="202"/>
  <c r="Q180" i="202"/>
  <c r="R180" i="202"/>
  <c r="S180" i="202"/>
  <c r="T180" i="202"/>
  <c r="U180" i="202"/>
  <c r="V180" i="202"/>
  <c r="W180" i="202"/>
  <c r="AA180" i="202"/>
  <c r="AB180" i="202"/>
  <c r="AC180" i="202"/>
  <c r="AD180" i="202"/>
  <c r="AE180" i="202"/>
  <c r="AF180" i="202"/>
  <c r="AG180" i="202"/>
  <c r="AH180" i="202"/>
  <c r="AI180" i="202"/>
  <c r="AJ180" i="202"/>
  <c r="AK180" i="202"/>
  <c r="AL180" i="202"/>
  <c r="AM180" i="202"/>
  <c r="AN180" i="202"/>
  <c r="AO180" i="202"/>
  <c r="AP180" i="202"/>
  <c r="AQ180" i="202"/>
  <c r="AR180" i="202"/>
  <c r="AS180" i="202"/>
  <c r="AT180" i="202"/>
  <c r="AU180" i="202"/>
  <c r="AV180" i="202"/>
  <c r="AW180" i="202"/>
  <c r="AX180" i="202"/>
  <c r="AY180" i="202"/>
  <c r="AZ180" i="202"/>
  <c r="BA180" i="202"/>
  <c r="BB180" i="202"/>
  <c r="BC180" i="202"/>
  <c r="BD180" i="202"/>
  <c r="BE180" i="202"/>
  <c r="BF180" i="202"/>
  <c r="BG180" i="202"/>
  <c r="BH180" i="202"/>
  <c r="BI180" i="202"/>
  <c r="BJ180" i="202"/>
  <c r="BK180" i="202"/>
  <c r="BL180" i="202"/>
  <c r="BM180" i="202"/>
  <c r="BN180" i="202"/>
  <c r="BO180" i="202"/>
  <c r="BP180" i="202"/>
  <c r="BQ180" i="202"/>
  <c r="BR180" i="202"/>
  <c r="BS180" i="202"/>
  <c r="A181" i="202"/>
  <c r="B181" i="202"/>
  <c r="C181" i="202"/>
  <c r="D181" i="202"/>
  <c r="E181" i="202"/>
  <c r="F181" i="202"/>
  <c r="G181" i="202"/>
  <c r="H181" i="202"/>
  <c r="I181" i="202"/>
  <c r="J181" i="202"/>
  <c r="K181" i="202"/>
  <c r="L181" i="202"/>
  <c r="M181" i="202"/>
  <c r="N181" i="202"/>
  <c r="O181" i="202"/>
  <c r="P181" i="202"/>
  <c r="Q181" i="202"/>
  <c r="R181" i="202"/>
  <c r="S181" i="202"/>
  <c r="T181" i="202"/>
  <c r="U181" i="202"/>
  <c r="V181" i="202"/>
  <c r="W181" i="202"/>
  <c r="AA181" i="202"/>
  <c r="AB181" i="202"/>
  <c r="AC181" i="202"/>
  <c r="AD181" i="202"/>
  <c r="AE181" i="202"/>
  <c r="AF181" i="202"/>
  <c r="AG181" i="202"/>
  <c r="AH181" i="202"/>
  <c r="AI181" i="202"/>
  <c r="AJ181" i="202"/>
  <c r="AK181" i="202"/>
  <c r="AL181" i="202"/>
  <c r="AM181" i="202"/>
  <c r="AN181" i="202"/>
  <c r="AO181" i="202"/>
  <c r="AP181" i="202"/>
  <c r="AQ181" i="202"/>
  <c r="AR181" i="202"/>
  <c r="AS181" i="202"/>
  <c r="AT181" i="202"/>
  <c r="AU181" i="202"/>
  <c r="AV181" i="202"/>
  <c r="AW181" i="202"/>
  <c r="AX181" i="202"/>
  <c r="AY181" i="202"/>
  <c r="AZ181" i="202"/>
  <c r="BA181" i="202"/>
  <c r="BB181" i="202"/>
  <c r="BC181" i="202"/>
  <c r="BD181" i="202"/>
  <c r="BE181" i="202"/>
  <c r="BF181" i="202"/>
  <c r="BG181" i="202"/>
  <c r="BH181" i="202"/>
  <c r="BI181" i="202"/>
  <c r="BJ181" i="202"/>
  <c r="BK181" i="202"/>
  <c r="BL181" i="202"/>
  <c r="BM181" i="202"/>
  <c r="BN181" i="202"/>
  <c r="BO181" i="202"/>
  <c r="BP181" i="202"/>
  <c r="BQ181" i="202"/>
  <c r="BR181" i="202"/>
  <c r="BS181" i="202"/>
  <c r="A182" i="202"/>
  <c r="B182" i="202"/>
  <c r="C182" i="202"/>
  <c r="D182" i="202"/>
  <c r="E182" i="202"/>
  <c r="F182" i="202"/>
  <c r="G182" i="202"/>
  <c r="H182" i="202"/>
  <c r="I182" i="202"/>
  <c r="J182" i="202"/>
  <c r="K182" i="202"/>
  <c r="L182" i="202"/>
  <c r="M182" i="202"/>
  <c r="N182" i="202"/>
  <c r="O182" i="202"/>
  <c r="P182" i="202"/>
  <c r="Q182" i="202"/>
  <c r="R182" i="202"/>
  <c r="S182" i="202"/>
  <c r="T182" i="202"/>
  <c r="U182" i="202"/>
  <c r="V182" i="202"/>
  <c r="W182" i="202"/>
  <c r="AA182" i="202"/>
  <c r="AB182" i="202"/>
  <c r="AC182" i="202"/>
  <c r="AD182" i="202"/>
  <c r="AE182" i="202"/>
  <c r="AF182" i="202"/>
  <c r="AG182" i="202"/>
  <c r="AH182" i="202"/>
  <c r="AI182" i="202"/>
  <c r="AJ182" i="202"/>
  <c r="AK182" i="202"/>
  <c r="AL182" i="202"/>
  <c r="AM182" i="202"/>
  <c r="AN182" i="202"/>
  <c r="AO182" i="202"/>
  <c r="AP182" i="202"/>
  <c r="AQ182" i="202"/>
  <c r="AR182" i="202"/>
  <c r="AS182" i="202"/>
  <c r="AT182" i="202"/>
  <c r="AU182" i="202"/>
  <c r="AV182" i="202"/>
  <c r="AW182" i="202"/>
  <c r="AX182" i="202"/>
  <c r="AY182" i="202"/>
  <c r="AZ182" i="202"/>
  <c r="BA182" i="202"/>
  <c r="BB182" i="202"/>
  <c r="BC182" i="202"/>
  <c r="BD182" i="202"/>
  <c r="BE182" i="202"/>
  <c r="BF182" i="202"/>
  <c r="BG182" i="202"/>
  <c r="BH182" i="202"/>
  <c r="BI182" i="202"/>
  <c r="BJ182" i="202"/>
  <c r="BK182" i="202"/>
  <c r="BL182" i="202"/>
  <c r="BM182" i="202"/>
  <c r="BN182" i="202"/>
  <c r="BO182" i="202"/>
  <c r="BP182" i="202"/>
  <c r="BQ182" i="202"/>
  <c r="BR182" i="202"/>
  <c r="BS182" i="202"/>
  <c r="A183" i="202"/>
  <c r="B183" i="202"/>
  <c r="C183" i="202"/>
  <c r="D183" i="202"/>
  <c r="E183" i="202"/>
  <c r="F183" i="202"/>
  <c r="G183" i="202"/>
  <c r="H183" i="202"/>
  <c r="I183" i="202"/>
  <c r="J183" i="202"/>
  <c r="K183" i="202"/>
  <c r="L183" i="202"/>
  <c r="M183" i="202"/>
  <c r="N183" i="202"/>
  <c r="O183" i="202"/>
  <c r="P183" i="202"/>
  <c r="Q183" i="202"/>
  <c r="R183" i="202"/>
  <c r="S183" i="202"/>
  <c r="T183" i="202"/>
  <c r="U183" i="202"/>
  <c r="V183" i="202"/>
  <c r="W183" i="202"/>
  <c r="AA183" i="202"/>
  <c r="AB183" i="202"/>
  <c r="AC183" i="202"/>
  <c r="AD183" i="202"/>
  <c r="AE183" i="202"/>
  <c r="AF183" i="202"/>
  <c r="AG183" i="202"/>
  <c r="AH183" i="202"/>
  <c r="AI183" i="202"/>
  <c r="AJ183" i="202"/>
  <c r="AK183" i="202"/>
  <c r="AL183" i="202"/>
  <c r="AM183" i="202"/>
  <c r="AN183" i="202"/>
  <c r="AO183" i="202"/>
  <c r="AP183" i="202"/>
  <c r="AQ183" i="202"/>
  <c r="AR183" i="202"/>
  <c r="AS183" i="202"/>
  <c r="AT183" i="202"/>
  <c r="AU183" i="202"/>
  <c r="AV183" i="202"/>
  <c r="AW183" i="202"/>
  <c r="AX183" i="202"/>
  <c r="AY183" i="202"/>
  <c r="AZ183" i="202"/>
  <c r="BA183" i="202"/>
  <c r="BB183" i="202"/>
  <c r="BC183" i="202"/>
  <c r="BD183" i="202"/>
  <c r="BE183" i="202"/>
  <c r="BF183" i="202"/>
  <c r="BG183" i="202"/>
  <c r="BH183" i="202"/>
  <c r="BI183" i="202"/>
  <c r="BJ183" i="202"/>
  <c r="BK183" i="202"/>
  <c r="BL183" i="202"/>
  <c r="BM183" i="202"/>
  <c r="BN183" i="202"/>
  <c r="BO183" i="202"/>
  <c r="BP183" i="202"/>
  <c r="BQ183" i="202"/>
  <c r="BR183" i="202"/>
  <c r="BS183" i="202"/>
  <c r="A184" i="202"/>
  <c r="B184" i="202"/>
  <c r="C184" i="202"/>
  <c r="D184" i="202"/>
  <c r="E184" i="202"/>
  <c r="F184" i="202"/>
  <c r="G184" i="202"/>
  <c r="H184" i="202"/>
  <c r="I184" i="202"/>
  <c r="J184" i="202"/>
  <c r="K184" i="202"/>
  <c r="L184" i="202"/>
  <c r="M184" i="202"/>
  <c r="N184" i="202"/>
  <c r="O184" i="202"/>
  <c r="P184" i="202"/>
  <c r="Q184" i="202"/>
  <c r="R184" i="202"/>
  <c r="S184" i="202"/>
  <c r="T184" i="202"/>
  <c r="U184" i="202"/>
  <c r="V184" i="202"/>
  <c r="W184" i="202"/>
  <c r="AA184" i="202"/>
  <c r="AB184" i="202"/>
  <c r="AC184" i="202"/>
  <c r="AD184" i="202"/>
  <c r="AE184" i="202"/>
  <c r="AF184" i="202"/>
  <c r="AG184" i="202"/>
  <c r="AH184" i="202"/>
  <c r="AI184" i="202"/>
  <c r="AJ184" i="202"/>
  <c r="AK184" i="202"/>
  <c r="AL184" i="202"/>
  <c r="AM184" i="202"/>
  <c r="AN184" i="202"/>
  <c r="AO184" i="202"/>
  <c r="AP184" i="202"/>
  <c r="AQ184" i="202"/>
  <c r="AR184" i="202"/>
  <c r="AS184" i="202"/>
  <c r="AT184" i="202"/>
  <c r="AU184" i="202"/>
  <c r="AV184" i="202"/>
  <c r="AW184" i="202"/>
  <c r="AX184" i="202"/>
  <c r="AY184" i="202"/>
  <c r="AZ184" i="202"/>
  <c r="BA184" i="202"/>
  <c r="BB184" i="202"/>
  <c r="BC184" i="202"/>
  <c r="BD184" i="202"/>
  <c r="BE184" i="202"/>
  <c r="BF184" i="202"/>
  <c r="BG184" i="202"/>
  <c r="BH184" i="202"/>
  <c r="BI184" i="202"/>
  <c r="BJ184" i="202"/>
  <c r="BK184" i="202"/>
  <c r="BL184" i="202"/>
  <c r="BM184" i="202"/>
  <c r="BN184" i="202"/>
  <c r="BO184" i="202"/>
  <c r="BP184" i="202"/>
  <c r="BQ184" i="202"/>
  <c r="BR184" i="202"/>
  <c r="BS184" i="202"/>
  <c r="A185" i="202"/>
  <c r="B185" i="202"/>
  <c r="C185" i="202"/>
  <c r="D185" i="202"/>
  <c r="E185" i="202"/>
  <c r="F185" i="202"/>
  <c r="G185" i="202"/>
  <c r="H185" i="202"/>
  <c r="I185" i="202"/>
  <c r="J185" i="202"/>
  <c r="K185" i="202"/>
  <c r="L185" i="202"/>
  <c r="M185" i="202"/>
  <c r="N185" i="202"/>
  <c r="O185" i="202"/>
  <c r="P185" i="202"/>
  <c r="Q185" i="202"/>
  <c r="R185" i="202"/>
  <c r="S185" i="202"/>
  <c r="T185" i="202"/>
  <c r="U185" i="202"/>
  <c r="V185" i="202"/>
  <c r="W185" i="202"/>
  <c r="AA185" i="202"/>
  <c r="AB185" i="202"/>
  <c r="AC185" i="202"/>
  <c r="AD185" i="202"/>
  <c r="AE185" i="202"/>
  <c r="AF185" i="202"/>
  <c r="AG185" i="202"/>
  <c r="AH185" i="202"/>
  <c r="AI185" i="202"/>
  <c r="AJ185" i="202"/>
  <c r="AK185" i="202"/>
  <c r="AL185" i="202"/>
  <c r="AM185" i="202"/>
  <c r="AN185" i="202"/>
  <c r="AO185" i="202"/>
  <c r="AP185" i="202"/>
  <c r="AQ185" i="202"/>
  <c r="AR185" i="202"/>
  <c r="AS185" i="202"/>
  <c r="AT185" i="202"/>
  <c r="AU185" i="202"/>
  <c r="AV185" i="202"/>
  <c r="AW185" i="202"/>
  <c r="AX185" i="202"/>
  <c r="AY185" i="202"/>
  <c r="AZ185" i="202"/>
  <c r="BA185" i="202"/>
  <c r="BB185" i="202"/>
  <c r="BC185" i="202"/>
  <c r="BD185" i="202"/>
  <c r="BE185" i="202"/>
  <c r="BF185" i="202"/>
  <c r="BG185" i="202"/>
  <c r="BH185" i="202"/>
  <c r="BI185" i="202"/>
  <c r="BJ185" i="202"/>
  <c r="BK185" i="202"/>
  <c r="BL185" i="202"/>
  <c r="BM185" i="202"/>
  <c r="BN185" i="202"/>
  <c r="BO185" i="202"/>
  <c r="BP185" i="202"/>
  <c r="BQ185" i="202"/>
  <c r="BR185" i="202"/>
  <c r="BS185" i="202"/>
  <c r="A186" i="202"/>
  <c r="B186" i="202"/>
  <c r="C186" i="202"/>
  <c r="D186" i="202"/>
  <c r="E186" i="202"/>
  <c r="F186" i="202"/>
  <c r="G186" i="202"/>
  <c r="H186" i="202"/>
  <c r="I186" i="202"/>
  <c r="J186" i="202"/>
  <c r="K186" i="202"/>
  <c r="L186" i="202"/>
  <c r="M186" i="202"/>
  <c r="N186" i="202"/>
  <c r="O186" i="202"/>
  <c r="P186" i="202"/>
  <c r="Q186" i="202"/>
  <c r="R186" i="202"/>
  <c r="S186" i="202"/>
  <c r="T186" i="202"/>
  <c r="U186" i="202"/>
  <c r="V186" i="202"/>
  <c r="W186" i="202"/>
  <c r="AA186" i="202"/>
  <c r="AB186" i="202"/>
  <c r="AC186" i="202"/>
  <c r="AD186" i="202"/>
  <c r="AE186" i="202"/>
  <c r="AF186" i="202"/>
  <c r="AG186" i="202"/>
  <c r="AH186" i="202"/>
  <c r="AI186" i="202"/>
  <c r="AJ186" i="202"/>
  <c r="AK186" i="202"/>
  <c r="AL186" i="202"/>
  <c r="AM186" i="202"/>
  <c r="AN186" i="202"/>
  <c r="AO186" i="202"/>
  <c r="AP186" i="202"/>
  <c r="AQ186" i="202"/>
  <c r="AR186" i="202"/>
  <c r="AS186" i="202"/>
  <c r="AT186" i="202"/>
  <c r="AU186" i="202"/>
  <c r="AV186" i="202"/>
  <c r="AW186" i="202"/>
  <c r="AX186" i="202"/>
  <c r="AY186" i="202"/>
  <c r="AZ186" i="202"/>
  <c r="BA186" i="202"/>
  <c r="BB186" i="202"/>
  <c r="BC186" i="202"/>
  <c r="BD186" i="202"/>
  <c r="BE186" i="202"/>
  <c r="BF186" i="202"/>
  <c r="BG186" i="202"/>
  <c r="BH186" i="202"/>
  <c r="BI186" i="202"/>
  <c r="BJ186" i="202"/>
  <c r="BK186" i="202"/>
  <c r="BL186" i="202"/>
  <c r="BM186" i="202"/>
  <c r="BN186" i="202"/>
  <c r="BO186" i="202"/>
  <c r="BP186" i="202"/>
  <c r="BQ186" i="202"/>
  <c r="BR186" i="202"/>
  <c r="BS186" i="202"/>
  <c r="A187" i="202"/>
  <c r="B187" i="202"/>
  <c r="C187" i="202"/>
  <c r="D187" i="202"/>
  <c r="E187" i="202"/>
  <c r="F187" i="202"/>
  <c r="G187" i="202"/>
  <c r="H187" i="202"/>
  <c r="I187" i="202"/>
  <c r="J187" i="202"/>
  <c r="K187" i="202"/>
  <c r="L187" i="202"/>
  <c r="M187" i="202"/>
  <c r="N187" i="202"/>
  <c r="O187" i="202"/>
  <c r="P187" i="202"/>
  <c r="Q187" i="202"/>
  <c r="R187" i="202"/>
  <c r="S187" i="202"/>
  <c r="T187" i="202"/>
  <c r="U187" i="202"/>
  <c r="V187" i="202"/>
  <c r="W187" i="202"/>
  <c r="AA187" i="202"/>
  <c r="AB187" i="202"/>
  <c r="AC187" i="202"/>
  <c r="AD187" i="202"/>
  <c r="AE187" i="202"/>
  <c r="AF187" i="202"/>
  <c r="AG187" i="202"/>
  <c r="AH187" i="202"/>
  <c r="AI187" i="202"/>
  <c r="AJ187" i="202"/>
  <c r="AK187" i="202"/>
  <c r="AL187" i="202"/>
  <c r="AM187" i="202"/>
  <c r="AN187" i="202"/>
  <c r="AO187" i="202"/>
  <c r="AP187" i="202"/>
  <c r="AQ187" i="202"/>
  <c r="AR187" i="202"/>
  <c r="AS187" i="202"/>
  <c r="AT187" i="202"/>
  <c r="AU187" i="202"/>
  <c r="AV187" i="202"/>
  <c r="AW187" i="202"/>
  <c r="AX187" i="202"/>
  <c r="AY187" i="202"/>
  <c r="AZ187" i="202"/>
  <c r="BA187" i="202"/>
  <c r="BB187" i="202"/>
  <c r="BC187" i="202"/>
  <c r="BD187" i="202"/>
  <c r="BE187" i="202"/>
  <c r="BF187" i="202"/>
  <c r="BG187" i="202"/>
  <c r="BH187" i="202"/>
  <c r="BI187" i="202"/>
  <c r="BJ187" i="202"/>
  <c r="BK187" i="202"/>
  <c r="BL187" i="202"/>
  <c r="BM187" i="202"/>
  <c r="BN187" i="202"/>
  <c r="BO187" i="202"/>
  <c r="BP187" i="202"/>
  <c r="BQ187" i="202"/>
  <c r="BR187" i="202"/>
  <c r="BS187" i="202"/>
  <c r="A188" i="202"/>
  <c r="B188" i="202"/>
  <c r="C188" i="202"/>
  <c r="D188" i="202"/>
  <c r="E188" i="202"/>
  <c r="F188" i="202"/>
  <c r="G188" i="202"/>
  <c r="H188" i="202"/>
  <c r="I188" i="202"/>
  <c r="J188" i="202"/>
  <c r="K188" i="202"/>
  <c r="L188" i="202"/>
  <c r="M188" i="202"/>
  <c r="N188" i="202"/>
  <c r="O188" i="202"/>
  <c r="P188" i="202"/>
  <c r="Q188" i="202"/>
  <c r="R188" i="202"/>
  <c r="S188" i="202"/>
  <c r="T188" i="202"/>
  <c r="U188" i="202"/>
  <c r="V188" i="202"/>
  <c r="W188" i="202"/>
  <c r="AA188" i="202"/>
  <c r="AB188" i="202"/>
  <c r="AC188" i="202"/>
  <c r="AD188" i="202"/>
  <c r="AE188" i="202"/>
  <c r="AF188" i="202"/>
  <c r="AG188" i="202"/>
  <c r="AH188" i="202"/>
  <c r="AI188" i="202"/>
  <c r="AJ188" i="202"/>
  <c r="AK188" i="202"/>
  <c r="AL188" i="202"/>
  <c r="AM188" i="202"/>
  <c r="AN188" i="202"/>
  <c r="AO188" i="202"/>
  <c r="AP188" i="202"/>
  <c r="AQ188" i="202"/>
  <c r="AR188" i="202"/>
  <c r="AS188" i="202"/>
  <c r="AT188" i="202"/>
  <c r="AU188" i="202"/>
  <c r="AV188" i="202"/>
  <c r="AW188" i="202"/>
  <c r="AX188" i="202"/>
  <c r="AY188" i="202"/>
  <c r="AZ188" i="202"/>
  <c r="BA188" i="202"/>
  <c r="BB188" i="202"/>
  <c r="BC188" i="202"/>
  <c r="BD188" i="202"/>
  <c r="BE188" i="202"/>
  <c r="BF188" i="202"/>
  <c r="BG188" i="202"/>
  <c r="BH188" i="202"/>
  <c r="BI188" i="202"/>
  <c r="BJ188" i="202"/>
  <c r="BK188" i="202"/>
  <c r="BL188" i="202"/>
  <c r="BM188" i="202"/>
  <c r="BN188" i="202"/>
  <c r="BO188" i="202"/>
  <c r="BP188" i="202"/>
  <c r="BQ188" i="202"/>
  <c r="BR188" i="202"/>
  <c r="BS188" i="202"/>
  <c r="A189" i="202"/>
  <c r="B189" i="202"/>
  <c r="C189" i="202"/>
  <c r="D189" i="202"/>
  <c r="E189" i="202"/>
  <c r="F189" i="202"/>
  <c r="G189" i="202"/>
  <c r="H189" i="202"/>
  <c r="I189" i="202"/>
  <c r="J189" i="202"/>
  <c r="K189" i="202"/>
  <c r="L189" i="202"/>
  <c r="M189" i="202"/>
  <c r="N189" i="202"/>
  <c r="O189" i="202"/>
  <c r="P189" i="202"/>
  <c r="Q189" i="202"/>
  <c r="R189" i="202"/>
  <c r="S189" i="202"/>
  <c r="T189" i="202"/>
  <c r="U189" i="202"/>
  <c r="V189" i="202"/>
  <c r="W189" i="202"/>
  <c r="AA189" i="202"/>
  <c r="AB189" i="202"/>
  <c r="AC189" i="202"/>
  <c r="AD189" i="202"/>
  <c r="AE189" i="202"/>
  <c r="AF189" i="202"/>
  <c r="AG189" i="202"/>
  <c r="AH189" i="202"/>
  <c r="AI189" i="202"/>
  <c r="AJ189" i="202"/>
  <c r="AK189" i="202"/>
  <c r="AL189" i="202"/>
  <c r="AM189" i="202"/>
  <c r="AN189" i="202"/>
  <c r="AO189" i="202"/>
  <c r="AP189" i="202"/>
  <c r="AQ189" i="202"/>
  <c r="AR189" i="202"/>
  <c r="AS189" i="202"/>
  <c r="AT189" i="202"/>
  <c r="AU189" i="202"/>
  <c r="AV189" i="202"/>
  <c r="AW189" i="202"/>
  <c r="AX189" i="202"/>
  <c r="AY189" i="202"/>
  <c r="AZ189" i="202"/>
  <c r="BA189" i="202"/>
  <c r="BB189" i="202"/>
  <c r="BC189" i="202"/>
  <c r="BD189" i="202"/>
  <c r="BE189" i="202"/>
  <c r="BF189" i="202"/>
  <c r="BG189" i="202"/>
  <c r="BH189" i="202"/>
  <c r="BI189" i="202"/>
  <c r="BJ189" i="202"/>
  <c r="BK189" i="202"/>
  <c r="BL189" i="202"/>
  <c r="BM189" i="202"/>
  <c r="BN189" i="202"/>
  <c r="BO189" i="202"/>
  <c r="BP189" i="202"/>
  <c r="BQ189" i="202"/>
  <c r="BR189" i="202"/>
  <c r="BS189" i="202"/>
  <c r="A190" i="202"/>
  <c r="B190" i="202"/>
  <c r="C190" i="202"/>
  <c r="D190" i="202"/>
  <c r="E190" i="202"/>
  <c r="F190" i="202"/>
  <c r="G190" i="202"/>
  <c r="H190" i="202"/>
  <c r="I190" i="202"/>
  <c r="J190" i="202"/>
  <c r="K190" i="202"/>
  <c r="L190" i="202"/>
  <c r="M190" i="202"/>
  <c r="N190" i="202"/>
  <c r="O190" i="202"/>
  <c r="P190" i="202"/>
  <c r="Q190" i="202"/>
  <c r="R190" i="202"/>
  <c r="S190" i="202"/>
  <c r="T190" i="202"/>
  <c r="U190" i="202"/>
  <c r="V190" i="202"/>
  <c r="W190" i="202"/>
  <c r="AA190" i="202"/>
  <c r="AB190" i="202"/>
  <c r="AC190" i="202"/>
  <c r="AD190" i="202"/>
  <c r="AE190" i="202"/>
  <c r="AF190" i="202"/>
  <c r="AG190" i="202"/>
  <c r="AH190" i="202"/>
  <c r="AI190" i="202"/>
  <c r="AJ190" i="202"/>
  <c r="AK190" i="202"/>
  <c r="AL190" i="202"/>
  <c r="AM190" i="202"/>
  <c r="AN190" i="202"/>
  <c r="AO190" i="202"/>
  <c r="AP190" i="202"/>
  <c r="AQ190" i="202"/>
  <c r="AR190" i="202"/>
  <c r="AS190" i="202"/>
  <c r="AT190" i="202"/>
  <c r="AU190" i="202"/>
  <c r="AV190" i="202"/>
  <c r="AW190" i="202"/>
  <c r="AX190" i="202"/>
  <c r="AY190" i="202"/>
  <c r="AZ190" i="202"/>
  <c r="BA190" i="202"/>
  <c r="BB190" i="202"/>
  <c r="BC190" i="202"/>
  <c r="BD190" i="202"/>
  <c r="BE190" i="202"/>
  <c r="BF190" i="202"/>
  <c r="BG190" i="202"/>
  <c r="BH190" i="202"/>
  <c r="BI190" i="202"/>
  <c r="BJ190" i="202"/>
  <c r="BK190" i="202"/>
  <c r="BL190" i="202"/>
  <c r="BM190" i="202"/>
  <c r="BN190" i="202"/>
  <c r="BO190" i="202"/>
  <c r="BP190" i="202"/>
  <c r="BQ190" i="202"/>
  <c r="BR190" i="202"/>
  <c r="BS190" i="202"/>
  <c r="A191" i="202"/>
  <c r="B191" i="202"/>
  <c r="C191" i="202"/>
  <c r="D191" i="202"/>
  <c r="E191" i="202"/>
  <c r="F191" i="202"/>
  <c r="G191" i="202"/>
  <c r="H191" i="202"/>
  <c r="I191" i="202"/>
  <c r="J191" i="202"/>
  <c r="K191" i="202"/>
  <c r="L191" i="202"/>
  <c r="M191" i="202"/>
  <c r="N191" i="202"/>
  <c r="O191" i="202"/>
  <c r="P191" i="202"/>
  <c r="Q191" i="202"/>
  <c r="R191" i="202"/>
  <c r="S191" i="202"/>
  <c r="T191" i="202"/>
  <c r="U191" i="202"/>
  <c r="V191" i="202"/>
  <c r="W191" i="202"/>
  <c r="AA191" i="202"/>
  <c r="AB191" i="202"/>
  <c r="AC191" i="202"/>
  <c r="AD191" i="202"/>
  <c r="AE191" i="202"/>
  <c r="AF191" i="202"/>
  <c r="AG191" i="202"/>
  <c r="AH191" i="202"/>
  <c r="AI191" i="202"/>
  <c r="AJ191" i="202"/>
  <c r="AK191" i="202"/>
  <c r="AL191" i="202"/>
  <c r="AM191" i="202"/>
  <c r="AN191" i="202"/>
  <c r="AO191" i="202"/>
  <c r="AP191" i="202"/>
  <c r="AQ191" i="202"/>
  <c r="AR191" i="202"/>
  <c r="AS191" i="202"/>
  <c r="AT191" i="202"/>
  <c r="AU191" i="202"/>
  <c r="AV191" i="202"/>
  <c r="AW191" i="202"/>
  <c r="AX191" i="202"/>
  <c r="AY191" i="202"/>
  <c r="AZ191" i="202"/>
  <c r="BA191" i="202"/>
  <c r="BB191" i="202"/>
  <c r="BC191" i="202"/>
  <c r="BD191" i="202"/>
  <c r="BE191" i="202"/>
  <c r="BF191" i="202"/>
  <c r="BG191" i="202"/>
  <c r="BH191" i="202"/>
  <c r="BI191" i="202"/>
  <c r="BJ191" i="202"/>
  <c r="BK191" i="202"/>
  <c r="BL191" i="202"/>
  <c r="BM191" i="202"/>
  <c r="BN191" i="202"/>
  <c r="BO191" i="202"/>
  <c r="BP191" i="202"/>
  <c r="BQ191" i="202"/>
  <c r="BR191" i="202"/>
  <c r="BS191" i="202"/>
  <c r="A192" i="202"/>
  <c r="B192" i="202"/>
  <c r="C192" i="202"/>
  <c r="D192" i="202"/>
  <c r="E192" i="202"/>
  <c r="F192" i="202"/>
  <c r="G192" i="202"/>
  <c r="H192" i="202"/>
  <c r="I192" i="202"/>
  <c r="J192" i="202"/>
  <c r="K192" i="202"/>
  <c r="L192" i="202"/>
  <c r="M192" i="202"/>
  <c r="N192" i="202"/>
  <c r="O192" i="202"/>
  <c r="P192" i="202"/>
  <c r="Q192" i="202"/>
  <c r="R192" i="202"/>
  <c r="S192" i="202"/>
  <c r="T192" i="202"/>
  <c r="U192" i="202"/>
  <c r="V192" i="202"/>
  <c r="W192" i="202"/>
  <c r="AA192" i="202"/>
  <c r="AB192" i="202"/>
  <c r="AC192" i="202"/>
  <c r="AD192" i="202"/>
  <c r="AE192" i="202"/>
  <c r="AF192" i="202"/>
  <c r="AG192" i="202"/>
  <c r="AH192" i="202"/>
  <c r="AI192" i="202"/>
  <c r="AJ192" i="202"/>
  <c r="AK192" i="202"/>
  <c r="AL192" i="202"/>
  <c r="AM192" i="202"/>
  <c r="AN192" i="202"/>
  <c r="AO192" i="202"/>
  <c r="AP192" i="202"/>
  <c r="AQ192" i="202"/>
  <c r="AR192" i="202"/>
  <c r="AS192" i="202"/>
  <c r="AT192" i="202"/>
  <c r="AU192" i="202"/>
  <c r="AV192" i="202"/>
  <c r="AW192" i="202"/>
  <c r="AX192" i="202"/>
  <c r="AY192" i="202"/>
  <c r="AZ192" i="202"/>
  <c r="BA192" i="202"/>
  <c r="BB192" i="202"/>
  <c r="BC192" i="202"/>
  <c r="BD192" i="202"/>
  <c r="BE192" i="202"/>
  <c r="BF192" i="202"/>
  <c r="BG192" i="202"/>
  <c r="BH192" i="202"/>
  <c r="BI192" i="202"/>
  <c r="BJ192" i="202"/>
  <c r="BK192" i="202"/>
  <c r="BL192" i="202"/>
  <c r="BM192" i="202"/>
  <c r="BN192" i="202"/>
  <c r="BO192" i="202"/>
  <c r="BP192" i="202"/>
  <c r="BQ192" i="202"/>
  <c r="BR192" i="202"/>
  <c r="BS192" i="202"/>
  <c r="A193" i="202"/>
  <c r="B193" i="202"/>
  <c r="C193" i="202"/>
  <c r="D193" i="202"/>
  <c r="E193" i="202"/>
  <c r="F193" i="202"/>
  <c r="G193" i="202"/>
  <c r="H193" i="202"/>
  <c r="I193" i="202"/>
  <c r="J193" i="202"/>
  <c r="K193" i="202"/>
  <c r="L193" i="202"/>
  <c r="M193" i="202"/>
  <c r="N193" i="202"/>
  <c r="O193" i="202"/>
  <c r="P193" i="202"/>
  <c r="Q193" i="202"/>
  <c r="R193" i="202"/>
  <c r="S193" i="202"/>
  <c r="T193" i="202"/>
  <c r="U193" i="202"/>
  <c r="V193" i="202"/>
  <c r="W193" i="202"/>
  <c r="AA193" i="202"/>
  <c r="AB193" i="202"/>
  <c r="AC193" i="202"/>
  <c r="AD193" i="202"/>
  <c r="AE193" i="202"/>
  <c r="AF193" i="202"/>
  <c r="AG193" i="202"/>
  <c r="AH193" i="202"/>
  <c r="AI193" i="202"/>
  <c r="AJ193" i="202"/>
  <c r="AK193" i="202"/>
  <c r="AL193" i="202"/>
  <c r="AM193" i="202"/>
  <c r="AN193" i="202"/>
  <c r="AO193" i="202"/>
  <c r="AP193" i="202"/>
  <c r="AQ193" i="202"/>
  <c r="AR193" i="202"/>
  <c r="AS193" i="202"/>
  <c r="AT193" i="202"/>
  <c r="AU193" i="202"/>
  <c r="AV193" i="202"/>
  <c r="AW193" i="202"/>
  <c r="AX193" i="202"/>
  <c r="AY193" i="202"/>
  <c r="AZ193" i="202"/>
  <c r="BA193" i="202"/>
  <c r="BB193" i="202"/>
  <c r="BC193" i="202"/>
  <c r="BD193" i="202"/>
  <c r="BE193" i="202"/>
  <c r="BF193" i="202"/>
  <c r="BG193" i="202"/>
  <c r="BH193" i="202"/>
  <c r="BI193" i="202"/>
  <c r="BJ193" i="202"/>
  <c r="BK193" i="202"/>
  <c r="BL193" i="202"/>
  <c r="BM193" i="202"/>
  <c r="BN193" i="202"/>
  <c r="BO193" i="202"/>
  <c r="BP193" i="202"/>
  <c r="BQ193" i="202"/>
  <c r="BR193" i="202"/>
  <c r="BS193" i="202"/>
  <c r="A194" i="202"/>
  <c r="B194" i="202"/>
  <c r="C194" i="202"/>
  <c r="D194" i="202"/>
  <c r="E194" i="202"/>
  <c r="F194" i="202"/>
  <c r="G194" i="202"/>
  <c r="H194" i="202"/>
  <c r="I194" i="202"/>
  <c r="J194" i="202"/>
  <c r="K194" i="202"/>
  <c r="L194" i="202"/>
  <c r="M194" i="202"/>
  <c r="N194" i="202"/>
  <c r="O194" i="202"/>
  <c r="P194" i="202"/>
  <c r="Q194" i="202"/>
  <c r="R194" i="202"/>
  <c r="S194" i="202"/>
  <c r="T194" i="202"/>
  <c r="U194" i="202"/>
  <c r="V194" i="202"/>
  <c r="W194" i="202"/>
  <c r="AA194" i="202"/>
  <c r="AB194" i="202"/>
  <c r="AC194" i="202"/>
  <c r="AD194" i="202"/>
  <c r="AE194" i="202"/>
  <c r="AF194" i="202"/>
  <c r="AG194" i="202"/>
  <c r="AH194" i="202"/>
  <c r="AI194" i="202"/>
  <c r="AJ194" i="202"/>
  <c r="AK194" i="202"/>
  <c r="AL194" i="202"/>
  <c r="AM194" i="202"/>
  <c r="AN194" i="202"/>
  <c r="AO194" i="202"/>
  <c r="AP194" i="202"/>
  <c r="AQ194" i="202"/>
  <c r="AR194" i="202"/>
  <c r="AS194" i="202"/>
  <c r="AT194" i="202"/>
  <c r="AU194" i="202"/>
  <c r="AV194" i="202"/>
  <c r="AW194" i="202"/>
  <c r="AX194" i="202"/>
  <c r="AY194" i="202"/>
  <c r="AZ194" i="202"/>
  <c r="BA194" i="202"/>
  <c r="BB194" i="202"/>
  <c r="BC194" i="202"/>
  <c r="BD194" i="202"/>
  <c r="BE194" i="202"/>
  <c r="BF194" i="202"/>
  <c r="BG194" i="202"/>
  <c r="BH194" i="202"/>
  <c r="BI194" i="202"/>
  <c r="BJ194" i="202"/>
  <c r="BK194" i="202"/>
  <c r="BL194" i="202"/>
  <c r="BM194" i="202"/>
  <c r="BN194" i="202"/>
  <c r="BO194" i="202"/>
  <c r="BP194" i="202"/>
  <c r="BQ194" i="202"/>
  <c r="BR194" i="202"/>
  <c r="BS194" i="202"/>
  <c r="A195" i="202"/>
  <c r="B195" i="202"/>
  <c r="C195" i="202"/>
  <c r="D195" i="202"/>
  <c r="E195" i="202"/>
  <c r="F195" i="202"/>
  <c r="G195" i="202"/>
  <c r="H195" i="202"/>
  <c r="I195" i="202"/>
  <c r="J195" i="202"/>
  <c r="K195" i="202"/>
  <c r="L195" i="202"/>
  <c r="M195" i="202"/>
  <c r="N195" i="202"/>
  <c r="O195" i="202"/>
  <c r="P195" i="202"/>
  <c r="Q195" i="202"/>
  <c r="R195" i="202"/>
  <c r="S195" i="202"/>
  <c r="T195" i="202"/>
  <c r="U195" i="202"/>
  <c r="V195" i="202"/>
  <c r="W195" i="202"/>
  <c r="AA195" i="202"/>
  <c r="AB195" i="202"/>
  <c r="AC195" i="202"/>
  <c r="AD195" i="202"/>
  <c r="AE195" i="202"/>
  <c r="AF195" i="202"/>
  <c r="AG195" i="202"/>
  <c r="AH195" i="202"/>
  <c r="AI195" i="202"/>
  <c r="AJ195" i="202"/>
  <c r="AK195" i="202"/>
  <c r="AL195" i="202"/>
  <c r="AM195" i="202"/>
  <c r="AN195" i="202"/>
  <c r="AO195" i="202"/>
  <c r="AP195" i="202"/>
  <c r="AQ195" i="202"/>
  <c r="AR195" i="202"/>
  <c r="AS195" i="202"/>
  <c r="AT195" i="202"/>
  <c r="AU195" i="202"/>
  <c r="AV195" i="202"/>
  <c r="AW195" i="202"/>
  <c r="AX195" i="202"/>
  <c r="AY195" i="202"/>
  <c r="AZ195" i="202"/>
  <c r="BA195" i="202"/>
  <c r="BB195" i="202"/>
  <c r="BC195" i="202"/>
  <c r="BD195" i="202"/>
  <c r="BE195" i="202"/>
  <c r="BF195" i="202"/>
  <c r="BG195" i="202"/>
  <c r="BH195" i="202"/>
  <c r="BI195" i="202"/>
  <c r="BJ195" i="202"/>
  <c r="BK195" i="202"/>
  <c r="BL195" i="202"/>
  <c r="BM195" i="202"/>
  <c r="BN195" i="202"/>
  <c r="BO195" i="202"/>
  <c r="BP195" i="202"/>
  <c r="BQ195" i="202"/>
  <c r="BR195" i="202"/>
  <c r="BS195" i="202"/>
  <c r="A196" i="202"/>
  <c r="B196" i="202"/>
  <c r="C196" i="202"/>
  <c r="D196" i="202"/>
  <c r="E196" i="202"/>
  <c r="F196" i="202"/>
  <c r="G196" i="202"/>
  <c r="H196" i="202"/>
  <c r="I196" i="202"/>
  <c r="J196" i="202"/>
  <c r="K196" i="202"/>
  <c r="L196" i="202"/>
  <c r="M196" i="202"/>
  <c r="N196" i="202"/>
  <c r="O196" i="202"/>
  <c r="P196" i="202"/>
  <c r="Q196" i="202"/>
  <c r="R196" i="202"/>
  <c r="S196" i="202"/>
  <c r="T196" i="202"/>
  <c r="U196" i="202"/>
  <c r="V196" i="202"/>
  <c r="W196" i="202"/>
  <c r="AA196" i="202"/>
  <c r="AB196" i="202"/>
  <c r="AC196" i="202"/>
  <c r="AD196" i="202"/>
  <c r="AE196" i="202"/>
  <c r="AF196" i="202"/>
  <c r="AG196" i="202"/>
  <c r="AH196" i="202"/>
  <c r="AI196" i="202"/>
  <c r="AJ196" i="202"/>
  <c r="AK196" i="202"/>
  <c r="AL196" i="202"/>
  <c r="AM196" i="202"/>
  <c r="AN196" i="202"/>
  <c r="AO196" i="202"/>
  <c r="AP196" i="202"/>
  <c r="AQ196" i="202"/>
  <c r="AR196" i="202"/>
  <c r="AS196" i="202"/>
  <c r="AT196" i="202"/>
  <c r="AU196" i="202"/>
  <c r="AV196" i="202"/>
  <c r="AW196" i="202"/>
  <c r="AX196" i="202"/>
  <c r="AY196" i="202"/>
  <c r="AZ196" i="202"/>
  <c r="BA196" i="202"/>
  <c r="BB196" i="202"/>
  <c r="BC196" i="202"/>
  <c r="BD196" i="202"/>
  <c r="BE196" i="202"/>
  <c r="BF196" i="202"/>
  <c r="BG196" i="202"/>
  <c r="BH196" i="202"/>
  <c r="BI196" i="202"/>
  <c r="BJ196" i="202"/>
  <c r="BK196" i="202"/>
  <c r="BL196" i="202"/>
  <c r="BM196" i="202"/>
  <c r="BN196" i="202"/>
  <c r="BO196" i="202"/>
  <c r="BP196" i="202"/>
  <c r="BQ196" i="202"/>
  <c r="BR196" i="202"/>
  <c r="BS196" i="202"/>
  <c r="A197" i="202"/>
  <c r="B197" i="202"/>
  <c r="C197" i="202"/>
  <c r="D197" i="202"/>
  <c r="E197" i="202"/>
  <c r="F197" i="202"/>
  <c r="G197" i="202"/>
  <c r="H197" i="202"/>
  <c r="I197" i="202"/>
  <c r="J197" i="202"/>
  <c r="K197" i="202"/>
  <c r="L197" i="202"/>
  <c r="M197" i="202"/>
  <c r="N197" i="202"/>
  <c r="O197" i="202"/>
  <c r="P197" i="202"/>
  <c r="Q197" i="202"/>
  <c r="R197" i="202"/>
  <c r="S197" i="202"/>
  <c r="T197" i="202"/>
  <c r="U197" i="202"/>
  <c r="V197" i="202"/>
  <c r="W197" i="202"/>
  <c r="AA197" i="202"/>
  <c r="AB197" i="202"/>
  <c r="AC197" i="202"/>
  <c r="AD197" i="202"/>
  <c r="AE197" i="202"/>
  <c r="AF197" i="202"/>
  <c r="AG197" i="202"/>
  <c r="AH197" i="202"/>
  <c r="AI197" i="202"/>
  <c r="AJ197" i="202"/>
  <c r="AK197" i="202"/>
  <c r="AL197" i="202"/>
  <c r="AM197" i="202"/>
  <c r="AN197" i="202"/>
  <c r="AO197" i="202"/>
  <c r="AP197" i="202"/>
  <c r="AQ197" i="202"/>
  <c r="AR197" i="202"/>
  <c r="AS197" i="202"/>
  <c r="AT197" i="202"/>
  <c r="AU197" i="202"/>
  <c r="AV197" i="202"/>
  <c r="AW197" i="202"/>
  <c r="AX197" i="202"/>
  <c r="AY197" i="202"/>
  <c r="AZ197" i="202"/>
  <c r="BA197" i="202"/>
  <c r="BB197" i="202"/>
  <c r="BC197" i="202"/>
  <c r="BD197" i="202"/>
  <c r="BE197" i="202"/>
  <c r="BF197" i="202"/>
  <c r="BG197" i="202"/>
  <c r="BH197" i="202"/>
  <c r="BI197" i="202"/>
  <c r="BJ197" i="202"/>
  <c r="BK197" i="202"/>
  <c r="BL197" i="202"/>
  <c r="BM197" i="202"/>
  <c r="BN197" i="202"/>
  <c r="BO197" i="202"/>
  <c r="BP197" i="202"/>
  <c r="BQ197" i="202"/>
  <c r="BR197" i="202"/>
  <c r="BS197" i="202"/>
  <c r="A198" i="202"/>
  <c r="B198" i="202"/>
  <c r="C198" i="202"/>
  <c r="D198" i="202"/>
  <c r="E198" i="202"/>
  <c r="F198" i="202"/>
  <c r="G198" i="202"/>
  <c r="H198" i="202"/>
  <c r="I198" i="202"/>
  <c r="J198" i="202"/>
  <c r="K198" i="202"/>
  <c r="L198" i="202"/>
  <c r="M198" i="202"/>
  <c r="N198" i="202"/>
  <c r="O198" i="202"/>
  <c r="P198" i="202"/>
  <c r="Q198" i="202"/>
  <c r="R198" i="202"/>
  <c r="S198" i="202"/>
  <c r="T198" i="202"/>
  <c r="U198" i="202"/>
  <c r="V198" i="202"/>
  <c r="W198" i="202"/>
  <c r="AA198" i="202"/>
  <c r="AB198" i="202"/>
  <c r="AC198" i="202"/>
  <c r="AD198" i="202"/>
  <c r="AE198" i="202"/>
  <c r="AF198" i="202"/>
  <c r="AG198" i="202"/>
  <c r="AH198" i="202"/>
  <c r="AI198" i="202"/>
  <c r="AJ198" i="202"/>
  <c r="AK198" i="202"/>
  <c r="AL198" i="202"/>
  <c r="AM198" i="202"/>
  <c r="AN198" i="202"/>
  <c r="AO198" i="202"/>
  <c r="AP198" i="202"/>
  <c r="AQ198" i="202"/>
  <c r="AR198" i="202"/>
  <c r="AS198" i="202"/>
  <c r="AT198" i="202"/>
  <c r="AU198" i="202"/>
  <c r="AV198" i="202"/>
  <c r="AW198" i="202"/>
  <c r="AX198" i="202"/>
  <c r="AY198" i="202"/>
  <c r="AZ198" i="202"/>
  <c r="BA198" i="202"/>
  <c r="BB198" i="202"/>
  <c r="BC198" i="202"/>
  <c r="BD198" i="202"/>
  <c r="BE198" i="202"/>
  <c r="BF198" i="202"/>
  <c r="BG198" i="202"/>
  <c r="BH198" i="202"/>
  <c r="BI198" i="202"/>
  <c r="BJ198" i="202"/>
  <c r="BK198" i="202"/>
  <c r="BL198" i="202"/>
  <c r="BM198" i="202"/>
  <c r="BN198" i="202"/>
  <c r="BO198" i="202"/>
  <c r="BP198" i="202"/>
  <c r="BQ198" i="202"/>
  <c r="BR198" i="202"/>
  <c r="BS198" i="202"/>
  <c r="A199" i="202"/>
  <c r="B199" i="202"/>
  <c r="C199" i="202"/>
  <c r="D199" i="202"/>
  <c r="E199" i="202"/>
  <c r="F199" i="202"/>
  <c r="G199" i="202"/>
  <c r="H199" i="202"/>
  <c r="I199" i="202"/>
  <c r="J199" i="202"/>
  <c r="K199" i="202"/>
  <c r="L199" i="202"/>
  <c r="M199" i="202"/>
  <c r="N199" i="202"/>
  <c r="O199" i="202"/>
  <c r="P199" i="202"/>
  <c r="Q199" i="202"/>
  <c r="R199" i="202"/>
  <c r="S199" i="202"/>
  <c r="T199" i="202"/>
  <c r="U199" i="202"/>
  <c r="V199" i="202"/>
  <c r="W199" i="202"/>
  <c r="AA199" i="202"/>
  <c r="AB199" i="202"/>
  <c r="AC199" i="202"/>
  <c r="AD199" i="202"/>
  <c r="AE199" i="202"/>
  <c r="AF199" i="202"/>
  <c r="AG199" i="202"/>
  <c r="AH199" i="202"/>
  <c r="AI199" i="202"/>
  <c r="AJ199" i="202"/>
  <c r="AK199" i="202"/>
  <c r="AL199" i="202"/>
  <c r="AM199" i="202"/>
  <c r="AN199" i="202"/>
  <c r="AO199" i="202"/>
  <c r="AP199" i="202"/>
  <c r="AQ199" i="202"/>
  <c r="AR199" i="202"/>
  <c r="AS199" i="202"/>
  <c r="AT199" i="202"/>
  <c r="AU199" i="202"/>
  <c r="AV199" i="202"/>
  <c r="AW199" i="202"/>
  <c r="AX199" i="202"/>
  <c r="AY199" i="202"/>
  <c r="AZ199" i="202"/>
  <c r="BA199" i="202"/>
  <c r="BB199" i="202"/>
  <c r="BC199" i="202"/>
  <c r="BD199" i="202"/>
  <c r="BE199" i="202"/>
  <c r="BF199" i="202"/>
  <c r="BG199" i="202"/>
  <c r="BH199" i="202"/>
  <c r="BI199" i="202"/>
  <c r="BJ199" i="202"/>
  <c r="BK199" i="202"/>
  <c r="BL199" i="202"/>
  <c r="BM199" i="202"/>
  <c r="BN199" i="202"/>
  <c r="BO199" i="202"/>
  <c r="BP199" i="202"/>
  <c r="BQ199" i="202"/>
  <c r="BR199" i="202"/>
  <c r="BS199" i="202"/>
  <c r="A200" i="202"/>
  <c r="B200" i="202"/>
  <c r="C200" i="202"/>
  <c r="D200" i="202"/>
  <c r="E200" i="202"/>
  <c r="F200" i="202"/>
  <c r="G200" i="202"/>
  <c r="H200" i="202"/>
  <c r="I200" i="202"/>
  <c r="J200" i="202"/>
  <c r="K200" i="202"/>
  <c r="L200" i="202"/>
  <c r="M200" i="202"/>
  <c r="N200" i="202"/>
  <c r="O200" i="202"/>
  <c r="P200" i="202"/>
  <c r="Q200" i="202"/>
  <c r="R200" i="202"/>
  <c r="S200" i="202"/>
  <c r="T200" i="202"/>
  <c r="U200" i="202"/>
  <c r="V200" i="202"/>
  <c r="W200" i="202"/>
  <c r="AA200" i="202"/>
  <c r="AB200" i="202"/>
  <c r="AC200" i="202"/>
  <c r="AD200" i="202"/>
  <c r="AE200" i="202"/>
  <c r="AF200" i="202"/>
  <c r="AG200" i="202"/>
  <c r="AH200" i="202"/>
  <c r="AI200" i="202"/>
  <c r="AJ200" i="202"/>
  <c r="AK200" i="202"/>
  <c r="AL200" i="202"/>
  <c r="AM200" i="202"/>
  <c r="AN200" i="202"/>
  <c r="AO200" i="202"/>
  <c r="AP200" i="202"/>
  <c r="AQ200" i="202"/>
  <c r="AR200" i="202"/>
  <c r="AS200" i="202"/>
  <c r="AT200" i="202"/>
  <c r="AU200" i="202"/>
  <c r="AV200" i="202"/>
  <c r="AW200" i="202"/>
  <c r="AX200" i="202"/>
  <c r="AY200" i="202"/>
  <c r="AZ200" i="202"/>
  <c r="BA200" i="202"/>
  <c r="BB200" i="202"/>
  <c r="BC200" i="202"/>
  <c r="BD200" i="202"/>
  <c r="BE200" i="202"/>
  <c r="BF200" i="202"/>
  <c r="BG200" i="202"/>
  <c r="BH200" i="202"/>
  <c r="BI200" i="202"/>
  <c r="BJ200" i="202"/>
  <c r="BK200" i="202"/>
  <c r="BL200" i="202"/>
  <c r="BM200" i="202"/>
  <c r="BN200" i="202"/>
  <c r="BO200" i="202"/>
  <c r="BP200" i="202"/>
  <c r="BQ200" i="202"/>
  <c r="BR200" i="202"/>
  <c r="BS200" i="202"/>
  <c r="A201" i="202"/>
  <c r="B201" i="202"/>
  <c r="C201" i="202"/>
  <c r="D201" i="202"/>
  <c r="E201" i="202"/>
  <c r="F201" i="202"/>
  <c r="G201" i="202"/>
  <c r="H201" i="202"/>
  <c r="I201" i="202"/>
  <c r="J201" i="202"/>
  <c r="K201" i="202"/>
  <c r="L201" i="202"/>
  <c r="M201" i="202"/>
  <c r="N201" i="202"/>
  <c r="O201" i="202"/>
  <c r="P201" i="202"/>
  <c r="Q201" i="202"/>
  <c r="R201" i="202"/>
  <c r="S201" i="202"/>
  <c r="T201" i="202"/>
  <c r="U201" i="202"/>
  <c r="V201" i="202"/>
  <c r="W201" i="202"/>
  <c r="AA201" i="202"/>
  <c r="AB201" i="202"/>
  <c r="AC201" i="202"/>
  <c r="AD201" i="202"/>
  <c r="AE201" i="202"/>
  <c r="AF201" i="202"/>
  <c r="AG201" i="202"/>
  <c r="AH201" i="202"/>
  <c r="AI201" i="202"/>
  <c r="AJ201" i="202"/>
  <c r="AK201" i="202"/>
  <c r="AL201" i="202"/>
  <c r="AM201" i="202"/>
  <c r="AN201" i="202"/>
  <c r="AO201" i="202"/>
  <c r="AP201" i="202"/>
  <c r="AQ201" i="202"/>
  <c r="AR201" i="202"/>
  <c r="AS201" i="202"/>
  <c r="AT201" i="202"/>
  <c r="AU201" i="202"/>
  <c r="AV201" i="202"/>
  <c r="AW201" i="202"/>
  <c r="AX201" i="202"/>
  <c r="AY201" i="202"/>
  <c r="AZ201" i="202"/>
  <c r="BA201" i="202"/>
  <c r="BB201" i="202"/>
  <c r="BC201" i="202"/>
  <c r="BD201" i="202"/>
  <c r="BE201" i="202"/>
  <c r="BF201" i="202"/>
  <c r="BG201" i="202"/>
  <c r="BH201" i="202"/>
  <c r="BI201" i="202"/>
  <c r="BJ201" i="202"/>
  <c r="BK201" i="202"/>
  <c r="BL201" i="202"/>
  <c r="BM201" i="202"/>
  <c r="BN201" i="202"/>
  <c r="BO201" i="202"/>
  <c r="BP201" i="202"/>
  <c r="BQ201" i="202"/>
  <c r="BR201" i="202"/>
  <c r="BS201" i="202"/>
  <c r="A202" i="202"/>
  <c r="B202" i="202"/>
  <c r="C202" i="202"/>
  <c r="D202" i="202"/>
  <c r="E202" i="202"/>
  <c r="F202" i="202"/>
  <c r="G202" i="202"/>
  <c r="H202" i="202"/>
  <c r="I202" i="202"/>
  <c r="J202" i="202"/>
  <c r="K202" i="202"/>
  <c r="L202" i="202"/>
  <c r="M202" i="202"/>
  <c r="N202" i="202"/>
  <c r="O202" i="202"/>
  <c r="P202" i="202"/>
  <c r="Q202" i="202"/>
  <c r="R202" i="202"/>
  <c r="S202" i="202"/>
  <c r="T202" i="202"/>
  <c r="U202" i="202"/>
  <c r="V202" i="202"/>
  <c r="W202" i="202"/>
  <c r="AA202" i="202"/>
  <c r="AB202" i="202"/>
  <c r="AC202" i="202"/>
  <c r="AD202" i="202"/>
  <c r="AE202" i="202"/>
  <c r="AF202" i="202"/>
  <c r="AG202" i="202"/>
  <c r="AH202" i="202"/>
  <c r="AI202" i="202"/>
  <c r="AJ202" i="202"/>
  <c r="AK202" i="202"/>
  <c r="AL202" i="202"/>
  <c r="AM202" i="202"/>
  <c r="AN202" i="202"/>
  <c r="AO202" i="202"/>
  <c r="AP202" i="202"/>
  <c r="AQ202" i="202"/>
  <c r="AR202" i="202"/>
  <c r="AS202" i="202"/>
  <c r="AT202" i="202"/>
  <c r="AU202" i="202"/>
  <c r="AV202" i="202"/>
  <c r="AW202" i="202"/>
  <c r="AX202" i="202"/>
  <c r="AY202" i="202"/>
  <c r="AZ202" i="202"/>
  <c r="BA202" i="202"/>
  <c r="BB202" i="202"/>
  <c r="BC202" i="202"/>
  <c r="BD202" i="202"/>
  <c r="BE202" i="202"/>
  <c r="BF202" i="202"/>
  <c r="BG202" i="202"/>
  <c r="BH202" i="202"/>
  <c r="BI202" i="202"/>
  <c r="BJ202" i="202"/>
  <c r="BK202" i="202"/>
  <c r="BL202" i="202"/>
  <c r="BM202" i="202"/>
  <c r="BN202" i="202"/>
  <c r="BO202" i="202"/>
  <c r="BP202" i="202"/>
  <c r="BQ202" i="202"/>
  <c r="BR202" i="202"/>
  <c r="BS202" i="202"/>
  <c r="A203" i="202"/>
  <c r="B203" i="202"/>
  <c r="C203" i="202"/>
  <c r="D203" i="202"/>
  <c r="E203" i="202"/>
  <c r="F203" i="202"/>
  <c r="G203" i="202"/>
  <c r="H203" i="202"/>
  <c r="I203" i="202"/>
  <c r="J203" i="202"/>
  <c r="K203" i="202"/>
  <c r="L203" i="202"/>
  <c r="M203" i="202"/>
  <c r="N203" i="202"/>
  <c r="O203" i="202"/>
  <c r="P203" i="202"/>
  <c r="Q203" i="202"/>
  <c r="R203" i="202"/>
  <c r="S203" i="202"/>
  <c r="T203" i="202"/>
  <c r="U203" i="202"/>
  <c r="V203" i="202"/>
  <c r="W203" i="202"/>
  <c r="AA203" i="202"/>
  <c r="AB203" i="202"/>
  <c r="AC203" i="202"/>
  <c r="AD203" i="202"/>
  <c r="AE203" i="202"/>
  <c r="AF203" i="202"/>
  <c r="AG203" i="202"/>
  <c r="AH203" i="202"/>
  <c r="AI203" i="202"/>
  <c r="AJ203" i="202"/>
  <c r="AK203" i="202"/>
  <c r="AL203" i="202"/>
  <c r="AM203" i="202"/>
  <c r="AN203" i="202"/>
  <c r="AO203" i="202"/>
  <c r="AP203" i="202"/>
  <c r="AQ203" i="202"/>
  <c r="AR203" i="202"/>
  <c r="AS203" i="202"/>
  <c r="AT203" i="202"/>
  <c r="AU203" i="202"/>
  <c r="AV203" i="202"/>
  <c r="AW203" i="202"/>
  <c r="AX203" i="202"/>
  <c r="AY203" i="202"/>
  <c r="AZ203" i="202"/>
  <c r="BA203" i="202"/>
  <c r="BB203" i="202"/>
  <c r="BC203" i="202"/>
  <c r="BD203" i="202"/>
  <c r="BE203" i="202"/>
  <c r="BF203" i="202"/>
  <c r="BG203" i="202"/>
  <c r="BH203" i="202"/>
  <c r="BI203" i="202"/>
  <c r="BJ203" i="202"/>
  <c r="BK203" i="202"/>
  <c r="BL203" i="202"/>
  <c r="BM203" i="202"/>
  <c r="BN203" i="202"/>
  <c r="BO203" i="202"/>
  <c r="BP203" i="202"/>
  <c r="BQ203" i="202"/>
  <c r="BR203" i="202"/>
  <c r="BS203" i="202"/>
  <c r="A204" i="202"/>
  <c r="B204" i="202"/>
  <c r="C204" i="202"/>
  <c r="D204" i="202"/>
  <c r="E204" i="202"/>
  <c r="F204" i="202"/>
  <c r="G204" i="202"/>
  <c r="H204" i="202"/>
  <c r="I204" i="202"/>
  <c r="J204" i="202"/>
  <c r="K204" i="202"/>
  <c r="L204" i="202"/>
  <c r="M204" i="202"/>
  <c r="N204" i="202"/>
  <c r="O204" i="202"/>
  <c r="P204" i="202"/>
  <c r="Q204" i="202"/>
  <c r="R204" i="202"/>
  <c r="S204" i="202"/>
  <c r="T204" i="202"/>
  <c r="U204" i="202"/>
  <c r="V204" i="202"/>
  <c r="W204" i="202"/>
  <c r="AA204" i="202"/>
  <c r="AB204" i="202"/>
  <c r="AC204" i="202"/>
  <c r="AD204" i="202"/>
  <c r="AE204" i="202"/>
  <c r="AF204" i="202"/>
  <c r="AG204" i="202"/>
  <c r="AH204" i="202"/>
  <c r="AI204" i="202"/>
  <c r="AJ204" i="202"/>
  <c r="AK204" i="202"/>
  <c r="AL204" i="202"/>
  <c r="AM204" i="202"/>
  <c r="AN204" i="202"/>
  <c r="AO204" i="202"/>
  <c r="AP204" i="202"/>
  <c r="AQ204" i="202"/>
  <c r="AR204" i="202"/>
  <c r="AS204" i="202"/>
  <c r="AT204" i="202"/>
  <c r="AU204" i="202"/>
  <c r="AV204" i="202"/>
  <c r="AW204" i="202"/>
  <c r="AX204" i="202"/>
  <c r="AY204" i="202"/>
  <c r="AZ204" i="202"/>
  <c r="BA204" i="202"/>
  <c r="BB204" i="202"/>
  <c r="BC204" i="202"/>
  <c r="BD204" i="202"/>
  <c r="BE204" i="202"/>
  <c r="BF204" i="202"/>
  <c r="BG204" i="202"/>
  <c r="BH204" i="202"/>
  <c r="BI204" i="202"/>
  <c r="BJ204" i="202"/>
  <c r="BK204" i="202"/>
  <c r="BL204" i="202"/>
  <c r="BM204" i="202"/>
  <c r="BN204" i="202"/>
  <c r="BO204" i="202"/>
  <c r="BP204" i="202"/>
  <c r="BQ204" i="202"/>
  <c r="BR204" i="202"/>
  <c r="BS204" i="202"/>
  <c r="A205" i="202"/>
  <c r="B205" i="202"/>
  <c r="C205" i="202"/>
  <c r="D205" i="202"/>
  <c r="E205" i="202"/>
  <c r="F205" i="202"/>
  <c r="G205" i="202"/>
  <c r="H205" i="202"/>
  <c r="I205" i="202"/>
  <c r="J205" i="202"/>
  <c r="K205" i="202"/>
  <c r="L205" i="202"/>
  <c r="M205" i="202"/>
  <c r="N205" i="202"/>
  <c r="O205" i="202"/>
  <c r="P205" i="202"/>
  <c r="Q205" i="202"/>
  <c r="R205" i="202"/>
  <c r="S205" i="202"/>
  <c r="T205" i="202"/>
  <c r="U205" i="202"/>
  <c r="V205" i="202"/>
  <c r="W205" i="202"/>
  <c r="AA205" i="202"/>
  <c r="AB205" i="202"/>
  <c r="AC205" i="202"/>
  <c r="AD205" i="202"/>
  <c r="AE205" i="202"/>
  <c r="AF205" i="202"/>
  <c r="AG205" i="202"/>
  <c r="AH205" i="202"/>
  <c r="AI205" i="202"/>
  <c r="AJ205" i="202"/>
  <c r="AK205" i="202"/>
  <c r="AL205" i="202"/>
  <c r="AM205" i="202"/>
  <c r="AN205" i="202"/>
  <c r="AO205" i="202"/>
  <c r="AP205" i="202"/>
  <c r="AQ205" i="202"/>
  <c r="AR205" i="202"/>
  <c r="AS205" i="202"/>
  <c r="AT205" i="202"/>
  <c r="AU205" i="202"/>
  <c r="AV205" i="202"/>
  <c r="AW205" i="202"/>
  <c r="AX205" i="202"/>
  <c r="AY205" i="202"/>
  <c r="AZ205" i="202"/>
  <c r="BA205" i="202"/>
  <c r="BB205" i="202"/>
  <c r="BC205" i="202"/>
  <c r="BD205" i="202"/>
  <c r="BE205" i="202"/>
  <c r="BF205" i="202"/>
  <c r="BG205" i="202"/>
  <c r="BH205" i="202"/>
  <c r="BI205" i="202"/>
  <c r="BJ205" i="202"/>
  <c r="BK205" i="202"/>
  <c r="BL205" i="202"/>
  <c r="BM205" i="202"/>
  <c r="BN205" i="202"/>
  <c r="BO205" i="202"/>
  <c r="BP205" i="202"/>
  <c r="BQ205" i="202"/>
  <c r="BR205" i="202"/>
  <c r="BS205" i="202"/>
  <c r="A206" i="202"/>
  <c r="B206" i="202"/>
  <c r="C206" i="202"/>
  <c r="D206" i="202"/>
  <c r="E206" i="202"/>
  <c r="F206" i="202"/>
  <c r="G206" i="202"/>
  <c r="H206" i="202"/>
  <c r="I206" i="202"/>
  <c r="J206" i="202"/>
  <c r="K206" i="202"/>
  <c r="L206" i="202"/>
  <c r="M206" i="202"/>
  <c r="N206" i="202"/>
  <c r="O206" i="202"/>
  <c r="P206" i="202"/>
  <c r="Q206" i="202"/>
  <c r="R206" i="202"/>
  <c r="S206" i="202"/>
  <c r="T206" i="202"/>
  <c r="U206" i="202"/>
  <c r="V206" i="202"/>
  <c r="W206" i="202"/>
  <c r="AA206" i="202"/>
  <c r="AB206" i="202"/>
  <c r="AC206" i="202"/>
  <c r="AD206" i="202"/>
  <c r="AE206" i="202"/>
  <c r="AF206" i="202"/>
  <c r="AG206" i="202"/>
  <c r="AH206" i="202"/>
  <c r="AI206" i="202"/>
  <c r="AJ206" i="202"/>
  <c r="AK206" i="202"/>
  <c r="AL206" i="202"/>
  <c r="AM206" i="202"/>
  <c r="AN206" i="202"/>
  <c r="AO206" i="202"/>
  <c r="AP206" i="202"/>
  <c r="AQ206" i="202"/>
  <c r="AR206" i="202"/>
  <c r="AS206" i="202"/>
  <c r="AT206" i="202"/>
  <c r="AU206" i="202"/>
  <c r="AV206" i="202"/>
  <c r="AW206" i="202"/>
  <c r="AX206" i="202"/>
  <c r="AY206" i="202"/>
  <c r="AZ206" i="202"/>
  <c r="BA206" i="202"/>
  <c r="BB206" i="202"/>
  <c r="BC206" i="202"/>
  <c r="BD206" i="202"/>
  <c r="BE206" i="202"/>
  <c r="BF206" i="202"/>
  <c r="BG206" i="202"/>
  <c r="BH206" i="202"/>
  <c r="BI206" i="202"/>
  <c r="BJ206" i="202"/>
  <c r="BK206" i="202"/>
  <c r="BL206" i="202"/>
  <c r="BM206" i="202"/>
  <c r="BN206" i="202"/>
  <c r="BO206" i="202"/>
  <c r="BP206" i="202"/>
  <c r="BQ206" i="202"/>
  <c r="BR206" i="202"/>
  <c r="BS206" i="202"/>
  <c r="A207" i="202"/>
  <c r="B207" i="202"/>
  <c r="C207" i="202"/>
  <c r="D207" i="202"/>
  <c r="E207" i="202"/>
  <c r="F207" i="202"/>
  <c r="G207" i="202"/>
  <c r="H207" i="202"/>
  <c r="I207" i="202"/>
  <c r="J207" i="202"/>
  <c r="K207" i="202"/>
  <c r="L207" i="202"/>
  <c r="M207" i="202"/>
  <c r="N207" i="202"/>
  <c r="O207" i="202"/>
  <c r="P207" i="202"/>
  <c r="Q207" i="202"/>
  <c r="R207" i="202"/>
  <c r="S207" i="202"/>
  <c r="T207" i="202"/>
  <c r="U207" i="202"/>
  <c r="V207" i="202"/>
  <c r="W207" i="202"/>
  <c r="AA207" i="202"/>
  <c r="AB207" i="202"/>
  <c r="AC207" i="202"/>
  <c r="AD207" i="202"/>
  <c r="AE207" i="202"/>
  <c r="AF207" i="202"/>
  <c r="AG207" i="202"/>
  <c r="AH207" i="202"/>
  <c r="AI207" i="202"/>
  <c r="AJ207" i="202"/>
  <c r="AK207" i="202"/>
  <c r="AL207" i="202"/>
  <c r="AM207" i="202"/>
  <c r="AN207" i="202"/>
  <c r="AO207" i="202"/>
  <c r="AP207" i="202"/>
  <c r="AQ207" i="202"/>
  <c r="AR207" i="202"/>
  <c r="AS207" i="202"/>
  <c r="AT207" i="202"/>
  <c r="AU207" i="202"/>
  <c r="AV207" i="202"/>
  <c r="AW207" i="202"/>
  <c r="AX207" i="202"/>
  <c r="AY207" i="202"/>
  <c r="AZ207" i="202"/>
  <c r="BA207" i="202"/>
  <c r="BB207" i="202"/>
  <c r="BC207" i="202"/>
  <c r="BD207" i="202"/>
  <c r="BE207" i="202"/>
  <c r="BF207" i="202"/>
  <c r="BG207" i="202"/>
  <c r="BH207" i="202"/>
  <c r="BI207" i="202"/>
  <c r="BJ207" i="202"/>
  <c r="BK207" i="202"/>
  <c r="BL207" i="202"/>
  <c r="BM207" i="202"/>
  <c r="BN207" i="202"/>
  <c r="BO207" i="202"/>
  <c r="BP207" i="202"/>
  <c r="BQ207" i="202"/>
  <c r="BR207" i="202"/>
  <c r="BS207" i="202"/>
  <c r="A208" i="202"/>
  <c r="B208" i="202"/>
  <c r="C208" i="202"/>
  <c r="D208" i="202"/>
  <c r="E208" i="202"/>
  <c r="F208" i="202"/>
  <c r="G208" i="202"/>
  <c r="H208" i="202"/>
  <c r="I208" i="202"/>
  <c r="J208" i="202"/>
  <c r="K208" i="202"/>
  <c r="L208" i="202"/>
  <c r="M208" i="202"/>
  <c r="N208" i="202"/>
  <c r="O208" i="202"/>
  <c r="P208" i="202"/>
  <c r="Q208" i="202"/>
  <c r="R208" i="202"/>
  <c r="S208" i="202"/>
  <c r="T208" i="202"/>
  <c r="U208" i="202"/>
  <c r="V208" i="202"/>
  <c r="W208" i="202"/>
  <c r="AA208" i="202"/>
  <c r="AB208" i="202"/>
  <c r="AC208" i="202"/>
  <c r="AD208" i="202"/>
  <c r="AE208" i="202"/>
  <c r="AF208" i="202"/>
  <c r="AG208" i="202"/>
  <c r="AH208" i="202"/>
  <c r="AI208" i="202"/>
  <c r="AJ208" i="202"/>
  <c r="AK208" i="202"/>
  <c r="AL208" i="202"/>
  <c r="AM208" i="202"/>
  <c r="AN208" i="202"/>
  <c r="AO208" i="202"/>
  <c r="AP208" i="202"/>
  <c r="AQ208" i="202"/>
  <c r="AR208" i="202"/>
  <c r="AS208" i="202"/>
  <c r="AT208" i="202"/>
  <c r="AU208" i="202"/>
  <c r="AV208" i="202"/>
  <c r="AW208" i="202"/>
  <c r="AX208" i="202"/>
  <c r="AY208" i="202"/>
  <c r="AZ208" i="202"/>
  <c r="BA208" i="202"/>
  <c r="BB208" i="202"/>
  <c r="BC208" i="202"/>
  <c r="BD208" i="202"/>
  <c r="BE208" i="202"/>
  <c r="BF208" i="202"/>
  <c r="BG208" i="202"/>
  <c r="BH208" i="202"/>
  <c r="BI208" i="202"/>
  <c r="BJ208" i="202"/>
  <c r="BK208" i="202"/>
  <c r="BL208" i="202"/>
  <c r="BM208" i="202"/>
  <c r="BN208" i="202"/>
  <c r="BO208" i="202"/>
  <c r="BP208" i="202"/>
  <c r="BQ208" i="202"/>
  <c r="BR208" i="202"/>
  <c r="BS208" i="202"/>
  <c r="A209" i="202"/>
  <c r="B209" i="202"/>
  <c r="C209" i="202"/>
  <c r="D209" i="202"/>
  <c r="E209" i="202"/>
  <c r="F209" i="202"/>
  <c r="G209" i="202"/>
  <c r="H209" i="202"/>
  <c r="I209" i="202"/>
  <c r="J209" i="202"/>
  <c r="K209" i="202"/>
  <c r="L209" i="202"/>
  <c r="M209" i="202"/>
  <c r="N209" i="202"/>
  <c r="O209" i="202"/>
  <c r="P209" i="202"/>
  <c r="Q209" i="202"/>
  <c r="R209" i="202"/>
  <c r="S209" i="202"/>
  <c r="T209" i="202"/>
  <c r="U209" i="202"/>
  <c r="V209" i="202"/>
  <c r="W209" i="202"/>
  <c r="AA209" i="202"/>
  <c r="AB209" i="202"/>
  <c r="AC209" i="202"/>
  <c r="AD209" i="202"/>
  <c r="AE209" i="202"/>
  <c r="AF209" i="202"/>
  <c r="AG209" i="202"/>
  <c r="AH209" i="202"/>
  <c r="AI209" i="202"/>
  <c r="AJ209" i="202"/>
  <c r="AK209" i="202"/>
  <c r="AL209" i="202"/>
  <c r="AM209" i="202"/>
  <c r="AN209" i="202"/>
  <c r="AO209" i="202"/>
  <c r="AP209" i="202"/>
  <c r="AQ209" i="202"/>
  <c r="AR209" i="202"/>
  <c r="AS209" i="202"/>
  <c r="AT209" i="202"/>
  <c r="AU209" i="202"/>
  <c r="AV209" i="202"/>
  <c r="AW209" i="202"/>
  <c r="AX209" i="202"/>
  <c r="AY209" i="202"/>
  <c r="AZ209" i="202"/>
  <c r="BA209" i="202"/>
  <c r="BB209" i="202"/>
  <c r="BC209" i="202"/>
  <c r="BD209" i="202"/>
  <c r="BE209" i="202"/>
  <c r="BF209" i="202"/>
  <c r="BG209" i="202"/>
  <c r="BH209" i="202"/>
  <c r="BI209" i="202"/>
  <c r="BJ209" i="202"/>
  <c r="BK209" i="202"/>
  <c r="BL209" i="202"/>
  <c r="BM209" i="202"/>
  <c r="BN209" i="202"/>
  <c r="BO209" i="202"/>
  <c r="BP209" i="202"/>
  <c r="BQ209" i="202"/>
  <c r="BR209" i="202"/>
  <c r="BS209" i="202"/>
  <c r="A210" i="202"/>
  <c r="B210" i="202"/>
  <c r="C210" i="202"/>
  <c r="D210" i="202"/>
  <c r="E210" i="202"/>
  <c r="F210" i="202"/>
  <c r="G210" i="202"/>
  <c r="H210" i="202"/>
  <c r="I210" i="202"/>
  <c r="J210" i="202"/>
  <c r="K210" i="202"/>
  <c r="L210" i="202"/>
  <c r="M210" i="202"/>
  <c r="N210" i="202"/>
  <c r="O210" i="202"/>
  <c r="P210" i="202"/>
  <c r="Q210" i="202"/>
  <c r="R210" i="202"/>
  <c r="S210" i="202"/>
  <c r="T210" i="202"/>
  <c r="U210" i="202"/>
  <c r="V210" i="202"/>
  <c r="W210" i="202"/>
  <c r="AA210" i="202"/>
  <c r="AB210" i="202"/>
  <c r="AC210" i="202"/>
  <c r="AD210" i="202"/>
  <c r="AE210" i="202"/>
  <c r="AF210" i="202"/>
  <c r="AG210" i="202"/>
  <c r="AH210" i="202"/>
  <c r="AI210" i="202"/>
  <c r="AJ210" i="202"/>
  <c r="AK210" i="202"/>
  <c r="AL210" i="202"/>
  <c r="AM210" i="202"/>
  <c r="AN210" i="202"/>
  <c r="AO210" i="202"/>
  <c r="AP210" i="202"/>
  <c r="AQ210" i="202"/>
  <c r="AR210" i="202"/>
  <c r="AS210" i="202"/>
  <c r="AT210" i="202"/>
  <c r="AU210" i="202"/>
  <c r="AV210" i="202"/>
  <c r="AW210" i="202"/>
  <c r="AX210" i="202"/>
  <c r="AY210" i="202"/>
  <c r="AZ210" i="202"/>
  <c r="BA210" i="202"/>
  <c r="BB210" i="202"/>
  <c r="BC210" i="202"/>
  <c r="BD210" i="202"/>
  <c r="BE210" i="202"/>
  <c r="BF210" i="202"/>
  <c r="BG210" i="202"/>
  <c r="BH210" i="202"/>
  <c r="BI210" i="202"/>
  <c r="BJ210" i="202"/>
  <c r="BK210" i="202"/>
  <c r="BL210" i="202"/>
  <c r="BM210" i="202"/>
  <c r="BN210" i="202"/>
  <c r="BO210" i="202"/>
  <c r="BP210" i="202"/>
  <c r="BQ210" i="202"/>
  <c r="BR210" i="202"/>
  <c r="BS210" i="202"/>
  <c r="A211" i="202"/>
  <c r="B211" i="202"/>
  <c r="C211" i="202"/>
  <c r="D211" i="202"/>
  <c r="E211" i="202"/>
  <c r="F211" i="202"/>
  <c r="G211" i="202"/>
  <c r="H211" i="202"/>
  <c r="I211" i="202"/>
  <c r="J211" i="202"/>
  <c r="K211" i="202"/>
  <c r="L211" i="202"/>
  <c r="M211" i="202"/>
  <c r="N211" i="202"/>
  <c r="O211" i="202"/>
  <c r="P211" i="202"/>
  <c r="Q211" i="202"/>
  <c r="R211" i="202"/>
  <c r="S211" i="202"/>
  <c r="T211" i="202"/>
  <c r="U211" i="202"/>
  <c r="V211" i="202"/>
  <c r="W211" i="202"/>
  <c r="AA211" i="202"/>
  <c r="AB211" i="202"/>
  <c r="AC211" i="202"/>
  <c r="AD211" i="202"/>
  <c r="AE211" i="202"/>
  <c r="AF211" i="202"/>
  <c r="AG211" i="202"/>
  <c r="AH211" i="202"/>
  <c r="AI211" i="202"/>
  <c r="AJ211" i="202"/>
  <c r="AK211" i="202"/>
  <c r="AL211" i="202"/>
  <c r="AM211" i="202"/>
  <c r="AN211" i="202"/>
  <c r="AO211" i="202"/>
  <c r="AP211" i="202"/>
  <c r="AQ211" i="202"/>
  <c r="AR211" i="202"/>
  <c r="AS211" i="202"/>
  <c r="AT211" i="202"/>
  <c r="AU211" i="202"/>
  <c r="AV211" i="202"/>
  <c r="AW211" i="202"/>
  <c r="AX211" i="202"/>
  <c r="AY211" i="202"/>
  <c r="AZ211" i="202"/>
  <c r="BA211" i="202"/>
  <c r="BB211" i="202"/>
  <c r="BC211" i="202"/>
  <c r="BD211" i="202"/>
  <c r="BE211" i="202"/>
  <c r="BF211" i="202"/>
  <c r="BG211" i="202"/>
  <c r="BH211" i="202"/>
  <c r="BI211" i="202"/>
  <c r="BJ211" i="202"/>
  <c r="BK211" i="202"/>
  <c r="BL211" i="202"/>
  <c r="BM211" i="202"/>
  <c r="BN211" i="202"/>
  <c r="BO211" i="202"/>
  <c r="BP211" i="202"/>
  <c r="BQ211" i="202"/>
  <c r="BR211" i="202"/>
  <c r="BS211" i="202"/>
  <c r="A212" i="202"/>
  <c r="B212" i="202"/>
  <c r="C212" i="202"/>
  <c r="D212" i="202"/>
  <c r="E212" i="202"/>
  <c r="F212" i="202"/>
  <c r="G212" i="202"/>
  <c r="H212" i="202"/>
  <c r="I212" i="202"/>
  <c r="J212" i="202"/>
  <c r="K212" i="202"/>
  <c r="L212" i="202"/>
  <c r="M212" i="202"/>
  <c r="N212" i="202"/>
  <c r="O212" i="202"/>
  <c r="P212" i="202"/>
  <c r="Q212" i="202"/>
  <c r="R212" i="202"/>
  <c r="S212" i="202"/>
  <c r="T212" i="202"/>
  <c r="U212" i="202"/>
  <c r="V212" i="202"/>
  <c r="W212" i="202"/>
  <c r="AA212" i="202"/>
  <c r="AB212" i="202"/>
  <c r="AC212" i="202"/>
  <c r="AD212" i="202"/>
  <c r="AE212" i="202"/>
  <c r="AF212" i="202"/>
  <c r="AG212" i="202"/>
  <c r="AH212" i="202"/>
  <c r="AI212" i="202"/>
  <c r="AJ212" i="202"/>
  <c r="AK212" i="202"/>
  <c r="AL212" i="202"/>
  <c r="AM212" i="202"/>
  <c r="AN212" i="202"/>
  <c r="AO212" i="202"/>
  <c r="AP212" i="202"/>
  <c r="AQ212" i="202"/>
  <c r="AR212" i="202"/>
  <c r="AS212" i="202"/>
  <c r="AT212" i="202"/>
  <c r="AU212" i="202"/>
  <c r="AV212" i="202"/>
  <c r="AW212" i="202"/>
  <c r="AX212" i="202"/>
  <c r="AY212" i="202"/>
  <c r="AZ212" i="202"/>
  <c r="BA212" i="202"/>
  <c r="BB212" i="202"/>
  <c r="BC212" i="202"/>
  <c r="BD212" i="202"/>
  <c r="BE212" i="202"/>
  <c r="BF212" i="202"/>
  <c r="BG212" i="202"/>
  <c r="BH212" i="202"/>
  <c r="BI212" i="202"/>
  <c r="BJ212" i="202"/>
  <c r="BK212" i="202"/>
  <c r="BL212" i="202"/>
  <c r="BM212" i="202"/>
  <c r="BN212" i="202"/>
  <c r="BO212" i="202"/>
  <c r="BP212" i="202"/>
  <c r="BQ212" i="202"/>
  <c r="BR212" i="202"/>
  <c r="BS212" i="202"/>
  <c r="A213" i="202"/>
  <c r="B213" i="202"/>
  <c r="C213" i="202"/>
  <c r="D213" i="202"/>
  <c r="E213" i="202"/>
  <c r="F213" i="202"/>
  <c r="G213" i="202"/>
  <c r="H213" i="202"/>
  <c r="I213" i="202"/>
  <c r="J213" i="202"/>
  <c r="K213" i="202"/>
  <c r="L213" i="202"/>
  <c r="M213" i="202"/>
  <c r="N213" i="202"/>
  <c r="O213" i="202"/>
  <c r="P213" i="202"/>
  <c r="Q213" i="202"/>
  <c r="R213" i="202"/>
  <c r="S213" i="202"/>
  <c r="T213" i="202"/>
  <c r="U213" i="202"/>
  <c r="V213" i="202"/>
  <c r="W213" i="202"/>
  <c r="AA213" i="202"/>
  <c r="AB213" i="202"/>
  <c r="AC213" i="202"/>
  <c r="AD213" i="202"/>
  <c r="AE213" i="202"/>
  <c r="AF213" i="202"/>
  <c r="AG213" i="202"/>
  <c r="AH213" i="202"/>
  <c r="AI213" i="202"/>
  <c r="AJ213" i="202"/>
  <c r="AK213" i="202"/>
  <c r="AL213" i="202"/>
  <c r="AM213" i="202"/>
  <c r="AN213" i="202"/>
  <c r="AO213" i="202"/>
  <c r="AP213" i="202"/>
  <c r="AQ213" i="202"/>
  <c r="AR213" i="202"/>
  <c r="AS213" i="202"/>
  <c r="AT213" i="202"/>
  <c r="AU213" i="202"/>
  <c r="AV213" i="202"/>
  <c r="AW213" i="202"/>
  <c r="AX213" i="202"/>
  <c r="AY213" i="202"/>
  <c r="AZ213" i="202"/>
  <c r="BA213" i="202"/>
  <c r="BB213" i="202"/>
  <c r="BC213" i="202"/>
  <c r="BD213" i="202"/>
  <c r="BE213" i="202"/>
  <c r="BF213" i="202"/>
  <c r="BG213" i="202"/>
  <c r="BH213" i="202"/>
  <c r="BI213" i="202"/>
  <c r="BJ213" i="202"/>
  <c r="BK213" i="202"/>
  <c r="BL213" i="202"/>
  <c r="BM213" i="202"/>
  <c r="BN213" i="202"/>
  <c r="BO213" i="202"/>
  <c r="BP213" i="202"/>
  <c r="BQ213" i="202"/>
  <c r="BR213" i="202"/>
  <c r="BS213" i="202"/>
  <c r="A214" i="202"/>
  <c r="B214" i="202"/>
  <c r="C214" i="202"/>
  <c r="D214" i="202"/>
  <c r="E214" i="202"/>
  <c r="F214" i="202"/>
  <c r="G214" i="202"/>
  <c r="H214" i="202"/>
  <c r="I214" i="202"/>
  <c r="J214" i="202"/>
  <c r="K214" i="202"/>
  <c r="L214" i="202"/>
  <c r="M214" i="202"/>
  <c r="N214" i="202"/>
  <c r="O214" i="202"/>
  <c r="P214" i="202"/>
  <c r="Q214" i="202"/>
  <c r="R214" i="202"/>
  <c r="S214" i="202"/>
  <c r="T214" i="202"/>
  <c r="U214" i="202"/>
  <c r="V214" i="202"/>
  <c r="W214" i="202"/>
  <c r="AA214" i="202"/>
  <c r="AB214" i="202"/>
  <c r="AC214" i="202"/>
  <c r="AD214" i="202"/>
  <c r="AE214" i="202"/>
  <c r="AF214" i="202"/>
  <c r="AG214" i="202"/>
  <c r="AH214" i="202"/>
  <c r="AI214" i="202"/>
  <c r="AJ214" i="202"/>
  <c r="AK214" i="202"/>
  <c r="AL214" i="202"/>
  <c r="AM214" i="202"/>
  <c r="AN214" i="202"/>
  <c r="AO214" i="202"/>
  <c r="AP214" i="202"/>
  <c r="AQ214" i="202"/>
  <c r="AR214" i="202"/>
  <c r="AS214" i="202"/>
  <c r="AT214" i="202"/>
  <c r="AU214" i="202"/>
  <c r="AV214" i="202"/>
  <c r="AW214" i="202"/>
  <c r="AX214" i="202"/>
  <c r="AY214" i="202"/>
  <c r="AZ214" i="202"/>
  <c r="BA214" i="202"/>
  <c r="BB214" i="202"/>
  <c r="BC214" i="202"/>
  <c r="BD214" i="202"/>
  <c r="BE214" i="202"/>
  <c r="BF214" i="202"/>
  <c r="BG214" i="202"/>
  <c r="BH214" i="202"/>
  <c r="BI214" i="202"/>
  <c r="BJ214" i="202"/>
  <c r="BK214" i="202"/>
  <c r="BL214" i="202"/>
  <c r="BM214" i="202"/>
  <c r="BN214" i="202"/>
  <c r="BO214" i="202"/>
  <c r="BP214" i="202"/>
  <c r="BQ214" i="202"/>
  <c r="BR214" i="202"/>
  <c r="BS214" i="202"/>
  <c r="A215" i="202"/>
  <c r="B215" i="202"/>
  <c r="C215" i="202"/>
  <c r="D215" i="202"/>
  <c r="E215" i="202"/>
  <c r="F215" i="202"/>
  <c r="G215" i="202"/>
  <c r="H215" i="202"/>
  <c r="I215" i="202"/>
  <c r="J215" i="202"/>
  <c r="K215" i="202"/>
  <c r="L215" i="202"/>
  <c r="M215" i="202"/>
  <c r="N215" i="202"/>
  <c r="O215" i="202"/>
  <c r="P215" i="202"/>
  <c r="Q215" i="202"/>
  <c r="R215" i="202"/>
  <c r="S215" i="202"/>
  <c r="T215" i="202"/>
  <c r="U215" i="202"/>
  <c r="V215" i="202"/>
  <c r="W215" i="202"/>
  <c r="AA215" i="202"/>
  <c r="AB215" i="202"/>
  <c r="AC215" i="202"/>
  <c r="AD215" i="202"/>
  <c r="AE215" i="202"/>
  <c r="AF215" i="202"/>
  <c r="AG215" i="202"/>
  <c r="AH215" i="202"/>
  <c r="AI215" i="202"/>
  <c r="AJ215" i="202"/>
  <c r="AK215" i="202"/>
  <c r="AL215" i="202"/>
  <c r="AM215" i="202"/>
  <c r="AN215" i="202"/>
  <c r="AO215" i="202"/>
  <c r="AP215" i="202"/>
  <c r="AQ215" i="202"/>
  <c r="AR215" i="202"/>
  <c r="AS215" i="202"/>
  <c r="AT215" i="202"/>
  <c r="AU215" i="202"/>
  <c r="AV215" i="202"/>
  <c r="AW215" i="202"/>
  <c r="AX215" i="202"/>
  <c r="AY215" i="202"/>
  <c r="AZ215" i="202"/>
  <c r="BA215" i="202"/>
  <c r="BB215" i="202"/>
  <c r="BC215" i="202"/>
  <c r="BD215" i="202"/>
  <c r="BE215" i="202"/>
  <c r="BF215" i="202"/>
  <c r="BG215" i="202"/>
  <c r="BH215" i="202"/>
  <c r="BI215" i="202"/>
  <c r="BJ215" i="202"/>
  <c r="BK215" i="202"/>
  <c r="BL215" i="202"/>
  <c r="BM215" i="202"/>
  <c r="BN215" i="202"/>
  <c r="BO215" i="202"/>
  <c r="BP215" i="202"/>
  <c r="BQ215" i="202"/>
  <c r="BR215" i="202"/>
  <c r="BS215" i="202"/>
  <c r="A216" i="202"/>
  <c r="B216" i="202"/>
  <c r="C216" i="202"/>
  <c r="D216" i="202"/>
  <c r="E216" i="202"/>
  <c r="F216" i="202"/>
  <c r="G216" i="202"/>
  <c r="H216" i="202"/>
  <c r="I216" i="202"/>
  <c r="J216" i="202"/>
  <c r="K216" i="202"/>
  <c r="L216" i="202"/>
  <c r="M216" i="202"/>
  <c r="N216" i="202"/>
  <c r="O216" i="202"/>
  <c r="P216" i="202"/>
  <c r="Q216" i="202"/>
  <c r="R216" i="202"/>
  <c r="S216" i="202"/>
  <c r="T216" i="202"/>
  <c r="U216" i="202"/>
  <c r="V216" i="202"/>
  <c r="W216" i="202"/>
  <c r="AA216" i="202"/>
  <c r="AB216" i="202"/>
  <c r="AC216" i="202"/>
  <c r="AD216" i="202"/>
  <c r="AE216" i="202"/>
  <c r="AF216" i="202"/>
  <c r="AG216" i="202"/>
  <c r="AH216" i="202"/>
  <c r="AI216" i="202"/>
  <c r="AJ216" i="202"/>
  <c r="AK216" i="202"/>
  <c r="AL216" i="202"/>
  <c r="AM216" i="202"/>
  <c r="AN216" i="202"/>
  <c r="AO216" i="202"/>
  <c r="AP216" i="202"/>
  <c r="AQ216" i="202"/>
  <c r="AR216" i="202"/>
  <c r="AS216" i="202"/>
  <c r="AT216" i="202"/>
  <c r="AU216" i="202"/>
  <c r="AV216" i="202"/>
  <c r="AW216" i="202"/>
  <c r="AX216" i="202"/>
  <c r="AY216" i="202"/>
  <c r="AZ216" i="202"/>
  <c r="BA216" i="202"/>
  <c r="BB216" i="202"/>
  <c r="BC216" i="202"/>
  <c r="BD216" i="202"/>
  <c r="BE216" i="202"/>
  <c r="BF216" i="202"/>
  <c r="BG216" i="202"/>
  <c r="BH216" i="202"/>
  <c r="BI216" i="202"/>
  <c r="BJ216" i="202"/>
  <c r="BK216" i="202"/>
  <c r="BL216" i="202"/>
  <c r="BM216" i="202"/>
  <c r="BN216" i="202"/>
  <c r="BO216" i="202"/>
  <c r="BP216" i="202"/>
  <c r="BQ216" i="202"/>
  <c r="BR216" i="202"/>
  <c r="BS216" i="202"/>
  <c r="A217" i="202"/>
  <c r="B217" i="202"/>
  <c r="C217" i="202"/>
  <c r="D217" i="202"/>
  <c r="E217" i="202"/>
  <c r="F217" i="202"/>
  <c r="G217" i="202"/>
  <c r="H217" i="202"/>
  <c r="I217" i="202"/>
  <c r="J217" i="202"/>
  <c r="K217" i="202"/>
  <c r="L217" i="202"/>
  <c r="M217" i="202"/>
  <c r="N217" i="202"/>
  <c r="O217" i="202"/>
  <c r="P217" i="202"/>
  <c r="Q217" i="202"/>
  <c r="R217" i="202"/>
  <c r="S217" i="202"/>
  <c r="T217" i="202"/>
  <c r="U217" i="202"/>
  <c r="V217" i="202"/>
  <c r="W217" i="202"/>
  <c r="AA217" i="202"/>
  <c r="AB217" i="202"/>
  <c r="AC217" i="202"/>
  <c r="AD217" i="202"/>
  <c r="AE217" i="202"/>
  <c r="AF217" i="202"/>
  <c r="AG217" i="202"/>
  <c r="AH217" i="202"/>
  <c r="AI217" i="202"/>
  <c r="AJ217" i="202"/>
  <c r="AK217" i="202"/>
  <c r="AL217" i="202"/>
  <c r="AM217" i="202"/>
  <c r="AN217" i="202"/>
  <c r="AO217" i="202"/>
  <c r="AP217" i="202"/>
  <c r="AQ217" i="202"/>
  <c r="AR217" i="202"/>
  <c r="AS217" i="202"/>
  <c r="AT217" i="202"/>
  <c r="AU217" i="202"/>
  <c r="AV217" i="202"/>
  <c r="AW217" i="202"/>
  <c r="AX217" i="202"/>
  <c r="AY217" i="202"/>
  <c r="AZ217" i="202"/>
  <c r="BA217" i="202"/>
  <c r="BB217" i="202"/>
  <c r="BC217" i="202"/>
  <c r="BD217" i="202"/>
  <c r="BE217" i="202"/>
  <c r="BF217" i="202"/>
  <c r="BG217" i="202"/>
  <c r="BH217" i="202"/>
  <c r="BI217" i="202"/>
  <c r="BJ217" i="202"/>
  <c r="BK217" i="202"/>
  <c r="BL217" i="202"/>
  <c r="BM217" i="202"/>
  <c r="BN217" i="202"/>
  <c r="BO217" i="202"/>
  <c r="BP217" i="202"/>
  <c r="BQ217" i="202"/>
  <c r="BR217" i="202"/>
  <c r="BS217" i="202"/>
  <c r="A218" i="202"/>
  <c r="B218" i="202"/>
  <c r="C218" i="202"/>
  <c r="D218" i="202"/>
  <c r="E218" i="202"/>
  <c r="F218" i="202"/>
  <c r="G218" i="202"/>
  <c r="H218" i="202"/>
  <c r="I218" i="202"/>
  <c r="J218" i="202"/>
  <c r="K218" i="202"/>
  <c r="L218" i="202"/>
  <c r="M218" i="202"/>
  <c r="N218" i="202"/>
  <c r="O218" i="202"/>
  <c r="P218" i="202"/>
  <c r="Q218" i="202"/>
  <c r="R218" i="202"/>
  <c r="S218" i="202"/>
  <c r="T218" i="202"/>
  <c r="U218" i="202"/>
  <c r="V218" i="202"/>
  <c r="W218" i="202"/>
  <c r="AA218" i="202"/>
  <c r="AB218" i="202"/>
  <c r="AC218" i="202"/>
  <c r="AD218" i="202"/>
  <c r="AE218" i="202"/>
  <c r="AF218" i="202"/>
  <c r="AG218" i="202"/>
  <c r="AH218" i="202"/>
  <c r="AI218" i="202"/>
  <c r="AJ218" i="202"/>
  <c r="AK218" i="202"/>
  <c r="AL218" i="202"/>
  <c r="AM218" i="202"/>
  <c r="AN218" i="202"/>
  <c r="AO218" i="202"/>
  <c r="AP218" i="202"/>
  <c r="AQ218" i="202"/>
  <c r="AR218" i="202"/>
  <c r="AS218" i="202"/>
  <c r="AT218" i="202"/>
  <c r="AU218" i="202"/>
  <c r="AV218" i="202"/>
  <c r="AW218" i="202"/>
  <c r="AX218" i="202"/>
  <c r="AY218" i="202"/>
  <c r="AZ218" i="202"/>
  <c r="BA218" i="202"/>
  <c r="BB218" i="202"/>
  <c r="BC218" i="202"/>
  <c r="BD218" i="202"/>
  <c r="BE218" i="202"/>
  <c r="BF218" i="202"/>
  <c r="BG218" i="202"/>
  <c r="BH218" i="202"/>
  <c r="BI218" i="202"/>
  <c r="BJ218" i="202"/>
  <c r="BK218" i="202"/>
  <c r="BL218" i="202"/>
  <c r="BM218" i="202"/>
  <c r="BN218" i="202"/>
  <c r="BO218" i="202"/>
  <c r="BP218" i="202"/>
  <c r="BQ218" i="202"/>
  <c r="BR218" i="202"/>
  <c r="BS218" i="202"/>
  <c r="A219" i="202"/>
  <c r="B219" i="202"/>
  <c r="C219" i="202"/>
  <c r="D219" i="202"/>
  <c r="E219" i="202"/>
  <c r="F219" i="202"/>
  <c r="G219" i="202"/>
  <c r="H219" i="202"/>
  <c r="I219" i="202"/>
  <c r="J219" i="202"/>
  <c r="K219" i="202"/>
  <c r="L219" i="202"/>
  <c r="M219" i="202"/>
  <c r="N219" i="202"/>
  <c r="O219" i="202"/>
  <c r="P219" i="202"/>
  <c r="Q219" i="202"/>
  <c r="R219" i="202"/>
  <c r="S219" i="202"/>
  <c r="T219" i="202"/>
  <c r="U219" i="202"/>
  <c r="V219" i="202"/>
  <c r="W219" i="202"/>
  <c r="AA219" i="202"/>
  <c r="AB219" i="202"/>
  <c r="AC219" i="202"/>
  <c r="AD219" i="202"/>
  <c r="AE219" i="202"/>
  <c r="AF219" i="202"/>
  <c r="AG219" i="202"/>
  <c r="AH219" i="202"/>
  <c r="AI219" i="202"/>
  <c r="AJ219" i="202"/>
  <c r="AK219" i="202"/>
  <c r="AL219" i="202"/>
  <c r="AM219" i="202"/>
  <c r="AN219" i="202"/>
  <c r="AO219" i="202"/>
  <c r="AP219" i="202"/>
  <c r="AQ219" i="202"/>
  <c r="AR219" i="202"/>
  <c r="AS219" i="202"/>
  <c r="AT219" i="202"/>
  <c r="AU219" i="202"/>
  <c r="AV219" i="202"/>
  <c r="AW219" i="202"/>
  <c r="AX219" i="202"/>
  <c r="AY219" i="202"/>
  <c r="AZ219" i="202"/>
  <c r="BA219" i="202"/>
  <c r="BB219" i="202"/>
  <c r="BC219" i="202"/>
  <c r="BD219" i="202"/>
  <c r="BE219" i="202"/>
  <c r="BF219" i="202"/>
  <c r="BG219" i="202"/>
  <c r="BH219" i="202"/>
  <c r="BI219" i="202"/>
  <c r="BJ219" i="202"/>
  <c r="BK219" i="202"/>
  <c r="BL219" i="202"/>
  <c r="BM219" i="202"/>
  <c r="BN219" i="202"/>
  <c r="BO219" i="202"/>
  <c r="BP219" i="202"/>
  <c r="BQ219" i="202"/>
  <c r="BR219" i="202"/>
  <c r="BS219" i="202"/>
  <c r="A220" i="202"/>
  <c r="B220" i="202"/>
  <c r="C220" i="202"/>
  <c r="D220" i="202"/>
  <c r="E220" i="202"/>
  <c r="F220" i="202"/>
  <c r="G220" i="202"/>
  <c r="H220" i="202"/>
  <c r="I220" i="202"/>
  <c r="J220" i="202"/>
  <c r="K220" i="202"/>
  <c r="L220" i="202"/>
  <c r="M220" i="202"/>
  <c r="N220" i="202"/>
  <c r="O220" i="202"/>
  <c r="P220" i="202"/>
  <c r="Q220" i="202"/>
  <c r="R220" i="202"/>
  <c r="S220" i="202"/>
  <c r="T220" i="202"/>
  <c r="U220" i="202"/>
  <c r="V220" i="202"/>
  <c r="W220" i="202"/>
  <c r="AA220" i="202"/>
  <c r="AB220" i="202"/>
  <c r="AC220" i="202"/>
  <c r="AD220" i="202"/>
  <c r="AE220" i="202"/>
  <c r="AF220" i="202"/>
  <c r="AG220" i="202"/>
  <c r="AH220" i="202"/>
  <c r="AI220" i="202"/>
  <c r="AJ220" i="202"/>
  <c r="AK220" i="202"/>
  <c r="AL220" i="202"/>
  <c r="AM220" i="202"/>
  <c r="AN220" i="202"/>
  <c r="AO220" i="202"/>
  <c r="AP220" i="202"/>
  <c r="AQ220" i="202"/>
  <c r="AR220" i="202"/>
  <c r="AS220" i="202"/>
  <c r="AT220" i="202"/>
  <c r="AU220" i="202"/>
  <c r="AV220" i="202"/>
  <c r="AW220" i="202"/>
  <c r="AX220" i="202"/>
  <c r="AY220" i="202"/>
  <c r="AZ220" i="202"/>
  <c r="BA220" i="202"/>
  <c r="BB220" i="202"/>
  <c r="BC220" i="202"/>
  <c r="BD220" i="202"/>
  <c r="BE220" i="202"/>
  <c r="BF220" i="202"/>
  <c r="BG220" i="202"/>
  <c r="BH220" i="202"/>
  <c r="BI220" i="202"/>
  <c r="BJ220" i="202"/>
  <c r="BK220" i="202"/>
  <c r="BL220" i="202"/>
  <c r="BM220" i="202"/>
  <c r="BN220" i="202"/>
  <c r="BO220" i="202"/>
  <c r="BP220" i="202"/>
  <c r="BQ220" i="202"/>
  <c r="BR220" i="202"/>
  <c r="BS220" i="202"/>
  <c r="A221" i="202"/>
  <c r="B221" i="202"/>
  <c r="C221" i="202"/>
  <c r="D221" i="202"/>
  <c r="E221" i="202"/>
  <c r="F221" i="202"/>
  <c r="G221" i="202"/>
  <c r="H221" i="202"/>
  <c r="I221" i="202"/>
  <c r="J221" i="202"/>
  <c r="K221" i="202"/>
  <c r="L221" i="202"/>
  <c r="M221" i="202"/>
  <c r="N221" i="202"/>
  <c r="O221" i="202"/>
  <c r="P221" i="202"/>
  <c r="Q221" i="202"/>
  <c r="R221" i="202"/>
  <c r="S221" i="202"/>
  <c r="T221" i="202"/>
  <c r="U221" i="202"/>
  <c r="V221" i="202"/>
  <c r="W221" i="202"/>
  <c r="AA221" i="202"/>
  <c r="AB221" i="202"/>
  <c r="AC221" i="202"/>
  <c r="AD221" i="202"/>
  <c r="AE221" i="202"/>
  <c r="AF221" i="202"/>
  <c r="AG221" i="202"/>
  <c r="AH221" i="202"/>
  <c r="AI221" i="202"/>
  <c r="AJ221" i="202"/>
  <c r="AK221" i="202"/>
  <c r="AL221" i="202"/>
  <c r="AM221" i="202"/>
  <c r="AN221" i="202"/>
  <c r="AO221" i="202"/>
  <c r="AP221" i="202"/>
  <c r="AQ221" i="202"/>
  <c r="AR221" i="202"/>
  <c r="AS221" i="202"/>
  <c r="AT221" i="202"/>
  <c r="AU221" i="202"/>
  <c r="AV221" i="202"/>
  <c r="AW221" i="202"/>
  <c r="AX221" i="202"/>
  <c r="AY221" i="202"/>
  <c r="AZ221" i="202"/>
  <c r="BA221" i="202"/>
  <c r="BB221" i="202"/>
  <c r="BC221" i="202"/>
  <c r="BD221" i="202"/>
  <c r="BE221" i="202"/>
  <c r="BF221" i="202"/>
  <c r="BG221" i="202"/>
  <c r="BH221" i="202"/>
  <c r="BI221" i="202"/>
  <c r="BJ221" i="202"/>
  <c r="BK221" i="202"/>
  <c r="BL221" i="202"/>
  <c r="BM221" i="202"/>
  <c r="BN221" i="202"/>
  <c r="BO221" i="202"/>
  <c r="BP221" i="202"/>
  <c r="BQ221" i="202"/>
  <c r="BR221" i="202"/>
  <c r="BS221" i="202"/>
  <c r="A222" i="202"/>
  <c r="B222" i="202"/>
  <c r="C222" i="202"/>
  <c r="D222" i="202"/>
  <c r="E222" i="202"/>
  <c r="F222" i="202"/>
  <c r="G222" i="202"/>
  <c r="H222" i="202"/>
  <c r="I222" i="202"/>
  <c r="J222" i="202"/>
  <c r="K222" i="202"/>
  <c r="L222" i="202"/>
  <c r="M222" i="202"/>
  <c r="N222" i="202"/>
  <c r="O222" i="202"/>
  <c r="P222" i="202"/>
  <c r="Q222" i="202"/>
  <c r="R222" i="202"/>
  <c r="S222" i="202"/>
  <c r="T222" i="202"/>
  <c r="U222" i="202"/>
  <c r="V222" i="202"/>
  <c r="W222" i="202"/>
  <c r="AA222" i="202"/>
  <c r="AB222" i="202"/>
  <c r="AC222" i="202"/>
  <c r="AD222" i="202"/>
  <c r="AE222" i="202"/>
  <c r="AF222" i="202"/>
  <c r="AG222" i="202"/>
  <c r="AH222" i="202"/>
  <c r="AI222" i="202"/>
  <c r="AJ222" i="202"/>
  <c r="AK222" i="202"/>
  <c r="AL222" i="202"/>
  <c r="AM222" i="202"/>
  <c r="AN222" i="202"/>
  <c r="AO222" i="202"/>
  <c r="AP222" i="202"/>
  <c r="AQ222" i="202"/>
  <c r="AR222" i="202"/>
  <c r="AS222" i="202"/>
  <c r="AT222" i="202"/>
  <c r="AU222" i="202"/>
  <c r="AV222" i="202"/>
  <c r="AW222" i="202"/>
  <c r="AX222" i="202"/>
  <c r="AY222" i="202"/>
  <c r="AZ222" i="202"/>
  <c r="BA222" i="202"/>
  <c r="BB222" i="202"/>
  <c r="BC222" i="202"/>
  <c r="BD222" i="202"/>
  <c r="BE222" i="202"/>
  <c r="BF222" i="202"/>
  <c r="BG222" i="202"/>
  <c r="BH222" i="202"/>
  <c r="BI222" i="202"/>
  <c r="BJ222" i="202"/>
  <c r="BK222" i="202"/>
  <c r="BL222" i="202"/>
  <c r="BM222" i="202"/>
  <c r="BN222" i="202"/>
  <c r="BO222" i="202"/>
  <c r="BP222" i="202"/>
  <c r="BQ222" i="202"/>
  <c r="BR222" i="202"/>
  <c r="BS222" i="202"/>
  <c r="A223" i="202"/>
  <c r="B223" i="202"/>
  <c r="C223" i="202"/>
  <c r="D223" i="202"/>
  <c r="E223" i="202"/>
  <c r="F223" i="202"/>
  <c r="G223" i="202"/>
  <c r="H223" i="202"/>
  <c r="I223" i="202"/>
  <c r="J223" i="202"/>
  <c r="K223" i="202"/>
  <c r="L223" i="202"/>
  <c r="M223" i="202"/>
  <c r="N223" i="202"/>
  <c r="O223" i="202"/>
  <c r="P223" i="202"/>
  <c r="Q223" i="202"/>
  <c r="R223" i="202"/>
  <c r="S223" i="202"/>
  <c r="T223" i="202"/>
  <c r="U223" i="202"/>
  <c r="V223" i="202"/>
  <c r="W223" i="202"/>
  <c r="AA223" i="202"/>
  <c r="AB223" i="202"/>
  <c r="AC223" i="202"/>
  <c r="AD223" i="202"/>
  <c r="AE223" i="202"/>
  <c r="AF223" i="202"/>
  <c r="AG223" i="202"/>
  <c r="AH223" i="202"/>
  <c r="AI223" i="202"/>
  <c r="AJ223" i="202"/>
  <c r="AK223" i="202"/>
  <c r="AL223" i="202"/>
  <c r="AM223" i="202"/>
  <c r="AN223" i="202"/>
  <c r="AO223" i="202"/>
  <c r="AP223" i="202"/>
  <c r="AQ223" i="202"/>
  <c r="AR223" i="202"/>
  <c r="AS223" i="202"/>
  <c r="AT223" i="202"/>
  <c r="AU223" i="202"/>
  <c r="AV223" i="202"/>
  <c r="AW223" i="202"/>
  <c r="AX223" i="202"/>
  <c r="AY223" i="202"/>
  <c r="AZ223" i="202"/>
  <c r="BA223" i="202"/>
  <c r="BB223" i="202"/>
  <c r="BC223" i="202"/>
  <c r="BD223" i="202"/>
  <c r="BE223" i="202"/>
  <c r="BF223" i="202"/>
  <c r="BG223" i="202"/>
  <c r="BH223" i="202"/>
  <c r="BI223" i="202"/>
  <c r="BJ223" i="202"/>
  <c r="BK223" i="202"/>
  <c r="BL223" i="202"/>
  <c r="BM223" i="202"/>
  <c r="BN223" i="202"/>
  <c r="BO223" i="202"/>
  <c r="BP223" i="202"/>
  <c r="BQ223" i="202"/>
  <c r="BR223" i="202"/>
  <c r="BS223" i="202"/>
  <c r="A224" i="202"/>
  <c r="B224" i="202"/>
  <c r="C224" i="202"/>
  <c r="D224" i="202"/>
  <c r="E224" i="202"/>
  <c r="F224" i="202"/>
  <c r="G224" i="202"/>
  <c r="H224" i="202"/>
  <c r="I224" i="202"/>
  <c r="J224" i="202"/>
  <c r="K224" i="202"/>
  <c r="L224" i="202"/>
  <c r="M224" i="202"/>
  <c r="N224" i="202"/>
  <c r="O224" i="202"/>
  <c r="P224" i="202"/>
  <c r="Q224" i="202"/>
  <c r="R224" i="202"/>
  <c r="S224" i="202"/>
  <c r="T224" i="202"/>
  <c r="U224" i="202"/>
  <c r="V224" i="202"/>
  <c r="W224" i="202"/>
  <c r="AA224" i="202"/>
  <c r="AB224" i="202"/>
  <c r="AC224" i="202"/>
  <c r="AD224" i="202"/>
  <c r="AE224" i="202"/>
  <c r="AF224" i="202"/>
  <c r="AG224" i="202"/>
  <c r="AH224" i="202"/>
  <c r="AI224" i="202"/>
  <c r="AJ224" i="202"/>
  <c r="AK224" i="202"/>
  <c r="AL224" i="202"/>
  <c r="AM224" i="202"/>
  <c r="AN224" i="202"/>
  <c r="AO224" i="202"/>
  <c r="AP224" i="202"/>
  <c r="AQ224" i="202"/>
  <c r="AR224" i="202"/>
  <c r="AS224" i="202"/>
  <c r="AT224" i="202"/>
  <c r="AU224" i="202"/>
  <c r="AV224" i="202"/>
  <c r="AW224" i="202"/>
  <c r="AX224" i="202"/>
  <c r="AY224" i="202"/>
  <c r="AZ224" i="202"/>
  <c r="BA224" i="202"/>
  <c r="BB224" i="202"/>
  <c r="BC224" i="202"/>
  <c r="BD224" i="202"/>
  <c r="BE224" i="202"/>
  <c r="BF224" i="202"/>
  <c r="BG224" i="202"/>
  <c r="BH224" i="202"/>
  <c r="BI224" i="202"/>
  <c r="BJ224" i="202"/>
  <c r="BK224" i="202"/>
  <c r="BL224" i="202"/>
  <c r="BM224" i="202"/>
  <c r="BN224" i="202"/>
  <c r="BO224" i="202"/>
  <c r="BP224" i="202"/>
  <c r="BQ224" i="202"/>
  <c r="BR224" i="202"/>
  <c r="BS224" i="202"/>
  <c r="A225" i="202"/>
  <c r="B225" i="202"/>
  <c r="C225" i="202"/>
  <c r="D225" i="202"/>
  <c r="E225" i="202"/>
  <c r="F225" i="202"/>
  <c r="G225" i="202"/>
  <c r="H225" i="202"/>
  <c r="I225" i="202"/>
  <c r="J225" i="202"/>
  <c r="K225" i="202"/>
  <c r="L225" i="202"/>
  <c r="M225" i="202"/>
  <c r="N225" i="202"/>
  <c r="O225" i="202"/>
  <c r="P225" i="202"/>
  <c r="Q225" i="202"/>
  <c r="R225" i="202"/>
  <c r="S225" i="202"/>
  <c r="T225" i="202"/>
  <c r="U225" i="202"/>
  <c r="V225" i="202"/>
  <c r="W225" i="202"/>
  <c r="AA225" i="202"/>
  <c r="AB225" i="202"/>
  <c r="AC225" i="202"/>
  <c r="AD225" i="202"/>
  <c r="AE225" i="202"/>
  <c r="AF225" i="202"/>
  <c r="AG225" i="202"/>
  <c r="AH225" i="202"/>
  <c r="AI225" i="202"/>
  <c r="AJ225" i="202"/>
  <c r="AK225" i="202"/>
  <c r="AL225" i="202"/>
  <c r="AM225" i="202"/>
  <c r="AN225" i="202"/>
  <c r="AO225" i="202"/>
  <c r="AP225" i="202"/>
  <c r="AQ225" i="202"/>
  <c r="AR225" i="202"/>
  <c r="AS225" i="202"/>
  <c r="AT225" i="202"/>
  <c r="AU225" i="202"/>
  <c r="AV225" i="202"/>
  <c r="AW225" i="202"/>
  <c r="AX225" i="202"/>
  <c r="AY225" i="202"/>
  <c r="AZ225" i="202"/>
  <c r="BA225" i="202"/>
  <c r="BB225" i="202"/>
  <c r="BC225" i="202"/>
  <c r="BD225" i="202"/>
  <c r="BE225" i="202"/>
  <c r="BF225" i="202"/>
  <c r="BG225" i="202"/>
  <c r="BH225" i="202"/>
  <c r="BI225" i="202"/>
  <c r="BJ225" i="202"/>
  <c r="BK225" i="202"/>
  <c r="BL225" i="202"/>
  <c r="BM225" i="202"/>
  <c r="BN225" i="202"/>
  <c r="BO225" i="202"/>
  <c r="BP225" i="202"/>
  <c r="BQ225" i="202"/>
  <c r="BR225" i="202"/>
  <c r="BS225" i="202"/>
  <c r="A226" i="202"/>
  <c r="B226" i="202"/>
  <c r="C226" i="202"/>
  <c r="D226" i="202"/>
  <c r="E226" i="202"/>
  <c r="F226" i="202"/>
  <c r="G226" i="202"/>
  <c r="H226" i="202"/>
  <c r="I226" i="202"/>
  <c r="J226" i="202"/>
  <c r="K226" i="202"/>
  <c r="L226" i="202"/>
  <c r="M226" i="202"/>
  <c r="N226" i="202"/>
  <c r="O226" i="202"/>
  <c r="P226" i="202"/>
  <c r="Q226" i="202"/>
  <c r="R226" i="202"/>
  <c r="S226" i="202"/>
  <c r="T226" i="202"/>
  <c r="U226" i="202"/>
  <c r="V226" i="202"/>
  <c r="W226" i="202"/>
  <c r="AA226" i="202"/>
  <c r="AB226" i="202"/>
  <c r="AC226" i="202"/>
  <c r="AD226" i="202"/>
  <c r="AE226" i="202"/>
  <c r="AF226" i="202"/>
  <c r="AG226" i="202"/>
  <c r="AH226" i="202"/>
  <c r="AI226" i="202"/>
  <c r="AJ226" i="202"/>
  <c r="AK226" i="202"/>
  <c r="AL226" i="202"/>
  <c r="AM226" i="202"/>
  <c r="AN226" i="202"/>
  <c r="AO226" i="202"/>
  <c r="AP226" i="202"/>
  <c r="AQ226" i="202"/>
  <c r="AR226" i="202"/>
  <c r="AS226" i="202"/>
  <c r="AT226" i="202"/>
  <c r="AU226" i="202"/>
  <c r="AV226" i="202"/>
  <c r="AW226" i="202"/>
  <c r="AX226" i="202"/>
  <c r="AY226" i="202"/>
  <c r="AZ226" i="202"/>
  <c r="BA226" i="202"/>
  <c r="BB226" i="202"/>
  <c r="BC226" i="202"/>
  <c r="BD226" i="202"/>
  <c r="BE226" i="202"/>
  <c r="BF226" i="202"/>
  <c r="BG226" i="202"/>
  <c r="BH226" i="202"/>
  <c r="BI226" i="202"/>
  <c r="BJ226" i="202"/>
  <c r="BK226" i="202"/>
  <c r="BL226" i="202"/>
  <c r="BM226" i="202"/>
  <c r="BN226" i="202"/>
  <c r="BO226" i="202"/>
  <c r="BP226" i="202"/>
  <c r="BQ226" i="202"/>
  <c r="BR226" i="202"/>
  <c r="BS226" i="202"/>
  <c r="A227" i="202"/>
  <c r="B227" i="202"/>
  <c r="C227" i="202"/>
  <c r="D227" i="202"/>
  <c r="E227" i="202"/>
  <c r="F227" i="202"/>
  <c r="G227" i="202"/>
  <c r="H227" i="202"/>
  <c r="I227" i="202"/>
  <c r="J227" i="202"/>
  <c r="K227" i="202"/>
  <c r="L227" i="202"/>
  <c r="M227" i="202"/>
  <c r="N227" i="202"/>
  <c r="O227" i="202"/>
  <c r="P227" i="202"/>
  <c r="Q227" i="202"/>
  <c r="R227" i="202"/>
  <c r="S227" i="202"/>
  <c r="T227" i="202"/>
  <c r="U227" i="202"/>
  <c r="V227" i="202"/>
  <c r="W227" i="202"/>
  <c r="AA227" i="202"/>
  <c r="AB227" i="202"/>
  <c r="AC227" i="202"/>
  <c r="AD227" i="202"/>
  <c r="AE227" i="202"/>
  <c r="AF227" i="202"/>
  <c r="AG227" i="202"/>
  <c r="AH227" i="202"/>
  <c r="AI227" i="202"/>
  <c r="AJ227" i="202"/>
  <c r="AK227" i="202"/>
  <c r="AL227" i="202"/>
  <c r="AM227" i="202"/>
  <c r="AN227" i="202"/>
  <c r="AO227" i="202"/>
  <c r="AP227" i="202"/>
  <c r="AQ227" i="202"/>
  <c r="AR227" i="202"/>
  <c r="AS227" i="202"/>
  <c r="AT227" i="202"/>
  <c r="AU227" i="202"/>
  <c r="AV227" i="202"/>
  <c r="AW227" i="202"/>
  <c r="AX227" i="202"/>
  <c r="AY227" i="202"/>
  <c r="AZ227" i="202"/>
  <c r="BA227" i="202"/>
  <c r="BB227" i="202"/>
  <c r="BC227" i="202"/>
  <c r="BD227" i="202"/>
  <c r="BE227" i="202"/>
  <c r="BF227" i="202"/>
  <c r="BG227" i="202"/>
  <c r="BH227" i="202"/>
  <c r="BI227" i="202"/>
  <c r="BJ227" i="202"/>
  <c r="BK227" i="202"/>
  <c r="BL227" i="202"/>
  <c r="BM227" i="202"/>
  <c r="BN227" i="202"/>
  <c r="BO227" i="202"/>
  <c r="BP227" i="202"/>
  <c r="BQ227" i="202"/>
  <c r="BR227" i="202"/>
  <c r="BS227" i="202"/>
  <c r="A228" i="202"/>
  <c r="B228" i="202"/>
  <c r="C228" i="202"/>
  <c r="D228" i="202"/>
  <c r="E228" i="202"/>
  <c r="F228" i="202"/>
  <c r="G228" i="202"/>
  <c r="H228" i="202"/>
  <c r="I228" i="202"/>
  <c r="J228" i="202"/>
  <c r="K228" i="202"/>
  <c r="L228" i="202"/>
  <c r="M228" i="202"/>
  <c r="N228" i="202"/>
  <c r="O228" i="202"/>
  <c r="P228" i="202"/>
  <c r="Q228" i="202"/>
  <c r="R228" i="202"/>
  <c r="S228" i="202"/>
  <c r="T228" i="202"/>
  <c r="U228" i="202"/>
  <c r="V228" i="202"/>
  <c r="W228" i="202"/>
  <c r="AA228" i="202"/>
  <c r="AB228" i="202"/>
  <c r="AC228" i="202"/>
  <c r="AD228" i="202"/>
  <c r="AE228" i="202"/>
  <c r="AF228" i="202"/>
  <c r="AG228" i="202"/>
  <c r="AH228" i="202"/>
  <c r="AI228" i="202"/>
  <c r="AJ228" i="202"/>
  <c r="AK228" i="202"/>
  <c r="AL228" i="202"/>
  <c r="AM228" i="202"/>
  <c r="AN228" i="202"/>
  <c r="AO228" i="202"/>
  <c r="AP228" i="202"/>
  <c r="AQ228" i="202"/>
  <c r="AR228" i="202"/>
  <c r="AS228" i="202"/>
  <c r="AT228" i="202"/>
  <c r="AU228" i="202"/>
  <c r="AV228" i="202"/>
  <c r="AW228" i="202"/>
  <c r="AX228" i="202"/>
  <c r="AY228" i="202"/>
  <c r="AZ228" i="202"/>
  <c r="BA228" i="202"/>
  <c r="BB228" i="202"/>
  <c r="BC228" i="202"/>
  <c r="BD228" i="202"/>
  <c r="BE228" i="202"/>
  <c r="BF228" i="202"/>
  <c r="BG228" i="202"/>
  <c r="BH228" i="202"/>
  <c r="BI228" i="202"/>
  <c r="BJ228" i="202"/>
  <c r="BK228" i="202"/>
  <c r="BL228" i="202"/>
  <c r="BM228" i="202"/>
  <c r="BN228" i="202"/>
  <c r="BO228" i="202"/>
  <c r="BP228" i="202"/>
  <c r="BQ228" i="202"/>
  <c r="BR228" i="202"/>
  <c r="BS228" i="202"/>
  <c r="A229" i="202"/>
  <c r="B229" i="202"/>
  <c r="C229" i="202"/>
  <c r="D229" i="202"/>
  <c r="E229" i="202"/>
  <c r="F229" i="202"/>
  <c r="G229" i="202"/>
  <c r="H229" i="202"/>
  <c r="I229" i="202"/>
  <c r="J229" i="202"/>
  <c r="K229" i="202"/>
  <c r="L229" i="202"/>
  <c r="M229" i="202"/>
  <c r="N229" i="202"/>
  <c r="O229" i="202"/>
  <c r="P229" i="202"/>
  <c r="Q229" i="202"/>
  <c r="R229" i="202"/>
  <c r="S229" i="202"/>
  <c r="T229" i="202"/>
  <c r="U229" i="202"/>
  <c r="V229" i="202"/>
  <c r="W229" i="202"/>
  <c r="AA229" i="202"/>
  <c r="AB229" i="202"/>
  <c r="AC229" i="202"/>
  <c r="AD229" i="202"/>
  <c r="AE229" i="202"/>
  <c r="AF229" i="202"/>
  <c r="AG229" i="202"/>
  <c r="AH229" i="202"/>
  <c r="AI229" i="202"/>
  <c r="AJ229" i="202"/>
  <c r="AK229" i="202"/>
  <c r="AL229" i="202"/>
  <c r="AM229" i="202"/>
  <c r="AN229" i="202"/>
  <c r="AO229" i="202"/>
  <c r="AP229" i="202"/>
  <c r="AQ229" i="202"/>
  <c r="AR229" i="202"/>
  <c r="AS229" i="202"/>
  <c r="AT229" i="202"/>
  <c r="AU229" i="202"/>
  <c r="AV229" i="202"/>
  <c r="AW229" i="202"/>
  <c r="AX229" i="202"/>
  <c r="AY229" i="202"/>
  <c r="AZ229" i="202"/>
  <c r="BA229" i="202"/>
  <c r="BB229" i="202"/>
  <c r="BC229" i="202"/>
  <c r="BD229" i="202"/>
  <c r="BE229" i="202"/>
  <c r="BF229" i="202"/>
  <c r="BG229" i="202"/>
  <c r="BH229" i="202"/>
  <c r="BI229" i="202"/>
  <c r="BJ229" i="202"/>
  <c r="BK229" i="202"/>
  <c r="BL229" i="202"/>
  <c r="BM229" i="202"/>
  <c r="BN229" i="202"/>
  <c r="BO229" i="202"/>
  <c r="BP229" i="202"/>
  <c r="BQ229" i="202"/>
  <c r="BR229" i="202"/>
  <c r="BS229" i="202"/>
  <c r="A230" i="202"/>
  <c r="B230" i="202"/>
  <c r="C230" i="202"/>
  <c r="D230" i="202"/>
  <c r="E230" i="202"/>
  <c r="F230" i="202"/>
  <c r="G230" i="202"/>
  <c r="H230" i="202"/>
  <c r="I230" i="202"/>
  <c r="J230" i="202"/>
  <c r="K230" i="202"/>
  <c r="L230" i="202"/>
  <c r="M230" i="202"/>
  <c r="N230" i="202"/>
  <c r="O230" i="202"/>
  <c r="P230" i="202"/>
  <c r="Q230" i="202"/>
  <c r="R230" i="202"/>
  <c r="S230" i="202"/>
  <c r="T230" i="202"/>
  <c r="U230" i="202"/>
  <c r="V230" i="202"/>
  <c r="W230" i="202"/>
  <c r="AA230" i="202"/>
  <c r="AB230" i="202"/>
  <c r="AC230" i="202"/>
  <c r="AD230" i="202"/>
  <c r="AE230" i="202"/>
  <c r="AF230" i="202"/>
  <c r="AG230" i="202"/>
  <c r="AH230" i="202"/>
  <c r="AI230" i="202"/>
  <c r="AJ230" i="202"/>
  <c r="AK230" i="202"/>
  <c r="AL230" i="202"/>
  <c r="AM230" i="202"/>
  <c r="AN230" i="202"/>
  <c r="AO230" i="202"/>
  <c r="AP230" i="202"/>
  <c r="AQ230" i="202"/>
  <c r="AR230" i="202"/>
  <c r="AS230" i="202"/>
  <c r="AT230" i="202"/>
  <c r="AU230" i="202"/>
  <c r="AV230" i="202"/>
  <c r="AW230" i="202"/>
  <c r="AX230" i="202"/>
  <c r="AY230" i="202"/>
  <c r="AZ230" i="202"/>
  <c r="BA230" i="202"/>
  <c r="BB230" i="202"/>
  <c r="BC230" i="202"/>
  <c r="BD230" i="202"/>
  <c r="BE230" i="202"/>
  <c r="BF230" i="202"/>
  <c r="BG230" i="202"/>
  <c r="BH230" i="202"/>
  <c r="BI230" i="202"/>
  <c r="BJ230" i="202"/>
  <c r="BK230" i="202"/>
  <c r="BL230" i="202"/>
  <c r="BM230" i="202"/>
  <c r="BN230" i="202"/>
  <c r="BO230" i="202"/>
  <c r="BP230" i="202"/>
  <c r="BQ230" i="202"/>
  <c r="BR230" i="202"/>
  <c r="BS230" i="202"/>
  <c r="A231" i="202"/>
  <c r="B231" i="202"/>
  <c r="C231" i="202"/>
  <c r="D231" i="202"/>
  <c r="E231" i="202"/>
  <c r="F231" i="202"/>
  <c r="G231" i="202"/>
  <c r="H231" i="202"/>
  <c r="I231" i="202"/>
  <c r="J231" i="202"/>
  <c r="K231" i="202"/>
  <c r="L231" i="202"/>
  <c r="M231" i="202"/>
  <c r="N231" i="202"/>
  <c r="O231" i="202"/>
  <c r="P231" i="202"/>
  <c r="Q231" i="202"/>
  <c r="R231" i="202"/>
  <c r="S231" i="202"/>
  <c r="T231" i="202"/>
  <c r="U231" i="202"/>
  <c r="V231" i="202"/>
  <c r="W231" i="202"/>
  <c r="AA231" i="202"/>
  <c r="AB231" i="202"/>
  <c r="AC231" i="202"/>
  <c r="AD231" i="202"/>
  <c r="AE231" i="202"/>
  <c r="AF231" i="202"/>
  <c r="AG231" i="202"/>
  <c r="AH231" i="202"/>
  <c r="AI231" i="202"/>
  <c r="AJ231" i="202"/>
  <c r="AK231" i="202"/>
  <c r="AL231" i="202"/>
  <c r="AM231" i="202"/>
  <c r="AN231" i="202"/>
  <c r="AO231" i="202"/>
  <c r="AP231" i="202"/>
  <c r="AQ231" i="202"/>
  <c r="AR231" i="202"/>
  <c r="AS231" i="202"/>
  <c r="AT231" i="202"/>
  <c r="AU231" i="202"/>
  <c r="AV231" i="202"/>
  <c r="AW231" i="202"/>
  <c r="AX231" i="202"/>
  <c r="AY231" i="202"/>
  <c r="AZ231" i="202"/>
  <c r="BA231" i="202"/>
  <c r="BB231" i="202"/>
  <c r="BC231" i="202"/>
  <c r="BD231" i="202"/>
  <c r="BE231" i="202"/>
  <c r="BF231" i="202"/>
  <c r="BG231" i="202"/>
  <c r="BH231" i="202"/>
  <c r="BI231" i="202"/>
  <c r="BJ231" i="202"/>
  <c r="BK231" i="202"/>
  <c r="BL231" i="202"/>
  <c r="BM231" i="202"/>
  <c r="BN231" i="202"/>
  <c r="BO231" i="202"/>
  <c r="BP231" i="202"/>
  <c r="BQ231" i="202"/>
  <c r="BR231" i="202"/>
  <c r="BS231" i="202"/>
  <c r="A232" i="202"/>
  <c r="B232" i="202"/>
  <c r="C232" i="202"/>
  <c r="D232" i="202"/>
  <c r="E232" i="202"/>
  <c r="F232" i="202"/>
  <c r="G232" i="202"/>
  <c r="H232" i="202"/>
  <c r="I232" i="202"/>
  <c r="J232" i="202"/>
  <c r="K232" i="202"/>
  <c r="L232" i="202"/>
  <c r="M232" i="202"/>
  <c r="N232" i="202"/>
  <c r="O232" i="202"/>
  <c r="P232" i="202"/>
  <c r="Q232" i="202"/>
  <c r="R232" i="202"/>
  <c r="S232" i="202"/>
  <c r="T232" i="202"/>
  <c r="U232" i="202"/>
  <c r="V232" i="202"/>
  <c r="W232" i="202"/>
  <c r="AA232" i="202"/>
  <c r="AB232" i="202"/>
  <c r="AC232" i="202"/>
  <c r="AD232" i="202"/>
  <c r="AE232" i="202"/>
  <c r="AF232" i="202"/>
  <c r="AG232" i="202"/>
  <c r="AH232" i="202"/>
  <c r="AI232" i="202"/>
  <c r="AJ232" i="202"/>
  <c r="AK232" i="202"/>
  <c r="AL232" i="202"/>
  <c r="AM232" i="202"/>
  <c r="AN232" i="202"/>
  <c r="AO232" i="202"/>
  <c r="AP232" i="202"/>
  <c r="AQ232" i="202"/>
  <c r="AR232" i="202"/>
  <c r="AS232" i="202"/>
  <c r="AT232" i="202"/>
  <c r="AU232" i="202"/>
  <c r="AV232" i="202"/>
  <c r="AW232" i="202"/>
  <c r="AX232" i="202"/>
  <c r="AY232" i="202"/>
  <c r="AZ232" i="202"/>
  <c r="BA232" i="202"/>
  <c r="BB232" i="202"/>
  <c r="BC232" i="202"/>
  <c r="BD232" i="202"/>
  <c r="BE232" i="202"/>
  <c r="BF232" i="202"/>
  <c r="BG232" i="202"/>
  <c r="BH232" i="202"/>
  <c r="BI232" i="202"/>
  <c r="BJ232" i="202"/>
  <c r="BK232" i="202"/>
  <c r="BL232" i="202"/>
  <c r="BM232" i="202"/>
  <c r="BN232" i="202"/>
  <c r="BO232" i="202"/>
  <c r="BP232" i="202"/>
  <c r="BQ232" i="202"/>
  <c r="BR232" i="202"/>
  <c r="BS232" i="202"/>
  <c r="A233" i="202"/>
  <c r="B233" i="202"/>
  <c r="C233" i="202"/>
  <c r="D233" i="202"/>
  <c r="E233" i="202"/>
  <c r="F233" i="202"/>
  <c r="G233" i="202"/>
  <c r="H233" i="202"/>
  <c r="I233" i="202"/>
  <c r="J233" i="202"/>
  <c r="K233" i="202"/>
  <c r="L233" i="202"/>
  <c r="M233" i="202"/>
  <c r="N233" i="202"/>
  <c r="O233" i="202"/>
  <c r="P233" i="202"/>
  <c r="Q233" i="202"/>
  <c r="R233" i="202"/>
  <c r="S233" i="202"/>
  <c r="T233" i="202"/>
  <c r="U233" i="202"/>
  <c r="V233" i="202"/>
  <c r="W233" i="202"/>
  <c r="AA233" i="202"/>
  <c r="AB233" i="202"/>
  <c r="AC233" i="202"/>
  <c r="AD233" i="202"/>
  <c r="AE233" i="202"/>
  <c r="AF233" i="202"/>
  <c r="AG233" i="202"/>
  <c r="AH233" i="202"/>
  <c r="AI233" i="202"/>
  <c r="AJ233" i="202"/>
  <c r="AK233" i="202"/>
  <c r="AL233" i="202"/>
  <c r="AM233" i="202"/>
  <c r="AN233" i="202"/>
  <c r="AO233" i="202"/>
  <c r="AP233" i="202"/>
  <c r="AQ233" i="202"/>
  <c r="AR233" i="202"/>
  <c r="AS233" i="202"/>
  <c r="AT233" i="202"/>
  <c r="AU233" i="202"/>
  <c r="AV233" i="202"/>
  <c r="AW233" i="202"/>
  <c r="AX233" i="202"/>
  <c r="AY233" i="202"/>
  <c r="AZ233" i="202"/>
  <c r="BA233" i="202"/>
  <c r="BB233" i="202"/>
  <c r="BC233" i="202"/>
  <c r="BD233" i="202"/>
  <c r="BE233" i="202"/>
  <c r="BF233" i="202"/>
  <c r="BG233" i="202"/>
  <c r="BH233" i="202"/>
  <c r="BI233" i="202"/>
  <c r="BJ233" i="202"/>
  <c r="BK233" i="202"/>
  <c r="BL233" i="202"/>
  <c r="BM233" i="202"/>
  <c r="BN233" i="202"/>
  <c r="BO233" i="202"/>
  <c r="BP233" i="202"/>
  <c r="BQ233" i="202"/>
  <c r="BR233" i="202"/>
  <c r="BS233" i="202"/>
  <c r="A234" i="202"/>
  <c r="B234" i="202"/>
  <c r="C234" i="202"/>
  <c r="D234" i="202"/>
  <c r="E234" i="202"/>
  <c r="F234" i="202"/>
  <c r="G234" i="202"/>
  <c r="H234" i="202"/>
  <c r="I234" i="202"/>
  <c r="J234" i="202"/>
  <c r="K234" i="202"/>
  <c r="L234" i="202"/>
  <c r="M234" i="202"/>
  <c r="N234" i="202"/>
  <c r="O234" i="202"/>
  <c r="P234" i="202"/>
  <c r="Q234" i="202"/>
  <c r="R234" i="202"/>
  <c r="S234" i="202"/>
  <c r="T234" i="202"/>
  <c r="U234" i="202"/>
  <c r="V234" i="202"/>
  <c r="W234" i="202"/>
  <c r="AA234" i="202"/>
  <c r="AB234" i="202"/>
  <c r="AC234" i="202"/>
  <c r="AD234" i="202"/>
  <c r="AE234" i="202"/>
  <c r="AF234" i="202"/>
  <c r="AG234" i="202"/>
  <c r="AH234" i="202"/>
  <c r="AI234" i="202"/>
  <c r="AJ234" i="202"/>
  <c r="AK234" i="202"/>
  <c r="AL234" i="202"/>
  <c r="AM234" i="202"/>
  <c r="AN234" i="202"/>
  <c r="AO234" i="202"/>
  <c r="AP234" i="202"/>
  <c r="AQ234" i="202"/>
  <c r="AR234" i="202"/>
  <c r="AS234" i="202"/>
  <c r="AT234" i="202"/>
  <c r="AU234" i="202"/>
  <c r="AV234" i="202"/>
  <c r="AW234" i="202"/>
  <c r="AX234" i="202"/>
  <c r="AY234" i="202"/>
  <c r="AZ234" i="202"/>
  <c r="BA234" i="202"/>
  <c r="BB234" i="202"/>
  <c r="BC234" i="202"/>
  <c r="BD234" i="202"/>
  <c r="BE234" i="202"/>
  <c r="BF234" i="202"/>
  <c r="BG234" i="202"/>
  <c r="BH234" i="202"/>
  <c r="BI234" i="202"/>
  <c r="BJ234" i="202"/>
  <c r="BK234" i="202"/>
  <c r="BL234" i="202"/>
  <c r="BM234" i="202"/>
  <c r="BN234" i="202"/>
  <c r="BO234" i="202"/>
  <c r="BP234" i="202"/>
  <c r="BQ234" i="202"/>
  <c r="BR234" i="202"/>
  <c r="BS234" i="202"/>
  <c r="A235" i="202"/>
  <c r="B235" i="202"/>
  <c r="C235" i="202"/>
  <c r="D235" i="202"/>
  <c r="E235" i="202"/>
  <c r="F235" i="202"/>
  <c r="G235" i="202"/>
  <c r="H235" i="202"/>
  <c r="I235" i="202"/>
  <c r="J235" i="202"/>
  <c r="K235" i="202"/>
  <c r="L235" i="202"/>
  <c r="M235" i="202"/>
  <c r="N235" i="202"/>
  <c r="O235" i="202"/>
  <c r="P235" i="202"/>
  <c r="Q235" i="202"/>
  <c r="R235" i="202"/>
  <c r="S235" i="202"/>
  <c r="T235" i="202"/>
  <c r="U235" i="202"/>
  <c r="V235" i="202"/>
  <c r="W235" i="202"/>
  <c r="AA235" i="202"/>
  <c r="AB235" i="202"/>
  <c r="AC235" i="202"/>
  <c r="AD235" i="202"/>
  <c r="AE235" i="202"/>
  <c r="AF235" i="202"/>
  <c r="AG235" i="202"/>
  <c r="AH235" i="202"/>
  <c r="AI235" i="202"/>
  <c r="AJ235" i="202"/>
  <c r="AK235" i="202"/>
  <c r="AL235" i="202"/>
  <c r="AM235" i="202"/>
  <c r="AN235" i="202"/>
  <c r="AO235" i="202"/>
  <c r="AP235" i="202"/>
  <c r="AQ235" i="202"/>
  <c r="AR235" i="202"/>
  <c r="AS235" i="202"/>
  <c r="AT235" i="202"/>
  <c r="AU235" i="202"/>
  <c r="AV235" i="202"/>
  <c r="AW235" i="202"/>
  <c r="AX235" i="202"/>
  <c r="AY235" i="202"/>
  <c r="AZ235" i="202"/>
  <c r="BA235" i="202"/>
  <c r="BB235" i="202"/>
  <c r="BC235" i="202"/>
  <c r="BD235" i="202"/>
  <c r="BE235" i="202"/>
  <c r="BF235" i="202"/>
  <c r="BG235" i="202"/>
  <c r="BH235" i="202"/>
  <c r="BI235" i="202"/>
  <c r="BJ235" i="202"/>
  <c r="BK235" i="202"/>
  <c r="BL235" i="202"/>
  <c r="BM235" i="202"/>
  <c r="BN235" i="202"/>
  <c r="BO235" i="202"/>
  <c r="BP235" i="202"/>
  <c r="BQ235" i="202"/>
  <c r="BR235" i="202"/>
  <c r="BS235" i="202"/>
  <c r="A236" i="202"/>
  <c r="B236" i="202"/>
  <c r="C236" i="202"/>
  <c r="D236" i="202"/>
  <c r="E236" i="202"/>
  <c r="F236" i="202"/>
  <c r="G236" i="202"/>
  <c r="H236" i="202"/>
  <c r="I236" i="202"/>
  <c r="J236" i="202"/>
  <c r="K236" i="202"/>
  <c r="L236" i="202"/>
  <c r="M236" i="202"/>
  <c r="N236" i="202"/>
  <c r="O236" i="202"/>
  <c r="P236" i="202"/>
  <c r="Q236" i="202"/>
  <c r="R236" i="202"/>
  <c r="S236" i="202"/>
  <c r="T236" i="202"/>
  <c r="U236" i="202"/>
  <c r="V236" i="202"/>
  <c r="W236" i="202"/>
  <c r="AA236" i="202"/>
  <c r="AB236" i="202"/>
  <c r="AC236" i="202"/>
  <c r="AD236" i="202"/>
  <c r="AE236" i="202"/>
  <c r="AF236" i="202"/>
  <c r="AG236" i="202"/>
  <c r="AH236" i="202"/>
  <c r="AI236" i="202"/>
  <c r="AJ236" i="202"/>
  <c r="AK236" i="202"/>
  <c r="AL236" i="202"/>
  <c r="AM236" i="202"/>
  <c r="AN236" i="202"/>
  <c r="AO236" i="202"/>
  <c r="AP236" i="202"/>
  <c r="AQ236" i="202"/>
  <c r="AR236" i="202"/>
  <c r="AS236" i="202"/>
  <c r="AT236" i="202"/>
  <c r="AU236" i="202"/>
  <c r="AV236" i="202"/>
  <c r="AW236" i="202"/>
  <c r="AX236" i="202"/>
  <c r="AY236" i="202"/>
  <c r="AZ236" i="202"/>
  <c r="BA236" i="202"/>
  <c r="BB236" i="202"/>
  <c r="BC236" i="202"/>
  <c r="BD236" i="202"/>
  <c r="BE236" i="202"/>
  <c r="BF236" i="202"/>
  <c r="BG236" i="202"/>
  <c r="BH236" i="202"/>
  <c r="BI236" i="202"/>
  <c r="BJ236" i="202"/>
  <c r="BK236" i="202"/>
  <c r="BL236" i="202"/>
  <c r="BM236" i="202"/>
  <c r="BN236" i="202"/>
  <c r="BO236" i="202"/>
  <c r="BP236" i="202"/>
  <c r="BQ236" i="202"/>
  <c r="BR236" i="202"/>
  <c r="BS236" i="202"/>
  <c r="A237" i="202"/>
  <c r="B237" i="202"/>
  <c r="C237" i="202"/>
  <c r="D237" i="202"/>
  <c r="E237" i="202"/>
  <c r="F237" i="202"/>
  <c r="G237" i="202"/>
  <c r="H237" i="202"/>
  <c r="I237" i="202"/>
  <c r="J237" i="202"/>
  <c r="K237" i="202"/>
  <c r="L237" i="202"/>
  <c r="M237" i="202"/>
  <c r="N237" i="202"/>
  <c r="O237" i="202"/>
  <c r="P237" i="202"/>
  <c r="Q237" i="202"/>
  <c r="R237" i="202"/>
  <c r="S237" i="202"/>
  <c r="T237" i="202"/>
  <c r="U237" i="202"/>
  <c r="V237" i="202"/>
  <c r="W237" i="202"/>
  <c r="AA237" i="202"/>
  <c r="AB237" i="202"/>
  <c r="AC237" i="202"/>
  <c r="AD237" i="202"/>
  <c r="AE237" i="202"/>
  <c r="AF237" i="202"/>
  <c r="AG237" i="202"/>
  <c r="AH237" i="202"/>
  <c r="AI237" i="202"/>
  <c r="AJ237" i="202"/>
  <c r="AK237" i="202"/>
  <c r="AL237" i="202"/>
  <c r="AM237" i="202"/>
  <c r="AN237" i="202"/>
  <c r="AO237" i="202"/>
  <c r="AP237" i="202"/>
  <c r="AQ237" i="202"/>
  <c r="AR237" i="202"/>
  <c r="AS237" i="202"/>
  <c r="AT237" i="202"/>
  <c r="AU237" i="202"/>
  <c r="AV237" i="202"/>
  <c r="AW237" i="202"/>
  <c r="AX237" i="202"/>
  <c r="AY237" i="202"/>
  <c r="AZ237" i="202"/>
  <c r="BA237" i="202"/>
  <c r="BB237" i="202"/>
  <c r="BC237" i="202"/>
  <c r="BD237" i="202"/>
  <c r="BE237" i="202"/>
  <c r="BF237" i="202"/>
  <c r="BG237" i="202"/>
  <c r="BH237" i="202"/>
  <c r="BI237" i="202"/>
  <c r="BJ237" i="202"/>
  <c r="BK237" i="202"/>
  <c r="BL237" i="202"/>
  <c r="BM237" i="202"/>
  <c r="BN237" i="202"/>
  <c r="BO237" i="202"/>
  <c r="BP237" i="202"/>
  <c r="BQ237" i="202"/>
  <c r="BR237" i="202"/>
  <c r="BS237" i="202"/>
  <c r="A238" i="202"/>
  <c r="B238" i="202"/>
  <c r="C238" i="202"/>
  <c r="D238" i="202"/>
  <c r="E238" i="202"/>
  <c r="F238" i="202"/>
  <c r="G238" i="202"/>
  <c r="H238" i="202"/>
  <c r="I238" i="202"/>
  <c r="J238" i="202"/>
  <c r="K238" i="202"/>
  <c r="L238" i="202"/>
  <c r="M238" i="202"/>
  <c r="N238" i="202"/>
  <c r="O238" i="202"/>
  <c r="P238" i="202"/>
  <c r="Q238" i="202"/>
  <c r="R238" i="202"/>
  <c r="S238" i="202"/>
  <c r="T238" i="202"/>
  <c r="U238" i="202"/>
  <c r="V238" i="202"/>
  <c r="W238" i="202"/>
  <c r="AA238" i="202"/>
  <c r="AB238" i="202"/>
  <c r="AC238" i="202"/>
  <c r="AD238" i="202"/>
  <c r="AE238" i="202"/>
  <c r="AF238" i="202"/>
  <c r="AG238" i="202"/>
  <c r="AH238" i="202"/>
  <c r="AI238" i="202"/>
  <c r="AJ238" i="202"/>
  <c r="AK238" i="202"/>
  <c r="AL238" i="202"/>
  <c r="AM238" i="202"/>
  <c r="AN238" i="202"/>
  <c r="AO238" i="202"/>
  <c r="AP238" i="202"/>
  <c r="AQ238" i="202"/>
  <c r="AR238" i="202"/>
  <c r="AS238" i="202"/>
  <c r="AT238" i="202"/>
  <c r="AU238" i="202"/>
  <c r="AV238" i="202"/>
  <c r="AW238" i="202"/>
  <c r="AX238" i="202"/>
  <c r="AY238" i="202"/>
  <c r="AZ238" i="202"/>
  <c r="BA238" i="202"/>
  <c r="BB238" i="202"/>
  <c r="BC238" i="202"/>
  <c r="BD238" i="202"/>
  <c r="BE238" i="202"/>
  <c r="BF238" i="202"/>
  <c r="BG238" i="202"/>
  <c r="BH238" i="202"/>
  <c r="BI238" i="202"/>
  <c r="BJ238" i="202"/>
  <c r="BK238" i="202"/>
  <c r="BL238" i="202"/>
  <c r="BM238" i="202"/>
  <c r="BN238" i="202"/>
  <c r="BO238" i="202"/>
  <c r="BP238" i="202"/>
  <c r="BQ238" i="202"/>
  <c r="BR238" i="202"/>
  <c r="BS238" i="202"/>
  <c r="A239" i="202"/>
  <c r="B239" i="202"/>
  <c r="C239" i="202"/>
  <c r="D239" i="202"/>
  <c r="E239" i="202"/>
  <c r="F239" i="202"/>
  <c r="G239" i="202"/>
  <c r="H239" i="202"/>
  <c r="I239" i="202"/>
  <c r="J239" i="202"/>
  <c r="K239" i="202"/>
  <c r="L239" i="202"/>
  <c r="M239" i="202"/>
  <c r="N239" i="202"/>
  <c r="O239" i="202"/>
  <c r="P239" i="202"/>
  <c r="Q239" i="202"/>
  <c r="R239" i="202"/>
  <c r="S239" i="202"/>
  <c r="T239" i="202"/>
  <c r="U239" i="202"/>
  <c r="V239" i="202"/>
  <c r="W239" i="202"/>
  <c r="AA239" i="202"/>
  <c r="AB239" i="202"/>
  <c r="AC239" i="202"/>
  <c r="AD239" i="202"/>
  <c r="AE239" i="202"/>
  <c r="AF239" i="202"/>
  <c r="AG239" i="202"/>
  <c r="AH239" i="202"/>
  <c r="AI239" i="202"/>
  <c r="AJ239" i="202"/>
  <c r="AK239" i="202"/>
  <c r="AL239" i="202"/>
  <c r="AM239" i="202"/>
  <c r="AN239" i="202"/>
  <c r="AO239" i="202"/>
  <c r="AP239" i="202"/>
  <c r="AQ239" i="202"/>
  <c r="AR239" i="202"/>
  <c r="AS239" i="202"/>
  <c r="AT239" i="202"/>
  <c r="AU239" i="202"/>
  <c r="AV239" i="202"/>
  <c r="AW239" i="202"/>
  <c r="AX239" i="202"/>
  <c r="AY239" i="202"/>
  <c r="AZ239" i="202"/>
  <c r="BA239" i="202"/>
  <c r="BB239" i="202"/>
  <c r="BC239" i="202"/>
  <c r="BD239" i="202"/>
  <c r="BE239" i="202"/>
  <c r="BF239" i="202"/>
  <c r="BG239" i="202"/>
  <c r="BH239" i="202"/>
  <c r="BI239" i="202"/>
  <c r="BJ239" i="202"/>
  <c r="BK239" i="202"/>
  <c r="BL239" i="202"/>
  <c r="BM239" i="202"/>
  <c r="BN239" i="202"/>
  <c r="BO239" i="202"/>
  <c r="BP239" i="202"/>
  <c r="BQ239" i="202"/>
  <c r="BR239" i="202"/>
  <c r="BS239" i="202"/>
  <c r="A240" i="202"/>
  <c r="B240" i="202"/>
  <c r="C240" i="202"/>
  <c r="D240" i="202"/>
  <c r="E240" i="202"/>
  <c r="F240" i="202"/>
  <c r="G240" i="202"/>
  <c r="H240" i="202"/>
  <c r="I240" i="202"/>
  <c r="J240" i="202"/>
  <c r="K240" i="202"/>
  <c r="L240" i="202"/>
  <c r="M240" i="202"/>
  <c r="N240" i="202"/>
  <c r="O240" i="202"/>
  <c r="P240" i="202"/>
  <c r="Q240" i="202"/>
  <c r="R240" i="202"/>
  <c r="S240" i="202"/>
  <c r="T240" i="202"/>
  <c r="U240" i="202"/>
  <c r="V240" i="202"/>
  <c r="W240" i="202"/>
  <c r="AA240" i="202"/>
  <c r="AB240" i="202"/>
  <c r="AC240" i="202"/>
  <c r="AD240" i="202"/>
  <c r="AE240" i="202"/>
  <c r="AF240" i="202"/>
  <c r="AG240" i="202"/>
  <c r="AH240" i="202"/>
  <c r="AI240" i="202"/>
  <c r="AJ240" i="202"/>
  <c r="AK240" i="202"/>
  <c r="AL240" i="202"/>
  <c r="AM240" i="202"/>
  <c r="AN240" i="202"/>
  <c r="AO240" i="202"/>
  <c r="AP240" i="202"/>
  <c r="AQ240" i="202"/>
  <c r="AR240" i="202"/>
  <c r="AS240" i="202"/>
  <c r="AT240" i="202"/>
  <c r="AU240" i="202"/>
  <c r="AV240" i="202"/>
  <c r="AW240" i="202"/>
  <c r="AX240" i="202"/>
  <c r="AY240" i="202"/>
  <c r="AZ240" i="202"/>
  <c r="BA240" i="202"/>
  <c r="BB240" i="202"/>
  <c r="BC240" i="202"/>
  <c r="BD240" i="202"/>
  <c r="BE240" i="202"/>
  <c r="BF240" i="202"/>
  <c r="BG240" i="202"/>
  <c r="BH240" i="202"/>
  <c r="BI240" i="202"/>
  <c r="BJ240" i="202"/>
  <c r="BK240" i="202"/>
  <c r="BL240" i="202"/>
  <c r="BM240" i="202"/>
  <c r="BN240" i="202"/>
  <c r="BO240" i="202"/>
  <c r="BP240" i="202"/>
  <c r="BQ240" i="202"/>
  <c r="BR240" i="202"/>
  <c r="BS240" i="202"/>
  <c r="A241" i="202"/>
  <c r="B241" i="202"/>
  <c r="C241" i="202"/>
  <c r="D241" i="202"/>
  <c r="E241" i="202"/>
  <c r="F241" i="202"/>
  <c r="G241" i="202"/>
  <c r="H241" i="202"/>
  <c r="I241" i="202"/>
  <c r="J241" i="202"/>
  <c r="K241" i="202"/>
  <c r="L241" i="202"/>
  <c r="M241" i="202"/>
  <c r="N241" i="202"/>
  <c r="O241" i="202"/>
  <c r="P241" i="202"/>
  <c r="Q241" i="202"/>
  <c r="R241" i="202"/>
  <c r="S241" i="202"/>
  <c r="T241" i="202"/>
  <c r="U241" i="202"/>
  <c r="V241" i="202"/>
  <c r="W241" i="202"/>
  <c r="AA241" i="202"/>
  <c r="AB241" i="202"/>
  <c r="AC241" i="202"/>
  <c r="AD241" i="202"/>
  <c r="AE241" i="202"/>
  <c r="AF241" i="202"/>
  <c r="AG241" i="202"/>
  <c r="AH241" i="202"/>
  <c r="AI241" i="202"/>
  <c r="AJ241" i="202"/>
  <c r="AK241" i="202"/>
  <c r="AL241" i="202"/>
  <c r="AM241" i="202"/>
  <c r="AN241" i="202"/>
  <c r="AO241" i="202"/>
  <c r="AP241" i="202"/>
  <c r="AQ241" i="202"/>
  <c r="AR241" i="202"/>
  <c r="AS241" i="202"/>
  <c r="AT241" i="202"/>
  <c r="AU241" i="202"/>
  <c r="AV241" i="202"/>
  <c r="AW241" i="202"/>
  <c r="AX241" i="202"/>
  <c r="AY241" i="202"/>
  <c r="AZ241" i="202"/>
  <c r="BA241" i="202"/>
  <c r="BB241" i="202"/>
  <c r="BC241" i="202"/>
  <c r="BD241" i="202"/>
  <c r="BE241" i="202"/>
  <c r="BF241" i="202"/>
  <c r="BG241" i="202"/>
  <c r="BH241" i="202"/>
  <c r="BI241" i="202"/>
  <c r="BJ241" i="202"/>
  <c r="BK241" i="202"/>
  <c r="BL241" i="202"/>
  <c r="BM241" i="202"/>
  <c r="BN241" i="202"/>
  <c r="BO241" i="202"/>
  <c r="BP241" i="202"/>
  <c r="BQ241" i="202"/>
  <c r="BR241" i="202"/>
  <c r="BS241" i="202"/>
  <c r="A242" i="202"/>
  <c r="B242" i="202"/>
  <c r="C242" i="202"/>
  <c r="D242" i="202"/>
  <c r="E242" i="202"/>
  <c r="F242" i="202"/>
  <c r="G242" i="202"/>
  <c r="H242" i="202"/>
  <c r="I242" i="202"/>
  <c r="J242" i="202"/>
  <c r="K242" i="202"/>
  <c r="L242" i="202"/>
  <c r="M242" i="202"/>
  <c r="N242" i="202"/>
  <c r="O242" i="202"/>
  <c r="P242" i="202"/>
  <c r="Q242" i="202"/>
  <c r="R242" i="202"/>
  <c r="S242" i="202"/>
  <c r="T242" i="202"/>
  <c r="U242" i="202"/>
  <c r="V242" i="202"/>
  <c r="W242" i="202"/>
  <c r="AA242" i="202"/>
  <c r="AB242" i="202"/>
  <c r="AC242" i="202"/>
  <c r="AD242" i="202"/>
  <c r="AE242" i="202"/>
  <c r="AF242" i="202"/>
  <c r="AG242" i="202"/>
  <c r="AH242" i="202"/>
  <c r="AI242" i="202"/>
  <c r="AJ242" i="202"/>
  <c r="AK242" i="202"/>
  <c r="AL242" i="202"/>
  <c r="AM242" i="202"/>
  <c r="AN242" i="202"/>
  <c r="AO242" i="202"/>
  <c r="AP242" i="202"/>
  <c r="AQ242" i="202"/>
  <c r="AR242" i="202"/>
  <c r="AS242" i="202"/>
  <c r="AT242" i="202"/>
  <c r="AU242" i="202"/>
  <c r="AV242" i="202"/>
  <c r="AW242" i="202"/>
  <c r="AX242" i="202"/>
  <c r="AY242" i="202"/>
  <c r="AZ242" i="202"/>
  <c r="BA242" i="202"/>
  <c r="BB242" i="202"/>
  <c r="BC242" i="202"/>
  <c r="BD242" i="202"/>
  <c r="BE242" i="202"/>
  <c r="BF242" i="202"/>
  <c r="BG242" i="202"/>
  <c r="BH242" i="202"/>
  <c r="BI242" i="202"/>
  <c r="BJ242" i="202"/>
  <c r="BK242" i="202"/>
  <c r="BL242" i="202"/>
  <c r="BM242" i="202"/>
  <c r="BN242" i="202"/>
  <c r="BO242" i="202"/>
  <c r="BP242" i="202"/>
  <c r="BQ242" i="202"/>
  <c r="BR242" i="202"/>
  <c r="BS242" i="202"/>
  <c r="A243" i="202"/>
  <c r="B243" i="202"/>
  <c r="C243" i="202"/>
  <c r="D243" i="202"/>
  <c r="E243" i="202"/>
  <c r="F243" i="202"/>
  <c r="G243" i="202"/>
  <c r="H243" i="202"/>
  <c r="I243" i="202"/>
  <c r="J243" i="202"/>
  <c r="K243" i="202"/>
  <c r="L243" i="202"/>
  <c r="M243" i="202"/>
  <c r="N243" i="202"/>
  <c r="O243" i="202"/>
  <c r="P243" i="202"/>
  <c r="Q243" i="202"/>
  <c r="R243" i="202"/>
  <c r="S243" i="202"/>
  <c r="T243" i="202"/>
  <c r="U243" i="202"/>
  <c r="V243" i="202"/>
  <c r="W243" i="202"/>
  <c r="AA243" i="202"/>
  <c r="AB243" i="202"/>
  <c r="AC243" i="202"/>
  <c r="AD243" i="202"/>
  <c r="AE243" i="202"/>
  <c r="AF243" i="202"/>
  <c r="AG243" i="202"/>
  <c r="AH243" i="202"/>
  <c r="AI243" i="202"/>
  <c r="AJ243" i="202"/>
  <c r="AK243" i="202"/>
  <c r="AL243" i="202"/>
  <c r="AM243" i="202"/>
  <c r="AN243" i="202"/>
  <c r="AO243" i="202"/>
  <c r="AP243" i="202"/>
  <c r="AQ243" i="202"/>
  <c r="AR243" i="202"/>
  <c r="AS243" i="202"/>
  <c r="AT243" i="202"/>
  <c r="AU243" i="202"/>
  <c r="AV243" i="202"/>
  <c r="AW243" i="202"/>
  <c r="AX243" i="202"/>
  <c r="AY243" i="202"/>
  <c r="AZ243" i="202"/>
  <c r="BA243" i="202"/>
  <c r="BB243" i="202"/>
  <c r="BC243" i="202"/>
  <c r="BD243" i="202"/>
  <c r="BE243" i="202"/>
  <c r="BF243" i="202"/>
  <c r="BG243" i="202"/>
  <c r="BH243" i="202"/>
  <c r="BI243" i="202"/>
  <c r="BJ243" i="202"/>
  <c r="BK243" i="202"/>
  <c r="BL243" i="202"/>
  <c r="BM243" i="202"/>
  <c r="BN243" i="202"/>
  <c r="BO243" i="202"/>
  <c r="BP243" i="202"/>
  <c r="BQ243" i="202"/>
  <c r="BR243" i="202"/>
  <c r="BS243" i="202"/>
  <c r="A244" i="202"/>
  <c r="B244" i="202"/>
  <c r="C244" i="202"/>
  <c r="D244" i="202"/>
  <c r="E244" i="202"/>
  <c r="F244" i="202"/>
  <c r="G244" i="202"/>
  <c r="H244" i="202"/>
  <c r="I244" i="202"/>
  <c r="J244" i="202"/>
  <c r="K244" i="202"/>
  <c r="L244" i="202"/>
  <c r="M244" i="202"/>
  <c r="N244" i="202"/>
  <c r="O244" i="202"/>
  <c r="P244" i="202"/>
  <c r="Q244" i="202"/>
  <c r="R244" i="202"/>
  <c r="S244" i="202"/>
  <c r="T244" i="202"/>
  <c r="U244" i="202"/>
  <c r="V244" i="202"/>
  <c r="W244" i="202"/>
  <c r="AA244" i="202"/>
  <c r="AB244" i="202"/>
  <c r="AC244" i="202"/>
  <c r="AD244" i="202"/>
  <c r="AE244" i="202"/>
  <c r="AF244" i="202"/>
  <c r="AG244" i="202"/>
  <c r="AH244" i="202"/>
  <c r="AI244" i="202"/>
  <c r="AJ244" i="202"/>
  <c r="AK244" i="202"/>
  <c r="AL244" i="202"/>
  <c r="AM244" i="202"/>
  <c r="AN244" i="202"/>
  <c r="AO244" i="202"/>
  <c r="AP244" i="202"/>
  <c r="AQ244" i="202"/>
  <c r="AR244" i="202"/>
  <c r="AS244" i="202"/>
  <c r="AT244" i="202"/>
  <c r="AU244" i="202"/>
  <c r="AV244" i="202"/>
  <c r="AW244" i="202"/>
  <c r="AX244" i="202"/>
  <c r="AY244" i="202"/>
  <c r="AZ244" i="202"/>
  <c r="BA244" i="202"/>
  <c r="BB244" i="202"/>
  <c r="BC244" i="202"/>
  <c r="BD244" i="202"/>
  <c r="BE244" i="202"/>
  <c r="BF244" i="202"/>
  <c r="BG244" i="202"/>
  <c r="BH244" i="202"/>
  <c r="BI244" i="202"/>
  <c r="BJ244" i="202"/>
  <c r="BK244" i="202"/>
  <c r="BL244" i="202"/>
  <c r="BM244" i="202"/>
  <c r="BN244" i="202"/>
  <c r="BO244" i="202"/>
  <c r="BP244" i="202"/>
  <c r="BQ244" i="202"/>
  <c r="BR244" i="202"/>
  <c r="BS244" i="202"/>
  <c r="A245" i="202"/>
  <c r="B245" i="202"/>
  <c r="C245" i="202"/>
  <c r="D245" i="202"/>
  <c r="E245" i="202"/>
  <c r="F245" i="202"/>
  <c r="G245" i="202"/>
  <c r="H245" i="202"/>
  <c r="I245" i="202"/>
  <c r="J245" i="202"/>
  <c r="K245" i="202"/>
  <c r="L245" i="202"/>
  <c r="M245" i="202"/>
  <c r="N245" i="202"/>
  <c r="O245" i="202"/>
  <c r="P245" i="202"/>
  <c r="Q245" i="202"/>
  <c r="R245" i="202"/>
  <c r="S245" i="202"/>
  <c r="T245" i="202"/>
  <c r="U245" i="202"/>
  <c r="V245" i="202"/>
  <c r="W245" i="202"/>
  <c r="AA245" i="202"/>
  <c r="AB245" i="202"/>
  <c r="AC245" i="202"/>
  <c r="AD245" i="202"/>
  <c r="AE245" i="202"/>
  <c r="AF245" i="202"/>
  <c r="AG245" i="202"/>
  <c r="AH245" i="202"/>
  <c r="AI245" i="202"/>
  <c r="AJ245" i="202"/>
  <c r="AK245" i="202"/>
  <c r="AL245" i="202"/>
  <c r="AM245" i="202"/>
  <c r="AN245" i="202"/>
  <c r="AO245" i="202"/>
  <c r="AP245" i="202"/>
  <c r="AQ245" i="202"/>
  <c r="AR245" i="202"/>
  <c r="AS245" i="202"/>
  <c r="AT245" i="202"/>
  <c r="AU245" i="202"/>
  <c r="AV245" i="202"/>
  <c r="AW245" i="202"/>
  <c r="AX245" i="202"/>
  <c r="AY245" i="202"/>
  <c r="AZ245" i="202"/>
  <c r="BA245" i="202"/>
  <c r="BB245" i="202"/>
  <c r="BC245" i="202"/>
  <c r="BD245" i="202"/>
  <c r="BE245" i="202"/>
  <c r="BF245" i="202"/>
  <c r="BG245" i="202"/>
  <c r="BH245" i="202"/>
  <c r="BI245" i="202"/>
  <c r="BJ245" i="202"/>
  <c r="BK245" i="202"/>
  <c r="BL245" i="202"/>
  <c r="BM245" i="202"/>
  <c r="BN245" i="202"/>
  <c r="BO245" i="202"/>
  <c r="BP245" i="202"/>
  <c r="BQ245" i="202"/>
  <c r="BR245" i="202"/>
  <c r="BS245" i="202"/>
  <c r="A246" i="202"/>
  <c r="B246" i="202"/>
  <c r="C246" i="202"/>
  <c r="D246" i="202"/>
  <c r="E246" i="202"/>
  <c r="F246" i="202"/>
  <c r="G246" i="202"/>
  <c r="H246" i="202"/>
  <c r="I246" i="202"/>
  <c r="J246" i="202"/>
  <c r="K246" i="202"/>
  <c r="L246" i="202"/>
  <c r="M246" i="202"/>
  <c r="N246" i="202"/>
  <c r="O246" i="202"/>
  <c r="P246" i="202"/>
  <c r="Q246" i="202"/>
  <c r="R246" i="202"/>
  <c r="S246" i="202"/>
  <c r="T246" i="202"/>
  <c r="U246" i="202"/>
  <c r="V246" i="202"/>
  <c r="W246" i="202"/>
  <c r="AA246" i="202"/>
  <c r="AB246" i="202"/>
  <c r="AC246" i="202"/>
  <c r="AD246" i="202"/>
  <c r="AE246" i="202"/>
  <c r="AF246" i="202"/>
  <c r="AG246" i="202"/>
  <c r="AH246" i="202"/>
  <c r="AI246" i="202"/>
  <c r="AJ246" i="202"/>
  <c r="AK246" i="202"/>
  <c r="AL246" i="202"/>
  <c r="AM246" i="202"/>
  <c r="AN246" i="202"/>
  <c r="AO246" i="202"/>
  <c r="AP246" i="202"/>
  <c r="AQ246" i="202"/>
  <c r="AR246" i="202"/>
  <c r="AS246" i="202"/>
  <c r="AT246" i="202"/>
  <c r="AU246" i="202"/>
  <c r="AV246" i="202"/>
  <c r="AW246" i="202"/>
  <c r="AX246" i="202"/>
  <c r="AY246" i="202"/>
  <c r="AZ246" i="202"/>
  <c r="BA246" i="202"/>
  <c r="BB246" i="202"/>
  <c r="BC246" i="202"/>
  <c r="BD246" i="202"/>
  <c r="BE246" i="202"/>
  <c r="BF246" i="202"/>
  <c r="BG246" i="202"/>
  <c r="BH246" i="202"/>
  <c r="BI246" i="202"/>
  <c r="BJ246" i="202"/>
  <c r="BK246" i="202"/>
  <c r="BL246" i="202"/>
  <c r="BM246" i="202"/>
  <c r="BN246" i="202"/>
  <c r="BO246" i="202"/>
  <c r="BP246" i="202"/>
  <c r="BQ246" i="202"/>
  <c r="BR246" i="202"/>
  <c r="BS246" i="202"/>
  <c r="A247" i="202"/>
  <c r="B247" i="202"/>
  <c r="C247" i="202"/>
  <c r="D247" i="202"/>
  <c r="E247" i="202"/>
  <c r="F247" i="202"/>
  <c r="G247" i="202"/>
  <c r="H247" i="202"/>
  <c r="I247" i="202"/>
  <c r="J247" i="202"/>
  <c r="K247" i="202"/>
  <c r="L247" i="202"/>
  <c r="M247" i="202"/>
  <c r="N247" i="202"/>
  <c r="O247" i="202"/>
  <c r="P247" i="202"/>
  <c r="Q247" i="202"/>
  <c r="R247" i="202"/>
  <c r="S247" i="202"/>
  <c r="T247" i="202"/>
  <c r="U247" i="202"/>
  <c r="V247" i="202"/>
  <c r="W247" i="202"/>
  <c r="AA247" i="202"/>
  <c r="AB247" i="202"/>
  <c r="AC247" i="202"/>
  <c r="AD247" i="202"/>
  <c r="AE247" i="202"/>
  <c r="AF247" i="202"/>
  <c r="AG247" i="202"/>
  <c r="AH247" i="202"/>
  <c r="AI247" i="202"/>
  <c r="AJ247" i="202"/>
  <c r="AK247" i="202"/>
  <c r="AL247" i="202"/>
  <c r="AM247" i="202"/>
  <c r="AN247" i="202"/>
  <c r="AO247" i="202"/>
  <c r="AP247" i="202"/>
  <c r="AQ247" i="202"/>
  <c r="AR247" i="202"/>
  <c r="AS247" i="202"/>
  <c r="AT247" i="202"/>
  <c r="AU247" i="202"/>
  <c r="AV247" i="202"/>
  <c r="AW247" i="202"/>
  <c r="AX247" i="202"/>
  <c r="AY247" i="202"/>
  <c r="AZ247" i="202"/>
  <c r="BA247" i="202"/>
  <c r="BB247" i="202"/>
  <c r="BC247" i="202"/>
  <c r="BD247" i="202"/>
  <c r="BE247" i="202"/>
  <c r="BF247" i="202"/>
  <c r="BG247" i="202"/>
  <c r="BH247" i="202"/>
  <c r="BI247" i="202"/>
  <c r="BJ247" i="202"/>
  <c r="BK247" i="202"/>
  <c r="BL247" i="202"/>
  <c r="BM247" i="202"/>
  <c r="BN247" i="202"/>
  <c r="BO247" i="202"/>
  <c r="BP247" i="202"/>
  <c r="BQ247" i="202"/>
  <c r="BR247" i="202"/>
  <c r="BS247" i="202"/>
  <c r="A248" i="202"/>
  <c r="B248" i="202"/>
  <c r="C248" i="202"/>
  <c r="D248" i="202"/>
  <c r="E248" i="202"/>
  <c r="F248" i="202"/>
  <c r="G248" i="202"/>
  <c r="H248" i="202"/>
  <c r="I248" i="202"/>
  <c r="J248" i="202"/>
  <c r="K248" i="202"/>
  <c r="L248" i="202"/>
  <c r="M248" i="202"/>
  <c r="N248" i="202"/>
  <c r="O248" i="202"/>
  <c r="P248" i="202"/>
  <c r="Q248" i="202"/>
  <c r="R248" i="202"/>
  <c r="S248" i="202"/>
  <c r="T248" i="202"/>
  <c r="U248" i="202"/>
  <c r="V248" i="202"/>
  <c r="W248" i="202"/>
  <c r="AA248" i="202"/>
  <c r="AB248" i="202"/>
  <c r="AC248" i="202"/>
  <c r="AD248" i="202"/>
  <c r="AE248" i="202"/>
  <c r="AF248" i="202"/>
  <c r="AG248" i="202"/>
  <c r="AH248" i="202"/>
  <c r="AI248" i="202"/>
  <c r="AJ248" i="202"/>
  <c r="AK248" i="202"/>
  <c r="AL248" i="202"/>
  <c r="AM248" i="202"/>
  <c r="AN248" i="202"/>
  <c r="AO248" i="202"/>
  <c r="AP248" i="202"/>
  <c r="AQ248" i="202"/>
  <c r="AR248" i="202"/>
  <c r="AS248" i="202"/>
  <c r="AT248" i="202"/>
  <c r="AU248" i="202"/>
  <c r="AV248" i="202"/>
  <c r="AW248" i="202"/>
  <c r="AX248" i="202"/>
  <c r="AY248" i="202"/>
  <c r="AZ248" i="202"/>
  <c r="BA248" i="202"/>
  <c r="BB248" i="202"/>
  <c r="BC248" i="202"/>
  <c r="BD248" i="202"/>
  <c r="BE248" i="202"/>
  <c r="BF248" i="202"/>
  <c r="BG248" i="202"/>
  <c r="BH248" i="202"/>
  <c r="BI248" i="202"/>
  <c r="BJ248" i="202"/>
  <c r="BK248" i="202"/>
  <c r="BL248" i="202"/>
  <c r="BM248" i="202"/>
  <c r="BN248" i="202"/>
  <c r="BO248" i="202"/>
  <c r="BP248" i="202"/>
  <c r="BQ248" i="202"/>
  <c r="BR248" i="202"/>
  <c r="BS248" i="202"/>
  <c r="A249" i="202"/>
  <c r="B249" i="202"/>
  <c r="C249" i="202"/>
  <c r="D249" i="202"/>
  <c r="E249" i="202"/>
  <c r="F249" i="202"/>
  <c r="G249" i="202"/>
  <c r="H249" i="202"/>
  <c r="I249" i="202"/>
  <c r="J249" i="202"/>
  <c r="K249" i="202"/>
  <c r="L249" i="202"/>
  <c r="M249" i="202"/>
  <c r="N249" i="202"/>
  <c r="O249" i="202"/>
  <c r="P249" i="202"/>
  <c r="Q249" i="202"/>
  <c r="R249" i="202"/>
  <c r="S249" i="202"/>
  <c r="T249" i="202"/>
  <c r="U249" i="202"/>
  <c r="V249" i="202"/>
  <c r="W249" i="202"/>
  <c r="AA249" i="202"/>
  <c r="AB249" i="202"/>
  <c r="AC249" i="202"/>
  <c r="AD249" i="202"/>
  <c r="AE249" i="202"/>
  <c r="AF249" i="202"/>
  <c r="AG249" i="202"/>
  <c r="AH249" i="202"/>
  <c r="AI249" i="202"/>
  <c r="AJ249" i="202"/>
  <c r="AK249" i="202"/>
  <c r="AL249" i="202"/>
  <c r="AM249" i="202"/>
  <c r="AN249" i="202"/>
  <c r="AO249" i="202"/>
  <c r="AP249" i="202"/>
  <c r="AQ249" i="202"/>
  <c r="AR249" i="202"/>
  <c r="AS249" i="202"/>
  <c r="AT249" i="202"/>
  <c r="AU249" i="202"/>
  <c r="AV249" i="202"/>
  <c r="AW249" i="202"/>
  <c r="AX249" i="202"/>
  <c r="AY249" i="202"/>
  <c r="AZ249" i="202"/>
  <c r="BA249" i="202"/>
  <c r="BB249" i="202"/>
  <c r="BC249" i="202"/>
  <c r="BD249" i="202"/>
  <c r="BE249" i="202"/>
  <c r="BF249" i="202"/>
  <c r="BG249" i="202"/>
  <c r="BH249" i="202"/>
  <c r="BI249" i="202"/>
  <c r="BJ249" i="202"/>
  <c r="BK249" i="202"/>
  <c r="BL249" i="202"/>
  <c r="BM249" i="202"/>
  <c r="BN249" i="202"/>
  <c r="BO249" i="202"/>
  <c r="BP249" i="202"/>
  <c r="BQ249" i="202"/>
  <c r="BR249" i="202"/>
  <c r="BS249" i="202"/>
  <c r="A250" i="202"/>
  <c r="B250" i="202"/>
  <c r="C250" i="202"/>
  <c r="D250" i="202"/>
  <c r="E250" i="202"/>
  <c r="F250" i="202"/>
  <c r="G250" i="202"/>
  <c r="H250" i="202"/>
  <c r="I250" i="202"/>
  <c r="J250" i="202"/>
  <c r="K250" i="202"/>
  <c r="L250" i="202"/>
  <c r="M250" i="202"/>
  <c r="N250" i="202"/>
  <c r="O250" i="202"/>
  <c r="P250" i="202"/>
  <c r="Q250" i="202"/>
  <c r="R250" i="202"/>
  <c r="S250" i="202"/>
  <c r="T250" i="202"/>
  <c r="U250" i="202"/>
  <c r="V250" i="202"/>
  <c r="W250" i="202"/>
  <c r="AA250" i="202"/>
  <c r="AB250" i="202"/>
  <c r="AC250" i="202"/>
  <c r="AD250" i="202"/>
  <c r="AE250" i="202"/>
  <c r="AF250" i="202"/>
  <c r="AG250" i="202"/>
  <c r="AH250" i="202"/>
  <c r="AI250" i="202"/>
  <c r="AJ250" i="202"/>
  <c r="AK250" i="202"/>
  <c r="AL250" i="202"/>
  <c r="AM250" i="202"/>
  <c r="AN250" i="202"/>
  <c r="AO250" i="202"/>
  <c r="AP250" i="202"/>
  <c r="AQ250" i="202"/>
  <c r="AR250" i="202"/>
  <c r="AS250" i="202"/>
  <c r="AT250" i="202"/>
  <c r="AU250" i="202"/>
  <c r="AV250" i="202"/>
  <c r="AW250" i="202"/>
  <c r="AX250" i="202"/>
  <c r="AY250" i="202"/>
  <c r="AZ250" i="202"/>
  <c r="BA250" i="202"/>
  <c r="BB250" i="202"/>
  <c r="BC250" i="202"/>
  <c r="BD250" i="202"/>
  <c r="BE250" i="202"/>
  <c r="BF250" i="202"/>
  <c r="BG250" i="202"/>
  <c r="BH250" i="202"/>
  <c r="BI250" i="202"/>
  <c r="BJ250" i="202"/>
  <c r="BK250" i="202"/>
  <c r="BL250" i="202"/>
  <c r="BM250" i="202"/>
  <c r="BN250" i="202"/>
  <c r="BO250" i="202"/>
  <c r="BP250" i="202"/>
  <c r="BQ250" i="202"/>
  <c r="BR250" i="202"/>
  <c r="BS250" i="202"/>
  <c r="A251" i="202"/>
  <c r="B251" i="202"/>
  <c r="C251" i="202"/>
  <c r="D251" i="202"/>
  <c r="E251" i="202"/>
  <c r="F251" i="202"/>
  <c r="G251" i="202"/>
  <c r="H251" i="202"/>
  <c r="I251" i="202"/>
  <c r="J251" i="202"/>
  <c r="K251" i="202"/>
  <c r="L251" i="202"/>
  <c r="M251" i="202"/>
  <c r="N251" i="202"/>
  <c r="O251" i="202"/>
  <c r="P251" i="202"/>
  <c r="Q251" i="202"/>
  <c r="R251" i="202"/>
  <c r="S251" i="202"/>
  <c r="T251" i="202"/>
  <c r="U251" i="202"/>
  <c r="V251" i="202"/>
  <c r="W251" i="202"/>
  <c r="AA251" i="202"/>
  <c r="AB251" i="202"/>
  <c r="AC251" i="202"/>
  <c r="AD251" i="202"/>
  <c r="AE251" i="202"/>
  <c r="AF251" i="202"/>
  <c r="AG251" i="202"/>
  <c r="AH251" i="202"/>
  <c r="AI251" i="202"/>
  <c r="AJ251" i="202"/>
  <c r="AK251" i="202"/>
  <c r="AL251" i="202"/>
  <c r="AM251" i="202"/>
  <c r="AN251" i="202"/>
  <c r="AO251" i="202"/>
  <c r="AP251" i="202"/>
  <c r="AQ251" i="202"/>
  <c r="AR251" i="202"/>
  <c r="AS251" i="202"/>
  <c r="AT251" i="202"/>
  <c r="AU251" i="202"/>
  <c r="AV251" i="202"/>
  <c r="AW251" i="202"/>
  <c r="AX251" i="202"/>
  <c r="AY251" i="202"/>
  <c r="AZ251" i="202"/>
  <c r="BA251" i="202"/>
  <c r="BB251" i="202"/>
  <c r="BC251" i="202"/>
  <c r="BD251" i="202"/>
  <c r="BE251" i="202"/>
  <c r="BF251" i="202"/>
  <c r="BG251" i="202"/>
  <c r="BH251" i="202"/>
  <c r="BI251" i="202"/>
  <c r="BJ251" i="202"/>
  <c r="BK251" i="202"/>
  <c r="BL251" i="202"/>
  <c r="BM251" i="202"/>
  <c r="BN251" i="202"/>
  <c r="BO251" i="202"/>
  <c r="BP251" i="202"/>
  <c r="BQ251" i="202"/>
  <c r="BR251" i="202"/>
  <c r="BS251" i="202"/>
  <c r="A252" i="202"/>
  <c r="B252" i="202"/>
  <c r="C252" i="202"/>
  <c r="D252" i="202"/>
  <c r="E252" i="202"/>
  <c r="F252" i="202"/>
  <c r="G252" i="202"/>
  <c r="H252" i="202"/>
  <c r="I252" i="202"/>
  <c r="J252" i="202"/>
  <c r="K252" i="202"/>
  <c r="L252" i="202"/>
  <c r="M252" i="202"/>
  <c r="N252" i="202"/>
  <c r="O252" i="202"/>
  <c r="P252" i="202"/>
  <c r="Q252" i="202"/>
  <c r="R252" i="202"/>
  <c r="S252" i="202"/>
  <c r="T252" i="202"/>
  <c r="U252" i="202"/>
  <c r="V252" i="202"/>
  <c r="W252" i="202"/>
  <c r="AA252" i="202"/>
  <c r="AB252" i="202"/>
  <c r="AC252" i="202"/>
  <c r="AD252" i="202"/>
  <c r="AE252" i="202"/>
  <c r="AF252" i="202"/>
  <c r="AG252" i="202"/>
  <c r="AH252" i="202"/>
  <c r="AI252" i="202"/>
  <c r="AJ252" i="202"/>
  <c r="AK252" i="202"/>
  <c r="AL252" i="202"/>
  <c r="AM252" i="202"/>
  <c r="AN252" i="202"/>
  <c r="AO252" i="202"/>
  <c r="AP252" i="202"/>
  <c r="AQ252" i="202"/>
  <c r="AR252" i="202"/>
  <c r="AS252" i="202"/>
  <c r="AT252" i="202"/>
  <c r="AU252" i="202"/>
  <c r="AV252" i="202"/>
  <c r="AW252" i="202"/>
  <c r="AX252" i="202"/>
  <c r="AY252" i="202"/>
  <c r="AZ252" i="202"/>
  <c r="BA252" i="202"/>
  <c r="BB252" i="202"/>
  <c r="BC252" i="202"/>
  <c r="BD252" i="202"/>
  <c r="BE252" i="202"/>
  <c r="BF252" i="202"/>
  <c r="BG252" i="202"/>
  <c r="BH252" i="202"/>
  <c r="BI252" i="202"/>
  <c r="BJ252" i="202"/>
  <c r="BK252" i="202"/>
  <c r="BL252" i="202"/>
  <c r="BM252" i="202"/>
  <c r="BN252" i="202"/>
  <c r="BO252" i="202"/>
  <c r="BP252" i="202"/>
  <c r="BQ252" i="202"/>
  <c r="BR252" i="202"/>
  <c r="BS252" i="202"/>
  <c r="A253" i="202"/>
  <c r="B253" i="202"/>
  <c r="C253" i="202"/>
  <c r="D253" i="202"/>
  <c r="E253" i="202"/>
  <c r="F253" i="202"/>
  <c r="G253" i="202"/>
  <c r="H253" i="202"/>
  <c r="I253" i="202"/>
  <c r="J253" i="202"/>
  <c r="K253" i="202"/>
  <c r="L253" i="202"/>
  <c r="M253" i="202"/>
  <c r="N253" i="202"/>
  <c r="O253" i="202"/>
  <c r="P253" i="202"/>
  <c r="Q253" i="202"/>
  <c r="R253" i="202"/>
  <c r="S253" i="202"/>
  <c r="T253" i="202"/>
  <c r="U253" i="202"/>
  <c r="V253" i="202"/>
  <c r="W253" i="202"/>
  <c r="AA253" i="202"/>
  <c r="AB253" i="202"/>
  <c r="AC253" i="202"/>
  <c r="AD253" i="202"/>
  <c r="AE253" i="202"/>
  <c r="AF253" i="202"/>
  <c r="AG253" i="202"/>
  <c r="AH253" i="202"/>
  <c r="AI253" i="202"/>
  <c r="AJ253" i="202"/>
  <c r="AK253" i="202"/>
  <c r="AL253" i="202"/>
  <c r="AM253" i="202"/>
  <c r="AN253" i="202"/>
  <c r="AO253" i="202"/>
  <c r="AP253" i="202"/>
  <c r="AQ253" i="202"/>
  <c r="AR253" i="202"/>
  <c r="AS253" i="202"/>
  <c r="AT253" i="202"/>
  <c r="AU253" i="202"/>
  <c r="AV253" i="202"/>
  <c r="AW253" i="202"/>
  <c r="AX253" i="202"/>
  <c r="AY253" i="202"/>
  <c r="AZ253" i="202"/>
  <c r="BA253" i="202"/>
  <c r="BB253" i="202"/>
  <c r="BC253" i="202"/>
  <c r="BD253" i="202"/>
  <c r="BE253" i="202"/>
  <c r="BF253" i="202"/>
  <c r="BG253" i="202"/>
  <c r="BH253" i="202"/>
  <c r="BI253" i="202"/>
  <c r="BJ253" i="202"/>
  <c r="BK253" i="202"/>
  <c r="BL253" i="202"/>
  <c r="BM253" i="202"/>
  <c r="BN253" i="202"/>
  <c r="BO253" i="202"/>
  <c r="BP253" i="202"/>
  <c r="BQ253" i="202"/>
  <c r="BR253" i="202"/>
  <c r="BS253" i="202"/>
  <c r="A254" i="202"/>
  <c r="B254" i="202"/>
  <c r="C254" i="202"/>
  <c r="D254" i="202"/>
  <c r="E254" i="202"/>
  <c r="F254" i="202"/>
  <c r="G254" i="202"/>
  <c r="H254" i="202"/>
  <c r="I254" i="202"/>
  <c r="J254" i="202"/>
  <c r="K254" i="202"/>
  <c r="L254" i="202"/>
  <c r="M254" i="202"/>
  <c r="N254" i="202"/>
  <c r="O254" i="202"/>
  <c r="P254" i="202"/>
  <c r="Q254" i="202"/>
  <c r="R254" i="202"/>
  <c r="S254" i="202"/>
  <c r="T254" i="202"/>
  <c r="U254" i="202"/>
  <c r="V254" i="202"/>
  <c r="W254" i="202"/>
  <c r="AA254" i="202"/>
  <c r="AB254" i="202"/>
  <c r="AC254" i="202"/>
  <c r="AD254" i="202"/>
  <c r="AE254" i="202"/>
  <c r="AF254" i="202"/>
  <c r="AG254" i="202"/>
  <c r="AH254" i="202"/>
  <c r="AI254" i="202"/>
  <c r="AJ254" i="202"/>
  <c r="AK254" i="202"/>
  <c r="AL254" i="202"/>
  <c r="AM254" i="202"/>
  <c r="AN254" i="202"/>
  <c r="AO254" i="202"/>
  <c r="AP254" i="202"/>
  <c r="AQ254" i="202"/>
  <c r="AR254" i="202"/>
  <c r="AS254" i="202"/>
  <c r="AT254" i="202"/>
  <c r="AU254" i="202"/>
  <c r="AV254" i="202"/>
  <c r="AW254" i="202"/>
  <c r="AX254" i="202"/>
  <c r="AY254" i="202"/>
  <c r="AZ254" i="202"/>
  <c r="BA254" i="202"/>
  <c r="BB254" i="202"/>
  <c r="BC254" i="202"/>
  <c r="BD254" i="202"/>
  <c r="BE254" i="202"/>
  <c r="BF254" i="202"/>
  <c r="BG254" i="202"/>
  <c r="BH254" i="202"/>
  <c r="BI254" i="202"/>
  <c r="BJ254" i="202"/>
  <c r="BK254" i="202"/>
  <c r="BL254" i="202"/>
  <c r="BM254" i="202"/>
  <c r="BN254" i="202"/>
  <c r="BO254" i="202"/>
  <c r="BP254" i="202"/>
  <c r="BQ254" i="202"/>
  <c r="BR254" i="202"/>
  <c r="BS254" i="202"/>
  <c r="A255" i="202"/>
  <c r="B255" i="202"/>
  <c r="C255" i="202"/>
  <c r="D255" i="202"/>
  <c r="E255" i="202"/>
  <c r="F255" i="202"/>
  <c r="G255" i="202"/>
  <c r="H255" i="202"/>
  <c r="I255" i="202"/>
  <c r="J255" i="202"/>
  <c r="K255" i="202"/>
  <c r="L255" i="202"/>
  <c r="M255" i="202"/>
  <c r="N255" i="202"/>
  <c r="O255" i="202"/>
  <c r="P255" i="202"/>
  <c r="Q255" i="202"/>
  <c r="R255" i="202"/>
  <c r="S255" i="202"/>
  <c r="T255" i="202"/>
  <c r="U255" i="202"/>
  <c r="V255" i="202"/>
  <c r="W255" i="202"/>
  <c r="AA255" i="202"/>
  <c r="AB255" i="202"/>
  <c r="AC255" i="202"/>
  <c r="AD255" i="202"/>
  <c r="AE255" i="202"/>
  <c r="AF255" i="202"/>
  <c r="AG255" i="202"/>
  <c r="AH255" i="202"/>
  <c r="AI255" i="202"/>
  <c r="AJ255" i="202"/>
  <c r="AK255" i="202"/>
  <c r="AL255" i="202"/>
  <c r="AM255" i="202"/>
  <c r="AN255" i="202"/>
  <c r="AO255" i="202"/>
  <c r="AP255" i="202"/>
  <c r="AQ255" i="202"/>
  <c r="AR255" i="202"/>
  <c r="AS255" i="202"/>
  <c r="AT255" i="202"/>
  <c r="AU255" i="202"/>
  <c r="AV255" i="202"/>
  <c r="AW255" i="202"/>
  <c r="AX255" i="202"/>
  <c r="AY255" i="202"/>
  <c r="AZ255" i="202"/>
  <c r="BA255" i="202"/>
  <c r="BB255" i="202"/>
  <c r="BC255" i="202"/>
  <c r="BD255" i="202"/>
  <c r="BE255" i="202"/>
  <c r="BF255" i="202"/>
  <c r="BG255" i="202"/>
  <c r="BH255" i="202"/>
  <c r="BI255" i="202"/>
  <c r="BJ255" i="202"/>
  <c r="BK255" i="202"/>
  <c r="BL255" i="202"/>
  <c r="BM255" i="202"/>
  <c r="BN255" i="202"/>
  <c r="BO255" i="202"/>
  <c r="BP255" i="202"/>
  <c r="BQ255" i="202"/>
  <c r="BR255" i="202"/>
  <c r="BS255" i="202"/>
  <c r="A256" i="202"/>
  <c r="B256" i="202"/>
  <c r="C256" i="202"/>
  <c r="D256" i="202"/>
  <c r="E256" i="202"/>
  <c r="F256" i="202"/>
  <c r="G256" i="202"/>
  <c r="H256" i="202"/>
  <c r="I256" i="202"/>
  <c r="J256" i="202"/>
  <c r="K256" i="202"/>
  <c r="L256" i="202"/>
  <c r="M256" i="202"/>
  <c r="N256" i="202"/>
  <c r="O256" i="202"/>
  <c r="P256" i="202"/>
  <c r="Q256" i="202"/>
  <c r="R256" i="202"/>
  <c r="S256" i="202"/>
  <c r="T256" i="202"/>
  <c r="U256" i="202"/>
  <c r="V256" i="202"/>
  <c r="W256" i="202"/>
  <c r="AA256" i="202"/>
  <c r="AB256" i="202"/>
  <c r="AC256" i="202"/>
  <c r="AD256" i="202"/>
  <c r="AE256" i="202"/>
  <c r="AF256" i="202"/>
  <c r="AG256" i="202"/>
  <c r="AH256" i="202"/>
  <c r="AI256" i="202"/>
  <c r="AJ256" i="202"/>
  <c r="AK256" i="202"/>
  <c r="AL256" i="202"/>
  <c r="AM256" i="202"/>
  <c r="AN256" i="202"/>
  <c r="AO256" i="202"/>
  <c r="AP256" i="202"/>
  <c r="AQ256" i="202"/>
  <c r="AR256" i="202"/>
  <c r="AS256" i="202"/>
  <c r="AT256" i="202"/>
  <c r="AU256" i="202"/>
  <c r="AV256" i="202"/>
  <c r="AW256" i="202"/>
  <c r="AX256" i="202"/>
  <c r="AY256" i="202"/>
  <c r="AZ256" i="202"/>
  <c r="BA256" i="202"/>
  <c r="BB256" i="202"/>
  <c r="BC256" i="202"/>
  <c r="BD256" i="202"/>
  <c r="BE256" i="202"/>
  <c r="BF256" i="202"/>
  <c r="BG256" i="202"/>
  <c r="BH256" i="202"/>
  <c r="BI256" i="202"/>
  <c r="BJ256" i="202"/>
  <c r="BK256" i="202"/>
  <c r="BL256" i="202"/>
  <c r="BM256" i="202"/>
  <c r="BN256" i="202"/>
  <c r="BO256" i="202"/>
  <c r="BP256" i="202"/>
  <c r="BQ256" i="202"/>
  <c r="BR256" i="202"/>
  <c r="BS256" i="202"/>
  <c r="A257" i="202"/>
  <c r="B257" i="202"/>
  <c r="C257" i="202"/>
  <c r="D257" i="202"/>
  <c r="E257" i="202"/>
  <c r="F257" i="202"/>
  <c r="G257" i="202"/>
  <c r="H257" i="202"/>
  <c r="I257" i="202"/>
  <c r="J257" i="202"/>
  <c r="K257" i="202"/>
  <c r="L257" i="202"/>
  <c r="M257" i="202"/>
  <c r="N257" i="202"/>
  <c r="O257" i="202"/>
  <c r="P257" i="202"/>
  <c r="Q257" i="202"/>
  <c r="R257" i="202"/>
  <c r="S257" i="202"/>
  <c r="T257" i="202"/>
  <c r="U257" i="202"/>
  <c r="V257" i="202"/>
  <c r="W257" i="202"/>
  <c r="AA257" i="202"/>
  <c r="AB257" i="202"/>
  <c r="AC257" i="202"/>
  <c r="AD257" i="202"/>
  <c r="AE257" i="202"/>
  <c r="AF257" i="202"/>
  <c r="AG257" i="202"/>
  <c r="AH257" i="202"/>
  <c r="AI257" i="202"/>
  <c r="AJ257" i="202"/>
  <c r="AK257" i="202"/>
  <c r="AL257" i="202"/>
  <c r="AM257" i="202"/>
  <c r="AN257" i="202"/>
  <c r="AO257" i="202"/>
  <c r="AP257" i="202"/>
  <c r="AQ257" i="202"/>
  <c r="AR257" i="202"/>
  <c r="AS257" i="202"/>
  <c r="AT257" i="202"/>
  <c r="AU257" i="202"/>
  <c r="AV257" i="202"/>
  <c r="AW257" i="202"/>
  <c r="AX257" i="202"/>
  <c r="AY257" i="202"/>
  <c r="AZ257" i="202"/>
  <c r="BA257" i="202"/>
  <c r="BB257" i="202"/>
  <c r="BC257" i="202"/>
  <c r="BD257" i="202"/>
  <c r="BE257" i="202"/>
  <c r="BF257" i="202"/>
  <c r="BG257" i="202"/>
  <c r="BH257" i="202"/>
  <c r="BI257" i="202"/>
  <c r="BJ257" i="202"/>
  <c r="BK257" i="202"/>
  <c r="BL257" i="202"/>
  <c r="BM257" i="202"/>
  <c r="BN257" i="202"/>
  <c r="BO257" i="202"/>
  <c r="BP257" i="202"/>
  <c r="BQ257" i="202"/>
  <c r="BR257" i="202"/>
  <c r="BS257" i="202"/>
  <c r="A258" i="202"/>
  <c r="B258" i="202"/>
  <c r="C258" i="202"/>
  <c r="D258" i="202"/>
  <c r="E258" i="202"/>
  <c r="F258" i="202"/>
  <c r="G258" i="202"/>
  <c r="H258" i="202"/>
  <c r="I258" i="202"/>
  <c r="J258" i="202"/>
  <c r="K258" i="202"/>
  <c r="L258" i="202"/>
  <c r="M258" i="202"/>
  <c r="N258" i="202"/>
  <c r="O258" i="202"/>
  <c r="P258" i="202"/>
  <c r="Q258" i="202"/>
  <c r="R258" i="202"/>
  <c r="S258" i="202"/>
  <c r="T258" i="202"/>
  <c r="U258" i="202"/>
  <c r="V258" i="202"/>
  <c r="W258" i="202"/>
  <c r="AA258" i="202"/>
  <c r="AB258" i="202"/>
  <c r="AC258" i="202"/>
  <c r="AD258" i="202"/>
  <c r="AE258" i="202"/>
  <c r="AF258" i="202"/>
  <c r="AG258" i="202"/>
  <c r="AH258" i="202"/>
  <c r="AI258" i="202"/>
  <c r="AJ258" i="202"/>
  <c r="AK258" i="202"/>
  <c r="AL258" i="202"/>
  <c r="AM258" i="202"/>
  <c r="AN258" i="202"/>
  <c r="AO258" i="202"/>
  <c r="AP258" i="202"/>
  <c r="AQ258" i="202"/>
  <c r="AR258" i="202"/>
  <c r="AS258" i="202"/>
  <c r="AT258" i="202"/>
  <c r="AU258" i="202"/>
  <c r="AV258" i="202"/>
  <c r="AW258" i="202"/>
  <c r="AX258" i="202"/>
  <c r="AY258" i="202"/>
  <c r="AZ258" i="202"/>
  <c r="BA258" i="202"/>
  <c r="BB258" i="202"/>
  <c r="BC258" i="202"/>
  <c r="BD258" i="202"/>
  <c r="BE258" i="202"/>
  <c r="BF258" i="202"/>
  <c r="BG258" i="202"/>
  <c r="BH258" i="202"/>
  <c r="BI258" i="202"/>
  <c r="BJ258" i="202"/>
  <c r="BK258" i="202"/>
  <c r="BL258" i="202"/>
  <c r="BM258" i="202"/>
  <c r="BN258" i="202"/>
  <c r="BO258" i="202"/>
  <c r="BP258" i="202"/>
  <c r="BQ258" i="202"/>
  <c r="BR258" i="202"/>
  <c r="BS258" i="202"/>
  <c r="A259" i="202"/>
  <c r="B259" i="202"/>
  <c r="C259" i="202"/>
  <c r="D259" i="202"/>
  <c r="E259" i="202"/>
  <c r="F259" i="202"/>
  <c r="G259" i="202"/>
  <c r="H259" i="202"/>
  <c r="I259" i="202"/>
  <c r="J259" i="202"/>
  <c r="K259" i="202"/>
  <c r="L259" i="202"/>
  <c r="M259" i="202"/>
  <c r="N259" i="202"/>
  <c r="O259" i="202"/>
  <c r="P259" i="202"/>
  <c r="Q259" i="202"/>
  <c r="R259" i="202"/>
  <c r="S259" i="202"/>
  <c r="T259" i="202"/>
  <c r="U259" i="202"/>
  <c r="V259" i="202"/>
  <c r="W259" i="202"/>
  <c r="AA259" i="202"/>
  <c r="AB259" i="202"/>
  <c r="AC259" i="202"/>
  <c r="AD259" i="202"/>
  <c r="AE259" i="202"/>
  <c r="AF259" i="202"/>
  <c r="AG259" i="202"/>
  <c r="AH259" i="202"/>
  <c r="AI259" i="202"/>
  <c r="AJ259" i="202"/>
  <c r="AK259" i="202"/>
  <c r="AL259" i="202"/>
  <c r="AM259" i="202"/>
  <c r="AN259" i="202"/>
  <c r="AO259" i="202"/>
  <c r="AP259" i="202"/>
  <c r="AQ259" i="202"/>
  <c r="AR259" i="202"/>
  <c r="AS259" i="202"/>
  <c r="AT259" i="202"/>
  <c r="AU259" i="202"/>
  <c r="AV259" i="202"/>
  <c r="AW259" i="202"/>
  <c r="AX259" i="202"/>
  <c r="AY259" i="202"/>
  <c r="AZ259" i="202"/>
  <c r="BA259" i="202"/>
  <c r="BB259" i="202"/>
  <c r="BC259" i="202"/>
  <c r="BD259" i="202"/>
  <c r="BE259" i="202"/>
  <c r="BF259" i="202"/>
  <c r="BG259" i="202"/>
  <c r="BH259" i="202"/>
  <c r="BI259" i="202"/>
  <c r="BJ259" i="202"/>
  <c r="BK259" i="202"/>
  <c r="BL259" i="202"/>
  <c r="BM259" i="202"/>
  <c r="BN259" i="202"/>
  <c r="BO259" i="202"/>
  <c r="BP259" i="202"/>
  <c r="BQ259" i="202"/>
  <c r="BR259" i="202"/>
  <c r="BS259" i="202"/>
  <c r="A260" i="202"/>
  <c r="B260" i="202"/>
  <c r="C260" i="202"/>
  <c r="D260" i="202"/>
  <c r="E260" i="202"/>
  <c r="F260" i="202"/>
  <c r="G260" i="202"/>
  <c r="H260" i="202"/>
  <c r="I260" i="202"/>
  <c r="J260" i="202"/>
  <c r="K260" i="202"/>
  <c r="L260" i="202"/>
  <c r="M260" i="202"/>
  <c r="N260" i="202"/>
  <c r="O260" i="202"/>
  <c r="P260" i="202"/>
  <c r="Q260" i="202"/>
  <c r="R260" i="202"/>
  <c r="S260" i="202"/>
  <c r="T260" i="202"/>
  <c r="U260" i="202"/>
  <c r="V260" i="202"/>
  <c r="W260" i="202"/>
  <c r="AA260" i="202"/>
  <c r="AB260" i="202"/>
  <c r="AC260" i="202"/>
  <c r="AD260" i="202"/>
  <c r="AE260" i="202"/>
  <c r="AF260" i="202"/>
  <c r="AG260" i="202"/>
  <c r="AH260" i="202"/>
  <c r="AI260" i="202"/>
  <c r="AJ260" i="202"/>
  <c r="AK260" i="202"/>
  <c r="AL260" i="202"/>
  <c r="AM260" i="202"/>
  <c r="AN260" i="202"/>
  <c r="AO260" i="202"/>
  <c r="AP260" i="202"/>
  <c r="AQ260" i="202"/>
  <c r="AR260" i="202"/>
  <c r="AS260" i="202"/>
  <c r="AT260" i="202"/>
  <c r="AU260" i="202"/>
  <c r="AV260" i="202"/>
  <c r="AW260" i="202"/>
  <c r="AX260" i="202"/>
  <c r="AY260" i="202"/>
  <c r="AZ260" i="202"/>
  <c r="BA260" i="202"/>
  <c r="BB260" i="202"/>
  <c r="BC260" i="202"/>
  <c r="BD260" i="202"/>
  <c r="BE260" i="202"/>
  <c r="BF260" i="202"/>
  <c r="BG260" i="202"/>
  <c r="BH260" i="202"/>
  <c r="BI260" i="202"/>
  <c r="BJ260" i="202"/>
  <c r="BK260" i="202"/>
  <c r="BL260" i="202"/>
  <c r="BM260" i="202"/>
  <c r="BN260" i="202"/>
  <c r="BO260" i="202"/>
  <c r="BP260" i="202"/>
  <c r="BQ260" i="202"/>
  <c r="BR260" i="202"/>
  <c r="BS260" i="202"/>
  <c r="A261" i="202"/>
  <c r="B261" i="202"/>
  <c r="C261" i="202"/>
  <c r="D261" i="202"/>
  <c r="E261" i="202"/>
  <c r="F261" i="202"/>
  <c r="G261" i="202"/>
  <c r="H261" i="202"/>
  <c r="I261" i="202"/>
  <c r="J261" i="202"/>
  <c r="K261" i="202"/>
  <c r="L261" i="202"/>
  <c r="M261" i="202"/>
  <c r="N261" i="202"/>
  <c r="O261" i="202"/>
  <c r="P261" i="202"/>
  <c r="Q261" i="202"/>
  <c r="R261" i="202"/>
  <c r="S261" i="202"/>
  <c r="T261" i="202"/>
  <c r="U261" i="202"/>
  <c r="V261" i="202"/>
  <c r="W261" i="202"/>
  <c r="AA261" i="202"/>
  <c r="AB261" i="202"/>
  <c r="AC261" i="202"/>
  <c r="AD261" i="202"/>
  <c r="AE261" i="202"/>
  <c r="AF261" i="202"/>
  <c r="AG261" i="202"/>
  <c r="AH261" i="202"/>
  <c r="AI261" i="202"/>
  <c r="AJ261" i="202"/>
  <c r="AK261" i="202"/>
  <c r="AL261" i="202"/>
  <c r="AM261" i="202"/>
  <c r="AN261" i="202"/>
  <c r="AO261" i="202"/>
  <c r="AP261" i="202"/>
  <c r="AQ261" i="202"/>
  <c r="AR261" i="202"/>
  <c r="AS261" i="202"/>
  <c r="AT261" i="202"/>
  <c r="AU261" i="202"/>
  <c r="AV261" i="202"/>
  <c r="AW261" i="202"/>
  <c r="AX261" i="202"/>
  <c r="AY261" i="202"/>
  <c r="AZ261" i="202"/>
  <c r="BA261" i="202"/>
  <c r="BB261" i="202"/>
  <c r="BC261" i="202"/>
  <c r="BD261" i="202"/>
  <c r="BE261" i="202"/>
  <c r="BF261" i="202"/>
  <c r="BG261" i="202"/>
  <c r="BH261" i="202"/>
  <c r="BI261" i="202"/>
  <c r="BJ261" i="202"/>
  <c r="BK261" i="202"/>
  <c r="BL261" i="202"/>
  <c r="BM261" i="202"/>
  <c r="BN261" i="202"/>
  <c r="BO261" i="202"/>
  <c r="BP261" i="202"/>
  <c r="BQ261" i="202"/>
  <c r="BR261" i="202"/>
  <c r="BS261" i="202"/>
  <c r="A262" i="202"/>
  <c r="B262" i="202"/>
  <c r="C262" i="202"/>
  <c r="D262" i="202"/>
  <c r="E262" i="202"/>
  <c r="F262" i="202"/>
  <c r="G262" i="202"/>
  <c r="H262" i="202"/>
  <c r="I262" i="202"/>
  <c r="J262" i="202"/>
  <c r="K262" i="202"/>
  <c r="L262" i="202"/>
  <c r="M262" i="202"/>
  <c r="N262" i="202"/>
  <c r="O262" i="202"/>
  <c r="P262" i="202"/>
  <c r="Q262" i="202"/>
  <c r="R262" i="202"/>
  <c r="S262" i="202"/>
  <c r="T262" i="202"/>
  <c r="U262" i="202"/>
  <c r="V262" i="202"/>
  <c r="W262" i="202"/>
  <c r="AA262" i="202"/>
  <c r="AB262" i="202"/>
  <c r="AC262" i="202"/>
  <c r="AD262" i="202"/>
  <c r="AE262" i="202"/>
  <c r="AF262" i="202"/>
  <c r="AG262" i="202"/>
  <c r="AH262" i="202"/>
  <c r="AI262" i="202"/>
  <c r="AJ262" i="202"/>
  <c r="AK262" i="202"/>
  <c r="AL262" i="202"/>
  <c r="AM262" i="202"/>
  <c r="AN262" i="202"/>
  <c r="AO262" i="202"/>
  <c r="AP262" i="202"/>
  <c r="AQ262" i="202"/>
  <c r="AR262" i="202"/>
  <c r="AS262" i="202"/>
  <c r="AT262" i="202"/>
  <c r="AU262" i="202"/>
  <c r="AV262" i="202"/>
  <c r="AW262" i="202"/>
  <c r="AX262" i="202"/>
  <c r="AY262" i="202"/>
  <c r="AZ262" i="202"/>
  <c r="BA262" i="202"/>
  <c r="BB262" i="202"/>
  <c r="BC262" i="202"/>
  <c r="BD262" i="202"/>
  <c r="BE262" i="202"/>
  <c r="BF262" i="202"/>
  <c r="BG262" i="202"/>
  <c r="BH262" i="202"/>
  <c r="BI262" i="202"/>
  <c r="BJ262" i="202"/>
  <c r="BK262" i="202"/>
  <c r="BL262" i="202"/>
  <c r="BM262" i="202"/>
  <c r="BN262" i="202"/>
  <c r="BO262" i="202"/>
  <c r="BP262" i="202"/>
  <c r="BQ262" i="202"/>
  <c r="BR262" i="202"/>
  <c r="BS262" i="202"/>
  <c r="A263" i="202"/>
  <c r="B263" i="202"/>
  <c r="C263" i="202"/>
  <c r="D263" i="202"/>
  <c r="E263" i="202"/>
  <c r="F263" i="202"/>
  <c r="G263" i="202"/>
  <c r="H263" i="202"/>
  <c r="I263" i="202"/>
  <c r="J263" i="202"/>
  <c r="K263" i="202"/>
  <c r="L263" i="202"/>
  <c r="M263" i="202"/>
  <c r="N263" i="202"/>
  <c r="O263" i="202"/>
  <c r="P263" i="202"/>
  <c r="Q263" i="202"/>
  <c r="R263" i="202"/>
  <c r="S263" i="202"/>
  <c r="T263" i="202"/>
  <c r="U263" i="202"/>
  <c r="V263" i="202"/>
  <c r="W263" i="202"/>
  <c r="AA263" i="202"/>
  <c r="AB263" i="202"/>
  <c r="AC263" i="202"/>
  <c r="AD263" i="202"/>
  <c r="AE263" i="202"/>
  <c r="AF263" i="202"/>
  <c r="AG263" i="202"/>
  <c r="AH263" i="202"/>
  <c r="AI263" i="202"/>
  <c r="AJ263" i="202"/>
  <c r="AK263" i="202"/>
  <c r="AL263" i="202"/>
  <c r="AM263" i="202"/>
  <c r="AN263" i="202"/>
  <c r="AO263" i="202"/>
  <c r="AP263" i="202"/>
  <c r="AQ263" i="202"/>
  <c r="AR263" i="202"/>
  <c r="AS263" i="202"/>
  <c r="AT263" i="202"/>
  <c r="AU263" i="202"/>
  <c r="AV263" i="202"/>
  <c r="AW263" i="202"/>
  <c r="AX263" i="202"/>
  <c r="AY263" i="202"/>
  <c r="AZ263" i="202"/>
  <c r="BA263" i="202"/>
  <c r="BB263" i="202"/>
  <c r="BC263" i="202"/>
  <c r="BD263" i="202"/>
  <c r="BE263" i="202"/>
  <c r="BF263" i="202"/>
  <c r="BG263" i="202"/>
  <c r="BH263" i="202"/>
  <c r="BI263" i="202"/>
  <c r="BJ263" i="202"/>
  <c r="BK263" i="202"/>
  <c r="BL263" i="202"/>
  <c r="BM263" i="202"/>
  <c r="BN263" i="202"/>
  <c r="BO263" i="202"/>
  <c r="BP263" i="202"/>
  <c r="BQ263" i="202"/>
  <c r="BR263" i="202"/>
  <c r="BS263" i="202"/>
  <c r="A264" i="202"/>
  <c r="B264" i="202"/>
  <c r="C264" i="202"/>
  <c r="D264" i="202"/>
  <c r="E264" i="202"/>
  <c r="F264" i="202"/>
  <c r="G264" i="202"/>
  <c r="H264" i="202"/>
  <c r="I264" i="202"/>
  <c r="J264" i="202"/>
  <c r="K264" i="202"/>
  <c r="L264" i="202"/>
  <c r="M264" i="202"/>
  <c r="N264" i="202"/>
  <c r="O264" i="202"/>
  <c r="P264" i="202"/>
  <c r="Q264" i="202"/>
  <c r="R264" i="202"/>
  <c r="S264" i="202"/>
  <c r="T264" i="202"/>
  <c r="U264" i="202"/>
  <c r="V264" i="202"/>
  <c r="W264" i="202"/>
  <c r="AA264" i="202"/>
  <c r="AB264" i="202"/>
  <c r="AC264" i="202"/>
  <c r="AD264" i="202"/>
  <c r="AE264" i="202"/>
  <c r="AF264" i="202"/>
  <c r="AG264" i="202"/>
  <c r="AH264" i="202"/>
  <c r="AI264" i="202"/>
  <c r="AJ264" i="202"/>
  <c r="AK264" i="202"/>
  <c r="AL264" i="202"/>
  <c r="AM264" i="202"/>
  <c r="AN264" i="202"/>
  <c r="AO264" i="202"/>
  <c r="AP264" i="202"/>
  <c r="AQ264" i="202"/>
  <c r="AR264" i="202"/>
  <c r="AS264" i="202"/>
  <c r="AT264" i="202"/>
  <c r="AU264" i="202"/>
  <c r="AV264" i="202"/>
  <c r="AW264" i="202"/>
  <c r="AX264" i="202"/>
  <c r="AY264" i="202"/>
  <c r="AZ264" i="202"/>
  <c r="BA264" i="202"/>
  <c r="BB264" i="202"/>
  <c r="BC264" i="202"/>
  <c r="BD264" i="202"/>
  <c r="BE264" i="202"/>
  <c r="BF264" i="202"/>
  <c r="BG264" i="202"/>
  <c r="BH264" i="202"/>
  <c r="BI264" i="202"/>
  <c r="BJ264" i="202"/>
  <c r="BK264" i="202"/>
  <c r="BL264" i="202"/>
  <c r="BM264" i="202"/>
  <c r="BN264" i="202"/>
  <c r="BO264" i="202"/>
  <c r="BP264" i="202"/>
  <c r="BQ264" i="202"/>
  <c r="BR264" i="202"/>
  <c r="BS264" i="202"/>
  <c r="A265" i="202"/>
  <c r="B265" i="202"/>
  <c r="C265" i="202"/>
  <c r="D265" i="202"/>
  <c r="E265" i="202"/>
  <c r="F265" i="202"/>
  <c r="G265" i="202"/>
  <c r="H265" i="202"/>
  <c r="I265" i="202"/>
  <c r="J265" i="202"/>
  <c r="K265" i="202"/>
  <c r="L265" i="202"/>
  <c r="M265" i="202"/>
  <c r="N265" i="202"/>
  <c r="O265" i="202"/>
  <c r="P265" i="202"/>
  <c r="Q265" i="202"/>
  <c r="R265" i="202"/>
  <c r="S265" i="202"/>
  <c r="T265" i="202"/>
  <c r="U265" i="202"/>
  <c r="V265" i="202"/>
  <c r="W265" i="202"/>
  <c r="AA265" i="202"/>
  <c r="AB265" i="202"/>
  <c r="AC265" i="202"/>
  <c r="AD265" i="202"/>
  <c r="AE265" i="202"/>
  <c r="AF265" i="202"/>
  <c r="AG265" i="202"/>
  <c r="AH265" i="202"/>
  <c r="AI265" i="202"/>
  <c r="AJ265" i="202"/>
  <c r="AK265" i="202"/>
  <c r="AL265" i="202"/>
  <c r="AM265" i="202"/>
  <c r="AN265" i="202"/>
  <c r="AO265" i="202"/>
  <c r="AP265" i="202"/>
  <c r="AQ265" i="202"/>
  <c r="AR265" i="202"/>
  <c r="AS265" i="202"/>
  <c r="AT265" i="202"/>
  <c r="AU265" i="202"/>
  <c r="AV265" i="202"/>
  <c r="AW265" i="202"/>
  <c r="AX265" i="202"/>
  <c r="AY265" i="202"/>
  <c r="AZ265" i="202"/>
  <c r="BA265" i="202"/>
  <c r="BB265" i="202"/>
  <c r="BC265" i="202"/>
  <c r="BD265" i="202"/>
  <c r="BE265" i="202"/>
  <c r="BF265" i="202"/>
  <c r="BG265" i="202"/>
  <c r="BH265" i="202"/>
  <c r="BI265" i="202"/>
  <c r="BJ265" i="202"/>
  <c r="BK265" i="202"/>
  <c r="BL265" i="202"/>
  <c r="BM265" i="202"/>
  <c r="BN265" i="202"/>
  <c r="BO265" i="202"/>
  <c r="BP265" i="202"/>
  <c r="BQ265" i="202"/>
  <c r="BR265" i="202"/>
  <c r="BS265" i="202"/>
  <c r="A266" i="202"/>
  <c r="B266" i="202"/>
  <c r="C266" i="202"/>
  <c r="D266" i="202"/>
  <c r="E266" i="202"/>
  <c r="F266" i="202"/>
  <c r="G266" i="202"/>
  <c r="H266" i="202"/>
  <c r="I266" i="202"/>
  <c r="J266" i="202"/>
  <c r="K266" i="202"/>
  <c r="L266" i="202"/>
  <c r="M266" i="202"/>
  <c r="N266" i="202"/>
  <c r="O266" i="202"/>
  <c r="P266" i="202"/>
  <c r="Q266" i="202"/>
  <c r="R266" i="202"/>
  <c r="S266" i="202"/>
  <c r="T266" i="202"/>
  <c r="U266" i="202"/>
  <c r="V266" i="202"/>
  <c r="W266" i="202"/>
  <c r="AA266" i="202"/>
  <c r="AB266" i="202"/>
  <c r="AC266" i="202"/>
  <c r="AD266" i="202"/>
  <c r="AE266" i="202"/>
  <c r="AF266" i="202"/>
  <c r="AG266" i="202"/>
  <c r="AH266" i="202"/>
  <c r="AI266" i="202"/>
  <c r="AJ266" i="202"/>
  <c r="AK266" i="202"/>
  <c r="AL266" i="202"/>
  <c r="AM266" i="202"/>
  <c r="AN266" i="202"/>
  <c r="AO266" i="202"/>
  <c r="AP266" i="202"/>
  <c r="AQ266" i="202"/>
  <c r="AR266" i="202"/>
  <c r="AS266" i="202"/>
  <c r="AT266" i="202"/>
  <c r="AU266" i="202"/>
  <c r="AV266" i="202"/>
  <c r="AW266" i="202"/>
  <c r="AX266" i="202"/>
  <c r="AY266" i="202"/>
  <c r="AZ266" i="202"/>
  <c r="BA266" i="202"/>
  <c r="BB266" i="202"/>
  <c r="BC266" i="202"/>
  <c r="BD266" i="202"/>
  <c r="BE266" i="202"/>
  <c r="BF266" i="202"/>
  <c r="BG266" i="202"/>
  <c r="BH266" i="202"/>
  <c r="BI266" i="202"/>
  <c r="BJ266" i="202"/>
  <c r="BK266" i="202"/>
  <c r="BL266" i="202"/>
  <c r="BM266" i="202"/>
  <c r="BN266" i="202"/>
  <c r="BO266" i="202"/>
  <c r="BP266" i="202"/>
  <c r="BQ266" i="202"/>
  <c r="BR266" i="202"/>
  <c r="BS266" i="202"/>
  <c r="A267" i="202"/>
  <c r="B267" i="202"/>
  <c r="C267" i="202"/>
  <c r="D267" i="202"/>
  <c r="E267" i="202"/>
  <c r="F267" i="202"/>
  <c r="G267" i="202"/>
  <c r="H267" i="202"/>
  <c r="I267" i="202"/>
  <c r="J267" i="202"/>
  <c r="K267" i="202"/>
  <c r="L267" i="202"/>
  <c r="M267" i="202"/>
  <c r="N267" i="202"/>
  <c r="O267" i="202"/>
  <c r="P267" i="202"/>
  <c r="Q267" i="202"/>
  <c r="R267" i="202"/>
  <c r="S267" i="202"/>
  <c r="T267" i="202"/>
  <c r="U267" i="202"/>
  <c r="V267" i="202"/>
  <c r="W267" i="202"/>
  <c r="AA267" i="202"/>
  <c r="AB267" i="202"/>
  <c r="AC267" i="202"/>
  <c r="AD267" i="202"/>
  <c r="AE267" i="202"/>
  <c r="AF267" i="202"/>
  <c r="AG267" i="202"/>
  <c r="AH267" i="202"/>
  <c r="AI267" i="202"/>
  <c r="AJ267" i="202"/>
  <c r="AK267" i="202"/>
  <c r="AL267" i="202"/>
  <c r="AM267" i="202"/>
  <c r="AN267" i="202"/>
  <c r="AO267" i="202"/>
  <c r="AP267" i="202"/>
  <c r="AQ267" i="202"/>
  <c r="AR267" i="202"/>
  <c r="AS267" i="202"/>
  <c r="AT267" i="202"/>
  <c r="AU267" i="202"/>
  <c r="AV267" i="202"/>
  <c r="AW267" i="202"/>
  <c r="AX267" i="202"/>
  <c r="AY267" i="202"/>
  <c r="AZ267" i="202"/>
  <c r="BA267" i="202"/>
  <c r="BB267" i="202"/>
  <c r="BC267" i="202"/>
  <c r="BD267" i="202"/>
  <c r="BE267" i="202"/>
  <c r="BF267" i="202"/>
  <c r="BG267" i="202"/>
  <c r="BH267" i="202"/>
  <c r="BI267" i="202"/>
  <c r="BJ267" i="202"/>
  <c r="BK267" i="202"/>
  <c r="BL267" i="202"/>
  <c r="BM267" i="202"/>
  <c r="BN267" i="202"/>
  <c r="BO267" i="202"/>
  <c r="BP267" i="202"/>
  <c r="BQ267" i="202"/>
  <c r="BR267" i="202"/>
  <c r="BS267" i="202"/>
  <c r="A268" i="202"/>
  <c r="B268" i="202"/>
  <c r="C268" i="202"/>
  <c r="D268" i="202"/>
  <c r="E268" i="202"/>
  <c r="F268" i="202"/>
  <c r="G268" i="202"/>
  <c r="H268" i="202"/>
  <c r="I268" i="202"/>
  <c r="J268" i="202"/>
  <c r="K268" i="202"/>
  <c r="L268" i="202"/>
  <c r="M268" i="202"/>
  <c r="N268" i="202"/>
  <c r="O268" i="202"/>
  <c r="P268" i="202"/>
  <c r="Q268" i="202"/>
  <c r="R268" i="202"/>
  <c r="S268" i="202"/>
  <c r="T268" i="202"/>
  <c r="U268" i="202"/>
  <c r="V268" i="202"/>
  <c r="W268" i="202"/>
  <c r="AA268" i="202"/>
  <c r="AB268" i="202"/>
  <c r="AC268" i="202"/>
  <c r="AD268" i="202"/>
  <c r="AE268" i="202"/>
  <c r="AF268" i="202"/>
  <c r="AG268" i="202"/>
  <c r="AH268" i="202"/>
  <c r="AI268" i="202"/>
  <c r="AJ268" i="202"/>
  <c r="AK268" i="202"/>
  <c r="AL268" i="202"/>
  <c r="AM268" i="202"/>
  <c r="AN268" i="202"/>
  <c r="AO268" i="202"/>
  <c r="AP268" i="202"/>
  <c r="AQ268" i="202"/>
  <c r="AR268" i="202"/>
  <c r="AS268" i="202"/>
  <c r="AT268" i="202"/>
  <c r="AU268" i="202"/>
  <c r="AV268" i="202"/>
  <c r="AW268" i="202"/>
  <c r="AX268" i="202"/>
  <c r="AY268" i="202"/>
  <c r="AZ268" i="202"/>
  <c r="BA268" i="202"/>
  <c r="BB268" i="202"/>
  <c r="BC268" i="202"/>
  <c r="BD268" i="202"/>
  <c r="BE268" i="202"/>
  <c r="BF268" i="202"/>
  <c r="BG268" i="202"/>
  <c r="BH268" i="202"/>
  <c r="BI268" i="202"/>
  <c r="BJ268" i="202"/>
  <c r="BK268" i="202"/>
  <c r="BL268" i="202"/>
  <c r="BM268" i="202"/>
  <c r="BN268" i="202"/>
  <c r="BO268" i="202"/>
  <c r="BP268" i="202"/>
  <c r="BQ268" i="202"/>
  <c r="BR268" i="202"/>
  <c r="BS268" i="202"/>
  <c r="A269" i="202"/>
  <c r="B269" i="202"/>
  <c r="C269" i="202"/>
  <c r="D269" i="202"/>
  <c r="E269" i="202"/>
  <c r="F269" i="202"/>
  <c r="G269" i="202"/>
  <c r="H269" i="202"/>
  <c r="I269" i="202"/>
  <c r="J269" i="202"/>
  <c r="K269" i="202"/>
  <c r="L269" i="202"/>
  <c r="M269" i="202"/>
  <c r="N269" i="202"/>
  <c r="O269" i="202"/>
  <c r="P269" i="202"/>
  <c r="Q269" i="202"/>
  <c r="R269" i="202"/>
  <c r="S269" i="202"/>
  <c r="T269" i="202"/>
  <c r="U269" i="202"/>
  <c r="V269" i="202"/>
  <c r="W269" i="202"/>
  <c r="AA269" i="202"/>
  <c r="AB269" i="202"/>
  <c r="AC269" i="202"/>
  <c r="AD269" i="202"/>
  <c r="AE269" i="202"/>
  <c r="AF269" i="202"/>
  <c r="AG269" i="202"/>
  <c r="AH269" i="202"/>
  <c r="AI269" i="202"/>
  <c r="AJ269" i="202"/>
  <c r="AK269" i="202"/>
  <c r="AL269" i="202"/>
  <c r="AM269" i="202"/>
  <c r="AN269" i="202"/>
  <c r="AO269" i="202"/>
  <c r="AP269" i="202"/>
  <c r="AQ269" i="202"/>
  <c r="AR269" i="202"/>
  <c r="AS269" i="202"/>
  <c r="AT269" i="202"/>
  <c r="AU269" i="202"/>
  <c r="AV269" i="202"/>
  <c r="AW269" i="202"/>
  <c r="AX269" i="202"/>
  <c r="AY269" i="202"/>
  <c r="AZ269" i="202"/>
  <c r="BA269" i="202"/>
  <c r="BB269" i="202"/>
  <c r="BC269" i="202"/>
  <c r="BD269" i="202"/>
  <c r="BE269" i="202"/>
  <c r="BF269" i="202"/>
  <c r="BG269" i="202"/>
  <c r="BH269" i="202"/>
  <c r="BI269" i="202"/>
  <c r="BJ269" i="202"/>
  <c r="BK269" i="202"/>
  <c r="BL269" i="202"/>
  <c r="BM269" i="202"/>
  <c r="BN269" i="202"/>
  <c r="BO269" i="202"/>
  <c r="BP269" i="202"/>
  <c r="BQ269" i="202"/>
  <c r="BR269" i="202"/>
  <c r="BS269" i="202"/>
  <c r="A270" i="202"/>
  <c r="B270" i="202"/>
  <c r="C270" i="202"/>
  <c r="D270" i="202"/>
  <c r="E270" i="202"/>
  <c r="F270" i="202"/>
  <c r="G270" i="202"/>
  <c r="H270" i="202"/>
  <c r="I270" i="202"/>
  <c r="J270" i="202"/>
  <c r="K270" i="202"/>
  <c r="L270" i="202"/>
  <c r="M270" i="202"/>
  <c r="N270" i="202"/>
  <c r="O270" i="202"/>
  <c r="P270" i="202"/>
  <c r="Q270" i="202"/>
  <c r="R270" i="202"/>
  <c r="S270" i="202"/>
  <c r="T270" i="202"/>
  <c r="U270" i="202"/>
  <c r="V270" i="202"/>
  <c r="W270" i="202"/>
  <c r="AA270" i="202"/>
  <c r="AB270" i="202"/>
  <c r="AC270" i="202"/>
  <c r="AD270" i="202"/>
  <c r="AE270" i="202"/>
  <c r="AF270" i="202"/>
  <c r="AG270" i="202"/>
  <c r="AH270" i="202"/>
  <c r="AI270" i="202"/>
  <c r="AJ270" i="202"/>
  <c r="AK270" i="202"/>
  <c r="AL270" i="202"/>
  <c r="AM270" i="202"/>
  <c r="AN270" i="202"/>
  <c r="AO270" i="202"/>
  <c r="AP270" i="202"/>
  <c r="AQ270" i="202"/>
  <c r="AR270" i="202"/>
  <c r="AS270" i="202"/>
  <c r="AT270" i="202"/>
  <c r="AU270" i="202"/>
  <c r="AV270" i="202"/>
  <c r="AW270" i="202"/>
  <c r="AX270" i="202"/>
  <c r="AY270" i="202"/>
  <c r="AZ270" i="202"/>
  <c r="BA270" i="202"/>
  <c r="BB270" i="202"/>
  <c r="BC270" i="202"/>
  <c r="BD270" i="202"/>
  <c r="BE270" i="202"/>
  <c r="BF270" i="202"/>
  <c r="BG270" i="202"/>
  <c r="BH270" i="202"/>
  <c r="BI270" i="202"/>
  <c r="BJ270" i="202"/>
  <c r="BK270" i="202"/>
  <c r="BL270" i="202"/>
  <c r="BM270" i="202"/>
  <c r="BN270" i="202"/>
  <c r="BO270" i="202"/>
  <c r="BP270" i="202"/>
  <c r="BQ270" i="202"/>
  <c r="BR270" i="202"/>
  <c r="BS270" i="202"/>
  <c r="A271" i="202"/>
  <c r="B271" i="202"/>
  <c r="C271" i="202"/>
  <c r="D271" i="202"/>
  <c r="E271" i="202"/>
  <c r="F271" i="202"/>
  <c r="G271" i="202"/>
  <c r="H271" i="202"/>
  <c r="I271" i="202"/>
  <c r="J271" i="202"/>
  <c r="K271" i="202"/>
  <c r="L271" i="202"/>
  <c r="M271" i="202"/>
  <c r="N271" i="202"/>
  <c r="O271" i="202"/>
  <c r="P271" i="202"/>
  <c r="Q271" i="202"/>
  <c r="R271" i="202"/>
  <c r="S271" i="202"/>
  <c r="T271" i="202"/>
  <c r="U271" i="202"/>
  <c r="V271" i="202"/>
  <c r="W271" i="202"/>
  <c r="AA271" i="202"/>
  <c r="AB271" i="202"/>
  <c r="AC271" i="202"/>
  <c r="AD271" i="202"/>
  <c r="AE271" i="202"/>
  <c r="AF271" i="202"/>
  <c r="AG271" i="202"/>
  <c r="AH271" i="202"/>
  <c r="AI271" i="202"/>
  <c r="AJ271" i="202"/>
  <c r="AK271" i="202"/>
  <c r="AL271" i="202"/>
  <c r="AM271" i="202"/>
  <c r="AN271" i="202"/>
  <c r="AO271" i="202"/>
  <c r="AP271" i="202"/>
  <c r="AQ271" i="202"/>
  <c r="AR271" i="202"/>
  <c r="AS271" i="202"/>
  <c r="AT271" i="202"/>
  <c r="AU271" i="202"/>
  <c r="AV271" i="202"/>
  <c r="AW271" i="202"/>
  <c r="AX271" i="202"/>
  <c r="AY271" i="202"/>
  <c r="AZ271" i="202"/>
  <c r="BA271" i="202"/>
  <c r="BB271" i="202"/>
  <c r="BC271" i="202"/>
  <c r="BD271" i="202"/>
  <c r="BE271" i="202"/>
  <c r="BF271" i="202"/>
  <c r="BG271" i="202"/>
  <c r="BH271" i="202"/>
  <c r="BI271" i="202"/>
  <c r="BJ271" i="202"/>
  <c r="BK271" i="202"/>
  <c r="BL271" i="202"/>
  <c r="BM271" i="202"/>
  <c r="BN271" i="202"/>
  <c r="BO271" i="202"/>
  <c r="BP271" i="202"/>
  <c r="BQ271" i="202"/>
  <c r="BR271" i="202"/>
  <c r="BS271" i="202"/>
  <c r="A272" i="202"/>
  <c r="B272" i="202"/>
  <c r="C272" i="202"/>
  <c r="D272" i="202"/>
  <c r="E272" i="202"/>
  <c r="F272" i="202"/>
  <c r="G272" i="202"/>
  <c r="H272" i="202"/>
  <c r="I272" i="202"/>
  <c r="J272" i="202"/>
  <c r="K272" i="202"/>
  <c r="L272" i="202"/>
  <c r="M272" i="202"/>
  <c r="N272" i="202"/>
  <c r="O272" i="202"/>
  <c r="P272" i="202"/>
  <c r="Q272" i="202"/>
  <c r="R272" i="202"/>
  <c r="S272" i="202"/>
  <c r="T272" i="202"/>
  <c r="U272" i="202"/>
  <c r="V272" i="202"/>
  <c r="W272" i="202"/>
  <c r="AA272" i="202"/>
  <c r="AB272" i="202"/>
  <c r="AC272" i="202"/>
  <c r="AD272" i="202"/>
  <c r="AE272" i="202"/>
  <c r="AF272" i="202"/>
  <c r="AG272" i="202"/>
  <c r="AH272" i="202"/>
  <c r="AI272" i="202"/>
  <c r="AJ272" i="202"/>
  <c r="AK272" i="202"/>
  <c r="AL272" i="202"/>
  <c r="AM272" i="202"/>
  <c r="AN272" i="202"/>
  <c r="AO272" i="202"/>
  <c r="AP272" i="202"/>
  <c r="AQ272" i="202"/>
  <c r="AR272" i="202"/>
  <c r="AS272" i="202"/>
  <c r="AT272" i="202"/>
  <c r="AU272" i="202"/>
  <c r="AV272" i="202"/>
  <c r="AW272" i="202"/>
  <c r="AX272" i="202"/>
  <c r="AY272" i="202"/>
  <c r="AZ272" i="202"/>
  <c r="BA272" i="202"/>
  <c r="BB272" i="202"/>
  <c r="BC272" i="202"/>
  <c r="BD272" i="202"/>
  <c r="BE272" i="202"/>
  <c r="BF272" i="202"/>
  <c r="BG272" i="202"/>
  <c r="BH272" i="202"/>
  <c r="BI272" i="202"/>
  <c r="BJ272" i="202"/>
  <c r="BK272" i="202"/>
  <c r="BL272" i="202"/>
  <c r="BM272" i="202"/>
  <c r="BN272" i="202"/>
  <c r="BO272" i="202"/>
  <c r="BP272" i="202"/>
  <c r="BQ272" i="202"/>
  <c r="BR272" i="202"/>
  <c r="BS272" i="202"/>
  <c r="A273" i="202"/>
  <c r="B273" i="202"/>
  <c r="C273" i="202"/>
  <c r="D273" i="202"/>
  <c r="E273" i="202"/>
  <c r="F273" i="202"/>
  <c r="G273" i="202"/>
  <c r="H273" i="202"/>
  <c r="I273" i="202"/>
  <c r="J273" i="202"/>
  <c r="K273" i="202"/>
  <c r="L273" i="202"/>
  <c r="M273" i="202"/>
  <c r="N273" i="202"/>
  <c r="O273" i="202"/>
  <c r="P273" i="202"/>
  <c r="Q273" i="202"/>
  <c r="R273" i="202"/>
  <c r="S273" i="202"/>
  <c r="T273" i="202"/>
  <c r="U273" i="202"/>
  <c r="V273" i="202"/>
  <c r="W273" i="202"/>
  <c r="AA273" i="202"/>
  <c r="AB273" i="202"/>
  <c r="AC273" i="202"/>
  <c r="AD273" i="202"/>
  <c r="AE273" i="202"/>
  <c r="AF273" i="202"/>
  <c r="AG273" i="202"/>
  <c r="AH273" i="202"/>
  <c r="AI273" i="202"/>
  <c r="AJ273" i="202"/>
  <c r="AK273" i="202"/>
  <c r="AL273" i="202"/>
  <c r="AM273" i="202"/>
  <c r="AN273" i="202"/>
  <c r="AO273" i="202"/>
  <c r="AP273" i="202"/>
  <c r="AQ273" i="202"/>
  <c r="AR273" i="202"/>
  <c r="AS273" i="202"/>
  <c r="AT273" i="202"/>
  <c r="AU273" i="202"/>
  <c r="AV273" i="202"/>
  <c r="AW273" i="202"/>
  <c r="AX273" i="202"/>
  <c r="AY273" i="202"/>
  <c r="AZ273" i="202"/>
  <c r="BA273" i="202"/>
  <c r="BB273" i="202"/>
  <c r="BC273" i="202"/>
  <c r="BD273" i="202"/>
  <c r="BE273" i="202"/>
  <c r="BF273" i="202"/>
  <c r="BG273" i="202"/>
  <c r="BH273" i="202"/>
  <c r="BI273" i="202"/>
  <c r="BJ273" i="202"/>
  <c r="BK273" i="202"/>
  <c r="BL273" i="202"/>
  <c r="BM273" i="202"/>
  <c r="BN273" i="202"/>
  <c r="BO273" i="202"/>
  <c r="BP273" i="202"/>
  <c r="BQ273" i="202"/>
  <c r="BR273" i="202"/>
  <c r="BS273" i="202"/>
  <c r="A274" i="202"/>
  <c r="B274" i="202"/>
  <c r="C274" i="202"/>
  <c r="D274" i="202"/>
  <c r="E274" i="202"/>
  <c r="F274" i="202"/>
  <c r="G274" i="202"/>
  <c r="H274" i="202"/>
  <c r="I274" i="202"/>
  <c r="J274" i="202"/>
  <c r="K274" i="202"/>
  <c r="L274" i="202"/>
  <c r="M274" i="202"/>
  <c r="N274" i="202"/>
  <c r="O274" i="202"/>
  <c r="P274" i="202"/>
  <c r="Q274" i="202"/>
  <c r="R274" i="202"/>
  <c r="S274" i="202"/>
  <c r="T274" i="202"/>
  <c r="U274" i="202"/>
  <c r="V274" i="202"/>
  <c r="W274" i="202"/>
  <c r="AA274" i="202"/>
  <c r="AB274" i="202"/>
  <c r="AC274" i="202"/>
  <c r="AD274" i="202"/>
  <c r="AE274" i="202"/>
  <c r="AF274" i="202"/>
  <c r="AG274" i="202"/>
  <c r="AH274" i="202"/>
  <c r="AI274" i="202"/>
  <c r="AJ274" i="202"/>
  <c r="AK274" i="202"/>
  <c r="AL274" i="202"/>
  <c r="AM274" i="202"/>
  <c r="AN274" i="202"/>
  <c r="AO274" i="202"/>
  <c r="AP274" i="202"/>
  <c r="AQ274" i="202"/>
  <c r="AR274" i="202"/>
  <c r="AS274" i="202"/>
  <c r="AT274" i="202"/>
  <c r="AU274" i="202"/>
  <c r="AV274" i="202"/>
  <c r="AW274" i="202"/>
  <c r="AX274" i="202"/>
  <c r="AY274" i="202"/>
  <c r="AZ274" i="202"/>
  <c r="BA274" i="202"/>
  <c r="BB274" i="202"/>
  <c r="BC274" i="202"/>
  <c r="BD274" i="202"/>
  <c r="BE274" i="202"/>
  <c r="BF274" i="202"/>
  <c r="BG274" i="202"/>
  <c r="BH274" i="202"/>
  <c r="BI274" i="202"/>
  <c r="BJ274" i="202"/>
  <c r="BK274" i="202"/>
  <c r="BL274" i="202"/>
  <c r="BM274" i="202"/>
  <c r="BN274" i="202"/>
  <c r="BO274" i="202"/>
  <c r="BP274" i="202"/>
  <c r="BQ274" i="202"/>
  <c r="BR274" i="202"/>
  <c r="BS274" i="202"/>
  <c r="A275" i="202"/>
  <c r="B275" i="202"/>
  <c r="C275" i="202"/>
  <c r="D275" i="202"/>
  <c r="E275" i="202"/>
  <c r="F275" i="202"/>
  <c r="G275" i="202"/>
  <c r="H275" i="202"/>
  <c r="I275" i="202"/>
  <c r="J275" i="202"/>
  <c r="K275" i="202"/>
  <c r="L275" i="202"/>
  <c r="M275" i="202"/>
  <c r="N275" i="202"/>
  <c r="O275" i="202"/>
  <c r="P275" i="202"/>
  <c r="Q275" i="202"/>
  <c r="R275" i="202"/>
  <c r="S275" i="202"/>
  <c r="T275" i="202"/>
  <c r="U275" i="202"/>
  <c r="V275" i="202"/>
  <c r="W275" i="202"/>
  <c r="AA275" i="202"/>
  <c r="AB275" i="202"/>
  <c r="AC275" i="202"/>
  <c r="AD275" i="202"/>
  <c r="AE275" i="202"/>
  <c r="AF275" i="202"/>
  <c r="AG275" i="202"/>
  <c r="AH275" i="202"/>
  <c r="AI275" i="202"/>
  <c r="AJ275" i="202"/>
  <c r="AK275" i="202"/>
  <c r="AL275" i="202"/>
  <c r="AM275" i="202"/>
  <c r="AN275" i="202"/>
  <c r="AO275" i="202"/>
  <c r="AP275" i="202"/>
  <c r="AQ275" i="202"/>
  <c r="AR275" i="202"/>
  <c r="AS275" i="202"/>
  <c r="AT275" i="202"/>
  <c r="AU275" i="202"/>
  <c r="AV275" i="202"/>
  <c r="AW275" i="202"/>
  <c r="AX275" i="202"/>
  <c r="AY275" i="202"/>
  <c r="AZ275" i="202"/>
  <c r="BA275" i="202"/>
  <c r="BB275" i="202"/>
  <c r="BC275" i="202"/>
  <c r="BD275" i="202"/>
  <c r="BE275" i="202"/>
  <c r="BF275" i="202"/>
  <c r="BG275" i="202"/>
  <c r="BH275" i="202"/>
  <c r="BI275" i="202"/>
  <c r="BJ275" i="202"/>
  <c r="BK275" i="202"/>
  <c r="BL275" i="202"/>
  <c r="BM275" i="202"/>
  <c r="BN275" i="202"/>
  <c r="BO275" i="202"/>
  <c r="BP275" i="202"/>
  <c r="BQ275" i="202"/>
  <c r="BR275" i="202"/>
  <c r="BS275" i="202"/>
  <c r="A276" i="202"/>
  <c r="B276" i="202"/>
  <c r="C276" i="202"/>
  <c r="D276" i="202"/>
  <c r="E276" i="202"/>
  <c r="F276" i="202"/>
  <c r="G276" i="202"/>
  <c r="H276" i="202"/>
  <c r="I276" i="202"/>
  <c r="J276" i="202"/>
  <c r="K276" i="202"/>
  <c r="L276" i="202"/>
  <c r="M276" i="202"/>
  <c r="N276" i="202"/>
  <c r="O276" i="202"/>
  <c r="P276" i="202"/>
  <c r="Q276" i="202"/>
  <c r="R276" i="202"/>
  <c r="S276" i="202"/>
  <c r="T276" i="202"/>
  <c r="U276" i="202"/>
  <c r="V276" i="202"/>
  <c r="W276" i="202"/>
  <c r="AA276" i="202"/>
  <c r="AB276" i="202"/>
  <c r="AC276" i="202"/>
  <c r="AD276" i="202"/>
  <c r="AE276" i="202"/>
  <c r="AF276" i="202"/>
  <c r="AG276" i="202"/>
  <c r="AH276" i="202"/>
  <c r="AI276" i="202"/>
  <c r="AJ276" i="202"/>
  <c r="AK276" i="202"/>
  <c r="AL276" i="202"/>
  <c r="AM276" i="202"/>
  <c r="AN276" i="202"/>
  <c r="AO276" i="202"/>
  <c r="AP276" i="202"/>
  <c r="AQ276" i="202"/>
  <c r="AR276" i="202"/>
  <c r="AS276" i="202"/>
  <c r="AT276" i="202"/>
  <c r="AU276" i="202"/>
  <c r="AV276" i="202"/>
  <c r="AW276" i="202"/>
  <c r="AX276" i="202"/>
  <c r="AY276" i="202"/>
  <c r="AZ276" i="202"/>
  <c r="BA276" i="202"/>
  <c r="BB276" i="202"/>
  <c r="BC276" i="202"/>
  <c r="BD276" i="202"/>
  <c r="BE276" i="202"/>
  <c r="BF276" i="202"/>
  <c r="BG276" i="202"/>
  <c r="BH276" i="202"/>
  <c r="BI276" i="202"/>
  <c r="BJ276" i="202"/>
  <c r="BK276" i="202"/>
  <c r="BL276" i="202"/>
  <c r="BM276" i="202"/>
  <c r="BN276" i="202"/>
  <c r="BO276" i="202"/>
  <c r="BP276" i="202"/>
  <c r="BQ276" i="202"/>
  <c r="BR276" i="202"/>
  <c r="BS276" i="202"/>
  <c r="A277" i="202"/>
  <c r="B277" i="202"/>
  <c r="C277" i="202"/>
  <c r="D277" i="202"/>
  <c r="E277" i="202"/>
  <c r="F277" i="202"/>
  <c r="G277" i="202"/>
  <c r="H277" i="202"/>
  <c r="I277" i="202"/>
  <c r="J277" i="202"/>
  <c r="K277" i="202"/>
  <c r="L277" i="202"/>
  <c r="M277" i="202"/>
  <c r="N277" i="202"/>
  <c r="O277" i="202"/>
  <c r="P277" i="202"/>
  <c r="Q277" i="202"/>
  <c r="R277" i="202"/>
  <c r="S277" i="202"/>
  <c r="T277" i="202"/>
  <c r="U277" i="202"/>
  <c r="V277" i="202"/>
  <c r="W277" i="202"/>
  <c r="AA277" i="202"/>
  <c r="AB277" i="202"/>
  <c r="AC277" i="202"/>
  <c r="AD277" i="202"/>
  <c r="AE277" i="202"/>
  <c r="AF277" i="202"/>
  <c r="AG277" i="202"/>
  <c r="AH277" i="202"/>
  <c r="AI277" i="202"/>
  <c r="AJ277" i="202"/>
  <c r="AK277" i="202"/>
  <c r="AL277" i="202"/>
  <c r="AM277" i="202"/>
  <c r="AN277" i="202"/>
  <c r="AO277" i="202"/>
  <c r="AP277" i="202"/>
  <c r="AQ277" i="202"/>
  <c r="AR277" i="202"/>
  <c r="AS277" i="202"/>
  <c r="AT277" i="202"/>
  <c r="AU277" i="202"/>
  <c r="AV277" i="202"/>
  <c r="AW277" i="202"/>
  <c r="AX277" i="202"/>
  <c r="AY277" i="202"/>
  <c r="AZ277" i="202"/>
  <c r="BA277" i="202"/>
  <c r="BB277" i="202"/>
  <c r="BC277" i="202"/>
  <c r="BD277" i="202"/>
  <c r="BE277" i="202"/>
  <c r="BF277" i="202"/>
  <c r="BG277" i="202"/>
  <c r="BH277" i="202"/>
  <c r="BI277" i="202"/>
  <c r="BJ277" i="202"/>
  <c r="BK277" i="202"/>
  <c r="BL277" i="202"/>
  <c r="BM277" i="202"/>
  <c r="BN277" i="202"/>
  <c r="BO277" i="202"/>
  <c r="BP277" i="202"/>
  <c r="BQ277" i="202"/>
  <c r="BR277" i="202"/>
  <c r="BS277" i="202"/>
  <c r="A278" i="202"/>
  <c r="B278" i="202"/>
  <c r="C278" i="202"/>
  <c r="D278" i="202"/>
  <c r="E278" i="202"/>
  <c r="F278" i="202"/>
  <c r="G278" i="202"/>
  <c r="H278" i="202"/>
  <c r="I278" i="202"/>
  <c r="J278" i="202"/>
  <c r="K278" i="202"/>
  <c r="L278" i="202"/>
  <c r="M278" i="202"/>
  <c r="N278" i="202"/>
  <c r="O278" i="202"/>
  <c r="P278" i="202"/>
  <c r="Q278" i="202"/>
  <c r="R278" i="202"/>
  <c r="S278" i="202"/>
  <c r="T278" i="202"/>
  <c r="U278" i="202"/>
  <c r="V278" i="202"/>
  <c r="W278" i="202"/>
  <c r="AA278" i="202"/>
  <c r="AB278" i="202"/>
  <c r="AC278" i="202"/>
  <c r="AD278" i="202"/>
  <c r="AE278" i="202"/>
  <c r="AF278" i="202"/>
  <c r="AG278" i="202"/>
  <c r="AH278" i="202"/>
  <c r="AI278" i="202"/>
  <c r="AJ278" i="202"/>
  <c r="AK278" i="202"/>
  <c r="AL278" i="202"/>
  <c r="AM278" i="202"/>
  <c r="AN278" i="202"/>
  <c r="AO278" i="202"/>
  <c r="AP278" i="202"/>
  <c r="AQ278" i="202"/>
  <c r="AR278" i="202"/>
  <c r="AS278" i="202"/>
  <c r="AT278" i="202"/>
  <c r="AU278" i="202"/>
  <c r="AV278" i="202"/>
  <c r="AW278" i="202"/>
  <c r="AX278" i="202"/>
  <c r="AY278" i="202"/>
  <c r="AZ278" i="202"/>
  <c r="BA278" i="202"/>
  <c r="BB278" i="202"/>
  <c r="BC278" i="202"/>
  <c r="BD278" i="202"/>
  <c r="BE278" i="202"/>
  <c r="BF278" i="202"/>
  <c r="BG278" i="202"/>
  <c r="BH278" i="202"/>
  <c r="BI278" i="202"/>
  <c r="BJ278" i="202"/>
  <c r="BK278" i="202"/>
  <c r="BL278" i="202"/>
  <c r="BM278" i="202"/>
  <c r="BN278" i="202"/>
  <c r="BO278" i="202"/>
  <c r="BP278" i="202"/>
  <c r="BQ278" i="202"/>
  <c r="BR278" i="202"/>
  <c r="BS278" i="202"/>
  <c r="A279" i="202"/>
  <c r="B279" i="202"/>
  <c r="C279" i="202"/>
  <c r="D279" i="202"/>
  <c r="E279" i="202"/>
  <c r="F279" i="202"/>
  <c r="G279" i="202"/>
  <c r="H279" i="202"/>
  <c r="I279" i="202"/>
  <c r="J279" i="202"/>
  <c r="K279" i="202"/>
  <c r="L279" i="202"/>
  <c r="M279" i="202"/>
  <c r="N279" i="202"/>
  <c r="O279" i="202"/>
  <c r="P279" i="202"/>
  <c r="Q279" i="202"/>
  <c r="R279" i="202"/>
  <c r="S279" i="202"/>
  <c r="T279" i="202"/>
  <c r="U279" i="202"/>
  <c r="V279" i="202"/>
  <c r="W279" i="202"/>
  <c r="AA279" i="202"/>
  <c r="AB279" i="202"/>
  <c r="AC279" i="202"/>
  <c r="AD279" i="202"/>
  <c r="AE279" i="202"/>
  <c r="AF279" i="202"/>
  <c r="AG279" i="202"/>
  <c r="AH279" i="202"/>
  <c r="AI279" i="202"/>
  <c r="AJ279" i="202"/>
  <c r="AK279" i="202"/>
  <c r="AL279" i="202"/>
  <c r="AM279" i="202"/>
  <c r="AN279" i="202"/>
  <c r="AO279" i="202"/>
  <c r="AP279" i="202"/>
  <c r="AQ279" i="202"/>
  <c r="AR279" i="202"/>
  <c r="AS279" i="202"/>
  <c r="AT279" i="202"/>
  <c r="AU279" i="202"/>
  <c r="AV279" i="202"/>
  <c r="AW279" i="202"/>
  <c r="AX279" i="202"/>
  <c r="AY279" i="202"/>
  <c r="AZ279" i="202"/>
  <c r="BA279" i="202"/>
  <c r="BB279" i="202"/>
  <c r="BC279" i="202"/>
  <c r="BD279" i="202"/>
  <c r="BE279" i="202"/>
  <c r="BF279" i="202"/>
  <c r="BG279" i="202"/>
  <c r="BH279" i="202"/>
  <c r="BI279" i="202"/>
  <c r="BJ279" i="202"/>
  <c r="BK279" i="202"/>
  <c r="BL279" i="202"/>
  <c r="BM279" i="202"/>
  <c r="BN279" i="202"/>
  <c r="BO279" i="202"/>
  <c r="BP279" i="202"/>
  <c r="BQ279" i="202"/>
  <c r="BR279" i="202"/>
  <c r="BS279" i="202"/>
  <c r="A280" i="202"/>
  <c r="B280" i="202"/>
  <c r="C280" i="202"/>
  <c r="D280" i="202"/>
  <c r="E280" i="202"/>
  <c r="F280" i="202"/>
  <c r="G280" i="202"/>
  <c r="H280" i="202"/>
  <c r="I280" i="202"/>
  <c r="J280" i="202"/>
  <c r="K280" i="202"/>
  <c r="L280" i="202"/>
  <c r="M280" i="202"/>
  <c r="N280" i="202"/>
  <c r="O280" i="202"/>
  <c r="P280" i="202"/>
  <c r="Q280" i="202"/>
  <c r="R280" i="202"/>
  <c r="S280" i="202"/>
  <c r="T280" i="202"/>
  <c r="U280" i="202"/>
  <c r="V280" i="202"/>
  <c r="W280" i="202"/>
  <c r="AA280" i="202"/>
  <c r="AB280" i="202"/>
  <c r="AC280" i="202"/>
  <c r="AD280" i="202"/>
  <c r="AE280" i="202"/>
  <c r="AF280" i="202"/>
  <c r="AG280" i="202"/>
  <c r="AH280" i="202"/>
  <c r="AI280" i="202"/>
  <c r="AJ280" i="202"/>
  <c r="AK280" i="202"/>
  <c r="AL280" i="202"/>
  <c r="AM280" i="202"/>
  <c r="AN280" i="202"/>
  <c r="AO280" i="202"/>
  <c r="AP280" i="202"/>
  <c r="AQ280" i="202"/>
  <c r="AR280" i="202"/>
  <c r="AS280" i="202"/>
  <c r="AT280" i="202"/>
  <c r="AU280" i="202"/>
  <c r="AV280" i="202"/>
  <c r="AW280" i="202"/>
  <c r="AX280" i="202"/>
  <c r="AY280" i="202"/>
  <c r="AZ280" i="202"/>
  <c r="BA280" i="202"/>
  <c r="BB280" i="202"/>
  <c r="BC280" i="202"/>
  <c r="BD280" i="202"/>
  <c r="BE280" i="202"/>
  <c r="BF280" i="202"/>
  <c r="BG280" i="202"/>
  <c r="BH280" i="202"/>
  <c r="BI280" i="202"/>
  <c r="BJ280" i="202"/>
  <c r="BK280" i="202"/>
  <c r="BL280" i="202"/>
  <c r="BM280" i="202"/>
  <c r="BN280" i="202"/>
  <c r="BO280" i="202"/>
  <c r="BP280" i="202"/>
  <c r="BQ280" i="202"/>
  <c r="BR280" i="202"/>
  <c r="BS280" i="202"/>
  <c r="A281" i="202"/>
  <c r="B281" i="202"/>
  <c r="C281" i="202"/>
  <c r="D281" i="202"/>
  <c r="E281" i="202"/>
  <c r="F281" i="202"/>
  <c r="G281" i="202"/>
  <c r="H281" i="202"/>
  <c r="I281" i="202"/>
  <c r="J281" i="202"/>
  <c r="K281" i="202"/>
  <c r="L281" i="202"/>
  <c r="M281" i="202"/>
  <c r="N281" i="202"/>
  <c r="O281" i="202"/>
  <c r="P281" i="202"/>
  <c r="Q281" i="202"/>
  <c r="R281" i="202"/>
  <c r="S281" i="202"/>
  <c r="T281" i="202"/>
  <c r="U281" i="202"/>
  <c r="V281" i="202"/>
  <c r="W281" i="202"/>
  <c r="AA281" i="202"/>
  <c r="AB281" i="202"/>
  <c r="AC281" i="202"/>
  <c r="AD281" i="202"/>
  <c r="AE281" i="202"/>
  <c r="AF281" i="202"/>
  <c r="AG281" i="202"/>
  <c r="AH281" i="202"/>
  <c r="AI281" i="202"/>
  <c r="AJ281" i="202"/>
  <c r="AK281" i="202"/>
  <c r="AL281" i="202"/>
  <c r="AM281" i="202"/>
  <c r="AN281" i="202"/>
  <c r="AO281" i="202"/>
  <c r="AP281" i="202"/>
  <c r="AQ281" i="202"/>
  <c r="AR281" i="202"/>
  <c r="AS281" i="202"/>
  <c r="AT281" i="202"/>
  <c r="AU281" i="202"/>
  <c r="AV281" i="202"/>
  <c r="AW281" i="202"/>
  <c r="AX281" i="202"/>
  <c r="AY281" i="202"/>
  <c r="AZ281" i="202"/>
  <c r="BA281" i="202"/>
  <c r="BB281" i="202"/>
  <c r="BC281" i="202"/>
  <c r="BD281" i="202"/>
  <c r="BE281" i="202"/>
  <c r="BF281" i="202"/>
  <c r="BG281" i="202"/>
  <c r="BH281" i="202"/>
  <c r="BI281" i="202"/>
  <c r="BJ281" i="202"/>
  <c r="BK281" i="202"/>
  <c r="BL281" i="202"/>
  <c r="BM281" i="202"/>
  <c r="BN281" i="202"/>
  <c r="BO281" i="202"/>
  <c r="BP281" i="202"/>
  <c r="BQ281" i="202"/>
  <c r="BR281" i="202"/>
  <c r="BS281" i="202"/>
  <c r="A282" i="202"/>
  <c r="B282" i="202"/>
  <c r="C282" i="202"/>
  <c r="D282" i="202"/>
  <c r="E282" i="202"/>
  <c r="F282" i="202"/>
  <c r="G282" i="202"/>
  <c r="H282" i="202"/>
  <c r="I282" i="202"/>
  <c r="J282" i="202"/>
  <c r="K282" i="202"/>
  <c r="L282" i="202"/>
  <c r="M282" i="202"/>
  <c r="N282" i="202"/>
  <c r="O282" i="202"/>
  <c r="P282" i="202"/>
  <c r="Q282" i="202"/>
  <c r="R282" i="202"/>
  <c r="S282" i="202"/>
  <c r="T282" i="202"/>
  <c r="U282" i="202"/>
  <c r="V282" i="202"/>
  <c r="W282" i="202"/>
  <c r="AA282" i="202"/>
  <c r="AB282" i="202"/>
  <c r="AC282" i="202"/>
  <c r="AD282" i="202"/>
  <c r="AE282" i="202"/>
  <c r="AF282" i="202"/>
  <c r="AG282" i="202"/>
  <c r="AH282" i="202"/>
  <c r="AI282" i="202"/>
  <c r="AJ282" i="202"/>
  <c r="AK282" i="202"/>
  <c r="AL282" i="202"/>
  <c r="AM282" i="202"/>
  <c r="AN282" i="202"/>
  <c r="AO282" i="202"/>
  <c r="AP282" i="202"/>
  <c r="AQ282" i="202"/>
  <c r="AR282" i="202"/>
  <c r="AS282" i="202"/>
  <c r="AT282" i="202"/>
  <c r="AU282" i="202"/>
  <c r="AV282" i="202"/>
  <c r="AW282" i="202"/>
  <c r="AX282" i="202"/>
  <c r="AY282" i="202"/>
  <c r="AZ282" i="202"/>
  <c r="BA282" i="202"/>
  <c r="BB282" i="202"/>
  <c r="BC282" i="202"/>
  <c r="BD282" i="202"/>
  <c r="BE282" i="202"/>
  <c r="BF282" i="202"/>
  <c r="BG282" i="202"/>
  <c r="BH282" i="202"/>
  <c r="BI282" i="202"/>
  <c r="BJ282" i="202"/>
  <c r="BK282" i="202"/>
  <c r="BL282" i="202"/>
  <c r="BM282" i="202"/>
  <c r="BN282" i="202"/>
  <c r="BO282" i="202"/>
  <c r="BP282" i="202"/>
  <c r="BQ282" i="202"/>
  <c r="BR282" i="202"/>
  <c r="BS282" i="202"/>
  <c r="A283" i="202"/>
  <c r="B283" i="202"/>
  <c r="C283" i="202"/>
  <c r="D283" i="202"/>
  <c r="E283" i="202"/>
  <c r="F283" i="202"/>
  <c r="G283" i="202"/>
  <c r="H283" i="202"/>
  <c r="I283" i="202"/>
  <c r="J283" i="202"/>
  <c r="K283" i="202"/>
  <c r="L283" i="202"/>
  <c r="M283" i="202"/>
  <c r="N283" i="202"/>
  <c r="O283" i="202"/>
  <c r="P283" i="202"/>
  <c r="Q283" i="202"/>
  <c r="R283" i="202"/>
  <c r="S283" i="202"/>
  <c r="T283" i="202"/>
  <c r="U283" i="202"/>
  <c r="V283" i="202"/>
  <c r="W283" i="202"/>
  <c r="AA283" i="202"/>
  <c r="AB283" i="202"/>
  <c r="AC283" i="202"/>
  <c r="AD283" i="202"/>
  <c r="AE283" i="202"/>
  <c r="AF283" i="202"/>
  <c r="AG283" i="202"/>
  <c r="AH283" i="202"/>
  <c r="AI283" i="202"/>
  <c r="AJ283" i="202"/>
  <c r="AK283" i="202"/>
  <c r="AL283" i="202"/>
  <c r="AM283" i="202"/>
  <c r="AN283" i="202"/>
  <c r="AO283" i="202"/>
  <c r="AP283" i="202"/>
  <c r="AQ283" i="202"/>
  <c r="AR283" i="202"/>
  <c r="AS283" i="202"/>
  <c r="AT283" i="202"/>
  <c r="AU283" i="202"/>
  <c r="AV283" i="202"/>
  <c r="AW283" i="202"/>
  <c r="AX283" i="202"/>
  <c r="AY283" i="202"/>
  <c r="AZ283" i="202"/>
  <c r="BA283" i="202"/>
  <c r="BB283" i="202"/>
  <c r="BC283" i="202"/>
  <c r="BD283" i="202"/>
  <c r="BE283" i="202"/>
  <c r="BF283" i="202"/>
  <c r="BG283" i="202"/>
  <c r="BH283" i="202"/>
  <c r="BI283" i="202"/>
  <c r="BJ283" i="202"/>
  <c r="BK283" i="202"/>
  <c r="BL283" i="202"/>
  <c r="BM283" i="202"/>
  <c r="BN283" i="202"/>
  <c r="BO283" i="202"/>
  <c r="BP283" i="202"/>
  <c r="BQ283" i="202"/>
  <c r="BR283" i="202"/>
  <c r="BS283" i="202"/>
  <c r="A284" i="202"/>
  <c r="B284" i="202"/>
  <c r="C284" i="202"/>
  <c r="D284" i="202"/>
  <c r="E284" i="202"/>
  <c r="F284" i="202"/>
  <c r="G284" i="202"/>
  <c r="H284" i="202"/>
  <c r="I284" i="202"/>
  <c r="J284" i="202"/>
  <c r="K284" i="202"/>
  <c r="L284" i="202"/>
  <c r="M284" i="202"/>
  <c r="N284" i="202"/>
  <c r="O284" i="202"/>
  <c r="P284" i="202"/>
  <c r="Q284" i="202"/>
  <c r="R284" i="202"/>
  <c r="S284" i="202"/>
  <c r="T284" i="202"/>
  <c r="U284" i="202"/>
  <c r="V284" i="202"/>
  <c r="W284" i="202"/>
  <c r="AA284" i="202"/>
  <c r="AB284" i="202"/>
  <c r="AC284" i="202"/>
  <c r="AD284" i="202"/>
  <c r="AE284" i="202"/>
  <c r="AF284" i="202"/>
  <c r="AG284" i="202"/>
  <c r="AH284" i="202"/>
  <c r="AI284" i="202"/>
  <c r="AJ284" i="202"/>
  <c r="AK284" i="202"/>
  <c r="AL284" i="202"/>
  <c r="AM284" i="202"/>
  <c r="AN284" i="202"/>
  <c r="AO284" i="202"/>
  <c r="AP284" i="202"/>
  <c r="AQ284" i="202"/>
  <c r="AR284" i="202"/>
  <c r="AS284" i="202"/>
  <c r="AT284" i="202"/>
  <c r="AU284" i="202"/>
  <c r="AV284" i="202"/>
  <c r="AW284" i="202"/>
  <c r="AX284" i="202"/>
  <c r="AY284" i="202"/>
  <c r="AZ284" i="202"/>
  <c r="BA284" i="202"/>
  <c r="BB284" i="202"/>
  <c r="BC284" i="202"/>
  <c r="BD284" i="202"/>
  <c r="BE284" i="202"/>
  <c r="BF284" i="202"/>
  <c r="BG284" i="202"/>
  <c r="BH284" i="202"/>
  <c r="BI284" i="202"/>
  <c r="BJ284" i="202"/>
  <c r="BK284" i="202"/>
  <c r="BL284" i="202"/>
  <c r="BM284" i="202"/>
  <c r="BN284" i="202"/>
  <c r="BO284" i="202"/>
  <c r="BP284" i="202"/>
  <c r="BQ284" i="202"/>
  <c r="BR284" i="202"/>
  <c r="BS284" i="202"/>
  <c r="A285" i="202"/>
  <c r="B285" i="202"/>
  <c r="C285" i="202"/>
  <c r="D285" i="202"/>
  <c r="E285" i="202"/>
  <c r="F285" i="202"/>
  <c r="G285" i="202"/>
  <c r="H285" i="202"/>
  <c r="I285" i="202"/>
  <c r="J285" i="202"/>
  <c r="K285" i="202"/>
  <c r="L285" i="202"/>
  <c r="M285" i="202"/>
  <c r="N285" i="202"/>
  <c r="O285" i="202"/>
  <c r="P285" i="202"/>
  <c r="Q285" i="202"/>
  <c r="R285" i="202"/>
  <c r="S285" i="202"/>
  <c r="T285" i="202"/>
  <c r="U285" i="202"/>
  <c r="V285" i="202"/>
  <c r="W285" i="202"/>
  <c r="AA285" i="202"/>
  <c r="AB285" i="202"/>
  <c r="AC285" i="202"/>
  <c r="AD285" i="202"/>
  <c r="AE285" i="202"/>
  <c r="AF285" i="202"/>
  <c r="AG285" i="202"/>
  <c r="AH285" i="202"/>
  <c r="AI285" i="202"/>
  <c r="AJ285" i="202"/>
  <c r="AK285" i="202"/>
  <c r="AL285" i="202"/>
  <c r="AM285" i="202"/>
  <c r="AN285" i="202"/>
  <c r="AO285" i="202"/>
  <c r="AP285" i="202"/>
  <c r="AQ285" i="202"/>
  <c r="AR285" i="202"/>
  <c r="AS285" i="202"/>
  <c r="AT285" i="202"/>
  <c r="AU285" i="202"/>
  <c r="AV285" i="202"/>
  <c r="AW285" i="202"/>
  <c r="AX285" i="202"/>
  <c r="AY285" i="202"/>
  <c r="AZ285" i="202"/>
  <c r="BA285" i="202"/>
  <c r="BB285" i="202"/>
  <c r="BC285" i="202"/>
  <c r="BD285" i="202"/>
  <c r="BE285" i="202"/>
  <c r="BF285" i="202"/>
  <c r="BG285" i="202"/>
  <c r="BH285" i="202"/>
  <c r="BI285" i="202"/>
  <c r="BJ285" i="202"/>
  <c r="BK285" i="202"/>
  <c r="BL285" i="202"/>
  <c r="BM285" i="202"/>
  <c r="BN285" i="202"/>
  <c r="BO285" i="202"/>
  <c r="BP285" i="202"/>
  <c r="BQ285" i="202"/>
  <c r="BR285" i="202"/>
  <c r="BS285" i="202"/>
  <c r="A286" i="202"/>
  <c r="B286" i="202"/>
  <c r="C286" i="202"/>
  <c r="D286" i="202"/>
  <c r="E286" i="202"/>
  <c r="F286" i="202"/>
  <c r="G286" i="202"/>
  <c r="H286" i="202"/>
  <c r="I286" i="202"/>
  <c r="J286" i="202"/>
  <c r="K286" i="202"/>
  <c r="L286" i="202"/>
  <c r="M286" i="202"/>
  <c r="N286" i="202"/>
  <c r="O286" i="202"/>
  <c r="P286" i="202"/>
  <c r="Q286" i="202"/>
  <c r="R286" i="202"/>
  <c r="S286" i="202"/>
  <c r="T286" i="202"/>
  <c r="U286" i="202"/>
  <c r="V286" i="202"/>
  <c r="W286" i="202"/>
  <c r="AA286" i="202"/>
  <c r="AB286" i="202"/>
  <c r="AC286" i="202"/>
  <c r="AD286" i="202"/>
  <c r="AE286" i="202"/>
  <c r="AF286" i="202"/>
  <c r="AG286" i="202"/>
  <c r="AH286" i="202"/>
  <c r="AI286" i="202"/>
  <c r="AJ286" i="202"/>
  <c r="AK286" i="202"/>
  <c r="AL286" i="202"/>
  <c r="AM286" i="202"/>
  <c r="AN286" i="202"/>
  <c r="AO286" i="202"/>
  <c r="AP286" i="202"/>
  <c r="AQ286" i="202"/>
  <c r="AR286" i="202"/>
  <c r="AS286" i="202"/>
  <c r="AT286" i="202"/>
  <c r="AU286" i="202"/>
  <c r="AV286" i="202"/>
  <c r="AW286" i="202"/>
  <c r="AX286" i="202"/>
  <c r="AY286" i="202"/>
  <c r="AZ286" i="202"/>
  <c r="BA286" i="202"/>
  <c r="BB286" i="202"/>
  <c r="BC286" i="202"/>
  <c r="BD286" i="202"/>
  <c r="BE286" i="202"/>
  <c r="BF286" i="202"/>
  <c r="BG286" i="202"/>
  <c r="BH286" i="202"/>
  <c r="BI286" i="202"/>
  <c r="BJ286" i="202"/>
  <c r="BK286" i="202"/>
  <c r="BL286" i="202"/>
  <c r="BM286" i="202"/>
  <c r="BN286" i="202"/>
  <c r="BO286" i="202"/>
  <c r="BP286" i="202"/>
  <c r="BQ286" i="202"/>
  <c r="BR286" i="202"/>
  <c r="BS286" i="202"/>
  <c r="A287" i="202"/>
  <c r="B287" i="202"/>
  <c r="C287" i="202"/>
  <c r="D287" i="202"/>
  <c r="E287" i="202"/>
  <c r="F287" i="202"/>
  <c r="G287" i="202"/>
  <c r="H287" i="202"/>
  <c r="I287" i="202"/>
  <c r="J287" i="202"/>
  <c r="K287" i="202"/>
  <c r="L287" i="202"/>
  <c r="M287" i="202"/>
  <c r="N287" i="202"/>
  <c r="O287" i="202"/>
  <c r="P287" i="202"/>
  <c r="Q287" i="202"/>
  <c r="R287" i="202"/>
  <c r="S287" i="202"/>
  <c r="T287" i="202"/>
  <c r="U287" i="202"/>
  <c r="V287" i="202"/>
  <c r="W287" i="202"/>
  <c r="AA287" i="202"/>
  <c r="AB287" i="202"/>
  <c r="AC287" i="202"/>
  <c r="AD287" i="202"/>
  <c r="AE287" i="202"/>
  <c r="AF287" i="202"/>
  <c r="AG287" i="202"/>
  <c r="AH287" i="202"/>
  <c r="AI287" i="202"/>
  <c r="AJ287" i="202"/>
  <c r="AK287" i="202"/>
  <c r="AL287" i="202"/>
  <c r="AM287" i="202"/>
  <c r="AN287" i="202"/>
  <c r="AO287" i="202"/>
  <c r="AP287" i="202"/>
  <c r="AQ287" i="202"/>
  <c r="AR287" i="202"/>
  <c r="AS287" i="202"/>
  <c r="AT287" i="202"/>
  <c r="AU287" i="202"/>
  <c r="AV287" i="202"/>
  <c r="AW287" i="202"/>
  <c r="AX287" i="202"/>
  <c r="AY287" i="202"/>
  <c r="AZ287" i="202"/>
  <c r="BA287" i="202"/>
  <c r="BB287" i="202"/>
  <c r="BC287" i="202"/>
  <c r="BD287" i="202"/>
  <c r="BE287" i="202"/>
  <c r="BF287" i="202"/>
  <c r="BG287" i="202"/>
  <c r="BH287" i="202"/>
  <c r="BI287" i="202"/>
  <c r="BJ287" i="202"/>
  <c r="BK287" i="202"/>
  <c r="BL287" i="202"/>
  <c r="BM287" i="202"/>
  <c r="BN287" i="202"/>
  <c r="BO287" i="202"/>
  <c r="BP287" i="202"/>
  <c r="BQ287" i="202"/>
  <c r="BR287" i="202"/>
  <c r="BS287" i="202"/>
  <c r="A288" i="202"/>
  <c r="B288" i="202"/>
  <c r="C288" i="202"/>
  <c r="D288" i="202"/>
  <c r="E288" i="202"/>
  <c r="F288" i="202"/>
  <c r="G288" i="202"/>
  <c r="H288" i="202"/>
  <c r="I288" i="202"/>
  <c r="J288" i="202"/>
  <c r="K288" i="202"/>
  <c r="L288" i="202"/>
  <c r="M288" i="202"/>
  <c r="N288" i="202"/>
  <c r="O288" i="202"/>
  <c r="P288" i="202"/>
  <c r="Q288" i="202"/>
  <c r="R288" i="202"/>
  <c r="S288" i="202"/>
  <c r="T288" i="202"/>
  <c r="U288" i="202"/>
  <c r="V288" i="202"/>
  <c r="W288" i="202"/>
  <c r="AA288" i="202"/>
  <c r="AB288" i="202"/>
  <c r="AC288" i="202"/>
  <c r="AD288" i="202"/>
  <c r="AE288" i="202"/>
  <c r="AF288" i="202"/>
  <c r="AG288" i="202"/>
  <c r="AH288" i="202"/>
  <c r="AI288" i="202"/>
  <c r="AJ288" i="202"/>
  <c r="AK288" i="202"/>
  <c r="AL288" i="202"/>
  <c r="AM288" i="202"/>
  <c r="AN288" i="202"/>
  <c r="AO288" i="202"/>
  <c r="AP288" i="202"/>
  <c r="AQ288" i="202"/>
  <c r="AR288" i="202"/>
  <c r="AS288" i="202"/>
  <c r="AT288" i="202"/>
  <c r="AU288" i="202"/>
  <c r="AV288" i="202"/>
  <c r="AW288" i="202"/>
  <c r="AX288" i="202"/>
  <c r="AY288" i="202"/>
  <c r="AZ288" i="202"/>
  <c r="BA288" i="202"/>
  <c r="BB288" i="202"/>
  <c r="BC288" i="202"/>
  <c r="BD288" i="202"/>
  <c r="BE288" i="202"/>
  <c r="BF288" i="202"/>
  <c r="BG288" i="202"/>
  <c r="BH288" i="202"/>
  <c r="BI288" i="202"/>
  <c r="BJ288" i="202"/>
  <c r="BK288" i="202"/>
  <c r="BL288" i="202"/>
  <c r="BM288" i="202"/>
  <c r="BN288" i="202"/>
  <c r="BO288" i="202"/>
  <c r="BP288" i="202"/>
  <c r="BQ288" i="202"/>
  <c r="BR288" i="202"/>
  <c r="BS288" i="202"/>
  <c r="A289" i="202"/>
  <c r="B289" i="202"/>
  <c r="C289" i="202"/>
  <c r="D289" i="202"/>
  <c r="E289" i="202"/>
  <c r="F289" i="202"/>
  <c r="G289" i="202"/>
  <c r="H289" i="202"/>
  <c r="I289" i="202"/>
  <c r="J289" i="202"/>
  <c r="K289" i="202"/>
  <c r="L289" i="202"/>
  <c r="M289" i="202"/>
  <c r="N289" i="202"/>
  <c r="O289" i="202"/>
  <c r="P289" i="202"/>
  <c r="Q289" i="202"/>
  <c r="R289" i="202"/>
  <c r="S289" i="202"/>
  <c r="T289" i="202"/>
  <c r="U289" i="202"/>
  <c r="V289" i="202"/>
  <c r="W289" i="202"/>
  <c r="AA289" i="202"/>
  <c r="AB289" i="202"/>
  <c r="AC289" i="202"/>
  <c r="AD289" i="202"/>
  <c r="AE289" i="202"/>
  <c r="AF289" i="202"/>
  <c r="AG289" i="202"/>
  <c r="AH289" i="202"/>
  <c r="AI289" i="202"/>
  <c r="AJ289" i="202"/>
  <c r="AK289" i="202"/>
  <c r="AL289" i="202"/>
  <c r="AM289" i="202"/>
  <c r="AN289" i="202"/>
  <c r="AO289" i="202"/>
  <c r="AP289" i="202"/>
  <c r="AQ289" i="202"/>
  <c r="AR289" i="202"/>
  <c r="AS289" i="202"/>
  <c r="AT289" i="202"/>
  <c r="AU289" i="202"/>
  <c r="AV289" i="202"/>
  <c r="AW289" i="202"/>
  <c r="AX289" i="202"/>
  <c r="AY289" i="202"/>
  <c r="AZ289" i="202"/>
  <c r="BA289" i="202"/>
  <c r="BB289" i="202"/>
  <c r="BC289" i="202"/>
  <c r="BD289" i="202"/>
  <c r="BE289" i="202"/>
  <c r="BF289" i="202"/>
  <c r="BG289" i="202"/>
  <c r="BH289" i="202"/>
  <c r="BI289" i="202"/>
  <c r="BJ289" i="202"/>
  <c r="BK289" i="202"/>
  <c r="BL289" i="202"/>
  <c r="BM289" i="202"/>
  <c r="BN289" i="202"/>
  <c r="BO289" i="202"/>
  <c r="BP289" i="202"/>
  <c r="BQ289" i="202"/>
  <c r="BR289" i="202"/>
  <c r="BS289" i="202"/>
  <c r="A290" i="202"/>
  <c r="B290" i="202"/>
  <c r="C290" i="202"/>
  <c r="D290" i="202"/>
  <c r="E290" i="202"/>
  <c r="F290" i="202"/>
  <c r="G290" i="202"/>
  <c r="H290" i="202"/>
  <c r="I290" i="202"/>
  <c r="J290" i="202"/>
  <c r="K290" i="202"/>
  <c r="L290" i="202"/>
  <c r="M290" i="202"/>
  <c r="N290" i="202"/>
  <c r="O290" i="202"/>
  <c r="P290" i="202"/>
  <c r="Q290" i="202"/>
  <c r="R290" i="202"/>
  <c r="S290" i="202"/>
  <c r="T290" i="202"/>
  <c r="U290" i="202"/>
  <c r="V290" i="202"/>
  <c r="W290" i="202"/>
  <c r="AA290" i="202"/>
  <c r="AB290" i="202"/>
  <c r="AC290" i="202"/>
  <c r="AD290" i="202"/>
  <c r="AE290" i="202"/>
  <c r="AF290" i="202"/>
  <c r="AG290" i="202"/>
  <c r="AH290" i="202"/>
  <c r="AI290" i="202"/>
  <c r="AJ290" i="202"/>
  <c r="AK290" i="202"/>
  <c r="AL290" i="202"/>
  <c r="AM290" i="202"/>
  <c r="AN290" i="202"/>
  <c r="AO290" i="202"/>
  <c r="AP290" i="202"/>
  <c r="AQ290" i="202"/>
  <c r="AR290" i="202"/>
  <c r="AS290" i="202"/>
  <c r="AT290" i="202"/>
  <c r="AU290" i="202"/>
  <c r="AV290" i="202"/>
  <c r="AW290" i="202"/>
  <c r="AX290" i="202"/>
  <c r="AY290" i="202"/>
  <c r="AZ290" i="202"/>
  <c r="BA290" i="202"/>
  <c r="BB290" i="202"/>
  <c r="BC290" i="202"/>
  <c r="BD290" i="202"/>
  <c r="BE290" i="202"/>
  <c r="BF290" i="202"/>
  <c r="BG290" i="202"/>
  <c r="BH290" i="202"/>
  <c r="BI290" i="202"/>
  <c r="BJ290" i="202"/>
  <c r="BK290" i="202"/>
  <c r="BL290" i="202"/>
  <c r="BM290" i="202"/>
  <c r="BN290" i="202"/>
  <c r="BO290" i="202"/>
  <c r="BP290" i="202"/>
  <c r="BQ290" i="202"/>
  <c r="BR290" i="202"/>
  <c r="BS290" i="202"/>
  <c r="A291" i="202"/>
  <c r="B291" i="202"/>
  <c r="C291" i="202"/>
  <c r="D291" i="202"/>
  <c r="E291" i="202"/>
  <c r="F291" i="202"/>
  <c r="G291" i="202"/>
  <c r="H291" i="202"/>
  <c r="I291" i="202"/>
  <c r="J291" i="202"/>
  <c r="K291" i="202"/>
  <c r="L291" i="202"/>
  <c r="M291" i="202"/>
  <c r="N291" i="202"/>
  <c r="O291" i="202"/>
  <c r="P291" i="202"/>
  <c r="Q291" i="202"/>
  <c r="R291" i="202"/>
  <c r="S291" i="202"/>
  <c r="T291" i="202"/>
  <c r="U291" i="202"/>
  <c r="V291" i="202"/>
  <c r="W291" i="202"/>
  <c r="AA291" i="202"/>
  <c r="AB291" i="202"/>
  <c r="AC291" i="202"/>
  <c r="AD291" i="202"/>
  <c r="AE291" i="202"/>
  <c r="AF291" i="202"/>
  <c r="AG291" i="202"/>
  <c r="AH291" i="202"/>
  <c r="AI291" i="202"/>
  <c r="AJ291" i="202"/>
  <c r="AK291" i="202"/>
  <c r="AL291" i="202"/>
  <c r="AM291" i="202"/>
  <c r="AN291" i="202"/>
  <c r="AO291" i="202"/>
  <c r="AP291" i="202"/>
  <c r="AQ291" i="202"/>
  <c r="AR291" i="202"/>
  <c r="AS291" i="202"/>
  <c r="AT291" i="202"/>
  <c r="AU291" i="202"/>
  <c r="AV291" i="202"/>
  <c r="AW291" i="202"/>
  <c r="AX291" i="202"/>
  <c r="AY291" i="202"/>
  <c r="AZ291" i="202"/>
  <c r="BA291" i="202"/>
  <c r="BB291" i="202"/>
  <c r="BC291" i="202"/>
  <c r="BD291" i="202"/>
  <c r="BE291" i="202"/>
  <c r="BF291" i="202"/>
  <c r="BG291" i="202"/>
  <c r="BH291" i="202"/>
  <c r="BI291" i="202"/>
  <c r="BJ291" i="202"/>
  <c r="BK291" i="202"/>
  <c r="BL291" i="202"/>
  <c r="BM291" i="202"/>
  <c r="BN291" i="202"/>
  <c r="BO291" i="202"/>
  <c r="BP291" i="202"/>
  <c r="BQ291" i="202"/>
  <c r="BR291" i="202"/>
  <c r="BS291" i="202"/>
  <c r="A292" i="202"/>
  <c r="B292" i="202"/>
  <c r="C292" i="202"/>
  <c r="D292" i="202"/>
  <c r="E292" i="202"/>
  <c r="F292" i="202"/>
  <c r="G292" i="202"/>
  <c r="H292" i="202"/>
  <c r="I292" i="202"/>
  <c r="J292" i="202"/>
  <c r="K292" i="202"/>
  <c r="L292" i="202"/>
  <c r="M292" i="202"/>
  <c r="N292" i="202"/>
  <c r="O292" i="202"/>
  <c r="P292" i="202"/>
  <c r="Q292" i="202"/>
  <c r="R292" i="202"/>
  <c r="S292" i="202"/>
  <c r="T292" i="202"/>
  <c r="U292" i="202"/>
  <c r="V292" i="202"/>
  <c r="W292" i="202"/>
  <c r="AA292" i="202"/>
  <c r="AB292" i="202"/>
  <c r="AC292" i="202"/>
  <c r="AD292" i="202"/>
  <c r="AE292" i="202"/>
  <c r="AF292" i="202"/>
  <c r="AG292" i="202"/>
  <c r="AH292" i="202"/>
  <c r="AI292" i="202"/>
  <c r="AJ292" i="202"/>
  <c r="AK292" i="202"/>
  <c r="AL292" i="202"/>
  <c r="AM292" i="202"/>
  <c r="AN292" i="202"/>
  <c r="AO292" i="202"/>
  <c r="AP292" i="202"/>
  <c r="AQ292" i="202"/>
  <c r="AR292" i="202"/>
  <c r="AS292" i="202"/>
  <c r="AT292" i="202"/>
  <c r="AU292" i="202"/>
  <c r="AV292" i="202"/>
  <c r="AW292" i="202"/>
  <c r="AX292" i="202"/>
  <c r="AY292" i="202"/>
  <c r="AZ292" i="202"/>
  <c r="BA292" i="202"/>
  <c r="BB292" i="202"/>
  <c r="BC292" i="202"/>
  <c r="BD292" i="202"/>
  <c r="BE292" i="202"/>
  <c r="BF292" i="202"/>
  <c r="BG292" i="202"/>
  <c r="BH292" i="202"/>
  <c r="BI292" i="202"/>
  <c r="BJ292" i="202"/>
  <c r="BK292" i="202"/>
  <c r="BL292" i="202"/>
  <c r="BM292" i="202"/>
  <c r="BN292" i="202"/>
  <c r="BO292" i="202"/>
  <c r="BP292" i="202"/>
  <c r="BQ292" i="202"/>
  <c r="BR292" i="202"/>
  <c r="BS292" i="202"/>
  <c r="A293" i="202"/>
  <c r="B293" i="202"/>
  <c r="C293" i="202"/>
  <c r="D293" i="202"/>
  <c r="E293" i="202"/>
  <c r="F293" i="202"/>
  <c r="G293" i="202"/>
  <c r="H293" i="202"/>
  <c r="I293" i="202"/>
  <c r="J293" i="202"/>
  <c r="K293" i="202"/>
  <c r="L293" i="202"/>
  <c r="M293" i="202"/>
  <c r="N293" i="202"/>
  <c r="O293" i="202"/>
  <c r="P293" i="202"/>
  <c r="Q293" i="202"/>
  <c r="R293" i="202"/>
  <c r="S293" i="202"/>
  <c r="T293" i="202"/>
  <c r="U293" i="202"/>
  <c r="V293" i="202"/>
  <c r="W293" i="202"/>
  <c r="AA293" i="202"/>
  <c r="AB293" i="202"/>
  <c r="AC293" i="202"/>
  <c r="AD293" i="202"/>
  <c r="AE293" i="202"/>
  <c r="AF293" i="202"/>
  <c r="AG293" i="202"/>
  <c r="AH293" i="202"/>
  <c r="AI293" i="202"/>
  <c r="AJ293" i="202"/>
  <c r="AK293" i="202"/>
  <c r="AL293" i="202"/>
  <c r="AM293" i="202"/>
  <c r="AN293" i="202"/>
  <c r="AO293" i="202"/>
  <c r="AP293" i="202"/>
  <c r="AQ293" i="202"/>
  <c r="AR293" i="202"/>
  <c r="AS293" i="202"/>
  <c r="AT293" i="202"/>
  <c r="AU293" i="202"/>
  <c r="AV293" i="202"/>
  <c r="AW293" i="202"/>
  <c r="AX293" i="202"/>
  <c r="AY293" i="202"/>
  <c r="AZ293" i="202"/>
  <c r="BA293" i="202"/>
  <c r="BB293" i="202"/>
  <c r="BC293" i="202"/>
  <c r="BD293" i="202"/>
  <c r="BE293" i="202"/>
  <c r="BF293" i="202"/>
  <c r="BG293" i="202"/>
  <c r="BH293" i="202"/>
  <c r="BI293" i="202"/>
  <c r="BJ293" i="202"/>
  <c r="BK293" i="202"/>
  <c r="BL293" i="202"/>
  <c r="BM293" i="202"/>
  <c r="BN293" i="202"/>
  <c r="BO293" i="202"/>
  <c r="BP293" i="202"/>
  <c r="BQ293" i="202"/>
  <c r="BR293" i="202"/>
  <c r="BS293" i="202"/>
  <c r="A294" i="202"/>
  <c r="B294" i="202"/>
  <c r="C294" i="202"/>
  <c r="D294" i="202"/>
  <c r="E294" i="202"/>
  <c r="F294" i="202"/>
  <c r="G294" i="202"/>
  <c r="H294" i="202"/>
  <c r="I294" i="202"/>
  <c r="J294" i="202"/>
  <c r="K294" i="202"/>
  <c r="L294" i="202"/>
  <c r="M294" i="202"/>
  <c r="N294" i="202"/>
  <c r="O294" i="202"/>
  <c r="P294" i="202"/>
  <c r="Q294" i="202"/>
  <c r="R294" i="202"/>
  <c r="S294" i="202"/>
  <c r="T294" i="202"/>
  <c r="U294" i="202"/>
  <c r="V294" i="202"/>
  <c r="W294" i="202"/>
  <c r="AA294" i="202"/>
  <c r="AB294" i="202"/>
  <c r="AC294" i="202"/>
  <c r="AD294" i="202"/>
  <c r="AE294" i="202"/>
  <c r="AF294" i="202"/>
  <c r="AG294" i="202"/>
  <c r="AH294" i="202"/>
  <c r="AI294" i="202"/>
  <c r="AJ294" i="202"/>
  <c r="AK294" i="202"/>
  <c r="AL294" i="202"/>
  <c r="AM294" i="202"/>
  <c r="AN294" i="202"/>
  <c r="AO294" i="202"/>
  <c r="AP294" i="202"/>
  <c r="AQ294" i="202"/>
  <c r="AR294" i="202"/>
  <c r="AS294" i="202"/>
  <c r="AT294" i="202"/>
  <c r="AU294" i="202"/>
  <c r="AV294" i="202"/>
  <c r="AW294" i="202"/>
  <c r="AX294" i="202"/>
  <c r="AY294" i="202"/>
  <c r="AZ294" i="202"/>
  <c r="BA294" i="202"/>
  <c r="BB294" i="202"/>
  <c r="BC294" i="202"/>
  <c r="BD294" i="202"/>
  <c r="BE294" i="202"/>
  <c r="BF294" i="202"/>
  <c r="BG294" i="202"/>
  <c r="BH294" i="202"/>
  <c r="BI294" i="202"/>
  <c r="BJ294" i="202"/>
  <c r="BK294" i="202"/>
  <c r="BL294" i="202"/>
  <c r="BM294" i="202"/>
  <c r="BN294" i="202"/>
  <c r="BO294" i="202"/>
  <c r="BP294" i="202"/>
  <c r="BQ294" i="202"/>
  <c r="BR294" i="202"/>
  <c r="BS294" i="202"/>
  <c r="A295" i="202"/>
  <c r="B295" i="202"/>
  <c r="C295" i="202"/>
  <c r="D295" i="202"/>
  <c r="E295" i="202"/>
  <c r="F295" i="202"/>
  <c r="G295" i="202"/>
  <c r="H295" i="202"/>
  <c r="I295" i="202"/>
  <c r="J295" i="202"/>
  <c r="K295" i="202"/>
  <c r="L295" i="202"/>
  <c r="M295" i="202"/>
  <c r="N295" i="202"/>
  <c r="O295" i="202"/>
  <c r="P295" i="202"/>
  <c r="Q295" i="202"/>
  <c r="R295" i="202"/>
  <c r="S295" i="202"/>
  <c r="T295" i="202"/>
  <c r="U295" i="202"/>
  <c r="V295" i="202"/>
  <c r="W295" i="202"/>
  <c r="AA295" i="202"/>
  <c r="AB295" i="202"/>
  <c r="AC295" i="202"/>
  <c r="AD295" i="202"/>
  <c r="AE295" i="202"/>
  <c r="AF295" i="202"/>
  <c r="AG295" i="202"/>
  <c r="AH295" i="202"/>
  <c r="AI295" i="202"/>
  <c r="AJ295" i="202"/>
  <c r="AK295" i="202"/>
  <c r="AL295" i="202"/>
  <c r="AM295" i="202"/>
  <c r="AN295" i="202"/>
  <c r="AO295" i="202"/>
  <c r="AP295" i="202"/>
  <c r="AQ295" i="202"/>
  <c r="AR295" i="202"/>
  <c r="AS295" i="202"/>
  <c r="AT295" i="202"/>
  <c r="AU295" i="202"/>
  <c r="AV295" i="202"/>
  <c r="AW295" i="202"/>
  <c r="AX295" i="202"/>
  <c r="AY295" i="202"/>
  <c r="AZ295" i="202"/>
  <c r="BA295" i="202"/>
  <c r="BB295" i="202"/>
  <c r="BC295" i="202"/>
  <c r="BD295" i="202"/>
  <c r="BE295" i="202"/>
  <c r="BF295" i="202"/>
  <c r="BG295" i="202"/>
  <c r="BH295" i="202"/>
  <c r="BI295" i="202"/>
  <c r="BJ295" i="202"/>
  <c r="BK295" i="202"/>
  <c r="BL295" i="202"/>
  <c r="BM295" i="202"/>
  <c r="BN295" i="202"/>
  <c r="BO295" i="202"/>
  <c r="BP295" i="202"/>
  <c r="BQ295" i="202"/>
  <c r="BR295" i="202"/>
  <c r="BS295" i="202"/>
  <c r="A296" i="202"/>
  <c r="B296" i="202"/>
  <c r="C296" i="202"/>
  <c r="D296" i="202"/>
  <c r="E296" i="202"/>
  <c r="F296" i="202"/>
  <c r="G296" i="202"/>
  <c r="H296" i="202"/>
  <c r="I296" i="202"/>
  <c r="J296" i="202"/>
  <c r="K296" i="202"/>
  <c r="L296" i="202"/>
  <c r="M296" i="202"/>
  <c r="N296" i="202"/>
  <c r="O296" i="202"/>
  <c r="P296" i="202"/>
  <c r="Q296" i="202"/>
  <c r="R296" i="202"/>
  <c r="S296" i="202"/>
  <c r="T296" i="202"/>
  <c r="U296" i="202"/>
  <c r="V296" i="202"/>
  <c r="W296" i="202"/>
  <c r="AA296" i="202"/>
  <c r="AB296" i="202"/>
  <c r="AC296" i="202"/>
  <c r="AD296" i="202"/>
  <c r="AE296" i="202"/>
  <c r="AF296" i="202"/>
  <c r="AG296" i="202"/>
  <c r="AH296" i="202"/>
  <c r="AI296" i="202"/>
  <c r="AJ296" i="202"/>
  <c r="AK296" i="202"/>
  <c r="AL296" i="202"/>
  <c r="AM296" i="202"/>
  <c r="AN296" i="202"/>
  <c r="AO296" i="202"/>
  <c r="AP296" i="202"/>
  <c r="AQ296" i="202"/>
  <c r="AR296" i="202"/>
  <c r="AS296" i="202"/>
  <c r="AT296" i="202"/>
  <c r="AU296" i="202"/>
  <c r="AV296" i="202"/>
  <c r="AW296" i="202"/>
  <c r="AX296" i="202"/>
  <c r="AY296" i="202"/>
  <c r="AZ296" i="202"/>
  <c r="BA296" i="202"/>
  <c r="BB296" i="202"/>
  <c r="BC296" i="202"/>
  <c r="BD296" i="202"/>
  <c r="BE296" i="202"/>
  <c r="BF296" i="202"/>
  <c r="BG296" i="202"/>
  <c r="BH296" i="202"/>
  <c r="BI296" i="202"/>
  <c r="BJ296" i="202"/>
  <c r="BK296" i="202"/>
  <c r="BL296" i="202"/>
  <c r="BM296" i="202"/>
  <c r="BN296" i="202"/>
  <c r="BO296" i="202"/>
  <c r="BP296" i="202"/>
  <c r="BQ296" i="202"/>
  <c r="BR296" i="202"/>
  <c r="BS296" i="202"/>
  <c r="A297" i="202"/>
  <c r="B297" i="202"/>
  <c r="C297" i="202"/>
  <c r="D297" i="202"/>
  <c r="E297" i="202"/>
  <c r="F297" i="202"/>
  <c r="G297" i="202"/>
  <c r="H297" i="202"/>
  <c r="I297" i="202"/>
  <c r="J297" i="202"/>
  <c r="K297" i="202"/>
  <c r="L297" i="202"/>
  <c r="M297" i="202"/>
  <c r="N297" i="202"/>
  <c r="O297" i="202"/>
  <c r="P297" i="202"/>
  <c r="Q297" i="202"/>
  <c r="R297" i="202"/>
  <c r="S297" i="202"/>
  <c r="T297" i="202"/>
  <c r="U297" i="202"/>
  <c r="V297" i="202"/>
  <c r="W297" i="202"/>
  <c r="AA297" i="202"/>
  <c r="AB297" i="202"/>
  <c r="AC297" i="202"/>
  <c r="AD297" i="202"/>
  <c r="AE297" i="202"/>
  <c r="AF297" i="202"/>
  <c r="AG297" i="202"/>
  <c r="AH297" i="202"/>
  <c r="AI297" i="202"/>
  <c r="AJ297" i="202"/>
  <c r="AK297" i="202"/>
  <c r="AL297" i="202"/>
  <c r="AM297" i="202"/>
  <c r="AN297" i="202"/>
  <c r="AO297" i="202"/>
  <c r="AP297" i="202"/>
  <c r="AQ297" i="202"/>
  <c r="AR297" i="202"/>
  <c r="AS297" i="202"/>
  <c r="AT297" i="202"/>
  <c r="AU297" i="202"/>
  <c r="AV297" i="202"/>
  <c r="AW297" i="202"/>
  <c r="AX297" i="202"/>
  <c r="AY297" i="202"/>
  <c r="AZ297" i="202"/>
  <c r="BA297" i="202"/>
  <c r="BB297" i="202"/>
  <c r="BC297" i="202"/>
  <c r="BD297" i="202"/>
  <c r="BE297" i="202"/>
  <c r="BF297" i="202"/>
  <c r="BG297" i="202"/>
  <c r="BH297" i="202"/>
  <c r="BI297" i="202"/>
  <c r="BJ297" i="202"/>
  <c r="BK297" i="202"/>
  <c r="BL297" i="202"/>
  <c r="BM297" i="202"/>
  <c r="BN297" i="202"/>
  <c r="BO297" i="202"/>
  <c r="BP297" i="202"/>
  <c r="BQ297" i="202"/>
  <c r="BR297" i="202"/>
  <c r="BS297" i="202"/>
  <c r="A298" i="202"/>
  <c r="B298" i="202"/>
  <c r="C298" i="202"/>
  <c r="D298" i="202"/>
  <c r="E298" i="202"/>
  <c r="F298" i="202"/>
  <c r="G298" i="202"/>
  <c r="H298" i="202"/>
  <c r="I298" i="202"/>
  <c r="J298" i="202"/>
  <c r="K298" i="202"/>
  <c r="L298" i="202"/>
  <c r="M298" i="202"/>
  <c r="N298" i="202"/>
  <c r="O298" i="202"/>
  <c r="P298" i="202"/>
  <c r="Q298" i="202"/>
  <c r="R298" i="202"/>
  <c r="S298" i="202"/>
  <c r="T298" i="202"/>
  <c r="U298" i="202"/>
  <c r="V298" i="202"/>
  <c r="W298" i="202"/>
  <c r="AA298" i="202"/>
  <c r="AB298" i="202"/>
  <c r="AC298" i="202"/>
  <c r="AD298" i="202"/>
  <c r="AE298" i="202"/>
  <c r="AF298" i="202"/>
  <c r="AG298" i="202"/>
  <c r="AH298" i="202"/>
  <c r="AI298" i="202"/>
  <c r="AJ298" i="202"/>
  <c r="AK298" i="202"/>
  <c r="AL298" i="202"/>
  <c r="AM298" i="202"/>
  <c r="AN298" i="202"/>
  <c r="AO298" i="202"/>
  <c r="AP298" i="202"/>
  <c r="AQ298" i="202"/>
  <c r="AR298" i="202"/>
  <c r="AS298" i="202"/>
  <c r="AT298" i="202"/>
  <c r="AU298" i="202"/>
  <c r="AV298" i="202"/>
  <c r="AW298" i="202"/>
  <c r="AX298" i="202"/>
  <c r="AY298" i="202"/>
  <c r="AZ298" i="202"/>
  <c r="BA298" i="202"/>
  <c r="BB298" i="202"/>
  <c r="BC298" i="202"/>
  <c r="BD298" i="202"/>
  <c r="BE298" i="202"/>
  <c r="BF298" i="202"/>
  <c r="BG298" i="202"/>
  <c r="BH298" i="202"/>
  <c r="BI298" i="202"/>
  <c r="BJ298" i="202"/>
  <c r="BK298" i="202"/>
  <c r="BL298" i="202"/>
  <c r="BM298" i="202"/>
  <c r="BN298" i="202"/>
  <c r="BO298" i="202"/>
  <c r="BP298" i="202"/>
  <c r="BQ298" i="202"/>
  <c r="BR298" i="202"/>
  <c r="BS298" i="202"/>
  <c r="A299" i="202"/>
  <c r="B299" i="202"/>
  <c r="C299" i="202"/>
  <c r="D299" i="202"/>
  <c r="E299" i="202"/>
  <c r="F299" i="202"/>
  <c r="G299" i="202"/>
  <c r="H299" i="202"/>
  <c r="I299" i="202"/>
  <c r="J299" i="202"/>
  <c r="K299" i="202"/>
  <c r="L299" i="202"/>
  <c r="M299" i="202"/>
  <c r="N299" i="202"/>
  <c r="O299" i="202"/>
  <c r="P299" i="202"/>
  <c r="Q299" i="202"/>
  <c r="R299" i="202"/>
  <c r="S299" i="202"/>
  <c r="T299" i="202"/>
  <c r="U299" i="202"/>
  <c r="V299" i="202"/>
  <c r="W299" i="202"/>
  <c r="AA299" i="202"/>
  <c r="AB299" i="202"/>
  <c r="AC299" i="202"/>
  <c r="AD299" i="202"/>
  <c r="AE299" i="202"/>
  <c r="AF299" i="202"/>
  <c r="AG299" i="202"/>
  <c r="AH299" i="202"/>
  <c r="AI299" i="202"/>
  <c r="AJ299" i="202"/>
  <c r="AK299" i="202"/>
  <c r="AL299" i="202"/>
  <c r="AM299" i="202"/>
  <c r="AN299" i="202"/>
  <c r="AO299" i="202"/>
  <c r="AP299" i="202"/>
  <c r="AQ299" i="202"/>
  <c r="AR299" i="202"/>
  <c r="AS299" i="202"/>
  <c r="AT299" i="202"/>
  <c r="AU299" i="202"/>
  <c r="AV299" i="202"/>
  <c r="AW299" i="202"/>
  <c r="AX299" i="202"/>
  <c r="AY299" i="202"/>
  <c r="AZ299" i="202"/>
  <c r="BA299" i="202"/>
  <c r="BB299" i="202"/>
  <c r="BC299" i="202"/>
  <c r="BD299" i="202"/>
  <c r="BE299" i="202"/>
  <c r="BF299" i="202"/>
  <c r="BG299" i="202"/>
  <c r="BH299" i="202"/>
  <c r="BI299" i="202"/>
  <c r="BJ299" i="202"/>
  <c r="BK299" i="202"/>
  <c r="BL299" i="202"/>
  <c r="BM299" i="202"/>
  <c r="BN299" i="202"/>
  <c r="BO299" i="202"/>
  <c r="BP299" i="202"/>
  <c r="BQ299" i="202"/>
  <c r="BR299" i="202"/>
  <c r="BS299" i="202"/>
  <c r="A300" i="202"/>
  <c r="B300" i="202"/>
  <c r="C300" i="202"/>
  <c r="D300" i="202"/>
  <c r="E300" i="202"/>
  <c r="F300" i="202"/>
  <c r="G300" i="202"/>
  <c r="H300" i="202"/>
  <c r="I300" i="202"/>
  <c r="J300" i="202"/>
  <c r="K300" i="202"/>
  <c r="L300" i="202"/>
  <c r="M300" i="202"/>
  <c r="N300" i="202"/>
  <c r="O300" i="202"/>
  <c r="P300" i="202"/>
  <c r="Q300" i="202"/>
  <c r="R300" i="202"/>
  <c r="S300" i="202"/>
  <c r="T300" i="202"/>
  <c r="U300" i="202"/>
  <c r="V300" i="202"/>
  <c r="W300" i="202"/>
  <c r="AA300" i="202"/>
  <c r="AB300" i="202"/>
  <c r="AC300" i="202"/>
  <c r="AD300" i="202"/>
  <c r="AE300" i="202"/>
  <c r="AF300" i="202"/>
  <c r="AG300" i="202"/>
  <c r="AH300" i="202"/>
  <c r="AI300" i="202"/>
  <c r="AJ300" i="202"/>
  <c r="AK300" i="202"/>
  <c r="AL300" i="202"/>
  <c r="AM300" i="202"/>
  <c r="AN300" i="202"/>
  <c r="AO300" i="202"/>
  <c r="AP300" i="202"/>
  <c r="AQ300" i="202"/>
  <c r="AR300" i="202"/>
  <c r="AS300" i="202"/>
  <c r="AT300" i="202"/>
  <c r="AU300" i="202"/>
  <c r="AV300" i="202"/>
  <c r="AW300" i="202"/>
  <c r="AX300" i="202"/>
  <c r="AY300" i="202"/>
  <c r="AZ300" i="202"/>
  <c r="BA300" i="202"/>
  <c r="BB300" i="202"/>
  <c r="BC300" i="202"/>
  <c r="BD300" i="202"/>
  <c r="BE300" i="202"/>
  <c r="BF300" i="202"/>
  <c r="BG300" i="202"/>
  <c r="BH300" i="202"/>
  <c r="BI300" i="202"/>
  <c r="BJ300" i="202"/>
  <c r="BK300" i="202"/>
  <c r="BL300" i="202"/>
  <c r="BM300" i="202"/>
  <c r="BN300" i="202"/>
  <c r="BO300" i="202"/>
  <c r="BP300" i="202"/>
  <c r="BQ300" i="202"/>
  <c r="BR300" i="202"/>
  <c r="BS300" i="202"/>
  <c r="A301" i="202"/>
  <c r="B301" i="202"/>
  <c r="C301" i="202"/>
  <c r="D301" i="202"/>
  <c r="E301" i="202"/>
  <c r="F301" i="202"/>
  <c r="G301" i="202"/>
  <c r="H301" i="202"/>
  <c r="I301" i="202"/>
  <c r="J301" i="202"/>
  <c r="K301" i="202"/>
  <c r="L301" i="202"/>
  <c r="M301" i="202"/>
  <c r="N301" i="202"/>
  <c r="O301" i="202"/>
  <c r="P301" i="202"/>
  <c r="Q301" i="202"/>
  <c r="R301" i="202"/>
  <c r="S301" i="202"/>
  <c r="T301" i="202"/>
  <c r="U301" i="202"/>
  <c r="V301" i="202"/>
  <c r="W301" i="202"/>
  <c r="AA301" i="202"/>
  <c r="AB301" i="202"/>
  <c r="AC301" i="202"/>
  <c r="AD301" i="202"/>
  <c r="AE301" i="202"/>
  <c r="AF301" i="202"/>
  <c r="AG301" i="202"/>
  <c r="AH301" i="202"/>
  <c r="AI301" i="202"/>
  <c r="AJ301" i="202"/>
  <c r="AK301" i="202"/>
  <c r="AL301" i="202"/>
  <c r="AM301" i="202"/>
  <c r="AN301" i="202"/>
  <c r="AO301" i="202"/>
  <c r="AP301" i="202"/>
  <c r="AQ301" i="202"/>
  <c r="AR301" i="202"/>
  <c r="AS301" i="202"/>
  <c r="AT301" i="202"/>
  <c r="AU301" i="202"/>
  <c r="AV301" i="202"/>
  <c r="AW301" i="202"/>
  <c r="AX301" i="202"/>
  <c r="AY301" i="202"/>
  <c r="AZ301" i="202"/>
  <c r="BA301" i="202"/>
  <c r="BB301" i="202"/>
  <c r="BC301" i="202"/>
  <c r="BD301" i="202"/>
  <c r="BE301" i="202"/>
  <c r="BF301" i="202"/>
  <c r="BG301" i="202"/>
  <c r="BH301" i="202"/>
  <c r="BI301" i="202"/>
  <c r="BJ301" i="202"/>
  <c r="BK301" i="202"/>
  <c r="BL301" i="202"/>
  <c r="BM301" i="202"/>
  <c r="BN301" i="202"/>
  <c r="BO301" i="202"/>
  <c r="BP301" i="202"/>
  <c r="BQ301" i="202"/>
  <c r="BR301" i="202"/>
  <c r="BS301" i="202"/>
  <c r="A302" i="202"/>
  <c r="B302" i="202"/>
  <c r="C302" i="202"/>
  <c r="D302" i="202"/>
  <c r="E302" i="202"/>
  <c r="F302" i="202"/>
  <c r="G302" i="202"/>
  <c r="H302" i="202"/>
  <c r="I302" i="202"/>
  <c r="J302" i="202"/>
  <c r="K302" i="202"/>
  <c r="L302" i="202"/>
  <c r="M302" i="202"/>
  <c r="N302" i="202"/>
  <c r="O302" i="202"/>
  <c r="P302" i="202"/>
  <c r="Q302" i="202"/>
  <c r="R302" i="202"/>
  <c r="S302" i="202"/>
  <c r="T302" i="202"/>
  <c r="U302" i="202"/>
  <c r="V302" i="202"/>
  <c r="W302" i="202"/>
  <c r="AA302" i="202"/>
  <c r="AB302" i="202"/>
  <c r="AC302" i="202"/>
  <c r="AD302" i="202"/>
  <c r="AE302" i="202"/>
  <c r="AF302" i="202"/>
  <c r="AG302" i="202"/>
  <c r="AH302" i="202"/>
  <c r="AI302" i="202"/>
  <c r="AJ302" i="202"/>
  <c r="AK302" i="202"/>
  <c r="AL302" i="202"/>
  <c r="AM302" i="202"/>
  <c r="AN302" i="202"/>
  <c r="AO302" i="202"/>
  <c r="AP302" i="202"/>
  <c r="AQ302" i="202"/>
  <c r="AR302" i="202"/>
  <c r="AS302" i="202"/>
  <c r="AT302" i="202"/>
  <c r="AU302" i="202"/>
  <c r="AV302" i="202"/>
  <c r="AW302" i="202"/>
  <c r="AX302" i="202"/>
  <c r="AY302" i="202"/>
  <c r="AZ302" i="202"/>
  <c r="BA302" i="202"/>
  <c r="BB302" i="202"/>
  <c r="BC302" i="202"/>
  <c r="BD302" i="202"/>
  <c r="BE302" i="202"/>
  <c r="BF302" i="202"/>
  <c r="BG302" i="202"/>
  <c r="BH302" i="202"/>
  <c r="BI302" i="202"/>
  <c r="BJ302" i="202"/>
  <c r="BK302" i="202"/>
  <c r="BL302" i="202"/>
  <c r="BM302" i="202"/>
  <c r="BN302" i="202"/>
  <c r="BO302" i="202"/>
  <c r="BP302" i="202"/>
  <c r="BQ302" i="202"/>
  <c r="BR302" i="202"/>
  <c r="BS302" i="202"/>
  <c r="A303" i="202"/>
  <c r="B303" i="202"/>
  <c r="C303" i="202"/>
  <c r="D303" i="202"/>
  <c r="E303" i="202"/>
  <c r="F303" i="202"/>
  <c r="G303" i="202"/>
  <c r="H303" i="202"/>
  <c r="I303" i="202"/>
  <c r="J303" i="202"/>
  <c r="K303" i="202"/>
  <c r="L303" i="202"/>
  <c r="M303" i="202"/>
  <c r="N303" i="202"/>
  <c r="O303" i="202"/>
  <c r="P303" i="202"/>
  <c r="Q303" i="202"/>
  <c r="R303" i="202"/>
  <c r="S303" i="202"/>
  <c r="T303" i="202"/>
  <c r="U303" i="202"/>
  <c r="V303" i="202"/>
  <c r="W303" i="202"/>
  <c r="AA303" i="202"/>
  <c r="AB303" i="202"/>
  <c r="AC303" i="202"/>
  <c r="AD303" i="202"/>
  <c r="AE303" i="202"/>
  <c r="AF303" i="202"/>
  <c r="AG303" i="202"/>
  <c r="AH303" i="202"/>
  <c r="AI303" i="202"/>
  <c r="AJ303" i="202"/>
  <c r="AK303" i="202"/>
  <c r="AL303" i="202"/>
  <c r="AM303" i="202"/>
  <c r="AN303" i="202"/>
  <c r="AO303" i="202"/>
  <c r="AP303" i="202"/>
  <c r="AQ303" i="202"/>
  <c r="AR303" i="202"/>
  <c r="AS303" i="202"/>
  <c r="AT303" i="202"/>
  <c r="AU303" i="202"/>
  <c r="AV303" i="202"/>
  <c r="AW303" i="202"/>
  <c r="AX303" i="202"/>
  <c r="AY303" i="202"/>
  <c r="AZ303" i="202"/>
  <c r="BA303" i="202"/>
  <c r="BB303" i="202"/>
  <c r="BC303" i="202"/>
  <c r="BD303" i="202"/>
  <c r="BE303" i="202"/>
  <c r="BF303" i="202"/>
  <c r="BG303" i="202"/>
  <c r="BH303" i="202"/>
  <c r="BI303" i="202"/>
  <c r="BJ303" i="202"/>
  <c r="BK303" i="202"/>
  <c r="BL303" i="202"/>
  <c r="BM303" i="202"/>
  <c r="BN303" i="202"/>
  <c r="BO303" i="202"/>
  <c r="BP303" i="202"/>
  <c r="BQ303" i="202"/>
  <c r="BR303" i="202"/>
  <c r="BS303" i="202"/>
  <c r="A304" i="202"/>
  <c r="B304" i="202"/>
  <c r="C304" i="202"/>
  <c r="D304" i="202"/>
  <c r="E304" i="202"/>
  <c r="F304" i="202"/>
  <c r="G304" i="202"/>
  <c r="H304" i="202"/>
  <c r="I304" i="202"/>
  <c r="J304" i="202"/>
  <c r="K304" i="202"/>
  <c r="L304" i="202"/>
  <c r="M304" i="202"/>
  <c r="N304" i="202"/>
  <c r="O304" i="202"/>
  <c r="P304" i="202"/>
  <c r="Q304" i="202"/>
  <c r="R304" i="202"/>
  <c r="S304" i="202"/>
  <c r="T304" i="202"/>
  <c r="U304" i="202"/>
  <c r="V304" i="202"/>
  <c r="W304" i="202"/>
  <c r="AA304" i="202"/>
  <c r="AB304" i="202"/>
  <c r="AC304" i="202"/>
  <c r="AD304" i="202"/>
  <c r="AE304" i="202"/>
  <c r="AF304" i="202"/>
  <c r="AG304" i="202"/>
  <c r="AH304" i="202"/>
  <c r="AI304" i="202"/>
  <c r="AJ304" i="202"/>
  <c r="AK304" i="202"/>
  <c r="AL304" i="202"/>
  <c r="AM304" i="202"/>
  <c r="AN304" i="202"/>
  <c r="AO304" i="202"/>
  <c r="AP304" i="202"/>
  <c r="AQ304" i="202"/>
  <c r="AR304" i="202"/>
  <c r="AS304" i="202"/>
  <c r="AT304" i="202"/>
  <c r="AU304" i="202"/>
  <c r="AV304" i="202"/>
  <c r="AW304" i="202"/>
  <c r="AX304" i="202"/>
  <c r="AY304" i="202"/>
  <c r="AZ304" i="202"/>
  <c r="BA304" i="202"/>
  <c r="BB304" i="202"/>
  <c r="BC304" i="202"/>
  <c r="BD304" i="202"/>
  <c r="BE304" i="202"/>
  <c r="BF304" i="202"/>
  <c r="BG304" i="202"/>
  <c r="BH304" i="202"/>
  <c r="BI304" i="202"/>
  <c r="BJ304" i="202"/>
  <c r="BK304" i="202"/>
  <c r="BL304" i="202"/>
  <c r="BM304" i="202"/>
  <c r="BN304" i="202"/>
  <c r="BO304" i="202"/>
  <c r="BP304" i="202"/>
  <c r="BQ304" i="202"/>
  <c r="BR304" i="202"/>
  <c r="BS304" i="202"/>
  <c r="A305" i="202"/>
  <c r="B305" i="202"/>
  <c r="C305" i="202"/>
  <c r="D305" i="202"/>
  <c r="E305" i="202"/>
  <c r="F305" i="202"/>
  <c r="G305" i="202"/>
  <c r="H305" i="202"/>
  <c r="I305" i="202"/>
  <c r="J305" i="202"/>
  <c r="K305" i="202"/>
  <c r="L305" i="202"/>
  <c r="M305" i="202"/>
  <c r="N305" i="202"/>
  <c r="O305" i="202"/>
  <c r="P305" i="202"/>
  <c r="Q305" i="202"/>
  <c r="R305" i="202"/>
  <c r="S305" i="202"/>
  <c r="T305" i="202"/>
  <c r="U305" i="202"/>
  <c r="V305" i="202"/>
  <c r="W305" i="202"/>
  <c r="AA305" i="202"/>
  <c r="AB305" i="202"/>
  <c r="AC305" i="202"/>
  <c r="AD305" i="202"/>
  <c r="AE305" i="202"/>
  <c r="AF305" i="202"/>
  <c r="AG305" i="202"/>
  <c r="AH305" i="202"/>
  <c r="AI305" i="202"/>
  <c r="AJ305" i="202"/>
  <c r="AK305" i="202"/>
  <c r="AL305" i="202"/>
  <c r="AM305" i="202"/>
  <c r="AN305" i="202"/>
  <c r="AO305" i="202"/>
  <c r="AP305" i="202"/>
  <c r="AQ305" i="202"/>
  <c r="AR305" i="202"/>
  <c r="AS305" i="202"/>
  <c r="AT305" i="202"/>
  <c r="AU305" i="202"/>
  <c r="AV305" i="202"/>
  <c r="AW305" i="202"/>
  <c r="AX305" i="202"/>
  <c r="AY305" i="202"/>
  <c r="AZ305" i="202"/>
  <c r="BA305" i="202"/>
  <c r="BB305" i="202"/>
  <c r="BC305" i="202"/>
  <c r="BD305" i="202"/>
  <c r="BE305" i="202"/>
  <c r="BF305" i="202"/>
  <c r="BG305" i="202"/>
  <c r="BH305" i="202"/>
  <c r="BI305" i="202"/>
  <c r="BJ305" i="202"/>
  <c r="BK305" i="202"/>
  <c r="BL305" i="202"/>
  <c r="BM305" i="202"/>
  <c r="BN305" i="202"/>
  <c r="BO305" i="202"/>
  <c r="BP305" i="202"/>
  <c r="BQ305" i="202"/>
  <c r="BR305" i="202"/>
  <c r="BS305" i="202"/>
  <c r="A306" i="202"/>
  <c r="B306" i="202"/>
  <c r="C306" i="202"/>
  <c r="D306" i="202"/>
  <c r="E306" i="202"/>
  <c r="F306" i="202"/>
  <c r="G306" i="202"/>
  <c r="H306" i="202"/>
  <c r="I306" i="202"/>
  <c r="J306" i="202"/>
  <c r="K306" i="202"/>
  <c r="L306" i="202"/>
  <c r="M306" i="202"/>
  <c r="N306" i="202"/>
  <c r="O306" i="202"/>
  <c r="P306" i="202"/>
  <c r="Q306" i="202"/>
  <c r="R306" i="202"/>
  <c r="S306" i="202"/>
  <c r="T306" i="202"/>
  <c r="U306" i="202"/>
  <c r="V306" i="202"/>
  <c r="W306" i="202"/>
  <c r="AA306" i="202"/>
  <c r="AB306" i="202"/>
  <c r="AC306" i="202"/>
  <c r="AD306" i="202"/>
  <c r="AE306" i="202"/>
  <c r="AF306" i="202"/>
  <c r="AG306" i="202"/>
  <c r="AH306" i="202"/>
  <c r="AI306" i="202"/>
  <c r="AJ306" i="202"/>
  <c r="AK306" i="202"/>
  <c r="AL306" i="202"/>
  <c r="AM306" i="202"/>
  <c r="AN306" i="202"/>
  <c r="AO306" i="202"/>
  <c r="AP306" i="202"/>
  <c r="AQ306" i="202"/>
  <c r="AR306" i="202"/>
  <c r="AS306" i="202"/>
  <c r="AT306" i="202"/>
  <c r="AU306" i="202"/>
  <c r="AV306" i="202"/>
  <c r="AW306" i="202"/>
  <c r="AX306" i="202"/>
  <c r="AY306" i="202"/>
  <c r="AZ306" i="202"/>
  <c r="BA306" i="202"/>
  <c r="BB306" i="202"/>
  <c r="BC306" i="202"/>
  <c r="BD306" i="202"/>
  <c r="BE306" i="202"/>
  <c r="BF306" i="202"/>
  <c r="BG306" i="202"/>
  <c r="BH306" i="202"/>
  <c r="BI306" i="202"/>
  <c r="BJ306" i="202"/>
  <c r="BK306" i="202"/>
  <c r="BL306" i="202"/>
  <c r="BM306" i="202"/>
  <c r="BN306" i="202"/>
  <c r="BO306" i="202"/>
  <c r="BP306" i="202"/>
  <c r="BQ306" i="202"/>
  <c r="BR306" i="202"/>
  <c r="BS306" i="202"/>
  <c r="A307" i="202"/>
  <c r="B307" i="202"/>
  <c r="C307" i="202"/>
  <c r="D307" i="202"/>
  <c r="E307" i="202"/>
  <c r="F307" i="202"/>
  <c r="G307" i="202"/>
  <c r="H307" i="202"/>
  <c r="I307" i="202"/>
  <c r="J307" i="202"/>
  <c r="K307" i="202"/>
  <c r="L307" i="202"/>
  <c r="M307" i="202"/>
  <c r="N307" i="202"/>
  <c r="O307" i="202"/>
  <c r="P307" i="202"/>
  <c r="Q307" i="202"/>
  <c r="R307" i="202"/>
  <c r="S307" i="202"/>
  <c r="T307" i="202"/>
  <c r="U307" i="202"/>
  <c r="V307" i="202"/>
  <c r="W307" i="202"/>
  <c r="AA307" i="202"/>
  <c r="AB307" i="202"/>
  <c r="AC307" i="202"/>
  <c r="AD307" i="202"/>
  <c r="AE307" i="202"/>
  <c r="AF307" i="202"/>
  <c r="AG307" i="202"/>
  <c r="AH307" i="202"/>
  <c r="AI307" i="202"/>
  <c r="AJ307" i="202"/>
  <c r="AK307" i="202"/>
  <c r="AL307" i="202"/>
  <c r="AM307" i="202"/>
  <c r="AN307" i="202"/>
  <c r="AO307" i="202"/>
  <c r="AP307" i="202"/>
  <c r="AQ307" i="202"/>
  <c r="AR307" i="202"/>
  <c r="AS307" i="202"/>
  <c r="AT307" i="202"/>
  <c r="AU307" i="202"/>
  <c r="AV307" i="202"/>
  <c r="AW307" i="202"/>
  <c r="AX307" i="202"/>
  <c r="AY307" i="202"/>
  <c r="AZ307" i="202"/>
  <c r="BA307" i="202"/>
  <c r="BB307" i="202"/>
  <c r="BC307" i="202"/>
  <c r="BD307" i="202"/>
  <c r="BE307" i="202"/>
  <c r="BF307" i="202"/>
  <c r="BG307" i="202"/>
  <c r="BH307" i="202"/>
  <c r="BI307" i="202"/>
  <c r="BJ307" i="202"/>
  <c r="BK307" i="202"/>
  <c r="BL307" i="202"/>
  <c r="BM307" i="202"/>
  <c r="BN307" i="202"/>
  <c r="BO307" i="202"/>
  <c r="BP307" i="202"/>
  <c r="BQ307" i="202"/>
  <c r="BR307" i="202"/>
  <c r="BS307" i="202"/>
  <c r="A308" i="202"/>
  <c r="B308" i="202"/>
  <c r="C308" i="202"/>
  <c r="D308" i="202"/>
  <c r="E308" i="202"/>
  <c r="F308" i="202"/>
  <c r="G308" i="202"/>
  <c r="H308" i="202"/>
  <c r="I308" i="202"/>
  <c r="J308" i="202"/>
  <c r="K308" i="202"/>
  <c r="L308" i="202"/>
  <c r="M308" i="202"/>
  <c r="N308" i="202"/>
  <c r="O308" i="202"/>
  <c r="P308" i="202"/>
  <c r="Q308" i="202"/>
  <c r="R308" i="202"/>
  <c r="S308" i="202"/>
  <c r="T308" i="202"/>
  <c r="U308" i="202"/>
  <c r="V308" i="202"/>
  <c r="W308" i="202"/>
  <c r="AA308" i="202"/>
  <c r="AB308" i="202"/>
  <c r="AC308" i="202"/>
  <c r="AD308" i="202"/>
  <c r="AE308" i="202"/>
  <c r="AF308" i="202"/>
  <c r="AG308" i="202"/>
  <c r="AH308" i="202"/>
  <c r="AI308" i="202"/>
  <c r="AJ308" i="202"/>
  <c r="AK308" i="202"/>
  <c r="AL308" i="202"/>
  <c r="AM308" i="202"/>
  <c r="AN308" i="202"/>
  <c r="AO308" i="202"/>
  <c r="AP308" i="202"/>
  <c r="AQ308" i="202"/>
  <c r="AR308" i="202"/>
  <c r="AS308" i="202"/>
  <c r="AT308" i="202"/>
  <c r="AU308" i="202"/>
  <c r="AV308" i="202"/>
  <c r="AW308" i="202"/>
  <c r="AX308" i="202"/>
  <c r="AY308" i="202"/>
  <c r="AZ308" i="202"/>
  <c r="BA308" i="202"/>
  <c r="BB308" i="202"/>
  <c r="BC308" i="202"/>
  <c r="BD308" i="202"/>
  <c r="BE308" i="202"/>
  <c r="BF308" i="202"/>
  <c r="BG308" i="202"/>
  <c r="BH308" i="202"/>
  <c r="BI308" i="202"/>
  <c r="BJ308" i="202"/>
  <c r="BK308" i="202"/>
  <c r="BL308" i="202"/>
  <c r="BM308" i="202"/>
  <c r="BN308" i="202"/>
  <c r="BO308" i="202"/>
  <c r="BP308" i="202"/>
  <c r="BQ308" i="202"/>
  <c r="BR308" i="202"/>
  <c r="BS308" i="202"/>
  <c r="A309" i="202"/>
  <c r="B309" i="202"/>
  <c r="C309" i="202"/>
  <c r="D309" i="202"/>
  <c r="E309" i="202"/>
  <c r="F309" i="202"/>
  <c r="G309" i="202"/>
  <c r="H309" i="202"/>
  <c r="I309" i="202"/>
  <c r="J309" i="202"/>
  <c r="K309" i="202"/>
  <c r="L309" i="202"/>
  <c r="M309" i="202"/>
  <c r="N309" i="202"/>
  <c r="O309" i="202"/>
  <c r="P309" i="202"/>
  <c r="Q309" i="202"/>
  <c r="R309" i="202"/>
  <c r="S309" i="202"/>
  <c r="T309" i="202"/>
  <c r="U309" i="202"/>
  <c r="V309" i="202"/>
  <c r="W309" i="202"/>
  <c r="AA309" i="202"/>
  <c r="AB309" i="202"/>
  <c r="AC309" i="202"/>
  <c r="AD309" i="202"/>
  <c r="AE309" i="202"/>
  <c r="AF309" i="202"/>
  <c r="AG309" i="202"/>
  <c r="AH309" i="202"/>
  <c r="AI309" i="202"/>
  <c r="AJ309" i="202"/>
  <c r="AK309" i="202"/>
  <c r="AL309" i="202"/>
  <c r="AM309" i="202"/>
  <c r="AN309" i="202"/>
  <c r="AO309" i="202"/>
  <c r="AP309" i="202"/>
  <c r="AQ309" i="202"/>
  <c r="AR309" i="202"/>
  <c r="AS309" i="202"/>
  <c r="AT309" i="202"/>
  <c r="AU309" i="202"/>
  <c r="AV309" i="202"/>
  <c r="AW309" i="202"/>
  <c r="AX309" i="202"/>
  <c r="AY309" i="202"/>
  <c r="AZ309" i="202"/>
  <c r="BA309" i="202"/>
  <c r="BB309" i="202"/>
  <c r="BC309" i="202"/>
  <c r="BD309" i="202"/>
  <c r="BE309" i="202"/>
  <c r="BF309" i="202"/>
  <c r="BG309" i="202"/>
  <c r="BH309" i="202"/>
  <c r="BI309" i="202"/>
  <c r="BJ309" i="202"/>
  <c r="BK309" i="202"/>
  <c r="BL309" i="202"/>
  <c r="BM309" i="202"/>
  <c r="BN309" i="202"/>
  <c r="BO309" i="202"/>
  <c r="BP309" i="202"/>
  <c r="BQ309" i="202"/>
  <c r="BR309" i="202"/>
  <c r="BS309" i="202"/>
  <c r="A310" i="202"/>
  <c r="B310" i="202"/>
  <c r="C310" i="202"/>
  <c r="D310" i="202"/>
  <c r="E310" i="202"/>
  <c r="F310" i="202"/>
  <c r="G310" i="202"/>
  <c r="H310" i="202"/>
  <c r="I310" i="202"/>
  <c r="J310" i="202"/>
  <c r="K310" i="202"/>
  <c r="L310" i="202"/>
  <c r="M310" i="202"/>
  <c r="N310" i="202"/>
  <c r="O310" i="202"/>
  <c r="P310" i="202"/>
  <c r="Q310" i="202"/>
  <c r="R310" i="202"/>
  <c r="S310" i="202"/>
  <c r="T310" i="202"/>
  <c r="U310" i="202"/>
  <c r="V310" i="202"/>
  <c r="W310" i="202"/>
  <c r="AA310" i="202"/>
  <c r="AB310" i="202"/>
  <c r="AC310" i="202"/>
  <c r="AD310" i="202"/>
  <c r="AE310" i="202"/>
  <c r="AF310" i="202"/>
  <c r="AG310" i="202"/>
  <c r="AH310" i="202"/>
  <c r="AI310" i="202"/>
  <c r="AJ310" i="202"/>
  <c r="AK310" i="202"/>
  <c r="AL310" i="202"/>
  <c r="AM310" i="202"/>
  <c r="AN310" i="202"/>
  <c r="AO310" i="202"/>
  <c r="AP310" i="202"/>
  <c r="AQ310" i="202"/>
  <c r="AR310" i="202"/>
  <c r="AS310" i="202"/>
  <c r="AT310" i="202"/>
  <c r="AU310" i="202"/>
  <c r="AV310" i="202"/>
  <c r="AW310" i="202"/>
  <c r="AX310" i="202"/>
  <c r="AY310" i="202"/>
  <c r="AZ310" i="202"/>
  <c r="BA310" i="202"/>
  <c r="BB310" i="202"/>
  <c r="BC310" i="202"/>
  <c r="BD310" i="202"/>
  <c r="BE310" i="202"/>
  <c r="BF310" i="202"/>
  <c r="BG310" i="202"/>
  <c r="BH310" i="202"/>
  <c r="BI310" i="202"/>
  <c r="BJ310" i="202"/>
  <c r="BK310" i="202"/>
  <c r="BL310" i="202"/>
  <c r="BM310" i="202"/>
  <c r="BN310" i="202"/>
  <c r="BO310" i="202"/>
  <c r="BP310" i="202"/>
  <c r="BQ310" i="202"/>
  <c r="BR310" i="202"/>
  <c r="BS310" i="202"/>
  <c r="A311" i="202"/>
  <c r="B311" i="202"/>
  <c r="C311" i="202"/>
  <c r="D311" i="202"/>
  <c r="E311" i="202"/>
  <c r="F311" i="202"/>
  <c r="G311" i="202"/>
  <c r="H311" i="202"/>
  <c r="I311" i="202"/>
  <c r="J311" i="202"/>
  <c r="K311" i="202"/>
  <c r="L311" i="202"/>
  <c r="M311" i="202"/>
  <c r="N311" i="202"/>
  <c r="O311" i="202"/>
  <c r="P311" i="202"/>
  <c r="Q311" i="202"/>
  <c r="R311" i="202"/>
  <c r="S311" i="202"/>
  <c r="T311" i="202"/>
  <c r="U311" i="202"/>
  <c r="V311" i="202"/>
  <c r="W311" i="202"/>
  <c r="AA311" i="202"/>
  <c r="AB311" i="202"/>
  <c r="AC311" i="202"/>
  <c r="AD311" i="202"/>
  <c r="AE311" i="202"/>
  <c r="AF311" i="202"/>
  <c r="AG311" i="202"/>
  <c r="AH311" i="202"/>
  <c r="AI311" i="202"/>
  <c r="AJ311" i="202"/>
  <c r="AK311" i="202"/>
  <c r="AL311" i="202"/>
  <c r="AM311" i="202"/>
  <c r="AN311" i="202"/>
  <c r="AO311" i="202"/>
  <c r="AP311" i="202"/>
  <c r="AQ311" i="202"/>
  <c r="AR311" i="202"/>
  <c r="AS311" i="202"/>
  <c r="AT311" i="202"/>
  <c r="AU311" i="202"/>
  <c r="AV311" i="202"/>
  <c r="AW311" i="202"/>
  <c r="AX311" i="202"/>
  <c r="AY311" i="202"/>
  <c r="AZ311" i="202"/>
  <c r="BA311" i="202"/>
  <c r="BB311" i="202"/>
  <c r="BC311" i="202"/>
  <c r="BD311" i="202"/>
  <c r="BE311" i="202"/>
  <c r="BF311" i="202"/>
  <c r="BG311" i="202"/>
  <c r="BH311" i="202"/>
  <c r="BI311" i="202"/>
  <c r="BJ311" i="202"/>
  <c r="BK311" i="202"/>
  <c r="BL311" i="202"/>
  <c r="BM311" i="202"/>
  <c r="BN311" i="202"/>
  <c r="BO311" i="202"/>
  <c r="BP311" i="202"/>
  <c r="BQ311" i="202"/>
  <c r="BR311" i="202"/>
  <c r="BS311" i="202"/>
  <c r="A312" i="202"/>
  <c r="B312" i="202"/>
  <c r="C312" i="202"/>
  <c r="D312" i="202"/>
  <c r="E312" i="202"/>
  <c r="F312" i="202"/>
  <c r="G312" i="202"/>
  <c r="H312" i="202"/>
  <c r="I312" i="202"/>
  <c r="J312" i="202"/>
  <c r="K312" i="202"/>
  <c r="L312" i="202"/>
  <c r="M312" i="202"/>
  <c r="N312" i="202"/>
  <c r="O312" i="202"/>
  <c r="P312" i="202"/>
  <c r="Q312" i="202"/>
  <c r="R312" i="202"/>
  <c r="S312" i="202"/>
  <c r="T312" i="202"/>
  <c r="U312" i="202"/>
  <c r="V312" i="202"/>
  <c r="W312" i="202"/>
  <c r="AA312" i="202"/>
  <c r="AB312" i="202"/>
  <c r="AC312" i="202"/>
  <c r="AD312" i="202"/>
  <c r="AE312" i="202"/>
  <c r="AF312" i="202"/>
  <c r="AG312" i="202"/>
  <c r="AH312" i="202"/>
  <c r="AI312" i="202"/>
  <c r="AJ312" i="202"/>
  <c r="AK312" i="202"/>
  <c r="AL312" i="202"/>
  <c r="AM312" i="202"/>
  <c r="AN312" i="202"/>
  <c r="AO312" i="202"/>
  <c r="AP312" i="202"/>
  <c r="AQ312" i="202"/>
  <c r="AR312" i="202"/>
  <c r="AS312" i="202"/>
  <c r="AT312" i="202"/>
  <c r="AU312" i="202"/>
  <c r="AV312" i="202"/>
  <c r="AW312" i="202"/>
  <c r="AX312" i="202"/>
  <c r="AY312" i="202"/>
  <c r="AZ312" i="202"/>
  <c r="BA312" i="202"/>
  <c r="BB312" i="202"/>
  <c r="BC312" i="202"/>
  <c r="BD312" i="202"/>
  <c r="BE312" i="202"/>
  <c r="BF312" i="202"/>
  <c r="BG312" i="202"/>
  <c r="BH312" i="202"/>
  <c r="BI312" i="202"/>
  <c r="BJ312" i="202"/>
  <c r="BK312" i="202"/>
  <c r="BL312" i="202"/>
  <c r="BM312" i="202"/>
  <c r="BN312" i="202"/>
  <c r="BO312" i="202"/>
  <c r="BP312" i="202"/>
  <c r="BQ312" i="202"/>
  <c r="BR312" i="202"/>
  <c r="BS312" i="202"/>
  <c r="A313" i="202"/>
  <c r="B313" i="202"/>
  <c r="C313" i="202"/>
  <c r="D313" i="202"/>
  <c r="E313" i="202"/>
  <c r="F313" i="202"/>
  <c r="G313" i="202"/>
  <c r="H313" i="202"/>
  <c r="I313" i="202"/>
  <c r="J313" i="202"/>
  <c r="K313" i="202"/>
  <c r="L313" i="202"/>
  <c r="M313" i="202"/>
  <c r="N313" i="202"/>
  <c r="O313" i="202"/>
  <c r="P313" i="202"/>
  <c r="Q313" i="202"/>
  <c r="R313" i="202"/>
  <c r="S313" i="202"/>
  <c r="T313" i="202"/>
  <c r="U313" i="202"/>
  <c r="V313" i="202"/>
  <c r="W313" i="202"/>
  <c r="AA313" i="202"/>
  <c r="AB313" i="202"/>
  <c r="AC313" i="202"/>
  <c r="AD313" i="202"/>
  <c r="AE313" i="202"/>
  <c r="AF313" i="202"/>
  <c r="AG313" i="202"/>
  <c r="AH313" i="202"/>
  <c r="AI313" i="202"/>
  <c r="AJ313" i="202"/>
  <c r="AK313" i="202"/>
  <c r="AL313" i="202"/>
  <c r="AM313" i="202"/>
  <c r="AN313" i="202"/>
  <c r="AO313" i="202"/>
  <c r="AP313" i="202"/>
  <c r="AQ313" i="202"/>
  <c r="AR313" i="202"/>
  <c r="AS313" i="202"/>
  <c r="AT313" i="202"/>
  <c r="AU313" i="202"/>
  <c r="AV313" i="202"/>
  <c r="AW313" i="202"/>
  <c r="AX313" i="202"/>
  <c r="AY313" i="202"/>
  <c r="AZ313" i="202"/>
  <c r="BA313" i="202"/>
  <c r="BB313" i="202"/>
  <c r="BC313" i="202"/>
  <c r="BD313" i="202"/>
  <c r="BE313" i="202"/>
  <c r="BF313" i="202"/>
  <c r="BG313" i="202"/>
  <c r="BH313" i="202"/>
  <c r="BI313" i="202"/>
  <c r="BJ313" i="202"/>
  <c r="BK313" i="202"/>
  <c r="BL313" i="202"/>
  <c r="BM313" i="202"/>
  <c r="BN313" i="202"/>
  <c r="BO313" i="202"/>
  <c r="BP313" i="202"/>
  <c r="BQ313" i="202"/>
  <c r="BR313" i="202"/>
  <c r="BS313" i="202"/>
  <c r="A314" i="202"/>
  <c r="B314" i="202"/>
  <c r="C314" i="202"/>
  <c r="D314" i="202"/>
  <c r="E314" i="202"/>
  <c r="F314" i="202"/>
  <c r="G314" i="202"/>
  <c r="H314" i="202"/>
  <c r="I314" i="202"/>
  <c r="J314" i="202"/>
  <c r="K314" i="202"/>
  <c r="L314" i="202"/>
  <c r="M314" i="202"/>
  <c r="N314" i="202"/>
  <c r="O314" i="202"/>
  <c r="P314" i="202"/>
  <c r="Q314" i="202"/>
  <c r="R314" i="202"/>
  <c r="S314" i="202"/>
  <c r="T314" i="202"/>
  <c r="U314" i="202"/>
  <c r="V314" i="202"/>
  <c r="W314" i="202"/>
  <c r="AA314" i="202"/>
  <c r="AB314" i="202"/>
  <c r="AC314" i="202"/>
  <c r="AD314" i="202"/>
  <c r="AE314" i="202"/>
  <c r="AF314" i="202"/>
  <c r="AG314" i="202"/>
  <c r="AH314" i="202"/>
  <c r="AI314" i="202"/>
  <c r="AJ314" i="202"/>
  <c r="AK314" i="202"/>
  <c r="AL314" i="202"/>
  <c r="AM314" i="202"/>
  <c r="AN314" i="202"/>
  <c r="AO314" i="202"/>
  <c r="AP314" i="202"/>
  <c r="AQ314" i="202"/>
  <c r="AR314" i="202"/>
  <c r="AS314" i="202"/>
  <c r="AT314" i="202"/>
  <c r="AU314" i="202"/>
  <c r="AV314" i="202"/>
  <c r="AW314" i="202"/>
  <c r="AX314" i="202"/>
  <c r="AY314" i="202"/>
  <c r="AZ314" i="202"/>
  <c r="BA314" i="202"/>
  <c r="BB314" i="202"/>
  <c r="BC314" i="202"/>
  <c r="BD314" i="202"/>
  <c r="BE314" i="202"/>
  <c r="BF314" i="202"/>
  <c r="BG314" i="202"/>
  <c r="BH314" i="202"/>
  <c r="BI314" i="202"/>
  <c r="BJ314" i="202"/>
  <c r="BK314" i="202"/>
  <c r="BL314" i="202"/>
  <c r="BM314" i="202"/>
  <c r="BN314" i="202"/>
  <c r="BO314" i="202"/>
  <c r="BP314" i="202"/>
  <c r="BQ314" i="202"/>
  <c r="BR314" i="202"/>
  <c r="BS314" i="202"/>
  <c r="A315" i="202"/>
  <c r="B315" i="202"/>
  <c r="C315" i="202"/>
  <c r="D315" i="202"/>
  <c r="E315" i="202"/>
  <c r="F315" i="202"/>
  <c r="G315" i="202"/>
  <c r="H315" i="202"/>
  <c r="I315" i="202"/>
  <c r="J315" i="202"/>
  <c r="K315" i="202"/>
  <c r="L315" i="202"/>
  <c r="M315" i="202"/>
  <c r="N315" i="202"/>
  <c r="O315" i="202"/>
  <c r="P315" i="202"/>
  <c r="Q315" i="202"/>
  <c r="R315" i="202"/>
  <c r="S315" i="202"/>
  <c r="T315" i="202"/>
  <c r="U315" i="202"/>
  <c r="V315" i="202"/>
  <c r="W315" i="202"/>
  <c r="AA315" i="202"/>
  <c r="AB315" i="202"/>
  <c r="AC315" i="202"/>
  <c r="AD315" i="202"/>
  <c r="AE315" i="202"/>
  <c r="AF315" i="202"/>
  <c r="AG315" i="202"/>
  <c r="AH315" i="202"/>
  <c r="AI315" i="202"/>
  <c r="AJ315" i="202"/>
  <c r="AK315" i="202"/>
  <c r="AL315" i="202"/>
  <c r="AM315" i="202"/>
  <c r="AN315" i="202"/>
  <c r="AO315" i="202"/>
  <c r="AP315" i="202"/>
  <c r="AQ315" i="202"/>
  <c r="AR315" i="202"/>
  <c r="AS315" i="202"/>
  <c r="AT315" i="202"/>
  <c r="AU315" i="202"/>
  <c r="AV315" i="202"/>
  <c r="AW315" i="202"/>
  <c r="AX315" i="202"/>
  <c r="AY315" i="202"/>
  <c r="AZ315" i="202"/>
  <c r="BA315" i="202"/>
  <c r="BB315" i="202"/>
  <c r="BC315" i="202"/>
  <c r="BD315" i="202"/>
  <c r="BE315" i="202"/>
  <c r="BF315" i="202"/>
  <c r="BG315" i="202"/>
  <c r="BH315" i="202"/>
  <c r="BI315" i="202"/>
  <c r="BJ315" i="202"/>
  <c r="BK315" i="202"/>
  <c r="BL315" i="202"/>
  <c r="BM315" i="202"/>
  <c r="BN315" i="202"/>
  <c r="BO315" i="202"/>
  <c r="BP315" i="202"/>
  <c r="BQ315" i="202"/>
  <c r="BR315" i="202"/>
  <c r="BS315" i="202"/>
  <c r="A316" i="202"/>
  <c r="B316" i="202"/>
  <c r="C316" i="202"/>
  <c r="D316" i="202"/>
  <c r="E316" i="202"/>
  <c r="F316" i="202"/>
  <c r="G316" i="202"/>
  <c r="H316" i="202"/>
  <c r="I316" i="202"/>
  <c r="J316" i="202"/>
  <c r="K316" i="202"/>
  <c r="L316" i="202"/>
  <c r="M316" i="202"/>
  <c r="N316" i="202"/>
  <c r="O316" i="202"/>
  <c r="P316" i="202"/>
  <c r="Q316" i="202"/>
  <c r="R316" i="202"/>
  <c r="S316" i="202"/>
  <c r="T316" i="202"/>
  <c r="U316" i="202"/>
  <c r="V316" i="202"/>
  <c r="W316" i="202"/>
  <c r="AA316" i="202"/>
  <c r="AB316" i="202"/>
  <c r="AC316" i="202"/>
  <c r="AD316" i="202"/>
  <c r="AE316" i="202"/>
  <c r="AF316" i="202"/>
  <c r="AG316" i="202"/>
  <c r="AH316" i="202"/>
  <c r="AI316" i="202"/>
  <c r="AJ316" i="202"/>
  <c r="AK316" i="202"/>
  <c r="AL316" i="202"/>
  <c r="AM316" i="202"/>
  <c r="AN316" i="202"/>
  <c r="AO316" i="202"/>
  <c r="AP316" i="202"/>
  <c r="AQ316" i="202"/>
  <c r="AR316" i="202"/>
  <c r="AS316" i="202"/>
  <c r="AT316" i="202"/>
  <c r="AU316" i="202"/>
  <c r="AV316" i="202"/>
  <c r="AW316" i="202"/>
  <c r="AX316" i="202"/>
  <c r="AY316" i="202"/>
  <c r="AZ316" i="202"/>
  <c r="BA316" i="202"/>
  <c r="BB316" i="202"/>
  <c r="BC316" i="202"/>
  <c r="BD316" i="202"/>
  <c r="BE316" i="202"/>
  <c r="BF316" i="202"/>
  <c r="BG316" i="202"/>
  <c r="BH316" i="202"/>
  <c r="BI316" i="202"/>
  <c r="BJ316" i="202"/>
  <c r="BK316" i="202"/>
  <c r="BL316" i="202"/>
  <c r="BM316" i="202"/>
  <c r="BN316" i="202"/>
  <c r="BO316" i="202"/>
  <c r="BP316" i="202"/>
  <c r="BQ316" i="202"/>
  <c r="BR316" i="202"/>
  <c r="BS316" i="202"/>
  <c r="A317" i="202"/>
  <c r="B317" i="202"/>
  <c r="C317" i="202"/>
  <c r="D317" i="202"/>
  <c r="E317" i="202"/>
  <c r="F317" i="202"/>
  <c r="G317" i="202"/>
  <c r="H317" i="202"/>
  <c r="I317" i="202"/>
  <c r="J317" i="202"/>
  <c r="K317" i="202"/>
  <c r="L317" i="202"/>
  <c r="M317" i="202"/>
  <c r="N317" i="202"/>
  <c r="O317" i="202"/>
  <c r="P317" i="202"/>
  <c r="Q317" i="202"/>
  <c r="R317" i="202"/>
  <c r="S317" i="202"/>
  <c r="T317" i="202"/>
  <c r="U317" i="202"/>
  <c r="V317" i="202"/>
  <c r="W317" i="202"/>
  <c r="AA317" i="202"/>
  <c r="AB317" i="202"/>
  <c r="AC317" i="202"/>
  <c r="AD317" i="202"/>
  <c r="AE317" i="202"/>
  <c r="AF317" i="202"/>
  <c r="AG317" i="202"/>
  <c r="AH317" i="202"/>
  <c r="AI317" i="202"/>
  <c r="AJ317" i="202"/>
  <c r="AK317" i="202"/>
  <c r="AL317" i="202"/>
  <c r="AM317" i="202"/>
  <c r="AN317" i="202"/>
  <c r="AO317" i="202"/>
  <c r="AP317" i="202"/>
  <c r="AQ317" i="202"/>
  <c r="AR317" i="202"/>
  <c r="AS317" i="202"/>
  <c r="AT317" i="202"/>
  <c r="AU317" i="202"/>
  <c r="AV317" i="202"/>
  <c r="AW317" i="202"/>
  <c r="AX317" i="202"/>
  <c r="AY317" i="202"/>
  <c r="AZ317" i="202"/>
  <c r="BA317" i="202"/>
  <c r="BB317" i="202"/>
  <c r="BC317" i="202"/>
  <c r="BD317" i="202"/>
  <c r="BE317" i="202"/>
  <c r="BF317" i="202"/>
  <c r="BG317" i="202"/>
  <c r="BH317" i="202"/>
  <c r="BI317" i="202"/>
  <c r="BJ317" i="202"/>
  <c r="BK317" i="202"/>
  <c r="BL317" i="202"/>
  <c r="BM317" i="202"/>
  <c r="BN317" i="202"/>
  <c r="BO317" i="202"/>
  <c r="BP317" i="202"/>
  <c r="BQ317" i="202"/>
  <c r="BR317" i="202"/>
  <c r="BS317" i="202"/>
  <c r="A318" i="202"/>
  <c r="B318" i="202"/>
  <c r="C318" i="202"/>
  <c r="D318" i="202"/>
  <c r="E318" i="202"/>
  <c r="F318" i="202"/>
  <c r="G318" i="202"/>
  <c r="H318" i="202"/>
  <c r="I318" i="202"/>
  <c r="J318" i="202"/>
  <c r="K318" i="202"/>
  <c r="L318" i="202"/>
  <c r="M318" i="202"/>
  <c r="N318" i="202"/>
  <c r="O318" i="202"/>
  <c r="P318" i="202"/>
  <c r="Q318" i="202"/>
  <c r="R318" i="202"/>
  <c r="S318" i="202"/>
  <c r="T318" i="202"/>
  <c r="U318" i="202"/>
  <c r="V318" i="202"/>
  <c r="W318" i="202"/>
  <c r="AA318" i="202"/>
  <c r="AB318" i="202"/>
  <c r="AC318" i="202"/>
  <c r="AD318" i="202"/>
  <c r="AE318" i="202"/>
  <c r="AF318" i="202"/>
  <c r="AG318" i="202"/>
  <c r="AH318" i="202"/>
  <c r="AI318" i="202"/>
  <c r="AJ318" i="202"/>
  <c r="AK318" i="202"/>
  <c r="AL318" i="202"/>
  <c r="AM318" i="202"/>
  <c r="AN318" i="202"/>
  <c r="AO318" i="202"/>
  <c r="AP318" i="202"/>
  <c r="AQ318" i="202"/>
  <c r="AR318" i="202"/>
  <c r="AS318" i="202"/>
  <c r="AT318" i="202"/>
  <c r="AU318" i="202"/>
  <c r="AV318" i="202"/>
  <c r="AW318" i="202"/>
  <c r="AX318" i="202"/>
  <c r="AY318" i="202"/>
  <c r="AZ318" i="202"/>
  <c r="BA318" i="202"/>
  <c r="BB318" i="202"/>
  <c r="BC318" i="202"/>
  <c r="BD318" i="202"/>
  <c r="BE318" i="202"/>
  <c r="BF318" i="202"/>
  <c r="BG318" i="202"/>
  <c r="BH318" i="202"/>
  <c r="BI318" i="202"/>
  <c r="BJ318" i="202"/>
  <c r="BK318" i="202"/>
  <c r="BL318" i="202"/>
  <c r="BM318" i="202"/>
  <c r="BN318" i="202"/>
  <c r="BO318" i="202"/>
  <c r="BP318" i="202"/>
  <c r="BQ318" i="202"/>
  <c r="BR318" i="202"/>
  <c r="BS318" i="202"/>
  <c r="A319" i="202"/>
  <c r="B319" i="202"/>
  <c r="C319" i="202"/>
  <c r="D319" i="202"/>
  <c r="E319" i="202"/>
  <c r="F319" i="202"/>
  <c r="G319" i="202"/>
  <c r="H319" i="202"/>
  <c r="I319" i="202"/>
  <c r="J319" i="202"/>
  <c r="K319" i="202"/>
  <c r="L319" i="202"/>
  <c r="M319" i="202"/>
  <c r="N319" i="202"/>
  <c r="O319" i="202"/>
  <c r="P319" i="202"/>
  <c r="Q319" i="202"/>
  <c r="R319" i="202"/>
  <c r="S319" i="202"/>
  <c r="T319" i="202"/>
  <c r="U319" i="202"/>
  <c r="V319" i="202"/>
  <c r="W319" i="202"/>
  <c r="AA319" i="202"/>
  <c r="AB319" i="202"/>
  <c r="AC319" i="202"/>
  <c r="AD319" i="202"/>
  <c r="AE319" i="202"/>
  <c r="AF319" i="202"/>
  <c r="AG319" i="202"/>
  <c r="AH319" i="202"/>
  <c r="AI319" i="202"/>
  <c r="AJ319" i="202"/>
  <c r="AK319" i="202"/>
  <c r="AL319" i="202"/>
  <c r="AM319" i="202"/>
  <c r="AN319" i="202"/>
  <c r="AO319" i="202"/>
  <c r="AP319" i="202"/>
  <c r="AQ319" i="202"/>
  <c r="AR319" i="202"/>
  <c r="AS319" i="202"/>
  <c r="AT319" i="202"/>
  <c r="AU319" i="202"/>
  <c r="AV319" i="202"/>
  <c r="AW319" i="202"/>
  <c r="AX319" i="202"/>
  <c r="AY319" i="202"/>
  <c r="AZ319" i="202"/>
  <c r="BA319" i="202"/>
  <c r="BB319" i="202"/>
  <c r="BC319" i="202"/>
  <c r="BD319" i="202"/>
  <c r="BE319" i="202"/>
  <c r="BF319" i="202"/>
  <c r="BG319" i="202"/>
  <c r="BH319" i="202"/>
  <c r="BI319" i="202"/>
  <c r="BJ319" i="202"/>
  <c r="BK319" i="202"/>
  <c r="BL319" i="202"/>
  <c r="BM319" i="202"/>
  <c r="BN319" i="202"/>
  <c r="BO319" i="202"/>
  <c r="BP319" i="202"/>
  <c r="BQ319" i="202"/>
  <c r="BR319" i="202"/>
  <c r="BS319" i="202"/>
  <c r="A320" i="202"/>
  <c r="B320" i="202"/>
  <c r="C320" i="202"/>
  <c r="D320" i="202"/>
  <c r="E320" i="202"/>
  <c r="F320" i="202"/>
  <c r="G320" i="202"/>
  <c r="H320" i="202"/>
  <c r="I320" i="202"/>
  <c r="J320" i="202"/>
  <c r="K320" i="202"/>
  <c r="L320" i="202"/>
  <c r="M320" i="202"/>
  <c r="N320" i="202"/>
  <c r="O320" i="202"/>
  <c r="P320" i="202"/>
  <c r="Q320" i="202"/>
  <c r="R320" i="202"/>
  <c r="S320" i="202"/>
  <c r="T320" i="202"/>
  <c r="U320" i="202"/>
  <c r="V320" i="202"/>
  <c r="W320" i="202"/>
  <c r="AA320" i="202"/>
  <c r="AB320" i="202"/>
  <c r="AC320" i="202"/>
  <c r="AD320" i="202"/>
  <c r="AE320" i="202"/>
  <c r="AF320" i="202"/>
  <c r="AG320" i="202"/>
  <c r="AH320" i="202"/>
  <c r="AI320" i="202"/>
  <c r="AJ320" i="202"/>
  <c r="AK320" i="202"/>
  <c r="AL320" i="202"/>
  <c r="AM320" i="202"/>
  <c r="AN320" i="202"/>
  <c r="AO320" i="202"/>
  <c r="AP320" i="202"/>
  <c r="AQ320" i="202"/>
  <c r="AR320" i="202"/>
  <c r="AS320" i="202"/>
  <c r="AT320" i="202"/>
  <c r="AU320" i="202"/>
  <c r="AV320" i="202"/>
  <c r="AW320" i="202"/>
  <c r="AX320" i="202"/>
  <c r="AY320" i="202"/>
  <c r="AZ320" i="202"/>
  <c r="BA320" i="202"/>
  <c r="BB320" i="202"/>
  <c r="BC320" i="202"/>
  <c r="BD320" i="202"/>
  <c r="BE320" i="202"/>
  <c r="BF320" i="202"/>
  <c r="BG320" i="202"/>
  <c r="BH320" i="202"/>
  <c r="BI320" i="202"/>
  <c r="BJ320" i="202"/>
  <c r="BK320" i="202"/>
  <c r="BL320" i="202"/>
  <c r="BM320" i="202"/>
  <c r="BN320" i="202"/>
  <c r="BO320" i="202"/>
  <c r="BP320" i="202"/>
  <c r="BQ320" i="202"/>
  <c r="BR320" i="202"/>
  <c r="BS320" i="202"/>
  <c r="A321" i="202"/>
  <c r="B321" i="202"/>
  <c r="C321" i="202"/>
  <c r="D321" i="202"/>
  <c r="E321" i="202"/>
  <c r="F321" i="202"/>
  <c r="G321" i="202"/>
  <c r="H321" i="202"/>
  <c r="I321" i="202"/>
  <c r="J321" i="202"/>
  <c r="K321" i="202"/>
  <c r="L321" i="202"/>
  <c r="M321" i="202"/>
  <c r="N321" i="202"/>
  <c r="O321" i="202"/>
  <c r="P321" i="202"/>
  <c r="Q321" i="202"/>
  <c r="R321" i="202"/>
  <c r="S321" i="202"/>
  <c r="T321" i="202"/>
  <c r="U321" i="202"/>
  <c r="V321" i="202"/>
  <c r="W321" i="202"/>
  <c r="AA321" i="202"/>
  <c r="AB321" i="202"/>
  <c r="AC321" i="202"/>
  <c r="AD321" i="202"/>
  <c r="AE321" i="202"/>
  <c r="AF321" i="202"/>
  <c r="AG321" i="202"/>
  <c r="AH321" i="202"/>
  <c r="AI321" i="202"/>
  <c r="AJ321" i="202"/>
  <c r="AK321" i="202"/>
  <c r="AL321" i="202"/>
  <c r="AM321" i="202"/>
  <c r="AN321" i="202"/>
  <c r="AO321" i="202"/>
  <c r="AP321" i="202"/>
  <c r="AQ321" i="202"/>
  <c r="AR321" i="202"/>
  <c r="AS321" i="202"/>
  <c r="AT321" i="202"/>
  <c r="AU321" i="202"/>
  <c r="AV321" i="202"/>
  <c r="AW321" i="202"/>
  <c r="AX321" i="202"/>
  <c r="AY321" i="202"/>
  <c r="AZ321" i="202"/>
  <c r="BA321" i="202"/>
  <c r="BB321" i="202"/>
  <c r="BC321" i="202"/>
  <c r="BD321" i="202"/>
  <c r="BE321" i="202"/>
  <c r="BF321" i="202"/>
  <c r="BG321" i="202"/>
  <c r="BH321" i="202"/>
  <c r="BI321" i="202"/>
  <c r="BJ321" i="202"/>
  <c r="BK321" i="202"/>
  <c r="BL321" i="202"/>
  <c r="BM321" i="202"/>
  <c r="BN321" i="202"/>
  <c r="BO321" i="202"/>
  <c r="BP321" i="202"/>
  <c r="BQ321" i="202"/>
  <c r="BR321" i="202"/>
  <c r="BS321" i="202"/>
  <c r="A322" i="202"/>
  <c r="B322" i="202"/>
  <c r="C322" i="202"/>
  <c r="D322" i="202"/>
  <c r="E322" i="202"/>
  <c r="F322" i="202"/>
  <c r="G322" i="202"/>
  <c r="H322" i="202"/>
  <c r="I322" i="202"/>
  <c r="J322" i="202"/>
  <c r="K322" i="202"/>
  <c r="L322" i="202"/>
  <c r="M322" i="202"/>
  <c r="N322" i="202"/>
  <c r="O322" i="202"/>
  <c r="P322" i="202"/>
  <c r="Q322" i="202"/>
  <c r="R322" i="202"/>
  <c r="S322" i="202"/>
  <c r="T322" i="202"/>
  <c r="U322" i="202"/>
  <c r="V322" i="202"/>
  <c r="W322" i="202"/>
  <c r="AA322" i="202"/>
  <c r="AB322" i="202"/>
  <c r="AC322" i="202"/>
  <c r="AD322" i="202"/>
  <c r="AE322" i="202"/>
  <c r="AF322" i="202"/>
  <c r="AG322" i="202"/>
  <c r="AH322" i="202"/>
  <c r="AI322" i="202"/>
  <c r="AJ322" i="202"/>
  <c r="AK322" i="202"/>
  <c r="AL322" i="202"/>
  <c r="AM322" i="202"/>
  <c r="AN322" i="202"/>
  <c r="AO322" i="202"/>
  <c r="AP322" i="202"/>
  <c r="AQ322" i="202"/>
  <c r="AR322" i="202"/>
  <c r="AS322" i="202"/>
  <c r="AT322" i="202"/>
  <c r="AU322" i="202"/>
  <c r="AV322" i="202"/>
  <c r="AW322" i="202"/>
  <c r="AX322" i="202"/>
  <c r="AY322" i="202"/>
  <c r="AZ322" i="202"/>
  <c r="BA322" i="202"/>
  <c r="BB322" i="202"/>
  <c r="BC322" i="202"/>
  <c r="BD322" i="202"/>
  <c r="BE322" i="202"/>
  <c r="BF322" i="202"/>
  <c r="BG322" i="202"/>
  <c r="BH322" i="202"/>
  <c r="BI322" i="202"/>
  <c r="BJ322" i="202"/>
  <c r="BK322" i="202"/>
  <c r="BL322" i="202"/>
  <c r="BM322" i="202"/>
  <c r="BN322" i="202"/>
  <c r="BO322" i="202"/>
  <c r="BP322" i="202"/>
  <c r="BQ322" i="202"/>
  <c r="BR322" i="202"/>
  <c r="BS322" i="202"/>
  <c r="A323" i="202"/>
  <c r="B323" i="202"/>
  <c r="C323" i="202"/>
  <c r="D323" i="202"/>
  <c r="E323" i="202"/>
  <c r="F323" i="202"/>
  <c r="G323" i="202"/>
  <c r="H323" i="202"/>
  <c r="I323" i="202"/>
  <c r="J323" i="202"/>
  <c r="K323" i="202"/>
  <c r="L323" i="202"/>
  <c r="M323" i="202"/>
  <c r="N323" i="202"/>
  <c r="O323" i="202"/>
  <c r="P323" i="202"/>
  <c r="Q323" i="202"/>
  <c r="R323" i="202"/>
  <c r="S323" i="202"/>
  <c r="T323" i="202"/>
  <c r="U323" i="202"/>
  <c r="V323" i="202"/>
  <c r="W323" i="202"/>
  <c r="AA323" i="202"/>
  <c r="AB323" i="202"/>
  <c r="AC323" i="202"/>
  <c r="AD323" i="202"/>
  <c r="AE323" i="202"/>
  <c r="AF323" i="202"/>
  <c r="AG323" i="202"/>
  <c r="AH323" i="202"/>
  <c r="AI323" i="202"/>
  <c r="AJ323" i="202"/>
  <c r="AK323" i="202"/>
  <c r="AL323" i="202"/>
  <c r="AM323" i="202"/>
  <c r="AN323" i="202"/>
  <c r="AO323" i="202"/>
  <c r="AP323" i="202"/>
  <c r="AQ323" i="202"/>
  <c r="AR323" i="202"/>
  <c r="AS323" i="202"/>
  <c r="AT323" i="202"/>
  <c r="AU323" i="202"/>
  <c r="AV323" i="202"/>
  <c r="AW323" i="202"/>
  <c r="AX323" i="202"/>
  <c r="AY323" i="202"/>
  <c r="AZ323" i="202"/>
  <c r="BA323" i="202"/>
  <c r="BB323" i="202"/>
  <c r="BC323" i="202"/>
  <c r="BD323" i="202"/>
  <c r="BE323" i="202"/>
  <c r="BF323" i="202"/>
  <c r="BG323" i="202"/>
  <c r="BH323" i="202"/>
  <c r="BI323" i="202"/>
  <c r="BJ323" i="202"/>
  <c r="BK323" i="202"/>
  <c r="BL323" i="202"/>
  <c r="BM323" i="202"/>
  <c r="BN323" i="202"/>
  <c r="BO323" i="202"/>
  <c r="BP323" i="202"/>
  <c r="BQ323" i="202"/>
  <c r="BR323" i="202"/>
  <c r="BS323" i="202"/>
  <c r="A324" i="202"/>
  <c r="B324" i="202"/>
  <c r="C324" i="202"/>
  <c r="D324" i="202"/>
  <c r="E324" i="202"/>
  <c r="F324" i="202"/>
  <c r="G324" i="202"/>
  <c r="H324" i="202"/>
  <c r="I324" i="202"/>
  <c r="J324" i="202"/>
  <c r="K324" i="202"/>
  <c r="L324" i="202"/>
  <c r="M324" i="202"/>
  <c r="N324" i="202"/>
  <c r="O324" i="202"/>
  <c r="P324" i="202"/>
  <c r="Q324" i="202"/>
  <c r="R324" i="202"/>
  <c r="S324" i="202"/>
  <c r="T324" i="202"/>
  <c r="U324" i="202"/>
  <c r="V324" i="202"/>
  <c r="W324" i="202"/>
  <c r="AA324" i="202"/>
  <c r="AB324" i="202"/>
  <c r="AC324" i="202"/>
  <c r="AD324" i="202"/>
  <c r="AE324" i="202"/>
  <c r="AF324" i="202"/>
  <c r="AG324" i="202"/>
  <c r="AH324" i="202"/>
  <c r="AI324" i="202"/>
  <c r="AJ324" i="202"/>
  <c r="AK324" i="202"/>
  <c r="AL324" i="202"/>
  <c r="AM324" i="202"/>
  <c r="AN324" i="202"/>
  <c r="AO324" i="202"/>
  <c r="AP324" i="202"/>
  <c r="AQ324" i="202"/>
  <c r="AR324" i="202"/>
  <c r="AS324" i="202"/>
  <c r="AT324" i="202"/>
  <c r="AU324" i="202"/>
  <c r="AV324" i="202"/>
  <c r="AW324" i="202"/>
  <c r="AX324" i="202"/>
  <c r="AY324" i="202"/>
  <c r="AZ324" i="202"/>
  <c r="BA324" i="202"/>
  <c r="BB324" i="202"/>
  <c r="BC324" i="202"/>
  <c r="BD324" i="202"/>
  <c r="BE324" i="202"/>
  <c r="BF324" i="202"/>
  <c r="BG324" i="202"/>
  <c r="BH324" i="202"/>
  <c r="BI324" i="202"/>
  <c r="BJ324" i="202"/>
  <c r="BK324" i="202"/>
  <c r="BL324" i="202"/>
  <c r="BM324" i="202"/>
  <c r="BN324" i="202"/>
  <c r="BO324" i="202"/>
  <c r="BP324" i="202"/>
  <c r="BQ324" i="202"/>
  <c r="BR324" i="202"/>
  <c r="BS324" i="202"/>
  <c r="A325" i="202"/>
  <c r="B325" i="202"/>
  <c r="C325" i="202"/>
  <c r="D325" i="202"/>
  <c r="E325" i="202"/>
  <c r="F325" i="202"/>
  <c r="G325" i="202"/>
  <c r="H325" i="202"/>
  <c r="I325" i="202"/>
  <c r="J325" i="202"/>
  <c r="K325" i="202"/>
  <c r="L325" i="202"/>
  <c r="M325" i="202"/>
  <c r="N325" i="202"/>
  <c r="O325" i="202"/>
  <c r="P325" i="202"/>
  <c r="Q325" i="202"/>
  <c r="R325" i="202"/>
  <c r="S325" i="202"/>
  <c r="T325" i="202"/>
  <c r="U325" i="202"/>
  <c r="V325" i="202"/>
  <c r="W325" i="202"/>
  <c r="AA325" i="202"/>
  <c r="AB325" i="202"/>
  <c r="AC325" i="202"/>
  <c r="AD325" i="202"/>
  <c r="AE325" i="202"/>
  <c r="AF325" i="202"/>
  <c r="AG325" i="202"/>
  <c r="AH325" i="202"/>
  <c r="AI325" i="202"/>
  <c r="AJ325" i="202"/>
  <c r="AK325" i="202"/>
  <c r="AL325" i="202"/>
  <c r="AM325" i="202"/>
  <c r="AN325" i="202"/>
  <c r="AO325" i="202"/>
  <c r="AP325" i="202"/>
  <c r="AQ325" i="202"/>
  <c r="AR325" i="202"/>
  <c r="AS325" i="202"/>
  <c r="AT325" i="202"/>
  <c r="AU325" i="202"/>
  <c r="AV325" i="202"/>
  <c r="AW325" i="202"/>
  <c r="AX325" i="202"/>
  <c r="AY325" i="202"/>
  <c r="AZ325" i="202"/>
  <c r="BA325" i="202"/>
  <c r="BB325" i="202"/>
  <c r="BC325" i="202"/>
  <c r="BD325" i="202"/>
  <c r="BE325" i="202"/>
  <c r="BF325" i="202"/>
  <c r="BG325" i="202"/>
  <c r="BH325" i="202"/>
  <c r="BI325" i="202"/>
  <c r="BJ325" i="202"/>
  <c r="BK325" i="202"/>
  <c r="BL325" i="202"/>
  <c r="BM325" i="202"/>
  <c r="BN325" i="202"/>
  <c r="BO325" i="202"/>
  <c r="BP325" i="202"/>
  <c r="BQ325" i="202"/>
  <c r="BR325" i="202"/>
  <c r="BS325" i="202"/>
  <c r="A326" i="202"/>
  <c r="B326" i="202"/>
  <c r="C326" i="202"/>
  <c r="D326" i="202"/>
  <c r="E326" i="202"/>
  <c r="F326" i="202"/>
  <c r="G326" i="202"/>
  <c r="H326" i="202"/>
  <c r="I326" i="202"/>
  <c r="J326" i="202"/>
  <c r="K326" i="202"/>
  <c r="L326" i="202"/>
  <c r="M326" i="202"/>
  <c r="N326" i="202"/>
  <c r="O326" i="202"/>
  <c r="P326" i="202"/>
  <c r="Q326" i="202"/>
  <c r="R326" i="202"/>
  <c r="S326" i="202"/>
  <c r="T326" i="202"/>
  <c r="U326" i="202"/>
  <c r="V326" i="202"/>
  <c r="W326" i="202"/>
  <c r="AA326" i="202"/>
  <c r="AB326" i="202"/>
  <c r="AC326" i="202"/>
  <c r="AD326" i="202"/>
  <c r="AE326" i="202"/>
  <c r="AF326" i="202"/>
  <c r="AG326" i="202"/>
  <c r="AH326" i="202"/>
  <c r="AI326" i="202"/>
  <c r="AJ326" i="202"/>
  <c r="AK326" i="202"/>
  <c r="AL326" i="202"/>
  <c r="AM326" i="202"/>
  <c r="AN326" i="202"/>
  <c r="AO326" i="202"/>
  <c r="AP326" i="202"/>
  <c r="AQ326" i="202"/>
  <c r="AR326" i="202"/>
  <c r="AS326" i="202"/>
  <c r="AT326" i="202"/>
  <c r="AU326" i="202"/>
  <c r="AV326" i="202"/>
  <c r="AW326" i="202"/>
  <c r="AX326" i="202"/>
  <c r="AY326" i="202"/>
  <c r="AZ326" i="202"/>
  <c r="BA326" i="202"/>
  <c r="BB326" i="202"/>
  <c r="BC326" i="202"/>
  <c r="BD326" i="202"/>
  <c r="BE326" i="202"/>
  <c r="BF326" i="202"/>
  <c r="BG326" i="202"/>
  <c r="BH326" i="202"/>
  <c r="BI326" i="202"/>
  <c r="BJ326" i="202"/>
  <c r="BK326" i="202"/>
  <c r="BL326" i="202"/>
  <c r="BM326" i="202"/>
  <c r="BN326" i="202"/>
  <c r="BO326" i="202"/>
  <c r="BP326" i="202"/>
  <c r="BQ326" i="202"/>
  <c r="BR326" i="202"/>
  <c r="BS326" i="202"/>
  <c r="A327" i="202"/>
  <c r="B327" i="202"/>
  <c r="C327" i="202"/>
  <c r="D327" i="202"/>
  <c r="E327" i="202"/>
  <c r="F327" i="202"/>
  <c r="G327" i="202"/>
  <c r="H327" i="202"/>
  <c r="I327" i="202"/>
  <c r="J327" i="202"/>
  <c r="K327" i="202"/>
  <c r="L327" i="202"/>
  <c r="M327" i="202"/>
  <c r="N327" i="202"/>
  <c r="O327" i="202"/>
  <c r="P327" i="202"/>
  <c r="Q327" i="202"/>
  <c r="R327" i="202"/>
  <c r="S327" i="202"/>
  <c r="T327" i="202"/>
  <c r="U327" i="202"/>
  <c r="V327" i="202"/>
  <c r="W327" i="202"/>
  <c r="AA327" i="202"/>
  <c r="AB327" i="202"/>
  <c r="AC327" i="202"/>
  <c r="AD327" i="202"/>
  <c r="AE327" i="202"/>
  <c r="AF327" i="202"/>
  <c r="AG327" i="202"/>
  <c r="AH327" i="202"/>
  <c r="AI327" i="202"/>
  <c r="AJ327" i="202"/>
  <c r="AK327" i="202"/>
  <c r="AL327" i="202"/>
  <c r="AM327" i="202"/>
  <c r="AN327" i="202"/>
  <c r="AO327" i="202"/>
  <c r="AP327" i="202"/>
  <c r="AQ327" i="202"/>
  <c r="AR327" i="202"/>
  <c r="AS327" i="202"/>
  <c r="AT327" i="202"/>
  <c r="AU327" i="202"/>
  <c r="AV327" i="202"/>
  <c r="AW327" i="202"/>
  <c r="AX327" i="202"/>
  <c r="AY327" i="202"/>
  <c r="AZ327" i="202"/>
  <c r="BA327" i="202"/>
  <c r="BB327" i="202"/>
  <c r="BC327" i="202"/>
  <c r="BD327" i="202"/>
  <c r="BE327" i="202"/>
  <c r="BF327" i="202"/>
  <c r="BG327" i="202"/>
  <c r="BH327" i="202"/>
  <c r="BI327" i="202"/>
  <c r="BJ327" i="202"/>
  <c r="BK327" i="202"/>
  <c r="BL327" i="202"/>
  <c r="BM327" i="202"/>
  <c r="BN327" i="202"/>
  <c r="BO327" i="202"/>
  <c r="BP327" i="202"/>
  <c r="BQ327" i="202"/>
  <c r="BR327" i="202"/>
  <c r="BS327" i="202"/>
  <c r="A328" i="202"/>
  <c r="B328" i="202"/>
  <c r="C328" i="202"/>
  <c r="D328" i="202"/>
  <c r="E328" i="202"/>
  <c r="F328" i="202"/>
  <c r="G328" i="202"/>
  <c r="H328" i="202"/>
  <c r="I328" i="202"/>
  <c r="J328" i="202"/>
  <c r="K328" i="202"/>
  <c r="L328" i="202"/>
  <c r="M328" i="202"/>
  <c r="N328" i="202"/>
  <c r="O328" i="202"/>
  <c r="P328" i="202"/>
  <c r="Q328" i="202"/>
  <c r="R328" i="202"/>
  <c r="S328" i="202"/>
  <c r="T328" i="202"/>
  <c r="U328" i="202"/>
  <c r="V328" i="202"/>
  <c r="W328" i="202"/>
  <c r="AA328" i="202"/>
  <c r="AB328" i="202"/>
  <c r="AC328" i="202"/>
  <c r="AD328" i="202"/>
  <c r="AE328" i="202"/>
  <c r="AF328" i="202"/>
  <c r="AG328" i="202"/>
  <c r="AH328" i="202"/>
  <c r="AI328" i="202"/>
  <c r="AJ328" i="202"/>
  <c r="AK328" i="202"/>
  <c r="AL328" i="202"/>
  <c r="AM328" i="202"/>
  <c r="AN328" i="202"/>
  <c r="AO328" i="202"/>
  <c r="AP328" i="202"/>
  <c r="AQ328" i="202"/>
  <c r="AR328" i="202"/>
  <c r="AS328" i="202"/>
  <c r="AT328" i="202"/>
  <c r="AU328" i="202"/>
  <c r="AV328" i="202"/>
  <c r="AW328" i="202"/>
  <c r="AX328" i="202"/>
  <c r="AY328" i="202"/>
  <c r="AZ328" i="202"/>
  <c r="BA328" i="202"/>
  <c r="BB328" i="202"/>
  <c r="BC328" i="202"/>
  <c r="BD328" i="202"/>
  <c r="BE328" i="202"/>
  <c r="BF328" i="202"/>
  <c r="BG328" i="202"/>
  <c r="BH328" i="202"/>
  <c r="BI328" i="202"/>
  <c r="BJ328" i="202"/>
  <c r="BK328" i="202"/>
  <c r="BL328" i="202"/>
  <c r="BM328" i="202"/>
  <c r="BN328" i="202"/>
  <c r="BO328" i="202"/>
  <c r="BP328" i="202"/>
  <c r="BQ328" i="202"/>
  <c r="BR328" i="202"/>
  <c r="BS328" i="202"/>
  <c r="A329" i="202"/>
  <c r="B329" i="202"/>
  <c r="C329" i="202"/>
  <c r="D329" i="202"/>
  <c r="E329" i="202"/>
  <c r="F329" i="202"/>
  <c r="G329" i="202"/>
  <c r="H329" i="202"/>
  <c r="I329" i="202"/>
  <c r="J329" i="202"/>
  <c r="K329" i="202"/>
  <c r="L329" i="202"/>
  <c r="M329" i="202"/>
  <c r="N329" i="202"/>
  <c r="O329" i="202"/>
  <c r="P329" i="202"/>
  <c r="Q329" i="202"/>
  <c r="R329" i="202"/>
  <c r="S329" i="202"/>
  <c r="T329" i="202"/>
  <c r="U329" i="202"/>
  <c r="V329" i="202"/>
  <c r="W329" i="202"/>
  <c r="AA329" i="202"/>
  <c r="AB329" i="202"/>
  <c r="AC329" i="202"/>
  <c r="AD329" i="202"/>
  <c r="AE329" i="202"/>
  <c r="AF329" i="202"/>
  <c r="AG329" i="202"/>
  <c r="AH329" i="202"/>
  <c r="AI329" i="202"/>
  <c r="AJ329" i="202"/>
  <c r="AK329" i="202"/>
  <c r="AL329" i="202"/>
  <c r="AM329" i="202"/>
  <c r="AN329" i="202"/>
  <c r="AO329" i="202"/>
  <c r="AP329" i="202"/>
  <c r="AQ329" i="202"/>
  <c r="AR329" i="202"/>
  <c r="AS329" i="202"/>
  <c r="AT329" i="202"/>
  <c r="AU329" i="202"/>
  <c r="AV329" i="202"/>
  <c r="AW329" i="202"/>
  <c r="AX329" i="202"/>
  <c r="AY329" i="202"/>
  <c r="AZ329" i="202"/>
  <c r="BA329" i="202"/>
  <c r="BB329" i="202"/>
  <c r="BC329" i="202"/>
  <c r="BD329" i="202"/>
  <c r="BE329" i="202"/>
  <c r="BF329" i="202"/>
  <c r="BG329" i="202"/>
  <c r="BH329" i="202"/>
  <c r="BI329" i="202"/>
  <c r="BJ329" i="202"/>
  <c r="BK329" i="202"/>
  <c r="BL329" i="202"/>
  <c r="BM329" i="202"/>
  <c r="BN329" i="202"/>
  <c r="BO329" i="202"/>
  <c r="BP329" i="202"/>
  <c r="BQ329" i="202"/>
  <c r="BR329" i="202"/>
  <c r="BS329" i="202"/>
  <c r="A330" i="202"/>
  <c r="B330" i="202"/>
  <c r="C330" i="202"/>
  <c r="D330" i="202"/>
  <c r="E330" i="202"/>
  <c r="F330" i="202"/>
  <c r="G330" i="202"/>
  <c r="H330" i="202"/>
  <c r="I330" i="202"/>
  <c r="J330" i="202"/>
  <c r="K330" i="202"/>
  <c r="L330" i="202"/>
  <c r="M330" i="202"/>
  <c r="N330" i="202"/>
  <c r="O330" i="202"/>
  <c r="P330" i="202"/>
  <c r="Q330" i="202"/>
  <c r="R330" i="202"/>
  <c r="S330" i="202"/>
  <c r="T330" i="202"/>
  <c r="U330" i="202"/>
  <c r="V330" i="202"/>
  <c r="W330" i="202"/>
  <c r="AA330" i="202"/>
  <c r="AB330" i="202"/>
  <c r="AC330" i="202"/>
  <c r="AD330" i="202"/>
  <c r="AE330" i="202"/>
  <c r="AF330" i="202"/>
  <c r="AG330" i="202"/>
  <c r="AH330" i="202"/>
  <c r="AI330" i="202"/>
  <c r="AJ330" i="202"/>
  <c r="AK330" i="202"/>
  <c r="AL330" i="202"/>
  <c r="AM330" i="202"/>
  <c r="AN330" i="202"/>
  <c r="AO330" i="202"/>
  <c r="AP330" i="202"/>
  <c r="AQ330" i="202"/>
  <c r="AR330" i="202"/>
  <c r="AS330" i="202"/>
  <c r="AT330" i="202"/>
  <c r="AU330" i="202"/>
  <c r="AV330" i="202"/>
  <c r="AW330" i="202"/>
  <c r="AX330" i="202"/>
  <c r="AY330" i="202"/>
  <c r="AZ330" i="202"/>
  <c r="BA330" i="202"/>
  <c r="BB330" i="202"/>
  <c r="BC330" i="202"/>
  <c r="BD330" i="202"/>
  <c r="BE330" i="202"/>
  <c r="BF330" i="202"/>
  <c r="BG330" i="202"/>
  <c r="BH330" i="202"/>
  <c r="BI330" i="202"/>
  <c r="BJ330" i="202"/>
  <c r="BK330" i="202"/>
  <c r="BL330" i="202"/>
  <c r="BM330" i="202"/>
  <c r="BN330" i="202"/>
  <c r="BO330" i="202"/>
  <c r="BP330" i="202"/>
  <c r="BQ330" i="202"/>
  <c r="BR330" i="202"/>
  <c r="BS330" i="202"/>
  <c r="A331" i="202"/>
  <c r="B331" i="202"/>
  <c r="C331" i="202"/>
  <c r="D331" i="202"/>
  <c r="E331" i="202"/>
  <c r="F331" i="202"/>
  <c r="G331" i="202"/>
  <c r="H331" i="202"/>
  <c r="I331" i="202"/>
  <c r="J331" i="202"/>
  <c r="K331" i="202"/>
  <c r="L331" i="202"/>
  <c r="M331" i="202"/>
  <c r="N331" i="202"/>
  <c r="O331" i="202"/>
  <c r="P331" i="202"/>
  <c r="Q331" i="202"/>
  <c r="R331" i="202"/>
  <c r="S331" i="202"/>
  <c r="T331" i="202"/>
  <c r="U331" i="202"/>
  <c r="V331" i="202"/>
  <c r="W331" i="202"/>
  <c r="AA331" i="202"/>
  <c r="AB331" i="202"/>
  <c r="AC331" i="202"/>
  <c r="AD331" i="202"/>
  <c r="AE331" i="202"/>
  <c r="AF331" i="202"/>
  <c r="AG331" i="202"/>
  <c r="AH331" i="202"/>
  <c r="AI331" i="202"/>
  <c r="AJ331" i="202"/>
  <c r="AK331" i="202"/>
  <c r="AL331" i="202"/>
  <c r="AM331" i="202"/>
  <c r="AN331" i="202"/>
  <c r="AO331" i="202"/>
  <c r="AP331" i="202"/>
  <c r="AQ331" i="202"/>
  <c r="AR331" i="202"/>
  <c r="AS331" i="202"/>
  <c r="AT331" i="202"/>
  <c r="AU331" i="202"/>
  <c r="AV331" i="202"/>
  <c r="AW331" i="202"/>
  <c r="AX331" i="202"/>
  <c r="AY331" i="202"/>
  <c r="AZ331" i="202"/>
  <c r="BA331" i="202"/>
  <c r="BB331" i="202"/>
  <c r="BC331" i="202"/>
  <c r="BD331" i="202"/>
  <c r="BE331" i="202"/>
  <c r="BF331" i="202"/>
  <c r="BG331" i="202"/>
  <c r="BH331" i="202"/>
  <c r="BI331" i="202"/>
  <c r="BJ331" i="202"/>
  <c r="BK331" i="202"/>
  <c r="BL331" i="202"/>
  <c r="BM331" i="202"/>
  <c r="BN331" i="202"/>
  <c r="BO331" i="202"/>
  <c r="BP331" i="202"/>
  <c r="BQ331" i="202"/>
  <c r="BR331" i="202"/>
  <c r="BS331" i="202"/>
  <c r="A332" i="202"/>
  <c r="B332" i="202"/>
  <c r="C332" i="202"/>
  <c r="D332" i="202"/>
  <c r="E332" i="202"/>
  <c r="F332" i="202"/>
  <c r="G332" i="202"/>
  <c r="H332" i="202"/>
  <c r="I332" i="202"/>
  <c r="J332" i="202"/>
  <c r="K332" i="202"/>
  <c r="L332" i="202"/>
  <c r="M332" i="202"/>
  <c r="N332" i="202"/>
  <c r="O332" i="202"/>
  <c r="P332" i="202"/>
  <c r="Q332" i="202"/>
  <c r="R332" i="202"/>
  <c r="S332" i="202"/>
  <c r="T332" i="202"/>
  <c r="U332" i="202"/>
  <c r="V332" i="202"/>
  <c r="W332" i="202"/>
  <c r="AA332" i="202"/>
  <c r="AB332" i="202"/>
  <c r="AC332" i="202"/>
  <c r="AD332" i="202"/>
  <c r="AE332" i="202"/>
  <c r="AF332" i="202"/>
  <c r="AG332" i="202"/>
  <c r="AH332" i="202"/>
  <c r="AI332" i="202"/>
  <c r="AJ332" i="202"/>
  <c r="AK332" i="202"/>
  <c r="AL332" i="202"/>
  <c r="AM332" i="202"/>
  <c r="AN332" i="202"/>
  <c r="AO332" i="202"/>
  <c r="AP332" i="202"/>
  <c r="AQ332" i="202"/>
  <c r="AR332" i="202"/>
  <c r="AS332" i="202"/>
  <c r="AT332" i="202"/>
  <c r="AU332" i="202"/>
  <c r="AV332" i="202"/>
  <c r="AW332" i="202"/>
  <c r="AX332" i="202"/>
  <c r="AY332" i="202"/>
  <c r="AZ332" i="202"/>
  <c r="BA332" i="202"/>
  <c r="BB332" i="202"/>
  <c r="BC332" i="202"/>
  <c r="BD332" i="202"/>
  <c r="BE332" i="202"/>
  <c r="BF332" i="202"/>
  <c r="BG332" i="202"/>
  <c r="BH332" i="202"/>
  <c r="BI332" i="202"/>
  <c r="BJ332" i="202"/>
  <c r="BK332" i="202"/>
  <c r="BL332" i="202"/>
  <c r="BM332" i="202"/>
  <c r="BN332" i="202"/>
  <c r="BO332" i="202"/>
  <c r="BP332" i="202"/>
  <c r="BQ332" i="202"/>
  <c r="BR332" i="202"/>
  <c r="BS332" i="202"/>
  <c r="A333" i="202"/>
  <c r="B333" i="202"/>
  <c r="C333" i="202"/>
  <c r="D333" i="202"/>
  <c r="E333" i="202"/>
  <c r="F333" i="202"/>
  <c r="G333" i="202"/>
  <c r="H333" i="202"/>
  <c r="I333" i="202"/>
  <c r="J333" i="202"/>
  <c r="K333" i="202"/>
  <c r="L333" i="202"/>
  <c r="M333" i="202"/>
  <c r="N333" i="202"/>
  <c r="O333" i="202"/>
  <c r="P333" i="202"/>
  <c r="Q333" i="202"/>
  <c r="R333" i="202"/>
  <c r="S333" i="202"/>
  <c r="T333" i="202"/>
  <c r="U333" i="202"/>
  <c r="V333" i="202"/>
  <c r="W333" i="202"/>
  <c r="AA333" i="202"/>
  <c r="AB333" i="202"/>
  <c r="AC333" i="202"/>
  <c r="AD333" i="202"/>
  <c r="AE333" i="202"/>
  <c r="AF333" i="202"/>
  <c r="AG333" i="202"/>
  <c r="AH333" i="202"/>
  <c r="AI333" i="202"/>
  <c r="AJ333" i="202"/>
  <c r="AK333" i="202"/>
  <c r="AL333" i="202"/>
  <c r="AM333" i="202"/>
  <c r="AN333" i="202"/>
  <c r="AO333" i="202"/>
  <c r="AP333" i="202"/>
  <c r="AQ333" i="202"/>
  <c r="AR333" i="202"/>
  <c r="AS333" i="202"/>
  <c r="AT333" i="202"/>
  <c r="AU333" i="202"/>
  <c r="AV333" i="202"/>
  <c r="AW333" i="202"/>
  <c r="AX333" i="202"/>
  <c r="AY333" i="202"/>
  <c r="AZ333" i="202"/>
  <c r="BA333" i="202"/>
  <c r="BB333" i="202"/>
  <c r="BC333" i="202"/>
  <c r="BD333" i="202"/>
  <c r="BE333" i="202"/>
  <c r="BF333" i="202"/>
  <c r="BG333" i="202"/>
  <c r="BH333" i="202"/>
  <c r="BI333" i="202"/>
  <c r="BJ333" i="202"/>
  <c r="BK333" i="202"/>
  <c r="BL333" i="202"/>
  <c r="BM333" i="202"/>
  <c r="BN333" i="202"/>
  <c r="BO333" i="202"/>
  <c r="BP333" i="202"/>
  <c r="BQ333" i="202"/>
  <c r="BR333" i="202"/>
  <c r="BS333" i="202"/>
  <c r="A334" i="202"/>
  <c r="B334" i="202"/>
  <c r="C334" i="202"/>
  <c r="D334" i="202"/>
  <c r="E334" i="202"/>
  <c r="F334" i="202"/>
  <c r="G334" i="202"/>
  <c r="H334" i="202"/>
  <c r="I334" i="202"/>
  <c r="J334" i="202"/>
  <c r="K334" i="202"/>
  <c r="L334" i="202"/>
  <c r="M334" i="202"/>
  <c r="N334" i="202"/>
  <c r="O334" i="202"/>
  <c r="P334" i="202"/>
  <c r="Q334" i="202"/>
  <c r="R334" i="202"/>
  <c r="S334" i="202"/>
  <c r="T334" i="202"/>
  <c r="U334" i="202"/>
  <c r="V334" i="202"/>
  <c r="W334" i="202"/>
  <c r="AA334" i="202"/>
  <c r="AB334" i="202"/>
  <c r="AC334" i="202"/>
  <c r="AD334" i="202"/>
  <c r="AE334" i="202"/>
  <c r="AF334" i="202"/>
  <c r="AG334" i="202"/>
  <c r="AH334" i="202"/>
  <c r="AI334" i="202"/>
  <c r="AJ334" i="202"/>
  <c r="AK334" i="202"/>
  <c r="AL334" i="202"/>
  <c r="AM334" i="202"/>
  <c r="AN334" i="202"/>
  <c r="AO334" i="202"/>
  <c r="AP334" i="202"/>
  <c r="AQ334" i="202"/>
  <c r="AR334" i="202"/>
  <c r="AS334" i="202"/>
  <c r="AT334" i="202"/>
  <c r="AU334" i="202"/>
  <c r="AV334" i="202"/>
  <c r="AW334" i="202"/>
  <c r="AX334" i="202"/>
  <c r="AY334" i="202"/>
  <c r="AZ334" i="202"/>
  <c r="BA334" i="202"/>
  <c r="BB334" i="202"/>
  <c r="BC334" i="202"/>
  <c r="BD334" i="202"/>
  <c r="BE334" i="202"/>
  <c r="BF334" i="202"/>
  <c r="BG334" i="202"/>
  <c r="BH334" i="202"/>
  <c r="BI334" i="202"/>
  <c r="BJ334" i="202"/>
  <c r="BK334" i="202"/>
  <c r="BL334" i="202"/>
  <c r="BM334" i="202"/>
  <c r="BN334" i="202"/>
  <c r="BO334" i="202"/>
  <c r="BP334" i="202"/>
  <c r="BQ334" i="202"/>
  <c r="BR334" i="202"/>
  <c r="BS334" i="202"/>
  <c r="A335" i="202"/>
  <c r="B335" i="202"/>
  <c r="C335" i="202"/>
  <c r="D335" i="202"/>
  <c r="E335" i="202"/>
  <c r="F335" i="202"/>
  <c r="G335" i="202"/>
  <c r="H335" i="202"/>
  <c r="I335" i="202"/>
  <c r="J335" i="202"/>
  <c r="K335" i="202"/>
  <c r="L335" i="202"/>
  <c r="M335" i="202"/>
  <c r="N335" i="202"/>
  <c r="O335" i="202"/>
  <c r="P335" i="202"/>
  <c r="Q335" i="202"/>
  <c r="R335" i="202"/>
  <c r="S335" i="202"/>
  <c r="T335" i="202"/>
  <c r="U335" i="202"/>
  <c r="V335" i="202"/>
  <c r="W335" i="202"/>
  <c r="AA335" i="202"/>
  <c r="AB335" i="202"/>
  <c r="AC335" i="202"/>
  <c r="AD335" i="202"/>
  <c r="AE335" i="202"/>
  <c r="AF335" i="202"/>
  <c r="AG335" i="202"/>
  <c r="AH335" i="202"/>
  <c r="AI335" i="202"/>
  <c r="AJ335" i="202"/>
  <c r="AK335" i="202"/>
  <c r="AL335" i="202"/>
  <c r="AM335" i="202"/>
  <c r="AN335" i="202"/>
  <c r="AO335" i="202"/>
  <c r="AP335" i="202"/>
  <c r="AQ335" i="202"/>
  <c r="AR335" i="202"/>
  <c r="AS335" i="202"/>
  <c r="AT335" i="202"/>
  <c r="AU335" i="202"/>
  <c r="AV335" i="202"/>
  <c r="AW335" i="202"/>
  <c r="AX335" i="202"/>
  <c r="AY335" i="202"/>
  <c r="AZ335" i="202"/>
  <c r="BA335" i="202"/>
  <c r="BB335" i="202"/>
  <c r="BC335" i="202"/>
  <c r="BD335" i="202"/>
  <c r="BE335" i="202"/>
  <c r="BF335" i="202"/>
  <c r="BG335" i="202"/>
  <c r="BH335" i="202"/>
  <c r="BI335" i="202"/>
  <c r="BJ335" i="202"/>
  <c r="BK335" i="202"/>
  <c r="BL335" i="202"/>
  <c r="BM335" i="202"/>
  <c r="BN335" i="202"/>
  <c r="BO335" i="202"/>
  <c r="BP335" i="202"/>
  <c r="BQ335" i="202"/>
  <c r="BR335" i="202"/>
  <c r="BS335" i="202"/>
  <c r="A336" i="202"/>
  <c r="B336" i="202"/>
  <c r="C336" i="202"/>
  <c r="D336" i="202"/>
  <c r="E336" i="202"/>
  <c r="F336" i="202"/>
  <c r="G336" i="202"/>
  <c r="H336" i="202"/>
  <c r="I336" i="202"/>
  <c r="J336" i="202"/>
  <c r="K336" i="202"/>
  <c r="L336" i="202"/>
  <c r="M336" i="202"/>
  <c r="N336" i="202"/>
  <c r="O336" i="202"/>
  <c r="P336" i="202"/>
  <c r="Q336" i="202"/>
  <c r="R336" i="202"/>
  <c r="S336" i="202"/>
  <c r="T336" i="202"/>
  <c r="U336" i="202"/>
  <c r="V336" i="202"/>
  <c r="W336" i="202"/>
  <c r="AA336" i="202"/>
  <c r="AB336" i="202"/>
  <c r="AC336" i="202"/>
  <c r="AD336" i="202"/>
  <c r="AE336" i="202"/>
  <c r="AF336" i="202"/>
  <c r="AG336" i="202"/>
  <c r="AH336" i="202"/>
  <c r="AI336" i="202"/>
  <c r="AJ336" i="202"/>
  <c r="AK336" i="202"/>
  <c r="AL336" i="202"/>
  <c r="AM336" i="202"/>
  <c r="AN336" i="202"/>
  <c r="AO336" i="202"/>
  <c r="AP336" i="202"/>
  <c r="AQ336" i="202"/>
  <c r="AR336" i="202"/>
  <c r="AS336" i="202"/>
  <c r="AT336" i="202"/>
  <c r="AU336" i="202"/>
  <c r="AV336" i="202"/>
  <c r="AW336" i="202"/>
  <c r="AX336" i="202"/>
  <c r="AY336" i="202"/>
  <c r="AZ336" i="202"/>
  <c r="BA336" i="202"/>
  <c r="BB336" i="202"/>
  <c r="BC336" i="202"/>
  <c r="BD336" i="202"/>
  <c r="BE336" i="202"/>
  <c r="BF336" i="202"/>
  <c r="BG336" i="202"/>
  <c r="BH336" i="202"/>
  <c r="BI336" i="202"/>
  <c r="BJ336" i="202"/>
  <c r="BK336" i="202"/>
  <c r="BL336" i="202"/>
  <c r="BM336" i="202"/>
  <c r="BN336" i="202"/>
  <c r="BO336" i="202"/>
  <c r="BP336" i="202"/>
  <c r="BQ336" i="202"/>
  <c r="BR336" i="202"/>
  <c r="BS336" i="202"/>
  <c r="A337" i="202"/>
  <c r="B337" i="202"/>
  <c r="C337" i="202"/>
  <c r="D337" i="202"/>
  <c r="E337" i="202"/>
  <c r="F337" i="202"/>
  <c r="G337" i="202"/>
  <c r="H337" i="202"/>
  <c r="I337" i="202"/>
  <c r="J337" i="202"/>
  <c r="K337" i="202"/>
  <c r="L337" i="202"/>
  <c r="M337" i="202"/>
  <c r="N337" i="202"/>
  <c r="O337" i="202"/>
  <c r="P337" i="202"/>
  <c r="Q337" i="202"/>
  <c r="R337" i="202"/>
  <c r="S337" i="202"/>
  <c r="T337" i="202"/>
  <c r="U337" i="202"/>
  <c r="V337" i="202"/>
  <c r="W337" i="202"/>
  <c r="AA337" i="202"/>
  <c r="AB337" i="202"/>
  <c r="AC337" i="202"/>
  <c r="AD337" i="202"/>
  <c r="AE337" i="202"/>
  <c r="AF337" i="202"/>
  <c r="AG337" i="202"/>
  <c r="AH337" i="202"/>
  <c r="AI337" i="202"/>
  <c r="AJ337" i="202"/>
  <c r="AK337" i="202"/>
  <c r="AL337" i="202"/>
  <c r="AM337" i="202"/>
  <c r="AN337" i="202"/>
  <c r="AO337" i="202"/>
  <c r="AP337" i="202"/>
  <c r="AQ337" i="202"/>
  <c r="AR337" i="202"/>
  <c r="AS337" i="202"/>
  <c r="AT337" i="202"/>
  <c r="AU337" i="202"/>
  <c r="AV337" i="202"/>
  <c r="AW337" i="202"/>
  <c r="AX337" i="202"/>
  <c r="AY337" i="202"/>
  <c r="AZ337" i="202"/>
  <c r="BA337" i="202"/>
  <c r="BB337" i="202"/>
  <c r="BC337" i="202"/>
  <c r="BD337" i="202"/>
  <c r="BE337" i="202"/>
  <c r="BF337" i="202"/>
  <c r="BG337" i="202"/>
  <c r="BH337" i="202"/>
  <c r="BI337" i="202"/>
  <c r="BJ337" i="202"/>
  <c r="BK337" i="202"/>
  <c r="BL337" i="202"/>
  <c r="BM337" i="202"/>
  <c r="BN337" i="202"/>
  <c r="BO337" i="202"/>
  <c r="BP337" i="202"/>
  <c r="BQ337" i="202"/>
  <c r="BR337" i="202"/>
  <c r="BS337" i="202"/>
  <c r="A338" i="202"/>
  <c r="B338" i="202"/>
  <c r="C338" i="202"/>
  <c r="D338" i="202"/>
  <c r="E338" i="202"/>
  <c r="F338" i="202"/>
  <c r="G338" i="202"/>
  <c r="H338" i="202"/>
  <c r="I338" i="202"/>
  <c r="J338" i="202"/>
  <c r="K338" i="202"/>
  <c r="L338" i="202"/>
  <c r="M338" i="202"/>
  <c r="N338" i="202"/>
  <c r="O338" i="202"/>
  <c r="P338" i="202"/>
  <c r="Q338" i="202"/>
  <c r="R338" i="202"/>
  <c r="S338" i="202"/>
  <c r="T338" i="202"/>
  <c r="U338" i="202"/>
  <c r="V338" i="202"/>
  <c r="W338" i="202"/>
  <c r="AA338" i="202"/>
  <c r="AB338" i="202"/>
  <c r="AC338" i="202"/>
  <c r="AD338" i="202"/>
  <c r="AE338" i="202"/>
  <c r="AF338" i="202"/>
  <c r="AG338" i="202"/>
  <c r="AH338" i="202"/>
  <c r="AI338" i="202"/>
  <c r="AJ338" i="202"/>
  <c r="AK338" i="202"/>
  <c r="AL338" i="202"/>
  <c r="AM338" i="202"/>
  <c r="AN338" i="202"/>
  <c r="AO338" i="202"/>
  <c r="AP338" i="202"/>
  <c r="AQ338" i="202"/>
  <c r="AR338" i="202"/>
  <c r="AS338" i="202"/>
  <c r="AT338" i="202"/>
  <c r="AU338" i="202"/>
  <c r="AV338" i="202"/>
  <c r="AW338" i="202"/>
  <c r="AX338" i="202"/>
  <c r="AY338" i="202"/>
  <c r="AZ338" i="202"/>
  <c r="BA338" i="202"/>
  <c r="BB338" i="202"/>
  <c r="BC338" i="202"/>
  <c r="BD338" i="202"/>
  <c r="BE338" i="202"/>
  <c r="BF338" i="202"/>
  <c r="BG338" i="202"/>
  <c r="BH338" i="202"/>
  <c r="BI338" i="202"/>
  <c r="BJ338" i="202"/>
  <c r="BK338" i="202"/>
  <c r="BL338" i="202"/>
  <c r="BM338" i="202"/>
  <c r="BN338" i="202"/>
  <c r="BO338" i="202"/>
  <c r="BP338" i="202"/>
  <c r="BQ338" i="202"/>
  <c r="BR338" i="202"/>
  <c r="BS338" i="202"/>
  <c r="A339" i="202"/>
  <c r="B339" i="202"/>
  <c r="C339" i="202"/>
  <c r="D339" i="202"/>
  <c r="E339" i="202"/>
  <c r="F339" i="202"/>
  <c r="G339" i="202"/>
  <c r="H339" i="202"/>
  <c r="I339" i="202"/>
  <c r="J339" i="202"/>
  <c r="K339" i="202"/>
  <c r="L339" i="202"/>
  <c r="M339" i="202"/>
  <c r="N339" i="202"/>
  <c r="O339" i="202"/>
  <c r="P339" i="202"/>
  <c r="Q339" i="202"/>
  <c r="R339" i="202"/>
  <c r="S339" i="202"/>
  <c r="T339" i="202"/>
  <c r="U339" i="202"/>
  <c r="V339" i="202"/>
  <c r="W339" i="202"/>
  <c r="AA339" i="202"/>
  <c r="AB339" i="202"/>
  <c r="AC339" i="202"/>
  <c r="AD339" i="202"/>
  <c r="AE339" i="202"/>
  <c r="AF339" i="202"/>
  <c r="AG339" i="202"/>
  <c r="AH339" i="202"/>
  <c r="AI339" i="202"/>
  <c r="AJ339" i="202"/>
  <c r="AK339" i="202"/>
  <c r="AL339" i="202"/>
  <c r="AM339" i="202"/>
  <c r="AN339" i="202"/>
  <c r="AO339" i="202"/>
  <c r="AP339" i="202"/>
  <c r="AQ339" i="202"/>
  <c r="AR339" i="202"/>
  <c r="AS339" i="202"/>
  <c r="AT339" i="202"/>
  <c r="AU339" i="202"/>
  <c r="AV339" i="202"/>
  <c r="AW339" i="202"/>
  <c r="AX339" i="202"/>
  <c r="AY339" i="202"/>
  <c r="AZ339" i="202"/>
  <c r="BA339" i="202"/>
  <c r="BB339" i="202"/>
  <c r="BC339" i="202"/>
  <c r="BD339" i="202"/>
  <c r="BE339" i="202"/>
  <c r="BF339" i="202"/>
  <c r="BG339" i="202"/>
  <c r="BH339" i="202"/>
  <c r="BI339" i="202"/>
  <c r="BJ339" i="202"/>
  <c r="BK339" i="202"/>
  <c r="BL339" i="202"/>
  <c r="BM339" i="202"/>
  <c r="BN339" i="202"/>
  <c r="BO339" i="202"/>
  <c r="BP339" i="202"/>
  <c r="BQ339" i="202"/>
  <c r="BR339" i="202"/>
  <c r="BS339" i="202"/>
  <c r="A340" i="202"/>
  <c r="B340" i="202"/>
  <c r="C340" i="202"/>
  <c r="D340" i="202"/>
  <c r="E340" i="202"/>
  <c r="F340" i="202"/>
  <c r="G340" i="202"/>
  <c r="H340" i="202"/>
  <c r="I340" i="202"/>
  <c r="J340" i="202"/>
  <c r="K340" i="202"/>
  <c r="L340" i="202"/>
  <c r="M340" i="202"/>
  <c r="N340" i="202"/>
  <c r="O340" i="202"/>
  <c r="P340" i="202"/>
  <c r="Q340" i="202"/>
  <c r="R340" i="202"/>
  <c r="S340" i="202"/>
  <c r="T340" i="202"/>
  <c r="U340" i="202"/>
  <c r="V340" i="202"/>
  <c r="W340" i="202"/>
  <c r="AA340" i="202"/>
  <c r="AB340" i="202"/>
  <c r="AC340" i="202"/>
  <c r="AD340" i="202"/>
  <c r="AE340" i="202"/>
  <c r="AF340" i="202"/>
  <c r="AG340" i="202"/>
  <c r="AH340" i="202"/>
  <c r="AI340" i="202"/>
  <c r="AJ340" i="202"/>
  <c r="AK340" i="202"/>
  <c r="AL340" i="202"/>
  <c r="AM340" i="202"/>
  <c r="AN340" i="202"/>
  <c r="AO340" i="202"/>
  <c r="AP340" i="202"/>
  <c r="AQ340" i="202"/>
  <c r="AR340" i="202"/>
  <c r="AS340" i="202"/>
  <c r="AT340" i="202"/>
  <c r="AU340" i="202"/>
  <c r="AV340" i="202"/>
  <c r="AW340" i="202"/>
  <c r="AX340" i="202"/>
  <c r="AY340" i="202"/>
  <c r="AZ340" i="202"/>
  <c r="BA340" i="202"/>
  <c r="BB340" i="202"/>
  <c r="BC340" i="202"/>
  <c r="BD340" i="202"/>
  <c r="BE340" i="202"/>
  <c r="BF340" i="202"/>
  <c r="BG340" i="202"/>
  <c r="BH340" i="202"/>
  <c r="BI340" i="202"/>
  <c r="BJ340" i="202"/>
  <c r="BK340" i="202"/>
  <c r="BL340" i="202"/>
  <c r="BM340" i="202"/>
  <c r="BN340" i="202"/>
  <c r="BO340" i="202"/>
  <c r="BP340" i="202"/>
  <c r="BQ340" i="202"/>
  <c r="BR340" i="202"/>
  <c r="BS340" i="202"/>
  <c r="A341" i="202"/>
  <c r="B341" i="202"/>
  <c r="C341" i="202"/>
  <c r="D341" i="202"/>
  <c r="E341" i="202"/>
  <c r="F341" i="202"/>
  <c r="G341" i="202"/>
  <c r="H341" i="202"/>
  <c r="I341" i="202"/>
  <c r="J341" i="202"/>
  <c r="K341" i="202"/>
  <c r="L341" i="202"/>
  <c r="M341" i="202"/>
  <c r="N341" i="202"/>
  <c r="O341" i="202"/>
  <c r="P341" i="202"/>
  <c r="Q341" i="202"/>
  <c r="R341" i="202"/>
  <c r="S341" i="202"/>
  <c r="T341" i="202"/>
  <c r="U341" i="202"/>
  <c r="V341" i="202"/>
  <c r="W341" i="202"/>
  <c r="AA341" i="202"/>
  <c r="AB341" i="202"/>
  <c r="AC341" i="202"/>
  <c r="AD341" i="202"/>
  <c r="AE341" i="202"/>
  <c r="AF341" i="202"/>
  <c r="AG341" i="202"/>
  <c r="AH341" i="202"/>
  <c r="AI341" i="202"/>
  <c r="AJ341" i="202"/>
  <c r="AK341" i="202"/>
  <c r="AL341" i="202"/>
  <c r="AM341" i="202"/>
  <c r="AN341" i="202"/>
  <c r="AO341" i="202"/>
  <c r="AP341" i="202"/>
  <c r="AQ341" i="202"/>
  <c r="AR341" i="202"/>
  <c r="AS341" i="202"/>
  <c r="AT341" i="202"/>
  <c r="AU341" i="202"/>
  <c r="AV341" i="202"/>
  <c r="AW341" i="202"/>
  <c r="AX341" i="202"/>
  <c r="AY341" i="202"/>
  <c r="AZ341" i="202"/>
  <c r="BA341" i="202"/>
  <c r="BB341" i="202"/>
  <c r="BC341" i="202"/>
  <c r="BD341" i="202"/>
  <c r="BE341" i="202"/>
  <c r="BF341" i="202"/>
  <c r="BG341" i="202"/>
  <c r="BH341" i="202"/>
  <c r="BI341" i="202"/>
  <c r="BJ341" i="202"/>
  <c r="BK341" i="202"/>
  <c r="BL341" i="202"/>
  <c r="BM341" i="202"/>
  <c r="BN341" i="202"/>
  <c r="BO341" i="202"/>
  <c r="BP341" i="202"/>
  <c r="BQ341" i="202"/>
  <c r="BR341" i="202"/>
  <c r="BS341" i="202"/>
  <c r="A342" i="202"/>
  <c r="B342" i="202"/>
  <c r="C342" i="202"/>
  <c r="D342" i="202"/>
  <c r="E342" i="202"/>
  <c r="F342" i="202"/>
  <c r="G342" i="202"/>
  <c r="H342" i="202"/>
  <c r="I342" i="202"/>
  <c r="J342" i="202"/>
  <c r="K342" i="202"/>
  <c r="L342" i="202"/>
  <c r="M342" i="202"/>
  <c r="N342" i="202"/>
  <c r="O342" i="202"/>
  <c r="P342" i="202"/>
  <c r="Q342" i="202"/>
  <c r="R342" i="202"/>
  <c r="S342" i="202"/>
  <c r="T342" i="202"/>
  <c r="U342" i="202"/>
  <c r="V342" i="202"/>
  <c r="W342" i="202"/>
  <c r="AA342" i="202"/>
  <c r="AB342" i="202"/>
  <c r="AC342" i="202"/>
  <c r="AD342" i="202"/>
  <c r="AE342" i="202"/>
  <c r="AF342" i="202"/>
  <c r="AG342" i="202"/>
  <c r="AH342" i="202"/>
  <c r="AI342" i="202"/>
  <c r="AJ342" i="202"/>
  <c r="AK342" i="202"/>
  <c r="AL342" i="202"/>
  <c r="AM342" i="202"/>
  <c r="AN342" i="202"/>
  <c r="AO342" i="202"/>
  <c r="AP342" i="202"/>
  <c r="AQ342" i="202"/>
  <c r="AR342" i="202"/>
  <c r="AS342" i="202"/>
  <c r="AT342" i="202"/>
  <c r="AU342" i="202"/>
  <c r="AV342" i="202"/>
  <c r="AW342" i="202"/>
  <c r="AX342" i="202"/>
  <c r="AY342" i="202"/>
  <c r="AZ342" i="202"/>
  <c r="BA342" i="202"/>
  <c r="BB342" i="202"/>
  <c r="BC342" i="202"/>
  <c r="BD342" i="202"/>
  <c r="BE342" i="202"/>
  <c r="BF342" i="202"/>
  <c r="BG342" i="202"/>
  <c r="BH342" i="202"/>
  <c r="BI342" i="202"/>
  <c r="BJ342" i="202"/>
  <c r="BK342" i="202"/>
  <c r="BL342" i="202"/>
  <c r="BM342" i="202"/>
  <c r="BN342" i="202"/>
  <c r="BO342" i="202"/>
  <c r="BP342" i="202"/>
  <c r="BQ342" i="202"/>
  <c r="BR342" i="202"/>
  <c r="BS342" i="202"/>
  <c r="A343" i="202"/>
  <c r="B343" i="202"/>
  <c r="C343" i="202"/>
  <c r="D343" i="202"/>
  <c r="E343" i="202"/>
  <c r="F343" i="202"/>
  <c r="G343" i="202"/>
  <c r="H343" i="202"/>
  <c r="I343" i="202"/>
  <c r="J343" i="202"/>
  <c r="K343" i="202"/>
  <c r="L343" i="202"/>
  <c r="M343" i="202"/>
  <c r="N343" i="202"/>
  <c r="O343" i="202"/>
  <c r="P343" i="202"/>
  <c r="Q343" i="202"/>
  <c r="R343" i="202"/>
  <c r="S343" i="202"/>
  <c r="T343" i="202"/>
  <c r="U343" i="202"/>
  <c r="V343" i="202"/>
  <c r="W343" i="202"/>
  <c r="AA343" i="202"/>
  <c r="AB343" i="202"/>
  <c r="AC343" i="202"/>
  <c r="AD343" i="202"/>
  <c r="AE343" i="202"/>
  <c r="AF343" i="202"/>
  <c r="AG343" i="202"/>
  <c r="AH343" i="202"/>
  <c r="AI343" i="202"/>
  <c r="AJ343" i="202"/>
  <c r="AK343" i="202"/>
  <c r="AL343" i="202"/>
  <c r="AM343" i="202"/>
  <c r="AN343" i="202"/>
  <c r="AO343" i="202"/>
  <c r="AP343" i="202"/>
  <c r="AQ343" i="202"/>
  <c r="AR343" i="202"/>
  <c r="AS343" i="202"/>
  <c r="AT343" i="202"/>
  <c r="AU343" i="202"/>
  <c r="AV343" i="202"/>
  <c r="AW343" i="202"/>
  <c r="AX343" i="202"/>
  <c r="AY343" i="202"/>
  <c r="AZ343" i="202"/>
  <c r="BA343" i="202"/>
  <c r="BB343" i="202"/>
  <c r="BC343" i="202"/>
  <c r="BD343" i="202"/>
  <c r="BE343" i="202"/>
  <c r="BF343" i="202"/>
  <c r="BG343" i="202"/>
  <c r="BH343" i="202"/>
  <c r="BI343" i="202"/>
  <c r="BJ343" i="202"/>
  <c r="BK343" i="202"/>
  <c r="BL343" i="202"/>
  <c r="BM343" i="202"/>
  <c r="BN343" i="202"/>
  <c r="BO343" i="202"/>
  <c r="BP343" i="202"/>
  <c r="BQ343" i="202"/>
  <c r="BR343" i="202"/>
  <c r="BS343" i="202"/>
  <c r="A344" i="202"/>
  <c r="B344" i="202"/>
  <c r="C344" i="202"/>
  <c r="D344" i="202"/>
  <c r="E344" i="202"/>
  <c r="F344" i="202"/>
  <c r="G344" i="202"/>
  <c r="H344" i="202"/>
  <c r="I344" i="202"/>
  <c r="J344" i="202"/>
  <c r="K344" i="202"/>
  <c r="L344" i="202"/>
  <c r="M344" i="202"/>
  <c r="N344" i="202"/>
  <c r="O344" i="202"/>
  <c r="P344" i="202"/>
  <c r="Q344" i="202"/>
  <c r="R344" i="202"/>
  <c r="S344" i="202"/>
  <c r="T344" i="202"/>
  <c r="U344" i="202"/>
  <c r="V344" i="202"/>
  <c r="W344" i="202"/>
  <c r="AA344" i="202"/>
  <c r="AB344" i="202"/>
  <c r="AC344" i="202"/>
  <c r="AD344" i="202"/>
  <c r="AE344" i="202"/>
  <c r="AF344" i="202"/>
  <c r="AG344" i="202"/>
  <c r="AH344" i="202"/>
  <c r="AI344" i="202"/>
  <c r="AJ344" i="202"/>
  <c r="AK344" i="202"/>
  <c r="AL344" i="202"/>
  <c r="AM344" i="202"/>
  <c r="AN344" i="202"/>
  <c r="AO344" i="202"/>
  <c r="AP344" i="202"/>
  <c r="AQ344" i="202"/>
  <c r="AR344" i="202"/>
  <c r="AS344" i="202"/>
  <c r="AT344" i="202"/>
  <c r="AU344" i="202"/>
  <c r="AV344" i="202"/>
  <c r="AW344" i="202"/>
  <c r="AX344" i="202"/>
  <c r="AY344" i="202"/>
  <c r="AZ344" i="202"/>
  <c r="BA344" i="202"/>
  <c r="BB344" i="202"/>
  <c r="BC344" i="202"/>
  <c r="BD344" i="202"/>
  <c r="BE344" i="202"/>
  <c r="BF344" i="202"/>
  <c r="BG344" i="202"/>
  <c r="BH344" i="202"/>
  <c r="BI344" i="202"/>
  <c r="BJ344" i="202"/>
  <c r="BK344" i="202"/>
  <c r="BL344" i="202"/>
  <c r="BM344" i="202"/>
  <c r="BN344" i="202"/>
  <c r="BO344" i="202"/>
  <c r="BP344" i="202"/>
  <c r="BQ344" i="202"/>
  <c r="BR344" i="202"/>
  <c r="BS344" i="202"/>
  <c r="A345" i="202"/>
  <c r="B345" i="202"/>
  <c r="C345" i="202"/>
  <c r="D345" i="202"/>
  <c r="E345" i="202"/>
  <c r="F345" i="202"/>
  <c r="G345" i="202"/>
  <c r="H345" i="202"/>
  <c r="I345" i="202"/>
  <c r="J345" i="202"/>
  <c r="K345" i="202"/>
  <c r="L345" i="202"/>
  <c r="M345" i="202"/>
  <c r="N345" i="202"/>
  <c r="O345" i="202"/>
  <c r="P345" i="202"/>
  <c r="Q345" i="202"/>
  <c r="R345" i="202"/>
  <c r="S345" i="202"/>
  <c r="T345" i="202"/>
  <c r="U345" i="202"/>
  <c r="V345" i="202"/>
  <c r="W345" i="202"/>
  <c r="AA345" i="202"/>
  <c r="AB345" i="202"/>
  <c r="AC345" i="202"/>
  <c r="AD345" i="202"/>
  <c r="AE345" i="202"/>
  <c r="AF345" i="202"/>
  <c r="AG345" i="202"/>
  <c r="AH345" i="202"/>
  <c r="AI345" i="202"/>
  <c r="AJ345" i="202"/>
  <c r="AK345" i="202"/>
  <c r="AL345" i="202"/>
  <c r="AM345" i="202"/>
  <c r="AN345" i="202"/>
  <c r="AO345" i="202"/>
  <c r="AP345" i="202"/>
  <c r="AQ345" i="202"/>
  <c r="AR345" i="202"/>
  <c r="AS345" i="202"/>
  <c r="AT345" i="202"/>
  <c r="AU345" i="202"/>
  <c r="AV345" i="202"/>
  <c r="AW345" i="202"/>
  <c r="AX345" i="202"/>
  <c r="AY345" i="202"/>
  <c r="AZ345" i="202"/>
  <c r="BA345" i="202"/>
  <c r="BB345" i="202"/>
  <c r="BC345" i="202"/>
  <c r="BD345" i="202"/>
  <c r="BE345" i="202"/>
  <c r="BF345" i="202"/>
  <c r="BG345" i="202"/>
  <c r="BH345" i="202"/>
  <c r="BI345" i="202"/>
  <c r="BJ345" i="202"/>
  <c r="BK345" i="202"/>
  <c r="BL345" i="202"/>
  <c r="BM345" i="202"/>
  <c r="BN345" i="202"/>
  <c r="BO345" i="202"/>
  <c r="BP345" i="202"/>
  <c r="BQ345" i="202"/>
  <c r="BR345" i="202"/>
  <c r="BS345" i="202"/>
  <c r="A346" i="202"/>
  <c r="B346" i="202"/>
  <c r="C346" i="202"/>
  <c r="D346" i="202"/>
  <c r="E346" i="202"/>
  <c r="F346" i="202"/>
  <c r="G346" i="202"/>
  <c r="H346" i="202"/>
  <c r="I346" i="202"/>
  <c r="J346" i="202"/>
  <c r="K346" i="202"/>
  <c r="L346" i="202"/>
  <c r="M346" i="202"/>
  <c r="N346" i="202"/>
  <c r="O346" i="202"/>
  <c r="P346" i="202"/>
  <c r="Q346" i="202"/>
  <c r="R346" i="202"/>
  <c r="S346" i="202"/>
  <c r="T346" i="202"/>
  <c r="U346" i="202"/>
  <c r="V346" i="202"/>
  <c r="W346" i="202"/>
  <c r="AA346" i="202"/>
  <c r="AB346" i="202"/>
  <c r="AC346" i="202"/>
  <c r="AD346" i="202"/>
  <c r="AE346" i="202"/>
  <c r="AF346" i="202"/>
  <c r="AG346" i="202"/>
  <c r="AH346" i="202"/>
  <c r="AI346" i="202"/>
  <c r="AJ346" i="202"/>
  <c r="AK346" i="202"/>
  <c r="AL346" i="202"/>
  <c r="AM346" i="202"/>
  <c r="AN346" i="202"/>
  <c r="AO346" i="202"/>
  <c r="AP346" i="202"/>
  <c r="AQ346" i="202"/>
  <c r="AR346" i="202"/>
  <c r="AS346" i="202"/>
  <c r="AT346" i="202"/>
  <c r="AU346" i="202"/>
  <c r="AV346" i="202"/>
  <c r="AW346" i="202"/>
  <c r="AX346" i="202"/>
  <c r="AY346" i="202"/>
  <c r="AZ346" i="202"/>
  <c r="BA346" i="202"/>
  <c r="BB346" i="202"/>
  <c r="BC346" i="202"/>
  <c r="BD346" i="202"/>
  <c r="BE346" i="202"/>
  <c r="BF346" i="202"/>
  <c r="BG346" i="202"/>
  <c r="BH346" i="202"/>
  <c r="BI346" i="202"/>
  <c r="BJ346" i="202"/>
  <c r="BK346" i="202"/>
  <c r="BL346" i="202"/>
  <c r="BM346" i="202"/>
  <c r="BN346" i="202"/>
  <c r="BO346" i="202"/>
  <c r="BP346" i="202"/>
  <c r="BQ346" i="202"/>
  <c r="BR346" i="202"/>
  <c r="BS346" i="202"/>
  <c r="A347" i="202"/>
  <c r="B347" i="202"/>
  <c r="C347" i="202"/>
  <c r="D347" i="202"/>
  <c r="E347" i="202"/>
  <c r="F347" i="202"/>
  <c r="G347" i="202"/>
  <c r="H347" i="202"/>
  <c r="I347" i="202"/>
  <c r="J347" i="202"/>
  <c r="K347" i="202"/>
  <c r="L347" i="202"/>
  <c r="M347" i="202"/>
  <c r="N347" i="202"/>
  <c r="O347" i="202"/>
  <c r="P347" i="202"/>
  <c r="Q347" i="202"/>
  <c r="R347" i="202"/>
  <c r="S347" i="202"/>
  <c r="T347" i="202"/>
  <c r="U347" i="202"/>
  <c r="V347" i="202"/>
  <c r="W347" i="202"/>
  <c r="AA347" i="202"/>
  <c r="AB347" i="202"/>
  <c r="AC347" i="202"/>
  <c r="AD347" i="202"/>
  <c r="AE347" i="202"/>
  <c r="AF347" i="202"/>
  <c r="AG347" i="202"/>
  <c r="AH347" i="202"/>
  <c r="AI347" i="202"/>
  <c r="AJ347" i="202"/>
  <c r="AK347" i="202"/>
  <c r="AL347" i="202"/>
  <c r="AM347" i="202"/>
  <c r="AN347" i="202"/>
  <c r="AO347" i="202"/>
  <c r="AP347" i="202"/>
  <c r="AQ347" i="202"/>
  <c r="AR347" i="202"/>
  <c r="AS347" i="202"/>
  <c r="AT347" i="202"/>
  <c r="AU347" i="202"/>
  <c r="AV347" i="202"/>
  <c r="AW347" i="202"/>
  <c r="AX347" i="202"/>
  <c r="AY347" i="202"/>
  <c r="AZ347" i="202"/>
  <c r="BA347" i="202"/>
  <c r="BB347" i="202"/>
  <c r="BC347" i="202"/>
  <c r="BD347" i="202"/>
  <c r="BE347" i="202"/>
  <c r="BF347" i="202"/>
  <c r="BG347" i="202"/>
  <c r="BH347" i="202"/>
  <c r="BI347" i="202"/>
  <c r="BJ347" i="202"/>
  <c r="BK347" i="202"/>
  <c r="BL347" i="202"/>
  <c r="BM347" i="202"/>
  <c r="BN347" i="202"/>
  <c r="BO347" i="202"/>
  <c r="BP347" i="202"/>
  <c r="BQ347" i="202"/>
  <c r="BR347" i="202"/>
  <c r="BS347" i="202"/>
  <c r="A348" i="202"/>
  <c r="B348" i="202"/>
  <c r="C348" i="202"/>
  <c r="D348" i="202"/>
  <c r="E348" i="202"/>
  <c r="F348" i="202"/>
  <c r="G348" i="202"/>
  <c r="H348" i="202"/>
  <c r="I348" i="202"/>
  <c r="J348" i="202"/>
  <c r="K348" i="202"/>
  <c r="L348" i="202"/>
  <c r="M348" i="202"/>
  <c r="N348" i="202"/>
  <c r="O348" i="202"/>
  <c r="P348" i="202"/>
  <c r="Q348" i="202"/>
  <c r="R348" i="202"/>
  <c r="S348" i="202"/>
  <c r="T348" i="202"/>
  <c r="U348" i="202"/>
  <c r="V348" i="202"/>
  <c r="W348" i="202"/>
  <c r="AA348" i="202"/>
  <c r="AB348" i="202"/>
  <c r="AC348" i="202"/>
  <c r="AD348" i="202"/>
  <c r="AE348" i="202"/>
  <c r="AF348" i="202"/>
  <c r="AG348" i="202"/>
  <c r="AH348" i="202"/>
  <c r="AI348" i="202"/>
  <c r="AJ348" i="202"/>
  <c r="AK348" i="202"/>
  <c r="AL348" i="202"/>
  <c r="AM348" i="202"/>
  <c r="AN348" i="202"/>
  <c r="AO348" i="202"/>
  <c r="AP348" i="202"/>
  <c r="AQ348" i="202"/>
  <c r="AR348" i="202"/>
  <c r="AS348" i="202"/>
  <c r="AT348" i="202"/>
  <c r="AU348" i="202"/>
  <c r="AV348" i="202"/>
  <c r="AW348" i="202"/>
  <c r="AX348" i="202"/>
  <c r="AY348" i="202"/>
  <c r="AZ348" i="202"/>
  <c r="BA348" i="202"/>
  <c r="BB348" i="202"/>
  <c r="BC348" i="202"/>
  <c r="BD348" i="202"/>
  <c r="BE348" i="202"/>
  <c r="BF348" i="202"/>
  <c r="BG348" i="202"/>
  <c r="BH348" i="202"/>
  <c r="BI348" i="202"/>
  <c r="BJ348" i="202"/>
  <c r="BK348" i="202"/>
  <c r="BL348" i="202"/>
  <c r="BM348" i="202"/>
  <c r="BN348" i="202"/>
  <c r="BO348" i="202"/>
  <c r="BP348" i="202"/>
  <c r="BQ348" i="202"/>
  <c r="BR348" i="202"/>
  <c r="BS348" i="202"/>
  <c r="A349" i="202"/>
  <c r="B349" i="202"/>
  <c r="C349" i="202"/>
  <c r="D349" i="202"/>
  <c r="E349" i="202"/>
  <c r="F349" i="202"/>
  <c r="G349" i="202"/>
  <c r="H349" i="202"/>
  <c r="I349" i="202"/>
  <c r="J349" i="202"/>
  <c r="K349" i="202"/>
  <c r="L349" i="202"/>
  <c r="M349" i="202"/>
  <c r="N349" i="202"/>
  <c r="O349" i="202"/>
  <c r="P349" i="202"/>
  <c r="Q349" i="202"/>
  <c r="R349" i="202"/>
  <c r="S349" i="202"/>
  <c r="T349" i="202"/>
  <c r="U349" i="202"/>
  <c r="V349" i="202"/>
  <c r="W349" i="202"/>
  <c r="AA349" i="202"/>
  <c r="AB349" i="202"/>
  <c r="AC349" i="202"/>
  <c r="AD349" i="202"/>
  <c r="AE349" i="202"/>
  <c r="AF349" i="202"/>
  <c r="AG349" i="202"/>
  <c r="AH349" i="202"/>
  <c r="AI349" i="202"/>
  <c r="AJ349" i="202"/>
  <c r="AK349" i="202"/>
  <c r="AL349" i="202"/>
  <c r="AM349" i="202"/>
  <c r="AN349" i="202"/>
  <c r="AO349" i="202"/>
  <c r="AP349" i="202"/>
  <c r="AQ349" i="202"/>
  <c r="AR349" i="202"/>
  <c r="AS349" i="202"/>
  <c r="AT349" i="202"/>
  <c r="AU349" i="202"/>
  <c r="AV349" i="202"/>
  <c r="AW349" i="202"/>
  <c r="AX349" i="202"/>
  <c r="AY349" i="202"/>
  <c r="AZ349" i="202"/>
  <c r="BA349" i="202"/>
  <c r="BB349" i="202"/>
  <c r="BC349" i="202"/>
  <c r="BD349" i="202"/>
  <c r="BE349" i="202"/>
  <c r="BF349" i="202"/>
  <c r="BG349" i="202"/>
  <c r="BH349" i="202"/>
  <c r="BI349" i="202"/>
  <c r="BJ349" i="202"/>
  <c r="BK349" i="202"/>
  <c r="BL349" i="202"/>
  <c r="BM349" i="202"/>
  <c r="BN349" i="202"/>
  <c r="BO349" i="202"/>
  <c r="BP349" i="202"/>
  <c r="BQ349" i="202"/>
  <c r="BR349" i="202"/>
  <c r="BS349" i="202"/>
  <c r="A350" i="202"/>
  <c r="B350" i="202"/>
  <c r="C350" i="202"/>
  <c r="D350" i="202"/>
  <c r="E350" i="202"/>
  <c r="F350" i="202"/>
  <c r="G350" i="202"/>
  <c r="H350" i="202"/>
  <c r="I350" i="202"/>
  <c r="J350" i="202"/>
  <c r="K350" i="202"/>
  <c r="L350" i="202"/>
  <c r="M350" i="202"/>
  <c r="N350" i="202"/>
  <c r="O350" i="202"/>
  <c r="P350" i="202"/>
  <c r="Q350" i="202"/>
  <c r="R350" i="202"/>
  <c r="S350" i="202"/>
  <c r="T350" i="202"/>
  <c r="U350" i="202"/>
  <c r="V350" i="202"/>
  <c r="W350" i="202"/>
  <c r="AA350" i="202"/>
  <c r="AB350" i="202"/>
  <c r="AC350" i="202"/>
  <c r="AD350" i="202"/>
  <c r="AE350" i="202"/>
  <c r="AF350" i="202"/>
  <c r="AG350" i="202"/>
  <c r="AH350" i="202"/>
  <c r="AI350" i="202"/>
  <c r="AJ350" i="202"/>
  <c r="AK350" i="202"/>
  <c r="AL350" i="202"/>
  <c r="AM350" i="202"/>
  <c r="AN350" i="202"/>
  <c r="AO350" i="202"/>
  <c r="AP350" i="202"/>
  <c r="AQ350" i="202"/>
  <c r="AR350" i="202"/>
  <c r="AS350" i="202"/>
  <c r="AT350" i="202"/>
  <c r="AU350" i="202"/>
  <c r="AV350" i="202"/>
  <c r="AW350" i="202"/>
  <c r="AX350" i="202"/>
  <c r="AY350" i="202"/>
  <c r="AZ350" i="202"/>
  <c r="BA350" i="202"/>
  <c r="BB350" i="202"/>
  <c r="BC350" i="202"/>
  <c r="BD350" i="202"/>
  <c r="BE350" i="202"/>
  <c r="BF350" i="202"/>
  <c r="BG350" i="202"/>
  <c r="BH350" i="202"/>
  <c r="BI350" i="202"/>
  <c r="BJ350" i="202"/>
  <c r="BK350" i="202"/>
  <c r="BL350" i="202"/>
  <c r="BM350" i="202"/>
  <c r="BN350" i="202"/>
  <c r="BO350" i="202"/>
  <c r="BP350" i="202"/>
  <c r="BQ350" i="202"/>
  <c r="BR350" i="202"/>
  <c r="BS350" i="202"/>
  <c r="A351" i="202"/>
  <c r="B351" i="202"/>
  <c r="C351" i="202"/>
  <c r="D351" i="202"/>
  <c r="E351" i="202"/>
  <c r="F351" i="202"/>
  <c r="G351" i="202"/>
  <c r="H351" i="202"/>
  <c r="I351" i="202"/>
  <c r="J351" i="202"/>
  <c r="K351" i="202"/>
  <c r="L351" i="202"/>
  <c r="M351" i="202"/>
  <c r="N351" i="202"/>
  <c r="O351" i="202"/>
  <c r="P351" i="202"/>
  <c r="Q351" i="202"/>
  <c r="R351" i="202"/>
  <c r="S351" i="202"/>
  <c r="T351" i="202"/>
  <c r="U351" i="202"/>
  <c r="V351" i="202"/>
  <c r="W351" i="202"/>
  <c r="AA351" i="202"/>
  <c r="AB351" i="202"/>
  <c r="AC351" i="202"/>
  <c r="AD351" i="202"/>
  <c r="AE351" i="202"/>
  <c r="AF351" i="202"/>
  <c r="AG351" i="202"/>
  <c r="AH351" i="202"/>
  <c r="AI351" i="202"/>
  <c r="AJ351" i="202"/>
  <c r="AK351" i="202"/>
  <c r="AL351" i="202"/>
  <c r="AM351" i="202"/>
  <c r="AN351" i="202"/>
  <c r="AO351" i="202"/>
  <c r="AP351" i="202"/>
  <c r="AQ351" i="202"/>
  <c r="AR351" i="202"/>
  <c r="AS351" i="202"/>
  <c r="AT351" i="202"/>
  <c r="AU351" i="202"/>
  <c r="AV351" i="202"/>
  <c r="AW351" i="202"/>
  <c r="AX351" i="202"/>
  <c r="AY351" i="202"/>
  <c r="AZ351" i="202"/>
  <c r="BA351" i="202"/>
  <c r="BB351" i="202"/>
  <c r="BC351" i="202"/>
  <c r="BD351" i="202"/>
  <c r="BE351" i="202"/>
  <c r="BF351" i="202"/>
  <c r="BG351" i="202"/>
  <c r="BH351" i="202"/>
  <c r="BI351" i="202"/>
  <c r="BJ351" i="202"/>
  <c r="BK351" i="202"/>
  <c r="BL351" i="202"/>
  <c r="BM351" i="202"/>
  <c r="BN351" i="202"/>
  <c r="BO351" i="202"/>
  <c r="BP351" i="202"/>
  <c r="BQ351" i="202"/>
  <c r="BR351" i="202"/>
  <c r="BS351" i="202"/>
  <c r="A352" i="202"/>
  <c r="B352" i="202"/>
  <c r="C352" i="202"/>
  <c r="D352" i="202"/>
  <c r="E352" i="202"/>
  <c r="F352" i="202"/>
  <c r="G352" i="202"/>
  <c r="H352" i="202"/>
  <c r="I352" i="202"/>
  <c r="J352" i="202"/>
  <c r="K352" i="202"/>
  <c r="L352" i="202"/>
  <c r="M352" i="202"/>
  <c r="N352" i="202"/>
  <c r="O352" i="202"/>
  <c r="P352" i="202"/>
  <c r="Q352" i="202"/>
  <c r="R352" i="202"/>
  <c r="S352" i="202"/>
  <c r="T352" i="202"/>
  <c r="U352" i="202"/>
  <c r="V352" i="202"/>
  <c r="W352" i="202"/>
  <c r="AA352" i="202"/>
  <c r="AB352" i="202"/>
  <c r="AC352" i="202"/>
  <c r="AD352" i="202"/>
  <c r="AE352" i="202"/>
  <c r="AF352" i="202"/>
  <c r="AG352" i="202"/>
  <c r="AH352" i="202"/>
  <c r="AI352" i="202"/>
  <c r="AJ352" i="202"/>
  <c r="AK352" i="202"/>
  <c r="AL352" i="202"/>
  <c r="AM352" i="202"/>
  <c r="AN352" i="202"/>
  <c r="AO352" i="202"/>
  <c r="AP352" i="202"/>
  <c r="AQ352" i="202"/>
  <c r="AR352" i="202"/>
  <c r="AS352" i="202"/>
  <c r="AT352" i="202"/>
  <c r="AU352" i="202"/>
  <c r="AV352" i="202"/>
  <c r="AW352" i="202"/>
  <c r="AX352" i="202"/>
  <c r="AY352" i="202"/>
  <c r="AZ352" i="202"/>
  <c r="BA352" i="202"/>
  <c r="BB352" i="202"/>
  <c r="BC352" i="202"/>
  <c r="BD352" i="202"/>
  <c r="BE352" i="202"/>
  <c r="BF352" i="202"/>
  <c r="BG352" i="202"/>
  <c r="BH352" i="202"/>
  <c r="BI352" i="202"/>
  <c r="BJ352" i="202"/>
  <c r="BK352" i="202"/>
  <c r="BL352" i="202"/>
  <c r="BM352" i="202"/>
  <c r="BN352" i="202"/>
  <c r="BO352" i="202"/>
  <c r="BP352" i="202"/>
  <c r="BQ352" i="202"/>
  <c r="BR352" i="202"/>
  <c r="BS352" i="202"/>
  <c r="A353" i="202"/>
  <c r="B353" i="202"/>
  <c r="C353" i="202"/>
  <c r="D353" i="202"/>
  <c r="E353" i="202"/>
  <c r="F353" i="202"/>
  <c r="G353" i="202"/>
  <c r="H353" i="202"/>
  <c r="I353" i="202"/>
  <c r="J353" i="202"/>
  <c r="K353" i="202"/>
  <c r="L353" i="202"/>
  <c r="M353" i="202"/>
  <c r="N353" i="202"/>
  <c r="O353" i="202"/>
  <c r="P353" i="202"/>
  <c r="Q353" i="202"/>
  <c r="R353" i="202"/>
  <c r="S353" i="202"/>
  <c r="T353" i="202"/>
  <c r="U353" i="202"/>
  <c r="V353" i="202"/>
  <c r="W353" i="202"/>
  <c r="AA353" i="202"/>
  <c r="AB353" i="202"/>
  <c r="AC353" i="202"/>
  <c r="AD353" i="202"/>
  <c r="AE353" i="202"/>
  <c r="AF353" i="202"/>
  <c r="AG353" i="202"/>
  <c r="AH353" i="202"/>
  <c r="AI353" i="202"/>
  <c r="AJ353" i="202"/>
  <c r="AK353" i="202"/>
  <c r="AL353" i="202"/>
  <c r="AM353" i="202"/>
  <c r="AN353" i="202"/>
  <c r="AO353" i="202"/>
  <c r="AP353" i="202"/>
  <c r="AQ353" i="202"/>
  <c r="AR353" i="202"/>
  <c r="AS353" i="202"/>
  <c r="AT353" i="202"/>
  <c r="AU353" i="202"/>
  <c r="AV353" i="202"/>
  <c r="AW353" i="202"/>
  <c r="AX353" i="202"/>
  <c r="AY353" i="202"/>
  <c r="AZ353" i="202"/>
  <c r="BA353" i="202"/>
  <c r="BB353" i="202"/>
  <c r="BC353" i="202"/>
  <c r="BD353" i="202"/>
  <c r="BE353" i="202"/>
  <c r="BF353" i="202"/>
  <c r="BG353" i="202"/>
  <c r="BH353" i="202"/>
  <c r="BI353" i="202"/>
  <c r="BJ353" i="202"/>
  <c r="BK353" i="202"/>
  <c r="BL353" i="202"/>
  <c r="BM353" i="202"/>
  <c r="BN353" i="202"/>
  <c r="BO353" i="202"/>
  <c r="BP353" i="202"/>
  <c r="BQ353" i="202"/>
  <c r="BR353" i="202"/>
  <c r="BS353" i="202"/>
  <c r="A354" i="202"/>
  <c r="B354" i="202"/>
  <c r="C354" i="202"/>
  <c r="D354" i="202"/>
  <c r="E354" i="202"/>
  <c r="F354" i="202"/>
  <c r="G354" i="202"/>
  <c r="H354" i="202"/>
  <c r="I354" i="202"/>
  <c r="J354" i="202"/>
  <c r="K354" i="202"/>
  <c r="L354" i="202"/>
  <c r="M354" i="202"/>
  <c r="N354" i="202"/>
  <c r="O354" i="202"/>
  <c r="P354" i="202"/>
  <c r="Q354" i="202"/>
  <c r="R354" i="202"/>
  <c r="S354" i="202"/>
  <c r="T354" i="202"/>
  <c r="U354" i="202"/>
  <c r="V354" i="202"/>
  <c r="W354" i="202"/>
  <c r="AA354" i="202"/>
  <c r="AB354" i="202"/>
  <c r="AC354" i="202"/>
  <c r="AD354" i="202"/>
  <c r="AE354" i="202"/>
  <c r="AF354" i="202"/>
  <c r="AG354" i="202"/>
  <c r="AH354" i="202"/>
  <c r="AI354" i="202"/>
  <c r="AJ354" i="202"/>
  <c r="AK354" i="202"/>
  <c r="AL354" i="202"/>
  <c r="AM354" i="202"/>
  <c r="AN354" i="202"/>
  <c r="AO354" i="202"/>
  <c r="AP354" i="202"/>
  <c r="AQ354" i="202"/>
  <c r="AR354" i="202"/>
  <c r="AS354" i="202"/>
  <c r="AT354" i="202"/>
  <c r="AU354" i="202"/>
  <c r="AV354" i="202"/>
  <c r="AW354" i="202"/>
  <c r="AX354" i="202"/>
  <c r="AY354" i="202"/>
  <c r="AZ354" i="202"/>
  <c r="BA354" i="202"/>
  <c r="BB354" i="202"/>
  <c r="BC354" i="202"/>
  <c r="BD354" i="202"/>
  <c r="BE354" i="202"/>
  <c r="BF354" i="202"/>
  <c r="BG354" i="202"/>
  <c r="BH354" i="202"/>
  <c r="BI354" i="202"/>
  <c r="BJ354" i="202"/>
  <c r="BK354" i="202"/>
  <c r="BL354" i="202"/>
  <c r="BM354" i="202"/>
  <c r="BN354" i="202"/>
  <c r="BO354" i="202"/>
  <c r="BP354" i="202"/>
  <c r="BQ354" i="202"/>
  <c r="BR354" i="202"/>
  <c r="BS354" i="202"/>
  <c r="A355" i="202"/>
  <c r="B355" i="202"/>
  <c r="C355" i="202"/>
  <c r="D355" i="202"/>
  <c r="E355" i="202"/>
  <c r="F355" i="202"/>
  <c r="G355" i="202"/>
  <c r="H355" i="202"/>
  <c r="I355" i="202"/>
  <c r="J355" i="202"/>
  <c r="K355" i="202"/>
  <c r="L355" i="202"/>
  <c r="M355" i="202"/>
  <c r="N355" i="202"/>
  <c r="O355" i="202"/>
  <c r="P355" i="202"/>
  <c r="Q355" i="202"/>
  <c r="R355" i="202"/>
  <c r="S355" i="202"/>
  <c r="T355" i="202"/>
  <c r="U355" i="202"/>
  <c r="V355" i="202"/>
  <c r="W355" i="202"/>
  <c r="AA355" i="202"/>
  <c r="AB355" i="202"/>
  <c r="AC355" i="202"/>
  <c r="AD355" i="202"/>
  <c r="AE355" i="202"/>
  <c r="AF355" i="202"/>
  <c r="AG355" i="202"/>
  <c r="AH355" i="202"/>
  <c r="AI355" i="202"/>
  <c r="AJ355" i="202"/>
  <c r="AK355" i="202"/>
  <c r="AL355" i="202"/>
  <c r="AM355" i="202"/>
  <c r="AN355" i="202"/>
  <c r="AO355" i="202"/>
  <c r="AP355" i="202"/>
  <c r="AQ355" i="202"/>
  <c r="AR355" i="202"/>
  <c r="AS355" i="202"/>
  <c r="AT355" i="202"/>
  <c r="AU355" i="202"/>
  <c r="AV355" i="202"/>
  <c r="AW355" i="202"/>
  <c r="AX355" i="202"/>
  <c r="AY355" i="202"/>
  <c r="AZ355" i="202"/>
  <c r="BA355" i="202"/>
  <c r="BB355" i="202"/>
  <c r="BC355" i="202"/>
  <c r="BD355" i="202"/>
  <c r="BE355" i="202"/>
  <c r="BF355" i="202"/>
  <c r="BG355" i="202"/>
  <c r="BH355" i="202"/>
  <c r="BI355" i="202"/>
  <c r="BJ355" i="202"/>
  <c r="BK355" i="202"/>
  <c r="BL355" i="202"/>
  <c r="BM355" i="202"/>
  <c r="BN355" i="202"/>
  <c r="BO355" i="202"/>
  <c r="BP355" i="202"/>
  <c r="BQ355" i="202"/>
  <c r="BR355" i="202"/>
  <c r="BS355" i="202"/>
  <c r="A356" i="202"/>
  <c r="B356" i="202"/>
  <c r="C356" i="202"/>
  <c r="D356" i="202"/>
  <c r="E356" i="202"/>
  <c r="F356" i="202"/>
  <c r="G356" i="202"/>
  <c r="H356" i="202"/>
  <c r="I356" i="202"/>
  <c r="J356" i="202"/>
  <c r="K356" i="202"/>
  <c r="L356" i="202"/>
  <c r="M356" i="202"/>
  <c r="N356" i="202"/>
  <c r="O356" i="202"/>
  <c r="P356" i="202"/>
  <c r="Q356" i="202"/>
  <c r="R356" i="202"/>
  <c r="S356" i="202"/>
  <c r="T356" i="202"/>
  <c r="U356" i="202"/>
  <c r="V356" i="202"/>
  <c r="W356" i="202"/>
  <c r="AA356" i="202"/>
  <c r="AB356" i="202"/>
  <c r="AC356" i="202"/>
  <c r="AD356" i="202"/>
  <c r="AE356" i="202"/>
  <c r="AF356" i="202"/>
  <c r="AG356" i="202"/>
  <c r="AH356" i="202"/>
  <c r="AI356" i="202"/>
  <c r="AJ356" i="202"/>
  <c r="AK356" i="202"/>
  <c r="AL356" i="202"/>
  <c r="AM356" i="202"/>
  <c r="AN356" i="202"/>
  <c r="AO356" i="202"/>
  <c r="AP356" i="202"/>
  <c r="AQ356" i="202"/>
  <c r="AR356" i="202"/>
  <c r="AS356" i="202"/>
  <c r="AT356" i="202"/>
  <c r="AU356" i="202"/>
  <c r="AV356" i="202"/>
  <c r="AW356" i="202"/>
  <c r="AX356" i="202"/>
  <c r="AY356" i="202"/>
  <c r="AZ356" i="202"/>
  <c r="BA356" i="202"/>
  <c r="BB356" i="202"/>
  <c r="BC356" i="202"/>
  <c r="BD356" i="202"/>
  <c r="BE356" i="202"/>
  <c r="BF356" i="202"/>
  <c r="BG356" i="202"/>
  <c r="BH356" i="202"/>
  <c r="BI356" i="202"/>
  <c r="BJ356" i="202"/>
  <c r="BK356" i="202"/>
  <c r="BL356" i="202"/>
  <c r="BM356" i="202"/>
  <c r="BN356" i="202"/>
  <c r="BO356" i="202"/>
  <c r="BP356" i="202"/>
  <c r="BQ356" i="202"/>
  <c r="BR356" i="202"/>
  <c r="BS356" i="202"/>
  <c r="A357" i="202"/>
  <c r="B357" i="202"/>
  <c r="C357" i="202"/>
  <c r="D357" i="202"/>
  <c r="E357" i="202"/>
  <c r="F357" i="202"/>
  <c r="G357" i="202"/>
  <c r="H357" i="202"/>
  <c r="I357" i="202"/>
  <c r="J357" i="202"/>
  <c r="K357" i="202"/>
  <c r="L357" i="202"/>
  <c r="M357" i="202"/>
  <c r="N357" i="202"/>
  <c r="O357" i="202"/>
  <c r="P357" i="202"/>
  <c r="Q357" i="202"/>
  <c r="R357" i="202"/>
  <c r="S357" i="202"/>
  <c r="T357" i="202"/>
  <c r="U357" i="202"/>
  <c r="V357" i="202"/>
  <c r="W357" i="202"/>
  <c r="AA357" i="202"/>
  <c r="AB357" i="202"/>
  <c r="AC357" i="202"/>
  <c r="AD357" i="202"/>
  <c r="AE357" i="202"/>
  <c r="AF357" i="202"/>
  <c r="AG357" i="202"/>
  <c r="AH357" i="202"/>
  <c r="AI357" i="202"/>
  <c r="AJ357" i="202"/>
  <c r="AK357" i="202"/>
  <c r="AL357" i="202"/>
  <c r="AM357" i="202"/>
  <c r="AN357" i="202"/>
  <c r="AO357" i="202"/>
  <c r="AP357" i="202"/>
  <c r="AQ357" i="202"/>
  <c r="AR357" i="202"/>
  <c r="AS357" i="202"/>
  <c r="AT357" i="202"/>
  <c r="AU357" i="202"/>
  <c r="AV357" i="202"/>
  <c r="AW357" i="202"/>
  <c r="AX357" i="202"/>
  <c r="AY357" i="202"/>
  <c r="AZ357" i="202"/>
  <c r="BA357" i="202"/>
  <c r="BB357" i="202"/>
  <c r="BC357" i="202"/>
  <c r="BD357" i="202"/>
  <c r="BE357" i="202"/>
  <c r="BF357" i="202"/>
  <c r="BG357" i="202"/>
  <c r="BH357" i="202"/>
  <c r="BI357" i="202"/>
  <c r="BJ357" i="202"/>
  <c r="BK357" i="202"/>
  <c r="BL357" i="202"/>
  <c r="BM357" i="202"/>
  <c r="BN357" i="202"/>
  <c r="BO357" i="202"/>
  <c r="BP357" i="202"/>
  <c r="BQ357" i="202"/>
  <c r="BR357" i="202"/>
  <c r="BS357" i="202"/>
  <c r="A358" i="202"/>
  <c r="B358" i="202"/>
  <c r="C358" i="202"/>
  <c r="D358" i="202"/>
  <c r="E358" i="202"/>
  <c r="F358" i="202"/>
  <c r="G358" i="202"/>
  <c r="H358" i="202"/>
  <c r="I358" i="202"/>
  <c r="J358" i="202"/>
  <c r="K358" i="202"/>
  <c r="L358" i="202"/>
  <c r="M358" i="202"/>
  <c r="N358" i="202"/>
  <c r="O358" i="202"/>
  <c r="P358" i="202"/>
  <c r="Q358" i="202"/>
  <c r="R358" i="202"/>
  <c r="S358" i="202"/>
  <c r="T358" i="202"/>
  <c r="U358" i="202"/>
  <c r="V358" i="202"/>
  <c r="W358" i="202"/>
  <c r="AA358" i="202"/>
  <c r="AB358" i="202"/>
  <c r="AC358" i="202"/>
  <c r="AD358" i="202"/>
  <c r="AE358" i="202"/>
  <c r="AF358" i="202"/>
  <c r="AG358" i="202"/>
  <c r="AH358" i="202"/>
  <c r="AI358" i="202"/>
  <c r="AJ358" i="202"/>
  <c r="AK358" i="202"/>
  <c r="AL358" i="202"/>
  <c r="AM358" i="202"/>
  <c r="AN358" i="202"/>
  <c r="AO358" i="202"/>
  <c r="AP358" i="202"/>
  <c r="AQ358" i="202"/>
  <c r="AR358" i="202"/>
  <c r="AS358" i="202"/>
  <c r="AT358" i="202"/>
  <c r="AU358" i="202"/>
  <c r="AV358" i="202"/>
  <c r="AW358" i="202"/>
  <c r="AX358" i="202"/>
  <c r="AY358" i="202"/>
  <c r="AZ358" i="202"/>
  <c r="BA358" i="202"/>
  <c r="BB358" i="202"/>
  <c r="BC358" i="202"/>
  <c r="BD358" i="202"/>
  <c r="BE358" i="202"/>
  <c r="BF358" i="202"/>
  <c r="BG358" i="202"/>
  <c r="BH358" i="202"/>
  <c r="BI358" i="202"/>
  <c r="BJ358" i="202"/>
  <c r="BK358" i="202"/>
  <c r="BL358" i="202"/>
  <c r="BM358" i="202"/>
  <c r="BN358" i="202"/>
  <c r="BO358" i="202"/>
  <c r="BP358" i="202"/>
  <c r="BQ358" i="202"/>
  <c r="BR358" i="202"/>
  <c r="BS358" i="202"/>
  <c r="A359" i="202"/>
  <c r="B359" i="202"/>
  <c r="C359" i="202"/>
  <c r="D359" i="202"/>
  <c r="E359" i="202"/>
  <c r="F359" i="202"/>
  <c r="G359" i="202"/>
  <c r="H359" i="202"/>
  <c r="I359" i="202"/>
  <c r="J359" i="202"/>
  <c r="K359" i="202"/>
  <c r="L359" i="202"/>
  <c r="M359" i="202"/>
  <c r="N359" i="202"/>
  <c r="O359" i="202"/>
  <c r="P359" i="202"/>
  <c r="Q359" i="202"/>
  <c r="R359" i="202"/>
  <c r="S359" i="202"/>
  <c r="T359" i="202"/>
  <c r="U359" i="202"/>
  <c r="V359" i="202"/>
  <c r="W359" i="202"/>
  <c r="AA359" i="202"/>
  <c r="AB359" i="202"/>
  <c r="AC359" i="202"/>
  <c r="AD359" i="202"/>
  <c r="AE359" i="202"/>
  <c r="AF359" i="202"/>
  <c r="AG359" i="202"/>
  <c r="AH359" i="202"/>
  <c r="AI359" i="202"/>
  <c r="AJ359" i="202"/>
  <c r="AK359" i="202"/>
  <c r="AL359" i="202"/>
  <c r="AM359" i="202"/>
  <c r="AN359" i="202"/>
  <c r="AO359" i="202"/>
  <c r="AP359" i="202"/>
  <c r="AQ359" i="202"/>
  <c r="AR359" i="202"/>
  <c r="AS359" i="202"/>
  <c r="AT359" i="202"/>
  <c r="AU359" i="202"/>
  <c r="AV359" i="202"/>
  <c r="AW359" i="202"/>
  <c r="AX359" i="202"/>
  <c r="AY359" i="202"/>
  <c r="AZ359" i="202"/>
  <c r="BA359" i="202"/>
  <c r="BB359" i="202"/>
  <c r="BC359" i="202"/>
  <c r="BD359" i="202"/>
  <c r="BE359" i="202"/>
  <c r="BF359" i="202"/>
  <c r="BG359" i="202"/>
  <c r="BH359" i="202"/>
  <c r="BI359" i="202"/>
  <c r="BJ359" i="202"/>
  <c r="BK359" i="202"/>
  <c r="BL359" i="202"/>
  <c r="BM359" i="202"/>
  <c r="BN359" i="202"/>
  <c r="BO359" i="202"/>
  <c r="BP359" i="202"/>
  <c r="BQ359" i="202"/>
  <c r="BR359" i="202"/>
  <c r="BS359" i="202"/>
  <c r="A360" i="202"/>
  <c r="B360" i="202"/>
  <c r="C360" i="202"/>
  <c r="D360" i="202"/>
  <c r="E360" i="202"/>
  <c r="F360" i="202"/>
  <c r="G360" i="202"/>
  <c r="H360" i="202"/>
  <c r="I360" i="202"/>
  <c r="J360" i="202"/>
  <c r="K360" i="202"/>
  <c r="L360" i="202"/>
  <c r="M360" i="202"/>
  <c r="N360" i="202"/>
  <c r="O360" i="202"/>
  <c r="P360" i="202"/>
  <c r="Q360" i="202"/>
  <c r="R360" i="202"/>
  <c r="S360" i="202"/>
  <c r="T360" i="202"/>
  <c r="U360" i="202"/>
  <c r="V360" i="202"/>
  <c r="W360" i="202"/>
  <c r="AA360" i="202"/>
  <c r="AB360" i="202"/>
  <c r="AC360" i="202"/>
  <c r="AD360" i="202"/>
  <c r="AE360" i="202"/>
  <c r="AF360" i="202"/>
  <c r="AG360" i="202"/>
  <c r="AH360" i="202"/>
  <c r="AI360" i="202"/>
  <c r="AJ360" i="202"/>
  <c r="AK360" i="202"/>
  <c r="AL360" i="202"/>
  <c r="AM360" i="202"/>
  <c r="AN360" i="202"/>
  <c r="AO360" i="202"/>
  <c r="AP360" i="202"/>
  <c r="AQ360" i="202"/>
  <c r="AR360" i="202"/>
  <c r="AS360" i="202"/>
  <c r="AT360" i="202"/>
  <c r="AU360" i="202"/>
  <c r="AV360" i="202"/>
  <c r="AW360" i="202"/>
  <c r="AX360" i="202"/>
  <c r="AY360" i="202"/>
  <c r="AZ360" i="202"/>
  <c r="BA360" i="202"/>
  <c r="BB360" i="202"/>
  <c r="BC360" i="202"/>
  <c r="BD360" i="202"/>
  <c r="BE360" i="202"/>
  <c r="BF360" i="202"/>
  <c r="BG360" i="202"/>
  <c r="BH360" i="202"/>
  <c r="BI360" i="202"/>
  <c r="BJ360" i="202"/>
  <c r="BK360" i="202"/>
  <c r="BL360" i="202"/>
  <c r="BM360" i="202"/>
  <c r="BN360" i="202"/>
  <c r="BO360" i="202"/>
  <c r="BP360" i="202"/>
  <c r="BQ360" i="202"/>
  <c r="BR360" i="202"/>
  <c r="BS360" i="202"/>
  <c r="A361" i="202"/>
  <c r="B361" i="202"/>
  <c r="C361" i="202"/>
  <c r="D361" i="202"/>
  <c r="E361" i="202"/>
  <c r="F361" i="202"/>
  <c r="G361" i="202"/>
  <c r="H361" i="202"/>
  <c r="I361" i="202"/>
  <c r="J361" i="202"/>
  <c r="K361" i="202"/>
  <c r="L361" i="202"/>
  <c r="M361" i="202"/>
  <c r="N361" i="202"/>
  <c r="O361" i="202"/>
  <c r="P361" i="202"/>
  <c r="Q361" i="202"/>
  <c r="R361" i="202"/>
  <c r="S361" i="202"/>
  <c r="T361" i="202"/>
  <c r="U361" i="202"/>
  <c r="V361" i="202"/>
  <c r="W361" i="202"/>
  <c r="AA361" i="202"/>
  <c r="AB361" i="202"/>
  <c r="AC361" i="202"/>
  <c r="AD361" i="202"/>
  <c r="AE361" i="202"/>
  <c r="AF361" i="202"/>
  <c r="AG361" i="202"/>
  <c r="AH361" i="202"/>
  <c r="AI361" i="202"/>
  <c r="AJ361" i="202"/>
  <c r="AK361" i="202"/>
  <c r="AL361" i="202"/>
  <c r="AM361" i="202"/>
  <c r="AN361" i="202"/>
  <c r="AO361" i="202"/>
  <c r="AP361" i="202"/>
  <c r="AQ361" i="202"/>
  <c r="AR361" i="202"/>
  <c r="AS361" i="202"/>
  <c r="AT361" i="202"/>
  <c r="AU361" i="202"/>
  <c r="AV361" i="202"/>
  <c r="AW361" i="202"/>
  <c r="AX361" i="202"/>
  <c r="AY361" i="202"/>
  <c r="AZ361" i="202"/>
  <c r="BA361" i="202"/>
  <c r="BB361" i="202"/>
  <c r="BC361" i="202"/>
  <c r="BD361" i="202"/>
  <c r="BE361" i="202"/>
  <c r="BF361" i="202"/>
  <c r="BG361" i="202"/>
  <c r="BH361" i="202"/>
  <c r="BI361" i="202"/>
  <c r="BJ361" i="202"/>
  <c r="BK361" i="202"/>
  <c r="BL361" i="202"/>
  <c r="BM361" i="202"/>
  <c r="BN361" i="202"/>
  <c r="BO361" i="202"/>
  <c r="BP361" i="202"/>
  <c r="BQ361" i="202"/>
  <c r="BR361" i="202"/>
  <c r="BS361" i="202"/>
  <c r="A362" i="202"/>
  <c r="B362" i="202"/>
  <c r="C362" i="202"/>
  <c r="D362" i="202"/>
  <c r="E362" i="202"/>
  <c r="F362" i="202"/>
  <c r="G362" i="202"/>
  <c r="H362" i="202"/>
  <c r="I362" i="202"/>
  <c r="J362" i="202"/>
  <c r="K362" i="202"/>
  <c r="L362" i="202"/>
  <c r="M362" i="202"/>
  <c r="N362" i="202"/>
  <c r="O362" i="202"/>
  <c r="P362" i="202"/>
  <c r="Q362" i="202"/>
  <c r="R362" i="202"/>
  <c r="S362" i="202"/>
  <c r="T362" i="202"/>
  <c r="U362" i="202"/>
  <c r="V362" i="202"/>
  <c r="W362" i="202"/>
  <c r="AA362" i="202"/>
  <c r="AB362" i="202"/>
  <c r="AC362" i="202"/>
  <c r="AD362" i="202"/>
  <c r="AE362" i="202"/>
  <c r="AF362" i="202"/>
  <c r="AG362" i="202"/>
  <c r="AH362" i="202"/>
  <c r="AI362" i="202"/>
  <c r="AJ362" i="202"/>
  <c r="AK362" i="202"/>
  <c r="AL362" i="202"/>
  <c r="AM362" i="202"/>
  <c r="AN362" i="202"/>
  <c r="AO362" i="202"/>
  <c r="AP362" i="202"/>
  <c r="AQ362" i="202"/>
  <c r="AR362" i="202"/>
  <c r="AS362" i="202"/>
  <c r="AT362" i="202"/>
  <c r="AU362" i="202"/>
  <c r="AV362" i="202"/>
  <c r="AW362" i="202"/>
  <c r="AX362" i="202"/>
  <c r="AY362" i="202"/>
  <c r="AZ362" i="202"/>
  <c r="BA362" i="202"/>
  <c r="BB362" i="202"/>
  <c r="BC362" i="202"/>
  <c r="BD362" i="202"/>
  <c r="BE362" i="202"/>
  <c r="BF362" i="202"/>
  <c r="BG362" i="202"/>
  <c r="BH362" i="202"/>
  <c r="BI362" i="202"/>
  <c r="BJ362" i="202"/>
  <c r="BK362" i="202"/>
  <c r="BL362" i="202"/>
  <c r="BM362" i="202"/>
  <c r="BN362" i="202"/>
  <c r="BO362" i="202"/>
  <c r="BP362" i="202"/>
  <c r="BQ362" i="202"/>
  <c r="BR362" i="202"/>
  <c r="BS362" i="202"/>
  <c r="A363" i="202"/>
  <c r="B363" i="202"/>
  <c r="C363" i="202"/>
  <c r="D363" i="202"/>
  <c r="E363" i="202"/>
  <c r="F363" i="202"/>
  <c r="G363" i="202"/>
  <c r="H363" i="202"/>
  <c r="I363" i="202"/>
  <c r="J363" i="202"/>
  <c r="K363" i="202"/>
  <c r="L363" i="202"/>
  <c r="M363" i="202"/>
  <c r="N363" i="202"/>
  <c r="O363" i="202"/>
  <c r="P363" i="202"/>
  <c r="Q363" i="202"/>
  <c r="R363" i="202"/>
  <c r="S363" i="202"/>
  <c r="T363" i="202"/>
  <c r="U363" i="202"/>
  <c r="V363" i="202"/>
  <c r="W363" i="202"/>
  <c r="AA363" i="202"/>
  <c r="AB363" i="202"/>
  <c r="AC363" i="202"/>
  <c r="AD363" i="202"/>
  <c r="AE363" i="202"/>
  <c r="AF363" i="202"/>
  <c r="AG363" i="202"/>
  <c r="AH363" i="202"/>
  <c r="AI363" i="202"/>
  <c r="AJ363" i="202"/>
  <c r="AK363" i="202"/>
  <c r="AL363" i="202"/>
  <c r="AM363" i="202"/>
  <c r="AN363" i="202"/>
  <c r="AO363" i="202"/>
  <c r="AP363" i="202"/>
  <c r="AQ363" i="202"/>
  <c r="AR363" i="202"/>
  <c r="AS363" i="202"/>
  <c r="AT363" i="202"/>
  <c r="AU363" i="202"/>
  <c r="AV363" i="202"/>
  <c r="AW363" i="202"/>
  <c r="AX363" i="202"/>
  <c r="AY363" i="202"/>
  <c r="AZ363" i="202"/>
  <c r="BA363" i="202"/>
  <c r="BB363" i="202"/>
  <c r="BC363" i="202"/>
  <c r="BD363" i="202"/>
  <c r="BE363" i="202"/>
  <c r="BF363" i="202"/>
  <c r="BG363" i="202"/>
  <c r="BH363" i="202"/>
  <c r="BI363" i="202"/>
  <c r="BJ363" i="202"/>
  <c r="BK363" i="202"/>
  <c r="BL363" i="202"/>
  <c r="BM363" i="202"/>
  <c r="BN363" i="202"/>
  <c r="BO363" i="202"/>
  <c r="BP363" i="202"/>
  <c r="BQ363" i="202"/>
  <c r="BR363" i="202"/>
  <c r="BS363" i="202"/>
  <c r="A364" i="202"/>
  <c r="B364" i="202"/>
  <c r="C364" i="202"/>
  <c r="D364" i="202"/>
  <c r="E364" i="202"/>
  <c r="F364" i="202"/>
  <c r="G364" i="202"/>
  <c r="H364" i="202"/>
  <c r="I364" i="202"/>
  <c r="J364" i="202"/>
  <c r="K364" i="202"/>
  <c r="L364" i="202"/>
  <c r="M364" i="202"/>
  <c r="N364" i="202"/>
  <c r="O364" i="202"/>
  <c r="P364" i="202"/>
  <c r="Q364" i="202"/>
  <c r="R364" i="202"/>
  <c r="S364" i="202"/>
  <c r="T364" i="202"/>
  <c r="U364" i="202"/>
  <c r="V364" i="202"/>
  <c r="W364" i="202"/>
  <c r="AA364" i="202"/>
  <c r="AB364" i="202"/>
  <c r="AC364" i="202"/>
  <c r="AD364" i="202"/>
  <c r="AE364" i="202"/>
  <c r="AF364" i="202"/>
  <c r="AG364" i="202"/>
  <c r="AH364" i="202"/>
  <c r="AI364" i="202"/>
  <c r="AJ364" i="202"/>
  <c r="AK364" i="202"/>
  <c r="AL364" i="202"/>
  <c r="AM364" i="202"/>
  <c r="AN364" i="202"/>
  <c r="AO364" i="202"/>
  <c r="AP364" i="202"/>
  <c r="AQ364" i="202"/>
  <c r="AR364" i="202"/>
  <c r="AS364" i="202"/>
  <c r="AT364" i="202"/>
  <c r="AU364" i="202"/>
  <c r="AV364" i="202"/>
  <c r="AW364" i="202"/>
  <c r="AX364" i="202"/>
  <c r="AY364" i="202"/>
  <c r="AZ364" i="202"/>
  <c r="BA364" i="202"/>
  <c r="BB364" i="202"/>
  <c r="BC364" i="202"/>
  <c r="BD364" i="202"/>
  <c r="BE364" i="202"/>
  <c r="BF364" i="202"/>
  <c r="BG364" i="202"/>
  <c r="BH364" i="202"/>
  <c r="BI364" i="202"/>
  <c r="BJ364" i="202"/>
  <c r="BK364" i="202"/>
  <c r="BL364" i="202"/>
  <c r="BM364" i="202"/>
  <c r="BN364" i="202"/>
  <c r="BO364" i="202"/>
  <c r="BP364" i="202"/>
  <c r="BQ364" i="202"/>
  <c r="BR364" i="202"/>
  <c r="BS364" i="202"/>
  <c r="A365" i="202"/>
  <c r="B365" i="202"/>
  <c r="C365" i="202"/>
  <c r="D365" i="202"/>
  <c r="E365" i="202"/>
  <c r="F365" i="202"/>
  <c r="G365" i="202"/>
  <c r="H365" i="202"/>
  <c r="I365" i="202"/>
  <c r="J365" i="202"/>
  <c r="K365" i="202"/>
  <c r="L365" i="202"/>
  <c r="M365" i="202"/>
  <c r="N365" i="202"/>
  <c r="O365" i="202"/>
  <c r="P365" i="202"/>
  <c r="Q365" i="202"/>
  <c r="R365" i="202"/>
  <c r="S365" i="202"/>
  <c r="T365" i="202"/>
  <c r="U365" i="202"/>
  <c r="V365" i="202"/>
  <c r="W365" i="202"/>
  <c r="AA365" i="202"/>
  <c r="AB365" i="202"/>
  <c r="AC365" i="202"/>
  <c r="AD365" i="202"/>
  <c r="AE365" i="202"/>
  <c r="AF365" i="202"/>
  <c r="AG365" i="202"/>
  <c r="AH365" i="202"/>
  <c r="AI365" i="202"/>
  <c r="AJ365" i="202"/>
  <c r="AK365" i="202"/>
  <c r="AL365" i="202"/>
  <c r="AM365" i="202"/>
  <c r="AN365" i="202"/>
  <c r="AO365" i="202"/>
  <c r="AP365" i="202"/>
  <c r="AQ365" i="202"/>
  <c r="AR365" i="202"/>
  <c r="AS365" i="202"/>
  <c r="AT365" i="202"/>
  <c r="AU365" i="202"/>
  <c r="AV365" i="202"/>
  <c r="AW365" i="202"/>
  <c r="AX365" i="202"/>
  <c r="AY365" i="202"/>
  <c r="AZ365" i="202"/>
  <c r="BA365" i="202"/>
  <c r="BB365" i="202"/>
  <c r="BC365" i="202"/>
  <c r="BD365" i="202"/>
  <c r="BE365" i="202"/>
  <c r="BF365" i="202"/>
  <c r="BG365" i="202"/>
  <c r="BH365" i="202"/>
  <c r="BI365" i="202"/>
  <c r="BJ365" i="202"/>
  <c r="BK365" i="202"/>
  <c r="BL365" i="202"/>
  <c r="BM365" i="202"/>
  <c r="BN365" i="202"/>
  <c r="BO365" i="202"/>
  <c r="BP365" i="202"/>
  <c r="BQ365" i="202"/>
  <c r="BR365" i="202"/>
  <c r="BS365" i="202"/>
  <c r="A366" i="202"/>
  <c r="B366" i="202"/>
  <c r="C366" i="202"/>
  <c r="D366" i="202"/>
  <c r="E366" i="202"/>
  <c r="F366" i="202"/>
  <c r="G366" i="202"/>
  <c r="H366" i="202"/>
  <c r="I366" i="202"/>
  <c r="J366" i="202"/>
  <c r="K366" i="202"/>
  <c r="L366" i="202"/>
  <c r="M366" i="202"/>
  <c r="N366" i="202"/>
  <c r="O366" i="202"/>
  <c r="P366" i="202"/>
  <c r="Q366" i="202"/>
  <c r="R366" i="202"/>
  <c r="S366" i="202"/>
  <c r="T366" i="202"/>
  <c r="U366" i="202"/>
  <c r="V366" i="202"/>
  <c r="W366" i="202"/>
  <c r="AA366" i="202"/>
  <c r="AB366" i="202"/>
  <c r="AC366" i="202"/>
  <c r="AD366" i="202"/>
  <c r="AE366" i="202"/>
  <c r="AF366" i="202"/>
  <c r="AG366" i="202"/>
  <c r="AH366" i="202"/>
  <c r="AI366" i="202"/>
  <c r="AJ366" i="202"/>
  <c r="AK366" i="202"/>
  <c r="AL366" i="202"/>
  <c r="AM366" i="202"/>
  <c r="AN366" i="202"/>
  <c r="AO366" i="202"/>
  <c r="AP366" i="202"/>
  <c r="AQ366" i="202"/>
  <c r="AR366" i="202"/>
  <c r="AS366" i="202"/>
  <c r="AT366" i="202"/>
  <c r="AU366" i="202"/>
  <c r="AV366" i="202"/>
  <c r="AW366" i="202"/>
  <c r="AX366" i="202"/>
  <c r="AY366" i="202"/>
  <c r="AZ366" i="202"/>
  <c r="BA366" i="202"/>
  <c r="BB366" i="202"/>
  <c r="BC366" i="202"/>
  <c r="BD366" i="202"/>
  <c r="BE366" i="202"/>
  <c r="BF366" i="202"/>
  <c r="BG366" i="202"/>
  <c r="BH366" i="202"/>
  <c r="BI366" i="202"/>
  <c r="BJ366" i="202"/>
  <c r="BK366" i="202"/>
  <c r="BL366" i="202"/>
  <c r="BM366" i="202"/>
  <c r="BN366" i="202"/>
  <c r="BO366" i="202"/>
  <c r="BP366" i="202"/>
  <c r="BQ366" i="202"/>
  <c r="BR366" i="202"/>
  <c r="BS366" i="202"/>
  <c r="A367" i="202"/>
  <c r="B367" i="202"/>
  <c r="C367" i="202"/>
  <c r="D367" i="202"/>
  <c r="E367" i="202"/>
  <c r="F367" i="202"/>
  <c r="G367" i="202"/>
  <c r="H367" i="202"/>
  <c r="I367" i="202"/>
  <c r="J367" i="202"/>
  <c r="K367" i="202"/>
  <c r="L367" i="202"/>
  <c r="M367" i="202"/>
  <c r="N367" i="202"/>
  <c r="O367" i="202"/>
  <c r="P367" i="202"/>
  <c r="Q367" i="202"/>
  <c r="R367" i="202"/>
  <c r="S367" i="202"/>
  <c r="T367" i="202"/>
  <c r="U367" i="202"/>
  <c r="V367" i="202"/>
  <c r="W367" i="202"/>
  <c r="AA367" i="202"/>
  <c r="AB367" i="202"/>
  <c r="AC367" i="202"/>
  <c r="AD367" i="202"/>
  <c r="AE367" i="202"/>
  <c r="AF367" i="202"/>
  <c r="AG367" i="202"/>
  <c r="AH367" i="202"/>
  <c r="AI367" i="202"/>
  <c r="AJ367" i="202"/>
  <c r="AK367" i="202"/>
  <c r="AL367" i="202"/>
  <c r="AM367" i="202"/>
  <c r="AN367" i="202"/>
  <c r="AO367" i="202"/>
  <c r="AP367" i="202"/>
  <c r="AQ367" i="202"/>
  <c r="AR367" i="202"/>
  <c r="AS367" i="202"/>
  <c r="AT367" i="202"/>
  <c r="AU367" i="202"/>
  <c r="AV367" i="202"/>
  <c r="AW367" i="202"/>
  <c r="AX367" i="202"/>
  <c r="AY367" i="202"/>
  <c r="AZ367" i="202"/>
  <c r="BA367" i="202"/>
  <c r="BB367" i="202"/>
  <c r="BC367" i="202"/>
  <c r="BD367" i="202"/>
  <c r="BE367" i="202"/>
  <c r="BF367" i="202"/>
  <c r="BG367" i="202"/>
  <c r="BH367" i="202"/>
  <c r="BI367" i="202"/>
  <c r="BJ367" i="202"/>
  <c r="BK367" i="202"/>
  <c r="BL367" i="202"/>
  <c r="BM367" i="202"/>
  <c r="BN367" i="202"/>
  <c r="BO367" i="202"/>
  <c r="BP367" i="202"/>
  <c r="BQ367" i="202"/>
  <c r="BR367" i="202"/>
  <c r="BS367" i="202"/>
  <c r="A368" i="202"/>
  <c r="B368" i="202"/>
  <c r="C368" i="202"/>
  <c r="D368" i="202"/>
  <c r="E368" i="202"/>
  <c r="F368" i="202"/>
  <c r="G368" i="202"/>
  <c r="H368" i="202"/>
  <c r="I368" i="202"/>
  <c r="J368" i="202"/>
  <c r="K368" i="202"/>
  <c r="L368" i="202"/>
  <c r="M368" i="202"/>
  <c r="N368" i="202"/>
  <c r="O368" i="202"/>
  <c r="P368" i="202"/>
  <c r="Q368" i="202"/>
  <c r="R368" i="202"/>
  <c r="S368" i="202"/>
  <c r="T368" i="202"/>
  <c r="U368" i="202"/>
  <c r="V368" i="202"/>
  <c r="W368" i="202"/>
  <c r="AA368" i="202"/>
  <c r="AB368" i="202"/>
  <c r="AC368" i="202"/>
  <c r="AD368" i="202"/>
  <c r="AE368" i="202"/>
  <c r="AF368" i="202"/>
  <c r="AG368" i="202"/>
  <c r="AH368" i="202"/>
  <c r="AI368" i="202"/>
  <c r="AJ368" i="202"/>
  <c r="AK368" i="202"/>
  <c r="AL368" i="202"/>
  <c r="AM368" i="202"/>
  <c r="AN368" i="202"/>
  <c r="AO368" i="202"/>
  <c r="AP368" i="202"/>
  <c r="AQ368" i="202"/>
  <c r="AR368" i="202"/>
  <c r="AS368" i="202"/>
  <c r="AT368" i="202"/>
  <c r="AU368" i="202"/>
  <c r="AV368" i="202"/>
  <c r="AW368" i="202"/>
  <c r="AX368" i="202"/>
  <c r="AY368" i="202"/>
  <c r="AZ368" i="202"/>
  <c r="BA368" i="202"/>
  <c r="BB368" i="202"/>
  <c r="BC368" i="202"/>
  <c r="BD368" i="202"/>
  <c r="BE368" i="202"/>
  <c r="BF368" i="202"/>
  <c r="BG368" i="202"/>
  <c r="BH368" i="202"/>
  <c r="BI368" i="202"/>
  <c r="BJ368" i="202"/>
  <c r="BK368" i="202"/>
  <c r="BL368" i="202"/>
  <c r="BM368" i="202"/>
  <c r="BN368" i="202"/>
  <c r="BO368" i="202"/>
  <c r="BP368" i="202"/>
  <c r="BQ368" i="202"/>
  <c r="BR368" i="202"/>
  <c r="BS368" i="202"/>
  <c r="A369" i="202"/>
  <c r="B369" i="202"/>
  <c r="C369" i="202"/>
  <c r="D369" i="202"/>
  <c r="E369" i="202"/>
  <c r="F369" i="202"/>
  <c r="G369" i="202"/>
  <c r="H369" i="202"/>
  <c r="I369" i="202"/>
  <c r="J369" i="202"/>
  <c r="K369" i="202"/>
  <c r="L369" i="202"/>
  <c r="M369" i="202"/>
  <c r="N369" i="202"/>
  <c r="O369" i="202"/>
  <c r="P369" i="202"/>
  <c r="Q369" i="202"/>
  <c r="R369" i="202"/>
  <c r="S369" i="202"/>
  <c r="T369" i="202"/>
  <c r="U369" i="202"/>
  <c r="V369" i="202"/>
  <c r="W369" i="202"/>
  <c r="AA369" i="202"/>
  <c r="AB369" i="202"/>
  <c r="AC369" i="202"/>
  <c r="AD369" i="202"/>
  <c r="AE369" i="202"/>
  <c r="AF369" i="202"/>
  <c r="AG369" i="202"/>
  <c r="AH369" i="202"/>
  <c r="AI369" i="202"/>
  <c r="AJ369" i="202"/>
  <c r="AK369" i="202"/>
  <c r="AL369" i="202"/>
  <c r="AM369" i="202"/>
  <c r="AN369" i="202"/>
  <c r="AO369" i="202"/>
  <c r="AP369" i="202"/>
  <c r="AQ369" i="202"/>
  <c r="AR369" i="202"/>
  <c r="AS369" i="202"/>
  <c r="AT369" i="202"/>
  <c r="AU369" i="202"/>
  <c r="AV369" i="202"/>
  <c r="AW369" i="202"/>
  <c r="AX369" i="202"/>
  <c r="AY369" i="202"/>
  <c r="AZ369" i="202"/>
  <c r="BA369" i="202"/>
  <c r="BB369" i="202"/>
  <c r="BC369" i="202"/>
  <c r="BD369" i="202"/>
  <c r="BE369" i="202"/>
  <c r="BF369" i="202"/>
  <c r="BG369" i="202"/>
  <c r="BH369" i="202"/>
  <c r="BI369" i="202"/>
  <c r="BJ369" i="202"/>
  <c r="BK369" i="202"/>
  <c r="BL369" i="202"/>
  <c r="BM369" i="202"/>
  <c r="BN369" i="202"/>
  <c r="BO369" i="202"/>
  <c r="BP369" i="202"/>
  <c r="BQ369" i="202"/>
  <c r="BR369" i="202"/>
  <c r="BS369" i="202"/>
  <c r="A370" i="202"/>
  <c r="B370" i="202"/>
  <c r="C370" i="202"/>
  <c r="D370" i="202"/>
  <c r="E370" i="202"/>
  <c r="F370" i="202"/>
  <c r="G370" i="202"/>
  <c r="H370" i="202"/>
  <c r="I370" i="202"/>
  <c r="J370" i="202"/>
  <c r="K370" i="202"/>
  <c r="L370" i="202"/>
  <c r="M370" i="202"/>
  <c r="N370" i="202"/>
  <c r="O370" i="202"/>
  <c r="P370" i="202"/>
  <c r="Q370" i="202"/>
  <c r="R370" i="202"/>
  <c r="S370" i="202"/>
  <c r="T370" i="202"/>
  <c r="U370" i="202"/>
  <c r="V370" i="202"/>
  <c r="W370" i="202"/>
  <c r="AA370" i="202"/>
  <c r="AB370" i="202"/>
  <c r="AC370" i="202"/>
  <c r="AD370" i="202"/>
  <c r="AE370" i="202"/>
  <c r="AF370" i="202"/>
  <c r="AG370" i="202"/>
  <c r="AH370" i="202"/>
  <c r="AI370" i="202"/>
  <c r="AJ370" i="202"/>
  <c r="AK370" i="202"/>
  <c r="AL370" i="202"/>
  <c r="AM370" i="202"/>
  <c r="AN370" i="202"/>
  <c r="AO370" i="202"/>
  <c r="AP370" i="202"/>
  <c r="AQ370" i="202"/>
  <c r="AR370" i="202"/>
  <c r="AS370" i="202"/>
  <c r="AT370" i="202"/>
  <c r="AU370" i="202"/>
  <c r="AV370" i="202"/>
  <c r="AW370" i="202"/>
  <c r="AX370" i="202"/>
  <c r="AY370" i="202"/>
  <c r="AZ370" i="202"/>
  <c r="BA370" i="202"/>
  <c r="BB370" i="202"/>
  <c r="BC370" i="202"/>
  <c r="BD370" i="202"/>
  <c r="BE370" i="202"/>
  <c r="BF370" i="202"/>
  <c r="BG370" i="202"/>
  <c r="BH370" i="202"/>
  <c r="BI370" i="202"/>
  <c r="BJ370" i="202"/>
  <c r="BK370" i="202"/>
  <c r="BL370" i="202"/>
  <c r="BM370" i="202"/>
  <c r="BN370" i="202"/>
  <c r="BO370" i="202"/>
  <c r="BP370" i="202"/>
  <c r="BQ370" i="202"/>
  <c r="BR370" i="202"/>
  <c r="BS370" i="202"/>
  <c r="A371" i="202"/>
  <c r="B371" i="202"/>
  <c r="C371" i="202"/>
  <c r="D371" i="202"/>
  <c r="E371" i="202"/>
  <c r="F371" i="202"/>
  <c r="G371" i="202"/>
  <c r="H371" i="202"/>
  <c r="I371" i="202"/>
  <c r="J371" i="202"/>
  <c r="K371" i="202"/>
  <c r="L371" i="202"/>
  <c r="M371" i="202"/>
  <c r="N371" i="202"/>
  <c r="O371" i="202"/>
  <c r="P371" i="202"/>
  <c r="Q371" i="202"/>
  <c r="R371" i="202"/>
  <c r="S371" i="202"/>
  <c r="T371" i="202"/>
  <c r="U371" i="202"/>
  <c r="V371" i="202"/>
  <c r="W371" i="202"/>
  <c r="AA371" i="202"/>
  <c r="AB371" i="202"/>
  <c r="AC371" i="202"/>
  <c r="AD371" i="202"/>
  <c r="AE371" i="202"/>
  <c r="AF371" i="202"/>
  <c r="AG371" i="202"/>
  <c r="AH371" i="202"/>
  <c r="AI371" i="202"/>
  <c r="AJ371" i="202"/>
  <c r="AK371" i="202"/>
  <c r="AL371" i="202"/>
  <c r="AM371" i="202"/>
  <c r="AN371" i="202"/>
  <c r="AO371" i="202"/>
  <c r="AP371" i="202"/>
  <c r="AQ371" i="202"/>
  <c r="AR371" i="202"/>
  <c r="AS371" i="202"/>
  <c r="AT371" i="202"/>
  <c r="AU371" i="202"/>
  <c r="AV371" i="202"/>
  <c r="AW371" i="202"/>
  <c r="AX371" i="202"/>
  <c r="AY371" i="202"/>
  <c r="AZ371" i="202"/>
  <c r="BA371" i="202"/>
  <c r="BB371" i="202"/>
  <c r="BC371" i="202"/>
  <c r="BD371" i="202"/>
  <c r="BE371" i="202"/>
  <c r="BF371" i="202"/>
  <c r="BG371" i="202"/>
  <c r="BH371" i="202"/>
  <c r="BI371" i="202"/>
  <c r="BJ371" i="202"/>
  <c r="BK371" i="202"/>
  <c r="BL371" i="202"/>
  <c r="BM371" i="202"/>
  <c r="BN371" i="202"/>
  <c r="BO371" i="202"/>
  <c r="BP371" i="202"/>
  <c r="BQ371" i="202"/>
  <c r="BR371" i="202"/>
  <c r="BS371" i="202"/>
  <c r="A372" i="202"/>
  <c r="B372" i="202"/>
  <c r="C372" i="202"/>
  <c r="D372" i="202"/>
  <c r="E372" i="202"/>
  <c r="F372" i="202"/>
  <c r="G372" i="202"/>
  <c r="H372" i="202"/>
  <c r="I372" i="202"/>
  <c r="J372" i="202"/>
  <c r="K372" i="202"/>
  <c r="L372" i="202"/>
  <c r="M372" i="202"/>
  <c r="N372" i="202"/>
  <c r="O372" i="202"/>
  <c r="P372" i="202"/>
  <c r="Q372" i="202"/>
  <c r="R372" i="202"/>
  <c r="S372" i="202"/>
  <c r="T372" i="202"/>
  <c r="U372" i="202"/>
  <c r="V372" i="202"/>
  <c r="W372" i="202"/>
  <c r="AA372" i="202"/>
  <c r="AB372" i="202"/>
  <c r="AC372" i="202"/>
  <c r="AD372" i="202"/>
  <c r="AE372" i="202"/>
  <c r="AF372" i="202"/>
  <c r="AG372" i="202"/>
  <c r="AH372" i="202"/>
  <c r="AI372" i="202"/>
  <c r="AJ372" i="202"/>
  <c r="AK372" i="202"/>
  <c r="AL372" i="202"/>
  <c r="AM372" i="202"/>
  <c r="AN372" i="202"/>
  <c r="AO372" i="202"/>
  <c r="AP372" i="202"/>
  <c r="AQ372" i="202"/>
  <c r="AR372" i="202"/>
  <c r="AS372" i="202"/>
  <c r="AT372" i="202"/>
  <c r="AU372" i="202"/>
  <c r="AV372" i="202"/>
  <c r="AW372" i="202"/>
  <c r="AX372" i="202"/>
  <c r="AY372" i="202"/>
  <c r="AZ372" i="202"/>
  <c r="BA372" i="202"/>
  <c r="BB372" i="202"/>
  <c r="BC372" i="202"/>
  <c r="BD372" i="202"/>
  <c r="BE372" i="202"/>
  <c r="BF372" i="202"/>
  <c r="BG372" i="202"/>
  <c r="BH372" i="202"/>
  <c r="BI372" i="202"/>
  <c r="BJ372" i="202"/>
  <c r="BK372" i="202"/>
  <c r="BL372" i="202"/>
  <c r="BM372" i="202"/>
  <c r="BN372" i="202"/>
  <c r="BO372" i="202"/>
  <c r="BP372" i="202"/>
  <c r="BQ372" i="202"/>
  <c r="BR372" i="202"/>
  <c r="BS372" i="202"/>
  <c r="A373" i="202"/>
  <c r="B373" i="202"/>
  <c r="C373" i="202"/>
  <c r="D373" i="202"/>
  <c r="E373" i="202"/>
  <c r="F373" i="202"/>
  <c r="G373" i="202"/>
  <c r="H373" i="202"/>
  <c r="I373" i="202"/>
  <c r="J373" i="202"/>
  <c r="K373" i="202"/>
  <c r="L373" i="202"/>
  <c r="M373" i="202"/>
  <c r="N373" i="202"/>
  <c r="O373" i="202"/>
  <c r="P373" i="202"/>
  <c r="Q373" i="202"/>
  <c r="R373" i="202"/>
  <c r="S373" i="202"/>
  <c r="T373" i="202"/>
  <c r="U373" i="202"/>
  <c r="V373" i="202"/>
  <c r="W373" i="202"/>
  <c r="AA373" i="202"/>
  <c r="AB373" i="202"/>
  <c r="AC373" i="202"/>
  <c r="AD373" i="202"/>
  <c r="AE373" i="202"/>
  <c r="AF373" i="202"/>
  <c r="AG373" i="202"/>
  <c r="AH373" i="202"/>
  <c r="AI373" i="202"/>
  <c r="AJ373" i="202"/>
  <c r="AK373" i="202"/>
  <c r="AL373" i="202"/>
  <c r="AM373" i="202"/>
  <c r="AN373" i="202"/>
  <c r="AO373" i="202"/>
  <c r="AP373" i="202"/>
  <c r="AQ373" i="202"/>
  <c r="AR373" i="202"/>
  <c r="AS373" i="202"/>
  <c r="AT373" i="202"/>
  <c r="AU373" i="202"/>
  <c r="AV373" i="202"/>
  <c r="AW373" i="202"/>
  <c r="AX373" i="202"/>
  <c r="AY373" i="202"/>
  <c r="AZ373" i="202"/>
  <c r="BA373" i="202"/>
  <c r="BB373" i="202"/>
  <c r="BC373" i="202"/>
  <c r="BD373" i="202"/>
  <c r="BE373" i="202"/>
  <c r="BF373" i="202"/>
  <c r="BG373" i="202"/>
  <c r="BH373" i="202"/>
  <c r="BI373" i="202"/>
  <c r="BJ373" i="202"/>
  <c r="BK373" i="202"/>
  <c r="BL373" i="202"/>
  <c r="BM373" i="202"/>
  <c r="BN373" i="202"/>
  <c r="BO373" i="202"/>
  <c r="BP373" i="202"/>
  <c r="BQ373" i="202"/>
  <c r="BR373" i="202"/>
  <c r="BS373" i="202"/>
  <c r="A374" i="202"/>
  <c r="B374" i="202"/>
  <c r="C374" i="202"/>
  <c r="D374" i="202"/>
  <c r="E374" i="202"/>
  <c r="F374" i="202"/>
  <c r="G374" i="202"/>
  <c r="H374" i="202"/>
  <c r="I374" i="202"/>
  <c r="J374" i="202"/>
  <c r="K374" i="202"/>
  <c r="L374" i="202"/>
  <c r="M374" i="202"/>
  <c r="N374" i="202"/>
  <c r="O374" i="202"/>
  <c r="P374" i="202"/>
  <c r="Q374" i="202"/>
  <c r="R374" i="202"/>
  <c r="S374" i="202"/>
  <c r="T374" i="202"/>
  <c r="U374" i="202"/>
  <c r="V374" i="202"/>
  <c r="W374" i="202"/>
  <c r="AA374" i="202"/>
  <c r="AB374" i="202"/>
  <c r="AC374" i="202"/>
  <c r="AD374" i="202"/>
  <c r="AE374" i="202"/>
  <c r="AF374" i="202"/>
  <c r="AG374" i="202"/>
  <c r="AH374" i="202"/>
  <c r="AI374" i="202"/>
  <c r="AJ374" i="202"/>
  <c r="AK374" i="202"/>
  <c r="AL374" i="202"/>
  <c r="AM374" i="202"/>
  <c r="AN374" i="202"/>
  <c r="AO374" i="202"/>
  <c r="AP374" i="202"/>
  <c r="AQ374" i="202"/>
  <c r="AR374" i="202"/>
  <c r="AS374" i="202"/>
  <c r="AT374" i="202"/>
  <c r="AU374" i="202"/>
  <c r="AV374" i="202"/>
  <c r="AW374" i="202"/>
  <c r="AX374" i="202"/>
  <c r="AY374" i="202"/>
  <c r="AZ374" i="202"/>
  <c r="BA374" i="202"/>
  <c r="BB374" i="202"/>
  <c r="BC374" i="202"/>
  <c r="BD374" i="202"/>
  <c r="BE374" i="202"/>
  <c r="BF374" i="202"/>
  <c r="BG374" i="202"/>
  <c r="BH374" i="202"/>
  <c r="BI374" i="202"/>
  <c r="BJ374" i="202"/>
  <c r="BK374" i="202"/>
  <c r="BL374" i="202"/>
  <c r="BM374" i="202"/>
  <c r="BN374" i="202"/>
  <c r="BO374" i="202"/>
  <c r="BP374" i="202"/>
  <c r="BQ374" i="202"/>
  <c r="BR374" i="202"/>
  <c r="BS374" i="202"/>
  <c r="A375" i="202"/>
  <c r="B375" i="202"/>
  <c r="C375" i="202"/>
  <c r="D375" i="202"/>
  <c r="E375" i="202"/>
  <c r="F375" i="202"/>
  <c r="G375" i="202"/>
  <c r="H375" i="202"/>
  <c r="I375" i="202"/>
  <c r="J375" i="202"/>
  <c r="K375" i="202"/>
  <c r="L375" i="202"/>
  <c r="M375" i="202"/>
  <c r="N375" i="202"/>
  <c r="O375" i="202"/>
  <c r="P375" i="202"/>
  <c r="Q375" i="202"/>
  <c r="R375" i="202"/>
  <c r="S375" i="202"/>
  <c r="T375" i="202"/>
  <c r="U375" i="202"/>
  <c r="V375" i="202"/>
  <c r="W375" i="202"/>
  <c r="AA375" i="202"/>
  <c r="AB375" i="202"/>
  <c r="AC375" i="202"/>
  <c r="AD375" i="202"/>
  <c r="AE375" i="202"/>
  <c r="AF375" i="202"/>
  <c r="AG375" i="202"/>
  <c r="AH375" i="202"/>
  <c r="AI375" i="202"/>
  <c r="AJ375" i="202"/>
  <c r="AK375" i="202"/>
  <c r="AL375" i="202"/>
  <c r="AM375" i="202"/>
  <c r="AN375" i="202"/>
  <c r="AO375" i="202"/>
  <c r="AP375" i="202"/>
  <c r="AQ375" i="202"/>
  <c r="AR375" i="202"/>
  <c r="AS375" i="202"/>
  <c r="AT375" i="202"/>
  <c r="AU375" i="202"/>
  <c r="AV375" i="202"/>
  <c r="AW375" i="202"/>
  <c r="AX375" i="202"/>
  <c r="AY375" i="202"/>
  <c r="AZ375" i="202"/>
  <c r="BA375" i="202"/>
  <c r="BB375" i="202"/>
  <c r="BC375" i="202"/>
  <c r="BD375" i="202"/>
  <c r="BE375" i="202"/>
  <c r="BF375" i="202"/>
  <c r="BG375" i="202"/>
  <c r="BH375" i="202"/>
  <c r="BI375" i="202"/>
  <c r="BJ375" i="202"/>
  <c r="BK375" i="202"/>
  <c r="BL375" i="202"/>
  <c r="BM375" i="202"/>
  <c r="BN375" i="202"/>
  <c r="BO375" i="202"/>
  <c r="BP375" i="202"/>
  <c r="BQ375" i="202"/>
  <c r="BR375" i="202"/>
  <c r="BS375" i="202"/>
  <c r="A376" i="202"/>
  <c r="B376" i="202"/>
  <c r="C376" i="202"/>
  <c r="D376" i="202"/>
  <c r="E376" i="202"/>
  <c r="F376" i="202"/>
  <c r="G376" i="202"/>
  <c r="H376" i="202"/>
  <c r="I376" i="202"/>
  <c r="J376" i="202"/>
  <c r="K376" i="202"/>
  <c r="L376" i="202"/>
  <c r="M376" i="202"/>
  <c r="N376" i="202"/>
  <c r="O376" i="202"/>
  <c r="P376" i="202"/>
  <c r="Q376" i="202"/>
  <c r="R376" i="202"/>
  <c r="S376" i="202"/>
  <c r="T376" i="202"/>
  <c r="U376" i="202"/>
  <c r="V376" i="202"/>
  <c r="W376" i="202"/>
  <c r="AA376" i="202"/>
  <c r="AB376" i="202"/>
  <c r="AC376" i="202"/>
  <c r="AD376" i="202"/>
  <c r="AE376" i="202"/>
  <c r="AF376" i="202"/>
  <c r="AG376" i="202"/>
  <c r="AH376" i="202"/>
  <c r="AI376" i="202"/>
  <c r="AJ376" i="202"/>
  <c r="AK376" i="202"/>
  <c r="AL376" i="202"/>
  <c r="AM376" i="202"/>
  <c r="AN376" i="202"/>
  <c r="AO376" i="202"/>
  <c r="AP376" i="202"/>
  <c r="AQ376" i="202"/>
  <c r="AR376" i="202"/>
  <c r="AS376" i="202"/>
  <c r="AT376" i="202"/>
  <c r="AU376" i="202"/>
  <c r="AV376" i="202"/>
  <c r="AW376" i="202"/>
  <c r="AX376" i="202"/>
  <c r="AY376" i="202"/>
  <c r="AZ376" i="202"/>
  <c r="BA376" i="202"/>
  <c r="BB376" i="202"/>
  <c r="BC376" i="202"/>
  <c r="BD376" i="202"/>
  <c r="BE376" i="202"/>
  <c r="BF376" i="202"/>
  <c r="BG376" i="202"/>
  <c r="BH376" i="202"/>
  <c r="BI376" i="202"/>
  <c r="BJ376" i="202"/>
  <c r="BK376" i="202"/>
  <c r="BL376" i="202"/>
  <c r="BM376" i="202"/>
  <c r="BN376" i="202"/>
  <c r="BO376" i="202"/>
  <c r="BP376" i="202"/>
  <c r="BQ376" i="202"/>
  <c r="BR376" i="202"/>
  <c r="BS376" i="202"/>
  <c r="A377" i="202"/>
  <c r="B377" i="202"/>
  <c r="C377" i="202"/>
  <c r="D377" i="202"/>
  <c r="E377" i="202"/>
  <c r="F377" i="202"/>
  <c r="G377" i="202"/>
  <c r="H377" i="202"/>
  <c r="I377" i="202"/>
  <c r="J377" i="202"/>
  <c r="K377" i="202"/>
  <c r="L377" i="202"/>
  <c r="M377" i="202"/>
  <c r="N377" i="202"/>
  <c r="O377" i="202"/>
  <c r="P377" i="202"/>
  <c r="Q377" i="202"/>
  <c r="R377" i="202"/>
  <c r="S377" i="202"/>
  <c r="T377" i="202"/>
  <c r="U377" i="202"/>
  <c r="V377" i="202"/>
  <c r="W377" i="202"/>
  <c r="AA377" i="202"/>
  <c r="AB377" i="202"/>
  <c r="AC377" i="202"/>
  <c r="AD377" i="202"/>
  <c r="AE377" i="202"/>
  <c r="AF377" i="202"/>
  <c r="AG377" i="202"/>
  <c r="AH377" i="202"/>
  <c r="AI377" i="202"/>
  <c r="AJ377" i="202"/>
  <c r="AK377" i="202"/>
  <c r="AL377" i="202"/>
  <c r="AM377" i="202"/>
  <c r="AN377" i="202"/>
  <c r="AO377" i="202"/>
  <c r="AP377" i="202"/>
  <c r="AQ377" i="202"/>
  <c r="AR377" i="202"/>
  <c r="AS377" i="202"/>
  <c r="AT377" i="202"/>
  <c r="AU377" i="202"/>
  <c r="AV377" i="202"/>
  <c r="AW377" i="202"/>
  <c r="AX377" i="202"/>
  <c r="AY377" i="202"/>
  <c r="AZ377" i="202"/>
  <c r="BA377" i="202"/>
  <c r="BB377" i="202"/>
  <c r="BC377" i="202"/>
  <c r="BD377" i="202"/>
  <c r="BE377" i="202"/>
  <c r="BF377" i="202"/>
  <c r="BG377" i="202"/>
  <c r="BH377" i="202"/>
  <c r="BI377" i="202"/>
  <c r="BJ377" i="202"/>
  <c r="BK377" i="202"/>
  <c r="BL377" i="202"/>
  <c r="BM377" i="202"/>
  <c r="BN377" i="202"/>
  <c r="BO377" i="202"/>
  <c r="BP377" i="202"/>
  <c r="BQ377" i="202"/>
  <c r="BR377" i="202"/>
  <c r="BS377" i="202"/>
  <c r="A378" i="202"/>
  <c r="B378" i="202"/>
  <c r="C378" i="202"/>
  <c r="D378" i="202"/>
  <c r="E378" i="202"/>
  <c r="F378" i="202"/>
  <c r="G378" i="202"/>
  <c r="H378" i="202"/>
  <c r="I378" i="202"/>
  <c r="J378" i="202"/>
  <c r="K378" i="202"/>
  <c r="L378" i="202"/>
  <c r="M378" i="202"/>
  <c r="N378" i="202"/>
  <c r="O378" i="202"/>
  <c r="P378" i="202"/>
  <c r="Q378" i="202"/>
  <c r="R378" i="202"/>
  <c r="S378" i="202"/>
  <c r="T378" i="202"/>
  <c r="U378" i="202"/>
  <c r="V378" i="202"/>
  <c r="W378" i="202"/>
  <c r="AA378" i="202"/>
  <c r="AB378" i="202"/>
  <c r="AC378" i="202"/>
  <c r="AD378" i="202"/>
  <c r="AE378" i="202"/>
  <c r="AF378" i="202"/>
  <c r="AG378" i="202"/>
  <c r="AH378" i="202"/>
  <c r="AI378" i="202"/>
  <c r="AJ378" i="202"/>
  <c r="AK378" i="202"/>
  <c r="AL378" i="202"/>
  <c r="AM378" i="202"/>
  <c r="AN378" i="202"/>
  <c r="AO378" i="202"/>
  <c r="AP378" i="202"/>
  <c r="AQ378" i="202"/>
  <c r="AR378" i="202"/>
  <c r="AS378" i="202"/>
  <c r="AT378" i="202"/>
  <c r="AU378" i="202"/>
  <c r="AV378" i="202"/>
  <c r="AW378" i="202"/>
  <c r="AX378" i="202"/>
  <c r="AY378" i="202"/>
  <c r="AZ378" i="202"/>
  <c r="BA378" i="202"/>
  <c r="BB378" i="202"/>
  <c r="BC378" i="202"/>
  <c r="BD378" i="202"/>
  <c r="BE378" i="202"/>
  <c r="BF378" i="202"/>
  <c r="BG378" i="202"/>
  <c r="BH378" i="202"/>
  <c r="BI378" i="202"/>
  <c r="BJ378" i="202"/>
  <c r="BK378" i="202"/>
  <c r="BL378" i="202"/>
  <c r="BM378" i="202"/>
  <c r="BN378" i="202"/>
  <c r="BO378" i="202"/>
  <c r="BP378" i="202"/>
  <c r="BQ378" i="202"/>
  <c r="BR378" i="202"/>
  <c r="BS378" i="202"/>
  <c r="A379" i="202"/>
  <c r="B379" i="202"/>
  <c r="C379" i="202"/>
  <c r="D379" i="202"/>
  <c r="E379" i="202"/>
  <c r="F379" i="202"/>
  <c r="G379" i="202"/>
  <c r="H379" i="202"/>
  <c r="I379" i="202"/>
  <c r="J379" i="202"/>
  <c r="K379" i="202"/>
  <c r="L379" i="202"/>
  <c r="M379" i="202"/>
  <c r="N379" i="202"/>
  <c r="O379" i="202"/>
  <c r="P379" i="202"/>
  <c r="Q379" i="202"/>
  <c r="R379" i="202"/>
  <c r="S379" i="202"/>
  <c r="T379" i="202"/>
  <c r="U379" i="202"/>
  <c r="V379" i="202"/>
  <c r="W379" i="202"/>
  <c r="AA379" i="202"/>
  <c r="AB379" i="202"/>
  <c r="AC379" i="202"/>
  <c r="AD379" i="202"/>
  <c r="AE379" i="202"/>
  <c r="AF379" i="202"/>
  <c r="AG379" i="202"/>
  <c r="AH379" i="202"/>
  <c r="AI379" i="202"/>
  <c r="AJ379" i="202"/>
  <c r="AK379" i="202"/>
  <c r="AL379" i="202"/>
  <c r="AM379" i="202"/>
  <c r="AN379" i="202"/>
  <c r="AO379" i="202"/>
  <c r="AP379" i="202"/>
  <c r="AQ379" i="202"/>
  <c r="AR379" i="202"/>
  <c r="AS379" i="202"/>
  <c r="AT379" i="202"/>
  <c r="AU379" i="202"/>
  <c r="AV379" i="202"/>
  <c r="AW379" i="202"/>
  <c r="AX379" i="202"/>
  <c r="AY379" i="202"/>
  <c r="AZ379" i="202"/>
  <c r="BA379" i="202"/>
  <c r="BB379" i="202"/>
  <c r="BC379" i="202"/>
  <c r="BD379" i="202"/>
  <c r="BE379" i="202"/>
  <c r="BF379" i="202"/>
  <c r="BG379" i="202"/>
  <c r="BH379" i="202"/>
  <c r="BI379" i="202"/>
  <c r="BJ379" i="202"/>
  <c r="BK379" i="202"/>
  <c r="BL379" i="202"/>
  <c r="BM379" i="202"/>
  <c r="BN379" i="202"/>
  <c r="BO379" i="202"/>
  <c r="BP379" i="202"/>
  <c r="BQ379" i="202"/>
  <c r="BR379" i="202"/>
  <c r="BS379" i="202"/>
  <c r="A380" i="202"/>
  <c r="B380" i="202"/>
  <c r="C380" i="202"/>
  <c r="D380" i="202"/>
  <c r="E380" i="202"/>
  <c r="F380" i="202"/>
  <c r="G380" i="202"/>
  <c r="H380" i="202"/>
  <c r="I380" i="202"/>
  <c r="J380" i="202"/>
  <c r="K380" i="202"/>
  <c r="L380" i="202"/>
  <c r="M380" i="202"/>
  <c r="N380" i="202"/>
  <c r="O380" i="202"/>
  <c r="P380" i="202"/>
  <c r="Q380" i="202"/>
  <c r="R380" i="202"/>
  <c r="S380" i="202"/>
  <c r="T380" i="202"/>
  <c r="U380" i="202"/>
  <c r="V380" i="202"/>
  <c r="W380" i="202"/>
  <c r="AA380" i="202"/>
  <c r="AB380" i="202"/>
  <c r="AC380" i="202"/>
  <c r="AD380" i="202"/>
  <c r="AE380" i="202"/>
  <c r="AF380" i="202"/>
  <c r="AG380" i="202"/>
  <c r="AH380" i="202"/>
  <c r="AI380" i="202"/>
  <c r="AJ380" i="202"/>
  <c r="AK380" i="202"/>
  <c r="AL380" i="202"/>
  <c r="AM380" i="202"/>
  <c r="AN380" i="202"/>
  <c r="AO380" i="202"/>
  <c r="AP380" i="202"/>
  <c r="AQ380" i="202"/>
  <c r="AR380" i="202"/>
  <c r="AS380" i="202"/>
  <c r="AT380" i="202"/>
  <c r="AU380" i="202"/>
  <c r="AV380" i="202"/>
  <c r="AW380" i="202"/>
  <c r="AX380" i="202"/>
  <c r="AY380" i="202"/>
  <c r="AZ380" i="202"/>
  <c r="BA380" i="202"/>
  <c r="BB380" i="202"/>
  <c r="BC380" i="202"/>
  <c r="BD380" i="202"/>
  <c r="BE380" i="202"/>
  <c r="BF380" i="202"/>
  <c r="BG380" i="202"/>
  <c r="BH380" i="202"/>
  <c r="BI380" i="202"/>
  <c r="BJ380" i="202"/>
  <c r="BK380" i="202"/>
  <c r="BL380" i="202"/>
  <c r="BM380" i="202"/>
  <c r="BN380" i="202"/>
  <c r="BO380" i="202"/>
  <c r="BP380" i="202"/>
  <c r="BQ380" i="202"/>
  <c r="BR380" i="202"/>
  <c r="BS380" i="202"/>
  <c r="A381" i="202"/>
  <c r="B381" i="202"/>
  <c r="C381" i="202"/>
  <c r="D381" i="202"/>
  <c r="E381" i="202"/>
  <c r="F381" i="202"/>
  <c r="G381" i="202"/>
  <c r="H381" i="202"/>
  <c r="I381" i="202"/>
  <c r="J381" i="202"/>
  <c r="K381" i="202"/>
  <c r="L381" i="202"/>
  <c r="M381" i="202"/>
  <c r="N381" i="202"/>
  <c r="O381" i="202"/>
  <c r="P381" i="202"/>
  <c r="Q381" i="202"/>
  <c r="R381" i="202"/>
  <c r="S381" i="202"/>
  <c r="T381" i="202"/>
  <c r="U381" i="202"/>
  <c r="V381" i="202"/>
  <c r="W381" i="202"/>
  <c r="AA381" i="202"/>
  <c r="AB381" i="202"/>
  <c r="AC381" i="202"/>
  <c r="AD381" i="202"/>
  <c r="AE381" i="202"/>
  <c r="AF381" i="202"/>
  <c r="AG381" i="202"/>
  <c r="AH381" i="202"/>
  <c r="AI381" i="202"/>
  <c r="AJ381" i="202"/>
  <c r="AK381" i="202"/>
  <c r="AL381" i="202"/>
  <c r="AM381" i="202"/>
  <c r="AN381" i="202"/>
  <c r="AO381" i="202"/>
  <c r="AP381" i="202"/>
  <c r="AQ381" i="202"/>
  <c r="AR381" i="202"/>
  <c r="AS381" i="202"/>
  <c r="AT381" i="202"/>
  <c r="AU381" i="202"/>
  <c r="AV381" i="202"/>
  <c r="AW381" i="202"/>
  <c r="AX381" i="202"/>
  <c r="AY381" i="202"/>
  <c r="AZ381" i="202"/>
  <c r="BA381" i="202"/>
  <c r="BB381" i="202"/>
  <c r="BC381" i="202"/>
  <c r="BD381" i="202"/>
  <c r="BE381" i="202"/>
  <c r="BF381" i="202"/>
  <c r="BG381" i="202"/>
  <c r="BH381" i="202"/>
  <c r="BI381" i="202"/>
  <c r="BJ381" i="202"/>
  <c r="BK381" i="202"/>
  <c r="BL381" i="202"/>
  <c r="BM381" i="202"/>
  <c r="BN381" i="202"/>
  <c r="BO381" i="202"/>
  <c r="BP381" i="202"/>
  <c r="BQ381" i="202"/>
  <c r="BR381" i="202"/>
  <c r="BS381" i="202"/>
  <c r="A382" i="202"/>
  <c r="B382" i="202"/>
  <c r="C382" i="202"/>
  <c r="D382" i="202"/>
  <c r="E382" i="202"/>
  <c r="F382" i="202"/>
  <c r="G382" i="202"/>
  <c r="H382" i="202"/>
  <c r="I382" i="202"/>
  <c r="J382" i="202"/>
  <c r="K382" i="202"/>
  <c r="L382" i="202"/>
  <c r="M382" i="202"/>
  <c r="N382" i="202"/>
  <c r="O382" i="202"/>
  <c r="P382" i="202"/>
  <c r="Q382" i="202"/>
  <c r="R382" i="202"/>
  <c r="S382" i="202"/>
  <c r="T382" i="202"/>
  <c r="U382" i="202"/>
  <c r="V382" i="202"/>
  <c r="W382" i="202"/>
  <c r="AA382" i="202"/>
  <c r="AB382" i="202"/>
  <c r="AC382" i="202"/>
  <c r="AD382" i="202"/>
  <c r="AE382" i="202"/>
  <c r="AF382" i="202"/>
  <c r="AG382" i="202"/>
  <c r="AH382" i="202"/>
  <c r="AI382" i="202"/>
  <c r="AJ382" i="202"/>
  <c r="AK382" i="202"/>
  <c r="AL382" i="202"/>
  <c r="AM382" i="202"/>
  <c r="AN382" i="202"/>
  <c r="AO382" i="202"/>
  <c r="AP382" i="202"/>
  <c r="AQ382" i="202"/>
  <c r="AR382" i="202"/>
  <c r="AS382" i="202"/>
  <c r="AT382" i="202"/>
  <c r="AU382" i="202"/>
  <c r="AV382" i="202"/>
  <c r="AW382" i="202"/>
  <c r="AX382" i="202"/>
  <c r="AY382" i="202"/>
  <c r="AZ382" i="202"/>
  <c r="BA382" i="202"/>
  <c r="BB382" i="202"/>
  <c r="BC382" i="202"/>
  <c r="BD382" i="202"/>
  <c r="BE382" i="202"/>
  <c r="BF382" i="202"/>
  <c r="BG382" i="202"/>
  <c r="BH382" i="202"/>
  <c r="BI382" i="202"/>
  <c r="BJ382" i="202"/>
  <c r="BK382" i="202"/>
  <c r="BL382" i="202"/>
  <c r="BM382" i="202"/>
  <c r="BN382" i="202"/>
  <c r="BO382" i="202"/>
  <c r="BP382" i="202"/>
  <c r="BQ382" i="202"/>
  <c r="BR382" i="202"/>
  <c r="BS382" i="202"/>
  <c r="A383" i="202"/>
  <c r="B383" i="202"/>
  <c r="C383" i="202"/>
  <c r="D383" i="202"/>
  <c r="E383" i="202"/>
  <c r="F383" i="202"/>
  <c r="G383" i="202"/>
  <c r="H383" i="202"/>
  <c r="I383" i="202"/>
  <c r="J383" i="202"/>
  <c r="K383" i="202"/>
  <c r="L383" i="202"/>
  <c r="M383" i="202"/>
  <c r="N383" i="202"/>
  <c r="O383" i="202"/>
  <c r="P383" i="202"/>
  <c r="Q383" i="202"/>
  <c r="R383" i="202"/>
  <c r="S383" i="202"/>
  <c r="T383" i="202"/>
  <c r="U383" i="202"/>
  <c r="V383" i="202"/>
  <c r="W383" i="202"/>
  <c r="AA383" i="202"/>
  <c r="AB383" i="202"/>
  <c r="AC383" i="202"/>
  <c r="AD383" i="202"/>
  <c r="AE383" i="202"/>
  <c r="AF383" i="202"/>
  <c r="AG383" i="202"/>
  <c r="AH383" i="202"/>
  <c r="AI383" i="202"/>
  <c r="AJ383" i="202"/>
  <c r="AK383" i="202"/>
  <c r="AL383" i="202"/>
  <c r="AM383" i="202"/>
  <c r="AN383" i="202"/>
  <c r="AO383" i="202"/>
  <c r="AP383" i="202"/>
  <c r="AQ383" i="202"/>
  <c r="AR383" i="202"/>
  <c r="AS383" i="202"/>
  <c r="AT383" i="202"/>
  <c r="AU383" i="202"/>
  <c r="AV383" i="202"/>
  <c r="AW383" i="202"/>
  <c r="AX383" i="202"/>
  <c r="AY383" i="202"/>
  <c r="AZ383" i="202"/>
  <c r="BA383" i="202"/>
  <c r="BB383" i="202"/>
  <c r="BC383" i="202"/>
  <c r="BD383" i="202"/>
  <c r="BE383" i="202"/>
  <c r="BF383" i="202"/>
  <c r="BG383" i="202"/>
  <c r="BH383" i="202"/>
  <c r="BI383" i="202"/>
  <c r="BJ383" i="202"/>
  <c r="BK383" i="202"/>
  <c r="BL383" i="202"/>
  <c r="BM383" i="202"/>
  <c r="BN383" i="202"/>
  <c r="BO383" i="202"/>
  <c r="BP383" i="202"/>
  <c r="BQ383" i="202"/>
  <c r="BR383" i="202"/>
  <c r="BS383" i="202"/>
  <c r="A384" i="202"/>
  <c r="B384" i="202"/>
  <c r="C384" i="202"/>
  <c r="D384" i="202"/>
  <c r="E384" i="202"/>
  <c r="F384" i="202"/>
  <c r="G384" i="202"/>
  <c r="H384" i="202"/>
  <c r="I384" i="202"/>
  <c r="J384" i="202"/>
  <c r="K384" i="202"/>
  <c r="L384" i="202"/>
  <c r="M384" i="202"/>
  <c r="N384" i="202"/>
  <c r="O384" i="202"/>
  <c r="P384" i="202"/>
  <c r="Q384" i="202"/>
  <c r="R384" i="202"/>
  <c r="S384" i="202"/>
  <c r="T384" i="202"/>
  <c r="U384" i="202"/>
  <c r="V384" i="202"/>
  <c r="W384" i="202"/>
  <c r="AA384" i="202"/>
  <c r="AB384" i="202"/>
  <c r="AC384" i="202"/>
  <c r="AD384" i="202"/>
  <c r="AE384" i="202"/>
  <c r="AF384" i="202"/>
  <c r="AG384" i="202"/>
  <c r="AH384" i="202"/>
  <c r="AI384" i="202"/>
  <c r="AJ384" i="202"/>
  <c r="AK384" i="202"/>
  <c r="AL384" i="202"/>
  <c r="AM384" i="202"/>
  <c r="AN384" i="202"/>
  <c r="AO384" i="202"/>
  <c r="AP384" i="202"/>
  <c r="AQ384" i="202"/>
  <c r="AR384" i="202"/>
  <c r="AS384" i="202"/>
  <c r="AT384" i="202"/>
  <c r="AU384" i="202"/>
  <c r="AV384" i="202"/>
  <c r="AW384" i="202"/>
  <c r="AX384" i="202"/>
  <c r="AY384" i="202"/>
  <c r="AZ384" i="202"/>
  <c r="BA384" i="202"/>
  <c r="BB384" i="202"/>
  <c r="BC384" i="202"/>
  <c r="BD384" i="202"/>
  <c r="BE384" i="202"/>
  <c r="BF384" i="202"/>
  <c r="BG384" i="202"/>
  <c r="BH384" i="202"/>
  <c r="BI384" i="202"/>
  <c r="BJ384" i="202"/>
  <c r="BK384" i="202"/>
  <c r="BL384" i="202"/>
  <c r="BM384" i="202"/>
  <c r="BN384" i="202"/>
  <c r="BO384" i="202"/>
  <c r="BP384" i="202"/>
  <c r="BQ384" i="202"/>
  <c r="BR384" i="202"/>
  <c r="BS384" i="202"/>
  <c r="A385" i="202"/>
  <c r="B385" i="202"/>
  <c r="C385" i="202"/>
  <c r="D385" i="202"/>
  <c r="E385" i="202"/>
  <c r="F385" i="202"/>
  <c r="G385" i="202"/>
  <c r="H385" i="202"/>
  <c r="I385" i="202"/>
  <c r="J385" i="202"/>
  <c r="K385" i="202"/>
  <c r="L385" i="202"/>
  <c r="M385" i="202"/>
  <c r="N385" i="202"/>
  <c r="O385" i="202"/>
  <c r="P385" i="202"/>
  <c r="Q385" i="202"/>
  <c r="R385" i="202"/>
  <c r="S385" i="202"/>
  <c r="T385" i="202"/>
  <c r="U385" i="202"/>
  <c r="V385" i="202"/>
  <c r="W385" i="202"/>
  <c r="AA385" i="202"/>
  <c r="AB385" i="202"/>
  <c r="AC385" i="202"/>
  <c r="AD385" i="202"/>
  <c r="AE385" i="202"/>
  <c r="AF385" i="202"/>
  <c r="AG385" i="202"/>
  <c r="AH385" i="202"/>
  <c r="AI385" i="202"/>
  <c r="AJ385" i="202"/>
  <c r="AK385" i="202"/>
  <c r="AL385" i="202"/>
  <c r="AM385" i="202"/>
  <c r="AN385" i="202"/>
  <c r="AO385" i="202"/>
  <c r="AP385" i="202"/>
  <c r="AQ385" i="202"/>
  <c r="AR385" i="202"/>
  <c r="AS385" i="202"/>
  <c r="AT385" i="202"/>
  <c r="AU385" i="202"/>
  <c r="AV385" i="202"/>
  <c r="AW385" i="202"/>
  <c r="AX385" i="202"/>
  <c r="AY385" i="202"/>
  <c r="AZ385" i="202"/>
  <c r="BA385" i="202"/>
  <c r="BB385" i="202"/>
  <c r="BC385" i="202"/>
  <c r="BD385" i="202"/>
  <c r="BE385" i="202"/>
  <c r="BF385" i="202"/>
  <c r="BG385" i="202"/>
  <c r="BH385" i="202"/>
  <c r="BI385" i="202"/>
  <c r="BJ385" i="202"/>
  <c r="BK385" i="202"/>
  <c r="BL385" i="202"/>
  <c r="BM385" i="202"/>
  <c r="BN385" i="202"/>
  <c r="BO385" i="202"/>
  <c r="BP385" i="202"/>
  <c r="BQ385" i="202"/>
  <c r="BR385" i="202"/>
  <c r="BS385" i="202"/>
  <c r="A386" i="202"/>
  <c r="B386" i="202"/>
  <c r="C386" i="202"/>
  <c r="D386" i="202"/>
  <c r="E386" i="202"/>
  <c r="F386" i="202"/>
  <c r="G386" i="202"/>
  <c r="H386" i="202"/>
  <c r="I386" i="202"/>
  <c r="J386" i="202"/>
  <c r="K386" i="202"/>
  <c r="L386" i="202"/>
  <c r="M386" i="202"/>
  <c r="N386" i="202"/>
  <c r="O386" i="202"/>
  <c r="P386" i="202"/>
  <c r="Q386" i="202"/>
  <c r="R386" i="202"/>
  <c r="S386" i="202"/>
  <c r="T386" i="202"/>
  <c r="U386" i="202"/>
  <c r="V386" i="202"/>
  <c r="W386" i="202"/>
  <c r="AA386" i="202"/>
  <c r="AB386" i="202"/>
  <c r="AC386" i="202"/>
  <c r="AD386" i="202"/>
  <c r="AE386" i="202"/>
  <c r="AF386" i="202"/>
  <c r="AG386" i="202"/>
  <c r="AH386" i="202"/>
  <c r="AI386" i="202"/>
  <c r="AJ386" i="202"/>
  <c r="AK386" i="202"/>
  <c r="AL386" i="202"/>
  <c r="AM386" i="202"/>
  <c r="AN386" i="202"/>
  <c r="AO386" i="202"/>
  <c r="AP386" i="202"/>
  <c r="AQ386" i="202"/>
  <c r="AR386" i="202"/>
  <c r="AS386" i="202"/>
  <c r="AT386" i="202"/>
  <c r="AU386" i="202"/>
  <c r="AV386" i="202"/>
  <c r="AW386" i="202"/>
  <c r="AX386" i="202"/>
  <c r="AY386" i="202"/>
  <c r="AZ386" i="202"/>
  <c r="BA386" i="202"/>
  <c r="BB386" i="202"/>
  <c r="BC386" i="202"/>
  <c r="BD386" i="202"/>
  <c r="BE386" i="202"/>
  <c r="BF386" i="202"/>
  <c r="BG386" i="202"/>
  <c r="BH386" i="202"/>
  <c r="BI386" i="202"/>
  <c r="BJ386" i="202"/>
  <c r="BK386" i="202"/>
  <c r="BL386" i="202"/>
  <c r="BM386" i="202"/>
  <c r="BN386" i="202"/>
  <c r="BO386" i="202"/>
  <c r="BP386" i="202"/>
  <c r="BQ386" i="202"/>
  <c r="BR386" i="202"/>
  <c r="BS386" i="202"/>
  <c r="A387" i="202"/>
  <c r="B387" i="202"/>
  <c r="C387" i="202"/>
  <c r="D387" i="202"/>
  <c r="E387" i="202"/>
  <c r="F387" i="202"/>
  <c r="G387" i="202"/>
  <c r="H387" i="202"/>
  <c r="I387" i="202"/>
  <c r="J387" i="202"/>
  <c r="K387" i="202"/>
  <c r="L387" i="202"/>
  <c r="M387" i="202"/>
  <c r="N387" i="202"/>
  <c r="O387" i="202"/>
  <c r="P387" i="202"/>
  <c r="Q387" i="202"/>
  <c r="R387" i="202"/>
  <c r="S387" i="202"/>
  <c r="T387" i="202"/>
  <c r="U387" i="202"/>
  <c r="V387" i="202"/>
  <c r="W387" i="202"/>
  <c r="AA387" i="202"/>
  <c r="AB387" i="202"/>
  <c r="AC387" i="202"/>
  <c r="AD387" i="202"/>
  <c r="AE387" i="202"/>
  <c r="AF387" i="202"/>
  <c r="AG387" i="202"/>
  <c r="AH387" i="202"/>
  <c r="AI387" i="202"/>
  <c r="AJ387" i="202"/>
  <c r="AK387" i="202"/>
  <c r="AL387" i="202"/>
  <c r="AM387" i="202"/>
  <c r="AN387" i="202"/>
  <c r="AO387" i="202"/>
  <c r="AP387" i="202"/>
  <c r="AQ387" i="202"/>
  <c r="AR387" i="202"/>
  <c r="AS387" i="202"/>
  <c r="AT387" i="202"/>
  <c r="AU387" i="202"/>
  <c r="AV387" i="202"/>
  <c r="AW387" i="202"/>
  <c r="AX387" i="202"/>
  <c r="AY387" i="202"/>
  <c r="AZ387" i="202"/>
  <c r="BA387" i="202"/>
  <c r="BB387" i="202"/>
  <c r="BC387" i="202"/>
  <c r="BD387" i="202"/>
  <c r="BE387" i="202"/>
  <c r="BF387" i="202"/>
  <c r="BG387" i="202"/>
  <c r="BH387" i="202"/>
  <c r="BI387" i="202"/>
  <c r="BJ387" i="202"/>
  <c r="BK387" i="202"/>
  <c r="BL387" i="202"/>
  <c r="BM387" i="202"/>
  <c r="BN387" i="202"/>
  <c r="BO387" i="202"/>
  <c r="BP387" i="202"/>
  <c r="BQ387" i="202"/>
  <c r="BR387" i="202"/>
  <c r="BS387" i="202"/>
  <c r="A388" i="202"/>
  <c r="B388" i="202"/>
  <c r="C388" i="202"/>
  <c r="D388" i="202"/>
  <c r="E388" i="202"/>
  <c r="F388" i="202"/>
  <c r="G388" i="202"/>
  <c r="H388" i="202"/>
  <c r="I388" i="202"/>
  <c r="J388" i="202"/>
  <c r="K388" i="202"/>
  <c r="L388" i="202"/>
  <c r="M388" i="202"/>
  <c r="N388" i="202"/>
  <c r="O388" i="202"/>
  <c r="P388" i="202"/>
  <c r="Q388" i="202"/>
  <c r="R388" i="202"/>
  <c r="S388" i="202"/>
  <c r="T388" i="202"/>
  <c r="U388" i="202"/>
  <c r="V388" i="202"/>
  <c r="W388" i="202"/>
  <c r="AA388" i="202"/>
  <c r="AB388" i="202"/>
  <c r="AC388" i="202"/>
  <c r="AD388" i="202"/>
  <c r="AE388" i="202"/>
  <c r="AF388" i="202"/>
  <c r="AG388" i="202"/>
  <c r="AH388" i="202"/>
  <c r="AI388" i="202"/>
  <c r="AJ388" i="202"/>
  <c r="AK388" i="202"/>
  <c r="AL388" i="202"/>
  <c r="AM388" i="202"/>
  <c r="AN388" i="202"/>
  <c r="AO388" i="202"/>
  <c r="AP388" i="202"/>
  <c r="AQ388" i="202"/>
  <c r="AR388" i="202"/>
  <c r="AS388" i="202"/>
  <c r="AT388" i="202"/>
  <c r="AU388" i="202"/>
  <c r="AV388" i="202"/>
  <c r="AW388" i="202"/>
  <c r="AX388" i="202"/>
  <c r="AY388" i="202"/>
  <c r="AZ388" i="202"/>
  <c r="BA388" i="202"/>
  <c r="BB388" i="202"/>
  <c r="BC388" i="202"/>
  <c r="BD388" i="202"/>
  <c r="BE388" i="202"/>
  <c r="BF388" i="202"/>
  <c r="BG388" i="202"/>
  <c r="BH388" i="202"/>
  <c r="BI388" i="202"/>
  <c r="BJ388" i="202"/>
  <c r="BK388" i="202"/>
  <c r="BL388" i="202"/>
  <c r="BM388" i="202"/>
  <c r="BN388" i="202"/>
  <c r="BO388" i="202"/>
  <c r="BP388" i="202"/>
  <c r="BQ388" i="202"/>
  <c r="BR388" i="202"/>
  <c r="BS388" i="202"/>
  <c r="A389" i="202"/>
  <c r="B389" i="202"/>
  <c r="C389" i="202"/>
  <c r="D389" i="202"/>
  <c r="E389" i="202"/>
  <c r="F389" i="202"/>
  <c r="G389" i="202"/>
  <c r="H389" i="202"/>
  <c r="I389" i="202"/>
  <c r="J389" i="202"/>
  <c r="K389" i="202"/>
  <c r="L389" i="202"/>
  <c r="M389" i="202"/>
  <c r="N389" i="202"/>
  <c r="O389" i="202"/>
  <c r="P389" i="202"/>
  <c r="Q389" i="202"/>
  <c r="R389" i="202"/>
  <c r="S389" i="202"/>
  <c r="T389" i="202"/>
  <c r="U389" i="202"/>
  <c r="V389" i="202"/>
  <c r="W389" i="202"/>
  <c r="AA389" i="202"/>
  <c r="AB389" i="202"/>
  <c r="AC389" i="202"/>
  <c r="AD389" i="202"/>
  <c r="AE389" i="202"/>
  <c r="AF389" i="202"/>
  <c r="AG389" i="202"/>
  <c r="AH389" i="202"/>
  <c r="AI389" i="202"/>
  <c r="AJ389" i="202"/>
  <c r="AK389" i="202"/>
  <c r="AL389" i="202"/>
  <c r="AM389" i="202"/>
  <c r="AN389" i="202"/>
  <c r="AO389" i="202"/>
  <c r="AP389" i="202"/>
  <c r="AQ389" i="202"/>
  <c r="AR389" i="202"/>
  <c r="AS389" i="202"/>
  <c r="AT389" i="202"/>
  <c r="AU389" i="202"/>
  <c r="AV389" i="202"/>
  <c r="AW389" i="202"/>
  <c r="AX389" i="202"/>
  <c r="AY389" i="202"/>
  <c r="AZ389" i="202"/>
  <c r="BA389" i="202"/>
  <c r="BB389" i="202"/>
  <c r="BC389" i="202"/>
  <c r="BD389" i="202"/>
  <c r="BE389" i="202"/>
  <c r="BF389" i="202"/>
  <c r="BG389" i="202"/>
  <c r="BH389" i="202"/>
  <c r="BI389" i="202"/>
  <c r="BJ389" i="202"/>
  <c r="BK389" i="202"/>
  <c r="BL389" i="202"/>
  <c r="BM389" i="202"/>
  <c r="BN389" i="202"/>
  <c r="BO389" i="202"/>
  <c r="BP389" i="202"/>
  <c r="BQ389" i="202"/>
  <c r="BR389" i="202"/>
  <c r="BS389" i="202"/>
  <c r="A390" i="202"/>
  <c r="B390" i="202"/>
  <c r="C390" i="202"/>
  <c r="D390" i="202"/>
  <c r="E390" i="202"/>
  <c r="F390" i="202"/>
  <c r="G390" i="202"/>
  <c r="H390" i="202"/>
  <c r="I390" i="202"/>
  <c r="J390" i="202"/>
  <c r="K390" i="202"/>
  <c r="L390" i="202"/>
  <c r="M390" i="202"/>
  <c r="N390" i="202"/>
  <c r="O390" i="202"/>
  <c r="P390" i="202"/>
  <c r="Q390" i="202"/>
  <c r="R390" i="202"/>
  <c r="S390" i="202"/>
  <c r="T390" i="202"/>
  <c r="U390" i="202"/>
  <c r="V390" i="202"/>
  <c r="W390" i="202"/>
  <c r="AA390" i="202"/>
  <c r="AB390" i="202"/>
  <c r="AC390" i="202"/>
  <c r="AD390" i="202"/>
  <c r="AE390" i="202"/>
  <c r="AF390" i="202"/>
  <c r="AG390" i="202"/>
  <c r="AH390" i="202"/>
  <c r="AI390" i="202"/>
  <c r="AJ390" i="202"/>
  <c r="AK390" i="202"/>
  <c r="AL390" i="202"/>
  <c r="AM390" i="202"/>
  <c r="AN390" i="202"/>
  <c r="AO390" i="202"/>
  <c r="AP390" i="202"/>
  <c r="AQ390" i="202"/>
  <c r="AR390" i="202"/>
  <c r="AS390" i="202"/>
  <c r="AT390" i="202"/>
  <c r="AU390" i="202"/>
  <c r="AV390" i="202"/>
  <c r="AW390" i="202"/>
  <c r="AX390" i="202"/>
  <c r="AY390" i="202"/>
  <c r="AZ390" i="202"/>
  <c r="BA390" i="202"/>
  <c r="BB390" i="202"/>
  <c r="BC390" i="202"/>
  <c r="BD390" i="202"/>
  <c r="BE390" i="202"/>
  <c r="BF390" i="202"/>
  <c r="BG390" i="202"/>
  <c r="BH390" i="202"/>
  <c r="BI390" i="202"/>
  <c r="BJ390" i="202"/>
  <c r="BK390" i="202"/>
  <c r="BL390" i="202"/>
  <c r="BM390" i="202"/>
  <c r="BN390" i="202"/>
  <c r="BO390" i="202"/>
  <c r="BP390" i="202"/>
  <c r="BQ390" i="202"/>
  <c r="BR390" i="202"/>
  <c r="BS390" i="202"/>
  <c r="A391" i="202"/>
  <c r="B391" i="202"/>
  <c r="C391" i="202"/>
  <c r="D391" i="202"/>
  <c r="E391" i="202"/>
  <c r="F391" i="202"/>
  <c r="G391" i="202"/>
  <c r="H391" i="202"/>
  <c r="I391" i="202"/>
  <c r="J391" i="202"/>
  <c r="K391" i="202"/>
  <c r="L391" i="202"/>
  <c r="M391" i="202"/>
  <c r="N391" i="202"/>
  <c r="O391" i="202"/>
  <c r="P391" i="202"/>
  <c r="Q391" i="202"/>
  <c r="R391" i="202"/>
  <c r="S391" i="202"/>
  <c r="T391" i="202"/>
  <c r="U391" i="202"/>
  <c r="V391" i="202"/>
  <c r="W391" i="202"/>
  <c r="AA391" i="202"/>
  <c r="AB391" i="202"/>
  <c r="AC391" i="202"/>
  <c r="AD391" i="202"/>
  <c r="AE391" i="202"/>
  <c r="AF391" i="202"/>
  <c r="AG391" i="202"/>
  <c r="AH391" i="202"/>
  <c r="AI391" i="202"/>
  <c r="AJ391" i="202"/>
  <c r="AK391" i="202"/>
  <c r="AL391" i="202"/>
  <c r="AM391" i="202"/>
  <c r="AN391" i="202"/>
  <c r="AO391" i="202"/>
  <c r="AP391" i="202"/>
  <c r="AQ391" i="202"/>
  <c r="AR391" i="202"/>
  <c r="AS391" i="202"/>
  <c r="AT391" i="202"/>
  <c r="AU391" i="202"/>
  <c r="AV391" i="202"/>
  <c r="AW391" i="202"/>
  <c r="AX391" i="202"/>
  <c r="AY391" i="202"/>
  <c r="AZ391" i="202"/>
  <c r="BA391" i="202"/>
  <c r="BB391" i="202"/>
  <c r="BC391" i="202"/>
  <c r="BD391" i="202"/>
  <c r="BE391" i="202"/>
  <c r="BF391" i="202"/>
  <c r="BG391" i="202"/>
  <c r="BH391" i="202"/>
  <c r="BI391" i="202"/>
  <c r="BJ391" i="202"/>
  <c r="BK391" i="202"/>
  <c r="BL391" i="202"/>
  <c r="BM391" i="202"/>
  <c r="BN391" i="202"/>
  <c r="BO391" i="202"/>
  <c r="BP391" i="202"/>
  <c r="BQ391" i="202"/>
  <c r="BR391" i="202"/>
  <c r="BS391" i="202"/>
  <c r="A392" i="202"/>
  <c r="B392" i="202"/>
  <c r="C392" i="202"/>
  <c r="D392" i="202"/>
  <c r="E392" i="202"/>
  <c r="F392" i="202"/>
  <c r="G392" i="202"/>
  <c r="H392" i="202"/>
  <c r="I392" i="202"/>
  <c r="J392" i="202"/>
  <c r="K392" i="202"/>
  <c r="L392" i="202"/>
  <c r="M392" i="202"/>
  <c r="N392" i="202"/>
  <c r="O392" i="202"/>
  <c r="P392" i="202"/>
  <c r="Q392" i="202"/>
  <c r="R392" i="202"/>
  <c r="S392" i="202"/>
  <c r="T392" i="202"/>
  <c r="U392" i="202"/>
  <c r="V392" i="202"/>
  <c r="W392" i="202"/>
  <c r="AA392" i="202"/>
  <c r="AB392" i="202"/>
  <c r="AC392" i="202"/>
  <c r="AD392" i="202"/>
  <c r="AE392" i="202"/>
  <c r="AF392" i="202"/>
  <c r="AG392" i="202"/>
  <c r="AH392" i="202"/>
  <c r="AI392" i="202"/>
  <c r="AJ392" i="202"/>
  <c r="AK392" i="202"/>
  <c r="AL392" i="202"/>
  <c r="AM392" i="202"/>
  <c r="AN392" i="202"/>
  <c r="AO392" i="202"/>
  <c r="AP392" i="202"/>
  <c r="AQ392" i="202"/>
  <c r="AR392" i="202"/>
  <c r="AS392" i="202"/>
  <c r="AT392" i="202"/>
  <c r="AU392" i="202"/>
  <c r="AV392" i="202"/>
  <c r="AW392" i="202"/>
  <c r="AX392" i="202"/>
  <c r="AY392" i="202"/>
  <c r="AZ392" i="202"/>
  <c r="BA392" i="202"/>
  <c r="BB392" i="202"/>
  <c r="BC392" i="202"/>
  <c r="BD392" i="202"/>
  <c r="BE392" i="202"/>
  <c r="BF392" i="202"/>
  <c r="BG392" i="202"/>
  <c r="BH392" i="202"/>
  <c r="BI392" i="202"/>
  <c r="BJ392" i="202"/>
  <c r="BK392" i="202"/>
  <c r="BL392" i="202"/>
  <c r="BM392" i="202"/>
  <c r="BN392" i="202"/>
  <c r="BO392" i="202"/>
  <c r="BP392" i="202"/>
  <c r="BQ392" i="202"/>
  <c r="BR392" i="202"/>
  <c r="BS392" i="202"/>
  <c r="A393" i="202"/>
  <c r="B393" i="202"/>
  <c r="C393" i="202"/>
  <c r="D393" i="202"/>
  <c r="E393" i="202"/>
  <c r="F393" i="202"/>
  <c r="G393" i="202"/>
  <c r="H393" i="202"/>
  <c r="I393" i="202"/>
  <c r="J393" i="202"/>
  <c r="K393" i="202"/>
  <c r="L393" i="202"/>
  <c r="M393" i="202"/>
  <c r="N393" i="202"/>
  <c r="O393" i="202"/>
  <c r="P393" i="202"/>
  <c r="Q393" i="202"/>
  <c r="R393" i="202"/>
  <c r="S393" i="202"/>
  <c r="T393" i="202"/>
  <c r="U393" i="202"/>
  <c r="V393" i="202"/>
  <c r="W393" i="202"/>
  <c r="AA393" i="202"/>
  <c r="AB393" i="202"/>
  <c r="AC393" i="202"/>
  <c r="AD393" i="202"/>
  <c r="AE393" i="202"/>
  <c r="AF393" i="202"/>
  <c r="AG393" i="202"/>
  <c r="AH393" i="202"/>
  <c r="AI393" i="202"/>
  <c r="AJ393" i="202"/>
  <c r="AK393" i="202"/>
  <c r="AL393" i="202"/>
  <c r="AM393" i="202"/>
  <c r="AN393" i="202"/>
  <c r="AO393" i="202"/>
  <c r="AP393" i="202"/>
  <c r="AQ393" i="202"/>
  <c r="AR393" i="202"/>
  <c r="AS393" i="202"/>
  <c r="AT393" i="202"/>
  <c r="AU393" i="202"/>
  <c r="AV393" i="202"/>
  <c r="AW393" i="202"/>
  <c r="AX393" i="202"/>
  <c r="AY393" i="202"/>
  <c r="AZ393" i="202"/>
  <c r="BA393" i="202"/>
  <c r="BB393" i="202"/>
  <c r="BC393" i="202"/>
  <c r="BD393" i="202"/>
  <c r="BE393" i="202"/>
  <c r="BF393" i="202"/>
  <c r="BG393" i="202"/>
  <c r="BH393" i="202"/>
  <c r="BI393" i="202"/>
  <c r="BJ393" i="202"/>
  <c r="BK393" i="202"/>
  <c r="BL393" i="202"/>
  <c r="BM393" i="202"/>
  <c r="BN393" i="202"/>
  <c r="BO393" i="202"/>
  <c r="BP393" i="202"/>
  <c r="BQ393" i="202"/>
  <c r="BR393" i="202"/>
  <c r="BS393" i="202"/>
  <c r="A394" i="202"/>
  <c r="B394" i="202"/>
  <c r="C394" i="202"/>
  <c r="D394" i="202"/>
  <c r="E394" i="202"/>
  <c r="F394" i="202"/>
  <c r="G394" i="202"/>
  <c r="H394" i="202"/>
  <c r="I394" i="202"/>
  <c r="J394" i="202"/>
  <c r="K394" i="202"/>
  <c r="L394" i="202"/>
  <c r="M394" i="202"/>
  <c r="N394" i="202"/>
  <c r="O394" i="202"/>
  <c r="P394" i="202"/>
  <c r="Q394" i="202"/>
  <c r="R394" i="202"/>
  <c r="S394" i="202"/>
  <c r="T394" i="202"/>
  <c r="U394" i="202"/>
  <c r="V394" i="202"/>
  <c r="W394" i="202"/>
  <c r="AA394" i="202"/>
  <c r="AB394" i="202"/>
  <c r="AC394" i="202"/>
  <c r="AD394" i="202"/>
  <c r="AE394" i="202"/>
  <c r="AF394" i="202"/>
  <c r="AG394" i="202"/>
  <c r="AH394" i="202"/>
  <c r="AI394" i="202"/>
  <c r="AJ394" i="202"/>
  <c r="AK394" i="202"/>
  <c r="AL394" i="202"/>
  <c r="AM394" i="202"/>
  <c r="AN394" i="202"/>
  <c r="AO394" i="202"/>
  <c r="AP394" i="202"/>
  <c r="AQ394" i="202"/>
  <c r="AR394" i="202"/>
  <c r="AS394" i="202"/>
  <c r="AT394" i="202"/>
  <c r="AU394" i="202"/>
  <c r="AV394" i="202"/>
  <c r="AW394" i="202"/>
  <c r="AX394" i="202"/>
  <c r="AY394" i="202"/>
  <c r="AZ394" i="202"/>
  <c r="BA394" i="202"/>
  <c r="BB394" i="202"/>
  <c r="BC394" i="202"/>
  <c r="BD394" i="202"/>
  <c r="BE394" i="202"/>
  <c r="BF394" i="202"/>
  <c r="BG394" i="202"/>
  <c r="BH394" i="202"/>
  <c r="BI394" i="202"/>
  <c r="BJ394" i="202"/>
  <c r="BK394" i="202"/>
  <c r="BL394" i="202"/>
  <c r="BM394" i="202"/>
  <c r="BN394" i="202"/>
  <c r="BO394" i="202"/>
  <c r="BP394" i="202"/>
  <c r="BQ394" i="202"/>
  <c r="BR394" i="202"/>
  <c r="BS394" i="202"/>
  <c r="A395" i="202"/>
  <c r="B395" i="202"/>
  <c r="C395" i="202"/>
  <c r="D395" i="202"/>
  <c r="E395" i="202"/>
  <c r="F395" i="202"/>
  <c r="G395" i="202"/>
  <c r="H395" i="202"/>
  <c r="I395" i="202"/>
  <c r="J395" i="202"/>
  <c r="K395" i="202"/>
  <c r="L395" i="202"/>
  <c r="M395" i="202"/>
  <c r="N395" i="202"/>
  <c r="O395" i="202"/>
  <c r="P395" i="202"/>
  <c r="Q395" i="202"/>
  <c r="R395" i="202"/>
  <c r="S395" i="202"/>
  <c r="T395" i="202"/>
  <c r="U395" i="202"/>
  <c r="V395" i="202"/>
  <c r="W395" i="202"/>
  <c r="AA395" i="202"/>
  <c r="AB395" i="202"/>
  <c r="AC395" i="202"/>
  <c r="AD395" i="202"/>
  <c r="AE395" i="202"/>
  <c r="AF395" i="202"/>
  <c r="AG395" i="202"/>
  <c r="AH395" i="202"/>
  <c r="AI395" i="202"/>
  <c r="AJ395" i="202"/>
  <c r="AK395" i="202"/>
  <c r="AL395" i="202"/>
  <c r="AM395" i="202"/>
  <c r="AN395" i="202"/>
  <c r="AO395" i="202"/>
  <c r="AP395" i="202"/>
  <c r="AQ395" i="202"/>
  <c r="AR395" i="202"/>
  <c r="AS395" i="202"/>
  <c r="AT395" i="202"/>
  <c r="AU395" i="202"/>
  <c r="AV395" i="202"/>
  <c r="AW395" i="202"/>
  <c r="AX395" i="202"/>
  <c r="AY395" i="202"/>
  <c r="AZ395" i="202"/>
  <c r="BA395" i="202"/>
  <c r="BB395" i="202"/>
  <c r="BC395" i="202"/>
  <c r="BD395" i="202"/>
  <c r="BE395" i="202"/>
  <c r="BF395" i="202"/>
  <c r="BG395" i="202"/>
  <c r="BH395" i="202"/>
  <c r="BI395" i="202"/>
  <c r="BJ395" i="202"/>
  <c r="BK395" i="202"/>
  <c r="BL395" i="202"/>
  <c r="BM395" i="202"/>
  <c r="BN395" i="202"/>
  <c r="BO395" i="202"/>
  <c r="BP395" i="202"/>
  <c r="BQ395" i="202"/>
  <c r="BR395" i="202"/>
  <c r="BS395" i="202"/>
  <c r="A396" i="202"/>
  <c r="B396" i="202"/>
  <c r="C396" i="202"/>
  <c r="D396" i="202"/>
  <c r="E396" i="202"/>
  <c r="F396" i="202"/>
  <c r="G396" i="202"/>
  <c r="H396" i="202"/>
  <c r="I396" i="202"/>
  <c r="J396" i="202"/>
  <c r="K396" i="202"/>
  <c r="L396" i="202"/>
  <c r="M396" i="202"/>
  <c r="N396" i="202"/>
  <c r="O396" i="202"/>
  <c r="P396" i="202"/>
  <c r="Q396" i="202"/>
  <c r="R396" i="202"/>
  <c r="S396" i="202"/>
  <c r="T396" i="202"/>
  <c r="U396" i="202"/>
  <c r="V396" i="202"/>
  <c r="W396" i="202"/>
  <c r="AA396" i="202"/>
  <c r="AB396" i="202"/>
  <c r="AC396" i="202"/>
  <c r="AD396" i="202"/>
  <c r="AE396" i="202"/>
  <c r="AF396" i="202"/>
  <c r="AG396" i="202"/>
  <c r="AH396" i="202"/>
  <c r="AI396" i="202"/>
  <c r="AJ396" i="202"/>
  <c r="AK396" i="202"/>
  <c r="AL396" i="202"/>
  <c r="AM396" i="202"/>
  <c r="AN396" i="202"/>
  <c r="AO396" i="202"/>
  <c r="AP396" i="202"/>
  <c r="AQ396" i="202"/>
  <c r="AR396" i="202"/>
  <c r="AS396" i="202"/>
  <c r="AT396" i="202"/>
  <c r="AU396" i="202"/>
  <c r="AV396" i="202"/>
  <c r="AW396" i="202"/>
  <c r="AX396" i="202"/>
  <c r="AY396" i="202"/>
  <c r="AZ396" i="202"/>
  <c r="BA396" i="202"/>
  <c r="BB396" i="202"/>
  <c r="BC396" i="202"/>
  <c r="BD396" i="202"/>
  <c r="BE396" i="202"/>
  <c r="BF396" i="202"/>
  <c r="BG396" i="202"/>
  <c r="BH396" i="202"/>
  <c r="BI396" i="202"/>
  <c r="BJ396" i="202"/>
  <c r="BK396" i="202"/>
  <c r="BL396" i="202"/>
  <c r="BM396" i="202"/>
  <c r="BN396" i="202"/>
  <c r="BO396" i="202"/>
  <c r="BP396" i="202"/>
  <c r="BQ396" i="202"/>
  <c r="BR396" i="202"/>
  <c r="BS396" i="202"/>
  <c r="A397" i="202"/>
  <c r="B397" i="202"/>
  <c r="C397" i="202"/>
  <c r="D397" i="202"/>
  <c r="E397" i="202"/>
  <c r="F397" i="202"/>
  <c r="G397" i="202"/>
  <c r="H397" i="202"/>
  <c r="I397" i="202"/>
  <c r="J397" i="202"/>
  <c r="K397" i="202"/>
  <c r="L397" i="202"/>
  <c r="M397" i="202"/>
  <c r="N397" i="202"/>
  <c r="O397" i="202"/>
  <c r="P397" i="202"/>
  <c r="Q397" i="202"/>
  <c r="R397" i="202"/>
  <c r="S397" i="202"/>
  <c r="T397" i="202"/>
  <c r="U397" i="202"/>
  <c r="V397" i="202"/>
  <c r="W397" i="202"/>
  <c r="AA397" i="202"/>
  <c r="AB397" i="202"/>
  <c r="AC397" i="202"/>
  <c r="AD397" i="202"/>
  <c r="AE397" i="202"/>
  <c r="AF397" i="202"/>
  <c r="AG397" i="202"/>
  <c r="AH397" i="202"/>
  <c r="AI397" i="202"/>
  <c r="AJ397" i="202"/>
  <c r="AK397" i="202"/>
  <c r="AL397" i="202"/>
  <c r="AM397" i="202"/>
  <c r="AN397" i="202"/>
  <c r="AO397" i="202"/>
  <c r="AP397" i="202"/>
  <c r="AQ397" i="202"/>
  <c r="AR397" i="202"/>
  <c r="AS397" i="202"/>
  <c r="AT397" i="202"/>
  <c r="AU397" i="202"/>
  <c r="AV397" i="202"/>
  <c r="AW397" i="202"/>
  <c r="AX397" i="202"/>
  <c r="AY397" i="202"/>
  <c r="AZ397" i="202"/>
  <c r="BA397" i="202"/>
  <c r="BB397" i="202"/>
  <c r="BC397" i="202"/>
  <c r="BD397" i="202"/>
  <c r="BE397" i="202"/>
  <c r="BF397" i="202"/>
  <c r="BG397" i="202"/>
  <c r="BH397" i="202"/>
  <c r="BI397" i="202"/>
  <c r="BJ397" i="202"/>
  <c r="BK397" i="202"/>
  <c r="BL397" i="202"/>
  <c r="BM397" i="202"/>
  <c r="BN397" i="202"/>
  <c r="BO397" i="202"/>
  <c r="BP397" i="202"/>
  <c r="BQ397" i="202"/>
  <c r="BR397" i="202"/>
  <c r="BS397" i="202"/>
  <c r="A398" i="202"/>
  <c r="B398" i="202"/>
  <c r="C398" i="202"/>
  <c r="D398" i="202"/>
  <c r="E398" i="202"/>
  <c r="F398" i="202"/>
  <c r="G398" i="202"/>
  <c r="H398" i="202"/>
  <c r="I398" i="202"/>
  <c r="J398" i="202"/>
  <c r="K398" i="202"/>
  <c r="L398" i="202"/>
  <c r="M398" i="202"/>
  <c r="N398" i="202"/>
  <c r="O398" i="202"/>
  <c r="P398" i="202"/>
  <c r="Q398" i="202"/>
  <c r="R398" i="202"/>
  <c r="S398" i="202"/>
  <c r="T398" i="202"/>
  <c r="U398" i="202"/>
  <c r="V398" i="202"/>
  <c r="W398" i="202"/>
  <c r="AA398" i="202"/>
  <c r="AB398" i="202"/>
  <c r="AC398" i="202"/>
  <c r="AD398" i="202"/>
  <c r="AE398" i="202"/>
  <c r="AF398" i="202"/>
  <c r="AG398" i="202"/>
  <c r="AH398" i="202"/>
  <c r="AI398" i="202"/>
  <c r="AJ398" i="202"/>
  <c r="AK398" i="202"/>
  <c r="AL398" i="202"/>
  <c r="AM398" i="202"/>
  <c r="AN398" i="202"/>
  <c r="AO398" i="202"/>
  <c r="AP398" i="202"/>
  <c r="AQ398" i="202"/>
  <c r="AR398" i="202"/>
  <c r="AS398" i="202"/>
  <c r="AT398" i="202"/>
  <c r="AU398" i="202"/>
  <c r="AV398" i="202"/>
  <c r="AW398" i="202"/>
  <c r="AX398" i="202"/>
  <c r="AY398" i="202"/>
  <c r="AZ398" i="202"/>
  <c r="BA398" i="202"/>
  <c r="BB398" i="202"/>
  <c r="BC398" i="202"/>
  <c r="BD398" i="202"/>
  <c r="BE398" i="202"/>
  <c r="BF398" i="202"/>
  <c r="BG398" i="202"/>
  <c r="BH398" i="202"/>
  <c r="BI398" i="202"/>
  <c r="BJ398" i="202"/>
  <c r="BK398" i="202"/>
  <c r="BL398" i="202"/>
  <c r="BM398" i="202"/>
  <c r="BN398" i="202"/>
  <c r="BO398" i="202"/>
  <c r="BP398" i="202"/>
  <c r="BQ398" i="202"/>
  <c r="BR398" i="202"/>
  <c r="BS398" i="202"/>
  <c r="A399" i="202"/>
  <c r="B399" i="202"/>
  <c r="C399" i="202"/>
  <c r="D399" i="202"/>
  <c r="E399" i="202"/>
  <c r="F399" i="202"/>
  <c r="G399" i="202"/>
  <c r="H399" i="202"/>
  <c r="I399" i="202"/>
  <c r="J399" i="202"/>
  <c r="K399" i="202"/>
  <c r="L399" i="202"/>
  <c r="M399" i="202"/>
  <c r="N399" i="202"/>
  <c r="O399" i="202"/>
  <c r="P399" i="202"/>
  <c r="Q399" i="202"/>
  <c r="R399" i="202"/>
  <c r="S399" i="202"/>
  <c r="T399" i="202"/>
  <c r="U399" i="202"/>
  <c r="V399" i="202"/>
  <c r="W399" i="202"/>
  <c r="AA399" i="202"/>
  <c r="AB399" i="202"/>
  <c r="AC399" i="202"/>
  <c r="AD399" i="202"/>
  <c r="AE399" i="202"/>
  <c r="AF399" i="202"/>
  <c r="AG399" i="202"/>
  <c r="AH399" i="202"/>
  <c r="AI399" i="202"/>
  <c r="AJ399" i="202"/>
  <c r="AK399" i="202"/>
  <c r="AL399" i="202"/>
  <c r="AM399" i="202"/>
  <c r="AN399" i="202"/>
  <c r="AO399" i="202"/>
  <c r="AP399" i="202"/>
  <c r="AQ399" i="202"/>
  <c r="AR399" i="202"/>
  <c r="AS399" i="202"/>
  <c r="AT399" i="202"/>
  <c r="AU399" i="202"/>
  <c r="AV399" i="202"/>
  <c r="AW399" i="202"/>
  <c r="AX399" i="202"/>
  <c r="AY399" i="202"/>
  <c r="AZ399" i="202"/>
  <c r="BA399" i="202"/>
  <c r="BB399" i="202"/>
  <c r="BC399" i="202"/>
  <c r="BD399" i="202"/>
  <c r="BE399" i="202"/>
  <c r="BF399" i="202"/>
  <c r="BG399" i="202"/>
  <c r="BH399" i="202"/>
  <c r="BI399" i="202"/>
  <c r="BJ399" i="202"/>
  <c r="BK399" i="202"/>
  <c r="BL399" i="202"/>
  <c r="BM399" i="202"/>
  <c r="BN399" i="202"/>
  <c r="BO399" i="202"/>
  <c r="BP399" i="202"/>
  <c r="BQ399" i="202"/>
  <c r="BR399" i="202"/>
  <c r="BS399" i="202"/>
  <c r="A400" i="202"/>
  <c r="B400" i="202"/>
  <c r="C400" i="202"/>
  <c r="D400" i="202"/>
  <c r="E400" i="202"/>
  <c r="F400" i="202"/>
  <c r="G400" i="202"/>
  <c r="H400" i="202"/>
  <c r="I400" i="202"/>
  <c r="J400" i="202"/>
  <c r="K400" i="202"/>
  <c r="L400" i="202"/>
  <c r="M400" i="202"/>
  <c r="N400" i="202"/>
  <c r="O400" i="202"/>
  <c r="P400" i="202"/>
  <c r="Q400" i="202"/>
  <c r="R400" i="202"/>
  <c r="S400" i="202"/>
  <c r="T400" i="202"/>
  <c r="U400" i="202"/>
  <c r="V400" i="202"/>
  <c r="W400" i="202"/>
  <c r="AA400" i="202"/>
  <c r="AB400" i="202"/>
  <c r="AC400" i="202"/>
  <c r="AD400" i="202"/>
  <c r="AE400" i="202"/>
  <c r="AF400" i="202"/>
  <c r="AG400" i="202"/>
  <c r="AH400" i="202"/>
  <c r="AI400" i="202"/>
  <c r="AJ400" i="202"/>
  <c r="AK400" i="202"/>
  <c r="AL400" i="202"/>
  <c r="AM400" i="202"/>
  <c r="AN400" i="202"/>
  <c r="AO400" i="202"/>
  <c r="AP400" i="202"/>
  <c r="AQ400" i="202"/>
  <c r="AR400" i="202"/>
  <c r="AS400" i="202"/>
  <c r="AT400" i="202"/>
  <c r="AU400" i="202"/>
  <c r="AV400" i="202"/>
  <c r="AW400" i="202"/>
  <c r="AX400" i="202"/>
  <c r="AY400" i="202"/>
  <c r="AZ400" i="202"/>
  <c r="BA400" i="202"/>
  <c r="BB400" i="202"/>
  <c r="BC400" i="202"/>
  <c r="BD400" i="202"/>
  <c r="BE400" i="202"/>
  <c r="BF400" i="202"/>
  <c r="BG400" i="202"/>
  <c r="BH400" i="202"/>
  <c r="BI400" i="202"/>
  <c r="BJ400" i="202"/>
  <c r="BK400" i="202"/>
  <c r="BL400" i="202"/>
  <c r="BM400" i="202"/>
  <c r="BN400" i="202"/>
  <c r="BO400" i="202"/>
  <c r="BP400" i="202"/>
  <c r="BQ400" i="202"/>
  <c r="BR400" i="202"/>
  <c r="BS400" i="202"/>
  <c r="A401" i="202"/>
  <c r="B401" i="202"/>
  <c r="C401" i="202"/>
  <c r="D401" i="202"/>
  <c r="E401" i="202"/>
  <c r="F401" i="202"/>
  <c r="G401" i="202"/>
  <c r="H401" i="202"/>
  <c r="I401" i="202"/>
  <c r="J401" i="202"/>
  <c r="K401" i="202"/>
  <c r="L401" i="202"/>
  <c r="M401" i="202"/>
  <c r="N401" i="202"/>
  <c r="O401" i="202"/>
  <c r="P401" i="202"/>
  <c r="Q401" i="202"/>
  <c r="R401" i="202"/>
  <c r="S401" i="202"/>
  <c r="T401" i="202"/>
  <c r="U401" i="202"/>
  <c r="V401" i="202"/>
  <c r="W401" i="202"/>
  <c r="AA401" i="202"/>
  <c r="AB401" i="202"/>
  <c r="AC401" i="202"/>
  <c r="AD401" i="202"/>
  <c r="AE401" i="202"/>
  <c r="AF401" i="202"/>
  <c r="AG401" i="202"/>
  <c r="AH401" i="202"/>
  <c r="AI401" i="202"/>
  <c r="AJ401" i="202"/>
  <c r="AK401" i="202"/>
  <c r="AL401" i="202"/>
  <c r="AM401" i="202"/>
  <c r="AN401" i="202"/>
  <c r="AO401" i="202"/>
  <c r="AP401" i="202"/>
  <c r="AQ401" i="202"/>
  <c r="AR401" i="202"/>
  <c r="AS401" i="202"/>
  <c r="AT401" i="202"/>
  <c r="AU401" i="202"/>
  <c r="AV401" i="202"/>
  <c r="AW401" i="202"/>
  <c r="AX401" i="202"/>
  <c r="AY401" i="202"/>
  <c r="AZ401" i="202"/>
  <c r="BA401" i="202"/>
  <c r="BB401" i="202"/>
  <c r="BC401" i="202"/>
  <c r="BD401" i="202"/>
  <c r="BE401" i="202"/>
  <c r="BF401" i="202"/>
  <c r="BG401" i="202"/>
  <c r="BH401" i="202"/>
  <c r="BI401" i="202"/>
  <c r="BJ401" i="202"/>
  <c r="BK401" i="202"/>
  <c r="BL401" i="202"/>
  <c r="BM401" i="202"/>
  <c r="BN401" i="202"/>
  <c r="BO401" i="202"/>
  <c r="BP401" i="202"/>
  <c r="BQ401" i="202"/>
  <c r="BR401" i="202"/>
  <c r="BS401" i="202"/>
  <c r="A402" i="202"/>
  <c r="B402" i="202"/>
  <c r="C402" i="202"/>
  <c r="D402" i="202"/>
  <c r="E402" i="202"/>
  <c r="F402" i="202"/>
  <c r="G402" i="202"/>
  <c r="H402" i="202"/>
  <c r="I402" i="202"/>
  <c r="J402" i="202"/>
  <c r="K402" i="202"/>
  <c r="L402" i="202"/>
  <c r="M402" i="202"/>
  <c r="N402" i="202"/>
  <c r="O402" i="202"/>
  <c r="P402" i="202"/>
  <c r="Q402" i="202"/>
  <c r="R402" i="202"/>
  <c r="S402" i="202"/>
  <c r="T402" i="202"/>
  <c r="U402" i="202"/>
  <c r="V402" i="202"/>
  <c r="W402" i="202"/>
  <c r="AA402" i="202"/>
  <c r="AB402" i="202"/>
  <c r="AC402" i="202"/>
  <c r="AD402" i="202"/>
  <c r="AE402" i="202"/>
  <c r="AF402" i="202"/>
  <c r="AG402" i="202"/>
  <c r="AH402" i="202"/>
  <c r="AI402" i="202"/>
  <c r="AJ402" i="202"/>
  <c r="AK402" i="202"/>
  <c r="AL402" i="202"/>
  <c r="AM402" i="202"/>
  <c r="AN402" i="202"/>
  <c r="AO402" i="202"/>
  <c r="AP402" i="202"/>
  <c r="AQ402" i="202"/>
  <c r="AR402" i="202"/>
  <c r="AS402" i="202"/>
  <c r="AT402" i="202"/>
  <c r="AU402" i="202"/>
  <c r="AV402" i="202"/>
  <c r="AW402" i="202"/>
  <c r="AX402" i="202"/>
  <c r="AY402" i="202"/>
  <c r="AZ402" i="202"/>
  <c r="BA402" i="202"/>
  <c r="BB402" i="202"/>
  <c r="BC402" i="202"/>
  <c r="BD402" i="202"/>
  <c r="BE402" i="202"/>
  <c r="BF402" i="202"/>
  <c r="BG402" i="202"/>
  <c r="BH402" i="202"/>
  <c r="BI402" i="202"/>
  <c r="BJ402" i="202"/>
  <c r="BK402" i="202"/>
  <c r="BL402" i="202"/>
  <c r="BM402" i="202"/>
  <c r="BN402" i="202"/>
  <c r="BO402" i="202"/>
  <c r="BP402" i="202"/>
  <c r="BQ402" i="202"/>
  <c r="BR402" i="202"/>
  <c r="BS402" i="202"/>
  <c r="A403" i="202"/>
  <c r="B403" i="202"/>
  <c r="C403" i="202"/>
  <c r="D403" i="202"/>
  <c r="E403" i="202"/>
  <c r="F403" i="202"/>
  <c r="G403" i="202"/>
  <c r="H403" i="202"/>
  <c r="I403" i="202"/>
  <c r="J403" i="202"/>
  <c r="K403" i="202"/>
  <c r="L403" i="202"/>
  <c r="M403" i="202"/>
  <c r="N403" i="202"/>
  <c r="O403" i="202"/>
  <c r="P403" i="202"/>
  <c r="Q403" i="202"/>
  <c r="R403" i="202"/>
  <c r="S403" i="202"/>
  <c r="T403" i="202"/>
  <c r="U403" i="202"/>
  <c r="V403" i="202"/>
  <c r="W403" i="202"/>
  <c r="AA403" i="202"/>
  <c r="AB403" i="202"/>
  <c r="AC403" i="202"/>
  <c r="AD403" i="202"/>
  <c r="AE403" i="202"/>
  <c r="AF403" i="202"/>
  <c r="AG403" i="202"/>
  <c r="AH403" i="202"/>
  <c r="AI403" i="202"/>
  <c r="AJ403" i="202"/>
  <c r="AK403" i="202"/>
  <c r="AL403" i="202"/>
  <c r="AM403" i="202"/>
  <c r="AN403" i="202"/>
  <c r="AO403" i="202"/>
  <c r="AP403" i="202"/>
  <c r="AQ403" i="202"/>
  <c r="AR403" i="202"/>
  <c r="AS403" i="202"/>
  <c r="AT403" i="202"/>
  <c r="AU403" i="202"/>
  <c r="AV403" i="202"/>
  <c r="AW403" i="202"/>
  <c r="AX403" i="202"/>
  <c r="AY403" i="202"/>
  <c r="AZ403" i="202"/>
  <c r="BA403" i="202"/>
  <c r="BB403" i="202"/>
  <c r="BC403" i="202"/>
  <c r="BD403" i="202"/>
  <c r="BE403" i="202"/>
  <c r="BF403" i="202"/>
  <c r="BG403" i="202"/>
  <c r="BH403" i="202"/>
  <c r="BI403" i="202"/>
  <c r="BJ403" i="202"/>
  <c r="BK403" i="202"/>
  <c r="BL403" i="202"/>
  <c r="BM403" i="202"/>
  <c r="BN403" i="202"/>
  <c r="BO403" i="202"/>
  <c r="BP403" i="202"/>
  <c r="BQ403" i="202"/>
  <c r="BR403" i="202"/>
  <c r="BS403" i="202"/>
  <c r="A404" i="202"/>
  <c r="B404" i="202"/>
  <c r="C404" i="202"/>
  <c r="D404" i="202"/>
  <c r="E404" i="202"/>
  <c r="F404" i="202"/>
  <c r="G404" i="202"/>
  <c r="H404" i="202"/>
  <c r="I404" i="202"/>
  <c r="J404" i="202"/>
  <c r="K404" i="202"/>
  <c r="L404" i="202"/>
  <c r="M404" i="202"/>
  <c r="N404" i="202"/>
  <c r="O404" i="202"/>
  <c r="P404" i="202"/>
  <c r="Q404" i="202"/>
  <c r="R404" i="202"/>
  <c r="S404" i="202"/>
  <c r="T404" i="202"/>
  <c r="U404" i="202"/>
  <c r="V404" i="202"/>
  <c r="W404" i="202"/>
  <c r="AA404" i="202"/>
  <c r="AB404" i="202"/>
  <c r="AC404" i="202"/>
  <c r="AD404" i="202"/>
  <c r="AE404" i="202"/>
  <c r="AF404" i="202"/>
  <c r="AG404" i="202"/>
  <c r="AH404" i="202"/>
  <c r="AI404" i="202"/>
  <c r="AJ404" i="202"/>
  <c r="AK404" i="202"/>
  <c r="AL404" i="202"/>
  <c r="AM404" i="202"/>
  <c r="AN404" i="202"/>
  <c r="AO404" i="202"/>
  <c r="AP404" i="202"/>
  <c r="AQ404" i="202"/>
  <c r="AR404" i="202"/>
  <c r="AS404" i="202"/>
  <c r="AT404" i="202"/>
  <c r="AU404" i="202"/>
  <c r="AV404" i="202"/>
  <c r="AW404" i="202"/>
  <c r="AX404" i="202"/>
  <c r="AY404" i="202"/>
  <c r="AZ404" i="202"/>
  <c r="BA404" i="202"/>
  <c r="BB404" i="202"/>
  <c r="BC404" i="202"/>
  <c r="BD404" i="202"/>
  <c r="BE404" i="202"/>
  <c r="BF404" i="202"/>
  <c r="BG404" i="202"/>
  <c r="BH404" i="202"/>
  <c r="BI404" i="202"/>
  <c r="BJ404" i="202"/>
  <c r="BK404" i="202"/>
  <c r="BL404" i="202"/>
  <c r="BM404" i="202"/>
  <c r="BN404" i="202"/>
  <c r="BO404" i="202"/>
  <c r="BP404" i="202"/>
  <c r="BQ404" i="202"/>
  <c r="BR404" i="202"/>
  <c r="BS404" i="202"/>
  <c r="A405" i="202"/>
  <c r="B405" i="202"/>
  <c r="C405" i="202"/>
  <c r="D405" i="202"/>
  <c r="E405" i="202"/>
  <c r="F405" i="202"/>
  <c r="G405" i="202"/>
  <c r="H405" i="202"/>
  <c r="I405" i="202"/>
  <c r="J405" i="202"/>
  <c r="K405" i="202"/>
  <c r="L405" i="202"/>
  <c r="M405" i="202"/>
  <c r="N405" i="202"/>
  <c r="O405" i="202"/>
  <c r="P405" i="202"/>
  <c r="Q405" i="202"/>
  <c r="R405" i="202"/>
  <c r="S405" i="202"/>
  <c r="T405" i="202"/>
  <c r="U405" i="202"/>
  <c r="V405" i="202"/>
  <c r="W405" i="202"/>
  <c r="AA405" i="202"/>
  <c r="AB405" i="202"/>
  <c r="AC405" i="202"/>
  <c r="AD405" i="202"/>
  <c r="AE405" i="202"/>
  <c r="AF405" i="202"/>
  <c r="AG405" i="202"/>
  <c r="AH405" i="202"/>
  <c r="AI405" i="202"/>
  <c r="AJ405" i="202"/>
  <c r="AK405" i="202"/>
  <c r="AL405" i="202"/>
  <c r="AM405" i="202"/>
  <c r="AN405" i="202"/>
  <c r="AO405" i="202"/>
  <c r="AP405" i="202"/>
  <c r="AQ405" i="202"/>
  <c r="AR405" i="202"/>
  <c r="AS405" i="202"/>
  <c r="AT405" i="202"/>
  <c r="AU405" i="202"/>
  <c r="AV405" i="202"/>
  <c r="AW405" i="202"/>
  <c r="AX405" i="202"/>
  <c r="AY405" i="202"/>
  <c r="AZ405" i="202"/>
  <c r="BA405" i="202"/>
  <c r="BB405" i="202"/>
  <c r="BC405" i="202"/>
  <c r="BD405" i="202"/>
  <c r="BE405" i="202"/>
  <c r="BF405" i="202"/>
  <c r="BG405" i="202"/>
  <c r="BH405" i="202"/>
  <c r="BI405" i="202"/>
  <c r="BJ405" i="202"/>
  <c r="BK405" i="202"/>
  <c r="BL405" i="202"/>
  <c r="BM405" i="202"/>
  <c r="BN405" i="202"/>
  <c r="BO405" i="202"/>
  <c r="BP405" i="202"/>
  <c r="BQ405" i="202"/>
  <c r="BR405" i="202"/>
  <c r="BS405" i="202"/>
  <c r="A406" i="202"/>
  <c r="B406" i="202"/>
  <c r="C406" i="202"/>
  <c r="D406" i="202"/>
  <c r="E406" i="202"/>
  <c r="F406" i="202"/>
  <c r="G406" i="202"/>
  <c r="H406" i="202"/>
  <c r="I406" i="202"/>
  <c r="J406" i="202"/>
  <c r="K406" i="202"/>
  <c r="L406" i="202"/>
  <c r="M406" i="202"/>
  <c r="N406" i="202"/>
  <c r="O406" i="202"/>
  <c r="P406" i="202"/>
  <c r="Q406" i="202"/>
  <c r="R406" i="202"/>
  <c r="S406" i="202"/>
  <c r="T406" i="202"/>
  <c r="U406" i="202"/>
  <c r="V406" i="202"/>
  <c r="W406" i="202"/>
  <c r="AA406" i="202"/>
  <c r="AB406" i="202"/>
  <c r="AC406" i="202"/>
  <c r="AD406" i="202"/>
  <c r="AE406" i="202"/>
  <c r="AF406" i="202"/>
  <c r="AG406" i="202"/>
  <c r="AH406" i="202"/>
  <c r="AI406" i="202"/>
  <c r="AJ406" i="202"/>
  <c r="AK406" i="202"/>
  <c r="AL406" i="202"/>
  <c r="AM406" i="202"/>
  <c r="AN406" i="202"/>
  <c r="AO406" i="202"/>
  <c r="AP406" i="202"/>
  <c r="AQ406" i="202"/>
  <c r="AR406" i="202"/>
  <c r="AS406" i="202"/>
  <c r="AT406" i="202"/>
  <c r="AU406" i="202"/>
  <c r="AV406" i="202"/>
  <c r="AW406" i="202"/>
  <c r="AX406" i="202"/>
  <c r="AY406" i="202"/>
  <c r="AZ406" i="202"/>
  <c r="BA406" i="202"/>
  <c r="BB406" i="202"/>
  <c r="BC406" i="202"/>
  <c r="BD406" i="202"/>
  <c r="BE406" i="202"/>
  <c r="BF406" i="202"/>
  <c r="BG406" i="202"/>
  <c r="BH406" i="202"/>
  <c r="BI406" i="202"/>
  <c r="BJ406" i="202"/>
  <c r="BK406" i="202"/>
  <c r="BL406" i="202"/>
  <c r="BM406" i="202"/>
  <c r="BN406" i="202"/>
  <c r="BO406" i="202"/>
  <c r="BP406" i="202"/>
  <c r="BQ406" i="202"/>
  <c r="BR406" i="202"/>
  <c r="BS406" i="202"/>
  <c r="A407" i="202"/>
  <c r="B407" i="202"/>
  <c r="C407" i="202"/>
  <c r="D407" i="202"/>
  <c r="E407" i="202"/>
  <c r="F407" i="202"/>
  <c r="G407" i="202"/>
  <c r="H407" i="202"/>
  <c r="I407" i="202"/>
  <c r="J407" i="202"/>
  <c r="K407" i="202"/>
  <c r="L407" i="202"/>
  <c r="M407" i="202"/>
  <c r="N407" i="202"/>
  <c r="O407" i="202"/>
  <c r="P407" i="202"/>
  <c r="Q407" i="202"/>
  <c r="R407" i="202"/>
  <c r="S407" i="202"/>
  <c r="T407" i="202"/>
  <c r="U407" i="202"/>
  <c r="V407" i="202"/>
  <c r="W407" i="202"/>
  <c r="AA407" i="202"/>
  <c r="AB407" i="202"/>
  <c r="AC407" i="202"/>
  <c r="AD407" i="202"/>
  <c r="AE407" i="202"/>
  <c r="AF407" i="202"/>
  <c r="AG407" i="202"/>
  <c r="AH407" i="202"/>
  <c r="AI407" i="202"/>
  <c r="AJ407" i="202"/>
  <c r="AK407" i="202"/>
  <c r="AL407" i="202"/>
  <c r="AM407" i="202"/>
  <c r="AN407" i="202"/>
  <c r="AO407" i="202"/>
  <c r="AP407" i="202"/>
  <c r="AQ407" i="202"/>
  <c r="AR407" i="202"/>
  <c r="AS407" i="202"/>
  <c r="AT407" i="202"/>
  <c r="AU407" i="202"/>
  <c r="AV407" i="202"/>
  <c r="AW407" i="202"/>
  <c r="AX407" i="202"/>
  <c r="AY407" i="202"/>
  <c r="AZ407" i="202"/>
  <c r="BA407" i="202"/>
  <c r="BB407" i="202"/>
  <c r="BC407" i="202"/>
  <c r="BD407" i="202"/>
  <c r="BE407" i="202"/>
  <c r="BF407" i="202"/>
  <c r="BG407" i="202"/>
  <c r="BH407" i="202"/>
  <c r="BI407" i="202"/>
  <c r="BJ407" i="202"/>
  <c r="BK407" i="202"/>
  <c r="BL407" i="202"/>
  <c r="BM407" i="202"/>
  <c r="BN407" i="202"/>
  <c r="BO407" i="202"/>
  <c r="BP407" i="202"/>
  <c r="BQ407" i="202"/>
  <c r="BR407" i="202"/>
  <c r="BS407" i="202"/>
  <c r="A408" i="202"/>
  <c r="B408" i="202"/>
  <c r="C408" i="202"/>
  <c r="D408" i="202"/>
  <c r="E408" i="202"/>
  <c r="F408" i="202"/>
  <c r="G408" i="202"/>
  <c r="H408" i="202"/>
  <c r="I408" i="202"/>
  <c r="J408" i="202"/>
  <c r="K408" i="202"/>
  <c r="L408" i="202"/>
  <c r="M408" i="202"/>
  <c r="N408" i="202"/>
  <c r="O408" i="202"/>
  <c r="P408" i="202"/>
  <c r="Q408" i="202"/>
  <c r="R408" i="202"/>
  <c r="S408" i="202"/>
  <c r="T408" i="202"/>
  <c r="U408" i="202"/>
  <c r="V408" i="202"/>
  <c r="W408" i="202"/>
  <c r="AA408" i="202"/>
  <c r="AB408" i="202"/>
  <c r="AC408" i="202"/>
  <c r="AD408" i="202"/>
  <c r="AE408" i="202"/>
  <c r="AF408" i="202"/>
  <c r="AG408" i="202"/>
  <c r="AH408" i="202"/>
  <c r="AI408" i="202"/>
  <c r="AJ408" i="202"/>
  <c r="AK408" i="202"/>
  <c r="AL408" i="202"/>
  <c r="AM408" i="202"/>
  <c r="AN408" i="202"/>
  <c r="AO408" i="202"/>
  <c r="AP408" i="202"/>
  <c r="AQ408" i="202"/>
  <c r="AR408" i="202"/>
  <c r="AS408" i="202"/>
  <c r="AT408" i="202"/>
  <c r="AU408" i="202"/>
  <c r="AV408" i="202"/>
  <c r="AW408" i="202"/>
  <c r="AX408" i="202"/>
  <c r="AY408" i="202"/>
  <c r="AZ408" i="202"/>
  <c r="BA408" i="202"/>
  <c r="BB408" i="202"/>
  <c r="BC408" i="202"/>
  <c r="BD408" i="202"/>
  <c r="BE408" i="202"/>
  <c r="BF408" i="202"/>
  <c r="BG408" i="202"/>
  <c r="BH408" i="202"/>
  <c r="BI408" i="202"/>
  <c r="BJ408" i="202"/>
  <c r="BK408" i="202"/>
  <c r="BL408" i="202"/>
  <c r="BM408" i="202"/>
  <c r="BN408" i="202"/>
  <c r="BO408" i="202"/>
  <c r="BP408" i="202"/>
  <c r="BQ408" i="202"/>
  <c r="BR408" i="202"/>
  <c r="BS408" i="202"/>
  <c r="A409" i="202"/>
  <c r="B409" i="202"/>
  <c r="C409" i="202"/>
  <c r="D409" i="202"/>
  <c r="E409" i="202"/>
  <c r="F409" i="202"/>
  <c r="G409" i="202"/>
  <c r="H409" i="202"/>
  <c r="I409" i="202"/>
  <c r="J409" i="202"/>
  <c r="K409" i="202"/>
  <c r="L409" i="202"/>
  <c r="M409" i="202"/>
  <c r="N409" i="202"/>
  <c r="O409" i="202"/>
  <c r="P409" i="202"/>
  <c r="Q409" i="202"/>
  <c r="R409" i="202"/>
  <c r="S409" i="202"/>
  <c r="T409" i="202"/>
  <c r="U409" i="202"/>
  <c r="V409" i="202"/>
  <c r="W409" i="202"/>
  <c r="AA409" i="202"/>
  <c r="AB409" i="202"/>
  <c r="AC409" i="202"/>
  <c r="AD409" i="202"/>
  <c r="AE409" i="202"/>
  <c r="AF409" i="202"/>
  <c r="AG409" i="202"/>
  <c r="AH409" i="202"/>
  <c r="AI409" i="202"/>
  <c r="AJ409" i="202"/>
  <c r="AK409" i="202"/>
  <c r="AL409" i="202"/>
  <c r="AM409" i="202"/>
  <c r="AN409" i="202"/>
  <c r="AO409" i="202"/>
  <c r="AP409" i="202"/>
  <c r="AQ409" i="202"/>
  <c r="AR409" i="202"/>
  <c r="AS409" i="202"/>
  <c r="AT409" i="202"/>
  <c r="AU409" i="202"/>
  <c r="AV409" i="202"/>
  <c r="AW409" i="202"/>
  <c r="AX409" i="202"/>
  <c r="AY409" i="202"/>
  <c r="AZ409" i="202"/>
  <c r="BA409" i="202"/>
  <c r="BB409" i="202"/>
  <c r="BC409" i="202"/>
  <c r="BD409" i="202"/>
  <c r="BE409" i="202"/>
  <c r="BF409" i="202"/>
  <c r="BG409" i="202"/>
  <c r="BH409" i="202"/>
  <c r="BI409" i="202"/>
  <c r="BJ409" i="202"/>
  <c r="BK409" i="202"/>
  <c r="BL409" i="202"/>
  <c r="BM409" i="202"/>
  <c r="BN409" i="202"/>
  <c r="BO409" i="202"/>
  <c r="BP409" i="202"/>
  <c r="BQ409" i="202"/>
  <c r="BR409" i="202"/>
  <c r="BS409" i="202"/>
  <c r="A410" i="202"/>
  <c r="B410" i="202"/>
  <c r="C410" i="202"/>
  <c r="D410" i="202"/>
  <c r="E410" i="202"/>
  <c r="F410" i="202"/>
  <c r="G410" i="202"/>
  <c r="H410" i="202"/>
  <c r="I410" i="202"/>
  <c r="J410" i="202"/>
  <c r="K410" i="202"/>
  <c r="L410" i="202"/>
  <c r="M410" i="202"/>
  <c r="N410" i="202"/>
  <c r="O410" i="202"/>
  <c r="P410" i="202"/>
  <c r="Q410" i="202"/>
  <c r="R410" i="202"/>
  <c r="S410" i="202"/>
  <c r="T410" i="202"/>
  <c r="U410" i="202"/>
  <c r="V410" i="202"/>
  <c r="W410" i="202"/>
  <c r="AA410" i="202"/>
  <c r="AB410" i="202"/>
  <c r="AC410" i="202"/>
  <c r="AD410" i="202"/>
  <c r="AE410" i="202"/>
  <c r="AF410" i="202"/>
  <c r="AG410" i="202"/>
  <c r="AH410" i="202"/>
  <c r="AI410" i="202"/>
  <c r="AJ410" i="202"/>
  <c r="AK410" i="202"/>
  <c r="AL410" i="202"/>
  <c r="AM410" i="202"/>
  <c r="AN410" i="202"/>
  <c r="AO410" i="202"/>
  <c r="AP410" i="202"/>
  <c r="AQ410" i="202"/>
  <c r="AR410" i="202"/>
  <c r="AS410" i="202"/>
  <c r="AT410" i="202"/>
  <c r="AU410" i="202"/>
  <c r="AV410" i="202"/>
  <c r="AW410" i="202"/>
  <c r="AX410" i="202"/>
  <c r="AY410" i="202"/>
  <c r="AZ410" i="202"/>
  <c r="BA410" i="202"/>
  <c r="BB410" i="202"/>
  <c r="BC410" i="202"/>
  <c r="BD410" i="202"/>
  <c r="BE410" i="202"/>
  <c r="BF410" i="202"/>
  <c r="BG410" i="202"/>
  <c r="BH410" i="202"/>
  <c r="BI410" i="202"/>
  <c r="BJ410" i="202"/>
  <c r="BK410" i="202"/>
  <c r="BL410" i="202"/>
  <c r="BM410" i="202"/>
  <c r="BN410" i="202"/>
  <c r="BO410" i="202"/>
  <c r="BP410" i="202"/>
  <c r="BQ410" i="202"/>
  <c r="BR410" i="202"/>
  <c r="BS410" i="202"/>
  <c r="A411" i="202"/>
  <c r="B411" i="202"/>
  <c r="C411" i="202"/>
  <c r="D411" i="202"/>
  <c r="E411" i="202"/>
  <c r="F411" i="202"/>
  <c r="G411" i="202"/>
  <c r="H411" i="202"/>
  <c r="I411" i="202"/>
  <c r="J411" i="202"/>
  <c r="K411" i="202"/>
  <c r="L411" i="202"/>
  <c r="M411" i="202"/>
  <c r="N411" i="202"/>
  <c r="O411" i="202"/>
  <c r="P411" i="202"/>
  <c r="Q411" i="202"/>
  <c r="R411" i="202"/>
  <c r="S411" i="202"/>
  <c r="T411" i="202"/>
  <c r="U411" i="202"/>
  <c r="V411" i="202"/>
  <c r="W411" i="202"/>
  <c r="AA411" i="202"/>
  <c r="AB411" i="202"/>
  <c r="AC411" i="202"/>
  <c r="AD411" i="202"/>
  <c r="AE411" i="202"/>
  <c r="AF411" i="202"/>
  <c r="AG411" i="202"/>
  <c r="AH411" i="202"/>
  <c r="AI411" i="202"/>
  <c r="AJ411" i="202"/>
  <c r="AK411" i="202"/>
  <c r="AL411" i="202"/>
  <c r="AM411" i="202"/>
  <c r="AN411" i="202"/>
  <c r="AO411" i="202"/>
  <c r="AP411" i="202"/>
  <c r="AQ411" i="202"/>
  <c r="AR411" i="202"/>
  <c r="AS411" i="202"/>
  <c r="AT411" i="202"/>
  <c r="AU411" i="202"/>
  <c r="AV411" i="202"/>
  <c r="AW411" i="202"/>
  <c r="AX411" i="202"/>
  <c r="AY411" i="202"/>
  <c r="AZ411" i="202"/>
  <c r="BA411" i="202"/>
  <c r="BB411" i="202"/>
  <c r="BC411" i="202"/>
  <c r="BD411" i="202"/>
  <c r="BE411" i="202"/>
  <c r="BF411" i="202"/>
  <c r="BG411" i="202"/>
  <c r="BH411" i="202"/>
  <c r="BI411" i="202"/>
  <c r="BJ411" i="202"/>
  <c r="BK411" i="202"/>
  <c r="BL411" i="202"/>
  <c r="BM411" i="202"/>
  <c r="BN411" i="202"/>
  <c r="BO411" i="202"/>
  <c r="BP411" i="202"/>
  <c r="BQ411" i="202"/>
  <c r="BR411" i="202"/>
  <c r="BS411" i="202"/>
  <c r="A412" i="202"/>
  <c r="B412" i="202"/>
  <c r="C412" i="202"/>
  <c r="D412" i="202"/>
  <c r="E412" i="202"/>
  <c r="F412" i="202"/>
  <c r="G412" i="202"/>
  <c r="H412" i="202"/>
  <c r="I412" i="202"/>
  <c r="J412" i="202"/>
  <c r="K412" i="202"/>
  <c r="L412" i="202"/>
  <c r="M412" i="202"/>
  <c r="N412" i="202"/>
  <c r="O412" i="202"/>
  <c r="P412" i="202"/>
  <c r="Q412" i="202"/>
  <c r="R412" i="202"/>
  <c r="S412" i="202"/>
  <c r="T412" i="202"/>
  <c r="U412" i="202"/>
  <c r="V412" i="202"/>
  <c r="W412" i="202"/>
  <c r="AA412" i="202"/>
  <c r="AB412" i="202"/>
  <c r="AC412" i="202"/>
  <c r="AD412" i="202"/>
  <c r="AE412" i="202"/>
  <c r="AF412" i="202"/>
  <c r="AG412" i="202"/>
  <c r="AH412" i="202"/>
  <c r="AI412" i="202"/>
  <c r="AJ412" i="202"/>
  <c r="AK412" i="202"/>
  <c r="AL412" i="202"/>
  <c r="AM412" i="202"/>
  <c r="AN412" i="202"/>
  <c r="AO412" i="202"/>
  <c r="AP412" i="202"/>
  <c r="AQ412" i="202"/>
  <c r="AR412" i="202"/>
  <c r="AS412" i="202"/>
  <c r="AT412" i="202"/>
  <c r="AU412" i="202"/>
  <c r="AV412" i="202"/>
  <c r="AW412" i="202"/>
  <c r="AX412" i="202"/>
  <c r="AY412" i="202"/>
  <c r="AZ412" i="202"/>
  <c r="BA412" i="202"/>
  <c r="BB412" i="202"/>
  <c r="BC412" i="202"/>
  <c r="BD412" i="202"/>
  <c r="BE412" i="202"/>
  <c r="BF412" i="202"/>
  <c r="BG412" i="202"/>
  <c r="BH412" i="202"/>
  <c r="BI412" i="202"/>
  <c r="BJ412" i="202"/>
  <c r="BK412" i="202"/>
  <c r="BL412" i="202"/>
  <c r="BM412" i="202"/>
  <c r="BN412" i="202"/>
  <c r="BO412" i="202"/>
  <c r="BP412" i="202"/>
  <c r="BQ412" i="202"/>
  <c r="BR412" i="202"/>
  <c r="BS412" i="202"/>
  <c r="A413" i="202"/>
  <c r="B413" i="202"/>
  <c r="C413" i="202"/>
  <c r="D413" i="202"/>
  <c r="E413" i="202"/>
  <c r="F413" i="202"/>
  <c r="G413" i="202"/>
  <c r="H413" i="202"/>
  <c r="I413" i="202"/>
  <c r="J413" i="202"/>
  <c r="K413" i="202"/>
  <c r="L413" i="202"/>
  <c r="M413" i="202"/>
  <c r="N413" i="202"/>
  <c r="O413" i="202"/>
  <c r="P413" i="202"/>
  <c r="Q413" i="202"/>
  <c r="R413" i="202"/>
  <c r="S413" i="202"/>
  <c r="T413" i="202"/>
  <c r="U413" i="202"/>
  <c r="V413" i="202"/>
  <c r="W413" i="202"/>
  <c r="AA413" i="202"/>
  <c r="AB413" i="202"/>
  <c r="AC413" i="202"/>
  <c r="AD413" i="202"/>
  <c r="AE413" i="202"/>
  <c r="AF413" i="202"/>
  <c r="AG413" i="202"/>
  <c r="AH413" i="202"/>
  <c r="AI413" i="202"/>
  <c r="AJ413" i="202"/>
  <c r="AK413" i="202"/>
  <c r="AL413" i="202"/>
  <c r="AM413" i="202"/>
  <c r="AN413" i="202"/>
  <c r="AO413" i="202"/>
  <c r="AP413" i="202"/>
  <c r="AQ413" i="202"/>
  <c r="AR413" i="202"/>
  <c r="AS413" i="202"/>
  <c r="AT413" i="202"/>
  <c r="AU413" i="202"/>
  <c r="AV413" i="202"/>
  <c r="AW413" i="202"/>
  <c r="AX413" i="202"/>
  <c r="AY413" i="202"/>
  <c r="AZ413" i="202"/>
  <c r="BA413" i="202"/>
  <c r="BB413" i="202"/>
  <c r="BC413" i="202"/>
  <c r="BD413" i="202"/>
  <c r="BE413" i="202"/>
  <c r="BF413" i="202"/>
  <c r="BG413" i="202"/>
  <c r="BH413" i="202"/>
  <c r="BI413" i="202"/>
  <c r="BJ413" i="202"/>
  <c r="BK413" i="202"/>
  <c r="BL413" i="202"/>
  <c r="BM413" i="202"/>
  <c r="BN413" i="202"/>
  <c r="BO413" i="202"/>
  <c r="BP413" i="202"/>
  <c r="BQ413" i="202"/>
  <c r="BR413" i="202"/>
  <c r="BS413" i="202"/>
  <c r="A414" i="202"/>
  <c r="B414" i="202"/>
  <c r="C414" i="202"/>
  <c r="D414" i="202"/>
  <c r="E414" i="202"/>
  <c r="F414" i="202"/>
  <c r="G414" i="202"/>
  <c r="H414" i="202"/>
  <c r="I414" i="202"/>
  <c r="J414" i="202"/>
  <c r="K414" i="202"/>
  <c r="L414" i="202"/>
  <c r="M414" i="202"/>
  <c r="N414" i="202"/>
  <c r="O414" i="202"/>
  <c r="P414" i="202"/>
  <c r="Q414" i="202"/>
  <c r="R414" i="202"/>
  <c r="S414" i="202"/>
  <c r="T414" i="202"/>
  <c r="U414" i="202"/>
  <c r="V414" i="202"/>
  <c r="W414" i="202"/>
  <c r="AA414" i="202"/>
  <c r="AB414" i="202"/>
  <c r="AC414" i="202"/>
  <c r="AD414" i="202"/>
  <c r="AE414" i="202"/>
  <c r="AF414" i="202"/>
  <c r="AG414" i="202"/>
  <c r="AH414" i="202"/>
  <c r="AI414" i="202"/>
  <c r="AJ414" i="202"/>
  <c r="AK414" i="202"/>
  <c r="AL414" i="202"/>
  <c r="AM414" i="202"/>
  <c r="AN414" i="202"/>
  <c r="AO414" i="202"/>
  <c r="AP414" i="202"/>
  <c r="AQ414" i="202"/>
  <c r="AR414" i="202"/>
  <c r="AS414" i="202"/>
  <c r="AT414" i="202"/>
  <c r="AU414" i="202"/>
  <c r="AV414" i="202"/>
  <c r="AW414" i="202"/>
  <c r="AX414" i="202"/>
  <c r="AY414" i="202"/>
  <c r="AZ414" i="202"/>
  <c r="BA414" i="202"/>
  <c r="BB414" i="202"/>
  <c r="BC414" i="202"/>
  <c r="BD414" i="202"/>
  <c r="BE414" i="202"/>
  <c r="BF414" i="202"/>
  <c r="BG414" i="202"/>
  <c r="BH414" i="202"/>
  <c r="BI414" i="202"/>
  <c r="BJ414" i="202"/>
  <c r="BK414" i="202"/>
  <c r="BL414" i="202"/>
  <c r="BM414" i="202"/>
  <c r="BN414" i="202"/>
  <c r="BO414" i="202"/>
  <c r="BP414" i="202"/>
  <c r="BQ414" i="202"/>
  <c r="BR414" i="202"/>
  <c r="BS414" i="202"/>
  <c r="A415" i="202"/>
  <c r="B415" i="202"/>
  <c r="C415" i="202"/>
  <c r="D415" i="202"/>
  <c r="E415" i="202"/>
  <c r="F415" i="202"/>
  <c r="G415" i="202"/>
  <c r="H415" i="202"/>
  <c r="I415" i="202"/>
  <c r="J415" i="202"/>
  <c r="K415" i="202"/>
  <c r="L415" i="202"/>
  <c r="M415" i="202"/>
  <c r="N415" i="202"/>
  <c r="O415" i="202"/>
  <c r="P415" i="202"/>
  <c r="Q415" i="202"/>
  <c r="R415" i="202"/>
  <c r="S415" i="202"/>
  <c r="T415" i="202"/>
  <c r="U415" i="202"/>
  <c r="V415" i="202"/>
  <c r="W415" i="202"/>
  <c r="AA415" i="202"/>
  <c r="AB415" i="202"/>
  <c r="AC415" i="202"/>
  <c r="AD415" i="202"/>
  <c r="AE415" i="202"/>
  <c r="AF415" i="202"/>
  <c r="AG415" i="202"/>
  <c r="AH415" i="202"/>
  <c r="AI415" i="202"/>
  <c r="AJ415" i="202"/>
  <c r="AK415" i="202"/>
  <c r="AL415" i="202"/>
  <c r="AM415" i="202"/>
  <c r="AN415" i="202"/>
  <c r="AO415" i="202"/>
  <c r="AP415" i="202"/>
  <c r="AQ415" i="202"/>
  <c r="AR415" i="202"/>
  <c r="AS415" i="202"/>
  <c r="AT415" i="202"/>
  <c r="AU415" i="202"/>
  <c r="AV415" i="202"/>
  <c r="AW415" i="202"/>
  <c r="AX415" i="202"/>
  <c r="AY415" i="202"/>
  <c r="AZ415" i="202"/>
  <c r="BA415" i="202"/>
  <c r="BB415" i="202"/>
  <c r="BC415" i="202"/>
  <c r="BD415" i="202"/>
  <c r="BE415" i="202"/>
  <c r="BF415" i="202"/>
  <c r="BG415" i="202"/>
  <c r="BH415" i="202"/>
  <c r="BI415" i="202"/>
  <c r="BJ415" i="202"/>
  <c r="BK415" i="202"/>
  <c r="BL415" i="202"/>
  <c r="BM415" i="202"/>
  <c r="BN415" i="202"/>
  <c r="BO415" i="202"/>
  <c r="BP415" i="202"/>
  <c r="BQ415" i="202"/>
  <c r="BR415" i="202"/>
  <c r="BS415" i="202"/>
  <c r="A416" i="202"/>
  <c r="B416" i="202"/>
  <c r="C416" i="202"/>
  <c r="D416" i="202"/>
  <c r="E416" i="202"/>
  <c r="F416" i="202"/>
  <c r="G416" i="202"/>
  <c r="H416" i="202"/>
  <c r="I416" i="202"/>
  <c r="J416" i="202"/>
  <c r="K416" i="202"/>
  <c r="L416" i="202"/>
  <c r="M416" i="202"/>
  <c r="N416" i="202"/>
  <c r="O416" i="202"/>
  <c r="P416" i="202"/>
  <c r="Q416" i="202"/>
  <c r="R416" i="202"/>
  <c r="S416" i="202"/>
  <c r="T416" i="202"/>
  <c r="U416" i="202"/>
  <c r="V416" i="202"/>
  <c r="W416" i="202"/>
  <c r="AA416" i="202"/>
  <c r="AB416" i="202"/>
  <c r="AC416" i="202"/>
  <c r="AD416" i="202"/>
  <c r="AE416" i="202"/>
  <c r="AF416" i="202"/>
  <c r="AG416" i="202"/>
  <c r="AH416" i="202"/>
  <c r="AI416" i="202"/>
  <c r="AJ416" i="202"/>
  <c r="AK416" i="202"/>
  <c r="AL416" i="202"/>
  <c r="AM416" i="202"/>
  <c r="AN416" i="202"/>
  <c r="AO416" i="202"/>
  <c r="AP416" i="202"/>
  <c r="AQ416" i="202"/>
  <c r="AR416" i="202"/>
  <c r="AS416" i="202"/>
  <c r="AT416" i="202"/>
  <c r="AU416" i="202"/>
  <c r="AV416" i="202"/>
  <c r="AW416" i="202"/>
  <c r="AX416" i="202"/>
  <c r="AY416" i="202"/>
  <c r="AZ416" i="202"/>
  <c r="BA416" i="202"/>
  <c r="BB416" i="202"/>
  <c r="BC416" i="202"/>
  <c r="BD416" i="202"/>
  <c r="BE416" i="202"/>
  <c r="BF416" i="202"/>
  <c r="BG416" i="202"/>
  <c r="BH416" i="202"/>
  <c r="BI416" i="202"/>
  <c r="BJ416" i="202"/>
  <c r="BK416" i="202"/>
  <c r="BL416" i="202"/>
  <c r="BM416" i="202"/>
  <c r="BN416" i="202"/>
  <c r="BO416" i="202"/>
  <c r="BP416" i="202"/>
  <c r="BQ416" i="202"/>
  <c r="BR416" i="202"/>
  <c r="BS416" i="202"/>
  <c r="A417" i="202"/>
  <c r="B417" i="202"/>
  <c r="C417" i="202"/>
  <c r="D417" i="202"/>
  <c r="E417" i="202"/>
  <c r="F417" i="202"/>
  <c r="G417" i="202"/>
  <c r="H417" i="202"/>
  <c r="I417" i="202"/>
  <c r="J417" i="202"/>
  <c r="K417" i="202"/>
  <c r="L417" i="202"/>
  <c r="M417" i="202"/>
  <c r="N417" i="202"/>
  <c r="O417" i="202"/>
  <c r="P417" i="202"/>
  <c r="Q417" i="202"/>
  <c r="R417" i="202"/>
  <c r="S417" i="202"/>
  <c r="T417" i="202"/>
  <c r="U417" i="202"/>
  <c r="V417" i="202"/>
  <c r="W417" i="202"/>
  <c r="AA417" i="202"/>
  <c r="AB417" i="202"/>
  <c r="AC417" i="202"/>
  <c r="AD417" i="202"/>
  <c r="AE417" i="202"/>
  <c r="AF417" i="202"/>
  <c r="AG417" i="202"/>
  <c r="AH417" i="202"/>
  <c r="AI417" i="202"/>
  <c r="AJ417" i="202"/>
  <c r="AK417" i="202"/>
  <c r="AL417" i="202"/>
  <c r="AM417" i="202"/>
  <c r="AN417" i="202"/>
  <c r="AO417" i="202"/>
  <c r="AP417" i="202"/>
  <c r="AQ417" i="202"/>
  <c r="AR417" i="202"/>
  <c r="AS417" i="202"/>
  <c r="AT417" i="202"/>
  <c r="AU417" i="202"/>
  <c r="AV417" i="202"/>
  <c r="AW417" i="202"/>
  <c r="AX417" i="202"/>
  <c r="AY417" i="202"/>
  <c r="AZ417" i="202"/>
  <c r="BA417" i="202"/>
  <c r="BB417" i="202"/>
  <c r="BC417" i="202"/>
  <c r="BD417" i="202"/>
  <c r="BE417" i="202"/>
  <c r="BF417" i="202"/>
  <c r="BG417" i="202"/>
  <c r="BH417" i="202"/>
  <c r="BI417" i="202"/>
  <c r="BJ417" i="202"/>
  <c r="BK417" i="202"/>
  <c r="BL417" i="202"/>
  <c r="BM417" i="202"/>
  <c r="BN417" i="202"/>
  <c r="BO417" i="202"/>
  <c r="BP417" i="202"/>
  <c r="BQ417" i="202"/>
  <c r="BR417" i="202"/>
  <c r="BS417" i="202"/>
  <c r="A418" i="202"/>
  <c r="B418" i="202"/>
  <c r="C418" i="202"/>
  <c r="D418" i="202"/>
  <c r="E418" i="202"/>
  <c r="F418" i="202"/>
  <c r="G418" i="202"/>
  <c r="H418" i="202"/>
  <c r="I418" i="202"/>
  <c r="J418" i="202"/>
  <c r="K418" i="202"/>
  <c r="L418" i="202"/>
  <c r="M418" i="202"/>
  <c r="N418" i="202"/>
  <c r="O418" i="202"/>
  <c r="P418" i="202"/>
  <c r="Q418" i="202"/>
  <c r="R418" i="202"/>
  <c r="S418" i="202"/>
  <c r="T418" i="202"/>
  <c r="U418" i="202"/>
  <c r="V418" i="202"/>
  <c r="W418" i="202"/>
  <c r="AA418" i="202"/>
  <c r="AB418" i="202"/>
  <c r="AC418" i="202"/>
  <c r="AD418" i="202"/>
  <c r="AE418" i="202"/>
  <c r="AF418" i="202"/>
  <c r="AG418" i="202"/>
  <c r="AH418" i="202"/>
  <c r="AI418" i="202"/>
  <c r="AJ418" i="202"/>
  <c r="AK418" i="202"/>
  <c r="AL418" i="202"/>
  <c r="AM418" i="202"/>
  <c r="AN418" i="202"/>
  <c r="AO418" i="202"/>
  <c r="AP418" i="202"/>
  <c r="AQ418" i="202"/>
  <c r="AR418" i="202"/>
  <c r="AS418" i="202"/>
  <c r="AT418" i="202"/>
  <c r="AU418" i="202"/>
  <c r="AV418" i="202"/>
  <c r="AW418" i="202"/>
  <c r="AX418" i="202"/>
  <c r="AY418" i="202"/>
  <c r="AZ418" i="202"/>
  <c r="BA418" i="202"/>
  <c r="BB418" i="202"/>
  <c r="BC418" i="202"/>
  <c r="BD418" i="202"/>
  <c r="BE418" i="202"/>
  <c r="BF418" i="202"/>
  <c r="BG418" i="202"/>
  <c r="BH418" i="202"/>
  <c r="BI418" i="202"/>
  <c r="BJ418" i="202"/>
  <c r="BK418" i="202"/>
  <c r="BL418" i="202"/>
  <c r="BM418" i="202"/>
  <c r="BN418" i="202"/>
  <c r="BO418" i="202"/>
  <c r="BP418" i="202"/>
  <c r="BQ418" i="202"/>
  <c r="BR418" i="202"/>
  <c r="BS418" i="202"/>
  <c r="A419" i="202"/>
  <c r="B419" i="202"/>
  <c r="C419" i="202"/>
  <c r="D419" i="202"/>
  <c r="E419" i="202"/>
  <c r="F419" i="202"/>
  <c r="G419" i="202"/>
  <c r="H419" i="202"/>
  <c r="I419" i="202"/>
  <c r="J419" i="202"/>
  <c r="K419" i="202"/>
  <c r="L419" i="202"/>
  <c r="M419" i="202"/>
  <c r="N419" i="202"/>
  <c r="O419" i="202"/>
  <c r="P419" i="202"/>
  <c r="Q419" i="202"/>
  <c r="R419" i="202"/>
  <c r="S419" i="202"/>
  <c r="T419" i="202"/>
  <c r="U419" i="202"/>
  <c r="V419" i="202"/>
  <c r="W419" i="202"/>
  <c r="AA419" i="202"/>
  <c r="AB419" i="202"/>
  <c r="AC419" i="202"/>
  <c r="AD419" i="202"/>
  <c r="AE419" i="202"/>
  <c r="AF419" i="202"/>
  <c r="AG419" i="202"/>
  <c r="AH419" i="202"/>
  <c r="AI419" i="202"/>
  <c r="AJ419" i="202"/>
  <c r="AK419" i="202"/>
  <c r="AL419" i="202"/>
  <c r="AM419" i="202"/>
  <c r="AN419" i="202"/>
  <c r="AO419" i="202"/>
  <c r="AP419" i="202"/>
  <c r="AQ419" i="202"/>
  <c r="AR419" i="202"/>
  <c r="AS419" i="202"/>
  <c r="AT419" i="202"/>
  <c r="AU419" i="202"/>
  <c r="AV419" i="202"/>
  <c r="AW419" i="202"/>
  <c r="AX419" i="202"/>
  <c r="AY419" i="202"/>
  <c r="AZ419" i="202"/>
  <c r="BA419" i="202"/>
  <c r="BB419" i="202"/>
  <c r="BC419" i="202"/>
  <c r="BD419" i="202"/>
  <c r="BE419" i="202"/>
  <c r="BF419" i="202"/>
  <c r="BG419" i="202"/>
  <c r="BH419" i="202"/>
  <c r="BI419" i="202"/>
  <c r="BJ419" i="202"/>
  <c r="BK419" i="202"/>
  <c r="BL419" i="202"/>
  <c r="BM419" i="202"/>
  <c r="BN419" i="202"/>
  <c r="BO419" i="202"/>
  <c r="BP419" i="202"/>
  <c r="BQ419" i="202"/>
  <c r="BR419" i="202"/>
  <c r="BS419" i="202"/>
  <c r="A420" i="202"/>
  <c r="B420" i="202"/>
  <c r="C420" i="202"/>
  <c r="D420" i="202"/>
  <c r="E420" i="202"/>
  <c r="F420" i="202"/>
  <c r="G420" i="202"/>
  <c r="H420" i="202"/>
  <c r="I420" i="202"/>
  <c r="J420" i="202"/>
  <c r="K420" i="202"/>
  <c r="L420" i="202"/>
  <c r="M420" i="202"/>
  <c r="N420" i="202"/>
  <c r="O420" i="202"/>
  <c r="P420" i="202"/>
  <c r="Q420" i="202"/>
  <c r="R420" i="202"/>
  <c r="S420" i="202"/>
  <c r="T420" i="202"/>
  <c r="U420" i="202"/>
  <c r="V420" i="202"/>
  <c r="W420" i="202"/>
  <c r="AA420" i="202"/>
  <c r="AB420" i="202"/>
  <c r="AC420" i="202"/>
  <c r="AD420" i="202"/>
  <c r="AE420" i="202"/>
  <c r="AF420" i="202"/>
  <c r="AG420" i="202"/>
  <c r="AH420" i="202"/>
  <c r="AI420" i="202"/>
  <c r="AJ420" i="202"/>
  <c r="AK420" i="202"/>
  <c r="AL420" i="202"/>
  <c r="AM420" i="202"/>
  <c r="AN420" i="202"/>
  <c r="AO420" i="202"/>
  <c r="AP420" i="202"/>
  <c r="AQ420" i="202"/>
  <c r="AR420" i="202"/>
  <c r="AS420" i="202"/>
  <c r="AT420" i="202"/>
  <c r="AU420" i="202"/>
  <c r="AV420" i="202"/>
  <c r="AW420" i="202"/>
  <c r="AX420" i="202"/>
  <c r="AY420" i="202"/>
  <c r="AZ420" i="202"/>
  <c r="BA420" i="202"/>
  <c r="BB420" i="202"/>
  <c r="BC420" i="202"/>
  <c r="BD420" i="202"/>
  <c r="BE420" i="202"/>
  <c r="BF420" i="202"/>
  <c r="BG420" i="202"/>
  <c r="BH420" i="202"/>
  <c r="BI420" i="202"/>
  <c r="BJ420" i="202"/>
  <c r="BK420" i="202"/>
  <c r="BL420" i="202"/>
  <c r="BM420" i="202"/>
  <c r="BN420" i="202"/>
  <c r="BO420" i="202"/>
  <c r="BP420" i="202"/>
  <c r="BQ420" i="202"/>
  <c r="BR420" i="202"/>
  <c r="BS420" i="202"/>
  <c r="A421" i="202"/>
  <c r="B421" i="202"/>
  <c r="C421" i="202"/>
  <c r="D421" i="202"/>
  <c r="E421" i="202"/>
  <c r="F421" i="202"/>
  <c r="G421" i="202"/>
  <c r="H421" i="202"/>
  <c r="I421" i="202"/>
  <c r="J421" i="202"/>
  <c r="K421" i="202"/>
  <c r="L421" i="202"/>
  <c r="M421" i="202"/>
  <c r="N421" i="202"/>
  <c r="O421" i="202"/>
  <c r="P421" i="202"/>
  <c r="Q421" i="202"/>
  <c r="R421" i="202"/>
  <c r="S421" i="202"/>
  <c r="T421" i="202"/>
  <c r="U421" i="202"/>
  <c r="V421" i="202"/>
  <c r="W421" i="202"/>
  <c r="AA421" i="202"/>
  <c r="AB421" i="202"/>
  <c r="AC421" i="202"/>
  <c r="AD421" i="202"/>
  <c r="AE421" i="202"/>
  <c r="AF421" i="202"/>
  <c r="AG421" i="202"/>
  <c r="AH421" i="202"/>
  <c r="AI421" i="202"/>
  <c r="AJ421" i="202"/>
  <c r="AK421" i="202"/>
  <c r="AL421" i="202"/>
  <c r="AM421" i="202"/>
  <c r="AN421" i="202"/>
  <c r="AO421" i="202"/>
  <c r="AP421" i="202"/>
  <c r="AQ421" i="202"/>
  <c r="AR421" i="202"/>
  <c r="AS421" i="202"/>
  <c r="AT421" i="202"/>
  <c r="AU421" i="202"/>
  <c r="AV421" i="202"/>
  <c r="AW421" i="202"/>
  <c r="AX421" i="202"/>
  <c r="AY421" i="202"/>
  <c r="AZ421" i="202"/>
  <c r="BA421" i="202"/>
  <c r="BB421" i="202"/>
  <c r="BC421" i="202"/>
  <c r="BD421" i="202"/>
  <c r="BE421" i="202"/>
  <c r="BF421" i="202"/>
  <c r="BG421" i="202"/>
  <c r="BH421" i="202"/>
  <c r="BI421" i="202"/>
  <c r="BJ421" i="202"/>
  <c r="BK421" i="202"/>
  <c r="BL421" i="202"/>
  <c r="BM421" i="202"/>
  <c r="BN421" i="202"/>
  <c r="BO421" i="202"/>
  <c r="BP421" i="202"/>
  <c r="BQ421" i="202"/>
  <c r="BR421" i="202"/>
  <c r="BS421" i="202"/>
  <c r="A422" i="202"/>
  <c r="B422" i="202"/>
  <c r="C422" i="202"/>
  <c r="D422" i="202"/>
  <c r="E422" i="202"/>
  <c r="F422" i="202"/>
  <c r="G422" i="202"/>
  <c r="H422" i="202"/>
  <c r="I422" i="202"/>
  <c r="J422" i="202"/>
  <c r="K422" i="202"/>
  <c r="L422" i="202"/>
  <c r="M422" i="202"/>
  <c r="N422" i="202"/>
  <c r="O422" i="202"/>
  <c r="P422" i="202"/>
  <c r="Q422" i="202"/>
  <c r="R422" i="202"/>
  <c r="S422" i="202"/>
  <c r="T422" i="202"/>
  <c r="U422" i="202"/>
  <c r="V422" i="202"/>
  <c r="W422" i="202"/>
  <c r="AA422" i="202"/>
  <c r="AB422" i="202"/>
  <c r="AC422" i="202"/>
  <c r="AD422" i="202"/>
  <c r="AE422" i="202"/>
  <c r="AF422" i="202"/>
  <c r="AG422" i="202"/>
  <c r="AH422" i="202"/>
  <c r="AI422" i="202"/>
  <c r="AJ422" i="202"/>
  <c r="AK422" i="202"/>
  <c r="AL422" i="202"/>
  <c r="AM422" i="202"/>
  <c r="AN422" i="202"/>
  <c r="AO422" i="202"/>
  <c r="AP422" i="202"/>
  <c r="AQ422" i="202"/>
  <c r="AR422" i="202"/>
  <c r="AS422" i="202"/>
  <c r="AT422" i="202"/>
  <c r="AU422" i="202"/>
  <c r="AV422" i="202"/>
  <c r="AW422" i="202"/>
  <c r="AX422" i="202"/>
  <c r="AY422" i="202"/>
  <c r="AZ422" i="202"/>
  <c r="BA422" i="202"/>
  <c r="BB422" i="202"/>
  <c r="BC422" i="202"/>
  <c r="BD422" i="202"/>
  <c r="BE422" i="202"/>
  <c r="BF422" i="202"/>
  <c r="BG422" i="202"/>
  <c r="BH422" i="202"/>
  <c r="BI422" i="202"/>
  <c r="BJ422" i="202"/>
  <c r="BK422" i="202"/>
  <c r="BL422" i="202"/>
  <c r="BM422" i="202"/>
  <c r="BN422" i="202"/>
  <c r="BO422" i="202"/>
  <c r="BP422" i="202"/>
  <c r="BQ422" i="202"/>
  <c r="BR422" i="202"/>
  <c r="BS422" i="202"/>
  <c r="A423" i="202"/>
  <c r="B423" i="202"/>
  <c r="C423" i="202"/>
  <c r="D423" i="202"/>
  <c r="E423" i="202"/>
  <c r="F423" i="202"/>
  <c r="G423" i="202"/>
  <c r="H423" i="202"/>
  <c r="I423" i="202"/>
  <c r="J423" i="202"/>
  <c r="K423" i="202"/>
  <c r="L423" i="202"/>
  <c r="M423" i="202"/>
  <c r="N423" i="202"/>
  <c r="O423" i="202"/>
  <c r="P423" i="202"/>
  <c r="Q423" i="202"/>
  <c r="R423" i="202"/>
  <c r="S423" i="202"/>
  <c r="T423" i="202"/>
  <c r="U423" i="202"/>
  <c r="V423" i="202"/>
  <c r="W423" i="202"/>
  <c r="AA423" i="202"/>
  <c r="AB423" i="202"/>
  <c r="AC423" i="202"/>
  <c r="AD423" i="202"/>
  <c r="AE423" i="202"/>
  <c r="AF423" i="202"/>
  <c r="AG423" i="202"/>
  <c r="AH423" i="202"/>
  <c r="AI423" i="202"/>
  <c r="AJ423" i="202"/>
  <c r="AK423" i="202"/>
  <c r="AL423" i="202"/>
  <c r="AM423" i="202"/>
  <c r="AN423" i="202"/>
  <c r="AO423" i="202"/>
  <c r="AP423" i="202"/>
  <c r="AQ423" i="202"/>
  <c r="AR423" i="202"/>
  <c r="AS423" i="202"/>
  <c r="AT423" i="202"/>
  <c r="AU423" i="202"/>
  <c r="AV423" i="202"/>
  <c r="AW423" i="202"/>
  <c r="AX423" i="202"/>
  <c r="AY423" i="202"/>
  <c r="AZ423" i="202"/>
  <c r="BA423" i="202"/>
  <c r="BB423" i="202"/>
  <c r="BC423" i="202"/>
  <c r="BD423" i="202"/>
  <c r="BE423" i="202"/>
  <c r="BF423" i="202"/>
  <c r="BG423" i="202"/>
  <c r="BH423" i="202"/>
  <c r="BI423" i="202"/>
  <c r="BJ423" i="202"/>
  <c r="BK423" i="202"/>
  <c r="BL423" i="202"/>
  <c r="BM423" i="202"/>
  <c r="BN423" i="202"/>
  <c r="BO423" i="202"/>
  <c r="BP423" i="202"/>
  <c r="BQ423" i="202"/>
  <c r="BR423" i="202"/>
  <c r="BS423" i="202"/>
  <c r="A424" i="202"/>
  <c r="B424" i="202"/>
  <c r="C424" i="202"/>
  <c r="D424" i="202"/>
  <c r="E424" i="202"/>
  <c r="F424" i="202"/>
  <c r="G424" i="202"/>
  <c r="H424" i="202"/>
  <c r="I424" i="202"/>
  <c r="J424" i="202"/>
  <c r="K424" i="202"/>
  <c r="L424" i="202"/>
  <c r="M424" i="202"/>
  <c r="N424" i="202"/>
  <c r="O424" i="202"/>
  <c r="P424" i="202"/>
  <c r="Q424" i="202"/>
  <c r="R424" i="202"/>
  <c r="S424" i="202"/>
  <c r="T424" i="202"/>
  <c r="U424" i="202"/>
  <c r="V424" i="202"/>
  <c r="W424" i="202"/>
  <c r="AA424" i="202"/>
  <c r="AB424" i="202"/>
  <c r="AC424" i="202"/>
  <c r="AD424" i="202"/>
  <c r="AE424" i="202"/>
  <c r="AF424" i="202"/>
  <c r="AG424" i="202"/>
  <c r="AH424" i="202"/>
  <c r="AI424" i="202"/>
  <c r="AJ424" i="202"/>
  <c r="AK424" i="202"/>
  <c r="AL424" i="202"/>
  <c r="AM424" i="202"/>
  <c r="AN424" i="202"/>
  <c r="AO424" i="202"/>
  <c r="AP424" i="202"/>
  <c r="AQ424" i="202"/>
  <c r="AR424" i="202"/>
  <c r="AS424" i="202"/>
  <c r="AT424" i="202"/>
  <c r="AU424" i="202"/>
  <c r="AV424" i="202"/>
  <c r="AW424" i="202"/>
  <c r="AX424" i="202"/>
  <c r="AY424" i="202"/>
  <c r="AZ424" i="202"/>
  <c r="BA424" i="202"/>
  <c r="BB424" i="202"/>
  <c r="BC424" i="202"/>
  <c r="BD424" i="202"/>
  <c r="BE424" i="202"/>
  <c r="BF424" i="202"/>
  <c r="BG424" i="202"/>
  <c r="BH424" i="202"/>
  <c r="BI424" i="202"/>
  <c r="BJ424" i="202"/>
  <c r="BK424" i="202"/>
  <c r="BL424" i="202"/>
  <c r="BM424" i="202"/>
  <c r="BN424" i="202"/>
  <c r="BO424" i="202"/>
  <c r="BP424" i="202"/>
  <c r="BQ424" i="202"/>
  <c r="BR424" i="202"/>
  <c r="BS424" i="202"/>
  <c r="A425" i="202"/>
  <c r="B425" i="202"/>
  <c r="C425" i="202"/>
  <c r="D425" i="202"/>
  <c r="E425" i="202"/>
  <c r="F425" i="202"/>
  <c r="G425" i="202"/>
  <c r="H425" i="202"/>
  <c r="I425" i="202"/>
  <c r="J425" i="202"/>
  <c r="K425" i="202"/>
  <c r="L425" i="202"/>
  <c r="M425" i="202"/>
  <c r="N425" i="202"/>
  <c r="O425" i="202"/>
  <c r="P425" i="202"/>
  <c r="Q425" i="202"/>
  <c r="R425" i="202"/>
  <c r="S425" i="202"/>
  <c r="T425" i="202"/>
  <c r="U425" i="202"/>
  <c r="V425" i="202"/>
  <c r="W425" i="202"/>
  <c r="AA425" i="202"/>
  <c r="AB425" i="202"/>
  <c r="AC425" i="202"/>
  <c r="AD425" i="202"/>
  <c r="AE425" i="202"/>
  <c r="AF425" i="202"/>
  <c r="AG425" i="202"/>
  <c r="AH425" i="202"/>
  <c r="AI425" i="202"/>
  <c r="AJ425" i="202"/>
  <c r="AK425" i="202"/>
  <c r="AL425" i="202"/>
  <c r="AM425" i="202"/>
  <c r="AN425" i="202"/>
  <c r="AO425" i="202"/>
  <c r="AP425" i="202"/>
  <c r="AQ425" i="202"/>
  <c r="AR425" i="202"/>
  <c r="AS425" i="202"/>
  <c r="AT425" i="202"/>
  <c r="AU425" i="202"/>
  <c r="AV425" i="202"/>
  <c r="AW425" i="202"/>
  <c r="AX425" i="202"/>
  <c r="AY425" i="202"/>
  <c r="AZ425" i="202"/>
  <c r="BA425" i="202"/>
  <c r="BB425" i="202"/>
  <c r="BC425" i="202"/>
  <c r="BD425" i="202"/>
  <c r="BE425" i="202"/>
  <c r="BF425" i="202"/>
  <c r="BG425" i="202"/>
  <c r="BH425" i="202"/>
  <c r="BI425" i="202"/>
  <c r="BJ425" i="202"/>
  <c r="BK425" i="202"/>
  <c r="BL425" i="202"/>
  <c r="BM425" i="202"/>
  <c r="BN425" i="202"/>
  <c r="BO425" i="202"/>
  <c r="BP425" i="202"/>
  <c r="BQ425" i="202"/>
  <c r="BR425" i="202"/>
  <c r="BS425" i="202"/>
  <c r="A426" i="202"/>
  <c r="B426" i="202"/>
  <c r="C426" i="202"/>
  <c r="D426" i="202"/>
  <c r="E426" i="202"/>
  <c r="F426" i="202"/>
  <c r="G426" i="202"/>
  <c r="H426" i="202"/>
  <c r="I426" i="202"/>
  <c r="J426" i="202"/>
  <c r="K426" i="202"/>
  <c r="L426" i="202"/>
  <c r="M426" i="202"/>
  <c r="N426" i="202"/>
  <c r="O426" i="202"/>
  <c r="P426" i="202"/>
  <c r="Q426" i="202"/>
  <c r="R426" i="202"/>
  <c r="S426" i="202"/>
  <c r="T426" i="202"/>
  <c r="U426" i="202"/>
  <c r="V426" i="202"/>
  <c r="W426" i="202"/>
  <c r="AA426" i="202"/>
  <c r="AB426" i="202"/>
  <c r="AC426" i="202"/>
  <c r="AD426" i="202"/>
  <c r="AE426" i="202"/>
  <c r="AF426" i="202"/>
  <c r="AG426" i="202"/>
  <c r="AH426" i="202"/>
  <c r="AI426" i="202"/>
  <c r="AJ426" i="202"/>
  <c r="AK426" i="202"/>
  <c r="AL426" i="202"/>
  <c r="AM426" i="202"/>
  <c r="AN426" i="202"/>
  <c r="AO426" i="202"/>
  <c r="AP426" i="202"/>
  <c r="AQ426" i="202"/>
  <c r="AR426" i="202"/>
  <c r="AS426" i="202"/>
  <c r="AT426" i="202"/>
  <c r="AU426" i="202"/>
  <c r="AV426" i="202"/>
  <c r="AW426" i="202"/>
  <c r="AX426" i="202"/>
  <c r="AY426" i="202"/>
  <c r="AZ426" i="202"/>
  <c r="BA426" i="202"/>
  <c r="BB426" i="202"/>
  <c r="BC426" i="202"/>
  <c r="BD426" i="202"/>
  <c r="BE426" i="202"/>
  <c r="BF426" i="202"/>
  <c r="BG426" i="202"/>
  <c r="BH426" i="202"/>
  <c r="BI426" i="202"/>
  <c r="BJ426" i="202"/>
  <c r="BK426" i="202"/>
  <c r="BL426" i="202"/>
  <c r="BM426" i="202"/>
  <c r="BN426" i="202"/>
  <c r="BO426" i="202"/>
  <c r="BP426" i="202"/>
  <c r="BQ426" i="202"/>
  <c r="BR426" i="202"/>
  <c r="BS426" i="202"/>
  <c r="A427" i="202"/>
  <c r="B427" i="202"/>
  <c r="C427" i="202"/>
  <c r="D427" i="202"/>
  <c r="E427" i="202"/>
  <c r="F427" i="202"/>
  <c r="G427" i="202"/>
  <c r="H427" i="202"/>
  <c r="I427" i="202"/>
  <c r="J427" i="202"/>
  <c r="K427" i="202"/>
  <c r="L427" i="202"/>
  <c r="M427" i="202"/>
  <c r="N427" i="202"/>
  <c r="O427" i="202"/>
  <c r="P427" i="202"/>
  <c r="Q427" i="202"/>
  <c r="R427" i="202"/>
  <c r="S427" i="202"/>
  <c r="T427" i="202"/>
  <c r="U427" i="202"/>
  <c r="V427" i="202"/>
  <c r="W427" i="202"/>
  <c r="AA427" i="202"/>
  <c r="AB427" i="202"/>
  <c r="AC427" i="202"/>
  <c r="AD427" i="202"/>
  <c r="AE427" i="202"/>
  <c r="AF427" i="202"/>
  <c r="AG427" i="202"/>
  <c r="AH427" i="202"/>
  <c r="AI427" i="202"/>
  <c r="AJ427" i="202"/>
  <c r="AK427" i="202"/>
  <c r="AL427" i="202"/>
  <c r="AM427" i="202"/>
  <c r="AN427" i="202"/>
  <c r="AO427" i="202"/>
  <c r="AP427" i="202"/>
  <c r="AQ427" i="202"/>
  <c r="AR427" i="202"/>
  <c r="AS427" i="202"/>
  <c r="AT427" i="202"/>
  <c r="AU427" i="202"/>
  <c r="AV427" i="202"/>
  <c r="AW427" i="202"/>
  <c r="AX427" i="202"/>
  <c r="AY427" i="202"/>
  <c r="AZ427" i="202"/>
  <c r="BA427" i="202"/>
  <c r="BB427" i="202"/>
  <c r="BC427" i="202"/>
  <c r="BD427" i="202"/>
  <c r="BE427" i="202"/>
  <c r="BF427" i="202"/>
  <c r="BG427" i="202"/>
  <c r="BH427" i="202"/>
  <c r="BI427" i="202"/>
  <c r="BJ427" i="202"/>
  <c r="BK427" i="202"/>
  <c r="BL427" i="202"/>
  <c r="BM427" i="202"/>
  <c r="BN427" i="202"/>
  <c r="BO427" i="202"/>
  <c r="BP427" i="202"/>
  <c r="BQ427" i="202"/>
  <c r="BR427" i="202"/>
  <c r="BS427" i="202"/>
  <c r="A428" i="202"/>
  <c r="B428" i="202"/>
  <c r="C428" i="202"/>
  <c r="D428" i="202"/>
  <c r="E428" i="202"/>
  <c r="F428" i="202"/>
  <c r="G428" i="202"/>
  <c r="H428" i="202"/>
  <c r="I428" i="202"/>
  <c r="J428" i="202"/>
  <c r="K428" i="202"/>
  <c r="L428" i="202"/>
  <c r="M428" i="202"/>
  <c r="N428" i="202"/>
  <c r="O428" i="202"/>
  <c r="P428" i="202"/>
  <c r="Q428" i="202"/>
  <c r="R428" i="202"/>
  <c r="S428" i="202"/>
  <c r="T428" i="202"/>
  <c r="U428" i="202"/>
  <c r="V428" i="202"/>
  <c r="W428" i="202"/>
  <c r="AA428" i="202"/>
  <c r="AB428" i="202"/>
  <c r="AC428" i="202"/>
  <c r="AD428" i="202"/>
  <c r="AE428" i="202"/>
  <c r="AF428" i="202"/>
  <c r="AG428" i="202"/>
  <c r="AH428" i="202"/>
  <c r="AI428" i="202"/>
  <c r="AJ428" i="202"/>
  <c r="AK428" i="202"/>
  <c r="AL428" i="202"/>
  <c r="AM428" i="202"/>
  <c r="AN428" i="202"/>
  <c r="AO428" i="202"/>
  <c r="AP428" i="202"/>
  <c r="AQ428" i="202"/>
  <c r="AR428" i="202"/>
  <c r="AS428" i="202"/>
  <c r="AT428" i="202"/>
  <c r="AU428" i="202"/>
  <c r="AV428" i="202"/>
  <c r="AW428" i="202"/>
  <c r="AX428" i="202"/>
  <c r="AY428" i="202"/>
  <c r="AZ428" i="202"/>
  <c r="BA428" i="202"/>
  <c r="BB428" i="202"/>
  <c r="BC428" i="202"/>
  <c r="BD428" i="202"/>
  <c r="BE428" i="202"/>
  <c r="BF428" i="202"/>
  <c r="BG428" i="202"/>
  <c r="BH428" i="202"/>
  <c r="BI428" i="202"/>
  <c r="BJ428" i="202"/>
  <c r="BK428" i="202"/>
  <c r="BL428" i="202"/>
  <c r="BM428" i="202"/>
  <c r="BN428" i="202"/>
  <c r="BO428" i="202"/>
  <c r="BP428" i="202"/>
  <c r="BQ428" i="202"/>
  <c r="BR428" i="202"/>
  <c r="BS428" i="202"/>
  <c r="A429" i="202"/>
  <c r="B429" i="202"/>
  <c r="C429" i="202"/>
  <c r="D429" i="202"/>
  <c r="E429" i="202"/>
  <c r="F429" i="202"/>
  <c r="G429" i="202"/>
  <c r="H429" i="202"/>
  <c r="I429" i="202"/>
  <c r="J429" i="202"/>
  <c r="K429" i="202"/>
  <c r="L429" i="202"/>
  <c r="M429" i="202"/>
  <c r="N429" i="202"/>
  <c r="O429" i="202"/>
  <c r="P429" i="202"/>
  <c r="Q429" i="202"/>
  <c r="R429" i="202"/>
  <c r="S429" i="202"/>
  <c r="T429" i="202"/>
  <c r="U429" i="202"/>
  <c r="V429" i="202"/>
  <c r="W429" i="202"/>
  <c r="AA429" i="202"/>
  <c r="AB429" i="202"/>
  <c r="AC429" i="202"/>
  <c r="AD429" i="202"/>
  <c r="AE429" i="202"/>
  <c r="AF429" i="202"/>
  <c r="AG429" i="202"/>
  <c r="AH429" i="202"/>
  <c r="AI429" i="202"/>
  <c r="AJ429" i="202"/>
  <c r="AK429" i="202"/>
  <c r="AL429" i="202"/>
  <c r="AM429" i="202"/>
  <c r="AN429" i="202"/>
  <c r="AO429" i="202"/>
  <c r="AP429" i="202"/>
  <c r="AQ429" i="202"/>
  <c r="AR429" i="202"/>
  <c r="AS429" i="202"/>
  <c r="AT429" i="202"/>
  <c r="AU429" i="202"/>
  <c r="AV429" i="202"/>
  <c r="AW429" i="202"/>
  <c r="AX429" i="202"/>
  <c r="AY429" i="202"/>
  <c r="AZ429" i="202"/>
  <c r="BA429" i="202"/>
  <c r="BB429" i="202"/>
  <c r="BC429" i="202"/>
  <c r="BD429" i="202"/>
  <c r="BE429" i="202"/>
  <c r="BF429" i="202"/>
  <c r="BG429" i="202"/>
  <c r="BH429" i="202"/>
  <c r="BI429" i="202"/>
  <c r="BJ429" i="202"/>
  <c r="BK429" i="202"/>
  <c r="BL429" i="202"/>
  <c r="BM429" i="202"/>
  <c r="BN429" i="202"/>
  <c r="BO429" i="202"/>
  <c r="BP429" i="202"/>
  <c r="BQ429" i="202"/>
  <c r="BR429" i="202"/>
  <c r="BS429" i="202"/>
  <c r="A430" i="202"/>
  <c r="B430" i="202"/>
  <c r="C430" i="202"/>
  <c r="D430" i="202"/>
  <c r="E430" i="202"/>
  <c r="F430" i="202"/>
  <c r="G430" i="202"/>
  <c r="H430" i="202"/>
  <c r="I430" i="202"/>
  <c r="J430" i="202"/>
  <c r="K430" i="202"/>
  <c r="L430" i="202"/>
  <c r="M430" i="202"/>
  <c r="N430" i="202"/>
  <c r="O430" i="202"/>
  <c r="P430" i="202"/>
  <c r="Q430" i="202"/>
  <c r="R430" i="202"/>
  <c r="S430" i="202"/>
  <c r="T430" i="202"/>
  <c r="U430" i="202"/>
  <c r="V430" i="202"/>
  <c r="W430" i="202"/>
  <c r="AA430" i="202"/>
  <c r="AB430" i="202"/>
  <c r="AC430" i="202"/>
  <c r="AD430" i="202"/>
  <c r="AE430" i="202"/>
  <c r="AF430" i="202"/>
  <c r="AG430" i="202"/>
  <c r="AH430" i="202"/>
  <c r="AI430" i="202"/>
  <c r="AJ430" i="202"/>
  <c r="AK430" i="202"/>
  <c r="AL430" i="202"/>
  <c r="AM430" i="202"/>
  <c r="AN430" i="202"/>
  <c r="AO430" i="202"/>
  <c r="AP430" i="202"/>
  <c r="AQ430" i="202"/>
  <c r="AR430" i="202"/>
  <c r="AS430" i="202"/>
  <c r="AT430" i="202"/>
  <c r="AU430" i="202"/>
  <c r="AV430" i="202"/>
  <c r="AW430" i="202"/>
  <c r="AX430" i="202"/>
  <c r="AY430" i="202"/>
  <c r="AZ430" i="202"/>
  <c r="BA430" i="202"/>
  <c r="BB430" i="202"/>
  <c r="BC430" i="202"/>
  <c r="BD430" i="202"/>
  <c r="BE430" i="202"/>
  <c r="BF430" i="202"/>
  <c r="BG430" i="202"/>
  <c r="BH430" i="202"/>
  <c r="BI430" i="202"/>
  <c r="BJ430" i="202"/>
  <c r="BK430" i="202"/>
  <c r="BL430" i="202"/>
  <c r="BM430" i="202"/>
  <c r="BN430" i="202"/>
  <c r="BO430" i="202"/>
  <c r="BP430" i="202"/>
  <c r="BQ430" i="202"/>
  <c r="BR430" i="202"/>
  <c r="BS430" i="202"/>
  <c r="A431" i="202"/>
  <c r="B431" i="202"/>
  <c r="C431" i="202"/>
  <c r="D431" i="202"/>
  <c r="E431" i="202"/>
  <c r="F431" i="202"/>
  <c r="G431" i="202"/>
  <c r="H431" i="202"/>
  <c r="I431" i="202"/>
  <c r="J431" i="202"/>
  <c r="K431" i="202"/>
  <c r="L431" i="202"/>
  <c r="M431" i="202"/>
  <c r="N431" i="202"/>
  <c r="O431" i="202"/>
  <c r="P431" i="202"/>
  <c r="Q431" i="202"/>
  <c r="R431" i="202"/>
  <c r="S431" i="202"/>
  <c r="T431" i="202"/>
  <c r="U431" i="202"/>
  <c r="V431" i="202"/>
  <c r="W431" i="202"/>
  <c r="AA431" i="202"/>
  <c r="AB431" i="202"/>
  <c r="AC431" i="202"/>
  <c r="AD431" i="202"/>
  <c r="AE431" i="202"/>
  <c r="AF431" i="202"/>
  <c r="AG431" i="202"/>
  <c r="AH431" i="202"/>
  <c r="AI431" i="202"/>
  <c r="AJ431" i="202"/>
  <c r="AK431" i="202"/>
  <c r="AL431" i="202"/>
  <c r="AM431" i="202"/>
  <c r="AN431" i="202"/>
  <c r="AO431" i="202"/>
  <c r="AP431" i="202"/>
  <c r="AQ431" i="202"/>
  <c r="AR431" i="202"/>
  <c r="AS431" i="202"/>
  <c r="AT431" i="202"/>
  <c r="AU431" i="202"/>
  <c r="AV431" i="202"/>
  <c r="AW431" i="202"/>
  <c r="AX431" i="202"/>
  <c r="AY431" i="202"/>
  <c r="AZ431" i="202"/>
  <c r="BA431" i="202"/>
  <c r="BB431" i="202"/>
  <c r="BC431" i="202"/>
  <c r="BD431" i="202"/>
  <c r="BE431" i="202"/>
  <c r="BF431" i="202"/>
  <c r="BG431" i="202"/>
  <c r="BH431" i="202"/>
  <c r="BI431" i="202"/>
  <c r="BJ431" i="202"/>
  <c r="BK431" i="202"/>
  <c r="BL431" i="202"/>
  <c r="BM431" i="202"/>
  <c r="BN431" i="202"/>
  <c r="BO431" i="202"/>
  <c r="BP431" i="202"/>
  <c r="BQ431" i="202"/>
  <c r="BR431" i="202"/>
  <c r="BS431" i="202"/>
  <c r="A432" i="202"/>
  <c r="B432" i="202"/>
  <c r="C432" i="202"/>
  <c r="D432" i="202"/>
  <c r="E432" i="202"/>
  <c r="F432" i="202"/>
  <c r="G432" i="202"/>
  <c r="H432" i="202"/>
  <c r="I432" i="202"/>
  <c r="J432" i="202"/>
  <c r="K432" i="202"/>
  <c r="L432" i="202"/>
  <c r="M432" i="202"/>
  <c r="N432" i="202"/>
  <c r="O432" i="202"/>
  <c r="P432" i="202"/>
  <c r="Q432" i="202"/>
  <c r="R432" i="202"/>
  <c r="S432" i="202"/>
  <c r="T432" i="202"/>
  <c r="U432" i="202"/>
  <c r="V432" i="202"/>
  <c r="W432" i="202"/>
  <c r="AA432" i="202"/>
  <c r="AB432" i="202"/>
  <c r="AC432" i="202"/>
  <c r="AD432" i="202"/>
  <c r="AE432" i="202"/>
  <c r="AF432" i="202"/>
  <c r="AG432" i="202"/>
  <c r="AH432" i="202"/>
  <c r="AI432" i="202"/>
  <c r="AJ432" i="202"/>
  <c r="AK432" i="202"/>
  <c r="AL432" i="202"/>
  <c r="AM432" i="202"/>
  <c r="AN432" i="202"/>
  <c r="AO432" i="202"/>
  <c r="AP432" i="202"/>
  <c r="AQ432" i="202"/>
  <c r="AR432" i="202"/>
  <c r="AS432" i="202"/>
  <c r="AT432" i="202"/>
  <c r="AU432" i="202"/>
  <c r="AV432" i="202"/>
  <c r="AW432" i="202"/>
  <c r="AX432" i="202"/>
  <c r="AY432" i="202"/>
  <c r="AZ432" i="202"/>
  <c r="BA432" i="202"/>
  <c r="BB432" i="202"/>
  <c r="BC432" i="202"/>
  <c r="BD432" i="202"/>
  <c r="BE432" i="202"/>
  <c r="BF432" i="202"/>
  <c r="BG432" i="202"/>
  <c r="BH432" i="202"/>
  <c r="BI432" i="202"/>
  <c r="BJ432" i="202"/>
  <c r="BK432" i="202"/>
  <c r="BL432" i="202"/>
  <c r="BM432" i="202"/>
  <c r="BN432" i="202"/>
  <c r="BO432" i="202"/>
  <c r="BP432" i="202"/>
  <c r="BQ432" i="202"/>
  <c r="BR432" i="202"/>
  <c r="BS432" i="202"/>
  <c r="A433" i="202"/>
  <c r="B433" i="202"/>
  <c r="C433" i="202"/>
  <c r="D433" i="202"/>
  <c r="E433" i="202"/>
  <c r="F433" i="202"/>
  <c r="G433" i="202"/>
  <c r="H433" i="202"/>
  <c r="I433" i="202"/>
  <c r="J433" i="202"/>
  <c r="K433" i="202"/>
  <c r="L433" i="202"/>
  <c r="M433" i="202"/>
  <c r="N433" i="202"/>
  <c r="O433" i="202"/>
  <c r="P433" i="202"/>
  <c r="Q433" i="202"/>
  <c r="R433" i="202"/>
  <c r="S433" i="202"/>
  <c r="T433" i="202"/>
  <c r="U433" i="202"/>
  <c r="V433" i="202"/>
  <c r="W433" i="202"/>
  <c r="AA433" i="202"/>
  <c r="AB433" i="202"/>
  <c r="AC433" i="202"/>
  <c r="AD433" i="202"/>
  <c r="AE433" i="202"/>
  <c r="AF433" i="202"/>
  <c r="AG433" i="202"/>
  <c r="AH433" i="202"/>
  <c r="AI433" i="202"/>
  <c r="AJ433" i="202"/>
  <c r="AK433" i="202"/>
  <c r="AL433" i="202"/>
  <c r="AM433" i="202"/>
  <c r="AN433" i="202"/>
  <c r="AO433" i="202"/>
  <c r="AP433" i="202"/>
  <c r="AQ433" i="202"/>
  <c r="AR433" i="202"/>
  <c r="AS433" i="202"/>
  <c r="AT433" i="202"/>
  <c r="AU433" i="202"/>
  <c r="AV433" i="202"/>
  <c r="AW433" i="202"/>
  <c r="AX433" i="202"/>
  <c r="AY433" i="202"/>
  <c r="AZ433" i="202"/>
  <c r="BA433" i="202"/>
  <c r="BB433" i="202"/>
  <c r="BC433" i="202"/>
  <c r="BD433" i="202"/>
  <c r="BE433" i="202"/>
  <c r="BF433" i="202"/>
  <c r="BG433" i="202"/>
  <c r="BH433" i="202"/>
  <c r="BI433" i="202"/>
  <c r="BJ433" i="202"/>
  <c r="BK433" i="202"/>
  <c r="BL433" i="202"/>
  <c r="BM433" i="202"/>
  <c r="BN433" i="202"/>
  <c r="BO433" i="202"/>
  <c r="BP433" i="202"/>
  <c r="BQ433" i="202"/>
  <c r="BR433" i="202"/>
  <c r="BS433" i="202"/>
  <c r="A434" i="202"/>
  <c r="B434" i="202"/>
  <c r="C434" i="202"/>
  <c r="D434" i="202"/>
  <c r="E434" i="202"/>
  <c r="F434" i="202"/>
  <c r="G434" i="202"/>
  <c r="H434" i="202"/>
  <c r="I434" i="202"/>
  <c r="J434" i="202"/>
  <c r="K434" i="202"/>
  <c r="L434" i="202"/>
  <c r="M434" i="202"/>
  <c r="N434" i="202"/>
  <c r="O434" i="202"/>
  <c r="P434" i="202"/>
  <c r="Q434" i="202"/>
  <c r="R434" i="202"/>
  <c r="S434" i="202"/>
  <c r="T434" i="202"/>
  <c r="U434" i="202"/>
  <c r="V434" i="202"/>
  <c r="W434" i="202"/>
  <c r="AA434" i="202"/>
  <c r="AB434" i="202"/>
  <c r="AC434" i="202"/>
  <c r="AD434" i="202"/>
  <c r="AE434" i="202"/>
  <c r="AF434" i="202"/>
  <c r="AG434" i="202"/>
  <c r="AH434" i="202"/>
  <c r="AI434" i="202"/>
  <c r="AJ434" i="202"/>
  <c r="AK434" i="202"/>
  <c r="AL434" i="202"/>
  <c r="AM434" i="202"/>
  <c r="AN434" i="202"/>
  <c r="AO434" i="202"/>
  <c r="AP434" i="202"/>
  <c r="AQ434" i="202"/>
  <c r="AR434" i="202"/>
  <c r="AS434" i="202"/>
  <c r="AT434" i="202"/>
  <c r="AU434" i="202"/>
  <c r="AV434" i="202"/>
  <c r="AW434" i="202"/>
  <c r="AX434" i="202"/>
  <c r="AY434" i="202"/>
  <c r="AZ434" i="202"/>
  <c r="BA434" i="202"/>
  <c r="BB434" i="202"/>
  <c r="BC434" i="202"/>
  <c r="BD434" i="202"/>
  <c r="BE434" i="202"/>
  <c r="BF434" i="202"/>
  <c r="BG434" i="202"/>
  <c r="BH434" i="202"/>
  <c r="BI434" i="202"/>
  <c r="BJ434" i="202"/>
  <c r="BK434" i="202"/>
  <c r="BL434" i="202"/>
  <c r="BM434" i="202"/>
  <c r="BN434" i="202"/>
  <c r="BO434" i="202"/>
  <c r="BP434" i="202"/>
  <c r="BQ434" i="202"/>
  <c r="BR434" i="202"/>
  <c r="BS434" i="202"/>
  <c r="A435" i="202"/>
  <c r="B435" i="202"/>
  <c r="C435" i="202"/>
  <c r="D435" i="202"/>
  <c r="E435" i="202"/>
  <c r="F435" i="202"/>
  <c r="G435" i="202"/>
  <c r="H435" i="202"/>
  <c r="I435" i="202"/>
  <c r="J435" i="202"/>
  <c r="K435" i="202"/>
  <c r="L435" i="202"/>
  <c r="M435" i="202"/>
  <c r="N435" i="202"/>
  <c r="O435" i="202"/>
  <c r="P435" i="202"/>
  <c r="Q435" i="202"/>
  <c r="R435" i="202"/>
  <c r="S435" i="202"/>
  <c r="T435" i="202"/>
  <c r="U435" i="202"/>
  <c r="V435" i="202"/>
  <c r="W435" i="202"/>
  <c r="AA435" i="202"/>
  <c r="AB435" i="202"/>
  <c r="AC435" i="202"/>
  <c r="AD435" i="202"/>
  <c r="AE435" i="202"/>
  <c r="AF435" i="202"/>
  <c r="AG435" i="202"/>
  <c r="AH435" i="202"/>
  <c r="AI435" i="202"/>
  <c r="AJ435" i="202"/>
  <c r="AK435" i="202"/>
  <c r="AL435" i="202"/>
  <c r="AM435" i="202"/>
  <c r="AN435" i="202"/>
  <c r="AO435" i="202"/>
  <c r="AP435" i="202"/>
  <c r="AQ435" i="202"/>
  <c r="AR435" i="202"/>
  <c r="AS435" i="202"/>
  <c r="AT435" i="202"/>
  <c r="AU435" i="202"/>
  <c r="AV435" i="202"/>
  <c r="AW435" i="202"/>
  <c r="AX435" i="202"/>
  <c r="AY435" i="202"/>
  <c r="AZ435" i="202"/>
  <c r="BA435" i="202"/>
  <c r="BB435" i="202"/>
  <c r="BC435" i="202"/>
  <c r="BD435" i="202"/>
  <c r="BE435" i="202"/>
  <c r="BF435" i="202"/>
  <c r="BG435" i="202"/>
  <c r="BH435" i="202"/>
  <c r="BI435" i="202"/>
  <c r="BJ435" i="202"/>
  <c r="BK435" i="202"/>
  <c r="BL435" i="202"/>
  <c r="BM435" i="202"/>
  <c r="BN435" i="202"/>
  <c r="BO435" i="202"/>
  <c r="BP435" i="202"/>
  <c r="BQ435" i="202"/>
  <c r="BR435" i="202"/>
  <c r="BS435" i="202"/>
  <c r="A436" i="202"/>
  <c r="B436" i="202"/>
  <c r="C436" i="202"/>
  <c r="D436" i="202"/>
  <c r="E436" i="202"/>
  <c r="F436" i="202"/>
  <c r="G436" i="202"/>
  <c r="H436" i="202"/>
  <c r="I436" i="202"/>
  <c r="J436" i="202"/>
  <c r="K436" i="202"/>
  <c r="L436" i="202"/>
  <c r="M436" i="202"/>
  <c r="N436" i="202"/>
  <c r="O436" i="202"/>
  <c r="P436" i="202"/>
  <c r="Q436" i="202"/>
  <c r="R436" i="202"/>
  <c r="S436" i="202"/>
  <c r="T436" i="202"/>
  <c r="U436" i="202"/>
  <c r="V436" i="202"/>
  <c r="W436" i="202"/>
  <c r="AA436" i="202"/>
  <c r="AB436" i="202"/>
  <c r="AC436" i="202"/>
  <c r="AD436" i="202"/>
  <c r="AE436" i="202"/>
  <c r="AF436" i="202"/>
  <c r="AG436" i="202"/>
  <c r="AH436" i="202"/>
  <c r="AI436" i="202"/>
  <c r="AJ436" i="202"/>
  <c r="AK436" i="202"/>
  <c r="AL436" i="202"/>
  <c r="AM436" i="202"/>
  <c r="AN436" i="202"/>
  <c r="AO436" i="202"/>
  <c r="AP436" i="202"/>
  <c r="AQ436" i="202"/>
  <c r="AR436" i="202"/>
  <c r="AS436" i="202"/>
  <c r="AT436" i="202"/>
  <c r="AU436" i="202"/>
  <c r="AV436" i="202"/>
  <c r="AW436" i="202"/>
  <c r="AX436" i="202"/>
  <c r="AY436" i="202"/>
  <c r="AZ436" i="202"/>
  <c r="BA436" i="202"/>
  <c r="BB436" i="202"/>
  <c r="BC436" i="202"/>
  <c r="BD436" i="202"/>
  <c r="BE436" i="202"/>
  <c r="BF436" i="202"/>
  <c r="BG436" i="202"/>
  <c r="BH436" i="202"/>
  <c r="BI436" i="202"/>
  <c r="BJ436" i="202"/>
  <c r="BK436" i="202"/>
  <c r="BL436" i="202"/>
  <c r="BM436" i="202"/>
  <c r="BN436" i="202"/>
  <c r="BO436" i="202"/>
  <c r="BP436" i="202"/>
  <c r="BQ436" i="202"/>
  <c r="BR436" i="202"/>
  <c r="BS436" i="202"/>
  <c r="A437" i="202"/>
  <c r="B437" i="202"/>
  <c r="C437" i="202"/>
  <c r="D437" i="202"/>
  <c r="E437" i="202"/>
  <c r="F437" i="202"/>
  <c r="G437" i="202"/>
  <c r="H437" i="202"/>
  <c r="I437" i="202"/>
  <c r="J437" i="202"/>
  <c r="K437" i="202"/>
  <c r="L437" i="202"/>
  <c r="M437" i="202"/>
  <c r="N437" i="202"/>
  <c r="O437" i="202"/>
  <c r="P437" i="202"/>
  <c r="Q437" i="202"/>
  <c r="R437" i="202"/>
  <c r="S437" i="202"/>
  <c r="T437" i="202"/>
  <c r="U437" i="202"/>
  <c r="V437" i="202"/>
  <c r="W437" i="202"/>
  <c r="AA437" i="202"/>
  <c r="AB437" i="202"/>
  <c r="AC437" i="202"/>
  <c r="AD437" i="202"/>
  <c r="AE437" i="202"/>
  <c r="AF437" i="202"/>
  <c r="AG437" i="202"/>
  <c r="AH437" i="202"/>
  <c r="AI437" i="202"/>
  <c r="AJ437" i="202"/>
  <c r="AK437" i="202"/>
  <c r="AL437" i="202"/>
  <c r="AM437" i="202"/>
  <c r="AN437" i="202"/>
  <c r="AO437" i="202"/>
  <c r="AP437" i="202"/>
  <c r="AQ437" i="202"/>
  <c r="AR437" i="202"/>
  <c r="AS437" i="202"/>
  <c r="AT437" i="202"/>
  <c r="AU437" i="202"/>
  <c r="AV437" i="202"/>
  <c r="AW437" i="202"/>
  <c r="AX437" i="202"/>
  <c r="AY437" i="202"/>
  <c r="AZ437" i="202"/>
  <c r="BA437" i="202"/>
  <c r="BB437" i="202"/>
  <c r="BC437" i="202"/>
  <c r="BD437" i="202"/>
  <c r="BE437" i="202"/>
  <c r="BF437" i="202"/>
  <c r="BG437" i="202"/>
  <c r="BH437" i="202"/>
  <c r="BI437" i="202"/>
  <c r="BJ437" i="202"/>
  <c r="BK437" i="202"/>
  <c r="BL437" i="202"/>
  <c r="BM437" i="202"/>
  <c r="BN437" i="202"/>
  <c r="BO437" i="202"/>
  <c r="BP437" i="202"/>
  <c r="BQ437" i="202"/>
  <c r="BR437" i="202"/>
  <c r="BS437" i="202"/>
  <c r="A438" i="202"/>
  <c r="B438" i="202"/>
  <c r="C438" i="202"/>
  <c r="D438" i="202"/>
  <c r="E438" i="202"/>
  <c r="F438" i="202"/>
  <c r="G438" i="202"/>
  <c r="H438" i="202"/>
  <c r="I438" i="202"/>
  <c r="J438" i="202"/>
  <c r="K438" i="202"/>
  <c r="L438" i="202"/>
  <c r="M438" i="202"/>
  <c r="N438" i="202"/>
  <c r="O438" i="202"/>
  <c r="P438" i="202"/>
  <c r="Q438" i="202"/>
  <c r="R438" i="202"/>
  <c r="S438" i="202"/>
  <c r="T438" i="202"/>
  <c r="U438" i="202"/>
  <c r="V438" i="202"/>
  <c r="W438" i="202"/>
  <c r="AA438" i="202"/>
  <c r="AB438" i="202"/>
  <c r="AC438" i="202"/>
  <c r="AD438" i="202"/>
  <c r="AE438" i="202"/>
  <c r="AF438" i="202"/>
  <c r="AG438" i="202"/>
  <c r="AH438" i="202"/>
  <c r="AI438" i="202"/>
  <c r="AJ438" i="202"/>
  <c r="AK438" i="202"/>
  <c r="AL438" i="202"/>
  <c r="AM438" i="202"/>
  <c r="AN438" i="202"/>
  <c r="AO438" i="202"/>
  <c r="AP438" i="202"/>
  <c r="AQ438" i="202"/>
  <c r="AR438" i="202"/>
  <c r="AS438" i="202"/>
  <c r="AT438" i="202"/>
  <c r="AU438" i="202"/>
  <c r="AV438" i="202"/>
  <c r="AW438" i="202"/>
  <c r="AX438" i="202"/>
  <c r="AY438" i="202"/>
  <c r="AZ438" i="202"/>
  <c r="BA438" i="202"/>
  <c r="BB438" i="202"/>
  <c r="BC438" i="202"/>
  <c r="BD438" i="202"/>
  <c r="BE438" i="202"/>
  <c r="BF438" i="202"/>
  <c r="BG438" i="202"/>
  <c r="BH438" i="202"/>
  <c r="BI438" i="202"/>
  <c r="BJ438" i="202"/>
  <c r="BK438" i="202"/>
  <c r="BL438" i="202"/>
  <c r="BM438" i="202"/>
  <c r="BN438" i="202"/>
  <c r="BO438" i="202"/>
  <c r="BP438" i="202"/>
  <c r="BQ438" i="202"/>
  <c r="BR438" i="202"/>
  <c r="BS438" i="202"/>
  <c r="A439" i="202"/>
  <c r="B439" i="202"/>
  <c r="C439" i="202"/>
  <c r="D439" i="202"/>
  <c r="E439" i="202"/>
  <c r="F439" i="202"/>
  <c r="G439" i="202"/>
  <c r="H439" i="202"/>
  <c r="I439" i="202"/>
  <c r="J439" i="202"/>
  <c r="K439" i="202"/>
  <c r="L439" i="202"/>
  <c r="M439" i="202"/>
  <c r="N439" i="202"/>
  <c r="O439" i="202"/>
  <c r="P439" i="202"/>
  <c r="Q439" i="202"/>
  <c r="R439" i="202"/>
  <c r="S439" i="202"/>
  <c r="T439" i="202"/>
  <c r="U439" i="202"/>
  <c r="V439" i="202"/>
  <c r="W439" i="202"/>
  <c r="AA439" i="202"/>
  <c r="AB439" i="202"/>
  <c r="AC439" i="202"/>
  <c r="AD439" i="202"/>
  <c r="AE439" i="202"/>
  <c r="AF439" i="202"/>
  <c r="AG439" i="202"/>
  <c r="AH439" i="202"/>
  <c r="AI439" i="202"/>
  <c r="AJ439" i="202"/>
  <c r="AK439" i="202"/>
  <c r="AL439" i="202"/>
  <c r="AM439" i="202"/>
  <c r="AN439" i="202"/>
  <c r="AO439" i="202"/>
  <c r="AP439" i="202"/>
  <c r="AQ439" i="202"/>
  <c r="AR439" i="202"/>
  <c r="AS439" i="202"/>
  <c r="AT439" i="202"/>
  <c r="AU439" i="202"/>
  <c r="AV439" i="202"/>
  <c r="AW439" i="202"/>
  <c r="AX439" i="202"/>
  <c r="AY439" i="202"/>
  <c r="AZ439" i="202"/>
  <c r="BA439" i="202"/>
  <c r="BB439" i="202"/>
  <c r="BC439" i="202"/>
  <c r="BD439" i="202"/>
  <c r="BE439" i="202"/>
  <c r="BF439" i="202"/>
  <c r="BG439" i="202"/>
  <c r="BH439" i="202"/>
  <c r="BI439" i="202"/>
  <c r="BJ439" i="202"/>
  <c r="BK439" i="202"/>
  <c r="BL439" i="202"/>
  <c r="BM439" i="202"/>
  <c r="BN439" i="202"/>
  <c r="BO439" i="202"/>
  <c r="BP439" i="202"/>
  <c r="BQ439" i="202"/>
  <c r="BR439" i="202"/>
  <c r="BS439" i="202"/>
  <c r="A440" i="202"/>
  <c r="B440" i="202"/>
  <c r="C440" i="202"/>
  <c r="D440" i="202"/>
  <c r="E440" i="202"/>
  <c r="F440" i="202"/>
  <c r="G440" i="202"/>
  <c r="H440" i="202"/>
  <c r="I440" i="202"/>
  <c r="J440" i="202"/>
  <c r="K440" i="202"/>
  <c r="L440" i="202"/>
  <c r="M440" i="202"/>
  <c r="N440" i="202"/>
  <c r="O440" i="202"/>
  <c r="P440" i="202"/>
  <c r="Q440" i="202"/>
  <c r="R440" i="202"/>
  <c r="S440" i="202"/>
  <c r="T440" i="202"/>
  <c r="U440" i="202"/>
  <c r="V440" i="202"/>
  <c r="W440" i="202"/>
  <c r="AA440" i="202"/>
  <c r="AB440" i="202"/>
  <c r="AC440" i="202"/>
  <c r="AD440" i="202"/>
  <c r="AE440" i="202"/>
  <c r="AF440" i="202"/>
  <c r="AG440" i="202"/>
  <c r="AH440" i="202"/>
  <c r="AI440" i="202"/>
  <c r="AJ440" i="202"/>
  <c r="AK440" i="202"/>
  <c r="AL440" i="202"/>
  <c r="AM440" i="202"/>
  <c r="AN440" i="202"/>
  <c r="AO440" i="202"/>
  <c r="AP440" i="202"/>
  <c r="AQ440" i="202"/>
  <c r="AR440" i="202"/>
  <c r="AS440" i="202"/>
  <c r="AT440" i="202"/>
  <c r="AU440" i="202"/>
  <c r="AV440" i="202"/>
  <c r="AW440" i="202"/>
  <c r="AX440" i="202"/>
  <c r="AY440" i="202"/>
  <c r="AZ440" i="202"/>
  <c r="BA440" i="202"/>
  <c r="BB440" i="202"/>
  <c r="BC440" i="202"/>
  <c r="BD440" i="202"/>
  <c r="BE440" i="202"/>
  <c r="BF440" i="202"/>
  <c r="BG440" i="202"/>
  <c r="BH440" i="202"/>
  <c r="BI440" i="202"/>
  <c r="BJ440" i="202"/>
  <c r="BK440" i="202"/>
  <c r="BL440" i="202"/>
  <c r="BM440" i="202"/>
  <c r="BN440" i="202"/>
  <c r="BO440" i="202"/>
  <c r="BP440" i="202"/>
  <c r="BQ440" i="202"/>
  <c r="BR440" i="202"/>
  <c r="BS440" i="202"/>
  <c r="A441" i="202"/>
  <c r="B441" i="202"/>
  <c r="C441" i="202"/>
  <c r="D441" i="202"/>
  <c r="E441" i="202"/>
  <c r="F441" i="202"/>
  <c r="G441" i="202"/>
  <c r="H441" i="202"/>
  <c r="I441" i="202"/>
  <c r="J441" i="202"/>
  <c r="K441" i="202"/>
  <c r="L441" i="202"/>
  <c r="M441" i="202"/>
  <c r="N441" i="202"/>
  <c r="O441" i="202"/>
  <c r="P441" i="202"/>
  <c r="Q441" i="202"/>
  <c r="R441" i="202"/>
  <c r="S441" i="202"/>
  <c r="T441" i="202"/>
  <c r="U441" i="202"/>
  <c r="V441" i="202"/>
  <c r="W441" i="202"/>
  <c r="AA441" i="202"/>
  <c r="AB441" i="202"/>
  <c r="AC441" i="202"/>
  <c r="AD441" i="202"/>
  <c r="AE441" i="202"/>
  <c r="AF441" i="202"/>
  <c r="AG441" i="202"/>
  <c r="AH441" i="202"/>
  <c r="AI441" i="202"/>
  <c r="AJ441" i="202"/>
  <c r="AK441" i="202"/>
  <c r="AL441" i="202"/>
  <c r="AM441" i="202"/>
  <c r="AN441" i="202"/>
  <c r="AO441" i="202"/>
  <c r="AP441" i="202"/>
  <c r="AQ441" i="202"/>
  <c r="AR441" i="202"/>
  <c r="AS441" i="202"/>
  <c r="AT441" i="202"/>
  <c r="AU441" i="202"/>
  <c r="AV441" i="202"/>
  <c r="AW441" i="202"/>
  <c r="AX441" i="202"/>
  <c r="AY441" i="202"/>
  <c r="AZ441" i="202"/>
  <c r="BA441" i="202"/>
  <c r="BB441" i="202"/>
  <c r="BC441" i="202"/>
  <c r="BD441" i="202"/>
  <c r="BE441" i="202"/>
  <c r="BF441" i="202"/>
  <c r="BG441" i="202"/>
  <c r="BH441" i="202"/>
  <c r="BI441" i="202"/>
  <c r="BJ441" i="202"/>
  <c r="BK441" i="202"/>
  <c r="BL441" i="202"/>
  <c r="BM441" i="202"/>
  <c r="BN441" i="202"/>
  <c r="BO441" i="202"/>
  <c r="BP441" i="202"/>
  <c r="BQ441" i="202"/>
  <c r="BR441" i="202"/>
  <c r="BS441" i="202"/>
  <c r="A442" i="202"/>
  <c r="B442" i="202"/>
  <c r="C442" i="202"/>
  <c r="D442" i="202"/>
  <c r="E442" i="202"/>
  <c r="F442" i="202"/>
  <c r="G442" i="202"/>
  <c r="H442" i="202"/>
  <c r="I442" i="202"/>
  <c r="J442" i="202"/>
  <c r="K442" i="202"/>
  <c r="L442" i="202"/>
  <c r="M442" i="202"/>
  <c r="N442" i="202"/>
  <c r="O442" i="202"/>
  <c r="P442" i="202"/>
  <c r="Q442" i="202"/>
  <c r="R442" i="202"/>
  <c r="S442" i="202"/>
  <c r="T442" i="202"/>
  <c r="U442" i="202"/>
  <c r="V442" i="202"/>
  <c r="W442" i="202"/>
  <c r="AA442" i="202"/>
  <c r="AB442" i="202"/>
  <c r="AC442" i="202"/>
  <c r="AD442" i="202"/>
  <c r="AE442" i="202"/>
  <c r="AF442" i="202"/>
  <c r="AG442" i="202"/>
  <c r="AH442" i="202"/>
  <c r="AI442" i="202"/>
  <c r="AJ442" i="202"/>
  <c r="AK442" i="202"/>
  <c r="AL442" i="202"/>
  <c r="AM442" i="202"/>
  <c r="AN442" i="202"/>
  <c r="AO442" i="202"/>
  <c r="AP442" i="202"/>
  <c r="AQ442" i="202"/>
  <c r="AR442" i="202"/>
  <c r="AS442" i="202"/>
  <c r="AT442" i="202"/>
  <c r="AU442" i="202"/>
  <c r="AV442" i="202"/>
  <c r="AW442" i="202"/>
  <c r="AX442" i="202"/>
  <c r="AY442" i="202"/>
  <c r="AZ442" i="202"/>
  <c r="BA442" i="202"/>
  <c r="BB442" i="202"/>
  <c r="BC442" i="202"/>
  <c r="BD442" i="202"/>
  <c r="BE442" i="202"/>
  <c r="BF442" i="202"/>
  <c r="BG442" i="202"/>
  <c r="BH442" i="202"/>
  <c r="BI442" i="202"/>
  <c r="BJ442" i="202"/>
  <c r="BK442" i="202"/>
  <c r="BL442" i="202"/>
  <c r="BM442" i="202"/>
  <c r="BN442" i="202"/>
  <c r="BO442" i="202"/>
  <c r="BP442" i="202"/>
  <c r="BQ442" i="202"/>
  <c r="BR442" i="202"/>
  <c r="BS442" i="202"/>
  <c r="A443" i="202"/>
  <c r="B443" i="202"/>
  <c r="C443" i="202"/>
  <c r="D443" i="202"/>
  <c r="E443" i="202"/>
  <c r="F443" i="202"/>
  <c r="G443" i="202"/>
  <c r="H443" i="202"/>
  <c r="I443" i="202"/>
  <c r="J443" i="202"/>
  <c r="K443" i="202"/>
  <c r="L443" i="202"/>
  <c r="M443" i="202"/>
  <c r="N443" i="202"/>
  <c r="O443" i="202"/>
  <c r="P443" i="202"/>
  <c r="Q443" i="202"/>
  <c r="R443" i="202"/>
  <c r="S443" i="202"/>
  <c r="T443" i="202"/>
  <c r="U443" i="202"/>
  <c r="V443" i="202"/>
  <c r="W443" i="202"/>
  <c r="AA443" i="202"/>
  <c r="AB443" i="202"/>
  <c r="AC443" i="202"/>
  <c r="AD443" i="202"/>
  <c r="AE443" i="202"/>
  <c r="AF443" i="202"/>
  <c r="AG443" i="202"/>
  <c r="AH443" i="202"/>
  <c r="AI443" i="202"/>
  <c r="AJ443" i="202"/>
  <c r="AK443" i="202"/>
  <c r="AL443" i="202"/>
  <c r="AM443" i="202"/>
  <c r="AN443" i="202"/>
  <c r="AO443" i="202"/>
  <c r="AP443" i="202"/>
  <c r="AQ443" i="202"/>
  <c r="AR443" i="202"/>
  <c r="AS443" i="202"/>
  <c r="AT443" i="202"/>
  <c r="AU443" i="202"/>
  <c r="AV443" i="202"/>
  <c r="AW443" i="202"/>
  <c r="AX443" i="202"/>
  <c r="AY443" i="202"/>
  <c r="AZ443" i="202"/>
  <c r="BA443" i="202"/>
  <c r="BB443" i="202"/>
  <c r="BC443" i="202"/>
  <c r="BD443" i="202"/>
  <c r="BE443" i="202"/>
  <c r="BF443" i="202"/>
  <c r="BG443" i="202"/>
  <c r="BH443" i="202"/>
  <c r="BI443" i="202"/>
  <c r="BJ443" i="202"/>
  <c r="BK443" i="202"/>
  <c r="BL443" i="202"/>
  <c r="BM443" i="202"/>
  <c r="BN443" i="202"/>
  <c r="BO443" i="202"/>
  <c r="BP443" i="202"/>
  <c r="BQ443" i="202"/>
  <c r="BR443" i="202"/>
  <c r="BS443" i="202"/>
  <c r="A444" i="202"/>
  <c r="B444" i="202"/>
  <c r="C444" i="202"/>
  <c r="D444" i="202"/>
  <c r="E444" i="202"/>
  <c r="F444" i="202"/>
  <c r="G444" i="202"/>
  <c r="H444" i="202"/>
  <c r="I444" i="202"/>
  <c r="J444" i="202"/>
  <c r="K444" i="202"/>
  <c r="L444" i="202"/>
  <c r="M444" i="202"/>
  <c r="N444" i="202"/>
  <c r="O444" i="202"/>
  <c r="P444" i="202"/>
  <c r="Q444" i="202"/>
  <c r="R444" i="202"/>
  <c r="S444" i="202"/>
  <c r="T444" i="202"/>
  <c r="U444" i="202"/>
  <c r="V444" i="202"/>
  <c r="W444" i="202"/>
  <c r="AA444" i="202"/>
  <c r="AB444" i="202"/>
  <c r="AC444" i="202"/>
  <c r="AD444" i="202"/>
  <c r="AE444" i="202"/>
  <c r="AF444" i="202"/>
  <c r="AG444" i="202"/>
  <c r="AH444" i="202"/>
  <c r="AI444" i="202"/>
  <c r="AJ444" i="202"/>
  <c r="AK444" i="202"/>
  <c r="AL444" i="202"/>
  <c r="AM444" i="202"/>
  <c r="AN444" i="202"/>
  <c r="AO444" i="202"/>
  <c r="AP444" i="202"/>
  <c r="AQ444" i="202"/>
  <c r="AR444" i="202"/>
  <c r="AS444" i="202"/>
  <c r="AT444" i="202"/>
  <c r="AU444" i="202"/>
  <c r="AV444" i="202"/>
  <c r="AW444" i="202"/>
  <c r="AX444" i="202"/>
  <c r="AY444" i="202"/>
  <c r="AZ444" i="202"/>
  <c r="BA444" i="202"/>
  <c r="BB444" i="202"/>
  <c r="BC444" i="202"/>
  <c r="BD444" i="202"/>
  <c r="BE444" i="202"/>
  <c r="BF444" i="202"/>
  <c r="BG444" i="202"/>
  <c r="BH444" i="202"/>
  <c r="BI444" i="202"/>
  <c r="BJ444" i="202"/>
  <c r="BK444" i="202"/>
  <c r="BL444" i="202"/>
  <c r="BM444" i="202"/>
  <c r="BN444" i="202"/>
  <c r="BO444" i="202"/>
  <c r="BP444" i="202"/>
  <c r="BQ444" i="202"/>
  <c r="BR444" i="202"/>
  <c r="BS444" i="202"/>
  <c r="A445" i="202"/>
  <c r="B445" i="202"/>
  <c r="C445" i="202"/>
  <c r="D445" i="202"/>
  <c r="E445" i="202"/>
  <c r="F445" i="202"/>
  <c r="G445" i="202"/>
  <c r="H445" i="202"/>
  <c r="I445" i="202"/>
  <c r="J445" i="202"/>
  <c r="K445" i="202"/>
  <c r="L445" i="202"/>
  <c r="M445" i="202"/>
  <c r="N445" i="202"/>
  <c r="O445" i="202"/>
  <c r="P445" i="202"/>
  <c r="Q445" i="202"/>
  <c r="R445" i="202"/>
  <c r="S445" i="202"/>
  <c r="T445" i="202"/>
  <c r="U445" i="202"/>
  <c r="V445" i="202"/>
  <c r="W445" i="202"/>
  <c r="AA445" i="202"/>
  <c r="AB445" i="202"/>
  <c r="AC445" i="202"/>
  <c r="AD445" i="202"/>
  <c r="AE445" i="202"/>
  <c r="AF445" i="202"/>
  <c r="AG445" i="202"/>
  <c r="AH445" i="202"/>
  <c r="AI445" i="202"/>
  <c r="AJ445" i="202"/>
  <c r="AK445" i="202"/>
  <c r="AL445" i="202"/>
  <c r="AM445" i="202"/>
  <c r="AN445" i="202"/>
  <c r="AO445" i="202"/>
  <c r="AP445" i="202"/>
  <c r="AQ445" i="202"/>
  <c r="AR445" i="202"/>
  <c r="AS445" i="202"/>
  <c r="AT445" i="202"/>
  <c r="AU445" i="202"/>
  <c r="AV445" i="202"/>
  <c r="AW445" i="202"/>
  <c r="AX445" i="202"/>
  <c r="AY445" i="202"/>
  <c r="AZ445" i="202"/>
  <c r="BA445" i="202"/>
  <c r="BB445" i="202"/>
  <c r="BC445" i="202"/>
  <c r="BD445" i="202"/>
  <c r="BE445" i="202"/>
  <c r="BF445" i="202"/>
  <c r="BG445" i="202"/>
  <c r="BH445" i="202"/>
  <c r="BI445" i="202"/>
  <c r="BJ445" i="202"/>
  <c r="BK445" i="202"/>
  <c r="BL445" i="202"/>
  <c r="BM445" i="202"/>
  <c r="BN445" i="202"/>
  <c r="BO445" i="202"/>
  <c r="BP445" i="202"/>
  <c r="BQ445" i="202"/>
  <c r="BR445" i="202"/>
  <c r="BS445" i="202"/>
  <c r="A446" i="202"/>
  <c r="B446" i="202"/>
  <c r="C446" i="202"/>
  <c r="D446" i="202"/>
  <c r="E446" i="202"/>
  <c r="F446" i="202"/>
  <c r="G446" i="202"/>
  <c r="H446" i="202"/>
  <c r="I446" i="202"/>
  <c r="J446" i="202"/>
  <c r="K446" i="202"/>
  <c r="L446" i="202"/>
  <c r="M446" i="202"/>
  <c r="N446" i="202"/>
  <c r="O446" i="202"/>
  <c r="P446" i="202"/>
  <c r="Q446" i="202"/>
  <c r="R446" i="202"/>
  <c r="S446" i="202"/>
  <c r="T446" i="202"/>
  <c r="U446" i="202"/>
  <c r="V446" i="202"/>
  <c r="W446" i="202"/>
  <c r="AA446" i="202"/>
  <c r="AB446" i="202"/>
  <c r="AC446" i="202"/>
  <c r="AD446" i="202"/>
  <c r="AE446" i="202"/>
  <c r="AF446" i="202"/>
  <c r="AG446" i="202"/>
  <c r="AH446" i="202"/>
  <c r="AI446" i="202"/>
  <c r="AJ446" i="202"/>
  <c r="AK446" i="202"/>
  <c r="AL446" i="202"/>
  <c r="AM446" i="202"/>
  <c r="AN446" i="202"/>
  <c r="AO446" i="202"/>
  <c r="AP446" i="202"/>
  <c r="AQ446" i="202"/>
  <c r="AR446" i="202"/>
  <c r="AS446" i="202"/>
  <c r="AT446" i="202"/>
  <c r="AU446" i="202"/>
  <c r="AV446" i="202"/>
  <c r="AW446" i="202"/>
  <c r="AX446" i="202"/>
  <c r="AY446" i="202"/>
  <c r="AZ446" i="202"/>
  <c r="BA446" i="202"/>
  <c r="BB446" i="202"/>
  <c r="BC446" i="202"/>
  <c r="BD446" i="202"/>
  <c r="BE446" i="202"/>
  <c r="BF446" i="202"/>
  <c r="BG446" i="202"/>
  <c r="BH446" i="202"/>
  <c r="BI446" i="202"/>
  <c r="BJ446" i="202"/>
  <c r="BK446" i="202"/>
  <c r="BL446" i="202"/>
  <c r="BM446" i="202"/>
  <c r="BN446" i="202"/>
  <c r="BO446" i="202"/>
  <c r="BP446" i="202"/>
  <c r="BQ446" i="202"/>
  <c r="BR446" i="202"/>
  <c r="BS446" i="202"/>
  <c r="A447" i="202"/>
  <c r="B447" i="202"/>
  <c r="C447" i="202"/>
  <c r="D447" i="202"/>
  <c r="E447" i="202"/>
  <c r="F447" i="202"/>
  <c r="G447" i="202"/>
  <c r="H447" i="202"/>
  <c r="I447" i="202"/>
  <c r="J447" i="202"/>
  <c r="K447" i="202"/>
  <c r="L447" i="202"/>
  <c r="M447" i="202"/>
  <c r="N447" i="202"/>
  <c r="O447" i="202"/>
  <c r="P447" i="202"/>
  <c r="Q447" i="202"/>
  <c r="R447" i="202"/>
  <c r="S447" i="202"/>
  <c r="T447" i="202"/>
  <c r="U447" i="202"/>
  <c r="V447" i="202"/>
  <c r="W447" i="202"/>
  <c r="AA447" i="202"/>
  <c r="AB447" i="202"/>
  <c r="AC447" i="202"/>
  <c r="AD447" i="202"/>
  <c r="AE447" i="202"/>
  <c r="AF447" i="202"/>
  <c r="AG447" i="202"/>
  <c r="AH447" i="202"/>
  <c r="AI447" i="202"/>
  <c r="AJ447" i="202"/>
  <c r="AK447" i="202"/>
  <c r="AL447" i="202"/>
  <c r="AM447" i="202"/>
  <c r="AN447" i="202"/>
  <c r="AO447" i="202"/>
  <c r="AP447" i="202"/>
  <c r="AQ447" i="202"/>
  <c r="AR447" i="202"/>
  <c r="AS447" i="202"/>
  <c r="AT447" i="202"/>
  <c r="AU447" i="202"/>
  <c r="AV447" i="202"/>
  <c r="AW447" i="202"/>
  <c r="AX447" i="202"/>
  <c r="AY447" i="202"/>
  <c r="AZ447" i="202"/>
  <c r="BA447" i="202"/>
  <c r="BB447" i="202"/>
  <c r="BC447" i="202"/>
  <c r="BD447" i="202"/>
  <c r="BE447" i="202"/>
  <c r="BF447" i="202"/>
  <c r="BG447" i="202"/>
  <c r="BH447" i="202"/>
  <c r="BI447" i="202"/>
  <c r="BJ447" i="202"/>
  <c r="BK447" i="202"/>
  <c r="BL447" i="202"/>
  <c r="BM447" i="202"/>
  <c r="BN447" i="202"/>
  <c r="BO447" i="202"/>
  <c r="BP447" i="202"/>
  <c r="BQ447" i="202"/>
  <c r="BR447" i="202"/>
  <c r="BS447" i="202"/>
  <c r="A448" i="202"/>
  <c r="B448" i="202"/>
  <c r="C448" i="202"/>
  <c r="D448" i="202"/>
  <c r="E448" i="202"/>
  <c r="F448" i="202"/>
  <c r="G448" i="202"/>
  <c r="H448" i="202"/>
  <c r="I448" i="202"/>
  <c r="J448" i="202"/>
  <c r="K448" i="202"/>
  <c r="L448" i="202"/>
  <c r="M448" i="202"/>
  <c r="N448" i="202"/>
  <c r="O448" i="202"/>
  <c r="P448" i="202"/>
  <c r="Q448" i="202"/>
  <c r="R448" i="202"/>
  <c r="S448" i="202"/>
  <c r="T448" i="202"/>
  <c r="U448" i="202"/>
  <c r="V448" i="202"/>
  <c r="W448" i="202"/>
  <c r="AA448" i="202"/>
  <c r="AB448" i="202"/>
  <c r="AC448" i="202"/>
  <c r="AD448" i="202"/>
  <c r="AE448" i="202"/>
  <c r="AF448" i="202"/>
  <c r="AG448" i="202"/>
  <c r="AH448" i="202"/>
  <c r="AI448" i="202"/>
  <c r="AJ448" i="202"/>
  <c r="AK448" i="202"/>
  <c r="AL448" i="202"/>
  <c r="AM448" i="202"/>
  <c r="AN448" i="202"/>
  <c r="AO448" i="202"/>
  <c r="AP448" i="202"/>
  <c r="AQ448" i="202"/>
  <c r="AR448" i="202"/>
  <c r="AS448" i="202"/>
  <c r="AT448" i="202"/>
  <c r="AU448" i="202"/>
  <c r="AV448" i="202"/>
  <c r="AW448" i="202"/>
  <c r="AX448" i="202"/>
  <c r="AY448" i="202"/>
  <c r="AZ448" i="202"/>
  <c r="BA448" i="202"/>
  <c r="BB448" i="202"/>
  <c r="BC448" i="202"/>
  <c r="BD448" i="202"/>
  <c r="BE448" i="202"/>
  <c r="BF448" i="202"/>
  <c r="BG448" i="202"/>
  <c r="BH448" i="202"/>
  <c r="BI448" i="202"/>
  <c r="BJ448" i="202"/>
  <c r="BK448" i="202"/>
  <c r="BL448" i="202"/>
  <c r="BM448" i="202"/>
  <c r="BN448" i="202"/>
  <c r="BO448" i="202"/>
  <c r="BP448" i="202"/>
  <c r="BQ448" i="202"/>
  <c r="BR448" i="202"/>
  <c r="BS448" i="202"/>
  <c r="A449" i="202"/>
  <c r="B449" i="202"/>
  <c r="C449" i="202"/>
  <c r="D449" i="202"/>
  <c r="E449" i="202"/>
  <c r="F449" i="202"/>
  <c r="G449" i="202"/>
  <c r="H449" i="202"/>
  <c r="I449" i="202"/>
  <c r="J449" i="202"/>
  <c r="K449" i="202"/>
  <c r="L449" i="202"/>
  <c r="M449" i="202"/>
  <c r="N449" i="202"/>
  <c r="O449" i="202"/>
  <c r="P449" i="202"/>
  <c r="Q449" i="202"/>
  <c r="R449" i="202"/>
  <c r="S449" i="202"/>
  <c r="T449" i="202"/>
  <c r="U449" i="202"/>
  <c r="V449" i="202"/>
  <c r="W449" i="202"/>
  <c r="AA449" i="202"/>
  <c r="AB449" i="202"/>
  <c r="AC449" i="202"/>
  <c r="AD449" i="202"/>
  <c r="AE449" i="202"/>
  <c r="AF449" i="202"/>
  <c r="AG449" i="202"/>
  <c r="AH449" i="202"/>
  <c r="AI449" i="202"/>
  <c r="AJ449" i="202"/>
  <c r="AK449" i="202"/>
  <c r="AL449" i="202"/>
  <c r="AM449" i="202"/>
  <c r="AN449" i="202"/>
  <c r="AO449" i="202"/>
  <c r="AP449" i="202"/>
  <c r="AQ449" i="202"/>
  <c r="AR449" i="202"/>
  <c r="AS449" i="202"/>
  <c r="AT449" i="202"/>
  <c r="AU449" i="202"/>
  <c r="AV449" i="202"/>
  <c r="AW449" i="202"/>
  <c r="AX449" i="202"/>
  <c r="AY449" i="202"/>
  <c r="AZ449" i="202"/>
  <c r="BA449" i="202"/>
  <c r="BB449" i="202"/>
  <c r="BC449" i="202"/>
  <c r="BD449" i="202"/>
  <c r="BE449" i="202"/>
  <c r="BF449" i="202"/>
  <c r="BG449" i="202"/>
  <c r="BH449" i="202"/>
  <c r="BI449" i="202"/>
  <c r="BJ449" i="202"/>
  <c r="BK449" i="202"/>
  <c r="BL449" i="202"/>
  <c r="BM449" i="202"/>
  <c r="BN449" i="202"/>
  <c r="BO449" i="202"/>
  <c r="BP449" i="202"/>
  <c r="BQ449" i="202"/>
  <c r="BR449" i="202"/>
  <c r="BS449" i="202"/>
  <c r="A450" i="202"/>
  <c r="B450" i="202"/>
  <c r="C450" i="202"/>
  <c r="D450" i="202"/>
  <c r="E450" i="202"/>
  <c r="F450" i="202"/>
  <c r="G450" i="202"/>
  <c r="H450" i="202"/>
  <c r="I450" i="202"/>
  <c r="J450" i="202"/>
  <c r="K450" i="202"/>
  <c r="L450" i="202"/>
  <c r="M450" i="202"/>
  <c r="N450" i="202"/>
  <c r="O450" i="202"/>
  <c r="P450" i="202"/>
  <c r="Q450" i="202"/>
  <c r="R450" i="202"/>
  <c r="S450" i="202"/>
  <c r="T450" i="202"/>
  <c r="U450" i="202"/>
  <c r="V450" i="202"/>
  <c r="W450" i="202"/>
  <c r="AA450" i="202"/>
  <c r="AB450" i="202"/>
  <c r="AC450" i="202"/>
  <c r="AD450" i="202"/>
  <c r="AE450" i="202"/>
  <c r="AF450" i="202"/>
  <c r="AG450" i="202"/>
  <c r="AH450" i="202"/>
  <c r="AI450" i="202"/>
  <c r="AJ450" i="202"/>
  <c r="AK450" i="202"/>
  <c r="AL450" i="202"/>
  <c r="AM450" i="202"/>
  <c r="AN450" i="202"/>
  <c r="AO450" i="202"/>
  <c r="AP450" i="202"/>
  <c r="AQ450" i="202"/>
  <c r="AR450" i="202"/>
  <c r="AS450" i="202"/>
  <c r="AT450" i="202"/>
  <c r="AU450" i="202"/>
  <c r="AV450" i="202"/>
  <c r="AW450" i="202"/>
  <c r="AX450" i="202"/>
  <c r="AY450" i="202"/>
  <c r="AZ450" i="202"/>
  <c r="BA450" i="202"/>
  <c r="BB450" i="202"/>
  <c r="BC450" i="202"/>
  <c r="BD450" i="202"/>
  <c r="BE450" i="202"/>
  <c r="BF450" i="202"/>
  <c r="BG450" i="202"/>
  <c r="BH450" i="202"/>
  <c r="BI450" i="202"/>
  <c r="BJ450" i="202"/>
  <c r="BK450" i="202"/>
  <c r="BL450" i="202"/>
  <c r="BM450" i="202"/>
  <c r="BN450" i="202"/>
  <c r="BO450" i="202"/>
  <c r="BP450" i="202"/>
  <c r="BQ450" i="202"/>
  <c r="BR450" i="202"/>
  <c r="BS450" i="202"/>
  <c r="A451" i="202"/>
  <c r="B451" i="202"/>
  <c r="C451" i="202"/>
  <c r="D451" i="202"/>
  <c r="E451" i="202"/>
  <c r="F451" i="202"/>
  <c r="G451" i="202"/>
  <c r="H451" i="202"/>
  <c r="I451" i="202"/>
  <c r="J451" i="202"/>
  <c r="K451" i="202"/>
  <c r="L451" i="202"/>
  <c r="M451" i="202"/>
  <c r="N451" i="202"/>
  <c r="O451" i="202"/>
  <c r="P451" i="202"/>
  <c r="Q451" i="202"/>
  <c r="R451" i="202"/>
  <c r="S451" i="202"/>
  <c r="T451" i="202"/>
  <c r="U451" i="202"/>
  <c r="V451" i="202"/>
  <c r="W451" i="202"/>
  <c r="AA451" i="202"/>
  <c r="AB451" i="202"/>
  <c r="AC451" i="202"/>
  <c r="AD451" i="202"/>
  <c r="AE451" i="202"/>
  <c r="AF451" i="202"/>
  <c r="AG451" i="202"/>
  <c r="AH451" i="202"/>
  <c r="AI451" i="202"/>
  <c r="AJ451" i="202"/>
  <c r="AK451" i="202"/>
  <c r="AL451" i="202"/>
  <c r="AM451" i="202"/>
  <c r="AN451" i="202"/>
  <c r="AO451" i="202"/>
  <c r="AP451" i="202"/>
  <c r="AQ451" i="202"/>
  <c r="AR451" i="202"/>
  <c r="AS451" i="202"/>
  <c r="AT451" i="202"/>
  <c r="AU451" i="202"/>
  <c r="AV451" i="202"/>
  <c r="AW451" i="202"/>
  <c r="AX451" i="202"/>
  <c r="AY451" i="202"/>
  <c r="AZ451" i="202"/>
  <c r="BA451" i="202"/>
  <c r="BB451" i="202"/>
  <c r="BC451" i="202"/>
  <c r="BD451" i="202"/>
  <c r="BE451" i="202"/>
  <c r="BF451" i="202"/>
  <c r="BG451" i="202"/>
  <c r="BH451" i="202"/>
  <c r="BI451" i="202"/>
  <c r="BJ451" i="202"/>
  <c r="BK451" i="202"/>
  <c r="BL451" i="202"/>
  <c r="BM451" i="202"/>
  <c r="BN451" i="202"/>
  <c r="BO451" i="202"/>
  <c r="BP451" i="202"/>
  <c r="BQ451" i="202"/>
  <c r="BR451" i="202"/>
  <c r="BS451" i="202"/>
  <c r="A452" i="202"/>
  <c r="B452" i="202"/>
  <c r="C452" i="202"/>
  <c r="D452" i="202"/>
  <c r="E452" i="202"/>
  <c r="F452" i="202"/>
  <c r="G452" i="202"/>
  <c r="H452" i="202"/>
  <c r="I452" i="202"/>
  <c r="J452" i="202"/>
  <c r="K452" i="202"/>
  <c r="L452" i="202"/>
  <c r="M452" i="202"/>
  <c r="N452" i="202"/>
  <c r="O452" i="202"/>
  <c r="P452" i="202"/>
  <c r="Q452" i="202"/>
  <c r="R452" i="202"/>
  <c r="S452" i="202"/>
  <c r="T452" i="202"/>
  <c r="U452" i="202"/>
  <c r="V452" i="202"/>
  <c r="W452" i="202"/>
  <c r="AA452" i="202"/>
  <c r="AB452" i="202"/>
  <c r="AC452" i="202"/>
  <c r="AD452" i="202"/>
  <c r="AE452" i="202"/>
  <c r="AF452" i="202"/>
  <c r="AG452" i="202"/>
  <c r="AH452" i="202"/>
  <c r="AI452" i="202"/>
  <c r="AJ452" i="202"/>
  <c r="AK452" i="202"/>
  <c r="AL452" i="202"/>
  <c r="AM452" i="202"/>
  <c r="AN452" i="202"/>
  <c r="AO452" i="202"/>
  <c r="AP452" i="202"/>
  <c r="AQ452" i="202"/>
  <c r="AR452" i="202"/>
  <c r="AS452" i="202"/>
  <c r="AT452" i="202"/>
  <c r="AU452" i="202"/>
  <c r="AV452" i="202"/>
  <c r="AW452" i="202"/>
  <c r="AX452" i="202"/>
  <c r="AY452" i="202"/>
  <c r="AZ452" i="202"/>
  <c r="BA452" i="202"/>
  <c r="BB452" i="202"/>
  <c r="BC452" i="202"/>
  <c r="BD452" i="202"/>
  <c r="BE452" i="202"/>
  <c r="BF452" i="202"/>
  <c r="BG452" i="202"/>
  <c r="BH452" i="202"/>
  <c r="BI452" i="202"/>
  <c r="BJ452" i="202"/>
  <c r="BK452" i="202"/>
  <c r="BL452" i="202"/>
  <c r="BM452" i="202"/>
  <c r="BN452" i="202"/>
  <c r="BO452" i="202"/>
  <c r="BP452" i="202"/>
  <c r="BQ452" i="202"/>
  <c r="BR452" i="202"/>
  <c r="BS452" i="202"/>
  <c r="A453" i="202"/>
  <c r="B453" i="202"/>
  <c r="C453" i="202"/>
  <c r="D453" i="202"/>
  <c r="E453" i="202"/>
  <c r="F453" i="202"/>
  <c r="G453" i="202"/>
  <c r="H453" i="202"/>
  <c r="I453" i="202"/>
  <c r="J453" i="202"/>
  <c r="K453" i="202"/>
  <c r="L453" i="202"/>
  <c r="M453" i="202"/>
  <c r="N453" i="202"/>
  <c r="O453" i="202"/>
  <c r="P453" i="202"/>
  <c r="Q453" i="202"/>
  <c r="R453" i="202"/>
  <c r="S453" i="202"/>
  <c r="T453" i="202"/>
  <c r="U453" i="202"/>
  <c r="V453" i="202"/>
  <c r="W453" i="202"/>
  <c r="AA453" i="202"/>
  <c r="AB453" i="202"/>
  <c r="AC453" i="202"/>
  <c r="AD453" i="202"/>
  <c r="AE453" i="202"/>
  <c r="AF453" i="202"/>
  <c r="AG453" i="202"/>
  <c r="AH453" i="202"/>
  <c r="AI453" i="202"/>
  <c r="AJ453" i="202"/>
  <c r="AK453" i="202"/>
  <c r="AL453" i="202"/>
  <c r="AM453" i="202"/>
  <c r="AN453" i="202"/>
  <c r="AO453" i="202"/>
  <c r="AP453" i="202"/>
  <c r="AQ453" i="202"/>
  <c r="AR453" i="202"/>
  <c r="AS453" i="202"/>
  <c r="AT453" i="202"/>
  <c r="AU453" i="202"/>
  <c r="AV453" i="202"/>
  <c r="AW453" i="202"/>
  <c r="AX453" i="202"/>
  <c r="AY453" i="202"/>
  <c r="AZ453" i="202"/>
  <c r="BA453" i="202"/>
  <c r="BB453" i="202"/>
  <c r="BC453" i="202"/>
  <c r="BD453" i="202"/>
  <c r="BE453" i="202"/>
  <c r="BF453" i="202"/>
  <c r="BG453" i="202"/>
  <c r="BH453" i="202"/>
  <c r="BI453" i="202"/>
  <c r="BJ453" i="202"/>
  <c r="BK453" i="202"/>
  <c r="BL453" i="202"/>
  <c r="BM453" i="202"/>
  <c r="BN453" i="202"/>
  <c r="BO453" i="202"/>
  <c r="BP453" i="202"/>
  <c r="BQ453" i="202"/>
  <c r="BR453" i="202"/>
  <c r="BS453" i="202"/>
  <c r="A454" i="202"/>
  <c r="B454" i="202"/>
  <c r="C454" i="202"/>
  <c r="D454" i="202"/>
  <c r="E454" i="202"/>
  <c r="F454" i="202"/>
  <c r="G454" i="202"/>
  <c r="H454" i="202"/>
  <c r="I454" i="202"/>
  <c r="J454" i="202"/>
  <c r="K454" i="202"/>
  <c r="L454" i="202"/>
  <c r="M454" i="202"/>
  <c r="N454" i="202"/>
  <c r="O454" i="202"/>
  <c r="P454" i="202"/>
  <c r="Q454" i="202"/>
  <c r="R454" i="202"/>
  <c r="S454" i="202"/>
  <c r="T454" i="202"/>
  <c r="U454" i="202"/>
  <c r="V454" i="202"/>
  <c r="W454" i="202"/>
  <c r="AA454" i="202"/>
  <c r="AB454" i="202"/>
  <c r="AC454" i="202"/>
  <c r="AD454" i="202"/>
  <c r="AE454" i="202"/>
  <c r="AF454" i="202"/>
  <c r="AG454" i="202"/>
  <c r="AH454" i="202"/>
  <c r="AI454" i="202"/>
  <c r="AJ454" i="202"/>
  <c r="AK454" i="202"/>
  <c r="AL454" i="202"/>
  <c r="AM454" i="202"/>
  <c r="AN454" i="202"/>
  <c r="AO454" i="202"/>
  <c r="AP454" i="202"/>
  <c r="AQ454" i="202"/>
  <c r="AR454" i="202"/>
  <c r="AS454" i="202"/>
  <c r="AT454" i="202"/>
  <c r="AU454" i="202"/>
  <c r="AV454" i="202"/>
  <c r="AW454" i="202"/>
  <c r="AX454" i="202"/>
  <c r="AY454" i="202"/>
  <c r="AZ454" i="202"/>
  <c r="BA454" i="202"/>
  <c r="BB454" i="202"/>
  <c r="BC454" i="202"/>
  <c r="BD454" i="202"/>
  <c r="BE454" i="202"/>
  <c r="BF454" i="202"/>
  <c r="BG454" i="202"/>
  <c r="BH454" i="202"/>
  <c r="BI454" i="202"/>
  <c r="BJ454" i="202"/>
  <c r="BK454" i="202"/>
  <c r="BL454" i="202"/>
  <c r="BM454" i="202"/>
  <c r="BN454" i="202"/>
  <c r="BO454" i="202"/>
  <c r="BP454" i="202"/>
  <c r="BQ454" i="202"/>
  <c r="BR454" i="202"/>
  <c r="BS454" i="202"/>
  <c r="A455" i="202"/>
  <c r="B455" i="202"/>
  <c r="C455" i="202"/>
  <c r="D455" i="202"/>
  <c r="E455" i="202"/>
  <c r="F455" i="202"/>
  <c r="G455" i="202"/>
  <c r="H455" i="202"/>
  <c r="I455" i="202"/>
  <c r="J455" i="202"/>
  <c r="K455" i="202"/>
  <c r="L455" i="202"/>
  <c r="M455" i="202"/>
  <c r="N455" i="202"/>
  <c r="O455" i="202"/>
  <c r="P455" i="202"/>
  <c r="Q455" i="202"/>
  <c r="R455" i="202"/>
  <c r="S455" i="202"/>
  <c r="T455" i="202"/>
  <c r="U455" i="202"/>
  <c r="V455" i="202"/>
  <c r="W455" i="202"/>
  <c r="AA455" i="202"/>
  <c r="AB455" i="202"/>
  <c r="AC455" i="202"/>
  <c r="AD455" i="202"/>
  <c r="AE455" i="202"/>
  <c r="AF455" i="202"/>
  <c r="AG455" i="202"/>
  <c r="AH455" i="202"/>
  <c r="AI455" i="202"/>
  <c r="AJ455" i="202"/>
  <c r="AK455" i="202"/>
  <c r="AL455" i="202"/>
  <c r="AM455" i="202"/>
  <c r="AN455" i="202"/>
  <c r="AO455" i="202"/>
  <c r="AP455" i="202"/>
  <c r="AQ455" i="202"/>
  <c r="AR455" i="202"/>
  <c r="AS455" i="202"/>
  <c r="AT455" i="202"/>
  <c r="AU455" i="202"/>
  <c r="AV455" i="202"/>
  <c r="AW455" i="202"/>
  <c r="AX455" i="202"/>
  <c r="AY455" i="202"/>
  <c r="AZ455" i="202"/>
  <c r="BA455" i="202"/>
  <c r="BB455" i="202"/>
  <c r="BC455" i="202"/>
  <c r="BD455" i="202"/>
  <c r="BE455" i="202"/>
  <c r="BF455" i="202"/>
  <c r="BG455" i="202"/>
  <c r="BH455" i="202"/>
  <c r="BI455" i="202"/>
  <c r="BJ455" i="202"/>
  <c r="BK455" i="202"/>
  <c r="BL455" i="202"/>
  <c r="BM455" i="202"/>
  <c r="BN455" i="202"/>
  <c r="BO455" i="202"/>
  <c r="BP455" i="202"/>
  <c r="BQ455" i="202"/>
  <c r="BR455" i="202"/>
  <c r="BS455" i="202"/>
  <c r="A456" i="202"/>
  <c r="B456" i="202"/>
  <c r="C456" i="202"/>
  <c r="D456" i="202"/>
  <c r="E456" i="202"/>
  <c r="F456" i="202"/>
  <c r="G456" i="202"/>
  <c r="H456" i="202"/>
  <c r="I456" i="202"/>
  <c r="J456" i="202"/>
  <c r="K456" i="202"/>
  <c r="L456" i="202"/>
  <c r="M456" i="202"/>
  <c r="N456" i="202"/>
  <c r="O456" i="202"/>
  <c r="P456" i="202"/>
  <c r="Q456" i="202"/>
  <c r="R456" i="202"/>
  <c r="S456" i="202"/>
  <c r="T456" i="202"/>
  <c r="U456" i="202"/>
  <c r="V456" i="202"/>
  <c r="W456" i="202"/>
  <c r="AA456" i="202"/>
  <c r="AB456" i="202"/>
  <c r="AC456" i="202"/>
  <c r="AD456" i="202"/>
  <c r="AE456" i="202"/>
  <c r="AF456" i="202"/>
  <c r="AG456" i="202"/>
  <c r="AH456" i="202"/>
  <c r="AI456" i="202"/>
  <c r="AJ456" i="202"/>
  <c r="AK456" i="202"/>
  <c r="AL456" i="202"/>
  <c r="AM456" i="202"/>
  <c r="AN456" i="202"/>
  <c r="AO456" i="202"/>
  <c r="AP456" i="202"/>
  <c r="AQ456" i="202"/>
  <c r="AR456" i="202"/>
  <c r="AS456" i="202"/>
  <c r="AT456" i="202"/>
  <c r="AU456" i="202"/>
  <c r="AV456" i="202"/>
  <c r="AW456" i="202"/>
  <c r="AX456" i="202"/>
  <c r="AY456" i="202"/>
  <c r="AZ456" i="202"/>
  <c r="BA456" i="202"/>
  <c r="BB456" i="202"/>
  <c r="BC456" i="202"/>
  <c r="BD456" i="202"/>
  <c r="BE456" i="202"/>
  <c r="BF456" i="202"/>
  <c r="BG456" i="202"/>
  <c r="BH456" i="202"/>
  <c r="BI456" i="202"/>
  <c r="BJ456" i="202"/>
  <c r="BK456" i="202"/>
  <c r="BL456" i="202"/>
  <c r="BM456" i="202"/>
  <c r="BN456" i="202"/>
  <c r="BO456" i="202"/>
  <c r="BP456" i="202"/>
  <c r="BQ456" i="202"/>
  <c r="BR456" i="202"/>
  <c r="BS456" i="202"/>
  <c r="A457" i="202"/>
  <c r="B457" i="202"/>
  <c r="C457" i="202"/>
  <c r="D457" i="202"/>
  <c r="E457" i="202"/>
  <c r="F457" i="202"/>
  <c r="G457" i="202"/>
  <c r="H457" i="202"/>
  <c r="I457" i="202"/>
  <c r="J457" i="202"/>
  <c r="K457" i="202"/>
  <c r="L457" i="202"/>
  <c r="M457" i="202"/>
  <c r="N457" i="202"/>
  <c r="O457" i="202"/>
  <c r="P457" i="202"/>
  <c r="Q457" i="202"/>
  <c r="R457" i="202"/>
  <c r="S457" i="202"/>
  <c r="T457" i="202"/>
  <c r="U457" i="202"/>
  <c r="V457" i="202"/>
  <c r="W457" i="202"/>
  <c r="AA457" i="202"/>
  <c r="AB457" i="202"/>
  <c r="AC457" i="202"/>
  <c r="AD457" i="202"/>
  <c r="AE457" i="202"/>
  <c r="AF457" i="202"/>
  <c r="AG457" i="202"/>
  <c r="AH457" i="202"/>
  <c r="AI457" i="202"/>
  <c r="AJ457" i="202"/>
  <c r="AK457" i="202"/>
  <c r="AL457" i="202"/>
  <c r="AM457" i="202"/>
  <c r="AN457" i="202"/>
  <c r="AO457" i="202"/>
  <c r="AP457" i="202"/>
  <c r="AQ457" i="202"/>
  <c r="AR457" i="202"/>
  <c r="AS457" i="202"/>
  <c r="AT457" i="202"/>
  <c r="AU457" i="202"/>
  <c r="AV457" i="202"/>
  <c r="AW457" i="202"/>
  <c r="AX457" i="202"/>
  <c r="AY457" i="202"/>
  <c r="AZ457" i="202"/>
  <c r="BA457" i="202"/>
  <c r="BB457" i="202"/>
  <c r="BC457" i="202"/>
  <c r="BD457" i="202"/>
  <c r="BE457" i="202"/>
  <c r="BF457" i="202"/>
  <c r="BG457" i="202"/>
  <c r="BH457" i="202"/>
  <c r="BI457" i="202"/>
  <c r="BJ457" i="202"/>
  <c r="BK457" i="202"/>
  <c r="BL457" i="202"/>
  <c r="BM457" i="202"/>
  <c r="BN457" i="202"/>
  <c r="BO457" i="202"/>
  <c r="BP457" i="202"/>
  <c r="BQ457" i="202"/>
  <c r="BR457" i="202"/>
  <c r="BS457" i="202"/>
  <c r="A458" i="202"/>
  <c r="B458" i="202"/>
  <c r="C458" i="202"/>
  <c r="D458" i="202"/>
  <c r="E458" i="202"/>
  <c r="F458" i="202"/>
  <c r="G458" i="202"/>
  <c r="H458" i="202"/>
  <c r="I458" i="202"/>
  <c r="J458" i="202"/>
  <c r="K458" i="202"/>
  <c r="L458" i="202"/>
  <c r="M458" i="202"/>
  <c r="N458" i="202"/>
  <c r="O458" i="202"/>
  <c r="P458" i="202"/>
  <c r="Q458" i="202"/>
  <c r="R458" i="202"/>
  <c r="S458" i="202"/>
  <c r="T458" i="202"/>
  <c r="U458" i="202"/>
  <c r="V458" i="202"/>
  <c r="W458" i="202"/>
  <c r="AA458" i="202"/>
  <c r="AB458" i="202"/>
  <c r="AC458" i="202"/>
  <c r="AD458" i="202"/>
  <c r="AE458" i="202"/>
  <c r="AF458" i="202"/>
  <c r="AG458" i="202"/>
  <c r="AH458" i="202"/>
  <c r="AI458" i="202"/>
  <c r="AJ458" i="202"/>
  <c r="AK458" i="202"/>
  <c r="AL458" i="202"/>
  <c r="AM458" i="202"/>
  <c r="AN458" i="202"/>
  <c r="AO458" i="202"/>
  <c r="AP458" i="202"/>
  <c r="AQ458" i="202"/>
  <c r="AR458" i="202"/>
  <c r="AS458" i="202"/>
  <c r="AT458" i="202"/>
  <c r="AU458" i="202"/>
  <c r="AV458" i="202"/>
  <c r="AW458" i="202"/>
  <c r="AX458" i="202"/>
  <c r="AY458" i="202"/>
  <c r="AZ458" i="202"/>
  <c r="BA458" i="202"/>
  <c r="BB458" i="202"/>
  <c r="BC458" i="202"/>
  <c r="BD458" i="202"/>
  <c r="BE458" i="202"/>
  <c r="BF458" i="202"/>
  <c r="BG458" i="202"/>
  <c r="BH458" i="202"/>
  <c r="BI458" i="202"/>
  <c r="BJ458" i="202"/>
  <c r="BK458" i="202"/>
  <c r="BL458" i="202"/>
  <c r="BM458" i="202"/>
  <c r="BN458" i="202"/>
  <c r="BO458" i="202"/>
  <c r="BP458" i="202"/>
  <c r="BQ458" i="202"/>
  <c r="BR458" i="202"/>
  <c r="BS458" i="202"/>
  <c r="A459" i="202"/>
  <c r="B459" i="202"/>
  <c r="C459" i="202"/>
  <c r="D459" i="202"/>
  <c r="E459" i="202"/>
  <c r="F459" i="202"/>
  <c r="G459" i="202"/>
  <c r="H459" i="202"/>
  <c r="I459" i="202"/>
  <c r="J459" i="202"/>
  <c r="K459" i="202"/>
  <c r="L459" i="202"/>
  <c r="M459" i="202"/>
  <c r="N459" i="202"/>
  <c r="O459" i="202"/>
  <c r="P459" i="202"/>
  <c r="Q459" i="202"/>
  <c r="R459" i="202"/>
  <c r="S459" i="202"/>
  <c r="T459" i="202"/>
  <c r="U459" i="202"/>
  <c r="V459" i="202"/>
  <c r="W459" i="202"/>
  <c r="AA459" i="202"/>
  <c r="AB459" i="202"/>
  <c r="AC459" i="202"/>
  <c r="AD459" i="202"/>
  <c r="AE459" i="202"/>
  <c r="AF459" i="202"/>
  <c r="AG459" i="202"/>
  <c r="AH459" i="202"/>
  <c r="AI459" i="202"/>
  <c r="AJ459" i="202"/>
  <c r="AK459" i="202"/>
  <c r="AL459" i="202"/>
  <c r="AM459" i="202"/>
  <c r="AN459" i="202"/>
  <c r="AO459" i="202"/>
  <c r="AP459" i="202"/>
  <c r="AQ459" i="202"/>
  <c r="AR459" i="202"/>
  <c r="AS459" i="202"/>
  <c r="AT459" i="202"/>
  <c r="AU459" i="202"/>
  <c r="AV459" i="202"/>
  <c r="AW459" i="202"/>
  <c r="AX459" i="202"/>
  <c r="AY459" i="202"/>
  <c r="AZ459" i="202"/>
  <c r="BA459" i="202"/>
  <c r="BB459" i="202"/>
  <c r="BC459" i="202"/>
  <c r="BD459" i="202"/>
  <c r="BE459" i="202"/>
  <c r="BF459" i="202"/>
  <c r="BG459" i="202"/>
  <c r="BH459" i="202"/>
  <c r="BI459" i="202"/>
  <c r="BJ459" i="202"/>
  <c r="BK459" i="202"/>
  <c r="BL459" i="202"/>
  <c r="BM459" i="202"/>
  <c r="BN459" i="202"/>
  <c r="BO459" i="202"/>
  <c r="BP459" i="202"/>
  <c r="BQ459" i="202"/>
  <c r="BR459" i="202"/>
  <c r="BS459" i="202"/>
  <c r="A460" i="202"/>
  <c r="B460" i="202"/>
  <c r="C460" i="202"/>
  <c r="D460" i="202"/>
  <c r="E460" i="202"/>
  <c r="F460" i="202"/>
  <c r="G460" i="202"/>
  <c r="H460" i="202"/>
  <c r="I460" i="202"/>
  <c r="J460" i="202"/>
  <c r="K460" i="202"/>
  <c r="L460" i="202"/>
  <c r="M460" i="202"/>
  <c r="N460" i="202"/>
  <c r="O460" i="202"/>
  <c r="P460" i="202"/>
  <c r="Q460" i="202"/>
  <c r="R460" i="202"/>
  <c r="S460" i="202"/>
  <c r="T460" i="202"/>
  <c r="U460" i="202"/>
  <c r="V460" i="202"/>
  <c r="W460" i="202"/>
  <c r="AA460" i="202"/>
  <c r="AB460" i="202"/>
  <c r="AC460" i="202"/>
  <c r="AD460" i="202"/>
  <c r="AE460" i="202"/>
  <c r="AF460" i="202"/>
  <c r="AG460" i="202"/>
  <c r="AH460" i="202"/>
  <c r="AI460" i="202"/>
  <c r="AJ460" i="202"/>
  <c r="AK460" i="202"/>
  <c r="AL460" i="202"/>
  <c r="AM460" i="202"/>
  <c r="AN460" i="202"/>
  <c r="AO460" i="202"/>
  <c r="AP460" i="202"/>
  <c r="AQ460" i="202"/>
  <c r="AR460" i="202"/>
  <c r="AS460" i="202"/>
  <c r="AT460" i="202"/>
  <c r="AU460" i="202"/>
  <c r="AV460" i="202"/>
  <c r="AW460" i="202"/>
  <c r="AX460" i="202"/>
  <c r="AY460" i="202"/>
  <c r="AZ460" i="202"/>
  <c r="BA460" i="202"/>
  <c r="BB460" i="202"/>
  <c r="BC460" i="202"/>
  <c r="BD460" i="202"/>
  <c r="BE460" i="202"/>
  <c r="BF460" i="202"/>
  <c r="BG460" i="202"/>
  <c r="BH460" i="202"/>
  <c r="BI460" i="202"/>
  <c r="BJ460" i="202"/>
  <c r="BK460" i="202"/>
  <c r="BL460" i="202"/>
  <c r="BM460" i="202"/>
  <c r="BN460" i="202"/>
  <c r="BO460" i="202"/>
  <c r="BP460" i="202"/>
  <c r="BQ460" i="202"/>
  <c r="BR460" i="202"/>
  <c r="BS460" i="202"/>
  <c r="A461" i="202"/>
  <c r="B461" i="202"/>
  <c r="C461" i="202"/>
  <c r="D461" i="202"/>
  <c r="E461" i="202"/>
  <c r="F461" i="202"/>
  <c r="G461" i="202"/>
  <c r="H461" i="202"/>
  <c r="I461" i="202"/>
  <c r="J461" i="202"/>
  <c r="K461" i="202"/>
  <c r="L461" i="202"/>
  <c r="M461" i="202"/>
  <c r="N461" i="202"/>
  <c r="O461" i="202"/>
  <c r="P461" i="202"/>
  <c r="Q461" i="202"/>
  <c r="R461" i="202"/>
  <c r="S461" i="202"/>
  <c r="T461" i="202"/>
  <c r="U461" i="202"/>
  <c r="V461" i="202"/>
  <c r="W461" i="202"/>
  <c r="AA461" i="202"/>
  <c r="AB461" i="202"/>
  <c r="AC461" i="202"/>
  <c r="AD461" i="202"/>
  <c r="AE461" i="202"/>
  <c r="AF461" i="202"/>
  <c r="AG461" i="202"/>
  <c r="AH461" i="202"/>
  <c r="AI461" i="202"/>
  <c r="AJ461" i="202"/>
  <c r="AK461" i="202"/>
  <c r="AL461" i="202"/>
  <c r="AM461" i="202"/>
  <c r="AN461" i="202"/>
  <c r="AO461" i="202"/>
  <c r="AP461" i="202"/>
  <c r="AQ461" i="202"/>
  <c r="AR461" i="202"/>
  <c r="AS461" i="202"/>
  <c r="AT461" i="202"/>
  <c r="AU461" i="202"/>
  <c r="AV461" i="202"/>
  <c r="AW461" i="202"/>
  <c r="AX461" i="202"/>
  <c r="AY461" i="202"/>
  <c r="AZ461" i="202"/>
  <c r="BA461" i="202"/>
  <c r="BB461" i="202"/>
  <c r="BC461" i="202"/>
  <c r="BD461" i="202"/>
  <c r="BE461" i="202"/>
  <c r="BF461" i="202"/>
  <c r="BG461" i="202"/>
  <c r="BH461" i="202"/>
  <c r="BI461" i="202"/>
  <c r="BJ461" i="202"/>
  <c r="BK461" i="202"/>
  <c r="BL461" i="202"/>
  <c r="BM461" i="202"/>
  <c r="BN461" i="202"/>
  <c r="BO461" i="202"/>
  <c r="BP461" i="202"/>
  <c r="BQ461" i="202"/>
  <c r="BR461" i="202"/>
  <c r="BS461" i="202"/>
  <c r="A462" i="202"/>
  <c r="B462" i="202"/>
  <c r="C462" i="202"/>
  <c r="D462" i="202"/>
  <c r="E462" i="202"/>
  <c r="F462" i="202"/>
  <c r="G462" i="202"/>
  <c r="H462" i="202"/>
  <c r="I462" i="202"/>
  <c r="J462" i="202"/>
  <c r="K462" i="202"/>
  <c r="L462" i="202"/>
  <c r="M462" i="202"/>
  <c r="N462" i="202"/>
  <c r="O462" i="202"/>
  <c r="P462" i="202"/>
  <c r="Q462" i="202"/>
  <c r="R462" i="202"/>
  <c r="S462" i="202"/>
  <c r="T462" i="202"/>
  <c r="U462" i="202"/>
  <c r="V462" i="202"/>
  <c r="W462" i="202"/>
  <c r="AA462" i="202"/>
  <c r="AB462" i="202"/>
  <c r="AC462" i="202"/>
  <c r="AD462" i="202"/>
  <c r="AE462" i="202"/>
  <c r="AF462" i="202"/>
  <c r="AG462" i="202"/>
  <c r="AH462" i="202"/>
  <c r="AI462" i="202"/>
  <c r="AJ462" i="202"/>
  <c r="AK462" i="202"/>
  <c r="AL462" i="202"/>
  <c r="AM462" i="202"/>
  <c r="AN462" i="202"/>
  <c r="AO462" i="202"/>
  <c r="AP462" i="202"/>
  <c r="AQ462" i="202"/>
  <c r="AR462" i="202"/>
  <c r="AS462" i="202"/>
  <c r="AT462" i="202"/>
  <c r="AU462" i="202"/>
  <c r="AV462" i="202"/>
  <c r="AW462" i="202"/>
  <c r="AX462" i="202"/>
  <c r="AY462" i="202"/>
  <c r="AZ462" i="202"/>
  <c r="BA462" i="202"/>
  <c r="BB462" i="202"/>
  <c r="BC462" i="202"/>
  <c r="BD462" i="202"/>
  <c r="BE462" i="202"/>
  <c r="BF462" i="202"/>
  <c r="BG462" i="202"/>
  <c r="BH462" i="202"/>
  <c r="BI462" i="202"/>
  <c r="BJ462" i="202"/>
  <c r="BK462" i="202"/>
  <c r="BL462" i="202"/>
  <c r="BM462" i="202"/>
  <c r="BN462" i="202"/>
  <c r="BO462" i="202"/>
  <c r="BP462" i="202"/>
  <c r="BQ462" i="202"/>
  <c r="BR462" i="202"/>
  <c r="BS462" i="202"/>
  <c r="A463" i="202"/>
  <c r="B463" i="202"/>
  <c r="C463" i="202"/>
  <c r="D463" i="202"/>
  <c r="E463" i="202"/>
  <c r="F463" i="202"/>
  <c r="G463" i="202"/>
  <c r="H463" i="202"/>
  <c r="I463" i="202"/>
  <c r="J463" i="202"/>
  <c r="K463" i="202"/>
  <c r="L463" i="202"/>
  <c r="M463" i="202"/>
  <c r="N463" i="202"/>
  <c r="O463" i="202"/>
  <c r="P463" i="202"/>
  <c r="Q463" i="202"/>
  <c r="R463" i="202"/>
  <c r="S463" i="202"/>
  <c r="T463" i="202"/>
  <c r="U463" i="202"/>
  <c r="V463" i="202"/>
  <c r="W463" i="202"/>
  <c r="AA463" i="202"/>
  <c r="AB463" i="202"/>
  <c r="AC463" i="202"/>
  <c r="AD463" i="202"/>
  <c r="AE463" i="202"/>
  <c r="AF463" i="202"/>
  <c r="AG463" i="202"/>
  <c r="AH463" i="202"/>
  <c r="AI463" i="202"/>
  <c r="AJ463" i="202"/>
  <c r="AK463" i="202"/>
  <c r="AL463" i="202"/>
  <c r="AM463" i="202"/>
  <c r="AN463" i="202"/>
  <c r="AO463" i="202"/>
  <c r="AP463" i="202"/>
  <c r="AQ463" i="202"/>
  <c r="AR463" i="202"/>
  <c r="AS463" i="202"/>
  <c r="AT463" i="202"/>
  <c r="AU463" i="202"/>
  <c r="AV463" i="202"/>
  <c r="AW463" i="202"/>
  <c r="AX463" i="202"/>
  <c r="AY463" i="202"/>
  <c r="AZ463" i="202"/>
  <c r="BA463" i="202"/>
  <c r="BB463" i="202"/>
  <c r="BC463" i="202"/>
  <c r="BD463" i="202"/>
  <c r="BE463" i="202"/>
  <c r="BF463" i="202"/>
  <c r="BG463" i="202"/>
  <c r="BH463" i="202"/>
  <c r="BI463" i="202"/>
  <c r="BJ463" i="202"/>
  <c r="BK463" i="202"/>
  <c r="BL463" i="202"/>
  <c r="BM463" i="202"/>
  <c r="BN463" i="202"/>
  <c r="BO463" i="202"/>
  <c r="BP463" i="202"/>
  <c r="BQ463" i="202"/>
  <c r="BR463" i="202"/>
  <c r="BS463" i="202"/>
  <c r="A464" i="202"/>
  <c r="B464" i="202"/>
  <c r="C464" i="202"/>
  <c r="D464" i="202"/>
  <c r="E464" i="202"/>
  <c r="F464" i="202"/>
  <c r="G464" i="202"/>
  <c r="H464" i="202"/>
  <c r="I464" i="202"/>
  <c r="J464" i="202"/>
  <c r="K464" i="202"/>
  <c r="L464" i="202"/>
  <c r="M464" i="202"/>
  <c r="N464" i="202"/>
  <c r="O464" i="202"/>
  <c r="P464" i="202"/>
  <c r="Q464" i="202"/>
  <c r="R464" i="202"/>
  <c r="S464" i="202"/>
  <c r="T464" i="202"/>
  <c r="U464" i="202"/>
  <c r="V464" i="202"/>
  <c r="W464" i="202"/>
  <c r="AA464" i="202"/>
  <c r="AB464" i="202"/>
  <c r="AC464" i="202"/>
  <c r="AD464" i="202"/>
  <c r="AE464" i="202"/>
  <c r="AF464" i="202"/>
  <c r="AG464" i="202"/>
  <c r="AH464" i="202"/>
  <c r="AI464" i="202"/>
  <c r="AJ464" i="202"/>
  <c r="AK464" i="202"/>
  <c r="AL464" i="202"/>
  <c r="AM464" i="202"/>
  <c r="AN464" i="202"/>
  <c r="AO464" i="202"/>
  <c r="AP464" i="202"/>
  <c r="AQ464" i="202"/>
  <c r="AR464" i="202"/>
  <c r="AS464" i="202"/>
  <c r="AT464" i="202"/>
  <c r="AU464" i="202"/>
  <c r="AV464" i="202"/>
  <c r="AW464" i="202"/>
  <c r="AX464" i="202"/>
  <c r="AY464" i="202"/>
  <c r="AZ464" i="202"/>
  <c r="BA464" i="202"/>
  <c r="BB464" i="202"/>
  <c r="BC464" i="202"/>
  <c r="BD464" i="202"/>
  <c r="BE464" i="202"/>
  <c r="BF464" i="202"/>
  <c r="BG464" i="202"/>
  <c r="BH464" i="202"/>
  <c r="BI464" i="202"/>
  <c r="BJ464" i="202"/>
  <c r="BK464" i="202"/>
  <c r="BL464" i="202"/>
  <c r="BM464" i="202"/>
  <c r="BN464" i="202"/>
  <c r="BO464" i="202"/>
  <c r="BP464" i="202"/>
  <c r="BQ464" i="202"/>
  <c r="BR464" i="202"/>
  <c r="BS464" i="202"/>
  <c r="A465" i="202"/>
  <c r="B465" i="202"/>
  <c r="C465" i="202"/>
  <c r="D465" i="202"/>
  <c r="E465" i="202"/>
  <c r="F465" i="202"/>
  <c r="G465" i="202"/>
  <c r="H465" i="202"/>
  <c r="I465" i="202"/>
  <c r="J465" i="202"/>
  <c r="K465" i="202"/>
  <c r="L465" i="202"/>
  <c r="M465" i="202"/>
  <c r="N465" i="202"/>
  <c r="O465" i="202"/>
  <c r="P465" i="202"/>
  <c r="Q465" i="202"/>
  <c r="R465" i="202"/>
  <c r="S465" i="202"/>
  <c r="T465" i="202"/>
  <c r="U465" i="202"/>
  <c r="V465" i="202"/>
  <c r="W465" i="202"/>
  <c r="AA465" i="202"/>
  <c r="AB465" i="202"/>
  <c r="AC465" i="202"/>
  <c r="AD465" i="202"/>
  <c r="AE465" i="202"/>
  <c r="AF465" i="202"/>
  <c r="AG465" i="202"/>
  <c r="AH465" i="202"/>
  <c r="AI465" i="202"/>
  <c r="AJ465" i="202"/>
  <c r="AK465" i="202"/>
  <c r="AL465" i="202"/>
  <c r="AM465" i="202"/>
  <c r="AN465" i="202"/>
  <c r="AO465" i="202"/>
  <c r="AP465" i="202"/>
  <c r="AQ465" i="202"/>
  <c r="AR465" i="202"/>
  <c r="AS465" i="202"/>
  <c r="AT465" i="202"/>
  <c r="AU465" i="202"/>
  <c r="AV465" i="202"/>
  <c r="AW465" i="202"/>
  <c r="AX465" i="202"/>
  <c r="AY465" i="202"/>
  <c r="AZ465" i="202"/>
  <c r="BA465" i="202"/>
  <c r="BB465" i="202"/>
  <c r="BC465" i="202"/>
  <c r="BD465" i="202"/>
  <c r="BE465" i="202"/>
  <c r="BF465" i="202"/>
  <c r="BG465" i="202"/>
  <c r="BH465" i="202"/>
  <c r="BI465" i="202"/>
  <c r="BJ465" i="202"/>
  <c r="BK465" i="202"/>
  <c r="BL465" i="202"/>
  <c r="BM465" i="202"/>
  <c r="BN465" i="202"/>
  <c r="BO465" i="202"/>
  <c r="BP465" i="202"/>
  <c r="BQ465" i="202"/>
  <c r="BR465" i="202"/>
  <c r="BS465" i="202"/>
  <c r="A466" i="202"/>
  <c r="B466" i="202"/>
  <c r="C466" i="202"/>
  <c r="D466" i="202"/>
  <c r="E466" i="202"/>
  <c r="F466" i="202"/>
  <c r="G466" i="202"/>
  <c r="H466" i="202"/>
  <c r="I466" i="202"/>
  <c r="J466" i="202"/>
  <c r="K466" i="202"/>
  <c r="L466" i="202"/>
  <c r="M466" i="202"/>
  <c r="N466" i="202"/>
  <c r="O466" i="202"/>
  <c r="P466" i="202"/>
  <c r="Q466" i="202"/>
  <c r="R466" i="202"/>
  <c r="S466" i="202"/>
  <c r="T466" i="202"/>
  <c r="U466" i="202"/>
  <c r="V466" i="202"/>
  <c r="W466" i="202"/>
  <c r="AA466" i="202"/>
  <c r="AB466" i="202"/>
  <c r="AC466" i="202"/>
  <c r="AD466" i="202"/>
  <c r="AE466" i="202"/>
  <c r="AF466" i="202"/>
  <c r="AG466" i="202"/>
  <c r="AH466" i="202"/>
  <c r="AI466" i="202"/>
  <c r="AJ466" i="202"/>
  <c r="AK466" i="202"/>
  <c r="AL466" i="202"/>
  <c r="AM466" i="202"/>
  <c r="AN466" i="202"/>
  <c r="AO466" i="202"/>
  <c r="AP466" i="202"/>
  <c r="AQ466" i="202"/>
  <c r="AR466" i="202"/>
  <c r="AS466" i="202"/>
  <c r="AT466" i="202"/>
  <c r="AU466" i="202"/>
  <c r="AV466" i="202"/>
  <c r="AW466" i="202"/>
  <c r="AX466" i="202"/>
  <c r="AY466" i="202"/>
  <c r="AZ466" i="202"/>
  <c r="BA466" i="202"/>
  <c r="BB466" i="202"/>
  <c r="BC466" i="202"/>
  <c r="BD466" i="202"/>
  <c r="BE466" i="202"/>
  <c r="BF466" i="202"/>
  <c r="BG466" i="202"/>
  <c r="BH466" i="202"/>
  <c r="BI466" i="202"/>
  <c r="BJ466" i="202"/>
  <c r="BK466" i="202"/>
  <c r="BL466" i="202"/>
  <c r="BM466" i="202"/>
  <c r="BN466" i="202"/>
  <c r="BO466" i="202"/>
  <c r="BP466" i="202"/>
  <c r="BQ466" i="202"/>
  <c r="BR466" i="202"/>
  <c r="BS466" i="202"/>
  <c r="A467" i="202"/>
  <c r="B467" i="202"/>
  <c r="C467" i="202"/>
  <c r="D467" i="202"/>
  <c r="E467" i="202"/>
  <c r="F467" i="202"/>
  <c r="G467" i="202"/>
  <c r="H467" i="202"/>
  <c r="I467" i="202"/>
  <c r="J467" i="202"/>
  <c r="K467" i="202"/>
  <c r="L467" i="202"/>
  <c r="M467" i="202"/>
  <c r="N467" i="202"/>
  <c r="O467" i="202"/>
  <c r="P467" i="202"/>
  <c r="Q467" i="202"/>
  <c r="R467" i="202"/>
  <c r="S467" i="202"/>
  <c r="T467" i="202"/>
  <c r="U467" i="202"/>
  <c r="V467" i="202"/>
  <c r="W467" i="202"/>
  <c r="AA467" i="202"/>
  <c r="AB467" i="202"/>
  <c r="AC467" i="202"/>
  <c r="AD467" i="202"/>
  <c r="AE467" i="202"/>
  <c r="AF467" i="202"/>
  <c r="AG467" i="202"/>
  <c r="AH467" i="202"/>
  <c r="AI467" i="202"/>
  <c r="AJ467" i="202"/>
  <c r="AK467" i="202"/>
  <c r="AL467" i="202"/>
  <c r="AM467" i="202"/>
  <c r="AN467" i="202"/>
  <c r="AO467" i="202"/>
  <c r="AP467" i="202"/>
  <c r="AQ467" i="202"/>
  <c r="AR467" i="202"/>
  <c r="AS467" i="202"/>
  <c r="AT467" i="202"/>
  <c r="AU467" i="202"/>
  <c r="AV467" i="202"/>
  <c r="AW467" i="202"/>
  <c r="AX467" i="202"/>
  <c r="AY467" i="202"/>
  <c r="AZ467" i="202"/>
  <c r="BA467" i="202"/>
  <c r="BB467" i="202"/>
  <c r="BC467" i="202"/>
  <c r="BD467" i="202"/>
  <c r="BE467" i="202"/>
  <c r="BF467" i="202"/>
  <c r="BG467" i="202"/>
  <c r="BH467" i="202"/>
  <c r="BI467" i="202"/>
  <c r="BJ467" i="202"/>
  <c r="BK467" i="202"/>
  <c r="BL467" i="202"/>
  <c r="BM467" i="202"/>
  <c r="BN467" i="202"/>
  <c r="BO467" i="202"/>
  <c r="BP467" i="202"/>
  <c r="BQ467" i="202"/>
  <c r="BR467" i="202"/>
  <c r="BS467" i="202"/>
  <c r="A468" i="202"/>
  <c r="B468" i="202"/>
  <c r="C468" i="202"/>
  <c r="D468" i="202"/>
  <c r="E468" i="202"/>
  <c r="F468" i="202"/>
  <c r="G468" i="202"/>
  <c r="H468" i="202"/>
  <c r="I468" i="202"/>
  <c r="J468" i="202"/>
  <c r="K468" i="202"/>
  <c r="L468" i="202"/>
  <c r="M468" i="202"/>
  <c r="N468" i="202"/>
  <c r="O468" i="202"/>
  <c r="P468" i="202"/>
  <c r="Q468" i="202"/>
  <c r="R468" i="202"/>
  <c r="S468" i="202"/>
  <c r="T468" i="202"/>
  <c r="U468" i="202"/>
  <c r="V468" i="202"/>
  <c r="W468" i="202"/>
  <c r="AA468" i="202"/>
  <c r="AB468" i="202"/>
  <c r="AC468" i="202"/>
  <c r="AD468" i="202"/>
  <c r="AE468" i="202"/>
  <c r="AF468" i="202"/>
  <c r="AG468" i="202"/>
  <c r="AH468" i="202"/>
  <c r="AI468" i="202"/>
  <c r="AJ468" i="202"/>
  <c r="AK468" i="202"/>
  <c r="AL468" i="202"/>
  <c r="AM468" i="202"/>
  <c r="AN468" i="202"/>
  <c r="AO468" i="202"/>
  <c r="AP468" i="202"/>
  <c r="AQ468" i="202"/>
  <c r="AR468" i="202"/>
  <c r="AS468" i="202"/>
  <c r="AT468" i="202"/>
  <c r="AU468" i="202"/>
  <c r="AV468" i="202"/>
  <c r="AW468" i="202"/>
  <c r="AX468" i="202"/>
  <c r="AY468" i="202"/>
  <c r="AZ468" i="202"/>
  <c r="BA468" i="202"/>
  <c r="BB468" i="202"/>
  <c r="BC468" i="202"/>
  <c r="BD468" i="202"/>
  <c r="BE468" i="202"/>
  <c r="BF468" i="202"/>
  <c r="BG468" i="202"/>
  <c r="BH468" i="202"/>
  <c r="BI468" i="202"/>
  <c r="BJ468" i="202"/>
  <c r="BK468" i="202"/>
  <c r="BL468" i="202"/>
  <c r="BM468" i="202"/>
  <c r="BN468" i="202"/>
  <c r="BO468" i="202"/>
  <c r="BP468" i="202"/>
  <c r="BQ468" i="202"/>
  <c r="BR468" i="202"/>
  <c r="BS468" i="202"/>
  <c r="A469" i="202"/>
  <c r="B469" i="202"/>
  <c r="C469" i="202"/>
  <c r="D469" i="202"/>
  <c r="E469" i="202"/>
  <c r="F469" i="202"/>
  <c r="G469" i="202"/>
  <c r="H469" i="202"/>
  <c r="I469" i="202"/>
  <c r="J469" i="202"/>
  <c r="K469" i="202"/>
  <c r="L469" i="202"/>
  <c r="M469" i="202"/>
  <c r="N469" i="202"/>
  <c r="O469" i="202"/>
  <c r="P469" i="202"/>
  <c r="Q469" i="202"/>
  <c r="R469" i="202"/>
  <c r="S469" i="202"/>
  <c r="T469" i="202"/>
  <c r="U469" i="202"/>
  <c r="V469" i="202"/>
  <c r="W469" i="202"/>
  <c r="AA469" i="202"/>
  <c r="AB469" i="202"/>
  <c r="AC469" i="202"/>
  <c r="AD469" i="202"/>
  <c r="AE469" i="202"/>
  <c r="AF469" i="202"/>
  <c r="AG469" i="202"/>
  <c r="AH469" i="202"/>
  <c r="AI469" i="202"/>
  <c r="AJ469" i="202"/>
  <c r="AK469" i="202"/>
  <c r="AL469" i="202"/>
  <c r="AM469" i="202"/>
  <c r="AN469" i="202"/>
  <c r="AO469" i="202"/>
  <c r="AP469" i="202"/>
  <c r="AQ469" i="202"/>
  <c r="AR469" i="202"/>
  <c r="AS469" i="202"/>
  <c r="AT469" i="202"/>
  <c r="AU469" i="202"/>
  <c r="AV469" i="202"/>
  <c r="AW469" i="202"/>
  <c r="AX469" i="202"/>
  <c r="AY469" i="202"/>
  <c r="AZ469" i="202"/>
  <c r="BA469" i="202"/>
  <c r="BB469" i="202"/>
  <c r="BC469" i="202"/>
  <c r="BD469" i="202"/>
  <c r="BE469" i="202"/>
  <c r="BF469" i="202"/>
  <c r="BG469" i="202"/>
  <c r="BH469" i="202"/>
  <c r="BI469" i="202"/>
  <c r="BJ469" i="202"/>
  <c r="BK469" i="202"/>
  <c r="BL469" i="202"/>
  <c r="BM469" i="202"/>
  <c r="BN469" i="202"/>
  <c r="BO469" i="202"/>
  <c r="BP469" i="202"/>
  <c r="BQ469" i="202"/>
  <c r="BR469" i="202"/>
  <c r="BS469" i="202"/>
  <c r="A470" i="202"/>
  <c r="B470" i="202"/>
  <c r="C470" i="202"/>
  <c r="D470" i="202"/>
  <c r="E470" i="202"/>
  <c r="F470" i="202"/>
  <c r="G470" i="202"/>
  <c r="H470" i="202"/>
  <c r="I470" i="202"/>
  <c r="J470" i="202"/>
  <c r="K470" i="202"/>
  <c r="L470" i="202"/>
  <c r="M470" i="202"/>
  <c r="N470" i="202"/>
  <c r="O470" i="202"/>
  <c r="P470" i="202"/>
  <c r="Q470" i="202"/>
  <c r="R470" i="202"/>
  <c r="S470" i="202"/>
  <c r="T470" i="202"/>
  <c r="U470" i="202"/>
  <c r="V470" i="202"/>
  <c r="W470" i="202"/>
  <c r="AA470" i="202"/>
  <c r="AB470" i="202"/>
  <c r="AC470" i="202"/>
  <c r="AD470" i="202"/>
  <c r="AE470" i="202"/>
  <c r="AF470" i="202"/>
  <c r="AG470" i="202"/>
  <c r="AH470" i="202"/>
  <c r="AI470" i="202"/>
  <c r="AJ470" i="202"/>
  <c r="AK470" i="202"/>
  <c r="AL470" i="202"/>
  <c r="AM470" i="202"/>
  <c r="AN470" i="202"/>
  <c r="AO470" i="202"/>
  <c r="AP470" i="202"/>
  <c r="AQ470" i="202"/>
  <c r="AR470" i="202"/>
  <c r="AS470" i="202"/>
  <c r="AT470" i="202"/>
  <c r="AU470" i="202"/>
  <c r="AV470" i="202"/>
  <c r="AW470" i="202"/>
  <c r="AX470" i="202"/>
  <c r="AY470" i="202"/>
  <c r="AZ470" i="202"/>
  <c r="BA470" i="202"/>
  <c r="BB470" i="202"/>
  <c r="BC470" i="202"/>
  <c r="BD470" i="202"/>
  <c r="BE470" i="202"/>
  <c r="BF470" i="202"/>
  <c r="BG470" i="202"/>
  <c r="BH470" i="202"/>
  <c r="BI470" i="202"/>
  <c r="BJ470" i="202"/>
  <c r="BK470" i="202"/>
  <c r="BL470" i="202"/>
  <c r="BM470" i="202"/>
  <c r="BN470" i="202"/>
  <c r="BO470" i="202"/>
  <c r="BP470" i="202"/>
  <c r="BQ470" i="202"/>
  <c r="BR470" i="202"/>
  <c r="BS470" i="202"/>
  <c r="A471" i="202"/>
  <c r="B471" i="202"/>
  <c r="C471" i="202"/>
  <c r="D471" i="202"/>
  <c r="E471" i="202"/>
  <c r="F471" i="202"/>
  <c r="G471" i="202"/>
  <c r="H471" i="202"/>
  <c r="I471" i="202"/>
  <c r="J471" i="202"/>
  <c r="K471" i="202"/>
  <c r="L471" i="202"/>
  <c r="M471" i="202"/>
  <c r="N471" i="202"/>
  <c r="O471" i="202"/>
  <c r="P471" i="202"/>
  <c r="Q471" i="202"/>
  <c r="R471" i="202"/>
  <c r="S471" i="202"/>
  <c r="T471" i="202"/>
  <c r="U471" i="202"/>
  <c r="V471" i="202"/>
  <c r="W471" i="202"/>
  <c r="AA471" i="202"/>
  <c r="AB471" i="202"/>
  <c r="AC471" i="202"/>
  <c r="AD471" i="202"/>
  <c r="AE471" i="202"/>
  <c r="AF471" i="202"/>
  <c r="AG471" i="202"/>
  <c r="AH471" i="202"/>
  <c r="AI471" i="202"/>
  <c r="AJ471" i="202"/>
  <c r="AK471" i="202"/>
  <c r="AL471" i="202"/>
  <c r="AM471" i="202"/>
  <c r="AN471" i="202"/>
  <c r="AO471" i="202"/>
  <c r="AP471" i="202"/>
  <c r="AQ471" i="202"/>
  <c r="AR471" i="202"/>
  <c r="AS471" i="202"/>
  <c r="AT471" i="202"/>
  <c r="AU471" i="202"/>
  <c r="AV471" i="202"/>
  <c r="AW471" i="202"/>
  <c r="AX471" i="202"/>
  <c r="AY471" i="202"/>
  <c r="AZ471" i="202"/>
  <c r="BA471" i="202"/>
  <c r="BB471" i="202"/>
  <c r="BC471" i="202"/>
  <c r="BD471" i="202"/>
  <c r="BE471" i="202"/>
  <c r="BF471" i="202"/>
  <c r="BG471" i="202"/>
  <c r="BH471" i="202"/>
  <c r="BI471" i="202"/>
  <c r="BJ471" i="202"/>
  <c r="BK471" i="202"/>
  <c r="BL471" i="202"/>
  <c r="BM471" i="202"/>
  <c r="BN471" i="202"/>
  <c r="BO471" i="202"/>
  <c r="BP471" i="202"/>
  <c r="BQ471" i="202"/>
  <c r="BR471" i="202"/>
  <c r="BS471" i="202"/>
  <c r="A472" i="202"/>
  <c r="B472" i="202"/>
  <c r="C472" i="202"/>
  <c r="D472" i="202"/>
  <c r="E472" i="202"/>
  <c r="F472" i="202"/>
  <c r="G472" i="202"/>
  <c r="H472" i="202"/>
  <c r="I472" i="202"/>
  <c r="J472" i="202"/>
  <c r="K472" i="202"/>
  <c r="L472" i="202"/>
  <c r="M472" i="202"/>
  <c r="N472" i="202"/>
  <c r="O472" i="202"/>
  <c r="P472" i="202"/>
  <c r="Q472" i="202"/>
  <c r="R472" i="202"/>
  <c r="S472" i="202"/>
  <c r="T472" i="202"/>
  <c r="U472" i="202"/>
  <c r="V472" i="202"/>
  <c r="W472" i="202"/>
  <c r="AA472" i="202"/>
  <c r="AB472" i="202"/>
  <c r="AC472" i="202"/>
  <c r="AD472" i="202"/>
  <c r="AE472" i="202"/>
  <c r="AF472" i="202"/>
  <c r="AG472" i="202"/>
  <c r="AH472" i="202"/>
  <c r="AI472" i="202"/>
  <c r="AJ472" i="202"/>
  <c r="AK472" i="202"/>
  <c r="AL472" i="202"/>
  <c r="AM472" i="202"/>
  <c r="AN472" i="202"/>
  <c r="AO472" i="202"/>
  <c r="AP472" i="202"/>
  <c r="AQ472" i="202"/>
  <c r="AR472" i="202"/>
  <c r="AS472" i="202"/>
  <c r="AT472" i="202"/>
  <c r="AU472" i="202"/>
  <c r="AV472" i="202"/>
  <c r="AW472" i="202"/>
  <c r="AX472" i="202"/>
  <c r="AY472" i="202"/>
  <c r="AZ472" i="202"/>
  <c r="BA472" i="202"/>
  <c r="BB472" i="202"/>
  <c r="BC472" i="202"/>
  <c r="BD472" i="202"/>
  <c r="BE472" i="202"/>
  <c r="BF472" i="202"/>
  <c r="BG472" i="202"/>
  <c r="BH472" i="202"/>
  <c r="BI472" i="202"/>
  <c r="BJ472" i="202"/>
  <c r="BK472" i="202"/>
  <c r="BL472" i="202"/>
  <c r="BM472" i="202"/>
  <c r="BN472" i="202"/>
  <c r="BO472" i="202"/>
  <c r="BP472" i="202"/>
  <c r="BQ472" i="202"/>
  <c r="BR472" i="202"/>
  <c r="BS472" i="202"/>
  <c r="A473" i="202"/>
  <c r="B473" i="202"/>
  <c r="C473" i="202"/>
  <c r="D473" i="202"/>
  <c r="E473" i="202"/>
  <c r="F473" i="202"/>
  <c r="G473" i="202"/>
  <c r="H473" i="202"/>
  <c r="I473" i="202"/>
  <c r="J473" i="202"/>
  <c r="K473" i="202"/>
  <c r="L473" i="202"/>
  <c r="M473" i="202"/>
  <c r="N473" i="202"/>
  <c r="O473" i="202"/>
  <c r="P473" i="202"/>
  <c r="Q473" i="202"/>
  <c r="R473" i="202"/>
  <c r="S473" i="202"/>
  <c r="T473" i="202"/>
  <c r="U473" i="202"/>
  <c r="V473" i="202"/>
  <c r="W473" i="202"/>
  <c r="AA473" i="202"/>
  <c r="AB473" i="202"/>
  <c r="AC473" i="202"/>
  <c r="AD473" i="202"/>
  <c r="AE473" i="202"/>
  <c r="AF473" i="202"/>
  <c r="AG473" i="202"/>
  <c r="AH473" i="202"/>
  <c r="AI473" i="202"/>
  <c r="AJ473" i="202"/>
  <c r="AK473" i="202"/>
  <c r="AL473" i="202"/>
  <c r="AM473" i="202"/>
  <c r="AN473" i="202"/>
  <c r="AO473" i="202"/>
  <c r="AP473" i="202"/>
  <c r="AQ473" i="202"/>
  <c r="AR473" i="202"/>
  <c r="AS473" i="202"/>
  <c r="AT473" i="202"/>
  <c r="AU473" i="202"/>
  <c r="AV473" i="202"/>
  <c r="AW473" i="202"/>
  <c r="AX473" i="202"/>
  <c r="AY473" i="202"/>
  <c r="AZ473" i="202"/>
  <c r="BA473" i="202"/>
  <c r="BB473" i="202"/>
  <c r="BC473" i="202"/>
  <c r="BD473" i="202"/>
  <c r="BE473" i="202"/>
  <c r="BF473" i="202"/>
  <c r="BG473" i="202"/>
  <c r="BH473" i="202"/>
  <c r="BI473" i="202"/>
  <c r="BJ473" i="202"/>
  <c r="BK473" i="202"/>
  <c r="BL473" i="202"/>
  <c r="BM473" i="202"/>
  <c r="BN473" i="202"/>
  <c r="BO473" i="202"/>
  <c r="BP473" i="202"/>
  <c r="BQ473" i="202"/>
  <c r="BR473" i="202"/>
  <c r="BS473" i="202"/>
  <c r="A474" i="202"/>
  <c r="B474" i="202"/>
  <c r="C474" i="202"/>
  <c r="D474" i="202"/>
  <c r="E474" i="202"/>
  <c r="F474" i="202"/>
  <c r="G474" i="202"/>
  <c r="H474" i="202"/>
  <c r="I474" i="202"/>
  <c r="J474" i="202"/>
  <c r="K474" i="202"/>
  <c r="L474" i="202"/>
  <c r="M474" i="202"/>
  <c r="N474" i="202"/>
  <c r="O474" i="202"/>
  <c r="P474" i="202"/>
  <c r="Q474" i="202"/>
  <c r="R474" i="202"/>
  <c r="S474" i="202"/>
  <c r="T474" i="202"/>
  <c r="U474" i="202"/>
  <c r="V474" i="202"/>
  <c r="W474" i="202"/>
  <c r="AA474" i="202"/>
  <c r="AB474" i="202"/>
  <c r="AC474" i="202"/>
  <c r="AD474" i="202"/>
  <c r="AE474" i="202"/>
  <c r="AF474" i="202"/>
  <c r="AG474" i="202"/>
  <c r="AH474" i="202"/>
  <c r="AI474" i="202"/>
  <c r="AJ474" i="202"/>
  <c r="AK474" i="202"/>
  <c r="AL474" i="202"/>
  <c r="AM474" i="202"/>
  <c r="AN474" i="202"/>
  <c r="AO474" i="202"/>
  <c r="AP474" i="202"/>
  <c r="AQ474" i="202"/>
  <c r="AR474" i="202"/>
  <c r="AS474" i="202"/>
  <c r="AT474" i="202"/>
  <c r="AU474" i="202"/>
  <c r="AV474" i="202"/>
  <c r="AW474" i="202"/>
  <c r="AX474" i="202"/>
  <c r="AY474" i="202"/>
  <c r="AZ474" i="202"/>
  <c r="BA474" i="202"/>
  <c r="BB474" i="202"/>
  <c r="BC474" i="202"/>
  <c r="BD474" i="202"/>
  <c r="BE474" i="202"/>
  <c r="BF474" i="202"/>
  <c r="BG474" i="202"/>
  <c r="BH474" i="202"/>
  <c r="BI474" i="202"/>
  <c r="BJ474" i="202"/>
  <c r="BK474" i="202"/>
  <c r="BL474" i="202"/>
  <c r="BM474" i="202"/>
  <c r="BN474" i="202"/>
  <c r="BO474" i="202"/>
  <c r="BP474" i="202"/>
  <c r="BQ474" i="202"/>
  <c r="BR474" i="202"/>
  <c r="BS474" i="202"/>
  <c r="A475" i="202"/>
  <c r="B475" i="202"/>
  <c r="C475" i="202"/>
  <c r="D475" i="202"/>
  <c r="E475" i="202"/>
  <c r="F475" i="202"/>
  <c r="G475" i="202"/>
  <c r="H475" i="202"/>
  <c r="I475" i="202"/>
  <c r="J475" i="202"/>
  <c r="K475" i="202"/>
  <c r="L475" i="202"/>
  <c r="M475" i="202"/>
  <c r="N475" i="202"/>
  <c r="O475" i="202"/>
  <c r="P475" i="202"/>
  <c r="Q475" i="202"/>
  <c r="R475" i="202"/>
  <c r="S475" i="202"/>
  <c r="T475" i="202"/>
  <c r="U475" i="202"/>
  <c r="V475" i="202"/>
  <c r="W475" i="202"/>
  <c r="AA475" i="202"/>
  <c r="AB475" i="202"/>
  <c r="AC475" i="202"/>
  <c r="AD475" i="202"/>
  <c r="AE475" i="202"/>
  <c r="AF475" i="202"/>
  <c r="AG475" i="202"/>
  <c r="AH475" i="202"/>
  <c r="AI475" i="202"/>
  <c r="AJ475" i="202"/>
  <c r="AK475" i="202"/>
  <c r="AL475" i="202"/>
  <c r="AM475" i="202"/>
  <c r="AN475" i="202"/>
  <c r="AO475" i="202"/>
  <c r="AP475" i="202"/>
  <c r="AQ475" i="202"/>
  <c r="AR475" i="202"/>
  <c r="AS475" i="202"/>
  <c r="AT475" i="202"/>
  <c r="AU475" i="202"/>
  <c r="AV475" i="202"/>
  <c r="AW475" i="202"/>
  <c r="AX475" i="202"/>
  <c r="AY475" i="202"/>
  <c r="AZ475" i="202"/>
  <c r="BA475" i="202"/>
  <c r="BB475" i="202"/>
  <c r="BC475" i="202"/>
  <c r="BD475" i="202"/>
  <c r="BE475" i="202"/>
  <c r="BF475" i="202"/>
  <c r="BG475" i="202"/>
  <c r="BH475" i="202"/>
  <c r="BI475" i="202"/>
  <c r="BJ475" i="202"/>
  <c r="BK475" i="202"/>
  <c r="BL475" i="202"/>
  <c r="BM475" i="202"/>
  <c r="BN475" i="202"/>
  <c r="BO475" i="202"/>
  <c r="BP475" i="202"/>
  <c r="BQ475" i="202"/>
  <c r="BR475" i="202"/>
  <c r="BS475" i="202"/>
  <c r="A476" i="202"/>
  <c r="B476" i="202"/>
  <c r="C476" i="202"/>
  <c r="D476" i="202"/>
  <c r="E476" i="202"/>
  <c r="F476" i="202"/>
  <c r="G476" i="202"/>
  <c r="H476" i="202"/>
  <c r="I476" i="202"/>
  <c r="J476" i="202"/>
  <c r="K476" i="202"/>
  <c r="L476" i="202"/>
  <c r="M476" i="202"/>
  <c r="N476" i="202"/>
  <c r="O476" i="202"/>
  <c r="P476" i="202"/>
  <c r="Q476" i="202"/>
  <c r="R476" i="202"/>
  <c r="S476" i="202"/>
  <c r="T476" i="202"/>
  <c r="U476" i="202"/>
  <c r="V476" i="202"/>
  <c r="W476" i="202"/>
  <c r="AA476" i="202"/>
  <c r="AB476" i="202"/>
  <c r="AC476" i="202"/>
  <c r="AD476" i="202"/>
  <c r="AE476" i="202"/>
  <c r="AF476" i="202"/>
  <c r="AG476" i="202"/>
  <c r="AH476" i="202"/>
  <c r="AI476" i="202"/>
  <c r="AJ476" i="202"/>
  <c r="AK476" i="202"/>
  <c r="AL476" i="202"/>
  <c r="AM476" i="202"/>
  <c r="AN476" i="202"/>
  <c r="AO476" i="202"/>
  <c r="AP476" i="202"/>
  <c r="AQ476" i="202"/>
  <c r="AR476" i="202"/>
  <c r="AS476" i="202"/>
  <c r="AT476" i="202"/>
  <c r="AU476" i="202"/>
  <c r="AV476" i="202"/>
  <c r="AW476" i="202"/>
  <c r="AX476" i="202"/>
  <c r="AY476" i="202"/>
  <c r="AZ476" i="202"/>
  <c r="BA476" i="202"/>
  <c r="BB476" i="202"/>
  <c r="BC476" i="202"/>
  <c r="BD476" i="202"/>
  <c r="BE476" i="202"/>
  <c r="BF476" i="202"/>
  <c r="BG476" i="202"/>
  <c r="BH476" i="202"/>
  <c r="BI476" i="202"/>
  <c r="BJ476" i="202"/>
  <c r="BK476" i="202"/>
  <c r="BL476" i="202"/>
  <c r="BM476" i="202"/>
  <c r="BN476" i="202"/>
  <c r="BO476" i="202"/>
  <c r="BP476" i="202"/>
  <c r="BQ476" i="202"/>
  <c r="BR476" i="202"/>
  <c r="BS476" i="202"/>
  <c r="A477" i="202"/>
  <c r="B477" i="202"/>
  <c r="C477" i="202"/>
  <c r="D477" i="202"/>
  <c r="E477" i="202"/>
  <c r="F477" i="202"/>
  <c r="G477" i="202"/>
  <c r="H477" i="202"/>
  <c r="I477" i="202"/>
  <c r="J477" i="202"/>
  <c r="K477" i="202"/>
  <c r="L477" i="202"/>
  <c r="M477" i="202"/>
  <c r="N477" i="202"/>
  <c r="O477" i="202"/>
  <c r="P477" i="202"/>
  <c r="Q477" i="202"/>
  <c r="R477" i="202"/>
  <c r="S477" i="202"/>
  <c r="T477" i="202"/>
  <c r="U477" i="202"/>
  <c r="V477" i="202"/>
  <c r="W477" i="202"/>
  <c r="AA477" i="202"/>
  <c r="AB477" i="202"/>
  <c r="AC477" i="202"/>
  <c r="AD477" i="202"/>
  <c r="AE477" i="202"/>
  <c r="AF477" i="202"/>
  <c r="AG477" i="202"/>
  <c r="AH477" i="202"/>
  <c r="AI477" i="202"/>
  <c r="AJ477" i="202"/>
  <c r="AK477" i="202"/>
  <c r="AL477" i="202"/>
  <c r="AM477" i="202"/>
  <c r="AN477" i="202"/>
  <c r="AO477" i="202"/>
  <c r="AP477" i="202"/>
  <c r="AQ477" i="202"/>
  <c r="AR477" i="202"/>
  <c r="AS477" i="202"/>
  <c r="AT477" i="202"/>
  <c r="AU477" i="202"/>
  <c r="AV477" i="202"/>
  <c r="AW477" i="202"/>
  <c r="AX477" i="202"/>
  <c r="AY477" i="202"/>
  <c r="AZ477" i="202"/>
  <c r="BA477" i="202"/>
  <c r="BB477" i="202"/>
  <c r="BC477" i="202"/>
  <c r="BD477" i="202"/>
  <c r="BE477" i="202"/>
  <c r="BF477" i="202"/>
  <c r="BG477" i="202"/>
  <c r="BH477" i="202"/>
  <c r="BI477" i="202"/>
  <c r="BJ477" i="202"/>
  <c r="BK477" i="202"/>
  <c r="BL477" i="202"/>
  <c r="BM477" i="202"/>
  <c r="BN477" i="202"/>
  <c r="BO477" i="202"/>
  <c r="BP477" i="202"/>
  <c r="BQ477" i="202"/>
  <c r="BR477" i="202"/>
  <c r="BS477" i="202"/>
  <c r="A478" i="202"/>
  <c r="B478" i="202"/>
  <c r="C478" i="202"/>
  <c r="D478" i="202"/>
  <c r="E478" i="202"/>
  <c r="F478" i="202"/>
  <c r="G478" i="202"/>
  <c r="H478" i="202"/>
  <c r="I478" i="202"/>
  <c r="J478" i="202"/>
  <c r="K478" i="202"/>
  <c r="L478" i="202"/>
  <c r="M478" i="202"/>
  <c r="N478" i="202"/>
  <c r="O478" i="202"/>
  <c r="P478" i="202"/>
  <c r="Q478" i="202"/>
  <c r="R478" i="202"/>
  <c r="S478" i="202"/>
  <c r="T478" i="202"/>
  <c r="U478" i="202"/>
  <c r="V478" i="202"/>
  <c r="W478" i="202"/>
  <c r="AA478" i="202"/>
  <c r="AB478" i="202"/>
  <c r="AC478" i="202"/>
  <c r="AD478" i="202"/>
  <c r="AE478" i="202"/>
  <c r="AF478" i="202"/>
  <c r="AG478" i="202"/>
  <c r="AH478" i="202"/>
  <c r="AI478" i="202"/>
  <c r="AJ478" i="202"/>
  <c r="AK478" i="202"/>
  <c r="AL478" i="202"/>
  <c r="AM478" i="202"/>
  <c r="AN478" i="202"/>
  <c r="AO478" i="202"/>
  <c r="AP478" i="202"/>
  <c r="AQ478" i="202"/>
  <c r="AR478" i="202"/>
  <c r="AS478" i="202"/>
  <c r="AT478" i="202"/>
  <c r="AU478" i="202"/>
  <c r="AV478" i="202"/>
  <c r="AW478" i="202"/>
  <c r="AX478" i="202"/>
  <c r="AY478" i="202"/>
  <c r="AZ478" i="202"/>
  <c r="BA478" i="202"/>
  <c r="BB478" i="202"/>
  <c r="BC478" i="202"/>
  <c r="BD478" i="202"/>
  <c r="BE478" i="202"/>
  <c r="BF478" i="202"/>
  <c r="BG478" i="202"/>
  <c r="BH478" i="202"/>
  <c r="BI478" i="202"/>
  <c r="BJ478" i="202"/>
  <c r="BK478" i="202"/>
  <c r="BL478" i="202"/>
  <c r="BM478" i="202"/>
  <c r="BN478" i="202"/>
  <c r="BO478" i="202"/>
  <c r="BP478" i="202"/>
  <c r="BQ478" i="202"/>
  <c r="BR478" i="202"/>
  <c r="BS478" i="202"/>
  <c r="A479" i="202"/>
  <c r="B479" i="202"/>
  <c r="C479" i="202"/>
  <c r="D479" i="202"/>
  <c r="E479" i="202"/>
  <c r="F479" i="202"/>
  <c r="G479" i="202"/>
  <c r="H479" i="202"/>
  <c r="I479" i="202"/>
  <c r="J479" i="202"/>
  <c r="K479" i="202"/>
  <c r="L479" i="202"/>
  <c r="M479" i="202"/>
  <c r="N479" i="202"/>
  <c r="O479" i="202"/>
  <c r="P479" i="202"/>
  <c r="Q479" i="202"/>
  <c r="R479" i="202"/>
  <c r="S479" i="202"/>
  <c r="T479" i="202"/>
  <c r="U479" i="202"/>
  <c r="V479" i="202"/>
  <c r="W479" i="202"/>
  <c r="AA479" i="202"/>
  <c r="AB479" i="202"/>
  <c r="AC479" i="202"/>
  <c r="AD479" i="202"/>
  <c r="AE479" i="202"/>
  <c r="AF479" i="202"/>
  <c r="AG479" i="202"/>
  <c r="AH479" i="202"/>
  <c r="AI479" i="202"/>
  <c r="AJ479" i="202"/>
  <c r="AK479" i="202"/>
  <c r="AL479" i="202"/>
  <c r="AM479" i="202"/>
  <c r="AN479" i="202"/>
  <c r="AO479" i="202"/>
  <c r="AP479" i="202"/>
  <c r="AQ479" i="202"/>
  <c r="AR479" i="202"/>
  <c r="AS479" i="202"/>
  <c r="AT479" i="202"/>
  <c r="AU479" i="202"/>
  <c r="AV479" i="202"/>
  <c r="AW479" i="202"/>
  <c r="AX479" i="202"/>
  <c r="AY479" i="202"/>
  <c r="AZ479" i="202"/>
  <c r="BA479" i="202"/>
  <c r="BB479" i="202"/>
  <c r="BC479" i="202"/>
  <c r="BD479" i="202"/>
  <c r="BE479" i="202"/>
  <c r="BF479" i="202"/>
  <c r="BG479" i="202"/>
  <c r="BH479" i="202"/>
  <c r="BI479" i="202"/>
  <c r="BJ479" i="202"/>
  <c r="BK479" i="202"/>
  <c r="BL479" i="202"/>
  <c r="BM479" i="202"/>
  <c r="BN479" i="202"/>
  <c r="BO479" i="202"/>
  <c r="BP479" i="202"/>
  <c r="BQ479" i="202"/>
  <c r="BR479" i="202"/>
  <c r="BS479" i="202"/>
  <c r="A480" i="202"/>
  <c r="B480" i="202"/>
  <c r="C480" i="202"/>
  <c r="D480" i="202"/>
  <c r="E480" i="202"/>
  <c r="F480" i="202"/>
  <c r="G480" i="202"/>
  <c r="H480" i="202"/>
  <c r="I480" i="202"/>
  <c r="J480" i="202"/>
  <c r="K480" i="202"/>
  <c r="L480" i="202"/>
  <c r="M480" i="202"/>
  <c r="N480" i="202"/>
  <c r="O480" i="202"/>
  <c r="P480" i="202"/>
  <c r="Q480" i="202"/>
  <c r="R480" i="202"/>
  <c r="S480" i="202"/>
  <c r="T480" i="202"/>
  <c r="U480" i="202"/>
  <c r="V480" i="202"/>
  <c r="W480" i="202"/>
  <c r="AA480" i="202"/>
  <c r="AB480" i="202"/>
  <c r="AC480" i="202"/>
  <c r="AD480" i="202"/>
  <c r="AE480" i="202"/>
  <c r="AF480" i="202"/>
  <c r="AG480" i="202"/>
  <c r="AH480" i="202"/>
  <c r="AI480" i="202"/>
  <c r="AJ480" i="202"/>
  <c r="AK480" i="202"/>
  <c r="AL480" i="202"/>
  <c r="AM480" i="202"/>
  <c r="AN480" i="202"/>
  <c r="AO480" i="202"/>
  <c r="AP480" i="202"/>
  <c r="AQ480" i="202"/>
  <c r="AR480" i="202"/>
  <c r="AS480" i="202"/>
  <c r="AT480" i="202"/>
  <c r="AU480" i="202"/>
  <c r="AV480" i="202"/>
  <c r="AW480" i="202"/>
  <c r="AX480" i="202"/>
  <c r="AY480" i="202"/>
  <c r="AZ480" i="202"/>
  <c r="BA480" i="202"/>
  <c r="BB480" i="202"/>
  <c r="BC480" i="202"/>
  <c r="BD480" i="202"/>
  <c r="BE480" i="202"/>
  <c r="BF480" i="202"/>
  <c r="BG480" i="202"/>
  <c r="BH480" i="202"/>
  <c r="BI480" i="202"/>
  <c r="BJ480" i="202"/>
  <c r="BK480" i="202"/>
  <c r="BL480" i="202"/>
  <c r="BM480" i="202"/>
  <c r="BN480" i="202"/>
  <c r="BO480" i="202"/>
  <c r="BP480" i="202"/>
  <c r="BQ480" i="202"/>
  <c r="BR480" i="202"/>
  <c r="BS480" i="202"/>
  <c r="A481" i="202"/>
  <c r="B481" i="202"/>
  <c r="C481" i="202"/>
  <c r="D481" i="202"/>
  <c r="E481" i="202"/>
  <c r="F481" i="202"/>
  <c r="G481" i="202"/>
  <c r="H481" i="202"/>
  <c r="I481" i="202"/>
  <c r="J481" i="202"/>
  <c r="K481" i="202"/>
  <c r="L481" i="202"/>
  <c r="M481" i="202"/>
  <c r="N481" i="202"/>
  <c r="O481" i="202"/>
  <c r="P481" i="202"/>
  <c r="Q481" i="202"/>
  <c r="R481" i="202"/>
  <c r="S481" i="202"/>
  <c r="T481" i="202"/>
  <c r="U481" i="202"/>
  <c r="V481" i="202"/>
  <c r="W481" i="202"/>
  <c r="AA481" i="202"/>
  <c r="AB481" i="202"/>
  <c r="AC481" i="202"/>
  <c r="AD481" i="202"/>
  <c r="AE481" i="202"/>
  <c r="AF481" i="202"/>
  <c r="AG481" i="202"/>
  <c r="AH481" i="202"/>
  <c r="AI481" i="202"/>
  <c r="AJ481" i="202"/>
  <c r="AK481" i="202"/>
  <c r="AL481" i="202"/>
  <c r="AM481" i="202"/>
  <c r="AN481" i="202"/>
  <c r="AO481" i="202"/>
  <c r="AP481" i="202"/>
  <c r="AQ481" i="202"/>
  <c r="AR481" i="202"/>
  <c r="AS481" i="202"/>
  <c r="AT481" i="202"/>
  <c r="AU481" i="202"/>
  <c r="AV481" i="202"/>
  <c r="AW481" i="202"/>
  <c r="AX481" i="202"/>
  <c r="AY481" i="202"/>
  <c r="AZ481" i="202"/>
  <c r="BA481" i="202"/>
  <c r="BB481" i="202"/>
  <c r="BC481" i="202"/>
  <c r="BD481" i="202"/>
  <c r="BE481" i="202"/>
  <c r="BF481" i="202"/>
  <c r="BG481" i="202"/>
  <c r="BH481" i="202"/>
  <c r="BI481" i="202"/>
  <c r="BJ481" i="202"/>
  <c r="BK481" i="202"/>
  <c r="BL481" i="202"/>
  <c r="BM481" i="202"/>
  <c r="BN481" i="202"/>
  <c r="BO481" i="202"/>
  <c r="BP481" i="202"/>
  <c r="BQ481" i="202"/>
  <c r="BR481" i="202"/>
  <c r="BS481" i="202"/>
  <c r="A482" i="202"/>
  <c r="B482" i="202"/>
  <c r="C482" i="202"/>
  <c r="D482" i="202"/>
  <c r="E482" i="202"/>
  <c r="F482" i="202"/>
  <c r="G482" i="202"/>
  <c r="H482" i="202"/>
  <c r="I482" i="202"/>
  <c r="J482" i="202"/>
  <c r="K482" i="202"/>
  <c r="L482" i="202"/>
  <c r="M482" i="202"/>
  <c r="N482" i="202"/>
  <c r="O482" i="202"/>
  <c r="P482" i="202"/>
  <c r="Q482" i="202"/>
  <c r="R482" i="202"/>
  <c r="S482" i="202"/>
  <c r="T482" i="202"/>
  <c r="U482" i="202"/>
  <c r="V482" i="202"/>
  <c r="W482" i="202"/>
  <c r="AA482" i="202"/>
  <c r="AB482" i="202"/>
  <c r="AC482" i="202"/>
  <c r="AD482" i="202"/>
  <c r="AE482" i="202"/>
  <c r="AF482" i="202"/>
  <c r="AG482" i="202"/>
  <c r="AH482" i="202"/>
  <c r="AI482" i="202"/>
  <c r="AJ482" i="202"/>
  <c r="AK482" i="202"/>
  <c r="AL482" i="202"/>
  <c r="AM482" i="202"/>
  <c r="AN482" i="202"/>
  <c r="AO482" i="202"/>
  <c r="AP482" i="202"/>
  <c r="AQ482" i="202"/>
  <c r="AR482" i="202"/>
  <c r="AS482" i="202"/>
  <c r="AT482" i="202"/>
  <c r="AU482" i="202"/>
  <c r="AV482" i="202"/>
  <c r="AW482" i="202"/>
  <c r="AX482" i="202"/>
  <c r="AY482" i="202"/>
  <c r="AZ482" i="202"/>
  <c r="BA482" i="202"/>
  <c r="BB482" i="202"/>
  <c r="BC482" i="202"/>
  <c r="BD482" i="202"/>
  <c r="BE482" i="202"/>
  <c r="BF482" i="202"/>
  <c r="BG482" i="202"/>
  <c r="BH482" i="202"/>
  <c r="BI482" i="202"/>
  <c r="BJ482" i="202"/>
  <c r="BK482" i="202"/>
  <c r="BL482" i="202"/>
  <c r="BM482" i="202"/>
  <c r="BN482" i="202"/>
  <c r="BO482" i="202"/>
  <c r="BP482" i="202"/>
  <c r="BQ482" i="202"/>
  <c r="BR482" i="202"/>
  <c r="BS482" i="202"/>
  <c r="A483" i="202"/>
  <c r="B483" i="202"/>
  <c r="C483" i="202"/>
  <c r="D483" i="202"/>
  <c r="E483" i="202"/>
  <c r="F483" i="202"/>
  <c r="G483" i="202"/>
  <c r="H483" i="202"/>
  <c r="I483" i="202"/>
  <c r="J483" i="202"/>
  <c r="K483" i="202"/>
  <c r="L483" i="202"/>
  <c r="M483" i="202"/>
  <c r="N483" i="202"/>
  <c r="O483" i="202"/>
  <c r="P483" i="202"/>
  <c r="Q483" i="202"/>
  <c r="R483" i="202"/>
  <c r="S483" i="202"/>
  <c r="T483" i="202"/>
  <c r="U483" i="202"/>
  <c r="V483" i="202"/>
  <c r="W483" i="202"/>
  <c r="AA483" i="202"/>
  <c r="AB483" i="202"/>
  <c r="AC483" i="202"/>
  <c r="AD483" i="202"/>
  <c r="AE483" i="202"/>
  <c r="AF483" i="202"/>
  <c r="AG483" i="202"/>
  <c r="AH483" i="202"/>
  <c r="AI483" i="202"/>
  <c r="AJ483" i="202"/>
  <c r="AK483" i="202"/>
  <c r="AL483" i="202"/>
  <c r="AM483" i="202"/>
  <c r="AN483" i="202"/>
  <c r="AO483" i="202"/>
  <c r="AP483" i="202"/>
  <c r="AQ483" i="202"/>
  <c r="AR483" i="202"/>
  <c r="AS483" i="202"/>
  <c r="AT483" i="202"/>
  <c r="AU483" i="202"/>
  <c r="AV483" i="202"/>
  <c r="AW483" i="202"/>
  <c r="AX483" i="202"/>
  <c r="AY483" i="202"/>
  <c r="AZ483" i="202"/>
  <c r="BA483" i="202"/>
  <c r="BB483" i="202"/>
  <c r="BC483" i="202"/>
  <c r="BD483" i="202"/>
  <c r="BE483" i="202"/>
  <c r="BF483" i="202"/>
  <c r="BG483" i="202"/>
  <c r="BH483" i="202"/>
  <c r="BI483" i="202"/>
  <c r="BJ483" i="202"/>
  <c r="BK483" i="202"/>
  <c r="BL483" i="202"/>
  <c r="BM483" i="202"/>
  <c r="BN483" i="202"/>
  <c r="BO483" i="202"/>
  <c r="BP483" i="202"/>
  <c r="BQ483" i="202"/>
  <c r="BR483" i="202"/>
  <c r="BS483" i="202"/>
  <c r="A484" i="202"/>
  <c r="B484" i="202"/>
  <c r="C484" i="202"/>
  <c r="D484" i="202"/>
  <c r="E484" i="202"/>
  <c r="F484" i="202"/>
  <c r="G484" i="202"/>
  <c r="H484" i="202"/>
  <c r="I484" i="202"/>
  <c r="J484" i="202"/>
  <c r="K484" i="202"/>
  <c r="L484" i="202"/>
  <c r="M484" i="202"/>
  <c r="N484" i="202"/>
  <c r="O484" i="202"/>
  <c r="P484" i="202"/>
  <c r="Q484" i="202"/>
  <c r="R484" i="202"/>
  <c r="S484" i="202"/>
  <c r="T484" i="202"/>
  <c r="U484" i="202"/>
  <c r="V484" i="202"/>
  <c r="W484" i="202"/>
  <c r="AA484" i="202"/>
  <c r="AB484" i="202"/>
  <c r="AC484" i="202"/>
  <c r="AD484" i="202"/>
  <c r="AE484" i="202"/>
  <c r="AF484" i="202"/>
  <c r="AG484" i="202"/>
  <c r="AH484" i="202"/>
  <c r="AI484" i="202"/>
  <c r="AJ484" i="202"/>
  <c r="AK484" i="202"/>
  <c r="AL484" i="202"/>
  <c r="AM484" i="202"/>
  <c r="AN484" i="202"/>
  <c r="AO484" i="202"/>
  <c r="AP484" i="202"/>
  <c r="AQ484" i="202"/>
  <c r="AR484" i="202"/>
  <c r="AS484" i="202"/>
  <c r="AT484" i="202"/>
  <c r="AU484" i="202"/>
  <c r="AV484" i="202"/>
  <c r="AW484" i="202"/>
  <c r="AX484" i="202"/>
  <c r="AY484" i="202"/>
  <c r="AZ484" i="202"/>
  <c r="BA484" i="202"/>
  <c r="BB484" i="202"/>
  <c r="BC484" i="202"/>
  <c r="BD484" i="202"/>
  <c r="BE484" i="202"/>
  <c r="BF484" i="202"/>
  <c r="BG484" i="202"/>
  <c r="BH484" i="202"/>
  <c r="BI484" i="202"/>
  <c r="BJ484" i="202"/>
  <c r="BK484" i="202"/>
  <c r="BL484" i="202"/>
  <c r="BM484" i="202"/>
  <c r="BN484" i="202"/>
  <c r="BO484" i="202"/>
  <c r="BP484" i="202"/>
  <c r="BQ484" i="202"/>
  <c r="BR484" i="202"/>
  <c r="BS484" i="202"/>
  <c r="A485" i="202"/>
  <c r="B485" i="202"/>
  <c r="C485" i="202"/>
  <c r="D485" i="202"/>
  <c r="E485" i="202"/>
  <c r="F485" i="202"/>
  <c r="G485" i="202"/>
  <c r="H485" i="202"/>
  <c r="I485" i="202"/>
  <c r="J485" i="202"/>
  <c r="K485" i="202"/>
  <c r="L485" i="202"/>
  <c r="M485" i="202"/>
  <c r="N485" i="202"/>
  <c r="O485" i="202"/>
  <c r="P485" i="202"/>
  <c r="Q485" i="202"/>
  <c r="R485" i="202"/>
  <c r="S485" i="202"/>
  <c r="T485" i="202"/>
  <c r="U485" i="202"/>
  <c r="V485" i="202"/>
  <c r="W485" i="202"/>
  <c r="AA485" i="202"/>
  <c r="AB485" i="202"/>
  <c r="AC485" i="202"/>
  <c r="AD485" i="202"/>
  <c r="AE485" i="202"/>
  <c r="AF485" i="202"/>
  <c r="AG485" i="202"/>
  <c r="AH485" i="202"/>
  <c r="AI485" i="202"/>
  <c r="AJ485" i="202"/>
  <c r="AK485" i="202"/>
  <c r="AL485" i="202"/>
  <c r="AM485" i="202"/>
  <c r="AN485" i="202"/>
  <c r="AO485" i="202"/>
  <c r="AP485" i="202"/>
  <c r="AQ485" i="202"/>
  <c r="AR485" i="202"/>
  <c r="AS485" i="202"/>
  <c r="AT485" i="202"/>
  <c r="AU485" i="202"/>
  <c r="AV485" i="202"/>
  <c r="AW485" i="202"/>
  <c r="AX485" i="202"/>
  <c r="AY485" i="202"/>
  <c r="AZ485" i="202"/>
  <c r="BA485" i="202"/>
  <c r="BB485" i="202"/>
  <c r="BC485" i="202"/>
  <c r="BD485" i="202"/>
  <c r="BE485" i="202"/>
  <c r="BF485" i="202"/>
  <c r="BG485" i="202"/>
  <c r="BH485" i="202"/>
  <c r="BI485" i="202"/>
  <c r="BJ485" i="202"/>
  <c r="BK485" i="202"/>
  <c r="BL485" i="202"/>
  <c r="BM485" i="202"/>
  <c r="BN485" i="202"/>
  <c r="BO485" i="202"/>
  <c r="BP485" i="202"/>
  <c r="BQ485" i="202"/>
  <c r="BR485" i="202"/>
  <c r="BS485" i="202"/>
  <c r="A486" i="202"/>
  <c r="B486" i="202"/>
  <c r="C486" i="202"/>
  <c r="D486" i="202"/>
  <c r="E486" i="202"/>
  <c r="F486" i="202"/>
  <c r="G486" i="202"/>
  <c r="H486" i="202"/>
  <c r="I486" i="202"/>
  <c r="J486" i="202"/>
  <c r="K486" i="202"/>
  <c r="L486" i="202"/>
  <c r="M486" i="202"/>
  <c r="N486" i="202"/>
  <c r="O486" i="202"/>
  <c r="P486" i="202"/>
  <c r="Q486" i="202"/>
  <c r="R486" i="202"/>
  <c r="S486" i="202"/>
  <c r="T486" i="202"/>
  <c r="U486" i="202"/>
  <c r="V486" i="202"/>
  <c r="W486" i="202"/>
  <c r="AA486" i="202"/>
  <c r="AB486" i="202"/>
  <c r="AC486" i="202"/>
  <c r="AD486" i="202"/>
  <c r="AE486" i="202"/>
  <c r="AF486" i="202"/>
  <c r="AG486" i="202"/>
  <c r="AH486" i="202"/>
  <c r="AI486" i="202"/>
  <c r="AJ486" i="202"/>
  <c r="AK486" i="202"/>
  <c r="AL486" i="202"/>
  <c r="AM486" i="202"/>
  <c r="AN486" i="202"/>
  <c r="AO486" i="202"/>
  <c r="AP486" i="202"/>
  <c r="AQ486" i="202"/>
  <c r="AR486" i="202"/>
  <c r="AS486" i="202"/>
  <c r="AT486" i="202"/>
  <c r="AU486" i="202"/>
  <c r="AV486" i="202"/>
  <c r="AW486" i="202"/>
  <c r="AX486" i="202"/>
  <c r="AY486" i="202"/>
  <c r="AZ486" i="202"/>
  <c r="BA486" i="202"/>
  <c r="BB486" i="202"/>
  <c r="BC486" i="202"/>
  <c r="BD486" i="202"/>
  <c r="BE486" i="202"/>
  <c r="BF486" i="202"/>
  <c r="BG486" i="202"/>
  <c r="BH486" i="202"/>
  <c r="BI486" i="202"/>
  <c r="BJ486" i="202"/>
  <c r="BK486" i="202"/>
  <c r="BL486" i="202"/>
  <c r="BM486" i="202"/>
  <c r="BN486" i="202"/>
  <c r="BO486" i="202"/>
  <c r="BP486" i="202"/>
  <c r="BQ486" i="202"/>
  <c r="BR486" i="202"/>
  <c r="BS486" i="202"/>
  <c r="A487" i="202"/>
  <c r="B487" i="202"/>
  <c r="C487" i="202"/>
  <c r="D487" i="202"/>
  <c r="E487" i="202"/>
  <c r="F487" i="202"/>
  <c r="G487" i="202"/>
  <c r="H487" i="202"/>
  <c r="I487" i="202"/>
  <c r="J487" i="202"/>
  <c r="K487" i="202"/>
  <c r="L487" i="202"/>
  <c r="M487" i="202"/>
  <c r="N487" i="202"/>
  <c r="O487" i="202"/>
  <c r="P487" i="202"/>
  <c r="Q487" i="202"/>
  <c r="R487" i="202"/>
  <c r="S487" i="202"/>
  <c r="T487" i="202"/>
  <c r="U487" i="202"/>
  <c r="V487" i="202"/>
  <c r="W487" i="202"/>
  <c r="AA487" i="202"/>
  <c r="AB487" i="202"/>
  <c r="AC487" i="202"/>
  <c r="AD487" i="202"/>
  <c r="AE487" i="202"/>
  <c r="AF487" i="202"/>
  <c r="AG487" i="202"/>
  <c r="AH487" i="202"/>
  <c r="AI487" i="202"/>
  <c r="AJ487" i="202"/>
  <c r="AK487" i="202"/>
  <c r="AL487" i="202"/>
  <c r="AM487" i="202"/>
  <c r="AN487" i="202"/>
  <c r="AO487" i="202"/>
  <c r="AP487" i="202"/>
  <c r="AQ487" i="202"/>
  <c r="AR487" i="202"/>
  <c r="AS487" i="202"/>
  <c r="AT487" i="202"/>
  <c r="AU487" i="202"/>
  <c r="AV487" i="202"/>
  <c r="AW487" i="202"/>
  <c r="AX487" i="202"/>
  <c r="AY487" i="202"/>
  <c r="AZ487" i="202"/>
  <c r="BA487" i="202"/>
  <c r="BB487" i="202"/>
  <c r="BC487" i="202"/>
  <c r="BD487" i="202"/>
  <c r="BE487" i="202"/>
  <c r="BF487" i="202"/>
  <c r="BG487" i="202"/>
  <c r="BH487" i="202"/>
  <c r="BI487" i="202"/>
  <c r="BJ487" i="202"/>
  <c r="BK487" i="202"/>
  <c r="BL487" i="202"/>
  <c r="BM487" i="202"/>
  <c r="BN487" i="202"/>
  <c r="BO487" i="202"/>
  <c r="BP487" i="202"/>
  <c r="BQ487" i="202"/>
  <c r="BR487" i="202"/>
  <c r="BS487" i="202"/>
  <c r="A488" i="202"/>
  <c r="B488" i="202"/>
  <c r="C488" i="202"/>
  <c r="D488" i="202"/>
  <c r="E488" i="202"/>
  <c r="F488" i="202"/>
  <c r="G488" i="202"/>
  <c r="H488" i="202"/>
  <c r="I488" i="202"/>
  <c r="J488" i="202"/>
  <c r="K488" i="202"/>
  <c r="L488" i="202"/>
  <c r="M488" i="202"/>
  <c r="N488" i="202"/>
  <c r="O488" i="202"/>
  <c r="P488" i="202"/>
  <c r="Q488" i="202"/>
  <c r="R488" i="202"/>
  <c r="S488" i="202"/>
  <c r="T488" i="202"/>
  <c r="U488" i="202"/>
  <c r="V488" i="202"/>
  <c r="W488" i="202"/>
  <c r="AA488" i="202"/>
  <c r="AB488" i="202"/>
  <c r="AC488" i="202"/>
  <c r="AD488" i="202"/>
  <c r="AE488" i="202"/>
  <c r="AF488" i="202"/>
  <c r="AG488" i="202"/>
  <c r="AH488" i="202"/>
  <c r="AI488" i="202"/>
  <c r="AJ488" i="202"/>
  <c r="AK488" i="202"/>
  <c r="AL488" i="202"/>
  <c r="AM488" i="202"/>
  <c r="AN488" i="202"/>
  <c r="AO488" i="202"/>
  <c r="AP488" i="202"/>
  <c r="AQ488" i="202"/>
  <c r="AR488" i="202"/>
  <c r="AS488" i="202"/>
  <c r="AT488" i="202"/>
  <c r="AU488" i="202"/>
  <c r="AV488" i="202"/>
  <c r="AW488" i="202"/>
  <c r="AX488" i="202"/>
  <c r="AY488" i="202"/>
  <c r="AZ488" i="202"/>
  <c r="BA488" i="202"/>
  <c r="BB488" i="202"/>
  <c r="BC488" i="202"/>
  <c r="BD488" i="202"/>
  <c r="BE488" i="202"/>
  <c r="BF488" i="202"/>
  <c r="BG488" i="202"/>
  <c r="BH488" i="202"/>
  <c r="BI488" i="202"/>
  <c r="BJ488" i="202"/>
  <c r="BK488" i="202"/>
  <c r="BL488" i="202"/>
  <c r="BM488" i="202"/>
  <c r="BN488" i="202"/>
  <c r="BO488" i="202"/>
  <c r="BP488" i="202"/>
  <c r="BQ488" i="202"/>
  <c r="BR488" i="202"/>
  <c r="BS488" i="202"/>
  <c r="A489" i="202"/>
  <c r="B489" i="202"/>
  <c r="C489" i="202"/>
  <c r="D489" i="202"/>
  <c r="E489" i="202"/>
  <c r="F489" i="202"/>
  <c r="G489" i="202"/>
  <c r="H489" i="202"/>
  <c r="I489" i="202"/>
  <c r="J489" i="202"/>
  <c r="K489" i="202"/>
  <c r="L489" i="202"/>
  <c r="M489" i="202"/>
  <c r="N489" i="202"/>
  <c r="O489" i="202"/>
  <c r="P489" i="202"/>
  <c r="Q489" i="202"/>
  <c r="R489" i="202"/>
  <c r="S489" i="202"/>
  <c r="T489" i="202"/>
  <c r="U489" i="202"/>
  <c r="V489" i="202"/>
  <c r="W489" i="202"/>
  <c r="AA489" i="202"/>
  <c r="AB489" i="202"/>
  <c r="AC489" i="202"/>
  <c r="AD489" i="202"/>
  <c r="AE489" i="202"/>
  <c r="AF489" i="202"/>
  <c r="AG489" i="202"/>
  <c r="AH489" i="202"/>
  <c r="AI489" i="202"/>
  <c r="AJ489" i="202"/>
  <c r="AK489" i="202"/>
  <c r="AL489" i="202"/>
  <c r="AM489" i="202"/>
  <c r="AN489" i="202"/>
  <c r="AO489" i="202"/>
  <c r="AP489" i="202"/>
  <c r="AQ489" i="202"/>
  <c r="AR489" i="202"/>
  <c r="AS489" i="202"/>
  <c r="AT489" i="202"/>
  <c r="AU489" i="202"/>
  <c r="AV489" i="202"/>
  <c r="AW489" i="202"/>
  <c r="AX489" i="202"/>
  <c r="AY489" i="202"/>
  <c r="AZ489" i="202"/>
  <c r="BA489" i="202"/>
  <c r="BB489" i="202"/>
  <c r="BC489" i="202"/>
  <c r="BD489" i="202"/>
  <c r="BE489" i="202"/>
  <c r="BF489" i="202"/>
  <c r="BG489" i="202"/>
  <c r="BH489" i="202"/>
  <c r="BI489" i="202"/>
  <c r="BJ489" i="202"/>
  <c r="BK489" i="202"/>
  <c r="BL489" i="202"/>
  <c r="BM489" i="202"/>
  <c r="BN489" i="202"/>
  <c r="BO489" i="202"/>
  <c r="BP489" i="202"/>
  <c r="BQ489" i="202"/>
  <c r="BR489" i="202"/>
  <c r="BS489" i="202"/>
  <c r="A490" i="202"/>
  <c r="B490" i="202"/>
  <c r="C490" i="202"/>
  <c r="D490" i="202"/>
  <c r="E490" i="202"/>
  <c r="F490" i="202"/>
  <c r="G490" i="202"/>
  <c r="H490" i="202"/>
  <c r="I490" i="202"/>
  <c r="J490" i="202"/>
  <c r="K490" i="202"/>
  <c r="L490" i="202"/>
  <c r="M490" i="202"/>
  <c r="N490" i="202"/>
  <c r="O490" i="202"/>
  <c r="P490" i="202"/>
  <c r="Q490" i="202"/>
  <c r="R490" i="202"/>
  <c r="S490" i="202"/>
  <c r="T490" i="202"/>
  <c r="U490" i="202"/>
  <c r="V490" i="202"/>
  <c r="W490" i="202"/>
  <c r="AA490" i="202"/>
  <c r="AB490" i="202"/>
  <c r="AC490" i="202"/>
  <c r="AD490" i="202"/>
  <c r="AE490" i="202"/>
  <c r="AF490" i="202"/>
  <c r="AG490" i="202"/>
  <c r="AH490" i="202"/>
  <c r="AI490" i="202"/>
  <c r="AJ490" i="202"/>
  <c r="AK490" i="202"/>
  <c r="AL490" i="202"/>
  <c r="AM490" i="202"/>
  <c r="AN490" i="202"/>
  <c r="AO490" i="202"/>
  <c r="AP490" i="202"/>
  <c r="AQ490" i="202"/>
  <c r="AR490" i="202"/>
  <c r="AS490" i="202"/>
  <c r="AT490" i="202"/>
  <c r="AU490" i="202"/>
  <c r="AV490" i="202"/>
  <c r="AW490" i="202"/>
  <c r="AX490" i="202"/>
  <c r="AY490" i="202"/>
  <c r="AZ490" i="202"/>
  <c r="BA490" i="202"/>
  <c r="BB490" i="202"/>
  <c r="BC490" i="202"/>
  <c r="BD490" i="202"/>
  <c r="BE490" i="202"/>
  <c r="BF490" i="202"/>
  <c r="BG490" i="202"/>
  <c r="BH490" i="202"/>
  <c r="BI490" i="202"/>
  <c r="BJ490" i="202"/>
  <c r="BK490" i="202"/>
  <c r="BL490" i="202"/>
  <c r="BM490" i="202"/>
  <c r="BN490" i="202"/>
  <c r="BO490" i="202"/>
  <c r="BP490" i="202"/>
  <c r="BQ490" i="202"/>
  <c r="BR490" i="202"/>
  <c r="BS490" i="202"/>
  <c r="A491" i="202"/>
  <c r="B491" i="202"/>
  <c r="C491" i="202"/>
  <c r="D491" i="202"/>
  <c r="E491" i="202"/>
  <c r="F491" i="202"/>
  <c r="G491" i="202"/>
  <c r="H491" i="202"/>
  <c r="I491" i="202"/>
  <c r="J491" i="202"/>
  <c r="K491" i="202"/>
  <c r="L491" i="202"/>
  <c r="M491" i="202"/>
  <c r="N491" i="202"/>
  <c r="O491" i="202"/>
  <c r="P491" i="202"/>
  <c r="Q491" i="202"/>
  <c r="R491" i="202"/>
  <c r="S491" i="202"/>
  <c r="T491" i="202"/>
  <c r="U491" i="202"/>
  <c r="V491" i="202"/>
  <c r="W491" i="202"/>
  <c r="AA491" i="202"/>
  <c r="AB491" i="202"/>
  <c r="AC491" i="202"/>
  <c r="AD491" i="202"/>
  <c r="AE491" i="202"/>
  <c r="AF491" i="202"/>
  <c r="AG491" i="202"/>
  <c r="AH491" i="202"/>
  <c r="AI491" i="202"/>
  <c r="AJ491" i="202"/>
  <c r="AK491" i="202"/>
  <c r="AL491" i="202"/>
  <c r="AM491" i="202"/>
  <c r="AN491" i="202"/>
  <c r="AO491" i="202"/>
  <c r="AP491" i="202"/>
  <c r="AQ491" i="202"/>
  <c r="AR491" i="202"/>
  <c r="AS491" i="202"/>
  <c r="AT491" i="202"/>
  <c r="AU491" i="202"/>
  <c r="AV491" i="202"/>
  <c r="AW491" i="202"/>
  <c r="AX491" i="202"/>
  <c r="AY491" i="202"/>
  <c r="AZ491" i="202"/>
  <c r="BA491" i="202"/>
  <c r="BB491" i="202"/>
  <c r="BC491" i="202"/>
  <c r="BD491" i="202"/>
  <c r="BE491" i="202"/>
  <c r="BF491" i="202"/>
  <c r="BG491" i="202"/>
  <c r="BH491" i="202"/>
  <c r="BI491" i="202"/>
  <c r="BJ491" i="202"/>
  <c r="BK491" i="202"/>
  <c r="BL491" i="202"/>
  <c r="BM491" i="202"/>
  <c r="BN491" i="202"/>
  <c r="BO491" i="202"/>
  <c r="BP491" i="202"/>
  <c r="BQ491" i="202"/>
  <c r="BR491" i="202"/>
  <c r="BS491" i="202"/>
  <c r="A492" i="202"/>
  <c r="B492" i="202"/>
  <c r="C492" i="202"/>
  <c r="D492" i="202"/>
  <c r="E492" i="202"/>
  <c r="F492" i="202"/>
  <c r="G492" i="202"/>
  <c r="H492" i="202"/>
  <c r="I492" i="202"/>
  <c r="J492" i="202"/>
  <c r="K492" i="202"/>
  <c r="L492" i="202"/>
  <c r="M492" i="202"/>
  <c r="N492" i="202"/>
  <c r="O492" i="202"/>
  <c r="P492" i="202"/>
  <c r="Q492" i="202"/>
  <c r="R492" i="202"/>
  <c r="S492" i="202"/>
  <c r="T492" i="202"/>
  <c r="U492" i="202"/>
  <c r="V492" i="202"/>
  <c r="W492" i="202"/>
  <c r="AA492" i="202"/>
  <c r="AB492" i="202"/>
  <c r="AC492" i="202"/>
  <c r="AD492" i="202"/>
  <c r="AE492" i="202"/>
  <c r="AF492" i="202"/>
  <c r="AG492" i="202"/>
  <c r="AH492" i="202"/>
  <c r="AI492" i="202"/>
  <c r="AJ492" i="202"/>
  <c r="AK492" i="202"/>
  <c r="AL492" i="202"/>
  <c r="AM492" i="202"/>
  <c r="AN492" i="202"/>
  <c r="AO492" i="202"/>
  <c r="AP492" i="202"/>
  <c r="AQ492" i="202"/>
  <c r="AR492" i="202"/>
  <c r="AS492" i="202"/>
  <c r="AT492" i="202"/>
  <c r="AU492" i="202"/>
  <c r="AV492" i="202"/>
  <c r="AW492" i="202"/>
  <c r="AX492" i="202"/>
  <c r="AY492" i="202"/>
  <c r="AZ492" i="202"/>
  <c r="BA492" i="202"/>
  <c r="BB492" i="202"/>
  <c r="BC492" i="202"/>
  <c r="BD492" i="202"/>
  <c r="BE492" i="202"/>
  <c r="BF492" i="202"/>
  <c r="BG492" i="202"/>
  <c r="BH492" i="202"/>
  <c r="BI492" i="202"/>
  <c r="BJ492" i="202"/>
  <c r="BK492" i="202"/>
  <c r="BL492" i="202"/>
  <c r="BM492" i="202"/>
  <c r="BN492" i="202"/>
  <c r="BO492" i="202"/>
  <c r="BP492" i="202"/>
  <c r="BQ492" i="202"/>
  <c r="BR492" i="202"/>
  <c r="BS492" i="202"/>
  <c r="A493" i="202"/>
  <c r="B493" i="202"/>
  <c r="C493" i="202"/>
  <c r="D493" i="202"/>
  <c r="E493" i="202"/>
  <c r="F493" i="202"/>
  <c r="G493" i="202"/>
  <c r="H493" i="202"/>
  <c r="I493" i="202"/>
  <c r="J493" i="202"/>
  <c r="K493" i="202"/>
  <c r="L493" i="202"/>
  <c r="M493" i="202"/>
  <c r="N493" i="202"/>
  <c r="O493" i="202"/>
  <c r="P493" i="202"/>
  <c r="Q493" i="202"/>
  <c r="R493" i="202"/>
  <c r="S493" i="202"/>
  <c r="T493" i="202"/>
  <c r="U493" i="202"/>
  <c r="V493" i="202"/>
  <c r="W493" i="202"/>
  <c r="AA493" i="202"/>
  <c r="AB493" i="202"/>
  <c r="AC493" i="202"/>
  <c r="AD493" i="202"/>
  <c r="AE493" i="202"/>
  <c r="AF493" i="202"/>
  <c r="AG493" i="202"/>
  <c r="AH493" i="202"/>
  <c r="AI493" i="202"/>
  <c r="AJ493" i="202"/>
  <c r="AK493" i="202"/>
  <c r="AL493" i="202"/>
  <c r="AM493" i="202"/>
  <c r="AN493" i="202"/>
  <c r="AO493" i="202"/>
  <c r="AP493" i="202"/>
  <c r="AQ493" i="202"/>
  <c r="AR493" i="202"/>
  <c r="AS493" i="202"/>
  <c r="AT493" i="202"/>
  <c r="AU493" i="202"/>
  <c r="AV493" i="202"/>
  <c r="AW493" i="202"/>
  <c r="AX493" i="202"/>
  <c r="AY493" i="202"/>
  <c r="AZ493" i="202"/>
  <c r="BA493" i="202"/>
  <c r="BB493" i="202"/>
  <c r="BC493" i="202"/>
  <c r="BD493" i="202"/>
  <c r="BE493" i="202"/>
  <c r="BF493" i="202"/>
  <c r="BG493" i="202"/>
  <c r="BH493" i="202"/>
  <c r="BI493" i="202"/>
  <c r="BJ493" i="202"/>
  <c r="BK493" i="202"/>
  <c r="BL493" i="202"/>
  <c r="BM493" i="202"/>
  <c r="BN493" i="202"/>
  <c r="BO493" i="202"/>
  <c r="BP493" i="202"/>
  <c r="BQ493" i="202"/>
  <c r="BR493" i="202"/>
  <c r="BS493" i="202"/>
  <c r="A494" i="202"/>
  <c r="B494" i="202"/>
  <c r="C494" i="202"/>
  <c r="D494" i="202"/>
  <c r="E494" i="202"/>
  <c r="F494" i="202"/>
  <c r="G494" i="202"/>
  <c r="H494" i="202"/>
  <c r="I494" i="202"/>
  <c r="J494" i="202"/>
  <c r="K494" i="202"/>
  <c r="L494" i="202"/>
  <c r="M494" i="202"/>
  <c r="N494" i="202"/>
  <c r="O494" i="202"/>
  <c r="P494" i="202"/>
  <c r="Q494" i="202"/>
  <c r="R494" i="202"/>
  <c r="S494" i="202"/>
  <c r="T494" i="202"/>
  <c r="U494" i="202"/>
  <c r="V494" i="202"/>
  <c r="W494" i="202"/>
  <c r="AA494" i="202"/>
  <c r="AB494" i="202"/>
  <c r="AC494" i="202"/>
  <c r="AD494" i="202"/>
  <c r="AE494" i="202"/>
  <c r="AF494" i="202"/>
  <c r="AG494" i="202"/>
  <c r="AH494" i="202"/>
  <c r="AI494" i="202"/>
  <c r="AJ494" i="202"/>
  <c r="AK494" i="202"/>
  <c r="AL494" i="202"/>
  <c r="AM494" i="202"/>
  <c r="AN494" i="202"/>
  <c r="AO494" i="202"/>
  <c r="AP494" i="202"/>
  <c r="AQ494" i="202"/>
  <c r="AR494" i="202"/>
  <c r="AS494" i="202"/>
  <c r="AT494" i="202"/>
  <c r="AU494" i="202"/>
  <c r="AV494" i="202"/>
  <c r="AW494" i="202"/>
  <c r="AX494" i="202"/>
  <c r="AY494" i="202"/>
  <c r="AZ494" i="202"/>
  <c r="BA494" i="202"/>
  <c r="BB494" i="202"/>
  <c r="BC494" i="202"/>
  <c r="BD494" i="202"/>
  <c r="BE494" i="202"/>
  <c r="BF494" i="202"/>
  <c r="BG494" i="202"/>
  <c r="BH494" i="202"/>
  <c r="BI494" i="202"/>
  <c r="BJ494" i="202"/>
  <c r="BK494" i="202"/>
  <c r="BL494" i="202"/>
  <c r="BM494" i="202"/>
  <c r="BN494" i="202"/>
  <c r="BO494" i="202"/>
  <c r="BP494" i="202"/>
  <c r="BQ494" i="202"/>
  <c r="BR494" i="202"/>
  <c r="BS494" i="202"/>
  <c r="A495" i="202"/>
  <c r="B495" i="202"/>
  <c r="C495" i="202"/>
  <c r="D495" i="202"/>
  <c r="E495" i="202"/>
  <c r="F495" i="202"/>
  <c r="G495" i="202"/>
  <c r="H495" i="202"/>
  <c r="I495" i="202"/>
  <c r="J495" i="202"/>
  <c r="K495" i="202"/>
  <c r="L495" i="202"/>
  <c r="M495" i="202"/>
  <c r="N495" i="202"/>
  <c r="O495" i="202"/>
  <c r="P495" i="202"/>
  <c r="Q495" i="202"/>
  <c r="R495" i="202"/>
  <c r="S495" i="202"/>
  <c r="T495" i="202"/>
  <c r="U495" i="202"/>
  <c r="V495" i="202"/>
  <c r="W495" i="202"/>
  <c r="AA495" i="202"/>
  <c r="AB495" i="202"/>
  <c r="AC495" i="202"/>
  <c r="AD495" i="202"/>
  <c r="AE495" i="202"/>
  <c r="AF495" i="202"/>
  <c r="AG495" i="202"/>
  <c r="AH495" i="202"/>
  <c r="AI495" i="202"/>
  <c r="AJ495" i="202"/>
  <c r="AK495" i="202"/>
  <c r="AL495" i="202"/>
  <c r="AM495" i="202"/>
  <c r="AN495" i="202"/>
  <c r="AO495" i="202"/>
  <c r="AP495" i="202"/>
  <c r="AQ495" i="202"/>
  <c r="AR495" i="202"/>
  <c r="AS495" i="202"/>
  <c r="AT495" i="202"/>
  <c r="AU495" i="202"/>
  <c r="AV495" i="202"/>
  <c r="AW495" i="202"/>
  <c r="AX495" i="202"/>
  <c r="AY495" i="202"/>
  <c r="AZ495" i="202"/>
  <c r="BA495" i="202"/>
  <c r="BB495" i="202"/>
  <c r="BC495" i="202"/>
  <c r="BD495" i="202"/>
  <c r="BE495" i="202"/>
  <c r="BF495" i="202"/>
  <c r="BG495" i="202"/>
  <c r="BH495" i="202"/>
  <c r="BI495" i="202"/>
  <c r="BJ495" i="202"/>
  <c r="BK495" i="202"/>
  <c r="BL495" i="202"/>
  <c r="BM495" i="202"/>
  <c r="BN495" i="202"/>
  <c r="BO495" i="202"/>
  <c r="BP495" i="202"/>
  <c r="BQ495" i="202"/>
  <c r="BR495" i="202"/>
  <c r="BS495" i="202"/>
  <c r="A496" i="202"/>
  <c r="B496" i="202"/>
  <c r="C496" i="202"/>
  <c r="D496" i="202"/>
  <c r="E496" i="202"/>
  <c r="F496" i="202"/>
  <c r="G496" i="202"/>
  <c r="H496" i="202"/>
  <c r="I496" i="202"/>
  <c r="J496" i="202"/>
  <c r="K496" i="202"/>
  <c r="L496" i="202"/>
  <c r="M496" i="202"/>
  <c r="N496" i="202"/>
  <c r="O496" i="202"/>
  <c r="P496" i="202"/>
  <c r="Q496" i="202"/>
  <c r="R496" i="202"/>
  <c r="S496" i="202"/>
  <c r="T496" i="202"/>
  <c r="U496" i="202"/>
  <c r="V496" i="202"/>
  <c r="W496" i="202"/>
  <c r="AA496" i="202"/>
  <c r="AB496" i="202"/>
  <c r="AC496" i="202"/>
  <c r="AD496" i="202"/>
  <c r="AE496" i="202"/>
  <c r="AF496" i="202"/>
  <c r="AG496" i="202"/>
  <c r="AH496" i="202"/>
  <c r="AI496" i="202"/>
  <c r="AJ496" i="202"/>
  <c r="AK496" i="202"/>
  <c r="AL496" i="202"/>
  <c r="AM496" i="202"/>
  <c r="AN496" i="202"/>
  <c r="AO496" i="202"/>
  <c r="AP496" i="202"/>
  <c r="AQ496" i="202"/>
  <c r="AR496" i="202"/>
  <c r="AS496" i="202"/>
  <c r="AT496" i="202"/>
  <c r="AU496" i="202"/>
  <c r="AV496" i="202"/>
  <c r="AW496" i="202"/>
  <c r="AX496" i="202"/>
  <c r="AY496" i="202"/>
  <c r="AZ496" i="202"/>
  <c r="BA496" i="202"/>
  <c r="BB496" i="202"/>
  <c r="BC496" i="202"/>
  <c r="BD496" i="202"/>
  <c r="BE496" i="202"/>
  <c r="BF496" i="202"/>
  <c r="BG496" i="202"/>
  <c r="BH496" i="202"/>
  <c r="BI496" i="202"/>
  <c r="BJ496" i="202"/>
  <c r="BK496" i="202"/>
  <c r="BL496" i="202"/>
  <c r="BM496" i="202"/>
  <c r="BN496" i="202"/>
  <c r="BO496" i="202"/>
  <c r="BP496" i="202"/>
  <c r="BQ496" i="202"/>
  <c r="BR496" i="202"/>
  <c r="BS496" i="202"/>
  <c r="A497" i="202"/>
  <c r="B497" i="202"/>
  <c r="C497" i="202"/>
  <c r="D497" i="202"/>
  <c r="E497" i="202"/>
  <c r="F497" i="202"/>
  <c r="G497" i="202"/>
  <c r="H497" i="202"/>
  <c r="I497" i="202"/>
  <c r="J497" i="202"/>
  <c r="K497" i="202"/>
  <c r="L497" i="202"/>
  <c r="M497" i="202"/>
  <c r="N497" i="202"/>
  <c r="O497" i="202"/>
  <c r="P497" i="202"/>
  <c r="Q497" i="202"/>
  <c r="R497" i="202"/>
  <c r="S497" i="202"/>
  <c r="T497" i="202"/>
  <c r="U497" i="202"/>
  <c r="V497" i="202"/>
  <c r="W497" i="202"/>
  <c r="AA497" i="202"/>
  <c r="AB497" i="202"/>
  <c r="AC497" i="202"/>
  <c r="AD497" i="202"/>
  <c r="AE497" i="202"/>
  <c r="AF497" i="202"/>
  <c r="AG497" i="202"/>
  <c r="AH497" i="202"/>
  <c r="AI497" i="202"/>
  <c r="AJ497" i="202"/>
  <c r="AK497" i="202"/>
  <c r="AL497" i="202"/>
  <c r="AM497" i="202"/>
  <c r="AN497" i="202"/>
  <c r="AO497" i="202"/>
  <c r="AP497" i="202"/>
  <c r="AQ497" i="202"/>
  <c r="AR497" i="202"/>
  <c r="AS497" i="202"/>
  <c r="AT497" i="202"/>
  <c r="AU497" i="202"/>
  <c r="AV497" i="202"/>
  <c r="AW497" i="202"/>
  <c r="AX497" i="202"/>
  <c r="AY497" i="202"/>
  <c r="AZ497" i="202"/>
  <c r="BA497" i="202"/>
  <c r="BB497" i="202"/>
  <c r="BC497" i="202"/>
  <c r="BD497" i="202"/>
  <c r="BE497" i="202"/>
  <c r="BF497" i="202"/>
  <c r="BG497" i="202"/>
  <c r="BH497" i="202"/>
  <c r="BI497" i="202"/>
  <c r="BJ497" i="202"/>
  <c r="BK497" i="202"/>
  <c r="BL497" i="202"/>
  <c r="BM497" i="202"/>
  <c r="BN497" i="202"/>
  <c r="BO497" i="202"/>
  <c r="BP497" i="202"/>
  <c r="BQ497" i="202"/>
  <c r="BR497" i="202"/>
  <c r="BS497" i="202"/>
  <c r="A498" i="202"/>
  <c r="B498" i="202"/>
  <c r="C498" i="202"/>
  <c r="D498" i="202"/>
  <c r="E498" i="202"/>
  <c r="F498" i="202"/>
  <c r="G498" i="202"/>
  <c r="H498" i="202"/>
  <c r="I498" i="202"/>
  <c r="J498" i="202"/>
  <c r="K498" i="202"/>
  <c r="L498" i="202"/>
  <c r="M498" i="202"/>
  <c r="N498" i="202"/>
  <c r="O498" i="202"/>
  <c r="P498" i="202"/>
  <c r="Q498" i="202"/>
  <c r="R498" i="202"/>
  <c r="S498" i="202"/>
  <c r="T498" i="202"/>
  <c r="U498" i="202"/>
  <c r="V498" i="202"/>
  <c r="W498" i="202"/>
  <c r="AA498" i="202"/>
  <c r="AB498" i="202"/>
  <c r="AC498" i="202"/>
  <c r="AD498" i="202"/>
  <c r="AE498" i="202"/>
  <c r="AF498" i="202"/>
  <c r="AG498" i="202"/>
  <c r="AH498" i="202"/>
  <c r="AI498" i="202"/>
  <c r="AJ498" i="202"/>
  <c r="AK498" i="202"/>
  <c r="AL498" i="202"/>
  <c r="AM498" i="202"/>
  <c r="AN498" i="202"/>
  <c r="AO498" i="202"/>
  <c r="AP498" i="202"/>
  <c r="AQ498" i="202"/>
  <c r="AR498" i="202"/>
  <c r="AS498" i="202"/>
  <c r="AT498" i="202"/>
  <c r="AU498" i="202"/>
  <c r="AV498" i="202"/>
  <c r="AW498" i="202"/>
  <c r="AX498" i="202"/>
  <c r="AY498" i="202"/>
  <c r="AZ498" i="202"/>
  <c r="BA498" i="202"/>
  <c r="BB498" i="202"/>
  <c r="BC498" i="202"/>
  <c r="BD498" i="202"/>
  <c r="BE498" i="202"/>
  <c r="BF498" i="202"/>
  <c r="BG498" i="202"/>
  <c r="BH498" i="202"/>
  <c r="BI498" i="202"/>
  <c r="BJ498" i="202"/>
  <c r="BK498" i="202"/>
  <c r="BL498" i="202"/>
  <c r="BM498" i="202"/>
  <c r="BN498" i="202"/>
  <c r="BO498" i="202"/>
  <c r="BP498" i="202"/>
  <c r="BQ498" i="202"/>
  <c r="BR498" i="202"/>
  <c r="BS498" i="202"/>
  <c r="A499" i="202"/>
  <c r="B499" i="202"/>
  <c r="C499" i="202"/>
  <c r="D499" i="202"/>
  <c r="E499" i="202"/>
  <c r="F499" i="202"/>
  <c r="G499" i="202"/>
  <c r="H499" i="202"/>
  <c r="I499" i="202"/>
  <c r="J499" i="202"/>
  <c r="K499" i="202"/>
  <c r="L499" i="202"/>
  <c r="M499" i="202"/>
  <c r="N499" i="202"/>
  <c r="O499" i="202"/>
  <c r="P499" i="202"/>
  <c r="Q499" i="202"/>
  <c r="R499" i="202"/>
  <c r="S499" i="202"/>
  <c r="T499" i="202"/>
  <c r="U499" i="202"/>
  <c r="V499" i="202"/>
  <c r="W499" i="202"/>
  <c r="AA499" i="202"/>
  <c r="AB499" i="202"/>
  <c r="AC499" i="202"/>
  <c r="AD499" i="202"/>
  <c r="AE499" i="202"/>
  <c r="AF499" i="202"/>
  <c r="AG499" i="202"/>
  <c r="AH499" i="202"/>
  <c r="AI499" i="202"/>
  <c r="AJ499" i="202"/>
  <c r="AK499" i="202"/>
  <c r="AL499" i="202"/>
  <c r="AM499" i="202"/>
  <c r="AN499" i="202"/>
  <c r="AO499" i="202"/>
  <c r="AP499" i="202"/>
  <c r="AQ499" i="202"/>
  <c r="AR499" i="202"/>
  <c r="AS499" i="202"/>
  <c r="AT499" i="202"/>
  <c r="AU499" i="202"/>
  <c r="AV499" i="202"/>
  <c r="AW499" i="202"/>
  <c r="AX499" i="202"/>
  <c r="AY499" i="202"/>
  <c r="AZ499" i="202"/>
  <c r="BA499" i="202"/>
  <c r="BB499" i="202"/>
  <c r="BC499" i="202"/>
  <c r="BD499" i="202"/>
  <c r="BE499" i="202"/>
  <c r="BF499" i="202"/>
  <c r="BG499" i="202"/>
  <c r="BH499" i="202"/>
  <c r="BI499" i="202"/>
  <c r="BJ499" i="202"/>
  <c r="BK499" i="202"/>
  <c r="BL499" i="202"/>
  <c r="BM499" i="202"/>
  <c r="BN499" i="202"/>
  <c r="BO499" i="202"/>
  <c r="BP499" i="202"/>
  <c r="BQ499" i="202"/>
  <c r="BR499" i="202"/>
  <c r="BS499" i="202"/>
  <c r="A500" i="202"/>
  <c r="B500" i="202"/>
  <c r="C500" i="202"/>
  <c r="D500" i="202"/>
  <c r="E500" i="202"/>
  <c r="F500" i="202"/>
  <c r="G500" i="202"/>
  <c r="H500" i="202"/>
  <c r="I500" i="202"/>
  <c r="J500" i="202"/>
  <c r="K500" i="202"/>
  <c r="L500" i="202"/>
  <c r="M500" i="202"/>
  <c r="N500" i="202"/>
  <c r="O500" i="202"/>
  <c r="P500" i="202"/>
  <c r="Q500" i="202"/>
  <c r="R500" i="202"/>
  <c r="S500" i="202"/>
  <c r="T500" i="202"/>
  <c r="U500" i="202"/>
  <c r="V500" i="202"/>
  <c r="W500" i="202"/>
  <c r="AA500" i="202"/>
  <c r="AB500" i="202"/>
  <c r="AC500" i="202"/>
  <c r="AD500" i="202"/>
  <c r="AE500" i="202"/>
  <c r="AF500" i="202"/>
  <c r="AG500" i="202"/>
  <c r="AH500" i="202"/>
  <c r="AI500" i="202"/>
  <c r="AJ500" i="202"/>
  <c r="AK500" i="202"/>
  <c r="AL500" i="202"/>
  <c r="AM500" i="202"/>
  <c r="AN500" i="202"/>
  <c r="AO500" i="202"/>
  <c r="AP500" i="202"/>
  <c r="AQ500" i="202"/>
  <c r="AR500" i="202"/>
  <c r="AS500" i="202"/>
  <c r="AT500" i="202"/>
  <c r="AU500" i="202"/>
  <c r="AV500" i="202"/>
  <c r="AW500" i="202"/>
  <c r="AX500" i="202"/>
  <c r="AY500" i="202"/>
  <c r="AZ500" i="202"/>
  <c r="BA500" i="202"/>
  <c r="BB500" i="202"/>
  <c r="BC500" i="202"/>
  <c r="BD500" i="202"/>
  <c r="BE500" i="202"/>
  <c r="BF500" i="202"/>
  <c r="BG500" i="202"/>
  <c r="BH500" i="202"/>
  <c r="BI500" i="202"/>
  <c r="BJ500" i="202"/>
  <c r="BK500" i="202"/>
  <c r="BL500" i="202"/>
  <c r="BM500" i="202"/>
  <c r="BN500" i="202"/>
  <c r="BO500" i="202"/>
  <c r="BP500" i="202"/>
  <c r="BQ500" i="202"/>
  <c r="BR500" i="202"/>
  <c r="BS500" i="202"/>
  <c r="A501" i="202"/>
  <c r="B501" i="202"/>
  <c r="C501" i="202"/>
  <c r="D501" i="202"/>
  <c r="E501" i="202"/>
  <c r="F501" i="202"/>
  <c r="G501" i="202"/>
  <c r="H501" i="202"/>
  <c r="I501" i="202"/>
  <c r="J501" i="202"/>
  <c r="K501" i="202"/>
  <c r="L501" i="202"/>
  <c r="M501" i="202"/>
  <c r="N501" i="202"/>
  <c r="O501" i="202"/>
  <c r="P501" i="202"/>
  <c r="Q501" i="202"/>
  <c r="R501" i="202"/>
  <c r="S501" i="202"/>
  <c r="T501" i="202"/>
  <c r="U501" i="202"/>
  <c r="V501" i="202"/>
  <c r="W501" i="202"/>
  <c r="AA501" i="202"/>
  <c r="AB501" i="202"/>
  <c r="AC501" i="202"/>
  <c r="AD501" i="202"/>
  <c r="AE501" i="202"/>
  <c r="AF501" i="202"/>
  <c r="AG501" i="202"/>
  <c r="AH501" i="202"/>
  <c r="AI501" i="202"/>
  <c r="AJ501" i="202"/>
  <c r="AK501" i="202"/>
  <c r="AL501" i="202"/>
  <c r="AM501" i="202"/>
  <c r="AN501" i="202"/>
  <c r="AO501" i="202"/>
  <c r="AP501" i="202"/>
  <c r="AQ501" i="202"/>
  <c r="AR501" i="202"/>
  <c r="AS501" i="202"/>
  <c r="AT501" i="202"/>
  <c r="AU501" i="202"/>
  <c r="AV501" i="202"/>
  <c r="AW501" i="202"/>
  <c r="AX501" i="202"/>
  <c r="AY501" i="202"/>
  <c r="AZ501" i="202"/>
  <c r="BA501" i="202"/>
  <c r="BB501" i="202"/>
  <c r="BC501" i="202"/>
  <c r="BD501" i="202"/>
  <c r="BE501" i="202"/>
  <c r="BF501" i="202"/>
  <c r="BG501" i="202"/>
  <c r="BH501" i="202"/>
  <c r="BI501" i="202"/>
  <c r="BJ501" i="202"/>
  <c r="BK501" i="202"/>
  <c r="BL501" i="202"/>
  <c r="BM501" i="202"/>
  <c r="BN501" i="202"/>
  <c r="BO501" i="202"/>
  <c r="BP501" i="202"/>
  <c r="BQ501" i="202"/>
  <c r="BR501" i="202"/>
  <c r="BS501" i="202"/>
  <c r="A502" i="202"/>
  <c r="B502" i="202"/>
  <c r="C502" i="202"/>
  <c r="D502" i="202"/>
  <c r="E502" i="202"/>
  <c r="F502" i="202"/>
  <c r="G502" i="202"/>
  <c r="H502" i="202"/>
  <c r="I502" i="202"/>
  <c r="J502" i="202"/>
  <c r="K502" i="202"/>
  <c r="L502" i="202"/>
  <c r="M502" i="202"/>
  <c r="N502" i="202"/>
  <c r="O502" i="202"/>
  <c r="P502" i="202"/>
  <c r="Q502" i="202"/>
  <c r="R502" i="202"/>
  <c r="S502" i="202"/>
  <c r="T502" i="202"/>
  <c r="U502" i="202"/>
  <c r="V502" i="202"/>
  <c r="W502" i="202"/>
  <c r="AA502" i="202"/>
  <c r="AB502" i="202"/>
  <c r="AC502" i="202"/>
  <c r="AD502" i="202"/>
  <c r="AE502" i="202"/>
  <c r="AF502" i="202"/>
  <c r="AG502" i="202"/>
  <c r="AH502" i="202"/>
  <c r="AI502" i="202"/>
  <c r="AJ502" i="202"/>
  <c r="AK502" i="202"/>
  <c r="AL502" i="202"/>
  <c r="AM502" i="202"/>
  <c r="AN502" i="202"/>
  <c r="AO502" i="202"/>
  <c r="AP502" i="202"/>
  <c r="AQ502" i="202"/>
  <c r="AR502" i="202"/>
  <c r="AS502" i="202"/>
  <c r="AT502" i="202"/>
  <c r="AU502" i="202"/>
  <c r="AV502" i="202"/>
  <c r="AW502" i="202"/>
  <c r="AX502" i="202"/>
  <c r="AY502" i="202"/>
  <c r="AZ502" i="202"/>
  <c r="BA502" i="202"/>
  <c r="BB502" i="202"/>
  <c r="BC502" i="202"/>
  <c r="BD502" i="202"/>
  <c r="BE502" i="202"/>
  <c r="BF502" i="202"/>
  <c r="BG502" i="202"/>
  <c r="BH502" i="202"/>
  <c r="BI502" i="202"/>
  <c r="BJ502" i="202"/>
  <c r="BK502" i="202"/>
  <c r="BL502" i="202"/>
  <c r="BM502" i="202"/>
  <c r="BN502" i="202"/>
  <c r="BO502" i="202"/>
  <c r="BP502" i="202"/>
  <c r="BQ502" i="202"/>
  <c r="BR502" i="202"/>
  <c r="BS502" i="202"/>
  <c r="A503" i="202"/>
  <c r="B503" i="202"/>
  <c r="C503" i="202"/>
  <c r="D503" i="202"/>
  <c r="E503" i="202"/>
  <c r="F503" i="202"/>
  <c r="G503" i="202"/>
  <c r="H503" i="202"/>
  <c r="I503" i="202"/>
  <c r="J503" i="202"/>
  <c r="K503" i="202"/>
  <c r="L503" i="202"/>
  <c r="M503" i="202"/>
  <c r="N503" i="202"/>
  <c r="O503" i="202"/>
  <c r="P503" i="202"/>
  <c r="Q503" i="202"/>
  <c r="R503" i="202"/>
  <c r="S503" i="202"/>
  <c r="T503" i="202"/>
  <c r="U503" i="202"/>
  <c r="V503" i="202"/>
  <c r="W503" i="202"/>
  <c r="AA503" i="202"/>
  <c r="AB503" i="202"/>
  <c r="AC503" i="202"/>
  <c r="AD503" i="202"/>
  <c r="AE503" i="202"/>
  <c r="AF503" i="202"/>
  <c r="AG503" i="202"/>
  <c r="AH503" i="202"/>
  <c r="AI503" i="202"/>
  <c r="AJ503" i="202"/>
  <c r="AK503" i="202"/>
  <c r="AL503" i="202"/>
  <c r="AM503" i="202"/>
  <c r="AN503" i="202"/>
  <c r="AO503" i="202"/>
  <c r="AP503" i="202"/>
  <c r="AQ503" i="202"/>
  <c r="AR503" i="202"/>
  <c r="AS503" i="202"/>
  <c r="AT503" i="202"/>
  <c r="AU503" i="202"/>
  <c r="AV503" i="202"/>
  <c r="AW503" i="202"/>
  <c r="AX503" i="202"/>
  <c r="AY503" i="202"/>
  <c r="AZ503" i="202"/>
  <c r="BA503" i="202"/>
  <c r="BB503" i="202"/>
  <c r="BC503" i="202"/>
  <c r="BD503" i="202"/>
  <c r="BE503" i="202"/>
  <c r="BF503" i="202"/>
  <c r="BG503" i="202"/>
  <c r="BH503" i="202"/>
  <c r="BI503" i="202"/>
  <c r="BJ503" i="202"/>
  <c r="BK503" i="202"/>
  <c r="BL503" i="202"/>
  <c r="BM503" i="202"/>
  <c r="BN503" i="202"/>
  <c r="BO503" i="202"/>
  <c r="BP503" i="202"/>
  <c r="BQ503" i="202"/>
  <c r="BR503" i="202"/>
  <c r="BS503" i="202"/>
  <c r="A504" i="202"/>
  <c r="B504" i="202"/>
  <c r="C504" i="202"/>
  <c r="D504" i="202"/>
  <c r="E504" i="202"/>
  <c r="F504" i="202"/>
  <c r="G504" i="202"/>
  <c r="H504" i="202"/>
  <c r="I504" i="202"/>
  <c r="J504" i="202"/>
  <c r="K504" i="202"/>
  <c r="L504" i="202"/>
  <c r="M504" i="202"/>
  <c r="N504" i="202"/>
  <c r="O504" i="202"/>
  <c r="P504" i="202"/>
  <c r="Q504" i="202"/>
  <c r="R504" i="202"/>
  <c r="S504" i="202"/>
  <c r="T504" i="202"/>
  <c r="U504" i="202"/>
  <c r="V504" i="202"/>
  <c r="W504" i="202"/>
  <c r="AA504" i="202"/>
  <c r="AB504" i="202"/>
  <c r="AC504" i="202"/>
  <c r="AD504" i="202"/>
  <c r="AE504" i="202"/>
  <c r="AF504" i="202"/>
  <c r="AG504" i="202"/>
  <c r="AH504" i="202"/>
  <c r="AI504" i="202"/>
  <c r="AJ504" i="202"/>
  <c r="AK504" i="202"/>
  <c r="AL504" i="202"/>
  <c r="AM504" i="202"/>
  <c r="AN504" i="202"/>
  <c r="AO504" i="202"/>
  <c r="AP504" i="202"/>
  <c r="AQ504" i="202"/>
  <c r="AR504" i="202"/>
  <c r="AS504" i="202"/>
  <c r="AT504" i="202"/>
  <c r="AU504" i="202"/>
  <c r="AV504" i="202"/>
  <c r="AW504" i="202"/>
  <c r="AX504" i="202"/>
  <c r="AY504" i="202"/>
  <c r="AZ504" i="202"/>
  <c r="BA504" i="202"/>
  <c r="BB504" i="202"/>
  <c r="BC504" i="202"/>
  <c r="BD504" i="202"/>
  <c r="BE504" i="202"/>
  <c r="BF504" i="202"/>
  <c r="BG504" i="202"/>
  <c r="BH504" i="202"/>
  <c r="BI504" i="202"/>
  <c r="BJ504" i="202"/>
  <c r="BK504" i="202"/>
  <c r="BL504" i="202"/>
  <c r="BM504" i="202"/>
  <c r="BN504" i="202"/>
  <c r="BO504" i="202"/>
  <c r="BP504" i="202"/>
  <c r="BQ504" i="202"/>
  <c r="BR504" i="202"/>
  <c r="BS504" i="202"/>
  <c r="A505" i="202"/>
  <c r="B505" i="202"/>
  <c r="C505" i="202"/>
  <c r="D505" i="202"/>
  <c r="E505" i="202"/>
  <c r="F505" i="202"/>
  <c r="G505" i="202"/>
  <c r="H505" i="202"/>
  <c r="I505" i="202"/>
  <c r="J505" i="202"/>
  <c r="K505" i="202"/>
  <c r="L505" i="202"/>
  <c r="M505" i="202"/>
  <c r="N505" i="202"/>
  <c r="O505" i="202"/>
  <c r="P505" i="202"/>
  <c r="Q505" i="202"/>
  <c r="R505" i="202"/>
  <c r="S505" i="202"/>
  <c r="T505" i="202"/>
  <c r="U505" i="202"/>
  <c r="V505" i="202"/>
  <c r="W505" i="202"/>
  <c r="AA505" i="202"/>
  <c r="AB505" i="202"/>
  <c r="AC505" i="202"/>
  <c r="AD505" i="202"/>
  <c r="AE505" i="202"/>
  <c r="AF505" i="202"/>
  <c r="AG505" i="202"/>
  <c r="AH505" i="202"/>
  <c r="AI505" i="202"/>
  <c r="AJ505" i="202"/>
  <c r="AK505" i="202"/>
  <c r="AL505" i="202"/>
  <c r="AM505" i="202"/>
  <c r="AN505" i="202"/>
  <c r="AO505" i="202"/>
  <c r="AP505" i="202"/>
  <c r="AQ505" i="202"/>
  <c r="AR505" i="202"/>
  <c r="AS505" i="202"/>
  <c r="AT505" i="202"/>
  <c r="AU505" i="202"/>
  <c r="AV505" i="202"/>
  <c r="AW505" i="202"/>
  <c r="AX505" i="202"/>
  <c r="AY505" i="202"/>
  <c r="AZ505" i="202"/>
  <c r="BA505" i="202"/>
  <c r="BB505" i="202"/>
  <c r="BC505" i="202"/>
  <c r="BD505" i="202"/>
  <c r="BE505" i="202"/>
  <c r="BF505" i="202"/>
  <c r="BG505" i="202"/>
  <c r="BH505" i="202"/>
  <c r="BI505" i="202"/>
  <c r="BJ505" i="202"/>
  <c r="BK505" i="202"/>
  <c r="BL505" i="202"/>
  <c r="BM505" i="202"/>
  <c r="BN505" i="202"/>
  <c r="BO505" i="202"/>
  <c r="BP505" i="202"/>
  <c r="BQ505" i="202"/>
  <c r="BR505" i="202"/>
  <c r="BS505" i="202"/>
  <c r="A506" i="202"/>
  <c r="B506" i="202"/>
  <c r="C506" i="202"/>
  <c r="D506" i="202"/>
  <c r="E506" i="202"/>
  <c r="F506" i="202"/>
  <c r="G506" i="202"/>
  <c r="H506" i="202"/>
  <c r="I506" i="202"/>
  <c r="J506" i="202"/>
  <c r="K506" i="202"/>
  <c r="L506" i="202"/>
  <c r="M506" i="202"/>
  <c r="N506" i="202"/>
  <c r="O506" i="202"/>
  <c r="P506" i="202"/>
  <c r="Q506" i="202"/>
  <c r="R506" i="202"/>
  <c r="S506" i="202"/>
  <c r="T506" i="202"/>
  <c r="U506" i="202"/>
  <c r="V506" i="202"/>
  <c r="W506" i="202"/>
  <c r="AA506" i="202"/>
  <c r="AB506" i="202"/>
  <c r="AC506" i="202"/>
  <c r="AD506" i="202"/>
  <c r="AE506" i="202"/>
  <c r="AF506" i="202"/>
  <c r="AG506" i="202"/>
  <c r="AH506" i="202"/>
  <c r="AI506" i="202"/>
  <c r="AJ506" i="202"/>
  <c r="AK506" i="202"/>
  <c r="AL506" i="202"/>
  <c r="AM506" i="202"/>
  <c r="AN506" i="202"/>
  <c r="AO506" i="202"/>
  <c r="AP506" i="202"/>
  <c r="AQ506" i="202"/>
  <c r="AR506" i="202"/>
  <c r="AS506" i="202"/>
  <c r="AT506" i="202"/>
  <c r="AU506" i="202"/>
  <c r="AV506" i="202"/>
  <c r="AW506" i="202"/>
  <c r="AX506" i="202"/>
  <c r="AY506" i="202"/>
  <c r="AZ506" i="202"/>
  <c r="BA506" i="202"/>
  <c r="BB506" i="202"/>
  <c r="BC506" i="202"/>
  <c r="BD506" i="202"/>
  <c r="BE506" i="202"/>
  <c r="BF506" i="202"/>
  <c r="BG506" i="202"/>
  <c r="BH506" i="202"/>
  <c r="BI506" i="202"/>
  <c r="BJ506" i="202"/>
  <c r="BK506" i="202"/>
  <c r="BL506" i="202"/>
  <c r="BM506" i="202"/>
  <c r="BN506" i="202"/>
  <c r="BO506" i="202"/>
  <c r="BP506" i="202"/>
  <c r="BQ506" i="202"/>
  <c r="BR506" i="202"/>
  <c r="BS506" i="202"/>
  <c r="A507" i="202"/>
  <c r="B507" i="202"/>
  <c r="C507" i="202"/>
  <c r="D507" i="202"/>
  <c r="E507" i="202"/>
  <c r="F507" i="202"/>
  <c r="G507" i="202"/>
  <c r="H507" i="202"/>
  <c r="I507" i="202"/>
  <c r="J507" i="202"/>
  <c r="K507" i="202"/>
  <c r="L507" i="202"/>
  <c r="M507" i="202"/>
  <c r="N507" i="202"/>
  <c r="O507" i="202"/>
  <c r="P507" i="202"/>
  <c r="Q507" i="202"/>
  <c r="R507" i="202"/>
  <c r="S507" i="202"/>
  <c r="T507" i="202"/>
  <c r="U507" i="202"/>
  <c r="V507" i="202"/>
  <c r="W507" i="202"/>
  <c r="AA507" i="202"/>
  <c r="AB507" i="202"/>
  <c r="AC507" i="202"/>
  <c r="AD507" i="202"/>
  <c r="AE507" i="202"/>
  <c r="AF507" i="202"/>
  <c r="AG507" i="202"/>
  <c r="AH507" i="202"/>
  <c r="AI507" i="202"/>
  <c r="AJ507" i="202"/>
  <c r="AK507" i="202"/>
  <c r="AL507" i="202"/>
  <c r="AM507" i="202"/>
  <c r="AN507" i="202"/>
  <c r="AO507" i="202"/>
  <c r="AP507" i="202"/>
  <c r="AQ507" i="202"/>
  <c r="AR507" i="202"/>
  <c r="AS507" i="202"/>
  <c r="AT507" i="202"/>
  <c r="AU507" i="202"/>
  <c r="AV507" i="202"/>
  <c r="AW507" i="202"/>
  <c r="AX507" i="202"/>
  <c r="AY507" i="202"/>
  <c r="AZ507" i="202"/>
  <c r="BA507" i="202"/>
  <c r="BB507" i="202"/>
  <c r="BC507" i="202"/>
  <c r="BD507" i="202"/>
  <c r="BE507" i="202"/>
  <c r="BF507" i="202"/>
  <c r="BG507" i="202"/>
  <c r="BH507" i="202"/>
  <c r="BI507" i="202"/>
  <c r="BJ507" i="202"/>
  <c r="BK507" i="202"/>
  <c r="BL507" i="202"/>
  <c r="BM507" i="202"/>
  <c r="BN507" i="202"/>
  <c r="BO507" i="202"/>
  <c r="BP507" i="202"/>
  <c r="BQ507" i="202"/>
  <c r="BR507" i="202"/>
  <c r="BS507" i="202"/>
  <c r="A508" i="202"/>
  <c r="B508" i="202"/>
  <c r="C508" i="202"/>
  <c r="D508" i="202"/>
  <c r="E508" i="202"/>
  <c r="F508" i="202"/>
  <c r="G508" i="202"/>
  <c r="H508" i="202"/>
  <c r="I508" i="202"/>
  <c r="J508" i="202"/>
  <c r="K508" i="202"/>
  <c r="L508" i="202"/>
  <c r="M508" i="202"/>
  <c r="N508" i="202"/>
  <c r="O508" i="202"/>
  <c r="P508" i="202"/>
  <c r="Q508" i="202"/>
  <c r="R508" i="202"/>
  <c r="S508" i="202"/>
  <c r="T508" i="202"/>
  <c r="U508" i="202"/>
  <c r="V508" i="202"/>
  <c r="W508" i="202"/>
  <c r="AA508" i="202"/>
  <c r="AB508" i="202"/>
  <c r="AC508" i="202"/>
  <c r="AD508" i="202"/>
  <c r="AE508" i="202"/>
  <c r="AF508" i="202"/>
  <c r="AG508" i="202"/>
  <c r="AH508" i="202"/>
  <c r="AI508" i="202"/>
  <c r="AJ508" i="202"/>
  <c r="AK508" i="202"/>
  <c r="AL508" i="202"/>
  <c r="AM508" i="202"/>
  <c r="AN508" i="202"/>
  <c r="AO508" i="202"/>
  <c r="AP508" i="202"/>
  <c r="AQ508" i="202"/>
  <c r="AR508" i="202"/>
  <c r="AS508" i="202"/>
  <c r="AT508" i="202"/>
  <c r="AU508" i="202"/>
  <c r="AV508" i="202"/>
  <c r="AW508" i="202"/>
  <c r="AX508" i="202"/>
  <c r="AY508" i="202"/>
  <c r="AZ508" i="202"/>
  <c r="BA508" i="202"/>
  <c r="BB508" i="202"/>
  <c r="BC508" i="202"/>
  <c r="BD508" i="202"/>
  <c r="BE508" i="202"/>
  <c r="BF508" i="202"/>
  <c r="BG508" i="202"/>
  <c r="BH508" i="202"/>
  <c r="BI508" i="202"/>
  <c r="BJ508" i="202"/>
  <c r="BK508" i="202"/>
  <c r="BL508" i="202"/>
  <c r="BM508" i="202"/>
  <c r="BN508" i="202"/>
  <c r="BO508" i="202"/>
  <c r="BP508" i="202"/>
  <c r="BQ508" i="202"/>
  <c r="BR508" i="202"/>
  <c r="BS508" i="202"/>
  <c r="A509" i="202"/>
  <c r="B509" i="202"/>
  <c r="C509" i="202"/>
  <c r="D509" i="202"/>
  <c r="E509" i="202"/>
  <c r="F509" i="202"/>
  <c r="G509" i="202"/>
  <c r="H509" i="202"/>
  <c r="I509" i="202"/>
  <c r="J509" i="202"/>
  <c r="K509" i="202"/>
  <c r="L509" i="202"/>
  <c r="M509" i="202"/>
  <c r="N509" i="202"/>
  <c r="O509" i="202"/>
  <c r="P509" i="202"/>
  <c r="Q509" i="202"/>
  <c r="R509" i="202"/>
  <c r="S509" i="202"/>
  <c r="T509" i="202"/>
  <c r="U509" i="202"/>
  <c r="V509" i="202"/>
  <c r="W509" i="202"/>
  <c r="AA509" i="202"/>
  <c r="AB509" i="202"/>
  <c r="AC509" i="202"/>
  <c r="AD509" i="202"/>
  <c r="AE509" i="202"/>
  <c r="AF509" i="202"/>
  <c r="AG509" i="202"/>
  <c r="AH509" i="202"/>
  <c r="AI509" i="202"/>
  <c r="AJ509" i="202"/>
  <c r="AK509" i="202"/>
  <c r="AL509" i="202"/>
  <c r="AM509" i="202"/>
  <c r="AN509" i="202"/>
  <c r="AO509" i="202"/>
  <c r="AP509" i="202"/>
  <c r="AQ509" i="202"/>
  <c r="AR509" i="202"/>
  <c r="AS509" i="202"/>
  <c r="AT509" i="202"/>
  <c r="AU509" i="202"/>
  <c r="AV509" i="202"/>
  <c r="AW509" i="202"/>
  <c r="AX509" i="202"/>
  <c r="AY509" i="202"/>
  <c r="AZ509" i="202"/>
  <c r="BA509" i="202"/>
  <c r="BB509" i="202"/>
  <c r="BC509" i="202"/>
  <c r="BD509" i="202"/>
  <c r="BE509" i="202"/>
  <c r="BF509" i="202"/>
  <c r="BG509" i="202"/>
  <c r="BH509" i="202"/>
  <c r="BI509" i="202"/>
  <c r="BJ509" i="202"/>
  <c r="BK509" i="202"/>
  <c r="BL509" i="202"/>
  <c r="BM509" i="202"/>
  <c r="BN509" i="202"/>
  <c r="BO509" i="202"/>
  <c r="BP509" i="202"/>
  <c r="BQ509" i="202"/>
  <c r="BR509" i="202"/>
  <c r="BS509" i="202"/>
  <c r="A510" i="202"/>
  <c r="B510" i="202"/>
  <c r="C510" i="202"/>
  <c r="D510" i="202"/>
  <c r="E510" i="202"/>
  <c r="F510" i="202"/>
  <c r="G510" i="202"/>
  <c r="H510" i="202"/>
  <c r="I510" i="202"/>
  <c r="J510" i="202"/>
  <c r="K510" i="202"/>
  <c r="L510" i="202"/>
  <c r="M510" i="202"/>
  <c r="N510" i="202"/>
  <c r="O510" i="202"/>
  <c r="P510" i="202"/>
  <c r="Q510" i="202"/>
  <c r="R510" i="202"/>
  <c r="S510" i="202"/>
  <c r="T510" i="202"/>
  <c r="U510" i="202"/>
  <c r="V510" i="202"/>
  <c r="W510" i="202"/>
  <c r="AA510" i="202"/>
  <c r="AB510" i="202"/>
  <c r="AC510" i="202"/>
  <c r="AD510" i="202"/>
  <c r="AE510" i="202"/>
  <c r="AF510" i="202"/>
  <c r="AG510" i="202"/>
  <c r="AH510" i="202"/>
  <c r="AI510" i="202"/>
  <c r="AJ510" i="202"/>
  <c r="AK510" i="202"/>
  <c r="AL510" i="202"/>
  <c r="AM510" i="202"/>
  <c r="AN510" i="202"/>
  <c r="AO510" i="202"/>
  <c r="AP510" i="202"/>
  <c r="AQ510" i="202"/>
  <c r="AR510" i="202"/>
  <c r="AS510" i="202"/>
  <c r="AT510" i="202"/>
  <c r="AU510" i="202"/>
  <c r="AV510" i="202"/>
  <c r="AW510" i="202"/>
  <c r="AX510" i="202"/>
  <c r="AY510" i="202"/>
  <c r="AZ510" i="202"/>
  <c r="BA510" i="202"/>
  <c r="BB510" i="202"/>
  <c r="BC510" i="202"/>
  <c r="BD510" i="202"/>
  <c r="BE510" i="202"/>
  <c r="BF510" i="202"/>
  <c r="BG510" i="202"/>
  <c r="BH510" i="202"/>
  <c r="BI510" i="202"/>
  <c r="BJ510" i="202"/>
  <c r="BK510" i="202"/>
  <c r="BL510" i="202"/>
  <c r="BM510" i="202"/>
  <c r="BN510" i="202"/>
  <c r="BO510" i="202"/>
  <c r="BP510" i="202"/>
  <c r="BQ510" i="202"/>
  <c r="BR510" i="202"/>
  <c r="BS510" i="202"/>
  <c r="A511" i="202"/>
  <c r="B511" i="202"/>
  <c r="C511" i="202"/>
  <c r="D511" i="202"/>
  <c r="E511" i="202"/>
  <c r="F511" i="202"/>
  <c r="G511" i="202"/>
  <c r="H511" i="202"/>
  <c r="I511" i="202"/>
  <c r="J511" i="202"/>
  <c r="K511" i="202"/>
  <c r="L511" i="202"/>
  <c r="M511" i="202"/>
  <c r="N511" i="202"/>
  <c r="O511" i="202"/>
  <c r="P511" i="202"/>
  <c r="Q511" i="202"/>
  <c r="R511" i="202"/>
  <c r="S511" i="202"/>
  <c r="T511" i="202"/>
  <c r="U511" i="202"/>
  <c r="V511" i="202"/>
  <c r="W511" i="202"/>
  <c r="AA511" i="202"/>
  <c r="AB511" i="202"/>
  <c r="AC511" i="202"/>
  <c r="AD511" i="202"/>
  <c r="AE511" i="202"/>
  <c r="AF511" i="202"/>
  <c r="AG511" i="202"/>
  <c r="AH511" i="202"/>
  <c r="AI511" i="202"/>
  <c r="AJ511" i="202"/>
  <c r="AK511" i="202"/>
  <c r="AL511" i="202"/>
  <c r="AM511" i="202"/>
  <c r="AN511" i="202"/>
  <c r="AO511" i="202"/>
  <c r="AP511" i="202"/>
  <c r="AQ511" i="202"/>
  <c r="AR511" i="202"/>
  <c r="AS511" i="202"/>
  <c r="AT511" i="202"/>
  <c r="AU511" i="202"/>
  <c r="AV511" i="202"/>
  <c r="AW511" i="202"/>
  <c r="AX511" i="202"/>
  <c r="AY511" i="202"/>
  <c r="AZ511" i="202"/>
  <c r="BA511" i="202"/>
  <c r="BB511" i="202"/>
  <c r="BC511" i="202"/>
  <c r="BD511" i="202"/>
  <c r="BE511" i="202"/>
  <c r="BF511" i="202"/>
  <c r="BG511" i="202"/>
  <c r="BH511" i="202"/>
  <c r="BI511" i="202"/>
  <c r="BJ511" i="202"/>
  <c r="BK511" i="202"/>
  <c r="BL511" i="202"/>
  <c r="BM511" i="202"/>
  <c r="BN511" i="202"/>
  <c r="BO511" i="202"/>
  <c r="BP511" i="202"/>
  <c r="BQ511" i="202"/>
  <c r="BR511" i="202"/>
  <c r="BS511" i="202"/>
  <c r="A512" i="202"/>
  <c r="B512" i="202"/>
  <c r="C512" i="202"/>
  <c r="D512" i="202"/>
  <c r="E512" i="202"/>
  <c r="F512" i="202"/>
  <c r="G512" i="202"/>
  <c r="H512" i="202"/>
  <c r="I512" i="202"/>
  <c r="J512" i="202"/>
  <c r="K512" i="202"/>
  <c r="L512" i="202"/>
  <c r="M512" i="202"/>
  <c r="N512" i="202"/>
  <c r="O512" i="202"/>
  <c r="P512" i="202"/>
  <c r="Q512" i="202"/>
  <c r="R512" i="202"/>
  <c r="S512" i="202"/>
  <c r="T512" i="202"/>
  <c r="U512" i="202"/>
  <c r="V512" i="202"/>
  <c r="W512" i="202"/>
  <c r="AA512" i="202"/>
  <c r="AB512" i="202"/>
  <c r="AC512" i="202"/>
  <c r="AD512" i="202"/>
  <c r="AE512" i="202"/>
  <c r="AF512" i="202"/>
  <c r="AG512" i="202"/>
  <c r="AH512" i="202"/>
  <c r="AI512" i="202"/>
  <c r="AJ512" i="202"/>
  <c r="AK512" i="202"/>
  <c r="AL512" i="202"/>
  <c r="AM512" i="202"/>
  <c r="AN512" i="202"/>
  <c r="AO512" i="202"/>
  <c r="AP512" i="202"/>
  <c r="AQ512" i="202"/>
  <c r="AR512" i="202"/>
  <c r="AS512" i="202"/>
  <c r="AT512" i="202"/>
  <c r="AU512" i="202"/>
  <c r="AV512" i="202"/>
  <c r="AW512" i="202"/>
  <c r="AX512" i="202"/>
  <c r="AY512" i="202"/>
  <c r="AZ512" i="202"/>
  <c r="BA512" i="202"/>
  <c r="BB512" i="202"/>
  <c r="BC512" i="202"/>
  <c r="BD512" i="202"/>
  <c r="BE512" i="202"/>
  <c r="BF512" i="202"/>
  <c r="BG512" i="202"/>
  <c r="BH512" i="202"/>
  <c r="BI512" i="202"/>
  <c r="BJ512" i="202"/>
  <c r="BK512" i="202"/>
  <c r="BL512" i="202"/>
  <c r="BM512" i="202"/>
  <c r="BN512" i="202"/>
  <c r="BO512" i="202"/>
  <c r="BP512" i="202"/>
  <c r="BQ512" i="202"/>
  <c r="BR512" i="202"/>
  <c r="BS512" i="202"/>
  <c r="A513" i="202"/>
  <c r="B513" i="202"/>
  <c r="C513" i="202"/>
  <c r="D513" i="202"/>
  <c r="E513" i="202"/>
  <c r="F513" i="202"/>
  <c r="G513" i="202"/>
  <c r="H513" i="202"/>
  <c r="I513" i="202"/>
  <c r="J513" i="202"/>
  <c r="K513" i="202"/>
  <c r="L513" i="202"/>
  <c r="M513" i="202"/>
  <c r="N513" i="202"/>
  <c r="O513" i="202"/>
  <c r="P513" i="202"/>
  <c r="Q513" i="202"/>
  <c r="R513" i="202"/>
  <c r="S513" i="202"/>
  <c r="T513" i="202"/>
  <c r="U513" i="202"/>
  <c r="V513" i="202"/>
  <c r="W513" i="202"/>
  <c r="AA513" i="202"/>
  <c r="AB513" i="202"/>
  <c r="AC513" i="202"/>
  <c r="AD513" i="202"/>
  <c r="AE513" i="202"/>
  <c r="AF513" i="202"/>
  <c r="AG513" i="202"/>
  <c r="AH513" i="202"/>
  <c r="AI513" i="202"/>
  <c r="AJ513" i="202"/>
  <c r="AK513" i="202"/>
  <c r="AL513" i="202"/>
  <c r="AM513" i="202"/>
  <c r="AN513" i="202"/>
  <c r="AO513" i="202"/>
  <c r="AP513" i="202"/>
  <c r="AQ513" i="202"/>
  <c r="AR513" i="202"/>
  <c r="AS513" i="202"/>
  <c r="AT513" i="202"/>
  <c r="AU513" i="202"/>
  <c r="AV513" i="202"/>
  <c r="AW513" i="202"/>
  <c r="AX513" i="202"/>
  <c r="AY513" i="202"/>
  <c r="AZ513" i="202"/>
  <c r="BA513" i="202"/>
  <c r="BB513" i="202"/>
  <c r="BC513" i="202"/>
  <c r="BD513" i="202"/>
  <c r="BE513" i="202"/>
  <c r="BF513" i="202"/>
  <c r="BG513" i="202"/>
  <c r="BH513" i="202"/>
  <c r="BI513" i="202"/>
  <c r="BJ513" i="202"/>
  <c r="BK513" i="202"/>
  <c r="BL513" i="202"/>
  <c r="BM513" i="202"/>
  <c r="BN513" i="202"/>
  <c r="BO513" i="202"/>
  <c r="BP513" i="202"/>
  <c r="BQ513" i="202"/>
  <c r="BR513" i="202"/>
  <c r="BS513" i="202"/>
  <c r="A514" i="202"/>
  <c r="B514" i="202"/>
  <c r="C514" i="202"/>
  <c r="D514" i="202"/>
  <c r="E514" i="202"/>
  <c r="F514" i="202"/>
  <c r="G514" i="202"/>
  <c r="H514" i="202"/>
  <c r="I514" i="202"/>
  <c r="J514" i="202"/>
  <c r="K514" i="202"/>
  <c r="L514" i="202"/>
  <c r="M514" i="202"/>
  <c r="N514" i="202"/>
  <c r="O514" i="202"/>
  <c r="P514" i="202"/>
  <c r="Q514" i="202"/>
  <c r="R514" i="202"/>
  <c r="S514" i="202"/>
  <c r="T514" i="202"/>
  <c r="U514" i="202"/>
  <c r="V514" i="202"/>
  <c r="W514" i="202"/>
  <c r="AA514" i="202"/>
  <c r="AB514" i="202"/>
  <c r="AC514" i="202"/>
  <c r="AD514" i="202"/>
  <c r="AE514" i="202"/>
  <c r="AF514" i="202"/>
  <c r="AG514" i="202"/>
  <c r="AH514" i="202"/>
  <c r="AI514" i="202"/>
  <c r="AJ514" i="202"/>
  <c r="AK514" i="202"/>
  <c r="AL514" i="202"/>
  <c r="AM514" i="202"/>
  <c r="AN514" i="202"/>
  <c r="AO514" i="202"/>
  <c r="AP514" i="202"/>
  <c r="AQ514" i="202"/>
  <c r="AR514" i="202"/>
  <c r="AS514" i="202"/>
  <c r="AT514" i="202"/>
  <c r="AU514" i="202"/>
  <c r="AV514" i="202"/>
  <c r="AW514" i="202"/>
  <c r="AX514" i="202"/>
  <c r="AY514" i="202"/>
  <c r="AZ514" i="202"/>
  <c r="BA514" i="202"/>
  <c r="BB514" i="202"/>
  <c r="BC514" i="202"/>
  <c r="BD514" i="202"/>
  <c r="BE514" i="202"/>
  <c r="BF514" i="202"/>
  <c r="BG514" i="202"/>
  <c r="BH514" i="202"/>
  <c r="BI514" i="202"/>
  <c r="BJ514" i="202"/>
  <c r="BK514" i="202"/>
  <c r="BL514" i="202"/>
  <c r="BM514" i="202"/>
  <c r="BN514" i="202"/>
  <c r="BO514" i="202"/>
  <c r="BP514" i="202"/>
  <c r="BQ514" i="202"/>
  <c r="BR514" i="202"/>
  <c r="BS514" i="202"/>
  <c r="A515" i="202"/>
  <c r="B515" i="202"/>
  <c r="C515" i="202"/>
  <c r="D515" i="202"/>
  <c r="E515" i="202"/>
  <c r="F515" i="202"/>
  <c r="G515" i="202"/>
  <c r="H515" i="202"/>
  <c r="I515" i="202"/>
  <c r="J515" i="202"/>
  <c r="K515" i="202"/>
  <c r="L515" i="202"/>
  <c r="M515" i="202"/>
  <c r="N515" i="202"/>
  <c r="O515" i="202"/>
  <c r="P515" i="202"/>
  <c r="Q515" i="202"/>
  <c r="R515" i="202"/>
  <c r="S515" i="202"/>
  <c r="T515" i="202"/>
  <c r="U515" i="202"/>
  <c r="V515" i="202"/>
  <c r="W515" i="202"/>
  <c r="AA515" i="202"/>
  <c r="AB515" i="202"/>
  <c r="AC515" i="202"/>
  <c r="AD515" i="202"/>
  <c r="AE515" i="202"/>
  <c r="AF515" i="202"/>
  <c r="AG515" i="202"/>
  <c r="AH515" i="202"/>
  <c r="AI515" i="202"/>
  <c r="AJ515" i="202"/>
  <c r="AK515" i="202"/>
  <c r="AL515" i="202"/>
  <c r="AM515" i="202"/>
  <c r="AN515" i="202"/>
  <c r="AO515" i="202"/>
  <c r="AP515" i="202"/>
  <c r="AQ515" i="202"/>
  <c r="AR515" i="202"/>
  <c r="AS515" i="202"/>
  <c r="AT515" i="202"/>
  <c r="AU515" i="202"/>
  <c r="AV515" i="202"/>
  <c r="AW515" i="202"/>
  <c r="AX515" i="202"/>
  <c r="AY515" i="202"/>
  <c r="AZ515" i="202"/>
  <c r="BA515" i="202"/>
  <c r="BB515" i="202"/>
  <c r="BC515" i="202"/>
  <c r="BD515" i="202"/>
  <c r="BE515" i="202"/>
  <c r="BF515" i="202"/>
  <c r="BG515" i="202"/>
  <c r="BH515" i="202"/>
  <c r="BI515" i="202"/>
  <c r="BJ515" i="202"/>
  <c r="BK515" i="202"/>
  <c r="BL515" i="202"/>
  <c r="BM515" i="202"/>
  <c r="BN515" i="202"/>
  <c r="BO515" i="202"/>
  <c r="BP515" i="202"/>
  <c r="BQ515" i="202"/>
  <c r="BR515" i="202"/>
  <c r="BS515" i="202"/>
  <c r="A516" i="202"/>
  <c r="B516" i="202"/>
  <c r="C516" i="202"/>
  <c r="D516" i="202"/>
  <c r="E516" i="202"/>
  <c r="F516" i="202"/>
  <c r="G516" i="202"/>
  <c r="H516" i="202"/>
  <c r="I516" i="202"/>
  <c r="J516" i="202"/>
  <c r="K516" i="202"/>
  <c r="L516" i="202"/>
  <c r="M516" i="202"/>
  <c r="N516" i="202"/>
  <c r="O516" i="202"/>
  <c r="P516" i="202"/>
  <c r="Q516" i="202"/>
  <c r="R516" i="202"/>
  <c r="S516" i="202"/>
  <c r="T516" i="202"/>
  <c r="U516" i="202"/>
  <c r="V516" i="202"/>
  <c r="W516" i="202"/>
  <c r="AA516" i="202"/>
  <c r="AB516" i="202"/>
  <c r="AC516" i="202"/>
  <c r="AD516" i="202"/>
  <c r="AE516" i="202"/>
  <c r="AF516" i="202"/>
  <c r="AG516" i="202"/>
  <c r="AH516" i="202"/>
  <c r="AI516" i="202"/>
  <c r="AJ516" i="202"/>
  <c r="AK516" i="202"/>
  <c r="AL516" i="202"/>
  <c r="AM516" i="202"/>
  <c r="AN516" i="202"/>
  <c r="AO516" i="202"/>
  <c r="AP516" i="202"/>
  <c r="AQ516" i="202"/>
  <c r="AR516" i="202"/>
  <c r="AS516" i="202"/>
  <c r="AT516" i="202"/>
  <c r="AU516" i="202"/>
  <c r="AV516" i="202"/>
  <c r="AW516" i="202"/>
  <c r="AX516" i="202"/>
  <c r="AY516" i="202"/>
  <c r="AZ516" i="202"/>
  <c r="BA516" i="202"/>
  <c r="BB516" i="202"/>
  <c r="BC516" i="202"/>
  <c r="BD516" i="202"/>
  <c r="BE516" i="202"/>
  <c r="BF516" i="202"/>
  <c r="BG516" i="202"/>
  <c r="BH516" i="202"/>
  <c r="BI516" i="202"/>
  <c r="BJ516" i="202"/>
  <c r="BK516" i="202"/>
  <c r="BL516" i="202"/>
  <c r="BM516" i="202"/>
  <c r="BN516" i="202"/>
  <c r="BO516" i="202"/>
  <c r="BP516" i="202"/>
  <c r="BQ516" i="202"/>
  <c r="BR516" i="202"/>
  <c r="BS516" i="202"/>
  <c r="A517" i="202"/>
  <c r="B517" i="202"/>
  <c r="C517" i="202"/>
  <c r="D517" i="202"/>
  <c r="E517" i="202"/>
  <c r="F517" i="202"/>
  <c r="G517" i="202"/>
  <c r="H517" i="202"/>
  <c r="I517" i="202"/>
  <c r="J517" i="202"/>
  <c r="K517" i="202"/>
  <c r="L517" i="202"/>
  <c r="M517" i="202"/>
  <c r="N517" i="202"/>
  <c r="O517" i="202"/>
  <c r="P517" i="202"/>
  <c r="Q517" i="202"/>
  <c r="R517" i="202"/>
  <c r="S517" i="202"/>
  <c r="T517" i="202"/>
  <c r="U517" i="202"/>
  <c r="V517" i="202"/>
  <c r="W517" i="202"/>
  <c r="AA517" i="202"/>
  <c r="AB517" i="202"/>
  <c r="AC517" i="202"/>
  <c r="AD517" i="202"/>
  <c r="AE517" i="202"/>
  <c r="AF517" i="202"/>
  <c r="AG517" i="202"/>
  <c r="AH517" i="202"/>
  <c r="AI517" i="202"/>
  <c r="AJ517" i="202"/>
  <c r="AK517" i="202"/>
  <c r="AL517" i="202"/>
  <c r="AM517" i="202"/>
  <c r="AN517" i="202"/>
  <c r="AO517" i="202"/>
  <c r="AP517" i="202"/>
  <c r="AQ517" i="202"/>
  <c r="AR517" i="202"/>
  <c r="AS517" i="202"/>
  <c r="AT517" i="202"/>
  <c r="AU517" i="202"/>
  <c r="AV517" i="202"/>
  <c r="AW517" i="202"/>
  <c r="AX517" i="202"/>
  <c r="AY517" i="202"/>
  <c r="AZ517" i="202"/>
  <c r="BA517" i="202"/>
  <c r="BB517" i="202"/>
  <c r="BC517" i="202"/>
  <c r="BD517" i="202"/>
  <c r="BE517" i="202"/>
  <c r="BF517" i="202"/>
  <c r="BG517" i="202"/>
  <c r="BH517" i="202"/>
  <c r="BI517" i="202"/>
  <c r="BJ517" i="202"/>
  <c r="BK517" i="202"/>
  <c r="BL517" i="202"/>
  <c r="BM517" i="202"/>
  <c r="BN517" i="202"/>
  <c r="BO517" i="202"/>
  <c r="BP517" i="202"/>
  <c r="BQ517" i="202"/>
  <c r="BR517" i="202"/>
  <c r="BS517" i="202"/>
  <c r="A518" i="202"/>
  <c r="B518" i="202"/>
  <c r="C518" i="202"/>
  <c r="D518" i="202"/>
  <c r="E518" i="202"/>
  <c r="F518" i="202"/>
  <c r="G518" i="202"/>
  <c r="H518" i="202"/>
  <c r="I518" i="202"/>
  <c r="J518" i="202"/>
  <c r="K518" i="202"/>
  <c r="L518" i="202"/>
  <c r="M518" i="202"/>
  <c r="N518" i="202"/>
  <c r="O518" i="202"/>
  <c r="P518" i="202"/>
  <c r="Q518" i="202"/>
  <c r="R518" i="202"/>
  <c r="S518" i="202"/>
  <c r="T518" i="202"/>
  <c r="U518" i="202"/>
  <c r="V518" i="202"/>
  <c r="W518" i="202"/>
  <c r="AA518" i="202"/>
  <c r="AB518" i="202"/>
  <c r="AC518" i="202"/>
  <c r="AD518" i="202"/>
  <c r="AE518" i="202"/>
  <c r="AF518" i="202"/>
  <c r="AG518" i="202"/>
  <c r="AH518" i="202"/>
  <c r="AI518" i="202"/>
  <c r="AJ518" i="202"/>
  <c r="AK518" i="202"/>
  <c r="AL518" i="202"/>
  <c r="AM518" i="202"/>
  <c r="AN518" i="202"/>
  <c r="AO518" i="202"/>
  <c r="AP518" i="202"/>
  <c r="AQ518" i="202"/>
  <c r="AR518" i="202"/>
  <c r="AS518" i="202"/>
  <c r="AT518" i="202"/>
  <c r="AU518" i="202"/>
  <c r="AV518" i="202"/>
  <c r="AW518" i="202"/>
  <c r="AX518" i="202"/>
  <c r="AY518" i="202"/>
  <c r="AZ518" i="202"/>
  <c r="BA518" i="202"/>
  <c r="BB518" i="202"/>
  <c r="BC518" i="202"/>
  <c r="BD518" i="202"/>
  <c r="BE518" i="202"/>
  <c r="BF518" i="202"/>
  <c r="BG518" i="202"/>
  <c r="BH518" i="202"/>
  <c r="BI518" i="202"/>
  <c r="BJ518" i="202"/>
  <c r="BK518" i="202"/>
  <c r="BL518" i="202"/>
  <c r="BM518" i="202"/>
  <c r="BN518" i="202"/>
  <c r="BO518" i="202"/>
  <c r="BP518" i="202"/>
  <c r="BQ518" i="202"/>
  <c r="BR518" i="202"/>
  <c r="BS518" i="202"/>
  <c r="A519" i="202"/>
  <c r="B519" i="202"/>
  <c r="C519" i="202"/>
  <c r="D519" i="202"/>
  <c r="E519" i="202"/>
  <c r="F519" i="202"/>
  <c r="G519" i="202"/>
  <c r="H519" i="202"/>
  <c r="I519" i="202"/>
  <c r="J519" i="202"/>
  <c r="K519" i="202"/>
  <c r="L519" i="202"/>
  <c r="M519" i="202"/>
  <c r="N519" i="202"/>
  <c r="O519" i="202"/>
  <c r="P519" i="202"/>
  <c r="Q519" i="202"/>
  <c r="R519" i="202"/>
  <c r="S519" i="202"/>
  <c r="T519" i="202"/>
  <c r="U519" i="202"/>
  <c r="V519" i="202"/>
  <c r="W519" i="202"/>
  <c r="AA519" i="202"/>
  <c r="AB519" i="202"/>
  <c r="AC519" i="202"/>
  <c r="AD519" i="202"/>
  <c r="AE519" i="202"/>
  <c r="AF519" i="202"/>
  <c r="AG519" i="202"/>
  <c r="AH519" i="202"/>
  <c r="AI519" i="202"/>
  <c r="AJ519" i="202"/>
  <c r="AK519" i="202"/>
  <c r="AL519" i="202"/>
  <c r="AM519" i="202"/>
  <c r="AN519" i="202"/>
  <c r="AO519" i="202"/>
  <c r="AP519" i="202"/>
  <c r="AQ519" i="202"/>
  <c r="AR519" i="202"/>
  <c r="AS519" i="202"/>
  <c r="AT519" i="202"/>
  <c r="AU519" i="202"/>
  <c r="AV519" i="202"/>
  <c r="AW519" i="202"/>
  <c r="AX519" i="202"/>
  <c r="AY519" i="202"/>
  <c r="AZ519" i="202"/>
  <c r="BA519" i="202"/>
  <c r="BB519" i="202"/>
  <c r="BC519" i="202"/>
  <c r="BD519" i="202"/>
  <c r="BE519" i="202"/>
  <c r="BF519" i="202"/>
  <c r="BG519" i="202"/>
  <c r="BH519" i="202"/>
  <c r="BI519" i="202"/>
  <c r="BJ519" i="202"/>
  <c r="BK519" i="202"/>
  <c r="BL519" i="202"/>
  <c r="BM519" i="202"/>
  <c r="BN519" i="202"/>
  <c r="BO519" i="202"/>
  <c r="BP519" i="202"/>
  <c r="BQ519" i="202"/>
  <c r="BR519" i="202"/>
  <c r="BS519" i="202"/>
  <c r="A520" i="202"/>
  <c r="B520" i="202"/>
  <c r="C520" i="202"/>
  <c r="D520" i="202"/>
  <c r="E520" i="202"/>
  <c r="F520" i="202"/>
  <c r="G520" i="202"/>
  <c r="H520" i="202"/>
  <c r="I520" i="202"/>
  <c r="J520" i="202"/>
  <c r="K520" i="202"/>
  <c r="L520" i="202"/>
  <c r="M520" i="202"/>
  <c r="N520" i="202"/>
  <c r="O520" i="202"/>
  <c r="P520" i="202"/>
  <c r="Q520" i="202"/>
  <c r="R520" i="202"/>
  <c r="S520" i="202"/>
  <c r="T520" i="202"/>
  <c r="U520" i="202"/>
  <c r="V520" i="202"/>
  <c r="W520" i="202"/>
  <c r="AA520" i="202"/>
  <c r="AB520" i="202"/>
  <c r="AC520" i="202"/>
  <c r="AD520" i="202"/>
  <c r="AE520" i="202"/>
  <c r="AF520" i="202"/>
  <c r="AG520" i="202"/>
  <c r="AH520" i="202"/>
  <c r="AI520" i="202"/>
  <c r="AJ520" i="202"/>
  <c r="AK520" i="202"/>
  <c r="AL520" i="202"/>
  <c r="AM520" i="202"/>
  <c r="AN520" i="202"/>
  <c r="AO520" i="202"/>
  <c r="AP520" i="202"/>
  <c r="AQ520" i="202"/>
  <c r="AR520" i="202"/>
  <c r="AS520" i="202"/>
  <c r="AT520" i="202"/>
  <c r="AU520" i="202"/>
  <c r="AV520" i="202"/>
  <c r="AW520" i="202"/>
  <c r="AX520" i="202"/>
  <c r="AY520" i="202"/>
  <c r="AZ520" i="202"/>
  <c r="BA520" i="202"/>
  <c r="BB520" i="202"/>
  <c r="BC520" i="202"/>
  <c r="BD520" i="202"/>
  <c r="BE520" i="202"/>
  <c r="BF520" i="202"/>
  <c r="BG520" i="202"/>
  <c r="BH520" i="202"/>
  <c r="BI520" i="202"/>
  <c r="BJ520" i="202"/>
  <c r="BK520" i="202"/>
  <c r="BL520" i="202"/>
  <c r="BM520" i="202"/>
  <c r="BN520" i="202"/>
  <c r="BO520" i="202"/>
  <c r="BP520" i="202"/>
  <c r="BQ520" i="202"/>
  <c r="BR520" i="202"/>
  <c r="BS520" i="202"/>
  <c r="A521" i="202"/>
  <c r="B521" i="202"/>
  <c r="C521" i="202"/>
  <c r="D521" i="202"/>
  <c r="E521" i="202"/>
  <c r="F521" i="202"/>
  <c r="G521" i="202"/>
  <c r="H521" i="202"/>
  <c r="I521" i="202"/>
  <c r="J521" i="202"/>
  <c r="K521" i="202"/>
  <c r="L521" i="202"/>
  <c r="M521" i="202"/>
  <c r="N521" i="202"/>
  <c r="O521" i="202"/>
  <c r="P521" i="202"/>
  <c r="Q521" i="202"/>
  <c r="R521" i="202"/>
  <c r="S521" i="202"/>
  <c r="T521" i="202"/>
  <c r="U521" i="202"/>
  <c r="V521" i="202"/>
  <c r="W521" i="202"/>
  <c r="AA521" i="202"/>
  <c r="AB521" i="202"/>
  <c r="AC521" i="202"/>
  <c r="AD521" i="202"/>
  <c r="AE521" i="202"/>
  <c r="AF521" i="202"/>
  <c r="AG521" i="202"/>
  <c r="AH521" i="202"/>
  <c r="AI521" i="202"/>
  <c r="AJ521" i="202"/>
  <c r="AK521" i="202"/>
  <c r="AL521" i="202"/>
  <c r="AM521" i="202"/>
  <c r="AN521" i="202"/>
  <c r="AO521" i="202"/>
  <c r="AP521" i="202"/>
  <c r="AQ521" i="202"/>
  <c r="AR521" i="202"/>
  <c r="AS521" i="202"/>
  <c r="AT521" i="202"/>
  <c r="AU521" i="202"/>
  <c r="AV521" i="202"/>
  <c r="AW521" i="202"/>
  <c r="AX521" i="202"/>
  <c r="AY521" i="202"/>
  <c r="AZ521" i="202"/>
  <c r="BA521" i="202"/>
  <c r="BB521" i="202"/>
  <c r="BC521" i="202"/>
  <c r="BD521" i="202"/>
  <c r="BE521" i="202"/>
  <c r="BF521" i="202"/>
  <c r="BG521" i="202"/>
  <c r="BH521" i="202"/>
  <c r="BI521" i="202"/>
  <c r="BJ521" i="202"/>
  <c r="BK521" i="202"/>
  <c r="BL521" i="202"/>
  <c r="BM521" i="202"/>
  <c r="BN521" i="202"/>
  <c r="BO521" i="202"/>
  <c r="BP521" i="202"/>
  <c r="BQ521" i="202"/>
  <c r="BR521" i="202"/>
  <c r="BS521" i="202"/>
  <c r="A522" i="202"/>
  <c r="B522" i="202"/>
  <c r="C522" i="202"/>
  <c r="D522" i="202"/>
  <c r="E522" i="202"/>
  <c r="F522" i="202"/>
  <c r="G522" i="202"/>
  <c r="H522" i="202"/>
  <c r="I522" i="202"/>
  <c r="J522" i="202"/>
  <c r="K522" i="202"/>
  <c r="L522" i="202"/>
  <c r="M522" i="202"/>
  <c r="N522" i="202"/>
  <c r="O522" i="202"/>
  <c r="P522" i="202"/>
  <c r="Q522" i="202"/>
  <c r="R522" i="202"/>
  <c r="S522" i="202"/>
  <c r="T522" i="202"/>
  <c r="U522" i="202"/>
  <c r="V522" i="202"/>
  <c r="W522" i="202"/>
  <c r="AA522" i="202"/>
  <c r="AB522" i="202"/>
  <c r="AC522" i="202"/>
  <c r="AD522" i="202"/>
  <c r="AE522" i="202"/>
  <c r="AF522" i="202"/>
  <c r="AG522" i="202"/>
  <c r="AH522" i="202"/>
  <c r="AI522" i="202"/>
  <c r="AJ522" i="202"/>
  <c r="AK522" i="202"/>
  <c r="AL522" i="202"/>
  <c r="AM522" i="202"/>
  <c r="AN522" i="202"/>
  <c r="AO522" i="202"/>
  <c r="AP522" i="202"/>
  <c r="AQ522" i="202"/>
  <c r="AR522" i="202"/>
  <c r="AS522" i="202"/>
  <c r="AT522" i="202"/>
  <c r="AU522" i="202"/>
  <c r="AV522" i="202"/>
  <c r="AW522" i="202"/>
  <c r="AX522" i="202"/>
  <c r="AY522" i="202"/>
  <c r="AZ522" i="202"/>
  <c r="BA522" i="202"/>
  <c r="BB522" i="202"/>
  <c r="BC522" i="202"/>
  <c r="BD522" i="202"/>
  <c r="BE522" i="202"/>
  <c r="BF522" i="202"/>
  <c r="BG522" i="202"/>
  <c r="BH522" i="202"/>
  <c r="BI522" i="202"/>
  <c r="BJ522" i="202"/>
  <c r="BK522" i="202"/>
  <c r="BL522" i="202"/>
  <c r="BM522" i="202"/>
  <c r="BN522" i="202"/>
  <c r="BO522" i="202"/>
  <c r="BP522" i="202"/>
  <c r="BQ522" i="202"/>
  <c r="BR522" i="202"/>
  <c r="BS522" i="202"/>
  <c r="A523" i="202"/>
  <c r="B523" i="202"/>
  <c r="C523" i="202"/>
  <c r="D523" i="202"/>
  <c r="E523" i="202"/>
  <c r="F523" i="202"/>
  <c r="G523" i="202"/>
  <c r="H523" i="202"/>
  <c r="I523" i="202"/>
  <c r="J523" i="202"/>
  <c r="K523" i="202"/>
  <c r="L523" i="202"/>
  <c r="M523" i="202"/>
  <c r="N523" i="202"/>
  <c r="O523" i="202"/>
  <c r="P523" i="202"/>
  <c r="Q523" i="202"/>
  <c r="R523" i="202"/>
  <c r="S523" i="202"/>
  <c r="T523" i="202"/>
  <c r="U523" i="202"/>
  <c r="V523" i="202"/>
  <c r="W523" i="202"/>
  <c r="AA523" i="202"/>
  <c r="AB523" i="202"/>
  <c r="AC523" i="202"/>
  <c r="AD523" i="202"/>
  <c r="AE523" i="202"/>
  <c r="AF523" i="202"/>
  <c r="AG523" i="202"/>
  <c r="AH523" i="202"/>
  <c r="AI523" i="202"/>
  <c r="AJ523" i="202"/>
  <c r="AK523" i="202"/>
  <c r="AL523" i="202"/>
  <c r="AM523" i="202"/>
  <c r="AN523" i="202"/>
  <c r="AO523" i="202"/>
  <c r="AP523" i="202"/>
  <c r="AQ523" i="202"/>
  <c r="AR523" i="202"/>
  <c r="AS523" i="202"/>
  <c r="AT523" i="202"/>
  <c r="AU523" i="202"/>
  <c r="AV523" i="202"/>
  <c r="AW523" i="202"/>
  <c r="AX523" i="202"/>
  <c r="AY523" i="202"/>
  <c r="AZ523" i="202"/>
  <c r="BA523" i="202"/>
  <c r="BB523" i="202"/>
  <c r="BC523" i="202"/>
  <c r="BD523" i="202"/>
  <c r="BE523" i="202"/>
  <c r="BF523" i="202"/>
  <c r="BG523" i="202"/>
  <c r="BH523" i="202"/>
  <c r="BI523" i="202"/>
  <c r="BJ523" i="202"/>
  <c r="BK523" i="202"/>
  <c r="BL523" i="202"/>
  <c r="BM523" i="202"/>
  <c r="BN523" i="202"/>
  <c r="BO523" i="202"/>
  <c r="BP523" i="202"/>
  <c r="BQ523" i="202"/>
  <c r="BR523" i="202"/>
  <c r="BS523" i="202"/>
  <c r="A524" i="202"/>
  <c r="B524" i="202"/>
  <c r="C524" i="202"/>
  <c r="D524" i="202"/>
  <c r="E524" i="202"/>
  <c r="F524" i="202"/>
  <c r="G524" i="202"/>
  <c r="H524" i="202"/>
  <c r="I524" i="202"/>
  <c r="J524" i="202"/>
  <c r="K524" i="202"/>
  <c r="L524" i="202"/>
  <c r="M524" i="202"/>
  <c r="N524" i="202"/>
  <c r="O524" i="202"/>
  <c r="P524" i="202"/>
  <c r="Q524" i="202"/>
  <c r="R524" i="202"/>
  <c r="S524" i="202"/>
  <c r="T524" i="202"/>
  <c r="U524" i="202"/>
  <c r="V524" i="202"/>
  <c r="W524" i="202"/>
  <c r="AA524" i="202"/>
  <c r="AB524" i="202"/>
  <c r="AC524" i="202"/>
  <c r="AD524" i="202"/>
  <c r="AE524" i="202"/>
  <c r="AF524" i="202"/>
  <c r="AG524" i="202"/>
  <c r="AH524" i="202"/>
  <c r="AI524" i="202"/>
  <c r="AJ524" i="202"/>
  <c r="AK524" i="202"/>
  <c r="AL524" i="202"/>
  <c r="AM524" i="202"/>
  <c r="AN524" i="202"/>
  <c r="AO524" i="202"/>
  <c r="AP524" i="202"/>
  <c r="AQ524" i="202"/>
  <c r="AR524" i="202"/>
  <c r="AS524" i="202"/>
  <c r="AT524" i="202"/>
  <c r="AU524" i="202"/>
  <c r="AV524" i="202"/>
  <c r="AW524" i="202"/>
  <c r="AX524" i="202"/>
  <c r="AY524" i="202"/>
  <c r="AZ524" i="202"/>
  <c r="BA524" i="202"/>
  <c r="BB524" i="202"/>
  <c r="BC524" i="202"/>
  <c r="BD524" i="202"/>
  <c r="BE524" i="202"/>
  <c r="BF524" i="202"/>
  <c r="BG524" i="202"/>
  <c r="BH524" i="202"/>
  <c r="BI524" i="202"/>
  <c r="BJ524" i="202"/>
  <c r="BK524" i="202"/>
  <c r="BL524" i="202"/>
  <c r="BM524" i="202"/>
  <c r="BN524" i="202"/>
  <c r="BO524" i="202"/>
  <c r="BP524" i="202"/>
  <c r="BQ524" i="202"/>
  <c r="BR524" i="202"/>
  <c r="BS524" i="202"/>
  <c r="A525" i="202"/>
  <c r="B525" i="202"/>
  <c r="C525" i="202"/>
  <c r="D525" i="202"/>
  <c r="E525" i="202"/>
  <c r="F525" i="202"/>
  <c r="G525" i="202"/>
  <c r="H525" i="202"/>
  <c r="I525" i="202"/>
  <c r="J525" i="202"/>
  <c r="K525" i="202"/>
  <c r="L525" i="202"/>
  <c r="M525" i="202"/>
  <c r="N525" i="202"/>
  <c r="O525" i="202"/>
  <c r="P525" i="202"/>
  <c r="Q525" i="202"/>
  <c r="R525" i="202"/>
  <c r="S525" i="202"/>
  <c r="T525" i="202"/>
  <c r="U525" i="202"/>
  <c r="V525" i="202"/>
  <c r="W525" i="202"/>
  <c r="AA525" i="202"/>
  <c r="AB525" i="202"/>
  <c r="AC525" i="202"/>
  <c r="AD525" i="202"/>
  <c r="AE525" i="202"/>
  <c r="AF525" i="202"/>
  <c r="AG525" i="202"/>
  <c r="AH525" i="202"/>
  <c r="AI525" i="202"/>
  <c r="AJ525" i="202"/>
  <c r="AK525" i="202"/>
  <c r="AL525" i="202"/>
  <c r="AM525" i="202"/>
  <c r="AN525" i="202"/>
  <c r="AO525" i="202"/>
  <c r="AP525" i="202"/>
  <c r="AQ525" i="202"/>
  <c r="AR525" i="202"/>
  <c r="AS525" i="202"/>
  <c r="AT525" i="202"/>
  <c r="AU525" i="202"/>
  <c r="AV525" i="202"/>
  <c r="AW525" i="202"/>
  <c r="AX525" i="202"/>
  <c r="AY525" i="202"/>
  <c r="AZ525" i="202"/>
  <c r="BA525" i="202"/>
  <c r="BB525" i="202"/>
  <c r="BC525" i="202"/>
  <c r="BD525" i="202"/>
  <c r="BE525" i="202"/>
  <c r="BF525" i="202"/>
  <c r="BG525" i="202"/>
  <c r="BH525" i="202"/>
  <c r="BI525" i="202"/>
  <c r="BJ525" i="202"/>
  <c r="BK525" i="202"/>
  <c r="BL525" i="202"/>
  <c r="BM525" i="202"/>
  <c r="BN525" i="202"/>
  <c r="BO525" i="202"/>
  <c r="BP525" i="202"/>
  <c r="BQ525" i="202"/>
  <c r="BR525" i="202"/>
  <c r="BS525" i="202"/>
  <c r="A526" i="202"/>
  <c r="B526" i="202"/>
  <c r="C526" i="202"/>
  <c r="D526" i="202"/>
  <c r="E526" i="202"/>
  <c r="F526" i="202"/>
  <c r="G526" i="202"/>
  <c r="H526" i="202"/>
  <c r="I526" i="202"/>
  <c r="J526" i="202"/>
  <c r="K526" i="202"/>
  <c r="L526" i="202"/>
  <c r="M526" i="202"/>
  <c r="N526" i="202"/>
  <c r="O526" i="202"/>
  <c r="P526" i="202"/>
  <c r="Q526" i="202"/>
  <c r="R526" i="202"/>
  <c r="S526" i="202"/>
  <c r="T526" i="202"/>
  <c r="U526" i="202"/>
  <c r="V526" i="202"/>
  <c r="W526" i="202"/>
  <c r="AA526" i="202"/>
  <c r="AB526" i="202"/>
  <c r="AC526" i="202"/>
  <c r="AD526" i="202"/>
  <c r="AE526" i="202"/>
  <c r="AF526" i="202"/>
  <c r="AG526" i="202"/>
  <c r="AH526" i="202"/>
  <c r="AI526" i="202"/>
  <c r="AJ526" i="202"/>
  <c r="AK526" i="202"/>
  <c r="AL526" i="202"/>
  <c r="AM526" i="202"/>
  <c r="AN526" i="202"/>
  <c r="AO526" i="202"/>
  <c r="AP526" i="202"/>
  <c r="AQ526" i="202"/>
  <c r="AR526" i="202"/>
  <c r="AS526" i="202"/>
  <c r="AT526" i="202"/>
  <c r="AU526" i="202"/>
  <c r="AV526" i="202"/>
  <c r="AW526" i="202"/>
  <c r="AX526" i="202"/>
  <c r="AY526" i="202"/>
  <c r="AZ526" i="202"/>
  <c r="BA526" i="202"/>
  <c r="BB526" i="202"/>
  <c r="BC526" i="202"/>
  <c r="BD526" i="202"/>
  <c r="BE526" i="202"/>
  <c r="BF526" i="202"/>
  <c r="BG526" i="202"/>
  <c r="BH526" i="202"/>
  <c r="BI526" i="202"/>
  <c r="BJ526" i="202"/>
  <c r="BK526" i="202"/>
  <c r="BL526" i="202"/>
  <c r="BM526" i="202"/>
  <c r="BN526" i="202"/>
  <c r="BO526" i="202"/>
  <c r="BP526" i="202"/>
  <c r="BQ526" i="202"/>
  <c r="BR526" i="202"/>
  <c r="BS526" i="202"/>
  <c r="A527" i="202"/>
  <c r="B527" i="202"/>
  <c r="C527" i="202"/>
  <c r="D527" i="202"/>
  <c r="E527" i="202"/>
  <c r="F527" i="202"/>
  <c r="G527" i="202"/>
  <c r="H527" i="202"/>
  <c r="I527" i="202"/>
  <c r="J527" i="202"/>
  <c r="K527" i="202"/>
  <c r="L527" i="202"/>
  <c r="M527" i="202"/>
  <c r="N527" i="202"/>
  <c r="O527" i="202"/>
  <c r="P527" i="202"/>
  <c r="Q527" i="202"/>
  <c r="R527" i="202"/>
  <c r="S527" i="202"/>
  <c r="T527" i="202"/>
  <c r="U527" i="202"/>
  <c r="V527" i="202"/>
  <c r="W527" i="202"/>
  <c r="AA527" i="202"/>
  <c r="AB527" i="202"/>
  <c r="AC527" i="202"/>
  <c r="AD527" i="202"/>
  <c r="AE527" i="202"/>
  <c r="AF527" i="202"/>
  <c r="AG527" i="202"/>
  <c r="AH527" i="202"/>
  <c r="AI527" i="202"/>
  <c r="AJ527" i="202"/>
  <c r="AK527" i="202"/>
  <c r="AL527" i="202"/>
  <c r="AM527" i="202"/>
  <c r="AN527" i="202"/>
  <c r="AO527" i="202"/>
  <c r="AP527" i="202"/>
  <c r="AQ527" i="202"/>
  <c r="AR527" i="202"/>
  <c r="AS527" i="202"/>
  <c r="AT527" i="202"/>
  <c r="AU527" i="202"/>
  <c r="AV527" i="202"/>
  <c r="AW527" i="202"/>
  <c r="AX527" i="202"/>
  <c r="AY527" i="202"/>
  <c r="AZ527" i="202"/>
  <c r="BA527" i="202"/>
  <c r="BB527" i="202"/>
  <c r="BC527" i="202"/>
  <c r="BD527" i="202"/>
  <c r="BE527" i="202"/>
  <c r="BF527" i="202"/>
  <c r="BG527" i="202"/>
  <c r="BH527" i="202"/>
  <c r="BI527" i="202"/>
  <c r="BJ527" i="202"/>
  <c r="BK527" i="202"/>
  <c r="BL527" i="202"/>
  <c r="BM527" i="202"/>
  <c r="BN527" i="202"/>
  <c r="BO527" i="202"/>
  <c r="BP527" i="202"/>
  <c r="BQ527" i="202"/>
  <c r="BR527" i="202"/>
  <c r="BS527" i="202"/>
  <c r="A528" i="202"/>
  <c r="B528" i="202"/>
  <c r="C528" i="202"/>
  <c r="D528" i="202"/>
  <c r="E528" i="202"/>
  <c r="F528" i="202"/>
  <c r="G528" i="202"/>
  <c r="H528" i="202"/>
  <c r="I528" i="202"/>
  <c r="J528" i="202"/>
  <c r="K528" i="202"/>
  <c r="L528" i="202"/>
  <c r="M528" i="202"/>
  <c r="N528" i="202"/>
  <c r="O528" i="202"/>
  <c r="P528" i="202"/>
  <c r="Q528" i="202"/>
  <c r="R528" i="202"/>
  <c r="S528" i="202"/>
  <c r="T528" i="202"/>
  <c r="U528" i="202"/>
  <c r="V528" i="202"/>
  <c r="W528" i="202"/>
  <c r="AA528" i="202"/>
  <c r="AB528" i="202"/>
  <c r="AC528" i="202"/>
  <c r="AD528" i="202"/>
  <c r="AE528" i="202"/>
  <c r="AF528" i="202"/>
  <c r="AG528" i="202"/>
  <c r="AH528" i="202"/>
  <c r="AI528" i="202"/>
  <c r="AJ528" i="202"/>
  <c r="AK528" i="202"/>
  <c r="AL528" i="202"/>
  <c r="AM528" i="202"/>
  <c r="AN528" i="202"/>
  <c r="AO528" i="202"/>
  <c r="AP528" i="202"/>
  <c r="AQ528" i="202"/>
  <c r="AR528" i="202"/>
  <c r="AS528" i="202"/>
  <c r="AT528" i="202"/>
  <c r="AU528" i="202"/>
  <c r="AV528" i="202"/>
  <c r="AW528" i="202"/>
  <c r="AX528" i="202"/>
  <c r="AY528" i="202"/>
  <c r="AZ528" i="202"/>
  <c r="BA528" i="202"/>
  <c r="BB528" i="202"/>
  <c r="BC528" i="202"/>
  <c r="BD528" i="202"/>
  <c r="BE528" i="202"/>
  <c r="BF528" i="202"/>
  <c r="BG528" i="202"/>
  <c r="BH528" i="202"/>
  <c r="BI528" i="202"/>
  <c r="BJ528" i="202"/>
  <c r="BK528" i="202"/>
  <c r="BL528" i="202"/>
  <c r="BM528" i="202"/>
  <c r="BN528" i="202"/>
  <c r="BO528" i="202"/>
  <c r="BP528" i="202"/>
  <c r="BQ528" i="202"/>
  <c r="BR528" i="202"/>
  <c r="BS528" i="202"/>
  <c r="A529" i="202"/>
  <c r="B529" i="202"/>
  <c r="C529" i="202"/>
  <c r="D529" i="202"/>
  <c r="E529" i="202"/>
  <c r="F529" i="202"/>
  <c r="G529" i="202"/>
  <c r="H529" i="202"/>
  <c r="I529" i="202"/>
  <c r="J529" i="202"/>
  <c r="K529" i="202"/>
  <c r="L529" i="202"/>
  <c r="M529" i="202"/>
  <c r="N529" i="202"/>
  <c r="O529" i="202"/>
  <c r="P529" i="202"/>
  <c r="Q529" i="202"/>
  <c r="R529" i="202"/>
  <c r="S529" i="202"/>
  <c r="T529" i="202"/>
  <c r="U529" i="202"/>
  <c r="V529" i="202"/>
  <c r="W529" i="202"/>
  <c r="AA529" i="202"/>
  <c r="AB529" i="202"/>
  <c r="AC529" i="202"/>
  <c r="AD529" i="202"/>
  <c r="AE529" i="202"/>
  <c r="AF529" i="202"/>
  <c r="AG529" i="202"/>
  <c r="AH529" i="202"/>
  <c r="AI529" i="202"/>
  <c r="AJ529" i="202"/>
  <c r="AK529" i="202"/>
  <c r="AL529" i="202"/>
  <c r="AM529" i="202"/>
  <c r="AN529" i="202"/>
  <c r="AO529" i="202"/>
  <c r="AP529" i="202"/>
  <c r="AQ529" i="202"/>
  <c r="AR529" i="202"/>
  <c r="AS529" i="202"/>
  <c r="AT529" i="202"/>
  <c r="AU529" i="202"/>
  <c r="AV529" i="202"/>
  <c r="AW529" i="202"/>
  <c r="AX529" i="202"/>
  <c r="AY529" i="202"/>
  <c r="AZ529" i="202"/>
  <c r="BA529" i="202"/>
  <c r="BB529" i="202"/>
  <c r="BC529" i="202"/>
  <c r="BD529" i="202"/>
  <c r="BE529" i="202"/>
  <c r="BF529" i="202"/>
  <c r="BG529" i="202"/>
  <c r="BH529" i="202"/>
  <c r="BI529" i="202"/>
  <c r="BJ529" i="202"/>
  <c r="BK529" i="202"/>
  <c r="BL529" i="202"/>
  <c r="BM529" i="202"/>
  <c r="BN529" i="202"/>
  <c r="BO529" i="202"/>
  <c r="BP529" i="202"/>
  <c r="BQ529" i="202"/>
  <c r="BR529" i="202"/>
  <c r="BS529" i="202"/>
  <c r="A530" i="202"/>
  <c r="B530" i="202"/>
  <c r="C530" i="202"/>
  <c r="D530" i="202"/>
  <c r="E530" i="202"/>
  <c r="F530" i="202"/>
  <c r="G530" i="202"/>
  <c r="H530" i="202"/>
  <c r="I530" i="202"/>
  <c r="J530" i="202"/>
  <c r="K530" i="202"/>
  <c r="L530" i="202"/>
  <c r="M530" i="202"/>
  <c r="N530" i="202"/>
  <c r="O530" i="202"/>
  <c r="P530" i="202"/>
  <c r="Q530" i="202"/>
  <c r="R530" i="202"/>
  <c r="S530" i="202"/>
  <c r="T530" i="202"/>
  <c r="U530" i="202"/>
  <c r="V530" i="202"/>
  <c r="W530" i="202"/>
  <c r="AA530" i="202"/>
  <c r="AB530" i="202"/>
  <c r="AC530" i="202"/>
  <c r="AD530" i="202"/>
  <c r="AE530" i="202"/>
  <c r="AF530" i="202"/>
  <c r="AG530" i="202"/>
  <c r="AH530" i="202"/>
  <c r="AI530" i="202"/>
  <c r="AJ530" i="202"/>
  <c r="AK530" i="202"/>
  <c r="AL530" i="202"/>
  <c r="AM530" i="202"/>
  <c r="AN530" i="202"/>
  <c r="AO530" i="202"/>
  <c r="AP530" i="202"/>
  <c r="AQ530" i="202"/>
  <c r="AR530" i="202"/>
  <c r="AS530" i="202"/>
  <c r="AT530" i="202"/>
  <c r="AU530" i="202"/>
  <c r="AV530" i="202"/>
  <c r="AW530" i="202"/>
  <c r="AX530" i="202"/>
  <c r="AY530" i="202"/>
  <c r="AZ530" i="202"/>
  <c r="BA530" i="202"/>
  <c r="BB530" i="202"/>
  <c r="BC530" i="202"/>
  <c r="BD530" i="202"/>
  <c r="BE530" i="202"/>
  <c r="BF530" i="202"/>
  <c r="BG530" i="202"/>
  <c r="BH530" i="202"/>
  <c r="BI530" i="202"/>
  <c r="BJ530" i="202"/>
  <c r="BK530" i="202"/>
  <c r="BL530" i="202"/>
  <c r="BM530" i="202"/>
  <c r="BN530" i="202"/>
  <c r="BO530" i="202"/>
  <c r="BP530" i="202"/>
  <c r="BQ530" i="202"/>
  <c r="BR530" i="202"/>
  <c r="BS530" i="202"/>
  <c r="A531" i="202"/>
  <c r="B531" i="202"/>
  <c r="C531" i="202"/>
  <c r="D531" i="202"/>
  <c r="E531" i="202"/>
  <c r="F531" i="202"/>
  <c r="G531" i="202"/>
  <c r="H531" i="202"/>
  <c r="I531" i="202"/>
  <c r="J531" i="202"/>
  <c r="K531" i="202"/>
  <c r="L531" i="202"/>
  <c r="M531" i="202"/>
  <c r="N531" i="202"/>
  <c r="O531" i="202"/>
  <c r="P531" i="202"/>
  <c r="Q531" i="202"/>
  <c r="R531" i="202"/>
  <c r="S531" i="202"/>
  <c r="T531" i="202"/>
  <c r="U531" i="202"/>
  <c r="V531" i="202"/>
  <c r="W531" i="202"/>
  <c r="AA531" i="202"/>
  <c r="AB531" i="202"/>
  <c r="AC531" i="202"/>
  <c r="AD531" i="202"/>
  <c r="AE531" i="202"/>
  <c r="AF531" i="202"/>
  <c r="AG531" i="202"/>
  <c r="AH531" i="202"/>
  <c r="AI531" i="202"/>
  <c r="AJ531" i="202"/>
  <c r="AK531" i="202"/>
  <c r="AL531" i="202"/>
  <c r="AM531" i="202"/>
  <c r="AN531" i="202"/>
  <c r="AO531" i="202"/>
  <c r="AP531" i="202"/>
  <c r="AQ531" i="202"/>
  <c r="AR531" i="202"/>
  <c r="AS531" i="202"/>
  <c r="AT531" i="202"/>
  <c r="AU531" i="202"/>
  <c r="AV531" i="202"/>
  <c r="AW531" i="202"/>
  <c r="AX531" i="202"/>
  <c r="AY531" i="202"/>
  <c r="AZ531" i="202"/>
  <c r="BA531" i="202"/>
  <c r="BB531" i="202"/>
  <c r="BC531" i="202"/>
  <c r="BD531" i="202"/>
  <c r="BE531" i="202"/>
  <c r="BF531" i="202"/>
  <c r="BG531" i="202"/>
  <c r="BH531" i="202"/>
  <c r="BI531" i="202"/>
  <c r="BJ531" i="202"/>
  <c r="BK531" i="202"/>
  <c r="BL531" i="202"/>
  <c r="BM531" i="202"/>
  <c r="BN531" i="202"/>
  <c r="BO531" i="202"/>
  <c r="BP531" i="202"/>
  <c r="BQ531" i="202"/>
  <c r="BR531" i="202"/>
  <c r="BS531" i="202"/>
  <c r="A532" i="202"/>
  <c r="B532" i="202"/>
  <c r="C532" i="202"/>
  <c r="D532" i="202"/>
  <c r="E532" i="202"/>
  <c r="F532" i="202"/>
  <c r="G532" i="202"/>
  <c r="H532" i="202"/>
  <c r="I532" i="202"/>
  <c r="J532" i="202"/>
  <c r="K532" i="202"/>
  <c r="L532" i="202"/>
  <c r="M532" i="202"/>
  <c r="N532" i="202"/>
  <c r="O532" i="202"/>
  <c r="P532" i="202"/>
  <c r="Q532" i="202"/>
  <c r="R532" i="202"/>
  <c r="S532" i="202"/>
  <c r="T532" i="202"/>
  <c r="U532" i="202"/>
  <c r="V532" i="202"/>
  <c r="W532" i="202"/>
  <c r="AA532" i="202"/>
  <c r="AB532" i="202"/>
  <c r="AC532" i="202"/>
  <c r="AD532" i="202"/>
  <c r="AE532" i="202"/>
  <c r="AF532" i="202"/>
  <c r="AG532" i="202"/>
  <c r="AH532" i="202"/>
  <c r="AI532" i="202"/>
  <c r="AJ532" i="202"/>
  <c r="AK532" i="202"/>
  <c r="AL532" i="202"/>
  <c r="AM532" i="202"/>
  <c r="AN532" i="202"/>
  <c r="AO532" i="202"/>
  <c r="AP532" i="202"/>
  <c r="AQ532" i="202"/>
  <c r="AR532" i="202"/>
  <c r="AS532" i="202"/>
  <c r="AT532" i="202"/>
  <c r="AU532" i="202"/>
  <c r="AV532" i="202"/>
  <c r="AW532" i="202"/>
  <c r="AX532" i="202"/>
  <c r="AY532" i="202"/>
  <c r="AZ532" i="202"/>
  <c r="BA532" i="202"/>
  <c r="BB532" i="202"/>
  <c r="BC532" i="202"/>
  <c r="BD532" i="202"/>
  <c r="BE532" i="202"/>
  <c r="BF532" i="202"/>
  <c r="BG532" i="202"/>
  <c r="BH532" i="202"/>
  <c r="BI532" i="202"/>
  <c r="BJ532" i="202"/>
  <c r="BK532" i="202"/>
  <c r="BL532" i="202"/>
  <c r="BM532" i="202"/>
  <c r="BN532" i="202"/>
  <c r="BO532" i="202"/>
  <c r="BP532" i="202"/>
  <c r="BQ532" i="202"/>
  <c r="BR532" i="202"/>
  <c r="BS532" i="202"/>
  <c r="A533" i="202"/>
  <c r="B533" i="202"/>
  <c r="C533" i="202"/>
  <c r="D533" i="202"/>
  <c r="E533" i="202"/>
  <c r="F533" i="202"/>
  <c r="G533" i="202"/>
  <c r="H533" i="202"/>
  <c r="I533" i="202"/>
  <c r="J533" i="202"/>
  <c r="K533" i="202"/>
  <c r="L533" i="202"/>
  <c r="M533" i="202"/>
  <c r="N533" i="202"/>
  <c r="O533" i="202"/>
  <c r="P533" i="202"/>
  <c r="Q533" i="202"/>
  <c r="R533" i="202"/>
  <c r="S533" i="202"/>
  <c r="T533" i="202"/>
  <c r="U533" i="202"/>
  <c r="V533" i="202"/>
  <c r="W533" i="202"/>
  <c r="AA533" i="202"/>
  <c r="AB533" i="202"/>
  <c r="AC533" i="202"/>
  <c r="AD533" i="202"/>
  <c r="AE533" i="202"/>
  <c r="AF533" i="202"/>
  <c r="AG533" i="202"/>
  <c r="AH533" i="202"/>
  <c r="AI533" i="202"/>
  <c r="AJ533" i="202"/>
  <c r="AK533" i="202"/>
  <c r="AL533" i="202"/>
  <c r="AM533" i="202"/>
  <c r="AN533" i="202"/>
  <c r="AO533" i="202"/>
  <c r="AP533" i="202"/>
  <c r="AQ533" i="202"/>
  <c r="AR533" i="202"/>
  <c r="AS533" i="202"/>
  <c r="AT533" i="202"/>
  <c r="AU533" i="202"/>
  <c r="AV533" i="202"/>
  <c r="AW533" i="202"/>
  <c r="AX533" i="202"/>
  <c r="AY533" i="202"/>
  <c r="AZ533" i="202"/>
  <c r="BA533" i="202"/>
  <c r="BB533" i="202"/>
  <c r="BC533" i="202"/>
  <c r="BD533" i="202"/>
  <c r="BE533" i="202"/>
  <c r="BF533" i="202"/>
  <c r="BG533" i="202"/>
  <c r="BH533" i="202"/>
  <c r="BI533" i="202"/>
  <c r="BJ533" i="202"/>
  <c r="BK533" i="202"/>
  <c r="BL533" i="202"/>
  <c r="BM533" i="202"/>
  <c r="BN533" i="202"/>
  <c r="BO533" i="202"/>
  <c r="BP533" i="202"/>
  <c r="BQ533" i="202"/>
  <c r="BR533" i="202"/>
  <c r="BS533" i="202"/>
  <c r="A534" i="202"/>
  <c r="B534" i="202"/>
  <c r="C534" i="202"/>
  <c r="D534" i="202"/>
  <c r="E534" i="202"/>
  <c r="F534" i="202"/>
  <c r="G534" i="202"/>
  <c r="H534" i="202"/>
  <c r="I534" i="202"/>
  <c r="J534" i="202"/>
  <c r="K534" i="202"/>
  <c r="L534" i="202"/>
  <c r="M534" i="202"/>
  <c r="N534" i="202"/>
  <c r="O534" i="202"/>
  <c r="P534" i="202"/>
  <c r="Q534" i="202"/>
  <c r="R534" i="202"/>
  <c r="S534" i="202"/>
  <c r="T534" i="202"/>
  <c r="U534" i="202"/>
  <c r="V534" i="202"/>
  <c r="W534" i="202"/>
  <c r="AA534" i="202"/>
  <c r="AB534" i="202"/>
  <c r="AC534" i="202"/>
  <c r="AD534" i="202"/>
  <c r="AE534" i="202"/>
  <c r="AF534" i="202"/>
  <c r="AG534" i="202"/>
  <c r="AH534" i="202"/>
  <c r="AI534" i="202"/>
  <c r="AJ534" i="202"/>
  <c r="AK534" i="202"/>
  <c r="AL534" i="202"/>
  <c r="AM534" i="202"/>
  <c r="AN534" i="202"/>
  <c r="AO534" i="202"/>
  <c r="AP534" i="202"/>
  <c r="AQ534" i="202"/>
  <c r="AR534" i="202"/>
  <c r="AS534" i="202"/>
  <c r="AT534" i="202"/>
  <c r="AU534" i="202"/>
  <c r="AV534" i="202"/>
  <c r="AW534" i="202"/>
  <c r="AX534" i="202"/>
  <c r="AY534" i="202"/>
  <c r="AZ534" i="202"/>
  <c r="BA534" i="202"/>
  <c r="BB534" i="202"/>
  <c r="BC534" i="202"/>
  <c r="BD534" i="202"/>
  <c r="BE534" i="202"/>
  <c r="BF534" i="202"/>
  <c r="BG534" i="202"/>
  <c r="BH534" i="202"/>
  <c r="BI534" i="202"/>
  <c r="BJ534" i="202"/>
  <c r="BK534" i="202"/>
  <c r="BL534" i="202"/>
  <c r="BM534" i="202"/>
  <c r="BN534" i="202"/>
  <c r="BO534" i="202"/>
  <c r="BP534" i="202"/>
  <c r="BQ534" i="202"/>
  <c r="BR534" i="202"/>
  <c r="BS534" i="202"/>
  <c r="A535" i="202"/>
  <c r="B535" i="202"/>
  <c r="C535" i="202"/>
  <c r="D535" i="202"/>
  <c r="E535" i="202"/>
  <c r="F535" i="202"/>
  <c r="G535" i="202"/>
  <c r="H535" i="202"/>
  <c r="I535" i="202"/>
  <c r="J535" i="202"/>
  <c r="K535" i="202"/>
  <c r="L535" i="202"/>
  <c r="M535" i="202"/>
  <c r="N535" i="202"/>
  <c r="O535" i="202"/>
  <c r="P535" i="202"/>
  <c r="Q535" i="202"/>
  <c r="R535" i="202"/>
  <c r="S535" i="202"/>
  <c r="T535" i="202"/>
  <c r="U535" i="202"/>
  <c r="V535" i="202"/>
  <c r="W535" i="202"/>
  <c r="AA535" i="202"/>
  <c r="AB535" i="202"/>
  <c r="AC535" i="202"/>
  <c r="AD535" i="202"/>
  <c r="AE535" i="202"/>
  <c r="AF535" i="202"/>
  <c r="AG535" i="202"/>
  <c r="AH535" i="202"/>
  <c r="AI535" i="202"/>
  <c r="AJ535" i="202"/>
  <c r="AK535" i="202"/>
  <c r="AL535" i="202"/>
  <c r="AM535" i="202"/>
  <c r="AN535" i="202"/>
  <c r="AO535" i="202"/>
  <c r="AP535" i="202"/>
  <c r="AQ535" i="202"/>
  <c r="AR535" i="202"/>
  <c r="AS535" i="202"/>
  <c r="AT535" i="202"/>
  <c r="AU535" i="202"/>
  <c r="AV535" i="202"/>
  <c r="AW535" i="202"/>
  <c r="AX535" i="202"/>
  <c r="AY535" i="202"/>
  <c r="AZ535" i="202"/>
  <c r="BA535" i="202"/>
  <c r="BB535" i="202"/>
  <c r="BC535" i="202"/>
  <c r="BD535" i="202"/>
  <c r="BE535" i="202"/>
  <c r="BF535" i="202"/>
  <c r="BG535" i="202"/>
  <c r="BH535" i="202"/>
  <c r="BI535" i="202"/>
  <c r="BJ535" i="202"/>
  <c r="BK535" i="202"/>
  <c r="BL535" i="202"/>
  <c r="BM535" i="202"/>
  <c r="BN535" i="202"/>
  <c r="BO535" i="202"/>
  <c r="BP535" i="202"/>
  <c r="BQ535" i="202"/>
  <c r="BR535" i="202"/>
  <c r="BS535" i="202"/>
  <c r="A536" i="202"/>
  <c r="B536" i="202"/>
  <c r="C536" i="202"/>
  <c r="D536" i="202"/>
  <c r="E536" i="202"/>
  <c r="F536" i="202"/>
  <c r="G536" i="202"/>
  <c r="H536" i="202"/>
  <c r="I536" i="202"/>
  <c r="J536" i="202"/>
  <c r="K536" i="202"/>
  <c r="L536" i="202"/>
  <c r="M536" i="202"/>
  <c r="N536" i="202"/>
  <c r="O536" i="202"/>
  <c r="P536" i="202"/>
  <c r="Q536" i="202"/>
  <c r="R536" i="202"/>
  <c r="S536" i="202"/>
  <c r="T536" i="202"/>
  <c r="U536" i="202"/>
  <c r="V536" i="202"/>
  <c r="W536" i="202"/>
  <c r="AA536" i="202"/>
  <c r="AB536" i="202"/>
  <c r="AC536" i="202"/>
  <c r="AD536" i="202"/>
  <c r="AE536" i="202"/>
  <c r="AF536" i="202"/>
  <c r="AG536" i="202"/>
  <c r="AH536" i="202"/>
  <c r="AI536" i="202"/>
  <c r="AJ536" i="202"/>
  <c r="AK536" i="202"/>
  <c r="AL536" i="202"/>
  <c r="AM536" i="202"/>
  <c r="AN536" i="202"/>
  <c r="AO536" i="202"/>
  <c r="AP536" i="202"/>
  <c r="AQ536" i="202"/>
  <c r="AR536" i="202"/>
  <c r="AS536" i="202"/>
  <c r="AT536" i="202"/>
  <c r="AU536" i="202"/>
  <c r="AV536" i="202"/>
  <c r="AW536" i="202"/>
  <c r="AX536" i="202"/>
  <c r="AY536" i="202"/>
  <c r="AZ536" i="202"/>
  <c r="BA536" i="202"/>
  <c r="BB536" i="202"/>
  <c r="BC536" i="202"/>
  <c r="BD536" i="202"/>
  <c r="BE536" i="202"/>
  <c r="BF536" i="202"/>
  <c r="BG536" i="202"/>
  <c r="BH536" i="202"/>
  <c r="BI536" i="202"/>
  <c r="BJ536" i="202"/>
  <c r="BK536" i="202"/>
  <c r="BL536" i="202"/>
  <c r="BM536" i="202"/>
  <c r="BN536" i="202"/>
  <c r="BO536" i="202"/>
  <c r="BP536" i="202"/>
  <c r="BQ536" i="202"/>
  <c r="BR536" i="202"/>
  <c r="BS536" i="202"/>
  <c r="A537" i="202"/>
  <c r="B537" i="202"/>
  <c r="C537" i="202"/>
  <c r="D537" i="202"/>
  <c r="E537" i="202"/>
  <c r="F537" i="202"/>
  <c r="G537" i="202"/>
  <c r="H537" i="202"/>
  <c r="I537" i="202"/>
  <c r="J537" i="202"/>
  <c r="K537" i="202"/>
  <c r="L537" i="202"/>
  <c r="M537" i="202"/>
  <c r="N537" i="202"/>
  <c r="O537" i="202"/>
  <c r="P537" i="202"/>
  <c r="Q537" i="202"/>
  <c r="R537" i="202"/>
  <c r="S537" i="202"/>
  <c r="T537" i="202"/>
  <c r="U537" i="202"/>
  <c r="V537" i="202"/>
  <c r="W537" i="202"/>
  <c r="AA537" i="202"/>
  <c r="AB537" i="202"/>
  <c r="AC537" i="202"/>
  <c r="AD537" i="202"/>
  <c r="AE537" i="202"/>
  <c r="AF537" i="202"/>
  <c r="AG537" i="202"/>
  <c r="AH537" i="202"/>
  <c r="AI537" i="202"/>
  <c r="AJ537" i="202"/>
  <c r="AK537" i="202"/>
  <c r="AL537" i="202"/>
  <c r="AM537" i="202"/>
  <c r="AN537" i="202"/>
  <c r="AO537" i="202"/>
  <c r="AP537" i="202"/>
  <c r="AQ537" i="202"/>
  <c r="AR537" i="202"/>
  <c r="AS537" i="202"/>
  <c r="AT537" i="202"/>
  <c r="AU537" i="202"/>
  <c r="AV537" i="202"/>
  <c r="AW537" i="202"/>
  <c r="AX537" i="202"/>
  <c r="AY537" i="202"/>
  <c r="AZ537" i="202"/>
  <c r="BA537" i="202"/>
  <c r="BB537" i="202"/>
  <c r="BC537" i="202"/>
  <c r="BD537" i="202"/>
  <c r="BE537" i="202"/>
  <c r="BF537" i="202"/>
  <c r="BG537" i="202"/>
  <c r="BH537" i="202"/>
  <c r="BI537" i="202"/>
  <c r="BJ537" i="202"/>
  <c r="BK537" i="202"/>
  <c r="BL537" i="202"/>
  <c r="BM537" i="202"/>
  <c r="BN537" i="202"/>
  <c r="BO537" i="202"/>
  <c r="BP537" i="202"/>
  <c r="BQ537" i="202"/>
  <c r="BR537" i="202"/>
  <c r="BS537" i="202"/>
  <c r="A538" i="202"/>
  <c r="B538" i="202"/>
  <c r="C538" i="202"/>
  <c r="D538" i="202"/>
  <c r="E538" i="202"/>
  <c r="F538" i="202"/>
  <c r="G538" i="202"/>
  <c r="H538" i="202"/>
  <c r="I538" i="202"/>
  <c r="J538" i="202"/>
  <c r="K538" i="202"/>
  <c r="L538" i="202"/>
  <c r="M538" i="202"/>
  <c r="N538" i="202"/>
  <c r="O538" i="202"/>
  <c r="P538" i="202"/>
  <c r="Q538" i="202"/>
  <c r="R538" i="202"/>
  <c r="S538" i="202"/>
  <c r="T538" i="202"/>
  <c r="U538" i="202"/>
  <c r="V538" i="202"/>
  <c r="W538" i="202"/>
  <c r="AA538" i="202"/>
  <c r="AB538" i="202"/>
  <c r="AC538" i="202"/>
  <c r="AD538" i="202"/>
  <c r="AE538" i="202"/>
  <c r="AF538" i="202"/>
  <c r="AG538" i="202"/>
  <c r="AH538" i="202"/>
  <c r="AI538" i="202"/>
  <c r="AJ538" i="202"/>
  <c r="AK538" i="202"/>
  <c r="AL538" i="202"/>
  <c r="AM538" i="202"/>
  <c r="AN538" i="202"/>
  <c r="AO538" i="202"/>
  <c r="AP538" i="202"/>
  <c r="AQ538" i="202"/>
  <c r="AR538" i="202"/>
  <c r="AS538" i="202"/>
  <c r="AT538" i="202"/>
  <c r="AU538" i="202"/>
  <c r="AV538" i="202"/>
  <c r="AW538" i="202"/>
  <c r="AX538" i="202"/>
  <c r="AY538" i="202"/>
  <c r="AZ538" i="202"/>
  <c r="BA538" i="202"/>
  <c r="BB538" i="202"/>
  <c r="BC538" i="202"/>
  <c r="BD538" i="202"/>
  <c r="BE538" i="202"/>
  <c r="BF538" i="202"/>
  <c r="BG538" i="202"/>
  <c r="BH538" i="202"/>
  <c r="BI538" i="202"/>
  <c r="BJ538" i="202"/>
  <c r="BK538" i="202"/>
  <c r="BL538" i="202"/>
  <c r="BM538" i="202"/>
  <c r="BN538" i="202"/>
  <c r="BO538" i="202"/>
  <c r="BP538" i="202"/>
  <c r="BQ538" i="202"/>
  <c r="BR538" i="202"/>
  <c r="BS538" i="202"/>
  <c r="A539" i="202"/>
  <c r="B539" i="202"/>
  <c r="C539" i="202"/>
  <c r="D539" i="202"/>
  <c r="E539" i="202"/>
  <c r="F539" i="202"/>
  <c r="G539" i="202"/>
  <c r="H539" i="202"/>
  <c r="I539" i="202"/>
  <c r="J539" i="202"/>
  <c r="K539" i="202"/>
  <c r="L539" i="202"/>
  <c r="M539" i="202"/>
  <c r="N539" i="202"/>
  <c r="O539" i="202"/>
  <c r="P539" i="202"/>
  <c r="Q539" i="202"/>
  <c r="R539" i="202"/>
  <c r="S539" i="202"/>
  <c r="T539" i="202"/>
  <c r="U539" i="202"/>
  <c r="V539" i="202"/>
  <c r="W539" i="202"/>
  <c r="AA539" i="202"/>
  <c r="AB539" i="202"/>
  <c r="AC539" i="202"/>
  <c r="AD539" i="202"/>
  <c r="AE539" i="202"/>
  <c r="AF539" i="202"/>
  <c r="AG539" i="202"/>
  <c r="AH539" i="202"/>
  <c r="AI539" i="202"/>
  <c r="AJ539" i="202"/>
  <c r="AK539" i="202"/>
  <c r="AL539" i="202"/>
  <c r="AM539" i="202"/>
  <c r="AN539" i="202"/>
  <c r="AO539" i="202"/>
  <c r="AP539" i="202"/>
  <c r="AQ539" i="202"/>
  <c r="AR539" i="202"/>
  <c r="AS539" i="202"/>
  <c r="AT539" i="202"/>
  <c r="AU539" i="202"/>
  <c r="AV539" i="202"/>
  <c r="AW539" i="202"/>
  <c r="AX539" i="202"/>
  <c r="AY539" i="202"/>
  <c r="AZ539" i="202"/>
  <c r="BA539" i="202"/>
  <c r="BB539" i="202"/>
  <c r="BC539" i="202"/>
  <c r="BD539" i="202"/>
  <c r="BE539" i="202"/>
  <c r="BF539" i="202"/>
  <c r="BG539" i="202"/>
  <c r="BH539" i="202"/>
  <c r="BI539" i="202"/>
  <c r="BJ539" i="202"/>
  <c r="BK539" i="202"/>
  <c r="BL539" i="202"/>
  <c r="BM539" i="202"/>
  <c r="BN539" i="202"/>
  <c r="BO539" i="202"/>
  <c r="BP539" i="202"/>
  <c r="BQ539" i="202"/>
  <c r="BR539" i="202"/>
  <c r="BS539" i="202"/>
  <c r="A540" i="202"/>
  <c r="B540" i="202"/>
  <c r="C540" i="202"/>
  <c r="D540" i="202"/>
  <c r="E540" i="202"/>
  <c r="F540" i="202"/>
  <c r="G540" i="202"/>
  <c r="H540" i="202"/>
  <c r="I540" i="202"/>
  <c r="J540" i="202"/>
  <c r="K540" i="202"/>
  <c r="L540" i="202"/>
  <c r="M540" i="202"/>
  <c r="N540" i="202"/>
  <c r="O540" i="202"/>
  <c r="P540" i="202"/>
  <c r="Q540" i="202"/>
  <c r="R540" i="202"/>
  <c r="S540" i="202"/>
  <c r="T540" i="202"/>
  <c r="U540" i="202"/>
  <c r="V540" i="202"/>
  <c r="W540" i="202"/>
  <c r="AA540" i="202"/>
  <c r="AB540" i="202"/>
  <c r="AC540" i="202"/>
  <c r="AD540" i="202"/>
  <c r="AE540" i="202"/>
  <c r="AF540" i="202"/>
  <c r="AG540" i="202"/>
  <c r="AH540" i="202"/>
  <c r="AI540" i="202"/>
  <c r="AJ540" i="202"/>
  <c r="AK540" i="202"/>
  <c r="AL540" i="202"/>
  <c r="AM540" i="202"/>
  <c r="AN540" i="202"/>
  <c r="AO540" i="202"/>
  <c r="AP540" i="202"/>
  <c r="AQ540" i="202"/>
  <c r="AR540" i="202"/>
  <c r="AS540" i="202"/>
  <c r="AT540" i="202"/>
  <c r="AU540" i="202"/>
  <c r="AV540" i="202"/>
  <c r="AW540" i="202"/>
  <c r="AX540" i="202"/>
  <c r="AY540" i="202"/>
  <c r="AZ540" i="202"/>
  <c r="BA540" i="202"/>
  <c r="BB540" i="202"/>
  <c r="BC540" i="202"/>
  <c r="BD540" i="202"/>
  <c r="BE540" i="202"/>
  <c r="BF540" i="202"/>
  <c r="BG540" i="202"/>
  <c r="BH540" i="202"/>
  <c r="BI540" i="202"/>
  <c r="BJ540" i="202"/>
  <c r="BK540" i="202"/>
  <c r="BL540" i="202"/>
  <c r="BM540" i="202"/>
  <c r="BN540" i="202"/>
  <c r="BO540" i="202"/>
  <c r="BP540" i="202"/>
  <c r="BQ540" i="202"/>
  <c r="BR540" i="202"/>
  <c r="BS540" i="202"/>
  <c r="A541" i="202"/>
  <c r="B541" i="202"/>
  <c r="C541" i="202"/>
  <c r="D541" i="202"/>
  <c r="E541" i="202"/>
  <c r="F541" i="202"/>
  <c r="G541" i="202"/>
  <c r="H541" i="202"/>
  <c r="I541" i="202"/>
  <c r="J541" i="202"/>
  <c r="K541" i="202"/>
  <c r="L541" i="202"/>
  <c r="M541" i="202"/>
  <c r="N541" i="202"/>
  <c r="O541" i="202"/>
  <c r="P541" i="202"/>
  <c r="Q541" i="202"/>
  <c r="R541" i="202"/>
  <c r="S541" i="202"/>
  <c r="T541" i="202"/>
  <c r="U541" i="202"/>
  <c r="V541" i="202"/>
  <c r="W541" i="202"/>
  <c r="AA541" i="202"/>
  <c r="AB541" i="202"/>
  <c r="AC541" i="202"/>
  <c r="AD541" i="202"/>
  <c r="AE541" i="202"/>
  <c r="AF541" i="202"/>
  <c r="AG541" i="202"/>
  <c r="AH541" i="202"/>
  <c r="AI541" i="202"/>
  <c r="AJ541" i="202"/>
  <c r="AK541" i="202"/>
  <c r="AL541" i="202"/>
  <c r="AM541" i="202"/>
  <c r="AN541" i="202"/>
  <c r="AO541" i="202"/>
  <c r="AP541" i="202"/>
  <c r="AQ541" i="202"/>
  <c r="AR541" i="202"/>
  <c r="AS541" i="202"/>
  <c r="AT541" i="202"/>
  <c r="AU541" i="202"/>
  <c r="AV541" i="202"/>
  <c r="AW541" i="202"/>
  <c r="AX541" i="202"/>
  <c r="AY541" i="202"/>
  <c r="AZ541" i="202"/>
  <c r="BA541" i="202"/>
  <c r="BB541" i="202"/>
  <c r="BC541" i="202"/>
  <c r="BD541" i="202"/>
  <c r="BE541" i="202"/>
  <c r="BF541" i="202"/>
  <c r="BG541" i="202"/>
  <c r="BH541" i="202"/>
  <c r="BI541" i="202"/>
  <c r="BJ541" i="202"/>
  <c r="BK541" i="202"/>
  <c r="BL541" i="202"/>
  <c r="BM541" i="202"/>
  <c r="BN541" i="202"/>
  <c r="BO541" i="202"/>
  <c r="BP541" i="202"/>
  <c r="BQ541" i="202"/>
  <c r="BR541" i="202"/>
  <c r="BS541" i="202"/>
  <c r="A542" i="202"/>
  <c r="B542" i="202"/>
  <c r="C542" i="202"/>
  <c r="D542" i="202"/>
  <c r="E542" i="202"/>
  <c r="F542" i="202"/>
  <c r="G542" i="202"/>
  <c r="H542" i="202"/>
  <c r="I542" i="202"/>
  <c r="J542" i="202"/>
  <c r="K542" i="202"/>
  <c r="L542" i="202"/>
  <c r="M542" i="202"/>
  <c r="N542" i="202"/>
  <c r="O542" i="202"/>
  <c r="P542" i="202"/>
  <c r="Q542" i="202"/>
  <c r="R542" i="202"/>
  <c r="S542" i="202"/>
  <c r="T542" i="202"/>
  <c r="U542" i="202"/>
  <c r="V542" i="202"/>
  <c r="W542" i="202"/>
  <c r="AA542" i="202"/>
  <c r="AB542" i="202"/>
  <c r="AC542" i="202"/>
  <c r="AD542" i="202"/>
  <c r="AE542" i="202"/>
  <c r="AF542" i="202"/>
  <c r="AG542" i="202"/>
  <c r="AH542" i="202"/>
  <c r="AI542" i="202"/>
  <c r="AJ542" i="202"/>
  <c r="AK542" i="202"/>
  <c r="AL542" i="202"/>
  <c r="AM542" i="202"/>
  <c r="AN542" i="202"/>
  <c r="AO542" i="202"/>
  <c r="AP542" i="202"/>
  <c r="AQ542" i="202"/>
  <c r="AR542" i="202"/>
  <c r="AS542" i="202"/>
  <c r="AT542" i="202"/>
  <c r="AU542" i="202"/>
  <c r="AV542" i="202"/>
  <c r="AW542" i="202"/>
  <c r="AX542" i="202"/>
  <c r="AY542" i="202"/>
  <c r="AZ542" i="202"/>
  <c r="BA542" i="202"/>
  <c r="BB542" i="202"/>
  <c r="BC542" i="202"/>
  <c r="BD542" i="202"/>
  <c r="BE542" i="202"/>
  <c r="BF542" i="202"/>
  <c r="BG542" i="202"/>
  <c r="BH542" i="202"/>
  <c r="BI542" i="202"/>
  <c r="BJ542" i="202"/>
  <c r="BK542" i="202"/>
  <c r="BL542" i="202"/>
  <c r="BM542" i="202"/>
  <c r="BN542" i="202"/>
  <c r="BO542" i="202"/>
  <c r="BP542" i="202"/>
  <c r="BQ542" i="202"/>
  <c r="BR542" i="202"/>
  <c r="BS542" i="202"/>
  <c r="A543" i="202"/>
  <c r="B543" i="202"/>
  <c r="C543" i="202"/>
  <c r="D543" i="202"/>
  <c r="E543" i="202"/>
  <c r="F543" i="202"/>
  <c r="G543" i="202"/>
  <c r="H543" i="202"/>
  <c r="I543" i="202"/>
  <c r="J543" i="202"/>
  <c r="K543" i="202"/>
  <c r="L543" i="202"/>
  <c r="M543" i="202"/>
  <c r="N543" i="202"/>
  <c r="O543" i="202"/>
  <c r="P543" i="202"/>
  <c r="Q543" i="202"/>
  <c r="R543" i="202"/>
  <c r="S543" i="202"/>
  <c r="T543" i="202"/>
  <c r="U543" i="202"/>
  <c r="V543" i="202"/>
  <c r="W543" i="202"/>
  <c r="AA543" i="202"/>
  <c r="AB543" i="202"/>
  <c r="AC543" i="202"/>
  <c r="AD543" i="202"/>
  <c r="AE543" i="202"/>
  <c r="AF543" i="202"/>
  <c r="AG543" i="202"/>
  <c r="AH543" i="202"/>
  <c r="AI543" i="202"/>
  <c r="AJ543" i="202"/>
  <c r="AK543" i="202"/>
  <c r="AL543" i="202"/>
  <c r="AM543" i="202"/>
  <c r="AN543" i="202"/>
  <c r="AO543" i="202"/>
  <c r="AP543" i="202"/>
  <c r="AQ543" i="202"/>
  <c r="AR543" i="202"/>
  <c r="AS543" i="202"/>
  <c r="AT543" i="202"/>
  <c r="AU543" i="202"/>
  <c r="AV543" i="202"/>
  <c r="AW543" i="202"/>
  <c r="AX543" i="202"/>
  <c r="AY543" i="202"/>
  <c r="AZ543" i="202"/>
  <c r="BA543" i="202"/>
  <c r="BB543" i="202"/>
  <c r="BC543" i="202"/>
  <c r="BD543" i="202"/>
  <c r="BE543" i="202"/>
  <c r="BF543" i="202"/>
  <c r="BG543" i="202"/>
  <c r="BH543" i="202"/>
  <c r="BI543" i="202"/>
  <c r="BJ543" i="202"/>
  <c r="BK543" i="202"/>
  <c r="BL543" i="202"/>
  <c r="BM543" i="202"/>
  <c r="BN543" i="202"/>
  <c r="BO543" i="202"/>
  <c r="BP543" i="202"/>
  <c r="BQ543" i="202"/>
  <c r="BR543" i="202"/>
  <c r="BS543" i="202"/>
  <c r="A544" i="202"/>
  <c r="B544" i="202"/>
  <c r="C544" i="202"/>
  <c r="D544" i="202"/>
  <c r="E544" i="202"/>
  <c r="F544" i="202"/>
  <c r="G544" i="202"/>
  <c r="H544" i="202"/>
  <c r="I544" i="202"/>
  <c r="J544" i="202"/>
  <c r="K544" i="202"/>
  <c r="L544" i="202"/>
  <c r="M544" i="202"/>
  <c r="N544" i="202"/>
  <c r="O544" i="202"/>
  <c r="P544" i="202"/>
  <c r="Q544" i="202"/>
  <c r="R544" i="202"/>
  <c r="S544" i="202"/>
  <c r="T544" i="202"/>
  <c r="U544" i="202"/>
  <c r="V544" i="202"/>
  <c r="W544" i="202"/>
  <c r="AA544" i="202"/>
  <c r="AB544" i="202"/>
  <c r="AC544" i="202"/>
  <c r="AD544" i="202"/>
  <c r="AE544" i="202"/>
  <c r="AF544" i="202"/>
  <c r="AG544" i="202"/>
  <c r="AH544" i="202"/>
  <c r="AI544" i="202"/>
  <c r="AJ544" i="202"/>
  <c r="AK544" i="202"/>
  <c r="AL544" i="202"/>
  <c r="AM544" i="202"/>
  <c r="AN544" i="202"/>
  <c r="AO544" i="202"/>
  <c r="AP544" i="202"/>
  <c r="AQ544" i="202"/>
  <c r="AR544" i="202"/>
  <c r="AS544" i="202"/>
  <c r="AT544" i="202"/>
  <c r="AU544" i="202"/>
  <c r="AV544" i="202"/>
  <c r="AW544" i="202"/>
  <c r="AX544" i="202"/>
  <c r="AY544" i="202"/>
  <c r="AZ544" i="202"/>
  <c r="BA544" i="202"/>
  <c r="BB544" i="202"/>
  <c r="BC544" i="202"/>
  <c r="BD544" i="202"/>
  <c r="BE544" i="202"/>
  <c r="BF544" i="202"/>
  <c r="BG544" i="202"/>
  <c r="BH544" i="202"/>
  <c r="BI544" i="202"/>
  <c r="BJ544" i="202"/>
  <c r="BK544" i="202"/>
  <c r="BL544" i="202"/>
  <c r="BM544" i="202"/>
  <c r="BN544" i="202"/>
  <c r="BO544" i="202"/>
  <c r="BP544" i="202"/>
  <c r="BQ544" i="202"/>
  <c r="BR544" i="202"/>
  <c r="BS544" i="202"/>
  <c r="A545" i="202"/>
  <c r="B545" i="202"/>
  <c r="C545" i="202"/>
  <c r="D545" i="202"/>
  <c r="E545" i="202"/>
  <c r="F545" i="202"/>
  <c r="G545" i="202"/>
  <c r="H545" i="202"/>
  <c r="I545" i="202"/>
  <c r="J545" i="202"/>
  <c r="K545" i="202"/>
  <c r="L545" i="202"/>
  <c r="M545" i="202"/>
  <c r="N545" i="202"/>
  <c r="O545" i="202"/>
  <c r="P545" i="202"/>
  <c r="Q545" i="202"/>
  <c r="R545" i="202"/>
  <c r="S545" i="202"/>
  <c r="T545" i="202"/>
  <c r="U545" i="202"/>
  <c r="V545" i="202"/>
  <c r="W545" i="202"/>
  <c r="AA545" i="202"/>
  <c r="AB545" i="202"/>
  <c r="AC545" i="202"/>
  <c r="AD545" i="202"/>
  <c r="AE545" i="202"/>
  <c r="AF545" i="202"/>
  <c r="AG545" i="202"/>
  <c r="AH545" i="202"/>
  <c r="AI545" i="202"/>
  <c r="AJ545" i="202"/>
  <c r="AK545" i="202"/>
  <c r="AL545" i="202"/>
  <c r="AM545" i="202"/>
  <c r="AN545" i="202"/>
  <c r="AO545" i="202"/>
  <c r="AP545" i="202"/>
  <c r="AQ545" i="202"/>
  <c r="AR545" i="202"/>
  <c r="AS545" i="202"/>
  <c r="AT545" i="202"/>
  <c r="AU545" i="202"/>
  <c r="AV545" i="202"/>
  <c r="AW545" i="202"/>
  <c r="AX545" i="202"/>
  <c r="AY545" i="202"/>
  <c r="AZ545" i="202"/>
  <c r="BA545" i="202"/>
  <c r="BB545" i="202"/>
  <c r="BC545" i="202"/>
  <c r="BD545" i="202"/>
  <c r="BE545" i="202"/>
  <c r="BF545" i="202"/>
  <c r="BG545" i="202"/>
  <c r="BH545" i="202"/>
  <c r="BI545" i="202"/>
  <c r="BJ545" i="202"/>
  <c r="BK545" i="202"/>
  <c r="BL545" i="202"/>
  <c r="BM545" i="202"/>
  <c r="BN545" i="202"/>
  <c r="BO545" i="202"/>
  <c r="BP545" i="202"/>
  <c r="BQ545" i="202"/>
  <c r="BR545" i="202"/>
  <c r="BS545" i="202"/>
  <c r="A546" i="202"/>
  <c r="B546" i="202"/>
  <c r="C546" i="202"/>
  <c r="D546" i="202"/>
  <c r="E546" i="202"/>
  <c r="F546" i="202"/>
  <c r="G546" i="202"/>
  <c r="H546" i="202"/>
  <c r="I546" i="202"/>
  <c r="J546" i="202"/>
  <c r="K546" i="202"/>
  <c r="L546" i="202"/>
  <c r="M546" i="202"/>
  <c r="N546" i="202"/>
  <c r="O546" i="202"/>
  <c r="P546" i="202"/>
  <c r="Q546" i="202"/>
  <c r="R546" i="202"/>
  <c r="S546" i="202"/>
  <c r="T546" i="202"/>
  <c r="U546" i="202"/>
  <c r="V546" i="202"/>
  <c r="W546" i="202"/>
  <c r="AA546" i="202"/>
  <c r="AB546" i="202"/>
  <c r="AC546" i="202"/>
  <c r="AD546" i="202"/>
  <c r="AE546" i="202"/>
  <c r="AF546" i="202"/>
  <c r="AG546" i="202"/>
  <c r="AH546" i="202"/>
  <c r="AI546" i="202"/>
  <c r="AJ546" i="202"/>
  <c r="AK546" i="202"/>
  <c r="AL546" i="202"/>
  <c r="AM546" i="202"/>
  <c r="AN546" i="202"/>
  <c r="AO546" i="202"/>
  <c r="AP546" i="202"/>
  <c r="AQ546" i="202"/>
  <c r="AR546" i="202"/>
  <c r="AS546" i="202"/>
  <c r="AT546" i="202"/>
  <c r="AU546" i="202"/>
  <c r="AV546" i="202"/>
  <c r="AW546" i="202"/>
  <c r="AX546" i="202"/>
  <c r="AY546" i="202"/>
  <c r="AZ546" i="202"/>
  <c r="BA546" i="202"/>
  <c r="BB546" i="202"/>
  <c r="BC546" i="202"/>
  <c r="BD546" i="202"/>
  <c r="BE546" i="202"/>
  <c r="BF546" i="202"/>
  <c r="BG546" i="202"/>
  <c r="BH546" i="202"/>
  <c r="BI546" i="202"/>
  <c r="BJ546" i="202"/>
  <c r="BK546" i="202"/>
  <c r="BL546" i="202"/>
  <c r="BM546" i="202"/>
  <c r="BN546" i="202"/>
  <c r="BO546" i="202"/>
  <c r="BP546" i="202"/>
  <c r="BQ546" i="202"/>
  <c r="BR546" i="202"/>
  <c r="BS546" i="202"/>
  <c r="A547" i="202"/>
  <c r="B547" i="202"/>
  <c r="C547" i="202"/>
  <c r="D547" i="202"/>
  <c r="E547" i="202"/>
  <c r="F547" i="202"/>
  <c r="G547" i="202"/>
  <c r="H547" i="202"/>
  <c r="I547" i="202"/>
  <c r="J547" i="202"/>
  <c r="K547" i="202"/>
  <c r="L547" i="202"/>
  <c r="M547" i="202"/>
  <c r="N547" i="202"/>
  <c r="O547" i="202"/>
  <c r="P547" i="202"/>
  <c r="Q547" i="202"/>
  <c r="R547" i="202"/>
  <c r="S547" i="202"/>
  <c r="T547" i="202"/>
  <c r="U547" i="202"/>
  <c r="V547" i="202"/>
  <c r="W547" i="202"/>
  <c r="AA547" i="202"/>
  <c r="AB547" i="202"/>
  <c r="AC547" i="202"/>
  <c r="AD547" i="202"/>
  <c r="AE547" i="202"/>
  <c r="AF547" i="202"/>
  <c r="AG547" i="202"/>
  <c r="AH547" i="202"/>
  <c r="AI547" i="202"/>
  <c r="AJ547" i="202"/>
  <c r="AK547" i="202"/>
  <c r="AL547" i="202"/>
  <c r="AM547" i="202"/>
  <c r="AN547" i="202"/>
  <c r="AO547" i="202"/>
  <c r="AP547" i="202"/>
  <c r="AQ547" i="202"/>
  <c r="AR547" i="202"/>
  <c r="AS547" i="202"/>
  <c r="AT547" i="202"/>
  <c r="AU547" i="202"/>
  <c r="AV547" i="202"/>
  <c r="AW547" i="202"/>
  <c r="AX547" i="202"/>
  <c r="AY547" i="202"/>
  <c r="AZ547" i="202"/>
  <c r="BA547" i="202"/>
  <c r="BB547" i="202"/>
  <c r="BC547" i="202"/>
  <c r="BD547" i="202"/>
  <c r="BE547" i="202"/>
  <c r="BF547" i="202"/>
  <c r="BG547" i="202"/>
  <c r="BH547" i="202"/>
  <c r="BI547" i="202"/>
  <c r="BJ547" i="202"/>
  <c r="BK547" i="202"/>
  <c r="BL547" i="202"/>
  <c r="BM547" i="202"/>
  <c r="BN547" i="202"/>
  <c r="BO547" i="202"/>
  <c r="BP547" i="202"/>
  <c r="BQ547" i="202"/>
  <c r="BR547" i="202"/>
  <c r="BS547" i="202"/>
  <c r="A548" i="202"/>
  <c r="B548" i="202"/>
  <c r="C548" i="202"/>
  <c r="D548" i="202"/>
  <c r="E548" i="202"/>
  <c r="F548" i="202"/>
  <c r="G548" i="202"/>
  <c r="H548" i="202"/>
  <c r="I548" i="202"/>
  <c r="J548" i="202"/>
  <c r="K548" i="202"/>
  <c r="L548" i="202"/>
  <c r="M548" i="202"/>
  <c r="N548" i="202"/>
  <c r="O548" i="202"/>
  <c r="P548" i="202"/>
  <c r="Q548" i="202"/>
  <c r="R548" i="202"/>
  <c r="S548" i="202"/>
  <c r="T548" i="202"/>
  <c r="U548" i="202"/>
  <c r="V548" i="202"/>
  <c r="W548" i="202"/>
  <c r="AA548" i="202"/>
  <c r="AB548" i="202"/>
  <c r="AC548" i="202"/>
  <c r="AD548" i="202"/>
  <c r="AE548" i="202"/>
  <c r="AF548" i="202"/>
  <c r="AG548" i="202"/>
  <c r="AH548" i="202"/>
  <c r="AI548" i="202"/>
  <c r="AJ548" i="202"/>
  <c r="AK548" i="202"/>
  <c r="AL548" i="202"/>
  <c r="AM548" i="202"/>
  <c r="AN548" i="202"/>
  <c r="AO548" i="202"/>
  <c r="AP548" i="202"/>
  <c r="AQ548" i="202"/>
  <c r="AR548" i="202"/>
  <c r="AS548" i="202"/>
  <c r="AT548" i="202"/>
  <c r="AU548" i="202"/>
  <c r="AV548" i="202"/>
  <c r="AW548" i="202"/>
  <c r="AX548" i="202"/>
  <c r="AY548" i="202"/>
  <c r="AZ548" i="202"/>
  <c r="BA548" i="202"/>
  <c r="BB548" i="202"/>
  <c r="BC548" i="202"/>
  <c r="BD548" i="202"/>
  <c r="BE548" i="202"/>
  <c r="BF548" i="202"/>
  <c r="BG548" i="202"/>
  <c r="BH548" i="202"/>
  <c r="BI548" i="202"/>
  <c r="BJ548" i="202"/>
  <c r="BK548" i="202"/>
  <c r="BL548" i="202"/>
  <c r="BM548" i="202"/>
  <c r="BN548" i="202"/>
  <c r="BO548" i="202"/>
  <c r="BP548" i="202"/>
  <c r="BQ548" i="202"/>
  <c r="BR548" i="202"/>
  <c r="BS548" i="202"/>
  <c r="A549" i="202"/>
  <c r="B549" i="202"/>
  <c r="C549" i="202"/>
  <c r="D549" i="202"/>
  <c r="E549" i="202"/>
  <c r="F549" i="202"/>
  <c r="G549" i="202"/>
  <c r="H549" i="202"/>
  <c r="I549" i="202"/>
  <c r="J549" i="202"/>
  <c r="K549" i="202"/>
  <c r="L549" i="202"/>
  <c r="M549" i="202"/>
  <c r="N549" i="202"/>
  <c r="O549" i="202"/>
  <c r="P549" i="202"/>
  <c r="Q549" i="202"/>
  <c r="R549" i="202"/>
  <c r="S549" i="202"/>
  <c r="T549" i="202"/>
  <c r="U549" i="202"/>
  <c r="V549" i="202"/>
  <c r="W549" i="202"/>
  <c r="AA549" i="202"/>
  <c r="AB549" i="202"/>
  <c r="AC549" i="202"/>
  <c r="AD549" i="202"/>
  <c r="AE549" i="202"/>
  <c r="AF549" i="202"/>
  <c r="AG549" i="202"/>
  <c r="AH549" i="202"/>
  <c r="AI549" i="202"/>
  <c r="AJ549" i="202"/>
  <c r="AK549" i="202"/>
  <c r="AL549" i="202"/>
  <c r="AM549" i="202"/>
  <c r="AN549" i="202"/>
  <c r="AO549" i="202"/>
  <c r="AP549" i="202"/>
  <c r="AQ549" i="202"/>
  <c r="AR549" i="202"/>
  <c r="AS549" i="202"/>
  <c r="AT549" i="202"/>
  <c r="AU549" i="202"/>
  <c r="AV549" i="202"/>
  <c r="AW549" i="202"/>
  <c r="AX549" i="202"/>
  <c r="AY549" i="202"/>
  <c r="AZ549" i="202"/>
  <c r="BA549" i="202"/>
  <c r="BB549" i="202"/>
  <c r="BC549" i="202"/>
  <c r="BD549" i="202"/>
  <c r="BE549" i="202"/>
  <c r="BF549" i="202"/>
  <c r="BG549" i="202"/>
  <c r="BH549" i="202"/>
  <c r="BI549" i="202"/>
  <c r="BJ549" i="202"/>
  <c r="BK549" i="202"/>
  <c r="BL549" i="202"/>
  <c r="BM549" i="202"/>
  <c r="BN549" i="202"/>
  <c r="BO549" i="202"/>
  <c r="BP549" i="202"/>
  <c r="BQ549" i="202"/>
  <c r="BR549" i="202"/>
  <c r="BS549" i="202"/>
  <c r="A550" i="202"/>
  <c r="B550" i="202"/>
  <c r="C550" i="202"/>
  <c r="D550" i="202"/>
  <c r="E550" i="202"/>
  <c r="F550" i="202"/>
  <c r="G550" i="202"/>
  <c r="H550" i="202"/>
  <c r="I550" i="202"/>
  <c r="J550" i="202"/>
  <c r="K550" i="202"/>
  <c r="L550" i="202"/>
  <c r="M550" i="202"/>
  <c r="N550" i="202"/>
  <c r="O550" i="202"/>
  <c r="P550" i="202"/>
  <c r="Q550" i="202"/>
  <c r="R550" i="202"/>
  <c r="S550" i="202"/>
  <c r="T550" i="202"/>
  <c r="U550" i="202"/>
  <c r="V550" i="202"/>
  <c r="W550" i="202"/>
  <c r="AA550" i="202"/>
  <c r="AB550" i="202"/>
  <c r="AC550" i="202"/>
  <c r="AD550" i="202"/>
  <c r="AE550" i="202"/>
  <c r="AF550" i="202"/>
  <c r="AG550" i="202"/>
  <c r="AH550" i="202"/>
  <c r="AI550" i="202"/>
  <c r="AJ550" i="202"/>
  <c r="AK550" i="202"/>
  <c r="AL550" i="202"/>
  <c r="AM550" i="202"/>
  <c r="AN550" i="202"/>
  <c r="AO550" i="202"/>
  <c r="AP550" i="202"/>
  <c r="AQ550" i="202"/>
  <c r="AR550" i="202"/>
  <c r="AS550" i="202"/>
  <c r="AT550" i="202"/>
  <c r="AU550" i="202"/>
  <c r="AV550" i="202"/>
  <c r="AW550" i="202"/>
  <c r="AX550" i="202"/>
  <c r="AY550" i="202"/>
  <c r="AZ550" i="202"/>
  <c r="BA550" i="202"/>
  <c r="BB550" i="202"/>
  <c r="BC550" i="202"/>
  <c r="BD550" i="202"/>
  <c r="BE550" i="202"/>
  <c r="BF550" i="202"/>
  <c r="BG550" i="202"/>
  <c r="BH550" i="202"/>
  <c r="BI550" i="202"/>
  <c r="BJ550" i="202"/>
  <c r="BK550" i="202"/>
  <c r="BL550" i="202"/>
  <c r="BM550" i="202"/>
  <c r="BN550" i="202"/>
  <c r="BO550" i="202"/>
  <c r="BP550" i="202"/>
  <c r="BQ550" i="202"/>
  <c r="BR550" i="202"/>
  <c r="BS550" i="202"/>
  <c r="A551" i="202"/>
  <c r="B551" i="202"/>
  <c r="C551" i="202"/>
  <c r="D551" i="202"/>
  <c r="E551" i="202"/>
  <c r="F551" i="202"/>
  <c r="G551" i="202"/>
  <c r="H551" i="202"/>
  <c r="I551" i="202"/>
  <c r="J551" i="202"/>
  <c r="K551" i="202"/>
  <c r="L551" i="202"/>
  <c r="M551" i="202"/>
  <c r="N551" i="202"/>
  <c r="O551" i="202"/>
  <c r="P551" i="202"/>
  <c r="Q551" i="202"/>
  <c r="R551" i="202"/>
  <c r="S551" i="202"/>
  <c r="T551" i="202"/>
  <c r="U551" i="202"/>
  <c r="V551" i="202"/>
  <c r="W551" i="202"/>
  <c r="AA551" i="202"/>
  <c r="AB551" i="202"/>
  <c r="AC551" i="202"/>
  <c r="AD551" i="202"/>
  <c r="AE551" i="202"/>
  <c r="AF551" i="202"/>
  <c r="AG551" i="202"/>
  <c r="AH551" i="202"/>
  <c r="AI551" i="202"/>
  <c r="AJ551" i="202"/>
  <c r="AK551" i="202"/>
  <c r="AL551" i="202"/>
  <c r="AM551" i="202"/>
  <c r="AN551" i="202"/>
  <c r="AO551" i="202"/>
  <c r="AP551" i="202"/>
  <c r="AQ551" i="202"/>
  <c r="AR551" i="202"/>
  <c r="AS551" i="202"/>
  <c r="AT551" i="202"/>
  <c r="AU551" i="202"/>
  <c r="AV551" i="202"/>
  <c r="AW551" i="202"/>
  <c r="AX551" i="202"/>
  <c r="AY551" i="202"/>
  <c r="AZ551" i="202"/>
  <c r="BA551" i="202"/>
  <c r="BB551" i="202"/>
  <c r="BC551" i="202"/>
  <c r="BD551" i="202"/>
  <c r="BE551" i="202"/>
  <c r="BF551" i="202"/>
  <c r="BG551" i="202"/>
  <c r="BH551" i="202"/>
  <c r="BI551" i="202"/>
  <c r="BJ551" i="202"/>
  <c r="BK551" i="202"/>
  <c r="BL551" i="202"/>
  <c r="BM551" i="202"/>
  <c r="BN551" i="202"/>
  <c r="BO551" i="202"/>
  <c r="BP551" i="202"/>
  <c r="BQ551" i="202"/>
  <c r="BR551" i="202"/>
  <c r="BS551" i="202"/>
  <c r="A552" i="202"/>
  <c r="B552" i="202"/>
  <c r="C552" i="202"/>
  <c r="D552" i="202"/>
  <c r="E552" i="202"/>
  <c r="F552" i="202"/>
  <c r="G552" i="202"/>
  <c r="H552" i="202"/>
  <c r="I552" i="202"/>
  <c r="J552" i="202"/>
  <c r="K552" i="202"/>
  <c r="L552" i="202"/>
  <c r="M552" i="202"/>
  <c r="N552" i="202"/>
  <c r="O552" i="202"/>
  <c r="P552" i="202"/>
  <c r="Q552" i="202"/>
  <c r="R552" i="202"/>
  <c r="S552" i="202"/>
  <c r="T552" i="202"/>
  <c r="U552" i="202"/>
  <c r="V552" i="202"/>
  <c r="W552" i="202"/>
  <c r="AA552" i="202"/>
  <c r="AB552" i="202"/>
  <c r="AC552" i="202"/>
  <c r="AD552" i="202"/>
  <c r="AE552" i="202"/>
  <c r="AF552" i="202"/>
  <c r="AG552" i="202"/>
  <c r="AH552" i="202"/>
  <c r="AI552" i="202"/>
  <c r="AJ552" i="202"/>
  <c r="AK552" i="202"/>
  <c r="AL552" i="202"/>
  <c r="AM552" i="202"/>
  <c r="AN552" i="202"/>
  <c r="AO552" i="202"/>
  <c r="AP552" i="202"/>
  <c r="AQ552" i="202"/>
  <c r="AR552" i="202"/>
  <c r="AS552" i="202"/>
  <c r="AT552" i="202"/>
  <c r="AU552" i="202"/>
  <c r="AV552" i="202"/>
  <c r="AW552" i="202"/>
  <c r="AX552" i="202"/>
  <c r="AY552" i="202"/>
  <c r="AZ552" i="202"/>
  <c r="BA552" i="202"/>
  <c r="BB552" i="202"/>
  <c r="BC552" i="202"/>
  <c r="BD552" i="202"/>
  <c r="BE552" i="202"/>
  <c r="BF552" i="202"/>
  <c r="BG552" i="202"/>
  <c r="BH552" i="202"/>
  <c r="BI552" i="202"/>
  <c r="BJ552" i="202"/>
  <c r="BK552" i="202"/>
  <c r="BL552" i="202"/>
  <c r="BM552" i="202"/>
  <c r="BN552" i="202"/>
  <c r="BO552" i="202"/>
  <c r="BP552" i="202"/>
  <c r="BQ552" i="202"/>
  <c r="BR552" i="202"/>
  <c r="BS552" i="202"/>
  <c r="A553" i="202"/>
  <c r="B553" i="202"/>
  <c r="C553" i="202"/>
  <c r="D553" i="202"/>
  <c r="E553" i="202"/>
  <c r="F553" i="202"/>
  <c r="G553" i="202"/>
  <c r="H553" i="202"/>
  <c r="I553" i="202"/>
  <c r="J553" i="202"/>
  <c r="K553" i="202"/>
  <c r="L553" i="202"/>
  <c r="M553" i="202"/>
  <c r="N553" i="202"/>
  <c r="O553" i="202"/>
  <c r="P553" i="202"/>
  <c r="Q553" i="202"/>
  <c r="R553" i="202"/>
  <c r="S553" i="202"/>
  <c r="T553" i="202"/>
  <c r="U553" i="202"/>
  <c r="V553" i="202"/>
  <c r="W553" i="202"/>
  <c r="AA553" i="202"/>
  <c r="AB553" i="202"/>
  <c r="AC553" i="202"/>
  <c r="AD553" i="202"/>
  <c r="AE553" i="202"/>
  <c r="AF553" i="202"/>
  <c r="AG553" i="202"/>
  <c r="AH553" i="202"/>
  <c r="AI553" i="202"/>
  <c r="AJ553" i="202"/>
  <c r="AK553" i="202"/>
  <c r="AL553" i="202"/>
  <c r="AM553" i="202"/>
  <c r="AN553" i="202"/>
  <c r="AO553" i="202"/>
  <c r="AP553" i="202"/>
  <c r="AQ553" i="202"/>
  <c r="AR553" i="202"/>
  <c r="AS553" i="202"/>
  <c r="AT553" i="202"/>
  <c r="AU553" i="202"/>
  <c r="AV553" i="202"/>
  <c r="AW553" i="202"/>
  <c r="AX553" i="202"/>
  <c r="AY553" i="202"/>
  <c r="AZ553" i="202"/>
  <c r="BA553" i="202"/>
  <c r="BB553" i="202"/>
  <c r="BC553" i="202"/>
  <c r="BD553" i="202"/>
  <c r="BE553" i="202"/>
  <c r="BF553" i="202"/>
  <c r="BG553" i="202"/>
  <c r="BH553" i="202"/>
  <c r="BI553" i="202"/>
  <c r="BJ553" i="202"/>
  <c r="BK553" i="202"/>
  <c r="BL553" i="202"/>
  <c r="BM553" i="202"/>
  <c r="BN553" i="202"/>
  <c r="BO553" i="202"/>
  <c r="BP553" i="202"/>
  <c r="BQ553" i="202"/>
  <c r="BR553" i="202"/>
  <c r="BS553" i="202"/>
  <c r="A554" i="202"/>
  <c r="B554" i="202"/>
  <c r="C554" i="202"/>
  <c r="D554" i="202"/>
  <c r="E554" i="202"/>
  <c r="F554" i="202"/>
  <c r="G554" i="202"/>
  <c r="H554" i="202"/>
  <c r="I554" i="202"/>
  <c r="J554" i="202"/>
  <c r="K554" i="202"/>
  <c r="L554" i="202"/>
  <c r="M554" i="202"/>
  <c r="N554" i="202"/>
  <c r="O554" i="202"/>
  <c r="P554" i="202"/>
  <c r="Q554" i="202"/>
  <c r="R554" i="202"/>
  <c r="S554" i="202"/>
  <c r="T554" i="202"/>
  <c r="U554" i="202"/>
  <c r="V554" i="202"/>
  <c r="W554" i="202"/>
  <c r="AA554" i="202"/>
  <c r="AB554" i="202"/>
  <c r="AC554" i="202"/>
  <c r="AD554" i="202"/>
  <c r="AE554" i="202"/>
  <c r="AF554" i="202"/>
  <c r="AG554" i="202"/>
  <c r="AH554" i="202"/>
  <c r="AI554" i="202"/>
  <c r="AJ554" i="202"/>
  <c r="AK554" i="202"/>
  <c r="AL554" i="202"/>
  <c r="AM554" i="202"/>
  <c r="AN554" i="202"/>
  <c r="AO554" i="202"/>
  <c r="AP554" i="202"/>
  <c r="AQ554" i="202"/>
  <c r="AR554" i="202"/>
  <c r="AS554" i="202"/>
  <c r="AT554" i="202"/>
  <c r="AU554" i="202"/>
  <c r="AV554" i="202"/>
  <c r="AW554" i="202"/>
  <c r="AX554" i="202"/>
  <c r="AY554" i="202"/>
  <c r="AZ554" i="202"/>
  <c r="BA554" i="202"/>
  <c r="BB554" i="202"/>
  <c r="BC554" i="202"/>
  <c r="BD554" i="202"/>
  <c r="BE554" i="202"/>
  <c r="BF554" i="202"/>
  <c r="BG554" i="202"/>
  <c r="BH554" i="202"/>
  <c r="BI554" i="202"/>
  <c r="BJ554" i="202"/>
  <c r="BK554" i="202"/>
  <c r="BL554" i="202"/>
  <c r="BM554" i="202"/>
  <c r="BN554" i="202"/>
  <c r="BO554" i="202"/>
  <c r="BP554" i="202"/>
  <c r="BQ554" i="202"/>
  <c r="BR554" i="202"/>
  <c r="BS554" i="202"/>
  <c r="A555" i="202"/>
  <c r="B555" i="202"/>
  <c r="C555" i="202"/>
  <c r="D555" i="202"/>
  <c r="E555" i="202"/>
  <c r="F555" i="202"/>
  <c r="G555" i="202"/>
  <c r="H555" i="202"/>
  <c r="I555" i="202"/>
  <c r="J555" i="202"/>
  <c r="K555" i="202"/>
  <c r="L555" i="202"/>
  <c r="M555" i="202"/>
  <c r="N555" i="202"/>
  <c r="O555" i="202"/>
  <c r="P555" i="202"/>
  <c r="Q555" i="202"/>
  <c r="R555" i="202"/>
  <c r="S555" i="202"/>
  <c r="T555" i="202"/>
  <c r="U555" i="202"/>
  <c r="V555" i="202"/>
  <c r="W555" i="202"/>
  <c r="AA555" i="202"/>
  <c r="AB555" i="202"/>
  <c r="AC555" i="202"/>
  <c r="AD555" i="202"/>
  <c r="AE555" i="202"/>
  <c r="AF555" i="202"/>
  <c r="AG555" i="202"/>
  <c r="AH555" i="202"/>
  <c r="AI555" i="202"/>
  <c r="AJ555" i="202"/>
  <c r="AK555" i="202"/>
  <c r="AL555" i="202"/>
  <c r="AM555" i="202"/>
  <c r="AN555" i="202"/>
  <c r="AO555" i="202"/>
  <c r="AP555" i="202"/>
  <c r="AQ555" i="202"/>
  <c r="AR555" i="202"/>
  <c r="AS555" i="202"/>
  <c r="AT555" i="202"/>
  <c r="AU555" i="202"/>
  <c r="AV555" i="202"/>
  <c r="AW555" i="202"/>
  <c r="AX555" i="202"/>
  <c r="AY555" i="202"/>
  <c r="AZ555" i="202"/>
  <c r="BA555" i="202"/>
  <c r="BB555" i="202"/>
  <c r="BC555" i="202"/>
  <c r="BD555" i="202"/>
  <c r="BE555" i="202"/>
  <c r="BF555" i="202"/>
  <c r="BG555" i="202"/>
  <c r="BH555" i="202"/>
  <c r="BI555" i="202"/>
  <c r="BJ555" i="202"/>
  <c r="BK555" i="202"/>
  <c r="BL555" i="202"/>
  <c r="BM555" i="202"/>
  <c r="BN555" i="202"/>
  <c r="BO555" i="202"/>
  <c r="BP555" i="202"/>
  <c r="BQ555" i="202"/>
  <c r="BR555" i="202"/>
  <c r="BS555" i="202"/>
  <c r="A556" i="202"/>
  <c r="B556" i="202"/>
  <c r="C556" i="202"/>
  <c r="D556" i="202"/>
  <c r="E556" i="202"/>
  <c r="F556" i="202"/>
  <c r="G556" i="202"/>
  <c r="H556" i="202"/>
  <c r="I556" i="202"/>
  <c r="J556" i="202"/>
  <c r="K556" i="202"/>
  <c r="L556" i="202"/>
  <c r="M556" i="202"/>
  <c r="N556" i="202"/>
  <c r="O556" i="202"/>
  <c r="P556" i="202"/>
  <c r="Q556" i="202"/>
  <c r="R556" i="202"/>
  <c r="S556" i="202"/>
  <c r="T556" i="202"/>
  <c r="U556" i="202"/>
  <c r="V556" i="202"/>
  <c r="W556" i="202"/>
  <c r="AA556" i="202"/>
  <c r="AB556" i="202"/>
  <c r="AC556" i="202"/>
  <c r="AD556" i="202"/>
  <c r="AE556" i="202"/>
  <c r="AF556" i="202"/>
  <c r="AG556" i="202"/>
  <c r="AH556" i="202"/>
  <c r="AI556" i="202"/>
  <c r="AJ556" i="202"/>
  <c r="AK556" i="202"/>
  <c r="AL556" i="202"/>
  <c r="AM556" i="202"/>
  <c r="AN556" i="202"/>
  <c r="AO556" i="202"/>
  <c r="AP556" i="202"/>
  <c r="AQ556" i="202"/>
  <c r="AR556" i="202"/>
  <c r="AS556" i="202"/>
  <c r="AT556" i="202"/>
  <c r="AU556" i="202"/>
  <c r="AV556" i="202"/>
  <c r="AW556" i="202"/>
  <c r="AX556" i="202"/>
  <c r="AY556" i="202"/>
  <c r="AZ556" i="202"/>
  <c r="BA556" i="202"/>
  <c r="BB556" i="202"/>
  <c r="BC556" i="202"/>
  <c r="BD556" i="202"/>
  <c r="BE556" i="202"/>
  <c r="BF556" i="202"/>
  <c r="BG556" i="202"/>
  <c r="BH556" i="202"/>
  <c r="BI556" i="202"/>
  <c r="BJ556" i="202"/>
  <c r="BK556" i="202"/>
  <c r="BL556" i="202"/>
  <c r="BM556" i="202"/>
  <c r="BN556" i="202"/>
  <c r="BO556" i="202"/>
  <c r="BP556" i="202"/>
  <c r="BQ556" i="202"/>
  <c r="BR556" i="202"/>
  <c r="BS556" i="202"/>
  <c r="A557" i="202"/>
  <c r="B557" i="202"/>
  <c r="C557" i="202"/>
  <c r="D557" i="202"/>
  <c r="E557" i="202"/>
  <c r="F557" i="202"/>
  <c r="G557" i="202"/>
  <c r="H557" i="202"/>
  <c r="I557" i="202"/>
  <c r="J557" i="202"/>
  <c r="K557" i="202"/>
  <c r="L557" i="202"/>
  <c r="M557" i="202"/>
  <c r="N557" i="202"/>
  <c r="O557" i="202"/>
  <c r="P557" i="202"/>
  <c r="Q557" i="202"/>
  <c r="R557" i="202"/>
  <c r="S557" i="202"/>
  <c r="T557" i="202"/>
  <c r="U557" i="202"/>
  <c r="V557" i="202"/>
  <c r="W557" i="202"/>
  <c r="AA557" i="202"/>
  <c r="AB557" i="202"/>
  <c r="AC557" i="202"/>
  <c r="AD557" i="202"/>
  <c r="AE557" i="202"/>
  <c r="AF557" i="202"/>
  <c r="AG557" i="202"/>
  <c r="AH557" i="202"/>
  <c r="AI557" i="202"/>
  <c r="AJ557" i="202"/>
  <c r="AK557" i="202"/>
  <c r="AL557" i="202"/>
  <c r="AM557" i="202"/>
  <c r="AN557" i="202"/>
  <c r="AO557" i="202"/>
  <c r="AP557" i="202"/>
  <c r="AQ557" i="202"/>
  <c r="AR557" i="202"/>
  <c r="AS557" i="202"/>
  <c r="AT557" i="202"/>
  <c r="AU557" i="202"/>
  <c r="AV557" i="202"/>
  <c r="AW557" i="202"/>
  <c r="AX557" i="202"/>
  <c r="AY557" i="202"/>
  <c r="AZ557" i="202"/>
  <c r="BA557" i="202"/>
  <c r="BB557" i="202"/>
  <c r="BC557" i="202"/>
  <c r="BD557" i="202"/>
  <c r="BE557" i="202"/>
  <c r="BF557" i="202"/>
  <c r="BG557" i="202"/>
  <c r="BH557" i="202"/>
  <c r="BI557" i="202"/>
  <c r="BJ557" i="202"/>
  <c r="BK557" i="202"/>
  <c r="BL557" i="202"/>
  <c r="BM557" i="202"/>
  <c r="BN557" i="202"/>
  <c r="BO557" i="202"/>
  <c r="BP557" i="202"/>
  <c r="BQ557" i="202"/>
  <c r="BR557" i="202"/>
  <c r="BS557" i="202"/>
  <c r="A558" i="202"/>
  <c r="B558" i="202"/>
  <c r="C558" i="202"/>
  <c r="D558" i="202"/>
  <c r="E558" i="202"/>
  <c r="F558" i="202"/>
  <c r="G558" i="202"/>
  <c r="H558" i="202"/>
  <c r="I558" i="202"/>
  <c r="J558" i="202"/>
  <c r="K558" i="202"/>
  <c r="L558" i="202"/>
  <c r="M558" i="202"/>
  <c r="N558" i="202"/>
  <c r="O558" i="202"/>
  <c r="P558" i="202"/>
  <c r="Q558" i="202"/>
  <c r="R558" i="202"/>
  <c r="S558" i="202"/>
  <c r="T558" i="202"/>
  <c r="U558" i="202"/>
  <c r="V558" i="202"/>
  <c r="W558" i="202"/>
  <c r="AA558" i="202"/>
  <c r="AB558" i="202"/>
  <c r="AC558" i="202"/>
  <c r="AD558" i="202"/>
  <c r="AE558" i="202"/>
  <c r="AF558" i="202"/>
  <c r="AG558" i="202"/>
  <c r="AH558" i="202"/>
  <c r="AI558" i="202"/>
  <c r="AJ558" i="202"/>
  <c r="AK558" i="202"/>
  <c r="AL558" i="202"/>
  <c r="AM558" i="202"/>
  <c r="AN558" i="202"/>
  <c r="AO558" i="202"/>
  <c r="AP558" i="202"/>
  <c r="AQ558" i="202"/>
  <c r="AR558" i="202"/>
  <c r="AS558" i="202"/>
  <c r="AT558" i="202"/>
  <c r="AU558" i="202"/>
  <c r="AV558" i="202"/>
  <c r="AW558" i="202"/>
  <c r="AX558" i="202"/>
  <c r="AY558" i="202"/>
  <c r="AZ558" i="202"/>
  <c r="BA558" i="202"/>
  <c r="BB558" i="202"/>
  <c r="BC558" i="202"/>
  <c r="BD558" i="202"/>
  <c r="BE558" i="202"/>
  <c r="BF558" i="202"/>
  <c r="BG558" i="202"/>
  <c r="BH558" i="202"/>
  <c r="BI558" i="202"/>
  <c r="BJ558" i="202"/>
  <c r="BK558" i="202"/>
  <c r="BL558" i="202"/>
  <c r="BM558" i="202"/>
  <c r="BN558" i="202"/>
  <c r="BO558" i="202"/>
  <c r="BP558" i="202"/>
  <c r="BQ558" i="202"/>
  <c r="BR558" i="202"/>
  <c r="BS558" i="202"/>
  <c r="A559" i="202"/>
  <c r="B559" i="202"/>
  <c r="C559" i="202"/>
  <c r="D559" i="202"/>
  <c r="E559" i="202"/>
  <c r="F559" i="202"/>
  <c r="G559" i="202"/>
  <c r="H559" i="202"/>
  <c r="I559" i="202"/>
  <c r="J559" i="202"/>
  <c r="K559" i="202"/>
  <c r="L559" i="202"/>
  <c r="M559" i="202"/>
  <c r="N559" i="202"/>
  <c r="O559" i="202"/>
  <c r="P559" i="202"/>
  <c r="Q559" i="202"/>
  <c r="R559" i="202"/>
  <c r="S559" i="202"/>
  <c r="T559" i="202"/>
  <c r="U559" i="202"/>
  <c r="V559" i="202"/>
  <c r="W559" i="202"/>
  <c r="AA559" i="202"/>
  <c r="AB559" i="202"/>
  <c r="AC559" i="202"/>
  <c r="AD559" i="202"/>
  <c r="AE559" i="202"/>
  <c r="AF559" i="202"/>
  <c r="AG559" i="202"/>
  <c r="AH559" i="202"/>
  <c r="AI559" i="202"/>
  <c r="AJ559" i="202"/>
  <c r="AK559" i="202"/>
  <c r="AL559" i="202"/>
  <c r="AM559" i="202"/>
  <c r="AN559" i="202"/>
  <c r="AO559" i="202"/>
  <c r="AP559" i="202"/>
  <c r="AQ559" i="202"/>
  <c r="AR559" i="202"/>
  <c r="AS559" i="202"/>
  <c r="AT559" i="202"/>
  <c r="AU559" i="202"/>
  <c r="AV559" i="202"/>
  <c r="AW559" i="202"/>
  <c r="AX559" i="202"/>
  <c r="AY559" i="202"/>
  <c r="AZ559" i="202"/>
  <c r="BA559" i="202"/>
  <c r="BB559" i="202"/>
  <c r="BC559" i="202"/>
  <c r="BD559" i="202"/>
  <c r="BE559" i="202"/>
  <c r="BF559" i="202"/>
  <c r="BG559" i="202"/>
  <c r="BH559" i="202"/>
  <c r="BI559" i="202"/>
  <c r="BJ559" i="202"/>
  <c r="BK559" i="202"/>
  <c r="BL559" i="202"/>
  <c r="BM559" i="202"/>
  <c r="BN559" i="202"/>
  <c r="BO559" i="202"/>
  <c r="BP559" i="202"/>
  <c r="BQ559" i="202"/>
  <c r="BR559" i="202"/>
  <c r="BS559" i="202"/>
  <c r="A560" i="202"/>
  <c r="B560" i="202"/>
  <c r="C560" i="202"/>
  <c r="D560" i="202"/>
  <c r="E560" i="202"/>
  <c r="F560" i="202"/>
  <c r="G560" i="202"/>
  <c r="H560" i="202"/>
  <c r="I560" i="202"/>
  <c r="J560" i="202"/>
  <c r="K560" i="202"/>
  <c r="L560" i="202"/>
  <c r="M560" i="202"/>
  <c r="N560" i="202"/>
  <c r="O560" i="202"/>
  <c r="P560" i="202"/>
  <c r="Q560" i="202"/>
  <c r="R560" i="202"/>
  <c r="S560" i="202"/>
  <c r="T560" i="202"/>
  <c r="U560" i="202"/>
  <c r="V560" i="202"/>
  <c r="W560" i="202"/>
  <c r="AA560" i="202"/>
  <c r="AB560" i="202"/>
  <c r="AC560" i="202"/>
  <c r="AD560" i="202"/>
  <c r="AE560" i="202"/>
  <c r="AF560" i="202"/>
  <c r="AG560" i="202"/>
  <c r="AH560" i="202"/>
  <c r="AI560" i="202"/>
  <c r="AJ560" i="202"/>
  <c r="AK560" i="202"/>
  <c r="AL560" i="202"/>
  <c r="AM560" i="202"/>
  <c r="AN560" i="202"/>
  <c r="AO560" i="202"/>
  <c r="AP560" i="202"/>
  <c r="AQ560" i="202"/>
  <c r="AR560" i="202"/>
  <c r="AS560" i="202"/>
  <c r="AT560" i="202"/>
  <c r="AU560" i="202"/>
  <c r="AV560" i="202"/>
  <c r="AW560" i="202"/>
  <c r="AX560" i="202"/>
  <c r="AY560" i="202"/>
  <c r="AZ560" i="202"/>
  <c r="BA560" i="202"/>
  <c r="BB560" i="202"/>
  <c r="BC560" i="202"/>
  <c r="BD560" i="202"/>
  <c r="BE560" i="202"/>
  <c r="BF560" i="202"/>
  <c r="BG560" i="202"/>
  <c r="BH560" i="202"/>
  <c r="BI560" i="202"/>
  <c r="BJ560" i="202"/>
  <c r="BK560" i="202"/>
  <c r="BL560" i="202"/>
  <c r="BM560" i="202"/>
  <c r="BN560" i="202"/>
  <c r="BO560" i="202"/>
  <c r="BP560" i="202"/>
  <c r="BQ560" i="202"/>
  <c r="BR560" i="202"/>
  <c r="BS560" i="202"/>
  <c r="A561" i="202"/>
  <c r="B561" i="202"/>
  <c r="C561" i="202"/>
  <c r="D561" i="202"/>
  <c r="E561" i="202"/>
  <c r="F561" i="202"/>
  <c r="G561" i="202"/>
  <c r="H561" i="202"/>
  <c r="I561" i="202"/>
  <c r="J561" i="202"/>
  <c r="K561" i="202"/>
  <c r="L561" i="202"/>
  <c r="M561" i="202"/>
  <c r="N561" i="202"/>
  <c r="O561" i="202"/>
  <c r="P561" i="202"/>
  <c r="Q561" i="202"/>
  <c r="R561" i="202"/>
  <c r="S561" i="202"/>
  <c r="T561" i="202"/>
  <c r="U561" i="202"/>
  <c r="V561" i="202"/>
  <c r="W561" i="202"/>
  <c r="AA561" i="202"/>
  <c r="AB561" i="202"/>
  <c r="AC561" i="202"/>
  <c r="AD561" i="202"/>
  <c r="AE561" i="202"/>
  <c r="AF561" i="202"/>
  <c r="AG561" i="202"/>
  <c r="AH561" i="202"/>
  <c r="AI561" i="202"/>
  <c r="AJ561" i="202"/>
  <c r="AK561" i="202"/>
  <c r="AL561" i="202"/>
  <c r="AM561" i="202"/>
  <c r="AN561" i="202"/>
  <c r="AO561" i="202"/>
  <c r="AP561" i="202"/>
  <c r="AQ561" i="202"/>
  <c r="AR561" i="202"/>
  <c r="AS561" i="202"/>
  <c r="AT561" i="202"/>
  <c r="AU561" i="202"/>
  <c r="AV561" i="202"/>
  <c r="AW561" i="202"/>
  <c r="AX561" i="202"/>
  <c r="AY561" i="202"/>
  <c r="AZ561" i="202"/>
  <c r="BA561" i="202"/>
  <c r="BB561" i="202"/>
  <c r="BC561" i="202"/>
  <c r="BD561" i="202"/>
  <c r="BE561" i="202"/>
  <c r="BF561" i="202"/>
  <c r="BG561" i="202"/>
  <c r="BH561" i="202"/>
  <c r="BI561" i="202"/>
  <c r="BJ561" i="202"/>
  <c r="BK561" i="202"/>
  <c r="BL561" i="202"/>
  <c r="BM561" i="202"/>
  <c r="BN561" i="202"/>
  <c r="BO561" i="202"/>
  <c r="BP561" i="202"/>
  <c r="BQ561" i="202"/>
  <c r="BR561" i="202"/>
  <c r="BS561" i="202"/>
  <c r="A562" i="202"/>
  <c r="B562" i="202"/>
  <c r="C562" i="202"/>
  <c r="D562" i="202"/>
  <c r="E562" i="202"/>
  <c r="F562" i="202"/>
  <c r="G562" i="202"/>
  <c r="H562" i="202"/>
  <c r="I562" i="202"/>
  <c r="J562" i="202"/>
  <c r="K562" i="202"/>
  <c r="L562" i="202"/>
  <c r="M562" i="202"/>
  <c r="N562" i="202"/>
  <c r="O562" i="202"/>
  <c r="P562" i="202"/>
  <c r="Q562" i="202"/>
  <c r="R562" i="202"/>
  <c r="S562" i="202"/>
  <c r="T562" i="202"/>
  <c r="U562" i="202"/>
  <c r="V562" i="202"/>
  <c r="W562" i="202"/>
  <c r="AA562" i="202"/>
  <c r="AB562" i="202"/>
  <c r="AC562" i="202"/>
  <c r="AD562" i="202"/>
  <c r="AE562" i="202"/>
  <c r="AF562" i="202"/>
  <c r="AG562" i="202"/>
  <c r="AH562" i="202"/>
  <c r="AI562" i="202"/>
  <c r="AJ562" i="202"/>
  <c r="AK562" i="202"/>
  <c r="AL562" i="202"/>
  <c r="AM562" i="202"/>
  <c r="AN562" i="202"/>
  <c r="AO562" i="202"/>
  <c r="AP562" i="202"/>
  <c r="AQ562" i="202"/>
  <c r="AR562" i="202"/>
  <c r="AS562" i="202"/>
  <c r="AT562" i="202"/>
  <c r="AU562" i="202"/>
  <c r="AV562" i="202"/>
  <c r="AW562" i="202"/>
  <c r="AX562" i="202"/>
  <c r="AY562" i="202"/>
  <c r="AZ562" i="202"/>
  <c r="BA562" i="202"/>
  <c r="BB562" i="202"/>
  <c r="BC562" i="202"/>
  <c r="BD562" i="202"/>
  <c r="BE562" i="202"/>
  <c r="BF562" i="202"/>
  <c r="BG562" i="202"/>
  <c r="BH562" i="202"/>
  <c r="BI562" i="202"/>
  <c r="BJ562" i="202"/>
  <c r="BK562" i="202"/>
  <c r="BL562" i="202"/>
  <c r="BM562" i="202"/>
  <c r="BN562" i="202"/>
  <c r="BO562" i="202"/>
  <c r="BP562" i="202"/>
  <c r="BQ562" i="202"/>
  <c r="BR562" i="202"/>
  <c r="BS562" i="202"/>
  <c r="A563" i="202"/>
  <c r="B563" i="202"/>
  <c r="C563" i="202"/>
  <c r="D563" i="202"/>
  <c r="E563" i="202"/>
  <c r="F563" i="202"/>
  <c r="G563" i="202"/>
  <c r="H563" i="202"/>
  <c r="I563" i="202"/>
  <c r="J563" i="202"/>
  <c r="K563" i="202"/>
  <c r="L563" i="202"/>
  <c r="M563" i="202"/>
  <c r="N563" i="202"/>
  <c r="O563" i="202"/>
  <c r="P563" i="202"/>
  <c r="Q563" i="202"/>
  <c r="R563" i="202"/>
  <c r="S563" i="202"/>
  <c r="T563" i="202"/>
  <c r="U563" i="202"/>
  <c r="V563" i="202"/>
  <c r="W563" i="202"/>
  <c r="AA563" i="202"/>
  <c r="AB563" i="202"/>
  <c r="AC563" i="202"/>
  <c r="AD563" i="202"/>
  <c r="AE563" i="202"/>
  <c r="AF563" i="202"/>
  <c r="AG563" i="202"/>
  <c r="AH563" i="202"/>
  <c r="AI563" i="202"/>
  <c r="AJ563" i="202"/>
  <c r="AK563" i="202"/>
  <c r="AL563" i="202"/>
  <c r="AM563" i="202"/>
  <c r="AN563" i="202"/>
  <c r="AO563" i="202"/>
  <c r="AP563" i="202"/>
  <c r="AQ563" i="202"/>
  <c r="AR563" i="202"/>
  <c r="AS563" i="202"/>
  <c r="AT563" i="202"/>
  <c r="AU563" i="202"/>
  <c r="AV563" i="202"/>
  <c r="AW563" i="202"/>
  <c r="AX563" i="202"/>
  <c r="AY563" i="202"/>
  <c r="AZ563" i="202"/>
  <c r="BA563" i="202"/>
  <c r="BB563" i="202"/>
  <c r="BC563" i="202"/>
  <c r="BD563" i="202"/>
  <c r="BE563" i="202"/>
  <c r="BF563" i="202"/>
  <c r="BG563" i="202"/>
  <c r="BH563" i="202"/>
  <c r="BI563" i="202"/>
  <c r="BJ563" i="202"/>
  <c r="BK563" i="202"/>
  <c r="BL563" i="202"/>
  <c r="BM563" i="202"/>
  <c r="BN563" i="202"/>
  <c r="BO563" i="202"/>
  <c r="BP563" i="202"/>
  <c r="BQ563" i="202"/>
  <c r="BR563" i="202"/>
  <c r="BS563" i="202"/>
  <c r="A564" i="202"/>
  <c r="B564" i="202"/>
  <c r="C564" i="202"/>
  <c r="D564" i="202"/>
  <c r="E564" i="202"/>
  <c r="F564" i="202"/>
  <c r="G564" i="202"/>
  <c r="H564" i="202"/>
  <c r="I564" i="202"/>
  <c r="J564" i="202"/>
  <c r="K564" i="202"/>
  <c r="L564" i="202"/>
  <c r="M564" i="202"/>
  <c r="N564" i="202"/>
  <c r="O564" i="202"/>
  <c r="P564" i="202"/>
  <c r="Q564" i="202"/>
  <c r="R564" i="202"/>
  <c r="S564" i="202"/>
  <c r="T564" i="202"/>
  <c r="U564" i="202"/>
  <c r="V564" i="202"/>
  <c r="W564" i="202"/>
  <c r="AA564" i="202"/>
  <c r="AB564" i="202"/>
  <c r="AC564" i="202"/>
  <c r="AD564" i="202"/>
  <c r="AE564" i="202"/>
  <c r="AF564" i="202"/>
  <c r="AG564" i="202"/>
  <c r="AH564" i="202"/>
  <c r="AI564" i="202"/>
  <c r="AJ564" i="202"/>
  <c r="AK564" i="202"/>
  <c r="AL564" i="202"/>
  <c r="AM564" i="202"/>
  <c r="AN564" i="202"/>
  <c r="AO564" i="202"/>
  <c r="AP564" i="202"/>
  <c r="AQ564" i="202"/>
  <c r="AR564" i="202"/>
  <c r="AS564" i="202"/>
  <c r="AT564" i="202"/>
  <c r="AU564" i="202"/>
  <c r="AV564" i="202"/>
  <c r="AW564" i="202"/>
  <c r="AX564" i="202"/>
  <c r="AY564" i="202"/>
  <c r="AZ564" i="202"/>
  <c r="BA564" i="202"/>
  <c r="BB564" i="202"/>
  <c r="BC564" i="202"/>
  <c r="BD564" i="202"/>
  <c r="BE564" i="202"/>
  <c r="BF564" i="202"/>
  <c r="BG564" i="202"/>
  <c r="BH564" i="202"/>
  <c r="BI564" i="202"/>
  <c r="BJ564" i="202"/>
  <c r="BK564" i="202"/>
  <c r="BL564" i="202"/>
  <c r="BM564" i="202"/>
  <c r="BN564" i="202"/>
  <c r="BO564" i="202"/>
  <c r="BP564" i="202"/>
  <c r="BQ564" i="202"/>
  <c r="BR564" i="202"/>
  <c r="BS564" i="202"/>
  <c r="A565" i="202"/>
  <c r="B565" i="202"/>
  <c r="C565" i="202"/>
  <c r="D565" i="202"/>
  <c r="E565" i="202"/>
  <c r="F565" i="202"/>
  <c r="G565" i="202"/>
  <c r="H565" i="202"/>
  <c r="I565" i="202"/>
  <c r="J565" i="202"/>
  <c r="K565" i="202"/>
  <c r="L565" i="202"/>
  <c r="M565" i="202"/>
  <c r="N565" i="202"/>
  <c r="O565" i="202"/>
  <c r="P565" i="202"/>
  <c r="Q565" i="202"/>
  <c r="R565" i="202"/>
  <c r="S565" i="202"/>
  <c r="T565" i="202"/>
  <c r="U565" i="202"/>
  <c r="V565" i="202"/>
  <c r="W565" i="202"/>
  <c r="AA565" i="202"/>
  <c r="AB565" i="202"/>
  <c r="AC565" i="202"/>
  <c r="AD565" i="202"/>
  <c r="AE565" i="202"/>
  <c r="AF565" i="202"/>
  <c r="AG565" i="202"/>
  <c r="AH565" i="202"/>
  <c r="AI565" i="202"/>
  <c r="AJ565" i="202"/>
  <c r="AK565" i="202"/>
  <c r="AL565" i="202"/>
  <c r="AM565" i="202"/>
  <c r="AN565" i="202"/>
  <c r="AO565" i="202"/>
  <c r="AP565" i="202"/>
  <c r="AQ565" i="202"/>
  <c r="AR565" i="202"/>
  <c r="AS565" i="202"/>
  <c r="AT565" i="202"/>
  <c r="AU565" i="202"/>
  <c r="AV565" i="202"/>
  <c r="AW565" i="202"/>
  <c r="AX565" i="202"/>
  <c r="AY565" i="202"/>
  <c r="AZ565" i="202"/>
  <c r="BA565" i="202"/>
  <c r="BB565" i="202"/>
  <c r="BC565" i="202"/>
  <c r="BD565" i="202"/>
  <c r="BE565" i="202"/>
  <c r="BF565" i="202"/>
  <c r="BG565" i="202"/>
  <c r="BH565" i="202"/>
  <c r="BI565" i="202"/>
  <c r="BJ565" i="202"/>
  <c r="BK565" i="202"/>
  <c r="BL565" i="202"/>
  <c r="BM565" i="202"/>
  <c r="BN565" i="202"/>
  <c r="BO565" i="202"/>
  <c r="BP565" i="202"/>
  <c r="BQ565" i="202"/>
  <c r="BR565" i="202"/>
  <c r="BS565" i="202"/>
  <c r="A566" i="202"/>
  <c r="B566" i="202"/>
  <c r="C566" i="202"/>
  <c r="D566" i="202"/>
  <c r="E566" i="202"/>
  <c r="F566" i="202"/>
  <c r="G566" i="202"/>
  <c r="H566" i="202"/>
  <c r="I566" i="202"/>
  <c r="J566" i="202"/>
  <c r="K566" i="202"/>
  <c r="L566" i="202"/>
  <c r="M566" i="202"/>
  <c r="N566" i="202"/>
  <c r="O566" i="202"/>
  <c r="P566" i="202"/>
  <c r="Q566" i="202"/>
  <c r="R566" i="202"/>
  <c r="S566" i="202"/>
  <c r="T566" i="202"/>
  <c r="U566" i="202"/>
  <c r="V566" i="202"/>
  <c r="W566" i="202"/>
  <c r="AA566" i="202"/>
  <c r="AB566" i="202"/>
  <c r="AC566" i="202"/>
  <c r="AD566" i="202"/>
  <c r="AE566" i="202"/>
  <c r="AF566" i="202"/>
  <c r="AG566" i="202"/>
  <c r="AH566" i="202"/>
  <c r="AI566" i="202"/>
  <c r="AJ566" i="202"/>
  <c r="AK566" i="202"/>
  <c r="AL566" i="202"/>
  <c r="AM566" i="202"/>
  <c r="AN566" i="202"/>
  <c r="AO566" i="202"/>
  <c r="AP566" i="202"/>
  <c r="AQ566" i="202"/>
  <c r="AR566" i="202"/>
  <c r="AS566" i="202"/>
  <c r="AT566" i="202"/>
  <c r="AU566" i="202"/>
  <c r="AV566" i="202"/>
  <c r="AW566" i="202"/>
  <c r="AX566" i="202"/>
  <c r="AY566" i="202"/>
  <c r="AZ566" i="202"/>
  <c r="BA566" i="202"/>
  <c r="BB566" i="202"/>
  <c r="BC566" i="202"/>
  <c r="BD566" i="202"/>
  <c r="BE566" i="202"/>
  <c r="BF566" i="202"/>
  <c r="BG566" i="202"/>
  <c r="BH566" i="202"/>
  <c r="BI566" i="202"/>
  <c r="BJ566" i="202"/>
  <c r="BK566" i="202"/>
  <c r="BL566" i="202"/>
  <c r="BM566" i="202"/>
  <c r="BN566" i="202"/>
  <c r="BO566" i="202"/>
  <c r="BP566" i="202"/>
  <c r="BQ566" i="202"/>
  <c r="BR566" i="202"/>
  <c r="BS566" i="202"/>
  <c r="A567" i="202"/>
  <c r="B567" i="202"/>
  <c r="C567" i="202"/>
  <c r="D567" i="202"/>
  <c r="E567" i="202"/>
  <c r="F567" i="202"/>
  <c r="G567" i="202"/>
  <c r="H567" i="202"/>
  <c r="I567" i="202"/>
  <c r="J567" i="202"/>
  <c r="K567" i="202"/>
  <c r="L567" i="202"/>
  <c r="M567" i="202"/>
  <c r="N567" i="202"/>
  <c r="O567" i="202"/>
  <c r="P567" i="202"/>
  <c r="Q567" i="202"/>
  <c r="R567" i="202"/>
  <c r="S567" i="202"/>
  <c r="T567" i="202"/>
  <c r="U567" i="202"/>
  <c r="V567" i="202"/>
  <c r="W567" i="202"/>
  <c r="AA567" i="202"/>
  <c r="AB567" i="202"/>
  <c r="AC567" i="202"/>
  <c r="AD567" i="202"/>
  <c r="AE567" i="202"/>
  <c r="AF567" i="202"/>
  <c r="AG567" i="202"/>
  <c r="AH567" i="202"/>
  <c r="AI567" i="202"/>
  <c r="AJ567" i="202"/>
  <c r="AK567" i="202"/>
  <c r="AL567" i="202"/>
  <c r="AM567" i="202"/>
  <c r="AN567" i="202"/>
  <c r="AO567" i="202"/>
  <c r="AP567" i="202"/>
  <c r="AQ567" i="202"/>
  <c r="AR567" i="202"/>
  <c r="AS567" i="202"/>
  <c r="AT567" i="202"/>
  <c r="AU567" i="202"/>
  <c r="AV567" i="202"/>
  <c r="AW567" i="202"/>
  <c r="AX567" i="202"/>
  <c r="AY567" i="202"/>
  <c r="AZ567" i="202"/>
  <c r="BA567" i="202"/>
  <c r="BB567" i="202"/>
  <c r="BC567" i="202"/>
  <c r="BD567" i="202"/>
  <c r="BE567" i="202"/>
  <c r="BF567" i="202"/>
  <c r="BG567" i="202"/>
  <c r="BH567" i="202"/>
  <c r="BI567" i="202"/>
  <c r="BJ567" i="202"/>
  <c r="BK567" i="202"/>
  <c r="BL567" i="202"/>
  <c r="BM567" i="202"/>
  <c r="BN567" i="202"/>
  <c r="BO567" i="202"/>
  <c r="BP567" i="202"/>
  <c r="BQ567" i="202"/>
  <c r="BR567" i="202"/>
  <c r="BS567" i="202"/>
  <c r="A568" i="202"/>
  <c r="B568" i="202"/>
  <c r="C568" i="202"/>
  <c r="D568" i="202"/>
  <c r="E568" i="202"/>
  <c r="F568" i="202"/>
  <c r="G568" i="202"/>
  <c r="H568" i="202"/>
  <c r="I568" i="202"/>
  <c r="J568" i="202"/>
  <c r="K568" i="202"/>
  <c r="L568" i="202"/>
  <c r="M568" i="202"/>
  <c r="N568" i="202"/>
  <c r="O568" i="202"/>
  <c r="P568" i="202"/>
  <c r="Q568" i="202"/>
  <c r="R568" i="202"/>
  <c r="S568" i="202"/>
  <c r="T568" i="202"/>
  <c r="U568" i="202"/>
  <c r="V568" i="202"/>
  <c r="W568" i="202"/>
  <c r="AA568" i="202"/>
  <c r="AB568" i="202"/>
  <c r="AC568" i="202"/>
  <c r="AD568" i="202"/>
  <c r="AE568" i="202"/>
  <c r="AF568" i="202"/>
  <c r="AG568" i="202"/>
  <c r="AH568" i="202"/>
  <c r="AI568" i="202"/>
  <c r="AJ568" i="202"/>
  <c r="AK568" i="202"/>
  <c r="AL568" i="202"/>
  <c r="AM568" i="202"/>
  <c r="AN568" i="202"/>
  <c r="AO568" i="202"/>
  <c r="AP568" i="202"/>
  <c r="AQ568" i="202"/>
  <c r="AR568" i="202"/>
  <c r="AS568" i="202"/>
  <c r="AT568" i="202"/>
  <c r="AU568" i="202"/>
  <c r="AV568" i="202"/>
  <c r="AW568" i="202"/>
  <c r="AX568" i="202"/>
  <c r="AY568" i="202"/>
  <c r="AZ568" i="202"/>
  <c r="BA568" i="202"/>
  <c r="BB568" i="202"/>
  <c r="BC568" i="202"/>
  <c r="BD568" i="202"/>
  <c r="BE568" i="202"/>
  <c r="BF568" i="202"/>
  <c r="BG568" i="202"/>
  <c r="BH568" i="202"/>
  <c r="BI568" i="202"/>
  <c r="BJ568" i="202"/>
  <c r="BK568" i="202"/>
  <c r="BL568" i="202"/>
  <c r="BM568" i="202"/>
  <c r="BN568" i="202"/>
  <c r="BO568" i="202"/>
  <c r="BP568" i="202"/>
  <c r="BQ568" i="202"/>
  <c r="BR568" i="202"/>
  <c r="BS568" i="202"/>
  <c r="A569" i="202"/>
  <c r="B569" i="202"/>
  <c r="C569" i="202"/>
  <c r="D569" i="202"/>
  <c r="E569" i="202"/>
  <c r="F569" i="202"/>
  <c r="G569" i="202"/>
  <c r="H569" i="202"/>
  <c r="I569" i="202"/>
  <c r="J569" i="202"/>
  <c r="K569" i="202"/>
  <c r="L569" i="202"/>
  <c r="M569" i="202"/>
  <c r="N569" i="202"/>
  <c r="O569" i="202"/>
  <c r="P569" i="202"/>
  <c r="Q569" i="202"/>
  <c r="R569" i="202"/>
  <c r="S569" i="202"/>
  <c r="T569" i="202"/>
  <c r="U569" i="202"/>
  <c r="V569" i="202"/>
  <c r="W569" i="202"/>
  <c r="AA569" i="202"/>
  <c r="AB569" i="202"/>
  <c r="AC569" i="202"/>
  <c r="AD569" i="202"/>
  <c r="AE569" i="202"/>
  <c r="AF569" i="202"/>
  <c r="AG569" i="202"/>
  <c r="AH569" i="202"/>
  <c r="AI569" i="202"/>
  <c r="AJ569" i="202"/>
  <c r="AK569" i="202"/>
  <c r="AL569" i="202"/>
  <c r="AM569" i="202"/>
  <c r="AN569" i="202"/>
  <c r="AO569" i="202"/>
  <c r="AP569" i="202"/>
  <c r="AQ569" i="202"/>
  <c r="AR569" i="202"/>
  <c r="AS569" i="202"/>
  <c r="AT569" i="202"/>
  <c r="AU569" i="202"/>
  <c r="AV569" i="202"/>
  <c r="AW569" i="202"/>
  <c r="AX569" i="202"/>
  <c r="AY569" i="202"/>
  <c r="AZ569" i="202"/>
  <c r="BA569" i="202"/>
  <c r="BB569" i="202"/>
  <c r="BC569" i="202"/>
  <c r="BD569" i="202"/>
  <c r="BE569" i="202"/>
  <c r="BF569" i="202"/>
  <c r="BG569" i="202"/>
  <c r="BH569" i="202"/>
  <c r="BI569" i="202"/>
  <c r="BJ569" i="202"/>
  <c r="BK569" i="202"/>
  <c r="BL569" i="202"/>
  <c r="BM569" i="202"/>
  <c r="BN569" i="202"/>
  <c r="BO569" i="202"/>
  <c r="BP569" i="202"/>
  <c r="BQ569" i="202"/>
  <c r="BR569" i="202"/>
  <c r="BS569" i="202"/>
  <c r="A570" i="202"/>
  <c r="B570" i="202"/>
  <c r="C570" i="202"/>
  <c r="D570" i="202"/>
  <c r="E570" i="202"/>
  <c r="F570" i="202"/>
  <c r="G570" i="202"/>
  <c r="H570" i="202"/>
  <c r="I570" i="202"/>
  <c r="J570" i="202"/>
  <c r="K570" i="202"/>
  <c r="L570" i="202"/>
  <c r="M570" i="202"/>
  <c r="N570" i="202"/>
  <c r="O570" i="202"/>
  <c r="P570" i="202"/>
  <c r="Q570" i="202"/>
  <c r="R570" i="202"/>
  <c r="S570" i="202"/>
  <c r="T570" i="202"/>
  <c r="U570" i="202"/>
  <c r="V570" i="202"/>
  <c r="W570" i="202"/>
  <c r="AA570" i="202"/>
  <c r="AB570" i="202"/>
  <c r="AC570" i="202"/>
  <c r="AD570" i="202"/>
  <c r="AE570" i="202"/>
  <c r="AF570" i="202"/>
  <c r="AG570" i="202"/>
  <c r="AH570" i="202"/>
  <c r="AI570" i="202"/>
  <c r="AJ570" i="202"/>
  <c r="AK570" i="202"/>
  <c r="AL570" i="202"/>
  <c r="AM570" i="202"/>
  <c r="AN570" i="202"/>
  <c r="AO570" i="202"/>
  <c r="AP570" i="202"/>
  <c r="AQ570" i="202"/>
  <c r="AR570" i="202"/>
  <c r="AS570" i="202"/>
  <c r="AT570" i="202"/>
  <c r="AU570" i="202"/>
  <c r="AV570" i="202"/>
  <c r="AW570" i="202"/>
  <c r="AX570" i="202"/>
  <c r="AY570" i="202"/>
  <c r="AZ570" i="202"/>
  <c r="BA570" i="202"/>
  <c r="BB570" i="202"/>
  <c r="BC570" i="202"/>
  <c r="BD570" i="202"/>
  <c r="BE570" i="202"/>
  <c r="BF570" i="202"/>
  <c r="BG570" i="202"/>
  <c r="BH570" i="202"/>
  <c r="BI570" i="202"/>
  <c r="BJ570" i="202"/>
  <c r="BK570" i="202"/>
  <c r="BL570" i="202"/>
  <c r="BM570" i="202"/>
  <c r="BN570" i="202"/>
  <c r="BO570" i="202"/>
  <c r="BP570" i="202"/>
  <c r="BQ570" i="202"/>
  <c r="BR570" i="202"/>
  <c r="BS570" i="202"/>
  <c r="A571" i="202"/>
  <c r="B571" i="202"/>
  <c r="C571" i="202"/>
  <c r="D571" i="202"/>
  <c r="E571" i="202"/>
  <c r="F571" i="202"/>
  <c r="G571" i="202"/>
  <c r="H571" i="202"/>
  <c r="I571" i="202"/>
  <c r="J571" i="202"/>
  <c r="K571" i="202"/>
  <c r="L571" i="202"/>
  <c r="M571" i="202"/>
  <c r="N571" i="202"/>
  <c r="O571" i="202"/>
  <c r="P571" i="202"/>
  <c r="Q571" i="202"/>
  <c r="R571" i="202"/>
  <c r="S571" i="202"/>
  <c r="T571" i="202"/>
  <c r="U571" i="202"/>
  <c r="V571" i="202"/>
  <c r="W571" i="202"/>
  <c r="AA571" i="202"/>
  <c r="AB571" i="202"/>
  <c r="AC571" i="202"/>
  <c r="AD571" i="202"/>
  <c r="AE571" i="202"/>
  <c r="AF571" i="202"/>
  <c r="AG571" i="202"/>
  <c r="AH571" i="202"/>
  <c r="AI571" i="202"/>
  <c r="AJ571" i="202"/>
  <c r="AK571" i="202"/>
  <c r="AL571" i="202"/>
  <c r="AM571" i="202"/>
  <c r="AN571" i="202"/>
  <c r="AO571" i="202"/>
  <c r="AP571" i="202"/>
  <c r="AQ571" i="202"/>
  <c r="AR571" i="202"/>
  <c r="AS571" i="202"/>
  <c r="AT571" i="202"/>
  <c r="AU571" i="202"/>
  <c r="AV571" i="202"/>
  <c r="AW571" i="202"/>
  <c r="AX571" i="202"/>
  <c r="AY571" i="202"/>
  <c r="AZ571" i="202"/>
  <c r="BA571" i="202"/>
  <c r="BB571" i="202"/>
  <c r="BC571" i="202"/>
  <c r="BD571" i="202"/>
  <c r="BE571" i="202"/>
  <c r="BF571" i="202"/>
  <c r="BG571" i="202"/>
  <c r="BH571" i="202"/>
  <c r="BI571" i="202"/>
  <c r="BJ571" i="202"/>
  <c r="BK571" i="202"/>
  <c r="BL571" i="202"/>
  <c r="BM571" i="202"/>
  <c r="BN571" i="202"/>
  <c r="BO571" i="202"/>
  <c r="BP571" i="202"/>
  <c r="BQ571" i="202"/>
  <c r="BR571" i="202"/>
  <c r="BS571" i="202"/>
  <c r="A572" i="202"/>
  <c r="B572" i="202"/>
  <c r="C572" i="202"/>
  <c r="D572" i="202"/>
  <c r="E572" i="202"/>
  <c r="F572" i="202"/>
  <c r="G572" i="202"/>
  <c r="H572" i="202"/>
  <c r="I572" i="202"/>
  <c r="J572" i="202"/>
  <c r="K572" i="202"/>
  <c r="L572" i="202"/>
  <c r="M572" i="202"/>
  <c r="N572" i="202"/>
  <c r="O572" i="202"/>
  <c r="P572" i="202"/>
  <c r="Q572" i="202"/>
  <c r="R572" i="202"/>
  <c r="S572" i="202"/>
  <c r="T572" i="202"/>
  <c r="U572" i="202"/>
  <c r="V572" i="202"/>
  <c r="W572" i="202"/>
  <c r="AA572" i="202"/>
  <c r="AB572" i="202"/>
  <c r="AC572" i="202"/>
  <c r="AD572" i="202"/>
  <c r="AE572" i="202"/>
  <c r="AF572" i="202"/>
  <c r="AG572" i="202"/>
  <c r="AH572" i="202"/>
  <c r="AI572" i="202"/>
  <c r="AJ572" i="202"/>
  <c r="AK572" i="202"/>
  <c r="AL572" i="202"/>
  <c r="AM572" i="202"/>
  <c r="AN572" i="202"/>
  <c r="AO572" i="202"/>
  <c r="AP572" i="202"/>
  <c r="AQ572" i="202"/>
  <c r="AR572" i="202"/>
  <c r="AS572" i="202"/>
  <c r="AT572" i="202"/>
  <c r="AU572" i="202"/>
  <c r="AV572" i="202"/>
  <c r="AW572" i="202"/>
  <c r="AX572" i="202"/>
  <c r="AY572" i="202"/>
  <c r="AZ572" i="202"/>
  <c r="BA572" i="202"/>
  <c r="BB572" i="202"/>
  <c r="BC572" i="202"/>
  <c r="BD572" i="202"/>
  <c r="BE572" i="202"/>
  <c r="BF572" i="202"/>
  <c r="BG572" i="202"/>
  <c r="BH572" i="202"/>
  <c r="BI572" i="202"/>
  <c r="BJ572" i="202"/>
  <c r="BK572" i="202"/>
  <c r="BL572" i="202"/>
  <c r="BM572" i="202"/>
  <c r="BN572" i="202"/>
  <c r="BO572" i="202"/>
  <c r="BP572" i="202"/>
  <c r="BQ572" i="202"/>
  <c r="BR572" i="202"/>
  <c r="BS572" i="202"/>
  <c r="A573" i="202"/>
  <c r="B573" i="202"/>
  <c r="C573" i="202"/>
  <c r="D573" i="202"/>
  <c r="E573" i="202"/>
  <c r="F573" i="202"/>
  <c r="G573" i="202"/>
  <c r="H573" i="202"/>
  <c r="I573" i="202"/>
  <c r="J573" i="202"/>
  <c r="K573" i="202"/>
  <c r="L573" i="202"/>
  <c r="M573" i="202"/>
  <c r="N573" i="202"/>
  <c r="O573" i="202"/>
  <c r="P573" i="202"/>
  <c r="Q573" i="202"/>
  <c r="R573" i="202"/>
  <c r="S573" i="202"/>
  <c r="T573" i="202"/>
  <c r="U573" i="202"/>
  <c r="V573" i="202"/>
  <c r="W573" i="202"/>
  <c r="AA573" i="202"/>
  <c r="AB573" i="202"/>
  <c r="AC573" i="202"/>
  <c r="AD573" i="202"/>
  <c r="AE573" i="202"/>
  <c r="AF573" i="202"/>
  <c r="AG573" i="202"/>
  <c r="AH573" i="202"/>
  <c r="AI573" i="202"/>
  <c r="AJ573" i="202"/>
  <c r="AK573" i="202"/>
  <c r="AL573" i="202"/>
  <c r="AM573" i="202"/>
  <c r="AN573" i="202"/>
  <c r="AO573" i="202"/>
  <c r="AP573" i="202"/>
  <c r="AQ573" i="202"/>
  <c r="AR573" i="202"/>
  <c r="AS573" i="202"/>
  <c r="AT573" i="202"/>
  <c r="AU573" i="202"/>
  <c r="AV573" i="202"/>
  <c r="AW573" i="202"/>
  <c r="AX573" i="202"/>
  <c r="AY573" i="202"/>
  <c r="AZ573" i="202"/>
  <c r="BA573" i="202"/>
  <c r="BB573" i="202"/>
  <c r="BC573" i="202"/>
  <c r="BD573" i="202"/>
  <c r="BE573" i="202"/>
  <c r="BF573" i="202"/>
  <c r="BG573" i="202"/>
  <c r="BH573" i="202"/>
  <c r="BI573" i="202"/>
  <c r="BJ573" i="202"/>
  <c r="BK573" i="202"/>
  <c r="BL573" i="202"/>
  <c r="BM573" i="202"/>
  <c r="BN573" i="202"/>
  <c r="BO573" i="202"/>
  <c r="BP573" i="202"/>
  <c r="BQ573" i="202"/>
  <c r="BR573" i="202"/>
  <c r="BS573" i="202"/>
  <c r="A574" i="202"/>
  <c r="B574" i="202"/>
  <c r="C574" i="202"/>
  <c r="D574" i="202"/>
  <c r="E574" i="202"/>
  <c r="F574" i="202"/>
  <c r="G574" i="202"/>
  <c r="H574" i="202"/>
  <c r="I574" i="202"/>
  <c r="J574" i="202"/>
  <c r="K574" i="202"/>
  <c r="L574" i="202"/>
  <c r="M574" i="202"/>
  <c r="N574" i="202"/>
  <c r="O574" i="202"/>
  <c r="P574" i="202"/>
  <c r="Q574" i="202"/>
  <c r="R574" i="202"/>
  <c r="S574" i="202"/>
  <c r="T574" i="202"/>
  <c r="U574" i="202"/>
  <c r="V574" i="202"/>
  <c r="W574" i="202"/>
  <c r="AA574" i="202"/>
  <c r="AB574" i="202"/>
  <c r="AC574" i="202"/>
  <c r="AD574" i="202"/>
  <c r="AE574" i="202"/>
  <c r="AF574" i="202"/>
  <c r="AG574" i="202"/>
  <c r="AH574" i="202"/>
  <c r="AI574" i="202"/>
  <c r="AJ574" i="202"/>
  <c r="AK574" i="202"/>
  <c r="AL574" i="202"/>
  <c r="AM574" i="202"/>
  <c r="AN574" i="202"/>
  <c r="AO574" i="202"/>
  <c r="AP574" i="202"/>
  <c r="AQ574" i="202"/>
  <c r="AR574" i="202"/>
  <c r="AS574" i="202"/>
  <c r="AT574" i="202"/>
  <c r="AU574" i="202"/>
  <c r="AV574" i="202"/>
  <c r="AW574" i="202"/>
  <c r="AX574" i="202"/>
  <c r="AY574" i="202"/>
  <c r="AZ574" i="202"/>
  <c r="BA574" i="202"/>
  <c r="BB574" i="202"/>
  <c r="BC574" i="202"/>
  <c r="BD574" i="202"/>
  <c r="BE574" i="202"/>
  <c r="BF574" i="202"/>
  <c r="BG574" i="202"/>
  <c r="BH574" i="202"/>
  <c r="BI574" i="202"/>
  <c r="BJ574" i="202"/>
  <c r="BK574" i="202"/>
  <c r="BL574" i="202"/>
  <c r="BM574" i="202"/>
  <c r="BN574" i="202"/>
  <c r="BO574" i="202"/>
  <c r="BP574" i="202"/>
  <c r="BQ574" i="202"/>
  <c r="BR574" i="202"/>
  <c r="BS574" i="202"/>
  <c r="A575" i="202"/>
  <c r="B575" i="202"/>
  <c r="C575" i="202"/>
  <c r="D575" i="202"/>
  <c r="E575" i="202"/>
  <c r="F575" i="202"/>
  <c r="G575" i="202"/>
  <c r="H575" i="202"/>
  <c r="I575" i="202"/>
  <c r="J575" i="202"/>
  <c r="K575" i="202"/>
  <c r="L575" i="202"/>
  <c r="M575" i="202"/>
  <c r="N575" i="202"/>
  <c r="O575" i="202"/>
  <c r="P575" i="202"/>
  <c r="Q575" i="202"/>
  <c r="R575" i="202"/>
  <c r="S575" i="202"/>
  <c r="T575" i="202"/>
  <c r="U575" i="202"/>
  <c r="V575" i="202"/>
  <c r="W575" i="202"/>
  <c r="AA575" i="202"/>
  <c r="AB575" i="202"/>
  <c r="AC575" i="202"/>
  <c r="AD575" i="202"/>
  <c r="AE575" i="202"/>
  <c r="AF575" i="202"/>
  <c r="AG575" i="202"/>
  <c r="AH575" i="202"/>
  <c r="AI575" i="202"/>
  <c r="AJ575" i="202"/>
  <c r="AK575" i="202"/>
  <c r="AL575" i="202"/>
  <c r="AM575" i="202"/>
  <c r="AN575" i="202"/>
  <c r="AO575" i="202"/>
  <c r="AP575" i="202"/>
  <c r="AQ575" i="202"/>
  <c r="AR575" i="202"/>
  <c r="AS575" i="202"/>
  <c r="AT575" i="202"/>
  <c r="AU575" i="202"/>
  <c r="AV575" i="202"/>
  <c r="AW575" i="202"/>
  <c r="AX575" i="202"/>
  <c r="AY575" i="202"/>
  <c r="AZ575" i="202"/>
  <c r="BA575" i="202"/>
  <c r="BB575" i="202"/>
  <c r="BC575" i="202"/>
  <c r="BD575" i="202"/>
  <c r="BE575" i="202"/>
  <c r="BF575" i="202"/>
  <c r="BG575" i="202"/>
  <c r="BH575" i="202"/>
  <c r="BI575" i="202"/>
  <c r="BJ575" i="202"/>
  <c r="BK575" i="202"/>
  <c r="BL575" i="202"/>
  <c r="BM575" i="202"/>
  <c r="BN575" i="202"/>
  <c r="BO575" i="202"/>
  <c r="BP575" i="202"/>
  <c r="BQ575" i="202"/>
  <c r="BR575" i="202"/>
  <c r="BS575" i="202"/>
  <c r="A576" i="202"/>
  <c r="B576" i="202"/>
  <c r="C576" i="202"/>
  <c r="D576" i="202"/>
  <c r="E576" i="202"/>
  <c r="F576" i="202"/>
  <c r="G576" i="202"/>
  <c r="H576" i="202"/>
  <c r="I576" i="202"/>
  <c r="J576" i="202"/>
  <c r="K576" i="202"/>
  <c r="L576" i="202"/>
  <c r="M576" i="202"/>
  <c r="N576" i="202"/>
  <c r="O576" i="202"/>
  <c r="P576" i="202"/>
  <c r="Q576" i="202"/>
  <c r="R576" i="202"/>
  <c r="S576" i="202"/>
  <c r="T576" i="202"/>
  <c r="U576" i="202"/>
  <c r="V576" i="202"/>
  <c r="W576" i="202"/>
  <c r="AA576" i="202"/>
  <c r="AB576" i="202"/>
  <c r="AC576" i="202"/>
  <c r="AD576" i="202"/>
  <c r="AE576" i="202"/>
  <c r="AF576" i="202"/>
  <c r="AG576" i="202"/>
  <c r="AH576" i="202"/>
  <c r="AI576" i="202"/>
  <c r="AJ576" i="202"/>
  <c r="AK576" i="202"/>
  <c r="AL576" i="202"/>
  <c r="AM576" i="202"/>
  <c r="AN576" i="202"/>
  <c r="AO576" i="202"/>
  <c r="AP576" i="202"/>
  <c r="AQ576" i="202"/>
  <c r="AR576" i="202"/>
  <c r="AS576" i="202"/>
  <c r="AT576" i="202"/>
  <c r="AU576" i="202"/>
  <c r="AV576" i="202"/>
  <c r="AW576" i="202"/>
  <c r="AX576" i="202"/>
  <c r="AY576" i="202"/>
  <c r="AZ576" i="202"/>
  <c r="BA576" i="202"/>
  <c r="BB576" i="202"/>
  <c r="BC576" i="202"/>
  <c r="BD576" i="202"/>
  <c r="BE576" i="202"/>
  <c r="BF576" i="202"/>
  <c r="BG576" i="202"/>
  <c r="BH576" i="202"/>
  <c r="BI576" i="202"/>
  <c r="BJ576" i="202"/>
  <c r="BK576" i="202"/>
  <c r="BL576" i="202"/>
  <c r="BM576" i="202"/>
  <c r="BN576" i="202"/>
  <c r="BO576" i="202"/>
  <c r="BP576" i="202"/>
  <c r="BQ576" i="202"/>
  <c r="BR576" i="202"/>
  <c r="BS576" i="202"/>
  <c r="A577" i="202"/>
  <c r="B577" i="202"/>
  <c r="C577" i="202"/>
  <c r="D577" i="202"/>
  <c r="E577" i="202"/>
  <c r="F577" i="202"/>
  <c r="G577" i="202"/>
  <c r="H577" i="202"/>
  <c r="I577" i="202"/>
  <c r="J577" i="202"/>
  <c r="K577" i="202"/>
  <c r="L577" i="202"/>
  <c r="M577" i="202"/>
  <c r="N577" i="202"/>
  <c r="O577" i="202"/>
  <c r="P577" i="202"/>
  <c r="Q577" i="202"/>
  <c r="R577" i="202"/>
  <c r="S577" i="202"/>
  <c r="T577" i="202"/>
  <c r="U577" i="202"/>
  <c r="V577" i="202"/>
  <c r="W577" i="202"/>
  <c r="AA577" i="202"/>
  <c r="AB577" i="202"/>
  <c r="AC577" i="202"/>
  <c r="AD577" i="202"/>
  <c r="AE577" i="202"/>
  <c r="AF577" i="202"/>
  <c r="AG577" i="202"/>
  <c r="AH577" i="202"/>
  <c r="AI577" i="202"/>
  <c r="AJ577" i="202"/>
  <c r="AK577" i="202"/>
  <c r="AL577" i="202"/>
  <c r="AM577" i="202"/>
  <c r="AN577" i="202"/>
  <c r="AO577" i="202"/>
  <c r="AP577" i="202"/>
  <c r="AQ577" i="202"/>
  <c r="AR577" i="202"/>
  <c r="AS577" i="202"/>
  <c r="AT577" i="202"/>
  <c r="AU577" i="202"/>
  <c r="AV577" i="202"/>
  <c r="AW577" i="202"/>
  <c r="AX577" i="202"/>
  <c r="AY577" i="202"/>
  <c r="AZ577" i="202"/>
  <c r="BA577" i="202"/>
  <c r="BB577" i="202"/>
  <c r="BC577" i="202"/>
  <c r="BD577" i="202"/>
  <c r="BE577" i="202"/>
  <c r="BF577" i="202"/>
  <c r="BG577" i="202"/>
  <c r="BH577" i="202"/>
  <c r="BI577" i="202"/>
  <c r="BJ577" i="202"/>
  <c r="BK577" i="202"/>
  <c r="BL577" i="202"/>
  <c r="BM577" i="202"/>
  <c r="BN577" i="202"/>
  <c r="BO577" i="202"/>
  <c r="BP577" i="202"/>
  <c r="BQ577" i="202"/>
  <c r="BR577" i="202"/>
  <c r="BS577" i="202"/>
  <c r="A578" i="202"/>
  <c r="B578" i="202"/>
  <c r="C578" i="202"/>
  <c r="D578" i="202"/>
  <c r="E578" i="202"/>
  <c r="F578" i="202"/>
  <c r="G578" i="202"/>
  <c r="H578" i="202"/>
  <c r="I578" i="202"/>
  <c r="J578" i="202"/>
  <c r="K578" i="202"/>
  <c r="L578" i="202"/>
  <c r="M578" i="202"/>
  <c r="N578" i="202"/>
  <c r="O578" i="202"/>
  <c r="P578" i="202"/>
  <c r="Q578" i="202"/>
  <c r="R578" i="202"/>
  <c r="S578" i="202"/>
  <c r="T578" i="202"/>
  <c r="U578" i="202"/>
  <c r="V578" i="202"/>
  <c r="W578" i="202"/>
  <c r="AA578" i="202"/>
  <c r="AB578" i="202"/>
  <c r="AC578" i="202"/>
  <c r="AD578" i="202"/>
  <c r="AE578" i="202"/>
  <c r="AF578" i="202"/>
  <c r="AG578" i="202"/>
  <c r="AH578" i="202"/>
  <c r="AI578" i="202"/>
  <c r="AJ578" i="202"/>
  <c r="AK578" i="202"/>
  <c r="AL578" i="202"/>
  <c r="AM578" i="202"/>
  <c r="AN578" i="202"/>
  <c r="AO578" i="202"/>
  <c r="AP578" i="202"/>
  <c r="AQ578" i="202"/>
  <c r="AR578" i="202"/>
  <c r="AS578" i="202"/>
  <c r="AT578" i="202"/>
  <c r="AU578" i="202"/>
  <c r="AV578" i="202"/>
  <c r="AW578" i="202"/>
  <c r="AX578" i="202"/>
  <c r="AY578" i="202"/>
  <c r="AZ578" i="202"/>
  <c r="BA578" i="202"/>
  <c r="BB578" i="202"/>
  <c r="BC578" i="202"/>
  <c r="BD578" i="202"/>
  <c r="BE578" i="202"/>
  <c r="BF578" i="202"/>
  <c r="BG578" i="202"/>
  <c r="BH578" i="202"/>
  <c r="BI578" i="202"/>
  <c r="BJ578" i="202"/>
  <c r="BK578" i="202"/>
  <c r="BL578" i="202"/>
  <c r="BM578" i="202"/>
  <c r="BN578" i="202"/>
  <c r="BO578" i="202"/>
  <c r="BP578" i="202"/>
  <c r="BQ578" i="202"/>
  <c r="BR578" i="202"/>
  <c r="BS578" i="202"/>
  <c r="A579" i="202"/>
  <c r="B579" i="202"/>
  <c r="C579" i="202"/>
  <c r="D579" i="202"/>
  <c r="E579" i="202"/>
  <c r="F579" i="202"/>
  <c r="G579" i="202"/>
  <c r="H579" i="202"/>
  <c r="I579" i="202"/>
  <c r="J579" i="202"/>
  <c r="K579" i="202"/>
  <c r="L579" i="202"/>
  <c r="M579" i="202"/>
  <c r="N579" i="202"/>
  <c r="O579" i="202"/>
  <c r="P579" i="202"/>
  <c r="Q579" i="202"/>
  <c r="R579" i="202"/>
  <c r="S579" i="202"/>
  <c r="T579" i="202"/>
  <c r="U579" i="202"/>
  <c r="V579" i="202"/>
  <c r="W579" i="202"/>
  <c r="AA579" i="202"/>
  <c r="AB579" i="202"/>
  <c r="AC579" i="202"/>
  <c r="AD579" i="202"/>
  <c r="AE579" i="202"/>
  <c r="AF579" i="202"/>
  <c r="AG579" i="202"/>
  <c r="AH579" i="202"/>
  <c r="AI579" i="202"/>
  <c r="AJ579" i="202"/>
  <c r="AK579" i="202"/>
  <c r="AL579" i="202"/>
  <c r="AM579" i="202"/>
  <c r="AN579" i="202"/>
  <c r="AO579" i="202"/>
  <c r="AP579" i="202"/>
  <c r="AQ579" i="202"/>
  <c r="AR579" i="202"/>
  <c r="AS579" i="202"/>
  <c r="AT579" i="202"/>
  <c r="AU579" i="202"/>
  <c r="AV579" i="202"/>
  <c r="AW579" i="202"/>
  <c r="AX579" i="202"/>
  <c r="AY579" i="202"/>
  <c r="AZ579" i="202"/>
  <c r="BA579" i="202"/>
  <c r="BB579" i="202"/>
  <c r="BC579" i="202"/>
  <c r="BD579" i="202"/>
  <c r="BE579" i="202"/>
  <c r="BF579" i="202"/>
  <c r="BG579" i="202"/>
  <c r="BH579" i="202"/>
  <c r="BI579" i="202"/>
  <c r="BJ579" i="202"/>
  <c r="BK579" i="202"/>
  <c r="BL579" i="202"/>
  <c r="BM579" i="202"/>
  <c r="BN579" i="202"/>
  <c r="BO579" i="202"/>
  <c r="BP579" i="202"/>
  <c r="BQ579" i="202"/>
  <c r="BR579" i="202"/>
  <c r="BS579" i="202"/>
  <c r="A580" i="202"/>
  <c r="B580" i="202"/>
  <c r="C580" i="202"/>
  <c r="D580" i="202"/>
  <c r="E580" i="202"/>
  <c r="F580" i="202"/>
  <c r="G580" i="202"/>
  <c r="H580" i="202"/>
  <c r="I580" i="202"/>
  <c r="J580" i="202"/>
  <c r="K580" i="202"/>
  <c r="L580" i="202"/>
  <c r="M580" i="202"/>
  <c r="N580" i="202"/>
  <c r="O580" i="202"/>
  <c r="P580" i="202"/>
  <c r="Q580" i="202"/>
  <c r="R580" i="202"/>
  <c r="S580" i="202"/>
  <c r="T580" i="202"/>
  <c r="U580" i="202"/>
  <c r="V580" i="202"/>
  <c r="W580" i="202"/>
  <c r="AA580" i="202"/>
  <c r="AB580" i="202"/>
  <c r="AC580" i="202"/>
  <c r="AD580" i="202"/>
  <c r="AE580" i="202"/>
  <c r="AF580" i="202"/>
  <c r="AG580" i="202"/>
  <c r="AH580" i="202"/>
  <c r="AI580" i="202"/>
  <c r="AJ580" i="202"/>
  <c r="AK580" i="202"/>
  <c r="AL580" i="202"/>
  <c r="AM580" i="202"/>
  <c r="AN580" i="202"/>
  <c r="AO580" i="202"/>
  <c r="AP580" i="202"/>
  <c r="AQ580" i="202"/>
  <c r="AR580" i="202"/>
  <c r="AS580" i="202"/>
  <c r="AT580" i="202"/>
  <c r="AU580" i="202"/>
  <c r="AV580" i="202"/>
  <c r="AW580" i="202"/>
  <c r="AX580" i="202"/>
  <c r="AY580" i="202"/>
  <c r="AZ580" i="202"/>
  <c r="BA580" i="202"/>
  <c r="BB580" i="202"/>
  <c r="BC580" i="202"/>
  <c r="BD580" i="202"/>
  <c r="BE580" i="202"/>
  <c r="BF580" i="202"/>
  <c r="BG580" i="202"/>
  <c r="BH580" i="202"/>
  <c r="BI580" i="202"/>
  <c r="BJ580" i="202"/>
  <c r="BK580" i="202"/>
  <c r="BL580" i="202"/>
  <c r="BM580" i="202"/>
  <c r="BN580" i="202"/>
  <c r="BO580" i="202"/>
  <c r="BP580" i="202"/>
  <c r="BQ580" i="202"/>
  <c r="BR580" i="202"/>
  <c r="BS580" i="202"/>
  <c r="A581" i="202"/>
  <c r="B581" i="202"/>
  <c r="C581" i="202"/>
  <c r="D581" i="202"/>
  <c r="E581" i="202"/>
  <c r="F581" i="202"/>
  <c r="G581" i="202"/>
  <c r="H581" i="202"/>
  <c r="I581" i="202"/>
  <c r="J581" i="202"/>
  <c r="K581" i="202"/>
  <c r="L581" i="202"/>
  <c r="M581" i="202"/>
  <c r="N581" i="202"/>
  <c r="O581" i="202"/>
  <c r="P581" i="202"/>
  <c r="Q581" i="202"/>
  <c r="R581" i="202"/>
  <c r="S581" i="202"/>
  <c r="T581" i="202"/>
  <c r="U581" i="202"/>
  <c r="V581" i="202"/>
  <c r="W581" i="202"/>
  <c r="AA581" i="202"/>
  <c r="AB581" i="202"/>
  <c r="AC581" i="202"/>
  <c r="AD581" i="202"/>
  <c r="AE581" i="202"/>
  <c r="AF581" i="202"/>
  <c r="AG581" i="202"/>
  <c r="AH581" i="202"/>
  <c r="AI581" i="202"/>
  <c r="AJ581" i="202"/>
  <c r="AK581" i="202"/>
  <c r="AL581" i="202"/>
  <c r="AM581" i="202"/>
  <c r="AN581" i="202"/>
  <c r="AO581" i="202"/>
  <c r="AP581" i="202"/>
  <c r="AQ581" i="202"/>
  <c r="AR581" i="202"/>
  <c r="AS581" i="202"/>
  <c r="AT581" i="202"/>
  <c r="AU581" i="202"/>
  <c r="AV581" i="202"/>
  <c r="AW581" i="202"/>
  <c r="AX581" i="202"/>
  <c r="AY581" i="202"/>
  <c r="AZ581" i="202"/>
  <c r="BA581" i="202"/>
  <c r="BB581" i="202"/>
  <c r="BC581" i="202"/>
  <c r="BD581" i="202"/>
  <c r="BE581" i="202"/>
  <c r="BF581" i="202"/>
  <c r="BG581" i="202"/>
  <c r="BH581" i="202"/>
  <c r="BI581" i="202"/>
  <c r="BJ581" i="202"/>
  <c r="BK581" i="202"/>
  <c r="BL581" i="202"/>
  <c r="BM581" i="202"/>
  <c r="BN581" i="202"/>
  <c r="BO581" i="202"/>
  <c r="BP581" i="202"/>
  <c r="BQ581" i="202"/>
  <c r="BR581" i="202"/>
  <c r="BS581" i="202"/>
  <c r="A582" i="202"/>
  <c r="B582" i="202"/>
  <c r="C582" i="202"/>
  <c r="D582" i="202"/>
  <c r="E582" i="202"/>
  <c r="F582" i="202"/>
  <c r="G582" i="202"/>
  <c r="H582" i="202"/>
  <c r="I582" i="202"/>
  <c r="J582" i="202"/>
  <c r="K582" i="202"/>
  <c r="L582" i="202"/>
  <c r="M582" i="202"/>
  <c r="N582" i="202"/>
  <c r="O582" i="202"/>
  <c r="P582" i="202"/>
  <c r="Q582" i="202"/>
  <c r="R582" i="202"/>
  <c r="S582" i="202"/>
  <c r="T582" i="202"/>
  <c r="U582" i="202"/>
  <c r="V582" i="202"/>
  <c r="W582" i="202"/>
  <c r="AA582" i="202"/>
  <c r="AB582" i="202"/>
  <c r="AC582" i="202"/>
  <c r="AD582" i="202"/>
  <c r="AE582" i="202"/>
  <c r="AF582" i="202"/>
  <c r="AG582" i="202"/>
  <c r="AH582" i="202"/>
  <c r="AI582" i="202"/>
  <c r="AJ582" i="202"/>
  <c r="AK582" i="202"/>
  <c r="AL582" i="202"/>
  <c r="AM582" i="202"/>
  <c r="AN582" i="202"/>
  <c r="AO582" i="202"/>
  <c r="AP582" i="202"/>
  <c r="AQ582" i="202"/>
  <c r="AR582" i="202"/>
  <c r="AS582" i="202"/>
  <c r="AT582" i="202"/>
  <c r="AU582" i="202"/>
  <c r="AV582" i="202"/>
  <c r="AW582" i="202"/>
  <c r="AX582" i="202"/>
  <c r="AY582" i="202"/>
  <c r="AZ582" i="202"/>
  <c r="BA582" i="202"/>
  <c r="BB582" i="202"/>
  <c r="BC582" i="202"/>
  <c r="BD582" i="202"/>
  <c r="BE582" i="202"/>
  <c r="BF582" i="202"/>
  <c r="BG582" i="202"/>
  <c r="BH582" i="202"/>
  <c r="BI582" i="202"/>
  <c r="BJ582" i="202"/>
  <c r="BK582" i="202"/>
  <c r="BL582" i="202"/>
  <c r="BM582" i="202"/>
  <c r="BN582" i="202"/>
  <c r="BO582" i="202"/>
  <c r="BP582" i="202"/>
  <c r="BQ582" i="202"/>
  <c r="BR582" i="202"/>
  <c r="BS582" i="202"/>
  <c r="A583" i="202"/>
  <c r="B583" i="202"/>
  <c r="C583" i="202"/>
  <c r="D583" i="202"/>
  <c r="E583" i="202"/>
  <c r="F583" i="202"/>
  <c r="G583" i="202"/>
  <c r="H583" i="202"/>
  <c r="I583" i="202"/>
  <c r="J583" i="202"/>
  <c r="K583" i="202"/>
  <c r="L583" i="202"/>
  <c r="M583" i="202"/>
  <c r="N583" i="202"/>
  <c r="O583" i="202"/>
  <c r="P583" i="202"/>
  <c r="Q583" i="202"/>
  <c r="R583" i="202"/>
  <c r="S583" i="202"/>
  <c r="T583" i="202"/>
  <c r="U583" i="202"/>
  <c r="V583" i="202"/>
  <c r="W583" i="202"/>
  <c r="AA583" i="202"/>
  <c r="AB583" i="202"/>
  <c r="AC583" i="202"/>
  <c r="AD583" i="202"/>
  <c r="AE583" i="202"/>
  <c r="AF583" i="202"/>
  <c r="AG583" i="202"/>
  <c r="AH583" i="202"/>
  <c r="AI583" i="202"/>
  <c r="AJ583" i="202"/>
  <c r="AK583" i="202"/>
  <c r="AL583" i="202"/>
  <c r="AM583" i="202"/>
  <c r="AN583" i="202"/>
  <c r="AO583" i="202"/>
  <c r="AP583" i="202"/>
  <c r="AQ583" i="202"/>
  <c r="AR583" i="202"/>
  <c r="AS583" i="202"/>
  <c r="AT583" i="202"/>
  <c r="AU583" i="202"/>
  <c r="AV583" i="202"/>
  <c r="AW583" i="202"/>
  <c r="AX583" i="202"/>
  <c r="AY583" i="202"/>
  <c r="AZ583" i="202"/>
  <c r="BA583" i="202"/>
  <c r="BB583" i="202"/>
  <c r="BC583" i="202"/>
  <c r="BD583" i="202"/>
  <c r="BE583" i="202"/>
  <c r="BF583" i="202"/>
  <c r="BG583" i="202"/>
  <c r="BH583" i="202"/>
  <c r="BI583" i="202"/>
  <c r="BJ583" i="202"/>
  <c r="BK583" i="202"/>
  <c r="BL583" i="202"/>
  <c r="BM583" i="202"/>
  <c r="BN583" i="202"/>
  <c r="BO583" i="202"/>
  <c r="BP583" i="202"/>
  <c r="BQ583" i="202"/>
  <c r="BR583" i="202"/>
  <c r="BS583" i="202"/>
  <c r="A584" i="202"/>
  <c r="B584" i="202"/>
  <c r="C584" i="202"/>
  <c r="D584" i="202"/>
  <c r="E584" i="202"/>
  <c r="F584" i="202"/>
  <c r="G584" i="202"/>
  <c r="H584" i="202"/>
  <c r="I584" i="202"/>
  <c r="J584" i="202"/>
  <c r="K584" i="202"/>
  <c r="L584" i="202"/>
  <c r="M584" i="202"/>
  <c r="N584" i="202"/>
  <c r="O584" i="202"/>
  <c r="P584" i="202"/>
  <c r="Q584" i="202"/>
  <c r="R584" i="202"/>
  <c r="S584" i="202"/>
  <c r="T584" i="202"/>
  <c r="U584" i="202"/>
  <c r="V584" i="202"/>
  <c r="W584" i="202"/>
  <c r="AA584" i="202"/>
  <c r="AB584" i="202"/>
  <c r="AC584" i="202"/>
  <c r="AD584" i="202"/>
  <c r="AE584" i="202"/>
  <c r="AF584" i="202"/>
  <c r="AG584" i="202"/>
  <c r="AH584" i="202"/>
  <c r="AI584" i="202"/>
  <c r="AJ584" i="202"/>
  <c r="AK584" i="202"/>
  <c r="AL584" i="202"/>
  <c r="AM584" i="202"/>
  <c r="AN584" i="202"/>
  <c r="AO584" i="202"/>
  <c r="AP584" i="202"/>
  <c r="AQ584" i="202"/>
  <c r="AR584" i="202"/>
  <c r="AS584" i="202"/>
  <c r="AT584" i="202"/>
  <c r="AU584" i="202"/>
  <c r="AV584" i="202"/>
  <c r="AW584" i="202"/>
  <c r="AX584" i="202"/>
  <c r="AY584" i="202"/>
  <c r="AZ584" i="202"/>
  <c r="BA584" i="202"/>
  <c r="BB584" i="202"/>
  <c r="BC584" i="202"/>
  <c r="BD584" i="202"/>
  <c r="BE584" i="202"/>
  <c r="BF584" i="202"/>
  <c r="BG584" i="202"/>
  <c r="BH584" i="202"/>
  <c r="BI584" i="202"/>
  <c r="BJ584" i="202"/>
  <c r="BK584" i="202"/>
  <c r="BL584" i="202"/>
  <c r="BM584" i="202"/>
  <c r="BN584" i="202"/>
  <c r="BO584" i="202"/>
  <c r="BP584" i="202"/>
  <c r="BQ584" i="202"/>
  <c r="BR584" i="202"/>
  <c r="BS584" i="202"/>
  <c r="A585" i="202"/>
  <c r="B585" i="202"/>
  <c r="C585" i="202"/>
  <c r="D585" i="202"/>
  <c r="E585" i="202"/>
  <c r="F585" i="202"/>
  <c r="G585" i="202"/>
  <c r="H585" i="202"/>
  <c r="I585" i="202"/>
  <c r="J585" i="202"/>
  <c r="K585" i="202"/>
  <c r="L585" i="202"/>
  <c r="M585" i="202"/>
  <c r="N585" i="202"/>
  <c r="O585" i="202"/>
  <c r="P585" i="202"/>
  <c r="Q585" i="202"/>
  <c r="R585" i="202"/>
  <c r="S585" i="202"/>
  <c r="T585" i="202"/>
  <c r="U585" i="202"/>
  <c r="V585" i="202"/>
  <c r="W585" i="202"/>
  <c r="AA585" i="202"/>
  <c r="AB585" i="202"/>
  <c r="AC585" i="202"/>
  <c r="AD585" i="202"/>
  <c r="AE585" i="202"/>
  <c r="AF585" i="202"/>
  <c r="AG585" i="202"/>
  <c r="AH585" i="202"/>
  <c r="AI585" i="202"/>
  <c r="AJ585" i="202"/>
  <c r="AK585" i="202"/>
  <c r="AL585" i="202"/>
  <c r="AM585" i="202"/>
  <c r="AN585" i="202"/>
  <c r="AO585" i="202"/>
  <c r="AP585" i="202"/>
  <c r="AQ585" i="202"/>
  <c r="AR585" i="202"/>
  <c r="AS585" i="202"/>
  <c r="AT585" i="202"/>
  <c r="AU585" i="202"/>
  <c r="AV585" i="202"/>
  <c r="AW585" i="202"/>
  <c r="AX585" i="202"/>
  <c r="AY585" i="202"/>
  <c r="AZ585" i="202"/>
  <c r="BA585" i="202"/>
  <c r="BB585" i="202"/>
  <c r="BC585" i="202"/>
  <c r="BD585" i="202"/>
  <c r="BE585" i="202"/>
  <c r="BF585" i="202"/>
  <c r="BG585" i="202"/>
  <c r="BH585" i="202"/>
  <c r="BI585" i="202"/>
  <c r="BJ585" i="202"/>
  <c r="BK585" i="202"/>
  <c r="BL585" i="202"/>
  <c r="BM585" i="202"/>
  <c r="BN585" i="202"/>
  <c r="BO585" i="202"/>
  <c r="BP585" i="202"/>
  <c r="BQ585" i="202"/>
  <c r="BR585" i="202"/>
  <c r="BS585" i="202"/>
  <c r="A586" i="202"/>
  <c r="B586" i="202"/>
  <c r="C586" i="202"/>
  <c r="D586" i="202"/>
  <c r="E586" i="202"/>
  <c r="F586" i="202"/>
  <c r="G586" i="202"/>
  <c r="H586" i="202"/>
  <c r="I586" i="202"/>
  <c r="J586" i="202"/>
  <c r="K586" i="202"/>
  <c r="L586" i="202"/>
  <c r="M586" i="202"/>
  <c r="N586" i="202"/>
  <c r="O586" i="202"/>
  <c r="P586" i="202"/>
  <c r="Q586" i="202"/>
  <c r="R586" i="202"/>
  <c r="S586" i="202"/>
  <c r="T586" i="202"/>
  <c r="U586" i="202"/>
  <c r="V586" i="202"/>
  <c r="W586" i="202"/>
  <c r="AA586" i="202"/>
  <c r="AB586" i="202"/>
  <c r="AC586" i="202"/>
  <c r="AD586" i="202"/>
  <c r="AE586" i="202"/>
  <c r="AF586" i="202"/>
  <c r="AG586" i="202"/>
  <c r="AH586" i="202"/>
  <c r="AI586" i="202"/>
  <c r="AJ586" i="202"/>
  <c r="AK586" i="202"/>
  <c r="AL586" i="202"/>
  <c r="AM586" i="202"/>
  <c r="AN586" i="202"/>
  <c r="AO586" i="202"/>
  <c r="AP586" i="202"/>
  <c r="AQ586" i="202"/>
  <c r="AR586" i="202"/>
  <c r="AS586" i="202"/>
  <c r="AT586" i="202"/>
  <c r="AU586" i="202"/>
  <c r="AV586" i="202"/>
  <c r="AW586" i="202"/>
  <c r="AX586" i="202"/>
  <c r="AY586" i="202"/>
  <c r="AZ586" i="202"/>
  <c r="BA586" i="202"/>
  <c r="BB586" i="202"/>
  <c r="BC586" i="202"/>
  <c r="BD586" i="202"/>
  <c r="BE586" i="202"/>
  <c r="BF586" i="202"/>
  <c r="BG586" i="202"/>
  <c r="BH586" i="202"/>
  <c r="BI586" i="202"/>
  <c r="BJ586" i="202"/>
  <c r="BK586" i="202"/>
  <c r="BL586" i="202"/>
  <c r="BM586" i="202"/>
  <c r="BN586" i="202"/>
  <c r="BO586" i="202"/>
  <c r="BP586" i="202"/>
  <c r="BQ586" i="202"/>
  <c r="BR586" i="202"/>
  <c r="BS586" i="202"/>
  <c r="A587" i="202"/>
  <c r="B587" i="202"/>
  <c r="C587" i="202"/>
  <c r="D587" i="202"/>
  <c r="E587" i="202"/>
  <c r="F587" i="202"/>
  <c r="G587" i="202"/>
  <c r="H587" i="202"/>
  <c r="I587" i="202"/>
  <c r="J587" i="202"/>
  <c r="K587" i="202"/>
  <c r="L587" i="202"/>
  <c r="M587" i="202"/>
  <c r="N587" i="202"/>
  <c r="O587" i="202"/>
  <c r="P587" i="202"/>
  <c r="Q587" i="202"/>
  <c r="R587" i="202"/>
  <c r="S587" i="202"/>
  <c r="T587" i="202"/>
  <c r="U587" i="202"/>
  <c r="V587" i="202"/>
  <c r="W587" i="202"/>
  <c r="AA587" i="202"/>
  <c r="AB587" i="202"/>
  <c r="AC587" i="202"/>
  <c r="AD587" i="202"/>
  <c r="AE587" i="202"/>
  <c r="AF587" i="202"/>
  <c r="AG587" i="202"/>
  <c r="AH587" i="202"/>
  <c r="AI587" i="202"/>
  <c r="AJ587" i="202"/>
  <c r="AK587" i="202"/>
  <c r="AL587" i="202"/>
  <c r="AM587" i="202"/>
  <c r="AN587" i="202"/>
  <c r="AO587" i="202"/>
  <c r="AP587" i="202"/>
  <c r="AQ587" i="202"/>
  <c r="AR587" i="202"/>
  <c r="AS587" i="202"/>
  <c r="AT587" i="202"/>
  <c r="AU587" i="202"/>
  <c r="AV587" i="202"/>
  <c r="AW587" i="202"/>
  <c r="AX587" i="202"/>
  <c r="AY587" i="202"/>
  <c r="AZ587" i="202"/>
  <c r="BA587" i="202"/>
  <c r="BB587" i="202"/>
  <c r="BC587" i="202"/>
  <c r="BD587" i="202"/>
  <c r="BE587" i="202"/>
  <c r="BF587" i="202"/>
  <c r="BG587" i="202"/>
  <c r="BH587" i="202"/>
  <c r="BI587" i="202"/>
  <c r="BJ587" i="202"/>
  <c r="BK587" i="202"/>
  <c r="BL587" i="202"/>
  <c r="BM587" i="202"/>
  <c r="BN587" i="202"/>
  <c r="BO587" i="202"/>
  <c r="BP587" i="202"/>
  <c r="BQ587" i="202"/>
  <c r="BR587" i="202"/>
  <c r="BS587" i="202"/>
  <c r="A588" i="202"/>
  <c r="B588" i="202"/>
  <c r="C588" i="202"/>
  <c r="D588" i="202"/>
  <c r="E588" i="202"/>
  <c r="F588" i="202"/>
  <c r="G588" i="202"/>
  <c r="H588" i="202"/>
  <c r="I588" i="202"/>
  <c r="J588" i="202"/>
  <c r="K588" i="202"/>
  <c r="L588" i="202"/>
  <c r="M588" i="202"/>
  <c r="N588" i="202"/>
  <c r="O588" i="202"/>
  <c r="P588" i="202"/>
  <c r="Q588" i="202"/>
  <c r="R588" i="202"/>
  <c r="S588" i="202"/>
  <c r="T588" i="202"/>
  <c r="U588" i="202"/>
  <c r="V588" i="202"/>
  <c r="W588" i="202"/>
  <c r="AA588" i="202"/>
  <c r="AB588" i="202"/>
  <c r="AC588" i="202"/>
  <c r="AD588" i="202"/>
  <c r="AE588" i="202"/>
  <c r="AF588" i="202"/>
  <c r="AG588" i="202"/>
  <c r="AH588" i="202"/>
  <c r="AI588" i="202"/>
  <c r="AJ588" i="202"/>
  <c r="AK588" i="202"/>
  <c r="AL588" i="202"/>
  <c r="AM588" i="202"/>
  <c r="AN588" i="202"/>
  <c r="AO588" i="202"/>
  <c r="AP588" i="202"/>
  <c r="AQ588" i="202"/>
  <c r="AR588" i="202"/>
  <c r="AS588" i="202"/>
  <c r="AT588" i="202"/>
  <c r="AU588" i="202"/>
  <c r="AV588" i="202"/>
  <c r="AW588" i="202"/>
  <c r="AX588" i="202"/>
  <c r="AY588" i="202"/>
  <c r="AZ588" i="202"/>
  <c r="BA588" i="202"/>
  <c r="BB588" i="202"/>
  <c r="BC588" i="202"/>
  <c r="BD588" i="202"/>
  <c r="BE588" i="202"/>
  <c r="BF588" i="202"/>
  <c r="BG588" i="202"/>
  <c r="BH588" i="202"/>
  <c r="BI588" i="202"/>
  <c r="BJ588" i="202"/>
  <c r="BK588" i="202"/>
  <c r="BL588" i="202"/>
  <c r="BM588" i="202"/>
  <c r="BN588" i="202"/>
  <c r="BO588" i="202"/>
  <c r="BP588" i="202"/>
  <c r="BQ588" i="202"/>
  <c r="BR588" i="202"/>
  <c r="BS588" i="202"/>
  <c r="A589" i="202"/>
  <c r="B589" i="202"/>
  <c r="C589" i="202"/>
  <c r="D589" i="202"/>
  <c r="E589" i="202"/>
  <c r="F589" i="202"/>
  <c r="G589" i="202"/>
  <c r="H589" i="202"/>
  <c r="I589" i="202"/>
  <c r="J589" i="202"/>
  <c r="K589" i="202"/>
  <c r="L589" i="202"/>
  <c r="M589" i="202"/>
  <c r="N589" i="202"/>
  <c r="O589" i="202"/>
  <c r="P589" i="202"/>
  <c r="Q589" i="202"/>
  <c r="R589" i="202"/>
  <c r="S589" i="202"/>
  <c r="T589" i="202"/>
  <c r="U589" i="202"/>
  <c r="V589" i="202"/>
  <c r="W589" i="202"/>
  <c r="AA589" i="202"/>
  <c r="AB589" i="202"/>
  <c r="AC589" i="202"/>
  <c r="AD589" i="202"/>
  <c r="AE589" i="202"/>
  <c r="AF589" i="202"/>
  <c r="AG589" i="202"/>
  <c r="AH589" i="202"/>
  <c r="AI589" i="202"/>
  <c r="AJ589" i="202"/>
  <c r="AK589" i="202"/>
  <c r="AL589" i="202"/>
  <c r="AM589" i="202"/>
  <c r="AN589" i="202"/>
  <c r="AO589" i="202"/>
  <c r="AP589" i="202"/>
  <c r="AQ589" i="202"/>
  <c r="AR589" i="202"/>
  <c r="AS589" i="202"/>
  <c r="AT589" i="202"/>
  <c r="AU589" i="202"/>
  <c r="AV589" i="202"/>
  <c r="AW589" i="202"/>
  <c r="AX589" i="202"/>
  <c r="AY589" i="202"/>
  <c r="AZ589" i="202"/>
  <c r="BA589" i="202"/>
  <c r="BB589" i="202"/>
  <c r="BC589" i="202"/>
  <c r="BD589" i="202"/>
  <c r="BE589" i="202"/>
  <c r="BF589" i="202"/>
  <c r="BG589" i="202"/>
  <c r="BH589" i="202"/>
  <c r="BI589" i="202"/>
  <c r="BJ589" i="202"/>
  <c r="BK589" i="202"/>
  <c r="BL589" i="202"/>
  <c r="BM589" i="202"/>
  <c r="BN589" i="202"/>
  <c r="BO589" i="202"/>
  <c r="BP589" i="202"/>
  <c r="BQ589" i="202"/>
  <c r="BR589" i="202"/>
  <c r="BS589" i="202"/>
  <c r="A590" i="202"/>
  <c r="B590" i="202"/>
  <c r="C590" i="202"/>
  <c r="D590" i="202"/>
  <c r="E590" i="202"/>
  <c r="F590" i="202"/>
  <c r="G590" i="202"/>
  <c r="H590" i="202"/>
  <c r="I590" i="202"/>
  <c r="J590" i="202"/>
  <c r="K590" i="202"/>
  <c r="L590" i="202"/>
  <c r="M590" i="202"/>
  <c r="N590" i="202"/>
  <c r="O590" i="202"/>
  <c r="P590" i="202"/>
  <c r="Q590" i="202"/>
  <c r="R590" i="202"/>
  <c r="S590" i="202"/>
  <c r="T590" i="202"/>
  <c r="U590" i="202"/>
  <c r="V590" i="202"/>
  <c r="W590" i="202"/>
  <c r="AA590" i="202"/>
  <c r="AB590" i="202"/>
  <c r="AC590" i="202"/>
  <c r="AD590" i="202"/>
  <c r="AE590" i="202"/>
  <c r="AF590" i="202"/>
  <c r="AG590" i="202"/>
  <c r="AH590" i="202"/>
  <c r="AI590" i="202"/>
  <c r="AJ590" i="202"/>
  <c r="AK590" i="202"/>
  <c r="AL590" i="202"/>
  <c r="AM590" i="202"/>
  <c r="AN590" i="202"/>
  <c r="AO590" i="202"/>
  <c r="AP590" i="202"/>
  <c r="AQ590" i="202"/>
  <c r="AR590" i="202"/>
  <c r="AS590" i="202"/>
  <c r="AT590" i="202"/>
  <c r="AU590" i="202"/>
  <c r="AV590" i="202"/>
  <c r="AW590" i="202"/>
  <c r="AX590" i="202"/>
  <c r="AY590" i="202"/>
  <c r="AZ590" i="202"/>
  <c r="BA590" i="202"/>
  <c r="BB590" i="202"/>
  <c r="BC590" i="202"/>
  <c r="BD590" i="202"/>
  <c r="BE590" i="202"/>
  <c r="BF590" i="202"/>
  <c r="BG590" i="202"/>
  <c r="BH590" i="202"/>
  <c r="BI590" i="202"/>
  <c r="BJ590" i="202"/>
  <c r="BK590" i="202"/>
  <c r="BL590" i="202"/>
  <c r="BM590" i="202"/>
  <c r="BN590" i="202"/>
  <c r="BO590" i="202"/>
  <c r="BP590" i="202"/>
  <c r="BQ590" i="202"/>
  <c r="BR590" i="202"/>
  <c r="BS590" i="202"/>
  <c r="A591" i="202"/>
  <c r="B591" i="202"/>
  <c r="C591" i="202"/>
  <c r="D591" i="202"/>
  <c r="E591" i="202"/>
  <c r="F591" i="202"/>
  <c r="G591" i="202"/>
  <c r="H591" i="202"/>
  <c r="I591" i="202"/>
  <c r="J591" i="202"/>
  <c r="K591" i="202"/>
  <c r="L591" i="202"/>
  <c r="M591" i="202"/>
  <c r="N591" i="202"/>
  <c r="O591" i="202"/>
  <c r="P591" i="202"/>
  <c r="Q591" i="202"/>
  <c r="R591" i="202"/>
  <c r="S591" i="202"/>
  <c r="T591" i="202"/>
  <c r="U591" i="202"/>
  <c r="V591" i="202"/>
  <c r="W591" i="202"/>
  <c r="AA591" i="202"/>
  <c r="AB591" i="202"/>
  <c r="AC591" i="202"/>
  <c r="AD591" i="202"/>
  <c r="AE591" i="202"/>
  <c r="AF591" i="202"/>
  <c r="AG591" i="202"/>
  <c r="AH591" i="202"/>
  <c r="AI591" i="202"/>
  <c r="AJ591" i="202"/>
  <c r="AK591" i="202"/>
  <c r="AL591" i="202"/>
  <c r="AM591" i="202"/>
  <c r="AN591" i="202"/>
  <c r="AO591" i="202"/>
  <c r="AP591" i="202"/>
  <c r="AQ591" i="202"/>
  <c r="AR591" i="202"/>
  <c r="AS591" i="202"/>
  <c r="AT591" i="202"/>
  <c r="AU591" i="202"/>
  <c r="AV591" i="202"/>
  <c r="AW591" i="202"/>
  <c r="AX591" i="202"/>
  <c r="AY591" i="202"/>
  <c r="AZ591" i="202"/>
  <c r="BA591" i="202"/>
  <c r="BB591" i="202"/>
  <c r="BC591" i="202"/>
  <c r="BD591" i="202"/>
  <c r="BE591" i="202"/>
  <c r="BF591" i="202"/>
  <c r="BG591" i="202"/>
  <c r="BH591" i="202"/>
  <c r="BI591" i="202"/>
  <c r="BJ591" i="202"/>
  <c r="BK591" i="202"/>
  <c r="BL591" i="202"/>
  <c r="BM591" i="202"/>
  <c r="BN591" i="202"/>
  <c r="BO591" i="202"/>
  <c r="BP591" i="202"/>
  <c r="BQ591" i="202"/>
  <c r="BR591" i="202"/>
  <c r="BS591" i="202"/>
  <c r="A592" i="202"/>
  <c r="B592" i="202"/>
  <c r="C592" i="202"/>
  <c r="D592" i="202"/>
  <c r="E592" i="202"/>
  <c r="F592" i="202"/>
  <c r="G592" i="202"/>
  <c r="H592" i="202"/>
  <c r="I592" i="202"/>
  <c r="J592" i="202"/>
  <c r="K592" i="202"/>
  <c r="L592" i="202"/>
  <c r="M592" i="202"/>
  <c r="N592" i="202"/>
  <c r="O592" i="202"/>
  <c r="P592" i="202"/>
  <c r="Q592" i="202"/>
  <c r="R592" i="202"/>
  <c r="S592" i="202"/>
  <c r="T592" i="202"/>
  <c r="U592" i="202"/>
  <c r="V592" i="202"/>
  <c r="W592" i="202"/>
  <c r="AA592" i="202"/>
  <c r="AB592" i="202"/>
  <c r="AC592" i="202"/>
  <c r="AD592" i="202"/>
  <c r="AE592" i="202"/>
  <c r="AF592" i="202"/>
  <c r="AG592" i="202"/>
  <c r="AH592" i="202"/>
  <c r="AI592" i="202"/>
  <c r="AJ592" i="202"/>
  <c r="AK592" i="202"/>
  <c r="AL592" i="202"/>
  <c r="AM592" i="202"/>
  <c r="AN592" i="202"/>
  <c r="AO592" i="202"/>
  <c r="AP592" i="202"/>
  <c r="AQ592" i="202"/>
  <c r="AR592" i="202"/>
  <c r="AS592" i="202"/>
  <c r="AT592" i="202"/>
  <c r="AU592" i="202"/>
  <c r="AV592" i="202"/>
  <c r="AW592" i="202"/>
  <c r="AX592" i="202"/>
  <c r="AY592" i="202"/>
  <c r="AZ592" i="202"/>
  <c r="BA592" i="202"/>
  <c r="BB592" i="202"/>
  <c r="BC592" i="202"/>
  <c r="BD592" i="202"/>
  <c r="BE592" i="202"/>
  <c r="BF592" i="202"/>
  <c r="BG592" i="202"/>
  <c r="BH592" i="202"/>
  <c r="BI592" i="202"/>
  <c r="BJ592" i="202"/>
  <c r="BK592" i="202"/>
  <c r="BL592" i="202"/>
  <c r="BM592" i="202"/>
  <c r="BN592" i="202"/>
  <c r="BO592" i="202"/>
  <c r="BP592" i="202"/>
  <c r="BQ592" i="202"/>
  <c r="BR592" i="202"/>
  <c r="BS592" i="202"/>
  <c r="A593" i="202"/>
  <c r="B593" i="202"/>
  <c r="C593" i="202"/>
  <c r="D593" i="202"/>
  <c r="E593" i="202"/>
  <c r="F593" i="202"/>
  <c r="G593" i="202"/>
  <c r="H593" i="202"/>
  <c r="I593" i="202"/>
  <c r="J593" i="202"/>
  <c r="K593" i="202"/>
  <c r="L593" i="202"/>
  <c r="M593" i="202"/>
  <c r="N593" i="202"/>
  <c r="O593" i="202"/>
  <c r="P593" i="202"/>
  <c r="Q593" i="202"/>
  <c r="R593" i="202"/>
  <c r="S593" i="202"/>
  <c r="T593" i="202"/>
  <c r="U593" i="202"/>
  <c r="V593" i="202"/>
  <c r="W593" i="202"/>
  <c r="AA593" i="202"/>
  <c r="AB593" i="202"/>
  <c r="AC593" i="202"/>
  <c r="AD593" i="202"/>
  <c r="AE593" i="202"/>
  <c r="AF593" i="202"/>
  <c r="AG593" i="202"/>
  <c r="AH593" i="202"/>
  <c r="AI593" i="202"/>
  <c r="AJ593" i="202"/>
  <c r="AK593" i="202"/>
  <c r="AL593" i="202"/>
  <c r="AM593" i="202"/>
  <c r="AN593" i="202"/>
  <c r="AO593" i="202"/>
  <c r="AP593" i="202"/>
  <c r="AQ593" i="202"/>
  <c r="AR593" i="202"/>
  <c r="AS593" i="202"/>
  <c r="AT593" i="202"/>
  <c r="AU593" i="202"/>
  <c r="AV593" i="202"/>
  <c r="AW593" i="202"/>
  <c r="AX593" i="202"/>
  <c r="AY593" i="202"/>
  <c r="AZ593" i="202"/>
  <c r="BA593" i="202"/>
  <c r="BB593" i="202"/>
  <c r="BC593" i="202"/>
  <c r="BD593" i="202"/>
  <c r="BE593" i="202"/>
  <c r="BF593" i="202"/>
  <c r="BG593" i="202"/>
  <c r="BH593" i="202"/>
  <c r="BI593" i="202"/>
  <c r="BJ593" i="202"/>
  <c r="BK593" i="202"/>
  <c r="BL593" i="202"/>
  <c r="BM593" i="202"/>
  <c r="BN593" i="202"/>
  <c r="BO593" i="202"/>
  <c r="BP593" i="202"/>
  <c r="BQ593" i="202"/>
  <c r="BR593" i="202"/>
  <c r="BS593" i="202"/>
  <c r="A594" i="202"/>
  <c r="B594" i="202"/>
  <c r="C594" i="202"/>
  <c r="D594" i="202"/>
  <c r="E594" i="202"/>
  <c r="F594" i="202"/>
  <c r="G594" i="202"/>
  <c r="H594" i="202"/>
  <c r="I594" i="202"/>
  <c r="J594" i="202"/>
  <c r="K594" i="202"/>
  <c r="L594" i="202"/>
  <c r="M594" i="202"/>
  <c r="N594" i="202"/>
  <c r="O594" i="202"/>
  <c r="P594" i="202"/>
  <c r="Q594" i="202"/>
  <c r="R594" i="202"/>
  <c r="S594" i="202"/>
  <c r="T594" i="202"/>
  <c r="U594" i="202"/>
  <c r="V594" i="202"/>
  <c r="W594" i="202"/>
  <c r="AA594" i="202"/>
  <c r="AB594" i="202"/>
  <c r="AC594" i="202"/>
  <c r="AD594" i="202"/>
  <c r="AE594" i="202"/>
  <c r="AF594" i="202"/>
  <c r="AG594" i="202"/>
  <c r="AH594" i="202"/>
  <c r="AI594" i="202"/>
  <c r="AJ594" i="202"/>
  <c r="AK594" i="202"/>
  <c r="AL594" i="202"/>
  <c r="AM594" i="202"/>
  <c r="AN594" i="202"/>
  <c r="AO594" i="202"/>
  <c r="AP594" i="202"/>
  <c r="AQ594" i="202"/>
  <c r="AR594" i="202"/>
  <c r="AS594" i="202"/>
  <c r="AT594" i="202"/>
  <c r="AU594" i="202"/>
  <c r="AV594" i="202"/>
  <c r="AW594" i="202"/>
  <c r="AX594" i="202"/>
  <c r="AY594" i="202"/>
  <c r="AZ594" i="202"/>
  <c r="BA594" i="202"/>
  <c r="BB594" i="202"/>
  <c r="BC594" i="202"/>
  <c r="BD594" i="202"/>
  <c r="BE594" i="202"/>
  <c r="BF594" i="202"/>
  <c r="BG594" i="202"/>
  <c r="BH594" i="202"/>
  <c r="BI594" i="202"/>
  <c r="BJ594" i="202"/>
  <c r="BK594" i="202"/>
  <c r="BL594" i="202"/>
  <c r="BM594" i="202"/>
  <c r="BN594" i="202"/>
  <c r="BO594" i="202"/>
  <c r="BP594" i="202"/>
  <c r="BQ594" i="202"/>
  <c r="BR594" i="202"/>
  <c r="BS594" i="202"/>
  <c r="A595" i="202"/>
  <c r="B595" i="202"/>
  <c r="C595" i="202"/>
  <c r="D595" i="202"/>
  <c r="E595" i="202"/>
  <c r="F595" i="202"/>
  <c r="G595" i="202"/>
  <c r="H595" i="202"/>
  <c r="I595" i="202"/>
  <c r="J595" i="202"/>
  <c r="K595" i="202"/>
  <c r="L595" i="202"/>
  <c r="M595" i="202"/>
  <c r="N595" i="202"/>
  <c r="O595" i="202"/>
  <c r="P595" i="202"/>
  <c r="Q595" i="202"/>
  <c r="R595" i="202"/>
  <c r="S595" i="202"/>
  <c r="T595" i="202"/>
  <c r="U595" i="202"/>
  <c r="V595" i="202"/>
  <c r="W595" i="202"/>
  <c r="AA595" i="202"/>
  <c r="AB595" i="202"/>
  <c r="AC595" i="202"/>
  <c r="AD595" i="202"/>
  <c r="AE595" i="202"/>
  <c r="AF595" i="202"/>
  <c r="AG595" i="202"/>
  <c r="AH595" i="202"/>
  <c r="AI595" i="202"/>
  <c r="AJ595" i="202"/>
  <c r="AK595" i="202"/>
  <c r="AL595" i="202"/>
  <c r="AM595" i="202"/>
  <c r="AN595" i="202"/>
  <c r="AO595" i="202"/>
  <c r="AP595" i="202"/>
  <c r="AQ595" i="202"/>
  <c r="AR595" i="202"/>
  <c r="AS595" i="202"/>
  <c r="AT595" i="202"/>
  <c r="AU595" i="202"/>
  <c r="AV595" i="202"/>
  <c r="AW595" i="202"/>
  <c r="AX595" i="202"/>
  <c r="AY595" i="202"/>
  <c r="AZ595" i="202"/>
  <c r="BA595" i="202"/>
  <c r="BB595" i="202"/>
  <c r="BC595" i="202"/>
  <c r="BD595" i="202"/>
  <c r="BE595" i="202"/>
  <c r="BF595" i="202"/>
  <c r="BG595" i="202"/>
  <c r="BH595" i="202"/>
  <c r="BI595" i="202"/>
  <c r="BJ595" i="202"/>
  <c r="BK595" i="202"/>
  <c r="BL595" i="202"/>
  <c r="BM595" i="202"/>
  <c r="BN595" i="202"/>
  <c r="BO595" i="202"/>
  <c r="BP595" i="202"/>
  <c r="BQ595" i="202"/>
  <c r="BR595" i="202"/>
  <c r="BS595" i="202"/>
  <c r="A596" i="202"/>
  <c r="B596" i="202"/>
  <c r="C596" i="202"/>
  <c r="D596" i="202"/>
  <c r="E596" i="202"/>
  <c r="F596" i="202"/>
  <c r="G596" i="202"/>
  <c r="H596" i="202"/>
  <c r="I596" i="202"/>
  <c r="J596" i="202"/>
  <c r="K596" i="202"/>
  <c r="L596" i="202"/>
  <c r="M596" i="202"/>
  <c r="N596" i="202"/>
  <c r="O596" i="202"/>
  <c r="P596" i="202"/>
  <c r="Q596" i="202"/>
  <c r="R596" i="202"/>
  <c r="S596" i="202"/>
  <c r="T596" i="202"/>
  <c r="U596" i="202"/>
  <c r="V596" i="202"/>
  <c r="W596" i="202"/>
  <c r="AA596" i="202"/>
  <c r="AB596" i="202"/>
  <c r="AC596" i="202"/>
  <c r="AD596" i="202"/>
  <c r="AE596" i="202"/>
  <c r="AF596" i="202"/>
  <c r="AG596" i="202"/>
  <c r="AH596" i="202"/>
  <c r="AI596" i="202"/>
  <c r="AJ596" i="202"/>
  <c r="AK596" i="202"/>
  <c r="AL596" i="202"/>
  <c r="AM596" i="202"/>
  <c r="AN596" i="202"/>
  <c r="AO596" i="202"/>
  <c r="AP596" i="202"/>
  <c r="AQ596" i="202"/>
  <c r="AR596" i="202"/>
  <c r="AS596" i="202"/>
  <c r="AT596" i="202"/>
  <c r="AU596" i="202"/>
  <c r="AV596" i="202"/>
  <c r="AW596" i="202"/>
  <c r="AX596" i="202"/>
  <c r="AY596" i="202"/>
  <c r="AZ596" i="202"/>
  <c r="BA596" i="202"/>
  <c r="BB596" i="202"/>
  <c r="BC596" i="202"/>
  <c r="BD596" i="202"/>
  <c r="BE596" i="202"/>
  <c r="BF596" i="202"/>
  <c r="BG596" i="202"/>
  <c r="BH596" i="202"/>
  <c r="BI596" i="202"/>
  <c r="BJ596" i="202"/>
  <c r="BK596" i="202"/>
  <c r="BL596" i="202"/>
  <c r="BM596" i="202"/>
  <c r="BN596" i="202"/>
  <c r="BO596" i="202"/>
  <c r="BP596" i="202"/>
  <c r="BQ596" i="202"/>
  <c r="BR596" i="202"/>
  <c r="BS596" i="202"/>
  <c r="A597" i="202"/>
  <c r="B597" i="202"/>
  <c r="C597" i="202"/>
  <c r="D597" i="202"/>
  <c r="E597" i="202"/>
  <c r="F597" i="202"/>
  <c r="G597" i="202"/>
  <c r="H597" i="202"/>
  <c r="I597" i="202"/>
  <c r="J597" i="202"/>
  <c r="K597" i="202"/>
  <c r="L597" i="202"/>
  <c r="M597" i="202"/>
  <c r="N597" i="202"/>
  <c r="O597" i="202"/>
  <c r="P597" i="202"/>
  <c r="Q597" i="202"/>
  <c r="R597" i="202"/>
  <c r="S597" i="202"/>
  <c r="T597" i="202"/>
  <c r="U597" i="202"/>
  <c r="V597" i="202"/>
  <c r="W597" i="202"/>
  <c r="AA597" i="202"/>
  <c r="AB597" i="202"/>
  <c r="AC597" i="202"/>
  <c r="AD597" i="202"/>
  <c r="AE597" i="202"/>
  <c r="AF597" i="202"/>
  <c r="AG597" i="202"/>
  <c r="AH597" i="202"/>
  <c r="AI597" i="202"/>
  <c r="AJ597" i="202"/>
  <c r="AK597" i="202"/>
  <c r="AL597" i="202"/>
  <c r="AM597" i="202"/>
  <c r="AN597" i="202"/>
  <c r="AO597" i="202"/>
  <c r="AP597" i="202"/>
  <c r="AQ597" i="202"/>
  <c r="AR597" i="202"/>
  <c r="AS597" i="202"/>
  <c r="AT597" i="202"/>
  <c r="AU597" i="202"/>
  <c r="AV597" i="202"/>
  <c r="AW597" i="202"/>
  <c r="AX597" i="202"/>
  <c r="AY597" i="202"/>
  <c r="AZ597" i="202"/>
  <c r="BA597" i="202"/>
  <c r="BB597" i="202"/>
  <c r="BC597" i="202"/>
  <c r="BD597" i="202"/>
  <c r="BE597" i="202"/>
  <c r="BF597" i="202"/>
  <c r="BG597" i="202"/>
  <c r="BH597" i="202"/>
  <c r="BI597" i="202"/>
  <c r="BJ597" i="202"/>
  <c r="BK597" i="202"/>
  <c r="BL597" i="202"/>
  <c r="BM597" i="202"/>
  <c r="BN597" i="202"/>
  <c r="BO597" i="202"/>
  <c r="BP597" i="202"/>
  <c r="BQ597" i="202"/>
  <c r="BR597" i="202"/>
  <c r="BS597" i="202"/>
  <c r="A598" i="202"/>
  <c r="B598" i="202"/>
  <c r="C598" i="202"/>
  <c r="D598" i="202"/>
  <c r="E598" i="202"/>
  <c r="F598" i="202"/>
  <c r="G598" i="202"/>
  <c r="H598" i="202"/>
  <c r="I598" i="202"/>
  <c r="J598" i="202"/>
  <c r="K598" i="202"/>
  <c r="L598" i="202"/>
  <c r="M598" i="202"/>
  <c r="N598" i="202"/>
  <c r="O598" i="202"/>
  <c r="P598" i="202"/>
  <c r="Q598" i="202"/>
  <c r="R598" i="202"/>
  <c r="S598" i="202"/>
  <c r="T598" i="202"/>
  <c r="U598" i="202"/>
  <c r="V598" i="202"/>
  <c r="W598" i="202"/>
  <c r="AA598" i="202"/>
  <c r="AB598" i="202"/>
  <c r="AC598" i="202"/>
  <c r="AD598" i="202"/>
  <c r="AE598" i="202"/>
  <c r="AF598" i="202"/>
  <c r="AG598" i="202"/>
  <c r="AH598" i="202"/>
  <c r="AI598" i="202"/>
  <c r="AJ598" i="202"/>
  <c r="AK598" i="202"/>
  <c r="AL598" i="202"/>
  <c r="AM598" i="202"/>
  <c r="AN598" i="202"/>
  <c r="AO598" i="202"/>
  <c r="AP598" i="202"/>
  <c r="AQ598" i="202"/>
  <c r="AR598" i="202"/>
  <c r="AS598" i="202"/>
  <c r="AT598" i="202"/>
  <c r="AU598" i="202"/>
  <c r="AV598" i="202"/>
  <c r="AW598" i="202"/>
  <c r="AX598" i="202"/>
  <c r="AY598" i="202"/>
  <c r="AZ598" i="202"/>
  <c r="BA598" i="202"/>
  <c r="BB598" i="202"/>
  <c r="BC598" i="202"/>
  <c r="BD598" i="202"/>
  <c r="BE598" i="202"/>
  <c r="BF598" i="202"/>
  <c r="BG598" i="202"/>
  <c r="BH598" i="202"/>
  <c r="BI598" i="202"/>
  <c r="BJ598" i="202"/>
  <c r="BK598" i="202"/>
  <c r="BL598" i="202"/>
  <c r="BM598" i="202"/>
  <c r="BN598" i="202"/>
  <c r="BO598" i="202"/>
  <c r="BP598" i="202"/>
  <c r="BQ598" i="202"/>
  <c r="BR598" i="202"/>
  <c r="BS598" i="202"/>
  <c r="A599" i="202"/>
  <c r="B599" i="202"/>
  <c r="C599" i="202"/>
  <c r="D599" i="202"/>
  <c r="E599" i="202"/>
  <c r="F599" i="202"/>
  <c r="G599" i="202"/>
  <c r="H599" i="202"/>
  <c r="I599" i="202"/>
  <c r="J599" i="202"/>
  <c r="K599" i="202"/>
  <c r="L599" i="202"/>
  <c r="M599" i="202"/>
  <c r="N599" i="202"/>
  <c r="O599" i="202"/>
  <c r="P599" i="202"/>
  <c r="Q599" i="202"/>
  <c r="R599" i="202"/>
  <c r="S599" i="202"/>
  <c r="T599" i="202"/>
  <c r="U599" i="202"/>
  <c r="V599" i="202"/>
  <c r="W599" i="202"/>
  <c r="AA599" i="202"/>
  <c r="AB599" i="202"/>
  <c r="AC599" i="202"/>
  <c r="AD599" i="202"/>
  <c r="AE599" i="202"/>
  <c r="AF599" i="202"/>
  <c r="AG599" i="202"/>
  <c r="AH599" i="202"/>
  <c r="AI599" i="202"/>
  <c r="AJ599" i="202"/>
  <c r="AK599" i="202"/>
  <c r="AL599" i="202"/>
  <c r="AM599" i="202"/>
  <c r="AN599" i="202"/>
  <c r="AO599" i="202"/>
  <c r="AP599" i="202"/>
  <c r="AQ599" i="202"/>
  <c r="AR599" i="202"/>
  <c r="AS599" i="202"/>
  <c r="AT599" i="202"/>
  <c r="AU599" i="202"/>
  <c r="AV599" i="202"/>
  <c r="AW599" i="202"/>
  <c r="AX599" i="202"/>
  <c r="AY599" i="202"/>
  <c r="AZ599" i="202"/>
  <c r="BA599" i="202"/>
  <c r="BB599" i="202"/>
  <c r="BC599" i="202"/>
  <c r="BD599" i="202"/>
  <c r="BE599" i="202"/>
  <c r="BF599" i="202"/>
  <c r="BG599" i="202"/>
  <c r="BH599" i="202"/>
  <c r="BI599" i="202"/>
  <c r="BJ599" i="202"/>
  <c r="BK599" i="202"/>
  <c r="BL599" i="202"/>
  <c r="BM599" i="202"/>
  <c r="BN599" i="202"/>
  <c r="BO599" i="202"/>
  <c r="BP599" i="202"/>
  <c r="BQ599" i="202"/>
  <c r="BR599" i="202"/>
  <c r="BS599" i="202"/>
  <c r="A600" i="202"/>
  <c r="B600" i="202"/>
  <c r="C600" i="202"/>
  <c r="D600" i="202"/>
  <c r="E600" i="202"/>
  <c r="F600" i="202"/>
  <c r="G600" i="202"/>
  <c r="H600" i="202"/>
  <c r="I600" i="202"/>
  <c r="J600" i="202"/>
  <c r="K600" i="202"/>
  <c r="L600" i="202"/>
  <c r="M600" i="202"/>
  <c r="N600" i="202"/>
  <c r="O600" i="202"/>
  <c r="P600" i="202"/>
  <c r="Q600" i="202"/>
  <c r="R600" i="202"/>
  <c r="S600" i="202"/>
  <c r="T600" i="202"/>
  <c r="U600" i="202"/>
  <c r="V600" i="202"/>
  <c r="W600" i="202"/>
  <c r="AA600" i="202"/>
  <c r="AB600" i="202"/>
  <c r="AC600" i="202"/>
  <c r="AD600" i="202"/>
  <c r="AE600" i="202"/>
  <c r="AF600" i="202"/>
  <c r="AG600" i="202"/>
  <c r="AH600" i="202"/>
  <c r="AI600" i="202"/>
  <c r="AJ600" i="202"/>
  <c r="AK600" i="202"/>
  <c r="AL600" i="202"/>
  <c r="AM600" i="202"/>
  <c r="AN600" i="202"/>
  <c r="AO600" i="202"/>
  <c r="AP600" i="202"/>
  <c r="AQ600" i="202"/>
  <c r="AR600" i="202"/>
  <c r="AS600" i="202"/>
  <c r="AT600" i="202"/>
  <c r="AU600" i="202"/>
  <c r="AV600" i="202"/>
  <c r="AW600" i="202"/>
  <c r="AX600" i="202"/>
  <c r="AY600" i="202"/>
  <c r="AZ600" i="202"/>
  <c r="BA600" i="202"/>
  <c r="BB600" i="202"/>
  <c r="BC600" i="202"/>
  <c r="BD600" i="202"/>
  <c r="BE600" i="202"/>
  <c r="BF600" i="202"/>
  <c r="BG600" i="202"/>
  <c r="BH600" i="202"/>
  <c r="BI600" i="202"/>
  <c r="BJ600" i="202"/>
  <c r="BK600" i="202"/>
  <c r="BL600" i="202"/>
  <c r="BM600" i="202"/>
  <c r="BN600" i="202"/>
  <c r="BO600" i="202"/>
  <c r="BP600" i="202"/>
  <c r="BQ600" i="202"/>
  <c r="BR600" i="202"/>
  <c r="BS600" i="202"/>
  <c r="A601" i="202"/>
  <c r="B601" i="202"/>
  <c r="C601" i="202"/>
  <c r="D601" i="202"/>
  <c r="E601" i="202"/>
  <c r="F601" i="202"/>
  <c r="G601" i="202"/>
  <c r="H601" i="202"/>
  <c r="I601" i="202"/>
  <c r="J601" i="202"/>
  <c r="K601" i="202"/>
  <c r="L601" i="202"/>
  <c r="M601" i="202"/>
  <c r="N601" i="202"/>
  <c r="O601" i="202"/>
  <c r="P601" i="202"/>
  <c r="Q601" i="202"/>
  <c r="R601" i="202"/>
  <c r="S601" i="202"/>
  <c r="T601" i="202"/>
  <c r="U601" i="202"/>
  <c r="V601" i="202"/>
  <c r="W601" i="202"/>
  <c r="AA601" i="202"/>
  <c r="AB601" i="202"/>
  <c r="AC601" i="202"/>
  <c r="AD601" i="202"/>
  <c r="AE601" i="202"/>
  <c r="AF601" i="202"/>
  <c r="AG601" i="202"/>
  <c r="AH601" i="202"/>
  <c r="AI601" i="202"/>
  <c r="AJ601" i="202"/>
  <c r="AK601" i="202"/>
  <c r="AL601" i="202"/>
  <c r="AM601" i="202"/>
  <c r="AN601" i="202"/>
  <c r="AO601" i="202"/>
  <c r="AP601" i="202"/>
  <c r="AQ601" i="202"/>
  <c r="AR601" i="202"/>
  <c r="AS601" i="202"/>
  <c r="AT601" i="202"/>
  <c r="AU601" i="202"/>
  <c r="AV601" i="202"/>
  <c r="AW601" i="202"/>
  <c r="AX601" i="202"/>
  <c r="AY601" i="202"/>
  <c r="AZ601" i="202"/>
  <c r="BA601" i="202"/>
  <c r="BB601" i="202"/>
  <c r="BC601" i="202"/>
  <c r="BD601" i="202"/>
  <c r="BE601" i="202"/>
  <c r="BF601" i="202"/>
  <c r="BG601" i="202"/>
  <c r="BH601" i="202"/>
  <c r="BI601" i="202"/>
  <c r="BJ601" i="202"/>
  <c r="BK601" i="202"/>
  <c r="BL601" i="202"/>
  <c r="BM601" i="202"/>
  <c r="BN601" i="202"/>
  <c r="BO601" i="202"/>
  <c r="BP601" i="202"/>
  <c r="BQ601" i="202"/>
  <c r="BR601" i="202"/>
  <c r="BS601" i="202"/>
  <c r="A602" i="202"/>
  <c r="B602" i="202"/>
  <c r="C602" i="202"/>
  <c r="D602" i="202"/>
  <c r="E602" i="202"/>
  <c r="F602" i="202"/>
  <c r="G602" i="202"/>
  <c r="H602" i="202"/>
  <c r="I602" i="202"/>
  <c r="J602" i="202"/>
  <c r="K602" i="202"/>
  <c r="L602" i="202"/>
  <c r="M602" i="202"/>
  <c r="N602" i="202"/>
  <c r="O602" i="202"/>
  <c r="P602" i="202"/>
  <c r="Q602" i="202"/>
  <c r="R602" i="202"/>
  <c r="S602" i="202"/>
  <c r="T602" i="202"/>
  <c r="U602" i="202"/>
  <c r="V602" i="202"/>
  <c r="W602" i="202"/>
  <c r="AA602" i="202"/>
  <c r="AB602" i="202"/>
  <c r="AC602" i="202"/>
  <c r="AD602" i="202"/>
  <c r="AE602" i="202"/>
  <c r="AF602" i="202"/>
  <c r="AG602" i="202"/>
  <c r="AH602" i="202"/>
  <c r="AI602" i="202"/>
  <c r="AJ602" i="202"/>
  <c r="AK602" i="202"/>
  <c r="AL602" i="202"/>
  <c r="AM602" i="202"/>
  <c r="AN602" i="202"/>
  <c r="AO602" i="202"/>
  <c r="AP602" i="202"/>
  <c r="AQ602" i="202"/>
  <c r="AR602" i="202"/>
  <c r="AS602" i="202"/>
  <c r="AT602" i="202"/>
  <c r="AU602" i="202"/>
  <c r="AV602" i="202"/>
  <c r="AW602" i="202"/>
  <c r="AX602" i="202"/>
  <c r="AY602" i="202"/>
  <c r="AZ602" i="202"/>
  <c r="BA602" i="202"/>
  <c r="BB602" i="202"/>
  <c r="BC602" i="202"/>
  <c r="BD602" i="202"/>
  <c r="BE602" i="202"/>
  <c r="BF602" i="202"/>
  <c r="BG602" i="202"/>
  <c r="BH602" i="202"/>
  <c r="BI602" i="202"/>
  <c r="BJ602" i="202"/>
  <c r="BK602" i="202"/>
  <c r="BL602" i="202"/>
  <c r="BM602" i="202"/>
  <c r="BN602" i="202"/>
  <c r="BO602" i="202"/>
  <c r="BP602" i="202"/>
  <c r="BQ602" i="202"/>
  <c r="BR602" i="202"/>
  <c r="BS602" i="202"/>
  <c r="A603" i="202"/>
  <c r="B603" i="202"/>
  <c r="C603" i="202"/>
  <c r="D603" i="202"/>
  <c r="E603" i="202"/>
  <c r="F603" i="202"/>
  <c r="G603" i="202"/>
  <c r="H603" i="202"/>
  <c r="I603" i="202"/>
  <c r="J603" i="202"/>
  <c r="K603" i="202"/>
  <c r="L603" i="202"/>
  <c r="M603" i="202"/>
  <c r="N603" i="202"/>
  <c r="O603" i="202"/>
  <c r="P603" i="202"/>
  <c r="Q603" i="202"/>
  <c r="R603" i="202"/>
  <c r="S603" i="202"/>
  <c r="T603" i="202"/>
  <c r="U603" i="202"/>
  <c r="V603" i="202"/>
  <c r="W603" i="202"/>
  <c r="AA603" i="202"/>
  <c r="AB603" i="202"/>
  <c r="AC603" i="202"/>
  <c r="AD603" i="202"/>
  <c r="AE603" i="202"/>
  <c r="AF603" i="202"/>
  <c r="AG603" i="202"/>
  <c r="AH603" i="202"/>
  <c r="AI603" i="202"/>
  <c r="AJ603" i="202"/>
  <c r="AK603" i="202"/>
  <c r="AL603" i="202"/>
  <c r="AM603" i="202"/>
  <c r="AN603" i="202"/>
  <c r="AO603" i="202"/>
  <c r="AP603" i="202"/>
  <c r="AQ603" i="202"/>
  <c r="AR603" i="202"/>
  <c r="AS603" i="202"/>
  <c r="AT603" i="202"/>
  <c r="AU603" i="202"/>
  <c r="AV603" i="202"/>
  <c r="AW603" i="202"/>
  <c r="AX603" i="202"/>
  <c r="AY603" i="202"/>
  <c r="AZ603" i="202"/>
  <c r="BA603" i="202"/>
  <c r="BB603" i="202"/>
  <c r="BC603" i="202"/>
  <c r="BD603" i="202"/>
  <c r="BE603" i="202"/>
  <c r="BF603" i="202"/>
  <c r="BG603" i="202"/>
  <c r="BH603" i="202"/>
  <c r="BI603" i="202"/>
  <c r="BJ603" i="202"/>
  <c r="BK603" i="202"/>
  <c r="BL603" i="202"/>
  <c r="BM603" i="202"/>
  <c r="BN603" i="202"/>
  <c r="BO603" i="202"/>
  <c r="BP603" i="202"/>
  <c r="BQ603" i="202"/>
  <c r="BR603" i="202"/>
  <c r="BS603" i="202"/>
  <c r="A604" i="202"/>
  <c r="B604" i="202"/>
  <c r="C604" i="202"/>
  <c r="D604" i="202"/>
  <c r="E604" i="202"/>
  <c r="F604" i="202"/>
  <c r="G604" i="202"/>
  <c r="H604" i="202"/>
  <c r="I604" i="202"/>
  <c r="J604" i="202"/>
  <c r="K604" i="202"/>
  <c r="L604" i="202"/>
  <c r="M604" i="202"/>
  <c r="N604" i="202"/>
  <c r="O604" i="202"/>
  <c r="P604" i="202"/>
  <c r="Q604" i="202"/>
  <c r="R604" i="202"/>
  <c r="S604" i="202"/>
  <c r="T604" i="202"/>
  <c r="U604" i="202"/>
  <c r="V604" i="202"/>
  <c r="W604" i="202"/>
  <c r="AA604" i="202"/>
  <c r="AB604" i="202"/>
  <c r="AC604" i="202"/>
  <c r="AD604" i="202"/>
  <c r="AE604" i="202"/>
  <c r="AF604" i="202"/>
  <c r="AG604" i="202"/>
  <c r="AH604" i="202"/>
  <c r="AI604" i="202"/>
  <c r="AJ604" i="202"/>
  <c r="AK604" i="202"/>
  <c r="AL604" i="202"/>
  <c r="AM604" i="202"/>
  <c r="AN604" i="202"/>
  <c r="AO604" i="202"/>
  <c r="AP604" i="202"/>
  <c r="AQ604" i="202"/>
  <c r="AR604" i="202"/>
  <c r="AS604" i="202"/>
  <c r="AT604" i="202"/>
  <c r="AU604" i="202"/>
  <c r="AV604" i="202"/>
  <c r="AW604" i="202"/>
  <c r="AX604" i="202"/>
  <c r="AY604" i="202"/>
  <c r="AZ604" i="202"/>
  <c r="BA604" i="202"/>
  <c r="BB604" i="202"/>
  <c r="BC604" i="202"/>
  <c r="BD604" i="202"/>
  <c r="BE604" i="202"/>
  <c r="BF604" i="202"/>
  <c r="BG604" i="202"/>
  <c r="BH604" i="202"/>
  <c r="BI604" i="202"/>
  <c r="BJ604" i="202"/>
  <c r="BK604" i="202"/>
  <c r="BL604" i="202"/>
  <c r="BM604" i="202"/>
  <c r="BN604" i="202"/>
  <c r="BO604" i="202"/>
  <c r="BP604" i="202"/>
  <c r="BQ604" i="202"/>
  <c r="BR604" i="202"/>
  <c r="BS604" i="202"/>
  <c r="A605" i="202"/>
  <c r="B605" i="202"/>
  <c r="C605" i="202"/>
  <c r="D605" i="202"/>
  <c r="E605" i="202"/>
  <c r="F605" i="202"/>
  <c r="G605" i="202"/>
  <c r="H605" i="202"/>
  <c r="I605" i="202"/>
  <c r="J605" i="202"/>
  <c r="K605" i="202"/>
  <c r="L605" i="202"/>
  <c r="M605" i="202"/>
  <c r="N605" i="202"/>
  <c r="O605" i="202"/>
  <c r="P605" i="202"/>
  <c r="Q605" i="202"/>
  <c r="R605" i="202"/>
  <c r="S605" i="202"/>
  <c r="T605" i="202"/>
  <c r="U605" i="202"/>
  <c r="V605" i="202"/>
  <c r="W605" i="202"/>
  <c r="AA605" i="202"/>
  <c r="AB605" i="202"/>
  <c r="AC605" i="202"/>
  <c r="AD605" i="202"/>
  <c r="AE605" i="202"/>
  <c r="AF605" i="202"/>
  <c r="AG605" i="202"/>
  <c r="AH605" i="202"/>
  <c r="AI605" i="202"/>
  <c r="AJ605" i="202"/>
  <c r="AK605" i="202"/>
  <c r="AL605" i="202"/>
  <c r="AM605" i="202"/>
  <c r="AN605" i="202"/>
  <c r="AO605" i="202"/>
  <c r="AP605" i="202"/>
  <c r="AQ605" i="202"/>
  <c r="AR605" i="202"/>
  <c r="AS605" i="202"/>
  <c r="AT605" i="202"/>
  <c r="AU605" i="202"/>
  <c r="AV605" i="202"/>
  <c r="AW605" i="202"/>
  <c r="AX605" i="202"/>
  <c r="AY605" i="202"/>
  <c r="AZ605" i="202"/>
  <c r="BA605" i="202"/>
  <c r="BB605" i="202"/>
  <c r="BC605" i="202"/>
  <c r="BD605" i="202"/>
  <c r="BE605" i="202"/>
  <c r="BF605" i="202"/>
  <c r="BG605" i="202"/>
  <c r="BH605" i="202"/>
  <c r="BI605" i="202"/>
  <c r="BJ605" i="202"/>
  <c r="BK605" i="202"/>
  <c r="BL605" i="202"/>
  <c r="BM605" i="202"/>
  <c r="BN605" i="202"/>
  <c r="BO605" i="202"/>
  <c r="BP605" i="202"/>
  <c r="BQ605" i="202"/>
  <c r="BR605" i="202"/>
  <c r="BS605" i="202"/>
  <c r="A606" i="202"/>
  <c r="B606" i="202"/>
  <c r="C606" i="202"/>
  <c r="D606" i="202"/>
  <c r="E606" i="202"/>
  <c r="F606" i="202"/>
  <c r="G606" i="202"/>
  <c r="H606" i="202"/>
  <c r="I606" i="202"/>
  <c r="J606" i="202"/>
  <c r="K606" i="202"/>
  <c r="L606" i="202"/>
  <c r="M606" i="202"/>
  <c r="N606" i="202"/>
  <c r="O606" i="202"/>
  <c r="P606" i="202"/>
  <c r="Q606" i="202"/>
  <c r="R606" i="202"/>
  <c r="S606" i="202"/>
  <c r="T606" i="202"/>
  <c r="U606" i="202"/>
  <c r="V606" i="202"/>
  <c r="W606" i="202"/>
  <c r="AA606" i="202"/>
  <c r="AB606" i="202"/>
  <c r="AC606" i="202"/>
  <c r="AD606" i="202"/>
  <c r="AE606" i="202"/>
  <c r="AF606" i="202"/>
  <c r="AG606" i="202"/>
  <c r="AH606" i="202"/>
  <c r="AI606" i="202"/>
  <c r="AJ606" i="202"/>
  <c r="AK606" i="202"/>
  <c r="AL606" i="202"/>
  <c r="AM606" i="202"/>
  <c r="AN606" i="202"/>
  <c r="AO606" i="202"/>
  <c r="AP606" i="202"/>
  <c r="AQ606" i="202"/>
  <c r="AR606" i="202"/>
  <c r="AS606" i="202"/>
  <c r="AT606" i="202"/>
  <c r="AU606" i="202"/>
  <c r="AV606" i="202"/>
  <c r="AW606" i="202"/>
  <c r="AX606" i="202"/>
  <c r="AY606" i="202"/>
  <c r="AZ606" i="202"/>
  <c r="BA606" i="202"/>
  <c r="BB606" i="202"/>
  <c r="BC606" i="202"/>
  <c r="BD606" i="202"/>
  <c r="BE606" i="202"/>
  <c r="BF606" i="202"/>
  <c r="BG606" i="202"/>
  <c r="BH606" i="202"/>
  <c r="BI606" i="202"/>
  <c r="BJ606" i="202"/>
  <c r="BK606" i="202"/>
  <c r="BL606" i="202"/>
  <c r="BM606" i="202"/>
  <c r="BN606" i="202"/>
  <c r="BO606" i="202"/>
  <c r="BP606" i="202"/>
  <c r="BQ606" i="202"/>
  <c r="BR606" i="202"/>
  <c r="BS606" i="202"/>
  <c r="A607" i="202"/>
  <c r="B607" i="202"/>
  <c r="C607" i="202"/>
  <c r="D607" i="202"/>
  <c r="E607" i="202"/>
  <c r="F607" i="202"/>
  <c r="G607" i="202"/>
  <c r="H607" i="202"/>
  <c r="I607" i="202"/>
  <c r="J607" i="202"/>
  <c r="K607" i="202"/>
  <c r="L607" i="202"/>
  <c r="M607" i="202"/>
  <c r="N607" i="202"/>
  <c r="O607" i="202"/>
  <c r="P607" i="202"/>
  <c r="Q607" i="202"/>
  <c r="R607" i="202"/>
  <c r="S607" i="202"/>
  <c r="T607" i="202"/>
  <c r="U607" i="202"/>
  <c r="V607" i="202"/>
  <c r="W607" i="202"/>
  <c r="AA607" i="202"/>
  <c r="AB607" i="202"/>
  <c r="AC607" i="202"/>
  <c r="AD607" i="202"/>
  <c r="AE607" i="202"/>
  <c r="AF607" i="202"/>
  <c r="AG607" i="202"/>
  <c r="AH607" i="202"/>
  <c r="AI607" i="202"/>
  <c r="AJ607" i="202"/>
  <c r="AK607" i="202"/>
  <c r="AL607" i="202"/>
  <c r="AM607" i="202"/>
  <c r="AN607" i="202"/>
  <c r="AO607" i="202"/>
  <c r="AP607" i="202"/>
  <c r="AQ607" i="202"/>
  <c r="AR607" i="202"/>
  <c r="AS607" i="202"/>
  <c r="AT607" i="202"/>
  <c r="AU607" i="202"/>
  <c r="AV607" i="202"/>
  <c r="AW607" i="202"/>
  <c r="AX607" i="202"/>
  <c r="AY607" i="202"/>
  <c r="AZ607" i="202"/>
  <c r="BA607" i="202"/>
  <c r="BB607" i="202"/>
  <c r="BC607" i="202"/>
  <c r="BD607" i="202"/>
  <c r="BE607" i="202"/>
  <c r="BF607" i="202"/>
  <c r="BG607" i="202"/>
  <c r="BH607" i="202"/>
  <c r="BI607" i="202"/>
  <c r="BJ607" i="202"/>
  <c r="BK607" i="202"/>
  <c r="BL607" i="202"/>
  <c r="BM607" i="202"/>
  <c r="BN607" i="202"/>
  <c r="BO607" i="202"/>
  <c r="BP607" i="202"/>
  <c r="BQ607" i="202"/>
  <c r="BR607" i="202"/>
  <c r="BS607" i="202"/>
  <c r="A608" i="202"/>
  <c r="B608" i="202"/>
  <c r="C608" i="202"/>
  <c r="D608" i="202"/>
  <c r="E608" i="202"/>
  <c r="F608" i="202"/>
  <c r="G608" i="202"/>
  <c r="H608" i="202"/>
  <c r="I608" i="202"/>
  <c r="J608" i="202"/>
  <c r="K608" i="202"/>
  <c r="L608" i="202"/>
  <c r="M608" i="202"/>
  <c r="N608" i="202"/>
  <c r="O608" i="202"/>
  <c r="P608" i="202"/>
  <c r="Q608" i="202"/>
  <c r="R608" i="202"/>
  <c r="S608" i="202"/>
  <c r="T608" i="202"/>
  <c r="U608" i="202"/>
  <c r="V608" i="202"/>
  <c r="W608" i="202"/>
  <c r="AA608" i="202"/>
  <c r="AB608" i="202"/>
  <c r="AC608" i="202"/>
  <c r="AD608" i="202"/>
  <c r="AE608" i="202"/>
  <c r="AF608" i="202"/>
  <c r="AG608" i="202"/>
  <c r="AH608" i="202"/>
  <c r="AI608" i="202"/>
  <c r="AJ608" i="202"/>
  <c r="AK608" i="202"/>
  <c r="AL608" i="202"/>
  <c r="AM608" i="202"/>
  <c r="AN608" i="202"/>
  <c r="AO608" i="202"/>
  <c r="AP608" i="202"/>
  <c r="AQ608" i="202"/>
  <c r="AR608" i="202"/>
  <c r="AS608" i="202"/>
  <c r="AT608" i="202"/>
  <c r="AU608" i="202"/>
  <c r="AV608" i="202"/>
  <c r="AW608" i="202"/>
  <c r="AX608" i="202"/>
  <c r="AY608" i="202"/>
  <c r="AZ608" i="202"/>
  <c r="BA608" i="202"/>
  <c r="BB608" i="202"/>
  <c r="BC608" i="202"/>
  <c r="BD608" i="202"/>
  <c r="BE608" i="202"/>
  <c r="BF608" i="202"/>
  <c r="BG608" i="202"/>
  <c r="BH608" i="202"/>
  <c r="BI608" i="202"/>
  <c r="BJ608" i="202"/>
  <c r="BK608" i="202"/>
  <c r="BL608" i="202"/>
  <c r="BM608" i="202"/>
  <c r="BN608" i="202"/>
  <c r="BO608" i="202"/>
  <c r="BP608" i="202"/>
  <c r="BQ608" i="202"/>
  <c r="BR608" i="202"/>
  <c r="BS608" i="202"/>
  <c r="A609" i="202"/>
  <c r="B609" i="202"/>
  <c r="C609" i="202"/>
  <c r="D609" i="202"/>
  <c r="E609" i="202"/>
  <c r="F609" i="202"/>
  <c r="G609" i="202"/>
  <c r="H609" i="202"/>
  <c r="I609" i="202"/>
  <c r="J609" i="202"/>
  <c r="K609" i="202"/>
  <c r="L609" i="202"/>
  <c r="M609" i="202"/>
  <c r="N609" i="202"/>
  <c r="O609" i="202"/>
  <c r="P609" i="202"/>
  <c r="Q609" i="202"/>
  <c r="R609" i="202"/>
  <c r="S609" i="202"/>
  <c r="T609" i="202"/>
  <c r="U609" i="202"/>
  <c r="V609" i="202"/>
  <c r="W609" i="202"/>
  <c r="AA609" i="202"/>
  <c r="AB609" i="202"/>
  <c r="AC609" i="202"/>
  <c r="AD609" i="202"/>
  <c r="AE609" i="202"/>
  <c r="AF609" i="202"/>
  <c r="AG609" i="202"/>
  <c r="AH609" i="202"/>
  <c r="AI609" i="202"/>
  <c r="AJ609" i="202"/>
  <c r="AK609" i="202"/>
  <c r="AL609" i="202"/>
  <c r="AM609" i="202"/>
  <c r="AN609" i="202"/>
  <c r="AO609" i="202"/>
  <c r="AP609" i="202"/>
  <c r="AQ609" i="202"/>
  <c r="AR609" i="202"/>
  <c r="AS609" i="202"/>
  <c r="AT609" i="202"/>
  <c r="AU609" i="202"/>
  <c r="AV609" i="202"/>
  <c r="AW609" i="202"/>
  <c r="AX609" i="202"/>
  <c r="AY609" i="202"/>
  <c r="AZ609" i="202"/>
  <c r="BA609" i="202"/>
  <c r="BB609" i="202"/>
  <c r="BC609" i="202"/>
  <c r="BD609" i="202"/>
  <c r="BE609" i="202"/>
  <c r="BF609" i="202"/>
  <c r="BG609" i="202"/>
  <c r="BH609" i="202"/>
  <c r="BI609" i="202"/>
  <c r="BJ609" i="202"/>
  <c r="BK609" i="202"/>
  <c r="BL609" i="202"/>
  <c r="BM609" i="202"/>
  <c r="BN609" i="202"/>
  <c r="BO609" i="202"/>
  <c r="BP609" i="202"/>
  <c r="BQ609" i="202"/>
  <c r="BR609" i="202"/>
  <c r="BS609" i="202"/>
  <c r="A610" i="202"/>
  <c r="B610" i="202"/>
  <c r="C610" i="202"/>
  <c r="D610" i="202"/>
  <c r="E610" i="202"/>
  <c r="F610" i="202"/>
  <c r="G610" i="202"/>
  <c r="H610" i="202"/>
  <c r="I610" i="202"/>
  <c r="J610" i="202"/>
  <c r="K610" i="202"/>
  <c r="L610" i="202"/>
  <c r="M610" i="202"/>
  <c r="N610" i="202"/>
  <c r="O610" i="202"/>
  <c r="P610" i="202"/>
  <c r="Q610" i="202"/>
  <c r="R610" i="202"/>
  <c r="S610" i="202"/>
  <c r="T610" i="202"/>
  <c r="U610" i="202"/>
  <c r="V610" i="202"/>
  <c r="W610" i="202"/>
  <c r="AA610" i="202"/>
  <c r="AB610" i="202"/>
  <c r="AC610" i="202"/>
  <c r="AD610" i="202"/>
  <c r="AE610" i="202"/>
  <c r="AF610" i="202"/>
  <c r="AG610" i="202"/>
  <c r="AH610" i="202"/>
  <c r="AI610" i="202"/>
  <c r="AJ610" i="202"/>
  <c r="AK610" i="202"/>
  <c r="AL610" i="202"/>
  <c r="AM610" i="202"/>
  <c r="AN610" i="202"/>
  <c r="AO610" i="202"/>
  <c r="AP610" i="202"/>
  <c r="AQ610" i="202"/>
  <c r="AR610" i="202"/>
  <c r="AS610" i="202"/>
  <c r="AT610" i="202"/>
  <c r="AU610" i="202"/>
  <c r="AV610" i="202"/>
  <c r="AW610" i="202"/>
  <c r="AX610" i="202"/>
  <c r="AY610" i="202"/>
  <c r="AZ610" i="202"/>
  <c r="BA610" i="202"/>
  <c r="BB610" i="202"/>
  <c r="BC610" i="202"/>
  <c r="BD610" i="202"/>
  <c r="BE610" i="202"/>
  <c r="BF610" i="202"/>
  <c r="BG610" i="202"/>
  <c r="BH610" i="202"/>
  <c r="BI610" i="202"/>
  <c r="BJ610" i="202"/>
  <c r="BK610" i="202"/>
  <c r="BL610" i="202"/>
  <c r="BM610" i="202"/>
  <c r="BN610" i="202"/>
  <c r="BO610" i="202"/>
  <c r="BP610" i="202"/>
  <c r="BQ610" i="202"/>
  <c r="BR610" i="202"/>
  <c r="BS610" i="202"/>
  <c r="A611" i="202"/>
  <c r="B611" i="202"/>
  <c r="C611" i="202"/>
  <c r="D611" i="202"/>
  <c r="E611" i="202"/>
  <c r="F611" i="202"/>
  <c r="G611" i="202"/>
  <c r="H611" i="202"/>
  <c r="I611" i="202"/>
  <c r="J611" i="202"/>
  <c r="K611" i="202"/>
  <c r="L611" i="202"/>
  <c r="M611" i="202"/>
  <c r="N611" i="202"/>
  <c r="O611" i="202"/>
  <c r="P611" i="202"/>
  <c r="Q611" i="202"/>
  <c r="R611" i="202"/>
  <c r="S611" i="202"/>
  <c r="T611" i="202"/>
  <c r="U611" i="202"/>
  <c r="V611" i="202"/>
  <c r="W611" i="202"/>
  <c r="AA611" i="202"/>
  <c r="AB611" i="202"/>
  <c r="AC611" i="202"/>
  <c r="AD611" i="202"/>
  <c r="AE611" i="202"/>
  <c r="AF611" i="202"/>
  <c r="AG611" i="202"/>
  <c r="AH611" i="202"/>
  <c r="AI611" i="202"/>
  <c r="AJ611" i="202"/>
  <c r="AK611" i="202"/>
  <c r="AL611" i="202"/>
  <c r="AM611" i="202"/>
  <c r="AN611" i="202"/>
  <c r="AO611" i="202"/>
  <c r="AP611" i="202"/>
  <c r="AQ611" i="202"/>
  <c r="AR611" i="202"/>
  <c r="AS611" i="202"/>
  <c r="AT611" i="202"/>
  <c r="AU611" i="202"/>
  <c r="AV611" i="202"/>
  <c r="AW611" i="202"/>
  <c r="AX611" i="202"/>
  <c r="AY611" i="202"/>
  <c r="AZ611" i="202"/>
  <c r="BA611" i="202"/>
  <c r="BB611" i="202"/>
  <c r="BC611" i="202"/>
  <c r="BD611" i="202"/>
  <c r="BE611" i="202"/>
  <c r="BF611" i="202"/>
  <c r="BG611" i="202"/>
  <c r="BH611" i="202"/>
  <c r="BI611" i="202"/>
  <c r="BJ611" i="202"/>
  <c r="BK611" i="202"/>
  <c r="BL611" i="202"/>
  <c r="BM611" i="202"/>
  <c r="BN611" i="202"/>
  <c r="BO611" i="202"/>
  <c r="BP611" i="202"/>
  <c r="BQ611" i="202"/>
  <c r="BR611" i="202"/>
  <c r="BS611" i="202"/>
  <c r="A612" i="202"/>
  <c r="B612" i="202"/>
  <c r="C612" i="202"/>
  <c r="D612" i="202"/>
  <c r="E612" i="202"/>
  <c r="F612" i="202"/>
  <c r="G612" i="202"/>
  <c r="H612" i="202"/>
  <c r="I612" i="202"/>
  <c r="J612" i="202"/>
  <c r="K612" i="202"/>
  <c r="L612" i="202"/>
  <c r="M612" i="202"/>
  <c r="N612" i="202"/>
  <c r="O612" i="202"/>
  <c r="P612" i="202"/>
  <c r="Q612" i="202"/>
  <c r="R612" i="202"/>
  <c r="S612" i="202"/>
  <c r="T612" i="202"/>
  <c r="U612" i="202"/>
  <c r="V612" i="202"/>
  <c r="W612" i="202"/>
  <c r="AA612" i="202"/>
  <c r="AB612" i="202"/>
  <c r="AC612" i="202"/>
  <c r="AD612" i="202"/>
  <c r="AE612" i="202"/>
  <c r="AF612" i="202"/>
  <c r="AG612" i="202"/>
  <c r="AH612" i="202"/>
  <c r="AI612" i="202"/>
  <c r="AJ612" i="202"/>
  <c r="AK612" i="202"/>
  <c r="AL612" i="202"/>
  <c r="AM612" i="202"/>
  <c r="AN612" i="202"/>
  <c r="AO612" i="202"/>
  <c r="AP612" i="202"/>
  <c r="AQ612" i="202"/>
  <c r="AR612" i="202"/>
  <c r="AS612" i="202"/>
  <c r="AT612" i="202"/>
  <c r="AU612" i="202"/>
  <c r="AV612" i="202"/>
  <c r="AW612" i="202"/>
  <c r="AX612" i="202"/>
  <c r="AY612" i="202"/>
  <c r="AZ612" i="202"/>
  <c r="BA612" i="202"/>
  <c r="BB612" i="202"/>
  <c r="BC612" i="202"/>
  <c r="BD612" i="202"/>
  <c r="BE612" i="202"/>
  <c r="BF612" i="202"/>
  <c r="BG612" i="202"/>
  <c r="BH612" i="202"/>
  <c r="BI612" i="202"/>
  <c r="BJ612" i="202"/>
  <c r="BK612" i="202"/>
  <c r="BL612" i="202"/>
  <c r="BM612" i="202"/>
  <c r="BN612" i="202"/>
  <c r="BO612" i="202"/>
  <c r="BP612" i="202"/>
  <c r="BQ612" i="202"/>
  <c r="BR612" i="202"/>
  <c r="BS612" i="202"/>
  <c r="A613" i="202"/>
  <c r="B613" i="202"/>
  <c r="C613" i="202"/>
  <c r="D613" i="202"/>
  <c r="E613" i="202"/>
  <c r="F613" i="202"/>
  <c r="G613" i="202"/>
  <c r="H613" i="202"/>
  <c r="I613" i="202"/>
  <c r="J613" i="202"/>
  <c r="K613" i="202"/>
  <c r="L613" i="202"/>
  <c r="M613" i="202"/>
  <c r="N613" i="202"/>
  <c r="O613" i="202"/>
  <c r="P613" i="202"/>
  <c r="Q613" i="202"/>
  <c r="R613" i="202"/>
  <c r="S613" i="202"/>
  <c r="T613" i="202"/>
  <c r="U613" i="202"/>
  <c r="V613" i="202"/>
  <c r="W613" i="202"/>
  <c r="AA613" i="202"/>
  <c r="AB613" i="202"/>
  <c r="AC613" i="202"/>
  <c r="AD613" i="202"/>
  <c r="AE613" i="202"/>
  <c r="AF613" i="202"/>
  <c r="AG613" i="202"/>
  <c r="AH613" i="202"/>
  <c r="AI613" i="202"/>
  <c r="AJ613" i="202"/>
  <c r="AK613" i="202"/>
  <c r="AL613" i="202"/>
  <c r="AM613" i="202"/>
  <c r="AN613" i="202"/>
  <c r="AO613" i="202"/>
  <c r="AP613" i="202"/>
  <c r="AQ613" i="202"/>
  <c r="AR613" i="202"/>
  <c r="AS613" i="202"/>
  <c r="AT613" i="202"/>
  <c r="AU613" i="202"/>
  <c r="AV613" i="202"/>
  <c r="AW613" i="202"/>
  <c r="AX613" i="202"/>
  <c r="AY613" i="202"/>
  <c r="AZ613" i="202"/>
  <c r="BA613" i="202"/>
  <c r="BB613" i="202"/>
  <c r="BC613" i="202"/>
  <c r="BD613" i="202"/>
  <c r="BE613" i="202"/>
  <c r="BF613" i="202"/>
  <c r="BG613" i="202"/>
  <c r="BH613" i="202"/>
  <c r="BI613" i="202"/>
  <c r="BJ613" i="202"/>
  <c r="BK613" i="202"/>
  <c r="BL613" i="202"/>
  <c r="BM613" i="202"/>
  <c r="BN613" i="202"/>
  <c r="BO613" i="202"/>
  <c r="BP613" i="202"/>
  <c r="BQ613" i="202"/>
  <c r="BR613" i="202"/>
  <c r="BS613" i="202"/>
  <c r="A614" i="202"/>
  <c r="B614" i="202"/>
  <c r="C614" i="202"/>
  <c r="D614" i="202"/>
  <c r="E614" i="202"/>
  <c r="F614" i="202"/>
  <c r="G614" i="202"/>
  <c r="H614" i="202"/>
  <c r="I614" i="202"/>
  <c r="J614" i="202"/>
  <c r="K614" i="202"/>
  <c r="L614" i="202"/>
  <c r="M614" i="202"/>
  <c r="N614" i="202"/>
  <c r="O614" i="202"/>
  <c r="P614" i="202"/>
  <c r="Q614" i="202"/>
  <c r="R614" i="202"/>
  <c r="S614" i="202"/>
  <c r="T614" i="202"/>
  <c r="U614" i="202"/>
  <c r="V614" i="202"/>
  <c r="W614" i="202"/>
  <c r="AA614" i="202"/>
  <c r="AB614" i="202"/>
  <c r="AC614" i="202"/>
  <c r="AD614" i="202"/>
  <c r="AE614" i="202"/>
  <c r="AF614" i="202"/>
  <c r="AG614" i="202"/>
  <c r="AH614" i="202"/>
  <c r="AI614" i="202"/>
  <c r="AJ614" i="202"/>
  <c r="AK614" i="202"/>
  <c r="AL614" i="202"/>
  <c r="AM614" i="202"/>
  <c r="AN614" i="202"/>
  <c r="AO614" i="202"/>
  <c r="AP614" i="202"/>
  <c r="AQ614" i="202"/>
  <c r="AR614" i="202"/>
  <c r="AS614" i="202"/>
  <c r="AT614" i="202"/>
  <c r="AU614" i="202"/>
  <c r="AV614" i="202"/>
  <c r="AW614" i="202"/>
  <c r="AX614" i="202"/>
  <c r="AY614" i="202"/>
  <c r="AZ614" i="202"/>
  <c r="BA614" i="202"/>
  <c r="BB614" i="202"/>
  <c r="BC614" i="202"/>
  <c r="BD614" i="202"/>
  <c r="BE614" i="202"/>
  <c r="BF614" i="202"/>
  <c r="BG614" i="202"/>
  <c r="BH614" i="202"/>
  <c r="BI614" i="202"/>
  <c r="BJ614" i="202"/>
  <c r="BK614" i="202"/>
  <c r="BL614" i="202"/>
  <c r="BM614" i="202"/>
  <c r="BN614" i="202"/>
  <c r="BO614" i="202"/>
  <c r="BP614" i="202"/>
  <c r="BQ614" i="202"/>
  <c r="BR614" i="202"/>
  <c r="BS614" i="202"/>
  <c r="A615" i="202"/>
  <c r="B615" i="202"/>
  <c r="C615" i="202"/>
  <c r="D615" i="202"/>
  <c r="E615" i="202"/>
  <c r="F615" i="202"/>
  <c r="G615" i="202"/>
  <c r="H615" i="202"/>
  <c r="I615" i="202"/>
  <c r="J615" i="202"/>
  <c r="K615" i="202"/>
  <c r="L615" i="202"/>
  <c r="M615" i="202"/>
  <c r="N615" i="202"/>
  <c r="O615" i="202"/>
  <c r="P615" i="202"/>
  <c r="Q615" i="202"/>
  <c r="R615" i="202"/>
  <c r="S615" i="202"/>
  <c r="T615" i="202"/>
  <c r="U615" i="202"/>
  <c r="V615" i="202"/>
  <c r="W615" i="202"/>
  <c r="AA615" i="202"/>
  <c r="AB615" i="202"/>
  <c r="AC615" i="202"/>
  <c r="AD615" i="202"/>
  <c r="AE615" i="202"/>
  <c r="AF615" i="202"/>
  <c r="AG615" i="202"/>
  <c r="AH615" i="202"/>
  <c r="AI615" i="202"/>
  <c r="AJ615" i="202"/>
  <c r="AK615" i="202"/>
  <c r="AL615" i="202"/>
  <c r="AM615" i="202"/>
  <c r="AN615" i="202"/>
  <c r="AO615" i="202"/>
  <c r="AP615" i="202"/>
  <c r="AQ615" i="202"/>
  <c r="AR615" i="202"/>
  <c r="AS615" i="202"/>
  <c r="AT615" i="202"/>
  <c r="AU615" i="202"/>
  <c r="AV615" i="202"/>
  <c r="AW615" i="202"/>
  <c r="AX615" i="202"/>
  <c r="AY615" i="202"/>
  <c r="AZ615" i="202"/>
  <c r="BA615" i="202"/>
  <c r="BB615" i="202"/>
  <c r="BC615" i="202"/>
  <c r="BD615" i="202"/>
  <c r="BE615" i="202"/>
  <c r="BF615" i="202"/>
  <c r="BG615" i="202"/>
  <c r="BH615" i="202"/>
  <c r="BI615" i="202"/>
  <c r="BJ615" i="202"/>
  <c r="BK615" i="202"/>
  <c r="BL615" i="202"/>
  <c r="BM615" i="202"/>
  <c r="BN615" i="202"/>
  <c r="BO615" i="202"/>
  <c r="BP615" i="202"/>
  <c r="BQ615" i="202"/>
  <c r="BR615" i="202"/>
  <c r="BS615" i="202"/>
  <c r="A616" i="202"/>
  <c r="B616" i="202"/>
  <c r="C616" i="202"/>
  <c r="D616" i="202"/>
  <c r="E616" i="202"/>
  <c r="F616" i="202"/>
  <c r="G616" i="202"/>
  <c r="H616" i="202"/>
  <c r="I616" i="202"/>
  <c r="J616" i="202"/>
  <c r="K616" i="202"/>
  <c r="L616" i="202"/>
  <c r="M616" i="202"/>
  <c r="N616" i="202"/>
  <c r="O616" i="202"/>
  <c r="P616" i="202"/>
  <c r="Q616" i="202"/>
  <c r="R616" i="202"/>
  <c r="S616" i="202"/>
  <c r="T616" i="202"/>
  <c r="U616" i="202"/>
  <c r="V616" i="202"/>
  <c r="W616" i="202"/>
  <c r="AA616" i="202"/>
  <c r="AB616" i="202"/>
  <c r="AC616" i="202"/>
  <c r="AD616" i="202"/>
  <c r="AE616" i="202"/>
  <c r="AF616" i="202"/>
  <c r="AG616" i="202"/>
  <c r="AH616" i="202"/>
  <c r="AI616" i="202"/>
  <c r="AJ616" i="202"/>
  <c r="AK616" i="202"/>
  <c r="AL616" i="202"/>
  <c r="AM616" i="202"/>
  <c r="AN616" i="202"/>
  <c r="AO616" i="202"/>
  <c r="AP616" i="202"/>
  <c r="AQ616" i="202"/>
  <c r="AR616" i="202"/>
  <c r="AS616" i="202"/>
  <c r="AT616" i="202"/>
  <c r="AU616" i="202"/>
  <c r="AV616" i="202"/>
  <c r="AW616" i="202"/>
  <c r="AX616" i="202"/>
  <c r="AY616" i="202"/>
  <c r="AZ616" i="202"/>
  <c r="BA616" i="202"/>
  <c r="BB616" i="202"/>
  <c r="BC616" i="202"/>
  <c r="BD616" i="202"/>
  <c r="BE616" i="202"/>
  <c r="BF616" i="202"/>
  <c r="BG616" i="202"/>
  <c r="BH616" i="202"/>
  <c r="BI616" i="202"/>
  <c r="BJ616" i="202"/>
  <c r="BK616" i="202"/>
  <c r="BL616" i="202"/>
  <c r="BM616" i="202"/>
  <c r="BN616" i="202"/>
  <c r="BO616" i="202"/>
  <c r="BP616" i="202"/>
  <c r="BQ616" i="202"/>
  <c r="BR616" i="202"/>
  <c r="BS616" i="202"/>
  <c r="A617" i="202"/>
  <c r="B617" i="202"/>
  <c r="C617" i="202"/>
  <c r="D617" i="202"/>
  <c r="E617" i="202"/>
  <c r="F617" i="202"/>
  <c r="G617" i="202"/>
  <c r="H617" i="202"/>
  <c r="I617" i="202"/>
  <c r="J617" i="202"/>
  <c r="K617" i="202"/>
  <c r="L617" i="202"/>
  <c r="M617" i="202"/>
  <c r="N617" i="202"/>
  <c r="O617" i="202"/>
  <c r="P617" i="202"/>
  <c r="Q617" i="202"/>
  <c r="R617" i="202"/>
  <c r="S617" i="202"/>
  <c r="T617" i="202"/>
  <c r="U617" i="202"/>
  <c r="V617" i="202"/>
  <c r="W617" i="202"/>
  <c r="AA617" i="202"/>
  <c r="AB617" i="202"/>
  <c r="AC617" i="202"/>
  <c r="AD617" i="202"/>
  <c r="AE617" i="202"/>
  <c r="AF617" i="202"/>
  <c r="AG617" i="202"/>
  <c r="AH617" i="202"/>
  <c r="AI617" i="202"/>
  <c r="AJ617" i="202"/>
  <c r="AK617" i="202"/>
  <c r="AL617" i="202"/>
  <c r="AM617" i="202"/>
  <c r="AN617" i="202"/>
  <c r="AO617" i="202"/>
  <c r="AP617" i="202"/>
  <c r="AQ617" i="202"/>
  <c r="AR617" i="202"/>
  <c r="AS617" i="202"/>
  <c r="AT617" i="202"/>
  <c r="AU617" i="202"/>
  <c r="AV617" i="202"/>
  <c r="AW617" i="202"/>
  <c r="AX617" i="202"/>
  <c r="AY617" i="202"/>
  <c r="AZ617" i="202"/>
  <c r="BA617" i="202"/>
  <c r="BB617" i="202"/>
  <c r="BC617" i="202"/>
  <c r="BD617" i="202"/>
  <c r="BE617" i="202"/>
  <c r="BF617" i="202"/>
  <c r="BG617" i="202"/>
  <c r="BH617" i="202"/>
  <c r="BI617" i="202"/>
  <c r="BJ617" i="202"/>
  <c r="BK617" i="202"/>
  <c r="BL617" i="202"/>
  <c r="BM617" i="202"/>
  <c r="BN617" i="202"/>
  <c r="BO617" i="202"/>
  <c r="BP617" i="202"/>
  <c r="BQ617" i="202"/>
  <c r="BR617" i="202"/>
  <c r="BS617" i="202"/>
  <c r="A618" i="202"/>
  <c r="B618" i="202"/>
  <c r="C618" i="202"/>
  <c r="D618" i="202"/>
  <c r="E618" i="202"/>
  <c r="F618" i="202"/>
  <c r="G618" i="202"/>
  <c r="H618" i="202"/>
  <c r="I618" i="202"/>
  <c r="J618" i="202"/>
  <c r="K618" i="202"/>
  <c r="L618" i="202"/>
  <c r="M618" i="202"/>
  <c r="N618" i="202"/>
  <c r="O618" i="202"/>
  <c r="P618" i="202"/>
  <c r="Q618" i="202"/>
  <c r="R618" i="202"/>
  <c r="S618" i="202"/>
  <c r="T618" i="202"/>
  <c r="U618" i="202"/>
  <c r="V618" i="202"/>
  <c r="W618" i="202"/>
  <c r="AA618" i="202"/>
  <c r="AB618" i="202"/>
  <c r="AC618" i="202"/>
  <c r="AD618" i="202"/>
  <c r="AE618" i="202"/>
  <c r="AF618" i="202"/>
  <c r="AG618" i="202"/>
  <c r="AH618" i="202"/>
  <c r="AI618" i="202"/>
  <c r="AJ618" i="202"/>
  <c r="AK618" i="202"/>
  <c r="AL618" i="202"/>
  <c r="AM618" i="202"/>
  <c r="AN618" i="202"/>
  <c r="AO618" i="202"/>
  <c r="AP618" i="202"/>
  <c r="AQ618" i="202"/>
  <c r="AR618" i="202"/>
  <c r="AS618" i="202"/>
  <c r="AT618" i="202"/>
  <c r="AU618" i="202"/>
  <c r="AV618" i="202"/>
  <c r="AW618" i="202"/>
  <c r="AX618" i="202"/>
  <c r="AY618" i="202"/>
  <c r="AZ618" i="202"/>
  <c r="BA618" i="202"/>
  <c r="BB618" i="202"/>
  <c r="BC618" i="202"/>
  <c r="BD618" i="202"/>
  <c r="BE618" i="202"/>
  <c r="BF618" i="202"/>
  <c r="BG618" i="202"/>
  <c r="BH618" i="202"/>
  <c r="BI618" i="202"/>
  <c r="BJ618" i="202"/>
  <c r="BK618" i="202"/>
  <c r="BL618" i="202"/>
  <c r="BM618" i="202"/>
  <c r="BN618" i="202"/>
  <c r="BO618" i="202"/>
  <c r="BP618" i="202"/>
  <c r="BQ618" i="202"/>
  <c r="BR618" i="202"/>
  <c r="BS618" i="202"/>
  <c r="A619" i="202"/>
  <c r="B619" i="202"/>
  <c r="C619" i="202"/>
  <c r="D619" i="202"/>
  <c r="E619" i="202"/>
  <c r="F619" i="202"/>
  <c r="G619" i="202"/>
  <c r="H619" i="202"/>
  <c r="I619" i="202"/>
  <c r="J619" i="202"/>
  <c r="K619" i="202"/>
  <c r="L619" i="202"/>
  <c r="M619" i="202"/>
  <c r="N619" i="202"/>
  <c r="O619" i="202"/>
  <c r="P619" i="202"/>
  <c r="Q619" i="202"/>
  <c r="R619" i="202"/>
  <c r="S619" i="202"/>
  <c r="T619" i="202"/>
  <c r="U619" i="202"/>
  <c r="V619" i="202"/>
  <c r="W619" i="202"/>
  <c r="AA619" i="202"/>
  <c r="AB619" i="202"/>
  <c r="AC619" i="202"/>
  <c r="AD619" i="202"/>
  <c r="AE619" i="202"/>
  <c r="AF619" i="202"/>
  <c r="AG619" i="202"/>
  <c r="AH619" i="202"/>
  <c r="AI619" i="202"/>
  <c r="AJ619" i="202"/>
  <c r="AK619" i="202"/>
  <c r="AL619" i="202"/>
  <c r="AM619" i="202"/>
  <c r="AN619" i="202"/>
  <c r="AO619" i="202"/>
  <c r="AP619" i="202"/>
  <c r="AQ619" i="202"/>
  <c r="AR619" i="202"/>
  <c r="AS619" i="202"/>
  <c r="AT619" i="202"/>
  <c r="AU619" i="202"/>
  <c r="AV619" i="202"/>
  <c r="AW619" i="202"/>
  <c r="AX619" i="202"/>
  <c r="AY619" i="202"/>
  <c r="AZ619" i="202"/>
  <c r="BA619" i="202"/>
  <c r="BB619" i="202"/>
  <c r="BC619" i="202"/>
  <c r="BD619" i="202"/>
  <c r="BE619" i="202"/>
  <c r="BF619" i="202"/>
  <c r="BG619" i="202"/>
  <c r="BH619" i="202"/>
  <c r="BI619" i="202"/>
  <c r="BJ619" i="202"/>
  <c r="BK619" i="202"/>
  <c r="BL619" i="202"/>
  <c r="BM619" i="202"/>
  <c r="BN619" i="202"/>
  <c r="BO619" i="202"/>
  <c r="BP619" i="202"/>
  <c r="BQ619" i="202"/>
  <c r="BR619" i="202"/>
  <c r="BS619" i="202"/>
  <c r="A620" i="202"/>
  <c r="B620" i="202"/>
  <c r="C620" i="202"/>
  <c r="D620" i="202"/>
  <c r="E620" i="202"/>
  <c r="F620" i="202"/>
  <c r="G620" i="202"/>
  <c r="H620" i="202"/>
  <c r="I620" i="202"/>
  <c r="J620" i="202"/>
  <c r="K620" i="202"/>
  <c r="L620" i="202"/>
  <c r="M620" i="202"/>
  <c r="N620" i="202"/>
  <c r="O620" i="202"/>
  <c r="P620" i="202"/>
  <c r="Q620" i="202"/>
  <c r="R620" i="202"/>
  <c r="S620" i="202"/>
  <c r="T620" i="202"/>
  <c r="U620" i="202"/>
  <c r="V620" i="202"/>
  <c r="W620" i="202"/>
  <c r="AA620" i="202"/>
  <c r="AB620" i="202"/>
  <c r="AC620" i="202"/>
  <c r="AD620" i="202"/>
  <c r="AE620" i="202"/>
  <c r="AF620" i="202"/>
  <c r="AG620" i="202"/>
  <c r="AH620" i="202"/>
  <c r="AI620" i="202"/>
  <c r="AJ620" i="202"/>
  <c r="AK620" i="202"/>
  <c r="AL620" i="202"/>
  <c r="AM620" i="202"/>
  <c r="AN620" i="202"/>
  <c r="AO620" i="202"/>
  <c r="AP620" i="202"/>
  <c r="AQ620" i="202"/>
  <c r="AR620" i="202"/>
  <c r="AS620" i="202"/>
  <c r="AT620" i="202"/>
  <c r="AU620" i="202"/>
  <c r="AV620" i="202"/>
  <c r="AW620" i="202"/>
  <c r="AX620" i="202"/>
  <c r="AY620" i="202"/>
  <c r="AZ620" i="202"/>
  <c r="BA620" i="202"/>
  <c r="BB620" i="202"/>
  <c r="BC620" i="202"/>
  <c r="BD620" i="202"/>
  <c r="BE620" i="202"/>
  <c r="BF620" i="202"/>
  <c r="BG620" i="202"/>
  <c r="BH620" i="202"/>
  <c r="BI620" i="202"/>
  <c r="BJ620" i="202"/>
  <c r="BK620" i="202"/>
  <c r="BL620" i="202"/>
  <c r="BM620" i="202"/>
  <c r="BN620" i="202"/>
  <c r="BO620" i="202"/>
  <c r="BP620" i="202"/>
  <c r="BQ620" i="202"/>
  <c r="BR620" i="202"/>
  <c r="BS620" i="202"/>
  <c r="A621" i="202"/>
  <c r="B621" i="202"/>
  <c r="C621" i="202"/>
  <c r="D621" i="202"/>
  <c r="E621" i="202"/>
  <c r="F621" i="202"/>
  <c r="G621" i="202"/>
  <c r="H621" i="202"/>
  <c r="I621" i="202"/>
  <c r="J621" i="202"/>
  <c r="K621" i="202"/>
  <c r="L621" i="202"/>
  <c r="M621" i="202"/>
  <c r="N621" i="202"/>
  <c r="O621" i="202"/>
  <c r="P621" i="202"/>
  <c r="Q621" i="202"/>
  <c r="R621" i="202"/>
  <c r="S621" i="202"/>
  <c r="T621" i="202"/>
  <c r="U621" i="202"/>
  <c r="V621" i="202"/>
  <c r="W621" i="202"/>
  <c r="AA621" i="202"/>
  <c r="AB621" i="202"/>
  <c r="AC621" i="202"/>
  <c r="AD621" i="202"/>
  <c r="AE621" i="202"/>
  <c r="AF621" i="202"/>
  <c r="AG621" i="202"/>
  <c r="AH621" i="202"/>
  <c r="AI621" i="202"/>
  <c r="AJ621" i="202"/>
  <c r="AK621" i="202"/>
  <c r="AL621" i="202"/>
  <c r="AM621" i="202"/>
  <c r="AN621" i="202"/>
  <c r="AO621" i="202"/>
  <c r="AP621" i="202"/>
  <c r="AQ621" i="202"/>
  <c r="AR621" i="202"/>
  <c r="AS621" i="202"/>
  <c r="AT621" i="202"/>
  <c r="AU621" i="202"/>
  <c r="AV621" i="202"/>
  <c r="AW621" i="202"/>
  <c r="AX621" i="202"/>
  <c r="AY621" i="202"/>
  <c r="AZ621" i="202"/>
  <c r="BA621" i="202"/>
  <c r="BB621" i="202"/>
  <c r="BC621" i="202"/>
  <c r="BD621" i="202"/>
  <c r="BE621" i="202"/>
  <c r="BF621" i="202"/>
  <c r="BG621" i="202"/>
  <c r="BH621" i="202"/>
  <c r="BI621" i="202"/>
  <c r="BJ621" i="202"/>
  <c r="BK621" i="202"/>
  <c r="BL621" i="202"/>
  <c r="BM621" i="202"/>
  <c r="BN621" i="202"/>
  <c r="BO621" i="202"/>
  <c r="BP621" i="202"/>
  <c r="BQ621" i="202"/>
  <c r="BR621" i="202"/>
  <c r="BS621" i="202"/>
  <c r="A622" i="202"/>
  <c r="B622" i="202"/>
  <c r="C622" i="202"/>
  <c r="D622" i="202"/>
  <c r="E622" i="202"/>
  <c r="F622" i="202"/>
  <c r="G622" i="202"/>
  <c r="H622" i="202"/>
  <c r="I622" i="202"/>
  <c r="J622" i="202"/>
  <c r="K622" i="202"/>
  <c r="L622" i="202"/>
  <c r="M622" i="202"/>
  <c r="N622" i="202"/>
  <c r="O622" i="202"/>
  <c r="P622" i="202"/>
  <c r="Q622" i="202"/>
  <c r="R622" i="202"/>
  <c r="S622" i="202"/>
  <c r="T622" i="202"/>
  <c r="U622" i="202"/>
  <c r="V622" i="202"/>
  <c r="W622" i="202"/>
  <c r="AA622" i="202"/>
  <c r="AB622" i="202"/>
  <c r="AC622" i="202"/>
  <c r="AD622" i="202"/>
  <c r="AE622" i="202"/>
  <c r="AF622" i="202"/>
  <c r="AG622" i="202"/>
  <c r="AH622" i="202"/>
  <c r="AI622" i="202"/>
  <c r="AJ622" i="202"/>
  <c r="AK622" i="202"/>
  <c r="AL622" i="202"/>
  <c r="AM622" i="202"/>
  <c r="AN622" i="202"/>
  <c r="AO622" i="202"/>
  <c r="AP622" i="202"/>
  <c r="AQ622" i="202"/>
  <c r="AR622" i="202"/>
  <c r="AS622" i="202"/>
  <c r="AT622" i="202"/>
  <c r="AU622" i="202"/>
  <c r="AV622" i="202"/>
  <c r="AW622" i="202"/>
  <c r="AX622" i="202"/>
  <c r="AY622" i="202"/>
  <c r="AZ622" i="202"/>
  <c r="BA622" i="202"/>
  <c r="BB622" i="202"/>
  <c r="BC622" i="202"/>
  <c r="BD622" i="202"/>
  <c r="BE622" i="202"/>
  <c r="BF622" i="202"/>
  <c r="BG622" i="202"/>
  <c r="BH622" i="202"/>
  <c r="BI622" i="202"/>
  <c r="BJ622" i="202"/>
  <c r="BK622" i="202"/>
  <c r="BL622" i="202"/>
  <c r="BM622" i="202"/>
  <c r="BN622" i="202"/>
  <c r="BO622" i="202"/>
  <c r="BP622" i="202"/>
  <c r="BQ622" i="202"/>
  <c r="BR622" i="202"/>
  <c r="BS622" i="202"/>
  <c r="A623" i="202"/>
  <c r="B623" i="202"/>
  <c r="C623" i="202"/>
  <c r="D623" i="202"/>
  <c r="E623" i="202"/>
  <c r="F623" i="202"/>
  <c r="G623" i="202"/>
  <c r="H623" i="202"/>
  <c r="I623" i="202"/>
  <c r="J623" i="202"/>
  <c r="K623" i="202"/>
  <c r="L623" i="202"/>
  <c r="M623" i="202"/>
  <c r="N623" i="202"/>
  <c r="O623" i="202"/>
  <c r="P623" i="202"/>
  <c r="Q623" i="202"/>
  <c r="R623" i="202"/>
  <c r="S623" i="202"/>
  <c r="T623" i="202"/>
  <c r="U623" i="202"/>
  <c r="V623" i="202"/>
  <c r="W623" i="202"/>
  <c r="AA623" i="202"/>
  <c r="AB623" i="202"/>
  <c r="AC623" i="202"/>
  <c r="AD623" i="202"/>
  <c r="AE623" i="202"/>
  <c r="AF623" i="202"/>
  <c r="AG623" i="202"/>
  <c r="AH623" i="202"/>
  <c r="AI623" i="202"/>
  <c r="AJ623" i="202"/>
  <c r="AK623" i="202"/>
  <c r="AL623" i="202"/>
  <c r="AM623" i="202"/>
  <c r="AN623" i="202"/>
  <c r="AO623" i="202"/>
  <c r="AP623" i="202"/>
  <c r="AQ623" i="202"/>
  <c r="AR623" i="202"/>
  <c r="AS623" i="202"/>
  <c r="AT623" i="202"/>
  <c r="AU623" i="202"/>
  <c r="AV623" i="202"/>
  <c r="AW623" i="202"/>
  <c r="AX623" i="202"/>
  <c r="AY623" i="202"/>
  <c r="AZ623" i="202"/>
  <c r="BA623" i="202"/>
  <c r="BB623" i="202"/>
  <c r="BC623" i="202"/>
  <c r="BD623" i="202"/>
  <c r="BE623" i="202"/>
  <c r="BF623" i="202"/>
  <c r="BG623" i="202"/>
  <c r="BH623" i="202"/>
  <c r="BI623" i="202"/>
  <c r="BJ623" i="202"/>
  <c r="BK623" i="202"/>
  <c r="BL623" i="202"/>
  <c r="BM623" i="202"/>
  <c r="BN623" i="202"/>
  <c r="BO623" i="202"/>
  <c r="BP623" i="202"/>
  <c r="BQ623" i="202"/>
  <c r="BR623" i="202"/>
  <c r="BS623" i="202"/>
  <c r="A624" i="202"/>
  <c r="B624" i="202"/>
  <c r="C624" i="202"/>
  <c r="D624" i="202"/>
  <c r="E624" i="202"/>
  <c r="F624" i="202"/>
  <c r="G624" i="202"/>
  <c r="H624" i="202"/>
  <c r="I624" i="202"/>
  <c r="J624" i="202"/>
  <c r="K624" i="202"/>
  <c r="L624" i="202"/>
  <c r="M624" i="202"/>
  <c r="N624" i="202"/>
  <c r="O624" i="202"/>
  <c r="P624" i="202"/>
  <c r="Q624" i="202"/>
  <c r="R624" i="202"/>
  <c r="S624" i="202"/>
  <c r="T624" i="202"/>
  <c r="U624" i="202"/>
  <c r="V624" i="202"/>
  <c r="W624" i="202"/>
  <c r="AA624" i="202"/>
  <c r="AB624" i="202"/>
  <c r="AC624" i="202"/>
  <c r="AD624" i="202"/>
  <c r="AE624" i="202"/>
  <c r="AF624" i="202"/>
  <c r="AG624" i="202"/>
  <c r="AH624" i="202"/>
  <c r="AI624" i="202"/>
  <c r="AJ624" i="202"/>
  <c r="AK624" i="202"/>
  <c r="AL624" i="202"/>
  <c r="AM624" i="202"/>
  <c r="AN624" i="202"/>
  <c r="AO624" i="202"/>
  <c r="AP624" i="202"/>
  <c r="AQ624" i="202"/>
  <c r="AR624" i="202"/>
  <c r="AS624" i="202"/>
  <c r="AT624" i="202"/>
  <c r="AU624" i="202"/>
  <c r="AV624" i="202"/>
  <c r="AW624" i="202"/>
  <c r="AX624" i="202"/>
  <c r="AY624" i="202"/>
  <c r="AZ624" i="202"/>
  <c r="BA624" i="202"/>
  <c r="BB624" i="202"/>
  <c r="BC624" i="202"/>
  <c r="BD624" i="202"/>
  <c r="BE624" i="202"/>
  <c r="BF624" i="202"/>
  <c r="BG624" i="202"/>
  <c r="BH624" i="202"/>
  <c r="BI624" i="202"/>
  <c r="BJ624" i="202"/>
  <c r="BK624" i="202"/>
  <c r="BL624" i="202"/>
  <c r="BM624" i="202"/>
  <c r="BN624" i="202"/>
  <c r="BO624" i="202"/>
  <c r="BP624" i="202"/>
  <c r="BQ624" i="202"/>
  <c r="BR624" i="202"/>
  <c r="BS624" i="202"/>
  <c r="A625" i="202"/>
  <c r="B625" i="202"/>
  <c r="C625" i="202"/>
  <c r="D625" i="202"/>
  <c r="E625" i="202"/>
  <c r="F625" i="202"/>
  <c r="G625" i="202"/>
  <c r="H625" i="202"/>
  <c r="I625" i="202"/>
  <c r="J625" i="202"/>
  <c r="K625" i="202"/>
  <c r="L625" i="202"/>
  <c r="M625" i="202"/>
  <c r="N625" i="202"/>
  <c r="O625" i="202"/>
  <c r="P625" i="202"/>
  <c r="Q625" i="202"/>
  <c r="R625" i="202"/>
  <c r="S625" i="202"/>
  <c r="T625" i="202"/>
  <c r="U625" i="202"/>
  <c r="V625" i="202"/>
  <c r="W625" i="202"/>
  <c r="AA625" i="202"/>
  <c r="AB625" i="202"/>
  <c r="AC625" i="202"/>
  <c r="AD625" i="202"/>
  <c r="AE625" i="202"/>
  <c r="AF625" i="202"/>
  <c r="AG625" i="202"/>
  <c r="AH625" i="202"/>
  <c r="AI625" i="202"/>
  <c r="AJ625" i="202"/>
  <c r="AK625" i="202"/>
  <c r="AL625" i="202"/>
  <c r="AM625" i="202"/>
  <c r="AN625" i="202"/>
  <c r="AO625" i="202"/>
  <c r="AP625" i="202"/>
  <c r="AQ625" i="202"/>
  <c r="AR625" i="202"/>
  <c r="AS625" i="202"/>
  <c r="AT625" i="202"/>
  <c r="AU625" i="202"/>
  <c r="AV625" i="202"/>
  <c r="AW625" i="202"/>
  <c r="AX625" i="202"/>
  <c r="AY625" i="202"/>
  <c r="AZ625" i="202"/>
  <c r="BA625" i="202"/>
  <c r="BB625" i="202"/>
  <c r="BC625" i="202"/>
  <c r="BD625" i="202"/>
  <c r="BE625" i="202"/>
  <c r="BF625" i="202"/>
  <c r="BG625" i="202"/>
  <c r="BH625" i="202"/>
  <c r="BI625" i="202"/>
  <c r="BJ625" i="202"/>
  <c r="BK625" i="202"/>
  <c r="BL625" i="202"/>
  <c r="BM625" i="202"/>
  <c r="BN625" i="202"/>
  <c r="BO625" i="202"/>
  <c r="BP625" i="202"/>
  <c r="BQ625" i="202"/>
  <c r="BR625" i="202"/>
  <c r="BS625" i="202"/>
  <c r="A626" i="202"/>
  <c r="B626" i="202"/>
  <c r="C626" i="202"/>
  <c r="D626" i="202"/>
  <c r="E626" i="202"/>
  <c r="F626" i="202"/>
  <c r="G626" i="202"/>
  <c r="H626" i="202"/>
  <c r="I626" i="202"/>
  <c r="J626" i="202"/>
  <c r="K626" i="202"/>
  <c r="L626" i="202"/>
  <c r="M626" i="202"/>
  <c r="N626" i="202"/>
  <c r="O626" i="202"/>
  <c r="P626" i="202"/>
  <c r="Q626" i="202"/>
  <c r="R626" i="202"/>
  <c r="S626" i="202"/>
  <c r="T626" i="202"/>
  <c r="U626" i="202"/>
  <c r="V626" i="202"/>
  <c r="W626" i="202"/>
  <c r="AA626" i="202"/>
  <c r="AB626" i="202"/>
  <c r="AC626" i="202"/>
  <c r="AD626" i="202"/>
  <c r="AE626" i="202"/>
  <c r="AF626" i="202"/>
  <c r="AG626" i="202"/>
  <c r="AH626" i="202"/>
  <c r="AI626" i="202"/>
  <c r="AJ626" i="202"/>
  <c r="AK626" i="202"/>
  <c r="AL626" i="202"/>
  <c r="AM626" i="202"/>
  <c r="AN626" i="202"/>
  <c r="AO626" i="202"/>
  <c r="AP626" i="202"/>
  <c r="AQ626" i="202"/>
  <c r="AR626" i="202"/>
  <c r="AS626" i="202"/>
  <c r="AT626" i="202"/>
  <c r="AU626" i="202"/>
  <c r="AV626" i="202"/>
  <c r="AW626" i="202"/>
  <c r="AX626" i="202"/>
  <c r="AY626" i="202"/>
  <c r="AZ626" i="202"/>
  <c r="BA626" i="202"/>
  <c r="BB626" i="202"/>
  <c r="BC626" i="202"/>
  <c r="BD626" i="202"/>
  <c r="BE626" i="202"/>
  <c r="BF626" i="202"/>
  <c r="BG626" i="202"/>
  <c r="BH626" i="202"/>
  <c r="BI626" i="202"/>
  <c r="BJ626" i="202"/>
  <c r="BK626" i="202"/>
  <c r="BL626" i="202"/>
  <c r="BM626" i="202"/>
  <c r="BN626" i="202"/>
  <c r="BO626" i="202"/>
  <c r="BP626" i="202"/>
  <c r="BQ626" i="202"/>
  <c r="BR626" i="202"/>
  <c r="BS626" i="202"/>
  <c r="A627" i="202"/>
  <c r="B627" i="202"/>
  <c r="C627" i="202"/>
  <c r="D627" i="202"/>
  <c r="E627" i="202"/>
  <c r="F627" i="202"/>
  <c r="G627" i="202"/>
  <c r="H627" i="202"/>
  <c r="I627" i="202"/>
  <c r="J627" i="202"/>
  <c r="K627" i="202"/>
  <c r="L627" i="202"/>
  <c r="M627" i="202"/>
  <c r="N627" i="202"/>
  <c r="O627" i="202"/>
  <c r="P627" i="202"/>
  <c r="Q627" i="202"/>
  <c r="R627" i="202"/>
  <c r="S627" i="202"/>
  <c r="T627" i="202"/>
  <c r="U627" i="202"/>
  <c r="V627" i="202"/>
  <c r="W627" i="202"/>
  <c r="AA627" i="202"/>
  <c r="AB627" i="202"/>
  <c r="AC627" i="202"/>
  <c r="AD627" i="202"/>
  <c r="AE627" i="202"/>
  <c r="AF627" i="202"/>
  <c r="AG627" i="202"/>
  <c r="AH627" i="202"/>
  <c r="AI627" i="202"/>
  <c r="AJ627" i="202"/>
  <c r="AK627" i="202"/>
  <c r="AL627" i="202"/>
  <c r="AM627" i="202"/>
  <c r="AN627" i="202"/>
  <c r="AO627" i="202"/>
  <c r="AP627" i="202"/>
  <c r="AQ627" i="202"/>
  <c r="AR627" i="202"/>
  <c r="AS627" i="202"/>
  <c r="AT627" i="202"/>
  <c r="AU627" i="202"/>
  <c r="AV627" i="202"/>
  <c r="AW627" i="202"/>
  <c r="AX627" i="202"/>
  <c r="AY627" i="202"/>
  <c r="AZ627" i="202"/>
  <c r="BA627" i="202"/>
  <c r="BB627" i="202"/>
  <c r="BC627" i="202"/>
  <c r="BD627" i="202"/>
  <c r="BE627" i="202"/>
  <c r="BF627" i="202"/>
  <c r="BG627" i="202"/>
  <c r="BH627" i="202"/>
  <c r="BI627" i="202"/>
  <c r="BJ627" i="202"/>
  <c r="BK627" i="202"/>
  <c r="BL627" i="202"/>
  <c r="BM627" i="202"/>
  <c r="BN627" i="202"/>
  <c r="BO627" i="202"/>
  <c r="BP627" i="202"/>
  <c r="BQ627" i="202"/>
  <c r="BR627" i="202"/>
  <c r="BS627" i="202"/>
  <c r="A628" i="202"/>
  <c r="B628" i="202"/>
  <c r="C628" i="202"/>
  <c r="D628" i="202"/>
  <c r="E628" i="202"/>
  <c r="F628" i="202"/>
  <c r="G628" i="202"/>
  <c r="H628" i="202"/>
  <c r="I628" i="202"/>
  <c r="J628" i="202"/>
  <c r="K628" i="202"/>
  <c r="L628" i="202"/>
  <c r="M628" i="202"/>
  <c r="N628" i="202"/>
  <c r="O628" i="202"/>
  <c r="P628" i="202"/>
  <c r="Q628" i="202"/>
  <c r="R628" i="202"/>
  <c r="S628" i="202"/>
  <c r="T628" i="202"/>
  <c r="U628" i="202"/>
  <c r="V628" i="202"/>
  <c r="W628" i="202"/>
  <c r="AA628" i="202"/>
  <c r="AB628" i="202"/>
  <c r="AC628" i="202"/>
  <c r="AD628" i="202"/>
  <c r="AE628" i="202"/>
  <c r="AF628" i="202"/>
  <c r="AG628" i="202"/>
  <c r="AH628" i="202"/>
  <c r="AI628" i="202"/>
  <c r="AJ628" i="202"/>
  <c r="AK628" i="202"/>
  <c r="AL628" i="202"/>
  <c r="AM628" i="202"/>
  <c r="AN628" i="202"/>
  <c r="AO628" i="202"/>
  <c r="AP628" i="202"/>
  <c r="AQ628" i="202"/>
  <c r="AR628" i="202"/>
  <c r="AS628" i="202"/>
  <c r="AT628" i="202"/>
  <c r="AU628" i="202"/>
  <c r="AV628" i="202"/>
  <c r="AW628" i="202"/>
  <c r="AX628" i="202"/>
  <c r="AY628" i="202"/>
  <c r="AZ628" i="202"/>
  <c r="BA628" i="202"/>
  <c r="BB628" i="202"/>
  <c r="BC628" i="202"/>
  <c r="BD628" i="202"/>
  <c r="BE628" i="202"/>
  <c r="BF628" i="202"/>
  <c r="BG628" i="202"/>
  <c r="BH628" i="202"/>
  <c r="BI628" i="202"/>
  <c r="BJ628" i="202"/>
  <c r="BK628" i="202"/>
  <c r="BL628" i="202"/>
  <c r="BM628" i="202"/>
  <c r="BN628" i="202"/>
  <c r="BO628" i="202"/>
  <c r="BP628" i="202"/>
  <c r="BQ628" i="202"/>
  <c r="BR628" i="202"/>
  <c r="BS628" i="202"/>
  <c r="A629" i="202"/>
  <c r="B629" i="202"/>
  <c r="C629" i="202"/>
  <c r="D629" i="202"/>
  <c r="E629" i="202"/>
  <c r="F629" i="202"/>
  <c r="G629" i="202"/>
  <c r="H629" i="202"/>
  <c r="I629" i="202"/>
  <c r="J629" i="202"/>
  <c r="K629" i="202"/>
  <c r="L629" i="202"/>
  <c r="M629" i="202"/>
  <c r="N629" i="202"/>
  <c r="O629" i="202"/>
  <c r="P629" i="202"/>
  <c r="Q629" i="202"/>
  <c r="R629" i="202"/>
  <c r="S629" i="202"/>
  <c r="T629" i="202"/>
  <c r="U629" i="202"/>
  <c r="V629" i="202"/>
  <c r="W629" i="202"/>
  <c r="AA629" i="202"/>
  <c r="AB629" i="202"/>
  <c r="AC629" i="202"/>
  <c r="AD629" i="202"/>
  <c r="AE629" i="202"/>
  <c r="AF629" i="202"/>
  <c r="AG629" i="202"/>
  <c r="AH629" i="202"/>
  <c r="AI629" i="202"/>
  <c r="AJ629" i="202"/>
  <c r="AK629" i="202"/>
  <c r="AL629" i="202"/>
  <c r="AM629" i="202"/>
  <c r="AN629" i="202"/>
  <c r="AO629" i="202"/>
  <c r="AP629" i="202"/>
  <c r="AQ629" i="202"/>
  <c r="AR629" i="202"/>
  <c r="AS629" i="202"/>
  <c r="AT629" i="202"/>
  <c r="AU629" i="202"/>
  <c r="AV629" i="202"/>
  <c r="AW629" i="202"/>
  <c r="AX629" i="202"/>
  <c r="AY629" i="202"/>
  <c r="AZ629" i="202"/>
  <c r="BA629" i="202"/>
  <c r="BB629" i="202"/>
  <c r="BC629" i="202"/>
  <c r="BD629" i="202"/>
  <c r="BE629" i="202"/>
  <c r="BF629" i="202"/>
  <c r="BG629" i="202"/>
  <c r="BH629" i="202"/>
  <c r="BI629" i="202"/>
  <c r="BJ629" i="202"/>
  <c r="BK629" i="202"/>
  <c r="BL629" i="202"/>
  <c r="BM629" i="202"/>
  <c r="BN629" i="202"/>
  <c r="BO629" i="202"/>
  <c r="BP629" i="202"/>
  <c r="BQ629" i="202"/>
  <c r="BR629" i="202"/>
  <c r="BS629" i="202"/>
  <c r="A630" i="202"/>
  <c r="B630" i="202"/>
  <c r="C630" i="202"/>
  <c r="D630" i="202"/>
  <c r="E630" i="202"/>
  <c r="F630" i="202"/>
  <c r="G630" i="202"/>
  <c r="H630" i="202"/>
  <c r="I630" i="202"/>
  <c r="J630" i="202"/>
  <c r="K630" i="202"/>
  <c r="L630" i="202"/>
  <c r="M630" i="202"/>
  <c r="N630" i="202"/>
  <c r="O630" i="202"/>
  <c r="P630" i="202"/>
  <c r="Q630" i="202"/>
  <c r="R630" i="202"/>
  <c r="S630" i="202"/>
  <c r="T630" i="202"/>
  <c r="U630" i="202"/>
  <c r="V630" i="202"/>
  <c r="W630" i="202"/>
  <c r="AA630" i="202"/>
  <c r="AB630" i="202"/>
  <c r="AC630" i="202"/>
  <c r="AD630" i="202"/>
  <c r="AE630" i="202"/>
  <c r="AF630" i="202"/>
  <c r="AG630" i="202"/>
  <c r="AH630" i="202"/>
  <c r="AI630" i="202"/>
  <c r="AJ630" i="202"/>
  <c r="AK630" i="202"/>
  <c r="AL630" i="202"/>
  <c r="AM630" i="202"/>
  <c r="AN630" i="202"/>
  <c r="AO630" i="202"/>
  <c r="AP630" i="202"/>
  <c r="AQ630" i="202"/>
  <c r="AR630" i="202"/>
  <c r="AS630" i="202"/>
  <c r="AT630" i="202"/>
  <c r="AU630" i="202"/>
  <c r="AV630" i="202"/>
  <c r="AW630" i="202"/>
  <c r="AX630" i="202"/>
  <c r="AY630" i="202"/>
  <c r="AZ630" i="202"/>
  <c r="BA630" i="202"/>
  <c r="BB630" i="202"/>
  <c r="BC630" i="202"/>
  <c r="BD630" i="202"/>
  <c r="BE630" i="202"/>
  <c r="BF630" i="202"/>
  <c r="BG630" i="202"/>
  <c r="BH630" i="202"/>
  <c r="BI630" i="202"/>
  <c r="BJ630" i="202"/>
  <c r="BK630" i="202"/>
  <c r="BL630" i="202"/>
  <c r="BM630" i="202"/>
  <c r="BN630" i="202"/>
  <c r="BO630" i="202"/>
  <c r="BP630" i="202"/>
  <c r="BQ630" i="202"/>
  <c r="BR630" i="202"/>
  <c r="BS630" i="202"/>
  <c r="A631" i="202"/>
  <c r="B631" i="202"/>
  <c r="C631" i="202"/>
  <c r="D631" i="202"/>
  <c r="E631" i="202"/>
  <c r="F631" i="202"/>
  <c r="G631" i="202"/>
  <c r="H631" i="202"/>
  <c r="I631" i="202"/>
  <c r="J631" i="202"/>
  <c r="K631" i="202"/>
  <c r="L631" i="202"/>
  <c r="M631" i="202"/>
  <c r="N631" i="202"/>
  <c r="O631" i="202"/>
  <c r="P631" i="202"/>
  <c r="Q631" i="202"/>
  <c r="R631" i="202"/>
  <c r="S631" i="202"/>
  <c r="T631" i="202"/>
  <c r="U631" i="202"/>
  <c r="V631" i="202"/>
  <c r="W631" i="202"/>
  <c r="AA631" i="202"/>
  <c r="AB631" i="202"/>
  <c r="AC631" i="202"/>
  <c r="AD631" i="202"/>
  <c r="AE631" i="202"/>
  <c r="AF631" i="202"/>
  <c r="AG631" i="202"/>
  <c r="AH631" i="202"/>
  <c r="AI631" i="202"/>
  <c r="AJ631" i="202"/>
  <c r="AK631" i="202"/>
  <c r="AL631" i="202"/>
  <c r="AM631" i="202"/>
  <c r="AN631" i="202"/>
  <c r="AO631" i="202"/>
  <c r="AP631" i="202"/>
  <c r="AQ631" i="202"/>
  <c r="AR631" i="202"/>
  <c r="AS631" i="202"/>
  <c r="AT631" i="202"/>
  <c r="AU631" i="202"/>
  <c r="AV631" i="202"/>
  <c r="AW631" i="202"/>
  <c r="AX631" i="202"/>
  <c r="AY631" i="202"/>
  <c r="AZ631" i="202"/>
  <c r="BA631" i="202"/>
  <c r="BB631" i="202"/>
  <c r="BC631" i="202"/>
  <c r="BD631" i="202"/>
  <c r="BE631" i="202"/>
  <c r="BF631" i="202"/>
  <c r="BG631" i="202"/>
  <c r="BH631" i="202"/>
  <c r="BI631" i="202"/>
  <c r="BJ631" i="202"/>
  <c r="BK631" i="202"/>
  <c r="BL631" i="202"/>
  <c r="BM631" i="202"/>
  <c r="BN631" i="202"/>
  <c r="BO631" i="202"/>
  <c r="BP631" i="202"/>
  <c r="BQ631" i="202"/>
  <c r="BR631" i="202"/>
  <c r="BS631" i="202"/>
  <c r="A632" i="202"/>
  <c r="B632" i="202"/>
  <c r="C632" i="202"/>
  <c r="D632" i="202"/>
  <c r="E632" i="202"/>
  <c r="F632" i="202"/>
  <c r="G632" i="202"/>
  <c r="H632" i="202"/>
  <c r="I632" i="202"/>
  <c r="J632" i="202"/>
  <c r="K632" i="202"/>
  <c r="L632" i="202"/>
  <c r="M632" i="202"/>
  <c r="N632" i="202"/>
  <c r="O632" i="202"/>
  <c r="P632" i="202"/>
  <c r="Q632" i="202"/>
  <c r="R632" i="202"/>
  <c r="S632" i="202"/>
  <c r="T632" i="202"/>
  <c r="U632" i="202"/>
  <c r="V632" i="202"/>
  <c r="W632" i="202"/>
  <c r="AA632" i="202"/>
  <c r="AB632" i="202"/>
  <c r="AC632" i="202"/>
  <c r="AD632" i="202"/>
  <c r="AE632" i="202"/>
  <c r="AF632" i="202"/>
  <c r="AG632" i="202"/>
  <c r="AH632" i="202"/>
  <c r="AI632" i="202"/>
  <c r="AJ632" i="202"/>
  <c r="AK632" i="202"/>
  <c r="AL632" i="202"/>
  <c r="AM632" i="202"/>
  <c r="AN632" i="202"/>
  <c r="AO632" i="202"/>
  <c r="AP632" i="202"/>
  <c r="AQ632" i="202"/>
  <c r="AR632" i="202"/>
  <c r="AS632" i="202"/>
  <c r="AT632" i="202"/>
  <c r="AU632" i="202"/>
  <c r="AV632" i="202"/>
  <c r="AW632" i="202"/>
  <c r="AX632" i="202"/>
  <c r="AY632" i="202"/>
  <c r="AZ632" i="202"/>
  <c r="BA632" i="202"/>
  <c r="BB632" i="202"/>
  <c r="BC632" i="202"/>
  <c r="BD632" i="202"/>
  <c r="BE632" i="202"/>
  <c r="BF632" i="202"/>
  <c r="BG632" i="202"/>
  <c r="BH632" i="202"/>
  <c r="BI632" i="202"/>
  <c r="BJ632" i="202"/>
  <c r="BK632" i="202"/>
  <c r="BL632" i="202"/>
  <c r="BM632" i="202"/>
  <c r="BN632" i="202"/>
  <c r="BO632" i="202"/>
  <c r="BP632" i="202"/>
  <c r="BQ632" i="202"/>
  <c r="BR632" i="202"/>
  <c r="BS632" i="202"/>
  <c r="A633" i="202"/>
  <c r="B633" i="202"/>
  <c r="C633" i="202"/>
  <c r="D633" i="202"/>
  <c r="E633" i="202"/>
  <c r="F633" i="202"/>
  <c r="G633" i="202"/>
  <c r="H633" i="202"/>
  <c r="I633" i="202"/>
  <c r="J633" i="202"/>
  <c r="K633" i="202"/>
  <c r="L633" i="202"/>
  <c r="M633" i="202"/>
  <c r="N633" i="202"/>
  <c r="O633" i="202"/>
  <c r="P633" i="202"/>
  <c r="Q633" i="202"/>
  <c r="R633" i="202"/>
  <c r="S633" i="202"/>
  <c r="T633" i="202"/>
  <c r="U633" i="202"/>
  <c r="V633" i="202"/>
  <c r="W633" i="202"/>
  <c r="AA633" i="202"/>
  <c r="AB633" i="202"/>
  <c r="AC633" i="202"/>
  <c r="AD633" i="202"/>
  <c r="AE633" i="202"/>
  <c r="AF633" i="202"/>
  <c r="AG633" i="202"/>
  <c r="AH633" i="202"/>
  <c r="AI633" i="202"/>
  <c r="AJ633" i="202"/>
  <c r="AK633" i="202"/>
  <c r="AL633" i="202"/>
  <c r="AM633" i="202"/>
  <c r="AN633" i="202"/>
  <c r="AO633" i="202"/>
  <c r="AP633" i="202"/>
  <c r="AQ633" i="202"/>
  <c r="AR633" i="202"/>
  <c r="AS633" i="202"/>
  <c r="AT633" i="202"/>
  <c r="AU633" i="202"/>
  <c r="AV633" i="202"/>
  <c r="AW633" i="202"/>
  <c r="AX633" i="202"/>
  <c r="AY633" i="202"/>
  <c r="AZ633" i="202"/>
  <c r="BA633" i="202"/>
  <c r="BB633" i="202"/>
  <c r="BC633" i="202"/>
  <c r="BD633" i="202"/>
  <c r="BE633" i="202"/>
  <c r="BF633" i="202"/>
  <c r="BG633" i="202"/>
  <c r="BH633" i="202"/>
  <c r="BI633" i="202"/>
  <c r="BJ633" i="202"/>
  <c r="BK633" i="202"/>
  <c r="BL633" i="202"/>
  <c r="BM633" i="202"/>
  <c r="BN633" i="202"/>
  <c r="BO633" i="202"/>
  <c r="BP633" i="202"/>
  <c r="BQ633" i="202"/>
  <c r="BR633" i="202"/>
  <c r="BS633" i="202"/>
  <c r="A634" i="202"/>
  <c r="B634" i="202"/>
  <c r="C634" i="202"/>
  <c r="D634" i="202"/>
  <c r="E634" i="202"/>
  <c r="F634" i="202"/>
  <c r="G634" i="202"/>
  <c r="H634" i="202"/>
  <c r="I634" i="202"/>
  <c r="J634" i="202"/>
  <c r="K634" i="202"/>
  <c r="L634" i="202"/>
  <c r="M634" i="202"/>
  <c r="N634" i="202"/>
  <c r="O634" i="202"/>
  <c r="P634" i="202"/>
  <c r="Q634" i="202"/>
  <c r="R634" i="202"/>
  <c r="S634" i="202"/>
  <c r="T634" i="202"/>
  <c r="U634" i="202"/>
  <c r="V634" i="202"/>
  <c r="W634" i="202"/>
  <c r="AA634" i="202"/>
  <c r="AB634" i="202"/>
  <c r="AC634" i="202"/>
  <c r="AD634" i="202"/>
  <c r="AE634" i="202"/>
  <c r="AF634" i="202"/>
  <c r="AG634" i="202"/>
  <c r="AH634" i="202"/>
  <c r="AI634" i="202"/>
  <c r="AJ634" i="202"/>
  <c r="AK634" i="202"/>
  <c r="AL634" i="202"/>
  <c r="AM634" i="202"/>
  <c r="AN634" i="202"/>
  <c r="AO634" i="202"/>
  <c r="AP634" i="202"/>
  <c r="AQ634" i="202"/>
  <c r="AR634" i="202"/>
  <c r="AS634" i="202"/>
  <c r="AT634" i="202"/>
  <c r="AU634" i="202"/>
  <c r="AV634" i="202"/>
  <c r="AW634" i="202"/>
  <c r="AX634" i="202"/>
  <c r="AY634" i="202"/>
  <c r="AZ634" i="202"/>
  <c r="BA634" i="202"/>
  <c r="BB634" i="202"/>
  <c r="BC634" i="202"/>
  <c r="BD634" i="202"/>
  <c r="BE634" i="202"/>
  <c r="BF634" i="202"/>
  <c r="BG634" i="202"/>
  <c r="BH634" i="202"/>
  <c r="BI634" i="202"/>
  <c r="BJ634" i="202"/>
  <c r="BK634" i="202"/>
  <c r="BL634" i="202"/>
  <c r="BM634" i="202"/>
  <c r="BN634" i="202"/>
  <c r="BO634" i="202"/>
  <c r="BP634" i="202"/>
  <c r="BQ634" i="202"/>
  <c r="BR634" i="202"/>
  <c r="BS634" i="202"/>
  <c r="A635" i="202"/>
  <c r="B635" i="202"/>
  <c r="C635" i="202"/>
  <c r="D635" i="202"/>
  <c r="E635" i="202"/>
  <c r="F635" i="202"/>
  <c r="G635" i="202"/>
  <c r="H635" i="202"/>
  <c r="I635" i="202"/>
  <c r="J635" i="202"/>
  <c r="K635" i="202"/>
  <c r="L635" i="202"/>
  <c r="M635" i="202"/>
  <c r="N635" i="202"/>
  <c r="O635" i="202"/>
  <c r="P635" i="202"/>
  <c r="Q635" i="202"/>
  <c r="R635" i="202"/>
  <c r="S635" i="202"/>
  <c r="T635" i="202"/>
  <c r="U635" i="202"/>
  <c r="V635" i="202"/>
  <c r="W635" i="202"/>
  <c r="AA635" i="202"/>
  <c r="AB635" i="202"/>
  <c r="AC635" i="202"/>
  <c r="AD635" i="202"/>
  <c r="AE635" i="202"/>
  <c r="AF635" i="202"/>
  <c r="AG635" i="202"/>
  <c r="AH635" i="202"/>
  <c r="AI635" i="202"/>
  <c r="AJ635" i="202"/>
  <c r="AK635" i="202"/>
  <c r="AL635" i="202"/>
  <c r="AM635" i="202"/>
  <c r="AN635" i="202"/>
  <c r="AO635" i="202"/>
  <c r="AP635" i="202"/>
  <c r="AQ635" i="202"/>
  <c r="AR635" i="202"/>
  <c r="AS635" i="202"/>
  <c r="AT635" i="202"/>
  <c r="AU635" i="202"/>
  <c r="AV635" i="202"/>
  <c r="AW635" i="202"/>
  <c r="AX635" i="202"/>
  <c r="AY635" i="202"/>
  <c r="AZ635" i="202"/>
  <c r="BA635" i="202"/>
  <c r="BB635" i="202"/>
  <c r="BC635" i="202"/>
  <c r="BD635" i="202"/>
  <c r="BE635" i="202"/>
  <c r="BF635" i="202"/>
  <c r="BG635" i="202"/>
  <c r="BH635" i="202"/>
  <c r="BI635" i="202"/>
  <c r="BJ635" i="202"/>
  <c r="BK635" i="202"/>
  <c r="BL635" i="202"/>
  <c r="BM635" i="202"/>
  <c r="BN635" i="202"/>
  <c r="BO635" i="202"/>
  <c r="BP635" i="202"/>
  <c r="BQ635" i="202"/>
  <c r="BR635" i="202"/>
  <c r="BS635" i="202"/>
  <c r="A636" i="202"/>
  <c r="B636" i="202"/>
  <c r="C636" i="202"/>
  <c r="D636" i="202"/>
  <c r="E636" i="202"/>
  <c r="F636" i="202"/>
  <c r="G636" i="202"/>
  <c r="H636" i="202"/>
  <c r="I636" i="202"/>
  <c r="J636" i="202"/>
  <c r="K636" i="202"/>
  <c r="L636" i="202"/>
  <c r="M636" i="202"/>
  <c r="N636" i="202"/>
  <c r="O636" i="202"/>
  <c r="P636" i="202"/>
  <c r="Q636" i="202"/>
  <c r="R636" i="202"/>
  <c r="S636" i="202"/>
  <c r="T636" i="202"/>
  <c r="U636" i="202"/>
  <c r="V636" i="202"/>
  <c r="W636" i="202"/>
  <c r="AA636" i="202"/>
  <c r="AB636" i="202"/>
  <c r="AC636" i="202"/>
  <c r="AD636" i="202"/>
  <c r="AE636" i="202"/>
  <c r="AF636" i="202"/>
  <c r="AG636" i="202"/>
  <c r="AH636" i="202"/>
  <c r="AI636" i="202"/>
  <c r="AJ636" i="202"/>
  <c r="AK636" i="202"/>
  <c r="AL636" i="202"/>
  <c r="AM636" i="202"/>
  <c r="AN636" i="202"/>
  <c r="AO636" i="202"/>
  <c r="AP636" i="202"/>
  <c r="AQ636" i="202"/>
  <c r="AR636" i="202"/>
  <c r="AS636" i="202"/>
  <c r="AT636" i="202"/>
  <c r="AU636" i="202"/>
  <c r="AV636" i="202"/>
  <c r="AW636" i="202"/>
  <c r="AX636" i="202"/>
  <c r="AY636" i="202"/>
  <c r="AZ636" i="202"/>
  <c r="BA636" i="202"/>
  <c r="BB636" i="202"/>
  <c r="BC636" i="202"/>
  <c r="BD636" i="202"/>
  <c r="BE636" i="202"/>
  <c r="BF636" i="202"/>
  <c r="BG636" i="202"/>
  <c r="BH636" i="202"/>
  <c r="BI636" i="202"/>
  <c r="BJ636" i="202"/>
  <c r="BK636" i="202"/>
  <c r="BL636" i="202"/>
  <c r="BM636" i="202"/>
  <c r="BN636" i="202"/>
  <c r="BO636" i="202"/>
  <c r="BP636" i="202"/>
  <c r="BQ636" i="202"/>
  <c r="BR636" i="202"/>
  <c r="BS636" i="202"/>
  <c r="A637" i="202"/>
  <c r="B637" i="202"/>
  <c r="C637" i="202"/>
  <c r="D637" i="202"/>
  <c r="E637" i="202"/>
  <c r="F637" i="202"/>
  <c r="G637" i="202"/>
  <c r="H637" i="202"/>
  <c r="I637" i="202"/>
  <c r="J637" i="202"/>
  <c r="K637" i="202"/>
  <c r="L637" i="202"/>
  <c r="M637" i="202"/>
  <c r="N637" i="202"/>
  <c r="O637" i="202"/>
  <c r="P637" i="202"/>
  <c r="Q637" i="202"/>
  <c r="R637" i="202"/>
  <c r="S637" i="202"/>
  <c r="T637" i="202"/>
  <c r="U637" i="202"/>
  <c r="V637" i="202"/>
  <c r="W637" i="202"/>
  <c r="AA637" i="202"/>
  <c r="AB637" i="202"/>
  <c r="AC637" i="202"/>
  <c r="AD637" i="202"/>
  <c r="AE637" i="202"/>
  <c r="AF637" i="202"/>
  <c r="AG637" i="202"/>
  <c r="AH637" i="202"/>
  <c r="AI637" i="202"/>
  <c r="AJ637" i="202"/>
  <c r="AK637" i="202"/>
  <c r="AL637" i="202"/>
  <c r="AM637" i="202"/>
  <c r="AN637" i="202"/>
  <c r="AO637" i="202"/>
  <c r="AP637" i="202"/>
  <c r="AQ637" i="202"/>
  <c r="AR637" i="202"/>
  <c r="AS637" i="202"/>
  <c r="AT637" i="202"/>
  <c r="AU637" i="202"/>
  <c r="AV637" i="202"/>
  <c r="AW637" i="202"/>
  <c r="AX637" i="202"/>
  <c r="AY637" i="202"/>
  <c r="AZ637" i="202"/>
  <c r="BA637" i="202"/>
  <c r="BB637" i="202"/>
  <c r="BC637" i="202"/>
  <c r="BD637" i="202"/>
  <c r="BE637" i="202"/>
  <c r="BF637" i="202"/>
  <c r="BG637" i="202"/>
  <c r="BH637" i="202"/>
  <c r="BI637" i="202"/>
  <c r="BJ637" i="202"/>
  <c r="BK637" i="202"/>
  <c r="BL637" i="202"/>
  <c r="BM637" i="202"/>
  <c r="BN637" i="202"/>
  <c r="BO637" i="202"/>
  <c r="BP637" i="202"/>
  <c r="BQ637" i="202"/>
  <c r="BR637" i="202"/>
  <c r="BS637" i="202"/>
  <c r="A638" i="202"/>
  <c r="B638" i="202"/>
  <c r="C638" i="202"/>
  <c r="D638" i="202"/>
  <c r="E638" i="202"/>
  <c r="F638" i="202"/>
  <c r="G638" i="202"/>
  <c r="H638" i="202"/>
  <c r="I638" i="202"/>
  <c r="J638" i="202"/>
  <c r="K638" i="202"/>
  <c r="L638" i="202"/>
  <c r="M638" i="202"/>
  <c r="N638" i="202"/>
  <c r="O638" i="202"/>
  <c r="P638" i="202"/>
  <c r="Q638" i="202"/>
  <c r="R638" i="202"/>
  <c r="S638" i="202"/>
  <c r="T638" i="202"/>
  <c r="U638" i="202"/>
  <c r="V638" i="202"/>
  <c r="W638" i="202"/>
  <c r="AA638" i="202"/>
  <c r="AB638" i="202"/>
  <c r="AC638" i="202"/>
  <c r="AD638" i="202"/>
  <c r="AE638" i="202"/>
  <c r="AF638" i="202"/>
  <c r="AG638" i="202"/>
  <c r="AH638" i="202"/>
  <c r="AI638" i="202"/>
  <c r="AJ638" i="202"/>
  <c r="AK638" i="202"/>
  <c r="AL638" i="202"/>
  <c r="AM638" i="202"/>
  <c r="AN638" i="202"/>
  <c r="AO638" i="202"/>
  <c r="AP638" i="202"/>
  <c r="AQ638" i="202"/>
  <c r="AR638" i="202"/>
  <c r="AS638" i="202"/>
  <c r="AT638" i="202"/>
  <c r="AU638" i="202"/>
  <c r="AV638" i="202"/>
  <c r="AW638" i="202"/>
  <c r="AX638" i="202"/>
  <c r="AY638" i="202"/>
  <c r="AZ638" i="202"/>
  <c r="BA638" i="202"/>
  <c r="BB638" i="202"/>
  <c r="BC638" i="202"/>
  <c r="BD638" i="202"/>
  <c r="BE638" i="202"/>
  <c r="BF638" i="202"/>
  <c r="BG638" i="202"/>
  <c r="BH638" i="202"/>
  <c r="BI638" i="202"/>
  <c r="BJ638" i="202"/>
  <c r="BK638" i="202"/>
  <c r="BL638" i="202"/>
  <c r="BM638" i="202"/>
  <c r="BN638" i="202"/>
  <c r="BO638" i="202"/>
  <c r="BP638" i="202"/>
  <c r="BQ638" i="202"/>
  <c r="BR638" i="202"/>
  <c r="BS638" i="202"/>
  <c r="A639" i="202"/>
  <c r="B639" i="202"/>
  <c r="C639" i="202"/>
  <c r="D639" i="202"/>
  <c r="E639" i="202"/>
  <c r="F639" i="202"/>
  <c r="G639" i="202"/>
  <c r="H639" i="202"/>
  <c r="I639" i="202"/>
  <c r="J639" i="202"/>
  <c r="K639" i="202"/>
  <c r="L639" i="202"/>
  <c r="M639" i="202"/>
  <c r="N639" i="202"/>
  <c r="O639" i="202"/>
  <c r="P639" i="202"/>
  <c r="Q639" i="202"/>
  <c r="R639" i="202"/>
  <c r="S639" i="202"/>
  <c r="T639" i="202"/>
  <c r="U639" i="202"/>
  <c r="V639" i="202"/>
  <c r="W639" i="202"/>
  <c r="AA639" i="202"/>
  <c r="AB639" i="202"/>
  <c r="AC639" i="202"/>
  <c r="AD639" i="202"/>
  <c r="AE639" i="202"/>
  <c r="AF639" i="202"/>
  <c r="AG639" i="202"/>
  <c r="AH639" i="202"/>
  <c r="AI639" i="202"/>
  <c r="AJ639" i="202"/>
  <c r="AK639" i="202"/>
  <c r="AL639" i="202"/>
  <c r="AM639" i="202"/>
  <c r="AN639" i="202"/>
  <c r="AO639" i="202"/>
  <c r="AP639" i="202"/>
  <c r="AQ639" i="202"/>
  <c r="AR639" i="202"/>
  <c r="AS639" i="202"/>
  <c r="AT639" i="202"/>
  <c r="AU639" i="202"/>
  <c r="AV639" i="202"/>
  <c r="AW639" i="202"/>
  <c r="AX639" i="202"/>
  <c r="AY639" i="202"/>
  <c r="AZ639" i="202"/>
  <c r="BA639" i="202"/>
  <c r="BB639" i="202"/>
  <c r="BC639" i="202"/>
  <c r="BD639" i="202"/>
  <c r="BE639" i="202"/>
  <c r="BF639" i="202"/>
  <c r="BG639" i="202"/>
  <c r="BH639" i="202"/>
  <c r="BI639" i="202"/>
  <c r="BJ639" i="202"/>
  <c r="BK639" i="202"/>
  <c r="BL639" i="202"/>
  <c r="BM639" i="202"/>
  <c r="BN639" i="202"/>
  <c r="BO639" i="202"/>
  <c r="BP639" i="202"/>
  <c r="BQ639" i="202"/>
  <c r="BR639" i="202"/>
  <c r="BS639" i="202"/>
  <c r="A640" i="202"/>
  <c r="B640" i="202"/>
  <c r="C640" i="202"/>
  <c r="D640" i="202"/>
  <c r="E640" i="202"/>
  <c r="F640" i="202"/>
  <c r="G640" i="202"/>
  <c r="H640" i="202"/>
  <c r="I640" i="202"/>
  <c r="J640" i="202"/>
  <c r="K640" i="202"/>
  <c r="L640" i="202"/>
  <c r="M640" i="202"/>
  <c r="N640" i="202"/>
  <c r="O640" i="202"/>
  <c r="P640" i="202"/>
  <c r="Q640" i="202"/>
  <c r="R640" i="202"/>
  <c r="S640" i="202"/>
  <c r="T640" i="202"/>
  <c r="U640" i="202"/>
  <c r="V640" i="202"/>
  <c r="W640" i="202"/>
  <c r="AA640" i="202"/>
  <c r="AB640" i="202"/>
  <c r="AC640" i="202"/>
  <c r="AD640" i="202"/>
  <c r="AE640" i="202"/>
  <c r="AF640" i="202"/>
  <c r="AG640" i="202"/>
  <c r="AH640" i="202"/>
  <c r="AI640" i="202"/>
  <c r="AJ640" i="202"/>
  <c r="AK640" i="202"/>
  <c r="AL640" i="202"/>
  <c r="AM640" i="202"/>
  <c r="AN640" i="202"/>
  <c r="AO640" i="202"/>
  <c r="AP640" i="202"/>
  <c r="AQ640" i="202"/>
  <c r="AR640" i="202"/>
  <c r="AS640" i="202"/>
  <c r="AT640" i="202"/>
  <c r="AU640" i="202"/>
  <c r="AV640" i="202"/>
  <c r="AW640" i="202"/>
  <c r="AX640" i="202"/>
  <c r="AY640" i="202"/>
  <c r="AZ640" i="202"/>
  <c r="BA640" i="202"/>
  <c r="BB640" i="202"/>
  <c r="BC640" i="202"/>
  <c r="BD640" i="202"/>
  <c r="BE640" i="202"/>
  <c r="BF640" i="202"/>
  <c r="BG640" i="202"/>
  <c r="BH640" i="202"/>
  <c r="BI640" i="202"/>
  <c r="BJ640" i="202"/>
  <c r="BK640" i="202"/>
  <c r="BL640" i="202"/>
  <c r="BM640" i="202"/>
  <c r="BN640" i="202"/>
  <c r="BO640" i="202"/>
  <c r="BP640" i="202"/>
  <c r="BQ640" i="202"/>
  <c r="BR640" i="202"/>
  <c r="BS640" i="202"/>
  <c r="A641" i="202"/>
  <c r="B641" i="202"/>
  <c r="C641" i="202"/>
  <c r="D641" i="202"/>
  <c r="E641" i="202"/>
  <c r="F641" i="202"/>
  <c r="G641" i="202"/>
  <c r="H641" i="202"/>
  <c r="I641" i="202"/>
  <c r="J641" i="202"/>
  <c r="K641" i="202"/>
  <c r="L641" i="202"/>
  <c r="M641" i="202"/>
  <c r="N641" i="202"/>
  <c r="O641" i="202"/>
  <c r="P641" i="202"/>
  <c r="Q641" i="202"/>
  <c r="R641" i="202"/>
  <c r="S641" i="202"/>
  <c r="T641" i="202"/>
  <c r="U641" i="202"/>
  <c r="V641" i="202"/>
  <c r="W641" i="202"/>
  <c r="AA641" i="202"/>
  <c r="AB641" i="202"/>
  <c r="AC641" i="202"/>
  <c r="AD641" i="202"/>
  <c r="AE641" i="202"/>
  <c r="AF641" i="202"/>
  <c r="AG641" i="202"/>
  <c r="AH641" i="202"/>
  <c r="AI641" i="202"/>
  <c r="AJ641" i="202"/>
  <c r="AK641" i="202"/>
  <c r="AL641" i="202"/>
  <c r="AM641" i="202"/>
  <c r="AN641" i="202"/>
  <c r="AO641" i="202"/>
  <c r="AP641" i="202"/>
  <c r="AQ641" i="202"/>
  <c r="AR641" i="202"/>
  <c r="AS641" i="202"/>
  <c r="AT641" i="202"/>
  <c r="AU641" i="202"/>
  <c r="AV641" i="202"/>
  <c r="AW641" i="202"/>
  <c r="AX641" i="202"/>
  <c r="AY641" i="202"/>
  <c r="AZ641" i="202"/>
  <c r="BA641" i="202"/>
  <c r="BB641" i="202"/>
  <c r="BC641" i="202"/>
  <c r="BD641" i="202"/>
  <c r="BE641" i="202"/>
  <c r="BF641" i="202"/>
  <c r="BG641" i="202"/>
  <c r="BH641" i="202"/>
  <c r="BI641" i="202"/>
  <c r="BJ641" i="202"/>
  <c r="BK641" i="202"/>
  <c r="BL641" i="202"/>
  <c r="BM641" i="202"/>
  <c r="BN641" i="202"/>
  <c r="BO641" i="202"/>
  <c r="BP641" i="202"/>
  <c r="BQ641" i="202"/>
  <c r="BR641" i="202"/>
  <c r="BS641" i="202"/>
  <c r="A642" i="202"/>
  <c r="B642" i="202"/>
  <c r="C642" i="202"/>
  <c r="D642" i="202"/>
  <c r="E642" i="202"/>
  <c r="F642" i="202"/>
  <c r="G642" i="202"/>
  <c r="H642" i="202"/>
  <c r="I642" i="202"/>
  <c r="J642" i="202"/>
  <c r="K642" i="202"/>
  <c r="L642" i="202"/>
  <c r="M642" i="202"/>
  <c r="N642" i="202"/>
  <c r="O642" i="202"/>
  <c r="P642" i="202"/>
  <c r="Q642" i="202"/>
  <c r="R642" i="202"/>
  <c r="S642" i="202"/>
  <c r="T642" i="202"/>
  <c r="U642" i="202"/>
  <c r="V642" i="202"/>
  <c r="W642" i="202"/>
  <c r="AA642" i="202"/>
  <c r="AB642" i="202"/>
  <c r="AC642" i="202"/>
  <c r="AD642" i="202"/>
  <c r="AE642" i="202"/>
  <c r="AF642" i="202"/>
  <c r="AG642" i="202"/>
  <c r="AH642" i="202"/>
  <c r="AI642" i="202"/>
  <c r="AJ642" i="202"/>
  <c r="AK642" i="202"/>
  <c r="AL642" i="202"/>
  <c r="AM642" i="202"/>
  <c r="AN642" i="202"/>
  <c r="AO642" i="202"/>
  <c r="AP642" i="202"/>
  <c r="AQ642" i="202"/>
  <c r="AR642" i="202"/>
  <c r="AS642" i="202"/>
  <c r="AT642" i="202"/>
  <c r="AU642" i="202"/>
  <c r="AV642" i="202"/>
  <c r="AW642" i="202"/>
  <c r="AX642" i="202"/>
  <c r="AY642" i="202"/>
  <c r="AZ642" i="202"/>
  <c r="BA642" i="202"/>
  <c r="BB642" i="202"/>
  <c r="BC642" i="202"/>
  <c r="BD642" i="202"/>
  <c r="BE642" i="202"/>
  <c r="BF642" i="202"/>
  <c r="BG642" i="202"/>
  <c r="BH642" i="202"/>
  <c r="BI642" i="202"/>
  <c r="BJ642" i="202"/>
  <c r="BK642" i="202"/>
  <c r="BL642" i="202"/>
  <c r="BM642" i="202"/>
  <c r="BN642" i="202"/>
  <c r="BO642" i="202"/>
  <c r="BP642" i="202"/>
  <c r="BQ642" i="202"/>
  <c r="BR642" i="202"/>
  <c r="BS642" i="202"/>
  <c r="A643" i="202"/>
  <c r="B643" i="202"/>
  <c r="C643" i="202"/>
  <c r="D643" i="202"/>
  <c r="E643" i="202"/>
  <c r="F643" i="202"/>
  <c r="G643" i="202"/>
  <c r="H643" i="202"/>
  <c r="I643" i="202"/>
  <c r="J643" i="202"/>
  <c r="K643" i="202"/>
  <c r="L643" i="202"/>
  <c r="M643" i="202"/>
  <c r="N643" i="202"/>
  <c r="O643" i="202"/>
  <c r="P643" i="202"/>
  <c r="Q643" i="202"/>
  <c r="R643" i="202"/>
  <c r="S643" i="202"/>
  <c r="T643" i="202"/>
  <c r="U643" i="202"/>
  <c r="V643" i="202"/>
  <c r="W643" i="202"/>
  <c r="AA643" i="202"/>
  <c r="AB643" i="202"/>
  <c r="AC643" i="202"/>
  <c r="AD643" i="202"/>
  <c r="AE643" i="202"/>
  <c r="AF643" i="202"/>
  <c r="AG643" i="202"/>
  <c r="AH643" i="202"/>
  <c r="AI643" i="202"/>
  <c r="AJ643" i="202"/>
  <c r="AK643" i="202"/>
  <c r="AL643" i="202"/>
  <c r="AM643" i="202"/>
  <c r="AN643" i="202"/>
  <c r="AO643" i="202"/>
  <c r="AP643" i="202"/>
  <c r="AQ643" i="202"/>
  <c r="AR643" i="202"/>
  <c r="AS643" i="202"/>
  <c r="AT643" i="202"/>
  <c r="AU643" i="202"/>
  <c r="AV643" i="202"/>
  <c r="AW643" i="202"/>
  <c r="AX643" i="202"/>
  <c r="AY643" i="202"/>
  <c r="AZ643" i="202"/>
  <c r="BA643" i="202"/>
  <c r="BB643" i="202"/>
  <c r="BC643" i="202"/>
  <c r="BD643" i="202"/>
  <c r="BE643" i="202"/>
  <c r="BF643" i="202"/>
  <c r="BG643" i="202"/>
  <c r="BH643" i="202"/>
  <c r="BI643" i="202"/>
  <c r="BJ643" i="202"/>
  <c r="BK643" i="202"/>
  <c r="BL643" i="202"/>
  <c r="BM643" i="202"/>
  <c r="BN643" i="202"/>
  <c r="BO643" i="202"/>
  <c r="BP643" i="202"/>
  <c r="BQ643" i="202"/>
  <c r="BR643" i="202"/>
  <c r="BS643" i="202"/>
  <c r="A644" i="202"/>
  <c r="B644" i="202"/>
  <c r="C644" i="202"/>
  <c r="D644" i="202"/>
  <c r="E644" i="202"/>
  <c r="F644" i="202"/>
  <c r="G644" i="202"/>
  <c r="H644" i="202"/>
  <c r="I644" i="202"/>
  <c r="J644" i="202"/>
  <c r="K644" i="202"/>
  <c r="L644" i="202"/>
  <c r="M644" i="202"/>
  <c r="N644" i="202"/>
  <c r="O644" i="202"/>
  <c r="P644" i="202"/>
  <c r="Q644" i="202"/>
  <c r="R644" i="202"/>
  <c r="S644" i="202"/>
  <c r="T644" i="202"/>
  <c r="U644" i="202"/>
  <c r="V644" i="202"/>
  <c r="W644" i="202"/>
  <c r="AA644" i="202"/>
  <c r="AB644" i="202"/>
  <c r="AC644" i="202"/>
  <c r="AD644" i="202"/>
  <c r="AE644" i="202"/>
  <c r="AF644" i="202"/>
  <c r="AG644" i="202"/>
  <c r="AH644" i="202"/>
  <c r="AI644" i="202"/>
  <c r="AJ644" i="202"/>
  <c r="AK644" i="202"/>
  <c r="AL644" i="202"/>
  <c r="AM644" i="202"/>
  <c r="AN644" i="202"/>
  <c r="AO644" i="202"/>
  <c r="AP644" i="202"/>
  <c r="AQ644" i="202"/>
  <c r="AR644" i="202"/>
  <c r="AS644" i="202"/>
  <c r="AT644" i="202"/>
  <c r="AU644" i="202"/>
  <c r="AV644" i="202"/>
  <c r="AW644" i="202"/>
  <c r="AX644" i="202"/>
  <c r="AY644" i="202"/>
  <c r="AZ644" i="202"/>
  <c r="BA644" i="202"/>
  <c r="BB644" i="202"/>
  <c r="BC644" i="202"/>
  <c r="BD644" i="202"/>
  <c r="BE644" i="202"/>
  <c r="BF644" i="202"/>
  <c r="BG644" i="202"/>
  <c r="BH644" i="202"/>
  <c r="BI644" i="202"/>
  <c r="BJ644" i="202"/>
  <c r="BK644" i="202"/>
  <c r="BL644" i="202"/>
  <c r="BM644" i="202"/>
  <c r="BN644" i="202"/>
  <c r="BO644" i="202"/>
  <c r="BP644" i="202"/>
  <c r="BQ644" i="202"/>
  <c r="BR644" i="202"/>
  <c r="BS644" i="202"/>
  <c r="A645" i="202"/>
  <c r="B645" i="202"/>
  <c r="C645" i="202"/>
  <c r="D645" i="202"/>
  <c r="E645" i="202"/>
  <c r="F645" i="202"/>
  <c r="G645" i="202"/>
  <c r="H645" i="202"/>
  <c r="I645" i="202"/>
  <c r="J645" i="202"/>
  <c r="K645" i="202"/>
  <c r="L645" i="202"/>
  <c r="M645" i="202"/>
  <c r="N645" i="202"/>
  <c r="O645" i="202"/>
  <c r="P645" i="202"/>
  <c r="Q645" i="202"/>
  <c r="R645" i="202"/>
  <c r="S645" i="202"/>
  <c r="T645" i="202"/>
  <c r="U645" i="202"/>
  <c r="V645" i="202"/>
  <c r="W645" i="202"/>
  <c r="AA645" i="202"/>
  <c r="AB645" i="202"/>
  <c r="AC645" i="202"/>
  <c r="AD645" i="202"/>
  <c r="AE645" i="202"/>
  <c r="AF645" i="202"/>
  <c r="AG645" i="202"/>
  <c r="AH645" i="202"/>
  <c r="AI645" i="202"/>
  <c r="AJ645" i="202"/>
  <c r="AK645" i="202"/>
  <c r="AL645" i="202"/>
  <c r="AM645" i="202"/>
  <c r="AN645" i="202"/>
  <c r="AO645" i="202"/>
  <c r="AP645" i="202"/>
  <c r="AQ645" i="202"/>
  <c r="AR645" i="202"/>
  <c r="AS645" i="202"/>
  <c r="AT645" i="202"/>
  <c r="AU645" i="202"/>
  <c r="AV645" i="202"/>
  <c r="AW645" i="202"/>
  <c r="AX645" i="202"/>
  <c r="AY645" i="202"/>
  <c r="AZ645" i="202"/>
  <c r="BA645" i="202"/>
  <c r="BB645" i="202"/>
  <c r="BC645" i="202"/>
  <c r="BD645" i="202"/>
  <c r="BE645" i="202"/>
  <c r="BF645" i="202"/>
  <c r="BG645" i="202"/>
  <c r="BH645" i="202"/>
  <c r="BI645" i="202"/>
  <c r="BJ645" i="202"/>
  <c r="BK645" i="202"/>
  <c r="BL645" i="202"/>
  <c r="BM645" i="202"/>
  <c r="BN645" i="202"/>
  <c r="BO645" i="202"/>
  <c r="BP645" i="202"/>
  <c r="BQ645" i="202"/>
  <c r="BR645" i="202"/>
  <c r="BS645" i="202"/>
  <c r="A646" i="202"/>
  <c r="B646" i="202"/>
  <c r="C646" i="202"/>
  <c r="D646" i="202"/>
  <c r="E646" i="202"/>
  <c r="F646" i="202"/>
  <c r="G646" i="202"/>
  <c r="H646" i="202"/>
  <c r="I646" i="202"/>
  <c r="J646" i="202"/>
  <c r="K646" i="202"/>
  <c r="L646" i="202"/>
  <c r="M646" i="202"/>
  <c r="N646" i="202"/>
  <c r="O646" i="202"/>
  <c r="P646" i="202"/>
  <c r="Q646" i="202"/>
  <c r="R646" i="202"/>
  <c r="S646" i="202"/>
  <c r="T646" i="202"/>
  <c r="U646" i="202"/>
  <c r="V646" i="202"/>
  <c r="W646" i="202"/>
  <c r="AA646" i="202"/>
  <c r="AB646" i="202"/>
  <c r="AC646" i="202"/>
  <c r="AD646" i="202"/>
  <c r="AE646" i="202"/>
  <c r="AF646" i="202"/>
  <c r="AG646" i="202"/>
  <c r="AH646" i="202"/>
  <c r="AI646" i="202"/>
  <c r="AJ646" i="202"/>
  <c r="AK646" i="202"/>
  <c r="AL646" i="202"/>
  <c r="AM646" i="202"/>
  <c r="AN646" i="202"/>
  <c r="AO646" i="202"/>
  <c r="AP646" i="202"/>
  <c r="AQ646" i="202"/>
  <c r="AR646" i="202"/>
  <c r="AS646" i="202"/>
  <c r="AT646" i="202"/>
  <c r="AU646" i="202"/>
  <c r="AV646" i="202"/>
  <c r="AW646" i="202"/>
  <c r="AX646" i="202"/>
  <c r="AY646" i="202"/>
  <c r="AZ646" i="202"/>
  <c r="BA646" i="202"/>
  <c r="BB646" i="202"/>
  <c r="BC646" i="202"/>
  <c r="BD646" i="202"/>
  <c r="BE646" i="202"/>
  <c r="BF646" i="202"/>
  <c r="BG646" i="202"/>
  <c r="BH646" i="202"/>
  <c r="BI646" i="202"/>
  <c r="BJ646" i="202"/>
  <c r="BK646" i="202"/>
  <c r="BL646" i="202"/>
  <c r="BM646" i="202"/>
  <c r="BN646" i="202"/>
  <c r="BO646" i="202"/>
  <c r="BP646" i="202"/>
  <c r="BQ646" i="202"/>
  <c r="BR646" i="202"/>
  <c r="BS646" i="202"/>
  <c r="A647" i="202"/>
  <c r="B647" i="202"/>
  <c r="C647" i="202"/>
  <c r="D647" i="202"/>
  <c r="E647" i="202"/>
  <c r="F647" i="202"/>
  <c r="G647" i="202"/>
  <c r="H647" i="202"/>
  <c r="I647" i="202"/>
  <c r="J647" i="202"/>
  <c r="K647" i="202"/>
  <c r="L647" i="202"/>
  <c r="M647" i="202"/>
  <c r="N647" i="202"/>
  <c r="O647" i="202"/>
  <c r="P647" i="202"/>
  <c r="Q647" i="202"/>
  <c r="R647" i="202"/>
  <c r="S647" i="202"/>
  <c r="T647" i="202"/>
  <c r="U647" i="202"/>
  <c r="V647" i="202"/>
  <c r="W647" i="202"/>
  <c r="AA647" i="202"/>
  <c r="AB647" i="202"/>
  <c r="AC647" i="202"/>
  <c r="AD647" i="202"/>
  <c r="AE647" i="202"/>
  <c r="AF647" i="202"/>
  <c r="AG647" i="202"/>
  <c r="AH647" i="202"/>
  <c r="AI647" i="202"/>
  <c r="AJ647" i="202"/>
  <c r="AK647" i="202"/>
  <c r="AL647" i="202"/>
  <c r="AM647" i="202"/>
  <c r="AN647" i="202"/>
  <c r="AO647" i="202"/>
  <c r="AP647" i="202"/>
  <c r="AQ647" i="202"/>
  <c r="AR647" i="202"/>
  <c r="AS647" i="202"/>
  <c r="AT647" i="202"/>
  <c r="AU647" i="202"/>
  <c r="AV647" i="202"/>
  <c r="AW647" i="202"/>
  <c r="AX647" i="202"/>
  <c r="AY647" i="202"/>
  <c r="AZ647" i="202"/>
  <c r="BA647" i="202"/>
  <c r="BB647" i="202"/>
  <c r="BC647" i="202"/>
  <c r="BD647" i="202"/>
  <c r="BE647" i="202"/>
  <c r="BF647" i="202"/>
  <c r="BG647" i="202"/>
  <c r="BH647" i="202"/>
  <c r="BI647" i="202"/>
  <c r="BJ647" i="202"/>
  <c r="BK647" i="202"/>
  <c r="BL647" i="202"/>
  <c r="BM647" i="202"/>
  <c r="BN647" i="202"/>
  <c r="BO647" i="202"/>
  <c r="BP647" i="202"/>
  <c r="BQ647" i="202"/>
  <c r="BR647" i="202"/>
  <c r="BS647" i="202"/>
  <c r="A648" i="202"/>
  <c r="B648" i="202"/>
  <c r="C648" i="202"/>
  <c r="D648" i="202"/>
  <c r="E648" i="202"/>
  <c r="F648" i="202"/>
  <c r="G648" i="202"/>
  <c r="H648" i="202"/>
  <c r="I648" i="202"/>
  <c r="J648" i="202"/>
  <c r="K648" i="202"/>
  <c r="L648" i="202"/>
  <c r="M648" i="202"/>
  <c r="N648" i="202"/>
  <c r="O648" i="202"/>
  <c r="P648" i="202"/>
  <c r="Q648" i="202"/>
  <c r="R648" i="202"/>
  <c r="S648" i="202"/>
  <c r="T648" i="202"/>
  <c r="U648" i="202"/>
  <c r="V648" i="202"/>
  <c r="W648" i="202"/>
  <c r="AA648" i="202"/>
  <c r="AB648" i="202"/>
  <c r="AC648" i="202"/>
  <c r="AD648" i="202"/>
  <c r="AE648" i="202"/>
  <c r="AF648" i="202"/>
  <c r="AG648" i="202"/>
  <c r="AH648" i="202"/>
  <c r="AI648" i="202"/>
  <c r="AJ648" i="202"/>
  <c r="AK648" i="202"/>
  <c r="AL648" i="202"/>
  <c r="AM648" i="202"/>
  <c r="AN648" i="202"/>
  <c r="AO648" i="202"/>
  <c r="AP648" i="202"/>
  <c r="AQ648" i="202"/>
  <c r="AR648" i="202"/>
  <c r="AS648" i="202"/>
  <c r="AT648" i="202"/>
  <c r="AU648" i="202"/>
  <c r="AV648" i="202"/>
  <c r="AW648" i="202"/>
  <c r="AX648" i="202"/>
  <c r="AY648" i="202"/>
  <c r="AZ648" i="202"/>
  <c r="BA648" i="202"/>
  <c r="BB648" i="202"/>
  <c r="BC648" i="202"/>
  <c r="BD648" i="202"/>
  <c r="BE648" i="202"/>
  <c r="BF648" i="202"/>
  <c r="BG648" i="202"/>
  <c r="BH648" i="202"/>
  <c r="BI648" i="202"/>
  <c r="BJ648" i="202"/>
  <c r="BK648" i="202"/>
  <c r="BL648" i="202"/>
  <c r="BM648" i="202"/>
  <c r="BN648" i="202"/>
  <c r="BO648" i="202"/>
  <c r="BP648" i="202"/>
  <c r="BQ648" i="202"/>
  <c r="BR648" i="202"/>
  <c r="BS648" i="202"/>
  <c r="A649" i="202"/>
  <c r="B649" i="202"/>
  <c r="C649" i="202"/>
  <c r="D649" i="202"/>
  <c r="E649" i="202"/>
  <c r="F649" i="202"/>
  <c r="G649" i="202"/>
  <c r="H649" i="202"/>
  <c r="I649" i="202"/>
  <c r="J649" i="202"/>
  <c r="K649" i="202"/>
  <c r="L649" i="202"/>
  <c r="M649" i="202"/>
  <c r="N649" i="202"/>
  <c r="O649" i="202"/>
  <c r="P649" i="202"/>
  <c r="Q649" i="202"/>
  <c r="R649" i="202"/>
  <c r="S649" i="202"/>
  <c r="T649" i="202"/>
  <c r="U649" i="202"/>
  <c r="V649" i="202"/>
  <c r="W649" i="202"/>
  <c r="AA649" i="202"/>
  <c r="AB649" i="202"/>
  <c r="AC649" i="202"/>
  <c r="AD649" i="202"/>
  <c r="AE649" i="202"/>
  <c r="AF649" i="202"/>
  <c r="AG649" i="202"/>
  <c r="AH649" i="202"/>
  <c r="AI649" i="202"/>
  <c r="AJ649" i="202"/>
  <c r="AK649" i="202"/>
  <c r="AL649" i="202"/>
  <c r="AM649" i="202"/>
  <c r="AN649" i="202"/>
  <c r="AO649" i="202"/>
  <c r="AP649" i="202"/>
  <c r="AQ649" i="202"/>
  <c r="AR649" i="202"/>
  <c r="AS649" i="202"/>
  <c r="AT649" i="202"/>
  <c r="AU649" i="202"/>
  <c r="AV649" i="202"/>
  <c r="AW649" i="202"/>
  <c r="AX649" i="202"/>
  <c r="AY649" i="202"/>
  <c r="AZ649" i="202"/>
  <c r="BA649" i="202"/>
  <c r="BB649" i="202"/>
  <c r="BC649" i="202"/>
  <c r="BD649" i="202"/>
  <c r="BE649" i="202"/>
  <c r="BF649" i="202"/>
  <c r="BG649" i="202"/>
  <c r="BH649" i="202"/>
  <c r="BI649" i="202"/>
  <c r="BJ649" i="202"/>
  <c r="BK649" i="202"/>
  <c r="BL649" i="202"/>
  <c r="BM649" i="202"/>
  <c r="BN649" i="202"/>
  <c r="BO649" i="202"/>
  <c r="BP649" i="202"/>
  <c r="BQ649" i="202"/>
  <c r="BR649" i="202"/>
  <c r="BS649" i="202"/>
  <c r="A650" i="202"/>
  <c r="B650" i="202"/>
  <c r="C650" i="202"/>
  <c r="D650" i="202"/>
  <c r="E650" i="202"/>
  <c r="F650" i="202"/>
  <c r="G650" i="202"/>
  <c r="H650" i="202"/>
  <c r="I650" i="202"/>
  <c r="J650" i="202"/>
  <c r="K650" i="202"/>
  <c r="L650" i="202"/>
  <c r="M650" i="202"/>
  <c r="N650" i="202"/>
  <c r="O650" i="202"/>
  <c r="P650" i="202"/>
  <c r="Q650" i="202"/>
  <c r="R650" i="202"/>
  <c r="S650" i="202"/>
  <c r="T650" i="202"/>
  <c r="U650" i="202"/>
  <c r="V650" i="202"/>
  <c r="W650" i="202"/>
  <c r="AA650" i="202"/>
  <c r="AB650" i="202"/>
  <c r="AC650" i="202"/>
  <c r="AD650" i="202"/>
  <c r="AE650" i="202"/>
  <c r="AF650" i="202"/>
  <c r="AG650" i="202"/>
  <c r="AH650" i="202"/>
  <c r="AI650" i="202"/>
  <c r="AJ650" i="202"/>
  <c r="AK650" i="202"/>
  <c r="AL650" i="202"/>
  <c r="AM650" i="202"/>
  <c r="AN650" i="202"/>
  <c r="AO650" i="202"/>
  <c r="AP650" i="202"/>
  <c r="AQ650" i="202"/>
  <c r="AR650" i="202"/>
  <c r="AS650" i="202"/>
  <c r="AT650" i="202"/>
  <c r="AU650" i="202"/>
  <c r="AV650" i="202"/>
  <c r="AW650" i="202"/>
  <c r="AX650" i="202"/>
  <c r="AY650" i="202"/>
  <c r="AZ650" i="202"/>
  <c r="BA650" i="202"/>
  <c r="BB650" i="202"/>
  <c r="BC650" i="202"/>
  <c r="BD650" i="202"/>
  <c r="BE650" i="202"/>
  <c r="BF650" i="202"/>
  <c r="BG650" i="202"/>
  <c r="BH650" i="202"/>
  <c r="BI650" i="202"/>
  <c r="BJ650" i="202"/>
  <c r="BK650" i="202"/>
  <c r="BL650" i="202"/>
  <c r="BM650" i="202"/>
  <c r="BN650" i="202"/>
  <c r="BO650" i="202"/>
  <c r="BP650" i="202"/>
  <c r="BQ650" i="202"/>
  <c r="BR650" i="202"/>
  <c r="BS650" i="202"/>
  <c r="A651" i="202"/>
  <c r="B651" i="202"/>
  <c r="C651" i="202"/>
  <c r="D651" i="202"/>
  <c r="E651" i="202"/>
  <c r="F651" i="202"/>
  <c r="G651" i="202"/>
  <c r="H651" i="202"/>
  <c r="I651" i="202"/>
  <c r="J651" i="202"/>
  <c r="K651" i="202"/>
  <c r="L651" i="202"/>
  <c r="M651" i="202"/>
  <c r="N651" i="202"/>
  <c r="O651" i="202"/>
  <c r="P651" i="202"/>
  <c r="Q651" i="202"/>
  <c r="R651" i="202"/>
  <c r="S651" i="202"/>
  <c r="T651" i="202"/>
  <c r="U651" i="202"/>
  <c r="V651" i="202"/>
  <c r="W651" i="202"/>
  <c r="AA651" i="202"/>
  <c r="AB651" i="202"/>
  <c r="AC651" i="202"/>
  <c r="AD651" i="202"/>
  <c r="AE651" i="202"/>
  <c r="AF651" i="202"/>
  <c r="AG651" i="202"/>
  <c r="AH651" i="202"/>
  <c r="AI651" i="202"/>
  <c r="AJ651" i="202"/>
  <c r="AK651" i="202"/>
  <c r="AL651" i="202"/>
  <c r="AM651" i="202"/>
  <c r="AN651" i="202"/>
  <c r="AO651" i="202"/>
  <c r="AP651" i="202"/>
  <c r="AQ651" i="202"/>
  <c r="AR651" i="202"/>
  <c r="AS651" i="202"/>
  <c r="AT651" i="202"/>
  <c r="AU651" i="202"/>
  <c r="AV651" i="202"/>
  <c r="AW651" i="202"/>
  <c r="AX651" i="202"/>
  <c r="AY651" i="202"/>
  <c r="AZ651" i="202"/>
  <c r="BA651" i="202"/>
  <c r="BB651" i="202"/>
  <c r="BC651" i="202"/>
  <c r="BD651" i="202"/>
  <c r="BE651" i="202"/>
  <c r="BF651" i="202"/>
  <c r="BG651" i="202"/>
  <c r="BH651" i="202"/>
  <c r="BI651" i="202"/>
  <c r="BJ651" i="202"/>
  <c r="BK651" i="202"/>
  <c r="BL651" i="202"/>
  <c r="BM651" i="202"/>
  <c r="BN651" i="202"/>
  <c r="BO651" i="202"/>
  <c r="BP651" i="202"/>
  <c r="BQ651" i="202"/>
  <c r="BR651" i="202"/>
  <c r="BS651" i="202"/>
  <c r="A652" i="202"/>
  <c r="B652" i="202"/>
  <c r="C652" i="202"/>
  <c r="D652" i="202"/>
  <c r="E652" i="202"/>
  <c r="F652" i="202"/>
  <c r="G652" i="202"/>
  <c r="H652" i="202"/>
  <c r="I652" i="202"/>
  <c r="J652" i="202"/>
  <c r="K652" i="202"/>
  <c r="L652" i="202"/>
  <c r="M652" i="202"/>
  <c r="N652" i="202"/>
  <c r="O652" i="202"/>
  <c r="P652" i="202"/>
  <c r="Q652" i="202"/>
  <c r="R652" i="202"/>
  <c r="S652" i="202"/>
  <c r="T652" i="202"/>
  <c r="U652" i="202"/>
  <c r="V652" i="202"/>
  <c r="W652" i="202"/>
  <c r="AA652" i="202"/>
  <c r="AB652" i="202"/>
  <c r="AC652" i="202"/>
  <c r="AD652" i="202"/>
  <c r="AE652" i="202"/>
  <c r="AF652" i="202"/>
  <c r="AG652" i="202"/>
  <c r="AH652" i="202"/>
  <c r="AI652" i="202"/>
  <c r="AJ652" i="202"/>
  <c r="AK652" i="202"/>
  <c r="AL652" i="202"/>
  <c r="AM652" i="202"/>
  <c r="AN652" i="202"/>
  <c r="AO652" i="202"/>
  <c r="AP652" i="202"/>
  <c r="AQ652" i="202"/>
  <c r="AR652" i="202"/>
  <c r="AS652" i="202"/>
  <c r="AT652" i="202"/>
  <c r="AU652" i="202"/>
  <c r="AV652" i="202"/>
  <c r="AW652" i="202"/>
  <c r="AX652" i="202"/>
  <c r="AY652" i="202"/>
  <c r="AZ652" i="202"/>
  <c r="BA652" i="202"/>
  <c r="BB652" i="202"/>
  <c r="BC652" i="202"/>
  <c r="BD652" i="202"/>
  <c r="BE652" i="202"/>
  <c r="BF652" i="202"/>
  <c r="BG652" i="202"/>
  <c r="BH652" i="202"/>
  <c r="BI652" i="202"/>
  <c r="BJ652" i="202"/>
  <c r="BK652" i="202"/>
  <c r="BL652" i="202"/>
  <c r="BM652" i="202"/>
  <c r="BN652" i="202"/>
  <c r="BO652" i="202"/>
  <c r="BP652" i="202"/>
  <c r="BQ652" i="202"/>
  <c r="BR652" i="202"/>
  <c r="BS652" i="202"/>
  <c r="A653" i="202"/>
  <c r="B653" i="202"/>
  <c r="C653" i="202"/>
  <c r="D653" i="202"/>
  <c r="E653" i="202"/>
  <c r="F653" i="202"/>
  <c r="G653" i="202"/>
  <c r="H653" i="202"/>
  <c r="I653" i="202"/>
  <c r="J653" i="202"/>
  <c r="K653" i="202"/>
  <c r="L653" i="202"/>
  <c r="M653" i="202"/>
  <c r="N653" i="202"/>
  <c r="O653" i="202"/>
  <c r="P653" i="202"/>
  <c r="Q653" i="202"/>
  <c r="R653" i="202"/>
  <c r="S653" i="202"/>
  <c r="T653" i="202"/>
  <c r="U653" i="202"/>
  <c r="V653" i="202"/>
  <c r="W653" i="202"/>
  <c r="AA653" i="202"/>
  <c r="AB653" i="202"/>
  <c r="AC653" i="202"/>
  <c r="AD653" i="202"/>
  <c r="AE653" i="202"/>
  <c r="AF653" i="202"/>
  <c r="AG653" i="202"/>
  <c r="AH653" i="202"/>
  <c r="AI653" i="202"/>
  <c r="AJ653" i="202"/>
  <c r="AK653" i="202"/>
  <c r="AL653" i="202"/>
  <c r="AM653" i="202"/>
  <c r="AN653" i="202"/>
  <c r="AO653" i="202"/>
  <c r="AP653" i="202"/>
  <c r="AQ653" i="202"/>
  <c r="AR653" i="202"/>
  <c r="AS653" i="202"/>
  <c r="AT653" i="202"/>
  <c r="AU653" i="202"/>
  <c r="AV653" i="202"/>
  <c r="AW653" i="202"/>
  <c r="AX653" i="202"/>
  <c r="AY653" i="202"/>
  <c r="AZ653" i="202"/>
  <c r="BA653" i="202"/>
  <c r="BB653" i="202"/>
  <c r="BC653" i="202"/>
  <c r="BD653" i="202"/>
  <c r="BE653" i="202"/>
  <c r="BF653" i="202"/>
  <c r="BG653" i="202"/>
  <c r="BH653" i="202"/>
  <c r="BI653" i="202"/>
  <c r="BJ653" i="202"/>
  <c r="BK653" i="202"/>
  <c r="BL653" i="202"/>
  <c r="BM653" i="202"/>
  <c r="BN653" i="202"/>
  <c r="BO653" i="202"/>
  <c r="BP653" i="202"/>
  <c r="BQ653" i="202"/>
  <c r="BR653" i="202"/>
  <c r="BS653" i="202"/>
  <c r="A654" i="202"/>
  <c r="B654" i="202"/>
  <c r="C654" i="202"/>
  <c r="D654" i="202"/>
  <c r="E654" i="202"/>
  <c r="F654" i="202"/>
  <c r="G654" i="202"/>
  <c r="H654" i="202"/>
  <c r="I654" i="202"/>
  <c r="J654" i="202"/>
  <c r="K654" i="202"/>
  <c r="L654" i="202"/>
  <c r="M654" i="202"/>
  <c r="N654" i="202"/>
  <c r="O654" i="202"/>
  <c r="P654" i="202"/>
  <c r="Q654" i="202"/>
  <c r="R654" i="202"/>
  <c r="S654" i="202"/>
  <c r="T654" i="202"/>
  <c r="U654" i="202"/>
  <c r="V654" i="202"/>
  <c r="W654" i="202"/>
  <c r="AA654" i="202"/>
  <c r="AB654" i="202"/>
  <c r="AC654" i="202"/>
  <c r="AD654" i="202"/>
  <c r="AE654" i="202"/>
  <c r="AF654" i="202"/>
  <c r="AG654" i="202"/>
  <c r="AH654" i="202"/>
  <c r="AI654" i="202"/>
  <c r="AJ654" i="202"/>
  <c r="AK654" i="202"/>
  <c r="AL654" i="202"/>
  <c r="AM654" i="202"/>
  <c r="AN654" i="202"/>
  <c r="AO654" i="202"/>
  <c r="AP654" i="202"/>
  <c r="AQ654" i="202"/>
  <c r="AR654" i="202"/>
  <c r="AS654" i="202"/>
  <c r="AT654" i="202"/>
  <c r="AU654" i="202"/>
  <c r="AV654" i="202"/>
  <c r="AW654" i="202"/>
  <c r="AX654" i="202"/>
  <c r="AY654" i="202"/>
  <c r="AZ654" i="202"/>
  <c r="BA654" i="202"/>
  <c r="BB654" i="202"/>
  <c r="BC654" i="202"/>
  <c r="BD654" i="202"/>
  <c r="BE654" i="202"/>
  <c r="BF654" i="202"/>
  <c r="BG654" i="202"/>
  <c r="BH654" i="202"/>
  <c r="BI654" i="202"/>
  <c r="BJ654" i="202"/>
  <c r="BK654" i="202"/>
  <c r="BL654" i="202"/>
  <c r="BM654" i="202"/>
  <c r="BN654" i="202"/>
  <c r="BO654" i="202"/>
  <c r="BP654" i="202"/>
  <c r="BQ654" i="202"/>
  <c r="BR654" i="202"/>
  <c r="BS654" i="202"/>
  <c r="A655" i="202"/>
  <c r="B655" i="202"/>
  <c r="C655" i="202"/>
  <c r="D655" i="202"/>
  <c r="E655" i="202"/>
  <c r="F655" i="202"/>
  <c r="G655" i="202"/>
  <c r="H655" i="202"/>
  <c r="I655" i="202"/>
  <c r="J655" i="202"/>
  <c r="K655" i="202"/>
  <c r="L655" i="202"/>
  <c r="M655" i="202"/>
  <c r="N655" i="202"/>
  <c r="O655" i="202"/>
  <c r="P655" i="202"/>
  <c r="Q655" i="202"/>
  <c r="R655" i="202"/>
  <c r="S655" i="202"/>
  <c r="T655" i="202"/>
  <c r="U655" i="202"/>
  <c r="V655" i="202"/>
  <c r="W655" i="202"/>
  <c r="AA655" i="202"/>
  <c r="AB655" i="202"/>
  <c r="AC655" i="202"/>
  <c r="AD655" i="202"/>
  <c r="AE655" i="202"/>
  <c r="AF655" i="202"/>
  <c r="AG655" i="202"/>
  <c r="AH655" i="202"/>
  <c r="AI655" i="202"/>
  <c r="AJ655" i="202"/>
  <c r="AK655" i="202"/>
  <c r="AL655" i="202"/>
  <c r="AM655" i="202"/>
  <c r="AN655" i="202"/>
  <c r="AO655" i="202"/>
  <c r="AP655" i="202"/>
  <c r="AQ655" i="202"/>
  <c r="AR655" i="202"/>
  <c r="AS655" i="202"/>
  <c r="AT655" i="202"/>
  <c r="AU655" i="202"/>
  <c r="AV655" i="202"/>
  <c r="AW655" i="202"/>
  <c r="AX655" i="202"/>
  <c r="AY655" i="202"/>
  <c r="AZ655" i="202"/>
  <c r="BA655" i="202"/>
  <c r="BB655" i="202"/>
  <c r="BC655" i="202"/>
  <c r="BD655" i="202"/>
  <c r="BE655" i="202"/>
  <c r="BF655" i="202"/>
  <c r="BG655" i="202"/>
  <c r="BH655" i="202"/>
  <c r="BI655" i="202"/>
  <c r="BJ655" i="202"/>
  <c r="BK655" i="202"/>
  <c r="BL655" i="202"/>
  <c r="BM655" i="202"/>
  <c r="BN655" i="202"/>
  <c r="BO655" i="202"/>
  <c r="BP655" i="202"/>
  <c r="BQ655" i="202"/>
  <c r="BR655" i="202"/>
  <c r="BS655" i="202"/>
  <c r="A656" i="202"/>
  <c r="B656" i="202"/>
  <c r="C656" i="202"/>
  <c r="D656" i="202"/>
  <c r="E656" i="202"/>
  <c r="F656" i="202"/>
  <c r="G656" i="202"/>
  <c r="H656" i="202"/>
  <c r="I656" i="202"/>
  <c r="J656" i="202"/>
  <c r="K656" i="202"/>
  <c r="L656" i="202"/>
  <c r="M656" i="202"/>
  <c r="N656" i="202"/>
  <c r="O656" i="202"/>
  <c r="P656" i="202"/>
  <c r="Q656" i="202"/>
  <c r="R656" i="202"/>
  <c r="S656" i="202"/>
  <c r="T656" i="202"/>
  <c r="U656" i="202"/>
  <c r="V656" i="202"/>
  <c r="W656" i="202"/>
  <c r="AA656" i="202"/>
  <c r="AB656" i="202"/>
  <c r="AC656" i="202"/>
  <c r="AD656" i="202"/>
  <c r="AE656" i="202"/>
  <c r="AF656" i="202"/>
  <c r="AG656" i="202"/>
  <c r="AH656" i="202"/>
  <c r="AI656" i="202"/>
  <c r="AJ656" i="202"/>
  <c r="AK656" i="202"/>
  <c r="AL656" i="202"/>
  <c r="AM656" i="202"/>
  <c r="AN656" i="202"/>
  <c r="AO656" i="202"/>
  <c r="AP656" i="202"/>
  <c r="AQ656" i="202"/>
  <c r="AR656" i="202"/>
  <c r="AS656" i="202"/>
  <c r="AT656" i="202"/>
  <c r="AU656" i="202"/>
  <c r="AV656" i="202"/>
  <c r="AW656" i="202"/>
  <c r="AX656" i="202"/>
  <c r="AY656" i="202"/>
  <c r="AZ656" i="202"/>
  <c r="BA656" i="202"/>
  <c r="BB656" i="202"/>
  <c r="BC656" i="202"/>
  <c r="BD656" i="202"/>
  <c r="BE656" i="202"/>
  <c r="BF656" i="202"/>
  <c r="BG656" i="202"/>
  <c r="BH656" i="202"/>
  <c r="BI656" i="202"/>
  <c r="BJ656" i="202"/>
  <c r="BK656" i="202"/>
  <c r="BL656" i="202"/>
  <c r="BM656" i="202"/>
  <c r="BN656" i="202"/>
  <c r="BO656" i="202"/>
  <c r="BP656" i="202"/>
  <c r="BQ656" i="202"/>
  <c r="BR656" i="202"/>
  <c r="BS656" i="202"/>
  <c r="A657" i="202"/>
  <c r="B657" i="202"/>
  <c r="C657" i="202"/>
  <c r="D657" i="202"/>
  <c r="E657" i="202"/>
  <c r="F657" i="202"/>
  <c r="G657" i="202"/>
  <c r="H657" i="202"/>
  <c r="I657" i="202"/>
  <c r="J657" i="202"/>
  <c r="K657" i="202"/>
  <c r="L657" i="202"/>
  <c r="M657" i="202"/>
  <c r="N657" i="202"/>
  <c r="O657" i="202"/>
  <c r="P657" i="202"/>
  <c r="Q657" i="202"/>
  <c r="R657" i="202"/>
  <c r="S657" i="202"/>
  <c r="T657" i="202"/>
  <c r="U657" i="202"/>
  <c r="V657" i="202"/>
  <c r="W657" i="202"/>
  <c r="AA657" i="202"/>
  <c r="AB657" i="202"/>
  <c r="AC657" i="202"/>
  <c r="AD657" i="202"/>
  <c r="AE657" i="202"/>
  <c r="AF657" i="202"/>
  <c r="AG657" i="202"/>
  <c r="AH657" i="202"/>
  <c r="AI657" i="202"/>
  <c r="AJ657" i="202"/>
  <c r="AK657" i="202"/>
  <c r="AL657" i="202"/>
  <c r="AM657" i="202"/>
  <c r="AN657" i="202"/>
  <c r="AO657" i="202"/>
  <c r="AP657" i="202"/>
  <c r="AQ657" i="202"/>
  <c r="AR657" i="202"/>
  <c r="AS657" i="202"/>
  <c r="AT657" i="202"/>
  <c r="AU657" i="202"/>
  <c r="AV657" i="202"/>
  <c r="AW657" i="202"/>
  <c r="AX657" i="202"/>
  <c r="AY657" i="202"/>
  <c r="AZ657" i="202"/>
  <c r="BA657" i="202"/>
  <c r="BB657" i="202"/>
  <c r="BC657" i="202"/>
  <c r="BD657" i="202"/>
  <c r="BE657" i="202"/>
  <c r="BF657" i="202"/>
  <c r="BG657" i="202"/>
  <c r="BH657" i="202"/>
  <c r="BI657" i="202"/>
  <c r="BJ657" i="202"/>
  <c r="BK657" i="202"/>
  <c r="BL657" i="202"/>
  <c r="BM657" i="202"/>
  <c r="BN657" i="202"/>
  <c r="BO657" i="202"/>
  <c r="BP657" i="202"/>
  <c r="BQ657" i="202"/>
  <c r="BR657" i="202"/>
  <c r="BS657" i="202"/>
  <c r="A658" i="202"/>
  <c r="B658" i="202"/>
  <c r="C658" i="202"/>
  <c r="D658" i="202"/>
  <c r="E658" i="202"/>
  <c r="F658" i="202"/>
  <c r="G658" i="202"/>
  <c r="H658" i="202"/>
  <c r="I658" i="202"/>
  <c r="J658" i="202"/>
  <c r="K658" i="202"/>
  <c r="L658" i="202"/>
  <c r="M658" i="202"/>
  <c r="N658" i="202"/>
  <c r="O658" i="202"/>
  <c r="P658" i="202"/>
  <c r="Q658" i="202"/>
  <c r="R658" i="202"/>
  <c r="S658" i="202"/>
  <c r="T658" i="202"/>
  <c r="U658" i="202"/>
  <c r="V658" i="202"/>
  <c r="W658" i="202"/>
  <c r="AA658" i="202"/>
  <c r="AB658" i="202"/>
  <c r="AC658" i="202"/>
  <c r="AD658" i="202"/>
  <c r="AE658" i="202"/>
  <c r="AF658" i="202"/>
  <c r="AG658" i="202"/>
  <c r="AH658" i="202"/>
  <c r="AI658" i="202"/>
  <c r="AJ658" i="202"/>
  <c r="AK658" i="202"/>
  <c r="AL658" i="202"/>
  <c r="AM658" i="202"/>
  <c r="AN658" i="202"/>
  <c r="AO658" i="202"/>
  <c r="AP658" i="202"/>
  <c r="AQ658" i="202"/>
  <c r="AR658" i="202"/>
  <c r="AS658" i="202"/>
  <c r="AT658" i="202"/>
  <c r="AU658" i="202"/>
  <c r="AV658" i="202"/>
  <c r="AW658" i="202"/>
  <c r="AX658" i="202"/>
  <c r="AY658" i="202"/>
  <c r="AZ658" i="202"/>
  <c r="BA658" i="202"/>
  <c r="BB658" i="202"/>
  <c r="BC658" i="202"/>
  <c r="BD658" i="202"/>
  <c r="BE658" i="202"/>
  <c r="BF658" i="202"/>
  <c r="BG658" i="202"/>
  <c r="BH658" i="202"/>
  <c r="BI658" i="202"/>
  <c r="BJ658" i="202"/>
  <c r="BK658" i="202"/>
  <c r="BL658" i="202"/>
  <c r="BM658" i="202"/>
  <c r="BN658" i="202"/>
  <c r="BO658" i="202"/>
  <c r="BP658" i="202"/>
  <c r="BQ658" i="202"/>
  <c r="BR658" i="202"/>
  <c r="BS658" i="202"/>
  <c r="A659" i="202"/>
  <c r="B659" i="202"/>
  <c r="C659" i="202"/>
  <c r="D659" i="202"/>
  <c r="E659" i="202"/>
  <c r="F659" i="202"/>
  <c r="G659" i="202"/>
  <c r="H659" i="202"/>
  <c r="I659" i="202"/>
  <c r="J659" i="202"/>
  <c r="K659" i="202"/>
  <c r="L659" i="202"/>
  <c r="M659" i="202"/>
  <c r="N659" i="202"/>
  <c r="O659" i="202"/>
  <c r="P659" i="202"/>
  <c r="Q659" i="202"/>
  <c r="R659" i="202"/>
  <c r="S659" i="202"/>
  <c r="T659" i="202"/>
  <c r="U659" i="202"/>
  <c r="V659" i="202"/>
  <c r="W659" i="202"/>
  <c r="AA659" i="202"/>
  <c r="AB659" i="202"/>
  <c r="AC659" i="202"/>
  <c r="AD659" i="202"/>
  <c r="AE659" i="202"/>
  <c r="AF659" i="202"/>
  <c r="AG659" i="202"/>
  <c r="AH659" i="202"/>
  <c r="AI659" i="202"/>
  <c r="AJ659" i="202"/>
  <c r="AK659" i="202"/>
  <c r="AL659" i="202"/>
  <c r="AM659" i="202"/>
  <c r="AN659" i="202"/>
  <c r="AO659" i="202"/>
  <c r="AP659" i="202"/>
  <c r="AQ659" i="202"/>
  <c r="AR659" i="202"/>
  <c r="AS659" i="202"/>
  <c r="AT659" i="202"/>
  <c r="AU659" i="202"/>
  <c r="AV659" i="202"/>
  <c r="AW659" i="202"/>
  <c r="AX659" i="202"/>
  <c r="AY659" i="202"/>
  <c r="AZ659" i="202"/>
  <c r="BA659" i="202"/>
  <c r="BB659" i="202"/>
  <c r="BC659" i="202"/>
  <c r="BD659" i="202"/>
  <c r="BE659" i="202"/>
  <c r="BF659" i="202"/>
  <c r="BG659" i="202"/>
  <c r="BH659" i="202"/>
  <c r="BI659" i="202"/>
  <c r="BJ659" i="202"/>
  <c r="BK659" i="202"/>
  <c r="BL659" i="202"/>
  <c r="BM659" i="202"/>
  <c r="BN659" i="202"/>
  <c r="BO659" i="202"/>
  <c r="BP659" i="202"/>
  <c r="BQ659" i="202"/>
  <c r="BR659" i="202"/>
  <c r="BS659" i="202"/>
  <c r="A660" i="202"/>
  <c r="B660" i="202"/>
  <c r="C660" i="202"/>
  <c r="D660" i="202"/>
  <c r="E660" i="202"/>
  <c r="F660" i="202"/>
  <c r="G660" i="202"/>
  <c r="H660" i="202"/>
  <c r="I660" i="202"/>
  <c r="J660" i="202"/>
  <c r="K660" i="202"/>
  <c r="L660" i="202"/>
  <c r="M660" i="202"/>
  <c r="N660" i="202"/>
  <c r="O660" i="202"/>
  <c r="P660" i="202"/>
  <c r="Q660" i="202"/>
  <c r="R660" i="202"/>
  <c r="S660" i="202"/>
  <c r="T660" i="202"/>
  <c r="U660" i="202"/>
  <c r="V660" i="202"/>
  <c r="W660" i="202"/>
  <c r="AA660" i="202"/>
  <c r="AB660" i="202"/>
  <c r="AC660" i="202"/>
  <c r="AD660" i="202"/>
  <c r="AE660" i="202"/>
  <c r="AF660" i="202"/>
  <c r="AG660" i="202"/>
  <c r="AH660" i="202"/>
  <c r="AI660" i="202"/>
  <c r="AJ660" i="202"/>
  <c r="AK660" i="202"/>
  <c r="AL660" i="202"/>
  <c r="AM660" i="202"/>
  <c r="AN660" i="202"/>
  <c r="AO660" i="202"/>
  <c r="AP660" i="202"/>
  <c r="AQ660" i="202"/>
  <c r="AR660" i="202"/>
  <c r="AS660" i="202"/>
  <c r="AT660" i="202"/>
  <c r="AU660" i="202"/>
  <c r="AV660" i="202"/>
  <c r="AW660" i="202"/>
  <c r="AX660" i="202"/>
  <c r="AY660" i="202"/>
  <c r="AZ660" i="202"/>
  <c r="BA660" i="202"/>
  <c r="BB660" i="202"/>
  <c r="BC660" i="202"/>
  <c r="BD660" i="202"/>
  <c r="BE660" i="202"/>
  <c r="BF660" i="202"/>
  <c r="BG660" i="202"/>
  <c r="BH660" i="202"/>
  <c r="BI660" i="202"/>
  <c r="BJ660" i="202"/>
  <c r="BK660" i="202"/>
  <c r="BL660" i="202"/>
  <c r="BM660" i="202"/>
  <c r="BN660" i="202"/>
  <c r="BO660" i="202"/>
  <c r="BP660" i="202"/>
  <c r="BQ660" i="202"/>
  <c r="BR660" i="202"/>
  <c r="BS660" i="202"/>
  <c r="A661" i="202"/>
  <c r="B661" i="202"/>
  <c r="C661" i="202"/>
  <c r="D661" i="202"/>
  <c r="E661" i="202"/>
  <c r="F661" i="202"/>
  <c r="G661" i="202"/>
  <c r="H661" i="202"/>
  <c r="I661" i="202"/>
  <c r="J661" i="202"/>
  <c r="K661" i="202"/>
  <c r="L661" i="202"/>
  <c r="M661" i="202"/>
  <c r="N661" i="202"/>
  <c r="O661" i="202"/>
  <c r="P661" i="202"/>
  <c r="Q661" i="202"/>
  <c r="R661" i="202"/>
  <c r="S661" i="202"/>
  <c r="T661" i="202"/>
  <c r="U661" i="202"/>
  <c r="V661" i="202"/>
  <c r="W661" i="202"/>
  <c r="AA661" i="202"/>
  <c r="AB661" i="202"/>
  <c r="AC661" i="202"/>
  <c r="AD661" i="202"/>
  <c r="AE661" i="202"/>
  <c r="AF661" i="202"/>
  <c r="AG661" i="202"/>
  <c r="AH661" i="202"/>
  <c r="AI661" i="202"/>
  <c r="AJ661" i="202"/>
  <c r="AK661" i="202"/>
  <c r="AL661" i="202"/>
  <c r="AM661" i="202"/>
  <c r="AN661" i="202"/>
  <c r="AO661" i="202"/>
  <c r="AP661" i="202"/>
  <c r="AQ661" i="202"/>
  <c r="AR661" i="202"/>
  <c r="AS661" i="202"/>
  <c r="AT661" i="202"/>
  <c r="AU661" i="202"/>
  <c r="AV661" i="202"/>
  <c r="AW661" i="202"/>
  <c r="AX661" i="202"/>
  <c r="AY661" i="202"/>
  <c r="AZ661" i="202"/>
  <c r="BA661" i="202"/>
  <c r="BB661" i="202"/>
  <c r="BC661" i="202"/>
  <c r="BD661" i="202"/>
  <c r="BE661" i="202"/>
  <c r="BF661" i="202"/>
  <c r="BG661" i="202"/>
  <c r="BH661" i="202"/>
  <c r="BI661" i="202"/>
  <c r="BJ661" i="202"/>
  <c r="BK661" i="202"/>
  <c r="BL661" i="202"/>
  <c r="BM661" i="202"/>
  <c r="BN661" i="202"/>
  <c r="BO661" i="202"/>
  <c r="BP661" i="202"/>
  <c r="BQ661" i="202"/>
  <c r="BR661" i="202"/>
  <c r="BS661" i="202"/>
  <c r="A662" i="202"/>
  <c r="B662" i="202"/>
  <c r="C662" i="202"/>
  <c r="D662" i="202"/>
  <c r="E662" i="202"/>
  <c r="F662" i="202"/>
  <c r="G662" i="202"/>
  <c r="H662" i="202"/>
  <c r="I662" i="202"/>
  <c r="J662" i="202"/>
  <c r="K662" i="202"/>
  <c r="L662" i="202"/>
  <c r="M662" i="202"/>
  <c r="N662" i="202"/>
  <c r="O662" i="202"/>
  <c r="P662" i="202"/>
  <c r="Q662" i="202"/>
  <c r="R662" i="202"/>
  <c r="S662" i="202"/>
  <c r="T662" i="202"/>
  <c r="U662" i="202"/>
  <c r="V662" i="202"/>
  <c r="W662" i="202"/>
  <c r="AA662" i="202"/>
  <c r="AB662" i="202"/>
  <c r="AC662" i="202"/>
  <c r="AD662" i="202"/>
  <c r="AE662" i="202"/>
  <c r="AF662" i="202"/>
  <c r="AG662" i="202"/>
  <c r="AH662" i="202"/>
  <c r="AI662" i="202"/>
  <c r="AJ662" i="202"/>
  <c r="AK662" i="202"/>
  <c r="AL662" i="202"/>
  <c r="AM662" i="202"/>
  <c r="AN662" i="202"/>
  <c r="AO662" i="202"/>
  <c r="AP662" i="202"/>
  <c r="AQ662" i="202"/>
  <c r="AR662" i="202"/>
  <c r="AS662" i="202"/>
  <c r="AT662" i="202"/>
  <c r="AU662" i="202"/>
  <c r="AV662" i="202"/>
  <c r="AW662" i="202"/>
  <c r="AX662" i="202"/>
  <c r="AY662" i="202"/>
  <c r="AZ662" i="202"/>
  <c r="BA662" i="202"/>
  <c r="BB662" i="202"/>
  <c r="BC662" i="202"/>
  <c r="BD662" i="202"/>
  <c r="BE662" i="202"/>
  <c r="BF662" i="202"/>
  <c r="BG662" i="202"/>
  <c r="BH662" i="202"/>
  <c r="BI662" i="202"/>
  <c r="BJ662" i="202"/>
  <c r="BK662" i="202"/>
  <c r="BL662" i="202"/>
  <c r="BM662" i="202"/>
  <c r="BN662" i="202"/>
  <c r="BO662" i="202"/>
  <c r="BP662" i="202"/>
  <c r="BQ662" i="202"/>
  <c r="BR662" i="202"/>
  <c r="BS662" i="202"/>
  <c r="A663" i="202"/>
  <c r="B663" i="202"/>
  <c r="C663" i="202"/>
  <c r="D663" i="202"/>
  <c r="E663" i="202"/>
  <c r="F663" i="202"/>
  <c r="G663" i="202"/>
  <c r="H663" i="202"/>
  <c r="I663" i="202"/>
  <c r="J663" i="202"/>
  <c r="K663" i="202"/>
  <c r="L663" i="202"/>
  <c r="M663" i="202"/>
  <c r="N663" i="202"/>
  <c r="O663" i="202"/>
  <c r="P663" i="202"/>
  <c r="Q663" i="202"/>
  <c r="R663" i="202"/>
  <c r="S663" i="202"/>
  <c r="T663" i="202"/>
  <c r="U663" i="202"/>
  <c r="V663" i="202"/>
  <c r="W663" i="202"/>
  <c r="AA663" i="202"/>
  <c r="AB663" i="202"/>
  <c r="AC663" i="202"/>
  <c r="AD663" i="202"/>
  <c r="AE663" i="202"/>
  <c r="AF663" i="202"/>
  <c r="AG663" i="202"/>
  <c r="AH663" i="202"/>
  <c r="AI663" i="202"/>
  <c r="AJ663" i="202"/>
  <c r="AK663" i="202"/>
  <c r="AL663" i="202"/>
  <c r="AM663" i="202"/>
  <c r="AN663" i="202"/>
  <c r="AO663" i="202"/>
  <c r="AP663" i="202"/>
  <c r="AQ663" i="202"/>
  <c r="AR663" i="202"/>
  <c r="AS663" i="202"/>
  <c r="AT663" i="202"/>
  <c r="AU663" i="202"/>
  <c r="AV663" i="202"/>
  <c r="AW663" i="202"/>
  <c r="AX663" i="202"/>
  <c r="AY663" i="202"/>
  <c r="AZ663" i="202"/>
  <c r="BA663" i="202"/>
  <c r="BB663" i="202"/>
  <c r="BC663" i="202"/>
  <c r="BD663" i="202"/>
  <c r="BE663" i="202"/>
  <c r="BF663" i="202"/>
  <c r="BG663" i="202"/>
  <c r="BH663" i="202"/>
  <c r="BI663" i="202"/>
  <c r="BJ663" i="202"/>
  <c r="BK663" i="202"/>
  <c r="BL663" i="202"/>
  <c r="BM663" i="202"/>
  <c r="BN663" i="202"/>
  <c r="BO663" i="202"/>
  <c r="BP663" i="202"/>
  <c r="BQ663" i="202"/>
  <c r="BR663" i="202"/>
  <c r="BS663" i="202"/>
  <c r="A664" i="202"/>
  <c r="B664" i="202"/>
  <c r="C664" i="202"/>
  <c r="D664" i="202"/>
  <c r="E664" i="202"/>
  <c r="F664" i="202"/>
  <c r="G664" i="202"/>
  <c r="H664" i="202"/>
  <c r="I664" i="202"/>
  <c r="J664" i="202"/>
  <c r="K664" i="202"/>
  <c r="L664" i="202"/>
  <c r="M664" i="202"/>
  <c r="N664" i="202"/>
  <c r="O664" i="202"/>
  <c r="P664" i="202"/>
  <c r="Q664" i="202"/>
  <c r="R664" i="202"/>
  <c r="S664" i="202"/>
  <c r="T664" i="202"/>
  <c r="U664" i="202"/>
  <c r="V664" i="202"/>
  <c r="W664" i="202"/>
  <c r="AA664" i="202"/>
  <c r="AB664" i="202"/>
  <c r="AC664" i="202"/>
  <c r="AD664" i="202"/>
  <c r="AE664" i="202"/>
  <c r="AF664" i="202"/>
  <c r="AG664" i="202"/>
  <c r="AH664" i="202"/>
  <c r="AI664" i="202"/>
  <c r="AJ664" i="202"/>
  <c r="AK664" i="202"/>
  <c r="AL664" i="202"/>
  <c r="AM664" i="202"/>
  <c r="AN664" i="202"/>
  <c r="AO664" i="202"/>
  <c r="AP664" i="202"/>
  <c r="AQ664" i="202"/>
  <c r="AR664" i="202"/>
  <c r="AS664" i="202"/>
  <c r="AT664" i="202"/>
  <c r="AU664" i="202"/>
  <c r="AV664" i="202"/>
  <c r="AW664" i="202"/>
  <c r="AX664" i="202"/>
  <c r="AY664" i="202"/>
  <c r="AZ664" i="202"/>
  <c r="BA664" i="202"/>
  <c r="BB664" i="202"/>
  <c r="BC664" i="202"/>
  <c r="BD664" i="202"/>
  <c r="BE664" i="202"/>
  <c r="BF664" i="202"/>
  <c r="BG664" i="202"/>
  <c r="BH664" i="202"/>
  <c r="BI664" i="202"/>
  <c r="BJ664" i="202"/>
  <c r="BK664" i="202"/>
  <c r="BL664" i="202"/>
  <c r="BM664" i="202"/>
  <c r="BN664" i="202"/>
  <c r="BO664" i="202"/>
  <c r="BP664" i="202"/>
  <c r="BQ664" i="202"/>
  <c r="BR664" i="202"/>
  <c r="BS664" i="202"/>
  <c r="A665" i="202"/>
  <c r="B665" i="202"/>
  <c r="C665" i="202"/>
  <c r="D665" i="202"/>
  <c r="E665" i="202"/>
  <c r="F665" i="202"/>
  <c r="G665" i="202"/>
  <c r="H665" i="202"/>
  <c r="I665" i="202"/>
  <c r="J665" i="202"/>
  <c r="K665" i="202"/>
  <c r="L665" i="202"/>
  <c r="M665" i="202"/>
  <c r="N665" i="202"/>
  <c r="O665" i="202"/>
  <c r="P665" i="202"/>
  <c r="Q665" i="202"/>
  <c r="R665" i="202"/>
  <c r="S665" i="202"/>
  <c r="T665" i="202"/>
  <c r="U665" i="202"/>
  <c r="V665" i="202"/>
  <c r="W665" i="202"/>
  <c r="AA665" i="202"/>
  <c r="AB665" i="202"/>
  <c r="AC665" i="202"/>
  <c r="AD665" i="202"/>
  <c r="AE665" i="202"/>
  <c r="AF665" i="202"/>
  <c r="AG665" i="202"/>
  <c r="AH665" i="202"/>
  <c r="AI665" i="202"/>
  <c r="AJ665" i="202"/>
  <c r="AK665" i="202"/>
  <c r="AL665" i="202"/>
  <c r="AM665" i="202"/>
  <c r="AN665" i="202"/>
  <c r="AO665" i="202"/>
  <c r="AP665" i="202"/>
  <c r="AQ665" i="202"/>
  <c r="AR665" i="202"/>
  <c r="AS665" i="202"/>
  <c r="AT665" i="202"/>
  <c r="AU665" i="202"/>
  <c r="AV665" i="202"/>
  <c r="AW665" i="202"/>
  <c r="AX665" i="202"/>
  <c r="AY665" i="202"/>
  <c r="AZ665" i="202"/>
  <c r="BA665" i="202"/>
  <c r="BB665" i="202"/>
  <c r="BC665" i="202"/>
  <c r="BD665" i="202"/>
  <c r="BE665" i="202"/>
  <c r="BF665" i="202"/>
  <c r="BG665" i="202"/>
  <c r="BH665" i="202"/>
  <c r="BI665" i="202"/>
  <c r="BJ665" i="202"/>
  <c r="BK665" i="202"/>
  <c r="BL665" i="202"/>
  <c r="BM665" i="202"/>
  <c r="BN665" i="202"/>
  <c r="BO665" i="202"/>
  <c r="BP665" i="202"/>
  <c r="BQ665" i="202"/>
  <c r="BR665" i="202"/>
  <c r="BS665" i="202"/>
  <c r="A666" i="202"/>
  <c r="B666" i="202"/>
  <c r="C666" i="202"/>
  <c r="D666" i="202"/>
  <c r="E666" i="202"/>
  <c r="F666" i="202"/>
  <c r="G666" i="202"/>
  <c r="H666" i="202"/>
  <c r="I666" i="202"/>
  <c r="J666" i="202"/>
  <c r="K666" i="202"/>
  <c r="L666" i="202"/>
  <c r="M666" i="202"/>
  <c r="N666" i="202"/>
  <c r="O666" i="202"/>
  <c r="P666" i="202"/>
  <c r="Q666" i="202"/>
  <c r="R666" i="202"/>
  <c r="S666" i="202"/>
  <c r="T666" i="202"/>
  <c r="U666" i="202"/>
  <c r="V666" i="202"/>
  <c r="W666" i="202"/>
  <c r="AA666" i="202"/>
  <c r="AB666" i="202"/>
  <c r="AC666" i="202"/>
  <c r="AD666" i="202"/>
  <c r="AE666" i="202"/>
  <c r="AF666" i="202"/>
  <c r="AG666" i="202"/>
  <c r="AH666" i="202"/>
  <c r="AI666" i="202"/>
  <c r="AJ666" i="202"/>
  <c r="AK666" i="202"/>
  <c r="AL666" i="202"/>
  <c r="AM666" i="202"/>
  <c r="AN666" i="202"/>
  <c r="AO666" i="202"/>
  <c r="AP666" i="202"/>
  <c r="AQ666" i="202"/>
  <c r="AR666" i="202"/>
  <c r="AS666" i="202"/>
  <c r="AT666" i="202"/>
  <c r="AU666" i="202"/>
  <c r="AV666" i="202"/>
  <c r="AW666" i="202"/>
  <c r="AX666" i="202"/>
  <c r="AY666" i="202"/>
  <c r="AZ666" i="202"/>
  <c r="BA666" i="202"/>
  <c r="BB666" i="202"/>
  <c r="BC666" i="202"/>
  <c r="BD666" i="202"/>
  <c r="BE666" i="202"/>
  <c r="BF666" i="202"/>
  <c r="BG666" i="202"/>
  <c r="BH666" i="202"/>
  <c r="BI666" i="202"/>
  <c r="BJ666" i="202"/>
  <c r="BK666" i="202"/>
  <c r="BL666" i="202"/>
  <c r="BM666" i="202"/>
  <c r="BN666" i="202"/>
  <c r="BO666" i="202"/>
  <c r="BP666" i="202"/>
  <c r="BQ666" i="202"/>
  <c r="BR666" i="202"/>
  <c r="BS666" i="202"/>
  <c r="A667" i="202"/>
  <c r="B667" i="202"/>
  <c r="C667" i="202"/>
  <c r="D667" i="202"/>
  <c r="E667" i="202"/>
  <c r="F667" i="202"/>
  <c r="G667" i="202"/>
  <c r="H667" i="202"/>
  <c r="I667" i="202"/>
  <c r="J667" i="202"/>
  <c r="K667" i="202"/>
  <c r="L667" i="202"/>
  <c r="M667" i="202"/>
  <c r="N667" i="202"/>
  <c r="O667" i="202"/>
  <c r="P667" i="202"/>
  <c r="Q667" i="202"/>
  <c r="R667" i="202"/>
  <c r="S667" i="202"/>
  <c r="T667" i="202"/>
  <c r="U667" i="202"/>
  <c r="V667" i="202"/>
  <c r="W667" i="202"/>
  <c r="AA667" i="202"/>
  <c r="AB667" i="202"/>
  <c r="AC667" i="202"/>
  <c r="AD667" i="202"/>
  <c r="AE667" i="202"/>
  <c r="AF667" i="202"/>
  <c r="AG667" i="202"/>
  <c r="AH667" i="202"/>
  <c r="AI667" i="202"/>
  <c r="AJ667" i="202"/>
  <c r="AK667" i="202"/>
  <c r="AL667" i="202"/>
  <c r="AM667" i="202"/>
  <c r="AN667" i="202"/>
  <c r="AO667" i="202"/>
  <c r="AP667" i="202"/>
  <c r="AQ667" i="202"/>
  <c r="AR667" i="202"/>
  <c r="AS667" i="202"/>
  <c r="AT667" i="202"/>
  <c r="AU667" i="202"/>
  <c r="AV667" i="202"/>
  <c r="AW667" i="202"/>
  <c r="AX667" i="202"/>
  <c r="AY667" i="202"/>
  <c r="AZ667" i="202"/>
  <c r="BA667" i="202"/>
  <c r="BB667" i="202"/>
  <c r="BC667" i="202"/>
  <c r="BD667" i="202"/>
  <c r="BE667" i="202"/>
  <c r="BF667" i="202"/>
  <c r="BG667" i="202"/>
  <c r="BH667" i="202"/>
  <c r="BI667" i="202"/>
  <c r="BJ667" i="202"/>
  <c r="BK667" i="202"/>
  <c r="BL667" i="202"/>
  <c r="BM667" i="202"/>
  <c r="BN667" i="202"/>
  <c r="BO667" i="202"/>
  <c r="BP667" i="202"/>
  <c r="BQ667" i="202"/>
  <c r="BR667" i="202"/>
  <c r="BS667" i="202"/>
  <c r="A668" i="202"/>
  <c r="B668" i="202"/>
  <c r="C668" i="202"/>
  <c r="D668" i="202"/>
  <c r="E668" i="202"/>
  <c r="F668" i="202"/>
  <c r="G668" i="202"/>
  <c r="H668" i="202"/>
  <c r="I668" i="202"/>
  <c r="J668" i="202"/>
  <c r="K668" i="202"/>
  <c r="L668" i="202"/>
  <c r="M668" i="202"/>
  <c r="N668" i="202"/>
  <c r="O668" i="202"/>
  <c r="P668" i="202"/>
  <c r="Q668" i="202"/>
  <c r="R668" i="202"/>
  <c r="S668" i="202"/>
  <c r="T668" i="202"/>
  <c r="U668" i="202"/>
  <c r="V668" i="202"/>
  <c r="W668" i="202"/>
  <c r="AA668" i="202"/>
  <c r="AB668" i="202"/>
  <c r="AC668" i="202"/>
  <c r="AD668" i="202"/>
  <c r="AE668" i="202"/>
  <c r="AF668" i="202"/>
  <c r="AG668" i="202"/>
  <c r="AH668" i="202"/>
  <c r="AI668" i="202"/>
  <c r="AJ668" i="202"/>
  <c r="AK668" i="202"/>
  <c r="AL668" i="202"/>
  <c r="AM668" i="202"/>
  <c r="AN668" i="202"/>
  <c r="AO668" i="202"/>
  <c r="AP668" i="202"/>
  <c r="AQ668" i="202"/>
  <c r="AR668" i="202"/>
  <c r="AS668" i="202"/>
  <c r="AT668" i="202"/>
  <c r="AU668" i="202"/>
  <c r="AV668" i="202"/>
  <c r="AW668" i="202"/>
  <c r="AX668" i="202"/>
  <c r="AY668" i="202"/>
  <c r="AZ668" i="202"/>
  <c r="BA668" i="202"/>
  <c r="BB668" i="202"/>
  <c r="BC668" i="202"/>
  <c r="BD668" i="202"/>
  <c r="BE668" i="202"/>
  <c r="BF668" i="202"/>
  <c r="BG668" i="202"/>
  <c r="BH668" i="202"/>
  <c r="BI668" i="202"/>
  <c r="BJ668" i="202"/>
  <c r="BK668" i="202"/>
  <c r="BL668" i="202"/>
  <c r="BM668" i="202"/>
  <c r="BN668" i="202"/>
  <c r="BO668" i="202"/>
  <c r="BP668" i="202"/>
  <c r="BQ668" i="202"/>
  <c r="BR668" i="202"/>
  <c r="BS668" i="202"/>
  <c r="A669" i="202"/>
  <c r="B669" i="202"/>
  <c r="C669" i="202"/>
  <c r="D669" i="202"/>
  <c r="E669" i="202"/>
  <c r="F669" i="202"/>
  <c r="G669" i="202"/>
  <c r="H669" i="202"/>
  <c r="I669" i="202"/>
  <c r="J669" i="202"/>
  <c r="K669" i="202"/>
  <c r="L669" i="202"/>
  <c r="M669" i="202"/>
  <c r="N669" i="202"/>
  <c r="O669" i="202"/>
  <c r="P669" i="202"/>
  <c r="Q669" i="202"/>
  <c r="R669" i="202"/>
  <c r="S669" i="202"/>
  <c r="T669" i="202"/>
  <c r="U669" i="202"/>
  <c r="V669" i="202"/>
  <c r="W669" i="202"/>
  <c r="AA669" i="202"/>
  <c r="AB669" i="202"/>
  <c r="AC669" i="202"/>
  <c r="AD669" i="202"/>
  <c r="AE669" i="202"/>
  <c r="AF669" i="202"/>
  <c r="AG669" i="202"/>
  <c r="AH669" i="202"/>
  <c r="AI669" i="202"/>
  <c r="AJ669" i="202"/>
  <c r="AK669" i="202"/>
  <c r="AL669" i="202"/>
  <c r="AM669" i="202"/>
  <c r="AN669" i="202"/>
  <c r="AO669" i="202"/>
  <c r="AP669" i="202"/>
  <c r="AQ669" i="202"/>
  <c r="AR669" i="202"/>
  <c r="AS669" i="202"/>
  <c r="AT669" i="202"/>
  <c r="AU669" i="202"/>
  <c r="AV669" i="202"/>
  <c r="AW669" i="202"/>
  <c r="AX669" i="202"/>
  <c r="AY669" i="202"/>
  <c r="AZ669" i="202"/>
  <c r="BA669" i="202"/>
  <c r="BB669" i="202"/>
  <c r="BC669" i="202"/>
  <c r="BD669" i="202"/>
  <c r="BE669" i="202"/>
  <c r="BF669" i="202"/>
  <c r="BG669" i="202"/>
  <c r="BH669" i="202"/>
  <c r="BI669" i="202"/>
  <c r="BJ669" i="202"/>
  <c r="BK669" i="202"/>
  <c r="BL669" i="202"/>
  <c r="BM669" i="202"/>
  <c r="BN669" i="202"/>
  <c r="BO669" i="202"/>
  <c r="BP669" i="202"/>
  <c r="BQ669" i="202"/>
  <c r="BR669" i="202"/>
  <c r="BS669" i="202"/>
  <c r="A670" i="202"/>
  <c r="B670" i="202"/>
  <c r="C670" i="202"/>
  <c r="D670" i="202"/>
  <c r="E670" i="202"/>
  <c r="F670" i="202"/>
  <c r="G670" i="202"/>
  <c r="H670" i="202"/>
  <c r="I670" i="202"/>
  <c r="J670" i="202"/>
  <c r="K670" i="202"/>
  <c r="L670" i="202"/>
  <c r="M670" i="202"/>
  <c r="N670" i="202"/>
  <c r="O670" i="202"/>
  <c r="P670" i="202"/>
  <c r="Q670" i="202"/>
  <c r="R670" i="202"/>
  <c r="S670" i="202"/>
  <c r="T670" i="202"/>
  <c r="U670" i="202"/>
  <c r="V670" i="202"/>
  <c r="W670" i="202"/>
  <c r="AA670" i="202"/>
  <c r="AB670" i="202"/>
  <c r="AC670" i="202"/>
  <c r="AD670" i="202"/>
  <c r="AE670" i="202"/>
  <c r="AF670" i="202"/>
  <c r="AG670" i="202"/>
  <c r="AH670" i="202"/>
  <c r="AI670" i="202"/>
  <c r="AJ670" i="202"/>
  <c r="AK670" i="202"/>
  <c r="AL670" i="202"/>
  <c r="AM670" i="202"/>
  <c r="AN670" i="202"/>
  <c r="AO670" i="202"/>
  <c r="AP670" i="202"/>
  <c r="AQ670" i="202"/>
  <c r="AR670" i="202"/>
  <c r="AS670" i="202"/>
  <c r="AT670" i="202"/>
  <c r="AU670" i="202"/>
  <c r="AV670" i="202"/>
  <c r="AW670" i="202"/>
  <c r="AX670" i="202"/>
  <c r="AY670" i="202"/>
  <c r="AZ670" i="202"/>
  <c r="BA670" i="202"/>
  <c r="BB670" i="202"/>
  <c r="BC670" i="202"/>
  <c r="BD670" i="202"/>
  <c r="BE670" i="202"/>
  <c r="BF670" i="202"/>
  <c r="BG670" i="202"/>
  <c r="BH670" i="202"/>
  <c r="BI670" i="202"/>
  <c r="BJ670" i="202"/>
  <c r="BK670" i="202"/>
  <c r="BL670" i="202"/>
  <c r="BM670" i="202"/>
  <c r="BN670" i="202"/>
  <c r="BO670" i="202"/>
  <c r="BP670" i="202"/>
  <c r="BQ670" i="202"/>
  <c r="BR670" i="202"/>
  <c r="BS670" i="202"/>
  <c r="A671" i="202"/>
  <c r="B671" i="202"/>
  <c r="C671" i="202"/>
  <c r="D671" i="202"/>
  <c r="E671" i="202"/>
  <c r="F671" i="202"/>
  <c r="G671" i="202"/>
  <c r="H671" i="202"/>
  <c r="I671" i="202"/>
  <c r="J671" i="202"/>
  <c r="K671" i="202"/>
  <c r="L671" i="202"/>
  <c r="M671" i="202"/>
  <c r="N671" i="202"/>
  <c r="O671" i="202"/>
  <c r="P671" i="202"/>
  <c r="Q671" i="202"/>
  <c r="R671" i="202"/>
  <c r="S671" i="202"/>
  <c r="T671" i="202"/>
  <c r="U671" i="202"/>
  <c r="V671" i="202"/>
  <c r="W671" i="202"/>
  <c r="AA671" i="202"/>
  <c r="AB671" i="202"/>
  <c r="AC671" i="202"/>
  <c r="AD671" i="202"/>
  <c r="AE671" i="202"/>
  <c r="AF671" i="202"/>
  <c r="AG671" i="202"/>
  <c r="AH671" i="202"/>
  <c r="AI671" i="202"/>
  <c r="AJ671" i="202"/>
  <c r="AK671" i="202"/>
  <c r="AL671" i="202"/>
  <c r="AM671" i="202"/>
  <c r="AN671" i="202"/>
  <c r="AO671" i="202"/>
  <c r="AP671" i="202"/>
  <c r="AQ671" i="202"/>
  <c r="AR671" i="202"/>
  <c r="AS671" i="202"/>
  <c r="AT671" i="202"/>
  <c r="AU671" i="202"/>
  <c r="AV671" i="202"/>
  <c r="AW671" i="202"/>
  <c r="AX671" i="202"/>
  <c r="AY671" i="202"/>
  <c r="AZ671" i="202"/>
  <c r="BA671" i="202"/>
  <c r="BB671" i="202"/>
  <c r="BC671" i="202"/>
  <c r="BD671" i="202"/>
  <c r="BE671" i="202"/>
  <c r="BF671" i="202"/>
  <c r="BG671" i="202"/>
  <c r="BH671" i="202"/>
  <c r="BI671" i="202"/>
  <c r="BJ671" i="202"/>
  <c r="BK671" i="202"/>
  <c r="BL671" i="202"/>
  <c r="BM671" i="202"/>
  <c r="BN671" i="202"/>
  <c r="BO671" i="202"/>
  <c r="BP671" i="202"/>
  <c r="BQ671" i="202"/>
  <c r="BR671" i="202"/>
  <c r="BS671" i="202"/>
  <c r="A672" i="202"/>
  <c r="B672" i="202"/>
  <c r="C672" i="202"/>
  <c r="D672" i="202"/>
  <c r="E672" i="202"/>
  <c r="F672" i="202"/>
  <c r="G672" i="202"/>
  <c r="H672" i="202"/>
  <c r="I672" i="202"/>
  <c r="J672" i="202"/>
  <c r="K672" i="202"/>
  <c r="L672" i="202"/>
  <c r="M672" i="202"/>
  <c r="N672" i="202"/>
  <c r="O672" i="202"/>
  <c r="P672" i="202"/>
  <c r="Q672" i="202"/>
  <c r="R672" i="202"/>
  <c r="S672" i="202"/>
  <c r="T672" i="202"/>
  <c r="U672" i="202"/>
  <c r="V672" i="202"/>
  <c r="W672" i="202"/>
  <c r="AA672" i="202"/>
  <c r="AB672" i="202"/>
  <c r="AC672" i="202"/>
  <c r="AD672" i="202"/>
  <c r="AE672" i="202"/>
  <c r="AF672" i="202"/>
  <c r="AG672" i="202"/>
  <c r="AH672" i="202"/>
  <c r="AI672" i="202"/>
  <c r="AJ672" i="202"/>
  <c r="AK672" i="202"/>
  <c r="AL672" i="202"/>
  <c r="AM672" i="202"/>
  <c r="AN672" i="202"/>
  <c r="AO672" i="202"/>
  <c r="AP672" i="202"/>
  <c r="AQ672" i="202"/>
  <c r="AR672" i="202"/>
  <c r="AS672" i="202"/>
  <c r="AT672" i="202"/>
  <c r="AU672" i="202"/>
  <c r="AV672" i="202"/>
  <c r="AW672" i="202"/>
  <c r="AX672" i="202"/>
  <c r="AY672" i="202"/>
  <c r="AZ672" i="202"/>
  <c r="BA672" i="202"/>
  <c r="BB672" i="202"/>
  <c r="BC672" i="202"/>
  <c r="BD672" i="202"/>
  <c r="BE672" i="202"/>
  <c r="BF672" i="202"/>
  <c r="BG672" i="202"/>
  <c r="BH672" i="202"/>
  <c r="BI672" i="202"/>
  <c r="BJ672" i="202"/>
  <c r="BK672" i="202"/>
  <c r="BL672" i="202"/>
  <c r="BM672" i="202"/>
  <c r="BN672" i="202"/>
  <c r="BO672" i="202"/>
  <c r="BP672" i="202"/>
  <c r="BQ672" i="202"/>
  <c r="BR672" i="202"/>
  <c r="BS672" i="202"/>
  <c r="A673" i="202"/>
  <c r="B673" i="202"/>
  <c r="C673" i="202"/>
  <c r="D673" i="202"/>
  <c r="E673" i="202"/>
  <c r="F673" i="202"/>
  <c r="G673" i="202"/>
  <c r="H673" i="202"/>
  <c r="I673" i="202"/>
  <c r="J673" i="202"/>
  <c r="K673" i="202"/>
  <c r="L673" i="202"/>
  <c r="M673" i="202"/>
  <c r="N673" i="202"/>
  <c r="O673" i="202"/>
  <c r="P673" i="202"/>
  <c r="Q673" i="202"/>
  <c r="R673" i="202"/>
  <c r="S673" i="202"/>
  <c r="T673" i="202"/>
  <c r="U673" i="202"/>
  <c r="V673" i="202"/>
  <c r="W673" i="202"/>
  <c r="AA673" i="202"/>
  <c r="AB673" i="202"/>
  <c r="AC673" i="202"/>
  <c r="AD673" i="202"/>
  <c r="AE673" i="202"/>
  <c r="AF673" i="202"/>
  <c r="AG673" i="202"/>
  <c r="AH673" i="202"/>
  <c r="AI673" i="202"/>
  <c r="AJ673" i="202"/>
  <c r="AK673" i="202"/>
  <c r="AL673" i="202"/>
  <c r="AM673" i="202"/>
  <c r="AN673" i="202"/>
  <c r="AO673" i="202"/>
  <c r="AP673" i="202"/>
  <c r="AQ673" i="202"/>
  <c r="AR673" i="202"/>
  <c r="AS673" i="202"/>
  <c r="AT673" i="202"/>
  <c r="AU673" i="202"/>
  <c r="AV673" i="202"/>
  <c r="AW673" i="202"/>
  <c r="AX673" i="202"/>
  <c r="AY673" i="202"/>
  <c r="AZ673" i="202"/>
  <c r="BA673" i="202"/>
  <c r="BB673" i="202"/>
  <c r="BC673" i="202"/>
  <c r="BD673" i="202"/>
  <c r="BE673" i="202"/>
  <c r="BF673" i="202"/>
  <c r="BG673" i="202"/>
  <c r="BH673" i="202"/>
  <c r="BI673" i="202"/>
  <c r="BJ673" i="202"/>
  <c r="BK673" i="202"/>
  <c r="BL673" i="202"/>
  <c r="BM673" i="202"/>
  <c r="BN673" i="202"/>
  <c r="BO673" i="202"/>
  <c r="BP673" i="202"/>
  <c r="BQ673" i="202"/>
  <c r="BR673" i="202"/>
  <c r="BS673" i="202"/>
  <c r="A674" i="202"/>
  <c r="B674" i="202"/>
  <c r="C674" i="202"/>
  <c r="D674" i="202"/>
  <c r="E674" i="202"/>
  <c r="F674" i="202"/>
  <c r="G674" i="202"/>
  <c r="H674" i="202"/>
  <c r="I674" i="202"/>
  <c r="J674" i="202"/>
  <c r="K674" i="202"/>
  <c r="L674" i="202"/>
  <c r="M674" i="202"/>
  <c r="N674" i="202"/>
  <c r="O674" i="202"/>
  <c r="P674" i="202"/>
  <c r="Q674" i="202"/>
  <c r="R674" i="202"/>
  <c r="S674" i="202"/>
  <c r="T674" i="202"/>
  <c r="U674" i="202"/>
  <c r="V674" i="202"/>
  <c r="W674" i="202"/>
  <c r="AA674" i="202"/>
  <c r="AB674" i="202"/>
  <c r="AC674" i="202"/>
  <c r="AD674" i="202"/>
  <c r="AE674" i="202"/>
  <c r="AF674" i="202"/>
  <c r="AG674" i="202"/>
  <c r="AH674" i="202"/>
  <c r="AI674" i="202"/>
  <c r="AJ674" i="202"/>
  <c r="AK674" i="202"/>
  <c r="AL674" i="202"/>
  <c r="AM674" i="202"/>
  <c r="AN674" i="202"/>
  <c r="AO674" i="202"/>
  <c r="AP674" i="202"/>
  <c r="AQ674" i="202"/>
  <c r="AR674" i="202"/>
  <c r="AS674" i="202"/>
  <c r="AT674" i="202"/>
  <c r="AU674" i="202"/>
  <c r="AV674" i="202"/>
  <c r="AW674" i="202"/>
  <c r="AX674" i="202"/>
  <c r="AY674" i="202"/>
  <c r="AZ674" i="202"/>
  <c r="BA674" i="202"/>
  <c r="BB674" i="202"/>
  <c r="BC674" i="202"/>
  <c r="BD674" i="202"/>
  <c r="BE674" i="202"/>
  <c r="BF674" i="202"/>
  <c r="BG674" i="202"/>
  <c r="BH674" i="202"/>
  <c r="BI674" i="202"/>
  <c r="BJ674" i="202"/>
  <c r="BK674" i="202"/>
  <c r="BL674" i="202"/>
  <c r="BM674" i="202"/>
  <c r="BN674" i="202"/>
  <c r="BO674" i="202"/>
  <c r="BP674" i="202"/>
  <c r="BQ674" i="202"/>
  <c r="BR674" i="202"/>
  <c r="BS674" i="202"/>
  <c r="A675" i="202"/>
  <c r="B675" i="202"/>
  <c r="C675" i="202"/>
  <c r="D675" i="202"/>
  <c r="E675" i="202"/>
  <c r="F675" i="202"/>
  <c r="G675" i="202"/>
  <c r="H675" i="202"/>
  <c r="I675" i="202"/>
  <c r="J675" i="202"/>
  <c r="K675" i="202"/>
  <c r="L675" i="202"/>
  <c r="M675" i="202"/>
  <c r="N675" i="202"/>
  <c r="O675" i="202"/>
  <c r="P675" i="202"/>
  <c r="Q675" i="202"/>
  <c r="R675" i="202"/>
  <c r="S675" i="202"/>
  <c r="T675" i="202"/>
  <c r="U675" i="202"/>
  <c r="V675" i="202"/>
  <c r="W675" i="202"/>
  <c r="AA675" i="202"/>
  <c r="AB675" i="202"/>
  <c r="AC675" i="202"/>
  <c r="AD675" i="202"/>
  <c r="AE675" i="202"/>
  <c r="AF675" i="202"/>
  <c r="AG675" i="202"/>
  <c r="AH675" i="202"/>
  <c r="AI675" i="202"/>
  <c r="AJ675" i="202"/>
  <c r="AK675" i="202"/>
  <c r="AL675" i="202"/>
  <c r="AM675" i="202"/>
  <c r="AN675" i="202"/>
  <c r="AO675" i="202"/>
  <c r="AP675" i="202"/>
  <c r="AQ675" i="202"/>
  <c r="AR675" i="202"/>
  <c r="AS675" i="202"/>
  <c r="AT675" i="202"/>
  <c r="AU675" i="202"/>
  <c r="AV675" i="202"/>
  <c r="AW675" i="202"/>
  <c r="AX675" i="202"/>
  <c r="AY675" i="202"/>
  <c r="AZ675" i="202"/>
  <c r="BA675" i="202"/>
  <c r="BB675" i="202"/>
  <c r="BC675" i="202"/>
  <c r="BD675" i="202"/>
  <c r="BE675" i="202"/>
  <c r="BF675" i="202"/>
  <c r="BG675" i="202"/>
  <c r="BH675" i="202"/>
  <c r="BI675" i="202"/>
  <c r="BJ675" i="202"/>
  <c r="BK675" i="202"/>
  <c r="BL675" i="202"/>
  <c r="BM675" i="202"/>
  <c r="BN675" i="202"/>
  <c r="BO675" i="202"/>
  <c r="BP675" i="202"/>
  <c r="BQ675" i="202"/>
  <c r="BR675" i="202"/>
  <c r="BS675" i="202"/>
  <c r="A676" i="202"/>
  <c r="B676" i="202"/>
  <c r="C676" i="202"/>
  <c r="D676" i="202"/>
  <c r="E676" i="202"/>
  <c r="F676" i="202"/>
  <c r="G676" i="202"/>
  <c r="H676" i="202"/>
  <c r="I676" i="202"/>
  <c r="J676" i="202"/>
  <c r="K676" i="202"/>
  <c r="L676" i="202"/>
  <c r="M676" i="202"/>
  <c r="N676" i="202"/>
  <c r="O676" i="202"/>
  <c r="P676" i="202"/>
  <c r="Q676" i="202"/>
  <c r="R676" i="202"/>
  <c r="S676" i="202"/>
  <c r="T676" i="202"/>
  <c r="U676" i="202"/>
  <c r="V676" i="202"/>
  <c r="W676" i="202"/>
  <c r="AA676" i="202"/>
  <c r="AB676" i="202"/>
  <c r="AC676" i="202"/>
  <c r="AD676" i="202"/>
  <c r="AE676" i="202"/>
  <c r="AF676" i="202"/>
  <c r="AG676" i="202"/>
  <c r="AH676" i="202"/>
  <c r="AI676" i="202"/>
  <c r="AJ676" i="202"/>
  <c r="AK676" i="202"/>
  <c r="AL676" i="202"/>
  <c r="AM676" i="202"/>
  <c r="AN676" i="202"/>
  <c r="AO676" i="202"/>
  <c r="AP676" i="202"/>
  <c r="AQ676" i="202"/>
  <c r="AR676" i="202"/>
  <c r="AS676" i="202"/>
  <c r="AT676" i="202"/>
  <c r="AU676" i="202"/>
  <c r="AV676" i="202"/>
  <c r="AW676" i="202"/>
  <c r="AX676" i="202"/>
  <c r="AY676" i="202"/>
  <c r="AZ676" i="202"/>
  <c r="BA676" i="202"/>
  <c r="BB676" i="202"/>
  <c r="BC676" i="202"/>
  <c r="BD676" i="202"/>
  <c r="BE676" i="202"/>
  <c r="BF676" i="202"/>
  <c r="BG676" i="202"/>
  <c r="BH676" i="202"/>
  <c r="BI676" i="202"/>
  <c r="BJ676" i="202"/>
  <c r="BK676" i="202"/>
  <c r="BL676" i="202"/>
  <c r="BM676" i="202"/>
  <c r="BN676" i="202"/>
  <c r="BO676" i="202"/>
  <c r="BP676" i="202"/>
  <c r="BQ676" i="202"/>
  <c r="BR676" i="202"/>
  <c r="BS676" i="202"/>
  <c r="A677" i="202"/>
  <c r="B677" i="202"/>
  <c r="C677" i="202"/>
  <c r="D677" i="202"/>
  <c r="E677" i="202"/>
  <c r="F677" i="202"/>
  <c r="G677" i="202"/>
  <c r="H677" i="202"/>
  <c r="I677" i="202"/>
  <c r="J677" i="202"/>
  <c r="K677" i="202"/>
  <c r="L677" i="202"/>
  <c r="M677" i="202"/>
  <c r="N677" i="202"/>
  <c r="O677" i="202"/>
  <c r="P677" i="202"/>
  <c r="Q677" i="202"/>
  <c r="R677" i="202"/>
  <c r="S677" i="202"/>
  <c r="T677" i="202"/>
  <c r="U677" i="202"/>
  <c r="V677" i="202"/>
  <c r="W677" i="202"/>
  <c r="AA677" i="202"/>
  <c r="AB677" i="202"/>
  <c r="AC677" i="202"/>
  <c r="AD677" i="202"/>
  <c r="AE677" i="202"/>
  <c r="AF677" i="202"/>
  <c r="AG677" i="202"/>
  <c r="AH677" i="202"/>
  <c r="AI677" i="202"/>
  <c r="AJ677" i="202"/>
  <c r="AK677" i="202"/>
  <c r="AL677" i="202"/>
  <c r="AM677" i="202"/>
  <c r="AN677" i="202"/>
  <c r="AO677" i="202"/>
  <c r="AP677" i="202"/>
  <c r="AQ677" i="202"/>
  <c r="AR677" i="202"/>
  <c r="AS677" i="202"/>
  <c r="AT677" i="202"/>
  <c r="AU677" i="202"/>
  <c r="AV677" i="202"/>
  <c r="AW677" i="202"/>
  <c r="AX677" i="202"/>
  <c r="AY677" i="202"/>
  <c r="AZ677" i="202"/>
  <c r="BA677" i="202"/>
  <c r="BB677" i="202"/>
  <c r="BC677" i="202"/>
  <c r="BD677" i="202"/>
  <c r="BE677" i="202"/>
  <c r="BF677" i="202"/>
  <c r="BG677" i="202"/>
  <c r="BH677" i="202"/>
  <c r="BI677" i="202"/>
  <c r="BJ677" i="202"/>
  <c r="BK677" i="202"/>
  <c r="BL677" i="202"/>
  <c r="BM677" i="202"/>
  <c r="BN677" i="202"/>
  <c r="BO677" i="202"/>
  <c r="BP677" i="202"/>
  <c r="BQ677" i="202"/>
  <c r="BR677" i="202"/>
  <c r="BS677" i="202"/>
  <c r="A678" i="202"/>
  <c r="B678" i="202"/>
  <c r="C678" i="202"/>
  <c r="D678" i="202"/>
  <c r="E678" i="202"/>
  <c r="F678" i="202"/>
  <c r="G678" i="202"/>
  <c r="H678" i="202"/>
  <c r="I678" i="202"/>
  <c r="J678" i="202"/>
  <c r="K678" i="202"/>
  <c r="L678" i="202"/>
  <c r="M678" i="202"/>
  <c r="N678" i="202"/>
  <c r="O678" i="202"/>
  <c r="P678" i="202"/>
  <c r="Q678" i="202"/>
  <c r="R678" i="202"/>
  <c r="S678" i="202"/>
  <c r="T678" i="202"/>
  <c r="U678" i="202"/>
  <c r="V678" i="202"/>
  <c r="W678" i="202"/>
  <c r="AA678" i="202"/>
  <c r="AB678" i="202"/>
  <c r="AC678" i="202"/>
  <c r="AD678" i="202"/>
  <c r="AE678" i="202"/>
  <c r="AF678" i="202"/>
  <c r="AG678" i="202"/>
  <c r="AH678" i="202"/>
  <c r="AI678" i="202"/>
  <c r="AJ678" i="202"/>
  <c r="AK678" i="202"/>
  <c r="AL678" i="202"/>
  <c r="AM678" i="202"/>
  <c r="AN678" i="202"/>
  <c r="AO678" i="202"/>
  <c r="AP678" i="202"/>
  <c r="AQ678" i="202"/>
  <c r="AR678" i="202"/>
  <c r="AS678" i="202"/>
  <c r="AT678" i="202"/>
  <c r="AU678" i="202"/>
  <c r="AV678" i="202"/>
  <c r="AW678" i="202"/>
  <c r="AX678" i="202"/>
  <c r="AY678" i="202"/>
  <c r="AZ678" i="202"/>
  <c r="BA678" i="202"/>
  <c r="BB678" i="202"/>
  <c r="BC678" i="202"/>
  <c r="BD678" i="202"/>
  <c r="BE678" i="202"/>
  <c r="BF678" i="202"/>
  <c r="BG678" i="202"/>
  <c r="BH678" i="202"/>
  <c r="BI678" i="202"/>
  <c r="BJ678" i="202"/>
  <c r="BK678" i="202"/>
  <c r="BL678" i="202"/>
  <c r="BM678" i="202"/>
  <c r="BN678" i="202"/>
  <c r="BO678" i="202"/>
  <c r="BP678" i="202"/>
  <c r="BQ678" i="202"/>
  <c r="BR678" i="202"/>
  <c r="BS678" i="202"/>
  <c r="A679" i="202"/>
  <c r="B679" i="202"/>
  <c r="C679" i="202"/>
  <c r="D679" i="202"/>
  <c r="E679" i="202"/>
  <c r="F679" i="202"/>
  <c r="G679" i="202"/>
  <c r="H679" i="202"/>
  <c r="I679" i="202"/>
  <c r="J679" i="202"/>
  <c r="K679" i="202"/>
  <c r="L679" i="202"/>
  <c r="M679" i="202"/>
  <c r="N679" i="202"/>
  <c r="O679" i="202"/>
  <c r="P679" i="202"/>
  <c r="Q679" i="202"/>
  <c r="R679" i="202"/>
  <c r="S679" i="202"/>
  <c r="T679" i="202"/>
  <c r="U679" i="202"/>
  <c r="V679" i="202"/>
  <c r="W679" i="202"/>
  <c r="AA679" i="202"/>
  <c r="AB679" i="202"/>
  <c r="AC679" i="202"/>
  <c r="AD679" i="202"/>
  <c r="AE679" i="202"/>
  <c r="AF679" i="202"/>
  <c r="AG679" i="202"/>
  <c r="AH679" i="202"/>
  <c r="AI679" i="202"/>
  <c r="AJ679" i="202"/>
  <c r="AK679" i="202"/>
  <c r="AL679" i="202"/>
  <c r="AM679" i="202"/>
  <c r="AN679" i="202"/>
  <c r="AO679" i="202"/>
  <c r="AP679" i="202"/>
  <c r="AQ679" i="202"/>
  <c r="AR679" i="202"/>
  <c r="AS679" i="202"/>
  <c r="AT679" i="202"/>
  <c r="AU679" i="202"/>
  <c r="AV679" i="202"/>
  <c r="AW679" i="202"/>
  <c r="AX679" i="202"/>
  <c r="AY679" i="202"/>
  <c r="AZ679" i="202"/>
  <c r="BA679" i="202"/>
  <c r="BB679" i="202"/>
  <c r="BC679" i="202"/>
  <c r="BD679" i="202"/>
  <c r="BE679" i="202"/>
  <c r="BF679" i="202"/>
  <c r="BG679" i="202"/>
  <c r="BH679" i="202"/>
  <c r="BI679" i="202"/>
  <c r="BJ679" i="202"/>
  <c r="BK679" i="202"/>
  <c r="BL679" i="202"/>
  <c r="BM679" i="202"/>
  <c r="BN679" i="202"/>
  <c r="BO679" i="202"/>
  <c r="BP679" i="202"/>
  <c r="BQ679" i="202"/>
  <c r="BR679" i="202"/>
  <c r="BS679" i="202"/>
  <c r="A680" i="202"/>
  <c r="B680" i="202"/>
  <c r="C680" i="202"/>
  <c r="D680" i="202"/>
  <c r="E680" i="202"/>
  <c r="F680" i="202"/>
  <c r="G680" i="202"/>
  <c r="H680" i="202"/>
  <c r="I680" i="202"/>
  <c r="J680" i="202"/>
  <c r="K680" i="202"/>
  <c r="L680" i="202"/>
  <c r="M680" i="202"/>
  <c r="N680" i="202"/>
  <c r="O680" i="202"/>
  <c r="P680" i="202"/>
  <c r="Q680" i="202"/>
  <c r="R680" i="202"/>
  <c r="S680" i="202"/>
  <c r="T680" i="202"/>
  <c r="U680" i="202"/>
  <c r="V680" i="202"/>
  <c r="W680" i="202"/>
  <c r="AA680" i="202"/>
  <c r="AB680" i="202"/>
  <c r="AC680" i="202"/>
  <c r="AD680" i="202"/>
  <c r="AE680" i="202"/>
  <c r="AF680" i="202"/>
  <c r="AG680" i="202"/>
  <c r="AH680" i="202"/>
  <c r="AI680" i="202"/>
  <c r="AJ680" i="202"/>
  <c r="AK680" i="202"/>
  <c r="AL680" i="202"/>
  <c r="AM680" i="202"/>
  <c r="AN680" i="202"/>
  <c r="AO680" i="202"/>
  <c r="AP680" i="202"/>
  <c r="AQ680" i="202"/>
  <c r="AR680" i="202"/>
  <c r="AS680" i="202"/>
  <c r="AT680" i="202"/>
  <c r="AU680" i="202"/>
  <c r="AV680" i="202"/>
  <c r="AW680" i="202"/>
  <c r="AX680" i="202"/>
  <c r="AY680" i="202"/>
  <c r="AZ680" i="202"/>
  <c r="BA680" i="202"/>
  <c r="BB680" i="202"/>
  <c r="BC680" i="202"/>
  <c r="BD680" i="202"/>
  <c r="BE680" i="202"/>
  <c r="BF680" i="202"/>
  <c r="BG680" i="202"/>
  <c r="BH680" i="202"/>
  <c r="BI680" i="202"/>
  <c r="BJ680" i="202"/>
  <c r="BK680" i="202"/>
  <c r="BL680" i="202"/>
  <c r="BM680" i="202"/>
  <c r="BN680" i="202"/>
  <c r="BO680" i="202"/>
  <c r="BP680" i="202"/>
  <c r="BQ680" i="202"/>
  <c r="BR680" i="202"/>
  <c r="BS680" i="202"/>
  <c r="A681" i="202"/>
  <c r="B681" i="202"/>
  <c r="C681" i="202"/>
  <c r="D681" i="202"/>
  <c r="E681" i="202"/>
  <c r="F681" i="202"/>
  <c r="G681" i="202"/>
  <c r="H681" i="202"/>
  <c r="I681" i="202"/>
  <c r="J681" i="202"/>
  <c r="K681" i="202"/>
  <c r="L681" i="202"/>
  <c r="M681" i="202"/>
  <c r="N681" i="202"/>
  <c r="O681" i="202"/>
  <c r="P681" i="202"/>
  <c r="Q681" i="202"/>
  <c r="R681" i="202"/>
  <c r="S681" i="202"/>
  <c r="T681" i="202"/>
  <c r="U681" i="202"/>
  <c r="V681" i="202"/>
  <c r="W681" i="202"/>
  <c r="AA681" i="202"/>
  <c r="AB681" i="202"/>
  <c r="AC681" i="202"/>
  <c r="AD681" i="202"/>
  <c r="AE681" i="202"/>
  <c r="AF681" i="202"/>
  <c r="AG681" i="202"/>
  <c r="AH681" i="202"/>
  <c r="AI681" i="202"/>
  <c r="AJ681" i="202"/>
  <c r="AK681" i="202"/>
  <c r="AL681" i="202"/>
  <c r="AM681" i="202"/>
  <c r="AN681" i="202"/>
  <c r="AO681" i="202"/>
  <c r="AP681" i="202"/>
  <c r="AQ681" i="202"/>
  <c r="AR681" i="202"/>
  <c r="AS681" i="202"/>
  <c r="AT681" i="202"/>
  <c r="AU681" i="202"/>
  <c r="AV681" i="202"/>
  <c r="AW681" i="202"/>
  <c r="AX681" i="202"/>
  <c r="AY681" i="202"/>
  <c r="AZ681" i="202"/>
  <c r="BA681" i="202"/>
  <c r="BB681" i="202"/>
  <c r="BC681" i="202"/>
  <c r="BD681" i="202"/>
  <c r="BE681" i="202"/>
  <c r="BF681" i="202"/>
  <c r="BG681" i="202"/>
  <c r="BH681" i="202"/>
  <c r="BI681" i="202"/>
  <c r="BJ681" i="202"/>
  <c r="BK681" i="202"/>
  <c r="BL681" i="202"/>
  <c r="BM681" i="202"/>
  <c r="BN681" i="202"/>
  <c r="BO681" i="202"/>
  <c r="BP681" i="202"/>
  <c r="BQ681" i="202"/>
  <c r="BR681" i="202"/>
  <c r="BS681" i="202"/>
  <c r="A682" i="202"/>
  <c r="B682" i="202"/>
  <c r="C682" i="202"/>
  <c r="D682" i="202"/>
  <c r="E682" i="202"/>
  <c r="F682" i="202"/>
  <c r="G682" i="202"/>
  <c r="H682" i="202"/>
  <c r="I682" i="202"/>
  <c r="J682" i="202"/>
  <c r="K682" i="202"/>
  <c r="L682" i="202"/>
  <c r="M682" i="202"/>
  <c r="N682" i="202"/>
  <c r="O682" i="202"/>
  <c r="P682" i="202"/>
  <c r="Q682" i="202"/>
  <c r="R682" i="202"/>
  <c r="S682" i="202"/>
  <c r="T682" i="202"/>
  <c r="U682" i="202"/>
  <c r="V682" i="202"/>
  <c r="W682" i="202"/>
  <c r="AA682" i="202"/>
  <c r="AB682" i="202"/>
  <c r="AC682" i="202"/>
  <c r="AD682" i="202"/>
  <c r="AE682" i="202"/>
  <c r="AF682" i="202"/>
  <c r="AG682" i="202"/>
  <c r="AH682" i="202"/>
  <c r="AI682" i="202"/>
  <c r="AJ682" i="202"/>
  <c r="AK682" i="202"/>
  <c r="AL682" i="202"/>
  <c r="AM682" i="202"/>
  <c r="AN682" i="202"/>
  <c r="AO682" i="202"/>
  <c r="AP682" i="202"/>
  <c r="AQ682" i="202"/>
  <c r="AR682" i="202"/>
  <c r="AS682" i="202"/>
  <c r="AT682" i="202"/>
  <c r="AU682" i="202"/>
  <c r="AV682" i="202"/>
  <c r="AW682" i="202"/>
  <c r="AX682" i="202"/>
  <c r="AY682" i="202"/>
  <c r="AZ682" i="202"/>
  <c r="BA682" i="202"/>
  <c r="BB682" i="202"/>
  <c r="BC682" i="202"/>
  <c r="BD682" i="202"/>
  <c r="BE682" i="202"/>
  <c r="BF682" i="202"/>
  <c r="BG682" i="202"/>
  <c r="BH682" i="202"/>
  <c r="BI682" i="202"/>
  <c r="BJ682" i="202"/>
  <c r="BK682" i="202"/>
  <c r="BL682" i="202"/>
  <c r="BM682" i="202"/>
  <c r="BN682" i="202"/>
  <c r="BO682" i="202"/>
  <c r="BP682" i="202"/>
  <c r="BQ682" i="202"/>
  <c r="BR682" i="202"/>
  <c r="BS682" i="202"/>
  <c r="A683" i="202"/>
  <c r="B683" i="202"/>
  <c r="C683" i="202"/>
  <c r="D683" i="202"/>
  <c r="E683" i="202"/>
  <c r="F683" i="202"/>
  <c r="G683" i="202"/>
  <c r="H683" i="202"/>
  <c r="I683" i="202"/>
  <c r="J683" i="202"/>
  <c r="K683" i="202"/>
  <c r="L683" i="202"/>
  <c r="M683" i="202"/>
  <c r="N683" i="202"/>
  <c r="O683" i="202"/>
  <c r="P683" i="202"/>
  <c r="Q683" i="202"/>
  <c r="R683" i="202"/>
  <c r="S683" i="202"/>
  <c r="T683" i="202"/>
  <c r="U683" i="202"/>
  <c r="V683" i="202"/>
  <c r="W683" i="202"/>
  <c r="AA683" i="202"/>
  <c r="AB683" i="202"/>
  <c r="AC683" i="202"/>
  <c r="AD683" i="202"/>
  <c r="AE683" i="202"/>
  <c r="AF683" i="202"/>
  <c r="AG683" i="202"/>
  <c r="AH683" i="202"/>
  <c r="AI683" i="202"/>
  <c r="AJ683" i="202"/>
  <c r="AK683" i="202"/>
  <c r="AL683" i="202"/>
  <c r="AM683" i="202"/>
  <c r="AN683" i="202"/>
  <c r="AO683" i="202"/>
  <c r="AP683" i="202"/>
  <c r="AQ683" i="202"/>
  <c r="AR683" i="202"/>
  <c r="AS683" i="202"/>
  <c r="AT683" i="202"/>
  <c r="AU683" i="202"/>
  <c r="AV683" i="202"/>
  <c r="AW683" i="202"/>
  <c r="AX683" i="202"/>
  <c r="AY683" i="202"/>
  <c r="AZ683" i="202"/>
  <c r="BA683" i="202"/>
  <c r="BB683" i="202"/>
  <c r="BC683" i="202"/>
  <c r="BD683" i="202"/>
  <c r="BE683" i="202"/>
  <c r="BF683" i="202"/>
  <c r="BG683" i="202"/>
  <c r="BH683" i="202"/>
  <c r="BI683" i="202"/>
  <c r="BJ683" i="202"/>
  <c r="BK683" i="202"/>
  <c r="BL683" i="202"/>
  <c r="BM683" i="202"/>
  <c r="BN683" i="202"/>
  <c r="BO683" i="202"/>
  <c r="BP683" i="202"/>
  <c r="BQ683" i="202"/>
  <c r="BR683" i="202"/>
  <c r="BS683" i="202"/>
  <c r="A684" i="202"/>
  <c r="B684" i="202"/>
  <c r="C684" i="202"/>
  <c r="D684" i="202"/>
  <c r="E684" i="202"/>
  <c r="F684" i="202"/>
  <c r="G684" i="202"/>
  <c r="H684" i="202"/>
  <c r="I684" i="202"/>
  <c r="J684" i="202"/>
  <c r="K684" i="202"/>
  <c r="L684" i="202"/>
  <c r="M684" i="202"/>
  <c r="N684" i="202"/>
  <c r="O684" i="202"/>
  <c r="P684" i="202"/>
  <c r="Q684" i="202"/>
  <c r="R684" i="202"/>
  <c r="S684" i="202"/>
  <c r="T684" i="202"/>
  <c r="U684" i="202"/>
  <c r="V684" i="202"/>
  <c r="W684" i="202"/>
  <c r="AA684" i="202"/>
  <c r="AB684" i="202"/>
  <c r="AC684" i="202"/>
  <c r="AD684" i="202"/>
  <c r="AE684" i="202"/>
  <c r="AF684" i="202"/>
  <c r="AG684" i="202"/>
  <c r="AH684" i="202"/>
  <c r="AI684" i="202"/>
  <c r="AJ684" i="202"/>
  <c r="AK684" i="202"/>
  <c r="AL684" i="202"/>
  <c r="AM684" i="202"/>
  <c r="AN684" i="202"/>
  <c r="AO684" i="202"/>
  <c r="AP684" i="202"/>
  <c r="AQ684" i="202"/>
  <c r="AR684" i="202"/>
  <c r="AS684" i="202"/>
  <c r="AT684" i="202"/>
  <c r="AU684" i="202"/>
  <c r="AV684" i="202"/>
  <c r="AW684" i="202"/>
  <c r="AX684" i="202"/>
  <c r="AY684" i="202"/>
  <c r="AZ684" i="202"/>
  <c r="BA684" i="202"/>
  <c r="BB684" i="202"/>
  <c r="BC684" i="202"/>
  <c r="BD684" i="202"/>
  <c r="BE684" i="202"/>
  <c r="BF684" i="202"/>
  <c r="BG684" i="202"/>
  <c r="BH684" i="202"/>
  <c r="BI684" i="202"/>
  <c r="BJ684" i="202"/>
  <c r="BK684" i="202"/>
  <c r="BL684" i="202"/>
  <c r="BM684" i="202"/>
  <c r="BN684" i="202"/>
  <c r="BO684" i="202"/>
  <c r="BP684" i="202"/>
  <c r="BQ684" i="202"/>
  <c r="BR684" i="202"/>
  <c r="BS684" i="202"/>
  <c r="A685" i="202"/>
  <c r="B685" i="202"/>
  <c r="C685" i="202"/>
  <c r="D685" i="202"/>
  <c r="E685" i="202"/>
  <c r="F685" i="202"/>
  <c r="G685" i="202"/>
  <c r="H685" i="202"/>
  <c r="I685" i="202"/>
  <c r="J685" i="202"/>
  <c r="K685" i="202"/>
  <c r="L685" i="202"/>
  <c r="M685" i="202"/>
  <c r="N685" i="202"/>
  <c r="O685" i="202"/>
  <c r="P685" i="202"/>
  <c r="Q685" i="202"/>
  <c r="R685" i="202"/>
  <c r="S685" i="202"/>
  <c r="T685" i="202"/>
  <c r="U685" i="202"/>
  <c r="V685" i="202"/>
  <c r="W685" i="202"/>
  <c r="AA685" i="202"/>
  <c r="AB685" i="202"/>
  <c r="AC685" i="202"/>
  <c r="AD685" i="202"/>
  <c r="AE685" i="202"/>
  <c r="AF685" i="202"/>
  <c r="AG685" i="202"/>
  <c r="AH685" i="202"/>
  <c r="AI685" i="202"/>
  <c r="AJ685" i="202"/>
  <c r="AK685" i="202"/>
  <c r="AL685" i="202"/>
  <c r="AM685" i="202"/>
  <c r="AN685" i="202"/>
  <c r="AO685" i="202"/>
  <c r="AP685" i="202"/>
  <c r="AQ685" i="202"/>
  <c r="AR685" i="202"/>
  <c r="AS685" i="202"/>
  <c r="AT685" i="202"/>
  <c r="AU685" i="202"/>
  <c r="AV685" i="202"/>
  <c r="AW685" i="202"/>
  <c r="AX685" i="202"/>
  <c r="AY685" i="202"/>
  <c r="AZ685" i="202"/>
  <c r="BA685" i="202"/>
  <c r="BB685" i="202"/>
  <c r="BC685" i="202"/>
  <c r="BD685" i="202"/>
  <c r="BE685" i="202"/>
  <c r="BF685" i="202"/>
  <c r="BG685" i="202"/>
  <c r="BH685" i="202"/>
  <c r="BI685" i="202"/>
  <c r="BJ685" i="202"/>
  <c r="BK685" i="202"/>
  <c r="BL685" i="202"/>
  <c r="BM685" i="202"/>
  <c r="BN685" i="202"/>
  <c r="BO685" i="202"/>
  <c r="BP685" i="202"/>
  <c r="BQ685" i="202"/>
  <c r="BR685" i="202"/>
  <c r="BS685" i="202"/>
  <c r="A686" i="202"/>
  <c r="B686" i="202"/>
  <c r="C686" i="202"/>
  <c r="D686" i="202"/>
  <c r="E686" i="202"/>
  <c r="F686" i="202"/>
  <c r="G686" i="202"/>
  <c r="H686" i="202"/>
  <c r="I686" i="202"/>
  <c r="J686" i="202"/>
  <c r="K686" i="202"/>
  <c r="L686" i="202"/>
  <c r="M686" i="202"/>
  <c r="N686" i="202"/>
  <c r="O686" i="202"/>
  <c r="P686" i="202"/>
  <c r="Q686" i="202"/>
  <c r="R686" i="202"/>
  <c r="S686" i="202"/>
  <c r="T686" i="202"/>
  <c r="U686" i="202"/>
  <c r="V686" i="202"/>
  <c r="W686" i="202"/>
  <c r="AA686" i="202"/>
  <c r="AB686" i="202"/>
  <c r="AC686" i="202"/>
  <c r="AD686" i="202"/>
  <c r="AE686" i="202"/>
  <c r="AF686" i="202"/>
  <c r="AG686" i="202"/>
  <c r="AH686" i="202"/>
  <c r="AI686" i="202"/>
  <c r="AJ686" i="202"/>
  <c r="AK686" i="202"/>
  <c r="AL686" i="202"/>
  <c r="AM686" i="202"/>
  <c r="AN686" i="202"/>
  <c r="AO686" i="202"/>
  <c r="AP686" i="202"/>
  <c r="AQ686" i="202"/>
  <c r="AR686" i="202"/>
  <c r="AS686" i="202"/>
  <c r="AT686" i="202"/>
  <c r="AU686" i="202"/>
  <c r="AV686" i="202"/>
  <c r="AW686" i="202"/>
  <c r="AX686" i="202"/>
  <c r="AY686" i="202"/>
  <c r="AZ686" i="202"/>
  <c r="BA686" i="202"/>
  <c r="BB686" i="202"/>
  <c r="BC686" i="202"/>
  <c r="BD686" i="202"/>
  <c r="BE686" i="202"/>
  <c r="BF686" i="202"/>
  <c r="BG686" i="202"/>
  <c r="BH686" i="202"/>
  <c r="BI686" i="202"/>
  <c r="BJ686" i="202"/>
  <c r="BK686" i="202"/>
  <c r="BL686" i="202"/>
  <c r="BM686" i="202"/>
  <c r="BN686" i="202"/>
  <c r="BO686" i="202"/>
  <c r="BP686" i="202"/>
  <c r="BQ686" i="202"/>
  <c r="BR686" i="202"/>
  <c r="BS686" i="202"/>
  <c r="A687" i="202"/>
  <c r="B687" i="202"/>
  <c r="C687" i="202"/>
  <c r="D687" i="202"/>
  <c r="E687" i="202"/>
  <c r="F687" i="202"/>
  <c r="G687" i="202"/>
  <c r="H687" i="202"/>
  <c r="I687" i="202"/>
  <c r="J687" i="202"/>
  <c r="K687" i="202"/>
  <c r="L687" i="202"/>
  <c r="M687" i="202"/>
  <c r="N687" i="202"/>
  <c r="O687" i="202"/>
  <c r="P687" i="202"/>
  <c r="Q687" i="202"/>
  <c r="R687" i="202"/>
  <c r="S687" i="202"/>
  <c r="T687" i="202"/>
  <c r="U687" i="202"/>
  <c r="V687" i="202"/>
  <c r="W687" i="202"/>
  <c r="AA687" i="202"/>
  <c r="AB687" i="202"/>
  <c r="AC687" i="202"/>
  <c r="AD687" i="202"/>
  <c r="AE687" i="202"/>
  <c r="AF687" i="202"/>
  <c r="AG687" i="202"/>
  <c r="AH687" i="202"/>
  <c r="AI687" i="202"/>
  <c r="AJ687" i="202"/>
  <c r="AK687" i="202"/>
  <c r="AL687" i="202"/>
  <c r="AM687" i="202"/>
  <c r="AN687" i="202"/>
  <c r="AO687" i="202"/>
  <c r="AP687" i="202"/>
  <c r="AQ687" i="202"/>
  <c r="AR687" i="202"/>
  <c r="AS687" i="202"/>
  <c r="AT687" i="202"/>
  <c r="AU687" i="202"/>
  <c r="AV687" i="202"/>
  <c r="AW687" i="202"/>
  <c r="AX687" i="202"/>
  <c r="AY687" i="202"/>
  <c r="AZ687" i="202"/>
  <c r="BA687" i="202"/>
  <c r="BB687" i="202"/>
  <c r="BC687" i="202"/>
  <c r="BD687" i="202"/>
  <c r="BE687" i="202"/>
  <c r="BF687" i="202"/>
  <c r="BG687" i="202"/>
  <c r="BH687" i="202"/>
  <c r="BI687" i="202"/>
  <c r="BJ687" i="202"/>
  <c r="BK687" i="202"/>
  <c r="BL687" i="202"/>
  <c r="BM687" i="202"/>
  <c r="BN687" i="202"/>
  <c r="BO687" i="202"/>
  <c r="BP687" i="202"/>
  <c r="BQ687" i="202"/>
  <c r="BR687" i="202"/>
  <c r="BS687" i="202"/>
  <c r="A688" i="202"/>
  <c r="B688" i="202"/>
  <c r="C688" i="202"/>
  <c r="D688" i="202"/>
  <c r="E688" i="202"/>
  <c r="F688" i="202"/>
  <c r="G688" i="202"/>
  <c r="H688" i="202"/>
  <c r="I688" i="202"/>
  <c r="J688" i="202"/>
  <c r="K688" i="202"/>
  <c r="L688" i="202"/>
  <c r="M688" i="202"/>
  <c r="N688" i="202"/>
  <c r="O688" i="202"/>
  <c r="P688" i="202"/>
  <c r="Q688" i="202"/>
  <c r="R688" i="202"/>
  <c r="S688" i="202"/>
  <c r="T688" i="202"/>
  <c r="U688" i="202"/>
  <c r="V688" i="202"/>
  <c r="W688" i="202"/>
  <c r="AA688" i="202"/>
  <c r="AB688" i="202"/>
  <c r="AC688" i="202"/>
  <c r="AD688" i="202"/>
  <c r="AE688" i="202"/>
  <c r="AF688" i="202"/>
  <c r="AG688" i="202"/>
  <c r="AH688" i="202"/>
  <c r="AI688" i="202"/>
  <c r="AJ688" i="202"/>
  <c r="AK688" i="202"/>
  <c r="AL688" i="202"/>
  <c r="AM688" i="202"/>
  <c r="AN688" i="202"/>
  <c r="AO688" i="202"/>
  <c r="AP688" i="202"/>
  <c r="AQ688" i="202"/>
  <c r="AR688" i="202"/>
  <c r="AS688" i="202"/>
  <c r="AT688" i="202"/>
  <c r="AU688" i="202"/>
  <c r="AV688" i="202"/>
  <c r="AW688" i="202"/>
  <c r="AX688" i="202"/>
  <c r="AY688" i="202"/>
  <c r="AZ688" i="202"/>
  <c r="BA688" i="202"/>
  <c r="BB688" i="202"/>
  <c r="BC688" i="202"/>
  <c r="BD688" i="202"/>
  <c r="BE688" i="202"/>
  <c r="BF688" i="202"/>
  <c r="BG688" i="202"/>
  <c r="BH688" i="202"/>
  <c r="BI688" i="202"/>
  <c r="BJ688" i="202"/>
  <c r="BK688" i="202"/>
  <c r="BL688" i="202"/>
  <c r="BM688" i="202"/>
  <c r="BN688" i="202"/>
  <c r="BO688" i="202"/>
  <c r="BP688" i="202"/>
  <c r="BQ688" i="202"/>
  <c r="BR688" i="202"/>
  <c r="BS688" i="202"/>
  <c r="A689" i="202"/>
  <c r="B689" i="202"/>
  <c r="C689" i="202"/>
  <c r="D689" i="202"/>
  <c r="E689" i="202"/>
  <c r="F689" i="202"/>
  <c r="G689" i="202"/>
  <c r="H689" i="202"/>
  <c r="I689" i="202"/>
  <c r="J689" i="202"/>
  <c r="K689" i="202"/>
  <c r="L689" i="202"/>
  <c r="M689" i="202"/>
  <c r="N689" i="202"/>
  <c r="O689" i="202"/>
  <c r="P689" i="202"/>
  <c r="Q689" i="202"/>
  <c r="R689" i="202"/>
  <c r="S689" i="202"/>
  <c r="T689" i="202"/>
  <c r="U689" i="202"/>
  <c r="V689" i="202"/>
  <c r="W689" i="202"/>
  <c r="AA689" i="202"/>
  <c r="AB689" i="202"/>
  <c r="AC689" i="202"/>
  <c r="AD689" i="202"/>
  <c r="AE689" i="202"/>
  <c r="AF689" i="202"/>
  <c r="AG689" i="202"/>
  <c r="AH689" i="202"/>
  <c r="AI689" i="202"/>
  <c r="AJ689" i="202"/>
  <c r="AK689" i="202"/>
  <c r="AL689" i="202"/>
  <c r="AM689" i="202"/>
  <c r="AN689" i="202"/>
  <c r="AO689" i="202"/>
  <c r="AP689" i="202"/>
  <c r="AQ689" i="202"/>
  <c r="AR689" i="202"/>
  <c r="AS689" i="202"/>
  <c r="AT689" i="202"/>
  <c r="AU689" i="202"/>
  <c r="AV689" i="202"/>
  <c r="AW689" i="202"/>
  <c r="AX689" i="202"/>
  <c r="AY689" i="202"/>
  <c r="AZ689" i="202"/>
  <c r="BA689" i="202"/>
  <c r="BB689" i="202"/>
  <c r="BC689" i="202"/>
  <c r="BD689" i="202"/>
  <c r="BE689" i="202"/>
  <c r="BF689" i="202"/>
  <c r="BG689" i="202"/>
  <c r="BH689" i="202"/>
  <c r="BI689" i="202"/>
  <c r="BJ689" i="202"/>
  <c r="BK689" i="202"/>
  <c r="BL689" i="202"/>
  <c r="BM689" i="202"/>
  <c r="BN689" i="202"/>
  <c r="BO689" i="202"/>
  <c r="BP689" i="202"/>
  <c r="BQ689" i="202"/>
  <c r="BR689" i="202"/>
  <c r="BS689" i="202"/>
  <c r="A690" i="202"/>
  <c r="B690" i="202"/>
  <c r="C690" i="202"/>
  <c r="D690" i="202"/>
  <c r="E690" i="202"/>
  <c r="F690" i="202"/>
  <c r="G690" i="202"/>
  <c r="H690" i="202"/>
  <c r="I690" i="202"/>
  <c r="J690" i="202"/>
  <c r="K690" i="202"/>
  <c r="L690" i="202"/>
  <c r="M690" i="202"/>
  <c r="N690" i="202"/>
  <c r="O690" i="202"/>
  <c r="P690" i="202"/>
  <c r="Q690" i="202"/>
  <c r="R690" i="202"/>
  <c r="S690" i="202"/>
  <c r="T690" i="202"/>
  <c r="U690" i="202"/>
  <c r="V690" i="202"/>
  <c r="W690" i="202"/>
  <c r="AA690" i="202"/>
  <c r="AB690" i="202"/>
  <c r="AC690" i="202"/>
  <c r="AD690" i="202"/>
  <c r="AE690" i="202"/>
  <c r="AF690" i="202"/>
  <c r="AG690" i="202"/>
  <c r="AH690" i="202"/>
  <c r="AI690" i="202"/>
  <c r="AJ690" i="202"/>
  <c r="AK690" i="202"/>
  <c r="AL690" i="202"/>
  <c r="AM690" i="202"/>
  <c r="AN690" i="202"/>
  <c r="AO690" i="202"/>
  <c r="AP690" i="202"/>
  <c r="AQ690" i="202"/>
  <c r="AR690" i="202"/>
  <c r="AS690" i="202"/>
  <c r="AT690" i="202"/>
  <c r="AU690" i="202"/>
  <c r="AV690" i="202"/>
  <c r="AW690" i="202"/>
  <c r="AX690" i="202"/>
  <c r="AY690" i="202"/>
  <c r="AZ690" i="202"/>
  <c r="BA690" i="202"/>
  <c r="BB690" i="202"/>
  <c r="BC690" i="202"/>
  <c r="BD690" i="202"/>
  <c r="BE690" i="202"/>
  <c r="BF690" i="202"/>
  <c r="BG690" i="202"/>
  <c r="BH690" i="202"/>
  <c r="BI690" i="202"/>
  <c r="BJ690" i="202"/>
  <c r="BK690" i="202"/>
  <c r="BL690" i="202"/>
  <c r="BM690" i="202"/>
  <c r="BN690" i="202"/>
  <c r="BO690" i="202"/>
  <c r="BP690" i="202"/>
  <c r="BQ690" i="202"/>
  <c r="BR690" i="202"/>
  <c r="BS690" i="202"/>
  <c r="A691" i="202"/>
  <c r="B691" i="202"/>
  <c r="C691" i="202"/>
  <c r="D691" i="202"/>
  <c r="E691" i="202"/>
  <c r="F691" i="202"/>
  <c r="G691" i="202"/>
  <c r="H691" i="202"/>
  <c r="I691" i="202"/>
  <c r="J691" i="202"/>
  <c r="K691" i="202"/>
  <c r="L691" i="202"/>
  <c r="M691" i="202"/>
  <c r="N691" i="202"/>
  <c r="O691" i="202"/>
  <c r="P691" i="202"/>
  <c r="Q691" i="202"/>
  <c r="R691" i="202"/>
  <c r="S691" i="202"/>
  <c r="T691" i="202"/>
  <c r="U691" i="202"/>
  <c r="V691" i="202"/>
  <c r="W691" i="202"/>
  <c r="AA691" i="202"/>
  <c r="AB691" i="202"/>
  <c r="AC691" i="202"/>
  <c r="AD691" i="202"/>
  <c r="AE691" i="202"/>
  <c r="AF691" i="202"/>
  <c r="AG691" i="202"/>
  <c r="AH691" i="202"/>
  <c r="AI691" i="202"/>
  <c r="AJ691" i="202"/>
  <c r="AK691" i="202"/>
  <c r="AL691" i="202"/>
  <c r="AM691" i="202"/>
  <c r="AN691" i="202"/>
  <c r="AO691" i="202"/>
  <c r="AP691" i="202"/>
  <c r="AQ691" i="202"/>
  <c r="AR691" i="202"/>
  <c r="AS691" i="202"/>
  <c r="AT691" i="202"/>
  <c r="AU691" i="202"/>
  <c r="AV691" i="202"/>
  <c r="AW691" i="202"/>
  <c r="AX691" i="202"/>
  <c r="AY691" i="202"/>
  <c r="AZ691" i="202"/>
  <c r="BA691" i="202"/>
  <c r="BB691" i="202"/>
  <c r="BC691" i="202"/>
  <c r="BD691" i="202"/>
  <c r="BE691" i="202"/>
  <c r="BF691" i="202"/>
  <c r="BG691" i="202"/>
  <c r="BH691" i="202"/>
  <c r="BI691" i="202"/>
  <c r="BJ691" i="202"/>
  <c r="BK691" i="202"/>
  <c r="BL691" i="202"/>
  <c r="BM691" i="202"/>
  <c r="BN691" i="202"/>
  <c r="BO691" i="202"/>
  <c r="BP691" i="202"/>
  <c r="BQ691" i="202"/>
  <c r="BR691" i="202"/>
  <c r="BS691" i="202"/>
  <c r="A692" i="202"/>
  <c r="B692" i="202"/>
  <c r="C692" i="202"/>
  <c r="D692" i="202"/>
  <c r="E692" i="202"/>
  <c r="F692" i="202"/>
  <c r="G692" i="202"/>
  <c r="H692" i="202"/>
  <c r="I692" i="202"/>
  <c r="J692" i="202"/>
  <c r="K692" i="202"/>
  <c r="L692" i="202"/>
  <c r="M692" i="202"/>
  <c r="N692" i="202"/>
  <c r="O692" i="202"/>
  <c r="P692" i="202"/>
  <c r="Q692" i="202"/>
  <c r="R692" i="202"/>
  <c r="S692" i="202"/>
  <c r="T692" i="202"/>
  <c r="U692" i="202"/>
  <c r="V692" i="202"/>
  <c r="W692" i="202"/>
  <c r="AA692" i="202"/>
  <c r="AB692" i="202"/>
  <c r="AC692" i="202"/>
  <c r="AD692" i="202"/>
  <c r="AE692" i="202"/>
  <c r="AF692" i="202"/>
  <c r="AG692" i="202"/>
  <c r="AH692" i="202"/>
  <c r="AI692" i="202"/>
  <c r="AJ692" i="202"/>
  <c r="AK692" i="202"/>
  <c r="AL692" i="202"/>
  <c r="AM692" i="202"/>
  <c r="AN692" i="202"/>
  <c r="AO692" i="202"/>
  <c r="AP692" i="202"/>
  <c r="AQ692" i="202"/>
  <c r="AR692" i="202"/>
  <c r="AS692" i="202"/>
  <c r="AT692" i="202"/>
  <c r="AU692" i="202"/>
  <c r="AV692" i="202"/>
  <c r="AW692" i="202"/>
  <c r="AX692" i="202"/>
  <c r="AY692" i="202"/>
  <c r="AZ692" i="202"/>
  <c r="BA692" i="202"/>
  <c r="BB692" i="202"/>
  <c r="BC692" i="202"/>
  <c r="BD692" i="202"/>
  <c r="BE692" i="202"/>
  <c r="BF692" i="202"/>
  <c r="BG692" i="202"/>
  <c r="BH692" i="202"/>
  <c r="BI692" i="202"/>
  <c r="BJ692" i="202"/>
  <c r="BK692" i="202"/>
  <c r="BL692" i="202"/>
  <c r="BM692" i="202"/>
  <c r="BN692" i="202"/>
  <c r="BO692" i="202"/>
  <c r="BP692" i="202"/>
  <c r="BQ692" i="202"/>
  <c r="BR692" i="202"/>
  <c r="BS692" i="202"/>
  <c r="A693" i="202"/>
  <c r="B693" i="202"/>
  <c r="C693" i="202"/>
  <c r="D693" i="202"/>
  <c r="E693" i="202"/>
  <c r="F693" i="202"/>
  <c r="G693" i="202"/>
  <c r="H693" i="202"/>
  <c r="I693" i="202"/>
  <c r="J693" i="202"/>
  <c r="K693" i="202"/>
  <c r="L693" i="202"/>
  <c r="M693" i="202"/>
  <c r="N693" i="202"/>
  <c r="O693" i="202"/>
  <c r="P693" i="202"/>
  <c r="Q693" i="202"/>
  <c r="R693" i="202"/>
  <c r="S693" i="202"/>
  <c r="T693" i="202"/>
  <c r="U693" i="202"/>
  <c r="V693" i="202"/>
  <c r="W693" i="202"/>
  <c r="AA693" i="202"/>
  <c r="AB693" i="202"/>
  <c r="AC693" i="202"/>
  <c r="AD693" i="202"/>
  <c r="AE693" i="202"/>
  <c r="AF693" i="202"/>
  <c r="AG693" i="202"/>
  <c r="AH693" i="202"/>
  <c r="AI693" i="202"/>
  <c r="AJ693" i="202"/>
  <c r="AK693" i="202"/>
  <c r="AL693" i="202"/>
  <c r="AM693" i="202"/>
  <c r="AN693" i="202"/>
  <c r="AO693" i="202"/>
  <c r="AP693" i="202"/>
  <c r="AQ693" i="202"/>
  <c r="AR693" i="202"/>
  <c r="AS693" i="202"/>
  <c r="AT693" i="202"/>
  <c r="AU693" i="202"/>
  <c r="AV693" i="202"/>
  <c r="AW693" i="202"/>
  <c r="AX693" i="202"/>
  <c r="AY693" i="202"/>
  <c r="AZ693" i="202"/>
  <c r="BA693" i="202"/>
  <c r="BB693" i="202"/>
  <c r="BC693" i="202"/>
  <c r="BD693" i="202"/>
  <c r="BE693" i="202"/>
  <c r="BF693" i="202"/>
  <c r="BG693" i="202"/>
  <c r="BH693" i="202"/>
  <c r="BI693" i="202"/>
  <c r="BJ693" i="202"/>
  <c r="BK693" i="202"/>
  <c r="BL693" i="202"/>
  <c r="BM693" i="202"/>
  <c r="BN693" i="202"/>
  <c r="BO693" i="202"/>
  <c r="BP693" i="202"/>
  <c r="BQ693" i="202"/>
  <c r="BR693" i="202"/>
  <c r="BS693" i="202"/>
  <c r="A694" i="202"/>
  <c r="B694" i="202"/>
  <c r="C694" i="202"/>
  <c r="D694" i="202"/>
  <c r="E694" i="202"/>
  <c r="F694" i="202"/>
  <c r="G694" i="202"/>
  <c r="H694" i="202"/>
  <c r="I694" i="202"/>
  <c r="J694" i="202"/>
  <c r="K694" i="202"/>
  <c r="L694" i="202"/>
  <c r="M694" i="202"/>
  <c r="N694" i="202"/>
  <c r="O694" i="202"/>
  <c r="P694" i="202"/>
  <c r="Q694" i="202"/>
  <c r="R694" i="202"/>
  <c r="S694" i="202"/>
  <c r="T694" i="202"/>
  <c r="U694" i="202"/>
  <c r="V694" i="202"/>
  <c r="W694" i="202"/>
  <c r="AA694" i="202"/>
  <c r="AB694" i="202"/>
  <c r="AC694" i="202"/>
  <c r="AD694" i="202"/>
  <c r="AE694" i="202"/>
  <c r="AF694" i="202"/>
  <c r="AG694" i="202"/>
  <c r="AH694" i="202"/>
  <c r="AI694" i="202"/>
  <c r="AJ694" i="202"/>
  <c r="AK694" i="202"/>
  <c r="AL694" i="202"/>
  <c r="AM694" i="202"/>
  <c r="AN694" i="202"/>
  <c r="AO694" i="202"/>
  <c r="AP694" i="202"/>
  <c r="AQ694" i="202"/>
  <c r="AR694" i="202"/>
  <c r="AS694" i="202"/>
  <c r="AT694" i="202"/>
  <c r="AU694" i="202"/>
  <c r="AV694" i="202"/>
  <c r="AW694" i="202"/>
  <c r="AX694" i="202"/>
  <c r="AY694" i="202"/>
  <c r="AZ694" i="202"/>
  <c r="BA694" i="202"/>
  <c r="BB694" i="202"/>
  <c r="BC694" i="202"/>
  <c r="BD694" i="202"/>
  <c r="BE694" i="202"/>
  <c r="BF694" i="202"/>
  <c r="BG694" i="202"/>
  <c r="BH694" i="202"/>
  <c r="BI694" i="202"/>
  <c r="BJ694" i="202"/>
  <c r="BK694" i="202"/>
  <c r="BL694" i="202"/>
  <c r="BM694" i="202"/>
  <c r="BN694" i="202"/>
  <c r="BO694" i="202"/>
  <c r="BP694" i="202"/>
  <c r="BQ694" i="202"/>
  <c r="BR694" i="202"/>
  <c r="BS694" i="202"/>
  <c r="A695" i="202"/>
  <c r="B695" i="202"/>
  <c r="C695" i="202"/>
  <c r="D695" i="202"/>
  <c r="E695" i="202"/>
  <c r="F695" i="202"/>
  <c r="G695" i="202"/>
  <c r="H695" i="202"/>
  <c r="I695" i="202"/>
  <c r="J695" i="202"/>
  <c r="K695" i="202"/>
  <c r="L695" i="202"/>
  <c r="M695" i="202"/>
  <c r="N695" i="202"/>
  <c r="O695" i="202"/>
  <c r="P695" i="202"/>
  <c r="Q695" i="202"/>
  <c r="R695" i="202"/>
  <c r="S695" i="202"/>
  <c r="T695" i="202"/>
  <c r="U695" i="202"/>
  <c r="V695" i="202"/>
  <c r="W695" i="202"/>
  <c r="AA695" i="202"/>
  <c r="AB695" i="202"/>
  <c r="AC695" i="202"/>
  <c r="AD695" i="202"/>
  <c r="AE695" i="202"/>
  <c r="AF695" i="202"/>
  <c r="AG695" i="202"/>
  <c r="AH695" i="202"/>
  <c r="AI695" i="202"/>
  <c r="AJ695" i="202"/>
  <c r="AK695" i="202"/>
  <c r="AL695" i="202"/>
  <c r="AM695" i="202"/>
  <c r="AN695" i="202"/>
  <c r="AO695" i="202"/>
  <c r="AP695" i="202"/>
  <c r="AQ695" i="202"/>
  <c r="AR695" i="202"/>
  <c r="AS695" i="202"/>
  <c r="AT695" i="202"/>
  <c r="AU695" i="202"/>
  <c r="AV695" i="202"/>
  <c r="AW695" i="202"/>
  <c r="AX695" i="202"/>
  <c r="AY695" i="202"/>
  <c r="AZ695" i="202"/>
  <c r="BA695" i="202"/>
  <c r="BB695" i="202"/>
  <c r="BC695" i="202"/>
  <c r="BD695" i="202"/>
  <c r="BE695" i="202"/>
  <c r="BF695" i="202"/>
  <c r="BG695" i="202"/>
  <c r="BH695" i="202"/>
  <c r="BI695" i="202"/>
  <c r="BJ695" i="202"/>
  <c r="BK695" i="202"/>
  <c r="BL695" i="202"/>
  <c r="BM695" i="202"/>
  <c r="BN695" i="202"/>
  <c r="BO695" i="202"/>
  <c r="BP695" i="202"/>
  <c r="BQ695" i="202"/>
  <c r="BR695" i="202"/>
  <c r="BS695" i="202"/>
  <c r="A696" i="202"/>
  <c r="B696" i="202"/>
  <c r="C696" i="202"/>
  <c r="D696" i="202"/>
  <c r="E696" i="202"/>
  <c r="F696" i="202"/>
  <c r="G696" i="202"/>
  <c r="H696" i="202"/>
  <c r="I696" i="202"/>
  <c r="J696" i="202"/>
  <c r="K696" i="202"/>
  <c r="L696" i="202"/>
  <c r="M696" i="202"/>
  <c r="N696" i="202"/>
  <c r="O696" i="202"/>
  <c r="P696" i="202"/>
  <c r="Q696" i="202"/>
  <c r="R696" i="202"/>
  <c r="S696" i="202"/>
  <c r="T696" i="202"/>
  <c r="U696" i="202"/>
  <c r="V696" i="202"/>
  <c r="W696" i="202"/>
  <c r="AA696" i="202"/>
  <c r="AB696" i="202"/>
  <c r="AC696" i="202"/>
  <c r="AD696" i="202"/>
  <c r="AE696" i="202"/>
  <c r="AF696" i="202"/>
  <c r="AG696" i="202"/>
  <c r="AH696" i="202"/>
  <c r="AI696" i="202"/>
  <c r="AJ696" i="202"/>
  <c r="AK696" i="202"/>
  <c r="AL696" i="202"/>
  <c r="AM696" i="202"/>
  <c r="AN696" i="202"/>
  <c r="AO696" i="202"/>
  <c r="AP696" i="202"/>
  <c r="AQ696" i="202"/>
  <c r="AR696" i="202"/>
  <c r="AS696" i="202"/>
  <c r="AT696" i="202"/>
  <c r="AU696" i="202"/>
  <c r="AV696" i="202"/>
  <c r="AW696" i="202"/>
  <c r="AX696" i="202"/>
  <c r="AY696" i="202"/>
  <c r="AZ696" i="202"/>
  <c r="BA696" i="202"/>
  <c r="BB696" i="202"/>
  <c r="BC696" i="202"/>
  <c r="BD696" i="202"/>
  <c r="BE696" i="202"/>
  <c r="BF696" i="202"/>
  <c r="BG696" i="202"/>
  <c r="BH696" i="202"/>
  <c r="BI696" i="202"/>
  <c r="BJ696" i="202"/>
  <c r="BK696" i="202"/>
  <c r="BL696" i="202"/>
  <c r="BM696" i="202"/>
  <c r="BN696" i="202"/>
  <c r="BO696" i="202"/>
  <c r="BP696" i="202"/>
  <c r="BQ696" i="202"/>
  <c r="BR696" i="202"/>
  <c r="BS696" i="202"/>
  <c r="A697" i="202"/>
  <c r="B697" i="202"/>
  <c r="C697" i="202"/>
  <c r="D697" i="202"/>
  <c r="E697" i="202"/>
  <c r="F697" i="202"/>
  <c r="G697" i="202"/>
  <c r="H697" i="202"/>
  <c r="I697" i="202"/>
  <c r="J697" i="202"/>
  <c r="K697" i="202"/>
  <c r="L697" i="202"/>
  <c r="M697" i="202"/>
  <c r="N697" i="202"/>
  <c r="O697" i="202"/>
  <c r="P697" i="202"/>
  <c r="Q697" i="202"/>
  <c r="R697" i="202"/>
  <c r="S697" i="202"/>
  <c r="T697" i="202"/>
  <c r="U697" i="202"/>
  <c r="V697" i="202"/>
  <c r="W697" i="202"/>
  <c r="AA697" i="202"/>
  <c r="AB697" i="202"/>
  <c r="AC697" i="202"/>
  <c r="AD697" i="202"/>
  <c r="AE697" i="202"/>
  <c r="AF697" i="202"/>
  <c r="AG697" i="202"/>
  <c r="AH697" i="202"/>
  <c r="AI697" i="202"/>
  <c r="AJ697" i="202"/>
  <c r="AK697" i="202"/>
  <c r="AL697" i="202"/>
  <c r="AM697" i="202"/>
  <c r="AN697" i="202"/>
  <c r="AO697" i="202"/>
  <c r="AP697" i="202"/>
  <c r="AQ697" i="202"/>
  <c r="AR697" i="202"/>
  <c r="AS697" i="202"/>
  <c r="AT697" i="202"/>
  <c r="AU697" i="202"/>
  <c r="AV697" i="202"/>
  <c r="AW697" i="202"/>
  <c r="AX697" i="202"/>
  <c r="AY697" i="202"/>
  <c r="AZ697" i="202"/>
  <c r="BA697" i="202"/>
  <c r="BB697" i="202"/>
  <c r="BC697" i="202"/>
  <c r="BD697" i="202"/>
  <c r="BE697" i="202"/>
  <c r="BF697" i="202"/>
  <c r="BG697" i="202"/>
  <c r="BH697" i="202"/>
  <c r="BI697" i="202"/>
  <c r="BJ697" i="202"/>
  <c r="BK697" i="202"/>
  <c r="BL697" i="202"/>
  <c r="BM697" i="202"/>
  <c r="BN697" i="202"/>
  <c r="BO697" i="202"/>
  <c r="BP697" i="202"/>
  <c r="BQ697" i="202"/>
  <c r="BR697" i="202"/>
  <c r="BS697" i="202"/>
  <c r="A698" i="202"/>
  <c r="B698" i="202"/>
  <c r="C698" i="202"/>
  <c r="D698" i="202"/>
  <c r="E698" i="202"/>
  <c r="F698" i="202"/>
  <c r="G698" i="202"/>
  <c r="H698" i="202"/>
  <c r="I698" i="202"/>
  <c r="J698" i="202"/>
  <c r="K698" i="202"/>
  <c r="L698" i="202"/>
  <c r="M698" i="202"/>
  <c r="N698" i="202"/>
  <c r="O698" i="202"/>
  <c r="P698" i="202"/>
  <c r="Q698" i="202"/>
  <c r="R698" i="202"/>
  <c r="S698" i="202"/>
  <c r="T698" i="202"/>
  <c r="U698" i="202"/>
  <c r="V698" i="202"/>
  <c r="W698" i="202"/>
  <c r="AA698" i="202"/>
  <c r="AB698" i="202"/>
  <c r="AC698" i="202"/>
  <c r="AD698" i="202"/>
  <c r="AE698" i="202"/>
  <c r="AF698" i="202"/>
  <c r="AG698" i="202"/>
  <c r="AH698" i="202"/>
  <c r="AI698" i="202"/>
  <c r="AJ698" i="202"/>
  <c r="AK698" i="202"/>
  <c r="AL698" i="202"/>
  <c r="AM698" i="202"/>
  <c r="AN698" i="202"/>
  <c r="AO698" i="202"/>
  <c r="AP698" i="202"/>
  <c r="AQ698" i="202"/>
  <c r="AR698" i="202"/>
  <c r="AS698" i="202"/>
  <c r="AT698" i="202"/>
  <c r="AU698" i="202"/>
  <c r="AV698" i="202"/>
  <c r="AW698" i="202"/>
  <c r="AX698" i="202"/>
  <c r="AY698" i="202"/>
  <c r="AZ698" i="202"/>
  <c r="BA698" i="202"/>
  <c r="BB698" i="202"/>
  <c r="BC698" i="202"/>
  <c r="BD698" i="202"/>
  <c r="BE698" i="202"/>
  <c r="BF698" i="202"/>
  <c r="BG698" i="202"/>
  <c r="BH698" i="202"/>
  <c r="BI698" i="202"/>
  <c r="BJ698" i="202"/>
  <c r="BK698" i="202"/>
  <c r="BL698" i="202"/>
  <c r="BM698" i="202"/>
  <c r="BN698" i="202"/>
  <c r="BO698" i="202"/>
  <c r="BP698" i="202"/>
  <c r="BQ698" i="202"/>
  <c r="BR698" i="202"/>
  <c r="BS698" i="202"/>
  <c r="A699" i="202"/>
  <c r="B699" i="202"/>
  <c r="C699" i="202"/>
  <c r="D699" i="202"/>
  <c r="E699" i="202"/>
  <c r="F699" i="202"/>
  <c r="G699" i="202"/>
  <c r="H699" i="202"/>
  <c r="I699" i="202"/>
  <c r="J699" i="202"/>
  <c r="K699" i="202"/>
  <c r="L699" i="202"/>
  <c r="M699" i="202"/>
  <c r="N699" i="202"/>
  <c r="O699" i="202"/>
  <c r="P699" i="202"/>
  <c r="Q699" i="202"/>
  <c r="R699" i="202"/>
  <c r="S699" i="202"/>
  <c r="T699" i="202"/>
  <c r="U699" i="202"/>
  <c r="V699" i="202"/>
  <c r="W699" i="202"/>
  <c r="AA699" i="202"/>
  <c r="AB699" i="202"/>
  <c r="AC699" i="202"/>
  <c r="AD699" i="202"/>
  <c r="AE699" i="202"/>
  <c r="AF699" i="202"/>
  <c r="AG699" i="202"/>
  <c r="AH699" i="202"/>
  <c r="AI699" i="202"/>
  <c r="AJ699" i="202"/>
  <c r="AK699" i="202"/>
  <c r="AL699" i="202"/>
  <c r="AM699" i="202"/>
  <c r="AN699" i="202"/>
  <c r="AO699" i="202"/>
  <c r="AP699" i="202"/>
  <c r="AQ699" i="202"/>
  <c r="AR699" i="202"/>
  <c r="AS699" i="202"/>
  <c r="AT699" i="202"/>
  <c r="AU699" i="202"/>
  <c r="AV699" i="202"/>
  <c r="AW699" i="202"/>
  <c r="AX699" i="202"/>
  <c r="AY699" i="202"/>
  <c r="AZ699" i="202"/>
  <c r="BA699" i="202"/>
  <c r="BB699" i="202"/>
  <c r="BC699" i="202"/>
  <c r="BD699" i="202"/>
  <c r="BE699" i="202"/>
  <c r="BF699" i="202"/>
  <c r="BG699" i="202"/>
  <c r="BH699" i="202"/>
  <c r="BI699" i="202"/>
  <c r="BJ699" i="202"/>
  <c r="BK699" i="202"/>
  <c r="BL699" i="202"/>
  <c r="BM699" i="202"/>
  <c r="BN699" i="202"/>
  <c r="BO699" i="202"/>
  <c r="BP699" i="202"/>
  <c r="BQ699" i="202"/>
  <c r="BR699" i="202"/>
  <c r="BS699" i="202"/>
  <c r="A700" i="202"/>
  <c r="B700" i="202"/>
  <c r="C700" i="202"/>
  <c r="D700" i="202"/>
  <c r="E700" i="202"/>
  <c r="F700" i="202"/>
  <c r="G700" i="202"/>
  <c r="H700" i="202"/>
  <c r="I700" i="202"/>
  <c r="J700" i="202"/>
  <c r="K700" i="202"/>
  <c r="L700" i="202"/>
  <c r="M700" i="202"/>
  <c r="N700" i="202"/>
  <c r="O700" i="202"/>
  <c r="P700" i="202"/>
  <c r="Q700" i="202"/>
  <c r="R700" i="202"/>
  <c r="S700" i="202"/>
  <c r="T700" i="202"/>
  <c r="U700" i="202"/>
  <c r="V700" i="202"/>
  <c r="W700" i="202"/>
  <c r="AA700" i="202"/>
  <c r="AB700" i="202"/>
  <c r="AC700" i="202"/>
  <c r="AD700" i="202"/>
  <c r="AE700" i="202"/>
  <c r="AF700" i="202"/>
  <c r="AG700" i="202"/>
  <c r="AH700" i="202"/>
  <c r="AI700" i="202"/>
  <c r="AJ700" i="202"/>
  <c r="AK700" i="202"/>
  <c r="AL700" i="202"/>
  <c r="AM700" i="202"/>
  <c r="AN700" i="202"/>
  <c r="AO700" i="202"/>
  <c r="AP700" i="202"/>
  <c r="AQ700" i="202"/>
  <c r="AR700" i="202"/>
  <c r="AS700" i="202"/>
  <c r="AT700" i="202"/>
  <c r="AU700" i="202"/>
  <c r="AV700" i="202"/>
  <c r="AW700" i="202"/>
  <c r="AX700" i="202"/>
  <c r="AY700" i="202"/>
  <c r="AZ700" i="202"/>
  <c r="BA700" i="202"/>
  <c r="BB700" i="202"/>
  <c r="BC700" i="202"/>
  <c r="BD700" i="202"/>
  <c r="BE700" i="202"/>
  <c r="BF700" i="202"/>
  <c r="BG700" i="202"/>
  <c r="BH700" i="202"/>
  <c r="BI700" i="202"/>
  <c r="BJ700" i="202"/>
  <c r="BK700" i="202"/>
  <c r="BL700" i="202"/>
  <c r="BM700" i="202"/>
  <c r="BN700" i="202"/>
  <c r="BO700" i="202"/>
  <c r="BP700" i="202"/>
  <c r="BQ700" i="202"/>
  <c r="BR700" i="202"/>
  <c r="BS700" i="202"/>
  <c r="A701" i="202"/>
  <c r="B701" i="202"/>
  <c r="C701" i="202"/>
  <c r="D701" i="202"/>
  <c r="E701" i="202"/>
  <c r="F701" i="202"/>
  <c r="G701" i="202"/>
  <c r="H701" i="202"/>
  <c r="I701" i="202"/>
  <c r="J701" i="202"/>
  <c r="K701" i="202"/>
  <c r="L701" i="202"/>
  <c r="M701" i="202"/>
  <c r="N701" i="202"/>
  <c r="O701" i="202"/>
  <c r="P701" i="202"/>
  <c r="Q701" i="202"/>
  <c r="R701" i="202"/>
  <c r="S701" i="202"/>
  <c r="T701" i="202"/>
  <c r="U701" i="202"/>
  <c r="V701" i="202"/>
  <c r="W701" i="202"/>
  <c r="AA701" i="202"/>
  <c r="AB701" i="202"/>
  <c r="AC701" i="202"/>
  <c r="AD701" i="202"/>
  <c r="AE701" i="202"/>
  <c r="AF701" i="202"/>
  <c r="AG701" i="202"/>
  <c r="AH701" i="202"/>
  <c r="AI701" i="202"/>
  <c r="AJ701" i="202"/>
  <c r="AK701" i="202"/>
  <c r="AL701" i="202"/>
  <c r="AM701" i="202"/>
  <c r="AN701" i="202"/>
  <c r="AO701" i="202"/>
  <c r="AP701" i="202"/>
  <c r="AQ701" i="202"/>
  <c r="AR701" i="202"/>
  <c r="AS701" i="202"/>
  <c r="AT701" i="202"/>
  <c r="AU701" i="202"/>
  <c r="AV701" i="202"/>
  <c r="AW701" i="202"/>
  <c r="AX701" i="202"/>
  <c r="AY701" i="202"/>
  <c r="AZ701" i="202"/>
  <c r="BA701" i="202"/>
  <c r="BB701" i="202"/>
  <c r="BC701" i="202"/>
  <c r="BD701" i="202"/>
  <c r="BE701" i="202"/>
  <c r="BF701" i="202"/>
  <c r="BG701" i="202"/>
  <c r="BH701" i="202"/>
  <c r="BI701" i="202"/>
  <c r="BJ701" i="202"/>
  <c r="BK701" i="202"/>
  <c r="BL701" i="202"/>
  <c r="BM701" i="202"/>
  <c r="BN701" i="202"/>
  <c r="BO701" i="202"/>
  <c r="BP701" i="202"/>
  <c r="BQ701" i="202"/>
  <c r="BR701" i="202"/>
  <c r="BS701" i="202"/>
  <c r="A702" i="202"/>
  <c r="B702" i="202"/>
  <c r="C702" i="202"/>
  <c r="D702" i="202"/>
  <c r="E702" i="202"/>
  <c r="F702" i="202"/>
  <c r="G702" i="202"/>
  <c r="H702" i="202"/>
  <c r="I702" i="202"/>
  <c r="J702" i="202"/>
  <c r="K702" i="202"/>
  <c r="L702" i="202"/>
  <c r="M702" i="202"/>
  <c r="N702" i="202"/>
  <c r="O702" i="202"/>
  <c r="P702" i="202"/>
  <c r="Q702" i="202"/>
  <c r="R702" i="202"/>
  <c r="S702" i="202"/>
  <c r="T702" i="202"/>
  <c r="U702" i="202"/>
  <c r="V702" i="202"/>
  <c r="W702" i="202"/>
  <c r="AA702" i="202"/>
  <c r="AB702" i="202"/>
  <c r="AC702" i="202"/>
  <c r="AD702" i="202"/>
  <c r="AE702" i="202"/>
  <c r="AF702" i="202"/>
  <c r="AG702" i="202"/>
  <c r="AH702" i="202"/>
  <c r="AI702" i="202"/>
  <c r="AJ702" i="202"/>
  <c r="AK702" i="202"/>
  <c r="AL702" i="202"/>
  <c r="AM702" i="202"/>
  <c r="AN702" i="202"/>
  <c r="AO702" i="202"/>
  <c r="AP702" i="202"/>
  <c r="AQ702" i="202"/>
  <c r="AR702" i="202"/>
  <c r="AS702" i="202"/>
  <c r="AT702" i="202"/>
  <c r="AU702" i="202"/>
  <c r="AV702" i="202"/>
  <c r="AW702" i="202"/>
  <c r="AX702" i="202"/>
  <c r="AY702" i="202"/>
  <c r="AZ702" i="202"/>
  <c r="BA702" i="202"/>
  <c r="BB702" i="202"/>
  <c r="BC702" i="202"/>
  <c r="BD702" i="202"/>
  <c r="BE702" i="202"/>
  <c r="BF702" i="202"/>
  <c r="BG702" i="202"/>
  <c r="BH702" i="202"/>
  <c r="BI702" i="202"/>
  <c r="BJ702" i="202"/>
  <c r="BK702" i="202"/>
  <c r="BL702" i="202"/>
  <c r="BM702" i="202"/>
  <c r="BN702" i="202"/>
  <c r="BO702" i="202"/>
  <c r="BP702" i="202"/>
  <c r="BQ702" i="202"/>
  <c r="BR702" i="202"/>
  <c r="BS702" i="202"/>
  <c r="A703" i="202"/>
  <c r="B703" i="202"/>
  <c r="C703" i="202"/>
  <c r="D703" i="202"/>
  <c r="E703" i="202"/>
  <c r="F703" i="202"/>
  <c r="G703" i="202"/>
  <c r="H703" i="202"/>
  <c r="I703" i="202"/>
  <c r="J703" i="202"/>
  <c r="K703" i="202"/>
  <c r="L703" i="202"/>
  <c r="M703" i="202"/>
  <c r="N703" i="202"/>
  <c r="O703" i="202"/>
  <c r="P703" i="202"/>
  <c r="Q703" i="202"/>
  <c r="R703" i="202"/>
  <c r="S703" i="202"/>
  <c r="T703" i="202"/>
  <c r="U703" i="202"/>
  <c r="V703" i="202"/>
  <c r="W703" i="202"/>
  <c r="AA703" i="202"/>
  <c r="AB703" i="202"/>
  <c r="AC703" i="202"/>
  <c r="AD703" i="202"/>
  <c r="AE703" i="202"/>
  <c r="AF703" i="202"/>
  <c r="AG703" i="202"/>
  <c r="AH703" i="202"/>
  <c r="AI703" i="202"/>
  <c r="AJ703" i="202"/>
  <c r="AK703" i="202"/>
  <c r="AL703" i="202"/>
  <c r="AM703" i="202"/>
  <c r="AN703" i="202"/>
  <c r="AO703" i="202"/>
  <c r="AP703" i="202"/>
  <c r="AQ703" i="202"/>
  <c r="AR703" i="202"/>
  <c r="AS703" i="202"/>
  <c r="AT703" i="202"/>
  <c r="AU703" i="202"/>
  <c r="AV703" i="202"/>
  <c r="AW703" i="202"/>
  <c r="AX703" i="202"/>
  <c r="AY703" i="202"/>
  <c r="AZ703" i="202"/>
  <c r="BA703" i="202"/>
  <c r="BB703" i="202"/>
  <c r="BC703" i="202"/>
  <c r="BD703" i="202"/>
  <c r="BE703" i="202"/>
  <c r="BF703" i="202"/>
  <c r="BG703" i="202"/>
  <c r="BH703" i="202"/>
  <c r="BI703" i="202"/>
  <c r="BJ703" i="202"/>
  <c r="BK703" i="202"/>
  <c r="BL703" i="202"/>
  <c r="BM703" i="202"/>
  <c r="BN703" i="202"/>
  <c r="BO703" i="202"/>
  <c r="BP703" i="202"/>
  <c r="BQ703" i="202"/>
  <c r="BR703" i="202"/>
  <c r="BS703" i="202"/>
  <c r="A704" i="202"/>
  <c r="B704" i="202"/>
  <c r="C704" i="202"/>
  <c r="D704" i="202"/>
  <c r="E704" i="202"/>
  <c r="F704" i="202"/>
  <c r="G704" i="202"/>
  <c r="H704" i="202"/>
  <c r="I704" i="202"/>
  <c r="J704" i="202"/>
  <c r="K704" i="202"/>
  <c r="L704" i="202"/>
  <c r="M704" i="202"/>
  <c r="N704" i="202"/>
  <c r="O704" i="202"/>
  <c r="P704" i="202"/>
  <c r="Q704" i="202"/>
  <c r="R704" i="202"/>
  <c r="S704" i="202"/>
  <c r="T704" i="202"/>
  <c r="U704" i="202"/>
  <c r="V704" i="202"/>
  <c r="W704" i="202"/>
  <c r="AA704" i="202"/>
  <c r="AB704" i="202"/>
  <c r="AC704" i="202"/>
  <c r="AD704" i="202"/>
  <c r="AE704" i="202"/>
  <c r="AF704" i="202"/>
  <c r="AG704" i="202"/>
  <c r="AH704" i="202"/>
  <c r="AI704" i="202"/>
  <c r="AJ704" i="202"/>
  <c r="AK704" i="202"/>
  <c r="AL704" i="202"/>
  <c r="AM704" i="202"/>
  <c r="AN704" i="202"/>
  <c r="AO704" i="202"/>
  <c r="AP704" i="202"/>
  <c r="AQ704" i="202"/>
  <c r="AR704" i="202"/>
  <c r="AS704" i="202"/>
  <c r="AT704" i="202"/>
  <c r="AU704" i="202"/>
  <c r="AV704" i="202"/>
  <c r="AW704" i="202"/>
  <c r="AX704" i="202"/>
  <c r="AY704" i="202"/>
  <c r="AZ704" i="202"/>
  <c r="BA704" i="202"/>
  <c r="BB704" i="202"/>
  <c r="BC704" i="202"/>
  <c r="BD704" i="202"/>
  <c r="BE704" i="202"/>
  <c r="BF704" i="202"/>
  <c r="BG704" i="202"/>
  <c r="BH704" i="202"/>
  <c r="BI704" i="202"/>
  <c r="BJ704" i="202"/>
  <c r="BK704" i="202"/>
  <c r="BL704" i="202"/>
  <c r="BM704" i="202"/>
  <c r="BN704" i="202"/>
  <c r="BO704" i="202"/>
  <c r="BP704" i="202"/>
  <c r="BQ704" i="202"/>
  <c r="BR704" i="202"/>
  <c r="BS704" i="202"/>
  <c r="A705" i="202"/>
  <c r="B705" i="202"/>
  <c r="C705" i="202"/>
  <c r="D705" i="202"/>
  <c r="E705" i="202"/>
  <c r="F705" i="202"/>
  <c r="G705" i="202"/>
  <c r="H705" i="202"/>
  <c r="I705" i="202"/>
  <c r="J705" i="202"/>
  <c r="K705" i="202"/>
  <c r="L705" i="202"/>
  <c r="M705" i="202"/>
  <c r="N705" i="202"/>
  <c r="O705" i="202"/>
  <c r="P705" i="202"/>
  <c r="Q705" i="202"/>
  <c r="R705" i="202"/>
  <c r="S705" i="202"/>
  <c r="T705" i="202"/>
  <c r="U705" i="202"/>
  <c r="V705" i="202"/>
  <c r="W705" i="202"/>
  <c r="AA705" i="202"/>
  <c r="AB705" i="202"/>
  <c r="AC705" i="202"/>
  <c r="AD705" i="202"/>
  <c r="AE705" i="202"/>
  <c r="AF705" i="202"/>
  <c r="AG705" i="202"/>
  <c r="AH705" i="202"/>
  <c r="AI705" i="202"/>
  <c r="AJ705" i="202"/>
  <c r="AK705" i="202"/>
  <c r="AL705" i="202"/>
  <c r="AM705" i="202"/>
  <c r="AN705" i="202"/>
  <c r="AO705" i="202"/>
  <c r="AP705" i="202"/>
  <c r="AQ705" i="202"/>
  <c r="AR705" i="202"/>
  <c r="AS705" i="202"/>
  <c r="AT705" i="202"/>
  <c r="AU705" i="202"/>
  <c r="AV705" i="202"/>
  <c r="AW705" i="202"/>
  <c r="AX705" i="202"/>
  <c r="AY705" i="202"/>
  <c r="AZ705" i="202"/>
  <c r="BA705" i="202"/>
  <c r="BB705" i="202"/>
  <c r="BC705" i="202"/>
  <c r="BD705" i="202"/>
  <c r="BE705" i="202"/>
  <c r="BF705" i="202"/>
  <c r="BG705" i="202"/>
  <c r="BH705" i="202"/>
  <c r="BI705" i="202"/>
  <c r="BJ705" i="202"/>
  <c r="BK705" i="202"/>
  <c r="BL705" i="202"/>
  <c r="BM705" i="202"/>
  <c r="BN705" i="202"/>
  <c r="BO705" i="202"/>
  <c r="BP705" i="202"/>
  <c r="BQ705" i="202"/>
  <c r="BR705" i="202"/>
  <c r="BS705" i="202"/>
  <c r="A706" i="202"/>
  <c r="B706" i="202"/>
  <c r="C706" i="202"/>
  <c r="D706" i="202"/>
  <c r="E706" i="202"/>
  <c r="F706" i="202"/>
  <c r="G706" i="202"/>
  <c r="H706" i="202"/>
  <c r="I706" i="202"/>
  <c r="J706" i="202"/>
  <c r="K706" i="202"/>
  <c r="L706" i="202"/>
  <c r="M706" i="202"/>
  <c r="N706" i="202"/>
  <c r="O706" i="202"/>
  <c r="P706" i="202"/>
  <c r="Q706" i="202"/>
  <c r="R706" i="202"/>
  <c r="S706" i="202"/>
  <c r="T706" i="202"/>
  <c r="U706" i="202"/>
  <c r="V706" i="202"/>
  <c r="W706" i="202"/>
  <c r="AA706" i="202"/>
  <c r="AB706" i="202"/>
  <c r="AC706" i="202"/>
  <c r="AD706" i="202"/>
  <c r="AE706" i="202"/>
  <c r="AF706" i="202"/>
  <c r="AG706" i="202"/>
  <c r="AH706" i="202"/>
  <c r="AI706" i="202"/>
  <c r="AJ706" i="202"/>
  <c r="AK706" i="202"/>
  <c r="AL706" i="202"/>
  <c r="AM706" i="202"/>
  <c r="AN706" i="202"/>
  <c r="AO706" i="202"/>
  <c r="AP706" i="202"/>
  <c r="AQ706" i="202"/>
  <c r="AR706" i="202"/>
  <c r="AS706" i="202"/>
  <c r="AT706" i="202"/>
  <c r="AU706" i="202"/>
  <c r="AV706" i="202"/>
  <c r="AW706" i="202"/>
  <c r="AX706" i="202"/>
  <c r="AY706" i="202"/>
  <c r="AZ706" i="202"/>
  <c r="BA706" i="202"/>
  <c r="BB706" i="202"/>
  <c r="BC706" i="202"/>
  <c r="BD706" i="202"/>
  <c r="BE706" i="202"/>
  <c r="BF706" i="202"/>
  <c r="BG706" i="202"/>
  <c r="BH706" i="202"/>
  <c r="BI706" i="202"/>
  <c r="BJ706" i="202"/>
  <c r="BK706" i="202"/>
  <c r="BL706" i="202"/>
  <c r="BM706" i="202"/>
  <c r="BN706" i="202"/>
  <c r="BO706" i="202"/>
  <c r="BP706" i="202"/>
  <c r="BQ706" i="202"/>
  <c r="BR706" i="202"/>
  <c r="BS706" i="202"/>
  <c r="A707" i="202"/>
  <c r="B707" i="202"/>
  <c r="C707" i="202"/>
  <c r="D707" i="202"/>
  <c r="E707" i="202"/>
  <c r="F707" i="202"/>
  <c r="G707" i="202"/>
  <c r="H707" i="202"/>
  <c r="I707" i="202"/>
  <c r="J707" i="202"/>
  <c r="K707" i="202"/>
  <c r="L707" i="202"/>
  <c r="M707" i="202"/>
  <c r="N707" i="202"/>
  <c r="O707" i="202"/>
  <c r="P707" i="202"/>
  <c r="Q707" i="202"/>
  <c r="R707" i="202"/>
  <c r="S707" i="202"/>
  <c r="T707" i="202"/>
  <c r="U707" i="202"/>
  <c r="V707" i="202"/>
  <c r="W707" i="202"/>
  <c r="AA707" i="202"/>
  <c r="AB707" i="202"/>
  <c r="AC707" i="202"/>
  <c r="AD707" i="202"/>
  <c r="AE707" i="202"/>
  <c r="AF707" i="202"/>
  <c r="AG707" i="202"/>
  <c r="AH707" i="202"/>
  <c r="AI707" i="202"/>
  <c r="AJ707" i="202"/>
  <c r="AK707" i="202"/>
  <c r="AL707" i="202"/>
  <c r="AM707" i="202"/>
  <c r="AN707" i="202"/>
  <c r="AO707" i="202"/>
  <c r="AP707" i="202"/>
  <c r="AQ707" i="202"/>
  <c r="AR707" i="202"/>
  <c r="AS707" i="202"/>
  <c r="AT707" i="202"/>
  <c r="AU707" i="202"/>
  <c r="AV707" i="202"/>
  <c r="AW707" i="202"/>
  <c r="AX707" i="202"/>
  <c r="AY707" i="202"/>
  <c r="AZ707" i="202"/>
  <c r="BA707" i="202"/>
  <c r="BB707" i="202"/>
  <c r="BC707" i="202"/>
  <c r="BD707" i="202"/>
  <c r="BE707" i="202"/>
  <c r="BF707" i="202"/>
  <c r="BG707" i="202"/>
  <c r="BH707" i="202"/>
  <c r="BI707" i="202"/>
  <c r="BJ707" i="202"/>
  <c r="BK707" i="202"/>
  <c r="BL707" i="202"/>
  <c r="BM707" i="202"/>
  <c r="BN707" i="202"/>
  <c r="BO707" i="202"/>
  <c r="BP707" i="202"/>
  <c r="BQ707" i="202"/>
  <c r="BR707" i="202"/>
  <c r="BS707" i="202"/>
  <c r="A708" i="202"/>
  <c r="B708" i="202"/>
  <c r="C708" i="202"/>
  <c r="D708" i="202"/>
  <c r="E708" i="202"/>
  <c r="F708" i="202"/>
  <c r="G708" i="202"/>
  <c r="H708" i="202"/>
  <c r="I708" i="202"/>
  <c r="J708" i="202"/>
  <c r="K708" i="202"/>
  <c r="L708" i="202"/>
  <c r="M708" i="202"/>
  <c r="N708" i="202"/>
  <c r="O708" i="202"/>
  <c r="P708" i="202"/>
  <c r="Q708" i="202"/>
  <c r="R708" i="202"/>
  <c r="S708" i="202"/>
  <c r="T708" i="202"/>
  <c r="U708" i="202"/>
  <c r="V708" i="202"/>
  <c r="W708" i="202"/>
  <c r="AA708" i="202"/>
  <c r="AB708" i="202"/>
  <c r="AC708" i="202"/>
  <c r="AD708" i="202"/>
  <c r="AE708" i="202"/>
  <c r="AF708" i="202"/>
  <c r="AG708" i="202"/>
  <c r="AH708" i="202"/>
  <c r="AI708" i="202"/>
  <c r="AJ708" i="202"/>
  <c r="AK708" i="202"/>
  <c r="AL708" i="202"/>
  <c r="AM708" i="202"/>
  <c r="AN708" i="202"/>
  <c r="AO708" i="202"/>
  <c r="AP708" i="202"/>
  <c r="AQ708" i="202"/>
  <c r="AR708" i="202"/>
  <c r="AS708" i="202"/>
  <c r="AT708" i="202"/>
  <c r="AU708" i="202"/>
  <c r="AV708" i="202"/>
  <c r="AW708" i="202"/>
  <c r="AX708" i="202"/>
  <c r="AY708" i="202"/>
  <c r="AZ708" i="202"/>
  <c r="BA708" i="202"/>
  <c r="BB708" i="202"/>
  <c r="BC708" i="202"/>
  <c r="BD708" i="202"/>
  <c r="BE708" i="202"/>
  <c r="BF708" i="202"/>
  <c r="BG708" i="202"/>
  <c r="BH708" i="202"/>
  <c r="BI708" i="202"/>
  <c r="BJ708" i="202"/>
  <c r="BK708" i="202"/>
  <c r="BL708" i="202"/>
  <c r="BM708" i="202"/>
  <c r="BN708" i="202"/>
  <c r="BO708" i="202"/>
  <c r="BP708" i="202"/>
  <c r="BQ708" i="202"/>
  <c r="BR708" i="202"/>
  <c r="BS708" i="202"/>
  <c r="A709" i="202"/>
  <c r="B709" i="202"/>
  <c r="C709" i="202"/>
  <c r="D709" i="202"/>
  <c r="E709" i="202"/>
  <c r="F709" i="202"/>
  <c r="G709" i="202"/>
  <c r="H709" i="202"/>
  <c r="I709" i="202"/>
  <c r="J709" i="202"/>
  <c r="K709" i="202"/>
  <c r="L709" i="202"/>
  <c r="M709" i="202"/>
  <c r="N709" i="202"/>
  <c r="O709" i="202"/>
  <c r="P709" i="202"/>
  <c r="Q709" i="202"/>
  <c r="R709" i="202"/>
  <c r="S709" i="202"/>
  <c r="T709" i="202"/>
  <c r="U709" i="202"/>
  <c r="V709" i="202"/>
  <c r="W709" i="202"/>
  <c r="AA709" i="202"/>
  <c r="AB709" i="202"/>
  <c r="AC709" i="202"/>
  <c r="AD709" i="202"/>
  <c r="AE709" i="202"/>
  <c r="AF709" i="202"/>
  <c r="AG709" i="202"/>
  <c r="AH709" i="202"/>
  <c r="AI709" i="202"/>
  <c r="AJ709" i="202"/>
  <c r="AK709" i="202"/>
  <c r="AL709" i="202"/>
  <c r="AM709" i="202"/>
  <c r="AN709" i="202"/>
  <c r="AO709" i="202"/>
  <c r="AP709" i="202"/>
  <c r="AQ709" i="202"/>
  <c r="AR709" i="202"/>
  <c r="AS709" i="202"/>
  <c r="AT709" i="202"/>
  <c r="AU709" i="202"/>
  <c r="AV709" i="202"/>
  <c r="AW709" i="202"/>
  <c r="AX709" i="202"/>
  <c r="AY709" i="202"/>
  <c r="AZ709" i="202"/>
  <c r="BA709" i="202"/>
  <c r="BB709" i="202"/>
  <c r="BC709" i="202"/>
  <c r="BD709" i="202"/>
  <c r="BE709" i="202"/>
  <c r="BF709" i="202"/>
  <c r="BG709" i="202"/>
  <c r="BH709" i="202"/>
  <c r="BI709" i="202"/>
  <c r="BJ709" i="202"/>
  <c r="BK709" i="202"/>
  <c r="BL709" i="202"/>
  <c r="BM709" i="202"/>
  <c r="BN709" i="202"/>
  <c r="BO709" i="202"/>
  <c r="BP709" i="202"/>
  <c r="BQ709" i="202"/>
  <c r="BR709" i="202"/>
  <c r="BS709" i="202"/>
  <c r="A710" i="202"/>
  <c r="B710" i="202"/>
  <c r="C710" i="202"/>
  <c r="D710" i="202"/>
  <c r="E710" i="202"/>
  <c r="F710" i="202"/>
  <c r="G710" i="202"/>
  <c r="H710" i="202"/>
  <c r="I710" i="202"/>
  <c r="J710" i="202"/>
  <c r="K710" i="202"/>
  <c r="L710" i="202"/>
  <c r="M710" i="202"/>
  <c r="N710" i="202"/>
  <c r="O710" i="202"/>
  <c r="P710" i="202"/>
  <c r="Q710" i="202"/>
  <c r="R710" i="202"/>
  <c r="S710" i="202"/>
  <c r="T710" i="202"/>
  <c r="U710" i="202"/>
  <c r="V710" i="202"/>
  <c r="W710" i="202"/>
  <c r="AA710" i="202"/>
  <c r="AB710" i="202"/>
  <c r="AC710" i="202"/>
  <c r="AD710" i="202"/>
  <c r="AE710" i="202"/>
  <c r="AF710" i="202"/>
  <c r="AG710" i="202"/>
  <c r="AH710" i="202"/>
  <c r="AI710" i="202"/>
  <c r="AJ710" i="202"/>
  <c r="AK710" i="202"/>
  <c r="AL710" i="202"/>
  <c r="AM710" i="202"/>
  <c r="AN710" i="202"/>
  <c r="AO710" i="202"/>
  <c r="AP710" i="202"/>
  <c r="AQ710" i="202"/>
  <c r="AR710" i="202"/>
  <c r="AS710" i="202"/>
  <c r="AT710" i="202"/>
  <c r="AU710" i="202"/>
  <c r="AV710" i="202"/>
  <c r="AW710" i="202"/>
  <c r="AX710" i="202"/>
  <c r="AY710" i="202"/>
  <c r="AZ710" i="202"/>
  <c r="BA710" i="202"/>
  <c r="BB710" i="202"/>
  <c r="BC710" i="202"/>
  <c r="BD710" i="202"/>
  <c r="BE710" i="202"/>
  <c r="BF710" i="202"/>
  <c r="BG710" i="202"/>
  <c r="BH710" i="202"/>
  <c r="BI710" i="202"/>
  <c r="BJ710" i="202"/>
  <c r="BK710" i="202"/>
  <c r="BL710" i="202"/>
  <c r="BM710" i="202"/>
  <c r="BN710" i="202"/>
  <c r="BO710" i="202"/>
  <c r="BP710" i="202"/>
  <c r="BQ710" i="202"/>
  <c r="BR710" i="202"/>
  <c r="BS710" i="202"/>
  <c r="A711" i="202"/>
  <c r="B711" i="202"/>
  <c r="C711" i="202"/>
  <c r="D711" i="202"/>
  <c r="E711" i="202"/>
  <c r="F711" i="202"/>
  <c r="G711" i="202"/>
  <c r="H711" i="202"/>
  <c r="I711" i="202"/>
  <c r="J711" i="202"/>
  <c r="K711" i="202"/>
  <c r="L711" i="202"/>
  <c r="M711" i="202"/>
  <c r="N711" i="202"/>
  <c r="O711" i="202"/>
  <c r="P711" i="202"/>
  <c r="Q711" i="202"/>
  <c r="R711" i="202"/>
  <c r="S711" i="202"/>
  <c r="T711" i="202"/>
  <c r="U711" i="202"/>
  <c r="V711" i="202"/>
  <c r="W711" i="202"/>
  <c r="AA711" i="202"/>
  <c r="AB711" i="202"/>
  <c r="AC711" i="202"/>
  <c r="AD711" i="202"/>
  <c r="AE711" i="202"/>
  <c r="AF711" i="202"/>
  <c r="AG711" i="202"/>
  <c r="AH711" i="202"/>
  <c r="AI711" i="202"/>
  <c r="AJ711" i="202"/>
  <c r="AK711" i="202"/>
  <c r="AL711" i="202"/>
  <c r="AM711" i="202"/>
  <c r="AN711" i="202"/>
  <c r="AO711" i="202"/>
  <c r="AP711" i="202"/>
  <c r="AQ711" i="202"/>
  <c r="AR711" i="202"/>
  <c r="AS711" i="202"/>
  <c r="AT711" i="202"/>
  <c r="AU711" i="202"/>
  <c r="AV711" i="202"/>
  <c r="AW711" i="202"/>
  <c r="AX711" i="202"/>
  <c r="AY711" i="202"/>
  <c r="AZ711" i="202"/>
  <c r="BA711" i="202"/>
  <c r="BB711" i="202"/>
  <c r="BC711" i="202"/>
  <c r="BD711" i="202"/>
  <c r="BE711" i="202"/>
  <c r="BF711" i="202"/>
  <c r="BG711" i="202"/>
  <c r="BH711" i="202"/>
  <c r="BI711" i="202"/>
  <c r="BJ711" i="202"/>
  <c r="BK711" i="202"/>
  <c r="BL711" i="202"/>
  <c r="BM711" i="202"/>
  <c r="BN711" i="202"/>
  <c r="BO711" i="202"/>
  <c r="BP711" i="202"/>
  <c r="BQ711" i="202"/>
  <c r="BR711" i="202"/>
  <c r="BS711" i="202"/>
  <c r="A712" i="202"/>
  <c r="B712" i="202"/>
  <c r="C712" i="202"/>
  <c r="D712" i="202"/>
  <c r="E712" i="202"/>
  <c r="F712" i="202"/>
  <c r="G712" i="202"/>
  <c r="H712" i="202"/>
  <c r="I712" i="202"/>
  <c r="J712" i="202"/>
  <c r="K712" i="202"/>
  <c r="L712" i="202"/>
  <c r="M712" i="202"/>
  <c r="N712" i="202"/>
  <c r="O712" i="202"/>
  <c r="P712" i="202"/>
  <c r="Q712" i="202"/>
  <c r="R712" i="202"/>
  <c r="S712" i="202"/>
  <c r="T712" i="202"/>
  <c r="U712" i="202"/>
  <c r="V712" i="202"/>
  <c r="W712" i="202"/>
  <c r="AA712" i="202"/>
  <c r="AB712" i="202"/>
  <c r="AC712" i="202"/>
  <c r="AD712" i="202"/>
  <c r="AE712" i="202"/>
  <c r="AF712" i="202"/>
  <c r="AG712" i="202"/>
  <c r="AH712" i="202"/>
  <c r="AI712" i="202"/>
  <c r="AJ712" i="202"/>
  <c r="AK712" i="202"/>
  <c r="AL712" i="202"/>
  <c r="AM712" i="202"/>
  <c r="AN712" i="202"/>
  <c r="AO712" i="202"/>
  <c r="AP712" i="202"/>
  <c r="AQ712" i="202"/>
  <c r="AR712" i="202"/>
  <c r="AS712" i="202"/>
  <c r="AT712" i="202"/>
  <c r="AU712" i="202"/>
  <c r="AV712" i="202"/>
  <c r="AW712" i="202"/>
  <c r="AX712" i="202"/>
  <c r="AY712" i="202"/>
  <c r="AZ712" i="202"/>
  <c r="BA712" i="202"/>
  <c r="BB712" i="202"/>
  <c r="BC712" i="202"/>
  <c r="BD712" i="202"/>
  <c r="BE712" i="202"/>
  <c r="BF712" i="202"/>
  <c r="BG712" i="202"/>
  <c r="BH712" i="202"/>
  <c r="BI712" i="202"/>
  <c r="BJ712" i="202"/>
  <c r="BK712" i="202"/>
  <c r="BL712" i="202"/>
  <c r="BM712" i="202"/>
  <c r="BN712" i="202"/>
  <c r="BO712" i="202"/>
  <c r="BP712" i="202"/>
  <c r="BQ712" i="202"/>
  <c r="BR712" i="202"/>
  <c r="BS712" i="202"/>
  <c r="A713" i="202"/>
  <c r="B713" i="202"/>
  <c r="C713" i="202"/>
  <c r="D713" i="202"/>
  <c r="E713" i="202"/>
  <c r="F713" i="202"/>
  <c r="G713" i="202"/>
  <c r="H713" i="202"/>
  <c r="I713" i="202"/>
  <c r="J713" i="202"/>
  <c r="K713" i="202"/>
  <c r="L713" i="202"/>
  <c r="M713" i="202"/>
  <c r="N713" i="202"/>
  <c r="O713" i="202"/>
  <c r="P713" i="202"/>
  <c r="Q713" i="202"/>
  <c r="R713" i="202"/>
  <c r="S713" i="202"/>
  <c r="T713" i="202"/>
  <c r="U713" i="202"/>
  <c r="V713" i="202"/>
  <c r="W713" i="202"/>
  <c r="AA713" i="202"/>
  <c r="AB713" i="202"/>
  <c r="AC713" i="202"/>
  <c r="AD713" i="202"/>
  <c r="AE713" i="202"/>
  <c r="AF713" i="202"/>
  <c r="AG713" i="202"/>
  <c r="AH713" i="202"/>
  <c r="AI713" i="202"/>
  <c r="AJ713" i="202"/>
  <c r="AK713" i="202"/>
  <c r="AL713" i="202"/>
  <c r="AM713" i="202"/>
  <c r="AN713" i="202"/>
  <c r="AO713" i="202"/>
  <c r="AP713" i="202"/>
  <c r="AQ713" i="202"/>
  <c r="AR713" i="202"/>
  <c r="AS713" i="202"/>
  <c r="AT713" i="202"/>
  <c r="AU713" i="202"/>
  <c r="AV713" i="202"/>
  <c r="AW713" i="202"/>
  <c r="AX713" i="202"/>
  <c r="AY713" i="202"/>
  <c r="AZ713" i="202"/>
  <c r="BA713" i="202"/>
  <c r="BB713" i="202"/>
  <c r="BC713" i="202"/>
  <c r="BD713" i="202"/>
  <c r="BE713" i="202"/>
  <c r="BF713" i="202"/>
  <c r="BG713" i="202"/>
  <c r="BH713" i="202"/>
  <c r="BI713" i="202"/>
  <c r="BJ713" i="202"/>
  <c r="BK713" i="202"/>
  <c r="BL713" i="202"/>
  <c r="BM713" i="202"/>
  <c r="BN713" i="202"/>
  <c r="BO713" i="202"/>
  <c r="BP713" i="202"/>
  <c r="BQ713" i="202"/>
  <c r="BR713" i="202"/>
  <c r="BS713" i="202"/>
  <c r="A714" i="202"/>
  <c r="B714" i="202"/>
  <c r="C714" i="202"/>
  <c r="D714" i="202"/>
  <c r="E714" i="202"/>
  <c r="F714" i="202"/>
  <c r="G714" i="202"/>
  <c r="H714" i="202"/>
  <c r="I714" i="202"/>
  <c r="J714" i="202"/>
  <c r="K714" i="202"/>
  <c r="L714" i="202"/>
  <c r="M714" i="202"/>
  <c r="N714" i="202"/>
  <c r="O714" i="202"/>
  <c r="P714" i="202"/>
  <c r="Q714" i="202"/>
  <c r="R714" i="202"/>
  <c r="S714" i="202"/>
  <c r="T714" i="202"/>
  <c r="U714" i="202"/>
  <c r="V714" i="202"/>
  <c r="W714" i="202"/>
  <c r="AA714" i="202"/>
  <c r="AB714" i="202"/>
  <c r="AC714" i="202"/>
  <c r="AD714" i="202"/>
  <c r="AE714" i="202"/>
  <c r="AF714" i="202"/>
  <c r="AG714" i="202"/>
  <c r="AH714" i="202"/>
  <c r="AI714" i="202"/>
  <c r="AJ714" i="202"/>
  <c r="AK714" i="202"/>
  <c r="AL714" i="202"/>
  <c r="AM714" i="202"/>
  <c r="AN714" i="202"/>
  <c r="AO714" i="202"/>
  <c r="AP714" i="202"/>
  <c r="AQ714" i="202"/>
  <c r="AR714" i="202"/>
  <c r="AS714" i="202"/>
  <c r="AT714" i="202"/>
  <c r="AU714" i="202"/>
  <c r="AV714" i="202"/>
  <c r="AW714" i="202"/>
  <c r="AX714" i="202"/>
  <c r="AY714" i="202"/>
  <c r="AZ714" i="202"/>
  <c r="BA714" i="202"/>
  <c r="BB714" i="202"/>
  <c r="BC714" i="202"/>
  <c r="BD714" i="202"/>
  <c r="BE714" i="202"/>
  <c r="BF714" i="202"/>
  <c r="BG714" i="202"/>
  <c r="BH714" i="202"/>
  <c r="BI714" i="202"/>
  <c r="BJ714" i="202"/>
  <c r="BK714" i="202"/>
  <c r="BL714" i="202"/>
  <c r="BM714" i="202"/>
  <c r="BN714" i="202"/>
  <c r="BO714" i="202"/>
  <c r="BP714" i="202"/>
  <c r="BQ714" i="202"/>
  <c r="BR714" i="202"/>
  <c r="BS714" i="202"/>
  <c r="A715" i="202"/>
  <c r="B715" i="202"/>
  <c r="C715" i="202"/>
  <c r="D715" i="202"/>
  <c r="E715" i="202"/>
  <c r="F715" i="202"/>
  <c r="G715" i="202"/>
  <c r="H715" i="202"/>
  <c r="I715" i="202"/>
  <c r="J715" i="202"/>
  <c r="K715" i="202"/>
  <c r="L715" i="202"/>
  <c r="M715" i="202"/>
  <c r="N715" i="202"/>
  <c r="O715" i="202"/>
  <c r="P715" i="202"/>
  <c r="Q715" i="202"/>
  <c r="R715" i="202"/>
  <c r="S715" i="202"/>
  <c r="T715" i="202"/>
  <c r="U715" i="202"/>
  <c r="V715" i="202"/>
  <c r="W715" i="202"/>
  <c r="AA715" i="202"/>
  <c r="AB715" i="202"/>
  <c r="AC715" i="202"/>
  <c r="AD715" i="202"/>
  <c r="AE715" i="202"/>
  <c r="AF715" i="202"/>
  <c r="AG715" i="202"/>
  <c r="AH715" i="202"/>
  <c r="AI715" i="202"/>
  <c r="AJ715" i="202"/>
  <c r="AK715" i="202"/>
  <c r="AL715" i="202"/>
  <c r="AM715" i="202"/>
  <c r="AN715" i="202"/>
  <c r="AO715" i="202"/>
  <c r="AP715" i="202"/>
  <c r="AQ715" i="202"/>
  <c r="AR715" i="202"/>
  <c r="AS715" i="202"/>
  <c r="AT715" i="202"/>
  <c r="AU715" i="202"/>
  <c r="AV715" i="202"/>
  <c r="AW715" i="202"/>
  <c r="AX715" i="202"/>
  <c r="AY715" i="202"/>
  <c r="AZ715" i="202"/>
  <c r="BA715" i="202"/>
  <c r="BB715" i="202"/>
  <c r="BC715" i="202"/>
  <c r="BD715" i="202"/>
  <c r="BE715" i="202"/>
  <c r="BF715" i="202"/>
  <c r="BG715" i="202"/>
  <c r="BH715" i="202"/>
  <c r="BI715" i="202"/>
  <c r="BJ715" i="202"/>
  <c r="BK715" i="202"/>
  <c r="BL715" i="202"/>
  <c r="BM715" i="202"/>
  <c r="BN715" i="202"/>
  <c r="BO715" i="202"/>
  <c r="BP715" i="202"/>
  <c r="BQ715" i="202"/>
  <c r="BR715" i="202"/>
  <c r="BS715" i="202"/>
  <c r="A716" i="202"/>
  <c r="B716" i="202"/>
  <c r="C716" i="202"/>
  <c r="D716" i="202"/>
  <c r="E716" i="202"/>
  <c r="F716" i="202"/>
  <c r="G716" i="202"/>
  <c r="H716" i="202"/>
  <c r="I716" i="202"/>
  <c r="J716" i="202"/>
  <c r="K716" i="202"/>
  <c r="L716" i="202"/>
  <c r="M716" i="202"/>
  <c r="N716" i="202"/>
  <c r="O716" i="202"/>
  <c r="P716" i="202"/>
  <c r="Q716" i="202"/>
  <c r="R716" i="202"/>
  <c r="S716" i="202"/>
  <c r="T716" i="202"/>
  <c r="U716" i="202"/>
  <c r="V716" i="202"/>
  <c r="W716" i="202"/>
  <c r="AA716" i="202"/>
  <c r="AB716" i="202"/>
  <c r="AC716" i="202"/>
  <c r="AD716" i="202"/>
  <c r="AE716" i="202"/>
  <c r="AF716" i="202"/>
  <c r="AG716" i="202"/>
  <c r="AH716" i="202"/>
  <c r="AI716" i="202"/>
  <c r="AJ716" i="202"/>
  <c r="AK716" i="202"/>
  <c r="AL716" i="202"/>
  <c r="AM716" i="202"/>
  <c r="AN716" i="202"/>
  <c r="AO716" i="202"/>
  <c r="AP716" i="202"/>
  <c r="AQ716" i="202"/>
  <c r="AR716" i="202"/>
  <c r="AS716" i="202"/>
  <c r="AT716" i="202"/>
  <c r="AU716" i="202"/>
  <c r="AV716" i="202"/>
  <c r="AW716" i="202"/>
  <c r="AX716" i="202"/>
  <c r="AY716" i="202"/>
  <c r="AZ716" i="202"/>
  <c r="BA716" i="202"/>
  <c r="BB716" i="202"/>
  <c r="BC716" i="202"/>
  <c r="BD716" i="202"/>
  <c r="BE716" i="202"/>
  <c r="BF716" i="202"/>
  <c r="BG716" i="202"/>
  <c r="BH716" i="202"/>
  <c r="BI716" i="202"/>
  <c r="BJ716" i="202"/>
  <c r="BK716" i="202"/>
  <c r="BL716" i="202"/>
  <c r="BM716" i="202"/>
  <c r="BN716" i="202"/>
  <c r="BO716" i="202"/>
  <c r="BP716" i="202"/>
  <c r="BQ716" i="202"/>
  <c r="BR716" i="202"/>
  <c r="BS716" i="202"/>
  <c r="A717" i="202"/>
  <c r="B717" i="202"/>
  <c r="C717" i="202"/>
  <c r="D717" i="202"/>
  <c r="E717" i="202"/>
  <c r="F717" i="202"/>
  <c r="G717" i="202"/>
  <c r="H717" i="202"/>
  <c r="I717" i="202"/>
  <c r="J717" i="202"/>
  <c r="K717" i="202"/>
  <c r="L717" i="202"/>
  <c r="M717" i="202"/>
  <c r="N717" i="202"/>
  <c r="O717" i="202"/>
  <c r="P717" i="202"/>
  <c r="Q717" i="202"/>
  <c r="R717" i="202"/>
  <c r="S717" i="202"/>
  <c r="T717" i="202"/>
  <c r="U717" i="202"/>
  <c r="V717" i="202"/>
  <c r="W717" i="202"/>
  <c r="AA717" i="202"/>
  <c r="AB717" i="202"/>
  <c r="AC717" i="202"/>
  <c r="AD717" i="202"/>
  <c r="AE717" i="202"/>
  <c r="AF717" i="202"/>
  <c r="AG717" i="202"/>
  <c r="AH717" i="202"/>
  <c r="AI717" i="202"/>
  <c r="AJ717" i="202"/>
  <c r="AK717" i="202"/>
  <c r="AL717" i="202"/>
  <c r="AM717" i="202"/>
  <c r="AN717" i="202"/>
  <c r="AO717" i="202"/>
  <c r="AP717" i="202"/>
  <c r="AQ717" i="202"/>
  <c r="AR717" i="202"/>
  <c r="AS717" i="202"/>
  <c r="AT717" i="202"/>
  <c r="AU717" i="202"/>
  <c r="AV717" i="202"/>
  <c r="AW717" i="202"/>
  <c r="AX717" i="202"/>
  <c r="AY717" i="202"/>
  <c r="AZ717" i="202"/>
  <c r="BA717" i="202"/>
  <c r="BB717" i="202"/>
  <c r="BC717" i="202"/>
  <c r="BD717" i="202"/>
  <c r="BE717" i="202"/>
  <c r="BF717" i="202"/>
  <c r="BG717" i="202"/>
  <c r="BH717" i="202"/>
  <c r="BI717" i="202"/>
  <c r="BJ717" i="202"/>
  <c r="BK717" i="202"/>
  <c r="BL717" i="202"/>
  <c r="BM717" i="202"/>
  <c r="BN717" i="202"/>
  <c r="BO717" i="202"/>
  <c r="BP717" i="202"/>
  <c r="BQ717" i="202"/>
  <c r="BR717" i="202"/>
  <c r="BS717" i="202"/>
  <c r="A718" i="202"/>
  <c r="B718" i="202"/>
  <c r="C718" i="202"/>
  <c r="D718" i="202"/>
  <c r="E718" i="202"/>
  <c r="F718" i="202"/>
  <c r="G718" i="202"/>
  <c r="H718" i="202"/>
  <c r="I718" i="202"/>
  <c r="J718" i="202"/>
  <c r="K718" i="202"/>
  <c r="L718" i="202"/>
  <c r="M718" i="202"/>
  <c r="N718" i="202"/>
  <c r="O718" i="202"/>
  <c r="P718" i="202"/>
  <c r="Q718" i="202"/>
  <c r="R718" i="202"/>
  <c r="S718" i="202"/>
  <c r="T718" i="202"/>
  <c r="U718" i="202"/>
  <c r="V718" i="202"/>
  <c r="W718" i="202"/>
  <c r="AA718" i="202"/>
  <c r="AB718" i="202"/>
  <c r="AC718" i="202"/>
  <c r="AD718" i="202"/>
  <c r="AE718" i="202"/>
  <c r="AF718" i="202"/>
  <c r="AG718" i="202"/>
  <c r="AH718" i="202"/>
  <c r="AI718" i="202"/>
  <c r="AJ718" i="202"/>
  <c r="AK718" i="202"/>
  <c r="AL718" i="202"/>
  <c r="AM718" i="202"/>
  <c r="AN718" i="202"/>
  <c r="AO718" i="202"/>
  <c r="AP718" i="202"/>
  <c r="AQ718" i="202"/>
  <c r="AR718" i="202"/>
  <c r="AS718" i="202"/>
  <c r="AT718" i="202"/>
  <c r="AU718" i="202"/>
  <c r="AV718" i="202"/>
  <c r="AW718" i="202"/>
  <c r="AX718" i="202"/>
  <c r="AY718" i="202"/>
  <c r="AZ718" i="202"/>
  <c r="BA718" i="202"/>
  <c r="BB718" i="202"/>
  <c r="BC718" i="202"/>
  <c r="BD718" i="202"/>
  <c r="BE718" i="202"/>
  <c r="BF718" i="202"/>
  <c r="BG718" i="202"/>
  <c r="BH718" i="202"/>
  <c r="BI718" i="202"/>
  <c r="BJ718" i="202"/>
  <c r="BK718" i="202"/>
  <c r="BL718" i="202"/>
  <c r="BM718" i="202"/>
  <c r="BN718" i="202"/>
  <c r="BO718" i="202"/>
  <c r="BP718" i="202"/>
  <c r="BQ718" i="202"/>
  <c r="BR718" i="202"/>
  <c r="BS718" i="202"/>
  <c r="A719" i="202"/>
  <c r="B719" i="202"/>
  <c r="C719" i="202"/>
  <c r="D719" i="202"/>
  <c r="E719" i="202"/>
  <c r="F719" i="202"/>
  <c r="G719" i="202"/>
  <c r="H719" i="202"/>
  <c r="I719" i="202"/>
  <c r="J719" i="202"/>
  <c r="K719" i="202"/>
  <c r="L719" i="202"/>
  <c r="M719" i="202"/>
  <c r="N719" i="202"/>
  <c r="O719" i="202"/>
  <c r="P719" i="202"/>
  <c r="Q719" i="202"/>
  <c r="R719" i="202"/>
  <c r="S719" i="202"/>
  <c r="T719" i="202"/>
  <c r="U719" i="202"/>
  <c r="V719" i="202"/>
  <c r="W719" i="202"/>
  <c r="AA719" i="202"/>
  <c r="AB719" i="202"/>
  <c r="AC719" i="202"/>
  <c r="AD719" i="202"/>
  <c r="AE719" i="202"/>
  <c r="AF719" i="202"/>
  <c r="AG719" i="202"/>
  <c r="AH719" i="202"/>
  <c r="AI719" i="202"/>
  <c r="AJ719" i="202"/>
  <c r="AK719" i="202"/>
  <c r="AL719" i="202"/>
  <c r="AM719" i="202"/>
  <c r="AN719" i="202"/>
  <c r="AO719" i="202"/>
  <c r="AP719" i="202"/>
  <c r="AQ719" i="202"/>
  <c r="AR719" i="202"/>
  <c r="AS719" i="202"/>
  <c r="AT719" i="202"/>
  <c r="AU719" i="202"/>
  <c r="AV719" i="202"/>
  <c r="AW719" i="202"/>
  <c r="AX719" i="202"/>
  <c r="AY719" i="202"/>
  <c r="AZ719" i="202"/>
  <c r="BA719" i="202"/>
  <c r="BB719" i="202"/>
  <c r="BC719" i="202"/>
  <c r="BD719" i="202"/>
  <c r="BE719" i="202"/>
  <c r="BF719" i="202"/>
  <c r="BG719" i="202"/>
  <c r="BH719" i="202"/>
  <c r="BI719" i="202"/>
  <c r="BJ719" i="202"/>
  <c r="BK719" i="202"/>
  <c r="BL719" i="202"/>
  <c r="BM719" i="202"/>
  <c r="BN719" i="202"/>
  <c r="BO719" i="202"/>
  <c r="BP719" i="202"/>
  <c r="BQ719" i="202"/>
  <c r="BR719" i="202"/>
  <c r="BS719" i="202"/>
  <c r="A720" i="202"/>
  <c r="B720" i="202"/>
  <c r="C720" i="202"/>
  <c r="D720" i="202"/>
  <c r="E720" i="202"/>
  <c r="F720" i="202"/>
  <c r="G720" i="202"/>
  <c r="H720" i="202"/>
  <c r="I720" i="202"/>
  <c r="J720" i="202"/>
  <c r="K720" i="202"/>
  <c r="L720" i="202"/>
  <c r="M720" i="202"/>
  <c r="N720" i="202"/>
  <c r="O720" i="202"/>
  <c r="P720" i="202"/>
  <c r="Q720" i="202"/>
  <c r="R720" i="202"/>
  <c r="S720" i="202"/>
  <c r="T720" i="202"/>
  <c r="U720" i="202"/>
  <c r="V720" i="202"/>
  <c r="W720" i="202"/>
  <c r="AA720" i="202"/>
  <c r="AB720" i="202"/>
  <c r="AC720" i="202"/>
  <c r="AD720" i="202"/>
  <c r="AE720" i="202"/>
  <c r="AF720" i="202"/>
  <c r="AG720" i="202"/>
  <c r="AH720" i="202"/>
  <c r="AI720" i="202"/>
  <c r="AJ720" i="202"/>
  <c r="AK720" i="202"/>
  <c r="AL720" i="202"/>
  <c r="AM720" i="202"/>
  <c r="AN720" i="202"/>
  <c r="AO720" i="202"/>
  <c r="AP720" i="202"/>
  <c r="AQ720" i="202"/>
  <c r="AR720" i="202"/>
  <c r="AS720" i="202"/>
  <c r="AT720" i="202"/>
  <c r="AU720" i="202"/>
  <c r="AV720" i="202"/>
  <c r="AW720" i="202"/>
  <c r="AX720" i="202"/>
  <c r="AY720" i="202"/>
  <c r="AZ720" i="202"/>
  <c r="BA720" i="202"/>
  <c r="BB720" i="202"/>
  <c r="BC720" i="202"/>
  <c r="BD720" i="202"/>
  <c r="BE720" i="202"/>
  <c r="BF720" i="202"/>
  <c r="BG720" i="202"/>
  <c r="BH720" i="202"/>
  <c r="BI720" i="202"/>
  <c r="BJ720" i="202"/>
  <c r="BK720" i="202"/>
  <c r="BL720" i="202"/>
  <c r="BM720" i="202"/>
  <c r="BN720" i="202"/>
  <c r="BO720" i="202"/>
  <c r="BP720" i="202"/>
  <c r="BQ720" i="202"/>
  <c r="BR720" i="202"/>
  <c r="BS720" i="202"/>
  <c r="A721" i="202"/>
  <c r="B721" i="202"/>
  <c r="C721" i="202"/>
  <c r="D721" i="202"/>
  <c r="E721" i="202"/>
  <c r="F721" i="202"/>
  <c r="G721" i="202"/>
  <c r="H721" i="202"/>
  <c r="I721" i="202"/>
  <c r="J721" i="202"/>
  <c r="K721" i="202"/>
  <c r="L721" i="202"/>
  <c r="M721" i="202"/>
  <c r="N721" i="202"/>
  <c r="O721" i="202"/>
  <c r="P721" i="202"/>
  <c r="Q721" i="202"/>
  <c r="R721" i="202"/>
  <c r="S721" i="202"/>
  <c r="T721" i="202"/>
  <c r="U721" i="202"/>
  <c r="V721" i="202"/>
  <c r="W721" i="202"/>
  <c r="AA721" i="202"/>
  <c r="AB721" i="202"/>
  <c r="AC721" i="202"/>
  <c r="AD721" i="202"/>
  <c r="AE721" i="202"/>
  <c r="AF721" i="202"/>
  <c r="AG721" i="202"/>
  <c r="AH721" i="202"/>
  <c r="AI721" i="202"/>
  <c r="AJ721" i="202"/>
  <c r="AK721" i="202"/>
  <c r="AL721" i="202"/>
  <c r="AM721" i="202"/>
  <c r="AN721" i="202"/>
  <c r="AO721" i="202"/>
  <c r="AP721" i="202"/>
  <c r="AQ721" i="202"/>
  <c r="AR721" i="202"/>
  <c r="AS721" i="202"/>
  <c r="AT721" i="202"/>
  <c r="AU721" i="202"/>
  <c r="AV721" i="202"/>
  <c r="AW721" i="202"/>
  <c r="AX721" i="202"/>
  <c r="AY721" i="202"/>
  <c r="AZ721" i="202"/>
  <c r="BA721" i="202"/>
  <c r="BB721" i="202"/>
  <c r="BC721" i="202"/>
  <c r="BD721" i="202"/>
  <c r="BE721" i="202"/>
  <c r="BF721" i="202"/>
  <c r="BG721" i="202"/>
  <c r="BH721" i="202"/>
  <c r="BI721" i="202"/>
  <c r="BJ721" i="202"/>
  <c r="BK721" i="202"/>
  <c r="BL721" i="202"/>
  <c r="BM721" i="202"/>
  <c r="BN721" i="202"/>
  <c r="BO721" i="202"/>
  <c r="BP721" i="202"/>
  <c r="BQ721" i="202"/>
  <c r="BR721" i="202"/>
  <c r="BS721" i="202"/>
  <c r="A722" i="202"/>
  <c r="B722" i="202"/>
  <c r="C722" i="202"/>
  <c r="D722" i="202"/>
  <c r="E722" i="202"/>
  <c r="F722" i="202"/>
  <c r="G722" i="202"/>
  <c r="H722" i="202"/>
  <c r="I722" i="202"/>
  <c r="J722" i="202"/>
  <c r="K722" i="202"/>
  <c r="L722" i="202"/>
  <c r="M722" i="202"/>
  <c r="N722" i="202"/>
  <c r="O722" i="202"/>
  <c r="P722" i="202"/>
  <c r="Q722" i="202"/>
  <c r="R722" i="202"/>
  <c r="S722" i="202"/>
  <c r="T722" i="202"/>
  <c r="U722" i="202"/>
  <c r="V722" i="202"/>
  <c r="W722" i="202"/>
  <c r="AA722" i="202"/>
  <c r="AB722" i="202"/>
  <c r="AC722" i="202"/>
  <c r="AD722" i="202"/>
  <c r="AE722" i="202"/>
  <c r="AF722" i="202"/>
  <c r="AG722" i="202"/>
  <c r="AH722" i="202"/>
  <c r="AI722" i="202"/>
  <c r="AJ722" i="202"/>
  <c r="AK722" i="202"/>
  <c r="AL722" i="202"/>
  <c r="AM722" i="202"/>
  <c r="AN722" i="202"/>
  <c r="AO722" i="202"/>
  <c r="AP722" i="202"/>
  <c r="AQ722" i="202"/>
  <c r="AR722" i="202"/>
  <c r="AS722" i="202"/>
  <c r="AT722" i="202"/>
  <c r="AU722" i="202"/>
  <c r="AV722" i="202"/>
  <c r="AW722" i="202"/>
  <c r="AX722" i="202"/>
  <c r="AY722" i="202"/>
  <c r="AZ722" i="202"/>
  <c r="BA722" i="202"/>
  <c r="BB722" i="202"/>
  <c r="BC722" i="202"/>
  <c r="BD722" i="202"/>
  <c r="BE722" i="202"/>
  <c r="BF722" i="202"/>
  <c r="BG722" i="202"/>
  <c r="BH722" i="202"/>
  <c r="BI722" i="202"/>
  <c r="BJ722" i="202"/>
  <c r="BK722" i="202"/>
  <c r="BL722" i="202"/>
  <c r="BM722" i="202"/>
  <c r="BN722" i="202"/>
  <c r="BO722" i="202"/>
  <c r="BP722" i="202"/>
  <c r="BQ722" i="202"/>
  <c r="BR722" i="202"/>
  <c r="BS722" i="202"/>
  <c r="A723" i="202"/>
  <c r="B723" i="202"/>
  <c r="C723" i="202"/>
  <c r="D723" i="202"/>
  <c r="E723" i="202"/>
  <c r="F723" i="202"/>
  <c r="G723" i="202"/>
  <c r="H723" i="202"/>
  <c r="I723" i="202"/>
  <c r="J723" i="202"/>
  <c r="K723" i="202"/>
  <c r="L723" i="202"/>
  <c r="M723" i="202"/>
  <c r="N723" i="202"/>
  <c r="O723" i="202"/>
  <c r="P723" i="202"/>
  <c r="Q723" i="202"/>
  <c r="R723" i="202"/>
  <c r="S723" i="202"/>
  <c r="T723" i="202"/>
  <c r="U723" i="202"/>
  <c r="V723" i="202"/>
  <c r="W723" i="202"/>
  <c r="AA723" i="202"/>
  <c r="AB723" i="202"/>
  <c r="AC723" i="202"/>
  <c r="AD723" i="202"/>
  <c r="AE723" i="202"/>
  <c r="AF723" i="202"/>
  <c r="AG723" i="202"/>
  <c r="AH723" i="202"/>
  <c r="AI723" i="202"/>
  <c r="AJ723" i="202"/>
  <c r="AK723" i="202"/>
  <c r="AL723" i="202"/>
  <c r="AM723" i="202"/>
  <c r="AN723" i="202"/>
  <c r="AO723" i="202"/>
  <c r="AP723" i="202"/>
  <c r="AQ723" i="202"/>
  <c r="AR723" i="202"/>
  <c r="AS723" i="202"/>
  <c r="AT723" i="202"/>
  <c r="AU723" i="202"/>
  <c r="AV723" i="202"/>
  <c r="AW723" i="202"/>
  <c r="AX723" i="202"/>
  <c r="AY723" i="202"/>
  <c r="AZ723" i="202"/>
  <c r="BA723" i="202"/>
  <c r="BB723" i="202"/>
  <c r="BC723" i="202"/>
  <c r="BD723" i="202"/>
  <c r="BE723" i="202"/>
  <c r="BF723" i="202"/>
  <c r="BG723" i="202"/>
  <c r="BH723" i="202"/>
  <c r="BI723" i="202"/>
  <c r="BJ723" i="202"/>
  <c r="BK723" i="202"/>
  <c r="BL723" i="202"/>
  <c r="BM723" i="202"/>
  <c r="BN723" i="202"/>
  <c r="BO723" i="202"/>
  <c r="BP723" i="202"/>
  <c r="BQ723" i="202"/>
  <c r="BR723" i="202"/>
  <c r="BS723" i="202"/>
  <c r="A724" i="202"/>
  <c r="B724" i="202"/>
  <c r="C724" i="202"/>
  <c r="D724" i="202"/>
  <c r="E724" i="202"/>
  <c r="F724" i="202"/>
  <c r="G724" i="202"/>
  <c r="H724" i="202"/>
  <c r="I724" i="202"/>
  <c r="J724" i="202"/>
  <c r="K724" i="202"/>
  <c r="L724" i="202"/>
  <c r="M724" i="202"/>
  <c r="N724" i="202"/>
  <c r="O724" i="202"/>
  <c r="P724" i="202"/>
  <c r="Q724" i="202"/>
  <c r="R724" i="202"/>
  <c r="S724" i="202"/>
  <c r="T724" i="202"/>
  <c r="U724" i="202"/>
  <c r="V724" i="202"/>
  <c r="W724" i="202"/>
  <c r="AA724" i="202"/>
  <c r="AB724" i="202"/>
  <c r="AC724" i="202"/>
  <c r="AD724" i="202"/>
  <c r="AE724" i="202"/>
  <c r="AF724" i="202"/>
  <c r="AG724" i="202"/>
  <c r="AH724" i="202"/>
  <c r="AI724" i="202"/>
  <c r="AJ724" i="202"/>
  <c r="AK724" i="202"/>
  <c r="AL724" i="202"/>
  <c r="AM724" i="202"/>
  <c r="AN724" i="202"/>
  <c r="AO724" i="202"/>
  <c r="AP724" i="202"/>
  <c r="AQ724" i="202"/>
  <c r="AR724" i="202"/>
  <c r="AS724" i="202"/>
  <c r="AT724" i="202"/>
  <c r="AU724" i="202"/>
  <c r="AV724" i="202"/>
  <c r="AW724" i="202"/>
  <c r="AX724" i="202"/>
  <c r="AY724" i="202"/>
  <c r="AZ724" i="202"/>
  <c r="BA724" i="202"/>
  <c r="BB724" i="202"/>
  <c r="BC724" i="202"/>
  <c r="BD724" i="202"/>
  <c r="BE724" i="202"/>
  <c r="BF724" i="202"/>
  <c r="BG724" i="202"/>
  <c r="BH724" i="202"/>
  <c r="BI724" i="202"/>
  <c r="BJ724" i="202"/>
  <c r="BK724" i="202"/>
  <c r="BL724" i="202"/>
  <c r="BM724" i="202"/>
  <c r="BN724" i="202"/>
  <c r="BO724" i="202"/>
  <c r="BP724" i="202"/>
  <c r="BQ724" i="202"/>
  <c r="BR724" i="202"/>
  <c r="BS724" i="202"/>
  <c r="A725" i="202"/>
  <c r="B725" i="202"/>
  <c r="C725" i="202"/>
  <c r="D725" i="202"/>
  <c r="E725" i="202"/>
  <c r="F725" i="202"/>
  <c r="G725" i="202"/>
  <c r="H725" i="202"/>
  <c r="I725" i="202"/>
  <c r="J725" i="202"/>
  <c r="K725" i="202"/>
  <c r="L725" i="202"/>
  <c r="M725" i="202"/>
  <c r="N725" i="202"/>
  <c r="O725" i="202"/>
  <c r="P725" i="202"/>
  <c r="Q725" i="202"/>
  <c r="R725" i="202"/>
  <c r="S725" i="202"/>
  <c r="T725" i="202"/>
  <c r="U725" i="202"/>
  <c r="V725" i="202"/>
  <c r="W725" i="202"/>
  <c r="AA725" i="202"/>
  <c r="AB725" i="202"/>
  <c r="AC725" i="202"/>
  <c r="AD725" i="202"/>
  <c r="AE725" i="202"/>
  <c r="AF725" i="202"/>
  <c r="AG725" i="202"/>
  <c r="AH725" i="202"/>
  <c r="AI725" i="202"/>
  <c r="AJ725" i="202"/>
  <c r="AK725" i="202"/>
  <c r="AL725" i="202"/>
  <c r="AM725" i="202"/>
  <c r="AN725" i="202"/>
  <c r="AO725" i="202"/>
  <c r="AP725" i="202"/>
  <c r="AQ725" i="202"/>
  <c r="AR725" i="202"/>
  <c r="AS725" i="202"/>
  <c r="AT725" i="202"/>
  <c r="AU725" i="202"/>
  <c r="AV725" i="202"/>
  <c r="AW725" i="202"/>
  <c r="AX725" i="202"/>
  <c r="AY725" i="202"/>
  <c r="AZ725" i="202"/>
  <c r="BA725" i="202"/>
  <c r="BB725" i="202"/>
  <c r="BC725" i="202"/>
  <c r="BD725" i="202"/>
  <c r="BE725" i="202"/>
  <c r="BF725" i="202"/>
  <c r="BG725" i="202"/>
  <c r="BH725" i="202"/>
  <c r="BI725" i="202"/>
  <c r="BJ725" i="202"/>
  <c r="BK725" i="202"/>
  <c r="BL725" i="202"/>
  <c r="BM725" i="202"/>
  <c r="BN725" i="202"/>
  <c r="BO725" i="202"/>
  <c r="BP725" i="202"/>
  <c r="BQ725" i="202"/>
  <c r="BR725" i="202"/>
  <c r="BS725" i="202"/>
  <c r="A726" i="202"/>
  <c r="B726" i="202"/>
  <c r="C726" i="202"/>
  <c r="D726" i="202"/>
  <c r="E726" i="202"/>
  <c r="F726" i="202"/>
  <c r="G726" i="202"/>
  <c r="H726" i="202"/>
  <c r="I726" i="202"/>
  <c r="J726" i="202"/>
  <c r="K726" i="202"/>
  <c r="L726" i="202"/>
  <c r="M726" i="202"/>
  <c r="N726" i="202"/>
  <c r="O726" i="202"/>
  <c r="P726" i="202"/>
  <c r="Q726" i="202"/>
  <c r="R726" i="202"/>
  <c r="S726" i="202"/>
  <c r="T726" i="202"/>
  <c r="U726" i="202"/>
  <c r="V726" i="202"/>
  <c r="W726" i="202"/>
  <c r="AA726" i="202"/>
  <c r="AB726" i="202"/>
  <c r="AC726" i="202"/>
  <c r="AD726" i="202"/>
  <c r="AE726" i="202"/>
  <c r="AF726" i="202"/>
  <c r="AG726" i="202"/>
  <c r="AH726" i="202"/>
  <c r="AI726" i="202"/>
  <c r="AJ726" i="202"/>
  <c r="AK726" i="202"/>
  <c r="AL726" i="202"/>
  <c r="AM726" i="202"/>
  <c r="AN726" i="202"/>
  <c r="AO726" i="202"/>
  <c r="AP726" i="202"/>
  <c r="AQ726" i="202"/>
  <c r="AR726" i="202"/>
  <c r="AS726" i="202"/>
  <c r="AT726" i="202"/>
  <c r="AU726" i="202"/>
  <c r="AV726" i="202"/>
  <c r="AW726" i="202"/>
  <c r="AX726" i="202"/>
  <c r="AY726" i="202"/>
  <c r="AZ726" i="202"/>
  <c r="BA726" i="202"/>
  <c r="BB726" i="202"/>
  <c r="BC726" i="202"/>
  <c r="BD726" i="202"/>
  <c r="BE726" i="202"/>
  <c r="BF726" i="202"/>
  <c r="BG726" i="202"/>
  <c r="BH726" i="202"/>
  <c r="BI726" i="202"/>
  <c r="BJ726" i="202"/>
  <c r="BK726" i="202"/>
  <c r="BL726" i="202"/>
  <c r="BM726" i="202"/>
  <c r="BN726" i="202"/>
  <c r="BO726" i="202"/>
  <c r="BP726" i="202"/>
  <c r="BQ726" i="202"/>
  <c r="BR726" i="202"/>
  <c r="BS726" i="202"/>
  <c r="A727" i="202"/>
  <c r="B727" i="202"/>
  <c r="C727" i="202"/>
  <c r="D727" i="202"/>
  <c r="E727" i="202"/>
  <c r="F727" i="202"/>
  <c r="G727" i="202"/>
  <c r="H727" i="202"/>
  <c r="I727" i="202"/>
  <c r="J727" i="202"/>
  <c r="K727" i="202"/>
  <c r="L727" i="202"/>
  <c r="M727" i="202"/>
  <c r="N727" i="202"/>
  <c r="O727" i="202"/>
  <c r="P727" i="202"/>
  <c r="Q727" i="202"/>
  <c r="R727" i="202"/>
  <c r="S727" i="202"/>
  <c r="T727" i="202"/>
  <c r="U727" i="202"/>
  <c r="V727" i="202"/>
  <c r="W727" i="202"/>
  <c r="AA727" i="202"/>
  <c r="AB727" i="202"/>
  <c r="AC727" i="202"/>
  <c r="AD727" i="202"/>
  <c r="AE727" i="202"/>
  <c r="AF727" i="202"/>
  <c r="AG727" i="202"/>
  <c r="AH727" i="202"/>
  <c r="AI727" i="202"/>
  <c r="AJ727" i="202"/>
  <c r="AK727" i="202"/>
  <c r="AL727" i="202"/>
  <c r="AM727" i="202"/>
  <c r="AN727" i="202"/>
  <c r="AO727" i="202"/>
  <c r="AP727" i="202"/>
  <c r="AQ727" i="202"/>
  <c r="AR727" i="202"/>
  <c r="AS727" i="202"/>
  <c r="AT727" i="202"/>
  <c r="AU727" i="202"/>
  <c r="AV727" i="202"/>
  <c r="AW727" i="202"/>
  <c r="AX727" i="202"/>
  <c r="AY727" i="202"/>
  <c r="AZ727" i="202"/>
  <c r="BA727" i="202"/>
  <c r="BB727" i="202"/>
  <c r="BC727" i="202"/>
  <c r="BD727" i="202"/>
  <c r="BE727" i="202"/>
  <c r="BF727" i="202"/>
  <c r="BG727" i="202"/>
  <c r="BH727" i="202"/>
  <c r="BI727" i="202"/>
  <c r="BJ727" i="202"/>
  <c r="BK727" i="202"/>
  <c r="BL727" i="202"/>
  <c r="BM727" i="202"/>
  <c r="BN727" i="202"/>
  <c r="BO727" i="202"/>
  <c r="BP727" i="202"/>
  <c r="BQ727" i="202"/>
  <c r="BR727" i="202"/>
  <c r="BS727" i="202"/>
  <c r="A728" i="202"/>
  <c r="B728" i="202"/>
  <c r="C728" i="202"/>
  <c r="D728" i="202"/>
  <c r="E728" i="202"/>
  <c r="F728" i="202"/>
  <c r="G728" i="202"/>
  <c r="H728" i="202"/>
  <c r="I728" i="202"/>
  <c r="J728" i="202"/>
  <c r="K728" i="202"/>
  <c r="L728" i="202"/>
  <c r="M728" i="202"/>
  <c r="N728" i="202"/>
  <c r="O728" i="202"/>
  <c r="P728" i="202"/>
  <c r="Q728" i="202"/>
  <c r="R728" i="202"/>
  <c r="S728" i="202"/>
  <c r="T728" i="202"/>
  <c r="U728" i="202"/>
  <c r="V728" i="202"/>
  <c r="W728" i="202"/>
  <c r="AA728" i="202"/>
  <c r="AB728" i="202"/>
  <c r="AC728" i="202"/>
  <c r="AD728" i="202"/>
  <c r="AE728" i="202"/>
  <c r="AF728" i="202"/>
  <c r="AG728" i="202"/>
  <c r="AH728" i="202"/>
  <c r="AI728" i="202"/>
  <c r="AJ728" i="202"/>
  <c r="AK728" i="202"/>
  <c r="AL728" i="202"/>
  <c r="AM728" i="202"/>
  <c r="AN728" i="202"/>
  <c r="AO728" i="202"/>
  <c r="AP728" i="202"/>
  <c r="AQ728" i="202"/>
  <c r="AR728" i="202"/>
  <c r="AS728" i="202"/>
  <c r="AT728" i="202"/>
  <c r="AU728" i="202"/>
  <c r="AV728" i="202"/>
  <c r="AW728" i="202"/>
  <c r="AX728" i="202"/>
  <c r="AY728" i="202"/>
  <c r="AZ728" i="202"/>
  <c r="BA728" i="202"/>
  <c r="BB728" i="202"/>
  <c r="BC728" i="202"/>
  <c r="BD728" i="202"/>
  <c r="BE728" i="202"/>
  <c r="BF728" i="202"/>
  <c r="BG728" i="202"/>
  <c r="BH728" i="202"/>
  <c r="BI728" i="202"/>
  <c r="BJ728" i="202"/>
  <c r="BK728" i="202"/>
  <c r="BL728" i="202"/>
  <c r="BM728" i="202"/>
  <c r="BN728" i="202"/>
  <c r="BO728" i="202"/>
  <c r="BP728" i="202"/>
  <c r="BQ728" i="202"/>
  <c r="BR728" i="202"/>
  <c r="BS728" i="202"/>
  <c r="A729" i="202"/>
  <c r="B729" i="202"/>
  <c r="C729" i="202"/>
  <c r="D729" i="202"/>
  <c r="E729" i="202"/>
  <c r="F729" i="202"/>
  <c r="G729" i="202"/>
  <c r="H729" i="202"/>
  <c r="I729" i="202"/>
  <c r="J729" i="202"/>
  <c r="K729" i="202"/>
  <c r="L729" i="202"/>
  <c r="M729" i="202"/>
  <c r="N729" i="202"/>
  <c r="O729" i="202"/>
  <c r="P729" i="202"/>
  <c r="Q729" i="202"/>
  <c r="R729" i="202"/>
  <c r="S729" i="202"/>
  <c r="T729" i="202"/>
  <c r="U729" i="202"/>
  <c r="V729" i="202"/>
  <c r="W729" i="202"/>
  <c r="AA729" i="202"/>
  <c r="AB729" i="202"/>
  <c r="AC729" i="202"/>
  <c r="AD729" i="202"/>
  <c r="AE729" i="202"/>
  <c r="AF729" i="202"/>
  <c r="AG729" i="202"/>
  <c r="AH729" i="202"/>
  <c r="AI729" i="202"/>
  <c r="AJ729" i="202"/>
  <c r="AK729" i="202"/>
  <c r="AL729" i="202"/>
  <c r="AM729" i="202"/>
  <c r="AN729" i="202"/>
  <c r="AO729" i="202"/>
  <c r="AP729" i="202"/>
  <c r="AQ729" i="202"/>
  <c r="AR729" i="202"/>
  <c r="AS729" i="202"/>
  <c r="AT729" i="202"/>
  <c r="AU729" i="202"/>
  <c r="AV729" i="202"/>
  <c r="AW729" i="202"/>
  <c r="AX729" i="202"/>
  <c r="AY729" i="202"/>
  <c r="AZ729" i="202"/>
  <c r="BA729" i="202"/>
  <c r="BB729" i="202"/>
  <c r="BC729" i="202"/>
  <c r="BD729" i="202"/>
  <c r="BE729" i="202"/>
  <c r="BF729" i="202"/>
  <c r="BG729" i="202"/>
  <c r="BH729" i="202"/>
  <c r="BI729" i="202"/>
  <c r="BJ729" i="202"/>
  <c r="BK729" i="202"/>
  <c r="BL729" i="202"/>
  <c r="BM729" i="202"/>
  <c r="BN729" i="202"/>
  <c r="BO729" i="202"/>
  <c r="BP729" i="202"/>
  <c r="BQ729" i="202"/>
  <c r="BR729" i="202"/>
  <c r="BS729" i="202"/>
  <c r="A730" i="202"/>
  <c r="B730" i="202"/>
  <c r="C730" i="202"/>
  <c r="D730" i="202"/>
  <c r="E730" i="202"/>
  <c r="F730" i="202"/>
  <c r="G730" i="202"/>
  <c r="H730" i="202"/>
  <c r="I730" i="202"/>
  <c r="J730" i="202"/>
  <c r="K730" i="202"/>
  <c r="L730" i="202"/>
  <c r="M730" i="202"/>
  <c r="N730" i="202"/>
  <c r="O730" i="202"/>
  <c r="P730" i="202"/>
  <c r="Q730" i="202"/>
  <c r="R730" i="202"/>
  <c r="S730" i="202"/>
  <c r="T730" i="202"/>
  <c r="U730" i="202"/>
  <c r="V730" i="202"/>
  <c r="W730" i="202"/>
  <c r="AA730" i="202"/>
  <c r="AB730" i="202"/>
  <c r="AC730" i="202"/>
  <c r="AD730" i="202"/>
  <c r="AE730" i="202"/>
  <c r="AF730" i="202"/>
  <c r="AG730" i="202"/>
  <c r="AH730" i="202"/>
  <c r="AI730" i="202"/>
  <c r="AJ730" i="202"/>
  <c r="AK730" i="202"/>
  <c r="AL730" i="202"/>
  <c r="AM730" i="202"/>
  <c r="AN730" i="202"/>
  <c r="AO730" i="202"/>
  <c r="AP730" i="202"/>
  <c r="AQ730" i="202"/>
  <c r="AR730" i="202"/>
  <c r="AS730" i="202"/>
  <c r="AT730" i="202"/>
  <c r="AU730" i="202"/>
  <c r="AV730" i="202"/>
  <c r="AW730" i="202"/>
  <c r="AX730" i="202"/>
  <c r="AY730" i="202"/>
  <c r="AZ730" i="202"/>
  <c r="BA730" i="202"/>
  <c r="BB730" i="202"/>
  <c r="BC730" i="202"/>
  <c r="BD730" i="202"/>
  <c r="BE730" i="202"/>
  <c r="BF730" i="202"/>
  <c r="BG730" i="202"/>
  <c r="BH730" i="202"/>
  <c r="BI730" i="202"/>
  <c r="BJ730" i="202"/>
  <c r="BK730" i="202"/>
  <c r="BL730" i="202"/>
  <c r="BM730" i="202"/>
  <c r="BN730" i="202"/>
  <c r="BO730" i="202"/>
  <c r="BP730" i="202"/>
  <c r="BQ730" i="202"/>
  <c r="BR730" i="202"/>
  <c r="BS730" i="202"/>
  <c r="A731" i="202"/>
  <c r="B731" i="202"/>
  <c r="C731" i="202"/>
  <c r="D731" i="202"/>
  <c r="E731" i="202"/>
  <c r="F731" i="202"/>
  <c r="G731" i="202"/>
  <c r="H731" i="202"/>
  <c r="I731" i="202"/>
  <c r="J731" i="202"/>
  <c r="K731" i="202"/>
  <c r="L731" i="202"/>
  <c r="M731" i="202"/>
  <c r="N731" i="202"/>
  <c r="O731" i="202"/>
  <c r="P731" i="202"/>
  <c r="Q731" i="202"/>
  <c r="R731" i="202"/>
  <c r="S731" i="202"/>
  <c r="T731" i="202"/>
  <c r="U731" i="202"/>
  <c r="V731" i="202"/>
  <c r="W731" i="202"/>
  <c r="AA731" i="202"/>
  <c r="AB731" i="202"/>
  <c r="AC731" i="202"/>
  <c r="AD731" i="202"/>
  <c r="AE731" i="202"/>
  <c r="AF731" i="202"/>
  <c r="AG731" i="202"/>
  <c r="AH731" i="202"/>
  <c r="AI731" i="202"/>
  <c r="AJ731" i="202"/>
  <c r="AK731" i="202"/>
  <c r="AL731" i="202"/>
  <c r="AM731" i="202"/>
  <c r="AN731" i="202"/>
  <c r="AO731" i="202"/>
  <c r="AP731" i="202"/>
  <c r="AQ731" i="202"/>
  <c r="AR731" i="202"/>
  <c r="AS731" i="202"/>
  <c r="AT731" i="202"/>
  <c r="AU731" i="202"/>
  <c r="AV731" i="202"/>
  <c r="AW731" i="202"/>
  <c r="AX731" i="202"/>
  <c r="AY731" i="202"/>
  <c r="AZ731" i="202"/>
  <c r="BA731" i="202"/>
  <c r="BB731" i="202"/>
  <c r="BC731" i="202"/>
  <c r="BD731" i="202"/>
  <c r="BE731" i="202"/>
  <c r="BF731" i="202"/>
  <c r="BG731" i="202"/>
  <c r="BH731" i="202"/>
  <c r="BI731" i="202"/>
  <c r="BJ731" i="202"/>
  <c r="BK731" i="202"/>
  <c r="BL731" i="202"/>
  <c r="BM731" i="202"/>
  <c r="BN731" i="202"/>
  <c r="BO731" i="202"/>
  <c r="BP731" i="202"/>
  <c r="BQ731" i="202"/>
  <c r="BR731" i="202"/>
  <c r="BS731" i="202"/>
  <c r="A732" i="202"/>
  <c r="B732" i="202"/>
  <c r="C732" i="202"/>
  <c r="D732" i="202"/>
  <c r="E732" i="202"/>
  <c r="F732" i="202"/>
  <c r="G732" i="202"/>
  <c r="H732" i="202"/>
  <c r="I732" i="202"/>
  <c r="J732" i="202"/>
  <c r="K732" i="202"/>
  <c r="L732" i="202"/>
  <c r="M732" i="202"/>
  <c r="N732" i="202"/>
  <c r="O732" i="202"/>
  <c r="P732" i="202"/>
  <c r="Q732" i="202"/>
  <c r="R732" i="202"/>
  <c r="S732" i="202"/>
  <c r="T732" i="202"/>
  <c r="U732" i="202"/>
  <c r="V732" i="202"/>
  <c r="W732" i="202"/>
  <c r="AA732" i="202"/>
  <c r="AB732" i="202"/>
  <c r="AC732" i="202"/>
  <c r="AD732" i="202"/>
  <c r="AE732" i="202"/>
  <c r="AF732" i="202"/>
  <c r="AG732" i="202"/>
  <c r="AH732" i="202"/>
  <c r="AI732" i="202"/>
  <c r="AJ732" i="202"/>
  <c r="AK732" i="202"/>
  <c r="AL732" i="202"/>
  <c r="AM732" i="202"/>
  <c r="AN732" i="202"/>
  <c r="AO732" i="202"/>
  <c r="AP732" i="202"/>
  <c r="AQ732" i="202"/>
  <c r="AR732" i="202"/>
  <c r="AS732" i="202"/>
  <c r="AT732" i="202"/>
  <c r="AU732" i="202"/>
  <c r="AV732" i="202"/>
  <c r="AW732" i="202"/>
  <c r="AX732" i="202"/>
  <c r="AY732" i="202"/>
  <c r="AZ732" i="202"/>
  <c r="BA732" i="202"/>
  <c r="BB732" i="202"/>
  <c r="BC732" i="202"/>
  <c r="BD732" i="202"/>
  <c r="BE732" i="202"/>
  <c r="BF732" i="202"/>
  <c r="BG732" i="202"/>
  <c r="BH732" i="202"/>
  <c r="BI732" i="202"/>
  <c r="BJ732" i="202"/>
  <c r="BK732" i="202"/>
  <c r="BL732" i="202"/>
  <c r="BM732" i="202"/>
  <c r="BN732" i="202"/>
  <c r="BO732" i="202"/>
  <c r="BP732" i="202"/>
  <c r="BQ732" i="202"/>
  <c r="BR732" i="202"/>
  <c r="BS732" i="202"/>
  <c r="A733" i="202"/>
  <c r="B733" i="202"/>
  <c r="C733" i="202"/>
  <c r="D733" i="202"/>
  <c r="E733" i="202"/>
  <c r="F733" i="202"/>
  <c r="G733" i="202"/>
  <c r="H733" i="202"/>
  <c r="I733" i="202"/>
  <c r="J733" i="202"/>
  <c r="K733" i="202"/>
  <c r="L733" i="202"/>
  <c r="M733" i="202"/>
  <c r="N733" i="202"/>
  <c r="O733" i="202"/>
  <c r="P733" i="202"/>
  <c r="Q733" i="202"/>
  <c r="R733" i="202"/>
  <c r="S733" i="202"/>
  <c r="T733" i="202"/>
  <c r="U733" i="202"/>
  <c r="V733" i="202"/>
  <c r="W733" i="202"/>
  <c r="AA733" i="202"/>
  <c r="AB733" i="202"/>
  <c r="AC733" i="202"/>
  <c r="AD733" i="202"/>
  <c r="AE733" i="202"/>
  <c r="AF733" i="202"/>
  <c r="AG733" i="202"/>
  <c r="AH733" i="202"/>
  <c r="AI733" i="202"/>
  <c r="AJ733" i="202"/>
  <c r="AK733" i="202"/>
  <c r="AL733" i="202"/>
  <c r="AM733" i="202"/>
  <c r="AN733" i="202"/>
  <c r="AO733" i="202"/>
  <c r="AP733" i="202"/>
  <c r="AQ733" i="202"/>
  <c r="AR733" i="202"/>
  <c r="AS733" i="202"/>
  <c r="AT733" i="202"/>
  <c r="AU733" i="202"/>
  <c r="AV733" i="202"/>
  <c r="AW733" i="202"/>
  <c r="AX733" i="202"/>
  <c r="AY733" i="202"/>
  <c r="AZ733" i="202"/>
  <c r="BA733" i="202"/>
  <c r="BB733" i="202"/>
  <c r="BC733" i="202"/>
  <c r="BD733" i="202"/>
  <c r="BE733" i="202"/>
  <c r="BF733" i="202"/>
  <c r="BG733" i="202"/>
  <c r="BH733" i="202"/>
  <c r="BI733" i="202"/>
  <c r="BJ733" i="202"/>
  <c r="BK733" i="202"/>
  <c r="BL733" i="202"/>
  <c r="BM733" i="202"/>
  <c r="BN733" i="202"/>
  <c r="BO733" i="202"/>
  <c r="BP733" i="202"/>
  <c r="BQ733" i="202"/>
  <c r="BR733" i="202"/>
  <c r="BS733" i="202"/>
  <c r="A734" i="202"/>
  <c r="B734" i="202"/>
  <c r="C734" i="202"/>
  <c r="D734" i="202"/>
  <c r="E734" i="202"/>
  <c r="F734" i="202"/>
  <c r="G734" i="202"/>
  <c r="H734" i="202"/>
  <c r="I734" i="202"/>
  <c r="J734" i="202"/>
  <c r="K734" i="202"/>
  <c r="L734" i="202"/>
  <c r="M734" i="202"/>
  <c r="N734" i="202"/>
  <c r="O734" i="202"/>
  <c r="P734" i="202"/>
  <c r="Q734" i="202"/>
  <c r="R734" i="202"/>
  <c r="S734" i="202"/>
  <c r="T734" i="202"/>
  <c r="U734" i="202"/>
  <c r="V734" i="202"/>
  <c r="W734" i="202"/>
  <c r="AA734" i="202"/>
  <c r="AB734" i="202"/>
  <c r="AC734" i="202"/>
  <c r="AD734" i="202"/>
  <c r="AE734" i="202"/>
  <c r="AF734" i="202"/>
  <c r="AG734" i="202"/>
  <c r="AH734" i="202"/>
  <c r="AI734" i="202"/>
  <c r="AJ734" i="202"/>
  <c r="AK734" i="202"/>
  <c r="AL734" i="202"/>
  <c r="AM734" i="202"/>
  <c r="AN734" i="202"/>
  <c r="AO734" i="202"/>
  <c r="AP734" i="202"/>
  <c r="AQ734" i="202"/>
  <c r="AR734" i="202"/>
  <c r="AS734" i="202"/>
  <c r="AT734" i="202"/>
  <c r="AU734" i="202"/>
  <c r="AV734" i="202"/>
  <c r="AW734" i="202"/>
  <c r="AX734" i="202"/>
  <c r="AY734" i="202"/>
  <c r="AZ734" i="202"/>
  <c r="BA734" i="202"/>
  <c r="BB734" i="202"/>
  <c r="BC734" i="202"/>
  <c r="BD734" i="202"/>
  <c r="BE734" i="202"/>
  <c r="BF734" i="202"/>
  <c r="BG734" i="202"/>
  <c r="BH734" i="202"/>
  <c r="BI734" i="202"/>
  <c r="BJ734" i="202"/>
  <c r="BK734" i="202"/>
  <c r="BL734" i="202"/>
  <c r="BM734" i="202"/>
  <c r="BN734" i="202"/>
  <c r="BO734" i="202"/>
  <c r="BP734" i="202"/>
  <c r="BQ734" i="202"/>
  <c r="BR734" i="202"/>
  <c r="BS734" i="202"/>
  <c r="A735" i="202"/>
  <c r="B735" i="202"/>
  <c r="C735" i="202"/>
  <c r="D735" i="202"/>
  <c r="E735" i="202"/>
  <c r="F735" i="202"/>
  <c r="G735" i="202"/>
  <c r="H735" i="202"/>
  <c r="I735" i="202"/>
  <c r="J735" i="202"/>
  <c r="K735" i="202"/>
  <c r="L735" i="202"/>
  <c r="M735" i="202"/>
  <c r="N735" i="202"/>
  <c r="O735" i="202"/>
  <c r="P735" i="202"/>
  <c r="Q735" i="202"/>
  <c r="R735" i="202"/>
  <c r="S735" i="202"/>
  <c r="T735" i="202"/>
  <c r="U735" i="202"/>
  <c r="V735" i="202"/>
  <c r="W735" i="202"/>
  <c r="AA735" i="202"/>
  <c r="AB735" i="202"/>
  <c r="AC735" i="202"/>
  <c r="AD735" i="202"/>
  <c r="AE735" i="202"/>
  <c r="AF735" i="202"/>
  <c r="AG735" i="202"/>
  <c r="AH735" i="202"/>
  <c r="AI735" i="202"/>
  <c r="AJ735" i="202"/>
  <c r="AK735" i="202"/>
  <c r="AL735" i="202"/>
  <c r="AM735" i="202"/>
  <c r="AN735" i="202"/>
  <c r="AO735" i="202"/>
  <c r="AP735" i="202"/>
  <c r="AQ735" i="202"/>
  <c r="AR735" i="202"/>
  <c r="AS735" i="202"/>
  <c r="AT735" i="202"/>
  <c r="AU735" i="202"/>
  <c r="AV735" i="202"/>
  <c r="AW735" i="202"/>
  <c r="AX735" i="202"/>
  <c r="AY735" i="202"/>
  <c r="AZ735" i="202"/>
  <c r="BA735" i="202"/>
  <c r="BB735" i="202"/>
  <c r="BC735" i="202"/>
  <c r="BD735" i="202"/>
  <c r="BE735" i="202"/>
  <c r="BF735" i="202"/>
  <c r="BG735" i="202"/>
  <c r="BH735" i="202"/>
  <c r="BI735" i="202"/>
  <c r="BJ735" i="202"/>
  <c r="BK735" i="202"/>
  <c r="BL735" i="202"/>
  <c r="BM735" i="202"/>
  <c r="BN735" i="202"/>
  <c r="BO735" i="202"/>
  <c r="BP735" i="202"/>
  <c r="BQ735" i="202"/>
  <c r="BR735" i="202"/>
  <c r="BS735" i="202"/>
  <c r="A736" i="202"/>
  <c r="B736" i="202"/>
  <c r="C736" i="202"/>
  <c r="D736" i="202"/>
  <c r="E736" i="202"/>
  <c r="F736" i="202"/>
  <c r="G736" i="202"/>
  <c r="H736" i="202"/>
  <c r="I736" i="202"/>
  <c r="J736" i="202"/>
  <c r="K736" i="202"/>
  <c r="L736" i="202"/>
  <c r="M736" i="202"/>
  <c r="N736" i="202"/>
  <c r="O736" i="202"/>
  <c r="P736" i="202"/>
  <c r="Q736" i="202"/>
  <c r="R736" i="202"/>
  <c r="S736" i="202"/>
  <c r="T736" i="202"/>
  <c r="U736" i="202"/>
  <c r="V736" i="202"/>
  <c r="W736" i="202"/>
  <c r="AA736" i="202"/>
  <c r="AB736" i="202"/>
  <c r="AC736" i="202"/>
  <c r="AD736" i="202"/>
  <c r="AE736" i="202"/>
  <c r="AF736" i="202"/>
  <c r="AG736" i="202"/>
  <c r="AH736" i="202"/>
  <c r="AI736" i="202"/>
  <c r="AJ736" i="202"/>
  <c r="AK736" i="202"/>
  <c r="AL736" i="202"/>
  <c r="AM736" i="202"/>
  <c r="AN736" i="202"/>
  <c r="AO736" i="202"/>
  <c r="AP736" i="202"/>
  <c r="AQ736" i="202"/>
  <c r="AR736" i="202"/>
  <c r="AS736" i="202"/>
  <c r="AT736" i="202"/>
  <c r="AU736" i="202"/>
  <c r="AV736" i="202"/>
  <c r="AW736" i="202"/>
  <c r="AX736" i="202"/>
  <c r="AY736" i="202"/>
  <c r="AZ736" i="202"/>
  <c r="BA736" i="202"/>
  <c r="BB736" i="202"/>
  <c r="BC736" i="202"/>
  <c r="BD736" i="202"/>
  <c r="BE736" i="202"/>
  <c r="BF736" i="202"/>
  <c r="BG736" i="202"/>
  <c r="BH736" i="202"/>
  <c r="BI736" i="202"/>
  <c r="BJ736" i="202"/>
  <c r="BK736" i="202"/>
  <c r="BL736" i="202"/>
  <c r="BM736" i="202"/>
  <c r="BN736" i="202"/>
  <c r="BO736" i="202"/>
  <c r="BP736" i="202"/>
  <c r="BQ736" i="202"/>
  <c r="BR736" i="202"/>
  <c r="BS736" i="202"/>
  <c r="A737" i="202"/>
  <c r="B737" i="202"/>
  <c r="C737" i="202"/>
  <c r="D737" i="202"/>
  <c r="E737" i="202"/>
  <c r="F737" i="202"/>
  <c r="G737" i="202"/>
  <c r="H737" i="202"/>
  <c r="I737" i="202"/>
  <c r="J737" i="202"/>
  <c r="K737" i="202"/>
  <c r="L737" i="202"/>
  <c r="M737" i="202"/>
  <c r="N737" i="202"/>
  <c r="O737" i="202"/>
  <c r="P737" i="202"/>
  <c r="Q737" i="202"/>
  <c r="R737" i="202"/>
  <c r="S737" i="202"/>
  <c r="T737" i="202"/>
  <c r="U737" i="202"/>
  <c r="V737" i="202"/>
  <c r="W737" i="202"/>
  <c r="AA737" i="202"/>
  <c r="AB737" i="202"/>
  <c r="AC737" i="202"/>
  <c r="AD737" i="202"/>
  <c r="AE737" i="202"/>
  <c r="AF737" i="202"/>
  <c r="AG737" i="202"/>
  <c r="AH737" i="202"/>
  <c r="AI737" i="202"/>
  <c r="AJ737" i="202"/>
  <c r="AK737" i="202"/>
  <c r="AL737" i="202"/>
  <c r="AM737" i="202"/>
  <c r="AN737" i="202"/>
  <c r="AO737" i="202"/>
  <c r="AP737" i="202"/>
  <c r="AQ737" i="202"/>
  <c r="AR737" i="202"/>
  <c r="AS737" i="202"/>
  <c r="AT737" i="202"/>
  <c r="AU737" i="202"/>
  <c r="AV737" i="202"/>
  <c r="AW737" i="202"/>
  <c r="AX737" i="202"/>
  <c r="AY737" i="202"/>
  <c r="AZ737" i="202"/>
  <c r="BA737" i="202"/>
  <c r="BB737" i="202"/>
  <c r="BC737" i="202"/>
  <c r="BD737" i="202"/>
  <c r="BE737" i="202"/>
  <c r="BF737" i="202"/>
  <c r="BG737" i="202"/>
  <c r="BH737" i="202"/>
  <c r="BI737" i="202"/>
  <c r="BJ737" i="202"/>
  <c r="BK737" i="202"/>
  <c r="BL737" i="202"/>
  <c r="BM737" i="202"/>
  <c r="BN737" i="202"/>
  <c r="BO737" i="202"/>
  <c r="BP737" i="202"/>
  <c r="BQ737" i="202"/>
  <c r="BR737" i="202"/>
  <c r="BS737" i="202"/>
  <c r="A738" i="202"/>
  <c r="B738" i="202"/>
  <c r="C738" i="202"/>
  <c r="D738" i="202"/>
  <c r="E738" i="202"/>
  <c r="F738" i="202"/>
  <c r="G738" i="202"/>
  <c r="H738" i="202"/>
  <c r="I738" i="202"/>
  <c r="J738" i="202"/>
  <c r="K738" i="202"/>
  <c r="L738" i="202"/>
  <c r="M738" i="202"/>
  <c r="N738" i="202"/>
  <c r="O738" i="202"/>
  <c r="P738" i="202"/>
  <c r="Q738" i="202"/>
  <c r="R738" i="202"/>
  <c r="S738" i="202"/>
  <c r="T738" i="202"/>
  <c r="U738" i="202"/>
  <c r="V738" i="202"/>
  <c r="W738" i="202"/>
  <c r="AA738" i="202"/>
  <c r="AB738" i="202"/>
  <c r="AC738" i="202"/>
  <c r="AD738" i="202"/>
  <c r="AE738" i="202"/>
  <c r="AF738" i="202"/>
  <c r="AG738" i="202"/>
  <c r="AH738" i="202"/>
  <c r="AI738" i="202"/>
  <c r="AJ738" i="202"/>
  <c r="AK738" i="202"/>
  <c r="AL738" i="202"/>
  <c r="AM738" i="202"/>
  <c r="AN738" i="202"/>
  <c r="AO738" i="202"/>
  <c r="AP738" i="202"/>
  <c r="AQ738" i="202"/>
  <c r="AR738" i="202"/>
  <c r="AS738" i="202"/>
  <c r="AT738" i="202"/>
  <c r="AU738" i="202"/>
  <c r="AV738" i="202"/>
  <c r="AW738" i="202"/>
  <c r="AX738" i="202"/>
  <c r="AY738" i="202"/>
  <c r="AZ738" i="202"/>
  <c r="BA738" i="202"/>
  <c r="BB738" i="202"/>
  <c r="BC738" i="202"/>
  <c r="BD738" i="202"/>
  <c r="BE738" i="202"/>
  <c r="BF738" i="202"/>
  <c r="BG738" i="202"/>
  <c r="BH738" i="202"/>
  <c r="BI738" i="202"/>
  <c r="BJ738" i="202"/>
  <c r="BK738" i="202"/>
  <c r="BL738" i="202"/>
  <c r="BM738" i="202"/>
  <c r="BN738" i="202"/>
  <c r="BO738" i="202"/>
  <c r="BP738" i="202"/>
  <c r="BQ738" i="202"/>
  <c r="BR738" i="202"/>
  <c r="BS738" i="202"/>
  <c r="A739" i="202"/>
  <c r="B739" i="202"/>
  <c r="C739" i="202"/>
  <c r="D739" i="202"/>
  <c r="E739" i="202"/>
  <c r="F739" i="202"/>
  <c r="G739" i="202"/>
  <c r="H739" i="202"/>
  <c r="I739" i="202"/>
  <c r="J739" i="202"/>
  <c r="K739" i="202"/>
  <c r="L739" i="202"/>
  <c r="M739" i="202"/>
  <c r="N739" i="202"/>
  <c r="O739" i="202"/>
  <c r="P739" i="202"/>
  <c r="Q739" i="202"/>
  <c r="R739" i="202"/>
  <c r="S739" i="202"/>
  <c r="T739" i="202"/>
  <c r="U739" i="202"/>
  <c r="V739" i="202"/>
  <c r="W739" i="202"/>
  <c r="AA739" i="202"/>
  <c r="AB739" i="202"/>
  <c r="AC739" i="202"/>
  <c r="AD739" i="202"/>
  <c r="AE739" i="202"/>
  <c r="AF739" i="202"/>
  <c r="AG739" i="202"/>
  <c r="AH739" i="202"/>
  <c r="AI739" i="202"/>
  <c r="AJ739" i="202"/>
  <c r="AK739" i="202"/>
  <c r="AL739" i="202"/>
  <c r="AM739" i="202"/>
  <c r="AN739" i="202"/>
  <c r="AO739" i="202"/>
  <c r="AP739" i="202"/>
  <c r="AQ739" i="202"/>
  <c r="AR739" i="202"/>
  <c r="AS739" i="202"/>
  <c r="AT739" i="202"/>
  <c r="AU739" i="202"/>
  <c r="AV739" i="202"/>
  <c r="AW739" i="202"/>
  <c r="AX739" i="202"/>
  <c r="AY739" i="202"/>
  <c r="AZ739" i="202"/>
  <c r="BA739" i="202"/>
  <c r="BB739" i="202"/>
  <c r="BC739" i="202"/>
  <c r="BD739" i="202"/>
  <c r="BE739" i="202"/>
  <c r="BF739" i="202"/>
  <c r="BG739" i="202"/>
  <c r="BH739" i="202"/>
  <c r="BI739" i="202"/>
  <c r="BJ739" i="202"/>
  <c r="BK739" i="202"/>
  <c r="BL739" i="202"/>
  <c r="BM739" i="202"/>
  <c r="BN739" i="202"/>
  <c r="BO739" i="202"/>
  <c r="BP739" i="202"/>
  <c r="BQ739" i="202"/>
  <c r="BR739" i="202"/>
  <c r="BS739" i="202"/>
  <c r="A740" i="202"/>
  <c r="B740" i="202"/>
  <c r="C740" i="202"/>
  <c r="D740" i="202"/>
  <c r="E740" i="202"/>
  <c r="F740" i="202"/>
  <c r="G740" i="202"/>
  <c r="H740" i="202"/>
  <c r="I740" i="202"/>
  <c r="J740" i="202"/>
  <c r="K740" i="202"/>
  <c r="L740" i="202"/>
  <c r="M740" i="202"/>
  <c r="N740" i="202"/>
  <c r="O740" i="202"/>
  <c r="P740" i="202"/>
  <c r="Q740" i="202"/>
  <c r="R740" i="202"/>
  <c r="S740" i="202"/>
  <c r="T740" i="202"/>
  <c r="U740" i="202"/>
  <c r="V740" i="202"/>
  <c r="W740" i="202"/>
  <c r="AA740" i="202"/>
  <c r="AB740" i="202"/>
  <c r="AC740" i="202"/>
  <c r="AD740" i="202"/>
  <c r="AE740" i="202"/>
  <c r="AF740" i="202"/>
  <c r="AG740" i="202"/>
  <c r="AH740" i="202"/>
  <c r="AI740" i="202"/>
  <c r="AJ740" i="202"/>
  <c r="AK740" i="202"/>
  <c r="AL740" i="202"/>
  <c r="AM740" i="202"/>
  <c r="AN740" i="202"/>
  <c r="AO740" i="202"/>
  <c r="AP740" i="202"/>
  <c r="AQ740" i="202"/>
  <c r="AR740" i="202"/>
  <c r="AS740" i="202"/>
  <c r="AT740" i="202"/>
  <c r="AU740" i="202"/>
  <c r="AV740" i="202"/>
  <c r="AW740" i="202"/>
  <c r="AX740" i="202"/>
  <c r="AY740" i="202"/>
  <c r="AZ740" i="202"/>
  <c r="BA740" i="202"/>
  <c r="BB740" i="202"/>
  <c r="BC740" i="202"/>
  <c r="BD740" i="202"/>
  <c r="BE740" i="202"/>
  <c r="BF740" i="202"/>
  <c r="BG740" i="202"/>
  <c r="BH740" i="202"/>
  <c r="BI740" i="202"/>
  <c r="BJ740" i="202"/>
  <c r="BK740" i="202"/>
  <c r="BL740" i="202"/>
  <c r="BM740" i="202"/>
  <c r="BN740" i="202"/>
  <c r="BO740" i="202"/>
  <c r="BP740" i="202"/>
  <c r="BQ740" i="202"/>
  <c r="BR740" i="202"/>
  <c r="BS740" i="202"/>
  <c r="A741" i="202"/>
  <c r="B741" i="202"/>
  <c r="C741" i="202"/>
  <c r="D741" i="202"/>
  <c r="E741" i="202"/>
  <c r="F741" i="202"/>
  <c r="G741" i="202"/>
  <c r="H741" i="202"/>
  <c r="I741" i="202"/>
  <c r="J741" i="202"/>
  <c r="K741" i="202"/>
  <c r="L741" i="202"/>
  <c r="M741" i="202"/>
  <c r="N741" i="202"/>
  <c r="O741" i="202"/>
  <c r="P741" i="202"/>
  <c r="Q741" i="202"/>
  <c r="R741" i="202"/>
  <c r="S741" i="202"/>
  <c r="T741" i="202"/>
  <c r="U741" i="202"/>
  <c r="V741" i="202"/>
  <c r="W741" i="202"/>
  <c r="AA741" i="202"/>
  <c r="AB741" i="202"/>
  <c r="AC741" i="202"/>
  <c r="AD741" i="202"/>
  <c r="AE741" i="202"/>
  <c r="AF741" i="202"/>
  <c r="AG741" i="202"/>
  <c r="AH741" i="202"/>
  <c r="AI741" i="202"/>
  <c r="AJ741" i="202"/>
  <c r="AK741" i="202"/>
  <c r="AL741" i="202"/>
  <c r="AM741" i="202"/>
  <c r="AN741" i="202"/>
  <c r="AO741" i="202"/>
  <c r="AP741" i="202"/>
  <c r="AQ741" i="202"/>
  <c r="AR741" i="202"/>
  <c r="AS741" i="202"/>
  <c r="AT741" i="202"/>
  <c r="AU741" i="202"/>
  <c r="AV741" i="202"/>
  <c r="AW741" i="202"/>
  <c r="AX741" i="202"/>
  <c r="AY741" i="202"/>
  <c r="AZ741" i="202"/>
  <c r="BA741" i="202"/>
  <c r="BB741" i="202"/>
  <c r="BC741" i="202"/>
  <c r="BD741" i="202"/>
  <c r="BE741" i="202"/>
  <c r="BF741" i="202"/>
  <c r="BG741" i="202"/>
  <c r="BH741" i="202"/>
  <c r="BI741" i="202"/>
  <c r="BJ741" i="202"/>
  <c r="BK741" i="202"/>
  <c r="BL741" i="202"/>
  <c r="BM741" i="202"/>
  <c r="BN741" i="202"/>
  <c r="BO741" i="202"/>
  <c r="BP741" i="202"/>
  <c r="BQ741" i="202"/>
  <c r="BR741" i="202"/>
  <c r="BS741" i="202"/>
  <c r="A742" i="202"/>
  <c r="B742" i="202"/>
  <c r="C742" i="202"/>
  <c r="D742" i="202"/>
  <c r="E742" i="202"/>
  <c r="F742" i="202"/>
  <c r="G742" i="202"/>
  <c r="H742" i="202"/>
  <c r="I742" i="202"/>
  <c r="J742" i="202"/>
  <c r="K742" i="202"/>
  <c r="L742" i="202"/>
  <c r="M742" i="202"/>
  <c r="N742" i="202"/>
  <c r="O742" i="202"/>
  <c r="P742" i="202"/>
  <c r="Q742" i="202"/>
  <c r="R742" i="202"/>
  <c r="S742" i="202"/>
  <c r="T742" i="202"/>
  <c r="U742" i="202"/>
  <c r="V742" i="202"/>
  <c r="W742" i="202"/>
  <c r="AA742" i="202"/>
  <c r="AB742" i="202"/>
  <c r="AC742" i="202"/>
  <c r="AD742" i="202"/>
  <c r="AE742" i="202"/>
  <c r="AF742" i="202"/>
  <c r="AG742" i="202"/>
  <c r="AH742" i="202"/>
  <c r="AI742" i="202"/>
  <c r="AJ742" i="202"/>
  <c r="AK742" i="202"/>
  <c r="AL742" i="202"/>
  <c r="AM742" i="202"/>
  <c r="AN742" i="202"/>
  <c r="AO742" i="202"/>
  <c r="AP742" i="202"/>
  <c r="AQ742" i="202"/>
  <c r="AR742" i="202"/>
  <c r="AS742" i="202"/>
  <c r="AT742" i="202"/>
  <c r="AU742" i="202"/>
  <c r="AV742" i="202"/>
  <c r="AW742" i="202"/>
  <c r="AX742" i="202"/>
  <c r="AY742" i="202"/>
  <c r="AZ742" i="202"/>
  <c r="BA742" i="202"/>
  <c r="BB742" i="202"/>
  <c r="BC742" i="202"/>
  <c r="BD742" i="202"/>
  <c r="BE742" i="202"/>
  <c r="BF742" i="202"/>
  <c r="BG742" i="202"/>
  <c r="BH742" i="202"/>
  <c r="BI742" i="202"/>
  <c r="BJ742" i="202"/>
  <c r="BK742" i="202"/>
  <c r="BL742" i="202"/>
  <c r="BM742" i="202"/>
  <c r="BN742" i="202"/>
  <c r="BO742" i="202"/>
  <c r="BP742" i="202"/>
  <c r="BQ742" i="202"/>
  <c r="BR742" i="202"/>
  <c r="BS742" i="202"/>
  <c r="A743" i="202"/>
  <c r="B743" i="202"/>
  <c r="C743" i="202"/>
  <c r="D743" i="202"/>
  <c r="E743" i="202"/>
  <c r="F743" i="202"/>
  <c r="G743" i="202"/>
  <c r="H743" i="202"/>
  <c r="I743" i="202"/>
  <c r="J743" i="202"/>
  <c r="K743" i="202"/>
  <c r="L743" i="202"/>
  <c r="M743" i="202"/>
  <c r="N743" i="202"/>
  <c r="O743" i="202"/>
  <c r="P743" i="202"/>
  <c r="Q743" i="202"/>
  <c r="R743" i="202"/>
  <c r="S743" i="202"/>
  <c r="T743" i="202"/>
  <c r="U743" i="202"/>
  <c r="V743" i="202"/>
  <c r="W743" i="202"/>
  <c r="AA743" i="202"/>
  <c r="AB743" i="202"/>
  <c r="AC743" i="202"/>
  <c r="AD743" i="202"/>
  <c r="AE743" i="202"/>
  <c r="AF743" i="202"/>
  <c r="AG743" i="202"/>
  <c r="AH743" i="202"/>
  <c r="AI743" i="202"/>
  <c r="AJ743" i="202"/>
  <c r="AK743" i="202"/>
  <c r="AL743" i="202"/>
  <c r="AM743" i="202"/>
  <c r="AN743" i="202"/>
  <c r="AO743" i="202"/>
  <c r="AP743" i="202"/>
  <c r="AQ743" i="202"/>
  <c r="AR743" i="202"/>
  <c r="AS743" i="202"/>
  <c r="AT743" i="202"/>
  <c r="AU743" i="202"/>
  <c r="AV743" i="202"/>
  <c r="AW743" i="202"/>
  <c r="AX743" i="202"/>
  <c r="AY743" i="202"/>
  <c r="AZ743" i="202"/>
  <c r="BA743" i="202"/>
  <c r="BB743" i="202"/>
  <c r="BC743" i="202"/>
  <c r="BD743" i="202"/>
  <c r="BE743" i="202"/>
  <c r="BF743" i="202"/>
  <c r="BG743" i="202"/>
  <c r="BH743" i="202"/>
  <c r="BI743" i="202"/>
  <c r="BJ743" i="202"/>
  <c r="BK743" i="202"/>
  <c r="BL743" i="202"/>
  <c r="BM743" i="202"/>
  <c r="BN743" i="202"/>
  <c r="BO743" i="202"/>
  <c r="BP743" i="202"/>
  <c r="BQ743" i="202"/>
  <c r="BR743" i="202"/>
  <c r="BS743" i="202"/>
  <c r="A744" i="202"/>
  <c r="B744" i="202"/>
  <c r="C744" i="202"/>
  <c r="D744" i="202"/>
  <c r="E744" i="202"/>
  <c r="F744" i="202"/>
  <c r="G744" i="202"/>
  <c r="H744" i="202"/>
  <c r="I744" i="202"/>
  <c r="J744" i="202"/>
  <c r="K744" i="202"/>
  <c r="L744" i="202"/>
  <c r="M744" i="202"/>
  <c r="N744" i="202"/>
  <c r="O744" i="202"/>
  <c r="P744" i="202"/>
  <c r="Q744" i="202"/>
  <c r="R744" i="202"/>
  <c r="S744" i="202"/>
  <c r="T744" i="202"/>
  <c r="U744" i="202"/>
  <c r="V744" i="202"/>
  <c r="W744" i="202"/>
  <c r="AA744" i="202"/>
  <c r="AB744" i="202"/>
  <c r="AC744" i="202"/>
  <c r="AD744" i="202"/>
  <c r="AE744" i="202"/>
  <c r="AF744" i="202"/>
  <c r="AG744" i="202"/>
  <c r="AH744" i="202"/>
  <c r="AI744" i="202"/>
  <c r="AJ744" i="202"/>
  <c r="AK744" i="202"/>
  <c r="AL744" i="202"/>
  <c r="AM744" i="202"/>
  <c r="AN744" i="202"/>
  <c r="AO744" i="202"/>
  <c r="AP744" i="202"/>
  <c r="AQ744" i="202"/>
  <c r="AR744" i="202"/>
  <c r="AS744" i="202"/>
  <c r="AT744" i="202"/>
  <c r="AU744" i="202"/>
  <c r="AV744" i="202"/>
  <c r="AW744" i="202"/>
  <c r="AX744" i="202"/>
  <c r="AY744" i="202"/>
  <c r="AZ744" i="202"/>
  <c r="BA744" i="202"/>
  <c r="BB744" i="202"/>
  <c r="BC744" i="202"/>
  <c r="BD744" i="202"/>
  <c r="BE744" i="202"/>
  <c r="BF744" i="202"/>
  <c r="BG744" i="202"/>
  <c r="BH744" i="202"/>
  <c r="BI744" i="202"/>
  <c r="BJ744" i="202"/>
  <c r="BK744" i="202"/>
  <c r="BL744" i="202"/>
  <c r="BM744" i="202"/>
  <c r="BN744" i="202"/>
  <c r="BO744" i="202"/>
  <c r="BP744" i="202"/>
  <c r="BQ744" i="202"/>
  <c r="BR744" i="202"/>
  <c r="BS744" i="202"/>
  <c r="A745" i="202"/>
  <c r="B745" i="202"/>
  <c r="C745" i="202"/>
  <c r="D745" i="202"/>
  <c r="E745" i="202"/>
  <c r="F745" i="202"/>
  <c r="G745" i="202"/>
  <c r="H745" i="202"/>
  <c r="I745" i="202"/>
  <c r="J745" i="202"/>
  <c r="K745" i="202"/>
  <c r="L745" i="202"/>
  <c r="M745" i="202"/>
  <c r="N745" i="202"/>
  <c r="O745" i="202"/>
  <c r="P745" i="202"/>
  <c r="Q745" i="202"/>
  <c r="R745" i="202"/>
  <c r="S745" i="202"/>
  <c r="T745" i="202"/>
  <c r="U745" i="202"/>
  <c r="V745" i="202"/>
  <c r="W745" i="202"/>
  <c r="AA745" i="202"/>
  <c r="AB745" i="202"/>
  <c r="AC745" i="202"/>
  <c r="AD745" i="202"/>
  <c r="AE745" i="202"/>
  <c r="AF745" i="202"/>
  <c r="AG745" i="202"/>
  <c r="AH745" i="202"/>
  <c r="AI745" i="202"/>
  <c r="AJ745" i="202"/>
  <c r="AK745" i="202"/>
  <c r="AL745" i="202"/>
  <c r="AM745" i="202"/>
  <c r="AN745" i="202"/>
  <c r="AO745" i="202"/>
  <c r="AP745" i="202"/>
  <c r="AQ745" i="202"/>
  <c r="AR745" i="202"/>
  <c r="AS745" i="202"/>
  <c r="AT745" i="202"/>
  <c r="AU745" i="202"/>
  <c r="AV745" i="202"/>
  <c r="AW745" i="202"/>
  <c r="AX745" i="202"/>
  <c r="AY745" i="202"/>
  <c r="AZ745" i="202"/>
  <c r="BA745" i="202"/>
  <c r="BB745" i="202"/>
  <c r="BC745" i="202"/>
  <c r="BD745" i="202"/>
  <c r="BE745" i="202"/>
  <c r="BF745" i="202"/>
  <c r="BG745" i="202"/>
  <c r="BH745" i="202"/>
  <c r="BI745" i="202"/>
  <c r="BJ745" i="202"/>
  <c r="BK745" i="202"/>
  <c r="BL745" i="202"/>
  <c r="BM745" i="202"/>
  <c r="BN745" i="202"/>
  <c r="BO745" i="202"/>
  <c r="BP745" i="202"/>
  <c r="BQ745" i="202"/>
  <c r="BR745" i="202"/>
  <c r="BS745" i="202"/>
  <c r="A746" i="202"/>
  <c r="B746" i="202"/>
  <c r="C746" i="202"/>
  <c r="D746" i="202"/>
  <c r="E746" i="202"/>
  <c r="F746" i="202"/>
  <c r="G746" i="202"/>
  <c r="H746" i="202"/>
  <c r="I746" i="202"/>
  <c r="J746" i="202"/>
  <c r="K746" i="202"/>
  <c r="L746" i="202"/>
  <c r="M746" i="202"/>
  <c r="N746" i="202"/>
  <c r="O746" i="202"/>
  <c r="P746" i="202"/>
  <c r="Q746" i="202"/>
  <c r="R746" i="202"/>
  <c r="S746" i="202"/>
  <c r="T746" i="202"/>
  <c r="U746" i="202"/>
  <c r="V746" i="202"/>
  <c r="W746" i="202"/>
  <c r="AA746" i="202"/>
  <c r="AB746" i="202"/>
  <c r="AC746" i="202"/>
  <c r="AD746" i="202"/>
  <c r="AE746" i="202"/>
  <c r="AF746" i="202"/>
  <c r="AG746" i="202"/>
  <c r="AH746" i="202"/>
  <c r="AI746" i="202"/>
  <c r="AJ746" i="202"/>
  <c r="AK746" i="202"/>
  <c r="AL746" i="202"/>
  <c r="AM746" i="202"/>
  <c r="AN746" i="202"/>
  <c r="AO746" i="202"/>
  <c r="AP746" i="202"/>
  <c r="AQ746" i="202"/>
  <c r="AR746" i="202"/>
  <c r="AS746" i="202"/>
  <c r="AT746" i="202"/>
  <c r="AU746" i="202"/>
  <c r="AV746" i="202"/>
  <c r="AW746" i="202"/>
  <c r="AX746" i="202"/>
  <c r="AY746" i="202"/>
  <c r="AZ746" i="202"/>
  <c r="BA746" i="202"/>
  <c r="BB746" i="202"/>
  <c r="BC746" i="202"/>
  <c r="BD746" i="202"/>
  <c r="BE746" i="202"/>
  <c r="BF746" i="202"/>
  <c r="BG746" i="202"/>
  <c r="BH746" i="202"/>
  <c r="BI746" i="202"/>
  <c r="BJ746" i="202"/>
  <c r="BK746" i="202"/>
  <c r="BL746" i="202"/>
  <c r="BM746" i="202"/>
  <c r="BN746" i="202"/>
  <c r="BO746" i="202"/>
  <c r="BP746" i="202"/>
  <c r="BQ746" i="202"/>
  <c r="BR746" i="202"/>
  <c r="BS746" i="202"/>
  <c r="A747" i="202"/>
  <c r="B747" i="202"/>
  <c r="C747" i="202"/>
  <c r="D747" i="202"/>
  <c r="E747" i="202"/>
  <c r="F747" i="202"/>
  <c r="G747" i="202"/>
  <c r="H747" i="202"/>
  <c r="I747" i="202"/>
  <c r="J747" i="202"/>
  <c r="K747" i="202"/>
  <c r="L747" i="202"/>
  <c r="M747" i="202"/>
  <c r="N747" i="202"/>
  <c r="O747" i="202"/>
  <c r="P747" i="202"/>
  <c r="Q747" i="202"/>
  <c r="R747" i="202"/>
  <c r="S747" i="202"/>
  <c r="T747" i="202"/>
  <c r="U747" i="202"/>
  <c r="V747" i="202"/>
  <c r="W747" i="202"/>
  <c r="AA747" i="202"/>
  <c r="AB747" i="202"/>
  <c r="AC747" i="202"/>
  <c r="AD747" i="202"/>
  <c r="AE747" i="202"/>
  <c r="AF747" i="202"/>
  <c r="AG747" i="202"/>
  <c r="AH747" i="202"/>
  <c r="AI747" i="202"/>
  <c r="AJ747" i="202"/>
  <c r="AK747" i="202"/>
  <c r="AL747" i="202"/>
  <c r="AM747" i="202"/>
  <c r="AN747" i="202"/>
  <c r="AO747" i="202"/>
  <c r="AP747" i="202"/>
  <c r="AQ747" i="202"/>
  <c r="AR747" i="202"/>
  <c r="AS747" i="202"/>
  <c r="AT747" i="202"/>
  <c r="AU747" i="202"/>
  <c r="AV747" i="202"/>
  <c r="AW747" i="202"/>
  <c r="AX747" i="202"/>
  <c r="AY747" i="202"/>
  <c r="AZ747" i="202"/>
  <c r="BA747" i="202"/>
  <c r="BB747" i="202"/>
  <c r="BC747" i="202"/>
  <c r="BD747" i="202"/>
  <c r="BE747" i="202"/>
  <c r="BF747" i="202"/>
  <c r="BG747" i="202"/>
  <c r="BH747" i="202"/>
  <c r="BI747" i="202"/>
  <c r="BJ747" i="202"/>
  <c r="BK747" i="202"/>
  <c r="BL747" i="202"/>
  <c r="BM747" i="202"/>
  <c r="BN747" i="202"/>
  <c r="BO747" i="202"/>
  <c r="BP747" i="202"/>
  <c r="BQ747" i="202"/>
  <c r="BR747" i="202"/>
  <c r="BS747" i="202"/>
  <c r="A748" i="202"/>
  <c r="B748" i="202"/>
  <c r="C748" i="202"/>
  <c r="D748" i="202"/>
  <c r="E748" i="202"/>
  <c r="F748" i="202"/>
  <c r="G748" i="202"/>
  <c r="H748" i="202"/>
  <c r="I748" i="202"/>
  <c r="J748" i="202"/>
  <c r="K748" i="202"/>
  <c r="L748" i="202"/>
  <c r="M748" i="202"/>
  <c r="N748" i="202"/>
  <c r="O748" i="202"/>
  <c r="P748" i="202"/>
  <c r="Q748" i="202"/>
  <c r="R748" i="202"/>
  <c r="S748" i="202"/>
  <c r="T748" i="202"/>
  <c r="U748" i="202"/>
  <c r="V748" i="202"/>
  <c r="W748" i="202"/>
  <c r="AA748" i="202"/>
  <c r="AB748" i="202"/>
  <c r="AC748" i="202"/>
  <c r="AD748" i="202"/>
  <c r="AE748" i="202"/>
  <c r="AF748" i="202"/>
  <c r="AG748" i="202"/>
  <c r="AH748" i="202"/>
  <c r="AI748" i="202"/>
  <c r="AJ748" i="202"/>
  <c r="AK748" i="202"/>
  <c r="AL748" i="202"/>
  <c r="AM748" i="202"/>
  <c r="AN748" i="202"/>
  <c r="AO748" i="202"/>
  <c r="AP748" i="202"/>
  <c r="AQ748" i="202"/>
  <c r="AR748" i="202"/>
  <c r="AS748" i="202"/>
  <c r="AT748" i="202"/>
  <c r="AU748" i="202"/>
  <c r="AV748" i="202"/>
  <c r="AW748" i="202"/>
  <c r="AX748" i="202"/>
  <c r="AY748" i="202"/>
  <c r="AZ748" i="202"/>
  <c r="BA748" i="202"/>
  <c r="BB748" i="202"/>
  <c r="BC748" i="202"/>
  <c r="BD748" i="202"/>
  <c r="BE748" i="202"/>
  <c r="BF748" i="202"/>
  <c r="BG748" i="202"/>
  <c r="BH748" i="202"/>
  <c r="BI748" i="202"/>
  <c r="BJ748" i="202"/>
  <c r="BK748" i="202"/>
  <c r="BL748" i="202"/>
  <c r="BM748" i="202"/>
  <c r="BN748" i="202"/>
  <c r="BO748" i="202"/>
  <c r="BP748" i="202"/>
  <c r="BQ748" i="202"/>
  <c r="BR748" i="202"/>
  <c r="BS748" i="202"/>
  <c r="A749" i="202"/>
  <c r="B749" i="202"/>
  <c r="C749" i="202"/>
  <c r="D749" i="202"/>
  <c r="E749" i="202"/>
  <c r="F749" i="202"/>
  <c r="G749" i="202"/>
  <c r="H749" i="202"/>
  <c r="I749" i="202"/>
  <c r="J749" i="202"/>
  <c r="K749" i="202"/>
  <c r="L749" i="202"/>
  <c r="M749" i="202"/>
  <c r="N749" i="202"/>
  <c r="O749" i="202"/>
  <c r="P749" i="202"/>
  <c r="Q749" i="202"/>
  <c r="R749" i="202"/>
  <c r="S749" i="202"/>
  <c r="T749" i="202"/>
  <c r="U749" i="202"/>
  <c r="V749" i="202"/>
  <c r="W749" i="202"/>
  <c r="AA749" i="202"/>
  <c r="AB749" i="202"/>
  <c r="AC749" i="202"/>
  <c r="AD749" i="202"/>
  <c r="AE749" i="202"/>
  <c r="AF749" i="202"/>
  <c r="AG749" i="202"/>
  <c r="AH749" i="202"/>
  <c r="AI749" i="202"/>
  <c r="AJ749" i="202"/>
  <c r="AK749" i="202"/>
  <c r="AL749" i="202"/>
  <c r="AM749" i="202"/>
  <c r="AN749" i="202"/>
  <c r="AO749" i="202"/>
  <c r="AP749" i="202"/>
  <c r="AQ749" i="202"/>
  <c r="AR749" i="202"/>
  <c r="AS749" i="202"/>
  <c r="AT749" i="202"/>
  <c r="AU749" i="202"/>
  <c r="AV749" i="202"/>
  <c r="AW749" i="202"/>
  <c r="AX749" i="202"/>
  <c r="AY749" i="202"/>
  <c r="AZ749" i="202"/>
  <c r="BA749" i="202"/>
  <c r="BB749" i="202"/>
  <c r="BC749" i="202"/>
  <c r="BD749" i="202"/>
  <c r="BE749" i="202"/>
  <c r="BF749" i="202"/>
  <c r="BG749" i="202"/>
  <c r="BH749" i="202"/>
  <c r="BI749" i="202"/>
  <c r="BJ749" i="202"/>
  <c r="BK749" i="202"/>
  <c r="BL749" i="202"/>
  <c r="BM749" i="202"/>
  <c r="BN749" i="202"/>
  <c r="BO749" i="202"/>
  <c r="BP749" i="202"/>
  <c r="BQ749" i="202"/>
  <c r="BR749" i="202"/>
  <c r="BS749" i="202"/>
  <c r="A750" i="202"/>
  <c r="B750" i="202"/>
  <c r="C750" i="202"/>
  <c r="D750" i="202"/>
  <c r="E750" i="202"/>
  <c r="F750" i="202"/>
  <c r="G750" i="202"/>
  <c r="H750" i="202"/>
  <c r="I750" i="202"/>
  <c r="J750" i="202"/>
  <c r="K750" i="202"/>
  <c r="L750" i="202"/>
  <c r="M750" i="202"/>
  <c r="N750" i="202"/>
  <c r="O750" i="202"/>
  <c r="P750" i="202"/>
  <c r="Q750" i="202"/>
  <c r="R750" i="202"/>
  <c r="S750" i="202"/>
  <c r="T750" i="202"/>
  <c r="U750" i="202"/>
  <c r="V750" i="202"/>
  <c r="W750" i="202"/>
  <c r="AA750" i="202"/>
  <c r="AB750" i="202"/>
  <c r="AC750" i="202"/>
  <c r="AD750" i="202"/>
  <c r="AE750" i="202"/>
  <c r="AF750" i="202"/>
  <c r="AG750" i="202"/>
  <c r="AH750" i="202"/>
  <c r="AI750" i="202"/>
  <c r="AJ750" i="202"/>
  <c r="AK750" i="202"/>
  <c r="AL750" i="202"/>
  <c r="AM750" i="202"/>
  <c r="AN750" i="202"/>
  <c r="AO750" i="202"/>
  <c r="AP750" i="202"/>
  <c r="AQ750" i="202"/>
  <c r="AR750" i="202"/>
  <c r="AS750" i="202"/>
  <c r="AT750" i="202"/>
  <c r="AU750" i="202"/>
  <c r="AV750" i="202"/>
  <c r="AW750" i="202"/>
  <c r="AX750" i="202"/>
  <c r="AY750" i="202"/>
  <c r="AZ750" i="202"/>
  <c r="BA750" i="202"/>
  <c r="BB750" i="202"/>
  <c r="BC750" i="202"/>
  <c r="BD750" i="202"/>
  <c r="BE750" i="202"/>
  <c r="BF750" i="202"/>
  <c r="BG750" i="202"/>
  <c r="BH750" i="202"/>
  <c r="BI750" i="202"/>
  <c r="BJ750" i="202"/>
  <c r="BK750" i="202"/>
  <c r="BL750" i="202"/>
  <c r="BM750" i="202"/>
  <c r="BN750" i="202"/>
  <c r="BO750" i="202"/>
  <c r="BP750" i="202"/>
  <c r="BQ750" i="202"/>
  <c r="BR750" i="202"/>
  <c r="BS750" i="202"/>
  <c r="A751" i="202"/>
  <c r="B751" i="202"/>
  <c r="C751" i="202"/>
  <c r="D751" i="202"/>
  <c r="E751" i="202"/>
  <c r="F751" i="202"/>
  <c r="G751" i="202"/>
  <c r="H751" i="202"/>
  <c r="I751" i="202"/>
  <c r="J751" i="202"/>
  <c r="K751" i="202"/>
  <c r="L751" i="202"/>
  <c r="M751" i="202"/>
  <c r="N751" i="202"/>
  <c r="O751" i="202"/>
  <c r="P751" i="202"/>
  <c r="Q751" i="202"/>
  <c r="R751" i="202"/>
  <c r="S751" i="202"/>
  <c r="T751" i="202"/>
  <c r="U751" i="202"/>
  <c r="V751" i="202"/>
  <c r="W751" i="202"/>
  <c r="AA751" i="202"/>
  <c r="AB751" i="202"/>
  <c r="AC751" i="202"/>
  <c r="AD751" i="202"/>
  <c r="AE751" i="202"/>
  <c r="AF751" i="202"/>
  <c r="AG751" i="202"/>
  <c r="AH751" i="202"/>
  <c r="AI751" i="202"/>
  <c r="AJ751" i="202"/>
  <c r="AK751" i="202"/>
  <c r="AL751" i="202"/>
  <c r="AM751" i="202"/>
  <c r="AN751" i="202"/>
  <c r="AO751" i="202"/>
  <c r="AP751" i="202"/>
  <c r="AQ751" i="202"/>
  <c r="AR751" i="202"/>
  <c r="AS751" i="202"/>
  <c r="AT751" i="202"/>
  <c r="AU751" i="202"/>
  <c r="AV751" i="202"/>
  <c r="AW751" i="202"/>
  <c r="AX751" i="202"/>
  <c r="AY751" i="202"/>
  <c r="AZ751" i="202"/>
  <c r="BA751" i="202"/>
  <c r="BB751" i="202"/>
  <c r="BC751" i="202"/>
  <c r="BD751" i="202"/>
  <c r="BE751" i="202"/>
  <c r="BF751" i="202"/>
  <c r="BG751" i="202"/>
  <c r="BH751" i="202"/>
  <c r="BI751" i="202"/>
  <c r="BJ751" i="202"/>
  <c r="BK751" i="202"/>
  <c r="BL751" i="202"/>
  <c r="BM751" i="202"/>
  <c r="BN751" i="202"/>
  <c r="BO751" i="202"/>
  <c r="BP751" i="202"/>
  <c r="BQ751" i="202"/>
  <c r="BR751" i="202"/>
  <c r="BS751" i="202"/>
  <c r="A752" i="202"/>
  <c r="B752" i="202"/>
  <c r="C752" i="202"/>
  <c r="D752" i="202"/>
  <c r="E752" i="202"/>
  <c r="F752" i="202"/>
  <c r="G752" i="202"/>
  <c r="H752" i="202"/>
  <c r="I752" i="202"/>
  <c r="J752" i="202"/>
  <c r="K752" i="202"/>
  <c r="L752" i="202"/>
  <c r="M752" i="202"/>
  <c r="N752" i="202"/>
  <c r="O752" i="202"/>
  <c r="P752" i="202"/>
  <c r="Q752" i="202"/>
  <c r="R752" i="202"/>
  <c r="S752" i="202"/>
  <c r="T752" i="202"/>
  <c r="U752" i="202"/>
  <c r="V752" i="202"/>
  <c r="W752" i="202"/>
  <c r="AA752" i="202"/>
  <c r="AB752" i="202"/>
  <c r="AC752" i="202"/>
  <c r="AD752" i="202"/>
  <c r="AE752" i="202"/>
  <c r="AF752" i="202"/>
  <c r="AG752" i="202"/>
  <c r="AH752" i="202"/>
  <c r="AI752" i="202"/>
  <c r="AJ752" i="202"/>
  <c r="AK752" i="202"/>
  <c r="AL752" i="202"/>
  <c r="AM752" i="202"/>
  <c r="AN752" i="202"/>
  <c r="AO752" i="202"/>
  <c r="AP752" i="202"/>
  <c r="AQ752" i="202"/>
  <c r="AR752" i="202"/>
  <c r="AS752" i="202"/>
  <c r="AT752" i="202"/>
  <c r="AU752" i="202"/>
  <c r="AV752" i="202"/>
  <c r="AW752" i="202"/>
  <c r="AX752" i="202"/>
  <c r="AY752" i="202"/>
  <c r="AZ752" i="202"/>
  <c r="BA752" i="202"/>
  <c r="BB752" i="202"/>
  <c r="BC752" i="202"/>
  <c r="BD752" i="202"/>
  <c r="BE752" i="202"/>
  <c r="BF752" i="202"/>
  <c r="BG752" i="202"/>
  <c r="BH752" i="202"/>
  <c r="BI752" i="202"/>
  <c r="BJ752" i="202"/>
  <c r="BK752" i="202"/>
  <c r="BL752" i="202"/>
  <c r="BM752" i="202"/>
  <c r="BN752" i="202"/>
  <c r="BO752" i="202"/>
  <c r="BP752" i="202"/>
  <c r="BQ752" i="202"/>
  <c r="BR752" i="202"/>
  <c r="BS752" i="202"/>
  <c r="A753" i="202"/>
  <c r="B753" i="202"/>
  <c r="C753" i="202"/>
  <c r="D753" i="202"/>
  <c r="E753" i="202"/>
  <c r="F753" i="202"/>
  <c r="G753" i="202"/>
  <c r="H753" i="202"/>
  <c r="I753" i="202"/>
  <c r="J753" i="202"/>
  <c r="K753" i="202"/>
  <c r="L753" i="202"/>
  <c r="M753" i="202"/>
  <c r="N753" i="202"/>
  <c r="O753" i="202"/>
  <c r="P753" i="202"/>
  <c r="Q753" i="202"/>
  <c r="R753" i="202"/>
  <c r="S753" i="202"/>
  <c r="T753" i="202"/>
  <c r="U753" i="202"/>
  <c r="V753" i="202"/>
  <c r="W753" i="202"/>
  <c r="AA753" i="202"/>
  <c r="AB753" i="202"/>
  <c r="AC753" i="202"/>
  <c r="AD753" i="202"/>
  <c r="AE753" i="202"/>
  <c r="AF753" i="202"/>
  <c r="AG753" i="202"/>
  <c r="AH753" i="202"/>
  <c r="AI753" i="202"/>
  <c r="AJ753" i="202"/>
  <c r="AK753" i="202"/>
  <c r="AL753" i="202"/>
  <c r="AM753" i="202"/>
  <c r="AN753" i="202"/>
  <c r="AO753" i="202"/>
  <c r="AP753" i="202"/>
  <c r="AQ753" i="202"/>
  <c r="AR753" i="202"/>
  <c r="AS753" i="202"/>
  <c r="AT753" i="202"/>
  <c r="AU753" i="202"/>
  <c r="AV753" i="202"/>
  <c r="AW753" i="202"/>
  <c r="AX753" i="202"/>
  <c r="AY753" i="202"/>
  <c r="AZ753" i="202"/>
  <c r="BA753" i="202"/>
  <c r="BB753" i="202"/>
  <c r="BC753" i="202"/>
  <c r="BD753" i="202"/>
  <c r="BE753" i="202"/>
  <c r="BF753" i="202"/>
  <c r="BG753" i="202"/>
  <c r="BH753" i="202"/>
  <c r="BI753" i="202"/>
  <c r="BJ753" i="202"/>
  <c r="BK753" i="202"/>
  <c r="BL753" i="202"/>
  <c r="BM753" i="202"/>
  <c r="BN753" i="202"/>
  <c r="BO753" i="202"/>
  <c r="BP753" i="202"/>
  <c r="BQ753" i="202"/>
  <c r="BR753" i="202"/>
  <c r="BS753" i="202"/>
  <c r="A754" i="202"/>
  <c r="B754" i="202"/>
  <c r="C754" i="202"/>
  <c r="D754" i="202"/>
  <c r="E754" i="202"/>
  <c r="F754" i="202"/>
  <c r="G754" i="202"/>
  <c r="H754" i="202"/>
  <c r="I754" i="202"/>
  <c r="J754" i="202"/>
  <c r="K754" i="202"/>
  <c r="L754" i="202"/>
  <c r="M754" i="202"/>
  <c r="N754" i="202"/>
  <c r="O754" i="202"/>
  <c r="P754" i="202"/>
  <c r="Q754" i="202"/>
  <c r="R754" i="202"/>
  <c r="S754" i="202"/>
  <c r="T754" i="202"/>
  <c r="U754" i="202"/>
  <c r="V754" i="202"/>
  <c r="W754" i="202"/>
  <c r="AA754" i="202"/>
  <c r="AB754" i="202"/>
  <c r="AC754" i="202"/>
  <c r="AD754" i="202"/>
  <c r="AE754" i="202"/>
  <c r="AF754" i="202"/>
  <c r="AG754" i="202"/>
  <c r="AH754" i="202"/>
  <c r="AI754" i="202"/>
  <c r="AJ754" i="202"/>
  <c r="AK754" i="202"/>
  <c r="AL754" i="202"/>
  <c r="AM754" i="202"/>
  <c r="AN754" i="202"/>
  <c r="AO754" i="202"/>
  <c r="AP754" i="202"/>
  <c r="AQ754" i="202"/>
  <c r="AR754" i="202"/>
  <c r="AS754" i="202"/>
  <c r="AT754" i="202"/>
  <c r="AU754" i="202"/>
  <c r="AV754" i="202"/>
  <c r="AW754" i="202"/>
  <c r="AX754" i="202"/>
  <c r="AY754" i="202"/>
  <c r="AZ754" i="202"/>
  <c r="BA754" i="202"/>
  <c r="BB754" i="202"/>
  <c r="BC754" i="202"/>
  <c r="BD754" i="202"/>
  <c r="BE754" i="202"/>
  <c r="BF754" i="202"/>
  <c r="BG754" i="202"/>
  <c r="BH754" i="202"/>
  <c r="BI754" i="202"/>
  <c r="BJ754" i="202"/>
  <c r="BK754" i="202"/>
  <c r="BL754" i="202"/>
  <c r="BM754" i="202"/>
  <c r="BN754" i="202"/>
  <c r="BO754" i="202"/>
  <c r="BP754" i="202"/>
  <c r="BQ754" i="202"/>
  <c r="BR754" i="202"/>
  <c r="BS754" i="202"/>
  <c r="A755" i="202"/>
  <c r="B755" i="202"/>
  <c r="C755" i="202"/>
  <c r="D755" i="202"/>
  <c r="E755" i="202"/>
  <c r="F755" i="202"/>
  <c r="G755" i="202"/>
  <c r="H755" i="202"/>
  <c r="I755" i="202"/>
  <c r="J755" i="202"/>
  <c r="K755" i="202"/>
  <c r="L755" i="202"/>
  <c r="M755" i="202"/>
  <c r="N755" i="202"/>
  <c r="O755" i="202"/>
  <c r="P755" i="202"/>
  <c r="Q755" i="202"/>
  <c r="R755" i="202"/>
  <c r="S755" i="202"/>
  <c r="T755" i="202"/>
  <c r="U755" i="202"/>
  <c r="V755" i="202"/>
  <c r="W755" i="202"/>
  <c r="AA755" i="202"/>
  <c r="AB755" i="202"/>
  <c r="AC755" i="202"/>
  <c r="AD755" i="202"/>
  <c r="AE755" i="202"/>
  <c r="AF755" i="202"/>
  <c r="AG755" i="202"/>
  <c r="AH755" i="202"/>
  <c r="AI755" i="202"/>
  <c r="AJ755" i="202"/>
  <c r="AK755" i="202"/>
  <c r="AL755" i="202"/>
  <c r="AM755" i="202"/>
  <c r="AN755" i="202"/>
  <c r="AO755" i="202"/>
  <c r="AP755" i="202"/>
  <c r="AQ755" i="202"/>
  <c r="AR755" i="202"/>
  <c r="AS755" i="202"/>
  <c r="AT755" i="202"/>
  <c r="AU755" i="202"/>
  <c r="AV755" i="202"/>
  <c r="AW755" i="202"/>
  <c r="AX755" i="202"/>
  <c r="AY755" i="202"/>
  <c r="AZ755" i="202"/>
  <c r="BA755" i="202"/>
  <c r="BB755" i="202"/>
  <c r="BC755" i="202"/>
  <c r="BD755" i="202"/>
  <c r="BE755" i="202"/>
  <c r="BF755" i="202"/>
  <c r="BG755" i="202"/>
  <c r="BH755" i="202"/>
  <c r="BI755" i="202"/>
  <c r="BJ755" i="202"/>
  <c r="BK755" i="202"/>
  <c r="BL755" i="202"/>
  <c r="BM755" i="202"/>
  <c r="BN755" i="202"/>
  <c r="BO755" i="202"/>
  <c r="BP755" i="202"/>
  <c r="BQ755" i="202"/>
  <c r="BR755" i="202"/>
  <c r="BS755" i="202"/>
  <c r="A756" i="202"/>
  <c r="B756" i="202"/>
  <c r="C756" i="202"/>
  <c r="D756" i="202"/>
  <c r="E756" i="202"/>
  <c r="F756" i="202"/>
  <c r="G756" i="202"/>
  <c r="H756" i="202"/>
  <c r="I756" i="202"/>
  <c r="J756" i="202"/>
  <c r="K756" i="202"/>
  <c r="L756" i="202"/>
  <c r="M756" i="202"/>
  <c r="N756" i="202"/>
  <c r="O756" i="202"/>
  <c r="P756" i="202"/>
  <c r="Q756" i="202"/>
  <c r="R756" i="202"/>
  <c r="S756" i="202"/>
  <c r="T756" i="202"/>
  <c r="U756" i="202"/>
  <c r="V756" i="202"/>
  <c r="W756" i="202"/>
  <c r="AA756" i="202"/>
  <c r="AB756" i="202"/>
  <c r="AC756" i="202"/>
  <c r="AD756" i="202"/>
  <c r="AE756" i="202"/>
  <c r="AF756" i="202"/>
  <c r="AG756" i="202"/>
  <c r="AH756" i="202"/>
  <c r="AI756" i="202"/>
  <c r="AJ756" i="202"/>
  <c r="AK756" i="202"/>
  <c r="AL756" i="202"/>
  <c r="AM756" i="202"/>
  <c r="AN756" i="202"/>
  <c r="AO756" i="202"/>
  <c r="AP756" i="202"/>
  <c r="AQ756" i="202"/>
  <c r="AR756" i="202"/>
  <c r="AS756" i="202"/>
  <c r="AT756" i="202"/>
  <c r="AU756" i="202"/>
  <c r="AV756" i="202"/>
  <c r="AW756" i="202"/>
  <c r="AX756" i="202"/>
  <c r="AY756" i="202"/>
  <c r="AZ756" i="202"/>
  <c r="BA756" i="202"/>
  <c r="BB756" i="202"/>
  <c r="BC756" i="202"/>
  <c r="BD756" i="202"/>
  <c r="BE756" i="202"/>
  <c r="BF756" i="202"/>
  <c r="BG756" i="202"/>
  <c r="BH756" i="202"/>
  <c r="BI756" i="202"/>
  <c r="BJ756" i="202"/>
  <c r="BK756" i="202"/>
  <c r="BL756" i="202"/>
  <c r="BM756" i="202"/>
  <c r="BN756" i="202"/>
  <c r="BO756" i="202"/>
  <c r="BP756" i="202"/>
  <c r="BQ756" i="202"/>
  <c r="BR756" i="202"/>
  <c r="BS756" i="202"/>
  <c r="A757" i="202"/>
  <c r="B757" i="202"/>
  <c r="C757" i="202"/>
  <c r="D757" i="202"/>
  <c r="E757" i="202"/>
  <c r="F757" i="202"/>
  <c r="G757" i="202"/>
  <c r="H757" i="202"/>
  <c r="I757" i="202"/>
  <c r="J757" i="202"/>
  <c r="K757" i="202"/>
  <c r="L757" i="202"/>
  <c r="M757" i="202"/>
  <c r="N757" i="202"/>
  <c r="O757" i="202"/>
  <c r="P757" i="202"/>
  <c r="Q757" i="202"/>
  <c r="R757" i="202"/>
  <c r="S757" i="202"/>
  <c r="T757" i="202"/>
  <c r="U757" i="202"/>
  <c r="V757" i="202"/>
  <c r="W757" i="202"/>
  <c r="AA757" i="202"/>
  <c r="AB757" i="202"/>
  <c r="AC757" i="202"/>
  <c r="AD757" i="202"/>
  <c r="AE757" i="202"/>
  <c r="AF757" i="202"/>
  <c r="AG757" i="202"/>
  <c r="AH757" i="202"/>
  <c r="AI757" i="202"/>
  <c r="AJ757" i="202"/>
  <c r="AK757" i="202"/>
  <c r="AL757" i="202"/>
  <c r="AM757" i="202"/>
  <c r="AN757" i="202"/>
  <c r="AO757" i="202"/>
  <c r="AP757" i="202"/>
  <c r="AQ757" i="202"/>
  <c r="AR757" i="202"/>
  <c r="AS757" i="202"/>
  <c r="AT757" i="202"/>
  <c r="AU757" i="202"/>
  <c r="AV757" i="202"/>
  <c r="AW757" i="202"/>
  <c r="AX757" i="202"/>
  <c r="AY757" i="202"/>
  <c r="AZ757" i="202"/>
  <c r="BA757" i="202"/>
  <c r="BB757" i="202"/>
  <c r="BC757" i="202"/>
  <c r="BD757" i="202"/>
  <c r="BE757" i="202"/>
  <c r="BF757" i="202"/>
  <c r="BG757" i="202"/>
  <c r="BH757" i="202"/>
  <c r="BI757" i="202"/>
  <c r="BJ757" i="202"/>
  <c r="BK757" i="202"/>
  <c r="BL757" i="202"/>
  <c r="BM757" i="202"/>
  <c r="BN757" i="202"/>
  <c r="BO757" i="202"/>
  <c r="BP757" i="202"/>
  <c r="BQ757" i="202"/>
  <c r="BR757" i="202"/>
  <c r="BS757" i="202"/>
  <c r="A758" i="202"/>
  <c r="B758" i="202"/>
  <c r="C758" i="202"/>
  <c r="D758" i="202"/>
  <c r="E758" i="202"/>
  <c r="F758" i="202"/>
  <c r="G758" i="202"/>
  <c r="H758" i="202"/>
  <c r="I758" i="202"/>
  <c r="J758" i="202"/>
  <c r="K758" i="202"/>
  <c r="L758" i="202"/>
  <c r="M758" i="202"/>
  <c r="N758" i="202"/>
  <c r="O758" i="202"/>
  <c r="P758" i="202"/>
  <c r="Q758" i="202"/>
  <c r="R758" i="202"/>
  <c r="S758" i="202"/>
  <c r="T758" i="202"/>
  <c r="U758" i="202"/>
  <c r="V758" i="202"/>
  <c r="W758" i="202"/>
  <c r="AA758" i="202"/>
  <c r="AB758" i="202"/>
  <c r="AC758" i="202"/>
  <c r="AD758" i="202"/>
  <c r="AE758" i="202"/>
  <c r="AF758" i="202"/>
  <c r="AG758" i="202"/>
  <c r="AH758" i="202"/>
  <c r="AI758" i="202"/>
  <c r="AJ758" i="202"/>
  <c r="AK758" i="202"/>
  <c r="AL758" i="202"/>
  <c r="AM758" i="202"/>
  <c r="AN758" i="202"/>
  <c r="AO758" i="202"/>
  <c r="AP758" i="202"/>
  <c r="AQ758" i="202"/>
  <c r="AR758" i="202"/>
  <c r="AS758" i="202"/>
  <c r="AT758" i="202"/>
  <c r="AU758" i="202"/>
  <c r="AV758" i="202"/>
  <c r="AW758" i="202"/>
  <c r="AX758" i="202"/>
  <c r="AY758" i="202"/>
  <c r="AZ758" i="202"/>
  <c r="BA758" i="202"/>
  <c r="BB758" i="202"/>
  <c r="BC758" i="202"/>
  <c r="BD758" i="202"/>
  <c r="BE758" i="202"/>
  <c r="BF758" i="202"/>
  <c r="BG758" i="202"/>
  <c r="BH758" i="202"/>
  <c r="BI758" i="202"/>
  <c r="BJ758" i="202"/>
  <c r="BK758" i="202"/>
  <c r="BL758" i="202"/>
  <c r="BM758" i="202"/>
  <c r="BN758" i="202"/>
  <c r="BO758" i="202"/>
  <c r="BP758" i="202"/>
  <c r="BQ758" i="202"/>
  <c r="BR758" i="202"/>
  <c r="BS758" i="202"/>
  <c r="A759" i="202"/>
  <c r="B759" i="202"/>
  <c r="C759" i="202"/>
  <c r="D759" i="202"/>
  <c r="E759" i="202"/>
  <c r="F759" i="202"/>
  <c r="G759" i="202"/>
  <c r="H759" i="202"/>
  <c r="I759" i="202"/>
  <c r="J759" i="202"/>
  <c r="K759" i="202"/>
  <c r="L759" i="202"/>
  <c r="M759" i="202"/>
  <c r="N759" i="202"/>
  <c r="O759" i="202"/>
  <c r="P759" i="202"/>
  <c r="Q759" i="202"/>
  <c r="R759" i="202"/>
  <c r="S759" i="202"/>
  <c r="T759" i="202"/>
  <c r="U759" i="202"/>
  <c r="V759" i="202"/>
  <c r="W759" i="202"/>
  <c r="AA759" i="202"/>
  <c r="AB759" i="202"/>
  <c r="AC759" i="202"/>
  <c r="AD759" i="202"/>
  <c r="AE759" i="202"/>
  <c r="AF759" i="202"/>
  <c r="AG759" i="202"/>
  <c r="AH759" i="202"/>
  <c r="AI759" i="202"/>
  <c r="AJ759" i="202"/>
  <c r="AK759" i="202"/>
  <c r="AL759" i="202"/>
  <c r="AM759" i="202"/>
  <c r="AN759" i="202"/>
  <c r="AO759" i="202"/>
  <c r="AP759" i="202"/>
  <c r="AQ759" i="202"/>
  <c r="AR759" i="202"/>
  <c r="AS759" i="202"/>
  <c r="AT759" i="202"/>
  <c r="AU759" i="202"/>
  <c r="AV759" i="202"/>
  <c r="AW759" i="202"/>
  <c r="AX759" i="202"/>
  <c r="AY759" i="202"/>
  <c r="AZ759" i="202"/>
  <c r="BA759" i="202"/>
  <c r="BB759" i="202"/>
  <c r="BC759" i="202"/>
  <c r="BD759" i="202"/>
  <c r="BE759" i="202"/>
  <c r="BF759" i="202"/>
  <c r="BG759" i="202"/>
  <c r="BH759" i="202"/>
  <c r="BI759" i="202"/>
  <c r="BJ759" i="202"/>
  <c r="BK759" i="202"/>
  <c r="BL759" i="202"/>
  <c r="BM759" i="202"/>
  <c r="BN759" i="202"/>
  <c r="BO759" i="202"/>
  <c r="BP759" i="202"/>
  <c r="BQ759" i="202"/>
  <c r="BR759" i="202"/>
  <c r="BS759" i="202"/>
  <c r="A760" i="202"/>
  <c r="B760" i="202"/>
  <c r="C760" i="202"/>
  <c r="D760" i="202"/>
  <c r="E760" i="202"/>
  <c r="F760" i="202"/>
  <c r="G760" i="202"/>
  <c r="H760" i="202"/>
  <c r="I760" i="202"/>
  <c r="J760" i="202"/>
  <c r="K760" i="202"/>
  <c r="L760" i="202"/>
  <c r="M760" i="202"/>
  <c r="N760" i="202"/>
  <c r="O760" i="202"/>
  <c r="P760" i="202"/>
  <c r="Q760" i="202"/>
  <c r="R760" i="202"/>
  <c r="S760" i="202"/>
  <c r="T760" i="202"/>
  <c r="U760" i="202"/>
  <c r="V760" i="202"/>
  <c r="W760" i="202"/>
  <c r="AA760" i="202"/>
  <c r="AB760" i="202"/>
  <c r="AC760" i="202"/>
  <c r="AD760" i="202"/>
  <c r="AE760" i="202"/>
  <c r="AF760" i="202"/>
  <c r="AG760" i="202"/>
  <c r="AH760" i="202"/>
  <c r="AI760" i="202"/>
  <c r="AJ760" i="202"/>
  <c r="AK760" i="202"/>
  <c r="AL760" i="202"/>
  <c r="AM760" i="202"/>
  <c r="AN760" i="202"/>
  <c r="AO760" i="202"/>
  <c r="AP760" i="202"/>
  <c r="AQ760" i="202"/>
  <c r="AR760" i="202"/>
  <c r="AS760" i="202"/>
  <c r="AT760" i="202"/>
  <c r="AU760" i="202"/>
  <c r="AV760" i="202"/>
  <c r="AW760" i="202"/>
  <c r="AX760" i="202"/>
  <c r="AY760" i="202"/>
  <c r="AZ760" i="202"/>
  <c r="BA760" i="202"/>
  <c r="BB760" i="202"/>
  <c r="BC760" i="202"/>
  <c r="BD760" i="202"/>
  <c r="BE760" i="202"/>
  <c r="BF760" i="202"/>
  <c r="BG760" i="202"/>
  <c r="BH760" i="202"/>
  <c r="BI760" i="202"/>
  <c r="BJ760" i="202"/>
  <c r="BK760" i="202"/>
  <c r="BL760" i="202"/>
  <c r="BM760" i="202"/>
  <c r="BN760" i="202"/>
  <c r="BO760" i="202"/>
  <c r="BP760" i="202"/>
  <c r="BQ760" i="202"/>
  <c r="BR760" i="202"/>
  <c r="BS760" i="202"/>
  <c r="A761" i="202"/>
  <c r="B761" i="202"/>
  <c r="C761" i="202"/>
  <c r="D761" i="202"/>
  <c r="E761" i="202"/>
  <c r="F761" i="202"/>
  <c r="G761" i="202"/>
  <c r="H761" i="202"/>
  <c r="I761" i="202"/>
  <c r="J761" i="202"/>
  <c r="K761" i="202"/>
  <c r="L761" i="202"/>
  <c r="M761" i="202"/>
  <c r="N761" i="202"/>
  <c r="O761" i="202"/>
  <c r="P761" i="202"/>
  <c r="Q761" i="202"/>
  <c r="R761" i="202"/>
  <c r="S761" i="202"/>
  <c r="T761" i="202"/>
  <c r="U761" i="202"/>
  <c r="V761" i="202"/>
  <c r="W761" i="202"/>
  <c r="AA761" i="202"/>
  <c r="AB761" i="202"/>
  <c r="AC761" i="202"/>
  <c r="AD761" i="202"/>
  <c r="AE761" i="202"/>
  <c r="AF761" i="202"/>
  <c r="AG761" i="202"/>
  <c r="AH761" i="202"/>
  <c r="AI761" i="202"/>
  <c r="AJ761" i="202"/>
  <c r="AK761" i="202"/>
  <c r="AL761" i="202"/>
  <c r="AM761" i="202"/>
  <c r="AN761" i="202"/>
  <c r="AO761" i="202"/>
  <c r="AP761" i="202"/>
  <c r="AQ761" i="202"/>
  <c r="AR761" i="202"/>
  <c r="AS761" i="202"/>
  <c r="AT761" i="202"/>
  <c r="AU761" i="202"/>
  <c r="AV761" i="202"/>
  <c r="AW761" i="202"/>
  <c r="AX761" i="202"/>
  <c r="AY761" i="202"/>
  <c r="AZ761" i="202"/>
  <c r="BA761" i="202"/>
  <c r="BB761" i="202"/>
  <c r="BC761" i="202"/>
  <c r="BD761" i="202"/>
  <c r="BE761" i="202"/>
  <c r="BF761" i="202"/>
  <c r="BG761" i="202"/>
  <c r="BH761" i="202"/>
  <c r="BI761" i="202"/>
  <c r="BJ761" i="202"/>
  <c r="BK761" i="202"/>
  <c r="BL761" i="202"/>
  <c r="BM761" i="202"/>
  <c r="BN761" i="202"/>
  <c r="BO761" i="202"/>
  <c r="BP761" i="202"/>
  <c r="BQ761" i="202"/>
  <c r="BR761" i="202"/>
  <c r="BS761" i="202"/>
  <c r="A762" i="202"/>
  <c r="B762" i="202"/>
  <c r="C762" i="202"/>
  <c r="D762" i="202"/>
  <c r="E762" i="202"/>
  <c r="F762" i="202"/>
  <c r="G762" i="202"/>
  <c r="H762" i="202"/>
  <c r="I762" i="202"/>
  <c r="J762" i="202"/>
  <c r="K762" i="202"/>
  <c r="L762" i="202"/>
  <c r="M762" i="202"/>
  <c r="N762" i="202"/>
  <c r="O762" i="202"/>
  <c r="P762" i="202"/>
  <c r="Q762" i="202"/>
  <c r="R762" i="202"/>
  <c r="S762" i="202"/>
  <c r="T762" i="202"/>
  <c r="U762" i="202"/>
  <c r="V762" i="202"/>
  <c r="W762" i="202"/>
  <c r="AA762" i="202"/>
  <c r="AB762" i="202"/>
  <c r="AC762" i="202"/>
  <c r="AD762" i="202"/>
  <c r="AE762" i="202"/>
  <c r="AF762" i="202"/>
  <c r="AG762" i="202"/>
  <c r="AH762" i="202"/>
  <c r="AI762" i="202"/>
  <c r="AJ762" i="202"/>
  <c r="AK762" i="202"/>
  <c r="AL762" i="202"/>
  <c r="AM762" i="202"/>
  <c r="AN762" i="202"/>
  <c r="AO762" i="202"/>
  <c r="AP762" i="202"/>
  <c r="AQ762" i="202"/>
  <c r="AR762" i="202"/>
  <c r="AS762" i="202"/>
  <c r="AT762" i="202"/>
  <c r="AU762" i="202"/>
  <c r="AV762" i="202"/>
  <c r="AW762" i="202"/>
  <c r="AX762" i="202"/>
  <c r="AY762" i="202"/>
  <c r="AZ762" i="202"/>
  <c r="BA762" i="202"/>
  <c r="BB762" i="202"/>
  <c r="BC762" i="202"/>
  <c r="BD762" i="202"/>
  <c r="BE762" i="202"/>
  <c r="BF762" i="202"/>
  <c r="BG762" i="202"/>
  <c r="BH762" i="202"/>
  <c r="BI762" i="202"/>
  <c r="BJ762" i="202"/>
  <c r="BK762" i="202"/>
  <c r="BL762" i="202"/>
  <c r="BM762" i="202"/>
  <c r="BN762" i="202"/>
  <c r="BO762" i="202"/>
  <c r="BP762" i="202"/>
  <c r="BQ762" i="202"/>
  <c r="BR762" i="202"/>
  <c r="BS762" i="202"/>
  <c r="A763" i="202"/>
  <c r="B763" i="202"/>
  <c r="C763" i="202"/>
  <c r="D763" i="202"/>
  <c r="E763" i="202"/>
  <c r="F763" i="202"/>
  <c r="G763" i="202"/>
  <c r="H763" i="202"/>
  <c r="I763" i="202"/>
  <c r="J763" i="202"/>
  <c r="K763" i="202"/>
  <c r="L763" i="202"/>
  <c r="M763" i="202"/>
  <c r="N763" i="202"/>
  <c r="O763" i="202"/>
  <c r="P763" i="202"/>
  <c r="Q763" i="202"/>
  <c r="R763" i="202"/>
  <c r="S763" i="202"/>
  <c r="T763" i="202"/>
  <c r="U763" i="202"/>
  <c r="V763" i="202"/>
  <c r="W763" i="202"/>
  <c r="AA763" i="202"/>
  <c r="AB763" i="202"/>
  <c r="AC763" i="202"/>
  <c r="AD763" i="202"/>
  <c r="AE763" i="202"/>
  <c r="AF763" i="202"/>
  <c r="AG763" i="202"/>
  <c r="AH763" i="202"/>
  <c r="AI763" i="202"/>
  <c r="AJ763" i="202"/>
  <c r="AK763" i="202"/>
  <c r="AL763" i="202"/>
  <c r="AM763" i="202"/>
  <c r="AN763" i="202"/>
  <c r="AO763" i="202"/>
  <c r="AP763" i="202"/>
  <c r="AQ763" i="202"/>
  <c r="AR763" i="202"/>
  <c r="AS763" i="202"/>
  <c r="AT763" i="202"/>
  <c r="AU763" i="202"/>
  <c r="AV763" i="202"/>
  <c r="AW763" i="202"/>
  <c r="AX763" i="202"/>
  <c r="AY763" i="202"/>
  <c r="AZ763" i="202"/>
  <c r="BA763" i="202"/>
  <c r="BB763" i="202"/>
  <c r="BC763" i="202"/>
  <c r="BD763" i="202"/>
  <c r="BE763" i="202"/>
  <c r="BF763" i="202"/>
  <c r="BG763" i="202"/>
  <c r="BH763" i="202"/>
  <c r="BI763" i="202"/>
  <c r="BJ763" i="202"/>
  <c r="BK763" i="202"/>
  <c r="BL763" i="202"/>
  <c r="BM763" i="202"/>
  <c r="BN763" i="202"/>
  <c r="BO763" i="202"/>
  <c r="BP763" i="202"/>
  <c r="BQ763" i="202"/>
  <c r="BR763" i="202"/>
  <c r="BS763" i="202"/>
  <c r="A764" i="202"/>
  <c r="B764" i="202"/>
  <c r="C764" i="202"/>
  <c r="D764" i="202"/>
  <c r="E764" i="202"/>
  <c r="F764" i="202"/>
  <c r="G764" i="202"/>
  <c r="H764" i="202"/>
  <c r="I764" i="202"/>
  <c r="J764" i="202"/>
  <c r="K764" i="202"/>
  <c r="L764" i="202"/>
  <c r="M764" i="202"/>
  <c r="N764" i="202"/>
  <c r="O764" i="202"/>
  <c r="P764" i="202"/>
  <c r="Q764" i="202"/>
  <c r="R764" i="202"/>
  <c r="S764" i="202"/>
  <c r="T764" i="202"/>
  <c r="U764" i="202"/>
  <c r="V764" i="202"/>
  <c r="W764" i="202"/>
  <c r="AA764" i="202"/>
  <c r="AB764" i="202"/>
  <c r="AC764" i="202"/>
  <c r="AD764" i="202"/>
  <c r="AE764" i="202"/>
  <c r="AF764" i="202"/>
  <c r="AG764" i="202"/>
  <c r="AH764" i="202"/>
  <c r="AI764" i="202"/>
  <c r="AJ764" i="202"/>
  <c r="AK764" i="202"/>
  <c r="AL764" i="202"/>
  <c r="AM764" i="202"/>
  <c r="AN764" i="202"/>
  <c r="AO764" i="202"/>
  <c r="AP764" i="202"/>
  <c r="AQ764" i="202"/>
  <c r="AR764" i="202"/>
  <c r="AS764" i="202"/>
  <c r="AT764" i="202"/>
  <c r="AU764" i="202"/>
  <c r="AV764" i="202"/>
  <c r="AW764" i="202"/>
  <c r="AX764" i="202"/>
  <c r="AY764" i="202"/>
  <c r="AZ764" i="202"/>
  <c r="BA764" i="202"/>
  <c r="BB764" i="202"/>
  <c r="BC764" i="202"/>
  <c r="BD764" i="202"/>
  <c r="BE764" i="202"/>
  <c r="BF764" i="202"/>
  <c r="BG764" i="202"/>
  <c r="BH764" i="202"/>
  <c r="BI764" i="202"/>
  <c r="BJ764" i="202"/>
  <c r="BK764" i="202"/>
  <c r="BL764" i="202"/>
  <c r="BM764" i="202"/>
  <c r="BN764" i="202"/>
  <c r="BO764" i="202"/>
  <c r="BP764" i="202"/>
  <c r="BQ764" i="202"/>
  <c r="BR764" i="202"/>
  <c r="BS764" i="202"/>
  <c r="A765" i="202"/>
  <c r="B765" i="202"/>
  <c r="C765" i="202"/>
  <c r="D765" i="202"/>
  <c r="E765" i="202"/>
  <c r="F765" i="202"/>
  <c r="G765" i="202"/>
  <c r="H765" i="202"/>
  <c r="I765" i="202"/>
  <c r="J765" i="202"/>
  <c r="K765" i="202"/>
  <c r="L765" i="202"/>
  <c r="M765" i="202"/>
  <c r="N765" i="202"/>
  <c r="O765" i="202"/>
  <c r="P765" i="202"/>
  <c r="Q765" i="202"/>
  <c r="R765" i="202"/>
  <c r="S765" i="202"/>
  <c r="T765" i="202"/>
  <c r="U765" i="202"/>
  <c r="V765" i="202"/>
  <c r="W765" i="202"/>
  <c r="AA765" i="202"/>
  <c r="AB765" i="202"/>
  <c r="AC765" i="202"/>
  <c r="AD765" i="202"/>
  <c r="AE765" i="202"/>
  <c r="AF765" i="202"/>
  <c r="AG765" i="202"/>
  <c r="AH765" i="202"/>
  <c r="AI765" i="202"/>
  <c r="AJ765" i="202"/>
  <c r="AK765" i="202"/>
  <c r="AL765" i="202"/>
  <c r="AM765" i="202"/>
  <c r="AN765" i="202"/>
  <c r="AO765" i="202"/>
  <c r="AP765" i="202"/>
  <c r="AQ765" i="202"/>
  <c r="AR765" i="202"/>
  <c r="AS765" i="202"/>
  <c r="AT765" i="202"/>
  <c r="AU765" i="202"/>
  <c r="AV765" i="202"/>
  <c r="AW765" i="202"/>
  <c r="AX765" i="202"/>
  <c r="AY765" i="202"/>
  <c r="AZ765" i="202"/>
  <c r="BA765" i="202"/>
  <c r="BB765" i="202"/>
  <c r="BC765" i="202"/>
  <c r="BD765" i="202"/>
  <c r="BE765" i="202"/>
  <c r="BF765" i="202"/>
  <c r="BG765" i="202"/>
  <c r="BH765" i="202"/>
  <c r="BI765" i="202"/>
  <c r="BJ765" i="202"/>
  <c r="BK765" i="202"/>
  <c r="BL765" i="202"/>
  <c r="BM765" i="202"/>
  <c r="BN765" i="202"/>
  <c r="BO765" i="202"/>
  <c r="BP765" i="202"/>
  <c r="BQ765" i="202"/>
  <c r="BR765" i="202"/>
  <c r="BS765" i="202"/>
  <c r="A766" i="202"/>
  <c r="B766" i="202"/>
  <c r="C766" i="202"/>
  <c r="D766" i="202"/>
  <c r="E766" i="202"/>
  <c r="F766" i="202"/>
  <c r="G766" i="202"/>
  <c r="H766" i="202"/>
  <c r="I766" i="202"/>
  <c r="J766" i="202"/>
  <c r="K766" i="202"/>
  <c r="L766" i="202"/>
  <c r="M766" i="202"/>
  <c r="N766" i="202"/>
  <c r="O766" i="202"/>
  <c r="P766" i="202"/>
  <c r="Q766" i="202"/>
  <c r="R766" i="202"/>
  <c r="S766" i="202"/>
  <c r="T766" i="202"/>
  <c r="U766" i="202"/>
  <c r="V766" i="202"/>
  <c r="W766" i="202"/>
  <c r="AA766" i="202"/>
  <c r="AB766" i="202"/>
  <c r="AC766" i="202"/>
  <c r="AD766" i="202"/>
  <c r="AE766" i="202"/>
  <c r="AF766" i="202"/>
  <c r="AG766" i="202"/>
  <c r="AH766" i="202"/>
  <c r="AI766" i="202"/>
  <c r="AJ766" i="202"/>
  <c r="AK766" i="202"/>
  <c r="AL766" i="202"/>
  <c r="AM766" i="202"/>
  <c r="AN766" i="202"/>
  <c r="AO766" i="202"/>
  <c r="AP766" i="202"/>
  <c r="AQ766" i="202"/>
  <c r="AR766" i="202"/>
  <c r="AS766" i="202"/>
  <c r="AT766" i="202"/>
  <c r="AU766" i="202"/>
  <c r="AV766" i="202"/>
  <c r="AW766" i="202"/>
  <c r="AX766" i="202"/>
  <c r="AY766" i="202"/>
  <c r="AZ766" i="202"/>
  <c r="BA766" i="202"/>
  <c r="BB766" i="202"/>
  <c r="BC766" i="202"/>
  <c r="BD766" i="202"/>
  <c r="BE766" i="202"/>
  <c r="BF766" i="202"/>
  <c r="BG766" i="202"/>
  <c r="BH766" i="202"/>
  <c r="BI766" i="202"/>
  <c r="BJ766" i="202"/>
  <c r="BK766" i="202"/>
  <c r="BL766" i="202"/>
  <c r="BM766" i="202"/>
  <c r="BN766" i="202"/>
  <c r="BO766" i="202"/>
  <c r="BP766" i="202"/>
  <c r="BQ766" i="202"/>
  <c r="BR766" i="202"/>
  <c r="BS766" i="202"/>
  <c r="A767" i="202"/>
  <c r="B767" i="202"/>
  <c r="C767" i="202"/>
  <c r="D767" i="202"/>
  <c r="E767" i="202"/>
  <c r="F767" i="202"/>
  <c r="G767" i="202"/>
  <c r="H767" i="202"/>
  <c r="I767" i="202"/>
  <c r="J767" i="202"/>
  <c r="K767" i="202"/>
  <c r="L767" i="202"/>
  <c r="M767" i="202"/>
  <c r="N767" i="202"/>
  <c r="O767" i="202"/>
  <c r="P767" i="202"/>
  <c r="Q767" i="202"/>
  <c r="R767" i="202"/>
  <c r="S767" i="202"/>
  <c r="T767" i="202"/>
  <c r="U767" i="202"/>
  <c r="V767" i="202"/>
  <c r="W767" i="202"/>
  <c r="AA767" i="202"/>
  <c r="AB767" i="202"/>
  <c r="AC767" i="202"/>
  <c r="AD767" i="202"/>
  <c r="AE767" i="202"/>
  <c r="AF767" i="202"/>
  <c r="AG767" i="202"/>
  <c r="AH767" i="202"/>
  <c r="AI767" i="202"/>
  <c r="AJ767" i="202"/>
  <c r="AK767" i="202"/>
  <c r="AL767" i="202"/>
  <c r="AM767" i="202"/>
  <c r="AN767" i="202"/>
  <c r="AO767" i="202"/>
  <c r="AP767" i="202"/>
  <c r="AQ767" i="202"/>
  <c r="AR767" i="202"/>
  <c r="AS767" i="202"/>
  <c r="AT767" i="202"/>
  <c r="AU767" i="202"/>
  <c r="AV767" i="202"/>
  <c r="AW767" i="202"/>
  <c r="AX767" i="202"/>
  <c r="AY767" i="202"/>
  <c r="AZ767" i="202"/>
  <c r="BA767" i="202"/>
  <c r="BB767" i="202"/>
  <c r="BC767" i="202"/>
  <c r="BD767" i="202"/>
  <c r="BE767" i="202"/>
  <c r="BF767" i="202"/>
  <c r="BG767" i="202"/>
  <c r="BH767" i="202"/>
  <c r="BI767" i="202"/>
  <c r="BJ767" i="202"/>
  <c r="BK767" i="202"/>
  <c r="BL767" i="202"/>
  <c r="BM767" i="202"/>
  <c r="BN767" i="202"/>
  <c r="BO767" i="202"/>
  <c r="BP767" i="202"/>
  <c r="BQ767" i="202"/>
  <c r="BR767" i="202"/>
  <c r="BS767" i="202"/>
  <c r="A768" i="202"/>
  <c r="B768" i="202"/>
  <c r="C768" i="202"/>
  <c r="D768" i="202"/>
  <c r="E768" i="202"/>
  <c r="F768" i="202"/>
  <c r="G768" i="202"/>
  <c r="H768" i="202"/>
  <c r="I768" i="202"/>
  <c r="J768" i="202"/>
  <c r="K768" i="202"/>
  <c r="L768" i="202"/>
  <c r="M768" i="202"/>
  <c r="N768" i="202"/>
  <c r="O768" i="202"/>
  <c r="P768" i="202"/>
  <c r="Q768" i="202"/>
  <c r="R768" i="202"/>
  <c r="S768" i="202"/>
  <c r="T768" i="202"/>
  <c r="U768" i="202"/>
  <c r="V768" i="202"/>
  <c r="W768" i="202"/>
  <c r="AA768" i="202"/>
  <c r="AB768" i="202"/>
  <c r="AC768" i="202"/>
  <c r="AD768" i="202"/>
  <c r="AE768" i="202"/>
  <c r="AF768" i="202"/>
  <c r="AG768" i="202"/>
  <c r="AH768" i="202"/>
  <c r="AI768" i="202"/>
  <c r="AJ768" i="202"/>
  <c r="AK768" i="202"/>
  <c r="AL768" i="202"/>
  <c r="AM768" i="202"/>
  <c r="AN768" i="202"/>
  <c r="AO768" i="202"/>
  <c r="AP768" i="202"/>
  <c r="AQ768" i="202"/>
  <c r="AR768" i="202"/>
  <c r="AS768" i="202"/>
  <c r="AT768" i="202"/>
  <c r="AU768" i="202"/>
  <c r="AV768" i="202"/>
  <c r="AW768" i="202"/>
  <c r="AX768" i="202"/>
  <c r="AY768" i="202"/>
  <c r="AZ768" i="202"/>
  <c r="BA768" i="202"/>
  <c r="BB768" i="202"/>
  <c r="BC768" i="202"/>
  <c r="BD768" i="202"/>
  <c r="BE768" i="202"/>
  <c r="BF768" i="202"/>
  <c r="BG768" i="202"/>
  <c r="BH768" i="202"/>
  <c r="BI768" i="202"/>
  <c r="BJ768" i="202"/>
  <c r="BK768" i="202"/>
  <c r="BL768" i="202"/>
  <c r="BM768" i="202"/>
  <c r="BN768" i="202"/>
  <c r="BO768" i="202"/>
  <c r="BP768" i="202"/>
  <c r="BQ768" i="202"/>
  <c r="BR768" i="202"/>
  <c r="BS768" i="202"/>
  <c r="A769" i="202"/>
  <c r="B769" i="202"/>
  <c r="C769" i="202"/>
  <c r="D769" i="202"/>
  <c r="E769" i="202"/>
  <c r="F769" i="202"/>
  <c r="G769" i="202"/>
  <c r="H769" i="202"/>
  <c r="I769" i="202"/>
  <c r="J769" i="202"/>
  <c r="K769" i="202"/>
  <c r="L769" i="202"/>
  <c r="M769" i="202"/>
  <c r="N769" i="202"/>
  <c r="O769" i="202"/>
  <c r="P769" i="202"/>
  <c r="Q769" i="202"/>
  <c r="R769" i="202"/>
  <c r="S769" i="202"/>
  <c r="T769" i="202"/>
  <c r="U769" i="202"/>
  <c r="V769" i="202"/>
  <c r="W769" i="202"/>
  <c r="AA769" i="202"/>
  <c r="AB769" i="202"/>
  <c r="AC769" i="202"/>
  <c r="AD769" i="202"/>
  <c r="AE769" i="202"/>
  <c r="AF769" i="202"/>
  <c r="AG769" i="202"/>
  <c r="AH769" i="202"/>
  <c r="AI769" i="202"/>
  <c r="AJ769" i="202"/>
  <c r="AK769" i="202"/>
  <c r="AL769" i="202"/>
  <c r="AM769" i="202"/>
  <c r="AN769" i="202"/>
  <c r="AO769" i="202"/>
  <c r="AP769" i="202"/>
  <c r="AQ769" i="202"/>
  <c r="AR769" i="202"/>
  <c r="AS769" i="202"/>
  <c r="AT769" i="202"/>
  <c r="AU769" i="202"/>
  <c r="AV769" i="202"/>
  <c r="AW769" i="202"/>
  <c r="AX769" i="202"/>
  <c r="AY769" i="202"/>
  <c r="AZ769" i="202"/>
  <c r="BA769" i="202"/>
  <c r="BB769" i="202"/>
  <c r="BC769" i="202"/>
  <c r="BD769" i="202"/>
  <c r="BE769" i="202"/>
  <c r="BF769" i="202"/>
  <c r="BG769" i="202"/>
  <c r="BH769" i="202"/>
  <c r="BI769" i="202"/>
  <c r="BJ769" i="202"/>
  <c r="BK769" i="202"/>
  <c r="BL769" i="202"/>
  <c r="BM769" i="202"/>
  <c r="BN769" i="202"/>
  <c r="BO769" i="202"/>
  <c r="BP769" i="202"/>
  <c r="BQ769" i="202"/>
  <c r="BR769" i="202"/>
  <c r="BS769" i="202"/>
  <c r="A770" i="202"/>
  <c r="B770" i="202"/>
  <c r="C770" i="202"/>
  <c r="D770" i="202"/>
  <c r="E770" i="202"/>
  <c r="F770" i="202"/>
  <c r="G770" i="202"/>
  <c r="H770" i="202"/>
  <c r="I770" i="202"/>
  <c r="J770" i="202"/>
  <c r="K770" i="202"/>
  <c r="L770" i="202"/>
  <c r="M770" i="202"/>
  <c r="N770" i="202"/>
  <c r="O770" i="202"/>
  <c r="P770" i="202"/>
  <c r="Q770" i="202"/>
  <c r="R770" i="202"/>
  <c r="S770" i="202"/>
  <c r="T770" i="202"/>
  <c r="U770" i="202"/>
  <c r="V770" i="202"/>
  <c r="W770" i="202"/>
  <c r="AA770" i="202"/>
  <c r="AB770" i="202"/>
  <c r="AC770" i="202"/>
  <c r="AD770" i="202"/>
  <c r="AE770" i="202"/>
  <c r="AF770" i="202"/>
  <c r="AG770" i="202"/>
  <c r="AH770" i="202"/>
  <c r="AI770" i="202"/>
  <c r="AJ770" i="202"/>
  <c r="AK770" i="202"/>
  <c r="AL770" i="202"/>
  <c r="AM770" i="202"/>
  <c r="AN770" i="202"/>
  <c r="AO770" i="202"/>
  <c r="AP770" i="202"/>
  <c r="AQ770" i="202"/>
  <c r="AR770" i="202"/>
  <c r="AS770" i="202"/>
  <c r="AT770" i="202"/>
  <c r="AU770" i="202"/>
  <c r="AV770" i="202"/>
  <c r="AW770" i="202"/>
  <c r="AX770" i="202"/>
  <c r="AY770" i="202"/>
  <c r="AZ770" i="202"/>
  <c r="BA770" i="202"/>
  <c r="BB770" i="202"/>
  <c r="BC770" i="202"/>
  <c r="BD770" i="202"/>
  <c r="BE770" i="202"/>
  <c r="BF770" i="202"/>
  <c r="BG770" i="202"/>
  <c r="BH770" i="202"/>
  <c r="BI770" i="202"/>
  <c r="BJ770" i="202"/>
  <c r="BK770" i="202"/>
  <c r="BL770" i="202"/>
  <c r="BM770" i="202"/>
  <c r="BN770" i="202"/>
  <c r="BO770" i="202"/>
  <c r="BP770" i="202"/>
  <c r="BQ770" i="202"/>
  <c r="BR770" i="202"/>
  <c r="BS770" i="202"/>
  <c r="A771" i="202"/>
  <c r="B771" i="202"/>
  <c r="C771" i="202"/>
  <c r="D771" i="202"/>
  <c r="E771" i="202"/>
  <c r="F771" i="202"/>
  <c r="G771" i="202"/>
  <c r="H771" i="202"/>
  <c r="I771" i="202"/>
  <c r="J771" i="202"/>
  <c r="K771" i="202"/>
  <c r="L771" i="202"/>
  <c r="M771" i="202"/>
  <c r="N771" i="202"/>
  <c r="O771" i="202"/>
  <c r="P771" i="202"/>
  <c r="Q771" i="202"/>
  <c r="R771" i="202"/>
  <c r="S771" i="202"/>
  <c r="T771" i="202"/>
  <c r="U771" i="202"/>
  <c r="V771" i="202"/>
  <c r="W771" i="202"/>
  <c r="AA771" i="202"/>
  <c r="AB771" i="202"/>
  <c r="AC771" i="202"/>
  <c r="AD771" i="202"/>
  <c r="AE771" i="202"/>
  <c r="AF771" i="202"/>
  <c r="AG771" i="202"/>
  <c r="AH771" i="202"/>
  <c r="AI771" i="202"/>
  <c r="AJ771" i="202"/>
  <c r="AK771" i="202"/>
  <c r="AL771" i="202"/>
  <c r="AM771" i="202"/>
  <c r="AN771" i="202"/>
  <c r="AO771" i="202"/>
  <c r="AP771" i="202"/>
  <c r="AQ771" i="202"/>
  <c r="AR771" i="202"/>
  <c r="AS771" i="202"/>
  <c r="AT771" i="202"/>
  <c r="AU771" i="202"/>
  <c r="AV771" i="202"/>
  <c r="AW771" i="202"/>
  <c r="AX771" i="202"/>
  <c r="AY771" i="202"/>
  <c r="AZ771" i="202"/>
  <c r="BA771" i="202"/>
  <c r="BB771" i="202"/>
  <c r="BC771" i="202"/>
  <c r="BD771" i="202"/>
  <c r="BE771" i="202"/>
  <c r="BF771" i="202"/>
  <c r="BG771" i="202"/>
  <c r="BH771" i="202"/>
  <c r="BI771" i="202"/>
  <c r="BJ771" i="202"/>
  <c r="BK771" i="202"/>
  <c r="BL771" i="202"/>
  <c r="BM771" i="202"/>
  <c r="BN771" i="202"/>
  <c r="BO771" i="202"/>
  <c r="BP771" i="202"/>
  <c r="BQ771" i="202"/>
  <c r="BR771" i="202"/>
  <c r="BS771" i="202"/>
  <c r="A772" i="202"/>
  <c r="B772" i="202"/>
  <c r="C772" i="202"/>
  <c r="D772" i="202"/>
  <c r="E772" i="202"/>
  <c r="F772" i="202"/>
  <c r="G772" i="202"/>
  <c r="H772" i="202"/>
  <c r="I772" i="202"/>
  <c r="J772" i="202"/>
  <c r="K772" i="202"/>
  <c r="L772" i="202"/>
  <c r="M772" i="202"/>
  <c r="N772" i="202"/>
  <c r="O772" i="202"/>
  <c r="P772" i="202"/>
  <c r="Q772" i="202"/>
  <c r="R772" i="202"/>
  <c r="S772" i="202"/>
  <c r="T772" i="202"/>
  <c r="U772" i="202"/>
  <c r="V772" i="202"/>
  <c r="W772" i="202"/>
  <c r="AA772" i="202"/>
  <c r="AB772" i="202"/>
  <c r="AC772" i="202"/>
  <c r="AD772" i="202"/>
  <c r="AE772" i="202"/>
  <c r="AF772" i="202"/>
  <c r="AG772" i="202"/>
  <c r="AH772" i="202"/>
  <c r="AI772" i="202"/>
  <c r="AJ772" i="202"/>
  <c r="AK772" i="202"/>
  <c r="AL772" i="202"/>
  <c r="AM772" i="202"/>
  <c r="AN772" i="202"/>
  <c r="AO772" i="202"/>
  <c r="AP772" i="202"/>
  <c r="AQ772" i="202"/>
  <c r="AR772" i="202"/>
  <c r="AS772" i="202"/>
  <c r="AT772" i="202"/>
  <c r="AU772" i="202"/>
  <c r="AV772" i="202"/>
  <c r="AW772" i="202"/>
  <c r="AX772" i="202"/>
  <c r="AY772" i="202"/>
  <c r="AZ772" i="202"/>
  <c r="BA772" i="202"/>
  <c r="BB772" i="202"/>
  <c r="BC772" i="202"/>
  <c r="BD772" i="202"/>
  <c r="BE772" i="202"/>
  <c r="BF772" i="202"/>
  <c r="BG772" i="202"/>
  <c r="BH772" i="202"/>
  <c r="BI772" i="202"/>
  <c r="BJ772" i="202"/>
  <c r="BK772" i="202"/>
  <c r="BL772" i="202"/>
  <c r="BM772" i="202"/>
  <c r="BN772" i="202"/>
  <c r="BO772" i="202"/>
  <c r="BP772" i="202"/>
  <c r="BQ772" i="202"/>
  <c r="BR772" i="202"/>
  <c r="BS772" i="202"/>
  <c r="A773" i="202"/>
  <c r="B773" i="202"/>
  <c r="C773" i="202"/>
  <c r="D773" i="202"/>
  <c r="E773" i="202"/>
  <c r="F773" i="202"/>
  <c r="G773" i="202"/>
  <c r="H773" i="202"/>
  <c r="I773" i="202"/>
  <c r="J773" i="202"/>
  <c r="K773" i="202"/>
  <c r="L773" i="202"/>
  <c r="M773" i="202"/>
  <c r="N773" i="202"/>
  <c r="O773" i="202"/>
  <c r="P773" i="202"/>
  <c r="Q773" i="202"/>
  <c r="R773" i="202"/>
  <c r="S773" i="202"/>
  <c r="T773" i="202"/>
  <c r="U773" i="202"/>
  <c r="V773" i="202"/>
  <c r="W773" i="202"/>
  <c r="AA773" i="202"/>
  <c r="AB773" i="202"/>
  <c r="AC773" i="202"/>
  <c r="AD773" i="202"/>
  <c r="AE773" i="202"/>
  <c r="AF773" i="202"/>
  <c r="AG773" i="202"/>
  <c r="AH773" i="202"/>
  <c r="AI773" i="202"/>
  <c r="AJ773" i="202"/>
  <c r="AK773" i="202"/>
  <c r="AL773" i="202"/>
  <c r="AM773" i="202"/>
  <c r="AN773" i="202"/>
  <c r="AO773" i="202"/>
  <c r="AP773" i="202"/>
  <c r="AQ773" i="202"/>
  <c r="AR773" i="202"/>
  <c r="AS773" i="202"/>
  <c r="AT773" i="202"/>
  <c r="AU773" i="202"/>
  <c r="AV773" i="202"/>
  <c r="AW773" i="202"/>
  <c r="AX773" i="202"/>
  <c r="AY773" i="202"/>
  <c r="AZ773" i="202"/>
  <c r="BA773" i="202"/>
  <c r="BB773" i="202"/>
  <c r="BC773" i="202"/>
  <c r="BD773" i="202"/>
  <c r="BE773" i="202"/>
  <c r="BF773" i="202"/>
  <c r="BG773" i="202"/>
  <c r="BH773" i="202"/>
  <c r="BI773" i="202"/>
  <c r="BJ773" i="202"/>
  <c r="BK773" i="202"/>
  <c r="BL773" i="202"/>
  <c r="BM773" i="202"/>
  <c r="BN773" i="202"/>
  <c r="BO773" i="202"/>
  <c r="BP773" i="202"/>
  <c r="BQ773" i="202"/>
  <c r="BR773" i="202"/>
  <c r="BS773" i="202"/>
  <c r="A774" i="202"/>
  <c r="B774" i="202"/>
  <c r="C774" i="202"/>
  <c r="D774" i="202"/>
  <c r="E774" i="202"/>
  <c r="F774" i="202"/>
  <c r="G774" i="202"/>
  <c r="H774" i="202"/>
  <c r="I774" i="202"/>
  <c r="J774" i="202"/>
  <c r="K774" i="202"/>
  <c r="L774" i="202"/>
  <c r="M774" i="202"/>
  <c r="N774" i="202"/>
  <c r="O774" i="202"/>
  <c r="P774" i="202"/>
  <c r="Q774" i="202"/>
  <c r="R774" i="202"/>
  <c r="S774" i="202"/>
  <c r="T774" i="202"/>
  <c r="U774" i="202"/>
  <c r="V774" i="202"/>
  <c r="W774" i="202"/>
  <c r="AA774" i="202"/>
  <c r="AB774" i="202"/>
  <c r="AC774" i="202"/>
  <c r="AD774" i="202"/>
  <c r="AE774" i="202"/>
  <c r="AF774" i="202"/>
  <c r="AG774" i="202"/>
  <c r="AH774" i="202"/>
  <c r="AI774" i="202"/>
  <c r="AJ774" i="202"/>
  <c r="AK774" i="202"/>
  <c r="AL774" i="202"/>
  <c r="AM774" i="202"/>
  <c r="AN774" i="202"/>
  <c r="AO774" i="202"/>
  <c r="AP774" i="202"/>
  <c r="AQ774" i="202"/>
  <c r="AR774" i="202"/>
  <c r="AS774" i="202"/>
  <c r="AT774" i="202"/>
  <c r="AU774" i="202"/>
  <c r="AV774" i="202"/>
  <c r="AW774" i="202"/>
  <c r="AX774" i="202"/>
  <c r="AY774" i="202"/>
  <c r="AZ774" i="202"/>
  <c r="BA774" i="202"/>
  <c r="BB774" i="202"/>
  <c r="BC774" i="202"/>
  <c r="BD774" i="202"/>
  <c r="BE774" i="202"/>
  <c r="BF774" i="202"/>
  <c r="BG774" i="202"/>
  <c r="BH774" i="202"/>
  <c r="BI774" i="202"/>
  <c r="BJ774" i="202"/>
  <c r="BK774" i="202"/>
  <c r="BL774" i="202"/>
  <c r="BM774" i="202"/>
  <c r="BN774" i="202"/>
  <c r="BO774" i="202"/>
  <c r="BP774" i="202"/>
  <c r="BQ774" i="202"/>
  <c r="BR774" i="202"/>
  <c r="BS774" i="202"/>
  <c r="A775" i="202"/>
  <c r="B775" i="202"/>
  <c r="C775" i="202"/>
  <c r="D775" i="202"/>
  <c r="E775" i="202"/>
  <c r="F775" i="202"/>
  <c r="G775" i="202"/>
  <c r="H775" i="202"/>
  <c r="I775" i="202"/>
  <c r="J775" i="202"/>
  <c r="K775" i="202"/>
  <c r="L775" i="202"/>
  <c r="M775" i="202"/>
  <c r="N775" i="202"/>
  <c r="O775" i="202"/>
  <c r="P775" i="202"/>
  <c r="Q775" i="202"/>
  <c r="R775" i="202"/>
  <c r="S775" i="202"/>
  <c r="T775" i="202"/>
  <c r="U775" i="202"/>
  <c r="V775" i="202"/>
  <c r="W775" i="202"/>
  <c r="AA775" i="202"/>
  <c r="AB775" i="202"/>
  <c r="AC775" i="202"/>
  <c r="AD775" i="202"/>
  <c r="AE775" i="202"/>
  <c r="AF775" i="202"/>
  <c r="AG775" i="202"/>
  <c r="AH775" i="202"/>
  <c r="AI775" i="202"/>
  <c r="AJ775" i="202"/>
  <c r="AK775" i="202"/>
  <c r="AL775" i="202"/>
  <c r="AM775" i="202"/>
  <c r="AN775" i="202"/>
  <c r="AO775" i="202"/>
  <c r="AP775" i="202"/>
  <c r="AQ775" i="202"/>
  <c r="AR775" i="202"/>
  <c r="AS775" i="202"/>
  <c r="AT775" i="202"/>
  <c r="AU775" i="202"/>
  <c r="AV775" i="202"/>
  <c r="AW775" i="202"/>
  <c r="AX775" i="202"/>
  <c r="AY775" i="202"/>
  <c r="AZ775" i="202"/>
  <c r="BA775" i="202"/>
  <c r="BB775" i="202"/>
  <c r="BC775" i="202"/>
  <c r="BD775" i="202"/>
  <c r="BE775" i="202"/>
  <c r="BF775" i="202"/>
  <c r="BG775" i="202"/>
  <c r="BH775" i="202"/>
  <c r="BI775" i="202"/>
  <c r="BJ775" i="202"/>
  <c r="BK775" i="202"/>
  <c r="BL775" i="202"/>
  <c r="BM775" i="202"/>
  <c r="BN775" i="202"/>
  <c r="BO775" i="202"/>
  <c r="BP775" i="202"/>
  <c r="BQ775" i="202"/>
  <c r="BR775" i="202"/>
  <c r="BS775" i="202"/>
  <c r="A776" i="202"/>
  <c r="B776" i="202"/>
  <c r="C776" i="202"/>
  <c r="D776" i="202"/>
  <c r="E776" i="202"/>
  <c r="F776" i="202"/>
  <c r="G776" i="202"/>
  <c r="H776" i="202"/>
  <c r="I776" i="202"/>
  <c r="J776" i="202"/>
  <c r="K776" i="202"/>
  <c r="L776" i="202"/>
  <c r="M776" i="202"/>
  <c r="N776" i="202"/>
  <c r="O776" i="202"/>
  <c r="P776" i="202"/>
  <c r="Q776" i="202"/>
  <c r="R776" i="202"/>
  <c r="S776" i="202"/>
  <c r="T776" i="202"/>
  <c r="U776" i="202"/>
  <c r="V776" i="202"/>
  <c r="W776" i="202"/>
  <c r="AA776" i="202"/>
  <c r="AB776" i="202"/>
  <c r="AC776" i="202"/>
  <c r="AD776" i="202"/>
  <c r="AE776" i="202"/>
  <c r="AF776" i="202"/>
  <c r="AG776" i="202"/>
  <c r="AH776" i="202"/>
  <c r="AI776" i="202"/>
  <c r="AJ776" i="202"/>
  <c r="AK776" i="202"/>
  <c r="AL776" i="202"/>
  <c r="AM776" i="202"/>
  <c r="AN776" i="202"/>
  <c r="AO776" i="202"/>
  <c r="AP776" i="202"/>
  <c r="AQ776" i="202"/>
  <c r="AR776" i="202"/>
  <c r="AS776" i="202"/>
  <c r="AT776" i="202"/>
  <c r="AU776" i="202"/>
  <c r="AV776" i="202"/>
  <c r="AW776" i="202"/>
  <c r="AX776" i="202"/>
  <c r="AY776" i="202"/>
  <c r="AZ776" i="202"/>
  <c r="BA776" i="202"/>
  <c r="BB776" i="202"/>
  <c r="BC776" i="202"/>
  <c r="BD776" i="202"/>
  <c r="BE776" i="202"/>
  <c r="BF776" i="202"/>
  <c r="BG776" i="202"/>
  <c r="BH776" i="202"/>
  <c r="BI776" i="202"/>
  <c r="BJ776" i="202"/>
  <c r="BK776" i="202"/>
  <c r="BL776" i="202"/>
  <c r="BM776" i="202"/>
  <c r="BN776" i="202"/>
  <c r="BO776" i="202"/>
  <c r="BP776" i="202"/>
  <c r="BQ776" i="202"/>
  <c r="BR776" i="202"/>
  <c r="BS776" i="202"/>
  <c r="A777" i="202"/>
  <c r="B777" i="202"/>
  <c r="C777" i="202"/>
  <c r="D777" i="202"/>
  <c r="E777" i="202"/>
  <c r="F777" i="202"/>
  <c r="G777" i="202"/>
  <c r="H777" i="202"/>
  <c r="I777" i="202"/>
  <c r="J777" i="202"/>
  <c r="K777" i="202"/>
  <c r="L777" i="202"/>
  <c r="M777" i="202"/>
  <c r="N777" i="202"/>
  <c r="O777" i="202"/>
  <c r="P777" i="202"/>
  <c r="Q777" i="202"/>
  <c r="R777" i="202"/>
  <c r="S777" i="202"/>
  <c r="T777" i="202"/>
  <c r="U777" i="202"/>
  <c r="V777" i="202"/>
  <c r="W777" i="202"/>
  <c r="AA777" i="202"/>
  <c r="AB777" i="202"/>
  <c r="AC777" i="202"/>
  <c r="AD777" i="202"/>
  <c r="AE777" i="202"/>
  <c r="AF777" i="202"/>
  <c r="AG777" i="202"/>
  <c r="AH777" i="202"/>
  <c r="AI777" i="202"/>
  <c r="AJ777" i="202"/>
  <c r="AK777" i="202"/>
  <c r="AL777" i="202"/>
  <c r="AM777" i="202"/>
  <c r="AN777" i="202"/>
  <c r="AO777" i="202"/>
  <c r="AP777" i="202"/>
  <c r="AQ777" i="202"/>
  <c r="AR777" i="202"/>
  <c r="AS777" i="202"/>
  <c r="AT777" i="202"/>
  <c r="AU777" i="202"/>
  <c r="AV777" i="202"/>
  <c r="AW777" i="202"/>
  <c r="AX777" i="202"/>
  <c r="AY777" i="202"/>
  <c r="AZ777" i="202"/>
  <c r="BA777" i="202"/>
  <c r="BB777" i="202"/>
  <c r="BC777" i="202"/>
  <c r="BD777" i="202"/>
  <c r="BE777" i="202"/>
  <c r="BF777" i="202"/>
  <c r="BG777" i="202"/>
  <c r="BH777" i="202"/>
  <c r="BI777" i="202"/>
  <c r="BJ777" i="202"/>
  <c r="BK777" i="202"/>
  <c r="BL777" i="202"/>
  <c r="BM777" i="202"/>
  <c r="BN777" i="202"/>
  <c r="BO777" i="202"/>
  <c r="BP777" i="202"/>
  <c r="BQ777" i="202"/>
  <c r="BR777" i="202"/>
  <c r="BS777" i="202"/>
  <c r="A778" i="202"/>
  <c r="B778" i="202"/>
  <c r="C778" i="202"/>
  <c r="D778" i="202"/>
  <c r="E778" i="202"/>
  <c r="F778" i="202"/>
  <c r="G778" i="202"/>
  <c r="H778" i="202"/>
  <c r="I778" i="202"/>
  <c r="J778" i="202"/>
  <c r="K778" i="202"/>
  <c r="L778" i="202"/>
  <c r="M778" i="202"/>
  <c r="N778" i="202"/>
  <c r="O778" i="202"/>
  <c r="P778" i="202"/>
  <c r="Q778" i="202"/>
  <c r="R778" i="202"/>
  <c r="S778" i="202"/>
  <c r="T778" i="202"/>
  <c r="U778" i="202"/>
  <c r="V778" i="202"/>
  <c r="W778" i="202"/>
  <c r="AA778" i="202"/>
  <c r="AB778" i="202"/>
  <c r="AC778" i="202"/>
  <c r="AD778" i="202"/>
  <c r="AE778" i="202"/>
  <c r="AF778" i="202"/>
  <c r="AG778" i="202"/>
  <c r="AH778" i="202"/>
  <c r="AI778" i="202"/>
  <c r="AJ778" i="202"/>
  <c r="AK778" i="202"/>
  <c r="AL778" i="202"/>
  <c r="AM778" i="202"/>
  <c r="AN778" i="202"/>
  <c r="AO778" i="202"/>
  <c r="AP778" i="202"/>
  <c r="AQ778" i="202"/>
  <c r="AR778" i="202"/>
  <c r="AS778" i="202"/>
  <c r="AT778" i="202"/>
  <c r="AU778" i="202"/>
  <c r="AV778" i="202"/>
  <c r="AW778" i="202"/>
  <c r="AX778" i="202"/>
  <c r="AY778" i="202"/>
  <c r="AZ778" i="202"/>
  <c r="BA778" i="202"/>
  <c r="BB778" i="202"/>
  <c r="BC778" i="202"/>
  <c r="BD778" i="202"/>
  <c r="BE778" i="202"/>
  <c r="BF778" i="202"/>
  <c r="BG778" i="202"/>
  <c r="BH778" i="202"/>
  <c r="BI778" i="202"/>
  <c r="BJ778" i="202"/>
  <c r="BK778" i="202"/>
  <c r="BL778" i="202"/>
  <c r="BM778" i="202"/>
  <c r="BN778" i="202"/>
  <c r="BO778" i="202"/>
  <c r="BP778" i="202"/>
  <c r="BQ778" i="202"/>
  <c r="BR778" i="202"/>
  <c r="BS778" i="202"/>
  <c r="A779" i="202"/>
  <c r="B779" i="202"/>
  <c r="C779" i="202"/>
  <c r="D779" i="202"/>
  <c r="E779" i="202"/>
  <c r="F779" i="202"/>
  <c r="G779" i="202"/>
  <c r="H779" i="202"/>
  <c r="I779" i="202"/>
  <c r="J779" i="202"/>
  <c r="K779" i="202"/>
  <c r="L779" i="202"/>
  <c r="M779" i="202"/>
  <c r="N779" i="202"/>
  <c r="O779" i="202"/>
  <c r="P779" i="202"/>
  <c r="Q779" i="202"/>
  <c r="R779" i="202"/>
  <c r="S779" i="202"/>
  <c r="T779" i="202"/>
  <c r="U779" i="202"/>
  <c r="V779" i="202"/>
  <c r="W779" i="202"/>
  <c r="AA779" i="202"/>
  <c r="AB779" i="202"/>
  <c r="AC779" i="202"/>
  <c r="AD779" i="202"/>
  <c r="AE779" i="202"/>
  <c r="AF779" i="202"/>
  <c r="AG779" i="202"/>
  <c r="AH779" i="202"/>
  <c r="AI779" i="202"/>
  <c r="AJ779" i="202"/>
  <c r="AK779" i="202"/>
  <c r="AL779" i="202"/>
  <c r="AM779" i="202"/>
  <c r="AN779" i="202"/>
  <c r="AO779" i="202"/>
  <c r="AP779" i="202"/>
  <c r="AQ779" i="202"/>
  <c r="AR779" i="202"/>
  <c r="AS779" i="202"/>
  <c r="AT779" i="202"/>
  <c r="AU779" i="202"/>
  <c r="AV779" i="202"/>
  <c r="AW779" i="202"/>
  <c r="AX779" i="202"/>
  <c r="AY779" i="202"/>
  <c r="AZ779" i="202"/>
  <c r="BA779" i="202"/>
  <c r="BB779" i="202"/>
  <c r="BC779" i="202"/>
  <c r="BD779" i="202"/>
  <c r="BE779" i="202"/>
  <c r="BF779" i="202"/>
  <c r="BG779" i="202"/>
  <c r="BH779" i="202"/>
  <c r="BI779" i="202"/>
  <c r="BJ779" i="202"/>
  <c r="BK779" i="202"/>
  <c r="BL779" i="202"/>
  <c r="BM779" i="202"/>
  <c r="BN779" i="202"/>
  <c r="BO779" i="202"/>
  <c r="BP779" i="202"/>
  <c r="BQ779" i="202"/>
  <c r="BR779" i="202"/>
  <c r="BS779" i="202"/>
  <c r="A780" i="202"/>
  <c r="B780" i="202"/>
  <c r="C780" i="202"/>
  <c r="D780" i="202"/>
  <c r="E780" i="202"/>
  <c r="F780" i="202"/>
  <c r="G780" i="202"/>
  <c r="H780" i="202"/>
  <c r="I780" i="202"/>
  <c r="J780" i="202"/>
  <c r="K780" i="202"/>
  <c r="L780" i="202"/>
  <c r="M780" i="202"/>
  <c r="N780" i="202"/>
  <c r="O780" i="202"/>
  <c r="P780" i="202"/>
  <c r="Q780" i="202"/>
  <c r="R780" i="202"/>
  <c r="S780" i="202"/>
  <c r="T780" i="202"/>
  <c r="U780" i="202"/>
  <c r="V780" i="202"/>
  <c r="W780" i="202"/>
  <c r="AA780" i="202"/>
  <c r="AB780" i="202"/>
  <c r="AC780" i="202"/>
  <c r="AD780" i="202"/>
  <c r="AE780" i="202"/>
  <c r="AF780" i="202"/>
  <c r="AG780" i="202"/>
  <c r="AH780" i="202"/>
  <c r="AI780" i="202"/>
  <c r="AJ780" i="202"/>
  <c r="AK780" i="202"/>
  <c r="AL780" i="202"/>
  <c r="AM780" i="202"/>
  <c r="AN780" i="202"/>
  <c r="AO780" i="202"/>
  <c r="AP780" i="202"/>
  <c r="AQ780" i="202"/>
  <c r="AR780" i="202"/>
  <c r="AS780" i="202"/>
  <c r="AT780" i="202"/>
  <c r="AU780" i="202"/>
  <c r="AV780" i="202"/>
  <c r="AW780" i="202"/>
  <c r="AX780" i="202"/>
  <c r="AY780" i="202"/>
  <c r="AZ780" i="202"/>
  <c r="BA780" i="202"/>
  <c r="BB780" i="202"/>
  <c r="BC780" i="202"/>
  <c r="BD780" i="202"/>
  <c r="BE780" i="202"/>
  <c r="BF780" i="202"/>
  <c r="BG780" i="202"/>
  <c r="BH780" i="202"/>
  <c r="BI780" i="202"/>
  <c r="BJ780" i="202"/>
  <c r="BK780" i="202"/>
  <c r="BL780" i="202"/>
  <c r="BM780" i="202"/>
  <c r="BN780" i="202"/>
  <c r="BO780" i="202"/>
  <c r="BP780" i="202"/>
  <c r="BQ780" i="202"/>
  <c r="BR780" i="202"/>
  <c r="BS780" i="202"/>
  <c r="A781" i="202"/>
  <c r="B781" i="202"/>
  <c r="C781" i="202"/>
  <c r="D781" i="202"/>
  <c r="E781" i="202"/>
  <c r="F781" i="202"/>
  <c r="G781" i="202"/>
  <c r="H781" i="202"/>
  <c r="I781" i="202"/>
  <c r="J781" i="202"/>
  <c r="K781" i="202"/>
  <c r="L781" i="202"/>
  <c r="M781" i="202"/>
  <c r="N781" i="202"/>
  <c r="O781" i="202"/>
  <c r="P781" i="202"/>
  <c r="Q781" i="202"/>
  <c r="R781" i="202"/>
  <c r="S781" i="202"/>
  <c r="T781" i="202"/>
  <c r="U781" i="202"/>
  <c r="V781" i="202"/>
  <c r="W781" i="202"/>
  <c r="AA781" i="202"/>
  <c r="AB781" i="202"/>
  <c r="AC781" i="202"/>
  <c r="AD781" i="202"/>
  <c r="AE781" i="202"/>
  <c r="AF781" i="202"/>
  <c r="AG781" i="202"/>
  <c r="AH781" i="202"/>
  <c r="AI781" i="202"/>
  <c r="AJ781" i="202"/>
  <c r="AK781" i="202"/>
  <c r="AL781" i="202"/>
  <c r="AM781" i="202"/>
  <c r="AN781" i="202"/>
  <c r="AO781" i="202"/>
  <c r="AP781" i="202"/>
  <c r="AQ781" i="202"/>
  <c r="AR781" i="202"/>
  <c r="AS781" i="202"/>
  <c r="AT781" i="202"/>
  <c r="AU781" i="202"/>
  <c r="AV781" i="202"/>
  <c r="AW781" i="202"/>
  <c r="AX781" i="202"/>
  <c r="AY781" i="202"/>
  <c r="AZ781" i="202"/>
  <c r="BA781" i="202"/>
  <c r="BB781" i="202"/>
  <c r="BC781" i="202"/>
  <c r="BD781" i="202"/>
  <c r="BE781" i="202"/>
  <c r="BF781" i="202"/>
  <c r="BG781" i="202"/>
  <c r="BH781" i="202"/>
  <c r="BI781" i="202"/>
  <c r="BJ781" i="202"/>
  <c r="BK781" i="202"/>
  <c r="BL781" i="202"/>
  <c r="BM781" i="202"/>
  <c r="BN781" i="202"/>
  <c r="BO781" i="202"/>
  <c r="BP781" i="202"/>
  <c r="BQ781" i="202"/>
  <c r="BR781" i="202"/>
  <c r="BS781" i="202"/>
  <c r="A782" i="202"/>
  <c r="B782" i="202"/>
  <c r="C782" i="202"/>
  <c r="D782" i="202"/>
  <c r="E782" i="202"/>
  <c r="F782" i="202"/>
  <c r="G782" i="202"/>
  <c r="H782" i="202"/>
  <c r="I782" i="202"/>
  <c r="J782" i="202"/>
  <c r="K782" i="202"/>
  <c r="L782" i="202"/>
  <c r="M782" i="202"/>
  <c r="N782" i="202"/>
  <c r="O782" i="202"/>
  <c r="P782" i="202"/>
  <c r="Q782" i="202"/>
  <c r="R782" i="202"/>
  <c r="S782" i="202"/>
  <c r="T782" i="202"/>
  <c r="U782" i="202"/>
  <c r="V782" i="202"/>
  <c r="W782" i="202"/>
  <c r="AA782" i="202"/>
  <c r="AB782" i="202"/>
  <c r="AC782" i="202"/>
  <c r="AD782" i="202"/>
  <c r="AE782" i="202"/>
  <c r="AF782" i="202"/>
  <c r="AG782" i="202"/>
  <c r="AH782" i="202"/>
  <c r="AI782" i="202"/>
  <c r="AJ782" i="202"/>
  <c r="AK782" i="202"/>
  <c r="AL782" i="202"/>
  <c r="AM782" i="202"/>
  <c r="AN782" i="202"/>
  <c r="AO782" i="202"/>
  <c r="AP782" i="202"/>
  <c r="AQ782" i="202"/>
  <c r="AR782" i="202"/>
  <c r="AS782" i="202"/>
  <c r="AT782" i="202"/>
  <c r="AU782" i="202"/>
  <c r="AV782" i="202"/>
  <c r="AW782" i="202"/>
  <c r="AX782" i="202"/>
  <c r="AY782" i="202"/>
  <c r="AZ782" i="202"/>
  <c r="BA782" i="202"/>
  <c r="BB782" i="202"/>
  <c r="BC782" i="202"/>
  <c r="BD782" i="202"/>
  <c r="BE782" i="202"/>
  <c r="BF782" i="202"/>
  <c r="BG782" i="202"/>
  <c r="BH782" i="202"/>
  <c r="BI782" i="202"/>
  <c r="BJ782" i="202"/>
  <c r="BK782" i="202"/>
  <c r="BL782" i="202"/>
  <c r="BM782" i="202"/>
  <c r="BN782" i="202"/>
  <c r="BO782" i="202"/>
  <c r="BP782" i="202"/>
  <c r="BQ782" i="202"/>
  <c r="BR782" i="202"/>
  <c r="BS782" i="202"/>
  <c r="A783" i="202"/>
  <c r="B783" i="202"/>
  <c r="C783" i="202"/>
  <c r="D783" i="202"/>
  <c r="E783" i="202"/>
  <c r="F783" i="202"/>
  <c r="G783" i="202"/>
  <c r="H783" i="202"/>
  <c r="I783" i="202"/>
  <c r="J783" i="202"/>
  <c r="K783" i="202"/>
  <c r="L783" i="202"/>
  <c r="M783" i="202"/>
  <c r="N783" i="202"/>
  <c r="O783" i="202"/>
  <c r="P783" i="202"/>
  <c r="Q783" i="202"/>
  <c r="R783" i="202"/>
  <c r="S783" i="202"/>
  <c r="T783" i="202"/>
  <c r="U783" i="202"/>
  <c r="V783" i="202"/>
  <c r="W783" i="202"/>
  <c r="AA783" i="202"/>
  <c r="AB783" i="202"/>
  <c r="AC783" i="202"/>
  <c r="AD783" i="202"/>
  <c r="AE783" i="202"/>
  <c r="AF783" i="202"/>
  <c r="AG783" i="202"/>
  <c r="AH783" i="202"/>
  <c r="AI783" i="202"/>
  <c r="AJ783" i="202"/>
  <c r="AK783" i="202"/>
  <c r="AL783" i="202"/>
  <c r="AM783" i="202"/>
  <c r="AN783" i="202"/>
  <c r="AO783" i="202"/>
  <c r="AP783" i="202"/>
  <c r="AQ783" i="202"/>
  <c r="AR783" i="202"/>
  <c r="AS783" i="202"/>
  <c r="AT783" i="202"/>
  <c r="AU783" i="202"/>
  <c r="AV783" i="202"/>
  <c r="AW783" i="202"/>
  <c r="AX783" i="202"/>
  <c r="AY783" i="202"/>
  <c r="AZ783" i="202"/>
  <c r="BA783" i="202"/>
  <c r="BB783" i="202"/>
  <c r="BC783" i="202"/>
  <c r="BD783" i="202"/>
  <c r="BE783" i="202"/>
  <c r="BF783" i="202"/>
  <c r="BG783" i="202"/>
  <c r="BH783" i="202"/>
  <c r="BI783" i="202"/>
  <c r="BJ783" i="202"/>
  <c r="BK783" i="202"/>
  <c r="BL783" i="202"/>
  <c r="BM783" i="202"/>
  <c r="BN783" i="202"/>
  <c r="BO783" i="202"/>
  <c r="BP783" i="202"/>
  <c r="BQ783" i="202"/>
  <c r="BR783" i="202"/>
  <c r="BS783" i="202"/>
  <c r="A784" i="202"/>
  <c r="B784" i="202"/>
  <c r="C784" i="202"/>
  <c r="D784" i="202"/>
  <c r="E784" i="202"/>
  <c r="F784" i="202"/>
  <c r="G784" i="202"/>
  <c r="H784" i="202"/>
  <c r="I784" i="202"/>
  <c r="J784" i="202"/>
  <c r="K784" i="202"/>
  <c r="L784" i="202"/>
  <c r="M784" i="202"/>
  <c r="N784" i="202"/>
  <c r="O784" i="202"/>
  <c r="P784" i="202"/>
  <c r="Q784" i="202"/>
  <c r="R784" i="202"/>
  <c r="S784" i="202"/>
  <c r="T784" i="202"/>
  <c r="U784" i="202"/>
  <c r="V784" i="202"/>
  <c r="W784" i="202"/>
  <c r="AA784" i="202"/>
  <c r="AB784" i="202"/>
  <c r="AC784" i="202"/>
  <c r="AD784" i="202"/>
  <c r="AE784" i="202"/>
  <c r="AF784" i="202"/>
  <c r="AG784" i="202"/>
  <c r="AH784" i="202"/>
  <c r="AI784" i="202"/>
  <c r="AJ784" i="202"/>
  <c r="AK784" i="202"/>
  <c r="AL784" i="202"/>
  <c r="AM784" i="202"/>
  <c r="AN784" i="202"/>
  <c r="AO784" i="202"/>
  <c r="AP784" i="202"/>
  <c r="AQ784" i="202"/>
  <c r="AR784" i="202"/>
  <c r="AS784" i="202"/>
  <c r="AT784" i="202"/>
  <c r="AU784" i="202"/>
  <c r="AV784" i="202"/>
  <c r="AW784" i="202"/>
  <c r="AX784" i="202"/>
  <c r="AY784" i="202"/>
  <c r="AZ784" i="202"/>
  <c r="BA784" i="202"/>
  <c r="BB784" i="202"/>
  <c r="BC784" i="202"/>
  <c r="BD784" i="202"/>
  <c r="BE784" i="202"/>
  <c r="BF784" i="202"/>
  <c r="BG784" i="202"/>
  <c r="BH784" i="202"/>
  <c r="BI784" i="202"/>
  <c r="BJ784" i="202"/>
  <c r="BK784" i="202"/>
  <c r="BL784" i="202"/>
  <c r="BM784" i="202"/>
  <c r="BN784" i="202"/>
  <c r="BO784" i="202"/>
  <c r="BP784" i="202"/>
  <c r="BQ784" i="202"/>
  <c r="BR784" i="202"/>
  <c r="BS784" i="202"/>
  <c r="A785" i="202"/>
  <c r="B785" i="202"/>
  <c r="C785" i="202"/>
  <c r="D785" i="202"/>
  <c r="E785" i="202"/>
  <c r="F785" i="202"/>
  <c r="G785" i="202"/>
  <c r="H785" i="202"/>
  <c r="I785" i="202"/>
  <c r="J785" i="202"/>
  <c r="K785" i="202"/>
  <c r="L785" i="202"/>
  <c r="M785" i="202"/>
  <c r="N785" i="202"/>
  <c r="O785" i="202"/>
  <c r="P785" i="202"/>
  <c r="Q785" i="202"/>
  <c r="R785" i="202"/>
  <c r="S785" i="202"/>
  <c r="T785" i="202"/>
  <c r="U785" i="202"/>
  <c r="V785" i="202"/>
  <c r="W785" i="202"/>
  <c r="AA785" i="202"/>
  <c r="AB785" i="202"/>
  <c r="AC785" i="202"/>
  <c r="AD785" i="202"/>
  <c r="AE785" i="202"/>
  <c r="AF785" i="202"/>
  <c r="AG785" i="202"/>
  <c r="AH785" i="202"/>
  <c r="AI785" i="202"/>
  <c r="AJ785" i="202"/>
  <c r="AK785" i="202"/>
  <c r="AL785" i="202"/>
  <c r="AM785" i="202"/>
  <c r="AN785" i="202"/>
  <c r="AO785" i="202"/>
  <c r="AP785" i="202"/>
  <c r="AQ785" i="202"/>
  <c r="AR785" i="202"/>
  <c r="AS785" i="202"/>
  <c r="AT785" i="202"/>
  <c r="AU785" i="202"/>
  <c r="AV785" i="202"/>
  <c r="AW785" i="202"/>
  <c r="AX785" i="202"/>
  <c r="AY785" i="202"/>
  <c r="AZ785" i="202"/>
  <c r="BA785" i="202"/>
  <c r="BB785" i="202"/>
  <c r="BC785" i="202"/>
  <c r="BD785" i="202"/>
  <c r="BE785" i="202"/>
  <c r="BF785" i="202"/>
  <c r="BG785" i="202"/>
  <c r="BH785" i="202"/>
  <c r="BI785" i="202"/>
  <c r="BJ785" i="202"/>
  <c r="BK785" i="202"/>
  <c r="BL785" i="202"/>
  <c r="BM785" i="202"/>
  <c r="BN785" i="202"/>
  <c r="BO785" i="202"/>
  <c r="BP785" i="202"/>
  <c r="BQ785" i="202"/>
  <c r="BR785" i="202"/>
  <c r="BS785" i="202"/>
  <c r="A786" i="202"/>
  <c r="B786" i="202"/>
  <c r="C786" i="202"/>
  <c r="D786" i="202"/>
  <c r="E786" i="202"/>
  <c r="F786" i="202"/>
  <c r="G786" i="202"/>
  <c r="H786" i="202"/>
  <c r="I786" i="202"/>
  <c r="J786" i="202"/>
  <c r="K786" i="202"/>
  <c r="L786" i="202"/>
  <c r="M786" i="202"/>
  <c r="N786" i="202"/>
  <c r="O786" i="202"/>
  <c r="P786" i="202"/>
  <c r="Q786" i="202"/>
  <c r="R786" i="202"/>
  <c r="S786" i="202"/>
  <c r="T786" i="202"/>
  <c r="U786" i="202"/>
  <c r="V786" i="202"/>
  <c r="W786" i="202"/>
  <c r="AA786" i="202"/>
  <c r="AB786" i="202"/>
  <c r="AC786" i="202"/>
  <c r="AD786" i="202"/>
  <c r="AE786" i="202"/>
  <c r="AF786" i="202"/>
  <c r="AG786" i="202"/>
  <c r="AH786" i="202"/>
  <c r="AI786" i="202"/>
  <c r="AJ786" i="202"/>
  <c r="AK786" i="202"/>
  <c r="AL786" i="202"/>
  <c r="AM786" i="202"/>
  <c r="AN786" i="202"/>
  <c r="AO786" i="202"/>
  <c r="AP786" i="202"/>
  <c r="AQ786" i="202"/>
  <c r="AR786" i="202"/>
  <c r="AS786" i="202"/>
  <c r="AT786" i="202"/>
  <c r="AU786" i="202"/>
  <c r="AV786" i="202"/>
  <c r="AW786" i="202"/>
  <c r="AX786" i="202"/>
  <c r="AY786" i="202"/>
  <c r="AZ786" i="202"/>
  <c r="BA786" i="202"/>
  <c r="BB786" i="202"/>
  <c r="BC786" i="202"/>
  <c r="BD786" i="202"/>
  <c r="BE786" i="202"/>
  <c r="BF786" i="202"/>
  <c r="BG786" i="202"/>
  <c r="BH786" i="202"/>
  <c r="BI786" i="202"/>
  <c r="BJ786" i="202"/>
  <c r="BK786" i="202"/>
  <c r="BL786" i="202"/>
  <c r="BM786" i="202"/>
  <c r="BN786" i="202"/>
  <c r="BO786" i="202"/>
  <c r="BP786" i="202"/>
  <c r="BQ786" i="202"/>
  <c r="BR786" i="202"/>
  <c r="BS786" i="202"/>
  <c r="A787" i="202"/>
  <c r="B787" i="202"/>
  <c r="C787" i="202"/>
  <c r="D787" i="202"/>
  <c r="E787" i="202"/>
  <c r="F787" i="202"/>
  <c r="G787" i="202"/>
  <c r="H787" i="202"/>
  <c r="I787" i="202"/>
  <c r="J787" i="202"/>
  <c r="K787" i="202"/>
  <c r="L787" i="202"/>
  <c r="M787" i="202"/>
  <c r="N787" i="202"/>
  <c r="O787" i="202"/>
  <c r="P787" i="202"/>
  <c r="Q787" i="202"/>
  <c r="R787" i="202"/>
  <c r="S787" i="202"/>
  <c r="T787" i="202"/>
  <c r="U787" i="202"/>
  <c r="V787" i="202"/>
  <c r="W787" i="202"/>
  <c r="AA787" i="202"/>
  <c r="AB787" i="202"/>
  <c r="AC787" i="202"/>
  <c r="AD787" i="202"/>
  <c r="AE787" i="202"/>
  <c r="AF787" i="202"/>
  <c r="AG787" i="202"/>
  <c r="AH787" i="202"/>
  <c r="AI787" i="202"/>
  <c r="AJ787" i="202"/>
  <c r="AK787" i="202"/>
  <c r="AL787" i="202"/>
  <c r="AM787" i="202"/>
  <c r="AN787" i="202"/>
  <c r="AO787" i="202"/>
  <c r="AP787" i="202"/>
  <c r="AQ787" i="202"/>
  <c r="AR787" i="202"/>
  <c r="AS787" i="202"/>
  <c r="AT787" i="202"/>
  <c r="AU787" i="202"/>
  <c r="AV787" i="202"/>
  <c r="AW787" i="202"/>
  <c r="AX787" i="202"/>
  <c r="AY787" i="202"/>
  <c r="AZ787" i="202"/>
  <c r="BA787" i="202"/>
  <c r="BB787" i="202"/>
  <c r="BC787" i="202"/>
  <c r="BD787" i="202"/>
  <c r="BE787" i="202"/>
  <c r="BF787" i="202"/>
  <c r="BG787" i="202"/>
  <c r="BH787" i="202"/>
  <c r="BI787" i="202"/>
  <c r="BJ787" i="202"/>
  <c r="BK787" i="202"/>
  <c r="BL787" i="202"/>
  <c r="BM787" i="202"/>
  <c r="BN787" i="202"/>
  <c r="BO787" i="202"/>
  <c r="BP787" i="202"/>
  <c r="BQ787" i="202"/>
  <c r="BR787" i="202"/>
  <c r="BS787" i="202"/>
  <c r="A788" i="202"/>
  <c r="B788" i="202"/>
  <c r="C788" i="202"/>
  <c r="D788" i="202"/>
  <c r="E788" i="202"/>
  <c r="F788" i="202"/>
  <c r="G788" i="202"/>
  <c r="H788" i="202"/>
  <c r="I788" i="202"/>
  <c r="J788" i="202"/>
  <c r="K788" i="202"/>
  <c r="L788" i="202"/>
  <c r="M788" i="202"/>
  <c r="N788" i="202"/>
  <c r="O788" i="202"/>
  <c r="P788" i="202"/>
  <c r="Q788" i="202"/>
  <c r="R788" i="202"/>
  <c r="S788" i="202"/>
  <c r="T788" i="202"/>
  <c r="U788" i="202"/>
  <c r="V788" i="202"/>
  <c r="W788" i="202"/>
  <c r="AA788" i="202"/>
  <c r="AB788" i="202"/>
  <c r="AC788" i="202"/>
  <c r="AD788" i="202"/>
  <c r="AE788" i="202"/>
  <c r="AF788" i="202"/>
  <c r="AG788" i="202"/>
  <c r="AH788" i="202"/>
  <c r="AI788" i="202"/>
  <c r="AJ788" i="202"/>
  <c r="AK788" i="202"/>
  <c r="AL788" i="202"/>
  <c r="AM788" i="202"/>
  <c r="AN788" i="202"/>
  <c r="AO788" i="202"/>
  <c r="AP788" i="202"/>
  <c r="AQ788" i="202"/>
  <c r="AR788" i="202"/>
  <c r="AS788" i="202"/>
  <c r="AT788" i="202"/>
  <c r="AU788" i="202"/>
  <c r="AV788" i="202"/>
  <c r="AW788" i="202"/>
  <c r="AX788" i="202"/>
  <c r="AY788" i="202"/>
  <c r="AZ788" i="202"/>
  <c r="BA788" i="202"/>
  <c r="BB788" i="202"/>
  <c r="BC788" i="202"/>
  <c r="BD788" i="202"/>
  <c r="BE788" i="202"/>
  <c r="BF788" i="202"/>
  <c r="BG788" i="202"/>
  <c r="BH788" i="202"/>
  <c r="BI788" i="202"/>
  <c r="BJ788" i="202"/>
  <c r="BK788" i="202"/>
  <c r="BL788" i="202"/>
  <c r="BM788" i="202"/>
  <c r="BN788" i="202"/>
  <c r="BO788" i="202"/>
  <c r="BP788" i="202"/>
  <c r="BQ788" i="202"/>
  <c r="BR788" i="202"/>
  <c r="BS788" i="202"/>
  <c r="A789" i="202"/>
  <c r="B789" i="202"/>
  <c r="C789" i="202"/>
  <c r="D789" i="202"/>
  <c r="E789" i="202"/>
  <c r="F789" i="202"/>
  <c r="G789" i="202"/>
  <c r="H789" i="202"/>
  <c r="I789" i="202"/>
  <c r="J789" i="202"/>
  <c r="K789" i="202"/>
  <c r="L789" i="202"/>
  <c r="M789" i="202"/>
  <c r="N789" i="202"/>
  <c r="O789" i="202"/>
  <c r="P789" i="202"/>
  <c r="Q789" i="202"/>
  <c r="R789" i="202"/>
  <c r="S789" i="202"/>
  <c r="T789" i="202"/>
  <c r="U789" i="202"/>
  <c r="V789" i="202"/>
  <c r="W789" i="202"/>
  <c r="AA789" i="202"/>
  <c r="AB789" i="202"/>
  <c r="AC789" i="202"/>
  <c r="AD789" i="202"/>
  <c r="AE789" i="202"/>
  <c r="AF789" i="202"/>
  <c r="AG789" i="202"/>
  <c r="AH789" i="202"/>
  <c r="AI789" i="202"/>
  <c r="AJ789" i="202"/>
  <c r="AK789" i="202"/>
  <c r="AL789" i="202"/>
  <c r="AM789" i="202"/>
  <c r="AN789" i="202"/>
  <c r="AO789" i="202"/>
  <c r="AP789" i="202"/>
  <c r="AQ789" i="202"/>
  <c r="AR789" i="202"/>
  <c r="AS789" i="202"/>
  <c r="AT789" i="202"/>
  <c r="AU789" i="202"/>
  <c r="AV789" i="202"/>
  <c r="AW789" i="202"/>
  <c r="AX789" i="202"/>
  <c r="AY789" i="202"/>
  <c r="AZ789" i="202"/>
  <c r="BA789" i="202"/>
  <c r="BB789" i="202"/>
  <c r="BC789" i="202"/>
  <c r="BD789" i="202"/>
  <c r="BE789" i="202"/>
  <c r="BF789" i="202"/>
  <c r="BG789" i="202"/>
  <c r="BH789" i="202"/>
  <c r="BI789" i="202"/>
  <c r="BJ789" i="202"/>
  <c r="BK789" i="202"/>
  <c r="BL789" i="202"/>
  <c r="BM789" i="202"/>
  <c r="BN789" i="202"/>
  <c r="BO789" i="202"/>
  <c r="BP789" i="202"/>
  <c r="BQ789" i="202"/>
  <c r="BR789" i="202"/>
  <c r="BS789" i="202"/>
  <c r="A790" i="202"/>
  <c r="B790" i="202"/>
  <c r="C790" i="202"/>
  <c r="D790" i="202"/>
  <c r="E790" i="202"/>
  <c r="F790" i="202"/>
  <c r="G790" i="202"/>
  <c r="H790" i="202"/>
  <c r="I790" i="202"/>
  <c r="J790" i="202"/>
  <c r="K790" i="202"/>
  <c r="L790" i="202"/>
  <c r="M790" i="202"/>
  <c r="N790" i="202"/>
  <c r="O790" i="202"/>
  <c r="P790" i="202"/>
  <c r="Q790" i="202"/>
  <c r="R790" i="202"/>
  <c r="S790" i="202"/>
  <c r="T790" i="202"/>
  <c r="U790" i="202"/>
  <c r="V790" i="202"/>
  <c r="W790" i="202"/>
  <c r="AA790" i="202"/>
  <c r="AB790" i="202"/>
  <c r="AC790" i="202"/>
  <c r="AD790" i="202"/>
  <c r="AE790" i="202"/>
  <c r="AF790" i="202"/>
  <c r="AG790" i="202"/>
  <c r="AH790" i="202"/>
  <c r="AI790" i="202"/>
  <c r="AJ790" i="202"/>
  <c r="AK790" i="202"/>
  <c r="AL790" i="202"/>
  <c r="AM790" i="202"/>
  <c r="AN790" i="202"/>
  <c r="AO790" i="202"/>
  <c r="AP790" i="202"/>
  <c r="AQ790" i="202"/>
  <c r="AR790" i="202"/>
  <c r="AS790" i="202"/>
  <c r="AT790" i="202"/>
  <c r="AU790" i="202"/>
  <c r="AV790" i="202"/>
  <c r="AW790" i="202"/>
  <c r="AX790" i="202"/>
  <c r="AY790" i="202"/>
  <c r="AZ790" i="202"/>
  <c r="BA790" i="202"/>
  <c r="BB790" i="202"/>
  <c r="BC790" i="202"/>
  <c r="BD790" i="202"/>
  <c r="BE790" i="202"/>
  <c r="BF790" i="202"/>
  <c r="BG790" i="202"/>
  <c r="BH790" i="202"/>
  <c r="BI790" i="202"/>
  <c r="BJ790" i="202"/>
  <c r="BK790" i="202"/>
  <c r="BL790" i="202"/>
  <c r="BM790" i="202"/>
  <c r="BN790" i="202"/>
  <c r="BO790" i="202"/>
  <c r="BP790" i="202"/>
  <c r="BQ790" i="202"/>
  <c r="BR790" i="202"/>
  <c r="BS790" i="202"/>
  <c r="A791" i="202"/>
  <c r="B791" i="202"/>
  <c r="C791" i="202"/>
  <c r="D791" i="202"/>
  <c r="E791" i="202"/>
  <c r="F791" i="202"/>
  <c r="G791" i="202"/>
  <c r="H791" i="202"/>
  <c r="I791" i="202"/>
  <c r="J791" i="202"/>
  <c r="K791" i="202"/>
  <c r="L791" i="202"/>
  <c r="M791" i="202"/>
  <c r="N791" i="202"/>
  <c r="O791" i="202"/>
  <c r="P791" i="202"/>
  <c r="Q791" i="202"/>
  <c r="R791" i="202"/>
  <c r="S791" i="202"/>
  <c r="T791" i="202"/>
  <c r="U791" i="202"/>
  <c r="V791" i="202"/>
  <c r="W791" i="202"/>
  <c r="AA791" i="202"/>
  <c r="AB791" i="202"/>
  <c r="AC791" i="202"/>
  <c r="AD791" i="202"/>
  <c r="AE791" i="202"/>
  <c r="AF791" i="202"/>
  <c r="AG791" i="202"/>
  <c r="AH791" i="202"/>
  <c r="AI791" i="202"/>
  <c r="AJ791" i="202"/>
  <c r="AK791" i="202"/>
  <c r="AL791" i="202"/>
  <c r="AM791" i="202"/>
  <c r="AN791" i="202"/>
  <c r="AO791" i="202"/>
  <c r="AP791" i="202"/>
  <c r="AQ791" i="202"/>
  <c r="AR791" i="202"/>
  <c r="AS791" i="202"/>
  <c r="AT791" i="202"/>
  <c r="AU791" i="202"/>
  <c r="AV791" i="202"/>
  <c r="AW791" i="202"/>
  <c r="AX791" i="202"/>
  <c r="AY791" i="202"/>
  <c r="AZ791" i="202"/>
  <c r="BA791" i="202"/>
  <c r="BB791" i="202"/>
  <c r="BC791" i="202"/>
  <c r="BD791" i="202"/>
  <c r="BE791" i="202"/>
  <c r="BF791" i="202"/>
  <c r="BG791" i="202"/>
  <c r="BH791" i="202"/>
  <c r="BI791" i="202"/>
  <c r="BJ791" i="202"/>
  <c r="BK791" i="202"/>
  <c r="BL791" i="202"/>
  <c r="BM791" i="202"/>
  <c r="BN791" i="202"/>
  <c r="BO791" i="202"/>
  <c r="BP791" i="202"/>
  <c r="BQ791" i="202"/>
  <c r="BR791" i="202"/>
  <c r="BS791" i="202"/>
  <c r="A792" i="202"/>
  <c r="B792" i="202"/>
  <c r="C792" i="202"/>
  <c r="D792" i="202"/>
  <c r="E792" i="202"/>
  <c r="F792" i="202"/>
  <c r="G792" i="202"/>
  <c r="H792" i="202"/>
  <c r="I792" i="202"/>
  <c r="J792" i="202"/>
  <c r="K792" i="202"/>
  <c r="L792" i="202"/>
  <c r="M792" i="202"/>
  <c r="N792" i="202"/>
  <c r="O792" i="202"/>
  <c r="P792" i="202"/>
  <c r="Q792" i="202"/>
  <c r="R792" i="202"/>
  <c r="S792" i="202"/>
  <c r="T792" i="202"/>
  <c r="U792" i="202"/>
  <c r="V792" i="202"/>
  <c r="W792" i="202"/>
  <c r="AA792" i="202"/>
  <c r="AB792" i="202"/>
  <c r="AC792" i="202"/>
  <c r="AD792" i="202"/>
  <c r="AE792" i="202"/>
  <c r="AF792" i="202"/>
  <c r="AG792" i="202"/>
  <c r="AH792" i="202"/>
  <c r="AI792" i="202"/>
  <c r="AJ792" i="202"/>
  <c r="AK792" i="202"/>
  <c r="AL792" i="202"/>
  <c r="AM792" i="202"/>
  <c r="AN792" i="202"/>
  <c r="AO792" i="202"/>
  <c r="AP792" i="202"/>
  <c r="AQ792" i="202"/>
  <c r="AR792" i="202"/>
  <c r="AS792" i="202"/>
  <c r="AT792" i="202"/>
  <c r="AU792" i="202"/>
  <c r="AV792" i="202"/>
  <c r="AW792" i="202"/>
  <c r="AX792" i="202"/>
  <c r="AY792" i="202"/>
  <c r="AZ792" i="202"/>
  <c r="BA792" i="202"/>
  <c r="BB792" i="202"/>
  <c r="BC792" i="202"/>
  <c r="BD792" i="202"/>
  <c r="BE792" i="202"/>
  <c r="BF792" i="202"/>
  <c r="BG792" i="202"/>
  <c r="BH792" i="202"/>
  <c r="BI792" i="202"/>
  <c r="BJ792" i="202"/>
  <c r="BK792" i="202"/>
  <c r="BL792" i="202"/>
  <c r="BM792" i="202"/>
  <c r="BN792" i="202"/>
  <c r="BO792" i="202"/>
  <c r="BP792" i="202"/>
  <c r="BQ792" i="202"/>
  <c r="BR792" i="202"/>
  <c r="BS792" i="202"/>
  <c r="A793" i="202"/>
  <c r="B793" i="202"/>
  <c r="C793" i="202"/>
  <c r="D793" i="202"/>
  <c r="E793" i="202"/>
  <c r="F793" i="202"/>
  <c r="G793" i="202"/>
  <c r="H793" i="202"/>
  <c r="I793" i="202"/>
  <c r="J793" i="202"/>
  <c r="K793" i="202"/>
  <c r="L793" i="202"/>
  <c r="M793" i="202"/>
  <c r="N793" i="202"/>
  <c r="O793" i="202"/>
  <c r="P793" i="202"/>
  <c r="Q793" i="202"/>
  <c r="R793" i="202"/>
  <c r="S793" i="202"/>
  <c r="T793" i="202"/>
  <c r="U793" i="202"/>
  <c r="V793" i="202"/>
  <c r="W793" i="202"/>
  <c r="AA793" i="202"/>
  <c r="AB793" i="202"/>
  <c r="AC793" i="202"/>
  <c r="AD793" i="202"/>
  <c r="AE793" i="202"/>
  <c r="AF793" i="202"/>
  <c r="AG793" i="202"/>
  <c r="AH793" i="202"/>
  <c r="AI793" i="202"/>
  <c r="AJ793" i="202"/>
  <c r="AK793" i="202"/>
  <c r="AL793" i="202"/>
  <c r="AM793" i="202"/>
  <c r="AN793" i="202"/>
  <c r="AO793" i="202"/>
  <c r="AP793" i="202"/>
  <c r="AQ793" i="202"/>
  <c r="AR793" i="202"/>
  <c r="AS793" i="202"/>
  <c r="AT793" i="202"/>
  <c r="AU793" i="202"/>
  <c r="AV793" i="202"/>
  <c r="AW793" i="202"/>
  <c r="AX793" i="202"/>
  <c r="AY793" i="202"/>
  <c r="AZ793" i="202"/>
  <c r="BA793" i="202"/>
  <c r="BB793" i="202"/>
  <c r="BC793" i="202"/>
  <c r="BD793" i="202"/>
  <c r="BE793" i="202"/>
  <c r="BF793" i="202"/>
  <c r="BG793" i="202"/>
  <c r="BH793" i="202"/>
  <c r="BI793" i="202"/>
  <c r="BJ793" i="202"/>
  <c r="BK793" i="202"/>
  <c r="BL793" i="202"/>
  <c r="BM793" i="202"/>
  <c r="BN793" i="202"/>
  <c r="BO793" i="202"/>
  <c r="BP793" i="202"/>
  <c r="BQ793" i="202"/>
  <c r="BR793" i="202"/>
  <c r="BS793" i="202"/>
  <c r="A794" i="202"/>
  <c r="B794" i="202"/>
  <c r="C794" i="202"/>
  <c r="D794" i="202"/>
  <c r="E794" i="202"/>
  <c r="F794" i="202"/>
  <c r="G794" i="202"/>
  <c r="H794" i="202"/>
  <c r="I794" i="202"/>
  <c r="J794" i="202"/>
  <c r="K794" i="202"/>
  <c r="L794" i="202"/>
  <c r="M794" i="202"/>
  <c r="N794" i="202"/>
  <c r="O794" i="202"/>
  <c r="P794" i="202"/>
  <c r="Q794" i="202"/>
  <c r="R794" i="202"/>
  <c r="S794" i="202"/>
  <c r="T794" i="202"/>
  <c r="U794" i="202"/>
  <c r="V794" i="202"/>
  <c r="W794" i="202"/>
  <c r="AA794" i="202"/>
  <c r="AB794" i="202"/>
  <c r="AC794" i="202"/>
  <c r="AD794" i="202"/>
  <c r="AE794" i="202"/>
  <c r="AF794" i="202"/>
  <c r="AG794" i="202"/>
  <c r="AH794" i="202"/>
  <c r="AI794" i="202"/>
  <c r="AJ794" i="202"/>
  <c r="AK794" i="202"/>
  <c r="AL794" i="202"/>
  <c r="AM794" i="202"/>
  <c r="AN794" i="202"/>
  <c r="AO794" i="202"/>
  <c r="AP794" i="202"/>
  <c r="AQ794" i="202"/>
  <c r="AR794" i="202"/>
  <c r="AS794" i="202"/>
  <c r="AT794" i="202"/>
  <c r="AU794" i="202"/>
  <c r="AV794" i="202"/>
  <c r="AW794" i="202"/>
  <c r="AX794" i="202"/>
  <c r="AY794" i="202"/>
  <c r="AZ794" i="202"/>
  <c r="BA794" i="202"/>
  <c r="BB794" i="202"/>
  <c r="BC794" i="202"/>
  <c r="BD794" i="202"/>
  <c r="BE794" i="202"/>
  <c r="BF794" i="202"/>
  <c r="BG794" i="202"/>
  <c r="BH794" i="202"/>
  <c r="BI794" i="202"/>
  <c r="BJ794" i="202"/>
  <c r="BK794" i="202"/>
  <c r="BL794" i="202"/>
  <c r="BM794" i="202"/>
  <c r="BN794" i="202"/>
  <c r="BO794" i="202"/>
  <c r="BP794" i="202"/>
  <c r="BQ794" i="202"/>
  <c r="BR794" i="202"/>
  <c r="BS794" i="202"/>
  <c r="A795" i="202"/>
  <c r="B795" i="202"/>
  <c r="C795" i="202"/>
  <c r="D795" i="202"/>
  <c r="E795" i="202"/>
  <c r="F795" i="202"/>
  <c r="G795" i="202"/>
  <c r="H795" i="202"/>
  <c r="I795" i="202"/>
  <c r="J795" i="202"/>
  <c r="K795" i="202"/>
  <c r="L795" i="202"/>
  <c r="M795" i="202"/>
  <c r="N795" i="202"/>
  <c r="O795" i="202"/>
  <c r="P795" i="202"/>
  <c r="Q795" i="202"/>
  <c r="R795" i="202"/>
  <c r="S795" i="202"/>
  <c r="T795" i="202"/>
  <c r="U795" i="202"/>
  <c r="V795" i="202"/>
  <c r="W795" i="202"/>
  <c r="AA795" i="202"/>
  <c r="AB795" i="202"/>
  <c r="AC795" i="202"/>
  <c r="AD795" i="202"/>
  <c r="AE795" i="202"/>
  <c r="AF795" i="202"/>
  <c r="AG795" i="202"/>
  <c r="AH795" i="202"/>
  <c r="AI795" i="202"/>
  <c r="AJ795" i="202"/>
  <c r="AK795" i="202"/>
  <c r="AL795" i="202"/>
  <c r="AM795" i="202"/>
  <c r="AN795" i="202"/>
  <c r="AO795" i="202"/>
  <c r="AP795" i="202"/>
  <c r="AQ795" i="202"/>
  <c r="AR795" i="202"/>
  <c r="AS795" i="202"/>
  <c r="AT795" i="202"/>
  <c r="AU795" i="202"/>
  <c r="AV795" i="202"/>
  <c r="AW795" i="202"/>
  <c r="AX795" i="202"/>
  <c r="AY795" i="202"/>
  <c r="AZ795" i="202"/>
  <c r="BA795" i="202"/>
  <c r="BB795" i="202"/>
  <c r="BC795" i="202"/>
  <c r="BD795" i="202"/>
  <c r="BE795" i="202"/>
  <c r="BF795" i="202"/>
  <c r="BG795" i="202"/>
  <c r="BH795" i="202"/>
  <c r="BI795" i="202"/>
  <c r="BJ795" i="202"/>
  <c r="BK795" i="202"/>
  <c r="BL795" i="202"/>
  <c r="BM795" i="202"/>
  <c r="BN795" i="202"/>
  <c r="BO795" i="202"/>
  <c r="BP795" i="202"/>
  <c r="BQ795" i="202"/>
  <c r="BR795" i="202"/>
  <c r="BS795" i="202"/>
  <c r="A796" i="202"/>
  <c r="B796" i="202"/>
  <c r="C796" i="202"/>
  <c r="D796" i="202"/>
  <c r="E796" i="202"/>
  <c r="F796" i="202"/>
  <c r="G796" i="202"/>
  <c r="H796" i="202"/>
  <c r="I796" i="202"/>
  <c r="J796" i="202"/>
  <c r="K796" i="202"/>
  <c r="L796" i="202"/>
  <c r="M796" i="202"/>
  <c r="N796" i="202"/>
  <c r="O796" i="202"/>
  <c r="P796" i="202"/>
  <c r="Q796" i="202"/>
  <c r="R796" i="202"/>
  <c r="S796" i="202"/>
  <c r="T796" i="202"/>
  <c r="U796" i="202"/>
  <c r="V796" i="202"/>
  <c r="W796" i="202"/>
  <c r="AA796" i="202"/>
  <c r="AB796" i="202"/>
  <c r="AC796" i="202"/>
  <c r="AD796" i="202"/>
  <c r="AE796" i="202"/>
  <c r="AF796" i="202"/>
  <c r="AG796" i="202"/>
  <c r="AH796" i="202"/>
  <c r="AI796" i="202"/>
  <c r="AJ796" i="202"/>
  <c r="AK796" i="202"/>
  <c r="AL796" i="202"/>
  <c r="AM796" i="202"/>
  <c r="AN796" i="202"/>
  <c r="AO796" i="202"/>
  <c r="AP796" i="202"/>
  <c r="AQ796" i="202"/>
  <c r="AR796" i="202"/>
  <c r="AS796" i="202"/>
  <c r="AT796" i="202"/>
  <c r="AU796" i="202"/>
  <c r="AV796" i="202"/>
  <c r="AW796" i="202"/>
  <c r="AX796" i="202"/>
  <c r="AY796" i="202"/>
  <c r="AZ796" i="202"/>
  <c r="BA796" i="202"/>
  <c r="BB796" i="202"/>
  <c r="BC796" i="202"/>
  <c r="BD796" i="202"/>
  <c r="BE796" i="202"/>
  <c r="BF796" i="202"/>
  <c r="BG796" i="202"/>
  <c r="BH796" i="202"/>
  <c r="BI796" i="202"/>
  <c r="BJ796" i="202"/>
  <c r="BK796" i="202"/>
  <c r="BL796" i="202"/>
  <c r="BM796" i="202"/>
  <c r="BN796" i="202"/>
  <c r="BO796" i="202"/>
  <c r="BP796" i="202"/>
  <c r="BQ796" i="202"/>
  <c r="BR796" i="202"/>
  <c r="BS796" i="202"/>
  <c r="A797" i="202"/>
  <c r="B797" i="202"/>
  <c r="C797" i="202"/>
  <c r="D797" i="202"/>
  <c r="E797" i="202"/>
  <c r="F797" i="202"/>
  <c r="G797" i="202"/>
  <c r="H797" i="202"/>
  <c r="I797" i="202"/>
  <c r="J797" i="202"/>
  <c r="K797" i="202"/>
  <c r="L797" i="202"/>
  <c r="M797" i="202"/>
  <c r="N797" i="202"/>
  <c r="O797" i="202"/>
  <c r="P797" i="202"/>
  <c r="Q797" i="202"/>
  <c r="R797" i="202"/>
  <c r="S797" i="202"/>
  <c r="T797" i="202"/>
  <c r="U797" i="202"/>
  <c r="V797" i="202"/>
  <c r="W797" i="202"/>
  <c r="AA797" i="202"/>
  <c r="AB797" i="202"/>
  <c r="AC797" i="202"/>
  <c r="AD797" i="202"/>
  <c r="AE797" i="202"/>
  <c r="AF797" i="202"/>
  <c r="AG797" i="202"/>
  <c r="AH797" i="202"/>
  <c r="AI797" i="202"/>
  <c r="AJ797" i="202"/>
  <c r="AK797" i="202"/>
  <c r="AL797" i="202"/>
  <c r="AM797" i="202"/>
  <c r="AN797" i="202"/>
  <c r="AO797" i="202"/>
  <c r="AP797" i="202"/>
  <c r="AQ797" i="202"/>
  <c r="AR797" i="202"/>
  <c r="AS797" i="202"/>
  <c r="AT797" i="202"/>
  <c r="AU797" i="202"/>
  <c r="AV797" i="202"/>
  <c r="AW797" i="202"/>
  <c r="AX797" i="202"/>
  <c r="AY797" i="202"/>
  <c r="AZ797" i="202"/>
  <c r="BA797" i="202"/>
  <c r="BB797" i="202"/>
  <c r="BC797" i="202"/>
  <c r="BD797" i="202"/>
  <c r="BE797" i="202"/>
  <c r="BF797" i="202"/>
  <c r="BG797" i="202"/>
  <c r="BH797" i="202"/>
  <c r="BI797" i="202"/>
  <c r="BJ797" i="202"/>
  <c r="BK797" i="202"/>
  <c r="BL797" i="202"/>
  <c r="BM797" i="202"/>
  <c r="BN797" i="202"/>
  <c r="BO797" i="202"/>
  <c r="BP797" i="202"/>
  <c r="BQ797" i="202"/>
  <c r="BR797" i="202"/>
  <c r="BS797" i="202"/>
  <c r="A798" i="202"/>
  <c r="B798" i="202"/>
  <c r="C798" i="202"/>
  <c r="D798" i="202"/>
  <c r="E798" i="202"/>
  <c r="F798" i="202"/>
  <c r="G798" i="202"/>
  <c r="H798" i="202"/>
  <c r="I798" i="202"/>
  <c r="J798" i="202"/>
  <c r="K798" i="202"/>
  <c r="L798" i="202"/>
  <c r="M798" i="202"/>
  <c r="N798" i="202"/>
  <c r="O798" i="202"/>
  <c r="P798" i="202"/>
  <c r="Q798" i="202"/>
  <c r="R798" i="202"/>
  <c r="S798" i="202"/>
  <c r="T798" i="202"/>
  <c r="U798" i="202"/>
  <c r="V798" i="202"/>
  <c r="W798" i="202"/>
  <c r="AA798" i="202"/>
  <c r="AB798" i="202"/>
  <c r="AC798" i="202"/>
  <c r="AD798" i="202"/>
  <c r="AE798" i="202"/>
  <c r="AF798" i="202"/>
  <c r="AG798" i="202"/>
  <c r="AH798" i="202"/>
  <c r="AI798" i="202"/>
  <c r="AJ798" i="202"/>
  <c r="AK798" i="202"/>
  <c r="AL798" i="202"/>
  <c r="AM798" i="202"/>
  <c r="AN798" i="202"/>
  <c r="AO798" i="202"/>
  <c r="AP798" i="202"/>
  <c r="AQ798" i="202"/>
  <c r="AR798" i="202"/>
  <c r="AS798" i="202"/>
  <c r="AT798" i="202"/>
  <c r="AU798" i="202"/>
  <c r="AV798" i="202"/>
  <c r="AW798" i="202"/>
  <c r="AX798" i="202"/>
  <c r="AY798" i="202"/>
  <c r="AZ798" i="202"/>
  <c r="BA798" i="202"/>
  <c r="BB798" i="202"/>
  <c r="BC798" i="202"/>
  <c r="BD798" i="202"/>
  <c r="BE798" i="202"/>
  <c r="BF798" i="202"/>
  <c r="BG798" i="202"/>
  <c r="BH798" i="202"/>
  <c r="BI798" i="202"/>
  <c r="BJ798" i="202"/>
  <c r="BK798" i="202"/>
  <c r="BL798" i="202"/>
  <c r="BM798" i="202"/>
  <c r="BN798" i="202"/>
  <c r="BO798" i="202"/>
  <c r="BP798" i="202"/>
  <c r="BQ798" i="202"/>
  <c r="BR798" i="202"/>
  <c r="BS798" i="202"/>
  <c r="A799" i="202"/>
  <c r="B799" i="202"/>
  <c r="C799" i="202"/>
  <c r="D799" i="202"/>
  <c r="E799" i="202"/>
  <c r="F799" i="202"/>
  <c r="G799" i="202"/>
  <c r="H799" i="202"/>
  <c r="I799" i="202"/>
  <c r="J799" i="202"/>
  <c r="K799" i="202"/>
  <c r="L799" i="202"/>
  <c r="M799" i="202"/>
  <c r="N799" i="202"/>
  <c r="O799" i="202"/>
  <c r="P799" i="202"/>
  <c r="Q799" i="202"/>
  <c r="R799" i="202"/>
  <c r="S799" i="202"/>
  <c r="T799" i="202"/>
  <c r="U799" i="202"/>
  <c r="V799" i="202"/>
  <c r="W799" i="202"/>
  <c r="AA799" i="202"/>
  <c r="AB799" i="202"/>
  <c r="AC799" i="202"/>
  <c r="AD799" i="202"/>
  <c r="AE799" i="202"/>
  <c r="AF799" i="202"/>
  <c r="AG799" i="202"/>
  <c r="AH799" i="202"/>
  <c r="AI799" i="202"/>
  <c r="AJ799" i="202"/>
  <c r="AK799" i="202"/>
  <c r="AL799" i="202"/>
  <c r="AM799" i="202"/>
  <c r="AN799" i="202"/>
  <c r="AO799" i="202"/>
  <c r="AP799" i="202"/>
  <c r="AQ799" i="202"/>
  <c r="AR799" i="202"/>
  <c r="AS799" i="202"/>
  <c r="AT799" i="202"/>
  <c r="AU799" i="202"/>
  <c r="AV799" i="202"/>
  <c r="AW799" i="202"/>
  <c r="AX799" i="202"/>
  <c r="AY799" i="202"/>
  <c r="AZ799" i="202"/>
  <c r="BA799" i="202"/>
  <c r="BB799" i="202"/>
  <c r="BC799" i="202"/>
  <c r="BD799" i="202"/>
  <c r="BE799" i="202"/>
  <c r="BF799" i="202"/>
  <c r="BG799" i="202"/>
  <c r="BH799" i="202"/>
  <c r="BI799" i="202"/>
  <c r="BJ799" i="202"/>
  <c r="BK799" i="202"/>
  <c r="BL799" i="202"/>
  <c r="BM799" i="202"/>
  <c r="BN799" i="202"/>
  <c r="BO799" i="202"/>
  <c r="BP799" i="202"/>
  <c r="BQ799" i="202"/>
  <c r="BR799" i="202"/>
  <c r="BS799" i="202"/>
  <c r="A800" i="202"/>
  <c r="B800" i="202"/>
  <c r="C800" i="202"/>
  <c r="D800" i="202"/>
  <c r="E800" i="202"/>
  <c r="F800" i="202"/>
  <c r="G800" i="202"/>
  <c r="H800" i="202"/>
  <c r="I800" i="202"/>
  <c r="J800" i="202"/>
  <c r="K800" i="202"/>
  <c r="L800" i="202"/>
  <c r="M800" i="202"/>
  <c r="N800" i="202"/>
  <c r="O800" i="202"/>
  <c r="P800" i="202"/>
  <c r="Q800" i="202"/>
  <c r="R800" i="202"/>
  <c r="S800" i="202"/>
  <c r="T800" i="202"/>
  <c r="U800" i="202"/>
  <c r="V800" i="202"/>
  <c r="W800" i="202"/>
  <c r="AA800" i="202"/>
  <c r="AB800" i="202"/>
  <c r="AC800" i="202"/>
  <c r="AD800" i="202"/>
  <c r="AE800" i="202"/>
  <c r="AF800" i="202"/>
  <c r="AG800" i="202"/>
  <c r="AH800" i="202"/>
  <c r="AI800" i="202"/>
  <c r="AJ800" i="202"/>
  <c r="AK800" i="202"/>
  <c r="AL800" i="202"/>
  <c r="AM800" i="202"/>
  <c r="AN800" i="202"/>
  <c r="AO800" i="202"/>
  <c r="AP800" i="202"/>
  <c r="AQ800" i="202"/>
  <c r="AR800" i="202"/>
  <c r="AS800" i="202"/>
  <c r="AT800" i="202"/>
  <c r="AU800" i="202"/>
  <c r="AV800" i="202"/>
  <c r="AW800" i="202"/>
  <c r="AX800" i="202"/>
  <c r="AY800" i="202"/>
  <c r="AZ800" i="202"/>
  <c r="BA800" i="202"/>
  <c r="BB800" i="202"/>
  <c r="BC800" i="202"/>
  <c r="BD800" i="202"/>
  <c r="BE800" i="202"/>
  <c r="BF800" i="202"/>
  <c r="BG800" i="202"/>
  <c r="BH800" i="202"/>
  <c r="BI800" i="202"/>
  <c r="BJ800" i="202"/>
  <c r="BK800" i="202"/>
  <c r="BL800" i="202"/>
  <c r="BM800" i="202"/>
  <c r="BN800" i="202"/>
  <c r="BO800" i="202"/>
  <c r="BP800" i="202"/>
  <c r="BQ800" i="202"/>
  <c r="BR800" i="202"/>
  <c r="BS800" i="202"/>
  <c r="A801" i="202"/>
  <c r="B801" i="202"/>
  <c r="C801" i="202"/>
  <c r="D801" i="202"/>
  <c r="E801" i="202"/>
  <c r="F801" i="202"/>
  <c r="G801" i="202"/>
  <c r="H801" i="202"/>
  <c r="I801" i="202"/>
  <c r="J801" i="202"/>
  <c r="K801" i="202"/>
  <c r="L801" i="202"/>
  <c r="M801" i="202"/>
  <c r="N801" i="202"/>
  <c r="O801" i="202"/>
  <c r="P801" i="202"/>
  <c r="Q801" i="202"/>
  <c r="R801" i="202"/>
  <c r="S801" i="202"/>
  <c r="T801" i="202"/>
  <c r="U801" i="202"/>
  <c r="V801" i="202"/>
  <c r="W801" i="202"/>
  <c r="AA801" i="202"/>
  <c r="AB801" i="202"/>
  <c r="AC801" i="202"/>
  <c r="AD801" i="202"/>
  <c r="AE801" i="202"/>
  <c r="AF801" i="202"/>
  <c r="AG801" i="202"/>
  <c r="AH801" i="202"/>
  <c r="AI801" i="202"/>
  <c r="AJ801" i="202"/>
  <c r="AK801" i="202"/>
  <c r="AL801" i="202"/>
  <c r="AM801" i="202"/>
  <c r="AN801" i="202"/>
  <c r="AO801" i="202"/>
  <c r="AP801" i="202"/>
  <c r="AQ801" i="202"/>
  <c r="AR801" i="202"/>
  <c r="AS801" i="202"/>
  <c r="AT801" i="202"/>
  <c r="AU801" i="202"/>
  <c r="AV801" i="202"/>
  <c r="AW801" i="202"/>
  <c r="AX801" i="202"/>
  <c r="AY801" i="202"/>
  <c r="AZ801" i="202"/>
  <c r="BA801" i="202"/>
  <c r="BB801" i="202"/>
  <c r="BC801" i="202"/>
  <c r="BD801" i="202"/>
  <c r="BE801" i="202"/>
  <c r="BF801" i="202"/>
  <c r="BG801" i="202"/>
  <c r="BH801" i="202"/>
  <c r="BI801" i="202"/>
  <c r="BJ801" i="202"/>
  <c r="BK801" i="202"/>
  <c r="BL801" i="202"/>
  <c r="BM801" i="202"/>
  <c r="BN801" i="202"/>
  <c r="BO801" i="202"/>
  <c r="BP801" i="202"/>
  <c r="BQ801" i="202"/>
  <c r="BR801" i="202"/>
  <c r="BS801" i="202"/>
  <c r="A802" i="202"/>
  <c r="B802" i="202"/>
  <c r="C802" i="202"/>
  <c r="D802" i="202"/>
  <c r="E802" i="202"/>
  <c r="F802" i="202"/>
  <c r="G802" i="202"/>
  <c r="H802" i="202"/>
  <c r="I802" i="202"/>
  <c r="J802" i="202"/>
  <c r="K802" i="202"/>
  <c r="L802" i="202"/>
  <c r="M802" i="202"/>
  <c r="N802" i="202"/>
  <c r="O802" i="202"/>
  <c r="P802" i="202"/>
  <c r="Q802" i="202"/>
  <c r="R802" i="202"/>
  <c r="S802" i="202"/>
  <c r="T802" i="202"/>
  <c r="U802" i="202"/>
  <c r="V802" i="202"/>
  <c r="W802" i="202"/>
  <c r="AA802" i="202"/>
  <c r="AB802" i="202"/>
  <c r="AC802" i="202"/>
  <c r="AD802" i="202"/>
  <c r="AE802" i="202"/>
  <c r="AF802" i="202"/>
  <c r="AG802" i="202"/>
  <c r="AH802" i="202"/>
  <c r="AI802" i="202"/>
  <c r="AJ802" i="202"/>
  <c r="AK802" i="202"/>
  <c r="AL802" i="202"/>
  <c r="AM802" i="202"/>
  <c r="AN802" i="202"/>
  <c r="AO802" i="202"/>
  <c r="AP802" i="202"/>
  <c r="AQ802" i="202"/>
  <c r="AR802" i="202"/>
  <c r="AS802" i="202"/>
  <c r="AT802" i="202"/>
  <c r="AU802" i="202"/>
  <c r="AV802" i="202"/>
  <c r="AW802" i="202"/>
  <c r="AX802" i="202"/>
  <c r="AY802" i="202"/>
  <c r="AZ802" i="202"/>
  <c r="BA802" i="202"/>
  <c r="BB802" i="202"/>
  <c r="BC802" i="202"/>
  <c r="BD802" i="202"/>
  <c r="BE802" i="202"/>
  <c r="BF802" i="202"/>
  <c r="BG802" i="202"/>
  <c r="BH802" i="202"/>
  <c r="BI802" i="202"/>
  <c r="BJ802" i="202"/>
  <c r="BK802" i="202"/>
  <c r="BL802" i="202"/>
  <c r="BM802" i="202"/>
  <c r="BN802" i="202"/>
  <c r="BO802" i="202"/>
  <c r="BP802" i="202"/>
  <c r="BQ802" i="202"/>
  <c r="BR802" i="202"/>
  <c r="BS802" i="202"/>
  <c r="A803" i="202"/>
  <c r="B803" i="202"/>
  <c r="C803" i="202"/>
  <c r="D803" i="202"/>
  <c r="E803" i="202"/>
  <c r="F803" i="202"/>
  <c r="G803" i="202"/>
  <c r="H803" i="202"/>
  <c r="I803" i="202"/>
  <c r="J803" i="202"/>
  <c r="K803" i="202"/>
  <c r="L803" i="202"/>
  <c r="M803" i="202"/>
  <c r="N803" i="202"/>
  <c r="O803" i="202"/>
  <c r="P803" i="202"/>
  <c r="Q803" i="202"/>
  <c r="R803" i="202"/>
  <c r="S803" i="202"/>
  <c r="T803" i="202"/>
  <c r="U803" i="202"/>
  <c r="V803" i="202"/>
  <c r="W803" i="202"/>
  <c r="AA803" i="202"/>
  <c r="AB803" i="202"/>
  <c r="AC803" i="202"/>
  <c r="AD803" i="202"/>
  <c r="AE803" i="202"/>
  <c r="AF803" i="202"/>
  <c r="AG803" i="202"/>
  <c r="AH803" i="202"/>
  <c r="AI803" i="202"/>
  <c r="AJ803" i="202"/>
  <c r="AK803" i="202"/>
  <c r="AL803" i="202"/>
  <c r="AM803" i="202"/>
  <c r="AN803" i="202"/>
  <c r="AO803" i="202"/>
  <c r="AP803" i="202"/>
  <c r="AQ803" i="202"/>
  <c r="AR803" i="202"/>
  <c r="AS803" i="202"/>
  <c r="AT803" i="202"/>
  <c r="AU803" i="202"/>
  <c r="AV803" i="202"/>
  <c r="AW803" i="202"/>
  <c r="AX803" i="202"/>
  <c r="AY803" i="202"/>
  <c r="AZ803" i="202"/>
  <c r="BA803" i="202"/>
  <c r="BB803" i="202"/>
  <c r="BC803" i="202"/>
  <c r="BD803" i="202"/>
  <c r="BE803" i="202"/>
  <c r="BF803" i="202"/>
  <c r="BG803" i="202"/>
  <c r="BH803" i="202"/>
  <c r="BI803" i="202"/>
  <c r="BJ803" i="202"/>
  <c r="BK803" i="202"/>
  <c r="BL803" i="202"/>
  <c r="BM803" i="202"/>
  <c r="BN803" i="202"/>
  <c r="BO803" i="202"/>
  <c r="BP803" i="202"/>
  <c r="BQ803" i="202"/>
  <c r="BR803" i="202"/>
  <c r="BS803" i="202"/>
  <c r="A804" i="202"/>
  <c r="B804" i="202"/>
  <c r="C804" i="202"/>
  <c r="D804" i="202"/>
  <c r="E804" i="202"/>
  <c r="F804" i="202"/>
  <c r="G804" i="202"/>
  <c r="H804" i="202"/>
  <c r="I804" i="202"/>
  <c r="J804" i="202"/>
  <c r="K804" i="202"/>
  <c r="L804" i="202"/>
  <c r="M804" i="202"/>
  <c r="N804" i="202"/>
  <c r="O804" i="202"/>
  <c r="P804" i="202"/>
  <c r="Q804" i="202"/>
  <c r="R804" i="202"/>
  <c r="S804" i="202"/>
  <c r="T804" i="202"/>
  <c r="U804" i="202"/>
  <c r="V804" i="202"/>
  <c r="W804" i="202"/>
  <c r="AA804" i="202"/>
  <c r="AB804" i="202"/>
  <c r="AC804" i="202"/>
  <c r="AD804" i="202"/>
  <c r="AE804" i="202"/>
  <c r="AF804" i="202"/>
  <c r="AG804" i="202"/>
  <c r="AH804" i="202"/>
  <c r="AI804" i="202"/>
  <c r="AJ804" i="202"/>
  <c r="AK804" i="202"/>
  <c r="AL804" i="202"/>
  <c r="AM804" i="202"/>
  <c r="AN804" i="202"/>
  <c r="AO804" i="202"/>
  <c r="AP804" i="202"/>
  <c r="AQ804" i="202"/>
  <c r="AR804" i="202"/>
  <c r="AS804" i="202"/>
  <c r="AT804" i="202"/>
  <c r="AU804" i="202"/>
  <c r="AV804" i="202"/>
  <c r="AW804" i="202"/>
  <c r="AX804" i="202"/>
  <c r="AY804" i="202"/>
  <c r="AZ804" i="202"/>
  <c r="BA804" i="202"/>
  <c r="BB804" i="202"/>
  <c r="BC804" i="202"/>
  <c r="BD804" i="202"/>
  <c r="BE804" i="202"/>
  <c r="BF804" i="202"/>
  <c r="BG804" i="202"/>
  <c r="BH804" i="202"/>
  <c r="BI804" i="202"/>
  <c r="BJ804" i="202"/>
  <c r="BK804" i="202"/>
  <c r="BL804" i="202"/>
  <c r="BM804" i="202"/>
  <c r="BN804" i="202"/>
  <c r="BO804" i="202"/>
  <c r="BP804" i="202"/>
  <c r="BQ804" i="202"/>
  <c r="BR804" i="202"/>
  <c r="BS804" i="202"/>
  <c r="A805" i="202"/>
  <c r="B805" i="202"/>
  <c r="C805" i="202"/>
  <c r="D805" i="202"/>
  <c r="E805" i="202"/>
  <c r="F805" i="202"/>
  <c r="G805" i="202"/>
  <c r="H805" i="202"/>
  <c r="I805" i="202"/>
  <c r="J805" i="202"/>
  <c r="K805" i="202"/>
  <c r="L805" i="202"/>
  <c r="M805" i="202"/>
  <c r="N805" i="202"/>
  <c r="O805" i="202"/>
  <c r="P805" i="202"/>
  <c r="Q805" i="202"/>
  <c r="R805" i="202"/>
  <c r="S805" i="202"/>
  <c r="T805" i="202"/>
  <c r="U805" i="202"/>
  <c r="V805" i="202"/>
  <c r="W805" i="202"/>
  <c r="AA805" i="202"/>
  <c r="AB805" i="202"/>
  <c r="AC805" i="202"/>
  <c r="AD805" i="202"/>
  <c r="AE805" i="202"/>
  <c r="AF805" i="202"/>
  <c r="AG805" i="202"/>
  <c r="AH805" i="202"/>
  <c r="AI805" i="202"/>
  <c r="AJ805" i="202"/>
  <c r="AK805" i="202"/>
  <c r="AL805" i="202"/>
  <c r="AM805" i="202"/>
  <c r="AN805" i="202"/>
  <c r="AO805" i="202"/>
  <c r="AP805" i="202"/>
  <c r="AQ805" i="202"/>
  <c r="AR805" i="202"/>
  <c r="AS805" i="202"/>
  <c r="AT805" i="202"/>
  <c r="AU805" i="202"/>
  <c r="AV805" i="202"/>
  <c r="AW805" i="202"/>
  <c r="AX805" i="202"/>
  <c r="AY805" i="202"/>
  <c r="AZ805" i="202"/>
  <c r="BA805" i="202"/>
  <c r="BB805" i="202"/>
  <c r="BC805" i="202"/>
  <c r="BD805" i="202"/>
  <c r="BE805" i="202"/>
  <c r="BF805" i="202"/>
  <c r="BG805" i="202"/>
  <c r="BH805" i="202"/>
  <c r="BI805" i="202"/>
  <c r="BJ805" i="202"/>
  <c r="BK805" i="202"/>
  <c r="BL805" i="202"/>
  <c r="BM805" i="202"/>
  <c r="BN805" i="202"/>
  <c r="BO805" i="202"/>
  <c r="BP805" i="202"/>
  <c r="BQ805" i="202"/>
  <c r="BR805" i="202"/>
  <c r="BS805" i="202"/>
  <c r="A806" i="202"/>
  <c r="B806" i="202"/>
  <c r="C806" i="202"/>
  <c r="D806" i="202"/>
  <c r="E806" i="202"/>
  <c r="F806" i="202"/>
  <c r="G806" i="202"/>
  <c r="H806" i="202"/>
  <c r="I806" i="202"/>
  <c r="J806" i="202"/>
  <c r="K806" i="202"/>
  <c r="L806" i="202"/>
  <c r="M806" i="202"/>
  <c r="N806" i="202"/>
  <c r="O806" i="202"/>
  <c r="P806" i="202"/>
  <c r="Q806" i="202"/>
  <c r="R806" i="202"/>
  <c r="S806" i="202"/>
  <c r="T806" i="202"/>
  <c r="U806" i="202"/>
  <c r="V806" i="202"/>
  <c r="W806" i="202"/>
  <c r="AA806" i="202"/>
  <c r="AB806" i="202"/>
  <c r="AC806" i="202"/>
  <c r="AD806" i="202"/>
  <c r="AE806" i="202"/>
  <c r="AF806" i="202"/>
  <c r="AG806" i="202"/>
  <c r="AH806" i="202"/>
  <c r="AI806" i="202"/>
  <c r="AJ806" i="202"/>
  <c r="AK806" i="202"/>
  <c r="AL806" i="202"/>
  <c r="AM806" i="202"/>
  <c r="AN806" i="202"/>
  <c r="AO806" i="202"/>
  <c r="AP806" i="202"/>
  <c r="AQ806" i="202"/>
  <c r="AR806" i="202"/>
  <c r="AS806" i="202"/>
  <c r="AT806" i="202"/>
  <c r="AU806" i="202"/>
  <c r="AV806" i="202"/>
  <c r="AW806" i="202"/>
  <c r="AX806" i="202"/>
  <c r="AY806" i="202"/>
  <c r="AZ806" i="202"/>
  <c r="BA806" i="202"/>
  <c r="BB806" i="202"/>
  <c r="BC806" i="202"/>
  <c r="BD806" i="202"/>
  <c r="BE806" i="202"/>
  <c r="BF806" i="202"/>
  <c r="BG806" i="202"/>
  <c r="BH806" i="202"/>
  <c r="BI806" i="202"/>
  <c r="BJ806" i="202"/>
  <c r="BK806" i="202"/>
  <c r="BL806" i="202"/>
  <c r="BM806" i="202"/>
  <c r="BN806" i="202"/>
  <c r="BO806" i="202"/>
  <c r="BP806" i="202"/>
  <c r="BQ806" i="202"/>
  <c r="BR806" i="202"/>
  <c r="BS806" i="202"/>
  <c r="A807" i="202"/>
  <c r="B807" i="202"/>
  <c r="C807" i="202"/>
  <c r="D807" i="202"/>
  <c r="E807" i="202"/>
  <c r="F807" i="202"/>
  <c r="G807" i="202"/>
  <c r="H807" i="202"/>
  <c r="I807" i="202"/>
  <c r="J807" i="202"/>
  <c r="K807" i="202"/>
  <c r="L807" i="202"/>
  <c r="M807" i="202"/>
  <c r="N807" i="202"/>
  <c r="O807" i="202"/>
  <c r="P807" i="202"/>
  <c r="Q807" i="202"/>
  <c r="R807" i="202"/>
  <c r="S807" i="202"/>
  <c r="T807" i="202"/>
  <c r="U807" i="202"/>
  <c r="V807" i="202"/>
  <c r="W807" i="202"/>
  <c r="AA807" i="202"/>
  <c r="AB807" i="202"/>
  <c r="AC807" i="202"/>
  <c r="AD807" i="202"/>
  <c r="AE807" i="202"/>
  <c r="AF807" i="202"/>
  <c r="AG807" i="202"/>
  <c r="AH807" i="202"/>
  <c r="AI807" i="202"/>
  <c r="AJ807" i="202"/>
  <c r="AK807" i="202"/>
  <c r="AL807" i="202"/>
  <c r="AM807" i="202"/>
  <c r="AN807" i="202"/>
  <c r="AO807" i="202"/>
  <c r="AP807" i="202"/>
  <c r="AQ807" i="202"/>
  <c r="AR807" i="202"/>
  <c r="AS807" i="202"/>
  <c r="AT807" i="202"/>
  <c r="AU807" i="202"/>
  <c r="AV807" i="202"/>
  <c r="AW807" i="202"/>
  <c r="AX807" i="202"/>
  <c r="AY807" i="202"/>
  <c r="AZ807" i="202"/>
  <c r="BA807" i="202"/>
  <c r="BB807" i="202"/>
  <c r="BC807" i="202"/>
  <c r="BD807" i="202"/>
  <c r="BE807" i="202"/>
  <c r="BF807" i="202"/>
  <c r="BG807" i="202"/>
  <c r="BH807" i="202"/>
  <c r="BI807" i="202"/>
  <c r="BJ807" i="202"/>
  <c r="BK807" i="202"/>
  <c r="BL807" i="202"/>
  <c r="BM807" i="202"/>
  <c r="BN807" i="202"/>
  <c r="BO807" i="202"/>
  <c r="BP807" i="202"/>
  <c r="BQ807" i="202"/>
  <c r="BR807" i="202"/>
  <c r="BS807" i="202"/>
  <c r="A808" i="202"/>
  <c r="B808" i="202"/>
  <c r="C808" i="202"/>
  <c r="D808" i="202"/>
  <c r="E808" i="202"/>
  <c r="F808" i="202"/>
  <c r="G808" i="202"/>
  <c r="H808" i="202"/>
  <c r="I808" i="202"/>
  <c r="J808" i="202"/>
  <c r="K808" i="202"/>
  <c r="L808" i="202"/>
  <c r="M808" i="202"/>
  <c r="N808" i="202"/>
  <c r="O808" i="202"/>
  <c r="P808" i="202"/>
  <c r="Q808" i="202"/>
  <c r="R808" i="202"/>
  <c r="S808" i="202"/>
  <c r="T808" i="202"/>
  <c r="U808" i="202"/>
  <c r="V808" i="202"/>
  <c r="W808" i="202"/>
  <c r="AA808" i="202"/>
  <c r="AB808" i="202"/>
  <c r="AC808" i="202"/>
  <c r="AD808" i="202"/>
  <c r="AE808" i="202"/>
  <c r="AF808" i="202"/>
  <c r="AG808" i="202"/>
  <c r="AH808" i="202"/>
  <c r="AI808" i="202"/>
  <c r="AJ808" i="202"/>
  <c r="AK808" i="202"/>
  <c r="AL808" i="202"/>
  <c r="AM808" i="202"/>
  <c r="AN808" i="202"/>
  <c r="AO808" i="202"/>
  <c r="AP808" i="202"/>
  <c r="AQ808" i="202"/>
  <c r="AR808" i="202"/>
  <c r="AS808" i="202"/>
  <c r="AT808" i="202"/>
  <c r="AU808" i="202"/>
  <c r="AV808" i="202"/>
  <c r="AW808" i="202"/>
  <c r="AX808" i="202"/>
  <c r="AY808" i="202"/>
  <c r="AZ808" i="202"/>
  <c r="BA808" i="202"/>
  <c r="BB808" i="202"/>
  <c r="BC808" i="202"/>
  <c r="BD808" i="202"/>
  <c r="BE808" i="202"/>
  <c r="BF808" i="202"/>
  <c r="BG808" i="202"/>
  <c r="BH808" i="202"/>
  <c r="BI808" i="202"/>
  <c r="BJ808" i="202"/>
  <c r="BK808" i="202"/>
  <c r="BL808" i="202"/>
  <c r="BM808" i="202"/>
  <c r="BN808" i="202"/>
  <c r="BO808" i="202"/>
  <c r="BP808" i="202"/>
  <c r="BQ808" i="202"/>
  <c r="BR808" i="202"/>
  <c r="BS808" i="202"/>
  <c r="A809" i="202"/>
  <c r="B809" i="202"/>
  <c r="C809" i="202"/>
  <c r="D809" i="202"/>
  <c r="E809" i="202"/>
  <c r="F809" i="202"/>
  <c r="G809" i="202"/>
  <c r="H809" i="202"/>
  <c r="I809" i="202"/>
  <c r="J809" i="202"/>
  <c r="K809" i="202"/>
  <c r="L809" i="202"/>
  <c r="M809" i="202"/>
  <c r="N809" i="202"/>
  <c r="O809" i="202"/>
  <c r="P809" i="202"/>
  <c r="Q809" i="202"/>
  <c r="R809" i="202"/>
  <c r="S809" i="202"/>
  <c r="T809" i="202"/>
  <c r="U809" i="202"/>
  <c r="V809" i="202"/>
  <c r="W809" i="202"/>
  <c r="AA809" i="202"/>
  <c r="AB809" i="202"/>
  <c r="AC809" i="202"/>
  <c r="AD809" i="202"/>
  <c r="AE809" i="202"/>
  <c r="AF809" i="202"/>
  <c r="AG809" i="202"/>
  <c r="AH809" i="202"/>
  <c r="AI809" i="202"/>
  <c r="AJ809" i="202"/>
  <c r="AK809" i="202"/>
  <c r="AL809" i="202"/>
  <c r="AM809" i="202"/>
  <c r="AN809" i="202"/>
  <c r="AO809" i="202"/>
  <c r="AP809" i="202"/>
  <c r="AQ809" i="202"/>
  <c r="AR809" i="202"/>
  <c r="AS809" i="202"/>
  <c r="AT809" i="202"/>
  <c r="AU809" i="202"/>
  <c r="AV809" i="202"/>
  <c r="AW809" i="202"/>
  <c r="AX809" i="202"/>
  <c r="AY809" i="202"/>
  <c r="AZ809" i="202"/>
  <c r="BA809" i="202"/>
  <c r="BB809" i="202"/>
  <c r="BC809" i="202"/>
  <c r="BD809" i="202"/>
  <c r="BE809" i="202"/>
  <c r="BF809" i="202"/>
  <c r="BG809" i="202"/>
  <c r="BH809" i="202"/>
  <c r="BI809" i="202"/>
  <c r="BJ809" i="202"/>
  <c r="BK809" i="202"/>
  <c r="BL809" i="202"/>
  <c r="BM809" i="202"/>
  <c r="BN809" i="202"/>
  <c r="BO809" i="202"/>
  <c r="BP809" i="202"/>
  <c r="BQ809" i="202"/>
  <c r="BR809" i="202"/>
  <c r="BS809" i="202"/>
  <c r="A810" i="202"/>
  <c r="B810" i="202"/>
  <c r="C810" i="202"/>
  <c r="D810" i="202"/>
  <c r="E810" i="202"/>
  <c r="F810" i="202"/>
  <c r="G810" i="202"/>
  <c r="H810" i="202"/>
  <c r="I810" i="202"/>
  <c r="J810" i="202"/>
  <c r="K810" i="202"/>
  <c r="L810" i="202"/>
  <c r="M810" i="202"/>
  <c r="N810" i="202"/>
  <c r="O810" i="202"/>
  <c r="P810" i="202"/>
  <c r="Q810" i="202"/>
  <c r="R810" i="202"/>
  <c r="S810" i="202"/>
  <c r="T810" i="202"/>
  <c r="U810" i="202"/>
  <c r="V810" i="202"/>
  <c r="W810" i="202"/>
  <c r="AA810" i="202"/>
  <c r="AB810" i="202"/>
  <c r="AC810" i="202"/>
  <c r="AD810" i="202"/>
  <c r="AE810" i="202"/>
  <c r="AF810" i="202"/>
  <c r="AG810" i="202"/>
  <c r="AH810" i="202"/>
  <c r="AI810" i="202"/>
  <c r="AJ810" i="202"/>
  <c r="AK810" i="202"/>
  <c r="AL810" i="202"/>
  <c r="AM810" i="202"/>
  <c r="AN810" i="202"/>
  <c r="AO810" i="202"/>
  <c r="AP810" i="202"/>
  <c r="AQ810" i="202"/>
  <c r="AR810" i="202"/>
  <c r="AS810" i="202"/>
  <c r="AT810" i="202"/>
  <c r="AU810" i="202"/>
  <c r="AV810" i="202"/>
  <c r="AW810" i="202"/>
  <c r="AX810" i="202"/>
  <c r="AY810" i="202"/>
  <c r="AZ810" i="202"/>
  <c r="BA810" i="202"/>
  <c r="BB810" i="202"/>
  <c r="BC810" i="202"/>
  <c r="BD810" i="202"/>
  <c r="BE810" i="202"/>
  <c r="BF810" i="202"/>
  <c r="BG810" i="202"/>
  <c r="BH810" i="202"/>
  <c r="BI810" i="202"/>
  <c r="BJ810" i="202"/>
  <c r="BK810" i="202"/>
  <c r="BL810" i="202"/>
  <c r="BM810" i="202"/>
  <c r="BN810" i="202"/>
  <c r="BO810" i="202"/>
  <c r="BP810" i="202"/>
  <c r="BQ810" i="202"/>
  <c r="BR810" i="202"/>
  <c r="BS810" i="202"/>
  <c r="A811" i="202"/>
  <c r="B811" i="202"/>
  <c r="C811" i="202"/>
  <c r="D811" i="202"/>
  <c r="E811" i="202"/>
  <c r="F811" i="202"/>
  <c r="G811" i="202"/>
  <c r="H811" i="202"/>
  <c r="I811" i="202"/>
  <c r="J811" i="202"/>
  <c r="K811" i="202"/>
  <c r="L811" i="202"/>
  <c r="M811" i="202"/>
  <c r="N811" i="202"/>
  <c r="O811" i="202"/>
  <c r="P811" i="202"/>
  <c r="Q811" i="202"/>
  <c r="R811" i="202"/>
  <c r="S811" i="202"/>
  <c r="T811" i="202"/>
  <c r="U811" i="202"/>
  <c r="V811" i="202"/>
  <c r="W811" i="202"/>
  <c r="AA811" i="202"/>
  <c r="AB811" i="202"/>
  <c r="AC811" i="202"/>
  <c r="AD811" i="202"/>
  <c r="AE811" i="202"/>
  <c r="AF811" i="202"/>
  <c r="AG811" i="202"/>
  <c r="AH811" i="202"/>
  <c r="AI811" i="202"/>
  <c r="AJ811" i="202"/>
  <c r="AK811" i="202"/>
  <c r="AL811" i="202"/>
  <c r="AM811" i="202"/>
  <c r="AN811" i="202"/>
  <c r="AO811" i="202"/>
  <c r="AP811" i="202"/>
  <c r="AQ811" i="202"/>
  <c r="AR811" i="202"/>
  <c r="AS811" i="202"/>
  <c r="AT811" i="202"/>
  <c r="AU811" i="202"/>
  <c r="AV811" i="202"/>
  <c r="AW811" i="202"/>
  <c r="AX811" i="202"/>
  <c r="AY811" i="202"/>
  <c r="AZ811" i="202"/>
  <c r="BA811" i="202"/>
  <c r="BB811" i="202"/>
  <c r="BC811" i="202"/>
  <c r="BD811" i="202"/>
  <c r="BE811" i="202"/>
  <c r="BF811" i="202"/>
  <c r="BG811" i="202"/>
  <c r="BH811" i="202"/>
  <c r="BI811" i="202"/>
  <c r="BJ811" i="202"/>
  <c r="BK811" i="202"/>
  <c r="BL811" i="202"/>
  <c r="BM811" i="202"/>
  <c r="BN811" i="202"/>
  <c r="BO811" i="202"/>
  <c r="BP811" i="202"/>
  <c r="BQ811" i="202"/>
  <c r="BR811" i="202"/>
  <c r="BS811" i="202"/>
  <c r="A812" i="202"/>
  <c r="B812" i="202"/>
  <c r="C812" i="202"/>
  <c r="D812" i="202"/>
  <c r="E812" i="202"/>
  <c r="F812" i="202"/>
  <c r="G812" i="202"/>
  <c r="H812" i="202"/>
  <c r="I812" i="202"/>
  <c r="J812" i="202"/>
  <c r="K812" i="202"/>
  <c r="L812" i="202"/>
  <c r="M812" i="202"/>
  <c r="N812" i="202"/>
  <c r="O812" i="202"/>
  <c r="P812" i="202"/>
  <c r="Q812" i="202"/>
  <c r="R812" i="202"/>
  <c r="S812" i="202"/>
  <c r="T812" i="202"/>
  <c r="U812" i="202"/>
  <c r="V812" i="202"/>
  <c r="W812" i="202"/>
  <c r="AA812" i="202"/>
  <c r="AB812" i="202"/>
  <c r="AC812" i="202"/>
  <c r="AD812" i="202"/>
  <c r="AE812" i="202"/>
  <c r="AF812" i="202"/>
  <c r="AG812" i="202"/>
  <c r="AH812" i="202"/>
  <c r="AI812" i="202"/>
  <c r="AJ812" i="202"/>
  <c r="AK812" i="202"/>
  <c r="AL812" i="202"/>
  <c r="AM812" i="202"/>
  <c r="AN812" i="202"/>
  <c r="AO812" i="202"/>
  <c r="AP812" i="202"/>
  <c r="AQ812" i="202"/>
  <c r="AR812" i="202"/>
  <c r="AS812" i="202"/>
  <c r="AT812" i="202"/>
  <c r="AU812" i="202"/>
  <c r="AV812" i="202"/>
  <c r="AW812" i="202"/>
  <c r="AX812" i="202"/>
  <c r="AY812" i="202"/>
  <c r="AZ812" i="202"/>
  <c r="BA812" i="202"/>
  <c r="BB812" i="202"/>
  <c r="BC812" i="202"/>
  <c r="BD812" i="202"/>
  <c r="BE812" i="202"/>
  <c r="BF812" i="202"/>
  <c r="BG812" i="202"/>
  <c r="BH812" i="202"/>
  <c r="BI812" i="202"/>
  <c r="BJ812" i="202"/>
  <c r="BK812" i="202"/>
  <c r="BL812" i="202"/>
  <c r="BM812" i="202"/>
  <c r="BN812" i="202"/>
  <c r="BO812" i="202"/>
  <c r="BP812" i="202"/>
  <c r="BQ812" i="202"/>
  <c r="BR812" i="202"/>
  <c r="BS812" i="202"/>
  <c r="A813" i="202"/>
  <c r="B813" i="202"/>
  <c r="C813" i="202"/>
  <c r="D813" i="202"/>
  <c r="E813" i="202"/>
  <c r="F813" i="202"/>
  <c r="G813" i="202"/>
  <c r="H813" i="202"/>
  <c r="I813" i="202"/>
  <c r="J813" i="202"/>
  <c r="K813" i="202"/>
  <c r="L813" i="202"/>
  <c r="M813" i="202"/>
  <c r="N813" i="202"/>
  <c r="O813" i="202"/>
  <c r="P813" i="202"/>
  <c r="Q813" i="202"/>
  <c r="R813" i="202"/>
  <c r="S813" i="202"/>
  <c r="T813" i="202"/>
  <c r="U813" i="202"/>
  <c r="V813" i="202"/>
  <c r="W813" i="202"/>
  <c r="AA813" i="202"/>
  <c r="AB813" i="202"/>
  <c r="AC813" i="202"/>
  <c r="AD813" i="202"/>
  <c r="AE813" i="202"/>
  <c r="AF813" i="202"/>
  <c r="AG813" i="202"/>
  <c r="AH813" i="202"/>
  <c r="AI813" i="202"/>
  <c r="AJ813" i="202"/>
  <c r="AK813" i="202"/>
  <c r="AL813" i="202"/>
  <c r="AM813" i="202"/>
  <c r="AN813" i="202"/>
  <c r="AO813" i="202"/>
  <c r="AP813" i="202"/>
  <c r="AQ813" i="202"/>
  <c r="AR813" i="202"/>
  <c r="AS813" i="202"/>
  <c r="AT813" i="202"/>
  <c r="AU813" i="202"/>
  <c r="AV813" i="202"/>
  <c r="AW813" i="202"/>
  <c r="AX813" i="202"/>
  <c r="AY813" i="202"/>
  <c r="AZ813" i="202"/>
  <c r="BA813" i="202"/>
  <c r="BB813" i="202"/>
  <c r="BC813" i="202"/>
  <c r="BD813" i="202"/>
  <c r="BE813" i="202"/>
  <c r="BF813" i="202"/>
  <c r="BG813" i="202"/>
  <c r="BH813" i="202"/>
  <c r="BI813" i="202"/>
  <c r="BJ813" i="202"/>
  <c r="BK813" i="202"/>
  <c r="BL813" i="202"/>
  <c r="BM813" i="202"/>
  <c r="BN813" i="202"/>
  <c r="BO813" i="202"/>
  <c r="BP813" i="202"/>
  <c r="BQ813" i="202"/>
  <c r="BR813" i="202"/>
  <c r="BS813" i="202"/>
  <c r="A814" i="202"/>
  <c r="B814" i="202"/>
  <c r="C814" i="202"/>
  <c r="D814" i="202"/>
  <c r="E814" i="202"/>
  <c r="F814" i="202"/>
  <c r="G814" i="202"/>
  <c r="H814" i="202"/>
  <c r="I814" i="202"/>
  <c r="J814" i="202"/>
  <c r="K814" i="202"/>
  <c r="L814" i="202"/>
  <c r="M814" i="202"/>
  <c r="N814" i="202"/>
  <c r="O814" i="202"/>
  <c r="P814" i="202"/>
  <c r="Q814" i="202"/>
  <c r="R814" i="202"/>
  <c r="S814" i="202"/>
  <c r="T814" i="202"/>
  <c r="U814" i="202"/>
  <c r="V814" i="202"/>
  <c r="W814" i="202"/>
  <c r="AA814" i="202"/>
  <c r="AB814" i="202"/>
  <c r="AC814" i="202"/>
  <c r="AD814" i="202"/>
  <c r="AE814" i="202"/>
  <c r="AF814" i="202"/>
  <c r="AG814" i="202"/>
  <c r="AH814" i="202"/>
  <c r="AI814" i="202"/>
  <c r="AJ814" i="202"/>
  <c r="AK814" i="202"/>
  <c r="AL814" i="202"/>
  <c r="AM814" i="202"/>
  <c r="AN814" i="202"/>
  <c r="AO814" i="202"/>
  <c r="AP814" i="202"/>
  <c r="AQ814" i="202"/>
  <c r="AR814" i="202"/>
  <c r="AS814" i="202"/>
  <c r="AT814" i="202"/>
  <c r="AU814" i="202"/>
  <c r="AV814" i="202"/>
  <c r="AW814" i="202"/>
  <c r="AX814" i="202"/>
  <c r="AY814" i="202"/>
  <c r="AZ814" i="202"/>
  <c r="BA814" i="202"/>
  <c r="BB814" i="202"/>
  <c r="BC814" i="202"/>
  <c r="BD814" i="202"/>
  <c r="BE814" i="202"/>
  <c r="BF814" i="202"/>
  <c r="BG814" i="202"/>
  <c r="BH814" i="202"/>
  <c r="BI814" i="202"/>
  <c r="BJ814" i="202"/>
  <c r="BK814" i="202"/>
  <c r="BL814" i="202"/>
  <c r="BM814" i="202"/>
  <c r="BN814" i="202"/>
  <c r="BO814" i="202"/>
  <c r="BP814" i="202"/>
  <c r="BQ814" i="202"/>
  <c r="BR814" i="202"/>
  <c r="BS814" i="202"/>
  <c r="A815" i="202"/>
  <c r="B815" i="202"/>
  <c r="C815" i="202"/>
  <c r="D815" i="202"/>
  <c r="E815" i="202"/>
  <c r="F815" i="202"/>
  <c r="G815" i="202"/>
  <c r="H815" i="202"/>
  <c r="I815" i="202"/>
  <c r="J815" i="202"/>
  <c r="K815" i="202"/>
  <c r="L815" i="202"/>
  <c r="M815" i="202"/>
  <c r="N815" i="202"/>
  <c r="O815" i="202"/>
  <c r="P815" i="202"/>
  <c r="Q815" i="202"/>
  <c r="R815" i="202"/>
  <c r="S815" i="202"/>
  <c r="T815" i="202"/>
  <c r="U815" i="202"/>
  <c r="V815" i="202"/>
  <c r="W815" i="202"/>
  <c r="AA815" i="202"/>
  <c r="AB815" i="202"/>
  <c r="AC815" i="202"/>
  <c r="AD815" i="202"/>
  <c r="AE815" i="202"/>
  <c r="AF815" i="202"/>
  <c r="AG815" i="202"/>
  <c r="AH815" i="202"/>
  <c r="AI815" i="202"/>
  <c r="AJ815" i="202"/>
  <c r="AK815" i="202"/>
  <c r="AL815" i="202"/>
  <c r="AM815" i="202"/>
  <c r="AN815" i="202"/>
  <c r="AO815" i="202"/>
  <c r="AP815" i="202"/>
  <c r="AQ815" i="202"/>
  <c r="AR815" i="202"/>
  <c r="AS815" i="202"/>
  <c r="AT815" i="202"/>
  <c r="AU815" i="202"/>
  <c r="AV815" i="202"/>
  <c r="AW815" i="202"/>
  <c r="AX815" i="202"/>
  <c r="AY815" i="202"/>
  <c r="AZ815" i="202"/>
  <c r="BA815" i="202"/>
  <c r="BB815" i="202"/>
  <c r="BC815" i="202"/>
  <c r="BD815" i="202"/>
  <c r="BE815" i="202"/>
  <c r="BF815" i="202"/>
  <c r="BG815" i="202"/>
  <c r="BH815" i="202"/>
  <c r="BI815" i="202"/>
  <c r="BJ815" i="202"/>
  <c r="BK815" i="202"/>
  <c r="BL815" i="202"/>
  <c r="BM815" i="202"/>
  <c r="BN815" i="202"/>
  <c r="BO815" i="202"/>
  <c r="BP815" i="202"/>
  <c r="BQ815" i="202"/>
  <c r="BR815" i="202"/>
  <c r="BS815" i="202"/>
  <c r="A816" i="202"/>
  <c r="B816" i="202"/>
  <c r="C816" i="202"/>
  <c r="D816" i="202"/>
  <c r="E816" i="202"/>
  <c r="F816" i="202"/>
  <c r="G816" i="202"/>
  <c r="H816" i="202"/>
  <c r="I816" i="202"/>
  <c r="J816" i="202"/>
  <c r="K816" i="202"/>
  <c r="L816" i="202"/>
  <c r="M816" i="202"/>
  <c r="N816" i="202"/>
  <c r="O816" i="202"/>
  <c r="P816" i="202"/>
  <c r="Q816" i="202"/>
  <c r="R816" i="202"/>
  <c r="S816" i="202"/>
  <c r="T816" i="202"/>
  <c r="U816" i="202"/>
  <c r="V816" i="202"/>
  <c r="W816" i="202"/>
  <c r="AA816" i="202"/>
  <c r="AB816" i="202"/>
  <c r="AC816" i="202"/>
  <c r="AD816" i="202"/>
  <c r="AE816" i="202"/>
  <c r="AF816" i="202"/>
  <c r="AG816" i="202"/>
  <c r="AH816" i="202"/>
  <c r="AI816" i="202"/>
  <c r="AJ816" i="202"/>
  <c r="AK816" i="202"/>
  <c r="AL816" i="202"/>
  <c r="AM816" i="202"/>
  <c r="AN816" i="202"/>
  <c r="AO816" i="202"/>
  <c r="AP816" i="202"/>
  <c r="AQ816" i="202"/>
  <c r="AR816" i="202"/>
  <c r="AS816" i="202"/>
  <c r="AT816" i="202"/>
  <c r="AU816" i="202"/>
  <c r="AV816" i="202"/>
  <c r="AW816" i="202"/>
  <c r="AX816" i="202"/>
  <c r="AY816" i="202"/>
  <c r="AZ816" i="202"/>
  <c r="BA816" i="202"/>
  <c r="BB816" i="202"/>
  <c r="BC816" i="202"/>
  <c r="BD816" i="202"/>
  <c r="BE816" i="202"/>
  <c r="BF816" i="202"/>
  <c r="BG816" i="202"/>
  <c r="BH816" i="202"/>
  <c r="BI816" i="202"/>
  <c r="BJ816" i="202"/>
  <c r="BK816" i="202"/>
  <c r="BL816" i="202"/>
  <c r="BM816" i="202"/>
  <c r="BN816" i="202"/>
  <c r="BO816" i="202"/>
  <c r="BP816" i="202"/>
  <c r="BQ816" i="202"/>
  <c r="BR816" i="202"/>
  <c r="BS816" i="202"/>
  <c r="A817" i="202"/>
  <c r="B817" i="202"/>
  <c r="C817" i="202"/>
  <c r="D817" i="202"/>
  <c r="E817" i="202"/>
  <c r="F817" i="202"/>
  <c r="G817" i="202"/>
  <c r="H817" i="202"/>
  <c r="I817" i="202"/>
  <c r="J817" i="202"/>
  <c r="K817" i="202"/>
  <c r="L817" i="202"/>
  <c r="M817" i="202"/>
  <c r="N817" i="202"/>
  <c r="O817" i="202"/>
  <c r="P817" i="202"/>
  <c r="Q817" i="202"/>
  <c r="R817" i="202"/>
  <c r="S817" i="202"/>
  <c r="T817" i="202"/>
  <c r="U817" i="202"/>
  <c r="V817" i="202"/>
  <c r="W817" i="202"/>
  <c r="AA817" i="202"/>
  <c r="AB817" i="202"/>
  <c r="AC817" i="202"/>
  <c r="AD817" i="202"/>
  <c r="AE817" i="202"/>
  <c r="AF817" i="202"/>
  <c r="AG817" i="202"/>
  <c r="AH817" i="202"/>
  <c r="AI817" i="202"/>
  <c r="AJ817" i="202"/>
  <c r="AK817" i="202"/>
  <c r="AL817" i="202"/>
  <c r="AM817" i="202"/>
  <c r="AN817" i="202"/>
  <c r="AO817" i="202"/>
  <c r="AP817" i="202"/>
  <c r="AQ817" i="202"/>
  <c r="AR817" i="202"/>
  <c r="AS817" i="202"/>
  <c r="AT817" i="202"/>
  <c r="AU817" i="202"/>
  <c r="AV817" i="202"/>
  <c r="AW817" i="202"/>
  <c r="AX817" i="202"/>
  <c r="AY817" i="202"/>
  <c r="AZ817" i="202"/>
  <c r="BA817" i="202"/>
  <c r="BB817" i="202"/>
  <c r="BC817" i="202"/>
  <c r="BD817" i="202"/>
  <c r="BE817" i="202"/>
  <c r="BF817" i="202"/>
  <c r="BG817" i="202"/>
  <c r="BH817" i="202"/>
  <c r="BI817" i="202"/>
  <c r="BJ817" i="202"/>
  <c r="BK817" i="202"/>
  <c r="BL817" i="202"/>
  <c r="BM817" i="202"/>
  <c r="BN817" i="202"/>
  <c r="BO817" i="202"/>
  <c r="BP817" i="202"/>
  <c r="BQ817" i="202"/>
  <c r="BR817" i="202"/>
  <c r="BS817" i="202"/>
  <c r="A818" i="202"/>
  <c r="B818" i="202"/>
  <c r="C818" i="202"/>
  <c r="D818" i="202"/>
  <c r="E818" i="202"/>
  <c r="F818" i="202"/>
  <c r="G818" i="202"/>
  <c r="H818" i="202"/>
  <c r="I818" i="202"/>
  <c r="J818" i="202"/>
  <c r="K818" i="202"/>
  <c r="L818" i="202"/>
  <c r="M818" i="202"/>
  <c r="N818" i="202"/>
  <c r="O818" i="202"/>
  <c r="P818" i="202"/>
  <c r="Q818" i="202"/>
  <c r="R818" i="202"/>
  <c r="S818" i="202"/>
  <c r="T818" i="202"/>
  <c r="U818" i="202"/>
  <c r="V818" i="202"/>
  <c r="W818" i="202"/>
  <c r="AA818" i="202"/>
  <c r="AB818" i="202"/>
  <c r="AC818" i="202"/>
  <c r="AD818" i="202"/>
  <c r="AE818" i="202"/>
  <c r="AF818" i="202"/>
  <c r="AG818" i="202"/>
  <c r="AH818" i="202"/>
  <c r="AI818" i="202"/>
  <c r="AJ818" i="202"/>
  <c r="AK818" i="202"/>
  <c r="AL818" i="202"/>
  <c r="AM818" i="202"/>
  <c r="AN818" i="202"/>
  <c r="AO818" i="202"/>
  <c r="AP818" i="202"/>
  <c r="AQ818" i="202"/>
  <c r="AR818" i="202"/>
  <c r="AS818" i="202"/>
  <c r="AT818" i="202"/>
  <c r="AU818" i="202"/>
  <c r="AV818" i="202"/>
  <c r="AW818" i="202"/>
  <c r="AX818" i="202"/>
  <c r="AY818" i="202"/>
  <c r="AZ818" i="202"/>
  <c r="BA818" i="202"/>
  <c r="BB818" i="202"/>
  <c r="BC818" i="202"/>
  <c r="BD818" i="202"/>
  <c r="BE818" i="202"/>
  <c r="BF818" i="202"/>
  <c r="BG818" i="202"/>
  <c r="BH818" i="202"/>
  <c r="BI818" i="202"/>
  <c r="BJ818" i="202"/>
  <c r="BK818" i="202"/>
  <c r="BL818" i="202"/>
  <c r="BM818" i="202"/>
  <c r="BN818" i="202"/>
  <c r="BO818" i="202"/>
  <c r="BP818" i="202"/>
  <c r="BQ818" i="202"/>
  <c r="BR818" i="202"/>
  <c r="BS818" i="202"/>
  <c r="A819" i="202"/>
  <c r="B819" i="202"/>
  <c r="C819" i="202"/>
  <c r="D819" i="202"/>
  <c r="E819" i="202"/>
  <c r="F819" i="202"/>
  <c r="G819" i="202"/>
  <c r="H819" i="202"/>
  <c r="I819" i="202"/>
  <c r="J819" i="202"/>
  <c r="K819" i="202"/>
  <c r="L819" i="202"/>
  <c r="M819" i="202"/>
  <c r="N819" i="202"/>
  <c r="O819" i="202"/>
  <c r="P819" i="202"/>
  <c r="Q819" i="202"/>
  <c r="R819" i="202"/>
  <c r="S819" i="202"/>
  <c r="T819" i="202"/>
  <c r="U819" i="202"/>
  <c r="V819" i="202"/>
  <c r="W819" i="202"/>
  <c r="AA819" i="202"/>
  <c r="AB819" i="202"/>
  <c r="AC819" i="202"/>
  <c r="AD819" i="202"/>
  <c r="AE819" i="202"/>
  <c r="AF819" i="202"/>
  <c r="AG819" i="202"/>
  <c r="AH819" i="202"/>
  <c r="AI819" i="202"/>
  <c r="AJ819" i="202"/>
  <c r="AK819" i="202"/>
  <c r="AL819" i="202"/>
  <c r="AM819" i="202"/>
  <c r="AN819" i="202"/>
  <c r="AO819" i="202"/>
  <c r="AP819" i="202"/>
  <c r="AQ819" i="202"/>
  <c r="AR819" i="202"/>
  <c r="AS819" i="202"/>
  <c r="AT819" i="202"/>
  <c r="AU819" i="202"/>
  <c r="AV819" i="202"/>
  <c r="AW819" i="202"/>
  <c r="AX819" i="202"/>
  <c r="AY819" i="202"/>
  <c r="AZ819" i="202"/>
  <c r="BA819" i="202"/>
  <c r="BB819" i="202"/>
  <c r="BC819" i="202"/>
  <c r="BD819" i="202"/>
  <c r="BE819" i="202"/>
  <c r="BF819" i="202"/>
  <c r="BG819" i="202"/>
  <c r="BH819" i="202"/>
  <c r="BI819" i="202"/>
  <c r="BJ819" i="202"/>
  <c r="BK819" i="202"/>
  <c r="BL819" i="202"/>
  <c r="BM819" i="202"/>
  <c r="BN819" i="202"/>
  <c r="BO819" i="202"/>
  <c r="BP819" i="202"/>
  <c r="BQ819" i="202"/>
  <c r="BR819" i="202"/>
  <c r="BS819" i="202"/>
  <c r="A820" i="202"/>
  <c r="B820" i="202"/>
  <c r="C820" i="202"/>
  <c r="D820" i="202"/>
  <c r="E820" i="202"/>
  <c r="F820" i="202"/>
  <c r="G820" i="202"/>
  <c r="H820" i="202"/>
  <c r="I820" i="202"/>
  <c r="J820" i="202"/>
  <c r="K820" i="202"/>
  <c r="L820" i="202"/>
  <c r="M820" i="202"/>
  <c r="N820" i="202"/>
  <c r="O820" i="202"/>
  <c r="P820" i="202"/>
  <c r="Q820" i="202"/>
  <c r="R820" i="202"/>
  <c r="S820" i="202"/>
  <c r="T820" i="202"/>
  <c r="U820" i="202"/>
  <c r="V820" i="202"/>
  <c r="W820" i="202"/>
  <c r="AA820" i="202"/>
  <c r="AB820" i="202"/>
  <c r="AC820" i="202"/>
  <c r="AD820" i="202"/>
  <c r="AE820" i="202"/>
  <c r="AF820" i="202"/>
  <c r="AG820" i="202"/>
  <c r="AH820" i="202"/>
  <c r="AI820" i="202"/>
  <c r="AJ820" i="202"/>
  <c r="AK820" i="202"/>
  <c r="AL820" i="202"/>
  <c r="AM820" i="202"/>
  <c r="AN820" i="202"/>
  <c r="AO820" i="202"/>
  <c r="AP820" i="202"/>
  <c r="AQ820" i="202"/>
  <c r="AR820" i="202"/>
  <c r="AS820" i="202"/>
  <c r="AT820" i="202"/>
  <c r="AU820" i="202"/>
  <c r="AV820" i="202"/>
  <c r="AW820" i="202"/>
  <c r="AX820" i="202"/>
  <c r="AY820" i="202"/>
  <c r="AZ820" i="202"/>
  <c r="BA820" i="202"/>
  <c r="BB820" i="202"/>
  <c r="BC820" i="202"/>
  <c r="BD820" i="202"/>
  <c r="BE820" i="202"/>
  <c r="BF820" i="202"/>
  <c r="BG820" i="202"/>
  <c r="BH820" i="202"/>
  <c r="BI820" i="202"/>
  <c r="BJ820" i="202"/>
  <c r="BK820" i="202"/>
  <c r="BL820" i="202"/>
  <c r="BM820" i="202"/>
  <c r="BN820" i="202"/>
  <c r="BO820" i="202"/>
  <c r="BP820" i="202"/>
  <c r="BQ820" i="202"/>
  <c r="BR820" i="202"/>
  <c r="BS820" i="202"/>
  <c r="A821" i="202"/>
  <c r="B821" i="202"/>
  <c r="C821" i="202"/>
  <c r="D821" i="202"/>
  <c r="E821" i="202"/>
  <c r="F821" i="202"/>
  <c r="G821" i="202"/>
  <c r="H821" i="202"/>
  <c r="I821" i="202"/>
  <c r="J821" i="202"/>
  <c r="K821" i="202"/>
  <c r="L821" i="202"/>
  <c r="M821" i="202"/>
  <c r="N821" i="202"/>
  <c r="O821" i="202"/>
  <c r="P821" i="202"/>
  <c r="Q821" i="202"/>
  <c r="R821" i="202"/>
  <c r="S821" i="202"/>
  <c r="T821" i="202"/>
  <c r="U821" i="202"/>
  <c r="V821" i="202"/>
  <c r="W821" i="202"/>
  <c r="AA821" i="202"/>
  <c r="AB821" i="202"/>
  <c r="AC821" i="202"/>
  <c r="AD821" i="202"/>
  <c r="AE821" i="202"/>
  <c r="AF821" i="202"/>
  <c r="AG821" i="202"/>
  <c r="AH821" i="202"/>
  <c r="AI821" i="202"/>
  <c r="AJ821" i="202"/>
  <c r="AK821" i="202"/>
  <c r="AL821" i="202"/>
  <c r="AM821" i="202"/>
  <c r="AN821" i="202"/>
  <c r="AO821" i="202"/>
  <c r="AP821" i="202"/>
  <c r="AQ821" i="202"/>
  <c r="AR821" i="202"/>
  <c r="AS821" i="202"/>
  <c r="AT821" i="202"/>
  <c r="AU821" i="202"/>
  <c r="AV821" i="202"/>
  <c r="AW821" i="202"/>
  <c r="AX821" i="202"/>
  <c r="AY821" i="202"/>
  <c r="AZ821" i="202"/>
  <c r="BA821" i="202"/>
  <c r="BB821" i="202"/>
  <c r="BC821" i="202"/>
  <c r="BD821" i="202"/>
  <c r="BE821" i="202"/>
  <c r="BF821" i="202"/>
  <c r="BG821" i="202"/>
  <c r="BH821" i="202"/>
  <c r="BI821" i="202"/>
  <c r="BJ821" i="202"/>
  <c r="BK821" i="202"/>
  <c r="BL821" i="202"/>
  <c r="BM821" i="202"/>
  <c r="BN821" i="202"/>
  <c r="BO821" i="202"/>
  <c r="BP821" i="202"/>
  <c r="BQ821" i="202"/>
  <c r="BR821" i="202"/>
  <c r="BS821" i="202"/>
  <c r="A822" i="202"/>
  <c r="B822" i="202"/>
  <c r="C822" i="202"/>
  <c r="D822" i="202"/>
  <c r="E822" i="202"/>
  <c r="F822" i="202"/>
  <c r="G822" i="202"/>
  <c r="H822" i="202"/>
  <c r="I822" i="202"/>
  <c r="J822" i="202"/>
  <c r="K822" i="202"/>
  <c r="L822" i="202"/>
  <c r="M822" i="202"/>
  <c r="N822" i="202"/>
  <c r="O822" i="202"/>
  <c r="P822" i="202"/>
  <c r="Q822" i="202"/>
  <c r="R822" i="202"/>
  <c r="S822" i="202"/>
  <c r="T822" i="202"/>
  <c r="U822" i="202"/>
  <c r="V822" i="202"/>
  <c r="W822" i="202"/>
  <c r="AA822" i="202"/>
  <c r="AB822" i="202"/>
  <c r="AC822" i="202"/>
  <c r="AD822" i="202"/>
  <c r="AE822" i="202"/>
  <c r="AF822" i="202"/>
  <c r="AG822" i="202"/>
  <c r="AH822" i="202"/>
  <c r="AI822" i="202"/>
  <c r="AJ822" i="202"/>
  <c r="AK822" i="202"/>
  <c r="AL822" i="202"/>
  <c r="AM822" i="202"/>
  <c r="AN822" i="202"/>
  <c r="AO822" i="202"/>
  <c r="AP822" i="202"/>
  <c r="AQ822" i="202"/>
  <c r="AR822" i="202"/>
  <c r="AS822" i="202"/>
  <c r="AT822" i="202"/>
  <c r="AU822" i="202"/>
  <c r="AV822" i="202"/>
  <c r="AW822" i="202"/>
  <c r="AX822" i="202"/>
  <c r="AY822" i="202"/>
  <c r="AZ822" i="202"/>
  <c r="BA822" i="202"/>
  <c r="BB822" i="202"/>
  <c r="BC822" i="202"/>
  <c r="BD822" i="202"/>
  <c r="BE822" i="202"/>
  <c r="BF822" i="202"/>
  <c r="BG822" i="202"/>
  <c r="BH822" i="202"/>
  <c r="BI822" i="202"/>
  <c r="BJ822" i="202"/>
  <c r="BK822" i="202"/>
  <c r="BL822" i="202"/>
  <c r="BM822" i="202"/>
  <c r="BN822" i="202"/>
  <c r="BO822" i="202"/>
  <c r="BP822" i="202"/>
  <c r="BQ822" i="202"/>
  <c r="BR822" i="202"/>
  <c r="BS822" i="202"/>
  <c r="A823" i="202"/>
  <c r="B823" i="202"/>
  <c r="C823" i="202"/>
  <c r="D823" i="202"/>
  <c r="E823" i="202"/>
  <c r="F823" i="202"/>
  <c r="G823" i="202"/>
  <c r="H823" i="202"/>
  <c r="I823" i="202"/>
  <c r="J823" i="202"/>
  <c r="K823" i="202"/>
  <c r="L823" i="202"/>
  <c r="M823" i="202"/>
  <c r="N823" i="202"/>
  <c r="O823" i="202"/>
  <c r="P823" i="202"/>
  <c r="Q823" i="202"/>
  <c r="R823" i="202"/>
  <c r="S823" i="202"/>
  <c r="T823" i="202"/>
  <c r="U823" i="202"/>
  <c r="V823" i="202"/>
  <c r="W823" i="202"/>
  <c r="AA823" i="202"/>
  <c r="AB823" i="202"/>
  <c r="AC823" i="202"/>
  <c r="AD823" i="202"/>
  <c r="AE823" i="202"/>
  <c r="AF823" i="202"/>
  <c r="AG823" i="202"/>
  <c r="AH823" i="202"/>
  <c r="AI823" i="202"/>
  <c r="AJ823" i="202"/>
  <c r="AK823" i="202"/>
  <c r="AL823" i="202"/>
  <c r="AM823" i="202"/>
  <c r="AN823" i="202"/>
  <c r="AO823" i="202"/>
  <c r="AP823" i="202"/>
  <c r="AQ823" i="202"/>
  <c r="AR823" i="202"/>
  <c r="AS823" i="202"/>
  <c r="AT823" i="202"/>
  <c r="AU823" i="202"/>
  <c r="AV823" i="202"/>
  <c r="AW823" i="202"/>
  <c r="AX823" i="202"/>
  <c r="AY823" i="202"/>
  <c r="AZ823" i="202"/>
  <c r="BA823" i="202"/>
  <c r="BB823" i="202"/>
  <c r="BC823" i="202"/>
  <c r="BD823" i="202"/>
  <c r="BE823" i="202"/>
  <c r="BF823" i="202"/>
  <c r="BG823" i="202"/>
  <c r="BH823" i="202"/>
  <c r="BI823" i="202"/>
  <c r="BJ823" i="202"/>
  <c r="BK823" i="202"/>
  <c r="BL823" i="202"/>
  <c r="BM823" i="202"/>
  <c r="BN823" i="202"/>
  <c r="BO823" i="202"/>
  <c r="BP823" i="202"/>
  <c r="BQ823" i="202"/>
  <c r="BR823" i="202"/>
  <c r="BS823" i="202"/>
  <c r="A824" i="202"/>
  <c r="B824" i="202"/>
  <c r="C824" i="202"/>
  <c r="D824" i="202"/>
  <c r="E824" i="202"/>
  <c r="F824" i="202"/>
  <c r="G824" i="202"/>
  <c r="H824" i="202"/>
  <c r="I824" i="202"/>
  <c r="J824" i="202"/>
  <c r="K824" i="202"/>
  <c r="L824" i="202"/>
  <c r="M824" i="202"/>
  <c r="N824" i="202"/>
  <c r="O824" i="202"/>
  <c r="P824" i="202"/>
  <c r="Q824" i="202"/>
  <c r="R824" i="202"/>
  <c r="S824" i="202"/>
  <c r="T824" i="202"/>
  <c r="U824" i="202"/>
  <c r="V824" i="202"/>
  <c r="W824" i="202"/>
  <c r="AA824" i="202"/>
  <c r="AB824" i="202"/>
  <c r="AC824" i="202"/>
  <c r="AD824" i="202"/>
  <c r="AE824" i="202"/>
  <c r="AF824" i="202"/>
  <c r="AG824" i="202"/>
  <c r="AH824" i="202"/>
  <c r="AI824" i="202"/>
  <c r="AJ824" i="202"/>
  <c r="AK824" i="202"/>
  <c r="AL824" i="202"/>
  <c r="AM824" i="202"/>
  <c r="AN824" i="202"/>
  <c r="AO824" i="202"/>
  <c r="AP824" i="202"/>
  <c r="AQ824" i="202"/>
  <c r="AR824" i="202"/>
  <c r="AS824" i="202"/>
  <c r="AT824" i="202"/>
  <c r="AU824" i="202"/>
  <c r="AV824" i="202"/>
  <c r="AW824" i="202"/>
  <c r="AX824" i="202"/>
  <c r="AY824" i="202"/>
  <c r="AZ824" i="202"/>
  <c r="BA824" i="202"/>
  <c r="BB824" i="202"/>
  <c r="BC824" i="202"/>
  <c r="BD824" i="202"/>
  <c r="BE824" i="202"/>
  <c r="BF824" i="202"/>
  <c r="BG824" i="202"/>
  <c r="BH824" i="202"/>
  <c r="BI824" i="202"/>
  <c r="BJ824" i="202"/>
  <c r="BK824" i="202"/>
  <c r="BL824" i="202"/>
  <c r="BM824" i="202"/>
  <c r="BN824" i="202"/>
  <c r="BO824" i="202"/>
  <c r="BP824" i="202"/>
  <c r="BQ824" i="202"/>
  <c r="BR824" i="202"/>
  <c r="BS824" i="202"/>
  <c r="A825" i="202"/>
  <c r="B825" i="202"/>
  <c r="C825" i="202"/>
  <c r="D825" i="202"/>
  <c r="E825" i="202"/>
  <c r="F825" i="202"/>
  <c r="G825" i="202"/>
  <c r="H825" i="202"/>
  <c r="I825" i="202"/>
  <c r="J825" i="202"/>
  <c r="K825" i="202"/>
  <c r="L825" i="202"/>
  <c r="M825" i="202"/>
  <c r="N825" i="202"/>
  <c r="O825" i="202"/>
  <c r="P825" i="202"/>
  <c r="Q825" i="202"/>
  <c r="R825" i="202"/>
  <c r="S825" i="202"/>
  <c r="T825" i="202"/>
  <c r="U825" i="202"/>
  <c r="V825" i="202"/>
  <c r="W825" i="202"/>
  <c r="AA825" i="202"/>
  <c r="AB825" i="202"/>
  <c r="AC825" i="202"/>
  <c r="AD825" i="202"/>
  <c r="AE825" i="202"/>
  <c r="AF825" i="202"/>
  <c r="AG825" i="202"/>
  <c r="AH825" i="202"/>
  <c r="AI825" i="202"/>
  <c r="AJ825" i="202"/>
  <c r="AK825" i="202"/>
  <c r="AL825" i="202"/>
  <c r="AM825" i="202"/>
  <c r="AN825" i="202"/>
  <c r="AO825" i="202"/>
  <c r="AP825" i="202"/>
  <c r="AQ825" i="202"/>
  <c r="AR825" i="202"/>
  <c r="AS825" i="202"/>
  <c r="AT825" i="202"/>
  <c r="AU825" i="202"/>
  <c r="AV825" i="202"/>
  <c r="AW825" i="202"/>
  <c r="AX825" i="202"/>
  <c r="AY825" i="202"/>
  <c r="AZ825" i="202"/>
  <c r="BA825" i="202"/>
  <c r="BB825" i="202"/>
  <c r="BC825" i="202"/>
  <c r="BD825" i="202"/>
  <c r="BE825" i="202"/>
  <c r="BF825" i="202"/>
  <c r="BG825" i="202"/>
  <c r="BH825" i="202"/>
  <c r="BI825" i="202"/>
  <c r="BJ825" i="202"/>
  <c r="BK825" i="202"/>
  <c r="BL825" i="202"/>
  <c r="BM825" i="202"/>
  <c r="BN825" i="202"/>
  <c r="BO825" i="202"/>
  <c r="BP825" i="202"/>
  <c r="BQ825" i="202"/>
  <c r="BR825" i="202"/>
  <c r="BS825" i="202"/>
  <c r="A826" i="202"/>
  <c r="B826" i="202"/>
  <c r="C826" i="202"/>
  <c r="D826" i="202"/>
  <c r="E826" i="202"/>
  <c r="F826" i="202"/>
  <c r="G826" i="202"/>
  <c r="H826" i="202"/>
  <c r="I826" i="202"/>
  <c r="J826" i="202"/>
  <c r="K826" i="202"/>
  <c r="L826" i="202"/>
  <c r="M826" i="202"/>
  <c r="N826" i="202"/>
  <c r="O826" i="202"/>
  <c r="P826" i="202"/>
  <c r="Q826" i="202"/>
  <c r="R826" i="202"/>
  <c r="S826" i="202"/>
  <c r="T826" i="202"/>
  <c r="U826" i="202"/>
  <c r="V826" i="202"/>
  <c r="W826" i="202"/>
  <c r="AA826" i="202"/>
  <c r="AB826" i="202"/>
  <c r="AC826" i="202"/>
  <c r="AD826" i="202"/>
  <c r="AE826" i="202"/>
  <c r="AF826" i="202"/>
  <c r="AG826" i="202"/>
  <c r="AH826" i="202"/>
  <c r="AI826" i="202"/>
  <c r="AJ826" i="202"/>
  <c r="AK826" i="202"/>
  <c r="AL826" i="202"/>
  <c r="AM826" i="202"/>
  <c r="AN826" i="202"/>
  <c r="AO826" i="202"/>
  <c r="AP826" i="202"/>
  <c r="AQ826" i="202"/>
  <c r="AR826" i="202"/>
  <c r="AS826" i="202"/>
  <c r="AT826" i="202"/>
  <c r="AU826" i="202"/>
  <c r="AV826" i="202"/>
  <c r="AW826" i="202"/>
  <c r="AX826" i="202"/>
  <c r="AY826" i="202"/>
  <c r="AZ826" i="202"/>
  <c r="BA826" i="202"/>
  <c r="BB826" i="202"/>
  <c r="BC826" i="202"/>
  <c r="BD826" i="202"/>
  <c r="BE826" i="202"/>
  <c r="BF826" i="202"/>
  <c r="BG826" i="202"/>
  <c r="BH826" i="202"/>
  <c r="BI826" i="202"/>
  <c r="BJ826" i="202"/>
  <c r="BK826" i="202"/>
  <c r="BL826" i="202"/>
  <c r="BM826" i="202"/>
  <c r="BN826" i="202"/>
  <c r="BO826" i="202"/>
  <c r="BP826" i="202"/>
  <c r="BQ826" i="202"/>
  <c r="BR826" i="202"/>
  <c r="BS826" i="202"/>
  <c r="A827" i="202"/>
  <c r="B827" i="202"/>
  <c r="C827" i="202"/>
  <c r="D827" i="202"/>
  <c r="E827" i="202"/>
  <c r="F827" i="202"/>
  <c r="G827" i="202"/>
  <c r="H827" i="202"/>
  <c r="I827" i="202"/>
  <c r="J827" i="202"/>
  <c r="K827" i="202"/>
  <c r="L827" i="202"/>
  <c r="M827" i="202"/>
  <c r="N827" i="202"/>
  <c r="O827" i="202"/>
  <c r="P827" i="202"/>
  <c r="Q827" i="202"/>
  <c r="R827" i="202"/>
  <c r="S827" i="202"/>
  <c r="T827" i="202"/>
  <c r="U827" i="202"/>
  <c r="V827" i="202"/>
  <c r="W827" i="202"/>
  <c r="AA827" i="202"/>
  <c r="AB827" i="202"/>
  <c r="AC827" i="202"/>
  <c r="AD827" i="202"/>
  <c r="AE827" i="202"/>
  <c r="AF827" i="202"/>
  <c r="AG827" i="202"/>
  <c r="AH827" i="202"/>
  <c r="AI827" i="202"/>
  <c r="AJ827" i="202"/>
  <c r="AK827" i="202"/>
  <c r="AL827" i="202"/>
  <c r="AM827" i="202"/>
  <c r="AN827" i="202"/>
  <c r="AO827" i="202"/>
  <c r="AP827" i="202"/>
  <c r="AQ827" i="202"/>
  <c r="AR827" i="202"/>
  <c r="AS827" i="202"/>
  <c r="AT827" i="202"/>
  <c r="AU827" i="202"/>
  <c r="AV827" i="202"/>
  <c r="AW827" i="202"/>
  <c r="AX827" i="202"/>
  <c r="AY827" i="202"/>
  <c r="AZ827" i="202"/>
  <c r="BA827" i="202"/>
  <c r="BB827" i="202"/>
  <c r="BC827" i="202"/>
  <c r="BD827" i="202"/>
  <c r="BE827" i="202"/>
  <c r="BF827" i="202"/>
  <c r="BG827" i="202"/>
  <c r="BH827" i="202"/>
  <c r="BI827" i="202"/>
  <c r="BJ827" i="202"/>
  <c r="BK827" i="202"/>
  <c r="BL827" i="202"/>
  <c r="BM827" i="202"/>
  <c r="BN827" i="202"/>
  <c r="BO827" i="202"/>
  <c r="BP827" i="202"/>
  <c r="BQ827" i="202"/>
  <c r="BR827" i="202"/>
  <c r="BS827" i="202"/>
  <c r="A828" i="202"/>
  <c r="B828" i="202"/>
  <c r="C828" i="202"/>
  <c r="D828" i="202"/>
  <c r="E828" i="202"/>
  <c r="F828" i="202"/>
  <c r="G828" i="202"/>
  <c r="H828" i="202"/>
  <c r="I828" i="202"/>
  <c r="J828" i="202"/>
  <c r="K828" i="202"/>
  <c r="L828" i="202"/>
  <c r="M828" i="202"/>
  <c r="N828" i="202"/>
  <c r="O828" i="202"/>
  <c r="P828" i="202"/>
  <c r="Q828" i="202"/>
  <c r="R828" i="202"/>
  <c r="S828" i="202"/>
  <c r="T828" i="202"/>
  <c r="U828" i="202"/>
  <c r="V828" i="202"/>
  <c r="W828" i="202"/>
  <c r="AA828" i="202"/>
  <c r="AB828" i="202"/>
  <c r="AC828" i="202"/>
  <c r="AD828" i="202"/>
  <c r="AE828" i="202"/>
  <c r="AF828" i="202"/>
  <c r="AG828" i="202"/>
  <c r="AH828" i="202"/>
  <c r="AI828" i="202"/>
  <c r="AJ828" i="202"/>
  <c r="AK828" i="202"/>
  <c r="AL828" i="202"/>
  <c r="AM828" i="202"/>
  <c r="AN828" i="202"/>
  <c r="AO828" i="202"/>
  <c r="AP828" i="202"/>
  <c r="AQ828" i="202"/>
  <c r="AR828" i="202"/>
  <c r="AS828" i="202"/>
  <c r="AT828" i="202"/>
  <c r="AU828" i="202"/>
  <c r="AV828" i="202"/>
  <c r="AW828" i="202"/>
  <c r="AX828" i="202"/>
  <c r="AY828" i="202"/>
  <c r="AZ828" i="202"/>
  <c r="BA828" i="202"/>
  <c r="BB828" i="202"/>
  <c r="BC828" i="202"/>
  <c r="BD828" i="202"/>
  <c r="BE828" i="202"/>
  <c r="BF828" i="202"/>
  <c r="BG828" i="202"/>
  <c r="BH828" i="202"/>
  <c r="BI828" i="202"/>
  <c r="BJ828" i="202"/>
  <c r="BK828" i="202"/>
  <c r="BL828" i="202"/>
  <c r="BM828" i="202"/>
  <c r="BN828" i="202"/>
  <c r="BO828" i="202"/>
  <c r="BP828" i="202"/>
  <c r="BQ828" i="202"/>
  <c r="BR828" i="202"/>
  <c r="BS828" i="202"/>
  <c r="A829" i="202"/>
  <c r="B829" i="202"/>
  <c r="C829" i="202"/>
  <c r="D829" i="202"/>
  <c r="E829" i="202"/>
  <c r="F829" i="202"/>
  <c r="G829" i="202"/>
  <c r="H829" i="202"/>
  <c r="I829" i="202"/>
  <c r="J829" i="202"/>
  <c r="K829" i="202"/>
  <c r="L829" i="202"/>
  <c r="M829" i="202"/>
  <c r="N829" i="202"/>
  <c r="O829" i="202"/>
  <c r="P829" i="202"/>
  <c r="Q829" i="202"/>
  <c r="R829" i="202"/>
  <c r="S829" i="202"/>
  <c r="T829" i="202"/>
  <c r="U829" i="202"/>
  <c r="V829" i="202"/>
  <c r="W829" i="202"/>
  <c r="AA829" i="202"/>
  <c r="AB829" i="202"/>
  <c r="AC829" i="202"/>
  <c r="AD829" i="202"/>
  <c r="AE829" i="202"/>
  <c r="AF829" i="202"/>
  <c r="AG829" i="202"/>
  <c r="AH829" i="202"/>
  <c r="AI829" i="202"/>
  <c r="AJ829" i="202"/>
  <c r="AK829" i="202"/>
  <c r="AL829" i="202"/>
  <c r="AM829" i="202"/>
  <c r="AN829" i="202"/>
  <c r="AO829" i="202"/>
  <c r="AP829" i="202"/>
  <c r="AQ829" i="202"/>
  <c r="AR829" i="202"/>
  <c r="AS829" i="202"/>
  <c r="AT829" i="202"/>
  <c r="AU829" i="202"/>
  <c r="AV829" i="202"/>
  <c r="AW829" i="202"/>
  <c r="AX829" i="202"/>
  <c r="AY829" i="202"/>
  <c r="AZ829" i="202"/>
  <c r="BA829" i="202"/>
  <c r="BB829" i="202"/>
  <c r="BC829" i="202"/>
  <c r="BD829" i="202"/>
  <c r="BE829" i="202"/>
  <c r="BF829" i="202"/>
  <c r="BG829" i="202"/>
  <c r="BH829" i="202"/>
  <c r="BI829" i="202"/>
  <c r="BJ829" i="202"/>
  <c r="BK829" i="202"/>
  <c r="BL829" i="202"/>
  <c r="BM829" i="202"/>
  <c r="BN829" i="202"/>
  <c r="BO829" i="202"/>
  <c r="BP829" i="202"/>
  <c r="BQ829" i="202"/>
  <c r="BR829" i="202"/>
  <c r="BS829" i="202"/>
  <c r="A830" i="202"/>
  <c r="B830" i="202"/>
  <c r="C830" i="202"/>
  <c r="D830" i="202"/>
  <c r="E830" i="202"/>
  <c r="F830" i="202"/>
  <c r="G830" i="202"/>
  <c r="H830" i="202"/>
  <c r="I830" i="202"/>
  <c r="J830" i="202"/>
  <c r="K830" i="202"/>
  <c r="L830" i="202"/>
  <c r="M830" i="202"/>
  <c r="N830" i="202"/>
  <c r="O830" i="202"/>
  <c r="P830" i="202"/>
  <c r="Q830" i="202"/>
  <c r="R830" i="202"/>
  <c r="S830" i="202"/>
  <c r="T830" i="202"/>
  <c r="U830" i="202"/>
  <c r="V830" i="202"/>
  <c r="W830" i="202"/>
  <c r="AA830" i="202"/>
  <c r="AB830" i="202"/>
  <c r="AC830" i="202"/>
  <c r="AD830" i="202"/>
  <c r="AE830" i="202"/>
  <c r="AF830" i="202"/>
  <c r="AG830" i="202"/>
  <c r="AH830" i="202"/>
  <c r="AI830" i="202"/>
  <c r="AJ830" i="202"/>
  <c r="AK830" i="202"/>
  <c r="AL830" i="202"/>
  <c r="AM830" i="202"/>
  <c r="AN830" i="202"/>
  <c r="AO830" i="202"/>
  <c r="AP830" i="202"/>
  <c r="AQ830" i="202"/>
  <c r="AR830" i="202"/>
  <c r="AS830" i="202"/>
  <c r="AT830" i="202"/>
  <c r="AU830" i="202"/>
  <c r="AV830" i="202"/>
  <c r="AW830" i="202"/>
  <c r="AX830" i="202"/>
  <c r="AY830" i="202"/>
  <c r="AZ830" i="202"/>
  <c r="BA830" i="202"/>
  <c r="BB830" i="202"/>
  <c r="BC830" i="202"/>
  <c r="BD830" i="202"/>
  <c r="BE830" i="202"/>
  <c r="BF830" i="202"/>
  <c r="BG830" i="202"/>
  <c r="BH830" i="202"/>
  <c r="BI830" i="202"/>
  <c r="BJ830" i="202"/>
  <c r="BK830" i="202"/>
  <c r="BL830" i="202"/>
  <c r="BM830" i="202"/>
  <c r="BN830" i="202"/>
  <c r="BO830" i="202"/>
  <c r="BP830" i="202"/>
  <c r="BQ830" i="202"/>
  <c r="BR830" i="202"/>
  <c r="BS830" i="202"/>
  <c r="A831" i="202"/>
  <c r="B831" i="202"/>
  <c r="C831" i="202"/>
  <c r="D831" i="202"/>
  <c r="E831" i="202"/>
  <c r="F831" i="202"/>
  <c r="G831" i="202"/>
  <c r="H831" i="202"/>
  <c r="I831" i="202"/>
  <c r="J831" i="202"/>
  <c r="K831" i="202"/>
  <c r="L831" i="202"/>
  <c r="M831" i="202"/>
  <c r="N831" i="202"/>
  <c r="O831" i="202"/>
  <c r="P831" i="202"/>
  <c r="Q831" i="202"/>
  <c r="R831" i="202"/>
  <c r="S831" i="202"/>
  <c r="T831" i="202"/>
  <c r="U831" i="202"/>
  <c r="V831" i="202"/>
  <c r="W831" i="202"/>
  <c r="AA831" i="202"/>
  <c r="AB831" i="202"/>
  <c r="AC831" i="202"/>
  <c r="AD831" i="202"/>
  <c r="AE831" i="202"/>
  <c r="AF831" i="202"/>
  <c r="AG831" i="202"/>
  <c r="AH831" i="202"/>
  <c r="AI831" i="202"/>
  <c r="AJ831" i="202"/>
  <c r="AK831" i="202"/>
  <c r="AL831" i="202"/>
  <c r="AM831" i="202"/>
  <c r="AN831" i="202"/>
  <c r="AO831" i="202"/>
  <c r="AP831" i="202"/>
  <c r="AQ831" i="202"/>
  <c r="AR831" i="202"/>
  <c r="AS831" i="202"/>
  <c r="AT831" i="202"/>
  <c r="AU831" i="202"/>
  <c r="AV831" i="202"/>
  <c r="AW831" i="202"/>
  <c r="AX831" i="202"/>
  <c r="AY831" i="202"/>
  <c r="AZ831" i="202"/>
  <c r="BA831" i="202"/>
  <c r="BB831" i="202"/>
  <c r="BC831" i="202"/>
  <c r="BD831" i="202"/>
  <c r="BE831" i="202"/>
  <c r="BF831" i="202"/>
  <c r="BG831" i="202"/>
  <c r="BH831" i="202"/>
  <c r="BI831" i="202"/>
  <c r="BJ831" i="202"/>
  <c r="BK831" i="202"/>
  <c r="BL831" i="202"/>
  <c r="BM831" i="202"/>
  <c r="BN831" i="202"/>
  <c r="BO831" i="202"/>
  <c r="BP831" i="202"/>
  <c r="BQ831" i="202"/>
  <c r="BR831" i="202"/>
  <c r="BS831" i="202"/>
  <c r="A832" i="202"/>
  <c r="B832" i="202"/>
  <c r="C832" i="202"/>
  <c r="D832" i="202"/>
  <c r="E832" i="202"/>
  <c r="F832" i="202"/>
  <c r="G832" i="202"/>
  <c r="H832" i="202"/>
  <c r="I832" i="202"/>
  <c r="J832" i="202"/>
  <c r="K832" i="202"/>
  <c r="L832" i="202"/>
  <c r="M832" i="202"/>
  <c r="N832" i="202"/>
  <c r="O832" i="202"/>
  <c r="P832" i="202"/>
  <c r="Q832" i="202"/>
  <c r="R832" i="202"/>
  <c r="S832" i="202"/>
  <c r="T832" i="202"/>
  <c r="U832" i="202"/>
  <c r="V832" i="202"/>
  <c r="W832" i="202"/>
  <c r="AA832" i="202"/>
  <c r="AB832" i="202"/>
  <c r="AC832" i="202"/>
  <c r="AD832" i="202"/>
  <c r="AE832" i="202"/>
  <c r="AF832" i="202"/>
  <c r="AG832" i="202"/>
  <c r="AH832" i="202"/>
  <c r="AI832" i="202"/>
  <c r="AJ832" i="202"/>
  <c r="AK832" i="202"/>
  <c r="AL832" i="202"/>
  <c r="AM832" i="202"/>
  <c r="AN832" i="202"/>
  <c r="AO832" i="202"/>
  <c r="AP832" i="202"/>
  <c r="AQ832" i="202"/>
  <c r="AR832" i="202"/>
  <c r="AS832" i="202"/>
  <c r="AT832" i="202"/>
  <c r="AU832" i="202"/>
  <c r="AV832" i="202"/>
  <c r="AW832" i="202"/>
  <c r="AX832" i="202"/>
  <c r="AY832" i="202"/>
  <c r="AZ832" i="202"/>
  <c r="BA832" i="202"/>
  <c r="BB832" i="202"/>
  <c r="BC832" i="202"/>
  <c r="BD832" i="202"/>
  <c r="BE832" i="202"/>
  <c r="BF832" i="202"/>
  <c r="BG832" i="202"/>
  <c r="BH832" i="202"/>
  <c r="BI832" i="202"/>
  <c r="BJ832" i="202"/>
  <c r="BK832" i="202"/>
  <c r="BL832" i="202"/>
  <c r="BM832" i="202"/>
  <c r="BN832" i="202"/>
  <c r="BO832" i="202"/>
  <c r="BP832" i="202"/>
  <c r="BQ832" i="202"/>
  <c r="BR832" i="202"/>
  <c r="BS832" i="202"/>
  <c r="A833" i="202"/>
  <c r="B833" i="202"/>
  <c r="C833" i="202"/>
  <c r="D833" i="202"/>
  <c r="E833" i="202"/>
  <c r="F833" i="202"/>
  <c r="G833" i="202"/>
  <c r="H833" i="202"/>
  <c r="I833" i="202"/>
  <c r="J833" i="202"/>
  <c r="K833" i="202"/>
  <c r="L833" i="202"/>
  <c r="M833" i="202"/>
  <c r="N833" i="202"/>
  <c r="O833" i="202"/>
  <c r="P833" i="202"/>
  <c r="Q833" i="202"/>
  <c r="R833" i="202"/>
  <c r="S833" i="202"/>
  <c r="T833" i="202"/>
  <c r="U833" i="202"/>
  <c r="V833" i="202"/>
  <c r="W833" i="202"/>
  <c r="AA833" i="202"/>
  <c r="AB833" i="202"/>
  <c r="AC833" i="202"/>
  <c r="AD833" i="202"/>
  <c r="AE833" i="202"/>
  <c r="AF833" i="202"/>
  <c r="AG833" i="202"/>
  <c r="AH833" i="202"/>
  <c r="AI833" i="202"/>
  <c r="AJ833" i="202"/>
  <c r="AK833" i="202"/>
  <c r="AL833" i="202"/>
  <c r="AM833" i="202"/>
  <c r="AN833" i="202"/>
  <c r="AO833" i="202"/>
  <c r="AP833" i="202"/>
  <c r="AQ833" i="202"/>
  <c r="AR833" i="202"/>
  <c r="AS833" i="202"/>
  <c r="AT833" i="202"/>
  <c r="AU833" i="202"/>
  <c r="AV833" i="202"/>
  <c r="AW833" i="202"/>
  <c r="AX833" i="202"/>
  <c r="AY833" i="202"/>
  <c r="AZ833" i="202"/>
  <c r="BA833" i="202"/>
  <c r="BB833" i="202"/>
  <c r="BC833" i="202"/>
  <c r="BD833" i="202"/>
  <c r="BE833" i="202"/>
  <c r="BF833" i="202"/>
  <c r="BG833" i="202"/>
  <c r="BH833" i="202"/>
  <c r="BI833" i="202"/>
  <c r="BJ833" i="202"/>
  <c r="BK833" i="202"/>
  <c r="BL833" i="202"/>
  <c r="BM833" i="202"/>
  <c r="BN833" i="202"/>
  <c r="BO833" i="202"/>
  <c r="BP833" i="202"/>
  <c r="BQ833" i="202"/>
  <c r="BR833" i="202"/>
  <c r="BS833" i="202"/>
  <c r="A834" i="202"/>
  <c r="B834" i="202"/>
  <c r="C834" i="202"/>
  <c r="D834" i="202"/>
  <c r="E834" i="202"/>
  <c r="F834" i="202"/>
  <c r="G834" i="202"/>
  <c r="H834" i="202"/>
  <c r="I834" i="202"/>
  <c r="J834" i="202"/>
  <c r="K834" i="202"/>
  <c r="L834" i="202"/>
  <c r="M834" i="202"/>
  <c r="N834" i="202"/>
  <c r="O834" i="202"/>
  <c r="P834" i="202"/>
  <c r="Q834" i="202"/>
  <c r="R834" i="202"/>
  <c r="S834" i="202"/>
  <c r="T834" i="202"/>
  <c r="U834" i="202"/>
  <c r="V834" i="202"/>
  <c r="W834" i="202"/>
  <c r="AA834" i="202"/>
  <c r="AB834" i="202"/>
  <c r="AC834" i="202"/>
  <c r="AD834" i="202"/>
  <c r="AE834" i="202"/>
  <c r="AF834" i="202"/>
  <c r="AG834" i="202"/>
  <c r="AH834" i="202"/>
  <c r="AI834" i="202"/>
  <c r="AJ834" i="202"/>
  <c r="AK834" i="202"/>
  <c r="AL834" i="202"/>
  <c r="AM834" i="202"/>
  <c r="AN834" i="202"/>
  <c r="AO834" i="202"/>
  <c r="AP834" i="202"/>
  <c r="AQ834" i="202"/>
  <c r="AR834" i="202"/>
  <c r="AS834" i="202"/>
  <c r="AT834" i="202"/>
  <c r="AU834" i="202"/>
  <c r="AV834" i="202"/>
  <c r="AW834" i="202"/>
  <c r="AX834" i="202"/>
  <c r="AY834" i="202"/>
  <c r="AZ834" i="202"/>
  <c r="BA834" i="202"/>
  <c r="BB834" i="202"/>
  <c r="BC834" i="202"/>
  <c r="BD834" i="202"/>
  <c r="BE834" i="202"/>
  <c r="BF834" i="202"/>
  <c r="BG834" i="202"/>
  <c r="BH834" i="202"/>
  <c r="BI834" i="202"/>
  <c r="BJ834" i="202"/>
  <c r="BK834" i="202"/>
  <c r="BL834" i="202"/>
  <c r="BM834" i="202"/>
  <c r="BN834" i="202"/>
  <c r="BO834" i="202"/>
  <c r="BP834" i="202"/>
  <c r="BQ834" i="202"/>
  <c r="BR834" i="202"/>
  <c r="BS834" i="202"/>
  <c r="A835" i="202"/>
  <c r="B835" i="202"/>
  <c r="C835" i="202"/>
  <c r="D835" i="202"/>
  <c r="E835" i="202"/>
  <c r="F835" i="202"/>
  <c r="G835" i="202"/>
  <c r="H835" i="202"/>
  <c r="I835" i="202"/>
  <c r="J835" i="202"/>
  <c r="K835" i="202"/>
  <c r="L835" i="202"/>
  <c r="M835" i="202"/>
  <c r="N835" i="202"/>
  <c r="O835" i="202"/>
  <c r="P835" i="202"/>
  <c r="Q835" i="202"/>
  <c r="R835" i="202"/>
  <c r="S835" i="202"/>
  <c r="T835" i="202"/>
  <c r="U835" i="202"/>
  <c r="V835" i="202"/>
  <c r="W835" i="202"/>
  <c r="AA835" i="202"/>
  <c r="AB835" i="202"/>
  <c r="AC835" i="202"/>
  <c r="AD835" i="202"/>
  <c r="AE835" i="202"/>
  <c r="AF835" i="202"/>
  <c r="AG835" i="202"/>
  <c r="AH835" i="202"/>
  <c r="AI835" i="202"/>
  <c r="AJ835" i="202"/>
  <c r="AK835" i="202"/>
  <c r="AL835" i="202"/>
  <c r="AM835" i="202"/>
  <c r="AN835" i="202"/>
  <c r="AO835" i="202"/>
  <c r="AP835" i="202"/>
  <c r="AQ835" i="202"/>
  <c r="AR835" i="202"/>
  <c r="AS835" i="202"/>
  <c r="AT835" i="202"/>
  <c r="AU835" i="202"/>
  <c r="AV835" i="202"/>
  <c r="AW835" i="202"/>
  <c r="AX835" i="202"/>
  <c r="AY835" i="202"/>
  <c r="AZ835" i="202"/>
  <c r="BA835" i="202"/>
  <c r="BB835" i="202"/>
  <c r="BC835" i="202"/>
  <c r="BD835" i="202"/>
  <c r="BE835" i="202"/>
  <c r="BF835" i="202"/>
  <c r="BG835" i="202"/>
  <c r="BH835" i="202"/>
  <c r="BI835" i="202"/>
  <c r="BJ835" i="202"/>
  <c r="BK835" i="202"/>
  <c r="BL835" i="202"/>
  <c r="BM835" i="202"/>
  <c r="BN835" i="202"/>
  <c r="BO835" i="202"/>
  <c r="BP835" i="202"/>
  <c r="BQ835" i="202"/>
  <c r="BR835" i="202"/>
  <c r="BS835" i="202"/>
  <c r="A836" i="202"/>
  <c r="B836" i="202"/>
  <c r="C836" i="202"/>
  <c r="D836" i="202"/>
  <c r="E836" i="202"/>
  <c r="F836" i="202"/>
  <c r="G836" i="202"/>
  <c r="H836" i="202"/>
  <c r="I836" i="202"/>
  <c r="J836" i="202"/>
  <c r="K836" i="202"/>
  <c r="L836" i="202"/>
  <c r="M836" i="202"/>
  <c r="N836" i="202"/>
  <c r="O836" i="202"/>
  <c r="P836" i="202"/>
  <c r="Q836" i="202"/>
  <c r="R836" i="202"/>
  <c r="S836" i="202"/>
  <c r="T836" i="202"/>
  <c r="U836" i="202"/>
  <c r="V836" i="202"/>
  <c r="W836" i="202"/>
  <c r="AA836" i="202"/>
  <c r="AB836" i="202"/>
  <c r="AC836" i="202"/>
  <c r="AD836" i="202"/>
  <c r="AE836" i="202"/>
  <c r="AF836" i="202"/>
  <c r="AG836" i="202"/>
  <c r="AH836" i="202"/>
  <c r="AI836" i="202"/>
  <c r="AJ836" i="202"/>
  <c r="AK836" i="202"/>
  <c r="AL836" i="202"/>
  <c r="AM836" i="202"/>
  <c r="AN836" i="202"/>
  <c r="AO836" i="202"/>
  <c r="AP836" i="202"/>
  <c r="AQ836" i="202"/>
  <c r="AR836" i="202"/>
  <c r="AS836" i="202"/>
  <c r="AT836" i="202"/>
  <c r="AU836" i="202"/>
  <c r="AV836" i="202"/>
  <c r="AW836" i="202"/>
  <c r="AX836" i="202"/>
  <c r="AY836" i="202"/>
  <c r="AZ836" i="202"/>
  <c r="BA836" i="202"/>
  <c r="BB836" i="202"/>
  <c r="BC836" i="202"/>
  <c r="BD836" i="202"/>
  <c r="BE836" i="202"/>
  <c r="BF836" i="202"/>
  <c r="BG836" i="202"/>
  <c r="BH836" i="202"/>
  <c r="BI836" i="202"/>
  <c r="BJ836" i="202"/>
  <c r="BK836" i="202"/>
  <c r="BL836" i="202"/>
  <c r="BM836" i="202"/>
  <c r="BN836" i="202"/>
  <c r="BO836" i="202"/>
  <c r="BP836" i="202"/>
  <c r="BQ836" i="202"/>
  <c r="BR836" i="202"/>
  <c r="BS836" i="202"/>
  <c r="A837" i="202"/>
  <c r="B837" i="202"/>
  <c r="C837" i="202"/>
  <c r="D837" i="202"/>
  <c r="E837" i="202"/>
  <c r="F837" i="202"/>
  <c r="G837" i="202"/>
  <c r="H837" i="202"/>
  <c r="I837" i="202"/>
  <c r="J837" i="202"/>
  <c r="K837" i="202"/>
  <c r="L837" i="202"/>
  <c r="M837" i="202"/>
  <c r="N837" i="202"/>
  <c r="O837" i="202"/>
  <c r="P837" i="202"/>
  <c r="Q837" i="202"/>
  <c r="R837" i="202"/>
  <c r="S837" i="202"/>
  <c r="T837" i="202"/>
  <c r="U837" i="202"/>
  <c r="V837" i="202"/>
  <c r="W837" i="202"/>
  <c r="AA837" i="202"/>
  <c r="AB837" i="202"/>
  <c r="AC837" i="202"/>
  <c r="AD837" i="202"/>
  <c r="AE837" i="202"/>
  <c r="AF837" i="202"/>
  <c r="AG837" i="202"/>
  <c r="AH837" i="202"/>
  <c r="AI837" i="202"/>
  <c r="AJ837" i="202"/>
  <c r="AK837" i="202"/>
  <c r="AL837" i="202"/>
  <c r="AM837" i="202"/>
  <c r="AN837" i="202"/>
  <c r="AO837" i="202"/>
  <c r="AP837" i="202"/>
  <c r="AQ837" i="202"/>
  <c r="AR837" i="202"/>
  <c r="AS837" i="202"/>
  <c r="AT837" i="202"/>
  <c r="AU837" i="202"/>
  <c r="AV837" i="202"/>
  <c r="AW837" i="202"/>
  <c r="AX837" i="202"/>
  <c r="AY837" i="202"/>
  <c r="AZ837" i="202"/>
  <c r="BA837" i="202"/>
  <c r="BB837" i="202"/>
  <c r="BC837" i="202"/>
  <c r="BD837" i="202"/>
  <c r="BE837" i="202"/>
  <c r="BF837" i="202"/>
  <c r="BG837" i="202"/>
  <c r="BH837" i="202"/>
  <c r="BI837" i="202"/>
  <c r="BJ837" i="202"/>
  <c r="BK837" i="202"/>
  <c r="BL837" i="202"/>
  <c r="BM837" i="202"/>
  <c r="BN837" i="202"/>
  <c r="BO837" i="202"/>
  <c r="BP837" i="202"/>
  <c r="BQ837" i="202"/>
  <c r="BR837" i="202"/>
  <c r="BS837" i="202"/>
  <c r="A838" i="202"/>
  <c r="B838" i="202"/>
  <c r="C838" i="202"/>
  <c r="D838" i="202"/>
  <c r="E838" i="202"/>
  <c r="F838" i="202"/>
  <c r="G838" i="202"/>
  <c r="H838" i="202"/>
  <c r="I838" i="202"/>
  <c r="J838" i="202"/>
  <c r="K838" i="202"/>
  <c r="L838" i="202"/>
  <c r="M838" i="202"/>
  <c r="N838" i="202"/>
  <c r="O838" i="202"/>
  <c r="P838" i="202"/>
  <c r="Q838" i="202"/>
  <c r="R838" i="202"/>
  <c r="S838" i="202"/>
  <c r="T838" i="202"/>
  <c r="U838" i="202"/>
  <c r="V838" i="202"/>
  <c r="W838" i="202"/>
  <c r="AA838" i="202"/>
  <c r="AB838" i="202"/>
  <c r="AC838" i="202"/>
  <c r="AD838" i="202"/>
  <c r="AE838" i="202"/>
  <c r="AF838" i="202"/>
  <c r="AG838" i="202"/>
  <c r="AH838" i="202"/>
  <c r="AI838" i="202"/>
  <c r="AJ838" i="202"/>
  <c r="AK838" i="202"/>
  <c r="AL838" i="202"/>
  <c r="AM838" i="202"/>
  <c r="AN838" i="202"/>
  <c r="AO838" i="202"/>
  <c r="AP838" i="202"/>
  <c r="AQ838" i="202"/>
  <c r="AR838" i="202"/>
  <c r="AS838" i="202"/>
  <c r="AT838" i="202"/>
  <c r="AU838" i="202"/>
  <c r="AV838" i="202"/>
  <c r="AW838" i="202"/>
  <c r="AX838" i="202"/>
  <c r="AY838" i="202"/>
  <c r="AZ838" i="202"/>
  <c r="BA838" i="202"/>
  <c r="BB838" i="202"/>
  <c r="BC838" i="202"/>
  <c r="BD838" i="202"/>
  <c r="BE838" i="202"/>
  <c r="BF838" i="202"/>
  <c r="BG838" i="202"/>
  <c r="BH838" i="202"/>
  <c r="BI838" i="202"/>
  <c r="BJ838" i="202"/>
  <c r="BK838" i="202"/>
  <c r="BL838" i="202"/>
  <c r="BM838" i="202"/>
  <c r="BN838" i="202"/>
  <c r="BO838" i="202"/>
  <c r="BP838" i="202"/>
  <c r="BQ838" i="202"/>
  <c r="BR838" i="202"/>
  <c r="BS838" i="202"/>
  <c r="A839" i="202"/>
  <c r="B839" i="202"/>
  <c r="C839" i="202"/>
  <c r="D839" i="202"/>
  <c r="E839" i="202"/>
  <c r="F839" i="202"/>
  <c r="G839" i="202"/>
  <c r="H839" i="202"/>
  <c r="I839" i="202"/>
  <c r="J839" i="202"/>
  <c r="K839" i="202"/>
  <c r="L839" i="202"/>
  <c r="M839" i="202"/>
  <c r="N839" i="202"/>
  <c r="O839" i="202"/>
  <c r="P839" i="202"/>
  <c r="Q839" i="202"/>
  <c r="R839" i="202"/>
  <c r="S839" i="202"/>
  <c r="T839" i="202"/>
  <c r="U839" i="202"/>
  <c r="V839" i="202"/>
  <c r="W839" i="202"/>
  <c r="AA839" i="202"/>
  <c r="AB839" i="202"/>
  <c r="AC839" i="202"/>
  <c r="AD839" i="202"/>
  <c r="AE839" i="202"/>
  <c r="AF839" i="202"/>
  <c r="AG839" i="202"/>
  <c r="AH839" i="202"/>
  <c r="AI839" i="202"/>
  <c r="AJ839" i="202"/>
  <c r="AK839" i="202"/>
  <c r="AL839" i="202"/>
  <c r="AM839" i="202"/>
  <c r="AN839" i="202"/>
  <c r="AO839" i="202"/>
  <c r="AP839" i="202"/>
  <c r="AQ839" i="202"/>
  <c r="AR839" i="202"/>
  <c r="AS839" i="202"/>
  <c r="AT839" i="202"/>
  <c r="AU839" i="202"/>
  <c r="AV839" i="202"/>
  <c r="AW839" i="202"/>
  <c r="AX839" i="202"/>
  <c r="AY839" i="202"/>
  <c r="AZ839" i="202"/>
  <c r="BA839" i="202"/>
  <c r="BB839" i="202"/>
  <c r="BC839" i="202"/>
  <c r="BD839" i="202"/>
  <c r="BE839" i="202"/>
  <c r="BF839" i="202"/>
  <c r="BG839" i="202"/>
  <c r="BH839" i="202"/>
  <c r="BI839" i="202"/>
  <c r="BJ839" i="202"/>
  <c r="BK839" i="202"/>
  <c r="BL839" i="202"/>
  <c r="BM839" i="202"/>
  <c r="BN839" i="202"/>
  <c r="BO839" i="202"/>
  <c r="BP839" i="202"/>
  <c r="BQ839" i="202"/>
  <c r="BR839" i="202"/>
  <c r="BS839" i="202"/>
  <c r="A840" i="202"/>
  <c r="B840" i="202"/>
  <c r="C840" i="202"/>
  <c r="D840" i="202"/>
  <c r="E840" i="202"/>
  <c r="F840" i="202"/>
  <c r="G840" i="202"/>
  <c r="H840" i="202"/>
  <c r="I840" i="202"/>
  <c r="J840" i="202"/>
  <c r="K840" i="202"/>
  <c r="L840" i="202"/>
  <c r="M840" i="202"/>
  <c r="N840" i="202"/>
  <c r="O840" i="202"/>
  <c r="P840" i="202"/>
  <c r="Q840" i="202"/>
  <c r="R840" i="202"/>
  <c r="S840" i="202"/>
  <c r="T840" i="202"/>
  <c r="U840" i="202"/>
  <c r="V840" i="202"/>
  <c r="W840" i="202"/>
  <c r="AA840" i="202"/>
  <c r="AB840" i="202"/>
  <c r="AC840" i="202"/>
  <c r="AD840" i="202"/>
  <c r="AE840" i="202"/>
  <c r="AF840" i="202"/>
  <c r="AG840" i="202"/>
  <c r="AH840" i="202"/>
  <c r="AI840" i="202"/>
  <c r="AJ840" i="202"/>
  <c r="AK840" i="202"/>
  <c r="AL840" i="202"/>
  <c r="AM840" i="202"/>
  <c r="AN840" i="202"/>
  <c r="AO840" i="202"/>
  <c r="AP840" i="202"/>
  <c r="AQ840" i="202"/>
  <c r="AR840" i="202"/>
  <c r="AS840" i="202"/>
  <c r="AT840" i="202"/>
  <c r="AU840" i="202"/>
  <c r="AV840" i="202"/>
  <c r="AW840" i="202"/>
  <c r="AX840" i="202"/>
  <c r="AY840" i="202"/>
  <c r="AZ840" i="202"/>
  <c r="BA840" i="202"/>
  <c r="BB840" i="202"/>
  <c r="BC840" i="202"/>
  <c r="BD840" i="202"/>
  <c r="BE840" i="202"/>
  <c r="BF840" i="202"/>
  <c r="BG840" i="202"/>
  <c r="BH840" i="202"/>
  <c r="BI840" i="202"/>
  <c r="BJ840" i="202"/>
  <c r="BK840" i="202"/>
  <c r="BL840" i="202"/>
  <c r="BM840" i="202"/>
  <c r="BN840" i="202"/>
  <c r="BO840" i="202"/>
  <c r="BP840" i="202"/>
  <c r="BQ840" i="202"/>
  <c r="BR840" i="202"/>
  <c r="BS840" i="202"/>
  <c r="A841" i="202"/>
  <c r="B841" i="202"/>
  <c r="C841" i="202"/>
  <c r="D841" i="202"/>
  <c r="E841" i="202"/>
  <c r="F841" i="202"/>
  <c r="G841" i="202"/>
  <c r="H841" i="202"/>
  <c r="I841" i="202"/>
  <c r="J841" i="202"/>
  <c r="K841" i="202"/>
  <c r="L841" i="202"/>
  <c r="M841" i="202"/>
  <c r="N841" i="202"/>
  <c r="O841" i="202"/>
  <c r="P841" i="202"/>
  <c r="Q841" i="202"/>
  <c r="R841" i="202"/>
  <c r="S841" i="202"/>
  <c r="T841" i="202"/>
  <c r="U841" i="202"/>
  <c r="V841" i="202"/>
  <c r="W841" i="202"/>
  <c r="AA841" i="202"/>
  <c r="AB841" i="202"/>
  <c r="AC841" i="202"/>
  <c r="AD841" i="202"/>
  <c r="AE841" i="202"/>
  <c r="AF841" i="202"/>
  <c r="AG841" i="202"/>
  <c r="AH841" i="202"/>
  <c r="AI841" i="202"/>
  <c r="AJ841" i="202"/>
  <c r="AK841" i="202"/>
  <c r="AL841" i="202"/>
  <c r="AM841" i="202"/>
  <c r="AN841" i="202"/>
  <c r="AO841" i="202"/>
  <c r="AP841" i="202"/>
  <c r="AQ841" i="202"/>
  <c r="AR841" i="202"/>
  <c r="AS841" i="202"/>
  <c r="AT841" i="202"/>
  <c r="AU841" i="202"/>
  <c r="AV841" i="202"/>
  <c r="AW841" i="202"/>
  <c r="AX841" i="202"/>
  <c r="AY841" i="202"/>
  <c r="AZ841" i="202"/>
  <c r="BA841" i="202"/>
  <c r="BB841" i="202"/>
  <c r="BC841" i="202"/>
  <c r="BD841" i="202"/>
  <c r="BE841" i="202"/>
  <c r="BF841" i="202"/>
  <c r="BG841" i="202"/>
  <c r="BH841" i="202"/>
  <c r="BI841" i="202"/>
  <c r="BJ841" i="202"/>
  <c r="BK841" i="202"/>
  <c r="BL841" i="202"/>
  <c r="BM841" i="202"/>
  <c r="BN841" i="202"/>
  <c r="BO841" i="202"/>
  <c r="BP841" i="202"/>
  <c r="BQ841" i="202"/>
  <c r="BR841" i="202"/>
  <c r="BS841" i="202"/>
  <c r="A842" i="202"/>
  <c r="B842" i="202"/>
  <c r="C842" i="202"/>
  <c r="D842" i="202"/>
  <c r="E842" i="202"/>
  <c r="F842" i="202"/>
  <c r="G842" i="202"/>
  <c r="H842" i="202"/>
  <c r="I842" i="202"/>
  <c r="J842" i="202"/>
  <c r="K842" i="202"/>
  <c r="L842" i="202"/>
  <c r="M842" i="202"/>
  <c r="N842" i="202"/>
  <c r="O842" i="202"/>
  <c r="P842" i="202"/>
  <c r="Q842" i="202"/>
  <c r="R842" i="202"/>
  <c r="S842" i="202"/>
  <c r="T842" i="202"/>
  <c r="U842" i="202"/>
  <c r="V842" i="202"/>
  <c r="W842" i="202"/>
  <c r="AA842" i="202"/>
  <c r="AB842" i="202"/>
  <c r="AC842" i="202"/>
  <c r="AD842" i="202"/>
  <c r="AE842" i="202"/>
  <c r="AF842" i="202"/>
  <c r="AG842" i="202"/>
  <c r="AH842" i="202"/>
  <c r="AI842" i="202"/>
  <c r="AJ842" i="202"/>
  <c r="AK842" i="202"/>
  <c r="AL842" i="202"/>
  <c r="AM842" i="202"/>
  <c r="AN842" i="202"/>
  <c r="AO842" i="202"/>
  <c r="AP842" i="202"/>
  <c r="AQ842" i="202"/>
  <c r="AR842" i="202"/>
  <c r="AS842" i="202"/>
  <c r="AT842" i="202"/>
  <c r="AU842" i="202"/>
  <c r="AV842" i="202"/>
  <c r="AW842" i="202"/>
  <c r="AX842" i="202"/>
  <c r="AY842" i="202"/>
  <c r="AZ842" i="202"/>
  <c r="BA842" i="202"/>
  <c r="BB842" i="202"/>
  <c r="BC842" i="202"/>
  <c r="BD842" i="202"/>
  <c r="BE842" i="202"/>
  <c r="BF842" i="202"/>
  <c r="BG842" i="202"/>
  <c r="BH842" i="202"/>
  <c r="BI842" i="202"/>
  <c r="BJ842" i="202"/>
  <c r="BK842" i="202"/>
  <c r="BL842" i="202"/>
  <c r="BM842" i="202"/>
  <c r="BN842" i="202"/>
  <c r="BO842" i="202"/>
  <c r="BP842" i="202"/>
  <c r="BQ842" i="202"/>
  <c r="BR842" i="202"/>
  <c r="BS842" i="202"/>
  <c r="A843" i="202"/>
  <c r="B843" i="202"/>
  <c r="C843" i="202"/>
  <c r="D843" i="202"/>
  <c r="E843" i="202"/>
  <c r="F843" i="202"/>
  <c r="G843" i="202"/>
  <c r="H843" i="202"/>
  <c r="I843" i="202"/>
  <c r="J843" i="202"/>
  <c r="K843" i="202"/>
  <c r="L843" i="202"/>
  <c r="M843" i="202"/>
  <c r="N843" i="202"/>
  <c r="O843" i="202"/>
  <c r="P843" i="202"/>
  <c r="Q843" i="202"/>
  <c r="R843" i="202"/>
  <c r="S843" i="202"/>
  <c r="T843" i="202"/>
  <c r="U843" i="202"/>
  <c r="V843" i="202"/>
  <c r="W843" i="202"/>
  <c r="AA843" i="202"/>
  <c r="AB843" i="202"/>
  <c r="AC843" i="202"/>
  <c r="AD843" i="202"/>
  <c r="AE843" i="202"/>
  <c r="AF843" i="202"/>
  <c r="AG843" i="202"/>
  <c r="AH843" i="202"/>
  <c r="AI843" i="202"/>
  <c r="AJ843" i="202"/>
  <c r="AK843" i="202"/>
  <c r="AL843" i="202"/>
  <c r="AM843" i="202"/>
  <c r="AN843" i="202"/>
  <c r="AO843" i="202"/>
  <c r="AP843" i="202"/>
  <c r="AQ843" i="202"/>
  <c r="AR843" i="202"/>
  <c r="AS843" i="202"/>
  <c r="AT843" i="202"/>
  <c r="AU843" i="202"/>
  <c r="AV843" i="202"/>
  <c r="AW843" i="202"/>
  <c r="AX843" i="202"/>
  <c r="AY843" i="202"/>
  <c r="AZ843" i="202"/>
  <c r="BA843" i="202"/>
  <c r="BB843" i="202"/>
  <c r="BC843" i="202"/>
  <c r="BD843" i="202"/>
  <c r="BE843" i="202"/>
  <c r="BF843" i="202"/>
  <c r="BG843" i="202"/>
  <c r="BH843" i="202"/>
  <c r="BI843" i="202"/>
  <c r="BJ843" i="202"/>
  <c r="BK843" i="202"/>
  <c r="BL843" i="202"/>
  <c r="BM843" i="202"/>
  <c r="BN843" i="202"/>
  <c r="BO843" i="202"/>
  <c r="BP843" i="202"/>
  <c r="BQ843" i="202"/>
  <c r="BR843" i="202"/>
  <c r="BS843" i="202"/>
  <c r="A844" i="202"/>
  <c r="B844" i="202"/>
  <c r="C844" i="202"/>
  <c r="D844" i="202"/>
  <c r="E844" i="202"/>
  <c r="F844" i="202"/>
  <c r="G844" i="202"/>
  <c r="H844" i="202"/>
  <c r="I844" i="202"/>
  <c r="J844" i="202"/>
  <c r="K844" i="202"/>
  <c r="L844" i="202"/>
  <c r="M844" i="202"/>
  <c r="N844" i="202"/>
  <c r="O844" i="202"/>
  <c r="P844" i="202"/>
  <c r="Q844" i="202"/>
  <c r="R844" i="202"/>
  <c r="S844" i="202"/>
  <c r="T844" i="202"/>
  <c r="U844" i="202"/>
  <c r="V844" i="202"/>
  <c r="W844" i="202"/>
  <c r="AA844" i="202"/>
  <c r="AB844" i="202"/>
  <c r="AC844" i="202"/>
  <c r="AD844" i="202"/>
  <c r="AE844" i="202"/>
  <c r="AF844" i="202"/>
  <c r="AG844" i="202"/>
  <c r="AH844" i="202"/>
  <c r="AI844" i="202"/>
  <c r="AJ844" i="202"/>
  <c r="AK844" i="202"/>
  <c r="AL844" i="202"/>
  <c r="AM844" i="202"/>
  <c r="AN844" i="202"/>
  <c r="AO844" i="202"/>
  <c r="AP844" i="202"/>
  <c r="AQ844" i="202"/>
  <c r="AR844" i="202"/>
  <c r="AS844" i="202"/>
  <c r="AT844" i="202"/>
  <c r="AU844" i="202"/>
  <c r="AV844" i="202"/>
  <c r="AW844" i="202"/>
  <c r="AX844" i="202"/>
  <c r="AY844" i="202"/>
  <c r="AZ844" i="202"/>
  <c r="BA844" i="202"/>
  <c r="BB844" i="202"/>
  <c r="BC844" i="202"/>
  <c r="BD844" i="202"/>
  <c r="BE844" i="202"/>
  <c r="BF844" i="202"/>
  <c r="BG844" i="202"/>
  <c r="BH844" i="202"/>
  <c r="BI844" i="202"/>
  <c r="BJ844" i="202"/>
  <c r="BK844" i="202"/>
  <c r="BL844" i="202"/>
  <c r="BM844" i="202"/>
  <c r="BN844" i="202"/>
  <c r="BO844" i="202"/>
  <c r="BP844" i="202"/>
  <c r="BQ844" i="202"/>
  <c r="BR844" i="202"/>
  <c r="BS844" i="202"/>
  <c r="A845" i="202"/>
  <c r="B845" i="202"/>
  <c r="C845" i="202"/>
  <c r="D845" i="202"/>
  <c r="E845" i="202"/>
  <c r="F845" i="202"/>
  <c r="G845" i="202"/>
  <c r="H845" i="202"/>
  <c r="I845" i="202"/>
  <c r="J845" i="202"/>
  <c r="K845" i="202"/>
  <c r="L845" i="202"/>
  <c r="M845" i="202"/>
  <c r="N845" i="202"/>
  <c r="O845" i="202"/>
  <c r="P845" i="202"/>
  <c r="Q845" i="202"/>
  <c r="R845" i="202"/>
  <c r="S845" i="202"/>
  <c r="T845" i="202"/>
  <c r="U845" i="202"/>
  <c r="V845" i="202"/>
  <c r="W845" i="202"/>
  <c r="AA845" i="202"/>
  <c r="AB845" i="202"/>
  <c r="AC845" i="202"/>
  <c r="AD845" i="202"/>
  <c r="AE845" i="202"/>
  <c r="AF845" i="202"/>
  <c r="AG845" i="202"/>
  <c r="AH845" i="202"/>
  <c r="AI845" i="202"/>
  <c r="AJ845" i="202"/>
  <c r="AK845" i="202"/>
  <c r="AL845" i="202"/>
  <c r="AM845" i="202"/>
  <c r="AN845" i="202"/>
  <c r="AO845" i="202"/>
  <c r="AP845" i="202"/>
  <c r="AQ845" i="202"/>
  <c r="AR845" i="202"/>
  <c r="AS845" i="202"/>
  <c r="AT845" i="202"/>
  <c r="AU845" i="202"/>
  <c r="AV845" i="202"/>
  <c r="AW845" i="202"/>
  <c r="AX845" i="202"/>
  <c r="AY845" i="202"/>
  <c r="AZ845" i="202"/>
  <c r="BA845" i="202"/>
  <c r="BB845" i="202"/>
  <c r="BC845" i="202"/>
  <c r="BD845" i="202"/>
  <c r="BE845" i="202"/>
  <c r="BF845" i="202"/>
  <c r="BG845" i="202"/>
  <c r="BH845" i="202"/>
  <c r="BI845" i="202"/>
  <c r="BJ845" i="202"/>
  <c r="BK845" i="202"/>
  <c r="BL845" i="202"/>
  <c r="BM845" i="202"/>
  <c r="BN845" i="202"/>
  <c r="BO845" i="202"/>
  <c r="BP845" i="202"/>
  <c r="BQ845" i="202"/>
  <c r="BR845" i="202"/>
  <c r="BS845" i="202"/>
  <c r="A846" i="202"/>
  <c r="B846" i="202"/>
  <c r="C846" i="202"/>
  <c r="D846" i="202"/>
  <c r="E846" i="202"/>
  <c r="F846" i="202"/>
  <c r="G846" i="202"/>
  <c r="H846" i="202"/>
  <c r="I846" i="202"/>
  <c r="J846" i="202"/>
  <c r="K846" i="202"/>
  <c r="L846" i="202"/>
  <c r="M846" i="202"/>
  <c r="N846" i="202"/>
  <c r="O846" i="202"/>
  <c r="P846" i="202"/>
  <c r="Q846" i="202"/>
  <c r="R846" i="202"/>
  <c r="S846" i="202"/>
  <c r="T846" i="202"/>
  <c r="U846" i="202"/>
  <c r="V846" i="202"/>
  <c r="W846" i="202"/>
  <c r="AA846" i="202"/>
  <c r="AB846" i="202"/>
  <c r="AC846" i="202"/>
  <c r="AD846" i="202"/>
  <c r="AE846" i="202"/>
  <c r="AF846" i="202"/>
  <c r="AG846" i="202"/>
  <c r="AH846" i="202"/>
  <c r="AI846" i="202"/>
  <c r="AJ846" i="202"/>
  <c r="AK846" i="202"/>
  <c r="AL846" i="202"/>
  <c r="AM846" i="202"/>
  <c r="AN846" i="202"/>
  <c r="AO846" i="202"/>
  <c r="AP846" i="202"/>
  <c r="AQ846" i="202"/>
  <c r="AR846" i="202"/>
  <c r="AS846" i="202"/>
  <c r="AT846" i="202"/>
  <c r="AU846" i="202"/>
  <c r="AV846" i="202"/>
  <c r="AW846" i="202"/>
  <c r="AX846" i="202"/>
  <c r="AY846" i="202"/>
  <c r="AZ846" i="202"/>
  <c r="BA846" i="202"/>
  <c r="BB846" i="202"/>
  <c r="BC846" i="202"/>
  <c r="BD846" i="202"/>
  <c r="BE846" i="202"/>
  <c r="BF846" i="202"/>
  <c r="BG846" i="202"/>
  <c r="BH846" i="202"/>
  <c r="BI846" i="202"/>
  <c r="BJ846" i="202"/>
  <c r="BK846" i="202"/>
  <c r="BL846" i="202"/>
  <c r="BM846" i="202"/>
  <c r="BN846" i="202"/>
  <c r="BO846" i="202"/>
  <c r="BP846" i="202"/>
  <c r="BQ846" i="202"/>
  <c r="BR846" i="202"/>
  <c r="BS846" i="202"/>
  <c r="A847" i="202"/>
  <c r="B847" i="202"/>
  <c r="C847" i="202"/>
  <c r="D847" i="202"/>
  <c r="E847" i="202"/>
  <c r="F847" i="202"/>
  <c r="G847" i="202"/>
  <c r="H847" i="202"/>
  <c r="I847" i="202"/>
  <c r="J847" i="202"/>
  <c r="K847" i="202"/>
  <c r="L847" i="202"/>
  <c r="M847" i="202"/>
  <c r="N847" i="202"/>
  <c r="O847" i="202"/>
  <c r="P847" i="202"/>
  <c r="Q847" i="202"/>
  <c r="R847" i="202"/>
  <c r="S847" i="202"/>
  <c r="T847" i="202"/>
  <c r="U847" i="202"/>
  <c r="V847" i="202"/>
  <c r="W847" i="202"/>
  <c r="AA847" i="202"/>
  <c r="AB847" i="202"/>
  <c r="AC847" i="202"/>
  <c r="AD847" i="202"/>
  <c r="AE847" i="202"/>
  <c r="AF847" i="202"/>
  <c r="AG847" i="202"/>
  <c r="AH847" i="202"/>
  <c r="AI847" i="202"/>
  <c r="AJ847" i="202"/>
  <c r="AK847" i="202"/>
  <c r="AL847" i="202"/>
  <c r="AM847" i="202"/>
  <c r="AN847" i="202"/>
  <c r="AO847" i="202"/>
  <c r="AP847" i="202"/>
  <c r="AQ847" i="202"/>
  <c r="AR847" i="202"/>
  <c r="AS847" i="202"/>
  <c r="AT847" i="202"/>
  <c r="AU847" i="202"/>
  <c r="AV847" i="202"/>
  <c r="AW847" i="202"/>
  <c r="AX847" i="202"/>
  <c r="AY847" i="202"/>
  <c r="AZ847" i="202"/>
  <c r="BA847" i="202"/>
  <c r="BB847" i="202"/>
  <c r="BC847" i="202"/>
  <c r="BD847" i="202"/>
  <c r="BE847" i="202"/>
  <c r="BF847" i="202"/>
  <c r="BG847" i="202"/>
  <c r="BH847" i="202"/>
  <c r="BI847" i="202"/>
  <c r="BJ847" i="202"/>
  <c r="BK847" i="202"/>
  <c r="BL847" i="202"/>
  <c r="BM847" i="202"/>
  <c r="BN847" i="202"/>
  <c r="BO847" i="202"/>
  <c r="BP847" i="202"/>
  <c r="BQ847" i="202"/>
  <c r="BR847" i="202"/>
  <c r="BS847" i="202"/>
  <c r="A848" i="202"/>
  <c r="B848" i="202"/>
  <c r="C848" i="202"/>
  <c r="D848" i="202"/>
  <c r="E848" i="202"/>
  <c r="F848" i="202"/>
  <c r="G848" i="202"/>
  <c r="H848" i="202"/>
  <c r="I848" i="202"/>
  <c r="J848" i="202"/>
  <c r="K848" i="202"/>
  <c r="L848" i="202"/>
  <c r="M848" i="202"/>
  <c r="N848" i="202"/>
  <c r="O848" i="202"/>
  <c r="P848" i="202"/>
  <c r="Q848" i="202"/>
  <c r="R848" i="202"/>
  <c r="S848" i="202"/>
  <c r="T848" i="202"/>
  <c r="U848" i="202"/>
  <c r="V848" i="202"/>
  <c r="W848" i="202"/>
  <c r="AA848" i="202"/>
  <c r="AB848" i="202"/>
  <c r="AC848" i="202"/>
  <c r="AD848" i="202"/>
  <c r="AE848" i="202"/>
  <c r="AF848" i="202"/>
  <c r="AG848" i="202"/>
  <c r="AH848" i="202"/>
  <c r="AI848" i="202"/>
  <c r="AJ848" i="202"/>
  <c r="AK848" i="202"/>
  <c r="AL848" i="202"/>
  <c r="AM848" i="202"/>
  <c r="AN848" i="202"/>
  <c r="AO848" i="202"/>
  <c r="AP848" i="202"/>
  <c r="AQ848" i="202"/>
  <c r="AR848" i="202"/>
  <c r="AS848" i="202"/>
  <c r="AT848" i="202"/>
  <c r="AU848" i="202"/>
  <c r="AV848" i="202"/>
  <c r="AW848" i="202"/>
  <c r="AX848" i="202"/>
  <c r="AY848" i="202"/>
  <c r="AZ848" i="202"/>
  <c r="BA848" i="202"/>
  <c r="BB848" i="202"/>
  <c r="BC848" i="202"/>
  <c r="BD848" i="202"/>
  <c r="BE848" i="202"/>
  <c r="BF848" i="202"/>
  <c r="BG848" i="202"/>
  <c r="BH848" i="202"/>
  <c r="BI848" i="202"/>
  <c r="BJ848" i="202"/>
  <c r="BK848" i="202"/>
  <c r="BL848" i="202"/>
  <c r="BM848" i="202"/>
  <c r="BN848" i="202"/>
  <c r="BO848" i="202"/>
  <c r="BP848" i="202"/>
  <c r="BQ848" i="202"/>
  <c r="BR848" i="202"/>
  <c r="BS848" i="202"/>
  <c r="A849" i="202"/>
  <c r="B849" i="202"/>
  <c r="C849" i="202"/>
  <c r="D849" i="202"/>
  <c r="E849" i="202"/>
  <c r="F849" i="202"/>
  <c r="G849" i="202"/>
  <c r="H849" i="202"/>
  <c r="I849" i="202"/>
  <c r="J849" i="202"/>
  <c r="K849" i="202"/>
  <c r="L849" i="202"/>
  <c r="M849" i="202"/>
  <c r="N849" i="202"/>
  <c r="O849" i="202"/>
  <c r="P849" i="202"/>
  <c r="Q849" i="202"/>
  <c r="R849" i="202"/>
  <c r="S849" i="202"/>
  <c r="T849" i="202"/>
  <c r="U849" i="202"/>
  <c r="V849" i="202"/>
  <c r="W849" i="202"/>
  <c r="AA849" i="202"/>
  <c r="AB849" i="202"/>
  <c r="AC849" i="202"/>
  <c r="AD849" i="202"/>
  <c r="AE849" i="202"/>
  <c r="AF849" i="202"/>
  <c r="AG849" i="202"/>
  <c r="AH849" i="202"/>
  <c r="AI849" i="202"/>
  <c r="AJ849" i="202"/>
  <c r="AK849" i="202"/>
  <c r="AL849" i="202"/>
  <c r="AM849" i="202"/>
  <c r="AN849" i="202"/>
  <c r="AO849" i="202"/>
  <c r="AP849" i="202"/>
  <c r="AQ849" i="202"/>
  <c r="AR849" i="202"/>
  <c r="AS849" i="202"/>
  <c r="AT849" i="202"/>
  <c r="AU849" i="202"/>
  <c r="AV849" i="202"/>
  <c r="AW849" i="202"/>
  <c r="AX849" i="202"/>
  <c r="AY849" i="202"/>
  <c r="AZ849" i="202"/>
  <c r="BA849" i="202"/>
  <c r="BB849" i="202"/>
  <c r="BC849" i="202"/>
  <c r="BD849" i="202"/>
  <c r="BE849" i="202"/>
  <c r="BF849" i="202"/>
  <c r="BG849" i="202"/>
  <c r="BH849" i="202"/>
  <c r="BI849" i="202"/>
  <c r="BJ849" i="202"/>
  <c r="BK849" i="202"/>
  <c r="BL849" i="202"/>
  <c r="BM849" i="202"/>
  <c r="BN849" i="202"/>
  <c r="BO849" i="202"/>
  <c r="BP849" i="202"/>
  <c r="BQ849" i="202"/>
  <c r="BR849" i="202"/>
  <c r="BS849" i="202"/>
  <c r="A850" i="202"/>
  <c r="B850" i="202"/>
  <c r="C850" i="202"/>
  <c r="D850" i="202"/>
  <c r="E850" i="202"/>
  <c r="F850" i="202"/>
  <c r="G850" i="202"/>
  <c r="H850" i="202"/>
  <c r="I850" i="202"/>
  <c r="J850" i="202"/>
  <c r="K850" i="202"/>
  <c r="L850" i="202"/>
  <c r="M850" i="202"/>
  <c r="N850" i="202"/>
  <c r="O850" i="202"/>
  <c r="P850" i="202"/>
  <c r="Q850" i="202"/>
  <c r="R850" i="202"/>
  <c r="S850" i="202"/>
  <c r="T850" i="202"/>
  <c r="U850" i="202"/>
  <c r="V850" i="202"/>
  <c r="W850" i="202"/>
  <c r="AA850" i="202"/>
  <c r="AB850" i="202"/>
  <c r="AC850" i="202"/>
  <c r="AD850" i="202"/>
  <c r="AE850" i="202"/>
  <c r="AF850" i="202"/>
  <c r="AG850" i="202"/>
  <c r="AH850" i="202"/>
  <c r="AI850" i="202"/>
  <c r="AJ850" i="202"/>
  <c r="AK850" i="202"/>
  <c r="AL850" i="202"/>
  <c r="AM850" i="202"/>
  <c r="AN850" i="202"/>
  <c r="AO850" i="202"/>
  <c r="AP850" i="202"/>
  <c r="AQ850" i="202"/>
  <c r="AR850" i="202"/>
  <c r="AS850" i="202"/>
  <c r="AT850" i="202"/>
  <c r="AU850" i="202"/>
  <c r="AV850" i="202"/>
  <c r="AW850" i="202"/>
  <c r="AX850" i="202"/>
  <c r="AY850" i="202"/>
  <c r="AZ850" i="202"/>
  <c r="BA850" i="202"/>
  <c r="BB850" i="202"/>
  <c r="BC850" i="202"/>
  <c r="BD850" i="202"/>
  <c r="BE850" i="202"/>
  <c r="BF850" i="202"/>
  <c r="BG850" i="202"/>
  <c r="BH850" i="202"/>
  <c r="BI850" i="202"/>
  <c r="BJ850" i="202"/>
  <c r="BK850" i="202"/>
  <c r="BL850" i="202"/>
  <c r="BM850" i="202"/>
  <c r="BN850" i="202"/>
  <c r="BO850" i="202"/>
  <c r="BP850" i="202"/>
  <c r="BQ850" i="202"/>
  <c r="BR850" i="202"/>
  <c r="BS850" i="202"/>
  <c r="A851" i="202"/>
  <c r="B851" i="202"/>
  <c r="C851" i="202"/>
  <c r="D851" i="202"/>
  <c r="E851" i="202"/>
  <c r="F851" i="202"/>
  <c r="G851" i="202"/>
  <c r="H851" i="202"/>
  <c r="I851" i="202"/>
  <c r="J851" i="202"/>
  <c r="K851" i="202"/>
  <c r="L851" i="202"/>
  <c r="M851" i="202"/>
  <c r="N851" i="202"/>
  <c r="O851" i="202"/>
  <c r="P851" i="202"/>
  <c r="Q851" i="202"/>
  <c r="R851" i="202"/>
  <c r="S851" i="202"/>
  <c r="T851" i="202"/>
  <c r="U851" i="202"/>
  <c r="V851" i="202"/>
  <c r="W851" i="202"/>
  <c r="AA851" i="202"/>
  <c r="AB851" i="202"/>
  <c r="AC851" i="202"/>
  <c r="AD851" i="202"/>
  <c r="AE851" i="202"/>
  <c r="AF851" i="202"/>
  <c r="AG851" i="202"/>
  <c r="AH851" i="202"/>
  <c r="AI851" i="202"/>
  <c r="AJ851" i="202"/>
  <c r="AK851" i="202"/>
  <c r="AL851" i="202"/>
  <c r="AM851" i="202"/>
  <c r="AN851" i="202"/>
  <c r="AO851" i="202"/>
  <c r="AP851" i="202"/>
  <c r="AQ851" i="202"/>
  <c r="AR851" i="202"/>
  <c r="AS851" i="202"/>
  <c r="AT851" i="202"/>
  <c r="AU851" i="202"/>
  <c r="AV851" i="202"/>
  <c r="AW851" i="202"/>
  <c r="AX851" i="202"/>
  <c r="AY851" i="202"/>
  <c r="AZ851" i="202"/>
  <c r="BA851" i="202"/>
  <c r="BB851" i="202"/>
  <c r="BC851" i="202"/>
  <c r="BD851" i="202"/>
  <c r="BE851" i="202"/>
  <c r="BF851" i="202"/>
  <c r="BG851" i="202"/>
  <c r="BH851" i="202"/>
  <c r="BI851" i="202"/>
  <c r="BJ851" i="202"/>
  <c r="BK851" i="202"/>
  <c r="BL851" i="202"/>
  <c r="BM851" i="202"/>
  <c r="BN851" i="202"/>
  <c r="BO851" i="202"/>
  <c r="BP851" i="202"/>
  <c r="BQ851" i="202"/>
  <c r="BR851" i="202"/>
  <c r="BS851" i="202"/>
  <c r="A852" i="202"/>
  <c r="B852" i="202"/>
  <c r="C852" i="202"/>
  <c r="D852" i="202"/>
  <c r="E852" i="202"/>
  <c r="F852" i="202"/>
  <c r="G852" i="202"/>
  <c r="H852" i="202"/>
  <c r="I852" i="202"/>
  <c r="J852" i="202"/>
  <c r="K852" i="202"/>
  <c r="L852" i="202"/>
  <c r="M852" i="202"/>
  <c r="N852" i="202"/>
  <c r="O852" i="202"/>
  <c r="P852" i="202"/>
  <c r="Q852" i="202"/>
  <c r="R852" i="202"/>
  <c r="S852" i="202"/>
  <c r="T852" i="202"/>
  <c r="U852" i="202"/>
  <c r="V852" i="202"/>
  <c r="W852" i="202"/>
  <c r="AA852" i="202"/>
  <c r="AB852" i="202"/>
  <c r="AC852" i="202"/>
  <c r="AD852" i="202"/>
  <c r="AE852" i="202"/>
  <c r="AF852" i="202"/>
  <c r="AG852" i="202"/>
  <c r="AH852" i="202"/>
  <c r="AI852" i="202"/>
  <c r="AJ852" i="202"/>
  <c r="AK852" i="202"/>
  <c r="AL852" i="202"/>
  <c r="AM852" i="202"/>
  <c r="AN852" i="202"/>
  <c r="AO852" i="202"/>
  <c r="AP852" i="202"/>
  <c r="AQ852" i="202"/>
  <c r="AR852" i="202"/>
  <c r="AS852" i="202"/>
  <c r="AT852" i="202"/>
  <c r="AU852" i="202"/>
  <c r="AV852" i="202"/>
  <c r="AW852" i="202"/>
  <c r="AX852" i="202"/>
  <c r="AY852" i="202"/>
  <c r="AZ852" i="202"/>
  <c r="BA852" i="202"/>
  <c r="BB852" i="202"/>
  <c r="BC852" i="202"/>
  <c r="BD852" i="202"/>
  <c r="BE852" i="202"/>
  <c r="BF852" i="202"/>
  <c r="BG852" i="202"/>
  <c r="BH852" i="202"/>
  <c r="BI852" i="202"/>
  <c r="BJ852" i="202"/>
  <c r="BK852" i="202"/>
  <c r="BL852" i="202"/>
  <c r="BM852" i="202"/>
  <c r="BN852" i="202"/>
  <c r="BO852" i="202"/>
  <c r="BP852" i="202"/>
  <c r="BQ852" i="202"/>
  <c r="BR852" i="202"/>
  <c r="BS852" i="202"/>
  <c r="A853" i="202"/>
  <c r="B853" i="202"/>
  <c r="C853" i="202"/>
  <c r="D853" i="202"/>
  <c r="E853" i="202"/>
  <c r="F853" i="202"/>
  <c r="G853" i="202"/>
  <c r="H853" i="202"/>
  <c r="I853" i="202"/>
  <c r="J853" i="202"/>
  <c r="K853" i="202"/>
  <c r="L853" i="202"/>
  <c r="M853" i="202"/>
  <c r="N853" i="202"/>
  <c r="O853" i="202"/>
  <c r="P853" i="202"/>
  <c r="Q853" i="202"/>
  <c r="R853" i="202"/>
  <c r="S853" i="202"/>
  <c r="T853" i="202"/>
  <c r="U853" i="202"/>
  <c r="V853" i="202"/>
  <c r="W853" i="202"/>
  <c r="AA853" i="202"/>
  <c r="AB853" i="202"/>
  <c r="AC853" i="202"/>
  <c r="AD853" i="202"/>
  <c r="AE853" i="202"/>
  <c r="AF853" i="202"/>
  <c r="AG853" i="202"/>
  <c r="AH853" i="202"/>
  <c r="AI853" i="202"/>
  <c r="AJ853" i="202"/>
  <c r="AK853" i="202"/>
  <c r="AL853" i="202"/>
  <c r="AM853" i="202"/>
  <c r="AN853" i="202"/>
  <c r="AO853" i="202"/>
  <c r="AP853" i="202"/>
  <c r="AQ853" i="202"/>
  <c r="AR853" i="202"/>
  <c r="AS853" i="202"/>
  <c r="AT853" i="202"/>
  <c r="AU853" i="202"/>
  <c r="AV853" i="202"/>
  <c r="AW853" i="202"/>
  <c r="AX853" i="202"/>
  <c r="AY853" i="202"/>
  <c r="AZ853" i="202"/>
  <c r="BA853" i="202"/>
  <c r="BB853" i="202"/>
  <c r="BC853" i="202"/>
  <c r="BD853" i="202"/>
  <c r="BE853" i="202"/>
  <c r="BF853" i="202"/>
  <c r="BG853" i="202"/>
  <c r="BH853" i="202"/>
  <c r="BI853" i="202"/>
  <c r="BJ853" i="202"/>
  <c r="BK853" i="202"/>
  <c r="BL853" i="202"/>
  <c r="BM853" i="202"/>
  <c r="BN853" i="202"/>
  <c r="BO853" i="202"/>
  <c r="BP853" i="202"/>
  <c r="BQ853" i="202"/>
  <c r="BR853" i="202"/>
  <c r="BS853" i="202"/>
  <c r="A854" i="202"/>
  <c r="B854" i="202"/>
  <c r="C854" i="202"/>
  <c r="D854" i="202"/>
  <c r="E854" i="202"/>
  <c r="F854" i="202"/>
  <c r="G854" i="202"/>
  <c r="H854" i="202"/>
  <c r="I854" i="202"/>
  <c r="J854" i="202"/>
  <c r="K854" i="202"/>
  <c r="L854" i="202"/>
  <c r="M854" i="202"/>
  <c r="N854" i="202"/>
  <c r="O854" i="202"/>
  <c r="P854" i="202"/>
  <c r="Q854" i="202"/>
  <c r="R854" i="202"/>
  <c r="S854" i="202"/>
  <c r="T854" i="202"/>
  <c r="U854" i="202"/>
  <c r="V854" i="202"/>
  <c r="W854" i="202"/>
  <c r="AA854" i="202"/>
  <c r="AB854" i="202"/>
  <c r="AC854" i="202"/>
  <c r="AD854" i="202"/>
  <c r="AE854" i="202"/>
  <c r="AF854" i="202"/>
  <c r="AG854" i="202"/>
  <c r="AH854" i="202"/>
  <c r="AI854" i="202"/>
  <c r="AJ854" i="202"/>
  <c r="AK854" i="202"/>
  <c r="AL854" i="202"/>
  <c r="AM854" i="202"/>
  <c r="AN854" i="202"/>
  <c r="AO854" i="202"/>
  <c r="AP854" i="202"/>
  <c r="AQ854" i="202"/>
  <c r="AR854" i="202"/>
  <c r="AS854" i="202"/>
  <c r="AT854" i="202"/>
  <c r="AU854" i="202"/>
  <c r="AV854" i="202"/>
  <c r="AW854" i="202"/>
  <c r="AX854" i="202"/>
  <c r="AY854" i="202"/>
  <c r="AZ854" i="202"/>
  <c r="BA854" i="202"/>
  <c r="BB854" i="202"/>
  <c r="BC854" i="202"/>
  <c r="BD854" i="202"/>
  <c r="BE854" i="202"/>
  <c r="BF854" i="202"/>
  <c r="BG854" i="202"/>
  <c r="BH854" i="202"/>
  <c r="BI854" i="202"/>
  <c r="BJ854" i="202"/>
  <c r="BK854" i="202"/>
  <c r="BL854" i="202"/>
  <c r="BM854" i="202"/>
  <c r="BN854" i="202"/>
  <c r="BO854" i="202"/>
  <c r="BP854" i="202"/>
  <c r="BQ854" i="202"/>
  <c r="BR854" i="202"/>
  <c r="BS854" i="202"/>
  <c r="A855" i="202"/>
  <c r="B855" i="202"/>
  <c r="C855" i="202"/>
  <c r="D855" i="202"/>
  <c r="E855" i="202"/>
  <c r="F855" i="202"/>
  <c r="G855" i="202"/>
  <c r="H855" i="202"/>
  <c r="I855" i="202"/>
  <c r="J855" i="202"/>
  <c r="K855" i="202"/>
  <c r="L855" i="202"/>
  <c r="M855" i="202"/>
  <c r="N855" i="202"/>
  <c r="O855" i="202"/>
  <c r="P855" i="202"/>
  <c r="Q855" i="202"/>
  <c r="R855" i="202"/>
  <c r="S855" i="202"/>
  <c r="T855" i="202"/>
  <c r="U855" i="202"/>
  <c r="V855" i="202"/>
  <c r="W855" i="202"/>
  <c r="AA855" i="202"/>
  <c r="AB855" i="202"/>
  <c r="AC855" i="202"/>
  <c r="AD855" i="202"/>
  <c r="AE855" i="202"/>
  <c r="AF855" i="202"/>
  <c r="AG855" i="202"/>
  <c r="AH855" i="202"/>
  <c r="AI855" i="202"/>
  <c r="AJ855" i="202"/>
  <c r="AK855" i="202"/>
  <c r="AL855" i="202"/>
  <c r="AM855" i="202"/>
  <c r="AN855" i="202"/>
  <c r="AO855" i="202"/>
  <c r="AP855" i="202"/>
  <c r="AQ855" i="202"/>
  <c r="AR855" i="202"/>
  <c r="AS855" i="202"/>
  <c r="AT855" i="202"/>
  <c r="AU855" i="202"/>
  <c r="AV855" i="202"/>
  <c r="AW855" i="202"/>
  <c r="AX855" i="202"/>
  <c r="AY855" i="202"/>
  <c r="AZ855" i="202"/>
  <c r="BA855" i="202"/>
  <c r="BB855" i="202"/>
  <c r="BC855" i="202"/>
  <c r="BD855" i="202"/>
  <c r="BE855" i="202"/>
  <c r="BF855" i="202"/>
  <c r="BG855" i="202"/>
  <c r="BH855" i="202"/>
  <c r="BI855" i="202"/>
  <c r="BJ855" i="202"/>
  <c r="BK855" i="202"/>
  <c r="BL855" i="202"/>
  <c r="BM855" i="202"/>
  <c r="BN855" i="202"/>
  <c r="BO855" i="202"/>
  <c r="BP855" i="202"/>
  <c r="BQ855" i="202"/>
  <c r="BR855" i="202"/>
  <c r="BS855" i="202"/>
  <c r="A856" i="202"/>
  <c r="B856" i="202"/>
  <c r="C856" i="202"/>
  <c r="D856" i="202"/>
  <c r="E856" i="202"/>
  <c r="F856" i="202"/>
  <c r="G856" i="202"/>
  <c r="H856" i="202"/>
  <c r="I856" i="202"/>
  <c r="J856" i="202"/>
  <c r="K856" i="202"/>
  <c r="L856" i="202"/>
  <c r="M856" i="202"/>
  <c r="N856" i="202"/>
  <c r="O856" i="202"/>
  <c r="P856" i="202"/>
  <c r="Q856" i="202"/>
  <c r="R856" i="202"/>
  <c r="S856" i="202"/>
  <c r="T856" i="202"/>
  <c r="U856" i="202"/>
  <c r="V856" i="202"/>
  <c r="W856" i="202"/>
  <c r="AA856" i="202"/>
  <c r="AB856" i="202"/>
  <c r="AC856" i="202"/>
  <c r="AD856" i="202"/>
  <c r="AE856" i="202"/>
  <c r="AF856" i="202"/>
  <c r="AG856" i="202"/>
  <c r="AH856" i="202"/>
  <c r="AI856" i="202"/>
  <c r="AJ856" i="202"/>
  <c r="AK856" i="202"/>
  <c r="AL856" i="202"/>
  <c r="AM856" i="202"/>
  <c r="AN856" i="202"/>
  <c r="AO856" i="202"/>
  <c r="AP856" i="202"/>
  <c r="AQ856" i="202"/>
  <c r="AR856" i="202"/>
  <c r="AS856" i="202"/>
  <c r="AT856" i="202"/>
  <c r="AU856" i="202"/>
  <c r="AV856" i="202"/>
  <c r="AW856" i="202"/>
  <c r="AX856" i="202"/>
  <c r="AY856" i="202"/>
  <c r="AZ856" i="202"/>
  <c r="BA856" i="202"/>
  <c r="BB856" i="202"/>
  <c r="BC856" i="202"/>
  <c r="BD856" i="202"/>
  <c r="BE856" i="202"/>
  <c r="BF856" i="202"/>
  <c r="BG856" i="202"/>
  <c r="BH856" i="202"/>
  <c r="BI856" i="202"/>
  <c r="BJ856" i="202"/>
  <c r="BK856" i="202"/>
  <c r="BL856" i="202"/>
  <c r="BM856" i="202"/>
  <c r="BN856" i="202"/>
  <c r="BO856" i="202"/>
  <c r="BP856" i="202"/>
  <c r="BQ856" i="202"/>
  <c r="BR856" i="202"/>
  <c r="BS856" i="202"/>
  <c r="A857" i="202"/>
  <c r="B857" i="202"/>
  <c r="C857" i="202"/>
  <c r="D857" i="202"/>
  <c r="E857" i="202"/>
  <c r="F857" i="202"/>
  <c r="G857" i="202"/>
  <c r="H857" i="202"/>
  <c r="I857" i="202"/>
  <c r="J857" i="202"/>
  <c r="K857" i="202"/>
  <c r="L857" i="202"/>
  <c r="M857" i="202"/>
  <c r="N857" i="202"/>
  <c r="O857" i="202"/>
  <c r="P857" i="202"/>
  <c r="Q857" i="202"/>
  <c r="R857" i="202"/>
  <c r="S857" i="202"/>
  <c r="T857" i="202"/>
  <c r="U857" i="202"/>
  <c r="V857" i="202"/>
  <c r="W857" i="202"/>
  <c r="AA857" i="202"/>
  <c r="AB857" i="202"/>
  <c r="AC857" i="202"/>
  <c r="AD857" i="202"/>
  <c r="AE857" i="202"/>
  <c r="AF857" i="202"/>
  <c r="AG857" i="202"/>
  <c r="AH857" i="202"/>
  <c r="AI857" i="202"/>
  <c r="AJ857" i="202"/>
  <c r="AK857" i="202"/>
  <c r="AL857" i="202"/>
  <c r="AM857" i="202"/>
  <c r="AN857" i="202"/>
  <c r="AO857" i="202"/>
  <c r="AP857" i="202"/>
  <c r="AQ857" i="202"/>
  <c r="AR857" i="202"/>
  <c r="AS857" i="202"/>
  <c r="AT857" i="202"/>
  <c r="AU857" i="202"/>
  <c r="AV857" i="202"/>
  <c r="AW857" i="202"/>
  <c r="AX857" i="202"/>
  <c r="AY857" i="202"/>
  <c r="AZ857" i="202"/>
  <c r="BA857" i="202"/>
  <c r="BB857" i="202"/>
  <c r="BC857" i="202"/>
  <c r="BD857" i="202"/>
  <c r="BE857" i="202"/>
  <c r="BF857" i="202"/>
  <c r="BG857" i="202"/>
  <c r="BH857" i="202"/>
  <c r="BI857" i="202"/>
  <c r="BJ857" i="202"/>
  <c r="BK857" i="202"/>
  <c r="BL857" i="202"/>
  <c r="BM857" i="202"/>
  <c r="BN857" i="202"/>
  <c r="BO857" i="202"/>
  <c r="BP857" i="202"/>
  <c r="BQ857" i="202"/>
  <c r="BR857" i="202"/>
  <c r="BS857" i="202"/>
  <c r="A858" i="202"/>
  <c r="B858" i="202"/>
  <c r="C858" i="202"/>
  <c r="D858" i="202"/>
  <c r="E858" i="202"/>
  <c r="F858" i="202"/>
  <c r="G858" i="202"/>
  <c r="H858" i="202"/>
  <c r="I858" i="202"/>
  <c r="J858" i="202"/>
  <c r="K858" i="202"/>
  <c r="L858" i="202"/>
  <c r="M858" i="202"/>
  <c r="N858" i="202"/>
  <c r="O858" i="202"/>
  <c r="P858" i="202"/>
  <c r="Q858" i="202"/>
  <c r="R858" i="202"/>
  <c r="S858" i="202"/>
  <c r="T858" i="202"/>
  <c r="U858" i="202"/>
  <c r="V858" i="202"/>
  <c r="W858" i="202"/>
  <c r="AA858" i="202"/>
  <c r="AB858" i="202"/>
  <c r="AC858" i="202"/>
  <c r="AD858" i="202"/>
  <c r="AE858" i="202"/>
  <c r="AF858" i="202"/>
  <c r="AG858" i="202"/>
  <c r="AH858" i="202"/>
  <c r="AI858" i="202"/>
  <c r="AJ858" i="202"/>
  <c r="AK858" i="202"/>
  <c r="AL858" i="202"/>
  <c r="AM858" i="202"/>
  <c r="AN858" i="202"/>
  <c r="AO858" i="202"/>
  <c r="AP858" i="202"/>
  <c r="AQ858" i="202"/>
  <c r="AR858" i="202"/>
  <c r="AS858" i="202"/>
  <c r="AT858" i="202"/>
  <c r="AU858" i="202"/>
  <c r="AV858" i="202"/>
  <c r="AW858" i="202"/>
  <c r="AX858" i="202"/>
  <c r="AY858" i="202"/>
  <c r="AZ858" i="202"/>
  <c r="BA858" i="202"/>
  <c r="BB858" i="202"/>
  <c r="BC858" i="202"/>
  <c r="BD858" i="202"/>
  <c r="BE858" i="202"/>
  <c r="BF858" i="202"/>
  <c r="BG858" i="202"/>
  <c r="BH858" i="202"/>
  <c r="BI858" i="202"/>
  <c r="BJ858" i="202"/>
  <c r="BK858" i="202"/>
  <c r="BL858" i="202"/>
  <c r="BM858" i="202"/>
  <c r="BN858" i="202"/>
  <c r="BO858" i="202"/>
  <c r="BP858" i="202"/>
  <c r="BQ858" i="202"/>
  <c r="BR858" i="202"/>
  <c r="BS858" i="202"/>
  <c r="A859" i="202"/>
  <c r="B859" i="202"/>
  <c r="C859" i="202"/>
  <c r="D859" i="202"/>
  <c r="E859" i="202"/>
  <c r="F859" i="202"/>
  <c r="G859" i="202"/>
  <c r="H859" i="202"/>
  <c r="I859" i="202"/>
  <c r="J859" i="202"/>
  <c r="K859" i="202"/>
  <c r="L859" i="202"/>
  <c r="M859" i="202"/>
  <c r="N859" i="202"/>
  <c r="O859" i="202"/>
  <c r="P859" i="202"/>
  <c r="Q859" i="202"/>
  <c r="R859" i="202"/>
  <c r="S859" i="202"/>
  <c r="T859" i="202"/>
  <c r="U859" i="202"/>
  <c r="V859" i="202"/>
  <c r="W859" i="202"/>
  <c r="AA859" i="202"/>
  <c r="AB859" i="202"/>
  <c r="AC859" i="202"/>
  <c r="AD859" i="202"/>
  <c r="AE859" i="202"/>
  <c r="AF859" i="202"/>
  <c r="AG859" i="202"/>
  <c r="AH859" i="202"/>
  <c r="AI859" i="202"/>
  <c r="AJ859" i="202"/>
  <c r="AK859" i="202"/>
  <c r="AL859" i="202"/>
  <c r="AM859" i="202"/>
  <c r="AN859" i="202"/>
  <c r="AO859" i="202"/>
  <c r="AP859" i="202"/>
  <c r="AQ859" i="202"/>
  <c r="AR859" i="202"/>
  <c r="AS859" i="202"/>
  <c r="AT859" i="202"/>
  <c r="AU859" i="202"/>
  <c r="AV859" i="202"/>
  <c r="AW859" i="202"/>
  <c r="AX859" i="202"/>
  <c r="AY859" i="202"/>
  <c r="AZ859" i="202"/>
  <c r="BA859" i="202"/>
  <c r="BB859" i="202"/>
  <c r="BC859" i="202"/>
  <c r="BD859" i="202"/>
  <c r="BE859" i="202"/>
  <c r="BF859" i="202"/>
  <c r="BG859" i="202"/>
  <c r="BH859" i="202"/>
  <c r="BI859" i="202"/>
  <c r="BJ859" i="202"/>
  <c r="BK859" i="202"/>
  <c r="BL859" i="202"/>
  <c r="BM859" i="202"/>
  <c r="BN859" i="202"/>
  <c r="BO859" i="202"/>
  <c r="BP859" i="202"/>
  <c r="BQ859" i="202"/>
  <c r="BR859" i="202"/>
  <c r="BS859" i="202"/>
  <c r="A860" i="202"/>
  <c r="B860" i="202"/>
  <c r="C860" i="202"/>
  <c r="D860" i="202"/>
  <c r="E860" i="202"/>
  <c r="F860" i="202"/>
  <c r="G860" i="202"/>
  <c r="H860" i="202"/>
  <c r="I860" i="202"/>
  <c r="J860" i="202"/>
  <c r="K860" i="202"/>
  <c r="L860" i="202"/>
  <c r="M860" i="202"/>
  <c r="N860" i="202"/>
  <c r="O860" i="202"/>
  <c r="P860" i="202"/>
  <c r="Q860" i="202"/>
  <c r="R860" i="202"/>
  <c r="S860" i="202"/>
  <c r="T860" i="202"/>
  <c r="U860" i="202"/>
  <c r="V860" i="202"/>
  <c r="W860" i="202"/>
  <c r="AA860" i="202"/>
  <c r="AB860" i="202"/>
  <c r="AC860" i="202"/>
  <c r="AD860" i="202"/>
  <c r="AE860" i="202"/>
  <c r="AF860" i="202"/>
  <c r="AG860" i="202"/>
  <c r="AH860" i="202"/>
  <c r="AI860" i="202"/>
  <c r="AJ860" i="202"/>
  <c r="AK860" i="202"/>
  <c r="AL860" i="202"/>
  <c r="AM860" i="202"/>
  <c r="AN860" i="202"/>
  <c r="AO860" i="202"/>
  <c r="AP860" i="202"/>
  <c r="AQ860" i="202"/>
  <c r="AR860" i="202"/>
  <c r="AS860" i="202"/>
  <c r="AT860" i="202"/>
  <c r="AU860" i="202"/>
  <c r="AV860" i="202"/>
  <c r="AW860" i="202"/>
  <c r="AX860" i="202"/>
  <c r="AY860" i="202"/>
  <c r="AZ860" i="202"/>
  <c r="BA860" i="202"/>
  <c r="BB860" i="202"/>
  <c r="BC860" i="202"/>
  <c r="BD860" i="202"/>
  <c r="BE860" i="202"/>
  <c r="BF860" i="202"/>
  <c r="BG860" i="202"/>
  <c r="BH860" i="202"/>
  <c r="BI860" i="202"/>
  <c r="BJ860" i="202"/>
  <c r="BK860" i="202"/>
  <c r="BL860" i="202"/>
  <c r="BM860" i="202"/>
  <c r="BN860" i="202"/>
  <c r="BO860" i="202"/>
  <c r="BP860" i="202"/>
  <c r="BQ860" i="202"/>
  <c r="BR860" i="202"/>
  <c r="BS860" i="202"/>
  <c r="A861" i="202"/>
  <c r="B861" i="202"/>
  <c r="C861" i="202"/>
  <c r="D861" i="202"/>
  <c r="E861" i="202"/>
  <c r="F861" i="202"/>
  <c r="G861" i="202"/>
  <c r="H861" i="202"/>
  <c r="I861" i="202"/>
  <c r="J861" i="202"/>
  <c r="K861" i="202"/>
  <c r="L861" i="202"/>
  <c r="M861" i="202"/>
  <c r="N861" i="202"/>
  <c r="O861" i="202"/>
  <c r="P861" i="202"/>
  <c r="Q861" i="202"/>
  <c r="R861" i="202"/>
  <c r="S861" i="202"/>
  <c r="T861" i="202"/>
  <c r="U861" i="202"/>
  <c r="V861" i="202"/>
  <c r="W861" i="202"/>
  <c r="AA861" i="202"/>
  <c r="AB861" i="202"/>
  <c r="AC861" i="202"/>
  <c r="AD861" i="202"/>
  <c r="AE861" i="202"/>
  <c r="AF861" i="202"/>
  <c r="AG861" i="202"/>
  <c r="AH861" i="202"/>
  <c r="AI861" i="202"/>
  <c r="AJ861" i="202"/>
  <c r="AK861" i="202"/>
  <c r="AL861" i="202"/>
  <c r="AM861" i="202"/>
  <c r="AN861" i="202"/>
  <c r="AO861" i="202"/>
  <c r="AP861" i="202"/>
  <c r="AQ861" i="202"/>
  <c r="AR861" i="202"/>
  <c r="AS861" i="202"/>
  <c r="AT861" i="202"/>
  <c r="AU861" i="202"/>
  <c r="AV861" i="202"/>
  <c r="AW861" i="202"/>
  <c r="AX861" i="202"/>
  <c r="AY861" i="202"/>
  <c r="AZ861" i="202"/>
  <c r="BA861" i="202"/>
  <c r="BB861" i="202"/>
  <c r="BC861" i="202"/>
  <c r="BD861" i="202"/>
  <c r="BE861" i="202"/>
  <c r="BF861" i="202"/>
  <c r="BG861" i="202"/>
  <c r="BH861" i="202"/>
  <c r="BI861" i="202"/>
  <c r="BJ861" i="202"/>
  <c r="BK861" i="202"/>
  <c r="BL861" i="202"/>
  <c r="BM861" i="202"/>
  <c r="BN861" i="202"/>
  <c r="BO861" i="202"/>
  <c r="BP861" i="202"/>
  <c r="BQ861" i="202"/>
  <c r="BR861" i="202"/>
  <c r="BS861" i="202"/>
  <c r="A862" i="202"/>
  <c r="B862" i="202"/>
  <c r="C862" i="202"/>
  <c r="D862" i="202"/>
  <c r="E862" i="202"/>
  <c r="F862" i="202"/>
  <c r="G862" i="202"/>
  <c r="H862" i="202"/>
  <c r="I862" i="202"/>
  <c r="J862" i="202"/>
  <c r="K862" i="202"/>
  <c r="L862" i="202"/>
  <c r="M862" i="202"/>
  <c r="N862" i="202"/>
  <c r="O862" i="202"/>
  <c r="P862" i="202"/>
  <c r="Q862" i="202"/>
  <c r="R862" i="202"/>
  <c r="S862" i="202"/>
  <c r="T862" i="202"/>
  <c r="U862" i="202"/>
  <c r="V862" i="202"/>
  <c r="W862" i="202"/>
  <c r="AA862" i="202"/>
  <c r="AB862" i="202"/>
  <c r="AC862" i="202"/>
  <c r="AD862" i="202"/>
  <c r="AE862" i="202"/>
  <c r="AF862" i="202"/>
  <c r="AG862" i="202"/>
  <c r="AH862" i="202"/>
  <c r="AI862" i="202"/>
  <c r="AJ862" i="202"/>
  <c r="AK862" i="202"/>
  <c r="AL862" i="202"/>
  <c r="AM862" i="202"/>
  <c r="AN862" i="202"/>
  <c r="AO862" i="202"/>
  <c r="AP862" i="202"/>
  <c r="AQ862" i="202"/>
  <c r="AR862" i="202"/>
  <c r="AS862" i="202"/>
  <c r="AT862" i="202"/>
  <c r="AU862" i="202"/>
  <c r="AV862" i="202"/>
  <c r="AW862" i="202"/>
  <c r="AX862" i="202"/>
  <c r="AY862" i="202"/>
  <c r="AZ862" i="202"/>
  <c r="BA862" i="202"/>
  <c r="BB862" i="202"/>
  <c r="BC862" i="202"/>
  <c r="BD862" i="202"/>
  <c r="BE862" i="202"/>
  <c r="BF862" i="202"/>
  <c r="BG862" i="202"/>
  <c r="BH862" i="202"/>
  <c r="BI862" i="202"/>
  <c r="BJ862" i="202"/>
  <c r="BK862" i="202"/>
  <c r="BL862" i="202"/>
  <c r="BM862" i="202"/>
  <c r="BN862" i="202"/>
  <c r="BO862" i="202"/>
  <c r="BP862" i="202"/>
  <c r="BQ862" i="202"/>
  <c r="BR862" i="202"/>
  <c r="BS862" i="202"/>
  <c r="A863" i="202"/>
  <c r="B863" i="202"/>
  <c r="C863" i="202"/>
  <c r="D863" i="202"/>
  <c r="E863" i="202"/>
  <c r="F863" i="202"/>
  <c r="G863" i="202"/>
  <c r="H863" i="202"/>
  <c r="I863" i="202"/>
  <c r="J863" i="202"/>
  <c r="K863" i="202"/>
  <c r="L863" i="202"/>
  <c r="M863" i="202"/>
  <c r="N863" i="202"/>
  <c r="O863" i="202"/>
  <c r="P863" i="202"/>
  <c r="Q863" i="202"/>
  <c r="R863" i="202"/>
  <c r="S863" i="202"/>
  <c r="T863" i="202"/>
  <c r="U863" i="202"/>
  <c r="V863" i="202"/>
  <c r="W863" i="202"/>
  <c r="AA863" i="202"/>
  <c r="AB863" i="202"/>
  <c r="AC863" i="202"/>
  <c r="AD863" i="202"/>
  <c r="AE863" i="202"/>
  <c r="AF863" i="202"/>
  <c r="AG863" i="202"/>
  <c r="AH863" i="202"/>
  <c r="AI863" i="202"/>
  <c r="AJ863" i="202"/>
  <c r="AK863" i="202"/>
  <c r="AL863" i="202"/>
  <c r="AM863" i="202"/>
  <c r="AN863" i="202"/>
  <c r="AO863" i="202"/>
  <c r="AP863" i="202"/>
  <c r="AQ863" i="202"/>
  <c r="AR863" i="202"/>
  <c r="AS863" i="202"/>
  <c r="AT863" i="202"/>
  <c r="AU863" i="202"/>
  <c r="AV863" i="202"/>
  <c r="AW863" i="202"/>
  <c r="AX863" i="202"/>
  <c r="AY863" i="202"/>
  <c r="AZ863" i="202"/>
  <c r="BA863" i="202"/>
  <c r="BB863" i="202"/>
  <c r="BC863" i="202"/>
  <c r="BD863" i="202"/>
  <c r="BE863" i="202"/>
  <c r="BF863" i="202"/>
  <c r="BG863" i="202"/>
  <c r="BH863" i="202"/>
  <c r="BI863" i="202"/>
  <c r="BJ863" i="202"/>
  <c r="BK863" i="202"/>
  <c r="BL863" i="202"/>
  <c r="BM863" i="202"/>
  <c r="BN863" i="202"/>
  <c r="BO863" i="202"/>
  <c r="BP863" i="202"/>
  <c r="BQ863" i="202"/>
  <c r="BR863" i="202"/>
  <c r="BS863" i="202"/>
  <c r="A864" i="202"/>
  <c r="B864" i="202"/>
  <c r="C864" i="202"/>
  <c r="D864" i="202"/>
  <c r="E864" i="202"/>
  <c r="F864" i="202"/>
  <c r="G864" i="202"/>
  <c r="H864" i="202"/>
  <c r="I864" i="202"/>
  <c r="J864" i="202"/>
  <c r="K864" i="202"/>
  <c r="L864" i="202"/>
  <c r="M864" i="202"/>
  <c r="N864" i="202"/>
  <c r="O864" i="202"/>
  <c r="P864" i="202"/>
  <c r="Q864" i="202"/>
  <c r="R864" i="202"/>
  <c r="S864" i="202"/>
  <c r="T864" i="202"/>
  <c r="U864" i="202"/>
  <c r="V864" i="202"/>
  <c r="W864" i="202"/>
  <c r="AA864" i="202"/>
  <c r="AB864" i="202"/>
  <c r="AC864" i="202"/>
  <c r="AD864" i="202"/>
  <c r="AE864" i="202"/>
  <c r="AF864" i="202"/>
  <c r="AG864" i="202"/>
  <c r="AH864" i="202"/>
  <c r="AI864" i="202"/>
  <c r="AJ864" i="202"/>
  <c r="AK864" i="202"/>
  <c r="AL864" i="202"/>
  <c r="AM864" i="202"/>
  <c r="AN864" i="202"/>
  <c r="AO864" i="202"/>
  <c r="AP864" i="202"/>
  <c r="AQ864" i="202"/>
  <c r="AR864" i="202"/>
  <c r="AS864" i="202"/>
  <c r="AT864" i="202"/>
  <c r="AU864" i="202"/>
  <c r="AV864" i="202"/>
  <c r="AW864" i="202"/>
  <c r="AX864" i="202"/>
  <c r="AY864" i="202"/>
  <c r="AZ864" i="202"/>
  <c r="BA864" i="202"/>
  <c r="BB864" i="202"/>
  <c r="BC864" i="202"/>
  <c r="BD864" i="202"/>
  <c r="BE864" i="202"/>
  <c r="BF864" i="202"/>
  <c r="BG864" i="202"/>
  <c r="BH864" i="202"/>
  <c r="BI864" i="202"/>
  <c r="BJ864" i="202"/>
  <c r="BK864" i="202"/>
  <c r="BL864" i="202"/>
  <c r="BM864" i="202"/>
  <c r="BN864" i="202"/>
  <c r="BO864" i="202"/>
  <c r="BP864" i="202"/>
  <c r="BQ864" i="202"/>
  <c r="BR864" i="202"/>
  <c r="BS864" i="202"/>
  <c r="A865" i="202"/>
  <c r="B865" i="202"/>
  <c r="C865" i="202"/>
  <c r="D865" i="202"/>
  <c r="E865" i="202"/>
  <c r="F865" i="202"/>
  <c r="G865" i="202"/>
  <c r="H865" i="202"/>
  <c r="I865" i="202"/>
  <c r="J865" i="202"/>
  <c r="K865" i="202"/>
  <c r="L865" i="202"/>
  <c r="M865" i="202"/>
  <c r="N865" i="202"/>
  <c r="O865" i="202"/>
  <c r="P865" i="202"/>
  <c r="Q865" i="202"/>
  <c r="R865" i="202"/>
  <c r="S865" i="202"/>
  <c r="T865" i="202"/>
  <c r="U865" i="202"/>
  <c r="V865" i="202"/>
  <c r="W865" i="202"/>
  <c r="AA865" i="202"/>
  <c r="AB865" i="202"/>
  <c r="AC865" i="202"/>
  <c r="AD865" i="202"/>
  <c r="AE865" i="202"/>
  <c r="AF865" i="202"/>
  <c r="AG865" i="202"/>
  <c r="AH865" i="202"/>
  <c r="AI865" i="202"/>
  <c r="AJ865" i="202"/>
  <c r="AK865" i="202"/>
  <c r="AL865" i="202"/>
  <c r="AM865" i="202"/>
  <c r="AN865" i="202"/>
  <c r="AO865" i="202"/>
  <c r="AP865" i="202"/>
  <c r="AQ865" i="202"/>
  <c r="AR865" i="202"/>
  <c r="AS865" i="202"/>
  <c r="AT865" i="202"/>
  <c r="AU865" i="202"/>
  <c r="AV865" i="202"/>
  <c r="AW865" i="202"/>
  <c r="AX865" i="202"/>
  <c r="AY865" i="202"/>
  <c r="AZ865" i="202"/>
  <c r="BA865" i="202"/>
  <c r="BB865" i="202"/>
  <c r="BC865" i="202"/>
  <c r="BD865" i="202"/>
  <c r="BE865" i="202"/>
  <c r="BF865" i="202"/>
  <c r="BG865" i="202"/>
  <c r="BH865" i="202"/>
  <c r="BI865" i="202"/>
  <c r="BJ865" i="202"/>
  <c r="BK865" i="202"/>
  <c r="BL865" i="202"/>
  <c r="BM865" i="202"/>
  <c r="BN865" i="202"/>
  <c r="BO865" i="202"/>
  <c r="BP865" i="202"/>
  <c r="BQ865" i="202"/>
  <c r="BR865" i="202"/>
  <c r="BS865" i="202"/>
  <c r="A866" i="202"/>
  <c r="B866" i="202"/>
  <c r="C866" i="202"/>
  <c r="D866" i="202"/>
  <c r="E866" i="202"/>
  <c r="F866" i="202"/>
  <c r="G866" i="202"/>
  <c r="H866" i="202"/>
  <c r="I866" i="202"/>
  <c r="J866" i="202"/>
  <c r="K866" i="202"/>
  <c r="L866" i="202"/>
  <c r="M866" i="202"/>
  <c r="N866" i="202"/>
  <c r="O866" i="202"/>
  <c r="P866" i="202"/>
  <c r="Q866" i="202"/>
  <c r="R866" i="202"/>
  <c r="S866" i="202"/>
  <c r="T866" i="202"/>
  <c r="U866" i="202"/>
  <c r="V866" i="202"/>
  <c r="W866" i="202"/>
  <c r="AA866" i="202"/>
  <c r="AB866" i="202"/>
  <c r="AC866" i="202"/>
  <c r="AD866" i="202"/>
  <c r="AE866" i="202"/>
  <c r="AF866" i="202"/>
  <c r="AG866" i="202"/>
  <c r="AH866" i="202"/>
  <c r="AI866" i="202"/>
  <c r="AJ866" i="202"/>
  <c r="AK866" i="202"/>
  <c r="AL866" i="202"/>
  <c r="AM866" i="202"/>
  <c r="AN866" i="202"/>
  <c r="AO866" i="202"/>
  <c r="AP866" i="202"/>
  <c r="AQ866" i="202"/>
  <c r="AR866" i="202"/>
  <c r="AS866" i="202"/>
  <c r="AT866" i="202"/>
  <c r="AU866" i="202"/>
  <c r="AV866" i="202"/>
  <c r="AW866" i="202"/>
  <c r="AX866" i="202"/>
  <c r="AY866" i="202"/>
  <c r="AZ866" i="202"/>
  <c r="BA866" i="202"/>
  <c r="BB866" i="202"/>
  <c r="BC866" i="202"/>
  <c r="BD866" i="202"/>
  <c r="BE866" i="202"/>
  <c r="BF866" i="202"/>
  <c r="BG866" i="202"/>
  <c r="BH866" i="202"/>
  <c r="BI866" i="202"/>
  <c r="BJ866" i="202"/>
  <c r="BK866" i="202"/>
  <c r="BL866" i="202"/>
  <c r="BM866" i="202"/>
  <c r="BN866" i="202"/>
  <c r="BO866" i="202"/>
  <c r="BP866" i="202"/>
  <c r="BQ866" i="202"/>
  <c r="BR866" i="202"/>
  <c r="BS866" i="202"/>
  <c r="A867" i="202"/>
  <c r="B867" i="202"/>
  <c r="C867" i="202"/>
  <c r="D867" i="202"/>
  <c r="E867" i="202"/>
  <c r="F867" i="202"/>
  <c r="G867" i="202"/>
  <c r="H867" i="202"/>
  <c r="I867" i="202"/>
  <c r="J867" i="202"/>
  <c r="K867" i="202"/>
  <c r="L867" i="202"/>
  <c r="M867" i="202"/>
  <c r="N867" i="202"/>
  <c r="O867" i="202"/>
  <c r="P867" i="202"/>
  <c r="Q867" i="202"/>
  <c r="R867" i="202"/>
  <c r="S867" i="202"/>
  <c r="T867" i="202"/>
  <c r="U867" i="202"/>
  <c r="V867" i="202"/>
  <c r="W867" i="202"/>
  <c r="AA867" i="202"/>
  <c r="AB867" i="202"/>
  <c r="AC867" i="202"/>
  <c r="AD867" i="202"/>
  <c r="AE867" i="202"/>
  <c r="AF867" i="202"/>
  <c r="AG867" i="202"/>
  <c r="AH867" i="202"/>
  <c r="AI867" i="202"/>
  <c r="AJ867" i="202"/>
  <c r="AK867" i="202"/>
  <c r="AL867" i="202"/>
  <c r="AM867" i="202"/>
  <c r="AN867" i="202"/>
  <c r="AO867" i="202"/>
  <c r="AP867" i="202"/>
  <c r="AQ867" i="202"/>
  <c r="AR867" i="202"/>
  <c r="AS867" i="202"/>
  <c r="AT867" i="202"/>
  <c r="AU867" i="202"/>
  <c r="AV867" i="202"/>
  <c r="AW867" i="202"/>
  <c r="AX867" i="202"/>
  <c r="AY867" i="202"/>
  <c r="AZ867" i="202"/>
  <c r="BA867" i="202"/>
  <c r="BB867" i="202"/>
  <c r="BC867" i="202"/>
  <c r="BD867" i="202"/>
  <c r="BE867" i="202"/>
  <c r="BF867" i="202"/>
  <c r="BG867" i="202"/>
  <c r="BH867" i="202"/>
  <c r="BI867" i="202"/>
  <c r="BJ867" i="202"/>
  <c r="BK867" i="202"/>
  <c r="BL867" i="202"/>
  <c r="BM867" i="202"/>
  <c r="BN867" i="202"/>
  <c r="BO867" i="202"/>
  <c r="BP867" i="202"/>
  <c r="BQ867" i="202"/>
  <c r="BR867" i="202"/>
  <c r="BS867" i="202"/>
  <c r="A868" i="202"/>
  <c r="B868" i="202"/>
  <c r="C868" i="202"/>
  <c r="D868" i="202"/>
  <c r="E868" i="202"/>
  <c r="F868" i="202"/>
  <c r="G868" i="202"/>
  <c r="H868" i="202"/>
  <c r="I868" i="202"/>
  <c r="J868" i="202"/>
  <c r="K868" i="202"/>
  <c r="L868" i="202"/>
  <c r="M868" i="202"/>
  <c r="N868" i="202"/>
  <c r="O868" i="202"/>
  <c r="P868" i="202"/>
  <c r="Q868" i="202"/>
  <c r="R868" i="202"/>
  <c r="S868" i="202"/>
  <c r="T868" i="202"/>
  <c r="U868" i="202"/>
  <c r="V868" i="202"/>
  <c r="W868" i="202"/>
  <c r="AA868" i="202"/>
  <c r="AB868" i="202"/>
  <c r="AC868" i="202"/>
  <c r="AD868" i="202"/>
  <c r="AE868" i="202"/>
  <c r="AF868" i="202"/>
  <c r="AG868" i="202"/>
  <c r="AH868" i="202"/>
  <c r="AI868" i="202"/>
  <c r="AJ868" i="202"/>
  <c r="AK868" i="202"/>
  <c r="AL868" i="202"/>
  <c r="AM868" i="202"/>
  <c r="AN868" i="202"/>
  <c r="AO868" i="202"/>
  <c r="AP868" i="202"/>
  <c r="AQ868" i="202"/>
  <c r="AR868" i="202"/>
  <c r="AS868" i="202"/>
  <c r="AT868" i="202"/>
  <c r="AU868" i="202"/>
  <c r="AV868" i="202"/>
  <c r="AW868" i="202"/>
  <c r="AX868" i="202"/>
  <c r="AY868" i="202"/>
  <c r="AZ868" i="202"/>
  <c r="BA868" i="202"/>
  <c r="BB868" i="202"/>
  <c r="BC868" i="202"/>
  <c r="BD868" i="202"/>
  <c r="BE868" i="202"/>
  <c r="BF868" i="202"/>
  <c r="BG868" i="202"/>
  <c r="BH868" i="202"/>
  <c r="BI868" i="202"/>
  <c r="BJ868" i="202"/>
  <c r="BK868" i="202"/>
  <c r="BL868" i="202"/>
  <c r="BM868" i="202"/>
  <c r="BN868" i="202"/>
  <c r="BO868" i="202"/>
  <c r="BP868" i="202"/>
  <c r="BQ868" i="202"/>
  <c r="BR868" i="202"/>
  <c r="BS868" i="202"/>
  <c r="A869" i="202"/>
  <c r="B869" i="202"/>
  <c r="C869" i="202"/>
  <c r="D869" i="202"/>
  <c r="E869" i="202"/>
  <c r="F869" i="202"/>
  <c r="G869" i="202"/>
  <c r="H869" i="202"/>
  <c r="I869" i="202"/>
  <c r="J869" i="202"/>
  <c r="K869" i="202"/>
  <c r="L869" i="202"/>
  <c r="M869" i="202"/>
  <c r="N869" i="202"/>
  <c r="O869" i="202"/>
  <c r="P869" i="202"/>
  <c r="Q869" i="202"/>
  <c r="R869" i="202"/>
  <c r="S869" i="202"/>
  <c r="T869" i="202"/>
  <c r="U869" i="202"/>
  <c r="V869" i="202"/>
  <c r="W869" i="202"/>
  <c r="AA869" i="202"/>
  <c r="AB869" i="202"/>
  <c r="AC869" i="202"/>
  <c r="AD869" i="202"/>
  <c r="AE869" i="202"/>
  <c r="AF869" i="202"/>
  <c r="AG869" i="202"/>
  <c r="AH869" i="202"/>
  <c r="AI869" i="202"/>
  <c r="AJ869" i="202"/>
  <c r="AK869" i="202"/>
  <c r="AL869" i="202"/>
  <c r="AM869" i="202"/>
  <c r="AN869" i="202"/>
  <c r="AO869" i="202"/>
  <c r="AP869" i="202"/>
  <c r="AQ869" i="202"/>
  <c r="AR869" i="202"/>
  <c r="AS869" i="202"/>
  <c r="AT869" i="202"/>
  <c r="AU869" i="202"/>
  <c r="AV869" i="202"/>
  <c r="AW869" i="202"/>
  <c r="AX869" i="202"/>
  <c r="AY869" i="202"/>
  <c r="AZ869" i="202"/>
  <c r="BA869" i="202"/>
  <c r="BB869" i="202"/>
  <c r="BC869" i="202"/>
  <c r="BD869" i="202"/>
  <c r="BE869" i="202"/>
  <c r="BF869" i="202"/>
  <c r="BG869" i="202"/>
  <c r="BH869" i="202"/>
  <c r="BI869" i="202"/>
  <c r="BJ869" i="202"/>
  <c r="BK869" i="202"/>
  <c r="BL869" i="202"/>
  <c r="BM869" i="202"/>
  <c r="BN869" i="202"/>
  <c r="BO869" i="202"/>
  <c r="BP869" i="202"/>
  <c r="BQ869" i="202"/>
  <c r="BR869" i="202"/>
  <c r="BS869" i="202"/>
  <c r="A870" i="202"/>
  <c r="B870" i="202"/>
  <c r="C870" i="202"/>
  <c r="D870" i="202"/>
  <c r="E870" i="202"/>
  <c r="F870" i="202"/>
  <c r="G870" i="202"/>
  <c r="H870" i="202"/>
  <c r="I870" i="202"/>
  <c r="J870" i="202"/>
  <c r="K870" i="202"/>
  <c r="L870" i="202"/>
  <c r="M870" i="202"/>
  <c r="N870" i="202"/>
  <c r="O870" i="202"/>
  <c r="P870" i="202"/>
  <c r="Q870" i="202"/>
  <c r="R870" i="202"/>
  <c r="S870" i="202"/>
  <c r="T870" i="202"/>
  <c r="U870" i="202"/>
  <c r="V870" i="202"/>
  <c r="W870" i="202"/>
  <c r="AA870" i="202"/>
  <c r="AB870" i="202"/>
  <c r="AC870" i="202"/>
  <c r="AD870" i="202"/>
  <c r="AE870" i="202"/>
  <c r="AF870" i="202"/>
  <c r="AG870" i="202"/>
  <c r="AH870" i="202"/>
  <c r="AI870" i="202"/>
  <c r="AJ870" i="202"/>
  <c r="AK870" i="202"/>
  <c r="AL870" i="202"/>
  <c r="AM870" i="202"/>
  <c r="AN870" i="202"/>
  <c r="AO870" i="202"/>
  <c r="AP870" i="202"/>
  <c r="AQ870" i="202"/>
  <c r="AR870" i="202"/>
  <c r="AS870" i="202"/>
  <c r="AT870" i="202"/>
  <c r="AU870" i="202"/>
  <c r="AV870" i="202"/>
  <c r="AW870" i="202"/>
  <c r="AX870" i="202"/>
  <c r="AY870" i="202"/>
  <c r="AZ870" i="202"/>
  <c r="BA870" i="202"/>
  <c r="BB870" i="202"/>
  <c r="BC870" i="202"/>
  <c r="BD870" i="202"/>
  <c r="BE870" i="202"/>
  <c r="BF870" i="202"/>
  <c r="BG870" i="202"/>
  <c r="BH870" i="202"/>
  <c r="BI870" i="202"/>
  <c r="BJ870" i="202"/>
  <c r="BK870" i="202"/>
  <c r="BL870" i="202"/>
  <c r="BM870" i="202"/>
  <c r="BN870" i="202"/>
  <c r="BO870" i="202"/>
  <c r="BP870" i="202"/>
  <c r="BQ870" i="202"/>
  <c r="BR870" i="202"/>
  <c r="BS870" i="202"/>
  <c r="A871" i="202"/>
  <c r="B871" i="202"/>
  <c r="C871" i="202"/>
  <c r="D871" i="202"/>
  <c r="E871" i="202"/>
  <c r="F871" i="202"/>
  <c r="G871" i="202"/>
  <c r="H871" i="202"/>
  <c r="I871" i="202"/>
  <c r="J871" i="202"/>
  <c r="K871" i="202"/>
  <c r="L871" i="202"/>
  <c r="M871" i="202"/>
  <c r="N871" i="202"/>
  <c r="O871" i="202"/>
  <c r="P871" i="202"/>
  <c r="Q871" i="202"/>
  <c r="R871" i="202"/>
  <c r="S871" i="202"/>
  <c r="T871" i="202"/>
  <c r="U871" i="202"/>
  <c r="V871" i="202"/>
  <c r="W871" i="202"/>
  <c r="AA871" i="202"/>
  <c r="AB871" i="202"/>
  <c r="AC871" i="202"/>
  <c r="AD871" i="202"/>
  <c r="AE871" i="202"/>
  <c r="AF871" i="202"/>
  <c r="AG871" i="202"/>
  <c r="AH871" i="202"/>
  <c r="AI871" i="202"/>
  <c r="AJ871" i="202"/>
  <c r="AK871" i="202"/>
  <c r="AL871" i="202"/>
  <c r="AM871" i="202"/>
  <c r="AN871" i="202"/>
  <c r="AO871" i="202"/>
  <c r="AP871" i="202"/>
  <c r="AQ871" i="202"/>
  <c r="AR871" i="202"/>
  <c r="AS871" i="202"/>
  <c r="AT871" i="202"/>
  <c r="AU871" i="202"/>
  <c r="AV871" i="202"/>
  <c r="AW871" i="202"/>
  <c r="AX871" i="202"/>
  <c r="AY871" i="202"/>
  <c r="AZ871" i="202"/>
  <c r="BA871" i="202"/>
  <c r="BB871" i="202"/>
  <c r="BC871" i="202"/>
  <c r="BD871" i="202"/>
  <c r="BE871" i="202"/>
  <c r="BF871" i="202"/>
  <c r="BG871" i="202"/>
  <c r="BH871" i="202"/>
  <c r="BI871" i="202"/>
  <c r="BJ871" i="202"/>
  <c r="BK871" i="202"/>
  <c r="BL871" i="202"/>
  <c r="BM871" i="202"/>
  <c r="BN871" i="202"/>
  <c r="BO871" i="202"/>
  <c r="BP871" i="202"/>
  <c r="BQ871" i="202"/>
  <c r="BR871" i="202"/>
  <c r="BS871" i="202"/>
  <c r="A872" i="202"/>
  <c r="B872" i="202"/>
  <c r="C872" i="202"/>
  <c r="D872" i="202"/>
  <c r="E872" i="202"/>
  <c r="F872" i="202"/>
  <c r="G872" i="202"/>
  <c r="H872" i="202"/>
  <c r="I872" i="202"/>
  <c r="J872" i="202"/>
  <c r="K872" i="202"/>
  <c r="L872" i="202"/>
  <c r="M872" i="202"/>
  <c r="N872" i="202"/>
  <c r="O872" i="202"/>
  <c r="P872" i="202"/>
  <c r="Q872" i="202"/>
  <c r="R872" i="202"/>
  <c r="S872" i="202"/>
  <c r="T872" i="202"/>
  <c r="U872" i="202"/>
  <c r="V872" i="202"/>
  <c r="W872" i="202"/>
  <c r="AA872" i="202"/>
  <c r="AB872" i="202"/>
  <c r="AC872" i="202"/>
  <c r="AD872" i="202"/>
  <c r="AE872" i="202"/>
  <c r="AF872" i="202"/>
  <c r="AG872" i="202"/>
  <c r="AH872" i="202"/>
  <c r="AI872" i="202"/>
  <c r="AJ872" i="202"/>
  <c r="AK872" i="202"/>
  <c r="AL872" i="202"/>
  <c r="AM872" i="202"/>
  <c r="AN872" i="202"/>
  <c r="AO872" i="202"/>
  <c r="AP872" i="202"/>
  <c r="AQ872" i="202"/>
  <c r="AR872" i="202"/>
  <c r="AS872" i="202"/>
  <c r="AT872" i="202"/>
  <c r="AU872" i="202"/>
  <c r="AV872" i="202"/>
  <c r="AW872" i="202"/>
  <c r="AX872" i="202"/>
  <c r="AY872" i="202"/>
  <c r="AZ872" i="202"/>
  <c r="BA872" i="202"/>
  <c r="BB872" i="202"/>
  <c r="BC872" i="202"/>
  <c r="BD872" i="202"/>
  <c r="BE872" i="202"/>
  <c r="BF872" i="202"/>
  <c r="BG872" i="202"/>
  <c r="BH872" i="202"/>
  <c r="BI872" i="202"/>
  <c r="BJ872" i="202"/>
  <c r="BK872" i="202"/>
  <c r="BL872" i="202"/>
  <c r="BM872" i="202"/>
  <c r="BN872" i="202"/>
  <c r="BO872" i="202"/>
  <c r="BP872" i="202"/>
  <c r="BQ872" i="202"/>
  <c r="BR872" i="202"/>
  <c r="BS872" i="202"/>
  <c r="A873" i="202"/>
  <c r="B873" i="202"/>
  <c r="C873" i="202"/>
  <c r="D873" i="202"/>
  <c r="E873" i="202"/>
  <c r="F873" i="202"/>
  <c r="G873" i="202"/>
  <c r="H873" i="202"/>
  <c r="I873" i="202"/>
  <c r="J873" i="202"/>
  <c r="K873" i="202"/>
  <c r="L873" i="202"/>
  <c r="M873" i="202"/>
  <c r="N873" i="202"/>
  <c r="O873" i="202"/>
  <c r="P873" i="202"/>
  <c r="Q873" i="202"/>
  <c r="R873" i="202"/>
  <c r="S873" i="202"/>
  <c r="T873" i="202"/>
  <c r="U873" i="202"/>
  <c r="V873" i="202"/>
  <c r="W873" i="202"/>
  <c r="AA873" i="202"/>
  <c r="AB873" i="202"/>
  <c r="AC873" i="202"/>
  <c r="AD873" i="202"/>
  <c r="AE873" i="202"/>
  <c r="AF873" i="202"/>
  <c r="AG873" i="202"/>
  <c r="AH873" i="202"/>
  <c r="AI873" i="202"/>
  <c r="AJ873" i="202"/>
  <c r="AK873" i="202"/>
  <c r="AL873" i="202"/>
  <c r="AM873" i="202"/>
  <c r="AN873" i="202"/>
  <c r="AO873" i="202"/>
  <c r="AP873" i="202"/>
  <c r="AQ873" i="202"/>
  <c r="AR873" i="202"/>
  <c r="AS873" i="202"/>
  <c r="AT873" i="202"/>
  <c r="AU873" i="202"/>
  <c r="AV873" i="202"/>
  <c r="AW873" i="202"/>
  <c r="AX873" i="202"/>
  <c r="AY873" i="202"/>
  <c r="AZ873" i="202"/>
  <c r="BA873" i="202"/>
  <c r="BB873" i="202"/>
  <c r="BC873" i="202"/>
  <c r="BD873" i="202"/>
  <c r="BE873" i="202"/>
  <c r="BF873" i="202"/>
  <c r="BG873" i="202"/>
  <c r="BH873" i="202"/>
  <c r="BI873" i="202"/>
  <c r="BJ873" i="202"/>
  <c r="BK873" i="202"/>
  <c r="BL873" i="202"/>
  <c r="BM873" i="202"/>
  <c r="BN873" i="202"/>
  <c r="BO873" i="202"/>
  <c r="BP873" i="202"/>
  <c r="BQ873" i="202"/>
  <c r="BR873" i="202"/>
  <c r="BS873" i="202"/>
  <c r="A874" i="202"/>
  <c r="B874" i="202"/>
  <c r="C874" i="202"/>
  <c r="D874" i="202"/>
  <c r="E874" i="202"/>
  <c r="F874" i="202"/>
  <c r="G874" i="202"/>
  <c r="H874" i="202"/>
  <c r="I874" i="202"/>
  <c r="J874" i="202"/>
  <c r="K874" i="202"/>
  <c r="L874" i="202"/>
  <c r="M874" i="202"/>
  <c r="N874" i="202"/>
  <c r="O874" i="202"/>
  <c r="P874" i="202"/>
  <c r="Q874" i="202"/>
  <c r="R874" i="202"/>
  <c r="S874" i="202"/>
  <c r="T874" i="202"/>
  <c r="U874" i="202"/>
  <c r="V874" i="202"/>
  <c r="W874" i="202"/>
  <c r="AA874" i="202"/>
  <c r="AB874" i="202"/>
  <c r="AC874" i="202"/>
  <c r="AD874" i="202"/>
  <c r="AE874" i="202"/>
  <c r="AF874" i="202"/>
  <c r="AG874" i="202"/>
  <c r="AH874" i="202"/>
  <c r="AI874" i="202"/>
  <c r="AJ874" i="202"/>
  <c r="AK874" i="202"/>
  <c r="AL874" i="202"/>
  <c r="AM874" i="202"/>
  <c r="AN874" i="202"/>
  <c r="AO874" i="202"/>
  <c r="AP874" i="202"/>
  <c r="AQ874" i="202"/>
  <c r="AR874" i="202"/>
  <c r="AS874" i="202"/>
  <c r="AT874" i="202"/>
  <c r="AU874" i="202"/>
  <c r="AV874" i="202"/>
  <c r="AW874" i="202"/>
  <c r="AX874" i="202"/>
  <c r="AY874" i="202"/>
  <c r="AZ874" i="202"/>
  <c r="BA874" i="202"/>
  <c r="BB874" i="202"/>
  <c r="BC874" i="202"/>
  <c r="BD874" i="202"/>
  <c r="BE874" i="202"/>
  <c r="BF874" i="202"/>
  <c r="BG874" i="202"/>
  <c r="BH874" i="202"/>
  <c r="BI874" i="202"/>
  <c r="BJ874" i="202"/>
  <c r="BK874" i="202"/>
  <c r="BL874" i="202"/>
  <c r="BM874" i="202"/>
  <c r="BN874" i="202"/>
  <c r="BO874" i="202"/>
  <c r="BP874" i="202"/>
  <c r="BQ874" i="202"/>
  <c r="BR874" i="202"/>
  <c r="BS874" i="202"/>
  <c r="A875" i="202"/>
  <c r="B875" i="202"/>
  <c r="C875" i="202"/>
  <c r="D875" i="202"/>
  <c r="E875" i="202"/>
  <c r="F875" i="202"/>
  <c r="G875" i="202"/>
  <c r="H875" i="202"/>
  <c r="I875" i="202"/>
  <c r="J875" i="202"/>
  <c r="K875" i="202"/>
  <c r="L875" i="202"/>
  <c r="M875" i="202"/>
  <c r="N875" i="202"/>
  <c r="O875" i="202"/>
  <c r="P875" i="202"/>
  <c r="Q875" i="202"/>
  <c r="R875" i="202"/>
  <c r="S875" i="202"/>
  <c r="T875" i="202"/>
  <c r="U875" i="202"/>
  <c r="V875" i="202"/>
  <c r="W875" i="202"/>
  <c r="AA875" i="202"/>
  <c r="AB875" i="202"/>
  <c r="AC875" i="202"/>
  <c r="AD875" i="202"/>
  <c r="AE875" i="202"/>
  <c r="AF875" i="202"/>
  <c r="AG875" i="202"/>
  <c r="AH875" i="202"/>
  <c r="AI875" i="202"/>
  <c r="AJ875" i="202"/>
  <c r="AK875" i="202"/>
  <c r="AL875" i="202"/>
  <c r="AM875" i="202"/>
  <c r="AN875" i="202"/>
  <c r="AO875" i="202"/>
  <c r="AP875" i="202"/>
  <c r="AQ875" i="202"/>
  <c r="AR875" i="202"/>
  <c r="AS875" i="202"/>
  <c r="AT875" i="202"/>
  <c r="AU875" i="202"/>
  <c r="AV875" i="202"/>
  <c r="AW875" i="202"/>
  <c r="AX875" i="202"/>
  <c r="AY875" i="202"/>
  <c r="AZ875" i="202"/>
  <c r="BA875" i="202"/>
  <c r="BB875" i="202"/>
  <c r="BC875" i="202"/>
  <c r="BD875" i="202"/>
  <c r="BE875" i="202"/>
  <c r="BF875" i="202"/>
  <c r="BG875" i="202"/>
  <c r="BH875" i="202"/>
  <c r="BI875" i="202"/>
  <c r="BJ875" i="202"/>
  <c r="BK875" i="202"/>
  <c r="BL875" i="202"/>
  <c r="BM875" i="202"/>
  <c r="BN875" i="202"/>
  <c r="BO875" i="202"/>
  <c r="BP875" i="202"/>
  <c r="BQ875" i="202"/>
  <c r="BR875" i="202"/>
  <c r="BS875" i="202"/>
  <c r="A876" i="202"/>
  <c r="B876" i="202"/>
  <c r="C876" i="202"/>
  <c r="D876" i="202"/>
  <c r="E876" i="202"/>
  <c r="F876" i="202"/>
  <c r="G876" i="202"/>
  <c r="H876" i="202"/>
  <c r="I876" i="202"/>
  <c r="J876" i="202"/>
  <c r="K876" i="202"/>
  <c r="L876" i="202"/>
  <c r="M876" i="202"/>
  <c r="N876" i="202"/>
  <c r="O876" i="202"/>
  <c r="P876" i="202"/>
  <c r="Q876" i="202"/>
  <c r="R876" i="202"/>
  <c r="S876" i="202"/>
  <c r="T876" i="202"/>
  <c r="U876" i="202"/>
  <c r="V876" i="202"/>
  <c r="W876" i="202"/>
  <c r="AA876" i="202"/>
  <c r="AB876" i="202"/>
  <c r="AC876" i="202"/>
  <c r="AD876" i="202"/>
  <c r="AE876" i="202"/>
  <c r="AF876" i="202"/>
  <c r="AG876" i="202"/>
  <c r="AH876" i="202"/>
  <c r="AI876" i="202"/>
  <c r="AJ876" i="202"/>
  <c r="AK876" i="202"/>
  <c r="AL876" i="202"/>
  <c r="AM876" i="202"/>
  <c r="AN876" i="202"/>
  <c r="AO876" i="202"/>
  <c r="AP876" i="202"/>
  <c r="AQ876" i="202"/>
  <c r="AR876" i="202"/>
  <c r="AS876" i="202"/>
  <c r="AT876" i="202"/>
  <c r="AU876" i="202"/>
  <c r="AV876" i="202"/>
  <c r="AW876" i="202"/>
  <c r="AX876" i="202"/>
  <c r="AY876" i="202"/>
  <c r="AZ876" i="202"/>
  <c r="BA876" i="202"/>
  <c r="BB876" i="202"/>
  <c r="BC876" i="202"/>
  <c r="BD876" i="202"/>
  <c r="BE876" i="202"/>
  <c r="BF876" i="202"/>
  <c r="BG876" i="202"/>
  <c r="BH876" i="202"/>
  <c r="BI876" i="202"/>
  <c r="BJ876" i="202"/>
  <c r="BK876" i="202"/>
  <c r="BL876" i="202"/>
  <c r="BM876" i="202"/>
  <c r="BN876" i="202"/>
  <c r="BO876" i="202"/>
  <c r="BP876" i="202"/>
  <c r="BQ876" i="202"/>
  <c r="BR876" i="202"/>
  <c r="BS876" i="202"/>
  <c r="A877" i="202"/>
  <c r="B877" i="202"/>
  <c r="C877" i="202"/>
  <c r="D877" i="202"/>
  <c r="E877" i="202"/>
  <c r="F877" i="202"/>
  <c r="G877" i="202"/>
  <c r="H877" i="202"/>
  <c r="I877" i="202"/>
  <c r="J877" i="202"/>
  <c r="K877" i="202"/>
  <c r="L877" i="202"/>
  <c r="M877" i="202"/>
  <c r="N877" i="202"/>
  <c r="O877" i="202"/>
  <c r="P877" i="202"/>
  <c r="Q877" i="202"/>
  <c r="R877" i="202"/>
  <c r="S877" i="202"/>
  <c r="T877" i="202"/>
  <c r="U877" i="202"/>
  <c r="V877" i="202"/>
  <c r="W877" i="202"/>
  <c r="AA877" i="202"/>
  <c r="AB877" i="202"/>
  <c r="AC877" i="202"/>
  <c r="AD877" i="202"/>
  <c r="AE877" i="202"/>
  <c r="AF877" i="202"/>
  <c r="AG877" i="202"/>
  <c r="AH877" i="202"/>
  <c r="AI877" i="202"/>
  <c r="AJ877" i="202"/>
  <c r="AK877" i="202"/>
  <c r="AL877" i="202"/>
  <c r="AM877" i="202"/>
  <c r="AN877" i="202"/>
  <c r="AO877" i="202"/>
  <c r="AP877" i="202"/>
  <c r="AQ877" i="202"/>
  <c r="AR877" i="202"/>
  <c r="AS877" i="202"/>
  <c r="AT877" i="202"/>
  <c r="AU877" i="202"/>
  <c r="AV877" i="202"/>
  <c r="AW877" i="202"/>
  <c r="AX877" i="202"/>
  <c r="AY877" i="202"/>
  <c r="AZ877" i="202"/>
  <c r="BA877" i="202"/>
  <c r="BB877" i="202"/>
  <c r="BC877" i="202"/>
  <c r="BD877" i="202"/>
  <c r="BE877" i="202"/>
  <c r="BF877" i="202"/>
  <c r="BG877" i="202"/>
  <c r="BH877" i="202"/>
  <c r="BI877" i="202"/>
  <c r="BJ877" i="202"/>
  <c r="BK877" i="202"/>
  <c r="BL877" i="202"/>
  <c r="BM877" i="202"/>
  <c r="BN877" i="202"/>
  <c r="BO877" i="202"/>
  <c r="BP877" i="202"/>
  <c r="BQ877" i="202"/>
  <c r="BR877" i="202"/>
  <c r="BS877" i="202"/>
  <c r="A878" i="202"/>
  <c r="B878" i="202"/>
  <c r="C878" i="202"/>
  <c r="D878" i="202"/>
  <c r="E878" i="202"/>
  <c r="F878" i="202"/>
  <c r="G878" i="202"/>
  <c r="H878" i="202"/>
  <c r="I878" i="202"/>
  <c r="J878" i="202"/>
  <c r="K878" i="202"/>
  <c r="L878" i="202"/>
  <c r="M878" i="202"/>
  <c r="N878" i="202"/>
  <c r="O878" i="202"/>
  <c r="P878" i="202"/>
  <c r="Q878" i="202"/>
  <c r="R878" i="202"/>
  <c r="S878" i="202"/>
  <c r="T878" i="202"/>
  <c r="U878" i="202"/>
  <c r="V878" i="202"/>
  <c r="W878" i="202"/>
  <c r="AA878" i="202"/>
  <c r="AB878" i="202"/>
  <c r="AC878" i="202"/>
  <c r="AD878" i="202"/>
  <c r="AE878" i="202"/>
  <c r="AF878" i="202"/>
  <c r="AG878" i="202"/>
  <c r="AH878" i="202"/>
  <c r="AI878" i="202"/>
  <c r="AJ878" i="202"/>
  <c r="AK878" i="202"/>
  <c r="AL878" i="202"/>
  <c r="AM878" i="202"/>
  <c r="AN878" i="202"/>
  <c r="AO878" i="202"/>
  <c r="AP878" i="202"/>
  <c r="AQ878" i="202"/>
  <c r="AR878" i="202"/>
  <c r="AS878" i="202"/>
  <c r="AT878" i="202"/>
  <c r="AU878" i="202"/>
  <c r="AV878" i="202"/>
  <c r="AW878" i="202"/>
  <c r="AX878" i="202"/>
  <c r="AY878" i="202"/>
  <c r="AZ878" i="202"/>
  <c r="BA878" i="202"/>
  <c r="BB878" i="202"/>
  <c r="BC878" i="202"/>
  <c r="BD878" i="202"/>
  <c r="BE878" i="202"/>
  <c r="BF878" i="202"/>
  <c r="BG878" i="202"/>
  <c r="BH878" i="202"/>
  <c r="BI878" i="202"/>
  <c r="BJ878" i="202"/>
  <c r="BK878" i="202"/>
  <c r="BL878" i="202"/>
  <c r="BM878" i="202"/>
  <c r="BN878" i="202"/>
  <c r="BO878" i="202"/>
  <c r="BP878" i="202"/>
  <c r="BQ878" i="202"/>
  <c r="BR878" i="202"/>
  <c r="BS878" i="202"/>
  <c r="A879" i="202"/>
  <c r="B879" i="202"/>
  <c r="C879" i="202"/>
  <c r="D879" i="202"/>
  <c r="E879" i="202"/>
  <c r="F879" i="202"/>
  <c r="G879" i="202"/>
  <c r="H879" i="202"/>
  <c r="I879" i="202"/>
  <c r="J879" i="202"/>
  <c r="K879" i="202"/>
  <c r="L879" i="202"/>
  <c r="M879" i="202"/>
  <c r="N879" i="202"/>
  <c r="O879" i="202"/>
  <c r="P879" i="202"/>
  <c r="Q879" i="202"/>
  <c r="R879" i="202"/>
  <c r="S879" i="202"/>
  <c r="T879" i="202"/>
  <c r="U879" i="202"/>
  <c r="V879" i="202"/>
  <c r="W879" i="202"/>
  <c r="AA879" i="202"/>
  <c r="AB879" i="202"/>
  <c r="AC879" i="202"/>
  <c r="AD879" i="202"/>
  <c r="AE879" i="202"/>
  <c r="AF879" i="202"/>
  <c r="AG879" i="202"/>
  <c r="AH879" i="202"/>
  <c r="AI879" i="202"/>
  <c r="AJ879" i="202"/>
  <c r="AK879" i="202"/>
  <c r="AL879" i="202"/>
  <c r="AM879" i="202"/>
  <c r="AN879" i="202"/>
  <c r="AO879" i="202"/>
  <c r="AP879" i="202"/>
  <c r="AQ879" i="202"/>
  <c r="AR879" i="202"/>
  <c r="AS879" i="202"/>
  <c r="AT879" i="202"/>
  <c r="AU879" i="202"/>
  <c r="AV879" i="202"/>
  <c r="AW879" i="202"/>
  <c r="AX879" i="202"/>
  <c r="AY879" i="202"/>
  <c r="AZ879" i="202"/>
  <c r="BA879" i="202"/>
  <c r="BB879" i="202"/>
  <c r="BC879" i="202"/>
  <c r="BD879" i="202"/>
  <c r="BE879" i="202"/>
  <c r="BF879" i="202"/>
  <c r="BG879" i="202"/>
  <c r="BH879" i="202"/>
  <c r="BI879" i="202"/>
  <c r="BJ879" i="202"/>
  <c r="BK879" i="202"/>
  <c r="BL879" i="202"/>
  <c r="BM879" i="202"/>
  <c r="BN879" i="202"/>
  <c r="BO879" i="202"/>
  <c r="BP879" i="202"/>
  <c r="BQ879" i="202"/>
  <c r="BR879" i="202"/>
  <c r="BS879" i="202"/>
  <c r="A880" i="202"/>
  <c r="B880" i="202"/>
  <c r="C880" i="202"/>
  <c r="D880" i="202"/>
  <c r="E880" i="202"/>
  <c r="F880" i="202"/>
  <c r="G880" i="202"/>
  <c r="H880" i="202"/>
  <c r="I880" i="202"/>
  <c r="J880" i="202"/>
  <c r="K880" i="202"/>
  <c r="L880" i="202"/>
  <c r="M880" i="202"/>
  <c r="N880" i="202"/>
  <c r="O880" i="202"/>
  <c r="P880" i="202"/>
  <c r="Q880" i="202"/>
  <c r="R880" i="202"/>
  <c r="S880" i="202"/>
  <c r="T880" i="202"/>
  <c r="U880" i="202"/>
  <c r="V880" i="202"/>
  <c r="W880" i="202"/>
  <c r="AA880" i="202"/>
  <c r="AB880" i="202"/>
  <c r="AC880" i="202"/>
  <c r="AD880" i="202"/>
  <c r="AE880" i="202"/>
  <c r="AF880" i="202"/>
  <c r="AG880" i="202"/>
  <c r="AH880" i="202"/>
  <c r="AI880" i="202"/>
  <c r="AJ880" i="202"/>
  <c r="AK880" i="202"/>
  <c r="AL880" i="202"/>
  <c r="AM880" i="202"/>
  <c r="AN880" i="202"/>
  <c r="AO880" i="202"/>
  <c r="AP880" i="202"/>
  <c r="AQ880" i="202"/>
  <c r="AR880" i="202"/>
  <c r="AS880" i="202"/>
  <c r="AT880" i="202"/>
  <c r="AU880" i="202"/>
  <c r="AV880" i="202"/>
  <c r="AW880" i="202"/>
  <c r="AX880" i="202"/>
  <c r="AY880" i="202"/>
  <c r="AZ880" i="202"/>
  <c r="BA880" i="202"/>
  <c r="BB880" i="202"/>
  <c r="BC880" i="202"/>
  <c r="BD880" i="202"/>
  <c r="BE880" i="202"/>
  <c r="BF880" i="202"/>
  <c r="BG880" i="202"/>
  <c r="BH880" i="202"/>
  <c r="BI880" i="202"/>
  <c r="BJ880" i="202"/>
  <c r="BK880" i="202"/>
  <c r="BL880" i="202"/>
  <c r="BM880" i="202"/>
  <c r="BN880" i="202"/>
  <c r="BO880" i="202"/>
  <c r="BP880" i="202"/>
  <c r="BQ880" i="202"/>
  <c r="BR880" i="202"/>
  <c r="BS880" i="202"/>
  <c r="A881" i="202"/>
  <c r="B881" i="202"/>
  <c r="C881" i="202"/>
  <c r="D881" i="202"/>
  <c r="E881" i="202"/>
  <c r="F881" i="202"/>
  <c r="G881" i="202"/>
  <c r="H881" i="202"/>
  <c r="I881" i="202"/>
  <c r="J881" i="202"/>
  <c r="K881" i="202"/>
  <c r="L881" i="202"/>
  <c r="M881" i="202"/>
  <c r="N881" i="202"/>
  <c r="O881" i="202"/>
  <c r="P881" i="202"/>
  <c r="Q881" i="202"/>
  <c r="R881" i="202"/>
  <c r="S881" i="202"/>
  <c r="T881" i="202"/>
  <c r="U881" i="202"/>
  <c r="V881" i="202"/>
  <c r="W881" i="202"/>
  <c r="AA881" i="202"/>
  <c r="AB881" i="202"/>
  <c r="AC881" i="202"/>
  <c r="AD881" i="202"/>
  <c r="AE881" i="202"/>
  <c r="AF881" i="202"/>
  <c r="AG881" i="202"/>
  <c r="AH881" i="202"/>
  <c r="AI881" i="202"/>
  <c r="AJ881" i="202"/>
  <c r="AK881" i="202"/>
  <c r="AL881" i="202"/>
  <c r="AM881" i="202"/>
  <c r="AN881" i="202"/>
  <c r="AO881" i="202"/>
  <c r="AP881" i="202"/>
  <c r="AQ881" i="202"/>
  <c r="AR881" i="202"/>
  <c r="AS881" i="202"/>
  <c r="AT881" i="202"/>
  <c r="AU881" i="202"/>
  <c r="AV881" i="202"/>
  <c r="AW881" i="202"/>
  <c r="AX881" i="202"/>
  <c r="AY881" i="202"/>
  <c r="AZ881" i="202"/>
  <c r="BA881" i="202"/>
  <c r="BB881" i="202"/>
  <c r="BC881" i="202"/>
  <c r="BD881" i="202"/>
  <c r="BE881" i="202"/>
  <c r="BF881" i="202"/>
  <c r="BG881" i="202"/>
  <c r="BH881" i="202"/>
  <c r="BI881" i="202"/>
  <c r="BJ881" i="202"/>
  <c r="BK881" i="202"/>
  <c r="BL881" i="202"/>
  <c r="BM881" i="202"/>
  <c r="BN881" i="202"/>
  <c r="BO881" i="202"/>
  <c r="BP881" i="202"/>
  <c r="BQ881" i="202"/>
  <c r="BR881" i="202"/>
  <c r="BS881" i="202"/>
  <c r="A882" i="202"/>
  <c r="B882" i="202"/>
  <c r="C882" i="202"/>
  <c r="D882" i="202"/>
  <c r="E882" i="202"/>
  <c r="F882" i="202"/>
  <c r="G882" i="202"/>
  <c r="H882" i="202"/>
  <c r="I882" i="202"/>
  <c r="J882" i="202"/>
  <c r="K882" i="202"/>
  <c r="L882" i="202"/>
  <c r="M882" i="202"/>
  <c r="N882" i="202"/>
  <c r="O882" i="202"/>
  <c r="P882" i="202"/>
  <c r="Q882" i="202"/>
  <c r="R882" i="202"/>
  <c r="S882" i="202"/>
  <c r="T882" i="202"/>
  <c r="U882" i="202"/>
  <c r="V882" i="202"/>
  <c r="W882" i="202"/>
  <c r="AA882" i="202"/>
  <c r="AB882" i="202"/>
  <c r="AC882" i="202"/>
  <c r="AD882" i="202"/>
  <c r="AE882" i="202"/>
  <c r="AF882" i="202"/>
  <c r="AG882" i="202"/>
  <c r="AH882" i="202"/>
  <c r="AI882" i="202"/>
  <c r="AJ882" i="202"/>
  <c r="AK882" i="202"/>
  <c r="AL882" i="202"/>
  <c r="AM882" i="202"/>
  <c r="AN882" i="202"/>
  <c r="AO882" i="202"/>
  <c r="AP882" i="202"/>
  <c r="AQ882" i="202"/>
  <c r="AR882" i="202"/>
  <c r="AS882" i="202"/>
  <c r="AT882" i="202"/>
  <c r="AU882" i="202"/>
  <c r="AV882" i="202"/>
  <c r="AW882" i="202"/>
  <c r="AX882" i="202"/>
  <c r="AY882" i="202"/>
  <c r="AZ882" i="202"/>
  <c r="BA882" i="202"/>
  <c r="BB882" i="202"/>
  <c r="BC882" i="202"/>
  <c r="BD882" i="202"/>
  <c r="BE882" i="202"/>
  <c r="BF882" i="202"/>
  <c r="BG882" i="202"/>
  <c r="BH882" i="202"/>
  <c r="BI882" i="202"/>
  <c r="BJ882" i="202"/>
  <c r="BK882" i="202"/>
  <c r="BL882" i="202"/>
  <c r="BM882" i="202"/>
  <c r="BN882" i="202"/>
  <c r="BO882" i="202"/>
  <c r="BP882" i="202"/>
  <c r="BQ882" i="202"/>
  <c r="BR882" i="202"/>
  <c r="BS882" i="202"/>
  <c r="A883" i="202"/>
  <c r="B883" i="202"/>
  <c r="C883" i="202"/>
  <c r="D883" i="202"/>
  <c r="E883" i="202"/>
  <c r="F883" i="202"/>
  <c r="G883" i="202"/>
  <c r="H883" i="202"/>
  <c r="I883" i="202"/>
  <c r="J883" i="202"/>
  <c r="K883" i="202"/>
  <c r="L883" i="202"/>
  <c r="M883" i="202"/>
  <c r="N883" i="202"/>
  <c r="O883" i="202"/>
  <c r="P883" i="202"/>
  <c r="Q883" i="202"/>
  <c r="R883" i="202"/>
  <c r="S883" i="202"/>
  <c r="T883" i="202"/>
  <c r="U883" i="202"/>
  <c r="V883" i="202"/>
  <c r="W883" i="202"/>
  <c r="AA883" i="202"/>
  <c r="AB883" i="202"/>
  <c r="AC883" i="202"/>
  <c r="AD883" i="202"/>
  <c r="AE883" i="202"/>
  <c r="AF883" i="202"/>
  <c r="AG883" i="202"/>
  <c r="AH883" i="202"/>
  <c r="AI883" i="202"/>
  <c r="AJ883" i="202"/>
  <c r="AK883" i="202"/>
  <c r="AL883" i="202"/>
  <c r="AM883" i="202"/>
  <c r="AN883" i="202"/>
  <c r="AO883" i="202"/>
  <c r="AP883" i="202"/>
  <c r="AQ883" i="202"/>
  <c r="AR883" i="202"/>
  <c r="AS883" i="202"/>
  <c r="AT883" i="202"/>
  <c r="AU883" i="202"/>
  <c r="AV883" i="202"/>
  <c r="AW883" i="202"/>
  <c r="AX883" i="202"/>
  <c r="AY883" i="202"/>
  <c r="AZ883" i="202"/>
  <c r="BA883" i="202"/>
  <c r="BB883" i="202"/>
  <c r="BC883" i="202"/>
  <c r="BD883" i="202"/>
  <c r="BE883" i="202"/>
  <c r="BF883" i="202"/>
  <c r="BG883" i="202"/>
  <c r="BH883" i="202"/>
  <c r="BI883" i="202"/>
  <c r="BJ883" i="202"/>
  <c r="BK883" i="202"/>
  <c r="BL883" i="202"/>
  <c r="BM883" i="202"/>
  <c r="BN883" i="202"/>
  <c r="BO883" i="202"/>
  <c r="BP883" i="202"/>
  <c r="BQ883" i="202"/>
  <c r="BR883" i="202"/>
  <c r="BS883" i="202"/>
  <c r="A884" i="202"/>
  <c r="B884" i="202"/>
  <c r="C884" i="202"/>
  <c r="D884" i="202"/>
  <c r="E884" i="202"/>
  <c r="F884" i="202"/>
  <c r="G884" i="202"/>
  <c r="H884" i="202"/>
  <c r="I884" i="202"/>
  <c r="J884" i="202"/>
  <c r="K884" i="202"/>
  <c r="L884" i="202"/>
  <c r="M884" i="202"/>
  <c r="N884" i="202"/>
  <c r="O884" i="202"/>
  <c r="P884" i="202"/>
  <c r="Q884" i="202"/>
  <c r="R884" i="202"/>
  <c r="S884" i="202"/>
  <c r="T884" i="202"/>
  <c r="U884" i="202"/>
  <c r="V884" i="202"/>
  <c r="W884" i="202"/>
  <c r="AA884" i="202"/>
  <c r="AB884" i="202"/>
  <c r="AC884" i="202"/>
  <c r="AD884" i="202"/>
  <c r="AE884" i="202"/>
  <c r="AF884" i="202"/>
  <c r="AG884" i="202"/>
  <c r="AH884" i="202"/>
  <c r="AI884" i="202"/>
  <c r="AJ884" i="202"/>
  <c r="AK884" i="202"/>
  <c r="AL884" i="202"/>
  <c r="AM884" i="202"/>
  <c r="AN884" i="202"/>
  <c r="AO884" i="202"/>
  <c r="AP884" i="202"/>
  <c r="AQ884" i="202"/>
  <c r="AR884" i="202"/>
  <c r="AS884" i="202"/>
  <c r="AT884" i="202"/>
  <c r="AU884" i="202"/>
  <c r="AV884" i="202"/>
  <c r="AW884" i="202"/>
  <c r="AX884" i="202"/>
  <c r="AY884" i="202"/>
  <c r="AZ884" i="202"/>
  <c r="BA884" i="202"/>
  <c r="BB884" i="202"/>
  <c r="BC884" i="202"/>
  <c r="BD884" i="202"/>
  <c r="BE884" i="202"/>
  <c r="BF884" i="202"/>
  <c r="BG884" i="202"/>
  <c r="BH884" i="202"/>
  <c r="BI884" i="202"/>
  <c r="BJ884" i="202"/>
  <c r="BK884" i="202"/>
  <c r="BL884" i="202"/>
  <c r="BM884" i="202"/>
  <c r="BN884" i="202"/>
  <c r="BO884" i="202"/>
  <c r="BP884" i="202"/>
  <c r="BQ884" i="202"/>
  <c r="BR884" i="202"/>
  <c r="BS884" i="202"/>
  <c r="A885" i="202"/>
  <c r="B885" i="202"/>
  <c r="C885" i="202"/>
  <c r="D885" i="202"/>
  <c r="E885" i="202"/>
  <c r="F885" i="202"/>
  <c r="G885" i="202"/>
  <c r="H885" i="202"/>
  <c r="I885" i="202"/>
  <c r="J885" i="202"/>
  <c r="K885" i="202"/>
  <c r="L885" i="202"/>
  <c r="M885" i="202"/>
  <c r="N885" i="202"/>
  <c r="O885" i="202"/>
  <c r="P885" i="202"/>
  <c r="Q885" i="202"/>
  <c r="R885" i="202"/>
  <c r="S885" i="202"/>
  <c r="T885" i="202"/>
  <c r="U885" i="202"/>
  <c r="V885" i="202"/>
  <c r="W885" i="202"/>
  <c r="AA885" i="202"/>
  <c r="AB885" i="202"/>
  <c r="AC885" i="202"/>
  <c r="AD885" i="202"/>
  <c r="AE885" i="202"/>
  <c r="AF885" i="202"/>
  <c r="AG885" i="202"/>
  <c r="AH885" i="202"/>
  <c r="AI885" i="202"/>
  <c r="AJ885" i="202"/>
  <c r="AK885" i="202"/>
  <c r="AL885" i="202"/>
  <c r="AM885" i="202"/>
  <c r="AN885" i="202"/>
  <c r="AO885" i="202"/>
  <c r="AP885" i="202"/>
  <c r="AQ885" i="202"/>
  <c r="AR885" i="202"/>
  <c r="AS885" i="202"/>
  <c r="AT885" i="202"/>
  <c r="AU885" i="202"/>
  <c r="AV885" i="202"/>
  <c r="AW885" i="202"/>
  <c r="AX885" i="202"/>
  <c r="AY885" i="202"/>
  <c r="AZ885" i="202"/>
  <c r="BA885" i="202"/>
  <c r="BB885" i="202"/>
  <c r="BC885" i="202"/>
  <c r="BD885" i="202"/>
  <c r="BE885" i="202"/>
  <c r="BF885" i="202"/>
  <c r="BG885" i="202"/>
  <c r="BH885" i="202"/>
  <c r="BI885" i="202"/>
  <c r="BJ885" i="202"/>
  <c r="BK885" i="202"/>
  <c r="BL885" i="202"/>
  <c r="BM885" i="202"/>
  <c r="BN885" i="202"/>
  <c r="BO885" i="202"/>
  <c r="BP885" i="202"/>
  <c r="BQ885" i="202"/>
  <c r="BR885" i="202"/>
  <c r="BS885" i="202"/>
  <c r="A886" i="202"/>
  <c r="B886" i="202"/>
  <c r="C886" i="202"/>
  <c r="D886" i="202"/>
  <c r="E886" i="202"/>
  <c r="F886" i="202"/>
  <c r="G886" i="202"/>
  <c r="H886" i="202"/>
  <c r="I886" i="202"/>
  <c r="J886" i="202"/>
  <c r="K886" i="202"/>
  <c r="L886" i="202"/>
  <c r="M886" i="202"/>
  <c r="N886" i="202"/>
  <c r="O886" i="202"/>
  <c r="P886" i="202"/>
  <c r="Q886" i="202"/>
  <c r="R886" i="202"/>
  <c r="S886" i="202"/>
  <c r="T886" i="202"/>
  <c r="U886" i="202"/>
  <c r="V886" i="202"/>
  <c r="W886" i="202"/>
  <c r="AA886" i="202"/>
  <c r="AB886" i="202"/>
  <c r="AC886" i="202"/>
  <c r="AD886" i="202"/>
  <c r="AE886" i="202"/>
  <c r="AF886" i="202"/>
  <c r="AG886" i="202"/>
  <c r="AH886" i="202"/>
  <c r="AI886" i="202"/>
  <c r="AJ886" i="202"/>
  <c r="AK886" i="202"/>
  <c r="AL886" i="202"/>
  <c r="AM886" i="202"/>
  <c r="AN886" i="202"/>
  <c r="AO886" i="202"/>
  <c r="AP886" i="202"/>
  <c r="AQ886" i="202"/>
  <c r="AR886" i="202"/>
  <c r="AS886" i="202"/>
  <c r="AT886" i="202"/>
  <c r="AU886" i="202"/>
  <c r="AV886" i="202"/>
  <c r="AW886" i="202"/>
  <c r="AX886" i="202"/>
  <c r="AY886" i="202"/>
  <c r="AZ886" i="202"/>
  <c r="BA886" i="202"/>
  <c r="BB886" i="202"/>
  <c r="BC886" i="202"/>
  <c r="BD886" i="202"/>
  <c r="BE886" i="202"/>
  <c r="BF886" i="202"/>
  <c r="BG886" i="202"/>
  <c r="BH886" i="202"/>
  <c r="BI886" i="202"/>
  <c r="BJ886" i="202"/>
  <c r="BK886" i="202"/>
  <c r="BL886" i="202"/>
  <c r="BM886" i="202"/>
  <c r="BN886" i="202"/>
  <c r="BO886" i="202"/>
  <c r="BP886" i="202"/>
  <c r="BQ886" i="202"/>
  <c r="BR886" i="202"/>
  <c r="BS886" i="202"/>
  <c r="A887" i="202"/>
  <c r="B887" i="202"/>
  <c r="C887" i="202"/>
  <c r="D887" i="202"/>
  <c r="E887" i="202"/>
  <c r="F887" i="202"/>
  <c r="G887" i="202"/>
  <c r="H887" i="202"/>
  <c r="I887" i="202"/>
  <c r="J887" i="202"/>
  <c r="K887" i="202"/>
  <c r="L887" i="202"/>
  <c r="M887" i="202"/>
  <c r="N887" i="202"/>
  <c r="O887" i="202"/>
  <c r="P887" i="202"/>
  <c r="Q887" i="202"/>
  <c r="R887" i="202"/>
  <c r="S887" i="202"/>
  <c r="T887" i="202"/>
  <c r="U887" i="202"/>
  <c r="V887" i="202"/>
  <c r="W887" i="202"/>
  <c r="AA887" i="202"/>
  <c r="AB887" i="202"/>
  <c r="AC887" i="202"/>
  <c r="AD887" i="202"/>
  <c r="AE887" i="202"/>
  <c r="AF887" i="202"/>
  <c r="AG887" i="202"/>
  <c r="AH887" i="202"/>
  <c r="AI887" i="202"/>
  <c r="AJ887" i="202"/>
  <c r="AK887" i="202"/>
  <c r="AL887" i="202"/>
  <c r="AM887" i="202"/>
  <c r="AN887" i="202"/>
  <c r="AO887" i="202"/>
  <c r="AP887" i="202"/>
  <c r="AQ887" i="202"/>
  <c r="AR887" i="202"/>
  <c r="AS887" i="202"/>
  <c r="AT887" i="202"/>
  <c r="AU887" i="202"/>
  <c r="AV887" i="202"/>
  <c r="AW887" i="202"/>
  <c r="AX887" i="202"/>
  <c r="AY887" i="202"/>
  <c r="AZ887" i="202"/>
  <c r="BA887" i="202"/>
  <c r="BB887" i="202"/>
  <c r="BC887" i="202"/>
  <c r="BD887" i="202"/>
  <c r="BE887" i="202"/>
  <c r="BF887" i="202"/>
  <c r="BG887" i="202"/>
  <c r="BH887" i="202"/>
  <c r="BI887" i="202"/>
  <c r="BJ887" i="202"/>
  <c r="BK887" i="202"/>
  <c r="BL887" i="202"/>
  <c r="BM887" i="202"/>
  <c r="BN887" i="202"/>
  <c r="BO887" i="202"/>
  <c r="BP887" i="202"/>
  <c r="BQ887" i="202"/>
  <c r="BR887" i="202"/>
  <c r="BS887" i="202"/>
  <c r="A888" i="202"/>
  <c r="B888" i="202"/>
  <c r="C888" i="202"/>
  <c r="D888" i="202"/>
  <c r="E888" i="202"/>
  <c r="F888" i="202"/>
  <c r="G888" i="202"/>
  <c r="H888" i="202"/>
  <c r="I888" i="202"/>
  <c r="J888" i="202"/>
  <c r="K888" i="202"/>
  <c r="L888" i="202"/>
  <c r="M888" i="202"/>
  <c r="N888" i="202"/>
  <c r="O888" i="202"/>
  <c r="P888" i="202"/>
  <c r="Q888" i="202"/>
  <c r="R888" i="202"/>
  <c r="S888" i="202"/>
  <c r="T888" i="202"/>
  <c r="U888" i="202"/>
  <c r="V888" i="202"/>
  <c r="W888" i="202"/>
  <c r="AA888" i="202"/>
  <c r="AB888" i="202"/>
  <c r="AC888" i="202"/>
  <c r="AD888" i="202"/>
  <c r="AE888" i="202"/>
  <c r="AF888" i="202"/>
  <c r="AG888" i="202"/>
  <c r="AH888" i="202"/>
  <c r="AI888" i="202"/>
  <c r="AJ888" i="202"/>
  <c r="AK888" i="202"/>
  <c r="AL888" i="202"/>
  <c r="AM888" i="202"/>
  <c r="AN888" i="202"/>
  <c r="AO888" i="202"/>
  <c r="AP888" i="202"/>
  <c r="AQ888" i="202"/>
  <c r="AR888" i="202"/>
  <c r="AS888" i="202"/>
  <c r="AT888" i="202"/>
  <c r="AU888" i="202"/>
  <c r="AV888" i="202"/>
  <c r="AW888" i="202"/>
  <c r="AX888" i="202"/>
  <c r="AY888" i="202"/>
  <c r="AZ888" i="202"/>
  <c r="BA888" i="202"/>
  <c r="BB888" i="202"/>
  <c r="BC888" i="202"/>
  <c r="BD888" i="202"/>
  <c r="BE888" i="202"/>
  <c r="BF888" i="202"/>
  <c r="BG888" i="202"/>
  <c r="BH888" i="202"/>
  <c r="BI888" i="202"/>
  <c r="BJ888" i="202"/>
  <c r="BK888" i="202"/>
  <c r="BL888" i="202"/>
  <c r="BM888" i="202"/>
  <c r="BN888" i="202"/>
  <c r="BO888" i="202"/>
  <c r="BP888" i="202"/>
  <c r="BQ888" i="202"/>
  <c r="BR888" i="202"/>
  <c r="BS888" i="202"/>
  <c r="A889" i="202"/>
  <c r="B889" i="202"/>
  <c r="C889" i="202"/>
  <c r="D889" i="202"/>
  <c r="E889" i="202"/>
  <c r="F889" i="202"/>
  <c r="G889" i="202"/>
  <c r="H889" i="202"/>
  <c r="I889" i="202"/>
  <c r="J889" i="202"/>
  <c r="K889" i="202"/>
  <c r="L889" i="202"/>
  <c r="M889" i="202"/>
  <c r="N889" i="202"/>
  <c r="O889" i="202"/>
  <c r="P889" i="202"/>
  <c r="Q889" i="202"/>
  <c r="R889" i="202"/>
  <c r="S889" i="202"/>
  <c r="T889" i="202"/>
  <c r="U889" i="202"/>
  <c r="V889" i="202"/>
  <c r="W889" i="202"/>
  <c r="AA889" i="202"/>
  <c r="AB889" i="202"/>
  <c r="AC889" i="202"/>
  <c r="AD889" i="202"/>
  <c r="AE889" i="202"/>
  <c r="AF889" i="202"/>
  <c r="AG889" i="202"/>
  <c r="AH889" i="202"/>
  <c r="AI889" i="202"/>
  <c r="AJ889" i="202"/>
  <c r="AK889" i="202"/>
  <c r="AL889" i="202"/>
  <c r="AM889" i="202"/>
  <c r="AN889" i="202"/>
  <c r="AO889" i="202"/>
  <c r="AP889" i="202"/>
  <c r="AQ889" i="202"/>
  <c r="AR889" i="202"/>
  <c r="AS889" i="202"/>
  <c r="AT889" i="202"/>
  <c r="AU889" i="202"/>
  <c r="AV889" i="202"/>
  <c r="AW889" i="202"/>
  <c r="AX889" i="202"/>
  <c r="AY889" i="202"/>
  <c r="AZ889" i="202"/>
  <c r="BA889" i="202"/>
  <c r="BB889" i="202"/>
  <c r="BC889" i="202"/>
  <c r="BD889" i="202"/>
  <c r="BE889" i="202"/>
  <c r="BF889" i="202"/>
  <c r="BG889" i="202"/>
  <c r="BH889" i="202"/>
  <c r="BI889" i="202"/>
  <c r="BJ889" i="202"/>
  <c r="BK889" i="202"/>
  <c r="BL889" i="202"/>
  <c r="BM889" i="202"/>
  <c r="BN889" i="202"/>
  <c r="BO889" i="202"/>
  <c r="BP889" i="202"/>
  <c r="BQ889" i="202"/>
  <c r="BR889" i="202"/>
  <c r="BS889" i="202"/>
  <c r="A890" i="202"/>
  <c r="B890" i="202"/>
  <c r="C890" i="202"/>
  <c r="D890" i="202"/>
  <c r="E890" i="202"/>
  <c r="F890" i="202"/>
  <c r="G890" i="202"/>
  <c r="H890" i="202"/>
  <c r="I890" i="202"/>
  <c r="J890" i="202"/>
  <c r="K890" i="202"/>
  <c r="L890" i="202"/>
  <c r="M890" i="202"/>
  <c r="N890" i="202"/>
  <c r="O890" i="202"/>
  <c r="P890" i="202"/>
  <c r="Q890" i="202"/>
  <c r="R890" i="202"/>
  <c r="S890" i="202"/>
  <c r="T890" i="202"/>
  <c r="U890" i="202"/>
  <c r="V890" i="202"/>
  <c r="W890" i="202"/>
  <c r="AA890" i="202"/>
  <c r="AB890" i="202"/>
  <c r="AC890" i="202"/>
  <c r="AD890" i="202"/>
  <c r="AE890" i="202"/>
  <c r="AF890" i="202"/>
  <c r="AG890" i="202"/>
  <c r="AH890" i="202"/>
  <c r="AI890" i="202"/>
  <c r="AJ890" i="202"/>
  <c r="AK890" i="202"/>
  <c r="AL890" i="202"/>
  <c r="AM890" i="202"/>
  <c r="AN890" i="202"/>
  <c r="AO890" i="202"/>
  <c r="AP890" i="202"/>
  <c r="AQ890" i="202"/>
  <c r="AR890" i="202"/>
  <c r="AS890" i="202"/>
  <c r="AT890" i="202"/>
  <c r="AU890" i="202"/>
  <c r="AV890" i="202"/>
  <c r="AW890" i="202"/>
  <c r="AX890" i="202"/>
  <c r="AY890" i="202"/>
  <c r="AZ890" i="202"/>
  <c r="BA890" i="202"/>
  <c r="BB890" i="202"/>
  <c r="BC890" i="202"/>
  <c r="BD890" i="202"/>
  <c r="BE890" i="202"/>
  <c r="BF890" i="202"/>
  <c r="BG890" i="202"/>
  <c r="BH890" i="202"/>
  <c r="BI890" i="202"/>
  <c r="BJ890" i="202"/>
  <c r="BK890" i="202"/>
  <c r="BL890" i="202"/>
  <c r="BM890" i="202"/>
  <c r="BN890" i="202"/>
  <c r="BO890" i="202"/>
  <c r="BP890" i="202"/>
  <c r="BQ890" i="202"/>
  <c r="BR890" i="202"/>
  <c r="BS890" i="202"/>
  <c r="A891" i="202"/>
  <c r="B891" i="202"/>
  <c r="C891" i="202"/>
  <c r="D891" i="202"/>
  <c r="E891" i="202"/>
  <c r="F891" i="202"/>
  <c r="G891" i="202"/>
  <c r="H891" i="202"/>
  <c r="I891" i="202"/>
  <c r="J891" i="202"/>
  <c r="K891" i="202"/>
  <c r="L891" i="202"/>
  <c r="M891" i="202"/>
  <c r="N891" i="202"/>
  <c r="O891" i="202"/>
  <c r="P891" i="202"/>
  <c r="Q891" i="202"/>
  <c r="R891" i="202"/>
  <c r="S891" i="202"/>
  <c r="T891" i="202"/>
  <c r="U891" i="202"/>
  <c r="V891" i="202"/>
  <c r="W891" i="202"/>
  <c r="AA891" i="202"/>
  <c r="AB891" i="202"/>
  <c r="AC891" i="202"/>
  <c r="AD891" i="202"/>
  <c r="AE891" i="202"/>
  <c r="AF891" i="202"/>
  <c r="AG891" i="202"/>
  <c r="AH891" i="202"/>
  <c r="AI891" i="202"/>
  <c r="AJ891" i="202"/>
  <c r="AK891" i="202"/>
  <c r="AL891" i="202"/>
  <c r="AM891" i="202"/>
  <c r="AN891" i="202"/>
  <c r="AO891" i="202"/>
  <c r="AP891" i="202"/>
  <c r="AQ891" i="202"/>
  <c r="AR891" i="202"/>
  <c r="AS891" i="202"/>
  <c r="AT891" i="202"/>
  <c r="AU891" i="202"/>
  <c r="AV891" i="202"/>
  <c r="AW891" i="202"/>
  <c r="AX891" i="202"/>
  <c r="AY891" i="202"/>
  <c r="AZ891" i="202"/>
  <c r="BA891" i="202"/>
  <c r="BB891" i="202"/>
  <c r="BC891" i="202"/>
  <c r="BD891" i="202"/>
  <c r="BE891" i="202"/>
  <c r="BF891" i="202"/>
  <c r="BG891" i="202"/>
  <c r="BH891" i="202"/>
  <c r="BI891" i="202"/>
  <c r="BJ891" i="202"/>
  <c r="BK891" i="202"/>
  <c r="BL891" i="202"/>
  <c r="BM891" i="202"/>
  <c r="BN891" i="202"/>
  <c r="BO891" i="202"/>
  <c r="BP891" i="202"/>
  <c r="BQ891" i="202"/>
  <c r="BR891" i="202"/>
  <c r="BS891" i="202"/>
  <c r="A892" i="202"/>
  <c r="B892" i="202"/>
  <c r="C892" i="202"/>
  <c r="D892" i="202"/>
  <c r="E892" i="202"/>
  <c r="F892" i="202"/>
  <c r="G892" i="202"/>
  <c r="H892" i="202"/>
  <c r="I892" i="202"/>
  <c r="J892" i="202"/>
  <c r="K892" i="202"/>
  <c r="L892" i="202"/>
  <c r="M892" i="202"/>
  <c r="N892" i="202"/>
  <c r="O892" i="202"/>
  <c r="P892" i="202"/>
  <c r="Q892" i="202"/>
  <c r="R892" i="202"/>
  <c r="S892" i="202"/>
  <c r="T892" i="202"/>
  <c r="U892" i="202"/>
  <c r="V892" i="202"/>
  <c r="W892" i="202"/>
  <c r="AA892" i="202"/>
  <c r="AB892" i="202"/>
  <c r="AC892" i="202"/>
  <c r="AD892" i="202"/>
  <c r="AE892" i="202"/>
  <c r="AF892" i="202"/>
  <c r="AG892" i="202"/>
  <c r="AH892" i="202"/>
  <c r="AI892" i="202"/>
  <c r="AJ892" i="202"/>
  <c r="AK892" i="202"/>
  <c r="AL892" i="202"/>
  <c r="AM892" i="202"/>
  <c r="AN892" i="202"/>
  <c r="AO892" i="202"/>
  <c r="AP892" i="202"/>
  <c r="AQ892" i="202"/>
  <c r="AR892" i="202"/>
  <c r="AS892" i="202"/>
  <c r="AT892" i="202"/>
  <c r="AU892" i="202"/>
  <c r="AV892" i="202"/>
  <c r="AW892" i="202"/>
  <c r="AX892" i="202"/>
  <c r="AY892" i="202"/>
  <c r="AZ892" i="202"/>
  <c r="BA892" i="202"/>
  <c r="BB892" i="202"/>
  <c r="BC892" i="202"/>
  <c r="BD892" i="202"/>
  <c r="BE892" i="202"/>
  <c r="BF892" i="202"/>
  <c r="BG892" i="202"/>
  <c r="BH892" i="202"/>
  <c r="BI892" i="202"/>
  <c r="BJ892" i="202"/>
  <c r="BK892" i="202"/>
  <c r="BL892" i="202"/>
  <c r="BM892" i="202"/>
  <c r="BN892" i="202"/>
  <c r="BO892" i="202"/>
  <c r="BP892" i="202"/>
  <c r="BQ892" i="202"/>
  <c r="BR892" i="202"/>
  <c r="BS892" i="202"/>
  <c r="A893" i="202"/>
  <c r="B893" i="202"/>
  <c r="C893" i="202"/>
  <c r="D893" i="202"/>
  <c r="E893" i="202"/>
  <c r="F893" i="202"/>
  <c r="G893" i="202"/>
  <c r="H893" i="202"/>
  <c r="I893" i="202"/>
  <c r="J893" i="202"/>
  <c r="K893" i="202"/>
  <c r="L893" i="202"/>
  <c r="M893" i="202"/>
  <c r="N893" i="202"/>
  <c r="O893" i="202"/>
  <c r="P893" i="202"/>
  <c r="Q893" i="202"/>
  <c r="R893" i="202"/>
  <c r="S893" i="202"/>
  <c r="T893" i="202"/>
  <c r="U893" i="202"/>
  <c r="V893" i="202"/>
  <c r="W893" i="202"/>
  <c r="AA893" i="202"/>
  <c r="AB893" i="202"/>
  <c r="AC893" i="202"/>
  <c r="AD893" i="202"/>
  <c r="AE893" i="202"/>
  <c r="AF893" i="202"/>
  <c r="AG893" i="202"/>
  <c r="AH893" i="202"/>
  <c r="AI893" i="202"/>
  <c r="AJ893" i="202"/>
  <c r="AK893" i="202"/>
  <c r="AL893" i="202"/>
  <c r="AM893" i="202"/>
  <c r="AN893" i="202"/>
  <c r="AO893" i="202"/>
  <c r="AP893" i="202"/>
  <c r="AQ893" i="202"/>
  <c r="AR893" i="202"/>
  <c r="AS893" i="202"/>
  <c r="AT893" i="202"/>
  <c r="AU893" i="202"/>
  <c r="AV893" i="202"/>
  <c r="AW893" i="202"/>
  <c r="AX893" i="202"/>
  <c r="AY893" i="202"/>
  <c r="AZ893" i="202"/>
  <c r="BA893" i="202"/>
  <c r="BB893" i="202"/>
  <c r="BC893" i="202"/>
  <c r="BD893" i="202"/>
  <c r="BE893" i="202"/>
  <c r="BF893" i="202"/>
  <c r="BG893" i="202"/>
  <c r="BH893" i="202"/>
  <c r="BI893" i="202"/>
  <c r="BJ893" i="202"/>
  <c r="BK893" i="202"/>
  <c r="BL893" i="202"/>
  <c r="BM893" i="202"/>
  <c r="BN893" i="202"/>
  <c r="BO893" i="202"/>
  <c r="BP893" i="202"/>
  <c r="BQ893" i="202"/>
  <c r="BR893" i="202"/>
  <c r="BS893" i="202"/>
  <c r="A894" i="202"/>
  <c r="B894" i="202"/>
  <c r="C894" i="202"/>
  <c r="D894" i="202"/>
  <c r="E894" i="202"/>
  <c r="F894" i="202"/>
  <c r="G894" i="202"/>
  <c r="H894" i="202"/>
  <c r="I894" i="202"/>
  <c r="J894" i="202"/>
  <c r="K894" i="202"/>
  <c r="L894" i="202"/>
  <c r="M894" i="202"/>
  <c r="N894" i="202"/>
  <c r="O894" i="202"/>
  <c r="P894" i="202"/>
  <c r="Q894" i="202"/>
  <c r="R894" i="202"/>
  <c r="S894" i="202"/>
  <c r="T894" i="202"/>
  <c r="U894" i="202"/>
  <c r="V894" i="202"/>
  <c r="W894" i="202"/>
  <c r="AA894" i="202"/>
  <c r="AB894" i="202"/>
  <c r="AC894" i="202"/>
  <c r="AD894" i="202"/>
  <c r="AE894" i="202"/>
  <c r="AF894" i="202"/>
  <c r="AG894" i="202"/>
  <c r="AH894" i="202"/>
  <c r="AI894" i="202"/>
  <c r="AJ894" i="202"/>
  <c r="AK894" i="202"/>
  <c r="AL894" i="202"/>
  <c r="AM894" i="202"/>
  <c r="AN894" i="202"/>
  <c r="AO894" i="202"/>
  <c r="AP894" i="202"/>
  <c r="AQ894" i="202"/>
  <c r="AR894" i="202"/>
  <c r="AS894" i="202"/>
  <c r="AT894" i="202"/>
  <c r="AU894" i="202"/>
  <c r="AV894" i="202"/>
  <c r="AW894" i="202"/>
  <c r="AX894" i="202"/>
  <c r="AY894" i="202"/>
  <c r="AZ894" i="202"/>
  <c r="BA894" i="202"/>
  <c r="BB894" i="202"/>
  <c r="BC894" i="202"/>
  <c r="BD894" i="202"/>
  <c r="BE894" i="202"/>
  <c r="BF894" i="202"/>
  <c r="BG894" i="202"/>
  <c r="BH894" i="202"/>
  <c r="BI894" i="202"/>
  <c r="BJ894" i="202"/>
  <c r="BK894" i="202"/>
  <c r="BL894" i="202"/>
  <c r="BM894" i="202"/>
  <c r="BN894" i="202"/>
  <c r="BO894" i="202"/>
  <c r="BP894" i="202"/>
  <c r="BQ894" i="202"/>
  <c r="BR894" i="202"/>
  <c r="BS894" i="202"/>
  <c r="A895" i="202"/>
  <c r="B895" i="202"/>
  <c r="C895" i="202"/>
  <c r="D895" i="202"/>
  <c r="E895" i="202"/>
  <c r="F895" i="202"/>
  <c r="G895" i="202"/>
  <c r="H895" i="202"/>
  <c r="I895" i="202"/>
  <c r="J895" i="202"/>
  <c r="K895" i="202"/>
  <c r="L895" i="202"/>
  <c r="M895" i="202"/>
  <c r="N895" i="202"/>
  <c r="O895" i="202"/>
  <c r="P895" i="202"/>
  <c r="Q895" i="202"/>
  <c r="R895" i="202"/>
  <c r="S895" i="202"/>
  <c r="T895" i="202"/>
  <c r="U895" i="202"/>
  <c r="V895" i="202"/>
  <c r="W895" i="202"/>
  <c r="AA895" i="202"/>
  <c r="AB895" i="202"/>
  <c r="AC895" i="202"/>
  <c r="AD895" i="202"/>
  <c r="AE895" i="202"/>
  <c r="AF895" i="202"/>
  <c r="AG895" i="202"/>
  <c r="AH895" i="202"/>
  <c r="AI895" i="202"/>
  <c r="AJ895" i="202"/>
  <c r="AK895" i="202"/>
  <c r="AL895" i="202"/>
  <c r="AM895" i="202"/>
  <c r="AN895" i="202"/>
  <c r="AO895" i="202"/>
  <c r="AP895" i="202"/>
  <c r="AQ895" i="202"/>
  <c r="AR895" i="202"/>
  <c r="AS895" i="202"/>
  <c r="AT895" i="202"/>
  <c r="AU895" i="202"/>
  <c r="AV895" i="202"/>
  <c r="AW895" i="202"/>
  <c r="AX895" i="202"/>
  <c r="AY895" i="202"/>
  <c r="AZ895" i="202"/>
  <c r="BA895" i="202"/>
  <c r="BB895" i="202"/>
  <c r="BC895" i="202"/>
  <c r="BD895" i="202"/>
  <c r="BE895" i="202"/>
  <c r="BF895" i="202"/>
  <c r="BG895" i="202"/>
  <c r="BH895" i="202"/>
  <c r="BI895" i="202"/>
  <c r="BJ895" i="202"/>
  <c r="BK895" i="202"/>
  <c r="BL895" i="202"/>
  <c r="BM895" i="202"/>
  <c r="BN895" i="202"/>
  <c r="BO895" i="202"/>
  <c r="BP895" i="202"/>
  <c r="BQ895" i="202"/>
  <c r="BR895" i="202"/>
  <c r="BS895" i="202"/>
  <c r="A896" i="202"/>
  <c r="B896" i="202"/>
  <c r="C896" i="202"/>
  <c r="D896" i="202"/>
  <c r="E896" i="202"/>
  <c r="F896" i="202"/>
  <c r="G896" i="202"/>
  <c r="H896" i="202"/>
  <c r="I896" i="202"/>
  <c r="J896" i="202"/>
  <c r="K896" i="202"/>
  <c r="L896" i="202"/>
  <c r="M896" i="202"/>
  <c r="N896" i="202"/>
  <c r="O896" i="202"/>
  <c r="P896" i="202"/>
  <c r="Q896" i="202"/>
  <c r="R896" i="202"/>
  <c r="S896" i="202"/>
  <c r="T896" i="202"/>
  <c r="U896" i="202"/>
  <c r="V896" i="202"/>
  <c r="W896" i="202"/>
  <c r="AA896" i="202"/>
  <c r="AB896" i="202"/>
  <c r="AC896" i="202"/>
  <c r="AD896" i="202"/>
  <c r="AE896" i="202"/>
  <c r="AF896" i="202"/>
  <c r="AG896" i="202"/>
  <c r="AH896" i="202"/>
  <c r="AI896" i="202"/>
  <c r="AJ896" i="202"/>
  <c r="AK896" i="202"/>
  <c r="AL896" i="202"/>
  <c r="AM896" i="202"/>
  <c r="AN896" i="202"/>
  <c r="AO896" i="202"/>
  <c r="AP896" i="202"/>
  <c r="AQ896" i="202"/>
  <c r="AR896" i="202"/>
  <c r="AS896" i="202"/>
  <c r="AT896" i="202"/>
  <c r="AU896" i="202"/>
  <c r="AV896" i="202"/>
  <c r="AW896" i="202"/>
  <c r="AX896" i="202"/>
  <c r="AY896" i="202"/>
  <c r="AZ896" i="202"/>
  <c r="BA896" i="202"/>
  <c r="BB896" i="202"/>
  <c r="BC896" i="202"/>
  <c r="BD896" i="202"/>
  <c r="BE896" i="202"/>
  <c r="BF896" i="202"/>
  <c r="BG896" i="202"/>
  <c r="BH896" i="202"/>
  <c r="BI896" i="202"/>
  <c r="BJ896" i="202"/>
  <c r="BK896" i="202"/>
  <c r="BL896" i="202"/>
  <c r="BM896" i="202"/>
  <c r="BN896" i="202"/>
  <c r="BO896" i="202"/>
  <c r="BP896" i="202"/>
  <c r="BQ896" i="202"/>
  <c r="BR896" i="202"/>
  <c r="BS896" i="202"/>
  <c r="A897" i="202"/>
  <c r="B897" i="202"/>
  <c r="C897" i="202"/>
  <c r="D897" i="202"/>
  <c r="E897" i="202"/>
  <c r="F897" i="202"/>
  <c r="G897" i="202"/>
  <c r="H897" i="202"/>
  <c r="I897" i="202"/>
  <c r="J897" i="202"/>
  <c r="K897" i="202"/>
  <c r="L897" i="202"/>
  <c r="M897" i="202"/>
  <c r="N897" i="202"/>
  <c r="O897" i="202"/>
  <c r="P897" i="202"/>
  <c r="Q897" i="202"/>
  <c r="R897" i="202"/>
  <c r="S897" i="202"/>
  <c r="T897" i="202"/>
  <c r="U897" i="202"/>
  <c r="V897" i="202"/>
  <c r="W897" i="202"/>
  <c r="AA897" i="202"/>
  <c r="AB897" i="202"/>
  <c r="AC897" i="202"/>
  <c r="AD897" i="202"/>
  <c r="AE897" i="202"/>
  <c r="AF897" i="202"/>
  <c r="AG897" i="202"/>
  <c r="AH897" i="202"/>
  <c r="AI897" i="202"/>
  <c r="AJ897" i="202"/>
  <c r="AK897" i="202"/>
  <c r="AL897" i="202"/>
  <c r="AM897" i="202"/>
  <c r="AN897" i="202"/>
  <c r="AO897" i="202"/>
  <c r="AP897" i="202"/>
  <c r="AQ897" i="202"/>
  <c r="AR897" i="202"/>
  <c r="AS897" i="202"/>
  <c r="AT897" i="202"/>
  <c r="AU897" i="202"/>
  <c r="AV897" i="202"/>
  <c r="AW897" i="202"/>
  <c r="AX897" i="202"/>
  <c r="AY897" i="202"/>
  <c r="AZ897" i="202"/>
  <c r="BA897" i="202"/>
  <c r="BB897" i="202"/>
  <c r="BC897" i="202"/>
  <c r="BD897" i="202"/>
  <c r="BE897" i="202"/>
  <c r="BF897" i="202"/>
  <c r="BG897" i="202"/>
  <c r="BH897" i="202"/>
  <c r="BI897" i="202"/>
  <c r="BJ897" i="202"/>
  <c r="BK897" i="202"/>
  <c r="BL897" i="202"/>
  <c r="BM897" i="202"/>
  <c r="BN897" i="202"/>
  <c r="BO897" i="202"/>
  <c r="BP897" i="202"/>
  <c r="BQ897" i="202"/>
  <c r="BR897" i="202"/>
  <c r="BS897" i="202"/>
  <c r="A898" i="202"/>
  <c r="B898" i="202"/>
  <c r="C898" i="202"/>
  <c r="D898" i="202"/>
  <c r="E898" i="202"/>
  <c r="F898" i="202"/>
  <c r="G898" i="202"/>
  <c r="H898" i="202"/>
  <c r="I898" i="202"/>
  <c r="J898" i="202"/>
  <c r="K898" i="202"/>
  <c r="L898" i="202"/>
  <c r="M898" i="202"/>
  <c r="N898" i="202"/>
  <c r="O898" i="202"/>
  <c r="P898" i="202"/>
  <c r="Q898" i="202"/>
  <c r="R898" i="202"/>
  <c r="S898" i="202"/>
  <c r="T898" i="202"/>
  <c r="U898" i="202"/>
  <c r="V898" i="202"/>
  <c r="W898" i="202"/>
  <c r="AA898" i="202"/>
  <c r="AB898" i="202"/>
  <c r="AC898" i="202"/>
  <c r="AD898" i="202"/>
  <c r="AE898" i="202"/>
  <c r="AF898" i="202"/>
  <c r="AG898" i="202"/>
  <c r="AH898" i="202"/>
  <c r="AI898" i="202"/>
  <c r="AJ898" i="202"/>
  <c r="AK898" i="202"/>
  <c r="AL898" i="202"/>
  <c r="AM898" i="202"/>
  <c r="AN898" i="202"/>
  <c r="AO898" i="202"/>
  <c r="AP898" i="202"/>
  <c r="AQ898" i="202"/>
  <c r="AR898" i="202"/>
  <c r="AS898" i="202"/>
  <c r="AT898" i="202"/>
  <c r="AU898" i="202"/>
  <c r="AV898" i="202"/>
  <c r="AW898" i="202"/>
  <c r="AX898" i="202"/>
  <c r="AY898" i="202"/>
  <c r="AZ898" i="202"/>
  <c r="BA898" i="202"/>
  <c r="BB898" i="202"/>
  <c r="BC898" i="202"/>
  <c r="BD898" i="202"/>
  <c r="BE898" i="202"/>
  <c r="BF898" i="202"/>
  <c r="BG898" i="202"/>
  <c r="BH898" i="202"/>
  <c r="BI898" i="202"/>
  <c r="BJ898" i="202"/>
  <c r="BK898" i="202"/>
  <c r="BL898" i="202"/>
  <c r="BM898" i="202"/>
  <c r="BN898" i="202"/>
  <c r="BO898" i="202"/>
  <c r="BP898" i="202"/>
  <c r="BQ898" i="202"/>
  <c r="BR898" i="202"/>
  <c r="BS898" i="202"/>
  <c r="A899" i="202"/>
  <c r="B899" i="202"/>
  <c r="C899" i="202"/>
  <c r="D899" i="202"/>
  <c r="E899" i="202"/>
  <c r="F899" i="202"/>
  <c r="G899" i="202"/>
  <c r="H899" i="202"/>
  <c r="I899" i="202"/>
  <c r="J899" i="202"/>
  <c r="K899" i="202"/>
  <c r="L899" i="202"/>
  <c r="M899" i="202"/>
  <c r="N899" i="202"/>
  <c r="O899" i="202"/>
  <c r="P899" i="202"/>
  <c r="Q899" i="202"/>
  <c r="R899" i="202"/>
  <c r="S899" i="202"/>
  <c r="T899" i="202"/>
  <c r="U899" i="202"/>
  <c r="V899" i="202"/>
  <c r="W899" i="202"/>
  <c r="AA899" i="202"/>
  <c r="AB899" i="202"/>
  <c r="AC899" i="202"/>
  <c r="AD899" i="202"/>
  <c r="AE899" i="202"/>
  <c r="AF899" i="202"/>
  <c r="AG899" i="202"/>
  <c r="AH899" i="202"/>
  <c r="AI899" i="202"/>
  <c r="AJ899" i="202"/>
  <c r="AK899" i="202"/>
  <c r="AL899" i="202"/>
  <c r="AM899" i="202"/>
  <c r="AN899" i="202"/>
  <c r="AO899" i="202"/>
  <c r="AP899" i="202"/>
  <c r="AQ899" i="202"/>
  <c r="AR899" i="202"/>
  <c r="AS899" i="202"/>
  <c r="AT899" i="202"/>
  <c r="AU899" i="202"/>
  <c r="AV899" i="202"/>
  <c r="AW899" i="202"/>
  <c r="AX899" i="202"/>
  <c r="AY899" i="202"/>
  <c r="AZ899" i="202"/>
  <c r="BA899" i="202"/>
  <c r="BB899" i="202"/>
  <c r="BC899" i="202"/>
  <c r="BD899" i="202"/>
  <c r="BE899" i="202"/>
  <c r="BF899" i="202"/>
  <c r="BG899" i="202"/>
  <c r="BH899" i="202"/>
  <c r="BI899" i="202"/>
  <c r="BJ899" i="202"/>
  <c r="BK899" i="202"/>
  <c r="BL899" i="202"/>
  <c r="BM899" i="202"/>
  <c r="BN899" i="202"/>
  <c r="BO899" i="202"/>
  <c r="BP899" i="202"/>
  <c r="BQ899" i="202"/>
  <c r="BR899" i="202"/>
  <c r="BS899" i="202"/>
  <c r="A900" i="202"/>
  <c r="B900" i="202"/>
  <c r="C900" i="202"/>
  <c r="D900" i="202"/>
  <c r="E900" i="202"/>
  <c r="F900" i="202"/>
  <c r="G900" i="202"/>
  <c r="H900" i="202"/>
  <c r="I900" i="202"/>
  <c r="J900" i="202"/>
  <c r="K900" i="202"/>
  <c r="L900" i="202"/>
  <c r="M900" i="202"/>
  <c r="N900" i="202"/>
  <c r="O900" i="202"/>
  <c r="P900" i="202"/>
  <c r="Q900" i="202"/>
  <c r="R900" i="202"/>
  <c r="S900" i="202"/>
  <c r="T900" i="202"/>
  <c r="U900" i="202"/>
  <c r="V900" i="202"/>
  <c r="W900" i="202"/>
  <c r="AA900" i="202"/>
  <c r="AB900" i="202"/>
  <c r="AC900" i="202"/>
  <c r="AD900" i="202"/>
  <c r="AE900" i="202"/>
  <c r="AF900" i="202"/>
  <c r="AG900" i="202"/>
  <c r="AH900" i="202"/>
  <c r="AI900" i="202"/>
  <c r="AJ900" i="202"/>
  <c r="AK900" i="202"/>
  <c r="AL900" i="202"/>
  <c r="AM900" i="202"/>
  <c r="AN900" i="202"/>
  <c r="AO900" i="202"/>
  <c r="AP900" i="202"/>
  <c r="AQ900" i="202"/>
  <c r="AR900" i="202"/>
  <c r="AS900" i="202"/>
  <c r="AT900" i="202"/>
  <c r="AU900" i="202"/>
  <c r="AV900" i="202"/>
  <c r="AW900" i="202"/>
  <c r="AX900" i="202"/>
  <c r="AY900" i="202"/>
  <c r="AZ900" i="202"/>
  <c r="BA900" i="202"/>
  <c r="BB900" i="202"/>
  <c r="BC900" i="202"/>
  <c r="BD900" i="202"/>
  <c r="BE900" i="202"/>
  <c r="BF900" i="202"/>
  <c r="BG900" i="202"/>
  <c r="BH900" i="202"/>
  <c r="BI900" i="202"/>
  <c r="BJ900" i="202"/>
  <c r="BK900" i="202"/>
  <c r="BL900" i="202"/>
  <c r="BM900" i="202"/>
  <c r="BN900" i="202"/>
  <c r="BO900" i="202"/>
  <c r="BP900" i="202"/>
  <c r="BQ900" i="202"/>
  <c r="BR900" i="202"/>
  <c r="BS900" i="202"/>
  <c r="A901" i="202"/>
  <c r="B901" i="202"/>
  <c r="C901" i="202"/>
  <c r="D901" i="202"/>
  <c r="E901" i="202"/>
  <c r="F901" i="202"/>
  <c r="G901" i="202"/>
  <c r="H901" i="202"/>
  <c r="I901" i="202"/>
  <c r="J901" i="202"/>
  <c r="K901" i="202"/>
  <c r="L901" i="202"/>
  <c r="M901" i="202"/>
  <c r="N901" i="202"/>
  <c r="O901" i="202"/>
  <c r="P901" i="202"/>
  <c r="Q901" i="202"/>
  <c r="R901" i="202"/>
  <c r="S901" i="202"/>
  <c r="T901" i="202"/>
  <c r="U901" i="202"/>
  <c r="V901" i="202"/>
  <c r="W901" i="202"/>
  <c r="AA901" i="202"/>
  <c r="AB901" i="202"/>
  <c r="AC901" i="202"/>
  <c r="AD901" i="202"/>
  <c r="AE901" i="202"/>
  <c r="AF901" i="202"/>
  <c r="AG901" i="202"/>
  <c r="AH901" i="202"/>
  <c r="AI901" i="202"/>
  <c r="AJ901" i="202"/>
  <c r="AK901" i="202"/>
  <c r="AL901" i="202"/>
  <c r="AM901" i="202"/>
  <c r="AN901" i="202"/>
  <c r="AO901" i="202"/>
  <c r="AP901" i="202"/>
  <c r="AQ901" i="202"/>
  <c r="AR901" i="202"/>
  <c r="AS901" i="202"/>
  <c r="AT901" i="202"/>
  <c r="AU901" i="202"/>
  <c r="AV901" i="202"/>
  <c r="AW901" i="202"/>
  <c r="AX901" i="202"/>
  <c r="AY901" i="202"/>
  <c r="AZ901" i="202"/>
  <c r="BA901" i="202"/>
  <c r="BB901" i="202"/>
  <c r="BC901" i="202"/>
  <c r="BD901" i="202"/>
  <c r="BE901" i="202"/>
  <c r="BF901" i="202"/>
  <c r="BG901" i="202"/>
  <c r="BH901" i="202"/>
  <c r="BI901" i="202"/>
  <c r="BJ901" i="202"/>
  <c r="BK901" i="202"/>
  <c r="BL901" i="202"/>
  <c r="BM901" i="202"/>
  <c r="BN901" i="202"/>
  <c r="BO901" i="202"/>
  <c r="BP901" i="202"/>
  <c r="BQ901" i="202"/>
  <c r="BR901" i="202"/>
  <c r="BS901" i="202"/>
  <c r="A902" i="202"/>
  <c r="B902" i="202"/>
  <c r="C902" i="202"/>
  <c r="D902" i="202"/>
  <c r="E902" i="202"/>
  <c r="F902" i="202"/>
  <c r="G902" i="202"/>
  <c r="H902" i="202"/>
  <c r="I902" i="202"/>
  <c r="J902" i="202"/>
  <c r="K902" i="202"/>
  <c r="L902" i="202"/>
  <c r="M902" i="202"/>
  <c r="N902" i="202"/>
  <c r="O902" i="202"/>
  <c r="P902" i="202"/>
  <c r="Q902" i="202"/>
  <c r="R902" i="202"/>
  <c r="S902" i="202"/>
  <c r="T902" i="202"/>
  <c r="U902" i="202"/>
  <c r="V902" i="202"/>
  <c r="W902" i="202"/>
  <c r="AA902" i="202"/>
  <c r="AB902" i="202"/>
  <c r="AC902" i="202"/>
  <c r="AD902" i="202"/>
  <c r="AE902" i="202"/>
  <c r="AF902" i="202"/>
  <c r="AG902" i="202"/>
  <c r="AH902" i="202"/>
  <c r="AI902" i="202"/>
  <c r="AJ902" i="202"/>
  <c r="AK902" i="202"/>
  <c r="AL902" i="202"/>
  <c r="AM902" i="202"/>
  <c r="AN902" i="202"/>
  <c r="AO902" i="202"/>
  <c r="AP902" i="202"/>
  <c r="AQ902" i="202"/>
  <c r="AR902" i="202"/>
  <c r="AS902" i="202"/>
  <c r="AT902" i="202"/>
  <c r="AU902" i="202"/>
  <c r="AV902" i="202"/>
  <c r="AW902" i="202"/>
  <c r="AX902" i="202"/>
  <c r="AY902" i="202"/>
  <c r="AZ902" i="202"/>
  <c r="BA902" i="202"/>
  <c r="BB902" i="202"/>
  <c r="BC902" i="202"/>
  <c r="BD902" i="202"/>
  <c r="BE902" i="202"/>
  <c r="BF902" i="202"/>
  <c r="BG902" i="202"/>
  <c r="BH902" i="202"/>
  <c r="BI902" i="202"/>
  <c r="BJ902" i="202"/>
  <c r="BK902" i="202"/>
  <c r="BL902" i="202"/>
  <c r="BM902" i="202"/>
  <c r="BN902" i="202"/>
  <c r="BO902" i="202"/>
  <c r="BP902" i="202"/>
  <c r="BQ902" i="202"/>
  <c r="BR902" i="202"/>
  <c r="BS902" i="202"/>
  <c r="A903" i="202"/>
  <c r="B903" i="202"/>
  <c r="C903" i="202"/>
  <c r="D903" i="202"/>
  <c r="E903" i="202"/>
  <c r="F903" i="202"/>
  <c r="G903" i="202"/>
  <c r="H903" i="202"/>
  <c r="I903" i="202"/>
  <c r="J903" i="202"/>
  <c r="K903" i="202"/>
  <c r="L903" i="202"/>
  <c r="M903" i="202"/>
  <c r="N903" i="202"/>
  <c r="O903" i="202"/>
  <c r="P903" i="202"/>
  <c r="Q903" i="202"/>
  <c r="R903" i="202"/>
  <c r="S903" i="202"/>
  <c r="T903" i="202"/>
  <c r="U903" i="202"/>
  <c r="V903" i="202"/>
  <c r="W903" i="202"/>
  <c r="AA903" i="202"/>
  <c r="AB903" i="202"/>
  <c r="AC903" i="202"/>
  <c r="AD903" i="202"/>
  <c r="AE903" i="202"/>
  <c r="AF903" i="202"/>
  <c r="AG903" i="202"/>
  <c r="AH903" i="202"/>
  <c r="AI903" i="202"/>
  <c r="AJ903" i="202"/>
  <c r="AK903" i="202"/>
  <c r="AL903" i="202"/>
  <c r="AM903" i="202"/>
  <c r="AN903" i="202"/>
  <c r="AO903" i="202"/>
  <c r="AP903" i="202"/>
  <c r="AQ903" i="202"/>
  <c r="AR903" i="202"/>
  <c r="AS903" i="202"/>
  <c r="AT903" i="202"/>
  <c r="AU903" i="202"/>
  <c r="AV903" i="202"/>
  <c r="AW903" i="202"/>
  <c r="AX903" i="202"/>
  <c r="AY903" i="202"/>
  <c r="AZ903" i="202"/>
  <c r="BA903" i="202"/>
  <c r="BB903" i="202"/>
  <c r="BC903" i="202"/>
  <c r="BD903" i="202"/>
  <c r="BE903" i="202"/>
  <c r="BF903" i="202"/>
  <c r="BG903" i="202"/>
  <c r="BH903" i="202"/>
  <c r="BI903" i="202"/>
  <c r="BJ903" i="202"/>
  <c r="BK903" i="202"/>
  <c r="BL903" i="202"/>
  <c r="BM903" i="202"/>
  <c r="BN903" i="202"/>
  <c r="BO903" i="202"/>
  <c r="BP903" i="202"/>
  <c r="BQ903" i="202"/>
  <c r="BR903" i="202"/>
  <c r="BS903" i="202"/>
  <c r="A904" i="202"/>
  <c r="B904" i="202"/>
  <c r="C904" i="202"/>
  <c r="D904" i="202"/>
  <c r="E904" i="202"/>
  <c r="F904" i="202"/>
  <c r="G904" i="202"/>
  <c r="H904" i="202"/>
  <c r="I904" i="202"/>
  <c r="J904" i="202"/>
  <c r="K904" i="202"/>
  <c r="L904" i="202"/>
  <c r="M904" i="202"/>
  <c r="N904" i="202"/>
  <c r="O904" i="202"/>
  <c r="P904" i="202"/>
  <c r="Q904" i="202"/>
  <c r="R904" i="202"/>
  <c r="S904" i="202"/>
  <c r="T904" i="202"/>
  <c r="U904" i="202"/>
  <c r="V904" i="202"/>
  <c r="W904" i="202"/>
  <c r="AA904" i="202"/>
  <c r="AB904" i="202"/>
  <c r="AC904" i="202"/>
  <c r="AD904" i="202"/>
  <c r="AE904" i="202"/>
  <c r="AF904" i="202"/>
  <c r="AG904" i="202"/>
  <c r="AH904" i="202"/>
  <c r="AI904" i="202"/>
  <c r="AJ904" i="202"/>
  <c r="AK904" i="202"/>
  <c r="AL904" i="202"/>
  <c r="AM904" i="202"/>
  <c r="AN904" i="202"/>
  <c r="AO904" i="202"/>
  <c r="AP904" i="202"/>
  <c r="AQ904" i="202"/>
  <c r="AR904" i="202"/>
  <c r="AS904" i="202"/>
  <c r="AT904" i="202"/>
  <c r="AU904" i="202"/>
  <c r="AV904" i="202"/>
  <c r="AW904" i="202"/>
  <c r="AX904" i="202"/>
  <c r="AY904" i="202"/>
  <c r="AZ904" i="202"/>
  <c r="BA904" i="202"/>
  <c r="BB904" i="202"/>
  <c r="BC904" i="202"/>
  <c r="BD904" i="202"/>
  <c r="BE904" i="202"/>
  <c r="BF904" i="202"/>
  <c r="BG904" i="202"/>
  <c r="BH904" i="202"/>
  <c r="BI904" i="202"/>
  <c r="BJ904" i="202"/>
  <c r="BK904" i="202"/>
  <c r="BL904" i="202"/>
  <c r="BM904" i="202"/>
  <c r="BN904" i="202"/>
  <c r="BO904" i="202"/>
  <c r="BP904" i="202"/>
  <c r="BQ904" i="202"/>
  <c r="BR904" i="202"/>
  <c r="BS904" i="202"/>
  <c r="A905" i="202"/>
  <c r="B905" i="202"/>
  <c r="C905" i="202"/>
  <c r="D905" i="202"/>
  <c r="E905" i="202"/>
  <c r="F905" i="202"/>
  <c r="G905" i="202"/>
  <c r="H905" i="202"/>
  <c r="I905" i="202"/>
  <c r="J905" i="202"/>
  <c r="K905" i="202"/>
  <c r="L905" i="202"/>
  <c r="M905" i="202"/>
  <c r="N905" i="202"/>
  <c r="O905" i="202"/>
  <c r="P905" i="202"/>
  <c r="Q905" i="202"/>
  <c r="R905" i="202"/>
  <c r="S905" i="202"/>
  <c r="T905" i="202"/>
  <c r="U905" i="202"/>
  <c r="V905" i="202"/>
  <c r="W905" i="202"/>
  <c r="AA905" i="202"/>
  <c r="AB905" i="202"/>
  <c r="AC905" i="202"/>
  <c r="AD905" i="202"/>
  <c r="AE905" i="202"/>
  <c r="AF905" i="202"/>
  <c r="AG905" i="202"/>
  <c r="AH905" i="202"/>
  <c r="AI905" i="202"/>
  <c r="AJ905" i="202"/>
  <c r="AK905" i="202"/>
  <c r="AL905" i="202"/>
  <c r="AM905" i="202"/>
  <c r="AN905" i="202"/>
  <c r="AO905" i="202"/>
  <c r="AP905" i="202"/>
  <c r="AQ905" i="202"/>
  <c r="AR905" i="202"/>
  <c r="AS905" i="202"/>
  <c r="AT905" i="202"/>
  <c r="AU905" i="202"/>
  <c r="AV905" i="202"/>
  <c r="AW905" i="202"/>
  <c r="AX905" i="202"/>
  <c r="AY905" i="202"/>
  <c r="AZ905" i="202"/>
  <c r="BA905" i="202"/>
  <c r="BB905" i="202"/>
  <c r="BC905" i="202"/>
  <c r="BD905" i="202"/>
  <c r="BE905" i="202"/>
  <c r="BF905" i="202"/>
  <c r="BG905" i="202"/>
  <c r="BH905" i="202"/>
  <c r="BI905" i="202"/>
  <c r="BJ905" i="202"/>
  <c r="BK905" i="202"/>
  <c r="BL905" i="202"/>
  <c r="BM905" i="202"/>
  <c r="BN905" i="202"/>
  <c r="BO905" i="202"/>
  <c r="BP905" i="202"/>
  <c r="BQ905" i="202"/>
  <c r="BR905" i="202"/>
  <c r="BS905" i="202"/>
  <c r="A906" i="202"/>
  <c r="B906" i="202"/>
  <c r="C906" i="202"/>
  <c r="D906" i="202"/>
  <c r="E906" i="202"/>
  <c r="F906" i="202"/>
  <c r="G906" i="202"/>
  <c r="H906" i="202"/>
  <c r="I906" i="202"/>
  <c r="J906" i="202"/>
  <c r="K906" i="202"/>
  <c r="L906" i="202"/>
  <c r="M906" i="202"/>
  <c r="N906" i="202"/>
  <c r="O906" i="202"/>
  <c r="P906" i="202"/>
  <c r="Q906" i="202"/>
  <c r="R906" i="202"/>
  <c r="S906" i="202"/>
  <c r="T906" i="202"/>
  <c r="U906" i="202"/>
  <c r="V906" i="202"/>
  <c r="W906" i="202"/>
  <c r="AA906" i="202"/>
  <c r="AB906" i="202"/>
  <c r="AC906" i="202"/>
  <c r="AD906" i="202"/>
  <c r="AE906" i="202"/>
  <c r="AF906" i="202"/>
  <c r="AG906" i="202"/>
  <c r="AH906" i="202"/>
  <c r="AI906" i="202"/>
  <c r="AJ906" i="202"/>
  <c r="AK906" i="202"/>
  <c r="AL906" i="202"/>
  <c r="AM906" i="202"/>
  <c r="AN906" i="202"/>
  <c r="AO906" i="202"/>
  <c r="AP906" i="202"/>
  <c r="AQ906" i="202"/>
  <c r="AR906" i="202"/>
  <c r="AS906" i="202"/>
  <c r="AT906" i="202"/>
  <c r="AU906" i="202"/>
  <c r="AV906" i="202"/>
  <c r="AW906" i="202"/>
  <c r="AX906" i="202"/>
  <c r="AY906" i="202"/>
  <c r="AZ906" i="202"/>
  <c r="BA906" i="202"/>
  <c r="BB906" i="202"/>
  <c r="BC906" i="202"/>
  <c r="BD906" i="202"/>
  <c r="BE906" i="202"/>
  <c r="BF906" i="202"/>
  <c r="BG906" i="202"/>
  <c r="BH906" i="202"/>
  <c r="BI906" i="202"/>
  <c r="BJ906" i="202"/>
  <c r="BK906" i="202"/>
  <c r="BL906" i="202"/>
  <c r="BM906" i="202"/>
  <c r="BN906" i="202"/>
  <c r="BO906" i="202"/>
  <c r="BP906" i="202"/>
  <c r="BQ906" i="202"/>
  <c r="BR906" i="202"/>
  <c r="BS906" i="202"/>
  <c r="A907" i="202"/>
  <c r="B907" i="202"/>
  <c r="C907" i="202"/>
  <c r="D907" i="202"/>
  <c r="E907" i="202"/>
  <c r="F907" i="202"/>
  <c r="G907" i="202"/>
  <c r="H907" i="202"/>
  <c r="I907" i="202"/>
  <c r="J907" i="202"/>
  <c r="K907" i="202"/>
  <c r="L907" i="202"/>
  <c r="M907" i="202"/>
  <c r="N907" i="202"/>
  <c r="O907" i="202"/>
  <c r="P907" i="202"/>
  <c r="Q907" i="202"/>
  <c r="R907" i="202"/>
  <c r="S907" i="202"/>
  <c r="T907" i="202"/>
  <c r="U907" i="202"/>
  <c r="V907" i="202"/>
  <c r="W907" i="202"/>
  <c r="AA907" i="202"/>
  <c r="AB907" i="202"/>
  <c r="AC907" i="202"/>
  <c r="AD907" i="202"/>
  <c r="AE907" i="202"/>
  <c r="AF907" i="202"/>
  <c r="AG907" i="202"/>
  <c r="AH907" i="202"/>
  <c r="AI907" i="202"/>
  <c r="AJ907" i="202"/>
  <c r="AK907" i="202"/>
  <c r="AL907" i="202"/>
  <c r="AM907" i="202"/>
  <c r="AN907" i="202"/>
  <c r="AO907" i="202"/>
  <c r="AP907" i="202"/>
  <c r="AQ907" i="202"/>
  <c r="AR907" i="202"/>
  <c r="AS907" i="202"/>
  <c r="AT907" i="202"/>
  <c r="AU907" i="202"/>
  <c r="AV907" i="202"/>
  <c r="AW907" i="202"/>
  <c r="AX907" i="202"/>
  <c r="AY907" i="202"/>
  <c r="AZ907" i="202"/>
  <c r="BA907" i="202"/>
  <c r="BB907" i="202"/>
  <c r="BC907" i="202"/>
  <c r="BD907" i="202"/>
  <c r="BE907" i="202"/>
  <c r="BF907" i="202"/>
  <c r="BG907" i="202"/>
  <c r="BH907" i="202"/>
  <c r="BI907" i="202"/>
  <c r="BJ907" i="202"/>
  <c r="BK907" i="202"/>
  <c r="BL907" i="202"/>
  <c r="BM907" i="202"/>
  <c r="BN907" i="202"/>
  <c r="BO907" i="202"/>
  <c r="BP907" i="202"/>
  <c r="BQ907" i="202"/>
  <c r="BR907" i="202"/>
  <c r="BS907" i="202"/>
  <c r="A908" i="202"/>
  <c r="B908" i="202"/>
  <c r="C908" i="202"/>
  <c r="D908" i="202"/>
  <c r="E908" i="202"/>
  <c r="F908" i="202"/>
  <c r="G908" i="202"/>
  <c r="H908" i="202"/>
  <c r="I908" i="202"/>
  <c r="J908" i="202"/>
  <c r="K908" i="202"/>
  <c r="L908" i="202"/>
  <c r="M908" i="202"/>
  <c r="N908" i="202"/>
  <c r="O908" i="202"/>
  <c r="P908" i="202"/>
  <c r="Q908" i="202"/>
  <c r="R908" i="202"/>
  <c r="S908" i="202"/>
  <c r="T908" i="202"/>
  <c r="U908" i="202"/>
  <c r="V908" i="202"/>
  <c r="W908" i="202"/>
  <c r="AA908" i="202"/>
  <c r="AB908" i="202"/>
  <c r="AC908" i="202"/>
  <c r="AD908" i="202"/>
  <c r="AE908" i="202"/>
  <c r="AF908" i="202"/>
  <c r="AG908" i="202"/>
  <c r="AH908" i="202"/>
  <c r="AI908" i="202"/>
  <c r="AJ908" i="202"/>
  <c r="AK908" i="202"/>
  <c r="AL908" i="202"/>
  <c r="AM908" i="202"/>
  <c r="AN908" i="202"/>
  <c r="AO908" i="202"/>
  <c r="AP908" i="202"/>
  <c r="AQ908" i="202"/>
  <c r="AR908" i="202"/>
  <c r="AS908" i="202"/>
  <c r="AT908" i="202"/>
  <c r="AU908" i="202"/>
  <c r="AV908" i="202"/>
  <c r="AW908" i="202"/>
  <c r="AX908" i="202"/>
  <c r="AY908" i="202"/>
  <c r="AZ908" i="202"/>
  <c r="BA908" i="202"/>
  <c r="BB908" i="202"/>
  <c r="BC908" i="202"/>
  <c r="BD908" i="202"/>
  <c r="BE908" i="202"/>
  <c r="BF908" i="202"/>
  <c r="BG908" i="202"/>
  <c r="BH908" i="202"/>
  <c r="BI908" i="202"/>
  <c r="BJ908" i="202"/>
  <c r="BK908" i="202"/>
  <c r="BL908" i="202"/>
  <c r="BM908" i="202"/>
  <c r="BN908" i="202"/>
  <c r="BO908" i="202"/>
  <c r="BP908" i="202"/>
  <c r="BQ908" i="202"/>
  <c r="BR908" i="202"/>
  <c r="BS908" i="202"/>
  <c r="A909" i="202"/>
  <c r="B909" i="202"/>
  <c r="C909" i="202"/>
  <c r="D909" i="202"/>
  <c r="E909" i="202"/>
  <c r="F909" i="202"/>
  <c r="G909" i="202"/>
  <c r="H909" i="202"/>
  <c r="I909" i="202"/>
  <c r="J909" i="202"/>
  <c r="K909" i="202"/>
  <c r="L909" i="202"/>
  <c r="M909" i="202"/>
  <c r="N909" i="202"/>
  <c r="O909" i="202"/>
  <c r="P909" i="202"/>
  <c r="Q909" i="202"/>
  <c r="R909" i="202"/>
  <c r="S909" i="202"/>
  <c r="T909" i="202"/>
  <c r="U909" i="202"/>
  <c r="V909" i="202"/>
  <c r="W909" i="202"/>
  <c r="AA909" i="202"/>
  <c r="AB909" i="202"/>
  <c r="AC909" i="202"/>
  <c r="AD909" i="202"/>
  <c r="AE909" i="202"/>
  <c r="AF909" i="202"/>
  <c r="AG909" i="202"/>
  <c r="AH909" i="202"/>
  <c r="AI909" i="202"/>
  <c r="AJ909" i="202"/>
  <c r="AK909" i="202"/>
  <c r="AL909" i="202"/>
  <c r="AM909" i="202"/>
  <c r="AN909" i="202"/>
  <c r="AO909" i="202"/>
  <c r="AP909" i="202"/>
  <c r="AQ909" i="202"/>
  <c r="AR909" i="202"/>
  <c r="AS909" i="202"/>
  <c r="AT909" i="202"/>
  <c r="AU909" i="202"/>
  <c r="AV909" i="202"/>
  <c r="AW909" i="202"/>
  <c r="AX909" i="202"/>
  <c r="AY909" i="202"/>
  <c r="AZ909" i="202"/>
  <c r="BA909" i="202"/>
  <c r="BB909" i="202"/>
  <c r="BC909" i="202"/>
  <c r="BD909" i="202"/>
  <c r="BE909" i="202"/>
  <c r="BF909" i="202"/>
  <c r="BG909" i="202"/>
  <c r="BH909" i="202"/>
  <c r="BI909" i="202"/>
  <c r="BJ909" i="202"/>
  <c r="BK909" i="202"/>
  <c r="BL909" i="202"/>
  <c r="BM909" i="202"/>
  <c r="BN909" i="202"/>
  <c r="BO909" i="202"/>
  <c r="BP909" i="202"/>
  <c r="BQ909" i="202"/>
  <c r="BR909" i="202"/>
  <c r="BS909" i="202"/>
  <c r="A910" i="202"/>
  <c r="B910" i="202"/>
  <c r="C910" i="202"/>
  <c r="D910" i="202"/>
  <c r="E910" i="202"/>
  <c r="F910" i="202"/>
  <c r="G910" i="202"/>
  <c r="H910" i="202"/>
  <c r="I910" i="202"/>
  <c r="J910" i="202"/>
  <c r="K910" i="202"/>
  <c r="L910" i="202"/>
  <c r="M910" i="202"/>
  <c r="N910" i="202"/>
  <c r="O910" i="202"/>
  <c r="P910" i="202"/>
  <c r="Q910" i="202"/>
  <c r="R910" i="202"/>
  <c r="S910" i="202"/>
  <c r="T910" i="202"/>
  <c r="U910" i="202"/>
  <c r="V910" i="202"/>
  <c r="W910" i="202"/>
  <c r="AA910" i="202"/>
  <c r="AB910" i="202"/>
  <c r="AC910" i="202"/>
  <c r="AD910" i="202"/>
  <c r="AE910" i="202"/>
  <c r="AF910" i="202"/>
  <c r="AG910" i="202"/>
  <c r="AH910" i="202"/>
  <c r="AI910" i="202"/>
  <c r="AJ910" i="202"/>
  <c r="AK910" i="202"/>
  <c r="AL910" i="202"/>
  <c r="AM910" i="202"/>
  <c r="AN910" i="202"/>
  <c r="AO910" i="202"/>
  <c r="AP910" i="202"/>
  <c r="AQ910" i="202"/>
  <c r="AR910" i="202"/>
  <c r="AS910" i="202"/>
  <c r="AT910" i="202"/>
  <c r="AU910" i="202"/>
  <c r="AV910" i="202"/>
  <c r="AW910" i="202"/>
  <c r="AX910" i="202"/>
  <c r="AY910" i="202"/>
  <c r="AZ910" i="202"/>
  <c r="BA910" i="202"/>
  <c r="BB910" i="202"/>
  <c r="BC910" i="202"/>
  <c r="BD910" i="202"/>
  <c r="BE910" i="202"/>
  <c r="BF910" i="202"/>
  <c r="BG910" i="202"/>
  <c r="BH910" i="202"/>
  <c r="BI910" i="202"/>
  <c r="BJ910" i="202"/>
  <c r="BK910" i="202"/>
  <c r="BL910" i="202"/>
  <c r="BM910" i="202"/>
  <c r="BN910" i="202"/>
  <c r="BO910" i="202"/>
  <c r="BP910" i="202"/>
  <c r="BQ910" i="202"/>
  <c r="BR910" i="202"/>
  <c r="BS910" i="202"/>
  <c r="A911" i="202"/>
  <c r="B911" i="202"/>
  <c r="C911" i="202"/>
  <c r="D911" i="202"/>
  <c r="E911" i="202"/>
  <c r="F911" i="202"/>
  <c r="G911" i="202"/>
  <c r="H911" i="202"/>
  <c r="I911" i="202"/>
  <c r="J911" i="202"/>
  <c r="K911" i="202"/>
  <c r="L911" i="202"/>
  <c r="M911" i="202"/>
  <c r="N911" i="202"/>
  <c r="O911" i="202"/>
  <c r="P911" i="202"/>
  <c r="Q911" i="202"/>
  <c r="R911" i="202"/>
  <c r="S911" i="202"/>
  <c r="T911" i="202"/>
  <c r="U911" i="202"/>
  <c r="V911" i="202"/>
  <c r="W911" i="202"/>
  <c r="AA911" i="202"/>
  <c r="AB911" i="202"/>
  <c r="AC911" i="202"/>
  <c r="AD911" i="202"/>
  <c r="AE911" i="202"/>
  <c r="AF911" i="202"/>
  <c r="AG911" i="202"/>
  <c r="AH911" i="202"/>
  <c r="AI911" i="202"/>
  <c r="AJ911" i="202"/>
  <c r="AK911" i="202"/>
  <c r="AL911" i="202"/>
  <c r="AM911" i="202"/>
  <c r="AN911" i="202"/>
  <c r="AO911" i="202"/>
  <c r="AP911" i="202"/>
  <c r="AQ911" i="202"/>
  <c r="AR911" i="202"/>
  <c r="AS911" i="202"/>
  <c r="AT911" i="202"/>
  <c r="AU911" i="202"/>
  <c r="AV911" i="202"/>
  <c r="AW911" i="202"/>
  <c r="AX911" i="202"/>
  <c r="AY911" i="202"/>
  <c r="AZ911" i="202"/>
  <c r="BA911" i="202"/>
  <c r="BB911" i="202"/>
  <c r="BC911" i="202"/>
  <c r="BD911" i="202"/>
  <c r="BE911" i="202"/>
  <c r="BF911" i="202"/>
  <c r="BG911" i="202"/>
  <c r="BH911" i="202"/>
  <c r="BI911" i="202"/>
  <c r="BJ911" i="202"/>
  <c r="BK911" i="202"/>
  <c r="BL911" i="202"/>
  <c r="BM911" i="202"/>
  <c r="BN911" i="202"/>
  <c r="BO911" i="202"/>
  <c r="BP911" i="202"/>
  <c r="BQ911" i="202"/>
  <c r="BR911" i="202"/>
  <c r="BS911" i="202"/>
  <c r="A912" i="202"/>
  <c r="B912" i="202"/>
  <c r="C912" i="202"/>
  <c r="D912" i="202"/>
  <c r="E912" i="202"/>
  <c r="F912" i="202"/>
  <c r="G912" i="202"/>
  <c r="H912" i="202"/>
  <c r="I912" i="202"/>
  <c r="J912" i="202"/>
  <c r="K912" i="202"/>
  <c r="L912" i="202"/>
  <c r="M912" i="202"/>
  <c r="N912" i="202"/>
  <c r="O912" i="202"/>
  <c r="P912" i="202"/>
  <c r="Q912" i="202"/>
  <c r="R912" i="202"/>
  <c r="S912" i="202"/>
  <c r="T912" i="202"/>
  <c r="U912" i="202"/>
  <c r="V912" i="202"/>
  <c r="W912" i="202"/>
  <c r="AA912" i="202"/>
  <c r="AB912" i="202"/>
  <c r="AC912" i="202"/>
  <c r="AD912" i="202"/>
  <c r="AE912" i="202"/>
  <c r="AF912" i="202"/>
  <c r="AG912" i="202"/>
  <c r="AH912" i="202"/>
  <c r="AI912" i="202"/>
  <c r="AJ912" i="202"/>
  <c r="AK912" i="202"/>
  <c r="AL912" i="202"/>
  <c r="AM912" i="202"/>
  <c r="AN912" i="202"/>
  <c r="AO912" i="202"/>
  <c r="AP912" i="202"/>
  <c r="AQ912" i="202"/>
  <c r="AR912" i="202"/>
  <c r="AS912" i="202"/>
  <c r="AT912" i="202"/>
  <c r="AU912" i="202"/>
  <c r="AV912" i="202"/>
  <c r="AW912" i="202"/>
  <c r="AX912" i="202"/>
  <c r="AY912" i="202"/>
  <c r="AZ912" i="202"/>
  <c r="BA912" i="202"/>
  <c r="BB912" i="202"/>
  <c r="BC912" i="202"/>
  <c r="BD912" i="202"/>
  <c r="BE912" i="202"/>
  <c r="BF912" i="202"/>
  <c r="BG912" i="202"/>
  <c r="BH912" i="202"/>
  <c r="BI912" i="202"/>
  <c r="BJ912" i="202"/>
  <c r="BK912" i="202"/>
  <c r="BL912" i="202"/>
  <c r="BM912" i="202"/>
  <c r="BN912" i="202"/>
  <c r="BO912" i="202"/>
  <c r="BP912" i="202"/>
  <c r="BQ912" i="202"/>
  <c r="BR912" i="202"/>
  <c r="BS912" i="202"/>
  <c r="A913" i="202"/>
  <c r="B913" i="202"/>
  <c r="C913" i="202"/>
  <c r="D913" i="202"/>
  <c r="E913" i="202"/>
  <c r="F913" i="202"/>
  <c r="G913" i="202"/>
  <c r="H913" i="202"/>
  <c r="I913" i="202"/>
  <c r="J913" i="202"/>
  <c r="K913" i="202"/>
  <c r="L913" i="202"/>
  <c r="M913" i="202"/>
  <c r="N913" i="202"/>
  <c r="O913" i="202"/>
  <c r="P913" i="202"/>
  <c r="Q913" i="202"/>
  <c r="R913" i="202"/>
  <c r="S913" i="202"/>
  <c r="T913" i="202"/>
  <c r="U913" i="202"/>
  <c r="V913" i="202"/>
  <c r="W913" i="202"/>
  <c r="AA913" i="202"/>
  <c r="AB913" i="202"/>
  <c r="AC913" i="202"/>
  <c r="AD913" i="202"/>
  <c r="AE913" i="202"/>
  <c r="AF913" i="202"/>
  <c r="AG913" i="202"/>
  <c r="AH913" i="202"/>
  <c r="AI913" i="202"/>
  <c r="AJ913" i="202"/>
  <c r="AK913" i="202"/>
  <c r="AL913" i="202"/>
  <c r="AM913" i="202"/>
  <c r="AN913" i="202"/>
  <c r="AO913" i="202"/>
  <c r="AP913" i="202"/>
  <c r="AQ913" i="202"/>
  <c r="AR913" i="202"/>
  <c r="AS913" i="202"/>
  <c r="AT913" i="202"/>
  <c r="AU913" i="202"/>
  <c r="AV913" i="202"/>
  <c r="AW913" i="202"/>
  <c r="AX913" i="202"/>
  <c r="AY913" i="202"/>
  <c r="AZ913" i="202"/>
  <c r="BA913" i="202"/>
  <c r="BB913" i="202"/>
  <c r="BC913" i="202"/>
  <c r="BD913" i="202"/>
  <c r="BE913" i="202"/>
  <c r="BF913" i="202"/>
  <c r="BG913" i="202"/>
  <c r="BH913" i="202"/>
  <c r="BI913" i="202"/>
  <c r="BJ913" i="202"/>
  <c r="BK913" i="202"/>
  <c r="BL913" i="202"/>
  <c r="BM913" i="202"/>
  <c r="BN913" i="202"/>
  <c r="BO913" i="202"/>
  <c r="BP913" i="202"/>
  <c r="BQ913" i="202"/>
  <c r="BR913" i="202"/>
  <c r="BS913" i="202"/>
  <c r="A914" i="202"/>
  <c r="B914" i="202"/>
  <c r="C914" i="202"/>
  <c r="D914" i="202"/>
  <c r="E914" i="202"/>
  <c r="F914" i="202"/>
  <c r="G914" i="202"/>
  <c r="H914" i="202"/>
  <c r="I914" i="202"/>
  <c r="J914" i="202"/>
  <c r="K914" i="202"/>
  <c r="L914" i="202"/>
  <c r="M914" i="202"/>
  <c r="N914" i="202"/>
  <c r="O914" i="202"/>
  <c r="P914" i="202"/>
  <c r="Q914" i="202"/>
  <c r="R914" i="202"/>
  <c r="S914" i="202"/>
  <c r="T914" i="202"/>
  <c r="U914" i="202"/>
  <c r="V914" i="202"/>
  <c r="W914" i="202"/>
  <c r="AA914" i="202"/>
  <c r="AB914" i="202"/>
  <c r="AC914" i="202"/>
  <c r="AD914" i="202"/>
  <c r="AE914" i="202"/>
  <c r="AF914" i="202"/>
  <c r="AG914" i="202"/>
  <c r="AH914" i="202"/>
  <c r="AI914" i="202"/>
  <c r="AJ914" i="202"/>
  <c r="AK914" i="202"/>
  <c r="AL914" i="202"/>
  <c r="AM914" i="202"/>
  <c r="AN914" i="202"/>
  <c r="AO914" i="202"/>
  <c r="AP914" i="202"/>
  <c r="AQ914" i="202"/>
  <c r="AR914" i="202"/>
  <c r="AS914" i="202"/>
  <c r="AT914" i="202"/>
  <c r="AU914" i="202"/>
  <c r="AV914" i="202"/>
  <c r="AW914" i="202"/>
  <c r="AX914" i="202"/>
  <c r="AY914" i="202"/>
  <c r="AZ914" i="202"/>
  <c r="BA914" i="202"/>
  <c r="BB914" i="202"/>
  <c r="BC914" i="202"/>
  <c r="BD914" i="202"/>
  <c r="BE914" i="202"/>
  <c r="BF914" i="202"/>
  <c r="BG914" i="202"/>
  <c r="BH914" i="202"/>
  <c r="BI914" i="202"/>
  <c r="BJ914" i="202"/>
  <c r="BK914" i="202"/>
  <c r="BL914" i="202"/>
  <c r="BM914" i="202"/>
  <c r="BN914" i="202"/>
  <c r="BO914" i="202"/>
  <c r="BP914" i="202"/>
  <c r="BQ914" i="202"/>
  <c r="BR914" i="202"/>
  <c r="BS914" i="202"/>
  <c r="A915" i="202"/>
  <c r="B915" i="202"/>
  <c r="C915" i="202"/>
  <c r="D915" i="202"/>
  <c r="E915" i="202"/>
  <c r="F915" i="202"/>
  <c r="G915" i="202"/>
  <c r="H915" i="202"/>
  <c r="I915" i="202"/>
  <c r="J915" i="202"/>
  <c r="K915" i="202"/>
  <c r="L915" i="202"/>
  <c r="M915" i="202"/>
  <c r="N915" i="202"/>
  <c r="O915" i="202"/>
  <c r="P915" i="202"/>
  <c r="Q915" i="202"/>
  <c r="R915" i="202"/>
  <c r="S915" i="202"/>
  <c r="T915" i="202"/>
  <c r="U915" i="202"/>
  <c r="V915" i="202"/>
  <c r="W915" i="202"/>
  <c r="AA915" i="202"/>
  <c r="AB915" i="202"/>
  <c r="AC915" i="202"/>
  <c r="AD915" i="202"/>
  <c r="AE915" i="202"/>
  <c r="AF915" i="202"/>
  <c r="AG915" i="202"/>
  <c r="AH915" i="202"/>
  <c r="AI915" i="202"/>
  <c r="AJ915" i="202"/>
  <c r="AK915" i="202"/>
  <c r="AL915" i="202"/>
  <c r="AM915" i="202"/>
  <c r="AN915" i="202"/>
  <c r="AO915" i="202"/>
  <c r="AP915" i="202"/>
  <c r="AQ915" i="202"/>
  <c r="AR915" i="202"/>
  <c r="AS915" i="202"/>
  <c r="AT915" i="202"/>
  <c r="AU915" i="202"/>
  <c r="AV915" i="202"/>
  <c r="AW915" i="202"/>
  <c r="AX915" i="202"/>
  <c r="AY915" i="202"/>
  <c r="AZ915" i="202"/>
  <c r="BA915" i="202"/>
  <c r="BB915" i="202"/>
  <c r="BC915" i="202"/>
  <c r="BD915" i="202"/>
  <c r="BE915" i="202"/>
  <c r="BF915" i="202"/>
  <c r="BG915" i="202"/>
  <c r="BH915" i="202"/>
  <c r="BI915" i="202"/>
  <c r="BJ915" i="202"/>
  <c r="BK915" i="202"/>
  <c r="BL915" i="202"/>
  <c r="BM915" i="202"/>
  <c r="BN915" i="202"/>
  <c r="BO915" i="202"/>
  <c r="BP915" i="202"/>
  <c r="BQ915" i="202"/>
  <c r="BR915" i="202"/>
  <c r="BS915" i="202"/>
  <c r="A916" i="202"/>
  <c r="B916" i="202"/>
  <c r="C916" i="202"/>
  <c r="D916" i="202"/>
  <c r="E916" i="202"/>
  <c r="F916" i="202"/>
  <c r="G916" i="202"/>
  <c r="H916" i="202"/>
  <c r="I916" i="202"/>
  <c r="J916" i="202"/>
  <c r="K916" i="202"/>
  <c r="L916" i="202"/>
  <c r="M916" i="202"/>
  <c r="N916" i="202"/>
  <c r="O916" i="202"/>
  <c r="P916" i="202"/>
  <c r="Q916" i="202"/>
  <c r="R916" i="202"/>
  <c r="S916" i="202"/>
  <c r="T916" i="202"/>
  <c r="U916" i="202"/>
  <c r="V916" i="202"/>
  <c r="W916" i="202"/>
  <c r="AA916" i="202"/>
  <c r="AB916" i="202"/>
  <c r="AC916" i="202"/>
  <c r="AD916" i="202"/>
  <c r="AE916" i="202"/>
  <c r="AF916" i="202"/>
  <c r="AG916" i="202"/>
  <c r="AH916" i="202"/>
  <c r="AI916" i="202"/>
  <c r="AJ916" i="202"/>
  <c r="AK916" i="202"/>
  <c r="AL916" i="202"/>
  <c r="AM916" i="202"/>
  <c r="AN916" i="202"/>
  <c r="AO916" i="202"/>
  <c r="AP916" i="202"/>
  <c r="AQ916" i="202"/>
  <c r="AR916" i="202"/>
  <c r="AS916" i="202"/>
  <c r="AT916" i="202"/>
  <c r="AU916" i="202"/>
  <c r="AV916" i="202"/>
  <c r="AW916" i="202"/>
  <c r="AX916" i="202"/>
  <c r="AY916" i="202"/>
  <c r="AZ916" i="202"/>
  <c r="BA916" i="202"/>
  <c r="BB916" i="202"/>
  <c r="BC916" i="202"/>
  <c r="BD916" i="202"/>
  <c r="BE916" i="202"/>
  <c r="BF916" i="202"/>
  <c r="BG916" i="202"/>
  <c r="BH916" i="202"/>
  <c r="BI916" i="202"/>
  <c r="BJ916" i="202"/>
  <c r="BK916" i="202"/>
  <c r="BL916" i="202"/>
  <c r="BM916" i="202"/>
  <c r="BN916" i="202"/>
  <c r="BO916" i="202"/>
  <c r="BP916" i="202"/>
  <c r="BQ916" i="202"/>
  <c r="BR916" i="202"/>
  <c r="BS916" i="202"/>
  <c r="A917" i="202"/>
  <c r="B917" i="202"/>
  <c r="C917" i="202"/>
  <c r="D917" i="202"/>
  <c r="E917" i="202"/>
  <c r="F917" i="202"/>
  <c r="G917" i="202"/>
  <c r="H917" i="202"/>
  <c r="I917" i="202"/>
  <c r="J917" i="202"/>
  <c r="K917" i="202"/>
  <c r="L917" i="202"/>
  <c r="M917" i="202"/>
  <c r="N917" i="202"/>
  <c r="O917" i="202"/>
  <c r="P917" i="202"/>
  <c r="Q917" i="202"/>
  <c r="R917" i="202"/>
  <c r="S917" i="202"/>
  <c r="T917" i="202"/>
  <c r="U917" i="202"/>
  <c r="V917" i="202"/>
  <c r="W917" i="202"/>
  <c r="AA917" i="202"/>
  <c r="AB917" i="202"/>
  <c r="AC917" i="202"/>
  <c r="AD917" i="202"/>
  <c r="AE917" i="202"/>
  <c r="AF917" i="202"/>
  <c r="AG917" i="202"/>
  <c r="AH917" i="202"/>
  <c r="AI917" i="202"/>
  <c r="AJ917" i="202"/>
  <c r="AK917" i="202"/>
  <c r="AL917" i="202"/>
  <c r="AM917" i="202"/>
  <c r="AN917" i="202"/>
  <c r="AO917" i="202"/>
  <c r="AP917" i="202"/>
  <c r="AQ917" i="202"/>
  <c r="AR917" i="202"/>
  <c r="AS917" i="202"/>
  <c r="AT917" i="202"/>
  <c r="AU917" i="202"/>
  <c r="AV917" i="202"/>
  <c r="AW917" i="202"/>
  <c r="AX917" i="202"/>
  <c r="AY917" i="202"/>
  <c r="AZ917" i="202"/>
  <c r="BA917" i="202"/>
  <c r="BB917" i="202"/>
  <c r="BC917" i="202"/>
  <c r="BD917" i="202"/>
  <c r="BE917" i="202"/>
  <c r="BF917" i="202"/>
  <c r="BG917" i="202"/>
  <c r="BH917" i="202"/>
  <c r="BI917" i="202"/>
  <c r="BJ917" i="202"/>
  <c r="BK917" i="202"/>
  <c r="BL917" i="202"/>
  <c r="BM917" i="202"/>
  <c r="BN917" i="202"/>
  <c r="BO917" i="202"/>
  <c r="BP917" i="202"/>
  <c r="BQ917" i="202"/>
  <c r="BR917" i="202"/>
  <c r="BS917" i="202"/>
  <c r="A918" i="202"/>
  <c r="B918" i="202"/>
  <c r="C918" i="202"/>
  <c r="D918" i="202"/>
  <c r="E918" i="202"/>
  <c r="F918" i="202"/>
  <c r="G918" i="202"/>
  <c r="H918" i="202"/>
  <c r="I918" i="202"/>
  <c r="J918" i="202"/>
  <c r="K918" i="202"/>
  <c r="L918" i="202"/>
  <c r="M918" i="202"/>
  <c r="N918" i="202"/>
  <c r="O918" i="202"/>
  <c r="P918" i="202"/>
  <c r="Q918" i="202"/>
  <c r="R918" i="202"/>
  <c r="S918" i="202"/>
  <c r="T918" i="202"/>
  <c r="U918" i="202"/>
  <c r="V918" i="202"/>
  <c r="W918" i="202"/>
  <c r="AA918" i="202"/>
  <c r="AB918" i="202"/>
  <c r="AC918" i="202"/>
  <c r="AD918" i="202"/>
  <c r="AE918" i="202"/>
  <c r="AF918" i="202"/>
  <c r="AG918" i="202"/>
  <c r="AH918" i="202"/>
  <c r="AI918" i="202"/>
  <c r="AJ918" i="202"/>
  <c r="AK918" i="202"/>
  <c r="AL918" i="202"/>
  <c r="AM918" i="202"/>
  <c r="AN918" i="202"/>
  <c r="AO918" i="202"/>
  <c r="AP918" i="202"/>
  <c r="AQ918" i="202"/>
  <c r="AR918" i="202"/>
  <c r="AS918" i="202"/>
  <c r="AT918" i="202"/>
  <c r="AU918" i="202"/>
  <c r="AV918" i="202"/>
  <c r="AW918" i="202"/>
  <c r="AX918" i="202"/>
  <c r="AY918" i="202"/>
  <c r="AZ918" i="202"/>
  <c r="BA918" i="202"/>
  <c r="BB918" i="202"/>
  <c r="BC918" i="202"/>
  <c r="BD918" i="202"/>
  <c r="BE918" i="202"/>
  <c r="BF918" i="202"/>
  <c r="BG918" i="202"/>
  <c r="BH918" i="202"/>
  <c r="BI918" i="202"/>
  <c r="BJ918" i="202"/>
  <c r="BK918" i="202"/>
  <c r="BL918" i="202"/>
  <c r="BM918" i="202"/>
  <c r="BN918" i="202"/>
  <c r="BO918" i="202"/>
  <c r="BP918" i="202"/>
  <c r="BQ918" i="202"/>
  <c r="BR918" i="202"/>
  <c r="BS918" i="202"/>
  <c r="A919" i="202"/>
  <c r="B919" i="202"/>
  <c r="C919" i="202"/>
  <c r="D919" i="202"/>
  <c r="E919" i="202"/>
  <c r="F919" i="202"/>
  <c r="G919" i="202"/>
  <c r="H919" i="202"/>
  <c r="I919" i="202"/>
  <c r="J919" i="202"/>
  <c r="K919" i="202"/>
  <c r="L919" i="202"/>
  <c r="M919" i="202"/>
  <c r="N919" i="202"/>
  <c r="O919" i="202"/>
  <c r="P919" i="202"/>
  <c r="Q919" i="202"/>
  <c r="R919" i="202"/>
  <c r="S919" i="202"/>
  <c r="T919" i="202"/>
  <c r="U919" i="202"/>
  <c r="V919" i="202"/>
  <c r="W919" i="202"/>
  <c r="AA919" i="202"/>
  <c r="AB919" i="202"/>
  <c r="AC919" i="202"/>
  <c r="AD919" i="202"/>
  <c r="AE919" i="202"/>
  <c r="AF919" i="202"/>
  <c r="AG919" i="202"/>
  <c r="AH919" i="202"/>
  <c r="AI919" i="202"/>
  <c r="AJ919" i="202"/>
  <c r="AK919" i="202"/>
  <c r="AL919" i="202"/>
  <c r="AM919" i="202"/>
  <c r="AN919" i="202"/>
  <c r="AO919" i="202"/>
  <c r="AP919" i="202"/>
  <c r="AQ919" i="202"/>
  <c r="AR919" i="202"/>
  <c r="AS919" i="202"/>
  <c r="AT919" i="202"/>
  <c r="AU919" i="202"/>
  <c r="AV919" i="202"/>
  <c r="AW919" i="202"/>
  <c r="AX919" i="202"/>
  <c r="AY919" i="202"/>
  <c r="AZ919" i="202"/>
  <c r="BA919" i="202"/>
  <c r="BB919" i="202"/>
  <c r="BC919" i="202"/>
  <c r="BD919" i="202"/>
  <c r="BE919" i="202"/>
  <c r="BF919" i="202"/>
  <c r="BG919" i="202"/>
  <c r="BH919" i="202"/>
  <c r="BI919" i="202"/>
  <c r="BJ919" i="202"/>
  <c r="BK919" i="202"/>
  <c r="BL919" i="202"/>
  <c r="BM919" i="202"/>
  <c r="BN919" i="202"/>
  <c r="BO919" i="202"/>
  <c r="BP919" i="202"/>
  <c r="BQ919" i="202"/>
  <c r="BR919" i="202"/>
  <c r="BS919" i="202"/>
  <c r="A920" i="202"/>
  <c r="B920" i="202"/>
  <c r="C920" i="202"/>
  <c r="D920" i="202"/>
  <c r="E920" i="202"/>
  <c r="F920" i="202"/>
  <c r="G920" i="202"/>
  <c r="H920" i="202"/>
  <c r="I920" i="202"/>
  <c r="J920" i="202"/>
  <c r="K920" i="202"/>
  <c r="L920" i="202"/>
  <c r="M920" i="202"/>
  <c r="N920" i="202"/>
  <c r="O920" i="202"/>
  <c r="P920" i="202"/>
  <c r="Q920" i="202"/>
  <c r="R920" i="202"/>
  <c r="S920" i="202"/>
  <c r="T920" i="202"/>
  <c r="U920" i="202"/>
  <c r="V920" i="202"/>
  <c r="W920" i="202"/>
  <c r="AA920" i="202"/>
  <c r="AB920" i="202"/>
  <c r="AC920" i="202"/>
  <c r="AD920" i="202"/>
  <c r="AE920" i="202"/>
  <c r="AF920" i="202"/>
  <c r="AG920" i="202"/>
  <c r="AH920" i="202"/>
  <c r="AI920" i="202"/>
  <c r="AJ920" i="202"/>
  <c r="AK920" i="202"/>
  <c r="AL920" i="202"/>
  <c r="AM920" i="202"/>
  <c r="AN920" i="202"/>
  <c r="AO920" i="202"/>
  <c r="AP920" i="202"/>
  <c r="AQ920" i="202"/>
  <c r="AR920" i="202"/>
  <c r="AS920" i="202"/>
  <c r="AT920" i="202"/>
  <c r="AU920" i="202"/>
  <c r="AV920" i="202"/>
  <c r="AW920" i="202"/>
  <c r="AX920" i="202"/>
  <c r="AY920" i="202"/>
  <c r="AZ920" i="202"/>
  <c r="BA920" i="202"/>
  <c r="BB920" i="202"/>
  <c r="BC920" i="202"/>
  <c r="BD920" i="202"/>
  <c r="BE920" i="202"/>
  <c r="BF920" i="202"/>
  <c r="BG920" i="202"/>
  <c r="BH920" i="202"/>
  <c r="BI920" i="202"/>
  <c r="BJ920" i="202"/>
  <c r="BK920" i="202"/>
  <c r="BL920" i="202"/>
  <c r="BM920" i="202"/>
  <c r="BN920" i="202"/>
  <c r="BO920" i="202"/>
  <c r="BP920" i="202"/>
  <c r="BQ920" i="202"/>
  <c r="BR920" i="202"/>
  <c r="BS920" i="202"/>
  <c r="A921" i="202"/>
  <c r="B921" i="202"/>
  <c r="C921" i="202"/>
  <c r="D921" i="202"/>
  <c r="E921" i="202"/>
  <c r="F921" i="202"/>
  <c r="G921" i="202"/>
  <c r="H921" i="202"/>
  <c r="I921" i="202"/>
  <c r="J921" i="202"/>
  <c r="K921" i="202"/>
  <c r="L921" i="202"/>
  <c r="M921" i="202"/>
  <c r="N921" i="202"/>
  <c r="O921" i="202"/>
  <c r="P921" i="202"/>
  <c r="Q921" i="202"/>
  <c r="R921" i="202"/>
  <c r="S921" i="202"/>
  <c r="T921" i="202"/>
  <c r="U921" i="202"/>
  <c r="V921" i="202"/>
  <c r="W921" i="202"/>
  <c r="AA921" i="202"/>
  <c r="AB921" i="202"/>
  <c r="AC921" i="202"/>
  <c r="AD921" i="202"/>
  <c r="AE921" i="202"/>
  <c r="AF921" i="202"/>
  <c r="AG921" i="202"/>
  <c r="AH921" i="202"/>
  <c r="AI921" i="202"/>
  <c r="AJ921" i="202"/>
  <c r="AK921" i="202"/>
  <c r="AL921" i="202"/>
  <c r="AM921" i="202"/>
  <c r="AN921" i="202"/>
  <c r="AO921" i="202"/>
  <c r="AP921" i="202"/>
  <c r="AQ921" i="202"/>
  <c r="AR921" i="202"/>
  <c r="AS921" i="202"/>
  <c r="AT921" i="202"/>
  <c r="AU921" i="202"/>
  <c r="AV921" i="202"/>
  <c r="AW921" i="202"/>
  <c r="AX921" i="202"/>
  <c r="AY921" i="202"/>
  <c r="AZ921" i="202"/>
  <c r="BA921" i="202"/>
  <c r="BB921" i="202"/>
  <c r="BC921" i="202"/>
  <c r="BD921" i="202"/>
  <c r="BE921" i="202"/>
  <c r="BF921" i="202"/>
  <c r="BG921" i="202"/>
  <c r="BH921" i="202"/>
  <c r="BI921" i="202"/>
  <c r="BJ921" i="202"/>
  <c r="BK921" i="202"/>
  <c r="BL921" i="202"/>
  <c r="BM921" i="202"/>
  <c r="BN921" i="202"/>
  <c r="BO921" i="202"/>
  <c r="BP921" i="202"/>
  <c r="BQ921" i="202"/>
  <c r="BR921" i="202"/>
  <c r="BS921" i="202"/>
  <c r="A922" i="202"/>
  <c r="B922" i="202"/>
  <c r="C922" i="202"/>
  <c r="D922" i="202"/>
  <c r="E922" i="202"/>
  <c r="F922" i="202"/>
  <c r="G922" i="202"/>
  <c r="H922" i="202"/>
  <c r="I922" i="202"/>
  <c r="J922" i="202"/>
  <c r="K922" i="202"/>
  <c r="L922" i="202"/>
  <c r="M922" i="202"/>
  <c r="N922" i="202"/>
  <c r="O922" i="202"/>
  <c r="P922" i="202"/>
  <c r="Q922" i="202"/>
  <c r="R922" i="202"/>
  <c r="S922" i="202"/>
  <c r="T922" i="202"/>
  <c r="U922" i="202"/>
  <c r="V922" i="202"/>
  <c r="W922" i="202"/>
  <c r="AA922" i="202"/>
  <c r="AB922" i="202"/>
  <c r="AC922" i="202"/>
  <c r="AD922" i="202"/>
  <c r="AE922" i="202"/>
  <c r="AF922" i="202"/>
  <c r="AG922" i="202"/>
  <c r="AH922" i="202"/>
  <c r="AI922" i="202"/>
  <c r="AJ922" i="202"/>
  <c r="AK922" i="202"/>
  <c r="AL922" i="202"/>
  <c r="AM922" i="202"/>
  <c r="AN922" i="202"/>
  <c r="AO922" i="202"/>
  <c r="AP922" i="202"/>
  <c r="AQ922" i="202"/>
  <c r="AR922" i="202"/>
  <c r="AS922" i="202"/>
  <c r="AT922" i="202"/>
  <c r="AU922" i="202"/>
  <c r="AV922" i="202"/>
  <c r="AW922" i="202"/>
  <c r="AX922" i="202"/>
  <c r="AY922" i="202"/>
  <c r="AZ922" i="202"/>
  <c r="BA922" i="202"/>
  <c r="BB922" i="202"/>
  <c r="BC922" i="202"/>
  <c r="BD922" i="202"/>
  <c r="BE922" i="202"/>
  <c r="BF922" i="202"/>
  <c r="BG922" i="202"/>
  <c r="BH922" i="202"/>
  <c r="BI922" i="202"/>
  <c r="BJ922" i="202"/>
  <c r="BK922" i="202"/>
  <c r="BL922" i="202"/>
  <c r="BM922" i="202"/>
  <c r="BN922" i="202"/>
  <c r="BO922" i="202"/>
  <c r="BP922" i="202"/>
  <c r="BQ922" i="202"/>
  <c r="BR922" i="202"/>
  <c r="BS922" i="202"/>
  <c r="A923" i="202"/>
  <c r="B923" i="202"/>
  <c r="C923" i="202"/>
  <c r="D923" i="202"/>
  <c r="E923" i="202"/>
  <c r="F923" i="202"/>
  <c r="G923" i="202"/>
  <c r="H923" i="202"/>
  <c r="I923" i="202"/>
  <c r="J923" i="202"/>
  <c r="K923" i="202"/>
  <c r="L923" i="202"/>
  <c r="M923" i="202"/>
  <c r="N923" i="202"/>
  <c r="O923" i="202"/>
  <c r="P923" i="202"/>
  <c r="Q923" i="202"/>
  <c r="R923" i="202"/>
  <c r="S923" i="202"/>
  <c r="T923" i="202"/>
  <c r="U923" i="202"/>
  <c r="V923" i="202"/>
  <c r="W923" i="202"/>
  <c r="AA923" i="202"/>
  <c r="AB923" i="202"/>
  <c r="AC923" i="202"/>
  <c r="AD923" i="202"/>
  <c r="AE923" i="202"/>
  <c r="AF923" i="202"/>
  <c r="AG923" i="202"/>
  <c r="AH923" i="202"/>
  <c r="AI923" i="202"/>
  <c r="AJ923" i="202"/>
  <c r="AK923" i="202"/>
  <c r="AL923" i="202"/>
  <c r="AM923" i="202"/>
  <c r="AN923" i="202"/>
  <c r="AO923" i="202"/>
  <c r="AP923" i="202"/>
  <c r="AQ923" i="202"/>
  <c r="AR923" i="202"/>
  <c r="AS923" i="202"/>
  <c r="AT923" i="202"/>
  <c r="AU923" i="202"/>
  <c r="AV923" i="202"/>
  <c r="AW923" i="202"/>
  <c r="AX923" i="202"/>
  <c r="AY923" i="202"/>
  <c r="AZ923" i="202"/>
  <c r="BA923" i="202"/>
  <c r="BB923" i="202"/>
  <c r="BC923" i="202"/>
  <c r="BD923" i="202"/>
  <c r="BE923" i="202"/>
  <c r="BF923" i="202"/>
  <c r="BG923" i="202"/>
  <c r="BH923" i="202"/>
  <c r="BI923" i="202"/>
  <c r="BJ923" i="202"/>
  <c r="BK923" i="202"/>
  <c r="BL923" i="202"/>
  <c r="BM923" i="202"/>
  <c r="BN923" i="202"/>
  <c r="BO923" i="202"/>
  <c r="BP923" i="202"/>
  <c r="BQ923" i="202"/>
  <c r="BR923" i="202"/>
  <c r="BS923" i="202"/>
  <c r="A924" i="202"/>
  <c r="B924" i="202"/>
  <c r="C924" i="202"/>
  <c r="D924" i="202"/>
  <c r="E924" i="202"/>
  <c r="F924" i="202"/>
  <c r="G924" i="202"/>
  <c r="H924" i="202"/>
  <c r="I924" i="202"/>
  <c r="J924" i="202"/>
  <c r="K924" i="202"/>
  <c r="L924" i="202"/>
  <c r="M924" i="202"/>
  <c r="N924" i="202"/>
  <c r="O924" i="202"/>
  <c r="P924" i="202"/>
  <c r="Q924" i="202"/>
  <c r="R924" i="202"/>
  <c r="S924" i="202"/>
  <c r="T924" i="202"/>
  <c r="U924" i="202"/>
  <c r="V924" i="202"/>
  <c r="W924" i="202"/>
  <c r="AA924" i="202"/>
  <c r="AB924" i="202"/>
  <c r="AC924" i="202"/>
  <c r="AD924" i="202"/>
  <c r="AE924" i="202"/>
  <c r="AF924" i="202"/>
  <c r="AG924" i="202"/>
  <c r="AH924" i="202"/>
  <c r="AI924" i="202"/>
  <c r="AJ924" i="202"/>
  <c r="AK924" i="202"/>
  <c r="AL924" i="202"/>
  <c r="AM924" i="202"/>
  <c r="AN924" i="202"/>
  <c r="AO924" i="202"/>
  <c r="AP924" i="202"/>
  <c r="AQ924" i="202"/>
  <c r="AR924" i="202"/>
  <c r="AS924" i="202"/>
  <c r="AT924" i="202"/>
  <c r="AU924" i="202"/>
  <c r="AV924" i="202"/>
  <c r="AW924" i="202"/>
  <c r="AX924" i="202"/>
  <c r="AY924" i="202"/>
  <c r="AZ924" i="202"/>
  <c r="BA924" i="202"/>
  <c r="BB924" i="202"/>
  <c r="BC924" i="202"/>
  <c r="BD924" i="202"/>
  <c r="BE924" i="202"/>
  <c r="BF924" i="202"/>
  <c r="BG924" i="202"/>
  <c r="BH924" i="202"/>
  <c r="BI924" i="202"/>
  <c r="BJ924" i="202"/>
  <c r="BK924" i="202"/>
  <c r="BL924" i="202"/>
  <c r="BM924" i="202"/>
  <c r="BN924" i="202"/>
  <c r="BO924" i="202"/>
  <c r="BP924" i="202"/>
  <c r="BQ924" i="202"/>
  <c r="BR924" i="202"/>
  <c r="BS924" i="202"/>
  <c r="A925" i="202"/>
  <c r="B925" i="202"/>
  <c r="C925" i="202"/>
  <c r="D925" i="202"/>
  <c r="E925" i="202"/>
  <c r="F925" i="202"/>
  <c r="G925" i="202"/>
  <c r="H925" i="202"/>
  <c r="I925" i="202"/>
  <c r="J925" i="202"/>
  <c r="K925" i="202"/>
  <c r="L925" i="202"/>
  <c r="M925" i="202"/>
  <c r="N925" i="202"/>
  <c r="O925" i="202"/>
  <c r="P925" i="202"/>
  <c r="Q925" i="202"/>
  <c r="R925" i="202"/>
  <c r="S925" i="202"/>
  <c r="T925" i="202"/>
  <c r="U925" i="202"/>
  <c r="V925" i="202"/>
  <c r="W925" i="202"/>
  <c r="AA925" i="202"/>
  <c r="AB925" i="202"/>
  <c r="AC925" i="202"/>
  <c r="AD925" i="202"/>
  <c r="AE925" i="202"/>
  <c r="AF925" i="202"/>
  <c r="AG925" i="202"/>
  <c r="AH925" i="202"/>
  <c r="AI925" i="202"/>
  <c r="AJ925" i="202"/>
  <c r="AK925" i="202"/>
  <c r="AL925" i="202"/>
  <c r="AM925" i="202"/>
  <c r="AN925" i="202"/>
  <c r="AO925" i="202"/>
  <c r="AP925" i="202"/>
  <c r="AQ925" i="202"/>
  <c r="AR925" i="202"/>
  <c r="AS925" i="202"/>
  <c r="AT925" i="202"/>
  <c r="AU925" i="202"/>
  <c r="AV925" i="202"/>
  <c r="AW925" i="202"/>
  <c r="AX925" i="202"/>
  <c r="AY925" i="202"/>
  <c r="AZ925" i="202"/>
  <c r="BA925" i="202"/>
  <c r="BB925" i="202"/>
  <c r="BC925" i="202"/>
  <c r="BD925" i="202"/>
  <c r="BE925" i="202"/>
  <c r="BF925" i="202"/>
  <c r="BG925" i="202"/>
  <c r="BH925" i="202"/>
  <c r="BI925" i="202"/>
  <c r="BJ925" i="202"/>
  <c r="BK925" i="202"/>
  <c r="BL925" i="202"/>
  <c r="BM925" i="202"/>
  <c r="BN925" i="202"/>
  <c r="BO925" i="202"/>
  <c r="BP925" i="202"/>
  <c r="BQ925" i="202"/>
  <c r="BR925" i="202"/>
  <c r="BS925" i="202"/>
  <c r="A926" i="202"/>
  <c r="B926" i="202"/>
  <c r="C926" i="202"/>
  <c r="D926" i="202"/>
  <c r="E926" i="202"/>
  <c r="F926" i="202"/>
  <c r="G926" i="202"/>
  <c r="H926" i="202"/>
  <c r="I926" i="202"/>
  <c r="J926" i="202"/>
  <c r="K926" i="202"/>
  <c r="L926" i="202"/>
  <c r="M926" i="202"/>
  <c r="N926" i="202"/>
  <c r="O926" i="202"/>
  <c r="P926" i="202"/>
  <c r="Q926" i="202"/>
  <c r="R926" i="202"/>
  <c r="S926" i="202"/>
  <c r="T926" i="202"/>
  <c r="U926" i="202"/>
  <c r="V926" i="202"/>
  <c r="W926" i="202"/>
  <c r="AA926" i="202"/>
  <c r="AB926" i="202"/>
  <c r="AC926" i="202"/>
  <c r="AD926" i="202"/>
  <c r="AE926" i="202"/>
  <c r="AF926" i="202"/>
  <c r="AG926" i="202"/>
  <c r="AH926" i="202"/>
  <c r="AI926" i="202"/>
  <c r="AJ926" i="202"/>
  <c r="AK926" i="202"/>
  <c r="AL926" i="202"/>
  <c r="AM926" i="202"/>
  <c r="AN926" i="202"/>
  <c r="AO926" i="202"/>
  <c r="AP926" i="202"/>
  <c r="AQ926" i="202"/>
  <c r="AR926" i="202"/>
  <c r="AS926" i="202"/>
  <c r="AT926" i="202"/>
  <c r="AU926" i="202"/>
  <c r="AV926" i="202"/>
  <c r="AW926" i="202"/>
  <c r="AX926" i="202"/>
  <c r="AY926" i="202"/>
  <c r="AZ926" i="202"/>
  <c r="BA926" i="202"/>
  <c r="BB926" i="202"/>
  <c r="BC926" i="202"/>
  <c r="BD926" i="202"/>
  <c r="BE926" i="202"/>
  <c r="BF926" i="202"/>
  <c r="BG926" i="202"/>
  <c r="BH926" i="202"/>
  <c r="BI926" i="202"/>
  <c r="BJ926" i="202"/>
  <c r="BK926" i="202"/>
  <c r="BL926" i="202"/>
  <c r="BM926" i="202"/>
  <c r="BN926" i="202"/>
  <c r="BO926" i="202"/>
  <c r="BP926" i="202"/>
  <c r="BQ926" i="202"/>
  <c r="BR926" i="202"/>
  <c r="BS926" i="202"/>
  <c r="A927" i="202"/>
  <c r="B927" i="202"/>
  <c r="C927" i="202"/>
  <c r="D927" i="202"/>
  <c r="E927" i="202"/>
  <c r="F927" i="202"/>
  <c r="G927" i="202"/>
  <c r="H927" i="202"/>
  <c r="I927" i="202"/>
  <c r="J927" i="202"/>
  <c r="K927" i="202"/>
  <c r="L927" i="202"/>
  <c r="M927" i="202"/>
  <c r="N927" i="202"/>
  <c r="O927" i="202"/>
  <c r="P927" i="202"/>
  <c r="Q927" i="202"/>
  <c r="R927" i="202"/>
  <c r="S927" i="202"/>
  <c r="T927" i="202"/>
  <c r="U927" i="202"/>
  <c r="V927" i="202"/>
  <c r="W927" i="202"/>
  <c r="AA927" i="202"/>
  <c r="AB927" i="202"/>
  <c r="AC927" i="202"/>
  <c r="AD927" i="202"/>
  <c r="AE927" i="202"/>
  <c r="AF927" i="202"/>
  <c r="AG927" i="202"/>
  <c r="AH927" i="202"/>
  <c r="AI927" i="202"/>
  <c r="AJ927" i="202"/>
  <c r="AK927" i="202"/>
  <c r="AL927" i="202"/>
  <c r="AM927" i="202"/>
  <c r="AN927" i="202"/>
  <c r="AO927" i="202"/>
  <c r="AP927" i="202"/>
  <c r="AQ927" i="202"/>
  <c r="AR927" i="202"/>
  <c r="AS927" i="202"/>
  <c r="AT927" i="202"/>
  <c r="AU927" i="202"/>
  <c r="AV927" i="202"/>
  <c r="AW927" i="202"/>
  <c r="AX927" i="202"/>
  <c r="AY927" i="202"/>
  <c r="AZ927" i="202"/>
  <c r="BA927" i="202"/>
  <c r="BB927" i="202"/>
  <c r="BC927" i="202"/>
  <c r="BD927" i="202"/>
  <c r="BE927" i="202"/>
  <c r="BF927" i="202"/>
  <c r="BG927" i="202"/>
  <c r="BH927" i="202"/>
  <c r="BI927" i="202"/>
  <c r="BJ927" i="202"/>
  <c r="BK927" i="202"/>
  <c r="BL927" i="202"/>
  <c r="BM927" i="202"/>
  <c r="BN927" i="202"/>
  <c r="BO927" i="202"/>
  <c r="BP927" i="202"/>
  <c r="BQ927" i="202"/>
  <c r="BR927" i="202"/>
  <c r="BS927" i="202"/>
  <c r="A928" i="202"/>
  <c r="B928" i="202"/>
  <c r="C928" i="202"/>
  <c r="D928" i="202"/>
  <c r="E928" i="202"/>
  <c r="F928" i="202"/>
  <c r="G928" i="202"/>
  <c r="H928" i="202"/>
  <c r="I928" i="202"/>
  <c r="J928" i="202"/>
  <c r="K928" i="202"/>
  <c r="L928" i="202"/>
  <c r="M928" i="202"/>
  <c r="N928" i="202"/>
  <c r="O928" i="202"/>
  <c r="P928" i="202"/>
  <c r="Q928" i="202"/>
  <c r="R928" i="202"/>
  <c r="S928" i="202"/>
  <c r="T928" i="202"/>
  <c r="U928" i="202"/>
  <c r="V928" i="202"/>
  <c r="W928" i="202"/>
  <c r="AA928" i="202"/>
  <c r="AB928" i="202"/>
  <c r="AC928" i="202"/>
  <c r="AD928" i="202"/>
  <c r="AE928" i="202"/>
  <c r="AF928" i="202"/>
  <c r="AG928" i="202"/>
  <c r="AH928" i="202"/>
  <c r="AI928" i="202"/>
  <c r="AJ928" i="202"/>
  <c r="AK928" i="202"/>
  <c r="AL928" i="202"/>
  <c r="AM928" i="202"/>
  <c r="AN928" i="202"/>
  <c r="AO928" i="202"/>
  <c r="AP928" i="202"/>
  <c r="AQ928" i="202"/>
  <c r="AR928" i="202"/>
  <c r="AS928" i="202"/>
  <c r="AT928" i="202"/>
  <c r="AU928" i="202"/>
  <c r="AV928" i="202"/>
  <c r="AW928" i="202"/>
  <c r="AX928" i="202"/>
  <c r="AY928" i="202"/>
  <c r="AZ928" i="202"/>
  <c r="BA928" i="202"/>
  <c r="BB928" i="202"/>
  <c r="BC928" i="202"/>
  <c r="BD928" i="202"/>
  <c r="BE928" i="202"/>
  <c r="BF928" i="202"/>
  <c r="BG928" i="202"/>
  <c r="BH928" i="202"/>
  <c r="BI928" i="202"/>
  <c r="BJ928" i="202"/>
  <c r="BK928" i="202"/>
  <c r="BL928" i="202"/>
  <c r="BM928" i="202"/>
  <c r="BN928" i="202"/>
  <c r="BO928" i="202"/>
  <c r="BP928" i="202"/>
  <c r="BQ928" i="202"/>
  <c r="BR928" i="202"/>
  <c r="BS928" i="202"/>
  <c r="A929" i="202"/>
  <c r="B929" i="202"/>
  <c r="C929" i="202"/>
  <c r="D929" i="202"/>
  <c r="E929" i="202"/>
  <c r="F929" i="202"/>
  <c r="G929" i="202"/>
  <c r="H929" i="202"/>
  <c r="I929" i="202"/>
  <c r="J929" i="202"/>
  <c r="K929" i="202"/>
  <c r="L929" i="202"/>
  <c r="M929" i="202"/>
  <c r="N929" i="202"/>
  <c r="O929" i="202"/>
  <c r="P929" i="202"/>
  <c r="Q929" i="202"/>
  <c r="R929" i="202"/>
  <c r="S929" i="202"/>
  <c r="T929" i="202"/>
  <c r="U929" i="202"/>
  <c r="V929" i="202"/>
  <c r="W929" i="202"/>
  <c r="AA929" i="202"/>
  <c r="AB929" i="202"/>
  <c r="AC929" i="202"/>
  <c r="AD929" i="202"/>
  <c r="AE929" i="202"/>
  <c r="AF929" i="202"/>
  <c r="AG929" i="202"/>
  <c r="AH929" i="202"/>
  <c r="AI929" i="202"/>
  <c r="AJ929" i="202"/>
  <c r="AK929" i="202"/>
  <c r="AL929" i="202"/>
  <c r="AM929" i="202"/>
  <c r="AN929" i="202"/>
  <c r="AO929" i="202"/>
  <c r="AP929" i="202"/>
  <c r="AQ929" i="202"/>
  <c r="AR929" i="202"/>
  <c r="AS929" i="202"/>
  <c r="AT929" i="202"/>
  <c r="AU929" i="202"/>
  <c r="AV929" i="202"/>
  <c r="AW929" i="202"/>
  <c r="AX929" i="202"/>
  <c r="AY929" i="202"/>
  <c r="AZ929" i="202"/>
  <c r="BA929" i="202"/>
  <c r="BB929" i="202"/>
  <c r="BC929" i="202"/>
  <c r="BD929" i="202"/>
  <c r="BE929" i="202"/>
  <c r="BF929" i="202"/>
  <c r="BG929" i="202"/>
  <c r="BH929" i="202"/>
  <c r="BI929" i="202"/>
  <c r="BJ929" i="202"/>
  <c r="BK929" i="202"/>
  <c r="BL929" i="202"/>
  <c r="BM929" i="202"/>
  <c r="BN929" i="202"/>
  <c r="BO929" i="202"/>
  <c r="BP929" i="202"/>
  <c r="BQ929" i="202"/>
  <c r="BR929" i="202"/>
  <c r="BS929" i="202"/>
  <c r="A930" i="202"/>
  <c r="B930" i="202"/>
  <c r="C930" i="202"/>
  <c r="D930" i="202"/>
  <c r="E930" i="202"/>
  <c r="F930" i="202"/>
  <c r="G930" i="202"/>
  <c r="H930" i="202"/>
  <c r="I930" i="202"/>
  <c r="J930" i="202"/>
  <c r="K930" i="202"/>
  <c r="L930" i="202"/>
  <c r="M930" i="202"/>
  <c r="N930" i="202"/>
  <c r="O930" i="202"/>
  <c r="P930" i="202"/>
  <c r="Q930" i="202"/>
  <c r="R930" i="202"/>
  <c r="S930" i="202"/>
  <c r="T930" i="202"/>
  <c r="U930" i="202"/>
  <c r="V930" i="202"/>
  <c r="W930" i="202"/>
  <c r="AA930" i="202"/>
  <c r="AB930" i="202"/>
  <c r="AC930" i="202"/>
  <c r="AD930" i="202"/>
  <c r="AE930" i="202"/>
  <c r="AF930" i="202"/>
  <c r="AG930" i="202"/>
  <c r="AH930" i="202"/>
  <c r="AI930" i="202"/>
  <c r="AJ930" i="202"/>
  <c r="AK930" i="202"/>
  <c r="AL930" i="202"/>
  <c r="AM930" i="202"/>
  <c r="AN930" i="202"/>
  <c r="AO930" i="202"/>
  <c r="AP930" i="202"/>
  <c r="AQ930" i="202"/>
  <c r="AR930" i="202"/>
  <c r="AS930" i="202"/>
  <c r="AT930" i="202"/>
  <c r="AU930" i="202"/>
  <c r="AV930" i="202"/>
  <c r="AW930" i="202"/>
  <c r="AX930" i="202"/>
  <c r="AY930" i="202"/>
  <c r="AZ930" i="202"/>
  <c r="BA930" i="202"/>
  <c r="BB930" i="202"/>
  <c r="BC930" i="202"/>
  <c r="BD930" i="202"/>
  <c r="BE930" i="202"/>
  <c r="BF930" i="202"/>
  <c r="BG930" i="202"/>
  <c r="BH930" i="202"/>
  <c r="BI930" i="202"/>
  <c r="BJ930" i="202"/>
  <c r="BK930" i="202"/>
  <c r="BL930" i="202"/>
  <c r="BM930" i="202"/>
  <c r="BN930" i="202"/>
  <c r="BO930" i="202"/>
  <c r="BP930" i="202"/>
  <c r="BQ930" i="202"/>
  <c r="BR930" i="202"/>
  <c r="BS930" i="202"/>
  <c r="A931" i="202"/>
  <c r="B931" i="202"/>
  <c r="C931" i="202"/>
  <c r="D931" i="202"/>
  <c r="E931" i="202"/>
  <c r="F931" i="202"/>
  <c r="G931" i="202"/>
  <c r="H931" i="202"/>
  <c r="I931" i="202"/>
  <c r="J931" i="202"/>
  <c r="K931" i="202"/>
  <c r="L931" i="202"/>
  <c r="M931" i="202"/>
  <c r="N931" i="202"/>
  <c r="O931" i="202"/>
  <c r="P931" i="202"/>
  <c r="Q931" i="202"/>
  <c r="R931" i="202"/>
  <c r="S931" i="202"/>
  <c r="T931" i="202"/>
  <c r="U931" i="202"/>
  <c r="V931" i="202"/>
  <c r="W931" i="202"/>
  <c r="AA931" i="202"/>
  <c r="AB931" i="202"/>
  <c r="AC931" i="202"/>
  <c r="AD931" i="202"/>
  <c r="AE931" i="202"/>
  <c r="AF931" i="202"/>
  <c r="AG931" i="202"/>
  <c r="AH931" i="202"/>
  <c r="AI931" i="202"/>
  <c r="AJ931" i="202"/>
  <c r="AK931" i="202"/>
  <c r="AL931" i="202"/>
  <c r="AM931" i="202"/>
  <c r="AN931" i="202"/>
  <c r="AO931" i="202"/>
  <c r="AP931" i="202"/>
  <c r="AQ931" i="202"/>
  <c r="AR931" i="202"/>
  <c r="AS931" i="202"/>
  <c r="AT931" i="202"/>
  <c r="AU931" i="202"/>
  <c r="AV931" i="202"/>
  <c r="AW931" i="202"/>
  <c r="AX931" i="202"/>
  <c r="AY931" i="202"/>
  <c r="AZ931" i="202"/>
  <c r="BA931" i="202"/>
  <c r="BB931" i="202"/>
  <c r="BC931" i="202"/>
  <c r="BD931" i="202"/>
  <c r="BE931" i="202"/>
  <c r="BF931" i="202"/>
  <c r="BG931" i="202"/>
  <c r="BH931" i="202"/>
  <c r="BI931" i="202"/>
  <c r="BJ931" i="202"/>
  <c r="BK931" i="202"/>
  <c r="BL931" i="202"/>
  <c r="BM931" i="202"/>
  <c r="BN931" i="202"/>
  <c r="BO931" i="202"/>
  <c r="BP931" i="202"/>
  <c r="BQ931" i="202"/>
  <c r="BR931" i="202"/>
  <c r="BS931" i="202"/>
  <c r="A932" i="202"/>
  <c r="B932" i="202"/>
  <c r="C932" i="202"/>
  <c r="D932" i="202"/>
  <c r="E932" i="202"/>
  <c r="F932" i="202"/>
  <c r="G932" i="202"/>
  <c r="H932" i="202"/>
  <c r="I932" i="202"/>
  <c r="J932" i="202"/>
  <c r="K932" i="202"/>
  <c r="L932" i="202"/>
  <c r="M932" i="202"/>
  <c r="N932" i="202"/>
  <c r="O932" i="202"/>
  <c r="P932" i="202"/>
  <c r="Q932" i="202"/>
  <c r="R932" i="202"/>
  <c r="S932" i="202"/>
  <c r="T932" i="202"/>
  <c r="U932" i="202"/>
  <c r="V932" i="202"/>
  <c r="W932" i="202"/>
  <c r="AA932" i="202"/>
  <c r="AB932" i="202"/>
  <c r="AC932" i="202"/>
  <c r="AD932" i="202"/>
  <c r="AE932" i="202"/>
  <c r="AF932" i="202"/>
  <c r="AG932" i="202"/>
  <c r="AH932" i="202"/>
  <c r="AI932" i="202"/>
  <c r="AJ932" i="202"/>
  <c r="AK932" i="202"/>
  <c r="AL932" i="202"/>
  <c r="AM932" i="202"/>
  <c r="AN932" i="202"/>
  <c r="AO932" i="202"/>
  <c r="AP932" i="202"/>
  <c r="AQ932" i="202"/>
  <c r="AR932" i="202"/>
  <c r="AS932" i="202"/>
  <c r="AT932" i="202"/>
  <c r="AU932" i="202"/>
  <c r="AV932" i="202"/>
  <c r="AW932" i="202"/>
  <c r="AX932" i="202"/>
  <c r="AY932" i="202"/>
  <c r="AZ932" i="202"/>
  <c r="BA932" i="202"/>
  <c r="BB932" i="202"/>
  <c r="BC932" i="202"/>
  <c r="BD932" i="202"/>
  <c r="BE932" i="202"/>
  <c r="BF932" i="202"/>
  <c r="BG932" i="202"/>
  <c r="BH932" i="202"/>
  <c r="BI932" i="202"/>
  <c r="BJ932" i="202"/>
  <c r="BK932" i="202"/>
  <c r="BL932" i="202"/>
  <c r="BM932" i="202"/>
  <c r="BN932" i="202"/>
  <c r="BO932" i="202"/>
  <c r="BP932" i="202"/>
  <c r="BQ932" i="202"/>
  <c r="BR932" i="202"/>
  <c r="BS932" i="202"/>
  <c r="A933" i="202"/>
  <c r="B933" i="202"/>
  <c r="C933" i="202"/>
  <c r="D933" i="202"/>
  <c r="E933" i="202"/>
  <c r="F933" i="202"/>
  <c r="G933" i="202"/>
  <c r="H933" i="202"/>
  <c r="I933" i="202"/>
  <c r="J933" i="202"/>
  <c r="K933" i="202"/>
  <c r="L933" i="202"/>
  <c r="M933" i="202"/>
  <c r="N933" i="202"/>
  <c r="O933" i="202"/>
  <c r="P933" i="202"/>
  <c r="Q933" i="202"/>
  <c r="R933" i="202"/>
  <c r="S933" i="202"/>
  <c r="T933" i="202"/>
  <c r="U933" i="202"/>
  <c r="V933" i="202"/>
  <c r="W933" i="202"/>
  <c r="AA933" i="202"/>
  <c r="AB933" i="202"/>
  <c r="AC933" i="202"/>
  <c r="AD933" i="202"/>
  <c r="AE933" i="202"/>
  <c r="AF933" i="202"/>
  <c r="AG933" i="202"/>
  <c r="AH933" i="202"/>
  <c r="AI933" i="202"/>
  <c r="AJ933" i="202"/>
  <c r="AK933" i="202"/>
  <c r="AL933" i="202"/>
  <c r="AM933" i="202"/>
  <c r="AN933" i="202"/>
  <c r="AO933" i="202"/>
  <c r="AP933" i="202"/>
  <c r="AQ933" i="202"/>
  <c r="AR933" i="202"/>
  <c r="AS933" i="202"/>
  <c r="AT933" i="202"/>
  <c r="AU933" i="202"/>
  <c r="AV933" i="202"/>
  <c r="AW933" i="202"/>
  <c r="AX933" i="202"/>
  <c r="AY933" i="202"/>
  <c r="AZ933" i="202"/>
  <c r="BA933" i="202"/>
  <c r="BB933" i="202"/>
  <c r="BC933" i="202"/>
  <c r="BD933" i="202"/>
  <c r="BE933" i="202"/>
  <c r="BF933" i="202"/>
  <c r="BG933" i="202"/>
  <c r="BH933" i="202"/>
  <c r="BI933" i="202"/>
  <c r="BJ933" i="202"/>
  <c r="BK933" i="202"/>
  <c r="BL933" i="202"/>
  <c r="BM933" i="202"/>
  <c r="BN933" i="202"/>
  <c r="BO933" i="202"/>
  <c r="BP933" i="202"/>
  <c r="BQ933" i="202"/>
  <c r="BR933" i="202"/>
  <c r="BS933" i="202"/>
  <c r="A934" i="202"/>
  <c r="B934" i="202"/>
  <c r="C934" i="202"/>
  <c r="D934" i="202"/>
  <c r="E934" i="202"/>
  <c r="F934" i="202"/>
  <c r="G934" i="202"/>
  <c r="H934" i="202"/>
  <c r="I934" i="202"/>
  <c r="J934" i="202"/>
  <c r="K934" i="202"/>
  <c r="L934" i="202"/>
  <c r="M934" i="202"/>
  <c r="N934" i="202"/>
  <c r="O934" i="202"/>
  <c r="P934" i="202"/>
  <c r="Q934" i="202"/>
  <c r="R934" i="202"/>
  <c r="S934" i="202"/>
  <c r="T934" i="202"/>
  <c r="U934" i="202"/>
  <c r="V934" i="202"/>
  <c r="W934" i="202"/>
  <c r="AA934" i="202"/>
  <c r="AB934" i="202"/>
  <c r="AC934" i="202"/>
  <c r="AD934" i="202"/>
  <c r="AE934" i="202"/>
  <c r="AF934" i="202"/>
  <c r="AG934" i="202"/>
  <c r="AH934" i="202"/>
  <c r="AI934" i="202"/>
  <c r="AJ934" i="202"/>
  <c r="AK934" i="202"/>
  <c r="AL934" i="202"/>
  <c r="AM934" i="202"/>
  <c r="AN934" i="202"/>
  <c r="AO934" i="202"/>
  <c r="AP934" i="202"/>
  <c r="AQ934" i="202"/>
  <c r="AR934" i="202"/>
  <c r="AS934" i="202"/>
  <c r="AT934" i="202"/>
  <c r="AU934" i="202"/>
  <c r="AV934" i="202"/>
  <c r="AW934" i="202"/>
  <c r="AX934" i="202"/>
  <c r="AY934" i="202"/>
  <c r="AZ934" i="202"/>
  <c r="BA934" i="202"/>
  <c r="BB934" i="202"/>
  <c r="BC934" i="202"/>
  <c r="BD934" i="202"/>
  <c r="BE934" i="202"/>
  <c r="BF934" i="202"/>
  <c r="BG934" i="202"/>
  <c r="BH934" i="202"/>
  <c r="BI934" i="202"/>
  <c r="BJ934" i="202"/>
  <c r="BK934" i="202"/>
  <c r="BL934" i="202"/>
  <c r="BM934" i="202"/>
  <c r="BN934" i="202"/>
  <c r="BO934" i="202"/>
  <c r="BP934" i="202"/>
  <c r="BQ934" i="202"/>
  <c r="BR934" i="202"/>
  <c r="BS934" i="202"/>
  <c r="A935" i="202"/>
  <c r="B935" i="202"/>
  <c r="C935" i="202"/>
  <c r="D935" i="202"/>
  <c r="E935" i="202"/>
  <c r="F935" i="202"/>
  <c r="G935" i="202"/>
  <c r="H935" i="202"/>
  <c r="I935" i="202"/>
  <c r="J935" i="202"/>
  <c r="K935" i="202"/>
  <c r="L935" i="202"/>
  <c r="M935" i="202"/>
  <c r="N935" i="202"/>
  <c r="O935" i="202"/>
  <c r="P935" i="202"/>
  <c r="Q935" i="202"/>
  <c r="R935" i="202"/>
  <c r="S935" i="202"/>
  <c r="T935" i="202"/>
  <c r="U935" i="202"/>
  <c r="V935" i="202"/>
  <c r="W935" i="202"/>
  <c r="AA935" i="202"/>
  <c r="AB935" i="202"/>
  <c r="AC935" i="202"/>
  <c r="AD935" i="202"/>
  <c r="AE935" i="202"/>
  <c r="AF935" i="202"/>
  <c r="AG935" i="202"/>
  <c r="AH935" i="202"/>
  <c r="AI935" i="202"/>
  <c r="AJ935" i="202"/>
  <c r="AK935" i="202"/>
  <c r="AL935" i="202"/>
  <c r="AM935" i="202"/>
  <c r="AN935" i="202"/>
  <c r="AO935" i="202"/>
  <c r="AP935" i="202"/>
  <c r="AQ935" i="202"/>
  <c r="AR935" i="202"/>
  <c r="AS935" i="202"/>
  <c r="AT935" i="202"/>
  <c r="AU935" i="202"/>
  <c r="AV935" i="202"/>
  <c r="AW935" i="202"/>
  <c r="AX935" i="202"/>
  <c r="AY935" i="202"/>
  <c r="AZ935" i="202"/>
  <c r="BA935" i="202"/>
  <c r="BB935" i="202"/>
  <c r="BC935" i="202"/>
  <c r="BD935" i="202"/>
  <c r="BE935" i="202"/>
  <c r="BF935" i="202"/>
  <c r="BG935" i="202"/>
  <c r="BH935" i="202"/>
  <c r="BI935" i="202"/>
  <c r="BJ935" i="202"/>
  <c r="BK935" i="202"/>
  <c r="BL935" i="202"/>
  <c r="BM935" i="202"/>
  <c r="BN935" i="202"/>
  <c r="BO935" i="202"/>
  <c r="BP935" i="202"/>
  <c r="BQ935" i="202"/>
  <c r="BR935" i="202"/>
  <c r="BS935" i="202"/>
  <c r="A936" i="202"/>
  <c r="B936" i="202"/>
  <c r="C936" i="202"/>
  <c r="D936" i="202"/>
  <c r="E936" i="202"/>
  <c r="F936" i="202"/>
  <c r="G936" i="202"/>
  <c r="H936" i="202"/>
  <c r="I936" i="202"/>
  <c r="J936" i="202"/>
  <c r="K936" i="202"/>
  <c r="L936" i="202"/>
  <c r="M936" i="202"/>
  <c r="N936" i="202"/>
  <c r="O936" i="202"/>
  <c r="P936" i="202"/>
  <c r="Q936" i="202"/>
  <c r="R936" i="202"/>
  <c r="S936" i="202"/>
  <c r="T936" i="202"/>
  <c r="U936" i="202"/>
  <c r="V936" i="202"/>
  <c r="W936" i="202"/>
  <c r="AA936" i="202"/>
  <c r="AB936" i="202"/>
  <c r="AC936" i="202"/>
  <c r="AD936" i="202"/>
  <c r="AE936" i="202"/>
  <c r="AF936" i="202"/>
  <c r="AG936" i="202"/>
  <c r="AH936" i="202"/>
  <c r="AI936" i="202"/>
  <c r="AJ936" i="202"/>
  <c r="AK936" i="202"/>
  <c r="AL936" i="202"/>
  <c r="AM936" i="202"/>
  <c r="AN936" i="202"/>
  <c r="AO936" i="202"/>
  <c r="AP936" i="202"/>
  <c r="AQ936" i="202"/>
  <c r="AR936" i="202"/>
  <c r="AS936" i="202"/>
  <c r="AT936" i="202"/>
  <c r="AU936" i="202"/>
  <c r="AV936" i="202"/>
  <c r="AW936" i="202"/>
  <c r="AX936" i="202"/>
  <c r="AY936" i="202"/>
  <c r="AZ936" i="202"/>
  <c r="BA936" i="202"/>
  <c r="BB936" i="202"/>
  <c r="BC936" i="202"/>
  <c r="BD936" i="202"/>
  <c r="BE936" i="202"/>
  <c r="BF936" i="202"/>
  <c r="BG936" i="202"/>
  <c r="BH936" i="202"/>
  <c r="BI936" i="202"/>
  <c r="BJ936" i="202"/>
  <c r="BK936" i="202"/>
  <c r="BL936" i="202"/>
  <c r="BM936" i="202"/>
  <c r="BN936" i="202"/>
  <c r="BO936" i="202"/>
  <c r="BP936" i="202"/>
  <c r="BQ936" i="202"/>
  <c r="BR936" i="202"/>
  <c r="BS936" i="202"/>
  <c r="A937" i="202"/>
  <c r="B937" i="202"/>
  <c r="C937" i="202"/>
  <c r="D937" i="202"/>
  <c r="E937" i="202"/>
  <c r="F937" i="202"/>
  <c r="G937" i="202"/>
  <c r="H937" i="202"/>
  <c r="I937" i="202"/>
  <c r="J937" i="202"/>
  <c r="K937" i="202"/>
  <c r="L937" i="202"/>
  <c r="M937" i="202"/>
  <c r="N937" i="202"/>
  <c r="O937" i="202"/>
  <c r="P937" i="202"/>
  <c r="Q937" i="202"/>
  <c r="R937" i="202"/>
  <c r="S937" i="202"/>
  <c r="T937" i="202"/>
  <c r="U937" i="202"/>
  <c r="V937" i="202"/>
  <c r="W937" i="202"/>
  <c r="AA937" i="202"/>
  <c r="AB937" i="202"/>
  <c r="AC937" i="202"/>
  <c r="AD937" i="202"/>
  <c r="AE937" i="202"/>
  <c r="AF937" i="202"/>
  <c r="AG937" i="202"/>
  <c r="AH937" i="202"/>
  <c r="AI937" i="202"/>
  <c r="AJ937" i="202"/>
  <c r="AK937" i="202"/>
  <c r="AL937" i="202"/>
  <c r="AM937" i="202"/>
  <c r="AN937" i="202"/>
  <c r="AO937" i="202"/>
  <c r="AP937" i="202"/>
  <c r="AQ937" i="202"/>
  <c r="AR937" i="202"/>
  <c r="AS937" i="202"/>
  <c r="AT937" i="202"/>
  <c r="AU937" i="202"/>
  <c r="AV937" i="202"/>
  <c r="AW937" i="202"/>
  <c r="AX937" i="202"/>
  <c r="AY937" i="202"/>
  <c r="AZ937" i="202"/>
  <c r="BA937" i="202"/>
  <c r="BB937" i="202"/>
  <c r="BC937" i="202"/>
  <c r="BD937" i="202"/>
  <c r="BE937" i="202"/>
  <c r="BF937" i="202"/>
  <c r="BG937" i="202"/>
  <c r="BH937" i="202"/>
  <c r="BI937" i="202"/>
  <c r="BJ937" i="202"/>
  <c r="BK937" i="202"/>
  <c r="BL937" i="202"/>
  <c r="BM937" i="202"/>
  <c r="BN937" i="202"/>
  <c r="BO937" i="202"/>
  <c r="BP937" i="202"/>
  <c r="BQ937" i="202"/>
  <c r="BR937" i="202"/>
  <c r="BS937" i="202"/>
  <c r="A938" i="202"/>
  <c r="B938" i="202"/>
  <c r="C938" i="202"/>
  <c r="D938" i="202"/>
  <c r="E938" i="202"/>
  <c r="F938" i="202"/>
  <c r="G938" i="202"/>
  <c r="H938" i="202"/>
  <c r="I938" i="202"/>
  <c r="J938" i="202"/>
  <c r="K938" i="202"/>
  <c r="L938" i="202"/>
  <c r="M938" i="202"/>
  <c r="N938" i="202"/>
  <c r="O938" i="202"/>
  <c r="P938" i="202"/>
  <c r="Q938" i="202"/>
  <c r="R938" i="202"/>
  <c r="S938" i="202"/>
  <c r="T938" i="202"/>
  <c r="U938" i="202"/>
  <c r="V938" i="202"/>
  <c r="W938" i="202"/>
  <c r="AA938" i="202"/>
  <c r="AB938" i="202"/>
  <c r="AC938" i="202"/>
  <c r="AD938" i="202"/>
  <c r="AE938" i="202"/>
  <c r="AF938" i="202"/>
  <c r="AG938" i="202"/>
  <c r="AH938" i="202"/>
  <c r="AI938" i="202"/>
  <c r="AJ938" i="202"/>
  <c r="AK938" i="202"/>
  <c r="AL938" i="202"/>
  <c r="AM938" i="202"/>
  <c r="AN938" i="202"/>
  <c r="AO938" i="202"/>
  <c r="AP938" i="202"/>
  <c r="AQ938" i="202"/>
  <c r="AR938" i="202"/>
  <c r="AS938" i="202"/>
  <c r="AT938" i="202"/>
  <c r="AU938" i="202"/>
  <c r="AV938" i="202"/>
  <c r="AW938" i="202"/>
  <c r="AX938" i="202"/>
  <c r="AY938" i="202"/>
  <c r="AZ938" i="202"/>
  <c r="BA938" i="202"/>
  <c r="BB938" i="202"/>
  <c r="BC938" i="202"/>
  <c r="BD938" i="202"/>
  <c r="BE938" i="202"/>
  <c r="BF938" i="202"/>
  <c r="BG938" i="202"/>
  <c r="BH938" i="202"/>
  <c r="BI938" i="202"/>
  <c r="BJ938" i="202"/>
  <c r="BK938" i="202"/>
  <c r="BL938" i="202"/>
  <c r="BM938" i="202"/>
  <c r="BN938" i="202"/>
  <c r="BO938" i="202"/>
  <c r="BP938" i="202"/>
  <c r="BQ938" i="202"/>
  <c r="BR938" i="202"/>
  <c r="BS938" i="202"/>
  <c r="A939" i="202"/>
  <c r="B939" i="202"/>
  <c r="C939" i="202"/>
  <c r="D939" i="202"/>
  <c r="E939" i="202"/>
  <c r="F939" i="202"/>
  <c r="G939" i="202"/>
  <c r="H939" i="202"/>
  <c r="I939" i="202"/>
  <c r="J939" i="202"/>
  <c r="K939" i="202"/>
  <c r="L939" i="202"/>
  <c r="M939" i="202"/>
  <c r="N939" i="202"/>
  <c r="O939" i="202"/>
  <c r="P939" i="202"/>
  <c r="Q939" i="202"/>
  <c r="R939" i="202"/>
  <c r="S939" i="202"/>
  <c r="T939" i="202"/>
  <c r="U939" i="202"/>
  <c r="V939" i="202"/>
  <c r="W939" i="202"/>
  <c r="AA939" i="202"/>
  <c r="AB939" i="202"/>
  <c r="AC939" i="202"/>
  <c r="AD939" i="202"/>
  <c r="AE939" i="202"/>
  <c r="AF939" i="202"/>
  <c r="AG939" i="202"/>
  <c r="AH939" i="202"/>
  <c r="AI939" i="202"/>
  <c r="AJ939" i="202"/>
  <c r="AK939" i="202"/>
  <c r="AL939" i="202"/>
  <c r="AM939" i="202"/>
  <c r="AN939" i="202"/>
  <c r="AO939" i="202"/>
  <c r="AP939" i="202"/>
  <c r="AQ939" i="202"/>
  <c r="AR939" i="202"/>
  <c r="AS939" i="202"/>
  <c r="AT939" i="202"/>
  <c r="AU939" i="202"/>
  <c r="AV939" i="202"/>
  <c r="AW939" i="202"/>
  <c r="AX939" i="202"/>
  <c r="AY939" i="202"/>
  <c r="AZ939" i="202"/>
  <c r="BA939" i="202"/>
  <c r="BB939" i="202"/>
  <c r="BC939" i="202"/>
  <c r="BD939" i="202"/>
  <c r="BE939" i="202"/>
  <c r="BF939" i="202"/>
  <c r="BG939" i="202"/>
  <c r="BH939" i="202"/>
  <c r="BI939" i="202"/>
  <c r="BJ939" i="202"/>
  <c r="BK939" i="202"/>
  <c r="BL939" i="202"/>
  <c r="BM939" i="202"/>
  <c r="BN939" i="202"/>
  <c r="BO939" i="202"/>
  <c r="BP939" i="202"/>
  <c r="BQ939" i="202"/>
  <c r="BR939" i="202"/>
  <c r="BS939" i="202"/>
  <c r="A940" i="202"/>
  <c r="B940" i="202"/>
  <c r="C940" i="202"/>
  <c r="D940" i="202"/>
  <c r="E940" i="202"/>
  <c r="F940" i="202"/>
  <c r="G940" i="202"/>
  <c r="H940" i="202"/>
  <c r="I940" i="202"/>
  <c r="J940" i="202"/>
  <c r="K940" i="202"/>
  <c r="L940" i="202"/>
  <c r="M940" i="202"/>
  <c r="N940" i="202"/>
  <c r="O940" i="202"/>
  <c r="P940" i="202"/>
  <c r="Q940" i="202"/>
  <c r="R940" i="202"/>
  <c r="S940" i="202"/>
  <c r="T940" i="202"/>
  <c r="U940" i="202"/>
  <c r="V940" i="202"/>
  <c r="W940" i="202"/>
  <c r="AA940" i="202"/>
  <c r="AB940" i="202"/>
  <c r="AC940" i="202"/>
  <c r="AD940" i="202"/>
  <c r="AE940" i="202"/>
  <c r="AF940" i="202"/>
  <c r="AG940" i="202"/>
  <c r="AH940" i="202"/>
  <c r="AI940" i="202"/>
  <c r="AJ940" i="202"/>
  <c r="AK940" i="202"/>
  <c r="AL940" i="202"/>
  <c r="AM940" i="202"/>
  <c r="AN940" i="202"/>
  <c r="AO940" i="202"/>
  <c r="AP940" i="202"/>
  <c r="AQ940" i="202"/>
  <c r="AR940" i="202"/>
  <c r="AS940" i="202"/>
  <c r="AT940" i="202"/>
  <c r="AU940" i="202"/>
  <c r="AV940" i="202"/>
  <c r="AW940" i="202"/>
  <c r="AX940" i="202"/>
  <c r="AY940" i="202"/>
  <c r="AZ940" i="202"/>
  <c r="BA940" i="202"/>
  <c r="BB940" i="202"/>
  <c r="BC940" i="202"/>
  <c r="BD940" i="202"/>
  <c r="BE940" i="202"/>
  <c r="BF940" i="202"/>
  <c r="BG940" i="202"/>
  <c r="BH940" i="202"/>
  <c r="BI940" i="202"/>
  <c r="BJ940" i="202"/>
  <c r="BK940" i="202"/>
  <c r="BL940" i="202"/>
  <c r="BM940" i="202"/>
  <c r="BN940" i="202"/>
  <c r="BO940" i="202"/>
  <c r="BP940" i="202"/>
  <c r="BQ940" i="202"/>
  <c r="BR940" i="202"/>
  <c r="BS940" i="202"/>
  <c r="A941" i="202"/>
  <c r="B941" i="202"/>
  <c r="C941" i="202"/>
  <c r="D941" i="202"/>
  <c r="E941" i="202"/>
  <c r="F941" i="202"/>
  <c r="G941" i="202"/>
  <c r="H941" i="202"/>
  <c r="I941" i="202"/>
  <c r="J941" i="202"/>
  <c r="K941" i="202"/>
  <c r="L941" i="202"/>
  <c r="M941" i="202"/>
  <c r="N941" i="202"/>
  <c r="O941" i="202"/>
  <c r="P941" i="202"/>
  <c r="Q941" i="202"/>
  <c r="R941" i="202"/>
  <c r="S941" i="202"/>
  <c r="T941" i="202"/>
  <c r="U941" i="202"/>
  <c r="V941" i="202"/>
  <c r="W941" i="202"/>
  <c r="AA941" i="202"/>
  <c r="AB941" i="202"/>
  <c r="AC941" i="202"/>
  <c r="AD941" i="202"/>
  <c r="AE941" i="202"/>
  <c r="AF941" i="202"/>
  <c r="AG941" i="202"/>
  <c r="AH941" i="202"/>
  <c r="AI941" i="202"/>
  <c r="AJ941" i="202"/>
  <c r="AK941" i="202"/>
  <c r="AL941" i="202"/>
  <c r="AM941" i="202"/>
  <c r="AN941" i="202"/>
  <c r="AO941" i="202"/>
  <c r="AP941" i="202"/>
  <c r="AQ941" i="202"/>
  <c r="AR941" i="202"/>
  <c r="AS941" i="202"/>
  <c r="AT941" i="202"/>
  <c r="AU941" i="202"/>
  <c r="AV941" i="202"/>
  <c r="AW941" i="202"/>
  <c r="AX941" i="202"/>
  <c r="AY941" i="202"/>
  <c r="AZ941" i="202"/>
  <c r="BA941" i="202"/>
  <c r="BB941" i="202"/>
  <c r="BC941" i="202"/>
  <c r="BD941" i="202"/>
  <c r="BE941" i="202"/>
  <c r="BF941" i="202"/>
  <c r="BG941" i="202"/>
  <c r="BH941" i="202"/>
  <c r="BI941" i="202"/>
  <c r="BJ941" i="202"/>
  <c r="BK941" i="202"/>
  <c r="BL941" i="202"/>
  <c r="BM941" i="202"/>
  <c r="BN941" i="202"/>
  <c r="BO941" i="202"/>
  <c r="BP941" i="202"/>
  <c r="BQ941" i="202"/>
  <c r="BR941" i="202"/>
  <c r="BS941" i="202"/>
  <c r="A942" i="202"/>
  <c r="B942" i="202"/>
  <c r="C942" i="202"/>
  <c r="D942" i="202"/>
  <c r="E942" i="202"/>
  <c r="F942" i="202"/>
  <c r="G942" i="202"/>
  <c r="H942" i="202"/>
  <c r="I942" i="202"/>
  <c r="J942" i="202"/>
  <c r="K942" i="202"/>
  <c r="L942" i="202"/>
  <c r="M942" i="202"/>
  <c r="N942" i="202"/>
  <c r="O942" i="202"/>
  <c r="P942" i="202"/>
  <c r="Q942" i="202"/>
  <c r="R942" i="202"/>
  <c r="S942" i="202"/>
  <c r="T942" i="202"/>
  <c r="U942" i="202"/>
  <c r="V942" i="202"/>
  <c r="W942" i="202"/>
  <c r="AA942" i="202"/>
  <c r="AB942" i="202"/>
  <c r="AC942" i="202"/>
  <c r="AD942" i="202"/>
  <c r="AE942" i="202"/>
  <c r="AF942" i="202"/>
  <c r="AG942" i="202"/>
  <c r="AH942" i="202"/>
  <c r="AI942" i="202"/>
  <c r="AJ942" i="202"/>
  <c r="AK942" i="202"/>
  <c r="AL942" i="202"/>
  <c r="AM942" i="202"/>
  <c r="AN942" i="202"/>
  <c r="AO942" i="202"/>
  <c r="AP942" i="202"/>
  <c r="AQ942" i="202"/>
  <c r="AR942" i="202"/>
  <c r="AS942" i="202"/>
  <c r="AT942" i="202"/>
  <c r="AU942" i="202"/>
  <c r="AV942" i="202"/>
  <c r="AW942" i="202"/>
  <c r="AX942" i="202"/>
  <c r="AY942" i="202"/>
  <c r="AZ942" i="202"/>
  <c r="BA942" i="202"/>
  <c r="BB942" i="202"/>
  <c r="BC942" i="202"/>
  <c r="BD942" i="202"/>
  <c r="BE942" i="202"/>
  <c r="BF942" i="202"/>
  <c r="BG942" i="202"/>
  <c r="BH942" i="202"/>
  <c r="BI942" i="202"/>
  <c r="BJ942" i="202"/>
  <c r="BK942" i="202"/>
  <c r="BL942" i="202"/>
  <c r="BM942" i="202"/>
  <c r="BN942" i="202"/>
  <c r="BO942" i="202"/>
  <c r="BP942" i="202"/>
  <c r="BQ942" i="202"/>
  <c r="BR942" i="202"/>
  <c r="BS942" i="202"/>
  <c r="A943" i="202"/>
  <c r="B943" i="202"/>
  <c r="C943" i="202"/>
  <c r="D943" i="202"/>
  <c r="E943" i="202"/>
  <c r="F943" i="202"/>
  <c r="G943" i="202"/>
  <c r="H943" i="202"/>
  <c r="I943" i="202"/>
  <c r="J943" i="202"/>
  <c r="K943" i="202"/>
  <c r="L943" i="202"/>
  <c r="M943" i="202"/>
  <c r="N943" i="202"/>
  <c r="O943" i="202"/>
  <c r="P943" i="202"/>
  <c r="Q943" i="202"/>
  <c r="R943" i="202"/>
  <c r="S943" i="202"/>
  <c r="T943" i="202"/>
  <c r="U943" i="202"/>
  <c r="V943" i="202"/>
  <c r="W943" i="202"/>
  <c r="AA943" i="202"/>
  <c r="AB943" i="202"/>
  <c r="AC943" i="202"/>
  <c r="AD943" i="202"/>
  <c r="AE943" i="202"/>
  <c r="AF943" i="202"/>
  <c r="AG943" i="202"/>
  <c r="AH943" i="202"/>
  <c r="AI943" i="202"/>
  <c r="AJ943" i="202"/>
  <c r="AK943" i="202"/>
  <c r="AL943" i="202"/>
  <c r="AM943" i="202"/>
  <c r="AN943" i="202"/>
  <c r="AO943" i="202"/>
  <c r="AP943" i="202"/>
  <c r="AQ943" i="202"/>
  <c r="AR943" i="202"/>
  <c r="AS943" i="202"/>
  <c r="AT943" i="202"/>
  <c r="AU943" i="202"/>
  <c r="AV943" i="202"/>
  <c r="AW943" i="202"/>
  <c r="AX943" i="202"/>
  <c r="AY943" i="202"/>
  <c r="AZ943" i="202"/>
  <c r="BA943" i="202"/>
  <c r="BB943" i="202"/>
  <c r="BC943" i="202"/>
  <c r="BD943" i="202"/>
  <c r="BE943" i="202"/>
  <c r="BF943" i="202"/>
  <c r="BG943" i="202"/>
  <c r="BH943" i="202"/>
  <c r="BI943" i="202"/>
  <c r="BJ943" i="202"/>
  <c r="BK943" i="202"/>
  <c r="BL943" i="202"/>
  <c r="BM943" i="202"/>
  <c r="BN943" i="202"/>
  <c r="BO943" i="202"/>
  <c r="BP943" i="202"/>
  <c r="BQ943" i="202"/>
  <c r="BR943" i="202"/>
  <c r="BS943" i="202"/>
  <c r="A944" i="202"/>
  <c r="B944" i="202"/>
  <c r="C944" i="202"/>
  <c r="D944" i="202"/>
  <c r="E944" i="202"/>
  <c r="F944" i="202"/>
  <c r="G944" i="202"/>
  <c r="H944" i="202"/>
  <c r="I944" i="202"/>
  <c r="J944" i="202"/>
  <c r="K944" i="202"/>
  <c r="L944" i="202"/>
  <c r="M944" i="202"/>
  <c r="N944" i="202"/>
  <c r="O944" i="202"/>
  <c r="P944" i="202"/>
  <c r="Q944" i="202"/>
  <c r="R944" i="202"/>
  <c r="S944" i="202"/>
  <c r="T944" i="202"/>
  <c r="U944" i="202"/>
  <c r="V944" i="202"/>
  <c r="W944" i="202"/>
  <c r="AA944" i="202"/>
  <c r="AB944" i="202"/>
  <c r="AC944" i="202"/>
  <c r="AD944" i="202"/>
  <c r="AE944" i="202"/>
  <c r="AF944" i="202"/>
  <c r="AG944" i="202"/>
  <c r="AH944" i="202"/>
  <c r="AI944" i="202"/>
  <c r="AJ944" i="202"/>
  <c r="AK944" i="202"/>
  <c r="AL944" i="202"/>
  <c r="AM944" i="202"/>
  <c r="AN944" i="202"/>
  <c r="AO944" i="202"/>
  <c r="AP944" i="202"/>
  <c r="AQ944" i="202"/>
  <c r="AR944" i="202"/>
  <c r="AS944" i="202"/>
  <c r="AT944" i="202"/>
  <c r="AU944" i="202"/>
  <c r="AV944" i="202"/>
  <c r="AW944" i="202"/>
  <c r="AX944" i="202"/>
  <c r="AY944" i="202"/>
  <c r="AZ944" i="202"/>
  <c r="BA944" i="202"/>
  <c r="BB944" i="202"/>
  <c r="BC944" i="202"/>
  <c r="BD944" i="202"/>
  <c r="BE944" i="202"/>
  <c r="BF944" i="202"/>
  <c r="BG944" i="202"/>
  <c r="BH944" i="202"/>
  <c r="BI944" i="202"/>
  <c r="BJ944" i="202"/>
  <c r="BK944" i="202"/>
  <c r="BL944" i="202"/>
  <c r="BM944" i="202"/>
  <c r="BN944" i="202"/>
  <c r="BO944" i="202"/>
  <c r="BP944" i="202"/>
  <c r="BQ944" i="202"/>
  <c r="BR944" i="202"/>
  <c r="BS944" i="202"/>
  <c r="A945" i="202"/>
  <c r="B945" i="202"/>
  <c r="C945" i="202"/>
  <c r="D945" i="202"/>
  <c r="E945" i="202"/>
  <c r="F945" i="202"/>
  <c r="G945" i="202"/>
  <c r="H945" i="202"/>
  <c r="I945" i="202"/>
  <c r="J945" i="202"/>
  <c r="K945" i="202"/>
  <c r="L945" i="202"/>
  <c r="M945" i="202"/>
  <c r="N945" i="202"/>
  <c r="O945" i="202"/>
  <c r="P945" i="202"/>
  <c r="Q945" i="202"/>
  <c r="R945" i="202"/>
  <c r="S945" i="202"/>
  <c r="T945" i="202"/>
  <c r="U945" i="202"/>
  <c r="V945" i="202"/>
  <c r="W945" i="202"/>
  <c r="AA945" i="202"/>
  <c r="AB945" i="202"/>
  <c r="AC945" i="202"/>
  <c r="AD945" i="202"/>
  <c r="AE945" i="202"/>
  <c r="AF945" i="202"/>
  <c r="AG945" i="202"/>
  <c r="AH945" i="202"/>
  <c r="AI945" i="202"/>
  <c r="AJ945" i="202"/>
  <c r="AK945" i="202"/>
  <c r="AL945" i="202"/>
  <c r="AM945" i="202"/>
  <c r="AN945" i="202"/>
  <c r="AO945" i="202"/>
  <c r="AP945" i="202"/>
  <c r="AQ945" i="202"/>
  <c r="AR945" i="202"/>
  <c r="AS945" i="202"/>
  <c r="AT945" i="202"/>
  <c r="AU945" i="202"/>
  <c r="AV945" i="202"/>
  <c r="AW945" i="202"/>
  <c r="AX945" i="202"/>
  <c r="AY945" i="202"/>
  <c r="AZ945" i="202"/>
  <c r="BA945" i="202"/>
  <c r="BB945" i="202"/>
  <c r="BC945" i="202"/>
  <c r="BD945" i="202"/>
  <c r="BE945" i="202"/>
  <c r="BF945" i="202"/>
  <c r="BG945" i="202"/>
  <c r="BH945" i="202"/>
  <c r="BI945" i="202"/>
  <c r="BJ945" i="202"/>
  <c r="BK945" i="202"/>
  <c r="BL945" i="202"/>
  <c r="BM945" i="202"/>
  <c r="BN945" i="202"/>
  <c r="BO945" i="202"/>
  <c r="BP945" i="202"/>
  <c r="BQ945" i="202"/>
  <c r="BR945" i="202"/>
  <c r="BS945" i="202"/>
  <c r="A946" i="202"/>
  <c r="B946" i="202"/>
  <c r="C946" i="202"/>
  <c r="D946" i="202"/>
  <c r="E946" i="202"/>
  <c r="F946" i="202"/>
  <c r="G946" i="202"/>
  <c r="H946" i="202"/>
  <c r="I946" i="202"/>
  <c r="J946" i="202"/>
  <c r="K946" i="202"/>
  <c r="L946" i="202"/>
  <c r="M946" i="202"/>
  <c r="N946" i="202"/>
  <c r="O946" i="202"/>
  <c r="P946" i="202"/>
  <c r="Q946" i="202"/>
  <c r="R946" i="202"/>
  <c r="S946" i="202"/>
  <c r="T946" i="202"/>
  <c r="U946" i="202"/>
  <c r="V946" i="202"/>
  <c r="W946" i="202"/>
  <c r="AA946" i="202"/>
  <c r="AB946" i="202"/>
  <c r="AC946" i="202"/>
  <c r="AD946" i="202"/>
  <c r="AE946" i="202"/>
  <c r="AF946" i="202"/>
  <c r="AG946" i="202"/>
  <c r="AH946" i="202"/>
  <c r="AI946" i="202"/>
  <c r="AJ946" i="202"/>
  <c r="AK946" i="202"/>
  <c r="AL946" i="202"/>
  <c r="AM946" i="202"/>
  <c r="AN946" i="202"/>
  <c r="AO946" i="202"/>
  <c r="AP946" i="202"/>
  <c r="AQ946" i="202"/>
  <c r="AR946" i="202"/>
  <c r="AS946" i="202"/>
  <c r="AT946" i="202"/>
  <c r="AU946" i="202"/>
  <c r="AV946" i="202"/>
  <c r="AW946" i="202"/>
  <c r="AX946" i="202"/>
  <c r="AY946" i="202"/>
  <c r="AZ946" i="202"/>
  <c r="BA946" i="202"/>
  <c r="BB946" i="202"/>
  <c r="BC946" i="202"/>
  <c r="BD946" i="202"/>
  <c r="BE946" i="202"/>
  <c r="BF946" i="202"/>
  <c r="BG946" i="202"/>
  <c r="BH946" i="202"/>
  <c r="BI946" i="202"/>
  <c r="BJ946" i="202"/>
  <c r="BK946" i="202"/>
  <c r="BL946" i="202"/>
  <c r="BM946" i="202"/>
  <c r="BN946" i="202"/>
  <c r="BO946" i="202"/>
  <c r="BP946" i="202"/>
  <c r="BQ946" i="202"/>
  <c r="BR946" i="202"/>
  <c r="BS946" i="202"/>
  <c r="A947" i="202"/>
  <c r="B947" i="202"/>
  <c r="C947" i="202"/>
  <c r="D947" i="202"/>
  <c r="E947" i="202"/>
  <c r="F947" i="202"/>
  <c r="G947" i="202"/>
  <c r="H947" i="202"/>
  <c r="I947" i="202"/>
  <c r="J947" i="202"/>
  <c r="K947" i="202"/>
  <c r="L947" i="202"/>
  <c r="M947" i="202"/>
  <c r="N947" i="202"/>
  <c r="O947" i="202"/>
  <c r="P947" i="202"/>
  <c r="Q947" i="202"/>
  <c r="R947" i="202"/>
  <c r="S947" i="202"/>
  <c r="T947" i="202"/>
  <c r="U947" i="202"/>
  <c r="V947" i="202"/>
  <c r="W947" i="202"/>
  <c r="AA947" i="202"/>
  <c r="AB947" i="202"/>
  <c r="AC947" i="202"/>
  <c r="AD947" i="202"/>
  <c r="AE947" i="202"/>
  <c r="AF947" i="202"/>
  <c r="AG947" i="202"/>
  <c r="AH947" i="202"/>
  <c r="AI947" i="202"/>
  <c r="AJ947" i="202"/>
  <c r="AK947" i="202"/>
  <c r="AL947" i="202"/>
  <c r="AM947" i="202"/>
  <c r="AN947" i="202"/>
  <c r="AO947" i="202"/>
  <c r="AP947" i="202"/>
  <c r="AQ947" i="202"/>
  <c r="AR947" i="202"/>
  <c r="AS947" i="202"/>
  <c r="AT947" i="202"/>
  <c r="AU947" i="202"/>
  <c r="AV947" i="202"/>
  <c r="AW947" i="202"/>
  <c r="AX947" i="202"/>
  <c r="AY947" i="202"/>
  <c r="AZ947" i="202"/>
  <c r="BA947" i="202"/>
  <c r="BB947" i="202"/>
  <c r="BC947" i="202"/>
  <c r="BD947" i="202"/>
  <c r="BE947" i="202"/>
  <c r="BF947" i="202"/>
  <c r="BG947" i="202"/>
  <c r="BH947" i="202"/>
  <c r="BI947" i="202"/>
  <c r="BJ947" i="202"/>
  <c r="BK947" i="202"/>
  <c r="BL947" i="202"/>
  <c r="BM947" i="202"/>
  <c r="BN947" i="202"/>
  <c r="BO947" i="202"/>
  <c r="BP947" i="202"/>
  <c r="BQ947" i="202"/>
  <c r="BR947" i="202"/>
  <c r="BS947" i="202"/>
  <c r="A948" i="202"/>
  <c r="B948" i="202"/>
  <c r="C948" i="202"/>
  <c r="D948" i="202"/>
  <c r="E948" i="202"/>
  <c r="F948" i="202"/>
  <c r="G948" i="202"/>
  <c r="H948" i="202"/>
  <c r="I948" i="202"/>
  <c r="J948" i="202"/>
  <c r="K948" i="202"/>
  <c r="L948" i="202"/>
  <c r="M948" i="202"/>
  <c r="N948" i="202"/>
  <c r="O948" i="202"/>
  <c r="P948" i="202"/>
  <c r="Q948" i="202"/>
  <c r="R948" i="202"/>
  <c r="S948" i="202"/>
  <c r="T948" i="202"/>
  <c r="U948" i="202"/>
  <c r="V948" i="202"/>
  <c r="W948" i="202"/>
  <c r="AA948" i="202"/>
  <c r="AB948" i="202"/>
  <c r="AC948" i="202"/>
  <c r="AD948" i="202"/>
  <c r="AE948" i="202"/>
  <c r="AF948" i="202"/>
  <c r="AG948" i="202"/>
  <c r="AH948" i="202"/>
  <c r="AI948" i="202"/>
  <c r="AJ948" i="202"/>
  <c r="AK948" i="202"/>
  <c r="AL948" i="202"/>
  <c r="AM948" i="202"/>
  <c r="AN948" i="202"/>
  <c r="AO948" i="202"/>
  <c r="AP948" i="202"/>
  <c r="AQ948" i="202"/>
  <c r="AR948" i="202"/>
  <c r="AS948" i="202"/>
  <c r="AT948" i="202"/>
  <c r="AU948" i="202"/>
  <c r="AV948" i="202"/>
  <c r="AW948" i="202"/>
  <c r="AX948" i="202"/>
  <c r="AY948" i="202"/>
  <c r="AZ948" i="202"/>
  <c r="BA948" i="202"/>
  <c r="BB948" i="202"/>
  <c r="BC948" i="202"/>
  <c r="BD948" i="202"/>
  <c r="BE948" i="202"/>
  <c r="BF948" i="202"/>
  <c r="BG948" i="202"/>
  <c r="BH948" i="202"/>
  <c r="BI948" i="202"/>
  <c r="BJ948" i="202"/>
  <c r="BK948" i="202"/>
  <c r="BL948" i="202"/>
  <c r="BM948" i="202"/>
  <c r="BN948" i="202"/>
  <c r="BO948" i="202"/>
  <c r="BP948" i="202"/>
  <c r="BQ948" i="202"/>
  <c r="BR948" i="202"/>
  <c r="BS948" i="202"/>
  <c r="A949" i="202"/>
  <c r="B949" i="202"/>
  <c r="C949" i="202"/>
  <c r="D949" i="202"/>
  <c r="E949" i="202"/>
  <c r="F949" i="202"/>
  <c r="G949" i="202"/>
  <c r="H949" i="202"/>
  <c r="I949" i="202"/>
  <c r="J949" i="202"/>
  <c r="K949" i="202"/>
  <c r="L949" i="202"/>
  <c r="M949" i="202"/>
  <c r="N949" i="202"/>
  <c r="O949" i="202"/>
  <c r="P949" i="202"/>
  <c r="Q949" i="202"/>
  <c r="R949" i="202"/>
  <c r="S949" i="202"/>
  <c r="T949" i="202"/>
  <c r="U949" i="202"/>
  <c r="V949" i="202"/>
  <c r="W949" i="202"/>
  <c r="AA949" i="202"/>
  <c r="AB949" i="202"/>
  <c r="AC949" i="202"/>
  <c r="AD949" i="202"/>
  <c r="AE949" i="202"/>
  <c r="AF949" i="202"/>
  <c r="AG949" i="202"/>
  <c r="AH949" i="202"/>
  <c r="AI949" i="202"/>
  <c r="AJ949" i="202"/>
  <c r="AK949" i="202"/>
  <c r="AL949" i="202"/>
  <c r="AM949" i="202"/>
  <c r="AN949" i="202"/>
  <c r="AO949" i="202"/>
  <c r="AP949" i="202"/>
  <c r="AQ949" i="202"/>
  <c r="AR949" i="202"/>
  <c r="AS949" i="202"/>
  <c r="AT949" i="202"/>
  <c r="AU949" i="202"/>
  <c r="AV949" i="202"/>
  <c r="AW949" i="202"/>
  <c r="AX949" i="202"/>
  <c r="AY949" i="202"/>
  <c r="AZ949" i="202"/>
  <c r="BA949" i="202"/>
  <c r="BB949" i="202"/>
  <c r="BC949" i="202"/>
  <c r="BD949" i="202"/>
  <c r="BE949" i="202"/>
  <c r="BF949" i="202"/>
  <c r="BG949" i="202"/>
  <c r="BH949" i="202"/>
  <c r="BI949" i="202"/>
  <c r="BJ949" i="202"/>
  <c r="BK949" i="202"/>
  <c r="BL949" i="202"/>
  <c r="BM949" i="202"/>
  <c r="BN949" i="202"/>
  <c r="BO949" i="202"/>
  <c r="BP949" i="202"/>
  <c r="BQ949" i="202"/>
  <c r="BR949" i="202"/>
  <c r="BS949" i="202"/>
  <c r="A950" i="202"/>
  <c r="B950" i="202"/>
  <c r="C950" i="202"/>
  <c r="D950" i="202"/>
  <c r="E950" i="202"/>
  <c r="F950" i="202"/>
  <c r="G950" i="202"/>
  <c r="H950" i="202"/>
  <c r="I950" i="202"/>
  <c r="J950" i="202"/>
  <c r="K950" i="202"/>
  <c r="L950" i="202"/>
  <c r="M950" i="202"/>
  <c r="N950" i="202"/>
  <c r="O950" i="202"/>
  <c r="P950" i="202"/>
  <c r="Q950" i="202"/>
  <c r="R950" i="202"/>
  <c r="S950" i="202"/>
  <c r="T950" i="202"/>
  <c r="U950" i="202"/>
  <c r="V950" i="202"/>
  <c r="W950" i="202"/>
  <c r="AA950" i="202"/>
  <c r="AB950" i="202"/>
  <c r="AC950" i="202"/>
  <c r="AD950" i="202"/>
  <c r="AE950" i="202"/>
  <c r="AF950" i="202"/>
  <c r="AG950" i="202"/>
  <c r="AH950" i="202"/>
  <c r="AI950" i="202"/>
  <c r="AJ950" i="202"/>
  <c r="AK950" i="202"/>
  <c r="AL950" i="202"/>
  <c r="AM950" i="202"/>
  <c r="AN950" i="202"/>
  <c r="AO950" i="202"/>
  <c r="AP950" i="202"/>
  <c r="AQ950" i="202"/>
  <c r="AR950" i="202"/>
  <c r="AS950" i="202"/>
  <c r="AT950" i="202"/>
  <c r="AU950" i="202"/>
  <c r="AV950" i="202"/>
  <c r="AW950" i="202"/>
  <c r="AX950" i="202"/>
  <c r="AY950" i="202"/>
  <c r="AZ950" i="202"/>
  <c r="BA950" i="202"/>
  <c r="BB950" i="202"/>
  <c r="BC950" i="202"/>
  <c r="BD950" i="202"/>
  <c r="BE950" i="202"/>
  <c r="BF950" i="202"/>
  <c r="BG950" i="202"/>
  <c r="BH950" i="202"/>
  <c r="BI950" i="202"/>
  <c r="BJ950" i="202"/>
  <c r="BK950" i="202"/>
  <c r="BL950" i="202"/>
  <c r="BM950" i="202"/>
  <c r="BN950" i="202"/>
  <c r="BO950" i="202"/>
  <c r="BP950" i="202"/>
  <c r="BQ950" i="202"/>
  <c r="BR950" i="202"/>
  <c r="BS950" i="202"/>
  <c r="A951" i="202"/>
  <c r="B951" i="202"/>
  <c r="C951" i="202"/>
  <c r="D951" i="202"/>
  <c r="E951" i="202"/>
  <c r="F951" i="202"/>
  <c r="G951" i="202"/>
  <c r="H951" i="202"/>
  <c r="I951" i="202"/>
  <c r="J951" i="202"/>
  <c r="K951" i="202"/>
  <c r="L951" i="202"/>
  <c r="M951" i="202"/>
  <c r="N951" i="202"/>
  <c r="O951" i="202"/>
  <c r="P951" i="202"/>
  <c r="Q951" i="202"/>
  <c r="R951" i="202"/>
  <c r="S951" i="202"/>
  <c r="T951" i="202"/>
  <c r="U951" i="202"/>
  <c r="V951" i="202"/>
  <c r="W951" i="202"/>
  <c r="AA951" i="202"/>
  <c r="AB951" i="202"/>
  <c r="AC951" i="202"/>
  <c r="AD951" i="202"/>
  <c r="AE951" i="202"/>
  <c r="AF951" i="202"/>
  <c r="AG951" i="202"/>
  <c r="AH951" i="202"/>
  <c r="AI951" i="202"/>
  <c r="AJ951" i="202"/>
  <c r="AK951" i="202"/>
  <c r="AL951" i="202"/>
  <c r="AM951" i="202"/>
  <c r="AN951" i="202"/>
  <c r="AO951" i="202"/>
  <c r="AP951" i="202"/>
  <c r="AQ951" i="202"/>
  <c r="AR951" i="202"/>
  <c r="AS951" i="202"/>
  <c r="AT951" i="202"/>
  <c r="AU951" i="202"/>
  <c r="AV951" i="202"/>
  <c r="AW951" i="202"/>
  <c r="AX951" i="202"/>
  <c r="AY951" i="202"/>
  <c r="AZ951" i="202"/>
  <c r="BA951" i="202"/>
  <c r="BB951" i="202"/>
  <c r="BC951" i="202"/>
  <c r="BD951" i="202"/>
  <c r="BE951" i="202"/>
  <c r="BF951" i="202"/>
  <c r="BG951" i="202"/>
  <c r="BH951" i="202"/>
  <c r="BI951" i="202"/>
  <c r="BJ951" i="202"/>
  <c r="BK951" i="202"/>
  <c r="BL951" i="202"/>
  <c r="BM951" i="202"/>
  <c r="BN951" i="202"/>
  <c r="BO951" i="202"/>
  <c r="BP951" i="202"/>
  <c r="BQ951" i="202"/>
  <c r="BR951" i="202"/>
  <c r="BS951" i="202"/>
  <c r="A952" i="202"/>
  <c r="B952" i="202"/>
  <c r="C952" i="202"/>
  <c r="D952" i="202"/>
  <c r="E952" i="202"/>
  <c r="F952" i="202"/>
  <c r="G952" i="202"/>
  <c r="H952" i="202"/>
  <c r="I952" i="202"/>
  <c r="J952" i="202"/>
  <c r="K952" i="202"/>
  <c r="L952" i="202"/>
  <c r="M952" i="202"/>
  <c r="N952" i="202"/>
  <c r="O952" i="202"/>
  <c r="P952" i="202"/>
  <c r="Q952" i="202"/>
  <c r="R952" i="202"/>
  <c r="S952" i="202"/>
  <c r="T952" i="202"/>
  <c r="U952" i="202"/>
  <c r="V952" i="202"/>
  <c r="W952" i="202"/>
  <c r="AA952" i="202"/>
  <c r="AB952" i="202"/>
  <c r="AC952" i="202"/>
  <c r="AD952" i="202"/>
  <c r="AE952" i="202"/>
  <c r="AF952" i="202"/>
  <c r="AG952" i="202"/>
  <c r="AH952" i="202"/>
  <c r="AI952" i="202"/>
  <c r="AJ952" i="202"/>
  <c r="AK952" i="202"/>
  <c r="AL952" i="202"/>
  <c r="AM952" i="202"/>
  <c r="AN952" i="202"/>
  <c r="AO952" i="202"/>
  <c r="AP952" i="202"/>
  <c r="AQ952" i="202"/>
  <c r="AR952" i="202"/>
  <c r="AS952" i="202"/>
  <c r="AT952" i="202"/>
  <c r="AU952" i="202"/>
  <c r="AV952" i="202"/>
  <c r="AW952" i="202"/>
  <c r="AX952" i="202"/>
  <c r="AY952" i="202"/>
  <c r="AZ952" i="202"/>
  <c r="BA952" i="202"/>
  <c r="BB952" i="202"/>
  <c r="BC952" i="202"/>
  <c r="BD952" i="202"/>
  <c r="BE952" i="202"/>
  <c r="BF952" i="202"/>
  <c r="BG952" i="202"/>
  <c r="BH952" i="202"/>
  <c r="BI952" i="202"/>
  <c r="BJ952" i="202"/>
  <c r="BK952" i="202"/>
  <c r="BL952" i="202"/>
  <c r="BM952" i="202"/>
  <c r="BN952" i="202"/>
  <c r="BO952" i="202"/>
  <c r="BP952" i="202"/>
  <c r="BQ952" i="202"/>
  <c r="BR952" i="202"/>
  <c r="BS952" i="202"/>
  <c r="A953" i="202"/>
  <c r="B953" i="202"/>
  <c r="C953" i="202"/>
  <c r="D953" i="202"/>
  <c r="E953" i="202"/>
  <c r="F953" i="202"/>
  <c r="G953" i="202"/>
  <c r="H953" i="202"/>
  <c r="I953" i="202"/>
  <c r="J953" i="202"/>
  <c r="K953" i="202"/>
  <c r="L953" i="202"/>
  <c r="M953" i="202"/>
  <c r="N953" i="202"/>
  <c r="O953" i="202"/>
  <c r="P953" i="202"/>
  <c r="Q953" i="202"/>
  <c r="R953" i="202"/>
  <c r="S953" i="202"/>
  <c r="T953" i="202"/>
  <c r="U953" i="202"/>
  <c r="V953" i="202"/>
  <c r="W953" i="202"/>
  <c r="AA953" i="202"/>
  <c r="AB953" i="202"/>
  <c r="AC953" i="202"/>
  <c r="AD953" i="202"/>
  <c r="AE953" i="202"/>
  <c r="AF953" i="202"/>
  <c r="AG953" i="202"/>
  <c r="AH953" i="202"/>
  <c r="AI953" i="202"/>
  <c r="AJ953" i="202"/>
  <c r="AK953" i="202"/>
  <c r="AL953" i="202"/>
  <c r="AM953" i="202"/>
  <c r="AN953" i="202"/>
  <c r="AO953" i="202"/>
  <c r="AP953" i="202"/>
  <c r="AQ953" i="202"/>
  <c r="AR953" i="202"/>
  <c r="AS953" i="202"/>
  <c r="AT953" i="202"/>
  <c r="AU953" i="202"/>
  <c r="AV953" i="202"/>
  <c r="AW953" i="202"/>
  <c r="AX953" i="202"/>
  <c r="AY953" i="202"/>
  <c r="AZ953" i="202"/>
  <c r="BA953" i="202"/>
  <c r="BB953" i="202"/>
  <c r="BC953" i="202"/>
  <c r="BD953" i="202"/>
  <c r="BE953" i="202"/>
  <c r="BF953" i="202"/>
  <c r="BG953" i="202"/>
  <c r="BH953" i="202"/>
  <c r="BI953" i="202"/>
  <c r="BJ953" i="202"/>
  <c r="BK953" i="202"/>
  <c r="BL953" i="202"/>
  <c r="BM953" i="202"/>
  <c r="BN953" i="202"/>
  <c r="BO953" i="202"/>
  <c r="BP953" i="202"/>
  <c r="BQ953" i="202"/>
  <c r="BR953" i="202"/>
  <c r="BS953" i="202"/>
  <c r="A954" i="202"/>
  <c r="B954" i="202"/>
  <c r="C954" i="202"/>
  <c r="D954" i="202"/>
  <c r="E954" i="202"/>
  <c r="F954" i="202"/>
  <c r="G954" i="202"/>
  <c r="H954" i="202"/>
  <c r="I954" i="202"/>
  <c r="J954" i="202"/>
  <c r="K954" i="202"/>
  <c r="L954" i="202"/>
  <c r="M954" i="202"/>
  <c r="N954" i="202"/>
  <c r="O954" i="202"/>
  <c r="P954" i="202"/>
  <c r="Q954" i="202"/>
  <c r="R954" i="202"/>
  <c r="S954" i="202"/>
  <c r="T954" i="202"/>
  <c r="U954" i="202"/>
  <c r="V954" i="202"/>
  <c r="W954" i="202"/>
  <c r="AA954" i="202"/>
  <c r="AB954" i="202"/>
  <c r="AC954" i="202"/>
  <c r="AD954" i="202"/>
  <c r="AE954" i="202"/>
  <c r="AF954" i="202"/>
  <c r="AG954" i="202"/>
  <c r="AH954" i="202"/>
  <c r="AI954" i="202"/>
  <c r="AJ954" i="202"/>
  <c r="AK954" i="202"/>
  <c r="AL954" i="202"/>
  <c r="AM954" i="202"/>
  <c r="AN954" i="202"/>
  <c r="AO954" i="202"/>
  <c r="AP954" i="202"/>
  <c r="AQ954" i="202"/>
  <c r="AR954" i="202"/>
  <c r="AS954" i="202"/>
  <c r="AT954" i="202"/>
  <c r="AU954" i="202"/>
  <c r="AV954" i="202"/>
  <c r="AW954" i="202"/>
  <c r="AX954" i="202"/>
  <c r="AY954" i="202"/>
  <c r="AZ954" i="202"/>
  <c r="BA954" i="202"/>
  <c r="BB954" i="202"/>
  <c r="BC954" i="202"/>
  <c r="BD954" i="202"/>
  <c r="BE954" i="202"/>
  <c r="BF954" i="202"/>
  <c r="BG954" i="202"/>
  <c r="BH954" i="202"/>
  <c r="BI954" i="202"/>
  <c r="BJ954" i="202"/>
  <c r="BK954" i="202"/>
  <c r="BL954" i="202"/>
  <c r="BM954" i="202"/>
  <c r="BN954" i="202"/>
  <c r="BO954" i="202"/>
  <c r="BP954" i="202"/>
  <c r="BQ954" i="202"/>
  <c r="BR954" i="202"/>
  <c r="BS954" i="202"/>
  <c r="A955" i="202"/>
  <c r="B955" i="202"/>
  <c r="C955" i="202"/>
  <c r="D955" i="202"/>
  <c r="E955" i="202"/>
  <c r="F955" i="202"/>
  <c r="G955" i="202"/>
  <c r="H955" i="202"/>
  <c r="I955" i="202"/>
  <c r="J955" i="202"/>
  <c r="K955" i="202"/>
  <c r="L955" i="202"/>
  <c r="M955" i="202"/>
  <c r="N955" i="202"/>
  <c r="O955" i="202"/>
  <c r="P955" i="202"/>
  <c r="Q955" i="202"/>
  <c r="R955" i="202"/>
  <c r="S955" i="202"/>
  <c r="T955" i="202"/>
  <c r="U955" i="202"/>
  <c r="V955" i="202"/>
  <c r="W955" i="202"/>
  <c r="AA955" i="202"/>
  <c r="AB955" i="202"/>
  <c r="AC955" i="202"/>
  <c r="AD955" i="202"/>
  <c r="AE955" i="202"/>
  <c r="AF955" i="202"/>
  <c r="AG955" i="202"/>
  <c r="AH955" i="202"/>
  <c r="AI955" i="202"/>
  <c r="AJ955" i="202"/>
  <c r="AK955" i="202"/>
  <c r="AL955" i="202"/>
  <c r="AM955" i="202"/>
  <c r="AN955" i="202"/>
  <c r="AO955" i="202"/>
  <c r="AP955" i="202"/>
  <c r="AQ955" i="202"/>
  <c r="AR955" i="202"/>
  <c r="AS955" i="202"/>
  <c r="AT955" i="202"/>
  <c r="AU955" i="202"/>
  <c r="AV955" i="202"/>
  <c r="AW955" i="202"/>
  <c r="AX955" i="202"/>
  <c r="AY955" i="202"/>
  <c r="AZ955" i="202"/>
  <c r="BA955" i="202"/>
  <c r="BB955" i="202"/>
  <c r="BC955" i="202"/>
  <c r="BD955" i="202"/>
  <c r="BE955" i="202"/>
  <c r="BF955" i="202"/>
  <c r="BG955" i="202"/>
  <c r="BH955" i="202"/>
  <c r="BI955" i="202"/>
  <c r="BJ955" i="202"/>
  <c r="BK955" i="202"/>
  <c r="BL955" i="202"/>
  <c r="BM955" i="202"/>
  <c r="BN955" i="202"/>
  <c r="BO955" i="202"/>
  <c r="BP955" i="202"/>
  <c r="BQ955" i="202"/>
  <c r="BR955" i="202"/>
  <c r="BS955" i="202"/>
  <c r="A956" i="202"/>
  <c r="B956" i="202"/>
  <c r="C956" i="202"/>
  <c r="D956" i="202"/>
  <c r="E956" i="202"/>
  <c r="F956" i="202"/>
  <c r="G956" i="202"/>
  <c r="H956" i="202"/>
  <c r="I956" i="202"/>
  <c r="J956" i="202"/>
  <c r="K956" i="202"/>
  <c r="L956" i="202"/>
  <c r="M956" i="202"/>
  <c r="N956" i="202"/>
  <c r="O956" i="202"/>
  <c r="P956" i="202"/>
  <c r="Q956" i="202"/>
  <c r="R956" i="202"/>
  <c r="S956" i="202"/>
  <c r="T956" i="202"/>
  <c r="U956" i="202"/>
  <c r="V956" i="202"/>
  <c r="W956" i="202"/>
  <c r="AA956" i="202"/>
  <c r="AB956" i="202"/>
  <c r="AC956" i="202"/>
  <c r="AD956" i="202"/>
  <c r="AE956" i="202"/>
  <c r="AF956" i="202"/>
  <c r="AG956" i="202"/>
  <c r="AH956" i="202"/>
  <c r="AI956" i="202"/>
  <c r="AJ956" i="202"/>
  <c r="AK956" i="202"/>
  <c r="AL956" i="202"/>
  <c r="AM956" i="202"/>
  <c r="AN956" i="202"/>
  <c r="AO956" i="202"/>
  <c r="AP956" i="202"/>
  <c r="AQ956" i="202"/>
  <c r="AR956" i="202"/>
  <c r="AS956" i="202"/>
  <c r="AT956" i="202"/>
  <c r="AU956" i="202"/>
  <c r="AV956" i="202"/>
  <c r="AW956" i="202"/>
  <c r="AX956" i="202"/>
  <c r="AY956" i="202"/>
  <c r="AZ956" i="202"/>
  <c r="BA956" i="202"/>
  <c r="BB956" i="202"/>
  <c r="BC956" i="202"/>
  <c r="BD956" i="202"/>
  <c r="BE956" i="202"/>
  <c r="BF956" i="202"/>
  <c r="BG956" i="202"/>
  <c r="BH956" i="202"/>
  <c r="BI956" i="202"/>
  <c r="BJ956" i="202"/>
  <c r="BK956" i="202"/>
  <c r="BL956" i="202"/>
  <c r="BM956" i="202"/>
  <c r="BN956" i="202"/>
  <c r="BO956" i="202"/>
  <c r="BP956" i="202"/>
  <c r="BQ956" i="202"/>
  <c r="BR956" i="202"/>
  <c r="BS956" i="202"/>
  <c r="A957" i="202"/>
  <c r="B957" i="202"/>
  <c r="C957" i="202"/>
  <c r="D957" i="202"/>
  <c r="E957" i="202"/>
  <c r="F957" i="202"/>
  <c r="G957" i="202"/>
  <c r="H957" i="202"/>
  <c r="I957" i="202"/>
  <c r="J957" i="202"/>
  <c r="K957" i="202"/>
  <c r="L957" i="202"/>
  <c r="M957" i="202"/>
  <c r="N957" i="202"/>
  <c r="O957" i="202"/>
  <c r="P957" i="202"/>
  <c r="Q957" i="202"/>
  <c r="R957" i="202"/>
  <c r="S957" i="202"/>
  <c r="T957" i="202"/>
  <c r="U957" i="202"/>
  <c r="V957" i="202"/>
  <c r="W957" i="202"/>
  <c r="AA957" i="202"/>
  <c r="AB957" i="202"/>
  <c r="AC957" i="202"/>
  <c r="AD957" i="202"/>
  <c r="AE957" i="202"/>
  <c r="AF957" i="202"/>
  <c r="AG957" i="202"/>
  <c r="AH957" i="202"/>
  <c r="AI957" i="202"/>
  <c r="AJ957" i="202"/>
  <c r="AK957" i="202"/>
  <c r="AL957" i="202"/>
  <c r="AM957" i="202"/>
  <c r="AN957" i="202"/>
  <c r="AO957" i="202"/>
  <c r="AP957" i="202"/>
  <c r="AQ957" i="202"/>
  <c r="AR957" i="202"/>
  <c r="AS957" i="202"/>
  <c r="AT957" i="202"/>
  <c r="AU957" i="202"/>
  <c r="AV957" i="202"/>
  <c r="AW957" i="202"/>
  <c r="AX957" i="202"/>
  <c r="AY957" i="202"/>
  <c r="AZ957" i="202"/>
  <c r="BA957" i="202"/>
  <c r="BB957" i="202"/>
  <c r="BC957" i="202"/>
  <c r="BD957" i="202"/>
  <c r="BE957" i="202"/>
  <c r="BF957" i="202"/>
  <c r="BG957" i="202"/>
  <c r="BH957" i="202"/>
  <c r="BI957" i="202"/>
  <c r="BJ957" i="202"/>
  <c r="BK957" i="202"/>
  <c r="BL957" i="202"/>
  <c r="BM957" i="202"/>
  <c r="BN957" i="202"/>
  <c r="BO957" i="202"/>
  <c r="BP957" i="202"/>
  <c r="BQ957" i="202"/>
  <c r="BR957" i="202"/>
  <c r="BS957" i="202"/>
  <c r="A958" i="202"/>
  <c r="B958" i="202"/>
  <c r="C958" i="202"/>
  <c r="D958" i="202"/>
  <c r="E958" i="202"/>
  <c r="F958" i="202"/>
  <c r="G958" i="202"/>
  <c r="H958" i="202"/>
  <c r="I958" i="202"/>
  <c r="J958" i="202"/>
  <c r="K958" i="202"/>
  <c r="L958" i="202"/>
  <c r="M958" i="202"/>
  <c r="N958" i="202"/>
  <c r="O958" i="202"/>
  <c r="P958" i="202"/>
  <c r="Q958" i="202"/>
  <c r="R958" i="202"/>
  <c r="S958" i="202"/>
  <c r="T958" i="202"/>
  <c r="U958" i="202"/>
  <c r="V958" i="202"/>
  <c r="W958" i="202"/>
  <c r="AA958" i="202"/>
  <c r="AB958" i="202"/>
  <c r="AC958" i="202"/>
  <c r="AD958" i="202"/>
  <c r="AE958" i="202"/>
  <c r="AF958" i="202"/>
  <c r="AG958" i="202"/>
  <c r="AH958" i="202"/>
  <c r="AI958" i="202"/>
  <c r="AJ958" i="202"/>
  <c r="AK958" i="202"/>
  <c r="AL958" i="202"/>
  <c r="AM958" i="202"/>
  <c r="AN958" i="202"/>
  <c r="AO958" i="202"/>
  <c r="AP958" i="202"/>
  <c r="AQ958" i="202"/>
  <c r="AR958" i="202"/>
  <c r="AS958" i="202"/>
  <c r="AT958" i="202"/>
  <c r="AU958" i="202"/>
  <c r="AV958" i="202"/>
  <c r="AW958" i="202"/>
  <c r="AX958" i="202"/>
  <c r="AY958" i="202"/>
  <c r="AZ958" i="202"/>
  <c r="BA958" i="202"/>
  <c r="BB958" i="202"/>
  <c r="BC958" i="202"/>
  <c r="BD958" i="202"/>
  <c r="BE958" i="202"/>
  <c r="BF958" i="202"/>
  <c r="BG958" i="202"/>
  <c r="BH958" i="202"/>
  <c r="BI958" i="202"/>
  <c r="BJ958" i="202"/>
  <c r="BK958" i="202"/>
  <c r="BL958" i="202"/>
  <c r="BM958" i="202"/>
  <c r="BN958" i="202"/>
  <c r="BO958" i="202"/>
  <c r="BP958" i="202"/>
  <c r="BQ958" i="202"/>
  <c r="BR958" i="202"/>
  <c r="BS958" i="202"/>
  <c r="A959" i="202"/>
  <c r="B959" i="202"/>
  <c r="C959" i="202"/>
  <c r="D959" i="202"/>
  <c r="E959" i="202"/>
  <c r="F959" i="202"/>
  <c r="G959" i="202"/>
  <c r="H959" i="202"/>
  <c r="I959" i="202"/>
  <c r="J959" i="202"/>
  <c r="K959" i="202"/>
  <c r="L959" i="202"/>
  <c r="M959" i="202"/>
  <c r="N959" i="202"/>
  <c r="O959" i="202"/>
  <c r="P959" i="202"/>
  <c r="Q959" i="202"/>
  <c r="R959" i="202"/>
  <c r="S959" i="202"/>
  <c r="T959" i="202"/>
  <c r="U959" i="202"/>
  <c r="V959" i="202"/>
  <c r="W959" i="202"/>
  <c r="AA959" i="202"/>
  <c r="AB959" i="202"/>
  <c r="AC959" i="202"/>
  <c r="AD959" i="202"/>
  <c r="AE959" i="202"/>
  <c r="AF959" i="202"/>
  <c r="AG959" i="202"/>
  <c r="AH959" i="202"/>
  <c r="AI959" i="202"/>
  <c r="AJ959" i="202"/>
  <c r="AK959" i="202"/>
  <c r="AL959" i="202"/>
  <c r="AM959" i="202"/>
  <c r="AN959" i="202"/>
  <c r="AO959" i="202"/>
  <c r="AP959" i="202"/>
  <c r="AQ959" i="202"/>
  <c r="AR959" i="202"/>
  <c r="AS959" i="202"/>
  <c r="AT959" i="202"/>
  <c r="AU959" i="202"/>
  <c r="AV959" i="202"/>
  <c r="AW959" i="202"/>
  <c r="AX959" i="202"/>
  <c r="AY959" i="202"/>
  <c r="AZ959" i="202"/>
  <c r="BA959" i="202"/>
  <c r="BB959" i="202"/>
  <c r="BC959" i="202"/>
  <c r="BD959" i="202"/>
  <c r="BE959" i="202"/>
  <c r="BF959" i="202"/>
  <c r="BG959" i="202"/>
  <c r="BH959" i="202"/>
  <c r="BI959" i="202"/>
  <c r="BJ959" i="202"/>
  <c r="BK959" i="202"/>
  <c r="BL959" i="202"/>
  <c r="BM959" i="202"/>
  <c r="BN959" i="202"/>
  <c r="BO959" i="202"/>
  <c r="BP959" i="202"/>
  <c r="BQ959" i="202"/>
  <c r="BR959" i="202"/>
  <c r="BS959" i="202"/>
  <c r="A960" i="202"/>
  <c r="B960" i="202"/>
  <c r="C960" i="202"/>
  <c r="D960" i="202"/>
  <c r="E960" i="202"/>
  <c r="F960" i="202"/>
  <c r="G960" i="202"/>
  <c r="H960" i="202"/>
  <c r="I960" i="202"/>
  <c r="J960" i="202"/>
  <c r="K960" i="202"/>
  <c r="L960" i="202"/>
  <c r="M960" i="202"/>
  <c r="N960" i="202"/>
  <c r="O960" i="202"/>
  <c r="P960" i="202"/>
  <c r="Q960" i="202"/>
  <c r="R960" i="202"/>
  <c r="S960" i="202"/>
  <c r="T960" i="202"/>
  <c r="U960" i="202"/>
  <c r="V960" i="202"/>
  <c r="W960" i="202"/>
  <c r="AA960" i="202"/>
  <c r="AB960" i="202"/>
  <c r="AC960" i="202"/>
  <c r="AD960" i="202"/>
  <c r="AE960" i="202"/>
  <c r="AF960" i="202"/>
  <c r="AG960" i="202"/>
  <c r="AH960" i="202"/>
  <c r="AI960" i="202"/>
  <c r="AJ960" i="202"/>
  <c r="AK960" i="202"/>
  <c r="AL960" i="202"/>
  <c r="AM960" i="202"/>
  <c r="AN960" i="202"/>
  <c r="AO960" i="202"/>
  <c r="AP960" i="202"/>
  <c r="AQ960" i="202"/>
  <c r="AR960" i="202"/>
  <c r="AS960" i="202"/>
  <c r="AT960" i="202"/>
  <c r="AU960" i="202"/>
  <c r="AV960" i="202"/>
  <c r="AW960" i="202"/>
  <c r="AX960" i="202"/>
  <c r="AY960" i="202"/>
  <c r="AZ960" i="202"/>
  <c r="BA960" i="202"/>
  <c r="BB960" i="202"/>
  <c r="BC960" i="202"/>
  <c r="BD960" i="202"/>
  <c r="BE960" i="202"/>
  <c r="BF960" i="202"/>
  <c r="BG960" i="202"/>
  <c r="BH960" i="202"/>
  <c r="BI960" i="202"/>
  <c r="BJ960" i="202"/>
  <c r="BK960" i="202"/>
  <c r="BL960" i="202"/>
  <c r="BM960" i="202"/>
  <c r="BN960" i="202"/>
  <c r="BO960" i="202"/>
  <c r="BP960" i="202"/>
  <c r="BQ960" i="202"/>
  <c r="BR960" i="202"/>
  <c r="BS960" i="202"/>
  <c r="A961" i="202"/>
  <c r="B961" i="202"/>
  <c r="C961" i="202"/>
  <c r="D961" i="202"/>
  <c r="E961" i="202"/>
  <c r="F961" i="202"/>
  <c r="G961" i="202"/>
  <c r="H961" i="202"/>
  <c r="I961" i="202"/>
  <c r="J961" i="202"/>
  <c r="K961" i="202"/>
  <c r="L961" i="202"/>
  <c r="M961" i="202"/>
  <c r="N961" i="202"/>
  <c r="O961" i="202"/>
  <c r="P961" i="202"/>
  <c r="Q961" i="202"/>
  <c r="R961" i="202"/>
  <c r="S961" i="202"/>
  <c r="T961" i="202"/>
  <c r="U961" i="202"/>
  <c r="V961" i="202"/>
  <c r="W961" i="202"/>
  <c r="AA961" i="202"/>
  <c r="AB961" i="202"/>
  <c r="AC961" i="202"/>
  <c r="AD961" i="202"/>
  <c r="AE961" i="202"/>
  <c r="AF961" i="202"/>
  <c r="AG961" i="202"/>
  <c r="AH961" i="202"/>
  <c r="AI961" i="202"/>
  <c r="AJ961" i="202"/>
  <c r="AK961" i="202"/>
  <c r="AL961" i="202"/>
  <c r="AM961" i="202"/>
  <c r="AN961" i="202"/>
  <c r="AO961" i="202"/>
  <c r="AP961" i="202"/>
  <c r="AQ961" i="202"/>
  <c r="AR961" i="202"/>
  <c r="AS961" i="202"/>
  <c r="AT961" i="202"/>
  <c r="AU961" i="202"/>
  <c r="AV961" i="202"/>
  <c r="AW961" i="202"/>
  <c r="AX961" i="202"/>
  <c r="AY961" i="202"/>
  <c r="AZ961" i="202"/>
  <c r="BA961" i="202"/>
  <c r="BB961" i="202"/>
  <c r="BC961" i="202"/>
  <c r="BD961" i="202"/>
  <c r="BE961" i="202"/>
  <c r="BF961" i="202"/>
  <c r="BG961" i="202"/>
  <c r="BH961" i="202"/>
  <c r="BI961" i="202"/>
  <c r="BJ961" i="202"/>
  <c r="BK961" i="202"/>
  <c r="BL961" i="202"/>
  <c r="BM961" i="202"/>
  <c r="BN961" i="202"/>
  <c r="BO961" i="202"/>
  <c r="BP961" i="202"/>
  <c r="BQ961" i="202"/>
  <c r="BR961" i="202"/>
  <c r="BS961" i="202"/>
  <c r="A962" i="202"/>
  <c r="B962" i="202"/>
  <c r="C962" i="202"/>
  <c r="D962" i="202"/>
  <c r="E962" i="202"/>
  <c r="F962" i="202"/>
  <c r="G962" i="202"/>
  <c r="H962" i="202"/>
  <c r="I962" i="202"/>
  <c r="J962" i="202"/>
  <c r="K962" i="202"/>
  <c r="L962" i="202"/>
  <c r="M962" i="202"/>
  <c r="N962" i="202"/>
  <c r="O962" i="202"/>
  <c r="P962" i="202"/>
  <c r="Q962" i="202"/>
  <c r="R962" i="202"/>
  <c r="S962" i="202"/>
  <c r="T962" i="202"/>
  <c r="U962" i="202"/>
  <c r="V962" i="202"/>
  <c r="W962" i="202"/>
  <c r="AA962" i="202"/>
  <c r="AB962" i="202"/>
  <c r="AC962" i="202"/>
  <c r="AD962" i="202"/>
  <c r="AE962" i="202"/>
  <c r="AF962" i="202"/>
  <c r="AG962" i="202"/>
  <c r="AH962" i="202"/>
  <c r="AI962" i="202"/>
  <c r="AJ962" i="202"/>
  <c r="AK962" i="202"/>
  <c r="AL962" i="202"/>
  <c r="AM962" i="202"/>
  <c r="AN962" i="202"/>
  <c r="AO962" i="202"/>
  <c r="AP962" i="202"/>
  <c r="AQ962" i="202"/>
  <c r="AR962" i="202"/>
  <c r="AS962" i="202"/>
  <c r="AT962" i="202"/>
  <c r="AU962" i="202"/>
  <c r="AV962" i="202"/>
  <c r="AW962" i="202"/>
  <c r="AX962" i="202"/>
  <c r="AY962" i="202"/>
  <c r="AZ962" i="202"/>
  <c r="BA962" i="202"/>
  <c r="BB962" i="202"/>
  <c r="BC962" i="202"/>
  <c r="BD962" i="202"/>
  <c r="BE962" i="202"/>
  <c r="BF962" i="202"/>
  <c r="BG962" i="202"/>
  <c r="BH962" i="202"/>
  <c r="BI962" i="202"/>
  <c r="BJ962" i="202"/>
  <c r="BK962" i="202"/>
  <c r="BL962" i="202"/>
  <c r="BM962" i="202"/>
  <c r="BN962" i="202"/>
  <c r="BO962" i="202"/>
  <c r="BP962" i="202"/>
  <c r="BQ962" i="202"/>
  <c r="BR962" i="202"/>
  <c r="BS962" i="202"/>
  <c r="A963" i="202"/>
  <c r="B963" i="202"/>
  <c r="C963" i="202"/>
  <c r="D963" i="202"/>
  <c r="E963" i="202"/>
  <c r="F963" i="202"/>
  <c r="G963" i="202"/>
  <c r="H963" i="202"/>
  <c r="I963" i="202"/>
  <c r="J963" i="202"/>
  <c r="K963" i="202"/>
  <c r="L963" i="202"/>
  <c r="M963" i="202"/>
  <c r="N963" i="202"/>
  <c r="O963" i="202"/>
  <c r="P963" i="202"/>
  <c r="Q963" i="202"/>
  <c r="R963" i="202"/>
  <c r="S963" i="202"/>
  <c r="T963" i="202"/>
  <c r="U963" i="202"/>
  <c r="V963" i="202"/>
  <c r="W963" i="202"/>
  <c r="AA963" i="202"/>
  <c r="AB963" i="202"/>
  <c r="AC963" i="202"/>
  <c r="AD963" i="202"/>
  <c r="AE963" i="202"/>
  <c r="AF963" i="202"/>
  <c r="AG963" i="202"/>
  <c r="AH963" i="202"/>
  <c r="AI963" i="202"/>
  <c r="AJ963" i="202"/>
  <c r="AK963" i="202"/>
  <c r="AL963" i="202"/>
  <c r="AM963" i="202"/>
  <c r="AN963" i="202"/>
  <c r="AO963" i="202"/>
  <c r="AP963" i="202"/>
  <c r="AQ963" i="202"/>
  <c r="AR963" i="202"/>
  <c r="AS963" i="202"/>
  <c r="AT963" i="202"/>
  <c r="AU963" i="202"/>
  <c r="AV963" i="202"/>
  <c r="AW963" i="202"/>
  <c r="AX963" i="202"/>
  <c r="AY963" i="202"/>
  <c r="AZ963" i="202"/>
  <c r="BA963" i="202"/>
  <c r="BB963" i="202"/>
  <c r="BC963" i="202"/>
  <c r="BD963" i="202"/>
  <c r="BE963" i="202"/>
  <c r="BF963" i="202"/>
  <c r="BG963" i="202"/>
  <c r="BH963" i="202"/>
  <c r="BI963" i="202"/>
  <c r="BJ963" i="202"/>
  <c r="BK963" i="202"/>
  <c r="BL963" i="202"/>
  <c r="BM963" i="202"/>
  <c r="BN963" i="202"/>
  <c r="BO963" i="202"/>
  <c r="BP963" i="202"/>
  <c r="BQ963" i="202"/>
  <c r="BR963" i="202"/>
  <c r="BS963" i="202"/>
  <c r="A964" i="202"/>
  <c r="B964" i="202"/>
  <c r="C964" i="202"/>
  <c r="D964" i="202"/>
  <c r="E964" i="202"/>
  <c r="F964" i="202"/>
  <c r="G964" i="202"/>
  <c r="H964" i="202"/>
  <c r="I964" i="202"/>
  <c r="J964" i="202"/>
  <c r="K964" i="202"/>
  <c r="L964" i="202"/>
  <c r="M964" i="202"/>
  <c r="N964" i="202"/>
  <c r="O964" i="202"/>
  <c r="P964" i="202"/>
  <c r="Q964" i="202"/>
  <c r="R964" i="202"/>
  <c r="S964" i="202"/>
  <c r="T964" i="202"/>
  <c r="U964" i="202"/>
  <c r="V964" i="202"/>
  <c r="W964" i="202"/>
  <c r="AA964" i="202"/>
  <c r="AB964" i="202"/>
  <c r="AC964" i="202"/>
  <c r="AD964" i="202"/>
  <c r="AE964" i="202"/>
  <c r="AF964" i="202"/>
  <c r="AG964" i="202"/>
  <c r="AH964" i="202"/>
  <c r="AI964" i="202"/>
  <c r="AJ964" i="202"/>
  <c r="AK964" i="202"/>
  <c r="AL964" i="202"/>
  <c r="AM964" i="202"/>
  <c r="AN964" i="202"/>
  <c r="AO964" i="202"/>
  <c r="AP964" i="202"/>
  <c r="AQ964" i="202"/>
  <c r="AR964" i="202"/>
  <c r="AS964" i="202"/>
  <c r="AT964" i="202"/>
  <c r="AU964" i="202"/>
  <c r="AV964" i="202"/>
  <c r="AW964" i="202"/>
  <c r="AX964" i="202"/>
  <c r="AY964" i="202"/>
  <c r="AZ964" i="202"/>
  <c r="BA964" i="202"/>
  <c r="BB964" i="202"/>
  <c r="BC964" i="202"/>
  <c r="BD964" i="202"/>
  <c r="BE964" i="202"/>
  <c r="BF964" i="202"/>
  <c r="BG964" i="202"/>
  <c r="BH964" i="202"/>
  <c r="BI964" i="202"/>
  <c r="BJ964" i="202"/>
  <c r="BK964" i="202"/>
  <c r="BL964" i="202"/>
  <c r="BM964" i="202"/>
  <c r="BN964" i="202"/>
  <c r="BO964" i="202"/>
  <c r="BP964" i="202"/>
  <c r="BQ964" i="202"/>
  <c r="BR964" i="202"/>
  <c r="BS964" i="202"/>
  <c r="A965" i="202"/>
  <c r="B965" i="202"/>
  <c r="C965" i="202"/>
  <c r="D965" i="202"/>
  <c r="E965" i="202"/>
  <c r="F965" i="202"/>
  <c r="G965" i="202"/>
  <c r="H965" i="202"/>
  <c r="I965" i="202"/>
  <c r="J965" i="202"/>
  <c r="K965" i="202"/>
  <c r="L965" i="202"/>
  <c r="M965" i="202"/>
  <c r="N965" i="202"/>
  <c r="O965" i="202"/>
  <c r="P965" i="202"/>
  <c r="Q965" i="202"/>
  <c r="R965" i="202"/>
  <c r="S965" i="202"/>
  <c r="T965" i="202"/>
  <c r="U965" i="202"/>
  <c r="V965" i="202"/>
  <c r="W965" i="202"/>
  <c r="AA965" i="202"/>
  <c r="AB965" i="202"/>
  <c r="AC965" i="202"/>
  <c r="AD965" i="202"/>
  <c r="AE965" i="202"/>
  <c r="AF965" i="202"/>
  <c r="AG965" i="202"/>
  <c r="AH965" i="202"/>
  <c r="AI965" i="202"/>
  <c r="AJ965" i="202"/>
  <c r="AK965" i="202"/>
  <c r="AL965" i="202"/>
  <c r="AM965" i="202"/>
  <c r="AN965" i="202"/>
  <c r="AO965" i="202"/>
  <c r="AP965" i="202"/>
  <c r="AQ965" i="202"/>
  <c r="AR965" i="202"/>
  <c r="AS965" i="202"/>
  <c r="AT965" i="202"/>
  <c r="AU965" i="202"/>
  <c r="AV965" i="202"/>
  <c r="AW965" i="202"/>
  <c r="AX965" i="202"/>
  <c r="AY965" i="202"/>
  <c r="AZ965" i="202"/>
  <c r="BA965" i="202"/>
  <c r="BB965" i="202"/>
  <c r="BC965" i="202"/>
  <c r="BD965" i="202"/>
  <c r="BE965" i="202"/>
  <c r="BF965" i="202"/>
  <c r="BG965" i="202"/>
  <c r="BH965" i="202"/>
  <c r="BI965" i="202"/>
  <c r="BJ965" i="202"/>
  <c r="BK965" i="202"/>
  <c r="BL965" i="202"/>
  <c r="BM965" i="202"/>
  <c r="BN965" i="202"/>
  <c r="BO965" i="202"/>
  <c r="BP965" i="202"/>
  <c r="BQ965" i="202"/>
  <c r="BR965" i="202"/>
  <c r="BS965" i="202"/>
  <c r="A966" i="202"/>
  <c r="B966" i="202"/>
  <c r="C966" i="202"/>
  <c r="D966" i="202"/>
  <c r="E966" i="202"/>
  <c r="F966" i="202"/>
  <c r="G966" i="202"/>
  <c r="H966" i="202"/>
  <c r="I966" i="202"/>
  <c r="J966" i="202"/>
  <c r="K966" i="202"/>
  <c r="L966" i="202"/>
  <c r="M966" i="202"/>
  <c r="N966" i="202"/>
  <c r="O966" i="202"/>
  <c r="P966" i="202"/>
  <c r="Q966" i="202"/>
  <c r="R966" i="202"/>
  <c r="S966" i="202"/>
  <c r="T966" i="202"/>
  <c r="U966" i="202"/>
  <c r="V966" i="202"/>
  <c r="W966" i="202"/>
  <c r="AA966" i="202"/>
  <c r="AB966" i="202"/>
  <c r="AC966" i="202"/>
  <c r="AD966" i="202"/>
  <c r="AE966" i="202"/>
  <c r="AF966" i="202"/>
  <c r="AG966" i="202"/>
  <c r="AH966" i="202"/>
  <c r="AI966" i="202"/>
  <c r="AJ966" i="202"/>
  <c r="AK966" i="202"/>
  <c r="AL966" i="202"/>
  <c r="AM966" i="202"/>
  <c r="AN966" i="202"/>
  <c r="AO966" i="202"/>
  <c r="AP966" i="202"/>
  <c r="AQ966" i="202"/>
  <c r="AR966" i="202"/>
  <c r="AS966" i="202"/>
  <c r="AT966" i="202"/>
  <c r="AU966" i="202"/>
  <c r="AV966" i="202"/>
  <c r="AW966" i="202"/>
  <c r="AX966" i="202"/>
  <c r="AY966" i="202"/>
  <c r="AZ966" i="202"/>
  <c r="BA966" i="202"/>
  <c r="BB966" i="202"/>
  <c r="BC966" i="202"/>
  <c r="BD966" i="202"/>
  <c r="BE966" i="202"/>
  <c r="BF966" i="202"/>
  <c r="BG966" i="202"/>
  <c r="BH966" i="202"/>
  <c r="BI966" i="202"/>
  <c r="BJ966" i="202"/>
  <c r="BK966" i="202"/>
  <c r="BL966" i="202"/>
  <c r="BM966" i="202"/>
  <c r="BN966" i="202"/>
  <c r="BO966" i="202"/>
  <c r="BP966" i="202"/>
  <c r="BQ966" i="202"/>
  <c r="BR966" i="202"/>
  <c r="BS966" i="202"/>
  <c r="A967" i="202"/>
  <c r="B967" i="202"/>
  <c r="C967" i="202"/>
  <c r="D967" i="202"/>
  <c r="E967" i="202"/>
  <c r="F967" i="202"/>
  <c r="G967" i="202"/>
  <c r="H967" i="202"/>
  <c r="I967" i="202"/>
  <c r="J967" i="202"/>
  <c r="K967" i="202"/>
  <c r="L967" i="202"/>
  <c r="M967" i="202"/>
  <c r="N967" i="202"/>
  <c r="O967" i="202"/>
  <c r="P967" i="202"/>
  <c r="Q967" i="202"/>
  <c r="R967" i="202"/>
  <c r="S967" i="202"/>
  <c r="T967" i="202"/>
  <c r="U967" i="202"/>
  <c r="V967" i="202"/>
  <c r="W967" i="202"/>
  <c r="AA967" i="202"/>
  <c r="AB967" i="202"/>
  <c r="AC967" i="202"/>
  <c r="AD967" i="202"/>
  <c r="AE967" i="202"/>
  <c r="AF967" i="202"/>
  <c r="AG967" i="202"/>
  <c r="AH967" i="202"/>
  <c r="AI967" i="202"/>
  <c r="AJ967" i="202"/>
  <c r="AK967" i="202"/>
  <c r="AL967" i="202"/>
  <c r="AM967" i="202"/>
  <c r="AN967" i="202"/>
  <c r="AO967" i="202"/>
  <c r="AP967" i="202"/>
  <c r="AQ967" i="202"/>
  <c r="AR967" i="202"/>
  <c r="AS967" i="202"/>
  <c r="AT967" i="202"/>
  <c r="AU967" i="202"/>
  <c r="AV967" i="202"/>
  <c r="AW967" i="202"/>
  <c r="AX967" i="202"/>
  <c r="AY967" i="202"/>
  <c r="AZ967" i="202"/>
  <c r="BA967" i="202"/>
  <c r="BB967" i="202"/>
  <c r="BC967" i="202"/>
  <c r="BD967" i="202"/>
  <c r="BE967" i="202"/>
  <c r="BF967" i="202"/>
  <c r="BG967" i="202"/>
  <c r="BH967" i="202"/>
  <c r="BI967" i="202"/>
  <c r="BJ967" i="202"/>
  <c r="BK967" i="202"/>
  <c r="BL967" i="202"/>
  <c r="BM967" i="202"/>
  <c r="BN967" i="202"/>
  <c r="BO967" i="202"/>
  <c r="BP967" i="202"/>
  <c r="BQ967" i="202"/>
  <c r="BR967" i="202"/>
  <c r="BS967" i="202"/>
  <c r="A968" i="202"/>
  <c r="B968" i="202"/>
  <c r="C968" i="202"/>
  <c r="D968" i="202"/>
  <c r="E968" i="202"/>
  <c r="F968" i="202"/>
  <c r="G968" i="202"/>
  <c r="H968" i="202"/>
  <c r="I968" i="202"/>
  <c r="J968" i="202"/>
  <c r="K968" i="202"/>
  <c r="L968" i="202"/>
  <c r="M968" i="202"/>
  <c r="N968" i="202"/>
  <c r="O968" i="202"/>
  <c r="P968" i="202"/>
  <c r="Q968" i="202"/>
  <c r="R968" i="202"/>
  <c r="S968" i="202"/>
  <c r="T968" i="202"/>
  <c r="U968" i="202"/>
  <c r="V968" i="202"/>
  <c r="W968" i="202"/>
  <c r="AA968" i="202"/>
  <c r="AB968" i="202"/>
  <c r="AC968" i="202"/>
  <c r="AD968" i="202"/>
  <c r="AE968" i="202"/>
  <c r="AF968" i="202"/>
  <c r="AG968" i="202"/>
  <c r="AH968" i="202"/>
  <c r="AI968" i="202"/>
  <c r="AJ968" i="202"/>
  <c r="AK968" i="202"/>
  <c r="AL968" i="202"/>
  <c r="AM968" i="202"/>
  <c r="AN968" i="202"/>
  <c r="AO968" i="202"/>
  <c r="AP968" i="202"/>
  <c r="AQ968" i="202"/>
  <c r="AR968" i="202"/>
  <c r="AS968" i="202"/>
  <c r="AT968" i="202"/>
  <c r="AU968" i="202"/>
  <c r="AV968" i="202"/>
  <c r="AW968" i="202"/>
  <c r="AX968" i="202"/>
  <c r="AY968" i="202"/>
  <c r="AZ968" i="202"/>
  <c r="BA968" i="202"/>
  <c r="BB968" i="202"/>
  <c r="BC968" i="202"/>
  <c r="BD968" i="202"/>
  <c r="BE968" i="202"/>
  <c r="BF968" i="202"/>
  <c r="BG968" i="202"/>
  <c r="BH968" i="202"/>
  <c r="BI968" i="202"/>
  <c r="BJ968" i="202"/>
  <c r="BK968" i="202"/>
  <c r="BL968" i="202"/>
  <c r="BM968" i="202"/>
  <c r="BN968" i="202"/>
  <c r="BO968" i="202"/>
  <c r="BP968" i="202"/>
  <c r="BQ968" i="202"/>
  <c r="BR968" i="202"/>
  <c r="BS968" i="202"/>
  <c r="A969" i="202"/>
  <c r="B969" i="202"/>
  <c r="C969" i="202"/>
  <c r="D969" i="202"/>
  <c r="E969" i="202"/>
  <c r="F969" i="202"/>
  <c r="G969" i="202"/>
  <c r="H969" i="202"/>
  <c r="I969" i="202"/>
  <c r="J969" i="202"/>
  <c r="K969" i="202"/>
  <c r="L969" i="202"/>
  <c r="M969" i="202"/>
  <c r="N969" i="202"/>
  <c r="O969" i="202"/>
  <c r="P969" i="202"/>
  <c r="Q969" i="202"/>
  <c r="R969" i="202"/>
  <c r="S969" i="202"/>
  <c r="T969" i="202"/>
  <c r="U969" i="202"/>
  <c r="V969" i="202"/>
  <c r="W969" i="202"/>
  <c r="AA969" i="202"/>
  <c r="AB969" i="202"/>
  <c r="AC969" i="202"/>
  <c r="AD969" i="202"/>
  <c r="AE969" i="202"/>
  <c r="AF969" i="202"/>
  <c r="AG969" i="202"/>
  <c r="AH969" i="202"/>
  <c r="AI969" i="202"/>
  <c r="AJ969" i="202"/>
  <c r="AK969" i="202"/>
  <c r="AL969" i="202"/>
  <c r="AM969" i="202"/>
  <c r="AN969" i="202"/>
  <c r="AO969" i="202"/>
  <c r="AP969" i="202"/>
  <c r="AQ969" i="202"/>
  <c r="AR969" i="202"/>
  <c r="AS969" i="202"/>
  <c r="AT969" i="202"/>
  <c r="AU969" i="202"/>
  <c r="AV969" i="202"/>
  <c r="AW969" i="202"/>
  <c r="AX969" i="202"/>
  <c r="AY969" i="202"/>
  <c r="AZ969" i="202"/>
  <c r="BA969" i="202"/>
  <c r="BB969" i="202"/>
  <c r="BC969" i="202"/>
  <c r="BD969" i="202"/>
  <c r="BE969" i="202"/>
  <c r="BF969" i="202"/>
  <c r="BG969" i="202"/>
  <c r="BH969" i="202"/>
  <c r="BI969" i="202"/>
  <c r="BJ969" i="202"/>
  <c r="BK969" i="202"/>
  <c r="BL969" i="202"/>
  <c r="BM969" i="202"/>
  <c r="BN969" i="202"/>
  <c r="BO969" i="202"/>
  <c r="BP969" i="202"/>
  <c r="BQ969" i="202"/>
  <c r="BR969" i="202"/>
  <c r="BS969" i="202"/>
  <c r="A970" i="202"/>
  <c r="B970" i="202"/>
  <c r="C970" i="202"/>
  <c r="D970" i="202"/>
  <c r="E970" i="202"/>
  <c r="F970" i="202"/>
  <c r="G970" i="202"/>
  <c r="H970" i="202"/>
  <c r="I970" i="202"/>
  <c r="J970" i="202"/>
  <c r="K970" i="202"/>
  <c r="L970" i="202"/>
  <c r="M970" i="202"/>
  <c r="N970" i="202"/>
  <c r="O970" i="202"/>
  <c r="P970" i="202"/>
  <c r="Q970" i="202"/>
  <c r="R970" i="202"/>
  <c r="S970" i="202"/>
  <c r="T970" i="202"/>
  <c r="U970" i="202"/>
  <c r="V970" i="202"/>
  <c r="W970" i="202"/>
  <c r="AA970" i="202"/>
  <c r="AB970" i="202"/>
  <c r="AC970" i="202"/>
  <c r="AD970" i="202"/>
  <c r="AE970" i="202"/>
  <c r="AF970" i="202"/>
  <c r="AG970" i="202"/>
  <c r="AH970" i="202"/>
  <c r="AI970" i="202"/>
  <c r="AJ970" i="202"/>
  <c r="AK970" i="202"/>
  <c r="AL970" i="202"/>
  <c r="AM970" i="202"/>
  <c r="AN970" i="202"/>
  <c r="AO970" i="202"/>
  <c r="AP970" i="202"/>
  <c r="AQ970" i="202"/>
  <c r="AR970" i="202"/>
  <c r="AS970" i="202"/>
  <c r="AT970" i="202"/>
  <c r="AU970" i="202"/>
  <c r="AV970" i="202"/>
  <c r="AW970" i="202"/>
  <c r="AX970" i="202"/>
  <c r="AY970" i="202"/>
  <c r="AZ970" i="202"/>
  <c r="BA970" i="202"/>
  <c r="BB970" i="202"/>
  <c r="BC970" i="202"/>
  <c r="BD970" i="202"/>
  <c r="BE970" i="202"/>
  <c r="BF970" i="202"/>
  <c r="BG970" i="202"/>
  <c r="BH970" i="202"/>
  <c r="BI970" i="202"/>
  <c r="BJ970" i="202"/>
  <c r="BK970" i="202"/>
  <c r="BL970" i="202"/>
  <c r="BM970" i="202"/>
  <c r="BN970" i="202"/>
  <c r="BO970" i="202"/>
  <c r="BP970" i="202"/>
  <c r="BQ970" i="202"/>
  <c r="BR970" i="202"/>
  <c r="BS970" i="202"/>
  <c r="A971" i="202"/>
  <c r="B971" i="202"/>
  <c r="C971" i="202"/>
  <c r="D971" i="202"/>
  <c r="E971" i="202"/>
  <c r="F971" i="202"/>
  <c r="G971" i="202"/>
  <c r="H971" i="202"/>
  <c r="I971" i="202"/>
  <c r="J971" i="202"/>
  <c r="K971" i="202"/>
  <c r="L971" i="202"/>
  <c r="M971" i="202"/>
  <c r="N971" i="202"/>
  <c r="O971" i="202"/>
  <c r="P971" i="202"/>
  <c r="Q971" i="202"/>
  <c r="R971" i="202"/>
  <c r="S971" i="202"/>
  <c r="T971" i="202"/>
  <c r="U971" i="202"/>
  <c r="V971" i="202"/>
  <c r="W971" i="202"/>
  <c r="AA971" i="202"/>
  <c r="AB971" i="202"/>
  <c r="AC971" i="202"/>
  <c r="AD971" i="202"/>
  <c r="AE971" i="202"/>
  <c r="AF971" i="202"/>
  <c r="AG971" i="202"/>
  <c r="AH971" i="202"/>
  <c r="AI971" i="202"/>
  <c r="AJ971" i="202"/>
  <c r="AK971" i="202"/>
  <c r="AL971" i="202"/>
  <c r="AM971" i="202"/>
  <c r="AN971" i="202"/>
  <c r="AO971" i="202"/>
  <c r="AP971" i="202"/>
  <c r="AQ971" i="202"/>
  <c r="AR971" i="202"/>
  <c r="AS971" i="202"/>
  <c r="AT971" i="202"/>
  <c r="AU971" i="202"/>
  <c r="AV971" i="202"/>
  <c r="AW971" i="202"/>
  <c r="AX971" i="202"/>
  <c r="AY971" i="202"/>
  <c r="AZ971" i="202"/>
  <c r="BA971" i="202"/>
  <c r="BB971" i="202"/>
  <c r="BC971" i="202"/>
  <c r="BD971" i="202"/>
  <c r="BE971" i="202"/>
  <c r="BF971" i="202"/>
  <c r="BG971" i="202"/>
  <c r="BH971" i="202"/>
  <c r="BI971" i="202"/>
  <c r="BJ971" i="202"/>
  <c r="BK971" i="202"/>
  <c r="BL971" i="202"/>
  <c r="BM971" i="202"/>
  <c r="BN971" i="202"/>
  <c r="BO971" i="202"/>
  <c r="BP971" i="202"/>
  <c r="BQ971" i="202"/>
  <c r="BR971" i="202"/>
  <c r="BS971" i="202"/>
  <c r="A972" i="202"/>
  <c r="B972" i="202"/>
  <c r="C972" i="202"/>
  <c r="D972" i="202"/>
  <c r="E972" i="202"/>
  <c r="F972" i="202"/>
  <c r="G972" i="202"/>
  <c r="H972" i="202"/>
  <c r="I972" i="202"/>
  <c r="J972" i="202"/>
  <c r="K972" i="202"/>
  <c r="L972" i="202"/>
  <c r="M972" i="202"/>
  <c r="N972" i="202"/>
  <c r="O972" i="202"/>
  <c r="P972" i="202"/>
  <c r="Q972" i="202"/>
  <c r="R972" i="202"/>
  <c r="S972" i="202"/>
  <c r="T972" i="202"/>
  <c r="U972" i="202"/>
  <c r="V972" i="202"/>
  <c r="W972" i="202"/>
  <c r="AA972" i="202"/>
  <c r="AB972" i="202"/>
  <c r="AC972" i="202"/>
  <c r="AD972" i="202"/>
  <c r="AE972" i="202"/>
  <c r="AF972" i="202"/>
  <c r="AG972" i="202"/>
  <c r="AH972" i="202"/>
  <c r="AI972" i="202"/>
  <c r="AJ972" i="202"/>
  <c r="AK972" i="202"/>
  <c r="AL972" i="202"/>
  <c r="AM972" i="202"/>
  <c r="AN972" i="202"/>
  <c r="AO972" i="202"/>
  <c r="AP972" i="202"/>
  <c r="AQ972" i="202"/>
  <c r="AR972" i="202"/>
  <c r="AS972" i="202"/>
  <c r="AT972" i="202"/>
  <c r="AU972" i="202"/>
  <c r="AV972" i="202"/>
  <c r="AW972" i="202"/>
  <c r="AX972" i="202"/>
  <c r="AY972" i="202"/>
  <c r="AZ972" i="202"/>
  <c r="BA972" i="202"/>
  <c r="BB972" i="202"/>
  <c r="BC972" i="202"/>
  <c r="BD972" i="202"/>
  <c r="BE972" i="202"/>
  <c r="BF972" i="202"/>
  <c r="BG972" i="202"/>
  <c r="BH972" i="202"/>
  <c r="BI972" i="202"/>
  <c r="BJ972" i="202"/>
  <c r="BK972" i="202"/>
  <c r="BL972" i="202"/>
  <c r="BM972" i="202"/>
  <c r="BN972" i="202"/>
  <c r="BO972" i="202"/>
  <c r="BP972" i="202"/>
  <c r="BQ972" i="202"/>
  <c r="BR972" i="202"/>
  <c r="BS972" i="202"/>
  <c r="A973" i="202"/>
  <c r="B973" i="202"/>
  <c r="C973" i="202"/>
  <c r="D973" i="202"/>
  <c r="E973" i="202"/>
  <c r="F973" i="202"/>
  <c r="G973" i="202"/>
  <c r="H973" i="202"/>
  <c r="I973" i="202"/>
  <c r="J973" i="202"/>
  <c r="K973" i="202"/>
  <c r="L973" i="202"/>
  <c r="M973" i="202"/>
  <c r="N973" i="202"/>
  <c r="O973" i="202"/>
  <c r="P973" i="202"/>
  <c r="Q973" i="202"/>
  <c r="R973" i="202"/>
  <c r="S973" i="202"/>
  <c r="T973" i="202"/>
  <c r="U973" i="202"/>
  <c r="V973" i="202"/>
  <c r="W973" i="202"/>
  <c r="AA973" i="202"/>
  <c r="AB973" i="202"/>
  <c r="AC973" i="202"/>
  <c r="AD973" i="202"/>
  <c r="AE973" i="202"/>
  <c r="AF973" i="202"/>
  <c r="AG973" i="202"/>
  <c r="AH973" i="202"/>
  <c r="AI973" i="202"/>
  <c r="AJ973" i="202"/>
  <c r="AK973" i="202"/>
  <c r="AL973" i="202"/>
  <c r="AM973" i="202"/>
  <c r="AN973" i="202"/>
  <c r="AO973" i="202"/>
  <c r="AP973" i="202"/>
  <c r="AQ973" i="202"/>
  <c r="AR973" i="202"/>
  <c r="AS973" i="202"/>
  <c r="AT973" i="202"/>
  <c r="AU973" i="202"/>
  <c r="AV973" i="202"/>
  <c r="AW973" i="202"/>
  <c r="AX973" i="202"/>
  <c r="AY973" i="202"/>
  <c r="AZ973" i="202"/>
  <c r="BA973" i="202"/>
  <c r="BB973" i="202"/>
  <c r="BC973" i="202"/>
  <c r="BD973" i="202"/>
  <c r="BE973" i="202"/>
  <c r="BF973" i="202"/>
  <c r="BG973" i="202"/>
  <c r="BH973" i="202"/>
  <c r="BI973" i="202"/>
  <c r="BJ973" i="202"/>
  <c r="BK973" i="202"/>
  <c r="BL973" i="202"/>
  <c r="BM973" i="202"/>
  <c r="BN973" i="202"/>
  <c r="BO973" i="202"/>
  <c r="BP973" i="202"/>
  <c r="BQ973" i="202"/>
  <c r="BR973" i="202"/>
  <c r="BS973" i="202"/>
  <c r="A974" i="202"/>
  <c r="B974" i="202"/>
  <c r="C974" i="202"/>
  <c r="D974" i="202"/>
  <c r="E974" i="202"/>
  <c r="F974" i="202"/>
  <c r="G974" i="202"/>
  <c r="H974" i="202"/>
  <c r="I974" i="202"/>
  <c r="J974" i="202"/>
  <c r="K974" i="202"/>
  <c r="L974" i="202"/>
  <c r="M974" i="202"/>
  <c r="N974" i="202"/>
  <c r="O974" i="202"/>
  <c r="P974" i="202"/>
  <c r="Q974" i="202"/>
  <c r="R974" i="202"/>
  <c r="S974" i="202"/>
  <c r="T974" i="202"/>
  <c r="U974" i="202"/>
  <c r="V974" i="202"/>
  <c r="W974" i="202"/>
  <c r="AA974" i="202"/>
  <c r="AB974" i="202"/>
  <c r="AC974" i="202"/>
  <c r="AD974" i="202"/>
  <c r="AE974" i="202"/>
  <c r="AF974" i="202"/>
  <c r="AG974" i="202"/>
  <c r="AH974" i="202"/>
  <c r="AI974" i="202"/>
  <c r="AJ974" i="202"/>
  <c r="AK974" i="202"/>
  <c r="AL974" i="202"/>
  <c r="AM974" i="202"/>
  <c r="AN974" i="202"/>
  <c r="AO974" i="202"/>
  <c r="AP974" i="202"/>
  <c r="AQ974" i="202"/>
  <c r="AR974" i="202"/>
  <c r="AS974" i="202"/>
  <c r="AT974" i="202"/>
  <c r="AU974" i="202"/>
  <c r="AV974" i="202"/>
  <c r="AW974" i="202"/>
  <c r="AX974" i="202"/>
  <c r="AY974" i="202"/>
  <c r="AZ974" i="202"/>
  <c r="BA974" i="202"/>
  <c r="BB974" i="202"/>
  <c r="BC974" i="202"/>
  <c r="BD974" i="202"/>
  <c r="BE974" i="202"/>
  <c r="BF974" i="202"/>
  <c r="BG974" i="202"/>
  <c r="BH974" i="202"/>
  <c r="BI974" i="202"/>
  <c r="BJ974" i="202"/>
  <c r="BK974" i="202"/>
  <c r="BL974" i="202"/>
  <c r="BM974" i="202"/>
  <c r="BN974" i="202"/>
  <c r="BO974" i="202"/>
  <c r="BP974" i="202"/>
  <c r="BQ974" i="202"/>
  <c r="BR974" i="202"/>
  <c r="BS974" i="202"/>
  <c r="A975" i="202"/>
  <c r="B975" i="202"/>
  <c r="C975" i="202"/>
  <c r="D975" i="202"/>
  <c r="E975" i="202"/>
  <c r="F975" i="202"/>
  <c r="G975" i="202"/>
  <c r="H975" i="202"/>
  <c r="I975" i="202"/>
  <c r="J975" i="202"/>
  <c r="K975" i="202"/>
  <c r="L975" i="202"/>
  <c r="M975" i="202"/>
  <c r="N975" i="202"/>
  <c r="O975" i="202"/>
  <c r="P975" i="202"/>
  <c r="Q975" i="202"/>
  <c r="R975" i="202"/>
  <c r="S975" i="202"/>
  <c r="T975" i="202"/>
  <c r="U975" i="202"/>
  <c r="V975" i="202"/>
  <c r="W975" i="202"/>
  <c r="AA975" i="202"/>
  <c r="AB975" i="202"/>
  <c r="AC975" i="202"/>
  <c r="AD975" i="202"/>
  <c r="AE975" i="202"/>
  <c r="AF975" i="202"/>
  <c r="AG975" i="202"/>
  <c r="AH975" i="202"/>
  <c r="AI975" i="202"/>
  <c r="AJ975" i="202"/>
  <c r="AK975" i="202"/>
  <c r="AL975" i="202"/>
  <c r="AM975" i="202"/>
  <c r="AN975" i="202"/>
  <c r="AO975" i="202"/>
  <c r="AP975" i="202"/>
  <c r="AQ975" i="202"/>
  <c r="AR975" i="202"/>
  <c r="AS975" i="202"/>
  <c r="AT975" i="202"/>
  <c r="AU975" i="202"/>
  <c r="AV975" i="202"/>
  <c r="AW975" i="202"/>
  <c r="AX975" i="202"/>
  <c r="AY975" i="202"/>
  <c r="AZ975" i="202"/>
  <c r="BA975" i="202"/>
  <c r="BB975" i="202"/>
  <c r="BC975" i="202"/>
  <c r="BD975" i="202"/>
  <c r="BE975" i="202"/>
  <c r="BF975" i="202"/>
  <c r="BG975" i="202"/>
  <c r="BH975" i="202"/>
  <c r="BI975" i="202"/>
  <c r="BJ975" i="202"/>
  <c r="BK975" i="202"/>
  <c r="BL975" i="202"/>
  <c r="BM975" i="202"/>
  <c r="BN975" i="202"/>
  <c r="BO975" i="202"/>
  <c r="BP975" i="202"/>
  <c r="BQ975" i="202"/>
  <c r="BR975" i="202"/>
  <c r="BS975" i="202"/>
  <c r="A976" i="202"/>
  <c r="B976" i="202"/>
  <c r="C976" i="202"/>
  <c r="D976" i="202"/>
  <c r="E976" i="202"/>
  <c r="F976" i="202"/>
  <c r="G976" i="202"/>
  <c r="H976" i="202"/>
  <c r="I976" i="202"/>
  <c r="J976" i="202"/>
  <c r="K976" i="202"/>
  <c r="L976" i="202"/>
  <c r="M976" i="202"/>
  <c r="N976" i="202"/>
  <c r="O976" i="202"/>
  <c r="P976" i="202"/>
  <c r="Q976" i="202"/>
  <c r="R976" i="202"/>
  <c r="S976" i="202"/>
  <c r="T976" i="202"/>
  <c r="U976" i="202"/>
  <c r="V976" i="202"/>
  <c r="W976" i="202"/>
  <c r="AA976" i="202"/>
  <c r="AB976" i="202"/>
  <c r="AC976" i="202"/>
  <c r="AD976" i="202"/>
  <c r="AE976" i="202"/>
  <c r="AF976" i="202"/>
  <c r="AG976" i="202"/>
  <c r="AH976" i="202"/>
  <c r="AI976" i="202"/>
  <c r="AJ976" i="202"/>
  <c r="AK976" i="202"/>
  <c r="AL976" i="202"/>
  <c r="AM976" i="202"/>
  <c r="AN976" i="202"/>
  <c r="AO976" i="202"/>
  <c r="AP976" i="202"/>
  <c r="AQ976" i="202"/>
  <c r="AR976" i="202"/>
  <c r="AS976" i="202"/>
  <c r="AT976" i="202"/>
  <c r="AU976" i="202"/>
  <c r="AV976" i="202"/>
  <c r="AW976" i="202"/>
  <c r="AX976" i="202"/>
  <c r="AY976" i="202"/>
  <c r="AZ976" i="202"/>
  <c r="BA976" i="202"/>
  <c r="BB976" i="202"/>
  <c r="BC976" i="202"/>
  <c r="BD976" i="202"/>
  <c r="BE976" i="202"/>
  <c r="BF976" i="202"/>
  <c r="BG976" i="202"/>
  <c r="BH976" i="202"/>
  <c r="BI976" i="202"/>
  <c r="BJ976" i="202"/>
  <c r="BK976" i="202"/>
  <c r="BL976" i="202"/>
  <c r="BM976" i="202"/>
  <c r="BN976" i="202"/>
  <c r="BO976" i="202"/>
  <c r="BP976" i="202"/>
  <c r="BQ976" i="202"/>
  <c r="BR976" i="202"/>
  <c r="BS976" i="202"/>
  <c r="A977" i="202"/>
  <c r="B977" i="202"/>
  <c r="C977" i="202"/>
  <c r="D977" i="202"/>
  <c r="E977" i="202"/>
  <c r="F977" i="202"/>
  <c r="G977" i="202"/>
  <c r="H977" i="202"/>
  <c r="I977" i="202"/>
  <c r="J977" i="202"/>
  <c r="K977" i="202"/>
  <c r="L977" i="202"/>
  <c r="M977" i="202"/>
  <c r="N977" i="202"/>
  <c r="O977" i="202"/>
  <c r="P977" i="202"/>
  <c r="Q977" i="202"/>
  <c r="R977" i="202"/>
  <c r="S977" i="202"/>
  <c r="T977" i="202"/>
  <c r="U977" i="202"/>
  <c r="V977" i="202"/>
  <c r="W977" i="202"/>
  <c r="AA977" i="202"/>
  <c r="AB977" i="202"/>
  <c r="AC977" i="202"/>
  <c r="AD977" i="202"/>
  <c r="AE977" i="202"/>
  <c r="AF977" i="202"/>
  <c r="AG977" i="202"/>
  <c r="AH977" i="202"/>
  <c r="AI977" i="202"/>
  <c r="AJ977" i="202"/>
  <c r="AK977" i="202"/>
  <c r="AL977" i="202"/>
  <c r="AM977" i="202"/>
  <c r="AN977" i="202"/>
  <c r="AO977" i="202"/>
  <c r="AP977" i="202"/>
  <c r="AQ977" i="202"/>
  <c r="AR977" i="202"/>
  <c r="AS977" i="202"/>
  <c r="AT977" i="202"/>
  <c r="AU977" i="202"/>
  <c r="AV977" i="202"/>
  <c r="AW977" i="202"/>
  <c r="AX977" i="202"/>
  <c r="AY977" i="202"/>
  <c r="AZ977" i="202"/>
  <c r="BA977" i="202"/>
  <c r="BB977" i="202"/>
  <c r="BC977" i="202"/>
  <c r="BD977" i="202"/>
  <c r="BE977" i="202"/>
  <c r="BF977" i="202"/>
  <c r="BG977" i="202"/>
  <c r="BH977" i="202"/>
  <c r="BI977" i="202"/>
  <c r="BJ977" i="202"/>
  <c r="BK977" i="202"/>
  <c r="BL977" i="202"/>
  <c r="BM977" i="202"/>
  <c r="BN977" i="202"/>
  <c r="BO977" i="202"/>
  <c r="BP977" i="202"/>
  <c r="BQ977" i="202"/>
  <c r="BR977" i="202"/>
  <c r="BS977" i="202"/>
  <c r="A978" i="202"/>
  <c r="B978" i="202"/>
  <c r="C978" i="202"/>
  <c r="D978" i="202"/>
  <c r="E978" i="202"/>
  <c r="F978" i="202"/>
  <c r="G978" i="202"/>
  <c r="H978" i="202"/>
  <c r="I978" i="202"/>
  <c r="J978" i="202"/>
  <c r="K978" i="202"/>
  <c r="L978" i="202"/>
  <c r="M978" i="202"/>
  <c r="N978" i="202"/>
  <c r="O978" i="202"/>
  <c r="P978" i="202"/>
  <c r="Q978" i="202"/>
  <c r="R978" i="202"/>
  <c r="S978" i="202"/>
  <c r="T978" i="202"/>
  <c r="U978" i="202"/>
  <c r="V978" i="202"/>
  <c r="W978" i="202"/>
  <c r="AA978" i="202"/>
  <c r="AB978" i="202"/>
  <c r="AC978" i="202"/>
  <c r="AD978" i="202"/>
  <c r="AE978" i="202"/>
  <c r="AF978" i="202"/>
  <c r="AG978" i="202"/>
  <c r="AH978" i="202"/>
  <c r="AI978" i="202"/>
  <c r="AJ978" i="202"/>
  <c r="AK978" i="202"/>
  <c r="AL978" i="202"/>
  <c r="AM978" i="202"/>
  <c r="AN978" i="202"/>
  <c r="AO978" i="202"/>
  <c r="AP978" i="202"/>
  <c r="AQ978" i="202"/>
  <c r="AR978" i="202"/>
  <c r="AS978" i="202"/>
  <c r="AT978" i="202"/>
  <c r="AU978" i="202"/>
  <c r="AV978" i="202"/>
  <c r="AW978" i="202"/>
  <c r="AX978" i="202"/>
  <c r="AY978" i="202"/>
  <c r="AZ978" i="202"/>
  <c r="BA978" i="202"/>
  <c r="BB978" i="202"/>
  <c r="BC978" i="202"/>
  <c r="BD978" i="202"/>
  <c r="BE978" i="202"/>
  <c r="BF978" i="202"/>
  <c r="BG978" i="202"/>
  <c r="BH978" i="202"/>
  <c r="BI978" i="202"/>
  <c r="BJ978" i="202"/>
  <c r="BK978" i="202"/>
  <c r="BL978" i="202"/>
  <c r="BM978" i="202"/>
  <c r="BN978" i="202"/>
  <c r="BO978" i="202"/>
  <c r="BP978" i="202"/>
  <c r="BQ978" i="202"/>
  <c r="BR978" i="202"/>
  <c r="BS978" i="202"/>
  <c r="A979" i="202"/>
  <c r="B979" i="202"/>
  <c r="C979" i="202"/>
  <c r="D979" i="202"/>
  <c r="E979" i="202"/>
  <c r="F979" i="202"/>
  <c r="G979" i="202"/>
  <c r="H979" i="202"/>
  <c r="I979" i="202"/>
  <c r="J979" i="202"/>
  <c r="K979" i="202"/>
  <c r="L979" i="202"/>
  <c r="M979" i="202"/>
  <c r="N979" i="202"/>
  <c r="O979" i="202"/>
  <c r="P979" i="202"/>
  <c r="Q979" i="202"/>
  <c r="R979" i="202"/>
  <c r="S979" i="202"/>
  <c r="T979" i="202"/>
  <c r="U979" i="202"/>
  <c r="V979" i="202"/>
  <c r="W979" i="202"/>
  <c r="AA979" i="202"/>
  <c r="AB979" i="202"/>
  <c r="AC979" i="202"/>
  <c r="AD979" i="202"/>
  <c r="AE979" i="202"/>
  <c r="AF979" i="202"/>
  <c r="AG979" i="202"/>
  <c r="AH979" i="202"/>
  <c r="AI979" i="202"/>
  <c r="AJ979" i="202"/>
  <c r="AK979" i="202"/>
  <c r="AL979" i="202"/>
  <c r="AM979" i="202"/>
  <c r="AN979" i="202"/>
  <c r="AO979" i="202"/>
  <c r="AP979" i="202"/>
  <c r="AQ979" i="202"/>
  <c r="AR979" i="202"/>
  <c r="AS979" i="202"/>
  <c r="AT979" i="202"/>
  <c r="AU979" i="202"/>
  <c r="AV979" i="202"/>
  <c r="AW979" i="202"/>
  <c r="AX979" i="202"/>
  <c r="AY979" i="202"/>
  <c r="AZ979" i="202"/>
  <c r="BA979" i="202"/>
  <c r="BB979" i="202"/>
  <c r="BC979" i="202"/>
  <c r="BD979" i="202"/>
  <c r="BE979" i="202"/>
  <c r="BF979" i="202"/>
  <c r="BG979" i="202"/>
  <c r="BH979" i="202"/>
  <c r="BI979" i="202"/>
  <c r="BJ979" i="202"/>
  <c r="BK979" i="202"/>
  <c r="BL979" i="202"/>
  <c r="BM979" i="202"/>
  <c r="BN979" i="202"/>
  <c r="BO979" i="202"/>
  <c r="BP979" i="202"/>
  <c r="BQ979" i="202"/>
  <c r="BR979" i="202"/>
  <c r="BS979" i="202"/>
  <c r="A980" i="202"/>
  <c r="B980" i="202"/>
  <c r="C980" i="202"/>
  <c r="D980" i="202"/>
  <c r="E980" i="202"/>
  <c r="F980" i="202"/>
  <c r="G980" i="202"/>
  <c r="H980" i="202"/>
  <c r="I980" i="202"/>
  <c r="J980" i="202"/>
  <c r="K980" i="202"/>
  <c r="L980" i="202"/>
  <c r="M980" i="202"/>
  <c r="N980" i="202"/>
  <c r="O980" i="202"/>
  <c r="P980" i="202"/>
  <c r="Q980" i="202"/>
  <c r="R980" i="202"/>
  <c r="S980" i="202"/>
  <c r="T980" i="202"/>
  <c r="U980" i="202"/>
  <c r="V980" i="202"/>
  <c r="W980" i="202"/>
  <c r="AA980" i="202"/>
  <c r="AB980" i="202"/>
  <c r="AC980" i="202"/>
  <c r="AD980" i="202"/>
  <c r="AE980" i="202"/>
  <c r="AF980" i="202"/>
  <c r="AG980" i="202"/>
  <c r="AH980" i="202"/>
  <c r="AI980" i="202"/>
  <c r="AJ980" i="202"/>
  <c r="AK980" i="202"/>
  <c r="AL980" i="202"/>
  <c r="AM980" i="202"/>
  <c r="AN980" i="202"/>
  <c r="AO980" i="202"/>
  <c r="AP980" i="202"/>
  <c r="AQ980" i="202"/>
  <c r="AR980" i="202"/>
  <c r="AS980" i="202"/>
  <c r="AT980" i="202"/>
  <c r="AU980" i="202"/>
  <c r="AV980" i="202"/>
  <c r="AW980" i="202"/>
  <c r="AX980" i="202"/>
  <c r="AY980" i="202"/>
  <c r="AZ980" i="202"/>
  <c r="BA980" i="202"/>
  <c r="BB980" i="202"/>
  <c r="BC980" i="202"/>
  <c r="BD980" i="202"/>
  <c r="BE980" i="202"/>
  <c r="BF980" i="202"/>
  <c r="BG980" i="202"/>
  <c r="BH980" i="202"/>
  <c r="BI980" i="202"/>
  <c r="BJ980" i="202"/>
  <c r="BK980" i="202"/>
  <c r="BL980" i="202"/>
  <c r="BM980" i="202"/>
  <c r="BN980" i="202"/>
  <c r="BO980" i="202"/>
  <c r="BP980" i="202"/>
  <c r="BQ980" i="202"/>
  <c r="BR980" i="202"/>
  <c r="BS980" i="202"/>
  <c r="A981" i="202"/>
  <c r="B981" i="202"/>
  <c r="C981" i="202"/>
  <c r="D981" i="202"/>
  <c r="E981" i="202"/>
  <c r="F981" i="202"/>
  <c r="G981" i="202"/>
  <c r="H981" i="202"/>
  <c r="I981" i="202"/>
  <c r="J981" i="202"/>
  <c r="K981" i="202"/>
  <c r="L981" i="202"/>
  <c r="M981" i="202"/>
  <c r="N981" i="202"/>
  <c r="O981" i="202"/>
  <c r="P981" i="202"/>
  <c r="Q981" i="202"/>
  <c r="R981" i="202"/>
  <c r="S981" i="202"/>
  <c r="T981" i="202"/>
  <c r="U981" i="202"/>
  <c r="V981" i="202"/>
  <c r="W981" i="202"/>
  <c r="AA981" i="202"/>
  <c r="AB981" i="202"/>
  <c r="AC981" i="202"/>
  <c r="AD981" i="202"/>
  <c r="AE981" i="202"/>
  <c r="AF981" i="202"/>
  <c r="AG981" i="202"/>
  <c r="AH981" i="202"/>
  <c r="AI981" i="202"/>
  <c r="AJ981" i="202"/>
  <c r="AK981" i="202"/>
  <c r="AL981" i="202"/>
  <c r="AM981" i="202"/>
  <c r="AN981" i="202"/>
  <c r="AO981" i="202"/>
  <c r="AP981" i="202"/>
  <c r="AQ981" i="202"/>
  <c r="AR981" i="202"/>
  <c r="AS981" i="202"/>
  <c r="AT981" i="202"/>
  <c r="AU981" i="202"/>
  <c r="AV981" i="202"/>
  <c r="AW981" i="202"/>
  <c r="AX981" i="202"/>
  <c r="AY981" i="202"/>
  <c r="AZ981" i="202"/>
  <c r="BA981" i="202"/>
  <c r="BB981" i="202"/>
  <c r="BC981" i="202"/>
  <c r="BD981" i="202"/>
  <c r="BE981" i="202"/>
  <c r="BF981" i="202"/>
  <c r="BG981" i="202"/>
  <c r="BH981" i="202"/>
  <c r="BI981" i="202"/>
  <c r="BJ981" i="202"/>
  <c r="BK981" i="202"/>
  <c r="BL981" i="202"/>
  <c r="BM981" i="202"/>
  <c r="BN981" i="202"/>
  <c r="BO981" i="202"/>
  <c r="BP981" i="202"/>
  <c r="BQ981" i="202"/>
  <c r="BR981" i="202"/>
  <c r="BS981" i="202"/>
  <c r="A982" i="202"/>
  <c r="B982" i="202"/>
  <c r="C982" i="202"/>
  <c r="D982" i="202"/>
  <c r="E982" i="202"/>
  <c r="F982" i="202"/>
  <c r="G982" i="202"/>
  <c r="H982" i="202"/>
  <c r="I982" i="202"/>
  <c r="J982" i="202"/>
  <c r="K982" i="202"/>
  <c r="L982" i="202"/>
  <c r="M982" i="202"/>
  <c r="N982" i="202"/>
  <c r="O982" i="202"/>
  <c r="P982" i="202"/>
  <c r="Q982" i="202"/>
  <c r="R982" i="202"/>
  <c r="S982" i="202"/>
  <c r="T982" i="202"/>
  <c r="U982" i="202"/>
  <c r="V982" i="202"/>
  <c r="W982" i="202"/>
  <c r="AA982" i="202"/>
  <c r="AB982" i="202"/>
  <c r="AC982" i="202"/>
  <c r="AD982" i="202"/>
  <c r="AE982" i="202"/>
  <c r="AF982" i="202"/>
  <c r="AG982" i="202"/>
  <c r="AH982" i="202"/>
  <c r="AI982" i="202"/>
  <c r="AJ982" i="202"/>
  <c r="AK982" i="202"/>
  <c r="AL982" i="202"/>
  <c r="AM982" i="202"/>
  <c r="AN982" i="202"/>
  <c r="AO982" i="202"/>
  <c r="AP982" i="202"/>
  <c r="AQ982" i="202"/>
  <c r="AR982" i="202"/>
  <c r="AS982" i="202"/>
  <c r="AT982" i="202"/>
  <c r="AU982" i="202"/>
  <c r="AV982" i="202"/>
  <c r="AW982" i="202"/>
  <c r="AX982" i="202"/>
  <c r="AY982" i="202"/>
  <c r="AZ982" i="202"/>
  <c r="BA982" i="202"/>
  <c r="BB982" i="202"/>
  <c r="BC982" i="202"/>
  <c r="BD982" i="202"/>
  <c r="BE982" i="202"/>
  <c r="BF982" i="202"/>
  <c r="BG982" i="202"/>
  <c r="BH982" i="202"/>
  <c r="BI982" i="202"/>
  <c r="BJ982" i="202"/>
  <c r="BK982" i="202"/>
  <c r="BL982" i="202"/>
  <c r="BM982" i="202"/>
  <c r="BN982" i="202"/>
  <c r="BO982" i="202"/>
  <c r="BP982" i="202"/>
  <c r="BQ982" i="202"/>
  <c r="BR982" i="202"/>
  <c r="BS982" i="202"/>
  <c r="A983" i="202"/>
  <c r="B983" i="202"/>
  <c r="C983" i="202"/>
  <c r="D983" i="202"/>
  <c r="E983" i="202"/>
  <c r="F983" i="202"/>
  <c r="G983" i="202"/>
  <c r="H983" i="202"/>
  <c r="I983" i="202"/>
  <c r="J983" i="202"/>
  <c r="K983" i="202"/>
  <c r="L983" i="202"/>
  <c r="M983" i="202"/>
  <c r="N983" i="202"/>
  <c r="O983" i="202"/>
  <c r="P983" i="202"/>
  <c r="Q983" i="202"/>
  <c r="R983" i="202"/>
  <c r="S983" i="202"/>
  <c r="T983" i="202"/>
  <c r="U983" i="202"/>
  <c r="V983" i="202"/>
  <c r="W983" i="202"/>
  <c r="AA983" i="202"/>
  <c r="AB983" i="202"/>
  <c r="AC983" i="202"/>
  <c r="AD983" i="202"/>
  <c r="AE983" i="202"/>
  <c r="AF983" i="202"/>
  <c r="AG983" i="202"/>
  <c r="AH983" i="202"/>
  <c r="AI983" i="202"/>
  <c r="AJ983" i="202"/>
  <c r="AK983" i="202"/>
  <c r="AL983" i="202"/>
  <c r="AM983" i="202"/>
  <c r="AN983" i="202"/>
  <c r="AO983" i="202"/>
  <c r="AP983" i="202"/>
  <c r="AQ983" i="202"/>
  <c r="AR983" i="202"/>
  <c r="AS983" i="202"/>
  <c r="AT983" i="202"/>
  <c r="AU983" i="202"/>
  <c r="AV983" i="202"/>
  <c r="AW983" i="202"/>
  <c r="AX983" i="202"/>
  <c r="AY983" i="202"/>
  <c r="AZ983" i="202"/>
  <c r="BA983" i="202"/>
  <c r="BB983" i="202"/>
  <c r="BC983" i="202"/>
  <c r="BD983" i="202"/>
  <c r="BE983" i="202"/>
  <c r="BF983" i="202"/>
  <c r="BG983" i="202"/>
  <c r="BH983" i="202"/>
  <c r="BI983" i="202"/>
  <c r="BJ983" i="202"/>
  <c r="BK983" i="202"/>
  <c r="BL983" i="202"/>
  <c r="BM983" i="202"/>
  <c r="BN983" i="202"/>
  <c r="BO983" i="202"/>
  <c r="BP983" i="202"/>
  <c r="BQ983" i="202"/>
  <c r="BR983" i="202"/>
  <c r="BS983" i="202"/>
  <c r="A984" i="202"/>
  <c r="B984" i="202"/>
  <c r="C984" i="202"/>
  <c r="D984" i="202"/>
  <c r="E984" i="202"/>
  <c r="F984" i="202"/>
  <c r="G984" i="202"/>
  <c r="H984" i="202"/>
  <c r="I984" i="202"/>
  <c r="J984" i="202"/>
  <c r="K984" i="202"/>
  <c r="L984" i="202"/>
  <c r="M984" i="202"/>
  <c r="N984" i="202"/>
  <c r="O984" i="202"/>
  <c r="P984" i="202"/>
  <c r="Q984" i="202"/>
  <c r="R984" i="202"/>
  <c r="S984" i="202"/>
  <c r="T984" i="202"/>
  <c r="U984" i="202"/>
  <c r="V984" i="202"/>
  <c r="W984" i="202"/>
  <c r="AA984" i="202"/>
  <c r="AB984" i="202"/>
  <c r="AC984" i="202"/>
  <c r="AD984" i="202"/>
  <c r="AE984" i="202"/>
  <c r="AF984" i="202"/>
  <c r="AG984" i="202"/>
  <c r="AH984" i="202"/>
  <c r="AI984" i="202"/>
  <c r="AJ984" i="202"/>
  <c r="AK984" i="202"/>
  <c r="AL984" i="202"/>
  <c r="AM984" i="202"/>
  <c r="AN984" i="202"/>
  <c r="AO984" i="202"/>
  <c r="AP984" i="202"/>
  <c r="AQ984" i="202"/>
  <c r="AR984" i="202"/>
  <c r="AS984" i="202"/>
  <c r="AT984" i="202"/>
  <c r="AU984" i="202"/>
  <c r="AV984" i="202"/>
  <c r="AW984" i="202"/>
  <c r="AX984" i="202"/>
  <c r="AY984" i="202"/>
  <c r="AZ984" i="202"/>
  <c r="BA984" i="202"/>
  <c r="BB984" i="202"/>
  <c r="BC984" i="202"/>
  <c r="BD984" i="202"/>
  <c r="BE984" i="202"/>
  <c r="BF984" i="202"/>
  <c r="BG984" i="202"/>
  <c r="BH984" i="202"/>
  <c r="BI984" i="202"/>
  <c r="BJ984" i="202"/>
  <c r="BK984" i="202"/>
  <c r="BL984" i="202"/>
  <c r="BM984" i="202"/>
  <c r="BN984" i="202"/>
  <c r="BO984" i="202"/>
  <c r="BP984" i="202"/>
  <c r="BQ984" i="202"/>
  <c r="BR984" i="202"/>
  <c r="BS984" i="202"/>
  <c r="A985" i="202"/>
  <c r="B985" i="202"/>
  <c r="C985" i="202"/>
  <c r="D985" i="202"/>
  <c r="E985" i="202"/>
  <c r="F985" i="202"/>
  <c r="G985" i="202"/>
  <c r="H985" i="202"/>
  <c r="I985" i="202"/>
  <c r="J985" i="202"/>
  <c r="K985" i="202"/>
  <c r="L985" i="202"/>
  <c r="M985" i="202"/>
  <c r="N985" i="202"/>
  <c r="O985" i="202"/>
  <c r="P985" i="202"/>
  <c r="Q985" i="202"/>
  <c r="R985" i="202"/>
  <c r="S985" i="202"/>
  <c r="T985" i="202"/>
  <c r="U985" i="202"/>
  <c r="V985" i="202"/>
  <c r="W985" i="202"/>
  <c r="AA985" i="202"/>
  <c r="AB985" i="202"/>
  <c r="AC985" i="202"/>
  <c r="AD985" i="202"/>
  <c r="AE985" i="202"/>
  <c r="AF985" i="202"/>
  <c r="AG985" i="202"/>
  <c r="AH985" i="202"/>
  <c r="AI985" i="202"/>
  <c r="AJ985" i="202"/>
  <c r="AK985" i="202"/>
  <c r="AL985" i="202"/>
  <c r="AM985" i="202"/>
  <c r="AN985" i="202"/>
  <c r="AO985" i="202"/>
  <c r="AP985" i="202"/>
  <c r="AQ985" i="202"/>
  <c r="AR985" i="202"/>
  <c r="AS985" i="202"/>
  <c r="AT985" i="202"/>
  <c r="AU985" i="202"/>
  <c r="AV985" i="202"/>
  <c r="AW985" i="202"/>
  <c r="AX985" i="202"/>
  <c r="AY985" i="202"/>
  <c r="AZ985" i="202"/>
  <c r="BA985" i="202"/>
  <c r="BB985" i="202"/>
  <c r="BC985" i="202"/>
  <c r="BD985" i="202"/>
  <c r="BE985" i="202"/>
  <c r="BF985" i="202"/>
  <c r="BG985" i="202"/>
  <c r="BH985" i="202"/>
  <c r="BI985" i="202"/>
  <c r="BJ985" i="202"/>
  <c r="BK985" i="202"/>
  <c r="BL985" i="202"/>
  <c r="BM985" i="202"/>
  <c r="BN985" i="202"/>
  <c r="BO985" i="202"/>
  <c r="BP985" i="202"/>
  <c r="BQ985" i="202"/>
  <c r="BR985" i="202"/>
  <c r="BS985" i="202"/>
  <c r="A986" i="202"/>
  <c r="B986" i="202"/>
  <c r="C986" i="202"/>
  <c r="D986" i="202"/>
  <c r="E986" i="202"/>
  <c r="F986" i="202"/>
  <c r="G986" i="202"/>
  <c r="H986" i="202"/>
  <c r="I986" i="202"/>
  <c r="J986" i="202"/>
  <c r="K986" i="202"/>
  <c r="L986" i="202"/>
  <c r="M986" i="202"/>
  <c r="N986" i="202"/>
  <c r="O986" i="202"/>
  <c r="P986" i="202"/>
  <c r="Q986" i="202"/>
  <c r="R986" i="202"/>
  <c r="S986" i="202"/>
  <c r="T986" i="202"/>
  <c r="U986" i="202"/>
  <c r="V986" i="202"/>
  <c r="W986" i="202"/>
  <c r="AA986" i="202"/>
  <c r="AB986" i="202"/>
  <c r="AC986" i="202"/>
  <c r="AD986" i="202"/>
  <c r="AE986" i="202"/>
  <c r="AF986" i="202"/>
  <c r="AG986" i="202"/>
  <c r="AH986" i="202"/>
  <c r="AI986" i="202"/>
  <c r="AJ986" i="202"/>
  <c r="AK986" i="202"/>
  <c r="AL986" i="202"/>
  <c r="AM986" i="202"/>
  <c r="AN986" i="202"/>
  <c r="AO986" i="202"/>
  <c r="AP986" i="202"/>
  <c r="AQ986" i="202"/>
  <c r="AR986" i="202"/>
  <c r="AS986" i="202"/>
  <c r="AT986" i="202"/>
  <c r="AU986" i="202"/>
  <c r="AV986" i="202"/>
  <c r="AW986" i="202"/>
  <c r="AX986" i="202"/>
  <c r="AY986" i="202"/>
  <c r="AZ986" i="202"/>
  <c r="BA986" i="202"/>
  <c r="BB986" i="202"/>
  <c r="BC986" i="202"/>
  <c r="BD986" i="202"/>
  <c r="BE986" i="202"/>
  <c r="BF986" i="202"/>
  <c r="BG986" i="202"/>
  <c r="BH986" i="202"/>
  <c r="BI986" i="202"/>
  <c r="BJ986" i="202"/>
  <c r="BK986" i="202"/>
  <c r="BL986" i="202"/>
  <c r="BM986" i="202"/>
  <c r="BN986" i="202"/>
  <c r="BO986" i="202"/>
  <c r="BP986" i="202"/>
  <c r="BQ986" i="202"/>
  <c r="BR986" i="202"/>
  <c r="BS986" i="202"/>
  <c r="A987" i="202"/>
  <c r="B987" i="202"/>
  <c r="C987" i="202"/>
  <c r="D987" i="202"/>
  <c r="E987" i="202"/>
  <c r="F987" i="202"/>
  <c r="G987" i="202"/>
  <c r="H987" i="202"/>
  <c r="I987" i="202"/>
  <c r="J987" i="202"/>
  <c r="K987" i="202"/>
  <c r="L987" i="202"/>
  <c r="M987" i="202"/>
  <c r="N987" i="202"/>
  <c r="O987" i="202"/>
  <c r="P987" i="202"/>
  <c r="Q987" i="202"/>
  <c r="R987" i="202"/>
  <c r="S987" i="202"/>
  <c r="T987" i="202"/>
  <c r="U987" i="202"/>
  <c r="V987" i="202"/>
  <c r="W987" i="202"/>
  <c r="AA987" i="202"/>
  <c r="AB987" i="202"/>
  <c r="AC987" i="202"/>
  <c r="AD987" i="202"/>
  <c r="AE987" i="202"/>
  <c r="AF987" i="202"/>
  <c r="AG987" i="202"/>
  <c r="AH987" i="202"/>
  <c r="AI987" i="202"/>
  <c r="AJ987" i="202"/>
  <c r="AK987" i="202"/>
  <c r="AL987" i="202"/>
  <c r="AM987" i="202"/>
  <c r="AN987" i="202"/>
  <c r="AO987" i="202"/>
  <c r="AP987" i="202"/>
  <c r="AQ987" i="202"/>
  <c r="AR987" i="202"/>
  <c r="AS987" i="202"/>
  <c r="AT987" i="202"/>
  <c r="AU987" i="202"/>
  <c r="AV987" i="202"/>
  <c r="AW987" i="202"/>
  <c r="AX987" i="202"/>
  <c r="AY987" i="202"/>
  <c r="AZ987" i="202"/>
  <c r="BA987" i="202"/>
  <c r="BB987" i="202"/>
  <c r="BC987" i="202"/>
  <c r="BD987" i="202"/>
  <c r="BE987" i="202"/>
  <c r="BF987" i="202"/>
  <c r="BG987" i="202"/>
  <c r="BH987" i="202"/>
  <c r="BI987" i="202"/>
  <c r="BJ987" i="202"/>
  <c r="BK987" i="202"/>
  <c r="BL987" i="202"/>
  <c r="BM987" i="202"/>
  <c r="BN987" i="202"/>
  <c r="BO987" i="202"/>
  <c r="BP987" i="202"/>
  <c r="BQ987" i="202"/>
  <c r="BR987" i="202"/>
  <c r="BS987" i="202"/>
  <c r="A988" i="202"/>
  <c r="B988" i="202"/>
  <c r="C988" i="202"/>
  <c r="D988" i="202"/>
  <c r="E988" i="202"/>
  <c r="F988" i="202"/>
  <c r="G988" i="202"/>
  <c r="H988" i="202"/>
  <c r="I988" i="202"/>
  <c r="J988" i="202"/>
  <c r="K988" i="202"/>
  <c r="L988" i="202"/>
  <c r="M988" i="202"/>
  <c r="N988" i="202"/>
  <c r="O988" i="202"/>
  <c r="P988" i="202"/>
  <c r="Q988" i="202"/>
  <c r="R988" i="202"/>
  <c r="S988" i="202"/>
  <c r="T988" i="202"/>
  <c r="U988" i="202"/>
  <c r="V988" i="202"/>
  <c r="W988" i="202"/>
  <c r="AA988" i="202"/>
  <c r="AB988" i="202"/>
  <c r="AC988" i="202"/>
  <c r="AD988" i="202"/>
  <c r="AE988" i="202"/>
  <c r="AF988" i="202"/>
  <c r="AG988" i="202"/>
  <c r="AH988" i="202"/>
  <c r="AI988" i="202"/>
  <c r="AJ988" i="202"/>
  <c r="AK988" i="202"/>
  <c r="AL988" i="202"/>
  <c r="AM988" i="202"/>
  <c r="AN988" i="202"/>
  <c r="AO988" i="202"/>
  <c r="AP988" i="202"/>
  <c r="AQ988" i="202"/>
  <c r="AR988" i="202"/>
  <c r="AS988" i="202"/>
  <c r="AT988" i="202"/>
  <c r="AU988" i="202"/>
  <c r="AV988" i="202"/>
  <c r="AW988" i="202"/>
  <c r="AX988" i="202"/>
  <c r="AY988" i="202"/>
  <c r="AZ988" i="202"/>
  <c r="BA988" i="202"/>
  <c r="BB988" i="202"/>
  <c r="BC988" i="202"/>
  <c r="BD988" i="202"/>
  <c r="BE988" i="202"/>
  <c r="BF988" i="202"/>
  <c r="BG988" i="202"/>
  <c r="BH988" i="202"/>
  <c r="BI988" i="202"/>
  <c r="BJ988" i="202"/>
  <c r="BK988" i="202"/>
  <c r="BL988" i="202"/>
  <c r="BM988" i="202"/>
  <c r="BN988" i="202"/>
  <c r="BO988" i="202"/>
  <c r="BP988" i="202"/>
  <c r="BQ988" i="202"/>
  <c r="BR988" i="202"/>
  <c r="BS988" i="202"/>
  <c r="A989" i="202"/>
  <c r="B989" i="202"/>
  <c r="C989" i="202"/>
  <c r="D989" i="202"/>
  <c r="E989" i="202"/>
  <c r="F989" i="202"/>
  <c r="G989" i="202"/>
  <c r="H989" i="202"/>
  <c r="I989" i="202"/>
  <c r="J989" i="202"/>
  <c r="K989" i="202"/>
  <c r="L989" i="202"/>
  <c r="M989" i="202"/>
  <c r="N989" i="202"/>
  <c r="O989" i="202"/>
  <c r="P989" i="202"/>
  <c r="Q989" i="202"/>
  <c r="R989" i="202"/>
  <c r="S989" i="202"/>
  <c r="T989" i="202"/>
  <c r="U989" i="202"/>
  <c r="V989" i="202"/>
  <c r="W989" i="202"/>
  <c r="AA989" i="202"/>
  <c r="AB989" i="202"/>
  <c r="AC989" i="202"/>
  <c r="AD989" i="202"/>
  <c r="AE989" i="202"/>
  <c r="AF989" i="202"/>
  <c r="AG989" i="202"/>
  <c r="AH989" i="202"/>
  <c r="AI989" i="202"/>
  <c r="AJ989" i="202"/>
  <c r="AK989" i="202"/>
  <c r="AL989" i="202"/>
  <c r="AM989" i="202"/>
  <c r="AN989" i="202"/>
  <c r="AO989" i="202"/>
  <c r="AP989" i="202"/>
  <c r="AQ989" i="202"/>
  <c r="AR989" i="202"/>
  <c r="AS989" i="202"/>
  <c r="AT989" i="202"/>
  <c r="AU989" i="202"/>
  <c r="AV989" i="202"/>
  <c r="AW989" i="202"/>
  <c r="AX989" i="202"/>
  <c r="AY989" i="202"/>
  <c r="AZ989" i="202"/>
  <c r="BA989" i="202"/>
  <c r="BB989" i="202"/>
  <c r="BC989" i="202"/>
  <c r="BD989" i="202"/>
  <c r="BE989" i="202"/>
  <c r="BF989" i="202"/>
  <c r="BG989" i="202"/>
  <c r="BH989" i="202"/>
  <c r="BI989" i="202"/>
  <c r="BJ989" i="202"/>
  <c r="BK989" i="202"/>
  <c r="BL989" i="202"/>
  <c r="BM989" i="202"/>
  <c r="BN989" i="202"/>
  <c r="BO989" i="202"/>
  <c r="BP989" i="202"/>
  <c r="BQ989" i="202"/>
  <c r="BR989" i="202"/>
  <c r="BS989" i="202"/>
  <c r="A990" i="202"/>
  <c r="B990" i="202"/>
  <c r="C990" i="202"/>
  <c r="D990" i="202"/>
  <c r="E990" i="202"/>
  <c r="F990" i="202"/>
  <c r="G990" i="202"/>
  <c r="H990" i="202"/>
  <c r="I990" i="202"/>
  <c r="J990" i="202"/>
  <c r="K990" i="202"/>
  <c r="L990" i="202"/>
  <c r="M990" i="202"/>
  <c r="N990" i="202"/>
  <c r="O990" i="202"/>
  <c r="P990" i="202"/>
  <c r="Q990" i="202"/>
  <c r="R990" i="202"/>
  <c r="S990" i="202"/>
  <c r="T990" i="202"/>
  <c r="U990" i="202"/>
  <c r="V990" i="202"/>
  <c r="W990" i="202"/>
  <c r="AA990" i="202"/>
  <c r="AB990" i="202"/>
  <c r="AC990" i="202"/>
  <c r="AD990" i="202"/>
  <c r="AE990" i="202"/>
  <c r="AF990" i="202"/>
  <c r="AG990" i="202"/>
  <c r="AH990" i="202"/>
  <c r="AI990" i="202"/>
  <c r="AJ990" i="202"/>
  <c r="AK990" i="202"/>
  <c r="AL990" i="202"/>
  <c r="AM990" i="202"/>
  <c r="AN990" i="202"/>
  <c r="AO990" i="202"/>
  <c r="AP990" i="202"/>
  <c r="AQ990" i="202"/>
  <c r="AR990" i="202"/>
  <c r="AS990" i="202"/>
  <c r="AT990" i="202"/>
  <c r="AU990" i="202"/>
  <c r="AV990" i="202"/>
  <c r="AW990" i="202"/>
  <c r="AX990" i="202"/>
  <c r="AY990" i="202"/>
  <c r="AZ990" i="202"/>
  <c r="BA990" i="202"/>
  <c r="BB990" i="202"/>
  <c r="BC990" i="202"/>
  <c r="BD990" i="202"/>
  <c r="BE990" i="202"/>
  <c r="BF990" i="202"/>
  <c r="BG990" i="202"/>
  <c r="BH990" i="202"/>
  <c r="BI990" i="202"/>
  <c r="BJ990" i="202"/>
  <c r="BK990" i="202"/>
  <c r="BL990" i="202"/>
  <c r="BM990" i="202"/>
  <c r="BN990" i="202"/>
  <c r="BO990" i="202"/>
  <c r="BP990" i="202"/>
  <c r="BQ990" i="202"/>
  <c r="BR990" i="202"/>
  <c r="BS990" i="202"/>
  <c r="A991" i="202"/>
  <c r="B991" i="202"/>
  <c r="C991" i="202"/>
  <c r="D991" i="202"/>
  <c r="E991" i="202"/>
  <c r="F991" i="202"/>
  <c r="G991" i="202"/>
  <c r="H991" i="202"/>
  <c r="I991" i="202"/>
  <c r="J991" i="202"/>
  <c r="K991" i="202"/>
  <c r="L991" i="202"/>
  <c r="M991" i="202"/>
  <c r="N991" i="202"/>
  <c r="O991" i="202"/>
  <c r="P991" i="202"/>
  <c r="Q991" i="202"/>
  <c r="R991" i="202"/>
  <c r="S991" i="202"/>
  <c r="T991" i="202"/>
  <c r="U991" i="202"/>
  <c r="V991" i="202"/>
  <c r="W991" i="202"/>
  <c r="AA991" i="202"/>
  <c r="AB991" i="202"/>
  <c r="AC991" i="202"/>
  <c r="AD991" i="202"/>
  <c r="AE991" i="202"/>
  <c r="AF991" i="202"/>
  <c r="AG991" i="202"/>
  <c r="AH991" i="202"/>
  <c r="AI991" i="202"/>
  <c r="AJ991" i="202"/>
  <c r="AK991" i="202"/>
  <c r="AL991" i="202"/>
  <c r="AM991" i="202"/>
  <c r="AN991" i="202"/>
  <c r="AO991" i="202"/>
  <c r="AP991" i="202"/>
  <c r="AQ991" i="202"/>
  <c r="AR991" i="202"/>
  <c r="AS991" i="202"/>
  <c r="AT991" i="202"/>
  <c r="AU991" i="202"/>
  <c r="AV991" i="202"/>
  <c r="AW991" i="202"/>
  <c r="AX991" i="202"/>
  <c r="AY991" i="202"/>
  <c r="AZ991" i="202"/>
  <c r="BA991" i="202"/>
  <c r="BB991" i="202"/>
  <c r="BC991" i="202"/>
  <c r="BD991" i="202"/>
  <c r="BE991" i="202"/>
  <c r="BF991" i="202"/>
  <c r="BG991" i="202"/>
  <c r="BH991" i="202"/>
  <c r="BI991" i="202"/>
  <c r="BJ991" i="202"/>
  <c r="BK991" i="202"/>
  <c r="BL991" i="202"/>
  <c r="BM991" i="202"/>
  <c r="BN991" i="202"/>
  <c r="BO991" i="202"/>
  <c r="BP991" i="202"/>
  <c r="BQ991" i="202"/>
  <c r="BR991" i="202"/>
  <c r="BS991" i="202"/>
  <c r="A992" i="202"/>
  <c r="B992" i="202"/>
  <c r="C992" i="202"/>
  <c r="D992" i="202"/>
  <c r="E992" i="202"/>
  <c r="F992" i="202"/>
  <c r="G992" i="202"/>
  <c r="H992" i="202"/>
  <c r="I992" i="202"/>
  <c r="J992" i="202"/>
  <c r="K992" i="202"/>
  <c r="L992" i="202"/>
  <c r="M992" i="202"/>
  <c r="N992" i="202"/>
  <c r="O992" i="202"/>
  <c r="P992" i="202"/>
  <c r="Q992" i="202"/>
  <c r="R992" i="202"/>
  <c r="S992" i="202"/>
  <c r="T992" i="202"/>
  <c r="U992" i="202"/>
  <c r="V992" i="202"/>
  <c r="W992" i="202"/>
  <c r="AA992" i="202"/>
  <c r="AB992" i="202"/>
  <c r="AC992" i="202"/>
  <c r="AD992" i="202"/>
  <c r="AE992" i="202"/>
  <c r="AF992" i="202"/>
  <c r="AG992" i="202"/>
  <c r="AH992" i="202"/>
  <c r="AI992" i="202"/>
  <c r="AJ992" i="202"/>
  <c r="AK992" i="202"/>
  <c r="AL992" i="202"/>
  <c r="AM992" i="202"/>
  <c r="AN992" i="202"/>
  <c r="AO992" i="202"/>
  <c r="AP992" i="202"/>
  <c r="AQ992" i="202"/>
  <c r="AR992" i="202"/>
  <c r="AS992" i="202"/>
  <c r="AT992" i="202"/>
  <c r="AU992" i="202"/>
  <c r="AV992" i="202"/>
  <c r="AW992" i="202"/>
  <c r="AX992" i="202"/>
  <c r="AY992" i="202"/>
  <c r="AZ992" i="202"/>
  <c r="BA992" i="202"/>
  <c r="BB992" i="202"/>
  <c r="BC992" i="202"/>
  <c r="BD992" i="202"/>
  <c r="BE992" i="202"/>
  <c r="BF992" i="202"/>
  <c r="BG992" i="202"/>
  <c r="BH992" i="202"/>
  <c r="BI992" i="202"/>
  <c r="BJ992" i="202"/>
  <c r="BK992" i="202"/>
  <c r="BL992" i="202"/>
  <c r="BM992" i="202"/>
  <c r="BN992" i="202"/>
  <c r="BO992" i="202"/>
  <c r="BP992" i="202"/>
  <c r="BQ992" i="202"/>
  <c r="BR992" i="202"/>
  <c r="BS992" i="202"/>
  <c r="A993" i="202"/>
  <c r="B993" i="202"/>
  <c r="C993" i="202"/>
  <c r="D993" i="202"/>
  <c r="E993" i="202"/>
  <c r="F993" i="202"/>
  <c r="G993" i="202"/>
  <c r="H993" i="202"/>
  <c r="I993" i="202"/>
  <c r="J993" i="202"/>
  <c r="K993" i="202"/>
  <c r="L993" i="202"/>
  <c r="M993" i="202"/>
  <c r="N993" i="202"/>
  <c r="O993" i="202"/>
  <c r="P993" i="202"/>
  <c r="Q993" i="202"/>
  <c r="R993" i="202"/>
  <c r="S993" i="202"/>
  <c r="T993" i="202"/>
  <c r="U993" i="202"/>
  <c r="V993" i="202"/>
  <c r="W993" i="202"/>
  <c r="AA993" i="202"/>
  <c r="AB993" i="202"/>
  <c r="AC993" i="202"/>
  <c r="AD993" i="202"/>
  <c r="AE993" i="202"/>
  <c r="AF993" i="202"/>
  <c r="AG993" i="202"/>
  <c r="AH993" i="202"/>
  <c r="AI993" i="202"/>
  <c r="AJ993" i="202"/>
  <c r="AK993" i="202"/>
  <c r="AL993" i="202"/>
  <c r="AM993" i="202"/>
  <c r="AN993" i="202"/>
  <c r="AO993" i="202"/>
  <c r="AP993" i="202"/>
  <c r="AQ993" i="202"/>
  <c r="AR993" i="202"/>
  <c r="AS993" i="202"/>
  <c r="AT993" i="202"/>
  <c r="AU993" i="202"/>
  <c r="AV993" i="202"/>
  <c r="AW993" i="202"/>
  <c r="AX993" i="202"/>
  <c r="AY993" i="202"/>
  <c r="AZ993" i="202"/>
  <c r="BA993" i="202"/>
  <c r="BB993" i="202"/>
  <c r="BC993" i="202"/>
  <c r="BD993" i="202"/>
  <c r="BE993" i="202"/>
  <c r="BF993" i="202"/>
  <c r="BG993" i="202"/>
  <c r="BH993" i="202"/>
  <c r="BI993" i="202"/>
  <c r="BJ993" i="202"/>
  <c r="BK993" i="202"/>
  <c r="BL993" i="202"/>
  <c r="BM993" i="202"/>
  <c r="BN993" i="202"/>
  <c r="BO993" i="202"/>
  <c r="BP993" i="202"/>
  <c r="BQ993" i="202"/>
  <c r="BR993" i="202"/>
  <c r="BS993" i="202"/>
  <c r="A994" i="202"/>
  <c r="B994" i="202"/>
  <c r="C994" i="202"/>
  <c r="D994" i="202"/>
  <c r="E994" i="202"/>
  <c r="F994" i="202"/>
  <c r="G994" i="202"/>
  <c r="H994" i="202"/>
  <c r="I994" i="202"/>
  <c r="J994" i="202"/>
  <c r="K994" i="202"/>
  <c r="L994" i="202"/>
  <c r="M994" i="202"/>
  <c r="N994" i="202"/>
  <c r="O994" i="202"/>
  <c r="P994" i="202"/>
  <c r="Q994" i="202"/>
  <c r="R994" i="202"/>
  <c r="S994" i="202"/>
  <c r="T994" i="202"/>
  <c r="U994" i="202"/>
  <c r="V994" i="202"/>
  <c r="W994" i="202"/>
  <c r="AA994" i="202"/>
  <c r="AB994" i="202"/>
  <c r="AC994" i="202"/>
  <c r="AD994" i="202"/>
  <c r="AE994" i="202"/>
  <c r="AF994" i="202"/>
  <c r="AG994" i="202"/>
  <c r="AH994" i="202"/>
  <c r="AI994" i="202"/>
  <c r="AJ994" i="202"/>
  <c r="AK994" i="202"/>
  <c r="AL994" i="202"/>
  <c r="AM994" i="202"/>
  <c r="AN994" i="202"/>
  <c r="AO994" i="202"/>
  <c r="AP994" i="202"/>
  <c r="AQ994" i="202"/>
  <c r="AR994" i="202"/>
  <c r="AS994" i="202"/>
  <c r="AT994" i="202"/>
  <c r="AU994" i="202"/>
  <c r="AV994" i="202"/>
  <c r="AW994" i="202"/>
  <c r="AX994" i="202"/>
  <c r="AY994" i="202"/>
  <c r="AZ994" i="202"/>
  <c r="BA994" i="202"/>
  <c r="BB994" i="202"/>
  <c r="BC994" i="202"/>
  <c r="BD994" i="202"/>
  <c r="BE994" i="202"/>
  <c r="BF994" i="202"/>
  <c r="BG994" i="202"/>
  <c r="BH994" i="202"/>
  <c r="BI994" i="202"/>
  <c r="BJ994" i="202"/>
  <c r="BK994" i="202"/>
  <c r="BL994" i="202"/>
  <c r="BM994" i="202"/>
  <c r="BN994" i="202"/>
  <c r="BO994" i="202"/>
  <c r="BP994" i="202"/>
  <c r="BQ994" i="202"/>
  <c r="BR994" i="202"/>
  <c r="BS994" i="202"/>
  <c r="A995" i="202"/>
  <c r="B995" i="202"/>
  <c r="C995" i="202"/>
  <c r="D995" i="202"/>
  <c r="E995" i="202"/>
  <c r="F995" i="202"/>
  <c r="G995" i="202"/>
  <c r="H995" i="202"/>
  <c r="I995" i="202"/>
  <c r="J995" i="202"/>
  <c r="K995" i="202"/>
  <c r="L995" i="202"/>
  <c r="M995" i="202"/>
  <c r="N995" i="202"/>
  <c r="O995" i="202"/>
  <c r="P995" i="202"/>
  <c r="Q995" i="202"/>
  <c r="R995" i="202"/>
  <c r="S995" i="202"/>
  <c r="T995" i="202"/>
  <c r="U995" i="202"/>
  <c r="V995" i="202"/>
  <c r="W995" i="202"/>
  <c r="AA995" i="202"/>
  <c r="AB995" i="202"/>
  <c r="AC995" i="202"/>
  <c r="AD995" i="202"/>
  <c r="AE995" i="202"/>
  <c r="AF995" i="202"/>
  <c r="AG995" i="202"/>
  <c r="AH995" i="202"/>
  <c r="AI995" i="202"/>
  <c r="AJ995" i="202"/>
  <c r="AK995" i="202"/>
  <c r="AL995" i="202"/>
  <c r="AM995" i="202"/>
  <c r="AN995" i="202"/>
  <c r="AO995" i="202"/>
  <c r="AP995" i="202"/>
  <c r="AQ995" i="202"/>
  <c r="AR995" i="202"/>
  <c r="AS995" i="202"/>
  <c r="AT995" i="202"/>
  <c r="AU995" i="202"/>
  <c r="AV995" i="202"/>
  <c r="AW995" i="202"/>
  <c r="AX995" i="202"/>
  <c r="AY995" i="202"/>
  <c r="AZ995" i="202"/>
  <c r="BA995" i="202"/>
  <c r="BB995" i="202"/>
  <c r="BC995" i="202"/>
  <c r="BD995" i="202"/>
  <c r="BE995" i="202"/>
  <c r="BF995" i="202"/>
  <c r="BG995" i="202"/>
  <c r="BH995" i="202"/>
  <c r="BI995" i="202"/>
  <c r="BJ995" i="202"/>
  <c r="BK995" i="202"/>
  <c r="BL995" i="202"/>
  <c r="BM995" i="202"/>
  <c r="BN995" i="202"/>
  <c r="BO995" i="202"/>
  <c r="BP995" i="202"/>
  <c r="BQ995" i="202"/>
  <c r="BR995" i="202"/>
  <c r="BS995" i="202"/>
  <c r="A996" i="202"/>
  <c r="B996" i="202"/>
  <c r="C996" i="202"/>
  <c r="D996" i="202"/>
  <c r="E996" i="202"/>
  <c r="F996" i="202"/>
  <c r="G996" i="202"/>
  <c r="H996" i="202"/>
  <c r="I996" i="202"/>
  <c r="J996" i="202"/>
  <c r="K996" i="202"/>
  <c r="L996" i="202"/>
  <c r="M996" i="202"/>
  <c r="N996" i="202"/>
  <c r="O996" i="202"/>
  <c r="P996" i="202"/>
  <c r="Q996" i="202"/>
  <c r="R996" i="202"/>
  <c r="S996" i="202"/>
  <c r="T996" i="202"/>
  <c r="U996" i="202"/>
  <c r="V996" i="202"/>
  <c r="W996" i="202"/>
  <c r="AA996" i="202"/>
  <c r="AB996" i="202"/>
  <c r="AC996" i="202"/>
  <c r="AD996" i="202"/>
  <c r="AE996" i="202"/>
  <c r="AF996" i="202"/>
  <c r="AG996" i="202"/>
  <c r="AH996" i="202"/>
  <c r="AI996" i="202"/>
  <c r="AJ996" i="202"/>
  <c r="AK996" i="202"/>
  <c r="AL996" i="202"/>
  <c r="AM996" i="202"/>
  <c r="AN996" i="202"/>
  <c r="AO996" i="202"/>
  <c r="AP996" i="202"/>
  <c r="AQ996" i="202"/>
  <c r="AR996" i="202"/>
  <c r="AS996" i="202"/>
  <c r="AT996" i="202"/>
  <c r="AU996" i="202"/>
  <c r="AV996" i="202"/>
  <c r="AW996" i="202"/>
  <c r="AX996" i="202"/>
  <c r="AY996" i="202"/>
  <c r="AZ996" i="202"/>
  <c r="BA996" i="202"/>
  <c r="BB996" i="202"/>
  <c r="BC996" i="202"/>
  <c r="BD996" i="202"/>
  <c r="BE996" i="202"/>
  <c r="BF996" i="202"/>
  <c r="BG996" i="202"/>
  <c r="BH996" i="202"/>
  <c r="BI996" i="202"/>
  <c r="BJ996" i="202"/>
  <c r="BK996" i="202"/>
  <c r="BL996" i="202"/>
  <c r="BM996" i="202"/>
  <c r="BN996" i="202"/>
  <c r="BO996" i="202"/>
  <c r="BP996" i="202"/>
  <c r="BQ996" i="202"/>
  <c r="BR996" i="202"/>
  <c r="BS996" i="202"/>
  <c r="A997" i="202"/>
  <c r="B997" i="202"/>
  <c r="C997" i="202"/>
  <c r="D997" i="202"/>
  <c r="E997" i="202"/>
  <c r="F997" i="202"/>
  <c r="G997" i="202"/>
  <c r="H997" i="202"/>
  <c r="I997" i="202"/>
  <c r="J997" i="202"/>
  <c r="K997" i="202"/>
  <c r="L997" i="202"/>
  <c r="M997" i="202"/>
  <c r="N997" i="202"/>
  <c r="O997" i="202"/>
  <c r="P997" i="202"/>
  <c r="Q997" i="202"/>
  <c r="R997" i="202"/>
  <c r="S997" i="202"/>
  <c r="T997" i="202"/>
  <c r="U997" i="202"/>
  <c r="V997" i="202"/>
  <c r="W997" i="202"/>
  <c r="AA997" i="202"/>
  <c r="AB997" i="202"/>
  <c r="AC997" i="202"/>
  <c r="AD997" i="202"/>
  <c r="AE997" i="202"/>
  <c r="AF997" i="202"/>
  <c r="AG997" i="202"/>
  <c r="AH997" i="202"/>
  <c r="AI997" i="202"/>
  <c r="AJ997" i="202"/>
  <c r="AK997" i="202"/>
  <c r="AL997" i="202"/>
  <c r="AM997" i="202"/>
  <c r="AN997" i="202"/>
  <c r="AO997" i="202"/>
  <c r="AP997" i="202"/>
  <c r="AQ997" i="202"/>
  <c r="AR997" i="202"/>
  <c r="AS997" i="202"/>
  <c r="AT997" i="202"/>
  <c r="AU997" i="202"/>
  <c r="AV997" i="202"/>
  <c r="AW997" i="202"/>
  <c r="AX997" i="202"/>
  <c r="AY997" i="202"/>
  <c r="AZ997" i="202"/>
  <c r="BA997" i="202"/>
  <c r="BB997" i="202"/>
  <c r="BC997" i="202"/>
  <c r="BD997" i="202"/>
  <c r="BE997" i="202"/>
  <c r="BF997" i="202"/>
  <c r="BG997" i="202"/>
  <c r="BH997" i="202"/>
  <c r="BI997" i="202"/>
  <c r="BJ997" i="202"/>
  <c r="BK997" i="202"/>
  <c r="BL997" i="202"/>
  <c r="BM997" i="202"/>
  <c r="BN997" i="202"/>
  <c r="BO997" i="202"/>
  <c r="BP997" i="202"/>
  <c r="BQ997" i="202"/>
  <c r="BR997" i="202"/>
  <c r="BS997" i="202"/>
  <c r="A998" i="202"/>
  <c r="B998" i="202"/>
  <c r="C998" i="202"/>
  <c r="D998" i="202"/>
  <c r="E998" i="202"/>
  <c r="F998" i="202"/>
  <c r="G998" i="202"/>
  <c r="H998" i="202"/>
  <c r="I998" i="202"/>
  <c r="J998" i="202"/>
  <c r="K998" i="202"/>
  <c r="L998" i="202"/>
  <c r="M998" i="202"/>
  <c r="N998" i="202"/>
  <c r="O998" i="202"/>
  <c r="P998" i="202"/>
  <c r="Q998" i="202"/>
  <c r="R998" i="202"/>
  <c r="S998" i="202"/>
  <c r="T998" i="202"/>
  <c r="U998" i="202"/>
  <c r="V998" i="202"/>
  <c r="W998" i="202"/>
  <c r="AA998" i="202"/>
  <c r="AB998" i="202"/>
  <c r="AC998" i="202"/>
  <c r="AD998" i="202"/>
  <c r="AE998" i="202"/>
  <c r="AF998" i="202"/>
  <c r="AG998" i="202"/>
  <c r="AH998" i="202"/>
  <c r="AI998" i="202"/>
  <c r="AJ998" i="202"/>
  <c r="AK998" i="202"/>
  <c r="AL998" i="202"/>
  <c r="AM998" i="202"/>
  <c r="AN998" i="202"/>
  <c r="AO998" i="202"/>
  <c r="AP998" i="202"/>
  <c r="AQ998" i="202"/>
  <c r="AR998" i="202"/>
  <c r="AS998" i="202"/>
  <c r="AT998" i="202"/>
  <c r="AU998" i="202"/>
  <c r="AV998" i="202"/>
  <c r="AW998" i="202"/>
  <c r="AX998" i="202"/>
  <c r="AY998" i="202"/>
  <c r="AZ998" i="202"/>
  <c r="BA998" i="202"/>
  <c r="BB998" i="202"/>
  <c r="BC998" i="202"/>
  <c r="BD998" i="202"/>
  <c r="BE998" i="202"/>
  <c r="BF998" i="202"/>
  <c r="BG998" i="202"/>
  <c r="BH998" i="202"/>
  <c r="BI998" i="202"/>
  <c r="BJ998" i="202"/>
  <c r="BK998" i="202"/>
  <c r="BL998" i="202"/>
  <c r="BM998" i="202"/>
  <c r="BN998" i="202"/>
  <c r="BO998" i="202"/>
  <c r="BP998" i="202"/>
  <c r="BQ998" i="202"/>
  <c r="BR998" i="202"/>
  <c r="BS998" i="202"/>
  <c r="A999" i="202"/>
  <c r="B999" i="202"/>
  <c r="C999" i="202"/>
  <c r="D999" i="202"/>
  <c r="E999" i="202"/>
  <c r="F999" i="202"/>
  <c r="G999" i="202"/>
  <c r="H999" i="202"/>
  <c r="I999" i="202"/>
  <c r="J999" i="202"/>
  <c r="K999" i="202"/>
  <c r="L999" i="202"/>
  <c r="M999" i="202"/>
  <c r="N999" i="202"/>
  <c r="O999" i="202"/>
  <c r="P999" i="202"/>
  <c r="Q999" i="202"/>
  <c r="R999" i="202"/>
  <c r="S999" i="202"/>
  <c r="T999" i="202"/>
  <c r="U999" i="202"/>
  <c r="V999" i="202"/>
  <c r="W999" i="202"/>
  <c r="AA999" i="202"/>
  <c r="AB999" i="202"/>
  <c r="AC999" i="202"/>
  <c r="AD999" i="202"/>
  <c r="AE999" i="202"/>
  <c r="AF999" i="202"/>
  <c r="AG999" i="202"/>
  <c r="AH999" i="202"/>
  <c r="AI999" i="202"/>
  <c r="AJ999" i="202"/>
  <c r="AK999" i="202"/>
  <c r="AL999" i="202"/>
  <c r="AM999" i="202"/>
  <c r="AN999" i="202"/>
  <c r="AO999" i="202"/>
  <c r="AP999" i="202"/>
  <c r="AQ999" i="202"/>
  <c r="AR999" i="202"/>
  <c r="AS999" i="202"/>
  <c r="AT999" i="202"/>
  <c r="AU999" i="202"/>
  <c r="AV999" i="202"/>
  <c r="AW999" i="202"/>
  <c r="AX999" i="202"/>
  <c r="AY999" i="202"/>
  <c r="AZ999" i="202"/>
  <c r="BA999" i="202"/>
  <c r="BB999" i="202"/>
  <c r="BC999" i="202"/>
  <c r="BD999" i="202"/>
  <c r="BE999" i="202"/>
  <c r="BF999" i="202"/>
  <c r="BG999" i="202"/>
  <c r="BH999" i="202"/>
  <c r="BI999" i="202"/>
  <c r="BJ999" i="202"/>
  <c r="BK999" i="202"/>
  <c r="BL999" i="202"/>
  <c r="BM999" i="202"/>
  <c r="BN999" i="202"/>
  <c r="BO999" i="202"/>
  <c r="BP999" i="202"/>
  <c r="BQ999" i="202"/>
  <c r="BR999" i="202"/>
  <c r="BS999" i="202"/>
  <c r="A1000" i="202"/>
  <c r="B1000" i="202"/>
  <c r="C1000" i="202"/>
  <c r="D1000" i="202"/>
  <c r="E1000" i="202"/>
  <c r="F1000" i="202"/>
  <c r="G1000" i="202"/>
  <c r="H1000" i="202"/>
  <c r="I1000" i="202"/>
  <c r="J1000" i="202"/>
  <c r="K1000" i="202"/>
  <c r="L1000" i="202"/>
  <c r="M1000" i="202"/>
  <c r="N1000" i="202"/>
  <c r="O1000" i="202"/>
  <c r="P1000" i="202"/>
  <c r="Q1000" i="202"/>
  <c r="R1000" i="202"/>
  <c r="S1000" i="202"/>
  <c r="T1000" i="202"/>
  <c r="U1000" i="202"/>
  <c r="V1000" i="202"/>
  <c r="W1000" i="202"/>
  <c r="AA1000" i="202"/>
  <c r="AB1000" i="202"/>
  <c r="AC1000" i="202"/>
  <c r="AD1000" i="202"/>
  <c r="AE1000" i="202"/>
  <c r="AF1000" i="202"/>
  <c r="AG1000" i="202"/>
  <c r="AH1000" i="202"/>
  <c r="AI1000" i="202"/>
  <c r="AJ1000" i="202"/>
  <c r="AK1000" i="202"/>
  <c r="AL1000" i="202"/>
  <c r="AM1000" i="202"/>
  <c r="AN1000" i="202"/>
  <c r="AO1000" i="202"/>
  <c r="AP1000" i="202"/>
  <c r="AQ1000" i="202"/>
  <c r="AR1000" i="202"/>
  <c r="AS1000" i="202"/>
  <c r="AT1000" i="202"/>
  <c r="AU1000" i="202"/>
  <c r="AV1000" i="202"/>
  <c r="AW1000" i="202"/>
  <c r="AX1000" i="202"/>
  <c r="AY1000" i="202"/>
  <c r="AZ1000" i="202"/>
  <c r="BA1000" i="202"/>
  <c r="BB1000" i="202"/>
  <c r="BC1000" i="202"/>
  <c r="BD1000" i="202"/>
  <c r="BE1000" i="202"/>
  <c r="BF1000" i="202"/>
  <c r="BG1000" i="202"/>
  <c r="BH1000" i="202"/>
  <c r="BI1000" i="202"/>
  <c r="BJ1000" i="202"/>
  <c r="BK1000" i="202"/>
  <c r="BL1000" i="202"/>
  <c r="BM1000" i="202"/>
  <c r="BN1000" i="202"/>
  <c r="BO1000" i="202"/>
  <c r="BP1000" i="202"/>
  <c r="BQ1000" i="202"/>
  <c r="BR1000" i="202"/>
  <c r="BS1000" i="202"/>
  <c r="H3" i="212"/>
  <c r="J3" i="212"/>
  <c r="BT3" i="212"/>
  <c r="H4" i="212"/>
  <c r="J4" i="212"/>
  <c r="BT4" i="212"/>
  <c r="H5" i="212"/>
  <c r="J5" i="212"/>
  <c r="BT5" i="212"/>
  <c r="H11" i="212"/>
  <c r="J11" i="212"/>
  <c r="BT11" i="212"/>
  <c r="H12" i="212"/>
  <c r="J12" i="212"/>
  <c r="BT12" i="212"/>
  <c r="H13" i="212"/>
  <c r="J13" i="212"/>
  <c r="BT13" i="212"/>
  <c r="H14" i="212"/>
  <c r="J14" i="212"/>
  <c r="BT14" i="212"/>
  <c r="H15" i="212"/>
  <c r="J15" i="212"/>
  <c r="BT15" i="212"/>
  <c r="H16" i="212"/>
  <c r="J16" i="212"/>
  <c r="BT16" i="212"/>
  <c r="H17" i="212"/>
  <c r="J17" i="212"/>
  <c r="BT17" i="212"/>
  <c r="H18" i="212"/>
  <c r="J18" i="212"/>
  <c r="BT18" i="212"/>
  <c r="H19" i="212"/>
  <c r="J19" i="212"/>
  <c r="BT19" i="212"/>
  <c r="H20" i="212"/>
  <c r="J20" i="212"/>
  <c r="BT20" i="212"/>
  <c r="H21" i="212"/>
  <c r="J21" i="212"/>
  <c r="BT21" i="212"/>
  <c r="H22" i="212"/>
  <c r="J22" i="212"/>
  <c r="BT22" i="212"/>
  <c r="H23" i="212"/>
  <c r="J23" i="212"/>
  <c r="BT23" i="212"/>
  <c r="H24" i="212"/>
  <c r="J24" i="212"/>
  <c r="BT24" i="212"/>
  <c r="H25" i="212"/>
  <c r="J25" i="212"/>
  <c r="BT25" i="212"/>
  <c r="H26" i="212"/>
  <c r="J26" i="212"/>
  <c r="BT26" i="212"/>
  <c r="H27" i="212"/>
  <c r="J27" i="212"/>
  <c r="BT27" i="212"/>
  <c r="H28" i="212"/>
  <c r="J28" i="212"/>
  <c r="BT28" i="212"/>
  <c r="H29" i="212"/>
  <c r="J29" i="212"/>
  <c r="BT29" i="212"/>
  <c r="H30" i="212"/>
  <c r="J30" i="212"/>
  <c r="BT30" i="212"/>
  <c r="BT2" i="212"/>
  <c r="J2" i="212"/>
  <c r="H2" i="212"/>
  <c r="P2" i="202" l="1"/>
  <c r="P2" i="208"/>
  <c r="P2" i="209"/>
  <c r="AC2" i="205"/>
  <c r="J2" i="205"/>
  <c r="H2" i="205"/>
  <c r="BT2" i="196"/>
  <c r="AK2" i="204"/>
  <c r="J2" i="204"/>
  <c r="H2" i="204"/>
  <c r="J2" i="196"/>
  <c r="H2" i="196"/>
  <c r="X4" i="202" l="1"/>
  <c r="Y5" i="202"/>
  <c r="Z6" i="202"/>
  <c r="X8" i="202"/>
  <c r="Y9" i="202"/>
  <c r="Z10" i="202"/>
  <c r="X12" i="202"/>
  <c r="Y13" i="202"/>
  <c r="Z14" i="202"/>
  <c r="X16" i="202"/>
  <c r="Y17" i="202"/>
  <c r="Z18" i="202"/>
  <c r="X20" i="202"/>
  <c r="Y21" i="202"/>
  <c r="Z22" i="202"/>
  <c r="X24" i="202"/>
  <c r="Y25" i="202"/>
  <c r="Z26" i="202"/>
  <c r="X28" i="202"/>
  <c r="Y29" i="202"/>
  <c r="Z30" i="202"/>
  <c r="X32" i="202"/>
  <c r="Y33" i="202"/>
  <c r="Z34" i="202"/>
  <c r="X36" i="202"/>
  <c r="Y37" i="202"/>
  <c r="Z38" i="202"/>
  <c r="X40" i="202"/>
  <c r="Y41" i="202"/>
  <c r="Z42" i="202"/>
  <c r="X44" i="202"/>
  <c r="Y45" i="202"/>
  <c r="Z46" i="202"/>
  <c r="X48" i="202"/>
  <c r="Y49" i="202"/>
  <c r="Z50" i="202"/>
  <c r="X52" i="202"/>
  <c r="Y53" i="202"/>
  <c r="Z54" i="202"/>
  <c r="X56" i="202"/>
  <c r="Y57" i="202"/>
  <c r="Z58" i="202"/>
  <c r="X60" i="202"/>
  <c r="Y61" i="202"/>
  <c r="Z62" i="202"/>
  <c r="X64" i="202"/>
  <c r="Y65" i="202"/>
  <c r="Z66" i="202"/>
  <c r="X68" i="202"/>
  <c r="Y69" i="202"/>
  <c r="Z70" i="202"/>
  <c r="X72" i="202"/>
  <c r="Y73" i="202"/>
  <c r="Z74" i="202"/>
  <c r="X76" i="202"/>
  <c r="Y77" i="202"/>
  <c r="Z78" i="202"/>
  <c r="X80" i="202"/>
  <c r="Y81" i="202"/>
  <c r="Z82" i="202"/>
  <c r="X84" i="202"/>
  <c r="Y85" i="202"/>
  <c r="Z86" i="202"/>
  <c r="X88" i="202"/>
  <c r="Y89" i="202"/>
  <c r="Z90" i="202"/>
  <c r="X92" i="202"/>
  <c r="Y93" i="202"/>
  <c r="Z94" i="202"/>
  <c r="X96" i="202"/>
  <c r="Y97" i="202"/>
  <c r="Z98" i="202"/>
  <c r="X100" i="202"/>
  <c r="Y101" i="202"/>
  <c r="Z102" i="202"/>
  <c r="X104" i="202"/>
  <c r="Y105" i="202"/>
  <c r="Z106" i="202"/>
  <c r="X108" i="202"/>
  <c r="Y109" i="202"/>
  <c r="Z110" i="202"/>
  <c r="X112" i="202"/>
  <c r="Y113" i="202"/>
  <c r="Z114" i="202"/>
  <c r="X116" i="202"/>
  <c r="Y4" i="202"/>
  <c r="X6" i="202"/>
  <c r="Z7" i="202"/>
  <c r="Z9" i="202"/>
  <c r="Y11" i="202"/>
  <c r="X13" i="202"/>
  <c r="X15" i="202"/>
  <c r="Z16" i="202"/>
  <c r="Y18" i="202"/>
  <c r="Y20" i="202"/>
  <c r="X22" i="202"/>
  <c r="Z23" i="202"/>
  <c r="Z25" i="202"/>
  <c r="Y27" i="202"/>
  <c r="X29" i="202"/>
  <c r="X31" i="202"/>
  <c r="Z32" i="202"/>
  <c r="Y34" i="202"/>
  <c r="Y36" i="202"/>
  <c r="X38" i="202"/>
  <c r="Z39" i="202"/>
  <c r="Z41" i="202"/>
  <c r="Y43" i="202"/>
  <c r="X45" i="202"/>
  <c r="X47" i="202"/>
  <c r="Z48" i="202"/>
  <c r="Y50" i="202"/>
  <c r="Y52" i="202"/>
  <c r="X54" i="202"/>
  <c r="Z55" i="202"/>
  <c r="Z57" i="202"/>
  <c r="Y59" i="202"/>
  <c r="X61" i="202"/>
  <c r="X63" i="202"/>
  <c r="Z64" i="202"/>
  <c r="Y66" i="202"/>
  <c r="Y68" i="202"/>
  <c r="X70" i="202"/>
  <c r="Z71" i="202"/>
  <c r="Z73" i="202"/>
  <c r="Y75" i="202"/>
  <c r="X77" i="202"/>
  <c r="X79" i="202"/>
  <c r="Z80" i="202"/>
  <c r="Y82" i="202"/>
  <c r="Y84" i="202"/>
  <c r="X86" i="202"/>
  <c r="Z87" i="202"/>
  <c r="Z89" i="202"/>
  <c r="Y91" i="202"/>
  <c r="X93" i="202"/>
  <c r="X95" i="202"/>
  <c r="Z96" i="202"/>
  <c r="Y98" i="202"/>
  <c r="Y100" i="202"/>
  <c r="X102" i="202"/>
  <c r="Z103" i="202"/>
  <c r="Z105" i="202"/>
  <c r="Y107" i="202"/>
  <c r="X109" i="202"/>
  <c r="X111" i="202"/>
  <c r="Z112" i="202"/>
  <c r="Y114" i="202"/>
  <c r="Y116" i="202"/>
  <c r="Z117" i="202"/>
  <c r="X119" i="202"/>
  <c r="Y120" i="202"/>
  <c r="Z121" i="202"/>
  <c r="X123" i="202"/>
  <c r="Y124" i="202"/>
  <c r="Z125" i="202"/>
  <c r="X127" i="202"/>
  <c r="Y128" i="202"/>
  <c r="Z129" i="202"/>
  <c r="X131" i="202"/>
  <c r="Y132" i="202"/>
  <c r="Z133" i="202"/>
  <c r="X135" i="202"/>
  <c r="Y136" i="202"/>
  <c r="Z137" i="202"/>
  <c r="X139" i="202"/>
  <c r="Y140" i="202"/>
  <c r="Z141" i="202"/>
  <c r="X143" i="202"/>
  <c r="Y144" i="202"/>
  <c r="Z145" i="202"/>
  <c r="Z3" i="202"/>
  <c r="Z5" i="202"/>
  <c r="Y7" i="202"/>
  <c r="X9" i="202"/>
  <c r="X11" i="202"/>
  <c r="Z12" i="202"/>
  <c r="Y14" i="202"/>
  <c r="Y16" i="202"/>
  <c r="X18" i="202"/>
  <c r="Z19" i="202"/>
  <c r="Z21" i="202"/>
  <c r="Y23" i="202"/>
  <c r="X25" i="202"/>
  <c r="X27" i="202"/>
  <c r="Z28" i="202"/>
  <c r="Y30" i="202"/>
  <c r="Y32" i="202"/>
  <c r="X34" i="202"/>
  <c r="Z35" i="202"/>
  <c r="Z37" i="202"/>
  <c r="Y39" i="202"/>
  <c r="X41" i="202"/>
  <c r="X43" i="202"/>
  <c r="Z44" i="202"/>
  <c r="Y46" i="202"/>
  <c r="Y48" i="202"/>
  <c r="X50" i="202"/>
  <c r="Z51" i="202"/>
  <c r="Z53" i="202"/>
  <c r="Y55" i="202"/>
  <c r="X57" i="202"/>
  <c r="X59" i="202"/>
  <c r="Z60" i="202"/>
  <c r="Y62" i="202"/>
  <c r="Y64" i="202"/>
  <c r="X66" i="202"/>
  <c r="Z67" i="202"/>
  <c r="Z69" i="202"/>
  <c r="Y71" i="202"/>
  <c r="X73" i="202"/>
  <c r="X75" i="202"/>
  <c r="Z76" i="202"/>
  <c r="Y78" i="202"/>
  <c r="Y80" i="202"/>
  <c r="X82" i="202"/>
  <c r="Z83" i="202"/>
  <c r="Z85" i="202"/>
  <c r="Y87" i="202"/>
  <c r="X89" i="202"/>
  <c r="X91" i="202"/>
  <c r="Z92" i="202"/>
  <c r="Y94" i="202"/>
  <c r="Y96" i="202"/>
  <c r="X98" i="202"/>
  <c r="Z99" i="202"/>
  <c r="Z101" i="202"/>
  <c r="Y103" i="202"/>
  <c r="X105" i="202"/>
  <c r="X107" i="202"/>
  <c r="Z108" i="202"/>
  <c r="Y110" i="202"/>
  <c r="Y112" i="202"/>
  <c r="X114" i="202"/>
  <c r="Z115" i="202"/>
  <c r="Y117" i="202"/>
  <c r="Z118" i="202"/>
  <c r="X120" i="202"/>
  <c r="Y121" i="202"/>
  <c r="Z122" i="202"/>
  <c r="X124" i="202"/>
  <c r="Y125" i="202"/>
  <c r="Z126" i="202"/>
  <c r="X128" i="202"/>
  <c r="Y129" i="202"/>
  <c r="Z130" i="202"/>
  <c r="X132" i="202"/>
  <c r="Y133" i="202"/>
  <c r="Z134" i="202"/>
  <c r="X136" i="202"/>
  <c r="Y137" i="202"/>
  <c r="Z138" i="202"/>
  <c r="X140" i="202"/>
  <c r="Y141" i="202"/>
  <c r="Z142" i="202"/>
  <c r="X144" i="202"/>
  <c r="X5" i="202"/>
  <c r="Z8" i="202"/>
  <c r="Y12" i="202"/>
  <c r="Z15" i="202"/>
  <c r="Y19" i="202"/>
  <c r="X23" i="202"/>
  <c r="Y26" i="202"/>
  <c r="X30" i="202"/>
  <c r="Z33" i="202"/>
  <c r="X37" i="202"/>
  <c r="Z40" i="202"/>
  <c r="Y44" i="202"/>
  <c r="Z47" i="202"/>
  <c r="Y51" i="202"/>
  <c r="X55" i="202"/>
  <c r="Y58" i="202"/>
  <c r="X62" i="202"/>
  <c r="Z65" i="202"/>
  <c r="X69" i="202"/>
  <c r="Z72" i="202"/>
  <c r="Y76" i="202"/>
  <c r="Z79" i="202"/>
  <c r="Y83" i="202"/>
  <c r="X87" i="202"/>
  <c r="Y90" i="202"/>
  <c r="X94" i="202"/>
  <c r="Z97" i="202"/>
  <c r="X101" i="202"/>
  <c r="Z104" i="202"/>
  <c r="Y108" i="202"/>
  <c r="Z111" i="202"/>
  <c r="Y115" i="202"/>
  <c r="Y118" i="202"/>
  <c r="X121" i="202"/>
  <c r="Z123" i="202"/>
  <c r="Y126" i="202"/>
  <c r="X129" i="202"/>
  <c r="Z131" i="202"/>
  <c r="Y134" i="202"/>
  <c r="X137" i="202"/>
  <c r="Z139" i="202"/>
  <c r="Y142" i="202"/>
  <c r="X145" i="202"/>
  <c r="Z146" i="202"/>
  <c r="X148" i="202"/>
  <c r="Y149" i="202"/>
  <c r="Z150" i="202"/>
  <c r="X152" i="202"/>
  <c r="Y153" i="202"/>
  <c r="Z154" i="202"/>
  <c r="X156" i="202"/>
  <c r="Y157" i="202"/>
  <c r="Z158" i="202"/>
  <c r="X160" i="202"/>
  <c r="Y161" i="202"/>
  <c r="Z162" i="202"/>
  <c r="X164" i="202"/>
  <c r="Y165" i="202"/>
  <c r="Z166" i="202"/>
  <c r="X168" i="202"/>
  <c r="Y169" i="202"/>
  <c r="Z170" i="202"/>
  <c r="X172" i="202"/>
  <c r="Y173" i="202"/>
  <c r="Z174" i="202"/>
  <c r="X176" i="202"/>
  <c r="Y177" i="202"/>
  <c r="Z178" i="202"/>
  <c r="X180" i="202"/>
  <c r="Y181" i="202"/>
  <c r="Z182" i="202"/>
  <c r="X184" i="202"/>
  <c r="Y185" i="202"/>
  <c r="Z186" i="202"/>
  <c r="X188" i="202"/>
  <c r="Y189" i="202"/>
  <c r="Z190" i="202"/>
  <c r="X192" i="202"/>
  <c r="Y193" i="202"/>
  <c r="Z194" i="202"/>
  <c r="X196" i="202"/>
  <c r="Y197" i="202"/>
  <c r="Z198" i="202"/>
  <c r="X200" i="202"/>
  <c r="X3" i="202"/>
  <c r="Y6" i="202"/>
  <c r="X10" i="202"/>
  <c r="Z13" i="202"/>
  <c r="X17" i="202"/>
  <c r="Z20" i="202"/>
  <c r="Y24" i="202"/>
  <c r="Z27" i="202"/>
  <c r="Y31" i="202"/>
  <c r="X35" i="202"/>
  <c r="Y38" i="202"/>
  <c r="X42" i="202"/>
  <c r="Z45" i="202"/>
  <c r="X49" i="202"/>
  <c r="Z52" i="202"/>
  <c r="Y56" i="202"/>
  <c r="Z59" i="202"/>
  <c r="Y63" i="202"/>
  <c r="X67" i="202"/>
  <c r="Y70" i="202"/>
  <c r="X74" i="202"/>
  <c r="Z77" i="202"/>
  <c r="X81" i="202"/>
  <c r="Z84" i="202"/>
  <c r="Y88" i="202"/>
  <c r="Z91" i="202"/>
  <c r="Y95" i="202"/>
  <c r="X99" i="202"/>
  <c r="Y102" i="202"/>
  <c r="X106" i="202"/>
  <c r="Z109" i="202"/>
  <c r="X113" i="202"/>
  <c r="Z116" i="202"/>
  <c r="Y119" i="202"/>
  <c r="X122" i="202"/>
  <c r="Z124" i="202"/>
  <c r="Y127" i="202"/>
  <c r="X130" i="202"/>
  <c r="Z132" i="202"/>
  <c r="Y135" i="202"/>
  <c r="X138" i="202"/>
  <c r="Z140" i="202"/>
  <c r="Y143" i="202"/>
  <c r="Y145" i="202"/>
  <c r="X147" i="202"/>
  <c r="Y148" i="202"/>
  <c r="Z149" i="202"/>
  <c r="X151" i="202"/>
  <c r="Y152" i="202"/>
  <c r="Z153" i="202"/>
  <c r="X155" i="202"/>
  <c r="Y156" i="202"/>
  <c r="Z157" i="202"/>
  <c r="X159" i="202"/>
  <c r="Y160" i="202"/>
  <c r="Z161" i="202"/>
  <c r="X163" i="202"/>
  <c r="Y164" i="202"/>
  <c r="Z165" i="202"/>
  <c r="X167" i="202"/>
  <c r="Y168" i="202"/>
  <c r="Z169" i="202"/>
  <c r="X171" i="202"/>
  <c r="Y172" i="202"/>
  <c r="Z173" i="202"/>
  <c r="X175" i="202"/>
  <c r="Y176" i="202"/>
  <c r="Z177" i="202"/>
  <c r="X179" i="202"/>
  <c r="Y180" i="202"/>
  <c r="Z181" i="202"/>
  <c r="X183" i="202"/>
  <c r="Y184" i="202"/>
  <c r="Z185" i="202"/>
  <c r="X187" i="202"/>
  <c r="Y188" i="202"/>
  <c r="Z189" i="202"/>
  <c r="X191" i="202"/>
  <c r="Y192" i="202"/>
  <c r="Z193" i="202"/>
  <c r="X195" i="202"/>
  <c r="Y196" i="202"/>
  <c r="Z197" i="202"/>
  <c r="X199" i="202"/>
  <c r="Y200" i="202"/>
  <c r="Y8" i="202"/>
  <c r="Y15" i="202"/>
  <c r="Y22" i="202"/>
  <c r="Z29" i="202"/>
  <c r="Z36" i="202"/>
  <c r="Z43" i="202"/>
  <c r="X51" i="202"/>
  <c r="X58" i="202"/>
  <c r="X65" i="202"/>
  <c r="Y72" i="202"/>
  <c r="Y79" i="202"/>
  <c r="Y86" i="202"/>
  <c r="Z93" i="202"/>
  <c r="Z100" i="202"/>
  <c r="Z107" i="202"/>
  <c r="X115" i="202"/>
  <c r="Z120" i="202"/>
  <c r="X126" i="202"/>
  <c r="Y131" i="202"/>
  <c r="Z136" i="202"/>
  <c r="X142" i="202"/>
  <c r="Y146" i="202"/>
  <c r="X149" i="202"/>
  <c r="Z151" i="202"/>
  <c r="Y154" i="202"/>
  <c r="X157" i="202"/>
  <c r="Z159" i="202"/>
  <c r="Y162" i="202"/>
  <c r="X165" i="202"/>
  <c r="Z167" i="202"/>
  <c r="Y170" i="202"/>
  <c r="X173" i="202"/>
  <c r="Z175" i="202"/>
  <c r="Y178" i="202"/>
  <c r="X181" i="202"/>
  <c r="Z183" i="202"/>
  <c r="Y186" i="202"/>
  <c r="X189" i="202"/>
  <c r="Z191" i="202"/>
  <c r="Y194" i="202"/>
  <c r="X197" i="202"/>
  <c r="Z199" i="202"/>
  <c r="Z201" i="202"/>
  <c r="X203" i="202"/>
  <c r="Y204" i="202"/>
  <c r="Z205" i="202"/>
  <c r="X207" i="202"/>
  <c r="Y208" i="202"/>
  <c r="Z209" i="202"/>
  <c r="X211" i="202"/>
  <c r="Y212" i="202"/>
  <c r="Z213" i="202"/>
  <c r="X215" i="202"/>
  <c r="Y216" i="202"/>
  <c r="Z217" i="202"/>
  <c r="X219" i="202"/>
  <c r="Y220" i="202"/>
  <c r="Z221" i="202"/>
  <c r="X223" i="202"/>
  <c r="Y224" i="202"/>
  <c r="Z225" i="202"/>
  <c r="X227" i="202"/>
  <c r="Y228" i="202"/>
  <c r="Z229" i="202"/>
  <c r="X231" i="202"/>
  <c r="Y232" i="202"/>
  <c r="Z233" i="202"/>
  <c r="X235" i="202"/>
  <c r="Y236" i="202"/>
  <c r="Z237" i="202"/>
  <c r="X239" i="202"/>
  <c r="Y240" i="202"/>
  <c r="Z241" i="202"/>
  <c r="X243" i="202"/>
  <c r="Y244" i="202"/>
  <c r="Z245" i="202"/>
  <c r="X247" i="202"/>
  <c r="Y248" i="202"/>
  <c r="Z249" i="202"/>
  <c r="X251" i="202"/>
  <c r="Y252" i="202"/>
  <c r="Z253" i="202"/>
  <c r="X255" i="202"/>
  <c r="Y256" i="202"/>
  <c r="Z257" i="202"/>
  <c r="X259" i="202"/>
  <c r="Y260" i="202"/>
  <c r="Z261" i="202"/>
  <c r="X263" i="202"/>
  <c r="Y264" i="202"/>
  <c r="Z265" i="202"/>
  <c r="X267" i="202"/>
  <c r="Y268" i="202"/>
  <c r="Z269" i="202"/>
  <c r="X271" i="202"/>
  <c r="Y272" i="202"/>
  <c r="Z273" i="202"/>
  <c r="X275" i="202"/>
  <c r="Y276" i="202"/>
  <c r="Z277" i="202"/>
  <c r="X279" i="202"/>
  <c r="Y280" i="202"/>
  <c r="Z281" i="202"/>
  <c r="X283" i="202"/>
  <c r="Y284" i="202"/>
  <c r="Z285" i="202"/>
  <c r="X287" i="202"/>
  <c r="Y288" i="202"/>
  <c r="Z289" i="202"/>
  <c r="X291" i="202"/>
  <c r="Y292" i="202"/>
  <c r="Z293" i="202"/>
  <c r="X295" i="202"/>
  <c r="Y296" i="202"/>
  <c r="Z297" i="202"/>
  <c r="X299" i="202"/>
  <c r="Y300" i="202"/>
  <c r="Z301" i="202"/>
  <c r="X303" i="202"/>
  <c r="Y304" i="202"/>
  <c r="Z305" i="202"/>
  <c r="X307" i="202"/>
  <c r="Y308" i="202"/>
  <c r="Z309" i="202"/>
  <c r="X311" i="202"/>
  <c r="Y312" i="202"/>
  <c r="Z313" i="202"/>
  <c r="X315" i="202"/>
  <c r="Y316" i="202"/>
  <c r="Z317" i="202"/>
  <c r="X319" i="202"/>
  <c r="Y320" i="202"/>
  <c r="Z321" i="202"/>
  <c r="X323" i="202"/>
  <c r="Y324" i="202"/>
  <c r="Z325" i="202"/>
  <c r="X327" i="202"/>
  <c r="Y328" i="202"/>
  <c r="Z329" i="202"/>
  <c r="X331" i="202"/>
  <c r="Y332" i="202"/>
  <c r="Z333" i="202"/>
  <c r="X335" i="202"/>
  <c r="Y336" i="202"/>
  <c r="Z337" i="202"/>
  <c r="X339" i="202"/>
  <c r="Y340" i="202"/>
  <c r="Z341" i="202"/>
  <c r="X343" i="202"/>
  <c r="Y344" i="202"/>
  <c r="Z345" i="202"/>
  <c r="X347" i="202"/>
  <c r="Y348" i="202"/>
  <c r="Z349" i="202"/>
  <c r="X351" i="202"/>
  <c r="Y352" i="202"/>
  <c r="Z353" i="202"/>
  <c r="X355" i="202"/>
  <c r="Y356" i="202"/>
  <c r="Z357" i="202"/>
  <c r="X359" i="202"/>
  <c r="Y360" i="202"/>
  <c r="Z361" i="202"/>
  <c r="X363" i="202"/>
  <c r="Y364" i="202"/>
  <c r="Z365" i="202"/>
  <c r="X367" i="202"/>
  <c r="Y368" i="202"/>
  <c r="Z369" i="202"/>
  <c r="Y3" i="202"/>
  <c r="Y10" i="202"/>
  <c r="Z17" i="202"/>
  <c r="Z24" i="202"/>
  <c r="Z31" i="202"/>
  <c r="X39" i="202"/>
  <c r="X46" i="202"/>
  <c r="X53" i="202"/>
  <c r="Y60" i="202"/>
  <c r="Y67" i="202"/>
  <c r="Y74" i="202"/>
  <c r="Z81" i="202"/>
  <c r="Z88" i="202"/>
  <c r="Z95" i="202"/>
  <c r="X103" i="202"/>
  <c r="X110" i="202"/>
  <c r="X117" i="202"/>
  <c r="Y122" i="202"/>
  <c r="Z127" i="202"/>
  <c r="X133" i="202"/>
  <c r="Y138" i="202"/>
  <c r="Z143" i="202"/>
  <c r="Y147" i="202"/>
  <c r="X150" i="202"/>
  <c r="Z152" i="202"/>
  <c r="Y155" i="202"/>
  <c r="X158" i="202"/>
  <c r="Z160" i="202"/>
  <c r="Y163" i="202"/>
  <c r="X166" i="202"/>
  <c r="Z168" i="202"/>
  <c r="Y171" i="202"/>
  <c r="X174" i="202"/>
  <c r="Z176" i="202"/>
  <c r="Y179" i="202"/>
  <c r="X182" i="202"/>
  <c r="Z184" i="202"/>
  <c r="Y187" i="202"/>
  <c r="X190" i="202"/>
  <c r="Z192" i="202"/>
  <c r="Y195" i="202"/>
  <c r="X198" i="202"/>
  <c r="Z200" i="202"/>
  <c r="X202" i="202"/>
  <c r="Y203" i="202"/>
  <c r="Z204" i="202"/>
  <c r="X206" i="202"/>
  <c r="Y207" i="202"/>
  <c r="Z208" i="202"/>
  <c r="X210" i="202"/>
  <c r="Y211" i="202"/>
  <c r="Z212" i="202"/>
  <c r="X214" i="202"/>
  <c r="Y215" i="202"/>
  <c r="Z216" i="202"/>
  <c r="X218" i="202"/>
  <c r="Y219" i="202"/>
  <c r="Z220" i="202"/>
  <c r="X222" i="202"/>
  <c r="Y223" i="202"/>
  <c r="Z224" i="202"/>
  <c r="X226" i="202"/>
  <c r="Y227" i="202"/>
  <c r="Z228" i="202"/>
  <c r="X230" i="202"/>
  <c r="Y231" i="202"/>
  <c r="Z232" i="202"/>
  <c r="X234" i="202"/>
  <c r="Y235" i="202"/>
  <c r="Z236" i="202"/>
  <c r="X238" i="202"/>
  <c r="Y239" i="202"/>
  <c r="Z240" i="202"/>
  <c r="X242" i="202"/>
  <c r="Y243" i="202"/>
  <c r="Z244" i="202"/>
  <c r="X246" i="202"/>
  <c r="Y247" i="202"/>
  <c r="Z248" i="202"/>
  <c r="X250" i="202"/>
  <c r="Y251" i="202"/>
  <c r="Z252" i="202"/>
  <c r="X254" i="202"/>
  <c r="Y255" i="202"/>
  <c r="Z256" i="202"/>
  <c r="X258" i="202"/>
  <c r="Y259" i="202"/>
  <c r="Z260" i="202"/>
  <c r="X262" i="202"/>
  <c r="Y263" i="202"/>
  <c r="Z264" i="202"/>
  <c r="X266" i="202"/>
  <c r="Y267" i="202"/>
  <c r="Z268" i="202"/>
  <c r="X270" i="202"/>
  <c r="Y271" i="202"/>
  <c r="Z272" i="202"/>
  <c r="X274" i="202"/>
  <c r="Y275" i="202"/>
  <c r="Z276" i="202"/>
  <c r="X278" i="202"/>
  <c r="Y279" i="202"/>
  <c r="Z280" i="202"/>
  <c r="X282" i="202"/>
  <c r="Y283" i="202"/>
  <c r="Z284" i="202"/>
  <c r="X286" i="202"/>
  <c r="Y287" i="202"/>
  <c r="Z288" i="202"/>
  <c r="X290" i="202"/>
  <c r="Y291" i="202"/>
  <c r="Z292" i="202"/>
  <c r="X294" i="202"/>
  <c r="Y295" i="202"/>
  <c r="Z296" i="202"/>
  <c r="X298" i="202"/>
  <c r="Y299" i="202"/>
  <c r="Z300" i="202"/>
  <c r="X302" i="202"/>
  <c r="Y303" i="202"/>
  <c r="Z304" i="202"/>
  <c r="X306" i="202"/>
  <c r="Y307" i="202"/>
  <c r="Z308" i="202"/>
  <c r="X310" i="202"/>
  <c r="Y311" i="202"/>
  <c r="Z312" i="202"/>
  <c r="X314" i="202"/>
  <c r="Y315" i="202"/>
  <c r="Z316" i="202"/>
  <c r="X318" i="202"/>
  <c r="Y319" i="202"/>
  <c r="Z320" i="202"/>
  <c r="X322" i="202"/>
  <c r="Y323" i="202"/>
  <c r="Z324" i="202"/>
  <c r="X326" i="202"/>
  <c r="Y327" i="202"/>
  <c r="Z328" i="202"/>
  <c r="X330" i="202"/>
  <c r="Y331" i="202"/>
  <c r="Z332" i="202"/>
  <c r="X334" i="202"/>
  <c r="Y335" i="202"/>
  <c r="Z336" i="202"/>
  <c r="X338" i="202"/>
  <c r="Y339" i="202"/>
  <c r="Z340" i="202"/>
  <c r="X342" i="202"/>
  <c r="Y343" i="202"/>
  <c r="Z344" i="202"/>
  <c r="X346" i="202"/>
  <c r="Y347" i="202"/>
  <c r="Z348" i="202"/>
  <c r="X350" i="202"/>
  <c r="Y351" i="202"/>
  <c r="Z352" i="202"/>
  <c r="X354" i="202"/>
  <c r="Y355" i="202"/>
  <c r="Z356" i="202"/>
  <c r="X358" i="202"/>
  <c r="Y359" i="202"/>
  <c r="Z360" i="202"/>
  <c r="X362" i="202"/>
  <c r="Y363" i="202"/>
  <c r="Z364" i="202"/>
  <c r="X366" i="202"/>
  <c r="Y367" i="202"/>
  <c r="Z368" i="202"/>
  <c r="X370" i="202"/>
  <c r="X14" i="202"/>
  <c r="Y28" i="202"/>
  <c r="Y42" i="202"/>
  <c r="Z56" i="202"/>
  <c r="X71" i="202"/>
  <c r="X85" i="202"/>
  <c r="Y99" i="202"/>
  <c r="Z113" i="202"/>
  <c r="X125" i="202"/>
  <c r="Z135" i="202"/>
  <c r="X146" i="202"/>
  <c r="Y151" i="202"/>
  <c r="Z156" i="202"/>
  <c r="X162" i="202"/>
  <c r="Y167" i="202"/>
  <c r="Z172" i="202"/>
  <c r="X178" i="202"/>
  <c r="Y183" i="202"/>
  <c r="Z188" i="202"/>
  <c r="X194" i="202"/>
  <c r="Y199" i="202"/>
  <c r="Z202" i="202"/>
  <c r="Y205" i="202"/>
  <c r="X208" i="202"/>
  <c r="Z210" i="202"/>
  <c r="Y213" i="202"/>
  <c r="X216" i="202"/>
  <c r="Z218" i="202"/>
  <c r="Y221" i="202"/>
  <c r="X224" i="202"/>
  <c r="Z226" i="202"/>
  <c r="Y229" i="202"/>
  <c r="X232" i="202"/>
  <c r="Z234" i="202"/>
  <c r="Y237" i="202"/>
  <c r="X240" i="202"/>
  <c r="Z242" i="202"/>
  <c r="Y245" i="202"/>
  <c r="X248" i="202"/>
  <c r="Z250" i="202"/>
  <c r="Y253" i="202"/>
  <c r="X256" i="202"/>
  <c r="Z258" i="202"/>
  <c r="Y261" i="202"/>
  <c r="X264" i="202"/>
  <c r="Z266" i="202"/>
  <c r="Y269" i="202"/>
  <c r="X272" i="202"/>
  <c r="Z274" i="202"/>
  <c r="Y277" i="202"/>
  <c r="X280" i="202"/>
  <c r="Z282" i="202"/>
  <c r="Y285" i="202"/>
  <c r="X288" i="202"/>
  <c r="Z290" i="202"/>
  <c r="Y293" i="202"/>
  <c r="X296" i="202"/>
  <c r="Z298" i="202"/>
  <c r="Y301" i="202"/>
  <c r="X304" i="202"/>
  <c r="Z306" i="202"/>
  <c r="Y309" i="202"/>
  <c r="X312" i="202"/>
  <c r="Z314" i="202"/>
  <c r="Y317" i="202"/>
  <c r="X320" i="202"/>
  <c r="Z322" i="202"/>
  <c r="Y325" i="202"/>
  <c r="X328" i="202"/>
  <c r="Z330" i="202"/>
  <c r="Y333" i="202"/>
  <c r="X336" i="202"/>
  <c r="Z338" i="202"/>
  <c r="Y341" i="202"/>
  <c r="X344" i="202"/>
  <c r="Z346" i="202"/>
  <c r="Y349" i="202"/>
  <c r="X352" i="202"/>
  <c r="Z354" i="202"/>
  <c r="Y357" i="202"/>
  <c r="X360" i="202"/>
  <c r="Z362" i="202"/>
  <c r="Y365" i="202"/>
  <c r="X368" i="202"/>
  <c r="Z370" i="202"/>
  <c r="X372" i="202"/>
  <c r="Y373" i="202"/>
  <c r="Z374" i="202"/>
  <c r="X376" i="202"/>
  <c r="Y377" i="202"/>
  <c r="Z378" i="202"/>
  <c r="X380" i="202"/>
  <c r="Y381" i="202"/>
  <c r="Z382" i="202"/>
  <c r="X384" i="202"/>
  <c r="Y385" i="202"/>
  <c r="Z386" i="202"/>
  <c r="X388" i="202"/>
  <c r="Y389" i="202"/>
  <c r="Z390" i="202"/>
  <c r="X392" i="202"/>
  <c r="Y393" i="202"/>
  <c r="Z394" i="202"/>
  <c r="X396" i="202"/>
  <c r="Y397" i="202"/>
  <c r="Z398" i="202"/>
  <c r="X400" i="202"/>
  <c r="Y401" i="202"/>
  <c r="Z402" i="202"/>
  <c r="X404" i="202"/>
  <c r="Y405" i="202"/>
  <c r="Z406" i="202"/>
  <c r="X408" i="202"/>
  <c r="Y409" i="202"/>
  <c r="Z410" i="202"/>
  <c r="X412" i="202"/>
  <c r="Y413" i="202"/>
  <c r="Z414" i="202"/>
  <c r="X416" i="202"/>
  <c r="Y417" i="202"/>
  <c r="Z418" i="202"/>
  <c r="X420" i="202"/>
  <c r="Y421" i="202"/>
  <c r="Z422" i="202"/>
  <c r="X424" i="202"/>
  <c r="Y425" i="202"/>
  <c r="Z426" i="202"/>
  <c r="X428" i="202"/>
  <c r="Y429" i="202"/>
  <c r="Z430" i="202"/>
  <c r="X432" i="202"/>
  <c r="Y433" i="202"/>
  <c r="Z434" i="202"/>
  <c r="X436" i="202"/>
  <c r="Y437" i="202"/>
  <c r="Z438" i="202"/>
  <c r="X440" i="202"/>
  <c r="Y441" i="202"/>
  <c r="Z442" i="202"/>
  <c r="X444" i="202"/>
  <c r="Y445" i="202"/>
  <c r="Z446" i="202"/>
  <c r="X448" i="202"/>
  <c r="Y449" i="202"/>
  <c r="Z450" i="202"/>
  <c r="X452" i="202"/>
  <c r="Y453" i="202"/>
  <c r="Z454" i="202"/>
  <c r="X456" i="202"/>
  <c r="Y457" i="202"/>
  <c r="Z458" i="202"/>
  <c r="X460" i="202"/>
  <c r="Y461" i="202"/>
  <c r="Z462" i="202"/>
  <c r="X464" i="202"/>
  <c r="Y465" i="202"/>
  <c r="Z466" i="202"/>
  <c r="X468" i="202"/>
  <c r="Y469" i="202"/>
  <c r="Z470" i="202"/>
  <c r="X472" i="202"/>
  <c r="Y473" i="202"/>
  <c r="Z474" i="202"/>
  <c r="X476" i="202"/>
  <c r="Y477" i="202"/>
  <c r="Z478" i="202"/>
  <c r="X480" i="202"/>
  <c r="Y481" i="202"/>
  <c r="Z482" i="202"/>
  <c r="X484" i="202"/>
  <c r="Z4" i="202"/>
  <c r="X19" i="202"/>
  <c r="X33" i="202"/>
  <c r="Y47" i="202"/>
  <c r="Z61" i="202"/>
  <c r="Z75" i="202"/>
  <c r="X90" i="202"/>
  <c r="Y104" i="202"/>
  <c r="X118" i="202"/>
  <c r="Z128" i="202"/>
  <c r="Y139" i="202"/>
  <c r="Z147" i="202"/>
  <c r="X153" i="202"/>
  <c r="Y158" i="202"/>
  <c r="Z163" i="202"/>
  <c r="X169" i="202"/>
  <c r="Y174" i="202"/>
  <c r="Z179" i="202"/>
  <c r="X185" i="202"/>
  <c r="Y190" i="202"/>
  <c r="Z195" i="202"/>
  <c r="X201" i="202"/>
  <c r="Z203" i="202"/>
  <c r="Y206" i="202"/>
  <c r="X209" i="202"/>
  <c r="Z211" i="202"/>
  <c r="Y214" i="202"/>
  <c r="X217" i="202"/>
  <c r="Z219" i="202"/>
  <c r="Y222" i="202"/>
  <c r="X225" i="202"/>
  <c r="Z227" i="202"/>
  <c r="Y230" i="202"/>
  <c r="X233" i="202"/>
  <c r="Z235" i="202"/>
  <c r="Y238" i="202"/>
  <c r="X241" i="202"/>
  <c r="Z243" i="202"/>
  <c r="Y246" i="202"/>
  <c r="X249" i="202"/>
  <c r="Z251" i="202"/>
  <c r="Y254" i="202"/>
  <c r="X257" i="202"/>
  <c r="Z259" i="202"/>
  <c r="Y262" i="202"/>
  <c r="X265" i="202"/>
  <c r="Z267" i="202"/>
  <c r="Y270" i="202"/>
  <c r="X273" i="202"/>
  <c r="Z275" i="202"/>
  <c r="Y278" i="202"/>
  <c r="X281" i="202"/>
  <c r="Z283" i="202"/>
  <c r="Y286" i="202"/>
  <c r="X289" i="202"/>
  <c r="Z291" i="202"/>
  <c r="Y294" i="202"/>
  <c r="X297" i="202"/>
  <c r="Z299" i="202"/>
  <c r="Y302" i="202"/>
  <c r="X305" i="202"/>
  <c r="Z307" i="202"/>
  <c r="Y310" i="202"/>
  <c r="X313" i="202"/>
  <c r="Z315" i="202"/>
  <c r="Y318" i="202"/>
  <c r="X321" i="202"/>
  <c r="Z323" i="202"/>
  <c r="Y326" i="202"/>
  <c r="X329" i="202"/>
  <c r="Z331" i="202"/>
  <c r="Y334" i="202"/>
  <c r="X337" i="202"/>
  <c r="Z339" i="202"/>
  <c r="Y342" i="202"/>
  <c r="X345" i="202"/>
  <c r="Z347" i="202"/>
  <c r="Y350" i="202"/>
  <c r="X353" i="202"/>
  <c r="Z355" i="202"/>
  <c r="Y358" i="202"/>
  <c r="X361" i="202"/>
  <c r="Z363" i="202"/>
  <c r="Y366" i="202"/>
  <c r="X369" i="202"/>
  <c r="X371" i="202"/>
  <c r="Y372" i="202"/>
  <c r="Z373" i="202"/>
  <c r="X375" i="202"/>
  <c r="Y376" i="202"/>
  <c r="Z377" i="202"/>
  <c r="X379" i="202"/>
  <c r="Y380" i="202"/>
  <c r="Z381" i="202"/>
  <c r="X383" i="202"/>
  <c r="Y384" i="202"/>
  <c r="Z385" i="202"/>
  <c r="X387" i="202"/>
  <c r="Y388" i="202"/>
  <c r="Z389" i="202"/>
  <c r="X391" i="202"/>
  <c r="Y392" i="202"/>
  <c r="Z393" i="202"/>
  <c r="X395" i="202"/>
  <c r="Y396" i="202"/>
  <c r="Z397" i="202"/>
  <c r="X399" i="202"/>
  <c r="Y400" i="202"/>
  <c r="Z401" i="202"/>
  <c r="X403" i="202"/>
  <c r="Y404" i="202"/>
  <c r="Z405" i="202"/>
  <c r="X407" i="202"/>
  <c r="Y408" i="202"/>
  <c r="Z409" i="202"/>
  <c r="X411" i="202"/>
  <c r="Y412" i="202"/>
  <c r="Z413" i="202"/>
  <c r="X415" i="202"/>
  <c r="Y416" i="202"/>
  <c r="Z417" i="202"/>
  <c r="X419" i="202"/>
  <c r="Y420" i="202"/>
  <c r="Z421" i="202"/>
  <c r="X423" i="202"/>
  <c r="Y424" i="202"/>
  <c r="Z425" i="202"/>
  <c r="X427" i="202"/>
  <c r="Y428" i="202"/>
  <c r="Z429" i="202"/>
  <c r="X431" i="202"/>
  <c r="Y432" i="202"/>
  <c r="Z433" i="202"/>
  <c r="X435" i="202"/>
  <c r="Y436" i="202"/>
  <c r="Z437" i="202"/>
  <c r="X439" i="202"/>
  <c r="Y440" i="202"/>
  <c r="Z441" i="202"/>
  <c r="X443" i="202"/>
  <c r="Y444" i="202"/>
  <c r="Z445" i="202"/>
  <c r="X447" i="202"/>
  <c r="Y448" i="202"/>
  <c r="Z449" i="202"/>
  <c r="X451" i="202"/>
  <c r="Y452" i="202"/>
  <c r="Z453" i="202"/>
  <c r="X455" i="202"/>
  <c r="Y456" i="202"/>
  <c r="Z457" i="202"/>
  <c r="X459" i="202"/>
  <c r="Y460" i="202"/>
  <c r="Z461" i="202"/>
  <c r="X463" i="202"/>
  <c r="Y464" i="202"/>
  <c r="Z465" i="202"/>
  <c r="X467" i="202"/>
  <c r="Y468" i="202"/>
  <c r="Z469" i="202"/>
  <c r="X471" i="202"/>
  <c r="Y472" i="202"/>
  <c r="Z473" i="202"/>
  <c r="X475" i="202"/>
  <c r="Y476" i="202"/>
  <c r="Z477" i="202"/>
  <c r="X479" i="202"/>
  <c r="Y480" i="202"/>
  <c r="Z481" i="202"/>
  <c r="X26" i="202"/>
  <c r="Y54" i="202"/>
  <c r="X83" i="202"/>
  <c r="Y111" i="202"/>
  <c r="X134" i="202"/>
  <c r="Y150" i="202"/>
  <c r="X161" i="202"/>
  <c r="Z171" i="202"/>
  <c r="Y182" i="202"/>
  <c r="X193" i="202"/>
  <c r="Y202" i="202"/>
  <c r="Z207" i="202"/>
  <c r="X213" i="202"/>
  <c r="Y218" i="202"/>
  <c r="Z223" i="202"/>
  <c r="X229" i="202"/>
  <c r="Y234" i="202"/>
  <c r="Z239" i="202"/>
  <c r="X245" i="202"/>
  <c r="Y250" i="202"/>
  <c r="Z255" i="202"/>
  <c r="X261" i="202"/>
  <c r="Y266" i="202"/>
  <c r="Z271" i="202"/>
  <c r="X277" i="202"/>
  <c r="Y282" i="202"/>
  <c r="Z287" i="202"/>
  <c r="X293" i="202"/>
  <c r="Y298" i="202"/>
  <c r="Z303" i="202"/>
  <c r="X309" i="202"/>
  <c r="Y314" i="202"/>
  <c r="Z319" i="202"/>
  <c r="X325" i="202"/>
  <c r="Y330" i="202"/>
  <c r="Z335" i="202"/>
  <c r="X341" i="202"/>
  <c r="Y346" i="202"/>
  <c r="Z351" i="202"/>
  <c r="X357" i="202"/>
  <c r="Y362" i="202"/>
  <c r="Z367" i="202"/>
  <c r="Z371" i="202"/>
  <c r="Y374" i="202"/>
  <c r="X377" i="202"/>
  <c r="Z379" i="202"/>
  <c r="Y382" i="202"/>
  <c r="X385" i="202"/>
  <c r="Z387" i="202"/>
  <c r="Y390" i="202"/>
  <c r="X393" i="202"/>
  <c r="Z395" i="202"/>
  <c r="Y398" i="202"/>
  <c r="X401" i="202"/>
  <c r="Z403" i="202"/>
  <c r="Y406" i="202"/>
  <c r="X409" i="202"/>
  <c r="Z411" i="202"/>
  <c r="Y414" i="202"/>
  <c r="X417" i="202"/>
  <c r="Z419" i="202"/>
  <c r="Y422" i="202"/>
  <c r="X425" i="202"/>
  <c r="Z427" i="202"/>
  <c r="Y430" i="202"/>
  <c r="X433" i="202"/>
  <c r="Z435" i="202"/>
  <c r="Y438" i="202"/>
  <c r="X441" i="202"/>
  <c r="Z443" i="202"/>
  <c r="Y446" i="202"/>
  <c r="X449" i="202"/>
  <c r="Z451" i="202"/>
  <c r="Y454" i="202"/>
  <c r="X457" i="202"/>
  <c r="Z459" i="202"/>
  <c r="Y462" i="202"/>
  <c r="X465" i="202"/>
  <c r="Z467" i="202"/>
  <c r="Y470" i="202"/>
  <c r="X473" i="202"/>
  <c r="Z475" i="202"/>
  <c r="Y478" i="202"/>
  <c r="X481" i="202"/>
  <c r="Y483" i="202"/>
  <c r="X485" i="202"/>
  <c r="Y486" i="202"/>
  <c r="Z487" i="202"/>
  <c r="X489" i="202"/>
  <c r="Y490" i="202"/>
  <c r="Z491" i="202"/>
  <c r="X493" i="202"/>
  <c r="Y494" i="202"/>
  <c r="Z495" i="202"/>
  <c r="X497" i="202"/>
  <c r="Y498" i="202"/>
  <c r="Z499" i="202"/>
  <c r="X501" i="202"/>
  <c r="Y502" i="202"/>
  <c r="Z503" i="202"/>
  <c r="X505" i="202"/>
  <c r="Y506" i="202"/>
  <c r="Z507" i="202"/>
  <c r="X509" i="202"/>
  <c r="Y510" i="202"/>
  <c r="Z511" i="202"/>
  <c r="X513" i="202"/>
  <c r="Y514" i="202"/>
  <c r="Z515" i="202"/>
  <c r="X517" i="202"/>
  <c r="Y518" i="202"/>
  <c r="Z519" i="202"/>
  <c r="X521" i="202"/>
  <c r="Y522" i="202"/>
  <c r="Z523" i="202"/>
  <c r="X525" i="202"/>
  <c r="Y526" i="202"/>
  <c r="Z527" i="202"/>
  <c r="X529" i="202"/>
  <c r="Y530" i="202"/>
  <c r="Z531" i="202"/>
  <c r="X533" i="202"/>
  <c r="Y534" i="202"/>
  <c r="Z535" i="202"/>
  <c r="X537" i="202"/>
  <c r="Y538" i="202"/>
  <c r="Z539" i="202"/>
  <c r="X541" i="202"/>
  <c r="Y542" i="202"/>
  <c r="Z543" i="202"/>
  <c r="X545" i="202"/>
  <c r="Y546" i="202"/>
  <c r="Z547" i="202"/>
  <c r="X549" i="202"/>
  <c r="Y550" i="202"/>
  <c r="Z551" i="202"/>
  <c r="X553" i="202"/>
  <c r="Y554" i="202"/>
  <c r="Z555" i="202"/>
  <c r="X557" i="202"/>
  <c r="Y558" i="202"/>
  <c r="Z559" i="202"/>
  <c r="X561" i="202"/>
  <c r="Y562" i="202"/>
  <c r="Z563" i="202"/>
  <c r="X565" i="202"/>
  <c r="Y566" i="202"/>
  <c r="Z567" i="202"/>
  <c r="X569" i="202"/>
  <c r="Y570" i="202"/>
  <c r="Z571" i="202"/>
  <c r="X573" i="202"/>
  <c r="Y574" i="202"/>
  <c r="Z575" i="202"/>
  <c r="X577" i="202"/>
  <c r="Y578" i="202"/>
  <c r="Z579" i="202"/>
  <c r="X581" i="202"/>
  <c r="Y582" i="202"/>
  <c r="Z583" i="202"/>
  <c r="X585" i="202"/>
  <c r="Y586" i="202"/>
  <c r="Z587" i="202"/>
  <c r="X589" i="202"/>
  <c r="Y590" i="202"/>
  <c r="Z591" i="202"/>
  <c r="X593" i="202"/>
  <c r="Y594" i="202"/>
  <c r="Z595" i="202"/>
  <c r="X597" i="202"/>
  <c r="Y598" i="202"/>
  <c r="Z599" i="202"/>
  <c r="X601" i="202"/>
  <c r="Y602" i="202"/>
  <c r="Z603" i="202"/>
  <c r="X605" i="202"/>
  <c r="Y606" i="202"/>
  <c r="Z607" i="202"/>
  <c r="X609" i="202"/>
  <c r="Y610" i="202"/>
  <c r="Z611" i="202"/>
  <c r="X613" i="202"/>
  <c r="Y614" i="202"/>
  <c r="Z615" i="202"/>
  <c r="X617" i="202"/>
  <c r="Y618" i="202"/>
  <c r="Z619" i="202"/>
  <c r="X621" i="202"/>
  <c r="Y622" i="202"/>
  <c r="Z623" i="202"/>
  <c r="X625" i="202"/>
  <c r="Y626" i="202"/>
  <c r="Z627" i="202"/>
  <c r="X629" i="202"/>
  <c r="Y630" i="202"/>
  <c r="Z631" i="202"/>
  <c r="X633" i="202"/>
  <c r="Y634" i="202"/>
  <c r="Z635" i="202"/>
  <c r="X637" i="202"/>
  <c r="Y638" i="202"/>
  <c r="Z639" i="202"/>
  <c r="X641" i="202"/>
  <c r="Y642" i="202"/>
  <c r="Z643" i="202"/>
  <c r="X645" i="202"/>
  <c r="Y646" i="202"/>
  <c r="Z647" i="202"/>
  <c r="X649" i="202"/>
  <c r="Y650" i="202"/>
  <c r="Z651" i="202"/>
  <c r="X653" i="202"/>
  <c r="Y654" i="202"/>
  <c r="Z655" i="202"/>
  <c r="X657" i="202"/>
  <c r="Y658" i="202"/>
  <c r="Z659" i="202"/>
  <c r="X661" i="202"/>
  <c r="Y662" i="202"/>
  <c r="Z663" i="202"/>
  <c r="X665" i="202"/>
  <c r="Y666" i="202"/>
  <c r="Z667" i="202"/>
  <c r="X669" i="202"/>
  <c r="Y670" i="202"/>
  <c r="Z671" i="202"/>
  <c r="X673" i="202"/>
  <c r="Y674" i="202"/>
  <c r="Z675" i="202"/>
  <c r="X677" i="202"/>
  <c r="Y678" i="202"/>
  <c r="Z679" i="202"/>
  <c r="X681" i="202"/>
  <c r="Y682" i="202"/>
  <c r="Z683" i="202"/>
  <c r="X685" i="202"/>
  <c r="Y686" i="202"/>
  <c r="Z687" i="202"/>
  <c r="X689" i="202"/>
  <c r="Y690" i="202"/>
  <c r="Z691" i="202"/>
  <c r="X693" i="202"/>
  <c r="Y694" i="202"/>
  <c r="Z695" i="202"/>
  <c r="X697" i="202"/>
  <c r="Y698" i="202"/>
  <c r="Z699" i="202"/>
  <c r="X701" i="202"/>
  <c r="Y702" i="202"/>
  <c r="Z703" i="202"/>
  <c r="X705" i="202"/>
  <c r="Y706" i="202"/>
  <c r="Z707" i="202"/>
  <c r="X709" i="202"/>
  <c r="Y710" i="202"/>
  <c r="Z711" i="202"/>
  <c r="X713" i="202"/>
  <c r="Y714" i="202"/>
  <c r="Z715" i="202"/>
  <c r="X717" i="202"/>
  <c r="Y718" i="202"/>
  <c r="Z719" i="202"/>
  <c r="X721" i="202"/>
  <c r="Y722" i="202"/>
  <c r="Z723" i="202"/>
  <c r="X725" i="202"/>
  <c r="Y726" i="202"/>
  <c r="Z727" i="202"/>
  <c r="X729" i="202"/>
  <c r="Y730" i="202"/>
  <c r="Z731" i="202"/>
  <c r="X733" i="202"/>
  <c r="Y734" i="202"/>
  <c r="Z735" i="202"/>
  <c r="X737" i="202"/>
  <c r="Y738" i="202"/>
  <c r="Z739" i="202"/>
  <c r="X741" i="202"/>
  <c r="Y742" i="202"/>
  <c r="Z743" i="202"/>
  <c r="X745" i="202"/>
  <c r="Y746" i="202"/>
  <c r="Z747" i="202"/>
  <c r="X749" i="202"/>
  <c r="Y750" i="202"/>
  <c r="Z751" i="202"/>
  <c r="X753" i="202"/>
  <c r="Y754" i="202"/>
  <c r="Z755" i="202"/>
  <c r="X757" i="202"/>
  <c r="Y758" i="202"/>
  <c r="Z759" i="202"/>
  <c r="X761" i="202"/>
  <c r="Y762" i="202"/>
  <c r="Z763" i="202"/>
  <c r="X765" i="202"/>
  <c r="Y766" i="202"/>
  <c r="Z767" i="202"/>
  <c r="X769" i="202"/>
  <c r="Y770" i="202"/>
  <c r="Z771" i="202"/>
  <c r="X773" i="202"/>
  <c r="Y774" i="202"/>
  <c r="Z775" i="202"/>
  <c r="X777" i="202"/>
  <c r="Y778" i="202"/>
  <c r="Z779" i="202"/>
  <c r="X781" i="202"/>
  <c r="Y782" i="202"/>
  <c r="Z783" i="202"/>
  <c r="X785" i="202"/>
  <c r="Y786" i="202"/>
  <c r="Z787" i="202"/>
  <c r="X789" i="202"/>
  <c r="Y790" i="202"/>
  <c r="Z791" i="202"/>
  <c r="X793" i="202"/>
  <c r="Y794" i="202"/>
  <c r="Z795" i="202"/>
  <c r="X797" i="202"/>
  <c r="Y798" i="202"/>
  <c r="Z799" i="202"/>
  <c r="X801" i="202"/>
  <c r="Y802" i="202"/>
  <c r="Z803" i="202"/>
  <c r="X805" i="202"/>
  <c r="Y806" i="202"/>
  <c r="Z807" i="202"/>
  <c r="X809" i="202"/>
  <c r="Y810" i="202"/>
  <c r="Z811" i="202"/>
  <c r="X813" i="202"/>
  <c r="Y814" i="202"/>
  <c r="Z815" i="202"/>
  <c r="X817" i="202"/>
  <c r="Y818" i="202"/>
  <c r="Z819" i="202"/>
  <c r="X7" i="202"/>
  <c r="Y35" i="202"/>
  <c r="Z63" i="202"/>
  <c r="Y92" i="202"/>
  <c r="Z119" i="202"/>
  <c r="X141" i="202"/>
  <c r="X154" i="202"/>
  <c r="Z164" i="202"/>
  <c r="Y175" i="202"/>
  <c r="X186" i="202"/>
  <c r="Z196" i="202"/>
  <c r="X204" i="202"/>
  <c r="Y209" i="202"/>
  <c r="Z214" i="202"/>
  <c r="X220" i="202"/>
  <c r="Y225" i="202"/>
  <c r="Z230" i="202"/>
  <c r="X236" i="202"/>
  <c r="Y241" i="202"/>
  <c r="Z246" i="202"/>
  <c r="X252" i="202"/>
  <c r="Y257" i="202"/>
  <c r="Z262" i="202"/>
  <c r="X268" i="202"/>
  <c r="Y273" i="202"/>
  <c r="Z278" i="202"/>
  <c r="X284" i="202"/>
  <c r="Y289" i="202"/>
  <c r="Z294" i="202"/>
  <c r="X300" i="202"/>
  <c r="Y305" i="202"/>
  <c r="Z310" i="202"/>
  <c r="X316" i="202"/>
  <c r="Y321" i="202"/>
  <c r="Z326" i="202"/>
  <c r="X332" i="202"/>
  <c r="Y337" i="202"/>
  <c r="Z342" i="202"/>
  <c r="X348" i="202"/>
  <c r="Y353" i="202"/>
  <c r="Z358" i="202"/>
  <c r="X364" i="202"/>
  <c r="Y369" i="202"/>
  <c r="Z372" i="202"/>
  <c r="Y375" i="202"/>
  <c r="X378" i="202"/>
  <c r="Z380" i="202"/>
  <c r="Y383" i="202"/>
  <c r="X386" i="202"/>
  <c r="Z388" i="202"/>
  <c r="Y391" i="202"/>
  <c r="X394" i="202"/>
  <c r="Z396" i="202"/>
  <c r="Y399" i="202"/>
  <c r="X402" i="202"/>
  <c r="Z404" i="202"/>
  <c r="Y407" i="202"/>
  <c r="X410" i="202"/>
  <c r="Z412" i="202"/>
  <c r="Y415" i="202"/>
  <c r="X418" i="202"/>
  <c r="Z420" i="202"/>
  <c r="Y423" i="202"/>
  <c r="X426" i="202"/>
  <c r="Z428" i="202"/>
  <c r="Y431" i="202"/>
  <c r="X434" i="202"/>
  <c r="Z436" i="202"/>
  <c r="Y439" i="202"/>
  <c r="X442" i="202"/>
  <c r="Z444" i="202"/>
  <c r="Y447" i="202"/>
  <c r="X450" i="202"/>
  <c r="Z452" i="202"/>
  <c r="Y455" i="202"/>
  <c r="X458" i="202"/>
  <c r="Z460" i="202"/>
  <c r="Y463" i="202"/>
  <c r="X466" i="202"/>
  <c r="Z468" i="202"/>
  <c r="Y471" i="202"/>
  <c r="X474" i="202"/>
  <c r="Z476" i="202"/>
  <c r="Y479" i="202"/>
  <c r="X482" i="202"/>
  <c r="Z483" i="202"/>
  <c r="Y485" i="202"/>
  <c r="Z486" i="202"/>
  <c r="X488" i="202"/>
  <c r="Y489" i="202"/>
  <c r="Z490" i="202"/>
  <c r="X492" i="202"/>
  <c r="Y493" i="202"/>
  <c r="Z494" i="202"/>
  <c r="X496" i="202"/>
  <c r="Y497" i="202"/>
  <c r="Z498" i="202"/>
  <c r="X500" i="202"/>
  <c r="Y501" i="202"/>
  <c r="Z502" i="202"/>
  <c r="X504" i="202"/>
  <c r="Y505" i="202"/>
  <c r="Z506" i="202"/>
  <c r="X508" i="202"/>
  <c r="Y509" i="202"/>
  <c r="Z510" i="202"/>
  <c r="X512" i="202"/>
  <c r="Y513" i="202"/>
  <c r="Z514" i="202"/>
  <c r="X516" i="202"/>
  <c r="Y517" i="202"/>
  <c r="Z518" i="202"/>
  <c r="X520" i="202"/>
  <c r="Y521" i="202"/>
  <c r="Z522" i="202"/>
  <c r="X524" i="202"/>
  <c r="Y525" i="202"/>
  <c r="Z526" i="202"/>
  <c r="X528" i="202"/>
  <c r="Y529" i="202"/>
  <c r="Z530" i="202"/>
  <c r="X532" i="202"/>
  <c r="Y533" i="202"/>
  <c r="Z534" i="202"/>
  <c r="X536" i="202"/>
  <c r="Y537" i="202"/>
  <c r="Z538" i="202"/>
  <c r="X540" i="202"/>
  <c r="Y541" i="202"/>
  <c r="Z542" i="202"/>
  <c r="X544" i="202"/>
  <c r="Y545" i="202"/>
  <c r="Z546" i="202"/>
  <c r="X548" i="202"/>
  <c r="Y549" i="202"/>
  <c r="Z550" i="202"/>
  <c r="X552" i="202"/>
  <c r="Y553" i="202"/>
  <c r="Z554" i="202"/>
  <c r="X556" i="202"/>
  <c r="Y557" i="202"/>
  <c r="Z558" i="202"/>
  <c r="X560" i="202"/>
  <c r="Y561" i="202"/>
  <c r="Z562" i="202"/>
  <c r="X564" i="202"/>
  <c r="Y565" i="202"/>
  <c r="Z566" i="202"/>
  <c r="X568" i="202"/>
  <c r="Y569" i="202"/>
  <c r="Z570" i="202"/>
  <c r="X572" i="202"/>
  <c r="Y573" i="202"/>
  <c r="Z574" i="202"/>
  <c r="X576" i="202"/>
  <c r="Y577" i="202"/>
  <c r="Z578" i="202"/>
  <c r="X580" i="202"/>
  <c r="Y581" i="202"/>
  <c r="Z582" i="202"/>
  <c r="X584" i="202"/>
  <c r="Y585" i="202"/>
  <c r="Z586" i="202"/>
  <c r="X588" i="202"/>
  <c r="Y589" i="202"/>
  <c r="Z590" i="202"/>
  <c r="X592" i="202"/>
  <c r="Y593" i="202"/>
  <c r="Z594" i="202"/>
  <c r="X596" i="202"/>
  <c r="Y597" i="202"/>
  <c r="Z598" i="202"/>
  <c r="X600" i="202"/>
  <c r="Y601" i="202"/>
  <c r="Z602" i="202"/>
  <c r="X604" i="202"/>
  <c r="Y605" i="202"/>
  <c r="Z606" i="202"/>
  <c r="X608" i="202"/>
  <c r="Y609" i="202"/>
  <c r="Z610" i="202"/>
  <c r="X612" i="202"/>
  <c r="Y613" i="202"/>
  <c r="Z614" i="202"/>
  <c r="X616" i="202"/>
  <c r="Y617" i="202"/>
  <c r="Z618" i="202"/>
  <c r="X620" i="202"/>
  <c r="Y621" i="202"/>
  <c r="Z622" i="202"/>
  <c r="X624" i="202"/>
  <c r="Y625" i="202"/>
  <c r="Z626" i="202"/>
  <c r="X628" i="202"/>
  <c r="Y629" i="202"/>
  <c r="Z630" i="202"/>
  <c r="X632" i="202"/>
  <c r="Y633" i="202"/>
  <c r="Z634" i="202"/>
  <c r="X636" i="202"/>
  <c r="Y637" i="202"/>
  <c r="Z638" i="202"/>
  <c r="X640" i="202"/>
  <c r="Y641" i="202"/>
  <c r="Z642" i="202"/>
  <c r="X644" i="202"/>
  <c r="Y645" i="202"/>
  <c r="Z646" i="202"/>
  <c r="X648" i="202"/>
  <c r="Y649" i="202"/>
  <c r="Z650" i="202"/>
  <c r="X652" i="202"/>
  <c r="Y653" i="202"/>
  <c r="Z654" i="202"/>
  <c r="X656" i="202"/>
  <c r="Y657" i="202"/>
  <c r="Z658" i="202"/>
  <c r="X660" i="202"/>
  <c r="Y661" i="202"/>
  <c r="Z662" i="202"/>
  <c r="X664" i="202"/>
  <c r="Y665" i="202"/>
  <c r="Z666" i="202"/>
  <c r="X668" i="202"/>
  <c r="Y669" i="202"/>
  <c r="Z670" i="202"/>
  <c r="X672" i="202"/>
  <c r="Y673" i="202"/>
  <c r="Z674" i="202"/>
  <c r="X676" i="202"/>
  <c r="Y677" i="202"/>
  <c r="Z678" i="202"/>
  <c r="X680" i="202"/>
  <c r="Y681" i="202"/>
  <c r="Z682" i="202"/>
  <c r="X684" i="202"/>
  <c r="Y685" i="202"/>
  <c r="Z686" i="202"/>
  <c r="X688" i="202"/>
  <c r="Y689" i="202"/>
  <c r="Z690" i="202"/>
  <c r="X692" i="202"/>
  <c r="Y693" i="202"/>
  <c r="Z694" i="202"/>
  <c r="X696" i="202"/>
  <c r="Y697" i="202"/>
  <c r="Z698" i="202"/>
  <c r="X700" i="202"/>
  <c r="Y701" i="202"/>
  <c r="Z702" i="202"/>
  <c r="X704" i="202"/>
  <c r="Y705" i="202"/>
  <c r="Z706" i="202"/>
  <c r="X708" i="202"/>
  <c r="Y709" i="202"/>
  <c r="Z710" i="202"/>
  <c r="X712" i="202"/>
  <c r="Y713" i="202"/>
  <c r="Z714" i="202"/>
  <c r="X716" i="202"/>
  <c r="Y717" i="202"/>
  <c r="Z718" i="202"/>
  <c r="X720" i="202"/>
  <c r="Y721" i="202"/>
  <c r="Z722" i="202"/>
  <c r="X724" i="202"/>
  <c r="Y725" i="202"/>
  <c r="Z726" i="202"/>
  <c r="X728" i="202"/>
  <c r="Y729" i="202"/>
  <c r="Z730" i="202"/>
  <c r="X732" i="202"/>
  <c r="Y733" i="202"/>
  <c r="Z734" i="202"/>
  <c r="X736" i="202"/>
  <c r="Y737" i="202"/>
  <c r="Z738" i="202"/>
  <c r="X740" i="202"/>
  <c r="Y741" i="202"/>
  <c r="Z742" i="202"/>
  <c r="X744" i="202"/>
  <c r="Y745" i="202"/>
  <c r="Z746" i="202"/>
  <c r="X748" i="202"/>
  <c r="Y749" i="202"/>
  <c r="Z750" i="202"/>
  <c r="X752" i="202"/>
  <c r="Y753" i="202"/>
  <c r="Z754" i="202"/>
  <c r="X756" i="202"/>
  <c r="Y757" i="202"/>
  <c r="Z758" i="202"/>
  <c r="X760" i="202"/>
  <c r="Y761" i="202"/>
  <c r="Z762" i="202"/>
  <c r="X764" i="202"/>
  <c r="Y765" i="202"/>
  <c r="Z766" i="202"/>
  <c r="X768" i="202"/>
  <c r="Y769" i="202"/>
  <c r="Z770" i="202"/>
  <c r="X772" i="202"/>
  <c r="Y773" i="202"/>
  <c r="Z774" i="202"/>
  <c r="X776" i="202"/>
  <c r="Y777" i="202"/>
  <c r="Z778" i="202"/>
  <c r="X780" i="202"/>
  <c r="Y781" i="202"/>
  <c r="Z782" i="202"/>
  <c r="X784" i="202"/>
  <c r="Y785" i="202"/>
  <c r="Z786" i="202"/>
  <c r="X788" i="202"/>
  <c r="Y789" i="202"/>
  <c r="Z790" i="202"/>
  <c r="X792" i="202"/>
  <c r="Y793" i="202"/>
  <c r="Z794" i="202"/>
  <c r="X796" i="202"/>
  <c r="Y797" i="202"/>
  <c r="Z798" i="202"/>
  <c r="X800" i="202"/>
  <c r="Y801" i="202"/>
  <c r="Z802" i="202"/>
  <c r="X804" i="202"/>
  <c r="Y805" i="202"/>
  <c r="Z806" i="202"/>
  <c r="X808" i="202"/>
  <c r="Y809" i="202"/>
  <c r="Z810" i="202"/>
  <c r="X812" i="202"/>
  <c r="Y813" i="202"/>
  <c r="Z814" i="202"/>
  <c r="X816" i="202"/>
  <c r="Y817" i="202"/>
  <c r="Z818" i="202"/>
  <c r="X820" i="202"/>
  <c r="Y821" i="202"/>
  <c r="Z822" i="202"/>
  <c r="X824" i="202"/>
  <c r="Z49" i="202"/>
  <c r="Y106" i="202"/>
  <c r="Z148" i="202"/>
  <c r="X170" i="202"/>
  <c r="Y191" i="202"/>
  <c r="Z206" i="202"/>
  <c r="Y217" i="202"/>
  <c r="X228" i="202"/>
  <c r="Z238" i="202"/>
  <c r="Y249" i="202"/>
  <c r="X260" i="202"/>
  <c r="Z270" i="202"/>
  <c r="Y281" i="202"/>
  <c r="X292" i="202"/>
  <c r="Z302" i="202"/>
  <c r="Y313" i="202"/>
  <c r="X324" i="202"/>
  <c r="Z334" i="202"/>
  <c r="Y345" i="202"/>
  <c r="X356" i="202"/>
  <c r="Z366" i="202"/>
  <c r="X374" i="202"/>
  <c r="Y379" i="202"/>
  <c r="Z384" i="202"/>
  <c r="X390" i="202"/>
  <c r="Y395" i="202"/>
  <c r="Z400" i="202"/>
  <c r="X406" i="202"/>
  <c r="Y411" i="202"/>
  <c r="Z416" i="202"/>
  <c r="X422" i="202"/>
  <c r="Y427" i="202"/>
  <c r="Z432" i="202"/>
  <c r="X438" i="202"/>
  <c r="Y443" i="202"/>
  <c r="Z448" i="202"/>
  <c r="X454" i="202"/>
  <c r="Y459" i="202"/>
  <c r="Z464" i="202"/>
  <c r="X470" i="202"/>
  <c r="Y475" i="202"/>
  <c r="Z480" i="202"/>
  <c r="Z484" i="202"/>
  <c r="Y487" i="202"/>
  <c r="X490" i="202"/>
  <c r="Z492" i="202"/>
  <c r="Y495" i="202"/>
  <c r="X498" i="202"/>
  <c r="Z500" i="202"/>
  <c r="Y503" i="202"/>
  <c r="X506" i="202"/>
  <c r="Z508" i="202"/>
  <c r="Y511" i="202"/>
  <c r="X514" i="202"/>
  <c r="Z516" i="202"/>
  <c r="Y519" i="202"/>
  <c r="X522" i="202"/>
  <c r="Z524" i="202"/>
  <c r="Y527" i="202"/>
  <c r="X530" i="202"/>
  <c r="Z532" i="202"/>
  <c r="Y535" i="202"/>
  <c r="X538" i="202"/>
  <c r="Z540" i="202"/>
  <c r="Y543" i="202"/>
  <c r="X546" i="202"/>
  <c r="Z548" i="202"/>
  <c r="Y551" i="202"/>
  <c r="X554" i="202"/>
  <c r="Z556" i="202"/>
  <c r="Y559" i="202"/>
  <c r="X562" i="202"/>
  <c r="Z564" i="202"/>
  <c r="Y567" i="202"/>
  <c r="X570" i="202"/>
  <c r="Z572" i="202"/>
  <c r="Y575" i="202"/>
  <c r="X578" i="202"/>
  <c r="Z580" i="202"/>
  <c r="Y583" i="202"/>
  <c r="X586" i="202"/>
  <c r="Z588" i="202"/>
  <c r="Y591" i="202"/>
  <c r="X594" i="202"/>
  <c r="Z596" i="202"/>
  <c r="Y599" i="202"/>
  <c r="X602" i="202"/>
  <c r="Z604" i="202"/>
  <c r="Y607" i="202"/>
  <c r="X610" i="202"/>
  <c r="Z612" i="202"/>
  <c r="Y615" i="202"/>
  <c r="X618" i="202"/>
  <c r="Z620" i="202"/>
  <c r="Y623" i="202"/>
  <c r="X626" i="202"/>
  <c r="Z628" i="202"/>
  <c r="Y631" i="202"/>
  <c r="X634" i="202"/>
  <c r="Z636" i="202"/>
  <c r="Y639" i="202"/>
  <c r="X642" i="202"/>
  <c r="Z644" i="202"/>
  <c r="Y647" i="202"/>
  <c r="X650" i="202"/>
  <c r="Z652" i="202"/>
  <c r="Y655" i="202"/>
  <c r="X658" i="202"/>
  <c r="Z660" i="202"/>
  <c r="Y663" i="202"/>
  <c r="X666" i="202"/>
  <c r="Z668" i="202"/>
  <c r="Y671" i="202"/>
  <c r="X674" i="202"/>
  <c r="Z676" i="202"/>
  <c r="Y679" i="202"/>
  <c r="X682" i="202"/>
  <c r="Z684" i="202"/>
  <c r="Y687" i="202"/>
  <c r="X690" i="202"/>
  <c r="Z692" i="202"/>
  <c r="Y695" i="202"/>
  <c r="X698" i="202"/>
  <c r="Z700" i="202"/>
  <c r="Y703" i="202"/>
  <c r="X706" i="202"/>
  <c r="Z708" i="202"/>
  <c r="Y711" i="202"/>
  <c r="X714" i="202"/>
  <c r="Z716" i="202"/>
  <c r="Y719" i="202"/>
  <c r="X722" i="202"/>
  <c r="Z724" i="202"/>
  <c r="Y727" i="202"/>
  <c r="X730" i="202"/>
  <c r="Z732" i="202"/>
  <c r="Y735" i="202"/>
  <c r="X738" i="202"/>
  <c r="Z740" i="202"/>
  <c r="Y743" i="202"/>
  <c r="X746" i="202"/>
  <c r="Z748" i="202"/>
  <c r="Y751" i="202"/>
  <c r="X754" i="202"/>
  <c r="Z756" i="202"/>
  <c r="Y759" i="202"/>
  <c r="X762" i="202"/>
  <c r="Z764" i="202"/>
  <c r="Y767" i="202"/>
  <c r="X770" i="202"/>
  <c r="Z772" i="202"/>
  <c r="Y775" i="202"/>
  <c r="X778" i="202"/>
  <c r="Z780" i="202"/>
  <c r="Y783" i="202"/>
  <c r="X786" i="202"/>
  <c r="Z788" i="202"/>
  <c r="Y791" i="202"/>
  <c r="X794" i="202"/>
  <c r="Z796" i="202"/>
  <c r="Z11" i="202"/>
  <c r="Z68" i="202"/>
  <c r="Y123" i="202"/>
  <c r="Z155" i="202"/>
  <c r="X177" i="202"/>
  <c r="Y198" i="202"/>
  <c r="Y210" i="202"/>
  <c r="X221" i="202"/>
  <c r="Z231" i="202"/>
  <c r="Y242" i="202"/>
  <c r="X253" i="202"/>
  <c r="Z263" i="202"/>
  <c r="Y274" i="202"/>
  <c r="X285" i="202"/>
  <c r="Z295" i="202"/>
  <c r="Y306" i="202"/>
  <c r="X317" i="202"/>
  <c r="Z327" i="202"/>
  <c r="Y338" i="202"/>
  <c r="X349" i="202"/>
  <c r="Z359" i="202"/>
  <c r="Y370" i="202"/>
  <c r="Z375" i="202"/>
  <c r="X381" i="202"/>
  <c r="Y386" i="202"/>
  <c r="Z391" i="202"/>
  <c r="X397" i="202"/>
  <c r="Y402" i="202"/>
  <c r="Z407" i="202"/>
  <c r="X413" i="202"/>
  <c r="Y418" i="202"/>
  <c r="Z423" i="202"/>
  <c r="X429" i="202"/>
  <c r="Y434" i="202"/>
  <c r="Z439" i="202"/>
  <c r="X445" i="202"/>
  <c r="Y450" i="202"/>
  <c r="Z455" i="202"/>
  <c r="X461" i="202"/>
  <c r="Y466" i="202"/>
  <c r="Z471" i="202"/>
  <c r="X477" i="202"/>
  <c r="Y482" i="202"/>
  <c r="Z485" i="202"/>
  <c r="Y488" i="202"/>
  <c r="X491" i="202"/>
  <c r="Z493" i="202"/>
  <c r="Y496" i="202"/>
  <c r="X499" i="202"/>
  <c r="Z501" i="202"/>
  <c r="Y504" i="202"/>
  <c r="X507" i="202"/>
  <c r="Z509" i="202"/>
  <c r="Y512" i="202"/>
  <c r="X515" i="202"/>
  <c r="Z517" i="202"/>
  <c r="Y520" i="202"/>
  <c r="X523" i="202"/>
  <c r="Z525" i="202"/>
  <c r="Y528" i="202"/>
  <c r="X531" i="202"/>
  <c r="Z533" i="202"/>
  <c r="Y536" i="202"/>
  <c r="X539" i="202"/>
  <c r="Z541" i="202"/>
  <c r="Y544" i="202"/>
  <c r="X547" i="202"/>
  <c r="Z549" i="202"/>
  <c r="Y552" i="202"/>
  <c r="X555" i="202"/>
  <c r="Z557" i="202"/>
  <c r="Y560" i="202"/>
  <c r="X563" i="202"/>
  <c r="Z565" i="202"/>
  <c r="Y568" i="202"/>
  <c r="X571" i="202"/>
  <c r="Z573" i="202"/>
  <c r="Y576" i="202"/>
  <c r="X579" i="202"/>
  <c r="Z581" i="202"/>
  <c r="Y584" i="202"/>
  <c r="X587" i="202"/>
  <c r="Z589" i="202"/>
  <c r="Y592" i="202"/>
  <c r="X595" i="202"/>
  <c r="Z597" i="202"/>
  <c r="Y600" i="202"/>
  <c r="X603" i="202"/>
  <c r="Z605" i="202"/>
  <c r="Y608" i="202"/>
  <c r="X611" i="202"/>
  <c r="Z613" i="202"/>
  <c r="Y616" i="202"/>
  <c r="X619" i="202"/>
  <c r="Z621" i="202"/>
  <c r="Y624" i="202"/>
  <c r="X627" i="202"/>
  <c r="Z629" i="202"/>
  <c r="Y632" i="202"/>
  <c r="X635" i="202"/>
  <c r="Z637" i="202"/>
  <c r="Y640" i="202"/>
  <c r="X643" i="202"/>
  <c r="Z645" i="202"/>
  <c r="Y648" i="202"/>
  <c r="X651" i="202"/>
  <c r="Z653" i="202"/>
  <c r="Y656" i="202"/>
  <c r="X659" i="202"/>
  <c r="Z661" i="202"/>
  <c r="Y664" i="202"/>
  <c r="X667" i="202"/>
  <c r="Z669" i="202"/>
  <c r="Y672" i="202"/>
  <c r="X675" i="202"/>
  <c r="Z677" i="202"/>
  <c r="Y680" i="202"/>
  <c r="X683" i="202"/>
  <c r="Z685" i="202"/>
  <c r="Y688" i="202"/>
  <c r="X691" i="202"/>
  <c r="Z693" i="202"/>
  <c r="Y696" i="202"/>
  <c r="X699" i="202"/>
  <c r="Z701" i="202"/>
  <c r="Y704" i="202"/>
  <c r="X707" i="202"/>
  <c r="Z709" i="202"/>
  <c r="Y712" i="202"/>
  <c r="X715" i="202"/>
  <c r="Z717" i="202"/>
  <c r="Y720" i="202"/>
  <c r="X723" i="202"/>
  <c r="Z725" i="202"/>
  <c r="Y728" i="202"/>
  <c r="X731" i="202"/>
  <c r="Z733" i="202"/>
  <c r="Y736" i="202"/>
  <c r="X739" i="202"/>
  <c r="Z741" i="202"/>
  <c r="Y744" i="202"/>
  <c r="X747" i="202"/>
  <c r="Z749" i="202"/>
  <c r="Y752" i="202"/>
  <c r="X755" i="202"/>
  <c r="Z757" i="202"/>
  <c r="Y760" i="202"/>
  <c r="X763" i="202"/>
  <c r="Z765" i="202"/>
  <c r="Y768" i="202"/>
  <c r="X771" i="202"/>
  <c r="Z773" i="202"/>
  <c r="Y776" i="202"/>
  <c r="X779" i="202"/>
  <c r="Z781" i="202"/>
  <c r="Y784" i="202"/>
  <c r="X787" i="202"/>
  <c r="Z789" i="202"/>
  <c r="Y792" i="202"/>
  <c r="X795" i="202"/>
  <c r="Z797" i="202"/>
  <c r="Y800" i="202"/>
  <c r="X803" i="202"/>
  <c r="Z805" i="202"/>
  <c r="Y808" i="202"/>
  <c r="X811" i="202"/>
  <c r="Z813" i="202"/>
  <c r="Y816" i="202"/>
  <c r="X819" i="202"/>
  <c r="Y40" i="202"/>
  <c r="X97" i="202"/>
  <c r="Z144" i="202"/>
  <c r="Y166" i="202"/>
  <c r="Z187" i="202"/>
  <c r="X205" i="202"/>
  <c r="Z215" i="202"/>
  <c r="Y226" i="202"/>
  <c r="X237" i="202"/>
  <c r="Z247" i="202"/>
  <c r="Y258" i="202"/>
  <c r="X269" i="202"/>
  <c r="Z279" i="202"/>
  <c r="Y290" i="202"/>
  <c r="X301" i="202"/>
  <c r="Z311" i="202"/>
  <c r="Y322" i="202"/>
  <c r="X333" i="202"/>
  <c r="Z343" i="202"/>
  <c r="Y354" i="202"/>
  <c r="X365" i="202"/>
  <c r="X373" i="202"/>
  <c r="Y378" i="202"/>
  <c r="Z383" i="202"/>
  <c r="X389" i="202"/>
  <c r="Y394" i="202"/>
  <c r="Z399" i="202"/>
  <c r="X405" i="202"/>
  <c r="Y410" i="202"/>
  <c r="Z415" i="202"/>
  <c r="X421" i="202"/>
  <c r="Y426" i="202"/>
  <c r="Z431" i="202"/>
  <c r="X437" i="202"/>
  <c r="Y442" i="202"/>
  <c r="Z447" i="202"/>
  <c r="X453" i="202"/>
  <c r="Y458" i="202"/>
  <c r="Z463" i="202"/>
  <c r="X469" i="202"/>
  <c r="Y474" i="202"/>
  <c r="Z479" i="202"/>
  <c r="Y484" i="202"/>
  <c r="X487" i="202"/>
  <c r="Z489" i="202"/>
  <c r="Y492" i="202"/>
  <c r="X495" i="202"/>
  <c r="Z497" i="202"/>
  <c r="Y500" i="202"/>
  <c r="X503" i="202"/>
  <c r="Z505" i="202"/>
  <c r="Y508" i="202"/>
  <c r="X511" i="202"/>
  <c r="Z513" i="202"/>
  <c r="Y516" i="202"/>
  <c r="X519" i="202"/>
  <c r="Z521" i="202"/>
  <c r="Y524" i="202"/>
  <c r="X527" i="202"/>
  <c r="Z529" i="202"/>
  <c r="Y532" i="202"/>
  <c r="X535" i="202"/>
  <c r="Z537" i="202"/>
  <c r="Y540" i="202"/>
  <c r="X543" i="202"/>
  <c r="Z545" i="202"/>
  <c r="Y548" i="202"/>
  <c r="X551" i="202"/>
  <c r="Z553" i="202"/>
  <c r="Y556" i="202"/>
  <c r="X559" i="202"/>
  <c r="Z561" i="202"/>
  <c r="Y564" i="202"/>
  <c r="X567" i="202"/>
  <c r="Z569" i="202"/>
  <c r="Y572" i="202"/>
  <c r="X575" i="202"/>
  <c r="Z577" i="202"/>
  <c r="Y580" i="202"/>
  <c r="X583" i="202"/>
  <c r="Z585" i="202"/>
  <c r="Y588" i="202"/>
  <c r="X591" i="202"/>
  <c r="Z593" i="202"/>
  <c r="Y596" i="202"/>
  <c r="X599" i="202"/>
  <c r="Z601" i="202"/>
  <c r="Y604" i="202"/>
  <c r="X607" i="202"/>
  <c r="Z609" i="202"/>
  <c r="Y612" i="202"/>
  <c r="X615" i="202"/>
  <c r="Z617" i="202"/>
  <c r="Y620" i="202"/>
  <c r="X623" i="202"/>
  <c r="Z625" i="202"/>
  <c r="Y628" i="202"/>
  <c r="X631" i="202"/>
  <c r="Z633" i="202"/>
  <c r="Y636" i="202"/>
  <c r="X639" i="202"/>
  <c r="Z641" i="202"/>
  <c r="Y644" i="202"/>
  <c r="X647" i="202"/>
  <c r="Z649" i="202"/>
  <c r="Y652" i="202"/>
  <c r="X655" i="202"/>
  <c r="Z657" i="202"/>
  <c r="Y660" i="202"/>
  <c r="X663" i="202"/>
  <c r="Z665" i="202"/>
  <c r="Y668" i="202"/>
  <c r="X671" i="202"/>
  <c r="Z673" i="202"/>
  <c r="Y676" i="202"/>
  <c r="X679" i="202"/>
  <c r="Z681" i="202"/>
  <c r="Y684" i="202"/>
  <c r="X687" i="202"/>
  <c r="Z689" i="202"/>
  <c r="Y692" i="202"/>
  <c r="X695" i="202"/>
  <c r="Z697" i="202"/>
  <c r="Y700" i="202"/>
  <c r="X703" i="202"/>
  <c r="Z705" i="202"/>
  <c r="Y708" i="202"/>
  <c r="X711" i="202"/>
  <c r="Z713" i="202"/>
  <c r="Y716" i="202"/>
  <c r="X719" i="202"/>
  <c r="Z721" i="202"/>
  <c r="Y724" i="202"/>
  <c r="X727" i="202"/>
  <c r="Z729" i="202"/>
  <c r="Y732" i="202"/>
  <c r="X735" i="202"/>
  <c r="Z737" i="202"/>
  <c r="Y740" i="202"/>
  <c r="X743" i="202"/>
  <c r="Z745" i="202"/>
  <c r="Y748" i="202"/>
  <c r="X751" i="202"/>
  <c r="Z753" i="202"/>
  <c r="Y756" i="202"/>
  <c r="X759" i="202"/>
  <c r="Z761" i="202"/>
  <c r="Y764" i="202"/>
  <c r="X767" i="202"/>
  <c r="Z769" i="202"/>
  <c r="Y772" i="202"/>
  <c r="X775" i="202"/>
  <c r="Z777" i="202"/>
  <c r="Y780" i="202"/>
  <c r="X783" i="202"/>
  <c r="Z785" i="202"/>
  <c r="Y788" i="202"/>
  <c r="X791" i="202"/>
  <c r="Z793" i="202"/>
  <c r="Y796" i="202"/>
  <c r="X799" i="202"/>
  <c r="Z801" i="202"/>
  <c r="Y804" i="202"/>
  <c r="X807" i="202"/>
  <c r="Z809" i="202"/>
  <c r="Y812" i="202"/>
  <c r="X815" i="202"/>
  <c r="Z817" i="202"/>
  <c r="Y820" i="202"/>
  <c r="X822" i="202"/>
  <c r="Y159" i="202"/>
  <c r="Z222" i="202"/>
  <c r="Y265" i="202"/>
  <c r="X308" i="202"/>
  <c r="Z350" i="202"/>
  <c r="X382" i="202"/>
  <c r="Y403" i="202"/>
  <c r="Z424" i="202"/>
  <c r="X446" i="202"/>
  <c r="Y467" i="202"/>
  <c r="X486" i="202"/>
  <c r="Z496" i="202"/>
  <c r="Y507" i="202"/>
  <c r="X518" i="202"/>
  <c r="Z528" i="202"/>
  <c r="Y539" i="202"/>
  <c r="X550" i="202"/>
  <c r="Z560" i="202"/>
  <c r="Y571" i="202"/>
  <c r="X582" i="202"/>
  <c r="Z592" i="202"/>
  <c r="Y603" i="202"/>
  <c r="X614" i="202"/>
  <c r="Z624" i="202"/>
  <c r="Y635" i="202"/>
  <c r="X646" i="202"/>
  <c r="Z656" i="202"/>
  <c r="Y667" i="202"/>
  <c r="X678" i="202"/>
  <c r="Z688" i="202"/>
  <c r="Y699" i="202"/>
  <c r="X710" i="202"/>
  <c r="Z720" i="202"/>
  <c r="Y731" i="202"/>
  <c r="X742" i="202"/>
  <c r="Z752" i="202"/>
  <c r="Y763" i="202"/>
  <c r="X774" i="202"/>
  <c r="Z784" i="202"/>
  <c r="Y795" i="202"/>
  <c r="X802" i="202"/>
  <c r="Y807" i="202"/>
  <c r="Z812" i="202"/>
  <c r="X818" i="202"/>
  <c r="Z821" i="202"/>
  <c r="Z823" i="202"/>
  <c r="Y825" i="202"/>
  <c r="Z826" i="202"/>
  <c r="X828" i="202"/>
  <c r="Y829" i="202"/>
  <c r="Z830" i="202"/>
  <c r="X832" i="202"/>
  <c r="Y833" i="202"/>
  <c r="Z834" i="202"/>
  <c r="X836" i="202"/>
  <c r="Y837" i="202"/>
  <c r="Z838" i="202"/>
  <c r="X840" i="202"/>
  <c r="Y841" i="202"/>
  <c r="Z842" i="202"/>
  <c r="X844" i="202"/>
  <c r="Y845" i="202"/>
  <c r="Z846" i="202"/>
  <c r="X848" i="202"/>
  <c r="Y849" i="202"/>
  <c r="Z850" i="202"/>
  <c r="X852" i="202"/>
  <c r="Y853" i="202"/>
  <c r="Z854" i="202"/>
  <c r="X856" i="202"/>
  <c r="Y857" i="202"/>
  <c r="Z858" i="202"/>
  <c r="X860" i="202"/>
  <c r="Y861" i="202"/>
  <c r="Z862" i="202"/>
  <c r="X864" i="202"/>
  <c r="Y865" i="202"/>
  <c r="Z866" i="202"/>
  <c r="X868" i="202"/>
  <c r="Y869" i="202"/>
  <c r="Z870" i="202"/>
  <c r="X872" i="202"/>
  <c r="Y873" i="202"/>
  <c r="Z874" i="202"/>
  <c r="X876" i="202"/>
  <c r="Y877" i="202"/>
  <c r="Z878" i="202"/>
  <c r="X880" i="202"/>
  <c r="Y881" i="202"/>
  <c r="Z882" i="202"/>
  <c r="X884" i="202"/>
  <c r="Y885" i="202"/>
  <c r="Z886" i="202"/>
  <c r="X888" i="202"/>
  <c r="Y889" i="202"/>
  <c r="Z890" i="202"/>
  <c r="X892" i="202"/>
  <c r="Y893" i="202"/>
  <c r="Z894" i="202"/>
  <c r="X896" i="202"/>
  <c r="Y897" i="202"/>
  <c r="Z898" i="202"/>
  <c r="X900" i="202"/>
  <c r="Y901" i="202"/>
  <c r="Z902" i="202"/>
  <c r="X904" i="202"/>
  <c r="Y905" i="202"/>
  <c r="Z906" i="202"/>
  <c r="X908" i="202"/>
  <c r="Y909" i="202"/>
  <c r="Z910" i="202"/>
  <c r="X912" i="202"/>
  <c r="Y913" i="202"/>
  <c r="Z914" i="202"/>
  <c r="X916" i="202"/>
  <c r="Y917" i="202"/>
  <c r="Z918" i="202"/>
  <c r="X920" i="202"/>
  <c r="Y921" i="202"/>
  <c r="Z922" i="202"/>
  <c r="X924" i="202"/>
  <c r="Y925" i="202"/>
  <c r="Z926" i="202"/>
  <c r="X928" i="202"/>
  <c r="Y929" i="202"/>
  <c r="Z930" i="202"/>
  <c r="X932" i="202"/>
  <c r="Y933" i="202"/>
  <c r="Z934" i="202"/>
  <c r="X936" i="202"/>
  <c r="Y937" i="202"/>
  <c r="Z938" i="202"/>
  <c r="X940" i="202"/>
  <c r="Y941" i="202"/>
  <c r="Z942" i="202"/>
  <c r="X944" i="202"/>
  <c r="Y945" i="202"/>
  <c r="Z946" i="202"/>
  <c r="X948" i="202"/>
  <c r="Y949" i="202"/>
  <c r="Z950" i="202"/>
  <c r="X952" i="202"/>
  <c r="Y953" i="202"/>
  <c r="Z954" i="202"/>
  <c r="X956" i="202"/>
  <c r="Y957" i="202"/>
  <c r="Z958" i="202"/>
  <c r="X960" i="202"/>
  <c r="Y961" i="202"/>
  <c r="Z962" i="202"/>
  <c r="X964" i="202"/>
  <c r="Y965" i="202"/>
  <c r="Z966" i="202"/>
  <c r="X968" i="202"/>
  <c r="Y969" i="202"/>
  <c r="Z970" i="202"/>
  <c r="X972" i="202"/>
  <c r="Y973" i="202"/>
  <c r="Z974" i="202"/>
  <c r="X976" i="202"/>
  <c r="Y977" i="202"/>
  <c r="Z978" i="202"/>
  <c r="X980" i="202"/>
  <c r="Y981" i="202"/>
  <c r="Z982" i="202"/>
  <c r="X984" i="202"/>
  <c r="Y985" i="202"/>
  <c r="Z986" i="202"/>
  <c r="X988" i="202"/>
  <c r="Y989" i="202"/>
  <c r="Z990" i="202"/>
  <c r="X992" i="202"/>
  <c r="Y993" i="202"/>
  <c r="Z994" i="202"/>
  <c r="X996" i="202"/>
  <c r="Y997" i="202"/>
  <c r="Z998" i="202"/>
  <c r="X1000" i="202"/>
  <c r="Z935" i="202"/>
  <c r="Y938" i="202"/>
  <c r="Z939" i="202"/>
  <c r="X945" i="202"/>
  <c r="Y946" i="202"/>
  <c r="Z947" i="202"/>
  <c r="Z951" i="202"/>
  <c r="Y954" i="202"/>
  <c r="Z955" i="202"/>
  <c r="X957" i="202"/>
  <c r="Z959" i="202"/>
  <c r="Z963" i="202"/>
  <c r="X965" i="202"/>
  <c r="Y966" i="202"/>
  <c r="Z967" i="202"/>
  <c r="Z975" i="202"/>
  <c r="Y982" i="202"/>
  <c r="Z983" i="202"/>
  <c r="Y986" i="202"/>
  <c r="Y994" i="202"/>
  <c r="X21" i="202"/>
  <c r="Z180" i="202"/>
  <c r="Y233" i="202"/>
  <c r="X276" i="202"/>
  <c r="Z318" i="202"/>
  <c r="Y361" i="202"/>
  <c r="Y387" i="202"/>
  <c r="Z408" i="202"/>
  <c r="X430" i="202"/>
  <c r="Y451" i="202"/>
  <c r="Z472" i="202"/>
  <c r="Z488" i="202"/>
  <c r="Y499" i="202"/>
  <c r="X510" i="202"/>
  <c r="Z520" i="202"/>
  <c r="Y531" i="202"/>
  <c r="X542" i="202"/>
  <c r="Z552" i="202"/>
  <c r="Y563" i="202"/>
  <c r="X574" i="202"/>
  <c r="Z584" i="202"/>
  <c r="Y595" i="202"/>
  <c r="X606" i="202"/>
  <c r="Z616" i="202"/>
  <c r="Y627" i="202"/>
  <c r="X638" i="202"/>
  <c r="Z648" i="202"/>
  <c r="Y659" i="202"/>
  <c r="X670" i="202"/>
  <c r="Z680" i="202"/>
  <c r="Y691" i="202"/>
  <c r="X702" i="202"/>
  <c r="Z712" i="202"/>
  <c r="Y723" i="202"/>
  <c r="X734" i="202"/>
  <c r="Z744" i="202"/>
  <c r="Y755" i="202"/>
  <c r="X766" i="202"/>
  <c r="Z776" i="202"/>
  <c r="Y787" i="202"/>
  <c r="X798" i="202"/>
  <c r="Y803" i="202"/>
  <c r="Z808" i="202"/>
  <c r="X814" i="202"/>
  <c r="Y819" i="202"/>
  <c r="Y822" i="202"/>
  <c r="Y824" i="202"/>
  <c r="Z825" i="202"/>
  <c r="X827" i="202"/>
  <c r="Y828" i="202"/>
  <c r="Z829" i="202"/>
  <c r="X831" i="202"/>
  <c r="Y832" i="202"/>
  <c r="Z833" i="202"/>
  <c r="X835" i="202"/>
  <c r="Y836" i="202"/>
  <c r="Z837" i="202"/>
  <c r="X839" i="202"/>
  <c r="Y840" i="202"/>
  <c r="Z841" i="202"/>
  <c r="X843" i="202"/>
  <c r="Y844" i="202"/>
  <c r="Z845" i="202"/>
  <c r="X847" i="202"/>
  <c r="Y848" i="202"/>
  <c r="Z849" i="202"/>
  <c r="X851" i="202"/>
  <c r="Y852" i="202"/>
  <c r="Z853" i="202"/>
  <c r="X855" i="202"/>
  <c r="Y856" i="202"/>
  <c r="Z857" i="202"/>
  <c r="X859" i="202"/>
  <c r="Y860" i="202"/>
  <c r="Z861" i="202"/>
  <c r="X863" i="202"/>
  <c r="Y864" i="202"/>
  <c r="Z865" i="202"/>
  <c r="X867" i="202"/>
  <c r="Y868" i="202"/>
  <c r="Z869" i="202"/>
  <c r="X871" i="202"/>
  <c r="Y872" i="202"/>
  <c r="Z873" i="202"/>
  <c r="X875" i="202"/>
  <c r="Y876" i="202"/>
  <c r="Z877" i="202"/>
  <c r="X879" i="202"/>
  <c r="Y880" i="202"/>
  <c r="Z881" i="202"/>
  <c r="X883" i="202"/>
  <c r="Y884" i="202"/>
  <c r="Z885" i="202"/>
  <c r="X887" i="202"/>
  <c r="Y888" i="202"/>
  <c r="Z889" i="202"/>
  <c r="X891" i="202"/>
  <c r="Y892" i="202"/>
  <c r="Z893" i="202"/>
  <c r="X895" i="202"/>
  <c r="Y896" i="202"/>
  <c r="Z897" i="202"/>
  <c r="X899" i="202"/>
  <c r="Y900" i="202"/>
  <c r="Z901" i="202"/>
  <c r="X903" i="202"/>
  <c r="Y904" i="202"/>
  <c r="Z905" i="202"/>
  <c r="X907" i="202"/>
  <c r="Y908" i="202"/>
  <c r="Z909" i="202"/>
  <c r="X911" i="202"/>
  <c r="Y912" i="202"/>
  <c r="Z913" i="202"/>
  <c r="X915" i="202"/>
  <c r="Y916" i="202"/>
  <c r="Z917" i="202"/>
  <c r="X919" i="202"/>
  <c r="Y920" i="202"/>
  <c r="Z921" i="202"/>
  <c r="X923" i="202"/>
  <c r="Y924" i="202"/>
  <c r="Z925" i="202"/>
  <c r="X927" i="202"/>
  <c r="Y928" i="202"/>
  <c r="Z929" i="202"/>
  <c r="X931" i="202"/>
  <c r="Y932" i="202"/>
  <c r="Z933" i="202"/>
  <c r="X935" i="202"/>
  <c r="Y936" i="202"/>
  <c r="Z937" i="202"/>
  <c r="X939" i="202"/>
  <c r="Y940" i="202"/>
  <c r="Z941" i="202"/>
  <c r="X943" i="202"/>
  <c r="Y944" i="202"/>
  <c r="Z945" i="202"/>
  <c r="X947" i="202"/>
  <c r="Y948" i="202"/>
  <c r="Z949" i="202"/>
  <c r="X951" i="202"/>
  <c r="Y952" i="202"/>
  <c r="Z953" i="202"/>
  <c r="X955" i="202"/>
  <c r="Y956" i="202"/>
  <c r="Z957" i="202"/>
  <c r="X959" i="202"/>
  <c r="Y960" i="202"/>
  <c r="Z961" i="202"/>
  <c r="X963" i="202"/>
  <c r="Y964" i="202"/>
  <c r="Z965" i="202"/>
  <c r="X967" i="202"/>
  <c r="Y968" i="202"/>
  <c r="Z969" i="202"/>
  <c r="X971" i="202"/>
  <c r="Y972" i="202"/>
  <c r="Z973" i="202"/>
  <c r="X975" i="202"/>
  <c r="Y976" i="202"/>
  <c r="Z977" i="202"/>
  <c r="X979" i="202"/>
  <c r="Y980" i="202"/>
  <c r="Z981" i="202"/>
  <c r="X983" i="202"/>
  <c r="Y984" i="202"/>
  <c r="Z985" i="202"/>
  <c r="X987" i="202"/>
  <c r="Y988" i="202"/>
  <c r="Z989" i="202"/>
  <c r="X991" i="202"/>
  <c r="Y992" i="202"/>
  <c r="Z993" i="202"/>
  <c r="X995" i="202"/>
  <c r="Y996" i="202"/>
  <c r="Z997" i="202"/>
  <c r="X999" i="202"/>
  <c r="Y1000" i="202"/>
  <c r="X78" i="202"/>
  <c r="Y201" i="202"/>
  <c r="X244" i="202"/>
  <c r="Z286" i="202"/>
  <c r="Y329" i="202"/>
  <c r="Y371" i="202"/>
  <c r="Z392" i="202"/>
  <c r="X414" i="202"/>
  <c r="Y435" i="202"/>
  <c r="Z456" i="202"/>
  <c r="X478" i="202"/>
  <c r="Y491" i="202"/>
  <c r="X502" i="202"/>
  <c r="Z512" i="202"/>
  <c r="Y523" i="202"/>
  <c r="X534" i="202"/>
  <c r="Z544" i="202"/>
  <c r="Y555" i="202"/>
  <c r="X566" i="202"/>
  <c r="Z576" i="202"/>
  <c r="Y587" i="202"/>
  <c r="X598" i="202"/>
  <c r="Z608" i="202"/>
  <c r="Y619" i="202"/>
  <c r="X630" i="202"/>
  <c r="Z640" i="202"/>
  <c r="Y651" i="202"/>
  <c r="X662" i="202"/>
  <c r="Z672" i="202"/>
  <c r="Y683" i="202"/>
  <c r="X694" i="202"/>
  <c r="Z704" i="202"/>
  <c r="Y715" i="202"/>
  <c r="X726" i="202"/>
  <c r="Z736" i="202"/>
  <c r="Y747" i="202"/>
  <c r="X758" i="202"/>
  <c r="Z768" i="202"/>
  <c r="Y779" i="202"/>
  <c r="X790" i="202"/>
  <c r="Y799" i="202"/>
  <c r="Z804" i="202"/>
  <c r="X810" i="202"/>
  <c r="Y815" i="202"/>
  <c r="Z820" i="202"/>
  <c r="X823" i="202"/>
  <c r="Z824" i="202"/>
  <c r="X826" i="202"/>
  <c r="Y827" i="202"/>
  <c r="Z828" i="202"/>
  <c r="X830" i="202"/>
  <c r="Y831" i="202"/>
  <c r="Z832" i="202"/>
  <c r="X834" i="202"/>
  <c r="Y835" i="202"/>
  <c r="Z836" i="202"/>
  <c r="X838" i="202"/>
  <c r="Y839" i="202"/>
  <c r="Z840" i="202"/>
  <c r="X842" i="202"/>
  <c r="Y843" i="202"/>
  <c r="Z844" i="202"/>
  <c r="X846" i="202"/>
  <c r="Y847" i="202"/>
  <c r="Z848" i="202"/>
  <c r="X850" i="202"/>
  <c r="Y851" i="202"/>
  <c r="Z852" i="202"/>
  <c r="X854" i="202"/>
  <c r="Y855" i="202"/>
  <c r="Z856" i="202"/>
  <c r="X858" i="202"/>
  <c r="Y859" i="202"/>
  <c r="Z860" i="202"/>
  <c r="X862" i="202"/>
  <c r="Y863" i="202"/>
  <c r="Z864" i="202"/>
  <c r="X866" i="202"/>
  <c r="Y867" i="202"/>
  <c r="Z868" i="202"/>
  <c r="X870" i="202"/>
  <c r="Y871" i="202"/>
  <c r="Z872" i="202"/>
  <c r="X874" i="202"/>
  <c r="Y875" i="202"/>
  <c r="Z876" i="202"/>
  <c r="X878" i="202"/>
  <c r="Y879" i="202"/>
  <c r="Z880" i="202"/>
  <c r="X882" i="202"/>
  <c r="Y883" i="202"/>
  <c r="Z884" i="202"/>
  <c r="X886" i="202"/>
  <c r="Y887" i="202"/>
  <c r="Z888" i="202"/>
  <c r="X890" i="202"/>
  <c r="Y891" i="202"/>
  <c r="Z892" i="202"/>
  <c r="X894" i="202"/>
  <c r="Y895" i="202"/>
  <c r="Z896" i="202"/>
  <c r="X898" i="202"/>
  <c r="Y899" i="202"/>
  <c r="Z900" i="202"/>
  <c r="X902" i="202"/>
  <c r="Y903" i="202"/>
  <c r="Z904" i="202"/>
  <c r="X906" i="202"/>
  <c r="Y907" i="202"/>
  <c r="Z908" i="202"/>
  <c r="X910" i="202"/>
  <c r="Y911" i="202"/>
  <c r="Z912" i="202"/>
  <c r="X914" i="202"/>
  <c r="Y915" i="202"/>
  <c r="Z916" i="202"/>
  <c r="X918" i="202"/>
  <c r="Y919" i="202"/>
  <c r="Z920" i="202"/>
  <c r="X922" i="202"/>
  <c r="Y923" i="202"/>
  <c r="Z924" i="202"/>
  <c r="X926" i="202"/>
  <c r="Y927" i="202"/>
  <c r="Z928" i="202"/>
  <c r="X930" i="202"/>
  <c r="Y931" i="202"/>
  <c r="Z932" i="202"/>
  <c r="X934" i="202"/>
  <c r="Y935" i="202"/>
  <c r="Z936" i="202"/>
  <c r="X938" i="202"/>
  <c r="Y939" i="202"/>
  <c r="Z940" i="202"/>
  <c r="X942" i="202"/>
  <c r="Y943" i="202"/>
  <c r="Z944" i="202"/>
  <c r="X946" i="202"/>
  <c r="Y947" i="202"/>
  <c r="Z948" i="202"/>
  <c r="X950" i="202"/>
  <c r="Y951" i="202"/>
  <c r="Z952" i="202"/>
  <c r="X954" i="202"/>
  <c r="Y955" i="202"/>
  <c r="Z956" i="202"/>
  <c r="X958" i="202"/>
  <c r="Y959" i="202"/>
  <c r="Z960" i="202"/>
  <c r="X962" i="202"/>
  <c r="Y963" i="202"/>
  <c r="Z964" i="202"/>
  <c r="X966" i="202"/>
  <c r="Y967" i="202"/>
  <c r="Z968" i="202"/>
  <c r="X970" i="202"/>
  <c r="Y971" i="202"/>
  <c r="Z972" i="202"/>
  <c r="X974" i="202"/>
  <c r="Y975" i="202"/>
  <c r="Z976" i="202"/>
  <c r="X978" i="202"/>
  <c r="Y979" i="202"/>
  <c r="Z980" i="202"/>
  <c r="X982" i="202"/>
  <c r="Y983" i="202"/>
  <c r="Z984" i="202"/>
  <c r="X986" i="202"/>
  <c r="Y987" i="202"/>
  <c r="Z988" i="202"/>
  <c r="X990" i="202"/>
  <c r="Y991" i="202"/>
  <c r="Z992" i="202"/>
  <c r="X994" i="202"/>
  <c r="Y995" i="202"/>
  <c r="Z996" i="202"/>
  <c r="X998" i="202"/>
  <c r="Y999" i="202"/>
  <c r="Z1000" i="202"/>
  <c r="Z915" i="202"/>
  <c r="X917" i="202"/>
  <c r="Y918" i="202"/>
  <c r="Z919" i="202"/>
  <c r="Z923" i="202"/>
  <c r="X925" i="202"/>
  <c r="Y930" i="202"/>
  <c r="Y934" i="202"/>
  <c r="X941" i="202"/>
  <c r="Y942" i="202"/>
  <c r="X953" i="202"/>
  <c r="X969" i="202"/>
  <c r="Y970" i="202"/>
  <c r="Z971" i="202"/>
  <c r="X973" i="202"/>
  <c r="Y978" i="202"/>
  <c r="Z979" i="202"/>
  <c r="X981" i="202"/>
  <c r="X989" i="202"/>
  <c r="Z995" i="202"/>
  <c r="Y998" i="202"/>
  <c r="Y130" i="202"/>
  <c r="X212" i="202"/>
  <c r="Z254" i="202"/>
  <c r="Y297" i="202"/>
  <c r="X340" i="202"/>
  <c r="Z376" i="202"/>
  <c r="X398" i="202"/>
  <c r="Y419" i="202"/>
  <c r="Z440" i="202"/>
  <c r="X462" i="202"/>
  <c r="X483" i="202"/>
  <c r="X494" i="202"/>
  <c r="Z504" i="202"/>
  <c r="Y515" i="202"/>
  <c r="X526" i="202"/>
  <c r="Z536" i="202"/>
  <c r="Y547" i="202"/>
  <c r="X558" i="202"/>
  <c r="Z568" i="202"/>
  <c r="Y579" i="202"/>
  <c r="X590" i="202"/>
  <c r="Z600" i="202"/>
  <c r="Y611" i="202"/>
  <c r="X622" i="202"/>
  <c r="Z632" i="202"/>
  <c r="Y643" i="202"/>
  <c r="X654" i="202"/>
  <c r="Z664" i="202"/>
  <c r="Y675" i="202"/>
  <c r="X686" i="202"/>
  <c r="Z696" i="202"/>
  <c r="Y707" i="202"/>
  <c r="X718" i="202"/>
  <c r="Z728" i="202"/>
  <c r="Y739" i="202"/>
  <c r="X750" i="202"/>
  <c r="Z760" i="202"/>
  <c r="Y771" i="202"/>
  <c r="X782" i="202"/>
  <c r="Z792" i="202"/>
  <c r="Z800" i="202"/>
  <c r="X806" i="202"/>
  <c r="Y811" i="202"/>
  <c r="Z816" i="202"/>
  <c r="X821" i="202"/>
  <c r="Y823" i="202"/>
  <c r="X825" i="202"/>
  <c r="Y826" i="202"/>
  <c r="Z827" i="202"/>
  <c r="X829" i="202"/>
  <c r="Y830" i="202"/>
  <c r="Z831" i="202"/>
  <c r="X833" i="202"/>
  <c r="Y834" i="202"/>
  <c r="Z835" i="202"/>
  <c r="X837" i="202"/>
  <c r="Y838" i="202"/>
  <c r="Z839" i="202"/>
  <c r="X841" i="202"/>
  <c r="Y842" i="202"/>
  <c r="Z843" i="202"/>
  <c r="X845" i="202"/>
  <c r="Y846" i="202"/>
  <c r="Z847" i="202"/>
  <c r="X849" i="202"/>
  <c r="Y850" i="202"/>
  <c r="Z851" i="202"/>
  <c r="X853" i="202"/>
  <c r="Y854" i="202"/>
  <c r="Z855" i="202"/>
  <c r="X857" i="202"/>
  <c r="Y858" i="202"/>
  <c r="Z859" i="202"/>
  <c r="X861" i="202"/>
  <c r="Y862" i="202"/>
  <c r="Z863" i="202"/>
  <c r="X865" i="202"/>
  <c r="Y866" i="202"/>
  <c r="Z867" i="202"/>
  <c r="X869" i="202"/>
  <c r="Y870" i="202"/>
  <c r="Z871" i="202"/>
  <c r="X873" i="202"/>
  <c r="Y874" i="202"/>
  <c r="Z875" i="202"/>
  <c r="X877" i="202"/>
  <c r="Y878" i="202"/>
  <c r="Z879" i="202"/>
  <c r="X881" i="202"/>
  <c r="Y882" i="202"/>
  <c r="Z883" i="202"/>
  <c r="X885" i="202"/>
  <c r="Y886" i="202"/>
  <c r="Z887" i="202"/>
  <c r="X889" i="202"/>
  <c r="Y890" i="202"/>
  <c r="Z891" i="202"/>
  <c r="X893" i="202"/>
  <c r="Y894" i="202"/>
  <c r="Z895" i="202"/>
  <c r="X897" i="202"/>
  <c r="Y898" i="202"/>
  <c r="Z899" i="202"/>
  <c r="X901" i="202"/>
  <c r="Y902" i="202"/>
  <c r="Z903" i="202"/>
  <c r="X905" i="202"/>
  <c r="Y906" i="202"/>
  <c r="Z907" i="202"/>
  <c r="X909" i="202"/>
  <c r="Y910" i="202"/>
  <c r="Z911" i="202"/>
  <c r="X913" i="202"/>
  <c r="Y914" i="202"/>
  <c r="X921" i="202"/>
  <c r="Y922" i="202"/>
  <c r="Y926" i="202"/>
  <c r="Z927" i="202"/>
  <c r="X929" i="202"/>
  <c r="Z931" i="202"/>
  <c r="X933" i="202"/>
  <c r="X937" i="202"/>
  <c r="Z943" i="202"/>
  <c r="X949" i="202"/>
  <c r="Y950" i="202"/>
  <c r="Y958" i="202"/>
  <c r="X961" i="202"/>
  <c r="Y962" i="202"/>
  <c r="Y974" i="202"/>
  <c r="X977" i="202"/>
  <c r="X985" i="202"/>
  <c r="Z987" i="202"/>
  <c r="Y990" i="202"/>
  <c r="Z991" i="202"/>
  <c r="X993" i="202"/>
  <c r="X997" i="202"/>
  <c r="Z999" i="202"/>
  <c r="D2" i="209"/>
  <c r="E2" i="209"/>
  <c r="D2" i="208"/>
  <c r="E2" i="208"/>
  <c r="D2" i="202"/>
  <c r="E2" i="202"/>
  <c r="X2" i="209" l="1"/>
  <c r="W2" i="209"/>
  <c r="V2" i="209"/>
  <c r="K2" i="209"/>
  <c r="J2" i="209"/>
  <c r="I2" i="209"/>
  <c r="H2" i="209"/>
  <c r="AJ2" i="208"/>
  <c r="AI2" i="208"/>
  <c r="AF2" i="208"/>
  <c r="AE2" i="208"/>
  <c r="AD2" i="208"/>
  <c r="AC2" i="208"/>
  <c r="AA2" i="208"/>
  <c r="Z2" i="208"/>
  <c r="V2" i="208"/>
  <c r="U2" i="208"/>
  <c r="K2" i="208"/>
  <c r="J2" i="208"/>
  <c r="I2" i="208"/>
  <c r="H2" i="208"/>
  <c r="BS2" i="202"/>
  <c r="BR2" i="202"/>
  <c r="BQ2" i="202"/>
  <c r="BP2" i="202"/>
  <c r="BM2" i="202"/>
  <c r="BL2" i="202"/>
  <c r="BK2" i="202"/>
  <c r="BJ2" i="202"/>
  <c r="BE2" i="202"/>
  <c r="BD2" i="202"/>
  <c r="BC2" i="202"/>
  <c r="AZ2" i="202"/>
  <c r="AY2" i="202"/>
  <c r="AX2" i="202"/>
  <c r="AV2" i="202"/>
  <c r="AU2" i="202"/>
  <c r="AT2" i="202"/>
  <c r="AS2" i="202"/>
  <c r="AR2" i="202"/>
  <c r="AQ2" i="202"/>
  <c r="AP2" i="202"/>
  <c r="AO2" i="202"/>
  <c r="AN2" i="202"/>
  <c r="AM2" i="202"/>
  <c r="AL2" i="202"/>
  <c r="AK2" i="202"/>
  <c r="AJ2" i="202"/>
  <c r="AI2" i="202"/>
  <c r="AA2" i="202"/>
  <c r="K2" i="202"/>
  <c r="J2" i="202"/>
  <c r="I2" i="202"/>
  <c r="H2" i="202"/>
  <c r="G2" i="209" l="1"/>
  <c r="F2" i="209"/>
  <c r="G2" i="208"/>
  <c r="F2" i="208"/>
  <c r="F2" i="202"/>
  <c r="G2" i="202"/>
  <c r="A2" i="209" l="1"/>
  <c r="B2" i="209"/>
  <c r="A2" i="208"/>
  <c r="B2" i="208"/>
  <c r="C2" i="209"/>
  <c r="C2" i="208"/>
  <c r="C2" i="202"/>
  <c r="B2" i="202"/>
  <c r="L2" i="202"/>
  <c r="Y2" i="209" l="1"/>
  <c r="AB2" i="209"/>
  <c r="AA2" i="209"/>
  <c r="Z2" i="209"/>
  <c r="U2" i="209"/>
  <c r="T2" i="209"/>
  <c r="S2" i="209"/>
  <c r="R2" i="209"/>
  <c r="Q2" i="209"/>
  <c r="O2" i="209"/>
  <c r="N2" i="209"/>
  <c r="M2" i="209"/>
  <c r="L2" i="209"/>
  <c r="AH2" i="208"/>
  <c r="AG2" i="208"/>
  <c r="Y2" i="208"/>
  <c r="X2" i="208"/>
  <c r="W2" i="208"/>
  <c r="AB2" i="208"/>
  <c r="R2" i="208" l="1"/>
  <c r="M2" i="208"/>
  <c r="Q2" i="208"/>
  <c r="O2" i="208"/>
  <c r="N2" i="208"/>
  <c r="S2" i="208"/>
  <c r="T2" i="208"/>
  <c r="L2" i="208"/>
  <c r="BT2" i="207" l="1"/>
  <c r="Z2" i="202" l="1"/>
  <c r="Y2" i="202"/>
  <c r="X2" i="202"/>
  <c r="V2" i="202"/>
  <c r="U2" i="202"/>
  <c r="T2" i="202"/>
  <c r="W2" i="202"/>
  <c r="AB2" i="202"/>
  <c r="AC2" i="202"/>
  <c r="AD2" i="202"/>
  <c r="AE2" i="202"/>
  <c r="AF2" i="202"/>
  <c r="AG2" i="202"/>
  <c r="AH2" i="202"/>
  <c r="AW2" i="202"/>
  <c r="BA2" i="202"/>
  <c r="BB2" i="202"/>
  <c r="BF2" i="202"/>
  <c r="BG2" i="202"/>
  <c r="BH2" i="202"/>
  <c r="BI2" i="202"/>
  <c r="BN2" i="202"/>
  <c r="BO2" i="202"/>
  <c r="O2" i="202"/>
  <c r="S2" i="202"/>
  <c r="R2" i="202"/>
  <c r="Q2" i="202"/>
  <c r="N2" i="202"/>
  <c r="M2" i="202"/>
  <c r="A2" i="202" l="1"/>
</calcChain>
</file>

<file path=xl/sharedStrings.xml><?xml version="1.0" encoding="utf-8"?>
<sst xmlns="http://schemas.openxmlformats.org/spreadsheetml/2006/main" count="3081" uniqueCount="1253">
  <si>
    <t>Asset Name</t>
  </si>
  <si>
    <t>Burner Number</t>
  </si>
  <si>
    <t>Fuel</t>
  </si>
  <si>
    <t>Material</t>
  </si>
  <si>
    <t>Install Date</t>
  </si>
  <si>
    <t>Added Date</t>
  </si>
  <si>
    <t>Species</t>
  </si>
  <si>
    <t>Uinsex WC</t>
  </si>
  <si>
    <t>Female WC</t>
  </si>
  <si>
    <t>Male WC</t>
  </si>
  <si>
    <t>Urinal</t>
  </si>
  <si>
    <t>Disabled Unisex</t>
  </si>
  <si>
    <t>Disabled Female</t>
  </si>
  <si>
    <t>Disabled Male</t>
  </si>
  <si>
    <t>Handrail</t>
  </si>
  <si>
    <t>Baby Changing</t>
  </si>
  <si>
    <t>Service Room</t>
  </si>
  <si>
    <t>Service Tap</t>
  </si>
  <si>
    <t>Heating Type</t>
  </si>
  <si>
    <t>Power Supply</t>
  </si>
  <si>
    <t>Waste Water</t>
  </si>
  <si>
    <t>Surface</t>
  </si>
  <si>
    <t>Cycle</t>
  </si>
  <si>
    <t>Length m</t>
  </si>
  <si>
    <t>Surface Layer Depth mm</t>
  </si>
  <si>
    <t>Asset Type</t>
  </si>
  <si>
    <t>Area m2</t>
  </si>
  <si>
    <t>Width m</t>
  </si>
  <si>
    <t>Height m</t>
  </si>
  <si>
    <t>Asset Description</t>
  </si>
  <si>
    <t>Surface Material</t>
  </si>
  <si>
    <t>Parking Capacity</t>
  </si>
  <si>
    <t>Av Width m</t>
  </si>
  <si>
    <t xml:space="preserve">Artist </t>
  </si>
  <si>
    <t>Concrete Pad</t>
  </si>
  <si>
    <t>Furniture SubType</t>
  </si>
  <si>
    <t>Sprinklers</t>
  </si>
  <si>
    <t>System</t>
  </si>
  <si>
    <t>Status</t>
  </si>
  <si>
    <t>Sign Purpose</t>
  </si>
  <si>
    <t>Sign Material</t>
  </si>
  <si>
    <t>Post Material</t>
  </si>
  <si>
    <t>Structure SubType</t>
  </si>
  <si>
    <t>Diameter m</t>
  </si>
  <si>
    <t>Wall SubType</t>
  </si>
  <si>
    <t>Purpose</t>
  </si>
  <si>
    <t>Material Notes</t>
  </si>
  <si>
    <t>Dimension Notes</t>
  </si>
  <si>
    <t>PR_Art_and_Monuments</t>
  </si>
  <si>
    <t>PR_BBQ</t>
  </si>
  <si>
    <t>PR_Buildings_Poly</t>
  </si>
  <si>
    <t>PR_Fence</t>
  </si>
  <si>
    <t>PR_Furniture</t>
  </si>
  <si>
    <t>PR_Gardens</t>
  </si>
  <si>
    <t>PR_Grass</t>
  </si>
  <si>
    <t>PR_Hedges</t>
  </si>
  <si>
    <t>PR_Irrigation_Pipes</t>
  </si>
  <si>
    <t>PR_Irrigation_Points</t>
  </si>
  <si>
    <t>PR_Misc_Surfaces</t>
  </si>
  <si>
    <t>PR_Playground_Area</t>
  </si>
  <si>
    <t>PR_Playground_Equipment</t>
  </si>
  <si>
    <t>PR_Playground_Safety_Surface</t>
  </si>
  <si>
    <t>PR_Road_and_Carparks_Poly</t>
  </si>
  <si>
    <t>PR_Services</t>
  </si>
  <si>
    <t>PR_Signs</t>
  </si>
  <si>
    <t>PR_Sports_Areas</t>
  </si>
  <si>
    <t>PR_Sports_Equipment</t>
  </si>
  <si>
    <t>PR_Structures</t>
  </si>
  <si>
    <t>PR_Tracks</t>
  </si>
  <si>
    <t>PR_Walls_CTLine</t>
  </si>
  <si>
    <t>PR_Water_Body</t>
  </si>
  <si>
    <t>ZCOORD</t>
  </si>
  <si>
    <t>PR_Toilets</t>
  </si>
  <si>
    <t>Description</t>
  </si>
  <si>
    <t>N/A</t>
  </si>
  <si>
    <t>Date of manufacture</t>
  </si>
  <si>
    <t>Pipe Diameter mm</t>
  </si>
  <si>
    <t>Code</t>
  </si>
  <si>
    <t>01</t>
  </si>
  <si>
    <t>02</t>
  </si>
  <si>
    <t>03</t>
  </si>
  <si>
    <t>04</t>
  </si>
  <si>
    <t>05</t>
  </si>
  <si>
    <t>06</t>
  </si>
  <si>
    <t>07</t>
  </si>
  <si>
    <t>08</t>
  </si>
  <si>
    <t>09</t>
  </si>
  <si>
    <t>10</t>
  </si>
  <si>
    <t>11</t>
  </si>
  <si>
    <t>12</t>
  </si>
  <si>
    <t>13</t>
  </si>
  <si>
    <t>14</t>
  </si>
  <si>
    <t>15</t>
  </si>
  <si>
    <t>16</t>
  </si>
  <si>
    <t>17</t>
  </si>
  <si>
    <t>97</t>
  </si>
  <si>
    <t>Other</t>
  </si>
  <si>
    <t>98</t>
  </si>
  <si>
    <t>Unknown</t>
  </si>
  <si>
    <t>99</t>
  </si>
  <si>
    <t>No Data</t>
  </si>
  <si>
    <t>MTB</t>
  </si>
  <si>
    <t>Out of Order</t>
  </si>
  <si>
    <t>Decommissioned</t>
  </si>
  <si>
    <t>Removed</t>
  </si>
  <si>
    <t>Yes</t>
  </si>
  <si>
    <t>No</t>
  </si>
  <si>
    <t>Check</t>
  </si>
  <si>
    <t>BBQ</t>
  </si>
  <si>
    <t>HANDRAIL</t>
  </si>
  <si>
    <t>18</t>
  </si>
  <si>
    <t>19</t>
  </si>
  <si>
    <t>20</t>
  </si>
  <si>
    <t>21</t>
  </si>
  <si>
    <t>22</t>
  </si>
  <si>
    <t>23</t>
  </si>
  <si>
    <t>24</t>
  </si>
  <si>
    <t>25</t>
  </si>
  <si>
    <t>26</t>
  </si>
  <si>
    <t>27</t>
  </si>
  <si>
    <t>28</t>
  </si>
  <si>
    <t>29</t>
  </si>
  <si>
    <t>30</t>
  </si>
  <si>
    <t>31</t>
  </si>
  <si>
    <t>Mains</t>
  </si>
  <si>
    <t>None</t>
  </si>
  <si>
    <t>Solar</t>
  </si>
  <si>
    <t>Aluminium</t>
  </si>
  <si>
    <t>Brick</t>
  </si>
  <si>
    <t>Concrete</t>
  </si>
  <si>
    <t>Concrete Block</t>
  </si>
  <si>
    <t>Stainless Steel</t>
  </si>
  <si>
    <t>Steel</t>
  </si>
  <si>
    <t>Stone</t>
  </si>
  <si>
    <t>Timber</t>
  </si>
  <si>
    <t>Agriculture</t>
  </si>
  <si>
    <t>Perimeter</t>
  </si>
  <si>
    <t>Privacy</t>
  </si>
  <si>
    <t>Security</t>
  </si>
  <si>
    <t>Safety</t>
  </si>
  <si>
    <t>Action Plus</t>
  </si>
  <si>
    <t>Adams</t>
  </si>
  <si>
    <t>Adams Engineering 1996 Ltd</t>
  </si>
  <si>
    <t>Allen Perry</t>
  </si>
  <si>
    <t>Ausplay</t>
  </si>
  <si>
    <t>Barklands</t>
  </si>
  <si>
    <t>Burgess Mattings &amp; Surfacing</t>
  </si>
  <si>
    <t>Dynamo</t>
  </si>
  <si>
    <t>Fel Group</t>
  </si>
  <si>
    <t>Imagination Playground</t>
  </si>
  <si>
    <t>J.P.M</t>
  </si>
  <si>
    <t>Kompan</t>
  </si>
  <si>
    <t>Little Tikes</t>
  </si>
  <si>
    <t>Matta Products Ltd</t>
  </si>
  <si>
    <t>Park Supplies</t>
  </si>
  <si>
    <t>Play Matta</t>
  </si>
  <si>
    <t>Playco</t>
  </si>
  <si>
    <t>Playground Centre</t>
  </si>
  <si>
    <t>Proludic</t>
  </si>
  <si>
    <t>Replas</t>
  </si>
  <si>
    <t>Street Furniture</t>
  </si>
  <si>
    <t>Supergreen Enterprises</t>
  </si>
  <si>
    <t>Urban Effects</t>
  </si>
  <si>
    <t>Annual Bedding</t>
  </si>
  <si>
    <t>Rose Garden</t>
  </si>
  <si>
    <t>General - Seasonal</t>
  </si>
  <si>
    <t>General Garden</t>
  </si>
  <si>
    <t>Revegetation Area</t>
  </si>
  <si>
    <t>Bush or Natural Area</t>
  </si>
  <si>
    <t>Community Garden</t>
  </si>
  <si>
    <t>Planter Box</t>
  </si>
  <si>
    <t>Maintained by Others</t>
  </si>
  <si>
    <t>Seesaw</t>
  </si>
  <si>
    <t>Spica</t>
  </si>
  <si>
    <t>Spring Rocker</t>
  </si>
  <si>
    <t>Field</t>
  </si>
  <si>
    <t>Wicket</t>
  </si>
  <si>
    <t>Kissing Gate</t>
  </si>
  <si>
    <t>Bi-Folding</t>
  </si>
  <si>
    <t>Bark</t>
  </si>
  <si>
    <t>Bark / Tile</t>
  </si>
  <si>
    <t>Cushion Fall</t>
  </si>
  <si>
    <t>Grass Tiles</t>
  </si>
  <si>
    <t>Pea Gravel</t>
  </si>
  <si>
    <t>Pea Gravel / Sand</t>
  </si>
  <si>
    <t>Sand</t>
  </si>
  <si>
    <t>Tiles</t>
  </si>
  <si>
    <t>Wood</t>
  </si>
  <si>
    <t>Box Earth Fill</t>
  </si>
  <si>
    <t>Box Gravel Fill</t>
  </si>
  <si>
    <t>Metal</t>
  </si>
  <si>
    <t>Electric</t>
  </si>
  <si>
    <t>Gas Tank</t>
  </si>
  <si>
    <t>Reticulated Gas</t>
  </si>
  <si>
    <t>Soild Fuel</t>
  </si>
  <si>
    <t>Artwork</t>
  </si>
  <si>
    <t>Sculpture</t>
  </si>
  <si>
    <t>Monument</t>
  </si>
  <si>
    <t>Plaque</t>
  </si>
  <si>
    <t>Flag Pole</t>
  </si>
  <si>
    <t>Fountain</t>
  </si>
  <si>
    <t>Bike Stand</t>
  </si>
  <si>
    <t>Seat</t>
  </si>
  <si>
    <t>Table</t>
  </si>
  <si>
    <t>Bollard - Removable</t>
  </si>
  <si>
    <t>Bollard - Illuminated</t>
  </si>
  <si>
    <t>Bench - Concrete</t>
  </si>
  <si>
    <t>Bench - Concrete Supports / Timber Top</t>
  </si>
  <si>
    <t>Bench - Metal</t>
  </si>
  <si>
    <t>Bench - Metal Supports / Polymer Top</t>
  </si>
  <si>
    <t>Bench - Metal Supports / Timber Top</t>
  </si>
  <si>
    <t>Bench - Polymer</t>
  </si>
  <si>
    <t>Bench - Timber</t>
  </si>
  <si>
    <t>Seat - Concrete</t>
  </si>
  <si>
    <t>Seat - Concrete Supports / Timber Top</t>
  </si>
  <si>
    <t>Seat - Metal</t>
  </si>
  <si>
    <t>Seat - Metal Supports / Polymer Top</t>
  </si>
  <si>
    <t>Seat - Metal Supports / Timber Top</t>
  </si>
  <si>
    <t>Seat - Polymer</t>
  </si>
  <si>
    <t>Seat - Timber</t>
  </si>
  <si>
    <t>Table - Concrete</t>
  </si>
  <si>
    <t>Table - Concrete Supports / Timber Top</t>
  </si>
  <si>
    <t>Table - Metal</t>
  </si>
  <si>
    <t>Table - Metal Supports / Timber Top</t>
  </si>
  <si>
    <t>Table - Timber</t>
  </si>
  <si>
    <t>Natural</t>
  </si>
  <si>
    <t>Sealed Pump Track</t>
  </si>
  <si>
    <t>Unsealed Pump Track</t>
  </si>
  <si>
    <t>Bridge</t>
  </si>
  <si>
    <t>Boat Ramp</t>
  </si>
  <si>
    <t>Jetty</t>
  </si>
  <si>
    <t>Cattle Pen</t>
  </si>
  <si>
    <t>Shelter</t>
  </si>
  <si>
    <t>Astro Turf</t>
  </si>
  <si>
    <t>Cricket Net</t>
  </si>
  <si>
    <t>Golf Course</t>
  </si>
  <si>
    <t>Skate Park</t>
  </si>
  <si>
    <t>Sport Court Multi</t>
  </si>
  <si>
    <t>Tennis Court</t>
  </si>
  <si>
    <t>Tennis / Cricket Practice Wall</t>
  </si>
  <si>
    <t>Rugby Post</t>
  </si>
  <si>
    <t>Goal Post</t>
  </si>
  <si>
    <t>Basket Ball</t>
  </si>
  <si>
    <t>Net Ball</t>
  </si>
  <si>
    <t>Yes Inside</t>
  </si>
  <si>
    <t>Yes Outside</t>
  </si>
  <si>
    <t>Asphaltic Concrete</t>
  </si>
  <si>
    <t>Cobble Stone</t>
  </si>
  <si>
    <t>Concrete Blocks</t>
  </si>
  <si>
    <t>Interlocking Blocks</t>
  </si>
  <si>
    <t>Metalled</t>
  </si>
  <si>
    <t>Sealed - No Further Detail</t>
  </si>
  <si>
    <t>Unsealed - No Further Detail</t>
  </si>
  <si>
    <t>Bespoke</t>
  </si>
  <si>
    <t>Landmark</t>
  </si>
  <si>
    <t>Norski</t>
  </si>
  <si>
    <t>Novaloo</t>
  </si>
  <si>
    <t>Portacoms</t>
  </si>
  <si>
    <t>Boardwalk</t>
  </si>
  <si>
    <t>Retaining Wall</t>
  </si>
  <si>
    <t>Wall</t>
  </si>
  <si>
    <t>Bar</t>
  </si>
  <si>
    <t>Trace</t>
  </si>
  <si>
    <t>Under Floor</t>
  </si>
  <si>
    <t>Post and Rail</t>
  </si>
  <si>
    <t>Post and Chain</t>
  </si>
  <si>
    <t>Post and Mesh</t>
  </si>
  <si>
    <t>Picket</t>
  </si>
  <si>
    <t>Culvert</t>
  </si>
  <si>
    <t>Cattlestop</t>
  </si>
  <si>
    <t>Berberis thunbergii (Thunbergs Barberry)</t>
  </si>
  <si>
    <t>Buxus sempervirens (Box)</t>
  </si>
  <si>
    <t>Carpinus betulus (Hornbeam)</t>
  </si>
  <si>
    <t>Crataegus monogyna (Hawthorn)</t>
  </si>
  <si>
    <t>Fagus sylvatica (Green Beech)</t>
  </si>
  <si>
    <t>Fagus sylvatica ‘Purpurea’ (Purple Beech)</t>
  </si>
  <si>
    <t>Ilex aquifolium (Holly)</t>
  </si>
  <si>
    <t>Ligustrum ovalifolium (Privet)</t>
  </si>
  <si>
    <t>Photinia fraseri (Red Robin)</t>
  </si>
  <si>
    <t>Prunus laurocerasus (Common Laurel)</t>
  </si>
  <si>
    <t>Prunus lusitanica (Portuguese Laurel)</t>
  </si>
  <si>
    <t>Quercus ilex (Holm Oak)</t>
  </si>
  <si>
    <t>Taxus baccata (Yew)</t>
  </si>
  <si>
    <t>Thuja occidentalis (Yellow Ribbon)</t>
  </si>
  <si>
    <t>Thuja plicata (Western Red Cedar)</t>
  </si>
  <si>
    <t>Pond</t>
  </si>
  <si>
    <t>Stream</t>
  </si>
  <si>
    <t>Lake</t>
  </si>
  <si>
    <t>River</t>
  </si>
  <si>
    <t>Spetic</t>
  </si>
  <si>
    <t>Composting</t>
  </si>
  <si>
    <t>Spetic and Mains</t>
  </si>
  <si>
    <t>Bike Park</t>
  </si>
  <si>
    <t>Bowls Green</t>
  </si>
  <si>
    <t>Cricket Ground</t>
  </si>
  <si>
    <t>Cricket Wicket - Turf</t>
  </si>
  <si>
    <t>Half Court</t>
  </si>
  <si>
    <t>Petanque</t>
  </si>
  <si>
    <t>Pump Track</t>
  </si>
  <si>
    <t>Rugby / Football</t>
  </si>
  <si>
    <t>Sport Wall</t>
  </si>
  <si>
    <t>Sports Field</t>
  </si>
  <si>
    <t>Swimming Pool</t>
  </si>
  <si>
    <t>Timber - Painted</t>
  </si>
  <si>
    <t>Steel - Powder Coated</t>
  </si>
  <si>
    <t>Steel - Plastic Coated</t>
  </si>
  <si>
    <t>Steel - Painted</t>
  </si>
  <si>
    <t>Steel - Galvanised</t>
  </si>
  <si>
    <t>Waratah and Wire</t>
  </si>
  <si>
    <t>Waratah &amp; Wire + Timber Battens</t>
  </si>
  <si>
    <t>Timber and Steel</t>
  </si>
  <si>
    <t>Recycled Plastic</t>
  </si>
  <si>
    <t>Stone and Steel</t>
  </si>
  <si>
    <t>Timber and Stainless Steel</t>
  </si>
  <si>
    <t>Plastic</t>
  </si>
  <si>
    <t>Bollard Style</t>
  </si>
  <si>
    <t>Curbside</t>
  </si>
  <si>
    <t>Tubular Loop</t>
  </si>
  <si>
    <t>Link</t>
  </si>
  <si>
    <t>Bollard - Fixed</t>
  </si>
  <si>
    <t>Bench</t>
  </si>
  <si>
    <t>Artificial Turf</t>
  </si>
  <si>
    <t>Grass</t>
  </si>
  <si>
    <t>Matta Tiles</t>
  </si>
  <si>
    <t>Rubber</t>
  </si>
  <si>
    <t>Safety Matting</t>
  </si>
  <si>
    <t>Shingle</t>
  </si>
  <si>
    <t>Bark Nuggets NZS5828:2004</t>
  </si>
  <si>
    <t>Rock</t>
  </si>
  <si>
    <t>Toby</t>
  </si>
  <si>
    <t>Pop ups</t>
  </si>
  <si>
    <t>Drip irrigation</t>
  </si>
  <si>
    <t>Micro</t>
  </si>
  <si>
    <t>On</t>
  </si>
  <si>
    <t>Off</t>
  </si>
  <si>
    <t>On Hold</t>
  </si>
  <si>
    <t>Hunter</t>
  </si>
  <si>
    <t>Toro</t>
  </si>
  <si>
    <t xml:space="preserve">Pope </t>
  </si>
  <si>
    <t xml:space="preserve">Irritrol </t>
  </si>
  <si>
    <t xml:space="preserve">Otterbine </t>
  </si>
  <si>
    <t xml:space="preserve">Motorola Irrinet </t>
  </si>
  <si>
    <t xml:space="preserve">Heron </t>
  </si>
  <si>
    <t xml:space="preserve">Toro Ag </t>
  </si>
  <si>
    <t>PVC - Polyvinylchloride</t>
  </si>
  <si>
    <t xml:space="preserve">uPVC - Unplasticised polyvinylchloride </t>
  </si>
  <si>
    <t>PE - Polyethylene</t>
  </si>
  <si>
    <t>Bare Earth</t>
  </si>
  <si>
    <t>Wood Chip NZS5828:2004</t>
  </si>
  <si>
    <t>Paving Slabs</t>
  </si>
  <si>
    <t>Artificial - no further detail</t>
  </si>
  <si>
    <t>Metal Tread Plate</t>
  </si>
  <si>
    <t>Board and Post</t>
  </si>
  <si>
    <t>Gabion</t>
  </si>
  <si>
    <t>Crib</t>
  </si>
  <si>
    <t>Mass</t>
  </si>
  <si>
    <t>Sheet Pile</t>
  </si>
  <si>
    <t>Block</t>
  </si>
  <si>
    <t>Rotunda</t>
  </si>
  <si>
    <t>1</t>
  </si>
  <si>
    <t>2</t>
  </si>
  <si>
    <t>3</t>
  </si>
  <si>
    <t>4</t>
  </si>
  <si>
    <t>5</t>
  </si>
  <si>
    <t>6</t>
  </si>
  <si>
    <t>7</t>
  </si>
  <si>
    <t>Unsealed Track / Path</t>
  </si>
  <si>
    <t xml:space="preserve">Sealed Track / Path </t>
  </si>
  <si>
    <t>Gate</t>
  </si>
  <si>
    <t>ACM - Aluminium Composite</t>
  </si>
  <si>
    <t>Name Plate</t>
  </si>
  <si>
    <t>Directions</t>
  </si>
  <si>
    <t>Information</t>
  </si>
  <si>
    <t>Order</t>
  </si>
  <si>
    <t>Affixed To</t>
  </si>
  <si>
    <t>1 Dedicated Post</t>
  </si>
  <si>
    <t>Light / Power / Other Pole</t>
  </si>
  <si>
    <t>Bollard</t>
  </si>
  <si>
    <t>Fence</t>
  </si>
  <si>
    <t xml:space="preserve">Structure </t>
  </si>
  <si>
    <t>Building</t>
  </si>
  <si>
    <t>2 Dedicated Posts</t>
  </si>
  <si>
    <t>Road Sign Pole</t>
  </si>
  <si>
    <t>Sleeper</t>
  </si>
  <si>
    <t>Beam</t>
  </si>
  <si>
    <t>Truss</t>
  </si>
  <si>
    <t>Arch</t>
  </si>
  <si>
    <t>Cantilever</t>
  </si>
  <si>
    <t>Cable Stayed</t>
  </si>
  <si>
    <t>Suspension / Swing</t>
  </si>
  <si>
    <t>ASSETTYP</t>
  </si>
  <si>
    <t>ASSESTNME</t>
  </si>
  <si>
    <t>AREAM2</t>
  </si>
  <si>
    <t>INSTDATE</t>
  </si>
  <si>
    <t>NOTES</t>
  </si>
  <si>
    <t>RESCONNM</t>
  </si>
  <si>
    <t>ADDBY</t>
  </si>
  <si>
    <t>ADDDATE</t>
  </si>
  <si>
    <t>Resource Consent Number</t>
  </si>
  <si>
    <t>Art / Monument</t>
  </si>
  <si>
    <t>Bin</t>
  </si>
  <si>
    <t>Furniture</t>
  </si>
  <si>
    <t>Gardens</t>
  </si>
  <si>
    <t>Hedge</t>
  </si>
  <si>
    <t>Irrigation Pipes</t>
  </si>
  <si>
    <t>Irrigation Points</t>
  </si>
  <si>
    <t>Maint by Others</t>
  </si>
  <si>
    <t>Misc Surface</t>
  </si>
  <si>
    <t>Park Building</t>
  </si>
  <si>
    <t>Play Area</t>
  </si>
  <si>
    <t>Play Equipment</t>
  </si>
  <si>
    <t>Safety Surface</t>
  </si>
  <si>
    <t>Services</t>
  </si>
  <si>
    <t>Sign</t>
  </si>
  <si>
    <t>Sports Area</t>
  </si>
  <si>
    <t>Sports Equipment</t>
  </si>
  <si>
    <t>Steps</t>
  </si>
  <si>
    <t>Structure</t>
  </si>
  <si>
    <t>Toilets</t>
  </si>
  <si>
    <t>Tracks</t>
  </si>
  <si>
    <t>Water</t>
  </si>
  <si>
    <t>Parks Road / Carpark</t>
  </si>
  <si>
    <t>32</t>
  </si>
  <si>
    <t>ASSETDESC</t>
  </si>
  <si>
    <t>ARTIST</t>
  </si>
  <si>
    <t>MATNOTES</t>
  </si>
  <si>
    <t>DIANOTES</t>
  </si>
  <si>
    <t>BURNNM</t>
  </si>
  <si>
    <t>FUEL</t>
  </si>
  <si>
    <t>Cabinet Material</t>
  </si>
  <si>
    <t>CABMAT</t>
  </si>
  <si>
    <t>MANUF</t>
  </si>
  <si>
    <t>Stile</t>
  </si>
  <si>
    <t>Drink Fountain</t>
  </si>
  <si>
    <t>8</t>
  </si>
  <si>
    <t>Pergola</t>
  </si>
  <si>
    <t>Shade Sail</t>
  </si>
  <si>
    <t>9</t>
  </si>
  <si>
    <t>Bus</t>
  </si>
  <si>
    <t>3 Post</t>
  </si>
  <si>
    <t>4 Post</t>
  </si>
  <si>
    <t>Single Step Over</t>
  </si>
  <si>
    <t>Ladder</t>
  </si>
  <si>
    <t>Water Tap</t>
  </si>
  <si>
    <t>Campervan Waste Dump</t>
  </si>
  <si>
    <t>Power Meter Box</t>
  </si>
  <si>
    <t>Power Meter Box / Outlet</t>
  </si>
  <si>
    <t>Power Outlet</t>
  </si>
  <si>
    <t>Septic Tank</t>
  </si>
  <si>
    <t>Stormwater Sump</t>
  </si>
  <si>
    <t>Water Pump</t>
  </si>
  <si>
    <t>33</t>
  </si>
  <si>
    <t>34</t>
  </si>
  <si>
    <t>35</t>
  </si>
  <si>
    <t>36</t>
  </si>
  <si>
    <t>37</t>
  </si>
  <si>
    <t>38</t>
  </si>
  <si>
    <t>Road</t>
  </si>
  <si>
    <t>Module Medium</t>
  </si>
  <si>
    <t>Module Small</t>
  </si>
  <si>
    <t>Swings</t>
  </si>
  <si>
    <t>Tyre Swing</t>
  </si>
  <si>
    <t xml:space="preserve">Module </t>
  </si>
  <si>
    <t xml:space="preserve">Scale Swing </t>
  </si>
  <si>
    <t>Old Style</t>
  </si>
  <si>
    <t>Basket Swing</t>
  </si>
  <si>
    <t>Car</t>
  </si>
  <si>
    <t>Climber</t>
  </si>
  <si>
    <t>Flying Fox</t>
  </si>
  <si>
    <t>Spinner</t>
  </si>
  <si>
    <t>Balance Posts</t>
  </si>
  <si>
    <t>Rock Climber</t>
  </si>
  <si>
    <t>Module Large</t>
  </si>
  <si>
    <t>Turn Bars</t>
  </si>
  <si>
    <t>Balance Walk</t>
  </si>
  <si>
    <t xml:space="preserve">Stepping Timbers </t>
  </si>
  <si>
    <t>Sand Play</t>
  </si>
  <si>
    <t>Tunnel</t>
  </si>
  <si>
    <t>Play Hut</t>
  </si>
  <si>
    <t>Timber Play Truck</t>
  </si>
  <si>
    <t>Water Sand Play</t>
  </si>
  <si>
    <t>Hammock</t>
  </si>
  <si>
    <t>Spacenet</t>
  </si>
  <si>
    <t>Supernova</t>
  </si>
  <si>
    <t>Slide</t>
  </si>
  <si>
    <t>Slide - Embankment</t>
  </si>
  <si>
    <t>Slide - Dinosaur</t>
  </si>
  <si>
    <t>Slide - Stand Alone</t>
  </si>
  <si>
    <t>Seesaw - Springy</t>
  </si>
  <si>
    <t>Seesaw - Old Style</t>
  </si>
  <si>
    <t>Seesaw - Double</t>
  </si>
  <si>
    <t>Bubbler Ony</t>
  </si>
  <si>
    <t>Bubbler and Bottle Fill</t>
  </si>
  <si>
    <t>Bubbler and Hose Connect</t>
  </si>
  <si>
    <t>Bubbler / Bottle / Hose</t>
  </si>
  <si>
    <t>Cut Off Drain</t>
  </si>
  <si>
    <t>Bridge Deck</t>
  </si>
  <si>
    <t>Boardwalk Deck</t>
  </si>
  <si>
    <t>UNIWC</t>
  </si>
  <si>
    <t>FWC</t>
  </si>
  <si>
    <t>MWC</t>
  </si>
  <si>
    <t>URINAL</t>
  </si>
  <si>
    <t>DUNIWC</t>
  </si>
  <si>
    <t>DFWC</t>
  </si>
  <si>
    <t>DMWC</t>
  </si>
  <si>
    <t>BABYCHGE</t>
  </si>
  <si>
    <t>SERVRM</t>
  </si>
  <si>
    <t>SERVTAP</t>
  </si>
  <si>
    <t>HEAT</t>
  </si>
  <si>
    <t>POWER</t>
  </si>
  <si>
    <t>WASTE</t>
  </si>
  <si>
    <t>FURNSUB</t>
  </si>
  <si>
    <t>CONCPAD</t>
  </si>
  <si>
    <t>MATERIAL</t>
  </si>
  <si>
    <t>PLUMBING</t>
  </si>
  <si>
    <t>SPRINK</t>
  </si>
  <si>
    <t>SYSTEM</t>
  </si>
  <si>
    <t>IGSTATUS</t>
  </si>
  <si>
    <t>MANDATE</t>
  </si>
  <si>
    <t>Plinth</t>
  </si>
  <si>
    <t>Twin Post</t>
  </si>
  <si>
    <t>T Bollard (Single Side)</t>
  </si>
  <si>
    <t>T Bollard (Double Side)</t>
  </si>
  <si>
    <t>Project Sign</t>
  </si>
  <si>
    <t>Pole Sign</t>
  </si>
  <si>
    <t>Finger Post</t>
  </si>
  <si>
    <t>3 Sided Sign</t>
  </si>
  <si>
    <t>Liquor Ban</t>
  </si>
  <si>
    <t>Cycle Way</t>
  </si>
  <si>
    <t>SIGNPURP</t>
  </si>
  <si>
    <t>SIGNMAT</t>
  </si>
  <si>
    <t>AFFIXEDTO</t>
  </si>
  <si>
    <t>SIZEMM</t>
  </si>
  <si>
    <t>HEIGHT</t>
  </si>
  <si>
    <t>POSTMAT</t>
  </si>
  <si>
    <t>STRUCSUB</t>
  </si>
  <si>
    <t>LENGTHM</t>
  </si>
  <si>
    <t>WIDTHM</t>
  </si>
  <si>
    <t>WALLSUB</t>
  </si>
  <si>
    <t>HEIGHTM</t>
  </si>
  <si>
    <t>SURFACE</t>
  </si>
  <si>
    <t>LENGTH</t>
  </si>
  <si>
    <t>AVWIDTHM</t>
  </si>
  <si>
    <t>PARKINGCAP</t>
  </si>
  <si>
    <t>PURPOSE</t>
  </si>
  <si>
    <t>PIPEDIAMM</t>
  </si>
  <si>
    <t>PIPEMAT</t>
  </si>
  <si>
    <t>SURFDEPTH</t>
  </si>
  <si>
    <t>CYCLE</t>
  </si>
  <si>
    <t>SPECIES</t>
  </si>
  <si>
    <t>SURFMAT</t>
  </si>
  <si>
    <t>PIPEDIAM</t>
  </si>
  <si>
    <t>PIPENO</t>
  </si>
  <si>
    <t>Number of Pipes</t>
  </si>
  <si>
    <t>POSTNO</t>
  </si>
  <si>
    <t>Post Number</t>
  </si>
  <si>
    <t>PR_Watertables</t>
  </si>
  <si>
    <t>Water Tables</t>
  </si>
  <si>
    <t>Manufacturer</t>
  </si>
  <si>
    <t>Size HxB mm</t>
  </si>
  <si>
    <t>Control Box</t>
  </si>
  <si>
    <t>Gate Valve</t>
  </si>
  <si>
    <t>Back Flow Preventer</t>
  </si>
  <si>
    <t>Tap</t>
  </si>
  <si>
    <t>Winter Valve</t>
  </si>
  <si>
    <t>Presssure Reducing Valve</t>
  </si>
  <si>
    <t>Solenoid</t>
  </si>
  <si>
    <t>PR_Trees</t>
  </si>
  <si>
    <t>TREENME</t>
  </si>
  <si>
    <t>Combined Name</t>
  </si>
  <si>
    <t>SIZECLASS</t>
  </si>
  <si>
    <t>Size Class</t>
  </si>
  <si>
    <t>AGECLASS</t>
  </si>
  <si>
    <t>Age Class</t>
  </si>
  <si>
    <t>GIRTH</t>
  </si>
  <si>
    <t>Girth (cm)</t>
  </si>
  <si>
    <t>CROWNRAD</t>
  </si>
  <si>
    <t>Crown Radius (m)</t>
  </si>
  <si>
    <t>ROOTENV</t>
  </si>
  <si>
    <t>TREESUR</t>
  </si>
  <si>
    <t>Tree Surround</t>
  </si>
  <si>
    <t>TREEGRILL</t>
  </si>
  <si>
    <t>Tree Grill</t>
  </si>
  <si>
    <t>TREELOC</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</si>
  <si>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</si>
  <si>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</si>
  <si>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</si>
  <si>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</si>
  <si>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</si>
  <si>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</si>
  <si>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</si>
  <si>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</si>
  <si>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</si>
  <si>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</si>
  <si>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</si>
  <si>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</si>
  <si>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</si>
  <si>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</si>
  <si>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</si>
  <si>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</si>
  <si>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</si>
  <si>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</si>
  <si>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</si>
  <si>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</si>
  <si>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</si>
  <si>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</si>
  <si>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</si>
  <si>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</si>
  <si>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</si>
  <si>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</si>
  <si>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</si>
  <si>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</si>
  <si>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</si>
  <si>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</si>
  <si>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</si>
  <si>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</si>
  <si>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</si>
  <si>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</si>
  <si>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</si>
  <si>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</si>
  <si>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</si>
  <si>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</si>
  <si>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</si>
  <si>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</si>
  <si>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</si>
  <si>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</si>
  <si>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</si>
  <si>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</si>
  <si>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</si>
  <si>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</si>
  <si>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</si>
  <si>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</si>
  <si>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</si>
  <si>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</si>
  <si>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</si>
  <si>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</si>
  <si>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</si>
  <si>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</si>
  <si>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</si>
  <si>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</si>
  <si>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</si>
  <si>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</si>
  <si>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</si>
  <si>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</si>
  <si>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</si>
  <si>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</si>
  <si>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</si>
  <si>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</si>
  <si>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</si>
  <si>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</si>
  <si>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</si>
  <si>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</si>
  <si>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</si>
  <si>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</si>
  <si>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</si>
  <si>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</si>
  <si>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</si>
  <si>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</si>
  <si>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</si>
  <si>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</si>
  <si>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</si>
  <si>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</si>
  <si>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</si>
  <si>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</si>
  <si>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</si>
  <si>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</si>
  <si>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</si>
  <si>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</si>
  <si>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</si>
  <si>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</si>
  <si>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</si>
  <si>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</si>
  <si>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</si>
  <si>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</si>
  <si>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</si>
  <si>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</si>
  <si>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</si>
  <si>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</si>
  <si>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</si>
  <si>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</si>
  <si>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</si>
  <si>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</si>
  <si>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</si>
  <si>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</si>
  <si>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</si>
  <si>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</si>
  <si>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</si>
  <si>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</si>
  <si>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</si>
  <si>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</si>
  <si>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</si>
  <si>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</si>
  <si>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</si>
  <si>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</si>
  <si>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</si>
  <si>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</si>
  <si>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</si>
  <si>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</si>
  <si>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</si>
  <si>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</si>
  <si>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</si>
  <si>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</si>
  <si>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</si>
  <si>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</si>
  <si>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</si>
  <si>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</si>
  <si>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</si>
  <si>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</si>
  <si>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</si>
  <si>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</si>
  <si>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</si>
  <si>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</si>
  <si>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</si>
  <si>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</si>
  <si>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</si>
  <si>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</si>
  <si>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</si>
  <si>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</si>
  <si>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</si>
  <si>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</si>
  <si>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</si>
  <si>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</si>
  <si>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</si>
  <si>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</si>
  <si>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</si>
  <si>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</si>
  <si>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</si>
  <si>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</si>
  <si>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</si>
  <si>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</si>
  <si>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</si>
  <si>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</si>
  <si>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</si>
  <si>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</si>
  <si>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</si>
  <si>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</si>
  <si>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</si>
  <si>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</si>
  <si>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</si>
  <si>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</si>
  <si>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</si>
  <si>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</si>
  <si>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</si>
  <si>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</si>
  <si>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</si>
  <si>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</si>
  <si>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</si>
  <si>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</si>
  <si>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</si>
  <si>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</si>
  <si>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</si>
  <si>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</si>
  <si>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</si>
  <si>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</si>
  <si>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</si>
  <si>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</si>
  <si>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</si>
  <si>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</si>
  <si>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</si>
  <si>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</si>
  <si>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</si>
  <si>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</si>
  <si>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</si>
  <si>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</si>
  <si>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</si>
  <si>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</si>
  <si>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</si>
  <si>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</si>
  <si>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</si>
  <si>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</si>
  <si>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</si>
  <si>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</si>
  <si>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</si>
  <si>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</si>
  <si>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</si>
  <si>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</si>
  <si>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</si>
  <si>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</si>
  <si>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</si>
  <si>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</si>
  <si>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</si>
  <si>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</si>
  <si>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</si>
  <si>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</si>
  <si>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</si>
  <si>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</si>
  <si>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</si>
  <si>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</si>
  <si>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</si>
  <si>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</si>
  <si>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</si>
  <si>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</si>
  <si>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</si>
  <si>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</si>
  <si>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</si>
  <si>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</si>
  <si>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</si>
  <si>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</si>
  <si>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</si>
  <si>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999</t>
  </si>
  <si>
    <t>998</t>
  </si>
  <si>
    <t>997</t>
  </si>
  <si>
    <t>Small Trees 3-6m</t>
  </si>
  <si>
    <t>Medium Tree 6-10m</t>
  </si>
  <si>
    <t>Large 10-15m</t>
  </si>
  <si>
    <t>Very Large Trees &gt;15m</t>
  </si>
  <si>
    <t>Other (add to notes)</t>
  </si>
  <si>
    <t>96</t>
  </si>
  <si>
    <t>Young</t>
  </si>
  <si>
    <t>Semi-Mature</t>
  </si>
  <si>
    <t>Mature</t>
  </si>
  <si>
    <t>Veteran</t>
  </si>
  <si>
    <t>Senescent</t>
  </si>
  <si>
    <t>Grass Berm</t>
  </si>
  <si>
    <t>Tree Pit in Footpath</t>
  </si>
  <si>
    <t>Engineered Pit</t>
  </si>
  <si>
    <t>Wooden</t>
  </si>
  <si>
    <t xml:space="preserve">Metal </t>
  </si>
  <si>
    <t>Tree Support System (Staked)</t>
  </si>
  <si>
    <t>Street Trees</t>
  </si>
  <si>
    <t>Road Reserve Tree</t>
  </si>
  <si>
    <t>Park Tree</t>
  </si>
  <si>
    <t>A J Grant</t>
  </si>
  <si>
    <t>Corocord</t>
  </si>
  <si>
    <t>Platinum Play</t>
  </si>
  <si>
    <t>Richter</t>
  </si>
  <si>
    <t>Monkey Bars</t>
  </si>
  <si>
    <t>HDPE - High density polyethylene</t>
  </si>
  <si>
    <t>Plant Label</t>
  </si>
  <si>
    <t xml:space="preserve">Interpretation </t>
  </si>
  <si>
    <t>Routed</t>
  </si>
  <si>
    <t>Traffic</t>
  </si>
  <si>
    <t>Timber - Natural / Tanalised</t>
  </si>
  <si>
    <t>Post and Wire</t>
  </si>
  <si>
    <t>Exeloo</t>
  </si>
  <si>
    <t>ASSETGRP</t>
  </si>
  <si>
    <t>Asset Group</t>
  </si>
  <si>
    <t>FTCLASS</t>
  </si>
  <si>
    <t>Feature Class</t>
  </si>
  <si>
    <t>ART</t>
  </si>
  <si>
    <t>BIN</t>
  </si>
  <si>
    <t>prefix</t>
  </si>
  <si>
    <t>FNC</t>
  </si>
  <si>
    <t>FRN</t>
  </si>
  <si>
    <t>GRN</t>
  </si>
  <si>
    <t>TRF</t>
  </si>
  <si>
    <t>HDG</t>
  </si>
  <si>
    <t>IGLN</t>
  </si>
  <si>
    <t>IGPT</t>
  </si>
  <si>
    <t>MBO</t>
  </si>
  <si>
    <t>MSRF</t>
  </si>
  <si>
    <t>SERV</t>
  </si>
  <si>
    <t>WALL</t>
  </si>
  <si>
    <t>BLD</t>
  </si>
  <si>
    <t>PRC</t>
  </si>
  <si>
    <t>PLG</t>
  </si>
  <si>
    <t>PGEQ</t>
  </si>
  <si>
    <t>PGSS</t>
  </si>
  <si>
    <t>SGN</t>
  </si>
  <si>
    <t>SA</t>
  </si>
  <si>
    <t>SPEQ</t>
  </si>
  <si>
    <t>STC</t>
  </si>
  <si>
    <t>TOI</t>
  </si>
  <si>
    <t>TRK</t>
  </si>
  <si>
    <t>WTR</t>
  </si>
  <si>
    <t>WTB</t>
  </si>
  <si>
    <t>Trees</t>
  </si>
  <si>
    <t>TREE</t>
  </si>
  <si>
    <t>DON’T USE</t>
  </si>
  <si>
    <t>Unknown (TOI)</t>
  </si>
  <si>
    <t>No Data (TOI)</t>
  </si>
  <si>
    <t>Other (TOI)</t>
  </si>
  <si>
    <t>No Data (ART)</t>
  </si>
  <si>
    <t>Unknown (ART)</t>
  </si>
  <si>
    <t>Other (ART)</t>
  </si>
  <si>
    <t>Unknown (FRN)</t>
  </si>
  <si>
    <t>Other (FRN)</t>
  </si>
  <si>
    <t>No Data (FRN)</t>
  </si>
  <si>
    <t>Other (PGEQ)</t>
  </si>
  <si>
    <t>Unknown (PGEQ)</t>
  </si>
  <si>
    <t>No Data (PGEQ)</t>
  </si>
  <si>
    <t>List</t>
  </si>
  <si>
    <t>Z COORD</t>
  </si>
  <si>
    <t>Note</t>
  </si>
  <si>
    <t>Other (SGN)</t>
  </si>
  <si>
    <t>Unknown (SGN)</t>
  </si>
  <si>
    <t>No Data (SGN)</t>
  </si>
  <si>
    <t>Other (STC)</t>
  </si>
  <si>
    <t>Other (SERV)</t>
  </si>
  <si>
    <t>Unknown (SERV)</t>
  </si>
  <si>
    <t>No Data (SERV)</t>
  </si>
  <si>
    <t>LIST</t>
  </si>
  <si>
    <t>TEMP</t>
  </si>
  <si>
    <t>bikestands</t>
  </si>
  <si>
    <t>bollard</t>
  </si>
  <si>
    <t>drinkfountain</t>
  </si>
  <si>
    <t>gate</t>
  </si>
  <si>
    <t>seat</t>
  </si>
  <si>
    <t>stile</t>
  </si>
  <si>
    <t>table</t>
  </si>
  <si>
    <t>cattlestop</t>
  </si>
  <si>
    <t>Other (SPEQ)</t>
  </si>
  <si>
    <t>No Data (SPEQ)</t>
  </si>
  <si>
    <t>Unknown (SPEQ)</t>
  </si>
  <si>
    <t>boardwalk</t>
  </si>
  <si>
    <t>boatramp</t>
  </si>
  <si>
    <t>bridge</t>
  </si>
  <si>
    <t>cattlepen</t>
  </si>
  <si>
    <t>handrail</t>
  </si>
  <si>
    <t>jetty</t>
  </si>
  <si>
    <t>pergola</t>
  </si>
  <si>
    <t>rotunda</t>
  </si>
  <si>
    <t>shelter</t>
  </si>
  <si>
    <t>steps</t>
  </si>
  <si>
    <t>culvert</t>
  </si>
  <si>
    <t>shadesail</t>
  </si>
  <si>
    <t>cutoffdrain</t>
  </si>
  <si>
    <t>otherstc</t>
  </si>
  <si>
    <t>Abies sp.  -  Fir</t>
  </si>
  <si>
    <t>Acacia dealbata  -  Acacia</t>
  </si>
  <si>
    <t>Acacia sp.  -  Acacia</t>
  </si>
  <si>
    <t>Acer campestre  -  Field maple</t>
  </si>
  <si>
    <t>Acer cappadocicum  -  Cappadocian Maple</t>
  </si>
  <si>
    <t>Acer davidii  -  Snake Bark Maple</t>
  </si>
  <si>
    <t>Acer japonicum  -  Japanese Maple</t>
  </si>
  <si>
    <t>Acer negundo  -  Box Elder</t>
  </si>
  <si>
    <t>Acer palmatum  -  Japanese Maple</t>
  </si>
  <si>
    <t>Acer palmatum Crimson King  -  Japanese Maple</t>
  </si>
  <si>
    <t>Acer palmatum Purpureum  -  Japanese Maple</t>
  </si>
  <si>
    <t>Acer palmatum Senkaki  -  Coral Bark Maple</t>
  </si>
  <si>
    <t>Acer platanoides  -  Norway Maple</t>
  </si>
  <si>
    <t>Acer pseudoplatanus  -  Sycamore</t>
  </si>
  <si>
    <t>Acer rubrum  -  Red Maple</t>
  </si>
  <si>
    <t>Acer rubrum Autumn Blaze  -  Autumn Blaze Maple</t>
  </si>
  <si>
    <t>Acer rubrum Red Sunset  -  Red Maple</t>
  </si>
  <si>
    <t>Acer sp.  -  Maple</t>
  </si>
  <si>
    <t>Aesculus hippocastanum  -  Horse Chestnut</t>
  </si>
  <si>
    <t>Aesculus indica  -  Indian Horse Chestnut</t>
  </si>
  <si>
    <t>Aesculus sp.  -  Horse Chestnut</t>
  </si>
  <si>
    <t>Alnus glutinosa  -  Black Alder</t>
  </si>
  <si>
    <t>Alnus rubra  -  Red Alder</t>
  </si>
  <si>
    <t>Amelanchier alnifolia  -  Saskatoon</t>
  </si>
  <si>
    <t>Amelanchier canadensis  -  Juneberry</t>
  </si>
  <si>
    <t>Arbutus unedo  -  Strawberry Tree</t>
  </si>
  <si>
    <t>Aristotelia serrata  -  Wineberry</t>
  </si>
  <si>
    <t>Betula nigra  -  River Birch</t>
  </si>
  <si>
    <t>Betula papyrifera  -  Paper Bark Birch</t>
  </si>
  <si>
    <t>Betula pendula  -  Silver Birch</t>
  </si>
  <si>
    <t>Betula sp.  -  Birch</t>
  </si>
  <si>
    <t>Betula utilis var. jacquemonti  -  West himalyan birch</t>
  </si>
  <si>
    <t>Brachychiton acerifolius  -  Illawarra Flame Tree</t>
  </si>
  <si>
    <t>Carpinus betulus  -  Hornbeam</t>
  </si>
  <si>
    <t>Castanea sativa  -  Sweet Chestnut</t>
  </si>
  <si>
    <t>Catalpa bignonioides  -  Indian Bean Tree</t>
  </si>
  <si>
    <t>Cedrus atlantica  -  Atlas Cedar</t>
  </si>
  <si>
    <t>Cedrus atlantica 'Glauca'  -  Atlantic Blue Cedar</t>
  </si>
  <si>
    <t>Cedrus atlantica glauca  -  Atlas Cedar</t>
  </si>
  <si>
    <t>Cedrus deodara  -  Deodar Cedar</t>
  </si>
  <si>
    <t>Cedrus deodara  -  Himalayan cedar</t>
  </si>
  <si>
    <t>Cedrus sp.  -  Cedar</t>
  </si>
  <si>
    <t>Cercidiphyllum japonicum  -  Katsura Tree</t>
  </si>
  <si>
    <t>Cercis siliquastrum  -  Judas Tree</t>
  </si>
  <si>
    <t>Chamaecyparis lawsoniana  -  Lawson Cypress</t>
  </si>
  <si>
    <t>Chamaecyparis obusta  -  Hinoki Cypress</t>
  </si>
  <si>
    <t>Chamaecyparis sp.  -  Chamaecyparis</t>
  </si>
  <si>
    <t>Conifer  -  Conifer</t>
  </si>
  <si>
    <t>Cordyline australis  -  Cabbage Tree</t>
  </si>
  <si>
    <t>Cornus Eddies White Wonder  -  Flowering Dogwood</t>
  </si>
  <si>
    <t>Cornus florida  -  Flowering Dogwood</t>
  </si>
  <si>
    <t>Cornus florida Cherokee Chief  -  Dogwood</t>
  </si>
  <si>
    <t>Cornus sp.  -  Dogwood</t>
  </si>
  <si>
    <t>Corokia sp.  -  Korokio</t>
  </si>
  <si>
    <t>Corylus avellana  -  Common Hazel</t>
  </si>
  <si>
    <t>Cotinus obovatus  -  American Smoketree</t>
  </si>
  <si>
    <t>Cotinus sp.  -  Smoke Tree</t>
  </si>
  <si>
    <t>Cotoneaster sp.  -  Cotoneaster</t>
  </si>
  <si>
    <t>Crataegus monogyna  -  Common Hawthorn</t>
  </si>
  <si>
    <t>Crataegus sp.  -  Hawthorn</t>
  </si>
  <si>
    <t>Cryptomeria japonica  -  Japanese Red Cedar</t>
  </si>
  <si>
    <t>Cupressocyparis leylandii  -  Leyland Cypress</t>
  </si>
  <si>
    <t>Cupressus glabra  -  Smooth Arizona Cypress</t>
  </si>
  <si>
    <t>Cupressus glabra 'Blue Ice'  -  Smooth Arizona Cypress</t>
  </si>
  <si>
    <t>Cupressus macrocarpa  -  Macrocarpa</t>
  </si>
  <si>
    <t>Cupressus macrocarpa 'Aurea'  -  Golden Macrocarpa</t>
  </si>
  <si>
    <t>Cupressus sp.  -  Cypress</t>
  </si>
  <si>
    <t>Eucalyptus sp.  -  Eucalyptus</t>
  </si>
  <si>
    <t>Fagus sp.  -  Beech</t>
  </si>
  <si>
    <t>Fagus sylvatica  -  European Beech</t>
  </si>
  <si>
    <t>Fagus sylvatica Dawyck Aurea  -  Gold Beech</t>
  </si>
  <si>
    <t>Fagus sylvatica 'Purpurea'  -  Purple Beech</t>
  </si>
  <si>
    <t>Fraxinus angustifolia  -  Narrow leafed Ash</t>
  </si>
  <si>
    <t>Fraxinus excelsior  -  European Ash</t>
  </si>
  <si>
    <t>Fraxinus excelsior Green Glow  -  European Ash</t>
  </si>
  <si>
    <t>Fraxinus ornus  -  Manna Ash</t>
  </si>
  <si>
    <t>Fraxinus oxycarpa 'Raywoodii'  -  Claret Ash</t>
  </si>
  <si>
    <t>Fraxinus sp.  -  Ash</t>
  </si>
  <si>
    <t>Ginkgo biloba  -  Ginkgo</t>
  </si>
  <si>
    <t>Gleditsia triacanthos  -  Honey Locust</t>
  </si>
  <si>
    <t>Gleditsia triacanthos Limelight  -  Lime Locust</t>
  </si>
  <si>
    <t>Gleditsia triacanthos 'Sunburst'  -  Honey Locust</t>
  </si>
  <si>
    <t>Gleditsia triacanthos Sunset Gold  -  Honey Locust</t>
  </si>
  <si>
    <t>Hoheria sp.  -  Houhere</t>
  </si>
  <si>
    <t>Ilex aquifolium  -  Holly</t>
  </si>
  <si>
    <t>Juglans nigra  -  Black Walnut</t>
  </si>
  <si>
    <t>Juglans regia  -  Common Walnut</t>
  </si>
  <si>
    <t>Juglans sp.  -  Walnut</t>
  </si>
  <si>
    <t>Koelreuteria paniculata  -  Golden Rain Tree</t>
  </si>
  <si>
    <t>Kunzea ericoides  -  Kanuka</t>
  </si>
  <si>
    <t>Laburnum sp.  -  Laburnum</t>
  </si>
  <si>
    <t>Larix decidua  -  Larch</t>
  </si>
  <si>
    <t>Ligustrum sp.  -  Privet</t>
  </si>
  <si>
    <t>Liquidambar orientalis  -  Oriental Sweetgum</t>
  </si>
  <si>
    <t>Liquidambar sp.  -  Liquidambar</t>
  </si>
  <si>
    <t>Liquidambar styraciflua  -  Liquidambar</t>
  </si>
  <si>
    <t>Liriodendron tulipifera  -  Tulip Tree</t>
  </si>
  <si>
    <t>Magnolia grandiflora  -  Magnolia Grandiflora</t>
  </si>
  <si>
    <t>Magnolia macrophylla  -  Bigleaf Magnolia</t>
  </si>
  <si>
    <t>Magnolia sp.  -  Magnolia</t>
  </si>
  <si>
    <t>Malus Blue Mountain  -  Crab Apple</t>
  </si>
  <si>
    <t>Malus Coronet Peak  -  Crab Apple</t>
  </si>
  <si>
    <t>Malus Jack Humm  -  Crab Apple</t>
  </si>
  <si>
    <t>Malus Profusion  -  Flowering Crab Apple</t>
  </si>
  <si>
    <t>Malus sp.  -  Apple</t>
  </si>
  <si>
    <t>Malus Strathmore  -  Pyramidal Crab</t>
  </si>
  <si>
    <t>Malus trilobata  -  Lebanese Wild Apple</t>
  </si>
  <si>
    <t>Malus tschonoskii  -  Chonosuki Crab</t>
  </si>
  <si>
    <t>Metasequoia glyptostroboides  -  Dawn Redwood</t>
  </si>
  <si>
    <t>Morus alba  -  White Mulberry</t>
  </si>
  <si>
    <t>Nothofagus fusca  -  Red Beech</t>
  </si>
  <si>
    <t>Nothofagus menziesii  -  Silver Beech</t>
  </si>
  <si>
    <t>Nothofagus solandri  -  Black Beech</t>
  </si>
  <si>
    <t>Nothofagus solandri Cliffortioides  -  Mountain Beech</t>
  </si>
  <si>
    <t>Nyssa sylvatica  -  Tupelo</t>
  </si>
  <si>
    <t>Other - Other</t>
  </si>
  <si>
    <t>Parrotia persica  -  Persian Witch Hazel</t>
  </si>
  <si>
    <t>Photinia robusta  -  Red Leaf Photinia</t>
  </si>
  <si>
    <t>Photinia sp.  -  Photinia</t>
  </si>
  <si>
    <t>Picea abies  -  Norway Spruce</t>
  </si>
  <si>
    <t>Picea orientalis  -  Oriental Spruce</t>
  </si>
  <si>
    <t>Picea pungens  -  Blue Spruce</t>
  </si>
  <si>
    <t>Picea sp.  -  Spruce</t>
  </si>
  <si>
    <t>Pinus pinaster  -  Maritime Pine</t>
  </si>
  <si>
    <t>Pinus radiata  -  Radiata Pine</t>
  </si>
  <si>
    <t>Pinus sp.  -  Pine</t>
  </si>
  <si>
    <t>Pittosporum crassifolium  -  Karo</t>
  </si>
  <si>
    <t>Pittosporum sp.  -  Pittosporum</t>
  </si>
  <si>
    <t>Pittosporum tenuifolium  -  Matipo</t>
  </si>
  <si>
    <t>Plagianthus regius  -  Ribbonwood</t>
  </si>
  <si>
    <t>Platanus orientalis  -  Oriental Plane</t>
  </si>
  <si>
    <t>Platanus sp.  -  Plane Tree</t>
  </si>
  <si>
    <t>Platanus x acerifolia  -  London Plane Tree</t>
  </si>
  <si>
    <t>Platanus x hispanica  -  London planetree</t>
  </si>
  <si>
    <t>Populus alba  -  Silver Poplar</t>
  </si>
  <si>
    <t>Populus nigra  -  Black Poplar</t>
  </si>
  <si>
    <t>Populus nigra 'Italica'  -  Lombardy Poplar</t>
  </si>
  <si>
    <t>Populus sp.  -  Poplar</t>
  </si>
  <si>
    <t>Prunus accolade  -  Flowerin Cherry</t>
  </si>
  <si>
    <t>Prunus avium  -  Wild Cherry</t>
  </si>
  <si>
    <t>Prunus campanulata  -  Bell Cherry</t>
  </si>
  <si>
    <t>Prunus cerasifera  -  Myrobalan Plum</t>
  </si>
  <si>
    <t>Prunus cerasifera 'Nigra'  -  Purple Leaf Plum</t>
  </si>
  <si>
    <t>Prunus cerasifera var. atropurpurea   -  Purple Cherry Plum</t>
  </si>
  <si>
    <t>Prunus domestica  -  Round Plum</t>
  </si>
  <si>
    <t>Prunus dulcis  -  Almond</t>
  </si>
  <si>
    <t>Prunus laurocerasus  -  Laurel</t>
  </si>
  <si>
    <t>Prunus serrula  -  Cherry</t>
  </si>
  <si>
    <t>Prunus serrulata 'Kanzan'  -  Cherry</t>
  </si>
  <si>
    <t>Prunus serrulata 'Shimidsu Sakura'  -  Cherry</t>
  </si>
  <si>
    <t>Prunus serrulata 'Shirotae'  -  Cherry</t>
  </si>
  <si>
    <t>Prunus sp.  -  Cherry</t>
  </si>
  <si>
    <t>Prunus sp.  -  Plum</t>
  </si>
  <si>
    <t>Prunus spinosa  -  Blackthorn</t>
  </si>
  <si>
    <t>Prunus subhirtella  -  Cherry</t>
  </si>
  <si>
    <t>Prunus Tai Haku  -  Great White Cherry</t>
  </si>
  <si>
    <t>Prunus x yedoensis 'Awanui'  -  Cherry</t>
  </si>
  <si>
    <t>Prunus yedoensis  -  Yoshino Cherry</t>
  </si>
  <si>
    <t>Pseudopanax sp.  -  Pseudopanax</t>
  </si>
  <si>
    <t>Pseudotsuga menziesii  -  Douglas Fir</t>
  </si>
  <si>
    <t>Pseudotsuga menziesii 'Pendula'  -  Weeping Douglas Fir</t>
  </si>
  <si>
    <t>Pyrus calleryana Aristocrat  -  Callery Pear</t>
  </si>
  <si>
    <t>Pyrus communis  -  Common Pear</t>
  </si>
  <si>
    <t>Pyrus salicifolia  -  Weeping Pear</t>
  </si>
  <si>
    <t>Pyrus sp.  -  Pear</t>
  </si>
  <si>
    <t>Pyrus Strathmore  -  Early Gold Pear</t>
  </si>
  <si>
    <t>Quercus cerris  -  Turkey Oak</t>
  </si>
  <si>
    <t>Quercus ilex  -  Holm Oak</t>
  </si>
  <si>
    <t>Quercus palustris  -  Pin Oak</t>
  </si>
  <si>
    <t>Quercus petraea  -  Sessile Oak</t>
  </si>
  <si>
    <t>Quercus robur  -  English Oak</t>
  </si>
  <si>
    <t>Quercus robur f. fastigiata  -  English Oak</t>
  </si>
  <si>
    <t>Quercus rubra  -  Red Oak</t>
  </si>
  <si>
    <t>Quercus sp.  -  Oak</t>
  </si>
  <si>
    <t>Racosperma dealbata  -  Silver Wattle</t>
  </si>
  <si>
    <t>Rhus sp.  -  Rhus</t>
  </si>
  <si>
    <t>Robinia pseudoacacia  -  Black Locust</t>
  </si>
  <si>
    <t>Salix alba  -  White Willow</t>
  </si>
  <si>
    <t>Salix babylonica  -  Weeping Willow</t>
  </si>
  <si>
    <t>Salix caprea  -  Pussy Willow</t>
  </si>
  <si>
    <t>Salix fragilis  -  Crack Willow</t>
  </si>
  <si>
    <t>Salix matsudana 'Tortuosa'  -  Tortured Willow</t>
  </si>
  <si>
    <t>Salix sepulcralis  -  Weeping Willow</t>
  </si>
  <si>
    <t>Salix sp.  -  Willow</t>
  </si>
  <si>
    <t>Sequoia sempervirens  -  Coastal Redwood</t>
  </si>
  <si>
    <t>Sequoiadendron giganteum  -  Sierra Redwood</t>
  </si>
  <si>
    <t>Sophora microphylla  -  Kowhai</t>
  </si>
  <si>
    <t>Sophora sp.  -  Kowhai</t>
  </si>
  <si>
    <t>Sorbus aria  -  Whitebeam</t>
  </si>
  <si>
    <t>Sorbus aria Lutescens  -  Whitebeam</t>
  </si>
  <si>
    <t>Sorbus aria Majestica  -  Whitebeam</t>
  </si>
  <si>
    <t>Sorbus aucuparia  -  Rowan</t>
  </si>
  <si>
    <t>Sorbus cashmiriana  -  Cashmere Rowan</t>
  </si>
  <si>
    <t>Sorbus hupehensis  -  Chinese Rowan</t>
  </si>
  <si>
    <t>Sorbus Kirsten Pink  -  Sorbus Kirsten Pink</t>
  </si>
  <si>
    <t>Sorbus scalaris  -  Rowan</t>
  </si>
  <si>
    <t>Sorbus sp.  -  Whitebeam</t>
  </si>
  <si>
    <t>Taxodium distichum  -  Swamp Cypress</t>
  </si>
  <si>
    <t>Taxus baccata  -  Common Yew</t>
  </si>
  <si>
    <t>Thuja occidentalis  -  Arbor vitae</t>
  </si>
  <si>
    <t>Thuja plicata  -  Western Red Cedar</t>
  </si>
  <si>
    <t>Thuja sp.  -  Arbor vitae</t>
  </si>
  <si>
    <t>Tilia cordata  -  Lime</t>
  </si>
  <si>
    <t>Tilia platyphyllos  -  Lime</t>
  </si>
  <si>
    <t>Tilia x europaea  -  Lime</t>
  </si>
  <si>
    <t>Ulmus americana  -  American Elm</t>
  </si>
  <si>
    <t>Ulmus glabra horizontalis  -  Weeping Wych Elm</t>
  </si>
  <si>
    <t>Ulmus glabra 'Lutescens'  -  Golden Elm</t>
  </si>
  <si>
    <t>Ulmus lobel  -  Upright Dutch Elm</t>
  </si>
  <si>
    <t>Ulmus minor  -  Field Elm</t>
  </si>
  <si>
    <t>Ulmus parvifolia  -  Chinese Elm</t>
  </si>
  <si>
    <t>Ulmus procera  -  English Elm</t>
  </si>
  <si>
    <t>Ulmus procera 'Louis van Houtte'  -  Golden Elm</t>
  </si>
  <si>
    <t>Ulmus sp.  -  Elm</t>
  </si>
  <si>
    <t>Zelkova serrata  -  Zelkova</t>
  </si>
  <si>
    <t>Unknown - Unknown</t>
  </si>
  <si>
    <t>No Data - No Data</t>
  </si>
  <si>
    <t>Other (FNC)</t>
  </si>
  <si>
    <t>Unknown (FNC)</t>
  </si>
  <si>
    <t>No Data (FNC)</t>
  </si>
  <si>
    <t>Other (TRK)</t>
  </si>
  <si>
    <t>Unknown (TRK)</t>
  </si>
  <si>
    <t>No Data (TRK)</t>
  </si>
  <si>
    <t>sealtrk</t>
  </si>
  <si>
    <t>unsealtrk</t>
  </si>
  <si>
    <t>Vested (QLDC use only)</t>
  </si>
  <si>
    <t>sealpmp</t>
  </si>
  <si>
    <t>unsealpmp</t>
  </si>
  <si>
    <t>vested</t>
  </si>
  <si>
    <t>bridgedeck</t>
  </si>
  <si>
    <t>boarddeck</t>
  </si>
  <si>
    <t>mtbsurf</t>
  </si>
  <si>
    <t>othertrk</t>
  </si>
  <si>
    <t>unknowntrk</t>
  </si>
  <si>
    <t>nodatatrk</t>
  </si>
  <si>
    <t>retainingwall</t>
  </si>
  <si>
    <t>wallsub</t>
  </si>
  <si>
    <t>QLDC USE ONLY</t>
  </si>
  <si>
    <t>Other (GRN)</t>
  </si>
  <si>
    <t>Unknown (GRN)</t>
  </si>
  <si>
    <t>No Data (GRN)</t>
  </si>
  <si>
    <t>Carpark</t>
  </si>
  <si>
    <t>Other (PGSS)</t>
  </si>
  <si>
    <t>Unknown (PGSS)</t>
  </si>
  <si>
    <t>No Data (PGSS)</t>
  </si>
  <si>
    <t>Other (SA)</t>
  </si>
  <si>
    <t>Unknown (SA)</t>
  </si>
  <si>
    <t>No Data (SA)</t>
  </si>
  <si>
    <t>Other (WTR)</t>
  </si>
  <si>
    <t>Unknown (WTR)</t>
  </si>
  <si>
    <t>No Data (WTR)</t>
  </si>
  <si>
    <t>No Data (PRC)</t>
  </si>
  <si>
    <t>Pipe Material</t>
  </si>
  <si>
    <t>DWG Layer Name</t>
  </si>
  <si>
    <t>DWGLAYER</t>
  </si>
  <si>
    <t>DWG File Name</t>
  </si>
  <si>
    <t>DWGFILE</t>
  </si>
  <si>
    <t>Asset ID</t>
  </si>
  <si>
    <t>EXISTING</t>
  </si>
  <si>
    <t>ASSETID</t>
  </si>
  <si>
    <t>QLDC use only</t>
  </si>
  <si>
    <t>Optional Fields</t>
  </si>
  <si>
    <t>Mandatory Fields</t>
  </si>
  <si>
    <t>Point Features</t>
  </si>
  <si>
    <r>
      <rPr>
        <b/>
        <sz val="9"/>
        <color theme="1"/>
        <rFont val="Calibri"/>
        <family val="2"/>
        <scheme val="minor"/>
      </rPr>
      <t>Art / Monument -</t>
    </r>
    <r>
      <rPr>
        <sz val="9"/>
        <color theme="1"/>
        <rFont val="Calibri"/>
        <family val="2"/>
        <scheme val="minor"/>
      </rPr>
      <t xml:space="preserve"> Artworks, Sculptures, Monuments, Plaques, Flag Poles, Fountains, Other (ART)</t>
    </r>
  </si>
  <si>
    <r>
      <rPr>
        <b/>
        <sz val="9"/>
        <color theme="1"/>
        <rFont val="Calibri"/>
        <family val="2"/>
        <scheme val="minor"/>
      </rPr>
      <t>BBQ -</t>
    </r>
    <r>
      <rPr>
        <sz val="9"/>
        <color theme="1"/>
        <rFont val="Calibri"/>
        <family val="2"/>
        <scheme val="minor"/>
      </rPr>
      <t xml:space="preserve"> Barbeques</t>
    </r>
  </si>
  <si>
    <r>
      <rPr>
        <b/>
        <sz val="9"/>
        <color theme="1"/>
        <rFont val="Calibri"/>
        <family val="2"/>
        <scheme val="minor"/>
      </rPr>
      <t>Bin -</t>
    </r>
    <r>
      <rPr>
        <sz val="9"/>
        <color theme="1"/>
        <rFont val="Calibri"/>
        <family val="2"/>
        <scheme val="minor"/>
      </rPr>
      <t xml:space="preserve"> DON’T USE</t>
    </r>
  </si>
  <si>
    <r>
      <rPr>
        <b/>
        <sz val="9"/>
        <color theme="1"/>
        <rFont val="Calibri"/>
        <family val="2"/>
        <scheme val="minor"/>
      </rPr>
      <t>Furniture -</t>
    </r>
    <r>
      <rPr>
        <sz val="9"/>
        <color theme="1"/>
        <rFont val="Calibri"/>
        <family val="2"/>
        <scheme val="minor"/>
      </rPr>
      <t xml:space="preserve"> Bike Stands, Bollards, Seats, Tables, Gates, Stiles, Drink Fountains, Cattlestops, Other (FRN)</t>
    </r>
  </si>
  <si>
    <r>
      <t xml:space="preserve">Services - </t>
    </r>
    <r>
      <rPr>
        <sz val="9"/>
        <color theme="1"/>
        <rFont val="Calibri"/>
        <family val="2"/>
        <scheme val="minor"/>
      </rPr>
      <t>Water Taps, Campervan Waste Dumps, Power Meter Boxes, Power Meter Boxes / Outlets, Power Outlets, Septic Tanks, Stormwater Sumps, Water Pumps, Other (SERV). IF ANY OF THESE ASSET ARE IN 3 WATERS ASBUILTS PLEASE DON’T ENTER IN HERE</t>
    </r>
  </si>
  <si>
    <r>
      <t>Sign -</t>
    </r>
    <r>
      <rPr>
        <sz val="9"/>
        <color theme="1"/>
        <rFont val="Calibri"/>
        <family val="2"/>
        <scheme val="minor"/>
      </rPr>
      <t xml:space="preserve"> All signage relating to Parks and Reserves.</t>
    </r>
  </si>
  <si>
    <r>
      <t xml:space="preserve">Sports Equipment - </t>
    </r>
    <r>
      <rPr>
        <sz val="9"/>
        <color theme="1"/>
        <rFont val="Calibri"/>
        <family val="2"/>
        <scheme val="minor"/>
      </rPr>
      <t>Rugby Posts, Goal Posts, Basket Ball Hoops, Net Ball Hoops, Other (SPEQ)</t>
    </r>
  </si>
  <si>
    <r>
      <t xml:space="preserve">Structure - </t>
    </r>
    <r>
      <rPr>
        <sz val="9"/>
        <color theme="1"/>
        <rFont val="Calibri"/>
        <family val="2"/>
        <scheme val="minor"/>
      </rPr>
      <t>Boardwalks, Boat Ramps, Bridges, Cattle Pens, Handrails, Jetties, Pergolas, Rotundas, Shade Sails, Shelters, Steps, Cut Off Drains, Culverts, Other (STC)</t>
    </r>
  </si>
  <si>
    <r>
      <t xml:space="preserve">Toilets - </t>
    </r>
    <r>
      <rPr>
        <sz val="9"/>
        <color theme="1"/>
        <rFont val="Calibri"/>
        <family val="2"/>
        <scheme val="minor"/>
      </rPr>
      <t>Public toilets</t>
    </r>
  </si>
  <si>
    <r>
      <t>Trees -</t>
    </r>
    <r>
      <rPr>
        <sz val="9"/>
        <color theme="1"/>
        <rFont val="Calibri"/>
        <family val="2"/>
        <scheme val="minor"/>
      </rPr>
      <t xml:space="preserve"> Trees</t>
    </r>
  </si>
  <si>
    <r>
      <rPr>
        <b/>
        <sz val="9"/>
        <color theme="1"/>
        <rFont val="Calibri"/>
        <family val="2"/>
        <scheme val="minor"/>
      </rPr>
      <t>Fence -</t>
    </r>
    <r>
      <rPr>
        <sz val="9"/>
        <color theme="1"/>
        <rFont val="Calibri"/>
        <family val="2"/>
        <scheme val="minor"/>
      </rPr>
      <t xml:space="preserve"> Fences</t>
    </r>
  </si>
  <si>
    <r>
      <rPr>
        <b/>
        <sz val="9"/>
        <color theme="1"/>
        <rFont val="Calibri"/>
        <family val="2"/>
        <scheme val="minor"/>
      </rPr>
      <t>Hedge -</t>
    </r>
    <r>
      <rPr>
        <sz val="9"/>
        <color theme="1"/>
        <rFont val="Calibri"/>
        <family val="2"/>
        <scheme val="minor"/>
      </rPr>
      <t xml:space="preserve"> Hedges</t>
    </r>
  </si>
  <si>
    <r>
      <rPr>
        <b/>
        <sz val="9"/>
        <color theme="1"/>
        <rFont val="Calibri"/>
        <family val="2"/>
        <scheme val="minor"/>
      </rPr>
      <t>Irrigation Pipes -</t>
    </r>
    <r>
      <rPr>
        <sz val="9"/>
        <color theme="1"/>
        <rFont val="Calibri"/>
        <family val="2"/>
        <scheme val="minor"/>
      </rPr>
      <t xml:space="preserve"> All irrigation pipe work / laterals</t>
    </r>
  </si>
  <si>
    <r>
      <rPr>
        <b/>
        <sz val="9"/>
        <color theme="1"/>
        <rFont val="Calibri"/>
        <family val="2"/>
        <scheme val="minor"/>
      </rPr>
      <t>Tracks -</t>
    </r>
    <r>
      <rPr>
        <sz val="9"/>
        <color theme="1"/>
        <rFont val="Calibri"/>
        <family val="2"/>
        <scheme val="minor"/>
      </rPr>
      <t xml:space="preserve"> All Tracks, Trails and Paths within a vested reserve or park</t>
    </r>
  </si>
  <si>
    <r>
      <rPr>
        <b/>
        <sz val="9"/>
        <color theme="1"/>
        <rFont val="Calibri"/>
        <family val="2"/>
        <scheme val="minor"/>
      </rPr>
      <t xml:space="preserve">Wall - </t>
    </r>
    <r>
      <rPr>
        <sz val="9"/>
        <color theme="1"/>
        <rFont val="Calibri"/>
        <family val="2"/>
        <scheme val="minor"/>
      </rPr>
      <t>Walls and Retaining Walls</t>
    </r>
  </si>
  <si>
    <r>
      <rPr>
        <b/>
        <sz val="9"/>
        <color theme="1"/>
        <rFont val="Calibri"/>
        <family val="2"/>
        <scheme val="minor"/>
      </rPr>
      <t>Water Tables -</t>
    </r>
    <r>
      <rPr>
        <sz val="9"/>
        <color theme="1"/>
        <rFont val="Calibri"/>
        <family val="2"/>
        <scheme val="minor"/>
      </rPr>
      <t xml:space="preserve"> Watertable and swales within a park or reserve (not Road Reserves)</t>
    </r>
  </si>
  <si>
    <t>Polygon Features</t>
  </si>
  <si>
    <r>
      <rPr>
        <b/>
        <sz val="9"/>
        <color theme="1"/>
        <rFont val="Calibri"/>
        <family val="2"/>
        <scheme val="minor"/>
      </rPr>
      <t>Gardens -</t>
    </r>
    <r>
      <rPr>
        <sz val="9"/>
        <color theme="1"/>
        <rFont val="Calibri"/>
        <family val="2"/>
        <scheme val="minor"/>
      </rPr>
      <t xml:space="preserve"> Planted and bush areas</t>
    </r>
  </si>
  <si>
    <r>
      <rPr>
        <b/>
        <sz val="9"/>
        <color theme="1"/>
        <rFont val="Calibri"/>
        <family val="2"/>
        <scheme val="minor"/>
      </rPr>
      <t>Grass -</t>
    </r>
    <r>
      <rPr>
        <sz val="9"/>
        <color theme="1"/>
        <rFont val="Calibri"/>
        <family val="2"/>
        <scheme val="minor"/>
      </rPr>
      <t xml:space="preserve"> Grassed areas</t>
    </r>
  </si>
  <si>
    <r>
      <rPr>
        <b/>
        <sz val="9"/>
        <color theme="1"/>
        <rFont val="Calibri"/>
        <family val="2"/>
        <scheme val="minor"/>
      </rPr>
      <t>Maint by Others -</t>
    </r>
    <r>
      <rPr>
        <sz val="9"/>
        <color theme="1"/>
        <rFont val="Calibri"/>
        <family val="2"/>
        <scheme val="minor"/>
      </rPr>
      <t xml:space="preserve"> QLDC USE ONLY</t>
    </r>
  </si>
  <si>
    <r>
      <rPr>
        <b/>
        <sz val="9"/>
        <color theme="1"/>
        <rFont val="Calibri"/>
        <family val="2"/>
        <scheme val="minor"/>
      </rPr>
      <t>Misc Surface -</t>
    </r>
    <r>
      <rPr>
        <sz val="9"/>
        <color theme="1"/>
        <rFont val="Calibri"/>
        <family val="2"/>
        <scheme val="minor"/>
      </rPr>
      <t xml:space="preserve"> QLDC USE ONLY</t>
    </r>
  </si>
  <si>
    <r>
      <rPr>
        <b/>
        <sz val="9"/>
        <color theme="1"/>
        <rFont val="Calibri"/>
        <family val="2"/>
        <scheme val="minor"/>
      </rPr>
      <t>Park Building -</t>
    </r>
    <r>
      <rPr>
        <sz val="9"/>
        <color theme="1"/>
        <rFont val="Calibri"/>
        <family val="2"/>
        <scheme val="minor"/>
      </rPr>
      <t xml:space="preserve"> Any Parks and Open Spaces buildings (excluding Toilets)</t>
    </r>
  </si>
  <si>
    <r>
      <rPr>
        <b/>
        <sz val="9"/>
        <color theme="1"/>
        <rFont val="Calibri"/>
        <family val="2"/>
        <scheme val="minor"/>
      </rPr>
      <t>Parks Road / Carpark -</t>
    </r>
    <r>
      <rPr>
        <sz val="9"/>
        <color theme="1"/>
        <rFont val="Calibri"/>
        <family val="2"/>
        <scheme val="minor"/>
      </rPr>
      <t xml:space="preserve"> Any road or carpark within a park or reserve (Not Road Reserve)</t>
    </r>
  </si>
  <si>
    <r>
      <rPr>
        <b/>
        <sz val="9"/>
        <color theme="1"/>
        <rFont val="Calibri"/>
        <family val="2"/>
        <scheme val="minor"/>
      </rPr>
      <t>Play Area -</t>
    </r>
    <r>
      <rPr>
        <sz val="9"/>
        <color theme="1"/>
        <rFont val="Calibri"/>
        <family val="2"/>
        <scheme val="minor"/>
      </rPr>
      <t xml:space="preserve"> Playground encompassing area</t>
    </r>
  </si>
  <si>
    <r>
      <rPr>
        <b/>
        <sz val="9"/>
        <color theme="1"/>
        <rFont val="Calibri"/>
        <family val="2"/>
        <scheme val="minor"/>
      </rPr>
      <t>Safety Surface -</t>
    </r>
    <r>
      <rPr>
        <sz val="9"/>
        <color theme="1"/>
        <rFont val="Calibri"/>
        <family val="2"/>
        <scheme val="minor"/>
      </rPr>
      <t xml:space="preserve"> Playground safety surfaces</t>
    </r>
  </si>
  <si>
    <t>ASSET GROUPS - GEOMETRY AND TYPES</t>
  </si>
  <si>
    <t>Topo services water</t>
  </si>
  <si>
    <t>RM000000</t>
  </si>
  <si>
    <t>Plumbing – T piece</t>
  </si>
  <si>
    <t>Example of information if header is clicked on</t>
  </si>
  <si>
    <t>DWG Handle</t>
  </si>
  <si>
    <t>DWGHAND</t>
  </si>
  <si>
    <t>*After selecting the Asset Group the cells relevant to that asset will be highlighted – .</t>
  </si>
  <si>
    <t xml:space="preserve">*Clicking on the fields header for expansion on type of data required. </t>
  </si>
  <si>
    <t>C5A</t>
  </si>
  <si>
    <t>C5B</t>
  </si>
  <si>
    <t>C59</t>
  </si>
  <si>
    <t>Plumbing</t>
  </si>
  <si>
    <t>Rooting Environment</t>
  </si>
  <si>
    <t>Tree Location</t>
  </si>
  <si>
    <t>Added By</t>
  </si>
  <si>
    <t>*Most fields are populated via drop down lists if the required attribute is not available please select “Other” and enter the data in the “Note” field (please include the field name e.g. Manufacturer – Someone Notlisted Ltd). This will allow us to improve the drop downs over time.</t>
  </si>
  <si>
    <t>*Asset data entry should begin by selecting the relevant Asset Group (within the Point, Line or Polygon tabs) this will auto populate some required fields and set which drop down lists are actioned.</t>
  </si>
  <si>
    <t>*Scroll right to see all required fields. NB. If entering irrigation point data please ensure that if the asset is a plumbing fitting that the “Sprinkler” field is marked as “N/A” and vise versa</t>
  </si>
  <si>
    <r>
      <rPr>
        <b/>
        <sz val="9"/>
        <color theme="1"/>
        <rFont val="Calibri"/>
        <family val="2"/>
        <scheme val="minor"/>
      </rPr>
      <t>Irrigation Points -</t>
    </r>
    <r>
      <rPr>
        <sz val="9"/>
        <color theme="1"/>
        <rFont val="Calibri"/>
        <family val="2"/>
        <scheme val="minor"/>
      </rPr>
      <t xml:space="preserve"> Irrigation fittings such as pop ups, controllers, gate valves, pressure reducing valves etc.</t>
    </r>
  </si>
  <si>
    <r>
      <rPr>
        <b/>
        <sz val="9"/>
        <color theme="1"/>
        <rFont val="Calibri"/>
        <family val="2"/>
        <scheme val="minor"/>
      </rPr>
      <t>Play Equipment -</t>
    </r>
    <r>
      <rPr>
        <sz val="9"/>
        <color theme="1"/>
        <rFont val="Calibri"/>
        <family val="2"/>
        <scheme val="minor"/>
      </rPr>
      <t xml:space="preserve"> Swings, Slides, Seesaws etc.</t>
    </r>
  </si>
  <si>
    <r>
      <rPr>
        <b/>
        <sz val="9"/>
        <color theme="1"/>
        <rFont val="Calibri"/>
        <family val="2"/>
        <scheme val="minor"/>
      </rPr>
      <t>Sports Area -</t>
    </r>
    <r>
      <rPr>
        <sz val="9"/>
        <color theme="1"/>
        <rFont val="Calibri"/>
        <family val="2"/>
        <scheme val="minor"/>
      </rPr>
      <t xml:space="preserve"> Astro Turf, Bike Park, Bowls Green, Cricket Ground, Cricket Net, Cricket Wicket - Artificial, Cricket Wicket - Turf, Golf Course, Half Court, Petanque, Pump Track, Rugby / Football, Skate Park, Sport Court Multi, Sport Wall, Sports Field, Tennis / Cricket Practice Wall, Tennis Court, Other (SA)</t>
    </r>
  </si>
  <si>
    <r>
      <rPr>
        <b/>
        <sz val="9"/>
        <color theme="1"/>
        <rFont val="Calibri"/>
        <family val="2"/>
        <scheme val="minor"/>
      </rPr>
      <t>Water -</t>
    </r>
    <r>
      <rPr>
        <sz val="9"/>
        <color theme="1"/>
        <rFont val="Calibri"/>
        <family val="2"/>
        <scheme val="minor"/>
      </rPr>
      <t xml:space="preserve"> Streams, ponds etc. with an park or reserve</t>
    </r>
  </si>
  <si>
    <t>Centre Line Features</t>
  </si>
  <si>
    <t>Cricket Wicket - Artificial</t>
  </si>
  <si>
    <t>Double Step Over</t>
  </si>
  <si>
    <t>Car Parking</t>
  </si>
  <si>
    <t>X</t>
  </si>
  <si>
    <t>Y</t>
  </si>
  <si>
    <t>Approx Centroid X</t>
  </si>
  <si>
    <t>Approx Centroid Y</t>
  </si>
  <si>
    <t>Asset Unit Cost</t>
  </si>
  <si>
    <t>ASSETVAL</t>
  </si>
  <si>
    <t>Replacement Asset</t>
  </si>
  <si>
    <t>NZTM_ASBUILT.dwg</t>
  </si>
  <si>
    <t>E46</t>
  </si>
  <si>
    <t>***INTERNAL EXAMPLE***</t>
  </si>
  <si>
    <t>WC-9</t>
  </si>
  <si>
    <t>RM000001</t>
  </si>
  <si>
    <t>BBQ Shelter</t>
  </si>
  <si>
    <t>RM000002</t>
  </si>
  <si>
    <t>QLDC STAFF NAME</t>
  </si>
  <si>
    <t>A Surveyor (Company x)</t>
  </si>
  <si>
    <t>1000x750</t>
  </si>
  <si>
    <t xml:space="preserve"> FRN-629</t>
  </si>
  <si>
    <t>Version date: 09/02/2018 - v3r2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</si>
</sst>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mm/yyyy;@"/>
    <numFmt numFmtId="165" formatCode="&quot;$&quot;#,##0.00"/>
    <numFmt numFmtId="166" formatCode="0.000"/>
  </numFmts>
  <fonts count="10" x14ac:knownFonts="1">
    <font>
      <sz val="11"/>
      <color theme="1"/>
      <name val="Calibri"/>
      <family val="2"/>
      <scheme val="minor"/>
    </font>
    <font>
      <sz val="8"/>
      <color theme="1"/>
      <name val="Calibri"/>
      <family val="2"/>
      <scheme val="minor"/>
    </font>
    <font>
      <b/>
      <sz val="9"/>
      <color theme="1"/>
      <name val="Calibri"/>
      <family val="2"/>
      <scheme val="minor"/>
    </font>
    <font>
      <sz val="8"/>
      <name val="Calibri"/>
      <family val="2"/>
      <scheme val="minor"/>
    </font>
    <font>
      <sz val="8"/>
      <color theme="0"/>
      <name val="Calibri"/>
      <family val="2"/>
      <scheme val="minor"/>
    </font>
    <font>
      <sz val="8"/>
      <color theme="2"/>
      <name val="Calibri"/>
      <family val="2"/>
      <scheme val="minor"/>
    </font>
    <font>
      <sz val="8"/>
      <color rgb="FF000000"/>
      <name val="Calibri"/>
      <family val="2"/>
    </font>
    <font>
      <sz val="9"/>
      <color theme="1"/>
      <name val="Calibri"/>
      <family val="2"/>
      <scheme val="minor"/>
    </font>
    <font>
      <b/>
      <u/>
      <sz val="9"/>
      <color theme="1"/>
      <name val="Calibri"/>
      <family val="2"/>
      <scheme val="minor"/>
    </font>
    <font>
      <b/>
      <sz val="10"/>
      <color rgb="FFFF0000"/>
      <name val="Calibri"/>
      <family val="2"/>
      <scheme val="minor"/>
    </font>
  </fonts>
  <fills count="12">
    <fill>
      <patternFill patternType="none"/>
    </fill>
    <fill>
      <patternFill patternType="gray125"/>
    </fill>
    <fill>
      <patternFill patternType="solid">
        <fgColor theme="5" tint="0.79998168889431442"/>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2"/>
        <bgColor indexed="64"/>
      </patternFill>
    </fill>
    <fill>
      <patternFill patternType="solid">
        <fgColor theme="0" tint="-0.249977111117893"/>
        <bgColor indexed="64"/>
      </patternFill>
    </fill>
    <fill>
      <patternFill patternType="solid">
        <fgColor rgb="FFFFFF66"/>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bgColor indexed="64"/>
      </patternFill>
    </fill>
  </fills>
  <borders count="1">
    <border>
      <left/>
      <right/>
      <top/>
      <bottom/>
      <diagonal/>
    </border>
  </borders>
  <cellStyleXfs count="1">
    <xf numFmtId="0" fontId="0" fillId="0" borderId="0"/>
  </cellStyleXfs>
  <cellXfs count="64">
    <xf numFmtId="0" fontId="0" fillId="0" borderId="0" xfId="0"/>
    <xf numFmtId="0" fontId="1" fillId="0" borderId="0" xfId="0" applyFont="1"/>
    <xf numFmtId="0" fontId="1" fillId="0" borderId="0" xfId="0" applyFont="1" applyBorder="1"/>
    <xf numFmtId="0" fontId="1" fillId="0" borderId="0" xfId="0" applyFont="1" applyFill="1"/>
    <xf numFmtId="49" fontId="1" fillId="0" borderId="0" xfId="0" applyNumberFormat="1" applyFont="1"/>
    <xf numFmtId="49" fontId="3" fillId="0" borderId="0" xfId="0" applyNumberFormat="1" applyFont="1"/>
    <xf numFmtId="0" fontId="3" fillId="0" borderId="0" xfId="0" applyFont="1"/>
    <xf numFmtId="0" fontId="3" fillId="0" borderId="0" xfId="0" applyNumberFormat="1" applyFont="1"/>
    <xf numFmtId="0" fontId="1" fillId="0" borderId="0" xfId="0" applyNumberFormat="1" applyFont="1"/>
    <xf numFmtId="49" fontId="3" fillId="0" borderId="0" xfId="0" applyNumberFormat="1" applyFont="1" applyFill="1" applyBorder="1" applyAlignment="1" applyProtection="1"/>
    <xf numFmtId="0" fontId="1" fillId="0" borderId="0" xfId="0" applyFont="1" applyAlignment="1">
      <alignment vertical="center"/>
    </xf>
    <xf numFmtId="164" fontId="1" fillId="0" borderId="0" xfId="0" applyNumberFormat="1" applyFont="1" applyFill="1"/>
    <xf numFmtId="0" fontId="3" fillId="0" borderId="0" xfId="0" applyFont="1" applyFill="1"/>
    <xf numFmtId="164" fontId="1" fillId="0" borderId="0" xfId="0" applyNumberFormat="1" applyFont="1"/>
    <xf numFmtId="0" fontId="1" fillId="0" borderId="0" xfId="0" applyNumberFormat="1" applyFont="1" applyFill="1"/>
    <xf numFmtId="0" fontId="1" fillId="5" borderId="0" xfId="0" applyFont="1" applyFill="1" applyAlignment="1">
      <alignment vertical="center"/>
    </xf>
    <xf numFmtId="49" fontId="3" fillId="5" borderId="0" xfId="0" applyNumberFormat="1" applyFont="1" applyFill="1"/>
    <xf numFmtId="0" fontId="1" fillId="5" borderId="0" xfId="0" applyFont="1" applyFill="1" applyBorder="1"/>
    <xf numFmtId="0" fontId="1" fillId="5" borderId="0" xfId="0" applyFont="1" applyFill="1"/>
    <xf numFmtId="0" fontId="5" fillId="0" borderId="0" xfId="0" applyFont="1" applyFill="1"/>
    <xf numFmtId="0" fontId="1" fillId="0" borderId="0" xfId="0" applyFont="1" applyFill="1" applyAlignment="1">
      <alignment vertical="center"/>
    </xf>
    <xf numFmtId="49" fontId="3" fillId="0" borderId="0" xfId="0" applyNumberFormat="1" applyFont="1" applyFill="1"/>
    <xf numFmtId="0" fontId="1" fillId="3" borderId="0" xfId="0" applyFont="1" applyFill="1" applyBorder="1"/>
    <xf numFmtId="164" fontId="1" fillId="3" borderId="0" xfId="0" applyNumberFormat="1" applyFont="1" applyFill="1" applyBorder="1"/>
    <xf numFmtId="0" fontId="1" fillId="3" borderId="0" xfId="0" applyNumberFormat="1" applyFont="1" applyFill="1" applyBorder="1"/>
    <xf numFmtId="0" fontId="3" fillId="3" borderId="0" xfId="0" applyFont="1" applyFill="1" applyBorder="1"/>
    <xf numFmtId="0" fontId="1" fillId="4" borderId="0" xfId="0" applyFont="1" applyFill="1"/>
    <xf numFmtId="0" fontId="1" fillId="4" borderId="0" xfId="0" applyFont="1" applyFill="1" applyBorder="1"/>
    <xf numFmtId="164" fontId="1" fillId="4" borderId="0" xfId="0" applyNumberFormat="1" applyFont="1" applyFill="1" applyBorder="1"/>
    <xf numFmtId="0" fontId="1" fillId="4" borderId="0" xfId="0" applyNumberFormat="1" applyFont="1" applyFill="1" applyBorder="1"/>
    <xf numFmtId="0" fontId="3" fillId="4" borderId="0" xfId="0" applyFont="1" applyFill="1" applyBorder="1"/>
    <xf numFmtId="0" fontId="4" fillId="6" borderId="0" xfId="0" applyFont="1" applyFill="1" applyBorder="1"/>
    <xf numFmtId="0" fontId="1" fillId="3" borderId="0" xfId="0" applyFont="1" applyFill="1"/>
    <xf numFmtId="0" fontId="3" fillId="4" borderId="0" xfId="0" applyFont="1" applyFill="1"/>
    <xf numFmtId="0" fontId="6" fillId="0" borderId="0" xfId="0" applyFont="1" applyFill="1"/>
    <xf numFmtId="0" fontId="7" fillId="0" borderId="0" xfId="0" applyFont="1"/>
    <xf numFmtId="0" fontId="2" fillId="0" borderId="0" xfId="0" applyFont="1"/>
    <xf numFmtId="0" fontId="7" fillId="2" borderId="0" xfId="0" applyFont="1" applyFill="1"/>
    <xf numFmtId="0" fontId="7" fillId="8" borderId="0" xfId="0" applyFont="1" applyFill="1"/>
    <xf numFmtId="0" fontId="7" fillId="7" borderId="0" xfId="0" applyFont="1" applyFill="1"/>
    <xf numFmtId="0" fontId="8" fillId="10" borderId="0" xfId="0" applyFont="1" applyFill="1" applyAlignment="1"/>
    <xf numFmtId="0" fontId="7" fillId="10" borderId="0" xfId="0" applyFont="1" applyFill="1" applyAlignment="1"/>
    <xf numFmtId="0" fontId="2" fillId="10" borderId="0" xfId="0" applyFont="1" applyFill="1" applyAlignment="1">
      <alignment wrapText="1"/>
    </xf>
    <xf numFmtId="0" fontId="2" fillId="10" borderId="0" xfId="0" applyFont="1" applyFill="1" applyAlignment="1"/>
    <xf numFmtId="0" fontId="8" fillId="10" borderId="0" xfId="0" applyFont="1" applyFill="1"/>
    <xf numFmtId="0" fontId="7" fillId="10" borderId="0" xfId="0" applyFont="1" applyFill="1"/>
    <xf numFmtId="0" fontId="7" fillId="9" borderId="0" xfId="0" applyFont="1" applyFill="1" applyAlignment="1">
      <alignment vertical="center" wrapText="1"/>
    </xf>
    <xf numFmtId="0" fontId="8" fillId="0" borderId="0" xfId="0" applyFont="1" applyFill="1"/>
    <xf numFmtId="0" fontId="7" fillId="0" borderId="0" xfId="0" applyFont="1" applyFill="1"/>
    <xf numFmtId="0" fontId="7" fillId="10" borderId="0" xfId="0" applyFont="1" applyFill="1" applyAlignment="1">
      <alignment wrapText="1"/>
    </xf>
    <xf numFmtId="0" fontId="7" fillId="9" borderId="0" xfId="0" applyFont="1" applyFill="1" applyBorder="1"/>
    <xf numFmtId="0" fontId="7" fillId="11" borderId="0" xfId="0" applyFont="1" applyFill="1"/>
    <xf numFmtId="2" fontId="1" fillId="3" borderId="0" xfId="0" applyNumberFormat="1" applyFont="1" applyFill="1" applyBorder="1"/>
    <xf numFmtId="2" fontId="1" fillId="0" borderId="0" xfId="0" applyNumberFormat="1" applyFont="1" applyFill="1"/>
    <xf numFmtId="2" fontId="1" fillId="0" borderId="0" xfId="0" applyNumberFormat="1" applyFont="1"/>
    <xf numFmtId="165" fontId="1" fillId="4" borderId="0" xfId="0" applyNumberFormat="1" applyFont="1" applyFill="1" applyBorder="1"/>
    <xf numFmtId="165" fontId="1" fillId="0" borderId="0" xfId="0" applyNumberFormat="1" applyFont="1" applyFill="1"/>
    <xf numFmtId="166" fontId="3" fillId="4" borderId="0" xfId="0" applyNumberFormat="1" applyFont="1" applyFill="1" applyAlignment="1">
      <alignment horizontal="center"/>
    </xf>
    <xf numFmtId="166" fontId="1" fillId="0" borderId="0" xfId="0" applyNumberFormat="1" applyFont="1" applyFill="1"/>
    <xf numFmtId="0" fontId="9" fillId="0" borderId="0" xfId="0" applyFont="1" applyFill="1"/>
    <xf numFmtId="166" fontId="3" fillId="4" borderId="0" xfId="0" applyNumberFormat="1" applyFont="1" applyFill="1"/>
    <xf numFmtId="166" fontId="6" fillId="0" borderId="0" xfId="0" applyNumberFormat="1" applyFont="1" applyFill="1"/>
    <xf numFmtId="166" fontId="1" fillId="0" borderId="0" xfId="0" applyNumberFormat="1" applyFont="1"/>
    <xf numFmtId="166" fontId="1" fillId="3" borderId="0" xfId="0" applyNumberFormat="1" applyFont="1" applyFill="1"/>
  </cellXfs>
  <cellStyles count="1">
    <cellStyle name="Normal" xfId="0" builtinId="0"/>
  </cellStyles>
  <dxfs count="537">
    <dxf>
      <fill>
        <patternFill>
          <bgColor rgb="FFFFFF66"/>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5" tint="0.79998168889431442"/>
        </patternFill>
      </fill>
      <border>
        <left/>
        <right/>
        <top/>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5" tint="0.79998168889431442"/>
        </patternFill>
      </fill>
      <border>
        <left/>
        <right/>
        <top/>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FF66"/>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val="0"/>
        <i val="0"/>
        <color rgb="FFFF0000"/>
      </font>
      <fill>
        <patternFill>
          <bgColor rgb="FFFFFF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5" tint="0.79998168889431442"/>
        </patternFill>
      </fill>
      <border>
        <left/>
        <right/>
        <top/>
        <bottom/>
      </border>
    </dxf>
    <dxf>
      <fill>
        <patternFill>
          <bgColor rgb="FFFFFF66"/>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5" tint="0.79998168889431442"/>
        </patternFill>
      </fill>
      <border>
        <left/>
        <right/>
        <top/>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FF66"/>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5" tint="0.79998168889431442"/>
        </patternFill>
      </fill>
      <border>
        <left/>
        <right/>
        <top/>
        <bottom/>
      </border>
    </dxf>
    <dxf>
      <fill>
        <patternFill>
          <bgColor rgb="FFFFFF66"/>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FF66"/>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5" tint="0.79998168889431442"/>
        </patternFill>
      </fill>
      <border>
        <left/>
        <right/>
        <top/>
        <bottom/>
      </border>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5" tint="0.79998168889431442"/>
        </patternFill>
      </fill>
      <border>
        <left/>
        <right/>
        <top/>
        <bottom/>
      </border>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5" tint="0.79998168889431442"/>
        </patternFill>
      </fill>
      <border>
        <left/>
        <right/>
        <top/>
        <bottom/>
      </border>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5" tint="0.79998168889431442"/>
        </patternFill>
      </fill>
      <border>
        <left/>
        <right/>
        <top/>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5" tint="0.79998168889431442"/>
        </patternFill>
      </fill>
      <border>
        <left/>
        <right/>
        <top/>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5" tint="0.79998168889431442"/>
        </patternFill>
      </fill>
      <border>
        <left/>
        <right/>
        <top/>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5" tint="0.79998168889431442"/>
        </patternFill>
      </fill>
      <border>
        <left/>
        <right/>
        <top/>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5" tint="0.79998168889431442"/>
        </patternFill>
      </fill>
      <border>
        <left/>
        <right/>
        <top/>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5" tint="0.79998168889431442"/>
        </patternFill>
      </fill>
      <border>
        <left/>
        <right/>
        <top/>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5" tint="0.79998168889431442"/>
        </patternFill>
      </fill>
      <border>
        <left/>
        <right/>
        <top/>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5" tint="0.79998168889431442"/>
        </patternFill>
      </fill>
      <border>
        <left/>
        <right/>
        <top/>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border>
        <left/>
        <right/>
        <top/>
        <bottom/>
        <vertical/>
        <horizontal/>
      </border>
    </dxf>
    <dxf>
      <fill>
        <patternFill patternType="solid">
          <bgColor theme="5" tint="0.79998168889431442"/>
        </patternFill>
      </fill>
      <border>
        <left/>
        <right/>
        <top/>
        <bottom/>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FF66"/>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bgColor theme="5" tint="0.79998168889431442"/>
        </patternFill>
      </fill>
      <border>
        <left/>
        <right/>
        <top/>
        <bottom/>
        <vertical/>
        <horizontal/>
      </border>
    </dxf>
    <dxf>
      <fill>
        <patternFill patternType="solid">
          <bgColor theme="5" tint="0.79998168889431442"/>
        </patternFill>
      </fill>
      <border>
        <left/>
        <right/>
        <top/>
        <bottom/>
      </border>
    </dxf>
    <dxf>
      <font>
        <b val="0"/>
        <i val="0"/>
        <strike val="0"/>
        <condense val="0"/>
        <extend val="0"/>
        <outline val="0"/>
        <shadow val="0"/>
        <u val="none"/>
        <vertAlign val="baseline"/>
        <sz val="8"/>
        <color rgb="FF000000"/>
        <name val="Calibri"/>
        <scheme val="none"/>
      </font>
      <numFmt numFmtId="166" formatCode="0.000"/>
      <fill>
        <patternFill patternType="none">
          <fgColor indexed="64"/>
          <bgColor indexed="65"/>
        </patternFill>
      </fill>
    </dxf>
    <dxf>
      <font>
        <b val="0"/>
        <i val="0"/>
        <strike val="0"/>
        <condense val="0"/>
        <extend val="0"/>
        <outline val="0"/>
        <shadow val="0"/>
        <u val="none"/>
        <vertAlign val="baseline"/>
        <sz val="8"/>
        <color rgb="FF000000"/>
        <name val="Calibri"/>
        <scheme val="none"/>
      </font>
      <numFmt numFmtId="166" formatCode="0.000"/>
      <fill>
        <patternFill patternType="none">
          <fgColor indexed="64"/>
          <bgColor indexed="65"/>
        </patternFill>
      </fill>
    </dxf>
    <dxf>
      <font>
        <b val="0"/>
        <i val="0"/>
        <strike val="0"/>
        <condense val="0"/>
        <extend val="0"/>
        <outline val="0"/>
        <shadow val="0"/>
        <u val="none"/>
        <vertAlign val="baseline"/>
        <sz val="8"/>
        <color rgb="FF000000"/>
        <name val="Calibri"/>
        <scheme val="none"/>
      </font>
      <numFmt numFmtId="166" formatCode="0.000"/>
      <fill>
        <patternFill patternType="none">
          <fgColor indexed="64"/>
          <bgColor indexed="65"/>
        </patternFill>
      </fill>
    </dxf>
    <dxf>
      <font>
        <b val="0"/>
        <i val="0"/>
        <strike val="0"/>
        <condense val="0"/>
        <extend val="0"/>
        <outline val="0"/>
        <shadow val="0"/>
        <u val="none"/>
        <vertAlign val="baseline"/>
        <sz val="8"/>
        <color rgb="FF000000"/>
        <name val="Calibri"/>
        <scheme val="none"/>
      </font>
      <numFmt numFmtId="166" formatCode="0.000"/>
      <fill>
        <patternFill patternType="none">
          <fgColor indexed="64"/>
          <bgColor indexed="65"/>
        </patternFill>
      </fill>
    </dxf>
    <dxf>
      <font>
        <b val="0"/>
        <i val="0"/>
        <strike val="0"/>
        <condense val="0"/>
        <extend val="0"/>
        <outline val="0"/>
        <shadow val="0"/>
        <u val="none"/>
        <vertAlign val="baseline"/>
        <sz val="8"/>
        <color theme="1"/>
        <name val="Calibri"/>
        <scheme val="minor"/>
      </font>
      <numFmt numFmtId="166" formatCode="0.000"/>
      <fill>
        <patternFill patternType="none">
          <fgColor indexed="64"/>
          <bgColor indexed="65"/>
        </patternFill>
      </fill>
    </dxf>
    <dxf>
      <font>
        <b val="0"/>
        <i val="0"/>
        <strike val="0"/>
        <condense val="0"/>
        <extend val="0"/>
        <outline val="0"/>
        <shadow val="0"/>
        <u val="none"/>
        <vertAlign val="baseline"/>
        <sz val="8"/>
        <color theme="1"/>
        <name val="Calibri"/>
        <scheme val="minor"/>
      </font>
      <numFmt numFmtId="166" formatCode="0.000"/>
      <fill>
        <patternFill patternType="none">
          <fgColor indexed="64"/>
          <bgColor indexed="65"/>
        </patternFill>
      </fill>
    </dxf>
    <dxf>
      <font>
        <b val="0"/>
        <i val="0"/>
        <strike val="0"/>
        <condense val="0"/>
        <extend val="0"/>
        <outline val="0"/>
        <shadow val="0"/>
        <u val="none"/>
        <vertAlign val="baseline"/>
        <sz val="8"/>
        <color theme="1"/>
        <name val="Calibri"/>
        <scheme val="minor"/>
      </font>
      <numFmt numFmtId="166" formatCode="0.000"/>
      <fill>
        <patternFill patternType="none">
          <fgColor indexed="64"/>
          <bgColor indexed="65"/>
        </patternFill>
      </fill>
    </dxf>
    <dxf>
      <font>
        <b val="0"/>
        <i val="0"/>
        <strike val="0"/>
        <condense val="0"/>
        <extend val="0"/>
        <outline val="0"/>
        <shadow val="0"/>
        <u val="none"/>
        <vertAlign val="baseline"/>
        <sz val="8"/>
        <color theme="1"/>
        <name val="Calibri"/>
        <scheme val="minor"/>
      </font>
      <numFmt numFmtId="166" formatCode="0.000"/>
      <fill>
        <patternFill patternType="none">
          <fgColor indexed="64"/>
          <bgColor indexed="65"/>
        </patternFill>
      </fill>
    </dxf>
    <dxf>
      <font>
        <b val="0"/>
        <i val="0"/>
        <strike val="0"/>
        <condense val="0"/>
        <extend val="0"/>
        <outline val="0"/>
        <shadow val="0"/>
        <u val="none"/>
        <vertAlign val="baseline"/>
        <sz val="8"/>
        <color theme="2"/>
        <name val="Calibri"/>
        <scheme val="minor"/>
      </font>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numFmt numFmtId="164" formatCode="d/mm/yyyy;@"/>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numFmt numFmtId="0" formatCode="General"/>
      <fill>
        <patternFill patternType="none">
          <fgColor indexed="64"/>
          <bgColor auto="1"/>
        </patternFill>
      </fill>
    </dxf>
    <dxf>
      <font>
        <b val="0"/>
        <i val="0"/>
        <strike val="0"/>
        <condense val="0"/>
        <extend val="0"/>
        <outline val="0"/>
        <shadow val="0"/>
        <u val="none"/>
        <vertAlign val="baseline"/>
        <sz val="8"/>
        <color theme="1"/>
        <name val="Calibri"/>
        <scheme val="minor"/>
      </font>
      <numFmt numFmtId="164" formatCode="d/mm/yyyy;@"/>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numFmt numFmtId="165" formatCode="&quot;$&quot;#,##0.00"/>
      <fill>
        <patternFill patternType="none">
          <fgColor indexed="64"/>
          <bgColor indexed="65"/>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numFmt numFmtId="164" formatCode="d/mm/yyyy;@"/>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indexed="65"/>
        </patternFill>
      </fill>
    </dxf>
    <dxf>
      <font>
        <b val="0"/>
        <i val="0"/>
        <strike val="0"/>
        <condense val="0"/>
        <extend val="0"/>
        <outline val="0"/>
        <shadow val="0"/>
        <u val="none"/>
        <vertAlign val="baseline"/>
        <sz val="8"/>
        <color theme="1"/>
        <name val="Calibri"/>
        <scheme val="minor"/>
      </font>
      <fill>
        <patternFill patternType="none">
          <fgColor indexed="64"/>
          <bgColor indexed="65"/>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rgb="FF000000"/>
        <name val="Calibri"/>
        <scheme val="none"/>
      </font>
      <fill>
        <patternFill patternType="none">
          <fgColor rgb="FF000000"/>
          <bgColor auto="1"/>
        </patternFill>
      </fill>
    </dxf>
    <dxf>
      <font>
        <b val="0"/>
        <i val="0"/>
        <strike val="0"/>
        <condense val="0"/>
        <extend val="0"/>
        <outline val="0"/>
        <shadow val="0"/>
        <u val="none"/>
        <vertAlign val="baseline"/>
        <sz val="8"/>
        <color auto="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numFmt numFmtId="165" formatCode="&quot;$&quot;#,##0.00"/>
      <fill>
        <patternFill patternType="none">
          <fgColor indexed="64"/>
          <bgColor indexed="65"/>
        </patternFill>
      </fill>
    </dxf>
    <dxf>
      <font>
        <b val="0"/>
        <i val="0"/>
        <strike val="0"/>
        <condense val="0"/>
        <extend val="0"/>
        <outline val="0"/>
        <shadow val="0"/>
        <u val="none"/>
        <vertAlign val="baseline"/>
        <sz val="8"/>
        <color theme="1"/>
        <name val="Calibri"/>
        <scheme val="minor"/>
      </font>
      <numFmt numFmtId="165" formatCode="&quot;$&quot;#,##0.00"/>
      <fill>
        <patternFill patternType="none">
          <fgColor indexed="64"/>
          <bgColor indexed="65"/>
        </patternFill>
      </fill>
    </dxf>
    <dxf>
      <font>
        <b val="0"/>
        <i val="0"/>
        <strike val="0"/>
        <condense val="0"/>
        <extend val="0"/>
        <outline val="0"/>
        <shadow val="0"/>
        <u val="none"/>
        <vertAlign val="baseline"/>
        <sz val="8"/>
        <color theme="1"/>
        <name val="Calibri"/>
        <scheme val="minor"/>
      </font>
      <numFmt numFmtId="165" formatCode="&quot;$&quot;#,##0.00"/>
      <fill>
        <patternFill patternType="none">
          <fgColor indexed="64"/>
          <bgColor indexed="65"/>
        </patternFill>
      </fill>
    </dxf>
    <dxf>
      <font>
        <b val="0"/>
        <i val="0"/>
        <strike val="0"/>
        <condense val="0"/>
        <extend val="0"/>
        <outline val="0"/>
        <shadow val="0"/>
        <u val="none"/>
        <vertAlign val="baseline"/>
        <sz val="8"/>
        <color theme="2"/>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numFmt numFmtId="0" formatCode="General"/>
      <fill>
        <patternFill patternType="none">
          <fgColor indexed="64"/>
          <bgColor auto="1"/>
        </patternFill>
      </fill>
    </dxf>
    <dxf>
      <font>
        <b val="0"/>
        <i val="0"/>
        <strike val="0"/>
        <condense val="0"/>
        <extend val="0"/>
        <outline val="0"/>
        <shadow val="0"/>
        <u val="none"/>
        <vertAlign val="baseline"/>
        <sz val="8"/>
        <color theme="1"/>
        <name val="Calibri"/>
        <scheme val="minor"/>
      </font>
      <numFmt numFmtId="164" formatCode="d/mm/yyyy;@"/>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numFmt numFmtId="164" formatCode="d/mm/yyyy;@"/>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rgb="FF000000"/>
        <name val="Calibri"/>
        <scheme val="none"/>
      </font>
      <fill>
        <patternFill patternType="none">
          <fgColor indexed="64"/>
          <bgColor indexed="65"/>
        </patternFill>
      </fill>
    </dxf>
    <dxf>
      <font>
        <b val="0"/>
        <i val="0"/>
        <strike val="0"/>
        <condense val="0"/>
        <extend val="0"/>
        <outline val="0"/>
        <shadow val="0"/>
        <u val="none"/>
        <vertAlign val="baseline"/>
        <sz val="8"/>
        <color rgb="FF000000"/>
        <name val="Calibri"/>
        <scheme val="none"/>
      </font>
      <fill>
        <patternFill patternType="none">
          <fgColor indexed="64"/>
          <bgColor indexed="65"/>
        </patternFill>
      </fill>
    </dxf>
    <dxf>
      <font>
        <b val="0"/>
        <i val="0"/>
        <strike val="0"/>
        <condense val="0"/>
        <extend val="0"/>
        <outline val="0"/>
        <shadow val="0"/>
        <u val="none"/>
        <vertAlign val="baseline"/>
        <sz val="8"/>
        <color rgb="FF000000"/>
        <name val="Calibri"/>
        <scheme val="none"/>
      </font>
      <fill>
        <patternFill patternType="none">
          <fgColor indexed="64"/>
          <bgColor auto="1"/>
        </patternFill>
      </fill>
    </dxf>
    <dxf>
      <font>
        <b val="0"/>
        <i val="0"/>
        <strike val="0"/>
        <condense val="0"/>
        <extend val="0"/>
        <outline val="0"/>
        <shadow val="0"/>
        <u val="none"/>
        <vertAlign val="baseline"/>
        <sz val="8"/>
        <color rgb="FF000000"/>
        <name val="Calibri"/>
        <scheme val="none"/>
      </font>
      <fill>
        <patternFill patternType="none">
          <fgColor indexed="64"/>
          <bgColor auto="1"/>
        </patternFill>
      </fill>
    </dxf>
    <dxf>
      <font>
        <b val="0"/>
        <i val="0"/>
        <strike val="0"/>
        <condense val="0"/>
        <extend val="0"/>
        <outline val="0"/>
        <shadow val="0"/>
        <u val="none"/>
        <vertAlign val="baseline"/>
        <sz val="8"/>
        <color rgb="FF000000"/>
        <name val="Calibri"/>
        <scheme val="none"/>
      </font>
      <fill>
        <patternFill patternType="none">
          <fgColor indexed="64"/>
          <bgColor auto="1"/>
        </patternFill>
      </fill>
    </dxf>
    <dxf>
      <font>
        <b val="0"/>
        <i val="0"/>
        <strike val="0"/>
        <condense val="0"/>
        <extend val="0"/>
        <outline val="0"/>
        <shadow val="0"/>
        <u val="none"/>
        <vertAlign val="baseline"/>
        <sz val="8"/>
        <color rgb="FF000000"/>
        <name val="Calibri"/>
        <scheme val="none"/>
      </font>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none">
          <fgColor indexed="64"/>
          <bgColor auto="1"/>
        </patternFill>
      </fill>
    </dxf>
    <dxf>
      <font>
        <b val="0"/>
        <i val="0"/>
        <strike val="0"/>
        <condense val="0"/>
        <extend val="0"/>
        <outline val="0"/>
        <shadow val="0"/>
        <u val="none"/>
        <vertAlign val="baseline"/>
        <sz val="8"/>
        <color theme="2"/>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numFmt numFmtId="0" formatCode="General"/>
      <fill>
        <patternFill patternType="none">
          <fgColor indexed="64"/>
          <bgColor auto="1"/>
        </patternFill>
      </fill>
    </dxf>
    <dxf>
      <font>
        <b val="0"/>
        <i val="0"/>
        <strike val="0"/>
        <condense val="0"/>
        <extend val="0"/>
        <outline val="0"/>
        <shadow val="0"/>
        <u val="none"/>
        <vertAlign val="baseline"/>
        <sz val="8"/>
        <color theme="1"/>
        <name val="Calibri"/>
        <scheme val="minor"/>
      </font>
      <numFmt numFmtId="164" formatCode="d/mm/yyyy;@"/>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numFmt numFmtId="164" formatCode="d/mm/yyyy;@"/>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rgb="FF000000"/>
        <name val="Calibri"/>
        <scheme val="none"/>
      </font>
      <fill>
        <patternFill patternType="none">
          <fgColor indexed="64"/>
          <bgColor indexed="65"/>
        </patternFill>
      </fill>
    </dxf>
    <dxf>
      <font>
        <b val="0"/>
        <i val="0"/>
        <strike val="0"/>
        <condense val="0"/>
        <extend val="0"/>
        <outline val="0"/>
        <shadow val="0"/>
        <u val="none"/>
        <vertAlign val="baseline"/>
        <sz val="8"/>
        <color rgb="FF000000"/>
        <name val="Calibri"/>
        <scheme val="none"/>
      </font>
      <fill>
        <patternFill patternType="none">
          <fgColor indexed="64"/>
          <bgColor indexed="65"/>
        </patternFill>
      </fill>
    </dxf>
    <dxf>
      <font>
        <b val="0"/>
        <i val="0"/>
        <strike val="0"/>
        <condense val="0"/>
        <extend val="0"/>
        <outline val="0"/>
        <shadow val="0"/>
        <u val="none"/>
        <vertAlign val="baseline"/>
        <sz val="8"/>
        <color rgb="FF000000"/>
        <name val="Calibri"/>
        <scheme val="none"/>
      </font>
      <fill>
        <patternFill patternType="none">
          <fgColor indexed="64"/>
          <bgColor auto="1"/>
        </patternFill>
      </fill>
    </dxf>
    <dxf>
      <font>
        <b val="0"/>
        <i val="0"/>
        <strike val="0"/>
        <condense val="0"/>
        <extend val="0"/>
        <outline val="0"/>
        <shadow val="0"/>
        <u val="none"/>
        <vertAlign val="baseline"/>
        <sz val="8"/>
        <color rgb="FF000000"/>
        <name val="Calibri"/>
        <scheme val="none"/>
      </font>
      <fill>
        <patternFill patternType="none">
          <fgColor indexed="64"/>
          <bgColor auto="1"/>
        </patternFill>
      </fill>
    </dxf>
    <dxf>
      <font>
        <b val="0"/>
        <i val="0"/>
        <strike val="0"/>
        <condense val="0"/>
        <extend val="0"/>
        <outline val="0"/>
        <shadow val="0"/>
        <u val="none"/>
        <vertAlign val="baseline"/>
        <sz val="8"/>
        <color rgb="FF000000"/>
        <name val="Calibri"/>
        <scheme val="none"/>
      </font>
      <fill>
        <patternFill patternType="none">
          <fgColor indexed="64"/>
          <bgColor auto="1"/>
        </patternFill>
      </fill>
    </dxf>
    <dxf>
      <font>
        <b val="0"/>
        <i val="0"/>
        <strike val="0"/>
        <condense val="0"/>
        <extend val="0"/>
        <outline val="0"/>
        <shadow val="0"/>
        <u val="none"/>
        <vertAlign val="baseline"/>
        <sz val="8"/>
        <color rgb="FF000000"/>
        <name val="Calibri"/>
        <scheme val="none"/>
      </font>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none">
          <fgColor indexed="64"/>
          <bgColor auto="1"/>
        </patternFill>
      </fill>
    </dxf>
    <dxf>
      <font>
        <b val="0"/>
        <i val="0"/>
        <strike val="0"/>
        <condense val="0"/>
        <extend val="0"/>
        <outline val="0"/>
        <shadow val="0"/>
        <u val="none"/>
        <vertAlign val="baseline"/>
        <sz val="8"/>
        <color theme="2"/>
        <name val="Calibri"/>
        <scheme val="minor"/>
      </font>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numFmt numFmtId="164" formatCode="d/mm/yyyy;@"/>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numFmt numFmtId="0" formatCode="General"/>
      <fill>
        <patternFill patternType="none">
          <fgColor indexed="64"/>
          <bgColor auto="1"/>
        </patternFill>
      </fill>
    </dxf>
    <dxf>
      <font>
        <b val="0"/>
        <i val="0"/>
        <strike val="0"/>
        <condense val="0"/>
        <extend val="0"/>
        <outline val="0"/>
        <shadow val="0"/>
        <u val="none"/>
        <vertAlign val="baseline"/>
        <sz val="8"/>
        <color theme="1"/>
        <name val="Calibri"/>
        <scheme val="minor"/>
      </font>
      <numFmt numFmtId="164" formatCode="d/mm/yyyy;@"/>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numFmt numFmtId="164" formatCode="d/mm/yyyy;@"/>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indexed="65"/>
        </patternFill>
      </fill>
    </dxf>
    <dxf>
      <font>
        <b val="0"/>
        <i val="0"/>
        <strike val="0"/>
        <condense val="0"/>
        <extend val="0"/>
        <outline val="0"/>
        <shadow val="0"/>
        <u val="none"/>
        <vertAlign val="baseline"/>
        <sz val="8"/>
        <color theme="1"/>
        <name val="Calibri"/>
        <scheme val="minor"/>
      </font>
      <fill>
        <patternFill patternType="none">
          <fgColor indexed="64"/>
          <bgColor indexed="65"/>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theme="1"/>
        <name val="Calibri"/>
        <scheme val="minor"/>
      </font>
      <fill>
        <patternFill patternType="none">
          <fgColor indexed="64"/>
          <bgColor auto="1"/>
        </patternFill>
      </fill>
    </dxf>
    <dxf>
      <font>
        <b val="0"/>
        <i val="0"/>
        <strike val="0"/>
        <condense val="0"/>
        <extend val="0"/>
        <outline val="0"/>
        <shadow val="0"/>
        <u val="none"/>
        <vertAlign val="baseline"/>
        <sz val="8"/>
        <color auto="1"/>
        <name val="Calibri"/>
        <scheme val="minor"/>
      </font>
      <fill>
        <patternFill patternType="none">
          <fgColor indexed="64"/>
          <bgColor auto="1"/>
        </patternFill>
      </fill>
    </dxf>
    <dxf>
      <fill>
        <patternFill>
          <bgColor theme="4" tint="0.79998168889431442"/>
        </patternFill>
      </fill>
    </dxf>
  </dxfs>
  <tableStyles count="2" defaultTableStyle="TableStyleMedium2" defaultPivotStyle="PivotStyleLight16">
    <tableStyle name="Table Style 1" pivot="0" count="1">
      <tableStyleElement type="firstRowStripe" dxfId="536"/>
    </tableStyle>
    <tableStyle name="Table Style 2" pivot="0" count="0"/>
  </tableStyles>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5</xdr:row>
      <xdr:rowOff>95250</xdr:rowOff>
    </xdr:from>
    <xdr:to>
      <xdr:col>5</xdr:col>
      <xdr:colOff>514350</xdr:colOff>
      <xdr:row>14</xdr:row>
      <xdr:rowOff>38100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67600" y="1162050"/>
          <a:ext cx="2238375" cy="161925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tables/table1.xml><?xml version="1.0" encoding="utf-8"?>
<table xmlns="http://schemas.openxmlformats.org/spreadsheetml/2006/main" id="6" name="Point7" displayName="Point7" ref="A1:BT30" totalsRowShown="0" headerRowDxfId="397" dataDxfId="396">
  <tableColumns count="72">
    <tableColumn id="43" name="DWG File Name" dataDxfId="395"/>
    <tableColumn id="33" name="DWG Layer Name" dataDxfId="394"/>
    <tableColumn id="41" name="DWG Handle" dataDxfId="393"/>
    <tableColumn id="55" name="X" dataDxfId="325"/>
    <tableColumn id="54" name="Y" dataDxfId="324"/>
    <tableColumn id="51" name="Replacement Asset" dataDxfId="392"/>
    <tableColumn id="53" name="Asset ID" dataDxfId="391"/>
    <tableColumn id="1" name="Feature Class" dataDxfId="390">
      <calculatedColumnFormula>IF(Point7[Asset Group]="","",VLOOKUP(Point7[Asset Group],asset_grp_pt,4,FALSE))</calculatedColumnFormula>
    </tableColumn>
    <tableColumn id="2" name="Asset Group" dataDxfId="389"/>
    <tableColumn id="141" name="List" dataDxfId="388">
      <calculatedColumnFormula>IF(Point7[Asset Group]="","",VLOOKUP(Point7[Asset Group],asset_grp_pt,3,FALSE))</calculatedColumnFormula>
    </tableColumn>
    <tableColumn id="3" name="Asset Type" dataDxfId="387"/>
    <tableColumn id="4" name="Asset Name" dataDxfId="386"/>
    <tableColumn id="5" name="Install Date" dataDxfId="385"/>
    <tableColumn id="6" name="Note" dataDxfId="384"/>
    <tableColumn id="7" name="Resource Consent Number" dataDxfId="383"/>
    <tableColumn id="61" name="Asset Unit Cost" dataDxfId="382"/>
    <tableColumn id="8" name="Added By" dataDxfId="381"/>
    <tableColumn id="9" name="Added Date" dataDxfId="380"/>
    <tableColumn id="10" name="Z COORD" dataDxfId="379"/>
    <tableColumn id="11" name="Asset Description" dataDxfId="378"/>
    <tableColumn id="12" name="Artist " dataDxfId="377"/>
    <tableColumn id="13" name="Material Notes" dataDxfId="376"/>
    <tableColumn id="14" name="Dimension Notes" dataDxfId="375"/>
    <tableColumn id="15" name="Burner Number" dataDxfId="374"/>
    <tableColumn id="16" name="Fuel" dataDxfId="373"/>
    <tableColumn id="17" name="Cabinet Material" dataDxfId="372"/>
    <tableColumn id="18" name="Manufacturer" dataDxfId="371"/>
    <tableColumn id="19" name="Uinsex WC" dataDxfId="370"/>
    <tableColumn id="20" name="Female WC" dataDxfId="369"/>
    <tableColumn id="21" name="Male WC" dataDxfId="368"/>
    <tableColumn id="22" name="Urinal" dataDxfId="367"/>
    <tableColumn id="23" name="Disabled Unisex" dataDxfId="366"/>
    <tableColumn id="24" name="Disabled Female" dataDxfId="365"/>
    <tableColumn id="25" name="Disabled Male" dataDxfId="364"/>
    <tableColumn id="26" name="Handrail" dataDxfId="363"/>
    <tableColumn id="27" name="Baby Changing" dataDxfId="362"/>
    <tableColumn id="28" name="Service Room" dataDxfId="361"/>
    <tableColumn id="29" name="Service Tap" dataDxfId="360"/>
    <tableColumn id="30" name="Heating Type" dataDxfId="359"/>
    <tableColumn id="31" name="Power Supply" dataDxfId="358"/>
    <tableColumn id="32" name="Waste Water" dataDxfId="357"/>
    <tableColumn id="34" name="Furniture SubType" dataDxfId="356"/>
    <tableColumn id="35" name="Concrete Pad" dataDxfId="355"/>
    <tableColumn id="36" name="Material" dataDxfId="354"/>
    <tableColumn id="37" name="Plumbing" dataDxfId="353"/>
    <tableColumn id="38" name="Sprinklers" dataDxfId="352"/>
    <tableColumn id="39" name="System" dataDxfId="351"/>
    <tableColumn id="40" name="Status" dataDxfId="350"/>
    <tableColumn id="42" name="Date of manufacture" dataDxfId="349"/>
    <tableColumn id="44" name="Sign Purpose" dataDxfId="348"/>
    <tableColumn id="45" name="Sign Material" dataDxfId="347"/>
    <tableColumn id="46" name="Affixed To" dataDxfId="346"/>
    <tableColumn id="47" name="Size HxB mm" dataDxfId="345"/>
    <tableColumn id="48" name="Height m" dataDxfId="344"/>
    <tableColumn id="49" name="Post Material" dataDxfId="343"/>
    <tableColumn id="50" name="Post Number" dataDxfId="342"/>
    <tableColumn id="52" name="Structure SubType" dataDxfId="341"/>
    <tableColumn id="56" name="Area m2" dataDxfId="340"/>
    <tableColumn id="57" name="Length m" dataDxfId="339"/>
    <tableColumn id="58" name="Width m" dataDxfId="338"/>
    <tableColumn id="59" name="Diameter m" dataDxfId="337"/>
    <tableColumn id="60" name="Number of Pipes" dataDxfId="336"/>
    <tableColumn id="62" name="Combined Name" dataDxfId="335"/>
    <tableColumn id="63" name="Size Class" dataDxfId="334"/>
    <tableColumn id="64" name="Age Class" dataDxfId="333"/>
    <tableColumn id="65" name="Girth (cm)" dataDxfId="332"/>
    <tableColumn id="66" name="Crown Radius (m)" dataDxfId="331"/>
    <tableColumn id="67" name="Rooting Environment" dataDxfId="330"/>
    <tableColumn id="68" name="Tree Surround" dataDxfId="329"/>
    <tableColumn id="69" name="Tree Grill" dataDxfId="328"/>
    <tableColumn id="70" name="Tree Location" dataDxfId="327"/>
    <tableColumn id="71" name="TEMP" dataDxfId="326">
      <calculatedColumnFormula>IF(Point7[Asset Group]="","",VLOOKUP(Point7[Asset Type],subdom_master,4,FALSE))</calculatedColumnFormula>
    </tableColumn>
  </tableColumns>
  <tableStyleInfo name="Table Style 2" showFirstColumn="0" showLastColumn="0" showRowStripes="1" showColumnStripes="0"/>
</table>
</file>

<file path=xl/tables/table2.xml><?xml version="1.0" encoding="utf-8"?>
<table xmlns="http://schemas.openxmlformats.org/spreadsheetml/2006/main" id="2" name="Point" displayName="Point" ref="A1:BT1000" totalsRowShown="0" headerRowDxfId="535" dataDxfId="534">
  <tableColumns count="72">
    <tableColumn id="43" name="DWG File Name" dataDxfId="533"/>
    <tableColumn id="33" name="DWG Layer Name" dataDxfId="532"/>
    <tableColumn id="41" name="DWG Handle" dataDxfId="531"/>
    <tableColumn id="55" name="X" dataDxfId="323"/>
    <tableColumn id="54" name="Y" dataDxfId="322"/>
    <tableColumn id="51" name="Replacement Asset" dataDxfId="530"/>
    <tableColumn id="53" name="Asset ID" dataDxfId="529"/>
    <tableColumn id="1" name="Feature Class" dataDxfId="528">
      <calculatedColumnFormula>IF(Point[Asset Group]="","",VLOOKUP(Point[Asset Group],asset_grp_pt,4,FALSE))</calculatedColumnFormula>
    </tableColumn>
    <tableColumn id="2" name="Asset Group" dataDxfId="527"/>
    <tableColumn id="141" name="List" dataDxfId="526">
      <calculatedColumnFormula>IF(Point[Asset Group]="","",VLOOKUP(Point[Asset Group],asset_grp_pt,3,FALSE))</calculatedColumnFormula>
    </tableColumn>
    <tableColumn id="3" name="Asset Type" dataDxfId="525"/>
    <tableColumn id="4" name="Asset Name" dataDxfId="524"/>
    <tableColumn id="5" name="Install Date" dataDxfId="523"/>
    <tableColumn id="6" name="Note" dataDxfId="522"/>
    <tableColumn id="7" name="Resource Consent Number" dataDxfId="521"/>
    <tableColumn id="61" name="Asset Unit Cost" dataDxfId="399"/>
    <tableColumn id="8" name="Added By" dataDxfId="520"/>
    <tableColumn id="9" name="Added Date" dataDxfId="519"/>
    <tableColumn id="10" name="Z COORD" dataDxfId="518"/>
    <tableColumn id="11" name="Asset Description" dataDxfId="517"/>
    <tableColumn id="12" name="Artist " dataDxfId="516"/>
    <tableColumn id="13" name="Material Notes" dataDxfId="515"/>
    <tableColumn id="14" name="Dimension Notes" dataDxfId="514"/>
    <tableColumn id="15" name="Burner Number" dataDxfId="513"/>
    <tableColumn id="16" name="Fuel" dataDxfId="512"/>
    <tableColumn id="17" name="Cabinet Material" dataDxfId="511"/>
    <tableColumn id="18" name="Manufacturer" dataDxfId="510"/>
    <tableColumn id="19" name="Uinsex WC" dataDxfId="509"/>
    <tableColumn id="20" name="Female WC" dataDxfId="508"/>
    <tableColumn id="21" name="Male WC" dataDxfId="507"/>
    <tableColumn id="22" name="Urinal" dataDxfId="506"/>
    <tableColumn id="23" name="Disabled Unisex" dataDxfId="505"/>
    <tableColumn id="24" name="Disabled Female" dataDxfId="504"/>
    <tableColumn id="25" name="Disabled Male" dataDxfId="503"/>
    <tableColumn id="26" name="Handrail" dataDxfId="502"/>
    <tableColumn id="27" name="Baby Changing" dataDxfId="501"/>
    <tableColumn id="28" name="Service Room" dataDxfId="500"/>
    <tableColumn id="29" name="Service Tap" dataDxfId="499"/>
    <tableColumn id="30" name="Heating Type" dataDxfId="498"/>
    <tableColumn id="31" name="Power Supply" dataDxfId="497"/>
    <tableColumn id="32" name="Waste Water" dataDxfId="496"/>
    <tableColumn id="34" name="Furniture SubType" dataDxfId="495"/>
    <tableColumn id="35" name="Concrete Pad" dataDxfId="494"/>
    <tableColumn id="36" name="Material" dataDxfId="493"/>
    <tableColumn id="37" name="Plumbing" dataDxfId="492"/>
    <tableColumn id="38" name="Sprinklers" dataDxfId="491"/>
    <tableColumn id="39" name="System" dataDxfId="490"/>
    <tableColumn id="40" name="Status" dataDxfId="489"/>
    <tableColumn id="42" name="Date of manufacture" dataDxfId="488"/>
    <tableColumn id="44" name="Sign Purpose" dataDxfId="487"/>
    <tableColumn id="45" name="Sign Material" dataDxfId="486"/>
    <tableColumn id="46" name="Affixed To" dataDxfId="485"/>
    <tableColumn id="47" name="Size HxB mm" dataDxfId="484"/>
    <tableColumn id="48" name="Height m" dataDxfId="483"/>
    <tableColumn id="49" name="Post Material" dataDxfId="482"/>
    <tableColumn id="50" name="Post Number" dataDxfId="481"/>
    <tableColumn id="52" name="Structure SubType" dataDxfId="480"/>
    <tableColumn id="56" name="Area m2" dataDxfId="479"/>
    <tableColumn id="57" name="Length m" dataDxfId="478"/>
    <tableColumn id="58" name="Width m" dataDxfId="477"/>
    <tableColumn id="59" name="Diameter m" dataDxfId="476"/>
    <tableColumn id="60" name="Number of Pipes" dataDxfId="475"/>
    <tableColumn id="62" name="Combined Name" dataDxfId="474"/>
    <tableColumn id="63" name="Size Class" dataDxfId="473"/>
    <tableColumn id="64" name="Age Class" dataDxfId="472"/>
    <tableColumn id="65" name="Girth (cm)" dataDxfId="471"/>
    <tableColumn id="66" name="Crown Radius (m)" dataDxfId="470"/>
    <tableColumn id="67" name="Rooting Environment" dataDxfId="469"/>
    <tableColumn id="68" name="Tree Surround" dataDxfId="468"/>
    <tableColumn id="69" name="Tree Grill" dataDxfId="467"/>
    <tableColumn id="70" name="Tree Location" dataDxfId="466"/>
    <tableColumn id="71" name="TEMP" dataDxfId="465">
      <calculatedColumnFormula>IF(Point[Asset Group]="","",VLOOKUP(Point[Asset Type],subdom_master,4,FALSE))</calculatedColumnFormula>
    </tableColumn>
  </tableColumns>
  <tableStyleInfo name="Table Style 2" showFirstColumn="0" showLastColumn="0" showRowStripes="1" showColumnStripes="0"/>
</table>
</file>

<file path=xl/tables/table3.xml><?xml version="1.0" encoding="utf-8"?>
<table xmlns="http://schemas.openxmlformats.org/spreadsheetml/2006/main" id="1" name="Line" displayName="Line" ref="A1:AK1000" totalsRowShown="0" headerRowDxfId="464" dataDxfId="463">
  <tableColumns count="37">
    <tableColumn id="21" name="DWG File Name" dataDxfId="462"/>
    <tableColumn id="13" name="DWG Layer Name" dataDxfId="461"/>
    <tableColumn id="20" name="DWG Handle" dataDxfId="460"/>
    <tableColumn id="33" name="Approx Centroid X" dataDxfId="321"/>
    <tableColumn id="31" name="Approx Centroid Y" dataDxfId="320"/>
    <tableColumn id="30" name="Replacement Asset" dataDxfId="459"/>
    <tableColumn id="29" name="Asset ID" dataDxfId="458"/>
    <tableColumn id="1" name="Feature Class" dataDxfId="457">
      <calculatedColumnFormula>IF(Line[Asset Group]="","",VLOOKUP(Line[Asset Group],asset_grp_line,4,FALSE))</calculatedColumnFormula>
    </tableColumn>
    <tableColumn id="2" name="Asset Group" dataDxfId="456"/>
    <tableColumn id="141" name="List" dataDxfId="455">
      <calculatedColumnFormula>IF(Line[Asset Group]="","",VLOOKUP(Line[Asset Group],asset_grp_line,3,FALSE))</calculatedColumnFormula>
    </tableColumn>
    <tableColumn id="3" name="Asset Type" dataDxfId="454"/>
    <tableColumn id="4" name="Asset Name" dataDxfId="453"/>
    <tableColumn id="5" name="Install Date" dataDxfId="452"/>
    <tableColumn id="6" name="Note" dataDxfId="451"/>
    <tableColumn id="7" name="Resource Consent Number" dataDxfId="450"/>
    <tableColumn id="34" name="Asset Unit Cost" dataDxfId="400"/>
    <tableColumn id="8" name="Added By" dataDxfId="449"/>
    <tableColumn id="9" name="Added Date" dataDxfId="448"/>
    <tableColumn id="10" name="Z COORD" dataDxfId="447"/>
    <tableColumn id="11" name="Asset Description" dataDxfId="446"/>
    <tableColumn id="12" name="Wall SubType" dataDxfId="445"/>
    <tableColumn id="14" name="Material" dataDxfId="444"/>
    <tableColumn id="15" name="Height m" dataDxfId="443"/>
    <tableColumn id="16" name="Length m" dataDxfId="442"/>
    <tableColumn id="17" name="Width m" dataDxfId="441"/>
    <tableColumn id="18" name="Purpose" dataDxfId="440"/>
    <tableColumn id="19" name="Post Material" dataDxfId="439"/>
    <tableColumn id="22" name="Pipe Diameter mm" dataDxfId="438"/>
    <tableColumn id="23" name="Pipe Material" dataDxfId="437"/>
    <tableColumn id="24" name="System" dataDxfId="436"/>
    <tableColumn id="25" name="Status" dataDxfId="435"/>
    <tableColumn id="26" name="Surface" dataDxfId="434"/>
    <tableColumn id="27" name="Surface Layer Depth mm" dataDxfId="433"/>
    <tableColumn id="28" name="Av Width m" dataDxfId="432"/>
    <tableColumn id="32" name="Cycle" dataDxfId="431"/>
    <tableColumn id="40" name="Species" dataDxfId="430"/>
    <tableColumn id="41" name="TEMP" dataDxfId="429">
      <calculatedColumnFormula>IF(Line[Asset Group]="","",VLOOKUP(Line[Asset Type],subdom_master,4,FALSE))</calculatedColumnFormula>
    </tableColumn>
  </tableColumns>
  <tableStyleInfo name="Table Style 2" showFirstColumn="0" showLastColumn="0" showRowStripes="1" showColumnStripes="0"/>
</table>
</file>

<file path=xl/tables/table4.xml><?xml version="1.0" encoding="utf-8"?>
<table xmlns="http://schemas.openxmlformats.org/spreadsheetml/2006/main" id="3" name="Polygon" displayName="Polygon" ref="A1:AC1000" totalsRowShown="0" headerRowDxfId="428" dataDxfId="427">
  <tableColumns count="29">
    <tableColumn id="15" name="DWG File Name" dataDxfId="426"/>
    <tableColumn id="13" name="DWG Layer Name" dataDxfId="425"/>
    <tableColumn id="14" name="DWG Handle" dataDxfId="424"/>
    <tableColumn id="25" name="Approx Centroid X" dataDxfId="319"/>
    <tableColumn id="24" name="Approx Centroid Y" dataDxfId="318"/>
    <tableColumn id="23" name="Replacement Asset" dataDxfId="423"/>
    <tableColumn id="16" name="Asset ID" dataDxfId="422"/>
    <tableColumn id="1" name="Feature Class" dataDxfId="421">
      <calculatedColumnFormula>IF(Polygon[Asset Group]="","",VLOOKUP(Polygon[Asset Group],asset_grp_poly,4,FALSE))</calculatedColumnFormula>
    </tableColumn>
    <tableColumn id="2" name="Asset Group" dataDxfId="420"/>
    <tableColumn id="141" name="List" dataDxfId="419">
      <calculatedColumnFormula>IF(Polygon[Asset Group]="","",VLOOKUP(Polygon[Asset Group],asset_grp_poly,3,FALSE))</calculatedColumnFormula>
    </tableColumn>
    <tableColumn id="3" name="Asset Type" dataDxfId="418"/>
    <tableColumn id="4" name="Asset Name" dataDxfId="417"/>
    <tableColumn id="5" name="Install Date" dataDxfId="416"/>
    <tableColumn id="6" name="Note" dataDxfId="415"/>
    <tableColumn id="7" name="Resource Consent Number" dataDxfId="414"/>
    <tableColumn id="26" name="Asset Unit Cost" dataDxfId="398"/>
    <tableColumn id="8" name="Added By" dataDxfId="413"/>
    <tableColumn id="9" name="Added Date" dataDxfId="412"/>
    <tableColumn id="10" name="Z COORD" dataDxfId="411"/>
    <tableColumn id="11" name="Asset Description" dataDxfId="410"/>
    <tableColumn id="12" name="Area m2" dataDxfId="409"/>
    <tableColumn id="17" name="Surface Material" dataDxfId="408"/>
    <tableColumn id="18" name="Material" dataDxfId="407"/>
    <tableColumn id="19" name="Surface" dataDxfId="406"/>
    <tableColumn id="73" name="Surface Layer Depth mm" dataDxfId="405"/>
    <tableColumn id="20" name="Length m" dataDxfId="404"/>
    <tableColumn id="21" name="Av Width m" dataDxfId="403"/>
    <tableColumn id="22" name="Parking Capacity" dataDxfId="402"/>
    <tableColumn id="70" name="TEMP" dataDxfId="401">
      <calculatedColumnFormula>IF(Polygon[Asset Group]="","",VLOOKUP(Polygon[Asset Type],subdom_master,4,FALSE))</calculatedColumnFormula>
    </tableColumn>
  </tableColumns>
  <tableStyleInfo name="Table Style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41"/>
  <sheetViews>
    <sheetView workbookViewId="0">
      <selection activeCell="G3" sqref="G3"/>
    </sheetView>
  </sheetViews>
  <sheetFormatPr defaultRowHeight="12" x14ac:dyDescent="0.2"/>
  <cols>
    <col min="1" max="1" width="9.140625" style="35"/>
    <col min="2" max="2" width="86.28515625" style="35" customWidth="1"/>
    <col min="3" max="3" width="15" style="35" bestFit="1" customWidth="1"/>
    <col min="4" max="4" width="13.28515625" style="35" bestFit="1" customWidth="1"/>
    <col min="5" max="5" width="14.140625" style="35" customWidth="1"/>
    <col min="6" max="6" width="9.140625" style="35"/>
    <col min="7" max="7" width="17.5703125" style="35" customWidth="1"/>
    <col min="8" max="16384" width="9.140625" style="35"/>
  </cols>
  <sheetData>
    <row r="1" spans="2:9" x14ac:dyDescent="0.2">
      <c r="F1" s="51" t="s">
        <v>1252</v>
      </c>
      <c r="G1" s="51"/>
    </row>
    <row r="2" spans="2:9" ht="24" x14ac:dyDescent="0.2">
      <c r="B2" s="46" t="s">
        <v>1224</v>
      </c>
    </row>
    <row r="3" spans="2:9" x14ac:dyDescent="0.2">
      <c r="B3" s="46" t="s">
        <v>1214</v>
      </c>
      <c r="C3" s="37" t="s">
        <v>1180</v>
      </c>
      <c r="D3" s="38" t="s">
        <v>1179</v>
      </c>
      <c r="E3" s="39" t="s">
        <v>1178</v>
      </c>
    </row>
    <row r="4" spans="2:9" ht="24" x14ac:dyDescent="0.2">
      <c r="B4" s="46" t="s">
        <v>1225</v>
      </c>
      <c r="C4" s="48"/>
      <c r="D4" s="48"/>
      <c r="E4" s="48"/>
    </row>
    <row r="5" spans="2:9" x14ac:dyDescent="0.2">
      <c r="B5" s="46" t="s">
        <v>1215</v>
      </c>
      <c r="D5" s="50" t="s">
        <v>1211</v>
      </c>
      <c r="E5" s="50"/>
      <c r="F5" s="50"/>
    </row>
    <row r="6" spans="2:9" ht="36" x14ac:dyDescent="0.2">
      <c r="B6" s="46" t="s">
        <v>1223</v>
      </c>
    </row>
    <row r="8" spans="2:9" x14ac:dyDescent="0.2">
      <c r="B8" s="36" t="s">
        <v>1207</v>
      </c>
    </row>
    <row r="9" spans="2:9" x14ac:dyDescent="0.2">
      <c r="B9" s="40" t="s">
        <v>1181</v>
      </c>
      <c r="D9" s="47"/>
      <c r="E9" s="48"/>
      <c r="F9" s="48"/>
      <c r="G9" s="48"/>
      <c r="H9" s="48"/>
      <c r="I9" s="48"/>
    </row>
    <row r="10" spans="2:9" x14ac:dyDescent="0.2">
      <c r="B10" s="41" t="s">
        <v>1182</v>
      </c>
      <c r="D10" s="48"/>
      <c r="E10" s="48"/>
      <c r="F10" s="48"/>
      <c r="G10" s="48"/>
      <c r="H10" s="48"/>
      <c r="I10" s="48"/>
    </row>
    <row r="11" spans="2:9" x14ac:dyDescent="0.2">
      <c r="B11" s="41" t="s">
        <v>1183</v>
      </c>
      <c r="D11" s="48"/>
      <c r="E11" s="48"/>
      <c r="F11" s="48"/>
      <c r="G11" s="48"/>
      <c r="H11" s="48"/>
      <c r="I11" s="48"/>
    </row>
    <row r="12" spans="2:9" x14ac:dyDescent="0.2">
      <c r="B12" s="41" t="s">
        <v>1184</v>
      </c>
      <c r="D12" s="48"/>
      <c r="E12" s="48"/>
      <c r="F12" s="48"/>
      <c r="G12" s="48"/>
      <c r="H12" s="48"/>
      <c r="I12" s="48"/>
    </row>
    <row r="13" spans="2:9" x14ac:dyDescent="0.2">
      <c r="B13" s="41" t="s">
        <v>1185</v>
      </c>
      <c r="D13" s="48"/>
      <c r="E13" s="48"/>
      <c r="F13" s="48"/>
      <c r="G13" s="48"/>
      <c r="H13" s="48"/>
      <c r="I13" s="48"/>
    </row>
    <row r="14" spans="2:9" x14ac:dyDescent="0.2">
      <c r="B14" s="41" t="s">
        <v>1226</v>
      </c>
      <c r="D14" s="48"/>
      <c r="E14" s="48"/>
      <c r="F14" s="48"/>
      <c r="G14" s="48"/>
      <c r="H14" s="48"/>
      <c r="I14" s="48"/>
    </row>
    <row r="15" spans="2:9" x14ac:dyDescent="0.2">
      <c r="B15" s="41" t="s">
        <v>1227</v>
      </c>
      <c r="D15" s="48"/>
      <c r="E15" s="48"/>
      <c r="F15" s="48"/>
      <c r="G15" s="48"/>
      <c r="H15" s="48"/>
      <c r="I15" s="48"/>
    </row>
    <row r="16" spans="2:9" ht="36" x14ac:dyDescent="0.2">
      <c r="B16" s="42" t="s">
        <v>1186</v>
      </c>
    </row>
    <row r="17" spans="2:2" x14ac:dyDescent="0.2">
      <c r="B17" s="43" t="s">
        <v>1187</v>
      </c>
    </row>
    <row r="18" spans="2:2" x14ac:dyDescent="0.2">
      <c r="B18" s="43" t="s">
        <v>1188</v>
      </c>
    </row>
    <row r="19" spans="2:2" ht="24" x14ac:dyDescent="0.2">
      <c r="B19" s="42" t="s">
        <v>1189</v>
      </c>
    </row>
    <row r="20" spans="2:2" x14ac:dyDescent="0.2">
      <c r="B20" s="43" t="s">
        <v>1190</v>
      </c>
    </row>
    <row r="21" spans="2:2" x14ac:dyDescent="0.2">
      <c r="B21" s="43" t="s">
        <v>1191</v>
      </c>
    </row>
    <row r="23" spans="2:2" x14ac:dyDescent="0.2">
      <c r="B23" s="44" t="s">
        <v>1230</v>
      </c>
    </row>
    <row r="24" spans="2:2" x14ac:dyDescent="0.2">
      <c r="B24" s="45" t="s">
        <v>1192</v>
      </c>
    </row>
    <row r="25" spans="2:2" x14ac:dyDescent="0.2">
      <c r="B25" s="45" t="s">
        <v>1193</v>
      </c>
    </row>
    <row r="26" spans="2:2" x14ac:dyDescent="0.2">
      <c r="B26" s="45" t="s">
        <v>1194</v>
      </c>
    </row>
    <row r="27" spans="2:2" x14ac:dyDescent="0.2">
      <c r="B27" s="45" t="s">
        <v>1195</v>
      </c>
    </row>
    <row r="28" spans="2:2" x14ac:dyDescent="0.2">
      <c r="B28" s="45" t="s">
        <v>1196</v>
      </c>
    </row>
    <row r="29" spans="2:2" x14ac:dyDescent="0.2">
      <c r="B29" s="45" t="s">
        <v>1197</v>
      </c>
    </row>
    <row r="31" spans="2:2" x14ac:dyDescent="0.2">
      <c r="B31" s="44" t="s">
        <v>1198</v>
      </c>
    </row>
    <row r="32" spans="2:2" x14ac:dyDescent="0.2">
      <c r="B32" s="45" t="s">
        <v>1199</v>
      </c>
    </row>
    <row r="33" spans="2:2" x14ac:dyDescent="0.2">
      <c r="B33" s="45" t="s">
        <v>1200</v>
      </c>
    </row>
    <row r="34" spans="2:2" x14ac:dyDescent="0.2">
      <c r="B34" s="45" t="s">
        <v>1201</v>
      </c>
    </row>
    <row r="35" spans="2:2" x14ac:dyDescent="0.2">
      <c r="B35" s="45" t="s">
        <v>1202</v>
      </c>
    </row>
    <row r="36" spans="2:2" x14ac:dyDescent="0.2">
      <c r="B36" s="45" t="s">
        <v>1203</v>
      </c>
    </row>
    <row r="37" spans="2:2" x14ac:dyDescent="0.2">
      <c r="B37" s="45" t="s">
        <v>1204</v>
      </c>
    </row>
    <row r="38" spans="2:2" x14ac:dyDescent="0.2">
      <c r="B38" s="45" t="s">
        <v>1205</v>
      </c>
    </row>
    <row r="39" spans="2:2" x14ac:dyDescent="0.2">
      <c r="B39" s="45" t="s">
        <v>1206</v>
      </c>
    </row>
    <row r="40" spans="2:2" ht="36" x14ac:dyDescent="0.2">
      <c r="B40" s="49" t="s">
        <v>1228</v>
      </c>
    </row>
    <row r="41" spans="2:2" x14ac:dyDescent="0.2">
      <c r="B41" s="45" t="s">
        <v>1229</v>
      </c>
    </row>
  </sheetData>
  <mergeCells count="1">
    <mergeCell ref="F1:G1"/>
  </mergeCells>
  <pageMargins left="0.7" right="0.7" top="0.75" bottom="0.75" header="0.3" footer="0.3"/>
  <pageSetup paperSize="40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B217"/>
  <sheetViews>
    <sheetView topLeftCell="A154" workbookViewId="0">
      <selection activeCell="F161" sqref="F161"/>
    </sheetView>
  </sheetViews>
  <sheetFormatPr defaultRowHeight="11.25" x14ac:dyDescent="0.2"/>
  <cols>
    <col min="1" max="1" width="17.7109375" style="1" customWidth="1"/>
    <col min="2" max="2" width="2.7109375" style="4" bestFit="1" customWidth="1"/>
    <col min="3" max="16384" width="9.140625" style="1"/>
  </cols>
  <sheetData>
    <row r="1" spans="1:2" x14ac:dyDescent="0.2">
      <c r="A1" s="6" t="s">
        <v>195</v>
      </c>
      <c r="B1" s="5" t="s">
        <v>78</v>
      </c>
    </row>
    <row r="2" spans="1:2" x14ac:dyDescent="0.2">
      <c r="A2" s="6" t="s">
        <v>196</v>
      </c>
      <c r="B2" s="5" t="s">
        <v>79</v>
      </c>
    </row>
    <row r="3" spans="1:2" x14ac:dyDescent="0.2">
      <c r="A3" s="6" t="s">
        <v>197</v>
      </c>
      <c r="B3" s="5" t="s">
        <v>80</v>
      </c>
    </row>
    <row r="4" spans="1:2" x14ac:dyDescent="0.2">
      <c r="A4" s="6" t="s">
        <v>198</v>
      </c>
      <c r="B4" s="5" t="s">
        <v>81</v>
      </c>
    </row>
    <row r="5" spans="1:2" x14ac:dyDescent="0.2">
      <c r="A5" s="6" t="s">
        <v>199</v>
      </c>
      <c r="B5" s="5" t="s">
        <v>82</v>
      </c>
    </row>
    <row r="6" spans="1:2" x14ac:dyDescent="0.2">
      <c r="A6" s="6" t="s">
        <v>200</v>
      </c>
      <c r="B6" s="5" t="s">
        <v>83</v>
      </c>
    </row>
    <row r="7" spans="1:2" x14ac:dyDescent="0.2">
      <c r="A7" s="6" t="s">
        <v>874</v>
      </c>
      <c r="B7" s="5" t="s">
        <v>95</v>
      </c>
    </row>
    <row r="8" spans="1:2" x14ac:dyDescent="0.2">
      <c r="A8" s="6" t="s">
        <v>873</v>
      </c>
      <c r="B8" s="4" t="s">
        <v>97</v>
      </c>
    </row>
    <row r="9" spans="1:2" x14ac:dyDescent="0.2">
      <c r="A9" s="6" t="s">
        <v>872</v>
      </c>
      <c r="B9" s="5" t="s">
        <v>99</v>
      </c>
    </row>
    <row r="10" spans="1:2" x14ac:dyDescent="0.2">
      <c r="A10" s="1" t="s">
        <v>108</v>
      </c>
      <c r="B10" s="4" t="s">
        <v>79</v>
      </c>
    </row>
    <row r="11" spans="1:2" x14ac:dyDescent="0.2">
      <c r="A11" s="1" t="s">
        <v>253</v>
      </c>
      <c r="B11" s="5" t="s">
        <v>359</v>
      </c>
    </row>
    <row r="12" spans="1:2" x14ac:dyDescent="0.2">
      <c r="A12" s="1" t="s">
        <v>254</v>
      </c>
      <c r="B12" s="5" t="s">
        <v>360</v>
      </c>
    </row>
    <row r="13" spans="1:2" x14ac:dyDescent="0.2">
      <c r="A13" s="1" t="s">
        <v>255</v>
      </c>
      <c r="B13" s="5" t="s">
        <v>361</v>
      </c>
    </row>
    <row r="14" spans="1:2" x14ac:dyDescent="0.2">
      <c r="A14" s="1" t="s">
        <v>256</v>
      </c>
      <c r="B14" s="5" t="s">
        <v>362</v>
      </c>
    </row>
    <row r="15" spans="1:2" x14ac:dyDescent="0.2">
      <c r="A15" s="1" t="s">
        <v>257</v>
      </c>
      <c r="B15" s="5" t="s">
        <v>363</v>
      </c>
    </row>
    <row r="16" spans="1:2" x14ac:dyDescent="0.2">
      <c r="A16" s="1" t="s">
        <v>834</v>
      </c>
      <c r="B16" s="5" t="s">
        <v>364</v>
      </c>
    </row>
    <row r="17" spans="1:2" x14ac:dyDescent="0.2">
      <c r="A17" s="6" t="s">
        <v>871</v>
      </c>
      <c r="B17" s="5" t="s">
        <v>95</v>
      </c>
    </row>
    <row r="18" spans="1:2" x14ac:dyDescent="0.2">
      <c r="A18" s="6" t="s">
        <v>869</v>
      </c>
      <c r="B18" s="4" t="s">
        <v>97</v>
      </c>
    </row>
    <row r="19" spans="1:2" x14ac:dyDescent="0.2">
      <c r="A19" s="6" t="s">
        <v>870</v>
      </c>
      <c r="B19" s="5" t="s">
        <v>99</v>
      </c>
    </row>
    <row r="20" spans="1:2" x14ac:dyDescent="0.2">
      <c r="A20" s="6" t="s">
        <v>201</v>
      </c>
      <c r="B20" s="5" t="s">
        <v>359</v>
      </c>
    </row>
    <row r="21" spans="1:2" x14ac:dyDescent="0.2">
      <c r="A21" s="6" t="s">
        <v>377</v>
      </c>
      <c r="B21" s="5" t="s">
        <v>360</v>
      </c>
    </row>
    <row r="22" spans="1:2" x14ac:dyDescent="0.2">
      <c r="A22" s="6" t="s">
        <v>202</v>
      </c>
      <c r="B22" s="5" t="s">
        <v>361</v>
      </c>
    </row>
    <row r="23" spans="1:2" x14ac:dyDescent="0.2">
      <c r="A23" s="6" t="s">
        <v>203</v>
      </c>
      <c r="B23" s="5" t="s">
        <v>362</v>
      </c>
    </row>
    <row r="24" spans="1:2" x14ac:dyDescent="0.2">
      <c r="A24" s="6" t="s">
        <v>368</v>
      </c>
      <c r="B24" s="5" t="s">
        <v>363</v>
      </c>
    </row>
    <row r="25" spans="1:2" x14ac:dyDescent="0.2">
      <c r="A25" s="1" t="s">
        <v>432</v>
      </c>
      <c r="B25" s="5" t="s">
        <v>364</v>
      </c>
    </row>
    <row r="26" spans="1:2" x14ac:dyDescent="0.2">
      <c r="A26" s="1" t="s">
        <v>433</v>
      </c>
      <c r="B26" s="5" t="s">
        <v>365</v>
      </c>
    </row>
    <row r="27" spans="1:2" x14ac:dyDescent="0.2">
      <c r="A27" s="1" t="s">
        <v>269</v>
      </c>
      <c r="B27" s="5" t="s">
        <v>434</v>
      </c>
    </row>
    <row r="28" spans="1:2" x14ac:dyDescent="0.2">
      <c r="A28" s="6" t="s">
        <v>876</v>
      </c>
      <c r="B28" s="5" t="s">
        <v>95</v>
      </c>
    </row>
    <row r="29" spans="1:2" x14ac:dyDescent="0.2">
      <c r="A29" s="6" t="s">
        <v>875</v>
      </c>
      <c r="B29" s="4" t="s">
        <v>97</v>
      </c>
    </row>
    <row r="30" spans="1:2" x14ac:dyDescent="0.2">
      <c r="A30" s="6" t="s">
        <v>877</v>
      </c>
      <c r="B30" s="5" t="s">
        <v>99</v>
      </c>
    </row>
    <row r="31" spans="1:2" x14ac:dyDescent="0.2">
      <c r="A31" s="1" t="s">
        <v>405</v>
      </c>
      <c r="B31" s="4" t="s">
        <v>90</v>
      </c>
    </row>
    <row r="32" spans="1:2" x14ac:dyDescent="0.2">
      <c r="A32" s="1" t="s">
        <v>470</v>
      </c>
      <c r="B32" s="5" t="s">
        <v>78</v>
      </c>
    </row>
    <row r="33" spans="1:2" x14ac:dyDescent="0.2">
      <c r="A33" s="1" t="s">
        <v>474</v>
      </c>
      <c r="B33" s="5" t="s">
        <v>79</v>
      </c>
    </row>
    <row r="34" spans="1:2" x14ac:dyDescent="0.2">
      <c r="A34" s="1" t="s">
        <v>465</v>
      </c>
      <c r="B34" s="5" t="s">
        <v>80</v>
      </c>
    </row>
    <row r="35" spans="1:2" x14ac:dyDescent="0.2">
      <c r="A35" s="1" t="s">
        <v>466</v>
      </c>
      <c r="B35" s="5" t="s">
        <v>81</v>
      </c>
    </row>
    <row r="36" spans="1:2" x14ac:dyDescent="0.2">
      <c r="A36" s="1" t="s">
        <v>467</v>
      </c>
      <c r="B36" s="5" t="s">
        <v>82</v>
      </c>
    </row>
    <row r="37" spans="1:2" x14ac:dyDescent="0.2">
      <c r="A37" s="1" t="s">
        <v>468</v>
      </c>
      <c r="B37" s="5" t="s">
        <v>83</v>
      </c>
    </row>
    <row r="38" spans="1:2" x14ac:dyDescent="0.2">
      <c r="A38" s="1" t="s">
        <v>481</v>
      </c>
      <c r="B38" s="5" t="s">
        <v>84</v>
      </c>
    </row>
    <row r="39" spans="1:2" x14ac:dyDescent="0.2">
      <c r="A39" s="1" t="s">
        <v>462</v>
      </c>
      <c r="B39" s="5" t="s">
        <v>85</v>
      </c>
    </row>
    <row r="40" spans="1:2" x14ac:dyDescent="0.2">
      <c r="A40" s="1" t="s">
        <v>472</v>
      </c>
      <c r="B40" s="5" t="s">
        <v>86</v>
      </c>
    </row>
    <row r="41" spans="1:2" x14ac:dyDescent="0.2">
      <c r="A41" s="1" t="s">
        <v>458</v>
      </c>
      <c r="B41" s="5" t="s">
        <v>87</v>
      </c>
    </row>
    <row r="42" spans="1:2" x14ac:dyDescent="0.2">
      <c r="A42" s="1" t="s">
        <v>459</v>
      </c>
      <c r="B42" s="5" t="s">
        <v>88</v>
      </c>
    </row>
    <row r="43" spans="1:2" x14ac:dyDescent="0.2">
      <c r="A43" s="1" t="s">
        <v>464</v>
      </c>
      <c r="B43" s="5" t="s">
        <v>89</v>
      </c>
    </row>
    <row r="44" spans="1:2" x14ac:dyDescent="0.2">
      <c r="A44" s="1" t="s">
        <v>478</v>
      </c>
      <c r="B44" s="5" t="s">
        <v>90</v>
      </c>
    </row>
    <row r="45" spans="1:2" x14ac:dyDescent="0.2">
      <c r="A45" s="1" t="s">
        <v>471</v>
      </c>
      <c r="B45" s="5" t="s">
        <v>91</v>
      </c>
    </row>
    <row r="46" spans="1:2" x14ac:dyDescent="0.2">
      <c r="A46" s="1" t="s">
        <v>476</v>
      </c>
      <c r="B46" s="5" t="s">
        <v>92</v>
      </c>
    </row>
    <row r="47" spans="1:2" x14ac:dyDescent="0.2">
      <c r="A47" s="1" t="s">
        <v>463</v>
      </c>
      <c r="B47" s="5" t="s">
        <v>93</v>
      </c>
    </row>
    <row r="48" spans="1:2" x14ac:dyDescent="0.2">
      <c r="A48" s="1" t="s">
        <v>172</v>
      </c>
      <c r="B48" s="5" t="s">
        <v>94</v>
      </c>
    </row>
    <row r="49" spans="1:2" x14ac:dyDescent="0.2">
      <c r="A49" s="1" t="s">
        <v>490</v>
      </c>
      <c r="B49" s="5" t="s">
        <v>110</v>
      </c>
    </row>
    <row r="50" spans="1:2" x14ac:dyDescent="0.2">
      <c r="A50" s="1" t="s">
        <v>489</v>
      </c>
      <c r="B50" s="5" t="s">
        <v>111</v>
      </c>
    </row>
    <row r="51" spans="1:2" x14ac:dyDescent="0.2">
      <c r="A51" s="1" t="s">
        <v>488</v>
      </c>
      <c r="B51" s="5" t="s">
        <v>112</v>
      </c>
    </row>
    <row r="52" spans="1:2" x14ac:dyDescent="0.2">
      <c r="A52" s="1" t="s">
        <v>484</v>
      </c>
      <c r="B52" s="5" t="s">
        <v>113</v>
      </c>
    </row>
    <row r="53" spans="1:2" x14ac:dyDescent="0.2">
      <c r="A53" s="1" t="s">
        <v>486</v>
      </c>
      <c r="B53" s="5" t="s">
        <v>114</v>
      </c>
    </row>
    <row r="54" spans="1:2" x14ac:dyDescent="0.2">
      <c r="A54" s="1" t="s">
        <v>485</v>
      </c>
      <c r="B54" s="5" t="s">
        <v>115</v>
      </c>
    </row>
    <row r="55" spans="1:2" x14ac:dyDescent="0.2">
      <c r="A55" s="1" t="s">
        <v>487</v>
      </c>
      <c r="B55" s="5" t="s">
        <v>116</v>
      </c>
    </row>
    <row r="56" spans="1:2" x14ac:dyDescent="0.2">
      <c r="A56" s="1" t="s">
        <v>482</v>
      </c>
      <c r="B56" s="5" t="s">
        <v>117</v>
      </c>
    </row>
    <row r="57" spans="1:2" x14ac:dyDescent="0.2">
      <c r="A57" s="1" t="s">
        <v>173</v>
      </c>
      <c r="B57" s="5" t="s">
        <v>118</v>
      </c>
    </row>
    <row r="58" spans="1:2" x14ac:dyDescent="0.2">
      <c r="A58" s="1" t="s">
        <v>469</v>
      </c>
      <c r="B58" s="5" t="s">
        <v>119</v>
      </c>
    </row>
    <row r="59" spans="1:2" x14ac:dyDescent="0.2">
      <c r="A59" s="1" t="s">
        <v>174</v>
      </c>
      <c r="B59" s="5" t="s">
        <v>120</v>
      </c>
    </row>
    <row r="60" spans="1:2" x14ac:dyDescent="0.2">
      <c r="A60" s="1" t="s">
        <v>475</v>
      </c>
      <c r="B60" s="5" t="s">
        <v>121</v>
      </c>
    </row>
    <row r="61" spans="1:2" x14ac:dyDescent="0.2">
      <c r="A61" s="1" t="s">
        <v>483</v>
      </c>
      <c r="B61" s="5" t="s">
        <v>122</v>
      </c>
    </row>
    <row r="62" spans="1:2" x14ac:dyDescent="0.2">
      <c r="A62" s="1" t="s">
        <v>460</v>
      </c>
      <c r="B62" s="5" t="s">
        <v>123</v>
      </c>
    </row>
    <row r="63" spans="1:2" x14ac:dyDescent="0.2">
      <c r="A63" s="1" t="s">
        <v>203</v>
      </c>
      <c r="B63" s="5" t="s">
        <v>422</v>
      </c>
    </row>
    <row r="64" spans="1:2" x14ac:dyDescent="0.2">
      <c r="A64" s="1" t="s">
        <v>479</v>
      </c>
      <c r="B64" s="5" t="s">
        <v>451</v>
      </c>
    </row>
    <row r="65" spans="1:2" x14ac:dyDescent="0.2">
      <c r="A65" s="1" t="s">
        <v>477</v>
      </c>
      <c r="B65" s="5" t="s">
        <v>452</v>
      </c>
    </row>
    <row r="66" spans="1:2" x14ac:dyDescent="0.2">
      <c r="A66" s="1" t="s">
        <v>473</v>
      </c>
      <c r="B66" s="5" t="s">
        <v>453</v>
      </c>
    </row>
    <row r="67" spans="1:2" x14ac:dyDescent="0.2">
      <c r="A67" s="1" t="s">
        <v>461</v>
      </c>
      <c r="B67" s="5" t="s">
        <v>454</v>
      </c>
    </row>
    <row r="68" spans="1:2" x14ac:dyDescent="0.2">
      <c r="A68" s="1" t="s">
        <v>480</v>
      </c>
      <c r="B68" s="5" t="s">
        <v>455</v>
      </c>
    </row>
    <row r="69" spans="1:2" x14ac:dyDescent="0.2">
      <c r="A69" s="1" t="s">
        <v>826</v>
      </c>
      <c r="B69" s="5" t="s">
        <v>456</v>
      </c>
    </row>
    <row r="70" spans="1:2" x14ac:dyDescent="0.2">
      <c r="A70" s="6" t="s">
        <v>878</v>
      </c>
      <c r="B70" s="5" t="s">
        <v>95</v>
      </c>
    </row>
    <row r="71" spans="1:2" x14ac:dyDescent="0.2">
      <c r="A71" s="6" t="s">
        <v>879</v>
      </c>
      <c r="B71" s="4" t="s">
        <v>97</v>
      </c>
    </row>
    <row r="72" spans="1:2" x14ac:dyDescent="0.2">
      <c r="A72" s="6" t="s">
        <v>880</v>
      </c>
      <c r="B72" s="5" t="s">
        <v>99</v>
      </c>
    </row>
    <row r="73" spans="1:2" x14ac:dyDescent="0.2">
      <c r="A73" s="1" t="s">
        <v>519</v>
      </c>
      <c r="B73" s="4" t="s">
        <v>78</v>
      </c>
    </row>
    <row r="74" spans="1:2" x14ac:dyDescent="0.2">
      <c r="A74" s="1" t="s">
        <v>198</v>
      </c>
      <c r="B74" s="4" t="s">
        <v>79</v>
      </c>
    </row>
    <row r="75" spans="1:2" x14ac:dyDescent="0.2">
      <c r="A75" s="1" t="s">
        <v>520</v>
      </c>
      <c r="B75" s="4" t="s">
        <v>80</v>
      </c>
    </row>
    <row r="76" spans="1:2" x14ac:dyDescent="0.2">
      <c r="A76" s="1" t="s">
        <v>521</v>
      </c>
      <c r="B76" s="4" t="s">
        <v>81</v>
      </c>
    </row>
    <row r="77" spans="1:2" x14ac:dyDescent="0.2">
      <c r="A77" s="1" t="s">
        <v>522</v>
      </c>
      <c r="B77" s="4" t="s">
        <v>82</v>
      </c>
    </row>
    <row r="78" spans="1:2" x14ac:dyDescent="0.2">
      <c r="A78" s="1" t="s">
        <v>523</v>
      </c>
      <c r="B78" s="4" t="s">
        <v>83</v>
      </c>
    </row>
    <row r="79" spans="1:2" x14ac:dyDescent="0.2">
      <c r="A79" s="1" t="s">
        <v>524</v>
      </c>
      <c r="B79" s="4" t="s">
        <v>84</v>
      </c>
    </row>
    <row r="80" spans="1:2" x14ac:dyDescent="0.2">
      <c r="A80" s="1" t="s">
        <v>525</v>
      </c>
      <c r="B80" s="4" t="s">
        <v>85</v>
      </c>
    </row>
    <row r="81" spans="1:2" x14ac:dyDescent="0.2">
      <c r="A81" s="1" t="s">
        <v>526</v>
      </c>
      <c r="B81" s="4" t="s">
        <v>86</v>
      </c>
    </row>
    <row r="82" spans="1:2" x14ac:dyDescent="0.2">
      <c r="A82" s="1" t="s">
        <v>828</v>
      </c>
      <c r="B82" s="4" t="s">
        <v>87</v>
      </c>
    </row>
    <row r="83" spans="1:2" x14ac:dyDescent="0.2">
      <c r="A83" s="1" t="s">
        <v>527</v>
      </c>
      <c r="B83" s="4" t="s">
        <v>88</v>
      </c>
    </row>
    <row r="84" spans="1:2" x14ac:dyDescent="0.2">
      <c r="A84" s="1" t="s">
        <v>528</v>
      </c>
      <c r="B84" s="4" t="s">
        <v>89</v>
      </c>
    </row>
    <row r="85" spans="1:2" x14ac:dyDescent="0.2">
      <c r="A85" s="1" t="s">
        <v>830</v>
      </c>
      <c r="B85" s="4" t="s">
        <v>90</v>
      </c>
    </row>
    <row r="86" spans="1:2" x14ac:dyDescent="0.2">
      <c r="A86" s="1" t="s">
        <v>831</v>
      </c>
      <c r="B86" s="4" t="s">
        <v>91</v>
      </c>
    </row>
    <row r="87" spans="1:2" x14ac:dyDescent="0.2">
      <c r="A87" s="6" t="s">
        <v>884</v>
      </c>
      <c r="B87" s="5" t="s">
        <v>95</v>
      </c>
    </row>
    <row r="88" spans="1:2" x14ac:dyDescent="0.2">
      <c r="A88" s="6" t="s">
        <v>885</v>
      </c>
      <c r="B88" s="4" t="s">
        <v>97</v>
      </c>
    </row>
    <row r="89" spans="1:2" x14ac:dyDescent="0.2">
      <c r="A89" s="6" t="s">
        <v>886</v>
      </c>
      <c r="B89" s="5" t="s">
        <v>99</v>
      </c>
    </row>
    <row r="90" spans="1:2" x14ac:dyDescent="0.2">
      <c r="A90" s="6" t="s">
        <v>240</v>
      </c>
      <c r="B90" s="5" t="s">
        <v>78</v>
      </c>
    </row>
    <row r="91" spans="1:2" x14ac:dyDescent="0.2">
      <c r="A91" s="6" t="s">
        <v>241</v>
      </c>
      <c r="B91" s="5" t="s">
        <v>79</v>
      </c>
    </row>
    <row r="92" spans="1:2" x14ac:dyDescent="0.2">
      <c r="A92" s="6" t="s">
        <v>242</v>
      </c>
      <c r="B92" s="5" t="s">
        <v>80</v>
      </c>
    </row>
    <row r="93" spans="1:2" x14ac:dyDescent="0.2">
      <c r="A93" s="6" t="s">
        <v>243</v>
      </c>
      <c r="B93" s="5" t="s">
        <v>81</v>
      </c>
    </row>
    <row r="94" spans="1:2" x14ac:dyDescent="0.2">
      <c r="A94" s="6" t="s">
        <v>901</v>
      </c>
      <c r="B94" s="5" t="s">
        <v>95</v>
      </c>
    </row>
    <row r="95" spans="1:2" x14ac:dyDescent="0.2">
      <c r="A95" s="6" t="s">
        <v>903</v>
      </c>
      <c r="B95" s="4" t="s">
        <v>97</v>
      </c>
    </row>
    <row r="96" spans="1:2" x14ac:dyDescent="0.2">
      <c r="A96" s="6" t="s">
        <v>902</v>
      </c>
      <c r="B96" s="5" t="s">
        <v>99</v>
      </c>
    </row>
    <row r="97" spans="1:2" x14ac:dyDescent="0.2">
      <c r="A97" s="6" t="s">
        <v>258</v>
      </c>
      <c r="B97" s="9" t="s">
        <v>359</v>
      </c>
    </row>
    <row r="98" spans="1:2" x14ac:dyDescent="0.2">
      <c r="A98" s="6" t="s">
        <v>229</v>
      </c>
      <c r="B98" s="9" t="s">
        <v>360</v>
      </c>
    </row>
    <row r="99" spans="1:2" x14ac:dyDescent="0.2">
      <c r="A99" s="6" t="s">
        <v>228</v>
      </c>
      <c r="B99" s="9" t="s">
        <v>361</v>
      </c>
    </row>
    <row r="100" spans="1:2" x14ac:dyDescent="0.2">
      <c r="A100" s="6" t="s">
        <v>231</v>
      </c>
      <c r="B100" s="9" t="s">
        <v>362</v>
      </c>
    </row>
    <row r="101" spans="1:2" x14ac:dyDescent="0.2">
      <c r="A101" s="1" t="s">
        <v>14</v>
      </c>
      <c r="B101" s="9" t="s">
        <v>363</v>
      </c>
    </row>
    <row r="102" spans="1:2" x14ac:dyDescent="0.2">
      <c r="A102" s="6" t="s">
        <v>230</v>
      </c>
      <c r="B102" s="9" t="s">
        <v>364</v>
      </c>
    </row>
    <row r="103" spans="1:2" x14ac:dyDescent="0.2">
      <c r="A103" s="1" t="s">
        <v>435</v>
      </c>
      <c r="B103" s="9" t="s">
        <v>365</v>
      </c>
    </row>
    <row r="104" spans="1:2" x14ac:dyDescent="0.2">
      <c r="A104" s="6" t="s">
        <v>358</v>
      </c>
      <c r="B104" s="9" t="s">
        <v>434</v>
      </c>
    </row>
    <row r="105" spans="1:2" x14ac:dyDescent="0.2">
      <c r="A105" s="1" t="s">
        <v>436</v>
      </c>
      <c r="B105" s="9" t="s">
        <v>437</v>
      </c>
    </row>
    <row r="106" spans="1:2" x14ac:dyDescent="0.2">
      <c r="A106" s="6" t="s">
        <v>232</v>
      </c>
      <c r="B106" s="9" t="s">
        <v>87</v>
      </c>
    </row>
    <row r="107" spans="1:2" x14ac:dyDescent="0.2">
      <c r="A107" s="1" t="s">
        <v>416</v>
      </c>
      <c r="B107" s="9" t="s">
        <v>88</v>
      </c>
    </row>
    <row r="108" spans="1:2" x14ac:dyDescent="0.2">
      <c r="A108" s="1" t="s">
        <v>495</v>
      </c>
      <c r="B108" s="9" t="s">
        <v>89</v>
      </c>
    </row>
    <row r="109" spans="1:2" x14ac:dyDescent="0.2">
      <c r="A109" s="1" t="s">
        <v>268</v>
      </c>
      <c r="B109" s="4" t="s">
        <v>90</v>
      </c>
    </row>
    <row r="110" spans="1:2" x14ac:dyDescent="0.2">
      <c r="A110" s="6" t="s">
        <v>887</v>
      </c>
      <c r="B110" s="5" t="s">
        <v>95</v>
      </c>
    </row>
    <row r="111" spans="1:2" x14ac:dyDescent="0.2">
      <c r="A111" s="1" t="s">
        <v>443</v>
      </c>
      <c r="B111" s="5" t="s">
        <v>78</v>
      </c>
    </row>
    <row r="112" spans="1:2" x14ac:dyDescent="0.2">
      <c r="A112" s="1" t="s">
        <v>444</v>
      </c>
      <c r="B112" s="5" t="s">
        <v>79</v>
      </c>
    </row>
    <row r="113" spans="1:2" x14ac:dyDescent="0.2">
      <c r="A113" s="1" t="s">
        <v>445</v>
      </c>
      <c r="B113" s="5" t="s">
        <v>80</v>
      </c>
    </row>
    <row r="114" spans="1:2" x14ac:dyDescent="0.2">
      <c r="A114" s="1" t="s">
        <v>446</v>
      </c>
      <c r="B114" s="5" t="s">
        <v>81</v>
      </c>
    </row>
    <row r="115" spans="1:2" x14ac:dyDescent="0.2">
      <c r="A115" s="1" t="s">
        <v>447</v>
      </c>
      <c r="B115" s="5" t="s">
        <v>82</v>
      </c>
    </row>
    <row r="116" spans="1:2" x14ac:dyDescent="0.2">
      <c r="A116" s="1" t="s">
        <v>448</v>
      </c>
      <c r="B116" s="5" t="s">
        <v>83</v>
      </c>
    </row>
    <row r="117" spans="1:2" x14ac:dyDescent="0.2">
      <c r="A117" s="1" t="s">
        <v>449</v>
      </c>
      <c r="B117" s="5" t="s">
        <v>84</v>
      </c>
    </row>
    <row r="118" spans="1:2" x14ac:dyDescent="0.2">
      <c r="A118" s="1" t="s">
        <v>450</v>
      </c>
      <c r="B118" s="5" t="s">
        <v>85</v>
      </c>
    </row>
    <row r="119" spans="1:2" x14ac:dyDescent="0.2">
      <c r="A119" s="6" t="s">
        <v>888</v>
      </c>
      <c r="B119" s="5" t="s">
        <v>95</v>
      </c>
    </row>
    <row r="120" spans="1:2" x14ac:dyDescent="0.2">
      <c r="A120" s="6" t="s">
        <v>889</v>
      </c>
      <c r="B120" s="4" t="s">
        <v>97</v>
      </c>
    </row>
    <row r="121" spans="1:2" x14ac:dyDescent="0.2">
      <c r="A121" s="6" t="s">
        <v>890</v>
      </c>
      <c r="B121" s="5" t="s">
        <v>99</v>
      </c>
    </row>
    <row r="122" spans="1:2" x14ac:dyDescent="0.2">
      <c r="A122" s="10" t="s">
        <v>866</v>
      </c>
      <c r="B122" s="5" t="s">
        <v>452</v>
      </c>
    </row>
    <row r="123" spans="1:2" x14ac:dyDescent="0.2">
      <c r="A123" s="6" t="s">
        <v>259</v>
      </c>
      <c r="B123" s="5" t="s">
        <v>78</v>
      </c>
    </row>
    <row r="124" spans="1:2" x14ac:dyDescent="0.2">
      <c r="A124" s="6" t="s">
        <v>260</v>
      </c>
      <c r="B124" s="5" t="s">
        <v>79</v>
      </c>
    </row>
    <row r="125" spans="1:2" x14ac:dyDescent="0.2">
      <c r="A125" s="6" t="s">
        <v>264</v>
      </c>
      <c r="B125" s="5" t="s">
        <v>78</v>
      </c>
    </row>
    <row r="126" spans="1:2" x14ac:dyDescent="0.2">
      <c r="A126" s="6" t="s">
        <v>265</v>
      </c>
      <c r="B126" s="5" t="s">
        <v>79</v>
      </c>
    </row>
    <row r="127" spans="1:2" x14ac:dyDescent="0.2">
      <c r="A127" s="6" t="s">
        <v>266</v>
      </c>
      <c r="B127" s="5" t="s">
        <v>80</v>
      </c>
    </row>
    <row r="128" spans="1:2" x14ac:dyDescent="0.2">
      <c r="A128" s="1" t="s">
        <v>833</v>
      </c>
      <c r="B128" s="5" t="s">
        <v>81</v>
      </c>
    </row>
    <row r="129" spans="1:2" x14ac:dyDescent="0.2">
      <c r="A129" s="6" t="s">
        <v>267</v>
      </c>
      <c r="B129" s="5" t="s">
        <v>82</v>
      </c>
    </row>
    <row r="130" spans="1:2" x14ac:dyDescent="0.2">
      <c r="A130" s="6" t="s">
        <v>308</v>
      </c>
      <c r="B130" s="5" t="s">
        <v>83</v>
      </c>
    </row>
    <row r="131" spans="1:2" x14ac:dyDescent="0.2">
      <c r="A131" s="6" t="s">
        <v>309</v>
      </c>
      <c r="B131" s="5" t="s">
        <v>84</v>
      </c>
    </row>
    <row r="132" spans="1:2" x14ac:dyDescent="0.2">
      <c r="A132" s="6" t="s">
        <v>1135</v>
      </c>
      <c r="B132" s="5" t="s">
        <v>95</v>
      </c>
    </row>
    <row r="133" spans="1:2" x14ac:dyDescent="0.2">
      <c r="A133" s="6" t="s">
        <v>1136</v>
      </c>
      <c r="B133" s="4" t="s">
        <v>97</v>
      </c>
    </row>
    <row r="134" spans="1:2" x14ac:dyDescent="0.2">
      <c r="A134" s="6" t="s">
        <v>1137</v>
      </c>
      <c r="B134" s="5" t="s">
        <v>99</v>
      </c>
    </row>
    <row r="135" spans="1:2" x14ac:dyDescent="0.2">
      <c r="A135" s="1" t="s">
        <v>403</v>
      </c>
      <c r="B135" s="4" t="s">
        <v>88</v>
      </c>
    </row>
    <row r="136" spans="1:2" x14ac:dyDescent="0.2">
      <c r="A136" s="20" t="s">
        <v>404</v>
      </c>
      <c r="B136" s="21" t="s">
        <v>89</v>
      </c>
    </row>
    <row r="137" spans="1:2" x14ac:dyDescent="0.2">
      <c r="A137" s="6" t="s">
        <v>366</v>
      </c>
      <c r="B137" s="9" t="s">
        <v>359</v>
      </c>
    </row>
    <row r="138" spans="1:2" x14ac:dyDescent="0.2">
      <c r="A138" s="6" t="s">
        <v>367</v>
      </c>
      <c r="B138" s="9" t="s">
        <v>360</v>
      </c>
    </row>
    <row r="139" spans="1:2" x14ac:dyDescent="0.2">
      <c r="A139" s="1" t="s">
        <v>496</v>
      </c>
      <c r="B139" s="9" t="s">
        <v>361</v>
      </c>
    </row>
    <row r="140" spans="1:2" x14ac:dyDescent="0.2">
      <c r="A140" s="1" t="s">
        <v>497</v>
      </c>
      <c r="B140" s="9" t="s">
        <v>362</v>
      </c>
    </row>
    <row r="141" spans="1:2" x14ac:dyDescent="0.2">
      <c r="A141" s="6" t="s">
        <v>227</v>
      </c>
      <c r="B141" s="9" t="s">
        <v>363</v>
      </c>
    </row>
    <row r="142" spans="1:2" x14ac:dyDescent="0.2">
      <c r="A142" s="6" t="s">
        <v>226</v>
      </c>
      <c r="B142" s="9" t="s">
        <v>364</v>
      </c>
    </row>
    <row r="143" spans="1:2" x14ac:dyDescent="0.2">
      <c r="A143" s="6" t="s">
        <v>1143</v>
      </c>
      <c r="B143" s="9" t="s">
        <v>365</v>
      </c>
    </row>
    <row r="144" spans="1:2" x14ac:dyDescent="0.2">
      <c r="A144" s="6" t="s">
        <v>101</v>
      </c>
      <c r="B144" s="9" t="s">
        <v>434</v>
      </c>
    </row>
    <row r="145" spans="1:2" x14ac:dyDescent="0.2">
      <c r="A145" s="6" t="s">
        <v>1138</v>
      </c>
      <c r="B145" s="5" t="s">
        <v>95</v>
      </c>
    </row>
    <row r="146" spans="1:2" x14ac:dyDescent="0.2">
      <c r="A146" s="6" t="s">
        <v>1139</v>
      </c>
      <c r="B146" s="4" t="s">
        <v>97</v>
      </c>
    </row>
    <row r="147" spans="1:2" x14ac:dyDescent="0.2">
      <c r="A147" s="6" t="s">
        <v>1140</v>
      </c>
      <c r="B147" s="5" t="s">
        <v>99</v>
      </c>
    </row>
    <row r="148" spans="1:2" x14ac:dyDescent="0.2">
      <c r="A148" s="3" t="s">
        <v>557</v>
      </c>
      <c r="B148" s="21" t="s">
        <v>451</v>
      </c>
    </row>
    <row r="149" spans="1:2" x14ac:dyDescent="0.2">
      <c r="A149" s="1" t="s">
        <v>163</v>
      </c>
      <c r="B149" s="5" t="s">
        <v>78</v>
      </c>
    </row>
    <row r="150" spans="1:2" x14ac:dyDescent="0.2">
      <c r="A150" s="1" t="s">
        <v>164</v>
      </c>
      <c r="B150" s="5" t="s">
        <v>79</v>
      </c>
    </row>
    <row r="151" spans="1:2" x14ac:dyDescent="0.2">
      <c r="A151" s="1" t="s">
        <v>165</v>
      </c>
      <c r="B151" s="5" t="s">
        <v>80</v>
      </c>
    </row>
    <row r="152" spans="1:2" x14ac:dyDescent="0.2">
      <c r="A152" s="1" t="s">
        <v>166</v>
      </c>
      <c r="B152" s="5" t="s">
        <v>81</v>
      </c>
    </row>
    <row r="153" spans="1:2" x14ac:dyDescent="0.2">
      <c r="A153" s="1" t="s">
        <v>167</v>
      </c>
      <c r="B153" s="5" t="s">
        <v>82</v>
      </c>
    </row>
    <row r="154" spans="1:2" x14ac:dyDescent="0.2">
      <c r="A154" s="1" t="s">
        <v>168</v>
      </c>
      <c r="B154" s="5" t="s">
        <v>83</v>
      </c>
    </row>
    <row r="155" spans="1:2" x14ac:dyDescent="0.2">
      <c r="A155" s="1" t="s">
        <v>169</v>
      </c>
      <c r="B155" s="5" t="s">
        <v>84</v>
      </c>
    </row>
    <row r="156" spans="1:2" x14ac:dyDescent="0.2">
      <c r="A156" s="1" t="s">
        <v>170</v>
      </c>
      <c r="B156" s="5" t="s">
        <v>85</v>
      </c>
    </row>
    <row r="157" spans="1:2" x14ac:dyDescent="0.2">
      <c r="A157" s="1" t="s">
        <v>171</v>
      </c>
      <c r="B157" s="5" t="s">
        <v>86</v>
      </c>
    </row>
    <row r="158" spans="1:2" x14ac:dyDescent="0.2">
      <c r="A158" s="6" t="s">
        <v>1156</v>
      </c>
      <c r="B158" s="5" t="s">
        <v>95</v>
      </c>
    </row>
    <row r="159" spans="1:2" x14ac:dyDescent="0.2">
      <c r="A159" s="6" t="s">
        <v>1157</v>
      </c>
      <c r="B159" s="4" t="s">
        <v>97</v>
      </c>
    </row>
    <row r="160" spans="1:2" x14ac:dyDescent="0.2">
      <c r="A160" s="6" t="s">
        <v>1158</v>
      </c>
      <c r="B160" s="5" t="s">
        <v>99</v>
      </c>
    </row>
    <row r="161" spans="1:2" x14ac:dyDescent="0.2">
      <c r="A161" s="10" t="s">
        <v>322</v>
      </c>
      <c r="B161" s="5" t="s">
        <v>86</v>
      </c>
    </row>
    <row r="162" spans="1:2" x14ac:dyDescent="0.2">
      <c r="A162" s="10" t="s">
        <v>406</v>
      </c>
      <c r="B162" s="5" t="s">
        <v>91</v>
      </c>
    </row>
    <row r="163" spans="1:2" x14ac:dyDescent="0.2">
      <c r="A163" s="10" t="s">
        <v>408</v>
      </c>
      <c r="B163" s="5" t="s">
        <v>94</v>
      </c>
    </row>
    <row r="164" spans="1:2" x14ac:dyDescent="0.2">
      <c r="A164" s="6" t="s">
        <v>1159</v>
      </c>
      <c r="B164" s="5" t="s">
        <v>78</v>
      </c>
    </row>
    <row r="165" spans="1:2" x14ac:dyDescent="0.2">
      <c r="A165" s="6" t="s">
        <v>1233</v>
      </c>
      <c r="B165" s="5" t="s">
        <v>79</v>
      </c>
    </row>
    <row r="166" spans="1:2" x14ac:dyDescent="0.2">
      <c r="A166" s="1" t="s">
        <v>457</v>
      </c>
      <c r="B166" s="5" t="s">
        <v>80</v>
      </c>
    </row>
    <row r="167" spans="1:2" x14ac:dyDescent="0.2">
      <c r="A167" s="1" t="s">
        <v>1169</v>
      </c>
      <c r="B167" s="1">
        <v>99</v>
      </c>
    </row>
    <row r="168" spans="1:2" x14ac:dyDescent="0.2">
      <c r="A168" s="10" t="s">
        <v>407</v>
      </c>
      <c r="B168" s="5" t="s">
        <v>92</v>
      </c>
    </row>
    <row r="169" spans="1:2" x14ac:dyDescent="0.2">
      <c r="A169" s="10" t="s">
        <v>409</v>
      </c>
      <c r="B169" s="5" t="s">
        <v>111</v>
      </c>
    </row>
    <row r="170" spans="1:2" x14ac:dyDescent="0.2">
      <c r="A170" s="1" t="s">
        <v>350</v>
      </c>
      <c r="B170" s="4" t="s">
        <v>78</v>
      </c>
    </row>
    <row r="171" spans="1:2" x14ac:dyDescent="0.2">
      <c r="A171" s="1" t="s">
        <v>321</v>
      </c>
      <c r="B171" s="4" t="s">
        <v>79</v>
      </c>
    </row>
    <row r="172" spans="1:2" x14ac:dyDescent="0.2">
      <c r="A172" s="1" t="s">
        <v>347</v>
      </c>
      <c r="B172" s="4" t="s">
        <v>81</v>
      </c>
    </row>
    <row r="173" spans="1:2" x14ac:dyDescent="0.2">
      <c r="A173" s="1" t="s">
        <v>179</v>
      </c>
      <c r="B173" s="4" t="s">
        <v>82</v>
      </c>
    </row>
    <row r="174" spans="1:2" x14ac:dyDescent="0.2">
      <c r="A174" s="1" t="s">
        <v>180</v>
      </c>
      <c r="B174" s="4" t="s">
        <v>83</v>
      </c>
    </row>
    <row r="175" spans="1:2" x14ac:dyDescent="0.2">
      <c r="A175" s="1" t="s">
        <v>327</v>
      </c>
      <c r="B175" s="4" t="s">
        <v>84</v>
      </c>
    </row>
    <row r="176" spans="1:2" x14ac:dyDescent="0.2">
      <c r="A176" s="1" t="s">
        <v>181</v>
      </c>
      <c r="B176" s="4" t="s">
        <v>88</v>
      </c>
    </row>
    <row r="177" spans="1:2" x14ac:dyDescent="0.2">
      <c r="A177" s="1" t="s">
        <v>182</v>
      </c>
      <c r="B177" s="4" t="s">
        <v>90</v>
      </c>
    </row>
    <row r="178" spans="1:2" x14ac:dyDescent="0.2">
      <c r="A178" s="1" t="s">
        <v>323</v>
      </c>
      <c r="B178" s="4" t="s">
        <v>92</v>
      </c>
    </row>
    <row r="179" spans="1:2" x14ac:dyDescent="0.2">
      <c r="A179" s="1" t="s">
        <v>183</v>
      </c>
      <c r="B179" s="4" t="s">
        <v>112</v>
      </c>
    </row>
    <row r="180" spans="1:2" x14ac:dyDescent="0.2">
      <c r="A180" s="1" t="s">
        <v>184</v>
      </c>
      <c r="B180" s="4" t="s">
        <v>113</v>
      </c>
    </row>
    <row r="181" spans="1:2" x14ac:dyDescent="0.2">
      <c r="A181" s="1" t="s">
        <v>324</v>
      </c>
      <c r="B181" s="4" t="s">
        <v>114</v>
      </c>
    </row>
    <row r="182" spans="1:2" x14ac:dyDescent="0.2">
      <c r="A182" s="1" t="s">
        <v>325</v>
      </c>
      <c r="B182" s="4" t="s">
        <v>115</v>
      </c>
    </row>
    <row r="183" spans="1:2" x14ac:dyDescent="0.2">
      <c r="A183" s="1" t="s">
        <v>185</v>
      </c>
      <c r="B183" s="4" t="s">
        <v>116</v>
      </c>
    </row>
    <row r="184" spans="1:2" x14ac:dyDescent="0.2">
      <c r="A184" s="1" t="s">
        <v>186</v>
      </c>
      <c r="B184" s="4" t="s">
        <v>120</v>
      </c>
    </row>
    <row r="185" spans="1:2" x14ac:dyDescent="0.2">
      <c r="A185" s="1" t="s">
        <v>348</v>
      </c>
      <c r="B185" s="4" t="s">
        <v>123</v>
      </c>
    </row>
    <row r="186" spans="1:2" x14ac:dyDescent="0.2">
      <c r="A186" s="6" t="s">
        <v>1160</v>
      </c>
      <c r="B186" s="5" t="s">
        <v>95</v>
      </c>
    </row>
    <row r="187" spans="1:2" x14ac:dyDescent="0.2">
      <c r="A187" s="6" t="s">
        <v>1161</v>
      </c>
      <c r="B187" s="4" t="s">
        <v>97</v>
      </c>
    </row>
    <row r="188" spans="1:2" x14ac:dyDescent="0.2">
      <c r="A188" s="6" t="s">
        <v>1162</v>
      </c>
      <c r="B188" s="5" t="s">
        <v>99</v>
      </c>
    </row>
    <row r="189" spans="1:2" x14ac:dyDescent="0.2">
      <c r="A189" s="1" t="s">
        <v>233</v>
      </c>
      <c r="B189" s="4" t="s">
        <v>78</v>
      </c>
    </row>
    <row r="190" spans="1:2" x14ac:dyDescent="0.2">
      <c r="A190" s="1" t="s">
        <v>292</v>
      </c>
      <c r="B190" s="4" t="s">
        <v>79</v>
      </c>
    </row>
    <row r="191" spans="1:2" x14ac:dyDescent="0.2">
      <c r="A191" s="1" t="s">
        <v>293</v>
      </c>
      <c r="B191" s="4" t="s">
        <v>80</v>
      </c>
    </row>
    <row r="192" spans="1:2" x14ac:dyDescent="0.2">
      <c r="A192" s="1" t="s">
        <v>294</v>
      </c>
      <c r="B192" s="4" t="s">
        <v>81</v>
      </c>
    </row>
    <row r="193" spans="1:2" x14ac:dyDescent="0.2">
      <c r="A193" s="1" t="s">
        <v>234</v>
      </c>
      <c r="B193" s="4" t="s">
        <v>82</v>
      </c>
    </row>
    <row r="194" spans="1:2" x14ac:dyDescent="0.2">
      <c r="A194" s="1" t="s">
        <v>1231</v>
      </c>
      <c r="B194" s="4" t="s">
        <v>83</v>
      </c>
    </row>
    <row r="195" spans="1:2" x14ac:dyDescent="0.2">
      <c r="A195" s="1" t="s">
        <v>295</v>
      </c>
      <c r="B195" s="4" t="s">
        <v>84</v>
      </c>
    </row>
    <row r="196" spans="1:2" x14ac:dyDescent="0.2">
      <c r="A196" s="1" t="s">
        <v>235</v>
      </c>
      <c r="B196" s="4" t="s">
        <v>85</v>
      </c>
    </row>
    <row r="197" spans="1:2" x14ac:dyDescent="0.2">
      <c r="A197" s="1" t="s">
        <v>296</v>
      </c>
      <c r="B197" s="4" t="s">
        <v>86</v>
      </c>
    </row>
    <row r="198" spans="1:2" x14ac:dyDescent="0.2">
      <c r="A198" s="1" t="s">
        <v>297</v>
      </c>
      <c r="B198" s="4" t="s">
        <v>87</v>
      </c>
    </row>
    <row r="199" spans="1:2" x14ac:dyDescent="0.2">
      <c r="A199" s="1" t="s">
        <v>298</v>
      </c>
      <c r="B199" s="4" t="s">
        <v>88</v>
      </c>
    </row>
    <row r="200" spans="1:2" x14ac:dyDescent="0.2">
      <c r="A200" s="1" t="s">
        <v>299</v>
      </c>
      <c r="B200" s="4" t="s">
        <v>89</v>
      </c>
    </row>
    <row r="201" spans="1:2" x14ac:dyDescent="0.2">
      <c r="A201" s="1" t="s">
        <v>236</v>
      </c>
      <c r="B201" s="4" t="s">
        <v>90</v>
      </c>
    </row>
    <row r="202" spans="1:2" x14ac:dyDescent="0.2">
      <c r="A202" s="1" t="s">
        <v>237</v>
      </c>
      <c r="B202" s="4" t="s">
        <v>91</v>
      </c>
    </row>
    <row r="203" spans="1:2" x14ac:dyDescent="0.2">
      <c r="A203" s="1" t="s">
        <v>300</v>
      </c>
      <c r="B203" s="4" t="s">
        <v>92</v>
      </c>
    </row>
    <row r="204" spans="1:2" x14ac:dyDescent="0.2">
      <c r="A204" s="1" t="s">
        <v>301</v>
      </c>
      <c r="B204" s="4" t="s">
        <v>93</v>
      </c>
    </row>
    <row r="205" spans="1:2" x14ac:dyDescent="0.2">
      <c r="A205" s="1" t="s">
        <v>302</v>
      </c>
      <c r="B205" s="4" t="s">
        <v>94</v>
      </c>
    </row>
    <row r="206" spans="1:2" x14ac:dyDescent="0.2">
      <c r="A206" s="1" t="s">
        <v>239</v>
      </c>
      <c r="B206" s="4" t="s">
        <v>110</v>
      </c>
    </row>
    <row r="207" spans="1:2" x14ac:dyDescent="0.2">
      <c r="A207" s="1" t="s">
        <v>238</v>
      </c>
      <c r="B207" s="4" t="s">
        <v>111</v>
      </c>
    </row>
    <row r="208" spans="1:2" x14ac:dyDescent="0.2">
      <c r="A208" s="6" t="s">
        <v>1163</v>
      </c>
      <c r="B208" s="5" t="s">
        <v>95</v>
      </c>
    </row>
    <row r="209" spans="1:2" x14ac:dyDescent="0.2">
      <c r="A209" s="6" t="s">
        <v>1164</v>
      </c>
      <c r="B209" s="4" t="s">
        <v>97</v>
      </c>
    </row>
    <row r="210" spans="1:2" x14ac:dyDescent="0.2">
      <c r="A210" s="6" t="s">
        <v>1165</v>
      </c>
      <c r="B210" s="5" t="s">
        <v>99</v>
      </c>
    </row>
    <row r="211" spans="1:2" x14ac:dyDescent="0.2">
      <c r="A211" s="1" t="s">
        <v>285</v>
      </c>
      <c r="B211" s="4" t="s">
        <v>78</v>
      </c>
    </row>
    <row r="212" spans="1:2" x14ac:dyDescent="0.2">
      <c r="A212" s="1" t="s">
        <v>286</v>
      </c>
      <c r="B212" s="4" t="s">
        <v>79</v>
      </c>
    </row>
    <row r="213" spans="1:2" x14ac:dyDescent="0.2">
      <c r="A213" s="1" t="s">
        <v>287</v>
      </c>
      <c r="B213" s="4" t="s">
        <v>80</v>
      </c>
    </row>
    <row r="214" spans="1:2" x14ac:dyDescent="0.2">
      <c r="A214" s="1" t="s">
        <v>288</v>
      </c>
      <c r="B214" s="4" t="s">
        <v>81</v>
      </c>
    </row>
    <row r="215" spans="1:2" x14ac:dyDescent="0.2">
      <c r="A215" s="6" t="s">
        <v>1166</v>
      </c>
      <c r="B215" s="5" t="s">
        <v>95</v>
      </c>
    </row>
    <row r="216" spans="1:2" x14ac:dyDescent="0.2">
      <c r="A216" s="6" t="s">
        <v>1167</v>
      </c>
      <c r="B216" s="4" t="s">
        <v>97</v>
      </c>
    </row>
    <row r="217" spans="1:2" x14ac:dyDescent="0.2">
      <c r="A217" s="6" t="s">
        <v>1168</v>
      </c>
      <c r="B217" s="5" t="s">
        <v>99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B572"/>
  <sheetViews>
    <sheetView topLeftCell="A21" workbookViewId="0">
      <selection activeCell="A545" sqref="A545:A572"/>
    </sheetView>
  </sheetViews>
  <sheetFormatPr defaultRowHeight="11.25" x14ac:dyDescent="0.2"/>
  <cols>
    <col min="1" max="1" width="27.42578125" style="1" bestFit="1" customWidth="1"/>
    <col min="2" max="2" width="4.5703125" style="1" customWidth="1"/>
    <col min="3" max="16384" width="9.140625" style="1"/>
  </cols>
  <sheetData>
    <row r="1" spans="1:2" x14ac:dyDescent="0.2">
      <c r="A1" s="1">
        <v>1</v>
      </c>
      <c r="B1" s="1">
        <v>1</v>
      </c>
    </row>
    <row r="2" spans="1:2" x14ac:dyDescent="0.2">
      <c r="A2" s="1">
        <v>2</v>
      </c>
      <c r="B2" s="1">
        <v>2</v>
      </c>
    </row>
    <row r="3" spans="1:2" x14ac:dyDescent="0.2">
      <c r="A3" s="1">
        <v>3</v>
      </c>
      <c r="B3" s="1">
        <v>3</v>
      </c>
    </row>
    <row r="4" spans="1:2" x14ac:dyDescent="0.2">
      <c r="A4" s="1">
        <v>4</v>
      </c>
      <c r="B4" s="1">
        <v>4</v>
      </c>
    </row>
    <row r="5" spans="1:2" x14ac:dyDescent="0.2">
      <c r="A5" s="1">
        <v>5</v>
      </c>
      <c r="B5" s="1">
        <v>5</v>
      </c>
    </row>
    <row r="6" spans="1:2" x14ac:dyDescent="0.2">
      <c r="A6" s="1">
        <v>6</v>
      </c>
      <c r="B6" s="1">
        <v>6</v>
      </c>
    </row>
    <row r="7" spans="1:2" x14ac:dyDescent="0.2">
      <c r="A7" s="1">
        <v>7</v>
      </c>
      <c r="B7" s="1">
        <v>7</v>
      </c>
    </row>
    <row r="8" spans="1:2" x14ac:dyDescent="0.2">
      <c r="A8" s="1">
        <v>8</v>
      </c>
      <c r="B8" s="1">
        <v>8</v>
      </c>
    </row>
    <row r="9" spans="1:2" x14ac:dyDescent="0.2">
      <c r="A9" s="1">
        <v>9</v>
      </c>
      <c r="B9" s="1">
        <v>9</v>
      </c>
    </row>
    <row r="10" spans="1:2" x14ac:dyDescent="0.2">
      <c r="A10" s="1">
        <v>10</v>
      </c>
      <c r="B10" s="1">
        <v>10</v>
      </c>
    </row>
    <row r="11" spans="1:2" x14ac:dyDescent="0.2">
      <c r="A11" s="1">
        <v>11</v>
      </c>
      <c r="B11" s="6">
        <v>11</v>
      </c>
    </row>
    <row r="12" spans="1:2" x14ac:dyDescent="0.2">
      <c r="A12" s="1">
        <v>12</v>
      </c>
      <c r="B12" s="1">
        <v>12</v>
      </c>
    </row>
    <row r="13" spans="1:2" x14ac:dyDescent="0.2">
      <c r="A13" s="1">
        <v>13</v>
      </c>
      <c r="B13" s="1">
        <v>13</v>
      </c>
    </row>
    <row r="14" spans="1:2" x14ac:dyDescent="0.2">
      <c r="A14" s="1">
        <v>14</v>
      </c>
      <c r="B14" s="1">
        <v>14</v>
      </c>
    </row>
    <row r="15" spans="1:2" x14ac:dyDescent="0.2">
      <c r="A15" s="1">
        <v>15</v>
      </c>
      <c r="B15" s="1">
        <v>15</v>
      </c>
    </row>
    <row r="16" spans="1:2" x14ac:dyDescent="0.2">
      <c r="A16" s="1">
        <v>16</v>
      </c>
      <c r="B16" s="1">
        <v>16</v>
      </c>
    </row>
    <row r="17" spans="1:2" x14ac:dyDescent="0.2">
      <c r="A17" s="1">
        <v>17</v>
      </c>
      <c r="B17" s="1">
        <v>17</v>
      </c>
    </row>
    <row r="18" spans="1:2" x14ac:dyDescent="0.2">
      <c r="A18" s="1">
        <v>18</v>
      </c>
      <c r="B18" s="1">
        <v>18</v>
      </c>
    </row>
    <row r="19" spans="1:2" x14ac:dyDescent="0.2">
      <c r="A19" s="1">
        <v>19</v>
      </c>
      <c r="B19" s="1">
        <v>19</v>
      </c>
    </row>
    <row r="20" spans="1:2" x14ac:dyDescent="0.2">
      <c r="A20" s="1">
        <v>20</v>
      </c>
      <c r="B20" s="1">
        <v>20</v>
      </c>
    </row>
    <row r="21" spans="1:2" x14ac:dyDescent="0.2">
      <c r="A21" s="6" t="s">
        <v>191</v>
      </c>
      <c r="B21" s="5" t="s">
        <v>78</v>
      </c>
    </row>
    <row r="22" spans="1:2" x14ac:dyDescent="0.2">
      <c r="A22" s="6" t="s">
        <v>192</v>
      </c>
      <c r="B22" s="5" t="s">
        <v>79</v>
      </c>
    </row>
    <row r="23" spans="1:2" x14ac:dyDescent="0.2">
      <c r="A23" s="6" t="s">
        <v>193</v>
      </c>
      <c r="B23" s="5" t="s">
        <v>80</v>
      </c>
    </row>
    <row r="24" spans="1:2" x14ac:dyDescent="0.2">
      <c r="A24" s="6" t="s">
        <v>194</v>
      </c>
      <c r="B24" s="5" t="s">
        <v>81</v>
      </c>
    </row>
    <row r="25" spans="1:2" x14ac:dyDescent="0.2">
      <c r="A25" s="6" t="s">
        <v>96</v>
      </c>
      <c r="B25" s="5" t="s">
        <v>95</v>
      </c>
    </row>
    <row r="26" spans="1:2" x14ac:dyDescent="0.2">
      <c r="A26" s="6" t="s">
        <v>98</v>
      </c>
      <c r="B26" s="4" t="s">
        <v>97</v>
      </c>
    </row>
    <row r="27" spans="1:2" x14ac:dyDescent="0.2">
      <c r="A27" s="6" t="s">
        <v>100</v>
      </c>
      <c r="B27" s="5" t="s">
        <v>99</v>
      </c>
    </row>
    <row r="28" spans="1:2" x14ac:dyDescent="0.2">
      <c r="A28" s="1" t="s">
        <v>369</v>
      </c>
      <c r="B28" s="4" t="s">
        <v>78</v>
      </c>
    </row>
    <row r="29" spans="1:2" x14ac:dyDescent="0.2">
      <c r="A29" s="1" t="s">
        <v>127</v>
      </c>
      <c r="B29" s="4" t="s">
        <v>79</v>
      </c>
    </row>
    <row r="30" spans="1:2" x14ac:dyDescent="0.2">
      <c r="A30" s="1" t="s">
        <v>128</v>
      </c>
      <c r="B30" s="4" t="s">
        <v>80</v>
      </c>
    </row>
    <row r="31" spans="1:2" x14ac:dyDescent="0.2">
      <c r="A31" s="1" t="s">
        <v>129</v>
      </c>
      <c r="B31" s="4" t="s">
        <v>81</v>
      </c>
    </row>
    <row r="32" spans="1:2" x14ac:dyDescent="0.2">
      <c r="A32" s="1" t="s">
        <v>130</v>
      </c>
      <c r="B32" s="4" t="s">
        <v>82</v>
      </c>
    </row>
    <row r="33" spans="1:2" x14ac:dyDescent="0.2">
      <c r="A33" s="1" t="s">
        <v>827</v>
      </c>
      <c r="B33" s="4" t="s">
        <v>83</v>
      </c>
    </row>
    <row r="34" spans="1:2" x14ac:dyDescent="0.2">
      <c r="A34" s="6" t="s">
        <v>346</v>
      </c>
      <c r="B34" s="4" t="s">
        <v>84</v>
      </c>
    </row>
    <row r="35" spans="1:2" x14ac:dyDescent="0.2">
      <c r="A35" s="1" t="s">
        <v>314</v>
      </c>
      <c r="B35" s="4" t="s">
        <v>85</v>
      </c>
    </row>
    <row r="36" spans="1:2" x14ac:dyDescent="0.2">
      <c r="A36" s="1" t="s">
        <v>344</v>
      </c>
      <c r="B36" s="4" t="s">
        <v>86</v>
      </c>
    </row>
    <row r="37" spans="1:2" x14ac:dyDescent="0.2">
      <c r="A37" s="6" t="s">
        <v>345</v>
      </c>
      <c r="B37" s="4" t="s">
        <v>87</v>
      </c>
    </row>
    <row r="38" spans="1:2" x14ac:dyDescent="0.2">
      <c r="A38" s="1" t="s">
        <v>311</v>
      </c>
      <c r="B38" s="4" t="s">
        <v>88</v>
      </c>
    </row>
    <row r="39" spans="1:2" x14ac:dyDescent="0.2">
      <c r="A39" s="1" t="s">
        <v>131</v>
      </c>
      <c r="B39" s="4" t="s">
        <v>89</v>
      </c>
    </row>
    <row r="40" spans="1:2" x14ac:dyDescent="0.2">
      <c r="A40" s="1" t="s">
        <v>132</v>
      </c>
      <c r="B40" s="4" t="s">
        <v>90</v>
      </c>
    </row>
    <row r="41" spans="1:2" x14ac:dyDescent="0.2">
      <c r="A41" s="6" t="s">
        <v>307</v>
      </c>
      <c r="B41" s="4" t="s">
        <v>91</v>
      </c>
    </row>
    <row r="42" spans="1:2" x14ac:dyDescent="0.2">
      <c r="A42" s="6" t="s">
        <v>306</v>
      </c>
      <c r="B42" s="4" t="s">
        <v>92</v>
      </c>
    </row>
    <row r="43" spans="1:2" x14ac:dyDescent="0.2">
      <c r="A43" s="6" t="s">
        <v>305</v>
      </c>
      <c r="B43" s="4" t="s">
        <v>93</v>
      </c>
    </row>
    <row r="44" spans="1:2" x14ac:dyDescent="0.2">
      <c r="A44" s="6" t="s">
        <v>304</v>
      </c>
      <c r="B44" s="4" t="s">
        <v>94</v>
      </c>
    </row>
    <row r="45" spans="1:2" x14ac:dyDescent="0.2">
      <c r="A45" s="1" t="s">
        <v>133</v>
      </c>
      <c r="B45" s="4" t="s">
        <v>110</v>
      </c>
    </row>
    <row r="46" spans="1:2" x14ac:dyDescent="0.2">
      <c r="A46" s="1" t="s">
        <v>312</v>
      </c>
      <c r="B46" s="4" t="s">
        <v>111</v>
      </c>
    </row>
    <row r="47" spans="1:2" x14ac:dyDescent="0.2">
      <c r="A47" s="1" t="s">
        <v>134</v>
      </c>
      <c r="B47" s="4" t="s">
        <v>112</v>
      </c>
    </row>
    <row r="48" spans="1:2" x14ac:dyDescent="0.2">
      <c r="A48" s="6" t="s">
        <v>832</v>
      </c>
      <c r="B48" s="4" t="s">
        <v>113</v>
      </c>
    </row>
    <row r="49" spans="1:2" x14ac:dyDescent="0.2">
      <c r="A49" s="6" t="s">
        <v>303</v>
      </c>
      <c r="B49" s="4" t="s">
        <v>114</v>
      </c>
    </row>
    <row r="50" spans="1:2" x14ac:dyDescent="0.2">
      <c r="A50" s="1" t="s">
        <v>313</v>
      </c>
      <c r="B50" s="4" t="s">
        <v>115</v>
      </c>
    </row>
    <row r="51" spans="1:2" x14ac:dyDescent="0.2">
      <c r="A51" s="1" t="s">
        <v>310</v>
      </c>
      <c r="B51" s="4" t="s">
        <v>116</v>
      </c>
    </row>
    <row r="52" spans="1:2" x14ac:dyDescent="0.2">
      <c r="A52" s="1" t="s">
        <v>225</v>
      </c>
      <c r="B52" s="4" t="s">
        <v>117</v>
      </c>
    </row>
    <row r="53" spans="1:2" x14ac:dyDescent="0.2">
      <c r="A53" s="6" t="s">
        <v>96</v>
      </c>
      <c r="B53" s="5" t="s">
        <v>95</v>
      </c>
    </row>
    <row r="54" spans="1:2" x14ac:dyDescent="0.2">
      <c r="A54" s="6" t="s">
        <v>98</v>
      </c>
      <c r="B54" s="4" t="s">
        <v>97</v>
      </c>
    </row>
    <row r="55" spans="1:2" x14ac:dyDescent="0.2">
      <c r="A55" s="6" t="s">
        <v>100</v>
      </c>
      <c r="B55" s="5" t="s">
        <v>99</v>
      </c>
    </row>
    <row r="56" spans="1:2" x14ac:dyDescent="0.2">
      <c r="A56" s="1" t="s">
        <v>127</v>
      </c>
      <c r="B56" s="4" t="s">
        <v>79</v>
      </c>
    </row>
    <row r="57" spans="1:2" x14ac:dyDescent="0.2">
      <c r="A57" s="1" t="s">
        <v>128</v>
      </c>
      <c r="B57" s="4" t="s">
        <v>80</v>
      </c>
    </row>
    <row r="58" spans="1:2" x14ac:dyDescent="0.2">
      <c r="A58" s="1" t="s">
        <v>129</v>
      </c>
      <c r="B58" s="4" t="s">
        <v>81</v>
      </c>
    </row>
    <row r="59" spans="1:2" x14ac:dyDescent="0.2">
      <c r="A59" s="1" t="s">
        <v>130</v>
      </c>
      <c r="B59" s="4" t="s">
        <v>82</v>
      </c>
    </row>
    <row r="60" spans="1:2" x14ac:dyDescent="0.2">
      <c r="A60" s="1" t="s">
        <v>131</v>
      </c>
      <c r="B60" s="4" t="s">
        <v>89</v>
      </c>
    </row>
    <row r="61" spans="1:2" x14ac:dyDescent="0.2">
      <c r="A61" s="6" t="s">
        <v>306</v>
      </c>
      <c r="B61" s="4" t="s">
        <v>92</v>
      </c>
    </row>
    <row r="62" spans="1:2" x14ac:dyDescent="0.2">
      <c r="A62" s="6" t="s">
        <v>305</v>
      </c>
      <c r="B62" s="4" t="s">
        <v>93</v>
      </c>
    </row>
    <row r="63" spans="1:2" x14ac:dyDescent="0.2">
      <c r="A63" s="6" t="s">
        <v>304</v>
      </c>
      <c r="B63" s="4" t="s">
        <v>94</v>
      </c>
    </row>
    <row r="64" spans="1:2" x14ac:dyDescent="0.2">
      <c r="A64" s="1" t="s">
        <v>133</v>
      </c>
      <c r="B64" s="4" t="s">
        <v>110</v>
      </c>
    </row>
    <row r="65" spans="1:2" x14ac:dyDescent="0.2">
      <c r="A65" s="6" t="s">
        <v>96</v>
      </c>
      <c r="B65" s="5" t="s">
        <v>95</v>
      </c>
    </row>
    <row r="66" spans="1:2" x14ac:dyDescent="0.2">
      <c r="A66" s="6" t="s">
        <v>98</v>
      </c>
      <c r="B66" s="4" t="s">
        <v>97</v>
      </c>
    </row>
    <row r="67" spans="1:2" x14ac:dyDescent="0.2">
      <c r="A67" s="6" t="s">
        <v>100</v>
      </c>
      <c r="B67" s="5" t="s">
        <v>99</v>
      </c>
    </row>
    <row r="68" spans="1:2" x14ac:dyDescent="0.2">
      <c r="A68" s="1" t="s">
        <v>140</v>
      </c>
      <c r="B68" s="5" t="s">
        <v>78</v>
      </c>
    </row>
    <row r="69" spans="1:2" x14ac:dyDescent="0.2">
      <c r="A69" s="1" t="s">
        <v>141</v>
      </c>
      <c r="B69" s="5" t="s">
        <v>79</v>
      </c>
    </row>
    <row r="70" spans="1:2" x14ac:dyDescent="0.2">
      <c r="A70" s="1" t="s">
        <v>142</v>
      </c>
      <c r="B70" s="5" t="s">
        <v>80</v>
      </c>
    </row>
    <row r="71" spans="1:2" x14ac:dyDescent="0.2">
      <c r="A71" s="6" t="s">
        <v>143</v>
      </c>
      <c r="B71" s="5" t="s">
        <v>81</v>
      </c>
    </row>
    <row r="72" spans="1:2" x14ac:dyDescent="0.2">
      <c r="A72" s="1" t="s">
        <v>144</v>
      </c>
      <c r="B72" s="5" t="s">
        <v>82</v>
      </c>
    </row>
    <row r="73" spans="1:2" x14ac:dyDescent="0.2">
      <c r="A73" s="1" t="s">
        <v>145</v>
      </c>
      <c r="B73" s="5" t="s">
        <v>83</v>
      </c>
    </row>
    <row r="74" spans="1:2" x14ac:dyDescent="0.2">
      <c r="A74" s="1" t="s">
        <v>146</v>
      </c>
      <c r="B74" s="5" t="s">
        <v>84</v>
      </c>
    </row>
    <row r="75" spans="1:2" x14ac:dyDescent="0.2">
      <c r="A75" s="1" t="s">
        <v>147</v>
      </c>
      <c r="B75" s="5" t="s">
        <v>85</v>
      </c>
    </row>
    <row r="76" spans="1:2" x14ac:dyDescent="0.2">
      <c r="A76" s="1" t="s">
        <v>148</v>
      </c>
      <c r="B76" s="5" t="s">
        <v>86</v>
      </c>
    </row>
    <row r="77" spans="1:2" x14ac:dyDescent="0.2">
      <c r="A77" s="1" t="s">
        <v>149</v>
      </c>
      <c r="B77" s="5" t="s">
        <v>87</v>
      </c>
    </row>
    <row r="78" spans="1:2" x14ac:dyDescent="0.2">
      <c r="A78" s="1" t="s">
        <v>150</v>
      </c>
      <c r="B78" s="5" t="s">
        <v>88</v>
      </c>
    </row>
    <row r="79" spans="1:2" x14ac:dyDescent="0.2">
      <c r="A79" s="1" t="s">
        <v>151</v>
      </c>
      <c r="B79" s="5" t="s">
        <v>89</v>
      </c>
    </row>
    <row r="80" spans="1:2" x14ac:dyDescent="0.2">
      <c r="A80" s="1" t="s">
        <v>152</v>
      </c>
      <c r="B80" s="5" t="s">
        <v>90</v>
      </c>
    </row>
    <row r="81" spans="1:2" x14ac:dyDescent="0.2">
      <c r="A81" s="1" t="s">
        <v>153</v>
      </c>
      <c r="B81" s="5" t="s">
        <v>91</v>
      </c>
    </row>
    <row r="82" spans="1:2" x14ac:dyDescent="0.2">
      <c r="A82" s="1" t="s">
        <v>154</v>
      </c>
      <c r="B82" s="5" t="s">
        <v>92</v>
      </c>
    </row>
    <row r="83" spans="1:2" x14ac:dyDescent="0.2">
      <c r="A83" s="1" t="s">
        <v>155</v>
      </c>
      <c r="B83" s="5" t="s">
        <v>93</v>
      </c>
    </row>
    <row r="84" spans="1:2" x14ac:dyDescent="0.2">
      <c r="A84" s="6" t="s">
        <v>156</v>
      </c>
      <c r="B84" s="5" t="s">
        <v>94</v>
      </c>
    </row>
    <row r="85" spans="1:2" x14ac:dyDescent="0.2">
      <c r="A85" s="1" t="s">
        <v>157</v>
      </c>
      <c r="B85" s="5" t="s">
        <v>110</v>
      </c>
    </row>
    <row r="86" spans="1:2" x14ac:dyDescent="0.2">
      <c r="A86" s="1" t="s">
        <v>158</v>
      </c>
      <c r="B86" s="5" t="s">
        <v>111</v>
      </c>
    </row>
    <row r="87" spans="1:2" x14ac:dyDescent="0.2">
      <c r="A87" s="1" t="s">
        <v>159</v>
      </c>
      <c r="B87" s="5" t="s">
        <v>112</v>
      </c>
    </row>
    <row r="88" spans="1:2" x14ac:dyDescent="0.2">
      <c r="A88" s="1" t="s">
        <v>160</v>
      </c>
      <c r="B88" s="5" t="s">
        <v>113</v>
      </c>
    </row>
    <row r="89" spans="1:2" x14ac:dyDescent="0.2">
      <c r="A89" s="1" t="s">
        <v>161</v>
      </c>
      <c r="B89" s="5" t="s">
        <v>114</v>
      </c>
    </row>
    <row r="90" spans="1:2" x14ac:dyDescent="0.2">
      <c r="A90" s="1" t="s">
        <v>162</v>
      </c>
      <c r="B90" s="5" t="s">
        <v>115</v>
      </c>
    </row>
    <row r="91" spans="1:2" x14ac:dyDescent="0.2">
      <c r="A91" s="1" t="s">
        <v>822</v>
      </c>
      <c r="B91" s="5" t="s">
        <v>116</v>
      </c>
    </row>
    <row r="92" spans="1:2" x14ac:dyDescent="0.2">
      <c r="A92" s="1" t="s">
        <v>823</v>
      </c>
      <c r="B92" s="5" t="s">
        <v>117</v>
      </c>
    </row>
    <row r="93" spans="1:2" x14ac:dyDescent="0.2">
      <c r="A93" s="1" t="s">
        <v>824</v>
      </c>
      <c r="B93" s="5" t="s">
        <v>118</v>
      </c>
    </row>
    <row r="94" spans="1:2" x14ac:dyDescent="0.2">
      <c r="A94" s="1" t="s">
        <v>825</v>
      </c>
      <c r="B94" s="5" t="s">
        <v>119</v>
      </c>
    </row>
    <row r="95" spans="1:2" x14ac:dyDescent="0.2">
      <c r="A95" s="6" t="s">
        <v>96</v>
      </c>
      <c r="B95" s="7" t="s">
        <v>95</v>
      </c>
    </row>
    <row r="96" spans="1:2" x14ac:dyDescent="0.2">
      <c r="A96" s="6" t="s">
        <v>98</v>
      </c>
      <c r="B96" s="8" t="s">
        <v>97</v>
      </c>
    </row>
    <row r="97" spans="1:2" x14ac:dyDescent="0.2">
      <c r="A97" s="6" t="s">
        <v>100</v>
      </c>
      <c r="B97" s="7" t="s">
        <v>99</v>
      </c>
    </row>
    <row r="98" spans="1:2" x14ac:dyDescent="0.2">
      <c r="A98" s="6" t="s">
        <v>105</v>
      </c>
      <c r="B98" s="4" t="s">
        <v>78</v>
      </c>
    </row>
    <row r="99" spans="1:2" x14ac:dyDescent="0.2">
      <c r="A99" s="6" t="s">
        <v>106</v>
      </c>
      <c r="B99" s="4" t="s">
        <v>79</v>
      </c>
    </row>
    <row r="100" spans="1:2" x14ac:dyDescent="0.2">
      <c r="A100" s="6" t="s">
        <v>107</v>
      </c>
      <c r="B100" s="4" t="s">
        <v>80</v>
      </c>
    </row>
    <row r="101" spans="1:2" x14ac:dyDescent="0.2">
      <c r="A101" s="6" t="s">
        <v>100</v>
      </c>
      <c r="B101" s="4" t="s">
        <v>99</v>
      </c>
    </row>
    <row r="102" spans="1:2" x14ac:dyDescent="0.2">
      <c r="A102" s="1" t="s">
        <v>562</v>
      </c>
      <c r="B102" s="4" t="s">
        <v>78</v>
      </c>
    </row>
    <row r="103" spans="1:2" x14ac:dyDescent="0.2">
      <c r="A103" s="1" t="s">
        <v>560</v>
      </c>
      <c r="B103" s="4" t="s">
        <v>79</v>
      </c>
    </row>
    <row r="104" spans="1:2" x14ac:dyDescent="0.2">
      <c r="A104" s="1" t="s">
        <v>561</v>
      </c>
      <c r="B104" s="4" t="s">
        <v>80</v>
      </c>
    </row>
    <row r="105" spans="1:2" x14ac:dyDescent="0.2">
      <c r="A105" s="1" t="s">
        <v>565</v>
      </c>
      <c r="B105" s="4" t="s">
        <v>81</v>
      </c>
    </row>
    <row r="106" spans="1:2" x14ac:dyDescent="0.2">
      <c r="A106" s="1" t="s">
        <v>566</v>
      </c>
      <c r="B106" s="4" t="s">
        <v>82</v>
      </c>
    </row>
    <row r="107" spans="1:2" x14ac:dyDescent="0.2">
      <c r="A107" s="1" t="s">
        <v>563</v>
      </c>
      <c r="B107" s="4" t="s">
        <v>83</v>
      </c>
    </row>
    <row r="108" spans="1:2" x14ac:dyDescent="0.2">
      <c r="A108" s="1" t="s">
        <v>329</v>
      </c>
      <c r="B108" s="4" t="s">
        <v>84</v>
      </c>
    </row>
    <row r="109" spans="1:2" x14ac:dyDescent="0.2">
      <c r="A109" s="1" t="s">
        <v>564</v>
      </c>
      <c r="B109" s="4" t="s">
        <v>85</v>
      </c>
    </row>
    <row r="110" spans="1:2" x14ac:dyDescent="0.2">
      <c r="A110" s="1" t="s">
        <v>74</v>
      </c>
      <c r="B110" s="4" t="s">
        <v>90</v>
      </c>
    </row>
    <row r="111" spans="1:2" x14ac:dyDescent="0.2">
      <c r="A111" s="6" t="s">
        <v>96</v>
      </c>
      <c r="B111" s="5" t="s">
        <v>95</v>
      </c>
    </row>
    <row r="112" spans="1:2" x14ac:dyDescent="0.2">
      <c r="A112" s="6" t="s">
        <v>98</v>
      </c>
      <c r="B112" s="4" t="s">
        <v>97</v>
      </c>
    </row>
    <row r="113" spans="1:2" x14ac:dyDescent="0.2">
      <c r="A113" s="6" t="s">
        <v>100</v>
      </c>
      <c r="B113" s="5" t="s">
        <v>99</v>
      </c>
    </row>
    <row r="114" spans="1:2" x14ac:dyDescent="0.2">
      <c r="A114" s="1" t="s">
        <v>330</v>
      </c>
      <c r="B114" s="4" t="s">
        <v>78</v>
      </c>
    </row>
    <row r="115" spans="1:2" x14ac:dyDescent="0.2">
      <c r="A115" s="1" t="s">
        <v>331</v>
      </c>
      <c r="B115" s="4" t="s">
        <v>79</v>
      </c>
    </row>
    <row r="116" spans="1:2" x14ac:dyDescent="0.2">
      <c r="A116" s="1" t="s">
        <v>332</v>
      </c>
      <c r="B116" s="4" t="s">
        <v>80</v>
      </c>
    </row>
    <row r="117" spans="1:2" x14ac:dyDescent="0.2">
      <c r="A117" s="1" t="s">
        <v>74</v>
      </c>
      <c r="B117" s="4" t="s">
        <v>81</v>
      </c>
    </row>
    <row r="118" spans="1:2" x14ac:dyDescent="0.2">
      <c r="A118" s="6" t="s">
        <v>96</v>
      </c>
      <c r="B118" s="5" t="s">
        <v>95</v>
      </c>
    </row>
    <row r="119" spans="1:2" x14ac:dyDescent="0.2">
      <c r="A119" s="6" t="s">
        <v>98</v>
      </c>
      <c r="B119" s="4" t="s">
        <v>97</v>
      </c>
    </row>
    <row r="120" spans="1:2" x14ac:dyDescent="0.2">
      <c r="A120" s="6" t="s">
        <v>100</v>
      </c>
      <c r="B120" s="5" t="s">
        <v>99</v>
      </c>
    </row>
    <row r="121" spans="1:2" x14ac:dyDescent="0.2">
      <c r="A121" s="1" t="s">
        <v>342</v>
      </c>
      <c r="B121" s="4" t="s">
        <v>78</v>
      </c>
    </row>
    <row r="122" spans="1:2" x14ac:dyDescent="0.2">
      <c r="A122" s="6" t="s">
        <v>336</v>
      </c>
      <c r="B122" s="4" t="s">
        <v>79</v>
      </c>
    </row>
    <row r="123" spans="1:2" x14ac:dyDescent="0.2">
      <c r="A123" s="6" t="s">
        <v>339</v>
      </c>
      <c r="B123" s="4" t="s">
        <v>80</v>
      </c>
    </row>
    <row r="124" spans="1:2" x14ac:dyDescent="0.2">
      <c r="A124" s="1" t="s">
        <v>341</v>
      </c>
      <c r="B124" s="4" t="s">
        <v>81</v>
      </c>
    </row>
    <row r="125" spans="1:2" x14ac:dyDescent="0.2">
      <c r="A125" s="6" t="s">
        <v>340</v>
      </c>
      <c r="B125" s="4" t="s">
        <v>82</v>
      </c>
    </row>
    <row r="126" spans="1:2" x14ac:dyDescent="0.2">
      <c r="A126" s="6" t="s">
        <v>338</v>
      </c>
      <c r="B126" s="4" t="s">
        <v>83</v>
      </c>
    </row>
    <row r="127" spans="1:2" x14ac:dyDescent="0.2">
      <c r="A127" s="6" t="s">
        <v>337</v>
      </c>
      <c r="B127" s="4" t="s">
        <v>84</v>
      </c>
    </row>
    <row r="128" spans="1:2" x14ac:dyDescent="0.2">
      <c r="A128" s="6" t="s">
        <v>343</v>
      </c>
      <c r="B128" s="4" t="s">
        <v>85</v>
      </c>
    </row>
    <row r="129" spans="1:2" x14ac:dyDescent="0.2">
      <c r="A129" s="6" t="s">
        <v>96</v>
      </c>
      <c r="B129" s="5" t="s">
        <v>95</v>
      </c>
    </row>
    <row r="130" spans="1:2" x14ac:dyDescent="0.2">
      <c r="A130" s="6" t="s">
        <v>98</v>
      </c>
      <c r="B130" s="4" t="s">
        <v>97</v>
      </c>
    </row>
    <row r="131" spans="1:2" x14ac:dyDescent="0.2">
      <c r="A131" s="6" t="s">
        <v>100</v>
      </c>
      <c r="B131" s="5" t="s">
        <v>99</v>
      </c>
    </row>
    <row r="132" spans="1:2" x14ac:dyDescent="0.2">
      <c r="A132" s="6" t="s">
        <v>333</v>
      </c>
      <c r="B132" s="4" t="s">
        <v>78</v>
      </c>
    </row>
    <row r="133" spans="1:2" x14ac:dyDescent="0.2">
      <c r="A133" s="6" t="s">
        <v>334</v>
      </c>
      <c r="B133" s="4" t="s">
        <v>79</v>
      </c>
    </row>
    <row r="134" spans="1:2" x14ac:dyDescent="0.2">
      <c r="A134" s="6" t="s">
        <v>335</v>
      </c>
      <c r="B134" s="4" t="s">
        <v>80</v>
      </c>
    </row>
    <row r="135" spans="1:2" x14ac:dyDescent="0.2">
      <c r="A135" s="6" t="s">
        <v>103</v>
      </c>
      <c r="B135" s="4" t="s">
        <v>81</v>
      </c>
    </row>
    <row r="136" spans="1:2" x14ac:dyDescent="0.2">
      <c r="A136" s="6" t="s">
        <v>102</v>
      </c>
      <c r="B136" s="4" t="s">
        <v>82</v>
      </c>
    </row>
    <row r="137" spans="1:2" x14ac:dyDescent="0.2">
      <c r="A137" s="6" t="s">
        <v>104</v>
      </c>
      <c r="B137" s="4" t="s">
        <v>84</v>
      </c>
    </row>
    <row r="138" spans="1:2" x14ac:dyDescent="0.2">
      <c r="A138" s="6" t="s">
        <v>96</v>
      </c>
      <c r="B138" s="5" t="s">
        <v>95</v>
      </c>
    </row>
    <row r="139" spans="1:2" x14ac:dyDescent="0.2">
      <c r="A139" s="6" t="s">
        <v>98</v>
      </c>
      <c r="B139" s="4" t="s">
        <v>97</v>
      </c>
    </row>
    <row r="140" spans="1:2" x14ac:dyDescent="0.2">
      <c r="A140" s="6" t="s">
        <v>100</v>
      </c>
      <c r="B140" s="5" t="s">
        <v>99</v>
      </c>
    </row>
    <row r="141" spans="1:2" x14ac:dyDescent="0.2">
      <c r="A141" s="1" t="s">
        <v>370</v>
      </c>
      <c r="B141" s="4" t="s">
        <v>78</v>
      </c>
    </row>
    <row r="142" spans="1:2" x14ac:dyDescent="0.2">
      <c r="A142" s="1" t="s">
        <v>371</v>
      </c>
      <c r="B142" s="4" t="s">
        <v>79</v>
      </c>
    </row>
    <row r="143" spans="1:2" x14ac:dyDescent="0.2">
      <c r="A143" s="1" t="s">
        <v>372</v>
      </c>
      <c r="B143" s="4" t="s">
        <v>80</v>
      </c>
    </row>
    <row r="144" spans="1:2" x14ac:dyDescent="0.2">
      <c r="A144" s="1" t="s">
        <v>829</v>
      </c>
      <c r="B144" s="4" t="s">
        <v>81</v>
      </c>
    </row>
    <row r="145" spans="1:2" x14ac:dyDescent="0.2">
      <c r="A145" s="1" t="s">
        <v>373</v>
      </c>
      <c r="B145" s="4" t="s">
        <v>82</v>
      </c>
    </row>
    <row r="146" spans="1:2" x14ac:dyDescent="0.2">
      <c r="A146" s="6" t="s">
        <v>96</v>
      </c>
      <c r="B146" s="5" t="s">
        <v>95</v>
      </c>
    </row>
    <row r="147" spans="1:2" x14ac:dyDescent="0.2">
      <c r="A147" s="6" t="s">
        <v>98</v>
      </c>
      <c r="B147" s="4" t="s">
        <v>97</v>
      </c>
    </row>
    <row r="148" spans="1:2" x14ac:dyDescent="0.2">
      <c r="A148" s="6" t="s">
        <v>100</v>
      </c>
      <c r="B148" s="5" t="s">
        <v>99</v>
      </c>
    </row>
    <row r="149" spans="1:2" x14ac:dyDescent="0.2">
      <c r="A149" s="1" t="s">
        <v>375</v>
      </c>
      <c r="B149" s="4" t="s">
        <v>78</v>
      </c>
    </row>
    <row r="150" spans="1:2" x14ac:dyDescent="0.2">
      <c r="A150" s="1" t="s">
        <v>381</v>
      </c>
      <c r="B150" s="4" t="s">
        <v>79</v>
      </c>
    </row>
    <row r="151" spans="1:2" x14ac:dyDescent="0.2">
      <c r="A151" s="1" t="s">
        <v>376</v>
      </c>
      <c r="B151" s="4" t="s">
        <v>80</v>
      </c>
    </row>
    <row r="152" spans="1:2" x14ac:dyDescent="0.2">
      <c r="A152" s="1" t="s">
        <v>382</v>
      </c>
      <c r="B152" s="4" t="s">
        <v>81</v>
      </c>
    </row>
    <row r="153" spans="1:2" x14ac:dyDescent="0.2">
      <c r="A153" s="1" t="s">
        <v>377</v>
      </c>
      <c r="B153" s="4" t="s">
        <v>82</v>
      </c>
    </row>
    <row r="154" spans="1:2" x14ac:dyDescent="0.2">
      <c r="A154" s="1" t="s">
        <v>378</v>
      </c>
      <c r="B154" s="4" t="s">
        <v>83</v>
      </c>
    </row>
    <row r="155" spans="1:2" x14ac:dyDescent="0.2">
      <c r="A155" s="1" t="s">
        <v>260</v>
      </c>
      <c r="B155" s="4" t="s">
        <v>84</v>
      </c>
    </row>
    <row r="156" spans="1:2" x14ac:dyDescent="0.2">
      <c r="A156" s="1" t="s">
        <v>380</v>
      </c>
      <c r="B156" s="4" t="s">
        <v>85</v>
      </c>
    </row>
    <row r="157" spans="1:2" x14ac:dyDescent="0.2">
      <c r="A157" s="1" t="s">
        <v>379</v>
      </c>
      <c r="B157" s="4" t="s">
        <v>86</v>
      </c>
    </row>
    <row r="158" spans="1:2" x14ac:dyDescent="0.2">
      <c r="A158" s="6" t="s">
        <v>96</v>
      </c>
      <c r="B158" s="5" t="s">
        <v>95</v>
      </c>
    </row>
    <row r="159" spans="1:2" x14ac:dyDescent="0.2">
      <c r="A159" s="6" t="s">
        <v>98</v>
      </c>
      <c r="B159" s="4" t="s">
        <v>97</v>
      </c>
    </row>
    <row r="160" spans="1:2" x14ac:dyDescent="0.2">
      <c r="A160" s="6" t="s">
        <v>100</v>
      </c>
      <c r="B160" s="5" t="s">
        <v>99</v>
      </c>
    </row>
    <row r="161" spans="1:2" x14ac:dyDescent="0.2">
      <c r="A161" s="1" t="s">
        <v>106</v>
      </c>
      <c r="B161" s="5" t="s">
        <v>78</v>
      </c>
    </row>
    <row r="162" spans="1:2" x14ac:dyDescent="0.2">
      <c r="A162" s="1" t="s">
        <v>244</v>
      </c>
      <c r="B162" s="5" t="s">
        <v>79</v>
      </c>
    </row>
    <row r="163" spans="1:2" x14ac:dyDescent="0.2">
      <c r="A163" s="1" t="s">
        <v>245</v>
      </c>
      <c r="B163" s="5" t="s">
        <v>80</v>
      </c>
    </row>
    <row r="164" spans="1:2" x14ac:dyDescent="0.2">
      <c r="A164" s="6" t="s">
        <v>96</v>
      </c>
      <c r="B164" s="5" t="s">
        <v>95</v>
      </c>
    </row>
    <row r="165" spans="1:2" x14ac:dyDescent="0.2">
      <c r="A165" s="6" t="s">
        <v>98</v>
      </c>
      <c r="B165" s="4" t="s">
        <v>97</v>
      </c>
    </row>
    <row r="166" spans="1:2" x14ac:dyDescent="0.2">
      <c r="A166" s="6" t="s">
        <v>100</v>
      </c>
      <c r="B166" s="5" t="s">
        <v>99</v>
      </c>
    </row>
    <row r="167" spans="1:2" x14ac:dyDescent="0.2">
      <c r="A167" s="1" t="s">
        <v>261</v>
      </c>
      <c r="B167" s="5" t="s">
        <v>78</v>
      </c>
    </row>
    <row r="168" spans="1:2" x14ac:dyDescent="0.2">
      <c r="A168" s="1" t="s">
        <v>125</v>
      </c>
      <c r="B168" s="5" t="s">
        <v>79</v>
      </c>
    </row>
    <row r="169" spans="1:2" x14ac:dyDescent="0.2">
      <c r="A169" s="1" t="s">
        <v>262</v>
      </c>
      <c r="B169" s="5" t="s">
        <v>80</v>
      </c>
    </row>
    <row r="170" spans="1:2" x14ac:dyDescent="0.2">
      <c r="A170" s="1" t="s">
        <v>263</v>
      </c>
      <c r="B170" s="5" t="s">
        <v>81</v>
      </c>
    </row>
    <row r="171" spans="1:2" x14ac:dyDescent="0.2">
      <c r="A171" s="6" t="s">
        <v>96</v>
      </c>
      <c r="B171" s="5" t="s">
        <v>95</v>
      </c>
    </row>
    <row r="172" spans="1:2" x14ac:dyDescent="0.2">
      <c r="A172" s="6" t="s">
        <v>98</v>
      </c>
      <c r="B172" s="4" t="s">
        <v>97</v>
      </c>
    </row>
    <row r="173" spans="1:2" x14ac:dyDescent="0.2">
      <c r="A173" s="6" t="s">
        <v>100</v>
      </c>
      <c r="B173" s="5" t="s">
        <v>99</v>
      </c>
    </row>
    <row r="174" spans="1:2" x14ac:dyDescent="0.2">
      <c r="A174" s="1" t="s">
        <v>124</v>
      </c>
      <c r="B174" s="5" t="s">
        <v>78</v>
      </c>
    </row>
    <row r="175" spans="1:2" x14ac:dyDescent="0.2">
      <c r="A175" s="1" t="s">
        <v>125</v>
      </c>
      <c r="B175" s="5" t="s">
        <v>79</v>
      </c>
    </row>
    <row r="176" spans="1:2" x14ac:dyDescent="0.2">
      <c r="A176" s="1" t="s">
        <v>126</v>
      </c>
      <c r="B176" s="5" t="s">
        <v>80</v>
      </c>
    </row>
    <row r="177" spans="1:2" x14ac:dyDescent="0.2">
      <c r="A177" s="6" t="s">
        <v>96</v>
      </c>
      <c r="B177" s="5" t="s">
        <v>95</v>
      </c>
    </row>
    <row r="178" spans="1:2" x14ac:dyDescent="0.2">
      <c r="A178" s="6" t="s">
        <v>98</v>
      </c>
      <c r="B178" s="4" t="s">
        <v>97</v>
      </c>
    </row>
    <row r="179" spans="1:2" x14ac:dyDescent="0.2">
      <c r="A179" s="6" t="s">
        <v>100</v>
      </c>
      <c r="B179" s="5" t="s">
        <v>99</v>
      </c>
    </row>
    <row r="180" spans="1:2" x14ac:dyDescent="0.2">
      <c r="A180" s="1" t="s">
        <v>124</v>
      </c>
      <c r="B180" s="4" t="s">
        <v>78</v>
      </c>
    </row>
    <row r="181" spans="1:2" x14ac:dyDescent="0.2">
      <c r="A181" s="1" t="s">
        <v>289</v>
      </c>
      <c r="B181" s="4" t="s">
        <v>79</v>
      </c>
    </row>
    <row r="182" spans="1:2" x14ac:dyDescent="0.2">
      <c r="A182" s="1" t="s">
        <v>290</v>
      </c>
      <c r="B182" s="4" t="s">
        <v>80</v>
      </c>
    </row>
    <row r="183" spans="1:2" x14ac:dyDescent="0.2">
      <c r="A183" s="1" t="s">
        <v>291</v>
      </c>
      <c r="B183" s="4" t="s">
        <v>81</v>
      </c>
    </row>
    <row r="184" spans="1:2" x14ac:dyDescent="0.2">
      <c r="A184" s="6" t="s">
        <v>96</v>
      </c>
      <c r="B184" s="5" t="s">
        <v>95</v>
      </c>
    </row>
    <row r="185" spans="1:2" x14ac:dyDescent="0.2">
      <c r="A185" s="6" t="s">
        <v>98</v>
      </c>
      <c r="B185" s="4" t="s">
        <v>97</v>
      </c>
    </row>
    <row r="186" spans="1:2" x14ac:dyDescent="0.2">
      <c r="A186" s="6" t="s">
        <v>100</v>
      </c>
      <c r="B186" s="5" t="s">
        <v>99</v>
      </c>
    </row>
    <row r="187" spans="1:2" x14ac:dyDescent="0.2">
      <c r="A187" s="1" t="s">
        <v>918</v>
      </c>
      <c r="B187" s="1" t="s">
        <v>584</v>
      </c>
    </row>
    <row r="188" spans="1:2" x14ac:dyDescent="0.2">
      <c r="A188" s="1" t="s">
        <v>919</v>
      </c>
      <c r="B188" s="1" t="s">
        <v>585</v>
      </c>
    </row>
    <row r="189" spans="1:2" x14ac:dyDescent="0.2">
      <c r="A189" s="1" t="s">
        <v>920</v>
      </c>
      <c r="B189" s="1" t="s">
        <v>586</v>
      </c>
    </row>
    <row r="190" spans="1:2" x14ac:dyDescent="0.2">
      <c r="A190" s="1" t="s">
        <v>921</v>
      </c>
      <c r="B190" s="1" t="s">
        <v>587</v>
      </c>
    </row>
    <row r="191" spans="1:2" x14ac:dyDescent="0.2">
      <c r="A191" s="1" t="s">
        <v>922</v>
      </c>
      <c r="B191" s="1" t="s">
        <v>588</v>
      </c>
    </row>
    <row r="192" spans="1:2" x14ac:dyDescent="0.2">
      <c r="A192" s="1" t="s">
        <v>923</v>
      </c>
      <c r="B192" s="1" t="s">
        <v>589</v>
      </c>
    </row>
    <row r="193" spans="1:2" x14ac:dyDescent="0.2">
      <c r="A193" s="1" t="s">
        <v>924</v>
      </c>
      <c r="B193" s="1" t="s">
        <v>590</v>
      </c>
    </row>
    <row r="194" spans="1:2" x14ac:dyDescent="0.2">
      <c r="A194" s="1" t="s">
        <v>925</v>
      </c>
      <c r="B194" s="1" t="s">
        <v>591</v>
      </c>
    </row>
    <row r="195" spans="1:2" x14ac:dyDescent="0.2">
      <c r="A195" s="1" t="s">
        <v>926</v>
      </c>
      <c r="B195" s="1" t="s">
        <v>592</v>
      </c>
    </row>
    <row r="196" spans="1:2" x14ac:dyDescent="0.2">
      <c r="A196" s="1" t="s">
        <v>927</v>
      </c>
      <c r="B196" s="1" t="s">
        <v>593</v>
      </c>
    </row>
    <row r="197" spans="1:2" x14ac:dyDescent="0.2">
      <c r="A197" s="1" t="s">
        <v>928</v>
      </c>
      <c r="B197" s="1" t="s">
        <v>594</v>
      </c>
    </row>
    <row r="198" spans="1:2" x14ac:dyDescent="0.2">
      <c r="A198" s="1" t="s">
        <v>929</v>
      </c>
      <c r="B198" s="1" t="s">
        <v>595</v>
      </c>
    </row>
    <row r="199" spans="1:2" x14ac:dyDescent="0.2">
      <c r="A199" s="1" t="s">
        <v>930</v>
      </c>
      <c r="B199" s="1" t="s">
        <v>596</v>
      </c>
    </row>
    <row r="200" spans="1:2" x14ac:dyDescent="0.2">
      <c r="A200" s="1" t="s">
        <v>931</v>
      </c>
      <c r="B200" s="1" t="s">
        <v>597</v>
      </c>
    </row>
    <row r="201" spans="1:2" x14ac:dyDescent="0.2">
      <c r="A201" s="1" t="s">
        <v>932</v>
      </c>
      <c r="B201" s="1" t="s">
        <v>598</v>
      </c>
    </row>
    <row r="202" spans="1:2" x14ac:dyDescent="0.2">
      <c r="A202" s="1" t="s">
        <v>933</v>
      </c>
      <c r="B202" s="1" t="s">
        <v>599</v>
      </c>
    </row>
    <row r="203" spans="1:2" x14ac:dyDescent="0.2">
      <c r="A203" s="1" t="s">
        <v>934</v>
      </c>
      <c r="B203" s="1" t="s">
        <v>600</v>
      </c>
    </row>
    <row r="204" spans="1:2" x14ac:dyDescent="0.2">
      <c r="A204" s="1" t="s">
        <v>935</v>
      </c>
      <c r="B204" s="1" t="s">
        <v>601</v>
      </c>
    </row>
    <row r="205" spans="1:2" x14ac:dyDescent="0.2">
      <c r="A205" s="1" t="s">
        <v>936</v>
      </c>
      <c r="B205" s="1" t="s">
        <v>602</v>
      </c>
    </row>
    <row r="206" spans="1:2" x14ac:dyDescent="0.2">
      <c r="A206" s="1" t="s">
        <v>937</v>
      </c>
      <c r="B206" s="1" t="s">
        <v>603</v>
      </c>
    </row>
    <row r="207" spans="1:2" x14ac:dyDescent="0.2">
      <c r="A207" s="1" t="s">
        <v>938</v>
      </c>
      <c r="B207" s="1" t="s">
        <v>604</v>
      </c>
    </row>
    <row r="208" spans="1:2" x14ac:dyDescent="0.2">
      <c r="A208" s="1" t="s">
        <v>939</v>
      </c>
      <c r="B208" s="1" t="s">
        <v>605</v>
      </c>
    </row>
    <row r="209" spans="1:2" x14ac:dyDescent="0.2">
      <c r="A209" s="1" t="s">
        <v>940</v>
      </c>
      <c r="B209" s="1" t="s">
        <v>606</v>
      </c>
    </row>
    <row r="210" spans="1:2" x14ac:dyDescent="0.2">
      <c r="A210" s="1" t="s">
        <v>941</v>
      </c>
      <c r="B210" s="1" t="s">
        <v>607</v>
      </c>
    </row>
    <row r="211" spans="1:2" x14ac:dyDescent="0.2">
      <c r="A211" s="1" t="s">
        <v>942</v>
      </c>
      <c r="B211" s="1" t="s">
        <v>608</v>
      </c>
    </row>
    <row r="212" spans="1:2" x14ac:dyDescent="0.2">
      <c r="A212" s="1" t="s">
        <v>943</v>
      </c>
      <c r="B212" s="1" t="s">
        <v>609</v>
      </c>
    </row>
    <row r="213" spans="1:2" x14ac:dyDescent="0.2">
      <c r="A213" s="1" t="s">
        <v>944</v>
      </c>
      <c r="B213" s="1" t="s">
        <v>610</v>
      </c>
    </row>
    <row r="214" spans="1:2" x14ac:dyDescent="0.2">
      <c r="A214" s="1" t="s">
        <v>945</v>
      </c>
      <c r="B214" s="1" t="s">
        <v>611</v>
      </c>
    </row>
    <row r="215" spans="1:2" x14ac:dyDescent="0.2">
      <c r="A215" s="1" t="s">
        <v>946</v>
      </c>
      <c r="B215" s="1" t="s">
        <v>612</v>
      </c>
    </row>
    <row r="216" spans="1:2" x14ac:dyDescent="0.2">
      <c r="A216" s="1" t="s">
        <v>947</v>
      </c>
      <c r="B216" s="1" t="s">
        <v>613</v>
      </c>
    </row>
    <row r="217" spans="1:2" x14ac:dyDescent="0.2">
      <c r="A217" s="1" t="s">
        <v>948</v>
      </c>
      <c r="B217" s="1" t="s">
        <v>614</v>
      </c>
    </row>
    <row r="218" spans="1:2" x14ac:dyDescent="0.2">
      <c r="A218" s="1" t="s">
        <v>949</v>
      </c>
      <c r="B218" s="1" t="s">
        <v>615</v>
      </c>
    </row>
    <row r="219" spans="1:2" x14ac:dyDescent="0.2">
      <c r="A219" s="1" t="s">
        <v>950</v>
      </c>
      <c r="B219" s="1" t="s">
        <v>616</v>
      </c>
    </row>
    <row r="220" spans="1:2" x14ac:dyDescent="0.2">
      <c r="A220" s="1" t="s">
        <v>951</v>
      </c>
      <c r="B220" s="1" t="s">
        <v>617</v>
      </c>
    </row>
    <row r="221" spans="1:2" x14ac:dyDescent="0.2">
      <c r="A221" s="1" t="s">
        <v>952</v>
      </c>
      <c r="B221" s="1" t="s">
        <v>618</v>
      </c>
    </row>
    <row r="222" spans="1:2" x14ac:dyDescent="0.2">
      <c r="A222" s="1" t="s">
        <v>953</v>
      </c>
      <c r="B222" s="1" t="s">
        <v>619</v>
      </c>
    </row>
    <row r="223" spans="1:2" x14ac:dyDescent="0.2">
      <c r="A223" s="1" t="s">
        <v>954</v>
      </c>
      <c r="B223" s="1" t="s">
        <v>620</v>
      </c>
    </row>
    <row r="224" spans="1:2" x14ac:dyDescent="0.2">
      <c r="A224" s="1" t="s">
        <v>955</v>
      </c>
      <c r="B224" s="1" t="s">
        <v>621</v>
      </c>
    </row>
    <row r="225" spans="1:2" x14ac:dyDescent="0.2">
      <c r="A225" s="1" t="s">
        <v>956</v>
      </c>
      <c r="B225" s="1" t="s">
        <v>622</v>
      </c>
    </row>
    <row r="226" spans="1:2" x14ac:dyDescent="0.2">
      <c r="A226" s="1" t="s">
        <v>957</v>
      </c>
      <c r="B226" s="1" t="s">
        <v>623</v>
      </c>
    </row>
    <row r="227" spans="1:2" x14ac:dyDescent="0.2">
      <c r="A227" s="1" t="s">
        <v>958</v>
      </c>
      <c r="B227" s="1" t="s">
        <v>624</v>
      </c>
    </row>
    <row r="228" spans="1:2" x14ac:dyDescent="0.2">
      <c r="A228" s="1" t="s">
        <v>959</v>
      </c>
      <c r="B228" s="1" t="s">
        <v>625</v>
      </c>
    </row>
    <row r="229" spans="1:2" x14ac:dyDescent="0.2">
      <c r="A229" s="1" t="s">
        <v>960</v>
      </c>
      <c r="B229" s="1" t="s">
        <v>626</v>
      </c>
    </row>
    <row r="230" spans="1:2" x14ac:dyDescent="0.2">
      <c r="A230" s="1" t="s">
        <v>961</v>
      </c>
      <c r="B230" s="1" t="s">
        <v>627</v>
      </c>
    </row>
    <row r="231" spans="1:2" x14ac:dyDescent="0.2">
      <c r="A231" s="1" t="s">
        <v>962</v>
      </c>
      <c r="B231" s="1" t="s">
        <v>628</v>
      </c>
    </row>
    <row r="232" spans="1:2" x14ac:dyDescent="0.2">
      <c r="A232" s="1" t="s">
        <v>963</v>
      </c>
      <c r="B232" s="1" t="s">
        <v>629</v>
      </c>
    </row>
    <row r="233" spans="1:2" x14ac:dyDescent="0.2">
      <c r="A233" s="1" t="s">
        <v>964</v>
      </c>
      <c r="B233" s="1" t="s">
        <v>630</v>
      </c>
    </row>
    <row r="234" spans="1:2" x14ac:dyDescent="0.2">
      <c r="A234" s="1" t="s">
        <v>965</v>
      </c>
      <c r="B234" s="1" t="s">
        <v>631</v>
      </c>
    </row>
    <row r="235" spans="1:2" x14ac:dyDescent="0.2">
      <c r="A235" s="1" t="s">
        <v>966</v>
      </c>
      <c r="B235" s="1" t="s">
        <v>632</v>
      </c>
    </row>
    <row r="236" spans="1:2" x14ac:dyDescent="0.2">
      <c r="A236" s="1" t="s">
        <v>967</v>
      </c>
      <c r="B236" s="1" t="s">
        <v>633</v>
      </c>
    </row>
    <row r="237" spans="1:2" x14ac:dyDescent="0.2">
      <c r="A237" s="1" t="s">
        <v>968</v>
      </c>
      <c r="B237" s="1" t="s">
        <v>634</v>
      </c>
    </row>
    <row r="238" spans="1:2" x14ac:dyDescent="0.2">
      <c r="A238" s="1" t="s">
        <v>969</v>
      </c>
      <c r="B238" s="1" t="s">
        <v>635</v>
      </c>
    </row>
    <row r="239" spans="1:2" x14ac:dyDescent="0.2">
      <c r="A239" s="1" t="s">
        <v>970</v>
      </c>
      <c r="B239" s="1" t="s">
        <v>636</v>
      </c>
    </row>
    <row r="240" spans="1:2" x14ac:dyDescent="0.2">
      <c r="A240" s="1" t="s">
        <v>971</v>
      </c>
      <c r="B240" s="1" t="s">
        <v>637</v>
      </c>
    </row>
    <row r="241" spans="1:2" x14ac:dyDescent="0.2">
      <c r="A241" s="1" t="s">
        <v>972</v>
      </c>
      <c r="B241" s="1" t="s">
        <v>638</v>
      </c>
    </row>
    <row r="242" spans="1:2" x14ac:dyDescent="0.2">
      <c r="A242" s="1" t="s">
        <v>973</v>
      </c>
      <c r="B242" s="1" t="s">
        <v>639</v>
      </c>
    </row>
    <row r="243" spans="1:2" x14ac:dyDescent="0.2">
      <c r="A243" s="1" t="s">
        <v>974</v>
      </c>
      <c r="B243" s="1" t="s">
        <v>640</v>
      </c>
    </row>
    <row r="244" spans="1:2" x14ac:dyDescent="0.2">
      <c r="A244" s="1" t="s">
        <v>975</v>
      </c>
      <c r="B244" s="1" t="s">
        <v>641</v>
      </c>
    </row>
    <row r="245" spans="1:2" x14ac:dyDescent="0.2">
      <c r="A245" s="1" t="s">
        <v>976</v>
      </c>
      <c r="B245" s="1" t="s">
        <v>642</v>
      </c>
    </row>
    <row r="246" spans="1:2" x14ac:dyDescent="0.2">
      <c r="A246" s="1" t="s">
        <v>977</v>
      </c>
      <c r="B246" s="1" t="s">
        <v>643</v>
      </c>
    </row>
    <row r="247" spans="1:2" x14ac:dyDescent="0.2">
      <c r="A247" s="1" t="s">
        <v>978</v>
      </c>
      <c r="B247" s="1" t="s">
        <v>644</v>
      </c>
    </row>
    <row r="248" spans="1:2" x14ac:dyDescent="0.2">
      <c r="A248" s="1" t="s">
        <v>979</v>
      </c>
      <c r="B248" s="1" t="s">
        <v>645</v>
      </c>
    </row>
    <row r="249" spans="1:2" x14ac:dyDescent="0.2">
      <c r="A249" s="1" t="s">
        <v>980</v>
      </c>
      <c r="B249" s="1" t="s">
        <v>646</v>
      </c>
    </row>
    <row r="250" spans="1:2" x14ac:dyDescent="0.2">
      <c r="A250" s="1" t="s">
        <v>981</v>
      </c>
      <c r="B250" s="1" t="s">
        <v>647</v>
      </c>
    </row>
    <row r="251" spans="1:2" x14ac:dyDescent="0.2">
      <c r="A251" s="1" t="s">
        <v>982</v>
      </c>
      <c r="B251" s="1" t="s">
        <v>648</v>
      </c>
    </row>
    <row r="252" spans="1:2" x14ac:dyDescent="0.2">
      <c r="A252" s="1" t="s">
        <v>983</v>
      </c>
      <c r="B252" s="1" t="s">
        <v>649</v>
      </c>
    </row>
    <row r="253" spans="1:2" x14ac:dyDescent="0.2">
      <c r="A253" s="1" t="s">
        <v>984</v>
      </c>
      <c r="B253" s="1" t="s">
        <v>650</v>
      </c>
    </row>
    <row r="254" spans="1:2" x14ac:dyDescent="0.2">
      <c r="A254" s="1" t="s">
        <v>985</v>
      </c>
      <c r="B254" s="1" t="s">
        <v>651</v>
      </c>
    </row>
    <row r="255" spans="1:2" x14ac:dyDescent="0.2">
      <c r="A255" s="1" t="s">
        <v>986</v>
      </c>
      <c r="B255" s="1" t="s">
        <v>652</v>
      </c>
    </row>
    <row r="256" spans="1:2" x14ac:dyDescent="0.2">
      <c r="A256" s="1" t="s">
        <v>987</v>
      </c>
      <c r="B256" s="1" t="s">
        <v>653</v>
      </c>
    </row>
    <row r="257" spans="1:2" x14ac:dyDescent="0.2">
      <c r="A257" s="1" t="s">
        <v>988</v>
      </c>
      <c r="B257" s="1" t="s">
        <v>654</v>
      </c>
    </row>
    <row r="258" spans="1:2" x14ac:dyDescent="0.2">
      <c r="A258" s="1" t="s">
        <v>989</v>
      </c>
      <c r="B258" s="1" t="s">
        <v>655</v>
      </c>
    </row>
    <row r="259" spans="1:2" x14ac:dyDescent="0.2">
      <c r="A259" s="1" t="s">
        <v>990</v>
      </c>
      <c r="B259" s="1" t="s">
        <v>656</v>
      </c>
    </row>
    <row r="260" spans="1:2" x14ac:dyDescent="0.2">
      <c r="A260" s="1" t="s">
        <v>991</v>
      </c>
      <c r="B260" s="1" t="s">
        <v>657</v>
      </c>
    </row>
    <row r="261" spans="1:2" x14ac:dyDescent="0.2">
      <c r="A261" s="1" t="s">
        <v>992</v>
      </c>
      <c r="B261" s="1" t="s">
        <v>658</v>
      </c>
    </row>
    <row r="262" spans="1:2" x14ac:dyDescent="0.2">
      <c r="A262" s="1" t="s">
        <v>993</v>
      </c>
      <c r="B262" s="1" t="s">
        <v>659</v>
      </c>
    </row>
    <row r="263" spans="1:2" x14ac:dyDescent="0.2">
      <c r="A263" s="1" t="s">
        <v>994</v>
      </c>
      <c r="B263" s="1" t="s">
        <v>660</v>
      </c>
    </row>
    <row r="264" spans="1:2" x14ac:dyDescent="0.2">
      <c r="A264" s="1" t="s">
        <v>995</v>
      </c>
      <c r="B264" s="1" t="s">
        <v>661</v>
      </c>
    </row>
    <row r="265" spans="1:2" x14ac:dyDescent="0.2">
      <c r="A265" s="1" t="s">
        <v>996</v>
      </c>
      <c r="B265" s="1" t="s">
        <v>662</v>
      </c>
    </row>
    <row r="266" spans="1:2" x14ac:dyDescent="0.2">
      <c r="A266" s="1" t="s">
        <v>997</v>
      </c>
      <c r="B266" s="1" t="s">
        <v>663</v>
      </c>
    </row>
    <row r="267" spans="1:2" x14ac:dyDescent="0.2">
      <c r="A267" s="1" t="s">
        <v>998</v>
      </c>
      <c r="B267" s="1" t="s">
        <v>664</v>
      </c>
    </row>
    <row r="268" spans="1:2" x14ac:dyDescent="0.2">
      <c r="A268" s="1" t="s">
        <v>999</v>
      </c>
      <c r="B268" s="1" t="s">
        <v>665</v>
      </c>
    </row>
    <row r="269" spans="1:2" x14ac:dyDescent="0.2">
      <c r="A269" s="1" t="s">
        <v>1000</v>
      </c>
      <c r="B269" s="1" t="s">
        <v>666</v>
      </c>
    </row>
    <row r="270" spans="1:2" x14ac:dyDescent="0.2">
      <c r="A270" s="1" t="s">
        <v>1001</v>
      </c>
      <c r="B270" s="1" t="s">
        <v>667</v>
      </c>
    </row>
    <row r="271" spans="1:2" x14ac:dyDescent="0.2">
      <c r="A271" s="1" t="s">
        <v>1002</v>
      </c>
      <c r="B271" s="1" t="s">
        <v>668</v>
      </c>
    </row>
    <row r="272" spans="1:2" x14ac:dyDescent="0.2">
      <c r="A272" s="1" t="s">
        <v>1003</v>
      </c>
      <c r="B272" s="1" t="s">
        <v>669</v>
      </c>
    </row>
    <row r="273" spans="1:2" x14ac:dyDescent="0.2">
      <c r="A273" s="1" t="s">
        <v>1004</v>
      </c>
      <c r="B273" s="1" t="s">
        <v>670</v>
      </c>
    </row>
    <row r="274" spans="1:2" x14ac:dyDescent="0.2">
      <c r="A274" s="1" t="s">
        <v>1005</v>
      </c>
      <c r="B274" s="1" t="s">
        <v>671</v>
      </c>
    </row>
    <row r="275" spans="1:2" x14ac:dyDescent="0.2">
      <c r="A275" s="1" t="s">
        <v>1006</v>
      </c>
      <c r="B275" s="1" t="s">
        <v>672</v>
      </c>
    </row>
    <row r="276" spans="1:2" x14ac:dyDescent="0.2">
      <c r="A276" s="1" t="s">
        <v>1007</v>
      </c>
      <c r="B276" s="1" t="s">
        <v>673</v>
      </c>
    </row>
    <row r="277" spans="1:2" x14ac:dyDescent="0.2">
      <c r="A277" s="1" t="s">
        <v>1008</v>
      </c>
      <c r="B277" s="1" t="s">
        <v>674</v>
      </c>
    </row>
    <row r="278" spans="1:2" x14ac:dyDescent="0.2">
      <c r="A278" s="1" t="s">
        <v>1009</v>
      </c>
      <c r="B278" s="1" t="s">
        <v>675</v>
      </c>
    </row>
    <row r="279" spans="1:2" x14ac:dyDescent="0.2">
      <c r="A279" s="1" t="s">
        <v>1010</v>
      </c>
      <c r="B279" s="1" t="s">
        <v>676</v>
      </c>
    </row>
    <row r="280" spans="1:2" x14ac:dyDescent="0.2">
      <c r="A280" s="1" t="s">
        <v>1011</v>
      </c>
      <c r="B280" s="1" t="s">
        <v>677</v>
      </c>
    </row>
    <row r="281" spans="1:2" x14ac:dyDescent="0.2">
      <c r="A281" s="1" t="s">
        <v>1012</v>
      </c>
      <c r="B281" s="1" t="s">
        <v>678</v>
      </c>
    </row>
    <row r="282" spans="1:2" x14ac:dyDescent="0.2">
      <c r="A282" s="1" t="s">
        <v>1013</v>
      </c>
      <c r="B282" s="1" t="s">
        <v>679</v>
      </c>
    </row>
    <row r="283" spans="1:2" x14ac:dyDescent="0.2">
      <c r="A283" s="1" t="s">
        <v>1014</v>
      </c>
      <c r="B283" s="1" t="s">
        <v>680</v>
      </c>
    </row>
    <row r="284" spans="1:2" x14ac:dyDescent="0.2">
      <c r="A284" s="1" t="s">
        <v>1015</v>
      </c>
      <c r="B284" s="1" t="s">
        <v>681</v>
      </c>
    </row>
    <row r="285" spans="1:2" x14ac:dyDescent="0.2">
      <c r="A285" s="1" t="s">
        <v>1016</v>
      </c>
      <c r="B285" s="1" t="s">
        <v>682</v>
      </c>
    </row>
    <row r="286" spans="1:2" x14ac:dyDescent="0.2">
      <c r="A286" s="1" t="s">
        <v>1017</v>
      </c>
      <c r="B286" s="1" t="s">
        <v>683</v>
      </c>
    </row>
    <row r="287" spans="1:2" x14ac:dyDescent="0.2">
      <c r="A287" s="1" t="s">
        <v>1018</v>
      </c>
      <c r="B287" s="1" t="s">
        <v>684</v>
      </c>
    </row>
    <row r="288" spans="1:2" x14ac:dyDescent="0.2">
      <c r="A288" s="1" t="s">
        <v>1019</v>
      </c>
      <c r="B288" s="1" t="s">
        <v>685</v>
      </c>
    </row>
    <row r="289" spans="1:2" x14ac:dyDescent="0.2">
      <c r="A289" s="1" t="s">
        <v>1020</v>
      </c>
      <c r="B289" s="1" t="s">
        <v>686</v>
      </c>
    </row>
    <row r="290" spans="1:2" x14ac:dyDescent="0.2">
      <c r="A290" s="1" t="s">
        <v>1021</v>
      </c>
      <c r="B290" s="1" t="s">
        <v>687</v>
      </c>
    </row>
    <row r="291" spans="1:2" x14ac:dyDescent="0.2">
      <c r="A291" s="1" t="s">
        <v>1022</v>
      </c>
      <c r="B291" s="1" t="s">
        <v>688</v>
      </c>
    </row>
    <row r="292" spans="1:2" x14ac:dyDescent="0.2">
      <c r="A292" s="1" t="s">
        <v>1023</v>
      </c>
      <c r="B292" s="1" t="s">
        <v>689</v>
      </c>
    </row>
    <row r="293" spans="1:2" x14ac:dyDescent="0.2">
      <c r="A293" s="1" t="s">
        <v>1024</v>
      </c>
      <c r="B293" s="1" t="s">
        <v>690</v>
      </c>
    </row>
    <row r="294" spans="1:2" x14ac:dyDescent="0.2">
      <c r="A294" s="1" t="s">
        <v>1025</v>
      </c>
      <c r="B294" s="1" t="s">
        <v>691</v>
      </c>
    </row>
    <row r="295" spans="1:2" x14ac:dyDescent="0.2">
      <c r="A295" s="1" t="s">
        <v>1026</v>
      </c>
      <c r="B295" s="1" t="s">
        <v>692</v>
      </c>
    </row>
    <row r="296" spans="1:2" x14ac:dyDescent="0.2">
      <c r="A296" s="1" t="s">
        <v>1027</v>
      </c>
      <c r="B296" s="1" t="s">
        <v>693</v>
      </c>
    </row>
    <row r="297" spans="1:2" x14ac:dyDescent="0.2">
      <c r="A297" s="1" t="s">
        <v>1028</v>
      </c>
      <c r="B297" s="1" t="s">
        <v>694</v>
      </c>
    </row>
    <row r="298" spans="1:2" x14ac:dyDescent="0.2">
      <c r="A298" s="1" t="s">
        <v>1029</v>
      </c>
      <c r="B298" s="1" t="s">
        <v>695</v>
      </c>
    </row>
    <row r="299" spans="1:2" x14ac:dyDescent="0.2">
      <c r="A299" s="1" t="s">
        <v>1030</v>
      </c>
      <c r="B299" s="1" t="s">
        <v>696</v>
      </c>
    </row>
    <row r="300" spans="1:2" x14ac:dyDescent="0.2">
      <c r="A300" s="1" t="s">
        <v>1031</v>
      </c>
      <c r="B300" s="1" t="s">
        <v>697</v>
      </c>
    </row>
    <row r="301" spans="1:2" x14ac:dyDescent="0.2">
      <c r="A301" s="1" t="s">
        <v>1032</v>
      </c>
      <c r="B301" s="1" t="s">
        <v>698</v>
      </c>
    </row>
    <row r="302" spans="1:2" x14ac:dyDescent="0.2">
      <c r="A302" s="1" t="s">
        <v>1033</v>
      </c>
      <c r="B302" s="1" t="s">
        <v>699</v>
      </c>
    </row>
    <row r="303" spans="1:2" x14ac:dyDescent="0.2">
      <c r="A303" s="1" t="s">
        <v>1034</v>
      </c>
      <c r="B303" s="1" t="s">
        <v>700</v>
      </c>
    </row>
    <row r="304" spans="1:2" x14ac:dyDescent="0.2">
      <c r="A304" s="1" t="s">
        <v>1035</v>
      </c>
      <c r="B304" s="1" t="s">
        <v>701</v>
      </c>
    </row>
    <row r="305" spans="1:2" x14ac:dyDescent="0.2">
      <c r="A305" s="1" t="s">
        <v>1036</v>
      </c>
      <c r="B305" s="1" t="s">
        <v>702</v>
      </c>
    </row>
    <row r="306" spans="1:2" x14ac:dyDescent="0.2">
      <c r="A306" s="1" t="s">
        <v>1037</v>
      </c>
      <c r="B306" s="1" t="s">
        <v>703</v>
      </c>
    </row>
    <row r="307" spans="1:2" x14ac:dyDescent="0.2">
      <c r="A307" s="1" t="s">
        <v>1038</v>
      </c>
      <c r="B307" s="1" t="s">
        <v>704</v>
      </c>
    </row>
    <row r="308" spans="1:2" x14ac:dyDescent="0.2">
      <c r="A308" s="1" t="s">
        <v>1039</v>
      </c>
      <c r="B308" s="1" t="s">
        <v>705</v>
      </c>
    </row>
    <row r="309" spans="1:2" x14ac:dyDescent="0.2">
      <c r="A309" s="1" t="s">
        <v>1040</v>
      </c>
      <c r="B309" s="1" t="s">
        <v>706</v>
      </c>
    </row>
    <row r="310" spans="1:2" x14ac:dyDescent="0.2">
      <c r="A310" s="1" t="s">
        <v>1041</v>
      </c>
      <c r="B310" s="1" t="s">
        <v>707</v>
      </c>
    </row>
    <row r="311" spans="1:2" x14ac:dyDescent="0.2">
      <c r="A311" s="1" t="s">
        <v>1042</v>
      </c>
      <c r="B311" s="1" t="s">
        <v>708</v>
      </c>
    </row>
    <row r="312" spans="1:2" x14ac:dyDescent="0.2">
      <c r="A312" s="1" t="s">
        <v>1043</v>
      </c>
      <c r="B312" s="1" t="s">
        <v>709</v>
      </c>
    </row>
    <row r="313" spans="1:2" x14ac:dyDescent="0.2">
      <c r="A313" s="1" t="s">
        <v>1044</v>
      </c>
      <c r="B313" s="1" t="s">
        <v>710</v>
      </c>
    </row>
    <row r="314" spans="1:2" x14ac:dyDescent="0.2">
      <c r="A314" s="1" t="s">
        <v>1045</v>
      </c>
      <c r="B314" s="1" t="s">
        <v>711</v>
      </c>
    </row>
    <row r="315" spans="1:2" x14ac:dyDescent="0.2">
      <c r="A315" s="1" t="s">
        <v>1046</v>
      </c>
      <c r="B315" s="1" t="s">
        <v>712</v>
      </c>
    </row>
    <row r="316" spans="1:2" x14ac:dyDescent="0.2">
      <c r="A316" s="1" t="s">
        <v>1047</v>
      </c>
      <c r="B316" s="1" t="s">
        <v>713</v>
      </c>
    </row>
    <row r="317" spans="1:2" x14ac:dyDescent="0.2">
      <c r="A317" s="1" t="s">
        <v>1048</v>
      </c>
      <c r="B317" s="1" t="s">
        <v>714</v>
      </c>
    </row>
    <row r="318" spans="1:2" x14ac:dyDescent="0.2">
      <c r="A318" s="1" t="s">
        <v>1049</v>
      </c>
      <c r="B318" s="1" t="s">
        <v>715</v>
      </c>
    </row>
    <row r="319" spans="1:2" x14ac:dyDescent="0.2">
      <c r="A319" s="1" t="s">
        <v>1050</v>
      </c>
      <c r="B319" s="1" t="s">
        <v>716</v>
      </c>
    </row>
    <row r="320" spans="1:2" x14ac:dyDescent="0.2">
      <c r="A320" s="1" t="s">
        <v>1051</v>
      </c>
      <c r="B320" s="1" t="s">
        <v>717</v>
      </c>
    </row>
    <row r="321" spans="1:2" x14ac:dyDescent="0.2">
      <c r="A321" s="1" t="s">
        <v>1052</v>
      </c>
      <c r="B321" s="1" t="s">
        <v>718</v>
      </c>
    </row>
    <row r="322" spans="1:2" x14ac:dyDescent="0.2">
      <c r="A322" s="1" t="s">
        <v>1053</v>
      </c>
      <c r="B322" s="1" t="s">
        <v>719</v>
      </c>
    </row>
    <row r="323" spans="1:2" x14ac:dyDescent="0.2">
      <c r="A323" s="1" t="s">
        <v>1054</v>
      </c>
      <c r="B323" s="1" t="s">
        <v>720</v>
      </c>
    </row>
    <row r="324" spans="1:2" x14ac:dyDescent="0.2">
      <c r="A324" s="1" t="s">
        <v>1055</v>
      </c>
      <c r="B324" s="1" t="s">
        <v>721</v>
      </c>
    </row>
    <row r="325" spans="1:2" x14ac:dyDescent="0.2">
      <c r="A325" s="1" t="s">
        <v>1056</v>
      </c>
      <c r="B325" s="1" t="s">
        <v>722</v>
      </c>
    </row>
    <row r="326" spans="1:2" x14ac:dyDescent="0.2">
      <c r="A326" s="1" t="s">
        <v>1057</v>
      </c>
      <c r="B326" s="1" t="s">
        <v>723</v>
      </c>
    </row>
    <row r="327" spans="1:2" x14ac:dyDescent="0.2">
      <c r="A327" s="1" t="s">
        <v>1058</v>
      </c>
      <c r="B327" s="1" t="s">
        <v>724</v>
      </c>
    </row>
    <row r="328" spans="1:2" x14ac:dyDescent="0.2">
      <c r="A328" s="1" t="s">
        <v>1059</v>
      </c>
      <c r="B328" s="1" t="s">
        <v>725</v>
      </c>
    </row>
    <row r="329" spans="1:2" x14ac:dyDescent="0.2">
      <c r="A329" s="1" t="s">
        <v>1060</v>
      </c>
      <c r="B329" s="1" t="s">
        <v>726</v>
      </c>
    </row>
    <row r="330" spans="1:2" x14ac:dyDescent="0.2">
      <c r="A330" s="1" t="s">
        <v>1061</v>
      </c>
      <c r="B330" s="1" t="s">
        <v>727</v>
      </c>
    </row>
    <row r="331" spans="1:2" x14ac:dyDescent="0.2">
      <c r="A331" s="1" t="s">
        <v>1062</v>
      </c>
      <c r="B331" s="1" t="s">
        <v>728</v>
      </c>
    </row>
    <row r="332" spans="1:2" x14ac:dyDescent="0.2">
      <c r="A332" s="1" t="s">
        <v>1063</v>
      </c>
      <c r="B332" s="1" t="s">
        <v>729</v>
      </c>
    </row>
    <row r="333" spans="1:2" x14ac:dyDescent="0.2">
      <c r="A333" s="1" t="s">
        <v>1064</v>
      </c>
      <c r="B333" s="1" t="s">
        <v>730</v>
      </c>
    </row>
    <row r="334" spans="1:2" x14ac:dyDescent="0.2">
      <c r="A334" s="1" t="s">
        <v>1065</v>
      </c>
      <c r="B334" s="1" t="s">
        <v>731</v>
      </c>
    </row>
    <row r="335" spans="1:2" x14ac:dyDescent="0.2">
      <c r="A335" s="1" t="s">
        <v>1066</v>
      </c>
      <c r="B335" s="1" t="s">
        <v>732</v>
      </c>
    </row>
    <row r="336" spans="1:2" x14ac:dyDescent="0.2">
      <c r="A336" s="1" t="s">
        <v>1067</v>
      </c>
      <c r="B336" s="1" t="s">
        <v>733</v>
      </c>
    </row>
    <row r="337" spans="1:2" x14ac:dyDescent="0.2">
      <c r="A337" s="1" t="s">
        <v>1068</v>
      </c>
      <c r="B337" s="1" t="s">
        <v>734</v>
      </c>
    </row>
    <row r="338" spans="1:2" x14ac:dyDescent="0.2">
      <c r="A338" s="1" t="s">
        <v>1069</v>
      </c>
      <c r="B338" s="1" t="s">
        <v>735</v>
      </c>
    </row>
    <row r="339" spans="1:2" x14ac:dyDescent="0.2">
      <c r="A339" s="1" t="s">
        <v>1070</v>
      </c>
      <c r="B339" s="1" t="s">
        <v>736</v>
      </c>
    </row>
    <row r="340" spans="1:2" x14ac:dyDescent="0.2">
      <c r="A340" s="1" t="s">
        <v>1071</v>
      </c>
      <c r="B340" s="1" t="s">
        <v>737</v>
      </c>
    </row>
    <row r="341" spans="1:2" x14ac:dyDescent="0.2">
      <c r="A341" s="1" t="s">
        <v>1072</v>
      </c>
      <c r="B341" s="1" t="s">
        <v>738</v>
      </c>
    </row>
    <row r="342" spans="1:2" x14ac:dyDescent="0.2">
      <c r="A342" s="1" t="s">
        <v>1073</v>
      </c>
      <c r="B342" s="1" t="s">
        <v>739</v>
      </c>
    </row>
    <row r="343" spans="1:2" x14ac:dyDescent="0.2">
      <c r="A343" s="1" t="s">
        <v>1074</v>
      </c>
      <c r="B343" s="1" t="s">
        <v>740</v>
      </c>
    </row>
    <row r="344" spans="1:2" x14ac:dyDescent="0.2">
      <c r="A344" s="1" t="s">
        <v>1075</v>
      </c>
      <c r="B344" s="1" t="s">
        <v>741</v>
      </c>
    </row>
    <row r="345" spans="1:2" x14ac:dyDescent="0.2">
      <c r="A345" s="1" t="s">
        <v>1076</v>
      </c>
      <c r="B345" s="1" t="s">
        <v>742</v>
      </c>
    </row>
    <row r="346" spans="1:2" x14ac:dyDescent="0.2">
      <c r="A346" s="1" t="s">
        <v>1077</v>
      </c>
      <c r="B346" s="1" t="s">
        <v>743</v>
      </c>
    </row>
    <row r="347" spans="1:2" x14ac:dyDescent="0.2">
      <c r="A347" s="1" t="s">
        <v>1078</v>
      </c>
      <c r="B347" s="1" t="s">
        <v>744</v>
      </c>
    </row>
    <row r="348" spans="1:2" x14ac:dyDescent="0.2">
      <c r="A348" s="1" t="s">
        <v>1079</v>
      </c>
      <c r="B348" s="1" t="s">
        <v>745</v>
      </c>
    </row>
    <row r="349" spans="1:2" x14ac:dyDescent="0.2">
      <c r="A349" s="1" t="s">
        <v>1080</v>
      </c>
      <c r="B349" s="1" t="s">
        <v>746</v>
      </c>
    </row>
    <row r="350" spans="1:2" x14ac:dyDescent="0.2">
      <c r="A350" s="1" t="s">
        <v>1081</v>
      </c>
      <c r="B350" s="1" t="s">
        <v>747</v>
      </c>
    </row>
    <row r="351" spans="1:2" x14ac:dyDescent="0.2">
      <c r="A351" s="1" t="s">
        <v>1082</v>
      </c>
      <c r="B351" s="1" t="s">
        <v>748</v>
      </c>
    </row>
    <row r="352" spans="1:2" x14ac:dyDescent="0.2">
      <c r="A352" s="1" t="s">
        <v>1083</v>
      </c>
      <c r="B352" s="1" t="s">
        <v>749</v>
      </c>
    </row>
    <row r="353" spans="1:2" x14ac:dyDescent="0.2">
      <c r="A353" s="1" t="s">
        <v>1084</v>
      </c>
      <c r="B353" s="1" t="s">
        <v>750</v>
      </c>
    </row>
    <row r="354" spans="1:2" x14ac:dyDescent="0.2">
      <c r="A354" s="1" t="s">
        <v>1085</v>
      </c>
      <c r="B354" s="1" t="s">
        <v>751</v>
      </c>
    </row>
    <row r="355" spans="1:2" x14ac:dyDescent="0.2">
      <c r="A355" s="1" t="s">
        <v>1086</v>
      </c>
      <c r="B355" s="1" t="s">
        <v>752</v>
      </c>
    </row>
    <row r="356" spans="1:2" x14ac:dyDescent="0.2">
      <c r="A356" s="1" t="s">
        <v>1087</v>
      </c>
      <c r="B356" s="1" t="s">
        <v>753</v>
      </c>
    </row>
    <row r="357" spans="1:2" x14ac:dyDescent="0.2">
      <c r="A357" s="1" t="s">
        <v>1088</v>
      </c>
      <c r="B357" s="1" t="s">
        <v>754</v>
      </c>
    </row>
    <row r="358" spans="1:2" x14ac:dyDescent="0.2">
      <c r="A358" s="1" t="s">
        <v>1089</v>
      </c>
      <c r="B358" s="1" t="s">
        <v>755</v>
      </c>
    </row>
    <row r="359" spans="1:2" x14ac:dyDescent="0.2">
      <c r="A359" s="1" t="s">
        <v>1090</v>
      </c>
      <c r="B359" s="1" t="s">
        <v>756</v>
      </c>
    </row>
    <row r="360" spans="1:2" x14ac:dyDescent="0.2">
      <c r="A360" s="1" t="s">
        <v>1091</v>
      </c>
      <c r="B360" s="1" t="s">
        <v>757</v>
      </c>
    </row>
    <row r="361" spans="1:2" x14ac:dyDescent="0.2">
      <c r="A361" s="1" t="s">
        <v>1092</v>
      </c>
      <c r="B361" s="1" t="s">
        <v>758</v>
      </c>
    </row>
    <row r="362" spans="1:2" x14ac:dyDescent="0.2">
      <c r="A362" s="1" t="s">
        <v>1093</v>
      </c>
      <c r="B362" s="1" t="s">
        <v>759</v>
      </c>
    </row>
    <row r="363" spans="1:2" x14ac:dyDescent="0.2">
      <c r="A363" s="1" t="s">
        <v>1094</v>
      </c>
      <c r="B363" s="1" t="s">
        <v>760</v>
      </c>
    </row>
    <row r="364" spans="1:2" x14ac:dyDescent="0.2">
      <c r="A364" s="1" t="s">
        <v>1095</v>
      </c>
      <c r="B364" s="1" t="s">
        <v>761</v>
      </c>
    </row>
    <row r="365" spans="1:2" x14ac:dyDescent="0.2">
      <c r="A365" s="1" t="s">
        <v>1096</v>
      </c>
      <c r="B365" s="1" t="s">
        <v>762</v>
      </c>
    </row>
    <row r="366" spans="1:2" x14ac:dyDescent="0.2">
      <c r="A366" s="1" t="s">
        <v>1097</v>
      </c>
      <c r="B366" s="1" t="s">
        <v>763</v>
      </c>
    </row>
    <row r="367" spans="1:2" x14ac:dyDescent="0.2">
      <c r="A367" s="1" t="s">
        <v>1098</v>
      </c>
      <c r="B367" s="1" t="s">
        <v>764</v>
      </c>
    </row>
    <row r="368" spans="1:2" x14ac:dyDescent="0.2">
      <c r="A368" s="1" t="s">
        <v>1099</v>
      </c>
      <c r="B368" s="1" t="s">
        <v>765</v>
      </c>
    </row>
    <row r="369" spans="1:2" x14ac:dyDescent="0.2">
      <c r="A369" s="1" t="s">
        <v>1100</v>
      </c>
      <c r="B369" s="1" t="s">
        <v>766</v>
      </c>
    </row>
    <row r="370" spans="1:2" x14ac:dyDescent="0.2">
      <c r="A370" s="1" t="s">
        <v>1101</v>
      </c>
      <c r="B370" s="1" t="s">
        <v>767</v>
      </c>
    </row>
    <row r="371" spans="1:2" x14ac:dyDescent="0.2">
      <c r="A371" s="1" t="s">
        <v>1102</v>
      </c>
      <c r="B371" s="1" t="s">
        <v>768</v>
      </c>
    </row>
    <row r="372" spans="1:2" x14ac:dyDescent="0.2">
      <c r="A372" s="1" t="s">
        <v>1103</v>
      </c>
      <c r="B372" s="1" t="s">
        <v>769</v>
      </c>
    </row>
    <row r="373" spans="1:2" x14ac:dyDescent="0.2">
      <c r="A373" s="1" t="s">
        <v>1104</v>
      </c>
      <c r="B373" s="1" t="s">
        <v>770</v>
      </c>
    </row>
    <row r="374" spans="1:2" x14ac:dyDescent="0.2">
      <c r="A374" s="1" t="s">
        <v>1105</v>
      </c>
      <c r="B374" s="1" t="s">
        <v>771</v>
      </c>
    </row>
    <row r="375" spans="1:2" x14ac:dyDescent="0.2">
      <c r="A375" s="1" t="s">
        <v>1106</v>
      </c>
      <c r="B375" s="1" t="s">
        <v>772</v>
      </c>
    </row>
    <row r="376" spans="1:2" x14ac:dyDescent="0.2">
      <c r="A376" s="1" t="s">
        <v>1107</v>
      </c>
      <c r="B376" s="1" t="s">
        <v>773</v>
      </c>
    </row>
    <row r="377" spans="1:2" x14ac:dyDescent="0.2">
      <c r="A377" s="1" t="s">
        <v>1108</v>
      </c>
      <c r="B377" s="1" t="s">
        <v>774</v>
      </c>
    </row>
    <row r="378" spans="1:2" x14ac:dyDescent="0.2">
      <c r="A378" s="1" t="s">
        <v>1109</v>
      </c>
      <c r="B378" s="1" t="s">
        <v>775</v>
      </c>
    </row>
    <row r="379" spans="1:2" x14ac:dyDescent="0.2">
      <c r="A379" s="1" t="s">
        <v>1110</v>
      </c>
      <c r="B379" s="1" t="s">
        <v>776</v>
      </c>
    </row>
    <row r="380" spans="1:2" x14ac:dyDescent="0.2">
      <c r="A380" s="1" t="s">
        <v>1111</v>
      </c>
      <c r="B380" s="1" t="s">
        <v>777</v>
      </c>
    </row>
    <row r="381" spans="1:2" x14ac:dyDescent="0.2">
      <c r="A381" s="1" t="s">
        <v>1112</v>
      </c>
      <c r="B381" s="1" t="s">
        <v>778</v>
      </c>
    </row>
    <row r="382" spans="1:2" x14ac:dyDescent="0.2">
      <c r="A382" s="1" t="s">
        <v>1113</v>
      </c>
      <c r="B382" s="1" t="s">
        <v>779</v>
      </c>
    </row>
    <row r="383" spans="1:2" x14ac:dyDescent="0.2">
      <c r="A383" s="1" t="s">
        <v>1114</v>
      </c>
      <c r="B383" s="1" t="s">
        <v>780</v>
      </c>
    </row>
    <row r="384" spans="1:2" x14ac:dyDescent="0.2">
      <c r="A384" s="1" t="s">
        <v>1115</v>
      </c>
      <c r="B384" s="1" t="s">
        <v>781</v>
      </c>
    </row>
    <row r="385" spans="1:2" x14ac:dyDescent="0.2">
      <c r="A385" s="1" t="s">
        <v>1116</v>
      </c>
      <c r="B385" s="1" t="s">
        <v>782</v>
      </c>
    </row>
    <row r="386" spans="1:2" x14ac:dyDescent="0.2">
      <c r="A386" s="1" t="s">
        <v>1117</v>
      </c>
      <c r="B386" s="1" t="s">
        <v>783</v>
      </c>
    </row>
    <row r="387" spans="1:2" x14ac:dyDescent="0.2">
      <c r="A387" s="1" t="s">
        <v>1118</v>
      </c>
      <c r="B387" s="1" t="s">
        <v>784</v>
      </c>
    </row>
    <row r="388" spans="1:2" x14ac:dyDescent="0.2">
      <c r="A388" s="1" t="s">
        <v>1119</v>
      </c>
      <c r="B388" s="1" t="s">
        <v>785</v>
      </c>
    </row>
    <row r="389" spans="1:2" x14ac:dyDescent="0.2">
      <c r="A389" s="1" t="s">
        <v>1120</v>
      </c>
      <c r="B389" s="1" t="s">
        <v>786</v>
      </c>
    </row>
    <row r="390" spans="1:2" x14ac:dyDescent="0.2">
      <c r="A390" s="1" t="s">
        <v>1121</v>
      </c>
      <c r="B390" s="1" t="s">
        <v>787</v>
      </c>
    </row>
    <row r="391" spans="1:2" x14ac:dyDescent="0.2">
      <c r="A391" s="1" t="s">
        <v>1122</v>
      </c>
      <c r="B391" s="1" t="s">
        <v>788</v>
      </c>
    </row>
    <row r="392" spans="1:2" x14ac:dyDescent="0.2">
      <c r="A392" s="1" t="s">
        <v>1123</v>
      </c>
      <c r="B392" s="1" t="s">
        <v>789</v>
      </c>
    </row>
    <row r="393" spans="1:2" x14ac:dyDescent="0.2">
      <c r="A393" s="1" t="s">
        <v>1124</v>
      </c>
      <c r="B393" s="1" t="s">
        <v>790</v>
      </c>
    </row>
    <row r="394" spans="1:2" x14ac:dyDescent="0.2">
      <c r="A394" s="1" t="s">
        <v>1125</v>
      </c>
      <c r="B394" s="1" t="s">
        <v>791</v>
      </c>
    </row>
    <row r="395" spans="1:2" x14ac:dyDescent="0.2">
      <c r="A395" s="1" t="s">
        <v>1126</v>
      </c>
      <c r="B395" s="1" t="s">
        <v>792</v>
      </c>
    </row>
    <row r="396" spans="1:2" x14ac:dyDescent="0.2">
      <c r="A396" s="1" t="s">
        <v>1127</v>
      </c>
      <c r="B396" s="1" t="s">
        <v>793</v>
      </c>
    </row>
    <row r="397" spans="1:2" x14ac:dyDescent="0.2">
      <c r="A397" s="1" t="s">
        <v>1128</v>
      </c>
      <c r="B397" s="1" t="s">
        <v>794</v>
      </c>
    </row>
    <row r="398" spans="1:2" x14ac:dyDescent="0.2">
      <c r="A398" s="1" t="s">
        <v>1129</v>
      </c>
      <c r="B398" s="1" t="s">
        <v>795</v>
      </c>
    </row>
    <row r="399" spans="1:2" x14ac:dyDescent="0.2">
      <c r="A399" s="1" t="s">
        <v>1130</v>
      </c>
      <c r="B399" s="1" t="s">
        <v>796</v>
      </c>
    </row>
    <row r="400" spans="1:2" x14ac:dyDescent="0.2">
      <c r="A400" s="1" t="s">
        <v>1131</v>
      </c>
      <c r="B400" s="1" t="s">
        <v>797</v>
      </c>
    </row>
    <row r="401" spans="1:2" x14ac:dyDescent="0.2">
      <c r="A401" s="1" t="s">
        <v>1132</v>
      </c>
      <c r="B401" s="1" t="s">
        <v>798</v>
      </c>
    </row>
    <row r="402" spans="1:2" x14ac:dyDescent="0.2">
      <c r="A402" s="1" t="s">
        <v>1033</v>
      </c>
      <c r="B402" s="1" t="s">
        <v>801</v>
      </c>
    </row>
    <row r="403" spans="1:2" x14ac:dyDescent="0.2">
      <c r="A403" s="1" t="s">
        <v>1133</v>
      </c>
      <c r="B403" s="1" t="s">
        <v>800</v>
      </c>
    </row>
    <row r="404" spans="1:2" x14ac:dyDescent="0.2">
      <c r="A404" s="1" t="s">
        <v>1134</v>
      </c>
      <c r="B404" s="1" t="s">
        <v>799</v>
      </c>
    </row>
    <row r="405" spans="1:2" x14ac:dyDescent="0.2">
      <c r="A405" s="1" t="s">
        <v>802</v>
      </c>
      <c r="B405" s="4" t="s">
        <v>78</v>
      </c>
    </row>
    <row r="406" spans="1:2" x14ac:dyDescent="0.2">
      <c r="A406" s="1" t="s">
        <v>803</v>
      </c>
      <c r="B406" s="4" t="s">
        <v>79</v>
      </c>
    </row>
    <row r="407" spans="1:2" x14ac:dyDescent="0.2">
      <c r="A407" s="1" t="s">
        <v>804</v>
      </c>
      <c r="B407" s="4" t="s">
        <v>80</v>
      </c>
    </row>
    <row r="408" spans="1:2" x14ac:dyDescent="0.2">
      <c r="A408" s="1" t="s">
        <v>805</v>
      </c>
      <c r="B408" s="4" t="s">
        <v>81</v>
      </c>
    </row>
    <row r="409" spans="1:2" x14ac:dyDescent="0.2">
      <c r="A409" s="1" t="s">
        <v>74</v>
      </c>
      <c r="B409" s="4" t="s">
        <v>807</v>
      </c>
    </row>
    <row r="410" spans="1:2" x14ac:dyDescent="0.2">
      <c r="A410" s="1" t="s">
        <v>806</v>
      </c>
      <c r="B410" s="4" t="s">
        <v>95</v>
      </c>
    </row>
    <row r="411" spans="1:2" x14ac:dyDescent="0.2">
      <c r="A411" s="1" t="s">
        <v>98</v>
      </c>
      <c r="B411" s="4" t="s">
        <v>97</v>
      </c>
    </row>
    <row r="412" spans="1:2" x14ac:dyDescent="0.2">
      <c r="A412" s="1" t="s">
        <v>100</v>
      </c>
      <c r="B412" s="4" t="s">
        <v>99</v>
      </c>
    </row>
    <row r="413" spans="1:2" x14ac:dyDescent="0.2">
      <c r="A413" s="1" t="s">
        <v>808</v>
      </c>
      <c r="B413" s="4" t="s">
        <v>78</v>
      </c>
    </row>
    <row r="414" spans="1:2" x14ac:dyDescent="0.2">
      <c r="A414" s="1" t="s">
        <v>809</v>
      </c>
      <c r="B414" s="4" t="s">
        <v>79</v>
      </c>
    </row>
    <row r="415" spans="1:2" x14ac:dyDescent="0.2">
      <c r="A415" s="1" t="s">
        <v>810</v>
      </c>
      <c r="B415" s="4" t="s">
        <v>80</v>
      </c>
    </row>
    <row r="416" spans="1:2" x14ac:dyDescent="0.2">
      <c r="A416" s="1" t="s">
        <v>811</v>
      </c>
      <c r="B416" s="4" t="s">
        <v>81</v>
      </c>
    </row>
    <row r="417" spans="1:2" x14ac:dyDescent="0.2">
      <c r="A417" s="1" t="s">
        <v>812</v>
      </c>
      <c r="B417" s="4" t="s">
        <v>82</v>
      </c>
    </row>
    <row r="418" spans="1:2" x14ac:dyDescent="0.2">
      <c r="A418" s="1" t="s">
        <v>74</v>
      </c>
      <c r="B418" s="4" t="s">
        <v>807</v>
      </c>
    </row>
    <row r="419" spans="1:2" x14ac:dyDescent="0.2">
      <c r="A419" s="1" t="s">
        <v>806</v>
      </c>
      <c r="B419" s="4" t="s">
        <v>95</v>
      </c>
    </row>
    <row r="420" spans="1:2" x14ac:dyDescent="0.2">
      <c r="A420" s="1" t="s">
        <v>98</v>
      </c>
      <c r="B420" s="4" t="s">
        <v>97</v>
      </c>
    </row>
    <row r="421" spans="1:2" x14ac:dyDescent="0.2">
      <c r="A421" s="1" t="s">
        <v>100</v>
      </c>
      <c r="B421" s="4" t="s">
        <v>99</v>
      </c>
    </row>
    <row r="422" spans="1:2" x14ac:dyDescent="0.2">
      <c r="A422" s="1" t="s">
        <v>813</v>
      </c>
      <c r="B422" s="4" t="s">
        <v>78</v>
      </c>
    </row>
    <row r="423" spans="1:2" x14ac:dyDescent="0.2">
      <c r="A423" s="1" t="s">
        <v>814</v>
      </c>
      <c r="B423" s="4" t="s">
        <v>79</v>
      </c>
    </row>
    <row r="424" spans="1:2" x14ac:dyDescent="0.2">
      <c r="A424" s="1" t="s">
        <v>815</v>
      </c>
      <c r="B424" s="4" t="s">
        <v>80</v>
      </c>
    </row>
    <row r="425" spans="1:2" x14ac:dyDescent="0.2">
      <c r="A425" s="1" t="s">
        <v>322</v>
      </c>
      <c r="B425" s="4" t="s">
        <v>81</v>
      </c>
    </row>
    <row r="426" spans="1:2" x14ac:dyDescent="0.2">
      <c r="A426" s="1" t="s">
        <v>74</v>
      </c>
      <c r="B426" s="4" t="s">
        <v>807</v>
      </c>
    </row>
    <row r="427" spans="1:2" x14ac:dyDescent="0.2">
      <c r="A427" s="1" t="s">
        <v>806</v>
      </c>
      <c r="B427" s="4" t="s">
        <v>95</v>
      </c>
    </row>
    <row r="428" spans="1:2" x14ac:dyDescent="0.2">
      <c r="A428" s="1" t="s">
        <v>98</v>
      </c>
      <c r="B428" s="4" t="s">
        <v>97</v>
      </c>
    </row>
    <row r="429" spans="1:2" x14ac:dyDescent="0.2">
      <c r="A429" s="1" t="s">
        <v>100</v>
      </c>
      <c r="B429" s="4" t="s">
        <v>99</v>
      </c>
    </row>
    <row r="430" spans="1:2" x14ac:dyDescent="0.2">
      <c r="A430" s="1" t="s">
        <v>816</v>
      </c>
      <c r="B430" s="4" t="s">
        <v>78</v>
      </c>
    </row>
    <row r="431" spans="1:2" x14ac:dyDescent="0.2">
      <c r="A431" s="1" t="s">
        <v>817</v>
      </c>
      <c r="B431" s="4" t="s">
        <v>79</v>
      </c>
    </row>
    <row r="432" spans="1:2" x14ac:dyDescent="0.2">
      <c r="A432" s="1" t="s">
        <v>818</v>
      </c>
      <c r="B432" s="4" t="s">
        <v>80</v>
      </c>
    </row>
    <row r="433" spans="1:2" x14ac:dyDescent="0.2">
      <c r="A433" s="1" t="s">
        <v>125</v>
      </c>
      <c r="B433" s="4" t="s">
        <v>81</v>
      </c>
    </row>
    <row r="434" spans="1:2" x14ac:dyDescent="0.2">
      <c r="A434" s="1" t="s">
        <v>74</v>
      </c>
      <c r="B434" s="4" t="s">
        <v>807</v>
      </c>
    </row>
    <row r="435" spans="1:2" x14ac:dyDescent="0.2">
      <c r="A435" s="1" t="s">
        <v>806</v>
      </c>
      <c r="B435" s="4" t="s">
        <v>95</v>
      </c>
    </row>
    <row r="436" spans="1:2" x14ac:dyDescent="0.2">
      <c r="A436" s="1" t="s">
        <v>98</v>
      </c>
      <c r="B436" s="4" t="s">
        <v>97</v>
      </c>
    </row>
    <row r="437" spans="1:2" x14ac:dyDescent="0.2">
      <c r="A437" s="1" t="s">
        <v>100</v>
      </c>
      <c r="B437" s="4" t="s">
        <v>99</v>
      </c>
    </row>
    <row r="438" spans="1:2" x14ac:dyDescent="0.2">
      <c r="A438" s="1" t="s">
        <v>819</v>
      </c>
      <c r="B438" s="4" t="s">
        <v>78</v>
      </c>
    </row>
    <row r="439" spans="1:2" x14ac:dyDescent="0.2">
      <c r="A439" s="1" t="s">
        <v>820</v>
      </c>
      <c r="B439" s="4" t="s">
        <v>79</v>
      </c>
    </row>
    <row r="440" spans="1:2" x14ac:dyDescent="0.2">
      <c r="A440" s="1" t="s">
        <v>821</v>
      </c>
      <c r="B440" s="4" t="s">
        <v>80</v>
      </c>
    </row>
    <row r="441" spans="1:2" x14ac:dyDescent="0.2">
      <c r="A441" s="1" t="s">
        <v>74</v>
      </c>
      <c r="B441" s="4" t="s">
        <v>807</v>
      </c>
    </row>
    <row r="442" spans="1:2" x14ac:dyDescent="0.2">
      <c r="A442" s="1" t="s">
        <v>806</v>
      </c>
      <c r="B442" s="4" t="s">
        <v>95</v>
      </c>
    </row>
    <row r="443" spans="1:2" x14ac:dyDescent="0.2">
      <c r="A443" s="1" t="s">
        <v>98</v>
      </c>
      <c r="B443" s="4" t="s">
        <v>97</v>
      </c>
    </row>
    <row r="444" spans="1:2" x14ac:dyDescent="0.2">
      <c r="A444" s="1" t="s">
        <v>100</v>
      </c>
      <c r="B444" s="4" t="s">
        <v>99</v>
      </c>
    </row>
    <row r="445" spans="1:2" x14ac:dyDescent="0.2">
      <c r="A445" s="1" t="s">
        <v>135</v>
      </c>
      <c r="B445" s="5" t="s">
        <v>78</v>
      </c>
    </row>
    <row r="446" spans="1:2" x14ac:dyDescent="0.2">
      <c r="A446" s="1" t="s">
        <v>136</v>
      </c>
      <c r="B446" s="5" t="s">
        <v>79</v>
      </c>
    </row>
    <row r="447" spans="1:2" x14ac:dyDescent="0.2">
      <c r="A447" s="1" t="s">
        <v>137</v>
      </c>
      <c r="B447" s="5" t="s">
        <v>80</v>
      </c>
    </row>
    <row r="448" spans="1:2" x14ac:dyDescent="0.2">
      <c r="A448" s="1" t="s">
        <v>138</v>
      </c>
      <c r="B448" s="5" t="s">
        <v>81</v>
      </c>
    </row>
    <row r="449" spans="1:2" x14ac:dyDescent="0.2">
      <c r="A449" s="6" t="s">
        <v>139</v>
      </c>
      <c r="B449" s="5" t="s">
        <v>82</v>
      </c>
    </row>
    <row r="450" spans="1:2" x14ac:dyDescent="0.2">
      <c r="A450" s="6" t="s">
        <v>96</v>
      </c>
      <c r="B450" s="5" t="s">
        <v>95</v>
      </c>
    </row>
    <row r="451" spans="1:2" x14ac:dyDescent="0.2">
      <c r="A451" s="6" t="s">
        <v>98</v>
      </c>
      <c r="B451" s="4" t="s">
        <v>97</v>
      </c>
    </row>
    <row r="452" spans="1:2" x14ac:dyDescent="0.2">
      <c r="A452" s="6" t="s">
        <v>100</v>
      </c>
      <c r="B452" s="5" t="s">
        <v>99</v>
      </c>
    </row>
    <row r="453" spans="1:2" x14ac:dyDescent="0.2">
      <c r="A453" s="1" t="s">
        <v>270</v>
      </c>
      <c r="B453" s="4" t="s">
        <v>78</v>
      </c>
    </row>
    <row r="454" spans="1:2" x14ac:dyDescent="0.2">
      <c r="A454" s="1" t="s">
        <v>271</v>
      </c>
      <c r="B454" s="4" t="s">
        <v>79</v>
      </c>
    </row>
    <row r="455" spans="1:2" x14ac:dyDescent="0.2">
      <c r="A455" s="1" t="s">
        <v>272</v>
      </c>
      <c r="B455" s="4" t="s">
        <v>80</v>
      </c>
    </row>
    <row r="456" spans="1:2" x14ac:dyDescent="0.2">
      <c r="A456" s="1" t="s">
        <v>273</v>
      </c>
      <c r="B456" s="4" t="s">
        <v>81</v>
      </c>
    </row>
    <row r="457" spans="1:2" x14ac:dyDescent="0.2">
      <c r="A457" s="1" t="s">
        <v>274</v>
      </c>
      <c r="B457" s="4" t="s">
        <v>82</v>
      </c>
    </row>
    <row r="458" spans="1:2" x14ac:dyDescent="0.2">
      <c r="A458" s="1" t="s">
        <v>275</v>
      </c>
      <c r="B458" s="4" t="s">
        <v>83</v>
      </c>
    </row>
    <row r="459" spans="1:2" x14ac:dyDescent="0.2">
      <c r="A459" s="1" t="s">
        <v>276</v>
      </c>
      <c r="B459" s="4" t="s">
        <v>84</v>
      </c>
    </row>
    <row r="460" spans="1:2" x14ac:dyDescent="0.2">
      <c r="A460" s="1" t="s">
        <v>277</v>
      </c>
      <c r="B460" s="4" t="s">
        <v>85</v>
      </c>
    </row>
    <row r="461" spans="1:2" x14ac:dyDescent="0.2">
      <c r="A461" s="1" t="s">
        <v>278</v>
      </c>
      <c r="B461" s="4" t="s">
        <v>86</v>
      </c>
    </row>
    <row r="462" spans="1:2" x14ac:dyDescent="0.2">
      <c r="A462" s="1" t="s">
        <v>279</v>
      </c>
      <c r="B462" s="4" t="s">
        <v>87</v>
      </c>
    </row>
    <row r="463" spans="1:2" x14ac:dyDescent="0.2">
      <c r="A463" s="1" t="s">
        <v>280</v>
      </c>
      <c r="B463" s="4" t="s">
        <v>88</v>
      </c>
    </row>
    <row r="464" spans="1:2" x14ac:dyDescent="0.2">
      <c r="A464" s="1" t="s">
        <v>281</v>
      </c>
      <c r="B464" s="4" t="s">
        <v>89</v>
      </c>
    </row>
    <row r="465" spans="1:2" x14ac:dyDescent="0.2">
      <c r="A465" s="1" t="s">
        <v>282</v>
      </c>
      <c r="B465" s="4" t="s">
        <v>90</v>
      </c>
    </row>
    <row r="466" spans="1:2" x14ac:dyDescent="0.2">
      <c r="A466" s="1" t="s">
        <v>283</v>
      </c>
      <c r="B466" s="4" t="s">
        <v>91</v>
      </c>
    </row>
    <row r="467" spans="1:2" x14ac:dyDescent="0.2">
      <c r="A467" s="1" t="s">
        <v>284</v>
      </c>
      <c r="B467" s="4" t="s">
        <v>92</v>
      </c>
    </row>
    <row r="468" spans="1:2" x14ac:dyDescent="0.2">
      <c r="A468" s="6" t="s">
        <v>96</v>
      </c>
      <c r="B468" s="5" t="s">
        <v>95</v>
      </c>
    </row>
    <row r="469" spans="1:2" x14ac:dyDescent="0.2">
      <c r="A469" s="6" t="s">
        <v>98</v>
      </c>
      <c r="B469" s="4" t="s">
        <v>97</v>
      </c>
    </row>
    <row r="470" spans="1:2" x14ac:dyDescent="0.2">
      <c r="A470" s="6" t="s">
        <v>100</v>
      </c>
      <c r="B470" s="5" t="s">
        <v>99</v>
      </c>
    </row>
    <row r="471" spans="1:2" x14ac:dyDescent="0.2">
      <c r="A471" s="1" t="s">
        <v>827</v>
      </c>
      <c r="B471" s="4" t="s">
        <v>83</v>
      </c>
    </row>
    <row r="472" spans="1:2" x14ac:dyDescent="0.2">
      <c r="A472" s="6" t="s">
        <v>346</v>
      </c>
      <c r="B472" s="4" t="s">
        <v>84</v>
      </c>
    </row>
    <row r="473" spans="1:2" x14ac:dyDescent="0.2">
      <c r="A473" s="1" t="s">
        <v>344</v>
      </c>
      <c r="B473" s="4" t="s">
        <v>86</v>
      </c>
    </row>
    <row r="474" spans="1:2" x14ac:dyDescent="0.2">
      <c r="A474" s="6" t="s">
        <v>345</v>
      </c>
      <c r="B474" s="4" t="s">
        <v>87</v>
      </c>
    </row>
    <row r="475" spans="1:2" x14ac:dyDescent="0.2">
      <c r="A475" s="6" t="s">
        <v>96</v>
      </c>
      <c r="B475" s="5" t="s">
        <v>95</v>
      </c>
    </row>
    <row r="476" spans="1:2" x14ac:dyDescent="0.2">
      <c r="A476" s="6" t="s">
        <v>98</v>
      </c>
      <c r="B476" s="4" t="s">
        <v>97</v>
      </c>
    </row>
    <row r="477" spans="1:2" x14ac:dyDescent="0.2">
      <c r="A477" s="6" t="s">
        <v>100</v>
      </c>
      <c r="B477" s="5" t="s">
        <v>99</v>
      </c>
    </row>
    <row r="478" spans="1:2" x14ac:dyDescent="0.2">
      <c r="A478" s="1" t="s">
        <v>350</v>
      </c>
      <c r="B478" s="4" t="s">
        <v>78</v>
      </c>
    </row>
    <row r="479" spans="1:2" x14ac:dyDescent="0.2">
      <c r="A479" s="1" t="s">
        <v>321</v>
      </c>
      <c r="B479" s="4" t="s">
        <v>79</v>
      </c>
    </row>
    <row r="480" spans="1:2" x14ac:dyDescent="0.2">
      <c r="A480" s="1" t="s">
        <v>246</v>
      </c>
      <c r="B480" s="4" t="s">
        <v>80</v>
      </c>
    </row>
    <row r="481" spans="1:2" x14ac:dyDescent="0.2">
      <c r="A481" s="1" t="s">
        <v>347</v>
      </c>
      <c r="B481" s="4" t="s">
        <v>81</v>
      </c>
    </row>
    <row r="482" spans="1:2" x14ac:dyDescent="0.2">
      <c r="A482" s="1" t="s">
        <v>179</v>
      </c>
      <c r="B482" s="4" t="s">
        <v>82</v>
      </c>
    </row>
    <row r="483" spans="1:2" x14ac:dyDescent="0.2">
      <c r="A483" s="1" t="s">
        <v>180</v>
      </c>
      <c r="B483" s="4" t="s">
        <v>83</v>
      </c>
    </row>
    <row r="484" spans="1:2" x14ac:dyDescent="0.2">
      <c r="A484" s="1" t="s">
        <v>327</v>
      </c>
      <c r="B484" s="4" t="s">
        <v>84</v>
      </c>
    </row>
    <row r="485" spans="1:2" x14ac:dyDescent="0.2">
      <c r="A485" s="1" t="s">
        <v>247</v>
      </c>
      <c r="B485" s="4" t="s">
        <v>85</v>
      </c>
    </row>
    <row r="486" spans="1:2" x14ac:dyDescent="0.2">
      <c r="A486" s="1" t="s">
        <v>129</v>
      </c>
      <c r="B486" s="4" t="s">
        <v>86</v>
      </c>
    </row>
    <row r="487" spans="1:2" x14ac:dyDescent="0.2">
      <c r="A487" s="1" t="s">
        <v>248</v>
      </c>
      <c r="B487" s="4" t="s">
        <v>87</v>
      </c>
    </row>
    <row r="488" spans="1:2" x14ac:dyDescent="0.2">
      <c r="A488" s="1" t="s">
        <v>181</v>
      </c>
      <c r="B488" s="4" t="s">
        <v>88</v>
      </c>
    </row>
    <row r="489" spans="1:2" x14ac:dyDescent="0.2">
      <c r="A489" s="1" t="s">
        <v>322</v>
      </c>
      <c r="B489" s="4" t="s">
        <v>89</v>
      </c>
    </row>
    <row r="490" spans="1:2" x14ac:dyDescent="0.2">
      <c r="A490" s="1" t="s">
        <v>182</v>
      </c>
      <c r="B490" s="4" t="s">
        <v>90</v>
      </c>
    </row>
    <row r="491" spans="1:2" x14ac:dyDescent="0.2">
      <c r="A491" s="1" t="s">
        <v>249</v>
      </c>
      <c r="B491" s="4" t="s">
        <v>91</v>
      </c>
    </row>
    <row r="492" spans="1:2" x14ac:dyDescent="0.2">
      <c r="A492" s="1" t="s">
        <v>323</v>
      </c>
      <c r="B492" s="4" t="s">
        <v>92</v>
      </c>
    </row>
    <row r="493" spans="1:2" x14ac:dyDescent="0.2">
      <c r="A493" s="1" t="s">
        <v>351</v>
      </c>
      <c r="B493" s="4" t="s">
        <v>93</v>
      </c>
    </row>
    <row r="494" spans="1:2" x14ac:dyDescent="0.2">
      <c r="A494" s="1" t="s">
        <v>250</v>
      </c>
      <c r="B494" s="4" t="s">
        <v>94</v>
      </c>
    </row>
    <row r="495" spans="1:2" x14ac:dyDescent="0.2">
      <c r="A495" s="1" t="s">
        <v>225</v>
      </c>
      <c r="B495" s="4" t="s">
        <v>110</v>
      </c>
    </row>
    <row r="496" spans="1:2" x14ac:dyDescent="0.2">
      <c r="A496" s="1" t="s">
        <v>349</v>
      </c>
      <c r="B496" s="4" t="s">
        <v>111</v>
      </c>
    </row>
    <row r="497" spans="1:2" x14ac:dyDescent="0.2">
      <c r="A497" s="1" t="s">
        <v>183</v>
      </c>
      <c r="B497" s="4" t="s">
        <v>112</v>
      </c>
    </row>
    <row r="498" spans="1:2" x14ac:dyDescent="0.2">
      <c r="A498" s="1" t="s">
        <v>184</v>
      </c>
      <c r="B498" s="4" t="s">
        <v>113</v>
      </c>
    </row>
    <row r="499" spans="1:2" x14ac:dyDescent="0.2">
      <c r="A499" s="1" t="s">
        <v>324</v>
      </c>
      <c r="B499" s="4" t="s">
        <v>114</v>
      </c>
    </row>
    <row r="500" spans="1:2" x14ac:dyDescent="0.2">
      <c r="A500" s="1" t="s">
        <v>325</v>
      </c>
      <c r="B500" s="4" t="s">
        <v>115</v>
      </c>
    </row>
    <row r="501" spans="1:2" x14ac:dyDescent="0.2">
      <c r="A501" s="1" t="s">
        <v>185</v>
      </c>
      <c r="B501" s="4" t="s">
        <v>116</v>
      </c>
    </row>
    <row r="502" spans="1:2" x14ac:dyDescent="0.2">
      <c r="A502" s="1" t="s">
        <v>251</v>
      </c>
      <c r="B502" s="4" t="s">
        <v>117</v>
      </c>
    </row>
    <row r="503" spans="1:2" x14ac:dyDescent="0.2">
      <c r="A503" s="1" t="s">
        <v>326</v>
      </c>
      <c r="B503" s="4" t="s">
        <v>118</v>
      </c>
    </row>
    <row r="504" spans="1:2" x14ac:dyDescent="0.2">
      <c r="A504" s="1" t="s">
        <v>133</v>
      </c>
      <c r="B504" s="4" t="s">
        <v>119</v>
      </c>
    </row>
    <row r="505" spans="1:2" x14ac:dyDescent="0.2">
      <c r="A505" s="1" t="s">
        <v>186</v>
      </c>
      <c r="B505" s="4" t="s">
        <v>120</v>
      </c>
    </row>
    <row r="506" spans="1:2" x14ac:dyDescent="0.2">
      <c r="A506" s="1" t="s">
        <v>134</v>
      </c>
      <c r="B506" s="4" t="s">
        <v>121</v>
      </c>
    </row>
    <row r="507" spans="1:2" x14ac:dyDescent="0.2">
      <c r="A507" s="1" t="s">
        <v>252</v>
      </c>
      <c r="B507" s="4" t="s">
        <v>122</v>
      </c>
    </row>
    <row r="508" spans="1:2" x14ac:dyDescent="0.2">
      <c r="A508" s="1" t="s">
        <v>348</v>
      </c>
      <c r="B508" s="4" t="s">
        <v>123</v>
      </c>
    </row>
    <row r="509" spans="1:2" x14ac:dyDescent="0.2">
      <c r="A509" s="6" t="s">
        <v>96</v>
      </c>
      <c r="B509" s="5" t="s">
        <v>95</v>
      </c>
    </row>
    <row r="510" spans="1:2" x14ac:dyDescent="0.2">
      <c r="A510" s="6" t="s">
        <v>98</v>
      </c>
      <c r="B510" s="4" t="s">
        <v>97</v>
      </c>
    </row>
    <row r="511" spans="1:2" x14ac:dyDescent="0.2">
      <c r="A511" s="6" t="s">
        <v>100</v>
      </c>
      <c r="B511" s="5" t="s">
        <v>99</v>
      </c>
    </row>
    <row r="512" spans="1:2" x14ac:dyDescent="0.2">
      <c r="A512" s="1" t="s">
        <v>350</v>
      </c>
      <c r="B512" s="4" t="s">
        <v>78</v>
      </c>
    </row>
    <row r="513" spans="1:2" x14ac:dyDescent="0.2">
      <c r="A513" s="1" t="s">
        <v>321</v>
      </c>
      <c r="B513" s="4" t="s">
        <v>79</v>
      </c>
    </row>
    <row r="514" spans="1:2" x14ac:dyDescent="0.2">
      <c r="A514" s="1" t="s">
        <v>347</v>
      </c>
      <c r="B514" s="4" t="s">
        <v>81</v>
      </c>
    </row>
    <row r="515" spans="1:2" x14ac:dyDescent="0.2">
      <c r="A515" s="1" t="s">
        <v>179</v>
      </c>
      <c r="B515" s="4" t="s">
        <v>82</v>
      </c>
    </row>
    <row r="516" spans="1:2" x14ac:dyDescent="0.2">
      <c r="A516" s="1" t="s">
        <v>180</v>
      </c>
      <c r="B516" s="4" t="s">
        <v>83</v>
      </c>
    </row>
    <row r="517" spans="1:2" x14ac:dyDescent="0.2">
      <c r="A517" s="1" t="s">
        <v>327</v>
      </c>
      <c r="B517" s="4" t="s">
        <v>84</v>
      </c>
    </row>
    <row r="518" spans="1:2" x14ac:dyDescent="0.2">
      <c r="A518" s="1" t="s">
        <v>181</v>
      </c>
      <c r="B518" s="4" t="s">
        <v>88</v>
      </c>
    </row>
    <row r="519" spans="1:2" x14ac:dyDescent="0.2">
      <c r="A519" s="1" t="s">
        <v>182</v>
      </c>
      <c r="B519" s="4" t="s">
        <v>90</v>
      </c>
    </row>
    <row r="520" spans="1:2" x14ac:dyDescent="0.2">
      <c r="A520" s="1" t="s">
        <v>323</v>
      </c>
      <c r="B520" s="4" t="s">
        <v>92</v>
      </c>
    </row>
    <row r="521" spans="1:2" x14ac:dyDescent="0.2">
      <c r="A521" s="1" t="s">
        <v>183</v>
      </c>
      <c r="B521" s="4" t="s">
        <v>112</v>
      </c>
    </row>
    <row r="522" spans="1:2" x14ac:dyDescent="0.2">
      <c r="A522" s="1" t="s">
        <v>184</v>
      </c>
      <c r="B522" s="4" t="s">
        <v>113</v>
      </c>
    </row>
    <row r="523" spans="1:2" x14ac:dyDescent="0.2">
      <c r="A523" s="1" t="s">
        <v>324</v>
      </c>
      <c r="B523" s="4" t="s">
        <v>114</v>
      </c>
    </row>
    <row r="524" spans="1:2" x14ac:dyDescent="0.2">
      <c r="A524" s="1" t="s">
        <v>325</v>
      </c>
      <c r="B524" s="4" t="s">
        <v>115</v>
      </c>
    </row>
    <row r="525" spans="1:2" x14ac:dyDescent="0.2">
      <c r="A525" s="1" t="s">
        <v>185</v>
      </c>
      <c r="B525" s="4" t="s">
        <v>116</v>
      </c>
    </row>
    <row r="526" spans="1:2" x14ac:dyDescent="0.2">
      <c r="A526" s="1" t="s">
        <v>186</v>
      </c>
      <c r="B526" s="4" t="s">
        <v>120</v>
      </c>
    </row>
    <row r="527" spans="1:2" x14ac:dyDescent="0.2">
      <c r="A527" s="1" t="s">
        <v>348</v>
      </c>
      <c r="B527" s="4" t="s">
        <v>123</v>
      </c>
    </row>
    <row r="528" spans="1:2" x14ac:dyDescent="0.2">
      <c r="A528" s="6" t="s">
        <v>96</v>
      </c>
      <c r="B528" s="5" t="s">
        <v>95</v>
      </c>
    </row>
    <row r="529" spans="1:2" x14ac:dyDescent="0.2">
      <c r="A529" s="6" t="s">
        <v>98</v>
      </c>
      <c r="B529" s="4" t="s">
        <v>97</v>
      </c>
    </row>
    <row r="530" spans="1:2" x14ac:dyDescent="0.2">
      <c r="A530" s="6" t="s">
        <v>100</v>
      </c>
      <c r="B530" s="5" t="s">
        <v>99</v>
      </c>
    </row>
    <row r="531" spans="1:2" x14ac:dyDescent="0.2">
      <c r="A531" s="1" t="s">
        <v>246</v>
      </c>
      <c r="B531" s="4" t="s">
        <v>80</v>
      </c>
    </row>
    <row r="532" spans="1:2" x14ac:dyDescent="0.2">
      <c r="A532" s="1" t="s">
        <v>247</v>
      </c>
      <c r="B532" s="4" t="s">
        <v>85</v>
      </c>
    </row>
    <row r="533" spans="1:2" x14ac:dyDescent="0.2">
      <c r="A533" s="1" t="s">
        <v>129</v>
      </c>
      <c r="B533" s="4" t="s">
        <v>86</v>
      </c>
    </row>
    <row r="534" spans="1:2" x14ac:dyDescent="0.2">
      <c r="A534" s="1" t="s">
        <v>248</v>
      </c>
      <c r="B534" s="4" t="s">
        <v>87</v>
      </c>
    </row>
    <row r="535" spans="1:2" x14ac:dyDescent="0.2">
      <c r="A535" s="1" t="s">
        <v>249</v>
      </c>
      <c r="B535" s="4" t="s">
        <v>91</v>
      </c>
    </row>
    <row r="536" spans="1:2" x14ac:dyDescent="0.2">
      <c r="A536" s="1" t="s">
        <v>250</v>
      </c>
      <c r="B536" s="4" t="s">
        <v>94</v>
      </c>
    </row>
    <row r="537" spans="1:2" x14ac:dyDescent="0.2">
      <c r="A537" s="1" t="s">
        <v>225</v>
      </c>
      <c r="B537" s="4" t="s">
        <v>110</v>
      </c>
    </row>
    <row r="538" spans="1:2" x14ac:dyDescent="0.2">
      <c r="A538" s="1" t="s">
        <v>349</v>
      </c>
      <c r="B538" s="4" t="s">
        <v>111</v>
      </c>
    </row>
    <row r="539" spans="1:2" x14ac:dyDescent="0.2">
      <c r="A539" s="1" t="s">
        <v>251</v>
      </c>
      <c r="B539" s="4" t="s">
        <v>117</v>
      </c>
    </row>
    <row r="540" spans="1:2" x14ac:dyDescent="0.2">
      <c r="A540" s="1" t="s">
        <v>133</v>
      </c>
      <c r="B540" s="4" t="s">
        <v>119</v>
      </c>
    </row>
    <row r="541" spans="1:2" x14ac:dyDescent="0.2">
      <c r="A541" s="1" t="s">
        <v>252</v>
      </c>
      <c r="B541" s="4" t="s">
        <v>122</v>
      </c>
    </row>
    <row r="542" spans="1:2" x14ac:dyDescent="0.2">
      <c r="A542" s="6" t="s">
        <v>96</v>
      </c>
      <c r="B542" s="5" t="s">
        <v>95</v>
      </c>
    </row>
    <row r="543" spans="1:2" x14ac:dyDescent="0.2">
      <c r="A543" s="6" t="s">
        <v>98</v>
      </c>
      <c r="B543" s="4" t="s">
        <v>97</v>
      </c>
    </row>
    <row r="544" spans="1:2" x14ac:dyDescent="0.2">
      <c r="A544" s="6" t="s">
        <v>100</v>
      </c>
      <c r="B544" s="5" t="s">
        <v>99</v>
      </c>
    </row>
    <row r="545" spans="1:2" x14ac:dyDescent="0.2">
      <c r="A545" s="1" t="s">
        <v>350</v>
      </c>
      <c r="B545" s="4" t="s">
        <v>78</v>
      </c>
    </row>
    <row r="546" spans="1:2" x14ac:dyDescent="0.2">
      <c r="A546" s="1" t="s">
        <v>321</v>
      </c>
      <c r="B546" s="4" t="s">
        <v>79</v>
      </c>
    </row>
    <row r="547" spans="1:2" x14ac:dyDescent="0.2">
      <c r="A547" s="1" t="s">
        <v>246</v>
      </c>
      <c r="B547" s="4" t="s">
        <v>80</v>
      </c>
    </row>
    <row r="548" spans="1:2" x14ac:dyDescent="0.2">
      <c r="A548" s="1" t="s">
        <v>347</v>
      </c>
      <c r="B548" s="4" t="s">
        <v>81</v>
      </c>
    </row>
    <row r="549" spans="1:2" x14ac:dyDescent="0.2">
      <c r="A549" s="1" t="s">
        <v>179</v>
      </c>
      <c r="B549" s="4" t="s">
        <v>82</v>
      </c>
    </row>
    <row r="550" spans="1:2" x14ac:dyDescent="0.2">
      <c r="A550" s="1" t="s">
        <v>180</v>
      </c>
      <c r="B550" s="4" t="s">
        <v>83</v>
      </c>
    </row>
    <row r="551" spans="1:2" x14ac:dyDescent="0.2">
      <c r="A551" s="1" t="s">
        <v>327</v>
      </c>
      <c r="B551" s="4" t="s">
        <v>84</v>
      </c>
    </row>
    <row r="552" spans="1:2" x14ac:dyDescent="0.2">
      <c r="A552" s="1" t="s">
        <v>129</v>
      </c>
      <c r="B552" s="4" t="s">
        <v>86</v>
      </c>
    </row>
    <row r="553" spans="1:2" x14ac:dyDescent="0.2">
      <c r="A553" s="1" t="s">
        <v>181</v>
      </c>
      <c r="B553" s="4" t="s">
        <v>88</v>
      </c>
    </row>
    <row r="554" spans="1:2" x14ac:dyDescent="0.2">
      <c r="A554" s="1" t="s">
        <v>322</v>
      </c>
      <c r="B554" s="4" t="s">
        <v>89</v>
      </c>
    </row>
    <row r="555" spans="1:2" x14ac:dyDescent="0.2">
      <c r="A555" s="1" t="s">
        <v>182</v>
      </c>
      <c r="B555" s="4" t="s">
        <v>90</v>
      </c>
    </row>
    <row r="556" spans="1:2" x14ac:dyDescent="0.2">
      <c r="A556" s="1" t="s">
        <v>323</v>
      </c>
      <c r="B556" s="4" t="s">
        <v>92</v>
      </c>
    </row>
    <row r="557" spans="1:2" x14ac:dyDescent="0.2">
      <c r="A557" s="1" t="s">
        <v>250</v>
      </c>
      <c r="B557" s="4" t="s">
        <v>94</v>
      </c>
    </row>
    <row r="558" spans="1:2" x14ac:dyDescent="0.2">
      <c r="A558" s="1" t="s">
        <v>225</v>
      </c>
      <c r="B558" s="4" t="s">
        <v>110</v>
      </c>
    </row>
    <row r="559" spans="1:2" x14ac:dyDescent="0.2">
      <c r="A559" s="1" t="s">
        <v>349</v>
      </c>
      <c r="B559" s="4" t="s">
        <v>111</v>
      </c>
    </row>
    <row r="560" spans="1:2" x14ac:dyDescent="0.2">
      <c r="A560" s="1" t="s">
        <v>183</v>
      </c>
      <c r="B560" s="4" t="s">
        <v>112</v>
      </c>
    </row>
    <row r="561" spans="1:2" x14ac:dyDescent="0.2">
      <c r="A561" s="1" t="s">
        <v>184</v>
      </c>
      <c r="B561" s="4" t="s">
        <v>113</v>
      </c>
    </row>
    <row r="562" spans="1:2" x14ac:dyDescent="0.2">
      <c r="A562" s="1" t="s">
        <v>324</v>
      </c>
      <c r="B562" s="4" t="s">
        <v>114</v>
      </c>
    </row>
    <row r="563" spans="1:2" x14ac:dyDescent="0.2">
      <c r="A563" s="1" t="s">
        <v>325</v>
      </c>
      <c r="B563" s="4" t="s">
        <v>115</v>
      </c>
    </row>
    <row r="564" spans="1:2" x14ac:dyDescent="0.2">
      <c r="A564" s="1" t="s">
        <v>185</v>
      </c>
      <c r="B564" s="4" t="s">
        <v>116</v>
      </c>
    </row>
    <row r="565" spans="1:2" x14ac:dyDescent="0.2">
      <c r="A565" s="1" t="s">
        <v>326</v>
      </c>
      <c r="B565" s="4" t="s">
        <v>118</v>
      </c>
    </row>
    <row r="566" spans="1:2" x14ac:dyDescent="0.2">
      <c r="A566" s="1" t="s">
        <v>186</v>
      </c>
      <c r="B566" s="4" t="s">
        <v>120</v>
      </c>
    </row>
    <row r="567" spans="1:2" x14ac:dyDescent="0.2">
      <c r="A567" s="1" t="s">
        <v>134</v>
      </c>
      <c r="B567" s="4" t="s">
        <v>121</v>
      </c>
    </row>
    <row r="568" spans="1:2" x14ac:dyDescent="0.2">
      <c r="A568" s="1" t="s">
        <v>252</v>
      </c>
      <c r="B568" s="4" t="s">
        <v>122</v>
      </c>
    </row>
    <row r="569" spans="1:2" x14ac:dyDescent="0.2">
      <c r="A569" s="1" t="s">
        <v>348</v>
      </c>
      <c r="B569" s="4" t="s">
        <v>123</v>
      </c>
    </row>
    <row r="570" spans="1:2" x14ac:dyDescent="0.2">
      <c r="A570" s="6" t="s">
        <v>96</v>
      </c>
      <c r="B570" s="5" t="s">
        <v>95</v>
      </c>
    </row>
    <row r="571" spans="1:2" x14ac:dyDescent="0.2">
      <c r="A571" s="6" t="s">
        <v>98</v>
      </c>
      <c r="B571" s="4" t="s">
        <v>97</v>
      </c>
    </row>
    <row r="572" spans="1:2" x14ac:dyDescent="0.2">
      <c r="A572" s="6" t="s">
        <v>100</v>
      </c>
      <c r="B572" s="5" t="s">
        <v>99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BT236"/>
  <sheetViews>
    <sheetView workbookViewId="0">
      <selection activeCell="F105" sqref="F105"/>
    </sheetView>
  </sheetViews>
  <sheetFormatPr defaultRowHeight="11.25" x14ac:dyDescent="0.2"/>
  <cols>
    <col min="1" max="1" width="17.85546875" style="1" customWidth="1"/>
    <col min="2" max="2" width="19" style="1" bestFit="1" customWidth="1"/>
    <col min="3" max="3" width="10.28515625" style="1" customWidth="1"/>
    <col min="4" max="4" width="10.140625" style="1" bestFit="1" customWidth="1"/>
    <col min="5" max="71" width="9.140625" style="1"/>
    <col min="72" max="72" width="4.140625" style="1" bestFit="1" customWidth="1"/>
    <col min="73" max="16384" width="9.140625" style="1"/>
  </cols>
  <sheetData>
    <row r="1" spans="1:72" x14ac:dyDescent="0.2">
      <c r="A1" s="1" t="s">
        <v>201</v>
      </c>
      <c r="B1" s="6" t="s">
        <v>315</v>
      </c>
      <c r="C1" s="5" t="s">
        <v>78</v>
      </c>
      <c r="D1" s="1" t="s">
        <v>893</v>
      </c>
    </row>
    <row r="2" spans="1:72" x14ac:dyDescent="0.2">
      <c r="A2" s="1" t="s">
        <v>201</v>
      </c>
      <c r="B2" s="6" t="s">
        <v>316</v>
      </c>
      <c r="C2" s="5" t="s">
        <v>79</v>
      </c>
      <c r="D2" s="1" t="s">
        <v>893</v>
      </c>
      <c r="BT2" s="1" t="e">
        <f>IF(C:C="","",VLOOKUP(D:D,furniture_subdom_bike_stands,3,FALSE))</f>
        <v>#N/A</v>
      </c>
    </row>
    <row r="3" spans="1:72" x14ac:dyDescent="0.2">
      <c r="A3" s="1" t="s">
        <v>201</v>
      </c>
      <c r="B3" s="6" t="s">
        <v>318</v>
      </c>
      <c r="C3" s="5" t="s">
        <v>80</v>
      </c>
      <c r="D3" s="1" t="s">
        <v>893</v>
      </c>
    </row>
    <row r="4" spans="1:72" x14ac:dyDescent="0.2">
      <c r="A4" s="1" t="s">
        <v>201</v>
      </c>
      <c r="B4" s="6" t="s">
        <v>317</v>
      </c>
      <c r="C4" s="5" t="s">
        <v>81</v>
      </c>
      <c r="D4" s="1" t="s">
        <v>893</v>
      </c>
    </row>
    <row r="5" spans="1:72" x14ac:dyDescent="0.2">
      <c r="A5" s="1" t="s">
        <v>201</v>
      </c>
      <c r="B5" s="6" t="s">
        <v>176</v>
      </c>
      <c r="C5" s="5" t="s">
        <v>82</v>
      </c>
      <c r="D5" s="1" t="s">
        <v>893</v>
      </c>
    </row>
    <row r="6" spans="1:72" x14ac:dyDescent="0.2">
      <c r="A6" s="1" t="s">
        <v>201</v>
      </c>
      <c r="B6" s="6" t="s">
        <v>96</v>
      </c>
      <c r="C6" s="5" t="s">
        <v>95</v>
      </c>
      <c r="D6" s="1" t="s">
        <v>893</v>
      </c>
    </row>
    <row r="7" spans="1:72" x14ac:dyDescent="0.2">
      <c r="A7" s="1" t="s">
        <v>201</v>
      </c>
      <c r="B7" s="6" t="s">
        <v>98</v>
      </c>
      <c r="C7" s="4" t="s">
        <v>97</v>
      </c>
      <c r="D7" s="1" t="s">
        <v>893</v>
      </c>
    </row>
    <row r="8" spans="1:72" x14ac:dyDescent="0.2">
      <c r="A8" s="1" t="s">
        <v>201</v>
      </c>
      <c r="B8" s="6" t="s">
        <v>100</v>
      </c>
      <c r="C8" s="5" t="s">
        <v>99</v>
      </c>
      <c r="D8" s="1" t="s">
        <v>893</v>
      </c>
    </row>
    <row r="9" spans="1:72" x14ac:dyDescent="0.2">
      <c r="A9" s="1" t="s">
        <v>377</v>
      </c>
      <c r="B9" s="6" t="s">
        <v>319</v>
      </c>
      <c r="C9" s="5" t="s">
        <v>78</v>
      </c>
      <c r="D9" s="1" t="s">
        <v>894</v>
      </c>
    </row>
    <row r="10" spans="1:72" x14ac:dyDescent="0.2">
      <c r="A10" s="1" t="s">
        <v>377</v>
      </c>
      <c r="B10" s="6" t="s">
        <v>204</v>
      </c>
      <c r="C10" s="5" t="s">
        <v>79</v>
      </c>
      <c r="D10" s="1" t="s">
        <v>894</v>
      </c>
    </row>
    <row r="11" spans="1:72" x14ac:dyDescent="0.2">
      <c r="A11" s="1" t="s">
        <v>377</v>
      </c>
      <c r="B11" s="6" t="s">
        <v>205</v>
      </c>
      <c r="C11" s="5" t="s">
        <v>80</v>
      </c>
      <c r="D11" s="1" t="s">
        <v>894</v>
      </c>
    </row>
    <row r="12" spans="1:72" x14ac:dyDescent="0.2">
      <c r="A12" s="1" t="s">
        <v>377</v>
      </c>
      <c r="B12" s="6" t="s">
        <v>96</v>
      </c>
      <c r="C12" s="5" t="s">
        <v>95</v>
      </c>
      <c r="D12" s="1" t="s">
        <v>894</v>
      </c>
    </row>
    <row r="13" spans="1:72" x14ac:dyDescent="0.2">
      <c r="A13" s="1" t="s">
        <v>377</v>
      </c>
      <c r="B13" s="6" t="s">
        <v>98</v>
      </c>
      <c r="C13" s="4" t="s">
        <v>97</v>
      </c>
      <c r="D13" s="1" t="s">
        <v>894</v>
      </c>
    </row>
    <row r="14" spans="1:72" x14ac:dyDescent="0.2">
      <c r="A14" s="1" t="s">
        <v>377</v>
      </c>
      <c r="B14" s="6" t="s">
        <v>100</v>
      </c>
      <c r="C14" s="5" t="s">
        <v>99</v>
      </c>
      <c r="D14" s="1" t="s">
        <v>894</v>
      </c>
    </row>
    <row r="15" spans="1:72" x14ac:dyDescent="0.2">
      <c r="A15" s="1" t="s">
        <v>433</v>
      </c>
      <c r="B15" s="6" t="s">
        <v>491</v>
      </c>
      <c r="C15" s="1" t="s">
        <v>78</v>
      </c>
      <c r="D15" s="1" t="s">
        <v>895</v>
      </c>
    </row>
    <row r="16" spans="1:72" x14ac:dyDescent="0.2">
      <c r="A16" s="1" t="s">
        <v>433</v>
      </c>
      <c r="B16" s="6" t="s">
        <v>492</v>
      </c>
      <c r="C16" s="1" t="s">
        <v>79</v>
      </c>
      <c r="D16" s="1" t="s">
        <v>895</v>
      </c>
    </row>
    <row r="17" spans="1:4" x14ac:dyDescent="0.2">
      <c r="A17" s="1" t="s">
        <v>433</v>
      </c>
      <c r="B17" s="6" t="s">
        <v>493</v>
      </c>
      <c r="C17" s="1" t="s">
        <v>80</v>
      </c>
      <c r="D17" s="1" t="s">
        <v>895</v>
      </c>
    </row>
    <row r="18" spans="1:4" x14ac:dyDescent="0.2">
      <c r="A18" s="1" t="s">
        <v>433</v>
      </c>
      <c r="B18" s="6" t="s">
        <v>494</v>
      </c>
      <c r="C18" s="1" t="s">
        <v>81</v>
      </c>
      <c r="D18" s="1" t="s">
        <v>895</v>
      </c>
    </row>
    <row r="19" spans="1:4" x14ac:dyDescent="0.2">
      <c r="A19" s="1" t="s">
        <v>433</v>
      </c>
      <c r="B19" s="6" t="s">
        <v>96</v>
      </c>
      <c r="C19" s="1" t="s">
        <v>95</v>
      </c>
      <c r="D19" s="1" t="s">
        <v>895</v>
      </c>
    </row>
    <row r="20" spans="1:4" x14ac:dyDescent="0.2">
      <c r="A20" s="1" t="s">
        <v>433</v>
      </c>
      <c r="B20" s="6" t="s">
        <v>98</v>
      </c>
      <c r="C20" s="1" t="s">
        <v>97</v>
      </c>
      <c r="D20" s="1" t="s">
        <v>895</v>
      </c>
    </row>
    <row r="21" spans="1:4" x14ac:dyDescent="0.2">
      <c r="A21" s="1" t="s">
        <v>433</v>
      </c>
      <c r="B21" s="6" t="s">
        <v>100</v>
      </c>
      <c r="C21" s="1" t="s">
        <v>99</v>
      </c>
      <c r="D21" s="1" t="s">
        <v>895</v>
      </c>
    </row>
    <row r="22" spans="1:4" x14ac:dyDescent="0.2">
      <c r="A22" s="1" t="s">
        <v>368</v>
      </c>
      <c r="B22" s="6" t="s">
        <v>175</v>
      </c>
      <c r="C22" s="5" t="s">
        <v>78</v>
      </c>
      <c r="D22" s="1" t="s">
        <v>896</v>
      </c>
    </row>
    <row r="23" spans="1:4" x14ac:dyDescent="0.2">
      <c r="A23" s="1" t="s">
        <v>368</v>
      </c>
      <c r="B23" s="6" t="s">
        <v>176</v>
      </c>
      <c r="C23" s="5" t="s">
        <v>79</v>
      </c>
      <c r="D23" s="1" t="s">
        <v>896</v>
      </c>
    </row>
    <row r="24" spans="1:4" x14ac:dyDescent="0.2">
      <c r="A24" s="1" t="s">
        <v>368</v>
      </c>
      <c r="B24" s="6" t="s">
        <v>177</v>
      </c>
      <c r="C24" s="5" t="s">
        <v>80</v>
      </c>
      <c r="D24" s="1" t="s">
        <v>896</v>
      </c>
    </row>
    <row r="25" spans="1:4" x14ac:dyDescent="0.2">
      <c r="A25" s="1" t="s">
        <v>368</v>
      </c>
      <c r="B25" s="6" t="s">
        <v>178</v>
      </c>
      <c r="C25" s="5" t="s">
        <v>81</v>
      </c>
      <c r="D25" s="1" t="s">
        <v>896</v>
      </c>
    </row>
    <row r="26" spans="1:4" x14ac:dyDescent="0.2">
      <c r="A26" s="1" t="s">
        <v>368</v>
      </c>
      <c r="B26" s="6" t="s">
        <v>96</v>
      </c>
      <c r="C26" s="5" t="s">
        <v>95</v>
      </c>
      <c r="D26" s="1" t="s">
        <v>896</v>
      </c>
    </row>
    <row r="27" spans="1:4" x14ac:dyDescent="0.2">
      <c r="A27" s="1" t="s">
        <v>368</v>
      </c>
      <c r="B27" s="6" t="s">
        <v>98</v>
      </c>
      <c r="C27" s="4" t="s">
        <v>97</v>
      </c>
      <c r="D27" s="1" t="s">
        <v>896</v>
      </c>
    </row>
    <row r="28" spans="1:4" x14ac:dyDescent="0.2">
      <c r="A28" s="1" t="s">
        <v>368</v>
      </c>
      <c r="B28" s="6" t="s">
        <v>100</v>
      </c>
      <c r="C28" s="5" t="s">
        <v>99</v>
      </c>
      <c r="D28" s="1" t="s">
        <v>896</v>
      </c>
    </row>
    <row r="29" spans="1:4" x14ac:dyDescent="0.2">
      <c r="A29" s="1" t="s">
        <v>202</v>
      </c>
      <c r="B29" s="6" t="s">
        <v>320</v>
      </c>
      <c r="C29" s="5" t="s">
        <v>78</v>
      </c>
      <c r="D29" s="1" t="s">
        <v>897</v>
      </c>
    </row>
    <row r="30" spans="1:4" x14ac:dyDescent="0.2">
      <c r="A30" s="1" t="s">
        <v>202</v>
      </c>
      <c r="B30" s="6" t="s">
        <v>206</v>
      </c>
      <c r="C30" s="5" t="s">
        <v>79</v>
      </c>
      <c r="D30" s="1" t="s">
        <v>897</v>
      </c>
    </row>
    <row r="31" spans="1:4" x14ac:dyDescent="0.2">
      <c r="A31" s="1" t="s">
        <v>202</v>
      </c>
      <c r="B31" s="6" t="s">
        <v>207</v>
      </c>
      <c r="C31" s="5" t="s">
        <v>80</v>
      </c>
      <c r="D31" s="1" t="s">
        <v>897</v>
      </c>
    </row>
    <row r="32" spans="1:4" x14ac:dyDescent="0.2">
      <c r="A32" s="1" t="s">
        <v>202</v>
      </c>
      <c r="B32" s="6" t="s">
        <v>208</v>
      </c>
      <c r="C32" s="5" t="s">
        <v>81</v>
      </c>
      <c r="D32" s="1" t="s">
        <v>897</v>
      </c>
    </row>
    <row r="33" spans="1:4" x14ac:dyDescent="0.2">
      <c r="A33" s="1" t="s">
        <v>202</v>
      </c>
      <c r="B33" s="6" t="s">
        <v>209</v>
      </c>
      <c r="C33" s="5" t="s">
        <v>82</v>
      </c>
      <c r="D33" s="1" t="s">
        <v>897</v>
      </c>
    </row>
    <row r="34" spans="1:4" x14ac:dyDescent="0.2">
      <c r="A34" s="1" t="s">
        <v>202</v>
      </c>
      <c r="B34" s="6" t="s">
        <v>210</v>
      </c>
      <c r="C34" s="5" t="s">
        <v>83</v>
      </c>
      <c r="D34" s="1" t="s">
        <v>897</v>
      </c>
    </row>
    <row r="35" spans="1:4" x14ac:dyDescent="0.2">
      <c r="A35" s="1" t="s">
        <v>202</v>
      </c>
      <c r="B35" s="6" t="s">
        <v>211</v>
      </c>
      <c r="C35" s="5" t="s">
        <v>84</v>
      </c>
      <c r="D35" s="1" t="s">
        <v>897</v>
      </c>
    </row>
    <row r="36" spans="1:4" x14ac:dyDescent="0.2">
      <c r="A36" s="1" t="s">
        <v>202</v>
      </c>
      <c r="B36" s="6" t="s">
        <v>212</v>
      </c>
      <c r="C36" s="5" t="s">
        <v>85</v>
      </c>
      <c r="D36" s="1" t="s">
        <v>897</v>
      </c>
    </row>
    <row r="37" spans="1:4" x14ac:dyDescent="0.2">
      <c r="A37" s="1" t="s">
        <v>202</v>
      </c>
      <c r="B37" s="6" t="s">
        <v>202</v>
      </c>
      <c r="C37" s="5" t="s">
        <v>86</v>
      </c>
      <c r="D37" s="1" t="s">
        <v>897</v>
      </c>
    </row>
    <row r="38" spans="1:4" x14ac:dyDescent="0.2">
      <c r="A38" s="1" t="s">
        <v>202</v>
      </c>
      <c r="B38" s="6" t="s">
        <v>213</v>
      </c>
      <c r="C38" s="5" t="s">
        <v>87</v>
      </c>
      <c r="D38" s="1" t="s">
        <v>897</v>
      </c>
    </row>
    <row r="39" spans="1:4" x14ac:dyDescent="0.2">
      <c r="A39" s="1" t="s">
        <v>202</v>
      </c>
      <c r="B39" s="6" t="s">
        <v>214</v>
      </c>
      <c r="C39" s="5" t="s">
        <v>88</v>
      </c>
      <c r="D39" s="1" t="s">
        <v>897</v>
      </c>
    </row>
    <row r="40" spans="1:4" x14ac:dyDescent="0.2">
      <c r="A40" s="1" t="s">
        <v>202</v>
      </c>
      <c r="B40" s="6" t="s">
        <v>215</v>
      </c>
      <c r="C40" s="5" t="s">
        <v>89</v>
      </c>
      <c r="D40" s="1" t="s">
        <v>897</v>
      </c>
    </row>
    <row r="41" spans="1:4" x14ac:dyDescent="0.2">
      <c r="A41" s="1" t="s">
        <v>202</v>
      </c>
      <c r="B41" s="6" t="s">
        <v>216</v>
      </c>
      <c r="C41" s="5" t="s">
        <v>90</v>
      </c>
      <c r="D41" s="1" t="s">
        <v>897</v>
      </c>
    </row>
    <row r="42" spans="1:4" x14ac:dyDescent="0.2">
      <c r="A42" s="1" t="s">
        <v>202</v>
      </c>
      <c r="B42" s="6" t="s">
        <v>217</v>
      </c>
      <c r="C42" s="5" t="s">
        <v>91</v>
      </c>
      <c r="D42" s="1" t="s">
        <v>897</v>
      </c>
    </row>
    <row r="43" spans="1:4" x14ac:dyDescent="0.2">
      <c r="A43" s="1" t="s">
        <v>202</v>
      </c>
      <c r="B43" s="6" t="s">
        <v>218</v>
      </c>
      <c r="C43" s="5" t="s">
        <v>92</v>
      </c>
      <c r="D43" s="1" t="s">
        <v>897</v>
      </c>
    </row>
    <row r="44" spans="1:4" x14ac:dyDescent="0.2">
      <c r="A44" s="1" t="s">
        <v>202</v>
      </c>
      <c r="B44" s="6" t="s">
        <v>219</v>
      </c>
      <c r="C44" s="5" t="s">
        <v>93</v>
      </c>
      <c r="D44" s="1" t="s">
        <v>897</v>
      </c>
    </row>
    <row r="45" spans="1:4" x14ac:dyDescent="0.2">
      <c r="A45" s="1" t="s">
        <v>202</v>
      </c>
      <c r="B45" s="6" t="s">
        <v>96</v>
      </c>
      <c r="C45" s="5" t="s">
        <v>95</v>
      </c>
      <c r="D45" s="1" t="s">
        <v>897</v>
      </c>
    </row>
    <row r="46" spans="1:4" x14ac:dyDescent="0.2">
      <c r="A46" s="1" t="s">
        <v>202</v>
      </c>
      <c r="B46" s="6" t="s">
        <v>98</v>
      </c>
      <c r="C46" s="4" t="s">
        <v>97</v>
      </c>
      <c r="D46" s="1" t="s">
        <v>897</v>
      </c>
    </row>
    <row r="47" spans="1:4" x14ac:dyDescent="0.2">
      <c r="A47" s="1" t="s">
        <v>202</v>
      </c>
      <c r="B47" s="6" t="s">
        <v>100</v>
      </c>
      <c r="C47" s="5" t="s">
        <v>99</v>
      </c>
      <c r="D47" s="1" t="s">
        <v>897</v>
      </c>
    </row>
    <row r="48" spans="1:4" x14ac:dyDescent="0.2">
      <c r="A48" s="1" t="s">
        <v>432</v>
      </c>
      <c r="B48" s="1" t="s">
        <v>441</v>
      </c>
      <c r="C48" s="5" t="s">
        <v>78</v>
      </c>
      <c r="D48" s="1" t="s">
        <v>898</v>
      </c>
    </row>
    <row r="49" spans="1:4" x14ac:dyDescent="0.2">
      <c r="A49" s="1" t="s">
        <v>432</v>
      </c>
      <c r="B49" s="6" t="s">
        <v>1232</v>
      </c>
      <c r="C49" s="5" t="s">
        <v>79</v>
      </c>
      <c r="D49" s="1" t="s">
        <v>898</v>
      </c>
    </row>
    <row r="50" spans="1:4" x14ac:dyDescent="0.2">
      <c r="A50" s="1" t="s">
        <v>432</v>
      </c>
      <c r="B50" s="6" t="s">
        <v>442</v>
      </c>
      <c r="C50" s="5" t="s">
        <v>80</v>
      </c>
      <c r="D50" s="1" t="s">
        <v>898</v>
      </c>
    </row>
    <row r="51" spans="1:4" x14ac:dyDescent="0.2">
      <c r="A51" s="1" t="s">
        <v>432</v>
      </c>
      <c r="B51" s="6" t="s">
        <v>96</v>
      </c>
      <c r="C51" s="5" t="s">
        <v>95</v>
      </c>
      <c r="D51" s="1" t="s">
        <v>898</v>
      </c>
    </row>
    <row r="52" spans="1:4" x14ac:dyDescent="0.2">
      <c r="A52" s="1" t="s">
        <v>432</v>
      </c>
      <c r="B52" s="6" t="s">
        <v>98</v>
      </c>
      <c r="C52" s="4" t="s">
        <v>97</v>
      </c>
      <c r="D52" s="1" t="s">
        <v>898</v>
      </c>
    </row>
    <row r="53" spans="1:4" x14ac:dyDescent="0.2">
      <c r="A53" s="1" t="s">
        <v>432</v>
      </c>
      <c r="B53" s="6" t="s">
        <v>100</v>
      </c>
      <c r="C53" s="5" t="s">
        <v>99</v>
      </c>
      <c r="D53" s="1" t="s">
        <v>898</v>
      </c>
    </row>
    <row r="54" spans="1:4" x14ac:dyDescent="0.2">
      <c r="A54" s="1" t="s">
        <v>203</v>
      </c>
      <c r="B54" s="6" t="s">
        <v>203</v>
      </c>
      <c r="C54" s="5" t="s">
        <v>78</v>
      </c>
      <c r="D54" s="1" t="s">
        <v>899</v>
      </c>
    </row>
    <row r="55" spans="1:4" x14ac:dyDescent="0.2">
      <c r="A55" s="1" t="s">
        <v>203</v>
      </c>
      <c r="B55" s="6" t="s">
        <v>220</v>
      </c>
      <c r="C55" s="5" t="s">
        <v>79</v>
      </c>
      <c r="D55" s="1" t="s">
        <v>899</v>
      </c>
    </row>
    <row r="56" spans="1:4" x14ac:dyDescent="0.2">
      <c r="A56" s="1" t="s">
        <v>203</v>
      </c>
      <c r="B56" s="6" t="s">
        <v>221</v>
      </c>
      <c r="C56" s="5" t="s">
        <v>80</v>
      </c>
      <c r="D56" s="1" t="s">
        <v>899</v>
      </c>
    </row>
    <row r="57" spans="1:4" x14ac:dyDescent="0.2">
      <c r="A57" s="1" t="s">
        <v>203</v>
      </c>
      <c r="B57" s="6" t="s">
        <v>222</v>
      </c>
      <c r="C57" s="5" t="s">
        <v>81</v>
      </c>
      <c r="D57" s="1" t="s">
        <v>899</v>
      </c>
    </row>
    <row r="58" spans="1:4" x14ac:dyDescent="0.2">
      <c r="A58" s="1" t="s">
        <v>203</v>
      </c>
      <c r="B58" s="6" t="s">
        <v>223</v>
      </c>
      <c r="C58" s="5" t="s">
        <v>82</v>
      </c>
      <c r="D58" s="1" t="s">
        <v>899</v>
      </c>
    </row>
    <row r="59" spans="1:4" x14ac:dyDescent="0.2">
      <c r="A59" s="1" t="s">
        <v>203</v>
      </c>
      <c r="B59" s="6" t="s">
        <v>224</v>
      </c>
      <c r="C59" s="5" t="s">
        <v>83</v>
      </c>
      <c r="D59" s="1" t="s">
        <v>899</v>
      </c>
    </row>
    <row r="60" spans="1:4" x14ac:dyDescent="0.2">
      <c r="A60" s="1" t="s">
        <v>203</v>
      </c>
      <c r="B60" s="6" t="s">
        <v>96</v>
      </c>
      <c r="C60" s="5" t="s">
        <v>95</v>
      </c>
      <c r="D60" s="1" t="s">
        <v>899</v>
      </c>
    </row>
    <row r="61" spans="1:4" x14ac:dyDescent="0.2">
      <c r="A61" s="1" t="s">
        <v>203</v>
      </c>
      <c r="B61" s="6" t="s">
        <v>98</v>
      </c>
      <c r="C61" s="4" t="s">
        <v>97</v>
      </c>
      <c r="D61" s="1" t="s">
        <v>899</v>
      </c>
    </row>
    <row r="62" spans="1:4" x14ac:dyDescent="0.2">
      <c r="A62" s="1" t="s">
        <v>203</v>
      </c>
      <c r="B62" s="6" t="s">
        <v>100</v>
      </c>
      <c r="C62" s="5" t="s">
        <v>99</v>
      </c>
      <c r="D62" s="1" t="s">
        <v>899</v>
      </c>
    </row>
    <row r="63" spans="1:4" x14ac:dyDescent="0.2">
      <c r="A63" s="1" t="s">
        <v>269</v>
      </c>
      <c r="B63" s="1" t="s">
        <v>269</v>
      </c>
      <c r="C63" s="1" t="s">
        <v>269</v>
      </c>
      <c r="D63" s="1" t="s">
        <v>900</v>
      </c>
    </row>
    <row r="64" spans="1:4" x14ac:dyDescent="0.2">
      <c r="A64" s="1" t="s">
        <v>258</v>
      </c>
      <c r="B64" s="1" t="s">
        <v>258</v>
      </c>
      <c r="C64" s="1" t="s">
        <v>258</v>
      </c>
      <c r="D64" s="1" t="s">
        <v>904</v>
      </c>
    </row>
    <row r="65" spans="1:4" x14ac:dyDescent="0.2">
      <c r="A65" s="1" t="s">
        <v>229</v>
      </c>
      <c r="B65" s="1" t="s">
        <v>229</v>
      </c>
      <c r="C65" s="1" t="s">
        <v>229</v>
      </c>
      <c r="D65" s="1" t="s">
        <v>905</v>
      </c>
    </row>
    <row r="66" spans="1:4" x14ac:dyDescent="0.2">
      <c r="A66" s="1" t="s">
        <v>228</v>
      </c>
      <c r="B66" s="1" t="s">
        <v>384</v>
      </c>
      <c r="C66" s="4" t="s">
        <v>78</v>
      </c>
      <c r="D66" s="1" t="s">
        <v>906</v>
      </c>
    </row>
    <row r="67" spans="1:4" x14ac:dyDescent="0.2">
      <c r="A67" s="1" t="s">
        <v>228</v>
      </c>
      <c r="B67" s="1" t="s">
        <v>383</v>
      </c>
      <c r="C67" s="4" t="s">
        <v>79</v>
      </c>
      <c r="D67" s="1" t="s">
        <v>906</v>
      </c>
    </row>
    <row r="68" spans="1:4" x14ac:dyDescent="0.2">
      <c r="A68" s="1" t="s">
        <v>228</v>
      </c>
      <c r="B68" s="1" t="s">
        <v>385</v>
      </c>
      <c r="C68" s="4" t="s">
        <v>80</v>
      </c>
      <c r="D68" s="1" t="s">
        <v>906</v>
      </c>
    </row>
    <row r="69" spans="1:4" x14ac:dyDescent="0.2">
      <c r="A69" s="1" t="s">
        <v>228</v>
      </c>
      <c r="B69" s="1" t="s">
        <v>386</v>
      </c>
      <c r="C69" s="4" t="s">
        <v>81</v>
      </c>
      <c r="D69" s="1" t="s">
        <v>906</v>
      </c>
    </row>
    <row r="70" spans="1:4" x14ac:dyDescent="0.2">
      <c r="A70" s="1" t="s">
        <v>228</v>
      </c>
      <c r="B70" s="1" t="s">
        <v>387</v>
      </c>
      <c r="C70" s="4" t="s">
        <v>82</v>
      </c>
      <c r="D70" s="1" t="s">
        <v>906</v>
      </c>
    </row>
    <row r="71" spans="1:4" x14ac:dyDescent="0.2">
      <c r="A71" s="1" t="s">
        <v>228</v>
      </c>
      <c r="B71" s="1" t="s">
        <v>389</v>
      </c>
      <c r="C71" s="4" t="s">
        <v>83</v>
      </c>
      <c r="D71" s="1" t="s">
        <v>906</v>
      </c>
    </row>
    <row r="72" spans="1:4" x14ac:dyDescent="0.2">
      <c r="A72" s="1" t="s">
        <v>228</v>
      </c>
      <c r="B72" s="1" t="s">
        <v>388</v>
      </c>
      <c r="C72" s="4" t="s">
        <v>84</v>
      </c>
      <c r="D72" s="1" t="s">
        <v>906</v>
      </c>
    </row>
    <row r="73" spans="1:4" x14ac:dyDescent="0.2">
      <c r="A73" s="1" t="s">
        <v>228</v>
      </c>
      <c r="B73" s="6" t="s">
        <v>96</v>
      </c>
      <c r="C73" s="5" t="s">
        <v>95</v>
      </c>
      <c r="D73" s="1" t="s">
        <v>906</v>
      </c>
    </row>
    <row r="74" spans="1:4" x14ac:dyDescent="0.2">
      <c r="A74" s="1" t="s">
        <v>228</v>
      </c>
      <c r="B74" s="6" t="s">
        <v>98</v>
      </c>
      <c r="C74" s="4" t="s">
        <v>97</v>
      </c>
      <c r="D74" s="1" t="s">
        <v>906</v>
      </c>
    </row>
    <row r="75" spans="1:4" x14ac:dyDescent="0.2">
      <c r="A75" s="1" t="s">
        <v>228</v>
      </c>
      <c r="B75" s="6" t="s">
        <v>100</v>
      </c>
      <c r="C75" s="5" t="s">
        <v>99</v>
      </c>
      <c r="D75" s="1" t="s">
        <v>906</v>
      </c>
    </row>
    <row r="76" spans="1:4" x14ac:dyDescent="0.2">
      <c r="A76" s="1" t="s">
        <v>231</v>
      </c>
      <c r="B76" s="1" t="s">
        <v>231</v>
      </c>
      <c r="C76" s="1" t="s">
        <v>231</v>
      </c>
      <c r="D76" s="1" t="s">
        <v>907</v>
      </c>
    </row>
    <row r="77" spans="1:4" x14ac:dyDescent="0.2">
      <c r="A77" s="1" t="s">
        <v>14</v>
      </c>
      <c r="B77" s="1" t="s">
        <v>14</v>
      </c>
      <c r="C77" s="1" t="s">
        <v>14</v>
      </c>
      <c r="D77" s="1" t="s">
        <v>908</v>
      </c>
    </row>
    <row r="78" spans="1:4" x14ac:dyDescent="0.2">
      <c r="A78" s="6" t="s">
        <v>230</v>
      </c>
      <c r="B78" s="6" t="s">
        <v>230</v>
      </c>
      <c r="C78" s="6" t="s">
        <v>230</v>
      </c>
      <c r="D78" s="1" t="s">
        <v>909</v>
      </c>
    </row>
    <row r="79" spans="1:4" x14ac:dyDescent="0.2">
      <c r="A79" s="1" t="s">
        <v>435</v>
      </c>
      <c r="B79" s="1" t="s">
        <v>435</v>
      </c>
      <c r="C79" s="1" t="s">
        <v>435</v>
      </c>
      <c r="D79" s="1" t="s">
        <v>910</v>
      </c>
    </row>
    <row r="80" spans="1:4" x14ac:dyDescent="0.2">
      <c r="A80" s="6" t="s">
        <v>358</v>
      </c>
      <c r="B80" s="6" t="s">
        <v>358</v>
      </c>
      <c r="C80" s="6" t="s">
        <v>358</v>
      </c>
      <c r="D80" s="1" t="s">
        <v>911</v>
      </c>
    </row>
    <row r="81" spans="1:4" x14ac:dyDescent="0.2">
      <c r="A81" s="1" t="s">
        <v>436</v>
      </c>
      <c r="B81" s="6" t="s">
        <v>439</v>
      </c>
      <c r="C81" s="4" t="s">
        <v>78</v>
      </c>
      <c r="D81" s="1" t="s">
        <v>915</v>
      </c>
    </row>
    <row r="82" spans="1:4" x14ac:dyDescent="0.2">
      <c r="A82" s="1" t="s">
        <v>436</v>
      </c>
      <c r="B82" s="6" t="s">
        <v>440</v>
      </c>
      <c r="C82" s="4" t="s">
        <v>79</v>
      </c>
      <c r="D82" s="1" t="s">
        <v>915</v>
      </c>
    </row>
    <row r="83" spans="1:4" x14ac:dyDescent="0.2">
      <c r="A83" s="1" t="s">
        <v>436</v>
      </c>
      <c r="B83" s="6" t="s">
        <v>96</v>
      </c>
      <c r="C83" s="5" t="s">
        <v>95</v>
      </c>
      <c r="D83" s="1" t="s">
        <v>915</v>
      </c>
    </row>
    <row r="84" spans="1:4" x14ac:dyDescent="0.2">
      <c r="A84" s="1" t="s">
        <v>436</v>
      </c>
      <c r="B84" s="6" t="s">
        <v>98</v>
      </c>
      <c r="C84" s="4" t="s">
        <v>97</v>
      </c>
      <c r="D84" s="1" t="s">
        <v>915</v>
      </c>
    </row>
    <row r="85" spans="1:4" x14ac:dyDescent="0.2">
      <c r="A85" s="1" t="s">
        <v>436</v>
      </c>
      <c r="B85" s="6" t="s">
        <v>100</v>
      </c>
      <c r="C85" s="5" t="s">
        <v>99</v>
      </c>
      <c r="D85" s="1" t="s">
        <v>915</v>
      </c>
    </row>
    <row r="86" spans="1:4" x14ac:dyDescent="0.2">
      <c r="A86" s="6" t="s">
        <v>232</v>
      </c>
      <c r="B86" s="6" t="s">
        <v>232</v>
      </c>
      <c r="C86" s="4" t="s">
        <v>78</v>
      </c>
      <c r="D86" s="1" t="s">
        <v>912</v>
      </c>
    </row>
    <row r="87" spans="1:4" x14ac:dyDescent="0.2">
      <c r="A87" s="6" t="s">
        <v>232</v>
      </c>
      <c r="B87" s="6" t="s">
        <v>438</v>
      </c>
      <c r="C87" s="4" t="s">
        <v>79</v>
      </c>
      <c r="D87" s="1" t="s">
        <v>912</v>
      </c>
    </row>
    <row r="88" spans="1:4" x14ac:dyDescent="0.2">
      <c r="A88" s="6" t="s">
        <v>232</v>
      </c>
      <c r="B88" s="6" t="s">
        <v>108</v>
      </c>
      <c r="C88" s="4" t="s">
        <v>80</v>
      </c>
      <c r="D88" s="1" t="s">
        <v>912</v>
      </c>
    </row>
    <row r="89" spans="1:4" x14ac:dyDescent="0.2">
      <c r="A89" s="6" t="s">
        <v>232</v>
      </c>
      <c r="B89" s="6" t="s">
        <v>203</v>
      </c>
      <c r="C89" s="4" t="s">
        <v>81</v>
      </c>
      <c r="D89" s="1" t="s">
        <v>912</v>
      </c>
    </row>
    <row r="90" spans="1:4" x14ac:dyDescent="0.2">
      <c r="A90" s="6" t="s">
        <v>232</v>
      </c>
      <c r="B90" s="6" t="s">
        <v>202</v>
      </c>
      <c r="C90" s="4" t="s">
        <v>82</v>
      </c>
      <c r="D90" s="1" t="s">
        <v>912</v>
      </c>
    </row>
    <row r="91" spans="1:4" x14ac:dyDescent="0.2">
      <c r="A91" s="6" t="s">
        <v>232</v>
      </c>
      <c r="B91" s="6" t="s">
        <v>96</v>
      </c>
      <c r="C91" s="5" t="s">
        <v>95</v>
      </c>
      <c r="D91" s="1" t="s">
        <v>912</v>
      </c>
    </row>
    <row r="92" spans="1:4" x14ac:dyDescent="0.2">
      <c r="A92" s="6" t="s">
        <v>232</v>
      </c>
      <c r="B92" s="6" t="s">
        <v>98</v>
      </c>
      <c r="C92" s="4" t="s">
        <v>97</v>
      </c>
      <c r="D92" s="1" t="s">
        <v>912</v>
      </c>
    </row>
    <row r="93" spans="1:4" x14ac:dyDescent="0.2">
      <c r="A93" s="6" t="s">
        <v>232</v>
      </c>
      <c r="B93" s="6" t="s">
        <v>100</v>
      </c>
      <c r="C93" s="5" t="s">
        <v>99</v>
      </c>
      <c r="D93" s="1" t="s">
        <v>912</v>
      </c>
    </row>
    <row r="94" spans="1:4" x14ac:dyDescent="0.2">
      <c r="A94" s="1" t="s">
        <v>416</v>
      </c>
      <c r="B94" s="6" t="s">
        <v>129</v>
      </c>
      <c r="C94" s="5" t="s">
        <v>78</v>
      </c>
      <c r="D94" s="1" t="s">
        <v>913</v>
      </c>
    </row>
    <row r="95" spans="1:4" x14ac:dyDescent="0.2">
      <c r="A95" s="1" t="s">
        <v>416</v>
      </c>
      <c r="B95" s="6" t="s">
        <v>187</v>
      </c>
      <c r="C95" s="5" t="s">
        <v>79</v>
      </c>
      <c r="D95" s="1" t="s">
        <v>913</v>
      </c>
    </row>
    <row r="96" spans="1:4" x14ac:dyDescent="0.2">
      <c r="A96" s="1" t="s">
        <v>416</v>
      </c>
      <c r="B96" s="6" t="s">
        <v>188</v>
      </c>
      <c r="C96" s="5" t="s">
        <v>80</v>
      </c>
      <c r="D96" s="1" t="s">
        <v>913</v>
      </c>
    </row>
    <row r="97" spans="1:4" x14ac:dyDescent="0.2">
      <c r="A97" s="1" t="s">
        <v>416</v>
      </c>
      <c r="B97" s="6" t="s">
        <v>189</v>
      </c>
      <c r="C97" s="5" t="s">
        <v>81</v>
      </c>
      <c r="D97" s="1" t="s">
        <v>913</v>
      </c>
    </row>
    <row r="98" spans="1:4" x14ac:dyDescent="0.2">
      <c r="A98" s="1" t="s">
        <v>416</v>
      </c>
      <c r="B98" s="6" t="s">
        <v>133</v>
      </c>
      <c r="C98" s="5" t="s">
        <v>82</v>
      </c>
      <c r="D98" s="1" t="s">
        <v>913</v>
      </c>
    </row>
    <row r="99" spans="1:4" x14ac:dyDescent="0.2">
      <c r="A99" s="1" t="s">
        <v>416</v>
      </c>
      <c r="B99" s="6" t="s">
        <v>190</v>
      </c>
      <c r="C99" s="5" t="s">
        <v>83</v>
      </c>
      <c r="D99" s="1" t="s">
        <v>913</v>
      </c>
    </row>
    <row r="100" spans="1:4" x14ac:dyDescent="0.2">
      <c r="A100" s="1" t="s">
        <v>416</v>
      </c>
      <c r="B100" s="6" t="s">
        <v>96</v>
      </c>
      <c r="C100" s="5" t="s">
        <v>95</v>
      </c>
      <c r="D100" s="1" t="s">
        <v>913</v>
      </c>
    </row>
    <row r="101" spans="1:4" x14ac:dyDescent="0.2">
      <c r="A101" s="1" t="s">
        <v>416</v>
      </c>
      <c r="B101" s="6" t="s">
        <v>98</v>
      </c>
      <c r="C101" s="4" t="s">
        <v>97</v>
      </c>
      <c r="D101" s="1" t="s">
        <v>913</v>
      </c>
    </row>
    <row r="102" spans="1:4" x14ac:dyDescent="0.2">
      <c r="A102" s="1" t="s">
        <v>416</v>
      </c>
      <c r="B102" s="6" t="s">
        <v>100</v>
      </c>
      <c r="C102" s="5" t="s">
        <v>99</v>
      </c>
      <c r="D102" s="1" t="s">
        <v>913</v>
      </c>
    </row>
    <row r="103" spans="1:4" x14ac:dyDescent="0.2">
      <c r="A103" s="1" t="s">
        <v>495</v>
      </c>
      <c r="B103" s="1" t="s">
        <v>495</v>
      </c>
      <c r="C103" s="1" t="s">
        <v>495</v>
      </c>
      <c r="D103" s="1" t="s">
        <v>916</v>
      </c>
    </row>
    <row r="104" spans="1:4" x14ac:dyDescent="0.2">
      <c r="A104" s="1" t="s">
        <v>268</v>
      </c>
      <c r="B104" s="1" t="s">
        <v>268</v>
      </c>
      <c r="C104" s="1" t="s">
        <v>268</v>
      </c>
      <c r="D104" s="1" t="s">
        <v>914</v>
      </c>
    </row>
    <row r="105" spans="1:4" x14ac:dyDescent="0.2">
      <c r="A105" s="6" t="s">
        <v>887</v>
      </c>
      <c r="B105" s="6" t="s">
        <v>887</v>
      </c>
      <c r="C105" s="6" t="s">
        <v>887</v>
      </c>
      <c r="D105" s="1" t="s">
        <v>917</v>
      </c>
    </row>
    <row r="106" spans="1:4" x14ac:dyDescent="0.2">
      <c r="A106" s="1" t="s">
        <v>367</v>
      </c>
      <c r="B106" s="1" t="s">
        <v>246</v>
      </c>
      <c r="C106" s="4" t="s">
        <v>80</v>
      </c>
      <c r="D106" s="1" t="s">
        <v>1141</v>
      </c>
    </row>
    <row r="107" spans="1:4" x14ac:dyDescent="0.2">
      <c r="A107" s="1" t="s">
        <v>367</v>
      </c>
      <c r="B107" s="1" t="s">
        <v>247</v>
      </c>
      <c r="C107" s="4" t="s">
        <v>85</v>
      </c>
      <c r="D107" s="1" t="s">
        <v>1141</v>
      </c>
    </row>
    <row r="108" spans="1:4" x14ac:dyDescent="0.2">
      <c r="A108" s="1" t="s">
        <v>367</v>
      </c>
      <c r="B108" s="1" t="s">
        <v>129</v>
      </c>
      <c r="C108" s="4" t="s">
        <v>86</v>
      </c>
      <c r="D108" s="1" t="s">
        <v>1141</v>
      </c>
    </row>
    <row r="109" spans="1:4" x14ac:dyDescent="0.2">
      <c r="A109" s="1" t="s">
        <v>367</v>
      </c>
      <c r="B109" s="1" t="s">
        <v>248</v>
      </c>
      <c r="C109" s="4" t="s">
        <v>87</v>
      </c>
      <c r="D109" s="1" t="s">
        <v>1141</v>
      </c>
    </row>
    <row r="110" spans="1:4" x14ac:dyDescent="0.2">
      <c r="A110" s="1" t="s">
        <v>367</v>
      </c>
      <c r="B110" s="1" t="s">
        <v>249</v>
      </c>
      <c r="C110" s="4" t="s">
        <v>91</v>
      </c>
      <c r="D110" s="1" t="s">
        <v>1141</v>
      </c>
    </row>
    <row r="111" spans="1:4" x14ac:dyDescent="0.2">
      <c r="A111" s="1" t="s">
        <v>367</v>
      </c>
      <c r="B111" s="1" t="s">
        <v>349</v>
      </c>
      <c r="C111" s="4" t="s">
        <v>111</v>
      </c>
      <c r="D111" s="1" t="s">
        <v>1141</v>
      </c>
    </row>
    <row r="112" spans="1:4" x14ac:dyDescent="0.2">
      <c r="A112" s="1" t="s">
        <v>367</v>
      </c>
      <c r="B112" s="1" t="s">
        <v>251</v>
      </c>
      <c r="C112" s="4" t="s">
        <v>117</v>
      </c>
      <c r="D112" s="1" t="s">
        <v>1141</v>
      </c>
    </row>
    <row r="113" spans="1:4" x14ac:dyDescent="0.2">
      <c r="A113" s="1" t="s">
        <v>367</v>
      </c>
      <c r="B113" s="6" t="s">
        <v>96</v>
      </c>
      <c r="C113" s="5" t="s">
        <v>95</v>
      </c>
      <c r="D113" s="1" t="s">
        <v>1141</v>
      </c>
    </row>
    <row r="114" spans="1:4" x14ac:dyDescent="0.2">
      <c r="A114" s="1" t="s">
        <v>367</v>
      </c>
      <c r="B114" s="6" t="s">
        <v>98</v>
      </c>
      <c r="C114" s="4" t="s">
        <v>97</v>
      </c>
      <c r="D114" s="1" t="s">
        <v>1141</v>
      </c>
    </row>
    <row r="115" spans="1:4" x14ac:dyDescent="0.2">
      <c r="A115" s="1" t="s">
        <v>367</v>
      </c>
      <c r="B115" s="6" t="s">
        <v>100</v>
      </c>
      <c r="C115" s="5" t="s">
        <v>99</v>
      </c>
      <c r="D115" s="1" t="s">
        <v>1141</v>
      </c>
    </row>
    <row r="116" spans="1:4" x14ac:dyDescent="0.2">
      <c r="A116" s="1" t="s">
        <v>366</v>
      </c>
      <c r="B116" s="1" t="s">
        <v>250</v>
      </c>
      <c r="C116" s="4" t="s">
        <v>94</v>
      </c>
      <c r="D116" s="1" t="s">
        <v>1142</v>
      </c>
    </row>
    <row r="117" spans="1:4" x14ac:dyDescent="0.2">
      <c r="A117" s="1" t="s">
        <v>366</v>
      </c>
      <c r="B117" s="1" t="s">
        <v>225</v>
      </c>
      <c r="C117" s="4" t="s">
        <v>110</v>
      </c>
      <c r="D117" s="1" t="s">
        <v>1142</v>
      </c>
    </row>
    <row r="118" spans="1:4" x14ac:dyDescent="0.2">
      <c r="A118" s="1" t="s">
        <v>366</v>
      </c>
      <c r="B118" s="1" t="s">
        <v>133</v>
      </c>
      <c r="C118" s="4" t="s">
        <v>119</v>
      </c>
      <c r="D118" s="1" t="s">
        <v>1142</v>
      </c>
    </row>
    <row r="119" spans="1:4" x14ac:dyDescent="0.2">
      <c r="A119" s="1" t="s">
        <v>366</v>
      </c>
      <c r="B119" s="1" t="s">
        <v>252</v>
      </c>
      <c r="C119" s="4" t="s">
        <v>122</v>
      </c>
      <c r="D119" s="1" t="s">
        <v>1142</v>
      </c>
    </row>
    <row r="120" spans="1:4" x14ac:dyDescent="0.2">
      <c r="A120" s="1" t="s">
        <v>366</v>
      </c>
      <c r="B120" s="6" t="s">
        <v>96</v>
      </c>
      <c r="C120" s="5" t="s">
        <v>95</v>
      </c>
      <c r="D120" s="1" t="s">
        <v>1142</v>
      </c>
    </row>
    <row r="121" spans="1:4" x14ac:dyDescent="0.2">
      <c r="A121" s="1" t="s">
        <v>366</v>
      </c>
      <c r="B121" s="6" t="s">
        <v>98</v>
      </c>
      <c r="C121" s="4" t="s">
        <v>97</v>
      </c>
      <c r="D121" s="1" t="s">
        <v>1142</v>
      </c>
    </row>
    <row r="122" spans="1:4" x14ac:dyDescent="0.2">
      <c r="A122" s="1" t="s">
        <v>366</v>
      </c>
      <c r="B122" s="6" t="s">
        <v>100</v>
      </c>
      <c r="C122" s="5" t="s">
        <v>99</v>
      </c>
      <c r="D122" s="1" t="s">
        <v>1142</v>
      </c>
    </row>
    <row r="123" spans="1:4" x14ac:dyDescent="0.2">
      <c r="A123" s="1" t="s">
        <v>226</v>
      </c>
      <c r="B123" s="1" t="s">
        <v>246</v>
      </c>
      <c r="C123" s="4" t="s">
        <v>80</v>
      </c>
      <c r="D123" s="1" t="s">
        <v>1144</v>
      </c>
    </row>
    <row r="124" spans="1:4" x14ac:dyDescent="0.2">
      <c r="A124" s="1" t="s">
        <v>226</v>
      </c>
      <c r="B124" s="1" t="s">
        <v>247</v>
      </c>
      <c r="C124" s="4" t="s">
        <v>85</v>
      </c>
      <c r="D124" s="1" t="s">
        <v>1144</v>
      </c>
    </row>
    <row r="125" spans="1:4" x14ac:dyDescent="0.2">
      <c r="A125" s="1" t="s">
        <v>226</v>
      </c>
      <c r="B125" s="1" t="s">
        <v>129</v>
      </c>
      <c r="C125" s="4" t="s">
        <v>86</v>
      </c>
      <c r="D125" s="1" t="s">
        <v>1144</v>
      </c>
    </row>
    <row r="126" spans="1:4" x14ac:dyDescent="0.2">
      <c r="A126" s="1" t="s">
        <v>226</v>
      </c>
      <c r="B126" s="1" t="s">
        <v>248</v>
      </c>
      <c r="C126" s="4" t="s">
        <v>87</v>
      </c>
      <c r="D126" s="1" t="s">
        <v>1144</v>
      </c>
    </row>
    <row r="127" spans="1:4" x14ac:dyDescent="0.2">
      <c r="A127" s="1" t="s">
        <v>226</v>
      </c>
      <c r="B127" s="1" t="s">
        <v>249</v>
      </c>
      <c r="C127" s="4" t="s">
        <v>91</v>
      </c>
      <c r="D127" s="1" t="s">
        <v>1144</v>
      </c>
    </row>
    <row r="128" spans="1:4" x14ac:dyDescent="0.2">
      <c r="A128" s="1" t="s">
        <v>226</v>
      </c>
      <c r="B128" s="1" t="s">
        <v>349</v>
      </c>
      <c r="C128" s="4" t="s">
        <v>111</v>
      </c>
      <c r="D128" s="1" t="s">
        <v>1144</v>
      </c>
    </row>
    <row r="129" spans="1:4" x14ac:dyDescent="0.2">
      <c r="A129" s="1" t="s">
        <v>226</v>
      </c>
      <c r="B129" s="1" t="s">
        <v>251</v>
      </c>
      <c r="C129" s="4" t="s">
        <v>117</v>
      </c>
      <c r="D129" s="1" t="s">
        <v>1144</v>
      </c>
    </row>
    <row r="130" spans="1:4" x14ac:dyDescent="0.2">
      <c r="A130" s="1" t="s">
        <v>226</v>
      </c>
      <c r="B130" s="6" t="s">
        <v>96</v>
      </c>
      <c r="C130" s="5" t="s">
        <v>95</v>
      </c>
      <c r="D130" s="1" t="s">
        <v>1144</v>
      </c>
    </row>
    <row r="131" spans="1:4" x14ac:dyDescent="0.2">
      <c r="A131" s="1" t="s">
        <v>226</v>
      </c>
      <c r="B131" s="6" t="s">
        <v>98</v>
      </c>
      <c r="C131" s="4" t="s">
        <v>97</v>
      </c>
      <c r="D131" s="1" t="s">
        <v>1144</v>
      </c>
    </row>
    <row r="132" spans="1:4" x14ac:dyDescent="0.2">
      <c r="A132" s="1" t="s">
        <v>226</v>
      </c>
      <c r="B132" s="6" t="s">
        <v>100</v>
      </c>
      <c r="C132" s="5" t="s">
        <v>99</v>
      </c>
      <c r="D132" s="1" t="s">
        <v>1144</v>
      </c>
    </row>
    <row r="133" spans="1:4" x14ac:dyDescent="0.2">
      <c r="A133" s="1" t="s">
        <v>227</v>
      </c>
      <c r="B133" s="1" t="s">
        <v>250</v>
      </c>
      <c r="C133" s="4" t="s">
        <v>94</v>
      </c>
      <c r="D133" s="1" t="s">
        <v>1145</v>
      </c>
    </row>
    <row r="134" spans="1:4" x14ac:dyDescent="0.2">
      <c r="A134" s="1" t="s">
        <v>227</v>
      </c>
      <c r="B134" s="1" t="s">
        <v>225</v>
      </c>
      <c r="C134" s="4" t="s">
        <v>110</v>
      </c>
      <c r="D134" s="1" t="s">
        <v>1145</v>
      </c>
    </row>
    <row r="135" spans="1:4" x14ac:dyDescent="0.2">
      <c r="A135" s="1" t="s">
        <v>227</v>
      </c>
      <c r="B135" s="1" t="s">
        <v>133</v>
      </c>
      <c r="C135" s="4" t="s">
        <v>119</v>
      </c>
      <c r="D135" s="1" t="s">
        <v>1145</v>
      </c>
    </row>
    <row r="136" spans="1:4" x14ac:dyDescent="0.2">
      <c r="A136" s="1" t="s">
        <v>227</v>
      </c>
      <c r="B136" s="1" t="s">
        <v>252</v>
      </c>
      <c r="C136" s="4" t="s">
        <v>122</v>
      </c>
      <c r="D136" s="1" t="s">
        <v>1145</v>
      </c>
    </row>
    <row r="137" spans="1:4" x14ac:dyDescent="0.2">
      <c r="A137" s="1" t="s">
        <v>227</v>
      </c>
      <c r="B137" s="6" t="s">
        <v>96</v>
      </c>
      <c r="C137" s="5" t="s">
        <v>95</v>
      </c>
      <c r="D137" s="1" t="s">
        <v>1145</v>
      </c>
    </row>
    <row r="138" spans="1:4" x14ac:dyDescent="0.2">
      <c r="A138" s="1" t="s">
        <v>227</v>
      </c>
      <c r="B138" s="6" t="s">
        <v>98</v>
      </c>
      <c r="C138" s="4" t="s">
        <v>97</v>
      </c>
      <c r="D138" s="1" t="s">
        <v>1145</v>
      </c>
    </row>
    <row r="139" spans="1:4" x14ac:dyDescent="0.2">
      <c r="A139" s="1" t="s">
        <v>227</v>
      </c>
      <c r="B139" s="6" t="s">
        <v>100</v>
      </c>
      <c r="C139" s="5" t="s">
        <v>99</v>
      </c>
      <c r="D139" s="1" t="s">
        <v>1145</v>
      </c>
    </row>
    <row r="140" spans="1:4" x14ac:dyDescent="0.2">
      <c r="A140" s="6" t="s">
        <v>1143</v>
      </c>
      <c r="B140" s="1" t="s">
        <v>246</v>
      </c>
      <c r="C140" s="4" t="s">
        <v>80</v>
      </c>
      <c r="D140" s="1" t="s">
        <v>1146</v>
      </c>
    </row>
    <row r="141" spans="1:4" x14ac:dyDescent="0.2">
      <c r="A141" s="6" t="s">
        <v>1143</v>
      </c>
      <c r="B141" s="1" t="s">
        <v>247</v>
      </c>
      <c r="C141" s="4" t="s">
        <v>85</v>
      </c>
      <c r="D141" s="1" t="s">
        <v>1146</v>
      </c>
    </row>
    <row r="142" spans="1:4" x14ac:dyDescent="0.2">
      <c r="A142" s="6" t="s">
        <v>1143</v>
      </c>
      <c r="B142" s="1" t="s">
        <v>129</v>
      </c>
      <c r="C142" s="4" t="s">
        <v>86</v>
      </c>
      <c r="D142" s="1" t="s">
        <v>1146</v>
      </c>
    </row>
    <row r="143" spans="1:4" x14ac:dyDescent="0.2">
      <c r="A143" s="6" t="s">
        <v>1143</v>
      </c>
      <c r="B143" s="1" t="s">
        <v>248</v>
      </c>
      <c r="C143" s="4" t="s">
        <v>87</v>
      </c>
      <c r="D143" s="1" t="s">
        <v>1146</v>
      </c>
    </row>
    <row r="144" spans="1:4" x14ac:dyDescent="0.2">
      <c r="A144" s="6" t="s">
        <v>1143</v>
      </c>
      <c r="B144" s="1" t="s">
        <v>249</v>
      </c>
      <c r="C144" s="4" t="s">
        <v>91</v>
      </c>
      <c r="D144" s="1" t="s">
        <v>1146</v>
      </c>
    </row>
    <row r="145" spans="1:4" x14ac:dyDescent="0.2">
      <c r="A145" s="6" t="s">
        <v>1143</v>
      </c>
      <c r="B145" s="1" t="s">
        <v>250</v>
      </c>
      <c r="C145" s="4" t="s">
        <v>94</v>
      </c>
      <c r="D145" s="1" t="s">
        <v>1146</v>
      </c>
    </row>
    <row r="146" spans="1:4" x14ac:dyDescent="0.2">
      <c r="A146" s="6" t="s">
        <v>1143</v>
      </c>
      <c r="B146" s="1" t="s">
        <v>225</v>
      </c>
      <c r="C146" s="4" t="s">
        <v>110</v>
      </c>
      <c r="D146" s="1" t="s">
        <v>1146</v>
      </c>
    </row>
    <row r="147" spans="1:4" x14ac:dyDescent="0.2">
      <c r="A147" s="6" t="s">
        <v>1143</v>
      </c>
      <c r="B147" s="1" t="s">
        <v>349</v>
      </c>
      <c r="C147" s="4" t="s">
        <v>111</v>
      </c>
      <c r="D147" s="1" t="s">
        <v>1146</v>
      </c>
    </row>
    <row r="148" spans="1:4" x14ac:dyDescent="0.2">
      <c r="A148" s="6" t="s">
        <v>1143</v>
      </c>
      <c r="B148" s="1" t="s">
        <v>251</v>
      </c>
      <c r="C148" s="4" t="s">
        <v>117</v>
      </c>
      <c r="D148" s="1" t="s">
        <v>1146</v>
      </c>
    </row>
    <row r="149" spans="1:4" x14ac:dyDescent="0.2">
      <c r="A149" s="6" t="s">
        <v>1143</v>
      </c>
      <c r="B149" s="1" t="s">
        <v>133</v>
      </c>
      <c r="C149" s="4" t="s">
        <v>119</v>
      </c>
      <c r="D149" s="1" t="s">
        <v>1146</v>
      </c>
    </row>
    <row r="150" spans="1:4" x14ac:dyDescent="0.2">
      <c r="A150" s="6" t="s">
        <v>1143</v>
      </c>
      <c r="B150" s="1" t="s">
        <v>252</v>
      </c>
      <c r="C150" s="4" t="s">
        <v>122</v>
      </c>
      <c r="D150" s="1" t="s">
        <v>1146</v>
      </c>
    </row>
    <row r="151" spans="1:4" x14ac:dyDescent="0.2">
      <c r="A151" s="6" t="s">
        <v>1143</v>
      </c>
      <c r="B151" s="6" t="s">
        <v>96</v>
      </c>
      <c r="C151" s="5" t="s">
        <v>95</v>
      </c>
      <c r="D151" s="1" t="s">
        <v>1146</v>
      </c>
    </row>
    <row r="152" spans="1:4" x14ac:dyDescent="0.2">
      <c r="A152" s="6" t="s">
        <v>1143</v>
      </c>
      <c r="B152" s="6" t="s">
        <v>98</v>
      </c>
      <c r="C152" s="4" t="s">
        <v>97</v>
      </c>
      <c r="D152" s="1" t="s">
        <v>1146</v>
      </c>
    </row>
    <row r="153" spans="1:4" x14ac:dyDescent="0.2">
      <c r="A153" s="6" t="s">
        <v>1143</v>
      </c>
      <c r="B153" s="6" t="s">
        <v>100</v>
      </c>
      <c r="C153" s="5" t="s">
        <v>99</v>
      </c>
      <c r="D153" s="1" t="s">
        <v>1146</v>
      </c>
    </row>
    <row r="154" spans="1:4" x14ac:dyDescent="0.2">
      <c r="A154" s="1" t="s">
        <v>496</v>
      </c>
      <c r="B154" s="1" t="s">
        <v>246</v>
      </c>
      <c r="C154" s="4" t="s">
        <v>80</v>
      </c>
      <c r="D154" s="1" t="s">
        <v>1147</v>
      </c>
    </row>
    <row r="155" spans="1:4" x14ac:dyDescent="0.2">
      <c r="A155" s="1" t="s">
        <v>496</v>
      </c>
      <c r="B155" s="1" t="s">
        <v>129</v>
      </c>
      <c r="C155" s="4" t="s">
        <v>86</v>
      </c>
      <c r="D155" s="1" t="s">
        <v>1147</v>
      </c>
    </row>
    <row r="156" spans="1:4" x14ac:dyDescent="0.2">
      <c r="A156" s="1" t="s">
        <v>496</v>
      </c>
      <c r="B156" s="1" t="s">
        <v>351</v>
      </c>
      <c r="C156" s="4" t="s">
        <v>93</v>
      </c>
      <c r="D156" s="1" t="s">
        <v>1147</v>
      </c>
    </row>
    <row r="157" spans="1:4" x14ac:dyDescent="0.2">
      <c r="A157" s="1" t="s">
        <v>496</v>
      </c>
      <c r="B157" s="1" t="s">
        <v>251</v>
      </c>
      <c r="C157" s="4" t="s">
        <v>117</v>
      </c>
      <c r="D157" s="1" t="s">
        <v>1147</v>
      </c>
    </row>
    <row r="158" spans="1:4" x14ac:dyDescent="0.2">
      <c r="A158" s="1" t="s">
        <v>496</v>
      </c>
      <c r="B158" s="1" t="s">
        <v>134</v>
      </c>
      <c r="C158" s="4" t="s">
        <v>121</v>
      </c>
      <c r="D158" s="1" t="s">
        <v>1147</v>
      </c>
    </row>
    <row r="159" spans="1:4" x14ac:dyDescent="0.2">
      <c r="A159" s="1" t="s">
        <v>496</v>
      </c>
      <c r="B159" s="1" t="s">
        <v>252</v>
      </c>
      <c r="C159" s="4" t="s">
        <v>122</v>
      </c>
      <c r="D159" s="1" t="s">
        <v>1147</v>
      </c>
    </row>
    <row r="160" spans="1:4" x14ac:dyDescent="0.2">
      <c r="A160" s="1" t="s">
        <v>496</v>
      </c>
      <c r="B160" s="6" t="s">
        <v>96</v>
      </c>
      <c r="C160" s="5" t="s">
        <v>95</v>
      </c>
      <c r="D160" s="1" t="s">
        <v>1147</v>
      </c>
    </row>
    <row r="161" spans="1:4" x14ac:dyDescent="0.2">
      <c r="A161" s="1" t="s">
        <v>496</v>
      </c>
      <c r="B161" s="6" t="s">
        <v>98</v>
      </c>
      <c r="C161" s="4" t="s">
        <v>97</v>
      </c>
      <c r="D161" s="1" t="s">
        <v>1147</v>
      </c>
    </row>
    <row r="162" spans="1:4" x14ac:dyDescent="0.2">
      <c r="A162" s="1" t="s">
        <v>496</v>
      </c>
      <c r="B162" s="6" t="s">
        <v>100</v>
      </c>
      <c r="C162" s="5" t="s">
        <v>99</v>
      </c>
      <c r="D162" s="1" t="s">
        <v>1147</v>
      </c>
    </row>
    <row r="163" spans="1:4" x14ac:dyDescent="0.2">
      <c r="A163" s="1" t="s">
        <v>497</v>
      </c>
      <c r="B163" s="1" t="s">
        <v>246</v>
      </c>
      <c r="C163" s="4" t="s">
        <v>80</v>
      </c>
      <c r="D163" s="1" t="s">
        <v>1148</v>
      </c>
    </row>
    <row r="164" spans="1:4" x14ac:dyDescent="0.2">
      <c r="A164" s="1" t="s">
        <v>497</v>
      </c>
      <c r="B164" s="1" t="s">
        <v>129</v>
      </c>
      <c r="C164" s="4" t="s">
        <v>86</v>
      </c>
      <c r="D164" s="1" t="s">
        <v>1148</v>
      </c>
    </row>
    <row r="165" spans="1:4" x14ac:dyDescent="0.2">
      <c r="A165" s="1" t="s">
        <v>497</v>
      </c>
      <c r="B165" s="1" t="s">
        <v>351</v>
      </c>
      <c r="C165" s="4" t="s">
        <v>93</v>
      </c>
      <c r="D165" s="1" t="s">
        <v>1148</v>
      </c>
    </row>
    <row r="166" spans="1:4" x14ac:dyDescent="0.2">
      <c r="A166" s="1" t="s">
        <v>497</v>
      </c>
      <c r="B166" s="1" t="s">
        <v>251</v>
      </c>
      <c r="C166" s="4" t="s">
        <v>117</v>
      </c>
      <c r="D166" s="1" t="s">
        <v>1148</v>
      </c>
    </row>
    <row r="167" spans="1:4" x14ac:dyDescent="0.2">
      <c r="A167" s="1" t="s">
        <v>497</v>
      </c>
      <c r="B167" s="1" t="s">
        <v>134</v>
      </c>
      <c r="C167" s="4" t="s">
        <v>121</v>
      </c>
      <c r="D167" s="1" t="s">
        <v>1148</v>
      </c>
    </row>
    <row r="168" spans="1:4" x14ac:dyDescent="0.2">
      <c r="A168" s="1" t="s">
        <v>497</v>
      </c>
      <c r="B168" s="1" t="s">
        <v>252</v>
      </c>
      <c r="C168" s="4" t="s">
        <v>122</v>
      </c>
      <c r="D168" s="1" t="s">
        <v>1148</v>
      </c>
    </row>
    <row r="169" spans="1:4" x14ac:dyDescent="0.2">
      <c r="A169" s="1" t="s">
        <v>497</v>
      </c>
      <c r="B169" s="6" t="s">
        <v>96</v>
      </c>
      <c r="C169" s="5" t="s">
        <v>95</v>
      </c>
      <c r="D169" s="1" t="s">
        <v>1148</v>
      </c>
    </row>
    <row r="170" spans="1:4" x14ac:dyDescent="0.2">
      <c r="A170" s="1" t="s">
        <v>497</v>
      </c>
      <c r="B170" s="6" t="s">
        <v>98</v>
      </c>
      <c r="C170" s="4" t="s">
        <v>97</v>
      </c>
      <c r="D170" s="1" t="s">
        <v>1148</v>
      </c>
    </row>
    <row r="171" spans="1:4" x14ac:dyDescent="0.2">
      <c r="A171" s="1" t="s">
        <v>497</v>
      </c>
      <c r="B171" s="6" t="s">
        <v>100</v>
      </c>
      <c r="C171" s="5" t="s">
        <v>99</v>
      </c>
      <c r="D171" s="1" t="s">
        <v>1148</v>
      </c>
    </row>
    <row r="172" spans="1:4" x14ac:dyDescent="0.2">
      <c r="A172" s="1" t="s">
        <v>101</v>
      </c>
      <c r="B172" s="1" t="s">
        <v>250</v>
      </c>
      <c r="C172" s="4" t="s">
        <v>94</v>
      </c>
      <c r="D172" s="1" t="s">
        <v>1149</v>
      </c>
    </row>
    <row r="173" spans="1:4" x14ac:dyDescent="0.2">
      <c r="A173" s="1" t="s">
        <v>101</v>
      </c>
      <c r="B173" s="1" t="s">
        <v>225</v>
      </c>
      <c r="C173" s="4" t="s">
        <v>110</v>
      </c>
      <c r="D173" s="1" t="s">
        <v>1149</v>
      </c>
    </row>
    <row r="174" spans="1:4" x14ac:dyDescent="0.2">
      <c r="A174" s="1" t="s">
        <v>101</v>
      </c>
      <c r="B174" s="1" t="s">
        <v>133</v>
      </c>
      <c r="C174" s="4" t="s">
        <v>119</v>
      </c>
      <c r="D174" s="1" t="s">
        <v>1149</v>
      </c>
    </row>
    <row r="175" spans="1:4" x14ac:dyDescent="0.2">
      <c r="A175" s="1" t="s">
        <v>101</v>
      </c>
      <c r="B175" s="1" t="s">
        <v>252</v>
      </c>
      <c r="C175" s="4" t="s">
        <v>122</v>
      </c>
      <c r="D175" s="1" t="s">
        <v>1149</v>
      </c>
    </row>
    <row r="176" spans="1:4" x14ac:dyDescent="0.2">
      <c r="A176" s="1" t="s">
        <v>101</v>
      </c>
      <c r="B176" s="6" t="s">
        <v>96</v>
      </c>
      <c r="C176" s="5" t="s">
        <v>95</v>
      </c>
      <c r="D176" s="1" t="s">
        <v>1149</v>
      </c>
    </row>
    <row r="177" spans="1:4" x14ac:dyDescent="0.2">
      <c r="A177" s="1" t="s">
        <v>101</v>
      </c>
      <c r="B177" s="6" t="s">
        <v>98</v>
      </c>
      <c r="C177" s="4" t="s">
        <v>97</v>
      </c>
      <c r="D177" s="1" t="s">
        <v>1149</v>
      </c>
    </row>
    <row r="178" spans="1:4" x14ac:dyDescent="0.2">
      <c r="A178" s="1" t="s">
        <v>101</v>
      </c>
      <c r="B178" s="6" t="s">
        <v>100</v>
      </c>
      <c r="C178" s="5" t="s">
        <v>99</v>
      </c>
      <c r="D178" s="1" t="s">
        <v>1149</v>
      </c>
    </row>
    <row r="179" spans="1:4" x14ac:dyDescent="0.2">
      <c r="A179" s="6" t="s">
        <v>1138</v>
      </c>
      <c r="B179" s="1" t="s">
        <v>246</v>
      </c>
      <c r="C179" s="4" t="s">
        <v>80</v>
      </c>
      <c r="D179" s="1" t="s">
        <v>1150</v>
      </c>
    </row>
    <row r="180" spans="1:4" x14ac:dyDescent="0.2">
      <c r="A180" s="6" t="s">
        <v>1138</v>
      </c>
      <c r="B180" s="1" t="s">
        <v>247</v>
      </c>
      <c r="C180" s="4" t="s">
        <v>85</v>
      </c>
      <c r="D180" s="1" t="s">
        <v>1150</v>
      </c>
    </row>
    <row r="181" spans="1:4" x14ac:dyDescent="0.2">
      <c r="A181" s="6" t="s">
        <v>1138</v>
      </c>
      <c r="B181" s="1" t="s">
        <v>129</v>
      </c>
      <c r="C181" s="4" t="s">
        <v>86</v>
      </c>
      <c r="D181" s="1" t="s">
        <v>1150</v>
      </c>
    </row>
    <row r="182" spans="1:4" x14ac:dyDescent="0.2">
      <c r="A182" s="6" t="s">
        <v>1138</v>
      </c>
      <c r="B182" s="1" t="s">
        <v>248</v>
      </c>
      <c r="C182" s="4" t="s">
        <v>87</v>
      </c>
      <c r="D182" s="1" t="s">
        <v>1150</v>
      </c>
    </row>
    <row r="183" spans="1:4" x14ac:dyDescent="0.2">
      <c r="A183" s="6" t="s">
        <v>1138</v>
      </c>
      <c r="B183" s="1" t="s">
        <v>249</v>
      </c>
      <c r="C183" s="4" t="s">
        <v>91</v>
      </c>
      <c r="D183" s="1" t="s">
        <v>1150</v>
      </c>
    </row>
    <row r="184" spans="1:4" x14ac:dyDescent="0.2">
      <c r="A184" s="6" t="s">
        <v>1138</v>
      </c>
      <c r="B184" s="1" t="s">
        <v>250</v>
      </c>
      <c r="C184" s="4" t="s">
        <v>94</v>
      </c>
      <c r="D184" s="1" t="s">
        <v>1150</v>
      </c>
    </row>
    <row r="185" spans="1:4" x14ac:dyDescent="0.2">
      <c r="A185" s="6" t="s">
        <v>1138</v>
      </c>
      <c r="B185" s="1" t="s">
        <v>225</v>
      </c>
      <c r="C185" s="4" t="s">
        <v>110</v>
      </c>
      <c r="D185" s="1" t="s">
        <v>1150</v>
      </c>
    </row>
    <row r="186" spans="1:4" x14ac:dyDescent="0.2">
      <c r="A186" s="6" t="s">
        <v>1138</v>
      </c>
      <c r="B186" s="1" t="s">
        <v>349</v>
      </c>
      <c r="C186" s="4" t="s">
        <v>111</v>
      </c>
      <c r="D186" s="1" t="s">
        <v>1150</v>
      </c>
    </row>
    <row r="187" spans="1:4" x14ac:dyDescent="0.2">
      <c r="A187" s="6" t="s">
        <v>1138</v>
      </c>
      <c r="B187" s="1" t="s">
        <v>251</v>
      </c>
      <c r="C187" s="4" t="s">
        <v>117</v>
      </c>
      <c r="D187" s="1" t="s">
        <v>1150</v>
      </c>
    </row>
    <row r="188" spans="1:4" x14ac:dyDescent="0.2">
      <c r="A188" s="6" t="s">
        <v>1138</v>
      </c>
      <c r="B188" s="1" t="s">
        <v>133</v>
      </c>
      <c r="C188" s="4" t="s">
        <v>119</v>
      </c>
      <c r="D188" s="1" t="s">
        <v>1150</v>
      </c>
    </row>
    <row r="189" spans="1:4" x14ac:dyDescent="0.2">
      <c r="A189" s="6" t="s">
        <v>1138</v>
      </c>
      <c r="B189" s="1" t="s">
        <v>252</v>
      </c>
      <c r="C189" s="4" t="s">
        <v>122</v>
      </c>
      <c r="D189" s="1" t="s">
        <v>1150</v>
      </c>
    </row>
    <row r="190" spans="1:4" x14ac:dyDescent="0.2">
      <c r="A190" s="6" t="s">
        <v>1138</v>
      </c>
      <c r="B190" s="6" t="s">
        <v>96</v>
      </c>
      <c r="C190" s="5" t="s">
        <v>95</v>
      </c>
      <c r="D190" s="1" t="s">
        <v>1150</v>
      </c>
    </row>
    <row r="191" spans="1:4" x14ac:dyDescent="0.2">
      <c r="A191" s="6" t="s">
        <v>1138</v>
      </c>
      <c r="B191" s="6" t="s">
        <v>98</v>
      </c>
      <c r="C191" s="4" t="s">
        <v>97</v>
      </c>
      <c r="D191" s="1" t="s">
        <v>1150</v>
      </c>
    </row>
    <row r="192" spans="1:4" x14ac:dyDescent="0.2">
      <c r="A192" s="6" t="s">
        <v>1138</v>
      </c>
      <c r="B192" s="6" t="s">
        <v>100</v>
      </c>
      <c r="C192" s="5" t="s">
        <v>99</v>
      </c>
      <c r="D192" s="1" t="s">
        <v>1150</v>
      </c>
    </row>
    <row r="193" spans="1:4" x14ac:dyDescent="0.2">
      <c r="A193" s="6" t="s">
        <v>1139</v>
      </c>
      <c r="B193" s="1" t="s">
        <v>246</v>
      </c>
      <c r="C193" s="4" t="s">
        <v>80</v>
      </c>
      <c r="D193" s="1" t="s">
        <v>1151</v>
      </c>
    </row>
    <row r="194" spans="1:4" x14ac:dyDescent="0.2">
      <c r="A194" s="6" t="s">
        <v>1139</v>
      </c>
      <c r="B194" s="1" t="s">
        <v>247</v>
      </c>
      <c r="C194" s="4" t="s">
        <v>85</v>
      </c>
      <c r="D194" s="1" t="s">
        <v>1151</v>
      </c>
    </row>
    <row r="195" spans="1:4" x14ac:dyDescent="0.2">
      <c r="A195" s="6" t="s">
        <v>1139</v>
      </c>
      <c r="B195" s="1" t="s">
        <v>129</v>
      </c>
      <c r="C195" s="4" t="s">
        <v>86</v>
      </c>
      <c r="D195" s="1" t="s">
        <v>1151</v>
      </c>
    </row>
    <row r="196" spans="1:4" x14ac:dyDescent="0.2">
      <c r="A196" s="6" t="s">
        <v>1139</v>
      </c>
      <c r="B196" s="1" t="s">
        <v>248</v>
      </c>
      <c r="C196" s="4" t="s">
        <v>87</v>
      </c>
      <c r="D196" s="1" t="s">
        <v>1151</v>
      </c>
    </row>
    <row r="197" spans="1:4" x14ac:dyDescent="0.2">
      <c r="A197" s="6" t="s">
        <v>1139</v>
      </c>
      <c r="B197" s="1" t="s">
        <v>249</v>
      </c>
      <c r="C197" s="4" t="s">
        <v>91</v>
      </c>
      <c r="D197" s="1" t="s">
        <v>1151</v>
      </c>
    </row>
    <row r="198" spans="1:4" x14ac:dyDescent="0.2">
      <c r="A198" s="6" t="s">
        <v>1139</v>
      </c>
      <c r="B198" s="1" t="s">
        <v>250</v>
      </c>
      <c r="C198" s="4" t="s">
        <v>94</v>
      </c>
      <c r="D198" s="1" t="s">
        <v>1151</v>
      </c>
    </row>
    <row r="199" spans="1:4" x14ac:dyDescent="0.2">
      <c r="A199" s="6" t="s">
        <v>1139</v>
      </c>
      <c r="B199" s="1" t="s">
        <v>225</v>
      </c>
      <c r="C199" s="4" t="s">
        <v>110</v>
      </c>
      <c r="D199" s="1" t="s">
        <v>1151</v>
      </c>
    </row>
    <row r="200" spans="1:4" x14ac:dyDescent="0.2">
      <c r="A200" s="6" t="s">
        <v>1139</v>
      </c>
      <c r="B200" s="1" t="s">
        <v>349</v>
      </c>
      <c r="C200" s="4" t="s">
        <v>111</v>
      </c>
      <c r="D200" s="1" t="s">
        <v>1151</v>
      </c>
    </row>
    <row r="201" spans="1:4" x14ac:dyDescent="0.2">
      <c r="A201" s="6" t="s">
        <v>1139</v>
      </c>
      <c r="B201" s="1" t="s">
        <v>251</v>
      </c>
      <c r="C201" s="4" t="s">
        <v>117</v>
      </c>
      <c r="D201" s="1" t="s">
        <v>1151</v>
      </c>
    </row>
    <row r="202" spans="1:4" x14ac:dyDescent="0.2">
      <c r="A202" s="6" t="s">
        <v>1139</v>
      </c>
      <c r="B202" s="1" t="s">
        <v>133</v>
      </c>
      <c r="C202" s="4" t="s">
        <v>119</v>
      </c>
      <c r="D202" s="1" t="s">
        <v>1151</v>
      </c>
    </row>
    <row r="203" spans="1:4" x14ac:dyDescent="0.2">
      <c r="A203" s="6" t="s">
        <v>1139</v>
      </c>
      <c r="B203" s="1" t="s">
        <v>252</v>
      </c>
      <c r="C203" s="4" t="s">
        <v>122</v>
      </c>
      <c r="D203" s="1" t="s">
        <v>1151</v>
      </c>
    </row>
    <row r="204" spans="1:4" x14ac:dyDescent="0.2">
      <c r="A204" s="6" t="s">
        <v>1139</v>
      </c>
      <c r="B204" s="6" t="s">
        <v>96</v>
      </c>
      <c r="C204" s="5" t="s">
        <v>95</v>
      </c>
      <c r="D204" s="1" t="s">
        <v>1151</v>
      </c>
    </row>
    <row r="205" spans="1:4" x14ac:dyDescent="0.2">
      <c r="A205" s="6" t="s">
        <v>1139</v>
      </c>
      <c r="B205" s="6" t="s">
        <v>98</v>
      </c>
      <c r="C205" s="4" t="s">
        <v>97</v>
      </c>
      <c r="D205" s="1" t="s">
        <v>1151</v>
      </c>
    </row>
    <row r="206" spans="1:4" x14ac:dyDescent="0.2">
      <c r="A206" s="6" t="s">
        <v>1139</v>
      </c>
      <c r="B206" s="6" t="s">
        <v>100</v>
      </c>
      <c r="C206" s="5" t="s">
        <v>99</v>
      </c>
      <c r="D206" s="1" t="s">
        <v>1151</v>
      </c>
    </row>
    <row r="207" spans="1:4" x14ac:dyDescent="0.2">
      <c r="A207" s="6" t="s">
        <v>1140</v>
      </c>
      <c r="B207" s="1" t="s">
        <v>246</v>
      </c>
      <c r="C207" s="4" t="s">
        <v>80</v>
      </c>
      <c r="D207" s="1" t="s">
        <v>1152</v>
      </c>
    </row>
    <row r="208" spans="1:4" x14ac:dyDescent="0.2">
      <c r="A208" s="6" t="s">
        <v>1140</v>
      </c>
      <c r="B208" s="1" t="s">
        <v>247</v>
      </c>
      <c r="C208" s="4" t="s">
        <v>85</v>
      </c>
      <c r="D208" s="1" t="s">
        <v>1152</v>
      </c>
    </row>
    <row r="209" spans="1:4" x14ac:dyDescent="0.2">
      <c r="A209" s="6" t="s">
        <v>1140</v>
      </c>
      <c r="B209" s="1" t="s">
        <v>129</v>
      </c>
      <c r="C209" s="4" t="s">
        <v>86</v>
      </c>
      <c r="D209" s="1" t="s">
        <v>1152</v>
      </c>
    </row>
    <row r="210" spans="1:4" x14ac:dyDescent="0.2">
      <c r="A210" s="6" t="s">
        <v>1140</v>
      </c>
      <c r="B210" s="1" t="s">
        <v>248</v>
      </c>
      <c r="C210" s="4" t="s">
        <v>87</v>
      </c>
      <c r="D210" s="1" t="s">
        <v>1152</v>
      </c>
    </row>
    <row r="211" spans="1:4" x14ac:dyDescent="0.2">
      <c r="A211" s="6" t="s">
        <v>1140</v>
      </c>
      <c r="B211" s="1" t="s">
        <v>249</v>
      </c>
      <c r="C211" s="4" t="s">
        <v>91</v>
      </c>
      <c r="D211" s="1" t="s">
        <v>1152</v>
      </c>
    </row>
    <row r="212" spans="1:4" x14ac:dyDescent="0.2">
      <c r="A212" s="6" t="s">
        <v>1140</v>
      </c>
      <c r="B212" s="1" t="s">
        <v>250</v>
      </c>
      <c r="C212" s="4" t="s">
        <v>94</v>
      </c>
      <c r="D212" s="1" t="s">
        <v>1152</v>
      </c>
    </row>
    <row r="213" spans="1:4" x14ac:dyDescent="0.2">
      <c r="A213" s="6" t="s">
        <v>1140</v>
      </c>
      <c r="B213" s="1" t="s">
        <v>225</v>
      </c>
      <c r="C213" s="4" t="s">
        <v>110</v>
      </c>
      <c r="D213" s="1" t="s">
        <v>1152</v>
      </c>
    </row>
    <row r="214" spans="1:4" x14ac:dyDescent="0.2">
      <c r="A214" s="6" t="s">
        <v>1140</v>
      </c>
      <c r="B214" s="1" t="s">
        <v>349</v>
      </c>
      <c r="C214" s="4" t="s">
        <v>111</v>
      </c>
      <c r="D214" s="1" t="s">
        <v>1152</v>
      </c>
    </row>
    <row r="215" spans="1:4" x14ac:dyDescent="0.2">
      <c r="A215" s="6" t="s">
        <v>1140</v>
      </c>
      <c r="B215" s="1" t="s">
        <v>251</v>
      </c>
      <c r="C215" s="4" t="s">
        <v>117</v>
      </c>
      <c r="D215" s="1" t="s">
        <v>1152</v>
      </c>
    </row>
    <row r="216" spans="1:4" x14ac:dyDescent="0.2">
      <c r="A216" s="6" t="s">
        <v>1140</v>
      </c>
      <c r="B216" s="1" t="s">
        <v>133</v>
      </c>
      <c r="C216" s="4" t="s">
        <v>119</v>
      </c>
      <c r="D216" s="1" t="s">
        <v>1152</v>
      </c>
    </row>
    <row r="217" spans="1:4" x14ac:dyDescent="0.2">
      <c r="A217" s="6" t="s">
        <v>1140</v>
      </c>
      <c r="B217" s="1" t="s">
        <v>252</v>
      </c>
      <c r="C217" s="4" t="s">
        <v>122</v>
      </c>
      <c r="D217" s="1" t="s">
        <v>1152</v>
      </c>
    </row>
    <row r="218" spans="1:4" x14ac:dyDescent="0.2">
      <c r="A218" s="6" t="s">
        <v>1140</v>
      </c>
      <c r="B218" s="6" t="s">
        <v>96</v>
      </c>
      <c r="C218" s="5" t="s">
        <v>95</v>
      </c>
      <c r="D218" s="1" t="s">
        <v>1152</v>
      </c>
    </row>
    <row r="219" spans="1:4" x14ac:dyDescent="0.2">
      <c r="A219" s="6" t="s">
        <v>1140</v>
      </c>
      <c r="B219" s="6" t="s">
        <v>98</v>
      </c>
      <c r="C219" s="4" t="s">
        <v>97</v>
      </c>
      <c r="D219" s="1" t="s">
        <v>1152</v>
      </c>
    </row>
    <row r="220" spans="1:4" x14ac:dyDescent="0.2">
      <c r="A220" s="6" t="s">
        <v>1140</v>
      </c>
      <c r="B220" s="6" t="s">
        <v>100</v>
      </c>
      <c r="C220" s="5" t="s">
        <v>99</v>
      </c>
      <c r="D220" s="1" t="s">
        <v>1152</v>
      </c>
    </row>
    <row r="221" spans="1:4" x14ac:dyDescent="0.2">
      <c r="A221" s="1" t="s">
        <v>259</v>
      </c>
      <c r="B221" s="6" t="s">
        <v>352</v>
      </c>
      <c r="C221" s="5" t="s">
        <v>78</v>
      </c>
      <c r="D221" s="1" t="s">
        <v>1153</v>
      </c>
    </row>
    <row r="222" spans="1:4" x14ac:dyDescent="0.2">
      <c r="A222" s="1" t="s">
        <v>259</v>
      </c>
      <c r="B222" s="6" t="s">
        <v>353</v>
      </c>
      <c r="C222" s="5" t="s">
        <v>79</v>
      </c>
      <c r="D222" s="1" t="s">
        <v>1153</v>
      </c>
    </row>
    <row r="223" spans="1:4" x14ac:dyDescent="0.2">
      <c r="A223" s="1" t="s">
        <v>259</v>
      </c>
      <c r="B223" s="6" t="s">
        <v>354</v>
      </c>
      <c r="C223" s="5" t="s">
        <v>80</v>
      </c>
      <c r="D223" s="1" t="s">
        <v>1153</v>
      </c>
    </row>
    <row r="224" spans="1:4" x14ac:dyDescent="0.2">
      <c r="A224" s="1" t="s">
        <v>259</v>
      </c>
      <c r="B224" s="6" t="s">
        <v>355</v>
      </c>
      <c r="C224" s="5" t="s">
        <v>81</v>
      </c>
      <c r="D224" s="1" t="s">
        <v>1153</v>
      </c>
    </row>
    <row r="225" spans="1:4" x14ac:dyDescent="0.2">
      <c r="A225" s="1" t="s">
        <v>259</v>
      </c>
      <c r="B225" s="6" t="s">
        <v>328</v>
      </c>
      <c r="C225" s="5" t="s">
        <v>82</v>
      </c>
      <c r="D225" s="1" t="s">
        <v>1153</v>
      </c>
    </row>
    <row r="226" spans="1:4" x14ac:dyDescent="0.2">
      <c r="A226" s="1" t="s">
        <v>259</v>
      </c>
      <c r="B226" s="6" t="s">
        <v>356</v>
      </c>
      <c r="C226" s="5" t="s">
        <v>83</v>
      </c>
      <c r="D226" s="1" t="s">
        <v>1153</v>
      </c>
    </row>
    <row r="227" spans="1:4" x14ac:dyDescent="0.2">
      <c r="A227" s="1" t="s">
        <v>259</v>
      </c>
      <c r="B227" s="6" t="s">
        <v>96</v>
      </c>
      <c r="C227" s="5" t="s">
        <v>95</v>
      </c>
      <c r="D227" s="1" t="s">
        <v>1153</v>
      </c>
    </row>
    <row r="228" spans="1:4" x14ac:dyDescent="0.2">
      <c r="A228" s="1" t="s">
        <v>259</v>
      </c>
      <c r="B228" s="6" t="s">
        <v>98</v>
      </c>
      <c r="C228" s="4" t="s">
        <v>97</v>
      </c>
      <c r="D228" s="1" t="s">
        <v>1153</v>
      </c>
    </row>
    <row r="229" spans="1:4" x14ac:dyDescent="0.2">
      <c r="A229" s="1" t="s">
        <v>259</v>
      </c>
      <c r="B229" s="6" t="s">
        <v>100</v>
      </c>
      <c r="C229" s="5" t="s">
        <v>99</v>
      </c>
      <c r="D229" s="1" t="s">
        <v>1153</v>
      </c>
    </row>
    <row r="230" spans="1:4" x14ac:dyDescent="0.2">
      <c r="A230" s="6" t="s">
        <v>260</v>
      </c>
      <c r="B230" s="6" t="s">
        <v>357</v>
      </c>
      <c r="C230" s="5" t="s">
        <v>78</v>
      </c>
      <c r="D230" s="1" t="s">
        <v>1154</v>
      </c>
    </row>
    <row r="231" spans="1:4" x14ac:dyDescent="0.2">
      <c r="A231" s="6" t="s">
        <v>260</v>
      </c>
      <c r="B231" s="6" t="s">
        <v>128</v>
      </c>
      <c r="C231" s="5" t="s">
        <v>79</v>
      </c>
      <c r="D231" s="1" t="s">
        <v>1154</v>
      </c>
    </row>
    <row r="232" spans="1:4" x14ac:dyDescent="0.2">
      <c r="A232" s="6" t="s">
        <v>260</v>
      </c>
      <c r="B232" s="6" t="s">
        <v>129</v>
      </c>
      <c r="C232" s="5" t="s">
        <v>80</v>
      </c>
      <c r="D232" s="1" t="s">
        <v>1154</v>
      </c>
    </row>
    <row r="233" spans="1:4" x14ac:dyDescent="0.2">
      <c r="A233" s="6" t="s">
        <v>260</v>
      </c>
      <c r="B233" s="6" t="s">
        <v>133</v>
      </c>
      <c r="C233" s="5" t="s">
        <v>81</v>
      </c>
      <c r="D233" s="1" t="s">
        <v>1154</v>
      </c>
    </row>
    <row r="234" spans="1:4" x14ac:dyDescent="0.2">
      <c r="A234" s="6" t="s">
        <v>260</v>
      </c>
      <c r="B234" s="6" t="s">
        <v>96</v>
      </c>
      <c r="C234" s="5" t="s">
        <v>95</v>
      </c>
      <c r="D234" s="1" t="s">
        <v>1154</v>
      </c>
    </row>
    <row r="235" spans="1:4" x14ac:dyDescent="0.2">
      <c r="A235" s="6" t="s">
        <v>260</v>
      </c>
      <c r="B235" s="6" t="s">
        <v>98</v>
      </c>
      <c r="C235" s="4" t="s">
        <v>97</v>
      </c>
      <c r="D235" s="1" t="s">
        <v>1154</v>
      </c>
    </row>
    <row r="236" spans="1:4" x14ac:dyDescent="0.2">
      <c r="A236" s="6" t="s">
        <v>260</v>
      </c>
      <c r="B236" s="6" t="s">
        <v>100</v>
      </c>
      <c r="C236" s="5" t="s">
        <v>99</v>
      </c>
      <c r="D236" s="1" t="s">
        <v>1154</v>
      </c>
    </row>
  </sheetData>
  <pageMargins left="0.7" right="0.7" top="0.75" bottom="0.75" header="0.3" footer="0.3"/>
  <pageSetup paperSize="40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T30"/>
  <sheetViews>
    <sheetView workbookViewId="0">
      <pane ySplit="1" topLeftCell="A2" activePane="bottomLeft" state="frozen"/>
      <selection pane="bottomLeft" activeCell="AR15" sqref="AR15"/>
    </sheetView>
  </sheetViews>
  <sheetFormatPr defaultRowHeight="11.25" x14ac:dyDescent="0.2"/>
  <cols>
    <col min="1" max="1" width="21.28515625" style="1" customWidth="1"/>
    <col min="2" max="2" width="20.140625" style="3" customWidth="1"/>
    <col min="3" max="3" width="10.85546875" style="3" customWidth="1"/>
    <col min="4" max="5" width="10.85546875" style="58" customWidth="1"/>
    <col min="6" max="6" width="14.7109375" style="3" customWidth="1"/>
    <col min="7" max="7" width="12.7109375" style="3" customWidth="1"/>
    <col min="8" max="8" width="20.140625" style="3" customWidth="1"/>
    <col min="9" max="9" width="17" style="3" customWidth="1"/>
    <col min="10" max="10" width="6.28515625" style="3" customWidth="1"/>
    <col min="11" max="11" width="24.28515625" style="3" customWidth="1"/>
    <col min="12" max="12" width="11.140625" style="3" bestFit="1" customWidth="1"/>
    <col min="13" max="13" width="11" style="11" bestFit="1" customWidth="1"/>
    <col min="14" max="14" width="18.5703125" style="3" customWidth="1"/>
    <col min="15" max="15" width="21.28515625" style="3" bestFit="1" customWidth="1"/>
    <col min="16" max="16" width="12.42578125" style="56" customWidth="1"/>
    <col min="17" max="17" width="17" style="3" customWidth="1"/>
    <col min="18" max="18" width="11" style="11" bestFit="1" customWidth="1"/>
    <col min="19" max="19" width="8.5703125" style="14" bestFit="1" customWidth="1"/>
    <col min="20" max="20" width="15" style="3" bestFit="1" customWidth="1"/>
    <col min="21" max="21" width="20.7109375" style="3" customWidth="1"/>
    <col min="22" max="22" width="13.28515625" style="3" bestFit="1" customWidth="1"/>
    <col min="23" max="23" width="14.7109375" style="3" bestFit="1" customWidth="1"/>
    <col min="24" max="24" width="13.42578125" style="3" bestFit="1" customWidth="1"/>
    <col min="25" max="25" width="16.7109375" style="3" customWidth="1"/>
    <col min="26" max="26" width="17.28515625" style="3" customWidth="1"/>
    <col min="27" max="27" width="23" style="3" customWidth="1"/>
    <col min="28" max="28" width="10.28515625" style="3" bestFit="1" customWidth="1"/>
    <col min="29" max="29" width="10.7109375" style="3" bestFit="1" customWidth="1"/>
    <col min="30" max="30" width="9.140625" style="3" bestFit="1" customWidth="1"/>
    <col min="31" max="31" width="7.28515625" style="3" bestFit="1" customWidth="1"/>
    <col min="32" max="32" width="14" style="3" bestFit="1" customWidth="1"/>
    <col min="33" max="33" width="14.42578125" style="3" bestFit="1" customWidth="1"/>
    <col min="34" max="34" width="12.85546875" style="3" bestFit="1" customWidth="1"/>
    <col min="35" max="35" width="9" style="3" bestFit="1" customWidth="1"/>
    <col min="36" max="36" width="12.85546875" style="3" bestFit="1" customWidth="1"/>
    <col min="37" max="37" width="12.140625" style="3" bestFit="1" customWidth="1"/>
    <col min="38" max="38" width="10.7109375" style="3" bestFit="1" customWidth="1"/>
    <col min="39" max="39" width="11.85546875" style="3" bestFit="1" customWidth="1"/>
    <col min="40" max="41" width="12.140625" style="3" bestFit="1" customWidth="1"/>
    <col min="42" max="42" width="31.5703125" style="3" customWidth="1"/>
    <col min="43" max="43" width="12.140625" style="3" bestFit="1" customWidth="1"/>
    <col min="44" max="44" width="30.42578125" style="3" customWidth="1"/>
    <col min="45" max="45" width="18.28515625" style="3" customWidth="1"/>
    <col min="46" max="46" width="11.28515625" style="3" customWidth="1"/>
    <col min="47" max="47" width="13.7109375" style="3" customWidth="1"/>
    <col min="48" max="48" width="13.42578125" style="3" customWidth="1"/>
    <col min="49" max="49" width="17.140625" style="11" bestFit="1" customWidth="1"/>
    <col min="50" max="50" width="11.7109375" style="3" bestFit="1" customWidth="1"/>
    <col min="51" max="51" width="28.7109375" style="3" customWidth="1"/>
    <col min="52" max="52" width="21.5703125" style="3" customWidth="1"/>
    <col min="53" max="53" width="11.42578125" style="3" bestFit="1" customWidth="1"/>
    <col min="54" max="54" width="10.5703125" style="3" customWidth="1"/>
    <col min="55" max="55" width="28.7109375" style="3" customWidth="1"/>
    <col min="56" max="56" width="11.85546875" style="3" bestFit="1" customWidth="1"/>
    <col min="57" max="57" width="16.5703125" style="3" customWidth="1"/>
    <col min="58" max="58" width="8.7109375" style="3" bestFit="1" customWidth="1"/>
    <col min="59" max="59" width="9.28515625" style="3" bestFit="1" customWidth="1"/>
    <col min="60" max="60" width="8.85546875" style="3" bestFit="1" customWidth="1"/>
    <col min="61" max="61" width="11.140625" style="3" bestFit="1" customWidth="1"/>
    <col min="62" max="62" width="14.140625" style="3" bestFit="1" customWidth="1"/>
    <col min="63" max="63" width="42.85546875" style="12" customWidth="1"/>
    <col min="64" max="64" width="17" style="12" customWidth="1"/>
    <col min="65" max="65" width="15.42578125" style="12" customWidth="1"/>
    <col min="66" max="66" width="9.7109375" style="12" bestFit="1" customWidth="1"/>
    <col min="67" max="67" width="14.7109375" style="12" bestFit="1" customWidth="1"/>
    <col min="68" max="68" width="17.5703125" style="12" bestFit="1" customWidth="1"/>
    <col min="69" max="69" width="21.140625" style="12" customWidth="1"/>
    <col min="70" max="70" width="9.28515625" style="12" bestFit="1" customWidth="1"/>
    <col min="71" max="71" width="15.42578125" style="12" customWidth="1"/>
    <col min="72" max="72" width="12.5703125" style="12" bestFit="1" customWidth="1"/>
    <col min="73" max="16384" width="9.140625" style="1"/>
  </cols>
  <sheetData>
    <row r="1" spans="1:72" x14ac:dyDescent="0.2">
      <c r="A1" s="33" t="s">
        <v>1173</v>
      </c>
      <c r="B1" s="33" t="s">
        <v>1171</v>
      </c>
      <c r="C1" s="33" t="s">
        <v>1212</v>
      </c>
      <c r="D1" s="57" t="s">
        <v>1234</v>
      </c>
      <c r="E1" s="57" t="s">
        <v>1235</v>
      </c>
      <c r="F1" s="33" t="s">
        <v>1240</v>
      </c>
      <c r="G1" s="33" t="s">
        <v>1175</v>
      </c>
      <c r="H1" s="26" t="s">
        <v>838</v>
      </c>
      <c r="I1" s="27" t="s">
        <v>836</v>
      </c>
      <c r="J1" s="27" t="s">
        <v>881</v>
      </c>
      <c r="K1" s="27" t="s">
        <v>25</v>
      </c>
      <c r="L1" s="27" t="s">
        <v>0</v>
      </c>
      <c r="M1" s="28" t="s">
        <v>4</v>
      </c>
      <c r="N1" s="27" t="s">
        <v>883</v>
      </c>
      <c r="O1" s="27" t="s">
        <v>398</v>
      </c>
      <c r="P1" s="55" t="s">
        <v>1238</v>
      </c>
      <c r="Q1" s="27" t="s">
        <v>1222</v>
      </c>
      <c r="R1" s="28" t="s">
        <v>5</v>
      </c>
      <c r="S1" s="29" t="s">
        <v>882</v>
      </c>
      <c r="T1" s="27" t="s">
        <v>29</v>
      </c>
      <c r="U1" s="27" t="s">
        <v>33</v>
      </c>
      <c r="V1" s="27" t="s">
        <v>46</v>
      </c>
      <c r="W1" s="27" t="s">
        <v>47</v>
      </c>
      <c r="X1" s="27" t="s">
        <v>1</v>
      </c>
      <c r="Y1" s="27" t="s">
        <v>2</v>
      </c>
      <c r="Z1" s="27" t="s">
        <v>429</v>
      </c>
      <c r="AA1" s="27" t="s">
        <v>558</v>
      </c>
      <c r="AB1" s="27" t="s">
        <v>7</v>
      </c>
      <c r="AC1" s="27" t="s">
        <v>8</v>
      </c>
      <c r="AD1" s="27" t="s">
        <v>9</v>
      </c>
      <c r="AE1" s="27" t="s">
        <v>10</v>
      </c>
      <c r="AF1" s="27" t="s">
        <v>11</v>
      </c>
      <c r="AG1" s="27" t="s">
        <v>12</v>
      </c>
      <c r="AH1" s="27" t="s">
        <v>13</v>
      </c>
      <c r="AI1" s="27" t="s">
        <v>14</v>
      </c>
      <c r="AJ1" s="27" t="s">
        <v>15</v>
      </c>
      <c r="AK1" s="27" t="s">
        <v>16</v>
      </c>
      <c r="AL1" s="27" t="s">
        <v>17</v>
      </c>
      <c r="AM1" s="27" t="s">
        <v>18</v>
      </c>
      <c r="AN1" s="27" t="s">
        <v>19</v>
      </c>
      <c r="AO1" s="27" t="s">
        <v>20</v>
      </c>
      <c r="AP1" s="27" t="s">
        <v>35</v>
      </c>
      <c r="AQ1" s="27" t="s">
        <v>34</v>
      </c>
      <c r="AR1" s="27" t="s">
        <v>3</v>
      </c>
      <c r="AS1" s="27" t="s">
        <v>1219</v>
      </c>
      <c r="AT1" s="27" t="s">
        <v>36</v>
      </c>
      <c r="AU1" s="27" t="s">
        <v>37</v>
      </c>
      <c r="AV1" s="27" t="s">
        <v>38</v>
      </c>
      <c r="AW1" s="28" t="s">
        <v>75</v>
      </c>
      <c r="AX1" s="27" t="s">
        <v>39</v>
      </c>
      <c r="AY1" s="27" t="s">
        <v>40</v>
      </c>
      <c r="AZ1" s="27" t="s">
        <v>374</v>
      </c>
      <c r="BA1" s="27" t="s">
        <v>559</v>
      </c>
      <c r="BB1" s="27" t="s">
        <v>28</v>
      </c>
      <c r="BC1" s="27" t="s">
        <v>41</v>
      </c>
      <c r="BD1" s="27" t="s">
        <v>555</v>
      </c>
      <c r="BE1" s="27" t="s">
        <v>42</v>
      </c>
      <c r="BF1" s="27" t="s">
        <v>26</v>
      </c>
      <c r="BG1" s="27" t="s">
        <v>23</v>
      </c>
      <c r="BH1" s="27" t="s">
        <v>27</v>
      </c>
      <c r="BI1" s="27" t="s">
        <v>43</v>
      </c>
      <c r="BJ1" s="27" t="s">
        <v>553</v>
      </c>
      <c r="BK1" s="30" t="s">
        <v>569</v>
      </c>
      <c r="BL1" s="30" t="s">
        <v>571</v>
      </c>
      <c r="BM1" s="30" t="s">
        <v>573</v>
      </c>
      <c r="BN1" s="30" t="s">
        <v>575</v>
      </c>
      <c r="BO1" s="30" t="s">
        <v>577</v>
      </c>
      <c r="BP1" s="30" t="s">
        <v>1220</v>
      </c>
      <c r="BQ1" s="30" t="s">
        <v>580</v>
      </c>
      <c r="BR1" s="30" t="s">
        <v>582</v>
      </c>
      <c r="BS1" s="30" t="s">
        <v>1221</v>
      </c>
      <c r="BT1" s="31" t="s">
        <v>892</v>
      </c>
    </row>
    <row r="2" spans="1:72" s="3" customFormat="1" x14ac:dyDescent="0.2">
      <c r="A2" s="3" t="s">
        <v>1241</v>
      </c>
      <c r="B2" s="3" t="s">
        <v>1208</v>
      </c>
      <c r="C2" s="3" t="s">
        <v>1216</v>
      </c>
      <c r="D2" s="58"/>
      <c r="E2" s="58"/>
      <c r="H2" s="3" t="str">
        <f>IF(Point7[Asset Group]="","",VLOOKUP(Point7[Asset Group],asset_grp_pt,4,FALSE))</f>
        <v>PR_Irrigation_Points</v>
      </c>
      <c r="I2" s="3" t="s">
        <v>405</v>
      </c>
      <c r="J2" s="3" t="str">
        <f>IF(Point7[Asset Group]="","",VLOOKUP(Point7[Asset Group],asset_grp_pt,3,FALSE))</f>
        <v>IGPT</v>
      </c>
      <c r="K2" s="3" t="s">
        <v>405</v>
      </c>
      <c r="M2" s="11">
        <v>43101</v>
      </c>
      <c r="O2" s="3" t="s">
        <v>1209</v>
      </c>
      <c r="P2" s="56"/>
      <c r="Q2" s="3" t="s">
        <v>1249</v>
      </c>
      <c r="R2" s="11">
        <v>43123</v>
      </c>
      <c r="S2" s="14">
        <v>350</v>
      </c>
      <c r="AS2" s="3" t="s">
        <v>561</v>
      </c>
      <c r="AT2" s="3" t="s">
        <v>74</v>
      </c>
      <c r="AU2" s="3" t="s">
        <v>336</v>
      </c>
      <c r="AV2" s="3" t="s">
        <v>333</v>
      </c>
      <c r="AW2" s="11"/>
      <c r="BK2" s="12"/>
      <c r="BL2" s="12"/>
      <c r="BM2" s="12"/>
      <c r="BN2" s="12"/>
      <c r="BO2" s="12"/>
      <c r="BP2" s="12"/>
      <c r="BQ2" s="12"/>
      <c r="BR2" s="12"/>
      <c r="BS2" s="12"/>
      <c r="BT2" s="19" t="e">
        <f>IF(Point7[Asset Group]="","",VLOOKUP(Point7[Asset Type],subdom_master,4,FALSE))</f>
        <v>#N/A</v>
      </c>
    </row>
    <row r="3" spans="1:72" s="3" customFormat="1" x14ac:dyDescent="0.2">
      <c r="A3" s="3" t="s">
        <v>1241</v>
      </c>
      <c r="B3" s="3" t="s">
        <v>1208</v>
      </c>
      <c r="C3" s="3" t="s">
        <v>1217</v>
      </c>
      <c r="D3" s="58"/>
      <c r="E3" s="58"/>
      <c r="H3" s="3" t="str">
        <f>IF(Point7[Asset Group]="","",VLOOKUP(Point7[Asset Group],asset_grp_pt,4,FALSE))</f>
        <v>PR_Irrigation_Points</v>
      </c>
      <c r="I3" s="3" t="s">
        <v>405</v>
      </c>
      <c r="J3" s="3" t="str">
        <f>IF(Point7[Asset Group]="","",VLOOKUP(Point7[Asset Group],asset_grp_pt,3,FALSE))</f>
        <v>IGPT</v>
      </c>
      <c r="K3" s="3" t="s">
        <v>405</v>
      </c>
      <c r="M3" s="11">
        <v>43101</v>
      </c>
      <c r="N3" s="3" t="s">
        <v>1210</v>
      </c>
      <c r="O3" s="3" t="s">
        <v>1209</v>
      </c>
      <c r="P3" s="56"/>
      <c r="Q3" s="3" t="s">
        <v>1249</v>
      </c>
      <c r="R3" s="11">
        <v>43123</v>
      </c>
      <c r="S3" s="14">
        <v>350</v>
      </c>
      <c r="AS3" s="3" t="s">
        <v>96</v>
      </c>
      <c r="AT3" s="3" t="s">
        <v>74</v>
      </c>
      <c r="AU3" s="3" t="s">
        <v>336</v>
      </c>
      <c r="AV3" s="3" t="s">
        <v>333</v>
      </c>
      <c r="AW3" s="11"/>
      <c r="BK3" s="12"/>
      <c r="BL3" s="12"/>
      <c r="BM3" s="12"/>
      <c r="BN3" s="12"/>
      <c r="BO3" s="12"/>
      <c r="BP3" s="12"/>
      <c r="BQ3" s="12"/>
      <c r="BR3" s="12"/>
      <c r="BS3" s="12"/>
      <c r="BT3" s="19" t="e">
        <f>IF(Point7[Asset Group]="","",VLOOKUP(Point7[Asset Type],subdom_master,4,FALSE))</f>
        <v>#N/A</v>
      </c>
    </row>
    <row r="4" spans="1:72" s="3" customFormat="1" x14ac:dyDescent="0.2">
      <c r="A4" s="3" t="s">
        <v>1241</v>
      </c>
      <c r="B4" s="3" t="s">
        <v>1208</v>
      </c>
      <c r="C4" s="3" t="s">
        <v>1218</v>
      </c>
      <c r="D4" s="58"/>
      <c r="E4" s="58"/>
      <c r="H4" s="3" t="str">
        <f>IF(Point7[Asset Group]="","",VLOOKUP(Point7[Asset Group],asset_grp_pt,4,FALSE))</f>
        <v>PR_Irrigation_Points</v>
      </c>
      <c r="I4" s="3" t="s">
        <v>405</v>
      </c>
      <c r="J4" s="3" t="str">
        <f>IF(Point7[Asset Group]="","",VLOOKUP(Point7[Asset Group],asset_grp_pt,3,FALSE))</f>
        <v>IGPT</v>
      </c>
      <c r="K4" s="3" t="s">
        <v>405</v>
      </c>
      <c r="M4" s="11">
        <v>43101</v>
      </c>
      <c r="O4" s="3" t="s">
        <v>1209</v>
      </c>
      <c r="P4" s="56"/>
      <c r="Q4" s="3" t="s">
        <v>1249</v>
      </c>
      <c r="R4" s="11">
        <v>43123</v>
      </c>
      <c r="S4" s="14">
        <v>350</v>
      </c>
      <c r="AS4" s="3" t="s">
        <v>74</v>
      </c>
      <c r="AT4" s="3" t="s">
        <v>331</v>
      </c>
      <c r="AU4" s="3" t="s">
        <v>336</v>
      </c>
      <c r="AV4" s="3" t="s">
        <v>333</v>
      </c>
      <c r="AW4" s="11"/>
      <c r="BK4" s="12"/>
      <c r="BL4" s="12"/>
      <c r="BM4" s="12"/>
      <c r="BN4" s="12"/>
      <c r="BO4" s="12"/>
      <c r="BP4" s="12"/>
      <c r="BQ4" s="12"/>
      <c r="BR4" s="12"/>
      <c r="BS4" s="12"/>
      <c r="BT4" s="19" t="e">
        <f>IF(Point7[Asset Group]="","",VLOOKUP(Point7[Asset Type],subdom_master,4,FALSE))</f>
        <v>#N/A</v>
      </c>
    </row>
    <row r="5" spans="1:72" s="3" customFormat="1" x14ac:dyDescent="0.2">
      <c r="A5" s="3" t="s">
        <v>1241</v>
      </c>
      <c r="B5" s="3" t="s">
        <v>866</v>
      </c>
      <c r="C5" s="3" t="s">
        <v>1242</v>
      </c>
      <c r="D5" s="58"/>
      <c r="E5" s="58"/>
      <c r="H5" s="3" t="str">
        <f>IF(Point7[Asset Group]="","",VLOOKUP(Point7[Asset Group],asset_grp_pt,4,FALSE))</f>
        <v>PR_Trees</v>
      </c>
      <c r="I5" s="3" t="s">
        <v>866</v>
      </c>
      <c r="J5" s="3" t="str">
        <f>IF(Point7[Asset Group]="","",VLOOKUP(Point7[Asset Group],asset_grp_pt,3,FALSE))</f>
        <v>TREE</v>
      </c>
      <c r="K5" s="3" t="s">
        <v>866</v>
      </c>
      <c r="M5" s="11">
        <v>43101</v>
      </c>
      <c r="O5" s="3" t="s">
        <v>1209</v>
      </c>
      <c r="P5" s="56"/>
      <c r="Q5" s="3" t="s">
        <v>1249</v>
      </c>
      <c r="R5" s="11">
        <v>43124</v>
      </c>
      <c r="S5" s="14">
        <v>352</v>
      </c>
      <c r="AW5" s="11"/>
      <c r="BK5" s="12" t="s">
        <v>1079</v>
      </c>
      <c r="BL5" s="12" t="s">
        <v>802</v>
      </c>
      <c r="BM5" s="12" t="s">
        <v>808</v>
      </c>
      <c r="BN5" s="12">
        <v>35</v>
      </c>
      <c r="BO5" s="12">
        <v>1.5</v>
      </c>
      <c r="BP5" s="12" t="s">
        <v>815</v>
      </c>
      <c r="BQ5" s="12" t="s">
        <v>818</v>
      </c>
      <c r="BR5" s="12" t="s">
        <v>106</v>
      </c>
      <c r="BS5" s="12" t="s">
        <v>821</v>
      </c>
      <c r="BT5" s="19" t="e">
        <f>IF(Point7[Asset Group]="","",VLOOKUP(Point7[Asset Type],subdom_master,4,FALSE))</f>
        <v>#N/A</v>
      </c>
    </row>
    <row r="6" spans="1:72" s="3" customFormat="1" x14ac:dyDescent="0.2">
      <c r="D6" s="58"/>
      <c r="E6" s="58"/>
      <c r="M6" s="11"/>
      <c r="P6" s="56"/>
      <c r="R6" s="11"/>
      <c r="S6" s="14"/>
      <c r="AW6" s="11"/>
      <c r="BK6" s="12"/>
      <c r="BL6" s="12"/>
      <c r="BM6" s="12"/>
      <c r="BN6" s="12"/>
      <c r="BO6" s="12"/>
      <c r="BP6" s="12"/>
      <c r="BQ6" s="12"/>
      <c r="BR6" s="12"/>
      <c r="BS6" s="12"/>
      <c r="BT6" s="19"/>
    </row>
    <row r="7" spans="1:72" s="3" customFormat="1" x14ac:dyDescent="0.2">
      <c r="D7" s="58"/>
      <c r="E7" s="58"/>
      <c r="M7" s="11"/>
      <c r="P7" s="56"/>
      <c r="R7" s="11"/>
      <c r="S7" s="14"/>
      <c r="AW7" s="11"/>
      <c r="BK7" s="12"/>
      <c r="BL7" s="12"/>
      <c r="BM7" s="12"/>
      <c r="BN7" s="12"/>
      <c r="BO7" s="12"/>
      <c r="BP7" s="12"/>
      <c r="BQ7" s="12"/>
      <c r="BR7" s="12"/>
      <c r="BS7" s="12"/>
      <c r="BT7" s="19"/>
    </row>
    <row r="8" spans="1:72" s="3" customFormat="1" x14ac:dyDescent="0.2">
      <c r="D8" s="58"/>
      <c r="E8" s="58"/>
      <c r="M8" s="11"/>
      <c r="P8" s="56"/>
      <c r="R8" s="11"/>
      <c r="S8" s="14"/>
      <c r="AW8" s="11"/>
      <c r="BK8" s="12"/>
      <c r="BL8" s="12"/>
      <c r="BM8" s="12"/>
      <c r="BN8" s="12"/>
      <c r="BO8" s="12"/>
      <c r="BP8" s="12"/>
      <c r="BQ8" s="12"/>
      <c r="BR8" s="12"/>
      <c r="BS8" s="12"/>
      <c r="BT8" s="19"/>
    </row>
    <row r="9" spans="1:72" s="3" customFormat="1" ht="12.75" x14ac:dyDescent="0.2">
      <c r="D9" s="58"/>
      <c r="E9" s="58"/>
      <c r="H9" s="59" t="s">
        <v>1243</v>
      </c>
      <c r="M9" s="11"/>
      <c r="P9" s="56"/>
      <c r="R9" s="11"/>
      <c r="S9" s="14"/>
      <c r="AW9" s="11"/>
      <c r="BK9" s="12"/>
      <c r="BL9" s="12"/>
      <c r="BM9" s="12"/>
      <c r="BN9" s="12"/>
      <c r="BO9" s="12"/>
      <c r="BP9" s="12"/>
      <c r="BQ9" s="12"/>
      <c r="BR9" s="12"/>
      <c r="BS9" s="12"/>
      <c r="BT9" s="19"/>
    </row>
    <row r="10" spans="1:72" s="3" customFormat="1" x14ac:dyDescent="0.2">
      <c r="D10" s="58"/>
      <c r="E10" s="58"/>
      <c r="M10" s="11"/>
      <c r="P10" s="56"/>
      <c r="R10" s="11"/>
      <c r="S10" s="14"/>
      <c r="AW10" s="11"/>
      <c r="BK10" s="12"/>
      <c r="BL10" s="12"/>
      <c r="BM10" s="12"/>
      <c r="BN10" s="12"/>
      <c r="BO10" s="12"/>
      <c r="BP10" s="12"/>
      <c r="BQ10" s="12"/>
      <c r="BR10" s="12"/>
      <c r="BS10" s="12"/>
      <c r="BT10" s="19"/>
    </row>
    <row r="11" spans="1:72" s="3" customFormat="1" x14ac:dyDescent="0.2">
      <c r="D11" s="58">
        <v>1263327.064</v>
      </c>
      <c r="E11" s="58">
        <v>5006098.517</v>
      </c>
      <c r="F11" s="3" t="s">
        <v>105</v>
      </c>
      <c r="G11" s="3" t="s">
        <v>1244</v>
      </c>
      <c r="H11" s="3" t="str">
        <f>IF(Point7[Asset Group]="","",VLOOKUP(Point7[Asset Group],asset_grp_pt,4,FALSE))</f>
        <v>PR_Toilets</v>
      </c>
      <c r="I11" s="3" t="s">
        <v>418</v>
      </c>
      <c r="J11" s="3" t="str">
        <f>IF(Point7[Asset Group]="","",VLOOKUP(Point7[Asset Group],asset_grp_pt,3,FALSE))</f>
        <v>TOI</v>
      </c>
      <c r="K11" s="3" t="s">
        <v>834</v>
      </c>
      <c r="M11" s="11">
        <v>43101</v>
      </c>
      <c r="O11" s="3" t="s">
        <v>1247</v>
      </c>
      <c r="P11" s="56">
        <v>10000</v>
      </c>
      <c r="Q11" s="3" t="s">
        <v>1248</v>
      </c>
      <c r="R11" s="11">
        <v>43139</v>
      </c>
      <c r="S11" s="14"/>
      <c r="AB11" s="3">
        <v>3</v>
      </c>
      <c r="AF11" s="3">
        <v>1</v>
      </c>
      <c r="AI11" s="3" t="s">
        <v>105</v>
      </c>
      <c r="AJ11" s="3" t="s">
        <v>105</v>
      </c>
      <c r="AK11" s="3" t="s">
        <v>105</v>
      </c>
      <c r="AL11" s="3" t="s">
        <v>244</v>
      </c>
      <c r="AM11" s="3" t="s">
        <v>263</v>
      </c>
      <c r="AN11" s="3" t="s">
        <v>124</v>
      </c>
      <c r="AO11" s="3" t="s">
        <v>124</v>
      </c>
      <c r="AW11" s="11"/>
      <c r="BF11" s="3">
        <v>32</v>
      </c>
      <c r="BK11" s="12"/>
      <c r="BL11" s="12"/>
      <c r="BM11" s="12"/>
      <c r="BN11" s="12"/>
      <c r="BO11" s="12"/>
      <c r="BP11" s="12"/>
      <c r="BQ11" s="12"/>
      <c r="BR11" s="12"/>
      <c r="BS11" s="12"/>
      <c r="BT11" s="19" t="e">
        <f>IF(Point7[Asset Group]="","",VLOOKUP(Point7[Asset Type],subdom_master,4,FALSE))</f>
        <v>#N/A</v>
      </c>
    </row>
    <row r="12" spans="1:72" s="3" customFormat="1" x14ac:dyDescent="0.2">
      <c r="D12" s="58">
        <v>1259681.5689999999</v>
      </c>
      <c r="E12" s="58">
        <v>5003084.0439999998</v>
      </c>
      <c r="F12" s="3" t="s">
        <v>106</v>
      </c>
      <c r="H12" s="3" t="str">
        <f>IF(Point7[Asset Group]="","",VLOOKUP(Point7[Asset Group],asset_grp_pt,4,FALSE))</f>
        <v>PR_BBQ</v>
      </c>
      <c r="I12" s="3" t="s">
        <v>108</v>
      </c>
      <c r="J12" s="3" t="str">
        <f>IF(Point7[Asset Group]="","",VLOOKUP(Point7[Asset Group],asset_grp_pt,3,FALSE))</f>
        <v>BBQ</v>
      </c>
      <c r="K12" s="3" t="s">
        <v>108</v>
      </c>
      <c r="M12" s="11">
        <v>43102</v>
      </c>
      <c r="O12" s="3" t="s">
        <v>1245</v>
      </c>
      <c r="P12" s="56">
        <v>3000</v>
      </c>
      <c r="Q12" s="3" t="s">
        <v>1248</v>
      </c>
      <c r="R12" s="11">
        <v>43139</v>
      </c>
      <c r="S12" s="14"/>
      <c r="X12" s="3">
        <v>2</v>
      </c>
      <c r="Y12" s="3" t="s">
        <v>192</v>
      </c>
      <c r="Z12" s="3" t="s">
        <v>129</v>
      </c>
      <c r="AA12" s="3" t="s">
        <v>162</v>
      </c>
      <c r="AL12" s="3" t="s">
        <v>244</v>
      </c>
      <c r="AW12" s="11"/>
      <c r="BK12" s="12"/>
      <c r="BL12" s="12"/>
      <c r="BM12" s="12"/>
      <c r="BN12" s="12"/>
      <c r="BO12" s="12"/>
      <c r="BP12" s="12"/>
      <c r="BQ12" s="12"/>
      <c r="BR12" s="12"/>
      <c r="BS12" s="12"/>
      <c r="BT12" s="19" t="e">
        <f>IF(Point7[Asset Group]="","",VLOOKUP(Point7[Asset Type],subdom_master,4,FALSE))</f>
        <v>#N/A</v>
      </c>
    </row>
    <row r="13" spans="1:72" s="3" customFormat="1" x14ac:dyDescent="0.2">
      <c r="D13" s="58">
        <v>1259681.5689999999</v>
      </c>
      <c r="E13" s="58">
        <v>5003084.0439999998</v>
      </c>
      <c r="F13" s="3" t="s">
        <v>106</v>
      </c>
      <c r="H13" s="3" t="str">
        <f>IF(Point7[Asset Group]="","",VLOOKUP(Point7[Asset Group],asset_grp_pt,4,FALSE))</f>
        <v>PR_Structures</v>
      </c>
      <c r="I13" s="3" t="s">
        <v>417</v>
      </c>
      <c r="J13" s="3" t="str">
        <f>IF(Point7[Asset Group]="","",VLOOKUP(Point7[Asset Group],asset_grp_pt,3,FALSE))</f>
        <v>STC</v>
      </c>
      <c r="K13" s="3" t="s">
        <v>232</v>
      </c>
      <c r="M13" s="11">
        <v>43102</v>
      </c>
      <c r="N13" s="3" t="s">
        <v>1246</v>
      </c>
      <c r="O13" s="3" t="s">
        <v>1245</v>
      </c>
      <c r="P13" s="56">
        <v>3500</v>
      </c>
      <c r="Q13" s="3" t="s">
        <v>1248</v>
      </c>
      <c r="R13" s="11">
        <v>43139</v>
      </c>
      <c r="S13" s="14"/>
      <c r="AA13" s="3" t="s">
        <v>96</v>
      </c>
      <c r="AR13" s="3" t="s">
        <v>310</v>
      </c>
      <c r="AW13" s="11"/>
      <c r="BE13" s="3" t="s">
        <v>108</v>
      </c>
      <c r="BF13" s="3">
        <v>25</v>
      </c>
      <c r="BG13" s="3">
        <v>5</v>
      </c>
      <c r="BH13" s="3">
        <v>5</v>
      </c>
      <c r="BK13" s="12"/>
      <c r="BL13" s="12"/>
      <c r="BM13" s="12"/>
      <c r="BN13" s="12"/>
      <c r="BO13" s="12"/>
      <c r="BP13" s="12"/>
      <c r="BQ13" s="12"/>
      <c r="BR13" s="12"/>
      <c r="BS13" s="12"/>
      <c r="BT13" s="19" t="str">
        <f>IF(Point7[Asset Group]="","",VLOOKUP(Point7[Asset Type],subdom_master,4,FALSE))</f>
        <v>shelter</v>
      </c>
    </row>
    <row r="14" spans="1:72" s="3" customFormat="1" x14ac:dyDescent="0.2">
      <c r="D14" s="58">
        <v>1259696.4979999999</v>
      </c>
      <c r="E14" s="58">
        <v>5003066.4280000003</v>
      </c>
      <c r="F14" s="3" t="s">
        <v>106</v>
      </c>
      <c r="H14" s="3" t="str">
        <f>IF(Point7[Asset Group]="","",VLOOKUP(Point7[Asset Group],asset_grp_pt,4,FALSE))</f>
        <v>PR_Signs</v>
      </c>
      <c r="I14" s="3" t="s">
        <v>413</v>
      </c>
      <c r="J14" s="3" t="str">
        <f>IF(Point7[Asset Group]="","",VLOOKUP(Point7[Asset Group],asset_grp_pt,3,FALSE))</f>
        <v>SGN</v>
      </c>
      <c r="K14" s="3" t="s">
        <v>519</v>
      </c>
      <c r="M14" s="11">
        <v>43133</v>
      </c>
      <c r="P14" s="56">
        <v>400</v>
      </c>
      <c r="Q14" s="3" t="s">
        <v>1248</v>
      </c>
      <c r="R14" s="11">
        <v>43139</v>
      </c>
      <c r="S14" s="14"/>
      <c r="AW14" s="11"/>
      <c r="AX14" s="3" t="s">
        <v>372</v>
      </c>
      <c r="AY14" s="3" t="s">
        <v>369</v>
      </c>
      <c r="AZ14" s="3" t="s">
        <v>381</v>
      </c>
      <c r="BA14" s="3" t="s">
        <v>1250</v>
      </c>
      <c r="BB14" s="3">
        <v>0.5</v>
      </c>
      <c r="BC14" s="3" t="s">
        <v>832</v>
      </c>
      <c r="BD14" s="3">
        <v>2</v>
      </c>
      <c r="BK14" s="12"/>
      <c r="BL14" s="12"/>
      <c r="BM14" s="12"/>
      <c r="BN14" s="12"/>
      <c r="BO14" s="12"/>
      <c r="BP14" s="12"/>
      <c r="BQ14" s="12"/>
      <c r="BR14" s="12"/>
      <c r="BS14" s="12"/>
      <c r="BT14" s="19" t="e">
        <f>IF(Point7[Asset Group]="","",VLOOKUP(Point7[Asset Type],subdom_master,4,FALSE))</f>
        <v>#N/A</v>
      </c>
    </row>
    <row r="15" spans="1:72" s="3" customFormat="1" x14ac:dyDescent="0.2">
      <c r="D15" s="58"/>
      <c r="E15" s="58"/>
      <c r="F15" s="3" t="s">
        <v>105</v>
      </c>
      <c r="G15" s="3" t="s">
        <v>1251</v>
      </c>
      <c r="H15" s="3" t="str">
        <f>IF(Point7[Asset Group]="","",VLOOKUP(Point7[Asset Group],asset_grp_pt,4,FALSE))</f>
        <v>PR_Furniture</v>
      </c>
      <c r="I15" s="3" t="s">
        <v>401</v>
      </c>
      <c r="J15" s="3" t="str">
        <f>IF(Point7[Asset Group]="","",VLOOKUP(Point7[Asset Group],asset_grp_pt,3,FALSE))</f>
        <v>FRN</v>
      </c>
      <c r="K15" s="3" t="s">
        <v>433</v>
      </c>
      <c r="M15" s="11">
        <v>43134</v>
      </c>
      <c r="P15" s="56">
        <v>600</v>
      </c>
      <c r="Q15" s="3" t="s">
        <v>1248</v>
      </c>
      <c r="R15" s="11">
        <v>43140</v>
      </c>
      <c r="S15" s="14"/>
      <c r="AA15" s="3" t="s">
        <v>160</v>
      </c>
      <c r="AP15" s="3" t="s">
        <v>492</v>
      </c>
      <c r="AQ15" s="3" t="s">
        <v>105</v>
      </c>
      <c r="AR15" s="3" t="s">
        <v>127</v>
      </c>
      <c r="AW15" s="11"/>
      <c r="BK15" s="12"/>
      <c r="BL15" s="12"/>
      <c r="BM15" s="12"/>
      <c r="BN15" s="12"/>
      <c r="BO15" s="12"/>
      <c r="BP15" s="12"/>
      <c r="BQ15" s="12"/>
      <c r="BR15" s="12"/>
      <c r="BS15" s="12"/>
      <c r="BT15" s="19" t="str">
        <f>IF(Point7[Asset Group]="","",VLOOKUP(Point7[Asset Type],subdom_master,4,FALSE))</f>
        <v>drinkfountain</v>
      </c>
    </row>
    <row r="16" spans="1:72" s="3" customFormat="1" x14ac:dyDescent="0.2">
      <c r="D16" s="58"/>
      <c r="E16" s="58"/>
      <c r="H16" s="3" t="str">
        <f>IF(Point7[Asset Group]="","",VLOOKUP(Point7[Asset Group],asset_grp_pt,4,FALSE))</f>
        <v/>
      </c>
      <c r="J16" s="3" t="str">
        <f>IF(Point7[Asset Group]="","",VLOOKUP(Point7[Asset Group],asset_grp_pt,3,FALSE))</f>
        <v/>
      </c>
      <c r="M16" s="11"/>
      <c r="P16" s="56"/>
      <c r="R16" s="11"/>
      <c r="S16" s="14"/>
      <c r="AW16" s="11"/>
      <c r="BK16" s="12"/>
      <c r="BL16" s="12"/>
      <c r="BM16" s="12"/>
      <c r="BN16" s="12"/>
      <c r="BO16" s="12"/>
      <c r="BP16" s="12"/>
      <c r="BQ16" s="12"/>
      <c r="BR16" s="12"/>
      <c r="BS16" s="12"/>
      <c r="BT16" s="19" t="str">
        <f>IF(Point7[Asset Group]="","",VLOOKUP(Point7[Asset Type],subdom_master,4,FALSE))</f>
        <v/>
      </c>
    </row>
    <row r="17" spans="4:72" s="3" customFormat="1" x14ac:dyDescent="0.2">
      <c r="D17" s="58"/>
      <c r="E17" s="58"/>
      <c r="H17" s="3" t="str">
        <f>IF(Point7[Asset Group]="","",VLOOKUP(Point7[Asset Group],asset_grp_pt,4,FALSE))</f>
        <v/>
      </c>
      <c r="J17" s="3" t="str">
        <f>IF(Point7[Asset Group]="","",VLOOKUP(Point7[Asset Group],asset_grp_pt,3,FALSE))</f>
        <v/>
      </c>
      <c r="M17" s="11"/>
      <c r="P17" s="56"/>
      <c r="R17" s="11"/>
      <c r="S17" s="14"/>
      <c r="AW17" s="11"/>
      <c r="BK17" s="12"/>
      <c r="BL17" s="12"/>
      <c r="BM17" s="12"/>
      <c r="BN17" s="12"/>
      <c r="BO17" s="12"/>
      <c r="BP17" s="12"/>
      <c r="BQ17" s="12"/>
      <c r="BR17" s="12"/>
      <c r="BS17" s="12"/>
      <c r="BT17" s="19" t="str">
        <f>IF(Point7[Asset Group]="","",VLOOKUP(Point7[Asset Type],subdom_master,4,FALSE))</f>
        <v/>
      </c>
    </row>
    <row r="18" spans="4:72" s="3" customFormat="1" x14ac:dyDescent="0.2">
      <c r="D18" s="58"/>
      <c r="E18" s="58"/>
      <c r="H18" s="3" t="str">
        <f>IF(Point7[Asset Group]="","",VLOOKUP(Point7[Asset Group],asset_grp_pt,4,FALSE))</f>
        <v/>
      </c>
      <c r="J18" s="3" t="str">
        <f>IF(Point7[Asset Group]="","",VLOOKUP(Point7[Asset Group],asset_grp_pt,3,FALSE))</f>
        <v/>
      </c>
      <c r="M18" s="11"/>
      <c r="P18" s="56"/>
      <c r="R18" s="11"/>
      <c r="S18" s="14"/>
      <c r="AW18" s="11"/>
      <c r="BK18" s="12"/>
      <c r="BL18" s="12"/>
      <c r="BM18" s="12"/>
      <c r="BN18" s="12"/>
      <c r="BO18" s="12"/>
      <c r="BP18" s="12"/>
      <c r="BQ18" s="12"/>
      <c r="BR18" s="12"/>
      <c r="BS18" s="12"/>
      <c r="BT18" s="19" t="str">
        <f>IF(Point7[Asset Group]="","",VLOOKUP(Point7[Asset Type],subdom_master,4,FALSE))</f>
        <v/>
      </c>
    </row>
    <row r="19" spans="4:72" s="3" customFormat="1" x14ac:dyDescent="0.2">
      <c r="D19" s="58"/>
      <c r="E19" s="58"/>
      <c r="H19" s="3" t="str">
        <f>IF(Point7[Asset Group]="","",VLOOKUP(Point7[Asset Group],asset_grp_pt,4,FALSE))</f>
        <v/>
      </c>
      <c r="J19" s="3" t="str">
        <f>IF(Point7[Asset Group]="","",VLOOKUP(Point7[Asset Group],asset_grp_pt,3,FALSE))</f>
        <v/>
      </c>
      <c r="M19" s="11"/>
      <c r="P19" s="56"/>
      <c r="R19" s="11"/>
      <c r="S19" s="14"/>
      <c r="AW19" s="11"/>
      <c r="BK19" s="12"/>
      <c r="BL19" s="12"/>
      <c r="BM19" s="12"/>
      <c r="BN19" s="12"/>
      <c r="BO19" s="12"/>
      <c r="BP19" s="12"/>
      <c r="BQ19" s="12"/>
      <c r="BR19" s="12"/>
      <c r="BS19" s="12"/>
      <c r="BT19" s="19" t="str">
        <f>IF(Point7[Asset Group]="","",VLOOKUP(Point7[Asset Type],subdom_master,4,FALSE))</f>
        <v/>
      </c>
    </row>
    <row r="20" spans="4:72" s="3" customFormat="1" x14ac:dyDescent="0.2">
      <c r="D20" s="58"/>
      <c r="E20" s="58"/>
      <c r="H20" s="3" t="str">
        <f>IF(Point7[Asset Group]="","",VLOOKUP(Point7[Asset Group],asset_grp_pt,4,FALSE))</f>
        <v/>
      </c>
      <c r="J20" s="3" t="str">
        <f>IF(Point7[Asset Group]="","",VLOOKUP(Point7[Asset Group],asset_grp_pt,3,FALSE))</f>
        <v/>
      </c>
      <c r="M20" s="11"/>
      <c r="P20" s="56"/>
      <c r="R20" s="11"/>
      <c r="S20" s="14"/>
      <c r="AW20" s="11"/>
      <c r="BK20" s="12"/>
      <c r="BL20" s="12"/>
      <c r="BM20" s="12"/>
      <c r="BN20" s="12"/>
      <c r="BO20" s="12"/>
      <c r="BP20" s="12"/>
      <c r="BQ20" s="12"/>
      <c r="BR20" s="12"/>
      <c r="BS20" s="12"/>
      <c r="BT20" s="19" t="str">
        <f>IF(Point7[Asset Group]="","",VLOOKUP(Point7[Asset Type],subdom_master,4,FALSE))</f>
        <v/>
      </c>
    </row>
    <row r="21" spans="4:72" s="3" customFormat="1" x14ac:dyDescent="0.2">
      <c r="D21" s="58"/>
      <c r="E21" s="58"/>
      <c r="H21" s="3" t="str">
        <f>IF(Point7[Asset Group]="","",VLOOKUP(Point7[Asset Group],asset_grp_pt,4,FALSE))</f>
        <v/>
      </c>
      <c r="J21" s="3" t="str">
        <f>IF(Point7[Asset Group]="","",VLOOKUP(Point7[Asset Group],asset_grp_pt,3,FALSE))</f>
        <v/>
      </c>
      <c r="M21" s="11"/>
      <c r="P21" s="56"/>
      <c r="R21" s="11"/>
      <c r="S21" s="14"/>
      <c r="AW21" s="11"/>
      <c r="BK21" s="12"/>
      <c r="BL21" s="12"/>
      <c r="BM21" s="12"/>
      <c r="BN21" s="12"/>
      <c r="BO21" s="12"/>
      <c r="BP21" s="12"/>
      <c r="BQ21" s="12"/>
      <c r="BR21" s="12"/>
      <c r="BS21" s="12"/>
      <c r="BT21" s="19" t="str">
        <f>IF(Point7[Asset Group]="","",VLOOKUP(Point7[Asset Type],subdom_master,4,FALSE))</f>
        <v/>
      </c>
    </row>
    <row r="22" spans="4:72" s="3" customFormat="1" x14ac:dyDescent="0.2">
      <c r="D22" s="58"/>
      <c r="E22" s="58"/>
      <c r="H22" s="3" t="str">
        <f>IF(Point7[Asset Group]="","",VLOOKUP(Point7[Asset Group],asset_grp_pt,4,FALSE))</f>
        <v/>
      </c>
      <c r="J22" s="3" t="str">
        <f>IF(Point7[Asset Group]="","",VLOOKUP(Point7[Asset Group],asset_grp_pt,3,FALSE))</f>
        <v/>
      </c>
      <c r="M22" s="11"/>
      <c r="P22" s="56"/>
      <c r="R22" s="11"/>
      <c r="S22" s="14"/>
      <c r="AW22" s="11"/>
      <c r="BK22" s="12"/>
      <c r="BL22" s="12"/>
      <c r="BM22" s="12"/>
      <c r="BN22" s="12"/>
      <c r="BO22" s="12"/>
      <c r="BP22" s="12"/>
      <c r="BQ22" s="12"/>
      <c r="BR22" s="12"/>
      <c r="BS22" s="12"/>
      <c r="BT22" s="19" t="str">
        <f>IF(Point7[Asset Group]="","",VLOOKUP(Point7[Asset Type],subdom_master,4,FALSE))</f>
        <v/>
      </c>
    </row>
    <row r="23" spans="4:72" s="3" customFormat="1" x14ac:dyDescent="0.2">
      <c r="D23" s="58"/>
      <c r="E23" s="58"/>
      <c r="H23" s="3" t="str">
        <f>IF(Point7[Asset Group]="","",VLOOKUP(Point7[Asset Group],asset_grp_pt,4,FALSE))</f>
        <v/>
      </c>
      <c r="J23" s="3" t="str">
        <f>IF(Point7[Asset Group]="","",VLOOKUP(Point7[Asset Group],asset_grp_pt,3,FALSE))</f>
        <v/>
      </c>
      <c r="M23" s="11"/>
      <c r="P23" s="56"/>
      <c r="R23" s="11"/>
      <c r="S23" s="14"/>
      <c r="AW23" s="11"/>
      <c r="BK23" s="12"/>
      <c r="BL23" s="12"/>
      <c r="BM23" s="12"/>
      <c r="BN23" s="12"/>
      <c r="BO23" s="12"/>
      <c r="BP23" s="12"/>
      <c r="BQ23" s="12"/>
      <c r="BR23" s="12"/>
      <c r="BS23" s="12"/>
      <c r="BT23" s="19" t="str">
        <f>IF(Point7[Asset Group]="","",VLOOKUP(Point7[Asset Type],subdom_master,4,FALSE))</f>
        <v/>
      </c>
    </row>
    <row r="24" spans="4:72" s="3" customFormat="1" x14ac:dyDescent="0.2">
      <c r="D24" s="58"/>
      <c r="E24" s="58"/>
      <c r="H24" s="3" t="str">
        <f>IF(Point7[Asset Group]="","",VLOOKUP(Point7[Asset Group],asset_grp_pt,4,FALSE))</f>
        <v/>
      </c>
      <c r="J24" s="3" t="str">
        <f>IF(Point7[Asset Group]="","",VLOOKUP(Point7[Asset Group],asset_grp_pt,3,FALSE))</f>
        <v/>
      </c>
      <c r="M24" s="11"/>
      <c r="P24" s="56"/>
      <c r="R24" s="11"/>
      <c r="S24" s="14"/>
      <c r="AW24" s="11"/>
      <c r="BK24" s="12"/>
      <c r="BL24" s="12"/>
      <c r="BM24" s="12"/>
      <c r="BN24" s="12"/>
      <c r="BO24" s="12"/>
      <c r="BP24" s="12"/>
      <c r="BQ24" s="12"/>
      <c r="BR24" s="12"/>
      <c r="BS24" s="12"/>
      <c r="BT24" s="19" t="str">
        <f>IF(Point7[Asset Group]="","",VLOOKUP(Point7[Asset Type],subdom_master,4,FALSE))</f>
        <v/>
      </c>
    </row>
    <row r="25" spans="4:72" s="3" customFormat="1" x14ac:dyDescent="0.2">
      <c r="D25" s="58"/>
      <c r="E25" s="58"/>
      <c r="H25" s="3" t="str">
        <f>IF(Point7[Asset Group]="","",VLOOKUP(Point7[Asset Group],asset_grp_pt,4,FALSE))</f>
        <v/>
      </c>
      <c r="J25" s="3" t="str">
        <f>IF(Point7[Asset Group]="","",VLOOKUP(Point7[Asset Group],asset_grp_pt,3,FALSE))</f>
        <v/>
      </c>
      <c r="M25" s="11"/>
      <c r="P25" s="56"/>
      <c r="R25" s="11"/>
      <c r="S25" s="14"/>
      <c r="AW25" s="11"/>
      <c r="BK25" s="12"/>
      <c r="BL25" s="12"/>
      <c r="BM25" s="12"/>
      <c r="BN25" s="12"/>
      <c r="BO25" s="12"/>
      <c r="BP25" s="12"/>
      <c r="BQ25" s="12"/>
      <c r="BR25" s="12"/>
      <c r="BS25" s="12"/>
      <c r="BT25" s="19" t="str">
        <f>IF(Point7[Asset Group]="","",VLOOKUP(Point7[Asset Type],subdom_master,4,FALSE))</f>
        <v/>
      </c>
    </row>
    <row r="26" spans="4:72" s="3" customFormat="1" x14ac:dyDescent="0.2">
      <c r="D26" s="58"/>
      <c r="E26" s="58"/>
      <c r="H26" s="3" t="str">
        <f>IF(Point7[Asset Group]="","",VLOOKUP(Point7[Asset Group],asset_grp_pt,4,FALSE))</f>
        <v/>
      </c>
      <c r="J26" s="3" t="str">
        <f>IF(Point7[Asset Group]="","",VLOOKUP(Point7[Asset Group],asset_grp_pt,3,FALSE))</f>
        <v/>
      </c>
      <c r="M26" s="11"/>
      <c r="P26" s="56"/>
      <c r="R26" s="11"/>
      <c r="S26" s="14"/>
      <c r="AW26" s="11"/>
      <c r="BK26" s="12"/>
      <c r="BL26" s="12"/>
      <c r="BM26" s="12"/>
      <c r="BN26" s="12"/>
      <c r="BO26" s="12"/>
      <c r="BP26" s="12"/>
      <c r="BQ26" s="12"/>
      <c r="BR26" s="12"/>
      <c r="BS26" s="12"/>
      <c r="BT26" s="19" t="str">
        <f>IF(Point7[Asset Group]="","",VLOOKUP(Point7[Asset Type],subdom_master,4,FALSE))</f>
        <v/>
      </c>
    </row>
    <row r="27" spans="4:72" s="3" customFormat="1" x14ac:dyDescent="0.2">
      <c r="D27" s="58"/>
      <c r="E27" s="58"/>
      <c r="H27" s="3" t="str">
        <f>IF(Point7[Asset Group]="","",VLOOKUP(Point7[Asset Group],asset_grp_pt,4,FALSE))</f>
        <v/>
      </c>
      <c r="J27" s="3" t="str">
        <f>IF(Point7[Asset Group]="","",VLOOKUP(Point7[Asset Group],asset_grp_pt,3,FALSE))</f>
        <v/>
      </c>
      <c r="M27" s="11"/>
      <c r="P27" s="56"/>
      <c r="R27" s="11"/>
      <c r="S27" s="14"/>
      <c r="AW27" s="11"/>
      <c r="BK27" s="12"/>
      <c r="BL27" s="12"/>
      <c r="BM27" s="12"/>
      <c r="BN27" s="12"/>
      <c r="BO27" s="12"/>
      <c r="BP27" s="12"/>
      <c r="BQ27" s="12"/>
      <c r="BR27" s="12"/>
      <c r="BS27" s="12"/>
      <c r="BT27" s="19" t="str">
        <f>IF(Point7[Asset Group]="","",VLOOKUP(Point7[Asset Type],subdom_master,4,FALSE))</f>
        <v/>
      </c>
    </row>
    <row r="28" spans="4:72" s="3" customFormat="1" x14ac:dyDescent="0.2">
      <c r="D28" s="58"/>
      <c r="E28" s="58"/>
      <c r="H28" s="3" t="str">
        <f>IF(Point7[Asset Group]="","",VLOOKUP(Point7[Asset Group],asset_grp_pt,4,FALSE))</f>
        <v/>
      </c>
      <c r="J28" s="3" t="str">
        <f>IF(Point7[Asset Group]="","",VLOOKUP(Point7[Asset Group],asset_grp_pt,3,FALSE))</f>
        <v/>
      </c>
      <c r="M28" s="11"/>
      <c r="P28" s="56"/>
      <c r="R28" s="11"/>
      <c r="S28" s="14"/>
      <c r="AW28" s="11"/>
      <c r="BK28" s="12"/>
      <c r="BL28" s="12"/>
      <c r="BM28" s="12"/>
      <c r="BN28" s="12"/>
      <c r="BO28" s="12"/>
      <c r="BP28" s="12"/>
      <c r="BQ28" s="12"/>
      <c r="BR28" s="12"/>
      <c r="BS28" s="12"/>
      <c r="BT28" s="19" t="str">
        <f>IF(Point7[Asset Group]="","",VLOOKUP(Point7[Asset Type],subdom_master,4,FALSE))</f>
        <v/>
      </c>
    </row>
    <row r="29" spans="4:72" s="3" customFormat="1" x14ac:dyDescent="0.2">
      <c r="D29" s="58"/>
      <c r="E29" s="58"/>
      <c r="H29" s="3" t="str">
        <f>IF(Point7[Asset Group]="","",VLOOKUP(Point7[Asset Group],asset_grp_pt,4,FALSE))</f>
        <v/>
      </c>
      <c r="J29" s="3" t="str">
        <f>IF(Point7[Asset Group]="","",VLOOKUP(Point7[Asset Group],asset_grp_pt,3,FALSE))</f>
        <v/>
      </c>
      <c r="M29" s="11"/>
      <c r="P29" s="56"/>
      <c r="R29" s="11"/>
      <c r="S29" s="14"/>
      <c r="AW29" s="11"/>
      <c r="BK29" s="12"/>
      <c r="BL29" s="12"/>
      <c r="BM29" s="12"/>
      <c r="BN29" s="12"/>
      <c r="BO29" s="12"/>
      <c r="BP29" s="12"/>
      <c r="BQ29" s="12"/>
      <c r="BR29" s="12"/>
      <c r="BS29" s="12"/>
      <c r="BT29" s="19" t="str">
        <f>IF(Point7[Asset Group]="","",VLOOKUP(Point7[Asset Type],subdom_master,4,FALSE))</f>
        <v/>
      </c>
    </row>
    <row r="30" spans="4:72" s="3" customFormat="1" x14ac:dyDescent="0.2">
      <c r="D30" s="58"/>
      <c r="E30" s="58"/>
      <c r="H30" s="3" t="str">
        <f>IF(Point7[Asset Group]="","",VLOOKUP(Point7[Asset Group],asset_grp_pt,4,FALSE))</f>
        <v/>
      </c>
      <c r="J30" s="3" t="str">
        <f>IF(Point7[Asset Group]="","",VLOOKUP(Point7[Asset Group],asset_grp_pt,3,FALSE))</f>
        <v/>
      </c>
      <c r="M30" s="11"/>
      <c r="P30" s="56"/>
      <c r="R30" s="11"/>
      <c r="S30" s="14"/>
      <c r="AW30" s="11"/>
      <c r="BK30" s="12"/>
      <c r="BL30" s="12"/>
      <c r="BM30" s="12"/>
      <c r="BN30" s="12"/>
      <c r="BO30" s="12"/>
      <c r="BP30" s="12"/>
      <c r="BQ30" s="12"/>
      <c r="BR30" s="12"/>
      <c r="BS30" s="12"/>
      <c r="BT30" s="19" t="str">
        <f>IF(Point7[Asset Group]="","",VLOOKUP(Point7[Asset Type],subdom_master,4,FALSE))</f>
        <v/>
      </c>
    </row>
  </sheetData>
  <conditionalFormatting sqref="F1:G1 K1:W1 A1:B3 D2:G3 N2 K2:L4 N4 P2:P4 T2:W4 K5:P5 S5:W5 A4:G1048576 K6:W1048576">
    <cfRule type="expression" dxfId="317" priority="187">
      <formula>$J1="ART"</formula>
    </cfRule>
  </conditionalFormatting>
  <conditionalFormatting sqref="F1:G1 X1:AA1048576 K1:T1 A1:B3 D2:G3 N2 K2:L4 N4 P2:P4 T2:T4 K5:P5 S5:T5 A4:G1048576 K6:T1048576">
    <cfRule type="expression" dxfId="316" priority="186">
      <formula>$J1="BBQ"</formula>
    </cfRule>
  </conditionalFormatting>
  <conditionalFormatting sqref="F1:G1 BF1:BF1048576 AB1:AO1048576 K1:T1 A1:B3 D2:G3 N2 K2:L4 N4 P2:P4 T2:T4 K5:P5 S5:T5 A4:G1048576 K6:T1048576">
    <cfRule type="expression" dxfId="315" priority="185">
      <formula>$J1="TOI"</formula>
    </cfRule>
  </conditionalFormatting>
  <conditionalFormatting sqref="F1:G1 AS1:AV1048576 K1:T1 A1:B3 D2:G3 N2 K2:L4 N4 P2:P4 T2:T4 K5:P5 S5:T5 A4:G1048576 K6:T1048576">
    <cfRule type="expression" dxfId="314" priority="184">
      <formula>$J1="IGPT"</formula>
    </cfRule>
  </conditionalFormatting>
  <conditionalFormatting sqref="F1:G1 AA2:AA30 AW2:AW30 A1:B3 D2:G3 N2 K2:L4 N4 P2:P4 T2:T4 K5:P5 S5:T5 A4:G1048576 K6:T30">
    <cfRule type="expression" dxfId="313" priority="183">
      <formula>$J1="PGEQ"</formula>
    </cfRule>
  </conditionalFormatting>
  <conditionalFormatting sqref="F1:G1 AP1:AR1048576 AA1:AA1048576 K1:T1 A1:B3 D2:G3 N2 K2:L4 N4 P2:P4 T2:T4 K5:P5 S5:T5 A4:G1048576 K6:T1048576">
    <cfRule type="expression" dxfId="312" priority="188">
      <formula>$J1="FRN"</formula>
    </cfRule>
  </conditionalFormatting>
  <conditionalFormatting sqref="F1:G1 AX1:BD1048576 K1:T1 A1:B3 D2:G3 N2 K2:L4 N4 P2:P4 T2:T4 K5:P5 S5:T5 A4:G1048576 K6:T1048576">
    <cfRule type="expression" dxfId="311" priority="182">
      <formula>$J1="SGN"</formula>
    </cfRule>
  </conditionalFormatting>
  <conditionalFormatting sqref="F1:G1 AA1:AA1048576 K1:T1 A1:B3 D2:G3 N2 K2:L4 N4 P2:P4 T2:T4 K5:P5 S5:T5 A4:G1048576 K6:T1048576">
    <cfRule type="expression" dxfId="310" priority="181">
      <formula>$J1="SPEQ"</formula>
    </cfRule>
  </conditionalFormatting>
  <conditionalFormatting sqref="F1:G1 BE1:BJ1048576 AR1:AR1048576 AA1:AA1048576 K1:T1 A1:B3 D2:G3 N2 K2:L4 N4 P2:P4 T2:T4 K5:P5 S5:T5 A4:G1048576 K6:T1048576">
    <cfRule type="expression" dxfId="309" priority="180">
      <formula>$J1="STC"</formula>
    </cfRule>
  </conditionalFormatting>
  <conditionalFormatting sqref="F1:G1 K1:T1 AR2:AR30 AA2:AA30 A1:B3 D2:G3 N2 K2:L4 N4 P2:P4 T2:T4 K5:P5 S5:T5 A4:G1048576 K6:T1048576">
    <cfRule type="expression" dxfId="308" priority="179">
      <formula>$J1="SERV"</formula>
    </cfRule>
  </conditionalFormatting>
  <conditionalFormatting sqref="F1:G1 BK1:BS1048576 K1:T1 A1:B3 D2:G3 N2 K2:L4 N4 P2:P4 T2:T4 K5:P5 S5:T5 A4:G1048576 K6:T1048576">
    <cfRule type="expression" dxfId="307" priority="178">
      <formula>$J1="TREE"</formula>
    </cfRule>
  </conditionalFormatting>
  <conditionalFormatting sqref="L1:L1048576 S1:W1 S5:W1048576 T2:W4">
    <cfRule type="expression" dxfId="306" priority="177">
      <formula>$J1="ART"</formula>
    </cfRule>
  </conditionalFormatting>
  <conditionalFormatting sqref="S1:T1 Z1:AA1048576 L1:L1048576 AL1:AL1048576 S5:T1048576 T2:T4">
    <cfRule type="expression" dxfId="305" priority="176">
      <formula>$J1="BBQ"</formula>
    </cfRule>
  </conditionalFormatting>
  <conditionalFormatting sqref="S1:T1 AU1:AV1048576 L1:L1048576 S5:T1048576 T2:T4">
    <cfRule type="expression" dxfId="304" priority="174">
      <formula>$J1="IGPT"</formula>
    </cfRule>
  </conditionalFormatting>
  <conditionalFormatting sqref="S1:T1 AA1:AA1048576 AW1:AW1048576 L1:L1048576 S5:T1048576 T2:T4">
    <cfRule type="expression" dxfId="303" priority="173">
      <formula>$J1="PGEQ"</formula>
    </cfRule>
  </conditionalFormatting>
  <conditionalFormatting sqref="S1:T1 AA1:AA1048576 AR1:AR1048576 L1:L1048576 S5:T1048576 T2:T4">
    <cfRule type="expression" dxfId="302" priority="172">
      <formula>$J1="SERV"</formula>
    </cfRule>
    <cfRule type="expression" dxfId="301" priority="175">
      <formula>$J1="FRN"</formula>
    </cfRule>
  </conditionalFormatting>
  <conditionalFormatting sqref="L1:L1048576 S1:T1 BA1:BD1048576 S5:T1048576 T2:T4">
    <cfRule type="expression" dxfId="300" priority="171">
      <formula>$J1="SGN"</formula>
    </cfRule>
  </conditionalFormatting>
  <conditionalFormatting sqref="L1:L1048576 S1:T1 AA1:AA1048576 S5:T1048576 T2:T4">
    <cfRule type="expression" dxfId="299" priority="169">
      <formula>$J1="STC"</formula>
    </cfRule>
    <cfRule type="expression" dxfId="298" priority="170">
      <formula>$J1="SPEQ"</formula>
    </cfRule>
  </conditionalFormatting>
  <conditionalFormatting sqref="L1:L1048576 S1:T1 AB1:AM1048576 BF1:BF1048576 S5:T1048576 T2:T4">
    <cfRule type="expression" dxfId="297" priority="168">
      <formula>$J1="TOI"</formula>
    </cfRule>
  </conditionalFormatting>
  <conditionalFormatting sqref="L1:L1048576 S1:T1 BN1:BO1048576 S5:T1048576 T2:T4">
    <cfRule type="expression" dxfId="296" priority="167">
      <formula>$J1="TREE"</formula>
    </cfRule>
  </conditionalFormatting>
  <conditionalFormatting sqref="P1:P1048576 D1:G1048576">
    <cfRule type="expression" dxfId="295" priority="166">
      <formula>OR($J1="ART", $J1="BBQ", $J1="FRN", $J1="IGPT", $J1="PGEQ", $J1="SERV", $J1="SGN", $J1="SPEQ", $J1="STC", $J1="TOI", $J1="TREE")</formula>
    </cfRule>
  </conditionalFormatting>
  <conditionalFormatting sqref="C1 C4:C1048576">
    <cfRule type="expression" dxfId="294" priority="160">
      <formula>$J1="WTB"</formula>
    </cfRule>
    <cfRule type="expression" dxfId="293" priority="161">
      <formula>$J1="WALL"</formula>
    </cfRule>
    <cfRule type="expression" dxfId="292" priority="162">
      <formula>$J1="TRK"</formula>
    </cfRule>
    <cfRule type="expression" dxfId="291" priority="163">
      <formula>$J1="IGLN"</formula>
    </cfRule>
    <cfRule type="expression" dxfId="290" priority="164">
      <formula>$J1="HDG"</formula>
    </cfRule>
    <cfRule type="expression" dxfId="289" priority="165">
      <formula>$J1="FNC"</formula>
    </cfRule>
  </conditionalFormatting>
  <conditionalFormatting sqref="C2:C3">
    <cfRule type="expression" dxfId="288" priority="144">
      <formula>$J2="TREE"</formula>
    </cfRule>
    <cfRule type="expression" dxfId="287" priority="145">
      <formula>$J2="SERV"</formula>
    </cfRule>
    <cfRule type="expression" dxfId="286" priority="146">
      <formula>$J2="STC"</formula>
    </cfRule>
    <cfRule type="expression" dxfId="285" priority="147">
      <formula>$J2="SPEQ"</formula>
    </cfRule>
    <cfRule type="expression" dxfId="284" priority="148">
      <formula>$J2="SGN"</formula>
    </cfRule>
    <cfRule type="expression" dxfId="283" priority="149">
      <formula>$J2="PGEQ"</formula>
    </cfRule>
    <cfRule type="expression" dxfId="282" priority="150">
      <formula>$J2="IGPT"</formula>
    </cfRule>
    <cfRule type="expression" dxfId="281" priority="151">
      <formula>$J2="TOI"</formula>
    </cfRule>
    <cfRule type="expression" dxfId="280" priority="152">
      <formula>$J2="BBQ"</formula>
    </cfRule>
    <cfRule type="expression" dxfId="279" priority="153">
      <formula>$J2="ART"</formula>
    </cfRule>
    <cfRule type="expression" dxfId="278" priority="154">
      <formula>$J2="FRN"</formula>
    </cfRule>
    <cfRule type="expression" dxfId="277" priority="155">
      <formula>$J2="WTB"</formula>
    </cfRule>
    <cfRule type="expression" dxfId="276" priority="156">
      <formula>$J2="WALL"</formula>
    </cfRule>
    <cfRule type="expression" dxfId="275" priority="157">
      <formula>$J2="IGLN"</formula>
    </cfRule>
    <cfRule type="expression" dxfId="274" priority="158">
      <formula>$J2="HDG"</formula>
    </cfRule>
    <cfRule type="expression" dxfId="273" priority="159">
      <formula>$J2="FNC"</formula>
    </cfRule>
  </conditionalFormatting>
  <conditionalFormatting sqref="M2">
    <cfRule type="expression" dxfId="272" priority="142">
      <formula>$J2="ART"</formula>
    </cfRule>
  </conditionalFormatting>
  <conditionalFormatting sqref="M2">
    <cfRule type="expression" dxfId="271" priority="141">
      <formula>$J2="BBQ"</formula>
    </cfRule>
  </conditionalFormatting>
  <conditionalFormatting sqref="M2">
    <cfRule type="expression" dxfId="270" priority="140">
      <formula>$J2="TOI"</formula>
    </cfRule>
  </conditionalFormatting>
  <conditionalFormatting sqref="M2">
    <cfRule type="expression" dxfId="269" priority="139">
      <formula>$J2="IGPT"</formula>
    </cfRule>
  </conditionalFormatting>
  <conditionalFormatting sqref="M2">
    <cfRule type="expression" dxfId="268" priority="138">
      <formula>$J2="PGEQ"</formula>
    </cfRule>
  </conditionalFormatting>
  <conditionalFormatting sqref="M2">
    <cfRule type="expression" dxfId="267" priority="143">
      <formula>$J2="FRN"</formula>
    </cfRule>
  </conditionalFormatting>
  <conditionalFormatting sqref="M2">
    <cfRule type="expression" dxfId="266" priority="137">
      <formula>$J2="SGN"</formula>
    </cfRule>
  </conditionalFormatting>
  <conditionalFormatting sqref="M2">
    <cfRule type="expression" dxfId="265" priority="136">
      <formula>$J2="SPEQ"</formula>
    </cfRule>
  </conditionalFormatting>
  <conditionalFormatting sqref="M2">
    <cfRule type="expression" dxfId="264" priority="135">
      <formula>$J2="STC"</formula>
    </cfRule>
  </conditionalFormatting>
  <conditionalFormatting sqref="M2">
    <cfRule type="expression" dxfId="263" priority="134">
      <formula>$J2="SERV"</formula>
    </cfRule>
  </conditionalFormatting>
  <conditionalFormatting sqref="M2">
    <cfRule type="expression" dxfId="262" priority="133">
      <formula>$J2="TREE"</formula>
    </cfRule>
  </conditionalFormatting>
  <conditionalFormatting sqref="M3">
    <cfRule type="expression" dxfId="261" priority="131">
      <formula>$J3="ART"</formula>
    </cfRule>
  </conditionalFormatting>
  <conditionalFormatting sqref="M3">
    <cfRule type="expression" dxfId="260" priority="130">
      <formula>$J3="BBQ"</formula>
    </cfRule>
  </conditionalFormatting>
  <conditionalFormatting sqref="M3">
    <cfRule type="expression" dxfId="259" priority="129">
      <formula>$J3="TOI"</formula>
    </cfRule>
  </conditionalFormatting>
  <conditionalFormatting sqref="M3">
    <cfRule type="expression" dxfId="258" priority="128">
      <formula>$J3="IGPT"</formula>
    </cfRule>
  </conditionalFormatting>
  <conditionalFormatting sqref="M3">
    <cfRule type="expression" dxfId="257" priority="127">
      <formula>$J3="PGEQ"</formula>
    </cfRule>
  </conditionalFormatting>
  <conditionalFormatting sqref="M3">
    <cfRule type="expression" dxfId="256" priority="132">
      <formula>$J3="FRN"</formula>
    </cfRule>
  </conditionalFormatting>
  <conditionalFormatting sqref="M3">
    <cfRule type="expression" dxfId="255" priority="126">
      <formula>$J3="SGN"</formula>
    </cfRule>
  </conditionalFormatting>
  <conditionalFormatting sqref="M3">
    <cfRule type="expression" dxfId="254" priority="125">
      <formula>$J3="SPEQ"</formula>
    </cfRule>
  </conditionalFormatting>
  <conditionalFormatting sqref="M3">
    <cfRule type="expression" dxfId="253" priority="124">
      <formula>$J3="STC"</formula>
    </cfRule>
  </conditionalFormatting>
  <conditionalFormatting sqref="M3">
    <cfRule type="expression" dxfId="252" priority="123">
      <formula>$J3="SERV"</formula>
    </cfRule>
  </conditionalFormatting>
  <conditionalFormatting sqref="M3">
    <cfRule type="expression" dxfId="251" priority="122">
      <formula>$J3="TREE"</formula>
    </cfRule>
  </conditionalFormatting>
  <conditionalFormatting sqref="N3">
    <cfRule type="expression" dxfId="250" priority="120">
      <formula>$J3="ART"</formula>
    </cfRule>
  </conditionalFormatting>
  <conditionalFormatting sqref="N3">
    <cfRule type="expression" dxfId="249" priority="119">
      <formula>$J3="BBQ"</formula>
    </cfRule>
  </conditionalFormatting>
  <conditionalFormatting sqref="N3">
    <cfRule type="expression" dxfId="248" priority="118">
      <formula>$J3="TOI"</formula>
    </cfRule>
  </conditionalFormatting>
  <conditionalFormatting sqref="N3">
    <cfRule type="expression" dxfId="247" priority="117">
      <formula>$J3="IGPT"</formula>
    </cfRule>
  </conditionalFormatting>
  <conditionalFormatting sqref="N3">
    <cfRule type="expression" dxfId="246" priority="116">
      <formula>$J3="PGEQ"</formula>
    </cfRule>
  </conditionalFormatting>
  <conditionalFormatting sqref="N3">
    <cfRule type="expression" dxfId="245" priority="121">
      <formula>$J3="FRN"</formula>
    </cfRule>
  </conditionalFormatting>
  <conditionalFormatting sqref="N3">
    <cfRule type="expression" dxfId="244" priority="115">
      <formula>$J3="SGN"</formula>
    </cfRule>
  </conditionalFormatting>
  <conditionalFormatting sqref="N3">
    <cfRule type="expression" dxfId="243" priority="114">
      <formula>$J3="SPEQ"</formula>
    </cfRule>
  </conditionalFormatting>
  <conditionalFormatting sqref="N3">
    <cfRule type="expression" dxfId="242" priority="113">
      <formula>$J3="STC"</formula>
    </cfRule>
  </conditionalFormatting>
  <conditionalFormatting sqref="N3">
    <cfRule type="expression" dxfId="241" priority="112">
      <formula>$J3="SERV"</formula>
    </cfRule>
  </conditionalFormatting>
  <conditionalFormatting sqref="N3">
    <cfRule type="expression" dxfId="240" priority="111">
      <formula>$J3="TREE"</formula>
    </cfRule>
  </conditionalFormatting>
  <conditionalFormatting sqref="M4">
    <cfRule type="expression" dxfId="239" priority="109">
      <formula>$J4="ART"</formula>
    </cfRule>
  </conditionalFormatting>
  <conditionalFormatting sqref="M4">
    <cfRule type="expression" dxfId="238" priority="108">
      <formula>$J4="BBQ"</formula>
    </cfRule>
  </conditionalFormatting>
  <conditionalFormatting sqref="M4">
    <cfRule type="expression" dxfId="237" priority="107">
      <formula>$J4="TOI"</formula>
    </cfRule>
  </conditionalFormatting>
  <conditionalFormatting sqref="M4">
    <cfRule type="expression" dxfId="236" priority="106">
      <formula>$J4="IGPT"</formula>
    </cfRule>
  </conditionalFormatting>
  <conditionalFormatting sqref="M4">
    <cfRule type="expression" dxfId="235" priority="105">
      <formula>$J4="PGEQ"</formula>
    </cfRule>
  </conditionalFormatting>
  <conditionalFormatting sqref="M4">
    <cfRule type="expression" dxfId="234" priority="110">
      <formula>$J4="FRN"</formula>
    </cfRule>
  </conditionalFormatting>
  <conditionalFormatting sqref="M4">
    <cfRule type="expression" dxfId="233" priority="104">
      <formula>$J4="SGN"</formula>
    </cfRule>
  </conditionalFormatting>
  <conditionalFormatting sqref="M4">
    <cfRule type="expression" dxfId="232" priority="103">
      <formula>$J4="SPEQ"</formula>
    </cfRule>
  </conditionalFormatting>
  <conditionalFormatting sqref="M4">
    <cfRule type="expression" dxfId="231" priority="102">
      <formula>$J4="STC"</formula>
    </cfRule>
  </conditionalFormatting>
  <conditionalFormatting sqref="M4">
    <cfRule type="expression" dxfId="230" priority="101">
      <formula>$J4="SERV"</formula>
    </cfRule>
  </conditionalFormatting>
  <conditionalFormatting sqref="M4">
    <cfRule type="expression" dxfId="229" priority="100">
      <formula>$J4="TREE"</formula>
    </cfRule>
  </conditionalFormatting>
  <conditionalFormatting sqref="O2:O4">
    <cfRule type="expression" dxfId="228" priority="98">
      <formula>$J2="ART"</formula>
    </cfRule>
  </conditionalFormatting>
  <conditionalFormatting sqref="O2:O4">
    <cfRule type="expression" dxfId="227" priority="97">
      <formula>$J2="BBQ"</formula>
    </cfRule>
  </conditionalFormatting>
  <conditionalFormatting sqref="O2:O4">
    <cfRule type="expression" dxfId="226" priority="96">
      <formula>$J2="TOI"</formula>
    </cfRule>
  </conditionalFormatting>
  <conditionalFormatting sqref="O2:O4">
    <cfRule type="expression" dxfId="225" priority="95">
      <formula>$J2="IGPT"</formula>
    </cfRule>
  </conditionalFormatting>
  <conditionalFormatting sqref="O2:O4">
    <cfRule type="expression" dxfId="224" priority="94">
      <formula>$J2="PGEQ"</formula>
    </cfRule>
  </conditionalFormatting>
  <conditionalFormatting sqref="O2:O4">
    <cfRule type="expression" dxfId="223" priority="99">
      <formula>$J2="FRN"</formula>
    </cfRule>
  </conditionalFormatting>
  <conditionalFormatting sqref="O2:O4">
    <cfRule type="expression" dxfId="222" priority="93">
      <formula>$J2="SGN"</formula>
    </cfRule>
  </conditionalFormatting>
  <conditionalFormatting sqref="O2:O4">
    <cfRule type="expression" dxfId="221" priority="92">
      <formula>$J2="SPEQ"</formula>
    </cfRule>
  </conditionalFormatting>
  <conditionalFormatting sqref="O2:O4">
    <cfRule type="expression" dxfId="220" priority="91">
      <formula>$J2="STC"</formula>
    </cfRule>
  </conditionalFormatting>
  <conditionalFormatting sqref="O2:O4">
    <cfRule type="expression" dxfId="219" priority="90">
      <formula>$J2="SERV"</formula>
    </cfRule>
  </conditionalFormatting>
  <conditionalFormatting sqref="O2:O4">
    <cfRule type="expression" dxfId="218" priority="89">
      <formula>$J2="TREE"</formula>
    </cfRule>
  </conditionalFormatting>
  <conditionalFormatting sqref="Q2:Q5">
    <cfRule type="expression" dxfId="217" priority="87">
      <formula>$J2="ART"</formula>
    </cfRule>
  </conditionalFormatting>
  <conditionalFormatting sqref="Q2:Q5">
    <cfRule type="expression" dxfId="216" priority="86">
      <formula>$J2="BBQ"</formula>
    </cfRule>
  </conditionalFormatting>
  <conditionalFormatting sqref="Q2:Q5">
    <cfRule type="expression" dxfId="215" priority="85">
      <formula>$J2="TOI"</formula>
    </cfRule>
  </conditionalFormatting>
  <conditionalFormatting sqref="Q2:Q5">
    <cfRule type="expression" dxfId="214" priority="84">
      <formula>$J2="IGPT"</formula>
    </cfRule>
  </conditionalFormatting>
  <conditionalFormatting sqref="Q2:Q5">
    <cfRule type="expression" dxfId="213" priority="83">
      <formula>$J2="PGEQ"</formula>
    </cfRule>
  </conditionalFormatting>
  <conditionalFormatting sqref="Q2:Q5">
    <cfRule type="expression" dxfId="212" priority="88">
      <formula>$J2="FRN"</formula>
    </cfRule>
  </conditionalFormatting>
  <conditionalFormatting sqref="Q2:Q5">
    <cfRule type="expression" dxfId="211" priority="82">
      <formula>$J2="SGN"</formula>
    </cfRule>
  </conditionalFormatting>
  <conditionalFormatting sqref="Q2:Q5">
    <cfRule type="expression" dxfId="210" priority="81">
      <formula>$J2="SPEQ"</formula>
    </cfRule>
  </conditionalFormatting>
  <conditionalFormatting sqref="Q2:Q5">
    <cfRule type="expression" dxfId="209" priority="80">
      <formula>$J2="STC"</formula>
    </cfRule>
  </conditionalFormatting>
  <conditionalFormatting sqref="Q2:Q5">
    <cfRule type="expression" dxfId="208" priority="79">
      <formula>$J2="SERV"</formula>
    </cfRule>
  </conditionalFormatting>
  <conditionalFormatting sqref="Q2:Q5">
    <cfRule type="expression" dxfId="207" priority="78">
      <formula>$J2="TREE"</formula>
    </cfRule>
  </conditionalFormatting>
  <conditionalFormatting sqref="R2:R5">
    <cfRule type="expression" dxfId="206" priority="76">
      <formula>$J2="ART"</formula>
    </cfRule>
  </conditionalFormatting>
  <conditionalFormatting sqref="R2:R5">
    <cfRule type="expression" dxfId="205" priority="75">
      <formula>$J2="BBQ"</formula>
    </cfRule>
  </conditionalFormatting>
  <conditionalFormatting sqref="R2:R5">
    <cfRule type="expression" dxfId="204" priority="74">
      <formula>$J2="TOI"</formula>
    </cfRule>
  </conditionalFormatting>
  <conditionalFormatting sqref="R2:R5">
    <cfRule type="expression" dxfId="203" priority="73">
      <formula>$J2="IGPT"</formula>
    </cfRule>
  </conditionalFormatting>
  <conditionalFormatting sqref="R2:R5">
    <cfRule type="expression" dxfId="202" priority="72">
      <formula>$J2="PGEQ"</formula>
    </cfRule>
  </conditionalFormatting>
  <conditionalFormatting sqref="R2:R5">
    <cfRule type="expression" dxfId="201" priority="77">
      <formula>$J2="FRN"</formula>
    </cfRule>
  </conditionalFormatting>
  <conditionalFormatting sqref="R2:R5">
    <cfRule type="expression" dxfId="200" priority="71">
      <formula>$J2="SGN"</formula>
    </cfRule>
  </conditionalFormatting>
  <conditionalFormatting sqref="R2:R5">
    <cfRule type="expression" dxfId="199" priority="70">
      <formula>$J2="SPEQ"</formula>
    </cfRule>
  </conditionalFormatting>
  <conditionalFormatting sqref="R2:R5">
    <cfRule type="expression" dxfId="198" priority="69">
      <formula>$J2="STC"</formula>
    </cfRule>
  </conditionalFormatting>
  <conditionalFormatting sqref="R2:R5">
    <cfRule type="expression" dxfId="197" priority="68">
      <formula>$J2="SERV"</formula>
    </cfRule>
  </conditionalFormatting>
  <conditionalFormatting sqref="R2:R5">
    <cfRule type="expression" dxfId="196" priority="67">
      <formula>$J2="TREE"</formula>
    </cfRule>
  </conditionalFormatting>
  <conditionalFormatting sqref="S2">
    <cfRule type="expression" dxfId="195" priority="65">
      <formula>$J2="ART"</formula>
    </cfRule>
  </conditionalFormatting>
  <conditionalFormatting sqref="S2">
    <cfRule type="expression" dxfId="194" priority="64">
      <formula>$J2="BBQ"</formula>
    </cfRule>
  </conditionalFormatting>
  <conditionalFormatting sqref="S2">
    <cfRule type="expression" dxfId="193" priority="63">
      <formula>$J2="TOI"</formula>
    </cfRule>
  </conditionalFormatting>
  <conditionalFormatting sqref="S2">
    <cfRule type="expression" dxfId="192" priority="62">
      <formula>$J2="IGPT"</formula>
    </cfRule>
  </conditionalFormatting>
  <conditionalFormatting sqref="S2">
    <cfRule type="expression" dxfId="191" priority="61">
      <formula>$J2="PGEQ"</formula>
    </cfRule>
  </conditionalFormatting>
  <conditionalFormatting sqref="S2">
    <cfRule type="expression" dxfId="190" priority="66">
      <formula>$J2="FRN"</formula>
    </cfRule>
  </conditionalFormatting>
  <conditionalFormatting sqref="S2">
    <cfRule type="expression" dxfId="189" priority="60">
      <formula>$J2="SGN"</formula>
    </cfRule>
  </conditionalFormatting>
  <conditionalFormatting sqref="S2">
    <cfRule type="expression" dxfId="188" priority="59">
      <formula>$J2="SPEQ"</formula>
    </cfRule>
  </conditionalFormatting>
  <conditionalFormatting sqref="S2">
    <cfRule type="expression" dxfId="187" priority="58">
      <formula>$J2="STC"</formula>
    </cfRule>
  </conditionalFormatting>
  <conditionalFormatting sqref="S2">
    <cfRule type="expression" dxfId="186" priority="57">
      <formula>$J2="SERV"</formula>
    </cfRule>
  </conditionalFormatting>
  <conditionalFormatting sqref="S2">
    <cfRule type="expression" dxfId="185" priority="56">
      <formula>$J2="TREE"</formula>
    </cfRule>
  </conditionalFormatting>
  <conditionalFormatting sqref="S2">
    <cfRule type="expression" dxfId="184" priority="55">
      <formula>$J2="ART"</formula>
    </cfRule>
  </conditionalFormatting>
  <conditionalFormatting sqref="S2">
    <cfRule type="expression" dxfId="183" priority="54">
      <formula>$J2="BBQ"</formula>
    </cfRule>
  </conditionalFormatting>
  <conditionalFormatting sqref="S2">
    <cfRule type="expression" dxfId="182" priority="52">
      <formula>$J2="IGPT"</formula>
    </cfRule>
  </conditionalFormatting>
  <conditionalFormatting sqref="S2">
    <cfRule type="expression" dxfId="181" priority="51">
      <formula>$J2="PGEQ"</formula>
    </cfRule>
  </conditionalFormatting>
  <conditionalFormatting sqref="S2">
    <cfRule type="expression" dxfId="180" priority="50">
      <formula>$J2="SERV"</formula>
    </cfRule>
    <cfRule type="expression" dxfId="179" priority="53">
      <formula>$J2="FRN"</formula>
    </cfRule>
  </conditionalFormatting>
  <conditionalFormatting sqref="S2">
    <cfRule type="expression" dxfId="178" priority="49">
      <formula>$J2="SGN"</formula>
    </cfRule>
  </conditionalFormatting>
  <conditionalFormatting sqref="S2">
    <cfRule type="expression" dxfId="177" priority="47">
      <formula>$J2="STC"</formula>
    </cfRule>
    <cfRule type="expression" dxfId="176" priority="48">
      <formula>$J2="SPEQ"</formula>
    </cfRule>
  </conditionalFormatting>
  <conditionalFormatting sqref="S2">
    <cfRule type="expression" dxfId="175" priority="46">
      <formula>$J2="TOI"</formula>
    </cfRule>
  </conditionalFormatting>
  <conditionalFormatting sqref="S2">
    <cfRule type="expression" dxfId="174" priority="45">
      <formula>$J2="TREE"</formula>
    </cfRule>
  </conditionalFormatting>
  <conditionalFormatting sqref="S3">
    <cfRule type="expression" dxfId="173" priority="43">
      <formula>$J3="ART"</formula>
    </cfRule>
  </conditionalFormatting>
  <conditionalFormatting sqref="S3">
    <cfRule type="expression" dxfId="172" priority="42">
      <formula>$J3="BBQ"</formula>
    </cfRule>
  </conditionalFormatting>
  <conditionalFormatting sqref="S3">
    <cfRule type="expression" dxfId="171" priority="41">
      <formula>$J3="TOI"</formula>
    </cfRule>
  </conditionalFormatting>
  <conditionalFormatting sqref="S3">
    <cfRule type="expression" dxfId="170" priority="40">
      <formula>$J3="IGPT"</formula>
    </cfRule>
  </conditionalFormatting>
  <conditionalFormatting sqref="S3">
    <cfRule type="expression" dxfId="169" priority="39">
      <formula>$J3="PGEQ"</formula>
    </cfRule>
  </conditionalFormatting>
  <conditionalFormatting sqref="S3">
    <cfRule type="expression" dxfId="168" priority="44">
      <formula>$J3="FRN"</formula>
    </cfRule>
  </conditionalFormatting>
  <conditionalFormatting sqref="S3">
    <cfRule type="expression" dxfId="167" priority="38">
      <formula>$J3="SGN"</formula>
    </cfRule>
  </conditionalFormatting>
  <conditionalFormatting sqref="S3">
    <cfRule type="expression" dxfId="166" priority="37">
      <formula>$J3="SPEQ"</formula>
    </cfRule>
  </conditionalFormatting>
  <conditionalFormatting sqref="S3">
    <cfRule type="expression" dxfId="165" priority="36">
      <formula>$J3="STC"</formula>
    </cfRule>
  </conditionalFormatting>
  <conditionalFormatting sqref="S3">
    <cfRule type="expression" dxfId="164" priority="35">
      <formula>$J3="SERV"</formula>
    </cfRule>
  </conditionalFormatting>
  <conditionalFormatting sqref="S3">
    <cfRule type="expression" dxfId="163" priority="34">
      <formula>$J3="TREE"</formula>
    </cfRule>
  </conditionalFormatting>
  <conditionalFormatting sqref="S3">
    <cfRule type="expression" dxfId="162" priority="33">
      <formula>$J3="ART"</formula>
    </cfRule>
  </conditionalFormatting>
  <conditionalFormatting sqref="S3">
    <cfRule type="expression" dxfId="161" priority="32">
      <formula>$J3="BBQ"</formula>
    </cfRule>
  </conditionalFormatting>
  <conditionalFormatting sqref="S3">
    <cfRule type="expression" dxfId="160" priority="30">
      <formula>$J3="IGPT"</formula>
    </cfRule>
  </conditionalFormatting>
  <conditionalFormatting sqref="S3">
    <cfRule type="expression" dxfId="159" priority="29">
      <formula>$J3="PGEQ"</formula>
    </cfRule>
  </conditionalFormatting>
  <conditionalFormatting sqref="S3">
    <cfRule type="expression" dxfId="158" priority="28">
      <formula>$J3="SERV"</formula>
    </cfRule>
    <cfRule type="expression" dxfId="157" priority="31">
      <formula>$J3="FRN"</formula>
    </cfRule>
  </conditionalFormatting>
  <conditionalFormatting sqref="S3">
    <cfRule type="expression" dxfId="156" priority="27">
      <formula>$J3="SGN"</formula>
    </cfRule>
  </conditionalFormatting>
  <conditionalFormatting sqref="S3">
    <cfRule type="expression" dxfId="155" priority="25">
      <formula>$J3="STC"</formula>
    </cfRule>
    <cfRule type="expression" dxfId="154" priority="26">
      <formula>$J3="SPEQ"</formula>
    </cfRule>
  </conditionalFormatting>
  <conditionalFormatting sqref="S3">
    <cfRule type="expression" dxfId="153" priority="24">
      <formula>$J3="TOI"</formula>
    </cfRule>
  </conditionalFormatting>
  <conditionalFormatting sqref="S3">
    <cfRule type="expression" dxfId="152" priority="23">
      <formula>$J3="TREE"</formula>
    </cfRule>
  </conditionalFormatting>
  <conditionalFormatting sqref="S4">
    <cfRule type="expression" dxfId="151" priority="21">
      <formula>$J4="ART"</formula>
    </cfRule>
  </conditionalFormatting>
  <conditionalFormatting sqref="S4">
    <cfRule type="expression" dxfId="150" priority="20">
      <formula>$J4="BBQ"</formula>
    </cfRule>
  </conditionalFormatting>
  <conditionalFormatting sqref="S4">
    <cfRule type="expression" dxfId="149" priority="19">
      <formula>$J4="TOI"</formula>
    </cfRule>
  </conditionalFormatting>
  <conditionalFormatting sqref="S4">
    <cfRule type="expression" dxfId="148" priority="18">
      <formula>$J4="IGPT"</formula>
    </cfRule>
  </conditionalFormatting>
  <conditionalFormatting sqref="S4">
    <cfRule type="expression" dxfId="147" priority="17">
      <formula>$J4="PGEQ"</formula>
    </cfRule>
  </conditionalFormatting>
  <conditionalFormatting sqref="S4">
    <cfRule type="expression" dxfId="146" priority="22">
      <formula>$J4="FRN"</formula>
    </cfRule>
  </conditionalFormatting>
  <conditionalFormatting sqref="S4">
    <cfRule type="expression" dxfId="145" priority="16">
      <formula>$J4="SGN"</formula>
    </cfRule>
  </conditionalFormatting>
  <conditionalFormatting sqref="S4">
    <cfRule type="expression" dxfId="144" priority="15">
      <formula>$J4="SPEQ"</formula>
    </cfRule>
  </conditionalFormatting>
  <conditionalFormatting sqref="S4">
    <cfRule type="expression" dxfId="143" priority="14">
      <formula>$J4="STC"</formula>
    </cfRule>
  </conditionalFormatting>
  <conditionalFormatting sqref="S4">
    <cfRule type="expression" dxfId="142" priority="13">
      <formula>$J4="SERV"</formula>
    </cfRule>
  </conditionalFormatting>
  <conditionalFormatting sqref="S4">
    <cfRule type="expression" dxfId="141" priority="12">
      <formula>$J4="TREE"</formula>
    </cfRule>
  </conditionalFormatting>
  <conditionalFormatting sqref="S4">
    <cfRule type="expression" dxfId="140" priority="11">
      <formula>$J4="ART"</formula>
    </cfRule>
  </conditionalFormatting>
  <conditionalFormatting sqref="S4">
    <cfRule type="expression" dxfId="139" priority="10">
      <formula>$J4="BBQ"</formula>
    </cfRule>
  </conditionalFormatting>
  <conditionalFormatting sqref="S4">
    <cfRule type="expression" dxfId="138" priority="8">
      <formula>$J4="IGPT"</formula>
    </cfRule>
  </conditionalFormatting>
  <conditionalFormatting sqref="S4">
    <cfRule type="expression" dxfId="137" priority="7">
      <formula>$J4="PGEQ"</formula>
    </cfRule>
  </conditionalFormatting>
  <conditionalFormatting sqref="S4">
    <cfRule type="expression" dxfId="136" priority="6">
      <formula>$J4="SERV"</formula>
    </cfRule>
    <cfRule type="expression" dxfId="135" priority="9">
      <formula>$J4="FRN"</formula>
    </cfRule>
  </conditionalFormatting>
  <conditionalFormatting sqref="S4">
    <cfRule type="expression" dxfId="134" priority="5">
      <formula>$J4="SGN"</formula>
    </cfRule>
  </conditionalFormatting>
  <conditionalFormatting sqref="S4">
    <cfRule type="expression" dxfId="133" priority="3">
      <formula>$J4="STC"</formula>
    </cfRule>
    <cfRule type="expression" dxfId="132" priority="4">
      <formula>$J4="SPEQ"</formula>
    </cfRule>
  </conditionalFormatting>
  <conditionalFormatting sqref="S4">
    <cfRule type="expression" dxfId="131" priority="2">
      <formula>$J4="TOI"</formula>
    </cfRule>
  </conditionalFormatting>
  <conditionalFormatting sqref="S4">
    <cfRule type="expression" dxfId="130" priority="1">
      <formula>$J4="TREE"</formula>
    </cfRule>
  </conditionalFormatting>
  <dataValidations count="98">
    <dataValidation allowBlank="1" showInputMessage="1" showErrorMessage="1" prompt="Unit cost of asset" sqref="P1"/>
    <dataValidation allowBlank="1" showInputMessage="1" showErrorMessage="1" prompt="Y Coordinate " sqref="E1"/>
    <dataValidation allowBlank="1" showInputMessage="1" showErrorMessage="1" prompt="X Coordinate" sqref="D1"/>
    <dataValidation type="list" allowBlank="1" showInputMessage="1" showErrorMessage="1" sqref="BE2:BE30">
      <formula1>INDIRECT(BT2)</formula1>
    </dataValidation>
    <dataValidation type="list" allowBlank="1" showInputMessage="1" showErrorMessage="1" sqref="AP2:AP30">
      <formula1>INDIRECT(BT2)</formula1>
    </dataValidation>
    <dataValidation type="list" allowBlank="1" showInputMessage="1" showErrorMessage="1" sqref="K2:K30">
      <formula1>INDIRECT(J2)</formula1>
    </dataValidation>
    <dataValidation type="list" allowBlank="1" showInputMessage="1" showErrorMessage="1" sqref="K31:K1048576">
      <formula1>INDIRECT($J:$J)</formula1>
    </dataValidation>
    <dataValidation allowBlank="1" showInputMessage="1" showErrorMessage="1" prompt="Handle (unique CAD entity identifier) of geometry attribute (polyline, point, polygon)" sqref="C1"/>
    <dataValidation allowBlank="1" showInputMessage="1" showErrorMessage="1" prompt="Asset ID of existing asset - e.g. STC-56" sqref="G1"/>
    <dataValidation allowBlank="1" showInputMessage="1" showErrorMessage="1" prompt="Is the the data relating to the replacement of an existing asset" sqref="F1"/>
    <dataValidation allowBlank="1" showInputMessage="1" showErrorMessage="1" prompt="Name of DWG file" sqref="A1"/>
    <dataValidation allowBlank="1" showInputMessage="1" showErrorMessage="1" prompt="Name of layer within DWG" sqref="B1"/>
    <dataValidation allowBlank="1" showInputMessage="1" showErrorMessage="1" prompt="Irrigation system type / manufacturer – e.g. Hunter" sqref="AU1"/>
    <dataValidation allowBlank="1" showInputMessage="1" showErrorMessage="1" prompt="Location of the tree – e.g. Road Reserve Tree" sqref="BS1"/>
    <dataValidation allowBlank="1" showInputMessage="1" showErrorMessage="1" prompt="Does the tree have a grill" sqref="BR1"/>
    <dataValidation allowBlank="1" showInputMessage="1" showErrorMessage="1" prompt="Does the tree have a surround and if so what type – e.g. Tree Support System (Staked)" sqref="BQ1"/>
    <dataValidation allowBlank="1" showInputMessage="1" showErrorMessage="1" prompt="Rooting environment of tree – e.g. Engineered Pit" sqref="BP1"/>
    <dataValidation allowBlank="1" showInputMessage="1" showErrorMessage="1" prompt="Crown radius in m " sqref="BO1"/>
    <dataValidation allowBlank="1" showInputMessage="1" showErrorMessage="1" prompt="Girth of main truck in cm" sqref="BN1"/>
    <dataValidation allowBlank="1" showInputMessage="1" showErrorMessage="1" prompt="Age class of tree – e.g. Young" sqref="BM1"/>
    <dataValidation allowBlank="1" showInputMessage="1" showErrorMessage="1" prompt="Size class of tree – e.g. Small Trees 3-6m" sqref="BL1"/>
    <dataValidation allowBlank="1" showInputMessage="1" showErrorMessage="1" prompt="Type of tree – e.g. Acer japonicum  -  Japanese Maple" sqref="BK1"/>
    <dataValidation allowBlank="1" showInputMessage="1" showErrorMessage="1" prompt="What is the method of effluent storage or discharge " sqref="AO1"/>
    <dataValidation allowBlank="1" showInputMessage="1" showErrorMessage="1" prompt="Does the toilet block have electrical power" sqref="AN1"/>
    <dataValidation allowBlank="1" showInputMessage="1" showErrorMessage="1" prompt="Does the toilet block have heating " sqref="AM1"/>
    <dataValidation allowBlank="1" showInputMessage="1" showErrorMessage="1" prompt="Does the toilet block have a service tap. If so where is it located e.g. Yes outside" sqref="AL1"/>
    <dataValidation allowBlank="1" showInputMessage="1" showErrorMessage="1" prompt="Does the toilet block have a service room " sqref="AK1"/>
    <dataValidation allowBlank="1" showInputMessage="1" showErrorMessage="1" prompt="Are there baby changing facilities" sqref="AJ1"/>
    <dataValidation allowBlank="1" showInputMessage="1" showErrorMessage="1" prompt="Are handrails present within toilet block" sqref="AI1"/>
    <dataValidation allowBlank="1" showInputMessage="1" showErrorMessage="1" prompt="Number of male unisex toilet pans" sqref="AH1"/>
    <dataValidation allowBlank="1" showInputMessage="1" showErrorMessage="1" prompt="Number of disabled female toilet pans" sqref="AG1"/>
    <dataValidation allowBlank="1" showInputMessage="1" showErrorMessage="1" prompt="Number of disabled unisex toilet pans" sqref="AF1"/>
    <dataValidation allowBlank="1" showInputMessage="1" showErrorMessage="1" prompt="Number of urinals" sqref="AE1"/>
    <dataValidation allowBlank="1" showInputMessage="1" showErrorMessage="1" prompt="Number of male toilet pans" sqref="AD1"/>
    <dataValidation allowBlank="1" showInputMessage="1" showErrorMessage="1" prompt="Number of female toilet pans" sqref="AC1"/>
    <dataValidation allowBlank="1" showInputMessage="1" showErrorMessage="1" prompt="Number of unisex toilet pans" sqref="AB1"/>
    <dataValidation allowBlank="1" showInputMessage="1" showErrorMessage="1" prompt="If Culvert number of pipes used" sqref="BJ1"/>
    <dataValidation allowBlank="1" showInputMessage="1" showErrorMessage="1" prompt="Diameter of asset in m if applicable" sqref="BI1"/>
    <dataValidation allowBlank="1" showInputMessage="1" showErrorMessage="1" prompt="Width of asset in m" sqref="BH1"/>
    <dataValidation allowBlank="1" showInputMessage="1" showErrorMessage="1" prompt="Length of asset in m" sqref="BG1"/>
    <dataValidation allowBlank="1" showInputMessage="1" showErrorMessage="1" prompt="Area of asset in m2" sqref="BF1"/>
    <dataValidation allowBlank="1" showInputMessage="1" showErrorMessage="1" prompt="Subtype of structure – e.g. Bridge – Swing" sqref="BE1"/>
    <dataValidation allowBlank="1" showInputMessage="1" showErrorMessage="1" prompt="Number of posts the sign board of attached to" sqref="BD1"/>
    <dataValidation allowBlank="1" showInputMessage="1" showErrorMessage="1" prompt="Main material the posts are made of" sqref="BC1"/>
    <dataValidation allowBlank="1" showInputMessage="1" showErrorMessage="1" prompt="Height from ground level to bottom of sign board" sqref="BB1"/>
    <dataValidation allowBlank="1" showInputMessage="1" showErrorMessage="1" prompt="Diamensions of the sign board – e.g. 200x300" sqref="BA1"/>
    <dataValidation allowBlank="1" showInputMessage="1" showErrorMessage="1" prompt="What is the sign attached to" sqref="AZ1"/>
    <dataValidation allowBlank="1" showInputMessage="1" showErrorMessage="1" prompt="Main material of the sign board" sqref="AY1"/>
    <dataValidation allowBlank="1" showInputMessage="1" showErrorMessage="1" prompt="What is the purpose of the sign" sqref="AX1"/>
    <dataValidation allowBlank="1" showInputMessage="1" showErrorMessage="1" prompt="Date asset was manufactured – dd/mm/yyyy" sqref="AW1"/>
    <dataValidation allowBlank="1" showInputMessage="1" showErrorMessage="1" prompt="Irrigation status – Is the irrigation turned on etc" sqref="AV1"/>
    <dataValidation allowBlank="1" showInputMessage="1" showErrorMessage="1" prompt="If irrigation asset is not an outlet please select &quot;N/A' from this list and complete the &quot;Plumbing&quot; field" sqref="AT1"/>
    <dataValidation allowBlank="1" showInputMessage="1" showErrorMessage="1" prompt="If irrigation asset is an outlet (pop up, dripper etc) please pick &quot;N/A&quot; from this list and then complete the &quot;Sprinkler&quot; field" sqref="AS1"/>
    <dataValidation allowBlank="1" showInputMessage="1" showErrorMessage="1" prompt="Main material or materials asset is constructed of" sqref="AR1"/>
    <dataValidation allowBlank="1" showInputMessage="1" showErrorMessage="1" prompt="Does asset have a concrete pad or set in concrete" sqref="AQ1"/>
    <dataValidation allowBlank="1" showInputMessage="1" showErrorMessage="1" prompt="Subtype of furniture – e.g. Drink Fountain – Bubbler only" sqref="AP1"/>
    <dataValidation allowBlank="1" showInputMessage="1" showErrorMessage="1" prompt="Manufacturer of asset" sqref="AA1"/>
    <dataValidation allowBlank="1" showInputMessage="1" showErrorMessage="1" prompt="Material of BBQ carcass or cladding material if clad" sqref="Z1"/>
    <dataValidation allowBlank="1" showInputMessage="1" showErrorMessage="1" prompt="Type of fuel used to heat the BBQ" sqref="Y1"/>
    <dataValidation allowBlank="1" showInputMessage="1" showErrorMessage="1" prompt="Number of heating elements BBQ has" sqref="X1"/>
    <dataValidation allowBlank="1" showInputMessage="1" showErrorMessage="1" prompt="For Art or Sculptures – Brief description dimensions e.g. 2.1m diameter" sqref="W1"/>
    <dataValidation allowBlank="1" showInputMessage="1" showErrorMessage="1" prompt="For Art or Sculptures – Brief description of materials used. e.g. Cast Bronze, Rimu and Schist" sqref="V1"/>
    <dataValidation allowBlank="1" showInputMessage="1" showErrorMessage="1" prompt="For Art or Sculptures - Artist name" sqref="U1"/>
    <dataValidation allowBlank="1" showInputMessage="1" showErrorMessage="1" prompt="Brief asset descrpition (optional)" sqref="T1"/>
    <dataValidation allowBlank="1" showInputMessage="1" showErrorMessage="1" prompt="START ENTRY HERE._x000a_Choose relevant asset group. See guidance tab for help" sqref="I1"/>
    <dataValidation allowBlank="1" showInputMessage="1" showErrorMessage="1" prompt="Description of asset (optional)" sqref="T2:T30"/>
    <dataValidation allowBlank="1" showInputMessage="1" showErrorMessage="1" prompt="Z coordinate of asset (optional)" sqref="S1"/>
    <dataValidation allowBlank="1" showInputMessage="1" showErrorMessage="1" prompt="Date data added to this sheet dd/mm/yyyy" sqref="R1"/>
    <dataValidation allowBlank="1" showInputMessage="1" showErrorMessage="1" prompt="Name of person and or company entering data" sqref="Q1"/>
    <dataValidation allowBlank="1" showInputMessage="1" showErrorMessage="1" prompt="Resource Consent Number" sqref="O1"/>
    <dataValidation allowBlank="1" showInputMessage="1" showErrorMessage="1" prompt="Any information not covered by provided fields" sqref="N1"/>
    <dataValidation allowBlank="1" showInputMessage="1" showErrorMessage="1" prompt="Date of asset installation dd/mm/yyyy" sqref="M1"/>
    <dataValidation allowBlank="1" showInputMessage="1" showErrorMessage="1" prompt="Name of asset (optional)" sqref="L1"/>
    <dataValidation allowBlank="1" showInputMessage="1" showErrorMessage="1" prompt="Calculated Field" sqref="J1 H1"/>
    <dataValidation type="list" allowBlank="1" showInputMessage="1" showErrorMessage="1" sqref="BS2:BS30">
      <formula1>tree_location_pick</formula1>
    </dataValidation>
    <dataValidation type="list" allowBlank="1" showInputMessage="1" showErrorMessage="1" sqref="BQ2:BQ30">
      <formula1>tree_surround_pick</formula1>
    </dataValidation>
    <dataValidation type="list" allowBlank="1" showInputMessage="1" showErrorMessage="1" sqref="BP2:BP30">
      <formula1>root_enviro_pick</formula1>
    </dataValidation>
    <dataValidation type="list" allowBlank="1" showInputMessage="1" showErrorMessage="1" sqref="BM2:BM30">
      <formula1>age_class_pick</formula1>
    </dataValidation>
    <dataValidation type="list" allowBlank="1" showInputMessage="1" showErrorMessage="1" sqref="BL2:BL30">
      <formula1>size_class_pick</formula1>
    </dataValidation>
    <dataValidation type="list" allowBlank="1" showInputMessage="1" showErrorMessage="1" sqref="BK2:BK30">
      <formula1>tree_names_pick</formula1>
    </dataValidation>
    <dataValidation type="list" allowBlank="1" showInputMessage="1" showErrorMessage="1" sqref="AO2:AO30">
      <formula1>waste_water_pick</formula1>
    </dataValidation>
    <dataValidation type="list" allowBlank="1" showInputMessage="1" showErrorMessage="1" sqref="AN2:AN30">
      <formula1>power_supply_pick</formula1>
    </dataValidation>
    <dataValidation type="list" allowBlank="1" showInputMessage="1" showErrorMessage="1" sqref="AM2:AM30">
      <formula1>wc_heating_pick</formula1>
    </dataValidation>
    <dataValidation type="list" allowBlank="1" showInputMessage="1" showErrorMessage="1" sqref="AL2:AL30">
      <formula1>service_tap_pick</formula1>
    </dataValidation>
    <dataValidation type="list" allowBlank="1" showInputMessage="1" showErrorMessage="1" sqref="AZ2:AZ30">
      <formula1>sign_affix_pick</formula1>
    </dataValidation>
    <dataValidation type="list" allowBlank="1" showInputMessage="1" showErrorMessage="1" sqref="AX2:AX30">
      <formula1>sign_purpose_pick</formula1>
    </dataValidation>
    <dataValidation type="list" allowBlank="1" showInputMessage="1" showErrorMessage="1" sqref="AV2:AV30">
      <formula1>irrigation_status_pick</formula1>
    </dataValidation>
    <dataValidation type="list" allowBlank="1" showInputMessage="1" showErrorMessage="1" sqref="AU2:AU30">
      <formula1>irrigation_system_pick</formula1>
    </dataValidation>
    <dataValidation type="list" allowBlank="1" showInputMessage="1" showErrorMessage="1" sqref="AT2:AT30">
      <formula1>irrigation_sprinklers_pick</formula1>
    </dataValidation>
    <dataValidation type="list" allowBlank="1" showInputMessage="1" showErrorMessage="1" sqref="AS2:AS30">
      <formula1>irrigation_plumbing_pick</formula1>
    </dataValidation>
    <dataValidation type="list" allowBlank="1" showInputMessage="1" showErrorMessage="1" sqref="BC2:BC30 AR2:AR30 AY2:AY30">
      <formula1>material_master_pick</formula1>
    </dataValidation>
    <dataValidation type="list" allowBlank="1" showInputMessage="1" showErrorMessage="1" sqref="BR2:BR30 F2:F30 AQ2:AQ30 AI2:AK30">
      <formula1>yes_no_pick</formula1>
    </dataValidation>
    <dataValidation type="list" allowBlank="1" showInputMessage="1" showErrorMessage="1" sqref="AA2:AA30">
      <formula1>manufacturer_pick</formula1>
    </dataValidation>
    <dataValidation type="list" allowBlank="1" showInputMessage="1" showErrorMessage="1" sqref="Z2:Z30">
      <formula1>bbq_material_pick</formula1>
    </dataValidation>
    <dataValidation type="list" allowBlank="1" showInputMessage="1" showErrorMessage="1" sqref="Y2:Y30">
      <formula1>bbq_fuel_pick</formula1>
    </dataValidation>
    <dataValidation type="list" allowBlank="1" showInputMessage="1" showErrorMessage="1" sqref="BJ2:BJ30 AB2:AH30 X2:X30 BD2:BD30">
      <formula1>number_pick</formula1>
    </dataValidation>
    <dataValidation type="list" allowBlank="1" showErrorMessage="1" prompt="_x000a_" sqref="I2:I30">
      <formula1>asset_grp_pt_pick</formula1>
    </dataValidation>
    <dataValidation type="list" allowBlank="1" showInputMessage="1" showErrorMessage="1" prompt="Type of asset" sqref="K1">
      <formula1>INDIRECT($J:$J)</formula1>
    </dataValidation>
  </dataValidations>
  <pageMargins left="0.7" right="0.7" top="0.75" bottom="0.75" header="0.3" footer="0.3"/>
  <pageSetup paperSize="407" orientation="portrait" r:id="rId1"/>
  <ignoredErrors>
    <ignoredError sqref="H9" calculatedColumn="1"/>
  </ignoredError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T1000"/>
  <sheetViews>
    <sheetView tabSelected="1" workbookViewId="0">
      <pane ySplit="1" topLeftCell="A2" activePane="bottomLeft" state="frozen"/>
      <selection pane="bottomLeft" activeCell="I1" sqref="I1"/>
    </sheetView>
  </sheetViews>
  <sheetFormatPr defaultRowHeight="11.25" x14ac:dyDescent="0.2"/>
  <cols>
    <col min="1" max="1" width="21.28515625" style="1" customWidth="1"/>
    <col min="2" max="2" width="20.140625" style="3" customWidth="1"/>
    <col min="3" max="3" width="10.85546875" style="3" customWidth="1"/>
    <col min="4" max="5" width="10.85546875" style="58" customWidth="1"/>
    <col min="6" max="6" width="15.28515625" style="3" customWidth="1"/>
    <col min="7" max="7" width="12.7109375" style="3" customWidth="1"/>
    <col min="8" max="8" width="20.140625" style="3" customWidth="1"/>
    <col min="9" max="9" width="17" style="3" customWidth="1"/>
    <col min="10" max="10" width="6.28515625" style="3" customWidth="1"/>
    <col min="11" max="11" width="24.28515625" style="3" customWidth="1"/>
    <col min="12" max="12" width="11.140625" style="3" bestFit="1" customWidth="1"/>
    <col min="13" max="13" width="11" style="11" bestFit="1" customWidth="1"/>
    <col min="14" max="14" width="13" style="3" customWidth="1"/>
    <col min="15" max="15" width="21.28515625" style="3" bestFit="1" customWidth="1"/>
    <col min="16" max="16" width="12.42578125" style="56" customWidth="1"/>
    <col min="17" max="17" width="9.5703125" style="3" bestFit="1" customWidth="1"/>
    <col min="18" max="18" width="11" style="11" bestFit="1" customWidth="1"/>
    <col min="19" max="19" width="8.5703125" style="14" bestFit="1" customWidth="1"/>
    <col min="20" max="20" width="15" style="3" bestFit="1" customWidth="1"/>
    <col min="21" max="21" width="20.7109375" style="3" customWidth="1"/>
    <col min="22" max="22" width="13.28515625" style="3" bestFit="1" customWidth="1"/>
    <col min="23" max="23" width="14.7109375" style="3" bestFit="1" customWidth="1"/>
    <col min="24" max="24" width="13.42578125" style="3" bestFit="1" customWidth="1"/>
    <col min="25" max="25" width="16.7109375" style="3" customWidth="1"/>
    <col min="26" max="26" width="17.28515625" style="3" customWidth="1"/>
    <col min="27" max="27" width="23" style="3" customWidth="1"/>
    <col min="28" max="28" width="10.28515625" style="3" bestFit="1" customWidth="1"/>
    <col min="29" max="29" width="10.7109375" style="3" bestFit="1" customWidth="1"/>
    <col min="30" max="30" width="9.140625" style="3" bestFit="1" customWidth="1"/>
    <col min="31" max="31" width="7.28515625" style="3" bestFit="1" customWidth="1"/>
    <col min="32" max="32" width="14" style="3" bestFit="1" customWidth="1"/>
    <col min="33" max="33" width="14.42578125" style="3" bestFit="1" customWidth="1"/>
    <col min="34" max="34" width="12.85546875" style="3" bestFit="1" customWidth="1"/>
    <col min="35" max="35" width="9" style="3" bestFit="1" customWidth="1"/>
    <col min="36" max="36" width="12.85546875" style="3" bestFit="1" customWidth="1"/>
    <col min="37" max="37" width="12.140625" style="3" bestFit="1" customWidth="1"/>
    <col min="38" max="38" width="10.7109375" style="3" bestFit="1" customWidth="1"/>
    <col min="39" max="39" width="11.85546875" style="3" bestFit="1" customWidth="1"/>
    <col min="40" max="41" width="12.140625" style="3" bestFit="1" customWidth="1"/>
    <col min="42" max="42" width="31.5703125" style="3" customWidth="1"/>
    <col min="43" max="43" width="12.140625" style="3" bestFit="1" customWidth="1"/>
    <col min="44" max="44" width="30.42578125" style="3" customWidth="1"/>
    <col min="45" max="45" width="18.28515625" style="3" customWidth="1"/>
    <col min="46" max="46" width="11.28515625" style="3" customWidth="1"/>
    <col min="47" max="47" width="13.7109375" style="3" customWidth="1"/>
    <col min="48" max="48" width="13.42578125" style="3" customWidth="1"/>
    <col min="49" max="49" width="17.140625" style="11" bestFit="1" customWidth="1"/>
    <col min="50" max="50" width="11.7109375" style="3" bestFit="1" customWidth="1"/>
    <col min="51" max="51" width="28.7109375" style="3" customWidth="1"/>
    <col min="52" max="52" width="21.5703125" style="3" customWidth="1"/>
    <col min="53" max="53" width="11.42578125" style="3" bestFit="1" customWidth="1"/>
    <col min="54" max="54" width="10.5703125" style="3" customWidth="1"/>
    <col min="55" max="55" width="28.7109375" style="3" customWidth="1"/>
    <col min="56" max="56" width="11.85546875" style="3" bestFit="1" customWidth="1"/>
    <col min="57" max="57" width="16.5703125" style="3" customWidth="1"/>
    <col min="58" max="58" width="8.7109375" style="3" bestFit="1" customWidth="1"/>
    <col min="59" max="59" width="9.28515625" style="3" bestFit="1" customWidth="1"/>
    <col min="60" max="60" width="8.85546875" style="3" bestFit="1" customWidth="1"/>
    <col min="61" max="61" width="11.140625" style="3" bestFit="1" customWidth="1"/>
    <col min="62" max="62" width="14.140625" style="3" bestFit="1" customWidth="1"/>
    <col min="63" max="63" width="42.85546875" style="12" customWidth="1"/>
    <col min="64" max="64" width="17" style="12" customWidth="1"/>
    <col min="65" max="65" width="15.42578125" style="12" customWidth="1"/>
    <col min="66" max="66" width="9.7109375" style="12" bestFit="1" customWidth="1"/>
    <col min="67" max="67" width="14.7109375" style="12" bestFit="1" customWidth="1"/>
    <col min="68" max="68" width="17.5703125" style="12" bestFit="1" customWidth="1"/>
    <col min="69" max="69" width="21.140625" style="12" customWidth="1"/>
    <col min="70" max="70" width="9.28515625" style="12" bestFit="1" customWidth="1"/>
    <col min="71" max="71" width="15.42578125" style="12" customWidth="1"/>
    <col min="72" max="72" width="12.5703125" style="12" bestFit="1" customWidth="1"/>
    <col min="73" max="16384" width="9.140625" style="1"/>
  </cols>
  <sheetData>
    <row r="1" spans="1:72" x14ac:dyDescent="0.2">
      <c r="A1" s="33" t="s">
        <v>1173</v>
      </c>
      <c r="B1" s="33" t="s">
        <v>1171</v>
      </c>
      <c r="C1" s="33" t="s">
        <v>1212</v>
      </c>
      <c r="D1" s="57" t="s">
        <v>1234</v>
      </c>
      <c r="E1" s="57" t="s">
        <v>1235</v>
      </c>
      <c r="F1" s="33" t="s">
        <v>1240</v>
      </c>
      <c r="G1" s="33" t="s">
        <v>1175</v>
      </c>
      <c r="H1" s="26" t="s">
        <v>838</v>
      </c>
      <c r="I1" s="27" t="s">
        <v>836</v>
      </c>
      <c r="J1" s="27" t="s">
        <v>881</v>
      </c>
      <c r="K1" s="27" t="s">
        <v>25</v>
      </c>
      <c r="L1" s="27" t="s">
        <v>0</v>
      </c>
      <c r="M1" s="28" t="s">
        <v>4</v>
      </c>
      <c r="N1" s="27" t="s">
        <v>883</v>
      </c>
      <c r="O1" s="27" t="s">
        <v>398</v>
      </c>
      <c r="P1" s="55" t="s">
        <v>1238</v>
      </c>
      <c r="Q1" s="27" t="s">
        <v>1222</v>
      </c>
      <c r="R1" s="28" t="s">
        <v>5</v>
      </c>
      <c r="S1" s="29" t="s">
        <v>882</v>
      </c>
      <c r="T1" s="27" t="s">
        <v>29</v>
      </c>
      <c r="U1" s="27" t="s">
        <v>33</v>
      </c>
      <c r="V1" s="27" t="s">
        <v>46</v>
      </c>
      <c r="W1" s="27" t="s">
        <v>47</v>
      </c>
      <c r="X1" s="27" t="s">
        <v>1</v>
      </c>
      <c r="Y1" s="27" t="s">
        <v>2</v>
      </c>
      <c r="Z1" s="27" t="s">
        <v>429</v>
      </c>
      <c r="AA1" s="27" t="s">
        <v>558</v>
      </c>
      <c r="AB1" s="27" t="s">
        <v>7</v>
      </c>
      <c r="AC1" s="27" t="s">
        <v>8</v>
      </c>
      <c r="AD1" s="27" t="s">
        <v>9</v>
      </c>
      <c r="AE1" s="27" t="s">
        <v>10</v>
      </c>
      <c r="AF1" s="27" t="s">
        <v>11</v>
      </c>
      <c r="AG1" s="27" t="s">
        <v>12</v>
      </c>
      <c r="AH1" s="27" t="s">
        <v>13</v>
      </c>
      <c r="AI1" s="27" t="s">
        <v>14</v>
      </c>
      <c r="AJ1" s="27" t="s">
        <v>15</v>
      </c>
      <c r="AK1" s="27" t="s">
        <v>16</v>
      </c>
      <c r="AL1" s="27" t="s">
        <v>17</v>
      </c>
      <c r="AM1" s="27" t="s">
        <v>18</v>
      </c>
      <c r="AN1" s="27" t="s">
        <v>19</v>
      </c>
      <c r="AO1" s="27" t="s">
        <v>20</v>
      </c>
      <c r="AP1" s="27" t="s">
        <v>35</v>
      </c>
      <c r="AQ1" s="27" t="s">
        <v>34</v>
      </c>
      <c r="AR1" s="27" t="s">
        <v>3</v>
      </c>
      <c r="AS1" s="27" t="s">
        <v>1219</v>
      </c>
      <c r="AT1" s="27" t="s">
        <v>36</v>
      </c>
      <c r="AU1" s="27" t="s">
        <v>37</v>
      </c>
      <c r="AV1" s="27" t="s">
        <v>38</v>
      </c>
      <c r="AW1" s="28" t="s">
        <v>75</v>
      </c>
      <c r="AX1" s="27" t="s">
        <v>39</v>
      </c>
      <c r="AY1" s="27" t="s">
        <v>40</v>
      </c>
      <c r="AZ1" s="27" t="s">
        <v>374</v>
      </c>
      <c r="BA1" s="27" t="s">
        <v>559</v>
      </c>
      <c r="BB1" s="27" t="s">
        <v>28</v>
      </c>
      <c r="BC1" s="27" t="s">
        <v>41</v>
      </c>
      <c r="BD1" s="27" t="s">
        <v>555</v>
      </c>
      <c r="BE1" s="27" t="s">
        <v>42</v>
      </c>
      <c r="BF1" s="27" t="s">
        <v>26</v>
      </c>
      <c r="BG1" s="27" t="s">
        <v>23</v>
      </c>
      <c r="BH1" s="27" t="s">
        <v>27</v>
      </c>
      <c r="BI1" s="27" t="s">
        <v>43</v>
      </c>
      <c r="BJ1" s="27" t="s">
        <v>553</v>
      </c>
      <c r="BK1" s="30" t="s">
        <v>569</v>
      </c>
      <c r="BL1" s="30" t="s">
        <v>571</v>
      </c>
      <c r="BM1" s="30" t="s">
        <v>573</v>
      </c>
      <c r="BN1" s="30" t="s">
        <v>575</v>
      </c>
      <c r="BO1" s="30" t="s">
        <v>577</v>
      </c>
      <c r="BP1" s="30" t="s">
        <v>1220</v>
      </c>
      <c r="BQ1" s="30" t="s">
        <v>580</v>
      </c>
      <c r="BR1" s="30" t="s">
        <v>582</v>
      </c>
      <c r="BS1" s="30" t="s">
        <v>1221</v>
      </c>
      <c r="BT1" s="31" t="s">
        <v>892</v>
      </c>
    </row>
    <row r="2" spans="1:72" s="3" customFormat="1" x14ac:dyDescent="0.2">
      <c r="D2" s="58"/>
      <c r="E2" s="58"/>
      <c r="H2" s="3" t="str">
        <f>IF(Point[Asset Group]="","",VLOOKUP(Point[Asset Group],asset_grp_pt,4,FALSE))</f>
        <v/>
      </c>
      <c r="J2" s="3" t="str">
        <f>IF(Point[Asset Group]="","",VLOOKUP(Point[Asset Group],asset_grp_pt,3,FALSE))</f>
        <v/>
      </c>
      <c r="M2" s="11"/>
      <c r="P2" s="56"/>
      <c r="R2" s="11"/>
      <c r="S2" s="14"/>
      <c r="AW2" s="11"/>
      <c r="BK2" s="12"/>
      <c r="BL2" s="12"/>
      <c r="BM2" s="12"/>
      <c r="BN2" s="12"/>
      <c r="BO2" s="12"/>
      <c r="BP2" s="12"/>
      <c r="BQ2" s="12"/>
      <c r="BR2" s="12"/>
      <c r="BS2" s="12"/>
      <c r="BT2" s="19" t="str">
        <f>IF(Point[Asset Group]="","",VLOOKUP(Point[Asset Type],subdom_master,4,FALSE))</f>
        <v/>
      </c>
    </row>
    <row r="3" spans="1:72" s="3" customFormat="1" x14ac:dyDescent="0.2">
      <c r="D3" s="58"/>
      <c r="E3" s="58"/>
      <c r="H3" s="3" t="str">
        <f>IF(Point[Asset Group]="","",VLOOKUP(Point[Asset Group],asset_grp_pt,4,FALSE))</f>
        <v/>
      </c>
      <c r="J3" s="3" t="str">
        <f>IF(Point[Asset Group]="","",VLOOKUP(Point[Asset Group],asset_grp_pt,3,FALSE))</f>
        <v/>
      </c>
      <c r="M3" s="11"/>
      <c r="P3" s="56"/>
      <c r="R3" s="11"/>
      <c r="S3" s="14"/>
      <c r="AW3" s="11"/>
      <c r="BK3" s="12"/>
      <c r="BL3" s="12"/>
      <c r="BM3" s="12"/>
      <c r="BN3" s="12"/>
      <c r="BO3" s="12"/>
      <c r="BP3" s="12"/>
      <c r="BQ3" s="12"/>
      <c r="BR3" s="12"/>
      <c r="BS3" s="12"/>
      <c r="BT3" s="19" t="str">
        <f>IF(Point[Asset Group]="","",VLOOKUP(Point[Asset Type],subdom_master,4,FALSE))</f>
        <v/>
      </c>
    </row>
    <row r="4" spans="1:72" s="3" customFormat="1" x14ac:dyDescent="0.2">
      <c r="D4" s="58"/>
      <c r="E4" s="58"/>
      <c r="H4" s="3" t="str">
        <f>IF(Point[Asset Group]="","",VLOOKUP(Point[Asset Group],asset_grp_pt,4,FALSE))</f>
        <v/>
      </c>
      <c r="J4" s="3" t="str">
        <f>IF(Point[Asset Group]="","",VLOOKUP(Point[Asset Group],asset_grp_pt,3,FALSE))</f>
        <v/>
      </c>
      <c r="M4" s="11"/>
      <c r="P4" s="56"/>
      <c r="R4" s="11"/>
      <c r="S4" s="14"/>
      <c r="AW4" s="11"/>
      <c r="BK4" s="12"/>
      <c r="BL4" s="12"/>
      <c r="BM4" s="12"/>
      <c r="BN4" s="12"/>
      <c r="BO4" s="12"/>
      <c r="BP4" s="12"/>
      <c r="BQ4" s="12"/>
      <c r="BR4" s="12"/>
      <c r="BS4" s="12"/>
      <c r="BT4" s="19" t="str">
        <f>IF(Point[Asset Group]="","",VLOOKUP(Point[Asset Type],subdom_master,4,FALSE))</f>
        <v/>
      </c>
    </row>
    <row r="5" spans="1:72" s="3" customFormat="1" x14ac:dyDescent="0.2">
      <c r="D5" s="58"/>
      <c r="E5" s="58"/>
      <c r="H5" s="3" t="str">
        <f>IF(Point[Asset Group]="","",VLOOKUP(Point[Asset Group],asset_grp_pt,4,FALSE))</f>
        <v/>
      </c>
      <c r="J5" s="3" t="str">
        <f>IF(Point[Asset Group]="","",VLOOKUP(Point[Asset Group],asset_grp_pt,3,FALSE))</f>
        <v/>
      </c>
      <c r="M5" s="11"/>
      <c r="P5" s="56"/>
      <c r="R5" s="11"/>
      <c r="S5" s="14"/>
      <c r="AW5" s="11"/>
      <c r="BK5" s="12"/>
      <c r="BL5" s="12"/>
      <c r="BM5" s="12"/>
      <c r="BN5" s="12"/>
      <c r="BO5" s="12"/>
      <c r="BP5" s="12"/>
      <c r="BQ5" s="12"/>
      <c r="BR5" s="12"/>
      <c r="BS5" s="12"/>
      <c r="BT5" s="19" t="str">
        <f>IF(Point[Asset Group]="","",VLOOKUP(Point[Asset Type],subdom_master,4,FALSE))</f>
        <v/>
      </c>
    </row>
    <row r="6" spans="1:72" s="3" customFormat="1" x14ac:dyDescent="0.2">
      <c r="D6" s="58"/>
      <c r="E6" s="58"/>
      <c r="H6" s="3" t="str">
        <f>IF(Point[Asset Group]="","",VLOOKUP(Point[Asset Group],asset_grp_pt,4,FALSE))</f>
        <v/>
      </c>
      <c r="J6" s="3" t="str">
        <f>IF(Point[Asset Group]="","",VLOOKUP(Point[Asset Group],asset_grp_pt,3,FALSE))</f>
        <v/>
      </c>
      <c r="M6" s="11"/>
      <c r="P6" s="56"/>
      <c r="R6" s="11"/>
      <c r="S6" s="14"/>
      <c r="AW6" s="11"/>
      <c r="BK6" s="12"/>
      <c r="BL6" s="12"/>
      <c r="BM6" s="12"/>
      <c r="BN6" s="12"/>
      <c r="BO6" s="12"/>
      <c r="BP6" s="12"/>
      <c r="BQ6" s="12"/>
      <c r="BR6" s="12"/>
      <c r="BS6" s="12"/>
      <c r="BT6" s="19" t="str">
        <f>IF(Point[Asset Group]="","",VLOOKUP(Point[Asset Type],subdom_master,4,FALSE))</f>
        <v/>
      </c>
    </row>
    <row r="7" spans="1:72" s="3" customFormat="1" x14ac:dyDescent="0.2">
      <c r="D7" s="58"/>
      <c r="E7" s="58"/>
      <c r="H7" s="3" t="str">
        <f>IF(Point[Asset Group]="","",VLOOKUP(Point[Asset Group],asset_grp_pt,4,FALSE))</f>
        <v/>
      </c>
      <c r="J7" s="3" t="str">
        <f>IF(Point[Asset Group]="","",VLOOKUP(Point[Asset Group],asset_grp_pt,3,FALSE))</f>
        <v/>
      </c>
      <c r="M7" s="11"/>
      <c r="P7" s="56"/>
      <c r="R7" s="11"/>
      <c r="S7" s="14"/>
      <c r="AW7" s="11"/>
      <c r="BK7" s="12"/>
      <c r="BL7" s="12"/>
      <c r="BM7" s="12"/>
      <c r="BN7" s="12"/>
      <c r="BO7" s="12"/>
      <c r="BP7" s="12"/>
      <c r="BQ7" s="12"/>
      <c r="BR7" s="12"/>
      <c r="BS7" s="12"/>
      <c r="BT7" s="19" t="str">
        <f>IF(Point[Asset Group]="","",VLOOKUP(Point[Asset Type],subdom_master,4,FALSE))</f>
        <v/>
      </c>
    </row>
    <row r="8" spans="1:72" s="3" customFormat="1" x14ac:dyDescent="0.2">
      <c r="D8" s="58"/>
      <c r="E8" s="58"/>
      <c r="H8" s="3" t="str">
        <f>IF(Point[Asset Group]="","",VLOOKUP(Point[Asset Group],asset_grp_pt,4,FALSE))</f>
        <v/>
      </c>
      <c r="J8" s="3" t="str">
        <f>IF(Point[Asset Group]="","",VLOOKUP(Point[Asset Group],asset_grp_pt,3,FALSE))</f>
        <v/>
      </c>
      <c r="M8" s="11"/>
      <c r="P8" s="56"/>
      <c r="R8" s="11"/>
      <c r="S8" s="14"/>
      <c r="AW8" s="11"/>
      <c r="BK8" s="12"/>
      <c r="BL8" s="12"/>
      <c r="BM8" s="12"/>
      <c r="BN8" s="12"/>
      <c r="BO8" s="12"/>
      <c r="BP8" s="12"/>
      <c r="BQ8" s="12"/>
      <c r="BR8" s="12"/>
      <c r="BS8" s="12"/>
      <c r="BT8" s="19" t="str">
        <f>IF(Point[Asset Group]="","",VLOOKUP(Point[Asset Type],subdom_master,4,FALSE))</f>
        <v/>
      </c>
    </row>
    <row r="9" spans="1:72" s="3" customFormat="1" x14ac:dyDescent="0.2">
      <c r="D9" s="58"/>
      <c r="E9" s="58"/>
      <c r="H9" s="3" t="str">
        <f>IF(Point[Asset Group]="","",VLOOKUP(Point[Asset Group],asset_grp_pt,4,FALSE))</f>
        <v/>
      </c>
      <c r="J9" s="3" t="str">
        <f>IF(Point[Asset Group]="","",VLOOKUP(Point[Asset Group],asset_grp_pt,3,FALSE))</f>
        <v/>
      </c>
      <c r="M9" s="11"/>
      <c r="P9" s="56"/>
      <c r="R9" s="11"/>
      <c r="S9" s="14"/>
      <c r="AW9" s="11"/>
      <c r="BK9" s="12"/>
      <c r="BL9" s="12"/>
      <c r="BM9" s="12"/>
      <c r="BN9" s="12"/>
      <c r="BO9" s="12"/>
      <c r="BP9" s="12"/>
      <c r="BQ9" s="12"/>
      <c r="BR9" s="12"/>
      <c r="BS9" s="12"/>
      <c r="BT9" s="19" t="str">
        <f>IF(Point[Asset Group]="","",VLOOKUP(Point[Asset Type],subdom_master,4,FALSE))</f>
        <v/>
      </c>
    </row>
    <row r="10" spans="1:72" s="3" customFormat="1" x14ac:dyDescent="0.2">
      <c r="D10" s="58"/>
      <c r="E10" s="58"/>
      <c r="H10" s="3" t="str">
        <f>IF(Point[Asset Group]="","",VLOOKUP(Point[Asset Group],asset_grp_pt,4,FALSE))</f>
        <v/>
      </c>
      <c r="J10" s="3" t="str">
        <f>IF(Point[Asset Group]="","",VLOOKUP(Point[Asset Group],asset_grp_pt,3,FALSE))</f>
        <v/>
      </c>
      <c r="M10" s="11"/>
      <c r="P10" s="56"/>
      <c r="R10" s="11"/>
      <c r="S10" s="14"/>
      <c r="AW10" s="11"/>
      <c r="BK10" s="12"/>
      <c r="BL10" s="12"/>
      <c r="BM10" s="12"/>
      <c r="BN10" s="12"/>
      <c r="BO10" s="12"/>
      <c r="BP10" s="12"/>
      <c r="BQ10" s="12"/>
      <c r="BR10" s="12"/>
      <c r="BS10" s="12"/>
      <c r="BT10" s="19" t="str">
        <f>IF(Point[Asset Group]="","",VLOOKUP(Point[Asset Type],subdom_master,4,FALSE))</f>
        <v/>
      </c>
    </row>
    <row r="11" spans="1:72" s="3" customFormat="1" x14ac:dyDescent="0.2">
      <c r="D11" s="58"/>
      <c r="E11" s="58"/>
      <c r="H11" s="3" t="str">
        <f>IF(Point[Asset Group]="","",VLOOKUP(Point[Asset Group],asset_grp_pt,4,FALSE))</f>
        <v/>
      </c>
      <c r="J11" s="3" t="str">
        <f>IF(Point[Asset Group]="","",VLOOKUP(Point[Asset Group],asset_grp_pt,3,FALSE))</f>
        <v/>
      </c>
      <c r="M11" s="11"/>
      <c r="P11" s="56"/>
      <c r="R11" s="11"/>
      <c r="S11" s="14"/>
      <c r="AW11" s="11"/>
      <c r="BK11" s="12"/>
      <c r="BL11" s="12"/>
      <c r="BM11" s="12"/>
      <c r="BN11" s="12"/>
      <c r="BO11" s="12"/>
      <c r="BP11" s="12"/>
      <c r="BQ11" s="12"/>
      <c r="BR11" s="12"/>
      <c r="BS11" s="12"/>
      <c r="BT11" s="19" t="str">
        <f>IF(Point[Asset Group]="","",VLOOKUP(Point[Asset Type],subdom_master,4,FALSE))</f>
        <v/>
      </c>
    </row>
    <row r="12" spans="1:72" s="3" customFormat="1" x14ac:dyDescent="0.2">
      <c r="D12" s="58"/>
      <c r="E12" s="58"/>
      <c r="H12" s="3" t="str">
        <f>IF(Point[Asset Group]="","",VLOOKUP(Point[Asset Group],asset_grp_pt,4,FALSE))</f>
        <v/>
      </c>
      <c r="J12" s="3" t="str">
        <f>IF(Point[Asset Group]="","",VLOOKUP(Point[Asset Group],asset_grp_pt,3,FALSE))</f>
        <v/>
      </c>
      <c r="M12" s="11"/>
      <c r="P12" s="56"/>
      <c r="R12" s="11"/>
      <c r="S12" s="14"/>
      <c r="AW12" s="11"/>
      <c r="BK12" s="12"/>
      <c r="BL12" s="12"/>
      <c r="BM12" s="12"/>
      <c r="BN12" s="12"/>
      <c r="BO12" s="12"/>
      <c r="BP12" s="12"/>
      <c r="BQ12" s="12"/>
      <c r="BR12" s="12"/>
      <c r="BS12" s="12"/>
      <c r="BT12" s="19" t="str">
        <f>IF(Point[Asset Group]="","",VLOOKUP(Point[Asset Type],subdom_master,4,FALSE))</f>
        <v/>
      </c>
    </row>
    <row r="13" spans="1:72" s="3" customFormat="1" x14ac:dyDescent="0.2">
      <c r="D13" s="58"/>
      <c r="E13" s="58"/>
      <c r="H13" s="3" t="str">
        <f>IF(Point[Asset Group]="","",VLOOKUP(Point[Asset Group],asset_grp_pt,4,FALSE))</f>
        <v/>
      </c>
      <c r="J13" s="3" t="str">
        <f>IF(Point[Asset Group]="","",VLOOKUP(Point[Asset Group],asset_grp_pt,3,FALSE))</f>
        <v/>
      </c>
      <c r="M13" s="11"/>
      <c r="P13" s="56"/>
      <c r="R13" s="11"/>
      <c r="S13" s="14"/>
      <c r="AW13" s="11"/>
      <c r="BK13" s="12"/>
      <c r="BL13" s="12"/>
      <c r="BM13" s="12"/>
      <c r="BN13" s="12"/>
      <c r="BO13" s="12"/>
      <c r="BP13" s="12"/>
      <c r="BQ13" s="12"/>
      <c r="BR13" s="12"/>
      <c r="BS13" s="12"/>
      <c r="BT13" s="19" t="str">
        <f>IF(Point[Asset Group]="","",VLOOKUP(Point[Asset Type],subdom_master,4,FALSE))</f>
        <v/>
      </c>
    </row>
    <row r="14" spans="1:72" s="3" customFormat="1" x14ac:dyDescent="0.2">
      <c r="D14" s="58"/>
      <c r="E14" s="58"/>
      <c r="H14" s="3" t="str">
        <f>IF(Point[Asset Group]="","",VLOOKUP(Point[Asset Group],asset_grp_pt,4,FALSE))</f>
        <v/>
      </c>
      <c r="J14" s="3" t="str">
        <f>IF(Point[Asset Group]="","",VLOOKUP(Point[Asset Group],asset_grp_pt,3,FALSE))</f>
        <v/>
      </c>
      <c r="M14" s="11"/>
      <c r="P14" s="56"/>
      <c r="R14" s="11"/>
      <c r="S14" s="14"/>
      <c r="AW14" s="11"/>
      <c r="BK14" s="12"/>
      <c r="BL14" s="12"/>
      <c r="BM14" s="12"/>
      <c r="BN14" s="12"/>
      <c r="BO14" s="12"/>
      <c r="BP14" s="12"/>
      <c r="BQ14" s="12"/>
      <c r="BR14" s="12"/>
      <c r="BS14" s="12"/>
      <c r="BT14" s="19" t="str">
        <f>IF(Point[Asset Group]="","",VLOOKUP(Point[Asset Type],subdom_master,4,FALSE))</f>
        <v/>
      </c>
    </row>
    <row r="15" spans="1:72" s="3" customFormat="1" x14ac:dyDescent="0.2">
      <c r="D15" s="58"/>
      <c r="E15" s="58"/>
      <c r="H15" s="3" t="str">
        <f>IF(Point[Asset Group]="","",VLOOKUP(Point[Asset Group],asset_grp_pt,4,FALSE))</f>
        <v/>
      </c>
      <c r="J15" s="3" t="str">
        <f>IF(Point[Asset Group]="","",VLOOKUP(Point[Asset Group],asset_grp_pt,3,FALSE))</f>
        <v/>
      </c>
      <c r="M15" s="11"/>
      <c r="P15" s="56"/>
      <c r="R15" s="11"/>
      <c r="S15" s="14"/>
      <c r="AW15" s="11"/>
      <c r="BK15" s="12"/>
      <c r="BL15" s="12"/>
      <c r="BM15" s="12"/>
      <c r="BN15" s="12"/>
      <c r="BO15" s="12"/>
      <c r="BP15" s="12"/>
      <c r="BQ15" s="12"/>
      <c r="BR15" s="12"/>
      <c r="BS15" s="12"/>
      <c r="BT15" s="19" t="str">
        <f>IF(Point[Asset Group]="","",VLOOKUP(Point[Asset Type],subdom_master,4,FALSE))</f>
        <v/>
      </c>
    </row>
    <row r="16" spans="1:72" s="3" customFormat="1" x14ac:dyDescent="0.2">
      <c r="D16" s="58"/>
      <c r="E16" s="58"/>
      <c r="H16" s="3" t="str">
        <f>IF(Point[Asset Group]="","",VLOOKUP(Point[Asset Group],asset_grp_pt,4,FALSE))</f>
        <v/>
      </c>
      <c r="J16" s="3" t="str">
        <f>IF(Point[Asset Group]="","",VLOOKUP(Point[Asset Group],asset_grp_pt,3,FALSE))</f>
        <v/>
      </c>
      <c r="M16" s="11"/>
      <c r="P16" s="56"/>
      <c r="R16" s="11"/>
      <c r="S16" s="14"/>
      <c r="AW16" s="11"/>
      <c r="BK16" s="12"/>
      <c r="BL16" s="12"/>
      <c r="BM16" s="12"/>
      <c r="BN16" s="12"/>
      <c r="BO16" s="12"/>
      <c r="BP16" s="12"/>
      <c r="BQ16" s="12"/>
      <c r="BR16" s="12"/>
      <c r="BS16" s="12"/>
      <c r="BT16" s="19" t="str">
        <f>IF(Point[Asset Group]="","",VLOOKUP(Point[Asset Type],subdom_master,4,FALSE))</f>
        <v/>
      </c>
    </row>
    <row r="17" spans="4:72" s="3" customFormat="1" x14ac:dyDescent="0.2">
      <c r="D17" s="58"/>
      <c r="E17" s="58"/>
      <c r="H17" s="3" t="str">
        <f>IF(Point[Asset Group]="","",VLOOKUP(Point[Asset Group],asset_grp_pt,4,FALSE))</f>
        <v/>
      </c>
      <c r="J17" s="3" t="str">
        <f>IF(Point[Asset Group]="","",VLOOKUP(Point[Asset Group],asset_grp_pt,3,FALSE))</f>
        <v/>
      </c>
      <c r="M17" s="11"/>
      <c r="P17" s="56"/>
      <c r="R17" s="11"/>
      <c r="S17" s="14"/>
      <c r="AW17" s="11"/>
      <c r="BK17" s="12"/>
      <c r="BL17" s="12"/>
      <c r="BM17" s="12"/>
      <c r="BN17" s="12"/>
      <c r="BO17" s="12"/>
      <c r="BP17" s="12"/>
      <c r="BQ17" s="12"/>
      <c r="BR17" s="12"/>
      <c r="BS17" s="12"/>
      <c r="BT17" s="19" t="str">
        <f>IF(Point[Asset Group]="","",VLOOKUP(Point[Asset Type],subdom_master,4,FALSE))</f>
        <v/>
      </c>
    </row>
    <row r="18" spans="4:72" s="3" customFormat="1" x14ac:dyDescent="0.2">
      <c r="D18" s="58"/>
      <c r="E18" s="58"/>
      <c r="H18" s="3" t="str">
        <f>IF(Point[Asset Group]="","",VLOOKUP(Point[Asset Group],asset_grp_pt,4,FALSE))</f>
        <v/>
      </c>
      <c r="J18" s="3" t="str">
        <f>IF(Point[Asset Group]="","",VLOOKUP(Point[Asset Group],asset_grp_pt,3,FALSE))</f>
        <v/>
      </c>
      <c r="M18" s="11"/>
      <c r="P18" s="56"/>
      <c r="R18" s="11"/>
      <c r="S18" s="14"/>
      <c r="AW18" s="11"/>
      <c r="BK18" s="12"/>
      <c r="BL18" s="12"/>
      <c r="BM18" s="12"/>
      <c r="BN18" s="12"/>
      <c r="BO18" s="12"/>
      <c r="BP18" s="12"/>
      <c r="BQ18" s="12"/>
      <c r="BR18" s="12"/>
      <c r="BS18" s="12"/>
      <c r="BT18" s="19" t="str">
        <f>IF(Point[Asset Group]="","",VLOOKUP(Point[Asset Type],subdom_master,4,FALSE))</f>
        <v/>
      </c>
    </row>
    <row r="19" spans="4:72" s="3" customFormat="1" x14ac:dyDescent="0.2">
      <c r="D19" s="58"/>
      <c r="E19" s="58"/>
      <c r="H19" s="3" t="str">
        <f>IF(Point[Asset Group]="","",VLOOKUP(Point[Asset Group],asset_grp_pt,4,FALSE))</f>
        <v/>
      </c>
      <c r="J19" s="3" t="str">
        <f>IF(Point[Asset Group]="","",VLOOKUP(Point[Asset Group],asset_grp_pt,3,FALSE))</f>
        <v/>
      </c>
      <c r="M19" s="11"/>
      <c r="P19" s="56"/>
      <c r="R19" s="11"/>
      <c r="S19" s="14"/>
      <c r="AW19" s="11"/>
      <c r="BK19" s="12"/>
      <c r="BL19" s="12"/>
      <c r="BM19" s="12"/>
      <c r="BN19" s="12"/>
      <c r="BO19" s="12"/>
      <c r="BP19" s="12"/>
      <c r="BQ19" s="12"/>
      <c r="BR19" s="12"/>
      <c r="BS19" s="12"/>
      <c r="BT19" s="19" t="str">
        <f>IF(Point[Asset Group]="","",VLOOKUP(Point[Asset Type],subdom_master,4,FALSE))</f>
        <v/>
      </c>
    </row>
    <row r="20" spans="4:72" s="3" customFormat="1" x14ac:dyDescent="0.2">
      <c r="D20" s="58"/>
      <c r="E20" s="58"/>
      <c r="H20" s="3" t="str">
        <f>IF(Point[Asset Group]="","",VLOOKUP(Point[Asset Group],asset_grp_pt,4,FALSE))</f>
        <v/>
      </c>
      <c r="J20" s="3" t="str">
        <f>IF(Point[Asset Group]="","",VLOOKUP(Point[Asset Group],asset_grp_pt,3,FALSE))</f>
        <v/>
      </c>
      <c r="M20" s="11"/>
      <c r="P20" s="56"/>
      <c r="R20" s="11"/>
      <c r="S20" s="14"/>
      <c r="AW20" s="11"/>
      <c r="BK20" s="12"/>
      <c r="BL20" s="12"/>
      <c r="BM20" s="12"/>
      <c r="BN20" s="12"/>
      <c r="BO20" s="12"/>
      <c r="BP20" s="12"/>
      <c r="BQ20" s="12"/>
      <c r="BR20" s="12"/>
      <c r="BS20" s="12"/>
      <c r="BT20" s="19" t="str">
        <f>IF(Point[Asset Group]="","",VLOOKUP(Point[Asset Type],subdom_master,4,FALSE))</f>
        <v/>
      </c>
    </row>
    <row r="21" spans="4:72" s="3" customFormat="1" x14ac:dyDescent="0.2">
      <c r="D21" s="58"/>
      <c r="E21" s="58"/>
      <c r="H21" s="3" t="str">
        <f>IF(Point[Asset Group]="","",VLOOKUP(Point[Asset Group],asset_grp_pt,4,FALSE))</f>
        <v/>
      </c>
      <c r="J21" s="3" t="str">
        <f>IF(Point[Asset Group]="","",VLOOKUP(Point[Asset Group],asset_grp_pt,3,FALSE))</f>
        <v/>
      </c>
      <c r="M21" s="11"/>
      <c r="P21" s="56"/>
      <c r="R21" s="11"/>
      <c r="S21" s="14"/>
      <c r="AW21" s="11"/>
      <c r="BK21" s="12"/>
      <c r="BL21" s="12"/>
      <c r="BM21" s="12"/>
      <c r="BN21" s="12"/>
      <c r="BO21" s="12"/>
      <c r="BP21" s="12"/>
      <c r="BQ21" s="12"/>
      <c r="BR21" s="12"/>
      <c r="BS21" s="12"/>
      <c r="BT21" s="19" t="str">
        <f>IF(Point[Asset Group]="","",VLOOKUP(Point[Asset Type],subdom_master,4,FALSE))</f>
        <v/>
      </c>
    </row>
    <row r="22" spans="4:72" s="3" customFormat="1" x14ac:dyDescent="0.2">
      <c r="D22" s="58"/>
      <c r="E22" s="58"/>
      <c r="H22" s="3" t="str">
        <f>IF(Point[Asset Group]="","",VLOOKUP(Point[Asset Group],asset_grp_pt,4,FALSE))</f>
        <v/>
      </c>
      <c r="J22" s="3" t="str">
        <f>IF(Point[Asset Group]="","",VLOOKUP(Point[Asset Group],asset_grp_pt,3,FALSE))</f>
        <v/>
      </c>
      <c r="M22" s="11"/>
      <c r="P22" s="56"/>
      <c r="R22" s="11"/>
      <c r="S22" s="14"/>
      <c r="AW22" s="11"/>
      <c r="BK22" s="12"/>
      <c r="BL22" s="12"/>
      <c r="BM22" s="12"/>
      <c r="BN22" s="12"/>
      <c r="BO22" s="12"/>
      <c r="BP22" s="12"/>
      <c r="BQ22" s="12"/>
      <c r="BR22" s="12"/>
      <c r="BS22" s="12"/>
      <c r="BT22" s="19" t="str">
        <f>IF(Point[Asset Group]="","",VLOOKUP(Point[Asset Type],subdom_master,4,FALSE))</f>
        <v/>
      </c>
    </row>
    <row r="23" spans="4:72" s="3" customFormat="1" x14ac:dyDescent="0.2">
      <c r="D23" s="58"/>
      <c r="E23" s="58"/>
      <c r="H23" s="3" t="str">
        <f>IF(Point[Asset Group]="","",VLOOKUP(Point[Asset Group],asset_grp_pt,4,FALSE))</f>
        <v/>
      </c>
      <c r="J23" s="3" t="str">
        <f>IF(Point[Asset Group]="","",VLOOKUP(Point[Asset Group],asset_grp_pt,3,FALSE))</f>
        <v/>
      </c>
      <c r="M23" s="11"/>
      <c r="P23" s="56"/>
      <c r="R23" s="11"/>
      <c r="S23" s="14"/>
      <c r="AW23" s="11"/>
      <c r="BK23" s="12"/>
      <c r="BL23" s="12"/>
      <c r="BM23" s="12"/>
      <c r="BN23" s="12"/>
      <c r="BO23" s="12"/>
      <c r="BP23" s="12"/>
      <c r="BQ23" s="12"/>
      <c r="BR23" s="12"/>
      <c r="BS23" s="12"/>
      <c r="BT23" s="19" t="str">
        <f>IF(Point[Asset Group]="","",VLOOKUP(Point[Asset Type],subdom_master,4,FALSE))</f>
        <v/>
      </c>
    </row>
    <row r="24" spans="4:72" s="3" customFormat="1" x14ac:dyDescent="0.2">
      <c r="D24" s="58"/>
      <c r="E24" s="58"/>
      <c r="H24" s="3" t="str">
        <f>IF(Point[Asset Group]="","",VLOOKUP(Point[Asset Group],asset_grp_pt,4,FALSE))</f>
        <v/>
      </c>
      <c r="J24" s="3" t="str">
        <f>IF(Point[Asset Group]="","",VLOOKUP(Point[Asset Group],asset_grp_pt,3,FALSE))</f>
        <v/>
      </c>
      <c r="M24" s="11"/>
      <c r="P24" s="56"/>
      <c r="R24" s="11"/>
      <c r="S24" s="14"/>
      <c r="AW24" s="11"/>
      <c r="BK24" s="12"/>
      <c r="BL24" s="12"/>
      <c r="BM24" s="12"/>
      <c r="BN24" s="12"/>
      <c r="BO24" s="12"/>
      <c r="BP24" s="12"/>
      <c r="BQ24" s="12"/>
      <c r="BR24" s="12"/>
      <c r="BS24" s="12"/>
      <c r="BT24" s="19" t="str">
        <f>IF(Point[Asset Group]="","",VLOOKUP(Point[Asset Type],subdom_master,4,FALSE))</f>
        <v/>
      </c>
    </row>
    <row r="25" spans="4:72" s="3" customFormat="1" x14ac:dyDescent="0.2">
      <c r="D25" s="58"/>
      <c r="E25" s="58"/>
      <c r="H25" s="3" t="str">
        <f>IF(Point[Asset Group]="","",VLOOKUP(Point[Asset Group],asset_grp_pt,4,FALSE))</f>
        <v/>
      </c>
      <c r="J25" s="3" t="str">
        <f>IF(Point[Asset Group]="","",VLOOKUP(Point[Asset Group],asset_grp_pt,3,FALSE))</f>
        <v/>
      </c>
      <c r="M25" s="11"/>
      <c r="P25" s="56"/>
      <c r="R25" s="11"/>
      <c r="S25" s="14"/>
      <c r="AW25" s="11"/>
      <c r="BK25" s="12"/>
      <c r="BL25" s="12"/>
      <c r="BM25" s="12"/>
      <c r="BN25" s="12"/>
      <c r="BO25" s="12"/>
      <c r="BP25" s="12"/>
      <c r="BQ25" s="12"/>
      <c r="BR25" s="12"/>
      <c r="BS25" s="12"/>
      <c r="BT25" s="19" t="str">
        <f>IF(Point[Asset Group]="","",VLOOKUP(Point[Asset Type],subdom_master,4,FALSE))</f>
        <v/>
      </c>
    </row>
    <row r="26" spans="4:72" s="3" customFormat="1" x14ac:dyDescent="0.2">
      <c r="D26" s="58"/>
      <c r="E26" s="58"/>
      <c r="H26" s="3" t="str">
        <f>IF(Point[Asset Group]="","",VLOOKUP(Point[Asset Group],asset_grp_pt,4,FALSE))</f>
        <v/>
      </c>
      <c r="J26" s="3" t="str">
        <f>IF(Point[Asset Group]="","",VLOOKUP(Point[Asset Group],asset_grp_pt,3,FALSE))</f>
        <v/>
      </c>
      <c r="M26" s="11"/>
      <c r="P26" s="56"/>
      <c r="R26" s="11"/>
      <c r="S26" s="14"/>
      <c r="AW26" s="11"/>
      <c r="BK26" s="12"/>
      <c r="BL26" s="12"/>
      <c r="BM26" s="12"/>
      <c r="BN26" s="12"/>
      <c r="BO26" s="12"/>
      <c r="BP26" s="12"/>
      <c r="BQ26" s="12"/>
      <c r="BR26" s="12"/>
      <c r="BS26" s="12"/>
      <c r="BT26" s="19" t="str">
        <f>IF(Point[Asset Group]="","",VLOOKUP(Point[Asset Type],subdom_master,4,FALSE))</f>
        <v/>
      </c>
    </row>
    <row r="27" spans="4:72" s="3" customFormat="1" x14ac:dyDescent="0.2">
      <c r="D27" s="58"/>
      <c r="E27" s="58"/>
      <c r="H27" s="3" t="str">
        <f>IF(Point[Asset Group]="","",VLOOKUP(Point[Asset Group],asset_grp_pt,4,FALSE))</f>
        <v/>
      </c>
      <c r="J27" s="3" t="str">
        <f>IF(Point[Asset Group]="","",VLOOKUP(Point[Asset Group],asset_grp_pt,3,FALSE))</f>
        <v/>
      </c>
      <c r="M27" s="11"/>
      <c r="P27" s="56"/>
      <c r="R27" s="11"/>
      <c r="S27" s="14"/>
      <c r="AW27" s="11"/>
      <c r="BK27" s="12"/>
      <c r="BL27" s="12"/>
      <c r="BM27" s="12"/>
      <c r="BN27" s="12"/>
      <c r="BO27" s="12"/>
      <c r="BP27" s="12"/>
      <c r="BQ27" s="12"/>
      <c r="BR27" s="12"/>
      <c r="BS27" s="12"/>
      <c r="BT27" s="19" t="str">
        <f>IF(Point[Asset Group]="","",VLOOKUP(Point[Asset Type],subdom_master,4,FALSE))</f>
        <v/>
      </c>
    </row>
    <row r="28" spans="4:72" s="3" customFormat="1" x14ac:dyDescent="0.2">
      <c r="D28" s="58"/>
      <c r="E28" s="58"/>
      <c r="H28" s="3" t="str">
        <f>IF(Point[Asset Group]="","",VLOOKUP(Point[Asset Group],asset_grp_pt,4,FALSE))</f>
        <v/>
      </c>
      <c r="J28" s="3" t="str">
        <f>IF(Point[Asset Group]="","",VLOOKUP(Point[Asset Group],asset_grp_pt,3,FALSE))</f>
        <v/>
      </c>
      <c r="M28" s="11"/>
      <c r="P28" s="56"/>
      <c r="R28" s="11"/>
      <c r="S28" s="14"/>
      <c r="AW28" s="11"/>
      <c r="BK28" s="12"/>
      <c r="BL28" s="12"/>
      <c r="BM28" s="12"/>
      <c r="BN28" s="12"/>
      <c r="BO28" s="12"/>
      <c r="BP28" s="12"/>
      <c r="BQ28" s="12"/>
      <c r="BR28" s="12"/>
      <c r="BS28" s="12"/>
      <c r="BT28" s="19" t="str">
        <f>IF(Point[Asset Group]="","",VLOOKUP(Point[Asset Type],subdom_master,4,FALSE))</f>
        <v/>
      </c>
    </row>
    <row r="29" spans="4:72" s="3" customFormat="1" x14ac:dyDescent="0.2">
      <c r="D29" s="58"/>
      <c r="E29" s="58"/>
      <c r="H29" s="3" t="str">
        <f>IF(Point[Asset Group]="","",VLOOKUP(Point[Asset Group],asset_grp_pt,4,FALSE))</f>
        <v/>
      </c>
      <c r="J29" s="3" t="str">
        <f>IF(Point[Asset Group]="","",VLOOKUP(Point[Asset Group],asset_grp_pt,3,FALSE))</f>
        <v/>
      </c>
      <c r="M29" s="11"/>
      <c r="P29" s="56"/>
      <c r="R29" s="11"/>
      <c r="S29" s="14"/>
      <c r="AW29" s="11"/>
      <c r="BK29" s="12"/>
      <c r="BL29" s="12"/>
      <c r="BM29" s="12"/>
      <c r="BN29" s="12"/>
      <c r="BO29" s="12"/>
      <c r="BP29" s="12"/>
      <c r="BQ29" s="12"/>
      <c r="BR29" s="12"/>
      <c r="BS29" s="12"/>
      <c r="BT29" s="19" t="str">
        <f>IF(Point[Asset Group]="","",VLOOKUP(Point[Asset Type],subdom_master,4,FALSE))</f>
        <v/>
      </c>
    </row>
    <row r="30" spans="4:72" s="3" customFormat="1" x14ac:dyDescent="0.2">
      <c r="D30" s="58"/>
      <c r="E30" s="58"/>
      <c r="H30" s="3" t="str">
        <f>IF(Point[Asset Group]="","",VLOOKUP(Point[Asset Group],asset_grp_pt,4,FALSE))</f>
        <v/>
      </c>
      <c r="J30" s="3" t="str">
        <f>IF(Point[Asset Group]="","",VLOOKUP(Point[Asset Group],asset_grp_pt,3,FALSE))</f>
        <v/>
      </c>
      <c r="M30" s="11"/>
      <c r="P30" s="56"/>
      <c r="R30" s="11"/>
      <c r="S30" s="14"/>
      <c r="AW30" s="11"/>
      <c r="BK30" s="12"/>
      <c r="BL30" s="12"/>
      <c r="BM30" s="12"/>
      <c r="BN30" s="12"/>
      <c r="BO30" s="12"/>
      <c r="BP30" s="12"/>
      <c r="BQ30" s="12"/>
      <c r="BR30" s="12"/>
      <c r="BS30" s="12"/>
      <c r="BT30" s="19" t="str">
        <f>IF(Point[Asset Group]="","",VLOOKUP(Point[Asset Type],subdom_master,4,FALSE))</f>
        <v/>
      </c>
    </row>
    <row r="31" spans="4:72" s="3" customFormat="1" x14ac:dyDescent="0.2">
      <c r="D31" s="58"/>
      <c r="E31" s="58"/>
      <c r="H31" s="3" t="str">
        <f>IF(Point[Asset Group]="","",VLOOKUP(Point[Asset Group],asset_grp_pt,4,FALSE))</f>
        <v/>
      </c>
      <c r="J31" s="3" t="str">
        <f>IF(Point[Asset Group]="","",VLOOKUP(Point[Asset Group],asset_grp_pt,3,FALSE))</f>
        <v/>
      </c>
      <c r="M31" s="11"/>
      <c r="P31" s="56"/>
      <c r="R31" s="11"/>
      <c r="S31" s="14"/>
      <c r="AW31" s="11"/>
      <c r="BK31" s="12"/>
      <c r="BL31" s="12"/>
      <c r="BM31" s="12"/>
      <c r="BN31" s="12"/>
      <c r="BO31" s="12"/>
      <c r="BP31" s="12"/>
      <c r="BQ31" s="12"/>
      <c r="BR31" s="12"/>
      <c r="BS31" s="12"/>
      <c r="BT31" s="19" t="str">
        <f>IF(Point[Asset Group]="","",VLOOKUP(Point[Asset Type],subdom_master,4,FALSE))</f>
        <v/>
      </c>
    </row>
    <row r="32" spans="4:72" s="3" customFormat="1" x14ac:dyDescent="0.2">
      <c r="D32" s="58"/>
      <c r="E32" s="58"/>
      <c r="H32" s="3" t="str">
        <f>IF(Point[Asset Group]="","",VLOOKUP(Point[Asset Group],asset_grp_pt,4,FALSE))</f>
        <v/>
      </c>
      <c r="J32" s="3" t="str">
        <f>IF(Point[Asset Group]="","",VLOOKUP(Point[Asset Group],asset_grp_pt,3,FALSE))</f>
        <v/>
      </c>
      <c r="M32" s="11"/>
      <c r="P32" s="56"/>
      <c r="R32" s="11"/>
      <c r="S32" s="14"/>
      <c r="AW32" s="11"/>
      <c r="BK32" s="12"/>
      <c r="BL32" s="12"/>
      <c r="BM32" s="12"/>
      <c r="BN32" s="12"/>
      <c r="BO32" s="12"/>
      <c r="BP32" s="12"/>
      <c r="BQ32" s="12"/>
      <c r="BR32" s="12"/>
      <c r="BS32" s="12"/>
      <c r="BT32" s="19" t="str">
        <f>IF(Point[Asset Group]="","",VLOOKUP(Point[Asset Type],subdom_master,4,FALSE))</f>
        <v/>
      </c>
    </row>
    <row r="33" spans="4:72" s="3" customFormat="1" x14ac:dyDescent="0.2">
      <c r="D33" s="58"/>
      <c r="E33" s="58"/>
      <c r="H33" s="3" t="str">
        <f>IF(Point[Asset Group]="","",VLOOKUP(Point[Asset Group],asset_grp_pt,4,FALSE))</f>
        <v/>
      </c>
      <c r="J33" s="3" t="str">
        <f>IF(Point[Asset Group]="","",VLOOKUP(Point[Asset Group],asset_grp_pt,3,FALSE))</f>
        <v/>
      </c>
      <c r="M33" s="11"/>
      <c r="P33" s="56"/>
      <c r="R33" s="11"/>
      <c r="S33" s="14"/>
      <c r="AW33" s="11"/>
      <c r="BK33" s="12"/>
      <c r="BL33" s="12"/>
      <c r="BM33" s="12"/>
      <c r="BN33" s="12"/>
      <c r="BO33" s="12"/>
      <c r="BP33" s="12"/>
      <c r="BQ33" s="12"/>
      <c r="BR33" s="12"/>
      <c r="BS33" s="12"/>
      <c r="BT33" s="19" t="str">
        <f>IF(Point[Asset Group]="","",VLOOKUP(Point[Asset Type],subdom_master,4,FALSE))</f>
        <v/>
      </c>
    </row>
    <row r="34" spans="4:72" s="3" customFormat="1" x14ac:dyDescent="0.2">
      <c r="D34" s="58"/>
      <c r="E34" s="58"/>
      <c r="H34" s="3" t="str">
        <f>IF(Point[Asset Group]="","",VLOOKUP(Point[Asset Group],asset_grp_pt,4,FALSE))</f>
        <v/>
      </c>
      <c r="J34" s="3" t="str">
        <f>IF(Point[Asset Group]="","",VLOOKUP(Point[Asset Group],asset_grp_pt,3,FALSE))</f>
        <v/>
      </c>
      <c r="M34" s="11"/>
      <c r="P34" s="56"/>
      <c r="R34" s="11"/>
      <c r="S34" s="14"/>
      <c r="AW34" s="11"/>
      <c r="BK34" s="12"/>
      <c r="BL34" s="12"/>
      <c r="BM34" s="12"/>
      <c r="BN34" s="12"/>
      <c r="BO34" s="12"/>
      <c r="BP34" s="12"/>
      <c r="BQ34" s="12"/>
      <c r="BR34" s="12"/>
      <c r="BS34" s="12"/>
      <c r="BT34" s="19" t="str">
        <f>IF(Point[Asset Group]="","",VLOOKUP(Point[Asset Type],subdom_master,4,FALSE))</f>
        <v/>
      </c>
    </row>
    <row r="35" spans="4:72" s="3" customFormat="1" x14ac:dyDescent="0.2">
      <c r="D35" s="58"/>
      <c r="E35" s="58"/>
      <c r="H35" s="3" t="str">
        <f>IF(Point[Asset Group]="","",VLOOKUP(Point[Asset Group],asset_grp_pt,4,FALSE))</f>
        <v/>
      </c>
      <c r="J35" s="3" t="str">
        <f>IF(Point[Asset Group]="","",VLOOKUP(Point[Asset Group],asset_grp_pt,3,FALSE))</f>
        <v/>
      </c>
      <c r="M35" s="11"/>
      <c r="P35" s="56"/>
      <c r="R35" s="11"/>
      <c r="S35" s="14"/>
      <c r="AW35" s="11"/>
      <c r="BK35" s="12"/>
      <c r="BL35" s="12"/>
      <c r="BM35" s="12"/>
      <c r="BN35" s="12"/>
      <c r="BO35" s="12"/>
      <c r="BP35" s="12"/>
      <c r="BQ35" s="12"/>
      <c r="BR35" s="12"/>
      <c r="BS35" s="12"/>
      <c r="BT35" s="19" t="str">
        <f>IF(Point[Asset Group]="","",VLOOKUP(Point[Asset Type],subdom_master,4,FALSE))</f>
        <v/>
      </c>
    </row>
    <row r="36" spans="4:72" s="3" customFormat="1" x14ac:dyDescent="0.2">
      <c r="D36" s="58"/>
      <c r="E36" s="58"/>
      <c r="H36" s="3" t="str">
        <f>IF(Point[Asset Group]="","",VLOOKUP(Point[Asset Group],asset_grp_pt,4,FALSE))</f>
        <v/>
      </c>
      <c r="J36" s="3" t="str">
        <f>IF(Point[Asset Group]="","",VLOOKUP(Point[Asset Group],asset_grp_pt,3,FALSE))</f>
        <v/>
      </c>
      <c r="M36" s="11"/>
      <c r="P36" s="56"/>
      <c r="R36" s="11"/>
      <c r="S36" s="14"/>
      <c r="AW36" s="11"/>
      <c r="BK36" s="12"/>
      <c r="BL36" s="12"/>
      <c r="BM36" s="12"/>
      <c r="BN36" s="12"/>
      <c r="BO36" s="12"/>
      <c r="BP36" s="12"/>
      <c r="BQ36" s="12"/>
      <c r="BR36" s="12"/>
      <c r="BS36" s="12"/>
      <c r="BT36" s="19" t="str">
        <f>IF(Point[Asset Group]="","",VLOOKUP(Point[Asset Type],subdom_master,4,FALSE))</f>
        <v/>
      </c>
    </row>
    <row r="37" spans="4:72" s="3" customFormat="1" x14ac:dyDescent="0.2">
      <c r="D37" s="58"/>
      <c r="E37" s="58"/>
      <c r="H37" s="3" t="str">
        <f>IF(Point[Asset Group]="","",VLOOKUP(Point[Asset Group],asset_grp_pt,4,FALSE))</f>
        <v/>
      </c>
      <c r="J37" s="3" t="str">
        <f>IF(Point[Asset Group]="","",VLOOKUP(Point[Asset Group],asset_grp_pt,3,FALSE))</f>
        <v/>
      </c>
      <c r="M37" s="11"/>
      <c r="P37" s="56"/>
      <c r="R37" s="11"/>
      <c r="S37" s="14"/>
      <c r="AW37" s="11"/>
      <c r="BK37" s="12"/>
      <c r="BL37" s="12"/>
      <c r="BM37" s="12"/>
      <c r="BN37" s="12"/>
      <c r="BO37" s="12"/>
      <c r="BP37" s="12"/>
      <c r="BQ37" s="12"/>
      <c r="BR37" s="12"/>
      <c r="BS37" s="12"/>
      <c r="BT37" s="19" t="str">
        <f>IF(Point[Asset Group]="","",VLOOKUP(Point[Asset Type],subdom_master,4,FALSE))</f>
        <v/>
      </c>
    </row>
    <row r="38" spans="4:72" s="3" customFormat="1" x14ac:dyDescent="0.2">
      <c r="D38" s="58"/>
      <c r="E38" s="58"/>
      <c r="H38" s="3" t="str">
        <f>IF(Point[Asset Group]="","",VLOOKUP(Point[Asset Group],asset_grp_pt,4,FALSE))</f>
        <v/>
      </c>
      <c r="J38" s="3" t="str">
        <f>IF(Point[Asset Group]="","",VLOOKUP(Point[Asset Group],asset_grp_pt,3,FALSE))</f>
        <v/>
      </c>
      <c r="M38" s="11"/>
      <c r="P38" s="56"/>
      <c r="R38" s="11"/>
      <c r="S38" s="14"/>
      <c r="AW38" s="11"/>
      <c r="BK38" s="12"/>
      <c r="BL38" s="12"/>
      <c r="BM38" s="12"/>
      <c r="BN38" s="12"/>
      <c r="BO38" s="12"/>
      <c r="BP38" s="12"/>
      <c r="BQ38" s="12"/>
      <c r="BR38" s="12"/>
      <c r="BS38" s="12"/>
      <c r="BT38" s="19" t="str">
        <f>IF(Point[Asset Group]="","",VLOOKUP(Point[Asset Type],subdom_master,4,FALSE))</f>
        <v/>
      </c>
    </row>
    <row r="39" spans="4:72" s="3" customFormat="1" x14ac:dyDescent="0.2">
      <c r="D39" s="58"/>
      <c r="E39" s="58"/>
      <c r="H39" s="3" t="str">
        <f>IF(Point[Asset Group]="","",VLOOKUP(Point[Asset Group],asset_grp_pt,4,FALSE))</f>
        <v/>
      </c>
      <c r="J39" s="3" t="str">
        <f>IF(Point[Asset Group]="","",VLOOKUP(Point[Asset Group],asset_grp_pt,3,FALSE))</f>
        <v/>
      </c>
      <c r="M39" s="11"/>
      <c r="P39" s="56"/>
      <c r="R39" s="11"/>
      <c r="S39" s="14"/>
      <c r="AW39" s="11"/>
      <c r="BK39" s="12"/>
      <c r="BL39" s="12"/>
      <c r="BM39" s="12"/>
      <c r="BN39" s="12"/>
      <c r="BO39" s="12"/>
      <c r="BP39" s="12"/>
      <c r="BQ39" s="12"/>
      <c r="BR39" s="12"/>
      <c r="BS39" s="12"/>
      <c r="BT39" s="19" t="str">
        <f>IF(Point[Asset Group]="","",VLOOKUP(Point[Asset Type],subdom_master,4,FALSE))</f>
        <v/>
      </c>
    </row>
    <row r="40" spans="4:72" s="3" customFormat="1" x14ac:dyDescent="0.2">
      <c r="D40" s="58"/>
      <c r="E40" s="58"/>
      <c r="H40" s="3" t="str">
        <f>IF(Point[Asset Group]="","",VLOOKUP(Point[Asset Group],asset_grp_pt,4,FALSE))</f>
        <v/>
      </c>
      <c r="J40" s="3" t="str">
        <f>IF(Point[Asset Group]="","",VLOOKUP(Point[Asset Group],asset_grp_pt,3,FALSE))</f>
        <v/>
      </c>
      <c r="M40" s="11"/>
      <c r="P40" s="56"/>
      <c r="R40" s="11"/>
      <c r="S40" s="14"/>
      <c r="AW40" s="11"/>
      <c r="BK40" s="12"/>
      <c r="BL40" s="12"/>
      <c r="BM40" s="12"/>
      <c r="BN40" s="12"/>
      <c r="BO40" s="12"/>
      <c r="BP40" s="12"/>
      <c r="BQ40" s="12"/>
      <c r="BR40" s="12"/>
      <c r="BS40" s="12"/>
      <c r="BT40" s="19" t="str">
        <f>IF(Point[Asset Group]="","",VLOOKUP(Point[Asset Type],subdom_master,4,FALSE))</f>
        <v/>
      </c>
    </row>
    <row r="41" spans="4:72" s="3" customFormat="1" x14ac:dyDescent="0.2">
      <c r="D41" s="58"/>
      <c r="E41" s="58"/>
      <c r="H41" s="3" t="str">
        <f>IF(Point[Asset Group]="","",VLOOKUP(Point[Asset Group],asset_grp_pt,4,FALSE))</f>
        <v/>
      </c>
      <c r="J41" s="3" t="str">
        <f>IF(Point[Asset Group]="","",VLOOKUP(Point[Asset Group],asset_grp_pt,3,FALSE))</f>
        <v/>
      </c>
      <c r="M41" s="11"/>
      <c r="P41" s="56"/>
      <c r="R41" s="11"/>
      <c r="S41" s="14"/>
      <c r="AW41" s="11"/>
      <c r="BK41" s="12"/>
      <c r="BL41" s="12"/>
      <c r="BM41" s="12"/>
      <c r="BN41" s="12"/>
      <c r="BO41" s="12"/>
      <c r="BP41" s="12"/>
      <c r="BQ41" s="12"/>
      <c r="BR41" s="12"/>
      <c r="BS41" s="12"/>
      <c r="BT41" s="19" t="str">
        <f>IF(Point[Asset Group]="","",VLOOKUP(Point[Asset Type],subdom_master,4,FALSE))</f>
        <v/>
      </c>
    </row>
    <row r="42" spans="4:72" s="3" customFormat="1" x14ac:dyDescent="0.2">
      <c r="D42" s="58"/>
      <c r="E42" s="58"/>
      <c r="H42" s="3" t="str">
        <f>IF(Point[Asset Group]="","",VLOOKUP(Point[Asset Group],asset_grp_pt,4,FALSE))</f>
        <v/>
      </c>
      <c r="J42" s="3" t="str">
        <f>IF(Point[Asset Group]="","",VLOOKUP(Point[Asset Group],asset_grp_pt,3,FALSE))</f>
        <v/>
      </c>
      <c r="M42" s="11"/>
      <c r="P42" s="56"/>
      <c r="R42" s="11"/>
      <c r="S42" s="14"/>
      <c r="AW42" s="11"/>
      <c r="BK42" s="12"/>
      <c r="BL42" s="12"/>
      <c r="BM42" s="12"/>
      <c r="BN42" s="12"/>
      <c r="BO42" s="12"/>
      <c r="BP42" s="12"/>
      <c r="BQ42" s="12"/>
      <c r="BR42" s="12"/>
      <c r="BS42" s="12"/>
      <c r="BT42" s="19" t="str">
        <f>IF(Point[Asset Group]="","",VLOOKUP(Point[Asset Type],subdom_master,4,FALSE))</f>
        <v/>
      </c>
    </row>
    <row r="43" spans="4:72" s="3" customFormat="1" x14ac:dyDescent="0.2">
      <c r="D43" s="58"/>
      <c r="E43" s="58"/>
      <c r="H43" s="3" t="str">
        <f>IF(Point[Asset Group]="","",VLOOKUP(Point[Asset Group],asset_grp_pt,4,FALSE))</f>
        <v/>
      </c>
      <c r="J43" s="3" t="str">
        <f>IF(Point[Asset Group]="","",VLOOKUP(Point[Asset Group],asset_grp_pt,3,FALSE))</f>
        <v/>
      </c>
      <c r="M43" s="11"/>
      <c r="P43" s="56"/>
      <c r="R43" s="11"/>
      <c r="S43" s="14"/>
      <c r="AW43" s="11"/>
      <c r="BK43" s="12"/>
      <c r="BL43" s="12"/>
      <c r="BM43" s="12"/>
      <c r="BN43" s="12"/>
      <c r="BO43" s="12"/>
      <c r="BP43" s="12"/>
      <c r="BQ43" s="12"/>
      <c r="BR43" s="12"/>
      <c r="BS43" s="12"/>
      <c r="BT43" s="19" t="str">
        <f>IF(Point[Asset Group]="","",VLOOKUP(Point[Asset Type],subdom_master,4,FALSE))</f>
        <v/>
      </c>
    </row>
    <row r="44" spans="4:72" s="3" customFormat="1" x14ac:dyDescent="0.2">
      <c r="D44" s="58"/>
      <c r="E44" s="58"/>
      <c r="H44" s="3" t="str">
        <f>IF(Point[Asset Group]="","",VLOOKUP(Point[Asset Group],asset_grp_pt,4,FALSE))</f>
        <v/>
      </c>
      <c r="J44" s="3" t="str">
        <f>IF(Point[Asset Group]="","",VLOOKUP(Point[Asset Group],asset_grp_pt,3,FALSE))</f>
        <v/>
      </c>
      <c r="M44" s="11"/>
      <c r="P44" s="56"/>
      <c r="R44" s="11"/>
      <c r="S44" s="14"/>
      <c r="AW44" s="11"/>
      <c r="BK44" s="12"/>
      <c r="BL44" s="12"/>
      <c r="BM44" s="12"/>
      <c r="BN44" s="12"/>
      <c r="BO44" s="12"/>
      <c r="BP44" s="12"/>
      <c r="BQ44" s="12"/>
      <c r="BR44" s="12"/>
      <c r="BS44" s="12"/>
      <c r="BT44" s="19" t="str">
        <f>IF(Point[Asset Group]="","",VLOOKUP(Point[Asset Type],subdom_master,4,FALSE))</f>
        <v/>
      </c>
    </row>
    <row r="45" spans="4:72" s="3" customFormat="1" x14ac:dyDescent="0.2">
      <c r="D45" s="58"/>
      <c r="E45" s="58"/>
      <c r="H45" s="3" t="str">
        <f>IF(Point[Asset Group]="","",VLOOKUP(Point[Asset Group],asset_grp_pt,4,FALSE))</f>
        <v/>
      </c>
      <c r="J45" s="3" t="str">
        <f>IF(Point[Asset Group]="","",VLOOKUP(Point[Asset Group],asset_grp_pt,3,FALSE))</f>
        <v/>
      </c>
      <c r="M45" s="11"/>
      <c r="P45" s="56"/>
      <c r="R45" s="11"/>
      <c r="S45" s="14"/>
      <c r="AW45" s="11"/>
      <c r="BK45" s="12"/>
      <c r="BL45" s="12"/>
      <c r="BM45" s="12"/>
      <c r="BN45" s="12"/>
      <c r="BO45" s="12"/>
      <c r="BP45" s="12"/>
      <c r="BQ45" s="12"/>
      <c r="BR45" s="12"/>
      <c r="BS45" s="12"/>
      <c r="BT45" s="19" t="str">
        <f>IF(Point[Asset Group]="","",VLOOKUP(Point[Asset Type],subdom_master,4,FALSE))</f>
        <v/>
      </c>
    </row>
    <row r="46" spans="4:72" s="3" customFormat="1" x14ac:dyDescent="0.2">
      <c r="D46" s="58"/>
      <c r="E46" s="58"/>
      <c r="H46" s="3" t="str">
        <f>IF(Point[Asset Group]="","",VLOOKUP(Point[Asset Group],asset_grp_pt,4,FALSE))</f>
        <v/>
      </c>
      <c r="J46" s="3" t="str">
        <f>IF(Point[Asset Group]="","",VLOOKUP(Point[Asset Group],asset_grp_pt,3,FALSE))</f>
        <v/>
      </c>
      <c r="M46" s="11"/>
      <c r="P46" s="56"/>
      <c r="R46" s="11"/>
      <c r="S46" s="14"/>
      <c r="AW46" s="11"/>
      <c r="BK46" s="12"/>
      <c r="BL46" s="12"/>
      <c r="BM46" s="12"/>
      <c r="BN46" s="12"/>
      <c r="BO46" s="12"/>
      <c r="BP46" s="12"/>
      <c r="BQ46" s="12"/>
      <c r="BR46" s="12"/>
      <c r="BS46" s="12"/>
      <c r="BT46" s="19" t="str">
        <f>IF(Point[Asset Group]="","",VLOOKUP(Point[Asset Type],subdom_master,4,FALSE))</f>
        <v/>
      </c>
    </row>
    <row r="47" spans="4:72" s="3" customFormat="1" x14ac:dyDescent="0.2">
      <c r="D47" s="58"/>
      <c r="E47" s="58"/>
      <c r="H47" s="3" t="str">
        <f>IF(Point[Asset Group]="","",VLOOKUP(Point[Asset Group],asset_grp_pt,4,FALSE))</f>
        <v/>
      </c>
      <c r="J47" s="3" t="str">
        <f>IF(Point[Asset Group]="","",VLOOKUP(Point[Asset Group],asset_grp_pt,3,FALSE))</f>
        <v/>
      </c>
      <c r="M47" s="11"/>
      <c r="P47" s="56"/>
      <c r="R47" s="11"/>
      <c r="S47" s="14"/>
      <c r="AW47" s="11"/>
      <c r="BK47" s="12"/>
      <c r="BL47" s="12"/>
      <c r="BM47" s="12"/>
      <c r="BN47" s="12"/>
      <c r="BO47" s="12"/>
      <c r="BP47" s="12"/>
      <c r="BQ47" s="12"/>
      <c r="BR47" s="12"/>
      <c r="BS47" s="12"/>
      <c r="BT47" s="19" t="str">
        <f>IF(Point[Asset Group]="","",VLOOKUP(Point[Asset Type],subdom_master,4,FALSE))</f>
        <v/>
      </c>
    </row>
    <row r="48" spans="4:72" s="3" customFormat="1" x14ac:dyDescent="0.2">
      <c r="D48" s="58"/>
      <c r="E48" s="58"/>
      <c r="H48" s="3" t="str">
        <f>IF(Point[Asset Group]="","",VLOOKUP(Point[Asset Group],asset_grp_pt,4,FALSE))</f>
        <v/>
      </c>
      <c r="J48" s="3" t="str">
        <f>IF(Point[Asset Group]="","",VLOOKUP(Point[Asset Group],asset_grp_pt,3,FALSE))</f>
        <v/>
      </c>
      <c r="M48" s="11"/>
      <c r="P48" s="56"/>
      <c r="R48" s="11"/>
      <c r="S48" s="14"/>
      <c r="AW48" s="11"/>
      <c r="BK48" s="12"/>
      <c r="BL48" s="12"/>
      <c r="BM48" s="12"/>
      <c r="BN48" s="12"/>
      <c r="BO48" s="12"/>
      <c r="BP48" s="12"/>
      <c r="BQ48" s="12"/>
      <c r="BR48" s="12"/>
      <c r="BS48" s="12"/>
      <c r="BT48" s="19" t="str">
        <f>IF(Point[Asset Group]="","",VLOOKUP(Point[Asset Type],subdom_master,4,FALSE))</f>
        <v/>
      </c>
    </row>
    <row r="49" spans="4:72" s="3" customFormat="1" x14ac:dyDescent="0.2">
      <c r="D49" s="58"/>
      <c r="E49" s="58"/>
      <c r="H49" s="3" t="str">
        <f>IF(Point[Asset Group]="","",VLOOKUP(Point[Asset Group],asset_grp_pt,4,FALSE))</f>
        <v/>
      </c>
      <c r="J49" s="3" t="str">
        <f>IF(Point[Asset Group]="","",VLOOKUP(Point[Asset Group],asset_grp_pt,3,FALSE))</f>
        <v/>
      </c>
      <c r="M49" s="11"/>
      <c r="P49" s="56"/>
      <c r="R49" s="11"/>
      <c r="S49" s="14"/>
      <c r="AW49" s="11"/>
      <c r="BK49" s="12"/>
      <c r="BL49" s="12"/>
      <c r="BM49" s="12"/>
      <c r="BN49" s="12"/>
      <c r="BO49" s="12"/>
      <c r="BP49" s="12"/>
      <c r="BQ49" s="12"/>
      <c r="BR49" s="12"/>
      <c r="BS49" s="12"/>
      <c r="BT49" s="19" t="str">
        <f>IF(Point[Asset Group]="","",VLOOKUP(Point[Asset Type],subdom_master,4,FALSE))</f>
        <v/>
      </c>
    </row>
    <row r="50" spans="4:72" s="3" customFormat="1" x14ac:dyDescent="0.2">
      <c r="D50" s="58"/>
      <c r="E50" s="58"/>
      <c r="H50" s="3" t="str">
        <f>IF(Point[Asset Group]="","",VLOOKUP(Point[Asset Group],asset_grp_pt,4,FALSE))</f>
        <v/>
      </c>
      <c r="J50" s="3" t="str">
        <f>IF(Point[Asset Group]="","",VLOOKUP(Point[Asset Group],asset_grp_pt,3,FALSE))</f>
        <v/>
      </c>
      <c r="M50" s="11"/>
      <c r="P50" s="56"/>
      <c r="R50" s="11"/>
      <c r="S50" s="14"/>
      <c r="AW50" s="11"/>
      <c r="BK50" s="12"/>
      <c r="BL50" s="12"/>
      <c r="BM50" s="12"/>
      <c r="BN50" s="12"/>
      <c r="BO50" s="12"/>
      <c r="BP50" s="12"/>
      <c r="BQ50" s="12"/>
      <c r="BR50" s="12"/>
      <c r="BS50" s="12"/>
      <c r="BT50" s="19" t="str">
        <f>IF(Point[Asset Group]="","",VLOOKUP(Point[Asset Type],subdom_master,4,FALSE))</f>
        <v/>
      </c>
    </row>
    <row r="51" spans="4:72" s="3" customFormat="1" x14ac:dyDescent="0.2">
      <c r="D51" s="58"/>
      <c r="E51" s="58"/>
      <c r="H51" s="3" t="str">
        <f>IF(Point[Asset Group]="","",VLOOKUP(Point[Asset Group],asset_grp_pt,4,FALSE))</f>
        <v/>
      </c>
      <c r="J51" s="3" t="str">
        <f>IF(Point[Asset Group]="","",VLOOKUP(Point[Asset Group],asset_grp_pt,3,FALSE))</f>
        <v/>
      </c>
      <c r="M51" s="11"/>
      <c r="P51" s="56"/>
      <c r="R51" s="11"/>
      <c r="S51" s="14"/>
      <c r="AW51" s="11"/>
      <c r="BK51" s="12"/>
      <c r="BL51" s="12"/>
      <c r="BM51" s="12"/>
      <c r="BN51" s="12"/>
      <c r="BO51" s="12"/>
      <c r="BP51" s="12"/>
      <c r="BQ51" s="12"/>
      <c r="BR51" s="12"/>
      <c r="BS51" s="12"/>
      <c r="BT51" s="19" t="str">
        <f>IF(Point[Asset Group]="","",VLOOKUP(Point[Asset Type],subdom_master,4,FALSE))</f>
        <v/>
      </c>
    </row>
    <row r="52" spans="4:72" s="3" customFormat="1" x14ac:dyDescent="0.2">
      <c r="D52" s="58"/>
      <c r="E52" s="58"/>
      <c r="H52" s="3" t="str">
        <f>IF(Point[Asset Group]="","",VLOOKUP(Point[Asset Group],asset_grp_pt,4,FALSE))</f>
        <v/>
      </c>
      <c r="J52" s="3" t="str">
        <f>IF(Point[Asset Group]="","",VLOOKUP(Point[Asset Group],asset_grp_pt,3,FALSE))</f>
        <v/>
      </c>
      <c r="M52" s="11"/>
      <c r="P52" s="56"/>
      <c r="R52" s="11"/>
      <c r="S52" s="14"/>
      <c r="AW52" s="11"/>
      <c r="BK52" s="12"/>
      <c r="BL52" s="12"/>
      <c r="BM52" s="12"/>
      <c r="BN52" s="12"/>
      <c r="BO52" s="12"/>
      <c r="BP52" s="12"/>
      <c r="BQ52" s="12"/>
      <c r="BR52" s="12"/>
      <c r="BS52" s="12"/>
      <c r="BT52" s="19" t="str">
        <f>IF(Point[Asset Group]="","",VLOOKUP(Point[Asset Type],subdom_master,4,FALSE))</f>
        <v/>
      </c>
    </row>
    <row r="53" spans="4:72" s="3" customFormat="1" x14ac:dyDescent="0.2">
      <c r="D53" s="58"/>
      <c r="E53" s="58"/>
      <c r="H53" s="3" t="str">
        <f>IF(Point[Asset Group]="","",VLOOKUP(Point[Asset Group],asset_grp_pt,4,FALSE))</f>
        <v/>
      </c>
      <c r="J53" s="3" t="str">
        <f>IF(Point[Asset Group]="","",VLOOKUP(Point[Asset Group],asset_grp_pt,3,FALSE))</f>
        <v/>
      </c>
      <c r="M53" s="11"/>
      <c r="P53" s="56"/>
      <c r="R53" s="11"/>
      <c r="S53" s="14"/>
      <c r="AW53" s="11"/>
      <c r="BK53" s="12"/>
      <c r="BL53" s="12"/>
      <c r="BM53" s="12"/>
      <c r="BN53" s="12"/>
      <c r="BO53" s="12"/>
      <c r="BP53" s="12"/>
      <c r="BQ53" s="12"/>
      <c r="BR53" s="12"/>
      <c r="BS53" s="12"/>
      <c r="BT53" s="19" t="str">
        <f>IF(Point[Asset Group]="","",VLOOKUP(Point[Asset Type],subdom_master,4,FALSE))</f>
        <v/>
      </c>
    </row>
    <row r="54" spans="4:72" s="3" customFormat="1" x14ac:dyDescent="0.2">
      <c r="D54" s="58"/>
      <c r="E54" s="58"/>
      <c r="H54" s="3" t="str">
        <f>IF(Point[Asset Group]="","",VLOOKUP(Point[Asset Group],asset_grp_pt,4,FALSE))</f>
        <v/>
      </c>
      <c r="J54" s="3" t="str">
        <f>IF(Point[Asset Group]="","",VLOOKUP(Point[Asset Group],asset_grp_pt,3,FALSE))</f>
        <v/>
      </c>
      <c r="M54" s="11"/>
      <c r="P54" s="56"/>
      <c r="R54" s="11"/>
      <c r="S54" s="14"/>
      <c r="AW54" s="11"/>
      <c r="BK54" s="12"/>
      <c r="BL54" s="12"/>
      <c r="BM54" s="12"/>
      <c r="BN54" s="12"/>
      <c r="BO54" s="12"/>
      <c r="BP54" s="12"/>
      <c r="BQ54" s="12"/>
      <c r="BR54" s="12"/>
      <c r="BS54" s="12"/>
      <c r="BT54" s="19" t="str">
        <f>IF(Point[Asset Group]="","",VLOOKUP(Point[Asset Type],subdom_master,4,FALSE))</f>
        <v/>
      </c>
    </row>
    <row r="55" spans="4:72" s="3" customFormat="1" x14ac:dyDescent="0.2">
      <c r="D55" s="58"/>
      <c r="E55" s="58"/>
      <c r="H55" s="3" t="str">
        <f>IF(Point[Asset Group]="","",VLOOKUP(Point[Asset Group],asset_grp_pt,4,FALSE))</f>
        <v/>
      </c>
      <c r="J55" s="3" t="str">
        <f>IF(Point[Asset Group]="","",VLOOKUP(Point[Asset Group],asset_grp_pt,3,FALSE))</f>
        <v/>
      </c>
      <c r="M55" s="11"/>
      <c r="P55" s="56"/>
      <c r="R55" s="11"/>
      <c r="S55" s="14"/>
      <c r="AW55" s="11"/>
      <c r="BK55" s="12"/>
      <c r="BL55" s="12"/>
      <c r="BM55" s="12"/>
      <c r="BN55" s="12"/>
      <c r="BO55" s="12"/>
      <c r="BP55" s="12"/>
      <c r="BQ55" s="12"/>
      <c r="BR55" s="12"/>
      <c r="BS55" s="12"/>
      <c r="BT55" s="19" t="str">
        <f>IF(Point[Asset Group]="","",VLOOKUP(Point[Asset Type],subdom_master,4,FALSE))</f>
        <v/>
      </c>
    </row>
    <row r="56" spans="4:72" s="3" customFormat="1" x14ac:dyDescent="0.2">
      <c r="D56" s="58"/>
      <c r="E56" s="58"/>
      <c r="H56" s="3" t="str">
        <f>IF(Point[Asset Group]="","",VLOOKUP(Point[Asset Group],asset_grp_pt,4,FALSE))</f>
        <v/>
      </c>
      <c r="J56" s="3" t="str">
        <f>IF(Point[Asset Group]="","",VLOOKUP(Point[Asset Group],asset_grp_pt,3,FALSE))</f>
        <v/>
      </c>
      <c r="M56" s="11"/>
      <c r="P56" s="56"/>
      <c r="R56" s="11"/>
      <c r="S56" s="14"/>
      <c r="AW56" s="11"/>
      <c r="BK56" s="12"/>
      <c r="BL56" s="12"/>
      <c r="BM56" s="12"/>
      <c r="BN56" s="12"/>
      <c r="BO56" s="12"/>
      <c r="BP56" s="12"/>
      <c r="BQ56" s="12"/>
      <c r="BR56" s="12"/>
      <c r="BS56" s="12"/>
      <c r="BT56" s="19" t="str">
        <f>IF(Point[Asset Group]="","",VLOOKUP(Point[Asset Type],subdom_master,4,FALSE))</f>
        <v/>
      </c>
    </row>
    <row r="57" spans="4:72" s="3" customFormat="1" x14ac:dyDescent="0.2">
      <c r="D57" s="58"/>
      <c r="E57" s="58"/>
      <c r="H57" s="3" t="str">
        <f>IF(Point[Asset Group]="","",VLOOKUP(Point[Asset Group],asset_grp_pt,4,FALSE))</f>
        <v/>
      </c>
      <c r="J57" s="3" t="str">
        <f>IF(Point[Asset Group]="","",VLOOKUP(Point[Asset Group],asset_grp_pt,3,FALSE))</f>
        <v/>
      </c>
      <c r="M57" s="11"/>
      <c r="P57" s="56"/>
      <c r="R57" s="11"/>
      <c r="S57" s="14"/>
      <c r="AW57" s="11"/>
      <c r="BK57" s="12"/>
      <c r="BL57" s="12"/>
      <c r="BM57" s="12"/>
      <c r="BN57" s="12"/>
      <c r="BO57" s="12"/>
      <c r="BP57" s="12"/>
      <c r="BQ57" s="12"/>
      <c r="BR57" s="12"/>
      <c r="BS57" s="12"/>
      <c r="BT57" s="19" t="str">
        <f>IF(Point[Asset Group]="","",VLOOKUP(Point[Asset Type],subdom_master,4,FALSE))</f>
        <v/>
      </c>
    </row>
    <row r="58" spans="4:72" s="3" customFormat="1" x14ac:dyDescent="0.2">
      <c r="D58" s="58"/>
      <c r="E58" s="58"/>
      <c r="H58" s="3" t="str">
        <f>IF(Point[Asset Group]="","",VLOOKUP(Point[Asset Group],asset_grp_pt,4,FALSE))</f>
        <v/>
      </c>
      <c r="J58" s="3" t="str">
        <f>IF(Point[Asset Group]="","",VLOOKUP(Point[Asset Group],asset_grp_pt,3,FALSE))</f>
        <v/>
      </c>
      <c r="M58" s="11"/>
      <c r="P58" s="56"/>
      <c r="R58" s="11"/>
      <c r="S58" s="14"/>
      <c r="AW58" s="11"/>
      <c r="BK58" s="12"/>
      <c r="BL58" s="12"/>
      <c r="BM58" s="12"/>
      <c r="BN58" s="12"/>
      <c r="BO58" s="12"/>
      <c r="BP58" s="12"/>
      <c r="BQ58" s="12"/>
      <c r="BR58" s="12"/>
      <c r="BS58" s="12"/>
      <c r="BT58" s="19" t="str">
        <f>IF(Point[Asset Group]="","",VLOOKUP(Point[Asset Type],subdom_master,4,FALSE))</f>
        <v/>
      </c>
    </row>
    <row r="59" spans="4:72" s="3" customFormat="1" x14ac:dyDescent="0.2">
      <c r="D59" s="58"/>
      <c r="E59" s="58"/>
      <c r="H59" s="3" t="str">
        <f>IF(Point[Asset Group]="","",VLOOKUP(Point[Asset Group],asset_grp_pt,4,FALSE))</f>
        <v/>
      </c>
      <c r="J59" s="3" t="str">
        <f>IF(Point[Asset Group]="","",VLOOKUP(Point[Asset Group],asset_grp_pt,3,FALSE))</f>
        <v/>
      </c>
      <c r="M59" s="11"/>
      <c r="P59" s="56"/>
      <c r="R59" s="11"/>
      <c r="S59" s="14"/>
      <c r="AW59" s="11"/>
      <c r="BK59" s="12"/>
      <c r="BL59" s="12"/>
      <c r="BM59" s="12"/>
      <c r="BN59" s="12"/>
      <c r="BO59" s="12"/>
      <c r="BP59" s="12"/>
      <c r="BQ59" s="12"/>
      <c r="BR59" s="12"/>
      <c r="BS59" s="12"/>
      <c r="BT59" s="19" t="str">
        <f>IF(Point[Asset Group]="","",VLOOKUP(Point[Asset Type],subdom_master,4,FALSE))</f>
        <v/>
      </c>
    </row>
    <row r="60" spans="4:72" s="3" customFormat="1" x14ac:dyDescent="0.2">
      <c r="D60" s="58"/>
      <c r="E60" s="58"/>
      <c r="H60" s="3" t="str">
        <f>IF(Point[Asset Group]="","",VLOOKUP(Point[Asset Group],asset_grp_pt,4,FALSE))</f>
        <v/>
      </c>
      <c r="J60" s="3" t="str">
        <f>IF(Point[Asset Group]="","",VLOOKUP(Point[Asset Group],asset_grp_pt,3,FALSE))</f>
        <v/>
      </c>
      <c r="M60" s="11"/>
      <c r="P60" s="56"/>
      <c r="R60" s="11"/>
      <c r="S60" s="14"/>
      <c r="AW60" s="11"/>
      <c r="BK60" s="12"/>
      <c r="BL60" s="12"/>
      <c r="BM60" s="12"/>
      <c r="BN60" s="12"/>
      <c r="BO60" s="12"/>
      <c r="BP60" s="12"/>
      <c r="BQ60" s="12"/>
      <c r="BR60" s="12"/>
      <c r="BS60" s="12"/>
      <c r="BT60" s="19" t="str">
        <f>IF(Point[Asset Group]="","",VLOOKUP(Point[Asset Type],subdom_master,4,FALSE))</f>
        <v/>
      </c>
    </row>
    <row r="61" spans="4:72" s="3" customFormat="1" x14ac:dyDescent="0.2">
      <c r="D61" s="58"/>
      <c r="E61" s="58"/>
      <c r="H61" s="3" t="str">
        <f>IF(Point[Asset Group]="","",VLOOKUP(Point[Asset Group],asset_grp_pt,4,FALSE))</f>
        <v/>
      </c>
      <c r="J61" s="3" t="str">
        <f>IF(Point[Asset Group]="","",VLOOKUP(Point[Asset Group],asset_grp_pt,3,FALSE))</f>
        <v/>
      </c>
      <c r="M61" s="11"/>
      <c r="P61" s="56"/>
      <c r="R61" s="11"/>
      <c r="S61" s="14"/>
      <c r="AW61" s="11"/>
      <c r="BK61" s="12"/>
      <c r="BL61" s="12"/>
      <c r="BM61" s="12"/>
      <c r="BN61" s="12"/>
      <c r="BO61" s="12"/>
      <c r="BP61" s="12"/>
      <c r="BQ61" s="12"/>
      <c r="BR61" s="12"/>
      <c r="BS61" s="12"/>
      <c r="BT61" s="19" t="str">
        <f>IF(Point[Asset Group]="","",VLOOKUP(Point[Asset Type],subdom_master,4,FALSE))</f>
        <v/>
      </c>
    </row>
    <row r="62" spans="4:72" s="3" customFormat="1" x14ac:dyDescent="0.2">
      <c r="D62" s="58"/>
      <c r="E62" s="58"/>
      <c r="H62" s="3" t="str">
        <f>IF(Point[Asset Group]="","",VLOOKUP(Point[Asset Group],asset_grp_pt,4,FALSE))</f>
        <v/>
      </c>
      <c r="J62" s="3" t="str">
        <f>IF(Point[Asset Group]="","",VLOOKUP(Point[Asset Group],asset_grp_pt,3,FALSE))</f>
        <v/>
      </c>
      <c r="M62" s="11"/>
      <c r="P62" s="56"/>
      <c r="R62" s="11"/>
      <c r="S62" s="14"/>
      <c r="AW62" s="11"/>
      <c r="BK62" s="12"/>
      <c r="BL62" s="12"/>
      <c r="BM62" s="12"/>
      <c r="BN62" s="12"/>
      <c r="BO62" s="12"/>
      <c r="BP62" s="12"/>
      <c r="BQ62" s="12"/>
      <c r="BR62" s="12"/>
      <c r="BS62" s="12"/>
      <c r="BT62" s="19" t="str">
        <f>IF(Point[Asset Group]="","",VLOOKUP(Point[Asset Type],subdom_master,4,FALSE))</f>
        <v/>
      </c>
    </row>
    <row r="63" spans="4:72" s="3" customFormat="1" x14ac:dyDescent="0.2">
      <c r="D63" s="58"/>
      <c r="E63" s="58"/>
      <c r="H63" s="3" t="str">
        <f>IF(Point[Asset Group]="","",VLOOKUP(Point[Asset Group],asset_grp_pt,4,FALSE))</f>
        <v/>
      </c>
      <c r="J63" s="3" t="str">
        <f>IF(Point[Asset Group]="","",VLOOKUP(Point[Asset Group],asset_grp_pt,3,FALSE))</f>
        <v/>
      </c>
      <c r="M63" s="11"/>
      <c r="P63" s="56"/>
      <c r="R63" s="11"/>
      <c r="S63" s="14"/>
      <c r="AW63" s="11"/>
      <c r="BK63" s="12"/>
      <c r="BL63" s="12"/>
      <c r="BM63" s="12"/>
      <c r="BN63" s="12"/>
      <c r="BO63" s="12"/>
      <c r="BP63" s="12"/>
      <c r="BQ63" s="12"/>
      <c r="BR63" s="12"/>
      <c r="BS63" s="12"/>
      <c r="BT63" s="19" t="str">
        <f>IF(Point[Asset Group]="","",VLOOKUP(Point[Asset Type],subdom_master,4,FALSE))</f>
        <v/>
      </c>
    </row>
    <row r="64" spans="4:72" s="3" customFormat="1" x14ac:dyDescent="0.2">
      <c r="D64" s="58"/>
      <c r="E64" s="58"/>
      <c r="H64" s="3" t="str">
        <f>IF(Point[Asset Group]="","",VLOOKUP(Point[Asset Group],asset_grp_pt,4,FALSE))</f>
        <v/>
      </c>
      <c r="J64" s="3" t="str">
        <f>IF(Point[Asset Group]="","",VLOOKUP(Point[Asset Group],asset_grp_pt,3,FALSE))</f>
        <v/>
      </c>
      <c r="M64" s="11"/>
      <c r="P64" s="56"/>
      <c r="R64" s="11"/>
      <c r="S64" s="14"/>
      <c r="AW64" s="11"/>
      <c r="BK64" s="12"/>
      <c r="BL64" s="12"/>
      <c r="BM64" s="12"/>
      <c r="BN64" s="12"/>
      <c r="BO64" s="12"/>
      <c r="BP64" s="12"/>
      <c r="BQ64" s="12"/>
      <c r="BR64" s="12"/>
      <c r="BS64" s="12"/>
      <c r="BT64" s="19" t="str">
        <f>IF(Point[Asset Group]="","",VLOOKUP(Point[Asset Type],subdom_master,4,FALSE))</f>
        <v/>
      </c>
    </row>
    <row r="65" spans="4:72" s="3" customFormat="1" x14ac:dyDescent="0.2">
      <c r="D65" s="58"/>
      <c r="E65" s="58"/>
      <c r="H65" s="3" t="str">
        <f>IF(Point[Asset Group]="","",VLOOKUP(Point[Asset Group],asset_grp_pt,4,FALSE))</f>
        <v/>
      </c>
      <c r="J65" s="3" t="str">
        <f>IF(Point[Asset Group]="","",VLOOKUP(Point[Asset Group],asset_grp_pt,3,FALSE))</f>
        <v/>
      </c>
      <c r="M65" s="11"/>
      <c r="P65" s="56"/>
      <c r="R65" s="11"/>
      <c r="S65" s="14"/>
      <c r="AW65" s="11"/>
      <c r="BK65" s="12"/>
      <c r="BL65" s="12"/>
      <c r="BM65" s="12"/>
      <c r="BN65" s="12"/>
      <c r="BO65" s="12"/>
      <c r="BP65" s="12"/>
      <c r="BQ65" s="12"/>
      <c r="BR65" s="12"/>
      <c r="BS65" s="12"/>
      <c r="BT65" s="19" t="str">
        <f>IF(Point[Asset Group]="","",VLOOKUP(Point[Asset Type],subdom_master,4,FALSE))</f>
        <v/>
      </c>
    </row>
    <row r="66" spans="4:72" s="3" customFormat="1" x14ac:dyDescent="0.2">
      <c r="D66" s="58"/>
      <c r="E66" s="58"/>
      <c r="H66" s="3" t="str">
        <f>IF(Point[Asset Group]="","",VLOOKUP(Point[Asset Group],asset_grp_pt,4,FALSE))</f>
        <v/>
      </c>
      <c r="J66" s="3" t="str">
        <f>IF(Point[Asset Group]="","",VLOOKUP(Point[Asset Group],asset_grp_pt,3,FALSE))</f>
        <v/>
      </c>
      <c r="M66" s="11"/>
      <c r="P66" s="56"/>
      <c r="R66" s="11"/>
      <c r="S66" s="14"/>
      <c r="AW66" s="11"/>
      <c r="BK66" s="12"/>
      <c r="BL66" s="12"/>
      <c r="BM66" s="12"/>
      <c r="BN66" s="12"/>
      <c r="BO66" s="12"/>
      <c r="BP66" s="12"/>
      <c r="BQ66" s="12"/>
      <c r="BR66" s="12"/>
      <c r="BS66" s="12"/>
      <c r="BT66" s="19" t="str">
        <f>IF(Point[Asset Group]="","",VLOOKUP(Point[Asset Type],subdom_master,4,FALSE))</f>
        <v/>
      </c>
    </row>
    <row r="67" spans="4:72" s="3" customFormat="1" x14ac:dyDescent="0.2">
      <c r="D67" s="58"/>
      <c r="E67" s="58"/>
      <c r="H67" s="3" t="str">
        <f>IF(Point[Asset Group]="","",VLOOKUP(Point[Asset Group],asset_grp_pt,4,FALSE))</f>
        <v/>
      </c>
      <c r="J67" s="3" t="str">
        <f>IF(Point[Asset Group]="","",VLOOKUP(Point[Asset Group],asset_grp_pt,3,FALSE))</f>
        <v/>
      </c>
      <c r="M67" s="11"/>
      <c r="P67" s="56"/>
      <c r="R67" s="11"/>
      <c r="S67" s="14"/>
      <c r="AW67" s="11"/>
      <c r="BK67" s="12"/>
      <c r="BL67" s="12"/>
      <c r="BM67" s="12"/>
      <c r="BN67" s="12"/>
      <c r="BO67" s="12"/>
      <c r="BP67" s="12"/>
      <c r="BQ67" s="12"/>
      <c r="BR67" s="12"/>
      <c r="BS67" s="12"/>
      <c r="BT67" s="19" t="str">
        <f>IF(Point[Asset Group]="","",VLOOKUP(Point[Asset Type],subdom_master,4,FALSE))</f>
        <v/>
      </c>
    </row>
    <row r="68" spans="4:72" s="3" customFormat="1" x14ac:dyDescent="0.2">
      <c r="D68" s="58"/>
      <c r="E68" s="58"/>
      <c r="H68" s="3" t="str">
        <f>IF(Point[Asset Group]="","",VLOOKUP(Point[Asset Group],asset_grp_pt,4,FALSE))</f>
        <v/>
      </c>
      <c r="J68" s="3" t="str">
        <f>IF(Point[Asset Group]="","",VLOOKUP(Point[Asset Group],asset_grp_pt,3,FALSE))</f>
        <v/>
      </c>
      <c r="M68" s="11"/>
      <c r="P68" s="56"/>
      <c r="R68" s="11"/>
      <c r="S68" s="14"/>
      <c r="AW68" s="11"/>
      <c r="BK68" s="12"/>
      <c r="BL68" s="12"/>
      <c r="BM68" s="12"/>
      <c r="BN68" s="12"/>
      <c r="BO68" s="12"/>
      <c r="BP68" s="12"/>
      <c r="BQ68" s="12"/>
      <c r="BR68" s="12"/>
      <c r="BS68" s="12"/>
      <c r="BT68" s="19" t="str">
        <f>IF(Point[Asset Group]="","",VLOOKUP(Point[Asset Type],subdom_master,4,FALSE))</f>
        <v/>
      </c>
    </row>
    <row r="69" spans="4:72" s="3" customFormat="1" x14ac:dyDescent="0.2">
      <c r="D69" s="58"/>
      <c r="E69" s="58"/>
      <c r="H69" s="3" t="str">
        <f>IF(Point[Asset Group]="","",VLOOKUP(Point[Asset Group],asset_grp_pt,4,FALSE))</f>
        <v/>
      </c>
      <c r="J69" s="3" t="str">
        <f>IF(Point[Asset Group]="","",VLOOKUP(Point[Asset Group],asset_grp_pt,3,FALSE))</f>
        <v/>
      </c>
      <c r="M69" s="11"/>
      <c r="P69" s="56"/>
      <c r="R69" s="11"/>
      <c r="S69" s="14"/>
      <c r="AW69" s="11"/>
      <c r="BK69" s="12"/>
      <c r="BL69" s="12"/>
      <c r="BM69" s="12"/>
      <c r="BN69" s="12"/>
      <c r="BO69" s="12"/>
      <c r="BP69" s="12"/>
      <c r="BQ69" s="12"/>
      <c r="BR69" s="12"/>
      <c r="BS69" s="12"/>
      <c r="BT69" s="19" t="str">
        <f>IF(Point[Asset Group]="","",VLOOKUP(Point[Asset Type],subdom_master,4,FALSE))</f>
        <v/>
      </c>
    </row>
    <row r="70" spans="4:72" s="3" customFormat="1" x14ac:dyDescent="0.2">
      <c r="D70" s="58"/>
      <c r="E70" s="58"/>
      <c r="H70" s="3" t="str">
        <f>IF(Point[Asset Group]="","",VLOOKUP(Point[Asset Group],asset_grp_pt,4,FALSE))</f>
        <v/>
      </c>
      <c r="J70" s="3" t="str">
        <f>IF(Point[Asset Group]="","",VLOOKUP(Point[Asset Group],asset_grp_pt,3,FALSE))</f>
        <v/>
      </c>
      <c r="M70" s="11"/>
      <c r="P70" s="56"/>
      <c r="R70" s="11"/>
      <c r="S70" s="14"/>
      <c r="AW70" s="11"/>
      <c r="BK70" s="12"/>
      <c r="BL70" s="12"/>
      <c r="BM70" s="12"/>
      <c r="BN70" s="12"/>
      <c r="BO70" s="12"/>
      <c r="BP70" s="12"/>
      <c r="BQ70" s="12"/>
      <c r="BR70" s="12"/>
      <c r="BS70" s="12"/>
      <c r="BT70" s="19" t="str">
        <f>IF(Point[Asset Group]="","",VLOOKUP(Point[Asset Type],subdom_master,4,FALSE))</f>
        <v/>
      </c>
    </row>
    <row r="71" spans="4:72" s="3" customFormat="1" x14ac:dyDescent="0.2">
      <c r="D71" s="58"/>
      <c r="E71" s="58"/>
      <c r="H71" s="3" t="str">
        <f>IF(Point[Asset Group]="","",VLOOKUP(Point[Asset Group],asset_grp_pt,4,FALSE))</f>
        <v/>
      </c>
      <c r="J71" s="3" t="str">
        <f>IF(Point[Asset Group]="","",VLOOKUP(Point[Asset Group],asset_grp_pt,3,FALSE))</f>
        <v/>
      </c>
      <c r="M71" s="11"/>
      <c r="P71" s="56"/>
      <c r="R71" s="11"/>
      <c r="S71" s="14"/>
      <c r="AW71" s="11"/>
      <c r="BK71" s="12"/>
      <c r="BL71" s="12"/>
      <c r="BM71" s="12"/>
      <c r="BN71" s="12"/>
      <c r="BO71" s="12"/>
      <c r="BP71" s="12"/>
      <c r="BQ71" s="12"/>
      <c r="BR71" s="12"/>
      <c r="BS71" s="12"/>
      <c r="BT71" s="19" t="str">
        <f>IF(Point[Asset Group]="","",VLOOKUP(Point[Asset Type],subdom_master,4,FALSE))</f>
        <v/>
      </c>
    </row>
    <row r="72" spans="4:72" s="3" customFormat="1" x14ac:dyDescent="0.2">
      <c r="D72" s="58"/>
      <c r="E72" s="58"/>
      <c r="H72" s="3" t="str">
        <f>IF(Point[Asset Group]="","",VLOOKUP(Point[Asset Group],asset_grp_pt,4,FALSE))</f>
        <v/>
      </c>
      <c r="J72" s="3" t="str">
        <f>IF(Point[Asset Group]="","",VLOOKUP(Point[Asset Group],asset_grp_pt,3,FALSE))</f>
        <v/>
      </c>
      <c r="M72" s="11"/>
      <c r="P72" s="56"/>
      <c r="R72" s="11"/>
      <c r="S72" s="14"/>
      <c r="AW72" s="11"/>
      <c r="BK72" s="12"/>
      <c r="BL72" s="12"/>
      <c r="BM72" s="12"/>
      <c r="BN72" s="12"/>
      <c r="BO72" s="12"/>
      <c r="BP72" s="12"/>
      <c r="BQ72" s="12"/>
      <c r="BR72" s="12"/>
      <c r="BS72" s="12"/>
      <c r="BT72" s="19" t="str">
        <f>IF(Point[Asset Group]="","",VLOOKUP(Point[Asset Type],subdom_master,4,FALSE))</f>
        <v/>
      </c>
    </row>
    <row r="73" spans="4:72" s="3" customFormat="1" x14ac:dyDescent="0.2">
      <c r="D73" s="58"/>
      <c r="E73" s="58"/>
      <c r="H73" s="3" t="str">
        <f>IF(Point[Asset Group]="","",VLOOKUP(Point[Asset Group],asset_grp_pt,4,FALSE))</f>
        <v/>
      </c>
      <c r="J73" s="3" t="str">
        <f>IF(Point[Asset Group]="","",VLOOKUP(Point[Asset Group],asset_grp_pt,3,FALSE))</f>
        <v/>
      </c>
      <c r="M73" s="11"/>
      <c r="P73" s="56"/>
      <c r="R73" s="11"/>
      <c r="S73" s="14"/>
      <c r="AW73" s="11"/>
      <c r="BK73" s="12"/>
      <c r="BL73" s="12"/>
      <c r="BM73" s="12"/>
      <c r="BN73" s="12"/>
      <c r="BO73" s="12"/>
      <c r="BP73" s="12"/>
      <c r="BQ73" s="12"/>
      <c r="BR73" s="12"/>
      <c r="BS73" s="12"/>
      <c r="BT73" s="19" t="str">
        <f>IF(Point[Asset Group]="","",VLOOKUP(Point[Asset Type],subdom_master,4,FALSE))</f>
        <v/>
      </c>
    </row>
    <row r="74" spans="4:72" s="3" customFormat="1" x14ac:dyDescent="0.2">
      <c r="D74" s="58"/>
      <c r="E74" s="58"/>
      <c r="H74" s="3" t="str">
        <f>IF(Point[Asset Group]="","",VLOOKUP(Point[Asset Group],asset_grp_pt,4,FALSE))</f>
        <v/>
      </c>
      <c r="J74" s="3" t="str">
        <f>IF(Point[Asset Group]="","",VLOOKUP(Point[Asset Group],asset_grp_pt,3,FALSE))</f>
        <v/>
      </c>
      <c r="M74" s="11"/>
      <c r="P74" s="56"/>
      <c r="R74" s="11"/>
      <c r="S74" s="14"/>
      <c r="AW74" s="11"/>
      <c r="BK74" s="12"/>
      <c r="BL74" s="12"/>
      <c r="BM74" s="12"/>
      <c r="BN74" s="12"/>
      <c r="BO74" s="12"/>
      <c r="BP74" s="12"/>
      <c r="BQ74" s="12"/>
      <c r="BR74" s="12"/>
      <c r="BS74" s="12"/>
      <c r="BT74" s="19" t="str">
        <f>IF(Point[Asset Group]="","",VLOOKUP(Point[Asset Type],subdom_master,4,FALSE))</f>
        <v/>
      </c>
    </row>
    <row r="75" spans="4:72" s="3" customFormat="1" x14ac:dyDescent="0.2">
      <c r="D75" s="58"/>
      <c r="E75" s="58"/>
      <c r="H75" s="3" t="str">
        <f>IF(Point[Asset Group]="","",VLOOKUP(Point[Asset Group],asset_grp_pt,4,FALSE))</f>
        <v/>
      </c>
      <c r="J75" s="3" t="str">
        <f>IF(Point[Asset Group]="","",VLOOKUP(Point[Asset Group],asset_grp_pt,3,FALSE))</f>
        <v/>
      </c>
      <c r="M75" s="11"/>
      <c r="P75" s="56"/>
      <c r="R75" s="11"/>
      <c r="S75" s="14"/>
      <c r="AW75" s="11"/>
      <c r="BK75" s="12"/>
      <c r="BL75" s="12"/>
      <c r="BM75" s="12"/>
      <c r="BN75" s="12"/>
      <c r="BO75" s="12"/>
      <c r="BP75" s="12"/>
      <c r="BQ75" s="12"/>
      <c r="BR75" s="12"/>
      <c r="BS75" s="12"/>
      <c r="BT75" s="19" t="str">
        <f>IF(Point[Asset Group]="","",VLOOKUP(Point[Asset Type],subdom_master,4,FALSE))</f>
        <v/>
      </c>
    </row>
    <row r="76" spans="4:72" s="3" customFormat="1" x14ac:dyDescent="0.2">
      <c r="D76" s="58"/>
      <c r="E76" s="58"/>
      <c r="H76" s="3" t="str">
        <f>IF(Point[Asset Group]="","",VLOOKUP(Point[Asset Group],asset_grp_pt,4,FALSE))</f>
        <v/>
      </c>
      <c r="J76" s="3" t="str">
        <f>IF(Point[Asset Group]="","",VLOOKUP(Point[Asset Group],asset_grp_pt,3,FALSE))</f>
        <v/>
      </c>
      <c r="M76" s="11"/>
      <c r="P76" s="56"/>
      <c r="R76" s="11"/>
      <c r="S76" s="14"/>
      <c r="AW76" s="11"/>
      <c r="BK76" s="12"/>
      <c r="BL76" s="12"/>
      <c r="BM76" s="12"/>
      <c r="BN76" s="12"/>
      <c r="BO76" s="12"/>
      <c r="BP76" s="12"/>
      <c r="BQ76" s="12"/>
      <c r="BR76" s="12"/>
      <c r="BS76" s="12"/>
      <c r="BT76" s="19" t="str">
        <f>IF(Point[Asset Group]="","",VLOOKUP(Point[Asset Type],subdom_master,4,FALSE))</f>
        <v/>
      </c>
    </row>
    <row r="77" spans="4:72" s="3" customFormat="1" x14ac:dyDescent="0.2">
      <c r="D77" s="58"/>
      <c r="E77" s="58"/>
      <c r="H77" s="3" t="str">
        <f>IF(Point[Asset Group]="","",VLOOKUP(Point[Asset Group],asset_grp_pt,4,FALSE))</f>
        <v/>
      </c>
      <c r="J77" s="3" t="str">
        <f>IF(Point[Asset Group]="","",VLOOKUP(Point[Asset Group],asset_grp_pt,3,FALSE))</f>
        <v/>
      </c>
      <c r="M77" s="11"/>
      <c r="P77" s="56"/>
      <c r="R77" s="11"/>
      <c r="S77" s="14"/>
      <c r="AW77" s="11"/>
      <c r="BK77" s="12"/>
      <c r="BL77" s="12"/>
      <c r="BM77" s="12"/>
      <c r="BN77" s="12"/>
      <c r="BO77" s="12"/>
      <c r="BP77" s="12"/>
      <c r="BQ77" s="12"/>
      <c r="BR77" s="12"/>
      <c r="BS77" s="12"/>
      <c r="BT77" s="19" t="str">
        <f>IF(Point[Asset Group]="","",VLOOKUP(Point[Asset Type],subdom_master,4,FALSE))</f>
        <v/>
      </c>
    </row>
    <row r="78" spans="4:72" s="3" customFormat="1" x14ac:dyDescent="0.2">
      <c r="D78" s="58"/>
      <c r="E78" s="58"/>
      <c r="H78" s="3" t="str">
        <f>IF(Point[Asset Group]="","",VLOOKUP(Point[Asset Group],asset_grp_pt,4,FALSE))</f>
        <v/>
      </c>
      <c r="J78" s="3" t="str">
        <f>IF(Point[Asset Group]="","",VLOOKUP(Point[Asset Group],asset_grp_pt,3,FALSE))</f>
        <v/>
      </c>
      <c r="M78" s="11"/>
      <c r="P78" s="56"/>
      <c r="R78" s="11"/>
      <c r="S78" s="14"/>
      <c r="AW78" s="11"/>
      <c r="BK78" s="12"/>
      <c r="BL78" s="12"/>
      <c r="BM78" s="12"/>
      <c r="BN78" s="12"/>
      <c r="BO78" s="12"/>
      <c r="BP78" s="12"/>
      <c r="BQ78" s="12"/>
      <c r="BR78" s="12"/>
      <c r="BS78" s="12"/>
      <c r="BT78" s="19" t="str">
        <f>IF(Point[Asset Group]="","",VLOOKUP(Point[Asset Type],subdom_master,4,FALSE))</f>
        <v/>
      </c>
    </row>
    <row r="79" spans="4:72" s="3" customFormat="1" x14ac:dyDescent="0.2">
      <c r="D79" s="58"/>
      <c r="E79" s="58"/>
      <c r="H79" s="3" t="str">
        <f>IF(Point[Asset Group]="","",VLOOKUP(Point[Asset Group],asset_grp_pt,4,FALSE))</f>
        <v/>
      </c>
      <c r="J79" s="3" t="str">
        <f>IF(Point[Asset Group]="","",VLOOKUP(Point[Asset Group],asset_grp_pt,3,FALSE))</f>
        <v/>
      </c>
      <c r="M79" s="11"/>
      <c r="P79" s="56"/>
      <c r="R79" s="11"/>
      <c r="S79" s="14"/>
      <c r="AW79" s="11"/>
      <c r="BK79" s="12"/>
      <c r="BL79" s="12"/>
      <c r="BM79" s="12"/>
      <c r="BN79" s="12"/>
      <c r="BO79" s="12"/>
      <c r="BP79" s="12"/>
      <c r="BQ79" s="12"/>
      <c r="BR79" s="12"/>
      <c r="BS79" s="12"/>
      <c r="BT79" s="19" t="str">
        <f>IF(Point[Asset Group]="","",VLOOKUP(Point[Asset Type],subdom_master,4,FALSE))</f>
        <v/>
      </c>
    </row>
    <row r="80" spans="4:72" s="3" customFormat="1" x14ac:dyDescent="0.2">
      <c r="D80" s="58"/>
      <c r="E80" s="58"/>
      <c r="H80" s="3" t="str">
        <f>IF(Point[Asset Group]="","",VLOOKUP(Point[Asset Group],asset_grp_pt,4,FALSE))</f>
        <v/>
      </c>
      <c r="J80" s="3" t="str">
        <f>IF(Point[Asset Group]="","",VLOOKUP(Point[Asset Group],asset_grp_pt,3,FALSE))</f>
        <v/>
      </c>
      <c r="M80" s="11"/>
      <c r="P80" s="56"/>
      <c r="R80" s="11"/>
      <c r="S80" s="14"/>
      <c r="AW80" s="11"/>
      <c r="BK80" s="12"/>
      <c r="BL80" s="12"/>
      <c r="BM80" s="12"/>
      <c r="BN80" s="12"/>
      <c r="BO80" s="12"/>
      <c r="BP80" s="12"/>
      <c r="BQ80" s="12"/>
      <c r="BR80" s="12"/>
      <c r="BS80" s="12"/>
      <c r="BT80" s="19" t="str">
        <f>IF(Point[Asset Group]="","",VLOOKUP(Point[Asset Type],subdom_master,4,FALSE))</f>
        <v/>
      </c>
    </row>
    <row r="81" spans="4:72" s="3" customFormat="1" x14ac:dyDescent="0.2">
      <c r="D81" s="58"/>
      <c r="E81" s="58"/>
      <c r="H81" s="3" t="str">
        <f>IF(Point[Asset Group]="","",VLOOKUP(Point[Asset Group],asset_grp_pt,4,FALSE))</f>
        <v/>
      </c>
      <c r="J81" s="3" t="str">
        <f>IF(Point[Asset Group]="","",VLOOKUP(Point[Asset Group],asset_grp_pt,3,FALSE))</f>
        <v/>
      </c>
      <c r="M81" s="11"/>
      <c r="P81" s="56"/>
      <c r="R81" s="11"/>
      <c r="S81" s="14"/>
      <c r="AW81" s="11"/>
      <c r="BK81" s="12"/>
      <c r="BL81" s="12"/>
      <c r="BM81" s="12"/>
      <c r="BN81" s="12"/>
      <c r="BO81" s="12"/>
      <c r="BP81" s="12"/>
      <c r="BQ81" s="12"/>
      <c r="BR81" s="12"/>
      <c r="BS81" s="12"/>
      <c r="BT81" s="19" t="str">
        <f>IF(Point[Asset Group]="","",VLOOKUP(Point[Asset Type],subdom_master,4,FALSE))</f>
        <v/>
      </c>
    </row>
    <row r="82" spans="4:72" s="3" customFormat="1" x14ac:dyDescent="0.2">
      <c r="D82" s="58"/>
      <c r="E82" s="58"/>
      <c r="H82" s="3" t="str">
        <f>IF(Point[Asset Group]="","",VLOOKUP(Point[Asset Group],asset_grp_pt,4,FALSE))</f>
        <v/>
      </c>
      <c r="J82" s="3" t="str">
        <f>IF(Point[Asset Group]="","",VLOOKUP(Point[Asset Group],asset_grp_pt,3,FALSE))</f>
        <v/>
      </c>
      <c r="M82" s="11"/>
      <c r="P82" s="56"/>
      <c r="R82" s="11"/>
      <c r="S82" s="14"/>
      <c r="AW82" s="11"/>
      <c r="BK82" s="12"/>
      <c r="BL82" s="12"/>
      <c r="BM82" s="12"/>
      <c r="BN82" s="12"/>
      <c r="BO82" s="12"/>
      <c r="BP82" s="12"/>
      <c r="BQ82" s="12"/>
      <c r="BR82" s="12"/>
      <c r="BS82" s="12"/>
      <c r="BT82" s="19" t="str">
        <f>IF(Point[Asset Group]="","",VLOOKUP(Point[Asset Type],subdom_master,4,FALSE))</f>
        <v/>
      </c>
    </row>
    <row r="83" spans="4:72" s="3" customFormat="1" x14ac:dyDescent="0.2">
      <c r="D83" s="58"/>
      <c r="E83" s="58"/>
      <c r="H83" s="3" t="str">
        <f>IF(Point[Asset Group]="","",VLOOKUP(Point[Asset Group],asset_grp_pt,4,FALSE))</f>
        <v/>
      </c>
      <c r="J83" s="3" t="str">
        <f>IF(Point[Asset Group]="","",VLOOKUP(Point[Asset Group],asset_grp_pt,3,FALSE))</f>
        <v/>
      </c>
      <c r="M83" s="11"/>
      <c r="P83" s="56"/>
      <c r="R83" s="11"/>
      <c r="S83" s="14"/>
      <c r="AW83" s="11"/>
      <c r="BK83" s="12"/>
      <c r="BL83" s="12"/>
      <c r="BM83" s="12"/>
      <c r="BN83" s="12"/>
      <c r="BO83" s="12"/>
      <c r="BP83" s="12"/>
      <c r="BQ83" s="12"/>
      <c r="BR83" s="12"/>
      <c r="BS83" s="12"/>
      <c r="BT83" s="19" t="str">
        <f>IF(Point[Asset Group]="","",VLOOKUP(Point[Asset Type],subdom_master,4,FALSE))</f>
        <v/>
      </c>
    </row>
    <row r="84" spans="4:72" s="3" customFormat="1" x14ac:dyDescent="0.2">
      <c r="D84" s="58"/>
      <c r="E84" s="58"/>
      <c r="H84" s="3" t="str">
        <f>IF(Point[Asset Group]="","",VLOOKUP(Point[Asset Group],asset_grp_pt,4,FALSE))</f>
        <v/>
      </c>
      <c r="J84" s="3" t="str">
        <f>IF(Point[Asset Group]="","",VLOOKUP(Point[Asset Group],asset_grp_pt,3,FALSE))</f>
        <v/>
      </c>
      <c r="M84" s="11"/>
      <c r="P84" s="56"/>
      <c r="R84" s="11"/>
      <c r="S84" s="14"/>
      <c r="AW84" s="11"/>
      <c r="BK84" s="12"/>
      <c r="BL84" s="12"/>
      <c r="BM84" s="12"/>
      <c r="BN84" s="12"/>
      <c r="BO84" s="12"/>
      <c r="BP84" s="12"/>
      <c r="BQ84" s="12"/>
      <c r="BR84" s="12"/>
      <c r="BS84" s="12"/>
      <c r="BT84" s="19" t="str">
        <f>IF(Point[Asset Group]="","",VLOOKUP(Point[Asset Type],subdom_master,4,FALSE))</f>
        <v/>
      </c>
    </row>
    <row r="85" spans="4:72" s="3" customFormat="1" x14ac:dyDescent="0.2">
      <c r="D85" s="58"/>
      <c r="E85" s="58"/>
      <c r="H85" s="3" t="str">
        <f>IF(Point[Asset Group]="","",VLOOKUP(Point[Asset Group],asset_grp_pt,4,FALSE))</f>
        <v/>
      </c>
      <c r="J85" s="3" t="str">
        <f>IF(Point[Asset Group]="","",VLOOKUP(Point[Asset Group],asset_grp_pt,3,FALSE))</f>
        <v/>
      </c>
      <c r="M85" s="11"/>
      <c r="P85" s="56"/>
      <c r="R85" s="11"/>
      <c r="S85" s="14"/>
      <c r="AW85" s="11"/>
      <c r="BK85" s="12"/>
      <c r="BL85" s="12"/>
      <c r="BM85" s="12"/>
      <c r="BN85" s="12"/>
      <c r="BO85" s="12"/>
      <c r="BP85" s="12"/>
      <c r="BQ85" s="12"/>
      <c r="BR85" s="12"/>
      <c r="BS85" s="12"/>
      <c r="BT85" s="19" t="str">
        <f>IF(Point[Asset Group]="","",VLOOKUP(Point[Asset Type],subdom_master,4,FALSE))</f>
        <v/>
      </c>
    </row>
    <row r="86" spans="4:72" s="3" customFormat="1" x14ac:dyDescent="0.2">
      <c r="D86" s="58"/>
      <c r="E86" s="58"/>
      <c r="H86" s="3" t="str">
        <f>IF(Point[Asset Group]="","",VLOOKUP(Point[Asset Group],asset_grp_pt,4,FALSE))</f>
        <v/>
      </c>
      <c r="J86" s="3" t="str">
        <f>IF(Point[Asset Group]="","",VLOOKUP(Point[Asset Group],asset_grp_pt,3,FALSE))</f>
        <v/>
      </c>
      <c r="M86" s="11"/>
      <c r="P86" s="56"/>
      <c r="R86" s="11"/>
      <c r="S86" s="14"/>
      <c r="AW86" s="11"/>
      <c r="BK86" s="12"/>
      <c r="BL86" s="12"/>
      <c r="BM86" s="12"/>
      <c r="BN86" s="12"/>
      <c r="BO86" s="12"/>
      <c r="BP86" s="12"/>
      <c r="BQ86" s="12"/>
      <c r="BR86" s="12"/>
      <c r="BS86" s="12"/>
      <c r="BT86" s="19" t="str">
        <f>IF(Point[Asset Group]="","",VLOOKUP(Point[Asset Type],subdom_master,4,FALSE))</f>
        <v/>
      </c>
    </row>
    <row r="87" spans="4:72" s="3" customFormat="1" x14ac:dyDescent="0.2">
      <c r="D87" s="58"/>
      <c r="E87" s="58"/>
      <c r="H87" s="3" t="str">
        <f>IF(Point[Asset Group]="","",VLOOKUP(Point[Asset Group],asset_grp_pt,4,FALSE))</f>
        <v/>
      </c>
      <c r="J87" s="3" t="str">
        <f>IF(Point[Asset Group]="","",VLOOKUP(Point[Asset Group],asset_grp_pt,3,FALSE))</f>
        <v/>
      </c>
      <c r="M87" s="11"/>
      <c r="P87" s="56"/>
      <c r="R87" s="11"/>
      <c r="S87" s="14"/>
      <c r="AW87" s="11"/>
      <c r="BK87" s="12"/>
      <c r="BL87" s="12"/>
      <c r="BM87" s="12"/>
      <c r="BN87" s="12"/>
      <c r="BO87" s="12"/>
      <c r="BP87" s="12"/>
      <c r="BQ87" s="12"/>
      <c r="BR87" s="12"/>
      <c r="BS87" s="12"/>
      <c r="BT87" s="19" t="str">
        <f>IF(Point[Asset Group]="","",VLOOKUP(Point[Asset Type],subdom_master,4,FALSE))</f>
        <v/>
      </c>
    </row>
    <row r="88" spans="4:72" s="3" customFormat="1" x14ac:dyDescent="0.2">
      <c r="D88" s="58"/>
      <c r="E88" s="58"/>
      <c r="H88" s="3" t="str">
        <f>IF(Point[Asset Group]="","",VLOOKUP(Point[Asset Group],asset_grp_pt,4,FALSE))</f>
        <v/>
      </c>
      <c r="J88" s="3" t="str">
        <f>IF(Point[Asset Group]="","",VLOOKUP(Point[Asset Group],asset_grp_pt,3,FALSE))</f>
        <v/>
      </c>
      <c r="M88" s="11"/>
      <c r="P88" s="56"/>
      <c r="R88" s="11"/>
      <c r="S88" s="14"/>
      <c r="AW88" s="11"/>
      <c r="BK88" s="12"/>
      <c r="BL88" s="12"/>
      <c r="BM88" s="12"/>
      <c r="BN88" s="12"/>
      <c r="BO88" s="12"/>
      <c r="BP88" s="12"/>
      <c r="BQ88" s="12"/>
      <c r="BR88" s="12"/>
      <c r="BS88" s="12"/>
      <c r="BT88" s="19" t="str">
        <f>IF(Point[Asset Group]="","",VLOOKUP(Point[Asset Type],subdom_master,4,FALSE))</f>
        <v/>
      </c>
    </row>
    <row r="89" spans="4:72" s="3" customFormat="1" x14ac:dyDescent="0.2">
      <c r="D89" s="58"/>
      <c r="E89" s="58"/>
      <c r="H89" s="3" t="str">
        <f>IF(Point[Asset Group]="","",VLOOKUP(Point[Asset Group],asset_grp_pt,4,FALSE))</f>
        <v/>
      </c>
      <c r="J89" s="3" t="str">
        <f>IF(Point[Asset Group]="","",VLOOKUP(Point[Asset Group],asset_grp_pt,3,FALSE))</f>
        <v/>
      </c>
      <c r="M89" s="11"/>
      <c r="P89" s="56"/>
      <c r="R89" s="11"/>
      <c r="S89" s="14"/>
      <c r="AW89" s="11"/>
      <c r="BK89" s="12"/>
      <c r="BL89" s="12"/>
      <c r="BM89" s="12"/>
      <c r="BN89" s="12"/>
      <c r="BO89" s="12"/>
      <c r="BP89" s="12"/>
      <c r="BQ89" s="12"/>
      <c r="BR89" s="12"/>
      <c r="BS89" s="12"/>
      <c r="BT89" s="19" t="str">
        <f>IF(Point[Asset Group]="","",VLOOKUP(Point[Asset Type],subdom_master,4,FALSE))</f>
        <v/>
      </c>
    </row>
    <row r="90" spans="4:72" s="3" customFormat="1" x14ac:dyDescent="0.2">
      <c r="D90" s="58"/>
      <c r="E90" s="58"/>
      <c r="H90" s="3" t="str">
        <f>IF(Point[Asset Group]="","",VLOOKUP(Point[Asset Group],asset_grp_pt,4,FALSE))</f>
        <v/>
      </c>
      <c r="J90" s="3" t="str">
        <f>IF(Point[Asset Group]="","",VLOOKUP(Point[Asset Group],asset_grp_pt,3,FALSE))</f>
        <v/>
      </c>
      <c r="M90" s="11"/>
      <c r="P90" s="56"/>
      <c r="R90" s="11"/>
      <c r="S90" s="14"/>
      <c r="AW90" s="11"/>
      <c r="BK90" s="12"/>
      <c r="BL90" s="12"/>
      <c r="BM90" s="12"/>
      <c r="BN90" s="12"/>
      <c r="BO90" s="12"/>
      <c r="BP90" s="12"/>
      <c r="BQ90" s="12"/>
      <c r="BR90" s="12"/>
      <c r="BS90" s="12"/>
      <c r="BT90" s="19" t="str">
        <f>IF(Point[Asset Group]="","",VLOOKUP(Point[Asset Type],subdom_master,4,FALSE))</f>
        <v/>
      </c>
    </row>
    <row r="91" spans="4:72" s="3" customFormat="1" x14ac:dyDescent="0.2">
      <c r="D91" s="58"/>
      <c r="E91" s="58"/>
      <c r="H91" s="3" t="str">
        <f>IF(Point[Asset Group]="","",VLOOKUP(Point[Asset Group],asset_grp_pt,4,FALSE))</f>
        <v/>
      </c>
      <c r="J91" s="3" t="str">
        <f>IF(Point[Asset Group]="","",VLOOKUP(Point[Asset Group],asset_grp_pt,3,FALSE))</f>
        <v/>
      </c>
      <c r="M91" s="11"/>
      <c r="P91" s="56"/>
      <c r="R91" s="11"/>
      <c r="S91" s="14"/>
      <c r="AW91" s="11"/>
      <c r="BK91" s="12"/>
      <c r="BL91" s="12"/>
      <c r="BM91" s="12"/>
      <c r="BN91" s="12"/>
      <c r="BO91" s="12"/>
      <c r="BP91" s="12"/>
      <c r="BQ91" s="12"/>
      <c r="BR91" s="12"/>
      <c r="BS91" s="12"/>
      <c r="BT91" s="19" t="str">
        <f>IF(Point[Asset Group]="","",VLOOKUP(Point[Asset Type],subdom_master,4,FALSE))</f>
        <v/>
      </c>
    </row>
    <row r="92" spans="4:72" s="3" customFormat="1" x14ac:dyDescent="0.2">
      <c r="D92" s="58"/>
      <c r="E92" s="58"/>
      <c r="H92" s="3" t="str">
        <f>IF(Point[Asset Group]="","",VLOOKUP(Point[Asset Group],asset_grp_pt,4,FALSE))</f>
        <v/>
      </c>
      <c r="J92" s="3" t="str">
        <f>IF(Point[Asset Group]="","",VLOOKUP(Point[Asset Group],asset_grp_pt,3,FALSE))</f>
        <v/>
      </c>
      <c r="M92" s="11"/>
      <c r="P92" s="56"/>
      <c r="R92" s="11"/>
      <c r="S92" s="14"/>
      <c r="AW92" s="11"/>
      <c r="BK92" s="12"/>
      <c r="BL92" s="12"/>
      <c r="BM92" s="12"/>
      <c r="BN92" s="12"/>
      <c r="BO92" s="12"/>
      <c r="BP92" s="12"/>
      <c r="BQ92" s="12"/>
      <c r="BR92" s="12"/>
      <c r="BS92" s="12"/>
      <c r="BT92" s="19" t="str">
        <f>IF(Point[Asset Group]="","",VLOOKUP(Point[Asset Type],subdom_master,4,FALSE))</f>
        <v/>
      </c>
    </row>
    <row r="93" spans="4:72" s="3" customFormat="1" x14ac:dyDescent="0.2">
      <c r="D93" s="58"/>
      <c r="E93" s="58"/>
      <c r="H93" s="3" t="str">
        <f>IF(Point[Asset Group]="","",VLOOKUP(Point[Asset Group],asset_grp_pt,4,FALSE))</f>
        <v/>
      </c>
      <c r="J93" s="3" t="str">
        <f>IF(Point[Asset Group]="","",VLOOKUP(Point[Asset Group],asset_grp_pt,3,FALSE))</f>
        <v/>
      </c>
      <c r="M93" s="11"/>
      <c r="P93" s="56"/>
      <c r="R93" s="11"/>
      <c r="S93" s="14"/>
      <c r="AW93" s="11"/>
      <c r="BK93" s="12"/>
      <c r="BL93" s="12"/>
      <c r="BM93" s="12"/>
      <c r="BN93" s="12"/>
      <c r="BO93" s="12"/>
      <c r="BP93" s="12"/>
      <c r="BQ93" s="12"/>
      <c r="BR93" s="12"/>
      <c r="BS93" s="12"/>
      <c r="BT93" s="19" t="str">
        <f>IF(Point[Asset Group]="","",VLOOKUP(Point[Asset Type],subdom_master,4,FALSE))</f>
        <v/>
      </c>
    </row>
    <row r="94" spans="4:72" s="3" customFormat="1" x14ac:dyDescent="0.2">
      <c r="D94" s="58"/>
      <c r="E94" s="58"/>
      <c r="H94" s="3" t="str">
        <f>IF(Point[Asset Group]="","",VLOOKUP(Point[Asset Group],asset_grp_pt,4,FALSE))</f>
        <v/>
      </c>
      <c r="J94" s="3" t="str">
        <f>IF(Point[Asset Group]="","",VLOOKUP(Point[Asset Group],asset_grp_pt,3,FALSE))</f>
        <v/>
      </c>
      <c r="M94" s="11"/>
      <c r="P94" s="56"/>
      <c r="R94" s="11"/>
      <c r="S94" s="14"/>
      <c r="AW94" s="11"/>
      <c r="BK94" s="12"/>
      <c r="BL94" s="12"/>
      <c r="BM94" s="12"/>
      <c r="BN94" s="12"/>
      <c r="BO94" s="12"/>
      <c r="BP94" s="12"/>
      <c r="BQ94" s="12"/>
      <c r="BR94" s="12"/>
      <c r="BS94" s="12"/>
      <c r="BT94" s="19" t="str">
        <f>IF(Point[Asset Group]="","",VLOOKUP(Point[Asset Type],subdom_master,4,FALSE))</f>
        <v/>
      </c>
    </row>
    <row r="95" spans="4:72" s="3" customFormat="1" x14ac:dyDescent="0.2">
      <c r="D95" s="58"/>
      <c r="E95" s="58"/>
      <c r="H95" s="3" t="str">
        <f>IF(Point[Asset Group]="","",VLOOKUP(Point[Asset Group],asset_grp_pt,4,FALSE))</f>
        <v/>
      </c>
      <c r="J95" s="3" t="str">
        <f>IF(Point[Asset Group]="","",VLOOKUP(Point[Asset Group],asset_grp_pt,3,FALSE))</f>
        <v/>
      </c>
      <c r="M95" s="11"/>
      <c r="P95" s="56"/>
      <c r="R95" s="11"/>
      <c r="S95" s="14"/>
      <c r="AW95" s="11"/>
      <c r="BK95" s="12"/>
      <c r="BL95" s="12"/>
      <c r="BM95" s="12"/>
      <c r="BN95" s="12"/>
      <c r="BO95" s="12"/>
      <c r="BP95" s="12"/>
      <c r="BQ95" s="12"/>
      <c r="BR95" s="12"/>
      <c r="BS95" s="12"/>
      <c r="BT95" s="19" t="str">
        <f>IF(Point[Asset Group]="","",VLOOKUP(Point[Asset Type],subdom_master,4,FALSE))</f>
        <v/>
      </c>
    </row>
    <row r="96" spans="4:72" s="3" customFormat="1" x14ac:dyDescent="0.2">
      <c r="D96" s="58"/>
      <c r="E96" s="58"/>
      <c r="H96" s="3" t="str">
        <f>IF(Point[Asset Group]="","",VLOOKUP(Point[Asset Group],asset_grp_pt,4,FALSE))</f>
        <v/>
      </c>
      <c r="J96" s="3" t="str">
        <f>IF(Point[Asset Group]="","",VLOOKUP(Point[Asset Group],asset_grp_pt,3,FALSE))</f>
        <v/>
      </c>
      <c r="M96" s="11"/>
      <c r="P96" s="56"/>
      <c r="R96" s="11"/>
      <c r="S96" s="14"/>
      <c r="AW96" s="11"/>
      <c r="BK96" s="12"/>
      <c r="BL96" s="12"/>
      <c r="BM96" s="12"/>
      <c r="BN96" s="12"/>
      <c r="BO96" s="12"/>
      <c r="BP96" s="12"/>
      <c r="BQ96" s="12"/>
      <c r="BR96" s="12"/>
      <c r="BS96" s="12"/>
      <c r="BT96" s="19" t="str">
        <f>IF(Point[Asset Group]="","",VLOOKUP(Point[Asset Type],subdom_master,4,FALSE))</f>
        <v/>
      </c>
    </row>
    <row r="97" spans="4:72" s="3" customFormat="1" x14ac:dyDescent="0.2">
      <c r="D97" s="58"/>
      <c r="E97" s="58"/>
      <c r="H97" s="3" t="str">
        <f>IF(Point[Asset Group]="","",VLOOKUP(Point[Asset Group],asset_grp_pt,4,FALSE))</f>
        <v/>
      </c>
      <c r="J97" s="3" t="str">
        <f>IF(Point[Asset Group]="","",VLOOKUP(Point[Asset Group],asset_grp_pt,3,FALSE))</f>
        <v/>
      </c>
      <c r="M97" s="11"/>
      <c r="P97" s="56"/>
      <c r="R97" s="11"/>
      <c r="S97" s="14"/>
      <c r="AW97" s="11"/>
      <c r="BK97" s="12"/>
      <c r="BL97" s="12"/>
      <c r="BM97" s="12"/>
      <c r="BN97" s="12"/>
      <c r="BO97" s="12"/>
      <c r="BP97" s="12"/>
      <c r="BQ97" s="12"/>
      <c r="BR97" s="12"/>
      <c r="BS97" s="12"/>
      <c r="BT97" s="19" t="str">
        <f>IF(Point[Asset Group]="","",VLOOKUP(Point[Asset Type],subdom_master,4,FALSE))</f>
        <v/>
      </c>
    </row>
    <row r="98" spans="4:72" s="3" customFormat="1" x14ac:dyDescent="0.2">
      <c r="D98" s="58"/>
      <c r="E98" s="58"/>
      <c r="H98" s="3" t="str">
        <f>IF(Point[Asset Group]="","",VLOOKUP(Point[Asset Group],asset_grp_pt,4,FALSE))</f>
        <v/>
      </c>
      <c r="J98" s="3" t="str">
        <f>IF(Point[Asset Group]="","",VLOOKUP(Point[Asset Group],asset_grp_pt,3,FALSE))</f>
        <v/>
      </c>
      <c r="M98" s="11"/>
      <c r="P98" s="56"/>
      <c r="R98" s="11"/>
      <c r="S98" s="14"/>
      <c r="AW98" s="11"/>
      <c r="BK98" s="12"/>
      <c r="BL98" s="12"/>
      <c r="BM98" s="12"/>
      <c r="BN98" s="12"/>
      <c r="BO98" s="12"/>
      <c r="BP98" s="12"/>
      <c r="BQ98" s="12"/>
      <c r="BR98" s="12"/>
      <c r="BS98" s="12"/>
      <c r="BT98" s="19" t="str">
        <f>IF(Point[Asset Group]="","",VLOOKUP(Point[Asset Type],subdom_master,4,FALSE))</f>
        <v/>
      </c>
    </row>
    <row r="99" spans="4:72" s="3" customFormat="1" x14ac:dyDescent="0.2">
      <c r="D99" s="58"/>
      <c r="E99" s="58"/>
      <c r="H99" s="3" t="str">
        <f>IF(Point[Asset Group]="","",VLOOKUP(Point[Asset Group],asset_grp_pt,4,FALSE))</f>
        <v/>
      </c>
      <c r="J99" s="3" t="str">
        <f>IF(Point[Asset Group]="","",VLOOKUP(Point[Asset Group],asset_grp_pt,3,FALSE))</f>
        <v/>
      </c>
      <c r="M99" s="11"/>
      <c r="P99" s="56"/>
      <c r="R99" s="11"/>
      <c r="S99" s="14"/>
      <c r="AW99" s="11"/>
      <c r="BK99" s="12"/>
      <c r="BL99" s="12"/>
      <c r="BM99" s="12"/>
      <c r="BN99" s="12"/>
      <c r="BO99" s="12"/>
      <c r="BP99" s="12"/>
      <c r="BQ99" s="12"/>
      <c r="BR99" s="12"/>
      <c r="BS99" s="12"/>
      <c r="BT99" s="19" t="str">
        <f>IF(Point[Asset Group]="","",VLOOKUP(Point[Asset Type],subdom_master,4,FALSE))</f>
        <v/>
      </c>
    </row>
    <row r="100" spans="4:72" s="3" customFormat="1" x14ac:dyDescent="0.2">
      <c r="D100" s="58"/>
      <c r="E100" s="58"/>
      <c r="H100" s="3" t="str">
        <f>IF(Point[Asset Group]="","",VLOOKUP(Point[Asset Group],asset_grp_pt,4,FALSE))</f>
        <v/>
      </c>
      <c r="J100" s="3" t="str">
        <f>IF(Point[Asset Group]="","",VLOOKUP(Point[Asset Group],asset_grp_pt,3,FALSE))</f>
        <v/>
      </c>
      <c r="M100" s="11"/>
      <c r="P100" s="56"/>
      <c r="R100" s="11"/>
      <c r="S100" s="14"/>
      <c r="AW100" s="11"/>
      <c r="BK100" s="12"/>
      <c r="BL100" s="12"/>
      <c r="BM100" s="12"/>
      <c r="BN100" s="12"/>
      <c r="BO100" s="12"/>
      <c r="BP100" s="12"/>
      <c r="BQ100" s="12"/>
      <c r="BR100" s="12"/>
      <c r="BS100" s="12"/>
      <c r="BT100" s="19" t="str">
        <f>IF(Point[Asset Group]="","",VLOOKUP(Point[Asset Type],subdom_master,4,FALSE))</f>
        <v/>
      </c>
    </row>
    <row r="101" spans="4:72" s="3" customFormat="1" x14ac:dyDescent="0.2">
      <c r="D101" s="58"/>
      <c r="E101" s="58"/>
      <c r="H101" s="3" t="str">
        <f>IF(Point[Asset Group]="","",VLOOKUP(Point[Asset Group],asset_grp_pt,4,FALSE))</f>
        <v/>
      </c>
      <c r="J101" s="3" t="str">
        <f>IF(Point[Asset Group]="","",VLOOKUP(Point[Asset Group],asset_grp_pt,3,FALSE))</f>
        <v/>
      </c>
      <c r="M101" s="11"/>
      <c r="P101" s="56"/>
      <c r="R101" s="11"/>
      <c r="S101" s="14"/>
      <c r="AW101" s="11"/>
      <c r="BK101" s="12"/>
      <c r="BL101" s="12"/>
      <c r="BM101" s="12"/>
      <c r="BN101" s="12"/>
      <c r="BO101" s="12"/>
      <c r="BP101" s="12"/>
      <c r="BQ101" s="12"/>
      <c r="BR101" s="12"/>
      <c r="BS101" s="12"/>
      <c r="BT101" s="19" t="str">
        <f>IF(Point[Asset Group]="","",VLOOKUP(Point[Asset Type],subdom_master,4,FALSE))</f>
        <v/>
      </c>
    </row>
    <row r="102" spans="4:72" s="3" customFormat="1" x14ac:dyDescent="0.2">
      <c r="D102" s="58"/>
      <c r="E102" s="58"/>
      <c r="H102" s="3" t="str">
        <f>IF(Point[Asset Group]="","",VLOOKUP(Point[Asset Group],asset_grp_pt,4,FALSE))</f>
        <v/>
      </c>
      <c r="J102" s="3" t="str">
        <f>IF(Point[Asset Group]="","",VLOOKUP(Point[Asset Group],asset_grp_pt,3,FALSE))</f>
        <v/>
      </c>
      <c r="M102" s="11"/>
      <c r="P102" s="56"/>
      <c r="R102" s="11"/>
      <c r="S102" s="14"/>
      <c r="AW102" s="11"/>
      <c r="BK102" s="12"/>
      <c r="BL102" s="12"/>
      <c r="BM102" s="12"/>
      <c r="BN102" s="12"/>
      <c r="BO102" s="12"/>
      <c r="BP102" s="12"/>
      <c r="BQ102" s="12"/>
      <c r="BR102" s="12"/>
      <c r="BS102" s="12"/>
      <c r="BT102" s="19" t="str">
        <f>IF(Point[Asset Group]="","",VLOOKUP(Point[Asset Type],subdom_master,4,FALSE))</f>
        <v/>
      </c>
    </row>
    <row r="103" spans="4:72" s="3" customFormat="1" x14ac:dyDescent="0.2">
      <c r="D103" s="58"/>
      <c r="E103" s="58"/>
      <c r="H103" s="3" t="str">
        <f>IF(Point[Asset Group]="","",VLOOKUP(Point[Asset Group],asset_grp_pt,4,FALSE))</f>
        <v/>
      </c>
      <c r="J103" s="3" t="str">
        <f>IF(Point[Asset Group]="","",VLOOKUP(Point[Asset Group],asset_grp_pt,3,FALSE))</f>
        <v/>
      </c>
      <c r="M103" s="11"/>
      <c r="P103" s="56"/>
      <c r="R103" s="11"/>
      <c r="S103" s="14"/>
      <c r="AW103" s="11"/>
      <c r="BK103" s="12"/>
      <c r="BL103" s="12"/>
      <c r="BM103" s="12"/>
      <c r="BN103" s="12"/>
      <c r="BO103" s="12"/>
      <c r="BP103" s="12"/>
      <c r="BQ103" s="12"/>
      <c r="BR103" s="12"/>
      <c r="BS103" s="12"/>
      <c r="BT103" s="19" t="str">
        <f>IF(Point[Asset Group]="","",VLOOKUP(Point[Asset Type],subdom_master,4,FALSE))</f>
        <v/>
      </c>
    </row>
    <row r="104" spans="4:72" s="3" customFormat="1" x14ac:dyDescent="0.2">
      <c r="D104" s="58"/>
      <c r="E104" s="58"/>
      <c r="H104" s="3" t="str">
        <f>IF(Point[Asset Group]="","",VLOOKUP(Point[Asset Group],asset_grp_pt,4,FALSE))</f>
        <v/>
      </c>
      <c r="J104" s="3" t="str">
        <f>IF(Point[Asset Group]="","",VLOOKUP(Point[Asset Group],asset_grp_pt,3,FALSE))</f>
        <v/>
      </c>
      <c r="M104" s="11"/>
      <c r="P104" s="56"/>
      <c r="R104" s="11"/>
      <c r="S104" s="14"/>
      <c r="AW104" s="11"/>
      <c r="BK104" s="12"/>
      <c r="BL104" s="12"/>
      <c r="BM104" s="12"/>
      <c r="BN104" s="12"/>
      <c r="BO104" s="12"/>
      <c r="BP104" s="12"/>
      <c r="BQ104" s="12"/>
      <c r="BR104" s="12"/>
      <c r="BS104" s="12"/>
      <c r="BT104" s="19" t="str">
        <f>IF(Point[Asset Group]="","",VLOOKUP(Point[Asset Type],subdom_master,4,FALSE))</f>
        <v/>
      </c>
    </row>
    <row r="105" spans="4:72" s="3" customFormat="1" x14ac:dyDescent="0.2">
      <c r="D105" s="58"/>
      <c r="E105" s="58"/>
      <c r="H105" s="3" t="str">
        <f>IF(Point[Asset Group]="","",VLOOKUP(Point[Asset Group],asset_grp_pt,4,FALSE))</f>
        <v/>
      </c>
      <c r="J105" s="3" t="str">
        <f>IF(Point[Asset Group]="","",VLOOKUP(Point[Asset Group],asset_grp_pt,3,FALSE))</f>
        <v/>
      </c>
      <c r="M105" s="11"/>
      <c r="P105" s="56"/>
      <c r="R105" s="11"/>
      <c r="S105" s="14"/>
      <c r="AW105" s="11"/>
      <c r="BK105" s="12"/>
      <c r="BL105" s="12"/>
      <c r="BM105" s="12"/>
      <c r="BN105" s="12"/>
      <c r="BO105" s="12"/>
      <c r="BP105" s="12"/>
      <c r="BQ105" s="12"/>
      <c r="BR105" s="12"/>
      <c r="BS105" s="12"/>
      <c r="BT105" s="19" t="str">
        <f>IF(Point[Asset Group]="","",VLOOKUP(Point[Asset Type],subdom_master,4,FALSE))</f>
        <v/>
      </c>
    </row>
    <row r="106" spans="4:72" s="3" customFormat="1" x14ac:dyDescent="0.2">
      <c r="D106" s="58"/>
      <c r="E106" s="58"/>
      <c r="H106" s="3" t="str">
        <f>IF(Point[Asset Group]="","",VLOOKUP(Point[Asset Group],asset_grp_pt,4,FALSE))</f>
        <v/>
      </c>
      <c r="J106" s="3" t="str">
        <f>IF(Point[Asset Group]="","",VLOOKUP(Point[Asset Group],asset_grp_pt,3,FALSE))</f>
        <v/>
      </c>
      <c r="M106" s="11"/>
      <c r="P106" s="56"/>
      <c r="R106" s="11"/>
      <c r="S106" s="14"/>
      <c r="AW106" s="11"/>
      <c r="BK106" s="12"/>
      <c r="BL106" s="12"/>
      <c r="BM106" s="12"/>
      <c r="BN106" s="12"/>
      <c r="BO106" s="12"/>
      <c r="BP106" s="12"/>
      <c r="BQ106" s="12"/>
      <c r="BR106" s="12"/>
      <c r="BS106" s="12"/>
      <c r="BT106" s="19" t="str">
        <f>IF(Point[Asset Group]="","",VLOOKUP(Point[Asset Type],subdom_master,4,FALSE))</f>
        <v/>
      </c>
    </row>
    <row r="107" spans="4:72" s="3" customFormat="1" x14ac:dyDescent="0.2">
      <c r="D107" s="58"/>
      <c r="E107" s="58"/>
      <c r="H107" s="3" t="str">
        <f>IF(Point[Asset Group]="","",VLOOKUP(Point[Asset Group],asset_grp_pt,4,FALSE))</f>
        <v/>
      </c>
      <c r="J107" s="3" t="str">
        <f>IF(Point[Asset Group]="","",VLOOKUP(Point[Asset Group],asset_grp_pt,3,FALSE))</f>
        <v/>
      </c>
      <c r="M107" s="11"/>
      <c r="P107" s="56"/>
      <c r="R107" s="11"/>
      <c r="S107" s="14"/>
      <c r="AW107" s="11"/>
      <c r="BK107" s="12"/>
      <c r="BL107" s="12"/>
      <c r="BM107" s="12"/>
      <c r="BN107" s="12"/>
      <c r="BO107" s="12"/>
      <c r="BP107" s="12"/>
      <c r="BQ107" s="12"/>
      <c r="BR107" s="12"/>
      <c r="BS107" s="12"/>
      <c r="BT107" s="19" t="str">
        <f>IF(Point[Asset Group]="","",VLOOKUP(Point[Asset Type],subdom_master,4,FALSE))</f>
        <v/>
      </c>
    </row>
    <row r="108" spans="4:72" s="3" customFormat="1" x14ac:dyDescent="0.2">
      <c r="D108" s="58"/>
      <c r="E108" s="58"/>
      <c r="H108" s="3" t="str">
        <f>IF(Point[Asset Group]="","",VLOOKUP(Point[Asset Group],asset_grp_pt,4,FALSE))</f>
        <v/>
      </c>
      <c r="J108" s="3" t="str">
        <f>IF(Point[Asset Group]="","",VLOOKUP(Point[Asset Group],asset_grp_pt,3,FALSE))</f>
        <v/>
      </c>
      <c r="M108" s="11"/>
      <c r="P108" s="56"/>
      <c r="R108" s="11"/>
      <c r="S108" s="14"/>
      <c r="AW108" s="11"/>
      <c r="BK108" s="12"/>
      <c r="BL108" s="12"/>
      <c r="BM108" s="12"/>
      <c r="BN108" s="12"/>
      <c r="BO108" s="12"/>
      <c r="BP108" s="12"/>
      <c r="BQ108" s="12"/>
      <c r="BR108" s="12"/>
      <c r="BS108" s="12"/>
      <c r="BT108" s="19" t="str">
        <f>IF(Point[Asset Group]="","",VLOOKUP(Point[Asset Type],subdom_master,4,FALSE))</f>
        <v/>
      </c>
    </row>
    <row r="109" spans="4:72" s="3" customFormat="1" x14ac:dyDescent="0.2">
      <c r="D109" s="58"/>
      <c r="E109" s="58"/>
      <c r="H109" s="3" t="str">
        <f>IF(Point[Asset Group]="","",VLOOKUP(Point[Asset Group],asset_grp_pt,4,FALSE))</f>
        <v/>
      </c>
      <c r="J109" s="3" t="str">
        <f>IF(Point[Asset Group]="","",VLOOKUP(Point[Asset Group],asset_grp_pt,3,FALSE))</f>
        <v/>
      </c>
      <c r="M109" s="11"/>
      <c r="P109" s="56"/>
      <c r="R109" s="11"/>
      <c r="S109" s="14"/>
      <c r="AW109" s="11"/>
      <c r="BK109" s="12"/>
      <c r="BL109" s="12"/>
      <c r="BM109" s="12"/>
      <c r="BN109" s="12"/>
      <c r="BO109" s="12"/>
      <c r="BP109" s="12"/>
      <c r="BQ109" s="12"/>
      <c r="BR109" s="12"/>
      <c r="BS109" s="12"/>
      <c r="BT109" s="19" t="str">
        <f>IF(Point[Asset Group]="","",VLOOKUP(Point[Asset Type],subdom_master,4,FALSE))</f>
        <v/>
      </c>
    </row>
    <row r="110" spans="4:72" s="3" customFormat="1" x14ac:dyDescent="0.2">
      <c r="D110" s="58"/>
      <c r="E110" s="58"/>
      <c r="H110" s="3" t="str">
        <f>IF(Point[Asset Group]="","",VLOOKUP(Point[Asset Group],asset_grp_pt,4,FALSE))</f>
        <v/>
      </c>
      <c r="J110" s="3" t="str">
        <f>IF(Point[Asset Group]="","",VLOOKUP(Point[Asset Group],asset_grp_pt,3,FALSE))</f>
        <v/>
      </c>
      <c r="M110" s="11"/>
      <c r="P110" s="56"/>
      <c r="R110" s="11"/>
      <c r="S110" s="14"/>
      <c r="AW110" s="11"/>
      <c r="BK110" s="12"/>
      <c r="BL110" s="12"/>
      <c r="BM110" s="12"/>
      <c r="BN110" s="12"/>
      <c r="BO110" s="12"/>
      <c r="BP110" s="12"/>
      <c r="BQ110" s="12"/>
      <c r="BR110" s="12"/>
      <c r="BS110" s="12"/>
      <c r="BT110" s="19" t="str">
        <f>IF(Point[Asset Group]="","",VLOOKUP(Point[Asset Type],subdom_master,4,FALSE))</f>
        <v/>
      </c>
    </row>
    <row r="111" spans="4:72" s="3" customFormat="1" x14ac:dyDescent="0.2">
      <c r="D111" s="58"/>
      <c r="E111" s="58"/>
      <c r="H111" s="3" t="str">
        <f>IF(Point[Asset Group]="","",VLOOKUP(Point[Asset Group],asset_grp_pt,4,FALSE))</f>
        <v/>
      </c>
      <c r="J111" s="3" t="str">
        <f>IF(Point[Asset Group]="","",VLOOKUP(Point[Asset Group],asset_grp_pt,3,FALSE))</f>
        <v/>
      </c>
      <c r="M111" s="11"/>
      <c r="P111" s="56"/>
      <c r="R111" s="11"/>
      <c r="S111" s="14"/>
      <c r="AW111" s="11"/>
      <c r="BK111" s="12"/>
      <c r="BL111" s="12"/>
      <c r="BM111" s="12"/>
      <c r="BN111" s="12"/>
      <c r="BO111" s="12"/>
      <c r="BP111" s="12"/>
      <c r="BQ111" s="12"/>
      <c r="BR111" s="12"/>
      <c r="BS111" s="12"/>
      <c r="BT111" s="19" t="str">
        <f>IF(Point[Asset Group]="","",VLOOKUP(Point[Asset Type],subdom_master,4,FALSE))</f>
        <v/>
      </c>
    </row>
    <row r="112" spans="4:72" s="3" customFormat="1" x14ac:dyDescent="0.2">
      <c r="D112" s="58"/>
      <c r="E112" s="58"/>
      <c r="H112" s="3" t="str">
        <f>IF(Point[Asset Group]="","",VLOOKUP(Point[Asset Group],asset_grp_pt,4,FALSE))</f>
        <v/>
      </c>
      <c r="J112" s="3" t="str">
        <f>IF(Point[Asset Group]="","",VLOOKUP(Point[Asset Group],asset_grp_pt,3,FALSE))</f>
        <v/>
      </c>
      <c r="M112" s="11"/>
      <c r="P112" s="56"/>
      <c r="R112" s="11"/>
      <c r="S112" s="14"/>
      <c r="AW112" s="11"/>
      <c r="BK112" s="12"/>
      <c r="BL112" s="12"/>
      <c r="BM112" s="12"/>
      <c r="BN112" s="12"/>
      <c r="BO112" s="12"/>
      <c r="BP112" s="12"/>
      <c r="BQ112" s="12"/>
      <c r="BR112" s="12"/>
      <c r="BS112" s="12"/>
      <c r="BT112" s="19" t="str">
        <f>IF(Point[Asset Group]="","",VLOOKUP(Point[Asset Type],subdom_master,4,FALSE))</f>
        <v/>
      </c>
    </row>
    <row r="113" spans="4:72" s="3" customFormat="1" x14ac:dyDescent="0.2">
      <c r="D113" s="58"/>
      <c r="E113" s="58"/>
      <c r="H113" s="3" t="str">
        <f>IF(Point[Asset Group]="","",VLOOKUP(Point[Asset Group],asset_grp_pt,4,FALSE))</f>
        <v/>
      </c>
      <c r="J113" s="3" t="str">
        <f>IF(Point[Asset Group]="","",VLOOKUP(Point[Asset Group],asset_grp_pt,3,FALSE))</f>
        <v/>
      </c>
      <c r="M113" s="11"/>
      <c r="P113" s="56"/>
      <c r="R113" s="11"/>
      <c r="S113" s="14"/>
      <c r="AW113" s="11"/>
      <c r="BK113" s="12"/>
      <c r="BL113" s="12"/>
      <c r="BM113" s="12"/>
      <c r="BN113" s="12"/>
      <c r="BO113" s="12"/>
      <c r="BP113" s="12"/>
      <c r="BQ113" s="12"/>
      <c r="BR113" s="12"/>
      <c r="BS113" s="12"/>
      <c r="BT113" s="19" t="str">
        <f>IF(Point[Asset Group]="","",VLOOKUP(Point[Asset Type],subdom_master,4,FALSE))</f>
        <v/>
      </c>
    </row>
    <row r="114" spans="4:72" s="3" customFormat="1" x14ac:dyDescent="0.2">
      <c r="D114" s="58"/>
      <c r="E114" s="58"/>
      <c r="H114" s="3" t="str">
        <f>IF(Point[Asset Group]="","",VLOOKUP(Point[Asset Group],asset_grp_pt,4,FALSE))</f>
        <v/>
      </c>
      <c r="J114" s="3" t="str">
        <f>IF(Point[Asset Group]="","",VLOOKUP(Point[Asset Group],asset_grp_pt,3,FALSE))</f>
        <v/>
      </c>
      <c r="M114" s="11"/>
      <c r="P114" s="56"/>
      <c r="R114" s="11"/>
      <c r="S114" s="14"/>
      <c r="AW114" s="11"/>
      <c r="BK114" s="12"/>
      <c r="BL114" s="12"/>
      <c r="BM114" s="12"/>
      <c r="BN114" s="12"/>
      <c r="BO114" s="12"/>
      <c r="BP114" s="12"/>
      <c r="BQ114" s="12"/>
      <c r="BR114" s="12"/>
      <c r="BS114" s="12"/>
      <c r="BT114" s="19" t="str">
        <f>IF(Point[Asset Group]="","",VLOOKUP(Point[Asset Type],subdom_master,4,FALSE))</f>
        <v/>
      </c>
    </row>
    <row r="115" spans="4:72" s="3" customFormat="1" x14ac:dyDescent="0.2">
      <c r="D115" s="58"/>
      <c r="E115" s="58"/>
      <c r="H115" s="3" t="str">
        <f>IF(Point[Asset Group]="","",VLOOKUP(Point[Asset Group],asset_grp_pt,4,FALSE))</f>
        <v/>
      </c>
      <c r="J115" s="3" t="str">
        <f>IF(Point[Asset Group]="","",VLOOKUP(Point[Asset Group],asset_grp_pt,3,FALSE))</f>
        <v/>
      </c>
      <c r="M115" s="11"/>
      <c r="P115" s="56"/>
      <c r="R115" s="11"/>
      <c r="S115" s="14"/>
      <c r="AW115" s="11"/>
      <c r="BK115" s="12"/>
      <c r="BL115" s="12"/>
      <c r="BM115" s="12"/>
      <c r="BN115" s="12"/>
      <c r="BO115" s="12"/>
      <c r="BP115" s="12"/>
      <c r="BQ115" s="12"/>
      <c r="BR115" s="12"/>
      <c r="BS115" s="12"/>
      <c r="BT115" s="19" t="str">
        <f>IF(Point[Asset Group]="","",VLOOKUP(Point[Asset Type],subdom_master,4,FALSE))</f>
        <v/>
      </c>
    </row>
    <row r="116" spans="4:72" s="3" customFormat="1" x14ac:dyDescent="0.2">
      <c r="D116" s="58"/>
      <c r="E116" s="58"/>
      <c r="H116" s="3" t="str">
        <f>IF(Point[Asset Group]="","",VLOOKUP(Point[Asset Group],asset_grp_pt,4,FALSE))</f>
        <v/>
      </c>
      <c r="J116" s="3" t="str">
        <f>IF(Point[Asset Group]="","",VLOOKUP(Point[Asset Group],asset_grp_pt,3,FALSE))</f>
        <v/>
      </c>
      <c r="M116" s="11"/>
      <c r="P116" s="56"/>
      <c r="R116" s="11"/>
      <c r="S116" s="14"/>
      <c r="AW116" s="11"/>
      <c r="BK116" s="12"/>
      <c r="BL116" s="12"/>
      <c r="BM116" s="12"/>
      <c r="BN116" s="12"/>
      <c r="BO116" s="12"/>
      <c r="BP116" s="12"/>
      <c r="BQ116" s="12"/>
      <c r="BR116" s="12"/>
      <c r="BS116" s="12"/>
      <c r="BT116" s="19" t="str">
        <f>IF(Point[Asset Group]="","",VLOOKUP(Point[Asset Type],subdom_master,4,FALSE))</f>
        <v/>
      </c>
    </row>
    <row r="117" spans="4:72" s="3" customFormat="1" x14ac:dyDescent="0.2">
      <c r="D117" s="58"/>
      <c r="E117" s="58"/>
      <c r="H117" s="3" t="str">
        <f>IF(Point[Asset Group]="","",VLOOKUP(Point[Asset Group],asset_grp_pt,4,FALSE))</f>
        <v/>
      </c>
      <c r="J117" s="3" t="str">
        <f>IF(Point[Asset Group]="","",VLOOKUP(Point[Asset Group],asset_grp_pt,3,FALSE))</f>
        <v/>
      </c>
      <c r="M117" s="11"/>
      <c r="P117" s="56"/>
      <c r="R117" s="11"/>
      <c r="S117" s="14"/>
      <c r="AW117" s="11"/>
      <c r="BK117" s="12"/>
      <c r="BL117" s="12"/>
      <c r="BM117" s="12"/>
      <c r="BN117" s="12"/>
      <c r="BO117" s="12"/>
      <c r="BP117" s="12"/>
      <c r="BQ117" s="12"/>
      <c r="BR117" s="12"/>
      <c r="BS117" s="12"/>
      <c r="BT117" s="19" t="str">
        <f>IF(Point[Asset Group]="","",VLOOKUP(Point[Asset Type],subdom_master,4,FALSE))</f>
        <v/>
      </c>
    </row>
    <row r="118" spans="4:72" s="3" customFormat="1" x14ac:dyDescent="0.2">
      <c r="D118" s="58"/>
      <c r="E118" s="58"/>
      <c r="H118" s="3" t="str">
        <f>IF(Point[Asset Group]="","",VLOOKUP(Point[Asset Group],asset_grp_pt,4,FALSE))</f>
        <v/>
      </c>
      <c r="J118" s="3" t="str">
        <f>IF(Point[Asset Group]="","",VLOOKUP(Point[Asset Group],asset_grp_pt,3,FALSE))</f>
        <v/>
      </c>
      <c r="M118" s="11"/>
      <c r="P118" s="56"/>
      <c r="R118" s="11"/>
      <c r="S118" s="14"/>
      <c r="AW118" s="11"/>
      <c r="BK118" s="12"/>
      <c r="BL118" s="12"/>
      <c r="BM118" s="12"/>
      <c r="BN118" s="12"/>
      <c r="BO118" s="12"/>
      <c r="BP118" s="12"/>
      <c r="BQ118" s="12"/>
      <c r="BR118" s="12"/>
      <c r="BS118" s="12"/>
      <c r="BT118" s="19" t="str">
        <f>IF(Point[Asset Group]="","",VLOOKUP(Point[Asset Type],subdom_master,4,FALSE))</f>
        <v/>
      </c>
    </row>
    <row r="119" spans="4:72" s="3" customFormat="1" x14ac:dyDescent="0.2">
      <c r="D119" s="58"/>
      <c r="E119" s="58"/>
      <c r="H119" s="3" t="str">
        <f>IF(Point[Asset Group]="","",VLOOKUP(Point[Asset Group],asset_grp_pt,4,FALSE))</f>
        <v/>
      </c>
      <c r="J119" s="3" t="str">
        <f>IF(Point[Asset Group]="","",VLOOKUP(Point[Asset Group],asset_grp_pt,3,FALSE))</f>
        <v/>
      </c>
      <c r="M119" s="11"/>
      <c r="P119" s="56"/>
      <c r="R119" s="11"/>
      <c r="S119" s="14"/>
      <c r="AW119" s="11"/>
      <c r="BK119" s="12"/>
      <c r="BL119" s="12"/>
      <c r="BM119" s="12"/>
      <c r="BN119" s="12"/>
      <c r="BO119" s="12"/>
      <c r="BP119" s="12"/>
      <c r="BQ119" s="12"/>
      <c r="BR119" s="12"/>
      <c r="BS119" s="12"/>
      <c r="BT119" s="19" t="str">
        <f>IF(Point[Asset Group]="","",VLOOKUP(Point[Asset Type],subdom_master,4,FALSE))</f>
        <v/>
      </c>
    </row>
    <row r="120" spans="4:72" s="3" customFormat="1" x14ac:dyDescent="0.2">
      <c r="D120" s="58"/>
      <c r="E120" s="58"/>
      <c r="H120" s="3" t="str">
        <f>IF(Point[Asset Group]="","",VLOOKUP(Point[Asset Group],asset_grp_pt,4,FALSE))</f>
        <v/>
      </c>
      <c r="J120" s="3" t="str">
        <f>IF(Point[Asset Group]="","",VLOOKUP(Point[Asset Group],asset_grp_pt,3,FALSE))</f>
        <v/>
      </c>
      <c r="M120" s="11"/>
      <c r="P120" s="56"/>
      <c r="R120" s="11"/>
      <c r="S120" s="14"/>
      <c r="AW120" s="11"/>
      <c r="BK120" s="12"/>
      <c r="BL120" s="12"/>
      <c r="BM120" s="12"/>
      <c r="BN120" s="12"/>
      <c r="BO120" s="12"/>
      <c r="BP120" s="12"/>
      <c r="BQ120" s="12"/>
      <c r="BR120" s="12"/>
      <c r="BS120" s="12"/>
      <c r="BT120" s="19" t="str">
        <f>IF(Point[Asset Group]="","",VLOOKUP(Point[Asset Type],subdom_master,4,FALSE))</f>
        <v/>
      </c>
    </row>
    <row r="121" spans="4:72" s="3" customFormat="1" x14ac:dyDescent="0.2">
      <c r="D121" s="58"/>
      <c r="E121" s="58"/>
      <c r="H121" s="3" t="str">
        <f>IF(Point[Asset Group]="","",VLOOKUP(Point[Asset Group],asset_grp_pt,4,FALSE))</f>
        <v/>
      </c>
      <c r="J121" s="3" t="str">
        <f>IF(Point[Asset Group]="","",VLOOKUP(Point[Asset Group],asset_grp_pt,3,FALSE))</f>
        <v/>
      </c>
      <c r="M121" s="11"/>
      <c r="P121" s="56"/>
      <c r="R121" s="11"/>
      <c r="S121" s="14"/>
      <c r="AW121" s="11"/>
      <c r="BK121" s="12"/>
      <c r="BL121" s="12"/>
      <c r="BM121" s="12"/>
      <c r="BN121" s="12"/>
      <c r="BO121" s="12"/>
      <c r="BP121" s="12"/>
      <c r="BQ121" s="12"/>
      <c r="BR121" s="12"/>
      <c r="BS121" s="12"/>
      <c r="BT121" s="19" t="str">
        <f>IF(Point[Asset Group]="","",VLOOKUP(Point[Asset Type],subdom_master,4,FALSE))</f>
        <v/>
      </c>
    </row>
    <row r="122" spans="4:72" s="3" customFormat="1" x14ac:dyDescent="0.2">
      <c r="D122" s="58"/>
      <c r="E122" s="58"/>
      <c r="H122" s="3" t="str">
        <f>IF(Point[Asset Group]="","",VLOOKUP(Point[Asset Group],asset_grp_pt,4,FALSE))</f>
        <v/>
      </c>
      <c r="J122" s="3" t="str">
        <f>IF(Point[Asset Group]="","",VLOOKUP(Point[Asset Group],asset_grp_pt,3,FALSE))</f>
        <v/>
      </c>
      <c r="M122" s="11"/>
      <c r="P122" s="56"/>
      <c r="R122" s="11"/>
      <c r="S122" s="14"/>
      <c r="AW122" s="11"/>
      <c r="BK122" s="12"/>
      <c r="BL122" s="12"/>
      <c r="BM122" s="12"/>
      <c r="BN122" s="12"/>
      <c r="BO122" s="12"/>
      <c r="BP122" s="12"/>
      <c r="BQ122" s="12"/>
      <c r="BR122" s="12"/>
      <c r="BS122" s="12"/>
      <c r="BT122" s="19" t="str">
        <f>IF(Point[Asset Group]="","",VLOOKUP(Point[Asset Type],subdom_master,4,FALSE))</f>
        <v/>
      </c>
    </row>
    <row r="123" spans="4:72" s="3" customFormat="1" x14ac:dyDescent="0.2">
      <c r="D123" s="58"/>
      <c r="E123" s="58"/>
      <c r="H123" s="3" t="str">
        <f>IF(Point[Asset Group]="","",VLOOKUP(Point[Asset Group],asset_grp_pt,4,FALSE))</f>
        <v/>
      </c>
      <c r="J123" s="3" t="str">
        <f>IF(Point[Asset Group]="","",VLOOKUP(Point[Asset Group],asset_grp_pt,3,FALSE))</f>
        <v/>
      </c>
      <c r="M123" s="11"/>
      <c r="P123" s="56"/>
      <c r="R123" s="11"/>
      <c r="S123" s="14"/>
      <c r="AW123" s="11"/>
      <c r="BK123" s="12"/>
      <c r="BL123" s="12"/>
      <c r="BM123" s="12"/>
      <c r="BN123" s="12"/>
      <c r="BO123" s="12"/>
      <c r="BP123" s="12"/>
      <c r="BQ123" s="12"/>
      <c r="BR123" s="12"/>
      <c r="BS123" s="12"/>
      <c r="BT123" s="19" t="str">
        <f>IF(Point[Asset Group]="","",VLOOKUP(Point[Asset Type],subdom_master,4,FALSE))</f>
        <v/>
      </c>
    </row>
    <row r="124" spans="4:72" s="3" customFormat="1" x14ac:dyDescent="0.2">
      <c r="D124" s="58"/>
      <c r="E124" s="58"/>
      <c r="H124" s="3" t="str">
        <f>IF(Point[Asset Group]="","",VLOOKUP(Point[Asset Group],asset_grp_pt,4,FALSE))</f>
        <v/>
      </c>
      <c r="J124" s="3" t="str">
        <f>IF(Point[Asset Group]="","",VLOOKUP(Point[Asset Group],asset_grp_pt,3,FALSE))</f>
        <v/>
      </c>
      <c r="M124" s="11"/>
      <c r="P124" s="56"/>
      <c r="R124" s="11"/>
      <c r="S124" s="14"/>
      <c r="AW124" s="11"/>
      <c r="BK124" s="12"/>
      <c r="BL124" s="12"/>
      <c r="BM124" s="12"/>
      <c r="BN124" s="12"/>
      <c r="BO124" s="12"/>
      <c r="BP124" s="12"/>
      <c r="BQ124" s="12"/>
      <c r="BR124" s="12"/>
      <c r="BS124" s="12"/>
      <c r="BT124" s="19" t="str">
        <f>IF(Point[Asset Group]="","",VLOOKUP(Point[Asset Type],subdom_master,4,FALSE))</f>
        <v/>
      </c>
    </row>
    <row r="125" spans="4:72" s="3" customFormat="1" x14ac:dyDescent="0.2">
      <c r="D125" s="58"/>
      <c r="E125" s="58"/>
      <c r="H125" s="3" t="str">
        <f>IF(Point[Asset Group]="","",VLOOKUP(Point[Asset Group],asset_grp_pt,4,FALSE))</f>
        <v/>
      </c>
      <c r="J125" s="3" t="str">
        <f>IF(Point[Asset Group]="","",VLOOKUP(Point[Asset Group],asset_grp_pt,3,FALSE))</f>
        <v/>
      </c>
      <c r="M125" s="11"/>
      <c r="P125" s="56"/>
      <c r="R125" s="11"/>
      <c r="S125" s="14"/>
      <c r="AW125" s="11"/>
      <c r="BK125" s="12"/>
      <c r="BL125" s="12"/>
      <c r="BM125" s="12"/>
      <c r="BN125" s="12"/>
      <c r="BO125" s="12"/>
      <c r="BP125" s="12"/>
      <c r="BQ125" s="12"/>
      <c r="BR125" s="12"/>
      <c r="BS125" s="12"/>
      <c r="BT125" s="19" t="str">
        <f>IF(Point[Asset Group]="","",VLOOKUP(Point[Asset Type],subdom_master,4,FALSE))</f>
        <v/>
      </c>
    </row>
    <row r="126" spans="4:72" s="3" customFormat="1" x14ac:dyDescent="0.2">
      <c r="D126" s="58"/>
      <c r="E126" s="58"/>
      <c r="H126" s="3" t="str">
        <f>IF(Point[Asset Group]="","",VLOOKUP(Point[Asset Group],asset_grp_pt,4,FALSE))</f>
        <v/>
      </c>
      <c r="J126" s="3" t="str">
        <f>IF(Point[Asset Group]="","",VLOOKUP(Point[Asset Group],asset_grp_pt,3,FALSE))</f>
        <v/>
      </c>
      <c r="M126" s="11"/>
      <c r="P126" s="56"/>
      <c r="R126" s="11"/>
      <c r="S126" s="14"/>
      <c r="AW126" s="11"/>
      <c r="BK126" s="12"/>
      <c r="BL126" s="12"/>
      <c r="BM126" s="12"/>
      <c r="BN126" s="12"/>
      <c r="BO126" s="12"/>
      <c r="BP126" s="12"/>
      <c r="BQ126" s="12"/>
      <c r="BR126" s="12"/>
      <c r="BS126" s="12"/>
      <c r="BT126" s="19" t="str">
        <f>IF(Point[Asset Group]="","",VLOOKUP(Point[Asset Type],subdom_master,4,FALSE))</f>
        <v/>
      </c>
    </row>
    <row r="127" spans="4:72" s="3" customFormat="1" x14ac:dyDescent="0.2">
      <c r="D127" s="58"/>
      <c r="E127" s="58"/>
      <c r="H127" s="3" t="str">
        <f>IF(Point[Asset Group]="","",VLOOKUP(Point[Asset Group],asset_grp_pt,4,FALSE))</f>
        <v/>
      </c>
      <c r="J127" s="3" t="str">
        <f>IF(Point[Asset Group]="","",VLOOKUP(Point[Asset Group],asset_grp_pt,3,FALSE))</f>
        <v/>
      </c>
      <c r="M127" s="11"/>
      <c r="P127" s="56"/>
      <c r="R127" s="11"/>
      <c r="S127" s="14"/>
      <c r="AW127" s="11"/>
      <c r="BK127" s="12"/>
      <c r="BL127" s="12"/>
      <c r="BM127" s="12"/>
      <c r="BN127" s="12"/>
      <c r="BO127" s="12"/>
      <c r="BP127" s="12"/>
      <c r="BQ127" s="12"/>
      <c r="BR127" s="12"/>
      <c r="BS127" s="12"/>
      <c r="BT127" s="19" t="str">
        <f>IF(Point[Asset Group]="","",VLOOKUP(Point[Asset Type],subdom_master,4,FALSE))</f>
        <v/>
      </c>
    </row>
    <row r="128" spans="4:72" s="3" customFormat="1" x14ac:dyDescent="0.2">
      <c r="D128" s="58"/>
      <c r="E128" s="58"/>
      <c r="H128" s="3" t="str">
        <f>IF(Point[Asset Group]="","",VLOOKUP(Point[Asset Group],asset_grp_pt,4,FALSE))</f>
        <v/>
      </c>
      <c r="J128" s="3" t="str">
        <f>IF(Point[Asset Group]="","",VLOOKUP(Point[Asset Group],asset_grp_pt,3,FALSE))</f>
        <v/>
      </c>
      <c r="M128" s="11"/>
      <c r="P128" s="56"/>
      <c r="R128" s="11"/>
      <c r="S128" s="14"/>
      <c r="AW128" s="11"/>
      <c r="BK128" s="12"/>
      <c r="BL128" s="12"/>
      <c r="BM128" s="12"/>
      <c r="BN128" s="12"/>
      <c r="BO128" s="12"/>
      <c r="BP128" s="12"/>
      <c r="BQ128" s="12"/>
      <c r="BR128" s="12"/>
      <c r="BS128" s="12"/>
      <c r="BT128" s="19" t="str">
        <f>IF(Point[Asset Group]="","",VLOOKUP(Point[Asset Type],subdom_master,4,FALSE))</f>
        <v/>
      </c>
    </row>
    <row r="129" spans="4:72" s="3" customFormat="1" x14ac:dyDescent="0.2">
      <c r="D129" s="58"/>
      <c r="E129" s="58"/>
      <c r="H129" s="3" t="str">
        <f>IF(Point[Asset Group]="","",VLOOKUP(Point[Asset Group],asset_grp_pt,4,FALSE))</f>
        <v/>
      </c>
      <c r="J129" s="3" t="str">
        <f>IF(Point[Asset Group]="","",VLOOKUP(Point[Asset Group],asset_grp_pt,3,FALSE))</f>
        <v/>
      </c>
      <c r="M129" s="11"/>
      <c r="P129" s="56"/>
      <c r="R129" s="11"/>
      <c r="S129" s="14"/>
      <c r="AW129" s="11"/>
      <c r="BK129" s="12"/>
      <c r="BL129" s="12"/>
      <c r="BM129" s="12"/>
      <c r="BN129" s="12"/>
      <c r="BO129" s="12"/>
      <c r="BP129" s="12"/>
      <c r="BQ129" s="12"/>
      <c r="BR129" s="12"/>
      <c r="BS129" s="12"/>
      <c r="BT129" s="19" t="str">
        <f>IF(Point[Asset Group]="","",VLOOKUP(Point[Asset Type],subdom_master,4,FALSE))</f>
        <v/>
      </c>
    </row>
    <row r="130" spans="4:72" s="3" customFormat="1" x14ac:dyDescent="0.2">
      <c r="D130" s="58"/>
      <c r="E130" s="58"/>
      <c r="H130" s="3" t="str">
        <f>IF(Point[Asset Group]="","",VLOOKUP(Point[Asset Group],asset_grp_pt,4,FALSE))</f>
        <v/>
      </c>
      <c r="J130" s="3" t="str">
        <f>IF(Point[Asset Group]="","",VLOOKUP(Point[Asset Group],asset_grp_pt,3,FALSE))</f>
        <v/>
      </c>
      <c r="M130" s="11"/>
      <c r="P130" s="56"/>
      <c r="R130" s="11"/>
      <c r="S130" s="14"/>
      <c r="AW130" s="11"/>
      <c r="BK130" s="12"/>
      <c r="BL130" s="12"/>
      <c r="BM130" s="12"/>
      <c r="BN130" s="12"/>
      <c r="BO130" s="12"/>
      <c r="BP130" s="12"/>
      <c r="BQ130" s="12"/>
      <c r="BR130" s="12"/>
      <c r="BS130" s="12"/>
      <c r="BT130" s="19" t="str">
        <f>IF(Point[Asset Group]="","",VLOOKUP(Point[Asset Type],subdom_master,4,FALSE))</f>
        <v/>
      </c>
    </row>
    <row r="131" spans="4:72" s="3" customFormat="1" x14ac:dyDescent="0.2">
      <c r="D131" s="58"/>
      <c r="E131" s="58"/>
      <c r="H131" s="3" t="str">
        <f>IF(Point[Asset Group]="","",VLOOKUP(Point[Asset Group],asset_grp_pt,4,FALSE))</f>
        <v/>
      </c>
      <c r="J131" s="3" t="str">
        <f>IF(Point[Asset Group]="","",VLOOKUP(Point[Asset Group],asset_grp_pt,3,FALSE))</f>
        <v/>
      </c>
      <c r="M131" s="11"/>
      <c r="P131" s="56"/>
      <c r="R131" s="11"/>
      <c r="S131" s="14"/>
      <c r="AW131" s="11"/>
      <c r="BK131" s="12"/>
      <c r="BL131" s="12"/>
      <c r="BM131" s="12"/>
      <c r="BN131" s="12"/>
      <c r="BO131" s="12"/>
      <c r="BP131" s="12"/>
      <c r="BQ131" s="12"/>
      <c r="BR131" s="12"/>
      <c r="BS131" s="12"/>
      <c r="BT131" s="19" t="str">
        <f>IF(Point[Asset Group]="","",VLOOKUP(Point[Asset Type],subdom_master,4,FALSE))</f>
        <v/>
      </c>
    </row>
    <row r="132" spans="4:72" s="3" customFormat="1" x14ac:dyDescent="0.2">
      <c r="D132" s="58"/>
      <c r="E132" s="58"/>
      <c r="H132" s="3" t="str">
        <f>IF(Point[Asset Group]="","",VLOOKUP(Point[Asset Group],asset_grp_pt,4,FALSE))</f>
        <v/>
      </c>
      <c r="J132" s="3" t="str">
        <f>IF(Point[Asset Group]="","",VLOOKUP(Point[Asset Group],asset_grp_pt,3,FALSE))</f>
        <v/>
      </c>
      <c r="M132" s="11"/>
      <c r="P132" s="56"/>
      <c r="R132" s="11"/>
      <c r="S132" s="14"/>
      <c r="AW132" s="11"/>
      <c r="BK132" s="12"/>
      <c r="BL132" s="12"/>
      <c r="BM132" s="12"/>
      <c r="BN132" s="12"/>
      <c r="BO132" s="12"/>
      <c r="BP132" s="12"/>
      <c r="BQ132" s="12"/>
      <c r="BR132" s="12"/>
      <c r="BS132" s="12"/>
      <c r="BT132" s="19" t="str">
        <f>IF(Point[Asset Group]="","",VLOOKUP(Point[Asset Type],subdom_master,4,FALSE))</f>
        <v/>
      </c>
    </row>
    <row r="133" spans="4:72" s="3" customFormat="1" x14ac:dyDescent="0.2">
      <c r="D133" s="58"/>
      <c r="E133" s="58"/>
      <c r="H133" s="3" t="str">
        <f>IF(Point[Asset Group]="","",VLOOKUP(Point[Asset Group],asset_grp_pt,4,FALSE))</f>
        <v/>
      </c>
      <c r="J133" s="3" t="str">
        <f>IF(Point[Asset Group]="","",VLOOKUP(Point[Asset Group],asset_grp_pt,3,FALSE))</f>
        <v/>
      </c>
      <c r="M133" s="11"/>
      <c r="P133" s="56"/>
      <c r="R133" s="11"/>
      <c r="S133" s="14"/>
      <c r="AW133" s="11"/>
      <c r="BK133" s="12"/>
      <c r="BL133" s="12"/>
      <c r="BM133" s="12"/>
      <c r="BN133" s="12"/>
      <c r="BO133" s="12"/>
      <c r="BP133" s="12"/>
      <c r="BQ133" s="12"/>
      <c r="BR133" s="12"/>
      <c r="BS133" s="12"/>
      <c r="BT133" s="19" t="str">
        <f>IF(Point[Asset Group]="","",VLOOKUP(Point[Asset Type],subdom_master,4,FALSE))</f>
        <v/>
      </c>
    </row>
    <row r="134" spans="4:72" s="3" customFormat="1" x14ac:dyDescent="0.2">
      <c r="D134" s="58"/>
      <c r="E134" s="58"/>
      <c r="H134" s="3" t="str">
        <f>IF(Point[Asset Group]="","",VLOOKUP(Point[Asset Group],asset_grp_pt,4,FALSE))</f>
        <v/>
      </c>
      <c r="J134" s="3" t="str">
        <f>IF(Point[Asset Group]="","",VLOOKUP(Point[Asset Group],asset_grp_pt,3,FALSE))</f>
        <v/>
      </c>
      <c r="M134" s="11"/>
      <c r="P134" s="56"/>
      <c r="R134" s="11"/>
      <c r="S134" s="14"/>
      <c r="AW134" s="11"/>
      <c r="BK134" s="12"/>
      <c r="BL134" s="12"/>
      <c r="BM134" s="12"/>
      <c r="BN134" s="12"/>
      <c r="BO134" s="12"/>
      <c r="BP134" s="12"/>
      <c r="BQ134" s="12"/>
      <c r="BR134" s="12"/>
      <c r="BS134" s="12"/>
      <c r="BT134" s="19" t="str">
        <f>IF(Point[Asset Group]="","",VLOOKUP(Point[Asset Type],subdom_master,4,FALSE))</f>
        <v/>
      </c>
    </row>
    <row r="135" spans="4:72" s="3" customFormat="1" x14ac:dyDescent="0.2">
      <c r="D135" s="58"/>
      <c r="E135" s="58"/>
      <c r="H135" s="3" t="str">
        <f>IF(Point[Asset Group]="","",VLOOKUP(Point[Asset Group],asset_grp_pt,4,FALSE))</f>
        <v/>
      </c>
      <c r="J135" s="3" t="str">
        <f>IF(Point[Asset Group]="","",VLOOKUP(Point[Asset Group],asset_grp_pt,3,FALSE))</f>
        <v/>
      </c>
      <c r="M135" s="11"/>
      <c r="P135" s="56"/>
      <c r="R135" s="11"/>
      <c r="S135" s="14"/>
      <c r="AW135" s="11"/>
      <c r="BK135" s="12"/>
      <c r="BL135" s="12"/>
      <c r="BM135" s="12"/>
      <c r="BN135" s="12"/>
      <c r="BO135" s="12"/>
      <c r="BP135" s="12"/>
      <c r="BQ135" s="12"/>
      <c r="BR135" s="12"/>
      <c r="BS135" s="12"/>
      <c r="BT135" s="19" t="str">
        <f>IF(Point[Asset Group]="","",VLOOKUP(Point[Asset Type],subdom_master,4,FALSE))</f>
        <v/>
      </c>
    </row>
    <row r="136" spans="4:72" s="3" customFormat="1" x14ac:dyDescent="0.2">
      <c r="D136" s="58"/>
      <c r="E136" s="58"/>
      <c r="H136" s="3" t="str">
        <f>IF(Point[Asset Group]="","",VLOOKUP(Point[Asset Group],asset_grp_pt,4,FALSE))</f>
        <v/>
      </c>
      <c r="J136" s="3" t="str">
        <f>IF(Point[Asset Group]="","",VLOOKUP(Point[Asset Group],asset_grp_pt,3,FALSE))</f>
        <v/>
      </c>
      <c r="M136" s="11"/>
      <c r="P136" s="56"/>
      <c r="R136" s="11"/>
      <c r="S136" s="14"/>
      <c r="AW136" s="11"/>
      <c r="BK136" s="12"/>
      <c r="BL136" s="12"/>
      <c r="BM136" s="12"/>
      <c r="BN136" s="12"/>
      <c r="BO136" s="12"/>
      <c r="BP136" s="12"/>
      <c r="BQ136" s="12"/>
      <c r="BR136" s="12"/>
      <c r="BS136" s="12"/>
      <c r="BT136" s="19" t="str">
        <f>IF(Point[Asset Group]="","",VLOOKUP(Point[Asset Type],subdom_master,4,FALSE))</f>
        <v/>
      </c>
    </row>
    <row r="137" spans="4:72" s="3" customFormat="1" x14ac:dyDescent="0.2">
      <c r="D137" s="58"/>
      <c r="E137" s="58"/>
      <c r="H137" s="3" t="str">
        <f>IF(Point[Asset Group]="","",VLOOKUP(Point[Asset Group],asset_grp_pt,4,FALSE))</f>
        <v/>
      </c>
      <c r="J137" s="3" t="str">
        <f>IF(Point[Asset Group]="","",VLOOKUP(Point[Asset Group],asset_grp_pt,3,FALSE))</f>
        <v/>
      </c>
      <c r="M137" s="11"/>
      <c r="P137" s="56"/>
      <c r="R137" s="11"/>
      <c r="S137" s="14"/>
      <c r="AW137" s="11"/>
      <c r="BK137" s="12"/>
      <c r="BL137" s="12"/>
      <c r="BM137" s="12"/>
      <c r="BN137" s="12"/>
      <c r="BO137" s="12"/>
      <c r="BP137" s="12"/>
      <c r="BQ137" s="12"/>
      <c r="BR137" s="12"/>
      <c r="BS137" s="12"/>
      <c r="BT137" s="19" t="str">
        <f>IF(Point[Asset Group]="","",VLOOKUP(Point[Asset Type],subdom_master,4,FALSE))</f>
        <v/>
      </c>
    </row>
    <row r="138" spans="4:72" s="3" customFormat="1" x14ac:dyDescent="0.2">
      <c r="D138" s="58"/>
      <c r="E138" s="58"/>
      <c r="H138" s="3" t="str">
        <f>IF(Point[Asset Group]="","",VLOOKUP(Point[Asset Group],asset_grp_pt,4,FALSE))</f>
        <v/>
      </c>
      <c r="J138" s="3" t="str">
        <f>IF(Point[Asset Group]="","",VLOOKUP(Point[Asset Group],asset_grp_pt,3,FALSE))</f>
        <v/>
      </c>
      <c r="M138" s="11"/>
      <c r="P138" s="56"/>
      <c r="R138" s="11"/>
      <c r="S138" s="14"/>
      <c r="AW138" s="11"/>
      <c r="BK138" s="12"/>
      <c r="BL138" s="12"/>
      <c r="BM138" s="12"/>
      <c r="BN138" s="12"/>
      <c r="BO138" s="12"/>
      <c r="BP138" s="12"/>
      <c r="BQ138" s="12"/>
      <c r="BR138" s="12"/>
      <c r="BS138" s="12"/>
      <c r="BT138" s="19" t="str">
        <f>IF(Point[Asset Group]="","",VLOOKUP(Point[Asset Type],subdom_master,4,FALSE))</f>
        <v/>
      </c>
    </row>
    <row r="139" spans="4:72" s="3" customFormat="1" x14ac:dyDescent="0.2">
      <c r="D139" s="58"/>
      <c r="E139" s="58"/>
      <c r="H139" s="3" t="str">
        <f>IF(Point[Asset Group]="","",VLOOKUP(Point[Asset Group],asset_grp_pt,4,FALSE))</f>
        <v/>
      </c>
      <c r="J139" s="3" t="str">
        <f>IF(Point[Asset Group]="","",VLOOKUP(Point[Asset Group],asset_grp_pt,3,FALSE))</f>
        <v/>
      </c>
      <c r="M139" s="11"/>
      <c r="P139" s="56"/>
      <c r="R139" s="11"/>
      <c r="S139" s="14"/>
      <c r="AW139" s="11"/>
      <c r="BK139" s="12"/>
      <c r="BL139" s="12"/>
      <c r="BM139" s="12"/>
      <c r="BN139" s="12"/>
      <c r="BO139" s="12"/>
      <c r="BP139" s="12"/>
      <c r="BQ139" s="12"/>
      <c r="BR139" s="12"/>
      <c r="BS139" s="12"/>
      <c r="BT139" s="19" t="str">
        <f>IF(Point[Asset Group]="","",VLOOKUP(Point[Asset Type],subdom_master,4,FALSE))</f>
        <v/>
      </c>
    </row>
    <row r="140" spans="4:72" s="3" customFormat="1" x14ac:dyDescent="0.2">
      <c r="D140" s="58"/>
      <c r="E140" s="58"/>
      <c r="H140" s="3" t="str">
        <f>IF(Point[Asset Group]="","",VLOOKUP(Point[Asset Group],asset_grp_pt,4,FALSE))</f>
        <v/>
      </c>
      <c r="J140" s="3" t="str">
        <f>IF(Point[Asset Group]="","",VLOOKUP(Point[Asset Group],asset_grp_pt,3,FALSE))</f>
        <v/>
      </c>
      <c r="M140" s="11"/>
      <c r="P140" s="56"/>
      <c r="R140" s="11"/>
      <c r="S140" s="14"/>
      <c r="AW140" s="11"/>
      <c r="BK140" s="12"/>
      <c r="BL140" s="12"/>
      <c r="BM140" s="12"/>
      <c r="BN140" s="12"/>
      <c r="BO140" s="12"/>
      <c r="BP140" s="12"/>
      <c r="BQ140" s="12"/>
      <c r="BR140" s="12"/>
      <c r="BS140" s="12"/>
      <c r="BT140" s="19" t="str">
        <f>IF(Point[Asset Group]="","",VLOOKUP(Point[Asset Type],subdom_master,4,FALSE))</f>
        <v/>
      </c>
    </row>
    <row r="141" spans="4:72" s="3" customFormat="1" x14ac:dyDescent="0.2">
      <c r="D141" s="58"/>
      <c r="E141" s="58"/>
      <c r="H141" s="3" t="str">
        <f>IF(Point[Asset Group]="","",VLOOKUP(Point[Asset Group],asset_grp_pt,4,FALSE))</f>
        <v/>
      </c>
      <c r="J141" s="3" t="str">
        <f>IF(Point[Asset Group]="","",VLOOKUP(Point[Asset Group],asset_grp_pt,3,FALSE))</f>
        <v/>
      </c>
      <c r="M141" s="11"/>
      <c r="P141" s="56"/>
      <c r="R141" s="11"/>
      <c r="S141" s="14"/>
      <c r="AW141" s="11"/>
      <c r="BK141" s="12"/>
      <c r="BL141" s="12"/>
      <c r="BM141" s="12"/>
      <c r="BN141" s="12"/>
      <c r="BO141" s="12"/>
      <c r="BP141" s="12"/>
      <c r="BQ141" s="12"/>
      <c r="BR141" s="12"/>
      <c r="BS141" s="12"/>
      <c r="BT141" s="19" t="str">
        <f>IF(Point[Asset Group]="","",VLOOKUP(Point[Asset Type],subdom_master,4,FALSE))</f>
        <v/>
      </c>
    </row>
    <row r="142" spans="4:72" s="3" customFormat="1" x14ac:dyDescent="0.2">
      <c r="D142" s="58"/>
      <c r="E142" s="58"/>
      <c r="H142" s="3" t="str">
        <f>IF(Point[Asset Group]="","",VLOOKUP(Point[Asset Group],asset_grp_pt,4,FALSE))</f>
        <v/>
      </c>
      <c r="J142" s="3" t="str">
        <f>IF(Point[Asset Group]="","",VLOOKUP(Point[Asset Group],asset_grp_pt,3,FALSE))</f>
        <v/>
      </c>
      <c r="M142" s="11"/>
      <c r="P142" s="56"/>
      <c r="R142" s="11"/>
      <c r="S142" s="14"/>
      <c r="AW142" s="11"/>
      <c r="BK142" s="12"/>
      <c r="BL142" s="12"/>
      <c r="BM142" s="12"/>
      <c r="BN142" s="12"/>
      <c r="BO142" s="12"/>
      <c r="BP142" s="12"/>
      <c r="BQ142" s="12"/>
      <c r="BR142" s="12"/>
      <c r="BS142" s="12"/>
      <c r="BT142" s="19" t="str">
        <f>IF(Point[Asset Group]="","",VLOOKUP(Point[Asset Type],subdom_master,4,FALSE))</f>
        <v/>
      </c>
    </row>
    <row r="143" spans="4:72" s="3" customFormat="1" x14ac:dyDescent="0.2">
      <c r="D143" s="58"/>
      <c r="E143" s="58"/>
      <c r="H143" s="3" t="str">
        <f>IF(Point[Asset Group]="","",VLOOKUP(Point[Asset Group],asset_grp_pt,4,FALSE))</f>
        <v/>
      </c>
      <c r="J143" s="3" t="str">
        <f>IF(Point[Asset Group]="","",VLOOKUP(Point[Asset Group],asset_grp_pt,3,FALSE))</f>
        <v/>
      </c>
      <c r="M143" s="11"/>
      <c r="P143" s="56"/>
      <c r="R143" s="11"/>
      <c r="S143" s="14"/>
      <c r="AW143" s="11"/>
      <c r="BK143" s="12"/>
      <c r="BL143" s="12"/>
      <c r="BM143" s="12"/>
      <c r="BN143" s="12"/>
      <c r="BO143" s="12"/>
      <c r="BP143" s="12"/>
      <c r="BQ143" s="12"/>
      <c r="BR143" s="12"/>
      <c r="BS143" s="12"/>
      <c r="BT143" s="19" t="str">
        <f>IF(Point[Asset Group]="","",VLOOKUP(Point[Asset Type],subdom_master,4,FALSE))</f>
        <v/>
      </c>
    </row>
    <row r="144" spans="4:72" s="3" customFormat="1" x14ac:dyDescent="0.2">
      <c r="D144" s="58"/>
      <c r="E144" s="58"/>
      <c r="H144" s="3" t="str">
        <f>IF(Point[Asset Group]="","",VLOOKUP(Point[Asset Group],asset_grp_pt,4,FALSE))</f>
        <v/>
      </c>
      <c r="J144" s="3" t="str">
        <f>IF(Point[Asset Group]="","",VLOOKUP(Point[Asset Group],asset_grp_pt,3,FALSE))</f>
        <v/>
      </c>
      <c r="M144" s="11"/>
      <c r="P144" s="56"/>
      <c r="R144" s="11"/>
      <c r="S144" s="14"/>
      <c r="AW144" s="11"/>
      <c r="BK144" s="12"/>
      <c r="BL144" s="12"/>
      <c r="BM144" s="12"/>
      <c r="BN144" s="12"/>
      <c r="BO144" s="12"/>
      <c r="BP144" s="12"/>
      <c r="BQ144" s="12"/>
      <c r="BR144" s="12"/>
      <c r="BS144" s="12"/>
      <c r="BT144" s="19" t="str">
        <f>IF(Point[Asset Group]="","",VLOOKUP(Point[Asset Type],subdom_master,4,FALSE))</f>
        <v/>
      </c>
    </row>
    <row r="145" spans="4:72" s="3" customFormat="1" x14ac:dyDescent="0.2">
      <c r="D145" s="58"/>
      <c r="E145" s="58"/>
      <c r="H145" s="3" t="str">
        <f>IF(Point[Asset Group]="","",VLOOKUP(Point[Asset Group],asset_grp_pt,4,FALSE))</f>
        <v/>
      </c>
      <c r="J145" s="3" t="str">
        <f>IF(Point[Asset Group]="","",VLOOKUP(Point[Asset Group],asset_grp_pt,3,FALSE))</f>
        <v/>
      </c>
      <c r="M145" s="11"/>
      <c r="P145" s="56"/>
      <c r="R145" s="11"/>
      <c r="S145" s="14"/>
      <c r="AW145" s="11"/>
      <c r="BK145" s="12"/>
      <c r="BL145" s="12"/>
      <c r="BM145" s="12"/>
      <c r="BN145" s="12"/>
      <c r="BO145" s="12"/>
      <c r="BP145" s="12"/>
      <c r="BQ145" s="12"/>
      <c r="BR145" s="12"/>
      <c r="BS145" s="12"/>
      <c r="BT145" s="19" t="str">
        <f>IF(Point[Asset Group]="","",VLOOKUP(Point[Asset Type],subdom_master,4,FALSE))</f>
        <v/>
      </c>
    </row>
    <row r="146" spans="4:72" s="3" customFormat="1" x14ac:dyDescent="0.2">
      <c r="D146" s="58"/>
      <c r="E146" s="58"/>
      <c r="H146" s="3" t="str">
        <f>IF(Point[Asset Group]="","",VLOOKUP(Point[Asset Group],asset_grp_pt,4,FALSE))</f>
        <v/>
      </c>
      <c r="J146" s="3" t="str">
        <f>IF(Point[Asset Group]="","",VLOOKUP(Point[Asset Group],asset_grp_pt,3,FALSE))</f>
        <v/>
      </c>
      <c r="M146" s="11"/>
      <c r="P146" s="56"/>
      <c r="R146" s="11"/>
      <c r="S146" s="14"/>
      <c r="AW146" s="11"/>
      <c r="BK146" s="12"/>
      <c r="BL146" s="12"/>
      <c r="BM146" s="12"/>
      <c r="BN146" s="12"/>
      <c r="BO146" s="12"/>
      <c r="BP146" s="12"/>
      <c r="BQ146" s="12"/>
      <c r="BR146" s="12"/>
      <c r="BS146" s="12"/>
      <c r="BT146" s="19" t="str">
        <f>IF(Point[Asset Group]="","",VLOOKUP(Point[Asset Type],subdom_master,4,FALSE))</f>
        <v/>
      </c>
    </row>
    <row r="147" spans="4:72" s="3" customFormat="1" x14ac:dyDescent="0.2">
      <c r="D147" s="58"/>
      <c r="E147" s="58"/>
      <c r="H147" s="3" t="str">
        <f>IF(Point[Asset Group]="","",VLOOKUP(Point[Asset Group],asset_grp_pt,4,FALSE))</f>
        <v/>
      </c>
      <c r="J147" s="3" t="str">
        <f>IF(Point[Asset Group]="","",VLOOKUP(Point[Asset Group],asset_grp_pt,3,FALSE))</f>
        <v/>
      </c>
      <c r="M147" s="11"/>
      <c r="P147" s="56"/>
      <c r="R147" s="11"/>
      <c r="S147" s="14"/>
      <c r="AW147" s="11"/>
      <c r="BK147" s="12"/>
      <c r="BL147" s="12"/>
      <c r="BM147" s="12"/>
      <c r="BN147" s="12"/>
      <c r="BO147" s="12"/>
      <c r="BP147" s="12"/>
      <c r="BQ147" s="12"/>
      <c r="BR147" s="12"/>
      <c r="BS147" s="12"/>
      <c r="BT147" s="19" t="str">
        <f>IF(Point[Asset Group]="","",VLOOKUP(Point[Asset Type],subdom_master,4,FALSE))</f>
        <v/>
      </c>
    </row>
    <row r="148" spans="4:72" s="3" customFormat="1" x14ac:dyDescent="0.2">
      <c r="D148" s="58"/>
      <c r="E148" s="58"/>
      <c r="H148" s="3" t="str">
        <f>IF(Point[Asset Group]="","",VLOOKUP(Point[Asset Group],asset_grp_pt,4,FALSE))</f>
        <v/>
      </c>
      <c r="J148" s="3" t="str">
        <f>IF(Point[Asset Group]="","",VLOOKUP(Point[Asset Group],asset_grp_pt,3,FALSE))</f>
        <v/>
      </c>
      <c r="M148" s="11"/>
      <c r="P148" s="56"/>
      <c r="R148" s="11"/>
      <c r="S148" s="14"/>
      <c r="AW148" s="11"/>
      <c r="BK148" s="12"/>
      <c r="BL148" s="12"/>
      <c r="BM148" s="12"/>
      <c r="BN148" s="12"/>
      <c r="BO148" s="12"/>
      <c r="BP148" s="12"/>
      <c r="BQ148" s="12"/>
      <c r="BR148" s="12"/>
      <c r="BS148" s="12"/>
      <c r="BT148" s="19" t="str">
        <f>IF(Point[Asset Group]="","",VLOOKUP(Point[Asset Type],subdom_master,4,FALSE))</f>
        <v/>
      </c>
    </row>
    <row r="149" spans="4:72" s="3" customFormat="1" x14ac:dyDescent="0.2">
      <c r="D149" s="58"/>
      <c r="E149" s="58"/>
      <c r="H149" s="3" t="str">
        <f>IF(Point[Asset Group]="","",VLOOKUP(Point[Asset Group],asset_grp_pt,4,FALSE))</f>
        <v/>
      </c>
      <c r="J149" s="3" t="str">
        <f>IF(Point[Asset Group]="","",VLOOKUP(Point[Asset Group],asset_grp_pt,3,FALSE))</f>
        <v/>
      </c>
      <c r="M149" s="11"/>
      <c r="P149" s="56"/>
      <c r="R149" s="11"/>
      <c r="S149" s="14"/>
      <c r="AW149" s="11"/>
      <c r="BK149" s="12"/>
      <c r="BL149" s="12"/>
      <c r="BM149" s="12"/>
      <c r="BN149" s="12"/>
      <c r="BO149" s="12"/>
      <c r="BP149" s="12"/>
      <c r="BQ149" s="12"/>
      <c r="BR149" s="12"/>
      <c r="BS149" s="12"/>
      <c r="BT149" s="19" t="str">
        <f>IF(Point[Asset Group]="","",VLOOKUP(Point[Asset Type],subdom_master,4,FALSE))</f>
        <v/>
      </c>
    </row>
    <row r="150" spans="4:72" s="3" customFormat="1" x14ac:dyDescent="0.2">
      <c r="D150" s="58"/>
      <c r="E150" s="58"/>
      <c r="H150" s="3" t="str">
        <f>IF(Point[Asset Group]="","",VLOOKUP(Point[Asset Group],asset_grp_pt,4,FALSE))</f>
        <v/>
      </c>
      <c r="J150" s="3" t="str">
        <f>IF(Point[Asset Group]="","",VLOOKUP(Point[Asset Group],asset_grp_pt,3,FALSE))</f>
        <v/>
      </c>
      <c r="M150" s="11"/>
      <c r="P150" s="56"/>
      <c r="R150" s="11"/>
      <c r="S150" s="14"/>
      <c r="AW150" s="11"/>
      <c r="BK150" s="12"/>
      <c r="BL150" s="12"/>
      <c r="BM150" s="12"/>
      <c r="BN150" s="12"/>
      <c r="BO150" s="12"/>
      <c r="BP150" s="12"/>
      <c r="BQ150" s="12"/>
      <c r="BR150" s="12"/>
      <c r="BS150" s="12"/>
      <c r="BT150" s="19" t="str">
        <f>IF(Point[Asset Group]="","",VLOOKUP(Point[Asset Type],subdom_master,4,FALSE))</f>
        <v/>
      </c>
    </row>
    <row r="151" spans="4:72" s="3" customFormat="1" x14ac:dyDescent="0.2">
      <c r="D151" s="58"/>
      <c r="E151" s="58"/>
      <c r="H151" s="3" t="str">
        <f>IF(Point[Asset Group]="","",VLOOKUP(Point[Asset Group],asset_grp_pt,4,FALSE))</f>
        <v/>
      </c>
      <c r="J151" s="3" t="str">
        <f>IF(Point[Asset Group]="","",VLOOKUP(Point[Asset Group],asset_grp_pt,3,FALSE))</f>
        <v/>
      </c>
      <c r="M151" s="11"/>
      <c r="P151" s="56"/>
      <c r="R151" s="11"/>
      <c r="S151" s="14"/>
      <c r="AW151" s="11"/>
      <c r="BK151" s="12"/>
      <c r="BL151" s="12"/>
      <c r="BM151" s="12"/>
      <c r="BN151" s="12"/>
      <c r="BO151" s="12"/>
      <c r="BP151" s="12"/>
      <c r="BQ151" s="12"/>
      <c r="BR151" s="12"/>
      <c r="BS151" s="12"/>
      <c r="BT151" s="19" t="str">
        <f>IF(Point[Asset Group]="","",VLOOKUP(Point[Asset Type],subdom_master,4,FALSE))</f>
        <v/>
      </c>
    </row>
    <row r="152" spans="4:72" s="3" customFormat="1" x14ac:dyDescent="0.2">
      <c r="D152" s="58"/>
      <c r="E152" s="58"/>
      <c r="H152" s="3" t="str">
        <f>IF(Point[Asset Group]="","",VLOOKUP(Point[Asset Group],asset_grp_pt,4,FALSE))</f>
        <v/>
      </c>
      <c r="J152" s="3" t="str">
        <f>IF(Point[Asset Group]="","",VLOOKUP(Point[Asset Group],asset_grp_pt,3,FALSE))</f>
        <v/>
      </c>
      <c r="M152" s="11"/>
      <c r="P152" s="56"/>
      <c r="R152" s="11"/>
      <c r="S152" s="14"/>
      <c r="AW152" s="11"/>
      <c r="BK152" s="12"/>
      <c r="BL152" s="12"/>
      <c r="BM152" s="12"/>
      <c r="BN152" s="12"/>
      <c r="BO152" s="12"/>
      <c r="BP152" s="12"/>
      <c r="BQ152" s="12"/>
      <c r="BR152" s="12"/>
      <c r="BS152" s="12"/>
      <c r="BT152" s="19" t="str">
        <f>IF(Point[Asset Group]="","",VLOOKUP(Point[Asset Type],subdom_master,4,FALSE))</f>
        <v/>
      </c>
    </row>
    <row r="153" spans="4:72" s="3" customFormat="1" x14ac:dyDescent="0.2">
      <c r="D153" s="58"/>
      <c r="E153" s="58"/>
      <c r="H153" s="3" t="str">
        <f>IF(Point[Asset Group]="","",VLOOKUP(Point[Asset Group],asset_grp_pt,4,FALSE))</f>
        <v/>
      </c>
      <c r="J153" s="3" t="str">
        <f>IF(Point[Asset Group]="","",VLOOKUP(Point[Asset Group],asset_grp_pt,3,FALSE))</f>
        <v/>
      </c>
      <c r="M153" s="11"/>
      <c r="P153" s="56"/>
      <c r="R153" s="11"/>
      <c r="S153" s="14"/>
      <c r="AW153" s="11"/>
      <c r="BK153" s="12"/>
      <c r="BL153" s="12"/>
      <c r="BM153" s="12"/>
      <c r="BN153" s="12"/>
      <c r="BO153" s="12"/>
      <c r="BP153" s="12"/>
      <c r="BQ153" s="12"/>
      <c r="BR153" s="12"/>
      <c r="BS153" s="12"/>
      <c r="BT153" s="19" t="str">
        <f>IF(Point[Asset Group]="","",VLOOKUP(Point[Asset Type],subdom_master,4,FALSE))</f>
        <v/>
      </c>
    </row>
    <row r="154" spans="4:72" s="3" customFormat="1" x14ac:dyDescent="0.2">
      <c r="D154" s="58"/>
      <c r="E154" s="58"/>
      <c r="H154" s="3" t="str">
        <f>IF(Point[Asset Group]="","",VLOOKUP(Point[Asset Group],asset_grp_pt,4,FALSE))</f>
        <v/>
      </c>
      <c r="J154" s="3" t="str">
        <f>IF(Point[Asset Group]="","",VLOOKUP(Point[Asset Group],asset_grp_pt,3,FALSE))</f>
        <v/>
      </c>
      <c r="M154" s="11"/>
      <c r="P154" s="56"/>
      <c r="R154" s="11"/>
      <c r="S154" s="14"/>
      <c r="AW154" s="11"/>
      <c r="BK154" s="12"/>
      <c r="BL154" s="12"/>
      <c r="BM154" s="12"/>
      <c r="BN154" s="12"/>
      <c r="BO154" s="12"/>
      <c r="BP154" s="12"/>
      <c r="BQ154" s="12"/>
      <c r="BR154" s="12"/>
      <c r="BS154" s="12"/>
      <c r="BT154" s="19" t="str">
        <f>IF(Point[Asset Group]="","",VLOOKUP(Point[Asset Type],subdom_master,4,FALSE))</f>
        <v/>
      </c>
    </row>
    <row r="155" spans="4:72" s="3" customFormat="1" x14ac:dyDescent="0.2">
      <c r="D155" s="58"/>
      <c r="E155" s="58"/>
      <c r="H155" s="3" t="str">
        <f>IF(Point[Asset Group]="","",VLOOKUP(Point[Asset Group],asset_grp_pt,4,FALSE))</f>
        <v/>
      </c>
      <c r="J155" s="3" t="str">
        <f>IF(Point[Asset Group]="","",VLOOKUP(Point[Asset Group],asset_grp_pt,3,FALSE))</f>
        <v/>
      </c>
      <c r="M155" s="11"/>
      <c r="P155" s="56"/>
      <c r="R155" s="11"/>
      <c r="S155" s="14"/>
      <c r="AW155" s="11"/>
      <c r="BK155" s="12"/>
      <c r="BL155" s="12"/>
      <c r="BM155" s="12"/>
      <c r="BN155" s="12"/>
      <c r="BO155" s="12"/>
      <c r="BP155" s="12"/>
      <c r="BQ155" s="12"/>
      <c r="BR155" s="12"/>
      <c r="BS155" s="12"/>
      <c r="BT155" s="19" t="str">
        <f>IF(Point[Asset Group]="","",VLOOKUP(Point[Asset Type],subdom_master,4,FALSE))</f>
        <v/>
      </c>
    </row>
    <row r="156" spans="4:72" s="3" customFormat="1" x14ac:dyDescent="0.2">
      <c r="D156" s="58"/>
      <c r="E156" s="58"/>
      <c r="H156" s="3" t="str">
        <f>IF(Point[Asset Group]="","",VLOOKUP(Point[Asset Group],asset_grp_pt,4,FALSE))</f>
        <v/>
      </c>
      <c r="J156" s="3" t="str">
        <f>IF(Point[Asset Group]="","",VLOOKUP(Point[Asset Group],asset_grp_pt,3,FALSE))</f>
        <v/>
      </c>
      <c r="M156" s="11"/>
      <c r="P156" s="56"/>
      <c r="R156" s="11"/>
      <c r="S156" s="14"/>
      <c r="AW156" s="11"/>
      <c r="BK156" s="12"/>
      <c r="BL156" s="12"/>
      <c r="BM156" s="12"/>
      <c r="BN156" s="12"/>
      <c r="BO156" s="12"/>
      <c r="BP156" s="12"/>
      <c r="BQ156" s="12"/>
      <c r="BR156" s="12"/>
      <c r="BS156" s="12"/>
      <c r="BT156" s="19" t="str">
        <f>IF(Point[Asset Group]="","",VLOOKUP(Point[Asset Type],subdom_master,4,FALSE))</f>
        <v/>
      </c>
    </row>
    <row r="157" spans="4:72" s="3" customFormat="1" x14ac:dyDescent="0.2">
      <c r="D157" s="58"/>
      <c r="E157" s="58"/>
      <c r="H157" s="3" t="str">
        <f>IF(Point[Asset Group]="","",VLOOKUP(Point[Asset Group],asset_grp_pt,4,FALSE))</f>
        <v/>
      </c>
      <c r="J157" s="3" t="str">
        <f>IF(Point[Asset Group]="","",VLOOKUP(Point[Asset Group],asset_grp_pt,3,FALSE))</f>
        <v/>
      </c>
      <c r="M157" s="11"/>
      <c r="P157" s="56"/>
      <c r="R157" s="11"/>
      <c r="S157" s="14"/>
      <c r="AW157" s="11"/>
      <c r="BK157" s="12"/>
      <c r="BL157" s="12"/>
      <c r="BM157" s="12"/>
      <c r="BN157" s="12"/>
      <c r="BO157" s="12"/>
      <c r="BP157" s="12"/>
      <c r="BQ157" s="12"/>
      <c r="BR157" s="12"/>
      <c r="BS157" s="12"/>
      <c r="BT157" s="19" t="str">
        <f>IF(Point[Asset Group]="","",VLOOKUP(Point[Asset Type],subdom_master,4,FALSE))</f>
        <v/>
      </c>
    </row>
    <row r="158" spans="4:72" s="3" customFormat="1" x14ac:dyDescent="0.2">
      <c r="D158" s="58"/>
      <c r="E158" s="58"/>
      <c r="H158" s="3" t="str">
        <f>IF(Point[Asset Group]="","",VLOOKUP(Point[Asset Group],asset_grp_pt,4,FALSE))</f>
        <v/>
      </c>
      <c r="J158" s="3" t="str">
        <f>IF(Point[Asset Group]="","",VLOOKUP(Point[Asset Group],asset_grp_pt,3,FALSE))</f>
        <v/>
      </c>
      <c r="M158" s="11"/>
      <c r="P158" s="56"/>
      <c r="R158" s="11"/>
      <c r="S158" s="14"/>
      <c r="AW158" s="11"/>
      <c r="BK158" s="12"/>
      <c r="BL158" s="12"/>
      <c r="BM158" s="12"/>
      <c r="BN158" s="12"/>
      <c r="BO158" s="12"/>
      <c r="BP158" s="12"/>
      <c r="BQ158" s="12"/>
      <c r="BR158" s="12"/>
      <c r="BS158" s="12"/>
      <c r="BT158" s="19" t="str">
        <f>IF(Point[Asset Group]="","",VLOOKUP(Point[Asset Type],subdom_master,4,FALSE))</f>
        <v/>
      </c>
    </row>
    <row r="159" spans="4:72" s="3" customFormat="1" x14ac:dyDescent="0.2">
      <c r="D159" s="58"/>
      <c r="E159" s="58"/>
      <c r="H159" s="3" t="str">
        <f>IF(Point[Asset Group]="","",VLOOKUP(Point[Asset Group],asset_grp_pt,4,FALSE))</f>
        <v/>
      </c>
      <c r="J159" s="3" t="str">
        <f>IF(Point[Asset Group]="","",VLOOKUP(Point[Asset Group],asset_grp_pt,3,FALSE))</f>
        <v/>
      </c>
      <c r="M159" s="11"/>
      <c r="P159" s="56"/>
      <c r="R159" s="11"/>
      <c r="S159" s="14"/>
      <c r="AW159" s="11"/>
      <c r="BK159" s="12"/>
      <c r="BL159" s="12"/>
      <c r="BM159" s="12"/>
      <c r="BN159" s="12"/>
      <c r="BO159" s="12"/>
      <c r="BP159" s="12"/>
      <c r="BQ159" s="12"/>
      <c r="BR159" s="12"/>
      <c r="BS159" s="12"/>
      <c r="BT159" s="19" t="str">
        <f>IF(Point[Asset Group]="","",VLOOKUP(Point[Asset Type],subdom_master,4,FALSE))</f>
        <v/>
      </c>
    </row>
    <row r="160" spans="4:72" s="3" customFormat="1" x14ac:dyDescent="0.2">
      <c r="D160" s="58"/>
      <c r="E160" s="58"/>
      <c r="H160" s="3" t="str">
        <f>IF(Point[Asset Group]="","",VLOOKUP(Point[Asset Group],asset_grp_pt,4,FALSE))</f>
        <v/>
      </c>
      <c r="J160" s="3" t="str">
        <f>IF(Point[Asset Group]="","",VLOOKUP(Point[Asset Group],asset_grp_pt,3,FALSE))</f>
        <v/>
      </c>
      <c r="M160" s="11"/>
      <c r="P160" s="56"/>
      <c r="R160" s="11"/>
      <c r="S160" s="14"/>
      <c r="AW160" s="11"/>
      <c r="BK160" s="12"/>
      <c r="BL160" s="12"/>
      <c r="BM160" s="12"/>
      <c r="BN160" s="12"/>
      <c r="BO160" s="12"/>
      <c r="BP160" s="12"/>
      <c r="BQ160" s="12"/>
      <c r="BR160" s="12"/>
      <c r="BS160" s="12"/>
      <c r="BT160" s="19" t="str">
        <f>IF(Point[Asset Group]="","",VLOOKUP(Point[Asset Type],subdom_master,4,FALSE))</f>
        <v/>
      </c>
    </row>
    <row r="161" spans="4:72" s="3" customFormat="1" x14ac:dyDescent="0.2">
      <c r="D161" s="58"/>
      <c r="E161" s="58"/>
      <c r="H161" s="3" t="str">
        <f>IF(Point[Asset Group]="","",VLOOKUP(Point[Asset Group],asset_grp_pt,4,FALSE))</f>
        <v/>
      </c>
      <c r="J161" s="3" t="str">
        <f>IF(Point[Asset Group]="","",VLOOKUP(Point[Asset Group],asset_grp_pt,3,FALSE))</f>
        <v/>
      </c>
      <c r="M161" s="11"/>
      <c r="P161" s="56"/>
      <c r="R161" s="11"/>
      <c r="S161" s="14"/>
      <c r="AW161" s="11"/>
      <c r="BK161" s="12"/>
      <c r="BL161" s="12"/>
      <c r="BM161" s="12"/>
      <c r="BN161" s="12"/>
      <c r="BO161" s="12"/>
      <c r="BP161" s="12"/>
      <c r="BQ161" s="12"/>
      <c r="BR161" s="12"/>
      <c r="BS161" s="12"/>
      <c r="BT161" s="19" t="str">
        <f>IF(Point[Asset Group]="","",VLOOKUP(Point[Asset Type],subdom_master,4,FALSE))</f>
        <v/>
      </c>
    </row>
    <row r="162" spans="4:72" s="3" customFormat="1" x14ac:dyDescent="0.2">
      <c r="D162" s="58"/>
      <c r="E162" s="58"/>
      <c r="H162" s="3" t="str">
        <f>IF(Point[Asset Group]="","",VLOOKUP(Point[Asset Group],asset_grp_pt,4,FALSE))</f>
        <v/>
      </c>
      <c r="J162" s="3" t="str">
        <f>IF(Point[Asset Group]="","",VLOOKUP(Point[Asset Group],asset_grp_pt,3,FALSE))</f>
        <v/>
      </c>
      <c r="M162" s="11"/>
      <c r="P162" s="56"/>
      <c r="R162" s="11"/>
      <c r="S162" s="14"/>
      <c r="AW162" s="11"/>
      <c r="BK162" s="12"/>
      <c r="BL162" s="12"/>
      <c r="BM162" s="12"/>
      <c r="BN162" s="12"/>
      <c r="BO162" s="12"/>
      <c r="BP162" s="12"/>
      <c r="BQ162" s="12"/>
      <c r="BR162" s="12"/>
      <c r="BS162" s="12"/>
      <c r="BT162" s="19" t="str">
        <f>IF(Point[Asset Group]="","",VLOOKUP(Point[Asset Type],subdom_master,4,FALSE))</f>
        <v/>
      </c>
    </row>
    <row r="163" spans="4:72" s="3" customFormat="1" x14ac:dyDescent="0.2">
      <c r="D163" s="58"/>
      <c r="E163" s="58"/>
      <c r="H163" s="3" t="str">
        <f>IF(Point[Asset Group]="","",VLOOKUP(Point[Asset Group],asset_grp_pt,4,FALSE))</f>
        <v/>
      </c>
      <c r="J163" s="3" t="str">
        <f>IF(Point[Asset Group]="","",VLOOKUP(Point[Asset Group],asset_grp_pt,3,FALSE))</f>
        <v/>
      </c>
      <c r="M163" s="11"/>
      <c r="P163" s="56"/>
      <c r="R163" s="11"/>
      <c r="S163" s="14"/>
      <c r="AW163" s="11"/>
      <c r="BK163" s="12"/>
      <c r="BL163" s="12"/>
      <c r="BM163" s="12"/>
      <c r="BN163" s="12"/>
      <c r="BO163" s="12"/>
      <c r="BP163" s="12"/>
      <c r="BQ163" s="12"/>
      <c r="BR163" s="12"/>
      <c r="BS163" s="12"/>
      <c r="BT163" s="19" t="str">
        <f>IF(Point[Asset Group]="","",VLOOKUP(Point[Asset Type],subdom_master,4,FALSE))</f>
        <v/>
      </c>
    </row>
    <row r="164" spans="4:72" s="3" customFormat="1" x14ac:dyDescent="0.2">
      <c r="D164" s="58"/>
      <c r="E164" s="58"/>
      <c r="H164" s="3" t="str">
        <f>IF(Point[Asset Group]="","",VLOOKUP(Point[Asset Group],asset_grp_pt,4,FALSE))</f>
        <v/>
      </c>
      <c r="J164" s="3" t="str">
        <f>IF(Point[Asset Group]="","",VLOOKUP(Point[Asset Group],asset_grp_pt,3,FALSE))</f>
        <v/>
      </c>
      <c r="M164" s="11"/>
      <c r="P164" s="56"/>
      <c r="R164" s="11"/>
      <c r="S164" s="14"/>
      <c r="AW164" s="11"/>
      <c r="BK164" s="12"/>
      <c r="BL164" s="12"/>
      <c r="BM164" s="12"/>
      <c r="BN164" s="12"/>
      <c r="BO164" s="12"/>
      <c r="BP164" s="12"/>
      <c r="BQ164" s="12"/>
      <c r="BR164" s="12"/>
      <c r="BS164" s="12"/>
      <c r="BT164" s="19" t="str">
        <f>IF(Point[Asset Group]="","",VLOOKUP(Point[Asset Type],subdom_master,4,FALSE))</f>
        <v/>
      </c>
    </row>
    <row r="165" spans="4:72" s="3" customFormat="1" x14ac:dyDescent="0.2">
      <c r="D165" s="58"/>
      <c r="E165" s="58"/>
      <c r="H165" s="3" t="str">
        <f>IF(Point[Asset Group]="","",VLOOKUP(Point[Asset Group],asset_grp_pt,4,FALSE))</f>
        <v/>
      </c>
      <c r="J165" s="3" t="str">
        <f>IF(Point[Asset Group]="","",VLOOKUP(Point[Asset Group],asset_grp_pt,3,FALSE))</f>
        <v/>
      </c>
      <c r="M165" s="11"/>
      <c r="P165" s="56"/>
      <c r="R165" s="11"/>
      <c r="S165" s="14"/>
      <c r="AW165" s="11"/>
      <c r="BK165" s="12"/>
      <c r="BL165" s="12"/>
      <c r="BM165" s="12"/>
      <c r="BN165" s="12"/>
      <c r="BO165" s="12"/>
      <c r="BP165" s="12"/>
      <c r="BQ165" s="12"/>
      <c r="BR165" s="12"/>
      <c r="BS165" s="12"/>
      <c r="BT165" s="19" t="str">
        <f>IF(Point[Asset Group]="","",VLOOKUP(Point[Asset Type],subdom_master,4,FALSE))</f>
        <v/>
      </c>
    </row>
    <row r="166" spans="4:72" s="3" customFormat="1" x14ac:dyDescent="0.2">
      <c r="D166" s="58"/>
      <c r="E166" s="58"/>
      <c r="H166" s="3" t="str">
        <f>IF(Point[Asset Group]="","",VLOOKUP(Point[Asset Group],asset_grp_pt,4,FALSE))</f>
        <v/>
      </c>
      <c r="J166" s="3" t="str">
        <f>IF(Point[Asset Group]="","",VLOOKUP(Point[Asset Group],asset_grp_pt,3,FALSE))</f>
        <v/>
      </c>
      <c r="M166" s="11"/>
      <c r="P166" s="56"/>
      <c r="R166" s="11"/>
      <c r="S166" s="14"/>
      <c r="AW166" s="11"/>
      <c r="BK166" s="12"/>
      <c r="BL166" s="12"/>
      <c r="BM166" s="12"/>
      <c r="BN166" s="12"/>
      <c r="BO166" s="12"/>
      <c r="BP166" s="12"/>
      <c r="BQ166" s="12"/>
      <c r="BR166" s="12"/>
      <c r="BS166" s="12"/>
      <c r="BT166" s="19" t="str">
        <f>IF(Point[Asset Group]="","",VLOOKUP(Point[Asset Type],subdom_master,4,FALSE))</f>
        <v/>
      </c>
    </row>
    <row r="167" spans="4:72" s="3" customFormat="1" x14ac:dyDescent="0.2">
      <c r="D167" s="58"/>
      <c r="E167" s="58"/>
      <c r="H167" s="3" t="str">
        <f>IF(Point[Asset Group]="","",VLOOKUP(Point[Asset Group],asset_grp_pt,4,FALSE))</f>
        <v/>
      </c>
      <c r="J167" s="3" t="str">
        <f>IF(Point[Asset Group]="","",VLOOKUP(Point[Asset Group],asset_grp_pt,3,FALSE))</f>
        <v/>
      </c>
      <c r="M167" s="11"/>
      <c r="P167" s="56"/>
      <c r="R167" s="11"/>
      <c r="S167" s="14"/>
      <c r="AW167" s="11"/>
      <c r="BK167" s="12"/>
      <c r="BL167" s="12"/>
      <c r="BM167" s="12"/>
      <c r="BN167" s="12"/>
      <c r="BO167" s="12"/>
      <c r="BP167" s="12"/>
      <c r="BQ167" s="12"/>
      <c r="BR167" s="12"/>
      <c r="BS167" s="12"/>
      <c r="BT167" s="19" t="str">
        <f>IF(Point[Asset Group]="","",VLOOKUP(Point[Asset Type],subdom_master,4,FALSE))</f>
        <v/>
      </c>
    </row>
    <row r="168" spans="4:72" s="3" customFormat="1" x14ac:dyDescent="0.2">
      <c r="D168" s="58"/>
      <c r="E168" s="58"/>
      <c r="H168" s="3" t="str">
        <f>IF(Point[Asset Group]="","",VLOOKUP(Point[Asset Group],asset_grp_pt,4,FALSE))</f>
        <v/>
      </c>
      <c r="J168" s="3" t="str">
        <f>IF(Point[Asset Group]="","",VLOOKUP(Point[Asset Group],asset_grp_pt,3,FALSE))</f>
        <v/>
      </c>
      <c r="M168" s="11"/>
      <c r="P168" s="56"/>
      <c r="R168" s="11"/>
      <c r="S168" s="14"/>
      <c r="AW168" s="11"/>
      <c r="BK168" s="12"/>
      <c r="BL168" s="12"/>
      <c r="BM168" s="12"/>
      <c r="BN168" s="12"/>
      <c r="BO168" s="12"/>
      <c r="BP168" s="12"/>
      <c r="BQ168" s="12"/>
      <c r="BR168" s="12"/>
      <c r="BS168" s="12"/>
      <c r="BT168" s="19" t="str">
        <f>IF(Point[Asset Group]="","",VLOOKUP(Point[Asset Type],subdom_master,4,FALSE))</f>
        <v/>
      </c>
    </row>
    <row r="169" spans="4:72" s="3" customFormat="1" x14ac:dyDescent="0.2">
      <c r="D169" s="58"/>
      <c r="E169" s="58"/>
      <c r="H169" s="3" t="str">
        <f>IF(Point[Asset Group]="","",VLOOKUP(Point[Asset Group],asset_grp_pt,4,FALSE))</f>
        <v/>
      </c>
      <c r="J169" s="3" t="str">
        <f>IF(Point[Asset Group]="","",VLOOKUP(Point[Asset Group],asset_grp_pt,3,FALSE))</f>
        <v/>
      </c>
      <c r="M169" s="11"/>
      <c r="P169" s="56"/>
      <c r="R169" s="11"/>
      <c r="S169" s="14"/>
      <c r="AW169" s="11"/>
      <c r="BK169" s="12"/>
      <c r="BL169" s="12"/>
      <c r="BM169" s="12"/>
      <c r="BN169" s="12"/>
      <c r="BO169" s="12"/>
      <c r="BP169" s="12"/>
      <c r="BQ169" s="12"/>
      <c r="BR169" s="12"/>
      <c r="BS169" s="12"/>
      <c r="BT169" s="19" t="str">
        <f>IF(Point[Asset Group]="","",VLOOKUP(Point[Asset Type],subdom_master,4,FALSE))</f>
        <v/>
      </c>
    </row>
    <row r="170" spans="4:72" s="3" customFormat="1" x14ac:dyDescent="0.2">
      <c r="D170" s="58"/>
      <c r="E170" s="58"/>
      <c r="H170" s="3" t="str">
        <f>IF(Point[Asset Group]="","",VLOOKUP(Point[Asset Group],asset_grp_pt,4,FALSE))</f>
        <v/>
      </c>
      <c r="J170" s="3" t="str">
        <f>IF(Point[Asset Group]="","",VLOOKUP(Point[Asset Group],asset_grp_pt,3,FALSE))</f>
        <v/>
      </c>
      <c r="M170" s="11"/>
      <c r="P170" s="56"/>
      <c r="R170" s="11"/>
      <c r="S170" s="14"/>
      <c r="AW170" s="11"/>
      <c r="BK170" s="12"/>
      <c r="BL170" s="12"/>
      <c r="BM170" s="12"/>
      <c r="BN170" s="12"/>
      <c r="BO170" s="12"/>
      <c r="BP170" s="12"/>
      <c r="BQ170" s="12"/>
      <c r="BR170" s="12"/>
      <c r="BS170" s="12"/>
      <c r="BT170" s="19" t="str">
        <f>IF(Point[Asset Group]="","",VLOOKUP(Point[Asset Type],subdom_master,4,FALSE))</f>
        <v/>
      </c>
    </row>
    <row r="171" spans="4:72" s="3" customFormat="1" x14ac:dyDescent="0.2">
      <c r="D171" s="58"/>
      <c r="E171" s="58"/>
      <c r="H171" s="3" t="str">
        <f>IF(Point[Asset Group]="","",VLOOKUP(Point[Asset Group],asset_grp_pt,4,FALSE))</f>
        <v/>
      </c>
      <c r="J171" s="3" t="str">
        <f>IF(Point[Asset Group]="","",VLOOKUP(Point[Asset Group],asset_grp_pt,3,FALSE))</f>
        <v/>
      </c>
      <c r="M171" s="11"/>
      <c r="P171" s="56"/>
      <c r="R171" s="11"/>
      <c r="S171" s="14"/>
      <c r="AW171" s="11"/>
      <c r="BK171" s="12"/>
      <c r="BL171" s="12"/>
      <c r="BM171" s="12"/>
      <c r="BN171" s="12"/>
      <c r="BO171" s="12"/>
      <c r="BP171" s="12"/>
      <c r="BQ171" s="12"/>
      <c r="BR171" s="12"/>
      <c r="BS171" s="12"/>
      <c r="BT171" s="19" t="str">
        <f>IF(Point[Asset Group]="","",VLOOKUP(Point[Asset Type],subdom_master,4,FALSE))</f>
        <v/>
      </c>
    </row>
    <row r="172" spans="4:72" s="3" customFormat="1" x14ac:dyDescent="0.2">
      <c r="D172" s="58"/>
      <c r="E172" s="58"/>
      <c r="H172" s="3" t="str">
        <f>IF(Point[Asset Group]="","",VLOOKUP(Point[Asset Group],asset_grp_pt,4,FALSE))</f>
        <v/>
      </c>
      <c r="J172" s="3" t="str">
        <f>IF(Point[Asset Group]="","",VLOOKUP(Point[Asset Group],asset_grp_pt,3,FALSE))</f>
        <v/>
      </c>
      <c r="M172" s="11"/>
      <c r="P172" s="56"/>
      <c r="R172" s="11"/>
      <c r="S172" s="14"/>
      <c r="AW172" s="11"/>
      <c r="BK172" s="12"/>
      <c r="BL172" s="12"/>
      <c r="BM172" s="12"/>
      <c r="BN172" s="12"/>
      <c r="BO172" s="12"/>
      <c r="BP172" s="12"/>
      <c r="BQ172" s="12"/>
      <c r="BR172" s="12"/>
      <c r="BS172" s="12"/>
      <c r="BT172" s="19" t="str">
        <f>IF(Point[Asset Group]="","",VLOOKUP(Point[Asset Type],subdom_master,4,FALSE))</f>
        <v/>
      </c>
    </row>
    <row r="173" spans="4:72" s="3" customFormat="1" x14ac:dyDescent="0.2">
      <c r="D173" s="58"/>
      <c r="E173" s="58"/>
      <c r="H173" s="3" t="str">
        <f>IF(Point[Asset Group]="","",VLOOKUP(Point[Asset Group],asset_grp_pt,4,FALSE))</f>
        <v/>
      </c>
      <c r="J173" s="3" t="str">
        <f>IF(Point[Asset Group]="","",VLOOKUP(Point[Asset Group],asset_grp_pt,3,FALSE))</f>
        <v/>
      </c>
      <c r="M173" s="11"/>
      <c r="P173" s="56"/>
      <c r="R173" s="11"/>
      <c r="S173" s="14"/>
      <c r="AW173" s="11"/>
      <c r="BK173" s="12"/>
      <c r="BL173" s="12"/>
      <c r="BM173" s="12"/>
      <c r="BN173" s="12"/>
      <c r="BO173" s="12"/>
      <c r="BP173" s="12"/>
      <c r="BQ173" s="12"/>
      <c r="BR173" s="12"/>
      <c r="BS173" s="12"/>
      <c r="BT173" s="19" t="str">
        <f>IF(Point[Asset Group]="","",VLOOKUP(Point[Asset Type],subdom_master,4,FALSE))</f>
        <v/>
      </c>
    </row>
    <row r="174" spans="4:72" s="3" customFormat="1" x14ac:dyDescent="0.2">
      <c r="D174" s="58"/>
      <c r="E174" s="58"/>
      <c r="H174" s="3" t="str">
        <f>IF(Point[Asset Group]="","",VLOOKUP(Point[Asset Group],asset_grp_pt,4,FALSE))</f>
        <v/>
      </c>
      <c r="J174" s="3" t="str">
        <f>IF(Point[Asset Group]="","",VLOOKUP(Point[Asset Group],asset_grp_pt,3,FALSE))</f>
        <v/>
      </c>
      <c r="M174" s="11"/>
      <c r="P174" s="56"/>
      <c r="R174" s="11"/>
      <c r="S174" s="14"/>
      <c r="AW174" s="11"/>
      <c r="BK174" s="12"/>
      <c r="BL174" s="12"/>
      <c r="BM174" s="12"/>
      <c r="BN174" s="12"/>
      <c r="BO174" s="12"/>
      <c r="BP174" s="12"/>
      <c r="BQ174" s="12"/>
      <c r="BR174" s="12"/>
      <c r="BS174" s="12"/>
      <c r="BT174" s="19" t="str">
        <f>IF(Point[Asset Group]="","",VLOOKUP(Point[Asset Type],subdom_master,4,FALSE))</f>
        <v/>
      </c>
    </row>
    <row r="175" spans="4:72" s="3" customFormat="1" x14ac:dyDescent="0.2">
      <c r="D175" s="58"/>
      <c r="E175" s="58"/>
      <c r="H175" s="3" t="str">
        <f>IF(Point[Asset Group]="","",VLOOKUP(Point[Asset Group],asset_grp_pt,4,FALSE))</f>
        <v/>
      </c>
      <c r="J175" s="3" t="str">
        <f>IF(Point[Asset Group]="","",VLOOKUP(Point[Asset Group],asset_grp_pt,3,FALSE))</f>
        <v/>
      </c>
      <c r="M175" s="11"/>
      <c r="P175" s="56"/>
      <c r="R175" s="11"/>
      <c r="S175" s="14"/>
      <c r="AW175" s="11"/>
      <c r="BK175" s="12"/>
      <c r="BL175" s="12"/>
      <c r="BM175" s="12"/>
      <c r="BN175" s="12"/>
      <c r="BO175" s="12"/>
      <c r="BP175" s="12"/>
      <c r="BQ175" s="12"/>
      <c r="BR175" s="12"/>
      <c r="BS175" s="12"/>
      <c r="BT175" s="19" t="str">
        <f>IF(Point[Asset Group]="","",VLOOKUP(Point[Asset Type],subdom_master,4,FALSE))</f>
        <v/>
      </c>
    </row>
    <row r="176" spans="4:72" s="3" customFormat="1" x14ac:dyDescent="0.2">
      <c r="D176" s="58"/>
      <c r="E176" s="58"/>
      <c r="H176" s="3" t="str">
        <f>IF(Point[Asset Group]="","",VLOOKUP(Point[Asset Group],asset_grp_pt,4,FALSE))</f>
        <v/>
      </c>
      <c r="J176" s="3" t="str">
        <f>IF(Point[Asset Group]="","",VLOOKUP(Point[Asset Group],asset_grp_pt,3,FALSE))</f>
        <v/>
      </c>
      <c r="M176" s="11"/>
      <c r="P176" s="56"/>
      <c r="R176" s="11"/>
      <c r="S176" s="14"/>
      <c r="AW176" s="11"/>
      <c r="BK176" s="12"/>
      <c r="BL176" s="12"/>
      <c r="BM176" s="12"/>
      <c r="BN176" s="12"/>
      <c r="BO176" s="12"/>
      <c r="BP176" s="12"/>
      <c r="BQ176" s="12"/>
      <c r="BR176" s="12"/>
      <c r="BS176" s="12"/>
      <c r="BT176" s="19" t="str">
        <f>IF(Point[Asset Group]="","",VLOOKUP(Point[Asset Type],subdom_master,4,FALSE))</f>
        <v/>
      </c>
    </row>
    <row r="177" spans="4:72" s="3" customFormat="1" x14ac:dyDescent="0.2">
      <c r="D177" s="58"/>
      <c r="E177" s="58"/>
      <c r="H177" s="3" t="str">
        <f>IF(Point[Asset Group]="","",VLOOKUP(Point[Asset Group],asset_grp_pt,4,FALSE))</f>
        <v/>
      </c>
      <c r="J177" s="3" t="str">
        <f>IF(Point[Asset Group]="","",VLOOKUP(Point[Asset Group],asset_grp_pt,3,FALSE))</f>
        <v/>
      </c>
      <c r="M177" s="11"/>
      <c r="P177" s="56"/>
      <c r="R177" s="11"/>
      <c r="S177" s="14"/>
      <c r="AW177" s="11"/>
      <c r="BK177" s="12"/>
      <c r="BL177" s="12"/>
      <c r="BM177" s="12"/>
      <c r="BN177" s="12"/>
      <c r="BO177" s="12"/>
      <c r="BP177" s="12"/>
      <c r="BQ177" s="12"/>
      <c r="BR177" s="12"/>
      <c r="BS177" s="12"/>
      <c r="BT177" s="19" t="str">
        <f>IF(Point[Asset Group]="","",VLOOKUP(Point[Asset Type],subdom_master,4,FALSE))</f>
        <v/>
      </c>
    </row>
    <row r="178" spans="4:72" s="3" customFormat="1" x14ac:dyDescent="0.2">
      <c r="D178" s="58"/>
      <c r="E178" s="58"/>
      <c r="H178" s="3" t="str">
        <f>IF(Point[Asset Group]="","",VLOOKUP(Point[Asset Group],asset_grp_pt,4,FALSE))</f>
        <v/>
      </c>
      <c r="J178" s="3" t="str">
        <f>IF(Point[Asset Group]="","",VLOOKUP(Point[Asset Group],asset_grp_pt,3,FALSE))</f>
        <v/>
      </c>
      <c r="M178" s="11"/>
      <c r="P178" s="56"/>
      <c r="R178" s="11"/>
      <c r="S178" s="14"/>
      <c r="AW178" s="11"/>
      <c r="BK178" s="12"/>
      <c r="BL178" s="12"/>
      <c r="BM178" s="12"/>
      <c r="BN178" s="12"/>
      <c r="BO178" s="12"/>
      <c r="BP178" s="12"/>
      <c r="BQ178" s="12"/>
      <c r="BR178" s="12"/>
      <c r="BS178" s="12"/>
      <c r="BT178" s="19" t="str">
        <f>IF(Point[Asset Group]="","",VLOOKUP(Point[Asset Type],subdom_master,4,FALSE))</f>
        <v/>
      </c>
    </row>
    <row r="179" spans="4:72" s="3" customFormat="1" x14ac:dyDescent="0.2">
      <c r="D179" s="58"/>
      <c r="E179" s="58"/>
      <c r="H179" s="3" t="str">
        <f>IF(Point[Asset Group]="","",VLOOKUP(Point[Asset Group],asset_grp_pt,4,FALSE))</f>
        <v/>
      </c>
      <c r="J179" s="3" t="str">
        <f>IF(Point[Asset Group]="","",VLOOKUP(Point[Asset Group],asset_grp_pt,3,FALSE))</f>
        <v/>
      </c>
      <c r="M179" s="11"/>
      <c r="P179" s="56"/>
      <c r="R179" s="11"/>
      <c r="S179" s="14"/>
      <c r="AW179" s="11"/>
      <c r="BK179" s="12"/>
      <c r="BL179" s="12"/>
      <c r="BM179" s="12"/>
      <c r="BN179" s="12"/>
      <c r="BO179" s="12"/>
      <c r="BP179" s="12"/>
      <c r="BQ179" s="12"/>
      <c r="BR179" s="12"/>
      <c r="BS179" s="12"/>
      <c r="BT179" s="19" t="str">
        <f>IF(Point[Asset Group]="","",VLOOKUP(Point[Asset Type],subdom_master,4,FALSE))</f>
        <v/>
      </c>
    </row>
    <row r="180" spans="4:72" s="3" customFormat="1" x14ac:dyDescent="0.2">
      <c r="D180" s="58"/>
      <c r="E180" s="58"/>
      <c r="H180" s="3" t="str">
        <f>IF(Point[Asset Group]="","",VLOOKUP(Point[Asset Group],asset_grp_pt,4,FALSE))</f>
        <v/>
      </c>
      <c r="J180" s="3" t="str">
        <f>IF(Point[Asset Group]="","",VLOOKUP(Point[Asset Group],asset_grp_pt,3,FALSE))</f>
        <v/>
      </c>
      <c r="M180" s="11"/>
      <c r="P180" s="56"/>
      <c r="R180" s="11"/>
      <c r="S180" s="14"/>
      <c r="AW180" s="11"/>
      <c r="BK180" s="12"/>
      <c r="BL180" s="12"/>
      <c r="BM180" s="12"/>
      <c r="BN180" s="12"/>
      <c r="BO180" s="12"/>
      <c r="BP180" s="12"/>
      <c r="BQ180" s="12"/>
      <c r="BR180" s="12"/>
      <c r="BS180" s="12"/>
      <c r="BT180" s="19" t="str">
        <f>IF(Point[Asset Group]="","",VLOOKUP(Point[Asset Type],subdom_master,4,FALSE))</f>
        <v/>
      </c>
    </row>
    <row r="181" spans="4:72" s="3" customFormat="1" x14ac:dyDescent="0.2">
      <c r="D181" s="58"/>
      <c r="E181" s="58"/>
      <c r="H181" s="3" t="str">
        <f>IF(Point[Asset Group]="","",VLOOKUP(Point[Asset Group],asset_grp_pt,4,FALSE))</f>
        <v/>
      </c>
      <c r="J181" s="3" t="str">
        <f>IF(Point[Asset Group]="","",VLOOKUP(Point[Asset Group],asset_grp_pt,3,FALSE))</f>
        <v/>
      </c>
      <c r="M181" s="11"/>
      <c r="P181" s="56"/>
      <c r="R181" s="11"/>
      <c r="S181" s="14"/>
      <c r="AW181" s="11"/>
      <c r="BK181" s="12"/>
      <c r="BL181" s="12"/>
      <c r="BM181" s="12"/>
      <c r="BN181" s="12"/>
      <c r="BO181" s="12"/>
      <c r="BP181" s="12"/>
      <c r="BQ181" s="12"/>
      <c r="BR181" s="12"/>
      <c r="BS181" s="12"/>
      <c r="BT181" s="19" t="str">
        <f>IF(Point[Asset Group]="","",VLOOKUP(Point[Asset Type],subdom_master,4,FALSE))</f>
        <v/>
      </c>
    </row>
    <row r="182" spans="4:72" s="3" customFormat="1" x14ac:dyDescent="0.2">
      <c r="D182" s="58"/>
      <c r="E182" s="58"/>
      <c r="H182" s="3" t="str">
        <f>IF(Point[Asset Group]="","",VLOOKUP(Point[Asset Group],asset_grp_pt,4,FALSE))</f>
        <v/>
      </c>
      <c r="J182" s="3" t="str">
        <f>IF(Point[Asset Group]="","",VLOOKUP(Point[Asset Group],asset_grp_pt,3,FALSE))</f>
        <v/>
      </c>
      <c r="M182" s="11"/>
      <c r="P182" s="56"/>
      <c r="R182" s="11"/>
      <c r="S182" s="14"/>
      <c r="AW182" s="11"/>
      <c r="BK182" s="12"/>
      <c r="BL182" s="12"/>
      <c r="BM182" s="12"/>
      <c r="BN182" s="12"/>
      <c r="BO182" s="12"/>
      <c r="BP182" s="12"/>
      <c r="BQ182" s="12"/>
      <c r="BR182" s="12"/>
      <c r="BS182" s="12"/>
      <c r="BT182" s="19" t="str">
        <f>IF(Point[Asset Group]="","",VLOOKUP(Point[Asset Type],subdom_master,4,FALSE))</f>
        <v/>
      </c>
    </row>
    <row r="183" spans="4:72" s="3" customFormat="1" x14ac:dyDescent="0.2">
      <c r="D183" s="58"/>
      <c r="E183" s="58"/>
      <c r="H183" s="3" t="str">
        <f>IF(Point[Asset Group]="","",VLOOKUP(Point[Asset Group],asset_grp_pt,4,FALSE))</f>
        <v/>
      </c>
      <c r="J183" s="3" t="str">
        <f>IF(Point[Asset Group]="","",VLOOKUP(Point[Asset Group],asset_grp_pt,3,FALSE))</f>
        <v/>
      </c>
      <c r="M183" s="11"/>
      <c r="P183" s="56"/>
      <c r="R183" s="11"/>
      <c r="S183" s="14"/>
      <c r="AW183" s="11"/>
      <c r="BK183" s="12"/>
      <c r="BL183" s="12"/>
      <c r="BM183" s="12"/>
      <c r="BN183" s="12"/>
      <c r="BO183" s="12"/>
      <c r="BP183" s="12"/>
      <c r="BQ183" s="12"/>
      <c r="BR183" s="12"/>
      <c r="BS183" s="12"/>
      <c r="BT183" s="19" t="str">
        <f>IF(Point[Asset Group]="","",VLOOKUP(Point[Asset Type],subdom_master,4,FALSE))</f>
        <v/>
      </c>
    </row>
    <row r="184" spans="4:72" s="3" customFormat="1" x14ac:dyDescent="0.2">
      <c r="D184" s="58"/>
      <c r="E184" s="58"/>
      <c r="H184" s="3" t="str">
        <f>IF(Point[Asset Group]="","",VLOOKUP(Point[Asset Group],asset_grp_pt,4,FALSE))</f>
        <v/>
      </c>
      <c r="J184" s="3" t="str">
        <f>IF(Point[Asset Group]="","",VLOOKUP(Point[Asset Group],asset_grp_pt,3,FALSE))</f>
        <v/>
      </c>
      <c r="M184" s="11"/>
      <c r="P184" s="56"/>
      <c r="R184" s="11"/>
      <c r="S184" s="14"/>
      <c r="AW184" s="11"/>
      <c r="BK184" s="12"/>
      <c r="BL184" s="12"/>
      <c r="BM184" s="12"/>
      <c r="BN184" s="12"/>
      <c r="BO184" s="12"/>
      <c r="BP184" s="12"/>
      <c r="BQ184" s="12"/>
      <c r="BR184" s="12"/>
      <c r="BS184" s="12"/>
      <c r="BT184" s="19" t="str">
        <f>IF(Point[Asset Group]="","",VLOOKUP(Point[Asset Type],subdom_master,4,FALSE))</f>
        <v/>
      </c>
    </row>
    <row r="185" spans="4:72" s="3" customFormat="1" x14ac:dyDescent="0.2">
      <c r="D185" s="58"/>
      <c r="E185" s="58"/>
      <c r="H185" s="3" t="str">
        <f>IF(Point[Asset Group]="","",VLOOKUP(Point[Asset Group],asset_grp_pt,4,FALSE))</f>
        <v/>
      </c>
      <c r="J185" s="3" t="str">
        <f>IF(Point[Asset Group]="","",VLOOKUP(Point[Asset Group],asset_grp_pt,3,FALSE))</f>
        <v/>
      </c>
      <c r="M185" s="11"/>
      <c r="P185" s="56"/>
      <c r="R185" s="11"/>
      <c r="S185" s="14"/>
      <c r="AW185" s="11"/>
      <c r="BK185" s="12"/>
      <c r="BL185" s="12"/>
      <c r="BM185" s="12"/>
      <c r="BN185" s="12"/>
      <c r="BO185" s="12"/>
      <c r="BP185" s="12"/>
      <c r="BQ185" s="12"/>
      <c r="BR185" s="12"/>
      <c r="BS185" s="12"/>
      <c r="BT185" s="19" t="str">
        <f>IF(Point[Asset Group]="","",VLOOKUP(Point[Asset Type],subdom_master,4,FALSE))</f>
        <v/>
      </c>
    </row>
    <row r="186" spans="4:72" s="3" customFormat="1" x14ac:dyDescent="0.2">
      <c r="D186" s="58"/>
      <c r="E186" s="58"/>
      <c r="H186" s="3" t="str">
        <f>IF(Point[Asset Group]="","",VLOOKUP(Point[Asset Group],asset_grp_pt,4,FALSE))</f>
        <v/>
      </c>
      <c r="J186" s="3" t="str">
        <f>IF(Point[Asset Group]="","",VLOOKUP(Point[Asset Group],asset_grp_pt,3,FALSE))</f>
        <v/>
      </c>
      <c r="M186" s="11"/>
      <c r="P186" s="56"/>
      <c r="R186" s="11"/>
      <c r="S186" s="14"/>
      <c r="AW186" s="11"/>
      <c r="BK186" s="12"/>
      <c r="BL186" s="12"/>
      <c r="BM186" s="12"/>
      <c r="BN186" s="12"/>
      <c r="BO186" s="12"/>
      <c r="BP186" s="12"/>
      <c r="BQ186" s="12"/>
      <c r="BR186" s="12"/>
      <c r="BS186" s="12"/>
      <c r="BT186" s="19" t="str">
        <f>IF(Point[Asset Group]="","",VLOOKUP(Point[Asset Type],subdom_master,4,FALSE))</f>
        <v/>
      </c>
    </row>
    <row r="187" spans="4:72" s="3" customFormat="1" x14ac:dyDescent="0.2">
      <c r="D187" s="58"/>
      <c r="E187" s="58"/>
      <c r="H187" s="3" t="str">
        <f>IF(Point[Asset Group]="","",VLOOKUP(Point[Asset Group],asset_grp_pt,4,FALSE))</f>
        <v/>
      </c>
      <c r="J187" s="3" t="str">
        <f>IF(Point[Asset Group]="","",VLOOKUP(Point[Asset Group],asset_grp_pt,3,FALSE))</f>
        <v/>
      </c>
      <c r="M187" s="11"/>
      <c r="P187" s="56"/>
      <c r="R187" s="11"/>
      <c r="S187" s="14"/>
      <c r="AW187" s="11"/>
      <c r="BK187" s="12"/>
      <c r="BL187" s="12"/>
      <c r="BM187" s="12"/>
      <c r="BN187" s="12"/>
      <c r="BO187" s="12"/>
      <c r="BP187" s="12"/>
      <c r="BQ187" s="12"/>
      <c r="BR187" s="12"/>
      <c r="BS187" s="12"/>
      <c r="BT187" s="19" t="str">
        <f>IF(Point[Asset Group]="","",VLOOKUP(Point[Asset Type],subdom_master,4,FALSE))</f>
        <v/>
      </c>
    </row>
    <row r="188" spans="4:72" s="3" customFormat="1" x14ac:dyDescent="0.2">
      <c r="D188" s="58"/>
      <c r="E188" s="58"/>
      <c r="H188" s="3" t="str">
        <f>IF(Point[Asset Group]="","",VLOOKUP(Point[Asset Group],asset_grp_pt,4,FALSE))</f>
        <v/>
      </c>
      <c r="J188" s="3" t="str">
        <f>IF(Point[Asset Group]="","",VLOOKUP(Point[Asset Group],asset_grp_pt,3,FALSE))</f>
        <v/>
      </c>
      <c r="M188" s="11"/>
      <c r="P188" s="56"/>
      <c r="R188" s="11"/>
      <c r="S188" s="14"/>
      <c r="AW188" s="11"/>
      <c r="BK188" s="12"/>
      <c r="BL188" s="12"/>
      <c r="BM188" s="12"/>
      <c r="BN188" s="12"/>
      <c r="BO188" s="12"/>
      <c r="BP188" s="12"/>
      <c r="BQ188" s="12"/>
      <c r="BR188" s="12"/>
      <c r="BS188" s="12"/>
      <c r="BT188" s="19" t="str">
        <f>IF(Point[Asset Group]="","",VLOOKUP(Point[Asset Type],subdom_master,4,FALSE))</f>
        <v/>
      </c>
    </row>
    <row r="189" spans="4:72" s="3" customFormat="1" x14ac:dyDescent="0.2">
      <c r="D189" s="58"/>
      <c r="E189" s="58"/>
      <c r="H189" s="3" t="str">
        <f>IF(Point[Asset Group]="","",VLOOKUP(Point[Asset Group],asset_grp_pt,4,FALSE))</f>
        <v/>
      </c>
      <c r="J189" s="3" t="str">
        <f>IF(Point[Asset Group]="","",VLOOKUP(Point[Asset Group],asset_grp_pt,3,FALSE))</f>
        <v/>
      </c>
      <c r="M189" s="11"/>
      <c r="P189" s="56"/>
      <c r="R189" s="11"/>
      <c r="S189" s="14"/>
      <c r="AW189" s="11"/>
      <c r="BK189" s="12"/>
      <c r="BL189" s="12"/>
      <c r="BM189" s="12"/>
      <c r="BN189" s="12"/>
      <c r="BO189" s="12"/>
      <c r="BP189" s="12"/>
      <c r="BQ189" s="12"/>
      <c r="BR189" s="12"/>
      <c r="BS189" s="12"/>
      <c r="BT189" s="19" t="str">
        <f>IF(Point[Asset Group]="","",VLOOKUP(Point[Asset Type],subdom_master,4,FALSE))</f>
        <v/>
      </c>
    </row>
    <row r="190" spans="4:72" s="3" customFormat="1" x14ac:dyDescent="0.2">
      <c r="D190" s="58"/>
      <c r="E190" s="58"/>
      <c r="H190" s="3" t="str">
        <f>IF(Point[Asset Group]="","",VLOOKUP(Point[Asset Group],asset_grp_pt,4,FALSE))</f>
        <v/>
      </c>
      <c r="J190" s="3" t="str">
        <f>IF(Point[Asset Group]="","",VLOOKUP(Point[Asset Group],asset_grp_pt,3,FALSE))</f>
        <v/>
      </c>
      <c r="M190" s="11"/>
      <c r="P190" s="56"/>
      <c r="R190" s="11"/>
      <c r="S190" s="14"/>
      <c r="AW190" s="11"/>
      <c r="BK190" s="12"/>
      <c r="BL190" s="12"/>
      <c r="BM190" s="12"/>
      <c r="BN190" s="12"/>
      <c r="BO190" s="12"/>
      <c r="BP190" s="12"/>
      <c r="BQ190" s="12"/>
      <c r="BR190" s="12"/>
      <c r="BS190" s="12"/>
      <c r="BT190" s="19" t="str">
        <f>IF(Point[Asset Group]="","",VLOOKUP(Point[Asset Type],subdom_master,4,FALSE))</f>
        <v/>
      </c>
    </row>
    <row r="191" spans="4:72" s="3" customFormat="1" x14ac:dyDescent="0.2">
      <c r="D191" s="58"/>
      <c r="E191" s="58"/>
      <c r="H191" s="3" t="str">
        <f>IF(Point[Asset Group]="","",VLOOKUP(Point[Asset Group],asset_grp_pt,4,FALSE))</f>
        <v/>
      </c>
      <c r="J191" s="3" t="str">
        <f>IF(Point[Asset Group]="","",VLOOKUP(Point[Asset Group],asset_grp_pt,3,FALSE))</f>
        <v/>
      </c>
      <c r="M191" s="11"/>
      <c r="P191" s="56"/>
      <c r="R191" s="11"/>
      <c r="S191" s="14"/>
      <c r="AW191" s="11"/>
      <c r="BK191" s="12"/>
      <c r="BL191" s="12"/>
      <c r="BM191" s="12"/>
      <c r="BN191" s="12"/>
      <c r="BO191" s="12"/>
      <c r="BP191" s="12"/>
      <c r="BQ191" s="12"/>
      <c r="BR191" s="12"/>
      <c r="BS191" s="12"/>
      <c r="BT191" s="19" t="str">
        <f>IF(Point[Asset Group]="","",VLOOKUP(Point[Asset Type],subdom_master,4,FALSE))</f>
        <v/>
      </c>
    </row>
    <row r="192" spans="4:72" s="3" customFormat="1" x14ac:dyDescent="0.2">
      <c r="D192" s="58"/>
      <c r="E192" s="58"/>
      <c r="H192" s="3" t="str">
        <f>IF(Point[Asset Group]="","",VLOOKUP(Point[Asset Group],asset_grp_pt,4,FALSE))</f>
        <v/>
      </c>
      <c r="J192" s="3" t="str">
        <f>IF(Point[Asset Group]="","",VLOOKUP(Point[Asset Group],asset_grp_pt,3,FALSE))</f>
        <v/>
      </c>
      <c r="M192" s="11"/>
      <c r="P192" s="56"/>
      <c r="R192" s="11"/>
      <c r="S192" s="14"/>
      <c r="AW192" s="11"/>
      <c r="BK192" s="12"/>
      <c r="BL192" s="12"/>
      <c r="BM192" s="12"/>
      <c r="BN192" s="12"/>
      <c r="BO192" s="12"/>
      <c r="BP192" s="12"/>
      <c r="BQ192" s="12"/>
      <c r="BR192" s="12"/>
      <c r="BS192" s="12"/>
      <c r="BT192" s="19" t="str">
        <f>IF(Point[Asset Group]="","",VLOOKUP(Point[Asset Type],subdom_master,4,FALSE))</f>
        <v/>
      </c>
    </row>
    <row r="193" spans="4:72" s="3" customFormat="1" x14ac:dyDescent="0.2">
      <c r="D193" s="58"/>
      <c r="E193" s="58"/>
      <c r="H193" s="3" t="str">
        <f>IF(Point[Asset Group]="","",VLOOKUP(Point[Asset Group],asset_grp_pt,4,FALSE))</f>
        <v/>
      </c>
      <c r="J193" s="3" t="str">
        <f>IF(Point[Asset Group]="","",VLOOKUP(Point[Asset Group],asset_grp_pt,3,FALSE))</f>
        <v/>
      </c>
      <c r="M193" s="11"/>
      <c r="P193" s="56"/>
      <c r="R193" s="11"/>
      <c r="S193" s="14"/>
      <c r="AW193" s="11"/>
      <c r="BK193" s="12"/>
      <c r="BL193" s="12"/>
      <c r="BM193" s="12"/>
      <c r="BN193" s="12"/>
      <c r="BO193" s="12"/>
      <c r="BP193" s="12"/>
      <c r="BQ193" s="12"/>
      <c r="BR193" s="12"/>
      <c r="BS193" s="12"/>
      <c r="BT193" s="19" t="str">
        <f>IF(Point[Asset Group]="","",VLOOKUP(Point[Asset Type],subdom_master,4,FALSE))</f>
        <v/>
      </c>
    </row>
    <row r="194" spans="4:72" s="3" customFormat="1" x14ac:dyDescent="0.2">
      <c r="D194" s="58"/>
      <c r="E194" s="58"/>
      <c r="H194" s="3" t="str">
        <f>IF(Point[Asset Group]="","",VLOOKUP(Point[Asset Group],asset_grp_pt,4,FALSE))</f>
        <v/>
      </c>
      <c r="J194" s="3" t="str">
        <f>IF(Point[Asset Group]="","",VLOOKUP(Point[Asset Group],asset_grp_pt,3,FALSE))</f>
        <v/>
      </c>
      <c r="M194" s="11"/>
      <c r="P194" s="56"/>
      <c r="R194" s="11"/>
      <c r="S194" s="14"/>
      <c r="AW194" s="11"/>
      <c r="BK194" s="12"/>
      <c r="BL194" s="12"/>
      <c r="BM194" s="12"/>
      <c r="BN194" s="12"/>
      <c r="BO194" s="12"/>
      <c r="BP194" s="12"/>
      <c r="BQ194" s="12"/>
      <c r="BR194" s="12"/>
      <c r="BS194" s="12"/>
      <c r="BT194" s="19" t="str">
        <f>IF(Point[Asset Group]="","",VLOOKUP(Point[Asset Type],subdom_master,4,FALSE))</f>
        <v/>
      </c>
    </row>
    <row r="195" spans="4:72" s="3" customFormat="1" x14ac:dyDescent="0.2">
      <c r="D195" s="58"/>
      <c r="E195" s="58"/>
      <c r="H195" s="3" t="str">
        <f>IF(Point[Asset Group]="","",VLOOKUP(Point[Asset Group],asset_grp_pt,4,FALSE))</f>
        <v/>
      </c>
      <c r="J195" s="3" t="str">
        <f>IF(Point[Asset Group]="","",VLOOKUP(Point[Asset Group],asset_grp_pt,3,FALSE))</f>
        <v/>
      </c>
      <c r="M195" s="11"/>
      <c r="P195" s="56"/>
      <c r="R195" s="11"/>
      <c r="S195" s="14"/>
      <c r="AW195" s="11"/>
      <c r="BK195" s="12"/>
      <c r="BL195" s="12"/>
      <c r="BM195" s="12"/>
      <c r="BN195" s="12"/>
      <c r="BO195" s="12"/>
      <c r="BP195" s="12"/>
      <c r="BQ195" s="12"/>
      <c r="BR195" s="12"/>
      <c r="BS195" s="12"/>
      <c r="BT195" s="19" t="str">
        <f>IF(Point[Asset Group]="","",VLOOKUP(Point[Asset Type],subdom_master,4,FALSE))</f>
        <v/>
      </c>
    </row>
    <row r="196" spans="4:72" s="3" customFormat="1" x14ac:dyDescent="0.2">
      <c r="D196" s="58"/>
      <c r="E196" s="58"/>
      <c r="H196" s="3" t="str">
        <f>IF(Point[Asset Group]="","",VLOOKUP(Point[Asset Group],asset_grp_pt,4,FALSE))</f>
        <v/>
      </c>
      <c r="J196" s="3" t="str">
        <f>IF(Point[Asset Group]="","",VLOOKUP(Point[Asset Group],asset_grp_pt,3,FALSE))</f>
        <v/>
      </c>
      <c r="M196" s="11"/>
      <c r="P196" s="56"/>
      <c r="R196" s="11"/>
      <c r="S196" s="14"/>
      <c r="AW196" s="11"/>
      <c r="BK196" s="12"/>
      <c r="BL196" s="12"/>
      <c r="BM196" s="12"/>
      <c r="BN196" s="12"/>
      <c r="BO196" s="12"/>
      <c r="BP196" s="12"/>
      <c r="BQ196" s="12"/>
      <c r="BR196" s="12"/>
      <c r="BS196" s="12"/>
      <c r="BT196" s="19" t="str">
        <f>IF(Point[Asset Group]="","",VLOOKUP(Point[Asset Type],subdom_master,4,FALSE))</f>
        <v/>
      </c>
    </row>
    <row r="197" spans="4:72" s="3" customFormat="1" x14ac:dyDescent="0.2">
      <c r="D197" s="58"/>
      <c r="E197" s="58"/>
      <c r="H197" s="3" t="str">
        <f>IF(Point[Asset Group]="","",VLOOKUP(Point[Asset Group],asset_grp_pt,4,FALSE))</f>
        <v/>
      </c>
      <c r="J197" s="3" t="str">
        <f>IF(Point[Asset Group]="","",VLOOKUP(Point[Asset Group],asset_grp_pt,3,FALSE))</f>
        <v/>
      </c>
      <c r="M197" s="11"/>
      <c r="P197" s="56"/>
      <c r="R197" s="11"/>
      <c r="S197" s="14"/>
      <c r="AW197" s="11"/>
      <c r="BK197" s="12"/>
      <c r="BL197" s="12"/>
      <c r="BM197" s="12"/>
      <c r="BN197" s="12"/>
      <c r="BO197" s="12"/>
      <c r="BP197" s="12"/>
      <c r="BQ197" s="12"/>
      <c r="BR197" s="12"/>
      <c r="BS197" s="12"/>
      <c r="BT197" s="19" t="str">
        <f>IF(Point[Asset Group]="","",VLOOKUP(Point[Asset Type],subdom_master,4,FALSE))</f>
        <v/>
      </c>
    </row>
    <row r="198" spans="4:72" s="3" customFormat="1" x14ac:dyDescent="0.2">
      <c r="D198" s="58"/>
      <c r="E198" s="58"/>
      <c r="H198" s="3" t="str">
        <f>IF(Point[Asset Group]="","",VLOOKUP(Point[Asset Group],asset_grp_pt,4,FALSE))</f>
        <v/>
      </c>
      <c r="J198" s="3" t="str">
        <f>IF(Point[Asset Group]="","",VLOOKUP(Point[Asset Group],asset_grp_pt,3,FALSE))</f>
        <v/>
      </c>
      <c r="M198" s="11"/>
      <c r="P198" s="56"/>
      <c r="R198" s="11"/>
      <c r="S198" s="14"/>
      <c r="AW198" s="11"/>
      <c r="BK198" s="12"/>
      <c r="BL198" s="12"/>
      <c r="BM198" s="12"/>
      <c r="BN198" s="12"/>
      <c r="BO198" s="12"/>
      <c r="BP198" s="12"/>
      <c r="BQ198" s="12"/>
      <c r="BR198" s="12"/>
      <c r="BS198" s="12"/>
      <c r="BT198" s="19" t="str">
        <f>IF(Point[Asset Group]="","",VLOOKUP(Point[Asset Type],subdom_master,4,FALSE))</f>
        <v/>
      </c>
    </row>
    <row r="199" spans="4:72" s="3" customFormat="1" x14ac:dyDescent="0.2">
      <c r="D199" s="58"/>
      <c r="E199" s="58"/>
      <c r="H199" s="3" t="str">
        <f>IF(Point[Asset Group]="","",VLOOKUP(Point[Asset Group],asset_grp_pt,4,FALSE))</f>
        <v/>
      </c>
      <c r="J199" s="3" t="str">
        <f>IF(Point[Asset Group]="","",VLOOKUP(Point[Asset Group],asset_grp_pt,3,FALSE))</f>
        <v/>
      </c>
      <c r="M199" s="11"/>
      <c r="P199" s="56"/>
      <c r="R199" s="11"/>
      <c r="S199" s="14"/>
      <c r="AW199" s="11"/>
      <c r="BK199" s="12"/>
      <c r="BL199" s="12"/>
      <c r="BM199" s="12"/>
      <c r="BN199" s="12"/>
      <c r="BO199" s="12"/>
      <c r="BP199" s="12"/>
      <c r="BQ199" s="12"/>
      <c r="BR199" s="12"/>
      <c r="BS199" s="12"/>
      <c r="BT199" s="19" t="str">
        <f>IF(Point[Asset Group]="","",VLOOKUP(Point[Asset Type],subdom_master,4,FALSE))</f>
        <v/>
      </c>
    </row>
    <row r="200" spans="4:72" s="3" customFormat="1" x14ac:dyDescent="0.2">
      <c r="D200" s="58"/>
      <c r="E200" s="58"/>
      <c r="H200" s="3" t="str">
        <f>IF(Point[Asset Group]="","",VLOOKUP(Point[Asset Group],asset_grp_pt,4,FALSE))</f>
        <v/>
      </c>
      <c r="J200" s="3" t="str">
        <f>IF(Point[Asset Group]="","",VLOOKUP(Point[Asset Group],asset_grp_pt,3,FALSE))</f>
        <v/>
      </c>
      <c r="M200" s="11"/>
      <c r="P200" s="56"/>
      <c r="R200" s="11"/>
      <c r="S200" s="14"/>
      <c r="AW200" s="11"/>
      <c r="BK200" s="12"/>
      <c r="BL200" s="12"/>
      <c r="BM200" s="12"/>
      <c r="BN200" s="12"/>
      <c r="BO200" s="12"/>
      <c r="BP200" s="12"/>
      <c r="BQ200" s="12"/>
      <c r="BR200" s="12"/>
      <c r="BS200" s="12"/>
      <c r="BT200" s="19" t="str">
        <f>IF(Point[Asset Group]="","",VLOOKUP(Point[Asset Type],subdom_master,4,FALSE))</f>
        <v/>
      </c>
    </row>
    <row r="201" spans="4:72" s="3" customFormat="1" x14ac:dyDescent="0.2">
      <c r="D201" s="58"/>
      <c r="E201" s="58"/>
      <c r="H201" s="3" t="str">
        <f>IF(Point[Asset Group]="","",VLOOKUP(Point[Asset Group],asset_grp_pt,4,FALSE))</f>
        <v/>
      </c>
      <c r="J201" s="3" t="str">
        <f>IF(Point[Asset Group]="","",VLOOKUP(Point[Asset Group],asset_grp_pt,3,FALSE))</f>
        <v/>
      </c>
      <c r="M201" s="11"/>
      <c r="P201" s="56"/>
      <c r="R201" s="11"/>
      <c r="S201" s="14"/>
      <c r="AW201" s="11"/>
      <c r="BK201" s="12"/>
      <c r="BL201" s="12"/>
      <c r="BM201" s="12"/>
      <c r="BN201" s="12"/>
      <c r="BO201" s="12"/>
      <c r="BP201" s="12"/>
      <c r="BQ201" s="12"/>
      <c r="BR201" s="12"/>
      <c r="BS201" s="12"/>
      <c r="BT201" s="19" t="str">
        <f>IF(Point[Asset Group]="","",VLOOKUP(Point[Asset Type],subdom_master,4,FALSE))</f>
        <v/>
      </c>
    </row>
    <row r="202" spans="4:72" s="3" customFormat="1" x14ac:dyDescent="0.2">
      <c r="D202" s="58"/>
      <c r="E202" s="58"/>
      <c r="H202" s="3" t="str">
        <f>IF(Point[Asset Group]="","",VLOOKUP(Point[Asset Group],asset_grp_pt,4,FALSE))</f>
        <v/>
      </c>
      <c r="J202" s="3" t="str">
        <f>IF(Point[Asset Group]="","",VLOOKUP(Point[Asset Group],asset_grp_pt,3,FALSE))</f>
        <v/>
      </c>
      <c r="M202" s="11"/>
      <c r="P202" s="56"/>
      <c r="R202" s="11"/>
      <c r="S202" s="14"/>
      <c r="AW202" s="11"/>
      <c r="BK202" s="12"/>
      <c r="BL202" s="12"/>
      <c r="BM202" s="12"/>
      <c r="BN202" s="12"/>
      <c r="BO202" s="12"/>
      <c r="BP202" s="12"/>
      <c r="BQ202" s="12"/>
      <c r="BR202" s="12"/>
      <c r="BS202" s="12"/>
      <c r="BT202" s="19" t="str">
        <f>IF(Point[Asset Group]="","",VLOOKUP(Point[Asset Type],subdom_master,4,FALSE))</f>
        <v/>
      </c>
    </row>
    <row r="203" spans="4:72" s="3" customFormat="1" x14ac:dyDescent="0.2">
      <c r="D203" s="58"/>
      <c r="E203" s="58"/>
      <c r="H203" s="3" t="str">
        <f>IF(Point[Asset Group]="","",VLOOKUP(Point[Asset Group],asset_grp_pt,4,FALSE))</f>
        <v/>
      </c>
      <c r="J203" s="3" t="str">
        <f>IF(Point[Asset Group]="","",VLOOKUP(Point[Asset Group],asset_grp_pt,3,FALSE))</f>
        <v/>
      </c>
      <c r="M203" s="11"/>
      <c r="P203" s="56"/>
      <c r="R203" s="11"/>
      <c r="S203" s="14"/>
      <c r="AW203" s="11"/>
      <c r="BK203" s="12"/>
      <c r="BL203" s="12"/>
      <c r="BM203" s="12"/>
      <c r="BN203" s="12"/>
      <c r="BO203" s="12"/>
      <c r="BP203" s="12"/>
      <c r="BQ203" s="12"/>
      <c r="BR203" s="12"/>
      <c r="BS203" s="12"/>
      <c r="BT203" s="19" t="str">
        <f>IF(Point[Asset Group]="","",VLOOKUP(Point[Asset Type],subdom_master,4,FALSE))</f>
        <v/>
      </c>
    </row>
    <row r="204" spans="4:72" s="3" customFormat="1" x14ac:dyDescent="0.2">
      <c r="D204" s="58"/>
      <c r="E204" s="58"/>
      <c r="H204" s="3" t="str">
        <f>IF(Point[Asset Group]="","",VLOOKUP(Point[Asset Group],asset_grp_pt,4,FALSE))</f>
        <v/>
      </c>
      <c r="J204" s="3" t="str">
        <f>IF(Point[Asset Group]="","",VLOOKUP(Point[Asset Group],asset_grp_pt,3,FALSE))</f>
        <v/>
      </c>
      <c r="M204" s="11"/>
      <c r="P204" s="56"/>
      <c r="R204" s="11"/>
      <c r="S204" s="14"/>
      <c r="AW204" s="11"/>
      <c r="BK204" s="12"/>
      <c r="BL204" s="12"/>
      <c r="BM204" s="12"/>
      <c r="BN204" s="12"/>
      <c r="BO204" s="12"/>
      <c r="BP204" s="12"/>
      <c r="BQ204" s="12"/>
      <c r="BR204" s="12"/>
      <c r="BS204" s="12"/>
      <c r="BT204" s="19" t="str">
        <f>IF(Point[Asset Group]="","",VLOOKUP(Point[Asset Type],subdom_master,4,FALSE))</f>
        <v/>
      </c>
    </row>
    <row r="205" spans="4:72" s="3" customFormat="1" x14ac:dyDescent="0.2">
      <c r="D205" s="58"/>
      <c r="E205" s="58"/>
      <c r="H205" s="3" t="str">
        <f>IF(Point[Asset Group]="","",VLOOKUP(Point[Asset Group],asset_grp_pt,4,FALSE))</f>
        <v/>
      </c>
      <c r="J205" s="3" t="str">
        <f>IF(Point[Asset Group]="","",VLOOKUP(Point[Asset Group],asset_grp_pt,3,FALSE))</f>
        <v/>
      </c>
      <c r="M205" s="11"/>
      <c r="P205" s="56"/>
      <c r="R205" s="11"/>
      <c r="S205" s="14"/>
      <c r="AW205" s="11"/>
      <c r="BK205" s="12"/>
      <c r="BL205" s="12"/>
      <c r="BM205" s="12"/>
      <c r="BN205" s="12"/>
      <c r="BO205" s="12"/>
      <c r="BP205" s="12"/>
      <c r="BQ205" s="12"/>
      <c r="BR205" s="12"/>
      <c r="BS205" s="12"/>
      <c r="BT205" s="19" t="str">
        <f>IF(Point[Asset Group]="","",VLOOKUP(Point[Asset Type],subdom_master,4,FALSE))</f>
        <v/>
      </c>
    </row>
    <row r="206" spans="4:72" s="3" customFormat="1" x14ac:dyDescent="0.2">
      <c r="D206" s="58"/>
      <c r="E206" s="58"/>
      <c r="H206" s="3" t="str">
        <f>IF(Point[Asset Group]="","",VLOOKUP(Point[Asset Group],asset_grp_pt,4,FALSE))</f>
        <v/>
      </c>
      <c r="J206" s="3" t="str">
        <f>IF(Point[Asset Group]="","",VLOOKUP(Point[Asset Group],asset_grp_pt,3,FALSE))</f>
        <v/>
      </c>
      <c r="M206" s="11"/>
      <c r="P206" s="56"/>
      <c r="R206" s="11"/>
      <c r="S206" s="14"/>
      <c r="AW206" s="11"/>
      <c r="BK206" s="12"/>
      <c r="BL206" s="12"/>
      <c r="BM206" s="12"/>
      <c r="BN206" s="12"/>
      <c r="BO206" s="12"/>
      <c r="BP206" s="12"/>
      <c r="BQ206" s="12"/>
      <c r="BR206" s="12"/>
      <c r="BS206" s="12"/>
      <c r="BT206" s="19" t="str">
        <f>IF(Point[Asset Group]="","",VLOOKUP(Point[Asset Type],subdom_master,4,FALSE))</f>
        <v/>
      </c>
    </row>
    <row r="207" spans="4:72" s="3" customFormat="1" x14ac:dyDescent="0.2">
      <c r="D207" s="58"/>
      <c r="E207" s="58"/>
      <c r="H207" s="3" t="str">
        <f>IF(Point[Asset Group]="","",VLOOKUP(Point[Asset Group],asset_grp_pt,4,FALSE))</f>
        <v/>
      </c>
      <c r="J207" s="3" t="str">
        <f>IF(Point[Asset Group]="","",VLOOKUP(Point[Asset Group],asset_grp_pt,3,FALSE))</f>
        <v/>
      </c>
      <c r="M207" s="11"/>
      <c r="P207" s="56"/>
      <c r="R207" s="11"/>
      <c r="S207" s="14"/>
      <c r="AW207" s="11"/>
      <c r="BK207" s="12"/>
      <c r="BL207" s="12"/>
      <c r="BM207" s="12"/>
      <c r="BN207" s="12"/>
      <c r="BO207" s="12"/>
      <c r="BP207" s="12"/>
      <c r="BQ207" s="12"/>
      <c r="BR207" s="12"/>
      <c r="BS207" s="12"/>
      <c r="BT207" s="19" t="str">
        <f>IF(Point[Asset Group]="","",VLOOKUP(Point[Asset Type],subdom_master,4,FALSE))</f>
        <v/>
      </c>
    </row>
    <row r="208" spans="4:72" s="3" customFormat="1" x14ac:dyDescent="0.2">
      <c r="D208" s="58"/>
      <c r="E208" s="58"/>
      <c r="H208" s="3" t="str">
        <f>IF(Point[Asset Group]="","",VLOOKUP(Point[Asset Group],asset_grp_pt,4,FALSE))</f>
        <v/>
      </c>
      <c r="J208" s="3" t="str">
        <f>IF(Point[Asset Group]="","",VLOOKUP(Point[Asset Group],asset_grp_pt,3,FALSE))</f>
        <v/>
      </c>
      <c r="M208" s="11"/>
      <c r="P208" s="56"/>
      <c r="R208" s="11"/>
      <c r="S208" s="14"/>
      <c r="AW208" s="11"/>
      <c r="BK208" s="12"/>
      <c r="BL208" s="12"/>
      <c r="BM208" s="12"/>
      <c r="BN208" s="12"/>
      <c r="BO208" s="12"/>
      <c r="BP208" s="12"/>
      <c r="BQ208" s="12"/>
      <c r="BR208" s="12"/>
      <c r="BS208" s="12"/>
      <c r="BT208" s="19" t="str">
        <f>IF(Point[Asset Group]="","",VLOOKUP(Point[Asset Type],subdom_master,4,FALSE))</f>
        <v/>
      </c>
    </row>
    <row r="209" spans="4:72" s="3" customFormat="1" x14ac:dyDescent="0.2">
      <c r="D209" s="58"/>
      <c r="E209" s="58"/>
      <c r="H209" s="3" t="str">
        <f>IF(Point[Asset Group]="","",VLOOKUP(Point[Asset Group],asset_grp_pt,4,FALSE))</f>
        <v/>
      </c>
      <c r="J209" s="3" t="str">
        <f>IF(Point[Asset Group]="","",VLOOKUP(Point[Asset Group],asset_grp_pt,3,FALSE))</f>
        <v/>
      </c>
      <c r="M209" s="11"/>
      <c r="P209" s="56"/>
      <c r="R209" s="11"/>
      <c r="S209" s="14"/>
      <c r="AW209" s="11"/>
      <c r="BK209" s="12"/>
      <c r="BL209" s="12"/>
      <c r="BM209" s="12"/>
      <c r="BN209" s="12"/>
      <c r="BO209" s="12"/>
      <c r="BP209" s="12"/>
      <c r="BQ209" s="12"/>
      <c r="BR209" s="12"/>
      <c r="BS209" s="12"/>
      <c r="BT209" s="19" t="str">
        <f>IF(Point[Asset Group]="","",VLOOKUP(Point[Asset Type],subdom_master,4,FALSE))</f>
        <v/>
      </c>
    </row>
    <row r="210" spans="4:72" s="3" customFormat="1" x14ac:dyDescent="0.2">
      <c r="D210" s="58"/>
      <c r="E210" s="58"/>
      <c r="H210" s="3" t="str">
        <f>IF(Point[Asset Group]="","",VLOOKUP(Point[Asset Group],asset_grp_pt,4,FALSE))</f>
        <v/>
      </c>
      <c r="J210" s="3" t="str">
        <f>IF(Point[Asset Group]="","",VLOOKUP(Point[Asset Group],asset_grp_pt,3,FALSE))</f>
        <v/>
      </c>
      <c r="M210" s="11"/>
      <c r="P210" s="56"/>
      <c r="R210" s="11"/>
      <c r="S210" s="14"/>
      <c r="AW210" s="11"/>
      <c r="BK210" s="12"/>
      <c r="BL210" s="12"/>
      <c r="BM210" s="12"/>
      <c r="BN210" s="12"/>
      <c r="BO210" s="12"/>
      <c r="BP210" s="12"/>
      <c r="BQ210" s="12"/>
      <c r="BR210" s="12"/>
      <c r="BS210" s="12"/>
      <c r="BT210" s="19" t="str">
        <f>IF(Point[Asset Group]="","",VLOOKUP(Point[Asset Type],subdom_master,4,FALSE))</f>
        <v/>
      </c>
    </row>
    <row r="211" spans="4:72" s="3" customFormat="1" x14ac:dyDescent="0.2">
      <c r="D211" s="58"/>
      <c r="E211" s="58"/>
      <c r="H211" s="3" t="str">
        <f>IF(Point[Asset Group]="","",VLOOKUP(Point[Asset Group],asset_grp_pt,4,FALSE))</f>
        <v/>
      </c>
      <c r="J211" s="3" t="str">
        <f>IF(Point[Asset Group]="","",VLOOKUP(Point[Asset Group],asset_grp_pt,3,FALSE))</f>
        <v/>
      </c>
      <c r="M211" s="11"/>
      <c r="P211" s="56"/>
      <c r="R211" s="11"/>
      <c r="S211" s="14"/>
      <c r="AW211" s="11"/>
      <c r="BK211" s="12"/>
      <c r="BL211" s="12"/>
      <c r="BM211" s="12"/>
      <c r="BN211" s="12"/>
      <c r="BO211" s="12"/>
      <c r="BP211" s="12"/>
      <c r="BQ211" s="12"/>
      <c r="BR211" s="12"/>
      <c r="BS211" s="12"/>
      <c r="BT211" s="19" t="str">
        <f>IF(Point[Asset Group]="","",VLOOKUP(Point[Asset Type],subdom_master,4,FALSE))</f>
        <v/>
      </c>
    </row>
    <row r="212" spans="4:72" s="3" customFormat="1" x14ac:dyDescent="0.2">
      <c r="D212" s="58"/>
      <c r="E212" s="58"/>
      <c r="H212" s="3" t="str">
        <f>IF(Point[Asset Group]="","",VLOOKUP(Point[Asset Group],asset_grp_pt,4,FALSE))</f>
        <v/>
      </c>
      <c r="J212" s="3" t="str">
        <f>IF(Point[Asset Group]="","",VLOOKUP(Point[Asset Group],asset_grp_pt,3,FALSE))</f>
        <v/>
      </c>
      <c r="M212" s="11"/>
      <c r="P212" s="56"/>
      <c r="R212" s="11"/>
      <c r="S212" s="14"/>
      <c r="AW212" s="11"/>
      <c r="BK212" s="12"/>
      <c r="BL212" s="12"/>
      <c r="BM212" s="12"/>
      <c r="BN212" s="12"/>
      <c r="BO212" s="12"/>
      <c r="BP212" s="12"/>
      <c r="BQ212" s="12"/>
      <c r="BR212" s="12"/>
      <c r="BS212" s="12"/>
      <c r="BT212" s="19" t="str">
        <f>IF(Point[Asset Group]="","",VLOOKUP(Point[Asset Type],subdom_master,4,FALSE))</f>
        <v/>
      </c>
    </row>
    <row r="213" spans="4:72" s="3" customFormat="1" x14ac:dyDescent="0.2">
      <c r="D213" s="58"/>
      <c r="E213" s="58"/>
      <c r="H213" s="3" t="str">
        <f>IF(Point[Asset Group]="","",VLOOKUP(Point[Asset Group],asset_grp_pt,4,FALSE))</f>
        <v/>
      </c>
      <c r="J213" s="3" t="str">
        <f>IF(Point[Asset Group]="","",VLOOKUP(Point[Asset Group],asset_grp_pt,3,FALSE))</f>
        <v/>
      </c>
      <c r="M213" s="11"/>
      <c r="P213" s="56"/>
      <c r="R213" s="11"/>
      <c r="S213" s="14"/>
      <c r="AW213" s="11"/>
      <c r="BK213" s="12"/>
      <c r="BL213" s="12"/>
      <c r="BM213" s="12"/>
      <c r="BN213" s="12"/>
      <c r="BO213" s="12"/>
      <c r="BP213" s="12"/>
      <c r="BQ213" s="12"/>
      <c r="BR213" s="12"/>
      <c r="BS213" s="12"/>
      <c r="BT213" s="19" t="str">
        <f>IF(Point[Asset Group]="","",VLOOKUP(Point[Asset Type],subdom_master,4,FALSE))</f>
        <v/>
      </c>
    </row>
    <row r="214" spans="4:72" s="3" customFormat="1" x14ac:dyDescent="0.2">
      <c r="D214" s="58"/>
      <c r="E214" s="58"/>
      <c r="H214" s="3" t="str">
        <f>IF(Point[Asset Group]="","",VLOOKUP(Point[Asset Group],asset_grp_pt,4,FALSE))</f>
        <v/>
      </c>
      <c r="J214" s="3" t="str">
        <f>IF(Point[Asset Group]="","",VLOOKUP(Point[Asset Group],asset_grp_pt,3,FALSE))</f>
        <v/>
      </c>
      <c r="M214" s="11"/>
      <c r="P214" s="56"/>
      <c r="R214" s="11"/>
      <c r="S214" s="14"/>
      <c r="AW214" s="11"/>
      <c r="BK214" s="12"/>
      <c r="BL214" s="12"/>
      <c r="BM214" s="12"/>
      <c r="BN214" s="12"/>
      <c r="BO214" s="12"/>
      <c r="BP214" s="12"/>
      <c r="BQ214" s="12"/>
      <c r="BR214" s="12"/>
      <c r="BS214" s="12"/>
      <c r="BT214" s="19" t="str">
        <f>IF(Point[Asset Group]="","",VLOOKUP(Point[Asset Type],subdom_master,4,FALSE))</f>
        <v/>
      </c>
    </row>
    <row r="215" spans="4:72" s="3" customFormat="1" x14ac:dyDescent="0.2">
      <c r="D215" s="58"/>
      <c r="E215" s="58"/>
      <c r="H215" s="3" t="str">
        <f>IF(Point[Asset Group]="","",VLOOKUP(Point[Asset Group],asset_grp_pt,4,FALSE))</f>
        <v/>
      </c>
      <c r="J215" s="3" t="str">
        <f>IF(Point[Asset Group]="","",VLOOKUP(Point[Asset Group],asset_grp_pt,3,FALSE))</f>
        <v/>
      </c>
      <c r="M215" s="11"/>
      <c r="P215" s="56"/>
      <c r="R215" s="11"/>
      <c r="S215" s="14"/>
      <c r="AW215" s="11"/>
      <c r="BK215" s="12"/>
      <c r="BL215" s="12"/>
      <c r="BM215" s="12"/>
      <c r="BN215" s="12"/>
      <c r="BO215" s="12"/>
      <c r="BP215" s="12"/>
      <c r="BQ215" s="12"/>
      <c r="BR215" s="12"/>
      <c r="BS215" s="12"/>
      <c r="BT215" s="19" t="str">
        <f>IF(Point[Asset Group]="","",VLOOKUP(Point[Asset Type],subdom_master,4,FALSE))</f>
        <v/>
      </c>
    </row>
    <row r="216" spans="4:72" s="3" customFormat="1" x14ac:dyDescent="0.2">
      <c r="D216" s="58"/>
      <c r="E216" s="58"/>
      <c r="H216" s="3" t="str">
        <f>IF(Point[Asset Group]="","",VLOOKUP(Point[Asset Group],asset_grp_pt,4,FALSE))</f>
        <v/>
      </c>
      <c r="J216" s="3" t="str">
        <f>IF(Point[Asset Group]="","",VLOOKUP(Point[Asset Group],asset_grp_pt,3,FALSE))</f>
        <v/>
      </c>
      <c r="M216" s="11"/>
      <c r="P216" s="56"/>
      <c r="R216" s="11"/>
      <c r="S216" s="14"/>
      <c r="AW216" s="11"/>
      <c r="BK216" s="12"/>
      <c r="BL216" s="12"/>
      <c r="BM216" s="12"/>
      <c r="BN216" s="12"/>
      <c r="BO216" s="12"/>
      <c r="BP216" s="12"/>
      <c r="BQ216" s="12"/>
      <c r="BR216" s="12"/>
      <c r="BS216" s="12"/>
      <c r="BT216" s="19" t="str">
        <f>IF(Point[Asset Group]="","",VLOOKUP(Point[Asset Type],subdom_master,4,FALSE))</f>
        <v/>
      </c>
    </row>
    <row r="217" spans="4:72" s="3" customFormat="1" x14ac:dyDescent="0.2">
      <c r="D217" s="58"/>
      <c r="E217" s="58"/>
      <c r="H217" s="3" t="str">
        <f>IF(Point[Asset Group]="","",VLOOKUP(Point[Asset Group],asset_grp_pt,4,FALSE))</f>
        <v/>
      </c>
      <c r="J217" s="3" t="str">
        <f>IF(Point[Asset Group]="","",VLOOKUP(Point[Asset Group],asset_grp_pt,3,FALSE))</f>
        <v/>
      </c>
      <c r="M217" s="11"/>
      <c r="P217" s="56"/>
      <c r="R217" s="11"/>
      <c r="S217" s="14"/>
      <c r="AW217" s="11"/>
      <c r="BK217" s="12"/>
      <c r="BL217" s="12"/>
      <c r="BM217" s="12"/>
      <c r="BN217" s="12"/>
      <c r="BO217" s="12"/>
      <c r="BP217" s="12"/>
      <c r="BQ217" s="12"/>
      <c r="BR217" s="12"/>
      <c r="BS217" s="12"/>
      <c r="BT217" s="19" t="str">
        <f>IF(Point[Asset Group]="","",VLOOKUP(Point[Asset Type],subdom_master,4,FALSE))</f>
        <v/>
      </c>
    </row>
    <row r="218" spans="4:72" s="3" customFormat="1" x14ac:dyDescent="0.2">
      <c r="D218" s="58"/>
      <c r="E218" s="58"/>
      <c r="H218" s="3" t="str">
        <f>IF(Point[Asset Group]="","",VLOOKUP(Point[Asset Group],asset_grp_pt,4,FALSE))</f>
        <v/>
      </c>
      <c r="J218" s="3" t="str">
        <f>IF(Point[Asset Group]="","",VLOOKUP(Point[Asset Group],asset_grp_pt,3,FALSE))</f>
        <v/>
      </c>
      <c r="M218" s="11"/>
      <c r="P218" s="56"/>
      <c r="R218" s="11"/>
      <c r="S218" s="14"/>
      <c r="AW218" s="11"/>
      <c r="BK218" s="12"/>
      <c r="BL218" s="12"/>
      <c r="BM218" s="12"/>
      <c r="BN218" s="12"/>
      <c r="BO218" s="12"/>
      <c r="BP218" s="12"/>
      <c r="BQ218" s="12"/>
      <c r="BR218" s="12"/>
      <c r="BS218" s="12"/>
      <c r="BT218" s="19" t="str">
        <f>IF(Point[Asset Group]="","",VLOOKUP(Point[Asset Type],subdom_master,4,FALSE))</f>
        <v/>
      </c>
    </row>
    <row r="219" spans="4:72" s="3" customFormat="1" x14ac:dyDescent="0.2">
      <c r="D219" s="58"/>
      <c r="E219" s="58"/>
      <c r="H219" s="3" t="str">
        <f>IF(Point[Asset Group]="","",VLOOKUP(Point[Asset Group],asset_grp_pt,4,FALSE))</f>
        <v/>
      </c>
      <c r="J219" s="3" t="str">
        <f>IF(Point[Asset Group]="","",VLOOKUP(Point[Asset Group],asset_grp_pt,3,FALSE))</f>
        <v/>
      </c>
      <c r="M219" s="11"/>
      <c r="P219" s="56"/>
      <c r="R219" s="11"/>
      <c r="S219" s="14"/>
      <c r="AW219" s="11"/>
      <c r="BK219" s="12"/>
      <c r="BL219" s="12"/>
      <c r="BM219" s="12"/>
      <c r="BN219" s="12"/>
      <c r="BO219" s="12"/>
      <c r="BP219" s="12"/>
      <c r="BQ219" s="12"/>
      <c r="BR219" s="12"/>
      <c r="BS219" s="12"/>
      <c r="BT219" s="19" t="str">
        <f>IF(Point[Asset Group]="","",VLOOKUP(Point[Asset Type],subdom_master,4,FALSE))</f>
        <v/>
      </c>
    </row>
    <row r="220" spans="4:72" s="3" customFormat="1" x14ac:dyDescent="0.2">
      <c r="D220" s="58"/>
      <c r="E220" s="58"/>
      <c r="H220" s="3" t="str">
        <f>IF(Point[Asset Group]="","",VLOOKUP(Point[Asset Group],asset_grp_pt,4,FALSE))</f>
        <v/>
      </c>
      <c r="J220" s="3" t="str">
        <f>IF(Point[Asset Group]="","",VLOOKUP(Point[Asset Group],asset_grp_pt,3,FALSE))</f>
        <v/>
      </c>
      <c r="M220" s="11"/>
      <c r="P220" s="56"/>
      <c r="R220" s="11"/>
      <c r="S220" s="14"/>
      <c r="AW220" s="11"/>
      <c r="BK220" s="12"/>
      <c r="BL220" s="12"/>
      <c r="BM220" s="12"/>
      <c r="BN220" s="12"/>
      <c r="BO220" s="12"/>
      <c r="BP220" s="12"/>
      <c r="BQ220" s="12"/>
      <c r="BR220" s="12"/>
      <c r="BS220" s="12"/>
      <c r="BT220" s="19" t="str">
        <f>IF(Point[Asset Group]="","",VLOOKUP(Point[Asset Type],subdom_master,4,FALSE))</f>
        <v/>
      </c>
    </row>
    <row r="221" spans="4:72" s="3" customFormat="1" x14ac:dyDescent="0.2">
      <c r="D221" s="58"/>
      <c r="E221" s="58"/>
      <c r="H221" s="3" t="str">
        <f>IF(Point[Asset Group]="","",VLOOKUP(Point[Asset Group],asset_grp_pt,4,FALSE))</f>
        <v/>
      </c>
      <c r="J221" s="3" t="str">
        <f>IF(Point[Asset Group]="","",VLOOKUP(Point[Asset Group],asset_grp_pt,3,FALSE))</f>
        <v/>
      </c>
      <c r="M221" s="11"/>
      <c r="P221" s="56"/>
      <c r="R221" s="11"/>
      <c r="S221" s="14"/>
      <c r="AW221" s="11"/>
      <c r="BK221" s="12"/>
      <c r="BL221" s="12"/>
      <c r="BM221" s="12"/>
      <c r="BN221" s="12"/>
      <c r="BO221" s="12"/>
      <c r="BP221" s="12"/>
      <c r="BQ221" s="12"/>
      <c r="BR221" s="12"/>
      <c r="BS221" s="12"/>
      <c r="BT221" s="19" t="str">
        <f>IF(Point[Asset Group]="","",VLOOKUP(Point[Asset Type],subdom_master,4,FALSE))</f>
        <v/>
      </c>
    </row>
    <row r="222" spans="4:72" s="3" customFormat="1" x14ac:dyDescent="0.2">
      <c r="D222" s="58"/>
      <c r="E222" s="58"/>
      <c r="H222" s="3" t="str">
        <f>IF(Point[Asset Group]="","",VLOOKUP(Point[Asset Group],asset_grp_pt,4,FALSE))</f>
        <v/>
      </c>
      <c r="J222" s="3" t="str">
        <f>IF(Point[Asset Group]="","",VLOOKUP(Point[Asset Group],asset_grp_pt,3,FALSE))</f>
        <v/>
      </c>
      <c r="M222" s="11"/>
      <c r="P222" s="56"/>
      <c r="R222" s="11"/>
      <c r="S222" s="14"/>
      <c r="AW222" s="11"/>
      <c r="BK222" s="12"/>
      <c r="BL222" s="12"/>
      <c r="BM222" s="12"/>
      <c r="BN222" s="12"/>
      <c r="BO222" s="12"/>
      <c r="BP222" s="12"/>
      <c r="BQ222" s="12"/>
      <c r="BR222" s="12"/>
      <c r="BS222" s="12"/>
      <c r="BT222" s="19" t="str">
        <f>IF(Point[Asset Group]="","",VLOOKUP(Point[Asset Type],subdom_master,4,FALSE))</f>
        <v/>
      </c>
    </row>
    <row r="223" spans="4:72" s="3" customFormat="1" x14ac:dyDescent="0.2">
      <c r="D223" s="58"/>
      <c r="E223" s="58"/>
      <c r="H223" s="3" t="str">
        <f>IF(Point[Asset Group]="","",VLOOKUP(Point[Asset Group],asset_grp_pt,4,FALSE))</f>
        <v/>
      </c>
      <c r="J223" s="3" t="str">
        <f>IF(Point[Asset Group]="","",VLOOKUP(Point[Asset Group],asset_grp_pt,3,FALSE))</f>
        <v/>
      </c>
      <c r="M223" s="11"/>
      <c r="P223" s="56"/>
      <c r="R223" s="11"/>
      <c r="S223" s="14"/>
      <c r="AW223" s="11"/>
      <c r="BK223" s="12"/>
      <c r="BL223" s="12"/>
      <c r="BM223" s="12"/>
      <c r="BN223" s="12"/>
      <c r="BO223" s="12"/>
      <c r="BP223" s="12"/>
      <c r="BQ223" s="12"/>
      <c r="BR223" s="12"/>
      <c r="BS223" s="12"/>
      <c r="BT223" s="19" t="str">
        <f>IF(Point[Asset Group]="","",VLOOKUP(Point[Asset Type],subdom_master,4,FALSE))</f>
        <v/>
      </c>
    </row>
    <row r="224" spans="4:72" s="3" customFormat="1" x14ac:dyDescent="0.2">
      <c r="D224" s="58"/>
      <c r="E224" s="58"/>
      <c r="H224" s="3" t="str">
        <f>IF(Point[Asset Group]="","",VLOOKUP(Point[Asset Group],asset_grp_pt,4,FALSE))</f>
        <v/>
      </c>
      <c r="J224" s="3" t="str">
        <f>IF(Point[Asset Group]="","",VLOOKUP(Point[Asset Group],asset_grp_pt,3,FALSE))</f>
        <v/>
      </c>
      <c r="M224" s="11"/>
      <c r="P224" s="56"/>
      <c r="R224" s="11"/>
      <c r="S224" s="14"/>
      <c r="AW224" s="11"/>
      <c r="BK224" s="12"/>
      <c r="BL224" s="12"/>
      <c r="BM224" s="12"/>
      <c r="BN224" s="12"/>
      <c r="BO224" s="12"/>
      <c r="BP224" s="12"/>
      <c r="BQ224" s="12"/>
      <c r="BR224" s="12"/>
      <c r="BS224" s="12"/>
      <c r="BT224" s="19" t="str">
        <f>IF(Point[Asset Group]="","",VLOOKUP(Point[Asset Type],subdom_master,4,FALSE))</f>
        <v/>
      </c>
    </row>
    <row r="225" spans="4:72" s="3" customFormat="1" x14ac:dyDescent="0.2">
      <c r="D225" s="58"/>
      <c r="E225" s="58"/>
      <c r="H225" s="3" t="str">
        <f>IF(Point[Asset Group]="","",VLOOKUP(Point[Asset Group],asset_grp_pt,4,FALSE))</f>
        <v/>
      </c>
      <c r="J225" s="3" t="str">
        <f>IF(Point[Asset Group]="","",VLOOKUP(Point[Asset Group],asset_grp_pt,3,FALSE))</f>
        <v/>
      </c>
      <c r="M225" s="11"/>
      <c r="P225" s="56"/>
      <c r="R225" s="11"/>
      <c r="S225" s="14"/>
      <c r="AW225" s="11"/>
      <c r="BK225" s="12"/>
      <c r="BL225" s="12"/>
      <c r="BM225" s="12"/>
      <c r="BN225" s="12"/>
      <c r="BO225" s="12"/>
      <c r="BP225" s="12"/>
      <c r="BQ225" s="12"/>
      <c r="BR225" s="12"/>
      <c r="BS225" s="12"/>
      <c r="BT225" s="19" t="str">
        <f>IF(Point[Asset Group]="","",VLOOKUP(Point[Asset Type],subdom_master,4,FALSE))</f>
        <v/>
      </c>
    </row>
    <row r="226" spans="4:72" s="3" customFormat="1" x14ac:dyDescent="0.2">
      <c r="D226" s="58"/>
      <c r="E226" s="58"/>
      <c r="H226" s="3" t="str">
        <f>IF(Point[Asset Group]="","",VLOOKUP(Point[Asset Group],asset_grp_pt,4,FALSE))</f>
        <v/>
      </c>
      <c r="J226" s="3" t="str">
        <f>IF(Point[Asset Group]="","",VLOOKUP(Point[Asset Group],asset_grp_pt,3,FALSE))</f>
        <v/>
      </c>
      <c r="M226" s="11"/>
      <c r="P226" s="56"/>
      <c r="R226" s="11"/>
      <c r="S226" s="14"/>
      <c r="AW226" s="11"/>
      <c r="BK226" s="12"/>
      <c r="BL226" s="12"/>
      <c r="BM226" s="12"/>
      <c r="BN226" s="12"/>
      <c r="BO226" s="12"/>
      <c r="BP226" s="12"/>
      <c r="BQ226" s="12"/>
      <c r="BR226" s="12"/>
      <c r="BS226" s="12"/>
      <c r="BT226" s="19" t="str">
        <f>IF(Point[Asset Group]="","",VLOOKUP(Point[Asset Type],subdom_master,4,FALSE))</f>
        <v/>
      </c>
    </row>
    <row r="227" spans="4:72" s="3" customFormat="1" x14ac:dyDescent="0.2">
      <c r="D227" s="58"/>
      <c r="E227" s="58"/>
      <c r="H227" s="3" t="str">
        <f>IF(Point[Asset Group]="","",VLOOKUP(Point[Asset Group],asset_grp_pt,4,FALSE))</f>
        <v/>
      </c>
      <c r="J227" s="3" t="str">
        <f>IF(Point[Asset Group]="","",VLOOKUP(Point[Asset Group],asset_grp_pt,3,FALSE))</f>
        <v/>
      </c>
      <c r="M227" s="11"/>
      <c r="P227" s="56"/>
      <c r="R227" s="11"/>
      <c r="S227" s="14"/>
      <c r="AW227" s="11"/>
      <c r="BK227" s="12"/>
      <c r="BL227" s="12"/>
      <c r="BM227" s="12"/>
      <c r="BN227" s="12"/>
      <c r="BO227" s="12"/>
      <c r="BP227" s="12"/>
      <c r="BQ227" s="12"/>
      <c r="BR227" s="12"/>
      <c r="BS227" s="12"/>
      <c r="BT227" s="19" t="str">
        <f>IF(Point[Asset Group]="","",VLOOKUP(Point[Asset Type],subdom_master,4,FALSE))</f>
        <v/>
      </c>
    </row>
    <row r="228" spans="4:72" s="3" customFormat="1" x14ac:dyDescent="0.2">
      <c r="D228" s="58"/>
      <c r="E228" s="58"/>
      <c r="H228" s="3" t="str">
        <f>IF(Point[Asset Group]="","",VLOOKUP(Point[Asset Group],asset_grp_pt,4,FALSE))</f>
        <v/>
      </c>
      <c r="J228" s="3" t="str">
        <f>IF(Point[Asset Group]="","",VLOOKUP(Point[Asset Group],asset_grp_pt,3,FALSE))</f>
        <v/>
      </c>
      <c r="M228" s="11"/>
      <c r="P228" s="56"/>
      <c r="R228" s="11"/>
      <c r="S228" s="14"/>
      <c r="AW228" s="11"/>
      <c r="BK228" s="12"/>
      <c r="BL228" s="12"/>
      <c r="BM228" s="12"/>
      <c r="BN228" s="12"/>
      <c r="BO228" s="12"/>
      <c r="BP228" s="12"/>
      <c r="BQ228" s="12"/>
      <c r="BR228" s="12"/>
      <c r="BS228" s="12"/>
      <c r="BT228" s="19" t="str">
        <f>IF(Point[Asset Group]="","",VLOOKUP(Point[Asset Type],subdom_master,4,FALSE))</f>
        <v/>
      </c>
    </row>
    <row r="229" spans="4:72" s="3" customFormat="1" x14ac:dyDescent="0.2">
      <c r="D229" s="58"/>
      <c r="E229" s="58"/>
      <c r="H229" s="3" t="str">
        <f>IF(Point[Asset Group]="","",VLOOKUP(Point[Asset Group],asset_grp_pt,4,FALSE))</f>
        <v/>
      </c>
      <c r="J229" s="3" t="str">
        <f>IF(Point[Asset Group]="","",VLOOKUP(Point[Asset Group],asset_grp_pt,3,FALSE))</f>
        <v/>
      </c>
      <c r="M229" s="11"/>
      <c r="P229" s="56"/>
      <c r="R229" s="11"/>
      <c r="S229" s="14"/>
      <c r="AW229" s="11"/>
      <c r="BK229" s="12"/>
      <c r="BL229" s="12"/>
      <c r="BM229" s="12"/>
      <c r="BN229" s="12"/>
      <c r="BO229" s="12"/>
      <c r="BP229" s="12"/>
      <c r="BQ229" s="12"/>
      <c r="BR229" s="12"/>
      <c r="BS229" s="12"/>
      <c r="BT229" s="19" t="str">
        <f>IF(Point[Asset Group]="","",VLOOKUP(Point[Asset Type],subdom_master,4,FALSE))</f>
        <v/>
      </c>
    </row>
    <row r="230" spans="4:72" s="3" customFormat="1" x14ac:dyDescent="0.2">
      <c r="D230" s="58"/>
      <c r="E230" s="58"/>
      <c r="H230" s="3" t="str">
        <f>IF(Point[Asset Group]="","",VLOOKUP(Point[Asset Group],asset_grp_pt,4,FALSE))</f>
        <v/>
      </c>
      <c r="J230" s="3" t="str">
        <f>IF(Point[Asset Group]="","",VLOOKUP(Point[Asset Group],asset_grp_pt,3,FALSE))</f>
        <v/>
      </c>
      <c r="M230" s="11"/>
      <c r="P230" s="56"/>
      <c r="R230" s="11"/>
      <c r="S230" s="14"/>
      <c r="AW230" s="11"/>
      <c r="BK230" s="12"/>
      <c r="BL230" s="12"/>
      <c r="BM230" s="12"/>
      <c r="BN230" s="12"/>
      <c r="BO230" s="12"/>
      <c r="BP230" s="12"/>
      <c r="BQ230" s="12"/>
      <c r="BR230" s="12"/>
      <c r="BS230" s="12"/>
      <c r="BT230" s="19" t="str">
        <f>IF(Point[Asset Group]="","",VLOOKUP(Point[Asset Type],subdom_master,4,FALSE))</f>
        <v/>
      </c>
    </row>
    <row r="231" spans="4:72" s="3" customFormat="1" x14ac:dyDescent="0.2">
      <c r="D231" s="58"/>
      <c r="E231" s="58"/>
      <c r="H231" s="3" t="str">
        <f>IF(Point[Asset Group]="","",VLOOKUP(Point[Asset Group],asset_grp_pt,4,FALSE))</f>
        <v/>
      </c>
      <c r="J231" s="3" t="str">
        <f>IF(Point[Asset Group]="","",VLOOKUP(Point[Asset Group],asset_grp_pt,3,FALSE))</f>
        <v/>
      </c>
      <c r="M231" s="11"/>
      <c r="P231" s="56"/>
      <c r="R231" s="11"/>
      <c r="S231" s="14"/>
      <c r="AW231" s="11"/>
      <c r="BK231" s="12"/>
      <c r="BL231" s="12"/>
      <c r="BM231" s="12"/>
      <c r="BN231" s="12"/>
      <c r="BO231" s="12"/>
      <c r="BP231" s="12"/>
      <c r="BQ231" s="12"/>
      <c r="BR231" s="12"/>
      <c r="BS231" s="12"/>
      <c r="BT231" s="19" t="str">
        <f>IF(Point[Asset Group]="","",VLOOKUP(Point[Asset Type],subdom_master,4,FALSE))</f>
        <v/>
      </c>
    </row>
    <row r="232" spans="4:72" s="3" customFormat="1" x14ac:dyDescent="0.2">
      <c r="D232" s="58"/>
      <c r="E232" s="58"/>
      <c r="H232" s="3" t="str">
        <f>IF(Point[Asset Group]="","",VLOOKUP(Point[Asset Group],asset_grp_pt,4,FALSE))</f>
        <v/>
      </c>
      <c r="J232" s="3" t="str">
        <f>IF(Point[Asset Group]="","",VLOOKUP(Point[Asset Group],asset_grp_pt,3,FALSE))</f>
        <v/>
      </c>
      <c r="M232" s="11"/>
      <c r="P232" s="56"/>
      <c r="R232" s="11"/>
      <c r="S232" s="14"/>
      <c r="AW232" s="11"/>
      <c r="BK232" s="12"/>
      <c r="BL232" s="12"/>
      <c r="BM232" s="12"/>
      <c r="BN232" s="12"/>
      <c r="BO232" s="12"/>
      <c r="BP232" s="12"/>
      <c r="BQ232" s="12"/>
      <c r="BR232" s="12"/>
      <c r="BS232" s="12"/>
      <c r="BT232" s="19" t="str">
        <f>IF(Point[Asset Group]="","",VLOOKUP(Point[Asset Type],subdom_master,4,FALSE))</f>
        <v/>
      </c>
    </row>
    <row r="233" spans="4:72" s="3" customFormat="1" x14ac:dyDescent="0.2">
      <c r="D233" s="58"/>
      <c r="E233" s="58"/>
      <c r="H233" s="3" t="str">
        <f>IF(Point[Asset Group]="","",VLOOKUP(Point[Asset Group],asset_grp_pt,4,FALSE))</f>
        <v/>
      </c>
      <c r="J233" s="3" t="str">
        <f>IF(Point[Asset Group]="","",VLOOKUP(Point[Asset Group],asset_grp_pt,3,FALSE))</f>
        <v/>
      </c>
      <c r="M233" s="11"/>
      <c r="P233" s="56"/>
      <c r="R233" s="11"/>
      <c r="S233" s="14"/>
      <c r="AW233" s="11"/>
      <c r="BK233" s="12"/>
      <c r="BL233" s="12"/>
      <c r="BM233" s="12"/>
      <c r="BN233" s="12"/>
      <c r="BO233" s="12"/>
      <c r="BP233" s="12"/>
      <c r="BQ233" s="12"/>
      <c r="BR233" s="12"/>
      <c r="BS233" s="12"/>
      <c r="BT233" s="19" t="str">
        <f>IF(Point[Asset Group]="","",VLOOKUP(Point[Asset Type],subdom_master,4,FALSE))</f>
        <v/>
      </c>
    </row>
    <row r="234" spans="4:72" s="3" customFormat="1" x14ac:dyDescent="0.2">
      <c r="D234" s="58"/>
      <c r="E234" s="58"/>
      <c r="H234" s="3" t="str">
        <f>IF(Point[Asset Group]="","",VLOOKUP(Point[Asset Group],asset_grp_pt,4,FALSE))</f>
        <v/>
      </c>
      <c r="J234" s="3" t="str">
        <f>IF(Point[Asset Group]="","",VLOOKUP(Point[Asset Group],asset_grp_pt,3,FALSE))</f>
        <v/>
      </c>
      <c r="M234" s="11"/>
      <c r="P234" s="56"/>
      <c r="R234" s="11"/>
      <c r="S234" s="14"/>
      <c r="AW234" s="11"/>
      <c r="BK234" s="12"/>
      <c r="BL234" s="12"/>
      <c r="BM234" s="12"/>
      <c r="BN234" s="12"/>
      <c r="BO234" s="12"/>
      <c r="BP234" s="12"/>
      <c r="BQ234" s="12"/>
      <c r="BR234" s="12"/>
      <c r="BS234" s="12"/>
      <c r="BT234" s="19" t="str">
        <f>IF(Point[Asset Group]="","",VLOOKUP(Point[Asset Type],subdom_master,4,FALSE))</f>
        <v/>
      </c>
    </row>
    <row r="235" spans="4:72" s="3" customFormat="1" x14ac:dyDescent="0.2">
      <c r="D235" s="58"/>
      <c r="E235" s="58"/>
      <c r="H235" s="3" t="str">
        <f>IF(Point[Asset Group]="","",VLOOKUP(Point[Asset Group],asset_grp_pt,4,FALSE))</f>
        <v/>
      </c>
      <c r="J235" s="3" t="str">
        <f>IF(Point[Asset Group]="","",VLOOKUP(Point[Asset Group],asset_grp_pt,3,FALSE))</f>
        <v/>
      </c>
      <c r="M235" s="11"/>
      <c r="P235" s="56"/>
      <c r="R235" s="11"/>
      <c r="S235" s="14"/>
      <c r="AW235" s="11"/>
      <c r="BK235" s="12"/>
      <c r="BL235" s="12"/>
      <c r="BM235" s="12"/>
      <c r="BN235" s="12"/>
      <c r="BO235" s="12"/>
      <c r="BP235" s="12"/>
      <c r="BQ235" s="12"/>
      <c r="BR235" s="12"/>
      <c r="BS235" s="12"/>
      <c r="BT235" s="19" t="str">
        <f>IF(Point[Asset Group]="","",VLOOKUP(Point[Asset Type],subdom_master,4,FALSE))</f>
        <v/>
      </c>
    </row>
    <row r="236" spans="4:72" s="3" customFormat="1" x14ac:dyDescent="0.2">
      <c r="D236" s="58"/>
      <c r="E236" s="58"/>
      <c r="H236" s="3" t="str">
        <f>IF(Point[Asset Group]="","",VLOOKUP(Point[Asset Group],asset_grp_pt,4,FALSE))</f>
        <v/>
      </c>
      <c r="J236" s="3" t="str">
        <f>IF(Point[Asset Group]="","",VLOOKUP(Point[Asset Group],asset_grp_pt,3,FALSE))</f>
        <v/>
      </c>
      <c r="M236" s="11"/>
      <c r="P236" s="56"/>
      <c r="R236" s="11"/>
      <c r="S236" s="14"/>
      <c r="AW236" s="11"/>
      <c r="BK236" s="12"/>
      <c r="BL236" s="12"/>
      <c r="BM236" s="12"/>
      <c r="BN236" s="12"/>
      <c r="BO236" s="12"/>
      <c r="BP236" s="12"/>
      <c r="BQ236" s="12"/>
      <c r="BR236" s="12"/>
      <c r="BS236" s="12"/>
      <c r="BT236" s="19" t="str">
        <f>IF(Point[Asset Group]="","",VLOOKUP(Point[Asset Type],subdom_master,4,FALSE))</f>
        <v/>
      </c>
    </row>
    <row r="237" spans="4:72" s="3" customFormat="1" x14ac:dyDescent="0.2">
      <c r="D237" s="58"/>
      <c r="E237" s="58"/>
      <c r="H237" s="3" t="str">
        <f>IF(Point[Asset Group]="","",VLOOKUP(Point[Asset Group],asset_grp_pt,4,FALSE))</f>
        <v/>
      </c>
      <c r="J237" s="3" t="str">
        <f>IF(Point[Asset Group]="","",VLOOKUP(Point[Asset Group],asset_grp_pt,3,FALSE))</f>
        <v/>
      </c>
      <c r="M237" s="11"/>
      <c r="P237" s="56"/>
      <c r="R237" s="11"/>
      <c r="S237" s="14"/>
      <c r="AW237" s="11"/>
      <c r="BK237" s="12"/>
      <c r="BL237" s="12"/>
      <c r="BM237" s="12"/>
      <c r="BN237" s="12"/>
      <c r="BO237" s="12"/>
      <c r="BP237" s="12"/>
      <c r="BQ237" s="12"/>
      <c r="BR237" s="12"/>
      <c r="BS237" s="12"/>
      <c r="BT237" s="19" t="str">
        <f>IF(Point[Asset Group]="","",VLOOKUP(Point[Asset Type],subdom_master,4,FALSE))</f>
        <v/>
      </c>
    </row>
    <row r="238" spans="4:72" s="3" customFormat="1" x14ac:dyDescent="0.2">
      <c r="D238" s="58"/>
      <c r="E238" s="58"/>
      <c r="H238" s="3" t="str">
        <f>IF(Point[Asset Group]="","",VLOOKUP(Point[Asset Group],asset_grp_pt,4,FALSE))</f>
        <v/>
      </c>
      <c r="J238" s="3" t="str">
        <f>IF(Point[Asset Group]="","",VLOOKUP(Point[Asset Group],asset_grp_pt,3,FALSE))</f>
        <v/>
      </c>
      <c r="M238" s="11"/>
      <c r="P238" s="56"/>
      <c r="R238" s="11"/>
      <c r="S238" s="14"/>
      <c r="AW238" s="11"/>
      <c r="BK238" s="12"/>
      <c r="BL238" s="12"/>
      <c r="BM238" s="12"/>
      <c r="BN238" s="12"/>
      <c r="BO238" s="12"/>
      <c r="BP238" s="12"/>
      <c r="BQ238" s="12"/>
      <c r="BR238" s="12"/>
      <c r="BS238" s="12"/>
      <c r="BT238" s="19" t="str">
        <f>IF(Point[Asset Group]="","",VLOOKUP(Point[Asset Type],subdom_master,4,FALSE))</f>
        <v/>
      </c>
    </row>
    <row r="239" spans="4:72" s="3" customFormat="1" x14ac:dyDescent="0.2">
      <c r="D239" s="58"/>
      <c r="E239" s="58"/>
      <c r="H239" s="3" t="str">
        <f>IF(Point[Asset Group]="","",VLOOKUP(Point[Asset Group],asset_grp_pt,4,FALSE))</f>
        <v/>
      </c>
      <c r="J239" s="3" t="str">
        <f>IF(Point[Asset Group]="","",VLOOKUP(Point[Asset Group],asset_grp_pt,3,FALSE))</f>
        <v/>
      </c>
      <c r="M239" s="11"/>
      <c r="P239" s="56"/>
      <c r="R239" s="11"/>
      <c r="S239" s="14"/>
      <c r="AW239" s="11"/>
      <c r="BK239" s="12"/>
      <c r="BL239" s="12"/>
      <c r="BM239" s="12"/>
      <c r="BN239" s="12"/>
      <c r="BO239" s="12"/>
      <c r="BP239" s="12"/>
      <c r="BQ239" s="12"/>
      <c r="BR239" s="12"/>
      <c r="BS239" s="12"/>
      <c r="BT239" s="19" t="str">
        <f>IF(Point[Asset Group]="","",VLOOKUP(Point[Asset Type],subdom_master,4,FALSE))</f>
        <v/>
      </c>
    </row>
    <row r="240" spans="4:72" s="3" customFormat="1" x14ac:dyDescent="0.2">
      <c r="D240" s="58"/>
      <c r="E240" s="58"/>
      <c r="H240" s="3" t="str">
        <f>IF(Point[Asset Group]="","",VLOOKUP(Point[Asset Group],asset_grp_pt,4,FALSE))</f>
        <v/>
      </c>
      <c r="J240" s="3" t="str">
        <f>IF(Point[Asset Group]="","",VLOOKUP(Point[Asset Group],asset_grp_pt,3,FALSE))</f>
        <v/>
      </c>
      <c r="M240" s="11"/>
      <c r="P240" s="56"/>
      <c r="R240" s="11"/>
      <c r="S240" s="14"/>
      <c r="AW240" s="11"/>
      <c r="BK240" s="12"/>
      <c r="BL240" s="12"/>
      <c r="BM240" s="12"/>
      <c r="BN240" s="12"/>
      <c r="BO240" s="12"/>
      <c r="BP240" s="12"/>
      <c r="BQ240" s="12"/>
      <c r="BR240" s="12"/>
      <c r="BS240" s="12"/>
      <c r="BT240" s="19" t="str">
        <f>IF(Point[Asset Group]="","",VLOOKUP(Point[Asset Type],subdom_master,4,FALSE))</f>
        <v/>
      </c>
    </row>
    <row r="241" spans="4:72" s="3" customFormat="1" x14ac:dyDescent="0.2">
      <c r="D241" s="58"/>
      <c r="E241" s="58"/>
      <c r="H241" s="3" t="str">
        <f>IF(Point[Asset Group]="","",VLOOKUP(Point[Asset Group],asset_grp_pt,4,FALSE))</f>
        <v/>
      </c>
      <c r="J241" s="3" t="str">
        <f>IF(Point[Asset Group]="","",VLOOKUP(Point[Asset Group],asset_grp_pt,3,FALSE))</f>
        <v/>
      </c>
      <c r="M241" s="11"/>
      <c r="P241" s="56"/>
      <c r="R241" s="11"/>
      <c r="S241" s="14"/>
      <c r="AW241" s="11"/>
      <c r="BK241" s="12"/>
      <c r="BL241" s="12"/>
      <c r="BM241" s="12"/>
      <c r="BN241" s="12"/>
      <c r="BO241" s="12"/>
      <c r="BP241" s="12"/>
      <c r="BQ241" s="12"/>
      <c r="BR241" s="12"/>
      <c r="BS241" s="12"/>
      <c r="BT241" s="19" t="str">
        <f>IF(Point[Asset Group]="","",VLOOKUP(Point[Asset Type],subdom_master,4,FALSE))</f>
        <v/>
      </c>
    </row>
    <row r="242" spans="4:72" s="3" customFormat="1" x14ac:dyDescent="0.2">
      <c r="D242" s="58"/>
      <c r="E242" s="58"/>
      <c r="H242" s="3" t="str">
        <f>IF(Point[Asset Group]="","",VLOOKUP(Point[Asset Group],asset_grp_pt,4,FALSE))</f>
        <v/>
      </c>
      <c r="J242" s="3" t="str">
        <f>IF(Point[Asset Group]="","",VLOOKUP(Point[Asset Group],asset_grp_pt,3,FALSE))</f>
        <v/>
      </c>
      <c r="M242" s="11"/>
      <c r="P242" s="56"/>
      <c r="R242" s="11"/>
      <c r="S242" s="14"/>
      <c r="AW242" s="11"/>
      <c r="BK242" s="12"/>
      <c r="BL242" s="12"/>
      <c r="BM242" s="12"/>
      <c r="BN242" s="12"/>
      <c r="BO242" s="12"/>
      <c r="BP242" s="12"/>
      <c r="BQ242" s="12"/>
      <c r="BR242" s="12"/>
      <c r="BS242" s="12"/>
      <c r="BT242" s="19" t="str">
        <f>IF(Point[Asset Group]="","",VLOOKUP(Point[Asset Type],subdom_master,4,FALSE))</f>
        <v/>
      </c>
    </row>
    <row r="243" spans="4:72" s="3" customFormat="1" x14ac:dyDescent="0.2">
      <c r="D243" s="58"/>
      <c r="E243" s="58"/>
      <c r="H243" s="3" t="str">
        <f>IF(Point[Asset Group]="","",VLOOKUP(Point[Asset Group],asset_grp_pt,4,FALSE))</f>
        <v/>
      </c>
      <c r="J243" s="3" t="str">
        <f>IF(Point[Asset Group]="","",VLOOKUP(Point[Asset Group],asset_grp_pt,3,FALSE))</f>
        <v/>
      </c>
      <c r="M243" s="11"/>
      <c r="P243" s="56"/>
      <c r="R243" s="11"/>
      <c r="S243" s="14"/>
      <c r="AW243" s="11"/>
      <c r="BK243" s="12"/>
      <c r="BL243" s="12"/>
      <c r="BM243" s="12"/>
      <c r="BN243" s="12"/>
      <c r="BO243" s="12"/>
      <c r="BP243" s="12"/>
      <c r="BQ243" s="12"/>
      <c r="BR243" s="12"/>
      <c r="BS243" s="12"/>
      <c r="BT243" s="19" t="str">
        <f>IF(Point[Asset Group]="","",VLOOKUP(Point[Asset Type],subdom_master,4,FALSE))</f>
        <v/>
      </c>
    </row>
    <row r="244" spans="4:72" s="3" customFormat="1" x14ac:dyDescent="0.2">
      <c r="D244" s="58"/>
      <c r="E244" s="58"/>
      <c r="H244" s="3" t="str">
        <f>IF(Point[Asset Group]="","",VLOOKUP(Point[Asset Group],asset_grp_pt,4,FALSE))</f>
        <v/>
      </c>
      <c r="J244" s="3" t="str">
        <f>IF(Point[Asset Group]="","",VLOOKUP(Point[Asset Group],asset_grp_pt,3,FALSE))</f>
        <v/>
      </c>
      <c r="M244" s="11"/>
      <c r="P244" s="56"/>
      <c r="R244" s="11"/>
      <c r="S244" s="14"/>
      <c r="AW244" s="11"/>
      <c r="BK244" s="12"/>
      <c r="BL244" s="12"/>
      <c r="BM244" s="12"/>
      <c r="BN244" s="12"/>
      <c r="BO244" s="12"/>
      <c r="BP244" s="12"/>
      <c r="BQ244" s="12"/>
      <c r="BR244" s="12"/>
      <c r="BS244" s="12"/>
      <c r="BT244" s="19" t="str">
        <f>IF(Point[Asset Group]="","",VLOOKUP(Point[Asset Type],subdom_master,4,FALSE))</f>
        <v/>
      </c>
    </row>
    <row r="245" spans="4:72" s="3" customFormat="1" x14ac:dyDescent="0.2">
      <c r="D245" s="58"/>
      <c r="E245" s="58"/>
      <c r="H245" s="3" t="str">
        <f>IF(Point[Asset Group]="","",VLOOKUP(Point[Asset Group],asset_grp_pt,4,FALSE))</f>
        <v/>
      </c>
      <c r="J245" s="3" t="str">
        <f>IF(Point[Asset Group]="","",VLOOKUP(Point[Asset Group],asset_grp_pt,3,FALSE))</f>
        <v/>
      </c>
      <c r="M245" s="11"/>
      <c r="P245" s="56"/>
      <c r="R245" s="11"/>
      <c r="S245" s="14"/>
      <c r="AW245" s="11"/>
      <c r="BK245" s="12"/>
      <c r="BL245" s="12"/>
      <c r="BM245" s="12"/>
      <c r="BN245" s="12"/>
      <c r="BO245" s="12"/>
      <c r="BP245" s="12"/>
      <c r="BQ245" s="12"/>
      <c r="BR245" s="12"/>
      <c r="BS245" s="12"/>
      <c r="BT245" s="19" t="str">
        <f>IF(Point[Asset Group]="","",VLOOKUP(Point[Asset Type],subdom_master,4,FALSE))</f>
        <v/>
      </c>
    </row>
    <row r="246" spans="4:72" s="3" customFormat="1" x14ac:dyDescent="0.2">
      <c r="D246" s="58"/>
      <c r="E246" s="58"/>
      <c r="H246" s="3" t="str">
        <f>IF(Point[Asset Group]="","",VLOOKUP(Point[Asset Group],asset_grp_pt,4,FALSE))</f>
        <v/>
      </c>
      <c r="J246" s="3" t="str">
        <f>IF(Point[Asset Group]="","",VLOOKUP(Point[Asset Group],asset_grp_pt,3,FALSE))</f>
        <v/>
      </c>
      <c r="M246" s="11"/>
      <c r="P246" s="56"/>
      <c r="R246" s="11"/>
      <c r="S246" s="14"/>
      <c r="AW246" s="11"/>
      <c r="BK246" s="12"/>
      <c r="BL246" s="12"/>
      <c r="BM246" s="12"/>
      <c r="BN246" s="12"/>
      <c r="BO246" s="12"/>
      <c r="BP246" s="12"/>
      <c r="BQ246" s="12"/>
      <c r="BR246" s="12"/>
      <c r="BS246" s="12"/>
      <c r="BT246" s="19" t="str">
        <f>IF(Point[Asset Group]="","",VLOOKUP(Point[Asset Type],subdom_master,4,FALSE))</f>
        <v/>
      </c>
    </row>
    <row r="247" spans="4:72" s="3" customFormat="1" x14ac:dyDescent="0.2">
      <c r="D247" s="58"/>
      <c r="E247" s="58"/>
      <c r="H247" s="3" t="str">
        <f>IF(Point[Asset Group]="","",VLOOKUP(Point[Asset Group],asset_grp_pt,4,FALSE))</f>
        <v/>
      </c>
      <c r="J247" s="3" t="str">
        <f>IF(Point[Asset Group]="","",VLOOKUP(Point[Asset Group],asset_grp_pt,3,FALSE))</f>
        <v/>
      </c>
      <c r="M247" s="11"/>
      <c r="P247" s="56"/>
      <c r="R247" s="11"/>
      <c r="S247" s="14"/>
      <c r="AW247" s="11"/>
      <c r="BK247" s="12"/>
      <c r="BL247" s="12"/>
      <c r="BM247" s="12"/>
      <c r="BN247" s="12"/>
      <c r="BO247" s="12"/>
      <c r="BP247" s="12"/>
      <c r="BQ247" s="12"/>
      <c r="BR247" s="12"/>
      <c r="BS247" s="12"/>
      <c r="BT247" s="19" t="str">
        <f>IF(Point[Asset Group]="","",VLOOKUP(Point[Asset Type],subdom_master,4,FALSE))</f>
        <v/>
      </c>
    </row>
    <row r="248" spans="4:72" s="3" customFormat="1" x14ac:dyDescent="0.2">
      <c r="D248" s="58"/>
      <c r="E248" s="58"/>
      <c r="H248" s="3" t="str">
        <f>IF(Point[Asset Group]="","",VLOOKUP(Point[Asset Group],asset_grp_pt,4,FALSE))</f>
        <v/>
      </c>
      <c r="J248" s="3" t="str">
        <f>IF(Point[Asset Group]="","",VLOOKUP(Point[Asset Group],asset_grp_pt,3,FALSE))</f>
        <v/>
      </c>
      <c r="M248" s="11"/>
      <c r="P248" s="56"/>
      <c r="R248" s="11"/>
      <c r="S248" s="14"/>
      <c r="AW248" s="11"/>
      <c r="BK248" s="12"/>
      <c r="BL248" s="12"/>
      <c r="BM248" s="12"/>
      <c r="BN248" s="12"/>
      <c r="BO248" s="12"/>
      <c r="BP248" s="12"/>
      <c r="BQ248" s="12"/>
      <c r="BR248" s="12"/>
      <c r="BS248" s="12"/>
      <c r="BT248" s="19" t="str">
        <f>IF(Point[Asset Group]="","",VLOOKUP(Point[Asset Type],subdom_master,4,FALSE))</f>
        <v/>
      </c>
    </row>
    <row r="249" spans="4:72" s="3" customFormat="1" x14ac:dyDescent="0.2">
      <c r="D249" s="58"/>
      <c r="E249" s="58"/>
      <c r="H249" s="3" t="str">
        <f>IF(Point[Asset Group]="","",VLOOKUP(Point[Asset Group],asset_grp_pt,4,FALSE))</f>
        <v/>
      </c>
      <c r="J249" s="3" t="str">
        <f>IF(Point[Asset Group]="","",VLOOKUP(Point[Asset Group],asset_grp_pt,3,FALSE))</f>
        <v/>
      </c>
      <c r="M249" s="11"/>
      <c r="P249" s="56"/>
      <c r="R249" s="11"/>
      <c r="S249" s="14"/>
      <c r="AW249" s="11"/>
      <c r="BK249" s="12"/>
      <c r="BL249" s="12"/>
      <c r="BM249" s="12"/>
      <c r="BN249" s="12"/>
      <c r="BO249" s="12"/>
      <c r="BP249" s="12"/>
      <c r="BQ249" s="12"/>
      <c r="BR249" s="12"/>
      <c r="BS249" s="12"/>
      <c r="BT249" s="19" t="str">
        <f>IF(Point[Asset Group]="","",VLOOKUP(Point[Asset Type],subdom_master,4,FALSE))</f>
        <v/>
      </c>
    </row>
    <row r="250" spans="4:72" s="3" customFormat="1" x14ac:dyDescent="0.2">
      <c r="D250" s="58"/>
      <c r="E250" s="58"/>
      <c r="H250" s="3" t="str">
        <f>IF(Point[Asset Group]="","",VLOOKUP(Point[Asset Group],asset_grp_pt,4,FALSE))</f>
        <v/>
      </c>
      <c r="J250" s="3" t="str">
        <f>IF(Point[Asset Group]="","",VLOOKUP(Point[Asset Group],asset_grp_pt,3,FALSE))</f>
        <v/>
      </c>
      <c r="M250" s="11"/>
      <c r="P250" s="56"/>
      <c r="R250" s="11"/>
      <c r="S250" s="14"/>
      <c r="AW250" s="11"/>
      <c r="BK250" s="12"/>
      <c r="BL250" s="12"/>
      <c r="BM250" s="12"/>
      <c r="BN250" s="12"/>
      <c r="BO250" s="12"/>
      <c r="BP250" s="12"/>
      <c r="BQ250" s="12"/>
      <c r="BR250" s="12"/>
      <c r="BS250" s="12"/>
      <c r="BT250" s="19" t="str">
        <f>IF(Point[Asset Group]="","",VLOOKUP(Point[Asset Type],subdom_master,4,FALSE))</f>
        <v/>
      </c>
    </row>
    <row r="251" spans="4:72" s="3" customFormat="1" x14ac:dyDescent="0.2">
      <c r="D251" s="58"/>
      <c r="E251" s="58"/>
      <c r="H251" s="3" t="str">
        <f>IF(Point[Asset Group]="","",VLOOKUP(Point[Asset Group],asset_grp_pt,4,FALSE))</f>
        <v/>
      </c>
      <c r="J251" s="3" t="str">
        <f>IF(Point[Asset Group]="","",VLOOKUP(Point[Asset Group],asset_grp_pt,3,FALSE))</f>
        <v/>
      </c>
      <c r="M251" s="11"/>
      <c r="P251" s="56"/>
      <c r="R251" s="11"/>
      <c r="S251" s="14"/>
      <c r="AW251" s="11"/>
      <c r="BK251" s="12"/>
      <c r="BL251" s="12"/>
      <c r="BM251" s="12"/>
      <c r="BN251" s="12"/>
      <c r="BO251" s="12"/>
      <c r="BP251" s="12"/>
      <c r="BQ251" s="12"/>
      <c r="BR251" s="12"/>
      <c r="BS251" s="12"/>
      <c r="BT251" s="19" t="str">
        <f>IF(Point[Asset Group]="","",VLOOKUP(Point[Asset Type],subdom_master,4,FALSE))</f>
        <v/>
      </c>
    </row>
    <row r="252" spans="4:72" s="3" customFormat="1" x14ac:dyDescent="0.2">
      <c r="D252" s="58"/>
      <c r="E252" s="58"/>
      <c r="H252" s="3" t="str">
        <f>IF(Point[Asset Group]="","",VLOOKUP(Point[Asset Group],asset_grp_pt,4,FALSE))</f>
        <v/>
      </c>
      <c r="J252" s="3" t="str">
        <f>IF(Point[Asset Group]="","",VLOOKUP(Point[Asset Group],asset_grp_pt,3,FALSE))</f>
        <v/>
      </c>
      <c r="M252" s="11"/>
      <c r="P252" s="56"/>
      <c r="R252" s="11"/>
      <c r="S252" s="14"/>
      <c r="AW252" s="11"/>
      <c r="BK252" s="12"/>
      <c r="BL252" s="12"/>
      <c r="BM252" s="12"/>
      <c r="BN252" s="12"/>
      <c r="BO252" s="12"/>
      <c r="BP252" s="12"/>
      <c r="BQ252" s="12"/>
      <c r="BR252" s="12"/>
      <c r="BS252" s="12"/>
      <c r="BT252" s="19" t="str">
        <f>IF(Point[Asset Group]="","",VLOOKUP(Point[Asset Type],subdom_master,4,FALSE))</f>
        <v/>
      </c>
    </row>
    <row r="253" spans="4:72" s="3" customFormat="1" x14ac:dyDescent="0.2">
      <c r="D253" s="58"/>
      <c r="E253" s="58"/>
      <c r="H253" s="3" t="str">
        <f>IF(Point[Asset Group]="","",VLOOKUP(Point[Asset Group],asset_grp_pt,4,FALSE))</f>
        <v/>
      </c>
      <c r="J253" s="3" t="str">
        <f>IF(Point[Asset Group]="","",VLOOKUP(Point[Asset Group],asset_grp_pt,3,FALSE))</f>
        <v/>
      </c>
      <c r="M253" s="11"/>
      <c r="P253" s="56"/>
      <c r="R253" s="11"/>
      <c r="S253" s="14"/>
      <c r="AW253" s="11"/>
      <c r="BK253" s="12"/>
      <c r="BL253" s="12"/>
      <c r="BM253" s="12"/>
      <c r="BN253" s="12"/>
      <c r="BO253" s="12"/>
      <c r="BP253" s="12"/>
      <c r="BQ253" s="12"/>
      <c r="BR253" s="12"/>
      <c r="BS253" s="12"/>
      <c r="BT253" s="19" t="str">
        <f>IF(Point[Asset Group]="","",VLOOKUP(Point[Asset Type],subdom_master,4,FALSE))</f>
        <v/>
      </c>
    </row>
    <row r="254" spans="4:72" s="3" customFormat="1" x14ac:dyDescent="0.2">
      <c r="D254" s="58"/>
      <c r="E254" s="58"/>
      <c r="H254" s="3" t="str">
        <f>IF(Point[Asset Group]="","",VLOOKUP(Point[Asset Group],asset_grp_pt,4,FALSE))</f>
        <v/>
      </c>
      <c r="J254" s="3" t="str">
        <f>IF(Point[Asset Group]="","",VLOOKUP(Point[Asset Group],asset_grp_pt,3,FALSE))</f>
        <v/>
      </c>
      <c r="M254" s="11"/>
      <c r="P254" s="56"/>
      <c r="R254" s="11"/>
      <c r="S254" s="14"/>
      <c r="AW254" s="11"/>
      <c r="BK254" s="12"/>
      <c r="BL254" s="12"/>
      <c r="BM254" s="12"/>
      <c r="BN254" s="12"/>
      <c r="BO254" s="12"/>
      <c r="BP254" s="12"/>
      <c r="BQ254" s="12"/>
      <c r="BR254" s="12"/>
      <c r="BS254" s="12"/>
      <c r="BT254" s="19" t="str">
        <f>IF(Point[Asset Group]="","",VLOOKUP(Point[Asset Type],subdom_master,4,FALSE))</f>
        <v/>
      </c>
    </row>
    <row r="255" spans="4:72" s="3" customFormat="1" x14ac:dyDescent="0.2">
      <c r="D255" s="58"/>
      <c r="E255" s="58"/>
      <c r="H255" s="3" t="str">
        <f>IF(Point[Asset Group]="","",VLOOKUP(Point[Asset Group],asset_grp_pt,4,FALSE))</f>
        <v/>
      </c>
      <c r="J255" s="3" t="str">
        <f>IF(Point[Asset Group]="","",VLOOKUP(Point[Asset Group],asset_grp_pt,3,FALSE))</f>
        <v/>
      </c>
      <c r="M255" s="11"/>
      <c r="P255" s="56"/>
      <c r="R255" s="11"/>
      <c r="S255" s="14"/>
      <c r="AW255" s="11"/>
      <c r="BK255" s="12"/>
      <c r="BL255" s="12"/>
      <c r="BM255" s="12"/>
      <c r="BN255" s="12"/>
      <c r="BO255" s="12"/>
      <c r="BP255" s="12"/>
      <c r="BQ255" s="12"/>
      <c r="BR255" s="12"/>
      <c r="BS255" s="12"/>
      <c r="BT255" s="19" t="str">
        <f>IF(Point[Asset Group]="","",VLOOKUP(Point[Asset Type],subdom_master,4,FALSE))</f>
        <v/>
      </c>
    </row>
    <row r="256" spans="4:72" s="3" customFormat="1" x14ac:dyDescent="0.2">
      <c r="D256" s="58"/>
      <c r="E256" s="58"/>
      <c r="H256" s="3" t="str">
        <f>IF(Point[Asset Group]="","",VLOOKUP(Point[Asset Group],asset_grp_pt,4,FALSE))</f>
        <v/>
      </c>
      <c r="J256" s="3" t="str">
        <f>IF(Point[Asset Group]="","",VLOOKUP(Point[Asset Group],asset_grp_pt,3,FALSE))</f>
        <v/>
      </c>
      <c r="M256" s="11"/>
      <c r="P256" s="56"/>
      <c r="R256" s="11"/>
      <c r="S256" s="14"/>
      <c r="AW256" s="11"/>
      <c r="BK256" s="12"/>
      <c r="BL256" s="12"/>
      <c r="BM256" s="12"/>
      <c r="BN256" s="12"/>
      <c r="BO256" s="12"/>
      <c r="BP256" s="12"/>
      <c r="BQ256" s="12"/>
      <c r="BR256" s="12"/>
      <c r="BS256" s="12"/>
      <c r="BT256" s="19" t="str">
        <f>IF(Point[Asset Group]="","",VLOOKUP(Point[Asset Type],subdom_master,4,FALSE))</f>
        <v/>
      </c>
    </row>
    <row r="257" spans="4:72" s="3" customFormat="1" x14ac:dyDescent="0.2">
      <c r="D257" s="58"/>
      <c r="E257" s="58"/>
      <c r="H257" s="3" t="str">
        <f>IF(Point[Asset Group]="","",VLOOKUP(Point[Asset Group],asset_grp_pt,4,FALSE))</f>
        <v/>
      </c>
      <c r="J257" s="3" t="str">
        <f>IF(Point[Asset Group]="","",VLOOKUP(Point[Asset Group],asset_grp_pt,3,FALSE))</f>
        <v/>
      </c>
      <c r="M257" s="11"/>
      <c r="P257" s="56"/>
      <c r="R257" s="11"/>
      <c r="S257" s="14"/>
      <c r="AW257" s="11"/>
      <c r="BK257" s="12"/>
      <c r="BL257" s="12"/>
      <c r="BM257" s="12"/>
      <c r="BN257" s="12"/>
      <c r="BO257" s="12"/>
      <c r="BP257" s="12"/>
      <c r="BQ257" s="12"/>
      <c r="BR257" s="12"/>
      <c r="BS257" s="12"/>
      <c r="BT257" s="19" t="str">
        <f>IF(Point[Asset Group]="","",VLOOKUP(Point[Asset Type],subdom_master,4,FALSE))</f>
        <v/>
      </c>
    </row>
    <row r="258" spans="4:72" s="3" customFormat="1" x14ac:dyDescent="0.2">
      <c r="D258" s="58"/>
      <c r="E258" s="58"/>
      <c r="H258" s="3" t="str">
        <f>IF(Point[Asset Group]="","",VLOOKUP(Point[Asset Group],asset_grp_pt,4,FALSE))</f>
        <v/>
      </c>
      <c r="J258" s="3" t="str">
        <f>IF(Point[Asset Group]="","",VLOOKUP(Point[Asset Group],asset_grp_pt,3,FALSE))</f>
        <v/>
      </c>
      <c r="M258" s="11"/>
      <c r="P258" s="56"/>
      <c r="R258" s="11"/>
      <c r="S258" s="14"/>
      <c r="AW258" s="11"/>
      <c r="BK258" s="12"/>
      <c r="BL258" s="12"/>
      <c r="BM258" s="12"/>
      <c r="BN258" s="12"/>
      <c r="BO258" s="12"/>
      <c r="BP258" s="12"/>
      <c r="BQ258" s="12"/>
      <c r="BR258" s="12"/>
      <c r="BS258" s="12"/>
      <c r="BT258" s="19" t="str">
        <f>IF(Point[Asset Group]="","",VLOOKUP(Point[Asset Type],subdom_master,4,FALSE))</f>
        <v/>
      </c>
    </row>
    <row r="259" spans="4:72" s="3" customFormat="1" x14ac:dyDescent="0.2">
      <c r="D259" s="58"/>
      <c r="E259" s="58"/>
      <c r="H259" s="3" t="str">
        <f>IF(Point[Asset Group]="","",VLOOKUP(Point[Asset Group],asset_grp_pt,4,FALSE))</f>
        <v/>
      </c>
      <c r="J259" s="3" t="str">
        <f>IF(Point[Asset Group]="","",VLOOKUP(Point[Asset Group],asset_grp_pt,3,FALSE))</f>
        <v/>
      </c>
      <c r="M259" s="11"/>
      <c r="P259" s="56"/>
      <c r="R259" s="11"/>
      <c r="S259" s="14"/>
      <c r="AW259" s="11"/>
      <c r="BK259" s="12"/>
      <c r="BL259" s="12"/>
      <c r="BM259" s="12"/>
      <c r="BN259" s="12"/>
      <c r="BO259" s="12"/>
      <c r="BP259" s="12"/>
      <c r="BQ259" s="12"/>
      <c r="BR259" s="12"/>
      <c r="BS259" s="12"/>
      <c r="BT259" s="19" t="str">
        <f>IF(Point[Asset Group]="","",VLOOKUP(Point[Asset Type],subdom_master,4,FALSE))</f>
        <v/>
      </c>
    </row>
    <row r="260" spans="4:72" s="3" customFormat="1" x14ac:dyDescent="0.2">
      <c r="D260" s="58"/>
      <c r="E260" s="58"/>
      <c r="H260" s="3" t="str">
        <f>IF(Point[Asset Group]="","",VLOOKUP(Point[Asset Group],asset_grp_pt,4,FALSE))</f>
        <v/>
      </c>
      <c r="J260" s="3" t="str">
        <f>IF(Point[Asset Group]="","",VLOOKUP(Point[Asset Group],asset_grp_pt,3,FALSE))</f>
        <v/>
      </c>
      <c r="M260" s="11"/>
      <c r="P260" s="56"/>
      <c r="R260" s="11"/>
      <c r="S260" s="14"/>
      <c r="AW260" s="11"/>
      <c r="BK260" s="12"/>
      <c r="BL260" s="12"/>
      <c r="BM260" s="12"/>
      <c r="BN260" s="12"/>
      <c r="BO260" s="12"/>
      <c r="BP260" s="12"/>
      <c r="BQ260" s="12"/>
      <c r="BR260" s="12"/>
      <c r="BS260" s="12"/>
      <c r="BT260" s="19" t="str">
        <f>IF(Point[Asset Group]="","",VLOOKUP(Point[Asset Type],subdom_master,4,FALSE))</f>
        <v/>
      </c>
    </row>
    <row r="261" spans="4:72" s="3" customFormat="1" x14ac:dyDescent="0.2">
      <c r="D261" s="58"/>
      <c r="E261" s="58"/>
      <c r="H261" s="3" t="str">
        <f>IF(Point[Asset Group]="","",VLOOKUP(Point[Asset Group],asset_grp_pt,4,FALSE))</f>
        <v/>
      </c>
      <c r="J261" s="3" t="str">
        <f>IF(Point[Asset Group]="","",VLOOKUP(Point[Asset Group],asset_grp_pt,3,FALSE))</f>
        <v/>
      </c>
      <c r="M261" s="11"/>
      <c r="P261" s="56"/>
      <c r="R261" s="11"/>
      <c r="S261" s="14"/>
      <c r="AW261" s="11"/>
      <c r="BK261" s="12"/>
      <c r="BL261" s="12"/>
      <c r="BM261" s="12"/>
      <c r="BN261" s="12"/>
      <c r="BO261" s="12"/>
      <c r="BP261" s="12"/>
      <c r="BQ261" s="12"/>
      <c r="BR261" s="12"/>
      <c r="BS261" s="12"/>
      <c r="BT261" s="19" t="str">
        <f>IF(Point[Asset Group]="","",VLOOKUP(Point[Asset Type],subdom_master,4,FALSE))</f>
        <v/>
      </c>
    </row>
    <row r="262" spans="4:72" s="3" customFormat="1" x14ac:dyDescent="0.2">
      <c r="D262" s="58"/>
      <c r="E262" s="58"/>
      <c r="H262" s="3" t="str">
        <f>IF(Point[Asset Group]="","",VLOOKUP(Point[Asset Group],asset_grp_pt,4,FALSE))</f>
        <v/>
      </c>
      <c r="J262" s="3" t="str">
        <f>IF(Point[Asset Group]="","",VLOOKUP(Point[Asset Group],asset_grp_pt,3,FALSE))</f>
        <v/>
      </c>
      <c r="M262" s="11"/>
      <c r="P262" s="56"/>
      <c r="R262" s="11"/>
      <c r="S262" s="14"/>
      <c r="AW262" s="11"/>
      <c r="BK262" s="12"/>
      <c r="BL262" s="12"/>
      <c r="BM262" s="12"/>
      <c r="BN262" s="12"/>
      <c r="BO262" s="12"/>
      <c r="BP262" s="12"/>
      <c r="BQ262" s="12"/>
      <c r="BR262" s="12"/>
      <c r="BS262" s="12"/>
      <c r="BT262" s="19" t="str">
        <f>IF(Point[Asset Group]="","",VLOOKUP(Point[Asset Type],subdom_master,4,FALSE))</f>
        <v/>
      </c>
    </row>
    <row r="263" spans="4:72" s="3" customFormat="1" x14ac:dyDescent="0.2">
      <c r="D263" s="58"/>
      <c r="E263" s="58"/>
      <c r="H263" s="3" t="str">
        <f>IF(Point[Asset Group]="","",VLOOKUP(Point[Asset Group],asset_grp_pt,4,FALSE))</f>
        <v/>
      </c>
      <c r="J263" s="3" t="str">
        <f>IF(Point[Asset Group]="","",VLOOKUP(Point[Asset Group],asset_grp_pt,3,FALSE))</f>
        <v/>
      </c>
      <c r="M263" s="11"/>
      <c r="P263" s="56"/>
      <c r="R263" s="11"/>
      <c r="S263" s="14"/>
      <c r="AW263" s="11"/>
      <c r="BK263" s="12"/>
      <c r="BL263" s="12"/>
      <c r="BM263" s="12"/>
      <c r="BN263" s="12"/>
      <c r="BO263" s="12"/>
      <c r="BP263" s="12"/>
      <c r="BQ263" s="12"/>
      <c r="BR263" s="12"/>
      <c r="BS263" s="12"/>
      <c r="BT263" s="19" t="str">
        <f>IF(Point[Asset Group]="","",VLOOKUP(Point[Asset Type],subdom_master,4,FALSE))</f>
        <v/>
      </c>
    </row>
    <row r="264" spans="4:72" s="3" customFormat="1" x14ac:dyDescent="0.2">
      <c r="D264" s="58"/>
      <c r="E264" s="58"/>
      <c r="H264" s="3" t="str">
        <f>IF(Point[Asset Group]="","",VLOOKUP(Point[Asset Group],asset_grp_pt,4,FALSE))</f>
        <v/>
      </c>
      <c r="J264" s="3" t="str">
        <f>IF(Point[Asset Group]="","",VLOOKUP(Point[Asset Group],asset_grp_pt,3,FALSE))</f>
        <v/>
      </c>
      <c r="M264" s="11"/>
      <c r="P264" s="56"/>
      <c r="R264" s="11"/>
      <c r="S264" s="14"/>
      <c r="AW264" s="11"/>
      <c r="BK264" s="12"/>
      <c r="BL264" s="12"/>
      <c r="BM264" s="12"/>
      <c r="BN264" s="12"/>
      <c r="BO264" s="12"/>
      <c r="BP264" s="12"/>
      <c r="BQ264" s="12"/>
      <c r="BR264" s="12"/>
      <c r="BS264" s="12"/>
      <c r="BT264" s="19" t="str">
        <f>IF(Point[Asset Group]="","",VLOOKUP(Point[Asset Type],subdom_master,4,FALSE))</f>
        <v/>
      </c>
    </row>
    <row r="265" spans="4:72" s="3" customFormat="1" x14ac:dyDescent="0.2">
      <c r="D265" s="58"/>
      <c r="E265" s="58"/>
      <c r="H265" s="3" t="str">
        <f>IF(Point[Asset Group]="","",VLOOKUP(Point[Asset Group],asset_grp_pt,4,FALSE))</f>
        <v/>
      </c>
      <c r="J265" s="3" t="str">
        <f>IF(Point[Asset Group]="","",VLOOKUP(Point[Asset Group],asset_grp_pt,3,FALSE))</f>
        <v/>
      </c>
      <c r="M265" s="11"/>
      <c r="P265" s="56"/>
      <c r="R265" s="11"/>
      <c r="S265" s="14"/>
      <c r="AW265" s="11"/>
      <c r="BK265" s="12"/>
      <c r="BL265" s="12"/>
      <c r="BM265" s="12"/>
      <c r="BN265" s="12"/>
      <c r="BO265" s="12"/>
      <c r="BP265" s="12"/>
      <c r="BQ265" s="12"/>
      <c r="BR265" s="12"/>
      <c r="BS265" s="12"/>
      <c r="BT265" s="19" t="str">
        <f>IF(Point[Asset Group]="","",VLOOKUP(Point[Asset Type],subdom_master,4,FALSE))</f>
        <v/>
      </c>
    </row>
    <row r="266" spans="4:72" s="3" customFormat="1" x14ac:dyDescent="0.2">
      <c r="D266" s="58"/>
      <c r="E266" s="58"/>
      <c r="H266" s="3" t="str">
        <f>IF(Point[Asset Group]="","",VLOOKUP(Point[Asset Group],asset_grp_pt,4,FALSE))</f>
        <v/>
      </c>
      <c r="J266" s="3" t="str">
        <f>IF(Point[Asset Group]="","",VLOOKUP(Point[Asset Group],asset_grp_pt,3,FALSE))</f>
        <v/>
      </c>
      <c r="M266" s="11"/>
      <c r="P266" s="56"/>
      <c r="R266" s="11"/>
      <c r="S266" s="14"/>
      <c r="AW266" s="11"/>
      <c r="BK266" s="12"/>
      <c r="BL266" s="12"/>
      <c r="BM266" s="12"/>
      <c r="BN266" s="12"/>
      <c r="BO266" s="12"/>
      <c r="BP266" s="12"/>
      <c r="BQ266" s="12"/>
      <c r="BR266" s="12"/>
      <c r="BS266" s="12"/>
      <c r="BT266" s="19" t="str">
        <f>IF(Point[Asset Group]="","",VLOOKUP(Point[Asset Type],subdom_master,4,FALSE))</f>
        <v/>
      </c>
    </row>
    <row r="267" spans="4:72" s="3" customFormat="1" x14ac:dyDescent="0.2">
      <c r="D267" s="58"/>
      <c r="E267" s="58"/>
      <c r="H267" s="3" t="str">
        <f>IF(Point[Asset Group]="","",VLOOKUP(Point[Asset Group],asset_grp_pt,4,FALSE))</f>
        <v/>
      </c>
      <c r="J267" s="3" t="str">
        <f>IF(Point[Asset Group]="","",VLOOKUP(Point[Asset Group],asset_grp_pt,3,FALSE))</f>
        <v/>
      </c>
      <c r="M267" s="11"/>
      <c r="P267" s="56"/>
      <c r="R267" s="11"/>
      <c r="S267" s="14"/>
      <c r="AW267" s="11"/>
      <c r="BK267" s="12"/>
      <c r="BL267" s="12"/>
      <c r="BM267" s="12"/>
      <c r="BN267" s="12"/>
      <c r="BO267" s="12"/>
      <c r="BP267" s="12"/>
      <c r="BQ267" s="12"/>
      <c r="BR267" s="12"/>
      <c r="BS267" s="12"/>
      <c r="BT267" s="19" t="str">
        <f>IF(Point[Asset Group]="","",VLOOKUP(Point[Asset Type],subdom_master,4,FALSE))</f>
        <v/>
      </c>
    </row>
    <row r="268" spans="4:72" s="3" customFormat="1" x14ac:dyDescent="0.2">
      <c r="D268" s="58"/>
      <c r="E268" s="58"/>
      <c r="H268" s="3" t="str">
        <f>IF(Point[Asset Group]="","",VLOOKUP(Point[Asset Group],asset_grp_pt,4,FALSE))</f>
        <v/>
      </c>
      <c r="J268" s="3" t="str">
        <f>IF(Point[Asset Group]="","",VLOOKUP(Point[Asset Group],asset_grp_pt,3,FALSE))</f>
        <v/>
      </c>
      <c r="M268" s="11"/>
      <c r="P268" s="56"/>
      <c r="R268" s="11"/>
      <c r="S268" s="14"/>
      <c r="AW268" s="11"/>
      <c r="BK268" s="12"/>
      <c r="BL268" s="12"/>
      <c r="BM268" s="12"/>
      <c r="BN268" s="12"/>
      <c r="BO268" s="12"/>
      <c r="BP268" s="12"/>
      <c r="BQ268" s="12"/>
      <c r="BR268" s="12"/>
      <c r="BS268" s="12"/>
      <c r="BT268" s="19" t="str">
        <f>IF(Point[Asset Group]="","",VLOOKUP(Point[Asset Type],subdom_master,4,FALSE))</f>
        <v/>
      </c>
    </row>
    <row r="269" spans="4:72" s="3" customFormat="1" x14ac:dyDescent="0.2">
      <c r="D269" s="58"/>
      <c r="E269" s="58"/>
      <c r="H269" s="3" t="str">
        <f>IF(Point[Asset Group]="","",VLOOKUP(Point[Asset Group],asset_grp_pt,4,FALSE))</f>
        <v/>
      </c>
      <c r="J269" s="3" t="str">
        <f>IF(Point[Asset Group]="","",VLOOKUP(Point[Asset Group],asset_grp_pt,3,FALSE))</f>
        <v/>
      </c>
      <c r="M269" s="11"/>
      <c r="P269" s="56"/>
      <c r="R269" s="11"/>
      <c r="S269" s="14"/>
      <c r="AW269" s="11"/>
      <c r="BK269" s="12"/>
      <c r="BL269" s="12"/>
      <c r="BM269" s="12"/>
      <c r="BN269" s="12"/>
      <c r="BO269" s="12"/>
      <c r="BP269" s="12"/>
      <c r="BQ269" s="12"/>
      <c r="BR269" s="12"/>
      <c r="BS269" s="12"/>
      <c r="BT269" s="19" t="str">
        <f>IF(Point[Asset Group]="","",VLOOKUP(Point[Asset Type],subdom_master,4,FALSE))</f>
        <v/>
      </c>
    </row>
    <row r="270" spans="4:72" s="3" customFormat="1" x14ac:dyDescent="0.2">
      <c r="D270" s="58"/>
      <c r="E270" s="58"/>
      <c r="H270" s="3" t="str">
        <f>IF(Point[Asset Group]="","",VLOOKUP(Point[Asset Group],asset_grp_pt,4,FALSE))</f>
        <v/>
      </c>
      <c r="J270" s="3" t="str">
        <f>IF(Point[Asset Group]="","",VLOOKUP(Point[Asset Group],asset_grp_pt,3,FALSE))</f>
        <v/>
      </c>
      <c r="M270" s="11"/>
      <c r="P270" s="56"/>
      <c r="R270" s="11"/>
      <c r="S270" s="14"/>
      <c r="AW270" s="11"/>
      <c r="BK270" s="12"/>
      <c r="BL270" s="12"/>
      <c r="BM270" s="12"/>
      <c r="BN270" s="12"/>
      <c r="BO270" s="12"/>
      <c r="BP270" s="12"/>
      <c r="BQ270" s="12"/>
      <c r="BR270" s="12"/>
      <c r="BS270" s="12"/>
      <c r="BT270" s="19" t="str">
        <f>IF(Point[Asset Group]="","",VLOOKUP(Point[Asset Type],subdom_master,4,FALSE))</f>
        <v/>
      </c>
    </row>
    <row r="271" spans="4:72" s="3" customFormat="1" x14ac:dyDescent="0.2">
      <c r="D271" s="58"/>
      <c r="E271" s="58"/>
      <c r="H271" s="3" t="str">
        <f>IF(Point[Asset Group]="","",VLOOKUP(Point[Asset Group],asset_grp_pt,4,FALSE))</f>
        <v/>
      </c>
      <c r="J271" s="3" t="str">
        <f>IF(Point[Asset Group]="","",VLOOKUP(Point[Asset Group],asset_grp_pt,3,FALSE))</f>
        <v/>
      </c>
      <c r="M271" s="11"/>
      <c r="P271" s="56"/>
      <c r="R271" s="11"/>
      <c r="S271" s="14"/>
      <c r="AW271" s="11"/>
      <c r="BK271" s="12"/>
      <c r="BL271" s="12"/>
      <c r="BM271" s="12"/>
      <c r="BN271" s="12"/>
      <c r="BO271" s="12"/>
      <c r="BP271" s="12"/>
      <c r="BQ271" s="12"/>
      <c r="BR271" s="12"/>
      <c r="BS271" s="12"/>
      <c r="BT271" s="19" t="str">
        <f>IF(Point[Asset Group]="","",VLOOKUP(Point[Asset Type],subdom_master,4,FALSE))</f>
        <v/>
      </c>
    </row>
    <row r="272" spans="4:72" s="3" customFormat="1" x14ac:dyDescent="0.2">
      <c r="D272" s="58"/>
      <c r="E272" s="58"/>
      <c r="H272" s="3" t="str">
        <f>IF(Point[Asset Group]="","",VLOOKUP(Point[Asset Group],asset_grp_pt,4,FALSE))</f>
        <v/>
      </c>
      <c r="J272" s="3" t="str">
        <f>IF(Point[Asset Group]="","",VLOOKUP(Point[Asset Group],asset_grp_pt,3,FALSE))</f>
        <v/>
      </c>
      <c r="M272" s="11"/>
      <c r="P272" s="56"/>
      <c r="R272" s="11"/>
      <c r="S272" s="14"/>
      <c r="AW272" s="11"/>
      <c r="BK272" s="12"/>
      <c r="BL272" s="12"/>
      <c r="BM272" s="12"/>
      <c r="BN272" s="12"/>
      <c r="BO272" s="12"/>
      <c r="BP272" s="12"/>
      <c r="BQ272" s="12"/>
      <c r="BR272" s="12"/>
      <c r="BS272" s="12"/>
      <c r="BT272" s="19" t="str">
        <f>IF(Point[Asset Group]="","",VLOOKUP(Point[Asset Type],subdom_master,4,FALSE))</f>
        <v/>
      </c>
    </row>
    <row r="273" spans="4:72" s="3" customFormat="1" x14ac:dyDescent="0.2">
      <c r="D273" s="58"/>
      <c r="E273" s="58"/>
      <c r="H273" s="3" t="str">
        <f>IF(Point[Asset Group]="","",VLOOKUP(Point[Asset Group],asset_grp_pt,4,FALSE))</f>
        <v/>
      </c>
      <c r="J273" s="3" t="str">
        <f>IF(Point[Asset Group]="","",VLOOKUP(Point[Asset Group],asset_grp_pt,3,FALSE))</f>
        <v/>
      </c>
      <c r="M273" s="11"/>
      <c r="P273" s="56"/>
      <c r="R273" s="11"/>
      <c r="S273" s="14"/>
      <c r="AW273" s="11"/>
      <c r="BK273" s="12"/>
      <c r="BL273" s="12"/>
      <c r="BM273" s="12"/>
      <c r="BN273" s="12"/>
      <c r="BO273" s="12"/>
      <c r="BP273" s="12"/>
      <c r="BQ273" s="12"/>
      <c r="BR273" s="12"/>
      <c r="BS273" s="12"/>
      <c r="BT273" s="19" t="str">
        <f>IF(Point[Asset Group]="","",VLOOKUP(Point[Asset Type],subdom_master,4,FALSE))</f>
        <v/>
      </c>
    </row>
    <row r="274" spans="4:72" s="3" customFormat="1" x14ac:dyDescent="0.2">
      <c r="D274" s="58"/>
      <c r="E274" s="58"/>
      <c r="H274" s="3" t="str">
        <f>IF(Point[Asset Group]="","",VLOOKUP(Point[Asset Group],asset_grp_pt,4,FALSE))</f>
        <v/>
      </c>
      <c r="J274" s="3" t="str">
        <f>IF(Point[Asset Group]="","",VLOOKUP(Point[Asset Group],asset_grp_pt,3,FALSE))</f>
        <v/>
      </c>
      <c r="M274" s="11"/>
      <c r="P274" s="56"/>
      <c r="R274" s="11"/>
      <c r="S274" s="14"/>
      <c r="AW274" s="11"/>
      <c r="BK274" s="12"/>
      <c r="BL274" s="12"/>
      <c r="BM274" s="12"/>
      <c r="BN274" s="12"/>
      <c r="BO274" s="12"/>
      <c r="BP274" s="12"/>
      <c r="BQ274" s="12"/>
      <c r="BR274" s="12"/>
      <c r="BS274" s="12"/>
      <c r="BT274" s="19" t="str">
        <f>IF(Point[Asset Group]="","",VLOOKUP(Point[Asset Type],subdom_master,4,FALSE))</f>
        <v/>
      </c>
    </row>
    <row r="275" spans="4:72" s="3" customFormat="1" x14ac:dyDescent="0.2">
      <c r="D275" s="58"/>
      <c r="E275" s="58"/>
      <c r="H275" s="3" t="str">
        <f>IF(Point[Asset Group]="","",VLOOKUP(Point[Asset Group],asset_grp_pt,4,FALSE))</f>
        <v/>
      </c>
      <c r="J275" s="3" t="str">
        <f>IF(Point[Asset Group]="","",VLOOKUP(Point[Asset Group],asset_grp_pt,3,FALSE))</f>
        <v/>
      </c>
      <c r="M275" s="11"/>
      <c r="P275" s="56"/>
      <c r="R275" s="11"/>
      <c r="S275" s="14"/>
      <c r="AW275" s="11"/>
      <c r="BK275" s="12"/>
      <c r="BL275" s="12"/>
      <c r="BM275" s="12"/>
      <c r="BN275" s="12"/>
      <c r="BO275" s="12"/>
      <c r="BP275" s="12"/>
      <c r="BQ275" s="12"/>
      <c r="BR275" s="12"/>
      <c r="BS275" s="12"/>
      <c r="BT275" s="19" t="str">
        <f>IF(Point[Asset Group]="","",VLOOKUP(Point[Asset Type],subdom_master,4,FALSE))</f>
        <v/>
      </c>
    </row>
    <row r="276" spans="4:72" s="3" customFormat="1" x14ac:dyDescent="0.2">
      <c r="D276" s="58"/>
      <c r="E276" s="58"/>
      <c r="H276" s="3" t="str">
        <f>IF(Point[Asset Group]="","",VLOOKUP(Point[Asset Group],asset_grp_pt,4,FALSE))</f>
        <v/>
      </c>
      <c r="J276" s="3" t="str">
        <f>IF(Point[Asset Group]="","",VLOOKUP(Point[Asset Group],asset_grp_pt,3,FALSE))</f>
        <v/>
      </c>
      <c r="M276" s="11"/>
      <c r="P276" s="56"/>
      <c r="R276" s="11"/>
      <c r="S276" s="14"/>
      <c r="AW276" s="11"/>
      <c r="BK276" s="12"/>
      <c r="BL276" s="12"/>
      <c r="BM276" s="12"/>
      <c r="BN276" s="12"/>
      <c r="BO276" s="12"/>
      <c r="BP276" s="12"/>
      <c r="BQ276" s="12"/>
      <c r="BR276" s="12"/>
      <c r="BS276" s="12"/>
      <c r="BT276" s="19" t="str">
        <f>IF(Point[Asset Group]="","",VLOOKUP(Point[Asset Type],subdom_master,4,FALSE))</f>
        <v/>
      </c>
    </row>
    <row r="277" spans="4:72" s="3" customFormat="1" x14ac:dyDescent="0.2">
      <c r="D277" s="58"/>
      <c r="E277" s="58"/>
      <c r="H277" s="3" t="str">
        <f>IF(Point[Asset Group]="","",VLOOKUP(Point[Asset Group],asset_grp_pt,4,FALSE))</f>
        <v/>
      </c>
      <c r="J277" s="3" t="str">
        <f>IF(Point[Asset Group]="","",VLOOKUP(Point[Asset Group],asset_grp_pt,3,FALSE))</f>
        <v/>
      </c>
      <c r="M277" s="11"/>
      <c r="P277" s="56"/>
      <c r="R277" s="11"/>
      <c r="S277" s="14"/>
      <c r="AW277" s="11"/>
      <c r="BK277" s="12"/>
      <c r="BL277" s="12"/>
      <c r="BM277" s="12"/>
      <c r="BN277" s="12"/>
      <c r="BO277" s="12"/>
      <c r="BP277" s="12"/>
      <c r="BQ277" s="12"/>
      <c r="BR277" s="12"/>
      <c r="BS277" s="12"/>
      <c r="BT277" s="19" t="str">
        <f>IF(Point[Asset Group]="","",VLOOKUP(Point[Asset Type],subdom_master,4,FALSE))</f>
        <v/>
      </c>
    </row>
    <row r="278" spans="4:72" s="3" customFormat="1" x14ac:dyDescent="0.2">
      <c r="D278" s="58"/>
      <c r="E278" s="58"/>
      <c r="H278" s="3" t="str">
        <f>IF(Point[Asset Group]="","",VLOOKUP(Point[Asset Group],asset_grp_pt,4,FALSE))</f>
        <v/>
      </c>
      <c r="J278" s="3" t="str">
        <f>IF(Point[Asset Group]="","",VLOOKUP(Point[Asset Group],asset_grp_pt,3,FALSE))</f>
        <v/>
      </c>
      <c r="M278" s="11"/>
      <c r="P278" s="56"/>
      <c r="R278" s="11"/>
      <c r="S278" s="14"/>
      <c r="AW278" s="11"/>
      <c r="BK278" s="12"/>
      <c r="BL278" s="12"/>
      <c r="BM278" s="12"/>
      <c r="BN278" s="12"/>
      <c r="BO278" s="12"/>
      <c r="BP278" s="12"/>
      <c r="BQ278" s="12"/>
      <c r="BR278" s="12"/>
      <c r="BS278" s="12"/>
      <c r="BT278" s="19" t="str">
        <f>IF(Point[Asset Group]="","",VLOOKUP(Point[Asset Type],subdom_master,4,FALSE))</f>
        <v/>
      </c>
    </row>
    <row r="279" spans="4:72" s="3" customFormat="1" x14ac:dyDescent="0.2">
      <c r="D279" s="58"/>
      <c r="E279" s="58"/>
      <c r="H279" s="3" t="str">
        <f>IF(Point[Asset Group]="","",VLOOKUP(Point[Asset Group],asset_grp_pt,4,FALSE))</f>
        <v/>
      </c>
      <c r="J279" s="3" t="str">
        <f>IF(Point[Asset Group]="","",VLOOKUP(Point[Asset Group],asset_grp_pt,3,FALSE))</f>
        <v/>
      </c>
      <c r="M279" s="11"/>
      <c r="P279" s="56"/>
      <c r="R279" s="11"/>
      <c r="S279" s="14"/>
      <c r="AW279" s="11"/>
      <c r="BK279" s="12"/>
      <c r="BL279" s="12"/>
      <c r="BM279" s="12"/>
      <c r="BN279" s="12"/>
      <c r="BO279" s="12"/>
      <c r="BP279" s="12"/>
      <c r="BQ279" s="12"/>
      <c r="BR279" s="12"/>
      <c r="BS279" s="12"/>
      <c r="BT279" s="19" t="str">
        <f>IF(Point[Asset Group]="","",VLOOKUP(Point[Asset Type],subdom_master,4,FALSE))</f>
        <v/>
      </c>
    </row>
    <row r="280" spans="4:72" s="3" customFormat="1" x14ac:dyDescent="0.2">
      <c r="D280" s="58"/>
      <c r="E280" s="58"/>
      <c r="H280" s="3" t="str">
        <f>IF(Point[Asset Group]="","",VLOOKUP(Point[Asset Group],asset_grp_pt,4,FALSE))</f>
        <v/>
      </c>
      <c r="J280" s="3" t="str">
        <f>IF(Point[Asset Group]="","",VLOOKUP(Point[Asset Group],asset_grp_pt,3,FALSE))</f>
        <v/>
      </c>
      <c r="M280" s="11"/>
      <c r="P280" s="56"/>
      <c r="R280" s="11"/>
      <c r="S280" s="14"/>
      <c r="AW280" s="11"/>
      <c r="BK280" s="12"/>
      <c r="BL280" s="12"/>
      <c r="BM280" s="12"/>
      <c r="BN280" s="12"/>
      <c r="BO280" s="12"/>
      <c r="BP280" s="12"/>
      <c r="BQ280" s="12"/>
      <c r="BR280" s="12"/>
      <c r="BS280" s="12"/>
      <c r="BT280" s="19" t="str">
        <f>IF(Point[Asset Group]="","",VLOOKUP(Point[Asset Type],subdom_master,4,FALSE))</f>
        <v/>
      </c>
    </row>
    <row r="281" spans="4:72" s="3" customFormat="1" x14ac:dyDescent="0.2">
      <c r="D281" s="58"/>
      <c r="E281" s="58"/>
      <c r="H281" s="3" t="str">
        <f>IF(Point[Asset Group]="","",VLOOKUP(Point[Asset Group],asset_grp_pt,4,FALSE))</f>
        <v/>
      </c>
      <c r="J281" s="3" t="str">
        <f>IF(Point[Asset Group]="","",VLOOKUP(Point[Asset Group],asset_grp_pt,3,FALSE))</f>
        <v/>
      </c>
      <c r="M281" s="11"/>
      <c r="P281" s="56"/>
      <c r="R281" s="11"/>
      <c r="S281" s="14"/>
      <c r="AW281" s="11"/>
      <c r="BK281" s="12"/>
      <c r="BL281" s="12"/>
      <c r="BM281" s="12"/>
      <c r="BN281" s="12"/>
      <c r="BO281" s="12"/>
      <c r="BP281" s="12"/>
      <c r="BQ281" s="12"/>
      <c r="BR281" s="12"/>
      <c r="BS281" s="12"/>
      <c r="BT281" s="19" t="str">
        <f>IF(Point[Asset Group]="","",VLOOKUP(Point[Asset Type],subdom_master,4,FALSE))</f>
        <v/>
      </c>
    </row>
    <row r="282" spans="4:72" s="3" customFormat="1" x14ac:dyDescent="0.2">
      <c r="D282" s="58"/>
      <c r="E282" s="58"/>
      <c r="H282" s="3" t="str">
        <f>IF(Point[Asset Group]="","",VLOOKUP(Point[Asset Group],asset_grp_pt,4,FALSE))</f>
        <v/>
      </c>
      <c r="J282" s="3" t="str">
        <f>IF(Point[Asset Group]="","",VLOOKUP(Point[Asset Group],asset_grp_pt,3,FALSE))</f>
        <v/>
      </c>
      <c r="M282" s="11"/>
      <c r="P282" s="56"/>
      <c r="R282" s="11"/>
      <c r="S282" s="14"/>
      <c r="AW282" s="11"/>
      <c r="BK282" s="12"/>
      <c r="BL282" s="12"/>
      <c r="BM282" s="12"/>
      <c r="BN282" s="12"/>
      <c r="BO282" s="12"/>
      <c r="BP282" s="12"/>
      <c r="BQ282" s="12"/>
      <c r="BR282" s="12"/>
      <c r="BS282" s="12"/>
      <c r="BT282" s="19" t="str">
        <f>IF(Point[Asset Group]="","",VLOOKUP(Point[Asset Type],subdom_master,4,FALSE))</f>
        <v/>
      </c>
    </row>
    <row r="283" spans="4:72" s="3" customFormat="1" x14ac:dyDescent="0.2">
      <c r="D283" s="58"/>
      <c r="E283" s="58"/>
      <c r="H283" s="3" t="str">
        <f>IF(Point[Asset Group]="","",VLOOKUP(Point[Asset Group],asset_grp_pt,4,FALSE))</f>
        <v/>
      </c>
      <c r="J283" s="3" t="str">
        <f>IF(Point[Asset Group]="","",VLOOKUP(Point[Asset Group],asset_grp_pt,3,FALSE))</f>
        <v/>
      </c>
      <c r="M283" s="11"/>
      <c r="P283" s="56"/>
      <c r="R283" s="11"/>
      <c r="S283" s="14"/>
      <c r="AW283" s="11"/>
      <c r="BK283" s="12"/>
      <c r="BL283" s="12"/>
      <c r="BM283" s="12"/>
      <c r="BN283" s="12"/>
      <c r="BO283" s="12"/>
      <c r="BP283" s="12"/>
      <c r="BQ283" s="12"/>
      <c r="BR283" s="12"/>
      <c r="BS283" s="12"/>
      <c r="BT283" s="19" t="str">
        <f>IF(Point[Asset Group]="","",VLOOKUP(Point[Asset Type],subdom_master,4,FALSE))</f>
        <v/>
      </c>
    </row>
    <row r="284" spans="4:72" s="3" customFormat="1" x14ac:dyDescent="0.2">
      <c r="D284" s="58"/>
      <c r="E284" s="58"/>
      <c r="H284" s="3" t="str">
        <f>IF(Point[Asset Group]="","",VLOOKUP(Point[Asset Group],asset_grp_pt,4,FALSE))</f>
        <v/>
      </c>
      <c r="J284" s="3" t="str">
        <f>IF(Point[Asset Group]="","",VLOOKUP(Point[Asset Group],asset_grp_pt,3,FALSE))</f>
        <v/>
      </c>
      <c r="M284" s="11"/>
      <c r="P284" s="56"/>
      <c r="R284" s="11"/>
      <c r="S284" s="14"/>
      <c r="AW284" s="11"/>
      <c r="BK284" s="12"/>
      <c r="BL284" s="12"/>
      <c r="BM284" s="12"/>
      <c r="BN284" s="12"/>
      <c r="BO284" s="12"/>
      <c r="BP284" s="12"/>
      <c r="BQ284" s="12"/>
      <c r="BR284" s="12"/>
      <c r="BS284" s="12"/>
      <c r="BT284" s="19" t="str">
        <f>IF(Point[Asset Group]="","",VLOOKUP(Point[Asset Type],subdom_master,4,FALSE))</f>
        <v/>
      </c>
    </row>
    <row r="285" spans="4:72" s="3" customFormat="1" x14ac:dyDescent="0.2">
      <c r="D285" s="58"/>
      <c r="E285" s="58"/>
      <c r="H285" s="3" t="str">
        <f>IF(Point[Asset Group]="","",VLOOKUP(Point[Asset Group],asset_grp_pt,4,FALSE))</f>
        <v/>
      </c>
      <c r="J285" s="3" t="str">
        <f>IF(Point[Asset Group]="","",VLOOKUP(Point[Asset Group],asset_grp_pt,3,FALSE))</f>
        <v/>
      </c>
      <c r="M285" s="11"/>
      <c r="P285" s="56"/>
      <c r="R285" s="11"/>
      <c r="S285" s="14"/>
      <c r="AW285" s="11"/>
      <c r="BK285" s="12"/>
      <c r="BL285" s="12"/>
      <c r="BM285" s="12"/>
      <c r="BN285" s="12"/>
      <c r="BO285" s="12"/>
      <c r="BP285" s="12"/>
      <c r="BQ285" s="12"/>
      <c r="BR285" s="12"/>
      <c r="BS285" s="12"/>
      <c r="BT285" s="19" t="str">
        <f>IF(Point[Asset Group]="","",VLOOKUP(Point[Asset Type],subdom_master,4,FALSE))</f>
        <v/>
      </c>
    </row>
    <row r="286" spans="4:72" s="3" customFormat="1" x14ac:dyDescent="0.2">
      <c r="D286" s="58"/>
      <c r="E286" s="58"/>
      <c r="H286" s="3" t="str">
        <f>IF(Point[Asset Group]="","",VLOOKUP(Point[Asset Group],asset_grp_pt,4,FALSE))</f>
        <v/>
      </c>
      <c r="J286" s="3" t="str">
        <f>IF(Point[Asset Group]="","",VLOOKUP(Point[Asset Group],asset_grp_pt,3,FALSE))</f>
        <v/>
      </c>
      <c r="M286" s="11"/>
      <c r="P286" s="56"/>
      <c r="R286" s="11"/>
      <c r="S286" s="14"/>
      <c r="AW286" s="11"/>
      <c r="BK286" s="12"/>
      <c r="BL286" s="12"/>
      <c r="BM286" s="12"/>
      <c r="BN286" s="12"/>
      <c r="BO286" s="12"/>
      <c r="BP286" s="12"/>
      <c r="BQ286" s="12"/>
      <c r="BR286" s="12"/>
      <c r="BS286" s="12"/>
      <c r="BT286" s="19" t="str">
        <f>IF(Point[Asset Group]="","",VLOOKUP(Point[Asset Type],subdom_master,4,FALSE))</f>
        <v/>
      </c>
    </row>
    <row r="287" spans="4:72" s="3" customFormat="1" x14ac:dyDescent="0.2">
      <c r="D287" s="58"/>
      <c r="E287" s="58"/>
      <c r="H287" s="3" t="str">
        <f>IF(Point[Asset Group]="","",VLOOKUP(Point[Asset Group],asset_grp_pt,4,FALSE))</f>
        <v/>
      </c>
      <c r="J287" s="3" t="str">
        <f>IF(Point[Asset Group]="","",VLOOKUP(Point[Asset Group],asset_grp_pt,3,FALSE))</f>
        <v/>
      </c>
      <c r="M287" s="11"/>
      <c r="P287" s="56"/>
      <c r="R287" s="11"/>
      <c r="S287" s="14"/>
      <c r="AW287" s="11"/>
      <c r="BK287" s="12"/>
      <c r="BL287" s="12"/>
      <c r="BM287" s="12"/>
      <c r="BN287" s="12"/>
      <c r="BO287" s="12"/>
      <c r="BP287" s="12"/>
      <c r="BQ287" s="12"/>
      <c r="BR287" s="12"/>
      <c r="BS287" s="12"/>
      <c r="BT287" s="19" t="str">
        <f>IF(Point[Asset Group]="","",VLOOKUP(Point[Asset Type],subdom_master,4,FALSE))</f>
        <v/>
      </c>
    </row>
    <row r="288" spans="4:72" s="3" customFormat="1" x14ac:dyDescent="0.2">
      <c r="D288" s="58"/>
      <c r="E288" s="58"/>
      <c r="H288" s="3" t="str">
        <f>IF(Point[Asset Group]="","",VLOOKUP(Point[Asset Group],asset_grp_pt,4,FALSE))</f>
        <v/>
      </c>
      <c r="J288" s="3" t="str">
        <f>IF(Point[Asset Group]="","",VLOOKUP(Point[Asset Group],asset_grp_pt,3,FALSE))</f>
        <v/>
      </c>
      <c r="M288" s="11"/>
      <c r="P288" s="56"/>
      <c r="R288" s="11"/>
      <c r="S288" s="14"/>
      <c r="AW288" s="11"/>
      <c r="BK288" s="12"/>
      <c r="BL288" s="12"/>
      <c r="BM288" s="12"/>
      <c r="BN288" s="12"/>
      <c r="BO288" s="12"/>
      <c r="BP288" s="12"/>
      <c r="BQ288" s="12"/>
      <c r="BR288" s="12"/>
      <c r="BS288" s="12"/>
      <c r="BT288" s="19" t="str">
        <f>IF(Point[Asset Group]="","",VLOOKUP(Point[Asset Type],subdom_master,4,FALSE))</f>
        <v/>
      </c>
    </row>
    <row r="289" spans="4:72" s="3" customFormat="1" x14ac:dyDescent="0.2">
      <c r="D289" s="58"/>
      <c r="E289" s="58"/>
      <c r="H289" s="3" t="str">
        <f>IF(Point[Asset Group]="","",VLOOKUP(Point[Asset Group],asset_grp_pt,4,FALSE))</f>
        <v/>
      </c>
      <c r="J289" s="3" t="str">
        <f>IF(Point[Asset Group]="","",VLOOKUP(Point[Asset Group],asset_grp_pt,3,FALSE))</f>
        <v/>
      </c>
      <c r="M289" s="11"/>
      <c r="P289" s="56"/>
      <c r="R289" s="11"/>
      <c r="S289" s="14"/>
      <c r="AW289" s="11"/>
      <c r="BK289" s="12"/>
      <c r="BL289" s="12"/>
      <c r="BM289" s="12"/>
      <c r="BN289" s="12"/>
      <c r="BO289" s="12"/>
      <c r="BP289" s="12"/>
      <c r="BQ289" s="12"/>
      <c r="BR289" s="12"/>
      <c r="BS289" s="12"/>
      <c r="BT289" s="19" t="str">
        <f>IF(Point[Asset Group]="","",VLOOKUP(Point[Asset Type],subdom_master,4,FALSE))</f>
        <v/>
      </c>
    </row>
    <row r="290" spans="4:72" s="3" customFormat="1" x14ac:dyDescent="0.2">
      <c r="D290" s="58"/>
      <c r="E290" s="58"/>
      <c r="H290" s="3" t="str">
        <f>IF(Point[Asset Group]="","",VLOOKUP(Point[Asset Group],asset_grp_pt,4,FALSE))</f>
        <v/>
      </c>
      <c r="J290" s="3" t="str">
        <f>IF(Point[Asset Group]="","",VLOOKUP(Point[Asset Group],asset_grp_pt,3,FALSE))</f>
        <v/>
      </c>
      <c r="M290" s="11"/>
      <c r="P290" s="56"/>
      <c r="R290" s="11"/>
      <c r="S290" s="14"/>
      <c r="AW290" s="11"/>
      <c r="BK290" s="12"/>
      <c r="BL290" s="12"/>
      <c r="BM290" s="12"/>
      <c r="BN290" s="12"/>
      <c r="BO290" s="12"/>
      <c r="BP290" s="12"/>
      <c r="BQ290" s="12"/>
      <c r="BR290" s="12"/>
      <c r="BS290" s="12"/>
      <c r="BT290" s="19" t="str">
        <f>IF(Point[Asset Group]="","",VLOOKUP(Point[Asset Type],subdom_master,4,FALSE))</f>
        <v/>
      </c>
    </row>
    <row r="291" spans="4:72" s="3" customFormat="1" x14ac:dyDescent="0.2">
      <c r="D291" s="58"/>
      <c r="E291" s="58"/>
      <c r="H291" s="3" t="str">
        <f>IF(Point[Asset Group]="","",VLOOKUP(Point[Asset Group],asset_grp_pt,4,FALSE))</f>
        <v/>
      </c>
      <c r="J291" s="3" t="str">
        <f>IF(Point[Asset Group]="","",VLOOKUP(Point[Asset Group],asset_grp_pt,3,FALSE))</f>
        <v/>
      </c>
      <c r="M291" s="11"/>
      <c r="P291" s="56"/>
      <c r="R291" s="11"/>
      <c r="S291" s="14"/>
      <c r="AW291" s="11"/>
      <c r="BK291" s="12"/>
      <c r="BL291" s="12"/>
      <c r="BM291" s="12"/>
      <c r="BN291" s="12"/>
      <c r="BO291" s="12"/>
      <c r="BP291" s="12"/>
      <c r="BQ291" s="12"/>
      <c r="BR291" s="12"/>
      <c r="BS291" s="12"/>
      <c r="BT291" s="19" t="str">
        <f>IF(Point[Asset Group]="","",VLOOKUP(Point[Asset Type],subdom_master,4,FALSE))</f>
        <v/>
      </c>
    </row>
    <row r="292" spans="4:72" s="3" customFormat="1" x14ac:dyDescent="0.2">
      <c r="D292" s="58"/>
      <c r="E292" s="58"/>
      <c r="H292" s="3" t="str">
        <f>IF(Point[Asset Group]="","",VLOOKUP(Point[Asset Group],asset_grp_pt,4,FALSE))</f>
        <v/>
      </c>
      <c r="J292" s="3" t="str">
        <f>IF(Point[Asset Group]="","",VLOOKUP(Point[Asset Group],asset_grp_pt,3,FALSE))</f>
        <v/>
      </c>
      <c r="M292" s="11"/>
      <c r="P292" s="56"/>
      <c r="R292" s="11"/>
      <c r="S292" s="14"/>
      <c r="AW292" s="11"/>
      <c r="BK292" s="12"/>
      <c r="BL292" s="12"/>
      <c r="BM292" s="12"/>
      <c r="BN292" s="12"/>
      <c r="BO292" s="12"/>
      <c r="BP292" s="12"/>
      <c r="BQ292" s="12"/>
      <c r="BR292" s="12"/>
      <c r="BS292" s="12"/>
      <c r="BT292" s="19" t="str">
        <f>IF(Point[Asset Group]="","",VLOOKUP(Point[Asset Type],subdom_master,4,FALSE))</f>
        <v/>
      </c>
    </row>
    <row r="293" spans="4:72" s="3" customFormat="1" x14ac:dyDescent="0.2">
      <c r="D293" s="58"/>
      <c r="E293" s="58"/>
      <c r="H293" s="3" t="str">
        <f>IF(Point[Asset Group]="","",VLOOKUP(Point[Asset Group],asset_grp_pt,4,FALSE))</f>
        <v/>
      </c>
      <c r="J293" s="3" t="str">
        <f>IF(Point[Asset Group]="","",VLOOKUP(Point[Asset Group],asset_grp_pt,3,FALSE))</f>
        <v/>
      </c>
      <c r="M293" s="11"/>
      <c r="P293" s="56"/>
      <c r="R293" s="11"/>
      <c r="S293" s="14"/>
      <c r="AW293" s="11"/>
      <c r="BK293" s="12"/>
      <c r="BL293" s="12"/>
      <c r="BM293" s="12"/>
      <c r="BN293" s="12"/>
      <c r="BO293" s="12"/>
      <c r="BP293" s="12"/>
      <c r="BQ293" s="12"/>
      <c r="BR293" s="12"/>
      <c r="BS293" s="12"/>
      <c r="BT293" s="19" t="str">
        <f>IF(Point[Asset Group]="","",VLOOKUP(Point[Asset Type],subdom_master,4,FALSE))</f>
        <v/>
      </c>
    </row>
    <row r="294" spans="4:72" s="3" customFormat="1" x14ac:dyDescent="0.2">
      <c r="D294" s="58"/>
      <c r="E294" s="58"/>
      <c r="H294" s="3" t="str">
        <f>IF(Point[Asset Group]="","",VLOOKUP(Point[Asset Group],asset_grp_pt,4,FALSE))</f>
        <v/>
      </c>
      <c r="J294" s="3" t="str">
        <f>IF(Point[Asset Group]="","",VLOOKUP(Point[Asset Group],asset_grp_pt,3,FALSE))</f>
        <v/>
      </c>
      <c r="M294" s="11"/>
      <c r="P294" s="56"/>
      <c r="R294" s="11"/>
      <c r="S294" s="14"/>
      <c r="AW294" s="11"/>
      <c r="BK294" s="12"/>
      <c r="BL294" s="12"/>
      <c r="BM294" s="12"/>
      <c r="BN294" s="12"/>
      <c r="BO294" s="12"/>
      <c r="BP294" s="12"/>
      <c r="BQ294" s="12"/>
      <c r="BR294" s="12"/>
      <c r="BS294" s="12"/>
      <c r="BT294" s="19" t="str">
        <f>IF(Point[Asset Group]="","",VLOOKUP(Point[Asset Type],subdom_master,4,FALSE))</f>
        <v/>
      </c>
    </row>
    <row r="295" spans="4:72" s="3" customFormat="1" x14ac:dyDescent="0.2">
      <c r="D295" s="58"/>
      <c r="E295" s="58"/>
      <c r="H295" s="3" t="str">
        <f>IF(Point[Asset Group]="","",VLOOKUP(Point[Asset Group],asset_grp_pt,4,FALSE))</f>
        <v/>
      </c>
      <c r="J295" s="3" t="str">
        <f>IF(Point[Asset Group]="","",VLOOKUP(Point[Asset Group],asset_grp_pt,3,FALSE))</f>
        <v/>
      </c>
      <c r="M295" s="11"/>
      <c r="P295" s="56"/>
      <c r="R295" s="11"/>
      <c r="S295" s="14"/>
      <c r="AW295" s="11"/>
      <c r="BK295" s="12"/>
      <c r="BL295" s="12"/>
      <c r="BM295" s="12"/>
      <c r="BN295" s="12"/>
      <c r="BO295" s="12"/>
      <c r="BP295" s="12"/>
      <c r="BQ295" s="12"/>
      <c r="BR295" s="12"/>
      <c r="BS295" s="12"/>
      <c r="BT295" s="19" t="str">
        <f>IF(Point[Asset Group]="","",VLOOKUP(Point[Asset Type],subdom_master,4,FALSE))</f>
        <v/>
      </c>
    </row>
    <row r="296" spans="4:72" s="3" customFormat="1" x14ac:dyDescent="0.2">
      <c r="D296" s="58"/>
      <c r="E296" s="58"/>
      <c r="H296" s="3" t="str">
        <f>IF(Point[Asset Group]="","",VLOOKUP(Point[Asset Group],asset_grp_pt,4,FALSE))</f>
        <v/>
      </c>
      <c r="J296" s="3" t="str">
        <f>IF(Point[Asset Group]="","",VLOOKUP(Point[Asset Group],asset_grp_pt,3,FALSE))</f>
        <v/>
      </c>
      <c r="M296" s="11"/>
      <c r="P296" s="56"/>
      <c r="R296" s="11"/>
      <c r="S296" s="14"/>
      <c r="AW296" s="11"/>
      <c r="BK296" s="12"/>
      <c r="BL296" s="12"/>
      <c r="BM296" s="12"/>
      <c r="BN296" s="12"/>
      <c r="BO296" s="12"/>
      <c r="BP296" s="12"/>
      <c r="BQ296" s="12"/>
      <c r="BR296" s="12"/>
      <c r="BS296" s="12"/>
      <c r="BT296" s="19" t="str">
        <f>IF(Point[Asset Group]="","",VLOOKUP(Point[Asset Type],subdom_master,4,FALSE))</f>
        <v/>
      </c>
    </row>
    <row r="297" spans="4:72" s="3" customFormat="1" x14ac:dyDescent="0.2">
      <c r="D297" s="58"/>
      <c r="E297" s="58"/>
      <c r="H297" s="3" t="str">
        <f>IF(Point[Asset Group]="","",VLOOKUP(Point[Asset Group],asset_grp_pt,4,FALSE))</f>
        <v/>
      </c>
      <c r="J297" s="3" t="str">
        <f>IF(Point[Asset Group]="","",VLOOKUP(Point[Asset Group],asset_grp_pt,3,FALSE))</f>
        <v/>
      </c>
      <c r="M297" s="11"/>
      <c r="P297" s="56"/>
      <c r="R297" s="11"/>
      <c r="S297" s="14"/>
      <c r="AW297" s="11"/>
      <c r="BK297" s="12"/>
      <c r="BL297" s="12"/>
      <c r="BM297" s="12"/>
      <c r="BN297" s="12"/>
      <c r="BO297" s="12"/>
      <c r="BP297" s="12"/>
      <c r="BQ297" s="12"/>
      <c r="BR297" s="12"/>
      <c r="BS297" s="12"/>
      <c r="BT297" s="19" t="str">
        <f>IF(Point[Asset Group]="","",VLOOKUP(Point[Asset Type],subdom_master,4,FALSE))</f>
        <v/>
      </c>
    </row>
    <row r="298" spans="4:72" s="3" customFormat="1" x14ac:dyDescent="0.2">
      <c r="D298" s="58"/>
      <c r="E298" s="58"/>
      <c r="H298" s="3" t="str">
        <f>IF(Point[Asset Group]="","",VLOOKUP(Point[Asset Group],asset_grp_pt,4,FALSE))</f>
        <v/>
      </c>
      <c r="J298" s="3" t="str">
        <f>IF(Point[Asset Group]="","",VLOOKUP(Point[Asset Group],asset_grp_pt,3,FALSE))</f>
        <v/>
      </c>
      <c r="M298" s="11"/>
      <c r="P298" s="56"/>
      <c r="R298" s="11"/>
      <c r="S298" s="14"/>
      <c r="AW298" s="11"/>
      <c r="BK298" s="12"/>
      <c r="BL298" s="12"/>
      <c r="BM298" s="12"/>
      <c r="BN298" s="12"/>
      <c r="BO298" s="12"/>
      <c r="BP298" s="12"/>
      <c r="BQ298" s="12"/>
      <c r="BR298" s="12"/>
      <c r="BS298" s="12"/>
      <c r="BT298" s="19" t="str">
        <f>IF(Point[Asset Group]="","",VLOOKUP(Point[Asset Type],subdom_master,4,FALSE))</f>
        <v/>
      </c>
    </row>
    <row r="299" spans="4:72" s="3" customFormat="1" x14ac:dyDescent="0.2">
      <c r="D299" s="58"/>
      <c r="E299" s="58"/>
      <c r="H299" s="3" t="str">
        <f>IF(Point[Asset Group]="","",VLOOKUP(Point[Asset Group],asset_grp_pt,4,FALSE))</f>
        <v/>
      </c>
      <c r="J299" s="3" t="str">
        <f>IF(Point[Asset Group]="","",VLOOKUP(Point[Asset Group],asset_grp_pt,3,FALSE))</f>
        <v/>
      </c>
      <c r="M299" s="11"/>
      <c r="P299" s="56"/>
      <c r="R299" s="11"/>
      <c r="S299" s="14"/>
      <c r="AW299" s="11"/>
      <c r="BK299" s="12"/>
      <c r="BL299" s="12"/>
      <c r="BM299" s="12"/>
      <c r="BN299" s="12"/>
      <c r="BO299" s="12"/>
      <c r="BP299" s="12"/>
      <c r="BQ299" s="12"/>
      <c r="BR299" s="12"/>
      <c r="BS299" s="12"/>
      <c r="BT299" s="19" t="str">
        <f>IF(Point[Asset Group]="","",VLOOKUP(Point[Asset Type],subdom_master,4,FALSE))</f>
        <v/>
      </c>
    </row>
    <row r="300" spans="4:72" s="3" customFormat="1" x14ac:dyDescent="0.2">
      <c r="D300" s="58"/>
      <c r="E300" s="58"/>
      <c r="H300" s="3" t="str">
        <f>IF(Point[Asset Group]="","",VLOOKUP(Point[Asset Group],asset_grp_pt,4,FALSE))</f>
        <v/>
      </c>
      <c r="J300" s="3" t="str">
        <f>IF(Point[Asset Group]="","",VLOOKUP(Point[Asset Group],asset_grp_pt,3,FALSE))</f>
        <v/>
      </c>
      <c r="M300" s="11"/>
      <c r="P300" s="56"/>
      <c r="R300" s="11"/>
      <c r="S300" s="14"/>
      <c r="AW300" s="11"/>
      <c r="BK300" s="12"/>
      <c r="BL300" s="12"/>
      <c r="BM300" s="12"/>
      <c r="BN300" s="12"/>
      <c r="BO300" s="12"/>
      <c r="BP300" s="12"/>
      <c r="BQ300" s="12"/>
      <c r="BR300" s="12"/>
      <c r="BS300" s="12"/>
      <c r="BT300" s="19" t="str">
        <f>IF(Point[Asset Group]="","",VLOOKUP(Point[Asset Type],subdom_master,4,FALSE))</f>
        <v/>
      </c>
    </row>
    <row r="301" spans="4:72" s="3" customFormat="1" x14ac:dyDescent="0.2">
      <c r="D301" s="58"/>
      <c r="E301" s="58"/>
      <c r="H301" s="3" t="str">
        <f>IF(Point[Asset Group]="","",VLOOKUP(Point[Asset Group],asset_grp_pt,4,FALSE))</f>
        <v/>
      </c>
      <c r="J301" s="3" t="str">
        <f>IF(Point[Asset Group]="","",VLOOKUP(Point[Asset Group],asset_grp_pt,3,FALSE))</f>
        <v/>
      </c>
      <c r="M301" s="11"/>
      <c r="P301" s="56"/>
      <c r="R301" s="11"/>
      <c r="S301" s="14"/>
      <c r="AW301" s="11"/>
      <c r="BK301" s="12"/>
      <c r="BL301" s="12"/>
      <c r="BM301" s="12"/>
      <c r="BN301" s="12"/>
      <c r="BO301" s="12"/>
      <c r="BP301" s="12"/>
      <c r="BQ301" s="12"/>
      <c r="BR301" s="12"/>
      <c r="BS301" s="12"/>
      <c r="BT301" s="19" t="str">
        <f>IF(Point[Asset Group]="","",VLOOKUP(Point[Asset Type],subdom_master,4,FALSE))</f>
        <v/>
      </c>
    </row>
    <row r="302" spans="4:72" s="3" customFormat="1" x14ac:dyDescent="0.2">
      <c r="D302" s="58"/>
      <c r="E302" s="58"/>
      <c r="H302" s="3" t="str">
        <f>IF(Point[Asset Group]="","",VLOOKUP(Point[Asset Group],asset_grp_pt,4,FALSE))</f>
        <v/>
      </c>
      <c r="J302" s="3" t="str">
        <f>IF(Point[Asset Group]="","",VLOOKUP(Point[Asset Group],asset_grp_pt,3,FALSE))</f>
        <v/>
      </c>
      <c r="M302" s="11"/>
      <c r="P302" s="56"/>
      <c r="R302" s="11"/>
      <c r="S302" s="14"/>
      <c r="AW302" s="11"/>
      <c r="BK302" s="12"/>
      <c r="BL302" s="12"/>
      <c r="BM302" s="12"/>
      <c r="BN302" s="12"/>
      <c r="BO302" s="12"/>
      <c r="BP302" s="12"/>
      <c r="BQ302" s="12"/>
      <c r="BR302" s="12"/>
      <c r="BS302" s="12"/>
      <c r="BT302" s="19" t="str">
        <f>IF(Point[Asset Group]="","",VLOOKUP(Point[Asset Type],subdom_master,4,FALSE))</f>
        <v/>
      </c>
    </row>
    <row r="303" spans="4:72" s="3" customFormat="1" x14ac:dyDescent="0.2">
      <c r="D303" s="58"/>
      <c r="E303" s="58"/>
      <c r="H303" s="3" t="str">
        <f>IF(Point[Asset Group]="","",VLOOKUP(Point[Asset Group],asset_grp_pt,4,FALSE))</f>
        <v/>
      </c>
      <c r="J303" s="3" t="str">
        <f>IF(Point[Asset Group]="","",VLOOKUP(Point[Asset Group],asset_grp_pt,3,FALSE))</f>
        <v/>
      </c>
      <c r="M303" s="11"/>
      <c r="P303" s="56"/>
      <c r="R303" s="11"/>
      <c r="S303" s="14"/>
      <c r="AW303" s="11"/>
      <c r="BK303" s="12"/>
      <c r="BL303" s="12"/>
      <c r="BM303" s="12"/>
      <c r="BN303" s="12"/>
      <c r="BO303" s="12"/>
      <c r="BP303" s="12"/>
      <c r="BQ303" s="12"/>
      <c r="BR303" s="12"/>
      <c r="BS303" s="12"/>
      <c r="BT303" s="19" t="str">
        <f>IF(Point[Asset Group]="","",VLOOKUP(Point[Asset Type],subdom_master,4,FALSE))</f>
        <v/>
      </c>
    </row>
    <row r="304" spans="4:72" s="3" customFormat="1" x14ac:dyDescent="0.2">
      <c r="D304" s="58"/>
      <c r="E304" s="58"/>
      <c r="H304" s="3" t="str">
        <f>IF(Point[Asset Group]="","",VLOOKUP(Point[Asset Group],asset_grp_pt,4,FALSE))</f>
        <v/>
      </c>
      <c r="J304" s="3" t="str">
        <f>IF(Point[Asset Group]="","",VLOOKUP(Point[Asset Group],asset_grp_pt,3,FALSE))</f>
        <v/>
      </c>
      <c r="M304" s="11"/>
      <c r="P304" s="56"/>
      <c r="R304" s="11"/>
      <c r="S304" s="14"/>
      <c r="AW304" s="11"/>
      <c r="BK304" s="12"/>
      <c r="BL304" s="12"/>
      <c r="BM304" s="12"/>
      <c r="BN304" s="12"/>
      <c r="BO304" s="12"/>
      <c r="BP304" s="12"/>
      <c r="BQ304" s="12"/>
      <c r="BR304" s="12"/>
      <c r="BS304" s="12"/>
      <c r="BT304" s="19" t="str">
        <f>IF(Point[Asset Group]="","",VLOOKUP(Point[Asset Type],subdom_master,4,FALSE))</f>
        <v/>
      </c>
    </row>
    <row r="305" spans="4:72" s="3" customFormat="1" x14ac:dyDescent="0.2">
      <c r="D305" s="58"/>
      <c r="E305" s="58"/>
      <c r="H305" s="3" t="str">
        <f>IF(Point[Asset Group]="","",VLOOKUP(Point[Asset Group],asset_grp_pt,4,FALSE))</f>
        <v/>
      </c>
      <c r="J305" s="3" t="str">
        <f>IF(Point[Asset Group]="","",VLOOKUP(Point[Asset Group],asset_grp_pt,3,FALSE))</f>
        <v/>
      </c>
      <c r="M305" s="11"/>
      <c r="P305" s="56"/>
      <c r="R305" s="11"/>
      <c r="S305" s="14"/>
      <c r="AW305" s="11"/>
      <c r="BK305" s="12"/>
      <c r="BL305" s="12"/>
      <c r="BM305" s="12"/>
      <c r="BN305" s="12"/>
      <c r="BO305" s="12"/>
      <c r="BP305" s="12"/>
      <c r="BQ305" s="12"/>
      <c r="BR305" s="12"/>
      <c r="BS305" s="12"/>
      <c r="BT305" s="19" t="str">
        <f>IF(Point[Asset Group]="","",VLOOKUP(Point[Asset Type],subdom_master,4,FALSE))</f>
        <v/>
      </c>
    </row>
    <row r="306" spans="4:72" s="3" customFormat="1" x14ac:dyDescent="0.2">
      <c r="D306" s="58"/>
      <c r="E306" s="58"/>
      <c r="H306" s="3" t="str">
        <f>IF(Point[Asset Group]="","",VLOOKUP(Point[Asset Group],asset_grp_pt,4,FALSE))</f>
        <v/>
      </c>
      <c r="J306" s="3" t="str">
        <f>IF(Point[Asset Group]="","",VLOOKUP(Point[Asset Group],asset_grp_pt,3,FALSE))</f>
        <v/>
      </c>
      <c r="M306" s="11"/>
      <c r="P306" s="56"/>
      <c r="R306" s="11"/>
      <c r="S306" s="14"/>
      <c r="AW306" s="11"/>
      <c r="BK306" s="12"/>
      <c r="BL306" s="12"/>
      <c r="BM306" s="12"/>
      <c r="BN306" s="12"/>
      <c r="BO306" s="12"/>
      <c r="BP306" s="12"/>
      <c r="BQ306" s="12"/>
      <c r="BR306" s="12"/>
      <c r="BS306" s="12"/>
      <c r="BT306" s="19" t="str">
        <f>IF(Point[Asset Group]="","",VLOOKUP(Point[Asset Type],subdom_master,4,FALSE))</f>
        <v/>
      </c>
    </row>
    <row r="307" spans="4:72" s="3" customFormat="1" x14ac:dyDescent="0.2">
      <c r="D307" s="58"/>
      <c r="E307" s="58"/>
      <c r="H307" s="3" t="str">
        <f>IF(Point[Asset Group]="","",VLOOKUP(Point[Asset Group],asset_grp_pt,4,FALSE))</f>
        <v/>
      </c>
      <c r="J307" s="3" t="str">
        <f>IF(Point[Asset Group]="","",VLOOKUP(Point[Asset Group],asset_grp_pt,3,FALSE))</f>
        <v/>
      </c>
      <c r="M307" s="11"/>
      <c r="P307" s="56"/>
      <c r="R307" s="11"/>
      <c r="S307" s="14"/>
      <c r="AW307" s="11"/>
      <c r="BK307" s="12"/>
      <c r="BL307" s="12"/>
      <c r="BM307" s="12"/>
      <c r="BN307" s="12"/>
      <c r="BO307" s="12"/>
      <c r="BP307" s="12"/>
      <c r="BQ307" s="12"/>
      <c r="BR307" s="12"/>
      <c r="BS307" s="12"/>
      <c r="BT307" s="19" t="str">
        <f>IF(Point[Asset Group]="","",VLOOKUP(Point[Asset Type],subdom_master,4,FALSE))</f>
        <v/>
      </c>
    </row>
    <row r="308" spans="4:72" s="3" customFormat="1" x14ac:dyDescent="0.2">
      <c r="D308" s="58"/>
      <c r="E308" s="58"/>
      <c r="H308" s="3" t="str">
        <f>IF(Point[Asset Group]="","",VLOOKUP(Point[Asset Group],asset_grp_pt,4,FALSE))</f>
        <v/>
      </c>
      <c r="J308" s="3" t="str">
        <f>IF(Point[Asset Group]="","",VLOOKUP(Point[Asset Group],asset_grp_pt,3,FALSE))</f>
        <v/>
      </c>
      <c r="M308" s="11"/>
      <c r="P308" s="56"/>
      <c r="R308" s="11"/>
      <c r="S308" s="14"/>
      <c r="AW308" s="11"/>
      <c r="BK308" s="12"/>
      <c r="BL308" s="12"/>
      <c r="BM308" s="12"/>
      <c r="BN308" s="12"/>
      <c r="BO308" s="12"/>
      <c r="BP308" s="12"/>
      <c r="BQ308" s="12"/>
      <c r="BR308" s="12"/>
      <c r="BS308" s="12"/>
      <c r="BT308" s="19" t="str">
        <f>IF(Point[Asset Group]="","",VLOOKUP(Point[Asset Type],subdom_master,4,FALSE))</f>
        <v/>
      </c>
    </row>
    <row r="309" spans="4:72" s="3" customFormat="1" x14ac:dyDescent="0.2">
      <c r="D309" s="58"/>
      <c r="E309" s="58"/>
      <c r="H309" s="3" t="str">
        <f>IF(Point[Asset Group]="","",VLOOKUP(Point[Asset Group],asset_grp_pt,4,FALSE))</f>
        <v/>
      </c>
      <c r="J309" s="3" t="str">
        <f>IF(Point[Asset Group]="","",VLOOKUP(Point[Asset Group],asset_grp_pt,3,FALSE))</f>
        <v/>
      </c>
      <c r="M309" s="11"/>
      <c r="P309" s="56"/>
      <c r="R309" s="11"/>
      <c r="S309" s="14"/>
      <c r="AW309" s="11"/>
      <c r="BK309" s="12"/>
      <c r="BL309" s="12"/>
      <c r="BM309" s="12"/>
      <c r="BN309" s="12"/>
      <c r="BO309" s="12"/>
      <c r="BP309" s="12"/>
      <c r="BQ309" s="12"/>
      <c r="BR309" s="12"/>
      <c r="BS309" s="12"/>
      <c r="BT309" s="19" t="str">
        <f>IF(Point[Asset Group]="","",VLOOKUP(Point[Asset Type],subdom_master,4,FALSE))</f>
        <v/>
      </c>
    </row>
    <row r="310" spans="4:72" s="3" customFormat="1" x14ac:dyDescent="0.2">
      <c r="D310" s="58"/>
      <c r="E310" s="58"/>
      <c r="H310" s="3" t="str">
        <f>IF(Point[Asset Group]="","",VLOOKUP(Point[Asset Group],asset_grp_pt,4,FALSE))</f>
        <v/>
      </c>
      <c r="J310" s="3" t="str">
        <f>IF(Point[Asset Group]="","",VLOOKUP(Point[Asset Group],asset_grp_pt,3,FALSE))</f>
        <v/>
      </c>
      <c r="M310" s="11"/>
      <c r="P310" s="56"/>
      <c r="R310" s="11"/>
      <c r="S310" s="14"/>
      <c r="AW310" s="11"/>
      <c r="BK310" s="12"/>
      <c r="BL310" s="12"/>
      <c r="BM310" s="12"/>
      <c r="BN310" s="12"/>
      <c r="BO310" s="12"/>
      <c r="BP310" s="12"/>
      <c r="BQ310" s="12"/>
      <c r="BR310" s="12"/>
      <c r="BS310" s="12"/>
      <c r="BT310" s="19" t="str">
        <f>IF(Point[Asset Group]="","",VLOOKUP(Point[Asset Type],subdom_master,4,FALSE))</f>
        <v/>
      </c>
    </row>
    <row r="311" spans="4:72" s="3" customFormat="1" x14ac:dyDescent="0.2">
      <c r="D311" s="58"/>
      <c r="E311" s="58"/>
      <c r="H311" s="3" t="str">
        <f>IF(Point[Asset Group]="","",VLOOKUP(Point[Asset Group],asset_grp_pt,4,FALSE))</f>
        <v/>
      </c>
      <c r="J311" s="3" t="str">
        <f>IF(Point[Asset Group]="","",VLOOKUP(Point[Asset Group],asset_grp_pt,3,FALSE))</f>
        <v/>
      </c>
      <c r="M311" s="11"/>
      <c r="P311" s="56"/>
      <c r="R311" s="11"/>
      <c r="S311" s="14"/>
      <c r="AW311" s="11"/>
      <c r="BK311" s="12"/>
      <c r="BL311" s="12"/>
      <c r="BM311" s="12"/>
      <c r="BN311" s="12"/>
      <c r="BO311" s="12"/>
      <c r="BP311" s="12"/>
      <c r="BQ311" s="12"/>
      <c r="BR311" s="12"/>
      <c r="BS311" s="12"/>
      <c r="BT311" s="19" t="str">
        <f>IF(Point[Asset Group]="","",VLOOKUP(Point[Asset Type],subdom_master,4,FALSE))</f>
        <v/>
      </c>
    </row>
    <row r="312" spans="4:72" s="3" customFormat="1" x14ac:dyDescent="0.2">
      <c r="D312" s="58"/>
      <c r="E312" s="58"/>
      <c r="H312" s="3" t="str">
        <f>IF(Point[Asset Group]="","",VLOOKUP(Point[Asset Group],asset_grp_pt,4,FALSE))</f>
        <v/>
      </c>
      <c r="J312" s="3" t="str">
        <f>IF(Point[Asset Group]="","",VLOOKUP(Point[Asset Group],asset_grp_pt,3,FALSE))</f>
        <v/>
      </c>
      <c r="M312" s="11"/>
      <c r="P312" s="56"/>
      <c r="R312" s="11"/>
      <c r="S312" s="14"/>
      <c r="AW312" s="11"/>
      <c r="BK312" s="12"/>
      <c r="BL312" s="12"/>
      <c r="BM312" s="12"/>
      <c r="BN312" s="12"/>
      <c r="BO312" s="12"/>
      <c r="BP312" s="12"/>
      <c r="BQ312" s="12"/>
      <c r="BR312" s="12"/>
      <c r="BS312" s="12"/>
      <c r="BT312" s="19" t="str">
        <f>IF(Point[Asset Group]="","",VLOOKUP(Point[Asset Type],subdom_master,4,FALSE))</f>
        <v/>
      </c>
    </row>
    <row r="313" spans="4:72" s="3" customFormat="1" x14ac:dyDescent="0.2">
      <c r="D313" s="58"/>
      <c r="E313" s="58"/>
      <c r="H313" s="3" t="str">
        <f>IF(Point[Asset Group]="","",VLOOKUP(Point[Asset Group],asset_grp_pt,4,FALSE))</f>
        <v/>
      </c>
      <c r="J313" s="3" t="str">
        <f>IF(Point[Asset Group]="","",VLOOKUP(Point[Asset Group],asset_grp_pt,3,FALSE))</f>
        <v/>
      </c>
      <c r="M313" s="11"/>
      <c r="P313" s="56"/>
      <c r="R313" s="11"/>
      <c r="S313" s="14"/>
      <c r="AW313" s="11"/>
      <c r="BK313" s="12"/>
      <c r="BL313" s="12"/>
      <c r="BM313" s="12"/>
      <c r="BN313" s="12"/>
      <c r="BO313" s="12"/>
      <c r="BP313" s="12"/>
      <c r="BQ313" s="12"/>
      <c r="BR313" s="12"/>
      <c r="BS313" s="12"/>
      <c r="BT313" s="19" t="str">
        <f>IF(Point[Asset Group]="","",VLOOKUP(Point[Asset Type],subdom_master,4,FALSE))</f>
        <v/>
      </c>
    </row>
    <row r="314" spans="4:72" s="3" customFormat="1" x14ac:dyDescent="0.2">
      <c r="D314" s="58"/>
      <c r="E314" s="58"/>
      <c r="H314" s="3" t="str">
        <f>IF(Point[Asset Group]="","",VLOOKUP(Point[Asset Group],asset_grp_pt,4,FALSE))</f>
        <v/>
      </c>
      <c r="J314" s="3" t="str">
        <f>IF(Point[Asset Group]="","",VLOOKUP(Point[Asset Group],asset_grp_pt,3,FALSE))</f>
        <v/>
      </c>
      <c r="M314" s="11"/>
      <c r="P314" s="56"/>
      <c r="R314" s="11"/>
      <c r="S314" s="14"/>
      <c r="AW314" s="11"/>
      <c r="BK314" s="12"/>
      <c r="BL314" s="12"/>
      <c r="BM314" s="12"/>
      <c r="BN314" s="12"/>
      <c r="BO314" s="12"/>
      <c r="BP314" s="12"/>
      <c r="BQ314" s="12"/>
      <c r="BR314" s="12"/>
      <c r="BS314" s="12"/>
      <c r="BT314" s="19" t="str">
        <f>IF(Point[Asset Group]="","",VLOOKUP(Point[Asset Type],subdom_master,4,FALSE))</f>
        <v/>
      </c>
    </row>
    <row r="315" spans="4:72" s="3" customFormat="1" x14ac:dyDescent="0.2">
      <c r="D315" s="58"/>
      <c r="E315" s="58"/>
      <c r="H315" s="3" t="str">
        <f>IF(Point[Asset Group]="","",VLOOKUP(Point[Asset Group],asset_grp_pt,4,FALSE))</f>
        <v/>
      </c>
      <c r="J315" s="3" t="str">
        <f>IF(Point[Asset Group]="","",VLOOKUP(Point[Asset Group],asset_grp_pt,3,FALSE))</f>
        <v/>
      </c>
      <c r="M315" s="11"/>
      <c r="P315" s="56"/>
      <c r="R315" s="11"/>
      <c r="S315" s="14"/>
      <c r="AW315" s="11"/>
      <c r="BK315" s="12"/>
      <c r="BL315" s="12"/>
      <c r="BM315" s="12"/>
      <c r="BN315" s="12"/>
      <c r="BO315" s="12"/>
      <c r="BP315" s="12"/>
      <c r="BQ315" s="12"/>
      <c r="BR315" s="12"/>
      <c r="BS315" s="12"/>
      <c r="BT315" s="19" t="str">
        <f>IF(Point[Asset Group]="","",VLOOKUP(Point[Asset Type],subdom_master,4,FALSE))</f>
        <v/>
      </c>
    </row>
    <row r="316" spans="4:72" s="3" customFormat="1" x14ac:dyDescent="0.2">
      <c r="D316" s="58"/>
      <c r="E316" s="58"/>
      <c r="H316" s="3" t="str">
        <f>IF(Point[Asset Group]="","",VLOOKUP(Point[Asset Group],asset_grp_pt,4,FALSE))</f>
        <v/>
      </c>
      <c r="J316" s="3" t="str">
        <f>IF(Point[Asset Group]="","",VLOOKUP(Point[Asset Group],asset_grp_pt,3,FALSE))</f>
        <v/>
      </c>
      <c r="M316" s="11"/>
      <c r="P316" s="56"/>
      <c r="R316" s="11"/>
      <c r="S316" s="14"/>
      <c r="AW316" s="11"/>
      <c r="BK316" s="12"/>
      <c r="BL316" s="12"/>
      <c r="BM316" s="12"/>
      <c r="BN316" s="12"/>
      <c r="BO316" s="12"/>
      <c r="BP316" s="12"/>
      <c r="BQ316" s="12"/>
      <c r="BR316" s="12"/>
      <c r="BS316" s="12"/>
      <c r="BT316" s="19" t="str">
        <f>IF(Point[Asset Group]="","",VLOOKUP(Point[Asset Type],subdom_master,4,FALSE))</f>
        <v/>
      </c>
    </row>
    <row r="317" spans="4:72" s="3" customFormat="1" x14ac:dyDescent="0.2">
      <c r="D317" s="58"/>
      <c r="E317" s="58"/>
      <c r="H317" s="3" t="str">
        <f>IF(Point[Asset Group]="","",VLOOKUP(Point[Asset Group],asset_grp_pt,4,FALSE))</f>
        <v/>
      </c>
      <c r="J317" s="3" t="str">
        <f>IF(Point[Asset Group]="","",VLOOKUP(Point[Asset Group],asset_grp_pt,3,FALSE))</f>
        <v/>
      </c>
      <c r="M317" s="11"/>
      <c r="P317" s="56"/>
      <c r="R317" s="11"/>
      <c r="S317" s="14"/>
      <c r="AW317" s="11"/>
      <c r="BK317" s="12"/>
      <c r="BL317" s="12"/>
      <c r="BM317" s="12"/>
      <c r="BN317" s="12"/>
      <c r="BO317" s="12"/>
      <c r="BP317" s="12"/>
      <c r="BQ317" s="12"/>
      <c r="BR317" s="12"/>
      <c r="BS317" s="12"/>
      <c r="BT317" s="19" t="str">
        <f>IF(Point[Asset Group]="","",VLOOKUP(Point[Asset Type],subdom_master,4,FALSE))</f>
        <v/>
      </c>
    </row>
    <row r="318" spans="4:72" s="3" customFormat="1" x14ac:dyDescent="0.2">
      <c r="D318" s="58"/>
      <c r="E318" s="58"/>
      <c r="H318" s="3" t="str">
        <f>IF(Point[Asset Group]="","",VLOOKUP(Point[Asset Group],asset_grp_pt,4,FALSE))</f>
        <v/>
      </c>
      <c r="J318" s="3" t="str">
        <f>IF(Point[Asset Group]="","",VLOOKUP(Point[Asset Group],asset_grp_pt,3,FALSE))</f>
        <v/>
      </c>
      <c r="M318" s="11"/>
      <c r="P318" s="56"/>
      <c r="R318" s="11"/>
      <c r="S318" s="14"/>
      <c r="AW318" s="11"/>
      <c r="BK318" s="12"/>
      <c r="BL318" s="12"/>
      <c r="BM318" s="12"/>
      <c r="BN318" s="12"/>
      <c r="BO318" s="12"/>
      <c r="BP318" s="12"/>
      <c r="BQ318" s="12"/>
      <c r="BR318" s="12"/>
      <c r="BS318" s="12"/>
      <c r="BT318" s="19" t="str">
        <f>IF(Point[Asset Group]="","",VLOOKUP(Point[Asset Type],subdom_master,4,FALSE))</f>
        <v/>
      </c>
    </row>
    <row r="319" spans="4:72" s="3" customFormat="1" x14ac:dyDescent="0.2">
      <c r="D319" s="58"/>
      <c r="E319" s="58"/>
      <c r="H319" s="3" t="str">
        <f>IF(Point[Asset Group]="","",VLOOKUP(Point[Asset Group],asset_grp_pt,4,FALSE))</f>
        <v/>
      </c>
      <c r="J319" s="3" t="str">
        <f>IF(Point[Asset Group]="","",VLOOKUP(Point[Asset Group],asset_grp_pt,3,FALSE))</f>
        <v/>
      </c>
      <c r="M319" s="11"/>
      <c r="P319" s="56"/>
      <c r="R319" s="11"/>
      <c r="S319" s="14"/>
      <c r="AW319" s="11"/>
      <c r="BK319" s="12"/>
      <c r="BL319" s="12"/>
      <c r="BM319" s="12"/>
      <c r="BN319" s="12"/>
      <c r="BO319" s="12"/>
      <c r="BP319" s="12"/>
      <c r="BQ319" s="12"/>
      <c r="BR319" s="12"/>
      <c r="BS319" s="12"/>
      <c r="BT319" s="19" t="str">
        <f>IF(Point[Asset Group]="","",VLOOKUP(Point[Asset Type],subdom_master,4,FALSE))</f>
        <v/>
      </c>
    </row>
    <row r="320" spans="4:72" s="3" customFormat="1" x14ac:dyDescent="0.2">
      <c r="D320" s="58"/>
      <c r="E320" s="58"/>
      <c r="H320" s="3" t="str">
        <f>IF(Point[Asset Group]="","",VLOOKUP(Point[Asset Group],asset_grp_pt,4,FALSE))</f>
        <v/>
      </c>
      <c r="J320" s="3" t="str">
        <f>IF(Point[Asset Group]="","",VLOOKUP(Point[Asset Group],asset_grp_pt,3,FALSE))</f>
        <v/>
      </c>
      <c r="M320" s="11"/>
      <c r="P320" s="56"/>
      <c r="R320" s="11"/>
      <c r="S320" s="14"/>
      <c r="AW320" s="11"/>
      <c r="BK320" s="12"/>
      <c r="BL320" s="12"/>
      <c r="BM320" s="12"/>
      <c r="BN320" s="12"/>
      <c r="BO320" s="12"/>
      <c r="BP320" s="12"/>
      <c r="BQ320" s="12"/>
      <c r="BR320" s="12"/>
      <c r="BS320" s="12"/>
      <c r="BT320" s="19" t="str">
        <f>IF(Point[Asset Group]="","",VLOOKUP(Point[Asset Type],subdom_master,4,FALSE))</f>
        <v/>
      </c>
    </row>
    <row r="321" spans="4:72" s="3" customFormat="1" x14ac:dyDescent="0.2">
      <c r="D321" s="58"/>
      <c r="E321" s="58"/>
      <c r="H321" s="3" t="str">
        <f>IF(Point[Asset Group]="","",VLOOKUP(Point[Asset Group],asset_grp_pt,4,FALSE))</f>
        <v/>
      </c>
      <c r="J321" s="3" t="str">
        <f>IF(Point[Asset Group]="","",VLOOKUP(Point[Asset Group],asset_grp_pt,3,FALSE))</f>
        <v/>
      </c>
      <c r="M321" s="11"/>
      <c r="P321" s="56"/>
      <c r="R321" s="11"/>
      <c r="S321" s="14"/>
      <c r="AW321" s="11"/>
      <c r="BK321" s="12"/>
      <c r="BL321" s="12"/>
      <c r="BM321" s="12"/>
      <c r="BN321" s="12"/>
      <c r="BO321" s="12"/>
      <c r="BP321" s="12"/>
      <c r="BQ321" s="12"/>
      <c r="BR321" s="12"/>
      <c r="BS321" s="12"/>
      <c r="BT321" s="19" t="str">
        <f>IF(Point[Asset Group]="","",VLOOKUP(Point[Asset Type],subdom_master,4,FALSE))</f>
        <v/>
      </c>
    </row>
    <row r="322" spans="4:72" s="3" customFormat="1" x14ac:dyDescent="0.2">
      <c r="D322" s="58"/>
      <c r="E322" s="58"/>
      <c r="H322" s="3" t="str">
        <f>IF(Point[Asset Group]="","",VLOOKUP(Point[Asset Group],asset_grp_pt,4,FALSE))</f>
        <v/>
      </c>
      <c r="J322" s="3" t="str">
        <f>IF(Point[Asset Group]="","",VLOOKUP(Point[Asset Group],asset_grp_pt,3,FALSE))</f>
        <v/>
      </c>
      <c r="M322" s="11"/>
      <c r="P322" s="56"/>
      <c r="R322" s="11"/>
      <c r="S322" s="14"/>
      <c r="AW322" s="11"/>
      <c r="BK322" s="12"/>
      <c r="BL322" s="12"/>
      <c r="BM322" s="12"/>
      <c r="BN322" s="12"/>
      <c r="BO322" s="12"/>
      <c r="BP322" s="12"/>
      <c r="BQ322" s="12"/>
      <c r="BR322" s="12"/>
      <c r="BS322" s="12"/>
      <c r="BT322" s="19" t="str">
        <f>IF(Point[Asset Group]="","",VLOOKUP(Point[Asset Type],subdom_master,4,FALSE))</f>
        <v/>
      </c>
    </row>
    <row r="323" spans="4:72" s="3" customFormat="1" x14ac:dyDescent="0.2">
      <c r="D323" s="58"/>
      <c r="E323" s="58"/>
      <c r="H323" s="3" t="str">
        <f>IF(Point[Asset Group]="","",VLOOKUP(Point[Asset Group],asset_grp_pt,4,FALSE))</f>
        <v/>
      </c>
      <c r="J323" s="3" t="str">
        <f>IF(Point[Asset Group]="","",VLOOKUP(Point[Asset Group],asset_grp_pt,3,FALSE))</f>
        <v/>
      </c>
      <c r="M323" s="11"/>
      <c r="P323" s="56"/>
      <c r="R323" s="11"/>
      <c r="S323" s="14"/>
      <c r="AW323" s="11"/>
      <c r="BK323" s="12"/>
      <c r="BL323" s="12"/>
      <c r="BM323" s="12"/>
      <c r="BN323" s="12"/>
      <c r="BO323" s="12"/>
      <c r="BP323" s="12"/>
      <c r="BQ323" s="12"/>
      <c r="BR323" s="12"/>
      <c r="BS323" s="12"/>
      <c r="BT323" s="19" t="str">
        <f>IF(Point[Asset Group]="","",VLOOKUP(Point[Asset Type],subdom_master,4,FALSE))</f>
        <v/>
      </c>
    </row>
    <row r="324" spans="4:72" s="3" customFormat="1" x14ac:dyDescent="0.2">
      <c r="D324" s="58"/>
      <c r="E324" s="58"/>
      <c r="H324" s="3" t="str">
        <f>IF(Point[Asset Group]="","",VLOOKUP(Point[Asset Group],asset_grp_pt,4,FALSE))</f>
        <v/>
      </c>
      <c r="J324" s="3" t="str">
        <f>IF(Point[Asset Group]="","",VLOOKUP(Point[Asset Group],asset_grp_pt,3,FALSE))</f>
        <v/>
      </c>
      <c r="M324" s="11"/>
      <c r="P324" s="56"/>
      <c r="R324" s="11"/>
      <c r="S324" s="14"/>
      <c r="AW324" s="11"/>
      <c r="BK324" s="12"/>
      <c r="BL324" s="12"/>
      <c r="BM324" s="12"/>
      <c r="BN324" s="12"/>
      <c r="BO324" s="12"/>
      <c r="BP324" s="12"/>
      <c r="BQ324" s="12"/>
      <c r="BR324" s="12"/>
      <c r="BS324" s="12"/>
      <c r="BT324" s="19" t="str">
        <f>IF(Point[Asset Group]="","",VLOOKUP(Point[Asset Type],subdom_master,4,FALSE))</f>
        <v/>
      </c>
    </row>
    <row r="325" spans="4:72" s="3" customFormat="1" x14ac:dyDescent="0.2">
      <c r="D325" s="58"/>
      <c r="E325" s="58"/>
      <c r="H325" s="3" t="str">
        <f>IF(Point[Asset Group]="","",VLOOKUP(Point[Asset Group],asset_grp_pt,4,FALSE))</f>
        <v/>
      </c>
      <c r="J325" s="3" t="str">
        <f>IF(Point[Asset Group]="","",VLOOKUP(Point[Asset Group],asset_grp_pt,3,FALSE))</f>
        <v/>
      </c>
      <c r="M325" s="11"/>
      <c r="P325" s="56"/>
      <c r="R325" s="11"/>
      <c r="S325" s="14"/>
      <c r="AW325" s="11"/>
      <c r="BK325" s="12"/>
      <c r="BL325" s="12"/>
      <c r="BM325" s="12"/>
      <c r="BN325" s="12"/>
      <c r="BO325" s="12"/>
      <c r="BP325" s="12"/>
      <c r="BQ325" s="12"/>
      <c r="BR325" s="12"/>
      <c r="BS325" s="12"/>
      <c r="BT325" s="19" t="str">
        <f>IF(Point[Asset Group]="","",VLOOKUP(Point[Asset Type],subdom_master,4,FALSE))</f>
        <v/>
      </c>
    </row>
    <row r="326" spans="4:72" s="3" customFormat="1" x14ac:dyDescent="0.2">
      <c r="D326" s="58"/>
      <c r="E326" s="58"/>
      <c r="H326" s="3" t="str">
        <f>IF(Point[Asset Group]="","",VLOOKUP(Point[Asset Group],asset_grp_pt,4,FALSE))</f>
        <v/>
      </c>
      <c r="J326" s="3" t="str">
        <f>IF(Point[Asset Group]="","",VLOOKUP(Point[Asset Group],asset_grp_pt,3,FALSE))</f>
        <v/>
      </c>
      <c r="M326" s="11"/>
      <c r="P326" s="56"/>
      <c r="R326" s="11"/>
      <c r="S326" s="14"/>
      <c r="AW326" s="11"/>
      <c r="BK326" s="12"/>
      <c r="BL326" s="12"/>
      <c r="BM326" s="12"/>
      <c r="BN326" s="12"/>
      <c r="BO326" s="12"/>
      <c r="BP326" s="12"/>
      <c r="BQ326" s="12"/>
      <c r="BR326" s="12"/>
      <c r="BS326" s="12"/>
      <c r="BT326" s="19" t="str">
        <f>IF(Point[Asset Group]="","",VLOOKUP(Point[Asset Type],subdom_master,4,FALSE))</f>
        <v/>
      </c>
    </row>
    <row r="327" spans="4:72" s="3" customFormat="1" x14ac:dyDescent="0.2">
      <c r="D327" s="58"/>
      <c r="E327" s="58"/>
      <c r="H327" s="3" t="str">
        <f>IF(Point[Asset Group]="","",VLOOKUP(Point[Asset Group],asset_grp_pt,4,FALSE))</f>
        <v/>
      </c>
      <c r="J327" s="3" t="str">
        <f>IF(Point[Asset Group]="","",VLOOKUP(Point[Asset Group],asset_grp_pt,3,FALSE))</f>
        <v/>
      </c>
      <c r="M327" s="11"/>
      <c r="P327" s="56"/>
      <c r="R327" s="11"/>
      <c r="S327" s="14"/>
      <c r="AW327" s="11"/>
      <c r="BK327" s="12"/>
      <c r="BL327" s="12"/>
      <c r="BM327" s="12"/>
      <c r="BN327" s="12"/>
      <c r="BO327" s="12"/>
      <c r="BP327" s="12"/>
      <c r="BQ327" s="12"/>
      <c r="BR327" s="12"/>
      <c r="BS327" s="12"/>
      <c r="BT327" s="19" t="str">
        <f>IF(Point[Asset Group]="","",VLOOKUP(Point[Asset Type],subdom_master,4,FALSE))</f>
        <v/>
      </c>
    </row>
    <row r="328" spans="4:72" s="3" customFormat="1" x14ac:dyDescent="0.2">
      <c r="D328" s="58"/>
      <c r="E328" s="58"/>
      <c r="H328" s="3" t="str">
        <f>IF(Point[Asset Group]="","",VLOOKUP(Point[Asset Group],asset_grp_pt,4,FALSE))</f>
        <v/>
      </c>
      <c r="J328" s="3" t="str">
        <f>IF(Point[Asset Group]="","",VLOOKUP(Point[Asset Group],asset_grp_pt,3,FALSE))</f>
        <v/>
      </c>
      <c r="M328" s="11"/>
      <c r="P328" s="56"/>
      <c r="R328" s="11"/>
      <c r="S328" s="14"/>
      <c r="AW328" s="11"/>
      <c r="BK328" s="12"/>
      <c r="BL328" s="12"/>
      <c r="BM328" s="12"/>
      <c r="BN328" s="12"/>
      <c r="BO328" s="12"/>
      <c r="BP328" s="12"/>
      <c r="BQ328" s="12"/>
      <c r="BR328" s="12"/>
      <c r="BS328" s="12"/>
      <c r="BT328" s="19" t="str">
        <f>IF(Point[Asset Group]="","",VLOOKUP(Point[Asset Type],subdom_master,4,FALSE))</f>
        <v/>
      </c>
    </row>
    <row r="329" spans="4:72" s="3" customFormat="1" x14ac:dyDescent="0.2">
      <c r="D329" s="58"/>
      <c r="E329" s="58"/>
      <c r="H329" s="3" t="str">
        <f>IF(Point[Asset Group]="","",VLOOKUP(Point[Asset Group],asset_grp_pt,4,FALSE))</f>
        <v/>
      </c>
      <c r="J329" s="3" t="str">
        <f>IF(Point[Asset Group]="","",VLOOKUP(Point[Asset Group],asset_grp_pt,3,FALSE))</f>
        <v/>
      </c>
      <c r="M329" s="11"/>
      <c r="P329" s="56"/>
      <c r="R329" s="11"/>
      <c r="S329" s="14"/>
      <c r="AW329" s="11"/>
      <c r="BK329" s="12"/>
      <c r="BL329" s="12"/>
      <c r="BM329" s="12"/>
      <c r="BN329" s="12"/>
      <c r="BO329" s="12"/>
      <c r="BP329" s="12"/>
      <c r="BQ329" s="12"/>
      <c r="BR329" s="12"/>
      <c r="BS329" s="12"/>
      <c r="BT329" s="19" t="str">
        <f>IF(Point[Asset Group]="","",VLOOKUP(Point[Asset Type],subdom_master,4,FALSE))</f>
        <v/>
      </c>
    </row>
    <row r="330" spans="4:72" s="3" customFormat="1" x14ac:dyDescent="0.2">
      <c r="D330" s="58"/>
      <c r="E330" s="58"/>
      <c r="H330" s="3" t="str">
        <f>IF(Point[Asset Group]="","",VLOOKUP(Point[Asset Group],asset_grp_pt,4,FALSE))</f>
        <v/>
      </c>
      <c r="J330" s="3" t="str">
        <f>IF(Point[Asset Group]="","",VLOOKUP(Point[Asset Group],asset_grp_pt,3,FALSE))</f>
        <v/>
      </c>
      <c r="M330" s="11"/>
      <c r="P330" s="56"/>
      <c r="R330" s="11"/>
      <c r="S330" s="14"/>
      <c r="AW330" s="11"/>
      <c r="BK330" s="12"/>
      <c r="BL330" s="12"/>
      <c r="BM330" s="12"/>
      <c r="BN330" s="12"/>
      <c r="BO330" s="12"/>
      <c r="BP330" s="12"/>
      <c r="BQ330" s="12"/>
      <c r="BR330" s="12"/>
      <c r="BS330" s="12"/>
      <c r="BT330" s="19" t="str">
        <f>IF(Point[Asset Group]="","",VLOOKUP(Point[Asset Type],subdom_master,4,FALSE))</f>
        <v/>
      </c>
    </row>
    <row r="331" spans="4:72" s="3" customFormat="1" x14ac:dyDescent="0.2">
      <c r="D331" s="58"/>
      <c r="E331" s="58"/>
      <c r="H331" s="3" t="str">
        <f>IF(Point[Asset Group]="","",VLOOKUP(Point[Asset Group],asset_grp_pt,4,FALSE))</f>
        <v/>
      </c>
      <c r="J331" s="3" t="str">
        <f>IF(Point[Asset Group]="","",VLOOKUP(Point[Asset Group],asset_grp_pt,3,FALSE))</f>
        <v/>
      </c>
      <c r="M331" s="11"/>
      <c r="P331" s="56"/>
      <c r="R331" s="11"/>
      <c r="S331" s="14"/>
      <c r="AW331" s="11"/>
      <c r="BK331" s="12"/>
      <c r="BL331" s="12"/>
      <c r="BM331" s="12"/>
      <c r="BN331" s="12"/>
      <c r="BO331" s="12"/>
      <c r="BP331" s="12"/>
      <c r="BQ331" s="12"/>
      <c r="BR331" s="12"/>
      <c r="BS331" s="12"/>
      <c r="BT331" s="19" t="str">
        <f>IF(Point[Asset Group]="","",VLOOKUP(Point[Asset Type],subdom_master,4,FALSE))</f>
        <v/>
      </c>
    </row>
    <row r="332" spans="4:72" s="3" customFormat="1" x14ac:dyDescent="0.2">
      <c r="D332" s="58"/>
      <c r="E332" s="58"/>
      <c r="H332" s="3" t="str">
        <f>IF(Point[Asset Group]="","",VLOOKUP(Point[Asset Group],asset_grp_pt,4,FALSE))</f>
        <v/>
      </c>
      <c r="J332" s="3" t="str">
        <f>IF(Point[Asset Group]="","",VLOOKUP(Point[Asset Group],asset_grp_pt,3,FALSE))</f>
        <v/>
      </c>
      <c r="M332" s="11"/>
      <c r="P332" s="56"/>
      <c r="R332" s="11"/>
      <c r="S332" s="14"/>
      <c r="AW332" s="11"/>
      <c r="BK332" s="12"/>
      <c r="BL332" s="12"/>
      <c r="BM332" s="12"/>
      <c r="BN332" s="12"/>
      <c r="BO332" s="12"/>
      <c r="BP332" s="12"/>
      <c r="BQ332" s="12"/>
      <c r="BR332" s="12"/>
      <c r="BS332" s="12"/>
      <c r="BT332" s="19" t="str">
        <f>IF(Point[Asset Group]="","",VLOOKUP(Point[Asset Type],subdom_master,4,FALSE))</f>
        <v/>
      </c>
    </row>
    <row r="333" spans="4:72" s="3" customFormat="1" x14ac:dyDescent="0.2">
      <c r="D333" s="58"/>
      <c r="E333" s="58"/>
      <c r="H333" s="3" t="str">
        <f>IF(Point[Asset Group]="","",VLOOKUP(Point[Asset Group],asset_grp_pt,4,FALSE))</f>
        <v/>
      </c>
      <c r="J333" s="3" t="str">
        <f>IF(Point[Asset Group]="","",VLOOKUP(Point[Asset Group],asset_grp_pt,3,FALSE))</f>
        <v/>
      </c>
      <c r="M333" s="11"/>
      <c r="P333" s="56"/>
      <c r="R333" s="11"/>
      <c r="S333" s="14"/>
      <c r="AW333" s="11"/>
      <c r="BK333" s="12"/>
      <c r="BL333" s="12"/>
      <c r="BM333" s="12"/>
      <c r="BN333" s="12"/>
      <c r="BO333" s="12"/>
      <c r="BP333" s="12"/>
      <c r="BQ333" s="12"/>
      <c r="BR333" s="12"/>
      <c r="BS333" s="12"/>
      <c r="BT333" s="19" t="str">
        <f>IF(Point[Asset Group]="","",VLOOKUP(Point[Asset Type],subdom_master,4,FALSE))</f>
        <v/>
      </c>
    </row>
    <row r="334" spans="4:72" s="3" customFormat="1" x14ac:dyDescent="0.2">
      <c r="D334" s="58"/>
      <c r="E334" s="58"/>
      <c r="H334" s="3" t="str">
        <f>IF(Point[Asset Group]="","",VLOOKUP(Point[Asset Group],asset_grp_pt,4,FALSE))</f>
        <v/>
      </c>
      <c r="J334" s="3" t="str">
        <f>IF(Point[Asset Group]="","",VLOOKUP(Point[Asset Group],asset_grp_pt,3,FALSE))</f>
        <v/>
      </c>
      <c r="M334" s="11"/>
      <c r="P334" s="56"/>
      <c r="R334" s="11"/>
      <c r="S334" s="14"/>
      <c r="AW334" s="11"/>
      <c r="BK334" s="12"/>
      <c r="BL334" s="12"/>
      <c r="BM334" s="12"/>
      <c r="BN334" s="12"/>
      <c r="BO334" s="12"/>
      <c r="BP334" s="12"/>
      <c r="BQ334" s="12"/>
      <c r="BR334" s="12"/>
      <c r="BS334" s="12"/>
      <c r="BT334" s="19" t="str">
        <f>IF(Point[Asset Group]="","",VLOOKUP(Point[Asset Type],subdom_master,4,FALSE))</f>
        <v/>
      </c>
    </row>
    <row r="335" spans="4:72" s="3" customFormat="1" x14ac:dyDescent="0.2">
      <c r="D335" s="58"/>
      <c r="E335" s="58"/>
      <c r="H335" s="3" t="str">
        <f>IF(Point[Asset Group]="","",VLOOKUP(Point[Asset Group],asset_grp_pt,4,FALSE))</f>
        <v/>
      </c>
      <c r="J335" s="3" t="str">
        <f>IF(Point[Asset Group]="","",VLOOKUP(Point[Asset Group],asset_grp_pt,3,FALSE))</f>
        <v/>
      </c>
      <c r="M335" s="11"/>
      <c r="P335" s="56"/>
      <c r="R335" s="11"/>
      <c r="S335" s="14"/>
      <c r="AW335" s="11"/>
      <c r="BK335" s="12"/>
      <c r="BL335" s="12"/>
      <c r="BM335" s="12"/>
      <c r="BN335" s="12"/>
      <c r="BO335" s="12"/>
      <c r="BP335" s="12"/>
      <c r="BQ335" s="12"/>
      <c r="BR335" s="12"/>
      <c r="BS335" s="12"/>
      <c r="BT335" s="19" t="str">
        <f>IF(Point[Asset Group]="","",VLOOKUP(Point[Asset Type],subdom_master,4,FALSE))</f>
        <v/>
      </c>
    </row>
    <row r="336" spans="4:72" s="3" customFormat="1" x14ac:dyDescent="0.2">
      <c r="D336" s="58"/>
      <c r="E336" s="58"/>
      <c r="H336" s="3" t="str">
        <f>IF(Point[Asset Group]="","",VLOOKUP(Point[Asset Group],asset_grp_pt,4,FALSE))</f>
        <v/>
      </c>
      <c r="J336" s="3" t="str">
        <f>IF(Point[Asset Group]="","",VLOOKUP(Point[Asset Group],asset_grp_pt,3,FALSE))</f>
        <v/>
      </c>
      <c r="M336" s="11"/>
      <c r="P336" s="56"/>
      <c r="R336" s="11"/>
      <c r="S336" s="14"/>
      <c r="AW336" s="11"/>
      <c r="BK336" s="12"/>
      <c r="BL336" s="12"/>
      <c r="BM336" s="12"/>
      <c r="BN336" s="12"/>
      <c r="BO336" s="12"/>
      <c r="BP336" s="12"/>
      <c r="BQ336" s="12"/>
      <c r="BR336" s="12"/>
      <c r="BS336" s="12"/>
      <c r="BT336" s="19" t="str">
        <f>IF(Point[Asset Group]="","",VLOOKUP(Point[Asset Type],subdom_master,4,FALSE))</f>
        <v/>
      </c>
    </row>
    <row r="337" spans="4:72" s="3" customFormat="1" x14ac:dyDescent="0.2">
      <c r="D337" s="58"/>
      <c r="E337" s="58"/>
      <c r="H337" s="3" t="str">
        <f>IF(Point[Asset Group]="","",VLOOKUP(Point[Asset Group],asset_grp_pt,4,FALSE))</f>
        <v/>
      </c>
      <c r="J337" s="3" t="str">
        <f>IF(Point[Asset Group]="","",VLOOKUP(Point[Asset Group],asset_grp_pt,3,FALSE))</f>
        <v/>
      </c>
      <c r="M337" s="11"/>
      <c r="P337" s="56"/>
      <c r="R337" s="11"/>
      <c r="S337" s="14"/>
      <c r="AW337" s="11"/>
      <c r="BK337" s="12"/>
      <c r="BL337" s="12"/>
      <c r="BM337" s="12"/>
      <c r="BN337" s="12"/>
      <c r="BO337" s="12"/>
      <c r="BP337" s="12"/>
      <c r="BQ337" s="12"/>
      <c r="BR337" s="12"/>
      <c r="BS337" s="12"/>
      <c r="BT337" s="19" t="str">
        <f>IF(Point[Asset Group]="","",VLOOKUP(Point[Asset Type],subdom_master,4,FALSE))</f>
        <v/>
      </c>
    </row>
    <row r="338" spans="4:72" s="3" customFormat="1" x14ac:dyDescent="0.2">
      <c r="D338" s="58"/>
      <c r="E338" s="58"/>
      <c r="H338" s="3" t="str">
        <f>IF(Point[Asset Group]="","",VLOOKUP(Point[Asset Group],asset_grp_pt,4,FALSE))</f>
        <v/>
      </c>
      <c r="J338" s="3" t="str">
        <f>IF(Point[Asset Group]="","",VLOOKUP(Point[Asset Group],asset_grp_pt,3,FALSE))</f>
        <v/>
      </c>
      <c r="M338" s="11"/>
      <c r="P338" s="56"/>
      <c r="R338" s="11"/>
      <c r="S338" s="14"/>
      <c r="AW338" s="11"/>
      <c r="BK338" s="12"/>
      <c r="BL338" s="12"/>
      <c r="BM338" s="12"/>
      <c r="BN338" s="12"/>
      <c r="BO338" s="12"/>
      <c r="BP338" s="12"/>
      <c r="BQ338" s="12"/>
      <c r="BR338" s="12"/>
      <c r="BS338" s="12"/>
      <c r="BT338" s="19" t="str">
        <f>IF(Point[Asset Group]="","",VLOOKUP(Point[Asset Type],subdom_master,4,FALSE))</f>
        <v/>
      </c>
    </row>
    <row r="339" spans="4:72" s="3" customFormat="1" x14ac:dyDescent="0.2">
      <c r="D339" s="58"/>
      <c r="E339" s="58"/>
      <c r="H339" s="3" t="str">
        <f>IF(Point[Asset Group]="","",VLOOKUP(Point[Asset Group],asset_grp_pt,4,FALSE))</f>
        <v/>
      </c>
      <c r="J339" s="3" t="str">
        <f>IF(Point[Asset Group]="","",VLOOKUP(Point[Asset Group],asset_grp_pt,3,FALSE))</f>
        <v/>
      </c>
      <c r="M339" s="11"/>
      <c r="P339" s="56"/>
      <c r="R339" s="11"/>
      <c r="S339" s="14"/>
      <c r="AW339" s="11"/>
      <c r="BK339" s="12"/>
      <c r="BL339" s="12"/>
      <c r="BM339" s="12"/>
      <c r="BN339" s="12"/>
      <c r="BO339" s="12"/>
      <c r="BP339" s="12"/>
      <c r="BQ339" s="12"/>
      <c r="BR339" s="12"/>
      <c r="BS339" s="12"/>
      <c r="BT339" s="19" t="str">
        <f>IF(Point[Asset Group]="","",VLOOKUP(Point[Asset Type],subdom_master,4,FALSE))</f>
        <v/>
      </c>
    </row>
    <row r="340" spans="4:72" s="3" customFormat="1" x14ac:dyDescent="0.2">
      <c r="D340" s="58"/>
      <c r="E340" s="58"/>
      <c r="H340" s="3" t="str">
        <f>IF(Point[Asset Group]="","",VLOOKUP(Point[Asset Group],asset_grp_pt,4,FALSE))</f>
        <v/>
      </c>
      <c r="J340" s="3" t="str">
        <f>IF(Point[Asset Group]="","",VLOOKUP(Point[Asset Group],asset_grp_pt,3,FALSE))</f>
        <v/>
      </c>
      <c r="M340" s="11"/>
      <c r="P340" s="56"/>
      <c r="R340" s="11"/>
      <c r="S340" s="14"/>
      <c r="AW340" s="11"/>
      <c r="BK340" s="12"/>
      <c r="BL340" s="12"/>
      <c r="BM340" s="12"/>
      <c r="BN340" s="12"/>
      <c r="BO340" s="12"/>
      <c r="BP340" s="12"/>
      <c r="BQ340" s="12"/>
      <c r="BR340" s="12"/>
      <c r="BS340" s="12"/>
      <c r="BT340" s="19" t="str">
        <f>IF(Point[Asset Group]="","",VLOOKUP(Point[Asset Type],subdom_master,4,FALSE))</f>
        <v/>
      </c>
    </row>
    <row r="341" spans="4:72" s="3" customFormat="1" x14ac:dyDescent="0.2">
      <c r="D341" s="58"/>
      <c r="E341" s="58"/>
      <c r="H341" s="3" t="str">
        <f>IF(Point[Asset Group]="","",VLOOKUP(Point[Asset Group],asset_grp_pt,4,FALSE))</f>
        <v/>
      </c>
      <c r="J341" s="3" t="str">
        <f>IF(Point[Asset Group]="","",VLOOKUP(Point[Asset Group],asset_grp_pt,3,FALSE))</f>
        <v/>
      </c>
      <c r="M341" s="11"/>
      <c r="P341" s="56"/>
      <c r="R341" s="11"/>
      <c r="S341" s="14"/>
      <c r="AW341" s="11"/>
      <c r="BK341" s="12"/>
      <c r="BL341" s="12"/>
      <c r="BM341" s="12"/>
      <c r="BN341" s="12"/>
      <c r="BO341" s="12"/>
      <c r="BP341" s="12"/>
      <c r="BQ341" s="12"/>
      <c r="BR341" s="12"/>
      <c r="BS341" s="12"/>
      <c r="BT341" s="19" t="str">
        <f>IF(Point[Asset Group]="","",VLOOKUP(Point[Asset Type],subdom_master,4,FALSE))</f>
        <v/>
      </c>
    </row>
    <row r="342" spans="4:72" s="3" customFormat="1" x14ac:dyDescent="0.2">
      <c r="D342" s="58"/>
      <c r="E342" s="58"/>
      <c r="H342" s="3" t="str">
        <f>IF(Point[Asset Group]="","",VLOOKUP(Point[Asset Group],asset_grp_pt,4,FALSE))</f>
        <v/>
      </c>
      <c r="J342" s="3" t="str">
        <f>IF(Point[Asset Group]="","",VLOOKUP(Point[Asset Group],asset_grp_pt,3,FALSE))</f>
        <v/>
      </c>
      <c r="M342" s="11"/>
      <c r="P342" s="56"/>
      <c r="R342" s="11"/>
      <c r="S342" s="14"/>
      <c r="AW342" s="11"/>
      <c r="BK342" s="12"/>
      <c r="BL342" s="12"/>
      <c r="BM342" s="12"/>
      <c r="BN342" s="12"/>
      <c r="BO342" s="12"/>
      <c r="BP342" s="12"/>
      <c r="BQ342" s="12"/>
      <c r="BR342" s="12"/>
      <c r="BS342" s="12"/>
      <c r="BT342" s="19" t="str">
        <f>IF(Point[Asset Group]="","",VLOOKUP(Point[Asset Type],subdom_master,4,FALSE))</f>
        <v/>
      </c>
    </row>
    <row r="343" spans="4:72" s="3" customFormat="1" x14ac:dyDescent="0.2">
      <c r="D343" s="58"/>
      <c r="E343" s="58"/>
      <c r="H343" s="3" t="str">
        <f>IF(Point[Asset Group]="","",VLOOKUP(Point[Asset Group],asset_grp_pt,4,FALSE))</f>
        <v/>
      </c>
      <c r="J343" s="3" t="str">
        <f>IF(Point[Asset Group]="","",VLOOKUP(Point[Asset Group],asset_grp_pt,3,FALSE))</f>
        <v/>
      </c>
      <c r="M343" s="11"/>
      <c r="P343" s="56"/>
      <c r="R343" s="11"/>
      <c r="S343" s="14"/>
      <c r="AW343" s="11"/>
      <c r="BK343" s="12"/>
      <c r="BL343" s="12"/>
      <c r="BM343" s="12"/>
      <c r="BN343" s="12"/>
      <c r="BO343" s="12"/>
      <c r="BP343" s="12"/>
      <c r="BQ343" s="12"/>
      <c r="BR343" s="12"/>
      <c r="BS343" s="12"/>
      <c r="BT343" s="19" t="str">
        <f>IF(Point[Asset Group]="","",VLOOKUP(Point[Asset Type],subdom_master,4,FALSE))</f>
        <v/>
      </c>
    </row>
    <row r="344" spans="4:72" s="3" customFormat="1" x14ac:dyDescent="0.2">
      <c r="D344" s="58"/>
      <c r="E344" s="58"/>
      <c r="H344" s="3" t="str">
        <f>IF(Point[Asset Group]="","",VLOOKUP(Point[Asset Group],asset_grp_pt,4,FALSE))</f>
        <v/>
      </c>
      <c r="J344" s="3" t="str">
        <f>IF(Point[Asset Group]="","",VLOOKUP(Point[Asset Group],asset_grp_pt,3,FALSE))</f>
        <v/>
      </c>
      <c r="M344" s="11"/>
      <c r="P344" s="56"/>
      <c r="R344" s="11"/>
      <c r="S344" s="14"/>
      <c r="AW344" s="11"/>
      <c r="BK344" s="12"/>
      <c r="BL344" s="12"/>
      <c r="BM344" s="12"/>
      <c r="BN344" s="12"/>
      <c r="BO344" s="12"/>
      <c r="BP344" s="12"/>
      <c r="BQ344" s="12"/>
      <c r="BR344" s="12"/>
      <c r="BS344" s="12"/>
      <c r="BT344" s="19" t="str">
        <f>IF(Point[Asset Group]="","",VLOOKUP(Point[Asset Type],subdom_master,4,FALSE))</f>
        <v/>
      </c>
    </row>
    <row r="345" spans="4:72" s="3" customFormat="1" x14ac:dyDescent="0.2">
      <c r="D345" s="58"/>
      <c r="E345" s="58"/>
      <c r="H345" s="3" t="str">
        <f>IF(Point[Asset Group]="","",VLOOKUP(Point[Asset Group],asset_grp_pt,4,FALSE))</f>
        <v/>
      </c>
      <c r="J345" s="3" t="str">
        <f>IF(Point[Asset Group]="","",VLOOKUP(Point[Asset Group],asset_grp_pt,3,FALSE))</f>
        <v/>
      </c>
      <c r="M345" s="11"/>
      <c r="P345" s="56"/>
      <c r="R345" s="11"/>
      <c r="S345" s="14"/>
      <c r="AW345" s="11"/>
      <c r="BK345" s="12"/>
      <c r="BL345" s="12"/>
      <c r="BM345" s="12"/>
      <c r="BN345" s="12"/>
      <c r="BO345" s="12"/>
      <c r="BP345" s="12"/>
      <c r="BQ345" s="12"/>
      <c r="BR345" s="12"/>
      <c r="BS345" s="12"/>
      <c r="BT345" s="19" t="str">
        <f>IF(Point[Asset Group]="","",VLOOKUP(Point[Asset Type],subdom_master,4,FALSE))</f>
        <v/>
      </c>
    </row>
    <row r="346" spans="4:72" s="3" customFormat="1" x14ac:dyDescent="0.2">
      <c r="D346" s="58"/>
      <c r="E346" s="58"/>
      <c r="H346" s="3" t="str">
        <f>IF(Point[Asset Group]="","",VLOOKUP(Point[Asset Group],asset_grp_pt,4,FALSE))</f>
        <v/>
      </c>
      <c r="J346" s="3" t="str">
        <f>IF(Point[Asset Group]="","",VLOOKUP(Point[Asset Group],asset_grp_pt,3,FALSE))</f>
        <v/>
      </c>
      <c r="M346" s="11"/>
      <c r="P346" s="56"/>
      <c r="R346" s="11"/>
      <c r="S346" s="14"/>
      <c r="AW346" s="11"/>
      <c r="BK346" s="12"/>
      <c r="BL346" s="12"/>
      <c r="BM346" s="12"/>
      <c r="BN346" s="12"/>
      <c r="BO346" s="12"/>
      <c r="BP346" s="12"/>
      <c r="BQ346" s="12"/>
      <c r="BR346" s="12"/>
      <c r="BS346" s="12"/>
      <c r="BT346" s="19" t="str">
        <f>IF(Point[Asset Group]="","",VLOOKUP(Point[Asset Type],subdom_master,4,FALSE))</f>
        <v/>
      </c>
    </row>
    <row r="347" spans="4:72" s="3" customFormat="1" x14ac:dyDescent="0.2">
      <c r="D347" s="58"/>
      <c r="E347" s="58"/>
      <c r="H347" s="3" t="str">
        <f>IF(Point[Asset Group]="","",VLOOKUP(Point[Asset Group],asset_grp_pt,4,FALSE))</f>
        <v/>
      </c>
      <c r="J347" s="3" t="str">
        <f>IF(Point[Asset Group]="","",VLOOKUP(Point[Asset Group],asset_grp_pt,3,FALSE))</f>
        <v/>
      </c>
      <c r="M347" s="11"/>
      <c r="P347" s="56"/>
      <c r="R347" s="11"/>
      <c r="S347" s="14"/>
      <c r="AW347" s="11"/>
      <c r="BK347" s="12"/>
      <c r="BL347" s="12"/>
      <c r="BM347" s="12"/>
      <c r="BN347" s="12"/>
      <c r="BO347" s="12"/>
      <c r="BP347" s="12"/>
      <c r="BQ347" s="12"/>
      <c r="BR347" s="12"/>
      <c r="BS347" s="12"/>
      <c r="BT347" s="19" t="str">
        <f>IF(Point[Asset Group]="","",VLOOKUP(Point[Asset Type],subdom_master,4,FALSE))</f>
        <v/>
      </c>
    </row>
    <row r="348" spans="4:72" s="3" customFormat="1" x14ac:dyDescent="0.2">
      <c r="D348" s="58"/>
      <c r="E348" s="58"/>
      <c r="H348" s="3" t="str">
        <f>IF(Point[Asset Group]="","",VLOOKUP(Point[Asset Group],asset_grp_pt,4,FALSE))</f>
        <v/>
      </c>
      <c r="J348" s="3" t="str">
        <f>IF(Point[Asset Group]="","",VLOOKUP(Point[Asset Group],asset_grp_pt,3,FALSE))</f>
        <v/>
      </c>
      <c r="M348" s="11"/>
      <c r="P348" s="56"/>
      <c r="R348" s="11"/>
      <c r="S348" s="14"/>
      <c r="AW348" s="11"/>
      <c r="BK348" s="12"/>
      <c r="BL348" s="12"/>
      <c r="BM348" s="12"/>
      <c r="BN348" s="12"/>
      <c r="BO348" s="12"/>
      <c r="BP348" s="12"/>
      <c r="BQ348" s="12"/>
      <c r="BR348" s="12"/>
      <c r="BS348" s="12"/>
      <c r="BT348" s="19" t="str">
        <f>IF(Point[Asset Group]="","",VLOOKUP(Point[Asset Type],subdom_master,4,FALSE))</f>
        <v/>
      </c>
    </row>
    <row r="349" spans="4:72" s="3" customFormat="1" x14ac:dyDescent="0.2">
      <c r="D349" s="58"/>
      <c r="E349" s="58"/>
      <c r="H349" s="3" t="str">
        <f>IF(Point[Asset Group]="","",VLOOKUP(Point[Asset Group],asset_grp_pt,4,FALSE))</f>
        <v/>
      </c>
      <c r="J349" s="3" t="str">
        <f>IF(Point[Asset Group]="","",VLOOKUP(Point[Asset Group],asset_grp_pt,3,FALSE))</f>
        <v/>
      </c>
      <c r="M349" s="11"/>
      <c r="P349" s="56"/>
      <c r="R349" s="11"/>
      <c r="S349" s="14"/>
      <c r="AW349" s="11"/>
      <c r="BK349" s="12"/>
      <c r="BL349" s="12"/>
      <c r="BM349" s="12"/>
      <c r="BN349" s="12"/>
      <c r="BO349" s="12"/>
      <c r="BP349" s="12"/>
      <c r="BQ349" s="12"/>
      <c r="BR349" s="12"/>
      <c r="BS349" s="12"/>
      <c r="BT349" s="19" t="str">
        <f>IF(Point[Asset Group]="","",VLOOKUP(Point[Asset Type],subdom_master,4,FALSE))</f>
        <v/>
      </c>
    </row>
    <row r="350" spans="4:72" s="3" customFormat="1" x14ac:dyDescent="0.2">
      <c r="D350" s="58"/>
      <c r="E350" s="58"/>
      <c r="H350" s="3" t="str">
        <f>IF(Point[Asset Group]="","",VLOOKUP(Point[Asset Group],asset_grp_pt,4,FALSE))</f>
        <v/>
      </c>
      <c r="J350" s="3" t="str">
        <f>IF(Point[Asset Group]="","",VLOOKUP(Point[Asset Group],asset_grp_pt,3,FALSE))</f>
        <v/>
      </c>
      <c r="M350" s="11"/>
      <c r="P350" s="56"/>
      <c r="R350" s="11"/>
      <c r="S350" s="14"/>
      <c r="AW350" s="11"/>
      <c r="BK350" s="12"/>
      <c r="BL350" s="12"/>
      <c r="BM350" s="12"/>
      <c r="BN350" s="12"/>
      <c r="BO350" s="12"/>
      <c r="BP350" s="12"/>
      <c r="BQ350" s="12"/>
      <c r="BR350" s="12"/>
      <c r="BS350" s="12"/>
      <c r="BT350" s="19" t="str">
        <f>IF(Point[Asset Group]="","",VLOOKUP(Point[Asset Type],subdom_master,4,FALSE))</f>
        <v/>
      </c>
    </row>
    <row r="351" spans="4:72" s="3" customFormat="1" x14ac:dyDescent="0.2">
      <c r="D351" s="58"/>
      <c r="E351" s="58"/>
      <c r="H351" s="3" t="str">
        <f>IF(Point[Asset Group]="","",VLOOKUP(Point[Asset Group],asset_grp_pt,4,FALSE))</f>
        <v/>
      </c>
      <c r="J351" s="3" t="str">
        <f>IF(Point[Asset Group]="","",VLOOKUP(Point[Asset Group],asset_grp_pt,3,FALSE))</f>
        <v/>
      </c>
      <c r="M351" s="11"/>
      <c r="P351" s="56"/>
      <c r="R351" s="11"/>
      <c r="S351" s="14"/>
      <c r="AW351" s="11"/>
      <c r="BK351" s="12"/>
      <c r="BL351" s="12"/>
      <c r="BM351" s="12"/>
      <c r="BN351" s="12"/>
      <c r="BO351" s="12"/>
      <c r="BP351" s="12"/>
      <c r="BQ351" s="12"/>
      <c r="BR351" s="12"/>
      <c r="BS351" s="12"/>
      <c r="BT351" s="19" t="str">
        <f>IF(Point[Asset Group]="","",VLOOKUP(Point[Asset Type],subdom_master,4,FALSE))</f>
        <v/>
      </c>
    </row>
    <row r="352" spans="4:72" s="3" customFormat="1" x14ac:dyDescent="0.2">
      <c r="D352" s="58"/>
      <c r="E352" s="58"/>
      <c r="H352" s="3" t="str">
        <f>IF(Point[Asset Group]="","",VLOOKUP(Point[Asset Group],asset_grp_pt,4,FALSE))</f>
        <v/>
      </c>
      <c r="J352" s="3" t="str">
        <f>IF(Point[Asset Group]="","",VLOOKUP(Point[Asset Group],asset_grp_pt,3,FALSE))</f>
        <v/>
      </c>
      <c r="M352" s="11"/>
      <c r="P352" s="56"/>
      <c r="R352" s="11"/>
      <c r="S352" s="14"/>
      <c r="AW352" s="11"/>
      <c r="BK352" s="12"/>
      <c r="BL352" s="12"/>
      <c r="BM352" s="12"/>
      <c r="BN352" s="12"/>
      <c r="BO352" s="12"/>
      <c r="BP352" s="12"/>
      <c r="BQ352" s="12"/>
      <c r="BR352" s="12"/>
      <c r="BS352" s="12"/>
      <c r="BT352" s="19" t="str">
        <f>IF(Point[Asset Group]="","",VLOOKUP(Point[Asset Type],subdom_master,4,FALSE))</f>
        <v/>
      </c>
    </row>
    <row r="353" spans="4:72" s="3" customFormat="1" x14ac:dyDescent="0.2">
      <c r="D353" s="58"/>
      <c r="E353" s="58"/>
      <c r="H353" s="3" t="str">
        <f>IF(Point[Asset Group]="","",VLOOKUP(Point[Asset Group],asset_grp_pt,4,FALSE))</f>
        <v/>
      </c>
      <c r="J353" s="3" t="str">
        <f>IF(Point[Asset Group]="","",VLOOKUP(Point[Asset Group],asset_grp_pt,3,FALSE))</f>
        <v/>
      </c>
      <c r="M353" s="11"/>
      <c r="P353" s="56"/>
      <c r="R353" s="11"/>
      <c r="S353" s="14"/>
      <c r="AW353" s="11"/>
      <c r="BK353" s="12"/>
      <c r="BL353" s="12"/>
      <c r="BM353" s="12"/>
      <c r="BN353" s="12"/>
      <c r="BO353" s="12"/>
      <c r="BP353" s="12"/>
      <c r="BQ353" s="12"/>
      <c r="BR353" s="12"/>
      <c r="BS353" s="12"/>
      <c r="BT353" s="19" t="str">
        <f>IF(Point[Asset Group]="","",VLOOKUP(Point[Asset Type],subdom_master,4,FALSE))</f>
        <v/>
      </c>
    </row>
    <row r="354" spans="4:72" s="3" customFormat="1" x14ac:dyDescent="0.2">
      <c r="D354" s="58"/>
      <c r="E354" s="58"/>
      <c r="H354" s="3" t="str">
        <f>IF(Point[Asset Group]="","",VLOOKUP(Point[Asset Group],asset_grp_pt,4,FALSE))</f>
        <v/>
      </c>
      <c r="J354" s="3" t="str">
        <f>IF(Point[Asset Group]="","",VLOOKUP(Point[Asset Group],asset_grp_pt,3,FALSE))</f>
        <v/>
      </c>
      <c r="M354" s="11"/>
      <c r="P354" s="56"/>
      <c r="R354" s="11"/>
      <c r="S354" s="14"/>
      <c r="AW354" s="11"/>
      <c r="BK354" s="12"/>
      <c r="BL354" s="12"/>
      <c r="BM354" s="12"/>
      <c r="BN354" s="12"/>
      <c r="BO354" s="12"/>
      <c r="BP354" s="12"/>
      <c r="BQ354" s="12"/>
      <c r="BR354" s="12"/>
      <c r="BS354" s="12"/>
      <c r="BT354" s="19" t="str">
        <f>IF(Point[Asset Group]="","",VLOOKUP(Point[Asset Type],subdom_master,4,FALSE))</f>
        <v/>
      </c>
    </row>
    <row r="355" spans="4:72" s="3" customFormat="1" x14ac:dyDescent="0.2">
      <c r="D355" s="58"/>
      <c r="E355" s="58"/>
      <c r="H355" s="3" t="str">
        <f>IF(Point[Asset Group]="","",VLOOKUP(Point[Asset Group],asset_grp_pt,4,FALSE))</f>
        <v/>
      </c>
      <c r="J355" s="3" t="str">
        <f>IF(Point[Asset Group]="","",VLOOKUP(Point[Asset Group],asset_grp_pt,3,FALSE))</f>
        <v/>
      </c>
      <c r="M355" s="11"/>
      <c r="P355" s="56"/>
      <c r="R355" s="11"/>
      <c r="S355" s="14"/>
      <c r="AW355" s="11"/>
      <c r="BK355" s="12"/>
      <c r="BL355" s="12"/>
      <c r="BM355" s="12"/>
      <c r="BN355" s="12"/>
      <c r="BO355" s="12"/>
      <c r="BP355" s="12"/>
      <c r="BQ355" s="12"/>
      <c r="BR355" s="12"/>
      <c r="BS355" s="12"/>
      <c r="BT355" s="19" t="str">
        <f>IF(Point[Asset Group]="","",VLOOKUP(Point[Asset Type],subdom_master,4,FALSE))</f>
        <v/>
      </c>
    </row>
    <row r="356" spans="4:72" s="3" customFormat="1" x14ac:dyDescent="0.2">
      <c r="D356" s="58"/>
      <c r="E356" s="58"/>
      <c r="H356" s="3" t="str">
        <f>IF(Point[Asset Group]="","",VLOOKUP(Point[Asset Group],asset_grp_pt,4,FALSE))</f>
        <v/>
      </c>
      <c r="J356" s="3" t="str">
        <f>IF(Point[Asset Group]="","",VLOOKUP(Point[Asset Group],asset_grp_pt,3,FALSE))</f>
        <v/>
      </c>
      <c r="M356" s="11"/>
      <c r="P356" s="56"/>
      <c r="R356" s="11"/>
      <c r="S356" s="14"/>
      <c r="AW356" s="11"/>
      <c r="BK356" s="12"/>
      <c r="BL356" s="12"/>
      <c r="BM356" s="12"/>
      <c r="BN356" s="12"/>
      <c r="BO356" s="12"/>
      <c r="BP356" s="12"/>
      <c r="BQ356" s="12"/>
      <c r="BR356" s="12"/>
      <c r="BS356" s="12"/>
      <c r="BT356" s="19" t="str">
        <f>IF(Point[Asset Group]="","",VLOOKUP(Point[Asset Type],subdom_master,4,FALSE))</f>
        <v/>
      </c>
    </row>
    <row r="357" spans="4:72" s="3" customFormat="1" x14ac:dyDescent="0.2">
      <c r="D357" s="58"/>
      <c r="E357" s="58"/>
      <c r="H357" s="3" t="str">
        <f>IF(Point[Asset Group]="","",VLOOKUP(Point[Asset Group],asset_grp_pt,4,FALSE))</f>
        <v/>
      </c>
      <c r="J357" s="3" t="str">
        <f>IF(Point[Asset Group]="","",VLOOKUP(Point[Asset Group],asset_grp_pt,3,FALSE))</f>
        <v/>
      </c>
      <c r="M357" s="11"/>
      <c r="P357" s="56"/>
      <c r="R357" s="11"/>
      <c r="S357" s="14"/>
      <c r="AW357" s="11"/>
      <c r="BK357" s="12"/>
      <c r="BL357" s="12"/>
      <c r="BM357" s="12"/>
      <c r="BN357" s="12"/>
      <c r="BO357" s="12"/>
      <c r="BP357" s="12"/>
      <c r="BQ357" s="12"/>
      <c r="BR357" s="12"/>
      <c r="BS357" s="12"/>
      <c r="BT357" s="19" t="str">
        <f>IF(Point[Asset Group]="","",VLOOKUP(Point[Asset Type],subdom_master,4,FALSE))</f>
        <v/>
      </c>
    </row>
    <row r="358" spans="4:72" s="3" customFormat="1" x14ac:dyDescent="0.2">
      <c r="D358" s="58"/>
      <c r="E358" s="58"/>
      <c r="H358" s="3" t="str">
        <f>IF(Point[Asset Group]="","",VLOOKUP(Point[Asset Group],asset_grp_pt,4,FALSE))</f>
        <v/>
      </c>
      <c r="J358" s="3" t="str">
        <f>IF(Point[Asset Group]="","",VLOOKUP(Point[Asset Group],asset_grp_pt,3,FALSE))</f>
        <v/>
      </c>
      <c r="M358" s="11"/>
      <c r="P358" s="56"/>
      <c r="R358" s="11"/>
      <c r="S358" s="14"/>
      <c r="AW358" s="11"/>
      <c r="BK358" s="12"/>
      <c r="BL358" s="12"/>
      <c r="BM358" s="12"/>
      <c r="BN358" s="12"/>
      <c r="BO358" s="12"/>
      <c r="BP358" s="12"/>
      <c r="BQ358" s="12"/>
      <c r="BR358" s="12"/>
      <c r="BS358" s="12"/>
      <c r="BT358" s="19" t="str">
        <f>IF(Point[Asset Group]="","",VLOOKUP(Point[Asset Type],subdom_master,4,FALSE))</f>
        <v/>
      </c>
    </row>
    <row r="359" spans="4:72" s="3" customFormat="1" x14ac:dyDescent="0.2">
      <c r="D359" s="58"/>
      <c r="E359" s="58"/>
      <c r="H359" s="3" t="str">
        <f>IF(Point[Asset Group]="","",VLOOKUP(Point[Asset Group],asset_grp_pt,4,FALSE))</f>
        <v/>
      </c>
      <c r="J359" s="3" t="str">
        <f>IF(Point[Asset Group]="","",VLOOKUP(Point[Asset Group],asset_grp_pt,3,FALSE))</f>
        <v/>
      </c>
      <c r="M359" s="11"/>
      <c r="P359" s="56"/>
      <c r="R359" s="11"/>
      <c r="S359" s="14"/>
      <c r="AW359" s="11"/>
      <c r="BK359" s="12"/>
      <c r="BL359" s="12"/>
      <c r="BM359" s="12"/>
      <c r="BN359" s="12"/>
      <c r="BO359" s="12"/>
      <c r="BP359" s="12"/>
      <c r="BQ359" s="12"/>
      <c r="BR359" s="12"/>
      <c r="BS359" s="12"/>
      <c r="BT359" s="19" t="str">
        <f>IF(Point[Asset Group]="","",VLOOKUP(Point[Asset Type],subdom_master,4,FALSE))</f>
        <v/>
      </c>
    </row>
    <row r="360" spans="4:72" s="3" customFormat="1" x14ac:dyDescent="0.2">
      <c r="D360" s="58"/>
      <c r="E360" s="58"/>
      <c r="H360" s="3" t="str">
        <f>IF(Point[Asset Group]="","",VLOOKUP(Point[Asset Group],asset_grp_pt,4,FALSE))</f>
        <v/>
      </c>
      <c r="J360" s="3" t="str">
        <f>IF(Point[Asset Group]="","",VLOOKUP(Point[Asset Group],asset_grp_pt,3,FALSE))</f>
        <v/>
      </c>
      <c r="M360" s="11"/>
      <c r="P360" s="56"/>
      <c r="R360" s="11"/>
      <c r="S360" s="14"/>
      <c r="AW360" s="11"/>
      <c r="BK360" s="12"/>
      <c r="BL360" s="12"/>
      <c r="BM360" s="12"/>
      <c r="BN360" s="12"/>
      <c r="BO360" s="12"/>
      <c r="BP360" s="12"/>
      <c r="BQ360" s="12"/>
      <c r="BR360" s="12"/>
      <c r="BS360" s="12"/>
      <c r="BT360" s="19" t="str">
        <f>IF(Point[Asset Group]="","",VLOOKUP(Point[Asset Type],subdom_master,4,FALSE))</f>
        <v/>
      </c>
    </row>
    <row r="361" spans="4:72" s="3" customFormat="1" x14ac:dyDescent="0.2">
      <c r="D361" s="58"/>
      <c r="E361" s="58"/>
      <c r="H361" s="3" t="str">
        <f>IF(Point[Asset Group]="","",VLOOKUP(Point[Asset Group],asset_grp_pt,4,FALSE))</f>
        <v/>
      </c>
      <c r="J361" s="3" t="str">
        <f>IF(Point[Asset Group]="","",VLOOKUP(Point[Asset Group],asset_grp_pt,3,FALSE))</f>
        <v/>
      </c>
      <c r="M361" s="11"/>
      <c r="P361" s="56"/>
      <c r="R361" s="11"/>
      <c r="S361" s="14"/>
      <c r="AW361" s="11"/>
      <c r="BK361" s="12"/>
      <c r="BL361" s="12"/>
      <c r="BM361" s="12"/>
      <c r="BN361" s="12"/>
      <c r="BO361" s="12"/>
      <c r="BP361" s="12"/>
      <c r="BQ361" s="12"/>
      <c r="BR361" s="12"/>
      <c r="BS361" s="12"/>
      <c r="BT361" s="19" t="str">
        <f>IF(Point[Asset Group]="","",VLOOKUP(Point[Asset Type],subdom_master,4,FALSE))</f>
        <v/>
      </c>
    </row>
    <row r="362" spans="4:72" s="3" customFormat="1" x14ac:dyDescent="0.2">
      <c r="D362" s="58"/>
      <c r="E362" s="58"/>
      <c r="H362" s="3" t="str">
        <f>IF(Point[Asset Group]="","",VLOOKUP(Point[Asset Group],asset_grp_pt,4,FALSE))</f>
        <v/>
      </c>
      <c r="J362" s="3" t="str">
        <f>IF(Point[Asset Group]="","",VLOOKUP(Point[Asset Group],asset_grp_pt,3,FALSE))</f>
        <v/>
      </c>
      <c r="M362" s="11"/>
      <c r="P362" s="56"/>
      <c r="R362" s="11"/>
      <c r="S362" s="14"/>
      <c r="AW362" s="11"/>
      <c r="BK362" s="12"/>
      <c r="BL362" s="12"/>
      <c r="BM362" s="12"/>
      <c r="BN362" s="12"/>
      <c r="BO362" s="12"/>
      <c r="BP362" s="12"/>
      <c r="BQ362" s="12"/>
      <c r="BR362" s="12"/>
      <c r="BS362" s="12"/>
      <c r="BT362" s="19" t="str">
        <f>IF(Point[Asset Group]="","",VLOOKUP(Point[Asset Type],subdom_master,4,FALSE))</f>
        <v/>
      </c>
    </row>
    <row r="363" spans="4:72" s="3" customFormat="1" x14ac:dyDescent="0.2">
      <c r="D363" s="58"/>
      <c r="E363" s="58"/>
      <c r="H363" s="3" t="str">
        <f>IF(Point[Asset Group]="","",VLOOKUP(Point[Asset Group],asset_grp_pt,4,FALSE))</f>
        <v/>
      </c>
      <c r="J363" s="3" t="str">
        <f>IF(Point[Asset Group]="","",VLOOKUP(Point[Asset Group],asset_grp_pt,3,FALSE))</f>
        <v/>
      </c>
      <c r="M363" s="11"/>
      <c r="P363" s="56"/>
      <c r="R363" s="11"/>
      <c r="S363" s="14"/>
      <c r="AW363" s="11"/>
      <c r="BK363" s="12"/>
      <c r="BL363" s="12"/>
      <c r="BM363" s="12"/>
      <c r="BN363" s="12"/>
      <c r="BO363" s="12"/>
      <c r="BP363" s="12"/>
      <c r="BQ363" s="12"/>
      <c r="BR363" s="12"/>
      <c r="BS363" s="12"/>
      <c r="BT363" s="19" t="str">
        <f>IF(Point[Asset Group]="","",VLOOKUP(Point[Asset Type],subdom_master,4,FALSE))</f>
        <v/>
      </c>
    </row>
    <row r="364" spans="4:72" s="3" customFormat="1" x14ac:dyDescent="0.2">
      <c r="D364" s="58"/>
      <c r="E364" s="58"/>
      <c r="H364" s="3" t="str">
        <f>IF(Point[Asset Group]="","",VLOOKUP(Point[Asset Group],asset_grp_pt,4,FALSE))</f>
        <v/>
      </c>
      <c r="J364" s="3" t="str">
        <f>IF(Point[Asset Group]="","",VLOOKUP(Point[Asset Group],asset_grp_pt,3,FALSE))</f>
        <v/>
      </c>
      <c r="M364" s="11"/>
      <c r="P364" s="56"/>
      <c r="R364" s="11"/>
      <c r="S364" s="14"/>
      <c r="AW364" s="11"/>
      <c r="BK364" s="12"/>
      <c r="BL364" s="12"/>
      <c r="BM364" s="12"/>
      <c r="BN364" s="12"/>
      <c r="BO364" s="12"/>
      <c r="BP364" s="12"/>
      <c r="BQ364" s="12"/>
      <c r="BR364" s="12"/>
      <c r="BS364" s="12"/>
      <c r="BT364" s="19" t="str">
        <f>IF(Point[Asset Group]="","",VLOOKUP(Point[Asset Type],subdom_master,4,FALSE))</f>
        <v/>
      </c>
    </row>
    <row r="365" spans="4:72" s="3" customFormat="1" x14ac:dyDescent="0.2">
      <c r="D365" s="58"/>
      <c r="E365" s="58"/>
      <c r="H365" s="3" t="str">
        <f>IF(Point[Asset Group]="","",VLOOKUP(Point[Asset Group],asset_grp_pt,4,FALSE))</f>
        <v/>
      </c>
      <c r="J365" s="3" t="str">
        <f>IF(Point[Asset Group]="","",VLOOKUP(Point[Asset Group],asset_grp_pt,3,FALSE))</f>
        <v/>
      </c>
      <c r="M365" s="11"/>
      <c r="P365" s="56"/>
      <c r="R365" s="11"/>
      <c r="S365" s="14"/>
      <c r="AW365" s="11"/>
      <c r="BK365" s="12"/>
      <c r="BL365" s="12"/>
      <c r="BM365" s="12"/>
      <c r="BN365" s="12"/>
      <c r="BO365" s="12"/>
      <c r="BP365" s="12"/>
      <c r="BQ365" s="12"/>
      <c r="BR365" s="12"/>
      <c r="BS365" s="12"/>
      <c r="BT365" s="19" t="str">
        <f>IF(Point[Asset Group]="","",VLOOKUP(Point[Asset Type],subdom_master,4,FALSE))</f>
        <v/>
      </c>
    </row>
    <row r="366" spans="4:72" s="3" customFormat="1" x14ac:dyDescent="0.2">
      <c r="D366" s="58"/>
      <c r="E366" s="58"/>
      <c r="H366" s="3" t="str">
        <f>IF(Point[Asset Group]="","",VLOOKUP(Point[Asset Group],asset_grp_pt,4,FALSE))</f>
        <v/>
      </c>
      <c r="J366" s="3" t="str">
        <f>IF(Point[Asset Group]="","",VLOOKUP(Point[Asset Group],asset_grp_pt,3,FALSE))</f>
        <v/>
      </c>
      <c r="M366" s="11"/>
      <c r="P366" s="56"/>
      <c r="R366" s="11"/>
      <c r="S366" s="14"/>
      <c r="AW366" s="11"/>
      <c r="BK366" s="12"/>
      <c r="BL366" s="12"/>
      <c r="BM366" s="12"/>
      <c r="BN366" s="12"/>
      <c r="BO366" s="12"/>
      <c r="BP366" s="12"/>
      <c r="BQ366" s="12"/>
      <c r="BR366" s="12"/>
      <c r="BS366" s="12"/>
      <c r="BT366" s="19" t="str">
        <f>IF(Point[Asset Group]="","",VLOOKUP(Point[Asset Type],subdom_master,4,FALSE))</f>
        <v/>
      </c>
    </row>
    <row r="367" spans="4:72" s="3" customFormat="1" x14ac:dyDescent="0.2">
      <c r="D367" s="58"/>
      <c r="E367" s="58"/>
      <c r="H367" s="3" t="str">
        <f>IF(Point[Asset Group]="","",VLOOKUP(Point[Asset Group],asset_grp_pt,4,FALSE))</f>
        <v/>
      </c>
      <c r="J367" s="3" t="str">
        <f>IF(Point[Asset Group]="","",VLOOKUP(Point[Asset Group],asset_grp_pt,3,FALSE))</f>
        <v/>
      </c>
      <c r="M367" s="11"/>
      <c r="P367" s="56"/>
      <c r="R367" s="11"/>
      <c r="S367" s="14"/>
      <c r="AW367" s="11"/>
      <c r="BK367" s="12"/>
      <c r="BL367" s="12"/>
      <c r="BM367" s="12"/>
      <c r="BN367" s="12"/>
      <c r="BO367" s="12"/>
      <c r="BP367" s="12"/>
      <c r="BQ367" s="12"/>
      <c r="BR367" s="12"/>
      <c r="BS367" s="12"/>
      <c r="BT367" s="19" t="str">
        <f>IF(Point[Asset Group]="","",VLOOKUP(Point[Asset Type],subdom_master,4,FALSE))</f>
        <v/>
      </c>
    </row>
    <row r="368" spans="4:72" s="3" customFormat="1" x14ac:dyDescent="0.2">
      <c r="D368" s="58"/>
      <c r="E368" s="58"/>
      <c r="H368" s="3" t="str">
        <f>IF(Point[Asset Group]="","",VLOOKUP(Point[Asset Group],asset_grp_pt,4,FALSE))</f>
        <v/>
      </c>
      <c r="J368" s="3" t="str">
        <f>IF(Point[Asset Group]="","",VLOOKUP(Point[Asset Group],asset_grp_pt,3,FALSE))</f>
        <v/>
      </c>
      <c r="M368" s="11"/>
      <c r="P368" s="56"/>
      <c r="R368" s="11"/>
      <c r="S368" s="14"/>
      <c r="AW368" s="11"/>
      <c r="BK368" s="12"/>
      <c r="BL368" s="12"/>
      <c r="BM368" s="12"/>
      <c r="BN368" s="12"/>
      <c r="BO368" s="12"/>
      <c r="BP368" s="12"/>
      <c r="BQ368" s="12"/>
      <c r="BR368" s="12"/>
      <c r="BS368" s="12"/>
      <c r="BT368" s="19" t="str">
        <f>IF(Point[Asset Group]="","",VLOOKUP(Point[Asset Type],subdom_master,4,FALSE))</f>
        <v/>
      </c>
    </row>
    <row r="369" spans="4:72" s="3" customFormat="1" x14ac:dyDescent="0.2">
      <c r="D369" s="58"/>
      <c r="E369" s="58"/>
      <c r="H369" s="3" t="str">
        <f>IF(Point[Asset Group]="","",VLOOKUP(Point[Asset Group],asset_grp_pt,4,FALSE))</f>
        <v/>
      </c>
      <c r="J369" s="3" t="str">
        <f>IF(Point[Asset Group]="","",VLOOKUP(Point[Asset Group],asset_grp_pt,3,FALSE))</f>
        <v/>
      </c>
      <c r="M369" s="11"/>
      <c r="P369" s="56"/>
      <c r="R369" s="11"/>
      <c r="S369" s="14"/>
      <c r="AW369" s="11"/>
      <c r="BK369" s="12"/>
      <c r="BL369" s="12"/>
      <c r="BM369" s="12"/>
      <c r="BN369" s="12"/>
      <c r="BO369" s="12"/>
      <c r="BP369" s="12"/>
      <c r="BQ369" s="12"/>
      <c r="BR369" s="12"/>
      <c r="BS369" s="12"/>
      <c r="BT369" s="19" t="str">
        <f>IF(Point[Asset Group]="","",VLOOKUP(Point[Asset Type],subdom_master,4,FALSE))</f>
        <v/>
      </c>
    </row>
    <row r="370" spans="4:72" s="3" customFormat="1" x14ac:dyDescent="0.2">
      <c r="D370" s="58"/>
      <c r="E370" s="58"/>
      <c r="H370" s="3" t="str">
        <f>IF(Point[Asset Group]="","",VLOOKUP(Point[Asset Group],asset_grp_pt,4,FALSE))</f>
        <v/>
      </c>
      <c r="J370" s="3" t="str">
        <f>IF(Point[Asset Group]="","",VLOOKUP(Point[Asset Group],asset_grp_pt,3,FALSE))</f>
        <v/>
      </c>
      <c r="M370" s="11"/>
      <c r="P370" s="56"/>
      <c r="R370" s="11"/>
      <c r="S370" s="14"/>
      <c r="AW370" s="11"/>
      <c r="BK370" s="12"/>
      <c r="BL370" s="12"/>
      <c r="BM370" s="12"/>
      <c r="BN370" s="12"/>
      <c r="BO370" s="12"/>
      <c r="BP370" s="12"/>
      <c r="BQ370" s="12"/>
      <c r="BR370" s="12"/>
      <c r="BS370" s="12"/>
      <c r="BT370" s="19" t="str">
        <f>IF(Point[Asset Group]="","",VLOOKUP(Point[Asset Type],subdom_master,4,FALSE))</f>
        <v/>
      </c>
    </row>
    <row r="371" spans="4:72" s="3" customFormat="1" x14ac:dyDescent="0.2">
      <c r="D371" s="58"/>
      <c r="E371" s="58"/>
      <c r="H371" s="3" t="str">
        <f>IF(Point[Asset Group]="","",VLOOKUP(Point[Asset Group],asset_grp_pt,4,FALSE))</f>
        <v/>
      </c>
      <c r="J371" s="3" t="str">
        <f>IF(Point[Asset Group]="","",VLOOKUP(Point[Asset Group],asset_grp_pt,3,FALSE))</f>
        <v/>
      </c>
      <c r="M371" s="11"/>
      <c r="P371" s="56"/>
      <c r="R371" s="11"/>
      <c r="S371" s="14"/>
      <c r="AW371" s="11"/>
      <c r="BK371" s="12"/>
      <c r="BL371" s="12"/>
      <c r="BM371" s="12"/>
      <c r="BN371" s="12"/>
      <c r="BO371" s="12"/>
      <c r="BP371" s="12"/>
      <c r="BQ371" s="12"/>
      <c r="BR371" s="12"/>
      <c r="BS371" s="12"/>
      <c r="BT371" s="19" t="str">
        <f>IF(Point[Asset Group]="","",VLOOKUP(Point[Asset Type],subdom_master,4,FALSE))</f>
        <v/>
      </c>
    </row>
    <row r="372" spans="4:72" s="3" customFormat="1" x14ac:dyDescent="0.2">
      <c r="D372" s="58"/>
      <c r="E372" s="58"/>
      <c r="H372" s="3" t="str">
        <f>IF(Point[Asset Group]="","",VLOOKUP(Point[Asset Group],asset_grp_pt,4,FALSE))</f>
        <v/>
      </c>
      <c r="J372" s="3" t="str">
        <f>IF(Point[Asset Group]="","",VLOOKUP(Point[Asset Group],asset_grp_pt,3,FALSE))</f>
        <v/>
      </c>
      <c r="M372" s="11"/>
      <c r="P372" s="56"/>
      <c r="R372" s="11"/>
      <c r="S372" s="14"/>
      <c r="AW372" s="11"/>
      <c r="BK372" s="12"/>
      <c r="BL372" s="12"/>
      <c r="BM372" s="12"/>
      <c r="BN372" s="12"/>
      <c r="BO372" s="12"/>
      <c r="BP372" s="12"/>
      <c r="BQ372" s="12"/>
      <c r="BR372" s="12"/>
      <c r="BS372" s="12"/>
      <c r="BT372" s="19" t="str">
        <f>IF(Point[Asset Group]="","",VLOOKUP(Point[Asset Type],subdom_master,4,FALSE))</f>
        <v/>
      </c>
    </row>
    <row r="373" spans="4:72" s="3" customFormat="1" x14ac:dyDescent="0.2">
      <c r="D373" s="58"/>
      <c r="E373" s="58"/>
      <c r="H373" s="3" t="str">
        <f>IF(Point[Asset Group]="","",VLOOKUP(Point[Asset Group],asset_grp_pt,4,FALSE))</f>
        <v/>
      </c>
      <c r="J373" s="3" t="str">
        <f>IF(Point[Asset Group]="","",VLOOKUP(Point[Asset Group],asset_grp_pt,3,FALSE))</f>
        <v/>
      </c>
      <c r="M373" s="11"/>
      <c r="P373" s="56"/>
      <c r="R373" s="11"/>
      <c r="S373" s="14"/>
      <c r="AW373" s="11"/>
      <c r="BK373" s="12"/>
      <c r="BL373" s="12"/>
      <c r="BM373" s="12"/>
      <c r="BN373" s="12"/>
      <c r="BO373" s="12"/>
      <c r="BP373" s="12"/>
      <c r="BQ373" s="12"/>
      <c r="BR373" s="12"/>
      <c r="BS373" s="12"/>
      <c r="BT373" s="19" t="str">
        <f>IF(Point[Asset Group]="","",VLOOKUP(Point[Asset Type],subdom_master,4,FALSE))</f>
        <v/>
      </c>
    </row>
    <row r="374" spans="4:72" s="3" customFormat="1" x14ac:dyDescent="0.2">
      <c r="D374" s="58"/>
      <c r="E374" s="58"/>
      <c r="H374" s="3" t="str">
        <f>IF(Point[Asset Group]="","",VLOOKUP(Point[Asset Group],asset_grp_pt,4,FALSE))</f>
        <v/>
      </c>
      <c r="J374" s="3" t="str">
        <f>IF(Point[Asset Group]="","",VLOOKUP(Point[Asset Group],asset_grp_pt,3,FALSE))</f>
        <v/>
      </c>
      <c r="M374" s="11"/>
      <c r="P374" s="56"/>
      <c r="R374" s="11"/>
      <c r="S374" s="14"/>
      <c r="AW374" s="11"/>
      <c r="BK374" s="12"/>
      <c r="BL374" s="12"/>
      <c r="BM374" s="12"/>
      <c r="BN374" s="12"/>
      <c r="BO374" s="12"/>
      <c r="BP374" s="12"/>
      <c r="BQ374" s="12"/>
      <c r="BR374" s="12"/>
      <c r="BS374" s="12"/>
      <c r="BT374" s="19" t="str">
        <f>IF(Point[Asset Group]="","",VLOOKUP(Point[Asset Type],subdom_master,4,FALSE))</f>
        <v/>
      </c>
    </row>
    <row r="375" spans="4:72" s="3" customFormat="1" x14ac:dyDescent="0.2">
      <c r="D375" s="58"/>
      <c r="E375" s="58"/>
      <c r="H375" s="3" t="str">
        <f>IF(Point[Asset Group]="","",VLOOKUP(Point[Asset Group],asset_grp_pt,4,FALSE))</f>
        <v/>
      </c>
      <c r="J375" s="3" t="str">
        <f>IF(Point[Asset Group]="","",VLOOKUP(Point[Asset Group],asset_grp_pt,3,FALSE))</f>
        <v/>
      </c>
      <c r="M375" s="11"/>
      <c r="P375" s="56"/>
      <c r="R375" s="11"/>
      <c r="S375" s="14"/>
      <c r="AW375" s="11"/>
      <c r="BK375" s="12"/>
      <c r="BL375" s="12"/>
      <c r="BM375" s="12"/>
      <c r="BN375" s="12"/>
      <c r="BO375" s="12"/>
      <c r="BP375" s="12"/>
      <c r="BQ375" s="12"/>
      <c r="BR375" s="12"/>
      <c r="BS375" s="12"/>
      <c r="BT375" s="19" t="str">
        <f>IF(Point[Asset Group]="","",VLOOKUP(Point[Asset Type],subdom_master,4,FALSE))</f>
        <v/>
      </c>
    </row>
    <row r="376" spans="4:72" s="3" customFormat="1" x14ac:dyDescent="0.2">
      <c r="D376" s="58"/>
      <c r="E376" s="58"/>
      <c r="H376" s="3" t="str">
        <f>IF(Point[Asset Group]="","",VLOOKUP(Point[Asset Group],asset_grp_pt,4,FALSE))</f>
        <v/>
      </c>
      <c r="J376" s="3" t="str">
        <f>IF(Point[Asset Group]="","",VLOOKUP(Point[Asset Group],asset_grp_pt,3,FALSE))</f>
        <v/>
      </c>
      <c r="M376" s="11"/>
      <c r="P376" s="56"/>
      <c r="R376" s="11"/>
      <c r="S376" s="14"/>
      <c r="AW376" s="11"/>
      <c r="BK376" s="12"/>
      <c r="BL376" s="12"/>
      <c r="BM376" s="12"/>
      <c r="BN376" s="12"/>
      <c r="BO376" s="12"/>
      <c r="BP376" s="12"/>
      <c r="BQ376" s="12"/>
      <c r="BR376" s="12"/>
      <c r="BS376" s="12"/>
      <c r="BT376" s="19" t="str">
        <f>IF(Point[Asset Group]="","",VLOOKUP(Point[Asset Type],subdom_master,4,FALSE))</f>
        <v/>
      </c>
    </row>
    <row r="377" spans="4:72" s="3" customFormat="1" x14ac:dyDescent="0.2">
      <c r="D377" s="58"/>
      <c r="E377" s="58"/>
      <c r="H377" s="3" t="str">
        <f>IF(Point[Asset Group]="","",VLOOKUP(Point[Asset Group],asset_grp_pt,4,FALSE))</f>
        <v/>
      </c>
      <c r="J377" s="3" t="str">
        <f>IF(Point[Asset Group]="","",VLOOKUP(Point[Asset Group],asset_grp_pt,3,FALSE))</f>
        <v/>
      </c>
      <c r="M377" s="11"/>
      <c r="P377" s="56"/>
      <c r="R377" s="11"/>
      <c r="S377" s="14"/>
      <c r="AW377" s="11"/>
      <c r="BK377" s="12"/>
      <c r="BL377" s="12"/>
      <c r="BM377" s="12"/>
      <c r="BN377" s="12"/>
      <c r="BO377" s="12"/>
      <c r="BP377" s="12"/>
      <c r="BQ377" s="12"/>
      <c r="BR377" s="12"/>
      <c r="BS377" s="12"/>
      <c r="BT377" s="19" t="str">
        <f>IF(Point[Asset Group]="","",VLOOKUP(Point[Asset Type],subdom_master,4,FALSE))</f>
        <v/>
      </c>
    </row>
    <row r="378" spans="4:72" s="3" customFormat="1" x14ac:dyDescent="0.2">
      <c r="D378" s="58"/>
      <c r="E378" s="58"/>
      <c r="H378" s="3" t="str">
        <f>IF(Point[Asset Group]="","",VLOOKUP(Point[Asset Group],asset_grp_pt,4,FALSE))</f>
        <v/>
      </c>
      <c r="J378" s="3" t="str">
        <f>IF(Point[Asset Group]="","",VLOOKUP(Point[Asset Group],asset_grp_pt,3,FALSE))</f>
        <v/>
      </c>
      <c r="M378" s="11"/>
      <c r="P378" s="56"/>
      <c r="R378" s="11"/>
      <c r="S378" s="14"/>
      <c r="AW378" s="11"/>
      <c r="BK378" s="12"/>
      <c r="BL378" s="12"/>
      <c r="BM378" s="12"/>
      <c r="BN378" s="12"/>
      <c r="BO378" s="12"/>
      <c r="BP378" s="12"/>
      <c r="BQ378" s="12"/>
      <c r="BR378" s="12"/>
      <c r="BS378" s="12"/>
      <c r="BT378" s="19" t="str">
        <f>IF(Point[Asset Group]="","",VLOOKUP(Point[Asset Type],subdom_master,4,FALSE))</f>
        <v/>
      </c>
    </row>
    <row r="379" spans="4:72" s="3" customFormat="1" x14ac:dyDescent="0.2">
      <c r="D379" s="58"/>
      <c r="E379" s="58"/>
      <c r="H379" s="3" t="str">
        <f>IF(Point[Asset Group]="","",VLOOKUP(Point[Asset Group],asset_grp_pt,4,FALSE))</f>
        <v/>
      </c>
      <c r="J379" s="3" t="str">
        <f>IF(Point[Asset Group]="","",VLOOKUP(Point[Asset Group],asset_grp_pt,3,FALSE))</f>
        <v/>
      </c>
      <c r="M379" s="11"/>
      <c r="P379" s="56"/>
      <c r="R379" s="11"/>
      <c r="S379" s="14"/>
      <c r="AW379" s="11"/>
      <c r="BK379" s="12"/>
      <c r="BL379" s="12"/>
      <c r="BM379" s="12"/>
      <c r="BN379" s="12"/>
      <c r="BO379" s="12"/>
      <c r="BP379" s="12"/>
      <c r="BQ379" s="12"/>
      <c r="BR379" s="12"/>
      <c r="BS379" s="12"/>
      <c r="BT379" s="19" t="str">
        <f>IF(Point[Asset Group]="","",VLOOKUP(Point[Asset Type],subdom_master,4,FALSE))</f>
        <v/>
      </c>
    </row>
    <row r="380" spans="4:72" s="3" customFormat="1" x14ac:dyDescent="0.2">
      <c r="D380" s="58"/>
      <c r="E380" s="58"/>
      <c r="H380" s="3" t="str">
        <f>IF(Point[Asset Group]="","",VLOOKUP(Point[Asset Group],asset_grp_pt,4,FALSE))</f>
        <v/>
      </c>
      <c r="J380" s="3" t="str">
        <f>IF(Point[Asset Group]="","",VLOOKUP(Point[Asset Group],asset_grp_pt,3,FALSE))</f>
        <v/>
      </c>
      <c r="M380" s="11"/>
      <c r="P380" s="56"/>
      <c r="R380" s="11"/>
      <c r="S380" s="14"/>
      <c r="AW380" s="11"/>
      <c r="BK380" s="12"/>
      <c r="BL380" s="12"/>
      <c r="BM380" s="12"/>
      <c r="BN380" s="12"/>
      <c r="BO380" s="12"/>
      <c r="BP380" s="12"/>
      <c r="BQ380" s="12"/>
      <c r="BR380" s="12"/>
      <c r="BS380" s="12"/>
      <c r="BT380" s="19" t="str">
        <f>IF(Point[Asset Group]="","",VLOOKUP(Point[Asset Type],subdom_master,4,FALSE))</f>
        <v/>
      </c>
    </row>
    <row r="381" spans="4:72" s="3" customFormat="1" x14ac:dyDescent="0.2">
      <c r="D381" s="58"/>
      <c r="E381" s="58"/>
      <c r="H381" s="3" t="str">
        <f>IF(Point[Asset Group]="","",VLOOKUP(Point[Asset Group],asset_grp_pt,4,FALSE))</f>
        <v/>
      </c>
      <c r="J381" s="3" t="str">
        <f>IF(Point[Asset Group]="","",VLOOKUP(Point[Asset Group],asset_grp_pt,3,FALSE))</f>
        <v/>
      </c>
      <c r="M381" s="11"/>
      <c r="P381" s="56"/>
      <c r="R381" s="11"/>
      <c r="S381" s="14"/>
      <c r="AW381" s="11"/>
      <c r="BK381" s="12"/>
      <c r="BL381" s="12"/>
      <c r="BM381" s="12"/>
      <c r="BN381" s="12"/>
      <c r="BO381" s="12"/>
      <c r="BP381" s="12"/>
      <c r="BQ381" s="12"/>
      <c r="BR381" s="12"/>
      <c r="BS381" s="12"/>
      <c r="BT381" s="19" t="str">
        <f>IF(Point[Asset Group]="","",VLOOKUP(Point[Asset Type],subdom_master,4,FALSE))</f>
        <v/>
      </c>
    </row>
    <row r="382" spans="4:72" s="3" customFormat="1" x14ac:dyDescent="0.2">
      <c r="D382" s="58"/>
      <c r="E382" s="58"/>
      <c r="H382" s="3" t="str">
        <f>IF(Point[Asset Group]="","",VLOOKUP(Point[Asset Group],asset_grp_pt,4,FALSE))</f>
        <v/>
      </c>
      <c r="J382" s="3" t="str">
        <f>IF(Point[Asset Group]="","",VLOOKUP(Point[Asset Group],asset_grp_pt,3,FALSE))</f>
        <v/>
      </c>
      <c r="M382" s="11"/>
      <c r="P382" s="56"/>
      <c r="R382" s="11"/>
      <c r="S382" s="14"/>
      <c r="AW382" s="11"/>
      <c r="BK382" s="12"/>
      <c r="BL382" s="12"/>
      <c r="BM382" s="12"/>
      <c r="BN382" s="12"/>
      <c r="BO382" s="12"/>
      <c r="BP382" s="12"/>
      <c r="BQ382" s="12"/>
      <c r="BR382" s="12"/>
      <c r="BS382" s="12"/>
      <c r="BT382" s="19" t="str">
        <f>IF(Point[Asset Group]="","",VLOOKUP(Point[Asset Type],subdom_master,4,FALSE))</f>
        <v/>
      </c>
    </row>
    <row r="383" spans="4:72" s="3" customFormat="1" x14ac:dyDescent="0.2">
      <c r="D383" s="58"/>
      <c r="E383" s="58"/>
      <c r="H383" s="3" t="str">
        <f>IF(Point[Asset Group]="","",VLOOKUP(Point[Asset Group],asset_grp_pt,4,FALSE))</f>
        <v/>
      </c>
      <c r="J383" s="3" t="str">
        <f>IF(Point[Asset Group]="","",VLOOKUP(Point[Asset Group],asset_grp_pt,3,FALSE))</f>
        <v/>
      </c>
      <c r="M383" s="11"/>
      <c r="P383" s="56"/>
      <c r="R383" s="11"/>
      <c r="S383" s="14"/>
      <c r="AW383" s="11"/>
      <c r="BK383" s="12"/>
      <c r="BL383" s="12"/>
      <c r="BM383" s="12"/>
      <c r="BN383" s="12"/>
      <c r="BO383" s="12"/>
      <c r="BP383" s="12"/>
      <c r="BQ383" s="12"/>
      <c r="BR383" s="12"/>
      <c r="BS383" s="12"/>
      <c r="BT383" s="19" t="str">
        <f>IF(Point[Asset Group]="","",VLOOKUP(Point[Asset Type],subdom_master,4,FALSE))</f>
        <v/>
      </c>
    </row>
    <row r="384" spans="4:72" s="3" customFormat="1" x14ac:dyDescent="0.2">
      <c r="D384" s="58"/>
      <c r="E384" s="58"/>
      <c r="H384" s="3" t="str">
        <f>IF(Point[Asset Group]="","",VLOOKUP(Point[Asset Group],asset_grp_pt,4,FALSE))</f>
        <v/>
      </c>
      <c r="J384" s="3" t="str">
        <f>IF(Point[Asset Group]="","",VLOOKUP(Point[Asset Group],asset_grp_pt,3,FALSE))</f>
        <v/>
      </c>
      <c r="M384" s="11"/>
      <c r="P384" s="56"/>
      <c r="R384" s="11"/>
      <c r="S384" s="14"/>
      <c r="AW384" s="11"/>
      <c r="BK384" s="12"/>
      <c r="BL384" s="12"/>
      <c r="BM384" s="12"/>
      <c r="BN384" s="12"/>
      <c r="BO384" s="12"/>
      <c r="BP384" s="12"/>
      <c r="BQ384" s="12"/>
      <c r="BR384" s="12"/>
      <c r="BS384" s="12"/>
      <c r="BT384" s="19" t="str">
        <f>IF(Point[Asset Group]="","",VLOOKUP(Point[Asset Type],subdom_master,4,FALSE))</f>
        <v/>
      </c>
    </row>
    <row r="385" spans="4:72" s="3" customFormat="1" x14ac:dyDescent="0.2">
      <c r="D385" s="58"/>
      <c r="E385" s="58"/>
      <c r="H385" s="3" t="str">
        <f>IF(Point[Asset Group]="","",VLOOKUP(Point[Asset Group],asset_grp_pt,4,FALSE))</f>
        <v/>
      </c>
      <c r="J385" s="3" t="str">
        <f>IF(Point[Asset Group]="","",VLOOKUP(Point[Asset Group],asset_grp_pt,3,FALSE))</f>
        <v/>
      </c>
      <c r="M385" s="11"/>
      <c r="P385" s="56"/>
      <c r="R385" s="11"/>
      <c r="S385" s="14"/>
      <c r="AW385" s="11"/>
      <c r="BK385" s="12"/>
      <c r="BL385" s="12"/>
      <c r="BM385" s="12"/>
      <c r="BN385" s="12"/>
      <c r="BO385" s="12"/>
      <c r="BP385" s="12"/>
      <c r="BQ385" s="12"/>
      <c r="BR385" s="12"/>
      <c r="BS385" s="12"/>
      <c r="BT385" s="19" t="str">
        <f>IF(Point[Asset Group]="","",VLOOKUP(Point[Asset Type],subdom_master,4,FALSE))</f>
        <v/>
      </c>
    </row>
    <row r="386" spans="4:72" s="3" customFormat="1" x14ac:dyDescent="0.2">
      <c r="D386" s="58"/>
      <c r="E386" s="58"/>
      <c r="H386" s="3" t="str">
        <f>IF(Point[Asset Group]="","",VLOOKUP(Point[Asset Group],asset_grp_pt,4,FALSE))</f>
        <v/>
      </c>
      <c r="J386" s="3" t="str">
        <f>IF(Point[Asset Group]="","",VLOOKUP(Point[Asset Group],asset_grp_pt,3,FALSE))</f>
        <v/>
      </c>
      <c r="M386" s="11"/>
      <c r="P386" s="56"/>
      <c r="R386" s="11"/>
      <c r="S386" s="14"/>
      <c r="AW386" s="11"/>
      <c r="BK386" s="12"/>
      <c r="BL386" s="12"/>
      <c r="BM386" s="12"/>
      <c r="BN386" s="12"/>
      <c r="BO386" s="12"/>
      <c r="BP386" s="12"/>
      <c r="BQ386" s="12"/>
      <c r="BR386" s="12"/>
      <c r="BS386" s="12"/>
      <c r="BT386" s="19" t="str">
        <f>IF(Point[Asset Group]="","",VLOOKUP(Point[Asset Type],subdom_master,4,FALSE))</f>
        <v/>
      </c>
    </row>
    <row r="387" spans="4:72" s="3" customFormat="1" x14ac:dyDescent="0.2">
      <c r="D387" s="58"/>
      <c r="E387" s="58"/>
      <c r="H387" s="3" t="str">
        <f>IF(Point[Asset Group]="","",VLOOKUP(Point[Asset Group],asset_grp_pt,4,FALSE))</f>
        <v/>
      </c>
      <c r="J387" s="3" t="str">
        <f>IF(Point[Asset Group]="","",VLOOKUP(Point[Asset Group],asset_grp_pt,3,FALSE))</f>
        <v/>
      </c>
      <c r="M387" s="11"/>
      <c r="P387" s="56"/>
      <c r="R387" s="11"/>
      <c r="S387" s="14"/>
      <c r="AW387" s="11"/>
      <c r="BK387" s="12"/>
      <c r="BL387" s="12"/>
      <c r="BM387" s="12"/>
      <c r="BN387" s="12"/>
      <c r="BO387" s="12"/>
      <c r="BP387" s="12"/>
      <c r="BQ387" s="12"/>
      <c r="BR387" s="12"/>
      <c r="BS387" s="12"/>
      <c r="BT387" s="19" t="str">
        <f>IF(Point[Asset Group]="","",VLOOKUP(Point[Asset Type],subdom_master,4,FALSE))</f>
        <v/>
      </c>
    </row>
    <row r="388" spans="4:72" s="3" customFormat="1" x14ac:dyDescent="0.2">
      <c r="D388" s="58"/>
      <c r="E388" s="58"/>
      <c r="H388" s="3" t="str">
        <f>IF(Point[Asset Group]="","",VLOOKUP(Point[Asset Group],asset_grp_pt,4,FALSE))</f>
        <v/>
      </c>
      <c r="J388" s="3" t="str">
        <f>IF(Point[Asset Group]="","",VLOOKUP(Point[Asset Group],asset_grp_pt,3,FALSE))</f>
        <v/>
      </c>
      <c r="M388" s="11"/>
      <c r="P388" s="56"/>
      <c r="R388" s="11"/>
      <c r="S388" s="14"/>
      <c r="AW388" s="11"/>
      <c r="BK388" s="12"/>
      <c r="BL388" s="12"/>
      <c r="BM388" s="12"/>
      <c r="BN388" s="12"/>
      <c r="BO388" s="12"/>
      <c r="BP388" s="12"/>
      <c r="BQ388" s="12"/>
      <c r="BR388" s="12"/>
      <c r="BS388" s="12"/>
      <c r="BT388" s="19" t="str">
        <f>IF(Point[Asset Group]="","",VLOOKUP(Point[Asset Type],subdom_master,4,FALSE))</f>
        <v/>
      </c>
    </row>
    <row r="389" spans="4:72" s="3" customFormat="1" x14ac:dyDescent="0.2">
      <c r="D389" s="58"/>
      <c r="E389" s="58"/>
      <c r="H389" s="3" t="str">
        <f>IF(Point[Asset Group]="","",VLOOKUP(Point[Asset Group],asset_grp_pt,4,FALSE))</f>
        <v/>
      </c>
      <c r="J389" s="3" t="str">
        <f>IF(Point[Asset Group]="","",VLOOKUP(Point[Asset Group],asset_grp_pt,3,FALSE))</f>
        <v/>
      </c>
      <c r="M389" s="11"/>
      <c r="P389" s="56"/>
      <c r="R389" s="11"/>
      <c r="S389" s="14"/>
      <c r="AW389" s="11"/>
      <c r="BK389" s="12"/>
      <c r="BL389" s="12"/>
      <c r="BM389" s="12"/>
      <c r="BN389" s="12"/>
      <c r="BO389" s="12"/>
      <c r="BP389" s="12"/>
      <c r="BQ389" s="12"/>
      <c r="BR389" s="12"/>
      <c r="BS389" s="12"/>
      <c r="BT389" s="19" t="str">
        <f>IF(Point[Asset Group]="","",VLOOKUP(Point[Asset Type],subdom_master,4,FALSE))</f>
        <v/>
      </c>
    </row>
    <row r="390" spans="4:72" s="3" customFormat="1" x14ac:dyDescent="0.2">
      <c r="D390" s="58"/>
      <c r="E390" s="58"/>
      <c r="H390" s="3" t="str">
        <f>IF(Point[Asset Group]="","",VLOOKUP(Point[Asset Group],asset_grp_pt,4,FALSE))</f>
        <v/>
      </c>
      <c r="J390" s="3" t="str">
        <f>IF(Point[Asset Group]="","",VLOOKUP(Point[Asset Group],asset_grp_pt,3,FALSE))</f>
        <v/>
      </c>
      <c r="M390" s="11"/>
      <c r="P390" s="56"/>
      <c r="R390" s="11"/>
      <c r="S390" s="14"/>
      <c r="AW390" s="11"/>
      <c r="BK390" s="12"/>
      <c r="BL390" s="12"/>
      <c r="BM390" s="12"/>
      <c r="BN390" s="12"/>
      <c r="BO390" s="12"/>
      <c r="BP390" s="12"/>
      <c r="BQ390" s="12"/>
      <c r="BR390" s="12"/>
      <c r="BS390" s="12"/>
      <c r="BT390" s="19" t="str">
        <f>IF(Point[Asset Group]="","",VLOOKUP(Point[Asset Type],subdom_master,4,FALSE))</f>
        <v/>
      </c>
    </row>
    <row r="391" spans="4:72" s="3" customFormat="1" x14ac:dyDescent="0.2">
      <c r="D391" s="58"/>
      <c r="E391" s="58"/>
      <c r="H391" s="3" t="str">
        <f>IF(Point[Asset Group]="","",VLOOKUP(Point[Asset Group],asset_grp_pt,4,FALSE))</f>
        <v/>
      </c>
      <c r="J391" s="3" t="str">
        <f>IF(Point[Asset Group]="","",VLOOKUP(Point[Asset Group],asset_grp_pt,3,FALSE))</f>
        <v/>
      </c>
      <c r="M391" s="11"/>
      <c r="P391" s="56"/>
      <c r="R391" s="11"/>
      <c r="S391" s="14"/>
      <c r="AW391" s="11"/>
      <c r="BK391" s="12"/>
      <c r="BL391" s="12"/>
      <c r="BM391" s="12"/>
      <c r="BN391" s="12"/>
      <c r="BO391" s="12"/>
      <c r="BP391" s="12"/>
      <c r="BQ391" s="12"/>
      <c r="BR391" s="12"/>
      <c r="BS391" s="12"/>
      <c r="BT391" s="19" t="str">
        <f>IF(Point[Asset Group]="","",VLOOKUP(Point[Asset Type],subdom_master,4,FALSE))</f>
        <v/>
      </c>
    </row>
    <row r="392" spans="4:72" s="3" customFormat="1" x14ac:dyDescent="0.2">
      <c r="D392" s="58"/>
      <c r="E392" s="58"/>
      <c r="H392" s="3" t="str">
        <f>IF(Point[Asset Group]="","",VLOOKUP(Point[Asset Group],asset_grp_pt,4,FALSE))</f>
        <v/>
      </c>
      <c r="J392" s="3" t="str">
        <f>IF(Point[Asset Group]="","",VLOOKUP(Point[Asset Group],asset_grp_pt,3,FALSE))</f>
        <v/>
      </c>
      <c r="M392" s="11"/>
      <c r="P392" s="56"/>
      <c r="R392" s="11"/>
      <c r="S392" s="14"/>
      <c r="AW392" s="11"/>
      <c r="BK392" s="12"/>
      <c r="BL392" s="12"/>
      <c r="BM392" s="12"/>
      <c r="BN392" s="12"/>
      <c r="BO392" s="12"/>
      <c r="BP392" s="12"/>
      <c r="BQ392" s="12"/>
      <c r="BR392" s="12"/>
      <c r="BS392" s="12"/>
      <c r="BT392" s="19" t="str">
        <f>IF(Point[Asset Group]="","",VLOOKUP(Point[Asset Type],subdom_master,4,FALSE))</f>
        <v/>
      </c>
    </row>
    <row r="393" spans="4:72" s="3" customFormat="1" x14ac:dyDescent="0.2">
      <c r="D393" s="58"/>
      <c r="E393" s="58"/>
      <c r="H393" s="3" t="str">
        <f>IF(Point[Asset Group]="","",VLOOKUP(Point[Asset Group],asset_grp_pt,4,FALSE))</f>
        <v/>
      </c>
      <c r="J393" s="3" t="str">
        <f>IF(Point[Asset Group]="","",VLOOKUP(Point[Asset Group],asset_grp_pt,3,FALSE))</f>
        <v/>
      </c>
      <c r="M393" s="11"/>
      <c r="P393" s="56"/>
      <c r="R393" s="11"/>
      <c r="S393" s="14"/>
      <c r="AW393" s="11"/>
      <c r="BK393" s="12"/>
      <c r="BL393" s="12"/>
      <c r="BM393" s="12"/>
      <c r="BN393" s="12"/>
      <c r="BO393" s="12"/>
      <c r="BP393" s="12"/>
      <c r="BQ393" s="12"/>
      <c r="BR393" s="12"/>
      <c r="BS393" s="12"/>
      <c r="BT393" s="19" t="str">
        <f>IF(Point[Asset Group]="","",VLOOKUP(Point[Asset Type],subdom_master,4,FALSE))</f>
        <v/>
      </c>
    </row>
    <row r="394" spans="4:72" s="3" customFormat="1" x14ac:dyDescent="0.2">
      <c r="D394" s="58"/>
      <c r="E394" s="58"/>
      <c r="H394" s="3" t="str">
        <f>IF(Point[Asset Group]="","",VLOOKUP(Point[Asset Group],asset_grp_pt,4,FALSE))</f>
        <v/>
      </c>
      <c r="J394" s="3" t="str">
        <f>IF(Point[Asset Group]="","",VLOOKUP(Point[Asset Group],asset_grp_pt,3,FALSE))</f>
        <v/>
      </c>
      <c r="M394" s="11"/>
      <c r="P394" s="56"/>
      <c r="R394" s="11"/>
      <c r="S394" s="14"/>
      <c r="AW394" s="11"/>
      <c r="BK394" s="12"/>
      <c r="BL394" s="12"/>
      <c r="BM394" s="12"/>
      <c r="BN394" s="12"/>
      <c r="BO394" s="12"/>
      <c r="BP394" s="12"/>
      <c r="BQ394" s="12"/>
      <c r="BR394" s="12"/>
      <c r="BS394" s="12"/>
      <c r="BT394" s="19" t="str">
        <f>IF(Point[Asset Group]="","",VLOOKUP(Point[Asset Type],subdom_master,4,FALSE))</f>
        <v/>
      </c>
    </row>
    <row r="395" spans="4:72" s="3" customFormat="1" x14ac:dyDescent="0.2">
      <c r="D395" s="58"/>
      <c r="E395" s="58"/>
      <c r="H395" s="3" t="str">
        <f>IF(Point[Asset Group]="","",VLOOKUP(Point[Asset Group],asset_grp_pt,4,FALSE))</f>
        <v/>
      </c>
      <c r="J395" s="3" t="str">
        <f>IF(Point[Asset Group]="","",VLOOKUP(Point[Asset Group],asset_grp_pt,3,FALSE))</f>
        <v/>
      </c>
      <c r="M395" s="11"/>
      <c r="P395" s="56"/>
      <c r="R395" s="11"/>
      <c r="S395" s="14"/>
      <c r="AW395" s="11"/>
      <c r="BK395" s="12"/>
      <c r="BL395" s="12"/>
      <c r="BM395" s="12"/>
      <c r="BN395" s="12"/>
      <c r="BO395" s="12"/>
      <c r="BP395" s="12"/>
      <c r="BQ395" s="12"/>
      <c r="BR395" s="12"/>
      <c r="BS395" s="12"/>
      <c r="BT395" s="19" t="str">
        <f>IF(Point[Asset Group]="","",VLOOKUP(Point[Asset Type],subdom_master,4,FALSE))</f>
        <v/>
      </c>
    </row>
    <row r="396" spans="4:72" s="3" customFormat="1" x14ac:dyDescent="0.2">
      <c r="D396" s="58"/>
      <c r="E396" s="58"/>
      <c r="H396" s="3" t="str">
        <f>IF(Point[Asset Group]="","",VLOOKUP(Point[Asset Group],asset_grp_pt,4,FALSE))</f>
        <v/>
      </c>
      <c r="J396" s="3" t="str">
        <f>IF(Point[Asset Group]="","",VLOOKUP(Point[Asset Group],asset_grp_pt,3,FALSE))</f>
        <v/>
      </c>
      <c r="M396" s="11"/>
      <c r="P396" s="56"/>
      <c r="R396" s="11"/>
      <c r="S396" s="14"/>
      <c r="AW396" s="11"/>
      <c r="BK396" s="12"/>
      <c r="BL396" s="12"/>
      <c r="BM396" s="12"/>
      <c r="BN396" s="12"/>
      <c r="BO396" s="12"/>
      <c r="BP396" s="12"/>
      <c r="BQ396" s="12"/>
      <c r="BR396" s="12"/>
      <c r="BS396" s="12"/>
      <c r="BT396" s="19" t="str">
        <f>IF(Point[Asset Group]="","",VLOOKUP(Point[Asset Type],subdom_master,4,FALSE))</f>
        <v/>
      </c>
    </row>
    <row r="397" spans="4:72" s="3" customFormat="1" x14ac:dyDescent="0.2">
      <c r="D397" s="58"/>
      <c r="E397" s="58"/>
      <c r="H397" s="3" t="str">
        <f>IF(Point[Asset Group]="","",VLOOKUP(Point[Asset Group],asset_grp_pt,4,FALSE))</f>
        <v/>
      </c>
      <c r="J397" s="3" t="str">
        <f>IF(Point[Asset Group]="","",VLOOKUP(Point[Asset Group],asset_grp_pt,3,FALSE))</f>
        <v/>
      </c>
      <c r="M397" s="11"/>
      <c r="P397" s="56"/>
      <c r="R397" s="11"/>
      <c r="S397" s="14"/>
      <c r="AW397" s="11"/>
      <c r="BK397" s="12"/>
      <c r="BL397" s="12"/>
      <c r="BM397" s="12"/>
      <c r="BN397" s="12"/>
      <c r="BO397" s="12"/>
      <c r="BP397" s="12"/>
      <c r="BQ397" s="12"/>
      <c r="BR397" s="12"/>
      <c r="BS397" s="12"/>
      <c r="BT397" s="19" t="str">
        <f>IF(Point[Asset Group]="","",VLOOKUP(Point[Asset Type],subdom_master,4,FALSE))</f>
        <v/>
      </c>
    </row>
    <row r="398" spans="4:72" s="3" customFormat="1" x14ac:dyDescent="0.2">
      <c r="D398" s="58"/>
      <c r="E398" s="58"/>
      <c r="H398" s="3" t="str">
        <f>IF(Point[Asset Group]="","",VLOOKUP(Point[Asset Group],asset_grp_pt,4,FALSE))</f>
        <v/>
      </c>
      <c r="J398" s="3" t="str">
        <f>IF(Point[Asset Group]="","",VLOOKUP(Point[Asset Group],asset_grp_pt,3,FALSE))</f>
        <v/>
      </c>
      <c r="M398" s="11"/>
      <c r="P398" s="56"/>
      <c r="R398" s="11"/>
      <c r="S398" s="14"/>
      <c r="AW398" s="11"/>
      <c r="BK398" s="12"/>
      <c r="BL398" s="12"/>
      <c r="BM398" s="12"/>
      <c r="BN398" s="12"/>
      <c r="BO398" s="12"/>
      <c r="BP398" s="12"/>
      <c r="BQ398" s="12"/>
      <c r="BR398" s="12"/>
      <c r="BS398" s="12"/>
      <c r="BT398" s="19" t="str">
        <f>IF(Point[Asset Group]="","",VLOOKUP(Point[Asset Type],subdom_master,4,FALSE))</f>
        <v/>
      </c>
    </row>
    <row r="399" spans="4:72" s="3" customFormat="1" x14ac:dyDescent="0.2">
      <c r="D399" s="58"/>
      <c r="E399" s="58"/>
      <c r="H399" s="3" t="str">
        <f>IF(Point[Asset Group]="","",VLOOKUP(Point[Asset Group],asset_grp_pt,4,FALSE))</f>
        <v/>
      </c>
      <c r="J399" s="3" t="str">
        <f>IF(Point[Asset Group]="","",VLOOKUP(Point[Asset Group],asset_grp_pt,3,FALSE))</f>
        <v/>
      </c>
      <c r="M399" s="11"/>
      <c r="P399" s="56"/>
      <c r="R399" s="11"/>
      <c r="S399" s="14"/>
      <c r="AW399" s="11"/>
      <c r="BK399" s="12"/>
      <c r="BL399" s="12"/>
      <c r="BM399" s="12"/>
      <c r="BN399" s="12"/>
      <c r="BO399" s="12"/>
      <c r="BP399" s="12"/>
      <c r="BQ399" s="12"/>
      <c r="BR399" s="12"/>
      <c r="BS399" s="12"/>
      <c r="BT399" s="19" t="str">
        <f>IF(Point[Asset Group]="","",VLOOKUP(Point[Asset Type],subdom_master,4,FALSE))</f>
        <v/>
      </c>
    </row>
    <row r="400" spans="4:72" s="3" customFormat="1" x14ac:dyDescent="0.2">
      <c r="D400" s="58"/>
      <c r="E400" s="58"/>
      <c r="H400" s="3" t="str">
        <f>IF(Point[Asset Group]="","",VLOOKUP(Point[Asset Group],asset_grp_pt,4,FALSE))</f>
        <v/>
      </c>
      <c r="J400" s="3" t="str">
        <f>IF(Point[Asset Group]="","",VLOOKUP(Point[Asset Group],asset_grp_pt,3,FALSE))</f>
        <v/>
      </c>
      <c r="M400" s="11"/>
      <c r="P400" s="56"/>
      <c r="R400" s="11"/>
      <c r="S400" s="14"/>
      <c r="AW400" s="11"/>
      <c r="BK400" s="12"/>
      <c r="BL400" s="12"/>
      <c r="BM400" s="12"/>
      <c r="BN400" s="12"/>
      <c r="BO400" s="12"/>
      <c r="BP400" s="12"/>
      <c r="BQ400" s="12"/>
      <c r="BR400" s="12"/>
      <c r="BS400" s="12"/>
      <c r="BT400" s="19" t="str">
        <f>IF(Point[Asset Group]="","",VLOOKUP(Point[Asset Type],subdom_master,4,FALSE))</f>
        <v/>
      </c>
    </row>
    <row r="401" spans="4:72" s="3" customFormat="1" x14ac:dyDescent="0.2">
      <c r="D401" s="58"/>
      <c r="E401" s="58"/>
      <c r="H401" s="3" t="str">
        <f>IF(Point[Asset Group]="","",VLOOKUP(Point[Asset Group],asset_grp_pt,4,FALSE))</f>
        <v/>
      </c>
      <c r="J401" s="3" t="str">
        <f>IF(Point[Asset Group]="","",VLOOKUP(Point[Asset Group],asset_grp_pt,3,FALSE))</f>
        <v/>
      </c>
      <c r="M401" s="11"/>
      <c r="P401" s="56"/>
      <c r="R401" s="11"/>
      <c r="S401" s="14"/>
      <c r="AW401" s="11"/>
      <c r="BK401" s="12"/>
      <c r="BL401" s="12"/>
      <c r="BM401" s="12"/>
      <c r="BN401" s="12"/>
      <c r="BO401" s="12"/>
      <c r="BP401" s="12"/>
      <c r="BQ401" s="12"/>
      <c r="BR401" s="12"/>
      <c r="BS401" s="12"/>
      <c r="BT401" s="19" t="str">
        <f>IF(Point[Asset Group]="","",VLOOKUP(Point[Asset Type],subdom_master,4,FALSE))</f>
        <v/>
      </c>
    </row>
    <row r="402" spans="4:72" s="3" customFormat="1" x14ac:dyDescent="0.2">
      <c r="D402" s="58"/>
      <c r="E402" s="58"/>
      <c r="H402" s="3" t="str">
        <f>IF(Point[Asset Group]="","",VLOOKUP(Point[Asset Group],asset_grp_pt,4,FALSE))</f>
        <v/>
      </c>
      <c r="J402" s="3" t="str">
        <f>IF(Point[Asset Group]="","",VLOOKUP(Point[Asset Group],asset_grp_pt,3,FALSE))</f>
        <v/>
      </c>
      <c r="M402" s="11"/>
      <c r="P402" s="56"/>
      <c r="R402" s="11"/>
      <c r="S402" s="14"/>
      <c r="AW402" s="11"/>
      <c r="BK402" s="12"/>
      <c r="BL402" s="12"/>
      <c r="BM402" s="12"/>
      <c r="BN402" s="12"/>
      <c r="BO402" s="12"/>
      <c r="BP402" s="12"/>
      <c r="BQ402" s="12"/>
      <c r="BR402" s="12"/>
      <c r="BS402" s="12"/>
      <c r="BT402" s="19" t="str">
        <f>IF(Point[Asset Group]="","",VLOOKUP(Point[Asset Type],subdom_master,4,FALSE))</f>
        <v/>
      </c>
    </row>
    <row r="403" spans="4:72" s="3" customFormat="1" x14ac:dyDescent="0.2">
      <c r="D403" s="58"/>
      <c r="E403" s="58"/>
      <c r="H403" s="3" t="str">
        <f>IF(Point[Asset Group]="","",VLOOKUP(Point[Asset Group],asset_grp_pt,4,FALSE))</f>
        <v/>
      </c>
      <c r="J403" s="3" t="str">
        <f>IF(Point[Asset Group]="","",VLOOKUP(Point[Asset Group],asset_grp_pt,3,FALSE))</f>
        <v/>
      </c>
      <c r="M403" s="11"/>
      <c r="P403" s="56"/>
      <c r="R403" s="11"/>
      <c r="S403" s="14"/>
      <c r="AW403" s="11"/>
      <c r="BK403" s="12"/>
      <c r="BL403" s="12"/>
      <c r="BM403" s="12"/>
      <c r="BN403" s="12"/>
      <c r="BO403" s="12"/>
      <c r="BP403" s="12"/>
      <c r="BQ403" s="12"/>
      <c r="BR403" s="12"/>
      <c r="BS403" s="12"/>
      <c r="BT403" s="19" t="str">
        <f>IF(Point[Asset Group]="","",VLOOKUP(Point[Asset Type],subdom_master,4,FALSE))</f>
        <v/>
      </c>
    </row>
    <row r="404" spans="4:72" s="3" customFormat="1" x14ac:dyDescent="0.2">
      <c r="D404" s="58"/>
      <c r="E404" s="58"/>
      <c r="H404" s="3" t="str">
        <f>IF(Point[Asset Group]="","",VLOOKUP(Point[Asset Group],asset_grp_pt,4,FALSE))</f>
        <v/>
      </c>
      <c r="J404" s="3" t="str">
        <f>IF(Point[Asset Group]="","",VLOOKUP(Point[Asset Group],asset_grp_pt,3,FALSE))</f>
        <v/>
      </c>
      <c r="M404" s="11"/>
      <c r="P404" s="56"/>
      <c r="R404" s="11"/>
      <c r="S404" s="14"/>
      <c r="AW404" s="11"/>
      <c r="BK404" s="12"/>
      <c r="BL404" s="12"/>
      <c r="BM404" s="12"/>
      <c r="BN404" s="12"/>
      <c r="BO404" s="12"/>
      <c r="BP404" s="12"/>
      <c r="BQ404" s="12"/>
      <c r="BR404" s="12"/>
      <c r="BS404" s="12"/>
      <c r="BT404" s="19" t="str">
        <f>IF(Point[Asset Group]="","",VLOOKUP(Point[Asset Type],subdom_master,4,FALSE))</f>
        <v/>
      </c>
    </row>
    <row r="405" spans="4:72" s="3" customFormat="1" x14ac:dyDescent="0.2">
      <c r="D405" s="58"/>
      <c r="E405" s="58"/>
      <c r="H405" s="3" t="str">
        <f>IF(Point[Asset Group]="","",VLOOKUP(Point[Asset Group],asset_grp_pt,4,FALSE))</f>
        <v/>
      </c>
      <c r="J405" s="3" t="str">
        <f>IF(Point[Asset Group]="","",VLOOKUP(Point[Asset Group],asset_grp_pt,3,FALSE))</f>
        <v/>
      </c>
      <c r="M405" s="11"/>
      <c r="P405" s="56"/>
      <c r="R405" s="11"/>
      <c r="S405" s="14"/>
      <c r="AW405" s="11"/>
      <c r="BK405" s="12"/>
      <c r="BL405" s="12"/>
      <c r="BM405" s="12"/>
      <c r="BN405" s="12"/>
      <c r="BO405" s="12"/>
      <c r="BP405" s="12"/>
      <c r="BQ405" s="12"/>
      <c r="BR405" s="12"/>
      <c r="BS405" s="12"/>
      <c r="BT405" s="19" t="str">
        <f>IF(Point[Asset Group]="","",VLOOKUP(Point[Asset Type],subdom_master,4,FALSE))</f>
        <v/>
      </c>
    </row>
    <row r="406" spans="4:72" s="3" customFormat="1" x14ac:dyDescent="0.2">
      <c r="D406" s="58"/>
      <c r="E406" s="58"/>
      <c r="H406" s="3" t="str">
        <f>IF(Point[Asset Group]="","",VLOOKUP(Point[Asset Group],asset_grp_pt,4,FALSE))</f>
        <v/>
      </c>
      <c r="J406" s="3" t="str">
        <f>IF(Point[Asset Group]="","",VLOOKUP(Point[Asset Group],asset_grp_pt,3,FALSE))</f>
        <v/>
      </c>
      <c r="M406" s="11"/>
      <c r="P406" s="56"/>
      <c r="R406" s="11"/>
      <c r="S406" s="14"/>
      <c r="AW406" s="11"/>
      <c r="BK406" s="12"/>
      <c r="BL406" s="12"/>
      <c r="BM406" s="12"/>
      <c r="BN406" s="12"/>
      <c r="BO406" s="12"/>
      <c r="BP406" s="12"/>
      <c r="BQ406" s="12"/>
      <c r="BR406" s="12"/>
      <c r="BS406" s="12"/>
      <c r="BT406" s="19" t="str">
        <f>IF(Point[Asset Group]="","",VLOOKUP(Point[Asset Type],subdom_master,4,FALSE))</f>
        <v/>
      </c>
    </row>
    <row r="407" spans="4:72" s="3" customFormat="1" x14ac:dyDescent="0.2">
      <c r="D407" s="58"/>
      <c r="E407" s="58"/>
      <c r="H407" s="3" t="str">
        <f>IF(Point[Asset Group]="","",VLOOKUP(Point[Asset Group],asset_grp_pt,4,FALSE))</f>
        <v/>
      </c>
      <c r="J407" s="3" t="str">
        <f>IF(Point[Asset Group]="","",VLOOKUP(Point[Asset Group],asset_grp_pt,3,FALSE))</f>
        <v/>
      </c>
      <c r="M407" s="11"/>
      <c r="P407" s="56"/>
      <c r="R407" s="11"/>
      <c r="S407" s="14"/>
      <c r="AW407" s="11"/>
      <c r="BK407" s="12"/>
      <c r="BL407" s="12"/>
      <c r="BM407" s="12"/>
      <c r="BN407" s="12"/>
      <c r="BO407" s="12"/>
      <c r="BP407" s="12"/>
      <c r="BQ407" s="12"/>
      <c r="BR407" s="12"/>
      <c r="BS407" s="12"/>
      <c r="BT407" s="19" t="str">
        <f>IF(Point[Asset Group]="","",VLOOKUP(Point[Asset Type],subdom_master,4,FALSE))</f>
        <v/>
      </c>
    </row>
    <row r="408" spans="4:72" s="3" customFormat="1" x14ac:dyDescent="0.2">
      <c r="D408" s="58"/>
      <c r="E408" s="58"/>
      <c r="H408" s="3" t="str">
        <f>IF(Point[Asset Group]="","",VLOOKUP(Point[Asset Group],asset_grp_pt,4,FALSE))</f>
        <v/>
      </c>
      <c r="J408" s="3" t="str">
        <f>IF(Point[Asset Group]="","",VLOOKUP(Point[Asset Group],asset_grp_pt,3,FALSE))</f>
        <v/>
      </c>
      <c r="M408" s="11"/>
      <c r="P408" s="56"/>
      <c r="R408" s="11"/>
      <c r="S408" s="14"/>
      <c r="AW408" s="11"/>
      <c r="BK408" s="12"/>
      <c r="BL408" s="12"/>
      <c r="BM408" s="12"/>
      <c r="BN408" s="12"/>
      <c r="BO408" s="12"/>
      <c r="BP408" s="12"/>
      <c r="BQ408" s="12"/>
      <c r="BR408" s="12"/>
      <c r="BS408" s="12"/>
      <c r="BT408" s="19" t="str">
        <f>IF(Point[Asset Group]="","",VLOOKUP(Point[Asset Type],subdom_master,4,FALSE))</f>
        <v/>
      </c>
    </row>
    <row r="409" spans="4:72" s="3" customFormat="1" x14ac:dyDescent="0.2">
      <c r="D409" s="58"/>
      <c r="E409" s="58"/>
      <c r="H409" s="3" t="str">
        <f>IF(Point[Asset Group]="","",VLOOKUP(Point[Asset Group],asset_grp_pt,4,FALSE))</f>
        <v/>
      </c>
      <c r="J409" s="3" t="str">
        <f>IF(Point[Asset Group]="","",VLOOKUP(Point[Asset Group],asset_grp_pt,3,FALSE))</f>
        <v/>
      </c>
      <c r="M409" s="11"/>
      <c r="P409" s="56"/>
      <c r="R409" s="11"/>
      <c r="S409" s="14"/>
      <c r="AW409" s="11"/>
      <c r="BK409" s="12"/>
      <c r="BL409" s="12"/>
      <c r="BM409" s="12"/>
      <c r="BN409" s="12"/>
      <c r="BO409" s="12"/>
      <c r="BP409" s="12"/>
      <c r="BQ409" s="12"/>
      <c r="BR409" s="12"/>
      <c r="BS409" s="12"/>
      <c r="BT409" s="19" t="str">
        <f>IF(Point[Asset Group]="","",VLOOKUP(Point[Asset Type],subdom_master,4,FALSE))</f>
        <v/>
      </c>
    </row>
    <row r="410" spans="4:72" s="3" customFormat="1" x14ac:dyDescent="0.2">
      <c r="D410" s="58"/>
      <c r="E410" s="58"/>
      <c r="H410" s="3" t="str">
        <f>IF(Point[Asset Group]="","",VLOOKUP(Point[Asset Group],asset_grp_pt,4,FALSE))</f>
        <v/>
      </c>
      <c r="J410" s="3" t="str">
        <f>IF(Point[Asset Group]="","",VLOOKUP(Point[Asset Group],asset_grp_pt,3,FALSE))</f>
        <v/>
      </c>
      <c r="M410" s="11"/>
      <c r="P410" s="56"/>
      <c r="R410" s="11"/>
      <c r="S410" s="14"/>
      <c r="AW410" s="11"/>
      <c r="BK410" s="12"/>
      <c r="BL410" s="12"/>
      <c r="BM410" s="12"/>
      <c r="BN410" s="12"/>
      <c r="BO410" s="12"/>
      <c r="BP410" s="12"/>
      <c r="BQ410" s="12"/>
      <c r="BR410" s="12"/>
      <c r="BS410" s="12"/>
      <c r="BT410" s="19" t="str">
        <f>IF(Point[Asset Group]="","",VLOOKUP(Point[Asset Type],subdom_master,4,FALSE))</f>
        <v/>
      </c>
    </row>
    <row r="411" spans="4:72" s="3" customFormat="1" x14ac:dyDescent="0.2">
      <c r="D411" s="58"/>
      <c r="E411" s="58"/>
      <c r="H411" s="3" t="str">
        <f>IF(Point[Asset Group]="","",VLOOKUP(Point[Asset Group],asset_grp_pt,4,FALSE))</f>
        <v/>
      </c>
      <c r="J411" s="3" t="str">
        <f>IF(Point[Asset Group]="","",VLOOKUP(Point[Asset Group],asset_grp_pt,3,FALSE))</f>
        <v/>
      </c>
      <c r="M411" s="11"/>
      <c r="P411" s="56"/>
      <c r="R411" s="11"/>
      <c r="S411" s="14"/>
      <c r="AW411" s="11"/>
      <c r="BK411" s="12"/>
      <c r="BL411" s="12"/>
      <c r="BM411" s="12"/>
      <c r="BN411" s="12"/>
      <c r="BO411" s="12"/>
      <c r="BP411" s="12"/>
      <c r="BQ411" s="12"/>
      <c r="BR411" s="12"/>
      <c r="BS411" s="12"/>
      <c r="BT411" s="19" t="str">
        <f>IF(Point[Asset Group]="","",VLOOKUP(Point[Asset Type],subdom_master,4,FALSE))</f>
        <v/>
      </c>
    </row>
    <row r="412" spans="4:72" s="3" customFormat="1" x14ac:dyDescent="0.2">
      <c r="D412" s="58"/>
      <c r="E412" s="58"/>
      <c r="H412" s="3" t="str">
        <f>IF(Point[Asset Group]="","",VLOOKUP(Point[Asset Group],asset_grp_pt,4,FALSE))</f>
        <v/>
      </c>
      <c r="J412" s="3" t="str">
        <f>IF(Point[Asset Group]="","",VLOOKUP(Point[Asset Group],asset_grp_pt,3,FALSE))</f>
        <v/>
      </c>
      <c r="M412" s="11"/>
      <c r="P412" s="56"/>
      <c r="R412" s="11"/>
      <c r="S412" s="14"/>
      <c r="AW412" s="11"/>
      <c r="BK412" s="12"/>
      <c r="BL412" s="12"/>
      <c r="BM412" s="12"/>
      <c r="BN412" s="12"/>
      <c r="BO412" s="12"/>
      <c r="BP412" s="12"/>
      <c r="BQ412" s="12"/>
      <c r="BR412" s="12"/>
      <c r="BS412" s="12"/>
      <c r="BT412" s="19" t="str">
        <f>IF(Point[Asset Group]="","",VLOOKUP(Point[Asset Type],subdom_master,4,FALSE))</f>
        <v/>
      </c>
    </row>
    <row r="413" spans="4:72" s="3" customFormat="1" x14ac:dyDescent="0.2">
      <c r="D413" s="58"/>
      <c r="E413" s="58"/>
      <c r="H413" s="3" t="str">
        <f>IF(Point[Asset Group]="","",VLOOKUP(Point[Asset Group],asset_grp_pt,4,FALSE))</f>
        <v/>
      </c>
      <c r="J413" s="3" t="str">
        <f>IF(Point[Asset Group]="","",VLOOKUP(Point[Asset Group],asset_grp_pt,3,FALSE))</f>
        <v/>
      </c>
      <c r="M413" s="11"/>
      <c r="P413" s="56"/>
      <c r="R413" s="11"/>
      <c r="S413" s="14"/>
      <c r="AW413" s="11"/>
      <c r="BK413" s="12"/>
      <c r="BL413" s="12"/>
      <c r="BM413" s="12"/>
      <c r="BN413" s="12"/>
      <c r="BO413" s="12"/>
      <c r="BP413" s="12"/>
      <c r="BQ413" s="12"/>
      <c r="BR413" s="12"/>
      <c r="BS413" s="12"/>
      <c r="BT413" s="19" t="str">
        <f>IF(Point[Asset Group]="","",VLOOKUP(Point[Asset Type],subdom_master,4,FALSE))</f>
        <v/>
      </c>
    </row>
    <row r="414" spans="4:72" s="3" customFormat="1" x14ac:dyDescent="0.2">
      <c r="D414" s="58"/>
      <c r="E414" s="58"/>
      <c r="H414" s="3" t="str">
        <f>IF(Point[Asset Group]="","",VLOOKUP(Point[Asset Group],asset_grp_pt,4,FALSE))</f>
        <v/>
      </c>
      <c r="J414" s="3" t="str">
        <f>IF(Point[Asset Group]="","",VLOOKUP(Point[Asset Group],asset_grp_pt,3,FALSE))</f>
        <v/>
      </c>
      <c r="M414" s="11"/>
      <c r="P414" s="56"/>
      <c r="R414" s="11"/>
      <c r="S414" s="14"/>
      <c r="AW414" s="11"/>
      <c r="BK414" s="12"/>
      <c r="BL414" s="12"/>
      <c r="BM414" s="12"/>
      <c r="BN414" s="12"/>
      <c r="BO414" s="12"/>
      <c r="BP414" s="12"/>
      <c r="BQ414" s="12"/>
      <c r="BR414" s="12"/>
      <c r="BS414" s="12"/>
      <c r="BT414" s="19" t="str">
        <f>IF(Point[Asset Group]="","",VLOOKUP(Point[Asset Type],subdom_master,4,FALSE))</f>
        <v/>
      </c>
    </row>
    <row r="415" spans="4:72" s="3" customFormat="1" x14ac:dyDescent="0.2">
      <c r="D415" s="58"/>
      <c r="E415" s="58"/>
      <c r="H415" s="3" t="str">
        <f>IF(Point[Asset Group]="","",VLOOKUP(Point[Asset Group],asset_grp_pt,4,FALSE))</f>
        <v/>
      </c>
      <c r="J415" s="3" t="str">
        <f>IF(Point[Asset Group]="","",VLOOKUP(Point[Asset Group],asset_grp_pt,3,FALSE))</f>
        <v/>
      </c>
      <c r="M415" s="11"/>
      <c r="P415" s="56"/>
      <c r="R415" s="11"/>
      <c r="S415" s="14"/>
      <c r="AW415" s="11"/>
      <c r="BK415" s="12"/>
      <c r="BL415" s="12"/>
      <c r="BM415" s="12"/>
      <c r="BN415" s="12"/>
      <c r="BO415" s="12"/>
      <c r="BP415" s="12"/>
      <c r="BQ415" s="12"/>
      <c r="BR415" s="12"/>
      <c r="BS415" s="12"/>
      <c r="BT415" s="19" t="str">
        <f>IF(Point[Asset Group]="","",VLOOKUP(Point[Asset Type],subdom_master,4,FALSE))</f>
        <v/>
      </c>
    </row>
    <row r="416" spans="4:72" s="3" customFormat="1" x14ac:dyDescent="0.2">
      <c r="D416" s="58"/>
      <c r="E416" s="58"/>
      <c r="H416" s="3" t="str">
        <f>IF(Point[Asset Group]="","",VLOOKUP(Point[Asset Group],asset_grp_pt,4,FALSE))</f>
        <v/>
      </c>
      <c r="J416" s="3" t="str">
        <f>IF(Point[Asset Group]="","",VLOOKUP(Point[Asset Group],asset_grp_pt,3,FALSE))</f>
        <v/>
      </c>
      <c r="M416" s="11"/>
      <c r="P416" s="56"/>
      <c r="R416" s="11"/>
      <c r="S416" s="14"/>
      <c r="AW416" s="11"/>
      <c r="BK416" s="12"/>
      <c r="BL416" s="12"/>
      <c r="BM416" s="12"/>
      <c r="BN416" s="12"/>
      <c r="BO416" s="12"/>
      <c r="BP416" s="12"/>
      <c r="BQ416" s="12"/>
      <c r="BR416" s="12"/>
      <c r="BS416" s="12"/>
      <c r="BT416" s="19" t="str">
        <f>IF(Point[Asset Group]="","",VLOOKUP(Point[Asset Type],subdom_master,4,FALSE))</f>
        <v/>
      </c>
    </row>
    <row r="417" spans="4:72" s="3" customFormat="1" x14ac:dyDescent="0.2">
      <c r="D417" s="58"/>
      <c r="E417" s="58"/>
      <c r="H417" s="3" t="str">
        <f>IF(Point[Asset Group]="","",VLOOKUP(Point[Asset Group],asset_grp_pt,4,FALSE))</f>
        <v/>
      </c>
      <c r="J417" s="3" t="str">
        <f>IF(Point[Asset Group]="","",VLOOKUP(Point[Asset Group],asset_grp_pt,3,FALSE))</f>
        <v/>
      </c>
      <c r="M417" s="11"/>
      <c r="P417" s="56"/>
      <c r="R417" s="11"/>
      <c r="S417" s="14"/>
      <c r="AW417" s="11"/>
      <c r="BK417" s="12"/>
      <c r="BL417" s="12"/>
      <c r="BM417" s="12"/>
      <c r="BN417" s="12"/>
      <c r="BO417" s="12"/>
      <c r="BP417" s="12"/>
      <c r="BQ417" s="12"/>
      <c r="BR417" s="12"/>
      <c r="BS417" s="12"/>
      <c r="BT417" s="19" t="str">
        <f>IF(Point[Asset Group]="","",VLOOKUP(Point[Asset Type],subdom_master,4,FALSE))</f>
        <v/>
      </c>
    </row>
    <row r="418" spans="4:72" s="3" customFormat="1" x14ac:dyDescent="0.2">
      <c r="D418" s="58"/>
      <c r="E418" s="58"/>
      <c r="H418" s="3" t="str">
        <f>IF(Point[Asset Group]="","",VLOOKUP(Point[Asset Group],asset_grp_pt,4,FALSE))</f>
        <v/>
      </c>
      <c r="J418" s="3" t="str">
        <f>IF(Point[Asset Group]="","",VLOOKUP(Point[Asset Group],asset_grp_pt,3,FALSE))</f>
        <v/>
      </c>
      <c r="M418" s="11"/>
      <c r="P418" s="56"/>
      <c r="R418" s="11"/>
      <c r="S418" s="14"/>
      <c r="AW418" s="11"/>
      <c r="BK418" s="12"/>
      <c r="BL418" s="12"/>
      <c r="BM418" s="12"/>
      <c r="BN418" s="12"/>
      <c r="BO418" s="12"/>
      <c r="BP418" s="12"/>
      <c r="BQ418" s="12"/>
      <c r="BR418" s="12"/>
      <c r="BS418" s="12"/>
      <c r="BT418" s="19" t="str">
        <f>IF(Point[Asset Group]="","",VLOOKUP(Point[Asset Type],subdom_master,4,FALSE))</f>
        <v/>
      </c>
    </row>
    <row r="419" spans="4:72" s="3" customFormat="1" x14ac:dyDescent="0.2">
      <c r="D419" s="58"/>
      <c r="E419" s="58"/>
      <c r="H419" s="3" t="str">
        <f>IF(Point[Asset Group]="","",VLOOKUP(Point[Asset Group],asset_grp_pt,4,FALSE))</f>
        <v/>
      </c>
      <c r="J419" s="3" t="str">
        <f>IF(Point[Asset Group]="","",VLOOKUP(Point[Asset Group],asset_grp_pt,3,FALSE))</f>
        <v/>
      </c>
      <c r="M419" s="11"/>
      <c r="P419" s="56"/>
      <c r="R419" s="11"/>
      <c r="S419" s="14"/>
      <c r="AW419" s="11"/>
      <c r="BK419" s="12"/>
      <c r="BL419" s="12"/>
      <c r="BM419" s="12"/>
      <c r="BN419" s="12"/>
      <c r="BO419" s="12"/>
      <c r="BP419" s="12"/>
      <c r="BQ419" s="12"/>
      <c r="BR419" s="12"/>
      <c r="BS419" s="12"/>
      <c r="BT419" s="19" t="str">
        <f>IF(Point[Asset Group]="","",VLOOKUP(Point[Asset Type],subdom_master,4,FALSE))</f>
        <v/>
      </c>
    </row>
    <row r="420" spans="4:72" s="3" customFormat="1" x14ac:dyDescent="0.2">
      <c r="D420" s="58"/>
      <c r="E420" s="58"/>
      <c r="H420" s="3" t="str">
        <f>IF(Point[Asset Group]="","",VLOOKUP(Point[Asset Group],asset_grp_pt,4,FALSE))</f>
        <v/>
      </c>
      <c r="J420" s="3" t="str">
        <f>IF(Point[Asset Group]="","",VLOOKUP(Point[Asset Group],asset_grp_pt,3,FALSE))</f>
        <v/>
      </c>
      <c r="M420" s="11"/>
      <c r="P420" s="56"/>
      <c r="R420" s="11"/>
      <c r="S420" s="14"/>
      <c r="AW420" s="11"/>
      <c r="BK420" s="12"/>
      <c r="BL420" s="12"/>
      <c r="BM420" s="12"/>
      <c r="BN420" s="12"/>
      <c r="BO420" s="12"/>
      <c r="BP420" s="12"/>
      <c r="BQ420" s="12"/>
      <c r="BR420" s="12"/>
      <c r="BS420" s="12"/>
      <c r="BT420" s="19" t="str">
        <f>IF(Point[Asset Group]="","",VLOOKUP(Point[Asset Type],subdom_master,4,FALSE))</f>
        <v/>
      </c>
    </row>
    <row r="421" spans="4:72" s="3" customFormat="1" x14ac:dyDescent="0.2">
      <c r="D421" s="58"/>
      <c r="E421" s="58"/>
      <c r="H421" s="3" t="str">
        <f>IF(Point[Asset Group]="","",VLOOKUP(Point[Asset Group],asset_grp_pt,4,FALSE))</f>
        <v/>
      </c>
      <c r="J421" s="3" t="str">
        <f>IF(Point[Asset Group]="","",VLOOKUP(Point[Asset Group],asset_grp_pt,3,FALSE))</f>
        <v/>
      </c>
      <c r="M421" s="11"/>
      <c r="P421" s="56"/>
      <c r="R421" s="11"/>
      <c r="S421" s="14"/>
      <c r="AW421" s="11"/>
      <c r="BK421" s="12"/>
      <c r="BL421" s="12"/>
      <c r="BM421" s="12"/>
      <c r="BN421" s="12"/>
      <c r="BO421" s="12"/>
      <c r="BP421" s="12"/>
      <c r="BQ421" s="12"/>
      <c r="BR421" s="12"/>
      <c r="BS421" s="12"/>
      <c r="BT421" s="19" t="str">
        <f>IF(Point[Asset Group]="","",VLOOKUP(Point[Asset Type],subdom_master,4,FALSE))</f>
        <v/>
      </c>
    </row>
    <row r="422" spans="4:72" s="3" customFormat="1" x14ac:dyDescent="0.2">
      <c r="D422" s="58"/>
      <c r="E422" s="58"/>
      <c r="H422" s="3" t="str">
        <f>IF(Point[Asset Group]="","",VLOOKUP(Point[Asset Group],asset_grp_pt,4,FALSE))</f>
        <v/>
      </c>
      <c r="J422" s="3" t="str">
        <f>IF(Point[Asset Group]="","",VLOOKUP(Point[Asset Group],asset_grp_pt,3,FALSE))</f>
        <v/>
      </c>
      <c r="M422" s="11"/>
      <c r="P422" s="56"/>
      <c r="R422" s="11"/>
      <c r="S422" s="14"/>
      <c r="AW422" s="11"/>
      <c r="BK422" s="12"/>
      <c r="BL422" s="12"/>
      <c r="BM422" s="12"/>
      <c r="BN422" s="12"/>
      <c r="BO422" s="12"/>
      <c r="BP422" s="12"/>
      <c r="BQ422" s="12"/>
      <c r="BR422" s="12"/>
      <c r="BS422" s="12"/>
      <c r="BT422" s="19" t="str">
        <f>IF(Point[Asset Group]="","",VLOOKUP(Point[Asset Type],subdom_master,4,FALSE))</f>
        <v/>
      </c>
    </row>
    <row r="423" spans="4:72" s="3" customFormat="1" x14ac:dyDescent="0.2">
      <c r="D423" s="58"/>
      <c r="E423" s="58"/>
      <c r="H423" s="3" t="str">
        <f>IF(Point[Asset Group]="","",VLOOKUP(Point[Asset Group],asset_grp_pt,4,FALSE))</f>
        <v/>
      </c>
      <c r="J423" s="3" t="str">
        <f>IF(Point[Asset Group]="","",VLOOKUP(Point[Asset Group],asset_grp_pt,3,FALSE))</f>
        <v/>
      </c>
      <c r="M423" s="11"/>
      <c r="P423" s="56"/>
      <c r="R423" s="11"/>
      <c r="S423" s="14"/>
      <c r="AW423" s="11"/>
      <c r="BK423" s="12"/>
      <c r="BL423" s="12"/>
      <c r="BM423" s="12"/>
      <c r="BN423" s="12"/>
      <c r="BO423" s="12"/>
      <c r="BP423" s="12"/>
      <c r="BQ423" s="12"/>
      <c r="BR423" s="12"/>
      <c r="BS423" s="12"/>
      <c r="BT423" s="19" t="str">
        <f>IF(Point[Asset Group]="","",VLOOKUP(Point[Asset Type],subdom_master,4,FALSE))</f>
        <v/>
      </c>
    </row>
    <row r="424" spans="4:72" s="3" customFormat="1" x14ac:dyDescent="0.2">
      <c r="D424" s="58"/>
      <c r="E424" s="58"/>
      <c r="H424" s="3" t="str">
        <f>IF(Point[Asset Group]="","",VLOOKUP(Point[Asset Group],asset_grp_pt,4,FALSE))</f>
        <v/>
      </c>
      <c r="J424" s="3" t="str">
        <f>IF(Point[Asset Group]="","",VLOOKUP(Point[Asset Group],asset_grp_pt,3,FALSE))</f>
        <v/>
      </c>
      <c r="M424" s="11"/>
      <c r="P424" s="56"/>
      <c r="R424" s="11"/>
      <c r="S424" s="14"/>
      <c r="AW424" s="11"/>
      <c r="BK424" s="12"/>
      <c r="BL424" s="12"/>
      <c r="BM424" s="12"/>
      <c r="BN424" s="12"/>
      <c r="BO424" s="12"/>
      <c r="BP424" s="12"/>
      <c r="BQ424" s="12"/>
      <c r="BR424" s="12"/>
      <c r="BS424" s="12"/>
      <c r="BT424" s="19" t="str">
        <f>IF(Point[Asset Group]="","",VLOOKUP(Point[Asset Type],subdom_master,4,FALSE))</f>
        <v/>
      </c>
    </row>
    <row r="425" spans="4:72" s="3" customFormat="1" x14ac:dyDescent="0.2">
      <c r="D425" s="58"/>
      <c r="E425" s="58"/>
      <c r="H425" s="3" t="str">
        <f>IF(Point[Asset Group]="","",VLOOKUP(Point[Asset Group],asset_grp_pt,4,FALSE))</f>
        <v/>
      </c>
      <c r="J425" s="3" t="str">
        <f>IF(Point[Asset Group]="","",VLOOKUP(Point[Asset Group],asset_grp_pt,3,FALSE))</f>
        <v/>
      </c>
      <c r="M425" s="11"/>
      <c r="P425" s="56"/>
      <c r="R425" s="11"/>
      <c r="S425" s="14"/>
      <c r="AW425" s="11"/>
      <c r="BK425" s="12"/>
      <c r="BL425" s="12"/>
      <c r="BM425" s="12"/>
      <c r="BN425" s="12"/>
      <c r="BO425" s="12"/>
      <c r="BP425" s="12"/>
      <c r="BQ425" s="12"/>
      <c r="BR425" s="12"/>
      <c r="BS425" s="12"/>
      <c r="BT425" s="19" t="str">
        <f>IF(Point[Asset Group]="","",VLOOKUP(Point[Asset Type],subdom_master,4,FALSE))</f>
        <v/>
      </c>
    </row>
    <row r="426" spans="4:72" s="3" customFormat="1" x14ac:dyDescent="0.2">
      <c r="D426" s="58"/>
      <c r="E426" s="58"/>
      <c r="H426" s="3" t="str">
        <f>IF(Point[Asset Group]="","",VLOOKUP(Point[Asset Group],asset_grp_pt,4,FALSE))</f>
        <v/>
      </c>
      <c r="J426" s="3" t="str">
        <f>IF(Point[Asset Group]="","",VLOOKUP(Point[Asset Group],asset_grp_pt,3,FALSE))</f>
        <v/>
      </c>
      <c r="M426" s="11"/>
      <c r="P426" s="56"/>
      <c r="R426" s="11"/>
      <c r="S426" s="14"/>
      <c r="AW426" s="11"/>
      <c r="BK426" s="12"/>
      <c r="BL426" s="12"/>
      <c r="BM426" s="12"/>
      <c r="BN426" s="12"/>
      <c r="BO426" s="12"/>
      <c r="BP426" s="12"/>
      <c r="BQ426" s="12"/>
      <c r="BR426" s="12"/>
      <c r="BS426" s="12"/>
      <c r="BT426" s="19" t="str">
        <f>IF(Point[Asset Group]="","",VLOOKUP(Point[Asset Type],subdom_master,4,FALSE))</f>
        <v/>
      </c>
    </row>
    <row r="427" spans="4:72" s="3" customFormat="1" x14ac:dyDescent="0.2">
      <c r="D427" s="58"/>
      <c r="E427" s="58"/>
      <c r="H427" s="3" t="str">
        <f>IF(Point[Asset Group]="","",VLOOKUP(Point[Asset Group],asset_grp_pt,4,FALSE))</f>
        <v/>
      </c>
      <c r="J427" s="3" t="str">
        <f>IF(Point[Asset Group]="","",VLOOKUP(Point[Asset Group],asset_grp_pt,3,FALSE))</f>
        <v/>
      </c>
      <c r="M427" s="11"/>
      <c r="P427" s="56"/>
      <c r="R427" s="11"/>
      <c r="S427" s="14"/>
      <c r="AW427" s="11"/>
      <c r="BK427" s="12"/>
      <c r="BL427" s="12"/>
      <c r="BM427" s="12"/>
      <c r="BN427" s="12"/>
      <c r="BO427" s="12"/>
      <c r="BP427" s="12"/>
      <c r="BQ427" s="12"/>
      <c r="BR427" s="12"/>
      <c r="BS427" s="12"/>
      <c r="BT427" s="19" t="str">
        <f>IF(Point[Asset Group]="","",VLOOKUP(Point[Asset Type],subdom_master,4,FALSE))</f>
        <v/>
      </c>
    </row>
    <row r="428" spans="4:72" s="3" customFormat="1" x14ac:dyDescent="0.2">
      <c r="D428" s="58"/>
      <c r="E428" s="58"/>
      <c r="H428" s="3" t="str">
        <f>IF(Point[Asset Group]="","",VLOOKUP(Point[Asset Group],asset_grp_pt,4,FALSE))</f>
        <v/>
      </c>
      <c r="J428" s="3" t="str">
        <f>IF(Point[Asset Group]="","",VLOOKUP(Point[Asset Group],asset_grp_pt,3,FALSE))</f>
        <v/>
      </c>
      <c r="M428" s="11"/>
      <c r="P428" s="56"/>
      <c r="R428" s="11"/>
      <c r="S428" s="14"/>
      <c r="AW428" s="11"/>
      <c r="BK428" s="12"/>
      <c r="BL428" s="12"/>
      <c r="BM428" s="12"/>
      <c r="BN428" s="12"/>
      <c r="BO428" s="12"/>
      <c r="BP428" s="12"/>
      <c r="BQ428" s="12"/>
      <c r="BR428" s="12"/>
      <c r="BS428" s="12"/>
      <c r="BT428" s="19" t="str">
        <f>IF(Point[Asset Group]="","",VLOOKUP(Point[Asset Type],subdom_master,4,FALSE))</f>
        <v/>
      </c>
    </row>
    <row r="429" spans="4:72" s="3" customFormat="1" x14ac:dyDescent="0.2">
      <c r="D429" s="58"/>
      <c r="E429" s="58"/>
      <c r="H429" s="3" t="str">
        <f>IF(Point[Asset Group]="","",VLOOKUP(Point[Asset Group],asset_grp_pt,4,FALSE))</f>
        <v/>
      </c>
      <c r="J429" s="3" t="str">
        <f>IF(Point[Asset Group]="","",VLOOKUP(Point[Asset Group],asset_grp_pt,3,FALSE))</f>
        <v/>
      </c>
      <c r="M429" s="11"/>
      <c r="P429" s="56"/>
      <c r="R429" s="11"/>
      <c r="S429" s="14"/>
      <c r="AW429" s="11"/>
      <c r="BK429" s="12"/>
      <c r="BL429" s="12"/>
      <c r="BM429" s="12"/>
      <c r="BN429" s="12"/>
      <c r="BO429" s="12"/>
      <c r="BP429" s="12"/>
      <c r="BQ429" s="12"/>
      <c r="BR429" s="12"/>
      <c r="BS429" s="12"/>
      <c r="BT429" s="19" t="str">
        <f>IF(Point[Asset Group]="","",VLOOKUP(Point[Asset Type],subdom_master,4,FALSE))</f>
        <v/>
      </c>
    </row>
    <row r="430" spans="4:72" s="3" customFormat="1" x14ac:dyDescent="0.2">
      <c r="D430" s="58"/>
      <c r="E430" s="58"/>
      <c r="H430" s="3" t="str">
        <f>IF(Point[Asset Group]="","",VLOOKUP(Point[Asset Group],asset_grp_pt,4,FALSE))</f>
        <v/>
      </c>
      <c r="J430" s="3" t="str">
        <f>IF(Point[Asset Group]="","",VLOOKUP(Point[Asset Group],asset_grp_pt,3,FALSE))</f>
        <v/>
      </c>
      <c r="M430" s="11"/>
      <c r="P430" s="56"/>
      <c r="R430" s="11"/>
      <c r="S430" s="14"/>
      <c r="AW430" s="11"/>
      <c r="BK430" s="12"/>
      <c r="BL430" s="12"/>
      <c r="BM430" s="12"/>
      <c r="BN430" s="12"/>
      <c r="BO430" s="12"/>
      <c r="BP430" s="12"/>
      <c r="BQ430" s="12"/>
      <c r="BR430" s="12"/>
      <c r="BS430" s="12"/>
      <c r="BT430" s="19" t="str">
        <f>IF(Point[Asset Group]="","",VLOOKUP(Point[Asset Type],subdom_master,4,FALSE))</f>
        <v/>
      </c>
    </row>
    <row r="431" spans="4:72" s="3" customFormat="1" x14ac:dyDescent="0.2">
      <c r="D431" s="58"/>
      <c r="E431" s="58"/>
      <c r="H431" s="3" t="str">
        <f>IF(Point[Asset Group]="","",VLOOKUP(Point[Asset Group],asset_grp_pt,4,FALSE))</f>
        <v/>
      </c>
      <c r="J431" s="3" t="str">
        <f>IF(Point[Asset Group]="","",VLOOKUP(Point[Asset Group],asset_grp_pt,3,FALSE))</f>
        <v/>
      </c>
      <c r="M431" s="11"/>
      <c r="P431" s="56"/>
      <c r="R431" s="11"/>
      <c r="S431" s="14"/>
      <c r="AW431" s="11"/>
      <c r="BK431" s="12"/>
      <c r="BL431" s="12"/>
      <c r="BM431" s="12"/>
      <c r="BN431" s="12"/>
      <c r="BO431" s="12"/>
      <c r="BP431" s="12"/>
      <c r="BQ431" s="12"/>
      <c r="BR431" s="12"/>
      <c r="BS431" s="12"/>
      <c r="BT431" s="19" t="str">
        <f>IF(Point[Asset Group]="","",VLOOKUP(Point[Asset Type],subdom_master,4,FALSE))</f>
        <v/>
      </c>
    </row>
    <row r="432" spans="4:72" s="3" customFormat="1" x14ac:dyDescent="0.2">
      <c r="D432" s="58"/>
      <c r="E432" s="58"/>
      <c r="H432" s="3" t="str">
        <f>IF(Point[Asset Group]="","",VLOOKUP(Point[Asset Group],asset_grp_pt,4,FALSE))</f>
        <v/>
      </c>
      <c r="J432" s="3" t="str">
        <f>IF(Point[Asset Group]="","",VLOOKUP(Point[Asset Group],asset_grp_pt,3,FALSE))</f>
        <v/>
      </c>
      <c r="M432" s="11"/>
      <c r="P432" s="56"/>
      <c r="R432" s="11"/>
      <c r="S432" s="14"/>
      <c r="AW432" s="11"/>
      <c r="BK432" s="12"/>
      <c r="BL432" s="12"/>
      <c r="BM432" s="12"/>
      <c r="BN432" s="12"/>
      <c r="BO432" s="12"/>
      <c r="BP432" s="12"/>
      <c r="BQ432" s="12"/>
      <c r="BR432" s="12"/>
      <c r="BS432" s="12"/>
      <c r="BT432" s="19" t="str">
        <f>IF(Point[Asset Group]="","",VLOOKUP(Point[Asset Type],subdom_master,4,FALSE))</f>
        <v/>
      </c>
    </row>
    <row r="433" spans="4:72" s="3" customFormat="1" x14ac:dyDescent="0.2">
      <c r="D433" s="58"/>
      <c r="E433" s="58"/>
      <c r="H433" s="3" t="str">
        <f>IF(Point[Asset Group]="","",VLOOKUP(Point[Asset Group],asset_grp_pt,4,FALSE))</f>
        <v/>
      </c>
      <c r="J433" s="3" t="str">
        <f>IF(Point[Asset Group]="","",VLOOKUP(Point[Asset Group],asset_grp_pt,3,FALSE))</f>
        <v/>
      </c>
      <c r="M433" s="11"/>
      <c r="P433" s="56"/>
      <c r="R433" s="11"/>
      <c r="S433" s="14"/>
      <c r="AW433" s="11"/>
      <c r="BK433" s="12"/>
      <c r="BL433" s="12"/>
      <c r="BM433" s="12"/>
      <c r="BN433" s="12"/>
      <c r="BO433" s="12"/>
      <c r="BP433" s="12"/>
      <c r="BQ433" s="12"/>
      <c r="BR433" s="12"/>
      <c r="BS433" s="12"/>
      <c r="BT433" s="19" t="str">
        <f>IF(Point[Asset Group]="","",VLOOKUP(Point[Asset Type],subdom_master,4,FALSE))</f>
        <v/>
      </c>
    </row>
    <row r="434" spans="4:72" s="3" customFormat="1" x14ac:dyDescent="0.2">
      <c r="D434" s="58"/>
      <c r="E434" s="58"/>
      <c r="H434" s="3" t="str">
        <f>IF(Point[Asset Group]="","",VLOOKUP(Point[Asset Group],asset_grp_pt,4,FALSE))</f>
        <v/>
      </c>
      <c r="J434" s="3" t="str">
        <f>IF(Point[Asset Group]="","",VLOOKUP(Point[Asset Group],asset_grp_pt,3,FALSE))</f>
        <v/>
      </c>
      <c r="M434" s="11"/>
      <c r="P434" s="56"/>
      <c r="R434" s="11"/>
      <c r="S434" s="14"/>
      <c r="AW434" s="11"/>
      <c r="BK434" s="12"/>
      <c r="BL434" s="12"/>
      <c r="BM434" s="12"/>
      <c r="BN434" s="12"/>
      <c r="BO434" s="12"/>
      <c r="BP434" s="12"/>
      <c r="BQ434" s="12"/>
      <c r="BR434" s="12"/>
      <c r="BS434" s="12"/>
      <c r="BT434" s="19" t="str">
        <f>IF(Point[Asset Group]="","",VLOOKUP(Point[Asset Type],subdom_master,4,FALSE))</f>
        <v/>
      </c>
    </row>
    <row r="435" spans="4:72" s="3" customFormat="1" x14ac:dyDescent="0.2">
      <c r="D435" s="58"/>
      <c r="E435" s="58"/>
      <c r="H435" s="3" t="str">
        <f>IF(Point[Asset Group]="","",VLOOKUP(Point[Asset Group],asset_grp_pt,4,FALSE))</f>
        <v/>
      </c>
      <c r="J435" s="3" t="str">
        <f>IF(Point[Asset Group]="","",VLOOKUP(Point[Asset Group],asset_grp_pt,3,FALSE))</f>
        <v/>
      </c>
      <c r="M435" s="11"/>
      <c r="P435" s="56"/>
      <c r="R435" s="11"/>
      <c r="S435" s="14"/>
      <c r="AW435" s="11"/>
      <c r="BK435" s="12"/>
      <c r="BL435" s="12"/>
      <c r="BM435" s="12"/>
      <c r="BN435" s="12"/>
      <c r="BO435" s="12"/>
      <c r="BP435" s="12"/>
      <c r="BQ435" s="12"/>
      <c r="BR435" s="12"/>
      <c r="BS435" s="12"/>
      <c r="BT435" s="19" t="str">
        <f>IF(Point[Asset Group]="","",VLOOKUP(Point[Asset Type],subdom_master,4,FALSE))</f>
        <v/>
      </c>
    </row>
    <row r="436" spans="4:72" s="3" customFormat="1" x14ac:dyDescent="0.2">
      <c r="D436" s="58"/>
      <c r="E436" s="58"/>
      <c r="H436" s="3" t="str">
        <f>IF(Point[Asset Group]="","",VLOOKUP(Point[Asset Group],asset_grp_pt,4,FALSE))</f>
        <v/>
      </c>
      <c r="J436" s="3" t="str">
        <f>IF(Point[Asset Group]="","",VLOOKUP(Point[Asset Group],asset_grp_pt,3,FALSE))</f>
        <v/>
      </c>
      <c r="M436" s="11"/>
      <c r="P436" s="56"/>
      <c r="R436" s="11"/>
      <c r="S436" s="14"/>
      <c r="AW436" s="11"/>
      <c r="BK436" s="12"/>
      <c r="BL436" s="12"/>
      <c r="BM436" s="12"/>
      <c r="BN436" s="12"/>
      <c r="BO436" s="12"/>
      <c r="BP436" s="12"/>
      <c r="BQ436" s="12"/>
      <c r="BR436" s="12"/>
      <c r="BS436" s="12"/>
      <c r="BT436" s="19" t="str">
        <f>IF(Point[Asset Group]="","",VLOOKUP(Point[Asset Type],subdom_master,4,FALSE))</f>
        <v/>
      </c>
    </row>
    <row r="437" spans="4:72" s="3" customFormat="1" x14ac:dyDescent="0.2">
      <c r="D437" s="58"/>
      <c r="E437" s="58"/>
      <c r="H437" s="3" t="str">
        <f>IF(Point[Asset Group]="","",VLOOKUP(Point[Asset Group],asset_grp_pt,4,FALSE))</f>
        <v/>
      </c>
      <c r="J437" s="3" t="str">
        <f>IF(Point[Asset Group]="","",VLOOKUP(Point[Asset Group],asset_grp_pt,3,FALSE))</f>
        <v/>
      </c>
      <c r="M437" s="11"/>
      <c r="P437" s="56"/>
      <c r="R437" s="11"/>
      <c r="S437" s="14"/>
      <c r="AW437" s="11"/>
      <c r="BK437" s="12"/>
      <c r="BL437" s="12"/>
      <c r="BM437" s="12"/>
      <c r="BN437" s="12"/>
      <c r="BO437" s="12"/>
      <c r="BP437" s="12"/>
      <c r="BQ437" s="12"/>
      <c r="BR437" s="12"/>
      <c r="BS437" s="12"/>
      <c r="BT437" s="19" t="str">
        <f>IF(Point[Asset Group]="","",VLOOKUP(Point[Asset Type],subdom_master,4,FALSE))</f>
        <v/>
      </c>
    </row>
    <row r="438" spans="4:72" s="3" customFormat="1" x14ac:dyDescent="0.2">
      <c r="D438" s="58"/>
      <c r="E438" s="58"/>
      <c r="H438" s="3" t="str">
        <f>IF(Point[Asset Group]="","",VLOOKUP(Point[Asset Group],asset_grp_pt,4,FALSE))</f>
        <v/>
      </c>
      <c r="J438" s="3" t="str">
        <f>IF(Point[Asset Group]="","",VLOOKUP(Point[Asset Group],asset_grp_pt,3,FALSE))</f>
        <v/>
      </c>
      <c r="M438" s="11"/>
      <c r="P438" s="56"/>
      <c r="R438" s="11"/>
      <c r="S438" s="14"/>
      <c r="AW438" s="11"/>
      <c r="BK438" s="12"/>
      <c r="BL438" s="12"/>
      <c r="BM438" s="12"/>
      <c r="BN438" s="12"/>
      <c r="BO438" s="12"/>
      <c r="BP438" s="12"/>
      <c r="BQ438" s="12"/>
      <c r="BR438" s="12"/>
      <c r="BS438" s="12"/>
      <c r="BT438" s="19" t="str">
        <f>IF(Point[Asset Group]="","",VLOOKUP(Point[Asset Type],subdom_master,4,FALSE))</f>
        <v/>
      </c>
    </row>
    <row r="439" spans="4:72" s="3" customFormat="1" x14ac:dyDescent="0.2">
      <c r="D439" s="58"/>
      <c r="E439" s="58"/>
      <c r="H439" s="3" t="str">
        <f>IF(Point[Asset Group]="","",VLOOKUP(Point[Asset Group],asset_grp_pt,4,FALSE))</f>
        <v/>
      </c>
      <c r="J439" s="3" t="str">
        <f>IF(Point[Asset Group]="","",VLOOKUP(Point[Asset Group],asset_grp_pt,3,FALSE))</f>
        <v/>
      </c>
      <c r="M439" s="11"/>
      <c r="P439" s="56"/>
      <c r="R439" s="11"/>
      <c r="S439" s="14"/>
      <c r="AW439" s="11"/>
      <c r="BK439" s="12"/>
      <c r="BL439" s="12"/>
      <c r="BM439" s="12"/>
      <c r="BN439" s="12"/>
      <c r="BO439" s="12"/>
      <c r="BP439" s="12"/>
      <c r="BQ439" s="12"/>
      <c r="BR439" s="12"/>
      <c r="BS439" s="12"/>
      <c r="BT439" s="19" t="str">
        <f>IF(Point[Asset Group]="","",VLOOKUP(Point[Asset Type],subdom_master,4,FALSE))</f>
        <v/>
      </c>
    </row>
    <row r="440" spans="4:72" s="3" customFormat="1" x14ac:dyDescent="0.2">
      <c r="D440" s="58"/>
      <c r="E440" s="58"/>
      <c r="H440" s="3" t="str">
        <f>IF(Point[Asset Group]="","",VLOOKUP(Point[Asset Group],asset_grp_pt,4,FALSE))</f>
        <v/>
      </c>
      <c r="J440" s="3" t="str">
        <f>IF(Point[Asset Group]="","",VLOOKUP(Point[Asset Group],asset_grp_pt,3,FALSE))</f>
        <v/>
      </c>
      <c r="M440" s="11"/>
      <c r="P440" s="56"/>
      <c r="R440" s="11"/>
      <c r="S440" s="14"/>
      <c r="AW440" s="11"/>
      <c r="BK440" s="12"/>
      <c r="BL440" s="12"/>
      <c r="BM440" s="12"/>
      <c r="BN440" s="12"/>
      <c r="BO440" s="12"/>
      <c r="BP440" s="12"/>
      <c r="BQ440" s="12"/>
      <c r="BR440" s="12"/>
      <c r="BS440" s="12"/>
      <c r="BT440" s="19" t="str">
        <f>IF(Point[Asset Group]="","",VLOOKUP(Point[Asset Type],subdom_master,4,FALSE))</f>
        <v/>
      </c>
    </row>
    <row r="441" spans="4:72" s="3" customFormat="1" x14ac:dyDescent="0.2">
      <c r="D441" s="58"/>
      <c r="E441" s="58"/>
      <c r="H441" s="3" t="str">
        <f>IF(Point[Asset Group]="","",VLOOKUP(Point[Asset Group],asset_grp_pt,4,FALSE))</f>
        <v/>
      </c>
      <c r="J441" s="3" t="str">
        <f>IF(Point[Asset Group]="","",VLOOKUP(Point[Asset Group],asset_grp_pt,3,FALSE))</f>
        <v/>
      </c>
      <c r="M441" s="11"/>
      <c r="P441" s="56"/>
      <c r="R441" s="11"/>
      <c r="S441" s="14"/>
      <c r="AW441" s="11"/>
      <c r="BK441" s="12"/>
      <c r="BL441" s="12"/>
      <c r="BM441" s="12"/>
      <c r="BN441" s="12"/>
      <c r="BO441" s="12"/>
      <c r="BP441" s="12"/>
      <c r="BQ441" s="12"/>
      <c r="BR441" s="12"/>
      <c r="BS441" s="12"/>
      <c r="BT441" s="19" t="str">
        <f>IF(Point[Asset Group]="","",VLOOKUP(Point[Asset Type],subdom_master,4,FALSE))</f>
        <v/>
      </c>
    </row>
    <row r="442" spans="4:72" s="3" customFormat="1" x14ac:dyDescent="0.2">
      <c r="D442" s="58"/>
      <c r="E442" s="58"/>
      <c r="H442" s="3" t="str">
        <f>IF(Point[Asset Group]="","",VLOOKUP(Point[Asset Group],asset_grp_pt,4,FALSE))</f>
        <v/>
      </c>
      <c r="J442" s="3" t="str">
        <f>IF(Point[Asset Group]="","",VLOOKUP(Point[Asset Group],asset_grp_pt,3,FALSE))</f>
        <v/>
      </c>
      <c r="M442" s="11"/>
      <c r="P442" s="56"/>
      <c r="R442" s="11"/>
      <c r="S442" s="14"/>
      <c r="AW442" s="11"/>
      <c r="BK442" s="12"/>
      <c r="BL442" s="12"/>
      <c r="BM442" s="12"/>
      <c r="BN442" s="12"/>
      <c r="BO442" s="12"/>
      <c r="BP442" s="12"/>
      <c r="BQ442" s="12"/>
      <c r="BR442" s="12"/>
      <c r="BS442" s="12"/>
      <c r="BT442" s="19" t="str">
        <f>IF(Point[Asset Group]="","",VLOOKUP(Point[Asset Type],subdom_master,4,FALSE))</f>
        <v/>
      </c>
    </row>
    <row r="443" spans="4:72" s="3" customFormat="1" x14ac:dyDescent="0.2">
      <c r="D443" s="58"/>
      <c r="E443" s="58"/>
      <c r="H443" s="3" t="str">
        <f>IF(Point[Asset Group]="","",VLOOKUP(Point[Asset Group],asset_grp_pt,4,FALSE))</f>
        <v/>
      </c>
      <c r="J443" s="3" t="str">
        <f>IF(Point[Asset Group]="","",VLOOKUP(Point[Asset Group],asset_grp_pt,3,FALSE))</f>
        <v/>
      </c>
      <c r="M443" s="11"/>
      <c r="P443" s="56"/>
      <c r="R443" s="11"/>
      <c r="S443" s="14"/>
      <c r="AW443" s="11"/>
      <c r="BK443" s="12"/>
      <c r="BL443" s="12"/>
      <c r="BM443" s="12"/>
      <c r="BN443" s="12"/>
      <c r="BO443" s="12"/>
      <c r="BP443" s="12"/>
      <c r="BQ443" s="12"/>
      <c r="BR443" s="12"/>
      <c r="BS443" s="12"/>
      <c r="BT443" s="19" t="str">
        <f>IF(Point[Asset Group]="","",VLOOKUP(Point[Asset Type],subdom_master,4,FALSE))</f>
        <v/>
      </c>
    </row>
    <row r="444" spans="4:72" s="3" customFormat="1" x14ac:dyDescent="0.2">
      <c r="D444" s="58"/>
      <c r="E444" s="58"/>
      <c r="H444" s="3" t="str">
        <f>IF(Point[Asset Group]="","",VLOOKUP(Point[Asset Group],asset_grp_pt,4,FALSE))</f>
        <v/>
      </c>
      <c r="J444" s="3" t="str">
        <f>IF(Point[Asset Group]="","",VLOOKUP(Point[Asset Group],asset_grp_pt,3,FALSE))</f>
        <v/>
      </c>
      <c r="M444" s="11"/>
      <c r="P444" s="56"/>
      <c r="R444" s="11"/>
      <c r="S444" s="14"/>
      <c r="AW444" s="11"/>
      <c r="BK444" s="12"/>
      <c r="BL444" s="12"/>
      <c r="BM444" s="12"/>
      <c r="BN444" s="12"/>
      <c r="BO444" s="12"/>
      <c r="BP444" s="12"/>
      <c r="BQ444" s="12"/>
      <c r="BR444" s="12"/>
      <c r="BS444" s="12"/>
      <c r="BT444" s="19" t="str">
        <f>IF(Point[Asset Group]="","",VLOOKUP(Point[Asset Type],subdom_master,4,FALSE))</f>
        <v/>
      </c>
    </row>
    <row r="445" spans="4:72" s="3" customFormat="1" x14ac:dyDescent="0.2">
      <c r="D445" s="58"/>
      <c r="E445" s="58"/>
      <c r="H445" s="3" t="str">
        <f>IF(Point[Asset Group]="","",VLOOKUP(Point[Asset Group],asset_grp_pt,4,FALSE))</f>
        <v/>
      </c>
      <c r="J445" s="3" t="str">
        <f>IF(Point[Asset Group]="","",VLOOKUP(Point[Asset Group],asset_grp_pt,3,FALSE))</f>
        <v/>
      </c>
      <c r="M445" s="11"/>
      <c r="P445" s="56"/>
      <c r="R445" s="11"/>
      <c r="S445" s="14"/>
      <c r="AW445" s="11"/>
      <c r="BK445" s="12"/>
      <c r="BL445" s="12"/>
      <c r="BM445" s="12"/>
      <c r="BN445" s="12"/>
      <c r="BO445" s="12"/>
      <c r="BP445" s="12"/>
      <c r="BQ445" s="12"/>
      <c r="BR445" s="12"/>
      <c r="BS445" s="12"/>
      <c r="BT445" s="19" t="str">
        <f>IF(Point[Asset Group]="","",VLOOKUP(Point[Asset Type],subdom_master,4,FALSE))</f>
        <v/>
      </c>
    </row>
    <row r="446" spans="4:72" s="3" customFormat="1" x14ac:dyDescent="0.2">
      <c r="D446" s="58"/>
      <c r="E446" s="58"/>
      <c r="H446" s="3" t="str">
        <f>IF(Point[Asset Group]="","",VLOOKUP(Point[Asset Group],asset_grp_pt,4,FALSE))</f>
        <v/>
      </c>
      <c r="J446" s="3" t="str">
        <f>IF(Point[Asset Group]="","",VLOOKUP(Point[Asset Group],asset_grp_pt,3,FALSE))</f>
        <v/>
      </c>
      <c r="M446" s="11"/>
      <c r="P446" s="56"/>
      <c r="R446" s="11"/>
      <c r="S446" s="14"/>
      <c r="AW446" s="11"/>
      <c r="BK446" s="12"/>
      <c r="BL446" s="12"/>
      <c r="BM446" s="12"/>
      <c r="BN446" s="12"/>
      <c r="BO446" s="12"/>
      <c r="BP446" s="12"/>
      <c r="BQ446" s="12"/>
      <c r="BR446" s="12"/>
      <c r="BS446" s="12"/>
      <c r="BT446" s="19" t="str">
        <f>IF(Point[Asset Group]="","",VLOOKUP(Point[Asset Type],subdom_master,4,FALSE))</f>
        <v/>
      </c>
    </row>
    <row r="447" spans="4:72" s="3" customFormat="1" x14ac:dyDescent="0.2">
      <c r="D447" s="58"/>
      <c r="E447" s="58"/>
      <c r="H447" s="3" t="str">
        <f>IF(Point[Asset Group]="","",VLOOKUP(Point[Asset Group],asset_grp_pt,4,FALSE))</f>
        <v/>
      </c>
      <c r="J447" s="3" t="str">
        <f>IF(Point[Asset Group]="","",VLOOKUP(Point[Asset Group],asset_grp_pt,3,FALSE))</f>
        <v/>
      </c>
      <c r="M447" s="11"/>
      <c r="P447" s="56"/>
      <c r="R447" s="11"/>
      <c r="S447" s="14"/>
      <c r="AW447" s="11"/>
      <c r="BK447" s="12"/>
      <c r="BL447" s="12"/>
      <c r="BM447" s="12"/>
      <c r="BN447" s="12"/>
      <c r="BO447" s="12"/>
      <c r="BP447" s="12"/>
      <c r="BQ447" s="12"/>
      <c r="BR447" s="12"/>
      <c r="BS447" s="12"/>
      <c r="BT447" s="19" t="str">
        <f>IF(Point[Asset Group]="","",VLOOKUP(Point[Asset Type],subdom_master,4,FALSE))</f>
        <v/>
      </c>
    </row>
    <row r="448" spans="4:72" s="3" customFormat="1" x14ac:dyDescent="0.2">
      <c r="D448" s="58"/>
      <c r="E448" s="58"/>
      <c r="H448" s="3" t="str">
        <f>IF(Point[Asset Group]="","",VLOOKUP(Point[Asset Group],asset_grp_pt,4,FALSE))</f>
        <v/>
      </c>
      <c r="J448" s="3" t="str">
        <f>IF(Point[Asset Group]="","",VLOOKUP(Point[Asset Group],asset_grp_pt,3,FALSE))</f>
        <v/>
      </c>
      <c r="M448" s="11"/>
      <c r="P448" s="56"/>
      <c r="R448" s="11"/>
      <c r="S448" s="14"/>
      <c r="AW448" s="11"/>
      <c r="BK448" s="12"/>
      <c r="BL448" s="12"/>
      <c r="BM448" s="12"/>
      <c r="BN448" s="12"/>
      <c r="BO448" s="12"/>
      <c r="BP448" s="12"/>
      <c r="BQ448" s="12"/>
      <c r="BR448" s="12"/>
      <c r="BS448" s="12"/>
      <c r="BT448" s="19" t="str">
        <f>IF(Point[Asset Group]="","",VLOOKUP(Point[Asset Type],subdom_master,4,FALSE))</f>
        <v/>
      </c>
    </row>
    <row r="449" spans="4:72" s="3" customFormat="1" x14ac:dyDescent="0.2">
      <c r="D449" s="58"/>
      <c r="E449" s="58"/>
      <c r="H449" s="3" t="str">
        <f>IF(Point[Asset Group]="","",VLOOKUP(Point[Asset Group],asset_grp_pt,4,FALSE))</f>
        <v/>
      </c>
      <c r="J449" s="3" t="str">
        <f>IF(Point[Asset Group]="","",VLOOKUP(Point[Asset Group],asset_grp_pt,3,FALSE))</f>
        <v/>
      </c>
      <c r="M449" s="11"/>
      <c r="P449" s="56"/>
      <c r="R449" s="11"/>
      <c r="S449" s="14"/>
      <c r="AW449" s="11"/>
      <c r="BK449" s="12"/>
      <c r="BL449" s="12"/>
      <c r="BM449" s="12"/>
      <c r="BN449" s="12"/>
      <c r="BO449" s="12"/>
      <c r="BP449" s="12"/>
      <c r="BQ449" s="12"/>
      <c r="BR449" s="12"/>
      <c r="BS449" s="12"/>
      <c r="BT449" s="19" t="str">
        <f>IF(Point[Asset Group]="","",VLOOKUP(Point[Asset Type],subdom_master,4,FALSE))</f>
        <v/>
      </c>
    </row>
    <row r="450" spans="4:72" s="3" customFormat="1" x14ac:dyDescent="0.2">
      <c r="D450" s="58"/>
      <c r="E450" s="58"/>
      <c r="H450" s="3" t="str">
        <f>IF(Point[Asset Group]="","",VLOOKUP(Point[Asset Group],asset_grp_pt,4,FALSE))</f>
        <v/>
      </c>
      <c r="J450" s="3" t="str">
        <f>IF(Point[Asset Group]="","",VLOOKUP(Point[Asset Group],asset_grp_pt,3,FALSE))</f>
        <v/>
      </c>
      <c r="M450" s="11"/>
      <c r="P450" s="56"/>
      <c r="R450" s="11"/>
      <c r="S450" s="14"/>
      <c r="AW450" s="11"/>
      <c r="BK450" s="12"/>
      <c r="BL450" s="12"/>
      <c r="BM450" s="12"/>
      <c r="BN450" s="12"/>
      <c r="BO450" s="12"/>
      <c r="BP450" s="12"/>
      <c r="BQ450" s="12"/>
      <c r="BR450" s="12"/>
      <c r="BS450" s="12"/>
      <c r="BT450" s="19" t="str">
        <f>IF(Point[Asset Group]="","",VLOOKUP(Point[Asset Type],subdom_master,4,FALSE))</f>
        <v/>
      </c>
    </row>
    <row r="451" spans="4:72" s="3" customFormat="1" x14ac:dyDescent="0.2">
      <c r="D451" s="58"/>
      <c r="E451" s="58"/>
      <c r="H451" s="3" t="str">
        <f>IF(Point[Asset Group]="","",VLOOKUP(Point[Asset Group],asset_grp_pt,4,FALSE))</f>
        <v/>
      </c>
      <c r="J451" s="3" t="str">
        <f>IF(Point[Asset Group]="","",VLOOKUP(Point[Asset Group],asset_grp_pt,3,FALSE))</f>
        <v/>
      </c>
      <c r="M451" s="11"/>
      <c r="P451" s="56"/>
      <c r="R451" s="11"/>
      <c r="S451" s="14"/>
      <c r="AW451" s="11"/>
      <c r="BK451" s="12"/>
      <c r="BL451" s="12"/>
      <c r="BM451" s="12"/>
      <c r="BN451" s="12"/>
      <c r="BO451" s="12"/>
      <c r="BP451" s="12"/>
      <c r="BQ451" s="12"/>
      <c r="BR451" s="12"/>
      <c r="BS451" s="12"/>
      <c r="BT451" s="19" t="str">
        <f>IF(Point[Asset Group]="","",VLOOKUP(Point[Asset Type],subdom_master,4,FALSE))</f>
        <v/>
      </c>
    </row>
    <row r="452" spans="4:72" s="3" customFormat="1" x14ac:dyDescent="0.2">
      <c r="D452" s="58"/>
      <c r="E452" s="58"/>
      <c r="H452" s="3" t="str">
        <f>IF(Point[Asset Group]="","",VLOOKUP(Point[Asset Group],asset_grp_pt,4,FALSE))</f>
        <v/>
      </c>
      <c r="J452" s="3" t="str">
        <f>IF(Point[Asset Group]="","",VLOOKUP(Point[Asset Group],asset_grp_pt,3,FALSE))</f>
        <v/>
      </c>
      <c r="M452" s="11"/>
      <c r="P452" s="56"/>
      <c r="R452" s="11"/>
      <c r="S452" s="14"/>
      <c r="AW452" s="11"/>
      <c r="BK452" s="12"/>
      <c r="BL452" s="12"/>
      <c r="BM452" s="12"/>
      <c r="BN452" s="12"/>
      <c r="BO452" s="12"/>
      <c r="BP452" s="12"/>
      <c r="BQ452" s="12"/>
      <c r="BR452" s="12"/>
      <c r="BS452" s="12"/>
      <c r="BT452" s="19" t="str">
        <f>IF(Point[Asset Group]="","",VLOOKUP(Point[Asset Type],subdom_master,4,FALSE))</f>
        <v/>
      </c>
    </row>
    <row r="453" spans="4:72" s="3" customFormat="1" x14ac:dyDescent="0.2">
      <c r="D453" s="58"/>
      <c r="E453" s="58"/>
      <c r="H453" s="3" t="str">
        <f>IF(Point[Asset Group]="","",VLOOKUP(Point[Asset Group],asset_grp_pt,4,FALSE))</f>
        <v/>
      </c>
      <c r="J453" s="3" t="str">
        <f>IF(Point[Asset Group]="","",VLOOKUP(Point[Asset Group],asset_grp_pt,3,FALSE))</f>
        <v/>
      </c>
      <c r="M453" s="11"/>
      <c r="P453" s="56"/>
      <c r="R453" s="11"/>
      <c r="S453" s="14"/>
      <c r="AW453" s="11"/>
      <c r="BK453" s="12"/>
      <c r="BL453" s="12"/>
      <c r="BM453" s="12"/>
      <c r="BN453" s="12"/>
      <c r="BO453" s="12"/>
      <c r="BP453" s="12"/>
      <c r="BQ453" s="12"/>
      <c r="BR453" s="12"/>
      <c r="BS453" s="12"/>
      <c r="BT453" s="19" t="str">
        <f>IF(Point[Asset Group]="","",VLOOKUP(Point[Asset Type],subdom_master,4,FALSE))</f>
        <v/>
      </c>
    </row>
    <row r="454" spans="4:72" s="3" customFormat="1" x14ac:dyDescent="0.2">
      <c r="D454" s="58"/>
      <c r="E454" s="58"/>
      <c r="H454" s="3" t="str">
        <f>IF(Point[Asset Group]="","",VLOOKUP(Point[Asset Group],asset_grp_pt,4,FALSE))</f>
        <v/>
      </c>
      <c r="J454" s="3" t="str">
        <f>IF(Point[Asset Group]="","",VLOOKUP(Point[Asset Group],asset_grp_pt,3,FALSE))</f>
        <v/>
      </c>
      <c r="M454" s="11"/>
      <c r="P454" s="56"/>
      <c r="R454" s="11"/>
      <c r="S454" s="14"/>
      <c r="AW454" s="11"/>
      <c r="BK454" s="12"/>
      <c r="BL454" s="12"/>
      <c r="BM454" s="12"/>
      <c r="BN454" s="12"/>
      <c r="BO454" s="12"/>
      <c r="BP454" s="12"/>
      <c r="BQ454" s="12"/>
      <c r="BR454" s="12"/>
      <c r="BS454" s="12"/>
      <c r="BT454" s="19" t="str">
        <f>IF(Point[Asset Group]="","",VLOOKUP(Point[Asset Type],subdom_master,4,FALSE))</f>
        <v/>
      </c>
    </row>
    <row r="455" spans="4:72" s="3" customFormat="1" x14ac:dyDescent="0.2">
      <c r="D455" s="58"/>
      <c r="E455" s="58"/>
      <c r="H455" s="3" t="str">
        <f>IF(Point[Asset Group]="","",VLOOKUP(Point[Asset Group],asset_grp_pt,4,FALSE))</f>
        <v/>
      </c>
      <c r="J455" s="3" t="str">
        <f>IF(Point[Asset Group]="","",VLOOKUP(Point[Asset Group],asset_grp_pt,3,FALSE))</f>
        <v/>
      </c>
      <c r="M455" s="11"/>
      <c r="P455" s="56"/>
      <c r="R455" s="11"/>
      <c r="S455" s="14"/>
      <c r="AW455" s="11"/>
      <c r="BK455" s="12"/>
      <c r="BL455" s="12"/>
      <c r="BM455" s="12"/>
      <c r="BN455" s="12"/>
      <c r="BO455" s="12"/>
      <c r="BP455" s="12"/>
      <c r="BQ455" s="12"/>
      <c r="BR455" s="12"/>
      <c r="BS455" s="12"/>
      <c r="BT455" s="19" t="str">
        <f>IF(Point[Asset Group]="","",VLOOKUP(Point[Asset Type],subdom_master,4,FALSE))</f>
        <v/>
      </c>
    </row>
    <row r="456" spans="4:72" s="3" customFormat="1" x14ac:dyDescent="0.2">
      <c r="D456" s="58"/>
      <c r="E456" s="58"/>
      <c r="H456" s="3" t="str">
        <f>IF(Point[Asset Group]="","",VLOOKUP(Point[Asset Group],asset_grp_pt,4,FALSE))</f>
        <v/>
      </c>
      <c r="J456" s="3" t="str">
        <f>IF(Point[Asset Group]="","",VLOOKUP(Point[Asset Group],asset_grp_pt,3,FALSE))</f>
        <v/>
      </c>
      <c r="M456" s="11"/>
      <c r="P456" s="56"/>
      <c r="R456" s="11"/>
      <c r="S456" s="14"/>
      <c r="AW456" s="11"/>
      <c r="BK456" s="12"/>
      <c r="BL456" s="12"/>
      <c r="BM456" s="12"/>
      <c r="BN456" s="12"/>
      <c r="BO456" s="12"/>
      <c r="BP456" s="12"/>
      <c r="BQ456" s="12"/>
      <c r="BR456" s="12"/>
      <c r="BS456" s="12"/>
      <c r="BT456" s="19" t="str">
        <f>IF(Point[Asset Group]="","",VLOOKUP(Point[Asset Type],subdom_master,4,FALSE))</f>
        <v/>
      </c>
    </row>
    <row r="457" spans="4:72" s="3" customFormat="1" x14ac:dyDescent="0.2">
      <c r="D457" s="58"/>
      <c r="E457" s="58"/>
      <c r="H457" s="3" t="str">
        <f>IF(Point[Asset Group]="","",VLOOKUP(Point[Asset Group],asset_grp_pt,4,FALSE))</f>
        <v/>
      </c>
      <c r="J457" s="3" t="str">
        <f>IF(Point[Asset Group]="","",VLOOKUP(Point[Asset Group],asset_grp_pt,3,FALSE))</f>
        <v/>
      </c>
      <c r="M457" s="11"/>
      <c r="P457" s="56"/>
      <c r="R457" s="11"/>
      <c r="S457" s="14"/>
      <c r="AW457" s="11"/>
      <c r="BK457" s="12"/>
      <c r="BL457" s="12"/>
      <c r="BM457" s="12"/>
      <c r="BN457" s="12"/>
      <c r="BO457" s="12"/>
      <c r="BP457" s="12"/>
      <c r="BQ457" s="12"/>
      <c r="BR457" s="12"/>
      <c r="BS457" s="12"/>
      <c r="BT457" s="19" t="str">
        <f>IF(Point[Asset Group]="","",VLOOKUP(Point[Asset Type],subdom_master,4,FALSE))</f>
        <v/>
      </c>
    </row>
    <row r="458" spans="4:72" s="3" customFormat="1" x14ac:dyDescent="0.2">
      <c r="D458" s="58"/>
      <c r="E458" s="58"/>
      <c r="H458" s="3" t="str">
        <f>IF(Point[Asset Group]="","",VLOOKUP(Point[Asset Group],asset_grp_pt,4,FALSE))</f>
        <v/>
      </c>
      <c r="J458" s="3" t="str">
        <f>IF(Point[Asset Group]="","",VLOOKUP(Point[Asset Group],asset_grp_pt,3,FALSE))</f>
        <v/>
      </c>
      <c r="M458" s="11"/>
      <c r="P458" s="56"/>
      <c r="R458" s="11"/>
      <c r="S458" s="14"/>
      <c r="AW458" s="11"/>
      <c r="BK458" s="12"/>
      <c r="BL458" s="12"/>
      <c r="BM458" s="12"/>
      <c r="BN458" s="12"/>
      <c r="BO458" s="12"/>
      <c r="BP458" s="12"/>
      <c r="BQ458" s="12"/>
      <c r="BR458" s="12"/>
      <c r="BS458" s="12"/>
      <c r="BT458" s="19" t="str">
        <f>IF(Point[Asset Group]="","",VLOOKUP(Point[Asset Type],subdom_master,4,FALSE))</f>
        <v/>
      </c>
    </row>
    <row r="459" spans="4:72" s="3" customFormat="1" x14ac:dyDescent="0.2">
      <c r="D459" s="58"/>
      <c r="E459" s="58"/>
      <c r="H459" s="3" t="str">
        <f>IF(Point[Asset Group]="","",VLOOKUP(Point[Asset Group],asset_grp_pt,4,FALSE))</f>
        <v/>
      </c>
      <c r="J459" s="3" t="str">
        <f>IF(Point[Asset Group]="","",VLOOKUP(Point[Asset Group],asset_grp_pt,3,FALSE))</f>
        <v/>
      </c>
      <c r="M459" s="11"/>
      <c r="P459" s="56"/>
      <c r="R459" s="11"/>
      <c r="S459" s="14"/>
      <c r="AW459" s="11"/>
      <c r="BK459" s="12"/>
      <c r="BL459" s="12"/>
      <c r="BM459" s="12"/>
      <c r="BN459" s="12"/>
      <c r="BO459" s="12"/>
      <c r="BP459" s="12"/>
      <c r="BQ459" s="12"/>
      <c r="BR459" s="12"/>
      <c r="BS459" s="12"/>
      <c r="BT459" s="19" t="str">
        <f>IF(Point[Asset Group]="","",VLOOKUP(Point[Asset Type],subdom_master,4,FALSE))</f>
        <v/>
      </c>
    </row>
    <row r="460" spans="4:72" s="3" customFormat="1" x14ac:dyDescent="0.2">
      <c r="D460" s="58"/>
      <c r="E460" s="58"/>
      <c r="H460" s="3" t="str">
        <f>IF(Point[Asset Group]="","",VLOOKUP(Point[Asset Group],asset_grp_pt,4,FALSE))</f>
        <v/>
      </c>
      <c r="J460" s="3" t="str">
        <f>IF(Point[Asset Group]="","",VLOOKUP(Point[Asset Group],asset_grp_pt,3,FALSE))</f>
        <v/>
      </c>
      <c r="M460" s="11"/>
      <c r="P460" s="56"/>
      <c r="R460" s="11"/>
      <c r="S460" s="14"/>
      <c r="AW460" s="11"/>
      <c r="BK460" s="12"/>
      <c r="BL460" s="12"/>
      <c r="BM460" s="12"/>
      <c r="BN460" s="12"/>
      <c r="BO460" s="12"/>
      <c r="BP460" s="12"/>
      <c r="BQ460" s="12"/>
      <c r="BR460" s="12"/>
      <c r="BS460" s="12"/>
      <c r="BT460" s="19" t="str">
        <f>IF(Point[Asset Group]="","",VLOOKUP(Point[Asset Type],subdom_master,4,FALSE))</f>
        <v/>
      </c>
    </row>
    <row r="461" spans="4:72" s="3" customFormat="1" x14ac:dyDescent="0.2">
      <c r="D461" s="58"/>
      <c r="E461" s="58"/>
      <c r="H461" s="3" t="str">
        <f>IF(Point[Asset Group]="","",VLOOKUP(Point[Asset Group],asset_grp_pt,4,FALSE))</f>
        <v/>
      </c>
      <c r="J461" s="3" t="str">
        <f>IF(Point[Asset Group]="","",VLOOKUP(Point[Asset Group],asset_grp_pt,3,FALSE))</f>
        <v/>
      </c>
      <c r="M461" s="11"/>
      <c r="P461" s="56"/>
      <c r="R461" s="11"/>
      <c r="S461" s="14"/>
      <c r="AW461" s="11"/>
      <c r="BK461" s="12"/>
      <c r="BL461" s="12"/>
      <c r="BM461" s="12"/>
      <c r="BN461" s="12"/>
      <c r="BO461" s="12"/>
      <c r="BP461" s="12"/>
      <c r="BQ461" s="12"/>
      <c r="BR461" s="12"/>
      <c r="BS461" s="12"/>
      <c r="BT461" s="19" t="str">
        <f>IF(Point[Asset Group]="","",VLOOKUP(Point[Asset Type],subdom_master,4,FALSE))</f>
        <v/>
      </c>
    </row>
    <row r="462" spans="4:72" s="3" customFormat="1" x14ac:dyDescent="0.2">
      <c r="D462" s="58"/>
      <c r="E462" s="58"/>
      <c r="H462" s="3" t="str">
        <f>IF(Point[Asset Group]="","",VLOOKUP(Point[Asset Group],asset_grp_pt,4,FALSE))</f>
        <v/>
      </c>
      <c r="J462" s="3" t="str">
        <f>IF(Point[Asset Group]="","",VLOOKUP(Point[Asset Group],asset_grp_pt,3,FALSE))</f>
        <v/>
      </c>
      <c r="M462" s="11"/>
      <c r="P462" s="56"/>
      <c r="R462" s="11"/>
      <c r="S462" s="14"/>
      <c r="AW462" s="11"/>
      <c r="BK462" s="12"/>
      <c r="BL462" s="12"/>
      <c r="BM462" s="12"/>
      <c r="BN462" s="12"/>
      <c r="BO462" s="12"/>
      <c r="BP462" s="12"/>
      <c r="BQ462" s="12"/>
      <c r="BR462" s="12"/>
      <c r="BS462" s="12"/>
      <c r="BT462" s="19" t="str">
        <f>IF(Point[Asset Group]="","",VLOOKUP(Point[Asset Type],subdom_master,4,FALSE))</f>
        <v/>
      </c>
    </row>
    <row r="463" spans="4:72" s="3" customFormat="1" x14ac:dyDescent="0.2">
      <c r="D463" s="58"/>
      <c r="E463" s="58"/>
      <c r="H463" s="3" t="str">
        <f>IF(Point[Asset Group]="","",VLOOKUP(Point[Asset Group],asset_grp_pt,4,FALSE))</f>
        <v/>
      </c>
      <c r="J463" s="3" t="str">
        <f>IF(Point[Asset Group]="","",VLOOKUP(Point[Asset Group],asset_grp_pt,3,FALSE))</f>
        <v/>
      </c>
      <c r="M463" s="11"/>
      <c r="P463" s="56"/>
      <c r="R463" s="11"/>
      <c r="S463" s="14"/>
      <c r="AW463" s="11"/>
      <c r="BK463" s="12"/>
      <c r="BL463" s="12"/>
      <c r="BM463" s="12"/>
      <c r="BN463" s="12"/>
      <c r="BO463" s="12"/>
      <c r="BP463" s="12"/>
      <c r="BQ463" s="12"/>
      <c r="BR463" s="12"/>
      <c r="BS463" s="12"/>
      <c r="BT463" s="19" t="str">
        <f>IF(Point[Asset Group]="","",VLOOKUP(Point[Asset Type],subdom_master,4,FALSE))</f>
        <v/>
      </c>
    </row>
    <row r="464" spans="4:72" s="3" customFormat="1" x14ac:dyDescent="0.2">
      <c r="D464" s="58"/>
      <c r="E464" s="58"/>
      <c r="H464" s="3" t="str">
        <f>IF(Point[Asset Group]="","",VLOOKUP(Point[Asset Group],asset_grp_pt,4,FALSE))</f>
        <v/>
      </c>
      <c r="J464" s="3" t="str">
        <f>IF(Point[Asset Group]="","",VLOOKUP(Point[Asset Group],asset_grp_pt,3,FALSE))</f>
        <v/>
      </c>
      <c r="M464" s="11"/>
      <c r="P464" s="56"/>
      <c r="R464" s="11"/>
      <c r="S464" s="14"/>
      <c r="AW464" s="11"/>
      <c r="BK464" s="12"/>
      <c r="BL464" s="12"/>
      <c r="BM464" s="12"/>
      <c r="BN464" s="12"/>
      <c r="BO464" s="12"/>
      <c r="BP464" s="12"/>
      <c r="BQ464" s="12"/>
      <c r="BR464" s="12"/>
      <c r="BS464" s="12"/>
      <c r="BT464" s="19" t="str">
        <f>IF(Point[Asset Group]="","",VLOOKUP(Point[Asset Type],subdom_master,4,FALSE))</f>
        <v/>
      </c>
    </row>
    <row r="465" spans="4:72" s="3" customFormat="1" x14ac:dyDescent="0.2">
      <c r="D465" s="58"/>
      <c r="E465" s="58"/>
      <c r="H465" s="3" t="str">
        <f>IF(Point[Asset Group]="","",VLOOKUP(Point[Asset Group],asset_grp_pt,4,FALSE))</f>
        <v/>
      </c>
      <c r="J465" s="3" t="str">
        <f>IF(Point[Asset Group]="","",VLOOKUP(Point[Asset Group],asset_grp_pt,3,FALSE))</f>
        <v/>
      </c>
      <c r="M465" s="11"/>
      <c r="P465" s="56"/>
      <c r="R465" s="11"/>
      <c r="S465" s="14"/>
      <c r="AW465" s="11"/>
      <c r="BK465" s="12"/>
      <c r="BL465" s="12"/>
      <c r="BM465" s="12"/>
      <c r="BN465" s="12"/>
      <c r="BO465" s="12"/>
      <c r="BP465" s="12"/>
      <c r="BQ465" s="12"/>
      <c r="BR465" s="12"/>
      <c r="BS465" s="12"/>
      <c r="BT465" s="19" t="str">
        <f>IF(Point[Asset Group]="","",VLOOKUP(Point[Asset Type],subdom_master,4,FALSE))</f>
        <v/>
      </c>
    </row>
    <row r="466" spans="4:72" s="3" customFormat="1" x14ac:dyDescent="0.2">
      <c r="D466" s="58"/>
      <c r="E466" s="58"/>
      <c r="H466" s="3" t="str">
        <f>IF(Point[Asset Group]="","",VLOOKUP(Point[Asset Group],asset_grp_pt,4,FALSE))</f>
        <v/>
      </c>
      <c r="J466" s="3" t="str">
        <f>IF(Point[Asset Group]="","",VLOOKUP(Point[Asset Group],asset_grp_pt,3,FALSE))</f>
        <v/>
      </c>
      <c r="M466" s="11"/>
      <c r="P466" s="56"/>
      <c r="R466" s="11"/>
      <c r="S466" s="14"/>
      <c r="AW466" s="11"/>
      <c r="BK466" s="12"/>
      <c r="BL466" s="12"/>
      <c r="BM466" s="12"/>
      <c r="BN466" s="12"/>
      <c r="BO466" s="12"/>
      <c r="BP466" s="12"/>
      <c r="BQ466" s="12"/>
      <c r="BR466" s="12"/>
      <c r="BS466" s="12"/>
      <c r="BT466" s="19" t="str">
        <f>IF(Point[Asset Group]="","",VLOOKUP(Point[Asset Type],subdom_master,4,FALSE))</f>
        <v/>
      </c>
    </row>
    <row r="467" spans="4:72" s="3" customFormat="1" x14ac:dyDescent="0.2">
      <c r="D467" s="58"/>
      <c r="E467" s="58"/>
      <c r="H467" s="3" t="str">
        <f>IF(Point[Asset Group]="","",VLOOKUP(Point[Asset Group],asset_grp_pt,4,FALSE))</f>
        <v/>
      </c>
      <c r="J467" s="3" t="str">
        <f>IF(Point[Asset Group]="","",VLOOKUP(Point[Asset Group],asset_grp_pt,3,FALSE))</f>
        <v/>
      </c>
      <c r="M467" s="11"/>
      <c r="P467" s="56"/>
      <c r="R467" s="11"/>
      <c r="S467" s="14"/>
      <c r="AW467" s="11"/>
      <c r="BK467" s="12"/>
      <c r="BL467" s="12"/>
      <c r="BM467" s="12"/>
      <c r="BN467" s="12"/>
      <c r="BO467" s="12"/>
      <c r="BP467" s="12"/>
      <c r="BQ467" s="12"/>
      <c r="BR467" s="12"/>
      <c r="BS467" s="12"/>
      <c r="BT467" s="19" t="str">
        <f>IF(Point[Asset Group]="","",VLOOKUP(Point[Asset Type],subdom_master,4,FALSE))</f>
        <v/>
      </c>
    </row>
    <row r="468" spans="4:72" s="3" customFormat="1" x14ac:dyDescent="0.2">
      <c r="D468" s="58"/>
      <c r="E468" s="58"/>
      <c r="H468" s="3" t="str">
        <f>IF(Point[Asset Group]="","",VLOOKUP(Point[Asset Group],asset_grp_pt,4,FALSE))</f>
        <v/>
      </c>
      <c r="J468" s="3" t="str">
        <f>IF(Point[Asset Group]="","",VLOOKUP(Point[Asset Group],asset_grp_pt,3,FALSE))</f>
        <v/>
      </c>
      <c r="M468" s="11"/>
      <c r="P468" s="56"/>
      <c r="R468" s="11"/>
      <c r="S468" s="14"/>
      <c r="AW468" s="11"/>
      <c r="BK468" s="12"/>
      <c r="BL468" s="12"/>
      <c r="BM468" s="12"/>
      <c r="BN468" s="12"/>
      <c r="BO468" s="12"/>
      <c r="BP468" s="12"/>
      <c r="BQ468" s="12"/>
      <c r="BR468" s="12"/>
      <c r="BS468" s="12"/>
      <c r="BT468" s="19" t="str">
        <f>IF(Point[Asset Group]="","",VLOOKUP(Point[Asset Type],subdom_master,4,FALSE))</f>
        <v/>
      </c>
    </row>
    <row r="469" spans="4:72" s="3" customFormat="1" x14ac:dyDescent="0.2">
      <c r="D469" s="58"/>
      <c r="E469" s="58"/>
      <c r="H469" s="3" t="str">
        <f>IF(Point[Asset Group]="","",VLOOKUP(Point[Asset Group],asset_grp_pt,4,FALSE))</f>
        <v/>
      </c>
      <c r="J469" s="3" t="str">
        <f>IF(Point[Asset Group]="","",VLOOKUP(Point[Asset Group],asset_grp_pt,3,FALSE))</f>
        <v/>
      </c>
      <c r="M469" s="11"/>
      <c r="P469" s="56"/>
      <c r="R469" s="11"/>
      <c r="S469" s="14"/>
      <c r="AW469" s="11"/>
      <c r="BK469" s="12"/>
      <c r="BL469" s="12"/>
      <c r="BM469" s="12"/>
      <c r="BN469" s="12"/>
      <c r="BO469" s="12"/>
      <c r="BP469" s="12"/>
      <c r="BQ469" s="12"/>
      <c r="BR469" s="12"/>
      <c r="BS469" s="12"/>
      <c r="BT469" s="19" t="str">
        <f>IF(Point[Asset Group]="","",VLOOKUP(Point[Asset Type],subdom_master,4,FALSE))</f>
        <v/>
      </c>
    </row>
    <row r="470" spans="4:72" s="3" customFormat="1" x14ac:dyDescent="0.2">
      <c r="D470" s="58"/>
      <c r="E470" s="58"/>
      <c r="H470" s="3" t="str">
        <f>IF(Point[Asset Group]="","",VLOOKUP(Point[Asset Group],asset_grp_pt,4,FALSE))</f>
        <v/>
      </c>
      <c r="J470" s="3" t="str">
        <f>IF(Point[Asset Group]="","",VLOOKUP(Point[Asset Group],asset_grp_pt,3,FALSE))</f>
        <v/>
      </c>
      <c r="M470" s="11"/>
      <c r="P470" s="56"/>
      <c r="R470" s="11"/>
      <c r="S470" s="14"/>
      <c r="AW470" s="11"/>
      <c r="BK470" s="12"/>
      <c r="BL470" s="12"/>
      <c r="BM470" s="12"/>
      <c r="BN470" s="12"/>
      <c r="BO470" s="12"/>
      <c r="BP470" s="12"/>
      <c r="BQ470" s="12"/>
      <c r="BR470" s="12"/>
      <c r="BS470" s="12"/>
      <c r="BT470" s="19" t="str">
        <f>IF(Point[Asset Group]="","",VLOOKUP(Point[Asset Type],subdom_master,4,FALSE))</f>
        <v/>
      </c>
    </row>
    <row r="471" spans="4:72" s="3" customFormat="1" x14ac:dyDescent="0.2">
      <c r="D471" s="58"/>
      <c r="E471" s="58"/>
      <c r="H471" s="3" t="str">
        <f>IF(Point[Asset Group]="","",VLOOKUP(Point[Asset Group],asset_grp_pt,4,FALSE))</f>
        <v/>
      </c>
      <c r="J471" s="3" t="str">
        <f>IF(Point[Asset Group]="","",VLOOKUP(Point[Asset Group],asset_grp_pt,3,FALSE))</f>
        <v/>
      </c>
      <c r="M471" s="11"/>
      <c r="P471" s="56"/>
      <c r="R471" s="11"/>
      <c r="S471" s="14"/>
      <c r="AW471" s="11"/>
      <c r="BK471" s="12"/>
      <c r="BL471" s="12"/>
      <c r="BM471" s="12"/>
      <c r="BN471" s="12"/>
      <c r="BO471" s="12"/>
      <c r="BP471" s="12"/>
      <c r="BQ471" s="12"/>
      <c r="BR471" s="12"/>
      <c r="BS471" s="12"/>
      <c r="BT471" s="19" t="str">
        <f>IF(Point[Asset Group]="","",VLOOKUP(Point[Asset Type],subdom_master,4,FALSE))</f>
        <v/>
      </c>
    </row>
    <row r="472" spans="4:72" s="3" customFormat="1" x14ac:dyDescent="0.2">
      <c r="D472" s="58"/>
      <c r="E472" s="58"/>
      <c r="H472" s="3" t="str">
        <f>IF(Point[Asset Group]="","",VLOOKUP(Point[Asset Group],asset_grp_pt,4,FALSE))</f>
        <v/>
      </c>
      <c r="J472" s="3" t="str">
        <f>IF(Point[Asset Group]="","",VLOOKUP(Point[Asset Group],asset_grp_pt,3,FALSE))</f>
        <v/>
      </c>
      <c r="M472" s="11"/>
      <c r="P472" s="56"/>
      <c r="R472" s="11"/>
      <c r="S472" s="14"/>
      <c r="AW472" s="11"/>
      <c r="BK472" s="12"/>
      <c r="BL472" s="12"/>
      <c r="BM472" s="12"/>
      <c r="BN472" s="12"/>
      <c r="BO472" s="12"/>
      <c r="BP472" s="12"/>
      <c r="BQ472" s="12"/>
      <c r="BR472" s="12"/>
      <c r="BS472" s="12"/>
      <c r="BT472" s="19" t="str">
        <f>IF(Point[Asset Group]="","",VLOOKUP(Point[Asset Type],subdom_master,4,FALSE))</f>
        <v/>
      </c>
    </row>
    <row r="473" spans="4:72" s="3" customFormat="1" x14ac:dyDescent="0.2">
      <c r="D473" s="58"/>
      <c r="E473" s="58"/>
      <c r="H473" s="3" t="str">
        <f>IF(Point[Asset Group]="","",VLOOKUP(Point[Asset Group],asset_grp_pt,4,FALSE))</f>
        <v/>
      </c>
      <c r="J473" s="3" t="str">
        <f>IF(Point[Asset Group]="","",VLOOKUP(Point[Asset Group],asset_grp_pt,3,FALSE))</f>
        <v/>
      </c>
      <c r="M473" s="11"/>
      <c r="P473" s="56"/>
      <c r="R473" s="11"/>
      <c r="S473" s="14"/>
      <c r="AW473" s="11"/>
      <c r="BK473" s="12"/>
      <c r="BL473" s="12"/>
      <c r="BM473" s="12"/>
      <c r="BN473" s="12"/>
      <c r="BO473" s="12"/>
      <c r="BP473" s="12"/>
      <c r="BQ473" s="12"/>
      <c r="BR473" s="12"/>
      <c r="BS473" s="12"/>
      <c r="BT473" s="19" t="str">
        <f>IF(Point[Asset Group]="","",VLOOKUP(Point[Asset Type],subdom_master,4,FALSE))</f>
        <v/>
      </c>
    </row>
    <row r="474" spans="4:72" s="3" customFormat="1" x14ac:dyDescent="0.2">
      <c r="D474" s="58"/>
      <c r="E474" s="58"/>
      <c r="H474" s="3" t="str">
        <f>IF(Point[Asset Group]="","",VLOOKUP(Point[Asset Group],asset_grp_pt,4,FALSE))</f>
        <v/>
      </c>
      <c r="J474" s="3" t="str">
        <f>IF(Point[Asset Group]="","",VLOOKUP(Point[Asset Group],asset_grp_pt,3,FALSE))</f>
        <v/>
      </c>
      <c r="M474" s="11"/>
      <c r="P474" s="56"/>
      <c r="R474" s="11"/>
      <c r="S474" s="14"/>
      <c r="AW474" s="11"/>
      <c r="BK474" s="12"/>
      <c r="BL474" s="12"/>
      <c r="BM474" s="12"/>
      <c r="BN474" s="12"/>
      <c r="BO474" s="12"/>
      <c r="BP474" s="12"/>
      <c r="BQ474" s="12"/>
      <c r="BR474" s="12"/>
      <c r="BS474" s="12"/>
      <c r="BT474" s="19" t="str">
        <f>IF(Point[Asset Group]="","",VLOOKUP(Point[Asset Type],subdom_master,4,FALSE))</f>
        <v/>
      </c>
    </row>
    <row r="475" spans="4:72" s="3" customFormat="1" x14ac:dyDescent="0.2">
      <c r="D475" s="58"/>
      <c r="E475" s="58"/>
      <c r="H475" s="3" t="str">
        <f>IF(Point[Asset Group]="","",VLOOKUP(Point[Asset Group],asset_grp_pt,4,FALSE))</f>
        <v/>
      </c>
      <c r="J475" s="3" t="str">
        <f>IF(Point[Asset Group]="","",VLOOKUP(Point[Asset Group],asset_grp_pt,3,FALSE))</f>
        <v/>
      </c>
      <c r="M475" s="11"/>
      <c r="P475" s="56"/>
      <c r="R475" s="11"/>
      <c r="S475" s="14"/>
      <c r="AW475" s="11"/>
      <c r="BK475" s="12"/>
      <c r="BL475" s="12"/>
      <c r="BM475" s="12"/>
      <c r="BN475" s="12"/>
      <c r="BO475" s="12"/>
      <c r="BP475" s="12"/>
      <c r="BQ475" s="12"/>
      <c r="BR475" s="12"/>
      <c r="BS475" s="12"/>
      <c r="BT475" s="19" t="str">
        <f>IF(Point[Asset Group]="","",VLOOKUP(Point[Asset Type],subdom_master,4,FALSE))</f>
        <v/>
      </c>
    </row>
    <row r="476" spans="4:72" s="3" customFormat="1" x14ac:dyDescent="0.2">
      <c r="D476" s="58"/>
      <c r="E476" s="58"/>
      <c r="H476" s="3" t="str">
        <f>IF(Point[Asset Group]="","",VLOOKUP(Point[Asset Group],asset_grp_pt,4,FALSE))</f>
        <v/>
      </c>
      <c r="J476" s="3" t="str">
        <f>IF(Point[Asset Group]="","",VLOOKUP(Point[Asset Group],asset_grp_pt,3,FALSE))</f>
        <v/>
      </c>
      <c r="M476" s="11"/>
      <c r="P476" s="56"/>
      <c r="R476" s="11"/>
      <c r="S476" s="14"/>
      <c r="AW476" s="11"/>
      <c r="BK476" s="12"/>
      <c r="BL476" s="12"/>
      <c r="BM476" s="12"/>
      <c r="BN476" s="12"/>
      <c r="BO476" s="12"/>
      <c r="BP476" s="12"/>
      <c r="BQ476" s="12"/>
      <c r="BR476" s="12"/>
      <c r="BS476" s="12"/>
      <c r="BT476" s="19" t="str">
        <f>IF(Point[Asset Group]="","",VLOOKUP(Point[Asset Type],subdom_master,4,FALSE))</f>
        <v/>
      </c>
    </row>
    <row r="477" spans="4:72" s="3" customFormat="1" x14ac:dyDescent="0.2">
      <c r="D477" s="58"/>
      <c r="E477" s="58"/>
      <c r="H477" s="3" t="str">
        <f>IF(Point[Asset Group]="","",VLOOKUP(Point[Asset Group],asset_grp_pt,4,FALSE))</f>
        <v/>
      </c>
      <c r="J477" s="3" t="str">
        <f>IF(Point[Asset Group]="","",VLOOKUP(Point[Asset Group],asset_grp_pt,3,FALSE))</f>
        <v/>
      </c>
      <c r="M477" s="11"/>
      <c r="P477" s="56"/>
      <c r="R477" s="11"/>
      <c r="S477" s="14"/>
      <c r="AW477" s="11"/>
      <c r="BK477" s="12"/>
      <c r="BL477" s="12"/>
      <c r="BM477" s="12"/>
      <c r="BN477" s="12"/>
      <c r="BO477" s="12"/>
      <c r="BP477" s="12"/>
      <c r="BQ477" s="12"/>
      <c r="BR477" s="12"/>
      <c r="BS477" s="12"/>
      <c r="BT477" s="19" t="str">
        <f>IF(Point[Asset Group]="","",VLOOKUP(Point[Asset Type],subdom_master,4,FALSE))</f>
        <v/>
      </c>
    </row>
    <row r="478" spans="4:72" s="3" customFormat="1" x14ac:dyDescent="0.2">
      <c r="D478" s="58"/>
      <c r="E478" s="58"/>
      <c r="H478" s="3" t="str">
        <f>IF(Point[Asset Group]="","",VLOOKUP(Point[Asset Group],asset_grp_pt,4,FALSE))</f>
        <v/>
      </c>
      <c r="J478" s="3" t="str">
        <f>IF(Point[Asset Group]="","",VLOOKUP(Point[Asset Group],asset_grp_pt,3,FALSE))</f>
        <v/>
      </c>
      <c r="M478" s="11"/>
      <c r="P478" s="56"/>
      <c r="R478" s="11"/>
      <c r="S478" s="14"/>
      <c r="AW478" s="11"/>
      <c r="BK478" s="12"/>
      <c r="BL478" s="12"/>
      <c r="BM478" s="12"/>
      <c r="BN478" s="12"/>
      <c r="BO478" s="12"/>
      <c r="BP478" s="12"/>
      <c r="BQ478" s="12"/>
      <c r="BR478" s="12"/>
      <c r="BS478" s="12"/>
      <c r="BT478" s="19" t="str">
        <f>IF(Point[Asset Group]="","",VLOOKUP(Point[Asset Type],subdom_master,4,FALSE))</f>
        <v/>
      </c>
    </row>
    <row r="479" spans="4:72" s="3" customFormat="1" x14ac:dyDescent="0.2">
      <c r="D479" s="58"/>
      <c r="E479" s="58"/>
      <c r="H479" s="3" t="str">
        <f>IF(Point[Asset Group]="","",VLOOKUP(Point[Asset Group],asset_grp_pt,4,FALSE))</f>
        <v/>
      </c>
      <c r="J479" s="3" t="str">
        <f>IF(Point[Asset Group]="","",VLOOKUP(Point[Asset Group],asset_grp_pt,3,FALSE))</f>
        <v/>
      </c>
      <c r="M479" s="11"/>
      <c r="P479" s="56"/>
      <c r="R479" s="11"/>
      <c r="S479" s="14"/>
      <c r="AW479" s="11"/>
      <c r="BK479" s="12"/>
      <c r="BL479" s="12"/>
      <c r="BM479" s="12"/>
      <c r="BN479" s="12"/>
      <c r="BO479" s="12"/>
      <c r="BP479" s="12"/>
      <c r="BQ479" s="12"/>
      <c r="BR479" s="12"/>
      <c r="BS479" s="12"/>
      <c r="BT479" s="19" t="str">
        <f>IF(Point[Asset Group]="","",VLOOKUP(Point[Asset Type],subdom_master,4,FALSE))</f>
        <v/>
      </c>
    </row>
    <row r="480" spans="4:72" s="3" customFormat="1" x14ac:dyDescent="0.2">
      <c r="D480" s="58"/>
      <c r="E480" s="58"/>
      <c r="H480" s="3" t="str">
        <f>IF(Point[Asset Group]="","",VLOOKUP(Point[Asset Group],asset_grp_pt,4,FALSE))</f>
        <v/>
      </c>
      <c r="J480" s="3" t="str">
        <f>IF(Point[Asset Group]="","",VLOOKUP(Point[Asset Group],asset_grp_pt,3,FALSE))</f>
        <v/>
      </c>
      <c r="M480" s="11"/>
      <c r="P480" s="56"/>
      <c r="R480" s="11"/>
      <c r="S480" s="14"/>
      <c r="AW480" s="11"/>
      <c r="BK480" s="12"/>
      <c r="BL480" s="12"/>
      <c r="BM480" s="12"/>
      <c r="BN480" s="12"/>
      <c r="BO480" s="12"/>
      <c r="BP480" s="12"/>
      <c r="BQ480" s="12"/>
      <c r="BR480" s="12"/>
      <c r="BS480" s="12"/>
      <c r="BT480" s="19" t="str">
        <f>IF(Point[Asset Group]="","",VLOOKUP(Point[Asset Type],subdom_master,4,FALSE))</f>
        <v/>
      </c>
    </row>
    <row r="481" spans="4:72" s="3" customFormat="1" x14ac:dyDescent="0.2">
      <c r="D481" s="58"/>
      <c r="E481" s="58"/>
      <c r="H481" s="3" t="str">
        <f>IF(Point[Asset Group]="","",VLOOKUP(Point[Asset Group],asset_grp_pt,4,FALSE))</f>
        <v/>
      </c>
      <c r="J481" s="3" t="str">
        <f>IF(Point[Asset Group]="","",VLOOKUP(Point[Asset Group],asset_grp_pt,3,FALSE))</f>
        <v/>
      </c>
      <c r="M481" s="11"/>
      <c r="P481" s="56"/>
      <c r="R481" s="11"/>
      <c r="S481" s="14"/>
      <c r="AW481" s="11"/>
      <c r="BK481" s="12"/>
      <c r="BL481" s="12"/>
      <c r="BM481" s="12"/>
      <c r="BN481" s="12"/>
      <c r="BO481" s="12"/>
      <c r="BP481" s="12"/>
      <c r="BQ481" s="12"/>
      <c r="BR481" s="12"/>
      <c r="BS481" s="12"/>
      <c r="BT481" s="19" t="str">
        <f>IF(Point[Asset Group]="","",VLOOKUP(Point[Asset Type],subdom_master,4,FALSE))</f>
        <v/>
      </c>
    </row>
    <row r="482" spans="4:72" s="3" customFormat="1" x14ac:dyDescent="0.2">
      <c r="D482" s="58"/>
      <c r="E482" s="58"/>
      <c r="H482" s="3" t="str">
        <f>IF(Point[Asset Group]="","",VLOOKUP(Point[Asset Group],asset_grp_pt,4,FALSE))</f>
        <v/>
      </c>
      <c r="J482" s="3" t="str">
        <f>IF(Point[Asset Group]="","",VLOOKUP(Point[Asset Group],asset_grp_pt,3,FALSE))</f>
        <v/>
      </c>
      <c r="M482" s="11"/>
      <c r="P482" s="56"/>
      <c r="R482" s="11"/>
      <c r="S482" s="14"/>
      <c r="AW482" s="11"/>
      <c r="BK482" s="12"/>
      <c r="BL482" s="12"/>
      <c r="BM482" s="12"/>
      <c r="BN482" s="12"/>
      <c r="BO482" s="12"/>
      <c r="BP482" s="12"/>
      <c r="BQ482" s="12"/>
      <c r="BR482" s="12"/>
      <c r="BS482" s="12"/>
      <c r="BT482" s="19" t="str">
        <f>IF(Point[Asset Group]="","",VLOOKUP(Point[Asset Type],subdom_master,4,FALSE))</f>
        <v/>
      </c>
    </row>
    <row r="483" spans="4:72" s="3" customFormat="1" x14ac:dyDescent="0.2">
      <c r="D483" s="58"/>
      <c r="E483" s="58"/>
      <c r="H483" s="3" t="str">
        <f>IF(Point[Asset Group]="","",VLOOKUP(Point[Asset Group],asset_grp_pt,4,FALSE))</f>
        <v/>
      </c>
      <c r="J483" s="3" t="str">
        <f>IF(Point[Asset Group]="","",VLOOKUP(Point[Asset Group],asset_grp_pt,3,FALSE))</f>
        <v/>
      </c>
      <c r="M483" s="11"/>
      <c r="P483" s="56"/>
      <c r="R483" s="11"/>
      <c r="S483" s="14"/>
      <c r="AW483" s="11"/>
      <c r="BK483" s="12"/>
      <c r="BL483" s="12"/>
      <c r="BM483" s="12"/>
      <c r="BN483" s="12"/>
      <c r="BO483" s="12"/>
      <c r="BP483" s="12"/>
      <c r="BQ483" s="12"/>
      <c r="BR483" s="12"/>
      <c r="BS483" s="12"/>
      <c r="BT483" s="19" t="str">
        <f>IF(Point[Asset Group]="","",VLOOKUP(Point[Asset Type],subdom_master,4,FALSE))</f>
        <v/>
      </c>
    </row>
    <row r="484" spans="4:72" s="3" customFormat="1" x14ac:dyDescent="0.2">
      <c r="D484" s="58"/>
      <c r="E484" s="58"/>
      <c r="H484" s="3" t="str">
        <f>IF(Point[Asset Group]="","",VLOOKUP(Point[Asset Group],asset_grp_pt,4,FALSE))</f>
        <v/>
      </c>
      <c r="J484" s="3" t="str">
        <f>IF(Point[Asset Group]="","",VLOOKUP(Point[Asset Group],asset_grp_pt,3,FALSE))</f>
        <v/>
      </c>
      <c r="M484" s="11"/>
      <c r="P484" s="56"/>
      <c r="R484" s="11"/>
      <c r="S484" s="14"/>
      <c r="AW484" s="11"/>
      <c r="BK484" s="12"/>
      <c r="BL484" s="12"/>
      <c r="BM484" s="12"/>
      <c r="BN484" s="12"/>
      <c r="BO484" s="12"/>
      <c r="BP484" s="12"/>
      <c r="BQ484" s="12"/>
      <c r="BR484" s="12"/>
      <c r="BS484" s="12"/>
      <c r="BT484" s="19" t="str">
        <f>IF(Point[Asset Group]="","",VLOOKUP(Point[Asset Type],subdom_master,4,FALSE))</f>
        <v/>
      </c>
    </row>
    <row r="485" spans="4:72" s="3" customFormat="1" x14ac:dyDescent="0.2">
      <c r="D485" s="58"/>
      <c r="E485" s="58"/>
      <c r="H485" s="3" t="str">
        <f>IF(Point[Asset Group]="","",VLOOKUP(Point[Asset Group],asset_grp_pt,4,FALSE))</f>
        <v/>
      </c>
      <c r="J485" s="3" t="str">
        <f>IF(Point[Asset Group]="","",VLOOKUP(Point[Asset Group],asset_grp_pt,3,FALSE))</f>
        <v/>
      </c>
      <c r="M485" s="11"/>
      <c r="P485" s="56"/>
      <c r="R485" s="11"/>
      <c r="S485" s="14"/>
      <c r="AW485" s="11"/>
      <c r="BK485" s="12"/>
      <c r="BL485" s="12"/>
      <c r="BM485" s="12"/>
      <c r="BN485" s="12"/>
      <c r="BO485" s="12"/>
      <c r="BP485" s="12"/>
      <c r="BQ485" s="12"/>
      <c r="BR485" s="12"/>
      <c r="BS485" s="12"/>
      <c r="BT485" s="19" t="str">
        <f>IF(Point[Asset Group]="","",VLOOKUP(Point[Asset Type],subdom_master,4,FALSE))</f>
        <v/>
      </c>
    </row>
    <row r="486" spans="4:72" s="3" customFormat="1" x14ac:dyDescent="0.2">
      <c r="D486" s="58"/>
      <c r="E486" s="58"/>
      <c r="H486" s="3" t="str">
        <f>IF(Point[Asset Group]="","",VLOOKUP(Point[Asset Group],asset_grp_pt,4,FALSE))</f>
        <v/>
      </c>
      <c r="J486" s="3" t="str">
        <f>IF(Point[Asset Group]="","",VLOOKUP(Point[Asset Group],asset_grp_pt,3,FALSE))</f>
        <v/>
      </c>
      <c r="M486" s="11"/>
      <c r="P486" s="56"/>
      <c r="R486" s="11"/>
      <c r="S486" s="14"/>
      <c r="AW486" s="11"/>
      <c r="BK486" s="12"/>
      <c r="BL486" s="12"/>
      <c r="BM486" s="12"/>
      <c r="BN486" s="12"/>
      <c r="BO486" s="12"/>
      <c r="BP486" s="12"/>
      <c r="BQ486" s="12"/>
      <c r="BR486" s="12"/>
      <c r="BS486" s="12"/>
      <c r="BT486" s="19" t="str">
        <f>IF(Point[Asset Group]="","",VLOOKUP(Point[Asset Type],subdom_master,4,FALSE))</f>
        <v/>
      </c>
    </row>
    <row r="487" spans="4:72" s="3" customFormat="1" x14ac:dyDescent="0.2">
      <c r="D487" s="58"/>
      <c r="E487" s="58"/>
      <c r="H487" s="3" t="str">
        <f>IF(Point[Asset Group]="","",VLOOKUP(Point[Asset Group],asset_grp_pt,4,FALSE))</f>
        <v/>
      </c>
      <c r="J487" s="3" t="str">
        <f>IF(Point[Asset Group]="","",VLOOKUP(Point[Asset Group],asset_grp_pt,3,FALSE))</f>
        <v/>
      </c>
      <c r="M487" s="11"/>
      <c r="P487" s="56"/>
      <c r="R487" s="11"/>
      <c r="S487" s="14"/>
      <c r="AW487" s="11"/>
      <c r="BK487" s="12"/>
      <c r="BL487" s="12"/>
      <c r="BM487" s="12"/>
      <c r="BN487" s="12"/>
      <c r="BO487" s="12"/>
      <c r="BP487" s="12"/>
      <c r="BQ487" s="12"/>
      <c r="BR487" s="12"/>
      <c r="BS487" s="12"/>
      <c r="BT487" s="19" t="str">
        <f>IF(Point[Asset Group]="","",VLOOKUP(Point[Asset Type],subdom_master,4,FALSE))</f>
        <v/>
      </c>
    </row>
    <row r="488" spans="4:72" s="3" customFormat="1" x14ac:dyDescent="0.2">
      <c r="D488" s="58"/>
      <c r="E488" s="58"/>
      <c r="H488" s="3" t="str">
        <f>IF(Point[Asset Group]="","",VLOOKUP(Point[Asset Group],asset_grp_pt,4,FALSE))</f>
        <v/>
      </c>
      <c r="J488" s="3" t="str">
        <f>IF(Point[Asset Group]="","",VLOOKUP(Point[Asset Group],asset_grp_pt,3,FALSE))</f>
        <v/>
      </c>
      <c r="M488" s="11"/>
      <c r="P488" s="56"/>
      <c r="R488" s="11"/>
      <c r="S488" s="14"/>
      <c r="AW488" s="11"/>
      <c r="BK488" s="12"/>
      <c r="BL488" s="12"/>
      <c r="BM488" s="12"/>
      <c r="BN488" s="12"/>
      <c r="BO488" s="12"/>
      <c r="BP488" s="12"/>
      <c r="BQ488" s="12"/>
      <c r="BR488" s="12"/>
      <c r="BS488" s="12"/>
      <c r="BT488" s="19" t="str">
        <f>IF(Point[Asset Group]="","",VLOOKUP(Point[Asset Type],subdom_master,4,FALSE))</f>
        <v/>
      </c>
    </row>
    <row r="489" spans="4:72" s="3" customFormat="1" x14ac:dyDescent="0.2">
      <c r="D489" s="58"/>
      <c r="E489" s="58"/>
      <c r="H489" s="3" t="str">
        <f>IF(Point[Asset Group]="","",VLOOKUP(Point[Asset Group],asset_grp_pt,4,FALSE))</f>
        <v/>
      </c>
      <c r="J489" s="3" t="str">
        <f>IF(Point[Asset Group]="","",VLOOKUP(Point[Asset Group],asset_grp_pt,3,FALSE))</f>
        <v/>
      </c>
      <c r="M489" s="11"/>
      <c r="P489" s="56"/>
      <c r="R489" s="11"/>
      <c r="S489" s="14"/>
      <c r="AW489" s="11"/>
      <c r="BK489" s="12"/>
      <c r="BL489" s="12"/>
      <c r="BM489" s="12"/>
      <c r="BN489" s="12"/>
      <c r="BO489" s="12"/>
      <c r="BP489" s="12"/>
      <c r="BQ489" s="12"/>
      <c r="BR489" s="12"/>
      <c r="BS489" s="12"/>
      <c r="BT489" s="19" t="str">
        <f>IF(Point[Asset Group]="","",VLOOKUP(Point[Asset Type],subdom_master,4,FALSE))</f>
        <v/>
      </c>
    </row>
    <row r="490" spans="4:72" s="3" customFormat="1" x14ac:dyDescent="0.2">
      <c r="D490" s="58"/>
      <c r="E490" s="58"/>
      <c r="H490" s="3" t="str">
        <f>IF(Point[Asset Group]="","",VLOOKUP(Point[Asset Group],asset_grp_pt,4,FALSE))</f>
        <v/>
      </c>
      <c r="J490" s="3" t="str">
        <f>IF(Point[Asset Group]="","",VLOOKUP(Point[Asset Group],asset_grp_pt,3,FALSE))</f>
        <v/>
      </c>
      <c r="M490" s="11"/>
      <c r="P490" s="56"/>
      <c r="R490" s="11"/>
      <c r="S490" s="14"/>
      <c r="AW490" s="11"/>
      <c r="BK490" s="12"/>
      <c r="BL490" s="12"/>
      <c r="BM490" s="12"/>
      <c r="BN490" s="12"/>
      <c r="BO490" s="12"/>
      <c r="BP490" s="12"/>
      <c r="BQ490" s="12"/>
      <c r="BR490" s="12"/>
      <c r="BS490" s="12"/>
      <c r="BT490" s="19" t="str">
        <f>IF(Point[Asset Group]="","",VLOOKUP(Point[Asset Type],subdom_master,4,FALSE))</f>
        <v/>
      </c>
    </row>
    <row r="491" spans="4:72" s="3" customFormat="1" x14ac:dyDescent="0.2">
      <c r="D491" s="58"/>
      <c r="E491" s="58"/>
      <c r="H491" s="3" t="str">
        <f>IF(Point[Asset Group]="","",VLOOKUP(Point[Asset Group],asset_grp_pt,4,FALSE))</f>
        <v/>
      </c>
      <c r="J491" s="3" t="str">
        <f>IF(Point[Asset Group]="","",VLOOKUP(Point[Asset Group],asset_grp_pt,3,FALSE))</f>
        <v/>
      </c>
      <c r="M491" s="11"/>
      <c r="P491" s="56"/>
      <c r="R491" s="11"/>
      <c r="S491" s="14"/>
      <c r="AW491" s="11"/>
      <c r="BK491" s="12"/>
      <c r="BL491" s="12"/>
      <c r="BM491" s="12"/>
      <c r="BN491" s="12"/>
      <c r="BO491" s="12"/>
      <c r="BP491" s="12"/>
      <c r="BQ491" s="12"/>
      <c r="BR491" s="12"/>
      <c r="BS491" s="12"/>
      <c r="BT491" s="19" t="str">
        <f>IF(Point[Asset Group]="","",VLOOKUP(Point[Asset Type],subdom_master,4,FALSE))</f>
        <v/>
      </c>
    </row>
    <row r="492" spans="4:72" s="3" customFormat="1" x14ac:dyDescent="0.2">
      <c r="D492" s="58"/>
      <c r="E492" s="58"/>
      <c r="H492" s="3" t="str">
        <f>IF(Point[Asset Group]="","",VLOOKUP(Point[Asset Group],asset_grp_pt,4,FALSE))</f>
        <v/>
      </c>
      <c r="J492" s="3" t="str">
        <f>IF(Point[Asset Group]="","",VLOOKUP(Point[Asset Group],asset_grp_pt,3,FALSE))</f>
        <v/>
      </c>
      <c r="M492" s="11"/>
      <c r="P492" s="56"/>
      <c r="R492" s="11"/>
      <c r="S492" s="14"/>
      <c r="AW492" s="11"/>
      <c r="BK492" s="12"/>
      <c r="BL492" s="12"/>
      <c r="BM492" s="12"/>
      <c r="BN492" s="12"/>
      <c r="BO492" s="12"/>
      <c r="BP492" s="12"/>
      <c r="BQ492" s="12"/>
      <c r="BR492" s="12"/>
      <c r="BS492" s="12"/>
      <c r="BT492" s="19" t="str">
        <f>IF(Point[Asset Group]="","",VLOOKUP(Point[Asset Type],subdom_master,4,FALSE))</f>
        <v/>
      </c>
    </row>
    <row r="493" spans="4:72" s="3" customFormat="1" x14ac:dyDescent="0.2">
      <c r="D493" s="58"/>
      <c r="E493" s="58"/>
      <c r="H493" s="3" t="str">
        <f>IF(Point[Asset Group]="","",VLOOKUP(Point[Asset Group],asset_grp_pt,4,FALSE))</f>
        <v/>
      </c>
      <c r="J493" s="3" t="str">
        <f>IF(Point[Asset Group]="","",VLOOKUP(Point[Asset Group],asset_grp_pt,3,FALSE))</f>
        <v/>
      </c>
      <c r="M493" s="11"/>
      <c r="P493" s="56"/>
      <c r="R493" s="11"/>
      <c r="S493" s="14"/>
      <c r="AW493" s="11"/>
      <c r="BK493" s="12"/>
      <c r="BL493" s="12"/>
      <c r="BM493" s="12"/>
      <c r="BN493" s="12"/>
      <c r="BO493" s="12"/>
      <c r="BP493" s="12"/>
      <c r="BQ493" s="12"/>
      <c r="BR493" s="12"/>
      <c r="BS493" s="12"/>
      <c r="BT493" s="19" t="str">
        <f>IF(Point[Asset Group]="","",VLOOKUP(Point[Asset Type],subdom_master,4,FALSE))</f>
        <v/>
      </c>
    </row>
    <row r="494" spans="4:72" s="3" customFormat="1" x14ac:dyDescent="0.2">
      <c r="D494" s="58"/>
      <c r="E494" s="58"/>
      <c r="H494" s="3" t="str">
        <f>IF(Point[Asset Group]="","",VLOOKUP(Point[Asset Group],asset_grp_pt,4,FALSE))</f>
        <v/>
      </c>
      <c r="J494" s="3" t="str">
        <f>IF(Point[Asset Group]="","",VLOOKUP(Point[Asset Group],asset_grp_pt,3,FALSE))</f>
        <v/>
      </c>
      <c r="M494" s="11"/>
      <c r="P494" s="56"/>
      <c r="R494" s="11"/>
      <c r="S494" s="14"/>
      <c r="AW494" s="11"/>
      <c r="BK494" s="12"/>
      <c r="BL494" s="12"/>
      <c r="BM494" s="12"/>
      <c r="BN494" s="12"/>
      <c r="BO494" s="12"/>
      <c r="BP494" s="12"/>
      <c r="BQ494" s="12"/>
      <c r="BR494" s="12"/>
      <c r="BS494" s="12"/>
      <c r="BT494" s="19" t="str">
        <f>IF(Point[Asset Group]="","",VLOOKUP(Point[Asset Type],subdom_master,4,FALSE))</f>
        <v/>
      </c>
    </row>
    <row r="495" spans="4:72" s="3" customFormat="1" x14ac:dyDescent="0.2">
      <c r="D495" s="58"/>
      <c r="E495" s="58"/>
      <c r="H495" s="3" t="str">
        <f>IF(Point[Asset Group]="","",VLOOKUP(Point[Asset Group],asset_grp_pt,4,FALSE))</f>
        <v/>
      </c>
      <c r="J495" s="3" t="str">
        <f>IF(Point[Asset Group]="","",VLOOKUP(Point[Asset Group],asset_grp_pt,3,FALSE))</f>
        <v/>
      </c>
      <c r="M495" s="11"/>
      <c r="P495" s="56"/>
      <c r="R495" s="11"/>
      <c r="S495" s="14"/>
      <c r="AW495" s="11"/>
      <c r="BK495" s="12"/>
      <c r="BL495" s="12"/>
      <c r="BM495" s="12"/>
      <c r="BN495" s="12"/>
      <c r="BO495" s="12"/>
      <c r="BP495" s="12"/>
      <c r="BQ495" s="12"/>
      <c r="BR495" s="12"/>
      <c r="BS495" s="12"/>
      <c r="BT495" s="19" t="str">
        <f>IF(Point[Asset Group]="","",VLOOKUP(Point[Asset Type],subdom_master,4,FALSE))</f>
        <v/>
      </c>
    </row>
    <row r="496" spans="4:72" s="3" customFormat="1" x14ac:dyDescent="0.2">
      <c r="D496" s="58"/>
      <c r="E496" s="58"/>
      <c r="H496" s="3" t="str">
        <f>IF(Point[Asset Group]="","",VLOOKUP(Point[Asset Group],asset_grp_pt,4,FALSE))</f>
        <v/>
      </c>
      <c r="J496" s="3" t="str">
        <f>IF(Point[Asset Group]="","",VLOOKUP(Point[Asset Group],asset_grp_pt,3,FALSE))</f>
        <v/>
      </c>
      <c r="M496" s="11"/>
      <c r="P496" s="56"/>
      <c r="R496" s="11"/>
      <c r="S496" s="14"/>
      <c r="AW496" s="11"/>
      <c r="BK496" s="12"/>
      <c r="BL496" s="12"/>
      <c r="BM496" s="12"/>
      <c r="BN496" s="12"/>
      <c r="BO496" s="12"/>
      <c r="BP496" s="12"/>
      <c r="BQ496" s="12"/>
      <c r="BR496" s="12"/>
      <c r="BS496" s="12"/>
      <c r="BT496" s="19" t="str">
        <f>IF(Point[Asset Group]="","",VLOOKUP(Point[Asset Type],subdom_master,4,FALSE))</f>
        <v/>
      </c>
    </row>
    <row r="497" spans="4:72" s="3" customFormat="1" x14ac:dyDescent="0.2">
      <c r="D497" s="58"/>
      <c r="E497" s="58"/>
      <c r="H497" s="3" t="str">
        <f>IF(Point[Asset Group]="","",VLOOKUP(Point[Asset Group],asset_grp_pt,4,FALSE))</f>
        <v/>
      </c>
      <c r="J497" s="3" t="str">
        <f>IF(Point[Asset Group]="","",VLOOKUP(Point[Asset Group],asset_grp_pt,3,FALSE))</f>
        <v/>
      </c>
      <c r="M497" s="11"/>
      <c r="P497" s="56"/>
      <c r="R497" s="11"/>
      <c r="S497" s="14"/>
      <c r="AW497" s="11"/>
      <c r="BK497" s="12"/>
      <c r="BL497" s="12"/>
      <c r="BM497" s="12"/>
      <c r="BN497" s="12"/>
      <c r="BO497" s="12"/>
      <c r="BP497" s="12"/>
      <c r="BQ497" s="12"/>
      <c r="BR497" s="12"/>
      <c r="BS497" s="12"/>
      <c r="BT497" s="19" t="str">
        <f>IF(Point[Asset Group]="","",VLOOKUP(Point[Asset Type],subdom_master,4,FALSE))</f>
        <v/>
      </c>
    </row>
    <row r="498" spans="4:72" s="3" customFormat="1" x14ac:dyDescent="0.2">
      <c r="D498" s="58"/>
      <c r="E498" s="58"/>
      <c r="H498" s="3" t="str">
        <f>IF(Point[Asset Group]="","",VLOOKUP(Point[Asset Group],asset_grp_pt,4,FALSE))</f>
        <v/>
      </c>
      <c r="J498" s="3" t="str">
        <f>IF(Point[Asset Group]="","",VLOOKUP(Point[Asset Group],asset_grp_pt,3,FALSE))</f>
        <v/>
      </c>
      <c r="M498" s="11"/>
      <c r="P498" s="56"/>
      <c r="R498" s="11"/>
      <c r="S498" s="14"/>
      <c r="AW498" s="11"/>
      <c r="BK498" s="12"/>
      <c r="BL498" s="12"/>
      <c r="BM498" s="12"/>
      <c r="BN498" s="12"/>
      <c r="BO498" s="12"/>
      <c r="BP498" s="12"/>
      <c r="BQ498" s="12"/>
      <c r="BR498" s="12"/>
      <c r="BS498" s="12"/>
      <c r="BT498" s="19" t="str">
        <f>IF(Point[Asset Group]="","",VLOOKUP(Point[Asset Type],subdom_master,4,FALSE))</f>
        <v/>
      </c>
    </row>
    <row r="499" spans="4:72" s="3" customFormat="1" x14ac:dyDescent="0.2">
      <c r="D499" s="58"/>
      <c r="E499" s="58"/>
      <c r="H499" s="3" t="str">
        <f>IF(Point[Asset Group]="","",VLOOKUP(Point[Asset Group],asset_grp_pt,4,FALSE))</f>
        <v/>
      </c>
      <c r="J499" s="3" t="str">
        <f>IF(Point[Asset Group]="","",VLOOKUP(Point[Asset Group],asset_grp_pt,3,FALSE))</f>
        <v/>
      </c>
      <c r="M499" s="11"/>
      <c r="P499" s="56"/>
      <c r="R499" s="11"/>
      <c r="S499" s="14"/>
      <c r="AW499" s="11"/>
      <c r="BK499" s="12"/>
      <c r="BL499" s="12"/>
      <c r="BM499" s="12"/>
      <c r="BN499" s="12"/>
      <c r="BO499" s="12"/>
      <c r="BP499" s="12"/>
      <c r="BQ499" s="12"/>
      <c r="BR499" s="12"/>
      <c r="BS499" s="12"/>
      <c r="BT499" s="19" t="str">
        <f>IF(Point[Asset Group]="","",VLOOKUP(Point[Asset Type],subdom_master,4,FALSE))</f>
        <v/>
      </c>
    </row>
    <row r="500" spans="4:72" s="3" customFormat="1" x14ac:dyDescent="0.2">
      <c r="D500" s="58"/>
      <c r="E500" s="58"/>
      <c r="H500" s="3" t="str">
        <f>IF(Point[Asset Group]="","",VLOOKUP(Point[Asset Group],asset_grp_pt,4,FALSE))</f>
        <v/>
      </c>
      <c r="J500" s="3" t="str">
        <f>IF(Point[Asset Group]="","",VLOOKUP(Point[Asset Group],asset_grp_pt,3,FALSE))</f>
        <v/>
      </c>
      <c r="M500" s="11"/>
      <c r="P500" s="56"/>
      <c r="R500" s="11"/>
      <c r="S500" s="14"/>
      <c r="AW500" s="11"/>
      <c r="BK500" s="12"/>
      <c r="BL500" s="12"/>
      <c r="BM500" s="12"/>
      <c r="BN500" s="12"/>
      <c r="BO500" s="12"/>
      <c r="BP500" s="12"/>
      <c r="BQ500" s="12"/>
      <c r="BR500" s="12"/>
      <c r="BS500" s="12"/>
      <c r="BT500" s="19" t="str">
        <f>IF(Point[Asset Group]="","",VLOOKUP(Point[Asset Type],subdom_master,4,FALSE))</f>
        <v/>
      </c>
    </row>
    <row r="501" spans="4:72" s="3" customFormat="1" x14ac:dyDescent="0.2">
      <c r="D501" s="58"/>
      <c r="E501" s="58"/>
      <c r="H501" s="3" t="str">
        <f>IF(Point[Asset Group]="","",VLOOKUP(Point[Asset Group],asset_grp_pt,4,FALSE))</f>
        <v/>
      </c>
      <c r="J501" s="3" t="str">
        <f>IF(Point[Asset Group]="","",VLOOKUP(Point[Asset Group],asset_grp_pt,3,FALSE))</f>
        <v/>
      </c>
      <c r="M501" s="11"/>
      <c r="P501" s="56"/>
      <c r="R501" s="11"/>
      <c r="S501" s="14"/>
      <c r="AW501" s="11"/>
      <c r="BK501" s="12"/>
      <c r="BL501" s="12"/>
      <c r="BM501" s="12"/>
      <c r="BN501" s="12"/>
      <c r="BO501" s="12"/>
      <c r="BP501" s="12"/>
      <c r="BQ501" s="12"/>
      <c r="BR501" s="12"/>
      <c r="BS501" s="12"/>
      <c r="BT501" s="19" t="str">
        <f>IF(Point[Asset Group]="","",VLOOKUP(Point[Asset Type],subdom_master,4,FALSE))</f>
        <v/>
      </c>
    </row>
    <row r="502" spans="4:72" s="3" customFormat="1" x14ac:dyDescent="0.2">
      <c r="D502" s="58"/>
      <c r="E502" s="58"/>
      <c r="H502" s="3" t="str">
        <f>IF(Point[Asset Group]="","",VLOOKUP(Point[Asset Group],asset_grp_pt,4,FALSE))</f>
        <v/>
      </c>
      <c r="J502" s="3" t="str">
        <f>IF(Point[Asset Group]="","",VLOOKUP(Point[Asset Group],asset_grp_pt,3,FALSE))</f>
        <v/>
      </c>
      <c r="M502" s="11"/>
      <c r="P502" s="56"/>
      <c r="R502" s="11"/>
      <c r="S502" s="14"/>
      <c r="AW502" s="11"/>
      <c r="BK502" s="12"/>
      <c r="BL502" s="12"/>
      <c r="BM502" s="12"/>
      <c r="BN502" s="12"/>
      <c r="BO502" s="12"/>
      <c r="BP502" s="12"/>
      <c r="BQ502" s="12"/>
      <c r="BR502" s="12"/>
      <c r="BS502" s="12"/>
      <c r="BT502" s="19" t="str">
        <f>IF(Point[Asset Group]="","",VLOOKUP(Point[Asset Type],subdom_master,4,FALSE))</f>
        <v/>
      </c>
    </row>
    <row r="503" spans="4:72" s="3" customFormat="1" x14ac:dyDescent="0.2">
      <c r="D503" s="58"/>
      <c r="E503" s="58"/>
      <c r="H503" s="3" t="str">
        <f>IF(Point[Asset Group]="","",VLOOKUP(Point[Asset Group],asset_grp_pt,4,FALSE))</f>
        <v/>
      </c>
      <c r="J503" s="3" t="str">
        <f>IF(Point[Asset Group]="","",VLOOKUP(Point[Asset Group],asset_grp_pt,3,FALSE))</f>
        <v/>
      </c>
      <c r="M503" s="11"/>
      <c r="P503" s="56"/>
      <c r="R503" s="11"/>
      <c r="S503" s="14"/>
      <c r="AW503" s="11"/>
      <c r="BK503" s="12"/>
      <c r="BL503" s="12"/>
      <c r="BM503" s="12"/>
      <c r="BN503" s="12"/>
      <c r="BO503" s="12"/>
      <c r="BP503" s="12"/>
      <c r="BQ503" s="12"/>
      <c r="BR503" s="12"/>
      <c r="BS503" s="12"/>
      <c r="BT503" s="19" t="str">
        <f>IF(Point[Asset Group]="","",VLOOKUP(Point[Asset Type],subdom_master,4,FALSE))</f>
        <v/>
      </c>
    </row>
    <row r="504" spans="4:72" s="3" customFormat="1" x14ac:dyDescent="0.2">
      <c r="D504" s="58"/>
      <c r="E504" s="58"/>
      <c r="H504" s="3" t="str">
        <f>IF(Point[Asset Group]="","",VLOOKUP(Point[Asset Group],asset_grp_pt,4,FALSE))</f>
        <v/>
      </c>
      <c r="J504" s="3" t="str">
        <f>IF(Point[Asset Group]="","",VLOOKUP(Point[Asset Group],asset_grp_pt,3,FALSE))</f>
        <v/>
      </c>
      <c r="M504" s="11"/>
      <c r="P504" s="56"/>
      <c r="R504" s="11"/>
      <c r="S504" s="14"/>
      <c r="AW504" s="11"/>
      <c r="BK504" s="12"/>
      <c r="BL504" s="12"/>
      <c r="BM504" s="12"/>
      <c r="BN504" s="12"/>
      <c r="BO504" s="12"/>
      <c r="BP504" s="12"/>
      <c r="BQ504" s="12"/>
      <c r="BR504" s="12"/>
      <c r="BS504" s="12"/>
      <c r="BT504" s="19" t="str">
        <f>IF(Point[Asset Group]="","",VLOOKUP(Point[Asset Type],subdom_master,4,FALSE))</f>
        <v/>
      </c>
    </row>
    <row r="505" spans="4:72" s="3" customFormat="1" x14ac:dyDescent="0.2">
      <c r="D505" s="58"/>
      <c r="E505" s="58"/>
      <c r="H505" s="3" t="str">
        <f>IF(Point[Asset Group]="","",VLOOKUP(Point[Asset Group],asset_grp_pt,4,FALSE))</f>
        <v/>
      </c>
      <c r="J505" s="3" t="str">
        <f>IF(Point[Asset Group]="","",VLOOKUP(Point[Asset Group],asset_grp_pt,3,FALSE))</f>
        <v/>
      </c>
      <c r="M505" s="11"/>
      <c r="P505" s="56"/>
      <c r="R505" s="11"/>
      <c r="S505" s="14"/>
      <c r="AW505" s="11"/>
      <c r="BK505" s="12"/>
      <c r="BL505" s="12"/>
      <c r="BM505" s="12"/>
      <c r="BN505" s="12"/>
      <c r="BO505" s="12"/>
      <c r="BP505" s="12"/>
      <c r="BQ505" s="12"/>
      <c r="BR505" s="12"/>
      <c r="BS505" s="12"/>
      <c r="BT505" s="19" t="str">
        <f>IF(Point[Asset Group]="","",VLOOKUP(Point[Asset Type],subdom_master,4,FALSE))</f>
        <v/>
      </c>
    </row>
    <row r="506" spans="4:72" s="3" customFormat="1" x14ac:dyDescent="0.2">
      <c r="D506" s="58"/>
      <c r="E506" s="58"/>
      <c r="H506" s="3" t="str">
        <f>IF(Point[Asset Group]="","",VLOOKUP(Point[Asset Group],asset_grp_pt,4,FALSE))</f>
        <v/>
      </c>
      <c r="J506" s="3" t="str">
        <f>IF(Point[Asset Group]="","",VLOOKUP(Point[Asset Group],asset_grp_pt,3,FALSE))</f>
        <v/>
      </c>
      <c r="M506" s="11"/>
      <c r="P506" s="56"/>
      <c r="R506" s="11"/>
      <c r="S506" s="14"/>
      <c r="AW506" s="11"/>
      <c r="BK506" s="12"/>
      <c r="BL506" s="12"/>
      <c r="BM506" s="12"/>
      <c r="BN506" s="12"/>
      <c r="BO506" s="12"/>
      <c r="BP506" s="12"/>
      <c r="BQ506" s="12"/>
      <c r="BR506" s="12"/>
      <c r="BS506" s="12"/>
      <c r="BT506" s="19" t="str">
        <f>IF(Point[Asset Group]="","",VLOOKUP(Point[Asset Type],subdom_master,4,FALSE))</f>
        <v/>
      </c>
    </row>
    <row r="507" spans="4:72" s="3" customFormat="1" x14ac:dyDescent="0.2">
      <c r="D507" s="58"/>
      <c r="E507" s="58"/>
      <c r="H507" s="3" t="str">
        <f>IF(Point[Asset Group]="","",VLOOKUP(Point[Asset Group],asset_grp_pt,4,FALSE))</f>
        <v/>
      </c>
      <c r="J507" s="3" t="str">
        <f>IF(Point[Asset Group]="","",VLOOKUP(Point[Asset Group],asset_grp_pt,3,FALSE))</f>
        <v/>
      </c>
      <c r="M507" s="11"/>
      <c r="P507" s="56"/>
      <c r="R507" s="11"/>
      <c r="S507" s="14"/>
      <c r="AW507" s="11"/>
      <c r="BK507" s="12"/>
      <c r="BL507" s="12"/>
      <c r="BM507" s="12"/>
      <c r="BN507" s="12"/>
      <c r="BO507" s="12"/>
      <c r="BP507" s="12"/>
      <c r="BQ507" s="12"/>
      <c r="BR507" s="12"/>
      <c r="BS507" s="12"/>
      <c r="BT507" s="19" t="str">
        <f>IF(Point[Asset Group]="","",VLOOKUP(Point[Asset Type],subdom_master,4,FALSE))</f>
        <v/>
      </c>
    </row>
    <row r="508" spans="4:72" s="3" customFormat="1" x14ac:dyDescent="0.2">
      <c r="D508" s="58"/>
      <c r="E508" s="58"/>
      <c r="H508" s="3" t="str">
        <f>IF(Point[Asset Group]="","",VLOOKUP(Point[Asset Group],asset_grp_pt,4,FALSE))</f>
        <v/>
      </c>
      <c r="J508" s="3" t="str">
        <f>IF(Point[Asset Group]="","",VLOOKUP(Point[Asset Group],asset_grp_pt,3,FALSE))</f>
        <v/>
      </c>
      <c r="M508" s="11"/>
      <c r="P508" s="56"/>
      <c r="R508" s="11"/>
      <c r="S508" s="14"/>
      <c r="AW508" s="11"/>
      <c r="BK508" s="12"/>
      <c r="BL508" s="12"/>
      <c r="BM508" s="12"/>
      <c r="BN508" s="12"/>
      <c r="BO508" s="12"/>
      <c r="BP508" s="12"/>
      <c r="BQ508" s="12"/>
      <c r="BR508" s="12"/>
      <c r="BS508" s="12"/>
      <c r="BT508" s="19" t="str">
        <f>IF(Point[Asset Group]="","",VLOOKUP(Point[Asset Type],subdom_master,4,FALSE))</f>
        <v/>
      </c>
    </row>
    <row r="509" spans="4:72" s="3" customFormat="1" x14ac:dyDescent="0.2">
      <c r="D509" s="58"/>
      <c r="E509" s="58"/>
      <c r="H509" s="3" t="str">
        <f>IF(Point[Asset Group]="","",VLOOKUP(Point[Asset Group],asset_grp_pt,4,FALSE))</f>
        <v/>
      </c>
      <c r="J509" s="3" t="str">
        <f>IF(Point[Asset Group]="","",VLOOKUP(Point[Asset Group],asset_grp_pt,3,FALSE))</f>
        <v/>
      </c>
      <c r="M509" s="11"/>
      <c r="P509" s="56"/>
      <c r="R509" s="11"/>
      <c r="S509" s="14"/>
      <c r="AW509" s="11"/>
      <c r="BK509" s="12"/>
      <c r="BL509" s="12"/>
      <c r="BM509" s="12"/>
      <c r="BN509" s="12"/>
      <c r="BO509" s="12"/>
      <c r="BP509" s="12"/>
      <c r="BQ509" s="12"/>
      <c r="BR509" s="12"/>
      <c r="BS509" s="12"/>
      <c r="BT509" s="19" t="str">
        <f>IF(Point[Asset Group]="","",VLOOKUP(Point[Asset Type],subdom_master,4,FALSE))</f>
        <v/>
      </c>
    </row>
    <row r="510" spans="4:72" s="3" customFormat="1" x14ac:dyDescent="0.2">
      <c r="D510" s="58"/>
      <c r="E510" s="58"/>
      <c r="H510" s="3" t="str">
        <f>IF(Point[Asset Group]="","",VLOOKUP(Point[Asset Group],asset_grp_pt,4,FALSE))</f>
        <v/>
      </c>
      <c r="J510" s="3" t="str">
        <f>IF(Point[Asset Group]="","",VLOOKUP(Point[Asset Group],asset_grp_pt,3,FALSE))</f>
        <v/>
      </c>
      <c r="M510" s="11"/>
      <c r="P510" s="56"/>
      <c r="R510" s="11"/>
      <c r="S510" s="14"/>
      <c r="AW510" s="11"/>
      <c r="BK510" s="12"/>
      <c r="BL510" s="12"/>
      <c r="BM510" s="12"/>
      <c r="BN510" s="12"/>
      <c r="BO510" s="12"/>
      <c r="BP510" s="12"/>
      <c r="BQ510" s="12"/>
      <c r="BR510" s="12"/>
      <c r="BS510" s="12"/>
      <c r="BT510" s="19" t="str">
        <f>IF(Point[Asset Group]="","",VLOOKUP(Point[Asset Type],subdom_master,4,FALSE))</f>
        <v/>
      </c>
    </row>
    <row r="511" spans="4:72" s="3" customFormat="1" x14ac:dyDescent="0.2">
      <c r="D511" s="58"/>
      <c r="E511" s="58"/>
      <c r="H511" s="3" t="str">
        <f>IF(Point[Asset Group]="","",VLOOKUP(Point[Asset Group],asset_grp_pt,4,FALSE))</f>
        <v/>
      </c>
      <c r="J511" s="3" t="str">
        <f>IF(Point[Asset Group]="","",VLOOKUP(Point[Asset Group],asset_grp_pt,3,FALSE))</f>
        <v/>
      </c>
      <c r="M511" s="11"/>
      <c r="P511" s="56"/>
      <c r="R511" s="11"/>
      <c r="S511" s="14"/>
      <c r="AW511" s="11"/>
      <c r="BK511" s="12"/>
      <c r="BL511" s="12"/>
      <c r="BM511" s="12"/>
      <c r="BN511" s="12"/>
      <c r="BO511" s="12"/>
      <c r="BP511" s="12"/>
      <c r="BQ511" s="12"/>
      <c r="BR511" s="12"/>
      <c r="BS511" s="12"/>
      <c r="BT511" s="19" t="str">
        <f>IF(Point[Asset Group]="","",VLOOKUP(Point[Asset Type],subdom_master,4,FALSE))</f>
        <v/>
      </c>
    </row>
    <row r="512" spans="4:72" s="3" customFormat="1" x14ac:dyDescent="0.2">
      <c r="D512" s="58"/>
      <c r="E512" s="58"/>
      <c r="H512" s="3" t="str">
        <f>IF(Point[Asset Group]="","",VLOOKUP(Point[Asset Group],asset_grp_pt,4,FALSE))</f>
        <v/>
      </c>
      <c r="J512" s="3" t="str">
        <f>IF(Point[Asset Group]="","",VLOOKUP(Point[Asset Group],asset_grp_pt,3,FALSE))</f>
        <v/>
      </c>
      <c r="M512" s="11"/>
      <c r="P512" s="56"/>
      <c r="R512" s="11"/>
      <c r="S512" s="14"/>
      <c r="AW512" s="11"/>
      <c r="BK512" s="12"/>
      <c r="BL512" s="12"/>
      <c r="BM512" s="12"/>
      <c r="BN512" s="12"/>
      <c r="BO512" s="12"/>
      <c r="BP512" s="12"/>
      <c r="BQ512" s="12"/>
      <c r="BR512" s="12"/>
      <c r="BS512" s="12"/>
      <c r="BT512" s="19" t="str">
        <f>IF(Point[Asset Group]="","",VLOOKUP(Point[Asset Type],subdom_master,4,FALSE))</f>
        <v/>
      </c>
    </row>
    <row r="513" spans="4:72" s="3" customFormat="1" x14ac:dyDescent="0.2">
      <c r="D513" s="58"/>
      <c r="E513" s="58"/>
      <c r="H513" s="3" t="str">
        <f>IF(Point[Asset Group]="","",VLOOKUP(Point[Asset Group],asset_grp_pt,4,FALSE))</f>
        <v/>
      </c>
      <c r="J513" s="3" t="str">
        <f>IF(Point[Asset Group]="","",VLOOKUP(Point[Asset Group],asset_grp_pt,3,FALSE))</f>
        <v/>
      </c>
      <c r="M513" s="11"/>
      <c r="P513" s="56"/>
      <c r="R513" s="11"/>
      <c r="S513" s="14"/>
      <c r="AW513" s="11"/>
      <c r="BK513" s="12"/>
      <c r="BL513" s="12"/>
      <c r="BM513" s="12"/>
      <c r="BN513" s="12"/>
      <c r="BO513" s="12"/>
      <c r="BP513" s="12"/>
      <c r="BQ513" s="12"/>
      <c r="BR513" s="12"/>
      <c r="BS513" s="12"/>
      <c r="BT513" s="19" t="str">
        <f>IF(Point[Asset Group]="","",VLOOKUP(Point[Asset Type],subdom_master,4,FALSE))</f>
        <v/>
      </c>
    </row>
    <row r="514" spans="4:72" s="3" customFormat="1" x14ac:dyDescent="0.2">
      <c r="D514" s="58"/>
      <c r="E514" s="58"/>
      <c r="H514" s="3" t="str">
        <f>IF(Point[Asset Group]="","",VLOOKUP(Point[Asset Group],asset_grp_pt,4,FALSE))</f>
        <v/>
      </c>
      <c r="J514" s="3" t="str">
        <f>IF(Point[Asset Group]="","",VLOOKUP(Point[Asset Group],asset_grp_pt,3,FALSE))</f>
        <v/>
      </c>
      <c r="M514" s="11"/>
      <c r="P514" s="56"/>
      <c r="R514" s="11"/>
      <c r="S514" s="14"/>
      <c r="AW514" s="11"/>
      <c r="BK514" s="12"/>
      <c r="BL514" s="12"/>
      <c r="BM514" s="12"/>
      <c r="BN514" s="12"/>
      <c r="BO514" s="12"/>
      <c r="BP514" s="12"/>
      <c r="BQ514" s="12"/>
      <c r="BR514" s="12"/>
      <c r="BS514" s="12"/>
      <c r="BT514" s="19" t="str">
        <f>IF(Point[Asset Group]="","",VLOOKUP(Point[Asset Type],subdom_master,4,FALSE))</f>
        <v/>
      </c>
    </row>
    <row r="515" spans="4:72" s="3" customFormat="1" x14ac:dyDescent="0.2">
      <c r="D515" s="58"/>
      <c r="E515" s="58"/>
      <c r="H515" s="3" t="str">
        <f>IF(Point[Asset Group]="","",VLOOKUP(Point[Asset Group],asset_grp_pt,4,FALSE))</f>
        <v/>
      </c>
      <c r="J515" s="3" t="str">
        <f>IF(Point[Asset Group]="","",VLOOKUP(Point[Asset Group],asset_grp_pt,3,FALSE))</f>
        <v/>
      </c>
      <c r="M515" s="11"/>
      <c r="P515" s="56"/>
      <c r="R515" s="11"/>
      <c r="S515" s="14"/>
      <c r="AW515" s="11"/>
      <c r="BK515" s="12"/>
      <c r="BL515" s="12"/>
      <c r="BM515" s="12"/>
      <c r="BN515" s="12"/>
      <c r="BO515" s="12"/>
      <c r="BP515" s="12"/>
      <c r="BQ515" s="12"/>
      <c r="BR515" s="12"/>
      <c r="BS515" s="12"/>
      <c r="BT515" s="19" t="str">
        <f>IF(Point[Asset Group]="","",VLOOKUP(Point[Asset Type],subdom_master,4,FALSE))</f>
        <v/>
      </c>
    </row>
    <row r="516" spans="4:72" s="3" customFormat="1" x14ac:dyDescent="0.2">
      <c r="D516" s="58"/>
      <c r="E516" s="58"/>
      <c r="H516" s="3" t="str">
        <f>IF(Point[Asset Group]="","",VLOOKUP(Point[Asset Group],asset_grp_pt,4,FALSE))</f>
        <v/>
      </c>
      <c r="J516" s="3" t="str">
        <f>IF(Point[Asset Group]="","",VLOOKUP(Point[Asset Group],asset_grp_pt,3,FALSE))</f>
        <v/>
      </c>
      <c r="M516" s="11"/>
      <c r="P516" s="56"/>
      <c r="R516" s="11"/>
      <c r="S516" s="14"/>
      <c r="AW516" s="11"/>
      <c r="BK516" s="12"/>
      <c r="BL516" s="12"/>
      <c r="BM516" s="12"/>
      <c r="BN516" s="12"/>
      <c r="BO516" s="12"/>
      <c r="BP516" s="12"/>
      <c r="BQ516" s="12"/>
      <c r="BR516" s="12"/>
      <c r="BS516" s="12"/>
      <c r="BT516" s="19" t="str">
        <f>IF(Point[Asset Group]="","",VLOOKUP(Point[Asset Type],subdom_master,4,FALSE))</f>
        <v/>
      </c>
    </row>
    <row r="517" spans="4:72" s="3" customFormat="1" x14ac:dyDescent="0.2">
      <c r="D517" s="58"/>
      <c r="E517" s="58"/>
      <c r="H517" s="3" t="str">
        <f>IF(Point[Asset Group]="","",VLOOKUP(Point[Asset Group],asset_grp_pt,4,FALSE))</f>
        <v/>
      </c>
      <c r="J517" s="3" t="str">
        <f>IF(Point[Asset Group]="","",VLOOKUP(Point[Asset Group],asset_grp_pt,3,FALSE))</f>
        <v/>
      </c>
      <c r="M517" s="11"/>
      <c r="P517" s="56"/>
      <c r="R517" s="11"/>
      <c r="S517" s="14"/>
      <c r="AW517" s="11"/>
      <c r="BK517" s="12"/>
      <c r="BL517" s="12"/>
      <c r="BM517" s="12"/>
      <c r="BN517" s="12"/>
      <c r="BO517" s="12"/>
      <c r="BP517" s="12"/>
      <c r="BQ517" s="12"/>
      <c r="BR517" s="12"/>
      <c r="BS517" s="12"/>
      <c r="BT517" s="19" t="str">
        <f>IF(Point[Asset Group]="","",VLOOKUP(Point[Asset Type],subdom_master,4,FALSE))</f>
        <v/>
      </c>
    </row>
    <row r="518" spans="4:72" s="3" customFormat="1" x14ac:dyDescent="0.2">
      <c r="D518" s="58"/>
      <c r="E518" s="58"/>
      <c r="H518" s="3" t="str">
        <f>IF(Point[Asset Group]="","",VLOOKUP(Point[Asset Group],asset_grp_pt,4,FALSE))</f>
        <v/>
      </c>
      <c r="J518" s="3" t="str">
        <f>IF(Point[Asset Group]="","",VLOOKUP(Point[Asset Group],asset_grp_pt,3,FALSE))</f>
        <v/>
      </c>
      <c r="M518" s="11"/>
      <c r="P518" s="56"/>
      <c r="R518" s="11"/>
      <c r="S518" s="14"/>
      <c r="AW518" s="11"/>
      <c r="BK518" s="12"/>
      <c r="BL518" s="12"/>
      <c r="BM518" s="12"/>
      <c r="BN518" s="12"/>
      <c r="BO518" s="12"/>
      <c r="BP518" s="12"/>
      <c r="BQ518" s="12"/>
      <c r="BR518" s="12"/>
      <c r="BS518" s="12"/>
      <c r="BT518" s="19" t="str">
        <f>IF(Point[Asset Group]="","",VLOOKUP(Point[Asset Type],subdom_master,4,FALSE))</f>
        <v/>
      </c>
    </row>
    <row r="519" spans="4:72" s="3" customFormat="1" x14ac:dyDescent="0.2">
      <c r="D519" s="58"/>
      <c r="E519" s="58"/>
      <c r="H519" s="3" t="str">
        <f>IF(Point[Asset Group]="","",VLOOKUP(Point[Asset Group],asset_grp_pt,4,FALSE))</f>
        <v/>
      </c>
      <c r="J519" s="3" t="str">
        <f>IF(Point[Asset Group]="","",VLOOKUP(Point[Asset Group],asset_grp_pt,3,FALSE))</f>
        <v/>
      </c>
      <c r="M519" s="11"/>
      <c r="P519" s="56"/>
      <c r="R519" s="11"/>
      <c r="S519" s="14"/>
      <c r="AW519" s="11"/>
      <c r="BK519" s="12"/>
      <c r="BL519" s="12"/>
      <c r="BM519" s="12"/>
      <c r="BN519" s="12"/>
      <c r="BO519" s="12"/>
      <c r="BP519" s="12"/>
      <c r="BQ519" s="12"/>
      <c r="BR519" s="12"/>
      <c r="BS519" s="12"/>
      <c r="BT519" s="19" t="str">
        <f>IF(Point[Asset Group]="","",VLOOKUP(Point[Asset Type],subdom_master,4,FALSE))</f>
        <v/>
      </c>
    </row>
    <row r="520" spans="4:72" s="3" customFormat="1" x14ac:dyDescent="0.2">
      <c r="D520" s="58"/>
      <c r="E520" s="58"/>
      <c r="H520" s="3" t="str">
        <f>IF(Point[Asset Group]="","",VLOOKUP(Point[Asset Group],asset_grp_pt,4,FALSE))</f>
        <v/>
      </c>
      <c r="J520" s="3" t="str">
        <f>IF(Point[Asset Group]="","",VLOOKUP(Point[Asset Group],asset_grp_pt,3,FALSE))</f>
        <v/>
      </c>
      <c r="M520" s="11"/>
      <c r="P520" s="56"/>
      <c r="R520" s="11"/>
      <c r="S520" s="14"/>
      <c r="AW520" s="11"/>
      <c r="BK520" s="12"/>
      <c r="BL520" s="12"/>
      <c r="BM520" s="12"/>
      <c r="BN520" s="12"/>
      <c r="BO520" s="12"/>
      <c r="BP520" s="12"/>
      <c r="BQ520" s="12"/>
      <c r="BR520" s="12"/>
      <c r="BS520" s="12"/>
      <c r="BT520" s="19" t="str">
        <f>IF(Point[Asset Group]="","",VLOOKUP(Point[Asset Type],subdom_master,4,FALSE))</f>
        <v/>
      </c>
    </row>
    <row r="521" spans="4:72" s="3" customFormat="1" x14ac:dyDescent="0.2">
      <c r="D521" s="58"/>
      <c r="E521" s="58"/>
      <c r="H521" s="3" t="str">
        <f>IF(Point[Asset Group]="","",VLOOKUP(Point[Asset Group],asset_grp_pt,4,FALSE))</f>
        <v/>
      </c>
      <c r="J521" s="3" t="str">
        <f>IF(Point[Asset Group]="","",VLOOKUP(Point[Asset Group],asset_grp_pt,3,FALSE))</f>
        <v/>
      </c>
      <c r="M521" s="11"/>
      <c r="P521" s="56"/>
      <c r="R521" s="11"/>
      <c r="S521" s="14"/>
      <c r="AW521" s="11"/>
      <c r="BK521" s="12"/>
      <c r="BL521" s="12"/>
      <c r="BM521" s="12"/>
      <c r="BN521" s="12"/>
      <c r="BO521" s="12"/>
      <c r="BP521" s="12"/>
      <c r="BQ521" s="12"/>
      <c r="BR521" s="12"/>
      <c r="BS521" s="12"/>
      <c r="BT521" s="19" t="str">
        <f>IF(Point[Asset Group]="","",VLOOKUP(Point[Asset Type],subdom_master,4,FALSE))</f>
        <v/>
      </c>
    </row>
    <row r="522" spans="4:72" s="3" customFormat="1" x14ac:dyDescent="0.2">
      <c r="D522" s="58"/>
      <c r="E522" s="58"/>
      <c r="H522" s="3" t="str">
        <f>IF(Point[Asset Group]="","",VLOOKUP(Point[Asset Group],asset_grp_pt,4,FALSE))</f>
        <v/>
      </c>
      <c r="J522" s="3" t="str">
        <f>IF(Point[Asset Group]="","",VLOOKUP(Point[Asset Group],asset_grp_pt,3,FALSE))</f>
        <v/>
      </c>
      <c r="M522" s="11"/>
      <c r="P522" s="56"/>
      <c r="R522" s="11"/>
      <c r="S522" s="14"/>
      <c r="AW522" s="11"/>
      <c r="BK522" s="12"/>
      <c r="BL522" s="12"/>
      <c r="BM522" s="12"/>
      <c r="BN522" s="12"/>
      <c r="BO522" s="12"/>
      <c r="BP522" s="12"/>
      <c r="BQ522" s="12"/>
      <c r="BR522" s="12"/>
      <c r="BS522" s="12"/>
      <c r="BT522" s="19" t="str">
        <f>IF(Point[Asset Group]="","",VLOOKUP(Point[Asset Type],subdom_master,4,FALSE))</f>
        <v/>
      </c>
    </row>
    <row r="523" spans="4:72" s="3" customFormat="1" x14ac:dyDescent="0.2">
      <c r="D523" s="58"/>
      <c r="E523" s="58"/>
      <c r="H523" s="3" t="str">
        <f>IF(Point[Asset Group]="","",VLOOKUP(Point[Asset Group],asset_grp_pt,4,FALSE))</f>
        <v/>
      </c>
      <c r="J523" s="3" t="str">
        <f>IF(Point[Asset Group]="","",VLOOKUP(Point[Asset Group],asset_grp_pt,3,FALSE))</f>
        <v/>
      </c>
      <c r="M523" s="11"/>
      <c r="P523" s="56"/>
      <c r="R523" s="11"/>
      <c r="S523" s="14"/>
      <c r="AW523" s="11"/>
      <c r="BK523" s="12"/>
      <c r="BL523" s="12"/>
      <c r="BM523" s="12"/>
      <c r="BN523" s="12"/>
      <c r="BO523" s="12"/>
      <c r="BP523" s="12"/>
      <c r="BQ523" s="12"/>
      <c r="BR523" s="12"/>
      <c r="BS523" s="12"/>
      <c r="BT523" s="19" t="str">
        <f>IF(Point[Asset Group]="","",VLOOKUP(Point[Asset Type],subdom_master,4,FALSE))</f>
        <v/>
      </c>
    </row>
    <row r="524" spans="4:72" s="3" customFormat="1" x14ac:dyDescent="0.2">
      <c r="D524" s="58"/>
      <c r="E524" s="58"/>
      <c r="H524" s="3" t="str">
        <f>IF(Point[Asset Group]="","",VLOOKUP(Point[Asset Group],asset_grp_pt,4,FALSE))</f>
        <v/>
      </c>
      <c r="J524" s="3" t="str">
        <f>IF(Point[Asset Group]="","",VLOOKUP(Point[Asset Group],asset_grp_pt,3,FALSE))</f>
        <v/>
      </c>
      <c r="M524" s="11"/>
      <c r="P524" s="56"/>
      <c r="R524" s="11"/>
      <c r="S524" s="14"/>
      <c r="AW524" s="11"/>
      <c r="BK524" s="12"/>
      <c r="BL524" s="12"/>
      <c r="BM524" s="12"/>
      <c r="BN524" s="12"/>
      <c r="BO524" s="12"/>
      <c r="BP524" s="12"/>
      <c r="BQ524" s="12"/>
      <c r="BR524" s="12"/>
      <c r="BS524" s="12"/>
      <c r="BT524" s="19" t="str">
        <f>IF(Point[Asset Group]="","",VLOOKUP(Point[Asset Type],subdom_master,4,FALSE))</f>
        <v/>
      </c>
    </row>
    <row r="525" spans="4:72" s="3" customFormat="1" x14ac:dyDescent="0.2">
      <c r="D525" s="58"/>
      <c r="E525" s="58"/>
      <c r="H525" s="3" t="str">
        <f>IF(Point[Asset Group]="","",VLOOKUP(Point[Asset Group],asset_grp_pt,4,FALSE))</f>
        <v/>
      </c>
      <c r="J525" s="3" t="str">
        <f>IF(Point[Asset Group]="","",VLOOKUP(Point[Asset Group],asset_grp_pt,3,FALSE))</f>
        <v/>
      </c>
      <c r="M525" s="11"/>
      <c r="P525" s="56"/>
      <c r="R525" s="11"/>
      <c r="S525" s="14"/>
      <c r="AW525" s="11"/>
      <c r="BK525" s="12"/>
      <c r="BL525" s="12"/>
      <c r="BM525" s="12"/>
      <c r="BN525" s="12"/>
      <c r="BO525" s="12"/>
      <c r="BP525" s="12"/>
      <c r="BQ525" s="12"/>
      <c r="BR525" s="12"/>
      <c r="BS525" s="12"/>
      <c r="BT525" s="19" t="str">
        <f>IF(Point[Asset Group]="","",VLOOKUP(Point[Asset Type],subdom_master,4,FALSE))</f>
        <v/>
      </c>
    </row>
    <row r="526" spans="4:72" s="3" customFormat="1" x14ac:dyDescent="0.2">
      <c r="D526" s="58"/>
      <c r="E526" s="58"/>
      <c r="H526" s="3" t="str">
        <f>IF(Point[Asset Group]="","",VLOOKUP(Point[Asset Group],asset_grp_pt,4,FALSE))</f>
        <v/>
      </c>
      <c r="J526" s="3" t="str">
        <f>IF(Point[Asset Group]="","",VLOOKUP(Point[Asset Group],asset_grp_pt,3,FALSE))</f>
        <v/>
      </c>
      <c r="M526" s="11"/>
      <c r="P526" s="56"/>
      <c r="R526" s="11"/>
      <c r="S526" s="14"/>
      <c r="AW526" s="11"/>
      <c r="BK526" s="12"/>
      <c r="BL526" s="12"/>
      <c r="BM526" s="12"/>
      <c r="BN526" s="12"/>
      <c r="BO526" s="12"/>
      <c r="BP526" s="12"/>
      <c r="BQ526" s="12"/>
      <c r="BR526" s="12"/>
      <c r="BS526" s="12"/>
      <c r="BT526" s="19" t="str">
        <f>IF(Point[Asset Group]="","",VLOOKUP(Point[Asset Type],subdom_master,4,FALSE))</f>
        <v/>
      </c>
    </row>
    <row r="527" spans="4:72" s="3" customFormat="1" x14ac:dyDescent="0.2">
      <c r="D527" s="58"/>
      <c r="E527" s="58"/>
      <c r="H527" s="3" t="str">
        <f>IF(Point[Asset Group]="","",VLOOKUP(Point[Asset Group],asset_grp_pt,4,FALSE))</f>
        <v/>
      </c>
      <c r="J527" s="3" t="str">
        <f>IF(Point[Asset Group]="","",VLOOKUP(Point[Asset Group],asset_grp_pt,3,FALSE))</f>
        <v/>
      </c>
      <c r="M527" s="11"/>
      <c r="P527" s="56"/>
      <c r="R527" s="11"/>
      <c r="S527" s="14"/>
      <c r="AW527" s="11"/>
      <c r="BK527" s="12"/>
      <c r="BL527" s="12"/>
      <c r="BM527" s="12"/>
      <c r="BN527" s="12"/>
      <c r="BO527" s="12"/>
      <c r="BP527" s="12"/>
      <c r="BQ527" s="12"/>
      <c r="BR527" s="12"/>
      <c r="BS527" s="12"/>
      <c r="BT527" s="19" t="str">
        <f>IF(Point[Asset Group]="","",VLOOKUP(Point[Asset Type],subdom_master,4,FALSE))</f>
        <v/>
      </c>
    </row>
    <row r="528" spans="4:72" s="3" customFormat="1" x14ac:dyDescent="0.2">
      <c r="D528" s="58"/>
      <c r="E528" s="58"/>
      <c r="H528" s="3" t="str">
        <f>IF(Point[Asset Group]="","",VLOOKUP(Point[Asset Group],asset_grp_pt,4,FALSE))</f>
        <v/>
      </c>
      <c r="J528" s="3" t="str">
        <f>IF(Point[Asset Group]="","",VLOOKUP(Point[Asset Group],asset_grp_pt,3,FALSE))</f>
        <v/>
      </c>
      <c r="M528" s="11"/>
      <c r="P528" s="56"/>
      <c r="R528" s="11"/>
      <c r="S528" s="14"/>
      <c r="AW528" s="11"/>
      <c r="BK528" s="12"/>
      <c r="BL528" s="12"/>
      <c r="BM528" s="12"/>
      <c r="BN528" s="12"/>
      <c r="BO528" s="12"/>
      <c r="BP528" s="12"/>
      <c r="BQ528" s="12"/>
      <c r="BR528" s="12"/>
      <c r="BS528" s="12"/>
      <c r="BT528" s="19" t="str">
        <f>IF(Point[Asset Group]="","",VLOOKUP(Point[Asset Type],subdom_master,4,FALSE))</f>
        <v/>
      </c>
    </row>
    <row r="529" spans="4:72" s="3" customFormat="1" x14ac:dyDescent="0.2">
      <c r="D529" s="58"/>
      <c r="E529" s="58"/>
      <c r="H529" s="3" t="str">
        <f>IF(Point[Asset Group]="","",VLOOKUP(Point[Asset Group],asset_grp_pt,4,FALSE))</f>
        <v/>
      </c>
      <c r="J529" s="3" t="str">
        <f>IF(Point[Asset Group]="","",VLOOKUP(Point[Asset Group],asset_grp_pt,3,FALSE))</f>
        <v/>
      </c>
      <c r="M529" s="11"/>
      <c r="P529" s="56"/>
      <c r="R529" s="11"/>
      <c r="S529" s="14"/>
      <c r="AW529" s="11"/>
      <c r="BK529" s="12"/>
      <c r="BL529" s="12"/>
      <c r="BM529" s="12"/>
      <c r="BN529" s="12"/>
      <c r="BO529" s="12"/>
      <c r="BP529" s="12"/>
      <c r="BQ529" s="12"/>
      <c r="BR529" s="12"/>
      <c r="BS529" s="12"/>
      <c r="BT529" s="19" t="str">
        <f>IF(Point[Asset Group]="","",VLOOKUP(Point[Asset Type],subdom_master,4,FALSE))</f>
        <v/>
      </c>
    </row>
    <row r="530" spans="4:72" s="3" customFormat="1" x14ac:dyDescent="0.2">
      <c r="D530" s="58"/>
      <c r="E530" s="58"/>
      <c r="H530" s="3" t="str">
        <f>IF(Point[Asset Group]="","",VLOOKUP(Point[Asset Group],asset_grp_pt,4,FALSE))</f>
        <v/>
      </c>
      <c r="J530" s="3" t="str">
        <f>IF(Point[Asset Group]="","",VLOOKUP(Point[Asset Group],asset_grp_pt,3,FALSE))</f>
        <v/>
      </c>
      <c r="M530" s="11"/>
      <c r="P530" s="56"/>
      <c r="R530" s="11"/>
      <c r="S530" s="14"/>
      <c r="AW530" s="11"/>
      <c r="BK530" s="12"/>
      <c r="BL530" s="12"/>
      <c r="BM530" s="12"/>
      <c r="BN530" s="12"/>
      <c r="BO530" s="12"/>
      <c r="BP530" s="12"/>
      <c r="BQ530" s="12"/>
      <c r="BR530" s="12"/>
      <c r="BS530" s="12"/>
      <c r="BT530" s="19" t="str">
        <f>IF(Point[Asset Group]="","",VLOOKUP(Point[Asset Type],subdom_master,4,FALSE))</f>
        <v/>
      </c>
    </row>
    <row r="531" spans="4:72" s="3" customFormat="1" x14ac:dyDescent="0.2">
      <c r="D531" s="58"/>
      <c r="E531" s="58"/>
      <c r="H531" s="3" t="str">
        <f>IF(Point[Asset Group]="","",VLOOKUP(Point[Asset Group],asset_grp_pt,4,FALSE))</f>
        <v/>
      </c>
      <c r="J531" s="3" t="str">
        <f>IF(Point[Asset Group]="","",VLOOKUP(Point[Asset Group],asset_grp_pt,3,FALSE))</f>
        <v/>
      </c>
      <c r="M531" s="11"/>
      <c r="P531" s="56"/>
      <c r="R531" s="11"/>
      <c r="S531" s="14"/>
      <c r="AW531" s="11"/>
      <c r="BK531" s="12"/>
      <c r="BL531" s="12"/>
      <c r="BM531" s="12"/>
      <c r="BN531" s="12"/>
      <c r="BO531" s="12"/>
      <c r="BP531" s="12"/>
      <c r="BQ531" s="12"/>
      <c r="BR531" s="12"/>
      <c r="BS531" s="12"/>
      <c r="BT531" s="19" t="str">
        <f>IF(Point[Asset Group]="","",VLOOKUP(Point[Asset Type],subdom_master,4,FALSE))</f>
        <v/>
      </c>
    </row>
    <row r="532" spans="4:72" s="3" customFormat="1" x14ac:dyDescent="0.2">
      <c r="D532" s="58"/>
      <c r="E532" s="58"/>
      <c r="H532" s="3" t="str">
        <f>IF(Point[Asset Group]="","",VLOOKUP(Point[Asset Group],asset_grp_pt,4,FALSE))</f>
        <v/>
      </c>
      <c r="J532" s="3" t="str">
        <f>IF(Point[Asset Group]="","",VLOOKUP(Point[Asset Group],asset_grp_pt,3,FALSE))</f>
        <v/>
      </c>
      <c r="M532" s="11"/>
      <c r="P532" s="56"/>
      <c r="R532" s="11"/>
      <c r="S532" s="14"/>
      <c r="AW532" s="11"/>
      <c r="BK532" s="12"/>
      <c r="BL532" s="12"/>
      <c r="BM532" s="12"/>
      <c r="BN532" s="12"/>
      <c r="BO532" s="12"/>
      <c r="BP532" s="12"/>
      <c r="BQ532" s="12"/>
      <c r="BR532" s="12"/>
      <c r="BS532" s="12"/>
      <c r="BT532" s="19" t="str">
        <f>IF(Point[Asset Group]="","",VLOOKUP(Point[Asset Type],subdom_master,4,FALSE))</f>
        <v/>
      </c>
    </row>
    <row r="533" spans="4:72" s="3" customFormat="1" x14ac:dyDescent="0.2">
      <c r="D533" s="58"/>
      <c r="E533" s="58"/>
      <c r="H533" s="3" t="str">
        <f>IF(Point[Asset Group]="","",VLOOKUP(Point[Asset Group],asset_grp_pt,4,FALSE))</f>
        <v/>
      </c>
      <c r="J533" s="3" t="str">
        <f>IF(Point[Asset Group]="","",VLOOKUP(Point[Asset Group],asset_grp_pt,3,FALSE))</f>
        <v/>
      </c>
      <c r="M533" s="11"/>
      <c r="P533" s="56"/>
      <c r="R533" s="11"/>
      <c r="S533" s="14"/>
      <c r="AW533" s="11"/>
      <c r="BK533" s="12"/>
      <c r="BL533" s="12"/>
      <c r="BM533" s="12"/>
      <c r="BN533" s="12"/>
      <c r="BO533" s="12"/>
      <c r="BP533" s="12"/>
      <c r="BQ533" s="12"/>
      <c r="BR533" s="12"/>
      <c r="BS533" s="12"/>
      <c r="BT533" s="19" t="str">
        <f>IF(Point[Asset Group]="","",VLOOKUP(Point[Asset Type],subdom_master,4,FALSE))</f>
        <v/>
      </c>
    </row>
    <row r="534" spans="4:72" s="3" customFormat="1" x14ac:dyDescent="0.2">
      <c r="D534" s="58"/>
      <c r="E534" s="58"/>
      <c r="H534" s="3" t="str">
        <f>IF(Point[Asset Group]="","",VLOOKUP(Point[Asset Group],asset_grp_pt,4,FALSE))</f>
        <v/>
      </c>
      <c r="J534" s="3" t="str">
        <f>IF(Point[Asset Group]="","",VLOOKUP(Point[Asset Group],asset_grp_pt,3,FALSE))</f>
        <v/>
      </c>
      <c r="M534" s="11"/>
      <c r="P534" s="56"/>
      <c r="R534" s="11"/>
      <c r="S534" s="14"/>
      <c r="AW534" s="11"/>
      <c r="BK534" s="12"/>
      <c r="BL534" s="12"/>
      <c r="BM534" s="12"/>
      <c r="BN534" s="12"/>
      <c r="BO534" s="12"/>
      <c r="BP534" s="12"/>
      <c r="BQ534" s="12"/>
      <c r="BR534" s="12"/>
      <c r="BS534" s="12"/>
      <c r="BT534" s="19" t="str">
        <f>IF(Point[Asset Group]="","",VLOOKUP(Point[Asset Type],subdom_master,4,FALSE))</f>
        <v/>
      </c>
    </row>
    <row r="535" spans="4:72" s="3" customFormat="1" x14ac:dyDescent="0.2">
      <c r="D535" s="58"/>
      <c r="E535" s="58"/>
      <c r="H535" s="3" t="str">
        <f>IF(Point[Asset Group]="","",VLOOKUP(Point[Asset Group],asset_grp_pt,4,FALSE))</f>
        <v/>
      </c>
      <c r="J535" s="3" t="str">
        <f>IF(Point[Asset Group]="","",VLOOKUP(Point[Asset Group],asset_grp_pt,3,FALSE))</f>
        <v/>
      </c>
      <c r="M535" s="11"/>
      <c r="P535" s="56"/>
      <c r="R535" s="11"/>
      <c r="S535" s="14"/>
      <c r="AW535" s="11"/>
      <c r="BK535" s="12"/>
      <c r="BL535" s="12"/>
      <c r="BM535" s="12"/>
      <c r="BN535" s="12"/>
      <c r="BO535" s="12"/>
      <c r="BP535" s="12"/>
      <c r="BQ535" s="12"/>
      <c r="BR535" s="12"/>
      <c r="BS535" s="12"/>
      <c r="BT535" s="19" t="str">
        <f>IF(Point[Asset Group]="","",VLOOKUP(Point[Asset Type],subdom_master,4,FALSE))</f>
        <v/>
      </c>
    </row>
    <row r="536" spans="4:72" s="3" customFormat="1" x14ac:dyDescent="0.2">
      <c r="D536" s="58"/>
      <c r="E536" s="58"/>
      <c r="H536" s="3" t="str">
        <f>IF(Point[Asset Group]="","",VLOOKUP(Point[Asset Group],asset_grp_pt,4,FALSE))</f>
        <v/>
      </c>
      <c r="J536" s="3" t="str">
        <f>IF(Point[Asset Group]="","",VLOOKUP(Point[Asset Group],asset_grp_pt,3,FALSE))</f>
        <v/>
      </c>
      <c r="M536" s="11"/>
      <c r="P536" s="56"/>
      <c r="R536" s="11"/>
      <c r="S536" s="14"/>
      <c r="AW536" s="11"/>
      <c r="BK536" s="12"/>
      <c r="BL536" s="12"/>
      <c r="BM536" s="12"/>
      <c r="BN536" s="12"/>
      <c r="BO536" s="12"/>
      <c r="BP536" s="12"/>
      <c r="BQ536" s="12"/>
      <c r="BR536" s="12"/>
      <c r="BS536" s="12"/>
      <c r="BT536" s="19" t="str">
        <f>IF(Point[Asset Group]="","",VLOOKUP(Point[Asset Type],subdom_master,4,FALSE))</f>
        <v/>
      </c>
    </row>
    <row r="537" spans="4:72" s="3" customFormat="1" x14ac:dyDescent="0.2">
      <c r="D537" s="58"/>
      <c r="E537" s="58"/>
      <c r="H537" s="3" t="str">
        <f>IF(Point[Asset Group]="","",VLOOKUP(Point[Asset Group],asset_grp_pt,4,FALSE))</f>
        <v/>
      </c>
      <c r="J537" s="3" t="str">
        <f>IF(Point[Asset Group]="","",VLOOKUP(Point[Asset Group],asset_grp_pt,3,FALSE))</f>
        <v/>
      </c>
      <c r="M537" s="11"/>
      <c r="P537" s="56"/>
      <c r="R537" s="11"/>
      <c r="S537" s="14"/>
      <c r="AW537" s="11"/>
      <c r="BK537" s="12"/>
      <c r="BL537" s="12"/>
      <c r="BM537" s="12"/>
      <c r="BN537" s="12"/>
      <c r="BO537" s="12"/>
      <c r="BP537" s="12"/>
      <c r="BQ537" s="12"/>
      <c r="BR537" s="12"/>
      <c r="BS537" s="12"/>
      <c r="BT537" s="19" t="str">
        <f>IF(Point[Asset Group]="","",VLOOKUP(Point[Asset Type],subdom_master,4,FALSE))</f>
        <v/>
      </c>
    </row>
    <row r="538" spans="4:72" s="3" customFormat="1" x14ac:dyDescent="0.2">
      <c r="D538" s="58"/>
      <c r="E538" s="58"/>
      <c r="H538" s="3" t="str">
        <f>IF(Point[Asset Group]="","",VLOOKUP(Point[Asset Group],asset_grp_pt,4,FALSE))</f>
        <v/>
      </c>
      <c r="J538" s="3" t="str">
        <f>IF(Point[Asset Group]="","",VLOOKUP(Point[Asset Group],asset_grp_pt,3,FALSE))</f>
        <v/>
      </c>
      <c r="M538" s="11"/>
      <c r="P538" s="56"/>
      <c r="R538" s="11"/>
      <c r="S538" s="14"/>
      <c r="AW538" s="11"/>
      <c r="BK538" s="12"/>
      <c r="BL538" s="12"/>
      <c r="BM538" s="12"/>
      <c r="BN538" s="12"/>
      <c r="BO538" s="12"/>
      <c r="BP538" s="12"/>
      <c r="BQ538" s="12"/>
      <c r="BR538" s="12"/>
      <c r="BS538" s="12"/>
      <c r="BT538" s="19" t="str">
        <f>IF(Point[Asset Group]="","",VLOOKUP(Point[Asset Type],subdom_master,4,FALSE))</f>
        <v/>
      </c>
    </row>
    <row r="539" spans="4:72" s="3" customFormat="1" x14ac:dyDescent="0.2">
      <c r="D539" s="58"/>
      <c r="E539" s="58"/>
      <c r="H539" s="3" t="str">
        <f>IF(Point[Asset Group]="","",VLOOKUP(Point[Asset Group],asset_grp_pt,4,FALSE))</f>
        <v/>
      </c>
      <c r="J539" s="3" t="str">
        <f>IF(Point[Asset Group]="","",VLOOKUP(Point[Asset Group],asset_grp_pt,3,FALSE))</f>
        <v/>
      </c>
      <c r="M539" s="11"/>
      <c r="P539" s="56"/>
      <c r="R539" s="11"/>
      <c r="S539" s="14"/>
      <c r="AW539" s="11"/>
      <c r="BK539" s="12"/>
      <c r="BL539" s="12"/>
      <c r="BM539" s="12"/>
      <c r="BN539" s="12"/>
      <c r="BO539" s="12"/>
      <c r="BP539" s="12"/>
      <c r="BQ539" s="12"/>
      <c r="BR539" s="12"/>
      <c r="BS539" s="12"/>
      <c r="BT539" s="19" t="str">
        <f>IF(Point[Asset Group]="","",VLOOKUP(Point[Asset Type],subdom_master,4,FALSE))</f>
        <v/>
      </c>
    </row>
    <row r="540" spans="4:72" s="3" customFormat="1" x14ac:dyDescent="0.2">
      <c r="D540" s="58"/>
      <c r="E540" s="58"/>
      <c r="H540" s="3" t="str">
        <f>IF(Point[Asset Group]="","",VLOOKUP(Point[Asset Group],asset_grp_pt,4,FALSE))</f>
        <v/>
      </c>
      <c r="J540" s="3" t="str">
        <f>IF(Point[Asset Group]="","",VLOOKUP(Point[Asset Group],asset_grp_pt,3,FALSE))</f>
        <v/>
      </c>
      <c r="M540" s="11"/>
      <c r="P540" s="56"/>
      <c r="R540" s="11"/>
      <c r="S540" s="14"/>
      <c r="AW540" s="11"/>
      <c r="BK540" s="12"/>
      <c r="BL540" s="12"/>
      <c r="BM540" s="12"/>
      <c r="BN540" s="12"/>
      <c r="BO540" s="12"/>
      <c r="BP540" s="12"/>
      <c r="BQ540" s="12"/>
      <c r="BR540" s="12"/>
      <c r="BS540" s="12"/>
      <c r="BT540" s="19" t="str">
        <f>IF(Point[Asset Group]="","",VLOOKUP(Point[Asset Type],subdom_master,4,FALSE))</f>
        <v/>
      </c>
    </row>
    <row r="541" spans="4:72" s="3" customFormat="1" x14ac:dyDescent="0.2">
      <c r="D541" s="58"/>
      <c r="E541" s="58"/>
      <c r="H541" s="3" t="str">
        <f>IF(Point[Asset Group]="","",VLOOKUP(Point[Asset Group],asset_grp_pt,4,FALSE))</f>
        <v/>
      </c>
      <c r="J541" s="3" t="str">
        <f>IF(Point[Asset Group]="","",VLOOKUP(Point[Asset Group],asset_grp_pt,3,FALSE))</f>
        <v/>
      </c>
      <c r="M541" s="11"/>
      <c r="P541" s="56"/>
      <c r="R541" s="11"/>
      <c r="S541" s="14"/>
      <c r="AW541" s="11"/>
      <c r="BK541" s="12"/>
      <c r="BL541" s="12"/>
      <c r="BM541" s="12"/>
      <c r="BN541" s="12"/>
      <c r="BO541" s="12"/>
      <c r="BP541" s="12"/>
      <c r="BQ541" s="12"/>
      <c r="BR541" s="12"/>
      <c r="BS541" s="12"/>
      <c r="BT541" s="19" t="str">
        <f>IF(Point[Asset Group]="","",VLOOKUP(Point[Asset Type],subdom_master,4,FALSE))</f>
        <v/>
      </c>
    </row>
    <row r="542" spans="4:72" s="3" customFormat="1" x14ac:dyDescent="0.2">
      <c r="D542" s="58"/>
      <c r="E542" s="58"/>
      <c r="H542" s="3" t="str">
        <f>IF(Point[Asset Group]="","",VLOOKUP(Point[Asset Group],asset_grp_pt,4,FALSE))</f>
        <v/>
      </c>
      <c r="J542" s="3" t="str">
        <f>IF(Point[Asset Group]="","",VLOOKUP(Point[Asset Group],asset_grp_pt,3,FALSE))</f>
        <v/>
      </c>
      <c r="M542" s="11"/>
      <c r="P542" s="56"/>
      <c r="R542" s="11"/>
      <c r="S542" s="14"/>
      <c r="AW542" s="11"/>
      <c r="BK542" s="12"/>
      <c r="BL542" s="12"/>
      <c r="BM542" s="12"/>
      <c r="BN542" s="12"/>
      <c r="BO542" s="12"/>
      <c r="BP542" s="12"/>
      <c r="BQ542" s="12"/>
      <c r="BR542" s="12"/>
      <c r="BS542" s="12"/>
      <c r="BT542" s="19" t="str">
        <f>IF(Point[Asset Group]="","",VLOOKUP(Point[Asset Type],subdom_master,4,FALSE))</f>
        <v/>
      </c>
    </row>
    <row r="543" spans="4:72" s="3" customFormat="1" x14ac:dyDescent="0.2">
      <c r="D543" s="58"/>
      <c r="E543" s="58"/>
      <c r="H543" s="3" t="str">
        <f>IF(Point[Asset Group]="","",VLOOKUP(Point[Asset Group],asset_grp_pt,4,FALSE))</f>
        <v/>
      </c>
      <c r="J543" s="3" t="str">
        <f>IF(Point[Asset Group]="","",VLOOKUP(Point[Asset Group],asset_grp_pt,3,FALSE))</f>
        <v/>
      </c>
      <c r="M543" s="11"/>
      <c r="P543" s="56"/>
      <c r="R543" s="11"/>
      <c r="S543" s="14"/>
      <c r="AW543" s="11"/>
      <c r="BK543" s="12"/>
      <c r="BL543" s="12"/>
      <c r="BM543" s="12"/>
      <c r="BN543" s="12"/>
      <c r="BO543" s="12"/>
      <c r="BP543" s="12"/>
      <c r="BQ543" s="12"/>
      <c r="BR543" s="12"/>
      <c r="BS543" s="12"/>
      <c r="BT543" s="19" t="str">
        <f>IF(Point[Asset Group]="","",VLOOKUP(Point[Asset Type],subdom_master,4,FALSE))</f>
        <v/>
      </c>
    </row>
    <row r="544" spans="4:72" s="3" customFormat="1" x14ac:dyDescent="0.2">
      <c r="D544" s="58"/>
      <c r="E544" s="58"/>
      <c r="H544" s="3" t="str">
        <f>IF(Point[Asset Group]="","",VLOOKUP(Point[Asset Group],asset_grp_pt,4,FALSE))</f>
        <v/>
      </c>
      <c r="J544" s="3" t="str">
        <f>IF(Point[Asset Group]="","",VLOOKUP(Point[Asset Group],asset_grp_pt,3,FALSE))</f>
        <v/>
      </c>
      <c r="M544" s="11"/>
      <c r="P544" s="56"/>
      <c r="R544" s="11"/>
      <c r="S544" s="14"/>
      <c r="AW544" s="11"/>
      <c r="BK544" s="12"/>
      <c r="BL544" s="12"/>
      <c r="BM544" s="12"/>
      <c r="BN544" s="12"/>
      <c r="BO544" s="12"/>
      <c r="BP544" s="12"/>
      <c r="BQ544" s="12"/>
      <c r="BR544" s="12"/>
      <c r="BS544" s="12"/>
      <c r="BT544" s="19" t="str">
        <f>IF(Point[Asset Group]="","",VLOOKUP(Point[Asset Type],subdom_master,4,FALSE))</f>
        <v/>
      </c>
    </row>
    <row r="545" spans="4:72" s="3" customFormat="1" x14ac:dyDescent="0.2">
      <c r="D545" s="58"/>
      <c r="E545" s="58"/>
      <c r="H545" s="3" t="str">
        <f>IF(Point[Asset Group]="","",VLOOKUP(Point[Asset Group],asset_grp_pt,4,FALSE))</f>
        <v/>
      </c>
      <c r="J545" s="3" t="str">
        <f>IF(Point[Asset Group]="","",VLOOKUP(Point[Asset Group],asset_grp_pt,3,FALSE))</f>
        <v/>
      </c>
      <c r="M545" s="11"/>
      <c r="P545" s="56"/>
      <c r="R545" s="11"/>
      <c r="S545" s="14"/>
      <c r="AW545" s="11"/>
      <c r="BK545" s="12"/>
      <c r="BL545" s="12"/>
      <c r="BM545" s="12"/>
      <c r="BN545" s="12"/>
      <c r="BO545" s="12"/>
      <c r="BP545" s="12"/>
      <c r="BQ545" s="12"/>
      <c r="BR545" s="12"/>
      <c r="BS545" s="12"/>
      <c r="BT545" s="19" t="str">
        <f>IF(Point[Asset Group]="","",VLOOKUP(Point[Asset Type],subdom_master,4,FALSE))</f>
        <v/>
      </c>
    </row>
    <row r="546" spans="4:72" s="3" customFormat="1" x14ac:dyDescent="0.2">
      <c r="D546" s="58"/>
      <c r="E546" s="58"/>
      <c r="H546" s="3" t="str">
        <f>IF(Point[Asset Group]="","",VLOOKUP(Point[Asset Group],asset_grp_pt,4,FALSE))</f>
        <v/>
      </c>
      <c r="J546" s="3" t="str">
        <f>IF(Point[Asset Group]="","",VLOOKUP(Point[Asset Group],asset_grp_pt,3,FALSE))</f>
        <v/>
      </c>
      <c r="M546" s="11"/>
      <c r="P546" s="56"/>
      <c r="R546" s="11"/>
      <c r="S546" s="14"/>
      <c r="AW546" s="11"/>
      <c r="BK546" s="12"/>
      <c r="BL546" s="12"/>
      <c r="BM546" s="12"/>
      <c r="BN546" s="12"/>
      <c r="BO546" s="12"/>
      <c r="BP546" s="12"/>
      <c r="BQ546" s="12"/>
      <c r="BR546" s="12"/>
      <c r="BS546" s="12"/>
      <c r="BT546" s="19" t="str">
        <f>IF(Point[Asset Group]="","",VLOOKUP(Point[Asset Type],subdom_master,4,FALSE))</f>
        <v/>
      </c>
    </row>
    <row r="547" spans="4:72" s="3" customFormat="1" x14ac:dyDescent="0.2">
      <c r="D547" s="58"/>
      <c r="E547" s="58"/>
      <c r="H547" s="3" t="str">
        <f>IF(Point[Asset Group]="","",VLOOKUP(Point[Asset Group],asset_grp_pt,4,FALSE))</f>
        <v/>
      </c>
      <c r="J547" s="3" t="str">
        <f>IF(Point[Asset Group]="","",VLOOKUP(Point[Asset Group],asset_grp_pt,3,FALSE))</f>
        <v/>
      </c>
      <c r="M547" s="11"/>
      <c r="P547" s="56"/>
      <c r="R547" s="11"/>
      <c r="S547" s="14"/>
      <c r="AW547" s="11"/>
      <c r="BK547" s="12"/>
      <c r="BL547" s="12"/>
      <c r="BM547" s="12"/>
      <c r="BN547" s="12"/>
      <c r="BO547" s="12"/>
      <c r="BP547" s="12"/>
      <c r="BQ547" s="12"/>
      <c r="BR547" s="12"/>
      <c r="BS547" s="12"/>
      <c r="BT547" s="19" t="str">
        <f>IF(Point[Asset Group]="","",VLOOKUP(Point[Asset Type],subdom_master,4,FALSE))</f>
        <v/>
      </c>
    </row>
    <row r="548" spans="4:72" s="3" customFormat="1" x14ac:dyDescent="0.2">
      <c r="D548" s="58"/>
      <c r="E548" s="58"/>
      <c r="H548" s="3" t="str">
        <f>IF(Point[Asset Group]="","",VLOOKUP(Point[Asset Group],asset_grp_pt,4,FALSE))</f>
        <v/>
      </c>
      <c r="J548" s="3" t="str">
        <f>IF(Point[Asset Group]="","",VLOOKUP(Point[Asset Group],asset_grp_pt,3,FALSE))</f>
        <v/>
      </c>
      <c r="M548" s="11"/>
      <c r="P548" s="56"/>
      <c r="R548" s="11"/>
      <c r="S548" s="14"/>
      <c r="AW548" s="11"/>
      <c r="BK548" s="12"/>
      <c r="BL548" s="12"/>
      <c r="BM548" s="12"/>
      <c r="BN548" s="12"/>
      <c r="BO548" s="12"/>
      <c r="BP548" s="12"/>
      <c r="BQ548" s="12"/>
      <c r="BR548" s="12"/>
      <c r="BS548" s="12"/>
      <c r="BT548" s="19" t="str">
        <f>IF(Point[Asset Group]="","",VLOOKUP(Point[Asset Type],subdom_master,4,FALSE))</f>
        <v/>
      </c>
    </row>
    <row r="549" spans="4:72" s="3" customFormat="1" x14ac:dyDescent="0.2">
      <c r="D549" s="58"/>
      <c r="E549" s="58"/>
      <c r="H549" s="3" t="str">
        <f>IF(Point[Asset Group]="","",VLOOKUP(Point[Asset Group],asset_grp_pt,4,FALSE))</f>
        <v/>
      </c>
      <c r="J549" s="3" t="str">
        <f>IF(Point[Asset Group]="","",VLOOKUP(Point[Asset Group],asset_grp_pt,3,FALSE))</f>
        <v/>
      </c>
      <c r="M549" s="11"/>
      <c r="P549" s="56"/>
      <c r="R549" s="11"/>
      <c r="S549" s="14"/>
      <c r="AW549" s="11"/>
      <c r="BK549" s="12"/>
      <c r="BL549" s="12"/>
      <c r="BM549" s="12"/>
      <c r="BN549" s="12"/>
      <c r="BO549" s="12"/>
      <c r="BP549" s="12"/>
      <c r="BQ549" s="12"/>
      <c r="BR549" s="12"/>
      <c r="BS549" s="12"/>
      <c r="BT549" s="19" t="str">
        <f>IF(Point[Asset Group]="","",VLOOKUP(Point[Asset Type],subdom_master,4,FALSE))</f>
        <v/>
      </c>
    </row>
    <row r="550" spans="4:72" s="3" customFormat="1" x14ac:dyDescent="0.2">
      <c r="D550" s="58"/>
      <c r="E550" s="58"/>
      <c r="H550" s="3" t="str">
        <f>IF(Point[Asset Group]="","",VLOOKUP(Point[Asset Group],asset_grp_pt,4,FALSE))</f>
        <v/>
      </c>
      <c r="J550" s="3" t="str">
        <f>IF(Point[Asset Group]="","",VLOOKUP(Point[Asset Group],asset_grp_pt,3,FALSE))</f>
        <v/>
      </c>
      <c r="M550" s="11"/>
      <c r="P550" s="56"/>
      <c r="R550" s="11"/>
      <c r="S550" s="14"/>
      <c r="AW550" s="11"/>
      <c r="BK550" s="12"/>
      <c r="BL550" s="12"/>
      <c r="BM550" s="12"/>
      <c r="BN550" s="12"/>
      <c r="BO550" s="12"/>
      <c r="BP550" s="12"/>
      <c r="BQ550" s="12"/>
      <c r="BR550" s="12"/>
      <c r="BS550" s="12"/>
      <c r="BT550" s="19" t="str">
        <f>IF(Point[Asset Group]="","",VLOOKUP(Point[Asset Type],subdom_master,4,FALSE))</f>
        <v/>
      </c>
    </row>
    <row r="551" spans="4:72" s="3" customFormat="1" x14ac:dyDescent="0.2">
      <c r="D551" s="58"/>
      <c r="E551" s="58"/>
      <c r="H551" s="3" t="str">
        <f>IF(Point[Asset Group]="","",VLOOKUP(Point[Asset Group],asset_grp_pt,4,FALSE))</f>
        <v/>
      </c>
      <c r="J551" s="3" t="str">
        <f>IF(Point[Asset Group]="","",VLOOKUP(Point[Asset Group],asset_grp_pt,3,FALSE))</f>
        <v/>
      </c>
      <c r="M551" s="11"/>
      <c r="P551" s="56"/>
      <c r="R551" s="11"/>
      <c r="S551" s="14"/>
      <c r="AW551" s="11"/>
      <c r="BK551" s="12"/>
      <c r="BL551" s="12"/>
      <c r="BM551" s="12"/>
      <c r="BN551" s="12"/>
      <c r="BO551" s="12"/>
      <c r="BP551" s="12"/>
      <c r="BQ551" s="12"/>
      <c r="BR551" s="12"/>
      <c r="BS551" s="12"/>
      <c r="BT551" s="19" t="str">
        <f>IF(Point[Asset Group]="","",VLOOKUP(Point[Asset Type],subdom_master,4,FALSE))</f>
        <v/>
      </c>
    </row>
    <row r="552" spans="4:72" s="3" customFormat="1" x14ac:dyDescent="0.2">
      <c r="D552" s="58"/>
      <c r="E552" s="58"/>
      <c r="H552" s="3" t="str">
        <f>IF(Point[Asset Group]="","",VLOOKUP(Point[Asset Group],asset_grp_pt,4,FALSE))</f>
        <v/>
      </c>
      <c r="J552" s="3" t="str">
        <f>IF(Point[Asset Group]="","",VLOOKUP(Point[Asset Group],asset_grp_pt,3,FALSE))</f>
        <v/>
      </c>
      <c r="M552" s="11"/>
      <c r="P552" s="56"/>
      <c r="R552" s="11"/>
      <c r="S552" s="14"/>
      <c r="AW552" s="11"/>
      <c r="BK552" s="12"/>
      <c r="BL552" s="12"/>
      <c r="BM552" s="12"/>
      <c r="BN552" s="12"/>
      <c r="BO552" s="12"/>
      <c r="BP552" s="12"/>
      <c r="BQ552" s="12"/>
      <c r="BR552" s="12"/>
      <c r="BS552" s="12"/>
      <c r="BT552" s="19" t="str">
        <f>IF(Point[Asset Group]="","",VLOOKUP(Point[Asset Type],subdom_master,4,FALSE))</f>
        <v/>
      </c>
    </row>
    <row r="553" spans="4:72" s="3" customFormat="1" x14ac:dyDescent="0.2">
      <c r="D553" s="58"/>
      <c r="E553" s="58"/>
      <c r="H553" s="3" t="str">
        <f>IF(Point[Asset Group]="","",VLOOKUP(Point[Asset Group],asset_grp_pt,4,FALSE))</f>
        <v/>
      </c>
      <c r="J553" s="3" t="str">
        <f>IF(Point[Asset Group]="","",VLOOKUP(Point[Asset Group],asset_grp_pt,3,FALSE))</f>
        <v/>
      </c>
      <c r="M553" s="11"/>
      <c r="P553" s="56"/>
      <c r="R553" s="11"/>
      <c r="S553" s="14"/>
      <c r="AW553" s="11"/>
      <c r="BK553" s="12"/>
      <c r="BL553" s="12"/>
      <c r="BM553" s="12"/>
      <c r="BN553" s="12"/>
      <c r="BO553" s="12"/>
      <c r="BP553" s="12"/>
      <c r="BQ553" s="12"/>
      <c r="BR553" s="12"/>
      <c r="BS553" s="12"/>
      <c r="BT553" s="19" t="str">
        <f>IF(Point[Asset Group]="","",VLOOKUP(Point[Asset Type],subdom_master,4,FALSE))</f>
        <v/>
      </c>
    </row>
    <row r="554" spans="4:72" s="3" customFormat="1" x14ac:dyDescent="0.2">
      <c r="D554" s="58"/>
      <c r="E554" s="58"/>
      <c r="H554" s="3" t="str">
        <f>IF(Point[Asset Group]="","",VLOOKUP(Point[Asset Group],asset_grp_pt,4,FALSE))</f>
        <v/>
      </c>
      <c r="J554" s="3" t="str">
        <f>IF(Point[Asset Group]="","",VLOOKUP(Point[Asset Group],asset_grp_pt,3,FALSE))</f>
        <v/>
      </c>
      <c r="M554" s="11"/>
      <c r="P554" s="56"/>
      <c r="R554" s="11"/>
      <c r="S554" s="14"/>
      <c r="AW554" s="11"/>
      <c r="BK554" s="12"/>
      <c r="BL554" s="12"/>
      <c r="BM554" s="12"/>
      <c r="BN554" s="12"/>
      <c r="BO554" s="12"/>
      <c r="BP554" s="12"/>
      <c r="BQ554" s="12"/>
      <c r="BR554" s="12"/>
      <c r="BS554" s="12"/>
      <c r="BT554" s="19" t="str">
        <f>IF(Point[Asset Group]="","",VLOOKUP(Point[Asset Type],subdom_master,4,FALSE))</f>
        <v/>
      </c>
    </row>
    <row r="555" spans="4:72" s="3" customFormat="1" x14ac:dyDescent="0.2">
      <c r="D555" s="58"/>
      <c r="E555" s="58"/>
      <c r="H555" s="3" t="str">
        <f>IF(Point[Asset Group]="","",VLOOKUP(Point[Asset Group],asset_grp_pt,4,FALSE))</f>
        <v/>
      </c>
      <c r="J555" s="3" t="str">
        <f>IF(Point[Asset Group]="","",VLOOKUP(Point[Asset Group],asset_grp_pt,3,FALSE))</f>
        <v/>
      </c>
      <c r="M555" s="11"/>
      <c r="P555" s="56"/>
      <c r="R555" s="11"/>
      <c r="S555" s="14"/>
      <c r="AW555" s="11"/>
      <c r="BK555" s="12"/>
      <c r="BL555" s="12"/>
      <c r="BM555" s="12"/>
      <c r="BN555" s="12"/>
      <c r="BO555" s="12"/>
      <c r="BP555" s="12"/>
      <c r="BQ555" s="12"/>
      <c r="BR555" s="12"/>
      <c r="BS555" s="12"/>
      <c r="BT555" s="19" t="str">
        <f>IF(Point[Asset Group]="","",VLOOKUP(Point[Asset Type],subdom_master,4,FALSE))</f>
        <v/>
      </c>
    </row>
    <row r="556" spans="4:72" s="3" customFormat="1" x14ac:dyDescent="0.2">
      <c r="D556" s="58"/>
      <c r="E556" s="58"/>
      <c r="H556" s="3" t="str">
        <f>IF(Point[Asset Group]="","",VLOOKUP(Point[Asset Group],asset_grp_pt,4,FALSE))</f>
        <v/>
      </c>
      <c r="J556" s="3" t="str">
        <f>IF(Point[Asset Group]="","",VLOOKUP(Point[Asset Group],asset_grp_pt,3,FALSE))</f>
        <v/>
      </c>
      <c r="M556" s="11"/>
      <c r="P556" s="56"/>
      <c r="R556" s="11"/>
      <c r="S556" s="14"/>
      <c r="AW556" s="11"/>
      <c r="BK556" s="12"/>
      <c r="BL556" s="12"/>
      <c r="BM556" s="12"/>
      <c r="BN556" s="12"/>
      <c r="BO556" s="12"/>
      <c r="BP556" s="12"/>
      <c r="BQ556" s="12"/>
      <c r="BR556" s="12"/>
      <c r="BS556" s="12"/>
      <c r="BT556" s="19" t="str">
        <f>IF(Point[Asset Group]="","",VLOOKUP(Point[Asset Type],subdom_master,4,FALSE))</f>
        <v/>
      </c>
    </row>
    <row r="557" spans="4:72" s="3" customFormat="1" x14ac:dyDescent="0.2">
      <c r="D557" s="58"/>
      <c r="E557" s="58"/>
      <c r="H557" s="3" t="str">
        <f>IF(Point[Asset Group]="","",VLOOKUP(Point[Asset Group],asset_grp_pt,4,FALSE))</f>
        <v/>
      </c>
      <c r="J557" s="3" t="str">
        <f>IF(Point[Asset Group]="","",VLOOKUP(Point[Asset Group],asset_grp_pt,3,FALSE))</f>
        <v/>
      </c>
      <c r="M557" s="11"/>
      <c r="P557" s="56"/>
      <c r="R557" s="11"/>
      <c r="S557" s="14"/>
      <c r="AW557" s="11"/>
      <c r="BK557" s="12"/>
      <c r="BL557" s="12"/>
      <c r="BM557" s="12"/>
      <c r="BN557" s="12"/>
      <c r="BO557" s="12"/>
      <c r="BP557" s="12"/>
      <c r="BQ557" s="12"/>
      <c r="BR557" s="12"/>
      <c r="BS557" s="12"/>
      <c r="BT557" s="19" t="str">
        <f>IF(Point[Asset Group]="","",VLOOKUP(Point[Asset Type],subdom_master,4,FALSE))</f>
        <v/>
      </c>
    </row>
    <row r="558" spans="4:72" s="3" customFormat="1" x14ac:dyDescent="0.2">
      <c r="D558" s="58"/>
      <c r="E558" s="58"/>
      <c r="H558" s="3" t="str">
        <f>IF(Point[Asset Group]="","",VLOOKUP(Point[Asset Group],asset_grp_pt,4,FALSE))</f>
        <v/>
      </c>
      <c r="J558" s="3" t="str">
        <f>IF(Point[Asset Group]="","",VLOOKUP(Point[Asset Group],asset_grp_pt,3,FALSE))</f>
        <v/>
      </c>
      <c r="M558" s="11"/>
      <c r="P558" s="56"/>
      <c r="R558" s="11"/>
      <c r="S558" s="14"/>
      <c r="AW558" s="11"/>
      <c r="BK558" s="12"/>
      <c r="BL558" s="12"/>
      <c r="BM558" s="12"/>
      <c r="BN558" s="12"/>
      <c r="BO558" s="12"/>
      <c r="BP558" s="12"/>
      <c r="BQ558" s="12"/>
      <c r="BR558" s="12"/>
      <c r="BS558" s="12"/>
      <c r="BT558" s="19" t="str">
        <f>IF(Point[Asset Group]="","",VLOOKUP(Point[Asset Type],subdom_master,4,FALSE))</f>
        <v/>
      </c>
    </row>
    <row r="559" spans="4:72" s="3" customFormat="1" x14ac:dyDescent="0.2">
      <c r="D559" s="58"/>
      <c r="E559" s="58"/>
      <c r="H559" s="3" t="str">
        <f>IF(Point[Asset Group]="","",VLOOKUP(Point[Asset Group],asset_grp_pt,4,FALSE))</f>
        <v/>
      </c>
      <c r="J559" s="3" t="str">
        <f>IF(Point[Asset Group]="","",VLOOKUP(Point[Asset Group],asset_grp_pt,3,FALSE))</f>
        <v/>
      </c>
      <c r="M559" s="11"/>
      <c r="P559" s="56"/>
      <c r="R559" s="11"/>
      <c r="S559" s="14"/>
      <c r="AW559" s="11"/>
      <c r="BK559" s="12"/>
      <c r="BL559" s="12"/>
      <c r="BM559" s="12"/>
      <c r="BN559" s="12"/>
      <c r="BO559" s="12"/>
      <c r="BP559" s="12"/>
      <c r="BQ559" s="12"/>
      <c r="BR559" s="12"/>
      <c r="BS559" s="12"/>
      <c r="BT559" s="19" t="str">
        <f>IF(Point[Asset Group]="","",VLOOKUP(Point[Asset Type],subdom_master,4,FALSE))</f>
        <v/>
      </c>
    </row>
    <row r="560" spans="4:72" s="3" customFormat="1" x14ac:dyDescent="0.2">
      <c r="D560" s="58"/>
      <c r="E560" s="58"/>
      <c r="H560" s="3" t="str">
        <f>IF(Point[Asset Group]="","",VLOOKUP(Point[Asset Group],asset_grp_pt,4,FALSE))</f>
        <v/>
      </c>
      <c r="J560" s="3" t="str">
        <f>IF(Point[Asset Group]="","",VLOOKUP(Point[Asset Group],asset_grp_pt,3,FALSE))</f>
        <v/>
      </c>
      <c r="M560" s="11"/>
      <c r="P560" s="56"/>
      <c r="R560" s="11"/>
      <c r="S560" s="14"/>
      <c r="AW560" s="11"/>
      <c r="BK560" s="12"/>
      <c r="BL560" s="12"/>
      <c r="BM560" s="12"/>
      <c r="BN560" s="12"/>
      <c r="BO560" s="12"/>
      <c r="BP560" s="12"/>
      <c r="BQ560" s="12"/>
      <c r="BR560" s="12"/>
      <c r="BS560" s="12"/>
      <c r="BT560" s="19" t="str">
        <f>IF(Point[Asset Group]="","",VLOOKUP(Point[Asset Type],subdom_master,4,FALSE))</f>
        <v/>
      </c>
    </row>
    <row r="561" spans="4:72" s="3" customFormat="1" x14ac:dyDescent="0.2">
      <c r="D561" s="58"/>
      <c r="E561" s="58"/>
      <c r="H561" s="3" t="str">
        <f>IF(Point[Asset Group]="","",VLOOKUP(Point[Asset Group],asset_grp_pt,4,FALSE))</f>
        <v/>
      </c>
      <c r="J561" s="3" t="str">
        <f>IF(Point[Asset Group]="","",VLOOKUP(Point[Asset Group],asset_grp_pt,3,FALSE))</f>
        <v/>
      </c>
      <c r="M561" s="11"/>
      <c r="P561" s="56"/>
      <c r="R561" s="11"/>
      <c r="S561" s="14"/>
      <c r="AW561" s="11"/>
      <c r="BK561" s="12"/>
      <c r="BL561" s="12"/>
      <c r="BM561" s="12"/>
      <c r="BN561" s="12"/>
      <c r="BO561" s="12"/>
      <c r="BP561" s="12"/>
      <c r="BQ561" s="12"/>
      <c r="BR561" s="12"/>
      <c r="BS561" s="12"/>
      <c r="BT561" s="19" t="str">
        <f>IF(Point[Asset Group]="","",VLOOKUP(Point[Asset Type],subdom_master,4,FALSE))</f>
        <v/>
      </c>
    </row>
    <row r="562" spans="4:72" s="3" customFormat="1" x14ac:dyDescent="0.2">
      <c r="D562" s="58"/>
      <c r="E562" s="58"/>
      <c r="H562" s="3" t="str">
        <f>IF(Point[Asset Group]="","",VLOOKUP(Point[Asset Group],asset_grp_pt,4,FALSE))</f>
        <v/>
      </c>
      <c r="J562" s="3" t="str">
        <f>IF(Point[Asset Group]="","",VLOOKUP(Point[Asset Group],asset_grp_pt,3,FALSE))</f>
        <v/>
      </c>
      <c r="M562" s="11"/>
      <c r="P562" s="56"/>
      <c r="R562" s="11"/>
      <c r="S562" s="14"/>
      <c r="AW562" s="11"/>
      <c r="BK562" s="12"/>
      <c r="BL562" s="12"/>
      <c r="BM562" s="12"/>
      <c r="BN562" s="12"/>
      <c r="BO562" s="12"/>
      <c r="BP562" s="12"/>
      <c r="BQ562" s="12"/>
      <c r="BR562" s="12"/>
      <c r="BS562" s="12"/>
      <c r="BT562" s="19" t="str">
        <f>IF(Point[Asset Group]="","",VLOOKUP(Point[Asset Type],subdom_master,4,FALSE))</f>
        <v/>
      </c>
    </row>
    <row r="563" spans="4:72" s="3" customFormat="1" x14ac:dyDescent="0.2">
      <c r="D563" s="58"/>
      <c r="E563" s="58"/>
      <c r="H563" s="3" t="str">
        <f>IF(Point[Asset Group]="","",VLOOKUP(Point[Asset Group],asset_grp_pt,4,FALSE))</f>
        <v/>
      </c>
      <c r="J563" s="3" t="str">
        <f>IF(Point[Asset Group]="","",VLOOKUP(Point[Asset Group],asset_grp_pt,3,FALSE))</f>
        <v/>
      </c>
      <c r="M563" s="11"/>
      <c r="P563" s="56"/>
      <c r="R563" s="11"/>
      <c r="S563" s="14"/>
      <c r="AW563" s="11"/>
      <c r="BK563" s="12"/>
      <c r="BL563" s="12"/>
      <c r="BM563" s="12"/>
      <c r="BN563" s="12"/>
      <c r="BO563" s="12"/>
      <c r="BP563" s="12"/>
      <c r="BQ563" s="12"/>
      <c r="BR563" s="12"/>
      <c r="BS563" s="12"/>
      <c r="BT563" s="19" t="str">
        <f>IF(Point[Asset Group]="","",VLOOKUP(Point[Asset Type],subdom_master,4,FALSE))</f>
        <v/>
      </c>
    </row>
    <row r="564" spans="4:72" s="3" customFormat="1" x14ac:dyDescent="0.2">
      <c r="D564" s="58"/>
      <c r="E564" s="58"/>
      <c r="H564" s="3" t="str">
        <f>IF(Point[Asset Group]="","",VLOOKUP(Point[Asset Group],asset_grp_pt,4,FALSE))</f>
        <v/>
      </c>
      <c r="J564" s="3" t="str">
        <f>IF(Point[Asset Group]="","",VLOOKUP(Point[Asset Group],asset_grp_pt,3,FALSE))</f>
        <v/>
      </c>
      <c r="M564" s="11"/>
      <c r="P564" s="56"/>
      <c r="R564" s="11"/>
      <c r="S564" s="14"/>
      <c r="AW564" s="11"/>
      <c r="BK564" s="12"/>
      <c r="BL564" s="12"/>
      <c r="BM564" s="12"/>
      <c r="BN564" s="12"/>
      <c r="BO564" s="12"/>
      <c r="BP564" s="12"/>
      <c r="BQ564" s="12"/>
      <c r="BR564" s="12"/>
      <c r="BS564" s="12"/>
      <c r="BT564" s="19" t="str">
        <f>IF(Point[Asset Group]="","",VLOOKUP(Point[Asset Type],subdom_master,4,FALSE))</f>
        <v/>
      </c>
    </row>
    <row r="565" spans="4:72" s="3" customFormat="1" x14ac:dyDescent="0.2">
      <c r="D565" s="58"/>
      <c r="E565" s="58"/>
      <c r="H565" s="3" t="str">
        <f>IF(Point[Asset Group]="","",VLOOKUP(Point[Asset Group],asset_grp_pt,4,FALSE))</f>
        <v/>
      </c>
      <c r="J565" s="3" t="str">
        <f>IF(Point[Asset Group]="","",VLOOKUP(Point[Asset Group],asset_grp_pt,3,FALSE))</f>
        <v/>
      </c>
      <c r="M565" s="11"/>
      <c r="P565" s="56"/>
      <c r="R565" s="11"/>
      <c r="S565" s="14"/>
      <c r="AW565" s="11"/>
      <c r="BK565" s="12"/>
      <c r="BL565" s="12"/>
      <c r="BM565" s="12"/>
      <c r="BN565" s="12"/>
      <c r="BO565" s="12"/>
      <c r="BP565" s="12"/>
      <c r="BQ565" s="12"/>
      <c r="BR565" s="12"/>
      <c r="BS565" s="12"/>
      <c r="BT565" s="19" t="str">
        <f>IF(Point[Asset Group]="","",VLOOKUP(Point[Asset Type],subdom_master,4,FALSE))</f>
        <v/>
      </c>
    </row>
    <row r="566" spans="4:72" s="3" customFormat="1" x14ac:dyDescent="0.2">
      <c r="D566" s="58"/>
      <c r="E566" s="58"/>
      <c r="H566" s="3" t="str">
        <f>IF(Point[Asset Group]="","",VLOOKUP(Point[Asset Group],asset_grp_pt,4,FALSE))</f>
        <v/>
      </c>
      <c r="J566" s="3" t="str">
        <f>IF(Point[Asset Group]="","",VLOOKUP(Point[Asset Group],asset_grp_pt,3,FALSE))</f>
        <v/>
      </c>
      <c r="M566" s="11"/>
      <c r="P566" s="56"/>
      <c r="R566" s="11"/>
      <c r="S566" s="14"/>
      <c r="AW566" s="11"/>
      <c r="BK566" s="12"/>
      <c r="BL566" s="12"/>
      <c r="BM566" s="12"/>
      <c r="BN566" s="12"/>
      <c r="BO566" s="12"/>
      <c r="BP566" s="12"/>
      <c r="BQ566" s="12"/>
      <c r="BR566" s="12"/>
      <c r="BS566" s="12"/>
      <c r="BT566" s="19" t="str">
        <f>IF(Point[Asset Group]="","",VLOOKUP(Point[Asset Type],subdom_master,4,FALSE))</f>
        <v/>
      </c>
    </row>
    <row r="567" spans="4:72" s="3" customFormat="1" x14ac:dyDescent="0.2">
      <c r="D567" s="58"/>
      <c r="E567" s="58"/>
      <c r="H567" s="3" t="str">
        <f>IF(Point[Asset Group]="","",VLOOKUP(Point[Asset Group],asset_grp_pt,4,FALSE))</f>
        <v/>
      </c>
      <c r="J567" s="3" t="str">
        <f>IF(Point[Asset Group]="","",VLOOKUP(Point[Asset Group],asset_grp_pt,3,FALSE))</f>
        <v/>
      </c>
      <c r="M567" s="11"/>
      <c r="P567" s="56"/>
      <c r="R567" s="11"/>
      <c r="S567" s="14"/>
      <c r="AW567" s="11"/>
      <c r="BK567" s="12"/>
      <c r="BL567" s="12"/>
      <c r="BM567" s="12"/>
      <c r="BN567" s="12"/>
      <c r="BO567" s="12"/>
      <c r="BP567" s="12"/>
      <c r="BQ567" s="12"/>
      <c r="BR567" s="12"/>
      <c r="BS567" s="12"/>
      <c r="BT567" s="19" t="str">
        <f>IF(Point[Asset Group]="","",VLOOKUP(Point[Asset Type],subdom_master,4,FALSE))</f>
        <v/>
      </c>
    </row>
    <row r="568" spans="4:72" s="3" customFormat="1" x14ac:dyDescent="0.2">
      <c r="D568" s="58"/>
      <c r="E568" s="58"/>
      <c r="H568" s="3" t="str">
        <f>IF(Point[Asset Group]="","",VLOOKUP(Point[Asset Group],asset_grp_pt,4,FALSE))</f>
        <v/>
      </c>
      <c r="J568" s="3" t="str">
        <f>IF(Point[Asset Group]="","",VLOOKUP(Point[Asset Group],asset_grp_pt,3,FALSE))</f>
        <v/>
      </c>
      <c r="M568" s="11"/>
      <c r="P568" s="56"/>
      <c r="R568" s="11"/>
      <c r="S568" s="14"/>
      <c r="AW568" s="11"/>
      <c r="BK568" s="12"/>
      <c r="BL568" s="12"/>
      <c r="BM568" s="12"/>
      <c r="BN568" s="12"/>
      <c r="BO568" s="12"/>
      <c r="BP568" s="12"/>
      <c r="BQ568" s="12"/>
      <c r="BR568" s="12"/>
      <c r="BS568" s="12"/>
      <c r="BT568" s="19" t="str">
        <f>IF(Point[Asset Group]="","",VLOOKUP(Point[Asset Type],subdom_master,4,FALSE))</f>
        <v/>
      </c>
    </row>
    <row r="569" spans="4:72" s="3" customFormat="1" x14ac:dyDescent="0.2">
      <c r="D569" s="58"/>
      <c r="E569" s="58"/>
      <c r="H569" s="3" t="str">
        <f>IF(Point[Asset Group]="","",VLOOKUP(Point[Asset Group],asset_grp_pt,4,FALSE))</f>
        <v/>
      </c>
      <c r="J569" s="3" t="str">
        <f>IF(Point[Asset Group]="","",VLOOKUP(Point[Asset Group],asset_grp_pt,3,FALSE))</f>
        <v/>
      </c>
      <c r="M569" s="11"/>
      <c r="P569" s="56"/>
      <c r="R569" s="11"/>
      <c r="S569" s="14"/>
      <c r="AW569" s="11"/>
      <c r="BK569" s="12"/>
      <c r="BL569" s="12"/>
      <c r="BM569" s="12"/>
      <c r="BN569" s="12"/>
      <c r="BO569" s="12"/>
      <c r="BP569" s="12"/>
      <c r="BQ569" s="12"/>
      <c r="BR569" s="12"/>
      <c r="BS569" s="12"/>
      <c r="BT569" s="19" t="str">
        <f>IF(Point[Asset Group]="","",VLOOKUP(Point[Asset Type],subdom_master,4,FALSE))</f>
        <v/>
      </c>
    </row>
    <row r="570" spans="4:72" s="3" customFormat="1" x14ac:dyDescent="0.2">
      <c r="D570" s="58"/>
      <c r="E570" s="58"/>
      <c r="H570" s="3" t="str">
        <f>IF(Point[Asset Group]="","",VLOOKUP(Point[Asset Group],asset_grp_pt,4,FALSE))</f>
        <v/>
      </c>
      <c r="J570" s="3" t="str">
        <f>IF(Point[Asset Group]="","",VLOOKUP(Point[Asset Group],asset_grp_pt,3,FALSE))</f>
        <v/>
      </c>
      <c r="M570" s="11"/>
      <c r="P570" s="56"/>
      <c r="R570" s="11"/>
      <c r="S570" s="14"/>
      <c r="AW570" s="11"/>
      <c r="BK570" s="12"/>
      <c r="BL570" s="12"/>
      <c r="BM570" s="12"/>
      <c r="BN570" s="12"/>
      <c r="BO570" s="12"/>
      <c r="BP570" s="12"/>
      <c r="BQ570" s="12"/>
      <c r="BR570" s="12"/>
      <c r="BS570" s="12"/>
      <c r="BT570" s="19" t="str">
        <f>IF(Point[Asset Group]="","",VLOOKUP(Point[Asset Type],subdom_master,4,FALSE))</f>
        <v/>
      </c>
    </row>
    <row r="571" spans="4:72" s="3" customFormat="1" x14ac:dyDescent="0.2">
      <c r="D571" s="58"/>
      <c r="E571" s="58"/>
      <c r="H571" s="3" t="str">
        <f>IF(Point[Asset Group]="","",VLOOKUP(Point[Asset Group],asset_grp_pt,4,FALSE))</f>
        <v/>
      </c>
      <c r="J571" s="3" t="str">
        <f>IF(Point[Asset Group]="","",VLOOKUP(Point[Asset Group],asset_grp_pt,3,FALSE))</f>
        <v/>
      </c>
      <c r="M571" s="11"/>
      <c r="P571" s="56"/>
      <c r="R571" s="11"/>
      <c r="S571" s="14"/>
      <c r="AW571" s="11"/>
      <c r="BK571" s="12"/>
      <c r="BL571" s="12"/>
      <c r="BM571" s="12"/>
      <c r="BN571" s="12"/>
      <c r="BO571" s="12"/>
      <c r="BP571" s="12"/>
      <c r="BQ571" s="12"/>
      <c r="BR571" s="12"/>
      <c r="BS571" s="12"/>
      <c r="BT571" s="19" t="str">
        <f>IF(Point[Asset Group]="","",VLOOKUP(Point[Asset Type],subdom_master,4,FALSE))</f>
        <v/>
      </c>
    </row>
    <row r="572" spans="4:72" s="3" customFormat="1" x14ac:dyDescent="0.2">
      <c r="D572" s="58"/>
      <c r="E572" s="58"/>
      <c r="H572" s="3" t="str">
        <f>IF(Point[Asset Group]="","",VLOOKUP(Point[Asset Group],asset_grp_pt,4,FALSE))</f>
        <v/>
      </c>
      <c r="J572" s="3" t="str">
        <f>IF(Point[Asset Group]="","",VLOOKUP(Point[Asset Group],asset_grp_pt,3,FALSE))</f>
        <v/>
      </c>
      <c r="M572" s="11"/>
      <c r="P572" s="56"/>
      <c r="R572" s="11"/>
      <c r="S572" s="14"/>
      <c r="AW572" s="11"/>
      <c r="BK572" s="12"/>
      <c r="BL572" s="12"/>
      <c r="BM572" s="12"/>
      <c r="BN572" s="12"/>
      <c r="BO572" s="12"/>
      <c r="BP572" s="12"/>
      <c r="BQ572" s="12"/>
      <c r="BR572" s="12"/>
      <c r="BS572" s="12"/>
      <c r="BT572" s="19" t="str">
        <f>IF(Point[Asset Group]="","",VLOOKUP(Point[Asset Type],subdom_master,4,FALSE))</f>
        <v/>
      </c>
    </row>
    <row r="573" spans="4:72" s="3" customFormat="1" x14ac:dyDescent="0.2">
      <c r="D573" s="58"/>
      <c r="E573" s="58"/>
      <c r="H573" s="3" t="str">
        <f>IF(Point[Asset Group]="","",VLOOKUP(Point[Asset Group],asset_grp_pt,4,FALSE))</f>
        <v/>
      </c>
      <c r="J573" s="3" t="str">
        <f>IF(Point[Asset Group]="","",VLOOKUP(Point[Asset Group],asset_grp_pt,3,FALSE))</f>
        <v/>
      </c>
      <c r="M573" s="11"/>
      <c r="P573" s="56"/>
      <c r="R573" s="11"/>
      <c r="S573" s="14"/>
      <c r="AW573" s="11"/>
      <c r="BK573" s="12"/>
      <c r="BL573" s="12"/>
      <c r="BM573" s="12"/>
      <c r="BN573" s="12"/>
      <c r="BO573" s="12"/>
      <c r="BP573" s="12"/>
      <c r="BQ573" s="12"/>
      <c r="BR573" s="12"/>
      <c r="BS573" s="12"/>
      <c r="BT573" s="19" t="str">
        <f>IF(Point[Asset Group]="","",VLOOKUP(Point[Asset Type],subdom_master,4,FALSE))</f>
        <v/>
      </c>
    </row>
    <row r="574" spans="4:72" s="3" customFormat="1" x14ac:dyDescent="0.2">
      <c r="D574" s="58"/>
      <c r="E574" s="58"/>
      <c r="H574" s="3" t="str">
        <f>IF(Point[Asset Group]="","",VLOOKUP(Point[Asset Group],asset_grp_pt,4,FALSE))</f>
        <v/>
      </c>
      <c r="J574" s="3" t="str">
        <f>IF(Point[Asset Group]="","",VLOOKUP(Point[Asset Group],asset_grp_pt,3,FALSE))</f>
        <v/>
      </c>
      <c r="M574" s="11"/>
      <c r="P574" s="56"/>
      <c r="R574" s="11"/>
      <c r="S574" s="14"/>
      <c r="AW574" s="11"/>
      <c r="BK574" s="12"/>
      <c r="BL574" s="12"/>
      <c r="BM574" s="12"/>
      <c r="BN574" s="12"/>
      <c r="BO574" s="12"/>
      <c r="BP574" s="12"/>
      <c r="BQ574" s="12"/>
      <c r="BR574" s="12"/>
      <c r="BS574" s="12"/>
      <c r="BT574" s="19" t="str">
        <f>IF(Point[Asset Group]="","",VLOOKUP(Point[Asset Type],subdom_master,4,FALSE))</f>
        <v/>
      </c>
    </row>
    <row r="575" spans="4:72" s="3" customFormat="1" x14ac:dyDescent="0.2">
      <c r="D575" s="58"/>
      <c r="E575" s="58"/>
      <c r="H575" s="3" t="str">
        <f>IF(Point[Asset Group]="","",VLOOKUP(Point[Asset Group],asset_grp_pt,4,FALSE))</f>
        <v/>
      </c>
      <c r="J575" s="3" t="str">
        <f>IF(Point[Asset Group]="","",VLOOKUP(Point[Asset Group],asset_grp_pt,3,FALSE))</f>
        <v/>
      </c>
      <c r="M575" s="11"/>
      <c r="P575" s="56"/>
      <c r="R575" s="11"/>
      <c r="S575" s="14"/>
      <c r="AW575" s="11"/>
      <c r="BK575" s="12"/>
      <c r="BL575" s="12"/>
      <c r="BM575" s="12"/>
      <c r="BN575" s="12"/>
      <c r="BO575" s="12"/>
      <c r="BP575" s="12"/>
      <c r="BQ575" s="12"/>
      <c r="BR575" s="12"/>
      <c r="BS575" s="12"/>
      <c r="BT575" s="19" t="str">
        <f>IF(Point[Asset Group]="","",VLOOKUP(Point[Asset Type],subdom_master,4,FALSE))</f>
        <v/>
      </c>
    </row>
    <row r="576" spans="4:72" s="3" customFormat="1" x14ac:dyDescent="0.2">
      <c r="D576" s="58"/>
      <c r="E576" s="58"/>
      <c r="H576" s="3" t="str">
        <f>IF(Point[Asset Group]="","",VLOOKUP(Point[Asset Group],asset_grp_pt,4,FALSE))</f>
        <v/>
      </c>
      <c r="J576" s="3" t="str">
        <f>IF(Point[Asset Group]="","",VLOOKUP(Point[Asset Group],asset_grp_pt,3,FALSE))</f>
        <v/>
      </c>
      <c r="M576" s="11"/>
      <c r="P576" s="56"/>
      <c r="R576" s="11"/>
      <c r="S576" s="14"/>
      <c r="AW576" s="11"/>
      <c r="BK576" s="12"/>
      <c r="BL576" s="12"/>
      <c r="BM576" s="12"/>
      <c r="BN576" s="12"/>
      <c r="BO576" s="12"/>
      <c r="BP576" s="12"/>
      <c r="BQ576" s="12"/>
      <c r="BR576" s="12"/>
      <c r="BS576" s="12"/>
      <c r="BT576" s="19" t="str">
        <f>IF(Point[Asset Group]="","",VLOOKUP(Point[Asset Type],subdom_master,4,FALSE))</f>
        <v/>
      </c>
    </row>
    <row r="577" spans="4:72" s="3" customFormat="1" x14ac:dyDescent="0.2">
      <c r="D577" s="58"/>
      <c r="E577" s="58"/>
      <c r="H577" s="3" t="str">
        <f>IF(Point[Asset Group]="","",VLOOKUP(Point[Asset Group],asset_grp_pt,4,FALSE))</f>
        <v/>
      </c>
      <c r="J577" s="3" t="str">
        <f>IF(Point[Asset Group]="","",VLOOKUP(Point[Asset Group],asset_grp_pt,3,FALSE))</f>
        <v/>
      </c>
      <c r="M577" s="11"/>
      <c r="P577" s="56"/>
      <c r="R577" s="11"/>
      <c r="S577" s="14"/>
      <c r="AW577" s="11"/>
      <c r="BK577" s="12"/>
      <c r="BL577" s="12"/>
      <c r="BM577" s="12"/>
      <c r="BN577" s="12"/>
      <c r="BO577" s="12"/>
      <c r="BP577" s="12"/>
      <c r="BQ577" s="12"/>
      <c r="BR577" s="12"/>
      <c r="BS577" s="12"/>
      <c r="BT577" s="19" t="str">
        <f>IF(Point[Asset Group]="","",VLOOKUP(Point[Asset Type],subdom_master,4,FALSE))</f>
        <v/>
      </c>
    </row>
    <row r="578" spans="4:72" s="3" customFormat="1" x14ac:dyDescent="0.2">
      <c r="D578" s="58"/>
      <c r="E578" s="58"/>
      <c r="H578" s="3" t="str">
        <f>IF(Point[Asset Group]="","",VLOOKUP(Point[Asset Group],asset_grp_pt,4,FALSE))</f>
        <v/>
      </c>
      <c r="J578" s="3" t="str">
        <f>IF(Point[Asset Group]="","",VLOOKUP(Point[Asset Group],asset_grp_pt,3,FALSE))</f>
        <v/>
      </c>
      <c r="M578" s="11"/>
      <c r="P578" s="56"/>
      <c r="R578" s="11"/>
      <c r="S578" s="14"/>
      <c r="AW578" s="11"/>
      <c r="BK578" s="12"/>
      <c r="BL578" s="12"/>
      <c r="BM578" s="12"/>
      <c r="BN578" s="12"/>
      <c r="BO578" s="12"/>
      <c r="BP578" s="12"/>
      <c r="BQ578" s="12"/>
      <c r="BR578" s="12"/>
      <c r="BS578" s="12"/>
      <c r="BT578" s="19" t="str">
        <f>IF(Point[Asset Group]="","",VLOOKUP(Point[Asset Type],subdom_master,4,FALSE))</f>
        <v/>
      </c>
    </row>
    <row r="579" spans="4:72" s="3" customFormat="1" x14ac:dyDescent="0.2">
      <c r="D579" s="58"/>
      <c r="E579" s="58"/>
      <c r="H579" s="3" t="str">
        <f>IF(Point[Asset Group]="","",VLOOKUP(Point[Asset Group],asset_grp_pt,4,FALSE))</f>
        <v/>
      </c>
      <c r="J579" s="3" t="str">
        <f>IF(Point[Asset Group]="","",VLOOKUP(Point[Asset Group],asset_grp_pt,3,FALSE))</f>
        <v/>
      </c>
      <c r="M579" s="11"/>
      <c r="P579" s="56"/>
      <c r="R579" s="11"/>
      <c r="S579" s="14"/>
      <c r="AW579" s="11"/>
      <c r="BK579" s="12"/>
      <c r="BL579" s="12"/>
      <c r="BM579" s="12"/>
      <c r="BN579" s="12"/>
      <c r="BO579" s="12"/>
      <c r="BP579" s="12"/>
      <c r="BQ579" s="12"/>
      <c r="BR579" s="12"/>
      <c r="BS579" s="12"/>
      <c r="BT579" s="19" t="str">
        <f>IF(Point[Asset Group]="","",VLOOKUP(Point[Asset Type],subdom_master,4,FALSE))</f>
        <v/>
      </c>
    </row>
    <row r="580" spans="4:72" s="3" customFormat="1" x14ac:dyDescent="0.2">
      <c r="D580" s="58"/>
      <c r="E580" s="58"/>
      <c r="H580" s="3" t="str">
        <f>IF(Point[Asset Group]="","",VLOOKUP(Point[Asset Group],asset_grp_pt,4,FALSE))</f>
        <v/>
      </c>
      <c r="J580" s="3" t="str">
        <f>IF(Point[Asset Group]="","",VLOOKUP(Point[Asset Group],asset_grp_pt,3,FALSE))</f>
        <v/>
      </c>
      <c r="M580" s="11"/>
      <c r="P580" s="56"/>
      <c r="R580" s="11"/>
      <c r="S580" s="14"/>
      <c r="AW580" s="11"/>
      <c r="BK580" s="12"/>
      <c r="BL580" s="12"/>
      <c r="BM580" s="12"/>
      <c r="BN580" s="12"/>
      <c r="BO580" s="12"/>
      <c r="BP580" s="12"/>
      <c r="BQ580" s="12"/>
      <c r="BR580" s="12"/>
      <c r="BS580" s="12"/>
      <c r="BT580" s="19" t="str">
        <f>IF(Point[Asset Group]="","",VLOOKUP(Point[Asset Type],subdom_master,4,FALSE))</f>
        <v/>
      </c>
    </row>
    <row r="581" spans="4:72" s="3" customFormat="1" x14ac:dyDescent="0.2">
      <c r="D581" s="58"/>
      <c r="E581" s="58"/>
      <c r="H581" s="3" t="str">
        <f>IF(Point[Asset Group]="","",VLOOKUP(Point[Asset Group],asset_grp_pt,4,FALSE))</f>
        <v/>
      </c>
      <c r="J581" s="3" t="str">
        <f>IF(Point[Asset Group]="","",VLOOKUP(Point[Asset Group],asset_grp_pt,3,FALSE))</f>
        <v/>
      </c>
      <c r="M581" s="11"/>
      <c r="P581" s="56"/>
      <c r="R581" s="11"/>
      <c r="S581" s="14"/>
      <c r="AW581" s="11"/>
      <c r="BK581" s="12"/>
      <c r="BL581" s="12"/>
      <c r="BM581" s="12"/>
      <c r="BN581" s="12"/>
      <c r="BO581" s="12"/>
      <c r="BP581" s="12"/>
      <c r="BQ581" s="12"/>
      <c r="BR581" s="12"/>
      <c r="BS581" s="12"/>
      <c r="BT581" s="19" t="str">
        <f>IF(Point[Asset Group]="","",VLOOKUP(Point[Asset Type],subdom_master,4,FALSE))</f>
        <v/>
      </c>
    </row>
    <row r="582" spans="4:72" s="3" customFormat="1" x14ac:dyDescent="0.2">
      <c r="D582" s="58"/>
      <c r="E582" s="58"/>
      <c r="H582" s="3" t="str">
        <f>IF(Point[Asset Group]="","",VLOOKUP(Point[Asset Group],asset_grp_pt,4,FALSE))</f>
        <v/>
      </c>
      <c r="J582" s="3" t="str">
        <f>IF(Point[Asset Group]="","",VLOOKUP(Point[Asset Group],asset_grp_pt,3,FALSE))</f>
        <v/>
      </c>
      <c r="M582" s="11"/>
      <c r="P582" s="56"/>
      <c r="R582" s="11"/>
      <c r="S582" s="14"/>
      <c r="AW582" s="11"/>
      <c r="BK582" s="12"/>
      <c r="BL582" s="12"/>
      <c r="BM582" s="12"/>
      <c r="BN582" s="12"/>
      <c r="BO582" s="12"/>
      <c r="BP582" s="12"/>
      <c r="BQ582" s="12"/>
      <c r="BR582" s="12"/>
      <c r="BS582" s="12"/>
      <c r="BT582" s="19" t="str">
        <f>IF(Point[Asset Group]="","",VLOOKUP(Point[Asset Type],subdom_master,4,FALSE))</f>
        <v/>
      </c>
    </row>
    <row r="583" spans="4:72" s="3" customFormat="1" x14ac:dyDescent="0.2">
      <c r="D583" s="58"/>
      <c r="E583" s="58"/>
      <c r="H583" s="3" t="str">
        <f>IF(Point[Asset Group]="","",VLOOKUP(Point[Asset Group],asset_grp_pt,4,FALSE))</f>
        <v/>
      </c>
      <c r="J583" s="3" t="str">
        <f>IF(Point[Asset Group]="","",VLOOKUP(Point[Asset Group],asset_grp_pt,3,FALSE))</f>
        <v/>
      </c>
      <c r="M583" s="11"/>
      <c r="P583" s="56"/>
      <c r="R583" s="11"/>
      <c r="S583" s="14"/>
      <c r="AW583" s="11"/>
      <c r="BK583" s="12"/>
      <c r="BL583" s="12"/>
      <c r="BM583" s="12"/>
      <c r="BN583" s="12"/>
      <c r="BO583" s="12"/>
      <c r="BP583" s="12"/>
      <c r="BQ583" s="12"/>
      <c r="BR583" s="12"/>
      <c r="BS583" s="12"/>
      <c r="BT583" s="19" t="str">
        <f>IF(Point[Asset Group]="","",VLOOKUP(Point[Asset Type],subdom_master,4,FALSE))</f>
        <v/>
      </c>
    </row>
    <row r="584" spans="4:72" s="3" customFormat="1" x14ac:dyDescent="0.2">
      <c r="D584" s="58"/>
      <c r="E584" s="58"/>
      <c r="H584" s="3" t="str">
        <f>IF(Point[Asset Group]="","",VLOOKUP(Point[Asset Group],asset_grp_pt,4,FALSE))</f>
        <v/>
      </c>
      <c r="J584" s="3" t="str">
        <f>IF(Point[Asset Group]="","",VLOOKUP(Point[Asset Group],asset_grp_pt,3,FALSE))</f>
        <v/>
      </c>
      <c r="M584" s="11"/>
      <c r="P584" s="56"/>
      <c r="R584" s="11"/>
      <c r="S584" s="14"/>
      <c r="AW584" s="11"/>
      <c r="BK584" s="12"/>
      <c r="BL584" s="12"/>
      <c r="BM584" s="12"/>
      <c r="BN584" s="12"/>
      <c r="BO584" s="12"/>
      <c r="BP584" s="12"/>
      <c r="BQ584" s="12"/>
      <c r="BR584" s="12"/>
      <c r="BS584" s="12"/>
      <c r="BT584" s="19" t="str">
        <f>IF(Point[Asset Group]="","",VLOOKUP(Point[Asset Type],subdom_master,4,FALSE))</f>
        <v/>
      </c>
    </row>
    <row r="585" spans="4:72" s="3" customFormat="1" x14ac:dyDescent="0.2">
      <c r="D585" s="58"/>
      <c r="E585" s="58"/>
      <c r="H585" s="3" t="str">
        <f>IF(Point[Asset Group]="","",VLOOKUP(Point[Asset Group],asset_grp_pt,4,FALSE))</f>
        <v/>
      </c>
      <c r="J585" s="3" t="str">
        <f>IF(Point[Asset Group]="","",VLOOKUP(Point[Asset Group],asset_grp_pt,3,FALSE))</f>
        <v/>
      </c>
      <c r="M585" s="11"/>
      <c r="P585" s="56"/>
      <c r="R585" s="11"/>
      <c r="S585" s="14"/>
      <c r="AW585" s="11"/>
      <c r="BK585" s="12"/>
      <c r="BL585" s="12"/>
      <c r="BM585" s="12"/>
      <c r="BN585" s="12"/>
      <c r="BO585" s="12"/>
      <c r="BP585" s="12"/>
      <c r="BQ585" s="12"/>
      <c r="BR585" s="12"/>
      <c r="BS585" s="12"/>
      <c r="BT585" s="19" t="str">
        <f>IF(Point[Asset Group]="","",VLOOKUP(Point[Asset Type],subdom_master,4,FALSE))</f>
        <v/>
      </c>
    </row>
    <row r="586" spans="4:72" s="3" customFormat="1" x14ac:dyDescent="0.2">
      <c r="D586" s="58"/>
      <c r="E586" s="58"/>
      <c r="H586" s="3" t="str">
        <f>IF(Point[Asset Group]="","",VLOOKUP(Point[Asset Group],asset_grp_pt,4,FALSE))</f>
        <v/>
      </c>
      <c r="J586" s="3" t="str">
        <f>IF(Point[Asset Group]="","",VLOOKUP(Point[Asset Group],asset_grp_pt,3,FALSE))</f>
        <v/>
      </c>
      <c r="M586" s="11"/>
      <c r="P586" s="56"/>
      <c r="R586" s="11"/>
      <c r="S586" s="14"/>
      <c r="AW586" s="11"/>
      <c r="BK586" s="12"/>
      <c r="BL586" s="12"/>
      <c r="BM586" s="12"/>
      <c r="BN586" s="12"/>
      <c r="BO586" s="12"/>
      <c r="BP586" s="12"/>
      <c r="BQ586" s="12"/>
      <c r="BR586" s="12"/>
      <c r="BS586" s="12"/>
      <c r="BT586" s="19" t="str">
        <f>IF(Point[Asset Group]="","",VLOOKUP(Point[Asset Type],subdom_master,4,FALSE))</f>
        <v/>
      </c>
    </row>
    <row r="587" spans="4:72" s="3" customFormat="1" x14ac:dyDescent="0.2">
      <c r="D587" s="58"/>
      <c r="E587" s="58"/>
      <c r="H587" s="3" t="str">
        <f>IF(Point[Asset Group]="","",VLOOKUP(Point[Asset Group],asset_grp_pt,4,FALSE))</f>
        <v/>
      </c>
      <c r="J587" s="3" t="str">
        <f>IF(Point[Asset Group]="","",VLOOKUP(Point[Asset Group],asset_grp_pt,3,FALSE))</f>
        <v/>
      </c>
      <c r="M587" s="11"/>
      <c r="P587" s="56"/>
      <c r="R587" s="11"/>
      <c r="S587" s="14"/>
      <c r="AW587" s="11"/>
      <c r="BK587" s="12"/>
      <c r="BL587" s="12"/>
      <c r="BM587" s="12"/>
      <c r="BN587" s="12"/>
      <c r="BO587" s="12"/>
      <c r="BP587" s="12"/>
      <c r="BQ587" s="12"/>
      <c r="BR587" s="12"/>
      <c r="BS587" s="12"/>
      <c r="BT587" s="19" t="str">
        <f>IF(Point[Asset Group]="","",VLOOKUP(Point[Asset Type],subdom_master,4,FALSE))</f>
        <v/>
      </c>
    </row>
    <row r="588" spans="4:72" s="3" customFormat="1" x14ac:dyDescent="0.2">
      <c r="D588" s="58"/>
      <c r="E588" s="58"/>
      <c r="H588" s="3" t="str">
        <f>IF(Point[Asset Group]="","",VLOOKUP(Point[Asset Group],asset_grp_pt,4,FALSE))</f>
        <v/>
      </c>
      <c r="J588" s="3" t="str">
        <f>IF(Point[Asset Group]="","",VLOOKUP(Point[Asset Group],asset_grp_pt,3,FALSE))</f>
        <v/>
      </c>
      <c r="M588" s="11"/>
      <c r="P588" s="56"/>
      <c r="R588" s="11"/>
      <c r="S588" s="14"/>
      <c r="AW588" s="11"/>
      <c r="BK588" s="12"/>
      <c r="BL588" s="12"/>
      <c r="BM588" s="12"/>
      <c r="BN588" s="12"/>
      <c r="BO588" s="12"/>
      <c r="BP588" s="12"/>
      <c r="BQ588" s="12"/>
      <c r="BR588" s="12"/>
      <c r="BS588" s="12"/>
      <c r="BT588" s="19" t="str">
        <f>IF(Point[Asset Group]="","",VLOOKUP(Point[Asset Type],subdom_master,4,FALSE))</f>
        <v/>
      </c>
    </row>
    <row r="589" spans="4:72" s="3" customFormat="1" x14ac:dyDescent="0.2">
      <c r="D589" s="58"/>
      <c r="E589" s="58"/>
      <c r="H589" s="3" t="str">
        <f>IF(Point[Asset Group]="","",VLOOKUP(Point[Asset Group],asset_grp_pt,4,FALSE))</f>
        <v/>
      </c>
      <c r="J589" s="3" t="str">
        <f>IF(Point[Asset Group]="","",VLOOKUP(Point[Asset Group],asset_grp_pt,3,FALSE))</f>
        <v/>
      </c>
      <c r="M589" s="11"/>
      <c r="P589" s="56"/>
      <c r="R589" s="11"/>
      <c r="S589" s="14"/>
      <c r="AW589" s="11"/>
      <c r="BK589" s="12"/>
      <c r="BL589" s="12"/>
      <c r="BM589" s="12"/>
      <c r="BN589" s="12"/>
      <c r="BO589" s="12"/>
      <c r="BP589" s="12"/>
      <c r="BQ589" s="12"/>
      <c r="BR589" s="12"/>
      <c r="BS589" s="12"/>
      <c r="BT589" s="19" t="str">
        <f>IF(Point[Asset Group]="","",VLOOKUP(Point[Asset Type],subdom_master,4,FALSE))</f>
        <v/>
      </c>
    </row>
    <row r="590" spans="4:72" s="3" customFormat="1" x14ac:dyDescent="0.2">
      <c r="D590" s="58"/>
      <c r="E590" s="58"/>
      <c r="H590" s="3" t="str">
        <f>IF(Point[Asset Group]="","",VLOOKUP(Point[Asset Group],asset_grp_pt,4,FALSE))</f>
        <v/>
      </c>
      <c r="J590" s="3" t="str">
        <f>IF(Point[Asset Group]="","",VLOOKUP(Point[Asset Group],asset_grp_pt,3,FALSE))</f>
        <v/>
      </c>
      <c r="M590" s="11"/>
      <c r="P590" s="56"/>
      <c r="R590" s="11"/>
      <c r="S590" s="14"/>
      <c r="AW590" s="11"/>
      <c r="BK590" s="12"/>
      <c r="BL590" s="12"/>
      <c r="BM590" s="12"/>
      <c r="BN590" s="12"/>
      <c r="BO590" s="12"/>
      <c r="BP590" s="12"/>
      <c r="BQ590" s="12"/>
      <c r="BR590" s="12"/>
      <c r="BS590" s="12"/>
      <c r="BT590" s="19" t="str">
        <f>IF(Point[Asset Group]="","",VLOOKUP(Point[Asset Type],subdom_master,4,FALSE))</f>
        <v/>
      </c>
    </row>
    <row r="591" spans="4:72" s="3" customFormat="1" x14ac:dyDescent="0.2">
      <c r="D591" s="58"/>
      <c r="E591" s="58"/>
      <c r="H591" s="3" t="str">
        <f>IF(Point[Asset Group]="","",VLOOKUP(Point[Asset Group],asset_grp_pt,4,FALSE))</f>
        <v/>
      </c>
      <c r="J591" s="3" t="str">
        <f>IF(Point[Asset Group]="","",VLOOKUP(Point[Asset Group],asset_grp_pt,3,FALSE))</f>
        <v/>
      </c>
      <c r="M591" s="11"/>
      <c r="P591" s="56"/>
      <c r="R591" s="11"/>
      <c r="S591" s="14"/>
      <c r="AW591" s="11"/>
      <c r="BK591" s="12"/>
      <c r="BL591" s="12"/>
      <c r="BM591" s="12"/>
      <c r="BN591" s="12"/>
      <c r="BO591" s="12"/>
      <c r="BP591" s="12"/>
      <c r="BQ591" s="12"/>
      <c r="BR591" s="12"/>
      <c r="BS591" s="12"/>
      <c r="BT591" s="19" t="str">
        <f>IF(Point[Asset Group]="","",VLOOKUP(Point[Asset Type],subdom_master,4,FALSE))</f>
        <v/>
      </c>
    </row>
    <row r="592" spans="4:72" s="3" customFormat="1" x14ac:dyDescent="0.2">
      <c r="D592" s="58"/>
      <c r="E592" s="58"/>
      <c r="H592" s="3" t="str">
        <f>IF(Point[Asset Group]="","",VLOOKUP(Point[Asset Group],asset_grp_pt,4,FALSE))</f>
        <v/>
      </c>
      <c r="J592" s="3" t="str">
        <f>IF(Point[Asset Group]="","",VLOOKUP(Point[Asset Group],asset_grp_pt,3,FALSE))</f>
        <v/>
      </c>
      <c r="M592" s="11"/>
      <c r="P592" s="56"/>
      <c r="R592" s="11"/>
      <c r="S592" s="14"/>
      <c r="AW592" s="11"/>
      <c r="BK592" s="12"/>
      <c r="BL592" s="12"/>
      <c r="BM592" s="12"/>
      <c r="BN592" s="12"/>
      <c r="BO592" s="12"/>
      <c r="BP592" s="12"/>
      <c r="BQ592" s="12"/>
      <c r="BR592" s="12"/>
      <c r="BS592" s="12"/>
      <c r="BT592" s="19" t="str">
        <f>IF(Point[Asset Group]="","",VLOOKUP(Point[Asset Type],subdom_master,4,FALSE))</f>
        <v/>
      </c>
    </row>
    <row r="593" spans="4:72" s="3" customFormat="1" x14ac:dyDescent="0.2">
      <c r="D593" s="58"/>
      <c r="E593" s="58"/>
      <c r="H593" s="3" t="str">
        <f>IF(Point[Asset Group]="","",VLOOKUP(Point[Asset Group],asset_grp_pt,4,FALSE))</f>
        <v/>
      </c>
      <c r="J593" s="3" t="str">
        <f>IF(Point[Asset Group]="","",VLOOKUP(Point[Asset Group],asset_grp_pt,3,FALSE))</f>
        <v/>
      </c>
      <c r="M593" s="11"/>
      <c r="P593" s="56"/>
      <c r="R593" s="11"/>
      <c r="S593" s="14"/>
      <c r="AW593" s="11"/>
      <c r="BK593" s="12"/>
      <c r="BL593" s="12"/>
      <c r="BM593" s="12"/>
      <c r="BN593" s="12"/>
      <c r="BO593" s="12"/>
      <c r="BP593" s="12"/>
      <c r="BQ593" s="12"/>
      <c r="BR593" s="12"/>
      <c r="BS593" s="12"/>
      <c r="BT593" s="19" t="str">
        <f>IF(Point[Asset Group]="","",VLOOKUP(Point[Asset Type],subdom_master,4,FALSE))</f>
        <v/>
      </c>
    </row>
    <row r="594" spans="4:72" s="3" customFormat="1" x14ac:dyDescent="0.2">
      <c r="D594" s="58"/>
      <c r="E594" s="58"/>
      <c r="H594" s="3" t="str">
        <f>IF(Point[Asset Group]="","",VLOOKUP(Point[Asset Group],asset_grp_pt,4,FALSE))</f>
        <v/>
      </c>
      <c r="J594" s="3" t="str">
        <f>IF(Point[Asset Group]="","",VLOOKUP(Point[Asset Group],asset_grp_pt,3,FALSE))</f>
        <v/>
      </c>
      <c r="M594" s="11"/>
      <c r="P594" s="56"/>
      <c r="R594" s="11"/>
      <c r="S594" s="14"/>
      <c r="AW594" s="11"/>
      <c r="BK594" s="12"/>
      <c r="BL594" s="12"/>
      <c r="BM594" s="12"/>
      <c r="BN594" s="12"/>
      <c r="BO594" s="12"/>
      <c r="BP594" s="12"/>
      <c r="BQ594" s="12"/>
      <c r="BR594" s="12"/>
      <c r="BS594" s="12"/>
      <c r="BT594" s="19" t="str">
        <f>IF(Point[Asset Group]="","",VLOOKUP(Point[Asset Type],subdom_master,4,FALSE))</f>
        <v/>
      </c>
    </row>
    <row r="595" spans="4:72" s="3" customFormat="1" x14ac:dyDescent="0.2">
      <c r="D595" s="58"/>
      <c r="E595" s="58"/>
      <c r="H595" s="3" t="str">
        <f>IF(Point[Asset Group]="","",VLOOKUP(Point[Asset Group],asset_grp_pt,4,FALSE))</f>
        <v/>
      </c>
      <c r="J595" s="3" t="str">
        <f>IF(Point[Asset Group]="","",VLOOKUP(Point[Asset Group],asset_grp_pt,3,FALSE))</f>
        <v/>
      </c>
      <c r="M595" s="11"/>
      <c r="P595" s="56"/>
      <c r="R595" s="11"/>
      <c r="S595" s="14"/>
      <c r="AW595" s="11"/>
      <c r="BK595" s="12"/>
      <c r="BL595" s="12"/>
      <c r="BM595" s="12"/>
      <c r="BN595" s="12"/>
      <c r="BO595" s="12"/>
      <c r="BP595" s="12"/>
      <c r="BQ595" s="12"/>
      <c r="BR595" s="12"/>
      <c r="BS595" s="12"/>
      <c r="BT595" s="19" t="str">
        <f>IF(Point[Asset Group]="","",VLOOKUP(Point[Asset Type],subdom_master,4,FALSE))</f>
        <v/>
      </c>
    </row>
    <row r="596" spans="4:72" s="3" customFormat="1" x14ac:dyDescent="0.2">
      <c r="D596" s="58"/>
      <c r="E596" s="58"/>
      <c r="H596" s="3" t="str">
        <f>IF(Point[Asset Group]="","",VLOOKUP(Point[Asset Group],asset_grp_pt,4,FALSE))</f>
        <v/>
      </c>
      <c r="J596" s="3" t="str">
        <f>IF(Point[Asset Group]="","",VLOOKUP(Point[Asset Group],asset_grp_pt,3,FALSE))</f>
        <v/>
      </c>
      <c r="M596" s="11"/>
      <c r="P596" s="56"/>
      <c r="R596" s="11"/>
      <c r="S596" s="14"/>
      <c r="AW596" s="11"/>
      <c r="BK596" s="12"/>
      <c r="BL596" s="12"/>
      <c r="BM596" s="12"/>
      <c r="BN596" s="12"/>
      <c r="BO596" s="12"/>
      <c r="BP596" s="12"/>
      <c r="BQ596" s="12"/>
      <c r="BR596" s="12"/>
      <c r="BS596" s="12"/>
      <c r="BT596" s="19" t="str">
        <f>IF(Point[Asset Group]="","",VLOOKUP(Point[Asset Type],subdom_master,4,FALSE))</f>
        <v/>
      </c>
    </row>
    <row r="597" spans="4:72" s="3" customFormat="1" x14ac:dyDescent="0.2">
      <c r="D597" s="58"/>
      <c r="E597" s="58"/>
      <c r="H597" s="3" t="str">
        <f>IF(Point[Asset Group]="","",VLOOKUP(Point[Asset Group],asset_grp_pt,4,FALSE))</f>
        <v/>
      </c>
      <c r="J597" s="3" t="str">
        <f>IF(Point[Asset Group]="","",VLOOKUP(Point[Asset Group],asset_grp_pt,3,FALSE))</f>
        <v/>
      </c>
      <c r="M597" s="11"/>
      <c r="P597" s="56"/>
      <c r="R597" s="11"/>
      <c r="S597" s="14"/>
      <c r="AW597" s="11"/>
      <c r="BK597" s="12"/>
      <c r="BL597" s="12"/>
      <c r="BM597" s="12"/>
      <c r="BN597" s="12"/>
      <c r="BO597" s="12"/>
      <c r="BP597" s="12"/>
      <c r="BQ597" s="12"/>
      <c r="BR597" s="12"/>
      <c r="BS597" s="12"/>
      <c r="BT597" s="19" t="str">
        <f>IF(Point[Asset Group]="","",VLOOKUP(Point[Asset Type],subdom_master,4,FALSE))</f>
        <v/>
      </c>
    </row>
    <row r="598" spans="4:72" s="3" customFormat="1" x14ac:dyDescent="0.2">
      <c r="D598" s="58"/>
      <c r="E598" s="58"/>
      <c r="H598" s="3" t="str">
        <f>IF(Point[Asset Group]="","",VLOOKUP(Point[Asset Group],asset_grp_pt,4,FALSE))</f>
        <v/>
      </c>
      <c r="J598" s="3" t="str">
        <f>IF(Point[Asset Group]="","",VLOOKUP(Point[Asset Group],asset_grp_pt,3,FALSE))</f>
        <v/>
      </c>
      <c r="M598" s="11"/>
      <c r="P598" s="56"/>
      <c r="R598" s="11"/>
      <c r="S598" s="14"/>
      <c r="AW598" s="11"/>
      <c r="BK598" s="12"/>
      <c r="BL598" s="12"/>
      <c r="BM598" s="12"/>
      <c r="BN598" s="12"/>
      <c r="BO598" s="12"/>
      <c r="BP598" s="12"/>
      <c r="BQ598" s="12"/>
      <c r="BR598" s="12"/>
      <c r="BS598" s="12"/>
      <c r="BT598" s="19" t="str">
        <f>IF(Point[Asset Group]="","",VLOOKUP(Point[Asset Type],subdom_master,4,FALSE))</f>
        <v/>
      </c>
    </row>
    <row r="599" spans="4:72" s="3" customFormat="1" x14ac:dyDescent="0.2">
      <c r="D599" s="58"/>
      <c r="E599" s="58"/>
      <c r="H599" s="3" t="str">
        <f>IF(Point[Asset Group]="","",VLOOKUP(Point[Asset Group],asset_grp_pt,4,FALSE))</f>
        <v/>
      </c>
      <c r="J599" s="3" t="str">
        <f>IF(Point[Asset Group]="","",VLOOKUP(Point[Asset Group],asset_grp_pt,3,FALSE))</f>
        <v/>
      </c>
      <c r="M599" s="11"/>
      <c r="P599" s="56"/>
      <c r="R599" s="11"/>
      <c r="S599" s="14"/>
      <c r="AW599" s="11"/>
      <c r="BK599" s="12"/>
      <c r="BL599" s="12"/>
      <c r="BM599" s="12"/>
      <c r="BN599" s="12"/>
      <c r="BO599" s="12"/>
      <c r="BP599" s="12"/>
      <c r="BQ599" s="12"/>
      <c r="BR599" s="12"/>
      <c r="BS599" s="12"/>
      <c r="BT599" s="19" t="str">
        <f>IF(Point[Asset Group]="","",VLOOKUP(Point[Asset Type],subdom_master,4,FALSE))</f>
        <v/>
      </c>
    </row>
    <row r="600" spans="4:72" s="3" customFormat="1" x14ac:dyDescent="0.2">
      <c r="D600" s="58"/>
      <c r="E600" s="58"/>
      <c r="H600" s="3" t="str">
        <f>IF(Point[Asset Group]="","",VLOOKUP(Point[Asset Group],asset_grp_pt,4,FALSE))</f>
        <v/>
      </c>
      <c r="J600" s="3" t="str">
        <f>IF(Point[Asset Group]="","",VLOOKUP(Point[Asset Group],asset_grp_pt,3,FALSE))</f>
        <v/>
      </c>
      <c r="M600" s="11"/>
      <c r="P600" s="56"/>
      <c r="R600" s="11"/>
      <c r="S600" s="14"/>
      <c r="AW600" s="11"/>
      <c r="BK600" s="12"/>
      <c r="BL600" s="12"/>
      <c r="BM600" s="12"/>
      <c r="BN600" s="12"/>
      <c r="BO600" s="12"/>
      <c r="BP600" s="12"/>
      <c r="BQ600" s="12"/>
      <c r="BR600" s="12"/>
      <c r="BS600" s="12"/>
      <c r="BT600" s="19" t="str">
        <f>IF(Point[Asset Group]="","",VLOOKUP(Point[Asset Type],subdom_master,4,FALSE))</f>
        <v/>
      </c>
    </row>
    <row r="601" spans="4:72" s="3" customFormat="1" x14ac:dyDescent="0.2">
      <c r="D601" s="58"/>
      <c r="E601" s="58"/>
      <c r="H601" s="3" t="str">
        <f>IF(Point[Asset Group]="","",VLOOKUP(Point[Asset Group],asset_grp_pt,4,FALSE))</f>
        <v/>
      </c>
      <c r="J601" s="3" t="str">
        <f>IF(Point[Asset Group]="","",VLOOKUP(Point[Asset Group],asset_grp_pt,3,FALSE))</f>
        <v/>
      </c>
      <c r="M601" s="11"/>
      <c r="P601" s="56"/>
      <c r="R601" s="11"/>
      <c r="S601" s="14"/>
      <c r="AW601" s="11"/>
      <c r="BK601" s="12"/>
      <c r="BL601" s="12"/>
      <c r="BM601" s="12"/>
      <c r="BN601" s="12"/>
      <c r="BO601" s="12"/>
      <c r="BP601" s="12"/>
      <c r="BQ601" s="12"/>
      <c r="BR601" s="12"/>
      <c r="BS601" s="12"/>
      <c r="BT601" s="19" t="str">
        <f>IF(Point[Asset Group]="","",VLOOKUP(Point[Asset Type],subdom_master,4,FALSE))</f>
        <v/>
      </c>
    </row>
    <row r="602" spans="4:72" s="3" customFormat="1" x14ac:dyDescent="0.2">
      <c r="D602" s="58"/>
      <c r="E602" s="58"/>
      <c r="H602" s="3" t="str">
        <f>IF(Point[Asset Group]="","",VLOOKUP(Point[Asset Group],asset_grp_pt,4,FALSE))</f>
        <v/>
      </c>
      <c r="J602" s="3" t="str">
        <f>IF(Point[Asset Group]="","",VLOOKUP(Point[Asset Group],asset_grp_pt,3,FALSE))</f>
        <v/>
      </c>
      <c r="M602" s="11"/>
      <c r="P602" s="56"/>
      <c r="R602" s="11"/>
      <c r="S602" s="14"/>
      <c r="AW602" s="11"/>
      <c r="BK602" s="12"/>
      <c r="BL602" s="12"/>
      <c r="BM602" s="12"/>
      <c r="BN602" s="12"/>
      <c r="BO602" s="12"/>
      <c r="BP602" s="12"/>
      <c r="BQ602" s="12"/>
      <c r="BR602" s="12"/>
      <c r="BS602" s="12"/>
      <c r="BT602" s="19" t="str">
        <f>IF(Point[Asset Group]="","",VLOOKUP(Point[Asset Type],subdom_master,4,FALSE))</f>
        <v/>
      </c>
    </row>
    <row r="603" spans="4:72" s="3" customFormat="1" x14ac:dyDescent="0.2">
      <c r="D603" s="58"/>
      <c r="E603" s="58"/>
      <c r="H603" s="3" t="str">
        <f>IF(Point[Asset Group]="","",VLOOKUP(Point[Asset Group],asset_grp_pt,4,FALSE))</f>
        <v/>
      </c>
      <c r="J603" s="3" t="str">
        <f>IF(Point[Asset Group]="","",VLOOKUP(Point[Asset Group],asset_grp_pt,3,FALSE))</f>
        <v/>
      </c>
      <c r="M603" s="11"/>
      <c r="P603" s="56"/>
      <c r="R603" s="11"/>
      <c r="S603" s="14"/>
      <c r="AW603" s="11"/>
      <c r="BK603" s="12"/>
      <c r="BL603" s="12"/>
      <c r="BM603" s="12"/>
      <c r="BN603" s="12"/>
      <c r="BO603" s="12"/>
      <c r="BP603" s="12"/>
      <c r="BQ603" s="12"/>
      <c r="BR603" s="12"/>
      <c r="BS603" s="12"/>
      <c r="BT603" s="19" t="str">
        <f>IF(Point[Asset Group]="","",VLOOKUP(Point[Asset Type],subdom_master,4,FALSE))</f>
        <v/>
      </c>
    </row>
    <row r="604" spans="4:72" s="3" customFormat="1" x14ac:dyDescent="0.2">
      <c r="D604" s="58"/>
      <c r="E604" s="58"/>
      <c r="H604" s="3" t="str">
        <f>IF(Point[Asset Group]="","",VLOOKUP(Point[Asset Group],asset_grp_pt,4,FALSE))</f>
        <v/>
      </c>
      <c r="J604" s="3" t="str">
        <f>IF(Point[Asset Group]="","",VLOOKUP(Point[Asset Group],asset_grp_pt,3,FALSE))</f>
        <v/>
      </c>
      <c r="M604" s="11"/>
      <c r="P604" s="56"/>
      <c r="R604" s="11"/>
      <c r="S604" s="14"/>
      <c r="AW604" s="11"/>
      <c r="BK604" s="12"/>
      <c r="BL604" s="12"/>
      <c r="BM604" s="12"/>
      <c r="BN604" s="12"/>
      <c r="BO604" s="12"/>
      <c r="BP604" s="12"/>
      <c r="BQ604" s="12"/>
      <c r="BR604" s="12"/>
      <c r="BS604" s="12"/>
      <c r="BT604" s="19" t="str">
        <f>IF(Point[Asset Group]="","",VLOOKUP(Point[Asset Type],subdom_master,4,FALSE))</f>
        <v/>
      </c>
    </row>
    <row r="605" spans="4:72" s="3" customFormat="1" x14ac:dyDescent="0.2">
      <c r="D605" s="58"/>
      <c r="E605" s="58"/>
      <c r="H605" s="3" t="str">
        <f>IF(Point[Asset Group]="","",VLOOKUP(Point[Asset Group],asset_grp_pt,4,FALSE))</f>
        <v/>
      </c>
      <c r="J605" s="3" t="str">
        <f>IF(Point[Asset Group]="","",VLOOKUP(Point[Asset Group],asset_grp_pt,3,FALSE))</f>
        <v/>
      </c>
      <c r="M605" s="11"/>
      <c r="P605" s="56"/>
      <c r="R605" s="11"/>
      <c r="S605" s="14"/>
      <c r="AW605" s="11"/>
      <c r="BK605" s="12"/>
      <c r="BL605" s="12"/>
      <c r="BM605" s="12"/>
      <c r="BN605" s="12"/>
      <c r="BO605" s="12"/>
      <c r="BP605" s="12"/>
      <c r="BQ605" s="12"/>
      <c r="BR605" s="12"/>
      <c r="BS605" s="12"/>
      <c r="BT605" s="19" t="str">
        <f>IF(Point[Asset Group]="","",VLOOKUP(Point[Asset Type],subdom_master,4,FALSE))</f>
        <v/>
      </c>
    </row>
    <row r="606" spans="4:72" s="3" customFormat="1" x14ac:dyDescent="0.2">
      <c r="D606" s="58"/>
      <c r="E606" s="58"/>
      <c r="H606" s="3" t="str">
        <f>IF(Point[Asset Group]="","",VLOOKUP(Point[Asset Group],asset_grp_pt,4,FALSE))</f>
        <v/>
      </c>
      <c r="J606" s="3" t="str">
        <f>IF(Point[Asset Group]="","",VLOOKUP(Point[Asset Group],asset_grp_pt,3,FALSE))</f>
        <v/>
      </c>
      <c r="M606" s="11"/>
      <c r="P606" s="56"/>
      <c r="R606" s="11"/>
      <c r="S606" s="14"/>
      <c r="AW606" s="11"/>
      <c r="BK606" s="12"/>
      <c r="BL606" s="12"/>
      <c r="BM606" s="12"/>
      <c r="BN606" s="12"/>
      <c r="BO606" s="12"/>
      <c r="BP606" s="12"/>
      <c r="BQ606" s="12"/>
      <c r="BR606" s="12"/>
      <c r="BS606" s="12"/>
      <c r="BT606" s="19" t="str">
        <f>IF(Point[Asset Group]="","",VLOOKUP(Point[Asset Type],subdom_master,4,FALSE))</f>
        <v/>
      </c>
    </row>
    <row r="607" spans="4:72" s="3" customFormat="1" x14ac:dyDescent="0.2">
      <c r="D607" s="58"/>
      <c r="E607" s="58"/>
      <c r="H607" s="3" t="str">
        <f>IF(Point[Asset Group]="","",VLOOKUP(Point[Asset Group],asset_grp_pt,4,FALSE))</f>
        <v/>
      </c>
      <c r="J607" s="3" t="str">
        <f>IF(Point[Asset Group]="","",VLOOKUP(Point[Asset Group],asset_grp_pt,3,FALSE))</f>
        <v/>
      </c>
      <c r="M607" s="11"/>
      <c r="P607" s="56"/>
      <c r="R607" s="11"/>
      <c r="S607" s="14"/>
      <c r="AW607" s="11"/>
      <c r="BK607" s="12"/>
      <c r="BL607" s="12"/>
      <c r="BM607" s="12"/>
      <c r="BN607" s="12"/>
      <c r="BO607" s="12"/>
      <c r="BP607" s="12"/>
      <c r="BQ607" s="12"/>
      <c r="BR607" s="12"/>
      <c r="BS607" s="12"/>
      <c r="BT607" s="19" t="str">
        <f>IF(Point[Asset Group]="","",VLOOKUP(Point[Asset Type],subdom_master,4,FALSE))</f>
        <v/>
      </c>
    </row>
    <row r="608" spans="4:72" s="3" customFormat="1" x14ac:dyDescent="0.2">
      <c r="D608" s="58"/>
      <c r="E608" s="58"/>
      <c r="H608" s="3" t="str">
        <f>IF(Point[Asset Group]="","",VLOOKUP(Point[Asset Group],asset_grp_pt,4,FALSE))</f>
        <v/>
      </c>
      <c r="J608" s="3" t="str">
        <f>IF(Point[Asset Group]="","",VLOOKUP(Point[Asset Group],asset_grp_pt,3,FALSE))</f>
        <v/>
      </c>
      <c r="M608" s="11"/>
      <c r="P608" s="56"/>
      <c r="R608" s="11"/>
      <c r="S608" s="14"/>
      <c r="AW608" s="11"/>
      <c r="BK608" s="12"/>
      <c r="BL608" s="12"/>
      <c r="BM608" s="12"/>
      <c r="BN608" s="12"/>
      <c r="BO608" s="12"/>
      <c r="BP608" s="12"/>
      <c r="BQ608" s="12"/>
      <c r="BR608" s="12"/>
      <c r="BS608" s="12"/>
      <c r="BT608" s="19" t="str">
        <f>IF(Point[Asset Group]="","",VLOOKUP(Point[Asset Type],subdom_master,4,FALSE))</f>
        <v/>
      </c>
    </row>
    <row r="609" spans="4:72" s="3" customFormat="1" x14ac:dyDescent="0.2">
      <c r="D609" s="58"/>
      <c r="E609" s="58"/>
      <c r="H609" s="3" t="str">
        <f>IF(Point[Asset Group]="","",VLOOKUP(Point[Asset Group],asset_grp_pt,4,FALSE))</f>
        <v/>
      </c>
      <c r="J609" s="3" t="str">
        <f>IF(Point[Asset Group]="","",VLOOKUP(Point[Asset Group],asset_grp_pt,3,FALSE))</f>
        <v/>
      </c>
      <c r="M609" s="11"/>
      <c r="P609" s="56"/>
      <c r="R609" s="11"/>
      <c r="S609" s="14"/>
      <c r="AW609" s="11"/>
      <c r="BK609" s="12"/>
      <c r="BL609" s="12"/>
      <c r="BM609" s="12"/>
      <c r="BN609" s="12"/>
      <c r="BO609" s="12"/>
      <c r="BP609" s="12"/>
      <c r="BQ609" s="12"/>
      <c r="BR609" s="12"/>
      <c r="BS609" s="12"/>
      <c r="BT609" s="19" t="str">
        <f>IF(Point[Asset Group]="","",VLOOKUP(Point[Asset Type],subdom_master,4,FALSE))</f>
        <v/>
      </c>
    </row>
    <row r="610" spans="4:72" s="3" customFormat="1" x14ac:dyDescent="0.2">
      <c r="D610" s="58"/>
      <c r="E610" s="58"/>
      <c r="H610" s="3" t="str">
        <f>IF(Point[Asset Group]="","",VLOOKUP(Point[Asset Group],asset_grp_pt,4,FALSE))</f>
        <v/>
      </c>
      <c r="J610" s="3" t="str">
        <f>IF(Point[Asset Group]="","",VLOOKUP(Point[Asset Group],asset_grp_pt,3,FALSE))</f>
        <v/>
      </c>
      <c r="M610" s="11"/>
      <c r="P610" s="56"/>
      <c r="R610" s="11"/>
      <c r="S610" s="14"/>
      <c r="AW610" s="11"/>
      <c r="BK610" s="12"/>
      <c r="BL610" s="12"/>
      <c r="BM610" s="12"/>
      <c r="BN610" s="12"/>
      <c r="BO610" s="12"/>
      <c r="BP610" s="12"/>
      <c r="BQ610" s="12"/>
      <c r="BR610" s="12"/>
      <c r="BS610" s="12"/>
      <c r="BT610" s="19" t="str">
        <f>IF(Point[Asset Group]="","",VLOOKUP(Point[Asset Type],subdom_master,4,FALSE))</f>
        <v/>
      </c>
    </row>
    <row r="611" spans="4:72" s="3" customFormat="1" x14ac:dyDescent="0.2">
      <c r="D611" s="58"/>
      <c r="E611" s="58"/>
      <c r="H611" s="3" t="str">
        <f>IF(Point[Asset Group]="","",VLOOKUP(Point[Asset Group],asset_grp_pt,4,FALSE))</f>
        <v/>
      </c>
      <c r="J611" s="3" t="str">
        <f>IF(Point[Asset Group]="","",VLOOKUP(Point[Asset Group],asset_grp_pt,3,FALSE))</f>
        <v/>
      </c>
      <c r="M611" s="11"/>
      <c r="P611" s="56"/>
      <c r="R611" s="11"/>
      <c r="S611" s="14"/>
      <c r="AW611" s="11"/>
      <c r="BK611" s="12"/>
      <c r="BL611" s="12"/>
      <c r="BM611" s="12"/>
      <c r="BN611" s="12"/>
      <c r="BO611" s="12"/>
      <c r="BP611" s="12"/>
      <c r="BQ611" s="12"/>
      <c r="BR611" s="12"/>
      <c r="BS611" s="12"/>
      <c r="BT611" s="19" t="str">
        <f>IF(Point[Asset Group]="","",VLOOKUP(Point[Asset Type],subdom_master,4,FALSE))</f>
        <v/>
      </c>
    </row>
    <row r="612" spans="4:72" s="3" customFormat="1" x14ac:dyDescent="0.2">
      <c r="D612" s="58"/>
      <c r="E612" s="58"/>
      <c r="H612" s="3" t="str">
        <f>IF(Point[Asset Group]="","",VLOOKUP(Point[Asset Group],asset_grp_pt,4,FALSE))</f>
        <v/>
      </c>
      <c r="J612" s="3" t="str">
        <f>IF(Point[Asset Group]="","",VLOOKUP(Point[Asset Group],asset_grp_pt,3,FALSE))</f>
        <v/>
      </c>
      <c r="M612" s="11"/>
      <c r="P612" s="56"/>
      <c r="R612" s="11"/>
      <c r="S612" s="14"/>
      <c r="AW612" s="11"/>
      <c r="BK612" s="12"/>
      <c r="BL612" s="12"/>
      <c r="BM612" s="12"/>
      <c r="BN612" s="12"/>
      <c r="BO612" s="12"/>
      <c r="BP612" s="12"/>
      <c r="BQ612" s="12"/>
      <c r="BR612" s="12"/>
      <c r="BS612" s="12"/>
      <c r="BT612" s="19" t="str">
        <f>IF(Point[Asset Group]="","",VLOOKUP(Point[Asset Type],subdom_master,4,FALSE))</f>
        <v/>
      </c>
    </row>
    <row r="613" spans="4:72" s="3" customFormat="1" x14ac:dyDescent="0.2">
      <c r="D613" s="58"/>
      <c r="E613" s="58"/>
      <c r="H613" s="3" t="str">
        <f>IF(Point[Asset Group]="","",VLOOKUP(Point[Asset Group],asset_grp_pt,4,FALSE))</f>
        <v/>
      </c>
      <c r="J613" s="3" t="str">
        <f>IF(Point[Asset Group]="","",VLOOKUP(Point[Asset Group],asset_grp_pt,3,FALSE))</f>
        <v/>
      </c>
      <c r="M613" s="11"/>
      <c r="P613" s="56"/>
      <c r="R613" s="11"/>
      <c r="S613" s="14"/>
      <c r="AW613" s="11"/>
      <c r="BK613" s="12"/>
      <c r="BL613" s="12"/>
      <c r="BM613" s="12"/>
      <c r="BN613" s="12"/>
      <c r="BO613" s="12"/>
      <c r="BP613" s="12"/>
      <c r="BQ613" s="12"/>
      <c r="BR613" s="12"/>
      <c r="BS613" s="12"/>
      <c r="BT613" s="19" t="str">
        <f>IF(Point[Asset Group]="","",VLOOKUP(Point[Asset Type],subdom_master,4,FALSE))</f>
        <v/>
      </c>
    </row>
    <row r="614" spans="4:72" s="3" customFormat="1" x14ac:dyDescent="0.2">
      <c r="D614" s="58"/>
      <c r="E614" s="58"/>
      <c r="H614" s="3" t="str">
        <f>IF(Point[Asset Group]="","",VLOOKUP(Point[Asset Group],asset_grp_pt,4,FALSE))</f>
        <v/>
      </c>
      <c r="J614" s="3" t="str">
        <f>IF(Point[Asset Group]="","",VLOOKUP(Point[Asset Group],asset_grp_pt,3,FALSE))</f>
        <v/>
      </c>
      <c r="M614" s="11"/>
      <c r="P614" s="56"/>
      <c r="R614" s="11"/>
      <c r="S614" s="14"/>
      <c r="AW614" s="11"/>
      <c r="BK614" s="12"/>
      <c r="BL614" s="12"/>
      <c r="BM614" s="12"/>
      <c r="BN614" s="12"/>
      <c r="BO614" s="12"/>
      <c r="BP614" s="12"/>
      <c r="BQ614" s="12"/>
      <c r="BR614" s="12"/>
      <c r="BS614" s="12"/>
      <c r="BT614" s="19" t="str">
        <f>IF(Point[Asset Group]="","",VLOOKUP(Point[Asset Type],subdom_master,4,FALSE))</f>
        <v/>
      </c>
    </row>
    <row r="615" spans="4:72" s="3" customFormat="1" x14ac:dyDescent="0.2">
      <c r="D615" s="58"/>
      <c r="E615" s="58"/>
      <c r="H615" s="3" t="str">
        <f>IF(Point[Asset Group]="","",VLOOKUP(Point[Asset Group],asset_grp_pt,4,FALSE))</f>
        <v/>
      </c>
      <c r="J615" s="3" t="str">
        <f>IF(Point[Asset Group]="","",VLOOKUP(Point[Asset Group],asset_grp_pt,3,FALSE))</f>
        <v/>
      </c>
      <c r="M615" s="11"/>
      <c r="P615" s="56"/>
      <c r="R615" s="11"/>
      <c r="S615" s="14"/>
      <c r="AW615" s="11"/>
      <c r="BK615" s="12"/>
      <c r="BL615" s="12"/>
      <c r="BM615" s="12"/>
      <c r="BN615" s="12"/>
      <c r="BO615" s="12"/>
      <c r="BP615" s="12"/>
      <c r="BQ615" s="12"/>
      <c r="BR615" s="12"/>
      <c r="BS615" s="12"/>
      <c r="BT615" s="19" t="str">
        <f>IF(Point[Asset Group]="","",VLOOKUP(Point[Asset Type],subdom_master,4,FALSE))</f>
        <v/>
      </c>
    </row>
    <row r="616" spans="4:72" s="3" customFormat="1" x14ac:dyDescent="0.2">
      <c r="D616" s="58"/>
      <c r="E616" s="58"/>
      <c r="H616" s="3" t="str">
        <f>IF(Point[Asset Group]="","",VLOOKUP(Point[Asset Group],asset_grp_pt,4,FALSE))</f>
        <v/>
      </c>
      <c r="J616" s="3" t="str">
        <f>IF(Point[Asset Group]="","",VLOOKUP(Point[Asset Group],asset_grp_pt,3,FALSE))</f>
        <v/>
      </c>
      <c r="M616" s="11"/>
      <c r="P616" s="56"/>
      <c r="R616" s="11"/>
      <c r="S616" s="14"/>
      <c r="AW616" s="11"/>
      <c r="BK616" s="12"/>
      <c r="BL616" s="12"/>
      <c r="BM616" s="12"/>
      <c r="BN616" s="12"/>
      <c r="BO616" s="12"/>
      <c r="BP616" s="12"/>
      <c r="BQ616" s="12"/>
      <c r="BR616" s="12"/>
      <c r="BS616" s="12"/>
      <c r="BT616" s="19" t="str">
        <f>IF(Point[Asset Group]="","",VLOOKUP(Point[Asset Type],subdom_master,4,FALSE))</f>
        <v/>
      </c>
    </row>
    <row r="617" spans="4:72" s="3" customFormat="1" x14ac:dyDescent="0.2">
      <c r="D617" s="58"/>
      <c r="E617" s="58"/>
      <c r="H617" s="3" t="str">
        <f>IF(Point[Asset Group]="","",VLOOKUP(Point[Asset Group],asset_grp_pt,4,FALSE))</f>
        <v/>
      </c>
      <c r="J617" s="3" t="str">
        <f>IF(Point[Asset Group]="","",VLOOKUP(Point[Asset Group],asset_grp_pt,3,FALSE))</f>
        <v/>
      </c>
      <c r="M617" s="11"/>
      <c r="P617" s="56"/>
      <c r="R617" s="11"/>
      <c r="S617" s="14"/>
      <c r="AW617" s="11"/>
      <c r="BK617" s="12"/>
      <c r="BL617" s="12"/>
      <c r="BM617" s="12"/>
      <c r="BN617" s="12"/>
      <c r="BO617" s="12"/>
      <c r="BP617" s="12"/>
      <c r="BQ617" s="12"/>
      <c r="BR617" s="12"/>
      <c r="BS617" s="12"/>
      <c r="BT617" s="19" t="str">
        <f>IF(Point[Asset Group]="","",VLOOKUP(Point[Asset Type],subdom_master,4,FALSE))</f>
        <v/>
      </c>
    </row>
    <row r="618" spans="4:72" s="3" customFormat="1" x14ac:dyDescent="0.2">
      <c r="D618" s="58"/>
      <c r="E618" s="58"/>
      <c r="H618" s="3" t="str">
        <f>IF(Point[Asset Group]="","",VLOOKUP(Point[Asset Group],asset_grp_pt,4,FALSE))</f>
        <v/>
      </c>
      <c r="J618" s="3" t="str">
        <f>IF(Point[Asset Group]="","",VLOOKUP(Point[Asset Group],asset_grp_pt,3,FALSE))</f>
        <v/>
      </c>
      <c r="M618" s="11"/>
      <c r="P618" s="56"/>
      <c r="R618" s="11"/>
      <c r="S618" s="14"/>
      <c r="AW618" s="11"/>
      <c r="BK618" s="12"/>
      <c r="BL618" s="12"/>
      <c r="BM618" s="12"/>
      <c r="BN618" s="12"/>
      <c r="BO618" s="12"/>
      <c r="BP618" s="12"/>
      <c r="BQ618" s="12"/>
      <c r="BR618" s="12"/>
      <c r="BS618" s="12"/>
      <c r="BT618" s="19" t="str">
        <f>IF(Point[Asset Group]="","",VLOOKUP(Point[Asset Type],subdom_master,4,FALSE))</f>
        <v/>
      </c>
    </row>
    <row r="619" spans="4:72" s="3" customFormat="1" x14ac:dyDescent="0.2">
      <c r="D619" s="58"/>
      <c r="E619" s="58"/>
      <c r="H619" s="3" t="str">
        <f>IF(Point[Asset Group]="","",VLOOKUP(Point[Asset Group],asset_grp_pt,4,FALSE))</f>
        <v/>
      </c>
      <c r="J619" s="3" t="str">
        <f>IF(Point[Asset Group]="","",VLOOKUP(Point[Asset Group],asset_grp_pt,3,FALSE))</f>
        <v/>
      </c>
      <c r="M619" s="11"/>
      <c r="P619" s="56"/>
      <c r="R619" s="11"/>
      <c r="S619" s="14"/>
      <c r="AW619" s="11"/>
      <c r="BK619" s="12"/>
      <c r="BL619" s="12"/>
      <c r="BM619" s="12"/>
      <c r="BN619" s="12"/>
      <c r="BO619" s="12"/>
      <c r="BP619" s="12"/>
      <c r="BQ619" s="12"/>
      <c r="BR619" s="12"/>
      <c r="BS619" s="12"/>
      <c r="BT619" s="19" t="str">
        <f>IF(Point[Asset Group]="","",VLOOKUP(Point[Asset Type],subdom_master,4,FALSE))</f>
        <v/>
      </c>
    </row>
    <row r="620" spans="4:72" s="3" customFormat="1" x14ac:dyDescent="0.2">
      <c r="D620" s="58"/>
      <c r="E620" s="58"/>
      <c r="H620" s="3" t="str">
        <f>IF(Point[Asset Group]="","",VLOOKUP(Point[Asset Group],asset_grp_pt,4,FALSE))</f>
        <v/>
      </c>
      <c r="J620" s="3" t="str">
        <f>IF(Point[Asset Group]="","",VLOOKUP(Point[Asset Group],asset_grp_pt,3,FALSE))</f>
        <v/>
      </c>
      <c r="M620" s="11"/>
      <c r="P620" s="56"/>
      <c r="R620" s="11"/>
      <c r="S620" s="14"/>
      <c r="AW620" s="11"/>
      <c r="BK620" s="12"/>
      <c r="BL620" s="12"/>
      <c r="BM620" s="12"/>
      <c r="BN620" s="12"/>
      <c r="BO620" s="12"/>
      <c r="BP620" s="12"/>
      <c r="BQ620" s="12"/>
      <c r="BR620" s="12"/>
      <c r="BS620" s="12"/>
      <c r="BT620" s="19" t="str">
        <f>IF(Point[Asset Group]="","",VLOOKUP(Point[Asset Type],subdom_master,4,FALSE))</f>
        <v/>
      </c>
    </row>
    <row r="621" spans="4:72" s="3" customFormat="1" x14ac:dyDescent="0.2">
      <c r="D621" s="58"/>
      <c r="E621" s="58"/>
      <c r="H621" s="3" t="str">
        <f>IF(Point[Asset Group]="","",VLOOKUP(Point[Asset Group],asset_grp_pt,4,FALSE))</f>
        <v/>
      </c>
      <c r="J621" s="3" t="str">
        <f>IF(Point[Asset Group]="","",VLOOKUP(Point[Asset Group],asset_grp_pt,3,FALSE))</f>
        <v/>
      </c>
      <c r="M621" s="11"/>
      <c r="P621" s="56"/>
      <c r="R621" s="11"/>
      <c r="S621" s="14"/>
      <c r="AW621" s="11"/>
      <c r="BK621" s="12"/>
      <c r="BL621" s="12"/>
      <c r="BM621" s="12"/>
      <c r="BN621" s="12"/>
      <c r="BO621" s="12"/>
      <c r="BP621" s="12"/>
      <c r="BQ621" s="12"/>
      <c r="BR621" s="12"/>
      <c r="BS621" s="12"/>
      <c r="BT621" s="19" t="str">
        <f>IF(Point[Asset Group]="","",VLOOKUP(Point[Asset Type],subdom_master,4,FALSE))</f>
        <v/>
      </c>
    </row>
    <row r="622" spans="4:72" s="3" customFormat="1" x14ac:dyDescent="0.2">
      <c r="D622" s="58"/>
      <c r="E622" s="58"/>
      <c r="H622" s="3" t="str">
        <f>IF(Point[Asset Group]="","",VLOOKUP(Point[Asset Group],asset_grp_pt,4,FALSE))</f>
        <v/>
      </c>
      <c r="J622" s="3" t="str">
        <f>IF(Point[Asset Group]="","",VLOOKUP(Point[Asset Group],asset_grp_pt,3,FALSE))</f>
        <v/>
      </c>
      <c r="M622" s="11"/>
      <c r="P622" s="56"/>
      <c r="R622" s="11"/>
      <c r="S622" s="14"/>
      <c r="AW622" s="11"/>
      <c r="BK622" s="12"/>
      <c r="BL622" s="12"/>
      <c r="BM622" s="12"/>
      <c r="BN622" s="12"/>
      <c r="BO622" s="12"/>
      <c r="BP622" s="12"/>
      <c r="BQ622" s="12"/>
      <c r="BR622" s="12"/>
      <c r="BS622" s="12"/>
      <c r="BT622" s="19" t="str">
        <f>IF(Point[Asset Group]="","",VLOOKUP(Point[Asset Type],subdom_master,4,FALSE))</f>
        <v/>
      </c>
    </row>
    <row r="623" spans="4:72" s="3" customFormat="1" x14ac:dyDescent="0.2">
      <c r="D623" s="58"/>
      <c r="E623" s="58"/>
      <c r="H623" s="3" t="str">
        <f>IF(Point[Asset Group]="","",VLOOKUP(Point[Asset Group],asset_grp_pt,4,FALSE))</f>
        <v/>
      </c>
      <c r="J623" s="3" t="str">
        <f>IF(Point[Asset Group]="","",VLOOKUP(Point[Asset Group],asset_grp_pt,3,FALSE))</f>
        <v/>
      </c>
      <c r="M623" s="11"/>
      <c r="P623" s="56"/>
      <c r="R623" s="11"/>
      <c r="S623" s="14"/>
      <c r="AW623" s="11"/>
      <c r="BK623" s="12"/>
      <c r="BL623" s="12"/>
      <c r="BM623" s="12"/>
      <c r="BN623" s="12"/>
      <c r="BO623" s="12"/>
      <c r="BP623" s="12"/>
      <c r="BQ623" s="12"/>
      <c r="BR623" s="12"/>
      <c r="BS623" s="12"/>
      <c r="BT623" s="19" t="str">
        <f>IF(Point[Asset Group]="","",VLOOKUP(Point[Asset Type],subdom_master,4,FALSE))</f>
        <v/>
      </c>
    </row>
    <row r="624" spans="4:72" s="3" customFormat="1" x14ac:dyDescent="0.2">
      <c r="D624" s="58"/>
      <c r="E624" s="58"/>
      <c r="H624" s="3" t="str">
        <f>IF(Point[Asset Group]="","",VLOOKUP(Point[Asset Group],asset_grp_pt,4,FALSE))</f>
        <v/>
      </c>
      <c r="J624" s="3" t="str">
        <f>IF(Point[Asset Group]="","",VLOOKUP(Point[Asset Group],asset_grp_pt,3,FALSE))</f>
        <v/>
      </c>
      <c r="M624" s="11"/>
      <c r="P624" s="56"/>
      <c r="R624" s="11"/>
      <c r="S624" s="14"/>
      <c r="AW624" s="11"/>
      <c r="BK624" s="12"/>
      <c r="BL624" s="12"/>
      <c r="BM624" s="12"/>
      <c r="BN624" s="12"/>
      <c r="BO624" s="12"/>
      <c r="BP624" s="12"/>
      <c r="BQ624" s="12"/>
      <c r="BR624" s="12"/>
      <c r="BS624" s="12"/>
      <c r="BT624" s="19" t="str">
        <f>IF(Point[Asset Group]="","",VLOOKUP(Point[Asset Type],subdom_master,4,FALSE))</f>
        <v/>
      </c>
    </row>
    <row r="625" spans="4:72" s="3" customFormat="1" x14ac:dyDescent="0.2">
      <c r="D625" s="58"/>
      <c r="E625" s="58"/>
      <c r="H625" s="3" t="str">
        <f>IF(Point[Asset Group]="","",VLOOKUP(Point[Asset Group],asset_grp_pt,4,FALSE))</f>
        <v/>
      </c>
      <c r="J625" s="3" t="str">
        <f>IF(Point[Asset Group]="","",VLOOKUP(Point[Asset Group],asset_grp_pt,3,FALSE))</f>
        <v/>
      </c>
      <c r="M625" s="11"/>
      <c r="P625" s="56"/>
      <c r="R625" s="11"/>
      <c r="S625" s="14"/>
      <c r="AW625" s="11"/>
      <c r="BK625" s="12"/>
      <c r="BL625" s="12"/>
      <c r="BM625" s="12"/>
      <c r="BN625" s="12"/>
      <c r="BO625" s="12"/>
      <c r="BP625" s="12"/>
      <c r="BQ625" s="12"/>
      <c r="BR625" s="12"/>
      <c r="BS625" s="12"/>
      <c r="BT625" s="19" t="str">
        <f>IF(Point[Asset Group]="","",VLOOKUP(Point[Asset Type],subdom_master,4,FALSE))</f>
        <v/>
      </c>
    </row>
    <row r="626" spans="4:72" s="3" customFormat="1" x14ac:dyDescent="0.2">
      <c r="D626" s="58"/>
      <c r="E626" s="58"/>
      <c r="H626" s="3" t="str">
        <f>IF(Point[Asset Group]="","",VLOOKUP(Point[Asset Group],asset_grp_pt,4,FALSE))</f>
        <v/>
      </c>
      <c r="J626" s="3" t="str">
        <f>IF(Point[Asset Group]="","",VLOOKUP(Point[Asset Group],asset_grp_pt,3,FALSE))</f>
        <v/>
      </c>
      <c r="M626" s="11"/>
      <c r="P626" s="56"/>
      <c r="R626" s="11"/>
      <c r="S626" s="14"/>
      <c r="AW626" s="11"/>
      <c r="BK626" s="12"/>
      <c r="BL626" s="12"/>
      <c r="BM626" s="12"/>
      <c r="BN626" s="12"/>
      <c r="BO626" s="12"/>
      <c r="BP626" s="12"/>
      <c r="BQ626" s="12"/>
      <c r="BR626" s="12"/>
      <c r="BS626" s="12"/>
      <c r="BT626" s="19" t="str">
        <f>IF(Point[Asset Group]="","",VLOOKUP(Point[Asset Type],subdom_master,4,FALSE))</f>
        <v/>
      </c>
    </row>
    <row r="627" spans="4:72" s="3" customFormat="1" x14ac:dyDescent="0.2">
      <c r="D627" s="58"/>
      <c r="E627" s="58"/>
      <c r="H627" s="3" t="str">
        <f>IF(Point[Asset Group]="","",VLOOKUP(Point[Asset Group],asset_grp_pt,4,FALSE))</f>
        <v/>
      </c>
      <c r="J627" s="3" t="str">
        <f>IF(Point[Asset Group]="","",VLOOKUP(Point[Asset Group],asset_grp_pt,3,FALSE))</f>
        <v/>
      </c>
      <c r="M627" s="11"/>
      <c r="P627" s="56"/>
      <c r="R627" s="11"/>
      <c r="S627" s="14"/>
      <c r="AW627" s="11"/>
      <c r="BK627" s="12"/>
      <c r="BL627" s="12"/>
      <c r="BM627" s="12"/>
      <c r="BN627" s="12"/>
      <c r="BO627" s="12"/>
      <c r="BP627" s="12"/>
      <c r="BQ627" s="12"/>
      <c r="BR627" s="12"/>
      <c r="BS627" s="12"/>
      <c r="BT627" s="19" t="str">
        <f>IF(Point[Asset Group]="","",VLOOKUP(Point[Asset Type],subdom_master,4,FALSE))</f>
        <v/>
      </c>
    </row>
    <row r="628" spans="4:72" s="3" customFormat="1" x14ac:dyDescent="0.2">
      <c r="D628" s="58"/>
      <c r="E628" s="58"/>
      <c r="H628" s="3" t="str">
        <f>IF(Point[Asset Group]="","",VLOOKUP(Point[Asset Group],asset_grp_pt,4,FALSE))</f>
        <v/>
      </c>
      <c r="J628" s="3" t="str">
        <f>IF(Point[Asset Group]="","",VLOOKUP(Point[Asset Group],asset_grp_pt,3,FALSE))</f>
        <v/>
      </c>
      <c r="M628" s="11"/>
      <c r="P628" s="56"/>
      <c r="R628" s="11"/>
      <c r="S628" s="14"/>
      <c r="AW628" s="11"/>
      <c r="BK628" s="12"/>
      <c r="BL628" s="12"/>
      <c r="BM628" s="12"/>
      <c r="BN628" s="12"/>
      <c r="BO628" s="12"/>
      <c r="BP628" s="12"/>
      <c r="BQ628" s="12"/>
      <c r="BR628" s="12"/>
      <c r="BS628" s="12"/>
      <c r="BT628" s="19" t="str">
        <f>IF(Point[Asset Group]="","",VLOOKUP(Point[Asset Type],subdom_master,4,FALSE))</f>
        <v/>
      </c>
    </row>
    <row r="629" spans="4:72" s="3" customFormat="1" x14ac:dyDescent="0.2">
      <c r="D629" s="58"/>
      <c r="E629" s="58"/>
      <c r="H629" s="3" t="str">
        <f>IF(Point[Asset Group]="","",VLOOKUP(Point[Asset Group],asset_grp_pt,4,FALSE))</f>
        <v/>
      </c>
      <c r="J629" s="3" t="str">
        <f>IF(Point[Asset Group]="","",VLOOKUP(Point[Asset Group],asset_grp_pt,3,FALSE))</f>
        <v/>
      </c>
      <c r="M629" s="11"/>
      <c r="P629" s="56"/>
      <c r="R629" s="11"/>
      <c r="S629" s="14"/>
      <c r="AW629" s="11"/>
      <c r="BK629" s="12"/>
      <c r="BL629" s="12"/>
      <c r="BM629" s="12"/>
      <c r="BN629" s="12"/>
      <c r="BO629" s="12"/>
      <c r="BP629" s="12"/>
      <c r="BQ629" s="12"/>
      <c r="BR629" s="12"/>
      <c r="BS629" s="12"/>
      <c r="BT629" s="19" t="str">
        <f>IF(Point[Asset Group]="","",VLOOKUP(Point[Asset Type],subdom_master,4,FALSE))</f>
        <v/>
      </c>
    </row>
    <row r="630" spans="4:72" s="3" customFormat="1" x14ac:dyDescent="0.2">
      <c r="D630" s="58"/>
      <c r="E630" s="58"/>
      <c r="H630" s="3" t="str">
        <f>IF(Point[Asset Group]="","",VLOOKUP(Point[Asset Group],asset_grp_pt,4,FALSE))</f>
        <v/>
      </c>
      <c r="J630" s="3" t="str">
        <f>IF(Point[Asset Group]="","",VLOOKUP(Point[Asset Group],asset_grp_pt,3,FALSE))</f>
        <v/>
      </c>
      <c r="M630" s="11"/>
      <c r="P630" s="56"/>
      <c r="R630" s="11"/>
      <c r="S630" s="14"/>
      <c r="AW630" s="11"/>
      <c r="BK630" s="12"/>
      <c r="BL630" s="12"/>
      <c r="BM630" s="12"/>
      <c r="BN630" s="12"/>
      <c r="BO630" s="12"/>
      <c r="BP630" s="12"/>
      <c r="BQ630" s="12"/>
      <c r="BR630" s="12"/>
      <c r="BS630" s="12"/>
      <c r="BT630" s="19" t="str">
        <f>IF(Point[Asset Group]="","",VLOOKUP(Point[Asset Type],subdom_master,4,FALSE))</f>
        <v/>
      </c>
    </row>
    <row r="631" spans="4:72" s="3" customFormat="1" x14ac:dyDescent="0.2">
      <c r="D631" s="58"/>
      <c r="E631" s="58"/>
      <c r="H631" s="3" t="str">
        <f>IF(Point[Asset Group]="","",VLOOKUP(Point[Asset Group],asset_grp_pt,4,FALSE))</f>
        <v/>
      </c>
      <c r="J631" s="3" t="str">
        <f>IF(Point[Asset Group]="","",VLOOKUP(Point[Asset Group],asset_grp_pt,3,FALSE))</f>
        <v/>
      </c>
      <c r="M631" s="11"/>
      <c r="P631" s="56"/>
      <c r="R631" s="11"/>
      <c r="S631" s="14"/>
      <c r="AW631" s="11"/>
      <c r="BK631" s="12"/>
      <c r="BL631" s="12"/>
      <c r="BM631" s="12"/>
      <c r="BN631" s="12"/>
      <c r="BO631" s="12"/>
      <c r="BP631" s="12"/>
      <c r="BQ631" s="12"/>
      <c r="BR631" s="12"/>
      <c r="BS631" s="12"/>
      <c r="BT631" s="19" t="str">
        <f>IF(Point[Asset Group]="","",VLOOKUP(Point[Asset Type],subdom_master,4,FALSE))</f>
        <v/>
      </c>
    </row>
    <row r="632" spans="4:72" s="3" customFormat="1" x14ac:dyDescent="0.2">
      <c r="D632" s="58"/>
      <c r="E632" s="58"/>
      <c r="H632" s="3" t="str">
        <f>IF(Point[Asset Group]="","",VLOOKUP(Point[Asset Group],asset_grp_pt,4,FALSE))</f>
        <v/>
      </c>
      <c r="J632" s="3" t="str">
        <f>IF(Point[Asset Group]="","",VLOOKUP(Point[Asset Group],asset_grp_pt,3,FALSE))</f>
        <v/>
      </c>
      <c r="M632" s="11"/>
      <c r="P632" s="56"/>
      <c r="R632" s="11"/>
      <c r="S632" s="14"/>
      <c r="AW632" s="11"/>
      <c r="BK632" s="12"/>
      <c r="BL632" s="12"/>
      <c r="BM632" s="12"/>
      <c r="BN632" s="12"/>
      <c r="BO632" s="12"/>
      <c r="BP632" s="12"/>
      <c r="BQ632" s="12"/>
      <c r="BR632" s="12"/>
      <c r="BS632" s="12"/>
      <c r="BT632" s="19" t="str">
        <f>IF(Point[Asset Group]="","",VLOOKUP(Point[Asset Type],subdom_master,4,FALSE))</f>
        <v/>
      </c>
    </row>
    <row r="633" spans="4:72" s="3" customFormat="1" x14ac:dyDescent="0.2">
      <c r="D633" s="58"/>
      <c r="E633" s="58"/>
      <c r="H633" s="3" t="str">
        <f>IF(Point[Asset Group]="","",VLOOKUP(Point[Asset Group],asset_grp_pt,4,FALSE))</f>
        <v/>
      </c>
      <c r="J633" s="3" t="str">
        <f>IF(Point[Asset Group]="","",VLOOKUP(Point[Asset Group],asset_grp_pt,3,FALSE))</f>
        <v/>
      </c>
      <c r="M633" s="11"/>
      <c r="P633" s="56"/>
      <c r="R633" s="11"/>
      <c r="S633" s="14"/>
      <c r="AW633" s="11"/>
      <c r="BK633" s="12"/>
      <c r="BL633" s="12"/>
      <c r="BM633" s="12"/>
      <c r="BN633" s="12"/>
      <c r="BO633" s="12"/>
      <c r="BP633" s="12"/>
      <c r="BQ633" s="12"/>
      <c r="BR633" s="12"/>
      <c r="BS633" s="12"/>
      <c r="BT633" s="19" t="str">
        <f>IF(Point[Asset Group]="","",VLOOKUP(Point[Asset Type],subdom_master,4,FALSE))</f>
        <v/>
      </c>
    </row>
    <row r="634" spans="4:72" s="3" customFormat="1" x14ac:dyDescent="0.2">
      <c r="D634" s="58"/>
      <c r="E634" s="58"/>
      <c r="H634" s="3" t="str">
        <f>IF(Point[Asset Group]="","",VLOOKUP(Point[Asset Group],asset_grp_pt,4,FALSE))</f>
        <v/>
      </c>
      <c r="J634" s="3" t="str">
        <f>IF(Point[Asset Group]="","",VLOOKUP(Point[Asset Group],asset_grp_pt,3,FALSE))</f>
        <v/>
      </c>
      <c r="M634" s="11"/>
      <c r="P634" s="56"/>
      <c r="R634" s="11"/>
      <c r="S634" s="14"/>
      <c r="AW634" s="11"/>
      <c r="BK634" s="12"/>
      <c r="BL634" s="12"/>
      <c r="BM634" s="12"/>
      <c r="BN634" s="12"/>
      <c r="BO634" s="12"/>
      <c r="BP634" s="12"/>
      <c r="BQ634" s="12"/>
      <c r="BR634" s="12"/>
      <c r="BS634" s="12"/>
      <c r="BT634" s="19" t="str">
        <f>IF(Point[Asset Group]="","",VLOOKUP(Point[Asset Type],subdom_master,4,FALSE))</f>
        <v/>
      </c>
    </row>
    <row r="635" spans="4:72" s="3" customFormat="1" x14ac:dyDescent="0.2">
      <c r="D635" s="58"/>
      <c r="E635" s="58"/>
      <c r="H635" s="3" t="str">
        <f>IF(Point[Asset Group]="","",VLOOKUP(Point[Asset Group],asset_grp_pt,4,FALSE))</f>
        <v/>
      </c>
      <c r="J635" s="3" t="str">
        <f>IF(Point[Asset Group]="","",VLOOKUP(Point[Asset Group],asset_grp_pt,3,FALSE))</f>
        <v/>
      </c>
      <c r="M635" s="11"/>
      <c r="P635" s="56"/>
      <c r="R635" s="11"/>
      <c r="S635" s="14"/>
      <c r="AW635" s="11"/>
      <c r="BK635" s="12"/>
      <c r="BL635" s="12"/>
      <c r="BM635" s="12"/>
      <c r="BN635" s="12"/>
      <c r="BO635" s="12"/>
      <c r="BP635" s="12"/>
      <c r="BQ635" s="12"/>
      <c r="BR635" s="12"/>
      <c r="BS635" s="12"/>
      <c r="BT635" s="19" t="str">
        <f>IF(Point[Asset Group]="","",VLOOKUP(Point[Asset Type],subdom_master,4,FALSE))</f>
        <v/>
      </c>
    </row>
    <row r="636" spans="4:72" s="3" customFormat="1" x14ac:dyDescent="0.2">
      <c r="D636" s="58"/>
      <c r="E636" s="58"/>
      <c r="H636" s="3" t="str">
        <f>IF(Point[Asset Group]="","",VLOOKUP(Point[Asset Group],asset_grp_pt,4,FALSE))</f>
        <v/>
      </c>
      <c r="J636" s="3" t="str">
        <f>IF(Point[Asset Group]="","",VLOOKUP(Point[Asset Group],asset_grp_pt,3,FALSE))</f>
        <v/>
      </c>
      <c r="M636" s="11"/>
      <c r="P636" s="56"/>
      <c r="R636" s="11"/>
      <c r="S636" s="14"/>
      <c r="AW636" s="11"/>
      <c r="BK636" s="12"/>
      <c r="BL636" s="12"/>
      <c r="BM636" s="12"/>
      <c r="BN636" s="12"/>
      <c r="BO636" s="12"/>
      <c r="BP636" s="12"/>
      <c r="BQ636" s="12"/>
      <c r="BR636" s="12"/>
      <c r="BS636" s="12"/>
      <c r="BT636" s="19" t="str">
        <f>IF(Point[Asset Group]="","",VLOOKUP(Point[Asset Type],subdom_master,4,FALSE))</f>
        <v/>
      </c>
    </row>
    <row r="637" spans="4:72" s="3" customFormat="1" x14ac:dyDescent="0.2">
      <c r="D637" s="58"/>
      <c r="E637" s="58"/>
      <c r="H637" s="3" t="str">
        <f>IF(Point[Asset Group]="","",VLOOKUP(Point[Asset Group],asset_grp_pt,4,FALSE))</f>
        <v/>
      </c>
      <c r="J637" s="3" t="str">
        <f>IF(Point[Asset Group]="","",VLOOKUP(Point[Asset Group],asset_grp_pt,3,FALSE))</f>
        <v/>
      </c>
      <c r="M637" s="11"/>
      <c r="P637" s="56"/>
      <c r="R637" s="11"/>
      <c r="S637" s="14"/>
      <c r="AW637" s="11"/>
      <c r="BK637" s="12"/>
      <c r="BL637" s="12"/>
      <c r="BM637" s="12"/>
      <c r="BN637" s="12"/>
      <c r="BO637" s="12"/>
      <c r="BP637" s="12"/>
      <c r="BQ637" s="12"/>
      <c r="BR637" s="12"/>
      <c r="BS637" s="12"/>
      <c r="BT637" s="19" t="str">
        <f>IF(Point[Asset Group]="","",VLOOKUP(Point[Asset Type],subdom_master,4,FALSE))</f>
        <v/>
      </c>
    </row>
    <row r="638" spans="4:72" s="3" customFormat="1" x14ac:dyDescent="0.2">
      <c r="D638" s="58"/>
      <c r="E638" s="58"/>
      <c r="H638" s="3" t="str">
        <f>IF(Point[Asset Group]="","",VLOOKUP(Point[Asset Group],asset_grp_pt,4,FALSE))</f>
        <v/>
      </c>
      <c r="J638" s="3" t="str">
        <f>IF(Point[Asset Group]="","",VLOOKUP(Point[Asset Group],asset_grp_pt,3,FALSE))</f>
        <v/>
      </c>
      <c r="M638" s="11"/>
      <c r="P638" s="56"/>
      <c r="R638" s="11"/>
      <c r="S638" s="14"/>
      <c r="AW638" s="11"/>
      <c r="BK638" s="12"/>
      <c r="BL638" s="12"/>
      <c r="BM638" s="12"/>
      <c r="BN638" s="12"/>
      <c r="BO638" s="12"/>
      <c r="BP638" s="12"/>
      <c r="BQ638" s="12"/>
      <c r="BR638" s="12"/>
      <c r="BS638" s="12"/>
      <c r="BT638" s="19" t="str">
        <f>IF(Point[Asset Group]="","",VLOOKUP(Point[Asset Type],subdom_master,4,FALSE))</f>
        <v/>
      </c>
    </row>
    <row r="639" spans="4:72" s="3" customFormat="1" x14ac:dyDescent="0.2">
      <c r="D639" s="58"/>
      <c r="E639" s="58"/>
      <c r="H639" s="3" t="str">
        <f>IF(Point[Asset Group]="","",VLOOKUP(Point[Asset Group],asset_grp_pt,4,FALSE))</f>
        <v/>
      </c>
      <c r="J639" s="3" t="str">
        <f>IF(Point[Asset Group]="","",VLOOKUP(Point[Asset Group],asset_grp_pt,3,FALSE))</f>
        <v/>
      </c>
      <c r="M639" s="11"/>
      <c r="P639" s="56"/>
      <c r="R639" s="11"/>
      <c r="S639" s="14"/>
      <c r="AW639" s="11"/>
      <c r="BK639" s="12"/>
      <c r="BL639" s="12"/>
      <c r="BM639" s="12"/>
      <c r="BN639" s="12"/>
      <c r="BO639" s="12"/>
      <c r="BP639" s="12"/>
      <c r="BQ639" s="12"/>
      <c r="BR639" s="12"/>
      <c r="BS639" s="12"/>
      <c r="BT639" s="19" t="str">
        <f>IF(Point[Asset Group]="","",VLOOKUP(Point[Asset Type],subdom_master,4,FALSE))</f>
        <v/>
      </c>
    </row>
    <row r="640" spans="4:72" s="3" customFormat="1" x14ac:dyDescent="0.2">
      <c r="D640" s="58"/>
      <c r="E640" s="58"/>
      <c r="H640" s="3" t="str">
        <f>IF(Point[Asset Group]="","",VLOOKUP(Point[Asset Group],asset_grp_pt,4,FALSE))</f>
        <v/>
      </c>
      <c r="J640" s="3" t="str">
        <f>IF(Point[Asset Group]="","",VLOOKUP(Point[Asset Group],asset_grp_pt,3,FALSE))</f>
        <v/>
      </c>
      <c r="M640" s="11"/>
      <c r="P640" s="56"/>
      <c r="R640" s="11"/>
      <c r="S640" s="14"/>
      <c r="AW640" s="11"/>
      <c r="BK640" s="12"/>
      <c r="BL640" s="12"/>
      <c r="BM640" s="12"/>
      <c r="BN640" s="12"/>
      <c r="BO640" s="12"/>
      <c r="BP640" s="12"/>
      <c r="BQ640" s="12"/>
      <c r="BR640" s="12"/>
      <c r="BS640" s="12"/>
      <c r="BT640" s="19" t="str">
        <f>IF(Point[Asset Group]="","",VLOOKUP(Point[Asset Type],subdom_master,4,FALSE))</f>
        <v/>
      </c>
    </row>
    <row r="641" spans="4:72" s="3" customFormat="1" x14ac:dyDescent="0.2">
      <c r="D641" s="58"/>
      <c r="E641" s="58"/>
      <c r="H641" s="3" t="str">
        <f>IF(Point[Asset Group]="","",VLOOKUP(Point[Asset Group],asset_grp_pt,4,FALSE))</f>
        <v/>
      </c>
      <c r="J641" s="3" t="str">
        <f>IF(Point[Asset Group]="","",VLOOKUP(Point[Asset Group],asset_grp_pt,3,FALSE))</f>
        <v/>
      </c>
      <c r="M641" s="11"/>
      <c r="P641" s="56"/>
      <c r="R641" s="11"/>
      <c r="S641" s="14"/>
      <c r="AW641" s="11"/>
      <c r="BK641" s="12"/>
      <c r="BL641" s="12"/>
      <c r="BM641" s="12"/>
      <c r="BN641" s="12"/>
      <c r="BO641" s="12"/>
      <c r="BP641" s="12"/>
      <c r="BQ641" s="12"/>
      <c r="BR641" s="12"/>
      <c r="BS641" s="12"/>
      <c r="BT641" s="19" t="str">
        <f>IF(Point[Asset Group]="","",VLOOKUP(Point[Asset Type],subdom_master,4,FALSE))</f>
        <v/>
      </c>
    </row>
    <row r="642" spans="4:72" s="3" customFormat="1" x14ac:dyDescent="0.2">
      <c r="D642" s="58"/>
      <c r="E642" s="58"/>
      <c r="H642" s="3" t="str">
        <f>IF(Point[Asset Group]="","",VLOOKUP(Point[Asset Group],asset_grp_pt,4,FALSE))</f>
        <v/>
      </c>
      <c r="J642" s="3" t="str">
        <f>IF(Point[Asset Group]="","",VLOOKUP(Point[Asset Group],asset_grp_pt,3,FALSE))</f>
        <v/>
      </c>
      <c r="M642" s="11"/>
      <c r="P642" s="56"/>
      <c r="R642" s="11"/>
      <c r="S642" s="14"/>
      <c r="AW642" s="11"/>
      <c r="BK642" s="12"/>
      <c r="BL642" s="12"/>
      <c r="BM642" s="12"/>
      <c r="BN642" s="12"/>
      <c r="BO642" s="12"/>
      <c r="BP642" s="12"/>
      <c r="BQ642" s="12"/>
      <c r="BR642" s="12"/>
      <c r="BS642" s="12"/>
      <c r="BT642" s="19" t="str">
        <f>IF(Point[Asset Group]="","",VLOOKUP(Point[Asset Type],subdom_master,4,FALSE))</f>
        <v/>
      </c>
    </row>
    <row r="643" spans="4:72" s="3" customFormat="1" x14ac:dyDescent="0.2">
      <c r="D643" s="58"/>
      <c r="E643" s="58"/>
      <c r="H643" s="3" t="str">
        <f>IF(Point[Asset Group]="","",VLOOKUP(Point[Asset Group],asset_grp_pt,4,FALSE))</f>
        <v/>
      </c>
      <c r="J643" s="3" t="str">
        <f>IF(Point[Asset Group]="","",VLOOKUP(Point[Asset Group],asset_grp_pt,3,FALSE))</f>
        <v/>
      </c>
      <c r="M643" s="11"/>
      <c r="P643" s="56"/>
      <c r="R643" s="11"/>
      <c r="S643" s="14"/>
      <c r="AW643" s="11"/>
      <c r="BK643" s="12"/>
      <c r="BL643" s="12"/>
      <c r="BM643" s="12"/>
      <c r="BN643" s="12"/>
      <c r="BO643" s="12"/>
      <c r="BP643" s="12"/>
      <c r="BQ643" s="12"/>
      <c r="BR643" s="12"/>
      <c r="BS643" s="12"/>
      <c r="BT643" s="19" t="str">
        <f>IF(Point[Asset Group]="","",VLOOKUP(Point[Asset Type],subdom_master,4,FALSE))</f>
        <v/>
      </c>
    </row>
    <row r="644" spans="4:72" s="3" customFormat="1" x14ac:dyDescent="0.2">
      <c r="D644" s="58"/>
      <c r="E644" s="58"/>
      <c r="H644" s="3" t="str">
        <f>IF(Point[Asset Group]="","",VLOOKUP(Point[Asset Group],asset_grp_pt,4,FALSE))</f>
        <v/>
      </c>
      <c r="J644" s="3" t="str">
        <f>IF(Point[Asset Group]="","",VLOOKUP(Point[Asset Group],asset_grp_pt,3,FALSE))</f>
        <v/>
      </c>
      <c r="M644" s="11"/>
      <c r="P644" s="56"/>
      <c r="R644" s="11"/>
      <c r="S644" s="14"/>
      <c r="AW644" s="11"/>
      <c r="BK644" s="12"/>
      <c r="BL644" s="12"/>
      <c r="BM644" s="12"/>
      <c r="BN644" s="12"/>
      <c r="BO644" s="12"/>
      <c r="BP644" s="12"/>
      <c r="BQ644" s="12"/>
      <c r="BR644" s="12"/>
      <c r="BS644" s="12"/>
      <c r="BT644" s="19" t="str">
        <f>IF(Point[Asset Group]="","",VLOOKUP(Point[Asset Type],subdom_master,4,FALSE))</f>
        <v/>
      </c>
    </row>
    <row r="645" spans="4:72" s="3" customFormat="1" x14ac:dyDescent="0.2">
      <c r="D645" s="58"/>
      <c r="E645" s="58"/>
      <c r="H645" s="3" t="str">
        <f>IF(Point[Asset Group]="","",VLOOKUP(Point[Asset Group],asset_grp_pt,4,FALSE))</f>
        <v/>
      </c>
      <c r="J645" s="3" t="str">
        <f>IF(Point[Asset Group]="","",VLOOKUP(Point[Asset Group],asset_grp_pt,3,FALSE))</f>
        <v/>
      </c>
      <c r="M645" s="11"/>
      <c r="P645" s="56"/>
      <c r="R645" s="11"/>
      <c r="S645" s="14"/>
      <c r="AW645" s="11"/>
      <c r="BK645" s="12"/>
      <c r="BL645" s="12"/>
      <c r="BM645" s="12"/>
      <c r="BN645" s="12"/>
      <c r="BO645" s="12"/>
      <c r="BP645" s="12"/>
      <c r="BQ645" s="12"/>
      <c r="BR645" s="12"/>
      <c r="BS645" s="12"/>
      <c r="BT645" s="19" t="str">
        <f>IF(Point[Asset Group]="","",VLOOKUP(Point[Asset Type],subdom_master,4,FALSE))</f>
        <v/>
      </c>
    </row>
    <row r="646" spans="4:72" s="3" customFormat="1" x14ac:dyDescent="0.2">
      <c r="D646" s="58"/>
      <c r="E646" s="58"/>
      <c r="H646" s="3" t="str">
        <f>IF(Point[Asset Group]="","",VLOOKUP(Point[Asset Group],asset_grp_pt,4,FALSE))</f>
        <v/>
      </c>
      <c r="J646" s="3" t="str">
        <f>IF(Point[Asset Group]="","",VLOOKUP(Point[Asset Group],asset_grp_pt,3,FALSE))</f>
        <v/>
      </c>
      <c r="M646" s="11"/>
      <c r="P646" s="56"/>
      <c r="R646" s="11"/>
      <c r="S646" s="14"/>
      <c r="AW646" s="11"/>
      <c r="BK646" s="12"/>
      <c r="BL646" s="12"/>
      <c r="BM646" s="12"/>
      <c r="BN646" s="12"/>
      <c r="BO646" s="12"/>
      <c r="BP646" s="12"/>
      <c r="BQ646" s="12"/>
      <c r="BR646" s="12"/>
      <c r="BS646" s="12"/>
      <c r="BT646" s="19" t="str">
        <f>IF(Point[Asset Group]="","",VLOOKUP(Point[Asset Type],subdom_master,4,FALSE))</f>
        <v/>
      </c>
    </row>
    <row r="647" spans="4:72" s="3" customFormat="1" x14ac:dyDescent="0.2">
      <c r="D647" s="58"/>
      <c r="E647" s="58"/>
      <c r="H647" s="3" t="str">
        <f>IF(Point[Asset Group]="","",VLOOKUP(Point[Asset Group],asset_grp_pt,4,FALSE))</f>
        <v/>
      </c>
      <c r="J647" s="3" t="str">
        <f>IF(Point[Asset Group]="","",VLOOKUP(Point[Asset Group],asset_grp_pt,3,FALSE))</f>
        <v/>
      </c>
      <c r="M647" s="11"/>
      <c r="P647" s="56"/>
      <c r="R647" s="11"/>
      <c r="S647" s="14"/>
      <c r="AW647" s="11"/>
      <c r="BK647" s="12"/>
      <c r="BL647" s="12"/>
      <c r="BM647" s="12"/>
      <c r="BN647" s="12"/>
      <c r="BO647" s="12"/>
      <c r="BP647" s="12"/>
      <c r="BQ647" s="12"/>
      <c r="BR647" s="12"/>
      <c r="BS647" s="12"/>
      <c r="BT647" s="19" t="str">
        <f>IF(Point[Asset Group]="","",VLOOKUP(Point[Asset Type],subdom_master,4,FALSE))</f>
        <v/>
      </c>
    </row>
    <row r="648" spans="4:72" s="3" customFormat="1" x14ac:dyDescent="0.2">
      <c r="D648" s="58"/>
      <c r="E648" s="58"/>
      <c r="H648" s="3" t="str">
        <f>IF(Point[Asset Group]="","",VLOOKUP(Point[Asset Group],asset_grp_pt,4,FALSE))</f>
        <v/>
      </c>
      <c r="J648" s="3" t="str">
        <f>IF(Point[Asset Group]="","",VLOOKUP(Point[Asset Group],asset_grp_pt,3,FALSE))</f>
        <v/>
      </c>
      <c r="M648" s="11"/>
      <c r="P648" s="56"/>
      <c r="R648" s="11"/>
      <c r="S648" s="14"/>
      <c r="AW648" s="11"/>
      <c r="BK648" s="12"/>
      <c r="BL648" s="12"/>
      <c r="BM648" s="12"/>
      <c r="BN648" s="12"/>
      <c r="BO648" s="12"/>
      <c r="BP648" s="12"/>
      <c r="BQ648" s="12"/>
      <c r="BR648" s="12"/>
      <c r="BS648" s="12"/>
      <c r="BT648" s="19" t="str">
        <f>IF(Point[Asset Group]="","",VLOOKUP(Point[Asset Type],subdom_master,4,FALSE))</f>
        <v/>
      </c>
    </row>
    <row r="649" spans="4:72" s="3" customFormat="1" x14ac:dyDescent="0.2">
      <c r="D649" s="58"/>
      <c r="E649" s="58"/>
      <c r="H649" s="3" t="str">
        <f>IF(Point[Asset Group]="","",VLOOKUP(Point[Asset Group],asset_grp_pt,4,FALSE))</f>
        <v/>
      </c>
      <c r="J649" s="3" t="str">
        <f>IF(Point[Asset Group]="","",VLOOKUP(Point[Asset Group],asset_grp_pt,3,FALSE))</f>
        <v/>
      </c>
      <c r="M649" s="11"/>
      <c r="P649" s="56"/>
      <c r="R649" s="11"/>
      <c r="S649" s="14"/>
      <c r="AW649" s="11"/>
      <c r="BK649" s="12"/>
      <c r="BL649" s="12"/>
      <c r="BM649" s="12"/>
      <c r="BN649" s="12"/>
      <c r="BO649" s="12"/>
      <c r="BP649" s="12"/>
      <c r="BQ649" s="12"/>
      <c r="BR649" s="12"/>
      <c r="BS649" s="12"/>
      <c r="BT649" s="19" t="str">
        <f>IF(Point[Asset Group]="","",VLOOKUP(Point[Asset Type],subdom_master,4,FALSE))</f>
        <v/>
      </c>
    </row>
    <row r="650" spans="4:72" s="3" customFormat="1" x14ac:dyDescent="0.2">
      <c r="D650" s="58"/>
      <c r="E650" s="58"/>
      <c r="H650" s="3" t="str">
        <f>IF(Point[Asset Group]="","",VLOOKUP(Point[Asset Group],asset_grp_pt,4,FALSE))</f>
        <v/>
      </c>
      <c r="J650" s="3" t="str">
        <f>IF(Point[Asset Group]="","",VLOOKUP(Point[Asset Group],asset_grp_pt,3,FALSE))</f>
        <v/>
      </c>
      <c r="M650" s="11"/>
      <c r="P650" s="56"/>
      <c r="R650" s="11"/>
      <c r="S650" s="14"/>
      <c r="AW650" s="11"/>
      <c r="BK650" s="12"/>
      <c r="BL650" s="12"/>
      <c r="BM650" s="12"/>
      <c r="BN650" s="12"/>
      <c r="BO650" s="12"/>
      <c r="BP650" s="12"/>
      <c r="BQ650" s="12"/>
      <c r="BR650" s="12"/>
      <c r="BS650" s="12"/>
      <c r="BT650" s="19" t="str">
        <f>IF(Point[Asset Group]="","",VLOOKUP(Point[Asset Type],subdom_master,4,FALSE))</f>
        <v/>
      </c>
    </row>
    <row r="651" spans="4:72" s="3" customFormat="1" x14ac:dyDescent="0.2">
      <c r="D651" s="58"/>
      <c r="E651" s="58"/>
      <c r="H651" s="3" t="str">
        <f>IF(Point[Asset Group]="","",VLOOKUP(Point[Asset Group],asset_grp_pt,4,FALSE))</f>
        <v/>
      </c>
      <c r="J651" s="3" t="str">
        <f>IF(Point[Asset Group]="","",VLOOKUP(Point[Asset Group],asset_grp_pt,3,FALSE))</f>
        <v/>
      </c>
      <c r="M651" s="11"/>
      <c r="P651" s="56"/>
      <c r="R651" s="11"/>
      <c r="S651" s="14"/>
      <c r="AW651" s="11"/>
      <c r="BK651" s="12"/>
      <c r="BL651" s="12"/>
      <c r="BM651" s="12"/>
      <c r="BN651" s="12"/>
      <c r="BO651" s="12"/>
      <c r="BP651" s="12"/>
      <c r="BQ651" s="12"/>
      <c r="BR651" s="12"/>
      <c r="BS651" s="12"/>
      <c r="BT651" s="19" t="str">
        <f>IF(Point[Asset Group]="","",VLOOKUP(Point[Asset Type],subdom_master,4,FALSE))</f>
        <v/>
      </c>
    </row>
    <row r="652" spans="4:72" s="3" customFormat="1" x14ac:dyDescent="0.2">
      <c r="D652" s="58"/>
      <c r="E652" s="58"/>
      <c r="H652" s="3" t="str">
        <f>IF(Point[Asset Group]="","",VLOOKUP(Point[Asset Group],asset_grp_pt,4,FALSE))</f>
        <v/>
      </c>
      <c r="J652" s="3" t="str">
        <f>IF(Point[Asset Group]="","",VLOOKUP(Point[Asset Group],asset_grp_pt,3,FALSE))</f>
        <v/>
      </c>
      <c r="M652" s="11"/>
      <c r="P652" s="56"/>
      <c r="R652" s="11"/>
      <c r="S652" s="14"/>
      <c r="AW652" s="11"/>
      <c r="BK652" s="12"/>
      <c r="BL652" s="12"/>
      <c r="BM652" s="12"/>
      <c r="BN652" s="12"/>
      <c r="BO652" s="12"/>
      <c r="BP652" s="12"/>
      <c r="BQ652" s="12"/>
      <c r="BR652" s="12"/>
      <c r="BS652" s="12"/>
      <c r="BT652" s="19" t="str">
        <f>IF(Point[Asset Group]="","",VLOOKUP(Point[Asset Type],subdom_master,4,FALSE))</f>
        <v/>
      </c>
    </row>
    <row r="653" spans="4:72" s="3" customFormat="1" x14ac:dyDescent="0.2">
      <c r="D653" s="58"/>
      <c r="E653" s="58"/>
      <c r="H653" s="3" t="str">
        <f>IF(Point[Asset Group]="","",VLOOKUP(Point[Asset Group],asset_grp_pt,4,FALSE))</f>
        <v/>
      </c>
      <c r="J653" s="3" t="str">
        <f>IF(Point[Asset Group]="","",VLOOKUP(Point[Asset Group],asset_grp_pt,3,FALSE))</f>
        <v/>
      </c>
      <c r="M653" s="11"/>
      <c r="P653" s="56"/>
      <c r="R653" s="11"/>
      <c r="S653" s="14"/>
      <c r="AW653" s="11"/>
      <c r="BK653" s="12"/>
      <c r="BL653" s="12"/>
      <c r="BM653" s="12"/>
      <c r="BN653" s="12"/>
      <c r="BO653" s="12"/>
      <c r="BP653" s="12"/>
      <c r="BQ653" s="12"/>
      <c r="BR653" s="12"/>
      <c r="BS653" s="12"/>
      <c r="BT653" s="19" t="str">
        <f>IF(Point[Asset Group]="","",VLOOKUP(Point[Asset Type],subdom_master,4,FALSE))</f>
        <v/>
      </c>
    </row>
    <row r="654" spans="4:72" s="3" customFormat="1" x14ac:dyDescent="0.2">
      <c r="D654" s="58"/>
      <c r="E654" s="58"/>
      <c r="H654" s="3" t="str">
        <f>IF(Point[Asset Group]="","",VLOOKUP(Point[Asset Group],asset_grp_pt,4,FALSE))</f>
        <v/>
      </c>
      <c r="J654" s="3" t="str">
        <f>IF(Point[Asset Group]="","",VLOOKUP(Point[Asset Group],asset_grp_pt,3,FALSE))</f>
        <v/>
      </c>
      <c r="M654" s="11"/>
      <c r="P654" s="56"/>
      <c r="R654" s="11"/>
      <c r="S654" s="14"/>
      <c r="AW654" s="11"/>
      <c r="BK654" s="12"/>
      <c r="BL654" s="12"/>
      <c r="BM654" s="12"/>
      <c r="BN654" s="12"/>
      <c r="BO654" s="12"/>
      <c r="BP654" s="12"/>
      <c r="BQ654" s="12"/>
      <c r="BR654" s="12"/>
      <c r="BS654" s="12"/>
      <c r="BT654" s="19" t="str">
        <f>IF(Point[Asset Group]="","",VLOOKUP(Point[Asset Type],subdom_master,4,FALSE))</f>
        <v/>
      </c>
    </row>
    <row r="655" spans="4:72" s="3" customFormat="1" x14ac:dyDescent="0.2">
      <c r="D655" s="58"/>
      <c r="E655" s="58"/>
      <c r="H655" s="3" t="str">
        <f>IF(Point[Asset Group]="","",VLOOKUP(Point[Asset Group],asset_grp_pt,4,FALSE))</f>
        <v/>
      </c>
      <c r="J655" s="3" t="str">
        <f>IF(Point[Asset Group]="","",VLOOKUP(Point[Asset Group],asset_grp_pt,3,FALSE))</f>
        <v/>
      </c>
      <c r="M655" s="11"/>
      <c r="P655" s="56"/>
      <c r="R655" s="11"/>
      <c r="S655" s="14"/>
      <c r="AW655" s="11"/>
      <c r="BK655" s="12"/>
      <c r="BL655" s="12"/>
      <c r="BM655" s="12"/>
      <c r="BN655" s="12"/>
      <c r="BO655" s="12"/>
      <c r="BP655" s="12"/>
      <c r="BQ655" s="12"/>
      <c r="BR655" s="12"/>
      <c r="BS655" s="12"/>
      <c r="BT655" s="19" t="str">
        <f>IF(Point[Asset Group]="","",VLOOKUP(Point[Asset Type],subdom_master,4,FALSE))</f>
        <v/>
      </c>
    </row>
    <row r="656" spans="4:72" s="3" customFormat="1" x14ac:dyDescent="0.2">
      <c r="D656" s="58"/>
      <c r="E656" s="58"/>
      <c r="H656" s="3" t="str">
        <f>IF(Point[Asset Group]="","",VLOOKUP(Point[Asset Group],asset_grp_pt,4,FALSE))</f>
        <v/>
      </c>
      <c r="J656" s="3" t="str">
        <f>IF(Point[Asset Group]="","",VLOOKUP(Point[Asset Group],asset_grp_pt,3,FALSE))</f>
        <v/>
      </c>
      <c r="M656" s="11"/>
      <c r="P656" s="56"/>
      <c r="R656" s="11"/>
      <c r="S656" s="14"/>
      <c r="AW656" s="11"/>
      <c r="BK656" s="12"/>
      <c r="BL656" s="12"/>
      <c r="BM656" s="12"/>
      <c r="BN656" s="12"/>
      <c r="BO656" s="12"/>
      <c r="BP656" s="12"/>
      <c r="BQ656" s="12"/>
      <c r="BR656" s="12"/>
      <c r="BS656" s="12"/>
      <c r="BT656" s="19" t="str">
        <f>IF(Point[Asset Group]="","",VLOOKUP(Point[Asset Type],subdom_master,4,FALSE))</f>
        <v/>
      </c>
    </row>
    <row r="657" spans="4:72" s="3" customFormat="1" x14ac:dyDescent="0.2">
      <c r="D657" s="58"/>
      <c r="E657" s="58"/>
      <c r="H657" s="3" t="str">
        <f>IF(Point[Asset Group]="","",VLOOKUP(Point[Asset Group],asset_grp_pt,4,FALSE))</f>
        <v/>
      </c>
      <c r="J657" s="3" t="str">
        <f>IF(Point[Asset Group]="","",VLOOKUP(Point[Asset Group],asset_grp_pt,3,FALSE))</f>
        <v/>
      </c>
      <c r="M657" s="11"/>
      <c r="P657" s="56"/>
      <c r="R657" s="11"/>
      <c r="S657" s="14"/>
      <c r="AW657" s="11"/>
      <c r="BK657" s="12"/>
      <c r="BL657" s="12"/>
      <c r="BM657" s="12"/>
      <c r="BN657" s="12"/>
      <c r="BO657" s="12"/>
      <c r="BP657" s="12"/>
      <c r="BQ657" s="12"/>
      <c r="BR657" s="12"/>
      <c r="BS657" s="12"/>
      <c r="BT657" s="19" t="str">
        <f>IF(Point[Asset Group]="","",VLOOKUP(Point[Asset Type],subdom_master,4,FALSE))</f>
        <v/>
      </c>
    </row>
    <row r="658" spans="4:72" s="3" customFormat="1" x14ac:dyDescent="0.2">
      <c r="D658" s="58"/>
      <c r="E658" s="58"/>
      <c r="H658" s="3" t="str">
        <f>IF(Point[Asset Group]="","",VLOOKUP(Point[Asset Group],asset_grp_pt,4,FALSE))</f>
        <v/>
      </c>
      <c r="J658" s="3" t="str">
        <f>IF(Point[Asset Group]="","",VLOOKUP(Point[Asset Group],asset_grp_pt,3,FALSE))</f>
        <v/>
      </c>
      <c r="M658" s="11"/>
      <c r="P658" s="56"/>
      <c r="R658" s="11"/>
      <c r="S658" s="14"/>
      <c r="AW658" s="11"/>
      <c r="BK658" s="12"/>
      <c r="BL658" s="12"/>
      <c r="BM658" s="12"/>
      <c r="BN658" s="12"/>
      <c r="BO658" s="12"/>
      <c r="BP658" s="12"/>
      <c r="BQ658" s="12"/>
      <c r="BR658" s="12"/>
      <c r="BS658" s="12"/>
      <c r="BT658" s="19" t="str">
        <f>IF(Point[Asset Group]="","",VLOOKUP(Point[Asset Type],subdom_master,4,FALSE))</f>
        <v/>
      </c>
    </row>
    <row r="659" spans="4:72" s="3" customFormat="1" x14ac:dyDescent="0.2">
      <c r="D659" s="58"/>
      <c r="E659" s="58"/>
      <c r="H659" s="3" t="str">
        <f>IF(Point[Asset Group]="","",VLOOKUP(Point[Asset Group],asset_grp_pt,4,FALSE))</f>
        <v/>
      </c>
      <c r="J659" s="3" t="str">
        <f>IF(Point[Asset Group]="","",VLOOKUP(Point[Asset Group],asset_grp_pt,3,FALSE))</f>
        <v/>
      </c>
      <c r="M659" s="11"/>
      <c r="P659" s="56"/>
      <c r="R659" s="11"/>
      <c r="S659" s="14"/>
      <c r="AW659" s="11"/>
      <c r="BK659" s="12"/>
      <c r="BL659" s="12"/>
      <c r="BM659" s="12"/>
      <c r="BN659" s="12"/>
      <c r="BO659" s="12"/>
      <c r="BP659" s="12"/>
      <c r="BQ659" s="12"/>
      <c r="BR659" s="12"/>
      <c r="BS659" s="12"/>
      <c r="BT659" s="19" t="str">
        <f>IF(Point[Asset Group]="","",VLOOKUP(Point[Asset Type],subdom_master,4,FALSE))</f>
        <v/>
      </c>
    </row>
    <row r="660" spans="4:72" s="3" customFormat="1" x14ac:dyDescent="0.2">
      <c r="D660" s="58"/>
      <c r="E660" s="58"/>
      <c r="H660" s="3" t="str">
        <f>IF(Point[Asset Group]="","",VLOOKUP(Point[Asset Group],asset_grp_pt,4,FALSE))</f>
        <v/>
      </c>
      <c r="J660" s="3" t="str">
        <f>IF(Point[Asset Group]="","",VLOOKUP(Point[Asset Group],asset_grp_pt,3,FALSE))</f>
        <v/>
      </c>
      <c r="M660" s="11"/>
      <c r="P660" s="56"/>
      <c r="R660" s="11"/>
      <c r="S660" s="14"/>
      <c r="AW660" s="11"/>
      <c r="BK660" s="12"/>
      <c r="BL660" s="12"/>
      <c r="BM660" s="12"/>
      <c r="BN660" s="12"/>
      <c r="BO660" s="12"/>
      <c r="BP660" s="12"/>
      <c r="BQ660" s="12"/>
      <c r="BR660" s="12"/>
      <c r="BS660" s="12"/>
      <c r="BT660" s="19" t="str">
        <f>IF(Point[Asset Group]="","",VLOOKUP(Point[Asset Type],subdom_master,4,FALSE))</f>
        <v/>
      </c>
    </row>
    <row r="661" spans="4:72" s="3" customFormat="1" x14ac:dyDescent="0.2">
      <c r="D661" s="58"/>
      <c r="E661" s="58"/>
      <c r="H661" s="3" t="str">
        <f>IF(Point[Asset Group]="","",VLOOKUP(Point[Asset Group],asset_grp_pt,4,FALSE))</f>
        <v/>
      </c>
      <c r="J661" s="3" t="str">
        <f>IF(Point[Asset Group]="","",VLOOKUP(Point[Asset Group],asset_grp_pt,3,FALSE))</f>
        <v/>
      </c>
      <c r="M661" s="11"/>
      <c r="P661" s="56"/>
      <c r="R661" s="11"/>
      <c r="S661" s="14"/>
      <c r="AW661" s="11"/>
      <c r="BK661" s="12"/>
      <c r="BL661" s="12"/>
      <c r="BM661" s="12"/>
      <c r="BN661" s="12"/>
      <c r="BO661" s="12"/>
      <c r="BP661" s="12"/>
      <c r="BQ661" s="12"/>
      <c r="BR661" s="12"/>
      <c r="BS661" s="12"/>
      <c r="BT661" s="19" t="str">
        <f>IF(Point[Asset Group]="","",VLOOKUP(Point[Asset Type],subdom_master,4,FALSE))</f>
        <v/>
      </c>
    </row>
    <row r="662" spans="4:72" s="3" customFormat="1" x14ac:dyDescent="0.2">
      <c r="D662" s="58"/>
      <c r="E662" s="58"/>
      <c r="H662" s="3" t="str">
        <f>IF(Point[Asset Group]="","",VLOOKUP(Point[Asset Group],asset_grp_pt,4,FALSE))</f>
        <v/>
      </c>
      <c r="J662" s="3" t="str">
        <f>IF(Point[Asset Group]="","",VLOOKUP(Point[Asset Group],asset_grp_pt,3,FALSE))</f>
        <v/>
      </c>
      <c r="M662" s="11"/>
      <c r="P662" s="56"/>
      <c r="R662" s="11"/>
      <c r="S662" s="14"/>
      <c r="AW662" s="11"/>
      <c r="BK662" s="12"/>
      <c r="BL662" s="12"/>
      <c r="BM662" s="12"/>
      <c r="BN662" s="12"/>
      <c r="BO662" s="12"/>
      <c r="BP662" s="12"/>
      <c r="BQ662" s="12"/>
      <c r="BR662" s="12"/>
      <c r="BS662" s="12"/>
      <c r="BT662" s="19" t="str">
        <f>IF(Point[Asset Group]="","",VLOOKUP(Point[Asset Type],subdom_master,4,FALSE))</f>
        <v/>
      </c>
    </row>
    <row r="663" spans="4:72" s="3" customFormat="1" x14ac:dyDescent="0.2">
      <c r="D663" s="58"/>
      <c r="E663" s="58"/>
      <c r="H663" s="3" t="str">
        <f>IF(Point[Asset Group]="","",VLOOKUP(Point[Asset Group],asset_grp_pt,4,FALSE))</f>
        <v/>
      </c>
      <c r="J663" s="3" t="str">
        <f>IF(Point[Asset Group]="","",VLOOKUP(Point[Asset Group],asset_grp_pt,3,FALSE))</f>
        <v/>
      </c>
      <c r="M663" s="11"/>
      <c r="P663" s="56"/>
      <c r="R663" s="11"/>
      <c r="S663" s="14"/>
      <c r="AW663" s="11"/>
      <c r="BK663" s="12"/>
      <c r="BL663" s="12"/>
      <c r="BM663" s="12"/>
      <c r="BN663" s="12"/>
      <c r="BO663" s="12"/>
      <c r="BP663" s="12"/>
      <c r="BQ663" s="12"/>
      <c r="BR663" s="12"/>
      <c r="BS663" s="12"/>
      <c r="BT663" s="19" t="str">
        <f>IF(Point[Asset Group]="","",VLOOKUP(Point[Asset Type],subdom_master,4,FALSE))</f>
        <v/>
      </c>
    </row>
    <row r="664" spans="4:72" s="3" customFormat="1" x14ac:dyDescent="0.2">
      <c r="D664" s="58"/>
      <c r="E664" s="58"/>
      <c r="H664" s="3" t="str">
        <f>IF(Point[Asset Group]="","",VLOOKUP(Point[Asset Group],asset_grp_pt,4,FALSE))</f>
        <v/>
      </c>
      <c r="J664" s="3" t="str">
        <f>IF(Point[Asset Group]="","",VLOOKUP(Point[Asset Group],asset_grp_pt,3,FALSE))</f>
        <v/>
      </c>
      <c r="M664" s="11"/>
      <c r="P664" s="56"/>
      <c r="R664" s="11"/>
      <c r="S664" s="14"/>
      <c r="AW664" s="11"/>
      <c r="BK664" s="12"/>
      <c r="BL664" s="12"/>
      <c r="BM664" s="12"/>
      <c r="BN664" s="12"/>
      <c r="BO664" s="12"/>
      <c r="BP664" s="12"/>
      <c r="BQ664" s="12"/>
      <c r="BR664" s="12"/>
      <c r="BS664" s="12"/>
      <c r="BT664" s="19" t="str">
        <f>IF(Point[Asset Group]="","",VLOOKUP(Point[Asset Type],subdom_master,4,FALSE))</f>
        <v/>
      </c>
    </row>
    <row r="665" spans="4:72" s="3" customFormat="1" x14ac:dyDescent="0.2">
      <c r="D665" s="58"/>
      <c r="E665" s="58"/>
      <c r="H665" s="3" t="str">
        <f>IF(Point[Asset Group]="","",VLOOKUP(Point[Asset Group],asset_grp_pt,4,FALSE))</f>
        <v/>
      </c>
      <c r="J665" s="3" t="str">
        <f>IF(Point[Asset Group]="","",VLOOKUP(Point[Asset Group],asset_grp_pt,3,FALSE))</f>
        <v/>
      </c>
      <c r="M665" s="11"/>
      <c r="P665" s="56"/>
      <c r="R665" s="11"/>
      <c r="S665" s="14"/>
      <c r="AW665" s="11"/>
      <c r="BK665" s="12"/>
      <c r="BL665" s="12"/>
      <c r="BM665" s="12"/>
      <c r="BN665" s="12"/>
      <c r="BO665" s="12"/>
      <c r="BP665" s="12"/>
      <c r="BQ665" s="12"/>
      <c r="BR665" s="12"/>
      <c r="BS665" s="12"/>
      <c r="BT665" s="19" t="str">
        <f>IF(Point[Asset Group]="","",VLOOKUP(Point[Asset Type],subdom_master,4,FALSE))</f>
        <v/>
      </c>
    </row>
    <row r="666" spans="4:72" s="3" customFormat="1" x14ac:dyDescent="0.2">
      <c r="D666" s="58"/>
      <c r="E666" s="58"/>
      <c r="H666" s="3" t="str">
        <f>IF(Point[Asset Group]="","",VLOOKUP(Point[Asset Group],asset_grp_pt,4,FALSE))</f>
        <v/>
      </c>
      <c r="J666" s="3" t="str">
        <f>IF(Point[Asset Group]="","",VLOOKUP(Point[Asset Group],asset_grp_pt,3,FALSE))</f>
        <v/>
      </c>
      <c r="M666" s="11"/>
      <c r="P666" s="56"/>
      <c r="R666" s="11"/>
      <c r="S666" s="14"/>
      <c r="AW666" s="11"/>
      <c r="BK666" s="12"/>
      <c r="BL666" s="12"/>
      <c r="BM666" s="12"/>
      <c r="BN666" s="12"/>
      <c r="BO666" s="12"/>
      <c r="BP666" s="12"/>
      <c r="BQ666" s="12"/>
      <c r="BR666" s="12"/>
      <c r="BS666" s="12"/>
      <c r="BT666" s="19" t="str">
        <f>IF(Point[Asset Group]="","",VLOOKUP(Point[Asset Type],subdom_master,4,FALSE))</f>
        <v/>
      </c>
    </row>
    <row r="667" spans="4:72" s="3" customFormat="1" x14ac:dyDescent="0.2">
      <c r="D667" s="58"/>
      <c r="E667" s="58"/>
      <c r="H667" s="3" t="str">
        <f>IF(Point[Asset Group]="","",VLOOKUP(Point[Asset Group],asset_grp_pt,4,FALSE))</f>
        <v/>
      </c>
      <c r="J667" s="3" t="str">
        <f>IF(Point[Asset Group]="","",VLOOKUP(Point[Asset Group],asset_grp_pt,3,FALSE))</f>
        <v/>
      </c>
      <c r="M667" s="11"/>
      <c r="P667" s="56"/>
      <c r="R667" s="11"/>
      <c r="S667" s="14"/>
      <c r="AW667" s="11"/>
      <c r="BK667" s="12"/>
      <c r="BL667" s="12"/>
      <c r="BM667" s="12"/>
      <c r="BN667" s="12"/>
      <c r="BO667" s="12"/>
      <c r="BP667" s="12"/>
      <c r="BQ667" s="12"/>
      <c r="BR667" s="12"/>
      <c r="BS667" s="12"/>
      <c r="BT667" s="19" t="str">
        <f>IF(Point[Asset Group]="","",VLOOKUP(Point[Asset Type],subdom_master,4,FALSE))</f>
        <v/>
      </c>
    </row>
    <row r="668" spans="4:72" s="3" customFormat="1" x14ac:dyDescent="0.2">
      <c r="D668" s="58"/>
      <c r="E668" s="58"/>
      <c r="H668" s="3" t="str">
        <f>IF(Point[Asset Group]="","",VLOOKUP(Point[Asset Group],asset_grp_pt,4,FALSE))</f>
        <v/>
      </c>
      <c r="J668" s="3" t="str">
        <f>IF(Point[Asset Group]="","",VLOOKUP(Point[Asset Group],asset_grp_pt,3,FALSE))</f>
        <v/>
      </c>
      <c r="M668" s="11"/>
      <c r="P668" s="56"/>
      <c r="R668" s="11"/>
      <c r="S668" s="14"/>
      <c r="AW668" s="11"/>
      <c r="BK668" s="12"/>
      <c r="BL668" s="12"/>
      <c r="BM668" s="12"/>
      <c r="BN668" s="12"/>
      <c r="BO668" s="12"/>
      <c r="BP668" s="12"/>
      <c r="BQ668" s="12"/>
      <c r="BR668" s="12"/>
      <c r="BS668" s="12"/>
      <c r="BT668" s="19" t="str">
        <f>IF(Point[Asset Group]="","",VLOOKUP(Point[Asset Type],subdom_master,4,FALSE))</f>
        <v/>
      </c>
    </row>
    <row r="669" spans="4:72" s="3" customFormat="1" x14ac:dyDescent="0.2">
      <c r="D669" s="58"/>
      <c r="E669" s="58"/>
      <c r="H669" s="3" t="str">
        <f>IF(Point[Asset Group]="","",VLOOKUP(Point[Asset Group],asset_grp_pt,4,FALSE))</f>
        <v/>
      </c>
      <c r="J669" s="3" t="str">
        <f>IF(Point[Asset Group]="","",VLOOKUP(Point[Asset Group],asset_grp_pt,3,FALSE))</f>
        <v/>
      </c>
      <c r="M669" s="11"/>
      <c r="P669" s="56"/>
      <c r="R669" s="11"/>
      <c r="S669" s="14"/>
      <c r="AW669" s="11"/>
      <c r="BK669" s="12"/>
      <c r="BL669" s="12"/>
      <c r="BM669" s="12"/>
      <c r="BN669" s="12"/>
      <c r="BO669" s="12"/>
      <c r="BP669" s="12"/>
      <c r="BQ669" s="12"/>
      <c r="BR669" s="12"/>
      <c r="BS669" s="12"/>
      <c r="BT669" s="19" t="str">
        <f>IF(Point[Asset Group]="","",VLOOKUP(Point[Asset Type],subdom_master,4,FALSE))</f>
        <v/>
      </c>
    </row>
    <row r="670" spans="4:72" s="3" customFormat="1" x14ac:dyDescent="0.2">
      <c r="D670" s="58"/>
      <c r="E670" s="58"/>
      <c r="H670" s="3" t="str">
        <f>IF(Point[Asset Group]="","",VLOOKUP(Point[Asset Group],asset_grp_pt,4,FALSE))</f>
        <v/>
      </c>
      <c r="J670" s="3" t="str">
        <f>IF(Point[Asset Group]="","",VLOOKUP(Point[Asset Group],asset_grp_pt,3,FALSE))</f>
        <v/>
      </c>
      <c r="M670" s="11"/>
      <c r="P670" s="56"/>
      <c r="R670" s="11"/>
      <c r="S670" s="14"/>
      <c r="AW670" s="11"/>
      <c r="BK670" s="12"/>
      <c r="BL670" s="12"/>
      <c r="BM670" s="12"/>
      <c r="BN670" s="12"/>
      <c r="BO670" s="12"/>
      <c r="BP670" s="12"/>
      <c r="BQ670" s="12"/>
      <c r="BR670" s="12"/>
      <c r="BS670" s="12"/>
      <c r="BT670" s="19" t="str">
        <f>IF(Point[Asset Group]="","",VLOOKUP(Point[Asset Type],subdom_master,4,FALSE))</f>
        <v/>
      </c>
    </row>
    <row r="671" spans="4:72" s="3" customFormat="1" x14ac:dyDescent="0.2">
      <c r="D671" s="58"/>
      <c r="E671" s="58"/>
      <c r="H671" s="3" t="str">
        <f>IF(Point[Asset Group]="","",VLOOKUP(Point[Asset Group],asset_grp_pt,4,FALSE))</f>
        <v/>
      </c>
      <c r="J671" s="3" t="str">
        <f>IF(Point[Asset Group]="","",VLOOKUP(Point[Asset Group],asset_grp_pt,3,FALSE))</f>
        <v/>
      </c>
      <c r="M671" s="11"/>
      <c r="P671" s="56"/>
      <c r="R671" s="11"/>
      <c r="S671" s="14"/>
      <c r="AW671" s="11"/>
      <c r="BK671" s="12"/>
      <c r="BL671" s="12"/>
      <c r="BM671" s="12"/>
      <c r="BN671" s="12"/>
      <c r="BO671" s="12"/>
      <c r="BP671" s="12"/>
      <c r="BQ671" s="12"/>
      <c r="BR671" s="12"/>
      <c r="BS671" s="12"/>
      <c r="BT671" s="19" t="str">
        <f>IF(Point[Asset Group]="","",VLOOKUP(Point[Asset Type],subdom_master,4,FALSE))</f>
        <v/>
      </c>
    </row>
    <row r="672" spans="4:72" s="3" customFormat="1" x14ac:dyDescent="0.2">
      <c r="D672" s="58"/>
      <c r="E672" s="58"/>
      <c r="H672" s="3" t="str">
        <f>IF(Point[Asset Group]="","",VLOOKUP(Point[Asset Group],asset_grp_pt,4,FALSE))</f>
        <v/>
      </c>
      <c r="J672" s="3" t="str">
        <f>IF(Point[Asset Group]="","",VLOOKUP(Point[Asset Group],asset_grp_pt,3,FALSE))</f>
        <v/>
      </c>
      <c r="M672" s="11"/>
      <c r="P672" s="56"/>
      <c r="R672" s="11"/>
      <c r="S672" s="14"/>
      <c r="AW672" s="11"/>
      <c r="BK672" s="12"/>
      <c r="BL672" s="12"/>
      <c r="BM672" s="12"/>
      <c r="BN672" s="12"/>
      <c r="BO672" s="12"/>
      <c r="BP672" s="12"/>
      <c r="BQ672" s="12"/>
      <c r="BR672" s="12"/>
      <c r="BS672" s="12"/>
      <c r="BT672" s="19" t="str">
        <f>IF(Point[Asset Group]="","",VLOOKUP(Point[Asset Type],subdom_master,4,FALSE))</f>
        <v/>
      </c>
    </row>
    <row r="673" spans="4:72" s="3" customFormat="1" x14ac:dyDescent="0.2">
      <c r="D673" s="58"/>
      <c r="E673" s="58"/>
      <c r="H673" s="3" t="str">
        <f>IF(Point[Asset Group]="","",VLOOKUP(Point[Asset Group],asset_grp_pt,4,FALSE))</f>
        <v/>
      </c>
      <c r="J673" s="3" t="str">
        <f>IF(Point[Asset Group]="","",VLOOKUP(Point[Asset Group],asset_grp_pt,3,FALSE))</f>
        <v/>
      </c>
      <c r="M673" s="11"/>
      <c r="P673" s="56"/>
      <c r="R673" s="11"/>
      <c r="S673" s="14"/>
      <c r="AW673" s="11"/>
      <c r="BK673" s="12"/>
      <c r="BL673" s="12"/>
      <c r="BM673" s="12"/>
      <c r="BN673" s="12"/>
      <c r="BO673" s="12"/>
      <c r="BP673" s="12"/>
      <c r="BQ673" s="12"/>
      <c r="BR673" s="12"/>
      <c r="BS673" s="12"/>
      <c r="BT673" s="19" t="str">
        <f>IF(Point[Asset Group]="","",VLOOKUP(Point[Asset Type],subdom_master,4,FALSE))</f>
        <v/>
      </c>
    </row>
    <row r="674" spans="4:72" s="3" customFormat="1" x14ac:dyDescent="0.2">
      <c r="D674" s="58"/>
      <c r="E674" s="58"/>
      <c r="H674" s="3" t="str">
        <f>IF(Point[Asset Group]="","",VLOOKUP(Point[Asset Group],asset_grp_pt,4,FALSE))</f>
        <v/>
      </c>
      <c r="J674" s="3" t="str">
        <f>IF(Point[Asset Group]="","",VLOOKUP(Point[Asset Group],asset_grp_pt,3,FALSE))</f>
        <v/>
      </c>
      <c r="M674" s="11"/>
      <c r="P674" s="56"/>
      <c r="R674" s="11"/>
      <c r="S674" s="14"/>
      <c r="AW674" s="11"/>
      <c r="BK674" s="12"/>
      <c r="BL674" s="12"/>
      <c r="BM674" s="12"/>
      <c r="BN674" s="12"/>
      <c r="BO674" s="12"/>
      <c r="BP674" s="12"/>
      <c r="BQ674" s="12"/>
      <c r="BR674" s="12"/>
      <c r="BS674" s="12"/>
      <c r="BT674" s="19" t="str">
        <f>IF(Point[Asset Group]="","",VLOOKUP(Point[Asset Type],subdom_master,4,FALSE))</f>
        <v/>
      </c>
    </row>
    <row r="675" spans="4:72" s="3" customFormat="1" x14ac:dyDescent="0.2">
      <c r="D675" s="58"/>
      <c r="E675" s="58"/>
      <c r="H675" s="3" t="str">
        <f>IF(Point[Asset Group]="","",VLOOKUP(Point[Asset Group],asset_grp_pt,4,FALSE))</f>
        <v/>
      </c>
      <c r="J675" s="3" t="str">
        <f>IF(Point[Asset Group]="","",VLOOKUP(Point[Asset Group],asset_grp_pt,3,FALSE))</f>
        <v/>
      </c>
      <c r="M675" s="11"/>
      <c r="P675" s="56"/>
      <c r="R675" s="11"/>
      <c r="S675" s="14"/>
      <c r="AW675" s="11"/>
      <c r="BK675" s="12"/>
      <c r="BL675" s="12"/>
      <c r="BM675" s="12"/>
      <c r="BN675" s="12"/>
      <c r="BO675" s="12"/>
      <c r="BP675" s="12"/>
      <c r="BQ675" s="12"/>
      <c r="BR675" s="12"/>
      <c r="BS675" s="12"/>
      <c r="BT675" s="19" t="str">
        <f>IF(Point[Asset Group]="","",VLOOKUP(Point[Asset Type],subdom_master,4,FALSE))</f>
        <v/>
      </c>
    </row>
    <row r="676" spans="4:72" s="3" customFormat="1" x14ac:dyDescent="0.2">
      <c r="D676" s="58"/>
      <c r="E676" s="58"/>
      <c r="H676" s="3" t="str">
        <f>IF(Point[Asset Group]="","",VLOOKUP(Point[Asset Group],asset_grp_pt,4,FALSE))</f>
        <v/>
      </c>
      <c r="J676" s="3" t="str">
        <f>IF(Point[Asset Group]="","",VLOOKUP(Point[Asset Group],asset_grp_pt,3,FALSE))</f>
        <v/>
      </c>
      <c r="M676" s="11"/>
      <c r="P676" s="56"/>
      <c r="R676" s="11"/>
      <c r="S676" s="14"/>
      <c r="AW676" s="11"/>
      <c r="BK676" s="12"/>
      <c r="BL676" s="12"/>
      <c r="BM676" s="12"/>
      <c r="BN676" s="12"/>
      <c r="BO676" s="12"/>
      <c r="BP676" s="12"/>
      <c r="BQ676" s="12"/>
      <c r="BR676" s="12"/>
      <c r="BS676" s="12"/>
      <c r="BT676" s="19" t="str">
        <f>IF(Point[Asset Group]="","",VLOOKUP(Point[Asset Type],subdom_master,4,FALSE))</f>
        <v/>
      </c>
    </row>
    <row r="677" spans="4:72" s="3" customFormat="1" x14ac:dyDescent="0.2">
      <c r="D677" s="58"/>
      <c r="E677" s="58"/>
      <c r="H677" s="3" t="str">
        <f>IF(Point[Asset Group]="","",VLOOKUP(Point[Asset Group],asset_grp_pt,4,FALSE))</f>
        <v/>
      </c>
      <c r="J677" s="3" t="str">
        <f>IF(Point[Asset Group]="","",VLOOKUP(Point[Asset Group],asset_grp_pt,3,FALSE))</f>
        <v/>
      </c>
      <c r="M677" s="11"/>
      <c r="P677" s="56"/>
      <c r="R677" s="11"/>
      <c r="S677" s="14"/>
      <c r="AW677" s="11"/>
      <c r="BK677" s="12"/>
      <c r="BL677" s="12"/>
      <c r="BM677" s="12"/>
      <c r="BN677" s="12"/>
      <c r="BO677" s="12"/>
      <c r="BP677" s="12"/>
      <c r="BQ677" s="12"/>
      <c r="BR677" s="12"/>
      <c r="BS677" s="12"/>
      <c r="BT677" s="19" t="str">
        <f>IF(Point[Asset Group]="","",VLOOKUP(Point[Asset Type],subdom_master,4,FALSE))</f>
        <v/>
      </c>
    </row>
    <row r="678" spans="4:72" s="3" customFormat="1" x14ac:dyDescent="0.2">
      <c r="D678" s="58"/>
      <c r="E678" s="58"/>
      <c r="H678" s="3" t="str">
        <f>IF(Point[Asset Group]="","",VLOOKUP(Point[Asset Group],asset_grp_pt,4,FALSE))</f>
        <v/>
      </c>
      <c r="J678" s="3" t="str">
        <f>IF(Point[Asset Group]="","",VLOOKUP(Point[Asset Group],asset_grp_pt,3,FALSE))</f>
        <v/>
      </c>
      <c r="M678" s="11"/>
      <c r="P678" s="56"/>
      <c r="R678" s="11"/>
      <c r="S678" s="14"/>
      <c r="AW678" s="11"/>
      <c r="BK678" s="12"/>
      <c r="BL678" s="12"/>
      <c r="BM678" s="12"/>
      <c r="BN678" s="12"/>
      <c r="BO678" s="12"/>
      <c r="BP678" s="12"/>
      <c r="BQ678" s="12"/>
      <c r="BR678" s="12"/>
      <c r="BS678" s="12"/>
      <c r="BT678" s="19" t="str">
        <f>IF(Point[Asset Group]="","",VLOOKUP(Point[Asset Type],subdom_master,4,FALSE))</f>
        <v/>
      </c>
    </row>
    <row r="679" spans="4:72" s="3" customFormat="1" x14ac:dyDescent="0.2">
      <c r="D679" s="58"/>
      <c r="E679" s="58"/>
      <c r="H679" s="3" t="str">
        <f>IF(Point[Asset Group]="","",VLOOKUP(Point[Asset Group],asset_grp_pt,4,FALSE))</f>
        <v/>
      </c>
      <c r="J679" s="3" t="str">
        <f>IF(Point[Asset Group]="","",VLOOKUP(Point[Asset Group],asset_grp_pt,3,FALSE))</f>
        <v/>
      </c>
      <c r="M679" s="11"/>
      <c r="P679" s="56"/>
      <c r="R679" s="11"/>
      <c r="S679" s="14"/>
      <c r="AW679" s="11"/>
      <c r="BK679" s="12"/>
      <c r="BL679" s="12"/>
      <c r="BM679" s="12"/>
      <c r="BN679" s="12"/>
      <c r="BO679" s="12"/>
      <c r="BP679" s="12"/>
      <c r="BQ679" s="12"/>
      <c r="BR679" s="12"/>
      <c r="BS679" s="12"/>
      <c r="BT679" s="19" t="str">
        <f>IF(Point[Asset Group]="","",VLOOKUP(Point[Asset Type],subdom_master,4,FALSE))</f>
        <v/>
      </c>
    </row>
    <row r="680" spans="4:72" s="3" customFormat="1" x14ac:dyDescent="0.2">
      <c r="D680" s="58"/>
      <c r="E680" s="58"/>
      <c r="H680" s="3" t="str">
        <f>IF(Point[Asset Group]="","",VLOOKUP(Point[Asset Group],asset_grp_pt,4,FALSE))</f>
        <v/>
      </c>
      <c r="J680" s="3" t="str">
        <f>IF(Point[Asset Group]="","",VLOOKUP(Point[Asset Group],asset_grp_pt,3,FALSE))</f>
        <v/>
      </c>
      <c r="M680" s="11"/>
      <c r="P680" s="56"/>
      <c r="R680" s="11"/>
      <c r="S680" s="14"/>
      <c r="AW680" s="11"/>
      <c r="BK680" s="12"/>
      <c r="BL680" s="12"/>
      <c r="BM680" s="12"/>
      <c r="BN680" s="12"/>
      <c r="BO680" s="12"/>
      <c r="BP680" s="12"/>
      <c r="BQ680" s="12"/>
      <c r="BR680" s="12"/>
      <c r="BS680" s="12"/>
      <c r="BT680" s="19" t="str">
        <f>IF(Point[Asset Group]="","",VLOOKUP(Point[Asset Type],subdom_master,4,FALSE))</f>
        <v/>
      </c>
    </row>
    <row r="681" spans="4:72" s="3" customFormat="1" x14ac:dyDescent="0.2">
      <c r="D681" s="58"/>
      <c r="E681" s="58"/>
      <c r="H681" s="3" t="str">
        <f>IF(Point[Asset Group]="","",VLOOKUP(Point[Asset Group],asset_grp_pt,4,FALSE))</f>
        <v/>
      </c>
      <c r="J681" s="3" t="str">
        <f>IF(Point[Asset Group]="","",VLOOKUP(Point[Asset Group],asset_grp_pt,3,FALSE))</f>
        <v/>
      </c>
      <c r="M681" s="11"/>
      <c r="P681" s="56"/>
      <c r="R681" s="11"/>
      <c r="S681" s="14"/>
      <c r="AW681" s="11"/>
      <c r="BK681" s="12"/>
      <c r="BL681" s="12"/>
      <c r="BM681" s="12"/>
      <c r="BN681" s="12"/>
      <c r="BO681" s="12"/>
      <c r="BP681" s="12"/>
      <c r="BQ681" s="12"/>
      <c r="BR681" s="12"/>
      <c r="BS681" s="12"/>
      <c r="BT681" s="19" t="str">
        <f>IF(Point[Asset Group]="","",VLOOKUP(Point[Asset Type],subdom_master,4,FALSE))</f>
        <v/>
      </c>
    </row>
    <row r="682" spans="4:72" s="3" customFormat="1" x14ac:dyDescent="0.2">
      <c r="D682" s="58"/>
      <c r="E682" s="58"/>
      <c r="H682" s="3" t="str">
        <f>IF(Point[Asset Group]="","",VLOOKUP(Point[Asset Group],asset_grp_pt,4,FALSE))</f>
        <v/>
      </c>
      <c r="J682" s="3" t="str">
        <f>IF(Point[Asset Group]="","",VLOOKUP(Point[Asset Group],asset_grp_pt,3,FALSE))</f>
        <v/>
      </c>
      <c r="M682" s="11"/>
      <c r="P682" s="56"/>
      <c r="R682" s="11"/>
      <c r="S682" s="14"/>
      <c r="AW682" s="11"/>
      <c r="BK682" s="12"/>
      <c r="BL682" s="12"/>
      <c r="BM682" s="12"/>
      <c r="BN682" s="12"/>
      <c r="BO682" s="12"/>
      <c r="BP682" s="12"/>
      <c r="BQ682" s="12"/>
      <c r="BR682" s="12"/>
      <c r="BS682" s="12"/>
      <c r="BT682" s="19" t="str">
        <f>IF(Point[Asset Group]="","",VLOOKUP(Point[Asset Type],subdom_master,4,FALSE))</f>
        <v/>
      </c>
    </row>
    <row r="683" spans="4:72" s="3" customFormat="1" x14ac:dyDescent="0.2">
      <c r="D683" s="58"/>
      <c r="E683" s="58"/>
      <c r="H683" s="3" t="str">
        <f>IF(Point[Asset Group]="","",VLOOKUP(Point[Asset Group],asset_grp_pt,4,FALSE))</f>
        <v/>
      </c>
      <c r="J683" s="3" t="str">
        <f>IF(Point[Asset Group]="","",VLOOKUP(Point[Asset Group],asset_grp_pt,3,FALSE))</f>
        <v/>
      </c>
      <c r="M683" s="11"/>
      <c r="P683" s="56"/>
      <c r="R683" s="11"/>
      <c r="S683" s="14"/>
      <c r="AW683" s="11"/>
      <c r="BK683" s="12"/>
      <c r="BL683" s="12"/>
      <c r="BM683" s="12"/>
      <c r="BN683" s="12"/>
      <c r="BO683" s="12"/>
      <c r="BP683" s="12"/>
      <c r="BQ683" s="12"/>
      <c r="BR683" s="12"/>
      <c r="BS683" s="12"/>
      <c r="BT683" s="19" t="str">
        <f>IF(Point[Asset Group]="","",VLOOKUP(Point[Asset Type],subdom_master,4,FALSE))</f>
        <v/>
      </c>
    </row>
    <row r="684" spans="4:72" s="3" customFormat="1" x14ac:dyDescent="0.2">
      <c r="D684" s="58"/>
      <c r="E684" s="58"/>
      <c r="H684" s="3" t="str">
        <f>IF(Point[Asset Group]="","",VLOOKUP(Point[Asset Group],asset_grp_pt,4,FALSE))</f>
        <v/>
      </c>
      <c r="J684" s="3" t="str">
        <f>IF(Point[Asset Group]="","",VLOOKUP(Point[Asset Group],asset_grp_pt,3,FALSE))</f>
        <v/>
      </c>
      <c r="M684" s="11"/>
      <c r="P684" s="56"/>
      <c r="R684" s="11"/>
      <c r="S684" s="14"/>
      <c r="AW684" s="11"/>
      <c r="BK684" s="12"/>
      <c r="BL684" s="12"/>
      <c r="BM684" s="12"/>
      <c r="BN684" s="12"/>
      <c r="BO684" s="12"/>
      <c r="BP684" s="12"/>
      <c r="BQ684" s="12"/>
      <c r="BR684" s="12"/>
      <c r="BS684" s="12"/>
      <c r="BT684" s="19" t="str">
        <f>IF(Point[Asset Group]="","",VLOOKUP(Point[Asset Type],subdom_master,4,FALSE))</f>
        <v/>
      </c>
    </row>
    <row r="685" spans="4:72" s="3" customFormat="1" x14ac:dyDescent="0.2">
      <c r="D685" s="58"/>
      <c r="E685" s="58"/>
      <c r="H685" s="3" t="str">
        <f>IF(Point[Asset Group]="","",VLOOKUP(Point[Asset Group],asset_grp_pt,4,FALSE))</f>
        <v/>
      </c>
      <c r="J685" s="3" t="str">
        <f>IF(Point[Asset Group]="","",VLOOKUP(Point[Asset Group],asset_grp_pt,3,FALSE))</f>
        <v/>
      </c>
      <c r="M685" s="11"/>
      <c r="P685" s="56"/>
      <c r="R685" s="11"/>
      <c r="S685" s="14"/>
      <c r="AW685" s="11"/>
      <c r="BK685" s="12"/>
      <c r="BL685" s="12"/>
      <c r="BM685" s="12"/>
      <c r="BN685" s="12"/>
      <c r="BO685" s="12"/>
      <c r="BP685" s="12"/>
      <c r="BQ685" s="12"/>
      <c r="BR685" s="12"/>
      <c r="BS685" s="12"/>
      <c r="BT685" s="19" t="str">
        <f>IF(Point[Asset Group]="","",VLOOKUP(Point[Asset Type],subdom_master,4,FALSE))</f>
        <v/>
      </c>
    </row>
    <row r="686" spans="4:72" s="3" customFormat="1" x14ac:dyDescent="0.2">
      <c r="D686" s="58"/>
      <c r="E686" s="58"/>
      <c r="H686" s="3" t="str">
        <f>IF(Point[Asset Group]="","",VLOOKUP(Point[Asset Group],asset_grp_pt,4,FALSE))</f>
        <v/>
      </c>
      <c r="J686" s="3" t="str">
        <f>IF(Point[Asset Group]="","",VLOOKUP(Point[Asset Group],asset_grp_pt,3,FALSE))</f>
        <v/>
      </c>
      <c r="M686" s="11"/>
      <c r="P686" s="56"/>
      <c r="R686" s="11"/>
      <c r="S686" s="14"/>
      <c r="AW686" s="11"/>
      <c r="BK686" s="12"/>
      <c r="BL686" s="12"/>
      <c r="BM686" s="12"/>
      <c r="BN686" s="12"/>
      <c r="BO686" s="12"/>
      <c r="BP686" s="12"/>
      <c r="BQ686" s="12"/>
      <c r="BR686" s="12"/>
      <c r="BS686" s="12"/>
      <c r="BT686" s="19" t="str">
        <f>IF(Point[Asset Group]="","",VLOOKUP(Point[Asset Type],subdom_master,4,FALSE))</f>
        <v/>
      </c>
    </row>
    <row r="687" spans="4:72" s="3" customFormat="1" x14ac:dyDescent="0.2">
      <c r="D687" s="58"/>
      <c r="E687" s="58"/>
      <c r="H687" s="3" t="str">
        <f>IF(Point[Asset Group]="","",VLOOKUP(Point[Asset Group],asset_grp_pt,4,FALSE))</f>
        <v/>
      </c>
      <c r="J687" s="3" t="str">
        <f>IF(Point[Asset Group]="","",VLOOKUP(Point[Asset Group],asset_grp_pt,3,FALSE))</f>
        <v/>
      </c>
      <c r="M687" s="11"/>
      <c r="P687" s="56"/>
      <c r="R687" s="11"/>
      <c r="S687" s="14"/>
      <c r="AW687" s="11"/>
      <c r="BK687" s="12"/>
      <c r="BL687" s="12"/>
      <c r="BM687" s="12"/>
      <c r="BN687" s="12"/>
      <c r="BO687" s="12"/>
      <c r="BP687" s="12"/>
      <c r="BQ687" s="12"/>
      <c r="BR687" s="12"/>
      <c r="BS687" s="12"/>
      <c r="BT687" s="19" t="str">
        <f>IF(Point[Asset Group]="","",VLOOKUP(Point[Asset Type],subdom_master,4,FALSE))</f>
        <v/>
      </c>
    </row>
    <row r="688" spans="4:72" s="3" customFormat="1" x14ac:dyDescent="0.2">
      <c r="D688" s="58"/>
      <c r="E688" s="58"/>
      <c r="H688" s="3" t="str">
        <f>IF(Point[Asset Group]="","",VLOOKUP(Point[Asset Group],asset_grp_pt,4,FALSE))</f>
        <v/>
      </c>
      <c r="J688" s="3" t="str">
        <f>IF(Point[Asset Group]="","",VLOOKUP(Point[Asset Group],asset_grp_pt,3,FALSE))</f>
        <v/>
      </c>
      <c r="M688" s="11"/>
      <c r="P688" s="56"/>
      <c r="R688" s="11"/>
      <c r="S688" s="14"/>
      <c r="AW688" s="11"/>
      <c r="BK688" s="12"/>
      <c r="BL688" s="12"/>
      <c r="BM688" s="12"/>
      <c r="BN688" s="12"/>
      <c r="BO688" s="12"/>
      <c r="BP688" s="12"/>
      <c r="BQ688" s="12"/>
      <c r="BR688" s="12"/>
      <c r="BS688" s="12"/>
      <c r="BT688" s="19" t="str">
        <f>IF(Point[Asset Group]="","",VLOOKUP(Point[Asset Type],subdom_master,4,FALSE))</f>
        <v/>
      </c>
    </row>
    <row r="689" spans="4:72" s="3" customFormat="1" x14ac:dyDescent="0.2">
      <c r="D689" s="58"/>
      <c r="E689" s="58"/>
      <c r="H689" s="3" t="str">
        <f>IF(Point[Asset Group]="","",VLOOKUP(Point[Asset Group],asset_grp_pt,4,FALSE))</f>
        <v/>
      </c>
      <c r="J689" s="3" t="str">
        <f>IF(Point[Asset Group]="","",VLOOKUP(Point[Asset Group],asset_grp_pt,3,FALSE))</f>
        <v/>
      </c>
      <c r="M689" s="11"/>
      <c r="P689" s="56"/>
      <c r="R689" s="11"/>
      <c r="S689" s="14"/>
      <c r="AW689" s="11"/>
      <c r="BK689" s="12"/>
      <c r="BL689" s="12"/>
      <c r="BM689" s="12"/>
      <c r="BN689" s="12"/>
      <c r="BO689" s="12"/>
      <c r="BP689" s="12"/>
      <c r="BQ689" s="12"/>
      <c r="BR689" s="12"/>
      <c r="BS689" s="12"/>
      <c r="BT689" s="19" t="str">
        <f>IF(Point[Asset Group]="","",VLOOKUP(Point[Asset Type],subdom_master,4,FALSE))</f>
        <v/>
      </c>
    </row>
    <row r="690" spans="4:72" s="3" customFormat="1" x14ac:dyDescent="0.2">
      <c r="D690" s="58"/>
      <c r="E690" s="58"/>
      <c r="H690" s="3" t="str">
        <f>IF(Point[Asset Group]="","",VLOOKUP(Point[Asset Group],asset_grp_pt,4,FALSE))</f>
        <v/>
      </c>
      <c r="J690" s="3" t="str">
        <f>IF(Point[Asset Group]="","",VLOOKUP(Point[Asset Group],asset_grp_pt,3,FALSE))</f>
        <v/>
      </c>
      <c r="M690" s="11"/>
      <c r="P690" s="56"/>
      <c r="R690" s="11"/>
      <c r="S690" s="14"/>
      <c r="AW690" s="11"/>
      <c r="BK690" s="12"/>
      <c r="BL690" s="12"/>
      <c r="BM690" s="12"/>
      <c r="BN690" s="12"/>
      <c r="BO690" s="12"/>
      <c r="BP690" s="12"/>
      <c r="BQ690" s="12"/>
      <c r="BR690" s="12"/>
      <c r="BS690" s="12"/>
      <c r="BT690" s="19" t="str">
        <f>IF(Point[Asset Group]="","",VLOOKUP(Point[Asset Type],subdom_master,4,FALSE))</f>
        <v/>
      </c>
    </row>
    <row r="691" spans="4:72" s="3" customFormat="1" x14ac:dyDescent="0.2">
      <c r="D691" s="58"/>
      <c r="E691" s="58"/>
      <c r="H691" s="3" t="str">
        <f>IF(Point[Asset Group]="","",VLOOKUP(Point[Asset Group],asset_grp_pt,4,FALSE))</f>
        <v/>
      </c>
      <c r="J691" s="3" t="str">
        <f>IF(Point[Asset Group]="","",VLOOKUP(Point[Asset Group],asset_grp_pt,3,FALSE))</f>
        <v/>
      </c>
      <c r="M691" s="11"/>
      <c r="P691" s="56"/>
      <c r="R691" s="11"/>
      <c r="S691" s="14"/>
      <c r="AW691" s="11"/>
      <c r="BK691" s="12"/>
      <c r="BL691" s="12"/>
      <c r="BM691" s="12"/>
      <c r="BN691" s="12"/>
      <c r="BO691" s="12"/>
      <c r="BP691" s="12"/>
      <c r="BQ691" s="12"/>
      <c r="BR691" s="12"/>
      <c r="BS691" s="12"/>
      <c r="BT691" s="19" t="str">
        <f>IF(Point[Asset Group]="","",VLOOKUP(Point[Asset Type],subdom_master,4,FALSE))</f>
        <v/>
      </c>
    </row>
    <row r="692" spans="4:72" s="3" customFormat="1" x14ac:dyDescent="0.2">
      <c r="D692" s="58"/>
      <c r="E692" s="58"/>
      <c r="H692" s="3" t="str">
        <f>IF(Point[Asset Group]="","",VLOOKUP(Point[Asset Group],asset_grp_pt,4,FALSE))</f>
        <v/>
      </c>
      <c r="J692" s="3" t="str">
        <f>IF(Point[Asset Group]="","",VLOOKUP(Point[Asset Group],asset_grp_pt,3,FALSE))</f>
        <v/>
      </c>
      <c r="M692" s="11"/>
      <c r="P692" s="56"/>
      <c r="R692" s="11"/>
      <c r="S692" s="14"/>
      <c r="AW692" s="11"/>
      <c r="BK692" s="12"/>
      <c r="BL692" s="12"/>
      <c r="BM692" s="12"/>
      <c r="BN692" s="12"/>
      <c r="BO692" s="12"/>
      <c r="BP692" s="12"/>
      <c r="BQ692" s="12"/>
      <c r="BR692" s="12"/>
      <c r="BS692" s="12"/>
      <c r="BT692" s="19" t="str">
        <f>IF(Point[Asset Group]="","",VLOOKUP(Point[Asset Type],subdom_master,4,FALSE))</f>
        <v/>
      </c>
    </row>
    <row r="693" spans="4:72" s="3" customFormat="1" x14ac:dyDescent="0.2">
      <c r="D693" s="58"/>
      <c r="E693" s="58"/>
      <c r="H693" s="3" t="str">
        <f>IF(Point[Asset Group]="","",VLOOKUP(Point[Asset Group],asset_grp_pt,4,FALSE))</f>
        <v/>
      </c>
      <c r="J693" s="3" t="str">
        <f>IF(Point[Asset Group]="","",VLOOKUP(Point[Asset Group],asset_grp_pt,3,FALSE))</f>
        <v/>
      </c>
      <c r="M693" s="11"/>
      <c r="P693" s="56"/>
      <c r="R693" s="11"/>
      <c r="S693" s="14"/>
      <c r="AW693" s="11"/>
      <c r="BK693" s="12"/>
      <c r="BL693" s="12"/>
      <c r="BM693" s="12"/>
      <c r="BN693" s="12"/>
      <c r="BO693" s="12"/>
      <c r="BP693" s="12"/>
      <c r="BQ693" s="12"/>
      <c r="BR693" s="12"/>
      <c r="BS693" s="12"/>
      <c r="BT693" s="19" t="str">
        <f>IF(Point[Asset Group]="","",VLOOKUP(Point[Asset Type],subdom_master,4,FALSE))</f>
        <v/>
      </c>
    </row>
    <row r="694" spans="4:72" s="3" customFormat="1" x14ac:dyDescent="0.2">
      <c r="D694" s="58"/>
      <c r="E694" s="58"/>
      <c r="H694" s="3" t="str">
        <f>IF(Point[Asset Group]="","",VLOOKUP(Point[Asset Group],asset_grp_pt,4,FALSE))</f>
        <v/>
      </c>
      <c r="J694" s="3" t="str">
        <f>IF(Point[Asset Group]="","",VLOOKUP(Point[Asset Group],asset_grp_pt,3,FALSE))</f>
        <v/>
      </c>
      <c r="M694" s="11"/>
      <c r="P694" s="56"/>
      <c r="R694" s="11"/>
      <c r="S694" s="14"/>
      <c r="AW694" s="11"/>
      <c r="BK694" s="12"/>
      <c r="BL694" s="12"/>
      <c r="BM694" s="12"/>
      <c r="BN694" s="12"/>
      <c r="BO694" s="12"/>
      <c r="BP694" s="12"/>
      <c r="BQ694" s="12"/>
      <c r="BR694" s="12"/>
      <c r="BS694" s="12"/>
      <c r="BT694" s="19" t="str">
        <f>IF(Point[Asset Group]="","",VLOOKUP(Point[Asset Type],subdom_master,4,FALSE))</f>
        <v/>
      </c>
    </row>
    <row r="695" spans="4:72" s="3" customFormat="1" x14ac:dyDescent="0.2">
      <c r="D695" s="58"/>
      <c r="E695" s="58"/>
      <c r="H695" s="3" t="str">
        <f>IF(Point[Asset Group]="","",VLOOKUP(Point[Asset Group],asset_grp_pt,4,FALSE))</f>
        <v/>
      </c>
      <c r="J695" s="3" t="str">
        <f>IF(Point[Asset Group]="","",VLOOKUP(Point[Asset Group],asset_grp_pt,3,FALSE))</f>
        <v/>
      </c>
      <c r="M695" s="11"/>
      <c r="P695" s="56"/>
      <c r="R695" s="11"/>
      <c r="S695" s="14"/>
      <c r="AW695" s="11"/>
      <c r="BK695" s="12"/>
      <c r="BL695" s="12"/>
      <c r="BM695" s="12"/>
      <c r="BN695" s="12"/>
      <c r="BO695" s="12"/>
      <c r="BP695" s="12"/>
      <c r="BQ695" s="12"/>
      <c r="BR695" s="12"/>
      <c r="BS695" s="12"/>
      <c r="BT695" s="19" t="str">
        <f>IF(Point[Asset Group]="","",VLOOKUP(Point[Asset Type],subdom_master,4,FALSE))</f>
        <v/>
      </c>
    </row>
    <row r="696" spans="4:72" s="3" customFormat="1" x14ac:dyDescent="0.2">
      <c r="D696" s="58"/>
      <c r="E696" s="58"/>
      <c r="H696" s="3" t="str">
        <f>IF(Point[Asset Group]="","",VLOOKUP(Point[Asset Group],asset_grp_pt,4,FALSE))</f>
        <v/>
      </c>
      <c r="J696" s="3" t="str">
        <f>IF(Point[Asset Group]="","",VLOOKUP(Point[Asset Group],asset_grp_pt,3,FALSE))</f>
        <v/>
      </c>
      <c r="M696" s="11"/>
      <c r="P696" s="56"/>
      <c r="R696" s="11"/>
      <c r="S696" s="14"/>
      <c r="AW696" s="11"/>
      <c r="BK696" s="12"/>
      <c r="BL696" s="12"/>
      <c r="BM696" s="12"/>
      <c r="BN696" s="12"/>
      <c r="BO696" s="12"/>
      <c r="BP696" s="12"/>
      <c r="BQ696" s="12"/>
      <c r="BR696" s="12"/>
      <c r="BS696" s="12"/>
      <c r="BT696" s="19" t="str">
        <f>IF(Point[Asset Group]="","",VLOOKUP(Point[Asset Type],subdom_master,4,FALSE))</f>
        <v/>
      </c>
    </row>
    <row r="697" spans="4:72" s="3" customFormat="1" x14ac:dyDescent="0.2">
      <c r="D697" s="58"/>
      <c r="E697" s="58"/>
      <c r="H697" s="3" t="str">
        <f>IF(Point[Asset Group]="","",VLOOKUP(Point[Asset Group],asset_grp_pt,4,FALSE))</f>
        <v/>
      </c>
      <c r="J697" s="3" t="str">
        <f>IF(Point[Asset Group]="","",VLOOKUP(Point[Asset Group],asset_grp_pt,3,FALSE))</f>
        <v/>
      </c>
      <c r="M697" s="11"/>
      <c r="P697" s="56"/>
      <c r="R697" s="11"/>
      <c r="S697" s="14"/>
      <c r="AW697" s="11"/>
      <c r="BK697" s="12"/>
      <c r="BL697" s="12"/>
      <c r="BM697" s="12"/>
      <c r="BN697" s="12"/>
      <c r="BO697" s="12"/>
      <c r="BP697" s="12"/>
      <c r="BQ697" s="12"/>
      <c r="BR697" s="12"/>
      <c r="BS697" s="12"/>
      <c r="BT697" s="19" t="str">
        <f>IF(Point[Asset Group]="","",VLOOKUP(Point[Asset Type],subdom_master,4,FALSE))</f>
        <v/>
      </c>
    </row>
    <row r="698" spans="4:72" s="3" customFormat="1" x14ac:dyDescent="0.2">
      <c r="D698" s="58"/>
      <c r="E698" s="58"/>
      <c r="H698" s="3" t="str">
        <f>IF(Point[Asset Group]="","",VLOOKUP(Point[Asset Group],asset_grp_pt,4,FALSE))</f>
        <v/>
      </c>
      <c r="J698" s="3" t="str">
        <f>IF(Point[Asset Group]="","",VLOOKUP(Point[Asset Group],asset_grp_pt,3,FALSE))</f>
        <v/>
      </c>
      <c r="M698" s="11"/>
      <c r="P698" s="56"/>
      <c r="R698" s="11"/>
      <c r="S698" s="14"/>
      <c r="AW698" s="11"/>
      <c r="BK698" s="12"/>
      <c r="BL698" s="12"/>
      <c r="BM698" s="12"/>
      <c r="BN698" s="12"/>
      <c r="BO698" s="12"/>
      <c r="BP698" s="12"/>
      <c r="BQ698" s="12"/>
      <c r="BR698" s="12"/>
      <c r="BS698" s="12"/>
      <c r="BT698" s="19" t="str">
        <f>IF(Point[Asset Group]="","",VLOOKUP(Point[Asset Type],subdom_master,4,FALSE))</f>
        <v/>
      </c>
    </row>
    <row r="699" spans="4:72" s="3" customFormat="1" x14ac:dyDescent="0.2">
      <c r="D699" s="58"/>
      <c r="E699" s="58"/>
      <c r="H699" s="3" t="str">
        <f>IF(Point[Asset Group]="","",VLOOKUP(Point[Asset Group],asset_grp_pt,4,FALSE))</f>
        <v/>
      </c>
      <c r="J699" s="3" t="str">
        <f>IF(Point[Asset Group]="","",VLOOKUP(Point[Asset Group],asset_grp_pt,3,FALSE))</f>
        <v/>
      </c>
      <c r="M699" s="11"/>
      <c r="P699" s="56"/>
      <c r="R699" s="11"/>
      <c r="S699" s="14"/>
      <c r="AW699" s="11"/>
      <c r="BK699" s="12"/>
      <c r="BL699" s="12"/>
      <c r="BM699" s="12"/>
      <c r="BN699" s="12"/>
      <c r="BO699" s="12"/>
      <c r="BP699" s="12"/>
      <c r="BQ699" s="12"/>
      <c r="BR699" s="12"/>
      <c r="BS699" s="12"/>
      <c r="BT699" s="19" t="str">
        <f>IF(Point[Asset Group]="","",VLOOKUP(Point[Asset Type],subdom_master,4,FALSE))</f>
        <v/>
      </c>
    </row>
    <row r="700" spans="4:72" s="3" customFormat="1" x14ac:dyDescent="0.2">
      <c r="D700" s="58"/>
      <c r="E700" s="58"/>
      <c r="H700" s="3" t="str">
        <f>IF(Point[Asset Group]="","",VLOOKUP(Point[Asset Group],asset_grp_pt,4,FALSE))</f>
        <v/>
      </c>
      <c r="J700" s="3" t="str">
        <f>IF(Point[Asset Group]="","",VLOOKUP(Point[Asset Group],asset_grp_pt,3,FALSE))</f>
        <v/>
      </c>
      <c r="M700" s="11"/>
      <c r="P700" s="56"/>
      <c r="R700" s="11"/>
      <c r="S700" s="14"/>
      <c r="AW700" s="11"/>
      <c r="BK700" s="12"/>
      <c r="BL700" s="12"/>
      <c r="BM700" s="12"/>
      <c r="BN700" s="12"/>
      <c r="BO700" s="12"/>
      <c r="BP700" s="12"/>
      <c r="BQ700" s="12"/>
      <c r="BR700" s="12"/>
      <c r="BS700" s="12"/>
      <c r="BT700" s="19" t="str">
        <f>IF(Point[Asset Group]="","",VLOOKUP(Point[Asset Type],subdom_master,4,FALSE))</f>
        <v/>
      </c>
    </row>
    <row r="701" spans="4:72" s="3" customFormat="1" x14ac:dyDescent="0.2">
      <c r="D701" s="58"/>
      <c r="E701" s="58"/>
      <c r="H701" s="3" t="str">
        <f>IF(Point[Asset Group]="","",VLOOKUP(Point[Asset Group],asset_grp_pt,4,FALSE))</f>
        <v/>
      </c>
      <c r="J701" s="3" t="str">
        <f>IF(Point[Asset Group]="","",VLOOKUP(Point[Asset Group],asset_grp_pt,3,FALSE))</f>
        <v/>
      </c>
      <c r="M701" s="11"/>
      <c r="P701" s="56"/>
      <c r="R701" s="11"/>
      <c r="S701" s="14"/>
      <c r="AW701" s="11"/>
      <c r="BK701" s="12"/>
      <c r="BL701" s="12"/>
      <c r="BM701" s="12"/>
      <c r="BN701" s="12"/>
      <c r="BO701" s="12"/>
      <c r="BP701" s="12"/>
      <c r="BQ701" s="12"/>
      <c r="BR701" s="12"/>
      <c r="BS701" s="12"/>
      <c r="BT701" s="19" t="str">
        <f>IF(Point[Asset Group]="","",VLOOKUP(Point[Asset Type],subdom_master,4,FALSE))</f>
        <v/>
      </c>
    </row>
    <row r="702" spans="4:72" s="3" customFormat="1" x14ac:dyDescent="0.2">
      <c r="D702" s="58"/>
      <c r="E702" s="58"/>
      <c r="H702" s="3" t="str">
        <f>IF(Point[Asset Group]="","",VLOOKUP(Point[Asset Group],asset_grp_pt,4,FALSE))</f>
        <v/>
      </c>
      <c r="J702" s="3" t="str">
        <f>IF(Point[Asset Group]="","",VLOOKUP(Point[Asset Group],asset_grp_pt,3,FALSE))</f>
        <v/>
      </c>
      <c r="M702" s="11"/>
      <c r="P702" s="56"/>
      <c r="R702" s="11"/>
      <c r="S702" s="14"/>
      <c r="AW702" s="11"/>
      <c r="BK702" s="12"/>
      <c r="BL702" s="12"/>
      <c r="BM702" s="12"/>
      <c r="BN702" s="12"/>
      <c r="BO702" s="12"/>
      <c r="BP702" s="12"/>
      <c r="BQ702" s="12"/>
      <c r="BR702" s="12"/>
      <c r="BS702" s="12"/>
      <c r="BT702" s="19" t="str">
        <f>IF(Point[Asset Group]="","",VLOOKUP(Point[Asset Type],subdom_master,4,FALSE))</f>
        <v/>
      </c>
    </row>
    <row r="703" spans="4:72" s="3" customFormat="1" x14ac:dyDescent="0.2">
      <c r="D703" s="58"/>
      <c r="E703" s="58"/>
      <c r="H703" s="3" t="str">
        <f>IF(Point[Asset Group]="","",VLOOKUP(Point[Asset Group],asset_grp_pt,4,FALSE))</f>
        <v/>
      </c>
      <c r="J703" s="3" t="str">
        <f>IF(Point[Asset Group]="","",VLOOKUP(Point[Asset Group],asset_grp_pt,3,FALSE))</f>
        <v/>
      </c>
      <c r="M703" s="11"/>
      <c r="P703" s="56"/>
      <c r="R703" s="11"/>
      <c r="S703" s="14"/>
      <c r="AW703" s="11"/>
      <c r="BK703" s="12"/>
      <c r="BL703" s="12"/>
      <c r="BM703" s="12"/>
      <c r="BN703" s="12"/>
      <c r="BO703" s="12"/>
      <c r="BP703" s="12"/>
      <c r="BQ703" s="12"/>
      <c r="BR703" s="12"/>
      <c r="BS703" s="12"/>
      <c r="BT703" s="19" t="str">
        <f>IF(Point[Asset Group]="","",VLOOKUP(Point[Asset Type],subdom_master,4,FALSE))</f>
        <v/>
      </c>
    </row>
    <row r="704" spans="4:72" s="3" customFormat="1" x14ac:dyDescent="0.2">
      <c r="D704" s="58"/>
      <c r="E704" s="58"/>
      <c r="H704" s="3" t="str">
        <f>IF(Point[Asset Group]="","",VLOOKUP(Point[Asset Group],asset_grp_pt,4,FALSE))</f>
        <v/>
      </c>
      <c r="J704" s="3" t="str">
        <f>IF(Point[Asset Group]="","",VLOOKUP(Point[Asset Group],asset_grp_pt,3,FALSE))</f>
        <v/>
      </c>
      <c r="M704" s="11"/>
      <c r="P704" s="56"/>
      <c r="R704" s="11"/>
      <c r="S704" s="14"/>
      <c r="AW704" s="11"/>
      <c r="BK704" s="12"/>
      <c r="BL704" s="12"/>
      <c r="BM704" s="12"/>
      <c r="BN704" s="12"/>
      <c r="BO704" s="12"/>
      <c r="BP704" s="12"/>
      <c r="BQ704" s="12"/>
      <c r="BR704" s="12"/>
      <c r="BS704" s="12"/>
      <c r="BT704" s="19" t="str">
        <f>IF(Point[Asset Group]="","",VLOOKUP(Point[Asset Type],subdom_master,4,FALSE))</f>
        <v/>
      </c>
    </row>
    <row r="705" spans="4:72" s="3" customFormat="1" x14ac:dyDescent="0.2">
      <c r="D705" s="58"/>
      <c r="E705" s="58"/>
      <c r="H705" s="3" t="str">
        <f>IF(Point[Asset Group]="","",VLOOKUP(Point[Asset Group],asset_grp_pt,4,FALSE))</f>
        <v/>
      </c>
      <c r="J705" s="3" t="str">
        <f>IF(Point[Asset Group]="","",VLOOKUP(Point[Asset Group],asset_grp_pt,3,FALSE))</f>
        <v/>
      </c>
      <c r="M705" s="11"/>
      <c r="P705" s="56"/>
      <c r="R705" s="11"/>
      <c r="S705" s="14"/>
      <c r="AW705" s="11"/>
      <c r="BK705" s="12"/>
      <c r="BL705" s="12"/>
      <c r="BM705" s="12"/>
      <c r="BN705" s="12"/>
      <c r="BO705" s="12"/>
      <c r="BP705" s="12"/>
      <c r="BQ705" s="12"/>
      <c r="BR705" s="12"/>
      <c r="BS705" s="12"/>
      <c r="BT705" s="19" t="str">
        <f>IF(Point[Asset Group]="","",VLOOKUP(Point[Asset Type],subdom_master,4,FALSE))</f>
        <v/>
      </c>
    </row>
    <row r="706" spans="4:72" s="3" customFormat="1" x14ac:dyDescent="0.2">
      <c r="D706" s="58"/>
      <c r="E706" s="58"/>
      <c r="H706" s="3" t="str">
        <f>IF(Point[Asset Group]="","",VLOOKUP(Point[Asset Group],asset_grp_pt,4,FALSE))</f>
        <v/>
      </c>
      <c r="J706" s="3" t="str">
        <f>IF(Point[Asset Group]="","",VLOOKUP(Point[Asset Group],asset_grp_pt,3,FALSE))</f>
        <v/>
      </c>
      <c r="M706" s="11"/>
      <c r="P706" s="56"/>
      <c r="R706" s="11"/>
      <c r="S706" s="14"/>
      <c r="AW706" s="11"/>
      <c r="BK706" s="12"/>
      <c r="BL706" s="12"/>
      <c r="BM706" s="12"/>
      <c r="BN706" s="12"/>
      <c r="BO706" s="12"/>
      <c r="BP706" s="12"/>
      <c r="BQ706" s="12"/>
      <c r="BR706" s="12"/>
      <c r="BS706" s="12"/>
      <c r="BT706" s="19" t="str">
        <f>IF(Point[Asset Group]="","",VLOOKUP(Point[Asset Type],subdom_master,4,FALSE))</f>
        <v/>
      </c>
    </row>
    <row r="707" spans="4:72" s="3" customFormat="1" x14ac:dyDescent="0.2">
      <c r="D707" s="58"/>
      <c r="E707" s="58"/>
      <c r="H707" s="3" t="str">
        <f>IF(Point[Asset Group]="","",VLOOKUP(Point[Asset Group],asset_grp_pt,4,FALSE))</f>
        <v/>
      </c>
      <c r="J707" s="3" t="str">
        <f>IF(Point[Asset Group]="","",VLOOKUP(Point[Asset Group],asset_grp_pt,3,FALSE))</f>
        <v/>
      </c>
      <c r="M707" s="11"/>
      <c r="P707" s="56"/>
      <c r="R707" s="11"/>
      <c r="S707" s="14"/>
      <c r="AW707" s="11"/>
      <c r="BK707" s="12"/>
      <c r="BL707" s="12"/>
      <c r="BM707" s="12"/>
      <c r="BN707" s="12"/>
      <c r="BO707" s="12"/>
      <c r="BP707" s="12"/>
      <c r="BQ707" s="12"/>
      <c r="BR707" s="12"/>
      <c r="BS707" s="12"/>
      <c r="BT707" s="19" t="str">
        <f>IF(Point[Asset Group]="","",VLOOKUP(Point[Asset Type],subdom_master,4,FALSE))</f>
        <v/>
      </c>
    </row>
    <row r="708" spans="4:72" s="3" customFormat="1" x14ac:dyDescent="0.2">
      <c r="D708" s="58"/>
      <c r="E708" s="58"/>
      <c r="H708" s="3" t="str">
        <f>IF(Point[Asset Group]="","",VLOOKUP(Point[Asset Group],asset_grp_pt,4,FALSE))</f>
        <v/>
      </c>
      <c r="J708" s="3" t="str">
        <f>IF(Point[Asset Group]="","",VLOOKUP(Point[Asset Group],asset_grp_pt,3,FALSE))</f>
        <v/>
      </c>
      <c r="M708" s="11"/>
      <c r="P708" s="56"/>
      <c r="R708" s="11"/>
      <c r="S708" s="14"/>
      <c r="AW708" s="11"/>
      <c r="BK708" s="12"/>
      <c r="BL708" s="12"/>
      <c r="BM708" s="12"/>
      <c r="BN708" s="12"/>
      <c r="BO708" s="12"/>
      <c r="BP708" s="12"/>
      <c r="BQ708" s="12"/>
      <c r="BR708" s="12"/>
      <c r="BS708" s="12"/>
      <c r="BT708" s="19" t="str">
        <f>IF(Point[Asset Group]="","",VLOOKUP(Point[Asset Type],subdom_master,4,FALSE))</f>
        <v/>
      </c>
    </row>
    <row r="709" spans="4:72" s="3" customFormat="1" x14ac:dyDescent="0.2">
      <c r="D709" s="58"/>
      <c r="E709" s="58"/>
      <c r="H709" s="3" t="str">
        <f>IF(Point[Asset Group]="","",VLOOKUP(Point[Asset Group],asset_grp_pt,4,FALSE))</f>
        <v/>
      </c>
      <c r="J709" s="3" t="str">
        <f>IF(Point[Asset Group]="","",VLOOKUP(Point[Asset Group],asset_grp_pt,3,FALSE))</f>
        <v/>
      </c>
      <c r="M709" s="11"/>
      <c r="P709" s="56"/>
      <c r="R709" s="11"/>
      <c r="S709" s="14"/>
      <c r="AW709" s="11"/>
      <c r="BK709" s="12"/>
      <c r="BL709" s="12"/>
      <c r="BM709" s="12"/>
      <c r="BN709" s="12"/>
      <c r="BO709" s="12"/>
      <c r="BP709" s="12"/>
      <c r="BQ709" s="12"/>
      <c r="BR709" s="12"/>
      <c r="BS709" s="12"/>
      <c r="BT709" s="19" t="str">
        <f>IF(Point[Asset Group]="","",VLOOKUP(Point[Asset Type],subdom_master,4,FALSE))</f>
        <v/>
      </c>
    </row>
    <row r="710" spans="4:72" s="3" customFormat="1" x14ac:dyDescent="0.2">
      <c r="D710" s="58"/>
      <c r="E710" s="58"/>
      <c r="H710" s="3" t="str">
        <f>IF(Point[Asset Group]="","",VLOOKUP(Point[Asset Group],asset_grp_pt,4,FALSE))</f>
        <v/>
      </c>
      <c r="J710" s="3" t="str">
        <f>IF(Point[Asset Group]="","",VLOOKUP(Point[Asset Group],asset_grp_pt,3,FALSE))</f>
        <v/>
      </c>
      <c r="M710" s="11"/>
      <c r="P710" s="56"/>
      <c r="R710" s="11"/>
      <c r="S710" s="14"/>
      <c r="AW710" s="11"/>
      <c r="BK710" s="12"/>
      <c r="BL710" s="12"/>
      <c r="BM710" s="12"/>
      <c r="BN710" s="12"/>
      <c r="BO710" s="12"/>
      <c r="BP710" s="12"/>
      <c r="BQ710" s="12"/>
      <c r="BR710" s="12"/>
      <c r="BS710" s="12"/>
      <c r="BT710" s="19" t="str">
        <f>IF(Point[Asset Group]="","",VLOOKUP(Point[Asset Type],subdom_master,4,FALSE))</f>
        <v/>
      </c>
    </row>
    <row r="711" spans="4:72" s="3" customFormat="1" x14ac:dyDescent="0.2">
      <c r="D711" s="58"/>
      <c r="E711" s="58"/>
      <c r="H711" s="3" t="str">
        <f>IF(Point[Asset Group]="","",VLOOKUP(Point[Asset Group],asset_grp_pt,4,FALSE))</f>
        <v/>
      </c>
      <c r="J711" s="3" t="str">
        <f>IF(Point[Asset Group]="","",VLOOKUP(Point[Asset Group],asset_grp_pt,3,FALSE))</f>
        <v/>
      </c>
      <c r="M711" s="11"/>
      <c r="P711" s="56"/>
      <c r="R711" s="11"/>
      <c r="S711" s="14"/>
      <c r="AW711" s="11"/>
      <c r="BK711" s="12"/>
      <c r="BL711" s="12"/>
      <c r="BM711" s="12"/>
      <c r="BN711" s="12"/>
      <c r="BO711" s="12"/>
      <c r="BP711" s="12"/>
      <c r="BQ711" s="12"/>
      <c r="BR711" s="12"/>
      <c r="BS711" s="12"/>
      <c r="BT711" s="19" t="str">
        <f>IF(Point[Asset Group]="","",VLOOKUP(Point[Asset Type],subdom_master,4,FALSE))</f>
        <v/>
      </c>
    </row>
    <row r="712" spans="4:72" s="3" customFormat="1" x14ac:dyDescent="0.2">
      <c r="D712" s="58"/>
      <c r="E712" s="58"/>
      <c r="H712" s="3" t="str">
        <f>IF(Point[Asset Group]="","",VLOOKUP(Point[Asset Group],asset_grp_pt,4,FALSE))</f>
        <v/>
      </c>
      <c r="J712" s="3" t="str">
        <f>IF(Point[Asset Group]="","",VLOOKUP(Point[Asset Group],asset_grp_pt,3,FALSE))</f>
        <v/>
      </c>
      <c r="M712" s="11"/>
      <c r="P712" s="56"/>
      <c r="R712" s="11"/>
      <c r="S712" s="14"/>
      <c r="AW712" s="11"/>
      <c r="BK712" s="12"/>
      <c r="BL712" s="12"/>
      <c r="BM712" s="12"/>
      <c r="BN712" s="12"/>
      <c r="BO712" s="12"/>
      <c r="BP712" s="12"/>
      <c r="BQ712" s="12"/>
      <c r="BR712" s="12"/>
      <c r="BS712" s="12"/>
      <c r="BT712" s="19" t="str">
        <f>IF(Point[Asset Group]="","",VLOOKUP(Point[Asset Type],subdom_master,4,FALSE))</f>
        <v/>
      </c>
    </row>
    <row r="713" spans="4:72" s="3" customFormat="1" x14ac:dyDescent="0.2">
      <c r="D713" s="58"/>
      <c r="E713" s="58"/>
      <c r="H713" s="3" t="str">
        <f>IF(Point[Asset Group]="","",VLOOKUP(Point[Asset Group],asset_grp_pt,4,FALSE))</f>
        <v/>
      </c>
      <c r="J713" s="3" t="str">
        <f>IF(Point[Asset Group]="","",VLOOKUP(Point[Asset Group],asset_grp_pt,3,FALSE))</f>
        <v/>
      </c>
      <c r="M713" s="11"/>
      <c r="P713" s="56"/>
      <c r="R713" s="11"/>
      <c r="S713" s="14"/>
      <c r="AW713" s="11"/>
      <c r="BK713" s="12"/>
      <c r="BL713" s="12"/>
      <c r="BM713" s="12"/>
      <c r="BN713" s="12"/>
      <c r="BO713" s="12"/>
      <c r="BP713" s="12"/>
      <c r="BQ713" s="12"/>
      <c r="BR713" s="12"/>
      <c r="BS713" s="12"/>
      <c r="BT713" s="19" t="str">
        <f>IF(Point[Asset Group]="","",VLOOKUP(Point[Asset Type],subdom_master,4,FALSE))</f>
        <v/>
      </c>
    </row>
    <row r="714" spans="4:72" s="3" customFormat="1" x14ac:dyDescent="0.2">
      <c r="D714" s="58"/>
      <c r="E714" s="58"/>
      <c r="H714" s="3" t="str">
        <f>IF(Point[Asset Group]="","",VLOOKUP(Point[Asset Group],asset_grp_pt,4,FALSE))</f>
        <v/>
      </c>
      <c r="J714" s="3" t="str">
        <f>IF(Point[Asset Group]="","",VLOOKUP(Point[Asset Group],asset_grp_pt,3,FALSE))</f>
        <v/>
      </c>
      <c r="M714" s="11"/>
      <c r="P714" s="56"/>
      <c r="R714" s="11"/>
      <c r="S714" s="14"/>
      <c r="AW714" s="11"/>
      <c r="BK714" s="12"/>
      <c r="BL714" s="12"/>
      <c r="BM714" s="12"/>
      <c r="BN714" s="12"/>
      <c r="BO714" s="12"/>
      <c r="BP714" s="12"/>
      <c r="BQ714" s="12"/>
      <c r="BR714" s="12"/>
      <c r="BS714" s="12"/>
      <c r="BT714" s="19" t="str">
        <f>IF(Point[Asset Group]="","",VLOOKUP(Point[Asset Type],subdom_master,4,FALSE))</f>
        <v/>
      </c>
    </row>
    <row r="715" spans="4:72" s="3" customFormat="1" x14ac:dyDescent="0.2">
      <c r="D715" s="58"/>
      <c r="E715" s="58"/>
      <c r="H715" s="3" t="str">
        <f>IF(Point[Asset Group]="","",VLOOKUP(Point[Asset Group],asset_grp_pt,4,FALSE))</f>
        <v/>
      </c>
      <c r="J715" s="3" t="str">
        <f>IF(Point[Asset Group]="","",VLOOKUP(Point[Asset Group],asset_grp_pt,3,FALSE))</f>
        <v/>
      </c>
      <c r="M715" s="11"/>
      <c r="P715" s="56"/>
      <c r="R715" s="11"/>
      <c r="S715" s="14"/>
      <c r="AW715" s="11"/>
      <c r="BK715" s="12"/>
      <c r="BL715" s="12"/>
      <c r="BM715" s="12"/>
      <c r="BN715" s="12"/>
      <c r="BO715" s="12"/>
      <c r="BP715" s="12"/>
      <c r="BQ715" s="12"/>
      <c r="BR715" s="12"/>
      <c r="BS715" s="12"/>
      <c r="BT715" s="19" t="str">
        <f>IF(Point[Asset Group]="","",VLOOKUP(Point[Asset Type],subdom_master,4,FALSE))</f>
        <v/>
      </c>
    </row>
    <row r="716" spans="4:72" s="3" customFormat="1" x14ac:dyDescent="0.2">
      <c r="D716" s="58"/>
      <c r="E716" s="58"/>
      <c r="H716" s="3" t="str">
        <f>IF(Point[Asset Group]="","",VLOOKUP(Point[Asset Group],asset_grp_pt,4,FALSE))</f>
        <v/>
      </c>
      <c r="J716" s="3" t="str">
        <f>IF(Point[Asset Group]="","",VLOOKUP(Point[Asset Group],asset_grp_pt,3,FALSE))</f>
        <v/>
      </c>
      <c r="M716" s="11"/>
      <c r="P716" s="56"/>
      <c r="R716" s="11"/>
      <c r="S716" s="14"/>
      <c r="AW716" s="11"/>
      <c r="BK716" s="12"/>
      <c r="BL716" s="12"/>
      <c r="BM716" s="12"/>
      <c r="BN716" s="12"/>
      <c r="BO716" s="12"/>
      <c r="BP716" s="12"/>
      <c r="BQ716" s="12"/>
      <c r="BR716" s="12"/>
      <c r="BS716" s="12"/>
      <c r="BT716" s="19" t="str">
        <f>IF(Point[Asset Group]="","",VLOOKUP(Point[Asset Type],subdom_master,4,FALSE))</f>
        <v/>
      </c>
    </row>
    <row r="717" spans="4:72" s="3" customFormat="1" x14ac:dyDescent="0.2">
      <c r="D717" s="58"/>
      <c r="E717" s="58"/>
      <c r="H717" s="3" t="str">
        <f>IF(Point[Asset Group]="","",VLOOKUP(Point[Asset Group],asset_grp_pt,4,FALSE))</f>
        <v/>
      </c>
      <c r="J717" s="3" t="str">
        <f>IF(Point[Asset Group]="","",VLOOKUP(Point[Asset Group],asset_grp_pt,3,FALSE))</f>
        <v/>
      </c>
      <c r="M717" s="11"/>
      <c r="P717" s="56"/>
      <c r="R717" s="11"/>
      <c r="S717" s="14"/>
      <c r="AW717" s="11"/>
      <c r="BK717" s="12"/>
      <c r="BL717" s="12"/>
      <c r="BM717" s="12"/>
      <c r="BN717" s="12"/>
      <c r="BO717" s="12"/>
      <c r="BP717" s="12"/>
      <c r="BQ717" s="12"/>
      <c r="BR717" s="12"/>
      <c r="BS717" s="12"/>
      <c r="BT717" s="19" t="str">
        <f>IF(Point[Asset Group]="","",VLOOKUP(Point[Asset Type],subdom_master,4,FALSE))</f>
        <v/>
      </c>
    </row>
    <row r="718" spans="4:72" s="3" customFormat="1" x14ac:dyDescent="0.2">
      <c r="D718" s="58"/>
      <c r="E718" s="58"/>
      <c r="H718" s="3" t="str">
        <f>IF(Point[Asset Group]="","",VLOOKUP(Point[Asset Group],asset_grp_pt,4,FALSE))</f>
        <v/>
      </c>
      <c r="J718" s="3" t="str">
        <f>IF(Point[Asset Group]="","",VLOOKUP(Point[Asset Group],asset_grp_pt,3,FALSE))</f>
        <v/>
      </c>
      <c r="M718" s="11"/>
      <c r="P718" s="56"/>
      <c r="R718" s="11"/>
      <c r="S718" s="14"/>
      <c r="AW718" s="11"/>
      <c r="BK718" s="12"/>
      <c r="BL718" s="12"/>
      <c r="BM718" s="12"/>
      <c r="BN718" s="12"/>
      <c r="BO718" s="12"/>
      <c r="BP718" s="12"/>
      <c r="BQ718" s="12"/>
      <c r="BR718" s="12"/>
      <c r="BS718" s="12"/>
      <c r="BT718" s="19" t="str">
        <f>IF(Point[Asset Group]="","",VLOOKUP(Point[Asset Type],subdom_master,4,FALSE))</f>
        <v/>
      </c>
    </row>
    <row r="719" spans="4:72" s="3" customFormat="1" x14ac:dyDescent="0.2">
      <c r="D719" s="58"/>
      <c r="E719" s="58"/>
      <c r="H719" s="3" t="str">
        <f>IF(Point[Asset Group]="","",VLOOKUP(Point[Asset Group],asset_grp_pt,4,FALSE))</f>
        <v/>
      </c>
      <c r="J719" s="3" t="str">
        <f>IF(Point[Asset Group]="","",VLOOKUP(Point[Asset Group],asset_grp_pt,3,FALSE))</f>
        <v/>
      </c>
      <c r="M719" s="11"/>
      <c r="P719" s="56"/>
      <c r="R719" s="11"/>
      <c r="S719" s="14"/>
      <c r="AW719" s="11"/>
      <c r="BK719" s="12"/>
      <c r="BL719" s="12"/>
      <c r="BM719" s="12"/>
      <c r="BN719" s="12"/>
      <c r="BO719" s="12"/>
      <c r="BP719" s="12"/>
      <c r="BQ719" s="12"/>
      <c r="BR719" s="12"/>
      <c r="BS719" s="12"/>
      <c r="BT719" s="19" t="str">
        <f>IF(Point[Asset Group]="","",VLOOKUP(Point[Asset Type],subdom_master,4,FALSE))</f>
        <v/>
      </c>
    </row>
    <row r="720" spans="4:72" s="3" customFormat="1" x14ac:dyDescent="0.2">
      <c r="D720" s="58"/>
      <c r="E720" s="58"/>
      <c r="H720" s="3" t="str">
        <f>IF(Point[Asset Group]="","",VLOOKUP(Point[Asset Group],asset_grp_pt,4,FALSE))</f>
        <v/>
      </c>
      <c r="J720" s="3" t="str">
        <f>IF(Point[Asset Group]="","",VLOOKUP(Point[Asset Group],asset_grp_pt,3,FALSE))</f>
        <v/>
      </c>
      <c r="M720" s="11"/>
      <c r="P720" s="56"/>
      <c r="R720" s="11"/>
      <c r="S720" s="14"/>
      <c r="AW720" s="11"/>
      <c r="BK720" s="12"/>
      <c r="BL720" s="12"/>
      <c r="BM720" s="12"/>
      <c r="BN720" s="12"/>
      <c r="BO720" s="12"/>
      <c r="BP720" s="12"/>
      <c r="BQ720" s="12"/>
      <c r="BR720" s="12"/>
      <c r="BS720" s="12"/>
      <c r="BT720" s="19" t="str">
        <f>IF(Point[Asset Group]="","",VLOOKUP(Point[Asset Type],subdom_master,4,FALSE))</f>
        <v/>
      </c>
    </row>
    <row r="721" spans="4:72" s="3" customFormat="1" x14ac:dyDescent="0.2">
      <c r="D721" s="58"/>
      <c r="E721" s="58"/>
      <c r="H721" s="3" t="str">
        <f>IF(Point[Asset Group]="","",VLOOKUP(Point[Asset Group],asset_grp_pt,4,FALSE))</f>
        <v/>
      </c>
      <c r="J721" s="3" t="str">
        <f>IF(Point[Asset Group]="","",VLOOKUP(Point[Asset Group],asset_grp_pt,3,FALSE))</f>
        <v/>
      </c>
      <c r="M721" s="11"/>
      <c r="P721" s="56"/>
      <c r="R721" s="11"/>
      <c r="S721" s="14"/>
      <c r="AW721" s="11"/>
      <c r="BK721" s="12"/>
      <c r="BL721" s="12"/>
      <c r="BM721" s="12"/>
      <c r="BN721" s="12"/>
      <c r="BO721" s="12"/>
      <c r="BP721" s="12"/>
      <c r="BQ721" s="12"/>
      <c r="BR721" s="12"/>
      <c r="BS721" s="12"/>
      <c r="BT721" s="19" t="str">
        <f>IF(Point[Asset Group]="","",VLOOKUP(Point[Asset Type],subdom_master,4,FALSE))</f>
        <v/>
      </c>
    </row>
    <row r="722" spans="4:72" s="3" customFormat="1" x14ac:dyDescent="0.2">
      <c r="D722" s="58"/>
      <c r="E722" s="58"/>
      <c r="H722" s="3" t="str">
        <f>IF(Point[Asset Group]="","",VLOOKUP(Point[Asset Group],asset_grp_pt,4,FALSE))</f>
        <v/>
      </c>
      <c r="J722" s="3" t="str">
        <f>IF(Point[Asset Group]="","",VLOOKUP(Point[Asset Group],asset_grp_pt,3,FALSE))</f>
        <v/>
      </c>
      <c r="M722" s="11"/>
      <c r="P722" s="56"/>
      <c r="R722" s="11"/>
      <c r="S722" s="14"/>
      <c r="AW722" s="11"/>
      <c r="BK722" s="12"/>
      <c r="BL722" s="12"/>
      <c r="BM722" s="12"/>
      <c r="BN722" s="12"/>
      <c r="BO722" s="12"/>
      <c r="BP722" s="12"/>
      <c r="BQ722" s="12"/>
      <c r="BR722" s="12"/>
      <c r="BS722" s="12"/>
      <c r="BT722" s="19" t="str">
        <f>IF(Point[Asset Group]="","",VLOOKUP(Point[Asset Type],subdom_master,4,FALSE))</f>
        <v/>
      </c>
    </row>
    <row r="723" spans="4:72" s="3" customFormat="1" x14ac:dyDescent="0.2">
      <c r="D723" s="58"/>
      <c r="E723" s="58"/>
      <c r="H723" s="3" t="str">
        <f>IF(Point[Asset Group]="","",VLOOKUP(Point[Asset Group],asset_grp_pt,4,FALSE))</f>
        <v/>
      </c>
      <c r="J723" s="3" t="str">
        <f>IF(Point[Asset Group]="","",VLOOKUP(Point[Asset Group],asset_grp_pt,3,FALSE))</f>
        <v/>
      </c>
      <c r="M723" s="11"/>
      <c r="P723" s="56"/>
      <c r="R723" s="11"/>
      <c r="S723" s="14"/>
      <c r="AW723" s="11"/>
      <c r="BK723" s="12"/>
      <c r="BL723" s="12"/>
      <c r="BM723" s="12"/>
      <c r="BN723" s="12"/>
      <c r="BO723" s="12"/>
      <c r="BP723" s="12"/>
      <c r="BQ723" s="12"/>
      <c r="BR723" s="12"/>
      <c r="BS723" s="12"/>
      <c r="BT723" s="19" t="str">
        <f>IF(Point[Asset Group]="","",VLOOKUP(Point[Asset Type],subdom_master,4,FALSE))</f>
        <v/>
      </c>
    </row>
    <row r="724" spans="4:72" s="3" customFormat="1" x14ac:dyDescent="0.2">
      <c r="D724" s="58"/>
      <c r="E724" s="58"/>
      <c r="H724" s="3" t="str">
        <f>IF(Point[Asset Group]="","",VLOOKUP(Point[Asset Group],asset_grp_pt,4,FALSE))</f>
        <v/>
      </c>
      <c r="J724" s="3" t="str">
        <f>IF(Point[Asset Group]="","",VLOOKUP(Point[Asset Group],asset_grp_pt,3,FALSE))</f>
        <v/>
      </c>
      <c r="M724" s="11"/>
      <c r="P724" s="56"/>
      <c r="R724" s="11"/>
      <c r="S724" s="14"/>
      <c r="AW724" s="11"/>
      <c r="BK724" s="12"/>
      <c r="BL724" s="12"/>
      <c r="BM724" s="12"/>
      <c r="BN724" s="12"/>
      <c r="BO724" s="12"/>
      <c r="BP724" s="12"/>
      <c r="BQ724" s="12"/>
      <c r="BR724" s="12"/>
      <c r="BS724" s="12"/>
      <c r="BT724" s="19" t="str">
        <f>IF(Point[Asset Group]="","",VLOOKUP(Point[Asset Type],subdom_master,4,FALSE))</f>
        <v/>
      </c>
    </row>
    <row r="725" spans="4:72" s="3" customFormat="1" x14ac:dyDescent="0.2">
      <c r="D725" s="58"/>
      <c r="E725" s="58"/>
      <c r="H725" s="3" t="str">
        <f>IF(Point[Asset Group]="","",VLOOKUP(Point[Asset Group],asset_grp_pt,4,FALSE))</f>
        <v/>
      </c>
      <c r="J725" s="3" t="str">
        <f>IF(Point[Asset Group]="","",VLOOKUP(Point[Asset Group],asset_grp_pt,3,FALSE))</f>
        <v/>
      </c>
      <c r="M725" s="11"/>
      <c r="P725" s="56"/>
      <c r="R725" s="11"/>
      <c r="S725" s="14"/>
      <c r="AW725" s="11"/>
      <c r="BK725" s="12"/>
      <c r="BL725" s="12"/>
      <c r="BM725" s="12"/>
      <c r="BN725" s="12"/>
      <c r="BO725" s="12"/>
      <c r="BP725" s="12"/>
      <c r="BQ725" s="12"/>
      <c r="BR725" s="12"/>
      <c r="BS725" s="12"/>
      <c r="BT725" s="19" t="str">
        <f>IF(Point[Asset Group]="","",VLOOKUP(Point[Asset Type],subdom_master,4,FALSE))</f>
        <v/>
      </c>
    </row>
    <row r="726" spans="4:72" s="3" customFormat="1" x14ac:dyDescent="0.2">
      <c r="D726" s="58"/>
      <c r="E726" s="58"/>
      <c r="H726" s="3" t="str">
        <f>IF(Point[Asset Group]="","",VLOOKUP(Point[Asset Group],asset_grp_pt,4,FALSE))</f>
        <v/>
      </c>
      <c r="J726" s="3" t="str">
        <f>IF(Point[Asset Group]="","",VLOOKUP(Point[Asset Group],asset_grp_pt,3,FALSE))</f>
        <v/>
      </c>
      <c r="M726" s="11"/>
      <c r="P726" s="56"/>
      <c r="R726" s="11"/>
      <c r="S726" s="14"/>
      <c r="AW726" s="11"/>
      <c r="BK726" s="12"/>
      <c r="BL726" s="12"/>
      <c r="BM726" s="12"/>
      <c r="BN726" s="12"/>
      <c r="BO726" s="12"/>
      <c r="BP726" s="12"/>
      <c r="BQ726" s="12"/>
      <c r="BR726" s="12"/>
      <c r="BS726" s="12"/>
      <c r="BT726" s="19" t="str">
        <f>IF(Point[Asset Group]="","",VLOOKUP(Point[Asset Type],subdom_master,4,FALSE))</f>
        <v/>
      </c>
    </row>
    <row r="727" spans="4:72" s="3" customFormat="1" x14ac:dyDescent="0.2">
      <c r="D727" s="58"/>
      <c r="E727" s="58"/>
      <c r="H727" s="3" t="str">
        <f>IF(Point[Asset Group]="","",VLOOKUP(Point[Asset Group],asset_grp_pt,4,FALSE))</f>
        <v/>
      </c>
      <c r="J727" s="3" t="str">
        <f>IF(Point[Asset Group]="","",VLOOKUP(Point[Asset Group],asset_grp_pt,3,FALSE))</f>
        <v/>
      </c>
      <c r="M727" s="11"/>
      <c r="P727" s="56"/>
      <c r="R727" s="11"/>
      <c r="S727" s="14"/>
      <c r="AW727" s="11"/>
      <c r="BK727" s="12"/>
      <c r="BL727" s="12"/>
      <c r="BM727" s="12"/>
      <c r="BN727" s="12"/>
      <c r="BO727" s="12"/>
      <c r="BP727" s="12"/>
      <c r="BQ727" s="12"/>
      <c r="BR727" s="12"/>
      <c r="BS727" s="12"/>
      <c r="BT727" s="19" t="str">
        <f>IF(Point[Asset Group]="","",VLOOKUP(Point[Asset Type],subdom_master,4,FALSE))</f>
        <v/>
      </c>
    </row>
    <row r="728" spans="4:72" s="3" customFormat="1" x14ac:dyDescent="0.2">
      <c r="D728" s="58"/>
      <c r="E728" s="58"/>
      <c r="H728" s="3" t="str">
        <f>IF(Point[Asset Group]="","",VLOOKUP(Point[Asset Group],asset_grp_pt,4,FALSE))</f>
        <v/>
      </c>
      <c r="J728" s="3" t="str">
        <f>IF(Point[Asset Group]="","",VLOOKUP(Point[Asset Group],asset_grp_pt,3,FALSE))</f>
        <v/>
      </c>
      <c r="M728" s="11"/>
      <c r="P728" s="56"/>
      <c r="R728" s="11"/>
      <c r="S728" s="14"/>
      <c r="AW728" s="11"/>
      <c r="BK728" s="12"/>
      <c r="BL728" s="12"/>
      <c r="BM728" s="12"/>
      <c r="BN728" s="12"/>
      <c r="BO728" s="12"/>
      <c r="BP728" s="12"/>
      <c r="BQ728" s="12"/>
      <c r="BR728" s="12"/>
      <c r="BS728" s="12"/>
      <c r="BT728" s="19" t="str">
        <f>IF(Point[Asset Group]="","",VLOOKUP(Point[Asset Type],subdom_master,4,FALSE))</f>
        <v/>
      </c>
    </row>
    <row r="729" spans="4:72" s="3" customFormat="1" x14ac:dyDescent="0.2">
      <c r="D729" s="58"/>
      <c r="E729" s="58"/>
      <c r="H729" s="3" t="str">
        <f>IF(Point[Asset Group]="","",VLOOKUP(Point[Asset Group],asset_grp_pt,4,FALSE))</f>
        <v/>
      </c>
      <c r="J729" s="3" t="str">
        <f>IF(Point[Asset Group]="","",VLOOKUP(Point[Asset Group],asset_grp_pt,3,FALSE))</f>
        <v/>
      </c>
      <c r="M729" s="11"/>
      <c r="P729" s="56"/>
      <c r="R729" s="11"/>
      <c r="S729" s="14"/>
      <c r="AW729" s="11"/>
      <c r="BK729" s="12"/>
      <c r="BL729" s="12"/>
      <c r="BM729" s="12"/>
      <c r="BN729" s="12"/>
      <c r="BO729" s="12"/>
      <c r="BP729" s="12"/>
      <c r="BQ729" s="12"/>
      <c r="BR729" s="12"/>
      <c r="BS729" s="12"/>
      <c r="BT729" s="19" t="str">
        <f>IF(Point[Asset Group]="","",VLOOKUP(Point[Asset Type],subdom_master,4,FALSE))</f>
        <v/>
      </c>
    </row>
    <row r="730" spans="4:72" s="3" customFormat="1" x14ac:dyDescent="0.2">
      <c r="D730" s="58"/>
      <c r="E730" s="58"/>
      <c r="H730" s="3" t="str">
        <f>IF(Point[Asset Group]="","",VLOOKUP(Point[Asset Group],asset_grp_pt,4,FALSE))</f>
        <v/>
      </c>
      <c r="J730" s="3" t="str">
        <f>IF(Point[Asset Group]="","",VLOOKUP(Point[Asset Group],asset_grp_pt,3,FALSE))</f>
        <v/>
      </c>
      <c r="M730" s="11"/>
      <c r="P730" s="56"/>
      <c r="R730" s="11"/>
      <c r="S730" s="14"/>
      <c r="AW730" s="11"/>
      <c r="BK730" s="12"/>
      <c r="BL730" s="12"/>
      <c r="BM730" s="12"/>
      <c r="BN730" s="12"/>
      <c r="BO730" s="12"/>
      <c r="BP730" s="12"/>
      <c r="BQ730" s="12"/>
      <c r="BR730" s="12"/>
      <c r="BS730" s="12"/>
      <c r="BT730" s="19" t="str">
        <f>IF(Point[Asset Group]="","",VLOOKUP(Point[Asset Type],subdom_master,4,FALSE))</f>
        <v/>
      </c>
    </row>
    <row r="731" spans="4:72" s="3" customFormat="1" x14ac:dyDescent="0.2">
      <c r="D731" s="58"/>
      <c r="E731" s="58"/>
      <c r="H731" s="3" t="str">
        <f>IF(Point[Asset Group]="","",VLOOKUP(Point[Asset Group],asset_grp_pt,4,FALSE))</f>
        <v/>
      </c>
      <c r="J731" s="3" t="str">
        <f>IF(Point[Asset Group]="","",VLOOKUP(Point[Asset Group],asset_grp_pt,3,FALSE))</f>
        <v/>
      </c>
      <c r="M731" s="11"/>
      <c r="P731" s="56"/>
      <c r="R731" s="11"/>
      <c r="S731" s="14"/>
      <c r="AW731" s="11"/>
      <c r="BK731" s="12"/>
      <c r="BL731" s="12"/>
      <c r="BM731" s="12"/>
      <c r="BN731" s="12"/>
      <c r="BO731" s="12"/>
      <c r="BP731" s="12"/>
      <c r="BQ731" s="12"/>
      <c r="BR731" s="12"/>
      <c r="BS731" s="12"/>
      <c r="BT731" s="19" t="str">
        <f>IF(Point[Asset Group]="","",VLOOKUP(Point[Asset Type],subdom_master,4,FALSE))</f>
        <v/>
      </c>
    </row>
    <row r="732" spans="4:72" s="3" customFormat="1" x14ac:dyDescent="0.2">
      <c r="D732" s="58"/>
      <c r="E732" s="58"/>
      <c r="H732" s="3" t="str">
        <f>IF(Point[Asset Group]="","",VLOOKUP(Point[Asset Group],asset_grp_pt,4,FALSE))</f>
        <v/>
      </c>
      <c r="J732" s="3" t="str">
        <f>IF(Point[Asset Group]="","",VLOOKUP(Point[Asset Group],asset_grp_pt,3,FALSE))</f>
        <v/>
      </c>
      <c r="M732" s="11"/>
      <c r="P732" s="56"/>
      <c r="R732" s="11"/>
      <c r="S732" s="14"/>
      <c r="AW732" s="11"/>
      <c r="BK732" s="12"/>
      <c r="BL732" s="12"/>
      <c r="BM732" s="12"/>
      <c r="BN732" s="12"/>
      <c r="BO732" s="12"/>
      <c r="BP732" s="12"/>
      <c r="BQ732" s="12"/>
      <c r="BR732" s="12"/>
      <c r="BS732" s="12"/>
      <c r="BT732" s="19" t="str">
        <f>IF(Point[Asset Group]="","",VLOOKUP(Point[Asset Type],subdom_master,4,FALSE))</f>
        <v/>
      </c>
    </row>
    <row r="733" spans="4:72" s="3" customFormat="1" x14ac:dyDescent="0.2">
      <c r="D733" s="58"/>
      <c r="E733" s="58"/>
      <c r="H733" s="3" t="str">
        <f>IF(Point[Asset Group]="","",VLOOKUP(Point[Asset Group],asset_grp_pt,4,FALSE))</f>
        <v/>
      </c>
      <c r="J733" s="3" t="str">
        <f>IF(Point[Asset Group]="","",VLOOKUP(Point[Asset Group],asset_grp_pt,3,FALSE))</f>
        <v/>
      </c>
      <c r="M733" s="11"/>
      <c r="P733" s="56"/>
      <c r="R733" s="11"/>
      <c r="S733" s="14"/>
      <c r="AW733" s="11"/>
      <c r="BK733" s="12"/>
      <c r="BL733" s="12"/>
      <c r="BM733" s="12"/>
      <c r="BN733" s="12"/>
      <c r="BO733" s="12"/>
      <c r="BP733" s="12"/>
      <c r="BQ733" s="12"/>
      <c r="BR733" s="12"/>
      <c r="BS733" s="12"/>
      <c r="BT733" s="19" t="str">
        <f>IF(Point[Asset Group]="","",VLOOKUP(Point[Asset Type],subdom_master,4,FALSE))</f>
        <v/>
      </c>
    </row>
    <row r="734" spans="4:72" s="3" customFormat="1" x14ac:dyDescent="0.2">
      <c r="D734" s="58"/>
      <c r="E734" s="58"/>
      <c r="H734" s="3" t="str">
        <f>IF(Point[Asset Group]="","",VLOOKUP(Point[Asset Group],asset_grp_pt,4,FALSE))</f>
        <v/>
      </c>
      <c r="J734" s="3" t="str">
        <f>IF(Point[Asset Group]="","",VLOOKUP(Point[Asset Group],asset_grp_pt,3,FALSE))</f>
        <v/>
      </c>
      <c r="M734" s="11"/>
      <c r="P734" s="56"/>
      <c r="R734" s="11"/>
      <c r="S734" s="14"/>
      <c r="AW734" s="11"/>
      <c r="BK734" s="12"/>
      <c r="BL734" s="12"/>
      <c r="BM734" s="12"/>
      <c r="BN734" s="12"/>
      <c r="BO734" s="12"/>
      <c r="BP734" s="12"/>
      <c r="BQ734" s="12"/>
      <c r="BR734" s="12"/>
      <c r="BS734" s="12"/>
      <c r="BT734" s="19" t="str">
        <f>IF(Point[Asset Group]="","",VLOOKUP(Point[Asset Type],subdom_master,4,FALSE))</f>
        <v/>
      </c>
    </row>
    <row r="735" spans="4:72" s="3" customFormat="1" x14ac:dyDescent="0.2">
      <c r="D735" s="58"/>
      <c r="E735" s="58"/>
      <c r="H735" s="3" t="str">
        <f>IF(Point[Asset Group]="","",VLOOKUP(Point[Asset Group],asset_grp_pt,4,FALSE))</f>
        <v/>
      </c>
      <c r="J735" s="3" t="str">
        <f>IF(Point[Asset Group]="","",VLOOKUP(Point[Asset Group],asset_grp_pt,3,FALSE))</f>
        <v/>
      </c>
      <c r="M735" s="11"/>
      <c r="P735" s="56"/>
      <c r="R735" s="11"/>
      <c r="S735" s="14"/>
      <c r="AW735" s="11"/>
      <c r="BK735" s="12"/>
      <c r="BL735" s="12"/>
      <c r="BM735" s="12"/>
      <c r="BN735" s="12"/>
      <c r="BO735" s="12"/>
      <c r="BP735" s="12"/>
      <c r="BQ735" s="12"/>
      <c r="BR735" s="12"/>
      <c r="BS735" s="12"/>
      <c r="BT735" s="19" t="str">
        <f>IF(Point[Asset Group]="","",VLOOKUP(Point[Asset Type],subdom_master,4,FALSE))</f>
        <v/>
      </c>
    </row>
    <row r="736" spans="4:72" s="3" customFormat="1" x14ac:dyDescent="0.2">
      <c r="D736" s="58"/>
      <c r="E736" s="58"/>
      <c r="H736" s="3" t="str">
        <f>IF(Point[Asset Group]="","",VLOOKUP(Point[Asset Group],asset_grp_pt,4,FALSE))</f>
        <v/>
      </c>
      <c r="J736" s="3" t="str">
        <f>IF(Point[Asset Group]="","",VLOOKUP(Point[Asset Group],asset_grp_pt,3,FALSE))</f>
        <v/>
      </c>
      <c r="M736" s="11"/>
      <c r="P736" s="56"/>
      <c r="R736" s="11"/>
      <c r="S736" s="14"/>
      <c r="AW736" s="11"/>
      <c r="BK736" s="12"/>
      <c r="BL736" s="12"/>
      <c r="BM736" s="12"/>
      <c r="BN736" s="12"/>
      <c r="BO736" s="12"/>
      <c r="BP736" s="12"/>
      <c r="BQ736" s="12"/>
      <c r="BR736" s="12"/>
      <c r="BS736" s="12"/>
      <c r="BT736" s="19" t="str">
        <f>IF(Point[Asset Group]="","",VLOOKUP(Point[Asset Type],subdom_master,4,FALSE))</f>
        <v/>
      </c>
    </row>
    <row r="737" spans="4:72" s="3" customFormat="1" x14ac:dyDescent="0.2">
      <c r="D737" s="58"/>
      <c r="E737" s="58"/>
      <c r="H737" s="3" t="str">
        <f>IF(Point[Asset Group]="","",VLOOKUP(Point[Asset Group],asset_grp_pt,4,FALSE))</f>
        <v/>
      </c>
      <c r="J737" s="3" t="str">
        <f>IF(Point[Asset Group]="","",VLOOKUP(Point[Asset Group],asset_grp_pt,3,FALSE))</f>
        <v/>
      </c>
      <c r="M737" s="11"/>
      <c r="P737" s="56"/>
      <c r="R737" s="11"/>
      <c r="S737" s="14"/>
      <c r="AW737" s="11"/>
      <c r="BK737" s="12"/>
      <c r="BL737" s="12"/>
      <c r="BM737" s="12"/>
      <c r="BN737" s="12"/>
      <c r="BO737" s="12"/>
      <c r="BP737" s="12"/>
      <c r="BQ737" s="12"/>
      <c r="BR737" s="12"/>
      <c r="BS737" s="12"/>
      <c r="BT737" s="19" t="str">
        <f>IF(Point[Asset Group]="","",VLOOKUP(Point[Asset Type],subdom_master,4,FALSE))</f>
        <v/>
      </c>
    </row>
    <row r="738" spans="4:72" s="3" customFormat="1" x14ac:dyDescent="0.2">
      <c r="D738" s="58"/>
      <c r="E738" s="58"/>
      <c r="H738" s="3" t="str">
        <f>IF(Point[Asset Group]="","",VLOOKUP(Point[Asset Group],asset_grp_pt,4,FALSE))</f>
        <v/>
      </c>
      <c r="J738" s="3" t="str">
        <f>IF(Point[Asset Group]="","",VLOOKUP(Point[Asset Group],asset_grp_pt,3,FALSE))</f>
        <v/>
      </c>
      <c r="M738" s="11"/>
      <c r="P738" s="56"/>
      <c r="R738" s="11"/>
      <c r="S738" s="14"/>
      <c r="AW738" s="11"/>
      <c r="BK738" s="12"/>
      <c r="BL738" s="12"/>
      <c r="BM738" s="12"/>
      <c r="BN738" s="12"/>
      <c r="BO738" s="12"/>
      <c r="BP738" s="12"/>
      <c r="BQ738" s="12"/>
      <c r="BR738" s="12"/>
      <c r="BS738" s="12"/>
      <c r="BT738" s="19" t="str">
        <f>IF(Point[Asset Group]="","",VLOOKUP(Point[Asset Type],subdom_master,4,FALSE))</f>
        <v/>
      </c>
    </row>
    <row r="739" spans="4:72" s="3" customFormat="1" x14ac:dyDescent="0.2">
      <c r="D739" s="58"/>
      <c r="E739" s="58"/>
      <c r="H739" s="3" t="str">
        <f>IF(Point[Asset Group]="","",VLOOKUP(Point[Asset Group],asset_grp_pt,4,FALSE))</f>
        <v/>
      </c>
      <c r="J739" s="3" t="str">
        <f>IF(Point[Asset Group]="","",VLOOKUP(Point[Asset Group],asset_grp_pt,3,FALSE))</f>
        <v/>
      </c>
      <c r="M739" s="11"/>
      <c r="P739" s="56"/>
      <c r="R739" s="11"/>
      <c r="S739" s="14"/>
      <c r="AW739" s="11"/>
      <c r="BK739" s="12"/>
      <c r="BL739" s="12"/>
      <c r="BM739" s="12"/>
      <c r="BN739" s="12"/>
      <c r="BO739" s="12"/>
      <c r="BP739" s="12"/>
      <c r="BQ739" s="12"/>
      <c r="BR739" s="12"/>
      <c r="BS739" s="12"/>
      <c r="BT739" s="19" t="str">
        <f>IF(Point[Asset Group]="","",VLOOKUP(Point[Asset Type],subdom_master,4,FALSE))</f>
        <v/>
      </c>
    </row>
    <row r="740" spans="4:72" s="3" customFormat="1" x14ac:dyDescent="0.2">
      <c r="D740" s="58"/>
      <c r="E740" s="58"/>
      <c r="H740" s="3" t="str">
        <f>IF(Point[Asset Group]="","",VLOOKUP(Point[Asset Group],asset_grp_pt,4,FALSE))</f>
        <v/>
      </c>
      <c r="J740" s="3" t="str">
        <f>IF(Point[Asset Group]="","",VLOOKUP(Point[Asset Group],asset_grp_pt,3,FALSE))</f>
        <v/>
      </c>
      <c r="M740" s="11"/>
      <c r="P740" s="56"/>
      <c r="R740" s="11"/>
      <c r="S740" s="14"/>
      <c r="AW740" s="11"/>
      <c r="BK740" s="12"/>
      <c r="BL740" s="12"/>
      <c r="BM740" s="12"/>
      <c r="BN740" s="12"/>
      <c r="BO740" s="12"/>
      <c r="BP740" s="12"/>
      <c r="BQ740" s="12"/>
      <c r="BR740" s="12"/>
      <c r="BS740" s="12"/>
      <c r="BT740" s="19" t="str">
        <f>IF(Point[Asset Group]="","",VLOOKUP(Point[Asset Type],subdom_master,4,FALSE))</f>
        <v/>
      </c>
    </row>
    <row r="741" spans="4:72" s="3" customFormat="1" x14ac:dyDescent="0.2">
      <c r="D741" s="58"/>
      <c r="E741" s="58"/>
      <c r="H741" s="3" t="str">
        <f>IF(Point[Asset Group]="","",VLOOKUP(Point[Asset Group],asset_grp_pt,4,FALSE))</f>
        <v/>
      </c>
      <c r="J741" s="3" t="str">
        <f>IF(Point[Asset Group]="","",VLOOKUP(Point[Asset Group],asset_grp_pt,3,FALSE))</f>
        <v/>
      </c>
      <c r="M741" s="11"/>
      <c r="P741" s="56"/>
      <c r="R741" s="11"/>
      <c r="S741" s="14"/>
      <c r="AW741" s="11"/>
      <c r="BK741" s="12"/>
      <c r="BL741" s="12"/>
      <c r="BM741" s="12"/>
      <c r="BN741" s="12"/>
      <c r="BO741" s="12"/>
      <c r="BP741" s="12"/>
      <c r="BQ741" s="12"/>
      <c r="BR741" s="12"/>
      <c r="BS741" s="12"/>
      <c r="BT741" s="19" t="str">
        <f>IF(Point[Asset Group]="","",VLOOKUP(Point[Asset Type],subdom_master,4,FALSE))</f>
        <v/>
      </c>
    </row>
    <row r="742" spans="4:72" s="3" customFormat="1" x14ac:dyDescent="0.2">
      <c r="D742" s="58"/>
      <c r="E742" s="58"/>
      <c r="H742" s="3" t="str">
        <f>IF(Point[Asset Group]="","",VLOOKUP(Point[Asset Group],asset_grp_pt,4,FALSE))</f>
        <v/>
      </c>
      <c r="J742" s="3" t="str">
        <f>IF(Point[Asset Group]="","",VLOOKUP(Point[Asset Group],asset_grp_pt,3,FALSE))</f>
        <v/>
      </c>
      <c r="M742" s="11"/>
      <c r="P742" s="56"/>
      <c r="R742" s="11"/>
      <c r="S742" s="14"/>
      <c r="AW742" s="11"/>
      <c r="BK742" s="12"/>
      <c r="BL742" s="12"/>
      <c r="BM742" s="12"/>
      <c r="BN742" s="12"/>
      <c r="BO742" s="12"/>
      <c r="BP742" s="12"/>
      <c r="BQ742" s="12"/>
      <c r="BR742" s="12"/>
      <c r="BS742" s="12"/>
      <c r="BT742" s="19" t="str">
        <f>IF(Point[Asset Group]="","",VLOOKUP(Point[Asset Type],subdom_master,4,FALSE))</f>
        <v/>
      </c>
    </row>
    <row r="743" spans="4:72" s="3" customFormat="1" x14ac:dyDescent="0.2">
      <c r="D743" s="58"/>
      <c r="E743" s="58"/>
      <c r="H743" s="3" t="str">
        <f>IF(Point[Asset Group]="","",VLOOKUP(Point[Asset Group],asset_grp_pt,4,FALSE))</f>
        <v/>
      </c>
      <c r="J743" s="3" t="str">
        <f>IF(Point[Asset Group]="","",VLOOKUP(Point[Asset Group],asset_grp_pt,3,FALSE))</f>
        <v/>
      </c>
      <c r="M743" s="11"/>
      <c r="P743" s="56"/>
      <c r="R743" s="11"/>
      <c r="S743" s="14"/>
      <c r="AW743" s="11"/>
      <c r="BK743" s="12"/>
      <c r="BL743" s="12"/>
      <c r="BM743" s="12"/>
      <c r="BN743" s="12"/>
      <c r="BO743" s="12"/>
      <c r="BP743" s="12"/>
      <c r="BQ743" s="12"/>
      <c r="BR743" s="12"/>
      <c r="BS743" s="12"/>
      <c r="BT743" s="19" t="str">
        <f>IF(Point[Asset Group]="","",VLOOKUP(Point[Asset Type],subdom_master,4,FALSE))</f>
        <v/>
      </c>
    </row>
    <row r="744" spans="4:72" s="3" customFormat="1" x14ac:dyDescent="0.2">
      <c r="D744" s="58"/>
      <c r="E744" s="58"/>
      <c r="H744" s="3" t="str">
        <f>IF(Point[Asset Group]="","",VLOOKUP(Point[Asset Group],asset_grp_pt,4,FALSE))</f>
        <v/>
      </c>
      <c r="J744" s="3" t="str">
        <f>IF(Point[Asset Group]="","",VLOOKUP(Point[Asset Group],asset_grp_pt,3,FALSE))</f>
        <v/>
      </c>
      <c r="M744" s="11"/>
      <c r="P744" s="56"/>
      <c r="R744" s="11"/>
      <c r="S744" s="14"/>
      <c r="AW744" s="11"/>
      <c r="BK744" s="12"/>
      <c r="BL744" s="12"/>
      <c r="BM744" s="12"/>
      <c r="BN744" s="12"/>
      <c r="BO744" s="12"/>
      <c r="BP744" s="12"/>
      <c r="BQ744" s="12"/>
      <c r="BR744" s="12"/>
      <c r="BS744" s="12"/>
      <c r="BT744" s="19" t="str">
        <f>IF(Point[Asset Group]="","",VLOOKUP(Point[Asset Type],subdom_master,4,FALSE))</f>
        <v/>
      </c>
    </row>
    <row r="745" spans="4:72" s="3" customFormat="1" x14ac:dyDescent="0.2">
      <c r="D745" s="58"/>
      <c r="E745" s="58"/>
      <c r="H745" s="3" t="str">
        <f>IF(Point[Asset Group]="","",VLOOKUP(Point[Asset Group],asset_grp_pt,4,FALSE))</f>
        <v/>
      </c>
      <c r="J745" s="3" t="str">
        <f>IF(Point[Asset Group]="","",VLOOKUP(Point[Asset Group],asset_grp_pt,3,FALSE))</f>
        <v/>
      </c>
      <c r="M745" s="11"/>
      <c r="P745" s="56"/>
      <c r="R745" s="11"/>
      <c r="S745" s="14"/>
      <c r="AW745" s="11"/>
      <c r="BK745" s="12"/>
      <c r="BL745" s="12"/>
      <c r="BM745" s="12"/>
      <c r="BN745" s="12"/>
      <c r="BO745" s="12"/>
      <c r="BP745" s="12"/>
      <c r="BQ745" s="12"/>
      <c r="BR745" s="12"/>
      <c r="BS745" s="12"/>
      <c r="BT745" s="19" t="str">
        <f>IF(Point[Asset Group]="","",VLOOKUP(Point[Asset Type],subdom_master,4,FALSE))</f>
        <v/>
      </c>
    </row>
    <row r="746" spans="4:72" s="3" customFormat="1" x14ac:dyDescent="0.2">
      <c r="D746" s="58"/>
      <c r="E746" s="58"/>
      <c r="H746" s="3" t="str">
        <f>IF(Point[Asset Group]="","",VLOOKUP(Point[Asset Group],asset_grp_pt,4,FALSE))</f>
        <v/>
      </c>
      <c r="J746" s="3" t="str">
        <f>IF(Point[Asset Group]="","",VLOOKUP(Point[Asset Group],asset_grp_pt,3,FALSE))</f>
        <v/>
      </c>
      <c r="M746" s="11"/>
      <c r="P746" s="56"/>
      <c r="R746" s="11"/>
      <c r="S746" s="14"/>
      <c r="AW746" s="11"/>
      <c r="BK746" s="12"/>
      <c r="BL746" s="12"/>
      <c r="BM746" s="12"/>
      <c r="BN746" s="12"/>
      <c r="BO746" s="12"/>
      <c r="BP746" s="12"/>
      <c r="BQ746" s="12"/>
      <c r="BR746" s="12"/>
      <c r="BS746" s="12"/>
      <c r="BT746" s="19" t="str">
        <f>IF(Point[Asset Group]="","",VLOOKUP(Point[Asset Type],subdom_master,4,FALSE))</f>
        <v/>
      </c>
    </row>
    <row r="747" spans="4:72" s="3" customFormat="1" x14ac:dyDescent="0.2">
      <c r="D747" s="58"/>
      <c r="E747" s="58"/>
      <c r="H747" s="3" t="str">
        <f>IF(Point[Asset Group]="","",VLOOKUP(Point[Asset Group],asset_grp_pt,4,FALSE))</f>
        <v/>
      </c>
      <c r="J747" s="3" t="str">
        <f>IF(Point[Asset Group]="","",VLOOKUP(Point[Asset Group],asset_grp_pt,3,FALSE))</f>
        <v/>
      </c>
      <c r="M747" s="11"/>
      <c r="P747" s="56"/>
      <c r="R747" s="11"/>
      <c r="S747" s="14"/>
      <c r="AW747" s="11"/>
      <c r="BK747" s="12"/>
      <c r="BL747" s="12"/>
      <c r="BM747" s="12"/>
      <c r="BN747" s="12"/>
      <c r="BO747" s="12"/>
      <c r="BP747" s="12"/>
      <c r="BQ747" s="12"/>
      <c r="BR747" s="12"/>
      <c r="BS747" s="12"/>
      <c r="BT747" s="19" t="str">
        <f>IF(Point[Asset Group]="","",VLOOKUP(Point[Asset Type],subdom_master,4,FALSE))</f>
        <v/>
      </c>
    </row>
    <row r="748" spans="4:72" s="3" customFormat="1" x14ac:dyDescent="0.2">
      <c r="D748" s="58"/>
      <c r="E748" s="58"/>
      <c r="H748" s="3" t="str">
        <f>IF(Point[Asset Group]="","",VLOOKUP(Point[Asset Group],asset_grp_pt,4,FALSE))</f>
        <v/>
      </c>
      <c r="J748" s="3" t="str">
        <f>IF(Point[Asset Group]="","",VLOOKUP(Point[Asset Group],asset_grp_pt,3,FALSE))</f>
        <v/>
      </c>
      <c r="M748" s="11"/>
      <c r="P748" s="56"/>
      <c r="R748" s="11"/>
      <c r="S748" s="14"/>
      <c r="AW748" s="11"/>
      <c r="BK748" s="12"/>
      <c r="BL748" s="12"/>
      <c r="BM748" s="12"/>
      <c r="BN748" s="12"/>
      <c r="BO748" s="12"/>
      <c r="BP748" s="12"/>
      <c r="BQ748" s="12"/>
      <c r="BR748" s="12"/>
      <c r="BS748" s="12"/>
      <c r="BT748" s="19" t="str">
        <f>IF(Point[Asset Group]="","",VLOOKUP(Point[Asset Type],subdom_master,4,FALSE))</f>
        <v/>
      </c>
    </row>
    <row r="749" spans="4:72" s="3" customFormat="1" x14ac:dyDescent="0.2">
      <c r="D749" s="58"/>
      <c r="E749" s="58"/>
      <c r="H749" s="3" t="str">
        <f>IF(Point[Asset Group]="","",VLOOKUP(Point[Asset Group],asset_grp_pt,4,FALSE))</f>
        <v/>
      </c>
      <c r="J749" s="3" t="str">
        <f>IF(Point[Asset Group]="","",VLOOKUP(Point[Asset Group],asset_grp_pt,3,FALSE))</f>
        <v/>
      </c>
      <c r="M749" s="11"/>
      <c r="P749" s="56"/>
      <c r="R749" s="11"/>
      <c r="S749" s="14"/>
      <c r="AW749" s="11"/>
      <c r="BK749" s="12"/>
      <c r="BL749" s="12"/>
      <c r="BM749" s="12"/>
      <c r="BN749" s="12"/>
      <c r="BO749" s="12"/>
      <c r="BP749" s="12"/>
      <c r="BQ749" s="12"/>
      <c r="BR749" s="12"/>
      <c r="BS749" s="12"/>
      <c r="BT749" s="19" t="str">
        <f>IF(Point[Asset Group]="","",VLOOKUP(Point[Asset Type],subdom_master,4,FALSE))</f>
        <v/>
      </c>
    </row>
    <row r="750" spans="4:72" s="3" customFormat="1" x14ac:dyDescent="0.2">
      <c r="D750" s="58"/>
      <c r="E750" s="58"/>
      <c r="H750" s="3" t="str">
        <f>IF(Point[Asset Group]="","",VLOOKUP(Point[Asset Group],asset_grp_pt,4,FALSE))</f>
        <v/>
      </c>
      <c r="J750" s="3" t="str">
        <f>IF(Point[Asset Group]="","",VLOOKUP(Point[Asset Group],asset_grp_pt,3,FALSE))</f>
        <v/>
      </c>
      <c r="M750" s="11"/>
      <c r="P750" s="56"/>
      <c r="R750" s="11"/>
      <c r="S750" s="14"/>
      <c r="AW750" s="11"/>
      <c r="BK750" s="12"/>
      <c r="BL750" s="12"/>
      <c r="BM750" s="12"/>
      <c r="BN750" s="12"/>
      <c r="BO750" s="12"/>
      <c r="BP750" s="12"/>
      <c r="BQ750" s="12"/>
      <c r="BR750" s="12"/>
      <c r="BS750" s="12"/>
      <c r="BT750" s="19" t="str">
        <f>IF(Point[Asset Group]="","",VLOOKUP(Point[Asset Type],subdom_master,4,FALSE))</f>
        <v/>
      </c>
    </row>
    <row r="751" spans="4:72" s="3" customFormat="1" x14ac:dyDescent="0.2">
      <c r="D751" s="58"/>
      <c r="E751" s="58"/>
      <c r="H751" s="3" t="str">
        <f>IF(Point[Asset Group]="","",VLOOKUP(Point[Asset Group],asset_grp_pt,4,FALSE))</f>
        <v/>
      </c>
      <c r="J751" s="3" t="str">
        <f>IF(Point[Asset Group]="","",VLOOKUP(Point[Asset Group],asset_grp_pt,3,FALSE))</f>
        <v/>
      </c>
      <c r="M751" s="11"/>
      <c r="P751" s="56"/>
      <c r="R751" s="11"/>
      <c r="S751" s="14"/>
      <c r="AW751" s="11"/>
      <c r="BK751" s="12"/>
      <c r="BL751" s="12"/>
      <c r="BM751" s="12"/>
      <c r="BN751" s="12"/>
      <c r="BO751" s="12"/>
      <c r="BP751" s="12"/>
      <c r="BQ751" s="12"/>
      <c r="BR751" s="12"/>
      <c r="BS751" s="12"/>
      <c r="BT751" s="19" t="str">
        <f>IF(Point[Asset Group]="","",VLOOKUP(Point[Asset Type],subdom_master,4,FALSE))</f>
        <v/>
      </c>
    </row>
    <row r="752" spans="4:72" s="3" customFormat="1" x14ac:dyDescent="0.2">
      <c r="D752" s="58"/>
      <c r="E752" s="58"/>
      <c r="H752" s="3" t="str">
        <f>IF(Point[Asset Group]="","",VLOOKUP(Point[Asset Group],asset_grp_pt,4,FALSE))</f>
        <v/>
      </c>
      <c r="J752" s="3" t="str">
        <f>IF(Point[Asset Group]="","",VLOOKUP(Point[Asset Group],asset_grp_pt,3,FALSE))</f>
        <v/>
      </c>
      <c r="M752" s="11"/>
      <c r="P752" s="56"/>
      <c r="R752" s="11"/>
      <c r="S752" s="14"/>
      <c r="AW752" s="11"/>
      <c r="BK752" s="12"/>
      <c r="BL752" s="12"/>
      <c r="BM752" s="12"/>
      <c r="BN752" s="12"/>
      <c r="BO752" s="12"/>
      <c r="BP752" s="12"/>
      <c r="BQ752" s="12"/>
      <c r="BR752" s="12"/>
      <c r="BS752" s="12"/>
      <c r="BT752" s="19" t="str">
        <f>IF(Point[Asset Group]="","",VLOOKUP(Point[Asset Type],subdom_master,4,FALSE))</f>
        <v/>
      </c>
    </row>
    <row r="753" spans="4:72" s="3" customFormat="1" x14ac:dyDescent="0.2">
      <c r="D753" s="58"/>
      <c r="E753" s="58"/>
      <c r="H753" s="3" t="str">
        <f>IF(Point[Asset Group]="","",VLOOKUP(Point[Asset Group],asset_grp_pt,4,FALSE))</f>
        <v/>
      </c>
      <c r="J753" s="3" t="str">
        <f>IF(Point[Asset Group]="","",VLOOKUP(Point[Asset Group],asset_grp_pt,3,FALSE))</f>
        <v/>
      </c>
      <c r="M753" s="11"/>
      <c r="P753" s="56"/>
      <c r="R753" s="11"/>
      <c r="S753" s="14"/>
      <c r="AW753" s="11"/>
      <c r="BK753" s="12"/>
      <c r="BL753" s="12"/>
      <c r="BM753" s="12"/>
      <c r="BN753" s="12"/>
      <c r="BO753" s="12"/>
      <c r="BP753" s="12"/>
      <c r="BQ753" s="12"/>
      <c r="BR753" s="12"/>
      <c r="BS753" s="12"/>
      <c r="BT753" s="19" t="str">
        <f>IF(Point[Asset Group]="","",VLOOKUP(Point[Asset Type],subdom_master,4,FALSE))</f>
        <v/>
      </c>
    </row>
    <row r="754" spans="4:72" s="3" customFormat="1" x14ac:dyDescent="0.2">
      <c r="D754" s="58"/>
      <c r="E754" s="58"/>
      <c r="H754" s="3" t="str">
        <f>IF(Point[Asset Group]="","",VLOOKUP(Point[Asset Group],asset_grp_pt,4,FALSE))</f>
        <v/>
      </c>
      <c r="J754" s="3" t="str">
        <f>IF(Point[Asset Group]="","",VLOOKUP(Point[Asset Group],asset_grp_pt,3,FALSE))</f>
        <v/>
      </c>
      <c r="M754" s="11"/>
      <c r="P754" s="56"/>
      <c r="R754" s="11"/>
      <c r="S754" s="14"/>
      <c r="AW754" s="11"/>
      <c r="BK754" s="12"/>
      <c r="BL754" s="12"/>
      <c r="BM754" s="12"/>
      <c r="BN754" s="12"/>
      <c r="BO754" s="12"/>
      <c r="BP754" s="12"/>
      <c r="BQ754" s="12"/>
      <c r="BR754" s="12"/>
      <c r="BS754" s="12"/>
      <c r="BT754" s="19" t="str">
        <f>IF(Point[Asset Group]="","",VLOOKUP(Point[Asset Type],subdom_master,4,FALSE))</f>
        <v/>
      </c>
    </row>
    <row r="755" spans="4:72" s="3" customFormat="1" x14ac:dyDescent="0.2">
      <c r="D755" s="58"/>
      <c r="E755" s="58"/>
      <c r="H755" s="3" t="str">
        <f>IF(Point[Asset Group]="","",VLOOKUP(Point[Asset Group],asset_grp_pt,4,FALSE))</f>
        <v/>
      </c>
      <c r="J755" s="3" t="str">
        <f>IF(Point[Asset Group]="","",VLOOKUP(Point[Asset Group],asset_grp_pt,3,FALSE))</f>
        <v/>
      </c>
      <c r="M755" s="11"/>
      <c r="P755" s="56"/>
      <c r="R755" s="11"/>
      <c r="S755" s="14"/>
      <c r="AW755" s="11"/>
      <c r="BK755" s="12"/>
      <c r="BL755" s="12"/>
      <c r="BM755" s="12"/>
      <c r="BN755" s="12"/>
      <c r="BO755" s="12"/>
      <c r="BP755" s="12"/>
      <c r="BQ755" s="12"/>
      <c r="BR755" s="12"/>
      <c r="BS755" s="12"/>
      <c r="BT755" s="19" t="str">
        <f>IF(Point[Asset Group]="","",VLOOKUP(Point[Asset Type],subdom_master,4,FALSE))</f>
        <v/>
      </c>
    </row>
    <row r="756" spans="4:72" s="3" customFormat="1" x14ac:dyDescent="0.2">
      <c r="D756" s="58"/>
      <c r="E756" s="58"/>
      <c r="H756" s="3" t="str">
        <f>IF(Point[Asset Group]="","",VLOOKUP(Point[Asset Group],asset_grp_pt,4,FALSE))</f>
        <v/>
      </c>
      <c r="J756" s="3" t="str">
        <f>IF(Point[Asset Group]="","",VLOOKUP(Point[Asset Group],asset_grp_pt,3,FALSE))</f>
        <v/>
      </c>
      <c r="M756" s="11"/>
      <c r="P756" s="56"/>
      <c r="R756" s="11"/>
      <c r="S756" s="14"/>
      <c r="AW756" s="11"/>
      <c r="BK756" s="12"/>
      <c r="BL756" s="12"/>
      <c r="BM756" s="12"/>
      <c r="BN756" s="12"/>
      <c r="BO756" s="12"/>
      <c r="BP756" s="12"/>
      <c r="BQ756" s="12"/>
      <c r="BR756" s="12"/>
      <c r="BS756" s="12"/>
      <c r="BT756" s="19" t="str">
        <f>IF(Point[Asset Group]="","",VLOOKUP(Point[Asset Type],subdom_master,4,FALSE))</f>
        <v/>
      </c>
    </row>
    <row r="757" spans="4:72" s="3" customFormat="1" x14ac:dyDescent="0.2">
      <c r="D757" s="58"/>
      <c r="E757" s="58"/>
      <c r="H757" s="3" t="str">
        <f>IF(Point[Asset Group]="","",VLOOKUP(Point[Asset Group],asset_grp_pt,4,FALSE))</f>
        <v/>
      </c>
      <c r="J757" s="3" t="str">
        <f>IF(Point[Asset Group]="","",VLOOKUP(Point[Asset Group],asset_grp_pt,3,FALSE))</f>
        <v/>
      </c>
      <c r="M757" s="11"/>
      <c r="P757" s="56"/>
      <c r="R757" s="11"/>
      <c r="S757" s="14"/>
      <c r="AW757" s="11"/>
      <c r="BK757" s="12"/>
      <c r="BL757" s="12"/>
      <c r="BM757" s="12"/>
      <c r="BN757" s="12"/>
      <c r="BO757" s="12"/>
      <c r="BP757" s="12"/>
      <c r="BQ757" s="12"/>
      <c r="BR757" s="12"/>
      <c r="BS757" s="12"/>
      <c r="BT757" s="19" t="str">
        <f>IF(Point[Asset Group]="","",VLOOKUP(Point[Asset Type],subdom_master,4,FALSE))</f>
        <v/>
      </c>
    </row>
    <row r="758" spans="4:72" s="3" customFormat="1" x14ac:dyDescent="0.2">
      <c r="D758" s="58"/>
      <c r="E758" s="58"/>
      <c r="H758" s="3" t="str">
        <f>IF(Point[Asset Group]="","",VLOOKUP(Point[Asset Group],asset_grp_pt,4,FALSE))</f>
        <v/>
      </c>
      <c r="J758" s="3" t="str">
        <f>IF(Point[Asset Group]="","",VLOOKUP(Point[Asset Group],asset_grp_pt,3,FALSE))</f>
        <v/>
      </c>
      <c r="M758" s="11"/>
      <c r="P758" s="56"/>
      <c r="R758" s="11"/>
      <c r="S758" s="14"/>
      <c r="AW758" s="11"/>
      <c r="BK758" s="12"/>
      <c r="BL758" s="12"/>
      <c r="BM758" s="12"/>
      <c r="BN758" s="12"/>
      <c r="BO758" s="12"/>
      <c r="BP758" s="12"/>
      <c r="BQ758" s="12"/>
      <c r="BR758" s="12"/>
      <c r="BS758" s="12"/>
      <c r="BT758" s="19" t="str">
        <f>IF(Point[Asset Group]="","",VLOOKUP(Point[Asset Type],subdom_master,4,FALSE))</f>
        <v/>
      </c>
    </row>
    <row r="759" spans="4:72" s="3" customFormat="1" x14ac:dyDescent="0.2">
      <c r="D759" s="58"/>
      <c r="E759" s="58"/>
      <c r="H759" s="3" t="str">
        <f>IF(Point[Asset Group]="","",VLOOKUP(Point[Asset Group],asset_grp_pt,4,FALSE))</f>
        <v/>
      </c>
      <c r="J759" s="3" t="str">
        <f>IF(Point[Asset Group]="","",VLOOKUP(Point[Asset Group],asset_grp_pt,3,FALSE))</f>
        <v/>
      </c>
      <c r="M759" s="11"/>
      <c r="P759" s="56"/>
      <c r="R759" s="11"/>
      <c r="S759" s="14"/>
      <c r="AW759" s="11"/>
      <c r="BK759" s="12"/>
      <c r="BL759" s="12"/>
      <c r="BM759" s="12"/>
      <c r="BN759" s="12"/>
      <c r="BO759" s="12"/>
      <c r="BP759" s="12"/>
      <c r="BQ759" s="12"/>
      <c r="BR759" s="12"/>
      <c r="BS759" s="12"/>
      <c r="BT759" s="19" t="str">
        <f>IF(Point[Asset Group]="","",VLOOKUP(Point[Asset Type],subdom_master,4,FALSE))</f>
        <v/>
      </c>
    </row>
    <row r="760" spans="4:72" s="3" customFormat="1" x14ac:dyDescent="0.2">
      <c r="D760" s="58"/>
      <c r="E760" s="58"/>
      <c r="H760" s="3" t="str">
        <f>IF(Point[Asset Group]="","",VLOOKUP(Point[Asset Group],asset_grp_pt,4,FALSE))</f>
        <v/>
      </c>
      <c r="J760" s="3" t="str">
        <f>IF(Point[Asset Group]="","",VLOOKUP(Point[Asset Group],asset_grp_pt,3,FALSE))</f>
        <v/>
      </c>
      <c r="M760" s="11"/>
      <c r="P760" s="56"/>
      <c r="R760" s="11"/>
      <c r="S760" s="14"/>
      <c r="AW760" s="11"/>
      <c r="BK760" s="12"/>
      <c r="BL760" s="12"/>
      <c r="BM760" s="12"/>
      <c r="BN760" s="12"/>
      <c r="BO760" s="12"/>
      <c r="BP760" s="12"/>
      <c r="BQ760" s="12"/>
      <c r="BR760" s="12"/>
      <c r="BS760" s="12"/>
      <c r="BT760" s="19" t="str">
        <f>IF(Point[Asset Group]="","",VLOOKUP(Point[Asset Type],subdom_master,4,FALSE))</f>
        <v/>
      </c>
    </row>
    <row r="761" spans="4:72" s="3" customFormat="1" x14ac:dyDescent="0.2">
      <c r="D761" s="58"/>
      <c r="E761" s="58"/>
      <c r="H761" s="3" t="str">
        <f>IF(Point[Asset Group]="","",VLOOKUP(Point[Asset Group],asset_grp_pt,4,FALSE))</f>
        <v/>
      </c>
      <c r="J761" s="3" t="str">
        <f>IF(Point[Asset Group]="","",VLOOKUP(Point[Asset Group],asset_grp_pt,3,FALSE))</f>
        <v/>
      </c>
      <c r="M761" s="11"/>
      <c r="P761" s="56"/>
      <c r="R761" s="11"/>
      <c r="S761" s="14"/>
      <c r="AW761" s="11"/>
      <c r="BK761" s="12"/>
      <c r="BL761" s="12"/>
      <c r="BM761" s="12"/>
      <c r="BN761" s="12"/>
      <c r="BO761" s="12"/>
      <c r="BP761" s="12"/>
      <c r="BQ761" s="12"/>
      <c r="BR761" s="12"/>
      <c r="BS761" s="12"/>
      <c r="BT761" s="19" t="str">
        <f>IF(Point[Asset Group]="","",VLOOKUP(Point[Asset Type],subdom_master,4,FALSE))</f>
        <v/>
      </c>
    </row>
    <row r="762" spans="4:72" s="3" customFormat="1" x14ac:dyDescent="0.2">
      <c r="D762" s="58"/>
      <c r="E762" s="58"/>
      <c r="H762" s="3" t="str">
        <f>IF(Point[Asset Group]="","",VLOOKUP(Point[Asset Group],asset_grp_pt,4,FALSE))</f>
        <v/>
      </c>
      <c r="J762" s="3" t="str">
        <f>IF(Point[Asset Group]="","",VLOOKUP(Point[Asset Group],asset_grp_pt,3,FALSE))</f>
        <v/>
      </c>
      <c r="M762" s="11"/>
      <c r="P762" s="56"/>
      <c r="R762" s="11"/>
      <c r="S762" s="14"/>
      <c r="AW762" s="11"/>
      <c r="BK762" s="12"/>
      <c r="BL762" s="12"/>
      <c r="BM762" s="12"/>
      <c r="BN762" s="12"/>
      <c r="BO762" s="12"/>
      <c r="BP762" s="12"/>
      <c r="BQ762" s="12"/>
      <c r="BR762" s="12"/>
      <c r="BS762" s="12"/>
      <c r="BT762" s="19" t="str">
        <f>IF(Point[Asset Group]="","",VLOOKUP(Point[Asset Type],subdom_master,4,FALSE))</f>
        <v/>
      </c>
    </row>
    <row r="763" spans="4:72" s="3" customFormat="1" x14ac:dyDescent="0.2">
      <c r="D763" s="58"/>
      <c r="E763" s="58"/>
      <c r="H763" s="3" t="str">
        <f>IF(Point[Asset Group]="","",VLOOKUP(Point[Asset Group],asset_grp_pt,4,FALSE))</f>
        <v/>
      </c>
      <c r="J763" s="3" t="str">
        <f>IF(Point[Asset Group]="","",VLOOKUP(Point[Asset Group],asset_grp_pt,3,FALSE))</f>
        <v/>
      </c>
      <c r="M763" s="11"/>
      <c r="P763" s="56"/>
      <c r="R763" s="11"/>
      <c r="S763" s="14"/>
      <c r="AW763" s="11"/>
      <c r="BK763" s="12"/>
      <c r="BL763" s="12"/>
      <c r="BM763" s="12"/>
      <c r="BN763" s="12"/>
      <c r="BO763" s="12"/>
      <c r="BP763" s="12"/>
      <c r="BQ763" s="12"/>
      <c r="BR763" s="12"/>
      <c r="BS763" s="12"/>
      <c r="BT763" s="19" t="str">
        <f>IF(Point[Asset Group]="","",VLOOKUP(Point[Asset Type],subdom_master,4,FALSE))</f>
        <v/>
      </c>
    </row>
    <row r="764" spans="4:72" s="3" customFormat="1" x14ac:dyDescent="0.2">
      <c r="D764" s="58"/>
      <c r="E764" s="58"/>
      <c r="H764" s="3" t="str">
        <f>IF(Point[Asset Group]="","",VLOOKUP(Point[Asset Group],asset_grp_pt,4,FALSE))</f>
        <v/>
      </c>
      <c r="J764" s="3" t="str">
        <f>IF(Point[Asset Group]="","",VLOOKUP(Point[Asset Group],asset_grp_pt,3,FALSE))</f>
        <v/>
      </c>
      <c r="M764" s="11"/>
      <c r="P764" s="56"/>
      <c r="R764" s="11"/>
      <c r="S764" s="14"/>
      <c r="AW764" s="11"/>
      <c r="BK764" s="12"/>
      <c r="BL764" s="12"/>
      <c r="BM764" s="12"/>
      <c r="BN764" s="12"/>
      <c r="BO764" s="12"/>
      <c r="BP764" s="12"/>
      <c r="BQ764" s="12"/>
      <c r="BR764" s="12"/>
      <c r="BS764" s="12"/>
      <c r="BT764" s="19" t="str">
        <f>IF(Point[Asset Group]="","",VLOOKUP(Point[Asset Type],subdom_master,4,FALSE))</f>
        <v/>
      </c>
    </row>
    <row r="765" spans="4:72" s="3" customFormat="1" x14ac:dyDescent="0.2">
      <c r="D765" s="58"/>
      <c r="E765" s="58"/>
      <c r="H765" s="3" t="str">
        <f>IF(Point[Asset Group]="","",VLOOKUP(Point[Asset Group],asset_grp_pt,4,FALSE))</f>
        <v/>
      </c>
      <c r="J765" s="3" t="str">
        <f>IF(Point[Asset Group]="","",VLOOKUP(Point[Asset Group],asset_grp_pt,3,FALSE))</f>
        <v/>
      </c>
      <c r="M765" s="11"/>
      <c r="P765" s="56"/>
      <c r="R765" s="11"/>
      <c r="S765" s="14"/>
      <c r="AW765" s="11"/>
      <c r="BK765" s="12"/>
      <c r="BL765" s="12"/>
      <c r="BM765" s="12"/>
      <c r="BN765" s="12"/>
      <c r="BO765" s="12"/>
      <c r="BP765" s="12"/>
      <c r="BQ765" s="12"/>
      <c r="BR765" s="12"/>
      <c r="BS765" s="12"/>
      <c r="BT765" s="19" t="str">
        <f>IF(Point[Asset Group]="","",VLOOKUP(Point[Asset Type],subdom_master,4,FALSE))</f>
        <v/>
      </c>
    </row>
    <row r="766" spans="4:72" s="3" customFormat="1" x14ac:dyDescent="0.2">
      <c r="D766" s="58"/>
      <c r="E766" s="58"/>
      <c r="H766" s="3" t="str">
        <f>IF(Point[Asset Group]="","",VLOOKUP(Point[Asset Group],asset_grp_pt,4,FALSE))</f>
        <v/>
      </c>
      <c r="J766" s="3" t="str">
        <f>IF(Point[Asset Group]="","",VLOOKUP(Point[Asset Group],asset_grp_pt,3,FALSE))</f>
        <v/>
      </c>
      <c r="M766" s="11"/>
      <c r="P766" s="56"/>
      <c r="R766" s="11"/>
      <c r="S766" s="14"/>
      <c r="AW766" s="11"/>
      <c r="BK766" s="12"/>
      <c r="BL766" s="12"/>
      <c r="BM766" s="12"/>
      <c r="BN766" s="12"/>
      <c r="BO766" s="12"/>
      <c r="BP766" s="12"/>
      <c r="BQ766" s="12"/>
      <c r="BR766" s="12"/>
      <c r="BS766" s="12"/>
      <c r="BT766" s="19" t="str">
        <f>IF(Point[Asset Group]="","",VLOOKUP(Point[Asset Type],subdom_master,4,FALSE))</f>
        <v/>
      </c>
    </row>
    <row r="767" spans="4:72" s="3" customFormat="1" x14ac:dyDescent="0.2">
      <c r="D767" s="58"/>
      <c r="E767" s="58"/>
      <c r="H767" s="3" t="str">
        <f>IF(Point[Asset Group]="","",VLOOKUP(Point[Asset Group],asset_grp_pt,4,FALSE))</f>
        <v/>
      </c>
      <c r="J767" s="3" t="str">
        <f>IF(Point[Asset Group]="","",VLOOKUP(Point[Asset Group],asset_grp_pt,3,FALSE))</f>
        <v/>
      </c>
      <c r="M767" s="11"/>
      <c r="P767" s="56"/>
      <c r="R767" s="11"/>
      <c r="S767" s="14"/>
      <c r="AW767" s="11"/>
      <c r="BK767" s="12"/>
      <c r="BL767" s="12"/>
      <c r="BM767" s="12"/>
      <c r="BN767" s="12"/>
      <c r="BO767" s="12"/>
      <c r="BP767" s="12"/>
      <c r="BQ767" s="12"/>
      <c r="BR767" s="12"/>
      <c r="BS767" s="12"/>
      <c r="BT767" s="19" t="str">
        <f>IF(Point[Asset Group]="","",VLOOKUP(Point[Asset Type],subdom_master,4,FALSE))</f>
        <v/>
      </c>
    </row>
    <row r="768" spans="4:72" s="3" customFormat="1" x14ac:dyDescent="0.2">
      <c r="D768" s="58"/>
      <c r="E768" s="58"/>
      <c r="H768" s="3" t="str">
        <f>IF(Point[Asset Group]="","",VLOOKUP(Point[Asset Group],asset_grp_pt,4,FALSE))</f>
        <v/>
      </c>
      <c r="J768" s="3" t="str">
        <f>IF(Point[Asset Group]="","",VLOOKUP(Point[Asset Group],asset_grp_pt,3,FALSE))</f>
        <v/>
      </c>
      <c r="M768" s="11"/>
      <c r="P768" s="56"/>
      <c r="R768" s="11"/>
      <c r="S768" s="14"/>
      <c r="AW768" s="11"/>
      <c r="BK768" s="12"/>
      <c r="BL768" s="12"/>
      <c r="BM768" s="12"/>
      <c r="BN768" s="12"/>
      <c r="BO768" s="12"/>
      <c r="BP768" s="12"/>
      <c r="BQ768" s="12"/>
      <c r="BR768" s="12"/>
      <c r="BS768" s="12"/>
      <c r="BT768" s="19" t="str">
        <f>IF(Point[Asset Group]="","",VLOOKUP(Point[Asset Type],subdom_master,4,FALSE))</f>
        <v/>
      </c>
    </row>
    <row r="769" spans="4:72" s="3" customFormat="1" x14ac:dyDescent="0.2">
      <c r="D769" s="58"/>
      <c r="E769" s="58"/>
      <c r="H769" s="3" t="str">
        <f>IF(Point[Asset Group]="","",VLOOKUP(Point[Asset Group],asset_grp_pt,4,FALSE))</f>
        <v/>
      </c>
      <c r="J769" s="3" t="str">
        <f>IF(Point[Asset Group]="","",VLOOKUP(Point[Asset Group],asset_grp_pt,3,FALSE))</f>
        <v/>
      </c>
      <c r="M769" s="11"/>
      <c r="P769" s="56"/>
      <c r="R769" s="11"/>
      <c r="S769" s="14"/>
      <c r="AW769" s="11"/>
      <c r="BK769" s="12"/>
      <c r="BL769" s="12"/>
      <c r="BM769" s="12"/>
      <c r="BN769" s="12"/>
      <c r="BO769" s="12"/>
      <c r="BP769" s="12"/>
      <c r="BQ769" s="12"/>
      <c r="BR769" s="12"/>
      <c r="BS769" s="12"/>
      <c r="BT769" s="19" t="str">
        <f>IF(Point[Asset Group]="","",VLOOKUP(Point[Asset Type],subdom_master,4,FALSE))</f>
        <v/>
      </c>
    </row>
    <row r="770" spans="4:72" s="3" customFormat="1" x14ac:dyDescent="0.2">
      <c r="D770" s="58"/>
      <c r="E770" s="58"/>
      <c r="H770" s="3" t="str">
        <f>IF(Point[Asset Group]="","",VLOOKUP(Point[Asset Group],asset_grp_pt,4,FALSE))</f>
        <v/>
      </c>
      <c r="J770" s="3" t="str">
        <f>IF(Point[Asset Group]="","",VLOOKUP(Point[Asset Group],asset_grp_pt,3,FALSE))</f>
        <v/>
      </c>
      <c r="M770" s="11"/>
      <c r="P770" s="56"/>
      <c r="R770" s="11"/>
      <c r="S770" s="14"/>
      <c r="AW770" s="11"/>
      <c r="BK770" s="12"/>
      <c r="BL770" s="12"/>
      <c r="BM770" s="12"/>
      <c r="BN770" s="12"/>
      <c r="BO770" s="12"/>
      <c r="BP770" s="12"/>
      <c r="BQ770" s="12"/>
      <c r="BR770" s="12"/>
      <c r="BS770" s="12"/>
      <c r="BT770" s="19" t="str">
        <f>IF(Point[Asset Group]="","",VLOOKUP(Point[Asset Type],subdom_master,4,FALSE))</f>
        <v/>
      </c>
    </row>
    <row r="771" spans="4:72" s="3" customFormat="1" x14ac:dyDescent="0.2">
      <c r="D771" s="58"/>
      <c r="E771" s="58"/>
      <c r="H771" s="3" t="str">
        <f>IF(Point[Asset Group]="","",VLOOKUP(Point[Asset Group],asset_grp_pt,4,FALSE))</f>
        <v/>
      </c>
      <c r="J771" s="3" t="str">
        <f>IF(Point[Asset Group]="","",VLOOKUP(Point[Asset Group],asset_grp_pt,3,FALSE))</f>
        <v/>
      </c>
      <c r="M771" s="11"/>
      <c r="P771" s="56"/>
      <c r="R771" s="11"/>
      <c r="S771" s="14"/>
      <c r="AW771" s="11"/>
      <c r="BK771" s="12"/>
      <c r="BL771" s="12"/>
      <c r="BM771" s="12"/>
      <c r="BN771" s="12"/>
      <c r="BO771" s="12"/>
      <c r="BP771" s="12"/>
      <c r="BQ771" s="12"/>
      <c r="BR771" s="12"/>
      <c r="BS771" s="12"/>
      <c r="BT771" s="19" t="str">
        <f>IF(Point[Asset Group]="","",VLOOKUP(Point[Asset Type],subdom_master,4,FALSE))</f>
        <v/>
      </c>
    </row>
    <row r="772" spans="4:72" s="3" customFormat="1" x14ac:dyDescent="0.2">
      <c r="D772" s="58"/>
      <c r="E772" s="58"/>
      <c r="H772" s="3" t="str">
        <f>IF(Point[Asset Group]="","",VLOOKUP(Point[Asset Group],asset_grp_pt,4,FALSE))</f>
        <v/>
      </c>
      <c r="J772" s="3" t="str">
        <f>IF(Point[Asset Group]="","",VLOOKUP(Point[Asset Group],asset_grp_pt,3,FALSE))</f>
        <v/>
      </c>
      <c r="M772" s="11"/>
      <c r="P772" s="56"/>
      <c r="R772" s="11"/>
      <c r="S772" s="14"/>
      <c r="AW772" s="11"/>
      <c r="BK772" s="12"/>
      <c r="BL772" s="12"/>
      <c r="BM772" s="12"/>
      <c r="BN772" s="12"/>
      <c r="BO772" s="12"/>
      <c r="BP772" s="12"/>
      <c r="BQ772" s="12"/>
      <c r="BR772" s="12"/>
      <c r="BS772" s="12"/>
      <c r="BT772" s="19" t="str">
        <f>IF(Point[Asset Group]="","",VLOOKUP(Point[Asset Type],subdom_master,4,FALSE))</f>
        <v/>
      </c>
    </row>
    <row r="773" spans="4:72" s="3" customFormat="1" x14ac:dyDescent="0.2">
      <c r="D773" s="58"/>
      <c r="E773" s="58"/>
      <c r="H773" s="3" t="str">
        <f>IF(Point[Asset Group]="","",VLOOKUP(Point[Asset Group],asset_grp_pt,4,FALSE))</f>
        <v/>
      </c>
      <c r="J773" s="3" t="str">
        <f>IF(Point[Asset Group]="","",VLOOKUP(Point[Asset Group],asset_grp_pt,3,FALSE))</f>
        <v/>
      </c>
      <c r="M773" s="11"/>
      <c r="P773" s="56"/>
      <c r="R773" s="11"/>
      <c r="S773" s="14"/>
      <c r="AW773" s="11"/>
      <c r="BK773" s="12"/>
      <c r="BL773" s="12"/>
      <c r="BM773" s="12"/>
      <c r="BN773" s="12"/>
      <c r="BO773" s="12"/>
      <c r="BP773" s="12"/>
      <c r="BQ773" s="12"/>
      <c r="BR773" s="12"/>
      <c r="BS773" s="12"/>
      <c r="BT773" s="19" t="str">
        <f>IF(Point[Asset Group]="","",VLOOKUP(Point[Asset Type],subdom_master,4,FALSE))</f>
        <v/>
      </c>
    </row>
    <row r="774" spans="4:72" s="3" customFormat="1" x14ac:dyDescent="0.2">
      <c r="D774" s="58"/>
      <c r="E774" s="58"/>
      <c r="H774" s="3" t="str">
        <f>IF(Point[Asset Group]="","",VLOOKUP(Point[Asset Group],asset_grp_pt,4,FALSE))</f>
        <v/>
      </c>
      <c r="J774" s="3" t="str">
        <f>IF(Point[Asset Group]="","",VLOOKUP(Point[Asset Group],asset_grp_pt,3,FALSE))</f>
        <v/>
      </c>
      <c r="M774" s="11"/>
      <c r="P774" s="56"/>
      <c r="R774" s="11"/>
      <c r="S774" s="14"/>
      <c r="AW774" s="11"/>
      <c r="BK774" s="12"/>
      <c r="BL774" s="12"/>
      <c r="BM774" s="12"/>
      <c r="BN774" s="12"/>
      <c r="BO774" s="12"/>
      <c r="BP774" s="12"/>
      <c r="BQ774" s="12"/>
      <c r="BR774" s="12"/>
      <c r="BS774" s="12"/>
      <c r="BT774" s="19" t="str">
        <f>IF(Point[Asset Group]="","",VLOOKUP(Point[Asset Type],subdom_master,4,FALSE))</f>
        <v/>
      </c>
    </row>
    <row r="775" spans="4:72" s="3" customFormat="1" x14ac:dyDescent="0.2">
      <c r="D775" s="58"/>
      <c r="E775" s="58"/>
      <c r="H775" s="3" t="str">
        <f>IF(Point[Asset Group]="","",VLOOKUP(Point[Asset Group],asset_grp_pt,4,FALSE))</f>
        <v/>
      </c>
      <c r="J775" s="3" t="str">
        <f>IF(Point[Asset Group]="","",VLOOKUP(Point[Asset Group],asset_grp_pt,3,FALSE))</f>
        <v/>
      </c>
      <c r="M775" s="11"/>
      <c r="P775" s="56"/>
      <c r="R775" s="11"/>
      <c r="S775" s="14"/>
      <c r="AW775" s="11"/>
      <c r="BK775" s="12"/>
      <c r="BL775" s="12"/>
      <c r="BM775" s="12"/>
      <c r="BN775" s="12"/>
      <c r="BO775" s="12"/>
      <c r="BP775" s="12"/>
      <c r="BQ775" s="12"/>
      <c r="BR775" s="12"/>
      <c r="BS775" s="12"/>
      <c r="BT775" s="19" t="str">
        <f>IF(Point[Asset Group]="","",VLOOKUP(Point[Asset Type],subdom_master,4,FALSE))</f>
        <v/>
      </c>
    </row>
    <row r="776" spans="4:72" s="3" customFormat="1" x14ac:dyDescent="0.2">
      <c r="D776" s="58"/>
      <c r="E776" s="58"/>
      <c r="H776" s="3" t="str">
        <f>IF(Point[Asset Group]="","",VLOOKUP(Point[Asset Group],asset_grp_pt,4,FALSE))</f>
        <v/>
      </c>
      <c r="J776" s="3" t="str">
        <f>IF(Point[Asset Group]="","",VLOOKUP(Point[Asset Group],asset_grp_pt,3,FALSE))</f>
        <v/>
      </c>
      <c r="M776" s="11"/>
      <c r="P776" s="56"/>
      <c r="R776" s="11"/>
      <c r="S776" s="14"/>
      <c r="AW776" s="11"/>
      <c r="BK776" s="12"/>
      <c r="BL776" s="12"/>
      <c r="BM776" s="12"/>
      <c r="BN776" s="12"/>
      <c r="BO776" s="12"/>
      <c r="BP776" s="12"/>
      <c r="BQ776" s="12"/>
      <c r="BR776" s="12"/>
      <c r="BS776" s="12"/>
      <c r="BT776" s="19" t="str">
        <f>IF(Point[Asset Group]="","",VLOOKUP(Point[Asset Type],subdom_master,4,FALSE))</f>
        <v/>
      </c>
    </row>
    <row r="777" spans="4:72" s="3" customFormat="1" x14ac:dyDescent="0.2">
      <c r="D777" s="58"/>
      <c r="E777" s="58"/>
      <c r="H777" s="3" t="str">
        <f>IF(Point[Asset Group]="","",VLOOKUP(Point[Asset Group],asset_grp_pt,4,FALSE))</f>
        <v/>
      </c>
      <c r="J777" s="3" t="str">
        <f>IF(Point[Asset Group]="","",VLOOKUP(Point[Asset Group],asset_grp_pt,3,FALSE))</f>
        <v/>
      </c>
      <c r="M777" s="11"/>
      <c r="P777" s="56"/>
      <c r="R777" s="11"/>
      <c r="S777" s="14"/>
      <c r="AW777" s="11"/>
      <c r="BK777" s="12"/>
      <c r="BL777" s="12"/>
      <c r="BM777" s="12"/>
      <c r="BN777" s="12"/>
      <c r="BO777" s="12"/>
      <c r="BP777" s="12"/>
      <c r="BQ777" s="12"/>
      <c r="BR777" s="12"/>
      <c r="BS777" s="12"/>
      <c r="BT777" s="19" t="str">
        <f>IF(Point[Asset Group]="","",VLOOKUP(Point[Asset Type],subdom_master,4,FALSE))</f>
        <v/>
      </c>
    </row>
    <row r="778" spans="4:72" s="3" customFormat="1" x14ac:dyDescent="0.2">
      <c r="D778" s="58"/>
      <c r="E778" s="58"/>
      <c r="H778" s="3" t="str">
        <f>IF(Point[Asset Group]="","",VLOOKUP(Point[Asset Group],asset_grp_pt,4,FALSE))</f>
        <v/>
      </c>
      <c r="J778" s="3" t="str">
        <f>IF(Point[Asset Group]="","",VLOOKUP(Point[Asset Group],asset_grp_pt,3,FALSE))</f>
        <v/>
      </c>
      <c r="M778" s="11"/>
      <c r="P778" s="56"/>
      <c r="R778" s="11"/>
      <c r="S778" s="14"/>
      <c r="AW778" s="11"/>
      <c r="BK778" s="12"/>
      <c r="BL778" s="12"/>
      <c r="BM778" s="12"/>
      <c r="BN778" s="12"/>
      <c r="BO778" s="12"/>
      <c r="BP778" s="12"/>
      <c r="BQ778" s="12"/>
      <c r="BR778" s="12"/>
      <c r="BS778" s="12"/>
      <c r="BT778" s="19" t="str">
        <f>IF(Point[Asset Group]="","",VLOOKUP(Point[Asset Type],subdom_master,4,FALSE))</f>
        <v/>
      </c>
    </row>
    <row r="779" spans="4:72" s="3" customFormat="1" x14ac:dyDescent="0.2">
      <c r="D779" s="58"/>
      <c r="E779" s="58"/>
      <c r="H779" s="3" t="str">
        <f>IF(Point[Asset Group]="","",VLOOKUP(Point[Asset Group],asset_grp_pt,4,FALSE))</f>
        <v/>
      </c>
      <c r="J779" s="3" t="str">
        <f>IF(Point[Asset Group]="","",VLOOKUP(Point[Asset Group],asset_grp_pt,3,FALSE))</f>
        <v/>
      </c>
      <c r="M779" s="11"/>
      <c r="P779" s="56"/>
      <c r="R779" s="11"/>
      <c r="S779" s="14"/>
      <c r="AW779" s="11"/>
      <c r="BK779" s="12"/>
      <c r="BL779" s="12"/>
      <c r="BM779" s="12"/>
      <c r="BN779" s="12"/>
      <c r="BO779" s="12"/>
      <c r="BP779" s="12"/>
      <c r="BQ779" s="12"/>
      <c r="BR779" s="12"/>
      <c r="BS779" s="12"/>
      <c r="BT779" s="19" t="str">
        <f>IF(Point[Asset Group]="","",VLOOKUP(Point[Asset Type],subdom_master,4,FALSE))</f>
        <v/>
      </c>
    </row>
    <row r="780" spans="4:72" s="3" customFormat="1" x14ac:dyDescent="0.2">
      <c r="D780" s="58"/>
      <c r="E780" s="58"/>
      <c r="H780" s="3" t="str">
        <f>IF(Point[Asset Group]="","",VLOOKUP(Point[Asset Group],asset_grp_pt,4,FALSE))</f>
        <v/>
      </c>
      <c r="J780" s="3" t="str">
        <f>IF(Point[Asset Group]="","",VLOOKUP(Point[Asset Group],asset_grp_pt,3,FALSE))</f>
        <v/>
      </c>
      <c r="M780" s="11"/>
      <c r="P780" s="56"/>
      <c r="R780" s="11"/>
      <c r="S780" s="14"/>
      <c r="AW780" s="11"/>
      <c r="BK780" s="12"/>
      <c r="BL780" s="12"/>
      <c r="BM780" s="12"/>
      <c r="BN780" s="12"/>
      <c r="BO780" s="12"/>
      <c r="BP780" s="12"/>
      <c r="BQ780" s="12"/>
      <c r="BR780" s="12"/>
      <c r="BS780" s="12"/>
      <c r="BT780" s="19" t="str">
        <f>IF(Point[Asset Group]="","",VLOOKUP(Point[Asset Type],subdom_master,4,FALSE))</f>
        <v/>
      </c>
    </row>
    <row r="781" spans="4:72" s="3" customFormat="1" x14ac:dyDescent="0.2">
      <c r="D781" s="58"/>
      <c r="E781" s="58"/>
      <c r="H781" s="3" t="str">
        <f>IF(Point[Asset Group]="","",VLOOKUP(Point[Asset Group],asset_grp_pt,4,FALSE))</f>
        <v/>
      </c>
      <c r="J781" s="3" t="str">
        <f>IF(Point[Asset Group]="","",VLOOKUP(Point[Asset Group],asset_grp_pt,3,FALSE))</f>
        <v/>
      </c>
      <c r="M781" s="11"/>
      <c r="P781" s="56"/>
      <c r="R781" s="11"/>
      <c r="S781" s="14"/>
      <c r="AW781" s="11"/>
      <c r="BK781" s="12"/>
      <c r="BL781" s="12"/>
      <c r="BM781" s="12"/>
      <c r="BN781" s="12"/>
      <c r="BO781" s="12"/>
      <c r="BP781" s="12"/>
      <c r="BQ781" s="12"/>
      <c r="BR781" s="12"/>
      <c r="BS781" s="12"/>
      <c r="BT781" s="19" t="str">
        <f>IF(Point[Asset Group]="","",VLOOKUP(Point[Asset Type],subdom_master,4,FALSE))</f>
        <v/>
      </c>
    </row>
    <row r="782" spans="4:72" s="3" customFormat="1" x14ac:dyDescent="0.2">
      <c r="D782" s="58"/>
      <c r="E782" s="58"/>
      <c r="H782" s="3" t="str">
        <f>IF(Point[Asset Group]="","",VLOOKUP(Point[Asset Group],asset_grp_pt,4,FALSE))</f>
        <v/>
      </c>
      <c r="J782" s="3" t="str">
        <f>IF(Point[Asset Group]="","",VLOOKUP(Point[Asset Group],asset_grp_pt,3,FALSE))</f>
        <v/>
      </c>
      <c r="M782" s="11"/>
      <c r="P782" s="56"/>
      <c r="R782" s="11"/>
      <c r="S782" s="14"/>
      <c r="AW782" s="11"/>
      <c r="BK782" s="12"/>
      <c r="BL782" s="12"/>
      <c r="BM782" s="12"/>
      <c r="BN782" s="12"/>
      <c r="BO782" s="12"/>
      <c r="BP782" s="12"/>
      <c r="BQ782" s="12"/>
      <c r="BR782" s="12"/>
      <c r="BS782" s="12"/>
      <c r="BT782" s="19" t="str">
        <f>IF(Point[Asset Group]="","",VLOOKUP(Point[Asset Type],subdom_master,4,FALSE))</f>
        <v/>
      </c>
    </row>
    <row r="783" spans="4:72" s="3" customFormat="1" x14ac:dyDescent="0.2">
      <c r="D783" s="58"/>
      <c r="E783" s="58"/>
      <c r="H783" s="3" t="str">
        <f>IF(Point[Asset Group]="","",VLOOKUP(Point[Asset Group],asset_grp_pt,4,FALSE))</f>
        <v/>
      </c>
      <c r="J783" s="3" t="str">
        <f>IF(Point[Asset Group]="","",VLOOKUP(Point[Asset Group],asset_grp_pt,3,FALSE))</f>
        <v/>
      </c>
      <c r="M783" s="11"/>
      <c r="P783" s="56"/>
      <c r="R783" s="11"/>
      <c r="S783" s="14"/>
      <c r="AW783" s="11"/>
      <c r="BK783" s="12"/>
      <c r="BL783" s="12"/>
      <c r="BM783" s="12"/>
      <c r="BN783" s="12"/>
      <c r="BO783" s="12"/>
      <c r="BP783" s="12"/>
      <c r="BQ783" s="12"/>
      <c r="BR783" s="12"/>
      <c r="BS783" s="12"/>
      <c r="BT783" s="19" t="str">
        <f>IF(Point[Asset Group]="","",VLOOKUP(Point[Asset Type],subdom_master,4,FALSE))</f>
        <v/>
      </c>
    </row>
    <row r="784" spans="4:72" s="3" customFormat="1" x14ac:dyDescent="0.2">
      <c r="D784" s="58"/>
      <c r="E784" s="58"/>
      <c r="H784" s="3" t="str">
        <f>IF(Point[Asset Group]="","",VLOOKUP(Point[Asset Group],asset_grp_pt,4,FALSE))</f>
        <v/>
      </c>
      <c r="J784" s="3" t="str">
        <f>IF(Point[Asset Group]="","",VLOOKUP(Point[Asset Group],asset_grp_pt,3,FALSE))</f>
        <v/>
      </c>
      <c r="M784" s="11"/>
      <c r="P784" s="56"/>
      <c r="R784" s="11"/>
      <c r="S784" s="14"/>
      <c r="AW784" s="11"/>
      <c r="BK784" s="12"/>
      <c r="BL784" s="12"/>
      <c r="BM784" s="12"/>
      <c r="BN784" s="12"/>
      <c r="BO784" s="12"/>
      <c r="BP784" s="12"/>
      <c r="BQ784" s="12"/>
      <c r="BR784" s="12"/>
      <c r="BS784" s="12"/>
      <c r="BT784" s="19" t="str">
        <f>IF(Point[Asset Group]="","",VLOOKUP(Point[Asset Type],subdom_master,4,FALSE))</f>
        <v/>
      </c>
    </row>
    <row r="785" spans="4:72" s="3" customFormat="1" x14ac:dyDescent="0.2">
      <c r="D785" s="58"/>
      <c r="E785" s="58"/>
      <c r="H785" s="3" t="str">
        <f>IF(Point[Asset Group]="","",VLOOKUP(Point[Asset Group],asset_grp_pt,4,FALSE))</f>
        <v/>
      </c>
      <c r="J785" s="3" t="str">
        <f>IF(Point[Asset Group]="","",VLOOKUP(Point[Asset Group],asset_grp_pt,3,FALSE))</f>
        <v/>
      </c>
      <c r="M785" s="11"/>
      <c r="P785" s="56"/>
      <c r="R785" s="11"/>
      <c r="S785" s="14"/>
      <c r="AW785" s="11"/>
      <c r="BK785" s="12"/>
      <c r="BL785" s="12"/>
      <c r="BM785" s="12"/>
      <c r="BN785" s="12"/>
      <c r="BO785" s="12"/>
      <c r="BP785" s="12"/>
      <c r="BQ785" s="12"/>
      <c r="BR785" s="12"/>
      <c r="BS785" s="12"/>
      <c r="BT785" s="19" t="str">
        <f>IF(Point[Asset Group]="","",VLOOKUP(Point[Asset Type],subdom_master,4,FALSE))</f>
        <v/>
      </c>
    </row>
    <row r="786" spans="4:72" s="3" customFormat="1" x14ac:dyDescent="0.2">
      <c r="D786" s="58"/>
      <c r="E786" s="58"/>
      <c r="H786" s="3" t="str">
        <f>IF(Point[Asset Group]="","",VLOOKUP(Point[Asset Group],asset_grp_pt,4,FALSE))</f>
        <v/>
      </c>
      <c r="J786" s="3" t="str">
        <f>IF(Point[Asset Group]="","",VLOOKUP(Point[Asset Group],asset_grp_pt,3,FALSE))</f>
        <v/>
      </c>
      <c r="M786" s="11"/>
      <c r="P786" s="56"/>
      <c r="R786" s="11"/>
      <c r="S786" s="14"/>
      <c r="AW786" s="11"/>
      <c r="BK786" s="12"/>
      <c r="BL786" s="12"/>
      <c r="BM786" s="12"/>
      <c r="BN786" s="12"/>
      <c r="BO786" s="12"/>
      <c r="BP786" s="12"/>
      <c r="BQ786" s="12"/>
      <c r="BR786" s="12"/>
      <c r="BS786" s="12"/>
      <c r="BT786" s="19" t="str">
        <f>IF(Point[Asset Group]="","",VLOOKUP(Point[Asset Type],subdom_master,4,FALSE))</f>
        <v/>
      </c>
    </row>
    <row r="787" spans="4:72" s="3" customFormat="1" x14ac:dyDescent="0.2">
      <c r="D787" s="58"/>
      <c r="E787" s="58"/>
      <c r="H787" s="3" t="str">
        <f>IF(Point[Asset Group]="","",VLOOKUP(Point[Asset Group],asset_grp_pt,4,FALSE))</f>
        <v/>
      </c>
      <c r="J787" s="3" t="str">
        <f>IF(Point[Asset Group]="","",VLOOKUP(Point[Asset Group],asset_grp_pt,3,FALSE))</f>
        <v/>
      </c>
      <c r="M787" s="11"/>
      <c r="P787" s="56"/>
      <c r="R787" s="11"/>
      <c r="S787" s="14"/>
      <c r="AW787" s="11"/>
      <c r="BK787" s="12"/>
      <c r="BL787" s="12"/>
      <c r="BM787" s="12"/>
      <c r="BN787" s="12"/>
      <c r="BO787" s="12"/>
      <c r="BP787" s="12"/>
      <c r="BQ787" s="12"/>
      <c r="BR787" s="12"/>
      <c r="BS787" s="12"/>
      <c r="BT787" s="19" t="str">
        <f>IF(Point[Asset Group]="","",VLOOKUP(Point[Asset Type],subdom_master,4,FALSE))</f>
        <v/>
      </c>
    </row>
    <row r="788" spans="4:72" s="3" customFormat="1" x14ac:dyDescent="0.2">
      <c r="D788" s="58"/>
      <c r="E788" s="58"/>
      <c r="H788" s="3" t="str">
        <f>IF(Point[Asset Group]="","",VLOOKUP(Point[Asset Group],asset_grp_pt,4,FALSE))</f>
        <v/>
      </c>
      <c r="J788" s="3" t="str">
        <f>IF(Point[Asset Group]="","",VLOOKUP(Point[Asset Group],asset_grp_pt,3,FALSE))</f>
        <v/>
      </c>
      <c r="M788" s="11"/>
      <c r="P788" s="56"/>
      <c r="R788" s="11"/>
      <c r="S788" s="14"/>
      <c r="AW788" s="11"/>
      <c r="BK788" s="12"/>
      <c r="BL788" s="12"/>
      <c r="BM788" s="12"/>
      <c r="BN788" s="12"/>
      <c r="BO788" s="12"/>
      <c r="BP788" s="12"/>
      <c r="BQ788" s="12"/>
      <c r="BR788" s="12"/>
      <c r="BS788" s="12"/>
      <c r="BT788" s="19" t="str">
        <f>IF(Point[Asset Group]="","",VLOOKUP(Point[Asset Type],subdom_master,4,FALSE))</f>
        <v/>
      </c>
    </row>
    <row r="789" spans="4:72" s="3" customFormat="1" x14ac:dyDescent="0.2">
      <c r="D789" s="58"/>
      <c r="E789" s="58"/>
      <c r="H789" s="3" t="str">
        <f>IF(Point[Asset Group]="","",VLOOKUP(Point[Asset Group],asset_grp_pt,4,FALSE))</f>
        <v/>
      </c>
      <c r="J789" s="3" t="str">
        <f>IF(Point[Asset Group]="","",VLOOKUP(Point[Asset Group],asset_grp_pt,3,FALSE))</f>
        <v/>
      </c>
      <c r="M789" s="11"/>
      <c r="P789" s="56"/>
      <c r="R789" s="11"/>
      <c r="S789" s="14"/>
      <c r="AW789" s="11"/>
      <c r="BK789" s="12"/>
      <c r="BL789" s="12"/>
      <c r="BM789" s="12"/>
      <c r="BN789" s="12"/>
      <c r="BO789" s="12"/>
      <c r="BP789" s="12"/>
      <c r="BQ789" s="12"/>
      <c r="BR789" s="12"/>
      <c r="BS789" s="12"/>
      <c r="BT789" s="19" t="str">
        <f>IF(Point[Asset Group]="","",VLOOKUP(Point[Asset Type],subdom_master,4,FALSE))</f>
        <v/>
      </c>
    </row>
    <row r="790" spans="4:72" s="3" customFormat="1" x14ac:dyDescent="0.2">
      <c r="D790" s="58"/>
      <c r="E790" s="58"/>
      <c r="H790" s="3" t="str">
        <f>IF(Point[Asset Group]="","",VLOOKUP(Point[Asset Group],asset_grp_pt,4,FALSE))</f>
        <v/>
      </c>
      <c r="J790" s="3" t="str">
        <f>IF(Point[Asset Group]="","",VLOOKUP(Point[Asset Group],asset_grp_pt,3,FALSE))</f>
        <v/>
      </c>
      <c r="M790" s="11"/>
      <c r="P790" s="56"/>
      <c r="R790" s="11"/>
      <c r="S790" s="14"/>
      <c r="AW790" s="11"/>
      <c r="BK790" s="12"/>
      <c r="BL790" s="12"/>
      <c r="BM790" s="12"/>
      <c r="BN790" s="12"/>
      <c r="BO790" s="12"/>
      <c r="BP790" s="12"/>
      <c r="BQ790" s="12"/>
      <c r="BR790" s="12"/>
      <c r="BS790" s="12"/>
      <c r="BT790" s="19" t="str">
        <f>IF(Point[Asset Group]="","",VLOOKUP(Point[Asset Type],subdom_master,4,FALSE))</f>
        <v/>
      </c>
    </row>
    <row r="791" spans="4:72" s="3" customFormat="1" x14ac:dyDescent="0.2">
      <c r="D791" s="58"/>
      <c r="E791" s="58"/>
      <c r="H791" s="3" t="str">
        <f>IF(Point[Asset Group]="","",VLOOKUP(Point[Asset Group],asset_grp_pt,4,FALSE))</f>
        <v/>
      </c>
      <c r="J791" s="3" t="str">
        <f>IF(Point[Asset Group]="","",VLOOKUP(Point[Asset Group],asset_grp_pt,3,FALSE))</f>
        <v/>
      </c>
      <c r="M791" s="11"/>
      <c r="P791" s="56"/>
      <c r="R791" s="11"/>
      <c r="S791" s="14"/>
      <c r="AW791" s="11"/>
      <c r="BK791" s="12"/>
      <c r="BL791" s="12"/>
      <c r="BM791" s="12"/>
      <c r="BN791" s="12"/>
      <c r="BO791" s="12"/>
      <c r="BP791" s="12"/>
      <c r="BQ791" s="12"/>
      <c r="BR791" s="12"/>
      <c r="BS791" s="12"/>
      <c r="BT791" s="19" t="str">
        <f>IF(Point[Asset Group]="","",VLOOKUP(Point[Asset Type],subdom_master,4,FALSE))</f>
        <v/>
      </c>
    </row>
    <row r="792" spans="4:72" s="3" customFormat="1" x14ac:dyDescent="0.2">
      <c r="D792" s="58"/>
      <c r="E792" s="58"/>
      <c r="H792" s="3" t="str">
        <f>IF(Point[Asset Group]="","",VLOOKUP(Point[Asset Group],asset_grp_pt,4,FALSE))</f>
        <v/>
      </c>
      <c r="J792" s="3" t="str">
        <f>IF(Point[Asset Group]="","",VLOOKUP(Point[Asset Group],asset_grp_pt,3,FALSE))</f>
        <v/>
      </c>
      <c r="M792" s="11"/>
      <c r="P792" s="56"/>
      <c r="R792" s="11"/>
      <c r="S792" s="14"/>
      <c r="AW792" s="11"/>
      <c r="BK792" s="12"/>
      <c r="BL792" s="12"/>
      <c r="BM792" s="12"/>
      <c r="BN792" s="12"/>
      <c r="BO792" s="12"/>
      <c r="BP792" s="12"/>
      <c r="BQ792" s="12"/>
      <c r="BR792" s="12"/>
      <c r="BS792" s="12"/>
      <c r="BT792" s="19" t="str">
        <f>IF(Point[Asset Group]="","",VLOOKUP(Point[Asset Type],subdom_master,4,FALSE))</f>
        <v/>
      </c>
    </row>
    <row r="793" spans="4:72" s="3" customFormat="1" x14ac:dyDescent="0.2">
      <c r="D793" s="58"/>
      <c r="E793" s="58"/>
      <c r="H793" s="3" t="str">
        <f>IF(Point[Asset Group]="","",VLOOKUP(Point[Asset Group],asset_grp_pt,4,FALSE))</f>
        <v/>
      </c>
      <c r="J793" s="3" t="str">
        <f>IF(Point[Asset Group]="","",VLOOKUP(Point[Asset Group],asset_grp_pt,3,FALSE))</f>
        <v/>
      </c>
      <c r="M793" s="11"/>
      <c r="P793" s="56"/>
      <c r="R793" s="11"/>
      <c r="S793" s="14"/>
      <c r="AW793" s="11"/>
      <c r="BK793" s="12"/>
      <c r="BL793" s="12"/>
      <c r="BM793" s="12"/>
      <c r="BN793" s="12"/>
      <c r="BO793" s="12"/>
      <c r="BP793" s="12"/>
      <c r="BQ793" s="12"/>
      <c r="BR793" s="12"/>
      <c r="BS793" s="12"/>
      <c r="BT793" s="19" t="str">
        <f>IF(Point[Asset Group]="","",VLOOKUP(Point[Asset Type],subdom_master,4,FALSE))</f>
        <v/>
      </c>
    </row>
    <row r="794" spans="4:72" s="3" customFormat="1" x14ac:dyDescent="0.2">
      <c r="D794" s="58"/>
      <c r="E794" s="58"/>
      <c r="H794" s="3" t="str">
        <f>IF(Point[Asset Group]="","",VLOOKUP(Point[Asset Group],asset_grp_pt,4,FALSE))</f>
        <v/>
      </c>
      <c r="J794" s="3" t="str">
        <f>IF(Point[Asset Group]="","",VLOOKUP(Point[Asset Group],asset_grp_pt,3,FALSE))</f>
        <v/>
      </c>
      <c r="M794" s="11"/>
      <c r="P794" s="56"/>
      <c r="R794" s="11"/>
      <c r="S794" s="14"/>
      <c r="AW794" s="11"/>
      <c r="BK794" s="12"/>
      <c r="BL794" s="12"/>
      <c r="BM794" s="12"/>
      <c r="BN794" s="12"/>
      <c r="BO794" s="12"/>
      <c r="BP794" s="12"/>
      <c r="BQ794" s="12"/>
      <c r="BR794" s="12"/>
      <c r="BS794" s="12"/>
      <c r="BT794" s="19" t="str">
        <f>IF(Point[Asset Group]="","",VLOOKUP(Point[Asset Type],subdom_master,4,FALSE))</f>
        <v/>
      </c>
    </row>
    <row r="795" spans="4:72" s="3" customFormat="1" x14ac:dyDescent="0.2">
      <c r="D795" s="58"/>
      <c r="E795" s="58"/>
      <c r="H795" s="3" t="str">
        <f>IF(Point[Asset Group]="","",VLOOKUP(Point[Asset Group],asset_grp_pt,4,FALSE))</f>
        <v/>
      </c>
      <c r="J795" s="3" t="str">
        <f>IF(Point[Asset Group]="","",VLOOKUP(Point[Asset Group],asset_grp_pt,3,FALSE))</f>
        <v/>
      </c>
      <c r="M795" s="11"/>
      <c r="P795" s="56"/>
      <c r="R795" s="11"/>
      <c r="S795" s="14"/>
      <c r="AW795" s="11"/>
      <c r="BK795" s="12"/>
      <c r="BL795" s="12"/>
      <c r="BM795" s="12"/>
      <c r="BN795" s="12"/>
      <c r="BO795" s="12"/>
      <c r="BP795" s="12"/>
      <c r="BQ795" s="12"/>
      <c r="BR795" s="12"/>
      <c r="BS795" s="12"/>
      <c r="BT795" s="19" t="str">
        <f>IF(Point[Asset Group]="","",VLOOKUP(Point[Asset Type],subdom_master,4,FALSE))</f>
        <v/>
      </c>
    </row>
    <row r="796" spans="4:72" s="3" customFormat="1" x14ac:dyDescent="0.2">
      <c r="D796" s="58"/>
      <c r="E796" s="58"/>
      <c r="H796" s="3" t="str">
        <f>IF(Point[Asset Group]="","",VLOOKUP(Point[Asset Group],asset_grp_pt,4,FALSE))</f>
        <v/>
      </c>
      <c r="J796" s="3" t="str">
        <f>IF(Point[Asset Group]="","",VLOOKUP(Point[Asset Group],asset_grp_pt,3,FALSE))</f>
        <v/>
      </c>
      <c r="M796" s="11"/>
      <c r="P796" s="56"/>
      <c r="R796" s="11"/>
      <c r="S796" s="14"/>
      <c r="AW796" s="11"/>
      <c r="BK796" s="12"/>
      <c r="BL796" s="12"/>
      <c r="BM796" s="12"/>
      <c r="BN796" s="12"/>
      <c r="BO796" s="12"/>
      <c r="BP796" s="12"/>
      <c r="BQ796" s="12"/>
      <c r="BR796" s="12"/>
      <c r="BS796" s="12"/>
      <c r="BT796" s="19" t="str">
        <f>IF(Point[Asset Group]="","",VLOOKUP(Point[Asset Type],subdom_master,4,FALSE))</f>
        <v/>
      </c>
    </row>
    <row r="797" spans="4:72" s="3" customFormat="1" x14ac:dyDescent="0.2">
      <c r="D797" s="58"/>
      <c r="E797" s="58"/>
      <c r="H797" s="3" t="str">
        <f>IF(Point[Asset Group]="","",VLOOKUP(Point[Asset Group],asset_grp_pt,4,FALSE))</f>
        <v/>
      </c>
      <c r="J797" s="3" t="str">
        <f>IF(Point[Asset Group]="","",VLOOKUP(Point[Asset Group],asset_grp_pt,3,FALSE))</f>
        <v/>
      </c>
      <c r="M797" s="11"/>
      <c r="P797" s="56"/>
      <c r="R797" s="11"/>
      <c r="S797" s="14"/>
      <c r="AW797" s="11"/>
      <c r="BK797" s="12"/>
      <c r="BL797" s="12"/>
      <c r="BM797" s="12"/>
      <c r="BN797" s="12"/>
      <c r="BO797" s="12"/>
      <c r="BP797" s="12"/>
      <c r="BQ797" s="12"/>
      <c r="BR797" s="12"/>
      <c r="BS797" s="12"/>
      <c r="BT797" s="19" t="str">
        <f>IF(Point[Asset Group]="","",VLOOKUP(Point[Asset Type],subdom_master,4,FALSE))</f>
        <v/>
      </c>
    </row>
    <row r="798" spans="4:72" s="3" customFormat="1" x14ac:dyDescent="0.2">
      <c r="D798" s="58"/>
      <c r="E798" s="58"/>
      <c r="H798" s="3" t="str">
        <f>IF(Point[Asset Group]="","",VLOOKUP(Point[Asset Group],asset_grp_pt,4,FALSE))</f>
        <v/>
      </c>
      <c r="J798" s="3" t="str">
        <f>IF(Point[Asset Group]="","",VLOOKUP(Point[Asset Group],asset_grp_pt,3,FALSE))</f>
        <v/>
      </c>
      <c r="M798" s="11"/>
      <c r="P798" s="56"/>
      <c r="R798" s="11"/>
      <c r="S798" s="14"/>
      <c r="AW798" s="11"/>
      <c r="BK798" s="12"/>
      <c r="BL798" s="12"/>
      <c r="BM798" s="12"/>
      <c r="BN798" s="12"/>
      <c r="BO798" s="12"/>
      <c r="BP798" s="12"/>
      <c r="BQ798" s="12"/>
      <c r="BR798" s="12"/>
      <c r="BS798" s="12"/>
      <c r="BT798" s="19" t="str">
        <f>IF(Point[Asset Group]="","",VLOOKUP(Point[Asset Type],subdom_master,4,FALSE))</f>
        <v/>
      </c>
    </row>
    <row r="799" spans="4:72" s="3" customFormat="1" x14ac:dyDescent="0.2">
      <c r="D799" s="58"/>
      <c r="E799" s="58"/>
      <c r="H799" s="3" t="str">
        <f>IF(Point[Asset Group]="","",VLOOKUP(Point[Asset Group],asset_grp_pt,4,FALSE))</f>
        <v/>
      </c>
      <c r="J799" s="3" t="str">
        <f>IF(Point[Asset Group]="","",VLOOKUP(Point[Asset Group],asset_grp_pt,3,FALSE))</f>
        <v/>
      </c>
      <c r="M799" s="11"/>
      <c r="P799" s="56"/>
      <c r="R799" s="11"/>
      <c r="S799" s="14"/>
      <c r="AW799" s="11"/>
      <c r="BK799" s="12"/>
      <c r="BL799" s="12"/>
      <c r="BM799" s="12"/>
      <c r="BN799" s="12"/>
      <c r="BO799" s="12"/>
      <c r="BP799" s="12"/>
      <c r="BQ799" s="12"/>
      <c r="BR799" s="12"/>
      <c r="BS799" s="12"/>
      <c r="BT799" s="19" t="str">
        <f>IF(Point[Asset Group]="","",VLOOKUP(Point[Asset Type],subdom_master,4,FALSE))</f>
        <v/>
      </c>
    </row>
    <row r="800" spans="4:72" s="3" customFormat="1" x14ac:dyDescent="0.2">
      <c r="D800" s="58"/>
      <c r="E800" s="58"/>
      <c r="H800" s="3" t="str">
        <f>IF(Point[Asset Group]="","",VLOOKUP(Point[Asset Group],asset_grp_pt,4,FALSE))</f>
        <v/>
      </c>
      <c r="J800" s="3" t="str">
        <f>IF(Point[Asset Group]="","",VLOOKUP(Point[Asset Group],asset_grp_pt,3,FALSE))</f>
        <v/>
      </c>
      <c r="M800" s="11"/>
      <c r="P800" s="56"/>
      <c r="R800" s="11"/>
      <c r="S800" s="14"/>
      <c r="AW800" s="11"/>
      <c r="BK800" s="12"/>
      <c r="BL800" s="12"/>
      <c r="BM800" s="12"/>
      <c r="BN800" s="12"/>
      <c r="BO800" s="12"/>
      <c r="BP800" s="12"/>
      <c r="BQ800" s="12"/>
      <c r="BR800" s="12"/>
      <c r="BS800" s="12"/>
      <c r="BT800" s="19" t="str">
        <f>IF(Point[Asset Group]="","",VLOOKUP(Point[Asset Type],subdom_master,4,FALSE))</f>
        <v/>
      </c>
    </row>
    <row r="801" spans="4:72" s="3" customFormat="1" x14ac:dyDescent="0.2">
      <c r="D801" s="58"/>
      <c r="E801" s="58"/>
      <c r="H801" s="3" t="str">
        <f>IF(Point[Asset Group]="","",VLOOKUP(Point[Asset Group],asset_grp_pt,4,FALSE))</f>
        <v/>
      </c>
      <c r="J801" s="3" t="str">
        <f>IF(Point[Asset Group]="","",VLOOKUP(Point[Asset Group],asset_grp_pt,3,FALSE))</f>
        <v/>
      </c>
      <c r="M801" s="11"/>
      <c r="P801" s="56"/>
      <c r="R801" s="11"/>
      <c r="S801" s="14"/>
      <c r="AW801" s="11"/>
      <c r="BK801" s="12"/>
      <c r="BL801" s="12"/>
      <c r="BM801" s="12"/>
      <c r="BN801" s="12"/>
      <c r="BO801" s="12"/>
      <c r="BP801" s="12"/>
      <c r="BQ801" s="12"/>
      <c r="BR801" s="12"/>
      <c r="BS801" s="12"/>
      <c r="BT801" s="19" t="str">
        <f>IF(Point[Asset Group]="","",VLOOKUP(Point[Asset Type],subdom_master,4,FALSE))</f>
        <v/>
      </c>
    </row>
    <row r="802" spans="4:72" s="3" customFormat="1" x14ac:dyDescent="0.2">
      <c r="D802" s="58"/>
      <c r="E802" s="58"/>
      <c r="H802" s="3" t="str">
        <f>IF(Point[Asset Group]="","",VLOOKUP(Point[Asset Group],asset_grp_pt,4,FALSE))</f>
        <v/>
      </c>
      <c r="J802" s="3" t="str">
        <f>IF(Point[Asset Group]="","",VLOOKUP(Point[Asset Group],asset_grp_pt,3,FALSE))</f>
        <v/>
      </c>
      <c r="M802" s="11"/>
      <c r="P802" s="56"/>
      <c r="R802" s="11"/>
      <c r="S802" s="14"/>
      <c r="AW802" s="11"/>
      <c r="BK802" s="12"/>
      <c r="BL802" s="12"/>
      <c r="BM802" s="12"/>
      <c r="BN802" s="12"/>
      <c r="BO802" s="12"/>
      <c r="BP802" s="12"/>
      <c r="BQ802" s="12"/>
      <c r="BR802" s="12"/>
      <c r="BS802" s="12"/>
      <c r="BT802" s="19" t="str">
        <f>IF(Point[Asset Group]="","",VLOOKUP(Point[Asset Type],subdom_master,4,FALSE))</f>
        <v/>
      </c>
    </row>
    <row r="803" spans="4:72" s="3" customFormat="1" x14ac:dyDescent="0.2">
      <c r="D803" s="58"/>
      <c r="E803" s="58"/>
      <c r="H803" s="3" t="str">
        <f>IF(Point[Asset Group]="","",VLOOKUP(Point[Asset Group],asset_grp_pt,4,FALSE))</f>
        <v/>
      </c>
      <c r="J803" s="3" t="str">
        <f>IF(Point[Asset Group]="","",VLOOKUP(Point[Asset Group],asset_grp_pt,3,FALSE))</f>
        <v/>
      </c>
      <c r="M803" s="11"/>
      <c r="P803" s="56"/>
      <c r="R803" s="11"/>
      <c r="S803" s="14"/>
      <c r="AW803" s="11"/>
      <c r="BK803" s="12"/>
      <c r="BL803" s="12"/>
      <c r="BM803" s="12"/>
      <c r="BN803" s="12"/>
      <c r="BO803" s="12"/>
      <c r="BP803" s="12"/>
      <c r="BQ803" s="12"/>
      <c r="BR803" s="12"/>
      <c r="BS803" s="12"/>
      <c r="BT803" s="19" t="str">
        <f>IF(Point[Asset Group]="","",VLOOKUP(Point[Asset Type],subdom_master,4,FALSE))</f>
        <v/>
      </c>
    </row>
    <row r="804" spans="4:72" s="3" customFormat="1" x14ac:dyDescent="0.2">
      <c r="D804" s="58"/>
      <c r="E804" s="58"/>
      <c r="H804" s="3" t="str">
        <f>IF(Point[Asset Group]="","",VLOOKUP(Point[Asset Group],asset_grp_pt,4,FALSE))</f>
        <v/>
      </c>
      <c r="J804" s="3" t="str">
        <f>IF(Point[Asset Group]="","",VLOOKUP(Point[Asset Group],asset_grp_pt,3,FALSE))</f>
        <v/>
      </c>
      <c r="M804" s="11"/>
      <c r="P804" s="56"/>
      <c r="R804" s="11"/>
      <c r="S804" s="14"/>
      <c r="AW804" s="11"/>
      <c r="BK804" s="12"/>
      <c r="BL804" s="12"/>
      <c r="BM804" s="12"/>
      <c r="BN804" s="12"/>
      <c r="BO804" s="12"/>
      <c r="BP804" s="12"/>
      <c r="BQ804" s="12"/>
      <c r="BR804" s="12"/>
      <c r="BS804" s="12"/>
      <c r="BT804" s="19" t="str">
        <f>IF(Point[Asset Group]="","",VLOOKUP(Point[Asset Type],subdom_master,4,FALSE))</f>
        <v/>
      </c>
    </row>
    <row r="805" spans="4:72" s="3" customFormat="1" x14ac:dyDescent="0.2">
      <c r="D805" s="58"/>
      <c r="E805" s="58"/>
      <c r="H805" s="3" t="str">
        <f>IF(Point[Asset Group]="","",VLOOKUP(Point[Asset Group],asset_grp_pt,4,FALSE))</f>
        <v/>
      </c>
      <c r="J805" s="3" t="str">
        <f>IF(Point[Asset Group]="","",VLOOKUP(Point[Asset Group],asset_grp_pt,3,FALSE))</f>
        <v/>
      </c>
      <c r="M805" s="11"/>
      <c r="P805" s="56"/>
      <c r="R805" s="11"/>
      <c r="S805" s="14"/>
      <c r="AW805" s="11"/>
      <c r="BK805" s="12"/>
      <c r="BL805" s="12"/>
      <c r="BM805" s="12"/>
      <c r="BN805" s="12"/>
      <c r="BO805" s="12"/>
      <c r="BP805" s="12"/>
      <c r="BQ805" s="12"/>
      <c r="BR805" s="12"/>
      <c r="BS805" s="12"/>
      <c r="BT805" s="19" t="str">
        <f>IF(Point[Asset Group]="","",VLOOKUP(Point[Asset Type],subdom_master,4,FALSE))</f>
        <v/>
      </c>
    </row>
    <row r="806" spans="4:72" s="3" customFormat="1" x14ac:dyDescent="0.2">
      <c r="D806" s="58"/>
      <c r="E806" s="58"/>
      <c r="H806" s="3" t="str">
        <f>IF(Point[Asset Group]="","",VLOOKUP(Point[Asset Group],asset_grp_pt,4,FALSE))</f>
        <v/>
      </c>
      <c r="J806" s="3" t="str">
        <f>IF(Point[Asset Group]="","",VLOOKUP(Point[Asset Group],asset_grp_pt,3,FALSE))</f>
        <v/>
      </c>
      <c r="M806" s="11"/>
      <c r="P806" s="56"/>
      <c r="R806" s="11"/>
      <c r="S806" s="14"/>
      <c r="AW806" s="11"/>
      <c r="BK806" s="12"/>
      <c r="BL806" s="12"/>
      <c r="BM806" s="12"/>
      <c r="BN806" s="12"/>
      <c r="BO806" s="12"/>
      <c r="BP806" s="12"/>
      <c r="BQ806" s="12"/>
      <c r="BR806" s="12"/>
      <c r="BS806" s="12"/>
      <c r="BT806" s="19" t="str">
        <f>IF(Point[Asset Group]="","",VLOOKUP(Point[Asset Type],subdom_master,4,FALSE))</f>
        <v/>
      </c>
    </row>
    <row r="807" spans="4:72" s="3" customFormat="1" x14ac:dyDescent="0.2">
      <c r="D807" s="58"/>
      <c r="E807" s="58"/>
      <c r="H807" s="3" t="str">
        <f>IF(Point[Asset Group]="","",VLOOKUP(Point[Asset Group],asset_grp_pt,4,FALSE))</f>
        <v/>
      </c>
      <c r="J807" s="3" t="str">
        <f>IF(Point[Asset Group]="","",VLOOKUP(Point[Asset Group],asset_grp_pt,3,FALSE))</f>
        <v/>
      </c>
      <c r="M807" s="11"/>
      <c r="P807" s="56"/>
      <c r="R807" s="11"/>
      <c r="S807" s="14"/>
      <c r="AW807" s="11"/>
      <c r="BK807" s="12"/>
      <c r="BL807" s="12"/>
      <c r="BM807" s="12"/>
      <c r="BN807" s="12"/>
      <c r="BO807" s="12"/>
      <c r="BP807" s="12"/>
      <c r="BQ807" s="12"/>
      <c r="BR807" s="12"/>
      <c r="BS807" s="12"/>
      <c r="BT807" s="19" t="str">
        <f>IF(Point[Asset Group]="","",VLOOKUP(Point[Asset Type],subdom_master,4,FALSE))</f>
        <v/>
      </c>
    </row>
    <row r="808" spans="4:72" s="3" customFormat="1" x14ac:dyDescent="0.2">
      <c r="D808" s="58"/>
      <c r="E808" s="58"/>
      <c r="H808" s="3" t="str">
        <f>IF(Point[Asset Group]="","",VLOOKUP(Point[Asset Group],asset_grp_pt,4,FALSE))</f>
        <v/>
      </c>
      <c r="J808" s="3" t="str">
        <f>IF(Point[Asset Group]="","",VLOOKUP(Point[Asset Group],asset_grp_pt,3,FALSE))</f>
        <v/>
      </c>
      <c r="M808" s="11"/>
      <c r="P808" s="56"/>
      <c r="R808" s="11"/>
      <c r="S808" s="14"/>
      <c r="AW808" s="11"/>
      <c r="BK808" s="12"/>
      <c r="BL808" s="12"/>
      <c r="BM808" s="12"/>
      <c r="BN808" s="12"/>
      <c r="BO808" s="12"/>
      <c r="BP808" s="12"/>
      <c r="BQ808" s="12"/>
      <c r="BR808" s="12"/>
      <c r="BS808" s="12"/>
      <c r="BT808" s="19" t="str">
        <f>IF(Point[Asset Group]="","",VLOOKUP(Point[Asset Type],subdom_master,4,FALSE))</f>
        <v/>
      </c>
    </row>
    <row r="809" spans="4:72" s="3" customFormat="1" x14ac:dyDescent="0.2">
      <c r="D809" s="58"/>
      <c r="E809" s="58"/>
      <c r="H809" s="3" t="str">
        <f>IF(Point[Asset Group]="","",VLOOKUP(Point[Asset Group],asset_grp_pt,4,FALSE))</f>
        <v/>
      </c>
      <c r="J809" s="3" t="str">
        <f>IF(Point[Asset Group]="","",VLOOKUP(Point[Asset Group],asset_grp_pt,3,FALSE))</f>
        <v/>
      </c>
      <c r="M809" s="11"/>
      <c r="P809" s="56"/>
      <c r="R809" s="11"/>
      <c r="S809" s="14"/>
      <c r="AW809" s="11"/>
      <c r="BK809" s="12"/>
      <c r="BL809" s="12"/>
      <c r="BM809" s="12"/>
      <c r="BN809" s="12"/>
      <c r="BO809" s="12"/>
      <c r="BP809" s="12"/>
      <c r="BQ809" s="12"/>
      <c r="BR809" s="12"/>
      <c r="BS809" s="12"/>
      <c r="BT809" s="19" t="str">
        <f>IF(Point[Asset Group]="","",VLOOKUP(Point[Asset Type],subdom_master,4,FALSE))</f>
        <v/>
      </c>
    </row>
    <row r="810" spans="4:72" s="3" customFormat="1" x14ac:dyDescent="0.2">
      <c r="D810" s="58"/>
      <c r="E810" s="58"/>
      <c r="H810" s="3" t="str">
        <f>IF(Point[Asset Group]="","",VLOOKUP(Point[Asset Group],asset_grp_pt,4,FALSE))</f>
        <v/>
      </c>
      <c r="J810" s="3" t="str">
        <f>IF(Point[Asset Group]="","",VLOOKUP(Point[Asset Group],asset_grp_pt,3,FALSE))</f>
        <v/>
      </c>
      <c r="M810" s="11"/>
      <c r="P810" s="56"/>
      <c r="R810" s="11"/>
      <c r="S810" s="14"/>
      <c r="AW810" s="11"/>
      <c r="BK810" s="12"/>
      <c r="BL810" s="12"/>
      <c r="BM810" s="12"/>
      <c r="BN810" s="12"/>
      <c r="BO810" s="12"/>
      <c r="BP810" s="12"/>
      <c r="BQ810" s="12"/>
      <c r="BR810" s="12"/>
      <c r="BS810" s="12"/>
      <c r="BT810" s="19" t="str">
        <f>IF(Point[Asset Group]="","",VLOOKUP(Point[Asset Type],subdom_master,4,FALSE))</f>
        <v/>
      </c>
    </row>
    <row r="811" spans="4:72" s="3" customFormat="1" x14ac:dyDescent="0.2">
      <c r="D811" s="58"/>
      <c r="E811" s="58"/>
      <c r="H811" s="3" t="str">
        <f>IF(Point[Asset Group]="","",VLOOKUP(Point[Asset Group],asset_grp_pt,4,FALSE))</f>
        <v/>
      </c>
      <c r="J811" s="3" t="str">
        <f>IF(Point[Asset Group]="","",VLOOKUP(Point[Asset Group],asset_grp_pt,3,FALSE))</f>
        <v/>
      </c>
      <c r="M811" s="11"/>
      <c r="P811" s="56"/>
      <c r="R811" s="11"/>
      <c r="S811" s="14"/>
      <c r="AW811" s="11"/>
      <c r="BK811" s="12"/>
      <c r="BL811" s="12"/>
      <c r="BM811" s="12"/>
      <c r="BN811" s="12"/>
      <c r="BO811" s="12"/>
      <c r="BP811" s="12"/>
      <c r="BQ811" s="12"/>
      <c r="BR811" s="12"/>
      <c r="BS811" s="12"/>
      <c r="BT811" s="19" t="str">
        <f>IF(Point[Asset Group]="","",VLOOKUP(Point[Asset Type],subdom_master,4,FALSE))</f>
        <v/>
      </c>
    </row>
    <row r="812" spans="4:72" s="3" customFormat="1" x14ac:dyDescent="0.2">
      <c r="D812" s="58"/>
      <c r="E812" s="58"/>
      <c r="H812" s="3" t="str">
        <f>IF(Point[Asset Group]="","",VLOOKUP(Point[Asset Group],asset_grp_pt,4,FALSE))</f>
        <v/>
      </c>
      <c r="J812" s="3" t="str">
        <f>IF(Point[Asset Group]="","",VLOOKUP(Point[Asset Group],asset_grp_pt,3,FALSE))</f>
        <v/>
      </c>
      <c r="M812" s="11"/>
      <c r="P812" s="56"/>
      <c r="R812" s="11"/>
      <c r="S812" s="14"/>
      <c r="AW812" s="11"/>
      <c r="BK812" s="12"/>
      <c r="BL812" s="12"/>
      <c r="BM812" s="12"/>
      <c r="BN812" s="12"/>
      <c r="BO812" s="12"/>
      <c r="BP812" s="12"/>
      <c r="BQ812" s="12"/>
      <c r="BR812" s="12"/>
      <c r="BS812" s="12"/>
      <c r="BT812" s="19" t="str">
        <f>IF(Point[Asset Group]="","",VLOOKUP(Point[Asset Type],subdom_master,4,FALSE))</f>
        <v/>
      </c>
    </row>
    <row r="813" spans="4:72" s="3" customFormat="1" x14ac:dyDescent="0.2">
      <c r="D813" s="58"/>
      <c r="E813" s="58"/>
      <c r="H813" s="3" t="str">
        <f>IF(Point[Asset Group]="","",VLOOKUP(Point[Asset Group],asset_grp_pt,4,FALSE))</f>
        <v/>
      </c>
      <c r="J813" s="3" t="str">
        <f>IF(Point[Asset Group]="","",VLOOKUP(Point[Asset Group],asset_grp_pt,3,FALSE))</f>
        <v/>
      </c>
      <c r="M813" s="11"/>
      <c r="P813" s="56"/>
      <c r="R813" s="11"/>
      <c r="S813" s="14"/>
      <c r="AW813" s="11"/>
      <c r="BK813" s="12"/>
      <c r="BL813" s="12"/>
      <c r="BM813" s="12"/>
      <c r="BN813" s="12"/>
      <c r="BO813" s="12"/>
      <c r="BP813" s="12"/>
      <c r="BQ813" s="12"/>
      <c r="BR813" s="12"/>
      <c r="BS813" s="12"/>
      <c r="BT813" s="19" t="str">
        <f>IF(Point[Asset Group]="","",VLOOKUP(Point[Asset Type],subdom_master,4,FALSE))</f>
        <v/>
      </c>
    </row>
    <row r="814" spans="4:72" s="3" customFormat="1" x14ac:dyDescent="0.2">
      <c r="D814" s="58"/>
      <c r="E814" s="58"/>
      <c r="H814" s="3" t="str">
        <f>IF(Point[Asset Group]="","",VLOOKUP(Point[Asset Group],asset_grp_pt,4,FALSE))</f>
        <v/>
      </c>
      <c r="J814" s="3" t="str">
        <f>IF(Point[Asset Group]="","",VLOOKUP(Point[Asset Group],asset_grp_pt,3,FALSE))</f>
        <v/>
      </c>
      <c r="M814" s="11"/>
      <c r="P814" s="56"/>
      <c r="R814" s="11"/>
      <c r="S814" s="14"/>
      <c r="AW814" s="11"/>
      <c r="BK814" s="12"/>
      <c r="BL814" s="12"/>
      <c r="BM814" s="12"/>
      <c r="BN814" s="12"/>
      <c r="BO814" s="12"/>
      <c r="BP814" s="12"/>
      <c r="BQ814" s="12"/>
      <c r="BR814" s="12"/>
      <c r="BS814" s="12"/>
      <c r="BT814" s="19" t="str">
        <f>IF(Point[Asset Group]="","",VLOOKUP(Point[Asset Type],subdom_master,4,FALSE))</f>
        <v/>
      </c>
    </row>
    <row r="815" spans="4:72" s="3" customFormat="1" x14ac:dyDescent="0.2">
      <c r="D815" s="58"/>
      <c r="E815" s="58"/>
      <c r="H815" s="3" t="str">
        <f>IF(Point[Asset Group]="","",VLOOKUP(Point[Asset Group],asset_grp_pt,4,FALSE))</f>
        <v/>
      </c>
      <c r="J815" s="3" t="str">
        <f>IF(Point[Asset Group]="","",VLOOKUP(Point[Asset Group],asset_grp_pt,3,FALSE))</f>
        <v/>
      </c>
      <c r="M815" s="11"/>
      <c r="P815" s="56"/>
      <c r="R815" s="11"/>
      <c r="S815" s="14"/>
      <c r="AW815" s="11"/>
      <c r="BK815" s="12"/>
      <c r="BL815" s="12"/>
      <c r="BM815" s="12"/>
      <c r="BN815" s="12"/>
      <c r="BO815" s="12"/>
      <c r="BP815" s="12"/>
      <c r="BQ815" s="12"/>
      <c r="BR815" s="12"/>
      <c r="BS815" s="12"/>
      <c r="BT815" s="19" t="str">
        <f>IF(Point[Asset Group]="","",VLOOKUP(Point[Asset Type],subdom_master,4,FALSE))</f>
        <v/>
      </c>
    </row>
    <row r="816" spans="4:72" s="3" customFormat="1" x14ac:dyDescent="0.2">
      <c r="D816" s="58"/>
      <c r="E816" s="58"/>
      <c r="H816" s="3" t="str">
        <f>IF(Point[Asset Group]="","",VLOOKUP(Point[Asset Group],asset_grp_pt,4,FALSE))</f>
        <v/>
      </c>
      <c r="J816" s="3" t="str">
        <f>IF(Point[Asset Group]="","",VLOOKUP(Point[Asset Group],asset_grp_pt,3,FALSE))</f>
        <v/>
      </c>
      <c r="M816" s="11"/>
      <c r="P816" s="56"/>
      <c r="R816" s="11"/>
      <c r="S816" s="14"/>
      <c r="AW816" s="11"/>
      <c r="BK816" s="12"/>
      <c r="BL816" s="12"/>
      <c r="BM816" s="12"/>
      <c r="BN816" s="12"/>
      <c r="BO816" s="12"/>
      <c r="BP816" s="12"/>
      <c r="BQ816" s="12"/>
      <c r="BR816" s="12"/>
      <c r="BS816" s="12"/>
      <c r="BT816" s="19" t="str">
        <f>IF(Point[Asset Group]="","",VLOOKUP(Point[Asset Type],subdom_master,4,FALSE))</f>
        <v/>
      </c>
    </row>
    <row r="817" spans="4:72" s="3" customFormat="1" x14ac:dyDescent="0.2">
      <c r="D817" s="58"/>
      <c r="E817" s="58"/>
      <c r="H817" s="3" t="str">
        <f>IF(Point[Asset Group]="","",VLOOKUP(Point[Asset Group],asset_grp_pt,4,FALSE))</f>
        <v/>
      </c>
      <c r="J817" s="3" t="str">
        <f>IF(Point[Asset Group]="","",VLOOKUP(Point[Asset Group],asset_grp_pt,3,FALSE))</f>
        <v/>
      </c>
      <c r="M817" s="11"/>
      <c r="P817" s="56"/>
      <c r="R817" s="11"/>
      <c r="S817" s="14"/>
      <c r="AW817" s="11"/>
      <c r="BK817" s="12"/>
      <c r="BL817" s="12"/>
      <c r="BM817" s="12"/>
      <c r="BN817" s="12"/>
      <c r="BO817" s="12"/>
      <c r="BP817" s="12"/>
      <c r="BQ817" s="12"/>
      <c r="BR817" s="12"/>
      <c r="BS817" s="12"/>
      <c r="BT817" s="19" t="str">
        <f>IF(Point[Asset Group]="","",VLOOKUP(Point[Asset Type],subdom_master,4,FALSE))</f>
        <v/>
      </c>
    </row>
    <row r="818" spans="4:72" s="3" customFormat="1" x14ac:dyDescent="0.2">
      <c r="D818" s="58"/>
      <c r="E818" s="58"/>
      <c r="H818" s="3" t="str">
        <f>IF(Point[Asset Group]="","",VLOOKUP(Point[Asset Group],asset_grp_pt,4,FALSE))</f>
        <v/>
      </c>
      <c r="J818" s="3" t="str">
        <f>IF(Point[Asset Group]="","",VLOOKUP(Point[Asset Group],asset_grp_pt,3,FALSE))</f>
        <v/>
      </c>
      <c r="M818" s="11"/>
      <c r="P818" s="56"/>
      <c r="R818" s="11"/>
      <c r="S818" s="14"/>
      <c r="AW818" s="11"/>
      <c r="BK818" s="12"/>
      <c r="BL818" s="12"/>
      <c r="BM818" s="12"/>
      <c r="BN818" s="12"/>
      <c r="BO818" s="12"/>
      <c r="BP818" s="12"/>
      <c r="BQ818" s="12"/>
      <c r="BR818" s="12"/>
      <c r="BS818" s="12"/>
      <c r="BT818" s="19" t="str">
        <f>IF(Point[Asset Group]="","",VLOOKUP(Point[Asset Type],subdom_master,4,FALSE))</f>
        <v/>
      </c>
    </row>
    <row r="819" spans="4:72" s="3" customFormat="1" x14ac:dyDescent="0.2">
      <c r="D819" s="58"/>
      <c r="E819" s="58"/>
      <c r="H819" s="3" t="str">
        <f>IF(Point[Asset Group]="","",VLOOKUP(Point[Asset Group],asset_grp_pt,4,FALSE))</f>
        <v/>
      </c>
      <c r="J819" s="3" t="str">
        <f>IF(Point[Asset Group]="","",VLOOKUP(Point[Asset Group],asset_grp_pt,3,FALSE))</f>
        <v/>
      </c>
      <c r="M819" s="11"/>
      <c r="P819" s="56"/>
      <c r="R819" s="11"/>
      <c r="S819" s="14"/>
      <c r="AW819" s="11"/>
      <c r="BK819" s="12"/>
      <c r="BL819" s="12"/>
      <c r="BM819" s="12"/>
      <c r="BN819" s="12"/>
      <c r="BO819" s="12"/>
      <c r="BP819" s="12"/>
      <c r="BQ819" s="12"/>
      <c r="BR819" s="12"/>
      <c r="BS819" s="12"/>
      <c r="BT819" s="19" t="str">
        <f>IF(Point[Asset Group]="","",VLOOKUP(Point[Asset Type],subdom_master,4,FALSE))</f>
        <v/>
      </c>
    </row>
    <row r="820" spans="4:72" s="3" customFormat="1" x14ac:dyDescent="0.2">
      <c r="D820" s="58"/>
      <c r="E820" s="58"/>
      <c r="H820" s="3" t="str">
        <f>IF(Point[Asset Group]="","",VLOOKUP(Point[Asset Group],asset_grp_pt,4,FALSE))</f>
        <v/>
      </c>
      <c r="J820" s="3" t="str">
        <f>IF(Point[Asset Group]="","",VLOOKUP(Point[Asset Group],asset_grp_pt,3,FALSE))</f>
        <v/>
      </c>
      <c r="M820" s="11"/>
      <c r="P820" s="56"/>
      <c r="R820" s="11"/>
      <c r="S820" s="14"/>
      <c r="AW820" s="11"/>
      <c r="BK820" s="12"/>
      <c r="BL820" s="12"/>
      <c r="BM820" s="12"/>
      <c r="BN820" s="12"/>
      <c r="BO820" s="12"/>
      <c r="BP820" s="12"/>
      <c r="BQ820" s="12"/>
      <c r="BR820" s="12"/>
      <c r="BS820" s="12"/>
      <c r="BT820" s="19" t="str">
        <f>IF(Point[Asset Group]="","",VLOOKUP(Point[Asset Type],subdom_master,4,FALSE))</f>
        <v/>
      </c>
    </row>
    <row r="821" spans="4:72" s="3" customFormat="1" x14ac:dyDescent="0.2">
      <c r="D821" s="58"/>
      <c r="E821" s="58"/>
      <c r="H821" s="3" t="str">
        <f>IF(Point[Asset Group]="","",VLOOKUP(Point[Asset Group],asset_grp_pt,4,FALSE))</f>
        <v/>
      </c>
      <c r="J821" s="3" t="str">
        <f>IF(Point[Asset Group]="","",VLOOKUP(Point[Asset Group],asset_grp_pt,3,FALSE))</f>
        <v/>
      </c>
      <c r="M821" s="11"/>
      <c r="P821" s="56"/>
      <c r="R821" s="11"/>
      <c r="S821" s="14"/>
      <c r="AW821" s="11"/>
      <c r="BK821" s="12"/>
      <c r="BL821" s="12"/>
      <c r="BM821" s="12"/>
      <c r="BN821" s="12"/>
      <c r="BO821" s="12"/>
      <c r="BP821" s="12"/>
      <c r="BQ821" s="12"/>
      <c r="BR821" s="12"/>
      <c r="BS821" s="12"/>
      <c r="BT821" s="19" t="str">
        <f>IF(Point[Asset Group]="","",VLOOKUP(Point[Asset Type],subdom_master,4,FALSE))</f>
        <v/>
      </c>
    </row>
    <row r="822" spans="4:72" s="3" customFormat="1" x14ac:dyDescent="0.2">
      <c r="D822" s="58"/>
      <c r="E822" s="58"/>
      <c r="H822" s="3" t="str">
        <f>IF(Point[Asset Group]="","",VLOOKUP(Point[Asset Group],asset_grp_pt,4,FALSE))</f>
        <v/>
      </c>
      <c r="J822" s="3" t="str">
        <f>IF(Point[Asset Group]="","",VLOOKUP(Point[Asset Group],asset_grp_pt,3,FALSE))</f>
        <v/>
      </c>
      <c r="M822" s="11"/>
      <c r="P822" s="56"/>
      <c r="R822" s="11"/>
      <c r="S822" s="14"/>
      <c r="AW822" s="11"/>
      <c r="BK822" s="12"/>
      <c r="BL822" s="12"/>
      <c r="BM822" s="12"/>
      <c r="BN822" s="12"/>
      <c r="BO822" s="12"/>
      <c r="BP822" s="12"/>
      <c r="BQ822" s="12"/>
      <c r="BR822" s="12"/>
      <c r="BS822" s="12"/>
      <c r="BT822" s="19" t="str">
        <f>IF(Point[Asset Group]="","",VLOOKUP(Point[Asset Type],subdom_master,4,FALSE))</f>
        <v/>
      </c>
    </row>
    <row r="823" spans="4:72" s="3" customFormat="1" x14ac:dyDescent="0.2">
      <c r="D823" s="58"/>
      <c r="E823" s="58"/>
      <c r="H823" s="3" t="str">
        <f>IF(Point[Asset Group]="","",VLOOKUP(Point[Asset Group],asset_grp_pt,4,FALSE))</f>
        <v/>
      </c>
      <c r="J823" s="3" t="str">
        <f>IF(Point[Asset Group]="","",VLOOKUP(Point[Asset Group],asset_grp_pt,3,FALSE))</f>
        <v/>
      </c>
      <c r="M823" s="11"/>
      <c r="P823" s="56"/>
      <c r="R823" s="11"/>
      <c r="S823" s="14"/>
      <c r="AW823" s="11"/>
      <c r="BK823" s="12"/>
      <c r="BL823" s="12"/>
      <c r="BM823" s="12"/>
      <c r="BN823" s="12"/>
      <c r="BO823" s="12"/>
      <c r="BP823" s="12"/>
      <c r="BQ823" s="12"/>
      <c r="BR823" s="12"/>
      <c r="BS823" s="12"/>
      <c r="BT823" s="19" t="str">
        <f>IF(Point[Asset Group]="","",VLOOKUP(Point[Asset Type],subdom_master,4,FALSE))</f>
        <v/>
      </c>
    </row>
    <row r="824" spans="4:72" s="3" customFormat="1" x14ac:dyDescent="0.2">
      <c r="D824" s="58"/>
      <c r="E824" s="58"/>
      <c r="H824" s="3" t="str">
        <f>IF(Point[Asset Group]="","",VLOOKUP(Point[Asset Group],asset_grp_pt,4,FALSE))</f>
        <v/>
      </c>
      <c r="J824" s="3" t="str">
        <f>IF(Point[Asset Group]="","",VLOOKUP(Point[Asset Group],asset_grp_pt,3,FALSE))</f>
        <v/>
      </c>
      <c r="M824" s="11"/>
      <c r="P824" s="56"/>
      <c r="R824" s="11"/>
      <c r="S824" s="14"/>
      <c r="AW824" s="11"/>
      <c r="BK824" s="12"/>
      <c r="BL824" s="12"/>
      <c r="BM824" s="12"/>
      <c r="BN824" s="12"/>
      <c r="BO824" s="12"/>
      <c r="BP824" s="12"/>
      <c r="BQ824" s="12"/>
      <c r="BR824" s="12"/>
      <c r="BS824" s="12"/>
      <c r="BT824" s="19" t="str">
        <f>IF(Point[Asset Group]="","",VLOOKUP(Point[Asset Type],subdom_master,4,FALSE))</f>
        <v/>
      </c>
    </row>
    <row r="825" spans="4:72" s="3" customFormat="1" x14ac:dyDescent="0.2">
      <c r="D825" s="58"/>
      <c r="E825" s="58"/>
      <c r="H825" s="3" t="str">
        <f>IF(Point[Asset Group]="","",VLOOKUP(Point[Asset Group],asset_grp_pt,4,FALSE))</f>
        <v/>
      </c>
      <c r="J825" s="3" t="str">
        <f>IF(Point[Asset Group]="","",VLOOKUP(Point[Asset Group],asset_grp_pt,3,FALSE))</f>
        <v/>
      </c>
      <c r="M825" s="11"/>
      <c r="P825" s="56"/>
      <c r="R825" s="11"/>
      <c r="S825" s="14"/>
      <c r="AW825" s="11"/>
      <c r="BK825" s="12"/>
      <c r="BL825" s="12"/>
      <c r="BM825" s="12"/>
      <c r="BN825" s="12"/>
      <c r="BO825" s="12"/>
      <c r="BP825" s="12"/>
      <c r="BQ825" s="12"/>
      <c r="BR825" s="12"/>
      <c r="BS825" s="12"/>
      <c r="BT825" s="19" t="str">
        <f>IF(Point[Asset Group]="","",VLOOKUP(Point[Asset Type],subdom_master,4,FALSE))</f>
        <v/>
      </c>
    </row>
    <row r="826" spans="4:72" s="3" customFormat="1" x14ac:dyDescent="0.2">
      <c r="D826" s="58"/>
      <c r="E826" s="58"/>
      <c r="H826" s="3" t="str">
        <f>IF(Point[Asset Group]="","",VLOOKUP(Point[Asset Group],asset_grp_pt,4,FALSE))</f>
        <v/>
      </c>
      <c r="J826" s="3" t="str">
        <f>IF(Point[Asset Group]="","",VLOOKUP(Point[Asset Group],asset_grp_pt,3,FALSE))</f>
        <v/>
      </c>
      <c r="M826" s="11"/>
      <c r="P826" s="56"/>
      <c r="R826" s="11"/>
      <c r="S826" s="14"/>
      <c r="AW826" s="11"/>
      <c r="BK826" s="12"/>
      <c r="BL826" s="12"/>
      <c r="BM826" s="12"/>
      <c r="BN826" s="12"/>
      <c r="BO826" s="12"/>
      <c r="BP826" s="12"/>
      <c r="BQ826" s="12"/>
      <c r="BR826" s="12"/>
      <c r="BS826" s="12"/>
      <c r="BT826" s="19" t="str">
        <f>IF(Point[Asset Group]="","",VLOOKUP(Point[Asset Type],subdom_master,4,FALSE))</f>
        <v/>
      </c>
    </row>
    <row r="827" spans="4:72" s="3" customFormat="1" x14ac:dyDescent="0.2">
      <c r="D827" s="58"/>
      <c r="E827" s="58"/>
      <c r="H827" s="3" t="str">
        <f>IF(Point[Asset Group]="","",VLOOKUP(Point[Asset Group],asset_grp_pt,4,FALSE))</f>
        <v/>
      </c>
      <c r="J827" s="3" t="str">
        <f>IF(Point[Asset Group]="","",VLOOKUP(Point[Asset Group],asset_grp_pt,3,FALSE))</f>
        <v/>
      </c>
      <c r="M827" s="11"/>
      <c r="P827" s="56"/>
      <c r="R827" s="11"/>
      <c r="S827" s="14"/>
      <c r="AW827" s="11"/>
      <c r="BK827" s="12"/>
      <c r="BL827" s="12"/>
      <c r="BM827" s="12"/>
      <c r="BN827" s="12"/>
      <c r="BO827" s="12"/>
      <c r="BP827" s="12"/>
      <c r="BQ827" s="12"/>
      <c r="BR827" s="12"/>
      <c r="BS827" s="12"/>
      <c r="BT827" s="19" t="str">
        <f>IF(Point[Asset Group]="","",VLOOKUP(Point[Asset Type],subdom_master,4,FALSE))</f>
        <v/>
      </c>
    </row>
    <row r="828" spans="4:72" s="3" customFormat="1" x14ac:dyDescent="0.2">
      <c r="D828" s="58"/>
      <c r="E828" s="58"/>
      <c r="H828" s="3" t="str">
        <f>IF(Point[Asset Group]="","",VLOOKUP(Point[Asset Group],asset_grp_pt,4,FALSE))</f>
        <v/>
      </c>
      <c r="J828" s="3" t="str">
        <f>IF(Point[Asset Group]="","",VLOOKUP(Point[Asset Group],asset_grp_pt,3,FALSE))</f>
        <v/>
      </c>
      <c r="M828" s="11"/>
      <c r="P828" s="56"/>
      <c r="R828" s="11"/>
      <c r="S828" s="14"/>
      <c r="AW828" s="11"/>
      <c r="BK828" s="12"/>
      <c r="BL828" s="12"/>
      <c r="BM828" s="12"/>
      <c r="BN828" s="12"/>
      <c r="BO828" s="12"/>
      <c r="BP828" s="12"/>
      <c r="BQ828" s="12"/>
      <c r="BR828" s="12"/>
      <c r="BS828" s="12"/>
      <c r="BT828" s="19" t="str">
        <f>IF(Point[Asset Group]="","",VLOOKUP(Point[Asset Type],subdom_master,4,FALSE))</f>
        <v/>
      </c>
    </row>
    <row r="829" spans="4:72" s="3" customFormat="1" x14ac:dyDescent="0.2">
      <c r="D829" s="58"/>
      <c r="E829" s="58"/>
      <c r="H829" s="3" t="str">
        <f>IF(Point[Asset Group]="","",VLOOKUP(Point[Asset Group],asset_grp_pt,4,FALSE))</f>
        <v/>
      </c>
      <c r="J829" s="3" t="str">
        <f>IF(Point[Asset Group]="","",VLOOKUP(Point[Asset Group],asset_grp_pt,3,FALSE))</f>
        <v/>
      </c>
      <c r="M829" s="11"/>
      <c r="P829" s="56"/>
      <c r="R829" s="11"/>
      <c r="S829" s="14"/>
      <c r="AW829" s="11"/>
      <c r="BK829" s="12"/>
      <c r="BL829" s="12"/>
      <c r="BM829" s="12"/>
      <c r="BN829" s="12"/>
      <c r="BO829" s="12"/>
      <c r="BP829" s="12"/>
      <c r="BQ829" s="12"/>
      <c r="BR829" s="12"/>
      <c r="BS829" s="12"/>
      <c r="BT829" s="19" t="str">
        <f>IF(Point[Asset Group]="","",VLOOKUP(Point[Asset Type],subdom_master,4,FALSE))</f>
        <v/>
      </c>
    </row>
    <row r="830" spans="4:72" s="3" customFormat="1" x14ac:dyDescent="0.2">
      <c r="D830" s="58"/>
      <c r="E830" s="58"/>
      <c r="H830" s="3" t="str">
        <f>IF(Point[Asset Group]="","",VLOOKUP(Point[Asset Group],asset_grp_pt,4,FALSE))</f>
        <v/>
      </c>
      <c r="J830" s="3" t="str">
        <f>IF(Point[Asset Group]="","",VLOOKUP(Point[Asset Group],asset_grp_pt,3,FALSE))</f>
        <v/>
      </c>
      <c r="M830" s="11"/>
      <c r="P830" s="56"/>
      <c r="R830" s="11"/>
      <c r="S830" s="14"/>
      <c r="AW830" s="11"/>
      <c r="BK830" s="12"/>
      <c r="BL830" s="12"/>
      <c r="BM830" s="12"/>
      <c r="BN830" s="12"/>
      <c r="BO830" s="12"/>
      <c r="BP830" s="12"/>
      <c r="BQ830" s="12"/>
      <c r="BR830" s="12"/>
      <c r="BS830" s="12"/>
      <c r="BT830" s="19" t="str">
        <f>IF(Point[Asset Group]="","",VLOOKUP(Point[Asset Type],subdom_master,4,FALSE))</f>
        <v/>
      </c>
    </row>
    <row r="831" spans="4:72" s="3" customFormat="1" x14ac:dyDescent="0.2">
      <c r="D831" s="58"/>
      <c r="E831" s="58"/>
      <c r="H831" s="3" t="str">
        <f>IF(Point[Asset Group]="","",VLOOKUP(Point[Asset Group],asset_grp_pt,4,FALSE))</f>
        <v/>
      </c>
      <c r="J831" s="3" t="str">
        <f>IF(Point[Asset Group]="","",VLOOKUP(Point[Asset Group],asset_grp_pt,3,FALSE))</f>
        <v/>
      </c>
      <c r="M831" s="11"/>
      <c r="P831" s="56"/>
      <c r="R831" s="11"/>
      <c r="S831" s="14"/>
      <c r="AW831" s="11"/>
      <c r="BK831" s="12"/>
      <c r="BL831" s="12"/>
      <c r="BM831" s="12"/>
      <c r="BN831" s="12"/>
      <c r="BO831" s="12"/>
      <c r="BP831" s="12"/>
      <c r="BQ831" s="12"/>
      <c r="BR831" s="12"/>
      <c r="BS831" s="12"/>
      <c r="BT831" s="19" t="str">
        <f>IF(Point[Asset Group]="","",VLOOKUP(Point[Asset Type],subdom_master,4,FALSE))</f>
        <v/>
      </c>
    </row>
    <row r="832" spans="4:72" s="3" customFormat="1" x14ac:dyDescent="0.2">
      <c r="D832" s="58"/>
      <c r="E832" s="58"/>
      <c r="H832" s="3" t="str">
        <f>IF(Point[Asset Group]="","",VLOOKUP(Point[Asset Group],asset_grp_pt,4,FALSE))</f>
        <v/>
      </c>
      <c r="J832" s="3" t="str">
        <f>IF(Point[Asset Group]="","",VLOOKUP(Point[Asset Group],asset_grp_pt,3,FALSE))</f>
        <v/>
      </c>
      <c r="M832" s="11"/>
      <c r="P832" s="56"/>
      <c r="R832" s="11"/>
      <c r="S832" s="14"/>
      <c r="AW832" s="11"/>
      <c r="BK832" s="12"/>
      <c r="BL832" s="12"/>
      <c r="BM832" s="12"/>
      <c r="BN832" s="12"/>
      <c r="BO832" s="12"/>
      <c r="BP832" s="12"/>
      <c r="BQ832" s="12"/>
      <c r="BR832" s="12"/>
      <c r="BS832" s="12"/>
      <c r="BT832" s="19" t="str">
        <f>IF(Point[Asset Group]="","",VLOOKUP(Point[Asset Type],subdom_master,4,FALSE))</f>
        <v/>
      </c>
    </row>
    <row r="833" spans="4:72" s="3" customFormat="1" x14ac:dyDescent="0.2">
      <c r="D833" s="58"/>
      <c r="E833" s="58"/>
      <c r="H833" s="3" t="str">
        <f>IF(Point[Asset Group]="","",VLOOKUP(Point[Asset Group],asset_grp_pt,4,FALSE))</f>
        <v/>
      </c>
      <c r="J833" s="3" t="str">
        <f>IF(Point[Asset Group]="","",VLOOKUP(Point[Asset Group],asset_grp_pt,3,FALSE))</f>
        <v/>
      </c>
      <c r="M833" s="11"/>
      <c r="P833" s="56"/>
      <c r="R833" s="11"/>
      <c r="S833" s="14"/>
      <c r="AW833" s="11"/>
      <c r="BK833" s="12"/>
      <c r="BL833" s="12"/>
      <c r="BM833" s="12"/>
      <c r="BN833" s="12"/>
      <c r="BO833" s="12"/>
      <c r="BP833" s="12"/>
      <c r="BQ833" s="12"/>
      <c r="BR833" s="12"/>
      <c r="BS833" s="12"/>
      <c r="BT833" s="19" t="str">
        <f>IF(Point[Asset Group]="","",VLOOKUP(Point[Asset Type],subdom_master,4,FALSE))</f>
        <v/>
      </c>
    </row>
    <row r="834" spans="4:72" s="3" customFormat="1" x14ac:dyDescent="0.2">
      <c r="D834" s="58"/>
      <c r="E834" s="58"/>
      <c r="H834" s="3" t="str">
        <f>IF(Point[Asset Group]="","",VLOOKUP(Point[Asset Group],asset_grp_pt,4,FALSE))</f>
        <v/>
      </c>
      <c r="J834" s="3" t="str">
        <f>IF(Point[Asset Group]="","",VLOOKUP(Point[Asset Group],asset_grp_pt,3,FALSE))</f>
        <v/>
      </c>
      <c r="M834" s="11"/>
      <c r="P834" s="56"/>
      <c r="R834" s="11"/>
      <c r="S834" s="14"/>
      <c r="AW834" s="11"/>
      <c r="BK834" s="12"/>
      <c r="BL834" s="12"/>
      <c r="BM834" s="12"/>
      <c r="BN834" s="12"/>
      <c r="BO834" s="12"/>
      <c r="BP834" s="12"/>
      <c r="BQ834" s="12"/>
      <c r="BR834" s="12"/>
      <c r="BS834" s="12"/>
      <c r="BT834" s="19" t="str">
        <f>IF(Point[Asset Group]="","",VLOOKUP(Point[Asset Type],subdom_master,4,FALSE))</f>
        <v/>
      </c>
    </row>
    <row r="835" spans="4:72" s="3" customFormat="1" x14ac:dyDescent="0.2">
      <c r="D835" s="58"/>
      <c r="E835" s="58"/>
      <c r="H835" s="3" t="str">
        <f>IF(Point[Asset Group]="","",VLOOKUP(Point[Asset Group],asset_grp_pt,4,FALSE))</f>
        <v/>
      </c>
      <c r="J835" s="3" t="str">
        <f>IF(Point[Asset Group]="","",VLOOKUP(Point[Asset Group],asset_grp_pt,3,FALSE))</f>
        <v/>
      </c>
      <c r="M835" s="11"/>
      <c r="P835" s="56"/>
      <c r="R835" s="11"/>
      <c r="S835" s="14"/>
      <c r="AW835" s="11"/>
      <c r="BK835" s="12"/>
      <c r="BL835" s="12"/>
      <c r="BM835" s="12"/>
      <c r="BN835" s="12"/>
      <c r="BO835" s="12"/>
      <c r="BP835" s="12"/>
      <c r="BQ835" s="12"/>
      <c r="BR835" s="12"/>
      <c r="BS835" s="12"/>
      <c r="BT835" s="19" t="str">
        <f>IF(Point[Asset Group]="","",VLOOKUP(Point[Asset Type],subdom_master,4,FALSE))</f>
        <v/>
      </c>
    </row>
    <row r="836" spans="4:72" s="3" customFormat="1" x14ac:dyDescent="0.2">
      <c r="D836" s="58"/>
      <c r="E836" s="58"/>
      <c r="H836" s="3" t="str">
        <f>IF(Point[Asset Group]="","",VLOOKUP(Point[Asset Group],asset_grp_pt,4,FALSE))</f>
        <v/>
      </c>
      <c r="J836" s="3" t="str">
        <f>IF(Point[Asset Group]="","",VLOOKUP(Point[Asset Group],asset_grp_pt,3,FALSE))</f>
        <v/>
      </c>
      <c r="M836" s="11"/>
      <c r="P836" s="56"/>
      <c r="R836" s="11"/>
      <c r="S836" s="14"/>
      <c r="AW836" s="11"/>
      <c r="BK836" s="12"/>
      <c r="BL836" s="12"/>
      <c r="BM836" s="12"/>
      <c r="BN836" s="12"/>
      <c r="BO836" s="12"/>
      <c r="BP836" s="12"/>
      <c r="BQ836" s="12"/>
      <c r="BR836" s="12"/>
      <c r="BS836" s="12"/>
      <c r="BT836" s="19" t="str">
        <f>IF(Point[Asset Group]="","",VLOOKUP(Point[Asset Type],subdom_master,4,FALSE))</f>
        <v/>
      </c>
    </row>
    <row r="837" spans="4:72" s="3" customFormat="1" x14ac:dyDescent="0.2">
      <c r="D837" s="58"/>
      <c r="E837" s="58"/>
      <c r="H837" s="3" t="str">
        <f>IF(Point[Asset Group]="","",VLOOKUP(Point[Asset Group],asset_grp_pt,4,FALSE))</f>
        <v/>
      </c>
      <c r="J837" s="3" t="str">
        <f>IF(Point[Asset Group]="","",VLOOKUP(Point[Asset Group],asset_grp_pt,3,FALSE))</f>
        <v/>
      </c>
      <c r="M837" s="11"/>
      <c r="P837" s="56"/>
      <c r="R837" s="11"/>
      <c r="S837" s="14"/>
      <c r="AW837" s="11"/>
      <c r="BK837" s="12"/>
      <c r="BL837" s="12"/>
      <c r="BM837" s="12"/>
      <c r="BN837" s="12"/>
      <c r="BO837" s="12"/>
      <c r="BP837" s="12"/>
      <c r="BQ837" s="12"/>
      <c r="BR837" s="12"/>
      <c r="BS837" s="12"/>
      <c r="BT837" s="19" t="str">
        <f>IF(Point[Asset Group]="","",VLOOKUP(Point[Asset Type],subdom_master,4,FALSE))</f>
        <v/>
      </c>
    </row>
    <row r="838" spans="4:72" s="3" customFormat="1" x14ac:dyDescent="0.2">
      <c r="D838" s="58"/>
      <c r="E838" s="58"/>
      <c r="H838" s="3" t="str">
        <f>IF(Point[Asset Group]="","",VLOOKUP(Point[Asset Group],asset_grp_pt,4,FALSE))</f>
        <v/>
      </c>
      <c r="J838" s="3" t="str">
        <f>IF(Point[Asset Group]="","",VLOOKUP(Point[Asset Group],asset_grp_pt,3,FALSE))</f>
        <v/>
      </c>
      <c r="M838" s="11"/>
      <c r="P838" s="56"/>
      <c r="R838" s="11"/>
      <c r="S838" s="14"/>
      <c r="AW838" s="11"/>
      <c r="BK838" s="12"/>
      <c r="BL838" s="12"/>
      <c r="BM838" s="12"/>
      <c r="BN838" s="12"/>
      <c r="BO838" s="12"/>
      <c r="BP838" s="12"/>
      <c r="BQ838" s="12"/>
      <c r="BR838" s="12"/>
      <c r="BS838" s="12"/>
      <c r="BT838" s="19" t="str">
        <f>IF(Point[Asset Group]="","",VLOOKUP(Point[Asset Type],subdom_master,4,FALSE))</f>
        <v/>
      </c>
    </row>
    <row r="839" spans="4:72" s="3" customFormat="1" x14ac:dyDescent="0.2">
      <c r="D839" s="58"/>
      <c r="E839" s="58"/>
      <c r="H839" s="3" t="str">
        <f>IF(Point[Asset Group]="","",VLOOKUP(Point[Asset Group],asset_grp_pt,4,FALSE))</f>
        <v/>
      </c>
      <c r="J839" s="3" t="str">
        <f>IF(Point[Asset Group]="","",VLOOKUP(Point[Asset Group],asset_grp_pt,3,FALSE))</f>
        <v/>
      </c>
      <c r="M839" s="11"/>
      <c r="P839" s="56"/>
      <c r="R839" s="11"/>
      <c r="S839" s="14"/>
      <c r="AW839" s="11"/>
      <c r="BK839" s="12"/>
      <c r="BL839" s="12"/>
      <c r="BM839" s="12"/>
      <c r="BN839" s="12"/>
      <c r="BO839" s="12"/>
      <c r="BP839" s="12"/>
      <c r="BQ839" s="12"/>
      <c r="BR839" s="12"/>
      <c r="BS839" s="12"/>
      <c r="BT839" s="19" t="str">
        <f>IF(Point[Asset Group]="","",VLOOKUP(Point[Asset Type],subdom_master,4,FALSE))</f>
        <v/>
      </c>
    </row>
    <row r="840" spans="4:72" s="3" customFormat="1" x14ac:dyDescent="0.2">
      <c r="D840" s="58"/>
      <c r="E840" s="58"/>
      <c r="H840" s="3" t="str">
        <f>IF(Point[Asset Group]="","",VLOOKUP(Point[Asset Group],asset_grp_pt,4,FALSE))</f>
        <v/>
      </c>
      <c r="J840" s="3" t="str">
        <f>IF(Point[Asset Group]="","",VLOOKUP(Point[Asset Group],asset_grp_pt,3,FALSE))</f>
        <v/>
      </c>
      <c r="M840" s="11"/>
      <c r="P840" s="56"/>
      <c r="R840" s="11"/>
      <c r="S840" s="14"/>
      <c r="AW840" s="11"/>
      <c r="BK840" s="12"/>
      <c r="BL840" s="12"/>
      <c r="BM840" s="12"/>
      <c r="BN840" s="12"/>
      <c r="BO840" s="12"/>
      <c r="BP840" s="12"/>
      <c r="BQ840" s="12"/>
      <c r="BR840" s="12"/>
      <c r="BS840" s="12"/>
      <c r="BT840" s="19" t="str">
        <f>IF(Point[Asset Group]="","",VLOOKUP(Point[Asset Type],subdom_master,4,FALSE))</f>
        <v/>
      </c>
    </row>
    <row r="841" spans="4:72" s="3" customFormat="1" x14ac:dyDescent="0.2">
      <c r="D841" s="58"/>
      <c r="E841" s="58"/>
      <c r="H841" s="3" t="str">
        <f>IF(Point[Asset Group]="","",VLOOKUP(Point[Asset Group],asset_grp_pt,4,FALSE))</f>
        <v/>
      </c>
      <c r="J841" s="3" t="str">
        <f>IF(Point[Asset Group]="","",VLOOKUP(Point[Asset Group],asset_grp_pt,3,FALSE))</f>
        <v/>
      </c>
      <c r="M841" s="11"/>
      <c r="P841" s="56"/>
      <c r="R841" s="11"/>
      <c r="S841" s="14"/>
      <c r="AW841" s="11"/>
      <c r="BK841" s="12"/>
      <c r="BL841" s="12"/>
      <c r="BM841" s="12"/>
      <c r="BN841" s="12"/>
      <c r="BO841" s="12"/>
      <c r="BP841" s="12"/>
      <c r="BQ841" s="12"/>
      <c r="BR841" s="12"/>
      <c r="BS841" s="12"/>
      <c r="BT841" s="19" t="str">
        <f>IF(Point[Asset Group]="","",VLOOKUP(Point[Asset Type],subdom_master,4,FALSE))</f>
        <v/>
      </c>
    </row>
    <row r="842" spans="4:72" s="3" customFormat="1" x14ac:dyDescent="0.2">
      <c r="D842" s="58"/>
      <c r="E842" s="58"/>
      <c r="H842" s="3" t="str">
        <f>IF(Point[Asset Group]="","",VLOOKUP(Point[Asset Group],asset_grp_pt,4,FALSE))</f>
        <v/>
      </c>
      <c r="J842" s="3" t="str">
        <f>IF(Point[Asset Group]="","",VLOOKUP(Point[Asset Group],asset_grp_pt,3,FALSE))</f>
        <v/>
      </c>
      <c r="M842" s="11"/>
      <c r="P842" s="56"/>
      <c r="R842" s="11"/>
      <c r="S842" s="14"/>
      <c r="AW842" s="11"/>
      <c r="BK842" s="12"/>
      <c r="BL842" s="12"/>
      <c r="BM842" s="12"/>
      <c r="BN842" s="12"/>
      <c r="BO842" s="12"/>
      <c r="BP842" s="12"/>
      <c r="BQ842" s="12"/>
      <c r="BR842" s="12"/>
      <c r="BS842" s="12"/>
      <c r="BT842" s="19" t="str">
        <f>IF(Point[Asset Group]="","",VLOOKUP(Point[Asset Type],subdom_master,4,FALSE))</f>
        <v/>
      </c>
    </row>
    <row r="843" spans="4:72" s="3" customFormat="1" x14ac:dyDescent="0.2">
      <c r="D843" s="58"/>
      <c r="E843" s="58"/>
      <c r="H843" s="3" t="str">
        <f>IF(Point[Asset Group]="","",VLOOKUP(Point[Asset Group],asset_grp_pt,4,FALSE))</f>
        <v/>
      </c>
      <c r="J843" s="3" t="str">
        <f>IF(Point[Asset Group]="","",VLOOKUP(Point[Asset Group],asset_grp_pt,3,FALSE))</f>
        <v/>
      </c>
      <c r="M843" s="11"/>
      <c r="P843" s="56"/>
      <c r="R843" s="11"/>
      <c r="S843" s="14"/>
      <c r="AW843" s="11"/>
      <c r="BK843" s="12"/>
      <c r="BL843" s="12"/>
      <c r="BM843" s="12"/>
      <c r="BN843" s="12"/>
      <c r="BO843" s="12"/>
      <c r="BP843" s="12"/>
      <c r="BQ843" s="12"/>
      <c r="BR843" s="12"/>
      <c r="BS843" s="12"/>
      <c r="BT843" s="19" t="str">
        <f>IF(Point[Asset Group]="","",VLOOKUP(Point[Asset Type],subdom_master,4,FALSE))</f>
        <v/>
      </c>
    </row>
    <row r="844" spans="4:72" s="3" customFormat="1" x14ac:dyDescent="0.2">
      <c r="D844" s="58"/>
      <c r="E844" s="58"/>
      <c r="H844" s="3" t="str">
        <f>IF(Point[Asset Group]="","",VLOOKUP(Point[Asset Group],asset_grp_pt,4,FALSE))</f>
        <v/>
      </c>
      <c r="J844" s="3" t="str">
        <f>IF(Point[Asset Group]="","",VLOOKUP(Point[Asset Group],asset_grp_pt,3,FALSE))</f>
        <v/>
      </c>
      <c r="M844" s="11"/>
      <c r="P844" s="56"/>
      <c r="R844" s="11"/>
      <c r="S844" s="14"/>
      <c r="AW844" s="11"/>
      <c r="BK844" s="12"/>
      <c r="BL844" s="12"/>
      <c r="BM844" s="12"/>
      <c r="BN844" s="12"/>
      <c r="BO844" s="12"/>
      <c r="BP844" s="12"/>
      <c r="BQ844" s="12"/>
      <c r="BR844" s="12"/>
      <c r="BS844" s="12"/>
      <c r="BT844" s="19" t="str">
        <f>IF(Point[Asset Group]="","",VLOOKUP(Point[Asset Type],subdom_master,4,FALSE))</f>
        <v/>
      </c>
    </row>
    <row r="845" spans="4:72" s="3" customFormat="1" x14ac:dyDescent="0.2">
      <c r="D845" s="58"/>
      <c r="E845" s="58"/>
      <c r="H845" s="3" t="str">
        <f>IF(Point[Asset Group]="","",VLOOKUP(Point[Asset Group],asset_grp_pt,4,FALSE))</f>
        <v/>
      </c>
      <c r="J845" s="3" t="str">
        <f>IF(Point[Asset Group]="","",VLOOKUP(Point[Asset Group],asset_grp_pt,3,FALSE))</f>
        <v/>
      </c>
      <c r="M845" s="11"/>
      <c r="P845" s="56"/>
      <c r="R845" s="11"/>
      <c r="S845" s="14"/>
      <c r="AW845" s="11"/>
      <c r="BK845" s="12"/>
      <c r="BL845" s="12"/>
      <c r="BM845" s="12"/>
      <c r="BN845" s="12"/>
      <c r="BO845" s="12"/>
      <c r="BP845" s="12"/>
      <c r="BQ845" s="12"/>
      <c r="BR845" s="12"/>
      <c r="BS845" s="12"/>
      <c r="BT845" s="19" t="str">
        <f>IF(Point[Asset Group]="","",VLOOKUP(Point[Asset Type],subdom_master,4,FALSE))</f>
        <v/>
      </c>
    </row>
    <row r="846" spans="4:72" s="3" customFormat="1" x14ac:dyDescent="0.2">
      <c r="D846" s="58"/>
      <c r="E846" s="58"/>
      <c r="H846" s="3" t="str">
        <f>IF(Point[Asset Group]="","",VLOOKUP(Point[Asset Group],asset_grp_pt,4,FALSE))</f>
        <v/>
      </c>
      <c r="J846" s="3" t="str">
        <f>IF(Point[Asset Group]="","",VLOOKUP(Point[Asset Group],asset_grp_pt,3,FALSE))</f>
        <v/>
      </c>
      <c r="M846" s="11"/>
      <c r="P846" s="56"/>
      <c r="R846" s="11"/>
      <c r="S846" s="14"/>
      <c r="AW846" s="11"/>
      <c r="BK846" s="12"/>
      <c r="BL846" s="12"/>
      <c r="BM846" s="12"/>
      <c r="BN846" s="12"/>
      <c r="BO846" s="12"/>
      <c r="BP846" s="12"/>
      <c r="BQ846" s="12"/>
      <c r="BR846" s="12"/>
      <c r="BS846" s="12"/>
      <c r="BT846" s="19" t="str">
        <f>IF(Point[Asset Group]="","",VLOOKUP(Point[Asset Type],subdom_master,4,FALSE))</f>
        <v/>
      </c>
    </row>
    <row r="847" spans="4:72" s="3" customFormat="1" x14ac:dyDescent="0.2">
      <c r="D847" s="58"/>
      <c r="E847" s="58"/>
      <c r="H847" s="3" t="str">
        <f>IF(Point[Asset Group]="","",VLOOKUP(Point[Asset Group],asset_grp_pt,4,FALSE))</f>
        <v/>
      </c>
      <c r="J847" s="3" t="str">
        <f>IF(Point[Asset Group]="","",VLOOKUP(Point[Asset Group],asset_grp_pt,3,FALSE))</f>
        <v/>
      </c>
      <c r="M847" s="11"/>
      <c r="P847" s="56"/>
      <c r="R847" s="11"/>
      <c r="S847" s="14"/>
      <c r="AW847" s="11"/>
      <c r="BK847" s="12"/>
      <c r="BL847" s="12"/>
      <c r="BM847" s="12"/>
      <c r="BN847" s="12"/>
      <c r="BO847" s="12"/>
      <c r="BP847" s="12"/>
      <c r="BQ847" s="12"/>
      <c r="BR847" s="12"/>
      <c r="BS847" s="12"/>
      <c r="BT847" s="19" t="str">
        <f>IF(Point[Asset Group]="","",VLOOKUP(Point[Asset Type],subdom_master,4,FALSE))</f>
        <v/>
      </c>
    </row>
    <row r="848" spans="4:72" s="3" customFormat="1" x14ac:dyDescent="0.2">
      <c r="D848" s="58"/>
      <c r="E848" s="58"/>
      <c r="H848" s="3" t="str">
        <f>IF(Point[Asset Group]="","",VLOOKUP(Point[Asset Group],asset_grp_pt,4,FALSE))</f>
        <v/>
      </c>
      <c r="J848" s="3" t="str">
        <f>IF(Point[Asset Group]="","",VLOOKUP(Point[Asset Group],asset_grp_pt,3,FALSE))</f>
        <v/>
      </c>
      <c r="M848" s="11"/>
      <c r="P848" s="56"/>
      <c r="R848" s="11"/>
      <c r="S848" s="14"/>
      <c r="AW848" s="11"/>
      <c r="BK848" s="12"/>
      <c r="BL848" s="12"/>
      <c r="BM848" s="12"/>
      <c r="BN848" s="12"/>
      <c r="BO848" s="12"/>
      <c r="BP848" s="12"/>
      <c r="BQ848" s="12"/>
      <c r="BR848" s="12"/>
      <c r="BS848" s="12"/>
      <c r="BT848" s="19" t="str">
        <f>IF(Point[Asset Group]="","",VLOOKUP(Point[Asset Type],subdom_master,4,FALSE))</f>
        <v/>
      </c>
    </row>
    <row r="849" spans="4:72" s="3" customFormat="1" x14ac:dyDescent="0.2">
      <c r="D849" s="58"/>
      <c r="E849" s="58"/>
      <c r="H849" s="3" t="str">
        <f>IF(Point[Asset Group]="","",VLOOKUP(Point[Asset Group],asset_grp_pt,4,FALSE))</f>
        <v/>
      </c>
      <c r="J849" s="3" t="str">
        <f>IF(Point[Asset Group]="","",VLOOKUP(Point[Asset Group],asset_grp_pt,3,FALSE))</f>
        <v/>
      </c>
      <c r="M849" s="11"/>
      <c r="P849" s="56"/>
      <c r="R849" s="11"/>
      <c r="S849" s="14"/>
      <c r="AW849" s="11"/>
      <c r="BK849" s="12"/>
      <c r="BL849" s="12"/>
      <c r="BM849" s="12"/>
      <c r="BN849" s="12"/>
      <c r="BO849" s="12"/>
      <c r="BP849" s="12"/>
      <c r="BQ849" s="12"/>
      <c r="BR849" s="12"/>
      <c r="BS849" s="12"/>
      <c r="BT849" s="19" t="str">
        <f>IF(Point[Asset Group]="","",VLOOKUP(Point[Asset Type],subdom_master,4,FALSE))</f>
        <v/>
      </c>
    </row>
    <row r="850" spans="4:72" s="3" customFormat="1" x14ac:dyDescent="0.2">
      <c r="D850" s="58"/>
      <c r="E850" s="58"/>
      <c r="H850" s="3" t="str">
        <f>IF(Point[Asset Group]="","",VLOOKUP(Point[Asset Group],asset_grp_pt,4,FALSE))</f>
        <v/>
      </c>
      <c r="J850" s="3" t="str">
        <f>IF(Point[Asset Group]="","",VLOOKUP(Point[Asset Group],asset_grp_pt,3,FALSE))</f>
        <v/>
      </c>
      <c r="M850" s="11"/>
      <c r="P850" s="56"/>
      <c r="R850" s="11"/>
      <c r="S850" s="14"/>
      <c r="AW850" s="11"/>
      <c r="BK850" s="12"/>
      <c r="BL850" s="12"/>
      <c r="BM850" s="12"/>
      <c r="BN850" s="12"/>
      <c r="BO850" s="12"/>
      <c r="BP850" s="12"/>
      <c r="BQ850" s="12"/>
      <c r="BR850" s="12"/>
      <c r="BS850" s="12"/>
      <c r="BT850" s="19" t="str">
        <f>IF(Point[Asset Group]="","",VLOOKUP(Point[Asset Type],subdom_master,4,FALSE))</f>
        <v/>
      </c>
    </row>
    <row r="851" spans="4:72" s="3" customFormat="1" x14ac:dyDescent="0.2">
      <c r="D851" s="58"/>
      <c r="E851" s="58"/>
      <c r="H851" s="3" t="str">
        <f>IF(Point[Asset Group]="","",VLOOKUP(Point[Asset Group],asset_grp_pt,4,FALSE))</f>
        <v/>
      </c>
      <c r="J851" s="3" t="str">
        <f>IF(Point[Asset Group]="","",VLOOKUP(Point[Asset Group],asset_grp_pt,3,FALSE))</f>
        <v/>
      </c>
      <c r="M851" s="11"/>
      <c r="P851" s="56"/>
      <c r="R851" s="11"/>
      <c r="S851" s="14"/>
      <c r="AW851" s="11"/>
      <c r="BK851" s="12"/>
      <c r="BL851" s="12"/>
      <c r="BM851" s="12"/>
      <c r="BN851" s="12"/>
      <c r="BO851" s="12"/>
      <c r="BP851" s="12"/>
      <c r="BQ851" s="12"/>
      <c r="BR851" s="12"/>
      <c r="BS851" s="12"/>
      <c r="BT851" s="19" t="str">
        <f>IF(Point[Asset Group]="","",VLOOKUP(Point[Asset Type],subdom_master,4,FALSE))</f>
        <v/>
      </c>
    </row>
    <row r="852" spans="4:72" s="3" customFormat="1" x14ac:dyDescent="0.2">
      <c r="D852" s="58"/>
      <c r="E852" s="58"/>
      <c r="H852" s="3" t="str">
        <f>IF(Point[Asset Group]="","",VLOOKUP(Point[Asset Group],asset_grp_pt,4,FALSE))</f>
        <v/>
      </c>
      <c r="J852" s="3" t="str">
        <f>IF(Point[Asset Group]="","",VLOOKUP(Point[Asset Group],asset_grp_pt,3,FALSE))</f>
        <v/>
      </c>
      <c r="M852" s="11"/>
      <c r="P852" s="56"/>
      <c r="R852" s="11"/>
      <c r="S852" s="14"/>
      <c r="AW852" s="11"/>
      <c r="BK852" s="12"/>
      <c r="BL852" s="12"/>
      <c r="BM852" s="12"/>
      <c r="BN852" s="12"/>
      <c r="BO852" s="12"/>
      <c r="BP852" s="12"/>
      <c r="BQ852" s="12"/>
      <c r="BR852" s="12"/>
      <c r="BS852" s="12"/>
      <c r="BT852" s="19" t="str">
        <f>IF(Point[Asset Group]="","",VLOOKUP(Point[Asset Type],subdom_master,4,FALSE))</f>
        <v/>
      </c>
    </row>
    <row r="853" spans="4:72" s="3" customFormat="1" x14ac:dyDescent="0.2">
      <c r="D853" s="58"/>
      <c r="E853" s="58"/>
      <c r="H853" s="3" t="str">
        <f>IF(Point[Asset Group]="","",VLOOKUP(Point[Asset Group],asset_grp_pt,4,FALSE))</f>
        <v/>
      </c>
      <c r="J853" s="3" t="str">
        <f>IF(Point[Asset Group]="","",VLOOKUP(Point[Asset Group],asset_grp_pt,3,FALSE))</f>
        <v/>
      </c>
      <c r="M853" s="11"/>
      <c r="P853" s="56"/>
      <c r="R853" s="11"/>
      <c r="S853" s="14"/>
      <c r="AW853" s="11"/>
      <c r="BK853" s="12"/>
      <c r="BL853" s="12"/>
      <c r="BM853" s="12"/>
      <c r="BN853" s="12"/>
      <c r="BO853" s="12"/>
      <c r="BP853" s="12"/>
      <c r="BQ853" s="12"/>
      <c r="BR853" s="12"/>
      <c r="BS853" s="12"/>
      <c r="BT853" s="19" t="str">
        <f>IF(Point[Asset Group]="","",VLOOKUP(Point[Asset Type],subdom_master,4,FALSE))</f>
        <v/>
      </c>
    </row>
    <row r="854" spans="4:72" s="3" customFormat="1" x14ac:dyDescent="0.2">
      <c r="D854" s="58"/>
      <c r="E854" s="58"/>
      <c r="H854" s="3" t="str">
        <f>IF(Point[Asset Group]="","",VLOOKUP(Point[Asset Group],asset_grp_pt,4,FALSE))</f>
        <v/>
      </c>
      <c r="J854" s="3" t="str">
        <f>IF(Point[Asset Group]="","",VLOOKUP(Point[Asset Group],asset_grp_pt,3,FALSE))</f>
        <v/>
      </c>
      <c r="M854" s="11"/>
      <c r="P854" s="56"/>
      <c r="R854" s="11"/>
      <c r="S854" s="14"/>
      <c r="AW854" s="11"/>
      <c r="BK854" s="12"/>
      <c r="BL854" s="12"/>
      <c r="BM854" s="12"/>
      <c r="BN854" s="12"/>
      <c r="BO854" s="12"/>
      <c r="BP854" s="12"/>
      <c r="BQ854" s="12"/>
      <c r="BR854" s="12"/>
      <c r="BS854" s="12"/>
      <c r="BT854" s="19" t="str">
        <f>IF(Point[Asset Group]="","",VLOOKUP(Point[Asset Type],subdom_master,4,FALSE))</f>
        <v/>
      </c>
    </row>
    <row r="855" spans="4:72" s="3" customFormat="1" x14ac:dyDescent="0.2">
      <c r="D855" s="58"/>
      <c r="E855" s="58"/>
      <c r="H855" s="3" t="str">
        <f>IF(Point[Asset Group]="","",VLOOKUP(Point[Asset Group],asset_grp_pt,4,FALSE))</f>
        <v/>
      </c>
      <c r="J855" s="3" t="str">
        <f>IF(Point[Asset Group]="","",VLOOKUP(Point[Asset Group],asset_grp_pt,3,FALSE))</f>
        <v/>
      </c>
      <c r="M855" s="11"/>
      <c r="P855" s="56"/>
      <c r="R855" s="11"/>
      <c r="S855" s="14"/>
      <c r="AW855" s="11"/>
      <c r="BK855" s="12"/>
      <c r="BL855" s="12"/>
      <c r="BM855" s="12"/>
      <c r="BN855" s="12"/>
      <c r="BO855" s="12"/>
      <c r="BP855" s="12"/>
      <c r="BQ855" s="12"/>
      <c r="BR855" s="12"/>
      <c r="BS855" s="12"/>
      <c r="BT855" s="19" t="str">
        <f>IF(Point[Asset Group]="","",VLOOKUP(Point[Asset Type],subdom_master,4,FALSE))</f>
        <v/>
      </c>
    </row>
    <row r="856" spans="4:72" s="3" customFormat="1" x14ac:dyDescent="0.2">
      <c r="D856" s="58"/>
      <c r="E856" s="58"/>
      <c r="H856" s="3" t="str">
        <f>IF(Point[Asset Group]="","",VLOOKUP(Point[Asset Group],asset_grp_pt,4,FALSE))</f>
        <v/>
      </c>
      <c r="J856" s="3" t="str">
        <f>IF(Point[Asset Group]="","",VLOOKUP(Point[Asset Group],asset_grp_pt,3,FALSE))</f>
        <v/>
      </c>
      <c r="M856" s="11"/>
      <c r="P856" s="56"/>
      <c r="R856" s="11"/>
      <c r="S856" s="14"/>
      <c r="AW856" s="11"/>
      <c r="BK856" s="12"/>
      <c r="BL856" s="12"/>
      <c r="BM856" s="12"/>
      <c r="BN856" s="12"/>
      <c r="BO856" s="12"/>
      <c r="BP856" s="12"/>
      <c r="BQ856" s="12"/>
      <c r="BR856" s="12"/>
      <c r="BS856" s="12"/>
      <c r="BT856" s="19" t="str">
        <f>IF(Point[Asset Group]="","",VLOOKUP(Point[Asset Type],subdom_master,4,FALSE))</f>
        <v/>
      </c>
    </row>
    <row r="857" spans="4:72" s="3" customFormat="1" x14ac:dyDescent="0.2">
      <c r="D857" s="58"/>
      <c r="E857" s="58"/>
      <c r="H857" s="3" t="str">
        <f>IF(Point[Asset Group]="","",VLOOKUP(Point[Asset Group],asset_grp_pt,4,FALSE))</f>
        <v/>
      </c>
      <c r="J857" s="3" t="str">
        <f>IF(Point[Asset Group]="","",VLOOKUP(Point[Asset Group],asset_grp_pt,3,FALSE))</f>
        <v/>
      </c>
      <c r="M857" s="11"/>
      <c r="P857" s="56"/>
      <c r="R857" s="11"/>
      <c r="S857" s="14"/>
      <c r="AW857" s="11"/>
      <c r="BK857" s="12"/>
      <c r="BL857" s="12"/>
      <c r="BM857" s="12"/>
      <c r="BN857" s="12"/>
      <c r="BO857" s="12"/>
      <c r="BP857" s="12"/>
      <c r="BQ857" s="12"/>
      <c r="BR857" s="12"/>
      <c r="BS857" s="12"/>
      <c r="BT857" s="19" t="str">
        <f>IF(Point[Asset Group]="","",VLOOKUP(Point[Asset Type],subdom_master,4,FALSE))</f>
        <v/>
      </c>
    </row>
    <row r="858" spans="4:72" s="3" customFormat="1" x14ac:dyDescent="0.2">
      <c r="D858" s="58"/>
      <c r="E858" s="58"/>
      <c r="H858" s="3" t="str">
        <f>IF(Point[Asset Group]="","",VLOOKUP(Point[Asset Group],asset_grp_pt,4,FALSE))</f>
        <v/>
      </c>
      <c r="J858" s="3" t="str">
        <f>IF(Point[Asset Group]="","",VLOOKUP(Point[Asset Group],asset_grp_pt,3,FALSE))</f>
        <v/>
      </c>
      <c r="M858" s="11"/>
      <c r="P858" s="56"/>
      <c r="R858" s="11"/>
      <c r="S858" s="14"/>
      <c r="AW858" s="11"/>
      <c r="BK858" s="12"/>
      <c r="BL858" s="12"/>
      <c r="BM858" s="12"/>
      <c r="BN858" s="12"/>
      <c r="BO858" s="12"/>
      <c r="BP858" s="12"/>
      <c r="BQ858" s="12"/>
      <c r="BR858" s="12"/>
      <c r="BS858" s="12"/>
      <c r="BT858" s="19" t="str">
        <f>IF(Point[Asset Group]="","",VLOOKUP(Point[Asset Type],subdom_master,4,FALSE))</f>
        <v/>
      </c>
    </row>
    <row r="859" spans="4:72" s="3" customFormat="1" x14ac:dyDescent="0.2">
      <c r="D859" s="58"/>
      <c r="E859" s="58"/>
      <c r="H859" s="3" t="str">
        <f>IF(Point[Asset Group]="","",VLOOKUP(Point[Asset Group],asset_grp_pt,4,FALSE))</f>
        <v/>
      </c>
      <c r="J859" s="3" t="str">
        <f>IF(Point[Asset Group]="","",VLOOKUP(Point[Asset Group],asset_grp_pt,3,FALSE))</f>
        <v/>
      </c>
      <c r="M859" s="11"/>
      <c r="P859" s="56"/>
      <c r="R859" s="11"/>
      <c r="S859" s="14"/>
      <c r="AW859" s="11"/>
      <c r="BK859" s="12"/>
      <c r="BL859" s="12"/>
      <c r="BM859" s="12"/>
      <c r="BN859" s="12"/>
      <c r="BO859" s="12"/>
      <c r="BP859" s="12"/>
      <c r="BQ859" s="12"/>
      <c r="BR859" s="12"/>
      <c r="BS859" s="12"/>
      <c r="BT859" s="19" t="str">
        <f>IF(Point[Asset Group]="","",VLOOKUP(Point[Asset Type],subdom_master,4,FALSE))</f>
        <v/>
      </c>
    </row>
    <row r="860" spans="4:72" s="3" customFormat="1" x14ac:dyDescent="0.2">
      <c r="D860" s="58"/>
      <c r="E860" s="58"/>
      <c r="H860" s="3" t="str">
        <f>IF(Point[Asset Group]="","",VLOOKUP(Point[Asset Group],asset_grp_pt,4,FALSE))</f>
        <v/>
      </c>
      <c r="J860" s="3" t="str">
        <f>IF(Point[Asset Group]="","",VLOOKUP(Point[Asset Group],asset_grp_pt,3,FALSE))</f>
        <v/>
      </c>
      <c r="M860" s="11"/>
      <c r="P860" s="56"/>
      <c r="R860" s="11"/>
      <c r="S860" s="14"/>
      <c r="AW860" s="11"/>
      <c r="BK860" s="12"/>
      <c r="BL860" s="12"/>
      <c r="BM860" s="12"/>
      <c r="BN860" s="12"/>
      <c r="BO860" s="12"/>
      <c r="BP860" s="12"/>
      <c r="BQ860" s="12"/>
      <c r="BR860" s="12"/>
      <c r="BS860" s="12"/>
      <c r="BT860" s="19" t="str">
        <f>IF(Point[Asset Group]="","",VLOOKUP(Point[Asset Type],subdom_master,4,FALSE))</f>
        <v/>
      </c>
    </row>
    <row r="861" spans="4:72" s="3" customFormat="1" x14ac:dyDescent="0.2">
      <c r="D861" s="58"/>
      <c r="E861" s="58"/>
      <c r="H861" s="3" t="str">
        <f>IF(Point[Asset Group]="","",VLOOKUP(Point[Asset Group],asset_grp_pt,4,FALSE))</f>
        <v/>
      </c>
      <c r="J861" s="3" t="str">
        <f>IF(Point[Asset Group]="","",VLOOKUP(Point[Asset Group],asset_grp_pt,3,FALSE))</f>
        <v/>
      </c>
      <c r="M861" s="11"/>
      <c r="P861" s="56"/>
      <c r="R861" s="11"/>
      <c r="S861" s="14"/>
      <c r="AW861" s="11"/>
      <c r="BK861" s="12"/>
      <c r="BL861" s="12"/>
      <c r="BM861" s="12"/>
      <c r="BN861" s="12"/>
      <c r="BO861" s="12"/>
      <c r="BP861" s="12"/>
      <c r="BQ861" s="12"/>
      <c r="BR861" s="12"/>
      <c r="BS861" s="12"/>
      <c r="BT861" s="19" t="str">
        <f>IF(Point[Asset Group]="","",VLOOKUP(Point[Asset Type],subdom_master,4,FALSE))</f>
        <v/>
      </c>
    </row>
    <row r="862" spans="4:72" s="3" customFormat="1" x14ac:dyDescent="0.2">
      <c r="D862" s="58"/>
      <c r="E862" s="58"/>
      <c r="H862" s="3" t="str">
        <f>IF(Point[Asset Group]="","",VLOOKUP(Point[Asset Group],asset_grp_pt,4,FALSE))</f>
        <v/>
      </c>
      <c r="J862" s="3" t="str">
        <f>IF(Point[Asset Group]="","",VLOOKUP(Point[Asset Group],asset_grp_pt,3,FALSE))</f>
        <v/>
      </c>
      <c r="M862" s="11"/>
      <c r="P862" s="56"/>
      <c r="R862" s="11"/>
      <c r="S862" s="14"/>
      <c r="AW862" s="11"/>
      <c r="BK862" s="12"/>
      <c r="BL862" s="12"/>
      <c r="BM862" s="12"/>
      <c r="BN862" s="12"/>
      <c r="BO862" s="12"/>
      <c r="BP862" s="12"/>
      <c r="BQ862" s="12"/>
      <c r="BR862" s="12"/>
      <c r="BS862" s="12"/>
      <c r="BT862" s="19" t="str">
        <f>IF(Point[Asset Group]="","",VLOOKUP(Point[Asset Type],subdom_master,4,FALSE))</f>
        <v/>
      </c>
    </row>
    <row r="863" spans="4:72" s="3" customFormat="1" x14ac:dyDescent="0.2">
      <c r="D863" s="58"/>
      <c r="E863" s="58"/>
      <c r="H863" s="3" t="str">
        <f>IF(Point[Asset Group]="","",VLOOKUP(Point[Asset Group],asset_grp_pt,4,FALSE))</f>
        <v/>
      </c>
      <c r="J863" s="3" t="str">
        <f>IF(Point[Asset Group]="","",VLOOKUP(Point[Asset Group],asset_grp_pt,3,FALSE))</f>
        <v/>
      </c>
      <c r="M863" s="11"/>
      <c r="P863" s="56"/>
      <c r="R863" s="11"/>
      <c r="S863" s="14"/>
      <c r="AW863" s="11"/>
      <c r="BK863" s="12"/>
      <c r="BL863" s="12"/>
      <c r="BM863" s="12"/>
      <c r="BN863" s="12"/>
      <c r="BO863" s="12"/>
      <c r="BP863" s="12"/>
      <c r="BQ863" s="12"/>
      <c r="BR863" s="12"/>
      <c r="BS863" s="12"/>
      <c r="BT863" s="19" t="str">
        <f>IF(Point[Asset Group]="","",VLOOKUP(Point[Asset Type],subdom_master,4,FALSE))</f>
        <v/>
      </c>
    </row>
    <row r="864" spans="4:72" s="3" customFormat="1" x14ac:dyDescent="0.2">
      <c r="D864" s="58"/>
      <c r="E864" s="58"/>
      <c r="H864" s="3" t="str">
        <f>IF(Point[Asset Group]="","",VLOOKUP(Point[Asset Group],asset_grp_pt,4,FALSE))</f>
        <v/>
      </c>
      <c r="J864" s="3" t="str">
        <f>IF(Point[Asset Group]="","",VLOOKUP(Point[Asset Group],asset_grp_pt,3,FALSE))</f>
        <v/>
      </c>
      <c r="M864" s="11"/>
      <c r="P864" s="56"/>
      <c r="R864" s="11"/>
      <c r="S864" s="14"/>
      <c r="AW864" s="11"/>
      <c r="BK864" s="12"/>
      <c r="BL864" s="12"/>
      <c r="BM864" s="12"/>
      <c r="BN864" s="12"/>
      <c r="BO864" s="12"/>
      <c r="BP864" s="12"/>
      <c r="BQ864" s="12"/>
      <c r="BR864" s="12"/>
      <c r="BS864" s="12"/>
      <c r="BT864" s="19" t="str">
        <f>IF(Point[Asset Group]="","",VLOOKUP(Point[Asset Type],subdom_master,4,FALSE))</f>
        <v/>
      </c>
    </row>
    <row r="865" spans="4:72" s="3" customFormat="1" x14ac:dyDescent="0.2">
      <c r="D865" s="58"/>
      <c r="E865" s="58"/>
      <c r="H865" s="3" t="str">
        <f>IF(Point[Asset Group]="","",VLOOKUP(Point[Asset Group],asset_grp_pt,4,FALSE))</f>
        <v/>
      </c>
      <c r="J865" s="3" t="str">
        <f>IF(Point[Asset Group]="","",VLOOKUP(Point[Asset Group],asset_grp_pt,3,FALSE))</f>
        <v/>
      </c>
      <c r="M865" s="11"/>
      <c r="P865" s="56"/>
      <c r="R865" s="11"/>
      <c r="S865" s="14"/>
      <c r="AW865" s="11"/>
      <c r="BK865" s="12"/>
      <c r="BL865" s="12"/>
      <c r="BM865" s="12"/>
      <c r="BN865" s="12"/>
      <c r="BO865" s="12"/>
      <c r="BP865" s="12"/>
      <c r="BQ865" s="12"/>
      <c r="BR865" s="12"/>
      <c r="BS865" s="12"/>
      <c r="BT865" s="19" t="str">
        <f>IF(Point[Asset Group]="","",VLOOKUP(Point[Asset Type],subdom_master,4,FALSE))</f>
        <v/>
      </c>
    </row>
    <row r="866" spans="4:72" s="3" customFormat="1" x14ac:dyDescent="0.2">
      <c r="D866" s="58"/>
      <c r="E866" s="58"/>
      <c r="H866" s="3" t="str">
        <f>IF(Point[Asset Group]="","",VLOOKUP(Point[Asset Group],asset_grp_pt,4,FALSE))</f>
        <v/>
      </c>
      <c r="J866" s="3" t="str">
        <f>IF(Point[Asset Group]="","",VLOOKUP(Point[Asset Group],asset_grp_pt,3,FALSE))</f>
        <v/>
      </c>
      <c r="M866" s="11"/>
      <c r="P866" s="56"/>
      <c r="R866" s="11"/>
      <c r="S866" s="14"/>
      <c r="AW866" s="11"/>
      <c r="BK866" s="12"/>
      <c r="BL866" s="12"/>
      <c r="BM866" s="12"/>
      <c r="BN866" s="12"/>
      <c r="BO866" s="12"/>
      <c r="BP866" s="12"/>
      <c r="BQ866" s="12"/>
      <c r="BR866" s="12"/>
      <c r="BS866" s="12"/>
      <c r="BT866" s="19" t="str">
        <f>IF(Point[Asset Group]="","",VLOOKUP(Point[Asset Type],subdom_master,4,FALSE))</f>
        <v/>
      </c>
    </row>
    <row r="867" spans="4:72" s="3" customFormat="1" x14ac:dyDescent="0.2">
      <c r="D867" s="58"/>
      <c r="E867" s="58"/>
      <c r="H867" s="3" t="str">
        <f>IF(Point[Asset Group]="","",VLOOKUP(Point[Asset Group],asset_grp_pt,4,FALSE))</f>
        <v/>
      </c>
      <c r="J867" s="3" t="str">
        <f>IF(Point[Asset Group]="","",VLOOKUP(Point[Asset Group],asset_grp_pt,3,FALSE))</f>
        <v/>
      </c>
      <c r="M867" s="11"/>
      <c r="P867" s="56"/>
      <c r="R867" s="11"/>
      <c r="S867" s="14"/>
      <c r="AW867" s="11"/>
      <c r="BK867" s="12"/>
      <c r="BL867" s="12"/>
      <c r="BM867" s="12"/>
      <c r="BN867" s="12"/>
      <c r="BO867" s="12"/>
      <c r="BP867" s="12"/>
      <c r="BQ867" s="12"/>
      <c r="BR867" s="12"/>
      <c r="BS867" s="12"/>
      <c r="BT867" s="19" t="str">
        <f>IF(Point[Asset Group]="","",VLOOKUP(Point[Asset Type],subdom_master,4,FALSE))</f>
        <v/>
      </c>
    </row>
    <row r="868" spans="4:72" s="3" customFormat="1" x14ac:dyDescent="0.2">
      <c r="D868" s="58"/>
      <c r="E868" s="58"/>
      <c r="H868" s="3" t="str">
        <f>IF(Point[Asset Group]="","",VLOOKUP(Point[Asset Group],asset_grp_pt,4,FALSE))</f>
        <v/>
      </c>
      <c r="J868" s="3" t="str">
        <f>IF(Point[Asset Group]="","",VLOOKUP(Point[Asset Group],asset_grp_pt,3,FALSE))</f>
        <v/>
      </c>
      <c r="M868" s="11"/>
      <c r="P868" s="56"/>
      <c r="R868" s="11"/>
      <c r="S868" s="14"/>
      <c r="AW868" s="11"/>
      <c r="BK868" s="12"/>
      <c r="BL868" s="12"/>
      <c r="BM868" s="12"/>
      <c r="BN868" s="12"/>
      <c r="BO868" s="12"/>
      <c r="BP868" s="12"/>
      <c r="BQ868" s="12"/>
      <c r="BR868" s="12"/>
      <c r="BS868" s="12"/>
      <c r="BT868" s="19" t="str">
        <f>IF(Point[Asset Group]="","",VLOOKUP(Point[Asset Type],subdom_master,4,FALSE))</f>
        <v/>
      </c>
    </row>
    <row r="869" spans="4:72" s="3" customFormat="1" x14ac:dyDescent="0.2">
      <c r="D869" s="58"/>
      <c r="E869" s="58"/>
      <c r="H869" s="3" t="str">
        <f>IF(Point[Asset Group]="","",VLOOKUP(Point[Asset Group],asset_grp_pt,4,FALSE))</f>
        <v/>
      </c>
      <c r="J869" s="3" t="str">
        <f>IF(Point[Asset Group]="","",VLOOKUP(Point[Asset Group],asset_grp_pt,3,FALSE))</f>
        <v/>
      </c>
      <c r="M869" s="11"/>
      <c r="P869" s="56"/>
      <c r="R869" s="11"/>
      <c r="S869" s="14"/>
      <c r="AW869" s="11"/>
      <c r="BK869" s="12"/>
      <c r="BL869" s="12"/>
      <c r="BM869" s="12"/>
      <c r="BN869" s="12"/>
      <c r="BO869" s="12"/>
      <c r="BP869" s="12"/>
      <c r="BQ869" s="12"/>
      <c r="BR869" s="12"/>
      <c r="BS869" s="12"/>
      <c r="BT869" s="19" t="str">
        <f>IF(Point[Asset Group]="","",VLOOKUP(Point[Asset Type],subdom_master,4,FALSE))</f>
        <v/>
      </c>
    </row>
    <row r="870" spans="4:72" s="3" customFormat="1" x14ac:dyDescent="0.2">
      <c r="D870" s="58"/>
      <c r="E870" s="58"/>
      <c r="H870" s="3" t="str">
        <f>IF(Point[Asset Group]="","",VLOOKUP(Point[Asset Group],asset_grp_pt,4,FALSE))</f>
        <v/>
      </c>
      <c r="J870" s="3" t="str">
        <f>IF(Point[Asset Group]="","",VLOOKUP(Point[Asset Group],asset_grp_pt,3,FALSE))</f>
        <v/>
      </c>
      <c r="M870" s="11"/>
      <c r="P870" s="56"/>
      <c r="R870" s="11"/>
      <c r="S870" s="14"/>
      <c r="AW870" s="11"/>
      <c r="BK870" s="12"/>
      <c r="BL870" s="12"/>
      <c r="BM870" s="12"/>
      <c r="BN870" s="12"/>
      <c r="BO870" s="12"/>
      <c r="BP870" s="12"/>
      <c r="BQ870" s="12"/>
      <c r="BR870" s="12"/>
      <c r="BS870" s="12"/>
      <c r="BT870" s="19" t="str">
        <f>IF(Point[Asset Group]="","",VLOOKUP(Point[Asset Type],subdom_master,4,FALSE))</f>
        <v/>
      </c>
    </row>
    <row r="871" spans="4:72" s="3" customFormat="1" x14ac:dyDescent="0.2">
      <c r="D871" s="58"/>
      <c r="E871" s="58"/>
      <c r="H871" s="3" t="str">
        <f>IF(Point[Asset Group]="","",VLOOKUP(Point[Asset Group],asset_grp_pt,4,FALSE))</f>
        <v/>
      </c>
      <c r="J871" s="3" t="str">
        <f>IF(Point[Asset Group]="","",VLOOKUP(Point[Asset Group],asset_grp_pt,3,FALSE))</f>
        <v/>
      </c>
      <c r="M871" s="11"/>
      <c r="P871" s="56"/>
      <c r="R871" s="11"/>
      <c r="S871" s="14"/>
      <c r="AW871" s="11"/>
      <c r="BK871" s="12"/>
      <c r="BL871" s="12"/>
      <c r="BM871" s="12"/>
      <c r="BN871" s="12"/>
      <c r="BO871" s="12"/>
      <c r="BP871" s="12"/>
      <c r="BQ871" s="12"/>
      <c r="BR871" s="12"/>
      <c r="BS871" s="12"/>
      <c r="BT871" s="19" t="str">
        <f>IF(Point[Asset Group]="","",VLOOKUP(Point[Asset Type],subdom_master,4,FALSE))</f>
        <v/>
      </c>
    </row>
    <row r="872" spans="4:72" s="3" customFormat="1" x14ac:dyDescent="0.2">
      <c r="D872" s="58"/>
      <c r="E872" s="58"/>
      <c r="H872" s="3" t="str">
        <f>IF(Point[Asset Group]="","",VLOOKUP(Point[Asset Group],asset_grp_pt,4,FALSE))</f>
        <v/>
      </c>
      <c r="J872" s="3" t="str">
        <f>IF(Point[Asset Group]="","",VLOOKUP(Point[Asset Group],asset_grp_pt,3,FALSE))</f>
        <v/>
      </c>
      <c r="M872" s="11"/>
      <c r="P872" s="56"/>
      <c r="R872" s="11"/>
      <c r="S872" s="14"/>
      <c r="AW872" s="11"/>
      <c r="BK872" s="12"/>
      <c r="BL872" s="12"/>
      <c r="BM872" s="12"/>
      <c r="BN872" s="12"/>
      <c r="BO872" s="12"/>
      <c r="BP872" s="12"/>
      <c r="BQ872" s="12"/>
      <c r="BR872" s="12"/>
      <c r="BS872" s="12"/>
      <c r="BT872" s="19" t="str">
        <f>IF(Point[Asset Group]="","",VLOOKUP(Point[Asset Type],subdom_master,4,FALSE))</f>
        <v/>
      </c>
    </row>
    <row r="873" spans="4:72" s="3" customFormat="1" x14ac:dyDescent="0.2">
      <c r="D873" s="58"/>
      <c r="E873" s="58"/>
      <c r="H873" s="3" t="str">
        <f>IF(Point[Asset Group]="","",VLOOKUP(Point[Asset Group],asset_grp_pt,4,FALSE))</f>
        <v/>
      </c>
      <c r="J873" s="3" t="str">
        <f>IF(Point[Asset Group]="","",VLOOKUP(Point[Asset Group],asset_grp_pt,3,FALSE))</f>
        <v/>
      </c>
      <c r="M873" s="11"/>
      <c r="P873" s="56"/>
      <c r="R873" s="11"/>
      <c r="S873" s="14"/>
      <c r="AW873" s="11"/>
      <c r="BK873" s="12"/>
      <c r="BL873" s="12"/>
      <c r="BM873" s="12"/>
      <c r="BN873" s="12"/>
      <c r="BO873" s="12"/>
      <c r="BP873" s="12"/>
      <c r="BQ873" s="12"/>
      <c r="BR873" s="12"/>
      <c r="BS873" s="12"/>
      <c r="BT873" s="19" t="str">
        <f>IF(Point[Asset Group]="","",VLOOKUP(Point[Asset Type],subdom_master,4,FALSE))</f>
        <v/>
      </c>
    </row>
    <row r="874" spans="4:72" s="3" customFormat="1" x14ac:dyDescent="0.2">
      <c r="D874" s="58"/>
      <c r="E874" s="58"/>
      <c r="H874" s="3" t="str">
        <f>IF(Point[Asset Group]="","",VLOOKUP(Point[Asset Group],asset_grp_pt,4,FALSE))</f>
        <v/>
      </c>
      <c r="J874" s="3" t="str">
        <f>IF(Point[Asset Group]="","",VLOOKUP(Point[Asset Group],asset_grp_pt,3,FALSE))</f>
        <v/>
      </c>
      <c r="M874" s="11"/>
      <c r="P874" s="56"/>
      <c r="R874" s="11"/>
      <c r="S874" s="14"/>
      <c r="AW874" s="11"/>
      <c r="BK874" s="12"/>
      <c r="BL874" s="12"/>
      <c r="BM874" s="12"/>
      <c r="BN874" s="12"/>
      <c r="BO874" s="12"/>
      <c r="BP874" s="12"/>
      <c r="BQ874" s="12"/>
      <c r="BR874" s="12"/>
      <c r="BS874" s="12"/>
      <c r="BT874" s="19" t="str">
        <f>IF(Point[Asset Group]="","",VLOOKUP(Point[Asset Type],subdom_master,4,FALSE))</f>
        <v/>
      </c>
    </row>
    <row r="875" spans="4:72" s="3" customFormat="1" x14ac:dyDescent="0.2">
      <c r="D875" s="58"/>
      <c r="E875" s="58"/>
      <c r="H875" s="3" t="str">
        <f>IF(Point[Asset Group]="","",VLOOKUP(Point[Asset Group],asset_grp_pt,4,FALSE))</f>
        <v/>
      </c>
      <c r="J875" s="3" t="str">
        <f>IF(Point[Asset Group]="","",VLOOKUP(Point[Asset Group],asset_grp_pt,3,FALSE))</f>
        <v/>
      </c>
      <c r="M875" s="11"/>
      <c r="P875" s="56"/>
      <c r="R875" s="11"/>
      <c r="S875" s="14"/>
      <c r="AW875" s="11"/>
      <c r="BK875" s="12"/>
      <c r="BL875" s="12"/>
      <c r="BM875" s="12"/>
      <c r="BN875" s="12"/>
      <c r="BO875" s="12"/>
      <c r="BP875" s="12"/>
      <c r="BQ875" s="12"/>
      <c r="BR875" s="12"/>
      <c r="BS875" s="12"/>
      <c r="BT875" s="19" t="str">
        <f>IF(Point[Asset Group]="","",VLOOKUP(Point[Asset Type],subdom_master,4,FALSE))</f>
        <v/>
      </c>
    </row>
    <row r="876" spans="4:72" s="3" customFormat="1" x14ac:dyDescent="0.2">
      <c r="D876" s="58"/>
      <c r="E876" s="58"/>
      <c r="H876" s="3" t="str">
        <f>IF(Point[Asset Group]="","",VLOOKUP(Point[Asset Group],asset_grp_pt,4,FALSE))</f>
        <v/>
      </c>
      <c r="J876" s="3" t="str">
        <f>IF(Point[Asset Group]="","",VLOOKUP(Point[Asset Group],asset_grp_pt,3,FALSE))</f>
        <v/>
      </c>
      <c r="M876" s="11"/>
      <c r="P876" s="56"/>
      <c r="R876" s="11"/>
      <c r="S876" s="14"/>
      <c r="AW876" s="11"/>
      <c r="BK876" s="12"/>
      <c r="BL876" s="12"/>
      <c r="BM876" s="12"/>
      <c r="BN876" s="12"/>
      <c r="BO876" s="12"/>
      <c r="BP876" s="12"/>
      <c r="BQ876" s="12"/>
      <c r="BR876" s="12"/>
      <c r="BS876" s="12"/>
      <c r="BT876" s="19" t="str">
        <f>IF(Point[Asset Group]="","",VLOOKUP(Point[Asset Type],subdom_master,4,FALSE))</f>
        <v/>
      </c>
    </row>
    <row r="877" spans="4:72" s="3" customFormat="1" x14ac:dyDescent="0.2">
      <c r="D877" s="58"/>
      <c r="E877" s="58"/>
      <c r="H877" s="3" t="str">
        <f>IF(Point[Asset Group]="","",VLOOKUP(Point[Asset Group],asset_grp_pt,4,FALSE))</f>
        <v/>
      </c>
      <c r="J877" s="3" t="str">
        <f>IF(Point[Asset Group]="","",VLOOKUP(Point[Asset Group],asset_grp_pt,3,FALSE))</f>
        <v/>
      </c>
      <c r="M877" s="11"/>
      <c r="P877" s="56"/>
      <c r="R877" s="11"/>
      <c r="S877" s="14"/>
      <c r="AW877" s="11"/>
      <c r="BK877" s="12"/>
      <c r="BL877" s="12"/>
      <c r="BM877" s="12"/>
      <c r="BN877" s="12"/>
      <c r="BO877" s="12"/>
      <c r="BP877" s="12"/>
      <c r="BQ877" s="12"/>
      <c r="BR877" s="12"/>
      <c r="BS877" s="12"/>
      <c r="BT877" s="19" t="str">
        <f>IF(Point[Asset Group]="","",VLOOKUP(Point[Asset Type],subdom_master,4,FALSE))</f>
        <v/>
      </c>
    </row>
    <row r="878" spans="4:72" s="3" customFormat="1" x14ac:dyDescent="0.2">
      <c r="D878" s="58"/>
      <c r="E878" s="58"/>
      <c r="H878" s="3" t="str">
        <f>IF(Point[Asset Group]="","",VLOOKUP(Point[Asset Group],asset_grp_pt,4,FALSE))</f>
        <v/>
      </c>
      <c r="J878" s="3" t="str">
        <f>IF(Point[Asset Group]="","",VLOOKUP(Point[Asset Group],asset_grp_pt,3,FALSE))</f>
        <v/>
      </c>
      <c r="M878" s="11"/>
      <c r="P878" s="56"/>
      <c r="R878" s="11"/>
      <c r="S878" s="14"/>
      <c r="AW878" s="11"/>
      <c r="BK878" s="12"/>
      <c r="BL878" s="12"/>
      <c r="BM878" s="12"/>
      <c r="BN878" s="12"/>
      <c r="BO878" s="12"/>
      <c r="BP878" s="12"/>
      <c r="BQ878" s="12"/>
      <c r="BR878" s="12"/>
      <c r="BS878" s="12"/>
      <c r="BT878" s="19" t="str">
        <f>IF(Point[Asset Group]="","",VLOOKUP(Point[Asset Type],subdom_master,4,FALSE))</f>
        <v/>
      </c>
    </row>
    <row r="879" spans="4:72" s="3" customFormat="1" x14ac:dyDescent="0.2">
      <c r="D879" s="58"/>
      <c r="E879" s="58"/>
      <c r="H879" s="3" t="str">
        <f>IF(Point[Asset Group]="","",VLOOKUP(Point[Asset Group],asset_grp_pt,4,FALSE))</f>
        <v/>
      </c>
      <c r="J879" s="3" t="str">
        <f>IF(Point[Asset Group]="","",VLOOKUP(Point[Asset Group],asset_grp_pt,3,FALSE))</f>
        <v/>
      </c>
      <c r="M879" s="11"/>
      <c r="P879" s="56"/>
      <c r="R879" s="11"/>
      <c r="S879" s="14"/>
      <c r="AW879" s="11"/>
      <c r="BK879" s="12"/>
      <c r="BL879" s="12"/>
      <c r="BM879" s="12"/>
      <c r="BN879" s="12"/>
      <c r="BO879" s="12"/>
      <c r="BP879" s="12"/>
      <c r="BQ879" s="12"/>
      <c r="BR879" s="12"/>
      <c r="BS879" s="12"/>
      <c r="BT879" s="19" t="str">
        <f>IF(Point[Asset Group]="","",VLOOKUP(Point[Asset Type],subdom_master,4,FALSE))</f>
        <v/>
      </c>
    </row>
    <row r="880" spans="4:72" s="3" customFormat="1" x14ac:dyDescent="0.2">
      <c r="D880" s="58"/>
      <c r="E880" s="58"/>
      <c r="H880" s="3" t="str">
        <f>IF(Point[Asset Group]="","",VLOOKUP(Point[Asset Group],asset_grp_pt,4,FALSE))</f>
        <v/>
      </c>
      <c r="J880" s="3" t="str">
        <f>IF(Point[Asset Group]="","",VLOOKUP(Point[Asset Group],asset_grp_pt,3,FALSE))</f>
        <v/>
      </c>
      <c r="M880" s="11"/>
      <c r="P880" s="56"/>
      <c r="R880" s="11"/>
      <c r="S880" s="14"/>
      <c r="AW880" s="11"/>
      <c r="BK880" s="12"/>
      <c r="BL880" s="12"/>
      <c r="BM880" s="12"/>
      <c r="BN880" s="12"/>
      <c r="BO880" s="12"/>
      <c r="BP880" s="12"/>
      <c r="BQ880" s="12"/>
      <c r="BR880" s="12"/>
      <c r="BS880" s="12"/>
      <c r="BT880" s="19" t="str">
        <f>IF(Point[Asset Group]="","",VLOOKUP(Point[Asset Type],subdom_master,4,FALSE))</f>
        <v/>
      </c>
    </row>
    <row r="881" spans="4:72" s="3" customFormat="1" x14ac:dyDescent="0.2">
      <c r="D881" s="58"/>
      <c r="E881" s="58"/>
      <c r="H881" s="3" t="str">
        <f>IF(Point[Asset Group]="","",VLOOKUP(Point[Asset Group],asset_grp_pt,4,FALSE))</f>
        <v/>
      </c>
      <c r="J881" s="3" t="str">
        <f>IF(Point[Asset Group]="","",VLOOKUP(Point[Asset Group],asset_grp_pt,3,FALSE))</f>
        <v/>
      </c>
      <c r="M881" s="11"/>
      <c r="P881" s="56"/>
      <c r="R881" s="11"/>
      <c r="S881" s="14"/>
      <c r="AW881" s="11"/>
      <c r="BK881" s="12"/>
      <c r="BL881" s="12"/>
      <c r="BM881" s="12"/>
      <c r="BN881" s="12"/>
      <c r="BO881" s="12"/>
      <c r="BP881" s="12"/>
      <c r="BQ881" s="12"/>
      <c r="BR881" s="12"/>
      <c r="BS881" s="12"/>
      <c r="BT881" s="19" t="str">
        <f>IF(Point[Asset Group]="","",VLOOKUP(Point[Asset Type],subdom_master,4,FALSE))</f>
        <v/>
      </c>
    </row>
    <row r="882" spans="4:72" s="3" customFormat="1" x14ac:dyDescent="0.2">
      <c r="D882" s="58"/>
      <c r="E882" s="58"/>
      <c r="H882" s="3" t="str">
        <f>IF(Point[Asset Group]="","",VLOOKUP(Point[Asset Group],asset_grp_pt,4,FALSE))</f>
        <v/>
      </c>
      <c r="J882" s="3" t="str">
        <f>IF(Point[Asset Group]="","",VLOOKUP(Point[Asset Group],asset_grp_pt,3,FALSE))</f>
        <v/>
      </c>
      <c r="M882" s="11"/>
      <c r="P882" s="56"/>
      <c r="R882" s="11"/>
      <c r="S882" s="14"/>
      <c r="AW882" s="11"/>
      <c r="BK882" s="12"/>
      <c r="BL882" s="12"/>
      <c r="BM882" s="12"/>
      <c r="BN882" s="12"/>
      <c r="BO882" s="12"/>
      <c r="BP882" s="12"/>
      <c r="BQ882" s="12"/>
      <c r="BR882" s="12"/>
      <c r="BS882" s="12"/>
      <c r="BT882" s="19" t="str">
        <f>IF(Point[Asset Group]="","",VLOOKUP(Point[Asset Type],subdom_master,4,FALSE))</f>
        <v/>
      </c>
    </row>
    <row r="883" spans="4:72" s="3" customFormat="1" x14ac:dyDescent="0.2">
      <c r="D883" s="58"/>
      <c r="E883" s="58"/>
      <c r="H883" s="3" t="str">
        <f>IF(Point[Asset Group]="","",VLOOKUP(Point[Asset Group],asset_grp_pt,4,FALSE))</f>
        <v/>
      </c>
      <c r="J883" s="3" t="str">
        <f>IF(Point[Asset Group]="","",VLOOKUP(Point[Asset Group],asset_grp_pt,3,FALSE))</f>
        <v/>
      </c>
      <c r="M883" s="11"/>
      <c r="P883" s="56"/>
      <c r="R883" s="11"/>
      <c r="S883" s="14"/>
      <c r="AW883" s="11"/>
      <c r="BK883" s="12"/>
      <c r="BL883" s="12"/>
      <c r="BM883" s="12"/>
      <c r="BN883" s="12"/>
      <c r="BO883" s="12"/>
      <c r="BP883" s="12"/>
      <c r="BQ883" s="12"/>
      <c r="BR883" s="12"/>
      <c r="BS883" s="12"/>
      <c r="BT883" s="19" t="str">
        <f>IF(Point[Asset Group]="","",VLOOKUP(Point[Asset Type],subdom_master,4,FALSE))</f>
        <v/>
      </c>
    </row>
    <row r="884" spans="4:72" s="3" customFormat="1" x14ac:dyDescent="0.2">
      <c r="D884" s="58"/>
      <c r="E884" s="58"/>
      <c r="H884" s="3" t="str">
        <f>IF(Point[Asset Group]="","",VLOOKUP(Point[Asset Group],asset_grp_pt,4,FALSE))</f>
        <v/>
      </c>
      <c r="J884" s="3" t="str">
        <f>IF(Point[Asset Group]="","",VLOOKUP(Point[Asset Group],asset_grp_pt,3,FALSE))</f>
        <v/>
      </c>
      <c r="M884" s="11"/>
      <c r="P884" s="56"/>
      <c r="R884" s="11"/>
      <c r="S884" s="14"/>
      <c r="AW884" s="11"/>
      <c r="BK884" s="12"/>
      <c r="BL884" s="12"/>
      <c r="BM884" s="12"/>
      <c r="BN884" s="12"/>
      <c r="BO884" s="12"/>
      <c r="BP884" s="12"/>
      <c r="BQ884" s="12"/>
      <c r="BR884" s="12"/>
      <c r="BS884" s="12"/>
      <c r="BT884" s="19" t="str">
        <f>IF(Point[Asset Group]="","",VLOOKUP(Point[Asset Type],subdom_master,4,FALSE))</f>
        <v/>
      </c>
    </row>
    <row r="885" spans="4:72" s="3" customFormat="1" x14ac:dyDescent="0.2">
      <c r="D885" s="58"/>
      <c r="E885" s="58"/>
      <c r="H885" s="3" t="str">
        <f>IF(Point[Asset Group]="","",VLOOKUP(Point[Asset Group],asset_grp_pt,4,FALSE))</f>
        <v/>
      </c>
      <c r="J885" s="3" t="str">
        <f>IF(Point[Asset Group]="","",VLOOKUP(Point[Asset Group],asset_grp_pt,3,FALSE))</f>
        <v/>
      </c>
      <c r="M885" s="11"/>
      <c r="P885" s="56"/>
      <c r="R885" s="11"/>
      <c r="S885" s="14"/>
      <c r="AW885" s="11"/>
      <c r="BK885" s="12"/>
      <c r="BL885" s="12"/>
      <c r="BM885" s="12"/>
      <c r="BN885" s="12"/>
      <c r="BO885" s="12"/>
      <c r="BP885" s="12"/>
      <c r="BQ885" s="12"/>
      <c r="BR885" s="12"/>
      <c r="BS885" s="12"/>
      <c r="BT885" s="19" t="str">
        <f>IF(Point[Asset Group]="","",VLOOKUP(Point[Asset Type],subdom_master,4,FALSE))</f>
        <v/>
      </c>
    </row>
    <row r="886" spans="4:72" s="3" customFormat="1" x14ac:dyDescent="0.2">
      <c r="D886" s="58"/>
      <c r="E886" s="58"/>
      <c r="H886" s="3" t="str">
        <f>IF(Point[Asset Group]="","",VLOOKUP(Point[Asset Group],asset_grp_pt,4,FALSE))</f>
        <v/>
      </c>
      <c r="J886" s="3" t="str">
        <f>IF(Point[Asset Group]="","",VLOOKUP(Point[Asset Group],asset_grp_pt,3,FALSE))</f>
        <v/>
      </c>
      <c r="M886" s="11"/>
      <c r="P886" s="56"/>
      <c r="R886" s="11"/>
      <c r="S886" s="14"/>
      <c r="AW886" s="11"/>
      <c r="BK886" s="12"/>
      <c r="BL886" s="12"/>
      <c r="BM886" s="12"/>
      <c r="BN886" s="12"/>
      <c r="BO886" s="12"/>
      <c r="BP886" s="12"/>
      <c r="BQ886" s="12"/>
      <c r="BR886" s="12"/>
      <c r="BS886" s="12"/>
      <c r="BT886" s="19" t="str">
        <f>IF(Point[Asset Group]="","",VLOOKUP(Point[Asset Type],subdom_master,4,FALSE))</f>
        <v/>
      </c>
    </row>
    <row r="887" spans="4:72" s="3" customFormat="1" x14ac:dyDescent="0.2">
      <c r="D887" s="58"/>
      <c r="E887" s="58"/>
      <c r="H887" s="3" t="str">
        <f>IF(Point[Asset Group]="","",VLOOKUP(Point[Asset Group],asset_grp_pt,4,FALSE))</f>
        <v/>
      </c>
      <c r="J887" s="3" t="str">
        <f>IF(Point[Asset Group]="","",VLOOKUP(Point[Asset Group],asset_grp_pt,3,FALSE))</f>
        <v/>
      </c>
      <c r="M887" s="11"/>
      <c r="P887" s="56"/>
      <c r="R887" s="11"/>
      <c r="S887" s="14"/>
      <c r="AW887" s="11"/>
      <c r="BK887" s="12"/>
      <c r="BL887" s="12"/>
      <c r="BM887" s="12"/>
      <c r="BN887" s="12"/>
      <c r="BO887" s="12"/>
      <c r="BP887" s="12"/>
      <c r="BQ887" s="12"/>
      <c r="BR887" s="12"/>
      <c r="BS887" s="12"/>
      <c r="BT887" s="19" t="str">
        <f>IF(Point[Asset Group]="","",VLOOKUP(Point[Asset Type],subdom_master,4,FALSE))</f>
        <v/>
      </c>
    </row>
    <row r="888" spans="4:72" s="3" customFormat="1" x14ac:dyDescent="0.2">
      <c r="D888" s="58"/>
      <c r="E888" s="58"/>
      <c r="H888" s="3" t="str">
        <f>IF(Point[Asset Group]="","",VLOOKUP(Point[Asset Group],asset_grp_pt,4,FALSE))</f>
        <v/>
      </c>
      <c r="J888" s="3" t="str">
        <f>IF(Point[Asset Group]="","",VLOOKUP(Point[Asset Group],asset_grp_pt,3,FALSE))</f>
        <v/>
      </c>
      <c r="M888" s="11"/>
      <c r="P888" s="56"/>
      <c r="R888" s="11"/>
      <c r="S888" s="14"/>
      <c r="AW888" s="11"/>
      <c r="BK888" s="12"/>
      <c r="BL888" s="12"/>
      <c r="BM888" s="12"/>
      <c r="BN888" s="12"/>
      <c r="BO888" s="12"/>
      <c r="BP888" s="12"/>
      <c r="BQ888" s="12"/>
      <c r="BR888" s="12"/>
      <c r="BS888" s="12"/>
      <c r="BT888" s="19" t="str">
        <f>IF(Point[Asset Group]="","",VLOOKUP(Point[Asset Type],subdom_master,4,FALSE))</f>
        <v/>
      </c>
    </row>
    <row r="889" spans="4:72" s="3" customFormat="1" x14ac:dyDescent="0.2">
      <c r="D889" s="58"/>
      <c r="E889" s="58"/>
      <c r="H889" s="3" t="str">
        <f>IF(Point[Asset Group]="","",VLOOKUP(Point[Asset Group],asset_grp_pt,4,FALSE))</f>
        <v/>
      </c>
      <c r="J889" s="3" t="str">
        <f>IF(Point[Asset Group]="","",VLOOKUP(Point[Asset Group],asset_grp_pt,3,FALSE))</f>
        <v/>
      </c>
      <c r="M889" s="11"/>
      <c r="P889" s="56"/>
      <c r="R889" s="11"/>
      <c r="S889" s="14"/>
      <c r="AW889" s="11"/>
      <c r="BK889" s="12"/>
      <c r="BL889" s="12"/>
      <c r="BM889" s="12"/>
      <c r="BN889" s="12"/>
      <c r="BO889" s="12"/>
      <c r="BP889" s="12"/>
      <c r="BQ889" s="12"/>
      <c r="BR889" s="12"/>
      <c r="BS889" s="12"/>
      <c r="BT889" s="19" t="str">
        <f>IF(Point[Asset Group]="","",VLOOKUP(Point[Asset Type],subdom_master,4,FALSE))</f>
        <v/>
      </c>
    </row>
    <row r="890" spans="4:72" s="3" customFormat="1" x14ac:dyDescent="0.2">
      <c r="D890" s="58"/>
      <c r="E890" s="58"/>
      <c r="H890" s="3" t="str">
        <f>IF(Point[Asset Group]="","",VLOOKUP(Point[Asset Group],asset_grp_pt,4,FALSE))</f>
        <v/>
      </c>
      <c r="J890" s="3" t="str">
        <f>IF(Point[Asset Group]="","",VLOOKUP(Point[Asset Group],asset_grp_pt,3,FALSE))</f>
        <v/>
      </c>
      <c r="M890" s="11"/>
      <c r="P890" s="56"/>
      <c r="R890" s="11"/>
      <c r="S890" s="14"/>
      <c r="AW890" s="11"/>
      <c r="BK890" s="12"/>
      <c r="BL890" s="12"/>
      <c r="BM890" s="12"/>
      <c r="BN890" s="12"/>
      <c r="BO890" s="12"/>
      <c r="BP890" s="12"/>
      <c r="BQ890" s="12"/>
      <c r="BR890" s="12"/>
      <c r="BS890" s="12"/>
      <c r="BT890" s="19" t="str">
        <f>IF(Point[Asset Group]="","",VLOOKUP(Point[Asset Type],subdom_master,4,FALSE))</f>
        <v/>
      </c>
    </row>
    <row r="891" spans="4:72" s="3" customFormat="1" x14ac:dyDescent="0.2">
      <c r="D891" s="58"/>
      <c r="E891" s="58"/>
      <c r="H891" s="3" t="str">
        <f>IF(Point[Asset Group]="","",VLOOKUP(Point[Asset Group],asset_grp_pt,4,FALSE))</f>
        <v/>
      </c>
      <c r="J891" s="3" t="str">
        <f>IF(Point[Asset Group]="","",VLOOKUP(Point[Asset Group],asset_grp_pt,3,FALSE))</f>
        <v/>
      </c>
      <c r="M891" s="11"/>
      <c r="P891" s="56"/>
      <c r="R891" s="11"/>
      <c r="S891" s="14"/>
      <c r="AW891" s="11"/>
      <c r="BK891" s="12"/>
      <c r="BL891" s="12"/>
      <c r="BM891" s="12"/>
      <c r="BN891" s="12"/>
      <c r="BO891" s="12"/>
      <c r="BP891" s="12"/>
      <c r="BQ891" s="12"/>
      <c r="BR891" s="12"/>
      <c r="BS891" s="12"/>
      <c r="BT891" s="19" t="str">
        <f>IF(Point[Asset Group]="","",VLOOKUP(Point[Asset Type],subdom_master,4,FALSE))</f>
        <v/>
      </c>
    </row>
    <row r="892" spans="4:72" s="3" customFormat="1" x14ac:dyDescent="0.2">
      <c r="D892" s="58"/>
      <c r="E892" s="58"/>
      <c r="H892" s="3" t="str">
        <f>IF(Point[Asset Group]="","",VLOOKUP(Point[Asset Group],asset_grp_pt,4,FALSE))</f>
        <v/>
      </c>
      <c r="J892" s="3" t="str">
        <f>IF(Point[Asset Group]="","",VLOOKUP(Point[Asset Group],asset_grp_pt,3,FALSE))</f>
        <v/>
      </c>
      <c r="M892" s="11"/>
      <c r="P892" s="56"/>
      <c r="R892" s="11"/>
      <c r="S892" s="14"/>
      <c r="AW892" s="11"/>
      <c r="BK892" s="12"/>
      <c r="BL892" s="12"/>
      <c r="BM892" s="12"/>
      <c r="BN892" s="12"/>
      <c r="BO892" s="12"/>
      <c r="BP892" s="12"/>
      <c r="BQ892" s="12"/>
      <c r="BR892" s="12"/>
      <c r="BS892" s="12"/>
      <c r="BT892" s="19" t="str">
        <f>IF(Point[Asset Group]="","",VLOOKUP(Point[Asset Type],subdom_master,4,FALSE))</f>
        <v/>
      </c>
    </row>
    <row r="893" spans="4:72" s="3" customFormat="1" x14ac:dyDescent="0.2">
      <c r="D893" s="58"/>
      <c r="E893" s="58"/>
      <c r="H893" s="3" t="str">
        <f>IF(Point[Asset Group]="","",VLOOKUP(Point[Asset Group],asset_grp_pt,4,FALSE))</f>
        <v/>
      </c>
      <c r="J893" s="3" t="str">
        <f>IF(Point[Asset Group]="","",VLOOKUP(Point[Asset Group],asset_grp_pt,3,FALSE))</f>
        <v/>
      </c>
      <c r="M893" s="11"/>
      <c r="P893" s="56"/>
      <c r="R893" s="11"/>
      <c r="S893" s="14"/>
      <c r="AW893" s="11"/>
      <c r="BK893" s="12"/>
      <c r="BL893" s="12"/>
      <c r="BM893" s="12"/>
      <c r="BN893" s="12"/>
      <c r="BO893" s="12"/>
      <c r="BP893" s="12"/>
      <c r="BQ893" s="12"/>
      <c r="BR893" s="12"/>
      <c r="BS893" s="12"/>
      <c r="BT893" s="19" t="str">
        <f>IF(Point[Asset Group]="","",VLOOKUP(Point[Asset Type],subdom_master,4,FALSE))</f>
        <v/>
      </c>
    </row>
    <row r="894" spans="4:72" s="3" customFormat="1" x14ac:dyDescent="0.2">
      <c r="D894" s="58"/>
      <c r="E894" s="58"/>
      <c r="H894" s="3" t="str">
        <f>IF(Point[Asset Group]="","",VLOOKUP(Point[Asset Group],asset_grp_pt,4,FALSE))</f>
        <v/>
      </c>
      <c r="J894" s="3" t="str">
        <f>IF(Point[Asset Group]="","",VLOOKUP(Point[Asset Group],asset_grp_pt,3,FALSE))</f>
        <v/>
      </c>
      <c r="M894" s="11"/>
      <c r="P894" s="56"/>
      <c r="R894" s="11"/>
      <c r="S894" s="14"/>
      <c r="AW894" s="11"/>
      <c r="BK894" s="12"/>
      <c r="BL894" s="12"/>
      <c r="BM894" s="12"/>
      <c r="BN894" s="12"/>
      <c r="BO894" s="12"/>
      <c r="BP894" s="12"/>
      <c r="BQ894" s="12"/>
      <c r="BR894" s="12"/>
      <c r="BS894" s="12"/>
      <c r="BT894" s="19" t="str">
        <f>IF(Point[Asset Group]="","",VLOOKUP(Point[Asset Type],subdom_master,4,FALSE))</f>
        <v/>
      </c>
    </row>
    <row r="895" spans="4:72" s="3" customFormat="1" x14ac:dyDescent="0.2">
      <c r="D895" s="58"/>
      <c r="E895" s="58"/>
      <c r="H895" s="3" t="str">
        <f>IF(Point[Asset Group]="","",VLOOKUP(Point[Asset Group],asset_grp_pt,4,FALSE))</f>
        <v/>
      </c>
      <c r="J895" s="3" t="str">
        <f>IF(Point[Asset Group]="","",VLOOKUP(Point[Asset Group],asset_grp_pt,3,FALSE))</f>
        <v/>
      </c>
      <c r="M895" s="11"/>
      <c r="P895" s="56"/>
      <c r="R895" s="11"/>
      <c r="S895" s="14"/>
      <c r="AW895" s="11"/>
      <c r="BK895" s="12"/>
      <c r="BL895" s="12"/>
      <c r="BM895" s="12"/>
      <c r="BN895" s="12"/>
      <c r="BO895" s="12"/>
      <c r="BP895" s="12"/>
      <c r="BQ895" s="12"/>
      <c r="BR895" s="12"/>
      <c r="BS895" s="12"/>
      <c r="BT895" s="19" t="str">
        <f>IF(Point[Asset Group]="","",VLOOKUP(Point[Asset Type],subdom_master,4,FALSE))</f>
        <v/>
      </c>
    </row>
    <row r="896" spans="4:72" s="3" customFormat="1" x14ac:dyDescent="0.2">
      <c r="D896" s="58"/>
      <c r="E896" s="58"/>
      <c r="H896" s="3" t="str">
        <f>IF(Point[Asset Group]="","",VLOOKUP(Point[Asset Group],asset_grp_pt,4,FALSE))</f>
        <v/>
      </c>
      <c r="J896" s="3" t="str">
        <f>IF(Point[Asset Group]="","",VLOOKUP(Point[Asset Group],asset_grp_pt,3,FALSE))</f>
        <v/>
      </c>
      <c r="M896" s="11"/>
      <c r="P896" s="56"/>
      <c r="R896" s="11"/>
      <c r="S896" s="14"/>
      <c r="AW896" s="11"/>
      <c r="BK896" s="12"/>
      <c r="BL896" s="12"/>
      <c r="BM896" s="12"/>
      <c r="BN896" s="12"/>
      <c r="BO896" s="12"/>
      <c r="BP896" s="12"/>
      <c r="BQ896" s="12"/>
      <c r="BR896" s="12"/>
      <c r="BS896" s="12"/>
      <c r="BT896" s="19" t="str">
        <f>IF(Point[Asset Group]="","",VLOOKUP(Point[Asset Type],subdom_master,4,FALSE))</f>
        <v/>
      </c>
    </row>
    <row r="897" spans="4:72" s="3" customFormat="1" x14ac:dyDescent="0.2">
      <c r="D897" s="58"/>
      <c r="E897" s="58"/>
      <c r="H897" s="3" t="str">
        <f>IF(Point[Asset Group]="","",VLOOKUP(Point[Asset Group],asset_grp_pt,4,FALSE))</f>
        <v/>
      </c>
      <c r="J897" s="3" t="str">
        <f>IF(Point[Asset Group]="","",VLOOKUP(Point[Asset Group],asset_grp_pt,3,FALSE))</f>
        <v/>
      </c>
      <c r="M897" s="11"/>
      <c r="P897" s="56"/>
      <c r="R897" s="11"/>
      <c r="S897" s="14"/>
      <c r="AW897" s="11"/>
      <c r="BK897" s="12"/>
      <c r="BL897" s="12"/>
      <c r="BM897" s="12"/>
      <c r="BN897" s="12"/>
      <c r="BO897" s="12"/>
      <c r="BP897" s="12"/>
      <c r="BQ897" s="12"/>
      <c r="BR897" s="12"/>
      <c r="BS897" s="12"/>
      <c r="BT897" s="19" t="str">
        <f>IF(Point[Asset Group]="","",VLOOKUP(Point[Asset Type],subdom_master,4,FALSE))</f>
        <v/>
      </c>
    </row>
    <row r="898" spans="4:72" s="3" customFormat="1" x14ac:dyDescent="0.2">
      <c r="D898" s="58"/>
      <c r="E898" s="58"/>
      <c r="H898" s="3" t="str">
        <f>IF(Point[Asset Group]="","",VLOOKUP(Point[Asset Group],asset_grp_pt,4,FALSE))</f>
        <v/>
      </c>
      <c r="J898" s="3" t="str">
        <f>IF(Point[Asset Group]="","",VLOOKUP(Point[Asset Group],asset_grp_pt,3,FALSE))</f>
        <v/>
      </c>
      <c r="M898" s="11"/>
      <c r="P898" s="56"/>
      <c r="R898" s="11"/>
      <c r="S898" s="14"/>
      <c r="AW898" s="11"/>
      <c r="BK898" s="12"/>
      <c r="BL898" s="12"/>
      <c r="BM898" s="12"/>
      <c r="BN898" s="12"/>
      <c r="BO898" s="12"/>
      <c r="BP898" s="12"/>
      <c r="BQ898" s="12"/>
      <c r="BR898" s="12"/>
      <c r="BS898" s="12"/>
      <c r="BT898" s="19" t="str">
        <f>IF(Point[Asset Group]="","",VLOOKUP(Point[Asset Type],subdom_master,4,FALSE))</f>
        <v/>
      </c>
    </row>
    <row r="899" spans="4:72" s="3" customFormat="1" x14ac:dyDescent="0.2">
      <c r="D899" s="58"/>
      <c r="E899" s="58"/>
      <c r="H899" s="3" t="str">
        <f>IF(Point[Asset Group]="","",VLOOKUP(Point[Asset Group],asset_grp_pt,4,FALSE))</f>
        <v/>
      </c>
      <c r="J899" s="3" t="str">
        <f>IF(Point[Asset Group]="","",VLOOKUP(Point[Asset Group],asset_grp_pt,3,FALSE))</f>
        <v/>
      </c>
      <c r="M899" s="11"/>
      <c r="P899" s="56"/>
      <c r="R899" s="11"/>
      <c r="S899" s="14"/>
      <c r="AW899" s="11"/>
      <c r="BK899" s="12"/>
      <c r="BL899" s="12"/>
      <c r="BM899" s="12"/>
      <c r="BN899" s="12"/>
      <c r="BO899" s="12"/>
      <c r="BP899" s="12"/>
      <c r="BQ899" s="12"/>
      <c r="BR899" s="12"/>
      <c r="BS899" s="12"/>
      <c r="BT899" s="19" t="str">
        <f>IF(Point[Asset Group]="","",VLOOKUP(Point[Asset Type],subdom_master,4,FALSE))</f>
        <v/>
      </c>
    </row>
    <row r="900" spans="4:72" s="3" customFormat="1" x14ac:dyDescent="0.2">
      <c r="D900" s="58"/>
      <c r="E900" s="58"/>
      <c r="H900" s="3" t="str">
        <f>IF(Point[Asset Group]="","",VLOOKUP(Point[Asset Group],asset_grp_pt,4,FALSE))</f>
        <v/>
      </c>
      <c r="J900" s="3" t="str">
        <f>IF(Point[Asset Group]="","",VLOOKUP(Point[Asset Group],asset_grp_pt,3,FALSE))</f>
        <v/>
      </c>
      <c r="M900" s="11"/>
      <c r="P900" s="56"/>
      <c r="R900" s="11"/>
      <c r="S900" s="14"/>
      <c r="AW900" s="11"/>
      <c r="BK900" s="12"/>
      <c r="BL900" s="12"/>
      <c r="BM900" s="12"/>
      <c r="BN900" s="12"/>
      <c r="BO900" s="12"/>
      <c r="BP900" s="12"/>
      <c r="BQ900" s="12"/>
      <c r="BR900" s="12"/>
      <c r="BS900" s="12"/>
      <c r="BT900" s="19" t="str">
        <f>IF(Point[Asset Group]="","",VLOOKUP(Point[Asset Type],subdom_master,4,FALSE))</f>
        <v/>
      </c>
    </row>
    <row r="901" spans="4:72" s="3" customFormat="1" x14ac:dyDescent="0.2">
      <c r="D901" s="58"/>
      <c r="E901" s="58"/>
      <c r="H901" s="3" t="str">
        <f>IF(Point[Asset Group]="","",VLOOKUP(Point[Asset Group],asset_grp_pt,4,FALSE))</f>
        <v/>
      </c>
      <c r="J901" s="3" t="str">
        <f>IF(Point[Asset Group]="","",VLOOKUP(Point[Asset Group],asset_grp_pt,3,FALSE))</f>
        <v/>
      </c>
      <c r="M901" s="11"/>
      <c r="P901" s="56"/>
      <c r="R901" s="11"/>
      <c r="S901" s="14"/>
      <c r="AW901" s="11"/>
      <c r="BK901" s="12"/>
      <c r="BL901" s="12"/>
      <c r="BM901" s="12"/>
      <c r="BN901" s="12"/>
      <c r="BO901" s="12"/>
      <c r="BP901" s="12"/>
      <c r="BQ901" s="12"/>
      <c r="BR901" s="12"/>
      <c r="BS901" s="12"/>
      <c r="BT901" s="19" t="str">
        <f>IF(Point[Asset Group]="","",VLOOKUP(Point[Asset Type],subdom_master,4,FALSE))</f>
        <v/>
      </c>
    </row>
    <row r="902" spans="4:72" s="3" customFormat="1" x14ac:dyDescent="0.2">
      <c r="D902" s="58"/>
      <c r="E902" s="58"/>
      <c r="H902" s="3" t="str">
        <f>IF(Point[Asset Group]="","",VLOOKUP(Point[Asset Group],asset_grp_pt,4,FALSE))</f>
        <v/>
      </c>
      <c r="J902" s="3" t="str">
        <f>IF(Point[Asset Group]="","",VLOOKUP(Point[Asset Group],asset_grp_pt,3,FALSE))</f>
        <v/>
      </c>
      <c r="M902" s="11"/>
      <c r="P902" s="56"/>
      <c r="R902" s="11"/>
      <c r="S902" s="14"/>
      <c r="AW902" s="11"/>
      <c r="BK902" s="12"/>
      <c r="BL902" s="12"/>
      <c r="BM902" s="12"/>
      <c r="BN902" s="12"/>
      <c r="BO902" s="12"/>
      <c r="BP902" s="12"/>
      <c r="BQ902" s="12"/>
      <c r="BR902" s="12"/>
      <c r="BS902" s="12"/>
      <c r="BT902" s="19" t="str">
        <f>IF(Point[Asset Group]="","",VLOOKUP(Point[Asset Type],subdom_master,4,FALSE))</f>
        <v/>
      </c>
    </row>
    <row r="903" spans="4:72" s="3" customFormat="1" x14ac:dyDescent="0.2">
      <c r="D903" s="58"/>
      <c r="E903" s="58"/>
      <c r="H903" s="3" t="str">
        <f>IF(Point[Asset Group]="","",VLOOKUP(Point[Asset Group],asset_grp_pt,4,FALSE))</f>
        <v/>
      </c>
      <c r="J903" s="3" t="str">
        <f>IF(Point[Asset Group]="","",VLOOKUP(Point[Asset Group],asset_grp_pt,3,FALSE))</f>
        <v/>
      </c>
      <c r="M903" s="11"/>
      <c r="P903" s="56"/>
      <c r="R903" s="11"/>
      <c r="S903" s="14"/>
      <c r="AW903" s="11"/>
      <c r="BK903" s="12"/>
      <c r="BL903" s="12"/>
      <c r="BM903" s="12"/>
      <c r="BN903" s="12"/>
      <c r="BO903" s="12"/>
      <c r="BP903" s="12"/>
      <c r="BQ903" s="12"/>
      <c r="BR903" s="12"/>
      <c r="BS903" s="12"/>
      <c r="BT903" s="19" t="str">
        <f>IF(Point[Asset Group]="","",VLOOKUP(Point[Asset Type],subdom_master,4,FALSE))</f>
        <v/>
      </c>
    </row>
    <row r="904" spans="4:72" s="3" customFormat="1" x14ac:dyDescent="0.2">
      <c r="D904" s="58"/>
      <c r="E904" s="58"/>
      <c r="H904" s="3" t="str">
        <f>IF(Point[Asset Group]="","",VLOOKUP(Point[Asset Group],asset_grp_pt,4,FALSE))</f>
        <v/>
      </c>
      <c r="J904" s="3" t="str">
        <f>IF(Point[Asset Group]="","",VLOOKUP(Point[Asset Group],asset_grp_pt,3,FALSE))</f>
        <v/>
      </c>
      <c r="M904" s="11"/>
      <c r="P904" s="56"/>
      <c r="R904" s="11"/>
      <c r="S904" s="14"/>
      <c r="AW904" s="11"/>
      <c r="BK904" s="12"/>
      <c r="BL904" s="12"/>
      <c r="BM904" s="12"/>
      <c r="BN904" s="12"/>
      <c r="BO904" s="12"/>
      <c r="BP904" s="12"/>
      <c r="BQ904" s="12"/>
      <c r="BR904" s="12"/>
      <c r="BS904" s="12"/>
      <c r="BT904" s="19" t="str">
        <f>IF(Point[Asset Group]="","",VLOOKUP(Point[Asset Type],subdom_master,4,FALSE))</f>
        <v/>
      </c>
    </row>
    <row r="905" spans="4:72" s="3" customFormat="1" x14ac:dyDescent="0.2">
      <c r="D905" s="58"/>
      <c r="E905" s="58"/>
      <c r="H905" s="3" t="str">
        <f>IF(Point[Asset Group]="","",VLOOKUP(Point[Asset Group],asset_grp_pt,4,FALSE))</f>
        <v/>
      </c>
      <c r="J905" s="3" t="str">
        <f>IF(Point[Asset Group]="","",VLOOKUP(Point[Asset Group],asset_grp_pt,3,FALSE))</f>
        <v/>
      </c>
      <c r="M905" s="11"/>
      <c r="P905" s="56"/>
      <c r="R905" s="11"/>
      <c r="S905" s="14"/>
      <c r="AW905" s="11"/>
      <c r="BK905" s="12"/>
      <c r="BL905" s="12"/>
      <c r="BM905" s="12"/>
      <c r="BN905" s="12"/>
      <c r="BO905" s="12"/>
      <c r="BP905" s="12"/>
      <c r="BQ905" s="12"/>
      <c r="BR905" s="12"/>
      <c r="BS905" s="12"/>
      <c r="BT905" s="19" t="str">
        <f>IF(Point[Asset Group]="","",VLOOKUP(Point[Asset Type],subdom_master,4,FALSE))</f>
        <v/>
      </c>
    </row>
    <row r="906" spans="4:72" s="3" customFormat="1" x14ac:dyDescent="0.2">
      <c r="D906" s="58"/>
      <c r="E906" s="58"/>
      <c r="H906" s="3" t="str">
        <f>IF(Point[Asset Group]="","",VLOOKUP(Point[Asset Group],asset_grp_pt,4,FALSE))</f>
        <v/>
      </c>
      <c r="J906" s="3" t="str">
        <f>IF(Point[Asset Group]="","",VLOOKUP(Point[Asset Group],asset_grp_pt,3,FALSE))</f>
        <v/>
      </c>
      <c r="M906" s="11"/>
      <c r="P906" s="56"/>
      <c r="R906" s="11"/>
      <c r="S906" s="14"/>
      <c r="AW906" s="11"/>
      <c r="BK906" s="12"/>
      <c r="BL906" s="12"/>
      <c r="BM906" s="12"/>
      <c r="BN906" s="12"/>
      <c r="BO906" s="12"/>
      <c r="BP906" s="12"/>
      <c r="BQ906" s="12"/>
      <c r="BR906" s="12"/>
      <c r="BS906" s="12"/>
      <c r="BT906" s="19" t="str">
        <f>IF(Point[Asset Group]="","",VLOOKUP(Point[Asset Type],subdom_master,4,FALSE))</f>
        <v/>
      </c>
    </row>
    <row r="907" spans="4:72" s="3" customFormat="1" x14ac:dyDescent="0.2">
      <c r="D907" s="58"/>
      <c r="E907" s="58"/>
      <c r="H907" s="3" t="str">
        <f>IF(Point[Asset Group]="","",VLOOKUP(Point[Asset Group],asset_grp_pt,4,FALSE))</f>
        <v/>
      </c>
      <c r="J907" s="3" t="str">
        <f>IF(Point[Asset Group]="","",VLOOKUP(Point[Asset Group],asset_grp_pt,3,FALSE))</f>
        <v/>
      </c>
      <c r="M907" s="11"/>
      <c r="P907" s="56"/>
      <c r="R907" s="11"/>
      <c r="S907" s="14"/>
      <c r="AW907" s="11"/>
      <c r="BK907" s="12"/>
      <c r="BL907" s="12"/>
      <c r="BM907" s="12"/>
      <c r="BN907" s="12"/>
      <c r="BO907" s="12"/>
      <c r="BP907" s="12"/>
      <c r="BQ907" s="12"/>
      <c r="BR907" s="12"/>
      <c r="BS907" s="12"/>
      <c r="BT907" s="19" t="str">
        <f>IF(Point[Asset Group]="","",VLOOKUP(Point[Asset Type],subdom_master,4,FALSE))</f>
        <v/>
      </c>
    </row>
    <row r="908" spans="4:72" s="3" customFormat="1" x14ac:dyDescent="0.2">
      <c r="D908" s="58"/>
      <c r="E908" s="58"/>
      <c r="H908" s="3" t="str">
        <f>IF(Point[Asset Group]="","",VLOOKUP(Point[Asset Group],asset_grp_pt,4,FALSE))</f>
        <v/>
      </c>
      <c r="J908" s="3" t="str">
        <f>IF(Point[Asset Group]="","",VLOOKUP(Point[Asset Group],asset_grp_pt,3,FALSE))</f>
        <v/>
      </c>
      <c r="M908" s="11"/>
      <c r="P908" s="56"/>
      <c r="R908" s="11"/>
      <c r="S908" s="14"/>
      <c r="AW908" s="11"/>
      <c r="BK908" s="12"/>
      <c r="BL908" s="12"/>
      <c r="BM908" s="12"/>
      <c r="BN908" s="12"/>
      <c r="BO908" s="12"/>
      <c r="BP908" s="12"/>
      <c r="BQ908" s="12"/>
      <c r="BR908" s="12"/>
      <c r="BS908" s="12"/>
      <c r="BT908" s="19" t="str">
        <f>IF(Point[Asset Group]="","",VLOOKUP(Point[Asset Type],subdom_master,4,FALSE))</f>
        <v/>
      </c>
    </row>
    <row r="909" spans="4:72" s="3" customFormat="1" x14ac:dyDescent="0.2">
      <c r="D909" s="58"/>
      <c r="E909" s="58"/>
      <c r="H909" s="3" t="str">
        <f>IF(Point[Asset Group]="","",VLOOKUP(Point[Asset Group],asset_grp_pt,4,FALSE))</f>
        <v/>
      </c>
      <c r="J909" s="3" t="str">
        <f>IF(Point[Asset Group]="","",VLOOKUP(Point[Asset Group],asset_grp_pt,3,FALSE))</f>
        <v/>
      </c>
      <c r="M909" s="11"/>
      <c r="P909" s="56"/>
      <c r="R909" s="11"/>
      <c r="S909" s="14"/>
      <c r="AW909" s="11"/>
      <c r="BK909" s="12"/>
      <c r="BL909" s="12"/>
      <c r="BM909" s="12"/>
      <c r="BN909" s="12"/>
      <c r="BO909" s="12"/>
      <c r="BP909" s="12"/>
      <c r="BQ909" s="12"/>
      <c r="BR909" s="12"/>
      <c r="BS909" s="12"/>
      <c r="BT909" s="19" t="str">
        <f>IF(Point[Asset Group]="","",VLOOKUP(Point[Asset Type],subdom_master,4,FALSE))</f>
        <v/>
      </c>
    </row>
    <row r="910" spans="4:72" s="3" customFormat="1" x14ac:dyDescent="0.2">
      <c r="D910" s="58"/>
      <c r="E910" s="58"/>
      <c r="H910" s="3" t="str">
        <f>IF(Point[Asset Group]="","",VLOOKUP(Point[Asset Group],asset_grp_pt,4,FALSE))</f>
        <v/>
      </c>
      <c r="J910" s="3" t="str">
        <f>IF(Point[Asset Group]="","",VLOOKUP(Point[Asset Group],asset_grp_pt,3,FALSE))</f>
        <v/>
      </c>
      <c r="M910" s="11"/>
      <c r="P910" s="56"/>
      <c r="R910" s="11"/>
      <c r="S910" s="14"/>
      <c r="AW910" s="11"/>
      <c r="BK910" s="12"/>
      <c r="BL910" s="12"/>
      <c r="BM910" s="12"/>
      <c r="BN910" s="12"/>
      <c r="BO910" s="12"/>
      <c r="BP910" s="12"/>
      <c r="BQ910" s="12"/>
      <c r="BR910" s="12"/>
      <c r="BS910" s="12"/>
      <c r="BT910" s="19" t="str">
        <f>IF(Point[Asset Group]="","",VLOOKUP(Point[Asset Type],subdom_master,4,FALSE))</f>
        <v/>
      </c>
    </row>
    <row r="911" spans="4:72" s="3" customFormat="1" x14ac:dyDescent="0.2">
      <c r="D911" s="58"/>
      <c r="E911" s="58"/>
      <c r="H911" s="3" t="str">
        <f>IF(Point[Asset Group]="","",VLOOKUP(Point[Asset Group],asset_grp_pt,4,FALSE))</f>
        <v/>
      </c>
      <c r="J911" s="3" t="str">
        <f>IF(Point[Asset Group]="","",VLOOKUP(Point[Asset Group],asset_grp_pt,3,FALSE))</f>
        <v/>
      </c>
      <c r="M911" s="11"/>
      <c r="P911" s="56"/>
      <c r="R911" s="11"/>
      <c r="S911" s="14"/>
      <c r="AW911" s="11"/>
      <c r="BK911" s="12"/>
      <c r="BL911" s="12"/>
      <c r="BM911" s="12"/>
      <c r="BN911" s="12"/>
      <c r="BO911" s="12"/>
      <c r="BP911" s="12"/>
      <c r="BQ911" s="12"/>
      <c r="BR911" s="12"/>
      <c r="BS911" s="12"/>
      <c r="BT911" s="19" t="str">
        <f>IF(Point[Asset Group]="","",VLOOKUP(Point[Asset Type],subdom_master,4,FALSE))</f>
        <v/>
      </c>
    </row>
    <row r="912" spans="4:72" s="3" customFormat="1" x14ac:dyDescent="0.2">
      <c r="D912" s="58"/>
      <c r="E912" s="58"/>
      <c r="H912" s="3" t="str">
        <f>IF(Point[Asset Group]="","",VLOOKUP(Point[Asset Group],asset_grp_pt,4,FALSE))</f>
        <v/>
      </c>
      <c r="J912" s="3" t="str">
        <f>IF(Point[Asset Group]="","",VLOOKUP(Point[Asset Group],asset_grp_pt,3,FALSE))</f>
        <v/>
      </c>
      <c r="M912" s="11"/>
      <c r="P912" s="56"/>
      <c r="R912" s="11"/>
      <c r="S912" s="14"/>
      <c r="AW912" s="11"/>
      <c r="BK912" s="12"/>
      <c r="BL912" s="12"/>
      <c r="BM912" s="12"/>
      <c r="BN912" s="12"/>
      <c r="BO912" s="12"/>
      <c r="BP912" s="12"/>
      <c r="BQ912" s="12"/>
      <c r="BR912" s="12"/>
      <c r="BS912" s="12"/>
      <c r="BT912" s="19" t="str">
        <f>IF(Point[Asset Group]="","",VLOOKUP(Point[Asset Type],subdom_master,4,FALSE))</f>
        <v/>
      </c>
    </row>
    <row r="913" spans="4:72" s="3" customFormat="1" x14ac:dyDescent="0.2">
      <c r="D913" s="58"/>
      <c r="E913" s="58"/>
      <c r="H913" s="3" t="str">
        <f>IF(Point[Asset Group]="","",VLOOKUP(Point[Asset Group],asset_grp_pt,4,FALSE))</f>
        <v/>
      </c>
      <c r="J913" s="3" t="str">
        <f>IF(Point[Asset Group]="","",VLOOKUP(Point[Asset Group],asset_grp_pt,3,FALSE))</f>
        <v/>
      </c>
      <c r="M913" s="11"/>
      <c r="P913" s="56"/>
      <c r="R913" s="11"/>
      <c r="S913" s="14"/>
      <c r="AW913" s="11"/>
      <c r="BK913" s="12"/>
      <c r="BL913" s="12"/>
      <c r="BM913" s="12"/>
      <c r="BN913" s="12"/>
      <c r="BO913" s="12"/>
      <c r="BP913" s="12"/>
      <c r="BQ913" s="12"/>
      <c r="BR913" s="12"/>
      <c r="BS913" s="12"/>
      <c r="BT913" s="19" t="str">
        <f>IF(Point[Asset Group]="","",VLOOKUP(Point[Asset Type],subdom_master,4,FALSE))</f>
        <v/>
      </c>
    </row>
    <row r="914" spans="4:72" s="3" customFormat="1" x14ac:dyDescent="0.2">
      <c r="D914" s="58"/>
      <c r="E914" s="58"/>
      <c r="H914" s="3" t="str">
        <f>IF(Point[Asset Group]="","",VLOOKUP(Point[Asset Group],asset_grp_pt,4,FALSE))</f>
        <v/>
      </c>
      <c r="J914" s="3" t="str">
        <f>IF(Point[Asset Group]="","",VLOOKUP(Point[Asset Group],asset_grp_pt,3,FALSE))</f>
        <v/>
      </c>
      <c r="M914" s="11"/>
      <c r="P914" s="56"/>
      <c r="R914" s="11"/>
      <c r="S914" s="14"/>
      <c r="AW914" s="11"/>
      <c r="BK914" s="12"/>
      <c r="BL914" s="12"/>
      <c r="BM914" s="12"/>
      <c r="BN914" s="12"/>
      <c r="BO914" s="12"/>
      <c r="BP914" s="12"/>
      <c r="BQ914" s="12"/>
      <c r="BR914" s="12"/>
      <c r="BS914" s="12"/>
      <c r="BT914" s="19" t="str">
        <f>IF(Point[Asset Group]="","",VLOOKUP(Point[Asset Type],subdom_master,4,FALSE))</f>
        <v/>
      </c>
    </row>
    <row r="915" spans="4:72" s="3" customFormat="1" x14ac:dyDescent="0.2">
      <c r="D915" s="58"/>
      <c r="E915" s="58"/>
      <c r="H915" s="3" t="str">
        <f>IF(Point[Asset Group]="","",VLOOKUP(Point[Asset Group],asset_grp_pt,4,FALSE))</f>
        <v/>
      </c>
      <c r="J915" s="3" t="str">
        <f>IF(Point[Asset Group]="","",VLOOKUP(Point[Asset Group],asset_grp_pt,3,FALSE))</f>
        <v/>
      </c>
      <c r="M915" s="11"/>
      <c r="P915" s="56"/>
      <c r="R915" s="11"/>
      <c r="S915" s="14"/>
      <c r="AW915" s="11"/>
      <c r="BK915" s="12"/>
      <c r="BL915" s="12"/>
      <c r="BM915" s="12"/>
      <c r="BN915" s="12"/>
      <c r="BO915" s="12"/>
      <c r="BP915" s="12"/>
      <c r="BQ915" s="12"/>
      <c r="BR915" s="12"/>
      <c r="BS915" s="12"/>
      <c r="BT915" s="19" t="str">
        <f>IF(Point[Asset Group]="","",VLOOKUP(Point[Asset Type],subdom_master,4,FALSE))</f>
        <v/>
      </c>
    </row>
    <row r="916" spans="4:72" s="3" customFormat="1" x14ac:dyDescent="0.2">
      <c r="D916" s="58"/>
      <c r="E916" s="58"/>
      <c r="H916" s="3" t="str">
        <f>IF(Point[Asset Group]="","",VLOOKUP(Point[Asset Group],asset_grp_pt,4,FALSE))</f>
        <v/>
      </c>
      <c r="J916" s="3" t="str">
        <f>IF(Point[Asset Group]="","",VLOOKUP(Point[Asset Group],asset_grp_pt,3,FALSE))</f>
        <v/>
      </c>
      <c r="M916" s="11"/>
      <c r="P916" s="56"/>
      <c r="R916" s="11"/>
      <c r="S916" s="14"/>
      <c r="AW916" s="11"/>
      <c r="BK916" s="12"/>
      <c r="BL916" s="12"/>
      <c r="BM916" s="12"/>
      <c r="BN916" s="12"/>
      <c r="BO916" s="12"/>
      <c r="BP916" s="12"/>
      <c r="BQ916" s="12"/>
      <c r="BR916" s="12"/>
      <c r="BS916" s="12"/>
      <c r="BT916" s="19" t="str">
        <f>IF(Point[Asset Group]="","",VLOOKUP(Point[Asset Type],subdom_master,4,FALSE))</f>
        <v/>
      </c>
    </row>
    <row r="917" spans="4:72" s="3" customFormat="1" x14ac:dyDescent="0.2">
      <c r="D917" s="58"/>
      <c r="E917" s="58"/>
      <c r="H917" s="3" t="str">
        <f>IF(Point[Asset Group]="","",VLOOKUP(Point[Asset Group],asset_grp_pt,4,FALSE))</f>
        <v/>
      </c>
      <c r="J917" s="3" t="str">
        <f>IF(Point[Asset Group]="","",VLOOKUP(Point[Asset Group],asset_grp_pt,3,FALSE))</f>
        <v/>
      </c>
      <c r="M917" s="11"/>
      <c r="P917" s="56"/>
      <c r="R917" s="11"/>
      <c r="S917" s="14"/>
      <c r="AW917" s="11"/>
      <c r="BK917" s="12"/>
      <c r="BL917" s="12"/>
      <c r="BM917" s="12"/>
      <c r="BN917" s="12"/>
      <c r="BO917" s="12"/>
      <c r="BP917" s="12"/>
      <c r="BQ917" s="12"/>
      <c r="BR917" s="12"/>
      <c r="BS917" s="12"/>
      <c r="BT917" s="19" t="str">
        <f>IF(Point[Asset Group]="","",VLOOKUP(Point[Asset Type],subdom_master,4,FALSE))</f>
        <v/>
      </c>
    </row>
    <row r="918" spans="4:72" s="3" customFormat="1" x14ac:dyDescent="0.2">
      <c r="D918" s="58"/>
      <c r="E918" s="58"/>
      <c r="H918" s="3" t="str">
        <f>IF(Point[Asset Group]="","",VLOOKUP(Point[Asset Group],asset_grp_pt,4,FALSE))</f>
        <v/>
      </c>
      <c r="J918" s="3" t="str">
        <f>IF(Point[Asset Group]="","",VLOOKUP(Point[Asset Group],asset_grp_pt,3,FALSE))</f>
        <v/>
      </c>
      <c r="M918" s="11"/>
      <c r="P918" s="56"/>
      <c r="R918" s="11"/>
      <c r="S918" s="14"/>
      <c r="AW918" s="11"/>
      <c r="BK918" s="12"/>
      <c r="BL918" s="12"/>
      <c r="BM918" s="12"/>
      <c r="BN918" s="12"/>
      <c r="BO918" s="12"/>
      <c r="BP918" s="12"/>
      <c r="BQ918" s="12"/>
      <c r="BR918" s="12"/>
      <c r="BS918" s="12"/>
      <c r="BT918" s="19" t="str">
        <f>IF(Point[Asset Group]="","",VLOOKUP(Point[Asset Type],subdom_master,4,FALSE))</f>
        <v/>
      </c>
    </row>
    <row r="919" spans="4:72" s="3" customFormat="1" x14ac:dyDescent="0.2">
      <c r="D919" s="58"/>
      <c r="E919" s="58"/>
      <c r="H919" s="3" t="str">
        <f>IF(Point[Asset Group]="","",VLOOKUP(Point[Asset Group],asset_grp_pt,4,FALSE))</f>
        <v/>
      </c>
      <c r="J919" s="3" t="str">
        <f>IF(Point[Asset Group]="","",VLOOKUP(Point[Asset Group],asset_grp_pt,3,FALSE))</f>
        <v/>
      </c>
      <c r="M919" s="11"/>
      <c r="P919" s="56"/>
      <c r="R919" s="11"/>
      <c r="S919" s="14"/>
      <c r="AW919" s="11"/>
      <c r="BK919" s="12"/>
      <c r="BL919" s="12"/>
      <c r="BM919" s="12"/>
      <c r="BN919" s="12"/>
      <c r="BO919" s="12"/>
      <c r="BP919" s="12"/>
      <c r="BQ919" s="12"/>
      <c r="BR919" s="12"/>
      <c r="BS919" s="12"/>
      <c r="BT919" s="19" t="str">
        <f>IF(Point[Asset Group]="","",VLOOKUP(Point[Asset Type],subdom_master,4,FALSE))</f>
        <v/>
      </c>
    </row>
    <row r="920" spans="4:72" s="3" customFormat="1" x14ac:dyDescent="0.2">
      <c r="D920" s="58"/>
      <c r="E920" s="58"/>
      <c r="H920" s="3" t="str">
        <f>IF(Point[Asset Group]="","",VLOOKUP(Point[Asset Group],asset_grp_pt,4,FALSE))</f>
        <v/>
      </c>
      <c r="J920" s="3" t="str">
        <f>IF(Point[Asset Group]="","",VLOOKUP(Point[Asset Group],asset_grp_pt,3,FALSE))</f>
        <v/>
      </c>
      <c r="M920" s="11"/>
      <c r="P920" s="56"/>
      <c r="R920" s="11"/>
      <c r="S920" s="14"/>
      <c r="AW920" s="11"/>
      <c r="BK920" s="12"/>
      <c r="BL920" s="12"/>
      <c r="BM920" s="12"/>
      <c r="BN920" s="12"/>
      <c r="BO920" s="12"/>
      <c r="BP920" s="12"/>
      <c r="BQ920" s="12"/>
      <c r="BR920" s="12"/>
      <c r="BS920" s="12"/>
      <c r="BT920" s="19" t="str">
        <f>IF(Point[Asset Group]="","",VLOOKUP(Point[Asset Type],subdom_master,4,FALSE))</f>
        <v/>
      </c>
    </row>
    <row r="921" spans="4:72" s="3" customFormat="1" x14ac:dyDescent="0.2">
      <c r="D921" s="58"/>
      <c r="E921" s="58"/>
      <c r="H921" s="3" t="str">
        <f>IF(Point[Asset Group]="","",VLOOKUP(Point[Asset Group],asset_grp_pt,4,FALSE))</f>
        <v/>
      </c>
      <c r="J921" s="3" t="str">
        <f>IF(Point[Asset Group]="","",VLOOKUP(Point[Asset Group],asset_grp_pt,3,FALSE))</f>
        <v/>
      </c>
      <c r="M921" s="11"/>
      <c r="P921" s="56"/>
      <c r="R921" s="11"/>
      <c r="S921" s="14"/>
      <c r="AW921" s="11"/>
      <c r="BK921" s="12"/>
      <c r="BL921" s="12"/>
      <c r="BM921" s="12"/>
      <c r="BN921" s="12"/>
      <c r="BO921" s="12"/>
      <c r="BP921" s="12"/>
      <c r="BQ921" s="12"/>
      <c r="BR921" s="12"/>
      <c r="BS921" s="12"/>
      <c r="BT921" s="19" t="str">
        <f>IF(Point[Asset Group]="","",VLOOKUP(Point[Asset Type],subdom_master,4,FALSE))</f>
        <v/>
      </c>
    </row>
    <row r="922" spans="4:72" s="3" customFormat="1" x14ac:dyDescent="0.2">
      <c r="D922" s="58"/>
      <c r="E922" s="58"/>
      <c r="H922" s="3" t="str">
        <f>IF(Point[Asset Group]="","",VLOOKUP(Point[Asset Group],asset_grp_pt,4,FALSE))</f>
        <v/>
      </c>
      <c r="J922" s="3" t="str">
        <f>IF(Point[Asset Group]="","",VLOOKUP(Point[Asset Group],asset_grp_pt,3,FALSE))</f>
        <v/>
      </c>
      <c r="M922" s="11"/>
      <c r="P922" s="56"/>
      <c r="R922" s="11"/>
      <c r="S922" s="14"/>
      <c r="AW922" s="11"/>
      <c r="BK922" s="12"/>
      <c r="BL922" s="12"/>
      <c r="BM922" s="12"/>
      <c r="BN922" s="12"/>
      <c r="BO922" s="12"/>
      <c r="BP922" s="12"/>
      <c r="BQ922" s="12"/>
      <c r="BR922" s="12"/>
      <c r="BS922" s="12"/>
      <c r="BT922" s="19" t="str">
        <f>IF(Point[Asset Group]="","",VLOOKUP(Point[Asset Type],subdom_master,4,FALSE))</f>
        <v/>
      </c>
    </row>
    <row r="923" spans="4:72" s="3" customFormat="1" x14ac:dyDescent="0.2">
      <c r="D923" s="58"/>
      <c r="E923" s="58"/>
      <c r="H923" s="3" t="str">
        <f>IF(Point[Asset Group]="","",VLOOKUP(Point[Asset Group],asset_grp_pt,4,FALSE))</f>
        <v/>
      </c>
      <c r="J923" s="3" t="str">
        <f>IF(Point[Asset Group]="","",VLOOKUP(Point[Asset Group],asset_grp_pt,3,FALSE))</f>
        <v/>
      </c>
      <c r="M923" s="11"/>
      <c r="P923" s="56"/>
      <c r="R923" s="11"/>
      <c r="S923" s="14"/>
      <c r="AW923" s="11"/>
      <c r="BK923" s="12"/>
      <c r="BL923" s="12"/>
      <c r="BM923" s="12"/>
      <c r="BN923" s="12"/>
      <c r="BO923" s="12"/>
      <c r="BP923" s="12"/>
      <c r="BQ923" s="12"/>
      <c r="BR923" s="12"/>
      <c r="BS923" s="12"/>
      <c r="BT923" s="19" t="str">
        <f>IF(Point[Asset Group]="","",VLOOKUP(Point[Asset Type],subdom_master,4,FALSE))</f>
        <v/>
      </c>
    </row>
    <row r="924" spans="4:72" s="3" customFormat="1" x14ac:dyDescent="0.2">
      <c r="D924" s="58"/>
      <c r="E924" s="58"/>
      <c r="H924" s="3" t="str">
        <f>IF(Point[Asset Group]="","",VLOOKUP(Point[Asset Group],asset_grp_pt,4,FALSE))</f>
        <v/>
      </c>
      <c r="J924" s="3" t="str">
        <f>IF(Point[Asset Group]="","",VLOOKUP(Point[Asset Group],asset_grp_pt,3,FALSE))</f>
        <v/>
      </c>
      <c r="M924" s="11"/>
      <c r="P924" s="56"/>
      <c r="R924" s="11"/>
      <c r="S924" s="14"/>
      <c r="AW924" s="11"/>
      <c r="BK924" s="12"/>
      <c r="BL924" s="12"/>
      <c r="BM924" s="12"/>
      <c r="BN924" s="12"/>
      <c r="BO924" s="12"/>
      <c r="BP924" s="12"/>
      <c r="BQ924" s="12"/>
      <c r="BR924" s="12"/>
      <c r="BS924" s="12"/>
      <c r="BT924" s="19" t="str">
        <f>IF(Point[Asset Group]="","",VLOOKUP(Point[Asset Type],subdom_master,4,FALSE))</f>
        <v/>
      </c>
    </row>
    <row r="925" spans="4:72" s="3" customFormat="1" x14ac:dyDescent="0.2">
      <c r="D925" s="58"/>
      <c r="E925" s="58"/>
      <c r="H925" s="3" t="str">
        <f>IF(Point[Asset Group]="","",VLOOKUP(Point[Asset Group],asset_grp_pt,4,FALSE))</f>
        <v/>
      </c>
      <c r="J925" s="3" t="str">
        <f>IF(Point[Asset Group]="","",VLOOKUP(Point[Asset Group],asset_grp_pt,3,FALSE))</f>
        <v/>
      </c>
      <c r="M925" s="11"/>
      <c r="P925" s="56"/>
      <c r="R925" s="11"/>
      <c r="S925" s="14"/>
      <c r="AW925" s="11"/>
      <c r="BK925" s="12"/>
      <c r="BL925" s="12"/>
      <c r="BM925" s="12"/>
      <c r="BN925" s="12"/>
      <c r="BO925" s="12"/>
      <c r="BP925" s="12"/>
      <c r="BQ925" s="12"/>
      <c r="BR925" s="12"/>
      <c r="BS925" s="12"/>
      <c r="BT925" s="19" t="str">
        <f>IF(Point[Asset Group]="","",VLOOKUP(Point[Asset Type],subdom_master,4,FALSE))</f>
        <v/>
      </c>
    </row>
    <row r="926" spans="4:72" s="3" customFormat="1" x14ac:dyDescent="0.2">
      <c r="D926" s="58"/>
      <c r="E926" s="58"/>
      <c r="H926" s="3" t="str">
        <f>IF(Point[Asset Group]="","",VLOOKUP(Point[Asset Group],asset_grp_pt,4,FALSE))</f>
        <v/>
      </c>
      <c r="J926" s="3" t="str">
        <f>IF(Point[Asset Group]="","",VLOOKUP(Point[Asset Group],asset_grp_pt,3,FALSE))</f>
        <v/>
      </c>
      <c r="M926" s="11"/>
      <c r="P926" s="56"/>
      <c r="R926" s="11"/>
      <c r="S926" s="14"/>
      <c r="AW926" s="11"/>
      <c r="BK926" s="12"/>
      <c r="BL926" s="12"/>
      <c r="BM926" s="12"/>
      <c r="BN926" s="12"/>
      <c r="BO926" s="12"/>
      <c r="BP926" s="12"/>
      <c r="BQ926" s="12"/>
      <c r="BR926" s="12"/>
      <c r="BS926" s="12"/>
      <c r="BT926" s="19" t="str">
        <f>IF(Point[Asset Group]="","",VLOOKUP(Point[Asset Type],subdom_master,4,FALSE))</f>
        <v/>
      </c>
    </row>
    <row r="927" spans="4:72" s="3" customFormat="1" x14ac:dyDescent="0.2">
      <c r="D927" s="58"/>
      <c r="E927" s="58"/>
      <c r="H927" s="3" t="str">
        <f>IF(Point[Asset Group]="","",VLOOKUP(Point[Asset Group],asset_grp_pt,4,FALSE))</f>
        <v/>
      </c>
      <c r="J927" s="3" t="str">
        <f>IF(Point[Asset Group]="","",VLOOKUP(Point[Asset Group],asset_grp_pt,3,FALSE))</f>
        <v/>
      </c>
      <c r="M927" s="11"/>
      <c r="P927" s="56"/>
      <c r="R927" s="11"/>
      <c r="S927" s="14"/>
      <c r="AW927" s="11"/>
      <c r="BK927" s="12"/>
      <c r="BL927" s="12"/>
      <c r="BM927" s="12"/>
      <c r="BN927" s="12"/>
      <c r="BO927" s="12"/>
      <c r="BP927" s="12"/>
      <c r="BQ927" s="12"/>
      <c r="BR927" s="12"/>
      <c r="BS927" s="12"/>
      <c r="BT927" s="19" t="str">
        <f>IF(Point[Asset Group]="","",VLOOKUP(Point[Asset Type],subdom_master,4,FALSE))</f>
        <v/>
      </c>
    </row>
    <row r="928" spans="4:72" s="3" customFormat="1" x14ac:dyDescent="0.2">
      <c r="D928" s="58"/>
      <c r="E928" s="58"/>
      <c r="H928" s="3" t="str">
        <f>IF(Point[Asset Group]="","",VLOOKUP(Point[Asset Group],asset_grp_pt,4,FALSE))</f>
        <v/>
      </c>
      <c r="J928" s="3" t="str">
        <f>IF(Point[Asset Group]="","",VLOOKUP(Point[Asset Group],asset_grp_pt,3,FALSE))</f>
        <v/>
      </c>
      <c r="M928" s="11"/>
      <c r="P928" s="56"/>
      <c r="R928" s="11"/>
      <c r="S928" s="14"/>
      <c r="AW928" s="11"/>
      <c r="BK928" s="12"/>
      <c r="BL928" s="12"/>
      <c r="BM928" s="12"/>
      <c r="BN928" s="12"/>
      <c r="BO928" s="12"/>
      <c r="BP928" s="12"/>
      <c r="BQ928" s="12"/>
      <c r="BR928" s="12"/>
      <c r="BS928" s="12"/>
      <c r="BT928" s="19" t="str">
        <f>IF(Point[Asset Group]="","",VLOOKUP(Point[Asset Type],subdom_master,4,FALSE))</f>
        <v/>
      </c>
    </row>
    <row r="929" spans="4:72" s="3" customFormat="1" x14ac:dyDescent="0.2">
      <c r="D929" s="58"/>
      <c r="E929" s="58"/>
      <c r="H929" s="3" t="str">
        <f>IF(Point[Asset Group]="","",VLOOKUP(Point[Asset Group],asset_grp_pt,4,FALSE))</f>
        <v/>
      </c>
      <c r="J929" s="3" t="str">
        <f>IF(Point[Asset Group]="","",VLOOKUP(Point[Asset Group],asset_grp_pt,3,FALSE))</f>
        <v/>
      </c>
      <c r="M929" s="11"/>
      <c r="P929" s="56"/>
      <c r="R929" s="11"/>
      <c r="S929" s="14"/>
      <c r="AW929" s="11"/>
      <c r="BK929" s="12"/>
      <c r="BL929" s="12"/>
      <c r="BM929" s="12"/>
      <c r="BN929" s="12"/>
      <c r="BO929" s="12"/>
      <c r="BP929" s="12"/>
      <c r="BQ929" s="12"/>
      <c r="BR929" s="12"/>
      <c r="BS929" s="12"/>
      <c r="BT929" s="19" t="str">
        <f>IF(Point[Asset Group]="","",VLOOKUP(Point[Asset Type],subdom_master,4,FALSE))</f>
        <v/>
      </c>
    </row>
    <row r="930" spans="4:72" s="3" customFormat="1" x14ac:dyDescent="0.2">
      <c r="D930" s="58"/>
      <c r="E930" s="58"/>
      <c r="H930" s="3" t="str">
        <f>IF(Point[Asset Group]="","",VLOOKUP(Point[Asset Group],asset_grp_pt,4,FALSE))</f>
        <v/>
      </c>
      <c r="J930" s="3" t="str">
        <f>IF(Point[Asset Group]="","",VLOOKUP(Point[Asset Group],asset_grp_pt,3,FALSE))</f>
        <v/>
      </c>
      <c r="M930" s="11"/>
      <c r="P930" s="56"/>
      <c r="R930" s="11"/>
      <c r="S930" s="14"/>
      <c r="AW930" s="11"/>
      <c r="BK930" s="12"/>
      <c r="BL930" s="12"/>
      <c r="BM930" s="12"/>
      <c r="BN930" s="12"/>
      <c r="BO930" s="12"/>
      <c r="BP930" s="12"/>
      <c r="BQ930" s="12"/>
      <c r="BR930" s="12"/>
      <c r="BS930" s="12"/>
      <c r="BT930" s="19" t="str">
        <f>IF(Point[Asset Group]="","",VLOOKUP(Point[Asset Type],subdom_master,4,FALSE))</f>
        <v/>
      </c>
    </row>
    <row r="931" spans="4:72" s="3" customFormat="1" x14ac:dyDescent="0.2">
      <c r="D931" s="58"/>
      <c r="E931" s="58"/>
      <c r="H931" s="3" t="str">
        <f>IF(Point[Asset Group]="","",VLOOKUP(Point[Asset Group],asset_grp_pt,4,FALSE))</f>
        <v/>
      </c>
      <c r="J931" s="3" t="str">
        <f>IF(Point[Asset Group]="","",VLOOKUP(Point[Asset Group],asset_grp_pt,3,FALSE))</f>
        <v/>
      </c>
      <c r="M931" s="11"/>
      <c r="P931" s="56"/>
      <c r="R931" s="11"/>
      <c r="S931" s="14"/>
      <c r="AW931" s="11"/>
      <c r="BK931" s="12"/>
      <c r="BL931" s="12"/>
      <c r="BM931" s="12"/>
      <c r="BN931" s="12"/>
      <c r="BO931" s="12"/>
      <c r="BP931" s="12"/>
      <c r="BQ931" s="12"/>
      <c r="BR931" s="12"/>
      <c r="BS931" s="12"/>
      <c r="BT931" s="19" t="str">
        <f>IF(Point[Asset Group]="","",VLOOKUP(Point[Asset Type],subdom_master,4,FALSE))</f>
        <v/>
      </c>
    </row>
    <row r="932" spans="4:72" s="3" customFormat="1" x14ac:dyDescent="0.2">
      <c r="D932" s="58"/>
      <c r="E932" s="58"/>
      <c r="H932" s="3" t="str">
        <f>IF(Point[Asset Group]="","",VLOOKUP(Point[Asset Group],asset_grp_pt,4,FALSE))</f>
        <v/>
      </c>
      <c r="J932" s="3" t="str">
        <f>IF(Point[Asset Group]="","",VLOOKUP(Point[Asset Group],asset_grp_pt,3,FALSE))</f>
        <v/>
      </c>
      <c r="M932" s="11"/>
      <c r="P932" s="56"/>
      <c r="R932" s="11"/>
      <c r="S932" s="14"/>
      <c r="AW932" s="11"/>
      <c r="BK932" s="12"/>
      <c r="BL932" s="12"/>
      <c r="BM932" s="12"/>
      <c r="BN932" s="12"/>
      <c r="BO932" s="12"/>
      <c r="BP932" s="12"/>
      <c r="BQ932" s="12"/>
      <c r="BR932" s="12"/>
      <c r="BS932" s="12"/>
      <c r="BT932" s="19" t="str">
        <f>IF(Point[Asset Group]="","",VLOOKUP(Point[Asset Type],subdom_master,4,FALSE))</f>
        <v/>
      </c>
    </row>
    <row r="933" spans="4:72" s="3" customFormat="1" x14ac:dyDescent="0.2">
      <c r="D933" s="58"/>
      <c r="E933" s="58"/>
      <c r="H933" s="3" t="str">
        <f>IF(Point[Asset Group]="","",VLOOKUP(Point[Asset Group],asset_grp_pt,4,FALSE))</f>
        <v/>
      </c>
      <c r="J933" s="3" t="str">
        <f>IF(Point[Asset Group]="","",VLOOKUP(Point[Asset Group],asset_grp_pt,3,FALSE))</f>
        <v/>
      </c>
      <c r="M933" s="11"/>
      <c r="P933" s="56"/>
      <c r="R933" s="11"/>
      <c r="S933" s="14"/>
      <c r="AW933" s="11"/>
      <c r="BK933" s="12"/>
      <c r="BL933" s="12"/>
      <c r="BM933" s="12"/>
      <c r="BN933" s="12"/>
      <c r="BO933" s="12"/>
      <c r="BP933" s="12"/>
      <c r="BQ933" s="12"/>
      <c r="BR933" s="12"/>
      <c r="BS933" s="12"/>
      <c r="BT933" s="19" t="str">
        <f>IF(Point[Asset Group]="","",VLOOKUP(Point[Asset Type],subdom_master,4,FALSE))</f>
        <v/>
      </c>
    </row>
    <row r="934" spans="4:72" s="3" customFormat="1" x14ac:dyDescent="0.2">
      <c r="D934" s="58"/>
      <c r="E934" s="58"/>
      <c r="H934" s="3" t="str">
        <f>IF(Point[Asset Group]="","",VLOOKUP(Point[Asset Group],asset_grp_pt,4,FALSE))</f>
        <v/>
      </c>
      <c r="J934" s="3" t="str">
        <f>IF(Point[Asset Group]="","",VLOOKUP(Point[Asset Group],asset_grp_pt,3,FALSE))</f>
        <v/>
      </c>
      <c r="M934" s="11"/>
      <c r="P934" s="56"/>
      <c r="R934" s="11"/>
      <c r="S934" s="14"/>
      <c r="AW934" s="11"/>
      <c r="BK934" s="12"/>
      <c r="BL934" s="12"/>
      <c r="BM934" s="12"/>
      <c r="BN934" s="12"/>
      <c r="BO934" s="12"/>
      <c r="BP934" s="12"/>
      <c r="BQ934" s="12"/>
      <c r="BR934" s="12"/>
      <c r="BS934" s="12"/>
      <c r="BT934" s="19" t="str">
        <f>IF(Point[Asset Group]="","",VLOOKUP(Point[Asset Type],subdom_master,4,FALSE))</f>
        <v/>
      </c>
    </row>
    <row r="935" spans="4:72" s="3" customFormat="1" x14ac:dyDescent="0.2">
      <c r="D935" s="58"/>
      <c r="E935" s="58"/>
      <c r="H935" s="3" t="str">
        <f>IF(Point[Asset Group]="","",VLOOKUP(Point[Asset Group],asset_grp_pt,4,FALSE))</f>
        <v/>
      </c>
      <c r="J935" s="3" t="str">
        <f>IF(Point[Asset Group]="","",VLOOKUP(Point[Asset Group],asset_grp_pt,3,FALSE))</f>
        <v/>
      </c>
      <c r="M935" s="11"/>
      <c r="P935" s="56"/>
      <c r="R935" s="11"/>
      <c r="S935" s="14"/>
      <c r="AW935" s="11"/>
      <c r="BK935" s="12"/>
      <c r="BL935" s="12"/>
      <c r="BM935" s="12"/>
      <c r="BN935" s="12"/>
      <c r="BO935" s="12"/>
      <c r="BP935" s="12"/>
      <c r="BQ935" s="12"/>
      <c r="BR935" s="12"/>
      <c r="BS935" s="12"/>
      <c r="BT935" s="19" t="str">
        <f>IF(Point[Asset Group]="","",VLOOKUP(Point[Asset Type],subdom_master,4,FALSE))</f>
        <v/>
      </c>
    </row>
    <row r="936" spans="4:72" s="3" customFormat="1" x14ac:dyDescent="0.2">
      <c r="D936" s="58"/>
      <c r="E936" s="58"/>
      <c r="H936" s="3" t="str">
        <f>IF(Point[Asset Group]="","",VLOOKUP(Point[Asset Group],asset_grp_pt,4,FALSE))</f>
        <v/>
      </c>
      <c r="J936" s="3" t="str">
        <f>IF(Point[Asset Group]="","",VLOOKUP(Point[Asset Group],asset_grp_pt,3,FALSE))</f>
        <v/>
      </c>
      <c r="M936" s="11"/>
      <c r="P936" s="56"/>
      <c r="R936" s="11"/>
      <c r="S936" s="14"/>
      <c r="AW936" s="11"/>
      <c r="BK936" s="12"/>
      <c r="BL936" s="12"/>
      <c r="BM936" s="12"/>
      <c r="BN936" s="12"/>
      <c r="BO936" s="12"/>
      <c r="BP936" s="12"/>
      <c r="BQ936" s="12"/>
      <c r="BR936" s="12"/>
      <c r="BS936" s="12"/>
      <c r="BT936" s="19" t="str">
        <f>IF(Point[Asset Group]="","",VLOOKUP(Point[Asset Type],subdom_master,4,FALSE))</f>
        <v/>
      </c>
    </row>
    <row r="937" spans="4:72" s="3" customFormat="1" x14ac:dyDescent="0.2">
      <c r="D937" s="58"/>
      <c r="E937" s="58"/>
      <c r="H937" s="3" t="str">
        <f>IF(Point[Asset Group]="","",VLOOKUP(Point[Asset Group],asset_grp_pt,4,FALSE))</f>
        <v/>
      </c>
      <c r="J937" s="3" t="str">
        <f>IF(Point[Asset Group]="","",VLOOKUP(Point[Asset Group],asset_grp_pt,3,FALSE))</f>
        <v/>
      </c>
      <c r="M937" s="11"/>
      <c r="P937" s="56"/>
      <c r="R937" s="11"/>
      <c r="S937" s="14"/>
      <c r="AW937" s="11"/>
      <c r="BK937" s="12"/>
      <c r="BL937" s="12"/>
      <c r="BM937" s="12"/>
      <c r="BN937" s="12"/>
      <c r="BO937" s="12"/>
      <c r="BP937" s="12"/>
      <c r="BQ937" s="12"/>
      <c r="BR937" s="12"/>
      <c r="BS937" s="12"/>
      <c r="BT937" s="19" t="str">
        <f>IF(Point[Asset Group]="","",VLOOKUP(Point[Asset Type],subdom_master,4,FALSE))</f>
        <v/>
      </c>
    </row>
    <row r="938" spans="4:72" s="3" customFormat="1" x14ac:dyDescent="0.2">
      <c r="D938" s="58"/>
      <c r="E938" s="58"/>
      <c r="H938" s="3" t="str">
        <f>IF(Point[Asset Group]="","",VLOOKUP(Point[Asset Group],asset_grp_pt,4,FALSE))</f>
        <v/>
      </c>
      <c r="J938" s="3" t="str">
        <f>IF(Point[Asset Group]="","",VLOOKUP(Point[Asset Group],asset_grp_pt,3,FALSE))</f>
        <v/>
      </c>
      <c r="M938" s="11"/>
      <c r="P938" s="56"/>
      <c r="R938" s="11"/>
      <c r="S938" s="14"/>
      <c r="AW938" s="11"/>
      <c r="BK938" s="12"/>
      <c r="BL938" s="12"/>
      <c r="BM938" s="12"/>
      <c r="BN938" s="12"/>
      <c r="BO938" s="12"/>
      <c r="BP938" s="12"/>
      <c r="BQ938" s="12"/>
      <c r="BR938" s="12"/>
      <c r="BS938" s="12"/>
      <c r="BT938" s="19" t="str">
        <f>IF(Point[Asset Group]="","",VLOOKUP(Point[Asset Type],subdom_master,4,FALSE))</f>
        <v/>
      </c>
    </row>
    <row r="939" spans="4:72" s="3" customFormat="1" x14ac:dyDescent="0.2">
      <c r="D939" s="58"/>
      <c r="E939" s="58"/>
      <c r="H939" s="3" t="str">
        <f>IF(Point[Asset Group]="","",VLOOKUP(Point[Asset Group],asset_grp_pt,4,FALSE))</f>
        <v/>
      </c>
      <c r="J939" s="3" t="str">
        <f>IF(Point[Asset Group]="","",VLOOKUP(Point[Asset Group],asset_grp_pt,3,FALSE))</f>
        <v/>
      </c>
      <c r="M939" s="11"/>
      <c r="P939" s="56"/>
      <c r="R939" s="11"/>
      <c r="S939" s="14"/>
      <c r="AW939" s="11"/>
      <c r="BK939" s="12"/>
      <c r="BL939" s="12"/>
      <c r="BM939" s="12"/>
      <c r="BN939" s="12"/>
      <c r="BO939" s="12"/>
      <c r="BP939" s="12"/>
      <c r="BQ939" s="12"/>
      <c r="BR939" s="12"/>
      <c r="BS939" s="12"/>
      <c r="BT939" s="19" t="str">
        <f>IF(Point[Asset Group]="","",VLOOKUP(Point[Asset Type],subdom_master,4,FALSE))</f>
        <v/>
      </c>
    </row>
    <row r="940" spans="4:72" s="3" customFormat="1" x14ac:dyDescent="0.2">
      <c r="D940" s="58"/>
      <c r="E940" s="58"/>
      <c r="H940" s="3" t="str">
        <f>IF(Point[Asset Group]="","",VLOOKUP(Point[Asset Group],asset_grp_pt,4,FALSE))</f>
        <v/>
      </c>
      <c r="J940" s="3" t="str">
        <f>IF(Point[Asset Group]="","",VLOOKUP(Point[Asset Group],asset_grp_pt,3,FALSE))</f>
        <v/>
      </c>
      <c r="M940" s="11"/>
      <c r="P940" s="56"/>
      <c r="R940" s="11"/>
      <c r="S940" s="14"/>
      <c r="AW940" s="11"/>
      <c r="BK940" s="12"/>
      <c r="BL940" s="12"/>
      <c r="BM940" s="12"/>
      <c r="BN940" s="12"/>
      <c r="BO940" s="12"/>
      <c r="BP940" s="12"/>
      <c r="BQ940" s="12"/>
      <c r="BR940" s="12"/>
      <c r="BS940" s="12"/>
      <c r="BT940" s="19" t="str">
        <f>IF(Point[Asset Group]="","",VLOOKUP(Point[Asset Type],subdom_master,4,FALSE))</f>
        <v/>
      </c>
    </row>
    <row r="941" spans="4:72" s="3" customFormat="1" x14ac:dyDescent="0.2">
      <c r="D941" s="58"/>
      <c r="E941" s="58"/>
      <c r="H941" s="3" t="str">
        <f>IF(Point[Asset Group]="","",VLOOKUP(Point[Asset Group],asset_grp_pt,4,FALSE))</f>
        <v/>
      </c>
      <c r="J941" s="3" t="str">
        <f>IF(Point[Asset Group]="","",VLOOKUP(Point[Asset Group],asset_grp_pt,3,FALSE))</f>
        <v/>
      </c>
      <c r="M941" s="11"/>
      <c r="P941" s="56"/>
      <c r="R941" s="11"/>
      <c r="S941" s="14"/>
      <c r="AW941" s="11"/>
      <c r="BK941" s="12"/>
      <c r="BL941" s="12"/>
      <c r="BM941" s="12"/>
      <c r="BN941" s="12"/>
      <c r="BO941" s="12"/>
      <c r="BP941" s="12"/>
      <c r="BQ941" s="12"/>
      <c r="BR941" s="12"/>
      <c r="BS941" s="12"/>
      <c r="BT941" s="19" t="str">
        <f>IF(Point[Asset Group]="","",VLOOKUP(Point[Asset Type],subdom_master,4,FALSE))</f>
        <v/>
      </c>
    </row>
    <row r="942" spans="4:72" s="3" customFormat="1" x14ac:dyDescent="0.2">
      <c r="D942" s="58"/>
      <c r="E942" s="58"/>
      <c r="H942" s="3" t="str">
        <f>IF(Point[Asset Group]="","",VLOOKUP(Point[Asset Group],asset_grp_pt,4,FALSE))</f>
        <v/>
      </c>
      <c r="J942" s="3" t="str">
        <f>IF(Point[Asset Group]="","",VLOOKUP(Point[Asset Group],asset_grp_pt,3,FALSE))</f>
        <v/>
      </c>
      <c r="M942" s="11"/>
      <c r="P942" s="56"/>
      <c r="R942" s="11"/>
      <c r="S942" s="14"/>
      <c r="AW942" s="11"/>
      <c r="BK942" s="12"/>
      <c r="BL942" s="12"/>
      <c r="BM942" s="12"/>
      <c r="BN942" s="12"/>
      <c r="BO942" s="12"/>
      <c r="BP942" s="12"/>
      <c r="BQ942" s="12"/>
      <c r="BR942" s="12"/>
      <c r="BS942" s="12"/>
      <c r="BT942" s="19" t="str">
        <f>IF(Point[Asset Group]="","",VLOOKUP(Point[Asset Type],subdom_master,4,FALSE))</f>
        <v/>
      </c>
    </row>
    <row r="943" spans="4:72" s="3" customFormat="1" x14ac:dyDescent="0.2">
      <c r="D943" s="58"/>
      <c r="E943" s="58"/>
      <c r="H943" s="3" t="str">
        <f>IF(Point[Asset Group]="","",VLOOKUP(Point[Asset Group],asset_grp_pt,4,FALSE))</f>
        <v/>
      </c>
      <c r="J943" s="3" t="str">
        <f>IF(Point[Asset Group]="","",VLOOKUP(Point[Asset Group],asset_grp_pt,3,FALSE))</f>
        <v/>
      </c>
      <c r="M943" s="11"/>
      <c r="P943" s="56"/>
      <c r="R943" s="11"/>
      <c r="S943" s="14"/>
      <c r="AW943" s="11"/>
      <c r="BK943" s="12"/>
      <c r="BL943" s="12"/>
      <c r="BM943" s="12"/>
      <c r="BN943" s="12"/>
      <c r="BO943" s="12"/>
      <c r="BP943" s="12"/>
      <c r="BQ943" s="12"/>
      <c r="BR943" s="12"/>
      <c r="BS943" s="12"/>
      <c r="BT943" s="19" t="str">
        <f>IF(Point[Asset Group]="","",VLOOKUP(Point[Asset Type],subdom_master,4,FALSE))</f>
        <v/>
      </c>
    </row>
    <row r="944" spans="4:72" s="3" customFormat="1" x14ac:dyDescent="0.2">
      <c r="D944" s="58"/>
      <c r="E944" s="58"/>
      <c r="H944" s="3" t="str">
        <f>IF(Point[Asset Group]="","",VLOOKUP(Point[Asset Group],asset_grp_pt,4,FALSE))</f>
        <v/>
      </c>
      <c r="J944" s="3" t="str">
        <f>IF(Point[Asset Group]="","",VLOOKUP(Point[Asset Group],asset_grp_pt,3,FALSE))</f>
        <v/>
      </c>
      <c r="M944" s="11"/>
      <c r="P944" s="56"/>
      <c r="R944" s="11"/>
      <c r="S944" s="14"/>
      <c r="AW944" s="11"/>
      <c r="BK944" s="12"/>
      <c r="BL944" s="12"/>
      <c r="BM944" s="12"/>
      <c r="BN944" s="12"/>
      <c r="BO944" s="12"/>
      <c r="BP944" s="12"/>
      <c r="BQ944" s="12"/>
      <c r="BR944" s="12"/>
      <c r="BS944" s="12"/>
      <c r="BT944" s="19" t="str">
        <f>IF(Point[Asset Group]="","",VLOOKUP(Point[Asset Type],subdom_master,4,FALSE))</f>
        <v/>
      </c>
    </row>
    <row r="945" spans="4:72" s="3" customFormat="1" x14ac:dyDescent="0.2">
      <c r="D945" s="58"/>
      <c r="E945" s="58"/>
      <c r="H945" s="3" t="str">
        <f>IF(Point[Asset Group]="","",VLOOKUP(Point[Asset Group],asset_grp_pt,4,FALSE))</f>
        <v/>
      </c>
      <c r="J945" s="3" t="str">
        <f>IF(Point[Asset Group]="","",VLOOKUP(Point[Asset Group],asset_grp_pt,3,FALSE))</f>
        <v/>
      </c>
      <c r="M945" s="11"/>
      <c r="P945" s="56"/>
      <c r="R945" s="11"/>
      <c r="S945" s="14"/>
      <c r="AW945" s="11"/>
      <c r="BK945" s="12"/>
      <c r="BL945" s="12"/>
      <c r="BM945" s="12"/>
      <c r="BN945" s="12"/>
      <c r="BO945" s="12"/>
      <c r="BP945" s="12"/>
      <c r="BQ945" s="12"/>
      <c r="BR945" s="12"/>
      <c r="BS945" s="12"/>
      <c r="BT945" s="19" t="str">
        <f>IF(Point[Asset Group]="","",VLOOKUP(Point[Asset Type],subdom_master,4,FALSE))</f>
        <v/>
      </c>
    </row>
    <row r="946" spans="4:72" s="3" customFormat="1" x14ac:dyDescent="0.2">
      <c r="D946" s="58"/>
      <c r="E946" s="58"/>
      <c r="H946" s="3" t="str">
        <f>IF(Point[Asset Group]="","",VLOOKUP(Point[Asset Group],asset_grp_pt,4,FALSE))</f>
        <v/>
      </c>
      <c r="J946" s="3" t="str">
        <f>IF(Point[Asset Group]="","",VLOOKUP(Point[Asset Group],asset_grp_pt,3,FALSE))</f>
        <v/>
      </c>
      <c r="M946" s="11"/>
      <c r="P946" s="56"/>
      <c r="R946" s="11"/>
      <c r="S946" s="14"/>
      <c r="AW946" s="11"/>
      <c r="BK946" s="12"/>
      <c r="BL946" s="12"/>
      <c r="BM946" s="12"/>
      <c r="BN946" s="12"/>
      <c r="BO946" s="12"/>
      <c r="BP946" s="12"/>
      <c r="BQ946" s="12"/>
      <c r="BR946" s="12"/>
      <c r="BS946" s="12"/>
      <c r="BT946" s="19" t="str">
        <f>IF(Point[Asset Group]="","",VLOOKUP(Point[Asset Type],subdom_master,4,FALSE))</f>
        <v/>
      </c>
    </row>
    <row r="947" spans="4:72" s="3" customFormat="1" x14ac:dyDescent="0.2">
      <c r="D947" s="58"/>
      <c r="E947" s="58"/>
      <c r="H947" s="3" t="str">
        <f>IF(Point[Asset Group]="","",VLOOKUP(Point[Asset Group],asset_grp_pt,4,FALSE))</f>
        <v/>
      </c>
      <c r="J947" s="3" t="str">
        <f>IF(Point[Asset Group]="","",VLOOKUP(Point[Asset Group],asset_grp_pt,3,FALSE))</f>
        <v/>
      </c>
      <c r="M947" s="11"/>
      <c r="P947" s="56"/>
      <c r="R947" s="11"/>
      <c r="S947" s="14"/>
      <c r="AW947" s="11"/>
      <c r="BK947" s="12"/>
      <c r="BL947" s="12"/>
      <c r="BM947" s="12"/>
      <c r="BN947" s="12"/>
      <c r="BO947" s="12"/>
      <c r="BP947" s="12"/>
      <c r="BQ947" s="12"/>
      <c r="BR947" s="12"/>
      <c r="BS947" s="12"/>
      <c r="BT947" s="19" t="str">
        <f>IF(Point[Asset Group]="","",VLOOKUP(Point[Asset Type],subdom_master,4,FALSE))</f>
        <v/>
      </c>
    </row>
    <row r="948" spans="4:72" s="3" customFormat="1" x14ac:dyDescent="0.2">
      <c r="D948" s="58"/>
      <c r="E948" s="58"/>
      <c r="H948" s="3" t="str">
        <f>IF(Point[Asset Group]="","",VLOOKUP(Point[Asset Group],asset_grp_pt,4,FALSE))</f>
        <v/>
      </c>
      <c r="J948" s="3" t="str">
        <f>IF(Point[Asset Group]="","",VLOOKUP(Point[Asset Group],asset_grp_pt,3,FALSE))</f>
        <v/>
      </c>
      <c r="M948" s="11"/>
      <c r="P948" s="56"/>
      <c r="R948" s="11"/>
      <c r="S948" s="14"/>
      <c r="AW948" s="11"/>
      <c r="BK948" s="12"/>
      <c r="BL948" s="12"/>
      <c r="BM948" s="12"/>
      <c r="BN948" s="12"/>
      <c r="BO948" s="12"/>
      <c r="BP948" s="12"/>
      <c r="BQ948" s="12"/>
      <c r="BR948" s="12"/>
      <c r="BS948" s="12"/>
      <c r="BT948" s="19" t="str">
        <f>IF(Point[Asset Group]="","",VLOOKUP(Point[Asset Type],subdom_master,4,FALSE))</f>
        <v/>
      </c>
    </row>
    <row r="949" spans="4:72" s="3" customFormat="1" x14ac:dyDescent="0.2">
      <c r="D949" s="58"/>
      <c r="E949" s="58"/>
      <c r="H949" s="3" t="str">
        <f>IF(Point[Asset Group]="","",VLOOKUP(Point[Asset Group],asset_grp_pt,4,FALSE))</f>
        <v/>
      </c>
      <c r="J949" s="3" t="str">
        <f>IF(Point[Asset Group]="","",VLOOKUP(Point[Asset Group],asset_grp_pt,3,FALSE))</f>
        <v/>
      </c>
      <c r="M949" s="11"/>
      <c r="P949" s="56"/>
      <c r="R949" s="11"/>
      <c r="S949" s="14"/>
      <c r="AW949" s="11"/>
      <c r="BK949" s="12"/>
      <c r="BL949" s="12"/>
      <c r="BM949" s="12"/>
      <c r="BN949" s="12"/>
      <c r="BO949" s="12"/>
      <c r="BP949" s="12"/>
      <c r="BQ949" s="12"/>
      <c r="BR949" s="12"/>
      <c r="BS949" s="12"/>
      <c r="BT949" s="19" t="str">
        <f>IF(Point[Asset Group]="","",VLOOKUP(Point[Asset Type],subdom_master,4,FALSE))</f>
        <v/>
      </c>
    </row>
    <row r="950" spans="4:72" s="3" customFormat="1" x14ac:dyDescent="0.2">
      <c r="D950" s="58"/>
      <c r="E950" s="58"/>
      <c r="H950" s="3" t="str">
        <f>IF(Point[Asset Group]="","",VLOOKUP(Point[Asset Group],asset_grp_pt,4,FALSE))</f>
        <v/>
      </c>
      <c r="J950" s="3" t="str">
        <f>IF(Point[Asset Group]="","",VLOOKUP(Point[Asset Group],asset_grp_pt,3,FALSE))</f>
        <v/>
      </c>
      <c r="M950" s="11"/>
      <c r="P950" s="56"/>
      <c r="R950" s="11"/>
      <c r="S950" s="14"/>
      <c r="AW950" s="11"/>
      <c r="BK950" s="12"/>
      <c r="BL950" s="12"/>
      <c r="BM950" s="12"/>
      <c r="BN950" s="12"/>
      <c r="BO950" s="12"/>
      <c r="BP950" s="12"/>
      <c r="BQ950" s="12"/>
      <c r="BR950" s="12"/>
      <c r="BS950" s="12"/>
      <c r="BT950" s="19" t="str">
        <f>IF(Point[Asset Group]="","",VLOOKUP(Point[Asset Type],subdom_master,4,FALSE))</f>
        <v/>
      </c>
    </row>
    <row r="951" spans="4:72" s="3" customFormat="1" x14ac:dyDescent="0.2">
      <c r="D951" s="58"/>
      <c r="E951" s="58"/>
      <c r="H951" s="3" t="str">
        <f>IF(Point[Asset Group]="","",VLOOKUP(Point[Asset Group],asset_grp_pt,4,FALSE))</f>
        <v/>
      </c>
      <c r="J951" s="3" t="str">
        <f>IF(Point[Asset Group]="","",VLOOKUP(Point[Asset Group],asset_grp_pt,3,FALSE))</f>
        <v/>
      </c>
      <c r="M951" s="11"/>
      <c r="P951" s="56"/>
      <c r="R951" s="11"/>
      <c r="S951" s="14"/>
      <c r="AW951" s="11"/>
      <c r="BK951" s="12"/>
      <c r="BL951" s="12"/>
      <c r="BM951" s="12"/>
      <c r="BN951" s="12"/>
      <c r="BO951" s="12"/>
      <c r="BP951" s="12"/>
      <c r="BQ951" s="12"/>
      <c r="BR951" s="12"/>
      <c r="BS951" s="12"/>
      <c r="BT951" s="19" t="str">
        <f>IF(Point[Asset Group]="","",VLOOKUP(Point[Asset Type],subdom_master,4,FALSE))</f>
        <v/>
      </c>
    </row>
    <row r="952" spans="4:72" s="3" customFormat="1" x14ac:dyDescent="0.2">
      <c r="D952" s="58"/>
      <c r="E952" s="58"/>
      <c r="H952" s="3" t="str">
        <f>IF(Point[Asset Group]="","",VLOOKUP(Point[Asset Group],asset_grp_pt,4,FALSE))</f>
        <v/>
      </c>
      <c r="J952" s="3" t="str">
        <f>IF(Point[Asset Group]="","",VLOOKUP(Point[Asset Group],asset_grp_pt,3,FALSE))</f>
        <v/>
      </c>
      <c r="M952" s="11"/>
      <c r="P952" s="56"/>
      <c r="R952" s="11"/>
      <c r="S952" s="14"/>
      <c r="AW952" s="11"/>
      <c r="BK952" s="12"/>
      <c r="BL952" s="12"/>
      <c r="BM952" s="12"/>
      <c r="BN952" s="12"/>
      <c r="BO952" s="12"/>
      <c r="BP952" s="12"/>
      <c r="BQ952" s="12"/>
      <c r="BR952" s="12"/>
      <c r="BS952" s="12"/>
      <c r="BT952" s="19" t="str">
        <f>IF(Point[Asset Group]="","",VLOOKUP(Point[Asset Type],subdom_master,4,FALSE))</f>
        <v/>
      </c>
    </row>
    <row r="953" spans="4:72" s="3" customFormat="1" x14ac:dyDescent="0.2">
      <c r="D953" s="58"/>
      <c r="E953" s="58"/>
      <c r="H953" s="3" t="str">
        <f>IF(Point[Asset Group]="","",VLOOKUP(Point[Asset Group],asset_grp_pt,4,FALSE))</f>
        <v/>
      </c>
      <c r="J953" s="3" t="str">
        <f>IF(Point[Asset Group]="","",VLOOKUP(Point[Asset Group],asset_grp_pt,3,FALSE))</f>
        <v/>
      </c>
      <c r="M953" s="11"/>
      <c r="P953" s="56"/>
      <c r="R953" s="11"/>
      <c r="S953" s="14"/>
      <c r="AW953" s="11"/>
      <c r="BK953" s="12"/>
      <c r="BL953" s="12"/>
      <c r="BM953" s="12"/>
      <c r="BN953" s="12"/>
      <c r="BO953" s="12"/>
      <c r="BP953" s="12"/>
      <c r="BQ953" s="12"/>
      <c r="BR953" s="12"/>
      <c r="BS953" s="12"/>
      <c r="BT953" s="19" t="str">
        <f>IF(Point[Asset Group]="","",VLOOKUP(Point[Asset Type],subdom_master,4,FALSE))</f>
        <v/>
      </c>
    </row>
    <row r="954" spans="4:72" s="3" customFormat="1" x14ac:dyDescent="0.2">
      <c r="D954" s="58"/>
      <c r="E954" s="58"/>
      <c r="H954" s="3" t="str">
        <f>IF(Point[Asset Group]="","",VLOOKUP(Point[Asset Group],asset_grp_pt,4,FALSE))</f>
        <v/>
      </c>
      <c r="J954" s="3" t="str">
        <f>IF(Point[Asset Group]="","",VLOOKUP(Point[Asset Group],asset_grp_pt,3,FALSE))</f>
        <v/>
      </c>
      <c r="M954" s="11"/>
      <c r="P954" s="56"/>
      <c r="R954" s="11"/>
      <c r="S954" s="14"/>
      <c r="AW954" s="11"/>
      <c r="BK954" s="12"/>
      <c r="BL954" s="12"/>
      <c r="BM954" s="12"/>
      <c r="BN954" s="12"/>
      <c r="BO954" s="12"/>
      <c r="BP954" s="12"/>
      <c r="BQ954" s="12"/>
      <c r="BR954" s="12"/>
      <c r="BS954" s="12"/>
      <c r="BT954" s="19" t="str">
        <f>IF(Point[Asset Group]="","",VLOOKUP(Point[Asset Type],subdom_master,4,FALSE))</f>
        <v/>
      </c>
    </row>
    <row r="955" spans="4:72" s="3" customFormat="1" x14ac:dyDescent="0.2">
      <c r="D955" s="58"/>
      <c r="E955" s="58"/>
      <c r="H955" s="3" t="str">
        <f>IF(Point[Asset Group]="","",VLOOKUP(Point[Asset Group],asset_grp_pt,4,FALSE))</f>
        <v/>
      </c>
      <c r="J955" s="3" t="str">
        <f>IF(Point[Asset Group]="","",VLOOKUP(Point[Asset Group],asset_grp_pt,3,FALSE))</f>
        <v/>
      </c>
      <c r="M955" s="11"/>
      <c r="P955" s="56"/>
      <c r="R955" s="11"/>
      <c r="S955" s="14"/>
      <c r="AW955" s="11"/>
      <c r="BK955" s="12"/>
      <c r="BL955" s="12"/>
      <c r="BM955" s="12"/>
      <c r="BN955" s="12"/>
      <c r="BO955" s="12"/>
      <c r="BP955" s="12"/>
      <c r="BQ955" s="12"/>
      <c r="BR955" s="12"/>
      <c r="BS955" s="12"/>
      <c r="BT955" s="19" t="str">
        <f>IF(Point[Asset Group]="","",VLOOKUP(Point[Asset Type],subdom_master,4,FALSE))</f>
        <v/>
      </c>
    </row>
    <row r="956" spans="4:72" s="3" customFormat="1" x14ac:dyDescent="0.2">
      <c r="D956" s="58"/>
      <c r="E956" s="58"/>
      <c r="H956" s="3" t="str">
        <f>IF(Point[Asset Group]="","",VLOOKUP(Point[Asset Group],asset_grp_pt,4,FALSE))</f>
        <v/>
      </c>
      <c r="J956" s="3" t="str">
        <f>IF(Point[Asset Group]="","",VLOOKUP(Point[Asset Group],asset_grp_pt,3,FALSE))</f>
        <v/>
      </c>
      <c r="M956" s="11"/>
      <c r="P956" s="56"/>
      <c r="R956" s="11"/>
      <c r="S956" s="14"/>
      <c r="AW956" s="11"/>
      <c r="BK956" s="12"/>
      <c r="BL956" s="12"/>
      <c r="BM956" s="12"/>
      <c r="BN956" s="12"/>
      <c r="BO956" s="12"/>
      <c r="BP956" s="12"/>
      <c r="BQ956" s="12"/>
      <c r="BR956" s="12"/>
      <c r="BS956" s="12"/>
      <c r="BT956" s="19" t="str">
        <f>IF(Point[Asset Group]="","",VLOOKUP(Point[Asset Type],subdom_master,4,FALSE))</f>
        <v/>
      </c>
    </row>
    <row r="957" spans="4:72" s="3" customFormat="1" x14ac:dyDescent="0.2">
      <c r="D957" s="58"/>
      <c r="E957" s="58"/>
      <c r="H957" s="3" t="str">
        <f>IF(Point[Asset Group]="","",VLOOKUP(Point[Asset Group],asset_grp_pt,4,FALSE))</f>
        <v/>
      </c>
      <c r="J957" s="3" t="str">
        <f>IF(Point[Asset Group]="","",VLOOKUP(Point[Asset Group],asset_grp_pt,3,FALSE))</f>
        <v/>
      </c>
      <c r="M957" s="11"/>
      <c r="P957" s="56"/>
      <c r="R957" s="11"/>
      <c r="S957" s="14"/>
      <c r="AW957" s="11"/>
      <c r="BK957" s="12"/>
      <c r="BL957" s="12"/>
      <c r="BM957" s="12"/>
      <c r="BN957" s="12"/>
      <c r="BO957" s="12"/>
      <c r="BP957" s="12"/>
      <c r="BQ957" s="12"/>
      <c r="BR957" s="12"/>
      <c r="BS957" s="12"/>
      <c r="BT957" s="19" t="str">
        <f>IF(Point[Asset Group]="","",VLOOKUP(Point[Asset Type],subdom_master,4,FALSE))</f>
        <v/>
      </c>
    </row>
    <row r="958" spans="4:72" s="3" customFormat="1" x14ac:dyDescent="0.2">
      <c r="D958" s="58"/>
      <c r="E958" s="58"/>
      <c r="H958" s="3" t="str">
        <f>IF(Point[Asset Group]="","",VLOOKUP(Point[Asset Group],asset_grp_pt,4,FALSE))</f>
        <v/>
      </c>
      <c r="J958" s="3" t="str">
        <f>IF(Point[Asset Group]="","",VLOOKUP(Point[Asset Group],asset_grp_pt,3,FALSE))</f>
        <v/>
      </c>
      <c r="M958" s="11"/>
      <c r="P958" s="56"/>
      <c r="R958" s="11"/>
      <c r="S958" s="14"/>
      <c r="AW958" s="11"/>
      <c r="BK958" s="12"/>
      <c r="BL958" s="12"/>
      <c r="BM958" s="12"/>
      <c r="BN958" s="12"/>
      <c r="BO958" s="12"/>
      <c r="BP958" s="12"/>
      <c r="BQ958" s="12"/>
      <c r="BR958" s="12"/>
      <c r="BS958" s="12"/>
      <c r="BT958" s="19" t="str">
        <f>IF(Point[Asset Group]="","",VLOOKUP(Point[Asset Type],subdom_master,4,FALSE))</f>
        <v/>
      </c>
    </row>
    <row r="959" spans="4:72" s="3" customFormat="1" x14ac:dyDescent="0.2">
      <c r="D959" s="58"/>
      <c r="E959" s="58"/>
      <c r="H959" s="3" t="str">
        <f>IF(Point[Asset Group]="","",VLOOKUP(Point[Asset Group],asset_grp_pt,4,FALSE))</f>
        <v/>
      </c>
      <c r="J959" s="3" t="str">
        <f>IF(Point[Asset Group]="","",VLOOKUP(Point[Asset Group],asset_grp_pt,3,FALSE))</f>
        <v/>
      </c>
      <c r="M959" s="11"/>
      <c r="P959" s="56"/>
      <c r="R959" s="11"/>
      <c r="S959" s="14"/>
      <c r="AW959" s="11"/>
      <c r="BK959" s="12"/>
      <c r="BL959" s="12"/>
      <c r="BM959" s="12"/>
      <c r="BN959" s="12"/>
      <c r="BO959" s="12"/>
      <c r="BP959" s="12"/>
      <c r="BQ959" s="12"/>
      <c r="BR959" s="12"/>
      <c r="BS959" s="12"/>
      <c r="BT959" s="19" t="str">
        <f>IF(Point[Asset Group]="","",VLOOKUP(Point[Asset Type],subdom_master,4,FALSE))</f>
        <v/>
      </c>
    </row>
    <row r="960" spans="4:72" s="3" customFormat="1" x14ac:dyDescent="0.2">
      <c r="D960" s="58"/>
      <c r="E960" s="58"/>
      <c r="H960" s="3" t="str">
        <f>IF(Point[Asset Group]="","",VLOOKUP(Point[Asset Group],asset_grp_pt,4,FALSE))</f>
        <v/>
      </c>
      <c r="J960" s="3" t="str">
        <f>IF(Point[Asset Group]="","",VLOOKUP(Point[Asset Group],asset_grp_pt,3,FALSE))</f>
        <v/>
      </c>
      <c r="M960" s="11"/>
      <c r="P960" s="56"/>
      <c r="R960" s="11"/>
      <c r="S960" s="14"/>
      <c r="AW960" s="11"/>
      <c r="BK960" s="12"/>
      <c r="BL960" s="12"/>
      <c r="BM960" s="12"/>
      <c r="BN960" s="12"/>
      <c r="BO960" s="12"/>
      <c r="BP960" s="12"/>
      <c r="BQ960" s="12"/>
      <c r="BR960" s="12"/>
      <c r="BS960" s="12"/>
      <c r="BT960" s="19" t="str">
        <f>IF(Point[Asset Group]="","",VLOOKUP(Point[Asset Type],subdom_master,4,FALSE))</f>
        <v/>
      </c>
    </row>
    <row r="961" spans="4:72" s="3" customFormat="1" x14ac:dyDescent="0.2">
      <c r="D961" s="58"/>
      <c r="E961" s="58"/>
      <c r="H961" s="3" t="str">
        <f>IF(Point[Asset Group]="","",VLOOKUP(Point[Asset Group],asset_grp_pt,4,FALSE))</f>
        <v/>
      </c>
      <c r="J961" s="3" t="str">
        <f>IF(Point[Asset Group]="","",VLOOKUP(Point[Asset Group],asset_grp_pt,3,FALSE))</f>
        <v/>
      </c>
      <c r="M961" s="11"/>
      <c r="P961" s="56"/>
      <c r="R961" s="11"/>
      <c r="S961" s="14"/>
      <c r="AW961" s="11"/>
      <c r="BK961" s="12"/>
      <c r="BL961" s="12"/>
      <c r="BM961" s="12"/>
      <c r="BN961" s="12"/>
      <c r="BO961" s="12"/>
      <c r="BP961" s="12"/>
      <c r="BQ961" s="12"/>
      <c r="BR961" s="12"/>
      <c r="BS961" s="12"/>
      <c r="BT961" s="19" t="str">
        <f>IF(Point[Asset Group]="","",VLOOKUP(Point[Asset Type],subdom_master,4,FALSE))</f>
        <v/>
      </c>
    </row>
    <row r="962" spans="4:72" s="3" customFormat="1" x14ac:dyDescent="0.2">
      <c r="D962" s="58"/>
      <c r="E962" s="58"/>
      <c r="H962" s="3" t="str">
        <f>IF(Point[Asset Group]="","",VLOOKUP(Point[Asset Group],asset_grp_pt,4,FALSE))</f>
        <v/>
      </c>
      <c r="J962" s="3" t="str">
        <f>IF(Point[Asset Group]="","",VLOOKUP(Point[Asset Group],asset_grp_pt,3,FALSE))</f>
        <v/>
      </c>
      <c r="M962" s="11"/>
      <c r="P962" s="56"/>
      <c r="R962" s="11"/>
      <c r="S962" s="14"/>
      <c r="AW962" s="11"/>
      <c r="BK962" s="12"/>
      <c r="BL962" s="12"/>
      <c r="BM962" s="12"/>
      <c r="BN962" s="12"/>
      <c r="BO962" s="12"/>
      <c r="BP962" s="12"/>
      <c r="BQ962" s="12"/>
      <c r="BR962" s="12"/>
      <c r="BS962" s="12"/>
      <c r="BT962" s="19" t="str">
        <f>IF(Point[Asset Group]="","",VLOOKUP(Point[Asset Type],subdom_master,4,FALSE))</f>
        <v/>
      </c>
    </row>
    <row r="963" spans="4:72" s="3" customFormat="1" x14ac:dyDescent="0.2">
      <c r="D963" s="58"/>
      <c r="E963" s="58"/>
      <c r="H963" s="3" t="str">
        <f>IF(Point[Asset Group]="","",VLOOKUP(Point[Asset Group],asset_grp_pt,4,FALSE))</f>
        <v/>
      </c>
      <c r="J963" s="3" t="str">
        <f>IF(Point[Asset Group]="","",VLOOKUP(Point[Asset Group],asset_grp_pt,3,FALSE))</f>
        <v/>
      </c>
      <c r="M963" s="11"/>
      <c r="P963" s="56"/>
      <c r="R963" s="11"/>
      <c r="S963" s="14"/>
      <c r="AW963" s="11"/>
      <c r="BK963" s="12"/>
      <c r="BL963" s="12"/>
      <c r="BM963" s="12"/>
      <c r="BN963" s="12"/>
      <c r="BO963" s="12"/>
      <c r="BP963" s="12"/>
      <c r="BQ963" s="12"/>
      <c r="BR963" s="12"/>
      <c r="BS963" s="12"/>
      <c r="BT963" s="19" t="str">
        <f>IF(Point[Asset Group]="","",VLOOKUP(Point[Asset Type],subdom_master,4,FALSE))</f>
        <v/>
      </c>
    </row>
    <row r="964" spans="4:72" s="3" customFormat="1" x14ac:dyDescent="0.2">
      <c r="D964" s="58"/>
      <c r="E964" s="58"/>
      <c r="H964" s="3" t="str">
        <f>IF(Point[Asset Group]="","",VLOOKUP(Point[Asset Group],asset_grp_pt,4,FALSE))</f>
        <v/>
      </c>
      <c r="J964" s="3" t="str">
        <f>IF(Point[Asset Group]="","",VLOOKUP(Point[Asset Group],asset_grp_pt,3,FALSE))</f>
        <v/>
      </c>
      <c r="M964" s="11"/>
      <c r="P964" s="56"/>
      <c r="R964" s="11"/>
      <c r="S964" s="14"/>
      <c r="AW964" s="11"/>
      <c r="BK964" s="12"/>
      <c r="BL964" s="12"/>
      <c r="BM964" s="12"/>
      <c r="BN964" s="12"/>
      <c r="BO964" s="12"/>
      <c r="BP964" s="12"/>
      <c r="BQ964" s="12"/>
      <c r="BR964" s="12"/>
      <c r="BS964" s="12"/>
      <c r="BT964" s="19" t="str">
        <f>IF(Point[Asset Group]="","",VLOOKUP(Point[Asset Type],subdom_master,4,FALSE))</f>
        <v/>
      </c>
    </row>
    <row r="965" spans="4:72" s="3" customFormat="1" x14ac:dyDescent="0.2">
      <c r="D965" s="58"/>
      <c r="E965" s="58"/>
      <c r="H965" s="3" t="str">
        <f>IF(Point[Asset Group]="","",VLOOKUP(Point[Asset Group],asset_grp_pt,4,FALSE))</f>
        <v/>
      </c>
      <c r="J965" s="3" t="str">
        <f>IF(Point[Asset Group]="","",VLOOKUP(Point[Asset Group],asset_grp_pt,3,FALSE))</f>
        <v/>
      </c>
      <c r="M965" s="11"/>
      <c r="P965" s="56"/>
      <c r="R965" s="11"/>
      <c r="S965" s="14"/>
      <c r="AW965" s="11"/>
      <c r="BK965" s="12"/>
      <c r="BL965" s="12"/>
      <c r="BM965" s="12"/>
      <c r="BN965" s="12"/>
      <c r="BO965" s="12"/>
      <c r="BP965" s="12"/>
      <c r="BQ965" s="12"/>
      <c r="BR965" s="12"/>
      <c r="BS965" s="12"/>
      <c r="BT965" s="19" t="str">
        <f>IF(Point[Asset Group]="","",VLOOKUP(Point[Asset Type],subdom_master,4,FALSE))</f>
        <v/>
      </c>
    </row>
    <row r="966" spans="4:72" s="3" customFormat="1" x14ac:dyDescent="0.2">
      <c r="D966" s="58"/>
      <c r="E966" s="58"/>
      <c r="H966" s="3" t="str">
        <f>IF(Point[Asset Group]="","",VLOOKUP(Point[Asset Group],asset_grp_pt,4,FALSE))</f>
        <v/>
      </c>
      <c r="J966" s="3" t="str">
        <f>IF(Point[Asset Group]="","",VLOOKUP(Point[Asset Group],asset_grp_pt,3,FALSE))</f>
        <v/>
      </c>
      <c r="M966" s="11"/>
      <c r="P966" s="56"/>
      <c r="R966" s="11"/>
      <c r="S966" s="14"/>
      <c r="AW966" s="11"/>
      <c r="BK966" s="12"/>
      <c r="BL966" s="12"/>
      <c r="BM966" s="12"/>
      <c r="BN966" s="12"/>
      <c r="BO966" s="12"/>
      <c r="BP966" s="12"/>
      <c r="BQ966" s="12"/>
      <c r="BR966" s="12"/>
      <c r="BS966" s="12"/>
      <c r="BT966" s="19" t="str">
        <f>IF(Point[Asset Group]="","",VLOOKUP(Point[Asset Type],subdom_master,4,FALSE))</f>
        <v/>
      </c>
    </row>
    <row r="967" spans="4:72" s="3" customFormat="1" x14ac:dyDescent="0.2">
      <c r="D967" s="58"/>
      <c r="E967" s="58"/>
      <c r="H967" s="3" t="str">
        <f>IF(Point[Asset Group]="","",VLOOKUP(Point[Asset Group],asset_grp_pt,4,FALSE))</f>
        <v/>
      </c>
      <c r="J967" s="3" t="str">
        <f>IF(Point[Asset Group]="","",VLOOKUP(Point[Asset Group],asset_grp_pt,3,FALSE))</f>
        <v/>
      </c>
      <c r="M967" s="11"/>
      <c r="P967" s="56"/>
      <c r="R967" s="11"/>
      <c r="S967" s="14"/>
      <c r="AW967" s="11"/>
      <c r="BK967" s="12"/>
      <c r="BL967" s="12"/>
      <c r="BM967" s="12"/>
      <c r="BN967" s="12"/>
      <c r="BO967" s="12"/>
      <c r="BP967" s="12"/>
      <c r="BQ967" s="12"/>
      <c r="BR967" s="12"/>
      <c r="BS967" s="12"/>
      <c r="BT967" s="19" t="str">
        <f>IF(Point[Asset Group]="","",VLOOKUP(Point[Asset Type],subdom_master,4,FALSE))</f>
        <v/>
      </c>
    </row>
    <row r="968" spans="4:72" s="3" customFormat="1" x14ac:dyDescent="0.2">
      <c r="D968" s="58"/>
      <c r="E968" s="58"/>
      <c r="H968" s="3" t="str">
        <f>IF(Point[Asset Group]="","",VLOOKUP(Point[Asset Group],asset_grp_pt,4,FALSE))</f>
        <v/>
      </c>
      <c r="J968" s="3" t="str">
        <f>IF(Point[Asset Group]="","",VLOOKUP(Point[Asset Group],asset_grp_pt,3,FALSE))</f>
        <v/>
      </c>
      <c r="M968" s="11"/>
      <c r="P968" s="56"/>
      <c r="R968" s="11"/>
      <c r="S968" s="14"/>
      <c r="AW968" s="11"/>
      <c r="BK968" s="12"/>
      <c r="BL968" s="12"/>
      <c r="BM968" s="12"/>
      <c r="BN968" s="12"/>
      <c r="BO968" s="12"/>
      <c r="BP968" s="12"/>
      <c r="BQ968" s="12"/>
      <c r="BR968" s="12"/>
      <c r="BS968" s="12"/>
      <c r="BT968" s="19" t="str">
        <f>IF(Point[Asset Group]="","",VLOOKUP(Point[Asset Type],subdom_master,4,FALSE))</f>
        <v/>
      </c>
    </row>
    <row r="969" spans="4:72" s="3" customFormat="1" x14ac:dyDescent="0.2">
      <c r="D969" s="58"/>
      <c r="E969" s="58"/>
      <c r="H969" s="3" t="str">
        <f>IF(Point[Asset Group]="","",VLOOKUP(Point[Asset Group],asset_grp_pt,4,FALSE))</f>
        <v/>
      </c>
      <c r="J969" s="3" t="str">
        <f>IF(Point[Asset Group]="","",VLOOKUP(Point[Asset Group],asset_grp_pt,3,FALSE))</f>
        <v/>
      </c>
      <c r="M969" s="11"/>
      <c r="P969" s="56"/>
      <c r="R969" s="11"/>
      <c r="S969" s="14"/>
      <c r="AW969" s="11"/>
      <c r="BK969" s="12"/>
      <c r="BL969" s="12"/>
      <c r="BM969" s="12"/>
      <c r="BN969" s="12"/>
      <c r="BO969" s="12"/>
      <c r="BP969" s="12"/>
      <c r="BQ969" s="12"/>
      <c r="BR969" s="12"/>
      <c r="BS969" s="12"/>
      <c r="BT969" s="19" t="str">
        <f>IF(Point[Asset Group]="","",VLOOKUP(Point[Asset Type],subdom_master,4,FALSE))</f>
        <v/>
      </c>
    </row>
    <row r="970" spans="4:72" s="3" customFormat="1" x14ac:dyDescent="0.2">
      <c r="D970" s="58"/>
      <c r="E970" s="58"/>
      <c r="H970" s="3" t="str">
        <f>IF(Point[Asset Group]="","",VLOOKUP(Point[Asset Group],asset_grp_pt,4,FALSE))</f>
        <v/>
      </c>
      <c r="J970" s="3" t="str">
        <f>IF(Point[Asset Group]="","",VLOOKUP(Point[Asset Group],asset_grp_pt,3,FALSE))</f>
        <v/>
      </c>
      <c r="M970" s="11"/>
      <c r="P970" s="56"/>
      <c r="R970" s="11"/>
      <c r="S970" s="14"/>
      <c r="AW970" s="11"/>
      <c r="BK970" s="12"/>
      <c r="BL970" s="12"/>
      <c r="BM970" s="12"/>
      <c r="BN970" s="12"/>
      <c r="BO970" s="12"/>
      <c r="BP970" s="12"/>
      <c r="BQ970" s="12"/>
      <c r="BR970" s="12"/>
      <c r="BS970" s="12"/>
      <c r="BT970" s="19" t="str">
        <f>IF(Point[Asset Group]="","",VLOOKUP(Point[Asset Type],subdom_master,4,FALSE))</f>
        <v/>
      </c>
    </row>
    <row r="971" spans="4:72" s="3" customFormat="1" x14ac:dyDescent="0.2">
      <c r="D971" s="58"/>
      <c r="E971" s="58"/>
      <c r="H971" s="3" t="str">
        <f>IF(Point[Asset Group]="","",VLOOKUP(Point[Asset Group],asset_grp_pt,4,FALSE))</f>
        <v/>
      </c>
      <c r="J971" s="3" t="str">
        <f>IF(Point[Asset Group]="","",VLOOKUP(Point[Asset Group],asset_grp_pt,3,FALSE))</f>
        <v/>
      </c>
      <c r="M971" s="11"/>
      <c r="P971" s="56"/>
      <c r="R971" s="11"/>
      <c r="S971" s="14"/>
      <c r="AW971" s="11"/>
      <c r="BK971" s="12"/>
      <c r="BL971" s="12"/>
      <c r="BM971" s="12"/>
      <c r="BN971" s="12"/>
      <c r="BO971" s="12"/>
      <c r="BP971" s="12"/>
      <c r="BQ971" s="12"/>
      <c r="BR971" s="12"/>
      <c r="BS971" s="12"/>
      <c r="BT971" s="19" t="str">
        <f>IF(Point[Asset Group]="","",VLOOKUP(Point[Asset Type],subdom_master,4,FALSE))</f>
        <v/>
      </c>
    </row>
    <row r="972" spans="4:72" s="3" customFormat="1" x14ac:dyDescent="0.2">
      <c r="D972" s="58"/>
      <c r="E972" s="58"/>
      <c r="H972" s="3" t="str">
        <f>IF(Point[Asset Group]="","",VLOOKUP(Point[Asset Group],asset_grp_pt,4,FALSE))</f>
        <v/>
      </c>
      <c r="J972" s="3" t="str">
        <f>IF(Point[Asset Group]="","",VLOOKUP(Point[Asset Group],asset_grp_pt,3,FALSE))</f>
        <v/>
      </c>
      <c r="M972" s="11"/>
      <c r="P972" s="56"/>
      <c r="R972" s="11"/>
      <c r="S972" s="14"/>
      <c r="AW972" s="11"/>
      <c r="BK972" s="12"/>
      <c r="BL972" s="12"/>
      <c r="BM972" s="12"/>
      <c r="BN972" s="12"/>
      <c r="BO972" s="12"/>
      <c r="BP972" s="12"/>
      <c r="BQ972" s="12"/>
      <c r="BR972" s="12"/>
      <c r="BS972" s="12"/>
      <c r="BT972" s="19" t="str">
        <f>IF(Point[Asset Group]="","",VLOOKUP(Point[Asset Type],subdom_master,4,FALSE))</f>
        <v/>
      </c>
    </row>
    <row r="973" spans="4:72" s="3" customFormat="1" x14ac:dyDescent="0.2">
      <c r="D973" s="58"/>
      <c r="E973" s="58"/>
      <c r="H973" s="3" t="str">
        <f>IF(Point[Asset Group]="","",VLOOKUP(Point[Asset Group],asset_grp_pt,4,FALSE))</f>
        <v/>
      </c>
      <c r="J973" s="3" t="str">
        <f>IF(Point[Asset Group]="","",VLOOKUP(Point[Asset Group],asset_grp_pt,3,FALSE))</f>
        <v/>
      </c>
      <c r="M973" s="11"/>
      <c r="P973" s="56"/>
      <c r="R973" s="11"/>
      <c r="S973" s="14"/>
      <c r="AW973" s="11"/>
      <c r="BK973" s="12"/>
      <c r="BL973" s="12"/>
      <c r="BM973" s="12"/>
      <c r="BN973" s="12"/>
      <c r="BO973" s="12"/>
      <c r="BP973" s="12"/>
      <c r="BQ973" s="12"/>
      <c r="BR973" s="12"/>
      <c r="BS973" s="12"/>
      <c r="BT973" s="19" t="str">
        <f>IF(Point[Asset Group]="","",VLOOKUP(Point[Asset Type],subdom_master,4,FALSE))</f>
        <v/>
      </c>
    </row>
    <row r="974" spans="4:72" s="3" customFormat="1" x14ac:dyDescent="0.2">
      <c r="D974" s="58"/>
      <c r="E974" s="58"/>
      <c r="H974" s="3" t="str">
        <f>IF(Point[Asset Group]="","",VLOOKUP(Point[Asset Group],asset_grp_pt,4,FALSE))</f>
        <v/>
      </c>
      <c r="J974" s="3" t="str">
        <f>IF(Point[Asset Group]="","",VLOOKUP(Point[Asset Group],asset_grp_pt,3,FALSE))</f>
        <v/>
      </c>
      <c r="M974" s="11"/>
      <c r="P974" s="56"/>
      <c r="R974" s="11"/>
      <c r="S974" s="14"/>
      <c r="AW974" s="11"/>
      <c r="BK974" s="12"/>
      <c r="BL974" s="12"/>
      <c r="BM974" s="12"/>
      <c r="BN974" s="12"/>
      <c r="BO974" s="12"/>
      <c r="BP974" s="12"/>
      <c r="BQ974" s="12"/>
      <c r="BR974" s="12"/>
      <c r="BS974" s="12"/>
      <c r="BT974" s="19" t="str">
        <f>IF(Point[Asset Group]="","",VLOOKUP(Point[Asset Type],subdom_master,4,FALSE))</f>
        <v/>
      </c>
    </row>
    <row r="975" spans="4:72" s="3" customFormat="1" x14ac:dyDescent="0.2">
      <c r="D975" s="58"/>
      <c r="E975" s="58"/>
      <c r="H975" s="3" t="str">
        <f>IF(Point[Asset Group]="","",VLOOKUP(Point[Asset Group],asset_grp_pt,4,FALSE))</f>
        <v/>
      </c>
      <c r="J975" s="3" t="str">
        <f>IF(Point[Asset Group]="","",VLOOKUP(Point[Asset Group],asset_grp_pt,3,FALSE))</f>
        <v/>
      </c>
      <c r="M975" s="11"/>
      <c r="P975" s="56"/>
      <c r="R975" s="11"/>
      <c r="S975" s="14"/>
      <c r="AW975" s="11"/>
      <c r="BK975" s="12"/>
      <c r="BL975" s="12"/>
      <c r="BM975" s="12"/>
      <c r="BN975" s="12"/>
      <c r="BO975" s="12"/>
      <c r="BP975" s="12"/>
      <c r="BQ975" s="12"/>
      <c r="BR975" s="12"/>
      <c r="BS975" s="12"/>
      <c r="BT975" s="19" t="str">
        <f>IF(Point[Asset Group]="","",VLOOKUP(Point[Asset Type],subdom_master,4,FALSE))</f>
        <v/>
      </c>
    </row>
    <row r="976" spans="4:72" s="3" customFormat="1" x14ac:dyDescent="0.2">
      <c r="D976" s="58"/>
      <c r="E976" s="58"/>
      <c r="H976" s="3" t="str">
        <f>IF(Point[Asset Group]="","",VLOOKUP(Point[Asset Group],asset_grp_pt,4,FALSE))</f>
        <v/>
      </c>
      <c r="J976" s="3" t="str">
        <f>IF(Point[Asset Group]="","",VLOOKUP(Point[Asset Group],asset_grp_pt,3,FALSE))</f>
        <v/>
      </c>
      <c r="M976" s="11"/>
      <c r="P976" s="56"/>
      <c r="R976" s="11"/>
      <c r="S976" s="14"/>
      <c r="AW976" s="11"/>
      <c r="BK976" s="12"/>
      <c r="BL976" s="12"/>
      <c r="BM976" s="12"/>
      <c r="BN976" s="12"/>
      <c r="BO976" s="12"/>
      <c r="BP976" s="12"/>
      <c r="BQ976" s="12"/>
      <c r="BR976" s="12"/>
      <c r="BS976" s="12"/>
      <c r="BT976" s="19" t="str">
        <f>IF(Point[Asset Group]="","",VLOOKUP(Point[Asset Type],subdom_master,4,FALSE))</f>
        <v/>
      </c>
    </row>
    <row r="977" spans="4:72" s="3" customFormat="1" x14ac:dyDescent="0.2">
      <c r="D977" s="58"/>
      <c r="E977" s="58"/>
      <c r="H977" s="3" t="str">
        <f>IF(Point[Asset Group]="","",VLOOKUP(Point[Asset Group],asset_grp_pt,4,FALSE))</f>
        <v/>
      </c>
      <c r="J977" s="3" t="str">
        <f>IF(Point[Asset Group]="","",VLOOKUP(Point[Asset Group],asset_grp_pt,3,FALSE))</f>
        <v/>
      </c>
      <c r="M977" s="11"/>
      <c r="P977" s="56"/>
      <c r="R977" s="11"/>
      <c r="S977" s="14"/>
      <c r="AW977" s="11"/>
      <c r="BK977" s="12"/>
      <c r="BL977" s="12"/>
      <c r="BM977" s="12"/>
      <c r="BN977" s="12"/>
      <c r="BO977" s="12"/>
      <c r="BP977" s="12"/>
      <c r="BQ977" s="12"/>
      <c r="BR977" s="12"/>
      <c r="BS977" s="12"/>
      <c r="BT977" s="19" t="str">
        <f>IF(Point[Asset Group]="","",VLOOKUP(Point[Asset Type],subdom_master,4,FALSE))</f>
        <v/>
      </c>
    </row>
    <row r="978" spans="4:72" s="3" customFormat="1" x14ac:dyDescent="0.2">
      <c r="D978" s="58"/>
      <c r="E978" s="58"/>
      <c r="H978" s="3" t="str">
        <f>IF(Point[Asset Group]="","",VLOOKUP(Point[Asset Group],asset_grp_pt,4,FALSE))</f>
        <v/>
      </c>
      <c r="J978" s="3" t="str">
        <f>IF(Point[Asset Group]="","",VLOOKUP(Point[Asset Group],asset_grp_pt,3,FALSE))</f>
        <v/>
      </c>
      <c r="M978" s="11"/>
      <c r="P978" s="56"/>
      <c r="R978" s="11"/>
      <c r="S978" s="14"/>
      <c r="AW978" s="11"/>
      <c r="BK978" s="12"/>
      <c r="BL978" s="12"/>
      <c r="BM978" s="12"/>
      <c r="BN978" s="12"/>
      <c r="BO978" s="12"/>
      <c r="BP978" s="12"/>
      <c r="BQ978" s="12"/>
      <c r="BR978" s="12"/>
      <c r="BS978" s="12"/>
      <c r="BT978" s="19" t="str">
        <f>IF(Point[Asset Group]="","",VLOOKUP(Point[Asset Type],subdom_master,4,FALSE))</f>
        <v/>
      </c>
    </row>
    <row r="979" spans="4:72" s="3" customFormat="1" x14ac:dyDescent="0.2">
      <c r="D979" s="58"/>
      <c r="E979" s="58"/>
      <c r="H979" s="3" t="str">
        <f>IF(Point[Asset Group]="","",VLOOKUP(Point[Asset Group],asset_grp_pt,4,FALSE))</f>
        <v/>
      </c>
      <c r="J979" s="3" t="str">
        <f>IF(Point[Asset Group]="","",VLOOKUP(Point[Asset Group],asset_grp_pt,3,FALSE))</f>
        <v/>
      </c>
      <c r="M979" s="11"/>
      <c r="P979" s="56"/>
      <c r="R979" s="11"/>
      <c r="S979" s="14"/>
      <c r="AW979" s="11"/>
      <c r="BK979" s="12"/>
      <c r="BL979" s="12"/>
      <c r="BM979" s="12"/>
      <c r="BN979" s="12"/>
      <c r="BO979" s="12"/>
      <c r="BP979" s="12"/>
      <c r="BQ979" s="12"/>
      <c r="BR979" s="12"/>
      <c r="BS979" s="12"/>
      <c r="BT979" s="19" t="str">
        <f>IF(Point[Asset Group]="","",VLOOKUP(Point[Asset Type],subdom_master,4,FALSE))</f>
        <v/>
      </c>
    </row>
    <row r="980" spans="4:72" s="3" customFormat="1" x14ac:dyDescent="0.2">
      <c r="D980" s="58"/>
      <c r="E980" s="58"/>
      <c r="H980" s="3" t="str">
        <f>IF(Point[Asset Group]="","",VLOOKUP(Point[Asset Group],asset_grp_pt,4,FALSE))</f>
        <v/>
      </c>
      <c r="J980" s="3" t="str">
        <f>IF(Point[Asset Group]="","",VLOOKUP(Point[Asset Group],asset_grp_pt,3,FALSE))</f>
        <v/>
      </c>
      <c r="M980" s="11"/>
      <c r="P980" s="56"/>
      <c r="R980" s="11"/>
      <c r="S980" s="14"/>
      <c r="AW980" s="11"/>
      <c r="BK980" s="12"/>
      <c r="BL980" s="12"/>
      <c r="BM980" s="12"/>
      <c r="BN980" s="12"/>
      <c r="BO980" s="12"/>
      <c r="BP980" s="12"/>
      <c r="BQ980" s="12"/>
      <c r="BR980" s="12"/>
      <c r="BS980" s="12"/>
      <c r="BT980" s="19" t="str">
        <f>IF(Point[Asset Group]="","",VLOOKUP(Point[Asset Type],subdom_master,4,FALSE))</f>
        <v/>
      </c>
    </row>
    <row r="981" spans="4:72" s="3" customFormat="1" x14ac:dyDescent="0.2">
      <c r="D981" s="58"/>
      <c r="E981" s="58"/>
      <c r="H981" s="3" t="str">
        <f>IF(Point[Asset Group]="","",VLOOKUP(Point[Asset Group],asset_grp_pt,4,FALSE))</f>
        <v/>
      </c>
      <c r="J981" s="3" t="str">
        <f>IF(Point[Asset Group]="","",VLOOKUP(Point[Asset Group],asset_grp_pt,3,FALSE))</f>
        <v/>
      </c>
      <c r="M981" s="11"/>
      <c r="P981" s="56"/>
      <c r="R981" s="11"/>
      <c r="S981" s="14"/>
      <c r="AW981" s="11"/>
      <c r="BK981" s="12"/>
      <c r="BL981" s="12"/>
      <c r="BM981" s="12"/>
      <c r="BN981" s="12"/>
      <c r="BO981" s="12"/>
      <c r="BP981" s="12"/>
      <c r="BQ981" s="12"/>
      <c r="BR981" s="12"/>
      <c r="BS981" s="12"/>
      <c r="BT981" s="19" t="str">
        <f>IF(Point[Asset Group]="","",VLOOKUP(Point[Asset Type],subdom_master,4,FALSE))</f>
        <v/>
      </c>
    </row>
    <row r="982" spans="4:72" s="3" customFormat="1" x14ac:dyDescent="0.2">
      <c r="D982" s="58"/>
      <c r="E982" s="58"/>
      <c r="H982" s="3" t="str">
        <f>IF(Point[Asset Group]="","",VLOOKUP(Point[Asset Group],asset_grp_pt,4,FALSE))</f>
        <v/>
      </c>
      <c r="J982" s="3" t="str">
        <f>IF(Point[Asset Group]="","",VLOOKUP(Point[Asset Group],asset_grp_pt,3,FALSE))</f>
        <v/>
      </c>
      <c r="M982" s="11"/>
      <c r="P982" s="56"/>
      <c r="R982" s="11"/>
      <c r="S982" s="14"/>
      <c r="AW982" s="11"/>
      <c r="BK982" s="12"/>
      <c r="BL982" s="12"/>
      <c r="BM982" s="12"/>
      <c r="BN982" s="12"/>
      <c r="BO982" s="12"/>
      <c r="BP982" s="12"/>
      <c r="BQ982" s="12"/>
      <c r="BR982" s="12"/>
      <c r="BS982" s="12"/>
      <c r="BT982" s="19" t="str">
        <f>IF(Point[Asset Group]="","",VLOOKUP(Point[Asset Type],subdom_master,4,FALSE))</f>
        <v/>
      </c>
    </row>
    <row r="983" spans="4:72" s="3" customFormat="1" x14ac:dyDescent="0.2">
      <c r="D983" s="58"/>
      <c r="E983" s="58"/>
      <c r="H983" s="3" t="str">
        <f>IF(Point[Asset Group]="","",VLOOKUP(Point[Asset Group],asset_grp_pt,4,FALSE))</f>
        <v/>
      </c>
      <c r="J983" s="3" t="str">
        <f>IF(Point[Asset Group]="","",VLOOKUP(Point[Asset Group],asset_grp_pt,3,FALSE))</f>
        <v/>
      </c>
      <c r="M983" s="11"/>
      <c r="P983" s="56"/>
      <c r="R983" s="11"/>
      <c r="S983" s="14"/>
      <c r="AW983" s="11"/>
      <c r="BK983" s="12"/>
      <c r="BL983" s="12"/>
      <c r="BM983" s="12"/>
      <c r="BN983" s="12"/>
      <c r="BO983" s="12"/>
      <c r="BP983" s="12"/>
      <c r="BQ983" s="12"/>
      <c r="BR983" s="12"/>
      <c r="BS983" s="12"/>
      <c r="BT983" s="19" t="str">
        <f>IF(Point[Asset Group]="","",VLOOKUP(Point[Asset Type],subdom_master,4,FALSE))</f>
        <v/>
      </c>
    </row>
    <row r="984" spans="4:72" s="3" customFormat="1" x14ac:dyDescent="0.2">
      <c r="D984" s="58"/>
      <c r="E984" s="58"/>
      <c r="H984" s="3" t="str">
        <f>IF(Point[Asset Group]="","",VLOOKUP(Point[Asset Group],asset_grp_pt,4,FALSE))</f>
        <v/>
      </c>
      <c r="J984" s="3" t="str">
        <f>IF(Point[Asset Group]="","",VLOOKUP(Point[Asset Group],asset_grp_pt,3,FALSE))</f>
        <v/>
      </c>
      <c r="M984" s="11"/>
      <c r="P984" s="56"/>
      <c r="R984" s="11"/>
      <c r="S984" s="14"/>
      <c r="AW984" s="11"/>
      <c r="BK984" s="12"/>
      <c r="BL984" s="12"/>
      <c r="BM984" s="12"/>
      <c r="BN984" s="12"/>
      <c r="BO984" s="12"/>
      <c r="BP984" s="12"/>
      <c r="BQ984" s="12"/>
      <c r="BR984" s="12"/>
      <c r="BS984" s="12"/>
      <c r="BT984" s="19" t="str">
        <f>IF(Point[Asset Group]="","",VLOOKUP(Point[Asset Type],subdom_master,4,FALSE))</f>
        <v/>
      </c>
    </row>
    <row r="985" spans="4:72" s="3" customFormat="1" x14ac:dyDescent="0.2">
      <c r="D985" s="58"/>
      <c r="E985" s="58"/>
      <c r="H985" s="3" t="str">
        <f>IF(Point[Asset Group]="","",VLOOKUP(Point[Asset Group],asset_grp_pt,4,FALSE))</f>
        <v/>
      </c>
      <c r="J985" s="3" t="str">
        <f>IF(Point[Asset Group]="","",VLOOKUP(Point[Asset Group],asset_grp_pt,3,FALSE))</f>
        <v/>
      </c>
      <c r="M985" s="11"/>
      <c r="P985" s="56"/>
      <c r="R985" s="11"/>
      <c r="S985" s="14"/>
      <c r="AW985" s="11"/>
      <c r="BK985" s="12"/>
      <c r="BL985" s="12"/>
      <c r="BM985" s="12"/>
      <c r="BN985" s="12"/>
      <c r="BO985" s="12"/>
      <c r="BP985" s="12"/>
      <c r="BQ985" s="12"/>
      <c r="BR985" s="12"/>
      <c r="BS985" s="12"/>
      <c r="BT985" s="19" t="str">
        <f>IF(Point[Asset Group]="","",VLOOKUP(Point[Asset Type],subdom_master,4,FALSE))</f>
        <v/>
      </c>
    </row>
    <row r="986" spans="4:72" s="3" customFormat="1" x14ac:dyDescent="0.2">
      <c r="D986" s="58"/>
      <c r="E986" s="58"/>
      <c r="H986" s="3" t="str">
        <f>IF(Point[Asset Group]="","",VLOOKUP(Point[Asset Group],asset_grp_pt,4,FALSE))</f>
        <v/>
      </c>
      <c r="J986" s="3" t="str">
        <f>IF(Point[Asset Group]="","",VLOOKUP(Point[Asset Group],asset_grp_pt,3,FALSE))</f>
        <v/>
      </c>
      <c r="M986" s="11"/>
      <c r="P986" s="56"/>
      <c r="R986" s="11"/>
      <c r="S986" s="14"/>
      <c r="AW986" s="11"/>
      <c r="BK986" s="12"/>
      <c r="BL986" s="12"/>
      <c r="BM986" s="12"/>
      <c r="BN986" s="12"/>
      <c r="BO986" s="12"/>
      <c r="BP986" s="12"/>
      <c r="BQ986" s="12"/>
      <c r="BR986" s="12"/>
      <c r="BS986" s="12"/>
      <c r="BT986" s="19" t="str">
        <f>IF(Point[Asset Group]="","",VLOOKUP(Point[Asset Type],subdom_master,4,FALSE))</f>
        <v/>
      </c>
    </row>
    <row r="987" spans="4:72" s="3" customFormat="1" x14ac:dyDescent="0.2">
      <c r="D987" s="58"/>
      <c r="E987" s="58"/>
      <c r="H987" s="3" t="str">
        <f>IF(Point[Asset Group]="","",VLOOKUP(Point[Asset Group],asset_grp_pt,4,FALSE))</f>
        <v/>
      </c>
      <c r="J987" s="3" t="str">
        <f>IF(Point[Asset Group]="","",VLOOKUP(Point[Asset Group],asset_grp_pt,3,FALSE))</f>
        <v/>
      </c>
      <c r="M987" s="11"/>
      <c r="P987" s="56"/>
      <c r="R987" s="11"/>
      <c r="S987" s="14"/>
      <c r="AW987" s="11"/>
      <c r="BK987" s="12"/>
      <c r="BL987" s="12"/>
      <c r="BM987" s="12"/>
      <c r="BN987" s="12"/>
      <c r="BO987" s="12"/>
      <c r="BP987" s="12"/>
      <c r="BQ987" s="12"/>
      <c r="BR987" s="12"/>
      <c r="BS987" s="12"/>
      <c r="BT987" s="19" t="str">
        <f>IF(Point[Asset Group]="","",VLOOKUP(Point[Asset Type],subdom_master,4,FALSE))</f>
        <v/>
      </c>
    </row>
    <row r="988" spans="4:72" s="3" customFormat="1" x14ac:dyDescent="0.2">
      <c r="D988" s="58"/>
      <c r="E988" s="58"/>
      <c r="H988" s="3" t="str">
        <f>IF(Point[Asset Group]="","",VLOOKUP(Point[Asset Group],asset_grp_pt,4,FALSE))</f>
        <v/>
      </c>
      <c r="J988" s="3" t="str">
        <f>IF(Point[Asset Group]="","",VLOOKUP(Point[Asset Group],asset_grp_pt,3,FALSE))</f>
        <v/>
      </c>
      <c r="M988" s="11"/>
      <c r="P988" s="56"/>
      <c r="R988" s="11"/>
      <c r="S988" s="14"/>
      <c r="AW988" s="11"/>
      <c r="BK988" s="12"/>
      <c r="BL988" s="12"/>
      <c r="BM988" s="12"/>
      <c r="BN988" s="12"/>
      <c r="BO988" s="12"/>
      <c r="BP988" s="12"/>
      <c r="BQ988" s="12"/>
      <c r="BR988" s="12"/>
      <c r="BS988" s="12"/>
      <c r="BT988" s="19" t="str">
        <f>IF(Point[Asset Group]="","",VLOOKUP(Point[Asset Type],subdom_master,4,FALSE))</f>
        <v/>
      </c>
    </row>
    <row r="989" spans="4:72" s="3" customFormat="1" x14ac:dyDescent="0.2">
      <c r="D989" s="58"/>
      <c r="E989" s="58"/>
      <c r="H989" s="3" t="str">
        <f>IF(Point[Asset Group]="","",VLOOKUP(Point[Asset Group],asset_grp_pt,4,FALSE))</f>
        <v/>
      </c>
      <c r="J989" s="3" t="str">
        <f>IF(Point[Asset Group]="","",VLOOKUP(Point[Asset Group],asset_grp_pt,3,FALSE))</f>
        <v/>
      </c>
      <c r="M989" s="11"/>
      <c r="P989" s="56"/>
      <c r="R989" s="11"/>
      <c r="S989" s="14"/>
      <c r="AW989" s="11"/>
      <c r="BK989" s="12"/>
      <c r="BL989" s="12"/>
      <c r="BM989" s="12"/>
      <c r="BN989" s="12"/>
      <c r="BO989" s="12"/>
      <c r="BP989" s="12"/>
      <c r="BQ989" s="12"/>
      <c r="BR989" s="12"/>
      <c r="BS989" s="12"/>
      <c r="BT989" s="19" t="str">
        <f>IF(Point[Asset Group]="","",VLOOKUP(Point[Asset Type],subdom_master,4,FALSE))</f>
        <v/>
      </c>
    </row>
    <row r="990" spans="4:72" s="3" customFormat="1" x14ac:dyDescent="0.2">
      <c r="D990" s="58"/>
      <c r="E990" s="58"/>
      <c r="H990" s="3" t="str">
        <f>IF(Point[Asset Group]="","",VLOOKUP(Point[Asset Group],asset_grp_pt,4,FALSE))</f>
        <v/>
      </c>
      <c r="J990" s="3" t="str">
        <f>IF(Point[Asset Group]="","",VLOOKUP(Point[Asset Group],asset_grp_pt,3,FALSE))</f>
        <v/>
      </c>
      <c r="M990" s="11"/>
      <c r="P990" s="56"/>
      <c r="R990" s="11"/>
      <c r="S990" s="14"/>
      <c r="AW990" s="11"/>
      <c r="BK990" s="12"/>
      <c r="BL990" s="12"/>
      <c r="BM990" s="12"/>
      <c r="BN990" s="12"/>
      <c r="BO990" s="12"/>
      <c r="BP990" s="12"/>
      <c r="BQ990" s="12"/>
      <c r="BR990" s="12"/>
      <c r="BS990" s="12"/>
      <c r="BT990" s="19" t="str">
        <f>IF(Point[Asset Group]="","",VLOOKUP(Point[Asset Type],subdom_master,4,FALSE))</f>
        <v/>
      </c>
    </row>
    <row r="991" spans="4:72" s="3" customFormat="1" x14ac:dyDescent="0.2">
      <c r="D991" s="58"/>
      <c r="E991" s="58"/>
      <c r="H991" s="3" t="str">
        <f>IF(Point[Asset Group]="","",VLOOKUP(Point[Asset Group],asset_grp_pt,4,FALSE))</f>
        <v/>
      </c>
      <c r="J991" s="3" t="str">
        <f>IF(Point[Asset Group]="","",VLOOKUP(Point[Asset Group],asset_grp_pt,3,FALSE))</f>
        <v/>
      </c>
      <c r="M991" s="11"/>
      <c r="P991" s="56"/>
      <c r="R991" s="11"/>
      <c r="S991" s="14"/>
      <c r="AW991" s="11"/>
      <c r="BK991" s="12"/>
      <c r="BL991" s="12"/>
      <c r="BM991" s="12"/>
      <c r="BN991" s="12"/>
      <c r="BO991" s="12"/>
      <c r="BP991" s="12"/>
      <c r="BQ991" s="12"/>
      <c r="BR991" s="12"/>
      <c r="BS991" s="12"/>
      <c r="BT991" s="19" t="str">
        <f>IF(Point[Asset Group]="","",VLOOKUP(Point[Asset Type],subdom_master,4,FALSE))</f>
        <v/>
      </c>
    </row>
    <row r="992" spans="4:72" s="3" customFormat="1" x14ac:dyDescent="0.2">
      <c r="D992" s="58"/>
      <c r="E992" s="58"/>
      <c r="H992" s="3" t="str">
        <f>IF(Point[Asset Group]="","",VLOOKUP(Point[Asset Group],asset_grp_pt,4,FALSE))</f>
        <v/>
      </c>
      <c r="J992" s="3" t="str">
        <f>IF(Point[Asset Group]="","",VLOOKUP(Point[Asset Group],asset_grp_pt,3,FALSE))</f>
        <v/>
      </c>
      <c r="M992" s="11"/>
      <c r="P992" s="56"/>
      <c r="R992" s="11"/>
      <c r="S992" s="14"/>
      <c r="AW992" s="11"/>
      <c r="BK992" s="12"/>
      <c r="BL992" s="12"/>
      <c r="BM992" s="12"/>
      <c r="BN992" s="12"/>
      <c r="BO992" s="12"/>
      <c r="BP992" s="12"/>
      <c r="BQ992" s="12"/>
      <c r="BR992" s="12"/>
      <c r="BS992" s="12"/>
      <c r="BT992" s="19" t="str">
        <f>IF(Point[Asset Group]="","",VLOOKUP(Point[Asset Type],subdom_master,4,FALSE))</f>
        <v/>
      </c>
    </row>
    <row r="993" spans="4:72" s="3" customFormat="1" x14ac:dyDescent="0.2">
      <c r="D993" s="58"/>
      <c r="E993" s="58"/>
      <c r="H993" s="3" t="str">
        <f>IF(Point[Asset Group]="","",VLOOKUP(Point[Asset Group],asset_grp_pt,4,FALSE))</f>
        <v/>
      </c>
      <c r="J993" s="3" t="str">
        <f>IF(Point[Asset Group]="","",VLOOKUP(Point[Asset Group],asset_grp_pt,3,FALSE))</f>
        <v/>
      </c>
      <c r="M993" s="11"/>
      <c r="P993" s="56"/>
      <c r="R993" s="11"/>
      <c r="S993" s="14"/>
      <c r="AW993" s="11"/>
      <c r="BK993" s="12"/>
      <c r="BL993" s="12"/>
      <c r="BM993" s="12"/>
      <c r="BN993" s="12"/>
      <c r="BO993" s="12"/>
      <c r="BP993" s="12"/>
      <c r="BQ993" s="12"/>
      <c r="BR993" s="12"/>
      <c r="BS993" s="12"/>
      <c r="BT993" s="19" t="str">
        <f>IF(Point[Asset Group]="","",VLOOKUP(Point[Asset Type],subdom_master,4,FALSE))</f>
        <v/>
      </c>
    </row>
    <row r="994" spans="4:72" s="3" customFormat="1" x14ac:dyDescent="0.2">
      <c r="D994" s="58"/>
      <c r="E994" s="58"/>
      <c r="H994" s="3" t="str">
        <f>IF(Point[Asset Group]="","",VLOOKUP(Point[Asset Group],asset_grp_pt,4,FALSE))</f>
        <v/>
      </c>
      <c r="J994" s="3" t="str">
        <f>IF(Point[Asset Group]="","",VLOOKUP(Point[Asset Group],asset_grp_pt,3,FALSE))</f>
        <v/>
      </c>
      <c r="M994" s="11"/>
      <c r="P994" s="56"/>
      <c r="R994" s="11"/>
      <c r="S994" s="14"/>
      <c r="AW994" s="11"/>
      <c r="BK994" s="12"/>
      <c r="BL994" s="12"/>
      <c r="BM994" s="12"/>
      <c r="BN994" s="12"/>
      <c r="BO994" s="12"/>
      <c r="BP994" s="12"/>
      <c r="BQ994" s="12"/>
      <c r="BR994" s="12"/>
      <c r="BS994" s="12"/>
      <c r="BT994" s="19" t="str">
        <f>IF(Point[Asset Group]="","",VLOOKUP(Point[Asset Type],subdom_master,4,FALSE))</f>
        <v/>
      </c>
    </row>
    <row r="995" spans="4:72" s="3" customFormat="1" x14ac:dyDescent="0.2">
      <c r="D995" s="58"/>
      <c r="E995" s="58"/>
      <c r="H995" s="3" t="str">
        <f>IF(Point[Asset Group]="","",VLOOKUP(Point[Asset Group],asset_grp_pt,4,FALSE))</f>
        <v/>
      </c>
      <c r="J995" s="3" t="str">
        <f>IF(Point[Asset Group]="","",VLOOKUP(Point[Asset Group],asset_grp_pt,3,FALSE))</f>
        <v/>
      </c>
      <c r="M995" s="11"/>
      <c r="P995" s="56"/>
      <c r="R995" s="11"/>
      <c r="S995" s="14"/>
      <c r="AW995" s="11"/>
      <c r="BK995" s="12"/>
      <c r="BL995" s="12"/>
      <c r="BM995" s="12"/>
      <c r="BN995" s="12"/>
      <c r="BO995" s="12"/>
      <c r="BP995" s="12"/>
      <c r="BQ995" s="12"/>
      <c r="BR995" s="12"/>
      <c r="BS995" s="12"/>
      <c r="BT995" s="19" t="str">
        <f>IF(Point[Asset Group]="","",VLOOKUP(Point[Asset Type],subdom_master,4,FALSE))</f>
        <v/>
      </c>
    </row>
    <row r="996" spans="4:72" s="3" customFormat="1" x14ac:dyDescent="0.2">
      <c r="D996" s="58"/>
      <c r="E996" s="58"/>
      <c r="H996" s="3" t="str">
        <f>IF(Point[Asset Group]="","",VLOOKUP(Point[Asset Group],asset_grp_pt,4,FALSE))</f>
        <v/>
      </c>
      <c r="J996" s="3" t="str">
        <f>IF(Point[Asset Group]="","",VLOOKUP(Point[Asset Group],asset_grp_pt,3,FALSE))</f>
        <v/>
      </c>
      <c r="M996" s="11"/>
      <c r="P996" s="56"/>
      <c r="R996" s="11"/>
      <c r="S996" s="14"/>
      <c r="AW996" s="11"/>
      <c r="BK996" s="12"/>
      <c r="BL996" s="12"/>
      <c r="BM996" s="12"/>
      <c r="BN996" s="12"/>
      <c r="BO996" s="12"/>
      <c r="BP996" s="12"/>
      <c r="BQ996" s="12"/>
      <c r="BR996" s="12"/>
      <c r="BS996" s="12"/>
      <c r="BT996" s="19" t="str">
        <f>IF(Point[Asset Group]="","",VLOOKUP(Point[Asset Type],subdom_master,4,FALSE))</f>
        <v/>
      </c>
    </row>
    <row r="997" spans="4:72" s="3" customFormat="1" x14ac:dyDescent="0.2">
      <c r="D997" s="58"/>
      <c r="E997" s="58"/>
      <c r="H997" s="3" t="str">
        <f>IF(Point[Asset Group]="","",VLOOKUP(Point[Asset Group],asset_grp_pt,4,FALSE))</f>
        <v/>
      </c>
      <c r="J997" s="3" t="str">
        <f>IF(Point[Asset Group]="","",VLOOKUP(Point[Asset Group],asset_grp_pt,3,FALSE))</f>
        <v/>
      </c>
      <c r="M997" s="11"/>
      <c r="P997" s="56"/>
      <c r="R997" s="11"/>
      <c r="S997" s="14"/>
      <c r="AW997" s="11"/>
      <c r="BK997" s="12"/>
      <c r="BL997" s="12"/>
      <c r="BM997" s="12"/>
      <c r="BN997" s="12"/>
      <c r="BO997" s="12"/>
      <c r="BP997" s="12"/>
      <c r="BQ997" s="12"/>
      <c r="BR997" s="12"/>
      <c r="BS997" s="12"/>
      <c r="BT997" s="19" t="str">
        <f>IF(Point[Asset Group]="","",VLOOKUP(Point[Asset Type],subdom_master,4,FALSE))</f>
        <v/>
      </c>
    </row>
    <row r="998" spans="4:72" s="3" customFormat="1" x14ac:dyDescent="0.2">
      <c r="D998" s="58"/>
      <c r="E998" s="58"/>
      <c r="H998" s="3" t="str">
        <f>IF(Point[Asset Group]="","",VLOOKUP(Point[Asset Group],asset_grp_pt,4,FALSE))</f>
        <v/>
      </c>
      <c r="J998" s="3" t="str">
        <f>IF(Point[Asset Group]="","",VLOOKUP(Point[Asset Group],asset_grp_pt,3,FALSE))</f>
        <v/>
      </c>
      <c r="M998" s="11"/>
      <c r="P998" s="56"/>
      <c r="R998" s="11"/>
      <c r="S998" s="14"/>
      <c r="AW998" s="11"/>
      <c r="BK998" s="12"/>
      <c r="BL998" s="12"/>
      <c r="BM998" s="12"/>
      <c r="BN998" s="12"/>
      <c r="BO998" s="12"/>
      <c r="BP998" s="12"/>
      <c r="BQ998" s="12"/>
      <c r="BR998" s="12"/>
      <c r="BS998" s="12"/>
      <c r="BT998" s="19" t="str">
        <f>IF(Point[Asset Group]="","",VLOOKUP(Point[Asset Type],subdom_master,4,FALSE))</f>
        <v/>
      </c>
    </row>
    <row r="999" spans="4:72" s="3" customFormat="1" x14ac:dyDescent="0.2">
      <c r="D999" s="58"/>
      <c r="E999" s="58"/>
      <c r="H999" s="3" t="str">
        <f>IF(Point[Asset Group]="","",VLOOKUP(Point[Asset Group],asset_grp_pt,4,FALSE))</f>
        <v/>
      </c>
      <c r="J999" s="3" t="str">
        <f>IF(Point[Asset Group]="","",VLOOKUP(Point[Asset Group],asset_grp_pt,3,FALSE))</f>
        <v/>
      </c>
      <c r="M999" s="11"/>
      <c r="P999" s="56"/>
      <c r="R999" s="11"/>
      <c r="S999" s="14"/>
      <c r="AW999" s="11"/>
      <c r="BK999" s="12"/>
      <c r="BL999" s="12"/>
      <c r="BM999" s="12"/>
      <c r="BN999" s="12"/>
      <c r="BO999" s="12"/>
      <c r="BP999" s="12"/>
      <c r="BQ999" s="12"/>
      <c r="BR999" s="12"/>
      <c r="BS999" s="12"/>
      <c r="BT999" s="19" t="str">
        <f>IF(Point[Asset Group]="","",VLOOKUP(Point[Asset Type],subdom_master,4,FALSE))</f>
        <v/>
      </c>
    </row>
    <row r="1000" spans="4:72" s="3" customFormat="1" x14ac:dyDescent="0.2">
      <c r="D1000" s="58"/>
      <c r="E1000" s="58"/>
      <c r="H1000" s="3" t="str">
        <f>IF(Point[Asset Group]="","",VLOOKUP(Point[Asset Group],asset_grp_pt,4,FALSE))</f>
        <v/>
      </c>
      <c r="J1000" s="3" t="str">
        <f>IF(Point[Asset Group]="","",VLOOKUP(Point[Asset Group],asset_grp_pt,3,FALSE))</f>
        <v/>
      </c>
      <c r="M1000" s="11"/>
      <c r="P1000" s="56"/>
      <c r="R1000" s="11"/>
      <c r="S1000" s="14"/>
      <c r="AW1000" s="11"/>
      <c r="BK1000" s="12"/>
      <c r="BL1000" s="12"/>
      <c r="BM1000" s="12"/>
      <c r="BN1000" s="12"/>
      <c r="BO1000" s="12"/>
      <c r="BP1000" s="12"/>
      <c r="BQ1000" s="12"/>
      <c r="BR1000" s="12"/>
      <c r="BS1000" s="12"/>
      <c r="BT1000" s="19" t="str">
        <f>IF(Point[Asset Group]="","",VLOOKUP(Point[Asset Type],subdom_master,4,FALSE))</f>
        <v/>
      </c>
    </row>
  </sheetData>
  <conditionalFormatting sqref="A1:B1 G1 A2:G1048576 K1:W1048576">
    <cfRule type="expression" dxfId="129" priority="42">
      <formula>$J1="ART"</formula>
    </cfRule>
  </conditionalFormatting>
  <conditionalFormatting sqref="A1:B1 G1 X1:AA1048576 A2:G1048576 K1:T1048576">
    <cfRule type="expression" dxfId="128" priority="41">
      <formula>$J1="BBQ"</formula>
    </cfRule>
  </conditionalFormatting>
  <conditionalFormatting sqref="A1:B1 G1 BF1:BF1048576 AB1:AO1048576 A2:G1048576 K1:T1048576">
    <cfRule type="expression" dxfId="127" priority="40">
      <formula>$J1="TOI"</formula>
    </cfRule>
  </conditionalFormatting>
  <conditionalFormatting sqref="A1:B1 G1 AS1:AV1048576 A2:G1048576 K1:T1048576">
    <cfRule type="expression" dxfId="126" priority="38">
      <formula>$J1="IGPT"</formula>
    </cfRule>
  </conditionalFormatting>
  <conditionalFormatting sqref="A1:B1 G1 A2:G1048576 AA2:AA1000 AW2:AW1000 K2:T1000">
    <cfRule type="expression" dxfId="125" priority="37">
      <formula>$J1="PGEQ"</formula>
    </cfRule>
  </conditionalFormatting>
  <conditionalFormatting sqref="A1:B1 G1 AP1:AR1048576 AA1:AA1048576 A2:G1048576 K1:T1048576">
    <cfRule type="expression" dxfId="124" priority="55">
      <formula>$J1="FRN"</formula>
    </cfRule>
  </conditionalFormatting>
  <conditionalFormatting sqref="A1:B1 G1 AX1:BD1048576 A2:G1048576 K1:T1048576">
    <cfRule type="expression" dxfId="123" priority="36">
      <formula>$J1="SGN"</formula>
    </cfRule>
  </conditionalFormatting>
  <conditionalFormatting sqref="A1:B1 G1 AA1:AA1048576 A2:G1048576 K1:T1048576">
    <cfRule type="expression" dxfId="122" priority="35">
      <formula>$J1="SPEQ"</formula>
    </cfRule>
  </conditionalFormatting>
  <conditionalFormatting sqref="A1:B1 G1 BE1:BJ1048576 AR1:AR1048576 AA1:AA1048576 A2:G1048576 K1:T1048576">
    <cfRule type="expression" dxfId="121" priority="34">
      <formula>$J1="STC"</formula>
    </cfRule>
  </conditionalFormatting>
  <conditionalFormatting sqref="A1:B1 G1 A2:G1048576 K1:T1048576 AR2:AR1000 AA2:AA1000">
    <cfRule type="expression" dxfId="120" priority="33">
      <formula>$J1="SERV"</formula>
    </cfRule>
  </conditionalFormatting>
  <conditionalFormatting sqref="A1:B1 G1 BK1:BS1048576 A2:G1048576 K1:T1048576">
    <cfRule type="expression" dxfId="119" priority="32">
      <formula>$J1="TREE"</formula>
    </cfRule>
  </conditionalFormatting>
  <conditionalFormatting sqref="L1:L1048576 S1:W1048576">
    <cfRule type="expression" dxfId="118" priority="31">
      <formula>$J1="ART"</formula>
    </cfRule>
  </conditionalFormatting>
  <conditionalFormatting sqref="S1:T1048576 Z1:AA1048576 L1:L1048576 AL1:AL1048576">
    <cfRule type="expression" dxfId="117" priority="30">
      <formula>$J1="BBQ"</formula>
    </cfRule>
  </conditionalFormatting>
  <conditionalFormatting sqref="S1:T1048576 AU1:AV1048576 L1:L1048576">
    <cfRule type="expression" dxfId="116" priority="28">
      <formula>$J1="IGPT"</formula>
    </cfRule>
  </conditionalFormatting>
  <conditionalFormatting sqref="S1:T1048576 AA1:AA1048576 AW1:AW1048576 L1:L1048576">
    <cfRule type="expression" dxfId="115" priority="27">
      <formula>$J1="PGEQ"</formula>
    </cfRule>
  </conditionalFormatting>
  <conditionalFormatting sqref="S1:T1048576 AA1:AA1048576 AR1:AR1048576 L1:L1048576">
    <cfRule type="expression" dxfId="114" priority="26">
      <formula>$J1="SERV"</formula>
    </cfRule>
    <cfRule type="expression" dxfId="113" priority="29">
      <formula>$J1="FRN"</formula>
    </cfRule>
  </conditionalFormatting>
  <conditionalFormatting sqref="L1:L1048576 S1:T1048576 BA1:BD1048576">
    <cfRule type="expression" dxfId="112" priority="25">
      <formula>$J1="SGN"</formula>
    </cfRule>
  </conditionalFormatting>
  <conditionalFormatting sqref="L1:L1048576 S1:T1048576 AA1:AA1048576">
    <cfRule type="expression" dxfId="111" priority="23">
      <formula>$J1="STC"</formula>
    </cfRule>
    <cfRule type="expression" dxfId="110" priority="24">
      <formula>$J1="SPEQ"</formula>
    </cfRule>
  </conditionalFormatting>
  <conditionalFormatting sqref="L1:L1048576 S1:T1048576 AB1:AM1048576 BF1:BF1048576">
    <cfRule type="expression" dxfId="109" priority="22">
      <formula>$J1="TOI"</formula>
    </cfRule>
  </conditionalFormatting>
  <conditionalFormatting sqref="L1:L1048576 S1:T1048576 BN1:BO1048576">
    <cfRule type="expression" dxfId="108" priority="21">
      <formula>$J1="TREE"</formula>
    </cfRule>
  </conditionalFormatting>
  <conditionalFormatting sqref="D1:E1 G1 D2:G1048576 P1:P1048576">
    <cfRule type="expression" dxfId="107" priority="19">
      <formula>OR($J1="ART", $J1="BBQ", $J1="FRN", $J1="IGPT", $J1="PGEQ", $J1="SERV", $J1="SGN", $J1="SPEQ", $J1="STC", $J1="TOI", $J1="TREE")</formula>
    </cfRule>
  </conditionalFormatting>
  <conditionalFormatting sqref="C1:C1048576">
    <cfRule type="expression" dxfId="106" priority="13">
      <formula>$J1="WTB"</formula>
    </cfRule>
    <cfRule type="expression" dxfId="105" priority="14">
      <formula>$J1="WALL"</formula>
    </cfRule>
    <cfRule type="expression" dxfId="104" priority="15">
      <formula>$J1="TRK"</formula>
    </cfRule>
    <cfRule type="expression" dxfId="103" priority="16">
      <formula>$J1="IGLN"</formula>
    </cfRule>
    <cfRule type="expression" dxfId="102" priority="17">
      <formula>$J1="HDG"</formula>
    </cfRule>
    <cfRule type="expression" dxfId="101" priority="18">
      <formula>$J1="FNC"</formula>
    </cfRule>
  </conditionalFormatting>
  <conditionalFormatting sqref="F1">
    <cfRule type="expression" dxfId="100" priority="1">
      <formula>OR($J1="ART", $J1="BBQ", $J1="FRN", $J1="IGPT", $J1="PGEQ", $J1="SERV", $J1="SGN", $J1="SPEQ", $J1="STC", $J1="TOI", $J1="TREE")</formula>
    </cfRule>
  </conditionalFormatting>
  <conditionalFormatting sqref="F1">
    <cfRule type="expression" dxfId="99" priority="11">
      <formula>$J1="ART"</formula>
    </cfRule>
  </conditionalFormatting>
  <conditionalFormatting sqref="F1">
    <cfRule type="expression" dxfId="98" priority="10">
      <formula>$J1="BBQ"</formula>
    </cfRule>
  </conditionalFormatting>
  <conditionalFormatting sqref="F1">
    <cfRule type="expression" dxfId="97" priority="9">
      <formula>$J1="TOI"</formula>
    </cfRule>
  </conditionalFormatting>
  <conditionalFormatting sqref="F1">
    <cfRule type="expression" dxfId="96" priority="8">
      <formula>$J1="IGPT"</formula>
    </cfRule>
  </conditionalFormatting>
  <conditionalFormatting sqref="F1">
    <cfRule type="expression" dxfId="95" priority="7">
      <formula>$J1="PGEQ"</formula>
    </cfRule>
  </conditionalFormatting>
  <conditionalFormatting sqref="F1">
    <cfRule type="expression" dxfId="94" priority="12">
      <formula>$J1="FRN"</formula>
    </cfRule>
  </conditionalFormatting>
  <conditionalFormatting sqref="F1">
    <cfRule type="expression" dxfId="93" priority="6">
      <formula>$J1="SGN"</formula>
    </cfRule>
  </conditionalFormatting>
  <conditionalFormatting sqref="F1">
    <cfRule type="expression" dxfId="92" priority="5">
      <formula>$J1="SPEQ"</formula>
    </cfRule>
  </conditionalFormatting>
  <conditionalFormatting sqref="F1">
    <cfRule type="expression" dxfId="91" priority="4">
      <formula>$J1="STC"</formula>
    </cfRule>
  </conditionalFormatting>
  <conditionalFormatting sqref="F1">
    <cfRule type="expression" dxfId="90" priority="3">
      <formula>$J1="SERV"</formula>
    </cfRule>
  </conditionalFormatting>
  <conditionalFormatting sqref="F1">
    <cfRule type="expression" dxfId="89" priority="2">
      <formula>$J1="TREE"</formula>
    </cfRule>
  </conditionalFormatting>
  <dataValidations xWindow="1021" yWindow="259" count="98">
    <dataValidation type="list" allowBlank="1" showErrorMessage="1" prompt="_x000a_" sqref="I2:I1000">
      <formula1>asset_grp_pt_pick</formula1>
    </dataValidation>
    <dataValidation type="list" allowBlank="1" showInputMessage="1" showErrorMessage="1" sqref="BJ2:BJ1000 AB2:AH1000 X2:X1000 BD2:BD1000">
      <formula1>number_pick</formula1>
    </dataValidation>
    <dataValidation type="list" allowBlank="1" showInputMessage="1" showErrorMessage="1" sqref="Y2:Y1000">
      <formula1>bbq_fuel_pick</formula1>
    </dataValidation>
    <dataValidation type="list" allowBlank="1" showInputMessage="1" showErrorMessage="1" sqref="Z2:Z1000">
      <formula1>bbq_material_pick</formula1>
    </dataValidation>
    <dataValidation type="list" allowBlank="1" showInputMessage="1" showErrorMessage="1" sqref="AA2:AA1000">
      <formula1>manufacturer_pick</formula1>
    </dataValidation>
    <dataValidation type="list" allowBlank="1" showInputMessage="1" showErrorMessage="1" sqref="BR2:BR1000 F2:F1000 AQ2:AQ1000 AI2:AK1000">
      <formula1>yes_no_pick</formula1>
    </dataValidation>
    <dataValidation type="list" allowBlank="1" showInputMessage="1" showErrorMessage="1" sqref="BC2:BC1000 AR2:AR1000 AY2:AY1000">
      <formula1>material_master_pick</formula1>
    </dataValidation>
    <dataValidation type="list" allowBlank="1" showInputMessage="1" showErrorMessage="1" sqref="AS2:AS1000">
      <formula1>irrigation_plumbing_pick</formula1>
    </dataValidation>
    <dataValidation type="list" allowBlank="1" showInputMessage="1" showErrorMessage="1" sqref="AT2:AT1000">
      <formula1>irrigation_sprinklers_pick</formula1>
    </dataValidation>
    <dataValidation type="list" allowBlank="1" showInputMessage="1" showErrorMessage="1" sqref="AU2:AU1000">
      <formula1>irrigation_system_pick</formula1>
    </dataValidation>
    <dataValidation type="list" allowBlank="1" showInputMessage="1" showErrorMessage="1" sqref="AV2:AV1000">
      <formula1>irrigation_status_pick</formula1>
    </dataValidation>
    <dataValidation type="list" allowBlank="1" showInputMessage="1" showErrorMessage="1" sqref="AX2:AX1000">
      <formula1>sign_purpose_pick</formula1>
    </dataValidation>
    <dataValidation type="list" allowBlank="1" showInputMessage="1" showErrorMessage="1" sqref="AZ2:AZ1000">
      <formula1>sign_affix_pick</formula1>
    </dataValidation>
    <dataValidation type="list" allowBlank="1" showInputMessage="1" showErrorMessage="1" sqref="AL2:AL1000">
      <formula1>service_tap_pick</formula1>
    </dataValidation>
    <dataValidation type="list" allowBlank="1" showInputMessage="1" showErrorMessage="1" sqref="AM2:AM1000">
      <formula1>wc_heating_pick</formula1>
    </dataValidation>
    <dataValidation type="list" allowBlank="1" showInputMessage="1" showErrorMessage="1" sqref="AN2:AN1000">
      <formula1>power_supply_pick</formula1>
    </dataValidation>
    <dataValidation type="list" allowBlank="1" showInputMessage="1" showErrorMessage="1" sqref="AO2:AO1000">
      <formula1>waste_water_pick</formula1>
    </dataValidation>
    <dataValidation type="list" allowBlank="1" showInputMessage="1" showErrorMessage="1" sqref="BK2:BK1000">
      <formula1>tree_names_pick</formula1>
    </dataValidation>
    <dataValidation type="list" allowBlank="1" showInputMessage="1" showErrorMessage="1" sqref="BL2:BL1000">
      <formula1>size_class_pick</formula1>
    </dataValidation>
    <dataValidation type="list" allowBlank="1" showInputMessage="1" showErrorMessage="1" sqref="BM2:BM1000">
      <formula1>age_class_pick</formula1>
    </dataValidation>
    <dataValidation type="list" allowBlank="1" showInputMessage="1" showErrorMessage="1" sqref="BP2:BP1000">
      <formula1>root_enviro_pick</formula1>
    </dataValidation>
    <dataValidation type="list" allowBlank="1" showInputMessage="1" showErrorMessage="1" sqref="BQ2:BQ1000">
      <formula1>tree_surround_pick</formula1>
    </dataValidation>
    <dataValidation type="list" allowBlank="1" showInputMessage="1" showErrorMessage="1" sqref="BS2:BS1000">
      <formula1>tree_location_pick</formula1>
    </dataValidation>
    <dataValidation allowBlank="1" showInputMessage="1" showErrorMessage="1" prompt="Calculated Field" sqref="J1 H1"/>
    <dataValidation allowBlank="1" showInputMessage="1" showErrorMessage="1" prompt="Name of asset (optional)" sqref="L1"/>
    <dataValidation allowBlank="1" showInputMessage="1" showErrorMessage="1" prompt="Date of asset installation dd/mm/yyyy" sqref="M1"/>
    <dataValidation allowBlank="1" showInputMessage="1" showErrorMessage="1" prompt="Any information not covered by provided fields" sqref="N1"/>
    <dataValidation allowBlank="1" showInputMessage="1" showErrorMessage="1" prompt="Resource Consent Number" sqref="O1"/>
    <dataValidation allowBlank="1" showInputMessage="1" showErrorMessage="1" prompt="Name of person and or company entering data" sqref="Q1"/>
    <dataValidation allowBlank="1" showInputMessage="1" showErrorMessage="1" prompt="Date data added to this sheet dd/mm/yyyy" sqref="R1"/>
    <dataValidation allowBlank="1" showInputMessage="1" showErrorMessage="1" prompt="Z coordinate of asset (optional)" sqref="S1"/>
    <dataValidation allowBlank="1" showInputMessage="1" showErrorMessage="1" prompt="Description of asset (optional)" sqref="T2:T1000"/>
    <dataValidation allowBlank="1" showInputMessage="1" showErrorMessage="1" prompt="START ENTRY HERE._x000a_Choose relevant asset group. See guidance tab for help" sqref="I1"/>
    <dataValidation allowBlank="1" showInputMessage="1" showErrorMessage="1" prompt="Brief asset descrpition (optional)" sqref="T1"/>
    <dataValidation allowBlank="1" showInputMessage="1" showErrorMessage="1" prompt="For Art or Sculptures - Artist name" sqref="U1"/>
    <dataValidation allowBlank="1" showInputMessage="1" showErrorMessage="1" prompt="For Art or Sculptures – Brief description of materials used. e.g. Cast Bronze, Rimu and Schist" sqref="V1"/>
    <dataValidation allowBlank="1" showInputMessage="1" showErrorMessage="1" prompt="For Art or Sculptures – Brief description dimensions e.g. 2.1m diameter" sqref="W1"/>
    <dataValidation allowBlank="1" showInputMessage="1" showErrorMessage="1" prompt="Number of heating elements BBQ has" sqref="X1"/>
    <dataValidation allowBlank="1" showInputMessage="1" showErrorMessage="1" prompt="Type of fuel used to heat the BBQ" sqref="Y1"/>
    <dataValidation allowBlank="1" showInputMessage="1" showErrorMessage="1" prompt="Material of BBQ carcass or cladding material if clad" sqref="Z1"/>
    <dataValidation allowBlank="1" showInputMessage="1" showErrorMessage="1" prompt="Manufacturer of asset" sqref="AA1"/>
    <dataValidation allowBlank="1" showInputMessage="1" showErrorMessage="1" prompt="Subtype of furniture – e.g. Drink Fountain – Bubbler only" sqref="AP1"/>
    <dataValidation allowBlank="1" showInputMessage="1" showErrorMessage="1" prompt="Does asset have a concrete pad or set in concrete" sqref="AQ1"/>
    <dataValidation allowBlank="1" showInputMessage="1" showErrorMessage="1" prompt="Main material or materials asset is constructed of" sqref="AR1"/>
    <dataValidation allowBlank="1" showInputMessage="1" showErrorMessage="1" prompt="If irrigation asset is an outlet (pop up, dripper etc) please pick &quot;N/A&quot; from this list and then complete the &quot;Sprinkler&quot; field" sqref="AS1"/>
    <dataValidation allowBlank="1" showInputMessage="1" showErrorMessage="1" prompt="If irrigation asset is not an outlet please select &quot;N/A' from this list and complete the &quot;Plumbing&quot; field" sqref="AT1"/>
    <dataValidation allowBlank="1" showInputMessage="1" showErrorMessage="1" prompt="Irrigation status – Is the irrigation turned on etc" sqref="AV1"/>
    <dataValidation allowBlank="1" showInputMessage="1" showErrorMessage="1" prompt="Date asset was manufactured – dd/mm/yyyy" sqref="AW1"/>
    <dataValidation allowBlank="1" showInputMessage="1" showErrorMessage="1" prompt="What is the purpose of the sign" sqref="AX1"/>
    <dataValidation allowBlank="1" showInputMessage="1" showErrorMessage="1" prompt="Main material of the sign board" sqref="AY1"/>
    <dataValidation allowBlank="1" showInputMessage="1" showErrorMessage="1" prompt="What is the sign attached to" sqref="AZ1"/>
    <dataValidation allowBlank="1" showInputMessage="1" showErrorMessage="1" prompt="Diamensions of the sign board – e.g. 200x300" sqref="BA1"/>
    <dataValidation allowBlank="1" showInputMessage="1" showErrorMessage="1" prompt="Height from ground level to bottom of sign board" sqref="BB1"/>
    <dataValidation allowBlank="1" showInputMessage="1" showErrorMessage="1" prompt="Main material the posts are made of" sqref="BC1"/>
    <dataValidation allowBlank="1" showInputMessage="1" showErrorMessage="1" prompt="Number of posts the sign board of attached to" sqref="BD1"/>
    <dataValidation allowBlank="1" showInputMessage="1" showErrorMessage="1" prompt="Subtype of structure – e.g. Bridge – Swing" sqref="BE1"/>
    <dataValidation allowBlank="1" showInputMessage="1" showErrorMessage="1" prompt="Area of asset in m2" sqref="BF1"/>
    <dataValidation allowBlank="1" showInputMessage="1" showErrorMessage="1" prompt="Length of asset in m" sqref="BG1"/>
    <dataValidation allowBlank="1" showInputMessage="1" showErrorMessage="1" prompt="Width of asset in m" sqref="BH1"/>
    <dataValidation allowBlank="1" showInputMessage="1" showErrorMessage="1" prompt="Diameter of asset in m if applicable" sqref="BI1"/>
    <dataValidation allowBlank="1" showInputMessage="1" showErrorMessage="1" prompt="If Culvert number of pipes used" sqref="BJ1"/>
    <dataValidation allowBlank="1" showInputMessage="1" showErrorMessage="1" prompt="Number of unisex toilet pans" sqref="AB1"/>
    <dataValidation allowBlank="1" showInputMessage="1" showErrorMessage="1" prompt="Number of female toilet pans" sqref="AC1"/>
    <dataValidation allowBlank="1" showInputMessage="1" showErrorMessage="1" prompt="Number of male toilet pans" sqref="AD1"/>
    <dataValidation allowBlank="1" showInputMessage="1" showErrorMessage="1" prompt="Number of urinals" sqref="AE1"/>
    <dataValidation allowBlank="1" showInputMessage="1" showErrorMessage="1" prompt="Number of disabled unisex toilet pans" sqref="AF1"/>
    <dataValidation allowBlank="1" showInputMessage="1" showErrorMessage="1" prompt="Number of disabled female toilet pans" sqref="AG1"/>
    <dataValidation allowBlank="1" showInputMessage="1" showErrorMessage="1" prompt="Number of male unisex toilet pans" sqref="AH1"/>
    <dataValidation allowBlank="1" showInputMessage="1" showErrorMessage="1" prompt="Are handrails present within toilet block" sqref="AI1"/>
    <dataValidation allowBlank="1" showInputMessage="1" showErrorMessage="1" prompt="Are there baby changing facilities" sqref="AJ1"/>
    <dataValidation allowBlank="1" showInputMessage="1" showErrorMessage="1" prompt="Does the toilet block have a service room " sqref="AK1"/>
    <dataValidation allowBlank="1" showInputMessage="1" showErrorMessage="1" prompt="Does the toilet block have a service tap. If so where is it located e.g. Yes outside" sqref="AL1"/>
    <dataValidation allowBlank="1" showInputMessage="1" showErrorMessage="1" prompt="Does the toilet block have heating " sqref="AM1"/>
    <dataValidation allowBlank="1" showInputMessage="1" showErrorMessage="1" prompt="Does the toilet block have electrical power" sqref="AN1"/>
    <dataValidation allowBlank="1" showInputMessage="1" showErrorMessage="1" prompt="What is the method of effluent storage or discharge " sqref="AO1"/>
    <dataValidation allowBlank="1" showInputMessage="1" showErrorMessage="1" prompt="Type of tree – e.g. Acer japonicum  -  Japanese Maple" sqref="BK1"/>
    <dataValidation allowBlank="1" showInputMessage="1" showErrorMessage="1" prompt="Size class of tree – e.g. Small Trees 3-6m" sqref="BL1"/>
    <dataValidation allowBlank="1" showInputMessage="1" showErrorMessage="1" prompt="Age class of tree – e.g. Young" sqref="BM1"/>
    <dataValidation allowBlank="1" showInputMessage="1" showErrorMessage="1" prompt="Girth of main truck in cm" sqref="BN1"/>
    <dataValidation allowBlank="1" showInputMessage="1" showErrorMessage="1" prompt="Crown radius in m " sqref="BO1"/>
    <dataValidation allowBlank="1" showInputMessage="1" showErrorMessage="1" prompt="Rooting environment of tree – e.g. Engineered Pit" sqref="BP1"/>
    <dataValidation allowBlank="1" showInputMessage="1" showErrorMessage="1" prompt="Does the tree have a surround and if so what type – e.g. Tree Support System (Staked)" sqref="BQ1"/>
    <dataValidation allowBlank="1" showInputMessage="1" showErrorMessage="1" prompt="Does the tree have a grill" sqref="BR1"/>
    <dataValidation allowBlank="1" showInputMessage="1" showErrorMessage="1" prompt="Location of the tree – e.g. Road Reserve Tree" sqref="BS1"/>
    <dataValidation allowBlank="1" showInputMessage="1" showErrorMessage="1" prompt="Irrigation system type / manufacturer – e.g. Hunter" sqref="AU1"/>
    <dataValidation allowBlank="1" showInputMessage="1" showErrorMessage="1" prompt="Name of layer within DWG" sqref="B1"/>
    <dataValidation allowBlank="1" showInputMessage="1" showErrorMessage="1" prompt="Name of DWG file" sqref="A1"/>
    <dataValidation allowBlank="1" showInputMessage="1" showErrorMessage="1" prompt="Asset ID of existing asset - e.g. STC-56" sqref="G1"/>
    <dataValidation allowBlank="1" showInputMessage="1" showErrorMessage="1" prompt="Handle (unique CAD entity identifier) of geometry attribute (polyline, point, polygon)" sqref="C1"/>
    <dataValidation type="list" allowBlank="1" showInputMessage="1" showErrorMessage="1" sqref="K1001:K1048576">
      <formula1>INDIRECT($J:$J)</formula1>
    </dataValidation>
    <dataValidation type="list" allowBlank="1" showInputMessage="1" showErrorMessage="1" sqref="K2:K1000">
      <formula1>INDIRECT(J2)</formula1>
    </dataValidation>
    <dataValidation type="list" allowBlank="1" showInputMessage="1" showErrorMessage="1" sqref="AP2:AP1000">
      <formula1>INDIRECT(BT2)</formula1>
    </dataValidation>
    <dataValidation type="list" allowBlank="1" showInputMessage="1" showErrorMessage="1" sqref="BE2:BE1000">
      <formula1>INDIRECT(BT2)</formula1>
    </dataValidation>
    <dataValidation allowBlank="1" showInputMessage="1" showErrorMessage="1" prompt="X Coordinate" sqref="D1"/>
    <dataValidation allowBlank="1" showInputMessage="1" showErrorMessage="1" prompt="Y Coordinate " sqref="E1"/>
    <dataValidation allowBlank="1" showInputMessage="1" showErrorMessage="1" prompt="Unit cost of asset" sqref="P1"/>
    <dataValidation allowBlank="1" showInputMessage="1" showErrorMessage="1" prompt="Is the the data relating to the replacement of an existing asset" sqref="F1"/>
    <dataValidation type="list" allowBlank="1" showInputMessage="1" showErrorMessage="1" prompt="Type of asset" sqref="K1">
      <formula1>INDIRECT($J:$J)</formula1>
    </dataValidation>
  </dataValidations>
  <pageMargins left="0.7" right="0.7" top="0.75" bottom="0.75" header="0.3" footer="0.3"/>
  <pageSetup paperSize="407"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000"/>
  <sheetViews>
    <sheetView workbookViewId="0">
      <pane ySplit="1" topLeftCell="A2" activePane="bottomLeft" state="frozen"/>
      <selection pane="bottomLeft" activeCell="I1" sqref="I1"/>
    </sheetView>
  </sheetViews>
  <sheetFormatPr defaultRowHeight="11.25" x14ac:dyDescent="0.2"/>
  <cols>
    <col min="1" max="1" width="21.42578125" style="1" customWidth="1"/>
    <col min="2" max="2" width="18.5703125" style="1" customWidth="1"/>
    <col min="3" max="3" width="10.7109375" style="1" customWidth="1"/>
    <col min="4" max="4" width="13.85546875" style="62" customWidth="1"/>
    <col min="5" max="5" width="14.5703125" style="62" customWidth="1"/>
    <col min="6" max="6" width="15.140625" style="1" customWidth="1"/>
    <col min="7" max="7" width="10.7109375" style="1" customWidth="1"/>
    <col min="8" max="8" width="20.140625" style="3" customWidth="1"/>
    <col min="9" max="9" width="17" style="3" customWidth="1"/>
    <col min="10" max="10" width="6.28515625" style="3" customWidth="1"/>
    <col min="11" max="11" width="26.42578125" style="3" customWidth="1"/>
    <col min="12" max="12" width="11.140625" style="3" bestFit="1" customWidth="1"/>
    <col min="13" max="13" width="11" style="11" bestFit="1" customWidth="1"/>
    <col min="14" max="14" width="13" style="3" customWidth="1"/>
    <col min="15" max="15" width="21.28515625" style="3" bestFit="1" customWidth="1"/>
    <col min="16" max="16" width="12.42578125" style="56" customWidth="1"/>
    <col min="17" max="17" width="11.140625" style="3" customWidth="1"/>
    <col min="18" max="18" width="11" style="11" bestFit="1" customWidth="1"/>
    <col min="19" max="19" width="8.5703125" style="14" bestFit="1" customWidth="1"/>
    <col min="20" max="20" width="15" style="3" bestFit="1" customWidth="1"/>
    <col min="21" max="21" width="14.7109375" style="3" customWidth="1"/>
    <col min="22" max="22" width="14.7109375" style="3" bestFit="1" customWidth="1"/>
    <col min="23" max="23" width="13.42578125" style="3" bestFit="1" customWidth="1"/>
    <col min="24" max="24" width="11.28515625" style="3" customWidth="1"/>
    <col min="25" max="25" width="14.5703125" style="3" bestFit="1" customWidth="1"/>
    <col min="26" max="26" width="12.42578125" style="3" bestFit="1" customWidth="1"/>
    <col min="27" max="27" width="28.85546875" style="3" customWidth="1"/>
    <col min="28" max="28" width="16" style="3" customWidth="1"/>
    <col min="29" max="29" width="28.28515625" style="3" customWidth="1"/>
    <col min="30" max="30" width="14.42578125" style="3" bestFit="1" customWidth="1"/>
    <col min="31" max="31" width="12.85546875" style="3" bestFit="1" customWidth="1"/>
    <col min="32" max="32" width="21.140625" style="3" customWidth="1"/>
    <col min="33" max="33" width="19.5703125" style="3" customWidth="1"/>
    <col min="34" max="35" width="12.140625" style="3" bestFit="1" customWidth="1"/>
    <col min="36" max="36" width="31.28515625" style="3" customWidth="1"/>
    <col min="37" max="37" width="13.28515625" style="3" bestFit="1" customWidth="1"/>
    <col min="38" max="16384" width="9.140625" style="1"/>
  </cols>
  <sheetData>
    <row r="1" spans="1:37" x14ac:dyDescent="0.2">
      <c r="A1" s="33" t="s">
        <v>1173</v>
      </c>
      <c r="B1" s="33" t="s">
        <v>1171</v>
      </c>
      <c r="C1" s="33" t="s">
        <v>1212</v>
      </c>
      <c r="D1" s="60" t="s">
        <v>1236</v>
      </c>
      <c r="E1" s="60" t="s">
        <v>1237</v>
      </c>
      <c r="F1" s="33" t="s">
        <v>1240</v>
      </c>
      <c r="G1" s="33" t="s">
        <v>1175</v>
      </c>
      <c r="H1" s="26" t="s">
        <v>838</v>
      </c>
      <c r="I1" s="27" t="s">
        <v>836</v>
      </c>
      <c r="J1" s="27" t="s">
        <v>881</v>
      </c>
      <c r="K1" s="27" t="s">
        <v>25</v>
      </c>
      <c r="L1" s="27" t="s">
        <v>0</v>
      </c>
      <c r="M1" s="28" t="s">
        <v>4</v>
      </c>
      <c r="N1" s="27" t="s">
        <v>883</v>
      </c>
      <c r="O1" s="27" t="s">
        <v>398</v>
      </c>
      <c r="P1" s="55" t="s">
        <v>1238</v>
      </c>
      <c r="Q1" s="27" t="s">
        <v>1222</v>
      </c>
      <c r="R1" s="28" t="s">
        <v>5</v>
      </c>
      <c r="S1" s="29" t="s">
        <v>882</v>
      </c>
      <c r="T1" s="27" t="s">
        <v>29</v>
      </c>
      <c r="U1" s="27" t="s">
        <v>44</v>
      </c>
      <c r="V1" s="27" t="s">
        <v>3</v>
      </c>
      <c r="W1" s="27" t="s">
        <v>28</v>
      </c>
      <c r="X1" s="27" t="s">
        <v>23</v>
      </c>
      <c r="Y1" s="27" t="s">
        <v>27</v>
      </c>
      <c r="Z1" s="27" t="s">
        <v>45</v>
      </c>
      <c r="AA1" s="27" t="s">
        <v>41</v>
      </c>
      <c r="AB1" s="27" t="s">
        <v>76</v>
      </c>
      <c r="AC1" s="27" t="s">
        <v>1170</v>
      </c>
      <c r="AD1" s="27" t="s">
        <v>37</v>
      </c>
      <c r="AE1" s="27" t="s">
        <v>38</v>
      </c>
      <c r="AF1" s="27" t="s">
        <v>21</v>
      </c>
      <c r="AG1" s="27" t="s">
        <v>24</v>
      </c>
      <c r="AH1" s="27" t="s">
        <v>32</v>
      </c>
      <c r="AI1" s="27" t="s">
        <v>22</v>
      </c>
      <c r="AJ1" s="27" t="s">
        <v>6</v>
      </c>
      <c r="AK1" s="31" t="s">
        <v>892</v>
      </c>
    </row>
    <row r="2" spans="1:37" s="3" customFormat="1" x14ac:dyDescent="0.2">
      <c r="A2" s="34"/>
      <c r="B2" s="34"/>
      <c r="C2" s="34"/>
      <c r="D2" s="61"/>
      <c r="E2" s="61"/>
      <c r="F2" s="34"/>
      <c r="G2" s="34"/>
      <c r="H2" s="3" t="str">
        <f>IF(Line[Asset Group]="","",VLOOKUP(Line[Asset Group],asset_grp_line,4,FALSE))</f>
        <v/>
      </c>
      <c r="J2" s="3" t="str">
        <f>IF(Line[Asset Group]="","",VLOOKUP(Line[Asset Group],asset_grp_line,3,FALSE))</f>
        <v/>
      </c>
      <c r="M2" s="11"/>
      <c r="P2" s="56"/>
      <c r="R2" s="11"/>
      <c r="S2" s="14"/>
      <c r="AK2" s="19" t="str">
        <f>IF(Line[Asset Group]="","",VLOOKUP(Line[Asset Type],subdom_master,4,FALSE))</f>
        <v/>
      </c>
    </row>
    <row r="3" spans="1:37" s="3" customFormat="1" x14ac:dyDescent="0.2">
      <c r="A3" s="34"/>
      <c r="B3" s="34"/>
      <c r="C3" s="34"/>
      <c r="D3" s="61"/>
      <c r="E3" s="61"/>
      <c r="F3" s="34"/>
      <c r="G3" s="34"/>
      <c r="H3" s="3" t="str">
        <f>IF(Line[Asset Group]="","",VLOOKUP(Line[Asset Group],asset_grp_line,4,FALSE))</f>
        <v/>
      </c>
      <c r="J3" s="3" t="str">
        <f>IF(Line[Asset Group]="","",VLOOKUP(Line[Asset Group],asset_grp_line,3,FALSE))</f>
        <v/>
      </c>
      <c r="M3" s="11"/>
      <c r="P3" s="56"/>
      <c r="R3" s="11"/>
      <c r="S3" s="14"/>
      <c r="AK3" s="19" t="str">
        <f>IF(Line[Asset Group]="","",VLOOKUP(Line[Asset Type],subdom_master,4,FALSE))</f>
        <v/>
      </c>
    </row>
    <row r="4" spans="1:37" s="3" customFormat="1" x14ac:dyDescent="0.2">
      <c r="A4" s="34"/>
      <c r="B4" s="34"/>
      <c r="C4" s="34"/>
      <c r="D4" s="61"/>
      <c r="E4" s="61"/>
      <c r="F4" s="34"/>
      <c r="G4" s="34"/>
      <c r="H4" s="3" t="str">
        <f>IF(Line[Asset Group]="","",VLOOKUP(Line[Asset Group],asset_grp_line,4,FALSE))</f>
        <v/>
      </c>
      <c r="J4" s="3" t="str">
        <f>IF(Line[Asset Group]="","",VLOOKUP(Line[Asset Group],asset_grp_line,3,FALSE))</f>
        <v/>
      </c>
      <c r="M4" s="11"/>
      <c r="P4" s="56"/>
      <c r="R4" s="11"/>
      <c r="S4" s="14"/>
      <c r="AK4" s="19" t="str">
        <f>IF(Line[Asset Group]="","",VLOOKUP(Line[Asset Type],subdom_master,4,FALSE))</f>
        <v/>
      </c>
    </row>
    <row r="5" spans="1:37" s="3" customFormat="1" x14ac:dyDescent="0.2">
      <c r="A5" s="34"/>
      <c r="B5" s="34"/>
      <c r="C5" s="34"/>
      <c r="D5" s="61"/>
      <c r="E5" s="61"/>
      <c r="F5" s="34"/>
      <c r="G5" s="34"/>
      <c r="H5" s="3" t="str">
        <f>IF(Line[Asset Group]="","",VLOOKUP(Line[Asset Group],asset_grp_line,4,FALSE))</f>
        <v/>
      </c>
      <c r="J5" s="3" t="str">
        <f>IF(Line[Asset Group]="","",VLOOKUP(Line[Asset Group],asset_grp_line,3,FALSE))</f>
        <v/>
      </c>
      <c r="M5" s="11"/>
      <c r="P5" s="56"/>
      <c r="R5" s="11"/>
      <c r="S5" s="14"/>
      <c r="AK5" s="19" t="str">
        <f>IF(Line[Asset Group]="","",VLOOKUP(Line[Asset Type],subdom_master,4,FALSE))</f>
        <v/>
      </c>
    </row>
    <row r="6" spans="1:37" s="3" customFormat="1" x14ac:dyDescent="0.2">
      <c r="A6" s="34"/>
      <c r="B6" s="34"/>
      <c r="C6" s="34"/>
      <c r="D6" s="61"/>
      <c r="E6" s="61"/>
      <c r="F6" s="34"/>
      <c r="G6" s="34"/>
      <c r="H6" s="3" t="str">
        <f>IF(Line[Asset Group]="","",VLOOKUP(Line[Asset Group],asset_grp_line,4,FALSE))</f>
        <v/>
      </c>
      <c r="J6" s="3" t="str">
        <f>IF(Line[Asset Group]="","",VLOOKUP(Line[Asset Group],asset_grp_line,3,FALSE))</f>
        <v/>
      </c>
      <c r="M6" s="11"/>
      <c r="P6" s="56"/>
      <c r="R6" s="11"/>
      <c r="S6" s="14"/>
      <c r="AK6" s="19" t="str">
        <f>IF(Line[Asset Group]="","",VLOOKUP(Line[Asset Type],subdom_master,4,FALSE))</f>
        <v/>
      </c>
    </row>
    <row r="7" spans="1:37" s="3" customFormat="1" x14ac:dyDescent="0.2">
      <c r="A7" s="34"/>
      <c r="B7" s="34"/>
      <c r="C7" s="34"/>
      <c r="D7" s="61"/>
      <c r="E7" s="61"/>
      <c r="F7" s="34"/>
      <c r="G7" s="34"/>
      <c r="H7" s="3" t="str">
        <f>IF(Line[Asset Group]="","",VLOOKUP(Line[Asset Group],asset_grp_line,4,FALSE))</f>
        <v/>
      </c>
      <c r="J7" s="3" t="str">
        <f>IF(Line[Asset Group]="","",VLOOKUP(Line[Asset Group],asset_grp_line,3,FALSE))</f>
        <v/>
      </c>
      <c r="M7" s="11"/>
      <c r="P7" s="56"/>
      <c r="R7" s="11"/>
      <c r="S7" s="14"/>
      <c r="AK7" s="19" t="str">
        <f>IF(Line[Asset Group]="","",VLOOKUP(Line[Asset Type],subdom_master,4,FALSE))</f>
        <v/>
      </c>
    </row>
    <row r="8" spans="1:37" s="3" customFormat="1" x14ac:dyDescent="0.2">
      <c r="A8" s="34"/>
      <c r="B8" s="34"/>
      <c r="C8" s="34"/>
      <c r="D8" s="61"/>
      <c r="E8" s="61"/>
      <c r="F8" s="34"/>
      <c r="G8" s="34"/>
      <c r="H8" s="3" t="str">
        <f>IF(Line[Asset Group]="","",VLOOKUP(Line[Asset Group],asset_grp_line,4,FALSE))</f>
        <v/>
      </c>
      <c r="J8" s="3" t="str">
        <f>IF(Line[Asset Group]="","",VLOOKUP(Line[Asset Group],asset_grp_line,3,FALSE))</f>
        <v/>
      </c>
      <c r="M8" s="11"/>
      <c r="P8" s="56"/>
      <c r="R8" s="11"/>
      <c r="S8" s="14"/>
      <c r="AK8" s="19" t="str">
        <f>IF(Line[Asset Group]="","",VLOOKUP(Line[Asset Type],subdom_master,4,FALSE))</f>
        <v/>
      </c>
    </row>
    <row r="9" spans="1:37" s="3" customFormat="1" x14ac:dyDescent="0.2">
      <c r="A9" s="34"/>
      <c r="B9" s="34"/>
      <c r="C9" s="34"/>
      <c r="D9" s="61"/>
      <c r="E9" s="61"/>
      <c r="F9" s="34"/>
      <c r="G9" s="34"/>
      <c r="H9" s="3" t="str">
        <f>IF(Line[Asset Group]="","",VLOOKUP(Line[Asset Group],asset_grp_line,4,FALSE))</f>
        <v/>
      </c>
      <c r="J9" s="3" t="str">
        <f>IF(Line[Asset Group]="","",VLOOKUP(Line[Asset Group],asset_grp_line,3,FALSE))</f>
        <v/>
      </c>
      <c r="M9" s="11"/>
      <c r="P9" s="56"/>
      <c r="R9" s="11"/>
      <c r="S9" s="14"/>
      <c r="AK9" s="19" t="str">
        <f>IF(Line[Asset Group]="","",VLOOKUP(Line[Asset Type],subdom_master,4,FALSE))</f>
        <v/>
      </c>
    </row>
    <row r="10" spans="1:37" s="3" customFormat="1" x14ac:dyDescent="0.2">
      <c r="A10" s="34"/>
      <c r="B10" s="34"/>
      <c r="C10" s="34"/>
      <c r="D10" s="61"/>
      <c r="E10" s="61"/>
      <c r="F10" s="34"/>
      <c r="G10" s="34"/>
      <c r="H10" s="3" t="str">
        <f>IF(Line[Asset Group]="","",VLOOKUP(Line[Asset Group],asset_grp_line,4,FALSE))</f>
        <v/>
      </c>
      <c r="J10" s="3" t="str">
        <f>IF(Line[Asset Group]="","",VLOOKUP(Line[Asset Group],asset_grp_line,3,FALSE))</f>
        <v/>
      </c>
      <c r="M10" s="11"/>
      <c r="P10" s="56"/>
      <c r="R10" s="11"/>
      <c r="S10" s="14"/>
      <c r="AK10" s="19" t="str">
        <f>IF(Line[Asset Group]="","",VLOOKUP(Line[Asset Type],subdom_master,4,FALSE))</f>
        <v/>
      </c>
    </row>
    <row r="11" spans="1:37" s="3" customFormat="1" x14ac:dyDescent="0.2">
      <c r="A11" s="34"/>
      <c r="B11" s="34"/>
      <c r="C11" s="34"/>
      <c r="D11" s="61"/>
      <c r="E11" s="61"/>
      <c r="F11" s="34"/>
      <c r="G11" s="34"/>
      <c r="H11" s="3" t="str">
        <f>IF(Line[Asset Group]="","",VLOOKUP(Line[Asset Group],asset_grp_line,4,FALSE))</f>
        <v/>
      </c>
      <c r="J11" s="3" t="str">
        <f>IF(Line[Asset Group]="","",VLOOKUP(Line[Asset Group],asset_grp_line,3,FALSE))</f>
        <v/>
      </c>
      <c r="M11" s="11"/>
      <c r="P11" s="56"/>
      <c r="R11" s="11"/>
      <c r="S11" s="14"/>
      <c r="AK11" s="19" t="str">
        <f>IF(Line[Asset Group]="","",VLOOKUP(Line[Asset Type],subdom_master,4,FALSE))</f>
        <v/>
      </c>
    </row>
    <row r="12" spans="1:37" s="3" customFormat="1" x14ac:dyDescent="0.2">
      <c r="A12" s="34"/>
      <c r="B12" s="34"/>
      <c r="C12" s="34"/>
      <c r="D12" s="61"/>
      <c r="E12" s="61"/>
      <c r="F12" s="34"/>
      <c r="G12" s="34"/>
      <c r="H12" s="3" t="str">
        <f>IF(Line[Asset Group]="","",VLOOKUP(Line[Asset Group],asset_grp_line,4,FALSE))</f>
        <v/>
      </c>
      <c r="J12" s="3" t="str">
        <f>IF(Line[Asset Group]="","",VLOOKUP(Line[Asset Group],asset_grp_line,3,FALSE))</f>
        <v/>
      </c>
      <c r="M12" s="11"/>
      <c r="P12" s="56"/>
      <c r="R12" s="11"/>
      <c r="S12" s="14"/>
      <c r="AK12" s="19" t="str">
        <f>IF(Line[Asset Group]="","",VLOOKUP(Line[Asset Type],subdom_master,4,FALSE))</f>
        <v/>
      </c>
    </row>
    <row r="13" spans="1:37" s="3" customFormat="1" x14ac:dyDescent="0.2">
      <c r="A13" s="34"/>
      <c r="B13" s="34"/>
      <c r="C13" s="34"/>
      <c r="D13" s="61"/>
      <c r="E13" s="61"/>
      <c r="F13" s="34"/>
      <c r="G13" s="34"/>
      <c r="H13" s="3" t="str">
        <f>IF(Line[Asset Group]="","",VLOOKUP(Line[Asset Group],asset_grp_line,4,FALSE))</f>
        <v/>
      </c>
      <c r="J13" s="3" t="str">
        <f>IF(Line[Asset Group]="","",VLOOKUP(Line[Asset Group],asset_grp_line,3,FALSE))</f>
        <v/>
      </c>
      <c r="M13" s="11"/>
      <c r="P13" s="56"/>
      <c r="R13" s="11"/>
      <c r="S13" s="14"/>
      <c r="AK13" s="19" t="str">
        <f>IF(Line[Asset Group]="","",VLOOKUP(Line[Asset Type],subdom_master,4,FALSE))</f>
        <v/>
      </c>
    </row>
    <row r="14" spans="1:37" s="3" customFormat="1" x14ac:dyDescent="0.2">
      <c r="A14" s="34"/>
      <c r="B14" s="34"/>
      <c r="C14" s="34"/>
      <c r="D14" s="61"/>
      <c r="E14" s="61"/>
      <c r="F14" s="34"/>
      <c r="G14" s="34"/>
      <c r="H14" s="3" t="str">
        <f>IF(Line[Asset Group]="","",VLOOKUP(Line[Asset Group],asset_grp_line,4,FALSE))</f>
        <v/>
      </c>
      <c r="J14" s="3" t="str">
        <f>IF(Line[Asset Group]="","",VLOOKUP(Line[Asset Group],asset_grp_line,3,FALSE))</f>
        <v/>
      </c>
      <c r="M14" s="11"/>
      <c r="P14" s="56"/>
      <c r="R14" s="11"/>
      <c r="S14" s="14"/>
      <c r="AK14" s="19" t="str">
        <f>IF(Line[Asset Group]="","",VLOOKUP(Line[Asset Type],subdom_master,4,FALSE))</f>
        <v/>
      </c>
    </row>
    <row r="15" spans="1:37" s="3" customFormat="1" x14ac:dyDescent="0.2">
      <c r="A15" s="34"/>
      <c r="B15" s="34"/>
      <c r="C15" s="34"/>
      <c r="D15" s="61"/>
      <c r="E15" s="61"/>
      <c r="F15" s="34"/>
      <c r="G15" s="34"/>
      <c r="H15" s="3" t="str">
        <f>IF(Line[Asset Group]="","",VLOOKUP(Line[Asset Group],asset_grp_line,4,FALSE))</f>
        <v/>
      </c>
      <c r="J15" s="3" t="str">
        <f>IF(Line[Asset Group]="","",VLOOKUP(Line[Asset Group],asset_grp_line,3,FALSE))</f>
        <v/>
      </c>
      <c r="M15" s="11"/>
      <c r="P15" s="56"/>
      <c r="R15" s="11"/>
      <c r="S15" s="14"/>
      <c r="AK15" s="19" t="str">
        <f>IF(Line[Asset Group]="","",VLOOKUP(Line[Asset Type],subdom_master,4,FALSE))</f>
        <v/>
      </c>
    </row>
    <row r="16" spans="1:37" s="3" customFormat="1" x14ac:dyDescent="0.2">
      <c r="A16" s="34"/>
      <c r="B16" s="34"/>
      <c r="C16" s="34"/>
      <c r="D16" s="61"/>
      <c r="E16" s="61"/>
      <c r="F16" s="34"/>
      <c r="G16" s="34"/>
      <c r="H16" s="3" t="str">
        <f>IF(Line[Asset Group]="","",VLOOKUP(Line[Asset Group],asset_grp_line,4,FALSE))</f>
        <v/>
      </c>
      <c r="J16" s="3" t="str">
        <f>IF(Line[Asset Group]="","",VLOOKUP(Line[Asset Group],asset_grp_line,3,FALSE))</f>
        <v/>
      </c>
      <c r="M16" s="11"/>
      <c r="P16" s="56"/>
      <c r="R16" s="11"/>
      <c r="S16" s="14"/>
      <c r="AK16" s="19" t="str">
        <f>IF(Line[Asset Group]="","",VLOOKUP(Line[Asset Type],subdom_master,4,FALSE))</f>
        <v/>
      </c>
    </row>
    <row r="17" spans="1:37" s="3" customFormat="1" x14ac:dyDescent="0.2">
      <c r="A17" s="34"/>
      <c r="B17" s="34"/>
      <c r="C17" s="34"/>
      <c r="D17" s="61"/>
      <c r="E17" s="61"/>
      <c r="F17" s="34"/>
      <c r="G17" s="34"/>
      <c r="H17" s="3" t="str">
        <f>IF(Line[Asset Group]="","",VLOOKUP(Line[Asset Group],asset_grp_line,4,FALSE))</f>
        <v/>
      </c>
      <c r="J17" s="3" t="str">
        <f>IF(Line[Asset Group]="","",VLOOKUP(Line[Asset Group],asset_grp_line,3,FALSE))</f>
        <v/>
      </c>
      <c r="M17" s="11"/>
      <c r="P17" s="56"/>
      <c r="R17" s="11"/>
      <c r="S17" s="14"/>
      <c r="AK17" s="19" t="str">
        <f>IF(Line[Asset Group]="","",VLOOKUP(Line[Asset Type],subdom_master,4,FALSE))</f>
        <v/>
      </c>
    </row>
    <row r="18" spans="1:37" s="3" customFormat="1" x14ac:dyDescent="0.2">
      <c r="A18" s="34"/>
      <c r="B18" s="34"/>
      <c r="C18" s="34"/>
      <c r="D18" s="61"/>
      <c r="E18" s="61"/>
      <c r="F18" s="34"/>
      <c r="G18" s="34"/>
      <c r="H18" s="3" t="str">
        <f>IF(Line[Asset Group]="","",VLOOKUP(Line[Asset Group],asset_grp_line,4,FALSE))</f>
        <v/>
      </c>
      <c r="J18" s="3" t="str">
        <f>IF(Line[Asset Group]="","",VLOOKUP(Line[Asset Group],asset_grp_line,3,FALSE))</f>
        <v/>
      </c>
      <c r="M18" s="11"/>
      <c r="P18" s="56"/>
      <c r="R18" s="11"/>
      <c r="S18" s="14"/>
      <c r="AK18" s="19" t="str">
        <f>IF(Line[Asset Group]="","",VLOOKUP(Line[Asset Type],subdom_master,4,FALSE))</f>
        <v/>
      </c>
    </row>
    <row r="19" spans="1:37" s="3" customFormat="1" x14ac:dyDescent="0.2">
      <c r="A19" s="34"/>
      <c r="B19" s="34"/>
      <c r="C19" s="34"/>
      <c r="D19" s="61"/>
      <c r="E19" s="61"/>
      <c r="F19" s="34"/>
      <c r="G19" s="34"/>
      <c r="H19" s="3" t="str">
        <f>IF(Line[Asset Group]="","",VLOOKUP(Line[Asset Group],asset_grp_line,4,FALSE))</f>
        <v/>
      </c>
      <c r="J19" s="3" t="str">
        <f>IF(Line[Asset Group]="","",VLOOKUP(Line[Asset Group],asset_grp_line,3,FALSE))</f>
        <v/>
      </c>
      <c r="M19" s="11"/>
      <c r="P19" s="56"/>
      <c r="R19" s="11"/>
      <c r="S19" s="14"/>
      <c r="AK19" s="19" t="str">
        <f>IF(Line[Asset Group]="","",VLOOKUP(Line[Asset Type],subdom_master,4,FALSE))</f>
        <v/>
      </c>
    </row>
    <row r="20" spans="1:37" s="3" customFormat="1" x14ac:dyDescent="0.2">
      <c r="A20" s="34"/>
      <c r="B20" s="34"/>
      <c r="C20" s="34"/>
      <c r="D20" s="61"/>
      <c r="E20" s="61"/>
      <c r="F20" s="34"/>
      <c r="G20" s="34"/>
      <c r="H20" s="3" t="str">
        <f>IF(Line[Asset Group]="","",VLOOKUP(Line[Asset Group],asset_grp_line,4,FALSE))</f>
        <v/>
      </c>
      <c r="J20" s="3" t="str">
        <f>IF(Line[Asset Group]="","",VLOOKUP(Line[Asset Group],asset_grp_line,3,FALSE))</f>
        <v/>
      </c>
      <c r="M20" s="11"/>
      <c r="P20" s="56"/>
      <c r="R20" s="11"/>
      <c r="S20" s="14"/>
      <c r="AK20" s="19" t="str">
        <f>IF(Line[Asset Group]="","",VLOOKUP(Line[Asset Type],subdom_master,4,FALSE))</f>
        <v/>
      </c>
    </row>
    <row r="21" spans="1:37" s="3" customFormat="1" x14ac:dyDescent="0.2">
      <c r="A21" s="34"/>
      <c r="B21" s="34"/>
      <c r="C21" s="34"/>
      <c r="D21" s="61"/>
      <c r="E21" s="61"/>
      <c r="F21" s="34"/>
      <c r="G21" s="34"/>
      <c r="H21" s="3" t="str">
        <f>IF(Line[Asset Group]="","",VLOOKUP(Line[Asset Group],asset_grp_line,4,FALSE))</f>
        <v/>
      </c>
      <c r="J21" s="3" t="str">
        <f>IF(Line[Asset Group]="","",VLOOKUP(Line[Asset Group],asset_grp_line,3,FALSE))</f>
        <v/>
      </c>
      <c r="M21" s="11"/>
      <c r="P21" s="56"/>
      <c r="R21" s="11"/>
      <c r="S21" s="14"/>
      <c r="AK21" s="19" t="str">
        <f>IF(Line[Asset Group]="","",VLOOKUP(Line[Asset Type],subdom_master,4,FALSE))</f>
        <v/>
      </c>
    </row>
    <row r="22" spans="1:37" s="3" customFormat="1" x14ac:dyDescent="0.2">
      <c r="A22" s="34"/>
      <c r="B22" s="34"/>
      <c r="C22" s="34"/>
      <c r="D22" s="61"/>
      <c r="E22" s="61"/>
      <c r="F22" s="34"/>
      <c r="G22" s="34"/>
      <c r="H22" s="3" t="str">
        <f>IF(Line[Asset Group]="","",VLOOKUP(Line[Asset Group],asset_grp_line,4,FALSE))</f>
        <v/>
      </c>
      <c r="J22" s="3" t="str">
        <f>IF(Line[Asset Group]="","",VLOOKUP(Line[Asset Group],asset_grp_line,3,FALSE))</f>
        <v/>
      </c>
      <c r="M22" s="11"/>
      <c r="P22" s="56"/>
      <c r="R22" s="11"/>
      <c r="S22" s="14"/>
      <c r="AK22" s="19" t="str">
        <f>IF(Line[Asset Group]="","",VLOOKUP(Line[Asset Type],subdom_master,4,FALSE))</f>
        <v/>
      </c>
    </row>
    <row r="23" spans="1:37" s="3" customFormat="1" x14ac:dyDescent="0.2">
      <c r="A23" s="34"/>
      <c r="B23" s="34"/>
      <c r="C23" s="34"/>
      <c r="D23" s="61"/>
      <c r="E23" s="61"/>
      <c r="F23" s="34"/>
      <c r="G23" s="34"/>
      <c r="H23" s="3" t="str">
        <f>IF(Line[Asset Group]="","",VLOOKUP(Line[Asset Group],asset_grp_line,4,FALSE))</f>
        <v/>
      </c>
      <c r="J23" s="3" t="str">
        <f>IF(Line[Asset Group]="","",VLOOKUP(Line[Asset Group],asset_grp_line,3,FALSE))</f>
        <v/>
      </c>
      <c r="M23" s="11"/>
      <c r="P23" s="56"/>
      <c r="R23" s="11"/>
      <c r="S23" s="14"/>
      <c r="AK23" s="19" t="str">
        <f>IF(Line[Asset Group]="","",VLOOKUP(Line[Asset Type],subdom_master,4,FALSE))</f>
        <v/>
      </c>
    </row>
    <row r="24" spans="1:37" s="3" customFormat="1" x14ac:dyDescent="0.2">
      <c r="A24" s="34"/>
      <c r="B24" s="34"/>
      <c r="C24" s="34"/>
      <c r="D24" s="61"/>
      <c r="E24" s="61"/>
      <c r="F24" s="34"/>
      <c r="G24" s="34"/>
      <c r="H24" s="3" t="str">
        <f>IF(Line[Asset Group]="","",VLOOKUP(Line[Asset Group],asset_grp_line,4,FALSE))</f>
        <v/>
      </c>
      <c r="J24" s="3" t="str">
        <f>IF(Line[Asset Group]="","",VLOOKUP(Line[Asset Group],asset_grp_line,3,FALSE))</f>
        <v/>
      </c>
      <c r="M24" s="11"/>
      <c r="P24" s="56"/>
      <c r="R24" s="11"/>
      <c r="S24" s="14"/>
      <c r="AK24" s="19" t="str">
        <f>IF(Line[Asset Group]="","",VLOOKUP(Line[Asset Type],subdom_master,4,FALSE))</f>
        <v/>
      </c>
    </row>
    <row r="25" spans="1:37" s="3" customFormat="1" x14ac:dyDescent="0.2">
      <c r="A25" s="34"/>
      <c r="B25" s="34"/>
      <c r="C25" s="34"/>
      <c r="D25" s="61"/>
      <c r="E25" s="61"/>
      <c r="F25" s="34"/>
      <c r="G25" s="34"/>
      <c r="H25" s="3" t="str">
        <f>IF(Line[Asset Group]="","",VLOOKUP(Line[Asset Group],asset_grp_line,4,FALSE))</f>
        <v/>
      </c>
      <c r="J25" s="3" t="str">
        <f>IF(Line[Asset Group]="","",VLOOKUP(Line[Asset Group],asset_grp_line,3,FALSE))</f>
        <v/>
      </c>
      <c r="M25" s="11"/>
      <c r="P25" s="56"/>
      <c r="R25" s="11"/>
      <c r="S25" s="14"/>
      <c r="AK25" s="19" t="str">
        <f>IF(Line[Asset Group]="","",VLOOKUP(Line[Asset Type],subdom_master,4,FALSE))</f>
        <v/>
      </c>
    </row>
    <row r="26" spans="1:37" s="3" customFormat="1" x14ac:dyDescent="0.2">
      <c r="A26" s="34"/>
      <c r="B26" s="34"/>
      <c r="C26" s="34"/>
      <c r="D26" s="61"/>
      <c r="E26" s="61"/>
      <c r="F26" s="34"/>
      <c r="G26" s="34"/>
      <c r="H26" s="3" t="str">
        <f>IF(Line[Asset Group]="","",VLOOKUP(Line[Asset Group],asset_grp_line,4,FALSE))</f>
        <v/>
      </c>
      <c r="J26" s="3" t="str">
        <f>IF(Line[Asset Group]="","",VLOOKUP(Line[Asset Group],asset_grp_line,3,FALSE))</f>
        <v/>
      </c>
      <c r="M26" s="11"/>
      <c r="P26" s="56"/>
      <c r="R26" s="11"/>
      <c r="S26" s="14"/>
      <c r="AK26" s="19" t="str">
        <f>IF(Line[Asset Group]="","",VLOOKUP(Line[Asset Type],subdom_master,4,FALSE))</f>
        <v/>
      </c>
    </row>
    <row r="27" spans="1:37" s="3" customFormat="1" x14ac:dyDescent="0.2">
      <c r="A27" s="34"/>
      <c r="B27" s="34"/>
      <c r="C27" s="34"/>
      <c r="D27" s="61"/>
      <c r="E27" s="61"/>
      <c r="F27" s="34"/>
      <c r="G27" s="34"/>
      <c r="H27" s="3" t="str">
        <f>IF(Line[Asset Group]="","",VLOOKUP(Line[Asset Group],asset_grp_line,4,FALSE))</f>
        <v/>
      </c>
      <c r="J27" s="3" t="str">
        <f>IF(Line[Asset Group]="","",VLOOKUP(Line[Asset Group],asset_grp_line,3,FALSE))</f>
        <v/>
      </c>
      <c r="M27" s="11"/>
      <c r="P27" s="56"/>
      <c r="R27" s="11"/>
      <c r="S27" s="14"/>
      <c r="AK27" s="19" t="str">
        <f>IF(Line[Asset Group]="","",VLOOKUP(Line[Asset Type],subdom_master,4,FALSE))</f>
        <v/>
      </c>
    </row>
    <row r="28" spans="1:37" s="3" customFormat="1" x14ac:dyDescent="0.2">
      <c r="A28" s="34"/>
      <c r="B28" s="34"/>
      <c r="C28" s="34"/>
      <c r="D28" s="61"/>
      <c r="E28" s="61"/>
      <c r="F28" s="34"/>
      <c r="G28" s="34"/>
      <c r="H28" s="3" t="str">
        <f>IF(Line[Asset Group]="","",VLOOKUP(Line[Asset Group],asset_grp_line,4,FALSE))</f>
        <v/>
      </c>
      <c r="J28" s="3" t="str">
        <f>IF(Line[Asset Group]="","",VLOOKUP(Line[Asset Group],asset_grp_line,3,FALSE))</f>
        <v/>
      </c>
      <c r="M28" s="11"/>
      <c r="P28" s="56"/>
      <c r="R28" s="11"/>
      <c r="S28" s="14"/>
      <c r="AK28" s="19" t="str">
        <f>IF(Line[Asset Group]="","",VLOOKUP(Line[Asset Type],subdom_master,4,FALSE))</f>
        <v/>
      </c>
    </row>
    <row r="29" spans="1:37" s="3" customFormat="1" x14ac:dyDescent="0.2">
      <c r="A29" s="34"/>
      <c r="B29" s="34"/>
      <c r="C29" s="34"/>
      <c r="D29" s="61"/>
      <c r="E29" s="61"/>
      <c r="F29" s="34"/>
      <c r="G29" s="34"/>
      <c r="H29" s="3" t="str">
        <f>IF(Line[Asset Group]="","",VLOOKUP(Line[Asset Group],asset_grp_line,4,FALSE))</f>
        <v/>
      </c>
      <c r="J29" s="3" t="str">
        <f>IF(Line[Asset Group]="","",VLOOKUP(Line[Asset Group],asset_grp_line,3,FALSE))</f>
        <v/>
      </c>
      <c r="M29" s="11"/>
      <c r="P29" s="56"/>
      <c r="R29" s="11"/>
      <c r="S29" s="14"/>
      <c r="AK29" s="19" t="str">
        <f>IF(Line[Asset Group]="","",VLOOKUP(Line[Asset Type],subdom_master,4,FALSE))</f>
        <v/>
      </c>
    </row>
    <row r="30" spans="1:37" s="3" customFormat="1" x14ac:dyDescent="0.2">
      <c r="A30" s="34"/>
      <c r="B30" s="34"/>
      <c r="C30" s="34"/>
      <c r="D30" s="61"/>
      <c r="E30" s="61"/>
      <c r="F30" s="34"/>
      <c r="G30" s="34"/>
      <c r="H30" s="3" t="str">
        <f>IF(Line[Asset Group]="","",VLOOKUP(Line[Asset Group],asset_grp_line,4,FALSE))</f>
        <v/>
      </c>
      <c r="J30" s="3" t="str">
        <f>IF(Line[Asset Group]="","",VLOOKUP(Line[Asset Group],asset_grp_line,3,FALSE))</f>
        <v/>
      </c>
      <c r="M30" s="11"/>
      <c r="P30" s="56"/>
      <c r="R30" s="11"/>
      <c r="S30" s="14"/>
      <c r="AK30" s="19" t="str">
        <f>IF(Line[Asset Group]="","",VLOOKUP(Line[Asset Type],subdom_master,4,FALSE))</f>
        <v/>
      </c>
    </row>
    <row r="31" spans="1:37" s="3" customFormat="1" x14ac:dyDescent="0.2">
      <c r="A31" s="34"/>
      <c r="B31" s="34"/>
      <c r="C31" s="34"/>
      <c r="D31" s="61"/>
      <c r="E31" s="61"/>
      <c r="F31" s="34"/>
      <c r="G31" s="34"/>
      <c r="H31" s="3" t="str">
        <f>IF(Line[Asset Group]="","",VLOOKUP(Line[Asset Group],asset_grp_line,4,FALSE))</f>
        <v/>
      </c>
      <c r="J31" s="3" t="str">
        <f>IF(Line[Asset Group]="","",VLOOKUP(Line[Asset Group],asset_grp_line,3,FALSE))</f>
        <v/>
      </c>
      <c r="M31" s="11"/>
      <c r="P31" s="56"/>
      <c r="R31" s="11"/>
      <c r="S31" s="14"/>
      <c r="AK31" s="19" t="str">
        <f>IF(Line[Asset Group]="","",VLOOKUP(Line[Asset Type],subdom_master,4,FALSE))</f>
        <v/>
      </c>
    </row>
    <row r="32" spans="1:37" s="3" customFormat="1" x14ac:dyDescent="0.2">
      <c r="A32" s="34"/>
      <c r="B32" s="34"/>
      <c r="C32" s="34"/>
      <c r="D32" s="61"/>
      <c r="E32" s="61"/>
      <c r="F32" s="34"/>
      <c r="G32" s="34"/>
      <c r="H32" s="3" t="str">
        <f>IF(Line[Asset Group]="","",VLOOKUP(Line[Asset Group],asset_grp_line,4,FALSE))</f>
        <v/>
      </c>
      <c r="J32" s="3" t="str">
        <f>IF(Line[Asset Group]="","",VLOOKUP(Line[Asset Group],asset_grp_line,3,FALSE))</f>
        <v/>
      </c>
      <c r="M32" s="11"/>
      <c r="P32" s="56"/>
      <c r="R32" s="11"/>
      <c r="S32" s="14"/>
      <c r="AK32" s="19" t="str">
        <f>IF(Line[Asset Group]="","",VLOOKUP(Line[Asset Type],subdom_master,4,FALSE))</f>
        <v/>
      </c>
    </row>
    <row r="33" spans="1:37" s="3" customFormat="1" x14ac:dyDescent="0.2">
      <c r="A33" s="34"/>
      <c r="B33" s="34"/>
      <c r="C33" s="34"/>
      <c r="D33" s="61"/>
      <c r="E33" s="61"/>
      <c r="F33" s="34"/>
      <c r="G33" s="34"/>
      <c r="H33" s="3" t="str">
        <f>IF(Line[Asset Group]="","",VLOOKUP(Line[Asset Group],asset_grp_line,4,FALSE))</f>
        <v/>
      </c>
      <c r="J33" s="3" t="str">
        <f>IF(Line[Asset Group]="","",VLOOKUP(Line[Asset Group],asset_grp_line,3,FALSE))</f>
        <v/>
      </c>
      <c r="M33" s="11"/>
      <c r="P33" s="56"/>
      <c r="R33" s="11"/>
      <c r="S33" s="14"/>
      <c r="AK33" s="19" t="str">
        <f>IF(Line[Asset Group]="","",VLOOKUP(Line[Asset Type],subdom_master,4,FALSE))</f>
        <v/>
      </c>
    </row>
    <row r="34" spans="1:37" s="3" customFormat="1" x14ac:dyDescent="0.2">
      <c r="A34" s="34"/>
      <c r="B34" s="34"/>
      <c r="C34" s="34"/>
      <c r="D34" s="61"/>
      <c r="E34" s="61"/>
      <c r="F34" s="34"/>
      <c r="G34" s="34"/>
      <c r="H34" s="3" t="str">
        <f>IF(Line[Asset Group]="","",VLOOKUP(Line[Asset Group],asset_grp_line,4,FALSE))</f>
        <v/>
      </c>
      <c r="J34" s="3" t="str">
        <f>IF(Line[Asset Group]="","",VLOOKUP(Line[Asset Group],asset_grp_line,3,FALSE))</f>
        <v/>
      </c>
      <c r="M34" s="11"/>
      <c r="P34" s="56"/>
      <c r="R34" s="11"/>
      <c r="S34" s="14"/>
      <c r="AK34" s="19" t="str">
        <f>IF(Line[Asset Group]="","",VLOOKUP(Line[Asset Type],subdom_master,4,FALSE))</f>
        <v/>
      </c>
    </row>
    <row r="35" spans="1:37" s="3" customFormat="1" x14ac:dyDescent="0.2">
      <c r="A35" s="34"/>
      <c r="B35" s="34"/>
      <c r="C35" s="34"/>
      <c r="D35" s="61"/>
      <c r="E35" s="61"/>
      <c r="F35" s="34"/>
      <c r="G35" s="34"/>
      <c r="H35" s="3" t="str">
        <f>IF(Line[Asset Group]="","",VLOOKUP(Line[Asset Group],asset_grp_line,4,FALSE))</f>
        <v/>
      </c>
      <c r="J35" s="3" t="str">
        <f>IF(Line[Asset Group]="","",VLOOKUP(Line[Asset Group],asset_grp_line,3,FALSE))</f>
        <v/>
      </c>
      <c r="M35" s="11"/>
      <c r="P35" s="56"/>
      <c r="R35" s="11"/>
      <c r="S35" s="14"/>
      <c r="AK35" s="19" t="str">
        <f>IF(Line[Asset Group]="","",VLOOKUP(Line[Asset Type],subdom_master,4,FALSE))</f>
        <v/>
      </c>
    </row>
    <row r="36" spans="1:37" s="3" customFormat="1" x14ac:dyDescent="0.2">
      <c r="A36" s="34"/>
      <c r="B36" s="34"/>
      <c r="C36" s="34"/>
      <c r="D36" s="61"/>
      <c r="E36" s="61"/>
      <c r="F36" s="34"/>
      <c r="G36" s="34"/>
      <c r="H36" s="3" t="str">
        <f>IF(Line[Asset Group]="","",VLOOKUP(Line[Asset Group],asset_grp_line,4,FALSE))</f>
        <v/>
      </c>
      <c r="J36" s="3" t="str">
        <f>IF(Line[Asset Group]="","",VLOOKUP(Line[Asset Group],asset_grp_line,3,FALSE))</f>
        <v/>
      </c>
      <c r="M36" s="11"/>
      <c r="P36" s="56"/>
      <c r="R36" s="11"/>
      <c r="S36" s="14"/>
      <c r="AK36" s="19" t="str">
        <f>IF(Line[Asset Group]="","",VLOOKUP(Line[Asset Type],subdom_master,4,FALSE))</f>
        <v/>
      </c>
    </row>
    <row r="37" spans="1:37" s="3" customFormat="1" x14ac:dyDescent="0.2">
      <c r="A37" s="34"/>
      <c r="B37" s="34"/>
      <c r="C37" s="34"/>
      <c r="D37" s="61"/>
      <c r="E37" s="61"/>
      <c r="F37" s="34"/>
      <c r="G37" s="34"/>
      <c r="H37" s="3" t="str">
        <f>IF(Line[Asset Group]="","",VLOOKUP(Line[Asset Group],asset_grp_line,4,FALSE))</f>
        <v/>
      </c>
      <c r="J37" s="3" t="str">
        <f>IF(Line[Asset Group]="","",VLOOKUP(Line[Asset Group],asset_grp_line,3,FALSE))</f>
        <v/>
      </c>
      <c r="M37" s="11"/>
      <c r="P37" s="56"/>
      <c r="R37" s="11"/>
      <c r="S37" s="14"/>
      <c r="AK37" s="19" t="str">
        <f>IF(Line[Asset Group]="","",VLOOKUP(Line[Asset Type],subdom_master,4,FALSE))</f>
        <v/>
      </c>
    </row>
    <row r="38" spans="1:37" s="3" customFormat="1" x14ac:dyDescent="0.2">
      <c r="A38" s="34"/>
      <c r="B38" s="34"/>
      <c r="C38" s="34"/>
      <c r="D38" s="61"/>
      <c r="E38" s="61"/>
      <c r="F38" s="34"/>
      <c r="G38" s="34"/>
      <c r="H38" s="3" t="str">
        <f>IF(Line[Asset Group]="","",VLOOKUP(Line[Asset Group],asset_grp_line,4,FALSE))</f>
        <v/>
      </c>
      <c r="J38" s="3" t="str">
        <f>IF(Line[Asset Group]="","",VLOOKUP(Line[Asset Group],asset_grp_line,3,FALSE))</f>
        <v/>
      </c>
      <c r="M38" s="11"/>
      <c r="P38" s="56"/>
      <c r="R38" s="11"/>
      <c r="S38" s="14"/>
      <c r="AK38" s="19" t="str">
        <f>IF(Line[Asset Group]="","",VLOOKUP(Line[Asset Type],subdom_master,4,FALSE))</f>
        <v/>
      </c>
    </row>
    <row r="39" spans="1:37" s="3" customFormat="1" x14ac:dyDescent="0.2">
      <c r="A39" s="34"/>
      <c r="B39" s="34"/>
      <c r="C39" s="34"/>
      <c r="D39" s="61"/>
      <c r="E39" s="61"/>
      <c r="F39" s="34"/>
      <c r="G39" s="34"/>
      <c r="H39" s="3" t="str">
        <f>IF(Line[Asset Group]="","",VLOOKUP(Line[Asset Group],asset_grp_line,4,FALSE))</f>
        <v/>
      </c>
      <c r="J39" s="3" t="str">
        <f>IF(Line[Asset Group]="","",VLOOKUP(Line[Asset Group],asset_grp_line,3,FALSE))</f>
        <v/>
      </c>
      <c r="M39" s="11"/>
      <c r="P39" s="56"/>
      <c r="R39" s="11"/>
      <c r="S39" s="14"/>
      <c r="AK39" s="19" t="str">
        <f>IF(Line[Asset Group]="","",VLOOKUP(Line[Asset Type],subdom_master,4,FALSE))</f>
        <v/>
      </c>
    </row>
    <row r="40" spans="1:37" s="3" customFormat="1" x14ac:dyDescent="0.2">
      <c r="A40" s="34"/>
      <c r="B40" s="34"/>
      <c r="C40" s="34"/>
      <c r="D40" s="61"/>
      <c r="E40" s="61"/>
      <c r="F40" s="34"/>
      <c r="G40" s="34"/>
      <c r="H40" s="3" t="str">
        <f>IF(Line[Asset Group]="","",VLOOKUP(Line[Asset Group],asset_grp_line,4,FALSE))</f>
        <v/>
      </c>
      <c r="J40" s="3" t="str">
        <f>IF(Line[Asset Group]="","",VLOOKUP(Line[Asset Group],asset_grp_line,3,FALSE))</f>
        <v/>
      </c>
      <c r="M40" s="11"/>
      <c r="P40" s="56"/>
      <c r="R40" s="11"/>
      <c r="S40" s="14"/>
      <c r="AK40" s="19" t="str">
        <f>IF(Line[Asset Group]="","",VLOOKUP(Line[Asset Type],subdom_master,4,FALSE))</f>
        <v/>
      </c>
    </row>
    <row r="41" spans="1:37" s="3" customFormat="1" x14ac:dyDescent="0.2">
      <c r="A41" s="34"/>
      <c r="B41" s="34"/>
      <c r="C41" s="34"/>
      <c r="D41" s="61"/>
      <c r="E41" s="61"/>
      <c r="F41" s="34"/>
      <c r="G41" s="34"/>
      <c r="H41" s="3" t="str">
        <f>IF(Line[Asset Group]="","",VLOOKUP(Line[Asset Group],asset_grp_line,4,FALSE))</f>
        <v/>
      </c>
      <c r="J41" s="3" t="str">
        <f>IF(Line[Asset Group]="","",VLOOKUP(Line[Asset Group],asset_grp_line,3,FALSE))</f>
        <v/>
      </c>
      <c r="M41" s="11"/>
      <c r="P41" s="56"/>
      <c r="R41" s="11"/>
      <c r="S41" s="14"/>
      <c r="AK41" s="19" t="str">
        <f>IF(Line[Asset Group]="","",VLOOKUP(Line[Asset Type],subdom_master,4,FALSE))</f>
        <v/>
      </c>
    </row>
    <row r="42" spans="1:37" s="3" customFormat="1" x14ac:dyDescent="0.2">
      <c r="A42" s="34"/>
      <c r="B42" s="34"/>
      <c r="C42" s="34"/>
      <c r="D42" s="61"/>
      <c r="E42" s="61"/>
      <c r="F42" s="34"/>
      <c r="G42" s="34"/>
      <c r="H42" s="3" t="str">
        <f>IF(Line[Asset Group]="","",VLOOKUP(Line[Asset Group],asset_grp_line,4,FALSE))</f>
        <v/>
      </c>
      <c r="J42" s="3" t="str">
        <f>IF(Line[Asset Group]="","",VLOOKUP(Line[Asset Group],asset_grp_line,3,FALSE))</f>
        <v/>
      </c>
      <c r="M42" s="11"/>
      <c r="P42" s="56"/>
      <c r="R42" s="11"/>
      <c r="S42" s="14"/>
      <c r="AK42" s="19" t="str">
        <f>IF(Line[Asset Group]="","",VLOOKUP(Line[Asset Type],subdom_master,4,FALSE))</f>
        <v/>
      </c>
    </row>
    <row r="43" spans="1:37" s="3" customFormat="1" x14ac:dyDescent="0.2">
      <c r="A43" s="34"/>
      <c r="B43" s="34"/>
      <c r="C43" s="34"/>
      <c r="D43" s="61"/>
      <c r="E43" s="61"/>
      <c r="F43" s="34"/>
      <c r="G43" s="34"/>
      <c r="H43" s="3" t="str">
        <f>IF(Line[Asset Group]="","",VLOOKUP(Line[Asset Group],asset_grp_line,4,FALSE))</f>
        <v/>
      </c>
      <c r="J43" s="3" t="str">
        <f>IF(Line[Asset Group]="","",VLOOKUP(Line[Asset Group],asset_grp_line,3,FALSE))</f>
        <v/>
      </c>
      <c r="M43" s="11"/>
      <c r="P43" s="56"/>
      <c r="R43" s="11"/>
      <c r="S43" s="14"/>
      <c r="AK43" s="19" t="str">
        <f>IF(Line[Asset Group]="","",VLOOKUP(Line[Asset Type],subdom_master,4,FALSE))</f>
        <v/>
      </c>
    </row>
    <row r="44" spans="1:37" s="3" customFormat="1" x14ac:dyDescent="0.2">
      <c r="A44" s="34"/>
      <c r="B44" s="34"/>
      <c r="C44" s="34"/>
      <c r="D44" s="61"/>
      <c r="E44" s="61"/>
      <c r="F44" s="34"/>
      <c r="G44" s="34"/>
      <c r="H44" s="3" t="str">
        <f>IF(Line[Asset Group]="","",VLOOKUP(Line[Asset Group],asset_grp_line,4,FALSE))</f>
        <v/>
      </c>
      <c r="J44" s="3" t="str">
        <f>IF(Line[Asset Group]="","",VLOOKUP(Line[Asset Group],asset_grp_line,3,FALSE))</f>
        <v/>
      </c>
      <c r="M44" s="11"/>
      <c r="P44" s="56"/>
      <c r="R44" s="11"/>
      <c r="S44" s="14"/>
      <c r="AK44" s="19" t="str">
        <f>IF(Line[Asset Group]="","",VLOOKUP(Line[Asset Type],subdom_master,4,FALSE))</f>
        <v/>
      </c>
    </row>
    <row r="45" spans="1:37" s="3" customFormat="1" x14ac:dyDescent="0.2">
      <c r="A45" s="34"/>
      <c r="B45" s="34"/>
      <c r="C45" s="34"/>
      <c r="D45" s="61"/>
      <c r="E45" s="61"/>
      <c r="F45" s="34"/>
      <c r="G45" s="34"/>
      <c r="H45" s="3" t="str">
        <f>IF(Line[Asset Group]="","",VLOOKUP(Line[Asset Group],asset_grp_line,4,FALSE))</f>
        <v/>
      </c>
      <c r="J45" s="3" t="str">
        <f>IF(Line[Asset Group]="","",VLOOKUP(Line[Asset Group],asset_grp_line,3,FALSE))</f>
        <v/>
      </c>
      <c r="M45" s="11"/>
      <c r="P45" s="56"/>
      <c r="R45" s="11"/>
      <c r="S45" s="14"/>
      <c r="AK45" s="19" t="str">
        <f>IF(Line[Asset Group]="","",VLOOKUP(Line[Asset Type],subdom_master,4,FALSE))</f>
        <v/>
      </c>
    </row>
    <row r="46" spans="1:37" s="3" customFormat="1" x14ac:dyDescent="0.2">
      <c r="A46" s="34"/>
      <c r="B46" s="34"/>
      <c r="C46" s="34"/>
      <c r="D46" s="61"/>
      <c r="E46" s="61"/>
      <c r="F46" s="34"/>
      <c r="G46" s="34"/>
      <c r="H46" s="3" t="str">
        <f>IF(Line[Asset Group]="","",VLOOKUP(Line[Asset Group],asset_grp_line,4,FALSE))</f>
        <v/>
      </c>
      <c r="J46" s="3" t="str">
        <f>IF(Line[Asset Group]="","",VLOOKUP(Line[Asset Group],asset_grp_line,3,FALSE))</f>
        <v/>
      </c>
      <c r="M46" s="11"/>
      <c r="P46" s="56"/>
      <c r="R46" s="11"/>
      <c r="S46" s="14"/>
      <c r="AK46" s="19" t="str">
        <f>IF(Line[Asset Group]="","",VLOOKUP(Line[Asset Type],subdom_master,4,FALSE))</f>
        <v/>
      </c>
    </row>
    <row r="47" spans="1:37" s="3" customFormat="1" x14ac:dyDescent="0.2">
      <c r="A47" s="34"/>
      <c r="B47" s="34"/>
      <c r="C47" s="34"/>
      <c r="D47" s="61"/>
      <c r="E47" s="61"/>
      <c r="F47" s="34"/>
      <c r="G47" s="34"/>
      <c r="H47" s="3" t="str">
        <f>IF(Line[Asset Group]="","",VLOOKUP(Line[Asset Group],asset_grp_line,4,FALSE))</f>
        <v/>
      </c>
      <c r="J47" s="3" t="str">
        <f>IF(Line[Asset Group]="","",VLOOKUP(Line[Asset Group],asset_grp_line,3,FALSE))</f>
        <v/>
      </c>
      <c r="M47" s="11"/>
      <c r="P47" s="56"/>
      <c r="R47" s="11"/>
      <c r="S47" s="14"/>
      <c r="AK47" s="19" t="str">
        <f>IF(Line[Asset Group]="","",VLOOKUP(Line[Asset Type],subdom_master,4,FALSE))</f>
        <v/>
      </c>
    </row>
    <row r="48" spans="1:37" s="3" customFormat="1" x14ac:dyDescent="0.2">
      <c r="A48" s="34"/>
      <c r="B48" s="34"/>
      <c r="C48" s="34"/>
      <c r="D48" s="61"/>
      <c r="E48" s="61"/>
      <c r="F48" s="34"/>
      <c r="G48" s="34"/>
      <c r="H48" s="3" t="str">
        <f>IF(Line[Asset Group]="","",VLOOKUP(Line[Asset Group],asset_grp_line,4,FALSE))</f>
        <v/>
      </c>
      <c r="J48" s="3" t="str">
        <f>IF(Line[Asset Group]="","",VLOOKUP(Line[Asset Group],asset_grp_line,3,FALSE))</f>
        <v/>
      </c>
      <c r="M48" s="11"/>
      <c r="P48" s="56"/>
      <c r="R48" s="11"/>
      <c r="S48" s="14"/>
      <c r="AK48" s="19" t="str">
        <f>IF(Line[Asset Group]="","",VLOOKUP(Line[Asset Type],subdom_master,4,FALSE))</f>
        <v/>
      </c>
    </row>
    <row r="49" spans="1:37" s="3" customFormat="1" x14ac:dyDescent="0.2">
      <c r="A49" s="34"/>
      <c r="B49" s="34"/>
      <c r="C49" s="34"/>
      <c r="D49" s="61"/>
      <c r="E49" s="61"/>
      <c r="F49" s="34"/>
      <c r="G49" s="34"/>
      <c r="H49" s="3" t="str">
        <f>IF(Line[Asset Group]="","",VLOOKUP(Line[Asset Group],asset_grp_line,4,FALSE))</f>
        <v/>
      </c>
      <c r="J49" s="3" t="str">
        <f>IF(Line[Asset Group]="","",VLOOKUP(Line[Asset Group],asset_grp_line,3,FALSE))</f>
        <v/>
      </c>
      <c r="M49" s="11"/>
      <c r="P49" s="56"/>
      <c r="R49" s="11"/>
      <c r="S49" s="14"/>
      <c r="AK49" s="19" t="str">
        <f>IF(Line[Asset Group]="","",VLOOKUP(Line[Asset Type],subdom_master,4,FALSE))</f>
        <v/>
      </c>
    </row>
    <row r="50" spans="1:37" s="3" customFormat="1" x14ac:dyDescent="0.2">
      <c r="A50" s="34"/>
      <c r="B50" s="34"/>
      <c r="C50" s="34"/>
      <c r="D50" s="61"/>
      <c r="E50" s="61"/>
      <c r="F50" s="34"/>
      <c r="G50" s="34"/>
      <c r="H50" s="3" t="str">
        <f>IF(Line[Asset Group]="","",VLOOKUP(Line[Asset Group],asset_grp_line,4,FALSE))</f>
        <v/>
      </c>
      <c r="J50" s="3" t="str">
        <f>IF(Line[Asset Group]="","",VLOOKUP(Line[Asset Group],asset_grp_line,3,FALSE))</f>
        <v/>
      </c>
      <c r="M50" s="11"/>
      <c r="P50" s="56"/>
      <c r="R50" s="11"/>
      <c r="S50" s="14"/>
      <c r="AK50" s="19" t="str">
        <f>IF(Line[Asset Group]="","",VLOOKUP(Line[Asset Type],subdom_master,4,FALSE))</f>
        <v/>
      </c>
    </row>
    <row r="51" spans="1:37" s="3" customFormat="1" x14ac:dyDescent="0.2">
      <c r="A51" s="34"/>
      <c r="B51" s="34"/>
      <c r="C51" s="34"/>
      <c r="D51" s="61"/>
      <c r="E51" s="61"/>
      <c r="F51" s="34"/>
      <c r="G51" s="34"/>
      <c r="H51" s="3" t="str">
        <f>IF(Line[Asset Group]="","",VLOOKUP(Line[Asset Group],asset_grp_line,4,FALSE))</f>
        <v/>
      </c>
      <c r="J51" s="3" t="str">
        <f>IF(Line[Asset Group]="","",VLOOKUP(Line[Asset Group],asset_grp_line,3,FALSE))</f>
        <v/>
      </c>
      <c r="M51" s="11"/>
      <c r="P51" s="56"/>
      <c r="R51" s="11"/>
      <c r="S51" s="14"/>
      <c r="AK51" s="19" t="str">
        <f>IF(Line[Asset Group]="","",VLOOKUP(Line[Asset Type],subdom_master,4,FALSE))</f>
        <v/>
      </c>
    </row>
    <row r="52" spans="1:37" s="3" customFormat="1" x14ac:dyDescent="0.2">
      <c r="A52" s="34"/>
      <c r="B52" s="34"/>
      <c r="C52" s="34"/>
      <c r="D52" s="61"/>
      <c r="E52" s="61"/>
      <c r="F52" s="34"/>
      <c r="G52" s="34"/>
      <c r="H52" s="3" t="str">
        <f>IF(Line[Asset Group]="","",VLOOKUP(Line[Asset Group],asset_grp_line,4,FALSE))</f>
        <v/>
      </c>
      <c r="J52" s="3" t="str">
        <f>IF(Line[Asset Group]="","",VLOOKUP(Line[Asset Group],asset_grp_line,3,FALSE))</f>
        <v/>
      </c>
      <c r="M52" s="11"/>
      <c r="P52" s="56"/>
      <c r="R52" s="11"/>
      <c r="S52" s="14"/>
      <c r="AK52" s="19" t="str">
        <f>IF(Line[Asset Group]="","",VLOOKUP(Line[Asset Type],subdom_master,4,FALSE))</f>
        <v/>
      </c>
    </row>
    <row r="53" spans="1:37" s="3" customFormat="1" x14ac:dyDescent="0.2">
      <c r="A53" s="34"/>
      <c r="B53" s="34"/>
      <c r="C53" s="34"/>
      <c r="D53" s="61"/>
      <c r="E53" s="61"/>
      <c r="F53" s="34"/>
      <c r="G53" s="34"/>
      <c r="H53" s="3" t="str">
        <f>IF(Line[Asset Group]="","",VLOOKUP(Line[Asset Group],asset_grp_line,4,FALSE))</f>
        <v/>
      </c>
      <c r="J53" s="3" t="str">
        <f>IF(Line[Asset Group]="","",VLOOKUP(Line[Asset Group],asset_grp_line,3,FALSE))</f>
        <v/>
      </c>
      <c r="M53" s="11"/>
      <c r="P53" s="56"/>
      <c r="R53" s="11"/>
      <c r="S53" s="14"/>
      <c r="AK53" s="19" t="str">
        <f>IF(Line[Asset Group]="","",VLOOKUP(Line[Asset Type],subdom_master,4,FALSE))</f>
        <v/>
      </c>
    </row>
    <row r="54" spans="1:37" s="3" customFormat="1" x14ac:dyDescent="0.2">
      <c r="A54" s="34"/>
      <c r="B54" s="34"/>
      <c r="C54" s="34"/>
      <c r="D54" s="61"/>
      <c r="E54" s="61"/>
      <c r="F54" s="34"/>
      <c r="G54" s="34"/>
      <c r="H54" s="3" t="str">
        <f>IF(Line[Asset Group]="","",VLOOKUP(Line[Asset Group],asset_grp_line,4,FALSE))</f>
        <v/>
      </c>
      <c r="J54" s="3" t="str">
        <f>IF(Line[Asset Group]="","",VLOOKUP(Line[Asset Group],asset_grp_line,3,FALSE))</f>
        <v/>
      </c>
      <c r="M54" s="11"/>
      <c r="P54" s="56"/>
      <c r="R54" s="11"/>
      <c r="S54" s="14"/>
      <c r="AK54" s="19" t="str">
        <f>IF(Line[Asset Group]="","",VLOOKUP(Line[Asset Type],subdom_master,4,FALSE))</f>
        <v/>
      </c>
    </row>
    <row r="55" spans="1:37" s="3" customFormat="1" x14ac:dyDescent="0.2">
      <c r="A55" s="34"/>
      <c r="B55" s="34"/>
      <c r="C55" s="34"/>
      <c r="D55" s="61"/>
      <c r="E55" s="61"/>
      <c r="F55" s="34"/>
      <c r="G55" s="34"/>
      <c r="H55" s="3" t="str">
        <f>IF(Line[Asset Group]="","",VLOOKUP(Line[Asset Group],asset_grp_line,4,FALSE))</f>
        <v/>
      </c>
      <c r="J55" s="3" t="str">
        <f>IF(Line[Asset Group]="","",VLOOKUP(Line[Asset Group],asset_grp_line,3,FALSE))</f>
        <v/>
      </c>
      <c r="M55" s="11"/>
      <c r="P55" s="56"/>
      <c r="R55" s="11"/>
      <c r="S55" s="14"/>
      <c r="AK55" s="19" t="str">
        <f>IF(Line[Asset Group]="","",VLOOKUP(Line[Asset Type],subdom_master,4,FALSE))</f>
        <v/>
      </c>
    </row>
    <row r="56" spans="1:37" s="3" customFormat="1" x14ac:dyDescent="0.2">
      <c r="A56" s="34"/>
      <c r="B56" s="34"/>
      <c r="C56" s="34"/>
      <c r="D56" s="61"/>
      <c r="E56" s="61"/>
      <c r="F56" s="34"/>
      <c r="G56" s="34"/>
      <c r="H56" s="3" t="str">
        <f>IF(Line[Asset Group]="","",VLOOKUP(Line[Asset Group],asset_grp_line,4,FALSE))</f>
        <v/>
      </c>
      <c r="J56" s="3" t="str">
        <f>IF(Line[Asset Group]="","",VLOOKUP(Line[Asset Group],asset_grp_line,3,FALSE))</f>
        <v/>
      </c>
      <c r="M56" s="11"/>
      <c r="P56" s="56"/>
      <c r="R56" s="11"/>
      <c r="S56" s="14"/>
      <c r="AK56" s="19" t="str">
        <f>IF(Line[Asset Group]="","",VLOOKUP(Line[Asset Type],subdom_master,4,FALSE))</f>
        <v/>
      </c>
    </row>
    <row r="57" spans="1:37" s="3" customFormat="1" x14ac:dyDescent="0.2">
      <c r="A57" s="34"/>
      <c r="B57" s="34"/>
      <c r="C57" s="34"/>
      <c r="D57" s="61"/>
      <c r="E57" s="61"/>
      <c r="F57" s="34"/>
      <c r="G57" s="34"/>
      <c r="H57" s="3" t="str">
        <f>IF(Line[Asset Group]="","",VLOOKUP(Line[Asset Group],asset_grp_line,4,FALSE))</f>
        <v/>
      </c>
      <c r="J57" s="3" t="str">
        <f>IF(Line[Asset Group]="","",VLOOKUP(Line[Asset Group],asset_grp_line,3,FALSE))</f>
        <v/>
      </c>
      <c r="M57" s="11"/>
      <c r="P57" s="56"/>
      <c r="R57" s="11"/>
      <c r="S57" s="14"/>
      <c r="AK57" s="19" t="str">
        <f>IF(Line[Asset Group]="","",VLOOKUP(Line[Asset Type],subdom_master,4,FALSE))</f>
        <v/>
      </c>
    </row>
    <row r="58" spans="1:37" s="3" customFormat="1" x14ac:dyDescent="0.2">
      <c r="A58" s="34"/>
      <c r="B58" s="34"/>
      <c r="C58" s="34"/>
      <c r="D58" s="61"/>
      <c r="E58" s="61"/>
      <c r="F58" s="34"/>
      <c r="G58" s="34"/>
      <c r="H58" s="3" t="str">
        <f>IF(Line[Asset Group]="","",VLOOKUP(Line[Asset Group],asset_grp_line,4,FALSE))</f>
        <v/>
      </c>
      <c r="J58" s="3" t="str">
        <f>IF(Line[Asset Group]="","",VLOOKUP(Line[Asset Group],asset_grp_line,3,FALSE))</f>
        <v/>
      </c>
      <c r="M58" s="11"/>
      <c r="P58" s="56"/>
      <c r="R58" s="11"/>
      <c r="S58" s="14"/>
      <c r="AK58" s="19" t="str">
        <f>IF(Line[Asset Group]="","",VLOOKUP(Line[Asset Type],subdom_master,4,FALSE))</f>
        <v/>
      </c>
    </row>
    <row r="59" spans="1:37" s="3" customFormat="1" x14ac:dyDescent="0.2">
      <c r="A59" s="34"/>
      <c r="B59" s="34"/>
      <c r="C59" s="34"/>
      <c r="D59" s="61"/>
      <c r="E59" s="61"/>
      <c r="F59" s="34"/>
      <c r="G59" s="34"/>
      <c r="H59" s="3" t="str">
        <f>IF(Line[Asset Group]="","",VLOOKUP(Line[Asset Group],asset_grp_line,4,FALSE))</f>
        <v/>
      </c>
      <c r="J59" s="3" t="str">
        <f>IF(Line[Asset Group]="","",VLOOKUP(Line[Asset Group],asset_grp_line,3,FALSE))</f>
        <v/>
      </c>
      <c r="M59" s="11"/>
      <c r="P59" s="56"/>
      <c r="R59" s="11"/>
      <c r="S59" s="14"/>
      <c r="AK59" s="19" t="str">
        <f>IF(Line[Asset Group]="","",VLOOKUP(Line[Asset Type],subdom_master,4,FALSE))</f>
        <v/>
      </c>
    </row>
    <row r="60" spans="1:37" s="3" customFormat="1" x14ac:dyDescent="0.2">
      <c r="A60" s="34"/>
      <c r="B60" s="34"/>
      <c r="C60" s="34"/>
      <c r="D60" s="61"/>
      <c r="E60" s="61"/>
      <c r="F60" s="34"/>
      <c r="G60" s="34"/>
      <c r="H60" s="3" t="str">
        <f>IF(Line[Asset Group]="","",VLOOKUP(Line[Asset Group],asset_grp_line,4,FALSE))</f>
        <v/>
      </c>
      <c r="J60" s="3" t="str">
        <f>IF(Line[Asset Group]="","",VLOOKUP(Line[Asset Group],asset_grp_line,3,FALSE))</f>
        <v/>
      </c>
      <c r="M60" s="11"/>
      <c r="P60" s="56"/>
      <c r="R60" s="11"/>
      <c r="S60" s="14"/>
      <c r="AK60" s="19" t="str">
        <f>IF(Line[Asset Group]="","",VLOOKUP(Line[Asset Type],subdom_master,4,FALSE))</f>
        <v/>
      </c>
    </row>
    <row r="61" spans="1:37" s="3" customFormat="1" x14ac:dyDescent="0.2">
      <c r="A61" s="34"/>
      <c r="B61" s="34"/>
      <c r="C61" s="34"/>
      <c r="D61" s="61"/>
      <c r="E61" s="61"/>
      <c r="F61" s="34"/>
      <c r="G61" s="34"/>
      <c r="H61" s="3" t="str">
        <f>IF(Line[Asset Group]="","",VLOOKUP(Line[Asset Group],asset_grp_line,4,FALSE))</f>
        <v/>
      </c>
      <c r="J61" s="3" t="str">
        <f>IF(Line[Asset Group]="","",VLOOKUP(Line[Asset Group],asset_grp_line,3,FALSE))</f>
        <v/>
      </c>
      <c r="M61" s="11"/>
      <c r="P61" s="56"/>
      <c r="R61" s="11"/>
      <c r="S61" s="14"/>
      <c r="AK61" s="19" t="str">
        <f>IF(Line[Asset Group]="","",VLOOKUP(Line[Asset Type],subdom_master,4,FALSE))</f>
        <v/>
      </c>
    </row>
    <row r="62" spans="1:37" s="3" customFormat="1" x14ac:dyDescent="0.2">
      <c r="A62" s="34"/>
      <c r="B62" s="34"/>
      <c r="C62" s="34"/>
      <c r="D62" s="61"/>
      <c r="E62" s="61"/>
      <c r="F62" s="34"/>
      <c r="G62" s="34"/>
      <c r="H62" s="3" t="str">
        <f>IF(Line[Asset Group]="","",VLOOKUP(Line[Asset Group],asset_grp_line,4,FALSE))</f>
        <v/>
      </c>
      <c r="J62" s="3" t="str">
        <f>IF(Line[Asset Group]="","",VLOOKUP(Line[Asset Group],asset_grp_line,3,FALSE))</f>
        <v/>
      </c>
      <c r="M62" s="11"/>
      <c r="P62" s="56"/>
      <c r="R62" s="11"/>
      <c r="S62" s="14"/>
      <c r="AK62" s="19" t="str">
        <f>IF(Line[Asset Group]="","",VLOOKUP(Line[Asset Type],subdom_master,4,FALSE))</f>
        <v/>
      </c>
    </row>
    <row r="63" spans="1:37" s="3" customFormat="1" x14ac:dyDescent="0.2">
      <c r="A63" s="34"/>
      <c r="B63" s="34"/>
      <c r="C63" s="34"/>
      <c r="D63" s="61"/>
      <c r="E63" s="61"/>
      <c r="F63" s="34"/>
      <c r="G63" s="34"/>
      <c r="H63" s="3" t="str">
        <f>IF(Line[Asset Group]="","",VLOOKUP(Line[Asset Group],asset_grp_line,4,FALSE))</f>
        <v/>
      </c>
      <c r="J63" s="3" t="str">
        <f>IF(Line[Asset Group]="","",VLOOKUP(Line[Asset Group],asset_grp_line,3,FALSE))</f>
        <v/>
      </c>
      <c r="M63" s="11"/>
      <c r="P63" s="56"/>
      <c r="R63" s="11"/>
      <c r="S63" s="14"/>
      <c r="AK63" s="19" t="str">
        <f>IF(Line[Asset Group]="","",VLOOKUP(Line[Asset Type],subdom_master,4,FALSE))</f>
        <v/>
      </c>
    </row>
    <row r="64" spans="1:37" s="3" customFormat="1" x14ac:dyDescent="0.2">
      <c r="A64" s="34"/>
      <c r="B64" s="34"/>
      <c r="C64" s="34"/>
      <c r="D64" s="61"/>
      <c r="E64" s="61"/>
      <c r="F64" s="34"/>
      <c r="G64" s="34"/>
      <c r="H64" s="3" t="str">
        <f>IF(Line[Asset Group]="","",VLOOKUP(Line[Asset Group],asset_grp_line,4,FALSE))</f>
        <v/>
      </c>
      <c r="J64" s="3" t="str">
        <f>IF(Line[Asset Group]="","",VLOOKUP(Line[Asset Group],asset_grp_line,3,FALSE))</f>
        <v/>
      </c>
      <c r="M64" s="11"/>
      <c r="P64" s="56"/>
      <c r="R64" s="11"/>
      <c r="S64" s="14"/>
      <c r="AK64" s="19" t="str">
        <f>IF(Line[Asset Group]="","",VLOOKUP(Line[Asset Type],subdom_master,4,FALSE))</f>
        <v/>
      </c>
    </row>
    <row r="65" spans="1:37" s="3" customFormat="1" x14ac:dyDescent="0.2">
      <c r="A65" s="34"/>
      <c r="B65" s="34"/>
      <c r="C65" s="34"/>
      <c r="D65" s="61"/>
      <c r="E65" s="61"/>
      <c r="F65" s="34"/>
      <c r="G65" s="34"/>
      <c r="H65" s="3" t="str">
        <f>IF(Line[Asset Group]="","",VLOOKUP(Line[Asset Group],asset_grp_line,4,FALSE))</f>
        <v/>
      </c>
      <c r="J65" s="3" t="str">
        <f>IF(Line[Asset Group]="","",VLOOKUP(Line[Asset Group],asset_grp_line,3,FALSE))</f>
        <v/>
      </c>
      <c r="M65" s="11"/>
      <c r="P65" s="56"/>
      <c r="R65" s="11"/>
      <c r="S65" s="14"/>
      <c r="AK65" s="19" t="str">
        <f>IF(Line[Asset Group]="","",VLOOKUP(Line[Asset Type],subdom_master,4,FALSE))</f>
        <v/>
      </c>
    </row>
    <row r="66" spans="1:37" s="3" customFormat="1" x14ac:dyDescent="0.2">
      <c r="A66" s="34"/>
      <c r="B66" s="34"/>
      <c r="C66" s="34"/>
      <c r="D66" s="61"/>
      <c r="E66" s="61"/>
      <c r="F66" s="34"/>
      <c r="G66" s="34"/>
      <c r="H66" s="3" t="str">
        <f>IF(Line[Asset Group]="","",VLOOKUP(Line[Asset Group],asset_grp_line,4,FALSE))</f>
        <v/>
      </c>
      <c r="J66" s="3" t="str">
        <f>IF(Line[Asset Group]="","",VLOOKUP(Line[Asset Group],asset_grp_line,3,FALSE))</f>
        <v/>
      </c>
      <c r="M66" s="11"/>
      <c r="P66" s="56"/>
      <c r="R66" s="11"/>
      <c r="S66" s="14"/>
      <c r="AK66" s="19" t="str">
        <f>IF(Line[Asset Group]="","",VLOOKUP(Line[Asset Type],subdom_master,4,FALSE))</f>
        <v/>
      </c>
    </row>
    <row r="67" spans="1:37" s="3" customFormat="1" x14ac:dyDescent="0.2">
      <c r="A67" s="34"/>
      <c r="B67" s="34"/>
      <c r="C67" s="34"/>
      <c r="D67" s="61"/>
      <c r="E67" s="61"/>
      <c r="F67" s="34"/>
      <c r="G67" s="34"/>
      <c r="H67" s="3" t="str">
        <f>IF(Line[Asset Group]="","",VLOOKUP(Line[Asset Group],asset_grp_line,4,FALSE))</f>
        <v/>
      </c>
      <c r="J67" s="3" t="str">
        <f>IF(Line[Asset Group]="","",VLOOKUP(Line[Asset Group],asset_grp_line,3,FALSE))</f>
        <v/>
      </c>
      <c r="M67" s="11"/>
      <c r="P67" s="56"/>
      <c r="R67" s="11"/>
      <c r="S67" s="14"/>
      <c r="AK67" s="19" t="str">
        <f>IF(Line[Asset Group]="","",VLOOKUP(Line[Asset Type],subdom_master,4,FALSE))</f>
        <v/>
      </c>
    </row>
    <row r="68" spans="1:37" s="3" customFormat="1" x14ac:dyDescent="0.2">
      <c r="A68" s="34"/>
      <c r="B68" s="34"/>
      <c r="C68" s="34"/>
      <c r="D68" s="61"/>
      <c r="E68" s="61"/>
      <c r="F68" s="34"/>
      <c r="G68" s="34"/>
      <c r="H68" s="3" t="str">
        <f>IF(Line[Asset Group]="","",VLOOKUP(Line[Asset Group],asset_grp_line,4,FALSE))</f>
        <v/>
      </c>
      <c r="J68" s="3" t="str">
        <f>IF(Line[Asset Group]="","",VLOOKUP(Line[Asset Group],asset_grp_line,3,FALSE))</f>
        <v/>
      </c>
      <c r="M68" s="11"/>
      <c r="P68" s="56"/>
      <c r="R68" s="11"/>
      <c r="S68" s="14"/>
      <c r="AK68" s="19" t="str">
        <f>IF(Line[Asset Group]="","",VLOOKUP(Line[Asset Type],subdom_master,4,FALSE))</f>
        <v/>
      </c>
    </row>
    <row r="69" spans="1:37" s="3" customFormat="1" x14ac:dyDescent="0.2">
      <c r="A69" s="34"/>
      <c r="B69" s="34"/>
      <c r="C69" s="34"/>
      <c r="D69" s="61"/>
      <c r="E69" s="61"/>
      <c r="F69" s="34"/>
      <c r="G69" s="34"/>
      <c r="H69" s="3" t="str">
        <f>IF(Line[Asset Group]="","",VLOOKUP(Line[Asset Group],asset_grp_line,4,FALSE))</f>
        <v/>
      </c>
      <c r="J69" s="3" t="str">
        <f>IF(Line[Asset Group]="","",VLOOKUP(Line[Asset Group],asset_grp_line,3,FALSE))</f>
        <v/>
      </c>
      <c r="M69" s="11"/>
      <c r="P69" s="56"/>
      <c r="R69" s="11"/>
      <c r="S69" s="14"/>
      <c r="AK69" s="19" t="str">
        <f>IF(Line[Asset Group]="","",VLOOKUP(Line[Asset Type],subdom_master,4,FALSE))</f>
        <v/>
      </c>
    </row>
    <row r="70" spans="1:37" s="3" customFormat="1" x14ac:dyDescent="0.2">
      <c r="A70" s="34"/>
      <c r="B70" s="34"/>
      <c r="C70" s="34"/>
      <c r="D70" s="61"/>
      <c r="E70" s="61"/>
      <c r="F70" s="34"/>
      <c r="G70" s="34"/>
      <c r="H70" s="3" t="str">
        <f>IF(Line[Asset Group]="","",VLOOKUP(Line[Asset Group],asset_grp_line,4,FALSE))</f>
        <v/>
      </c>
      <c r="J70" s="3" t="str">
        <f>IF(Line[Asset Group]="","",VLOOKUP(Line[Asset Group],asset_grp_line,3,FALSE))</f>
        <v/>
      </c>
      <c r="M70" s="11"/>
      <c r="P70" s="56"/>
      <c r="R70" s="11"/>
      <c r="S70" s="14"/>
      <c r="AK70" s="19" t="str">
        <f>IF(Line[Asset Group]="","",VLOOKUP(Line[Asset Type],subdom_master,4,FALSE))</f>
        <v/>
      </c>
    </row>
    <row r="71" spans="1:37" s="3" customFormat="1" x14ac:dyDescent="0.2">
      <c r="A71" s="34"/>
      <c r="B71" s="34"/>
      <c r="C71" s="34"/>
      <c r="D71" s="61"/>
      <c r="E71" s="61"/>
      <c r="F71" s="34"/>
      <c r="G71" s="34"/>
      <c r="H71" s="3" t="str">
        <f>IF(Line[Asset Group]="","",VLOOKUP(Line[Asset Group],asset_grp_line,4,FALSE))</f>
        <v/>
      </c>
      <c r="J71" s="3" t="str">
        <f>IF(Line[Asset Group]="","",VLOOKUP(Line[Asset Group],asset_grp_line,3,FALSE))</f>
        <v/>
      </c>
      <c r="M71" s="11"/>
      <c r="P71" s="56"/>
      <c r="R71" s="11"/>
      <c r="S71" s="14"/>
      <c r="AK71" s="19" t="str">
        <f>IF(Line[Asset Group]="","",VLOOKUP(Line[Asset Type],subdom_master,4,FALSE))</f>
        <v/>
      </c>
    </row>
    <row r="72" spans="1:37" s="3" customFormat="1" x14ac:dyDescent="0.2">
      <c r="A72" s="34"/>
      <c r="B72" s="34"/>
      <c r="C72" s="34"/>
      <c r="D72" s="61"/>
      <c r="E72" s="61"/>
      <c r="F72" s="34"/>
      <c r="G72" s="34"/>
      <c r="H72" s="3" t="str">
        <f>IF(Line[Asset Group]="","",VLOOKUP(Line[Asset Group],asset_grp_line,4,FALSE))</f>
        <v/>
      </c>
      <c r="J72" s="3" t="str">
        <f>IF(Line[Asset Group]="","",VLOOKUP(Line[Asset Group],asset_grp_line,3,FALSE))</f>
        <v/>
      </c>
      <c r="M72" s="11"/>
      <c r="P72" s="56"/>
      <c r="R72" s="11"/>
      <c r="S72" s="14"/>
      <c r="AK72" s="19" t="str">
        <f>IF(Line[Asset Group]="","",VLOOKUP(Line[Asset Type],subdom_master,4,FALSE))</f>
        <v/>
      </c>
    </row>
    <row r="73" spans="1:37" s="3" customFormat="1" x14ac:dyDescent="0.2">
      <c r="A73" s="34"/>
      <c r="B73" s="34"/>
      <c r="C73" s="34"/>
      <c r="D73" s="61"/>
      <c r="E73" s="61"/>
      <c r="F73" s="34"/>
      <c r="G73" s="34"/>
      <c r="H73" s="3" t="str">
        <f>IF(Line[Asset Group]="","",VLOOKUP(Line[Asset Group],asset_grp_line,4,FALSE))</f>
        <v/>
      </c>
      <c r="J73" s="3" t="str">
        <f>IF(Line[Asset Group]="","",VLOOKUP(Line[Asset Group],asset_grp_line,3,FALSE))</f>
        <v/>
      </c>
      <c r="M73" s="11"/>
      <c r="P73" s="56"/>
      <c r="R73" s="11"/>
      <c r="S73" s="14"/>
      <c r="AK73" s="19" t="str">
        <f>IF(Line[Asset Group]="","",VLOOKUP(Line[Asset Type],subdom_master,4,FALSE))</f>
        <v/>
      </c>
    </row>
    <row r="74" spans="1:37" s="3" customFormat="1" x14ac:dyDescent="0.2">
      <c r="A74" s="34"/>
      <c r="B74" s="34"/>
      <c r="C74" s="34"/>
      <c r="D74" s="61"/>
      <c r="E74" s="61"/>
      <c r="F74" s="34"/>
      <c r="G74" s="34"/>
      <c r="H74" s="3" t="str">
        <f>IF(Line[Asset Group]="","",VLOOKUP(Line[Asset Group],asset_grp_line,4,FALSE))</f>
        <v/>
      </c>
      <c r="J74" s="3" t="str">
        <f>IF(Line[Asset Group]="","",VLOOKUP(Line[Asset Group],asset_grp_line,3,FALSE))</f>
        <v/>
      </c>
      <c r="M74" s="11"/>
      <c r="P74" s="56"/>
      <c r="R74" s="11"/>
      <c r="S74" s="14"/>
      <c r="AK74" s="19" t="str">
        <f>IF(Line[Asset Group]="","",VLOOKUP(Line[Asset Type],subdom_master,4,FALSE))</f>
        <v/>
      </c>
    </row>
    <row r="75" spans="1:37" s="3" customFormat="1" x14ac:dyDescent="0.2">
      <c r="A75" s="34"/>
      <c r="B75" s="34"/>
      <c r="C75" s="34"/>
      <c r="D75" s="61"/>
      <c r="E75" s="61"/>
      <c r="F75" s="34"/>
      <c r="G75" s="34"/>
      <c r="H75" s="3" t="str">
        <f>IF(Line[Asset Group]="","",VLOOKUP(Line[Asset Group],asset_grp_line,4,FALSE))</f>
        <v/>
      </c>
      <c r="J75" s="3" t="str">
        <f>IF(Line[Asset Group]="","",VLOOKUP(Line[Asset Group],asset_grp_line,3,FALSE))</f>
        <v/>
      </c>
      <c r="M75" s="11"/>
      <c r="P75" s="56"/>
      <c r="R75" s="11"/>
      <c r="S75" s="14"/>
      <c r="AK75" s="19" t="str">
        <f>IF(Line[Asset Group]="","",VLOOKUP(Line[Asset Type],subdom_master,4,FALSE))</f>
        <v/>
      </c>
    </row>
    <row r="76" spans="1:37" s="3" customFormat="1" x14ac:dyDescent="0.2">
      <c r="A76" s="34"/>
      <c r="B76" s="34"/>
      <c r="C76" s="34"/>
      <c r="D76" s="61"/>
      <c r="E76" s="61"/>
      <c r="F76" s="34"/>
      <c r="G76" s="34"/>
      <c r="H76" s="3" t="str">
        <f>IF(Line[Asset Group]="","",VLOOKUP(Line[Asset Group],asset_grp_line,4,FALSE))</f>
        <v/>
      </c>
      <c r="J76" s="3" t="str">
        <f>IF(Line[Asset Group]="","",VLOOKUP(Line[Asset Group],asset_grp_line,3,FALSE))</f>
        <v/>
      </c>
      <c r="M76" s="11"/>
      <c r="P76" s="56"/>
      <c r="R76" s="11"/>
      <c r="S76" s="14"/>
      <c r="AK76" s="19" t="str">
        <f>IF(Line[Asset Group]="","",VLOOKUP(Line[Asset Type],subdom_master,4,FALSE))</f>
        <v/>
      </c>
    </row>
    <row r="77" spans="1:37" s="3" customFormat="1" x14ac:dyDescent="0.2">
      <c r="A77" s="34"/>
      <c r="B77" s="34"/>
      <c r="C77" s="34"/>
      <c r="D77" s="61"/>
      <c r="E77" s="61"/>
      <c r="F77" s="34"/>
      <c r="G77" s="34"/>
      <c r="H77" s="3" t="str">
        <f>IF(Line[Asset Group]="","",VLOOKUP(Line[Asset Group],asset_grp_line,4,FALSE))</f>
        <v/>
      </c>
      <c r="J77" s="3" t="str">
        <f>IF(Line[Asset Group]="","",VLOOKUP(Line[Asset Group],asset_grp_line,3,FALSE))</f>
        <v/>
      </c>
      <c r="M77" s="11"/>
      <c r="P77" s="56"/>
      <c r="R77" s="11"/>
      <c r="S77" s="14"/>
      <c r="AK77" s="19" t="str">
        <f>IF(Line[Asset Group]="","",VLOOKUP(Line[Asset Type],subdom_master,4,FALSE))</f>
        <v/>
      </c>
    </row>
    <row r="78" spans="1:37" s="3" customFormat="1" x14ac:dyDescent="0.2">
      <c r="A78" s="34"/>
      <c r="B78" s="34"/>
      <c r="C78" s="34"/>
      <c r="D78" s="61"/>
      <c r="E78" s="61"/>
      <c r="F78" s="34"/>
      <c r="G78" s="34"/>
      <c r="H78" s="3" t="str">
        <f>IF(Line[Asset Group]="","",VLOOKUP(Line[Asset Group],asset_grp_line,4,FALSE))</f>
        <v/>
      </c>
      <c r="J78" s="3" t="str">
        <f>IF(Line[Asset Group]="","",VLOOKUP(Line[Asset Group],asset_grp_line,3,FALSE))</f>
        <v/>
      </c>
      <c r="M78" s="11"/>
      <c r="P78" s="56"/>
      <c r="R78" s="11"/>
      <c r="S78" s="14"/>
      <c r="AK78" s="19" t="str">
        <f>IF(Line[Asset Group]="","",VLOOKUP(Line[Asset Type],subdom_master,4,FALSE))</f>
        <v/>
      </c>
    </row>
    <row r="79" spans="1:37" s="3" customFormat="1" x14ac:dyDescent="0.2">
      <c r="A79" s="34"/>
      <c r="B79" s="34"/>
      <c r="C79" s="34"/>
      <c r="D79" s="61"/>
      <c r="E79" s="61"/>
      <c r="F79" s="34"/>
      <c r="G79" s="34"/>
      <c r="H79" s="3" t="str">
        <f>IF(Line[Asset Group]="","",VLOOKUP(Line[Asset Group],asset_grp_line,4,FALSE))</f>
        <v/>
      </c>
      <c r="J79" s="3" t="str">
        <f>IF(Line[Asset Group]="","",VLOOKUP(Line[Asset Group],asset_grp_line,3,FALSE))</f>
        <v/>
      </c>
      <c r="M79" s="11"/>
      <c r="P79" s="56"/>
      <c r="R79" s="11"/>
      <c r="S79" s="14"/>
      <c r="AK79" s="19" t="str">
        <f>IF(Line[Asset Group]="","",VLOOKUP(Line[Asset Type],subdom_master,4,FALSE))</f>
        <v/>
      </c>
    </row>
    <row r="80" spans="1:37" s="3" customFormat="1" x14ac:dyDescent="0.2">
      <c r="A80" s="34"/>
      <c r="B80" s="34"/>
      <c r="C80" s="34"/>
      <c r="D80" s="61"/>
      <c r="E80" s="61"/>
      <c r="F80" s="34"/>
      <c r="G80" s="34"/>
      <c r="H80" s="3" t="str">
        <f>IF(Line[Asset Group]="","",VLOOKUP(Line[Asset Group],asset_grp_line,4,FALSE))</f>
        <v/>
      </c>
      <c r="J80" s="3" t="str">
        <f>IF(Line[Asset Group]="","",VLOOKUP(Line[Asset Group],asset_grp_line,3,FALSE))</f>
        <v/>
      </c>
      <c r="M80" s="11"/>
      <c r="P80" s="56"/>
      <c r="R80" s="11"/>
      <c r="S80" s="14"/>
      <c r="AK80" s="19" t="str">
        <f>IF(Line[Asset Group]="","",VLOOKUP(Line[Asset Type],subdom_master,4,FALSE))</f>
        <v/>
      </c>
    </row>
    <row r="81" spans="1:37" s="3" customFormat="1" x14ac:dyDescent="0.2">
      <c r="A81" s="34"/>
      <c r="B81" s="34"/>
      <c r="C81" s="34"/>
      <c r="D81" s="61"/>
      <c r="E81" s="61"/>
      <c r="F81" s="34"/>
      <c r="G81" s="34"/>
      <c r="H81" s="3" t="str">
        <f>IF(Line[Asset Group]="","",VLOOKUP(Line[Asset Group],asset_grp_line,4,FALSE))</f>
        <v/>
      </c>
      <c r="J81" s="3" t="str">
        <f>IF(Line[Asset Group]="","",VLOOKUP(Line[Asset Group],asset_grp_line,3,FALSE))</f>
        <v/>
      </c>
      <c r="M81" s="11"/>
      <c r="P81" s="56"/>
      <c r="R81" s="11"/>
      <c r="S81" s="14"/>
      <c r="AK81" s="19" t="str">
        <f>IF(Line[Asset Group]="","",VLOOKUP(Line[Asset Type],subdom_master,4,FALSE))</f>
        <v/>
      </c>
    </row>
    <row r="82" spans="1:37" s="3" customFormat="1" x14ac:dyDescent="0.2">
      <c r="A82" s="34"/>
      <c r="B82" s="34"/>
      <c r="C82" s="34"/>
      <c r="D82" s="61"/>
      <c r="E82" s="61"/>
      <c r="F82" s="34"/>
      <c r="G82" s="34"/>
      <c r="H82" s="3" t="str">
        <f>IF(Line[Asset Group]="","",VLOOKUP(Line[Asset Group],asset_grp_line,4,FALSE))</f>
        <v/>
      </c>
      <c r="J82" s="3" t="str">
        <f>IF(Line[Asset Group]="","",VLOOKUP(Line[Asset Group],asset_grp_line,3,FALSE))</f>
        <v/>
      </c>
      <c r="M82" s="11"/>
      <c r="P82" s="56"/>
      <c r="R82" s="11"/>
      <c r="S82" s="14"/>
      <c r="AK82" s="19" t="str">
        <f>IF(Line[Asset Group]="","",VLOOKUP(Line[Asset Type],subdom_master,4,FALSE))</f>
        <v/>
      </c>
    </row>
    <row r="83" spans="1:37" s="3" customFormat="1" x14ac:dyDescent="0.2">
      <c r="A83" s="34"/>
      <c r="B83" s="34"/>
      <c r="C83" s="34"/>
      <c r="D83" s="61"/>
      <c r="E83" s="61"/>
      <c r="F83" s="34"/>
      <c r="G83" s="34"/>
      <c r="H83" s="3" t="str">
        <f>IF(Line[Asset Group]="","",VLOOKUP(Line[Asset Group],asset_grp_line,4,FALSE))</f>
        <v/>
      </c>
      <c r="J83" s="3" t="str">
        <f>IF(Line[Asset Group]="","",VLOOKUP(Line[Asset Group],asset_grp_line,3,FALSE))</f>
        <v/>
      </c>
      <c r="M83" s="11"/>
      <c r="P83" s="56"/>
      <c r="R83" s="11"/>
      <c r="S83" s="14"/>
      <c r="AK83" s="19" t="str">
        <f>IF(Line[Asset Group]="","",VLOOKUP(Line[Asset Type],subdom_master,4,FALSE))</f>
        <v/>
      </c>
    </row>
    <row r="84" spans="1:37" s="3" customFormat="1" x14ac:dyDescent="0.2">
      <c r="A84" s="34"/>
      <c r="B84" s="34"/>
      <c r="C84" s="34"/>
      <c r="D84" s="61"/>
      <c r="E84" s="61"/>
      <c r="F84" s="34"/>
      <c r="G84" s="34"/>
      <c r="H84" s="3" t="str">
        <f>IF(Line[Asset Group]="","",VLOOKUP(Line[Asset Group],asset_grp_line,4,FALSE))</f>
        <v/>
      </c>
      <c r="J84" s="3" t="str">
        <f>IF(Line[Asset Group]="","",VLOOKUP(Line[Asset Group],asset_grp_line,3,FALSE))</f>
        <v/>
      </c>
      <c r="M84" s="11"/>
      <c r="P84" s="56"/>
      <c r="R84" s="11"/>
      <c r="S84" s="14"/>
      <c r="AK84" s="19" t="str">
        <f>IF(Line[Asset Group]="","",VLOOKUP(Line[Asset Type],subdom_master,4,FALSE))</f>
        <v/>
      </c>
    </row>
    <row r="85" spans="1:37" s="3" customFormat="1" x14ac:dyDescent="0.2">
      <c r="A85" s="34"/>
      <c r="B85" s="34"/>
      <c r="C85" s="34"/>
      <c r="D85" s="61"/>
      <c r="E85" s="61"/>
      <c r="F85" s="34"/>
      <c r="G85" s="34"/>
      <c r="H85" s="3" t="str">
        <f>IF(Line[Asset Group]="","",VLOOKUP(Line[Asset Group],asset_grp_line,4,FALSE))</f>
        <v/>
      </c>
      <c r="J85" s="3" t="str">
        <f>IF(Line[Asset Group]="","",VLOOKUP(Line[Asset Group],asset_grp_line,3,FALSE))</f>
        <v/>
      </c>
      <c r="M85" s="11"/>
      <c r="P85" s="56"/>
      <c r="R85" s="11"/>
      <c r="S85" s="14"/>
      <c r="AK85" s="19" t="str">
        <f>IF(Line[Asset Group]="","",VLOOKUP(Line[Asset Type],subdom_master,4,FALSE))</f>
        <v/>
      </c>
    </row>
    <row r="86" spans="1:37" s="3" customFormat="1" x14ac:dyDescent="0.2">
      <c r="A86" s="34"/>
      <c r="B86" s="34"/>
      <c r="C86" s="34"/>
      <c r="D86" s="61"/>
      <c r="E86" s="61"/>
      <c r="F86" s="34"/>
      <c r="G86" s="34"/>
      <c r="H86" s="3" t="str">
        <f>IF(Line[Asset Group]="","",VLOOKUP(Line[Asset Group],asset_grp_line,4,FALSE))</f>
        <v/>
      </c>
      <c r="J86" s="3" t="str">
        <f>IF(Line[Asset Group]="","",VLOOKUP(Line[Asset Group],asset_grp_line,3,FALSE))</f>
        <v/>
      </c>
      <c r="M86" s="11"/>
      <c r="P86" s="56"/>
      <c r="R86" s="11"/>
      <c r="S86" s="14"/>
      <c r="AK86" s="19" t="str">
        <f>IF(Line[Asset Group]="","",VLOOKUP(Line[Asset Type],subdom_master,4,FALSE))</f>
        <v/>
      </c>
    </row>
    <row r="87" spans="1:37" s="3" customFormat="1" x14ac:dyDescent="0.2">
      <c r="A87" s="34"/>
      <c r="B87" s="34"/>
      <c r="C87" s="34"/>
      <c r="D87" s="61"/>
      <c r="E87" s="61"/>
      <c r="F87" s="34"/>
      <c r="G87" s="34"/>
      <c r="H87" s="3" t="str">
        <f>IF(Line[Asset Group]="","",VLOOKUP(Line[Asset Group],asset_grp_line,4,FALSE))</f>
        <v/>
      </c>
      <c r="J87" s="3" t="str">
        <f>IF(Line[Asset Group]="","",VLOOKUP(Line[Asset Group],asset_grp_line,3,FALSE))</f>
        <v/>
      </c>
      <c r="M87" s="11"/>
      <c r="P87" s="56"/>
      <c r="R87" s="11"/>
      <c r="S87" s="14"/>
      <c r="AK87" s="19" t="str">
        <f>IF(Line[Asset Group]="","",VLOOKUP(Line[Asset Type],subdom_master,4,FALSE))</f>
        <v/>
      </c>
    </row>
    <row r="88" spans="1:37" s="3" customFormat="1" x14ac:dyDescent="0.2">
      <c r="A88" s="34"/>
      <c r="B88" s="34"/>
      <c r="C88" s="34"/>
      <c r="D88" s="61"/>
      <c r="E88" s="61"/>
      <c r="F88" s="34"/>
      <c r="G88" s="34"/>
      <c r="H88" s="3" t="str">
        <f>IF(Line[Asset Group]="","",VLOOKUP(Line[Asset Group],asset_grp_line,4,FALSE))</f>
        <v/>
      </c>
      <c r="J88" s="3" t="str">
        <f>IF(Line[Asset Group]="","",VLOOKUP(Line[Asset Group],asset_grp_line,3,FALSE))</f>
        <v/>
      </c>
      <c r="M88" s="11"/>
      <c r="P88" s="56"/>
      <c r="R88" s="11"/>
      <c r="S88" s="14"/>
      <c r="AK88" s="19" t="str">
        <f>IF(Line[Asset Group]="","",VLOOKUP(Line[Asset Type],subdom_master,4,FALSE))</f>
        <v/>
      </c>
    </row>
    <row r="89" spans="1:37" s="3" customFormat="1" x14ac:dyDescent="0.2">
      <c r="A89" s="34"/>
      <c r="B89" s="34"/>
      <c r="C89" s="34"/>
      <c r="D89" s="61"/>
      <c r="E89" s="61"/>
      <c r="F89" s="34"/>
      <c r="G89" s="34"/>
      <c r="H89" s="3" t="str">
        <f>IF(Line[Asset Group]="","",VLOOKUP(Line[Asset Group],asset_grp_line,4,FALSE))</f>
        <v/>
      </c>
      <c r="J89" s="3" t="str">
        <f>IF(Line[Asset Group]="","",VLOOKUP(Line[Asset Group],asset_grp_line,3,FALSE))</f>
        <v/>
      </c>
      <c r="M89" s="11"/>
      <c r="P89" s="56"/>
      <c r="R89" s="11"/>
      <c r="S89" s="14"/>
      <c r="AK89" s="19" t="str">
        <f>IF(Line[Asset Group]="","",VLOOKUP(Line[Asset Type],subdom_master,4,FALSE))</f>
        <v/>
      </c>
    </row>
    <row r="90" spans="1:37" s="3" customFormat="1" x14ac:dyDescent="0.2">
      <c r="A90" s="34"/>
      <c r="B90" s="34"/>
      <c r="C90" s="34"/>
      <c r="D90" s="61"/>
      <c r="E90" s="61"/>
      <c r="F90" s="34"/>
      <c r="G90" s="34"/>
      <c r="H90" s="3" t="str">
        <f>IF(Line[Asset Group]="","",VLOOKUP(Line[Asset Group],asset_grp_line,4,FALSE))</f>
        <v/>
      </c>
      <c r="J90" s="3" t="str">
        <f>IF(Line[Asset Group]="","",VLOOKUP(Line[Asset Group],asset_grp_line,3,FALSE))</f>
        <v/>
      </c>
      <c r="M90" s="11"/>
      <c r="P90" s="56"/>
      <c r="R90" s="11"/>
      <c r="S90" s="14"/>
      <c r="AK90" s="19" t="str">
        <f>IF(Line[Asset Group]="","",VLOOKUP(Line[Asset Type],subdom_master,4,FALSE))</f>
        <v/>
      </c>
    </row>
    <row r="91" spans="1:37" s="3" customFormat="1" x14ac:dyDescent="0.2">
      <c r="A91" s="34"/>
      <c r="B91" s="34"/>
      <c r="C91" s="34"/>
      <c r="D91" s="61"/>
      <c r="E91" s="61"/>
      <c r="F91" s="34"/>
      <c r="G91" s="34"/>
      <c r="H91" s="3" t="str">
        <f>IF(Line[Asset Group]="","",VLOOKUP(Line[Asset Group],asset_grp_line,4,FALSE))</f>
        <v/>
      </c>
      <c r="J91" s="3" t="str">
        <f>IF(Line[Asset Group]="","",VLOOKUP(Line[Asset Group],asset_grp_line,3,FALSE))</f>
        <v/>
      </c>
      <c r="M91" s="11"/>
      <c r="P91" s="56"/>
      <c r="R91" s="11"/>
      <c r="S91" s="14"/>
      <c r="AK91" s="19" t="str">
        <f>IF(Line[Asset Group]="","",VLOOKUP(Line[Asset Type],subdom_master,4,FALSE))</f>
        <v/>
      </c>
    </row>
    <row r="92" spans="1:37" s="3" customFormat="1" x14ac:dyDescent="0.2">
      <c r="A92" s="34"/>
      <c r="B92" s="34"/>
      <c r="C92" s="34"/>
      <c r="D92" s="61"/>
      <c r="E92" s="61"/>
      <c r="F92" s="34"/>
      <c r="G92" s="34"/>
      <c r="H92" s="3" t="str">
        <f>IF(Line[Asset Group]="","",VLOOKUP(Line[Asset Group],asset_grp_line,4,FALSE))</f>
        <v/>
      </c>
      <c r="J92" s="3" t="str">
        <f>IF(Line[Asset Group]="","",VLOOKUP(Line[Asset Group],asset_grp_line,3,FALSE))</f>
        <v/>
      </c>
      <c r="M92" s="11"/>
      <c r="P92" s="56"/>
      <c r="R92" s="11"/>
      <c r="S92" s="14"/>
      <c r="AK92" s="19" t="str">
        <f>IF(Line[Asset Group]="","",VLOOKUP(Line[Asset Type],subdom_master,4,FALSE))</f>
        <v/>
      </c>
    </row>
    <row r="93" spans="1:37" s="3" customFormat="1" x14ac:dyDescent="0.2">
      <c r="A93" s="34"/>
      <c r="B93" s="34"/>
      <c r="C93" s="34"/>
      <c r="D93" s="61"/>
      <c r="E93" s="61"/>
      <c r="F93" s="34"/>
      <c r="G93" s="34"/>
      <c r="H93" s="3" t="str">
        <f>IF(Line[Asset Group]="","",VLOOKUP(Line[Asset Group],asset_grp_line,4,FALSE))</f>
        <v/>
      </c>
      <c r="J93" s="3" t="str">
        <f>IF(Line[Asset Group]="","",VLOOKUP(Line[Asset Group],asset_grp_line,3,FALSE))</f>
        <v/>
      </c>
      <c r="M93" s="11"/>
      <c r="P93" s="56"/>
      <c r="R93" s="11"/>
      <c r="S93" s="14"/>
      <c r="AK93" s="19" t="str">
        <f>IF(Line[Asset Group]="","",VLOOKUP(Line[Asset Type],subdom_master,4,FALSE))</f>
        <v/>
      </c>
    </row>
    <row r="94" spans="1:37" s="3" customFormat="1" x14ac:dyDescent="0.2">
      <c r="A94" s="34"/>
      <c r="B94" s="34"/>
      <c r="C94" s="34"/>
      <c r="D94" s="61"/>
      <c r="E94" s="61"/>
      <c r="F94" s="34"/>
      <c r="G94" s="34"/>
      <c r="H94" s="3" t="str">
        <f>IF(Line[Asset Group]="","",VLOOKUP(Line[Asset Group],asset_grp_line,4,FALSE))</f>
        <v/>
      </c>
      <c r="J94" s="3" t="str">
        <f>IF(Line[Asset Group]="","",VLOOKUP(Line[Asset Group],asset_grp_line,3,FALSE))</f>
        <v/>
      </c>
      <c r="M94" s="11"/>
      <c r="P94" s="56"/>
      <c r="R94" s="11"/>
      <c r="S94" s="14"/>
      <c r="AK94" s="19" t="str">
        <f>IF(Line[Asset Group]="","",VLOOKUP(Line[Asset Type],subdom_master,4,FALSE))</f>
        <v/>
      </c>
    </row>
    <row r="95" spans="1:37" s="3" customFormat="1" x14ac:dyDescent="0.2">
      <c r="A95" s="34"/>
      <c r="B95" s="34"/>
      <c r="C95" s="34"/>
      <c r="D95" s="61"/>
      <c r="E95" s="61"/>
      <c r="F95" s="34"/>
      <c r="G95" s="34"/>
      <c r="H95" s="3" t="str">
        <f>IF(Line[Asset Group]="","",VLOOKUP(Line[Asset Group],asset_grp_line,4,FALSE))</f>
        <v/>
      </c>
      <c r="J95" s="3" t="str">
        <f>IF(Line[Asset Group]="","",VLOOKUP(Line[Asset Group],asset_grp_line,3,FALSE))</f>
        <v/>
      </c>
      <c r="M95" s="11"/>
      <c r="P95" s="56"/>
      <c r="R95" s="11"/>
      <c r="S95" s="14"/>
      <c r="AK95" s="19" t="str">
        <f>IF(Line[Asset Group]="","",VLOOKUP(Line[Asset Type],subdom_master,4,FALSE))</f>
        <v/>
      </c>
    </row>
    <row r="96" spans="1:37" s="3" customFormat="1" x14ac:dyDescent="0.2">
      <c r="A96" s="34"/>
      <c r="B96" s="34"/>
      <c r="C96" s="34"/>
      <c r="D96" s="61"/>
      <c r="E96" s="61"/>
      <c r="F96" s="34"/>
      <c r="G96" s="34"/>
      <c r="H96" s="3" t="str">
        <f>IF(Line[Asset Group]="","",VLOOKUP(Line[Asset Group],asset_grp_line,4,FALSE))</f>
        <v/>
      </c>
      <c r="J96" s="3" t="str">
        <f>IF(Line[Asset Group]="","",VLOOKUP(Line[Asset Group],asset_grp_line,3,FALSE))</f>
        <v/>
      </c>
      <c r="M96" s="11"/>
      <c r="P96" s="56"/>
      <c r="R96" s="11"/>
      <c r="S96" s="14"/>
      <c r="AK96" s="19" t="str">
        <f>IF(Line[Asset Group]="","",VLOOKUP(Line[Asset Type],subdom_master,4,FALSE))</f>
        <v/>
      </c>
    </row>
    <row r="97" spans="1:37" s="3" customFormat="1" x14ac:dyDescent="0.2">
      <c r="A97" s="34"/>
      <c r="B97" s="34"/>
      <c r="C97" s="34"/>
      <c r="D97" s="61"/>
      <c r="E97" s="61"/>
      <c r="F97" s="34"/>
      <c r="G97" s="34"/>
      <c r="H97" s="3" t="str">
        <f>IF(Line[Asset Group]="","",VLOOKUP(Line[Asset Group],asset_grp_line,4,FALSE))</f>
        <v/>
      </c>
      <c r="J97" s="3" t="str">
        <f>IF(Line[Asset Group]="","",VLOOKUP(Line[Asset Group],asset_grp_line,3,FALSE))</f>
        <v/>
      </c>
      <c r="M97" s="11"/>
      <c r="P97" s="56"/>
      <c r="R97" s="11"/>
      <c r="S97" s="14"/>
      <c r="AK97" s="19" t="str">
        <f>IF(Line[Asset Group]="","",VLOOKUP(Line[Asset Type],subdom_master,4,FALSE))</f>
        <v/>
      </c>
    </row>
    <row r="98" spans="1:37" s="3" customFormat="1" x14ac:dyDescent="0.2">
      <c r="A98" s="34"/>
      <c r="B98" s="34"/>
      <c r="C98" s="34"/>
      <c r="D98" s="61"/>
      <c r="E98" s="61"/>
      <c r="F98" s="34"/>
      <c r="G98" s="34"/>
      <c r="H98" s="3" t="str">
        <f>IF(Line[Asset Group]="","",VLOOKUP(Line[Asset Group],asset_grp_line,4,FALSE))</f>
        <v/>
      </c>
      <c r="J98" s="3" t="str">
        <f>IF(Line[Asset Group]="","",VLOOKUP(Line[Asset Group],asset_grp_line,3,FALSE))</f>
        <v/>
      </c>
      <c r="M98" s="11"/>
      <c r="P98" s="56"/>
      <c r="R98" s="11"/>
      <c r="S98" s="14"/>
      <c r="AK98" s="19" t="str">
        <f>IF(Line[Asset Group]="","",VLOOKUP(Line[Asset Type],subdom_master,4,FALSE))</f>
        <v/>
      </c>
    </row>
    <row r="99" spans="1:37" s="3" customFormat="1" x14ac:dyDescent="0.2">
      <c r="A99" s="34"/>
      <c r="B99" s="34"/>
      <c r="C99" s="34"/>
      <c r="D99" s="61"/>
      <c r="E99" s="61"/>
      <c r="F99" s="34"/>
      <c r="G99" s="34"/>
      <c r="H99" s="3" t="str">
        <f>IF(Line[Asset Group]="","",VLOOKUP(Line[Asset Group],asset_grp_line,4,FALSE))</f>
        <v/>
      </c>
      <c r="J99" s="3" t="str">
        <f>IF(Line[Asset Group]="","",VLOOKUP(Line[Asset Group],asset_grp_line,3,FALSE))</f>
        <v/>
      </c>
      <c r="M99" s="11"/>
      <c r="P99" s="56"/>
      <c r="R99" s="11"/>
      <c r="S99" s="14"/>
      <c r="AK99" s="19" t="str">
        <f>IF(Line[Asset Group]="","",VLOOKUP(Line[Asset Type],subdom_master,4,FALSE))</f>
        <v/>
      </c>
    </row>
    <row r="100" spans="1:37" s="3" customFormat="1" x14ac:dyDescent="0.2">
      <c r="A100" s="34"/>
      <c r="B100" s="34"/>
      <c r="C100" s="34"/>
      <c r="D100" s="61"/>
      <c r="E100" s="61"/>
      <c r="F100" s="34"/>
      <c r="G100" s="34"/>
      <c r="H100" s="3" t="str">
        <f>IF(Line[Asset Group]="","",VLOOKUP(Line[Asset Group],asset_grp_line,4,FALSE))</f>
        <v/>
      </c>
      <c r="J100" s="3" t="str">
        <f>IF(Line[Asset Group]="","",VLOOKUP(Line[Asset Group],asset_grp_line,3,FALSE))</f>
        <v/>
      </c>
      <c r="M100" s="11"/>
      <c r="P100" s="56"/>
      <c r="R100" s="11"/>
      <c r="S100" s="14"/>
      <c r="AK100" s="19" t="str">
        <f>IF(Line[Asset Group]="","",VLOOKUP(Line[Asset Type],subdom_master,4,FALSE))</f>
        <v/>
      </c>
    </row>
    <row r="101" spans="1:37" s="3" customFormat="1" x14ac:dyDescent="0.2">
      <c r="A101" s="34"/>
      <c r="B101" s="34"/>
      <c r="C101" s="34"/>
      <c r="D101" s="61"/>
      <c r="E101" s="61"/>
      <c r="F101" s="34"/>
      <c r="G101" s="34"/>
      <c r="H101" s="3" t="str">
        <f>IF(Line[Asset Group]="","",VLOOKUP(Line[Asset Group],asset_grp_line,4,FALSE))</f>
        <v/>
      </c>
      <c r="J101" s="3" t="str">
        <f>IF(Line[Asset Group]="","",VLOOKUP(Line[Asset Group],asset_grp_line,3,FALSE))</f>
        <v/>
      </c>
      <c r="M101" s="11"/>
      <c r="P101" s="56"/>
      <c r="R101" s="11"/>
      <c r="S101" s="14"/>
      <c r="AK101" s="19" t="str">
        <f>IF(Line[Asset Group]="","",VLOOKUP(Line[Asset Type],subdom_master,4,FALSE))</f>
        <v/>
      </c>
    </row>
    <row r="102" spans="1:37" s="3" customFormat="1" x14ac:dyDescent="0.2">
      <c r="A102" s="34"/>
      <c r="B102" s="34"/>
      <c r="C102" s="34"/>
      <c r="D102" s="61"/>
      <c r="E102" s="61"/>
      <c r="F102" s="34"/>
      <c r="G102" s="34"/>
      <c r="H102" s="3" t="str">
        <f>IF(Line[Asset Group]="","",VLOOKUP(Line[Asset Group],asset_grp_line,4,FALSE))</f>
        <v/>
      </c>
      <c r="J102" s="3" t="str">
        <f>IF(Line[Asset Group]="","",VLOOKUP(Line[Asset Group],asset_grp_line,3,FALSE))</f>
        <v/>
      </c>
      <c r="M102" s="11"/>
      <c r="P102" s="56"/>
      <c r="R102" s="11"/>
      <c r="S102" s="14"/>
      <c r="AK102" s="19" t="str">
        <f>IF(Line[Asset Group]="","",VLOOKUP(Line[Asset Type],subdom_master,4,FALSE))</f>
        <v/>
      </c>
    </row>
    <row r="103" spans="1:37" s="3" customFormat="1" x14ac:dyDescent="0.2">
      <c r="A103" s="34"/>
      <c r="B103" s="34"/>
      <c r="C103" s="34"/>
      <c r="D103" s="61"/>
      <c r="E103" s="61"/>
      <c r="F103" s="34"/>
      <c r="G103" s="34"/>
      <c r="H103" s="3" t="str">
        <f>IF(Line[Asset Group]="","",VLOOKUP(Line[Asset Group],asset_grp_line,4,FALSE))</f>
        <v/>
      </c>
      <c r="J103" s="3" t="str">
        <f>IF(Line[Asset Group]="","",VLOOKUP(Line[Asset Group],asset_grp_line,3,FALSE))</f>
        <v/>
      </c>
      <c r="M103" s="11"/>
      <c r="P103" s="56"/>
      <c r="R103" s="11"/>
      <c r="S103" s="14"/>
      <c r="AK103" s="19" t="str">
        <f>IF(Line[Asset Group]="","",VLOOKUP(Line[Asset Type],subdom_master,4,FALSE))</f>
        <v/>
      </c>
    </row>
    <row r="104" spans="1:37" s="3" customFormat="1" x14ac:dyDescent="0.2">
      <c r="A104" s="34"/>
      <c r="B104" s="34"/>
      <c r="C104" s="34"/>
      <c r="D104" s="61"/>
      <c r="E104" s="61"/>
      <c r="F104" s="34"/>
      <c r="G104" s="34"/>
      <c r="H104" s="3" t="str">
        <f>IF(Line[Asset Group]="","",VLOOKUP(Line[Asset Group],asset_grp_line,4,FALSE))</f>
        <v/>
      </c>
      <c r="J104" s="3" t="str">
        <f>IF(Line[Asset Group]="","",VLOOKUP(Line[Asset Group],asset_grp_line,3,FALSE))</f>
        <v/>
      </c>
      <c r="M104" s="11"/>
      <c r="P104" s="56"/>
      <c r="R104" s="11"/>
      <c r="S104" s="14"/>
      <c r="AK104" s="19" t="str">
        <f>IF(Line[Asset Group]="","",VLOOKUP(Line[Asset Type],subdom_master,4,FALSE))</f>
        <v/>
      </c>
    </row>
    <row r="105" spans="1:37" s="3" customFormat="1" x14ac:dyDescent="0.2">
      <c r="A105" s="34"/>
      <c r="B105" s="34"/>
      <c r="C105" s="34"/>
      <c r="D105" s="61"/>
      <c r="E105" s="61"/>
      <c r="F105" s="34"/>
      <c r="G105" s="34"/>
      <c r="H105" s="3" t="str">
        <f>IF(Line[Asset Group]="","",VLOOKUP(Line[Asset Group],asset_grp_line,4,FALSE))</f>
        <v/>
      </c>
      <c r="J105" s="3" t="str">
        <f>IF(Line[Asset Group]="","",VLOOKUP(Line[Asset Group],asset_grp_line,3,FALSE))</f>
        <v/>
      </c>
      <c r="M105" s="11"/>
      <c r="P105" s="56"/>
      <c r="R105" s="11"/>
      <c r="S105" s="14"/>
      <c r="AK105" s="19" t="str">
        <f>IF(Line[Asset Group]="","",VLOOKUP(Line[Asset Type],subdom_master,4,FALSE))</f>
        <v/>
      </c>
    </row>
    <row r="106" spans="1:37" s="3" customFormat="1" x14ac:dyDescent="0.2">
      <c r="A106" s="34"/>
      <c r="B106" s="34"/>
      <c r="C106" s="34"/>
      <c r="D106" s="61"/>
      <c r="E106" s="61"/>
      <c r="F106" s="34"/>
      <c r="G106" s="34"/>
      <c r="H106" s="3" t="str">
        <f>IF(Line[Asset Group]="","",VLOOKUP(Line[Asset Group],asset_grp_line,4,FALSE))</f>
        <v/>
      </c>
      <c r="J106" s="3" t="str">
        <f>IF(Line[Asset Group]="","",VLOOKUP(Line[Asset Group],asset_grp_line,3,FALSE))</f>
        <v/>
      </c>
      <c r="M106" s="11"/>
      <c r="P106" s="56"/>
      <c r="R106" s="11"/>
      <c r="S106" s="14"/>
      <c r="AK106" s="19" t="str">
        <f>IF(Line[Asset Group]="","",VLOOKUP(Line[Asset Type],subdom_master,4,FALSE))</f>
        <v/>
      </c>
    </row>
    <row r="107" spans="1:37" s="3" customFormat="1" x14ac:dyDescent="0.2">
      <c r="A107" s="34"/>
      <c r="B107" s="34"/>
      <c r="C107" s="34"/>
      <c r="D107" s="61"/>
      <c r="E107" s="61"/>
      <c r="F107" s="34"/>
      <c r="G107" s="34"/>
      <c r="H107" s="3" t="str">
        <f>IF(Line[Asset Group]="","",VLOOKUP(Line[Asset Group],asset_grp_line,4,FALSE))</f>
        <v/>
      </c>
      <c r="J107" s="3" t="str">
        <f>IF(Line[Asset Group]="","",VLOOKUP(Line[Asset Group],asset_grp_line,3,FALSE))</f>
        <v/>
      </c>
      <c r="M107" s="11"/>
      <c r="P107" s="56"/>
      <c r="R107" s="11"/>
      <c r="S107" s="14"/>
      <c r="AK107" s="19" t="str">
        <f>IF(Line[Asset Group]="","",VLOOKUP(Line[Asset Type],subdom_master,4,FALSE))</f>
        <v/>
      </c>
    </row>
    <row r="108" spans="1:37" s="3" customFormat="1" x14ac:dyDescent="0.2">
      <c r="A108" s="34"/>
      <c r="B108" s="34"/>
      <c r="C108" s="34"/>
      <c r="D108" s="61"/>
      <c r="E108" s="61"/>
      <c r="F108" s="34"/>
      <c r="G108" s="34"/>
      <c r="H108" s="3" t="str">
        <f>IF(Line[Asset Group]="","",VLOOKUP(Line[Asset Group],asset_grp_line,4,FALSE))</f>
        <v/>
      </c>
      <c r="J108" s="3" t="str">
        <f>IF(Line[Asset Group]="","",VLOOKUP(Line[Asset Group],asset_grp_line,3,FALSE))</f>
        <v/>
      </c>
      <c r="M108" s="11"/>
      <c r="P108" s="56"/>
      <c r="R108" s="11"/>
      <c r="S108" s="14"/>
      <c r="AK108" s="19" t="str">
        <f>IF(Line[Asset Group]="","",VLOOKUP(Line[Asset Type],subdom_master,4,FALSE))</f>
        <v/>
      </c>
    </row>
    <row r="109" spans="1:37" s="3" customFormat="1" x14ac:dyDescent="0.2">
      <c r="A109" s="34"/>
      <c r="B109" s="34"/>
      <c r="C109" s="34"/>
      <c r="D109" s="61"/>
      <c r="E109" s="61"/>
      <c r="F109" s="34"/>
      <c r="G109" s="34"/>
      <c r="H109" s="3" t="str">
        <f>IF(Line[Asset Group]="","",VLOOKUP(Line[Asset Group],asset_grp_line,4,FALSE))</f>
        <v/>
      </c>
      <c r="J109" s="3" t="str">
        <f>IF(Line[Asset Group]="","",VLOOKUP(Line[Asset Group],asset_grp_line,3,FALSE))</f>
        <v/>
      </c>
      <c r="M109" s="11"/>
      <c r="P109" s="56"/>
      <c r="R109" s="11"/>
      <c r="S109" s="14"/>
      <c r="AK109" s="19" t="str">
        <f>IF(Line[Asset Group]="","",VLOOKUP(Line[Asset Type],subdom_master,4,FALSE))</f>
        <v/>
      </c>
    </row>
    <row r="110" spans="1:37" s="3" customFormat="1" x14ac:dyDescent="0.2">
      <c r="A110" s="34"/>
      <c r="B110" s="34"/>
      <c r="C110" s="34"/>
      <c r="D110" s="61"/>
      <c r="E110" s="61"/>
      <c r="F110" s="34"/>
      <c r="G110" s="34"/>
      <c r="H110" s="3" t="str">
        <f>IF(Line[Asset Group]="","",VLOOKUP(Line[Asset Group],asset_grp_line,4,FALSE))</f>
        <v/>
      </c>
      <c r="J110" s="3" t="str">
        <f>IF(Line[Asset Group]="","",VLOOKUP(Line[Asset Group],asset_grp_line,3,FALSE))</f>
        <v/>
      </c>
      <c r="M110" s="11"/>
      <c r="P110" s="56"/>
      <c r="R110" s="11"/>
      <c r="S110" s="14"/>
      <c r="AK110" s="19" t="str">
        <f>IF(Line[Asset Group]="","",VLOOKUP(Line[Asset Type],subdom_master,4,FALSE))</f>
        <v/>
      </c>
    </row>
    <row r="111" spans="1:37" s="3" customFormat="1" x14ac:dyDescent="0.2">
      <c r="A111" s="34"/>
      <c r="B111" s="34"/>
      <c r="C111" s="34"/>
      <c r="D111" s="61"/>
      <c r="E111" s="61"/>
      <c r="F111" s="34"/>
      <c r="G111" s="34"/>
      <c r="H111" s="3" t="str">
        <f>IF(Line[Asset Group]="","",VLOOKUP(Line[Asset Group],asset_grp_line,4,FALSE))</f>
        <v/>
      </c>
      <c r="J111" s="3" t="str">
        <f>IF(Line[Asset Group]="","",VLOOKUP(Line[Asset Group],asset_grp_line,3,FALSE))</f>
        <v/>
      </c>
      <c r="M111" s="11"/>
      <c r="P111" s="56"/>
      <c r="R111" s="11"/>
      <c r="S111" s="14"/>
      <c r="AK111" s="19" t="str">
        <f>IF(Line[Asset Group]="","",VLOOKUP(Line[Asset Type],subdom_master,4,FALSE))</f>
        <v/>
      </c>
    </row>
    <row r="112" spans="1:37" s="3" customFormat="1" x14ac:dyDescent="0.2">
      <c r="A112" s="34"/>
      <c r="B112" s="34"/>
      <c r="C112" s="34"/>
      <c r="D112" s="61"/>
      <c r="E112" s="61"/>
      <c r="F112" s="34"/>
      <c r="G112" s="34"/>
      <c r="H112" s="3" t="str">
        <f>IF(Line[Asset Group]="","",VLOOKUP(Line[Asset Group],asset_grp_line,4,FALSE))</f>
        <v/>
      </c>
      <c r="J112" s="3" t="str">
        <f>IF(Line[Asset Group]="","",VLOOKUP(Line[Asset Group],asset_grp_line,3,FALSE))</f>
        <v/>
      </c>
      <c r="M112" s="11"/>
      <c r="P112" s="56"/>
      <c r="R112" s="11"/>
      <c r="S112" s="14"/>
      <c r="AK112" s="19" t="str">
        <f>IF(Line[Asset Group]="","",VLOOKUP(Line[Asset Type],subdom_master,4,FALSE))</f>
        <v/>
      </c>
    </row>
    <row r="113" spans="1:37" s="3" customFormat="1" x14ac:dyDescent="0.2">
      <c r="A113" s="34"/>
      <c r="B113" s="34"/>
      <c r="C113" s="34"/>
      <c r="D113" s="61"/>
      <c r="E113" s="61"/>
      <c r="F113" s="34"/>
      <c r="G113" s="34"/>
      <c r="H113" s="3" t="str">
        <f>IF(Line[Asset Group]="","",VLOOKUP(Line[Asset Group],asset_grp_line,4,FALSE))</f>
        <v/>
      </c>
      <c r="J113" s="3" t="str">
        <f>IF(Line[Asset Group]="","",VLOOKUP(Line[Asset Group],asset_grp_line,3,FALSE))</f>
        <v/>
      </c>
      <c r="M113" s="11"/>
      <c r="P113" s="56"/>
      <c r="R113" s="11"/>
      <c r="S113" s="14"/>
      <c r="AK113" s="19" t="str">
        <f>IF(Line[Asset Group]="","",VLOOKUP(Line[Asset Type],subdom_master,4,FALSE))</f>
        <v/>
      </c>
    </row>
    <row r="114" spans="1:37" s="3" customFormat="1" x14ac:dyDescent="0.2">
      <c r="A114" s="34"/>
      <c r="B114" s="34"/>
      <c r="C114" s="34"/>
      <c r="D114" s="61"/>
      <c r="E114" s="61"/>
      <c r="F114" s="34"/>
      <c r="G114" s="34"/>
      <c r="H114" s="3" t="str">
        <f>IF(Line[Asset Group]="","",VLOOKUP(Line[Asset Group],asset_grp_line,4,FALSE))</f>
        <v/>
      </c>
      <c r="J114" s="3" t="str">
        <f>IF(Line[Asset Group]="","",VLOOKUP(Line[Asset Group],asset_grp_line,3,FALSE))</f>
        <v/>
      </c>
      <c r="M114" s="11"/>
      <c r="P114" s="56"/>
      <c r="R114" s="11"/>
      <c r="S114" s="14"/>
      <c r="AK114" s="19" t="str">
        <f>IF(Line[Asset Group]="","",VLOOKUP(Line[Asset Type],subdom_master,4,FALSE))</f>
        <v/>
      </c>
    </row>
    <row r="115" spans="1:37" s="3" customFormat="1" x14ac:dyDescent="0.2">
      <c r="A115" s="34"/>
      <c r="B115" s="34"/>
      <c r="C115" s="34"/>
      <c r="D115" s="61"/>
      <c r="E115" s="61"/>
      <c r="F115" s="34"/>
      <c r="G115" s="34"/>
      <c r="H115" s="3" t="str">
        <f>IF(Line[Asset Group]="","",VLOOKUP(Line[Asset Group],asset_grp_line,4,FALSE))</f>
        <v/>
      </c>
      <c r="J115" s="3" t="str">
        <f>IF(Line[Asset Group]="","",VLOOKUP(Line[Asset Group],asset_grp_line,3,FALSE))</f>
        <v/>
      </c>
      <c r="M115" s="11"/>
      <c r="P115" s="56"/>
      <c r="R115" s="11"/>
      <c r="S115" s="14"/>
      <c r="AK115" s="19" t="str">
        <f>IF(Line[Asset Group]="","",VLOOKUP(Line[Asset Type],subdom_master,4,FALSE))</f>
        <v/>
      </c>
    </row>
    <row r="116" spans="1:37" s="3" customFormat="1" x14ac:dyDescent="0.2">
      <c r="A116" s="34"/>
      <c r="B116" s="34"/>
      <c r="C116" s="34"/>
      <c r="D116" s="61"/>
      <c r="E116" s="61"/>
      <c r="F116" s="34"/>
      <c r="G116" s="34"/>
      <c r="H116" s="3" t="str">
        <f>IF(Line[Asset Group]="","",VLOOKUP(Line[Asset Group],asset_grp_line,4,FALSE))</f>
        <v/>
      </c>
      <c r="J116" s="3" t="str">
        <f>IF(Line[Asset Group]="","",VLOOKUP(Line[Asset Group],asset_grp_line,3,FALSE))</f>
        <v/>
      </c>
      <c r="M116" s="11"/>
      <c r="P116" s="56"/>
      <c r="R116" s="11"/>
      <c r="S116" s="14"/>
      <c r="AK116" s="19" t="str">
        <f>IF(Line[Asset Group]="","",VLOOKUP(Line[Asset Type],subdom_master,4,FALSE))</f>
        <v/>
      </c>
    </row>
    <row r="117" spans="1:37" s="3" customFormat="1" x14ac:dyDescent="0.2">
      <c r="A117" s="34"/>
      <c r="B117" s="34"/>
      <c r="C117" s="34"/>
      <c r="D117" s="61"/>
      <c r="E117" s="61"/>
      <c r="F117" s="34"/>
      <c r="G117" s="34"/>
      <c r="H117" s="3" t="str">
        <f>IF(Line[Asset Group]="","",VLOOKUP(Line[Asset Group],asset_grp_line,4,FALSE))</f>
        <v/>
      </c>
      <c r="J117" s="3" t="str">
        <f>IF(Line[Asset Group]="","",VLOOKUP(Line[Asset Group],asset_grp_line,3,FALSE))</f>
        <v/>
      </c>
      <c r="M117" s="11"/>
      <c r="P117" s="56"/>
      <c r="R117" s="11"/>
      <c r="S117" s="14"/>
      <c r="AK117" s="19" t="str">
        <f>IF(Line[Asset Group]="","",VLOOKUP(Line[Asset Type],subdom_master,4,FALSE))</f>
        <v/>
      </c>
    </row>
    <row r="118" spans="1:37" s="3" customFormat="1" x14ac:dyDescent="0.2">
      <c r="A118" s="34"/>
      <c r="B118" s="34"/>
      <c r="C118" s="34"/>
      <c r="D118" s="61"/>
      <c r="E118" s="61"/>
      <c r="F118" s="34"/>
      <c r="G118" s="34"/>
      <c r="H118" s="3" t="str">
        <f>IF(Line[Asset Group]="","",VLOOKUP(Line[Asset Group],asset_grp_line,4,FALSE))</f>
        <v/>
      </c>
      <c r="J118" s="3" t="str">
        <f>IF(Line[Asset Group]="","",VLOOKUP(Line[Asset Group],asset_grp_line,3,FALSE))</f>
        <v/>
      </c>
      <c r="M118" s="11"/>
      <c r="P118" s="56"/>
      <c r="R118" s="11"/>
      <c r="S118" s="14"/>
      <c r="AK118" s="19" t="str">
        <f>IF(Line[Asset Group]="","",VLOOKUP(Line[Asset Type],subdom_master,4,FALSE))</f>
        <v/>
      </c>
    </row>
    <row r="119" spans="1:37" s="3" customFormat="1" x14ac:dyDescent="0.2">
      <c r="A119" s="34"/>
      <c r="B119" s="34"/>
      <c r="C119" s="34"/>
      <c r="D119" s="61"/>
      <c r="E119" s="61"/>
      <c r="F119" s="34"/>
      <c r="G119" s="34"/>
      <c r="H119" s="3" t="str">
        <f>IF(Line[Asset Group]="","",VLOOKUP(Line[Asset Group],asset_grp_line,4,FALSE))</f>
        <v/>
      </c>
      <c r="J119" s="3" t="str">
        <f>IF(Line[Asset Group]="","",VLOOKUP(Line[Asset Group],asset_grp_line,3,FALSE))</f>
        <v/>
      </c>
      <c r="M119" s="11"/>
      <c r="P119" s="56"/>
      <c r="R119" s="11"/>
      <c r="S119" s="14"/>
      <c r="AK119" s="19" t="str">
        <f>IF(Line[Asset Group]="","",VLOOKUP(Line[Asset Type],subdom_master,4,FALSE))</f>
        <v/>
      </c>
    </row>
    <row r="120" spans="1:37" s="3" customFormat="1" x14ac:dyDescent="0.2">
      <c r="A120" s="34"/>
      <c r="B120" s="34"/>
      <c r="C120" s="34"/>
      <c r="D120" s="61"/>
      <c r="E120" s="61"/>
      <c r="F120" s="34"/>
      <c r="G120" s="34"/>
      <c r="H120" s="3" t="str">
        <f>IF(Line[Asset Group]="","",VLOOKUP(Line[Asset Group],asset_grp_line,4,FALSE))</f>
        <v/>
      </c>
      <c r="J120" s="3" t="str">
        <f>IF(Line[Asset Group]="","",VLOOKUP(Line[Asset Group],asset_grp_line,3,FALSE))</f>
        <v/>
      </c>
      <c r="M120" s="11"/>
      <c r="P120" s="56"/>
      <c r="R120" s="11"/>
      <c r="S120" s="14"/>
      <c r="AK120" s="19" t="str">
        <f>IF(Line[Asset Group]="","",VLOOKUP(Line[Asset Type],subdom_master,4,FALSE))</f>
        <v/>
      </c>
    </row>
    <row r="121" spans="1:37" s="3" customFormat="1" x14ac:dyDescent="0.2">
      <c r="A121" s="34"/>
      <c r="B121" s="34"/>
      <c r="C121" s="34"/>
      <c r="D121" s="61"/>
      <c r="E121" s="61"/>
      <c r="F121" s="34"/>
      <c r="G121" s="34"/>
      <c r="H121" s="3" t="str">
        <f>IF(Line[Asset Group]="","",VLOOKUP(Line[Asset Group],asset_grp_line,4,FALSE))</f>
        <v/>
      </c>
      <c r="J121" s="3" t="str">
        <f>IF(Line[Asset Group]="","",VLOOKUP(Line[Asset Group],asset_grp_line,3,FALSE))</f>
        <v/>
      </c>
      <c r="M121" s="11"/>
      <c r="P121" s="56"/>
      <c r="R121" s="11"/>
      <c r="S121" s="14"/>
      <c r="AK121" s="19" t="str">
        <f>IF(Line[Asset Group]="","",VLOOKUP(Line[Asset Type],subdom_master,4,FALSE))</f>
        <v/>
      </c>
    </row>
    <row r="122" spans="1:37" s="3" customFormat="1" x14ac:dyDescent="0.2">
      <c r="A122" s="34"/>
      <c r="B122" s="34"/>
      <c r="C122" s="34"/>
      <c r="D122" s="61"/>
      <c r="E122" s="61"/>
      <c r="F122" s="34"/>
      <c r="G122" s="34"/>
      <c r="H122" s="3" t="str">
        <f>IF(Line[Asset Group]="","",VLOOKUP(Line[Asset Group],asset_grp_line,4,FALSE))</f>
        <v/>
      </c>
      <c r="J122" s="3" t="str">
        <f>IF(Line[Asset Group]="","",VLOOKUP(Line[Asset Group],asset_grp_line,3,FALSE))</f>
        <v/>
      </c>
      <c r="M122" s="11"/>
      <c r="P122" s="56"/>
      <c r="R122" s="11"/>
      <c r="S122" s="14"/>
      <c r="AK122" s="19" t="str">
        <f>IF(Line[Asset Group]="","",VLOOKUP(Line[Asset Type],subdom_master,4,FALSE))</f>
        <v/>
      </c>
    </row>
    <row r="123" spans="1:37" s="3" customFormat="1" x14ac:dyDescent="0.2">
      <c r="A123" s="34"/>
      <c r="B123" s="34"/>
      <c r="C123" s="34"/>
      <c r="D123" s="61"/>
      <c r="E123" s="61"/>
      <c r="F123" s="34"/>
      <c r="G123" s="34"/>
      <c r="H123" s="3" t="str">
        <f>IF(Line[Asset Group]="","",VLOOKUP(Line[Asset Group],asset_grp_line,4,FALSE))</f>
        <v/>
      </c>
      <c r="J123" s="3" t="str">
        <f>IF(Line[Asset Group]="","",VLOOKUP(Line[Asset Group],asset_grp_line,3,FALSE))</f>
        <v/>
      </c>
      <c r="M123" s="11"/>
      <c r="P123" s="56"/>
      <c r="R123" s="11"/>
      <c r="S123" s="14"/>
      <c r="AK123" s="19" t="str">
        <f>IF(Line[Asset Group]="","",VLOOKUP(Line[Asset Type],subdom_master,4,FALSE))</f>
        <v/>
      </c>
    </row>
    <row r="124" spans="1:37" s="3" customFormat="1" x14ac:dyDescent="0.2">
      <c r="A124" s="34"/>
      <c r="B124" s="34"/>
      <c r="C124" s="34"/>
      <c r="D124" s="61"/>
      <c r="E124" s="61"/>
      <c r="F124" s="34"/>
      <c r="G124" s="34"/>
      <c r="H124" s="3" t="str">
        <f>IF(Line[Asset Group]="","",VLOOKUP(Line[Asset Group],asset_grp_line,4,FALSE))</f>
        <v/>
      </c>
      <c r="J124" s="3" t="str">
        <f>IF(Line[Asset Group]="","",VLOOKUP(Line[Asset Group],asset_grp_line,3,FALSE))</f>
        <v/>
      </c>
      <c r="M124" s="11"/>
      <c r="P124" s="56"/>
      <c r="R124" s="11"/>
      <c r="S124" s="14"/>
      <c r="AK124" s="19" t="str">
        <f>IF(Line[Asset Group]="","",VLOOKUP(Line[Asset Type],subdom_master,4,FALSE))</f>
        <v/>
      </c>
    </row>
    <row r="125" spans="1:37" s="3" customFormat="1" x14ac:dyDescent="0.2">
      <c r="A125" s="34"/>
      <c r="B125" s="34"/>
      <c r="C125" s="34"/>
      <c r="D125" s="61"/>
      <c r="E125" s="61"/>
      <c r="F125" s="34"/>
      <c r="G125" s="34"/>
      <c r="H125" s="3" t="str">
        <f>IF(Line[Asset Group]="","",VLOOKUP(Line[Asset Group],asset_grp_line,4,FALSE))</f>
        <v/>
      </c>
      <c r="J125" s="3" t="str">
        <f>IF(Line[Asset Group]="","",VLOOKUP(Line[Asset Group],asset_grp_line,3,FALSE))</f>
        <v/>
      </c>
      <c r="M125" s="11"/>
      <c r="P125" s="56"/>
      <c r="R125" s="11"/>
      <c r="S125" s="14"/>
      <c r="AK125" s="19" t="str">
        <f>IF(Line[Asset Group]="","",VLOOKUP(Line[Asset Type],subdom_master,4,FALSE))</f>
        <v/>
      </c>
    </row>
    <row r="126" spans="1:37" s="3" customFormat="1" x14ac:dyDescent="0.2">
      <c r="A126" s="34"/>
      <c r="B126" s="34"/>
      <c r="C126" s="34"/>
      <c r="D126" s="61"/>
      <c r="E126" s="61"/>
      <c r="F126" s="34"/>
      <c r="G126" s="34"/>
      <c r="H126" s="3" t="str">
        <f>IF(Line[Asset Group]="","",VLOOKUP(Line[Asset Group],asset_grp_line,4,FALSE))</f>
        <v/>
      </c>
      <c r="J126" s="3" t="str">
        <f>IF(Line[Asset Group]="","",VLOOKUP(Line[Asset Group],asset_grp_line,3,FALSE))</f>
        <v/>
      </c>
      <c r="M126" s="11"/>
      <c r="P126" s="56"/>
      <c r="R126" s="11"/>
      <c r="S126" s="14"/>
      <c r="AK126" s="19" t="str">
        <f>IF(Line[Asset Group]="","",VLOOKUP(Line[Asset Type],subdom_master,4,FALSE))</f>
        <v/>
      </c>
    </row>
    <row r="127" spans="1:37" s="3" customFormat="1" x14ac:dyDescent="0.2">
      <c r="A127" s="34"/>
      <c r="B127" s="34"/>
      <c r="C127" s="34"/>
      <c r="D127" s="61"/>
      <c r="E127" s="61"/>
      <c r="F127" s="34"/>
      <c r="G127" s="34"/>
      <c r="H127" s="3" t="str">
        <f>IF(Line[Asset Group]="","",VLOOKUP(Line[Asset Group],asset_grp_line,4,FALSE))</f>
        <v/>
      </c>
      <c r="J127" s="3" t="str">
        <f>IF(Line[Asset Group]="","",VLOOKUP(Line[Asset Group],asset_grp_line,3,FALSE))</f>
        <v/>
      </c>
      <c r="M127" s="11"/>
      <c r="P127" s="56"/>
      <c r="R127" s="11"/>
      <c r="S127" s="14"/>
      <c r="AK127" s="19" t="str">
        <f>IF(Line[Asset Group]="","",VLOOKUP(Line[Asset Type],subdom_master,4,FALSE))</f>
        <v/>
      </c>
    </row>
    <row r="128" spans="1:37" s="3" customFormat="1" x14ac:dyDescent="0.2">
      <c r="A128" s="34"/>
      <c r="B128" s="34"/>
      <c r="C128" s="34"/>
      <c r="D128" s="61"/>
      <c r="E128" s="61"/>
      <c r="F128" s="34"/>
      <c r="G128" s="34"/>
      <c r="H128" s="3" t="str">
        <f>IF(Line[Asset Group]="","",VLOOKUP(Line[Asset Group],asset_grp_line,4,FALSE))</f>
        <v/>
      </c>
      <c r="J128" s="3" t="str">
        <f>IF(Line[Asset Group]="","",VLOOKUP(Line[Asset Group],asset_grp_line,3,FALSE))</f>
        <v/>
      </c>
      <c r="M128" s="11"/>
      <c r="P128" s="56"/>
      <c r="R128" s="11"/>
      <c r="S128" s="14"/>
      <c r="AK128" s="19" t="str">
        <f>IF(Line[Asset Group]="","",VLOOKUP(Line[Asset Type],subdom_master,4,FALSE))</f>
        <v/>
      </c>
    </row>
    <row r="129" spans="1:37" s="3" customFormat="1" x14ac:dyDescent="0.2">
      <c r="A129" s="34"/>
      <c r="B129" s="34"/>
      <c r="C129" s="34"/>
      <c r="D129" s="61"/>
      <c r="E129" s="61"/>
      <c r="F129" s="34"/>
      <c r="G129" s="34"/>
      <c r="H129" s="3" t="str">
        <f>IF(Line[Asset Group]="","",VLOOKUP(Line[Asset Group],asset_grp_line,4,FALSE))</f>
        <v/>
      </c>
      <c r="J129" s="3" t="str">
        <f>IF(Line[Asset Group]="","",VLOOKUP(Line[Asset Group],asset_grp_line,3,FALSE))</f>
        <v/>
      </c>
      <c r="M129" s="11"/>
      <c r="P129" s="56"/>
      <c r="R129" s="11"/>
      <c r="S129" s="14"/>
      <c r="AK129" s="19" t="str">
        <f>IF(Line[Asset Group]="","",VLOOKUP(Line[Asset Type],subdom_master,4,FALSE))</f>
        <v/>
      </c>
    </row>
    <row r="130" spans="1:37" s="3" customFormat="1" x14ac:dyDescent="0.2">
      <c r="A130" s="34"/>
      <c r="B130" s="34"/>
      <c r="C130" s="34"/>
      <c r="D130" s="61"/>
      <c r="E130" s="61"/>
      <c r="F130" s="34"/>
      <c r="G130" s="34"/>
      <c r="H130" s="3" t="str">
        <f>IF(Line[Asset Group]="","",VLOOKUP(Line[Asset Group],asset_grp_line,4,FALSE))</f>
        <v/>
      </c>
      <c r="J130" s="3" t="str">
        <f>IF(Line[Asset Group]="","",VLOOKUP(Line[Asset Group],asset_grp_line,3,FALSE))</f>
        <v/>
      </c>
      <c r="M130" s="11"/>
      <c r="P130" s="56"/>
      <c r="R130" s="11"/>
      <c r="S130" s="14"/>
      <c r="AK130" s="19" t="str">
        <f>IF(Line[Asset Group]="","",VLOOKUP(Line[Asset Type],subdom_master,4,FALSE))</f>
        <v/>
      </c>
    </row>
    <row r="131" spans="1:37" s="3" customFormat="1" x14ac:dyDescent="0.2">
      <c r="A131" s="34"/>
      <c r="B131" s="34"/>
      <c r="C131" s="34"/>
      <c r="D131" s="61"/>
      <c r="E131" s="61"/>
      <c r="F131" s="34"/>
      <c r="G131" s="34"/>
      <c r="H131" s="3" t="str">
        <f>IF(Line[Asset Group]="","",VLOOKUP(Line[Asset Group],asset_grp_line,4,FALSE))</f>
        <v/>
      </c>
      <c r="J131" s="3" t="str">
        <f>IF(Line[Asset Group]="","",VLOOKUP(Line[Asset Group],asset_grp_line,3,FALSE))</f>
        <v/>
      </c>
      <c r="M131" s="11"/>
      <c r="P131" s="56"/>
      <c r="R131" s="11"/>
      <c r="S131" s="14"/>
      <c r="AK131" s="19" t="str">
        <f>IF(Line[Asset Group]="","",VLOOKUP(Line[Asset Type],subdom_master,4,FALSE))</f>
        <v/>
      </c>
    </row>
    <row r="132" spans="1:37" s="3" customFormat="1" x14ac:dyDescent="0.2">
      <c r="A132" s="34"/>
      <c r="B132" s="34"/>
      <c r="C132" s="34"/>
      <c r="D132" s="61"/>
      <c r="E132" s="61"/>
      <c r="F132" s="34"/>
      <c r="G132" s="34"/>
      <c r="H132" s="3" t="str">
        <f>IF(Line[Asset Group]="","",VLOOKUP(Line[Asset Group],asset_grp_line,4,FALSE))</f>
        <v/>
      </c>
      <c r="J132" s="3" t="str">
        <f>IF(Line[Asset Group]="","",VLOOKUP(Line[Asset Group],asset_grp_line,3,FALSE))</f>
        <v/>
      </c>
      <c r="M132" s="11"/>
      <c r="P132" s="56"/>
      <c r="R132" s="11"/>
      <c r="S132" s="14"/>
      <c r="AK132" s="19" t="str">
        <f>IF(Line[Asset Group]="","",VLOOKUP(Line[Asset Type],subdom_master,4,FALSE))</f>
        <v/>
      </c>
    </row>
    <row r="133" spans="1:37" s="3" customFormat="1" x14ac:dyDescent="0.2">
      <c r="A133" s="34"/>
      <c r="B133" s="34"/>
      <c r="C133" s="34"/>
      <c r="D133" s="61"/>
      <c r="E133" s="61"/>
      <c r="F133" s="34"/>
      <c r="G133" s="34"/>
      <c r="H133" s="3" t="str">
        <f>IF(Line[Asset Group]="","",VLOOKUP(Line[Asset Group],asset_grp_line,4,FALSE))</f>
        <v/>
      </c>
      <c r="J133" s="3" t="str">
        <f>IF(Line[Asset Group]="","",VLOOKUP(Line[Asset Group],asset_grp_line,3,FALSE))</f>
        <v/>
      </c>
      <c r="M133" s="11"/>
      <c r="P133" s="56"/>
      <c r="R133" s="11"/>
      <c r="S133" s="14"/>
      <c r="AK133" s="19" t="str">
        <f>IF(Line[Asset Group]="","",VLOOKUP(Line[Asset Type],subdom_master,4,FALSE))</f>
        <v/>
      </c>
    </row>
    <row r="134" spans="1:37" s="3" customFormat="1" x14ac:dyDescent="0.2">
      <c r="A134" s="34"/>
      <c r="B134" s="34"/>
      <c r="C134" s="34"/>
      <c r="D134" s="61"/>
      <c r="E134" s="61"/>
      <c r="F134" s="34"/>
      <c r="G134" s="34"/>
      <c r="H134" s="3" t="str">
        <f>IF(Line[Asset Group]="","",VLOOKUP(Line[Asset Group],asset_grp_line,4,FALSE))</f>
        <v/>
      </c>
      <c r="J134" s="3" t="str">
        <f>IF(Line[Asset Group]="","",VLOOKUP(Line[Asset Group],asset_grp_line,3,FALSE))</f>
        <v/>
      </c>
      <c r="M134" s="11"/>
      <c r="P134" s="56"/>
      <c r="R134" s="11"/>
      <c r="S134" s="14"/>
      <c r="AK134" s="19" t="str">
        <f>IF(Line[Asset Group]="","",VLOOKUP(Line[Asset Type],subdom_master,4,FALSE))</f>
        <v/>
      </c>
    </row>
    <row r="135" spans="1:37" s="3" customFormat="1" x14ac:dyDescent="0.2">
      <c r="A135" s="34"/>
      <c r="B135" s="34"/>
      <c r="C135" s="34"/>
      <c r="D135" s="61"/>
      <c r="E135" s="61"/>
      <c r="F135" s="34"/>
      <c r="G135" s="34"/>
      <c r="H135" s="3" t="str">
        <f>IF(Line[Asset Group]="","",VLOOKUP(Line[Asset Group],asset_grp_line,4,FALSE))</f>
        <v/>
      </c>
      <c r="J135" s="3" t="str">
        <f>IF(Line[Asset Group]="","",VLOOKUP(Line[Asset Group],asset_grp_line,3,FALSE))</f>
        <v/>
      </c>
      <c r="M135" s="11"/>
      <c r="P135" s="56"/>
      <c r="R135" s="11"/>
      <c r="S135" s="14"/>
      <c r="AK135" s="19" t="str">
        <f>IF(Line[Asset Group]="","",VLOOKUP(Line[Asset Type],subdom_master,4,FALSE))</f>
        <v/>
      </c>
    </row>
    <row r="136" spans="1:37" s="3" customFormat="1" x14ac:dyDescent="0.2">
      <c r="A136" s="34"/>
      <c r="B136" s="34"/>
      <c r="C136" s="34"/>
      <c r="D136" s="61"/>
      <c r="E136" s="61"/>
      <c r="F136" s="34"/>
      <c r="G136" s="34"/>
      <c r="H136" s="3" t="str">
        <f>IF(Line[Asset Group]="","",VLOOKUP(Line[Asset Group],asset_grp_line,4,FALSE))</f>
        <v/>
      </c>
      <c r="J136" s="3" t="str">
        <f>IF(Line[Asset Group]="","",VLOOKUP(Line[Asset Group],asset_grp_line,3,FALSE))</f>
        <v/>
      </c>
      <c r="M136" s="11"/>
      <c r="P136" s="56"/>
      <c r="R136" s="11"/>
      <c r="S136" s="14"/>
      <c r="AK136" s="19" t="str">
        <f>IF(Line[Asset Group]="","",VLOOKUP(Line[Asset Type],subdom_master,4,FALSE))</f>
        <v/>
      </c>
    </row>
    <row r="137" spans="1:37" s="3" customFormat="1" x14ac:dyDescent="0.2">
      <c r="A137" s="34"/>
      <c r="B137" s="34"/>
      <c r="C137" s="34"/>
      <c r="D137" s="61"/>
      <c r="E137" s="61"/>
      <c r="F137" s="34"/>
      <c r="G137" s="34"/>
      <c r="H137" s="3" t="str">
        <f>IF(Line[Asset Group]="","",VLOOKUP(Line[Asset Group],asset_grp_line,4,FALSE))</f>
        <v/>
      </c>
      <c r="J137" s="3" t="str">
        <f>IF(Line[Asset Group]="","",VLOOKUP(Line[Asset Group],asset_grp_line,3,FALSE))</f>
        <v/>
      </c>
      <c r="M137" s="11"/>
      <c r="P137" s="56"/>
      <c r="R137" s="11"/>
      <c r="S137" s="14"/>
      <c r="AK137" s="19" t="str">
        <f>IF(Line[Asset Group]="","",VLOOKUP(Line[Asset Type],subdom_master,4,FALSE))</f>
        <v/>
      </c>
    </row>
    <row r="138" spans="1:37" s="3" customFormat="1" x14ac:dyDescent="0.2">
      <c r="A138" s="34"/>
      <c r="B138" s="34"/>
      <c r="C138" s="34"/>
      <c r="D138" s="61"/>
      <c r="E138" s="61"/>
      <c r="F138" s="34"/>
      <c r="G138" s="34"/>
      <c r="H138" s="3" t="str">
        <f>IF(Line[Asset Group]="","",VLOOKUP(Line[Asset Group],asset_grp_line,4,FALSE))</f>
        <v/>
      </c>
      <c r="J138" s="3" t="str">
        <f>IF(Line[Asset Group]="","",VLOOKUP(Line[Asset Group],asset_grp_line,3,FALSE))</f>
        <v/>
      </c>
      <c r="M138" s="11"/>
      <c r="P138" s="56"/>
      <c r="R138" s="11"/>
      <c r="S138" s="14"/>
      <c r="AK138" s="19" t="str">
        <f>IF(Line[Asset Group]="","",VLOOKUP(Line[Asset Type],subdom_master,4,FALSE))</f>
        <v/>
      </c>
    </row>
    <row r="139" spans="1:37" s="3" customFormat="1" x14ac:dyDescent="0.2">
      <c r="A139" s="34"/>
      <c r="B139" s="34"/>
      <c r="C139" s="34"/>
      <c r="D139" s="61"/>
      <c r="E139" s="61"/>
      <c r="F139" s="34"/>
      <c r="G139" s="34"/>
      <c r="H139" s="3" t="str">
        <f>IF(Line[Asset Group]="","",VLOOKUP(Line[Asset Group],asset_grp_line,4,FALSE))</f>
        <v/>
      </c>
      <c r="J139" s="3" t="str">
        <f>IF(Line[Asset Group]="","",VLOOKUP(Line[Asset Group],asset_grp_line,3,FALSE))</f>
        <v/>
      </c>
      <c r="M139" s="11"/>
      <c r="P139" s="56"/>
      <c r="R139" s="11"/>
      <c r="S139" s="14"/>
      <c r="AK139" s="19" t="str">
        <f>IF(Line[Asset Group]="","",VLOOKUP(Line[Asset Type],subdom_master,4,FALSE))</f>
        <v/>
      </c>
    </row>
    <row r="140" spans="1:37" s="3" customFormat="1" x14ac:dyDescent="0.2">
      <c r="A140" s="34"/>
      <c r="B140" s="34"/>
      <c r="C140" s="34"/>
      <c r="D140" s="61"/>
      <c r="E140" s="61"/>
      <c r="F140" s="34"/>
      <c r="G140" s="34"/>
      <c r="H140" s="3" t="str">
        <f>IF(Line[Asset Group]="","",VLOOKUP(Line[Asset Group],asset_grp_line,4,FALSE))</f>
        <v/>
      </c>
      <c r="J140" s="3" t="str">
        <f>IF(Line[Asset Group]="","",VLOOKUP(Line[Asset Group],asset_grp_line,3,FALSE))</f>
        <v/>
      </c>
      <c r="M140" s="11"/>
      <c r="P140" s="56"/>
      <c r="R140" s="11"/>
      <c r="S140" s="14"/>
      <c r="AK140" s="19" t="str">
        <f>IF(Line[Asset Group]="","",VLOOKUP(Line[Asset Type],subdom_master,4,FALSE))</f>
        <v/>
      </c>
    </row>
    <row r="141" spans="1:37" s="3" customFormat="1" x14ac:dyDescent="0.2">
      <c r="A141" s="34"/>
      <c r="B141" s="34"/>
      <c r="C141" s="34"/>
      <c r="D141" s="61"/>
      <c r="E141" s="61"/>
      <c r="F141" s="34"/>
      <c r="G141" s="34"/>
      <c r="H141" s="3" t="str">
        <f>IF(Line[Asset Group]="","",VLOOKUP(Line[Asset Group],asset_grp_line,4,FALSE))</f>
        <v/>
      </c>
      <c r="J141" s="3" t="str">
        <f>IF(Line[Asset Group]="","",VLOOKUP(Line[Asset Group],asset_grp_line,3,FALSE))</f>
        <v/>
      </c>
      <c r="M141" s="11"/>
      <c r="P141" s="56"/>
      <c r="R141" s="11"/>
      <c r="S141" s="14"/>
      <c r="AK141" s="19" t="str">
        <f>IF(Line[Asset Group]="","",VLOOKUP(Line[Asset Type],subdom_master,4,FALSE))</f>
        <v/>
      </c>
    </row>
    <row r="142" spans="1:37" s="3" customFormat="1" x14ac:dyDescent="0.2">
      <c r="A142" s="34"/>
      <c r="B142" s="34"/>
      <c r="C142" s="34"/>
      <c r="D142" s="61"/>
      <c r="E142" s="61"/>
      <c r="F142" s="34"/>
      <c r="G142" s="34"/>
      <c r="H142" s="3" t="str">
        <f>IF(Line[Asset Group]="","",VLOOKUP(Line[Asset Group],asset_grp_line,4,FALSE))</f>
        <v/>
      </c>
      <c r="J142" s="3" t="str">
        <f>IF(Line[Asset Group]="","",VLOOKUP(Line[Asset Group],asset_grp_line,3,FALSE))</f>
        <v/>
      </c>
      <c r="M142" s="11"/>
      <c r="P142" s="56"/>
      <c r="R142" s="11"/>
      <c r="S142" s="14"/>
      <c r="AK142" s="19" t="str">
        <f>IF(Line[Asset Group]="","",VLOOKUP(Line[Asset Type],subdom_master,4,FALSE))</f>
        <v/>
      </c>
    </row>
    <row r="143" spans="1:37" s="3" customFormat="1" x14ac:dyDescent="0.2">
      <c r="A143" s="34"/>
      <c r="B143" s="34"/>
      <c r="C143" s="34"/>
      <c r="D143" s="61"/>
      <c r="E143" s="61"/>
      <c r="F143" s="34"/>
      <c r="G143" s="34"/>
      <c r="H143" s="3" t="str">
        <f>IF(Line[Asset Group]="","",VLOOKUP(Line[Asset Group],asset_grp_line,4,FALSE))</f>
        <v/>
      </c>
      <c r="J143" s="3" t="str">
        <f>IF(Line[Asset Group]="","",VLOOKUP(Line[Asset Group],asset_grp_line,3,FALSE))</f>
        <v/>
      </c>
      <c r="M143" s="11"/>
      <c r="P143" s="56"/>
      <c r="R143" s="11"/>
      <c r="S143" s="14"/>
      <c r="AK143" s="19" t="str">
        <f>IF(Line[Asset Group]="","",VLOOKUP(Line[Asset Type],subdom_master,4,FALSE))</f>
        <v/>
      </c>
    </row>
    <row r="144" spans="1:37" s="3" customFormat="1" x14ac:dyDescent="0.2">
      <c r="A144" s="34"/>
      <c r="B144" s="34"/>
      <c r="C144" s="34"/>
      <c r="D144" s="61"/>
      <c r="E144" s="61"/>
      <c r="F144" s="34"/>
      <c r="G144" s="34"/>
      <c r="H144" s="3" t="str">
        <f>IF(Line[Asset Group]="","",VLOOKUP(Line[Asset Group],asset_grp_line,4,FALSE))</f>
        <v/>
      </c>
      <c r="J144" s="3" t="str">
        <f>IF(Line[Asset Group]="","",VLOOKUP(Line[Asset Group],asset_grp_line,3,FALSE))</f>
        <v/>
      </c>
      <c r="M144" s="11"/>
      <c r="P144" s="56"/>
      <c r="R144" s="11"/>
      <c r="S144" s="14"/>
      <c r="AK144" s="19" t="str">
        <f>IF(Line[Asset Group]="","",VLOOKUP(Line[Asset Type],subdom_master,4,FALSE))</f>
        <v/>
      </c>
    </row>
    <row r="145" spans="1:37" s="3" customFormat="1" x14ac:dyDescent="0.2">
      <c r="A145" s="34"/>
      <c r="B145" s="34"/>
      <c r="C145" s="34"/>
      <c r="D145" s="61"/>
      <c r="E145" s="61"/>
      <c r="F145" s="34"/>
      <c r="G145" s="34"/>
      <c r="H145" s="3" t="str">
        <f>IF(Line[Asset Group]="","",VLOOKUP(Line[Asset Group],asset_grp_line,4,FALSE))</f>
        <v/>
      </c>
      <c r="J145" s="3" t="str">
        <f>IF(Line[Asset Group]="","",VLOOKUP(Line[Asset Group],asset_grp_line,3,FALSE))</f>
        <v/>
      </c>
      <c r="M145" s="11"/>
      <c r="P145" s="56"/>
      <c r="R145" s="11"/>
      <c r="S145" s="14"/>
      <c r="AK145" s="19" t="str">
        <f>IF(Line[Asset Group]="","",VLOOKUP(Line[Asset Type],subdom_master,4,FALSE))</f>
        <v/>
      </c>
    </row>
    <row r="146" spans="1:37" s="3" customFormat="1" x14ac:dyDescent="0.2">
      <c r="A146" s="34"/>
      <c r="B146" s="34"/>
      <c r="C146" s="34"/>
      <c r="D146" s="61"/>
      <c r="E146" s="61"/>
      <c r="F146" s="34"/>
      <c r="G146" s="34"/>
      <c r="H146" s="3" t="str">
        <f>IF(Line[Asset Group]="","",VLOOKUP(Line[Asset Group],asset_grp_line,4,FALSE))</f>
        <v/>
      </c>
      <c r="J146" s="3" t="str">
        <f>IF(Line[Asset Group]="","",VLOOKUP(Line[Asset Group],asset_grp_line,3,FALSE))</f>
        <v/>
      </c>
      <c r="M146" s="11"/>
      <c r="P146" s="56"/>
      <c r="R146" s="11"/>
      <c r="S146" s="14"/>
      <c r="AK146" s="19" t="str">
        <f>IF(Line[Asset Group]="","",VLOOKUP(Line[Asset Type],subdom_master,4,FALSE))</f>
        <v/>
      </c>
    </row>
    <row r="147" spans="1:37" s="3" customFormat="1" x14ac:dyDescent="0.2">
      <c r="A147" s="34"/>
      <c r="B147" s="34"/>
      <c r="C147" s="34"/>
      <c r="D147" s="61"/>
      <c r="E147" s="61"/>
      <c r="F147" s="34"/>
      <c r="G147" s="34"/>
      <c r="H147" s="3" t="str">
        <f>IF(Line[Asset Group]="","",VLOOKUP(Line[Asset Group],asset_grp_line,4,FALSE))</f>
        <v/>
      </c>
      <c r="J147" s="3" t="str">
        <f>IF(Line[Asset Group]="","",VLOOKUP(Line[Asset Group],asset_grp_line,3,FALSE))</f>
        <v/>
      </c>
      <c r="M147" s="11"/>
      <c r="P147" s="56"/>
      <c r="R147" s="11"/>
      <c r="S147" s="14"/>
      <c r="AK147" s="19" t="str">
        <f>IF(Line[Asset Group]="","",VLOOKUP(Line[Asset Type],subdom_master,4,FALSE))</f>
        <v/>
      </c>
    </row>
    <row r="148" spans="1:37" s="3" customFormat="1" x14ac:dyDescent="0.2">
      <c r="A148" s="34"/>
      <c r="B148" s="34"/>
      <c r="C148" s="34"/>
      <c r="D148" s="61"/>
      <c r="E148" s="61"/>
      <c r="F148" s="34"/>
      <c r="G148" s="34"/>
      <c r="H148" s="3" t="str">
        <f>IF(Line[Asset Group]="","",VLOOKUP(Line[Asset Group],asset_grp_line,4,FALSE))</f>
        <v/>
      </c>
      <c r="J148" s="3" t="str">
        <f>IF(Line[Asset Group]="","",VLOOKUP(Line[Asset Group],asset_grp_line,3,FALSE))</f>
        <v/>
      </c>
      <c r="M148" s="11"/>
      <c r="P148" s="56"/>
      <c r="R148" s="11"/>
      <c r="S148" s="14"/>
      <c r="AK148" s="19" t="str">
        <f>IF(Line[Asset Group]="","",VLOOKUP(Line[Asset Type],subdom_master,4,FALSE))</f>
        <v/>
      </c>
    </row>
    <row r="149" spans="1:37" s="3" customFormat="1" x14ac:dyDescent="0.2">
      <c r="A149" s="34"/>
      <c r="B149" s="34"/>
      <c r="C149" s="34"/>
      <c r="D149" s="61"/>
      <c r="E149" s="61"/>
      <c r="F149" s="34"/>
      <c r="G149" s="34"/>
      <c r="H149" s="3" t="str">
        <f>IF(Line[Asset Group]="","",VLOOKUP(Line[Asset Group],asset_grp_line,4,FALSE))</f>
        <v/>
      </c>
      <c r="J149" s="3" t="str">
        <f>IF(Line[Asset Group]="","",VLOOKUP(Line[Asset Group],asset_grp_line,3,FALSE))</f>
        <v/>
      </c>
      <c r="M149" s="11"/>
      <c r="P149" s="56"/>
      <c r="R149" s="11"/>
      <c r="S149" s="14"/>
      <c r="AK149" s="19" t="str">
        <f>IF(Line[Asset Group]="","",VLOOKUP(Line[Asset Type],subdom_master,4,FALSE))</f>
        <v/>
      </c>
    </row>
    <row r="150" spans="1:37" s="3" customFormat="1" x14ac:dyDescent="0.2">
      <c r="A150" s="34"/>
      <c r="B150" s="34"/>
      <c r="C150" s="34"/>
      <c r="D150" s="61"/>
      <c r="E150" s="61"/>
      <c r="F150" s="34"/>
      <c r="G150" s="34"/>
      <c r="H150" s="3" t="str">
        <f>IF(Line[Asset Group]="","",VLOOKUP(Line[Asset Group],asset_grp_line,4,FALSE))</f>
        <v/>
      </c>
      <c r="J150" s="3" t="str">
        <f>IF(Line[Asset Group]="","",VLOOKUP(Line[Asset Group],asset_grp_line,3,FALSE))</f>
        <v/>
      </c>
      <c r="M150" s="11"/>
      <c r="P150" s="56"/>
      <c r="R150" s="11"/>
      <c r="S150" s="14"/>
      <c r="AK150" s="19" t="str">
        <f>IF(Line[Asset Group]="","",VLOOKUP(Line[Asset Type],subdom_master,4,FALSE))</f>
        <v/>
      </c>
    </row>
    <row r="151" spans="1:37" s="3" customFormat="1" x14ac:dyDescent="0.2">
      <c r="A151" s="34"/>
      <c r="B151" s="34"/>
      <c r="C151" s="34"/>
      <c r="D151" s="61"/>
      <c r="E151" s="61"/>
      <c r="F151" s="34"/>
      <c r="G151" s="34"/>
      <c r="H151" s="3" t="str">
        <f>IF(Line[Asset Group]="","",VLOOKUP(Line[Asset Group],asset_grp_line,4,FALSE))</f>
        <v/>
      </c>
      <c r="J151" s="3" t="str">
        <f>IF(Line[Asset Group]="","",VLOOKUP(Line[Asset Group],asset_grp_line,3,FALSE))</f>
        <v/>
      </c>
      <c r="M151" s="11"/>
      <c r="P151" s="56"/>
      <c r="R151" s="11"/>
      <c r="S151" s="14"/>
      <c r="AK151" s="19" t="str">
        <f>IF(Line[Asset Group]="","",VLOOKUP(Line[Asset Type],subdom_master,4,FALSE))</f>
        <v/>
      </c>
    </row>
    <row r="152" spans="1:37" s="3" customFormat="1" x14ac:dyDescent="0.2">
      <c r="A152" s="34"/>
      <c r="B152" s="34"/>
      <c r="C152" s="34"/>
      <c r="D152" s="61"/>
      <c r="E152" s="61"/>
      <c r="F152" s="34"/>
      <c r="G152" s="34"/>
      <c r="H152" s="3" t="str">
        <f>IF(Line[Asset Group]="","",VLOOKUP(Line[Asset Group],asset_grp_line,4,FALSE))</f>
        <v/>
      </c>
      <c r="J152" s="3" t="str">
        <f>IF(Line[Asset Group]="","",VLOOKUP(Line[Asset Group],asset_grp_line,3,FALSE))</f>
        <v/>
      </c>
      <c r="M152" s="11"/>
      <c r="P152" s="56"/>
      <c r="R152" s="11"/>
      <c r="S152" s="14"/>
      <c r="AK152" s="19" t="str">
        <f>IF(Line[Asset Group]="","",VLOOKUP(Line[Asset Type],subdom_master,4,FALSE))</f>
        <v/>
      </c>
    </row>
    <row r="153" spans="1:37" s="3" customFormat="1" x14ac:dyDescent="0.2">
      <c r="A153" s="34"/>
      <c r="B153" s="34"/>
      <c r="C153" s="34"/>
      <c r="D153" s="61"/>
      <c r="E153" s="61"/>
      <c r="F153" s="34"/>
      <c r="G153" s="34"/>
      <c r="H153" s="3" t="str">
        <f>IF(Line[Asset Group]="","",VLOOKUP(Line[Asset Group],asset_grp_line,4,FALSE))</f>
        <v/>
      </c>
      <c r="J153" s="3" t="str">
        <f>IF(Line[Asset Group]="","",VLOOKUP(Line[Asset Group],asset_grp_line,3,FALSE))</f>
        <v/>
      </c>
      <c r="M153" s="11"/>
      <c r="P153" s="56"/>
      <c r="R153" s="11"/>
      <c r="S153" s="14"/>
      <c r="AK153" s="19" t="str">
        <f>IF(Line[Asset Group]="","",VLOOKUP(Line[Asset Type],subdom_master,4,FALSE))</f>
        <v/>
      </c>
    </row>
    <row r="154" spans="1:37" s="3" customFormat="1" x14ac:dyDescent="0.2">
      <c r="A154" s="34"/>
      <c r="B154" s="34"/>
      <c r="C154" s="34"/>
      <c r="D154" s="61"/>
      <c r="E154" s="61"/>
      <c r="F154" s="34"/>
      <c r="G154" s="34"/>
      <c r="H154" s="3" t="str">
        <f>IF(Line[Asset Group]="","",VLOOKUP(Line[Asset Group],asset_grp_line,4,FALSE))</f>
        <v/>
      </c>
      <c r="J154" s="3" t="str">
        <f>IF(Line[Asset Group]="","",VLOOKUP(Line[Asset Group],asset_grp_line,3,FALSE))</f>
        <v/>
      </c>
      <c r="M154" s="11"/>
      <c r="P154" s="56"/>
      <c r="R154" s="11"/>
      <c r="S154" s="14"/>
      <c r="AK154" s="19" t="str">
        <f>IF(Line[Asset Group]="","",VLOOKUP(Line[Asset Type],subdom_master,4,FALSE))</f>
        <v/>
      </c>
    </row>
    <row r="155" spans="1:37" s="3" customFormat="1" x14ac:dyDescent="0.2">
      <c r="A155" s="34"/>
      <c r="B155" s="34"/>
      <c r="C155" s="34"/>
      <c r="D155" s="61"/>
      <c r="E155" s="61"/>
      <c r="F155" s="34"/>
      <c r="G155" s="34"/>
      <c r="H155" s="3" t="str">
        <f>IF(Line[Asset Group]="","",VLOOKUP(Line[Asset Group],asset_grp_line,4,FALSE))</f>
        <v/>
      </c>
      <c r="J155" s="3" t="str">
        <f>IF(Line[Asset Group]="","",VLOOKUP(Line[Asset Group],asset_grp_line,3,FALSE))</f>
        <v/>
      </c>
      <c r="M155" s="11"/>
      <c r="P155" s="56"/>
      <c r="R155" s="11"/>
      <c r="S155" s="14"/>
      <c r="AK155" s="19" t="str">
        <f>IF(Line[Asset Group]="","",VLOOKUP(Line[Asset Type],subdom_master,4,FALSE))</f>
        <v/>
      </c>
    </row>
    <row r="156" spans="1:37" s="3" customFormat="1" x14ac:dyDescent="0.2">
      <c r="A156" s="34"/>
      <c r="B156" s="34"/>
      <c r="C156" s="34"/>
      <c r="D156" s="61"/>
      <c r="E156" s="61"/>
      <c r="F156" s="34"/>
      <c r="G156" s="34"/>
      <c r="H156" s="3" t="str">
        <f>IF(Line[Asset Group]="","",VLOOKUP(Line[Asset Group],asset_grp_line,4,FALSE))</f>
        <v/>
      </c>
      <c r="J156" s="3" t="str">
        <f>IF(Line[Asset Group]="","",VLOOKUP(Line[Asset Group],asset_grp_line,3,FALSE))</f>
        <v/>
      </c>
      <c r="M156" s="11"/>
      <c r="P156" s="56"/>
      <c r="R156" s="11"/>
      <c r="S156" s="14"/>
      <c r="AK156" s="19" t="str">
        <f>IF(Line[Asset Group]="","",VLOOKUP(Line[Asset Type],subdom_master,4,FALSE))</f>
        <v/>
      </c>
    </row>
    <row r="157" spans="1:37" s="3" customFormat="1" x14ac:dyDescent="0.2">
      <c r="A157" s="34"/>
      <c r="B157" s="34"/>
      <c r="C157" s="34"/>
      <c r="D157" s="61"/>
      <c r="E157" s="61"/>
      <c r="F157" s="34"/>
      <c r="G157" s="34"/>
      <c r="H157" s="3" t="str">
        <f>IF(Line[Asset Group]="","",VLOOKUP(Line[Asset Group],asset_grp_line,4,FALSE))</f>
        <v/>
      </c>
      <c r="J157" s="3" t="str">
        <f>IF(Line[Asset Group]="","",VLOOKUP(Line[Asset Group],asset_grp_line,3,FALSE))</f>
        <v/>
      </c>
      <c r="M157" s="11"/>
      <c r="P157" s="56"/>
      <c r="R157" s="11"/>
      <c r="S157" s="14"/>
      <c r="AK157" s="19" t="str">
        <f>IF(Line[Asset Group]="","",VLOOKUP(Line[Asset Type],subdom_master,4,FALSE))</f>
        <v/>
      </c>
    </row>
    <row r="158" spans="1:37" s="3" customFormat="1" x14ac:dyDescent="0.2">
      <c r="A158" s="34"/>
      <c r="B158" s="34"/>
      <c r="C158" s="34"/>
      <c r="D158" s="61"/>
      <c r="E158" s="61"/>
      <c r="F158" s="34"/>
      <c r="G158" s="34"/>
      <c r="H158" s="3" t="str">
        <f>IF(Line[Asset Group]="","",VLOOKUP(Line[Asset Group],asset_grp_line,4,FALSE))</f>
        <v/>
      </c>
      <c r="J158" s="3" t="str">
        <f>IF(Line[Asset Group]="","",VLOOKUP(Line[Asset Group],asset_grp_line,3,FALSE))</f>
        <v/>
      </c>
      <c r="M158" s="11"/>
      <c r="P158" s="56"/>
      <c r="R158" s="11"/>
      <c r="S158" s="14"/>
      <c r="AK158" s="19" t="str">
        <f>IF(Line[Asset Group]="","",VLOOKUP(Line[Asset Type],subdom_master,4,FALSE))</f>
        <v/>
      </c>
    </row>
    <row r="159" spans="1:37" s="3" customFormat="1" x14ac:dyDescent="0.2">
      <c r="A159" s="34"/>
      <c r="B159" s="34"/>
      <c r="C159" s="34"/>
      <c r="D159" s="61"/>
      <c r="E159" s="61"/>
      <c r="F159" s="34"/>
      <c r="G159" s="34"/>
      <c r="H159" s="3" t="str">
        <f>IF(Line[Asset Group]="","",VLOOKUP(Line[Asset Group],asset_grp_line,4,FALSE))</f>
        <v/>
      </c>
      <c r="J159" s="3" t="str">
        <f>IF(Line[Asset Group]="","",VLOOKUP(Line[Asset Group],asset_grp_line,3,FALSE))</f>
        <v/>
      </c>
      <c r="M159" s="11"/>
      <c r="P159" s="56"/>
      <c r="R159" s="11"/>
      <c r="S159" s="14"/>
      <c r="AK159" s="19" t="str">
        <f>IF(Line[Asset Group]="","",VLOOKUP(Line[Asset Type],subdom_master,4,FALSE))</f>
        <v/>
      </c>
    </row>
    <row r="160" spans="1:37" s="3" customFormat="1" x14ac:dyDescent="0.2">
      <c r="A160" s="34"/>
      <c r="B160" s="34"/>
      <c r="C160" s="34"/>
      <c r="D160" s="61"/>
      <c r="E160" s="61"/>
      <c r="F160" s="34"/>
      <c r="G160" s="34"/>
      <c r="H160" s="3" t="str">
        <f>IF(Line[Asset Group]="","",VLOOKUP(Line[Asset Group],asset_grp_line,4,FALSE))</f>
        <v/>
      </c>
      <c r="J160" s="3" t="str">
        <f>IF(Line[Asset Group]="","",VLOOKUP(Line[Asset Group],asset_grp_line,3,FALSE))</f>
        <v/>
      </c>
      <c r="M160" s="11"/>
      <c r="P160" s="56"/>
      <c r="R160" s="11"/>
      <c r="S160" s="14"/>
      <c r="AK160" s="19" t="str">
        <f>IF(Line[Asset Group]="","",VLOOKUP(Line[Asset Type],subdom_master,4,FALSE))</f>
        <v/>
      </c>
    </row>
    <row r="161" spans="1:37" s="3" customFormat="1" x14ac:dyDescent="0.2">
      <c r="A161" s="34"/>
      <c r="B161" s="34"/>
      <c r="C161" s="34"/>
      <c r="D161" s="61"/>
      <c r="E161" s="61"/>
      <c r="F161" s="34"/>
      <c r="G161" s="34"/>
      <c r="H161" s="3" t="str">
        <f>IF(Line[Asset Group]="","",VLOOKUP(Line[Asset Group],asset_grp_line,4,FALSE))</f>
        <v/>
      </c>
      <c r="J161" s="3" t="str">
        <f>IF(Line[Asset Group]="","",VLOOKUP(Line[Asset Group],asset_grp_line,3,FALSE))</f>
        <v/>
      </c>
      <c r="M161" s="11"/>
      <c r="P161" s="56"/>
      <c r="R161" s="11"/>
      <c r="S161" s="14"/>
      <c r="AK161" s="19" t="str">
        <f>IF(Line[Asset Group]="","",VLOOKUP(Line[Asset Type],subdom_master,4,FALSE))</f>
        <v/>
      </c>
    </row>
    <row r="162" spans="1:37" s="3" customFormat="1" x14ac:dyDescent="0.2">
      <c r="A162" s="34"/>
      <c r="B162" s="34"/>
      <c r="C162" s="34"/>
      <c r="D162" s="61"/>
      <c r="E162" s="61"/>
      <c r="F162" s="34"/>
      <c r="G162" s="34"/>
      <c r="H162" s="3" t="str">
        <f>IF(Line[Asset Group]="","",VLOOKUP(Line[Asset Group],asset_grp_line,4,FALSE))</f>
        <v/>
      </c>
      <c r="J162" s="3" t="str">
        <f>IF(Line[Asset Group]="","",VLOOKUP(Line[Asset Group],asset_grp_line,3,FALSE))</f>
        <v/>
      </c>
      <c r="M162" s="11"/>
      <c r="P162" s="56"/>
      <c r="R162" s="11"/>
      <c r="S162" s="14"/>
      <c r="AK162" s="19" t="str">
        <f>IF(Line[Asset Group]="","",VLOOKUP(Line[Asset Type],subdom_master,4,FALSE))</f>
        <v/>
      </c>
    </row>
    <row r="163" spans="1:37" s="3" customFormat="1" x14ac:dyDescent="0.2">
      <c r="A163" s="34"/>
      <c r="B163" s="34"/>
      <c r="C163" s="34"/>
      <c r="D163" s="61"/>
      <c r="E163" s="61"/>
      <c r="F163" s="34"/>
      <c r="G163" s="34"/>
      <c r="H163" s="3" t="str">
        <f>IF(Line[Asset Group]="","",VLOOKUP(Line[Asset Group],asset_grp_line,4,FALSE))</f>
        <v/>
      </c>
      <c r="J163" s="3" t="str">
        <f>IF(Line[Asset Group]="","",VLOOKUP(Line[Asset Group],asset_grp_line,3,FALSE))</f>
        <v/>
      </c>
      <c r="M163" s="11"/>
      <c r="P163" s="56"/>
      <c r="R163" s="11"/>
      <c r="S163" s="14"/>
      <c r="AK163" s="19" t="str">
        <f>IF(Line[Asset Group]="","",VLOOKUP(Line[Asset Type],subdom_master,4,FALSE))</f>
        <v/>
      </c>
    </row>
    <row r="164" spans="1:37" s="3" customFormat="1" x14ac:dyDescent="0.2">
      <c r="A164" s="34"/>
      <c r="B164" s="34"/>
      <c r="C164" s="34"/>
      <c r="D164" s="61"/>
      <c r="E164" s="61"/>
      <c r="F164" s="34"/>
      <c r="G164" s="34"/>
      <c r="H164" s="3" t="str">
        <f>IF(Line[Asset Group]="","",VLOOKUP(Line[Asset Group],asset_grp_line,4,FALSE))</f>
        <v/>
      </c>
      <c r="J164" s="3" t="str">
        <f>IF(Line[Asset Group]="","",VLOOKUP(Line[Asset Group],asset_grp_line,3,FALSE))</f>
        <v/>
      </c>
      <c r="M164" s="11"/>
      <c r="P164" s="56"/>
      <c r="R164" s="11"/>
      <c r="S164" s="14"/>
      <c r="AK164" s="19" t="str">
        <f>IF(Line[Asset Group]="","",VLOOKUP(Line[Asset Type],subdom_master,4,FALSE))</f>
        <v/>
      </c>
    </row>
    <row r="165" spans="1:37" s="3" customFormat="1" x14ac:dyDescent="0.2">
      <c r="A165" s="34"/>
      <c r="B165" s="34"/>
      <c r="C165" s="34"/>
      <c r="D165" s="61"/>
      <c r="E165" s="61"/>
      <c r="F165" s="34"/>
      <c r="G165" s="34"/>
      <c r="H165" s="3" t="str">
        <f>IF(Line[Asset Group]="","",VLOOKUP(Line[Asset Group],asset_grp_line,4,FALSE))</f>
        <v/>
      </c>
      <c r="J165" s="3" t="str">
        <f>IF(Line[Asset Group]="","",VLOOKUP(Line[Asset Group],asset_grp_line,3,FALSE))</f>
        <v/>
      </c>
      <c r="M165" s="11"/>
      <c r="P165" s="56"/>
      <c r="R165" s="11"/>
      <c r="S165" s="14"/>
      <c r="AK165" s="19" t="str">
        <f>IF(Line[Asset Group]="","",VLOOKUP(Line[Asset Type],subdom_master,4,FALSE))</f>
        <v/>
      </c>
    </row>
    <row r="166" spans="1:37" s="3" customFormat="1" x14ac:dyDescent="0.2">
      <c r="A166" s="34"/>
      <c r="B166" s="34"/>
      <c r="C166" s="34"/>
      <c r="D166" s="61"/>
      <c r="E166" s="61"/>
      <c r="F166" s="34"/>
      <c r="G166" s="34"/>
      <c r="H166" s="3" t="str">
        <f>IF(Line[Asset Group]="","",VLOOKUP(Line[Asset Group],asset_grp_line,4,FALSE))</f>
        <v/>
      </c>
      <c r="J166" s="3" t="str">
        <f>IF(Line[Asset Group]="","",VLOOKUP(Line[Asset Group],asset_grp_line,3,FALSE))</f>
        <v/>
      </c>
      <c r="M166" s="11"/>
      <c r="P166" s="56"/>
      <c r="R166" s="11"/>
      <c r="S166" s="14"/>
      <c r="AK166" s="19" t="str">
        <f>IF(Line[Asset Group]="","",VLOOKUP(Line[Asset Type],subdom_master,4,FALSE))</f>
        <v/>
      </c>
    </row>
    <row r="167" spans="1:37" s="3" customFormat="1" x14ac:dyDescent="0.2">
      <c r="A167" s="34"/>
      <c r="B167" s="34"/>
      <c r="C167" s="34"/>
      <c r="D167" s="61"/>
      <c r="E167" s="61"/>
      <c r="F167" s="34"/>
      <c r="G167" s="34"/>
      <c r="H167" s="3" t="str">
        <f>IF(Line[Asset Group]="","",VLOOKUP(Line[Asset Group],asset_grp_line,4,FALSE))</f>
        <v/>
      </c>
      <c r="J167" s="3" t="str">
        <f>IF(Line[Asset Group]="","",VLOOKUP(Line[Asset Group],asset_grp_line,3,FALSE))</f>
        <v/>
      </c>
      <c r="M167" s="11"/>
      <c r="P167" s="56"/>
      <c r="R167" s="11"/>
      <c r="S167" s="14"/>
      <c r="AK167" s="19" t="str">
        <f>IF(Line[Asset Group]="","",VLOOKUP(Line[Asset Type],subdom_master,4,FALSE))</f>
        <v/>
      </c>
    </row>
    <row r="168" spans="1:37" s="3" customFormat="1" x14ac:dyDescent="0.2">
      <c r="A168" s="34"/>
      <c r="B168" s="34"/>
      <c r="C168" s="34"/>
      <c r="D168" s="61"/>
      <c r="E168" s="61"/>
      <c r="F168" s="34"/>
      <c r="G168" s="34"/>
      <c r="H168" s="3" t="str">
        <f>IF(Line[Asset Group]="","",VLOOKUP(Line[Asset Group],asset_grp_line,4,FALSE))</f>
        <v/>
      </c>
      <c r="J168" s="3" t="str">
        <f>IF(Line[Asset Group]="","",VLOOKUP(Line[Asset Group],asset_grp_line,3,FALSE))</f>
        <v/>
      </c>
      <c r="M168" s="11"/>
      <c r="P168" s="56"/>
      <c r="R168" s="11"/>
      <c r="S168" s="14"/>
      <c r="AK168" s="19" t="str">
        <f>IF(Line[Asset Group]="","",VLOOKUP(Line[Asset Type],subdom_master,4,FALSE))</f>
        <v/>
      </c>
    </row>
    <row r="169" spans="1:37" s="3" customFormat="1" x14ac:dyDescent="0.2">
      <c r="A169" s="34"/>
      <c r="B169" s="34"/>
      <c r="C169" s="34"/>
      <c r="D169" s="61"/>
      <c r="E169" s="61"/>
      <c r="F169" s="34"/>
      <c r="G169" s="34"/>
      <c r="H169" s="3" t="str">
        <f>IF(Line[Asset Group]="","",VLOOKUP(Line[Asset Group],asset_grp_line,4,FALSE))</f>
        <v/>
      </c>
      <c r="J169" s="3" t="str">
        <f>IF(Line[Asset Group]="","",VLOOKUP(Line[Asset Group],asset_grp_line,3,FALSE))</f>
        <v/>
      </c>
      <c r="M169" s="11"/>
      <c r="P169" s="56"/>
      <c r="R169" s="11"/>
      <c r="S169" s="14"/>
      <c r="AK169" s="19" t="str">
        <f>IF(Line[Asset Group]="","",VLOOKUP(Line[Asset Type],subdom_master,4,FALSE))</f>
        <v/>
      </c>
    </row>
    <row r="170" spans="1:37" s="3" customFormat="1" x14ac:dyDescent="0.2">
      <c r="A170" s="34"/>
      <c r="B170" s="34"/>
      <c r="C170" s="34"/>
      <c r="D170" s="61"/>
      <c r="E170" s="61"/>
      <c r="F170" s="34"/>
      <c r="G170" s="34"/>
      <c r="H170" s="3" t="str">
        <f>IF(Line[Asset Group]="","",VLOOKUP(Line[Asset Group],asset_grp_line,4,FALSE))</f>
        <v/>
      </c>
      <c r="J170" s="3" t="str">
        <f>IF(Line[Asset Group]="","",VLOOKUP(Line[Asset Group],asset_grp_line,3,FALSE))</f>
        <v/>
      </c>
      <c r="M170" s="11"/>
      <c r="P170" s="56"/>
      <c r="R170" s="11"/>
      <c r="S170" s="14"/>
      <c r="AK170" s="19" t="str">
        <f>IF(Line[Asset Group]="","",VLOOKUP(Line[Asset Type],subdom_master,4,FALSE))</f>
        <v/>
      </c>
    </row>
    <row r="171" spans="1:37" s="3" customFormat="1" x14ac:dyDescent="0.2">
      <c r="A171" s="34"/>
      <c r="B171" s="34"/>
      <c r="C171" s="34"/>
      <c r="D171" s="61"/>
      <c r="E171" s="61"/>
      <c r="F171" s="34"/>
      <c r="G171" s="34"/>
      <c r="H171" s="3" t="str">
        <f>IF(Line[Asset Group]="","",VLOOKUP(Line[Asset Group],asset_grp_line,4,FALSE))</f>
        <v/>
      </c>
      <c r="J171" s="3" t="str">
        <f>IF(Line[Asset Group]="","",VLOOKUP(Line[Asset Group],asset_grp_line,3,FALSE))</f>
        <v/>
      </c>
      <c r="M171" s="11"/>
      <c r="P171" s="56"/>
      <c r="R171" s="11"/>
      <c r="S171" s="14"/>
      <c r="AK171" s="19" t="str">
        <f>IF(Line[Asset Group]="","",VLOOKUP(Line[Asset Type],subdom_master,4,FALSE))</f>
        <v/>
      </c>
    </row>
    <row r="172" spans="1:37" s="3" customFormat="1" x14ac:dyDescent="0.2">
      <c r="A172" s="34"/>
      <c r="B172" s="34"/>
      <c r="C172" s="34"/>
      <c r="D172" s="61"/>
      <c r="E172" s="61"/>
      <c r="F172" s="34"/>
      <c r="G172" s="34"/>
      <c r="H172" s="3" t="str">
        <f>IF(Line[Asset Group]="","",VLOOKUP(Line[Asset Group],asset_grp_line,4,FALSE))</f>
        <v/>
      </c>
      <c r="J172" s="3" t="str">
        <f>IF(Line[Asset Group]="","",VLOOKUP(Line[Asset Group],asset_grp_line,3,FALSE))</f>
        <v/>
      </c>
      <c r="M172" s="11"/>
      <c r="P172" s="56"/>
      <c r="R172" s="11"/>
      <c r="S172" s="14"/>
      <c r="AK172" s="19" t="str">
        <f>IF(Line[Asset Group]="","",VLOOKUP(Line[Asset Type],subdom_master,4,FALSE))</f>
        <v/>
      </c>
    </row>
    <row r="173" spans="1:37" s="3" customFormat="1" x14ac:dyDescent="0.2">
      <c r="A173" s="34"/>
      <c r="B173" s="34"/>
      <c r="C173" s="34"/>
      <c r="D173" s="61"/>
      <c r="E173" s="61"/>
      <c r="F173" s="34"/>
      <c r="G173" s="34"/>
      <c r="H173" s="3" t="str">
        <f>IF(Line[Asset Group]="","",VLOOKUP(Line[Asset Group],asset_grp_line,4,FALSE))</f>
        <v/>
      </c>
      <c r="J173" s="3" t="str">
        <f>IF(Line[Asset Group]="","",VLOOKUP(Line[Asset Group],asset_grp_line,3,FALSE))</f>
        <v/>
      </c>
      <c r="M173" s="11"/>
      <c r="P173" s="56"/>
      <c r="R173" s="11"/>
      <c r="S173" s="14"/>
      <c r="AK173" s="19" t="str">
        <f>IF(Line[Asset Group]="","",VLOOKUP(Line[Asset Type],subdom_master,4,FALSE))</f>
        <v/>
      </c>
    </row>
    <row r="174" spans="1:37" s="3" customFormat="1" x14ac:dyDescent="0.2">
      <c r="A174" s="34"/>
      <c r="B174" s="34"/>
      <c r="C174" s="34"/>
      <c r="D174" s="61"/>
      <c r="E174" s="61"/>
      <c r="F174" s="34"/>
      <c r="G174" s="34"/>
      <c r="H174" s="3" t="str">
        <f>IF(Line[Asset Group]="","",VLOOKUP(Line[Asset Group],asset_grp_line,4,FALSE))</f>
        <v/>
      </c>
      <c r="J174" s="3" t="str">
        <f>IF(Line[Asset Group]="","",VLOOKUP(Line[Asset Group],asset_grp_line,3,FALSE))</f>
        <v/>
      </c>
      <c r="M174" s="11"/>
      <c r="P174" s="56"/>
      <c r="R174" s="11"/>
      <c r="S174" s="14"/>
      <c r="AK174" s="19" t="str">
        <f>IF(Line[Asset Group]="","",VLOOKUP(Line[Asset Type],subdom_master,4,FALSE))</f>
        <v/>
      </c>
    </row>
    <row r="175" spans="1:37" s="3" customFormat="1" x14ac:dyDescent="0.2">
      <c r="A175" s="34"/>
      <c r="B175" s="34"/>
      <c r="C175" s="34"/>
      <c r="D175" s="61"/>
      <c r="E175" s="61"/>
      <c r="F175" s="34"/>
      <c r="G175" s="34"/>
      <c r="H175" s="3" t="str">
        <f>IF(Line[Asset Group]="","",VLOOKUP(Line[Asset Group],asset_grp_line,4,FALSE))</f>
        <v/>
      </c>
      <c r="J175" s="3" t="str">
        <f>IF(Line[Asset Group]="","",VLOOKUP(Line[Asset Group],asset_grp_line,3,FALSE))</f>
        <v/>
      </c>
      <c r="M175" s="11"/>
      <c r="P175" s="56"/>
      <c r="R175" s="11"/>
      <c r="S175" s="14"/>
      <c r="AK175" s="19" t="str">
        <f>IF(Line[Asset Group]="","",VLOOKUP(Line[Asset Type],subdom_master,4,FALSE))</f>
        <v/>
      </c>
    </row>
    <row r="176" spans="1:37" s="3" customFormat="1" x14ac:dyDescent="0.2">
      <c r="A176" s="34"/>
      <c r="B176" s="34"/>
      <c r="C176" s="34"/>
      <c r="D176" s="61"/>
      <c r="E176" s="61"/>
      <c r="F176" s="34"/>
      <c r="G176" s="34"/>
      <c r="H176" s="3" t="str">
        <f>IF(Line[Asset Group]="","",VLOOKUP(Line[Asset Group],asset_grp_line,4,FALSE))</f>
        <v/>
      </c>
      <c r="J176" s="3" t="str">
        <f>IF(Line[Asset Group]="","",VLOOKUP(Line[Asset Group],asset_grp_line,3,FALSE))</f>
        <v/>
      </c>
      <c r="M176" s="11"/>
      <c r="P176" s="56"/>
      <c r="R176" s="11"/>
      <c r="S176" s="14"/>
      <c r="AK176" s="19" t="str">
        <f>IF(Line[Asset Group]="","",VLOOKUP(Line[Asset Type],subdom_master,4,FALSE))</f>
        <v/>
      </c>
    </row>
    <row r="177" spans="1:37" s="3" customFormat="1" x14ac:dyDescent="0.2">
      <c r="A177" s="34"/>
      <c r="B177" s="34"/>
      <c r="C177" s="34"/>
      <c r="D177" s="61"/>
      <c r="E177" s="61"/>
      <c r="F177" s="34"/>
      <c r="G177" s="34"/>
      <c r="H177" s="3" t="str">
        <f>IF(Line[Asset Group]="","",VLOOKUP(Line[Asset Group],asset_grp_line,4,FALSE))</f>
        <v/>
      </c>
      <c r="J177" s="3" t="str">
        <f>IF(Line[Asset Group]="","",VLOOKUP(Line[Asset Group],asset_grp_line,3,FALSE))</f>
        <v/>
      </c>
      <c r="M177" s="11"/>
      <c r="P177" s="56"/>
      <c r="R177" s="11"/>
      <c r="S177" s="14"/>
      <c r="AK177" s="19" t="str">
        <f>IF(Line[Asset Group]="","",VLOOKUP(Line[Asset Type],subdom_master,4,FALSE))</f>
        <v/>
      </c>
    </row>
    <row r="178" spans="1:37" s="3" customFormat="1" x14ac:dyDescent="0.2">
      <c r="A178" s="34"/>
      <c r="B178" s="34"/>
      <c r="C178" s="34"/>
      <c r="D178" s="61"/>
      <c r="E178" s="61"/>
      <c r="F178" s="34"/>
      <c r="G178" s="34"/>
      <c r="H178" s="3" t="str">
        <f>IF(Line[Asset Group]="","",VLOOKUP(Line[Asset Group],asset_grp_line,4,FALSE))</f>
        <v/>
      </c>
      <c r="J178" s="3" t="str">
        <f>IF(Line[Asset Group]="","",VLOOKUP(Line[Asset Group],asset_grp_line,3,FALSE))</f>
        <v/>
      </c>
      <c r="M178" s="11"/>
      <c r="P178" s="56"/>
      <c r="R178" s="11"/>
      <c r="S178" s="14"/>
      <c r="AK178" s="19" t="str">
        <f>IF(Line[Asset Group]="","",VLOOKUP(Line[Asset Type],subdom_master,4,FALSE))</f>
        <v/>
      </c>
    </row>
    <row r="179" spans="1:37" s="3" customFormat="1" x14ac:dyDescent="0.2">
      <c r="A179" s="34"/>
      <c r="B179" s="34"/>
      <c r="C179" s="34"/>
      <c r="D179" s="61"/>
      <c r="E179" s="61"/>
      <c r="F179" s="34"/>
      <c r="G179" s="34"/>
      <c r="H179" s="3" t="str">
        <f>IF(Line[Asset Group]="","",VLOOKUP(Line[Asset Group],asset_grp_line,4,FALSE))</f>
        <v/>
      </c>
      <c r="J179" s="3" t="str">
        <f>IF(Line[Asset Group]="","",VLOOKUP(Line[Asset Group],asset_grp_line,3,FALSE))</f>
        <v/>
      </c>
      <c r="M179" s="11"/>
      <c r="P179" s="56"/>
      <c r="R179" s="11"/>
      <c r="S179" s="14"/>
      <c r="AK179" s="19" t="str">
        <f>IF(Line[Asset Group]="","",VLOOKUP(Line[Asset Type],subdom_master,4,FALSE))</f>
        <v/>
      </c>
    </row>
    <row r="180" spans="1:37" s="3" customFormat="1" x14ac:dyDescent="0.2">
      <c r="A180" s="34"/>
      <c r="B180" s="34"/>
      <c r="C180" s="34"/>
      <c r="D180" s="61"/>
      <c r="E180" s="61"/>
      <c r="F180" s="34"/>
      <c r="G180" s="34"/>
      <c r="H180" s="3" t="str">
        <f>IF(Line[Asset Group]="","",VLOOKUP(Line[Asset Group],asset_grp_line,4,FALSE))</f>
        <v/>
      </c>
      <c r="J180" s="3" t="str">
        <f>IF(Line[Asset Group]="","",VLOOKUP(Line[Asset Group],asset_grp_line,3,FALSE))</f>
        <v/>
      </c>
      <c r="M180" s="11"/>
      <c r="P180" s="56"/>
      <c r="R180" s="11"/>
      <c r="S180" s="14"/>
      <c r="AK180" s="19" t="str">
        <f>IF(Line[Asset Group]="","",VLOOKUP(Line[Asset Type],subdom_master,4,FALSE))</f>
        <v/>
      </c>
    </row>
    <row r="181" spans="1:37" s="3" customFormat="1" x14ac:dyDescent="0.2">
      <c r="A181" s="34"/>
      <c r="B181" s="34"/>
      <c r="C181" s="34"/>
      <c r="D181" s="61"/>
      <c r="E181" s="61"/>
      <c r="F181" s="34"/>
      <c r="G181" s="34"/>
      <c r="H181" s="3" t="str">
        <f>IF(Line[Asset Group]="","",VLOOKUP(Line[Asset Group],asset_grp_line,4,FALSE))</f>
        <v/>
      </c>
      <c r="J181" s="3" t="str">
        <f>IF(Line[Asset Group]="","",VLOOKUP(Line[Asset Group],asset_grp_line,3,FALSE))</f>
        <v/>
      </c>
      <c r="M181" s="11"/>
      <c r="P181" s="56"/>
      <c r="R181" s="11"/>
      <c r="S181" s="14"/>
      <c r="AK181" s="19" t="str">
        <f>IF(Line[Asset Group]="","",VLOOKUP(Line[Asset Type],subdom_master,4,FALSE))</f>
        <v/>
      </c>
    </row>
    <row r="182" spans="1:37" s="3" customFormat="1" x14ac:dyDescent="0.2">
      <c r="A182" s="34"/>
      <c r="B182" s="34"/>
      <c r="C182" s="34"/>
      <c r="D182" s="61"/>
      <c r="E182" s="61"/>
      <c r="F182" s="34"/>
      <c r="G182" s="34"/>
      <c r="H182" s="3" t="str">
        <f>IF(Line[Asset Group]="","",VLOOKUP(Line[Asset Group],asset_grp_line,4,FALSE))</f>
        <v/>
      </c>
      <c r="J182" s="3" t="str">
        <f>IF(Line[Asset Group]="","",VLOOKUP(Line[Asset Group],asset_grp_line,3,FALSE))</f>
        <v/>
      </c>
      <c r="M182" s="11"/>
      <c r="P182" s="56"/>
      <c r="R182" s="11"/>
      <c r="S182" s="14"/>
      <c r="AK182" s="19" t="str">
        <f>IF(Line[Asset Group]="","",VLOOKUP(Line[Asset Type],subdom_master,4,FALSE))</f>
        <v/>
      </c>
    </row>
    <row r="183" spans="1:37" s="3" customFormat="1" x14ac:dyDescent="0.2">
      <c r="A183" s="34"/>
      <c r="B183" s="34"/>
      <c r="C183" s="34"/>
      <c r="D183" s="61"/>
      <c r="E183" s="61"/>
      <c r="F183" s="34"/>
      <c r="G183" s="34"/>
      <c r="H183" s="3" t="str">
        <f>IF(Line[Asset Group]="","",VLOOKUP(Line[Asset Group],asset_grp_line,4,FALSE))</f>
        <v/>
      </c>
      <c r="J183" s="3" t="str">
        <f>IF(Line[Asset Group]="","",VLOOKUP(Line[Asset Group],asset_grp_line,3,FALSE))</f>
        <v/>
      </c>
      <c r="M183" s="11"/>
      <c r="P183" s="56"/>
      <c r="R183" s="11"/>
      <c r="S183" s="14"/>
      <c r="AK183" s="19" t="str">
        <f>IF(Line[Asset Group]="","",VLOOKUP(Line[Asset Type],subdom_master,4,FALSE))</f>
        <v/>
      </c>
    </row>
    <row r="184" spans="1:37" s="3" customFormat="1" x14ac:dyDescent="0.2">
      <c r="A184" s="34"/>
      <c r="B184" s="34"/>
      <c r="C184" s="34"/>
      <c r="D184" s="61"/>
      <c r="E184" s="61"/>
      <c r="F184" s="34"/>
      <c r="G184" s="34"/>
      <c r="H184" s="3" t="str">
        <f>IF(Line[Asset Group]="","",VLOOKUP(Line[Asset Group],asset_grp_line,4,FALSE))</f>
        <v/>
      </c>
      <c r="J184" s="3" t="str">
        <f>IF(Line[Asset Group]="","",VLOOKUP(Line[Asset Group],asset_grp_line,3,FALSE))</f>
        <v/>
      </c>
      <c r="M184" s="11"/>
      <c r="P184" s="56"/>
      <c r="R184" s="11"/>
      <c r="S184" s="14"/>
      <c r="AK184" s="19" t="str">
        <f>IF(Line[Asset Group]="","",VLOOKUP(Line[Asset Type],subdom_master,4,FALSE))</f>
        <v/>
      </c>
    </row>
    <row r="185" spans="1:37" s="3" customFormat="1" x14ac:dyDescent="0.2">
      <c r="A185" s="34"/>
      <c r="B185" s="34"/>
      <c r="C185" s="34"/>
      <c r="D185" s="61"/>
      <c r="E185" s="61"/>
      <c r="F185" s="34"/>
      <c r="G185" s="34"/>
      <c r="H185" s="3" t="str">
        <f>IF(Line[Asset Group]="","",VLOOKUP(Line[Asset Group],asset_grp_line,4,FALSE))</f>
        <v/>
      </c>
      <c r="J185" s="3" t="str">
        <f>IF(Line[Asset Group]="","",VLOOKUP(Line[Asset Group],asset_grp_line,3,FALSE))</f>
        <v/>
      </c>
      <c r="M185" s="11"/>
      <c r="P185" s="56"/>
      <c r="R185" s="11"/>
      <c r="S185" s="14"/>
      <c r="AK185" s="19" t="str">
        <f>IF(Line[Asset Group]="","",VLOOKUP(Line[Asset Type],subdom_master,4,FALSE))</f>
        <v/>
      </c>
    </row>
    <row r="186" spans="1:37" s="3" customFormat="1" x14ac:dyDescent="0.2">
      <c r="A186" s="34"/>
      <c r="B186" s="34"/>
      <c r="C186" s="34"/>
      <c r="D186" s="61"/>
      <c r="E186" s="61"/>
      <c r="F186" s="34"/>
      <c r="G186" s="34"/>
      <c r="H186" s="3" t="str">
        <f>IF(Line[Asset Group]="","",VLOOKUP(Line[Asset Group],asset_grp_line,4,FALSE))</f>
        <v/>
      </c>
      <c r="J186" s="3" t="str">
        <f>IF(Line[Asset Group]="","",VLOOKUP(Line[Asset Group],asset_grp_line,3,FALSE))</f>
        <v/>
      </c>
      <c r="M186" s="11"/>
      <c r="P186" s="56"/>
      <c r="R186" s="11"/>
      <c r="S186" s="14"/>
      <c r="AK186" s="19" t="str">
        <f>IF(Line[Asset Group]="","",VLOOKUP(Line[Asset Type],subdom_master,4,FALSE))</f>
        <v/>
      </c>
    </row>
    <row r="187" spans="1:37" s="3" customFormat="1" x14ac:dyDescent="0.2">
      <c r="A187" s="34"/>
      <c r="B187" s="34"/>
      <c r="C187" s="34"/>
      <c r="D187" s="61"/>
      <c r="E187" s="61"/>
      <c r="F187" s="34"/>
      <c r="G187" s="34"/>
      <c r="H187" s="3" t="str">
        <f>IF(Line[Asset Group]="","",VLOOKUP(Line[Asset Group],asset_grp_line,4,FALSE))</f>
        <v/>
      </c>
      <c r="J187" s="3" t="str">
        <f>IF(Line[Asset Group]="","",VLOOKUP(Line[Asset Group],asset_grp_line,3,FALSE))</f>
        <v/>
      </c>
      <c r="M187" s="11"/>
      <c r="P187" s="56"/>
      <c r="R187" s="11"/>
      <c r="S187" s="14"/>
      <c r="AK187" s="19" t="str">
        <f>IF(Line[Asset Group]="","",VLOOKUP(Line[Asset Type],subdom_master,4,FALSE))</f>
        <v/>
      </c>
    </row>
    <row r="188" spans="1:37" s="3" customFormat="1" x14ac:dyDescent="0.2">
      <c r="A188" s="34"/>
      <c r="B188" s="34"/>
      <c r="C188" s="34"/>
      <c r="D188" s="61"/>
      <c r="E188" s="61"/>
      <c r="F188" s="34"/>
      <c r="G188" s="34"/>
      <c r="H188" s="3" t="str">
        <f>IF(Line[Asset Group]="","",VLOOKUP(Line[Asset Group],asset_grp_line,4,FALSE))</f>
        <v/>
      </c>
      <c r="J188" s="3" t="str">
        <f>IF(Line[Asset Group]="","",VLOOKUP(Line[Asset Group],asset_grp_line,3,FALSE))</f>
        <v/>
      </c>
      <c r="M188" s="11"/>
      <c r="P188" s="56"/>
      <c r="R188" s="11"/>
      <c r="S188" s="14"/>
      <c r="AK188" s="19" t="str">
        <f>IF(Line[Asset Group]="","",VLOOKUP(Line[Asset Type],subdom_master,4,FALSE))</f>
        <v/>
      </c>
    </row>
    <row r="189" spans="1:37" s="3" customFormat="1" x14ac:dyDescent="0.2">
      <c r="A189" s="34"/>
      <c r="B189" s="34"/>
      <c r="C189" s="34"/>
      <c r="D189" s="61"/>
      <c r="E189" s="61"/>
      <c r="F189" s="34"/>
      <c r="G189" s="34"/>
      <c r="H189" s="3" t="str">
        <f>IF(Line[Asset Group]="","",VLOOKUP(Line[Asset Group],asset_grp_line,4,FALSE))</f>
        <v/>
      </c>
      <c r="J189" s="3" t="str">
        <f>IF(Line[Asset Group]="","",VLOOKUP(Line[Asset Group],asset_grp_line,3,FALSE))</f>
        <v/>
      </c>
      <c r="M189" s="11"/>
      <c r="P189" s="56"/>
      <c r="R189" s="11"/>
      <c r="S189" s="14"/>
      <c r="AK189" s="19" t="str">
        <f>IF(Line[Asset Group]="","",VLOOKUP(Line[Asset Type],subdom_master,4,FALSE))</f>
        <v/>
      </c>
    </row>
    <row r="190" spans="1:37" s="3" customFormat="1" x14ac:dyDescent="0.2">
      <c r="A190" s="34"/>
      <c r="B190" s="34"/>
      <c r="C190" s="34"/>
      <c r="D190" s="61"/>
      <c r="E190" s="61"/>
      <c r="F190" s="34"/>
      <c r="G190" s="34"/>
      <c r="H190" s="3" t="str">
        <f>IF(Line[Asset Group]="","",VLOOKUP(Line[Asset Group],asset_grp_line,4,FALSE))</f>
        <v/>
      </c>
      <c r="J190" s="3" t="str">
        <f>IF(Line[Asset Group]="","",VLOOKUP(Line[Asset Group],asset_grp_line,3,FALSE))</f>
        <v/>
      </c>
      <c r="M190" s="11"/>
      <c r="P190" s="56"/>
      <c r="R190" s="11"/>
      <c r="S190" s="14"/>
      <c r="AK190" s="19" t="str">
        <f>IF(Line[Asset Group]="","",VLOOKUP(Line[Asset Type],subdom_master,4,FALSE))</f>
        <v/>
      </c>
    </row>
    <row r="191" spans="1:37" s="3" customFormat="1" x14ac:dyDescent="0.2">
      <c r="A191" s="34"/>
      <c r="B191" s="34"/>
      <c r="C191" s="34"/>
      <c r="D191" s="61"/>
      <c r="E191" s="61"/>
      <c r="F191" s="34"/>
      <c r="G191" s="34"/>
      <c r="H191" s="3" t="str">
        <f>IF(Line[Asset Group]="","",VLOOKUP(Line[Asset Group],asset_grp_line,4,FALSE))</f>
        <v/>
      </c>
      <c r="J191" s="3" t="str">
        <f>IF(Line[Asset Group]="","",VLOOKUP(Line[Asset Group],asset_grp_line,3,FALSE))</f>
        <v/>
      </c>
      <c r="M191" s="11"/>
      <c r="P191" s="56"/>
      <c r="R191" s="11"/>
      <c r="S191" s="14"/>
      <c r="AK191" s="19" t="str">
        <f>IF(Line[Asset Group]="","",VLOOKUP(Line[Asset Type],subdom_master,4,FALSE))</f>
        <v/>
      </c>
    </row>
    <row r="192" spans="1:37" s="3" customFormat="1" x14ac:dyDescent="0.2">
      <c r="A192" s="34"/>
      <c r="B192" s="34"/>
      <c r="C192" s="34"/>
      <c r="D192" s="61"/>
      <c r="E192" s="61"/>
      <c r="F192" s="34"/>
      <c r="G192" s="34"/>
      <c r="H192" s="3" t="str">
        <f>IF(Line[Asset Group]="","",VLOOKUP(Line[Asset Group],asset_grp_line,4,FALSE))</f>
        <v/>
      </c>
      <c r="J192" s="3" t="str">
        <f>IF(Line[Asset Group]="","",VLOOKUP(Line[Asset Group],asset_grp_line,3,FALSE))</f>
        <v/>
      </c>
      <c r="M192" s="11"/>
      <c r="P192" s="56"/>
      <c r="R192" s="11"/>
      <c r="S192" s="14"/>
      <c r="AK192" s="19" t="str">
        <f>IF(Line[Asset Group]="","",VLOOKUP(Line[Asset Type],subdom_master,4,FALSE))</f>
        <v/>
      </c>
    </row>
    <row r="193" spans="1:37" s="3" customFormat="1" x14ac:dyDescent="0.2">
      <c r="A193" s="34"/>
      <c r="B193" s="34"/>
      <c r="C193" s="34"/>
      <c r="D193" s="61"/>
      <c r="E193" s="61"/>
      <c r="F193" s="34"/>
      <c r="G193" s="34"/>
      <c r="H193" s="3" t="str">
        <f>IF(Line[Asset Group]="","",VLOOKUP(Line[Asset Group],asset_grp_line,4,FALSE))</f>
        <v/>
      </c>
      <c r="J193" s="3" t="str">
        <f>IF(Line[Asset Group]="","",VLOOKUP(Line[Asset Group],asset_grp_line,3,FALSE))</f>
        <v/>
      </c>
      <c r="M193" s="11"/>
      <c r="P193" s="56"/>
      <c r="R193" s="11"/>
      <c r="S193" s="14"/>
      <c r="AK193" s="19" t="str">
        <f>IF(Line[Asset Group]="","",VLOOKUP(Line[Asset Type],subdom_master,4,FALSE))</f>
        <v/>
      </c>
    </row>
    <row r="194" spans="1:37" s="3" customFormat="1" x14ac:dyDescent="0.2">
      <c r="A194" s="34"/>
      <c r="B194" s="34"/>
      <c r="C194" s="34"/>
      <c r="D194" s="61"/>
      <c r="E194" s="61"/>
      <c r="F194" s="34"/>
      <c r="G194" s="34"/>
      <c r="H194" s="3" t="str">
        <f>IF(Line[Asset Group]="","",VLOOKUP(Line[Asset Group],asset_grp_line,4,FALSE))</f>
        <v/>
      </c>
      <c r="J194" s="3" t="str">
        <f>IF(Line[Asset Group]="","",VLOOKUP(Line[Asset Group],asset_grp_line,3,FALSE))</f>
        <v/>
      </c>
      <c r="M194" s="11"/>
      <c r="P194" s="56"/>
      <c r="R194" s="11"/>
      <c r="S194" s="14"/>
      <c r="AK194" s="19" t="str">
        <f>IF(Line[Asset Group]="","",VLOOKUP(Line[Asset Type],subdom_master,4,FALSE))</f>
        <v/>
      </c>
    </row>
    <row r="195" spans="1:37" s="3" customFormat="1" x14ac:dyDescent="0.2">
      <c r="A195" s="34"/>
      <c r="B195" s="34"/>
      <c r="C195" s="34"/>
      <c r="D195" s="61"/>
      <c r="E195" s="61"/>
      <c r="F195" s="34"/>
      <c r="G195" s="34"/>
      <c r="H195" s="3" t="str">
        <f>IF(Line[Asset Group]="","",VLOOKUP(Line[Asset Group],asset_grp_line,4,FALSE))</f>
        <v/>
      </c>
      <c r="J195" s="3" t="str">
        <f>IF(Line[Asset Group]="","",VLOOKUP(Line[Asset Group],asset_grp_line,3,FALSE))</f>
        <v/>
      </c>
      <c r="M195" s="11"/>
      <c r="P195" s="56"/>
      <c r="R195" s="11"/>
      <c r="S195" s="14"/>
      <c r="AK195" s="19" t="str">
        <f>IF(Line[Asset Group]="","",VLOOKUP(Line[Asset Type],subdom_master,4,FALSE))</f>
        <v/>
      </c>
    </row>
    <row r="196" spans="1:37" s="3" customFormat="1" x14ac:dyDescent="0.2">
      <c r="A196" s="34"/>
      <c r="B196" s="34"/>
      <c r="C196" s="34"/>
      <c r="D196" s="61"/>
      <c r="E196" s="61"/>
      <c r="F196" s="34"/>
      <c r="G196" s="34"/>
      <c r="H196" s="3" t="str">
        <f>IF(Line[Asset Group]="","",VLOOKUP(Line[Asset Group],asset_grp_line,4,FALSE))</f>
        <v/>
      </c>
      <c r="J196" s="3" t="str">
        <f>IF(Line[Asset Group]="","",VLOOKUP(Line[Asset Group],asset_grp_line,3,FALSE))</f>
        <v/>
      </c>
      <c r="M196" s="11"/>
      <c r="P196" s="56"/>
      <c r="R196" s="11"/>
      <c r="S196" s="14"/>
      <c r="AK196" s="19" t="str">
        <f>IF(Line[Asset Group]="","",VLOOKUP(Line[Asset Type],subdom_master,4,FALSE))</f>
        <v/>
      </c>
    </row>
    <row r="197" spans="1:37" s="3" customFormat="1" x14ac:dyDescent="0.2">
      <c r="A197" s="34"/>
      <c r="B197" s="34"/>
      <c r="C197" s="34"/>
      <c r="D197" s="61"/>
      <c r="E197" s="61"/>
      <c r="F197" s="34"/>
      <c r="G197" s="34"/>
      <c r="H197" s="3" t="str">
        <f>IF(Line[Asset Group]="","",VLOOKUP(Line[Asset Group],asset_grp_line,4,FALSE))</f>
        <v/>
      </c>
      <c r="J197" s="3" t="str">
        <f>IF(Line[Asset Group]="","",VLOOKUP(Line[Asset Group],asset_grp_line,3,FALSE))</f>
        <v/>
      </c>
      <c r="M197" s="11"/>
      <c r="P197" s="56"/>
      <c r="R197" s="11"/>
      <c r="S197" s="14"/>
      <c r="AK197" s="19" t="str">
        <f>IF(Line[Asset Group]="","",VLOOKUP(Line[Asset Type],subdom_master,4,FALSE))</f>
        <v/>
      </c>
    </row>
    <row r="198" spans="1:37" s="3" customFormat="1" x14ac:dyDescent="0.2">
      <c r="A198" s="34"/>
      <c r="B198" s="34"/>
      <c r="C198" s="34"/>
      <c r="D198" s="61"/>
      <c r="E198" s="61"/>
      <c r="F198" s="34"/>
      <c r="G198" s="34"/>
      <c r="H198" s="3" t="str">
        <f>IF(Line[Asset Group]="","",VLOOKUP(Line[Asset Group],asset_grp_line,4,FALSE))</f>
        <v/>
      </c>
      <c r="J198" s="3" t="str">
        <f>IF(Line[Asset Group]="","",VLOOKUP(Line[Asset Group],asset_grp_line,3,FALSE))</f>
        <v/>
      </c>
      <c r="M198" s="11"/>
      <c r="P198" s="56"/>
      <c r="R198" s="11"/>
      <c r="S198" s="14"/>
      <c r="AK198" s="19" t="str">
        <f>IF(Line[Asset Group]="","",VLOOKUP(Line[Asset Type],subdom_master,4,FALSE))</f>
        <v/>
      </c>
    </row>
    <row r="199" spans="1:37" s="3" customFormat="1" x14ac:dyDescent="0.2">
      <c r="A199" s="34"/>
      <c r="B199" s="34"/>
      <c r="C199" s="34"/>
      <c r="D199" s="61"/>
      <c r="E199" s="61"/>
      <c r="F199" s="34"/>
      <c r="G199" s="34"/>
      <c r="H199" s="3" t="str">
        <f>IF(Line[Asset Group]="","",VLOOKUP(Line[Asset Group],asset_grp_line,4,FALSE))</f>
        <v/>
      </c>
      <c r="J199" s="3" t="str">
        <f>IF(Line[Asset Group]="","",VLOOKUP(Line[Asset Group],asset_grp_line,3,FALSE))</f>
        <v/>
      </c>
      <c r="M199" s="11"/>
      <c r="P199" s="56"/>
      <c r="R199" s="11"/>
      <c r="S199" s="14"/>
      <c r="AK199" s="19" t="str">
        <f>IF(Line[Asset Group]="","",VLOOKUP(Line[Asset Type],subdom_master,4,FALSE))</f>
        <v/>
      </c>
    </row>
    <row r="200" spans="1:37" s="3" customFormat="1" x14ac:dyDescent="0.2">
      <c r="A200" s="34"/>
      <c r="B200" s="34"/>
      <c r="C200" s="34"/>
      <c r="D200" s="61"/>
      <c r="E200" s="61"/>
      <c r="F200" s="34"/>
      <c r="G200" s="34"/>
      <c r="H200" s="3" t="str">
        <f>IF(Line[Asset Group]="","",VLOOKUP(Line[Asset Group],asset_grp_line,4,FALSE))</f>
        <v/>
      </c>
      <c r="J200" s="3" t="str">
        <f>IF(Line[Asset Group]="","",VLOOKUP(Line[Asset Group],asset_grp_line,3,FALSE))</f>
        <v/>
      </c>
      <c r="M200" s="11"/>
      <c r="P200" s="56"/>
      <c r="R200" s="11"/>
      <c r="S200" s="14"/>
      <c r="AK200" s="19" t="str">
        <f>IF(Line[Asset Group]="","",VLOOKUP(Line[Asset Type],subdom_master,4,FALSE))</f>
        <v/>
      </c>
    </row>
    <row r="201" spans="1:37" s="3" customFormat="1" x14ac:dyDescent="0.2">
      <c r="A201" s="34"/>
      <c r="B201" s="34"/>
      <c r="C201" s="34"/>
      <c r="D201" s="61"/>
      <c r="E201" s="61"/>
      <c r="F201" s="34"/>
      <c r="G201" s="34"/>
      <c r="H201" s="3" t="str">
        <f>IF(Line[Asset Group]="","",VLOOKUP(Line[Asset Group],asset_grp_line,4,FALSE))</f>
        <v/>
      </c>
      <c r="J201" s="3" t="str">
        <f>IF(Line[Asset Group]="","",VLOOKUP(Line[Asset Group],asset_grp_line,3,FALSE))</f>
        <v/>
      </c>
      <c r="M201" s="11"/>
      <c r="P201" s="56"/>
      <c r="R201" s="11"/>
      <c r="S201" s="14"/>
      <c r="AK201" s="19" t="str">
        <f>IF(Line[Asset Group]="","",VLOOKUP(Line[Asset Type],subdom_master,4,FALSE))</f>
        <v/>
      </c>
    </row>
    <row r="202" spans="1:37" s="3" customFormat="1" x14ac:dyDescent="0.2">
      <c r="A202" s="34"/>
      <c r="B202" s="34"/>
      <c r="C202" s="34"/>
      <c r="D202" s="61"/>
      <c r="E202" s="61"/>
      <c r="F202" s="34"/>
      <c r="G202" s="34"/>
      <c r="H202" s="3" t="str">
        <f>IF(Line[Asset Group]="","",VLOOKUP(Line[Asset Group],asset_grp_line,4,FALSE))</f>
        <v/>
      </c>
      <c r="J202" s="3" t="str">
        <f>IF(Line[Asset Group]="","",VLOOKUP(Line[Asset Group],asset_grp_line,3,FALSE))</f>
        <v/>
      </c>
      <c r="M202" s="11"/>
      <c r="P202" s="56"/>
      <c r="R202" s="11"/>
      <c r="S202" s="14"/>
      <c r="AK202" s="19" t="str">
        <f>IF(Line[Asset Group]="","",VLOOKUP(Line[Asset Type],subdom_master,4,FALSE))</f>
        <v/>
      </c>
    </row>
    <row r="203" spans="1:37" s="3" customFormat="1" x14ac:dyDescent="0.2">
      <c r="A203" s="34"/>
      <c r="B203" s="34"/>
      <c r="C203" s="34"/>
      <c r="D203" s="61"/>
      <c r="E203" s="61"/>
      <c r="F203" s="34"/>
      <c r="G203" s="34"/>
      <c r="H203" s="3" t="str">
        <f>IF(Line[Asset Group]="","",VLOOKUP(Line[Asset Group],asset_grp_line,4,FALSE))</f>
        <v/>
      </c>
      <c r="J203" s="3" t="str">
        <f>IF(Line[Asset Group]="","",VLOOKUP(Line[Asset Group],asset_grp_line,3,FALSE))</f>
        <v/>
      </c>
      <c r="M203" s="11"/>
      <c r="P203" s="56"/>
      <c r="R203" s="11"/>
      <c r="S203" s="14"/>
      <c r="AK203" s="19" t="str">
        <f>IF(Line[Asset Group]="","",VLOOKUP(Line[Asset Type],subdom_master,4,FALSE))</f>
        <v/>
      </c>
    </row>
    <row r="204" spans="1:37" s="3" customFormat="1" x14ac:dyDescent="0.2">
      <c r="A204" s="34"/>
      <c r="B204" s="34"/>
      <c r="C204" s="34"/>
      <c r="D204" s="61"/>
      <c r="E204" s="61"/>
      <c r="F204" s="34"/>
      <c r="G204" s="34"/>
      <c r="H204" s="3" t="str">
        <f>IF(Line[Asset Group]="","",VLOOKUP(Line[Asset Group],asset_grp_line,4,FALSE))</f>
        <v/>
      </c>
      <c r="J204" s="3" t="str">
        <f>IF(Line[Asset Group]="","",VLOOKUP(Line[Asset Group],asset_grp_line,3,FALSE))</f>
        <v/>
      </c>
      <c r="M204" s="11"/>
      <c r="P204" s="56"/>
      <c r="R204" s="11"/>
      <c r="S204" s="14"/>
      <c r="AK204" s="19" t="str">
        <f>IF(Line[Asset Group]="","",VLOOKUP(Line[Asset Type],subdom_master,4,FALSE))</f>
        <v/>
      </c>
    </row>
    <row r="205" spans="1:37" s="3" customFormat="1" x14ac:dyDescent="0.2">
      <c r="A205" s="34"/>
      <c r="B205" s="34"/>
      <c r="C205" s="34"/>
      <c r="D205" s="61"/>
      <c r="E205" s="61"/>
      <c r="F205" s="34"/>
      <c r="G205" s="34"/>
      <c r="H205" s="3" t="str">
        <f>IF(Line[Asset Group]="","",VLOOKUP(Line[Asset Group],asset_grp_line,4,FALSE))</f>
        <v/>
      </c>
      <c r="J205" s="3" t="str">
        <f>IF(Line[Asset Group]="","",VLOOKUP(Line[Asset Group],asset_grp_line,3,FALSE))</f>
        <v/>
      </c>
      <c r="M205" s="11"/>
      <c r="P205" s="56"/>
      <c r="R205" s="11"/>
      <c r="S205" s="14"/>
      <c r="AK205" s="19" t="str">
        <f>IF(Line[Asset Group]="","",VLOOKUP(Line[Asset Type],subdom_master,4,FALSE))</f>
        <v/>
      </c>
    </row>
    <row r="206" spans="1:37" s="3" customFormat="1" x14ac:dyDescent="0.2">
      <c r="A206" s="34"/>
      <c r="B206" s="34"/>
      <c r="C206" s="34"/>
      <c r="D206" s="61"/>
      <c r="E206" s="61"/>
      <c r="F206" s="34"/>
      <c r="G206" s="34"/>
      <c r="H206" s="3" t="str">
        <f>IF(Line[Asset Group]="","",VLOOKUP(Line[Asset Group],asset_grp_line,4,FALSE))</f>
        <v/>
      </c>
      <c r="J206" s="3" t="str">
        <f>IF(Line[Asset Group]="","",VLOOKUP(Line[Asset Group],asset_grp_line,3,FALSE))</f>
        <v/>
      </c>
      <c r="M206" s="11"/>
      <c r="P206" s="56"/>
      <c r="R206" s="11"/>
      <c r="S206" s="14"/>
      <c r="AK206" s="19" t="str">
        <f>IF(Line[Asset Group]="","",VLOOKUP(Line[Asset Type],subdom_master,4,FALSE))</f>
        <v/>
      </c>
    </row>
    <row r="207" spans="1:37" s="3" customFormat="1" x14ac:dyDescent="0.2">
      <c r="A207" s="34"/>
      <c r="B207" s="34"/>
      <c r="C207" s="34"/>
      <c r="D207" s="61"/>
      <c r="E207" s="61"/>
      <c r="F207" s="34"/>
      <c r="G207" s="34"/>
      <c r="H207" s="3" t="str">
        <f>IF(Line[Asset Group]="","",VLOOKUP(Line[Asset Group],asset_grp_line,4,FALSE))</f>
        <v/>
      </c>
      <c r="J207" s="3" t="str">
        <f>IF(Line[Asset Group]="","",VLOOKUP(Line[Asset Group],asset_grp_line,3,FALSE))</f>
        <v/>
      </c>
      <c r="M207" s="11"/>
      <c r="P207" s="56"/>
      <c r="R207" s="11"/>
      <c r="S207" s="14"/>
      <c r="AK207" s="19" t="str">
        <f>IF(Line[Asset Group]="","",VLOOKUP(Line[Asset Type],subdom_master,4,FALSE))</f>
        <v/>
      </c>
    </row>
    <row r="208" spans="1:37" s="3" customFormat="1" x14ac:dyDescent="0.2">
      <c r="A208" s="34"/>
      <c r="B208" s="34"/>
      <c r="C208" s="34"/>
      <c r="D208" s="61"/>
      <c r="E208" s="61"/>
      <c r="F208" s="34"/>
      <c r="G208" s="34"/>
      <c r="H208" s="3" t="str">
        <f>IF(Line[Asset Group]="","",VLOOKUP(Line[Asset Group],asset_grp_line,4,FALSE))</f>
        <v/>
      </c>
      <c r="J208" s="3" t="str">
        <f>IF(Line[Asset Group]="","",VLOOKUP(Line[Asset Group],asset_grp_line,3,FALSE))</f>
        <v/>
      </c>
      <c r="M208" s="11"/>
      <c r="P208" s="56"/>
      <c r="R208" s="11"/>
      <c r="S208" s="14"/>
      <c r="AK208" s="19" t="str">
        <f>IF(Line[Asset Group]="","",VLOOKUP(Line[Asset Type],subdom_master,4,FALSE))</f>
        <v/>
      </c>
    </row>
    <row r="209" spans="1:37" s="3" customFormat="1" x14ac:dyDescent="0.2">
      <c r="A209" s="34"/>
      <c r="B209" s="34"/>
      <c r="C209" s="34"/>
      <c r="D209" s="61"/>
      <c r="E209" s="61"/>
      <c r="F209" s="34"/>
      <c r="G209" s="34"/>
      <c r="H209" s="3" t="str">
        <f>IF(Line[Asset Group]="","",VLOOKUP(Line[Asset Group],asset_grp_line,4,FALSE))</f>
        <v/>
      </c>
      <c r="J209" s="3" t="str">
        <f>IF(Line[Asset Group]="","",VLOOKUP(Line[Asset Group],asset_grp_line,3,FALSE))</f>
        <v/>
      </c>
      <c r="M209" s="11"/>
      <c r="P209" s="56"/>
      <c r="R209" s="11"/>
      <c r="S209" s="14"/>
      <c r="AK209" s="19" t="str">
        <f>IF(Line[Asset Group]="","",VLOOKUP(Line[Asset Type],subdom_master,4,FALSE))</f>
        <v/>
      </c>
    </row>
    <row r="210" spans="1:37" s="3" customFormat="1" x14ac:dyDescent="0.2">
      <c r="A210" s="34"/>
      <c r="B210" s="34"/>
      <c r="C210" s="34"/>
      <c r="D210" s="61"/>
      <c r="E210" s="61"/>
      <c r="F210" s="34"/>
      <c r="G210" s="34"/>
      <c r="H210" s="3" t="str">
        <f>IF(Line[Asset Group]="","",VLOOKUP(Line[Asset Group],asset_grp_line,4,FALSE))</f>
        <v/>
      </c>
      <c r="J210" s="3" t="str">
        <f>IF(Line[Asset Group]="","",VLOOKUP(Line[Asset Group],asset_grp_line,3,FALSE))</f>
        <v/>
      </c>
      <c r="M210" s="11"/>
      <c r="P210" s="56"/>
      <c r="R210" s="11"/>
      <c r="S210" s="14"/>
      <c r="AK210" s="19" t="str">
        <f>IF(Line[Asset Group]="","",VLOOKUP(Line[Asset Type],subdom_master,4,FALSE))</f>
        <v/>
      </c>
    </row>
    <row r="211" spans="1:37" s="3" customFormat="1" x14ac:dyDescent="0.2">
      <c r="A211" s="34"/>
      <c r="B211" s="34"/>
      <c r="C211" s="34"/>
      <c r="D211" s="61"/>
      <c r="E211" s="61"/>
      <c r="F211" s="34"/>
      <c r="G211" s="34"/>
      <c r="H211" s="3" t="str">
        <f>IF(Line[Asset Group]="","",VLOOKUP(Line[Asset Group],asset_grp_line,4,FALSE))</f>
        <v/>
      </c>
      <c r="J211" s="3" t="str">
        <f>IF(Line[Asset Group]="","",VLOOKUP(Line[Asset Group],asset_grp_line,3,FALSE))</f>
        <v/>
      </c>
      <c r="M211" s="11"/>
      <c r="P211" s="56"/>
      <c r="R211" s="11"/>
      <c r="S211" s="14"/>
      <c r="AK211" s="19" t="str">
        <f>IF(Line[Asset Group]="","",VLOOKUP(Line[Asset Type],subdom_master,4,FALSE))</f>
        <v/>
      </c>
    </row>
    <row r="212" spans="1:37" s="3" customFormat="1" x14ac:dyDescent="0.2">
      <c r="A212" s="34"/>
      <c r="B212" s="34"/>
      <c r="C212" s="34"/>
      <c r="D212" s="61"/>
      <c r="E212" s="61"/>
      <c r="F212" s="34"/>
      <c r="G212" s="34"/>
      <c r="H212" s="3" t="str">
        <f>IF(Line[Asset Group]="","",VLOOKUP(Line[Asset Group],asset_grp_line,4,FALSE))</f>
        <v/>
      </c>
      <c r="J212" s="3" t="str">
        <f>IF(Line[Asset Group]="","",VLOOKUP(Line[Asset Group],asset_grp_line,3,FALSE))</f>
        <v/>
      </c>
      <c r="M212" s="11"/>
      <c r="P212" s="56"/>
      <c r="R212" s="11"/>
      <c r="S212" s="14"/>
      <c r="AK212" s="19" t="str">
        <f>IF(Line[Asset Group]="","",VLOOKUP(Line[Asset Type],subdom_master,4,FALSE))</f>
        <v/>
      </c>
    </row>
    <row r="213" spans="1:37" s="3" customFormat="1" x14ac:dyDescent="0.2">
      <c r="A213" s="34"/>
      <c r="B213" s="34"/>
      <c r="C213" s="34"/>
      <c r="D213" s="61"/>
      <c r="E213" s="61"/>
      <c r="F213" s="34"/>
      <c r="G213" s="34"/>
      <c r="H213" s="3" t="str">
        <f>IF(Line[Asset Group]="","",VLOOKUP(Line[Asset Group],asset_grp_line,4,FALSE))</f>
        <v/>
      </c>
      <c r="J213" s="3" t="str">
        <f>IF(Line[Asset Group]="","",VLOOKUP(Line[Asset Group],asset_grp_line,3,FALSE))</f>
        <v/>
      </c>
      <c r="M213" s="11"/>
      <c r="P213" s="56"/>
      <c r="R213" s="11"/>
      <c r="S213" s="14"/>
      <c r="AK213" s="19" t="str">
        <f>IF(Line[Asset Group]="","",VLOOKUP(Line[Asset Type],subdom_master,4,FALSE))</f>
        <v/>
      </c>
    </row>
    <row r="214" spans="1:37" s="3" customFormat="1" x14ac:dyDescent="0.2">
      <c r="A214" s="34"/>
      <c r="B214" s="34"/>
      <c r="C214" s="34"/>
      <c r="D214" s="61"/>
      <c r="E214" s="61"/>
      <c r="F214" s="34"/>
      <c r="G214" s="34"/>
      <c r="H214" s="3" t="str">
        <f>IF(Line[Asset Group]="","",VLOOKUP(Line[Asset Group],asset_grp_line,4,FALSE))</f>
        <v/>
      </c>
      <c r="J214" s="3" t="str">
        <f>IF(Line[Asset Group]="","",VLOOKUP(Line[Asset Group],asset_grp_line,3,FALSE))</f>
        <v/>
      </c>
      <c r="M214" s="11"/>
      <c r="P214" s="56"/>
      <c r="R214" s="11"/>
      <c r="S214" s="14"/>
      <c r="AK214" s="19" t="str">
        <f>IF(Line[Asset Group]="","",VLOOKUP(Line[Asset Type],subdom_master,4,FALSE))</f>
        <v/>
      </c>
    </row>
    <row r="215" spans="1:37" s="3" customFormat="1" x14ac:dyDescent="0.2">
      <c r="A215" s="34"/>
      <c r="B215" s="34"/>
      <c r="C215" s="34"/>
      <c r="D215" s="61"/>
      <c r="E215" s="61"/>
      <c r="F215" s="34"/>
      <c r="G215" s="34"/>
      <c r="H215" s="3" t="str">
        <f>IF(Line[Asset Group]="","",VLOOKUP(Line[Asset Group],asset_grp_line,4,FALSE))</f>
        <v/>
      </c>
      <c r="J215" s="3" t="str">
        <f>IF(Line[Asset Group]="","",VLOOKUP(Line[Asset Group],asset_grp_line,3,FALSE))</f>
        <v/>
      </c>
      <c r="M215" s="11"/>
      <c r="P215" s="56"/>
      <c r="R215" s="11"/>
      <c r="S215" s="14"/>
      <c r="AK215" s="19" t="str">
        <f>IF(Line[Asset Group]="","",VLOOKUP(Line[Asset Type],subdom_master,4,FALSE))</f>
        <v/>
      </c>
    </row>
    <row r="216" spans="1:37" s="3" customFormat="1" x14ac:dyDescent="0.2">
      <c r="A216" s="34"/>
      <c r="B216" s="34"/>
      <c r="C216" s="34"/>
      <c r="D216" s="61"/>
      <c r="E216" s="61"/>
      <c r="F216" s="34"/>
      <c r="G216" s="34"/>
      <c r="H216" s="3" t="str">
        <f>IF(Line[Asset Group]="","",VLOOKUP(Line[Asset Group],asset_grp_line,4,FALSE))</f>
        <v/>
      </c>
      <c r="J216" s="3" t="str">
        <f>IF(Line[Asset Group]="","",VLOOKUP(Line[Asset Group],asset_grp_line,3,FALSE))</f>
        <v/>
      </c>
      <c r="M216" s="11"/>
      <c r="P216" s="56"/>
      <c r="R216" s="11"/>
      <c r="S216" s="14"/>
      <c r="AK216" s="19" t="str">
        <f>IF(Line[Asset Group]="","",VLOOKUP(Line[Asset Type],subdom_master,4,FALSE))</f>
        <v/>
      </c>
    </row>
    <row r="217" spans="1:37" s="3" customFormat="1" x14ac:dyDescent="0.2">
      <c r="A217" s="34"/>
      <c r="B217" s="34"/>
      <c r="C217" s="34"/>
      <c r="D217" s="61"/>
      <c r="E217" s="61"/>
      <c r="F217" s="34"/>
      <c r="G217" s="34"/>
      <c r="H217" s="3" t="str">
        <f>IF(Line[Asset Group]="","",VLOOKUP(Line[Asset Group],asset_grp_line,4,FALSE))</f>
        <v/>
      </c>
      <c r="J217" s="3" t="str">
        <f>IF(Line[Asset Group]="","",VLOOKUP(Line[Asset Group],asset_grp_line,3,FALSE))</f>
        <v/>
      </c>
      <c r="M217" s="11"/>
      <c r="P217" s="56"/>
      <c r="R217" s="11"/>
      <c r="S217" s="14"/>
      <c r="AK217" s="19" t="str">
        <f>IF(Line[Asset Group]="","",VLOOKUP(Line[Asset Type],subdom_master,4,FALSE))</f>
        <v/>
      </c>
    </row>
    <row r="218" spans="1:37" s="3" customFormat="1" x14ac:dyDescent="0.2">
      <c r="A218" s="34"/>
      <c r="B218" s="34"/>
      <c r="C218" s="34"/>
      <c r="D218" s="61"/>
      <c r="E218" s="61"/>
      <c r="F218" s="34"/>
      <c r="G218" s="34"/>
      <c r="H218" s="3" t="str">
        <f>IF(Line[Asset Group]="","",VLOOKUP(Line[Asset Group],asset_grp_line,4,FALSE))</f>
        <v/>
      </c>
      <c r="J218" s="3" t="str">
        <f>IF(Line[Asset Group]="","",VLOOKUP(Line[Asset Group],asset_grp_line,3,FALSE))</f>
        <v/>
      </c>
      <c r="M218" s="11"/>
      <c r="P218" s="56"/>
      <c r="R218" s="11"/>
      <c r="S218" s="14"/>
      <c r="AK218" s="19" t="str">
        <f>IF(Line[Asset Group]="","",VLOOKUP(Line[Asset Type],subdom_master,4,FALSE))</f>
        <v/>
      </c>
    </row>
    <row r="219" spans="1:37" s="3" customFormat="1" x14ac:dyDescent="0.2">
      <c r="A219" s="34"/>
      <c r="B219" s="34"/>
      <c r="C219" s="34"/>
      <c r="D219" s="61"/>
      <c r="E219" s="61"/>
      <c r="F219" s="34"/>
      <c r="G219" s="34"/>
      <c r="H219" s="3" t="str">
        <f>IF(Line[Asset Group]="","",VLOOKUP(Line[Asset Group],asset_grp_line,4,FALSE))</f>
        <v/>
      </c>
      <c r="J219" s="3" t="str">
        <f>IF(Line[Asset Group]="","",VLOOKUP(Line[Asset Group],asset_grp_line,3,FALSE))</f>
        <v/>
      </c>
      <c r="M219" s="11"/>
      <c r="P219" s="56"/>
      <c r="R219" s="11"/>
      <c r="S219" s="14"/>
      <c r="AK219" s="19" t="str">
        <f>IF(Line[Asset Group]="","",VLOOKUP(Line[Asset Type],subdom_master,4,FALSE))</f>
        <v/>
      </c>
    </row>
    <row r="220" spans="1:37" s="3" customFormat="1" x14ac:dyDescent="0.2">
      <c r="A220" s="34"/>
      <c r="B220" s="34"/>
      <c r="C220" s="34"/>
      <c r="D220" s="61"/>
      <c r="E220" s="61"/>
      <c r="F220" s="34"/>
      <c r="G220" s="34"/>
      <c r="H220" s="3" t="str">
        <f>IF(Line[Asset Group]="","",VLOOKUP(Line[Asset Group],asset_grp_line,4,FALSE))</f>
        <v/>
      </c>
      <c r="J220" s="3" t="str">
        <f>IF(Line[Asset Group]="","",VLOOKUP(Line[Asset Group],asset_grp_line,3,FALSE))</f>
        <v/>
      </c>
      <c r="M220" s="11"/>
      <c r="P220" s="56"/>
      <c r="R220" s="11"/>
      <c r="S220" s="14"/>
      <c r="AK220" s="19" t="str">
        <f>IF(Line[Asset Group]="","",VLOOKUP(Line[Asset Type],subdom_master,4,FALSE))</f>
        <v/>
      </c>
    </row>
    <row r="221" spans="1:37" s="3" customFormat="1" x14ac:dyDescent="0.2">
      <c r="A221" s="34"/>
      <c r="B221" s="34"/>
      <c r="C221" s="34"/>
      <c r="D221" s="61"/>
      <c r="E221" s="61"/>
      <c r="F221" s="34"/>
      <c r="G221" s="34"/>
      <c r="H221" s="3" t="str">
        <f>IF(Line[Asset Group]="","",VLOOKUP(Line[Asset Group],asset_grp_line,4,FALSE))</f>
        <v/>
      </c>
      <c r="J221" s="3" t="str">
        <f>IF(Line[Asset Group]="","",VLOOKUP(Line[Asset Group],asset_grp_line,3,FALSE))</f>
        <v/>
      </c>
      <c r="M221" s="11"/>
      <c r="P221" s="56"/>
      <c r="R221" s="11"/>
      <c r="S221" s="14"/>
      <c r="AK221" s="19" t="str">
        <f>IF(Line[Asset Group]="","",VLOOKUP(Line[Asset Type],subdom_master,4,FALSE))</f>
        <v/>
      </c>
    </row>
    <row r="222" spans="1:37" s="3" customFormat="1" x14ac:dyDescent="0.2">
      <c r="A222" s="34"/>
      <c r="B222" s="34"/>
      <c r="C222" s="34"/>
      <c r="D222" s="61"/>
      <c r="E222" s="61"/>
      <c r="F222" s="34"/>
      <c r="G222" s="34"/>
      <c r="H222" s="3" t="str">
        <f>IF(Line[Asset Group]="","",VLOOKUP(Line[Asset Group],asset_grp_line,4,FALSE))</f>
        <v/>
      </c>
      <c r="J222" s="3" t="str">
        <f>IF(Line[Asset Group]="","",VLOOKUP(Line[Asset Group],asset_grp_line,3,FALSE))</f>
        <v/>
      </c>
      <c r="M222" s="11"/>
      <c r="P222" s="56"/>
      <c r="R222" s="11"/>
      <c r="S222" s="14"/>
      <c r="AK222" s="19" t="str">
        <f>IF(Line[Asset Group]="","",VLOOKUP(Line[Asset Type],subdom_master,4,FALSE))</f>
        <v/>
      </c>
    </row>
    <row r="223" spans="1:37" s="3" customFormat="1" x14ac:dyDescent="0.2">
      <c r="A223" s="34"/>
      <c r="B223" s="34"/>
      <c r="C223" s="34"/>
      <c r="D223" s="61"/>
      <c r="E223" s="61"/>
      <c r="F223" s="34"/>
      <c r="G223" s="34"/>
      <c r="H223" s="3" t="str">
        <f>IF(Line[Asset Group]="","",VLOOKUP(Line[Asset Group],asset_grp_line,4,FALSE))</f>
        <v/>
      </c>
      <c r="J223" s="3" t="str">
        <f>IF(Line[Asset Group]="","",VLOOKUP(Line[Asset Group],asset_grp_line,3,FALSE))</f>
        <v/>
      </c>
      <c r="M223" s="11"/>
      <c r="P223" s="56"/>
      <c r="R223" s="11"/>
      <c r="S223" s="14"/>
      <c r="AK223" s="19" t="str">
        <f>IF(Line[Asset Group]="","",VLOOKUP(Line[Asset Type],subdom_master,4,FALSE))</f>
        <v/>
      </c>
    </row>
    <row r="224" spans="1:37" s="3" customFormat="1" x14ac:dyDescent="0.2">
      <c r="A224" s="34"/>
      <c r="B224" s="34"/>
      <c r="C224" s="34"/>
      <c r="D224" s="61"/>
      <c r="E224" s="61"/>
      <c r="F224" s="34"/>
      <c r="G224" s="34"/>
      <c r="H224" s="3" t="str">
        <f>IF(Line[Asset Group]="","",VLOOKUP(Line[Asset Group],asset_grp_line,4,FALSE))</f>
        <v/>
      </c>
      <c r="J224" s="3" t="str">
        <f>IF(Line[Asset Group]="","",VLOOKUP(Line[Asset Group],asset_grp_line,3,FALSE))</f>
        <v/>
      </c>
      <c r="M224" s="11"/>
      <c r="P224" s="56"/>
      <c r="R224" s="11"/>
      <c r="S224" s="14"/>
      <c r="AK224" s="19" t="str">
        <f>IF(Line[Asset Group]="","",VLOOKUP(Line[Asset Type],subdom_master,4,FALSE))</f>
        <v/>
      </c>
    </row>
    <row r="225" spans="1:37" s="3" customFormat="1" x14ac:dyDescent="0.2">
      <c r="A225" s="34"/>
      <c r="B225" s="34"/>
      <c r="C225" s="34"/>
      <c r="D225" s="61"/>
      <c r="E225" s="61"/>
      <c r="F225" s="34"/>
      <c r="G225" s="34"/>
      <c r="H225" s="3" t="str">
        <f>IF(Line[Asset Group]="","",VLOOKUP(Line[Asset Group],asset_grp_line,4,FALSE))</f>
        <v/>
      </c>
      <c r="J225" s="3" t="str">
        <f>IF(Line[Asset Group]="","",VLOOKUP(Line[Asset Group],asset_grp_line,3,FALSE))</f>
        <v/>
      </c>
      <c r="M225" s="11"/>
      <c r="P225" s="56"/>
      <c r="R225" s="11"/>
      <c r="S225" s="14"/>
      <c r="AK225" s="19" t="str">
        <f>IF(Line[Asset Group]="","",VLOOKUP(Line[Asset Type],subdom_master,4,FALSE))</f>
        <v/>
      </c>
    </row>
    <row r="226" spans="1:37" s="3" customFormat="1" x14ac:dyDescent="0.2">
      <c r="A226" s="34"/>
      <c r="B226" s="34"/>
      <c r="C226" s="34"/>
      <c r="D226" s="61"/>
      <c r="E226" s="61"/>
      <c r="F226" s="34"/>
      <c r="G226" s="34"/>
      <c r="H226" s="3" t="str">
        <f>IF(Line[Asset Group]="","",VLOOKUP(Line[Asset Group],asset_grp_line,4,FALSE))</f>
        <v/>
      </c>
      <c r="J226" s="3" t="str">
        <f>IF(Line[Asset Group]="","",VLOOKUP(Line[Asset Group],asset_grp_line,3,FALSE))</f>
        <v/>
      </c>
      <c r="M226" s="11"/>
      <c r="P226" s="56"/>
      <c r="R226" s="11"/>
      <c r="S226" s="14"/>
      <c r="AK226" s="19" t="str">
        <f>IF(Line[Asset Group]="","",VLOOKUP(Line[Asset Type],subdom_master,4,FALSE))</f>
        <v/>
      </c>
    </row>
    <row r="227" spans="1:37" s="3" customFormat="1" x14ac:dyDescent="0.2">
      <c r="A227" s="34"/>
      <c r="B227" s="34"/>
      <c r="C227" s="34"/>
      <c r="D227" s="61"/>
      <c r="E227" s="61"/>
      <c r="F227" s="34"/>
      <c r="G227" s="34"/>
      <c r="H227" s="3" t="str">
        <f>IF(Line[Asset Group]="","",VLOOKUP(Line[Asset Group],asset_grp_line,4,FALSE))</f>
        <v/>
      </c>
      <c r="J227" s="3" t="str">
        <f>IF(Line[Asset Group]="","",VLOOKUP(Line[Asset Group],asset_grp_line,3,FALSE))</f>
        <v/>
      </c>
      <c r="M227" s="11"/>
      <c r="P227" s="56"/>
      <c r="R227" s="11"/>
      <c r="S227" s="14"/>
      <c r="AK227" s="19" t="str">
        <f>IF(Line[Asset Group]="","",VLOOKUP(Line[Asset Type],subdom_master,4,FALSE))</f>
        <v/>
      </c>
    </row>
    <row r="228" spans="1:37" s="3" customFormat="1" x14ac:dyDescent="0.2">
      <c r="A228" s="34"/>
      <c r="B228" s="34"/>
      <c r="C228" s="34"/>
      <c r="D228" s="61"/>
      <c r="E228" s="61"/>
      <c r="F228" s="34"/>
      <c r="G228" s="34"/>
      <c r="H228" s="3" t="str">
        <f>IF(Line[Asset Group]="","",VLOOKUP(Line[Asset Group],asset_grp_line,4,FALSE))</f>
        <v/>
      </c>
      <c r="J228" s="3" t="str">
        <f>IF(Line[Asset Group]="","",VLOOKUP(Line[Asset Group],asset_grp_line,3,FALSE))</f>
        <v/>
      </c>
      <c r="M228" s="11"/>
      <c r="P228" s="56"/>
      <c r="R228" s="11"/>
      <c r="S228" s="14"/>
      <c r="AK228" s="19" t="str">
        <f>IF(Line[Asset Group]="","",VLOOKUP(Line[Asset Type],subdom_master,4,FALSE))</f>
        <v/>
      </c>
    </row>
    <row r="229" spans="1:37" s="3" customFormat="1" x14ac:dyDescent="0.2">
      <c r="A229" s="34"/>
      <c r="B229" s="34"/>
      <c r="C229" s="34"/>
      <c r="D229" s="61"/>
      <c r="E229" s="61"/>
      <c r="F229" s="34"/>
      <c r="G229" s="34"/>
      <c r="H229" s="3" t="str">
        <f>IF(Line[Asset Group]="","",VLOOKUP(Line[Asset Group],asset_grp_line,4,FALSE))</f>
        <v/>
      </c>
      <c r="J229" s="3" t="str">
        <f>IF(Line[Asset Group]="","",VLOOKUP(Line[Asset Group],asset_grp_line,3,FALSE))</f>
        <v/>
      </c>
      <c r="M229" s="11"/>
      <c r="P229" s="56"/>
      <c r="R229" s="11"/>
      <c r="S229" s="14"/>
      <c r="AK229" s="19" t="str">
        <f>IF(Line[Asset Group]="","",VLOOKUP(Line[Asset Type],subdom_master,4,FALSE))</f>
        <v/>
      </c>
    </row>
    <row r="230" spans="1:37" s="3" customFormat="1" x14ac:dyDescent="0.2">
      <c r="A230" s="34"/>
      <c r="B230" s="34"/>
      <c r="C230" s="34"/>
      <c r="D230" s="61"/>
      <c r="E230" s="61"/>
      <c r="F230" s="34"/>
      <c r="G230" s="34"/>
      <c r="H230" s="3" t="str">
        <f>IF(Line[Asset Group]="","",VLOOKUP(Line[Asset Group],asset_grp_line,4,FALSE))</f>
        <v/>
      </c>
      <c r="J230" s="3" t="str">
        <f>IF(Line[Asset Group]="","",VLOOKUP(Line[Asset Group],asset_grp_line,3,FALSE))</f>
        <v/>
      </c>
      <c r="M230" s="11"/>
      <c r="P230" s="56"/>
      <c r="R230" s="11"/>
      <c r="S230" s="14"/>
      <c r="AK230" s="19" t="str">
        <f>IF(Line[Asset Group]="","",VLOOKUP(Line[Asset Type],subdom_master,4,FALSE))</f>
        <v/>
      </c>
    </row>
    <row r="231" spans="1:37" s="3" customFormat="1" x14ac:dyDescent="0.2">
      <c r="A231" s="34"/>
      <c r="B231" s="34"/>
      <c r="C231" s="34"/>
      <c r="D231" s="61"/>
      <c r="E231" s="61"/>
      <c r="F231" s="34"/>
      <c r="G231" s="34"/>
      <c r="H231" s="3" t="str">
        <f>IF(Line[Asset Group]="","",VLOOKUP(Line[Asset Group],asset_grp_line,4,FALSE))</f>
        <v/>
      </c>
      <c r="J231" s="3" t="str">
        <f>IF(Line[Asset Group]="","",VLOOKUP(Line[Asset Group],asset_grp_line,3,FALSE))</f>
        <v/>
      </c>
      <c r="M231" s="11"/>
      <c r="P231" s="56"/>
      <c r="R231" s="11"/>
      <c r="S231" s="14"/>
      <c r="AK231" s="19" t="str">
        <f>IF(Line[Asset Group]="","",VLOOKUP(Line[Asset Type],subdom_master,4,FALSE))</f>
        <v/>
      </c>
    </row>
    <row r="232" spans="1:37" s="3" customFormat="1" x14ac:dyDescent="0.2">
      <c r="A232" s="34"/>
      <c r="B232" s="34"/>
      <c r="C232" s="34"/>
      <c r="D232" s="61"/>
      <c r="E232" s="61"/>
      <c r="F232" s="34"/>
      <c r="G232" s="34"/>
      <c r="H232" s="3" t="str">
        <f>IF(Line[Asset Group]="","",VLOOKUP(Line[Asset Group],asset_grp_line,4,FALSE))</f>
        <v/>
      </c>
      <c r="J232" s="3" t="str">
        <f>IF(Line[Asset Group]="","",VLOOKUP(Line[Asset Group],asset_grp_line,3,FALSE))</f>
        <v/>
      </c>
      <c r="M232" s="11"/>
      <c r="P232" s="56"/>
      <c r="R232" s="11"/>
      <c r="S232" s="14"/>
      <c r="AK232" s="19" t="str">
        <f>IF(Line[Asset Group]="","",VLOOKUP(Line[Asset Type],subdom_master,4,FALSE))</f>
        <v/>
      </c>
    </row>
    <row r="233" spans="1:37" s="3" customFormat="1" x14ac:dyDescent="0.2">
      <c r="A233" s="34"/>
      <c r="B233" s="34"/>
      <c r="C233" s="34"/>
      <c r="D233" s="61"/>
      <c r="E233" s="61"/>
      <c r="F233" s="34"/>
      <c r="G233" s="34"/>
      <c r="H233" s="3" t="str">
        <f>IF(Line[Asset Group]="","",VLOOKUP(Line[Asset Group],asset_grp_line,4,FALSE))</f>
        <v/>
      </c>
      <c r="J233" s="3" t="str">
        <f>IF(Line[Asset Group]="","",VLOOKUP(Line[Asset Group],asset_grp_line,3,FALSE))</f>
        <v/>
      </c>
      <c r="M233" s="11"/>
      <c r="P233" s="56"/>
      <c r="R233" s="11"/>
      <c r="S233" s="14"/>
      <c r="AK233" s="19" t="str">
        <f>IF(Line[Asset Group]="","",VLOOKUP(Line[Asset Type],subdom_master,4,FALSE))</f>
        <v/>
      </c>
    </row>
    <row r="234" spans="1:37" s="3" customFormat="1" x14ac:dyDescent="0.2">
      <c r="A234" s="34"/>
      <c r="B234" s="34"/>
      <c r="C234" s="34"/>
      <c r="D234" s="61"/>
      <c r="E234" s="61"/>
      <c r="F234" s="34"/>
      <c r="G234" s="34"/>
      <c r="H234" s="3" t="str">
        <f>IF(Line[Asset Group]="","",VLOOKUP(Line[Asset Group],asset_grp_line,4,FALSE))</f>
        <v/>
      </c>
      <c r="J234" s="3" t="str">
        <f>IF(Line[Asset Group]="","",VLOOKUP(Line[Asset Group],asset_grp_line,3,FALSE))</f>
        <v/>
      </c>
      <c r="M234" s="11"/>
      <c r="P234" s="56"/>
      <c r="R234" s="11"/>
      <c r="S234" s="14"/>
      <c r="AK234" s="19" t="str">
        <f>IF(Line[Asset Group]="","",VLOOKUP(Line[Asset Type],subdom_master,4,FALSE))</f>
        <v/>
      </c>
    </row>
    <row r="235" spans="1:37" s="3" customFormat="1" x14ac:dyDescent="0.2">
      <c r="A235" s="34"/>
      <c r="B235" s="34"/>
      <c r="C235" s="34"/>
      <c r="D235" s="61"/>
      <c r="E235" s="61"/>
      <c r="F235" s="34"/>
      <c r="G235" s="34"/>
      <c r="H235" s="3" t="str">
        <f>IF(Line[Asset Group]="","",VLOOKUP(Line[Asset Group],asset_grp_line,4,FALSE))</f>
        <v/>
      </c>
      <c r="J235" s="3" t="str">
        <f>IF(Line[Asset Group]="","",VLOOKUP(Line[Asset Group],asset_grp_line,3,FALSE))</f>
        <v/>
      </c>
      <c r="M235" s="11"/>
      <c r="P235" s="56"/>
      <c r="R235" s="11"/>
      <c r="S235" s="14"/>
      <c r="AK235" s="19" t="str">
        <f>IF(Line[Asset Group]="","",VLOOKUP(Line[Asset Type],subdom_master,4,FALSE))</f>
        <v/>
      </c>
    </row>
    <row r="236" spans="1:37" s="3" customFormat="1" x14ac:dyDescent="0.2">
      <c r="A236" s="34"/>
      <c r="B236" s="34"/>
      <c r="C236" s="34"/>
      <c r="D236" s="61"/>
      <c r="E236" s="61"/>
      <c r="F236" s="34"/>
      <c r="G236" s="34"/>
      <c r="H236" s="3" t="str">
        <f>IF(Line[Asset Group]="","",VLOOKUP(Line[Asset Group],asset_grp_line,4,FALSE))</f>
        <v/>
      </c>
      <c r="J236" s="3" t="str">
        <f>IF(Line[Asset Group]="","",VLOOKUP(Line[Asset Group],asset_grp_line,3,FALSE))</f>
        <v/>
      </c>
      <c r="M236" s="11"/>
      <c r="P236" s="56"/>
      <c r="R236" s="11"/>
      <c r="S236" s="14"/>
      <c r="AK236" s="19" t="str">
        <f>IF(Line[Asset Group]="","",VLOOKUP(Line[Asset Type],subdom_master,4,FALSE))</f>
        <v/>
      </c>
    </row>
    <row r="237" spans="1:37" s="3" customFormat="1" x14ac:dyDescent="0.2">
      <c r="A237" s="34"/>
      <c r="B237" s="34"/>
      <c r="C237" s="34"/>
      <c r="D237" s="61"/>
      <c r="E237" s="61"/>
      <c r="F237" s="34"/>
      <c r="G237" s="34"/>
      <c r="H237" s="3" t="str">
        <f>IF(Line[Asset Group]="","",VLOOKUP(Line[Asset Group],asset_grp_line,4,FALSE))</f>
        <v/>
      </c>
      <c r="J237" s="3" t="str">
        <f>IF(Line[Asset Group]="","",VLOOKUP(Line[Asset Group],asset_grp_line,3,FALSE))</f>
        <v/>
      </c>
      <c r="M237" s="11"/>
      <c r="P237" s="56"/>
      <c r="R237" s="11"/>
      <c r="S237" s="14"/>
      <c r="AK237" s="19" t="str">
        <f>IF(Line[Asset Group]="","",VLOOKUP(Line[Asset Type],subdom_master,4,FALSE))</f>
        <v/>
      </c>
    </row>
    <row r="238" spans="1:37" s="3" customFormat="1" x14ac:dyDescent="0.2">
      <c r="A238" s="34"/>
      <c r="B238" s="34"/>
      <c r="C238" s="34"/>
      <c r="D238" s="61"/>
      <c r="E238" s="61"/>
      <c r="F238" s="34"/>
      <c r="G238" s="34"/>
      <c r="H238" s="3" t="str">
        <f>IF(Line[Asset Group]="","",VLOOKUP(Line[Asset Group],asset_grp_line,4,FALSE))</f>
        <v/>
      </c>
      <c r="J238" s="3" t="str">
        <f>IF(Line[Asset Group]="","",VLOOKUP(Line[Asset Group],asset_grp_line,3,FALSE))</f>
        <v/>
      </c>
      <c r="M238" s="11"/>
      <c r="P238" s="56"/>
      <c r="R238" s="11"/>
      <c r="S238" s="14"/>
      <c r="AK238" s="19" t="str">
        <f>IF(Line[Asset Group]="","",VLOOKUP(Line[Asset Type],subdom_master,4,FALSE))</f>
        <v/>
      </c>
    </row>
    <row r="239" spans="1:37" s="3" customFormat="1" x14ac:dyDescent="0.2">
      <c r="A239" s="34"/>
      <c r="B239" s="34"/>
      <c r="C239" s="34"/>
      <c r="D239" s="61"/>
      <c r="E239" s="61"/>
      <c r="F239" s="34"/>
      <c r="G239" s="34"/>
      <c r="H239" s="3" t="str">
        <f>IF(Line[Asset Group]="","",VLOOKUP(Line[Asset Group],asset_grp_line,4,FALSE))</f>
        <v/>
      </c>
      <c r="J239" s="3" t="str">
        <f>IF(Line[Asset Group]="","",VLOOKUP(Line[Asset Group],asset_grp_line,3,FALSE))</f>
        <v/>
      </c>
      <c r="M239" s="11"/>
      <c r="P239" s="56"/>
      <c r="R239" s="11"/>
      <c r="S239" s="14"/>
      <c r="AK239" s="19" t="str">
        <f>IF(Line[Asset Group]="","",VLOOKUP(Line[Asset Type],subdom_master,4,FALSE))</f>
        <v/>
      </c>
    </row>
    <row r="240" spans="1:37" s="3" customFormat="1" x14ac:dyDescent="0.2">
      <c r="A240" s="34"/>
      <c r="B240" s="34"/>
      <c r="C240" s="34"/>
      <c r="D240" s="61"/>
      <c r="E240" s="61"/>
      <c r="F240" s="34"/>
      <c r="G240" s="34"/>
      <c r="H240" s="3" t="str">
        <f>IF(Line[Asset Group]="","",VLOOKUP(Line[Asset Group],asset_grp_line,4,FALSE))</f>
        <v/>
      </c>
      <c r="J240" s="3" t="str">
        <f>IF(Line[Asset Group]="","",VLOOKUP(Line[Asset Group],asset_grp_line,3,FALSE))</f>
        <v/>
      </c>
      <c r="M240" s="11"/>
      <c r="P240" s="56"/>
      <c r="R240" s="11"/>
      <c r="S240" s="14"/>
      <c r="AK240" s="19" t="str">
        <f>IF(Line[Asset Group]="","",VLOOKUP(Line[Asset Type],subdom_master,4,FALSE))</f>
        <v/>
      </c>
    </row>
    <row r="241" spans="1:37" s="3" customFormat="1" x14ac:dyDescent="0.2">
      <c r="A241" s="34"/>
      <c r="B241" s="34"/>
      <c r="C241" s="34"/>
      <c r="D241" s="61"/>
      <c r="E241" s="61"/>
      <c r="F241" s="34"/>
      <c r="G241" s="34"/>
      <c r="H241" s="3" t="str">
        <f>IF(Line[Asset Group]="","",VLOOKUP(Line[Asset Group],asset_grp_line,4,FALSE))</f>
        <v/>
      </c>
      <c r="J241" s="3" t="str">
        <f>IF(Line[Asset Group]="","",VLOOKUP(Line[Asset Group],asset_grp_line,3,FALSE))</f>
        <v/>
      </c>
      <c r="M241" s="11"/>
      <c r="P241" s="56"/>
      <c r="R241" s="11"/>
      <c r="S241" s="14"/>
      <c r="AK241" s="19" t="str">
        <f>IF(Line[Asset Group]="","",VLOOKUP(Line[Asset Type],subdom_master,4,FALSE))</f>
        <v/>
      </c>
    </row>
    <row r="242" spans="1:37" s="3" customFormat="1" x14ac:dyDescent="0.2">
      <c r="A242" s="34"/>
      <c r="B242" s="34"/>
      <c r="C242" s="34"/>
      <c r="D242" s="61"/>
      <c r="E242" s="61"/>
      <c r="F242" s="34"/>
      <c r="G242" s="34"/>
      <c r="H242" s="3" t="str">
        <f>IF(Line[Asset Group]="","",VLOOKUP(Line[Asset Group],asset_grp_line,4,FALSE))</f>
        <v/>
      </c>
      <c r="J242" s="3" t="str">
        <f>IF(Line[Asset Group]="","",VLOOKUP(Line[Asset Group],asset_grp_line,3,FALSE))</f>
        <v/>
      </c>
      <c r="M242" s="11"/>
      <c r="P242" s="56"/>
      <c r="R242" s="11"/>
      <c r="S242" s="14"/>
      <c r="AK242" s="19" t="str">
        <f>IF(Line[Asset Group]="","",VLOOKUP(Line[Asset Type],subdom_master,4,FALSE))</f>
        <v/>
      </c>
    </row>
    <row r="243" spans="1:37" s="3" customFormat="1" x14ac:dyDescent="0.2">
      <c r="A243" s="34"/>
      <c r="B243" s="34"/>
      <c r="C243" s="34"/>
      <c r="D243" s="61"/>
      <c r="E243" s="61"/>
      <c r="F243" s="34"/>
      <c r="G243" s="34"/>
      <c r="H243" s="3" t="str">
        <f>IF(Line[Asset Group]="","",VLOOKUP(Line[Asset Group],asset_grp_line,4,FALSE))</f>
        <v/>
      </c>
      <c r="J243" s="3" t="str">
        <f>IF(Line[Asset Group]="","",VLOOKUP(Line[Asset Group],asset_grp_line,3,FALSE))</f>
        <v/>
      </c>
      <c r="M243" s="11"/>
      <c r="P243" s="56"/>
      <c r="R243" s="11"/>
      <c r="S243" s="14"/>
      <c r="AK243" s="19" t="str">
        <f>IF(Line[Asset Group]="","",VLOOKUP(Line[Asset Type],subdom_master,4,FALSE))</f>
        <v/>
      </c>
    </row>
    <row r="244" spans="1:37" s="3" customFormat="1" x14ac:dyDescent="0.2">
      <c r="A244" s="34"/>
      <c r="B244" s="34"/>
      <c r="C244" s="34"/>
      <c r="D244" s="61"/>
      <c r="E244" s="61"/>
      <c r="F244" s="34"/>
      <c r="G244" s="34"/>
      <c r="H244" s="3" t="str">
        <f>IF(Line[Asset Group]="","",VLOOKUP(Line[Asset Group],asset_grp_line,4,FALSE))</f>
        <v/>
      </c>
      <c r="J244" s="3" t="str">
        <f>IF(Line[Asset Group]="","",VLOOKUP(Line[Asset Group],asset_grp_line,3,FALSE))</f>
        <v/>
      </c>
      <c r="M244" s="11"/>
      <c r="P244" s="56"/>
      <c r="R244" s="11"/>
      <c r="S244" s="14"/>
      <c r="AK244" s="19" t="str">
        <f>IF(Line[Asset Group]="","",VLOOKUP(Line[Asset Type],subdom_master,4,FALSE))</f>
        <v/>
      </c>
    </row>
    <row r="245" spans="1:37" s="3" customFormat="1" x14ac:dyDescent="0.2">
      <c r="A245" s="34"/>
      <c r="B245" s="34"/>
      <c r="C245" s="34"/>
      <c r="D245" s="61"/>
      <c r="E245" s="61"/>
      <c r="F245" s="34"/>
      <c r="G245" s="34"/>
      <c r="H245" s="3" t="str">
        <f>IF(Line[Asset Group]="","",VLOOKUP(Line[Asset Group],asset_grp_line,4,FALSE))</f>
        <v/>
      </c>
      <c r="J245" s="3" t="str">
        <f>IF(Line[Asset Group]="","",VLOOKUP(Line[Asset Group],asset_grp_line,3,FALSE))</f>
        <v/>
      </c>
      <c r="M245" s="11"/>
      <c r="P245" s="56"/>
      <c r="R245" s="11"/>
      <c r="S245" s="14"/>
      <c r="AK245" s="19" t="str">
        <f>IF(Line[Asset Group]="","",VLOOKUP(Line[Asset Type],subdom_master,4,FALSE))</f>
        <v/>
      </c>
    </row>
    <row r="246" spans="1:37" s="3" customFormat="1" x14ac:dyDescent="0.2">
      <c r="A246" s="34"/>
      <c r="B246" s="34"/>
      <c r="C246" s="34"/>
      <c r="D246" s="61"/>
      <c r="E246" s="61"/>
      <c r="F246" s="34"/>
      <c r="G246" s="34"/>
      <c r="H246" s="3" t="str">
        <f>IF(Line[Asset Group]="","",VLOOKUP(Line[Asset Group],asset_grp_line,4,FALSE))</f>
        <v/>
      </c>
      <c r="J246" s="3" t="str">
        <f>IF(Line[Asset Group]="","",VLOOKUP(Line[Asset Group],asset_grp_line,3,FALSE))</f>
        <v/>
      </c>
      <c r="M246" s="11"/>
      <c r="P246" s="56"/>
      <c r="R246" s="11"/>
      <c r="S246" s="14"/>
      <c r="AK246" s="19" t="str">
        <f>IF(Line[Asset Group]="","",VLOOKUP(Line[Asset Type],subdom_master,4,FALSE))</f>
        <v/>
      </c>
    </row>
    <row r="247" spans="1:37" s="3" customFormat="1" x14ac:dyDescent="0.2">
      <c r="A247" s="34"/>
      <c r="B247" s="34"/>
      <c r="C247" s="34"/>
      <c r="D247" s="61"/>
      <c r="E247" s="61"/>
      <c r="F247" s="34"/>
      <c r="G247" s="34"/>
      <c r="H247" s="3" t="str">
        <f>IF(Line[Asset Group]="","",VLOOKUP(Line[Asset Group],asset_grp_line,4,FALSE))</f>
        <v/>
      </c>
      <c r="J247" s="3" t="str">
        <f>IF(Line[Asset Group]="","",VLOOKUP(Line[Asset Group],asset_grp_line,3,FALSE))</f>
        <v/>
      </c>
      <c r="M247" s="11"/>
      <c r="P247" s="56"/>
      <c r="R247" s="11"/>
      <c r="S247" s="14"/>
      <c r="AK247" s="19" t="str">
        <f>IF(Line[Asset Group]="","",VLOOKUP(Line[Asset Type],subdom_master,4,FALSE))</f>
        <v/>
      </c>
    </row>
    <row r="248" spans="1:37" s="3" customFormat="1" x14ac:dyDescent="0.2">
      <c r="A248" s="34"/>
      <c r="B248" s="34"/>
      <c r="C248" s="34"/>
      <c r="D248" s="61"/>
      <c r="E248" s="61"/>
      <c r="F248" s="34"/>
      <c r="G248" s="34"/>
      <c r="H248" s="3" t="str">
        <f>IF(Line[Asset Group]="","",VLOOKUP(Line[Asset Group],asset_grp_line,4,FALSE))</f>
        <v/>
      </c>
      <c r="J248" s="3" t="str">
        <f>IF(Line[Asset Group]="","",VLOOKUP(Line[Asset Group],asset_grp_line,3,FALSE))</f>
        <v/>
      </c>
      <c r="M248" s="11"/>
      <c r="P248" s="56"/>
      <c r="R248" s="11"/>
      <c r="S248" s="14"/>
      <c r="AK248" s="19" t="str">
        <f>IF(Line[Asset Group]="","",VLOOKUP(Line[Asset Type],subdom_master,4,FALSE))</f>
        <v/>
      </c>
    </row>
    <row r="249" spans="1:37" s="3" customFormat="1" x14ac:dyDescent="0.2">
      <c r="A249" s="34"/>
      <c r="B249" s="34"/>
      <c r="C249" s="34"/>
      <c r="D249" s="61"/>
      <c r="E249" s="61"/>
      <c r="F249" s="34"/>
      <c r="G249" s="34"/>
      <c r="H249" s="3" t="str">
        <f>IF(Line[Asset Group]="","",VLOOKUP(Line[Asset Group],asset_grp_line,4,FALSE))</f>
        <v/>
      </c>
      <c r="J249" s="3" t="str">
        <f>IF(Line[Asset Group]="","",VLOOKUP(Line[Asset Group],asset_grp_line,3,FALSE))</f>
        <v/>
      </c>
      <c r="M249" s="11"/>
      <c r="P249" s="56"/>
      <c r="R249" s="11"/>
      <c r="S249" s="14"/>
      <c r="AK249" s="19" t="str">
        <f>IF(Line[Asset Group]="","",VLOOKUP(Line[Asset Type],subdom_master,4,FALSE))</f>
        <v/>
      </c>
    </row>
    <row r="250" spans="1:37" s="3" customFormat="1" x14ac:dyDescent="0.2">
      <c r="A250" s="34"/>
      <c r="B250" s="34"/>
      <c r="C250" s="34"/>
      <c r="D250" s="61"/>
      <c r="E250" s="61"/>
      <c r="F250" s="34"/>
      <c r="G250" s="34"/>
      <c r="H250" s="3" t="str">
        <f>IF(Line[Asset Group]="","",VLOOKUP(Line[Asset Group],asset_grp_line,4,FALSE))</f>
        <v/>
      </c>
      <c r="J250" s="3" t="str">
        <f>IF(Line[Asset Group]="","",VLOOKUP(Line[Asset Group],asset_grp_line,3,FALSE))</f>
        <v/>
      </c>
      <c r="M250" s="11"/>
      <c r="P250" s="56"/>
      <c r="R250" s="11"/>
      <c r="S250" s="14"/>
      <c r="AK250" s="19" t="str">
        <f>IF(Line[Asset Group]="","",VLOOKUP(Line[Asset Type],subdom_master,4,FALSE))</f>
        <v/>
      </c>
    </row>
    <row r="251" spans="1:37" s="3" customFormat="1" x14ac:dyDescent="0.2">
      <c r="A251" s="34"/>
      <c r="B251" s="34"/>
      <c r="C251" s="34"/>
      <c r="D251" s="61"/>
      <c r="E251" s="61"/>
      <c r="F251" s="34"/>
      <c r="G251" s="34"/>
      <c r="H251" s="3" t="str">
        <f>IF(Line[Asset Group]="","",VLOOKUP(Line[Asset Group],asset_grp_line,4,FALSE))</f>
        <v/>
      </c>
      <c r="J251" s="3" t="str">
        <f>IF(Line[Asset Group]="","",VLOOKUP(Line[Asset Group],asset_grp_line,3,FALSE))</f>
        <v/>
      </c>
      <c r="M251" s="11"/>
      <c r="P251" s="56"/>
      <c r="R251" s="11"/>
      <c r="S251" s="14"/>
      <c r="AK251" s="19" t="str">
        <f>IF(Line[Asset Group]="","",VLOOKUP(Line[Asset Type],subdom_master,4,FALSE))</f>
        <v/>
      </c>
    </row>
    <row r="252" spans="1:37" s="3" customFormat="1" x14ac:dyDescent="0.2">
      <c r="A252" s="34"/>
      <c r="B252" s="34"/>
      <c r="C252" s="34"/>
      <c r="D252" s="61"/>
      <c r="E252" s="61"/>
      <c r="F252" s="34"/>
      <c r="G252" s="34"/>
      <c r="H252" s="3" t="str">
        <f>IF(Line[Asset Group]="","",VLOOKUP(Line[Asset Group],asset_grp_line,4,FALSE))</f>
        <v/>
      </c>
      <c r="J252" s="3" t="str">
        <f>IF(Line[Asset Group]="","",VLOOKUP(Line[Asset Group],asset_grp_line,3,FALSE))</f>
        <v/>
      </c>
      <c r="M252" s="11"/>
      <c r="P252" s="56"/>
      <c r="R252" s="11"/>
      <c r="S252" s="14"/>
      <c r="AK252" s="19" t="str">
        <f>IF(Line[Asset Group]="","",VLOOKUP(Line[Asset Type],subdom_master,4,FALSE))</f>
        <v/>
      </c>
    </row>
    <row r="253" spans="1:37" s="3" customFormat="1" x14ac:dyDescent="0.2">
      <c r="A253" s="34"/>
      <c r="B253" s="34"/>
      <c r="C253" s="34"/>
      <c r="D253" s="61"/>
      <c r="E253" s="61"/>
      <c r="F253" s="34"/>
      <c r="G253" s="34"/>
      <c r="H253" s="3" t="str">
        <f>IF(Line[Asset Group]="","",VLOOKUP(Line[Asset Group],asset_grp_line,4,FALSE))</f>
        <v/>
      </c>
      <c r="J253" s="3" t="str">
        <f>IF(Line[Asset Group]="","",VLOOKUP(Line[Asset Group],asset_grp_line,3,FALSE))</f>
        <v/>
      </c>
      <c r="M253" s="11"/>
      <c r="P253" s="56"/>
      <c r="R253" s="11"/>
      <c r="S253" s="14"/>
      <c r="AK253" s="19" t="str">
        <f>IF(Line[Asset Group]="","",VLOOKUP(Line[Asset Type],subdom_master,4,FALSE))</f>
        <v/>
      </c>
    </row>
    <row r="254" spans="1:37" s="3" customFormat="1" x14ac:dyDescent="0.2">
      <c r="A254" s="34"/>
      <c r="B254" s="34"/>
      <c r="C254" s="34"/>
      <c r="D254" s="61"/>
      <c r="E254" s="61"/>
      <c r="F254" s="34"/>
      <c r="G254" s="34"/>
      <c r="H254" s="3" t="str">
        <f>IF(Line[Asset Group]="","",VLOOKUP(Line[Asset Group],asset_grp_line,4,FALSE))</f>
        <v/>
      </c>
      <c r="J254" s="3" t="str">
        <f>IF(Line[Asset Group]="","",VLOOKUP(Line[Asset Group],asset_grp_line,3,FALSE))</f>
        <v/>
      </c>
      <c r="M254" s="11"/>
      <c r="P254" s="56"/>
      <c r="R254" s="11"/>
      <c r="S254" s="14"/>
      <c r="AK254" s="19" t="str">
        <f>IF(Line[Asset Group]="","",VLOOKUP(Line[Asset Type],subdom_master,4,FALSE))</f>
        <v/>
      </c>
    </row>
    <row r="255" spans="1:37" s="3" customFormat="1" x14ac:dyDescent="0.2">
      <c r="A255" s="34"/>
      <c r="B255" s="34"/>
      <c r="C255" s="34"/>
      <c r="D255" s="61"/>
      <c r="E255" s="61"/>
      <c r="F255" s="34"/>
      <c r="G255" s="34"/>
      <c r="H255" s="3" t="str">
        <f>IF(Line[Asset Group]="","",VLOOKUP(Line[Asset Group],asset_grp_line,4,FALSE))</f>
        <v/>
      </c>
      <c r="J255" s="3" t="str">
        <f>IF(Line[Asset Group]="","",VLOOKUP(Line[Asset Group],asset_grp_line,3,FALSE))</f>
        <v/>
      </c>
      <c r="M255" s="11"/>
      <c r="P255" s="56"/>
      <c r="R255" s="11"/>
      <c r="S255" s="14"/>
      <c r="AK255" s="19" t="str">
        <f>IF(Line[Asset Group]="","",VLOOKUP(Line[Asset Type],subdom_master,4,FALSE))</f>
        <v/>
      </c>
    </row>
    <row r="256" spans="1:37" s="3" customFormat="1" x14ac:dyDescent="0.2">
      <c r="A256" s="34"/>
      <c r="B256" s="34"/>
      <c r="C256" s="34"/>
      <c r="D256" s="61"/>
      <c r="E256" s="61"/>
      <c r="F256" s="34"/>
      <c r="G256" s="34"/>
      <c r="H256" s="3" t="str">
        <f>IF(Line[Asset Group]="","",VLOOKUP(Line[Asset Group],asset_grp_line,4,FALSE))</f>
        <v/>
      </c>
      <c r="J256" s="3" t="str">
        <f>IF(Line[Asset Group]="","",VLOOKUP(Line[Asset Group],asset_grp_line,3,FALSE))</f>
        <v/>
      </c>
      <c r="M256" s="11"/>
      <c r="P256" s="56"/>
      <c r="R256" s="11"/>
      <c r="S256" s="14"/>
      <c r="AK256" s="19" t="str">
        <f>IF(Line[Asset Group]="","",VLOOKUP(Line[Asset Type],subdom_master,4,FALSE))</f>
        <v/>
      </c>
    </row>
    <row r="257" spans="1:37" s="3" customFormat="1" x14ac:dyDescent="0.2">
      <c r="A257" s="34"/>
      <c r="B257" s="34"/>
      <c r="C257" s="34"/>
      <c r="D257" s="61"/>
      <c r="E257" s="61"/>
      <c r="F257" s="34"/>
      <c r="G257" s="34"/>
      <c r="H257" s="3" t="str">
        <f>IF(Line[Asset Group]="","",VLOOKUP(Line[Asset Group],asset_grp_line,4,FALSE))</f>
        <v/>
      </c>
      <c r="J257" s="3" t="str">
        <f>IF(Line[Asset Group]="","",VLOOKUP(Line[Asset Group],asset_grp_line,3,FALSE))</f>
        <v/>
      </c>
      <c r="M257" s="11"/>
      <c r="P257" s="56"/>
      <c r="R257" s="11"/>
      <c r="S257" s="14"/>
      <c r="AK257" s="19" t="str">
        <f>IF(Line[Asset Group]="","",VLOOKUP(Line[Asset Type],subdom_master,4,FALSE))</f>
        <v/>
      </c>
    </row>
    <row r="258" spans="1:37" s="3" customFormat="1" x14ac:dyDescent="0.2">
      <c r="A258" s="34"/>
      <c r="B258" s="34"/>
      <c r="C258" s="34"/>
      <c r="D258" s="61"/>
      <c r="E258" s="61"/>
      <c r="F258" s="34"/>
      <c r="G258" s="34"/>
      <c r="H258" s="3" t="str">
        <f>IF(Line[Asset Group]="","",VLOOKUP(Line[Asset Group],asset_grp_line,4,FALSE))</f>
        <v/>
      </c>
      <c r="J258" s="3" t="str">
        <f>IF(Line[Asset Group]="","",VLOOKUP(Line[Asset Group],asset_grp_line,3,FALSE))</f>
        <v/>
      </c>
      <c r="M258" s="11"/>
      <c r="P258" s="56"/>
      <c r="R258" s="11"/>
      <c r="S258" s="14"/>
      <c r="AK258" s="19" t="str">
        <f>IF(Line[Asset Group]="","",VLOOKUP(Line[Asset Type],subdom_master,4,FALSE))</f>
        <v/>
      </c>
    </row>
    <row r="259" spans="1:37" s="3" customFormat="1" x14ac:dyDescent="0.2">
      <c r="A259" s="34"/>
      <c r="B259" s="34"/>
      <c r="C259" s="34"/>
      <c r="D259" s="61"/>
      <c r="E259" s="61"/>
      <c r="F259" s="34"/>
      <c r="G259" s="34"/>
      <c r="H259" s="3" t="str">
        <f>IF(Line[Asset Group]="","",VLOOKUP(Line[Asset Group],asset_grp_line,4,FALSE))</f>
        <v/>
      </c>
      <c r="J259" s="3" t="str">
        <f>IF(Line[Asset Group]="","",VLOOKUP(Line[Asset Group],asset_grp_line,3,FALSE))</f>
        <v/>
      </c>
      <c r="M259" s="11"/>
      <c r="P259" s="56"/>
      <c r="R259" s="11"/>
      <c r="S259" s="14"/>
      <c r="AK259" s="19" t="str">
        <f>IF(Line[Asset Group]="","",VLOOKUP(Line[Asset Type],subdom_master,4,FALSE))</f>
        <v/>
      </c>
    </row>
    <row r="260" spans="1:37" s="3" customFormat="1" x14ac:dyDescent="0.2">
      <c r="A260" s="34"/>
      <c r="B260" s="34"/>
      <c r="C260" s="34"/>
      <c r="D260" s="61"/>
      <c r="E260" s="61"/>
      <c r="F260" s="34"/>
      <c r="G260" s="34"/>
      <c r="H260" s="3" t="str">
        <f>IF(Line[Asset Group]="","",VLOOKUP(Line[Asset Group],asset_grp_line,4,FALSE))</f>
        <v/>
      </c>
      <c r="J260" s="3" t="str">
        <f>IF(Line[Asset Group]="","",VLOOKUP(Line[Asset Group],asset_grp_line,3,FALSE))</f>
        <v/>
      </c>
      <c r="M260" s="11"/>
      <c r="P260" s="56"/>
      <c r="R260" s="11"/>
      <c r="S260" s="14"/>
      <c r="AK260" s="19" t="str">
        <f>IF(Line[Asset Group]="","",VLOOKUP(Line[Asset Type],subdom_master,4,FALSE))</f>
        <v/>
      </c>
    </row>
    <row r="261" spans="1:37" s="3" customFormat="1" x14ac:dyDescent="0.2">
      <c r="A261" s="34"/>
      <c r="B261" s="34"/>
      <c r="C261" s="34"/>
      <c r="D261" s="61"/>
      <c r="E261" s="61"/>
      <c r="F261" s="34"/>
      <c r="G261" s="34"/>
      <c r="H261" s="3" t="str">
        <f>IF(Line[Asset Group]="","",VLOOKUP(Line[Asset Group],asset_grp_line,4,FALSE))</f>
        <v/>
      </c>
      <c r="J261" s="3" t="str">
        <f>IF(Line[Asset Group]="","",VLOOKUP(Line[Asset Group],asset_grp_line,3,FALSE))</f>
        <v/>
      </c>
      <c r="M261" s="11"/>
      <c r="P261" s="56"/>
      <c r="R261" s="11"/>
      <c r="S261" s="14"/>
      <c r="AK261" s="19" t="str">
        <f>IF(Line[Asset Group]="","",VLOOKUP(Line[Asset Type],subdom_master,4,FALSE))</f>
        <v/>
      </c>
    </row>
    <row r="262" spans="1:37" s="3" customFormat="1" x14ac:dyDescent="0.2">
      <c r="A262" s="34"/>
      <c r="B262" s="34"/>
      <c r="C262" s="34"/>
      <c r="D262" s="61"/>
      <c r="E262" s="61"/>
      <c r="F262" s="34"/>
      <c r="G262" s="34"/>
      <c r="H262" s="3" t="str">
        <f>IF(Line[Asset Group]="","",VLOOKUP(Line[Asset Group],asset_grp_line,4,FALSE))</f>
        <v/>
      </c>
      <c r="J262" s="3" t="str">
        <f>IF(Line[Asset Group]="","",VLOOKUP(Line[Asset Group],asset_grp_line,3,FALSE))</f>
        <v/>
      </c>
      <c r="M262" s="11"/>
      <c r="P262" s="56"/>
      <c r="R262" s="11"/>
      <c r="S262" s="14"/>
      <c r="AK262" s="19" t="str">
        <f>IF(Line[Asset Group]="","",VLOOKUP(Line[Asset Type],subdom_master,4,FALSE))</f>
        <v/>
      </c>
    </row>
    <row r="263" spans="1:37" s="3" customFormat="1" x14ac:dyDescent="0.2">
      <c r="A263" s="34"/>
      <c r="B263" s="34"/>
      <c r="C263" s="34"/>
      <c r="D263" s="61"/>
      <c r="E263" s="61"/>
      <c r="F263" s="34"/>
      <c r="G263" s="34"/>
      <c r="H263" s="3" t="str">
        <f>IF(Line[Asset Group]="","",VLOOKUP(Line[Asset Group],asset_grp_line,4,FALSE))</f>
        <v/>
      </c>
      <c r="J263" s="3" t="str">
        <f>IF(Line[Asset Group]="","",VLOOKUP(Line[Asset Group],asset_grp_line,3,FALSE))</f>
        <v/>
      </c>
      <c r="M263" s="11"/>
      <c r="P263" s="56"/>
      <c r="R263" s="11"/>
      <c r="S263" s="14"/>
      <c r="AK263" s="19" t="str">
        <f>IF(Line[Asset Group]="","",VLOOKUP(Line[Asset Type],subdom_master,4,FALSE))</f>
        <v/>
      </c>
    </row>
    <row r="264" spans="1:37" s="3" customFormat="1" x14ac:dyDescent="0.2">
      <c r="A264" s="34"/>
      <c r="B264" s="34"/>
      <c r="C264" s="34"/>
      <c r="D264" s="61"/>
      <c r="E264" s="61"/>
      <c r="F264" s="34"/>
      <c r="G264" s="34"/>
      <c r="H264" s="3" t="str">
        <f>IF(Line[Asset Group]="","",VLOOKUP(Line[Asset Group],asset_grp_line,4,FALSE))</f>
        <v/>
      </c>
      <c r="J264" s="3" t="str">
        <f>IF(Line[Asset Group]="","",VLOOKUP(Line[Asset Group],asset_grp_line,3,FALSE))</f>
        <v/>
      </c>
      <c r="M264" s="11"/>
      <c r="P264" s="56"/>
      <c r="R264" s="11"/>
      <c r="S264" s="14"/>
      <c r="AK264" s="19" t="str">
        <f>IF(Line[Asset Group]="","",VLOOKUP(Line[Asset Type],subdom_master,4,FALSE))</f>
        <v/>
      </c>
    </row>
    <row r="265" spans="1:37" s="3" customFormat="1" x14ac:dyDescent="0.2">
      <c r="A265" s="34"/>
      <c r="B265" s="34"/>
      <c r="C265" s="34"/>
      <c r="D265" s="61"/>
      <c r="E265" s="61"/>
      <c r="F265" s="34"/>
      <c r="G265" s="34"/>
      <c r="H265" s="3" t="str">
        <f>IF(Line[Asset Group]="","",VLOOKUP(Line[Asset Group],asset_grp_line,4,FALSE))</f>
        <v/>
      </c>
      <c r="J265" s="3" t="str">
        <f>IF(Line[Asset Group]="","",VLOOKUP(Line[Asset Group],asset_grp_line,3,FALSE))</f>
        <v/>
      </c>
      <c r="M265" s="11"/>
      <c r="P265" s="56"/>
      <c r="R265" s="11"/>
      <c r="S265" s="14"/>
      <c r="AK265" s="19" t="str">
        <f>IF(Line[Asset Group]="","",VLOOKUP(Line[Asset Type],subdom_master,4,FALSE))</f>
        <v/>
      </c>
    </row>
    <row r="266" spans="1:37" s="3" customFormat="1" x14ac:dyDescent="0.2">
      <c r="A266" s="34"/>
      <c r="B266" s="34"/>
      <c r="C266" s="34"/>
      <c r="D266" s="61"/>
      <c r="E266" s="61"/>
      <c r="F266" s="34"/>
      <c r="G266" s="34"/>
      <c r="H266" s="3" t="str">
        <f>IF(Line[Asset Group]="","",VLOOKUP(Line[Asset Group],asset_grp_line,4,FALSE))</f>
        <v/>
      </c>
      <c r="J266" s="3" t="str">
        <f>IF(Line[Asset Group]="","",VLOOKUP(Line[Asset Group],asset_grp_line,3,FALSE))</f>
        <v/>
      </c>
      <c r="M266" s="11"/>
      <c r="P266" s="56"/>
      <c r="R266" s="11"/>
      <c r="S266" s="14"/>
      <c r="AK266" s="19" t="str">
        <f>IF(Line[Asset Group]="","",VLOOKUP(Line[Asset Type],subdom_master,4,FALSE))</f>
        <v/>
      </c>
    </row>
    <row r="267" spans="1:37" s="3" customFormat="1" x14ac:dyDescent="0.2">
      <c r="A267" s="34"/>
      <c r="B267" s="34"/>
      <c r="C267" s="34"/>
      <c r="D267" s="61"/>
      <c r="E267" s="61"/>
      <c r="F267" s="34"/>
      <c r="G267" s="34"/>
      <c r="H267" s="3" t="str">
        <f>IF(Line[Asset Group]="","",VLOOKUP(Line[Asset Group],asset_grp_line,4,FALSE))</f>
        <v/>
      </c>
      <c r="J267" s="3" t="str">
        <f>IF(Line[Asset Group]="","",VLOOKUP(Line[Asset Group],asset_grp_line,3,FALSE))</f>
        <v/>
      </c>
      <c r="M267" s="11"/>
      <c r="P267" s="56"/>
      <c r="R267" s="11"/>
      <c r="S267" s="14"/>
      <c r="AK267" s="19" t="str">
        <f>IF(Line[Asset Group]="","",VLOOKUP(Line[Asset Type],subdom_master,4,FALSE))</f>
        <v/>
      </c>
    </row>
    <row r="268" spans="1:37" s="3" customFormat="1" x14ac:dyDescent="0.2">
      <c r="A268" s="34"/>
      <c r="B268" s="34"/>
      <c r="C268" s="34"/>
      <c r="D268" s="61"/>
      <c r="E268" s="61"/>
      <c r="F268" s="34"/>
      <c r="G268" s="34"/>
      <c r="H268" s="3" t="str">
        <f>IF(Line[Asset Group]="","",VLOOKUP(Line[Asset Group],asset_grp_line,4,FALSE))</f>
        <v/>
      </c>
      <c r="J268" s="3" t="str">
        <f>IF(Line[Asset Group]="","",VLOOKUP(Line[Asset Group],asset_grp_line,3,FALSE))</f>
        <v/>
      </c>
      <c r="M268" s="11"/>
      <c r="P268" s="56"/>
      <c r="R268" s="11"/>
      <c r="S268" s="14"/>
      <c r="AK268" s="19" t="str">
        <f>IF(Line[Asset Group]="","",VLOOKUP(Line[Asset Type],subdom_master,4,FALSE))</f>
        <v/>
      </c>
    </row>
    <row r="269" spans="1:37" s="3" customFormat="1" x14ac:dyDescent="0.2">
      <c r="A269" s="34"/>
      <c r="B269" s="34"/>
      <c r="C269" s="34"/>
      <c r="D269" s="61"/>
      <c r="E269" s="61"/>
      <c r="F269" s="34"/>
      <c r="G269" s="34"/>
      <c r="H269" s="3" t="str">
        <f>IF(Line[Asset Group]="","",VLOOKUP(Line[Asset Group],asset_grp_line,4,FALSE))</f>
        <v/>
      </c>
      <c r="J269" s="3" t="str">
        <f>IF(Line[Asset Group]="","",VLOOKUP(Line[Asset Group],asset_grp_line,3,FALSE))</f>
        <v/>
      </c>
      <c r="M269" s="11"/>
      <c r="P269" s="56"/>
      <c r="R269" s="11"/>
      <c r="S269" s="14"/>
      <c r="AK269" s="19" t="str">
        <f>IF(Line[Asset Group]="","",VLOOKUP(Line[Asset Type],subdom_master,4,FALSE))</f>
        <v/>
      </c>
    </row>
    <row r="270" spans="1:37" s="3" customFormat="1" x14ac:dyDescent="0.2">
      <c r="A270" s="34"/>
      <c r="B270" s="34"/>
      <c r="C270" s="34"/>
      <c r="D270" s="61"/>
      <c r="E270" s="61"/>
      <c r="F270" s="34"/>
      <c r="G270" s="34"/>
      <c r="H270" s="3" t="str">
        <f>IF(Line[Asset Group]="","",VLOOKUP(Line[Asset Group],asset_grp_line,4,FALSE))</f>
        <v/>
      </c>
      <c r="J270" s="3" t="str">
        <f>IF(Line[Asset Group]="","",VLOOKUP(Line[Asset Group],asset_grp_line,3,FALSE))</f>
        <v/>
      </c>
      <c r="M270" s="11"/>
      <c r="P270" s="56"/>
      <c r="R270" s="11"/>
      <c r="S270" s="14"/>
      <c r="AK270" s="19" t="str">
        <f>IF(Line[Asset Group]="","",VLOOKUP(Line[Asset Type],subdom_master,4,FALSE))</f>
        <v/>
      </c>
    </row>
    <row r="271" spans="1:37" s="3" customFormat="1" x14ac:dyDescent="0.2">
      <c r="A271" s="34"/>
      <c r="B271" s="34"/>
      <c r="C271" s="34"/>
      <c r="D271" s="61"/>
      <c r="E271" s="61"/>
      <c r="F271" s="34"/>
      <c r="G271" s="34"/>
      <c r="H271" s="3" t="str">
        <f>IF(Line[Asset Group]="","",VLOOKUP(Line[Asset Group],asset_grp_line,4,FALSE))</f>
        <v/>
      </c>
      <c r="J271" s="3" t="str">
        <f>IF(Line[Asset Group]="","",VLOOKUP(Line[Asset Group],asset_grp_line,3,FALSE))</f>
        <v/>
      </c>
      <c r="M271" s="11"/>
      <c r="P271" s="56"/>
      <c r="R271" s="11"/>
      <c r="S271" s="14"/>
      <c r="AK271" s="19" t="str">
        <f>IF(Line[Asset Group]="","",VLOOKUP(Line[Asset Type],subdom_master,4,FALSE))</f>
        <v/>
      </c>
    </row>
    <row r="272" spans="1:37" s="3" customFormat="1" x14ac:dyDescent="0.2">
      <c r="A272" s="34"/>
      <c r="B272" s="34"/>
      <c r="C272" s="34"/>
      <c r="D272" s="61"/>
      <c r="E272" s="61"/>
      <c r="F272" s="34"/>
      <c r="G272" s="34"/>
      <c r="H272" s="3" t="str">
        <f>IF(Line[Asset Group]="","",VLOOKUP(Line[Asset Group],asset_grp_line,4,FALSE))</f>
        <v/>
      </c>
      <c r="J272" s="3" t="str">
        <f>IF(Line[Asset Group]="","",VLOOKUP(Line[Asset Group],asset_grp_line,3,FALSE))</f>
        <v/>
      </c>
      <c r="M272" s="11"/>
      <c r="P272" s="56"/>
      <c r="R272" s="11"/>
      <c r="S272" s="14"/>
      <c r="AK272" s="19" t="str">
        <f>IF(Line[Asset Group]="","",VLOOKUP(Line[Asset Type],subdom_master,4,FALSE))</f>
        <v/>
      </c>
    </row>
    <row r="273" spans="1:37" s="3" customFormat="1" x14ac:dyDescent="0.2">
      <c r="A273" s="34"/>
      <c r="B273" s="34"/>
      <c r="C273" s="34"/>
      <c r="D273" s="61"/>
      <c r="E273" s="61"/>
      <c r="F273" s="34"/>
      <c r="G273" s="34"/>
      <c r="H273" s="3" t="str">
        <f>IF(Line[Asset Group]="","",VLOOKUP(Line[Asset Group],asset_grp_line,4,FALSE))</f>
        <v/>
      </c>
      <c r="J273" s="3" t="str">
        <f>IF(Line[Asset Group]="","",VLOOKUP(Line[Asset Group],asset_grp_line,3,FALSE))</f>
        <v/>
      </c>
      <c r="M273" s="11"/>
      <c r="P273" s="56"/>
      <c r="R273" s="11"/>
      <c r="S273" s="14"/>
      <c r="AK273" s="19" t="str">
        <f>IF(Line[Asset Group]="","",VLOOKUP(Line[Asset Type],subdom_master,4,FALSE))</f>
        <v/>
      </c>
    </row>
    <row r="274" spans="1:37" s="3" customFormat="1" x14ac:dyDescent="0.2">
      <c r="A274" s="34"/>
      <c r="B274" s="34"/>
      <c r="C274" s="34"/>
      <c r="D274" s="61"/>
      <c r="E274" s="61"/>
      <c r="F274" s="34"/>
      <c r="G274" s="34"/>
      <c r="H274" s="3" t="str">
        <f>IF(Line[Asset Group]="","",VLOOKUP(Line[Asset Group],asset_grp_line,4,FALSE))</f>
        <v/>
      </c>
      <c r="J274" s="3" t="str">
        <f>IF(Line[Asset Group]="","",VLOOKUP(Line[Asset Group],asset_grp_line,3,FALSE))</f>
        <v/>
      </c>
      <c r="M274" s="11"/>
      <c r="P274" s="56"/>
      <c r="R274" s="11"/>
      <c r="S274" s="14"/>
      <c r="AK274" s="19" t="str">
        <f>IF(Line[Asset Group]="","",VLOOKUP(Line[Asset Type],subdom_master,4,FALSE))</f>
        <v/>
      </c>
    </row>
    <row r="275" spans="1:37" s="3" customFormat="1" x14ac:dyDescent="0.2">
      <c r="A275" s="34"/>
      <c r="B275" s="34"/>
      <c r="C275" s="34"/>
      <c r="D275" s="61"/>
      <c r="E275" s="61"/>
      <c r="F275" s="34"/>
      <c r="G275" s="34"/>
      <c r="H275" s="3" t="str">
        <f>IF(Line[Asset Group]="","",VLOOKUP(Line[Asset Group],asset_grp_line,4,FALSE))</f>
        <v/>
      </c>
      <c r="J275" s="3" t="str">
        <f>IF(Line[Asset Group]="","",VLOOKUP(Line[Asset Group],asset_grp_line,3,FALSE))</f>
        <v/>
      </c>
      <c r="M275" s="11"/>
      <c r="P275" s="56"/>
      <c r="R275" s="11"/>
      <c r="S275" s="14"/>
      <c r="AK275" s="19" t="str">
        <f>IF(Line[Asset Group]="","",VLOOKUP(Line[Asset Type],subdom_master,4,FALSE))</f>
        <v/>
      </c>
    </row>
    <row r="276" spans="1:37" s="3" customFormat="1" x14ac:dyDescent="0.2">
      <c r="A276" s="34"/>
      <c r="B276" s="34"/>
      <c r="C276" s="34"/>
      <c r="D276" s="61"/>
      <c r="E276" s="61"/>
      <c r="F276" s="34"/>
      <c r="G276" s="34"/>
      <c r="H276" s="3" t="str">
        <f>IF(Line[Asset Group]="","",VLOOKUP(Line[Asset Group],asset_grp_line,4,FALSE))</f>
        <v/>
      </c>
      <c r="J276" s="3" t="str">
        <f>IF(Line[Asset Group]="","",VLOOKUP(Line[Asset Group],asset_grp_line,3,FALSE))</f>
        <v/>
      </c>
      <c r="M276" s="11"/>
      <c r="P276" s="56"/>
      <c r="R276" s="11"/>
      <c r="S276" s="14"/>
      <c r="AK276" s="19" t="str">
        <f>IF(Line[Asset Group]="","",VLOOKUP(Line[Asset Type],subdom_master,4,FALSE))</f>
        <v/>
      </c>
    </row>
    <row r="277" spans="1:37" s="3" customFormat="1" x14ac:dyDescent="0.2">
      <c r="A277" s="34"/>
      <c r="B277" s="34"/>
      <c r="C277" s="34"/>
      <c r="D277" s="61"/>
      <c r="E277" s="61"/>
      <c r="F277" s="34"/>
      <c r="G277" s="34"/>
      <c r="H277" s="3" t="str">
        <f>IF(Line[Asset Group]="","",VLOOKUP(Line[Asset Group],asset_grp_line,4,FALSE))</f>
        <v/>
      </c>
      <c r="J277" s="3" t="str">
        <f>IF(Line[Asset Group]="","",VLOOKUP(Line[Asset Group],asset_grp_line,3,FALSE))</f>
        <v/>
      </c>
      <c r="M277" s="11"/>
      <c r="P277" s="56"/>
      <c r="R277" s="11"/>
      <c r="S277" s="14"/>
      <c r="AK277" s="19" t="str">
        <f>IF(Line[Asset Group]="","",VLOOKUP(Line[Asset Type],subdom_master,4,FALSE))</f>
        <v/>
      </c>
    </row>
    <row r="278" spans="1:37" s="3" customFormat="1" x14ac:dyDescent="0.2">
      <c r="A278" s="34"/>
      <c r="B278" s="34"/>
      <c r="C278" s="34"/>
      <c r="D278" s="61"/>
      <c r="E278" s="61"/>
      <c r="F278" s="34"/>
      <c r="G278" s="34"/>
      <c r="H278" s="3" t="str">
        <f>IF(Line[Asset Group]="","",VLOOKUP(Line[Asset Group],asset_grp_line,4,FALSE))</f>
        <v/>
      </c>
      <c r="J278" s="3" t="str">
        <f>IF(Line[Asset Group]="","",VLOOKUP(Line[Asset Group],asset_grp_line,3,FALSE))</f>
        <v/>
      </c>
      <c r="M278" s="11"/>
      <c r="P278" s="56"/>
      <c r="R278" s="11"/>
      <c r="S278" s="14"/>
      <c r="AK278" s="19" t="str">
        <f>IF(Line[Asset Group]="","",VLOOKUP(Line[Asset Type],subdom_master,4,FALSE))</f>
        <v/>
      </c>
    </row>
    <row r="279" spans="1:37" s="3" customFormat="1" x14ac:dyDescent="0.2">
      <c r="A279" s="34"/>
      <c r="B279" s="34"/>
      <c r="C279" s="34"/>
      <c r="D279" s="61"/>
      <c r="E279" s="61"/>
      <c r="F279" s="34"/>
      <c r="G279" s="34"/>
      <c r="H279" s="3" t="str">
        <f>IF(Line[Asset Group]="","",VLOOKUP(Line[Asset Group],asset_grp_line,4,FALSE))</f>
        <v/>
      </c>
      <c r="J279" s="3" t="str">
        <f>IF(Line[Asset Group]="","",VLOOKUP(Line[Asset Group],asset_grp_line,3,FALSE))</f>
        <v/>
      </c>
      <c r="M279" s="11"/>
      <c r="P279" s="56"/>
      <c r="R279" s="11"/>
      <c r="S279" s="14"/>
      <c r="AK279" s="19" t="str">
        <f>IF(Line[Asset Group]="","",VLOOKUP(Line[Asset Type],subdom_master,4,FALSE))</f>
        <v/>
      </c>
    </row>
    <row r="280" spans="1:37" s="3" customFormat="1" x14ac:dyDescent="0.2">
      <c r="A280" s="34"/>
      <c r="B280" s="34"/>
      <c r="C280" s="34"/>
      <c r="D280" s="61"/>
      <c r="E280" s="61"/>
      <c r="F280" s="34"/>
      <c r="G280" s="34"/>
      <c r="H280" s="3" t="str">
        <f>IF(Line[Asset Group]="","",VLOOKUP(Line[Asset Group],asset_grp_line,4,FALSE))</f>
        <v/>
      </c>
      <c r="J280" s="3" t="str">
        <f>IF(Line[Asset Group]="","",VLOOKUP(Line[Asset Group],asset_grp_line,3,FALSE))</f>
        <v/>
      </c>
      <c r="M280" s="11"/>
      <c r="P280" s="56"/>
      <c r="R280" s="11"/>
      <c r="S280" s="14"/>
      <c r="AK280" s="19" t="str">
        <f>IF(Line[Asset Group]="","",VLOOKUP(Line[Asset Type],subdom_master,4,FALSE))</f>
        <v/>
      </c>
    </row>
    <row r="281" spans="1:37" s="3" customFormat="1" x14ac:dyDescent="0.2">
      <c r="A281" s="34"/>
      <c r="B281" s="34"/>
      <c r="C281" s="34"/>
      <c r="D281" s="61"/>
      <c r="E281" s="61"/>
      <c r="F281" s="34"/>
      <c r="G281" s="34"/>
      <c r="H281" s="3" t="str">
        <f>IF(Line[Asset Group]="","",VLOOKUP(Line[Asset Group],asset_grp_line,4,FALSE))</f>
        <v/>
      </c>
      <c r="J281" s="3" t="str">
        <f>IF(Line[Asset Group]="","",VLOOKUP(Line[Asset Group],asset_grp_line,3,FALSE))</f>
        <v/>
      </c>
      <c r="M281" s="11"/>
      <c r="P281" s="56"/>
      <c r="R281" s="11"/>
      <c r="S281" s="14"/>
      <c r="AK281" s="19" t="str">
        <f>IF(Line[Asset Group]="","",VLOOKUP(Line[Asset Type],subdom_master,4,FALSE))</f>
        <v/>
      </c>
    </row>
    <row r="282" spans="1:37" s="3" customFormat="1" x14ac:dyDescent="0.2">
      <c r="A282" s="34"/>
      <c r="B282" s="34"/>
      <c r="C282" s="34"/>
      <c r="D282" s="61"/>
      <c r="E282" s="61"/>
      <c r="F282" s="34"/>
      <c r="G282" s="34"/>
      <c r="H282" s="3" t="str">
        <f>IF(Line[Asset Group]="","",VLOOKUP(Line[Asset Group],asset_grp_line,4,FALSE))</f>
        <v/>
      </c>
      <c r="J282" s="3" t="str">
        <f>IF(Line[Asset Group]="","",VLOOKUP(Line[Asset Group],asset_grp_line,3,FALSE))</f>
        <v/>
      </c>
      <c r="M282" s="11"/>
      <c r="P282" s="56"/>
      <c r="R282" s="11"/>
      <c r="S282" s="14"/>
      <c r="AK282" s="19" t="str">
        <f>IF(Line[Asset Group]="","",VLOOKUP(Line[Asset Type],subdom_master,4,FALSE))</f>
        <v/>
      </c>
    </row>
    <row r="283" spans="1:37" s="3" customFormat="1" x14ac:dyDescent="0.2">
      <c r="A283" s="34"/>
      <c r="B283" s="34"/>
      <c r="C283" s="34"/>
      <c r="D283" s="61"/>
      <c r="E283" s="61"/>
      <c r="F283" s="34"/>
      <c r="G283" s="34"/>
      <c r="H283" s="3" t="str">
        <f>IF(Line[Asset Group]="","",VLOOKUP(Line[Asset Group],asset_grp_line,4,FALSE))</f>
        <v/>
      </c>
      <c r="J283" s="3" t="str">
        <f>IF(Line[Asset Group]="","",VLOOKUP(Line[Asset Group],asset_grp_line,3,FALSE))</f>
        <v/>
      </c>
      <c r="M283" s="11"/>
      <c r="P283" s="56"/>
      <c r="R283" s="11"/>
      <c r="S283" s="14"/>
      <c r="AK283" s="19" t="str">
        <f>IF(Line[Asset Group]="","",VLOOKUP(Line[Asset Type],subdom_master,4,FALSE))</f>
        <v/>
      </c>
    </row>
    <row r="284" spans="1:37" s="3" customFormat="1" x14ac:dyDescent="0.2">
      <c r="A284" s="34"/>
      <c r="B284" s="34"/>
      <c r="C284" s="34"/>
      <c r="D284" s="61"/>
      <c r="E284" s="61"/>
      <c r="F284" s="34"/>
      <c r="G284" s="34"/>
      <c r="H284" s="3" t="str">
        <f>IF(Line[Asset Group]="","",VLOOKUP(Line[Asset Group],asset_grp_line,4,FALSE))</f>
        <v/>
      </c>
      <c r="J284" s="3" t="str">
        <f>IF(Line[Asset Group]="","",VLOOKUP(Line[Asset Group],asset_grp_line,3,FALSE))</f>
        <v/>
      </c>
      <c r="M284" s="11"/>
      <c r="P284" s="56"/>
      <c r="R284" s="11"/>
      <c r="S284" s="14"/>
      <c r="AK284" s="19" t="str">
        <f>IF(Line[Asset Group]="","",VLOOKUP(Line[Asset Type],subdom_master,4,FALSE))</f>
        <v/>
      </c>
    </row>
    <row r="285" spans="1:37" s="3" customFormat="1" x14ac:dyDescent="0.2">
      <c r="A285" s="34"/>
      <c r="B285" s="34"/>
      <c r="C285" s="34"/>
      <c r="D285" s="61"/>
      <c r="E285" s="61"/>
      <c r="F285" s="34"/>
      <c r="G285" s="34"/>
      <c r="H285" s="3" t="str">
        <f>IF(Line[Asset Group]="","",VLOOKUP(Line[Asset Group],asset_grp_line,4,FALSE))</f>
        <v/>
      </c>
      <c r="J285" s="3" t="str">
        <f>IF(Line[Asset Group]="","",VLOOKUP(Line[Asset Group],asset_grp_line,3,FALSE))</f>
        <v/>
      </c>
      <c r="M285" s="11"/>
      <c r="P285" s="56"/>
      <c r="R285" s="11"/>
      <c r="S285" s="14"/>
      <c r="AK285" s="19" t="str">
        <f>IF(Line[Asset Group]="","",VLOOKUP(Line[Asset Type],subdom_master,4,FALSE))</f>
        <v/>
      </c>
    </row>
    <row r="286" spans="1:37" s="3" customFormat="1" x14ac:dyDescent="0.2">
      <c r="A286" s="34"/>
      <c r="B286" s="34"/>
      <c r="C286" s="34"/>
      <c r="D286" s="61"/>
      <c r="E286" s="61"/>
      <c r="F286" s="34"/>
      <c r="G286" s="34"/>
      <c r="H286" s="3" t="str">
        <f>IF(Line[Asset Group]="","",VLOOKUP(Line[Asset Group],asset_grp_line,4,FALSE))</f>
        <v/>
      </c>
      <c r="J286" s="3" t="str">
        <f>IF(Line[Asset Group]="","",VLOOKUP(Line[Asset Group],asset_grp_line,3,FALSE))</f>
        <v/>
      </c>
      <c r="M286" s="11"/>
      <c r="P286" s="56"/>
      <c r="R286" s="11"/>
      <c r="S286" s="14"/>
      <c r="AK286" s="19" t="str">
        <f>IF(Line[Asset Group]="","",VLOOKUP(Line[Asset Type],subdom_master,4,FALSE))</f>
        <v/>
      </c>
    </row>
    <row r="287" spans="1:37" s="3" customFormat="1" x14ac:dyDescent="0.2">
      <c r="A287" s="34"/>
      <c r="B287" s="34"/>
      <c r="C287" s="34"/>
      <c r="D287" s="61"/>
      <c r="E287" s="61"/>
      <c r="F287" s="34"/>
      <c r="G287" s="34"/>
      <c r="H287" s="3" t="str">
        <f>IF(Line[Asset Group]="","",VLOOKUP(Line[Asset Group],asset_grp_line,4,FALSE))</f>
        <v/>
      </c>
      <c r="J287" s="3" t="str">
        <f>IF(Line[Asset Group]="","",VLOOKUP(Line[Asset Group],asset_grp_line,3,FALSE))</f>
        <v/>
      </c>
      <c r="M287" s="11"/>
      <c r="P287" s="56"/>
      <c r="R287" s="11"/>
      <c r="S287" s="14"/>
      <c r="AK287" s="19" t="str">
        <f>IF(Line[Asset Group]="","",VLOOKUP(Line[Asset Type],subdom_master,4,FALSE))</f>
        <v/>
      </c>
    </row>
    <row r="288" spans="1:37" s="3" customFormat="1" x14ac:dyDescent="0.2">
      <c r="A288" s="34"/>
      <c r="B288" s="34"/>
      <c r="C288" s="34"/>
      <c r="D288" s="61"/>
      <c r="E288" s="61"/>
      <c r="F288" s="34"/>
      <c r="G288" s="34"/>
      <c r="H288" s="3" t="str">
        <f>IF(Line[Asset Group]="","",VLOOKUP(Line[Asset Group],asset_grp_line,4,FALSE))</f>
        <v/>
      </c>
      <c r="J288" s="3" t="str">
        <f>IF(Line[Asset Group]="","",VLOOKUP(Line[Asset Group],asset_grp_line,3,FALSE))</f>
        <v/>
      </c>
      <c r="M288" s="11"/>
      <c r="P288" s="56"/>
      <c r="R288" s="11"/>
      <c r="S288" s="14"/>
      <c r="AK288" s="19" t="str">
        <f>IF(Line[Asset Group]="","",VLOOKUP(Line[Asset Type],subdom_master,4,FALSE))</f>
        <v/>
      </c>
    </row>
    <row r="289" spans="1:37" s="3" customFormat="1" x14ac:dyDescent="0.2">
      <c r="A289" s="34"/>
      <c r="B289" s="34"/>
      <c r="C289" s="34"/>
      <c r="D289" s="61"/>
      <c r="E289" s="61"/>
      <c r="F289" s="34"/>
      <c r="G289" s="34"/>
      <c r="H289" s="3" t="str">
        <f>IF(Line[Asset Group]="","",VLOOKUP(Line[Asset Group],asset_grp_line,4,FALSE))</f>
        <v/>
      </c>
      <c r="J289" s="3" t="str">
        <f>IF(Line[Asset Group]="","",VLOOKUP(Line[Asset Group],asset_grp_line,3,FALSE))</f>
        <v/>
      </c>
      <c r="M289" s="11"/>
      <c r="P289" s="56"/>
      <c r="R289" s="11"/>
      <c r="S289" s="14"/>
      <c r="AK289" s="19" t="str">
        <f>IF(Line[Asset Group]="","",VLOOKUP(Line[Asset Type],subdom_master,4,FALSE))</f>
        <v/>
      </c>
    </row>
    <row r="290" spans="1:37" s="3" customFormat="1" x14ac:dyDescent="0.2">
      <c r="A290" s="34"/>
      <c r="B290" s="34"/>
      <c r="C290" s="34"/>
      <c r="D290" s="61"/>
      <c r="E290" s="61"/>
      <c r="F290" s="34"/>
      <c r="G290" s="34"/>
      <c r="H290" s="3" t="str">
        <f>IF(Line[Asset Group]="","",VLOOKUP(Line[Asset Group],asset_grp_line,4,FALSE))</f>
        <v/>
      </c>
      <c r="J290" s="3" t="str">
        <f>IF(Line[Asset Group]="","",VLOOKUP(Line[Asset Group],asset_grp_line,3,FALSE))</f>
        <v/>
      </c>
      <c r="M290" s="11"/>
      <c r="P290" s="56"/>
      <c r="R290" s="11"/>
      <c r="S290" s="14"/>
      <c r="AK290" s="19" t="str">
        <f>IF(Line[Asset Group]="","",VLOOKUP(Line[Asset Type],subdom_master,4,FALSE))</f>
        <v/>
      </c>
    </row>
    <row r="291" spans="1:37" s="3" customFormat="1" x14ac:dyDescent="0.2">
      <c r="A291" s="34"/>
      <c r="B291" s="34"/>
      <c r="C291" s="34"/>
      <c r="D291" s="61"/>
      <c r="E291" s="61"/>
      <c r="F291" s="34"/>
      <c r="G291" s="34"/>
      <c r="H291" s="3" t="str">
        <f>IF(Line[Asset Group]="","",VLOOKUP(Line[Asset Group],asset_grp_line,4,FALSE))</f>
        <v/>
      </c>
      <c r="J291" s="3" t="str">
        <f>IF(Line[Asset Group]="","",VLOOKUP(Line[Asset Group],asset_grp_line,3,FALSE))</f>
        <v/>
      </c>
      <c r="M291" s="11"/>
      <c r="P291" s="56"/>
      <c r="R291" s="11"/>
      <c r="S291" s="14"/>
      <c r="AK291" s="19" t="str">
        <f>IF(Line[Asset Group]="","",VLOOKUP(Line[Asset Type],subdom_master,4,FALSE))</f>
        <v/>
      </c>
    </row>
    <row r="292" spans="1:37" s="3" customFormat="1" x14ac:dyDescent="0.2">
      <c r="A292" s="34"/>
      <c r="B292" s="34"/>
      <c r="C292" s="34"/>
      <c r="D292" s="61"/>
      <c r="E292" s="61"/>
      <c r="F292" s="34"/>
      <c r="G292" s="34"/>
      <c r="H292" s="3" t="str">
        <f>IF(Line[Asset Group]="","",VLOOKUP(Line[Asset Group],asset_grp_line,4,FALSE))</f>
        <v/>
      </c>
      <c r="J292" s="3" t="str">
        <f>IF(Line[Asset Group]="","",VLOOKUP(Line[Asset Group],asset_grp_line,3,FALSE))</f>
        <v/>
      </c>
      <c r="M292" s="11"/>
      <c r="P292" s="56"/>
      <c r="R292" s="11"/>
      <c r="S292" s="14"/>
      <c r="AK292" s="19" t="str">
        <f>IF(Line[Asset Group]="","",VLOOKUP(Line[Asset Type],subdom_master,4,FALSE))</f>
        <v/>
      </c>
    </row>
    <row r="293" spans="1:37" s="3" customFormat="1" x14ac:dyDescent="0.2">
      <c r="A293" s="34"/>
      <c r="B293" s="34"/>
      <c r="C293" s="34"/>
      <c r="D293" s="61"/>
      <c r="E293" s="61"/>
      <c r="F293" s="34"/>
      <c r="G293" s="34"/>
      <c r="H293" s="3" t="str">
        <f>IF(Line[Asset Group]="","",VLOOKUP(Line[Asset Group],asset_grp_line,4,FALSE))</f>
        <v/>
      </c>
      <c r="J293" s="3" t="str">
        <f>IF(Line[Asset Group]="","",VLOOKUP(Line[Asset Group],asset_grp_line,3,FALSE))</f>
        <v/>
      </c>
      <c r="M293" s="11"/>
      <c r="P293" s="56"/>
      <c r="R293" s="11"/>
      <c r="S293" s="14"/>
      <c r="AK293" s="19" t="str">
        <f>IF(Line[Asset Group]="","",VLOOKUP(Line[Asset Type],subdom_master,4,FALSE))</f>
        <v/>
      </c>
    </row>
    <row r="294" spans="1:37" s="3" customFormat="1" x14ac:dyDescent="0.2">
      <c r="A294" s="34"/>
      <c r="B294" s="34"/>
      <c r="C294" s="34"/>
      <c r="D294" s="61"/>
      <c r="E294" s="61"/>
      <c r="F294" s="34"/>
      <c r="G294" s="34"/>
      <c r="H294" s="3" t="str">
        <f>IF(Line[Asset Group]="","",VLOOKUP(Line[Asset Group],asset_grp_line,4,FALSE))</f>
        <v/>
      </c>
      <c r="J294" s="3" t="str">
        <f>IF(Line[Asset Group]="","",VLOOKUP(Line[Asset Group],asset_grp_line,3,FALSE))</f>
        <v/>
      </c>
      <c r="M294" s="11"/>
      <c r="P294" s="56"/>
      <c r="R294" s="11"/>
      <c r="S294" s="14"/>
      <c r="AK294" s="19" t="str">
        <f>IF(Line[Asset Group]="","",VLOOKUP(Line[Asset Type],subdom_master,4,FALSE))</f>
        <v/>
      </c>
    </row>
    <row r="295" spans="1:37" s="3" customFormat="1" x14ac:dyDescent="0.2">
      <c r="A295" s="34"/>
      <c r="B295" s="34"/>
      <c r="C295" s="34"/>
      <c r="D295" s="61"/>
      <c r="E295" s="61"/>
      <c r="F295" s="34"/>
      <c r="G295" s="34"/>
      <c r="H295" s="3" t="str">
        <f>IF(Line[Asset Group]="","",VLOOKUP(Line[Asset Group],asset_grp_line,4,FALSE))</f>
        <v/>
      </c>
      <c r="J295" s="3" t="str">
        <f>IF(Line[Asset Group]="","",VLOOKUP(Line[Asset Group],asset_grp_line,3,FALSE))</f>
        <v/>
      </c>
      <c r="M295" s="11"/>
      <c r="P295" s="56"/>
      <c r="R295" s="11"/>
      <c r="S295" s="14"/>
      <c r="AK295" s="19" t="str">
        <f>IF(Line[Asset Group]="","",VLOOKUP(Line[Asset Type],subdom_master,4,FALSE))</f>
        <v/>
      </c>
    </row>
    <row r="296" spans="1:37" s="3" customFormat="1" x14ac:dyDescent="0.2">
      <c r="A296" s="34"/>
      <c r="B296" s="34"/>
      <c r="C296" s="34"/>
      <c r="D296" s="61"/>
      <c r="E296" s="61"/>
      <c r="F296" s="34"/>
      <c r="G296" s="34"/>
      <c r="H296" s="3" t="str">
        <f>IF(Line[Asset Group]="","",VLOOKUP(Line[Asset Group],asset_grp_line,4,FALSE))</f>
        <v/>
      </c>
      <c r="J296" s="3" t="str">
        <f>IF(Line[Asset Group]="","",VLOOKUP(Line[Asset Group],asset_grp_line,3,FALSE))</f>
        <v/>
      </c>
      <c r="M296" s="11"/>
      <c r="P296" s="56"/>
      <c r="R296" s="11"/>
      <c r="S296" s="14"/>
      <c r="AK296" s="19" t="str">
        <f>IF(Line[Asset Group]="","",VLOOKUP(Line[Asset Type],subdom_master,4,FALSE))</f>
        <v/>
      </c>
    </row>
    <row r="297" spans="1:37" s="3" customFormat="1" x14ac:dyDescent="0.2">
      <c r="A297" s="34"/>
      <c r="B297" s="34"/>
      <c r="C297" s="34"/>
      <c r="D297" s="61"/>
      <c r="E297" s="61"/>
      <c r="F297" s="34"/>
      <c r="G297" s="34"/>
      <c r="H297" s="3" t="str">
        <f>IF(Line[Asset Group]="","",VLOOKUP(Line[Asset Group],asset_grp_line,4,FALSE))</f>
        <v/>
      </c>
      <c r="J297" s="3" t="str">
        <f>IF(Line[Asset Group]="","",VLOOKUP(Line[Asset Group],asset_grp_line,3,FALSE))</f>
        <v/>
      </c>
      <c r="M297" s="11"/>
      <c r="P297" s="56"/>
      <c r="R297" s="11"/>
      <c r="S297" s="14"/>
      <c r="AK297" s="19" t="str">
        <f>IF(Line[Asset Group]="","",VLOOKUP(Line[Asset Type],subdom_master,4,FALSE))</f>
        <v/>
      </c>
    </row>
    <row r="298" spans="1:37" s="3" customFormat="1" x14ac:dyDescent="0.2">
      <c r="A298" s="34"/>
      <c r="B298" s="34"/>
      <c r="C298" s="34"/>
      <c r="D298" s="61"/>
      <c r="E298" s="61"/>
      <c r="F298" s="34"/>
      <c r="G298" s="34"/>
      <c r="H298" s="3" t="str">
        <f>IF(Line[Asset Group]="","",VLOOKUP(Line[Asset Group],asset_grp_line,4,FALSE))</f>
        <v/>
      </c>
      <c r="J298" s="3" t="str">
        <f>IF(Line[Asset Group]="","",VLOOKUP(Line[Asset Group],asset_grp_line,3,FALSE))</f>
        <v/>
      </c>
      <c r="M298" s="11"/>
      <c r="P298" s="56"/>
      <c r="R298" s="11"/>
      <c r="S298" s="14"/>
      <c r="AK298" s="19" t="str">
        <f>IF(Line[Asset Group]="","",VLOOKUP(Line[Asset Type],subdom_master,4,FALSE))</f>
        <v/>
      </c>
    </row>
    <row r="299" spans="1:37" s="3" customFormat="1" x14ac:dyDescent="0.2">
      <c r="A299" s="34"/>
      <c r="B299" s="34"/>
      <c r="C299" s="34"/>
      <c r="D299" s="61"/>
      <c r="E299" s="61"/>
      <c r="F299" s="34"/>
      <c r="G299" s="34"/>
      <c r="H299" s="3" t="str">
        <f>IF(Line[Asset Group]="","",VLOOKUP(Line[Asset Group],asset_grp_line,4,FALSE))</f>
        <v/>
      </c>
      <c r="J299" s="3" t="str">
        <f>IF(Line[Asset Group]="","",VLOOKUP(Line[Asset Group],asset_grp_line,3,FALSE))</f>
        <v/>
      </c>
      <c r="M299" s="11"/>
      <c r="P299" s="56"/>
      <c r="R299" s="11"/>
      <c r="S299" s="14"/>
      <c r="AK299" s="19" t="str">
        <f>IF(Line[Asset Group]="","",VLOOKUP(Line[Asset Type],subdom_master,4,FALSE))</f>
        <v/>
      </c>
    </row>
    <row r="300" spans="1:37" s="3" customFormat="1" x14ac:dyDescent="0.2">
      <c r="A300" s="34"/>
      <c r="B300" s="34"/>
      <c r="C300" s="34"/>
      <c r="D300" s="61"/>
      <c r="E300" s="61"/>
      <c r="F300" s="34"/>
      <c r="G300" s="34"/>
      <c r="H300" s="3" t="str">
        <f>IF(Line[Asset Group]="","",VLOOKUP(Line[Asset Group],asset_grp_line,4,FALSE))</f>
        <v/>
      </c>
      <c r="J300" s="3" t="str">
        <f>IF(Line[Asset Group]="","",VLOOKUP(Line[Asset Group],asset_grp_line,3,FALSE))</f>
        <v/>
      </c>
      <c r="M300" s="11"/>
      <c r="P300" s="56"/>
      <c r="R300" s="11"/>
      <c r="S300" s="14"/>
      <c r="AK300" s="19" t="str">
        <f>IF(Line[Asset Group]="","",VLOOKUP(Line[Asset Type],subdom_master,4,FALSE))</f>
        <v/>
      </c>
    </row>
    <row r="301" spans="1:37" s="3" customFormat="1" x14ac:dyDescent="0.2">
      <c r="A301" s="34"/>
      <c r="B301" s="34"/>
      <c r="C301" s="34"/>
      <c r="D301" s="61"/>
      <c r="E301" s="61"/>
      <c r="F301" s="34"/>
      <c r="G301" s="34"/>
      <c r="H301" s="3" t="str">
        <f>IF(Line[Asset Group]="","",VLOOKUP(Line[Asset Group],asset_grp_line,4,FALSE))</f>
        <v/>
      </c>
      <c r="J301" s="3" t="str">
        <f>IF(Line[Asset Group]="","",VLOOKUP(Line[Asset Group],asset_grp_line,3,FALSE))</f>
        <v/>
      </c>
      <c r="M301" s="11"/>
      <c r="P301" s="56"/>
      <c r="R301" s="11"/>
      <c r="S301" s="14"/>
      <c r="AK301" s="19" t="str">
        <f>IF(Line[Asset Group]="","",VLOOKUP(Line[Asset Type],subdom_master,4,FALSE))</f>
        <v/>
      </c>
    </row>
    <row r="302" spans="1:37" s="3" customFormat="1" x14ac:dyDescent="0.2">
      <c r="A302" s="34"/>
      <c r="B302" s="34"/>
      <c r="C302" s="34"/>
      <c r="D302" s="61"/>
      <c r="E302" s="61"/>
      <c r="F302" s="34"/>
      <c r="G302" s="34"/>
      <c r="H302" s="3" t="str">
        <f>IF(Line[Asset Group]="","",VLOOKUP(Line[Asset Group],asset_grp_line,4,FALSE))</f>
        <v/>
      </c>
      <c r="J302" s="3" t="str">
        <f>IF(Line[Asset Group]="","",VLOOKUP(Line[Asset Group],asset_grp_line,3,FALSE))</f>
        <v/>
      </c>
      <c r="M302" s="11"/>
      <c r="P302" s="56"/>
      <c r="R302" s="11"/>
      <c r="S302" s="14"/>
      <c r="AK302" s="19" t="str">
        <f>IF(Line[Asset Group]="","",VLOOKUP(Line[Asset Type],subdom_master,4,FALSE))</f>
        <v/>
      </c>
    </row>
    <row r="303" spans="1:37" s="3" customFormat="1" x14ac:dyDescent="0.2">
      <c r="A303" s="34"/>
      <c r="B303" s="34"/>
      <c r="C303" s="34"/>
      <c r="D303" s="61"/>
      <c r="E303" s="61"/>
      <c r="F303" s="34"/>
      <c r="G303" s="34"/>
      <c r="H303" s="3" t="str">
        <f>IF(Line[Asset Group]="","",VLOOKUP(Line[Asset Group],asset_grp_line,4,FALSE))</f>
        <v/>
      </c>
      <c r="J303" s="3" t="str">
        <f>IF(Line[Asset Group]="","",VLOOKUP(Line[Asset Group],asset_grp_line,3,FALSE))</f>
        <v/>
      </c>
      <c r="M303" s="11"/>
      <c r="P303" s="56"/>
      <c r="R303" s="11"/>
      <c r="S303" s="14"/>
      <c r="AK303" s="19" t="str">
        <f>IF(Line[Asset Group]="","",VLOOKUP(Line[Asset Type],subdom_master,4,FALSE))</f>
        <v/>
      </c>
    </row>
    <row r="304" spans="1:37" s="3" customFormat="1" x14ac:dyDescent="0.2">
      <c r="A304" s="34"/>
      <c r="B304" s="34"/>
      <c r="C304" s="34"/>
      <c r="D304" s="61"/>
      <c r="E304" s="61"/>
      <c r="F304" s="34"/>
      <c r="G304" s="34"/>
      <c r="H304" s="3" t="str">
        <f>IF(Line[Asset Group]="","",VLOOKUP(Line[Asset Group],asset_grp_line,4,FALSE))</f>
        <v/>
      </c>
      <c r="J304" s="3" t="str">
        <f>IF(Line[Asset Group]="","",VLOOKUP(Line[Asset Group],asset_grp_line,3,FALSE))</f>
        <v/>
      </c>
      <c r="M304" s="11"/>
      <c r="P304" s="56"/>
      <c r="R304" s="11"/>
      <c r="S304" s="14"/>
      <c r="AK304" s="19" t="str">
        <f>IF(Line[Asset Group]="","",VLOOKUP(Line[Asset Type],subdom_master,4,FALSE))</f>
        <v/>
      </c>
    </row>
    <row r="305" spans="1:37" s="3" customFormat="1" x14ac:dyDescent="0.2">
      <c r="A305" s="34"/>
      <c r="B305" s="34"/>
      <c r="C305" s="34"/>
      <c r="D305" s="61"/>
      <c r="E305" s="61"/>
      <c r="F305" s="34"/>
      <c r="G305" s="34"/>
      <c r="H305" s="3" t="str">
        <f>IF(Line[Asset Group]="","",VLOOKUP(Line[Asset Group],asset_grp_line,4,FALSE))</f>
        <v/>
      </c>
      <c r="J305" s="3" t="str">
        <f>IF(Line[Asset Group]="","",VLOOKUP(Line[Asset Group],asset_grp_line,3,FALSE))</f>
        <v/>
      </c>
      <c r="M305" s="11"/>
      <c r="P305" s="56"/>
      <c r="R305" s="11"/>
      <c r="S305" s="14"/>
      <c r="AK305" s="19" t="str">
        <f>IF(Line[Asset Group]="","",VLOOKUP(Line[Asset Type],subdom_master,4,FALSE))</f>
        <v/>
      </c>
    </row>
    <row r="306" spans="1:37" s="3" customFormat="1" x14ac:dyDescent="0.2">
      <c r="A306" s="34"/>
      <c r="B306" s="34"/>
      <c r="C306" s="34"/>
      <c r="D306" s="61"/>
      <c r="E306" s="61"/>
      <c r="F306" s="34"/>
      <c r="G306" s="34"/>
      <c r="H306" s="3" t="str">
        <f>IF(Line[Asset Group]="","",VLOOKUP(Line[Asset Group],asset_grp_line,4,FALSE))</f>
        <v/>
      </c>
      <c r="J306" s="3" t="str">
        <f>IF(Line[Asset Group]="","",VLOOKUP(Line[Asset Group],asset_grp_line,3,FALSE))</f>
        <v/>
      </c>
      <c r="M306" s="11"/>
      <c r="P306" s="56"/>
      <c r="R306" s="11"/>
      <c r="S306" s="14"/>
      <c r="AK306" s="19" t="str">
        <f>IF(Line[Asset Group]="","",VLOOKUP(Line[Asset Type],subdom_master,4,FALSE))</f>
        <v/>
      </c>
    </row>
    <row r="307" spans="1:37" s="3" customFormat="1" x14ac:dyDescent="0.2">
      <c r="A307" s="34"/>
      <c r="B307" s="34"/>
      <c r="C307" s="34"/>
      <c r="D307" s="61"/>
      <c r="E307" s="61"/>
      <c r="F307" s="34"/>
      <c r="G307" s="34"/>
      <c r="H307" s="3" t="str">
        <f>IF(Line[Asset Group]="","",VLOOKUP(Line[Asset Group],asset_grp_line,4,FALSE))</f>
        <v/>
      </c>
      <c r="J307" s="3" t="str">
        <f>IF(Line[Asset Group]="","",VLOOKUP(Line[Asset Group],asset_grp_line,3,FALSE))</f>
        <v/>
      </c>
      <c r="M307" s="11"/>
      <c r="P307" s="56"/>
      <c r="R307" s="11"/>
      <c r="S307" s="14"/>
      <c r="AK307" s="19" t="str">
        <f>IF(Line[Asset Group]="","",VLOOKUP(Line[Asset Type],subdom_master,4,FALSE))</f>
        <v/>
      </c>
    </row>
    <row r="308" spans="1:37" s="3" customFormat="1" x14ac:dyDescent="0.2">
      <c r="A308" s="34"/>
      <c r="B308" s="34"/>
      <c r="C308" s="34"/>
      <c r="D308" s="61"/>
      <c r="E308" s="61"/>
      <c r="F308" s="34"/>
      <c r="G308" s="34"/>
      <c r="H308" s="3" t="str">
        <f>IF(Line[Asset Group]="","",VLOOKUP(Line[Asset Group],asset_grp_line,4,FALSE))</f>
        <v/>
      </c>
      <c r="J308" s="3" t="str">
        <f>IF(Line[Asset Group]="","",VLOOKUP(Line[Asset Group],asset_grp_line,3,FALSE))</f>
        <v/>
      </c>
      <c r="M308" s="11"/>
      <c r="P308" s="56"/>
      <c r="R308" s="11"/>
      <c r="S308" s="14"/>
      <c r="AK308" s="19" t="str">
        <f>IF(Line[Asset Group]="","",VLOOKUP(Line[Asset Type],subdom_master,4,FALSE))</f>
        <v/>
      </c>
    </row>
    <row r="309" spans="1:37" s="3" customFormat="1" x14ac:dyDescent="0.2">
      <c r="A309" s="34"/>
      <c r="B309" s="34"/>
      <c r="C309" s="34"/>
      <c r="D309" s="61"/>
      <c r="E309" s="61"/>
      <c r="F309" s="34"/>
      <c r="G309" s="34"/>
      <c r="H309" s="3" t="str">
        <f>IF(Line[Asset Group]="","",VLOOKUP(Line[Asset Group],asset_grp_line,4,FALSE))</f>
        <v/>
      </c>
      <c r="J309" s="3" t="str">
        <f>IF(Line[Asset Group]="","",VLOOKUP(Line[Asset Group],asset_grp_line,3,FALSE))</f>
        <v/>
      </c>
      <c r="M309" s="11"/>
      <c r="P309" s="56"/>
      <c r="R309" s="11"/>
      <c r="S309" s="14"/>
      <c r="AK309" s="19" t="str">
        <f>IF(Line[Asset Group]="","",VLOOKUP(Line[Asset Type],subdom_master,4,FALSE))</f>
        <v/>
      </c>
    </row>
    <row r="310" spans="1:37" s="3" customFormat="1" x14ac:dyDescent="0.2">
      <c r="A310" s="34"/>
      <c r="B310" s="34"/>
      <c r="C310" s="34"/>
      <c r="D310" s="61"/>
      <c r="E310" s="61"/>
      <c r="F310" s="34"/>
      <c r="G310" s="34"/>
      <c r="H310" s="3" t="str">
        <f>IF(Line[Asset Group]="","",VLOOKUP(Line[Asset Group],asset_grp_line,4,FALSE))</f>
        <v/>
      </c>
      <c r="J310" s="3" t="str">
        <f>IF(Line[Asset Group]="","",VLOOKUP(Line[Asset Group],asset_grp_line,3,FALSE))</f>
        <v/>
      </c>
      <c r="M310" s="11"/>
      <c r="P310" s="56"/>
      <c r="R310" s="11"/>
      <c r="S310" s="14"/>
      <c r="AK310" s="19" t="str">
        <f>IF(Line[Asset Group]="","",VLOOKUP(Line[Asset Type],subdom_master,4,FALSE))</f>
        <v/>
      </c>
    </row>
    <row r="311" spans="1:37" s="3" customFormat="1" x14ac:dyDescent="0.2">
      <c r="A311" s="34"/>
      <c r="B311" s="34"/>
      <c r="C311" s="34"/>
      <c r="D311" s="61"/>
      <c r="E311" s="61"/>
      <c r="F311" s="34"/>
      <c r="G311" s="34"/>
      <c r="H311" s="3" t="str">
        <f>IF(Line[Asset Group]="","",VLOOKUP(Line[Asset Group],asset_grp_line,4,FALSE))</f>
        <v/>
      </c>
      <c r="J311" s="3" t="str">
        <f>IF(Line[Asset Group]="","",VLOOKUP(Line[Asset Group],asset_grp_line,3,FALSE))</f>
        <v/>
      </c>
      <c r="M311" s="11"/>
      <c r="P311" s="56"/>
      <c r="R311" s="11"/>
      <c r="S311" s="14"/>
      <c r="AK311" s="19" t="str">
        <f>IF(Line[Asset Group]="","",VLOOKUP(Line[Asset Type],subdom_master,4,FALSE))</f>
        <v/>
      </c>
    </row>
    <row r="312" spans="1:37" s="3" customFormat="1" x14ac:dyDescent="0.2">
      <c r="A312" s="34"/>
      <c r="B312" s="34"/>
      <c r="C312" s="34"/>
      <c r="D312" s="61"/>
      <c r="E312" s="61"/>
      <c r="F312" s="34"/>
      <c r="G312" s="34"/>
      <c r="H312" s="3" t="str">
        <f>IF(Line[Asset Group]="","",VLOOKUP(Line[Asset Group],asset_grp_line,4,FALSE))</f>
        <v/>
      </c>
      <c r="J312" s="3" t="str">
        <f>IF(Line[Asset Group]="","",VLOOKUP(Line[Asset Group],asset_grp_line,3,FALSE))</f>
        <v/>
      </c>
      <c r="M312" s="11"/>
      <c r="P312" s="56"/>
      <c r="R312" s="11"/>
      <c r="S312" s="14"/>
      <c r="AK312" s="19" t="str">
        <f>IF(Line[Asset Group]="","",VLOOKUP(Line[Asset Type],subdom_master,4,FALSE))</f>
        <v/>
      </c>
    </row>
    <row r="313" spans="1:37" s="3" customFormat="1" x14ac:dyDescent="0.2">
      <c r="A313" s="34"/>
      <c r="B313" s="34"/>
      <c r="C313" s="34"/>
      <c r="D313" s="61"/>
      <c r="E313" s="61"/>
      <c r="F313" s="34"/>
      <c r="G313" s="34"/>
      <c r="H313" s="3" t="str">
        <f>IF(Line[Asset Group]="","",VLOOKUP(Line[Asset Group],asset_grp_line,4,FALSE))</f>
        <v/>
      </c>
      <c r="J313" s="3" t="str">
        <f>IF(Line[Asset Group]="","",VLOOKUP(Line[Asset Group],asset_grp_line,3,FALSE))</f>
        <v/>
      </c>
      <c r="M313" s="11"/>
      <c r="P313" s="56"/>
      <c r="R313" s="11"/>
      <c r="S313" s="14"/>
      <c r="AK313" s="19" t="str">
        <f>IF(Line[Asset Group]="","",VLOOKUP(Line[Asset Type],subdom_master,4,FALSE))</f>
        <v/>
      </c>
    </row>
    <row r="314" spans="1:37" s="3" customFormat="1" x14ac:dyDescent="0.2">
      <c r="A314" s="34"/>
      <c r="B314" s="34"/>
      <c r="C314" s="34"/>
      <c r="D314" s="61"/>
      <c r="E314" s="61"/>
      <c r="F314" s="34"/>
      <c r="G314" s="34"/>
      <c r="H314" s="3" t="str">
        <f>IF(Line[Asset Group]="","",VLOOKUP(Line[Asset Group],asset_grp_line,4,FALSE))</f>
        <v/>
      </c>
      <c r="J314" s="3" t="str">
        <f>IF(Line[Asset Group]="","",VLOOKUP(Line[Asset Group],asset_grp_line,3,FALSE))</f>
        <v/>
      </c>
      <c r="M314" s="11"/>
      <c r="P314" s="56"/>
      <c r="R314" s="11"/>
      <c r="S314" s="14"/>
      <c r="AK314" s="19" t="str">
        <f>IF(Line[Asset Group]="","",VLOOKUP(Line[Asset Type],subdom_master,4,FALSE))</f>
        <v/>
      </c>
    </row>
    <row r="315" spans="1:37" s="3" customFormat="1" x14ac:dyDescent="0.2">
      <c r="A315" s="34"/>
      <c r="B315" s="34"/>
      <c r="C315" s="34"/>
      <c r="D315" s="61"/>
      <c r="E315" s="61"/>
      <c r="F315" s="34"/>
      <c r="G315" s="34"/>
      <c r="H315" s="3" t="str">
        <f>IF(Line[Asset Group]="","",VLOOKUP(Line[Asset Group],asset_grp_line,4,FALSE))</f>
        <v/>
      </c>
      <c r="J315" s="3" t="str">
        <f>IF(Line[Asset Group]="","",VLOOKUP(Line[Asset Group],asset_grp_line,3,FALSE))</f>
        <v/>
      </c>
      <c r="M315" s="11"/>
      <c r="P315" s="56"/>
      <c r="R315" s="11"/>
      <c r="S315" s="14"/>
      <c r="AK315" s="19" t="str">
        <f>IF(Line[Asset Group]="","",VLOOKUP(Line[Asset Type],subdom_master,4,FALSE))</f>
        <v/>
      </c>
    </row>
    <row r="316" spans="1:37" s="3" customFormat="1" x14ac:dyDescent="0.2">
      <c r="A316" s="34"/>
      <c r="B316" s="34"/>
      <c r="C316" s="34"/>
      <c r="D316" s="61"/>
      <c r="E316" s="61"/>
      <c r="F316" s="34"/>
      <c r="G316" s="34"/>
      <c r="H316" s="3" t="str">
        <f>IF(Line[Asset Group]="","",VLOOKUP(Line[Asset Group],asset_grp_line,4,FALSE))</f>
        <v/>
      </c>
      <c r="J316" s="3" t="str">
        <f>IF(Line[Asset Group]="","",VLOOKUP(Line[Asset Group],asset_grp_line,3,FALSE))</f>
        <v/>
      </c>
      <c r="M316" s="11"/>
      <c r="P316" s="56"/>
      <c r="R316" s="11"/>
      <c r="S316" s="14"/>
      <c r="AK316" s="19" t="str">
        <f>IF(Line[Asset Group]="","",VLOOKUP(Line[Asset Type],subdom_master,4,FALSE))</f>
        <v/>
      </c>
    </row>
    <row r="317" spans="1:37" s="3" customFormat="1" x14ac:dyDescent="0.2">
      <c r="A317" s="34"/>
      <c r="B317" s="34"/>
      <c r="C317" s="34"/>
      <c r="D317" s="61"/>
      <c r="E317" s="61"/>
      <c r="F317" s="34"/>
      <c r="G317" s="34"/>
      <c r="H317" s="3" t="str">
        <f>IF(Line[Asset Group]="","",VLOOKUP(Line[Asset Group],asset_grp_line,4,FALSE))</f>
        <v/>
      </c>
      <c r="J317" s="3" t="str">
        <f>IF(Line[Asset Group]="","",VLOOKUP(Line[Asset Group],asset_grp_line,3,FALSE))</f>
        <v/>
      </c>
      <c r="M317" s="11"/>
      <c r="P317" s="56"/>
      <c r="R317" s="11"/>
      <c r="S317" s="14"/>
      <c r="AK317" s="19" t="str">
        <f>IF(Line[Asset Group]="","",VLOOKUP(Line[Asset Type],subdom_master,4,FALSE))</f>
        <v/>
      </c>
    </row>
    <row r="318" spans="1:37" s="3" customFormat="1" x14ac:dyDescent="0.2">
      <c r="A318" s="34"/>
      <c r="B318" s="34"/>
      <c r="C318" s="34"/>
      <c r="D318" s="61"/>
      <c r="E318" s="61"/>
      <c r="F318" s="34"/>
      <c r="G318" s="34"/>
      <c r="H318" s="3" t="str">
        <f>IF(Line[Asset Group]="","",VLOOKUP(Line[Asset Group],asset_grp_line,4,FALSE))</f>
        <v/>
      </c>
      <c r="J318" s="3" t="str">
        <f>IF(Line[Asset Group]="","",VLOOKUP(Line[Asset Group],asset_grp_line,3,FALSE))</f>
        <v/>
      </c>
      <c r="M318" s="11"/>
      <c r="P318" s="56"/>
      <c r="R318" s="11"/>
      <c r="S318" s="14"/>
      <c r="AK318" s="19" t="str">
        <f>IF(Line[Asset Group]="","",VLOOKUP(Line[Asset Type],subdom_master,4,FALSE))</f>
        <v/>
      </c>
    </row>
    <row r="319" spans="1:37" s="3" customFormat="1" x14ac:dyDescent="0.2">
      <c r="A319" s="34"/>
      <c r="B319" s="34"/>
      <c r="C319" s="34"/>
      <c r="D319" s="61"/>
      <c r="E319" s="61"/>
      <c r="F319" s="34"/>
      <c r="G319" s="34"/>
      <c r="H319" s="3" t="str">
        <f>IF(Line[Asset Group]="","",VLOOKUP(Line[Asset Group],asset_grp_line,4,FALSE))</f>
        <v/>
      </c>
      <c r="J319" s="3" t="str">
        <f>IF(Line[Asset Group]="","",VLOOKUP(Line[Asset Group],asset_grp_line,3,FALSE))</f>
        <v/>
      </c>
      <c r="M319" s="11"/>
      <c r="P319" s="56"/>
      <c r="R319" s="11"/>
      <c r="S319" s="14"/>
      <c r="AK319" s="19" t="str">
        <f>IF(Line[Asset Group]="","",VLOOKUP(Line[Asset Type],subdom_master,4,FALSE))</f>
        <v/>
      </c>
    </row>
    <row r="320" spans="1:37" s="3" customFormat="1" x14ac:dyDescent="0.2">
      <c r="A320" s="34"/>
      <c r="B320" s="34"/>
      <c r="C320" s="34"/>
      <c r="D320" s="61"/>
      <c r="E320" s="61"/>
      <c r="F320" s="34"/>
      <c r="G320" s="34"/>
      <c r="H320" s="3" t="str">
        <f>IF(Line[Asset Group]="","",VLOOKUP(Line[Asset Group],asset_grp_line,4,FALSE))</f>
        <v/>
      </c>
      <c r="J320" s="3" t="str">
        <f>IF(Line[Asset Group]="","",VLOOKUP(Line[Asset Group],asset_grp_line,3,FALSE))</f>
        <v/>
      </c>
      <c r="M320" s="11"/>
      <c r="P320" s="56"/>
      <c r="R320" s="11"/>
      <c r="S320" s="14"/>
      <c r="AK320" s="19" t="str">
        <f>IF(Line[Asset Group]="","",VLOOKUP(Line[Asset Type],subdom_master,4,FALSE))</f>
        <v/>
      </c>
    </row>
    <row r="321" spans="1:37" s="3" customFormat="1" x14ac:dyDescent="0.2">
      <c r="A321" s="34"/>
      <c r="B321" s="34"/>
      <c r="C321" s="34"/>
      <c r="D321" s="61"/>
      <c r="E321" s="61"/>
      <c r="F321" s="34"/>
      <c r="G321" s="34"/>
      <c r="H321" s="3" t="str">
        <f>IF(Line[Asset Group]="","",VLOOKUP(Line[Asset Group],asset_grp_line,4,FALSE))</f>
        <v/>
      </c>
      <c r="J321" s="3" t="str">
        <f>IF(Line[Asset Group]="","",VLOOKUP(Line[Asset Group],asset_grp_line,3,FALSE))</f>
        <v/>
      </c>
      <c r="M321" s="11"/>
      <c r="P321" s="56"/>
      <c r="R321" s="11"/>
      <c r="S321" s="14"/>
      <c r="AK321" s="19" t="str">
        <f>IF(Line[Asset Group]="","",VLOOKUP(Line[Asset Type],subdom_master,4,FALSE))</f>
        <v/>
      </c>
    </row>
    <row r="322" spans="1:37" s="3" customFormat="1" x14ac:dyDescent="0.2">
      <c r="A322" s="34"/>
      <c r="B322" s="34"/>
      <c r="C322" s="34"/>
      <c r="D322" s="61"/>
      <c r="E322" s="61"/>
      <c r="F322" s="34"/>
      <c r="G322" s="34"/>
      <c r="H322" s="3" t="str">
        <f>IF(Line[Asset Group]="","",VLOOKUP(Line[Asset Group],asset_grp_line,4,FALSE))</f>
        <v/>
      </c>
      <c r="J322" s="3" t="str">
        <f>IF(Line[Asset Group]="","",VLOOKUP(Line[Asset Group],asset_grp_line,3,FALSE))</f>
        <v/>
      </c>
      <c r="M322" s="11"/>
      <c r="P322" s="56"/>
      <c r="R322" s="11"/>
      <c r="S322" s="14"/>
      <c r="AK322" s="19" t="str">
        <f>IF(Line[Asset Group]="","",VLOOKUP(Line[Asset Type],subdom_master,4,FALSE))</f>
        <v/>
      </c>
    </row>
    <row r="323" spans="1:37" s="3" customFormat="1" x14ac:dyDescent="0.2">
      <c r="A323" s="34"/>
      <c r="B323" s="34"/>
      <c r="C323" s="34"/>
      <c r="D323" s="61"/>
      <c r="E323" s="61"/>
      <c r="F323" s="34"/>
      <c r="G323" s="34"/>
      <c r="H323" s="3" t="str">
        <f>IF(Line[Asset Group]="","",VLOOKUP(Line[Asset Group],asset_grp_line,4,FALSE))</f>
        <v/>
      </c>
      <c r="J323" s="3" t="str">
        <f>IF(Line[Asset Group]="","",VLOOKUP(Line[Asset Group],asset_grp_line,3,FALSE))</f>
        <v/>
      </c>
      <c r="M323" s="11"/>
      <c r="P323" s="56"/>
      <c r="R323" s="11"/>
      <c r="S323" s="14"/>
      <c r="AK323" s="19" t="str">
        <f>IF(Line[Asset Group]="","",VLOOKUP(Line[Asset Type],subdom_master,4,FALSE))</f>
        <v/>
      </c>
    </row>
    <row r="324" spans="1:37" s="3" customFormat="1" x14ac:dyDescent="0.2">
      <c r="A324" s="34"/>
      <c r="B324" s="34"/>
      <c r="C324" s="34"/>
      <c r="D324" s="61"/>
      <c r="E324" s="61"/>
      <c r="F324" s="34"/>
      <c r="G324" s="34"/>
      <c r="H324" s="3" t="str">
        <f>IF(Line[Asset Group]="","",VLOOKUP(Line[Asset Group],asset_grp_line,4,FALSE))</f>
        <v/>
      </c>
      <c r="J324" s="3" t="str">
        <f>IF(Line[Asset Group]="","",VLOOKUP(Line[Asset Group],asset_grp_line,3,FALSE))</f>
        <v/>
      </c>
      <c r="M324" s="11"/>
      <c r="P324" s="56"/>
      <c r="R324" s="11"/>
      <c r="S324" s="14"/>
      <c r="AK324" s="19" t="str">
        <f>IF(Line[Asset Group]="","",VLOOKUP(Line[Asset Type],subdom_master,4,FALSE))</f>
        <v/>
      </c>
    </row>
    <row r="325" spans="1:37" s="3" customFormat="1" x14ac:dyDescent="0.2">
      <c r="A325" s="34"/>
      <c r="B325" s="34"/>
      <c r="C325" s="34"/>
      <c r="D325" s="61"/>
      <c r="E325" s="61"/>
      <c r="F325" s="34"/>
      <c r="G325" s="34"/>
      <c r="H325" s="3" t="str">
        <f>IF(Line[Asset Group]="","",VLOOKUP(Line[Asset Group],asset_grp_line,4,FALSE))</f>
        <v/>
      </c>
      <c r="J325" s="3" t="str">
        <f>IF(Line[Asset Group]="","",VLOOKUP(Line[Asset Group],asset_grp_line,3,FALSE))</f>
        <v/>
      </c>
      <c r="M325" s="11"/>
      <c r="P325" s="56"/>
      <c r="R325" s="11"/>
      <c r="S325" s="14"/>
      <c r="AK325" s="19" t="str">
        <f>IF(Line[Asset Group]="","",VLOOKUP(Line[Asset Type],subdom_master,4,FALSE))</f>
        <v/>
      </c>
    </row>
    <row r="326" spans="1:37" s="3" customFormat="1" x14ac:dyDescent="0.2">
      <c r="A326" s="34"/>
      <c r="B326" s="34"/>
      <c r="C326" s="34"/>
      <c r="D326" s="61"/>
      <c r="E326" s="61"/>
      <c r="F326" s="34"/>
      <c r="G326" s="34"/>
      <c r="H326" s="3" t="str">
        <f>IF(Line[Asset Group]="","",VLOOKUP(Line[Asset Group],asset_grp_line,4,FALSE))</f>
        <v/>
      </c>
      <c r="J326" s="3" t="str">
        <f>IF(Line[Asset Group]="","",VLOOKUP(Line[Asset Group],asset_grp_line,3,FALSE))</f>
        <v/>
      </c>
      <c r="M326" s="11"/>
      <c r="P326" s="56"/>
      <c r="R326" s="11"/>
      <c r="S326" s="14"/>
      <c r="AK326" s="19" t="str">
        <f>IF(Line[Asset Group]="","",VLOOKUP(Line[Asset Type],subdom_master,4,FALSE))</f>
        <v/>
      </c>
    </row>
    <row r="327" spans="1:37" s="3" customFormat="1" x14ac:dyDescent="0.2">
      <c r="A327" s="34"/>
      <c r="B327" s="34"/>
      <c r="C327" s="34"/>
      <c r="D327" s="61"/>
      <c r="E327" s="61"/>
      <c r="F327" s="34"/>
      <c r="G327" s="34"/>
      <c r="H327" s="3" t="str">
        <f>IF(Line[Asset Group]="","",VLOOKUP(Line[Asset Group],asset_grp_line,4,FALSE))</f>
        <v/>
      </c>
      <c r="J327" s="3" t="str">
        <f>IF(Line[Asset Group]="","",VLOOKUP(Line[Asset Group],asset_grp_line,3,FALSE))</f>
        <v/>
      </c>
      <c r="M327" s="11"/>
      <c r="P327" s="56"/>
      <c r="R327" s="11"/>
      <c r="S327" s="14"/>
      <c r="AK327" s="19" t="str">
        <f>IF(Line[Asset Group]="","",VLOOKUP(Line[Asset Type],subdom_master,4,FALSE))</f>
        <v/>
      </c>
    </row>
    <row r="328" spans="1:37" s="3" customFormat="1" x14ac:dyDescent="0.2">
      <c r="A328" s="34"/>
      <c r="B328" s="34"/>
      <c r="C328" s="34"/>
      <c r="D328" s="61"/>
      <c r="E328" s="61"/>
      <c r="F328" s="34"/>
      <c r="G328" s="34"/>
      <c r="H328" s="3" t="str">
        <f>IF(Line[Asset Group]="","",VLOOKUP(Line[Asset Group],asset_grp_line,4,FALSE))</f>
        <v/>
      </c>
      <c r="J328" s="3" t="str">
        <f>IF(Line[Asset Group]="","",VLOOKUP(Line[Asset Group],asset_grp_line,3,FALSE))</f>
        <v/>
      </c>
      <c r="M328" s="11"/>
      <c r="P328" s="56"/>
      <c r="R328" s="11"/>
      <c r="S328" s="14"/>
      <c r="AK328" s="19" t="str">
        <f>IF(Line[Asset Group]="","",VLOOKUP(Line[Asset Type],subdom_master,4,FALSE))</f>
        <v/>
      </c>
    </row>
    <row r="329" spans="1:37" s="3" customFormat="1" x14ac:dyDescent="0.2">
      <c r="A329" s="34"/>
      <c r="B329" s="34"/>
      <c r="C329" s="34"/>
      <c r="D329" s="61"/>
      <c r="E329" s="61"/>
      <c r="F329" s="34"/>
      <c r="G329" s="34"/>
      <c r="H329" s="3" t="str">
        <f>IF(Line[Asset Group]="","",VLOOKUP(Line[Asset Group],asset_grp_line,4,FALSE))</f>
        <v/>
      </c>
      <c r="J329" s="3" t="str">
        <f>IF(Line[Asset Group]="","",VLOOKUP(Line[Asset Group],asset_grp_line,3,FALSE))</f>
        <v/>
      </c>
      <c r="M329" s="11"/>
      <c r="P329" s="56"/>
      <c r="R329" s="11"/>
      <c r="S329" s="14"/>
      <c r="AK329" s="19" t="str">
        <f>IF(Line[Asset Group]="","",VLOOKUP(Line[Asset Type],subdom_master,4,FALSE))</f>
        <v/>
      </c>
    </row>
    <row r="330" spans="1:37" s="3" customFormat="1" x14ac:dyDescent="0.2">
      <c r="A330" s="34"/>
      <c r="B330" s="34"/>
      <c r="C330" s="34"/>
      <c r="D330" s="61"/>
      <c r="E330" s="61"/>
      <c r="F330" s="34"/>
      <c r="G330" s="34"/>
      <c r="H330" s="3" t="str">
        <f>IF(Line[Asset Group]="","",VLOOKUP(Line[Asset Group],asset_grp_line,4,FALSE))</f>
        <v/>
      </c>
      <c r="J330" s="3" t="str">
        <f>IF(Line[Asset Group]="","",VLOOKUP(Line[Asset Group],asset_grp_line,3,FALSE))</f>
        <v/>
      </c>
      <c r="M330" s="11"/>
      <c r="P330" s="56"/>
      <c r="R330" s="11"/>
      <c r="S330" s="14"/>
      <c r="AK330" s="19" t="str">
        <f>IF(Line[Asset Group]="","",VLOOKUP(Line[Asset Type],subdom_master,4,FALSE))</f>
        <v/>
      </c>
    </row>
    <row r="331" spans="1:37" s="3" customFormat="1" x14ac:dyDescent="0.2">
      <c r="A331" s="34"/>
      <c r="B331" s="34"/>
      <c r="C331" s="34"/>
      <c r="D331" s="61"/>
      <c r="E331" s="61"/>
      <c r="F331" s="34"/>
      <c r="G331" s="34"/>
      <c r="H331" s="3" t="str">
        <f>IF(Line[Asset Group]="","",VLOOKUP(Line[Asset Group],asset_grp_line,4,FALSE))</f>
        <v/>
      </c>
      <c r="J331" s="3" t="str">
        <f>IF(Line[Asset Group]="","",VLOOKUP(Line[Asset Group],asset_grp_line,3,FALSE))</f>
        <v/>
      </c>
      <c r="M331" s="11"/>
      <c r="P331" s="56"/>
      <c r="R331" s="11"/>
      <c r="S331" s="14"/>
      <c r="AK331" s="19" t="str">
        <f>IF(Line[Asset Group]="","",VLOOKUP(Line[Asset Type],subdom_master,4,FALSE))</f>
        <v/>
      </c>
    </row>
    <row r="332" spans="1:37" s="3" customFormat="1" x14ac:dyDescent="0.2">
      <c r="A332" s="34"/>
      <c r="B332" s="34"/>
      <c r="C332" s="34"/>
      <c r="D332" s="61"/>
      <c r="E332" s="61"/>
      <c r="F332" s="34"/>
      <c r="G332" s="34"/>
      <c r="H332" s="3" t="str">
        <f>IF(Line[Asset Group]="","",VLOOKUP(Line[Asset Group],asset_grp_line,4,FALSE))</f>
        <v/>
      </c>
      <c r="J332" s="3" t="str">
        <f>IF(Line[Asset Group]="","",VLOOKUP(Line[Asset Group],asset_grp_line,3,FALSE))</f>
        <v/>
      </c>
      <c r="M332" s="11"/>
      <c r="P332" s="56"/>
      <c r="R332" s="11"/>
      <c r="S332" s="14"/>
      <c r="AK332" s="19" t="str">
        <f>IF(Line[Asset Group]="","",VLOOKUP(Line[Asset Type],subdom_master,4,FALSE))</f>
        <v/>
      </c>
    </row>
    <row r="333" spans="1:37" s="3" customFormat="1" x14ac:dyDescent="0.2">
      <c r="A333" s="34"/>
      <c r="B333" s="34"/>
      <c r="C333" s="34"/>
      <c r="D333" s="61"/>
      <c r="E333" s="61"/>
      <c r="F333" s="34"/>
      <c r="G333" s="34"/>
      <c r="H333" s="3" t="str">
        <f>IF(Line[Asset Group]="","",VLOOKUP(Line[Asset Group],asset_grp_line,4,FALSE))</f>
        <v/>
      </c>
      <c r="J333" s="3" t="str">
        <f>IF(Line[Asset Group]="","",VLOOKUP(Line[Asset Group],asset_grp_line,3,FALSE))</f>
        <v/>
      </c>
      <c r="M333" s="11"/>
      <c r="P333" s="56"/>
      <c r="R333" s="11"/>
      <c r="S333" s="14"/>
      <c r="AK333" s="19" t="str">
        <f>IF(Line[Asset Group]="","",VLOOKUP(Line[Asset Type],subdom_master,4,FALSE))</f>
        <v/>
      </c>
    </row>
    <row r="334" spans="1:37" s="3" customFormat="1" x14ac:dyDescent="0.2">
      <c r="A334" s="34"/>
      <c r="B334" s="34"/>
      <c r="C334" s="34"/>
      <c r="D334" s="61"/>
      <c r="E334" s="61"/>
      <c r="F334" s="34"/>
      <c r="G334" s="34"/>
      <c r="H334" s="3" t="str">
        <f>IF(Line[Asset Group]="","",VLOOKUP(Line[Asset Group],asset_grp_line,4,FALSE))</f>
        <v/>
      </c>
      <c r="J334" s="3" t="str">
        <f>IF(Line[Asset Group]="","",VLOOKUP(Line[Asset Group],asset_grp_line,3,FALSE))</f>
        <v/>
      </c>
      <c r="M334" s="11"/>
      <c r="P334" s="56"/>
      <c r="R334" s="11"/>
      <c r="S334" s="14"/>
      <c r="AK334" s="19" t="str">
        <f>IF(Line[Asset Group]="","",VLOOKUP(Line[Asset Type],subdom_master,4,FALSE))</f>
        <v/>
      </c>
    </row>
    <row r="335" spans="1:37" s="3" customFormat="1" x14ac:dyDescent="0.2">
      <c r="A335" s="34"/>
      <c r="B335" s="34"/>
      <c r="C335" s="34"/>
      <c r="D335" s="61"/>
      <c r="E335" s="61"/>
      <c r="F335" s="34"/>
      <c r="G335" s="34"/>
      <c r="H335" s="3" t="str">
        <f>IF(Line[Asset Group]="","",VLOOKUP(Line[Asset Group],asset_grp_line,4,FALSE))</f>
        <v/>
      </c>
      <c r="J335" s="3" t="str">
        <f>IF(Line[Asset Group]="","",VLOOKUP(Line[Asset Group],asset_grp_line,3,FALSE))</f>
        <v/>
      </c>
      <c r="M335" s="11"/>
      <c r="P335" s="56"/>
      <c r="R335" s="11"/>
      <c r="S335" s="14"/>
      <c r="AK335" s="19" t="str">
        <f>IF(Line[Asset Group]="","",VLOOKUP(Line[Asset Type],subdom_master,4,FALSE))</f>
        <v/>
      </c>
    </row>
    <row r="336" spans="1:37" s="3" customFormat="1" x14ac:dyDescent="0.2">
      <c r="A336" s="34"/>
      <c r="B336" s="34"/>
      <c r="C336" s="34"/>
      <c r="D336" s="61"/>
      <c r="E336" s="61"/>
      <c r="F336" s="34"/>
      <c r="G336" s="34"/>
      <c r="H336" s="3" t="str">
        <f>IF(Line[Asset Group]="","",VLOOKUP(Line[Asset Group],asset_grp_line,4,FALSE))</f>
        <v/>
      </c>
      <c r="J336" s="3" t="str">
        <f>IF(Line[Asset Group]="","",VLOOKUP(Line[Asset Group],asset_grp_line,3,FALSE))</f>
        <v/>
      </c>
      <c r="M336" s="11"/>
      <c r="P336" s="56"/>
      <c r="R336" s="11"/>
      <c r="S336" s="14"/>
      <c r="AK336" s="19" t="str">
        <f>IF(Line[Asset Group]="","",VLOOKUP(Line[Asset Type],subdom_master,4,FALSE))</f>
        <v/>
      </c>
    </row>
    <row r="337" spans="1:37" s="3" customFormat="1" x14ac:dyDescent="0.2">
      <c r="A337" s="34"/>
      <c r="B337" s="34"/>
      <c r="C337" s="34"/>
      <c r="D337" s="61"/>
      <c r="E337" s="61"/>
      <c r="F337" s="34"/>
      <c r="G337" s="34"/>
      <c r="H337" s="3" t="str">
        <f>IF(Line[Asset Group]="","",VLOOKUP(Line[Asset Group],asset_grp_line,4,FALSE))</f>
        <v/>
      </c>
      <c r="J337" s="3" t="str">
        <f>IF(Line[Asset Group]="","",VLOOKUP(Line[Asset Group],asset_grp_line,3,FALSE))</f>
        <v/>
      </c>
      <c r="M337" s="11"/>
      <c r="P337" s="56"/>
      <c r="R337" s="11"/>
      <c r="S337" s="14"/>
      <c r="AK337" s="19" t="str">
        <f>IF(Line[Asset Group]="","",VLOOKUP(Line[Asset Type],subdom_master,4,FALSE))</f>
        <v/>
      </c>
    </row>
    <row r="338" spans="1:37" s="3" customFormat="1" x14ac:dyDescent="0.2">
      <c r="A338" s="34"/>
      <c r="B338" s="34"/>
      <c r="C338" s="34"/>
      <c r="D338" s="61"/>
      <c r="E338" s="61"/>
      <c r="F338" s="34"/>
      <c r="G338" s="34"/>
      <c r="H338" s="3" t="str">
        <f>IF(Line[Asset Group]="","",VLOOKUP(Line[Asset Group],asset_grp_line,4,FALSE))</f>
        <v/>
      </c>
      <c r="J338" s="3" t="str">
        <f>IF(Line[Asset Group]="","",VLOOKUP(Line[Asset Group],asset_grp_line,3,FALSE))</f>
        <v/>
      </c>
      <c r="M338" s="11"/>
      <c r="P338" s="56"/>
      <c r="R338" s="11"/>
      <c r="S338" s="14"/>
      <c r="AK338" s="19" t="str">
        <f>IF(Line[Asset Group]="","",VLOOKUP(Line[Asset Type],subdom_master,4,FALSE))</f>
        <v/>
      </c>
    </row>
    <row r="339" spans="1:37" s="3" customFormat="1" x14ac:dyDescent="0.2">
      <c r="A339" s="34"/>
      <c r="B339" s="34"/>
      <c r="C339" s="34"/>
      <c r="D339" s="61"/>
      <c r="E339" s="61"/>
      <c r="F339" s="34"/>
      <c r="G339" s="34"/>
      <c r="H339" s="3" t="str">
        <f>IF(Line[Asset Group]="","",VLOOKUP(Line[Asset Group],asset_grp_line,4,FALSE))</f>
        <v/>
      </c>
      <c r="J339" s="3" t="str">
        <f>IF(Line[Asset Group]="","",VLOOKUP(Line[Asset Group],asset_grp_line,3,FALSE))</f>
        <v/>
      </c>
      <c r="M339" s="11"/>
      <c r="P339" s="56"/>
      <c r="R339" s="11"/>
      <c r="S339" s="14"/>
      <c r="AK339" s="19" t="str">
        <f>IF(Line[Asset Group]="","",VLOOKUP(Line[Asset Type],subdom_master,4,FALSE))</f>
        <v/>
      </c>
    </row>
    <row r="340" spans="1:37" s="3" customFormat="1" x14ac:dyDescent="0.2">
      <c r="A340" s="34"/>
      <c r="B340" s="34"/>
      <c r="C340" s="34"/>
      <c r="D340" s="61"/>
      <c r="E340" s="61"/>
      <c r="F340" s="34"/>
      <c r="G340" s="34"/>
      <c r="H340" s="3" t="str">
        <f>IF(Line[Asset Group]="","",VLOOKUP(Line[Asset Group],asset_grp_line,4,FALSE))</f>
        <v/>
      </c>
      <c r="J340" s="3" t="str">
        <f>IF(Line[Asset Group]="","",VLOOKUP(Line[Asset Group],asset_grp_line,3,FALSE))</f>
        <v/>
      </c>
      <c r="M340" s="11"/>
      <c r="P340" s="56"/>
      <c r="R340" s="11"/>
      <c r="S340" s="14"/>
      <c r="AK340" s="19" t="str">
        <f>IF(Line[Asset Group]="","",VLOOKUP(Line[Asset Type],subdom_master,4,FALSE))</f>
        <v/>
      </c>
    </row>
    <row r="341" spans="1:37" s="3" customFormat="1" x14ac:dyDescent="0.2">
      <c r="A341" s="34"/>
      <c r="B341" s="34"/>
      <c r="C341" s="34"/>
      <c r="D341" s="61"/>
      <c r="E341" s="61"/>
      <c r="F341" s="34"/>
      <c r="G341" s="34"/>
      <c r="H341" s="3" t="str">
        <f>IF(Line[Asset Group]="","",VLOOKUP(Line[Asset Group],asset_grp_line,4,FALSE))</f>
        <v/>
      </c>
      <c r="J341" s="3" t="str">
        <f>IF(Line[Asset Group]="","",VLOOKUP(Line[Asset Group],asset_grp_line,3,FALSE))</f>
        <v/>
      </c>
      <c r="M341" s="11"/>
      <c r="P341" s="56"/>
      <c r="R341" s="11"/>
      <c r="S341" s="14"/>
      <c r="AK341" s="19" t="str">
        <f>IF(Line[Asset Group]="","",VLOOKUP(Line[Asset Type],subdom_master,4,FALSE))</f>
        <v/>
      </c>
    </row>
    <row r="342" spans="1:37" s="3" customFormat="1" x14ac:dyDescent="0.2">
      <c r="A342" s="34"/>
      <c r="B342" s="34"/>
      <c r="C342" s="34"/>
      <c r="D342" s="61"/>
      <c r="E342" s="61"/>
      <c r="F342" s="34"/>
      <c r="G342" s="34"/>
      <c r="H342" s="3" t="str">
        <f>IF(Line[Asset Group]="","",VLOOKUP(Line[Asset Group],asset_grp_line,4,FALSE))</f>
        <v/>
      </c>
      <c r="J342" s="3" t="str">
        <f>IF(Line[Asset Group]="","",VLOOKUP(Line[Asset Group],asset_grp_line,3,FALSE))</f>
        <v/>
      </c>
      <c r="M342" s="11"/>
      <c r="P342" s="56"/>
      <c r="R342" s="11"/>
      <c r="S342" s="14"/>
      <c r="AK342" s="19" t="str">
        <f>IF(Line[Asset Group]="","",VLOOKUP(Line[Asset Type],subdom_master,4,FALSE))</f>
        <v/>
      </c>
    </row>
    <row r="343" spans="1:37" s="3" customFormat="1" x14ac:dyDescent="0.2">
      <c r="A343" s="34"/>
      <c r="B343" s="34"/>
      <c r="C343" s="34"/>
      <c r="D343" s="61"/>
      <c r="E343" s="61"/>
      <c r="F343" s="34"/>
      <c r="G343" s="34"/>
      <c r="H343" s="3" t="str">
        <f>IF(Line[Asset Group]="","",VLOOKUP(Line[Asset Group],asset_grp_line,4,FALSE))</f>
        <v/>
      </c>
      <c r="J343" s="3" t="str">
        <f>IF(Line[Asset Group]="","",VLOOKUP(Line[Asset Group],asset_grp_line,3,FALSE))</f>
        <v/>
      </c>
      <c r="M343" s="11"/>
      <c r="P343" s="56"/>
      <c r="R343" s="11"/>
      <c r="S343" s="14"/>
      <c r="AK343" s="19" t="str">
        <f>IF(Line[Asset Group]="","",VLOOKUP(Line[Asset Type],subdom_master,4,FALSE))</f>
        <v/>
      </c>
    </row>
    <row r="344" spans="1:37" s="3" customFormat="1" x14ac:dyDescent="0.2">
      <c r="A344" s="34"/>
      <c r="B344" s="34"/>
      <c r="C344" s="34"/>
      <c r="D344" s="61"/>
      <c r="E344" s="61"/>
      <c r="F344" s="34"/>
      <c r="G344" s="34"/>
      <c r="H344" s="3" t="str">
        <f>IF(Line[Asset Group]="","",VLOOKUP(Line[Asset Group],asset_grp_line,4,FALSE))</f>
        <v/>
      </c>
      <c r="J344" s="3" t="str">
        <f>IF(Line[Asset Group]="","",VLOOKUP(Line[Asset Group],asset_grp_line,3,FALSE))</f>
        <v/>
      </c>
      <c r="M344" s="11"/>
      <c r="P344" s="56"/>
      <c r="R344" s="11"/>
      <c r="S344" s="14"/>
      <c r="AK344" s="19" t="str">
        <f>IF(Line[Asset Group]="","",VLOOKUP(Line[Asset Type],subdom_master,4,FALSE))</f>
        <v/>
      </c>
    </row>
    <row r="345" spans="1:37" s="3" customFormat="1" x14ac:dyDescent="0.2">
      <c r="A345" s="34"/>
      <c r="B345" s="34"/>
      <c r="C345" s="34"/>
      <c r="D345" s="61"/>
      <c r="E345" s="61"/>
      <c r="F345" s="34"/>
      <c r="G345" s="34"/>
      <c r="H345" s="3" t="str">
        <f>IF(Line[Asset Group]="","",VLOOKUP(Line[Asset Group],asset_grp_line,4,FALSE))</f>
        <v/>
      </c>
      <c r="J345" s="3" t="str">
        <f>IF(Line[Asset Group]="","",VLOOKUP(Line[Asset Group],asset_grp_line,3,FALSE))</f>
        <v/>
      </c>
      <c r="M345" s="11"/>
      <c r="P345" s="56"/>
      <c r="R345" s="11"/>
      <c r="S345" s="14"/>
      <c r="AK345" s="19" t="str">
        <f>IF(Line[Asset Group]="","",VLOOKUP(Line[Asset Type],subdom_master,4,FALSE))</f>
        <v/>
      </c>
    </row>
    <row r="346" spans="1:37" s="3" customFormat="1" x14ac:dyDescent="0.2">
      <c r="A346" s="34"/>
      <c r="B346" s="34"/>
      <c r="C346" s="34"/>
      <c r="D346" s="61"/>
      <c r="E346" s="61"/>
      <c r="F346" s="34"/>
      <c r="G346" s="34"/>
      <c r="H346" s="3" t="str">
        <f>IF(Line[Asset Group]="","",VLOOKUP(Line[Asset Group],asset_grp_line,4,FALSE))</f>
        <v/>
      </c>
      <c r="J346" s="3" t="str">
        <f>IF(Line[Asset Group]="","",VLOOKUP(Line[Asset Group],asset_grp_line,3,FALSE))</f>
        <v/>
      </c>
      <c r="M346" s="11"/>
      <c r="P346" s="56"/>
      <c r="R346" s="11"/>
      <c r="S346" s="14"/>
      <c r="AK346" s="19" t="str">
        <f>IF(Line[Asset Group]="","",VLOOKUP(Line[Asset Type],subdom_master,4,FALSE))</f>
        <v/>
      </c>
    </row>
    <row r="347" spans="1:37" s="3" customFormat="1" x14ac:dyDescent="0.2">
      <c r="A347" s="34"/>
      <c r="B347" s="34"/>
      <c r="C347" s="34"/>
      <c r="D347" s="61"/>
      <c r="E347" s="61"/>
      <c r="F347" s="34"/>
      <c r="G347" s="34"/>
      <c r="H347" s="3" t="str">
        <f>IF(Line[Asset Group]="","",VLOOKUP(Line[Asset Group],asset_grp_line,4,FALSE))</f>
        <v/>
      </c>
      <c r="J347" s="3" t="str">
        <f>IF(Line[Asset Group]="","",VLOOKUP(Line[Asset Group],asset_grp_line,3,FALSE))</f>
        <v/>
      </c>
      <c r="M347" s="11"/>
      <c r="P347" s="56"/>
      <c r="R347" s="11"/>
      <c r="S347" s="14"/>
      <c r="AK347" s="19" t="str">
        <f>IF(Line[Asset Group]="","",VLOOKUP(Line[Asset Type],subdom_master,4,FALSE))</f>
        <v/>
      </c>
    </row>
    <row r="348" spans="1:37" s="3" customFormat="1" x14ac:dyDescent="0.2">
      <c r="A348" s="34"/>
      <c r="B348" s="34"/>
      <c r="C348" s="34"/>
      <c r="D348" s="61"/>
      <c r="E348" s="61"/>
      <c r="F348" s="34"/>
      <c r="G348" s="34"/>
      <c r="H348" s="3" t="str">
        <f>IF(Line[Asset Group]="","",VLOOKUP(Line[Asset Group],asset_grp_line,4,FALSE))</f>
        <v/>
      </c>
      <c r="J348" s="3" t="str">
        <f>IF(Line[Asset Group]="","",VLOOKUP(Line[Asset Group],asset_grp_line,3,FALSE))</f>
        <v/>
      </c>
      <c r="M348" s="11"/>
      <c r="P348" s="56"/>
      <c r="R348" s="11"/>
      <c r="S348" s="14"/>
      <c r="AK348" s="19" t="str">
        <f>IF(Line[Asset Group]="","",VLOOKUP(Line[Asset Type],subdom_master,4,FALSE))</f>
        <v/>
      </c>
    </row>
    <row r="349" spans="1:37" s="3" customFormat="1" x14ac:dyDescent="0.2">
      <c r="A349" s="34"/>
      <c r="B349" s="34"/>
      <c r="C349" s="34"/>
      <c r="D349" s="61"/>
      <c r="E349" s="61"/>
      <c r="F349" s="34"/>
      <c r="G349" s="34"/>
      <c r="H349" s="3" t="str">
        <f>IF(Line[Asset Group]="","",VLOOKUP(Line[Asset Group],asset_grp_line,4,FALSE))</f>
        <v/>
      </c>
      <c r="J349" s="3" t="str">
        <f>IF(Line[Asset Group]="","",VLOOKUP(Line[Asset Group],asset_grp_line,3,FALSE))</f>
        <v/>
      </c>
      <c r="M349" s="11"/>
      <c r="P349" s="56"/>
      <c r="R349" s="11"/>
      <c r="S349" s="14"/>
      <c r="AK349" s="19" t="str">
        <f>IF(Line[Asset Group]="","",VLOOKUP(Line[Asset Type],subdom_master,4,FALSE))</f>
        <v/>
      </c>
    </row>
    <row r="350" spans="1:37" s="3" customFormat="1" x14ac:dyDescent="0.2">
      <c r="A350" s="34"/>
      <c r="B350" s="34"/>
      <c r="C350" s="34"/>
      <c r="D350" s="61"/>
      <c r="E350" s="61"/>
      <c r="F350" s="34"/>
      <c r="G350" s="34"/>
      <c r="H350" s="3" t="str">
        <f>IF(Line[Asset Group]="","",VLOOKUP(Line[Asset Group],asset_grp_line,4,FALSE))</f>
        <v/>
      </c>
      <c r="J350" s="3" t="str">
        <f>IF(Line[Asset Group]="","",VLOOKUP(Line[Asset Group],asset_grp_line,3,FALSE))</f>
        <v/>
      </c>
      <c r="M350" s="11"/>
      <c r="P350" s="56"/>
      <c r="R350" s="11"/>
      <c r="S350" s="14"/>
      <c r="AK350" s="19" t="str">
        <f>IF(Line[Asset Group]="","",VLOOKUP(Line[Asset Type],subdom_master,4,FALSE))</f>
        <v/>
      </c>
    </row>
    <row r="351" spans="1:37" s="3" customFormat="1" x14ac:dyDescent="0.2">
      <c r="A351" s="34"/>
      <c r="B351" s="34"/>
      <c r="C351" s="34"/>
      <c r="D351" s="61"/>
      <c r="E351" s="61"/>
      <c r="F351" s="34"/>
      <c r="G351" s="34"/>
      <c r="H351" s="3" t="str">
        <f>IF(Line[Asset Group]="","",VLOOKUP(Line[Asset Group],asset_grp_line,4,FALSE))</f>
        <v/>
      </c>
      <c r="J351" s="3" t="str">
        <f>IF(Line[Asset Group]="","",VLOOKUP(Line[Asset Group],asset_grp_line,3,FALSE))</f>
        <v/>
      </c>
      <c r="M351" s="11"/>
      <c r="P351" s="56"/>
      <c r="R351" s="11"/>
      <c r="S351" s="14"/>
      <c r="AK351" s="19" t="str">
        <f>IF(Line[Asset Group]="","",VLOOKUP(Line[Asset Type],subdom_master,4,FALSE))</f>
        <v/>
      </c>
    </row>
    <row r="352" spans="1:37" s="3" customFormat="1" x14ac:dyDescent="0.2">
      <c r="A352" s="34"/>
      <c r="B352" s="34"/>
      <c r="C352" s="34"/>
      <c r="D352" s="61"/>
      <c r="E352" s="61"/>
      <c r="F352" s="34"/>
      <c r="G352" s="34"/>
      <c r="H352" s="3" t="str">
        <f>IF(Line[Asset Group]="","",VLOOKUP(Line[Asset Group],asset_grp_line,4,FALSE))</f>
        <v/>
      </c>
      <c r="J352" s="3" t="str">
        <f>IF(Line[Asset Group]="","",VLOOKUP(Line[Asset Group],asset_grp_line,3,FALSE))</f>
        <v/>
      </c>
      <c r="M352" s="11"/>
      <c r="P352" s="56"/>
      <c r="R352" s="11"/>
      <c r="S352" s="14"/>
      <c r="AK352" s="19" t="str">
        <f>IF(Line[Asset Group]="","",VLOOKUP(Line[Asset Type],subdom_master,4,FALSE))</f>
        <v/>
      </c>
    </row>
    <row r="353" spans="1:37" s="3" customFormat="1" x14ac:dyDescent="0.2">
      <c r="A353" s="34"/>
      <c r="B353" s="34"/>
      <c r="C353" s="34"/>
      <c r="D353" s="61"/>
      <c r="E353" s="61"/>
      <c r="F353" s="34"/>
      <c r="G353" s="34"/>
      <c r="H353" s="3" t="str">
        <f>IF(Line[Asset Group]="","",VLOOKUP(Line[Asset Group],asset_grp_line,4,FALSE))</f>
        <v/>
      </c>
      <c r="J353" s="3" t="str">
        <f>IF(Line[Asset Group]="","",VLOOKUP(Line[Asset Group],asset_grp_line,3,FALSE))</f>
        <v/>
      </c>
      <c r="M353" s="11"/>
      <c r="P353" s="56"/>
      <c r="R353" s="11"/>
      <c r="S353" s="14"/>
      <c r="AK353" s="19" t="str">
        <f>IF(Line[Asset Group]="","",VLOOKUP(Line[Asset Type],subdom_master,4,FALSE))</f>
        <v/>
      </c>
    </row>
    <row r="354" spans="1:37" s="3" customFormat="1" x14ac:dyDescent="0.2">
      <c r="A354" s="34"/>
      <c r="B354" s="34"/>
      <c r="C354" s="34"/>
      <c r="D354" s="61"/>
      <c r="E354" s="61"/>
      <c r="F354" s="34"/>
      <c r="G354" s="34"/>
      <c r="H354" s="3" t="str">
        <f>IF(Line[Asset Group]="","",VLOOKUP(Line[Asset Group],asset_grp_line,4,FALSE))</f>
        <v/>
      </c>
      <c r="J354" s="3" t="str">
        <f>IF(Line[Asset Group]="","",VLOOKUP(Line[Asset Group],asset_grp_line,3,FALSE))</f>
        <v/>
      </c>
      <c r="M354" s="11"/>
      <c r="P354" s="56"/>
      <c r="R354" s="11"/>
      <c r="S354" s="14"/>
      <c r="AK354" s="19" t="str">
        <f>IF(Line[Asset Group]="","",VLOOKUP(Line[Asset Type],subdom_master,4,FALSE))</f>
        <v/>
      </c>
    </row>
    <row r="355" spans="1:37" s="3" customFormat="1" x14ac:dyDescent="0.2">
      <c r="A355" s="34"/>
      <c r="B355" s="34"/>
      <c r="C355" s="34"/>
      <c r="D355" s="61"/>
      <c r="E355" s="61"/>
      <c r="F355" s="34"/>
      <c r="G355" s="34"/>
      <c r="H355" s="3" t="str">
        <f>IF(Line[Asset Group]="","",VLOOKUP(Line[Asset Group],asset_grp_line,4,FALSE))</f>
        <v/>
      </c>
      <c r="J355" s="3" t="str">
        <f>IF(Line[Asset Group]="","",VLOOKUP(Line[Asset Group],asset_grp_line,3,FALSE))</f>
        <v/>
      </c>
      <c r="M355" s="11"/>
      <c r="P355" s="56"/>
      <c r="R355" s="11"/>
      <c r="S355" s="14"/>
      <c r="AK355" s="19" t="str">
        <f>IF(Line[Asset Group]="","",VLOOKUP(Line[Asset Type],subdom_master,4,FALSE))</f>
        <v/>
      </c>
    </row>
    <row r="356" spans="1:37" s="3" customFormat="1" x14ac:dyDescent="0.2">
      <c r="A356" s="34"/>
      <c r="B356" s="34"/>
      <c r="C356" s="34"/>
      <c r="D356" s="61"/>
      <c r="E356" s="61"/>
      <c r="F356" s="34"/>
      <c r="G356" s="34"/>
      <c r="H356" s="3" t="str">
        <f>IF(Line[Asset Group]="","",VLOOKUP(Line[Asset Group],asset_grp_line,4,FALSE))</f>
        <v/>
      </c>
      <c r="J356" s="3" t="str">
        <f>IF(Line[Asset Group]="","",VLOOKUP(Line[Asset Group],asset_grp_line,3,FALSE))</f>
        <v/>
      </c>
      <c r="M356" s="11"/>
      <c r="P356" s="56"/>
      <c r="R356" s="11"/>
      <c r="S356" s="14"/>
      <c r="AK356" s="19" t="str">
        <f>IF(Line[Asset Group]="","",VLOOKUP(Line[Asset Type],subdom_master,4,FALSE))</f>
        <v/>
      </c>
    </row>
    <row r="357" spans="1:37" s="3" customFormat="1" x14ac:dyDescent="0.2">
      <c r="A357" s="34"/>
      <c r="B357" s="34"/>
      <c r="C357" s="34"/>
      <c r="D357" s="61"/>
      <c r="E357" s="61"/>
      <c r="F357" s="34"/>
      <c r="G357" s="34"/>
      <c r="H357" s="3" t="str">
        <f>IF(Line[Asset Group]="","",VLOOKUP(Line[Asset Group],asset_grp_line,4,FALSE))</f>
        <v/>
      </c>
      <c r="J357" s="3" t="str">
        <f>IF(Line[Asset Group]="","",VLOOKUP(Line[Asset Group],asset_grp_line,3,FALSE))</f>
        <v/>
      </c>
      <c r="M357" s="11"/>
      <c r="P357" s="56"/>
      <c r="R357" s="11"/>
      <c r="S357" s="14"/>
      <c r="AK357" s="19" t="str">
        <f>IF(Line[Asset Group]="","",VLOOKUP(Line[Asset Type],subdom_master,4,FALSE))</f>
        <v/>
      </c>
    </row>
    <row r="358" spans="1:37" s="3" customFormat="1" x14ac:dyDescent="0.2">
      <c r="A358" s="34"/>
      <c r="B358" s="34"/>
      <c r="C358" s="34"/>
      <c r="D358" s="61"/>
      <c r="E358" s="61"/>
      <c r="F358" s="34"/>
      <c r="G358" s="34"/>
      <c r="H358" s="3" t="str">
        <f>IF(Line[Asset Group]="","",VLOOKUP(Line[Asset Group],asset_grp_line,4,FALSE))</f>
        <v/>
      </c>
      <c r="J358" s="3" t="str">
        <f>IF(Line[Asset Group]="","",VLOOKUP(Line[Asset Group],asset_grp_line,3,FALSE))</f>
        <v/>
      </c>
      <c r="M358" s="11"/>
      <c r="P358" s="56"/>
      <c r="R358" s="11"/>
      <c r="S358" s="14"/>
      <c r="AK358" s="19" t="str">
        <f>IF(Line[Asset Group]="","",VLOOKUP(Line[Asset Type],subdom_master,4,FALSE))</f>
        <v/>
      </c>
    </row>
    <row r="359" spans="1:37" s="3" customFormat="1" x14ac:dyDescent="0.2">
      <c r="A359" s="34"/>
      <c r="B359" s="34"/>
      <c r="C359" s="34"/>
      <c r="D359" s="61"/>
      <c r="E359" s="61"/>
      <c r="F359" s="34"/>
      <c r="G359" s="34"/>
      <c r="H359" s="3" t="str">
        <f>IF(Line[Asset Group]="","",VLOOKUP(Line[Asset Group],asset_grp_line,4,FALSE))</f>
        <v/>
      </c>
      <c r="J359" s="3" t="str">
        <f>IF(Line[Asset Group]="","",VLOOKUP(Line[Asset Group],asset_grp_line,3,FALSE))</f>
        <v/>
      </c>
      <c r="M359" s="11"/>
      <c r="P359" s="56"/>
      <c r="R359" s="11"/>
      <c r="S359" s="14"/>
      <c r="AK359" s="19" t="str">
        <f>IF(Line[Asset Group]="","",VLOOKUP(Line[Asset Type],subdom_master,4,FALSE))</f>
        <v/>
      </c>
    </row>
    <row r="360" spans="1:37" s="3" customFormat="1" x14ac:dyDescent="0.2">
      <c r="A360" s="34"/>
      <c r="B360" s="34"/>
      <c r="C360" s="34"/>
      <c r="D360" s="61"/>
      <c r="E360" s="61"/>
      <c r="F360" s="34"/>
      <c r="G360" s="34"/>
      <c r="H360" s="3" t="str">
        <f>IF(Line[Asset Group]="","",VLOOKUP(Line[Asset Group],asset_grp_line,4,FALSE))</f>
        <v/>
      </c>
      <c r="J360" s="3" t="str">
        <f>IF(Line[Asset Group]="","",VLOOKUP(Line[Asset Group],asset_grp_line,3,FALSE))</f>
        <v/>
      </c>
      <c r="M360" s="11"/>
      <c r="P360" s="56"/>
      <c r="R360" s="11"/>
      <c r="S360" s="14"/>
      <c r="AK360" s="19" t="str">
        <f>IF(Line[Asset Group]="","",VLOOKUP(Line[Asset Type],subdom_master,4,FALSE))</f>
        <v/>
      </c>
    </row>
    <row r="361" spans="1:37" s="3" customFormat="1" x14ac:dyDescent="0.2">
      <c r="A361" s="34"/>
      <c r="B361" s="34"/>
      <c r="C361" s="34"/>
      <c r="D361" s="61"/>
      <c r="E361" s="61"/>
      <c r="F361" s="34"/>
      <c r="G361" s="34"/>
      <c r="H361" s="3" t="str">
        <f>IF(Line[Asset Group]="","",VLOOKUP(Line[Asset Group],asset_grp_line,4,FALSE))</f>
        <v/>
      </c>
      <c r="J361" s="3" t="str">
        <f>IF(Line[Asset Group]="","",VLOOKUP(Line[Asset Group],asset_grp_line,3,FALSE))</f>
        <v/>
      </c>
      <c r="M361" s="11"/>
      <c r="P361" s="56"/>
      <c r="R361" s="11"/>
      <c r="S361" s="14"/>
      <c r="AK361" s="19" t="str">
        <f>IF(Line[Asset Group]="","",VLOOKUP(Line[Asset Type],subdom_master,4,FALSE))</f>
        <v/>
      </c>
    </row>
    <row r="362" spans="1:37" s="3" customFormat="1" x14ac:dyDescent="0.2">
      <c r="A362" s="34"/>
      <c r="B362" s="34"/>
      <c r="C362" s="34"/>
      <c r="D362" s="61"/>
      <c r="E362" s="61"/>
      <c r="F362" s="34"/>
      <c r="G362" s="34"/>
      <c r="H362" s="3" t="str">
        <f>IF(Line[Asset Group]="","",VLOOKUP(Line[Asset Group],asset_grp_line,4,FALSE))</f>
        <v/>
      </c>
      <c r="J362" s="3" t="str">
        <f>IF(Line[Asset Group]="","",VLOOKUP(Line[Asset Group],asset_grp_line,3,FALSE))</f>
        <v/>
      </c>
      <c r="M362" s="11"/>
      <c r="P362" s="56"/>
      <c r="R362" s="11"/>
      <c r="S362" s="14"/>
      <c r="AK362" s="19" t="str">
        <f>IF(Line[Asset Group]="","",VLOOKUP(Line[Asset Type],subdom_master,4,FALSE))</f>
        <v/>
      </c>
    </row>
    <row r="363" spans="1:37" s="3" customFormat="1" x14ac:dyDescent="0.2">
      <c r="A363" s="34"/>
      <c r="B363" s="34"/>
      <c r="C363" s="34"/>
      <c r="D363" s="61"/>
      <c r="E363" s="61"/>
      <c r="F363" s="34"/>
      <c r="G363" s="34"/>
      <c r="H363" s="3" t="str">
        <f>IF(Line[Asset Group]="","",VLOOKUP(Line[Asset Group],asset_grp_line,4,FALSE))</f>
        <v/>
      </c>
      <c r="J363" s="3" t="str">
        <f>IF(Line[Asset Group]="","",VLOOKUP(Line[Asset Group],asset_grp_line,3,FALSE))</f>
        <v/>
      </c>
      <c r="M363" s="11"/>
      <c r="P363" s="56"/>
      <c r="R363" s="11"/>
      <c r="S363" s="14"/>
      <c r="AK363" s="19" t="str">
        <f>IF(Line[Asset Group]="","",VLOOKUP(Line[Asset Type],subdom_master,4,FALSE))</f>
        <v/>
      </c>
    </row>
    <row r="364" spans="1:37" s="3" customFormat="1" x14ac:dyDescent="0.2">
      <c r="A364" s="34"/>
      <c r="B364" s="34"/>
      <c r="C364" s="34"/>
      <c r="D364" s="61"/>
      <c r="E364" s="61"/>
      <c r="F364" s="34"/>
      <c r="G364" s="34"/>
      <c r="H364" s="3" t="str">
        <f>IF(Line[Asset Group]="","",VLOOKUP(Line[Asset Group],asset_grp_line,4,FALSE))</f>
        <v/>
      </c>
      <c r="J364" s="3" t="str">
        <f>IF(Line[Asset Group]="","",VLOOKUP(Line[Asset Group],asset_grp_line,3,FALSE))</f>
        <v/>
      </c>
      <c r="M364" s="11"/>
      <c r="P364" s="56"/>
      <c r="R364" s="11"/>
      <c r="S364" s="14"/>
      <c r="AK364" s="19" t="str">
        <f>IF(Line[Asset Group]="","",VLOOKUP(Line[Asset Type],subdom_master,4,FALSE))</f>
        <v/>
      </c>
    </row>
    <row r="365" spans="1:37" s="3" customFormat="1" x14ac:dyDescent="0.2">
      <c r="A365" s="34"/>
      <c r="B365" s="34"/>
      <c r="C365" s="34"/>
      <c r="D365" s="61"/>
      <c r="E365" s="61"/>
      <c r="F365" s="34"/>
      <c r="G365" s="34"/>
      <c r="H365" s="3" t="str">
        <f>IF(Line[Asset Group]="","",VLOOKUP(Line[Asset Group],asset_grp_line,4,FALSE))</f>
        <v/>
      </c>
      <c r="J365" s="3" t="str">
        <f>IF(Line[Asset Group]="","",VLOOKUP(Line[Asset Group],asset_grp_line,3,FALSE))</f>
        <v/>
      </c>
      <c r="M365" s="11"/>
      <c r="P365" s="56"/>
      <c r="R365" s="11"/>
      <c r="S365" s="14"/>
      <c r="AK365" s="19" t="str">
        <f>IF(Line[Asset Group]="","",VLOOKUP(Line[Asset Type],subdom_master,4,FALSE))</f>
        <v/>
      </c>
    </row>
    <row r="366" spans="1:37" s="3" customFormat="1" x14ac:dyDescent="0.2">
      <c r="A366" s="34"/>
      <c r="B366" s="34"/>
      <c r="C366" s="34"/>
      <c r="D366" s="61"/>
      <c r="E366" s="61"/>
      <c r="F366" s="34"/>
      <c r="G366" s="34"/>
      <c r="H366" s="3" t="str">
        <f>IF(Line[Asset Group]="","",VLOOKUP(Line[Asset Group],asset_grp_line,4,FALSE))</f>
        <v/>
      </c>
      <c r="J366" s="3" t="str">
        <f>IF(Line[Asset Group]="","",VLOOKUP(Line[Asset Group],asset_grp_line,3,FALSE))</f>
        <v/>
      </c>
      <c r="M366" s="11"/>
      <c r="P366" s="56"/>
      <c r="R366" s="11"/>
      <c r="S366" s="14"/>
      <c r="AK366" s="19" t="str">
        <f>IF(Line[Asset Group]="","",VLOOKUP(Line[Asset Type],subdom_master,4,FALSE))</f>
        <v/>
      </c>
    </row>
    <row r="367" spans="1:37" s="3" customFormat="1" x14ac:dyDescent="0.2">
      <c r="A367" s="34"/>
      <c r="B367" s="34"/>
      <c r="C367" s="34"/>
      <c r="D367" s="61"/>
      <c r="E367" s="61"/>
      <c r="F367" s="34"/>
      <c r="G367" s="34"/>
      <c r="H367" s="3" t="str">
        <f>IF(Line[Asset Group]="","",VLOOKUP(Line[Asset Group],asset_grp_line,4,FALSE))</f>
        <v/>
      </c>
      <c r="J367" s="3" t="str">
        <f>IF(Line[Asset Group]="","",VLOOKUP(Line[Asset Group],asset_grp_line,3,FALSE))</f>
        <v/>
      </c>
      <c r="M367" s="11"/>
      <c r="P367" s="56"/>
      <c r="R367" s="11"/>
      <c r="S367" s="14"/>
      <c r="AK367" s="19" t="str">
        <f>IF(Line[Asset Group]="","",VLOOKUP(Line[Asset Type],subdom_master,4,FALSE))</f>
        <v/>
      </c>
    </row>
    <row r="368" spans="1:37" s="3" customFormat="1" x14ac:dyDescent="0.2">
      <c r="A368" s="34"/>
      <c r="B368" s="34"/>
      <c r="C368" s="34"/>
      <c r="D368" s="61"/>
      <c r="E368" s="61"/>
      <c r="F368" s="34"/>
      <c r="G368" s="34"/>
      <c r="H368" s="3" t="str">
        <f>IF(Line[Asset Group]="","",VLOOKUP(Line[Asset Group],asset_grp_line,4,FALSE))</f>
        <v/>
      </c>
      <c r="J368" s="3" t="str">
        <f>IF(Line[Asset Group]="","",VLOOKUP(Line[Asset Group],asset_grp_line,3,FALSE))</f>
        <v/>
      </c>
      <c r="M368" s="11"/>
      <c r="P368" s="56"/>
      <c r="R368" s="11"/>
      <c r="S368" s="14"/>
      <c r="AK368" s="19" t="str">
        <f>IF(Line[Asset Group]="","",VLOOKUP(Line[Asset Type],subdom_master,4,FALSE))</f>
        <v/>
      </c>
    </row>
    <row r="369" spans="1:37" s="3" customFormat="1" x14ac:dyDescent="0.2">
      <c r="A369" s="34"/>
      <c r="B369" s="34"/>
      <c r="C369" s="34"/>
      <c r="D369" s="61"/>
      <c r="E369" s="61"/>
      <c r="F369" s="34"/>
      <c r="G369" s="34"/>
      <c r="H369" s="3" t="str">
        <f>IF(Line[Asset Group]="","",VLOOKUP(Line[Asset Group],asset_grp_line,4,FALSE))</f>
        <v/>
      </c>
      <c r="J369" s="3" t="str">
        <f>IF(Line[Asset Group]="","",VLOOKUP(Line[Asset Group],asset_grp_line,3,FALSE))</f>
        <v/>
      </c>
      <c r="M369" s="11"/>
      <c r="P369" s="56"/>
      <c r="R369" s="11"/>
      <c r="S369" s="14"/>
      <c r="AK369" s="19" t="str">
        <f>IF(Line[Asset Group]="","",VLOOKUP(Line[Asset Type],subdom_master,4,FALSE))</f>
        <v/>
      </c>
    </row>
    <row r="370" spans="1:37" s="3" customFormat="1" x14ac:dyDescent="0.2">
      <c r="A370" s="34"/>
      <c r="B370" s="34"/>
      <c r="C370" s="34"/>
      <c r="D370" s="61"/>
      <c r="E370" s="61"/>
      <c r="F370" s="34"/>
      <c r="G370" s="34"/>
      <c r="H370" s="3" t="str">
        <f>IF(Line[Asset Group]="","",VLOOKUP(Line[Asset Group],asset_grp_line,4,FALSE))</f>
        <v/>
      </c>
      <c r="J370" s="3" t="str">
        <f>IF(Line[Asset Group]="","",VLOOKUP(Line[Asset Group],asset_grp_line,3,FALSE))</f>
        <v/>
      </c>
      <c r="M370" s="11"/>
      <c r="P370" s="56"/>
      <c r="R370" s="11"/>
      <c r="S370" s="14"/>
      <c r="AK370" s="19" t="str">
        <f>IF(Line[Asset Group]="","",VLOOKUP(Line[Asset Type],subdom_master,4,FALSE))</f>
        <v/>
      </c>
    </row>
    <row r="371" spans="1:37" s="3" customFormat="1" x14ac:dyDescent="0.2">
      <c r="A371" s="34"/>
      <c r="B371" s="34"/>
      <c r="C371" s="34"/>
      <c r="D371" s="61"/>
      <c r="E371" s="61"/>
      <c r="F371" s="34"/>
      <c r="G371" s="34"/>
      <c r="H371" s="3" t="str">
        <f>IF(Line[Asset Group]="","",VLOOKUP(Line[Asset Group],asset_grp_line,4,FALSE))</f>
        <v/>
      </c>
      <c r="J371" s="3" t="str">
        <f>IF(Line[Asset Group]="","",VLOOKUP(Line[Asset Group],asset_grp_line,3,FALSE))</f>
        <v/>
      </c>
      <c r="M371" s="11"/>
      <c r="P371" s="56"/>
      <c r="R371" s="11"/>
      <c r="S371" s="14"/>
      <c r="AK371" s="19" t="str">
        <f>IF(Line[Asset Group]="","",VLOOKUP(Line[Asset Type],subdom_master,4,FALSE))</f>
        <v/>
      </c>
    </row>
    <row r="372" spans="1:37" s="3" customFormat="1" x14ac:dyDescent="0.2">
      <c r="A372" s="34"/>
      <c r="B372" s="34"/>
      <c r="C372" s="34"/>
      <c r="D372" s="61"/>
      <c r="E372" s="61"/>
      <c r="F372" s="34"/>
      <c r="G372" s="34"/>
      <c r="H372" s="3" t="str">
        <f>IF(Line[Asset Group]="","",VLOOKUP(Line[Asset Group],asset_grp_line,4,FALSE))</f>
        <v/>
      </c>
      <c r="J372" s="3" t="str">
        <f>IF(Line[Asset Group]="","",VLOOKUP(Line[Asset Group],asset_grp_line,3,FALSE))</f>
        <v/>
      </c>
      <c r="M372" s="11"/>
      <c r="P372" s="56"/>
      <c r="R372" s="11"/>
      <c r="S372" s="14"/>
      <c r="AK372" s="19" t="str">
        <f>IF(Line[Asset Group]="","",VLOOKUP(Line[Asset Type],subdom_master,4,FALSE))</f>
        <v/>
      </c>
    </row>
    <row r="373" spans="1:37" s="3" customFormat="1" x14ac:dyDescent="0.2">
      <c r="A373" s="34"/>
      <c r="B373" s="34"/>
      <c r="C373" s="34"/>
      <c r="D373" s="61"/>
      <c r="E373" s="61"/>
      <c r="F373" s="34"/>
      <c r="G373" s="34"/>
      <c r="H373" s="3" t="str">
        <f>IF(Line[Asset Group]="","",VLOOKUP(Line[Asset Group],asset_grp_line,4,FALSE))</f>
        <v/>
      </c>
      <c r="J373" s="3" t="str">
        <f>IF(Line[Asset Group]="","",VLOOKUP(Line[Asset Group],asset_grp_line,3,FALSE))</f>
        <v/>
      </c>
      <c r="M373" s="11"/>
      <c r="P373" s="56"/>
      <c r="R373" s="11"/>
      <c r="S373" s="14"/>
      <c r="AK373" s="19" t="str">
        <f>IF(Line[Asset Group]="","",VLOOKUP(Line[Asset Type],subdom_master,4,FALSE))</f>
        <v/>
      </c>
    </row>
    <row r="374" spans="1:37" s="3" customFormat="1" x14ac:dyDescent="0.2">
      <c r="A374" s="34"/>
      <c r="B374" s="34"/>
      <c r="C374" s="34"/>
      <c r="D374" s="61"/>
      <c r="E374" s="61"/>
      <c r="F374" s="34"/>
      <c r="G374" s="34"/>
      <c r="H374" s="3" t="str">
        <f>IF(Line[Asset Group]="","",VLOOKUP(Line[Asset Group],asset_grp_line,4,FALSE))</f>
        <v/>
      </c>
      <c r="J374" s="3" t="str">
        <f>IF(Line[Asset Group]="","",VLOOKUP(Line[Asset Group],asset_grp_line,3,FALSE))</f>
        <v/>
      </c>
      <c r="M374" s="11"/>
      <c r="P374" s="56"/>
      <c r="R374" s="11"/>
      <c r="S374" s="14"/>
      <c r="AK374" s="19" t="str">
        <f>IF(Line[Asset Group]="","",VLOOKUP(Line[Asset Type],subdom_master,4,FALSE))</f>
        <v/>
      </c>
    </row>
    <row r="375" spans="1:37" s="3" customFormat="1" x14ac:dyDescent="0.2">
      <c r="A375" s="34"/>
      <c r="B375" s="34"/>
      <c r="C375" s="34"/>
      <c r="D375" s="61"/>
      <c r="E375" s="61"/>
      <c r="F375" s="34"/>
      <c r="G375" s="34"/>
      <c r="H375" s="3" t="str">
        <f>IF(Line[Asset Group]="","",VLOOKUP(Line[Asset Group],asset_grp_line,4,FALSE))</f>
        <v/>
      </c>
      <c r="J375" s="3" t="str">
        <f>IF(Line[Asset Group]="","",VLOOKUP(Line[Asset Group],asset_grp_line,3,FALSE))</f>
        <v/>
      </c>
      <c r="M375" s="11"/>
      <c r="P375" s="56"/>
      <c r="R375" s="11"/>
      <c r="S375" s="14"/>
      <c r="AK375" s="19" t="str">
        <f>IF(Line[Asset Group]="","",VLOOKUP(Line[Asset Type],subdom_master,4,FALSE))</f>
        <v/>
      </c>
    </row>
    <row r="376" spans="1:37" s="3" customFormat="1" x14ac:dyDescent="0.2">
      <c r="A376" s="34"/>
      <c r="B376" s="34"/>
      <c r="C376" s="34"/>
      <c r="D376" s="61"/>
      <c r="E376" s="61"/>
      <c r="F376" s="34"/>
      <c r="G376" s="34"/>
      <c r="H376" s="3" t="str">
        <f>IF(Line[Asset Group]="","",VLOOKUP(Line[Asset Group],asset_grp_line,4,FALSE))</f>
        <v/>
      </c>
      <c r="J376" s="3" t="str">
        <f>IF(Line[Asset Group]="","",VLOOKUP(Line[Asset Group],asset_grp_line,3,FALSE))</f>
        <v/>
      </c>
      <c r="M376" s="11"/>
      <c r="P376" s="56"/>
      <c r="R376" s="11"/>
      <c r="S376" s="14"/>
      <c r="AK376" s="19" t="str">
        <f>IF(Line[Asset Group]="","",VLOOKUP(Line[Asset Type],subdom_master,4,FALSE))</f>
        <v/>
      </c>
    </row>
    <row r="377" spans="1:37" s="3" customFormat="1" x14ac:dyDescent="0.2">
      <c r="A377" s="34"/>
      <c r="B377" s="34"/>
      <c r="C377" s="34"/>
      <c r="D377" s="61"/>
      <c r="E377" s="61"/>
      <c r="F377" s="34"/>
      <c r="G377" s="34"/>
      <c r="H377" s="3" t="str">
        <f>IF(Line[Asset Group]="","",VLOOKUP(Line[Asset Group],asset_grp_line,4,FALSE))</f>
        <v/>
      </c>
      <c r="J377" s="3" t="str">
        <f>IF(Line[Asset Group]="","",VLOOKUP(Line[Asset Group],asset_grp_line,3,FALSE))</f>
        <v/>
      </c>
      <c r="M377" s="11"/>
      <c r="P377" s="56"/>
      <c r="R377" s="11"/>
      <c r="S377" s="14"/>
      <c r="AK377" s="19" t="str">
        <f>IF(Line[Asset Group]="","",VLOOKUP(Line[Asset Type],subdom_master,4,FALSE))</f>
        <v/>
      </c>
    </row>
    <row r="378" spans="1:37" s="3" customFormat="1" x14ac:dyDescent="0.2">
      <c r="A378" s="34"/>
      <c r="B378" s="34"/>
      <c r="C378" s="34"/>
      <c r="D378" s="61"/>
      <c r="E378" s="61"/>
      <c r="F378" s="34"/>
      <c r="G378" s="34"/>
      <c r="H378" s="3" t="str">
        <f>IF(Line[Asset Group]="","",VLOOKUP(Line[Asset Group],asset_grp_line,4,FALSE))</f>
        <v/>
      </c>
      <c r="J378" s="3" t="str">
        <f>IF(Line[Asset Group]="","",VLOOKUP(Line[Asset Group],asset_grp_line,3,FALSE))</f>
        <v/>
      </c>
      <c r="M378" s="11"/>
      <c r="P378" s="56"/>
      <c r="R378" s="11"/>
      <c r="S378" s="14"/>
      <c r="AK378" s="19" t="str">
        <f>IF(Line[Asset Group]="","",VLOOKUP(Line[Asset Type],subdom_master,4,FALSE))</f>
        <v/>
      </c>
    </row>
    <row r="379" spans="1:37" s="3" customFormat="1" x14ac:dyDescent="0.2">
      <c r="A379" s="34"/>
      <c r="B379" s="34"/>
      <c r="C379" s="34"/>
      <c r="D379" s="61"/>
      <c r="E379" s="61"/>
      <c r="F379" s="34"/>
      <c r="G379" s="34"/>
      <c r="H379" s="3" t="str">
        <f>IF(Line[Asset Group]="","",VLOOKUP(Line[Asset Group],asset_grp_line,4,FALSE))</f>
        <v/>
      </c>
      <c r="J379" s="3" t="str">
        <f>IF(Line[Asset Group]="","",VLOOKUP(Line[Asset Group],asset_grp_line,3,FALSE))</f>
        <v/>
      </c>
      <c r="M379" s="11"/>
      <c r="P379" s="56"/>
      <c r="R379" s="11"/>
      <c r="S379" s="14"/>
      <c r="AK379" s="19" t="str">
        <f>IF(Line[Asset Group]="","",VLOOKUP(Line[Asset Type],subdom_master,4,FALSE))</f>
        <v/>
      </c>
    </row>
    <row r="380" spans="1:37" s="3" customFormat="1" x14ac:dyDescent="0.2">
      <c r="A380" s="34"/>
      <c r="B380" s="34"/>
      <c r="C380" s="34"/>
      <c r="D380" s="61"/>
      <c r="E380" s="61"/>
      <c r="F380" s="34"/>
      <c r="G380" s="34"/>
      <c r="H380" s="3" t="str">
        <f>IF(Line[Asset Group]="","",VLOOKUP(Line[Asset Group],asset_grp_line,4,FALSE))</f>
        <v/>
      </c>
      <c r="J380" s="3" t="str">
        <f>IF(Line[Asset Group]="","",VLOOKUP(Line[Asset Group],asset_grp_line,3,FALSE))</f>
        <v/>
      </c>
      <c r="M380" s="11"/>
      <c r="P380" s="56"/>
      <c r="R380" s="11"/>
      <c r="S380" s="14"/>
      <c r="AK380" s="19" t="str">
        <f>IF(Line[Asset Group]="","",VLOOKUP(Line[Asset Type],subdom_master,4,FALSE))</f>
        <v/>
      </c>
    </row>
    <row r="381" spans="1:37" s="3" customFormat="1" x14ac:dyDescent="0.2">
      <c r="A381" s="34"/>
      <c r="B381" s="34"/>
      <c r="C381" s="34"/>
      <c r="D381" s="61"/>
      <c r="E381" s="61"/>
      <c r="F381" s="34"/>
      <c r="G381" s="34"/>
      <c r="H381" s="3" t="str">
        <f>IF(Line[Asset Group]="","",VLOOKUP(Line[Asset Group],asset_grp_line,4,FALSE))</f>
        <v/>
      </c>
      <c r="J381" s="3" t="str">
        <f>IF(Line[Asset Group]="","",VLOOKUP(Line[Asset Group],asset_grp_line,3,FALSE))</f>
        <v/>
      </c>
      <c r="M381" s="11"/>
      <c r="P381" s="56"/>
      <c r="R381" s="11"/>
      <c r="S381" s="14"/>
      <c r="AK381" s="19" t="str">
        <f>IF(Line[Asset Group]="","",VLOOKUP(Line[Asset Type],subdom_master,4,FALSE))</f>
        <v/>
      </c>
    </row>
    <row r="382" spans="1:37" s="3" customFormat="1" x14ac:dyDescent="0.2">
      <c r="A382" s="34"/>
      <c r="B382" s="34"/>
      <c r="C382" s="34"/>
      <c r="D382" s="61"/>
      <c r="E382" s="61"/>
      <c r="F382" s="34"/>
      <c r="G382" s="34"/>
      <c r="H382" s="3" t="str">
        <f>IF(Line[Asset Group]="","",VLOOKUP(Line[Asset Group],asset_grp_line,4,FALSE))</f>
        <v/>
      </c>
      <c r="J382" s="3" t="str">
        <f>IF(Line[Asset Group]="","",VLOOKUP(Line[Asset Group],asset_grp_line,3,FALSE))</f>
        <v/>
      </c>
      <c r="M382" s="11"/>
      <c r="P382" s="56"/>
      <c r="R382" s="11"/>
      <c r="S382" s="14"/>
      <c r="AK382" s="19" t="str">
        <f>IF(Line[Asset Group]="","",VLOOKUP(Line[Asset Type],subdom_master,4,FALSE))</f>
        <v/>
      </c>
    </row>
    <row r="383" spans="1:37" s="3" customFormat="1" x14ac:dyDescent="0.2">
      <c r="A383" s="34"/>
      <c r="B383" s="34"/>
      <c r="C383" s="34"/>
      <c r="D383" s="61"/>
      <c r="E383" s="61"/>
      <c r="F383" s="34"/>
      <c r="G383" s="34"/>
      <c r="H383" s="3" t="str">
        <f>IF(Line[Asset Group]="","",VLOOKUP(Line[Asset Group],asset_grp_line,4,FALSE))</f>
        <v/>
      </c>
      <c r="J383" s="3" t="str">
        <f>IF(Line[Asset Group]="","",VLOOKUP(Line[Asset Group],asset_grp_line,3,FALSE))</f>
        <v/>
      </c>
      <c r="M383" s="11"/>
      <c r="P383" s="56"/>
      <c r="R383" s="11"/>
      <c r="S383" s="14"/>
      <c r="AK383" s="19" t="str">
        <f>IF(Line[Asset Group]="","",VLOOKUP(Line[Asset Type],subdom_master,4,FALSE))</f>
        <v/>
      </c>
    </row>
    <row r="384" spans="1:37" s="3" customFormat="1" x14ac:dyDescent="0.2">
      <c r="A384" s="34"/>
      <c r="B384" s="34"/>
      <c r="C384" s="34"/>
      <c r="D384" s="61"/>
      <c r="E384" s="61"/>
      <c r="F384" s="34"/>
      <c r="G384" s="34"/>
      <c r="H384" s="3" t="str">
        <f>IF(Line[Asset Group]="","",VLOOKUP(Line[Asset Group],asset_grp_line,4,FALSE))</f>
        <v/>
      </c>
      <c r="J384" s="3" t="str">
        <f>IF(Line[Asset Group]="","",VLOOKUP(Line[Asset Group],asset_grp_line,3,FALSE))</f>
        <v/>
      </c>
      <c r="M384" s="11"/>
      <c r="P384" s="56"/>
      <c r="R384" s="11"/>
      <c r="S384" s="14"/>
      <c r="AK384" s="19" t="str">
        <f>IF(Line[Asset Group]="","",VLOOKUP(Line[Asset Type],subdom_master,4,FALSE))</f>
        <v/>
      </c>
    </row>
    <row r="385" spans="1:37" s="3" customFormat="1" x14ac:dyDescent="0.2">
      <c r="A385" s="34"/>
      <c r="B385" s="34"/>
      <c r="C385" s="34"/>
      <c r="D385" s="61"/>
      <c r="E385" s="61"/>
      <c r="F385" s="34"/>
      <c r="G385" s="34"/>
      <c r="H385" s="3" t="str">
        <f>IF(Line[Asset Group]="","",VLOOKUP(Line[Asset Group],asset_grp_line,4,FALSE))</f>
        <v/>
      </c>
      <c r="J385" s="3" t="str">
        <f>IF(Line[Asset Group]="","",VLOOKUP(Line[Asset Group],asset_grp_line,3,FALSE))</f>
        <v/>
      </c>
      <c r="M385" s="11"/>
      <c r="P385" s="56"/>
      <c r="R385" s="11"/>
      <c r="S385" s="14"/>
      <c r="AK385" s="19" t="str">
        <f>IF(Line[Asset Group]="","",VLOOKUP(Line[Asset Type],subdom_master,4,FALSE))</f>
        <v/>
      </c>
    </row>
    <row r="386" spans="1:37" s="3" customFormat="1" x14ac:dyDescent="0.2">
      <c r="A386" s="34"/>
      <c r="B386" s="34"/>
      <c r="C386" s="34"/>
      <c r="D386" s="61"/>
      <c r="E386" s="61"/>
      <c r="F386" s="34"/>
      <c r="G386" s="34"/>
      <c r="H386" s="3" t="str">
        <f>IF(Line[Asset Group]="","",VLOOKUP(Line[Asset Group],asset_grp_line,4,FALSE))</f>
        <v/>
      </c>
      <c r="J386" s="3" t="str">
        <f>IF(Line[Asset Group]="","",VLOOKUP(Line[Asset Group],asset_grp_line,3,FALSE))</f>
        <v/>
      </c>
      <c r="M386" s="11"/>
      <c r="P386" s="56"/>
      <c r="R386" s="11"/>
      <c r="S386" s="14"/>
      <c r="AK386" s="19" t="str">
        <f>IF(Line[Asset Group]="","",VLOOKUP(Line[Asset Type],subdom_master,4,FALSE))</f>
        <v/>
      </c>
    </row>
    <row r="387" spans="1:37" s="3" customFormat="1" x14ac:dyDescent="0.2">
      <c r="A387" s="34"/>
      <c r="B387" s="34"/>
      <c r="C387" s="34"/>
      <c r="D387" s="61"/>
      <c r="E387" s="61"/>
      <c r="F387" s="34"/>
      <c r="G387" s="34"/>
      <c r="H387" s="3" t="str">
        <f>IF(Line[Asset Group]="","",VLOOKUP(Line[Asset Group],asset_grp_line,4,FALSE))</f>
        <v/>
      </c>
      <c r="J387" s="3" t="str">
        <f>IF(Line[Asset Group]="","",VLOOKUP(Line[Asset Group],asset_grp_line,3,FALSE))</f>
        <v/>
      </c>
      <c r="M387" s="11"/>
      <c r="P387" s="56"/>
      <c r="R387" s="11"/>
      <c r="S387" s="14"/>
      <c r="AK387" s="19" t="str">
        <f>IF(Line[Asset Group]="","",VLOOKUP(Line[Asset Type],subdom_master,4,FALSE))</f>
        <v/>
      </c>
    </row>
    <row r="388" spans="1:37" s="3" customFormat="1" x14ac:dyDescent="0.2">
      <c r="A388" s="34"/>
      <c r="B388" s="34"/>
      <c r="C388" s="34"/>
      <c r="D388" s="61"/>
      <c r="E388" s="61"/>
      <c r="F388" s="34"/>
      <c r="G388" s="34"/>
      <c r="H388" s="3" t="str">
        <f>IF(Line[Asset Group]="","",VLOOKUP(Line[Asset Group],asset_grp_line,4,FALSE))</f>
        <v/>
      </c>
      <c r="J388" s="3" t="str">
        <f>IF(Line[Asset Group]="","",VLOOKUP(Line[Asset Group],asset_grp_line,3,FALSE))</f>
        <v/>
      </c>
      <c r="M388" s="11"/>
      <c r="P388" s="56"/>
      <c r="R388" s="11"/>
      <c r="S388" s="14"/>
      <c r="AK388" s="19" t="str">
        <f>IF(Line[Asset Group]="","",VLOOKUP(Line[Asset Type],subdom_master,4,FALSE))</f>
        <v/>
      </c>
    </row>
    <row r="389" spans="1:37" s="3" customFormat="1" x14ac:dyDescent="0.2">
      <c r="A389" s="34"/>
      <c r="B389" s="34"/>
      <c r="C389" s="34"/>
      <c r="D389" s="61"/>
      <c r="E389" s="61"/>
      <c r="F389" s="34"/>
      <c r="G389" s="34"/>
      <c r="H389" s="3" t="str">
        <f>IF(Line[Asset Group]="","",VLOOKUP(Line[Asset Group],asset_grp_line,4,FALSE))</f>
        <v/>
      </c>
      <c r="J389" s="3" t="str">
        <f>IF(Line[Asset Group]="","",VLOOKUP(Line[Asset Group],asset_grp_line,3,FALSE))</f>
        <v/>
      </c>
      <c r="M389" s="11"/>
      <c r="P389" s="56"/>
      <c r="R389" s="11"/>
      <c r="S389" s="14"/>
      <c r="AK389" s="19" t="str">
        <f>IF(Line[Asset Group]="","",VLOOKUP(Line[Asset Type],subdom_master,4,FALSE))</f>
        <v/>
      </c>
    </row>
    <row r="390" spans="1:37" s="3" customFormat="1" x14ac:dyDescent="0.2">
      <c r="A390" s="34"/>
      <c r="B390" s="34"/>
      <c r="C390" s="34"/>
      <c r="D390" s="61"/>
      <c r="E390" s="61"/>
      <c r="F390" s="34"/>
      <c r="G390" s="34"/>
      <c r="H390" s="3" t="str">
        <f>IF(Line[Asset Group]="","",VLOOKUP(Line[Asset Group],asset_grp_line,4,FALSE))</f>
        <v/>
      </c>
      <c r="J390" s="3" t="str">
        <f>IF(Line[Asset Group]="","",VLOOKUP(Line[Asset Group],asset_grp_line,3,FALSE))</f>
        <v/>
      </c>
      <c r="M390" s="11"/>
      <c r="P390" s="56"/>
      <c r="R390" s="11"/>
      <c r="S390" s="14"/>
      <c r="AK390" s="19" t="str">
        <f>IF(Line[Asset Group]="","",VLOOKUP(Line[Asset Type],subdom_master,4,FALSE))</f>
        <v/>
      </c>
    </row>
    <row r="391" spans="1:37" s="3" customFormat="1" x14ac:dyDescent="0.2">
      <c r="A391" s="34"/>
      <c r="B391" s="34"/>
      <c r="C391" s="34"/>
      <c r="D391" s="61"/>
      <c r="E391" s="61"/>
      <c r="F391" s="34"/>
      <c r="G391" s="34"/>
      <c r="H391" s="3" t="str">
        <f>IF(Line[Asset Group]="","",VLOOKUP(Line[Asset Group],asset_grp_line,4,FALSE))</f>
        <v/>
      </c>
      <c r="J391" s="3" t="str">
        <f>IF(Line[Asset Group]="","",VLOOKUP(Line[Asset Group],asset_grp_line,3,FALSE))</f>
        <v/>
      </c>
      <c r="M391" s="11"/>
      <c r="P391" s="56"/>
      <c r="R391" s="11"/>
      <c r="S391" s="14"/>
      <c r="AK391" s="19" t="str">
        <f>IF(Line[Asset Group]="","",VLOOKUP(Line[Asset Type],subdom_master,4,FALSE))</f>
        <v/>
      </c>
    </row>
    <row r="392" spans="1:37" s="3" customFormat="1" x14ac:dyDescent="0.2">
      <c r="A392" s="34"/>
      <c r="B392" s="34"/>
      <c r="C392" s="34"/>
      <c r="D392" s="61"/>
      <c r="E392" s="61"/>
      <c r="F392" s="34"/>
      <c r="G392" s="34"/>
      <c r="H392" s="3" t="str">
        <f>IF(Line[Asset Group]="","",VLOOKUP(Line[Asset Group],asset_grp_line,4,FALSE))</f>
        <v/>
      </c>
      <c r="J392" s="3" t="str">
        <f>IF(Line[Asset Group]="","",VLOOKUP(Line[Asset Group],asset_grp_line,3,FALSE))</f>
        <v/>
      </c>
      <c r="M392" s="11"/>
      <c r="P392" s="56"/>
      <c r="R392" s="11"/>
      <c r="S392" s="14"/>
      <c r="AK392" s="19" t="str">
        <f>IF(Line[Asset Group]="","",VLOOKUP(Line[Asset Type],subdom_master,4,FALSE))</f>
        <v/>
      </c>
    </row>
    <row r="393" spans="1:37" s="3" customFormat="1" x14ac:dyDescent="0.2">
      <c r="A393" s="34"/>
      <c r="B393" s="34"/>
      <c r="C393" s="34"/>
      <c r="D393" s="61"/>
      <c r="E393" s="61"/>
      <c r="F393" s="34"/>
      <c r="G393" s="34"/>
      <c r="H393" s="3" t="str">
        <f>IF(Line[Asset Group]="","",VLOOKUP(Line[Asset Group],asset_grp_line,4,FALSE))</f>
        <v/>
      </c>
      <c r="J393" s="3" t="str">
        <f>IF(Line[Asset Group]="","",VLOOKUP(Line[Asset Group],asset_grp_line,3,FALSE))</f>
        <v/>
      </c>
      <c r="M393" s="11"/>
      <c r="P393" s="56"/>
      <c r="R393" s="11"/>
      <c r="S393" s="14"/>
      <c r="AK393" s="19" t="str">
        <f>IF(Line[Asset Group]="","",VLOOKUP(Line[Asset Type],subdom_master,4,FALSE))</f>
        <v/>
      </c>
    </row>
    <row r="394" spans="1:37" s="3" customFormat="1" x14ac:dyDescent="0.2">
      <c r="A394" s="34"/>
      <c r="B394" s="34"/>
      <c r="C394" s="34"/>
      <c r="D394" s="61"/>
      <c r="E394" s="61"/>
      <c r="F394" s="34"/>
      <c r="G394" s="34"/>
      <c r="H394" s="3" t="str">
        <f>IF(Line[Asset Group]="","",VLOOKUP(Line[Asset Group],asset_grp_line,4,FALSE))</f>
        <v/>
      </c>
      <c r="J394" s="3" t="str">
        <f>IF(Line[Asset Group]="","",VLOOKUP(Line[Asset Group],asset_grp_line,3,FALSE))</f>
        <v/>
      </c>
      <c r="M394" s="11"/>
      <c r="P394" s="56"/>
      <c r="R394" s="11"/>
      <c r="S394" s="14"/>
      <c r="AK394" s="19" t="str">
        <f>IF(Line[Asset Group]="","",VLOOKUP(Line[Asset Type],subdom_master,4,FALSE))</f>
        <v/>
      </c>
    </row>
    <row r="395" spans="1:37" s="3" customFormat="1" x14ac:dyDescent="0.2">
      <c r="A395" s="34"/>
      <c r="B395" s="34"/>
      <c r="C395" s="34"/>
      <c r="D395" s="61"/>
      <c r="E395" s="61"/>
      <c r="F395" s="34"/>
      <c r="G395" s="34"/>
      <c r="H395" s="3" t="str">
        <f>IF(Line[Asset Group]="","",VLOOKUP(Line[Asset Group],asset_grp_line,4,FALSE))</f>
        <v/>
      </c>
      <c r="J395" s="3" t="str">
        <f>IF(Line[Asset Group]="","",VLOOKUP(Line[Asset Group],asset_grp_line,3,FALSE))</f>
        <v/>
      </c>
      <c r="M395" s="11"/>
      <c r="P395" s="56"/>
      <c r="R395" s="11"/>
      <c r="S395" s="14"/>
      <c r="AK395" s="19" t="str">
        <f>IF(Line[Asset Group]="","",VLOOKUP(Line[Asset Type],subdom_master,4,FALSE))</f>
        <v/>
      </c>
    </row>
    <row r="396" spans="1:37" s="3" customFormat="1" x14ac:dyDescent="0.2">
      <c r="A396" s="34"/>
      <c r="B396" s="34"/>
      <c r="C396" s="34"/>
      <c r="D396" s="61"/>
      <c r="E396" s="61"/>
      <c r="F396" s="34"/>
      <c r="G396" s="34"/>
      <c r="H396" s="3" t="str">
        <f>IF(Line[Asset Group]="","",VLOOKUP(Line[Asset Group],asset_grp_line,4,FALSE))</f>
        <v/>
      </c>
      <c r="J396" s="3" t="str">
        <f>IF(Line[Asset Group]="","",VLOOKUP(Line[Asset Group],asset_grp_line,3,FALSE))</f>
        <v/>
      </c>
      <c r="M396" s="11"/>
      <c r="P396" s="56"/>
      <c r="R396" s="11"/>
      <c r="S396" s="14"/>
      <c r="AK396" s="19" t="str">
        <f>IF(Line[Asset Group]="","",VLOOKUP(Line[Asset Type],subdom_master,4,FALSE))</f>
        <v/>
      </c>
    </row>
    <row r="397" spans="1:37" s="3" customFormat="1" x14ac:dyDescent="0.2">
      <c r="A397" s="34"/>
      <c r="B397" s="34"/>
      <c r="C397" s="34"/>
      <c r="D397" s="61"/>
      <c r="E397" s="61"/>
      <c r="F397" s="34"/>
      <c r="G397" s="34"/>
      <c r="H397" s="3" t="str">
        <f>IF(Line[Asset Group]="","",VLOOKUP(Line[Asset Group],asset_grp_line,4,FALSE))</f>
        <v/>
      </c>
      <c r="J397" s="3" t="str">
        <f>IF(Line[Asset Group]="","",VLOOKUP(Line[Asset Group],asset_grp_line,3,FALSE))</f>
        <v/>
      </c>
      <c r="M397" s="11"/>
      <c r="P397" s="56"/>
      <c r="R397" s="11"/>
      <c r="S397" s="14"/>
      <c r="AK397" s="19" t="str">
        <f>IF(Line[Asset Group]="","",VLOOKUP(Line[Asset Type],subdom_master,4,FALSE))</f>
        <v/>
      </c>
    </row>
    <row r="398" spans="1:37" s="3" customFormat="1" x14ac:dyDescent="0.2">
      <c r="A398" s="34"/>
      <c r="B398" s="34"/>
      <c r="C398" s="34"/>
      <c r="D398" s="61"/>
      <c r="E398" s="61"/>
      <c r="F398" s="34"/>
      <c r="G398" s="34"/>
      <c r="H398" s="3" t="str">
        <f>IF(Line[Asset Group]="","",VLOOKUP(Line[Asset Group],asset_grp_line,4,FALSE))</f>
        <v/>
      </c>
      <c r="J398" s="3" t="str">
        <f>IF(Line[Asset Group]="","",VLOOKUP(Line[Asset Group],asset_grp_line,3,FALSE))</f>
        <v/>
      </c>
      <c r="M398" s="11"/>
      <c r="P398" s="56"/>
      <c r="R398" s="11"/>
      <c r="S398" s="14"/>
      <c r="AK398" s="19" t="str">
        <f>IF(Line[Asset Group]="","",VLOOKUP(Line[Asset Type],subdom_master,4,FALSE))</f>
        <v/>
      </c>
    </row>
    <row r="399" spans="1:37" s="3" customFormat="1" x14ac:dyDescent="0.2">
      <c r="A399" s="34"/>
      <c r="B399" s="34"/>
      <c r="C399" s="34"/>
      <c r="D399" s="61"/>
      <c r="E399" s="61"/>
      <c r="F399" s="34"/>
      <c r="G399" s="34"/>
      <c r="H399" s="3" t="str">
        <f>IF(Line[Asset Group]="","",VLOOKUP(Line[Asset Group],asset_grp_line,4,FALSE))</f>
        <v/>
      </c>
      <c r="J399" s="3" t="str">
        <f>IF(Line[Asset Group]="","",VLOOKUP(Line[Asset Group],asset_grp_line,3,FALSE))</f>
        <v/>
      </c>
      <c r="M399" s="11"/>
      <c r="P399" s="56"/>
      <c r="R399" s="11"/>
      <c r="S399" s="14"/>
      <c r="AK399" s="19" t="str">
        <f>IF(Line[Asset Group]="","",VLOOKUP(Line[Asset Type],subdom_master,4,FALSE))</f>
        <v/>
      </c>
    </row>
    <row r="400" spans="1:37" s="3" customFormat="1" x14ac:dyDescent="0.2">
      <c r="A400" s="34"/>
      <c r="B400" s="34"/>
      <c r="C400" s="34"/>
      <c r="D400" s="61"/>
      <c r="E400" s="61"/>
      <c r="F400" s="34"/>
      <c r="G400" s="34"/>
      <c r="H400" s="3" t="str">
        <f>IF(Line[Asset Group]="","",VLOOKUP(Line[Asset Group],asset_grp_line,4,FALSE))</f>
        <v/>
      </c>
      <c r="J400" s="3" t="str">
        <f>IF(Line[Asset Group]="","",VLOOKUP(Line[Asset Group],asset_grp_line,3,FALSE))</f>
        <v/>
      </c>
      <c r="M400" s="11"/>
      <c r="P400" s="56"/>
      <c r="R400" s="11"/>
      <c r="S400" s="14"/>
      <c r="AK400" s="19" t="str">
        <f>IF(Line[Asset Group]="","",VLOOKUP(Line[Asset Type],subdom_master,4,FALSE))</f>
        <v/>
      </c>
    </row>
    <row r="401" spans="1:37" s="3" customFormat="1" x14ac:dyDescent="0.2">
      <c r="A401" s="34"/>
      <c r="B401" s="34"/>
      <c r="C401" s="34"/>
      <c r="D401" s="61"/>
      <c r="E401" s="61"/>
      <c r="F401" s="34"/>
      <c r="G401" s="34"/>
      <c r="H401" s="3" t="str">
        <f>IF(Line[Asset Group]="","",VLOOKUP(Line[Asset Group],asset_grp_line,4,FALSE))</f>
        <v/>
      </c>
      <c r="J401" s="3" t="str">
        <f>IF(Line[Asset Group]="","",VLOOKUP(Line[Asset Group],asset_grp_line,3,FALSE))</f>
        <v/>
      </c>
      <c r="M401" s="11"/>
      <c r="P401" s="56"/>
      <c r="R401" s="11"/>
      <c r="S401" s="14"/>
      <c r="AK401" s="19" t="str">
        <f>IF(Line[Asset Group]="","",VLOOKUP(Line[Asset Type],subdom_master,4,FALSE))</f>
        <v/>
      </c>
    </row>
    <row r="402" spans="1:37" s="3" customFormat="1" x14ac:dyDescent="0.2">
      <c r="A402" s="34"/>
      <c r="B402" s="34"/>
      <c r="C402" s="34"/>
      <c r="D402" s="61"/>
      <c r="E402" s="61"/>
      <c r="F402" s="34"/>
      <c r="G402" s="34"/>
      <c r="H402" s="3" t="str">
        <f>IF(Line[Asset Group]="","",VLOOKUP(Line[Asset Group],asset_grp_line,4,FALSE))</f>
        <v/>
      </c>
      <c r="J402" s="3" t="str">
        <f>IF(Line[Asset Group]="","",VLOOKUP(Line[Asset Group],asset_grp_line,3,FALSE))</f>
        <v/>
      </c>
      <c r="M402" s="11"/>
      <c r="P402" s="56"/>
      <c r="R402" s="11"/>
      <c r="S402" s="14"/>
      <c r="AK402" s="19" t="str">
        <f>IF(Line[Asset Group]="","",VLOOKUP(Line[Asset Type],subdom_master,4,FALSE))</f>
        <v/>
      </c>
    </row>
    <row r="403" spans="1:37" s="3" customFormat="1" x14ac:dyDescent="0.2">
      <c r="A403" s="34"/>
      <c r="B403" s="34"/>
      <c r="C403" s="34"/>
      <c r="D403" s="61"/>
      <c r="E403" s="61"/>
      <c r="F403" s="34"/>
      <c r="G403" s="34"/>
      <c r="H403" s="3" t="str">
        <f>IF(Line[Asset Group]="","",VLOOKUP(Line[Asset Group],asset_grp_line,4,FALSE))</f>
        <v/>
      </c>
      <c r="J403" s="3" t="str">
        <f>IF(Line[Asset Group]="","",VLOOKUP(Line[Asset Group],asset_grp_line,3,FALSE))</f>
        <v/>
      </c>
      <c r="M403" s="11"/>
      <c r="P403" s="56"/>
      <c r="R403" s="11"/>
      <c r="S403" s="14"/>
      <c r="AK403" s="19" t="str">
        <f>IF(Line[Asset Group]="","",VLOOKUP(Line[Asset Type],subdom_master,4,FALSE))</f>
        <v/>
      </c>
    </row>
    <row r="404" spans="1:37" s="3" customFormat="1" x14ac:dyDescent="0.2">
      <c r="A404" s="34"/>
      <c r="B404" s="34"/>
      <c r="C404" s="34"/>
      <c r="D404" s="61"/>
      <c r="E404" s="61"/>
      <c r="F404" s="34"/>
      <c r="G404" s="34"/>
      <c r="H404" s="3" t="str">
        <f>IF(Line[Asset Group]="","",VLOOKUP(Line[Asset Group],asset_grp_line,4,FALSE))</f>
        <v/>
      </c>
      <c r="J404" s="3" t="str">
        <f>IF(Line[Asset Group]="","",VLOOKUP(Line[Asset Group],asset_grp_line,3,FALSE))</f>
        <v/>
      </c>
      <c r="M404" s="11"/>
      <c r="P404" s="56"/>
      <c r="R404" s="11"/>
      <c r="S404" s="14"/>
      <c r="AK404" s="19" t="str">
        <f>IF(Line[Asset Group]="","",VLOOKUP(Line[Asset Type],subdom_master,4,FALSE))</f>
        <v/>
      </c>
    </row>
    <row r="405" spans="1:37" s="3" customFormat="1" x14ac:dyDescent="0.2">
      <c r="A405" s="34"/>
      <c r="B405" s="34"/>
      <c r="C405" s="34"/>
      <c r="D405" s="61"/>
      <c r="E405" s="61"/>
      <c r="F405" s="34"/>
      <c r="G405" s="34"/>
      <c r="H405" s="3" t="str">
        <f>IF(Line[Asset Group]="","",VLOOKUP(Line[Asset Group],asset_grp_line,4,FALSE))</f>
        <v/>
      </c>
      <c r="J405" s="3" t="str">
        <f>IF(Line[Asset Group]="","",VLOOKUP(Line[Asset Group],asset_grp_line,3,FALSE))</f>
        <v/>
      </c>
      <c r="M405" s="11"/>
      <c r="P405" s="56"/>
      <c r="R405" s="11"/>
      <c r="S405" s="14"/>
      <c r="AK405" s="19" t="str">
        <f>IF(Line[Asset Group]="","",VLOOKUP(Line[Asset Type],subdom_master,4,FALSE))</f>
        <v/>
      </c>
    </row>
    <row r="406" spans="1:37" s="3" customFormat="1" x14ac:dyDescent="0.2">
      <c r="A406" s="34"/>
      <c r="B406" s="34"/>
      <c r="C406" s="34"/>
      <c r="D406" s="61"/>
      <c r="E406" s="61"/>
      <c r="F406" s="34"/>
      <c r="G406" s="34"/>
      <c r="H406" s="3" t="str">
        <f>IF(Line[Asset Group]="","",VLOOKUP(Line[Asset Group],asset_grp_line,4,FALSE))</f>
        <v/>
      </c>
      <c r="J406" s="3" t="str">
        <f>IF(Line[Asset Group]="","",VLOOKUP(Line[Asset Group],asset_grp_line,3,FALSE))</f>
        <v/>
      </c>
      <c r="M406" s="11"/>
      <c r="P406" s="56"/>
      <c r="R406" s="11"/>
      <c r="S406" s="14"/>
      <c r="AK406" s="19" t="str">
        <f>IF(Line[Asset Group]="","",VLOOKUP(Line[Asset Type],subdom_master,4,FALSE))</f>
        <v/>
      </c>
    </row>
    <row r="407" spans="1:37" s="3" customFormat="1" x14ac:dyDescent="0.2">
      <c r="A407" s="34"/>
      <c r="B407" s="34"/>
      <c r="C407" s="34"/>
      <c r="D407" s="61"/>
      <c r="E407" s="61"/>
      <c r="F407" s="34"/>
      <c r="G407" s="34"/>
      <c r="H407" s="3" t="str">
        <f>IF(Line[Asset Group]="","",VLOOKUP(Line[Asset Group],asset_grp_line,4,FALSE))</f>
        <v/>
      </c>
      <c r="J407" s="3" t="str">
        <f>IF(Line[Asset Group]="","",VLOOKUP(Line[Asset Group],asset_grp_line,3,FALSE))</f>
        <v/>
      </c>
      <c r="M407" s="11"/>
      <c r="P407" s="56"/>
      <c r="R407" s="11"/>
      <c r="S407" s="14"/>
      <c r="AK407" s="19" t="str">
        <f>IF(Line[Asset Group]="","",VLOOKUP(Line[Asset Type],subdom_master,4,FALSE))</f>
        <v/>
      </c>
    </row>
    <row r="408" spans="1:37" s="3" customFormat="1" x14ac:dyDescent="0.2">
      <c r="A408" s="34"/>
      <c r="B408" s="34"/>
      <c r="C408" s="34"/>
      <c r="D408" s="61"/>
      <c r="E408" s="61"/>
      <c r="F408" s="34"/>
      <c r="G408" s="34"/>
      <c r="H408" s="3" t="str">
        <f>IF(Line[Asset Group]="","",VLOOKUP(Line[Asset Group],asset_grp_line,4,FALSE))</f>
        <v/>
      </c>
      <c r="J408" s="3" t="str">
        <f>IF(Line[Asset Group]="","",VLOOKUP(Line[Asset Group],asset_grp_line,3,FALSE))</f>
        <v/>
      </c>
      <c r="M408" s="11"/>
      <c r="P408" s="56"/>
      <c r="R408" s="11"/>
      <c r="S408" s="14"/>
      <c r="AK408" s="19" t="str">
        <f>IF(Line[Asset Group]="","",VLOOKUP(Line[Asset Type],subdom_master,4,FALSE))</f>
        <v/>
      </c>
    </row>
    <row r="409" spans="1:37" s="3" customFormat="1" x14ac:dyDescent="0.2">
      <c r="A409" s="34"/>
      <c r="B409" s="34"/>
      <c r="C409" s="34"/>
      <c r="D409" s="61"/>
      <c r="E409" s="61"/>
      <c r="F409" s="34"/>
      <c r="G409" s="34"/>
      <c r="H409" s="3" t="str">
        <f>IF(Line[Asset Group]="","",VLOOKUP(Line[Asset Group],asset_grp_line,4,FALSE))</f>
        <v/>
      </c>
      <c r="J409" s="3" t="str">
        <f>IF(Line[Asset Group]="","",VLOOKUP(Line[Asset Group],asset_grp_line,3,FALSE))</f>
        <v/>
      </c>
      <c r="M409" s="11"/>
      <c r="P409" s="56"/>
      <c r="R409" s="11"/>
      <c r="S409" s="14"/>
      <c r="AK409" s="19" t="str">
        <f>IF(Line[Asset Group]="","",VLOOKUP(Line[Asset Type],subdom_master,4,FALSE))</f>
        <v/>
      </c>
    </row>
    <row r="410" spans="1:37" s="3" customFormat="1" x14ac:dyDescent="0.2">
      <c r="A410" s="34"/>
      <c r="B410" s="34"/>
      <c r="C410" s="34"/>
      <c r="D410" s="61"/>
      <c r="E410" s="61"/>
      <c r="F410" s="34"/>
      <c r="G410" s="34"/>
      <c r="H410" s="3" t="str">
        <f>IF(Line[Asset Group]="","",VLOOKUP(Line[Asset Group],asset_grp_line,4,FALSE))</f>
        <v/>
      </c>
      <c r="J410" s="3" t="str">
        <f>IF(Line[Asset Group]="","",VLOOKUP(Line[Asset Group],asset_grp_line,3,FALSE))</f>
        <v/>
      </c>
      <c r="M410" s="11"/>
      <c r="P410" s="56"/>
      <c r="R410" s="11"/>
      <c r="S410" s="14"/>
      <c r="AK410" s="19" t="str">
        <f>IF(Line[Asset Group]="","",VLOOKUP(Line[Asset Type],subdom_master,4,FALSE))</f>
        <v/>
      </c>
    </row>
    <row r="411" spans="1:37" s="3" customFormat="1" x14ac:dyDescent="0.2">
      <c r="A411" s="34"/>
      <c r="B411" s="34"/>
      <c r="C411" s="34"/>
      <c r="D411" s="61"/>
      <c r="E411" s="61"/>
      <c r="F411" s="34"/>
      <c r="G411" s="34"/>
      <c r="H411" s="3" t="str">
        <f>IF(Line[Asset Group]="","",VLOOKUP(Line[Asset Group],asset_grp_line,4,FALSE))</f>
        <v/>
      </c>
      <c r="J411" s="3" t="str">
        <f>IF(Line[Asset Group]="","",VLOOKUP(Line[Asset Group],asset_grp_line,3,FALSE))</f>
        <v/>
      </c>
      <c r="M411" s="11"/>
      <c r="P411" s="56"/>
      <c r="R411" s="11"/>
      <c r="S411" s="14"/>
      <c r="AK411" s="19" t="str">
        <f>IF(Line[Asset Group]="","",VLOOKUP(Line[Asset Type],subdom_master,4,FALSE))</f>
        <v/>
      </c>
    </row>
    <row r="412" spans="1:37" s="3" customFormat="1" x14ac:dyDescent="0.2">
      <c r="A412" s="34"/>
      <c r="B412" s="34"/>
      <c r="C412" s="34"/>
      <c r="D412" s="61"/>
      <c r="E412" s="61"/>
      <c r="F412" s="34"/>
      <c r="G412" s="34"/>
      <c r="H412" s="3" t="str">
        <f>IF(Line[Asset Group]="","",VLOOKUP(Line[Asset Group],asset_grp_line,4,FALSE))</f>
        <v/>
      </c>
      <c r="J412" s="3" t="str">
        <f>IF(Line[Asset Group]="","",VLOOKUP(Line[Asset Group],asset_grp_line,3,FALSE))</f>
        <v/>
      </c>
      <c r="M412" s="11"/>
      <c r="P412" s="56"/>
      <c r="R412" s="11"/>
      <c r="S412" s="14"/>
      <c r="AK412" s="19" t="str">
        <f>IF(Line[Asset Group]="","",VLOOKUP(Line[Asset Type],subdom_master,4,FALSE))</f>
        <v/>
      </c>
    </row>
    <row r="413" spans="1:37" s="3" customFormat="1" x14ac:dyDescent="0.2">
      <c r="A413" s="34"/>
      <c r="B413" s="34"/>
      <c r="C413" s="34"/>
      <c r="D413" s="61"/>
      <c r="E413" s="61"/>
      <c r="F413" s="34"/>
      <c r="G413" s="34"/>
      <c r="H413" s="3" t="str">
        <f>IF(Line[Asset Group]="","",VLOOKUP(Line[Asset Group],asset_grp_line,4,FALSE))</f>
        <v/>
      </c>
      <c r="J413" s="3" t="str">
        <f>IF(Line[Asset Group]="","",VLOOKUP(Line[Asset Group],asset_grp_line,3,FALSE))</f>
        <v/>
      </c>
      <c r="M413" s="11"/>
      <c r="P413" s="56"/>
      <c r="R413" s="11"/>
      <c r="S413" s="14"/>
      <c r="AK413" s="19" t="str">
        <f>IF(Line[Asset Group]="","",VLOOKUP(Line[Asset Type],subdom_master,4,FALSE))</f>
        <v/>
      </c>
    </row>
    <row r="414" spans="1:37" s="3" customFormat="1" x14ac:dyDescent="0.2">
      <c r="A414" s="34"/>
      <c r="B414" s="34"/>
      <c r="C414" s="34"/>
      <c r="D414" s="61"/>
      <c r="E414" s="61"/>
      <c r="F414" s="34"/>
      <c r="G414" s="34"/>
      <c r="H414" s="3" t="str">
        <f>IF(Line[Asset Group]="","",VLOOKUP(Line[Asset Group],asset_grp_line,4,FALSE))</f>
        <v/>
      </c>
      <c r="J414" s="3" t="str">
        <f>IF(Line[Asset Group]="","",VLOOKUP(Line[Asset Group],asset_grp_line,3,FALSE))</f>
        <v/>
      </c>
      <c r="M414" s="11"/>
      <c r="P414" s="56"/>
      <c r="R414" s="11"/>
      <c r="S414" s="14"/>
      <c r="AK414" s="19" t="str">
        <f>IF(Line[Asset Group]="","",VLOOKUP(Line[Asset Type],subdom_master,4,FALSE))</f>
        <v/>
      </c>
    </row>
    <row r="415" spans="1:37" s="3" customFormat="1" x14ac:dyDescent="0.2">
      <c r="A415" s="34"/>
      <c r="B415" s="34"/>
      <c r="C415" s="34"/>
      <c r="D415" s="61"/>
      <c r="E415" s="61"/>
      <c r="F415" s="34"/>
      <c r="G415" s="34"/>
      <c r="H415" s="3" t="str">
        <f>IF(Line[Asset Group]="","",VLOOKUP(Line[Asset Group],asset_grp_line,4,FALSE))</f>
        <v/>
      </c>
      <c r="J415" s="3" t="str">
        <f>IF(Line[Asset Group]="","",VLOOKUP(Line[Asset Group],asset_grp_line,3,FALSE))</f>
        <v/>
      </c>
      <c r="M415" s="11"/>
      <c r="P415" s="56"/>
      <c r="R415" s="11"/>
      <c r="S415" s="14"/>
      <c r="AK415" s="19" t="str">
        <f>IF(Line[Asset Group]="","",VLOOKUP(Line[Asset Type],subdom_master,4,FALSE))</f>
        <v/>
      </c>
    </row>
    <row r="416" spans="1:37" s="3" customFormat="1" x14ac:dyDescent="0.2">
      <c r="A416" s="34"/>
      <c r="B416" s="34"/>
      <c r="C416" s="34"/>
      <c r="D416" s="61"/>
      <c r="E416" s="61"/>
      <c r="F416" s="34"/>
      <c r="G416" s="34"/>
      <c r="H416" s="3" t="str">
        <f>IF(Line[Asset Group]="","",VLOOKUP(Line[Asset Group],asset_grp_line,4,FALSE))</f>
        <v/>
      </c>
      <c r="J416" s="3" t="str">
        <f>IF(Line[Asset Group]="","",VLOOKUP(Line[Asset Group],asset_grp_line,3,FALSE))</f>
        <v/>
      </c>
      <c r="M416" s="11"/>
      <c r="P416" s="56"/>
      <c r="R416" s="11"/>
      <c r="S416" s="14"/>
      <c r="AK416" s="19" t="str">
        <f>IF(Line[Asset Group]="","",VLOOKUP(Line[Asset Type],subdom_master,4,FALSE))</f>
        <v/>
      </c>
    </row>
    <row r="417" spans="1:37" s="3" customFormat="1" x14ac:dyDescent="0.2">
      <c r="A417" s="34"/>
      <c r="B417" s="34"/>
      <c r="C417" s="34"/>
      <c r="D417" s="61"/>
      <c r="E417" s="61"/>
      <c r="F417" s="34"/>
      <c r="G417" s="34"/>
      <c r="H417" s="3" t="str">
        <f>IF(Line[Asset Group]="","",VLOOKUP(Line[Asset Group],asset_grp_line,4,FALSE))</f>
        <v/>
      </c>
      <c r="J417" s="3" t="str">
        <f>IF(Line[Asset Group]="","",VLOOKUP(Line[Asset Group],asset_grp_line,3,FALSE))</f>
        <v/>
      </c>
      <c r="M417" s="11"/>
      <c r="P417" s="56"/>
      <c r="R417" s="11"/>
      <c r="S417" s="14"/>
      <c r="AK417" s="19" t="str">
        <f>IF(Line[Asset Group]="","",VLOOKUP(Line[Asset Type],subdom_master,4,FALSE))</f>
        <v/>
      </c>
    </row>
    <row r="418" spans="1:37" s="3" customFormat="1" x14ac:dyDescent="0.2">
      <c r="A418" s="34"/>
      <c r="B418" s="34"/>
      <c r="C418" s="34"/>
      <c r="D418" s="61"/>
      <c r="E418" s="61"/>
      <c r="F418" s="34"/>
      <c r="G418" s="34"/>
      <c r="H418" s="3" t="str">
        <f>IF(Line[Asset Group]="","",VLOOKUP(Line[Asset Group],asset_grp_line,4,FALSE))</f>
        <v/>
      </c>
      <c r="J418" s="3" t="str">
        <f>IF(Line[Asset Group]="","",VLOOKUP(Line[Asset Group],asset_grp_line,3,FALSE))</f>
        <v/>
      </c>
      <c r="M418" s="11"/>
      <c r="P418" s="56"/>
      <c r="R418" s="11"/>
      <c r="S418" s="14"/>
      <c r="AK418" s="19" t="str">
        <f>IF(Line[Asset Group]="","",VLOOKUP(Line[Asset Type],subdom_master,4,FALSE))</f>
        <v/>
      </c>
    </row>
    <row r="419" spans="1:37" s="3" customFormat="1" x14ac:dyDescent="0.2">
      <c r="A419" s="34"/>
      <c r="B419" s="34"/>
      <c r="C419" s="34"/>
      <c r="D419" s="61"/>
      <c r="E419" s="61"/>
      <c r="F419" s="34"/>
      <c r="G419" s="34"/>
      <c r="H419" s="3" t="str">
        <f>IF(Line[Asset Group]="","",VLOOKUP(Line[Asset Group],asset_grp_line,4,FALSE))</f>
        <v/>
      </c>
      <c r="J419" s="3" t="str">
        <f>IF(Line[Asset Group]="","",VLOOKUP(Line[Asset Group],asset_grp_line,3,FALSE))</f>
        <v/>
      </c>
      <c r="M419" s="11"/>
      <c r="P419" s="56"/>
      <c r="R419" s="11"/>
      <c r="S419" s="14"/>
      <c r="AK419" s="19" t="str">
        <f>IF(Line[Asset Group]="","",VLOOKUP(Line[Asset Type],subdom_master,4,FALSE))</f>
        <v/>
      </c>
    </row>
    <row r="420" spans="1:37" s="3" customFormat="1" x14ac:dyDescent="0.2">
      <c r="A420" s="34"/>
      <c r="B420" s="34"/>
      <c r="C420" s="34"/>
      <c r="D420" s="61"/>
      <c r="E420" s="61"/>
      <c r="F420" s="34"/>
      <c r="G420" s="34"/>
      <c r="H420" s="3" t="str">
        <f>IF(Line[Asset Group]="","",VLOOKUP(Line[Asset Group],asset_grp_line,4,FALSE))</f>
        <v/>
      </c>
      <c r="J420" s="3" t="str">
        <f>IF(Line[Asset Group]="","",VLOOKUP(Line[Asset Group],asset_grp_line,3,FALSE))</f>
        <v/>
      </c>
      <c r="M420" s="11"/>
      <c r="P420" s="56"/>
      <c r="R420" s="11"/>
      <c r="S420" s="14"/>
      <c r="AK420" s="19" t="str">
        <f>IF(Line[Asset Group]="","",VLOOKUP(Line[Asset Type],subdom_master,4,FALSE))</f>
        <v/>
      </c>
    </row>
    <row r="421" spans="1:37" s="3" customFormat="1" x14ac:dyDescent="0.2">
      <c r="A421" s="34"/>
      <c r="B421" s="34"/>
      <c r="C421" s="34"/>
      <c r="D421" s="61"/>
      <c r="E421" s="61"/>
      <c r="F421" s="34"/>
      <c r="G421" s="34"/>
      <c r="H421" s="3" t="str">
        <f>IF(Line[Asset Group]="","",VLOOKUP(Line[Asset Group],asset_grp_line,4,FALSE))</f>
        <v/>
      </c>
      <c r="J421" s="3" t="str">
        <f>IF(Line[Asset Group]="","",VLOOKUP(Line[Asset Group],asset_grp_line,3,FALSE))</f>
        <v/>
      </c>
      <c r="M421" s="11"/>
      <c r="P421" s="56"/>
      <c r="R421" s="11"/>
      <c r="S421" s="14"/>
      <c r="AK421" s="19" t="str">
        <f>IF(Line[Asset Group]="","",VLOOKUP(Line[Asset Type],subdom_master,4,FALSE))</f>
        <v/>
      </c>
    </row>
    <row r="422" spans="1:37" s="3" customFormat="1" x14ac:dyDescent="0.2">
      <c r="A422" s="34"/>
      <c r="B422" s="34"/>
      <c r="C422" s="34"/>
      <c r="D422" s="61"/>
      <c r="E422" s="61"/>
      <c r="F422" s="34"/>
      <c r="G422" s="34"/>
      <c r="H422" s="3" t="str">
        <f>IF(Line[Asset Group]="","",VLOOKUP(Line[Asset Group],asset_grp_line,4,FALSE))</f>
        <v/>
      </c>
      <c r="J422" s="3" t="str">
        <f>IF(Line[Asset Group]="","",VLOOKUP(Line[Asset Group],asset_grp_line,3,FALSE))</f>
        <v/>
      </c>
      <c r="M422" s="11"/>
      <c r="P422" s="56"/>
      <c r="R422" s="11"/>
      <c r="S422" s="14"/>
      <c r="AK422" s="19" t="str">
        <f>IF(Line[Asset Group]="","",VLOOKUP(Line[Asset Type],subdom_master,4,FALSE))</f>
        <v/>
      </c>
    </row>
    <row r="423" spans="1:37" s="3" customFormat="1" x14ac:dyDescent="0.2">
      <c r="A423" s="34"/>
      <c r="B423" s="34"/>
      <c r="C423" s="34"/>
      <c r="D423" s="61"/>
      <c r="E423" s="61"/>
      <c r="F423" s="34"/>
      <c r="G423" s="34"/>
      <c r="H423" s="3" t="str">
        <f>IF(Line[Asset Group]="","",VLOOKUP(Line[Asset Group],asset_grp_line,4,FALSE))</f>
        <v/>
      </c>
      <c r="J423" s="3" t="str">
        <f>IF(Line[Asset Group]="","",VLOOKUP(Line[Asset Group],asset_grp_line,3,FALSE))</f>
        <v/>
      </c>
      <c r="M423" s="11"/>
      <c r="P423" s="56"/>
      <c r="R423" s="11"/>
      <c r="S423" s="14"/>
      <c r="AK423" s="19" t="str">
        <f>IF(Line[Asset Group]="","",VLOOKUP(Line[Asset Type],subdom_master,4,FALSE))</f>
        <v/>
      </c>
    </row>
    <row r="424" spans="1:37" s="3" customFormat="1" x14ac:dyDescent="0.2">
      <c r="A424" s="34"/>
      <c r="B424" s="34"/>
      <c r="C424" s="34"/>
      <c r="D424" s="61"/>
      <c r="E424" s="61"/>
      <c r="F424" s="34"/>
      <c r="G424" s="34"/>
      <c r="H424" s="3" t="str">
        <f>IF(Line[Asset Group]="","",VLOOKUP(Line[Asset Group],asset_grp_line,4,FALSE))</f>
        <v/>
      </c>
      <c r="J424" s="3" t="str">
        <f>IF(Line[Asset Group]="","",VLOOKUP(Line[Asset Group],asset_grp_line,3,FALSE))</f>
        <v/>
      </c>
      <c r="M424" s="11"/>
      <c r="P424" s="56"/>
      <c r="R424" s="11"/>
      <c r="S424" s="14"/>
      <c r="AK424" s="19" t="str">
        <f>IF(Line[Asset Group]="","",VLOOKUP(Line[Asset Type],subdom_master,4,FALSE))</f>
        <v/>
      </c>
    </row>
    <row r="425" spans="1:37" s="3" customFormat="1" x14ac:dyDescent="0.2">
      <c r="A425" s="34"/>
      <c r="B425" s="34"/>
      <c r="C425" s="34"/>
      <c r="D425" s="61"/>
      <c r="E425" s="61"/>
      <c r="F425" s="34"/>
      <c r="G425" s="34"/>
      <c r="H425" s="3" t="str">
        <f>IF(Line[Asset Group]="","",VLOOKUP(Line[Asset Group],asset_grp_line,4,FALSE))</f>
        <v/>
      </c>
      <c r="J425" s="3" t="str">
        <f>IF(Line[Asset Group]="","",VLOOKUP(Line[Asset Group],asset_grp_line,3,FALSE))</f>
        <v/>
      </c>
      <c r="M425" s="11"/>
      <c r="P425" s="56"/>
      <c r="R425" s="11"/>
      <c r="S425" s="14"/>
      <c r="AK425" s="19" t="str">
        <f>IF(Line[Asset Group]="","",VLOOKUP(Line[Asset Type],subdom_master,4,FALSE))</f>
        <v/>
      </c>
    </row>
    <row r="426" spans="1:37" s="3" customFormat="1" x14ac:dyDescent="0.2">
      <c r="A426" s="34"/>
      <c r="B426" s="34"/>
      <c r="C426" s="34"/>
      <c r="D426" s="61"/>
      <c r="E426" s="61"/>
      <c r="F426" s="34"/>
      <c r="G426" s="34"/>
      <c r="H426" s="3" t="str">
        <f>IF(Line[Asset Group]="","",VLOOKUP(Line[Asset Group],asset_grp_line,4,FALSE))</f>
        <v/>
      </c>
      <c r="J426" s="3" t="str">
        <f>IF(Line[Asset Group]="","",VLOOKUP(Line[Asset Group],asset_grp_line,3,FALSE))</f>
        <v/>
      </c>
      <c r="M426" s="11"/>
      <c r="P426" s="56"/>
      <c r="R426" s="11"/>
      <c r="S426" s="14"/>
      <c r="AK426" s="19" t="str">
        <f>IF(Line[Asset Group]="","",VLOOKUP(Line[Asset Type],subdom_master,4,FALSE))</f>
        <v/>
      </c>
    </row>
    <row r="427" spans="1:37" s="3" customFormat="1" x14ac:dyDescent="0.2">
      <c r="A427" s="34"/>
      <c r="B427" s="34"/>
      <c r="C427" s="34"/>
      <c r="D427" s="61"/>
      <c r="E427" s="61"/>
      <c r="F427" s="34"/>
      <c r="G427" s="34"/>
      <c r="H427" s="3" t="str">
        <f>IF(Line[Asset Group]="","",VLOOKUP(Line[Asset Group],asset_grp_line,4,FALSE))</f>
        <v/>
      </c>
      <c r="J427" s="3" t="str">
        <f>IF(Line[Asset Group]="","",VLOOKUP(Line[Asset Group],asset_grp_line,3,FALSE))</f>
        <v/>
      </c>
      <c r="M427" s="11"/>
      <c r="P427" s="56"/>
      <c r="R427" s="11"/>
      <c r="S427" s="14"/>
      <c r="AK427" s="19" t="str">
        <f>IF(Line[Asset Group]="","",VLOOKUP(Line[Asset Type],subdom_master,4,FALSE))</f>
        <v/>
      </c>
    </row>
    <row r="428" spans="1:37" s="3" customFormat="1" x14ac:dyDescent="0.2">
      <c r="A428" s="34"/>
      <c r="B428" s="34"/>
      <c r="C428" s="34"/>
      <c r="D428" s="61"/>
      <c r="E428" s="61"/>
      <c r="F428" s="34"/>
      <c r="G428" s="34"/>
      <c r="H428" s="3" t="str">
        <f>IF(Line[Asset Group]="","",VLOOKUP(Line[Asset Group],asset_grp_line,4,FALSE))</f>
        <v/>
      </c>
      <c r="J428" s="3" t="str">
        <f>IF(Line[Asset Group]="","",VLOOKUP(Line[Asset Group],asset_grp_line,3,FALSE))</f>
        <v/>
      </c>
      <c r="M428" s="11"/>
      <c r="P428" s="56"/>
      <c r="R428" s="11"/>
      <c r="S428" s="14"/>
      <c r="AK428" s="19" t="str">
        <f>IF(Line[Asset Group]="","",VLOOKUP(Line[Asset Type],subdom_master,4,FALSE))</f>
        <v/>
      </c>
    </row>
    <row r="429" spans="1:37" s="3" customFormat="1" x14ac:dyDescent="0.2">
      <c r="A429" s="34"/>
      <c r="B429" s="34"/>
      <c r="C429" s="34"/>
      <c r="D429" s="61"/>
      <c r="E429" s="61"/>
      <c r="F429" s="34"/>
      <c r="G429" s="34"/>
      <c r="H429" s="3" t="str">
        <f>IF(Line[Asset Group]="","",VLOOKUP(Line[Asset Group],asset_grp_line,4,FALSE))</f>
        <v/>
      </c>
      <c r="J429" s="3" t="str">
        <f>IF(Line[Asset Group]="","",VLOOKUP(Line[Asset Group],asset_grp_line,3,FALSE))</f>
        <v/>
      </c>
      <c r="M429" s="11"/>
      <c r="P429" s="56"/>
      <c r="R429" s="11"/>
      <c r="S429" s="14"/>
      <c r="AK429" s="19" t="str">
        <f>IF(Line[Asset Group]="","",VLOOKUP(Line[Asset Type],subdom_master,4,FALSE))</f>
        <v/>
      </c>
    </row>
    <row r="430" spans="1:37" s="3" customFormat="1" x14ac:dyDescent="0.2">
      <c r="A430" s="34"/>
      <c r="B430" s="34"/>
      <c r="C430" s="34"/>
      <c r="D430" s="61"/>
      <c r="E430" s="61"/>
      <c r="F430" s="34"/>
      <c r="G430" s="34"/>
      <c r="H430" s="3" t="str">
        <f>IF(Line[Asset Group]="","",VLOOKUP(Line[Asset Group],asset_grp_line,4,FALSE))</f>
        <v/>
      </c>
      <c r="J430" s="3" t="str">
        <f>IF(Line[Asset Group]="","",VLOOKUP(Line[Asset Group],asset_grp_line,3,FALSE))</f>
        <v/>
      </c>
      <c r="M430" s="11"/>
      <c r="P430" s="56"/>
      <c r="R430" s="11"/>
      <c r="S430" s="14"/>
      <c r="AK430" s="19" t="str">
        <f>IF(Line[Asset Group]="","",VLOOKUP(Line[Asset Type],subdom_master,4,FALSE))</f>
        <v/>
      </c>
    </row>
    <row r="431" spans="1:37" s="3" customFormat="1" x14ac:dyDescent="0.2">
      <c r="A431" s="34"/>
      <c r="B431" s="34"/>
      <c r="C431" s="34"/>
      <c r="D431" s="61"/>
      <c r="E431" s="61"/>
      <c r="F431" s="34"/>
      <c r="G431" s="34"/>
      <c r="H431" s="3" t="str">
        <f>IF(Line[Asset Group]="","",VLOOKUP(Line[Asset Group],asset_grp_line,4,FALSE))</f>
        <v/>
      </c>
      <c r="J431" s="3" t="str">
        <f>IF(Line[Asset Group]="","",VLOOKUP(Line[Asset Group],asset_grp_line,3,FALSE))</f>
        <v/>
      </c>
      <c r="M431" s="11"/>
      <c r="P431" s="56"/>
      <c r="R431" s="11"/>
      <c r="S431" s="14"/>
      <c r="AK431" s="19" t="str">
        <f>IF(Line[Asset Group]="","",VLOOKUP(Line[Asset Type],subdom_master,4,FALSE))</f>
        <v/>
      </c>
    </row>
    <row r="432" spans="1:37" s="3" customFormat="1" x14ac:dyDescent="0.2">
      <c r="A432" s="34"/>
      <c r="B432" s="34"/>
      <c r="C432" s="34"/>
      <c r="D432" s="61"/>
      <c r="E432" s="61"/>
      <c r="F432" s="34"/>
      <c r="G432" s="34"/>
      <c r="H432" s="3" t="str">
        <f>IF(Line[Asset Group]="","",VLOOKUP(Line[Asset Group],asset_grp_line,4,FALSE))</f>
        <v/>
      </c>
      <c r="J432" s="3" t="str">
        <f>IF(Line[Asset Group]="","",VLOOKUP(Line[Asset Group],asset_grp_line,3,FALSE))</f>
        <v/>
      </c>
      <c r="M432" s="11"/>
      <c r="P432" s="56"/>
      <c r="R432" s="11"/>
      <c r="S432" s="14"/>
      <c r="AK432" s="19" t="str">
        <f>IF(Line[Asset Group]="","",VLOOKUP(Line[Asset Type],subdom_master,4,FALSE))</f>
        <v/>
      </c>
    </row>
    <row r="433" spans="1:37" s="3" customFormat="1" x14ac:dyDescent="0.2">
      <c r="A433" s="34"/>
      <c r="B433" s="34"/>
      <c r="C433" s="34"/>
      <c r="D433" s="61"/>
      <c r="E433" s="61"/>
      <c r="F433" s="34"/>
      <c r="G433" s="34"/>
      <c r="H433" s="3" t="str">
        <f>IF(Line[Asset Group]="","",VLOOKUP(Line[Asset Group],asset_grp_line,4,FALSE))</f>
        <v/>
      </c>
      <c r="J433" s="3" t="str">
        <f>IF(Line[Asset Group]="","",VLOOKUP(Line[Asset Group],asset_grp_line,3,FALSE))</f>
        <v/>
      </c>
      <c r="M433" s="11"/>
      <c r="P433" s="56"/>
      <c r="R433" s="11"/>
      <c r="S433" s="14"/>
      <c r="AK433" s="19" t="str">
        <f>IF(Line[Asset Group]="","",VLOOKUP(Line[Asset Type],subdom_master,4,FALSE))</f>
        <v/>
      </c>
    </row>
    <row r="434" spans="1:37" s="3" customFormat="1" x14ac:dyDescent="0.2">
      <c r="A434" s="34"/>
      <c r="B434" s="34"/>
      <c r="C434" s="34"/>
      <c r="D434" s="61"/>
      <c r="E434" s="61"/>
      <c r="F434" s="34"/>
      <c r="G434" s="34"/>
      <c r="H434" s="3" t="str">
        <f>IF(Line[Asset Group]="","",VLOOKUP(Line[Asset Group],asset_grp_line,4,FALSE))</f>
        <v/>
      </c>
      <c r="J434" s="3" t="str">
        <f>IF(Line[Asset Group]="","",VLOOKUP(Line[Asset Group],asset_grp_line,3,FALSE))</f>
        <v/>
      </c>
      <c r="M434" s="11"/>
      <c r="P434" s="56"/>
      <c r="R434" s="11"/>
      <c r="S434" s="14"/>
      <c r="AK434" s="19" t="str">
        <f>IF(Line[Asset Group]="","",VLOOKUP(Line[Asset Type],subdom_master,4,FALSE))</f>
        <v/>
      </c>
    </row>
    <row r="435" spans="1:37" s="3" customFormat="1" x14ac:dyDescent="0.2">
      <c r="A435" s="34"/>
      <c r="B435" s="34"/>
      <c r="C435" s="34"/>
      <c r="D435" s="61"/>
      <c r="E435" s="61"/>
      <c r="F435" s="34"/>
      <c r="G435" s="34"/>
      <c r="H435" s="3" t="str">
        <f>IF(Line[Asset Group]="","",VLOOKUP(Line[Asset Group],asset_grp_line,4,FALSE))</f>
        <v/>
      </c>
      <c r="J435" s="3" t="str">
        <f>IF(Line[Asset Group]="","",VLOOKUP(Line[Asset Group],asset_grp_line,3,FALSE))</f>
        <v/>
      </c>
      <c r="M435" s="11"/>
      <c r="P435" s="56"/>
      <c r="R435" s="11"/>
      <c r="S435" s="14"/>
      <c r="AK435" s="19" t="str">
        <f>IF(Line[Asset Group]="","",VLOOKUP(Line[Asset Type],subdom_master,4,FALSE))</f>
        <v/>
      </c>
    </row>
    <row r="436" spans="1:37" s="3" customFormat="1" x14ac:dyDescent="0.2">
      <c r="A436" s="34"/>
      <c r="B436" s="34"/>
      <c r="C436" s="34"/>
      <c r="D436" s="61"/>
      <c r="E436" s="61"/>
      <c r="F436" s="34"/>
      <c r="G436" s="34"/>
      <c r="H436" s="3" t="str">
        <f>IF(Line[Asset Group]="","",VLOOKUP(Line[Asset Group],asset_grp_line,4,FALSE))</f>
        <v/>
      </c>
      <c r="J436" s="3" t="str">
        <f>IF(Line[Asset Group]="","",VLOOKUP(Line[Asset Group],asset_grp_line,3,FALSE))</f>
        <v/>
      </c>
      <c r="M436" s="11"/>
      <c r="P436" s="56"/>
      <c r="R436" s="11"/>
      <c r="S436" s="14"/>
      <c r="AK436" s="19" t="str">
        <f>IF(Line[Asset Group]="","",VLOOKUP(Line[Asset Type],subdom_master,4,FALSE))</f>
        <v/>
      </c>
    </row>
    <row r="437" spans="1:37" s="3" customFormat="1" x14ac:dyDescent="0.2">
      <c r="A437" s="34"/>
      <c r="B437" s="34"/>
      <c r="C437" s="34"/>
      <c r="D437" s="61"/>
      <c r="E437" s="61"/>
      <c r="F437" s="34"/>
      <c r="G437" s="34"/>
      <c r="H437" s="3" t="str">
        <f>IF(Line[Asset Group]="","",VLOOKUP(Line[Asset Group],asset_grp_line,4,FALSE))</f>
        <v/>
      </c>
      <c r="J437" s="3" t="str">
        <f>IF(Line[Asset Group]="","",VLOOKUP(Line[Asset Group],asset_grp_line,3,FALSE))</f>
        <v/>
      </c>
      <c r="M437" s="11"/>
      <c r="P437" s="56"/>
      <c r="R437" s="11"/>
      <c r="S437" s="14"/>
      <c r="AK437" s="19" t="str">
        <f>IF(Line[Asset Group]="","",VLOOKUP(Line[Asset Type],subdom_master,4,FALSE))</f>
        <v/>
      </c>
    </row>
    <row r="438" spans="1:37" s="3" customFormat="1" x14ac:dyDescent="0.2">
      <c r="A438" s="34"/>
      <c r="B438" s="34"/>
      <c r="C438" s="34"/>
      <c r="D438" s="61"/>
      <c r="E438" s="61"/>
      <c r="F438" s="34"/>
      <c r="G438" s="34"/>
      <c r="H438" s="3" t="str">
        <f>IF(Line[Asset Group]="","",VLOOKUP(Line[Asset Group],asset_grp_line,4,FALSE))</f>
        <v/>
      </c>
      <c r="J438" s="3" t="str">
        <f>IF(Line[Asset Group]="","",VLOOKUP(Line[Asset Group],asset_grp_line,3,FALSE))</f>
        <v/>
      </c>
      <c r="M438" s="11"/>
      <c r="P438" s="56"/>
      <c r="R438" s="11"/>
      <c r="S438" s="14"/>
      <c r="AK438" s="19" t="str">
        <f>IF(Line[Asset Group]="","",VLOOKUP(Line[Asset Type],subdom_master,4,FALSE))</f>
        <v/>
      </c>
    </row>
    <row r="439" spans="1:37" s="3" customFormat="1" x14ac:dyDescent="0.2">
      <c r="A439" s="34"/>
      <c r="B439" s="34"/>
      <c r="C439" s="34"/>
      <c r="D439" s="61"/>
      <c r="E439" s="61"/>
      <c r="F439" s="34"/>
      <c r="G439" s="34"/>
      <c r="H439" s="3" t="str">
        <f>IF(Line[Asset Group]="","",VLOOKUP(Line[Asset Group],asset_grp_line,4,FALSE))</f>
        <v/>
      </c>
      <c r="J439" s="3" t="str">
        <f>IF(Line[Asset Group]="","",VLOOKUP(Line[Asset Group],asset_grp_line,3,FALSE))</f>
        <v/>
      </c>
      <c r="M439" s="11"/>
      <c r="P439" s="56"/>
      <c r="R439" s="11"/>
      <c r="S439" s="14"/>
      <c r="AK439" s="19" t="str">
        <f>IF(Line[Asset Group]="","",VLOOKUP(Line[Asset Type],subdom_master,4,FALSE))</f>
        <v/>
      </c>
    </row>
    <row r="440" spans="1:37" s="3" customFormat="1" x14ac:dyDescent="0.2">
      <c r="A440" s="34"/>
      <c r="B440" s="34"/>
      <c r="C440" s="34"/>
      <c r="D440" s="61"/>
      <c r="E440" s="61"/>
      <c r="F440" s="34"/>
      <c r="G440" s="34"/>
      <c r="H440" s="3" t="str">
        <f>IF(Line[Asset Group]="","",VLOOKUP(Line[Asset Group],asset_grp_line,4,FALSE))</f>
        <v/>
      </c>
      <c r="J440" s="3" t="str">
        <f>IF(Line[Asset Group]="","",VLOOKUP(Line[Asset Group],asset_grp_line,3,FALSE))</f>
        <v/>
      </c>
      <c r="M440" s="11"/>
      <c r="P440" s="56"/>
      <c r="R440" s="11"/>
      <c r="S440" s="14"/>
      <c r="AK440" s="19" t="str">
        <f>IF(Line[Asset Group]="","",VLOOKUP(Line[Asset Type],subdom_master,4,FALSE))</f>
        <v/>
      </c>
    </row>
    <row r="441" spans="1:37" s="3" customFormat="1" x14ac:dyDescent="0.2">
      <c r="A441" s="34"/>
      <c r="B441" s="34"/>
      <c r="C441" s="34"/>
      <c r="D441" s="61"/>
      <c r="E441" s="61"/>
      <c r="F441" s="34"/>
      <c r="G441" s="34"/>
      <c r="H441" s="3" t="str">
        <f>IF(Line[Asset Group]="","",VLOOKUP(Line[Asset Group],asset_grp_line,4,FALSE))</f>
        <v/>
      </c>
      <c r="J441" s="3" t="str">
        <f>IF(Line[Asset Group]="","",VLOOKUP(Line[Asset Group],asset_grp_line,3,FALSE))</f>
        <v/>
      </c>
      <c r="M441" s="11"/>
      <c r="P441" s="56"/>
      <c r="R441" s="11"/>
      <c r="S441" s="14"/>
      <c r="AK441" s="19" t="str">
        <f>IF(Line[Asset Group]="","",VLOOKUP(Line[Asset Type],subdom_master,4,FALSE))</f>
        <v/>
      </c>
    </row>
    <row r="442" spans="1:37" s="3" customFormat="1" x14ac:dyDescent="0.2">
      <c r="A442" s="34"/>
      <c r="B442" s="34"/>
      <c r="C442" s="34"/>
      <c r="D442" s="61"/>
      <c r="E442" s="61"/>
      <c r="F442" s="34"/>
      <c r="G442" s="34"/>
      <c r="H442" s="3" t="str">
        <f>IF(Line[Asset Group]="","",VLOOKUP(Line[Asset Group],asset_grp_line,4,FALSE))</f>
        <v/>
      </c>
      <c r="J442" s="3" t="str">
        <f>IF(Line[Asset Group]="","",VLOOKUP(Line[Asset Group],asset_grp_line,3,FALSE))</f>
        <v/>
      </c>
      <c r="M442" s="11"/>
      <c r="P442" s="56"/>
      <c r="R442" s="11"/>
      <c r="S442" s="14"/>
      <c r="AK442" s="19" t="str">
        <f>IF(Line[Asset Group]="","",VLOOKUP(Line[Asset Type],subdom_master,4,FALSE))</f>
        <v/>
      </c>
    </row>
    <row r="443" spans="1:37" s="3" customFormat="1" x14ac:dyDescent="0.2">
      <c r="A443" s="34"/>
      <c r="B443" s="34"/>
      <c r="C443" s="34"/>
      <c r="D443" s="61"/>
      <c r="E443" s="61"/>
      <c r="F443" s="34"/>
      <c r="G443" s="34"/>
      <c r="H443" s="3" t="str">
        <f>IF(Line[Asset Group]="","",VLOOKUP(Line[Asset Group],asset_grp_line,4,FALSE))</f>
        <v/>
      </c>
      <c r="J443" s="3" t="str">
        <f>IF(Line[Asset Group]="","",VLOOKUP(Line[Asset Group],asset_grp_line,3,FALSE))</f>
        <v/>
      </c>
      <c r="M443" s="11"/>
      <c r="P443" s="56"/>
      <c r="R443" s="11"/>
      <c r="S443" s="14"/>
      <c r="AK443" s="19" t="str">
        <f>IF(Line[Asset Group]="","",VLOOKUP(Line[Asset Type],subdom_master,4,FALSE))</f>
        <v/>
      </c>
    </row>
    <row r="444" spans="1:37" s="3" customFormat="1" x14ac:dyDescent="0.2">
      <c r="A444" s="34"/>
      <c r="B444" s="34"/>
      <c r="C444" s="34"/>
      <c r="D444" s="61"/>
      <c r="E444" s="61"/>
      <c r="F444" s="34"/>
      <c r="G444" s="34"/>
      <c r="H444" s="3" t="str">
        <f>IF(Line[Asset Group]="","",VLOOKUP(Line[Asset Group],asset_grp_line,4,FALSE))</f>
        <v/>
      </c>
      <c r="J444" s="3" t="str">
        <f>IF(Line[Asset Group]="","",VLOOKUP(Line[Asset Group],asset_grp_line,3,FALSE))</f>
        <v/>
      </c>
      <c r="M444" s="11"/>
      <c r="P444" s="56"/>
      <c r="R444" s="11"/>
      <c r="S444" s="14"/>
      <c r="AK444" s="19" t="str">
        <f>IF(Line[Asset Group]="","",VLOOKUP(Line[Asset Type],subdom_master,4,FALSE))</f>
        <v/>
      </c>
    </row>
    <row r="445" spans="1:37" s="3" customFormat="1" x14ac:dyDescent="0.2">
      <c r="A445" s="34"/>
      <c r="B445" s="34"/>
      <c r="C445" s="34"/>
      <c r="D445" s="61"/>
      <c r="E445" s="61"/>
      <c r="F445" s="34"/>
      <c r="G445" s="34"/>
      <c r="H445" s="3" t="str">
        <f>IF(Line[Asset Group]="","",VLOOKUP(Line[Asset Group],asset_grp_line,4,FALSE))</f>
        <v/>
      </c>
      <c r="J445" s="3" t="str">
        <f>IF(Line[Asset Group]="","",VLOOKUP(Line[Asset Group],asset_grp_line,3,FALSE))</f>
        <v/>
      </c>
      <c r="M445" s="11"/>
      <c r="P445" s="56"/>
      <c r="R445" s="11"/>
      <c r="S445" s="14"/>
      <c r="AK445" s="19" t="str">
        <f>IF(Line[Asset Group]="","",VLOOKUP(Line[Asset Type],subdom_master,4,FALSE))</f>
        <v/>
      </c>
    </row>
    <row r="446" spans="1:37" s="3" customFormat="1" x14ac:dyDescent="0.2">
      <c r="A446" s="34"/>
      <c r="B446" s="34"/>
      <c r="C446" s="34"/>
      <c r="D446" s="61"/>
      <c r="E446" s="61"/>
      <c r="F446" s="34"/>
      <c r="G446" s="34"/>
      <c r="H446" s="3" t="str">
        <f>IF(Line[Asset Group]="","",VLOOKUP(Line[Asset Group],asset_grp_line,4,FALSE))</f>
        <v/>
      </c>
      <c r="J446" s="3" t="str">
        <f>IF(Line[Asset Group]="","",VLOOKUP(Line[Asset Group],asset_grp_line,3,FALSE))</f>
        <v/>
      </c>
      <c r="M446" s="11"/>
      <c r="P446" s="56"/>
      <c r="R446" s="11"/>
      <c r="S446" s="14"/>
      <c r="AK446" s="19" t="str">
        <f>IF(Line[Asset Group]="","",VLOOKUP(Line[Asset Type],subdom_master,4,FALSE))</f>
        <v/>
      </c>
    </row>
    <row r="447" spans="1:37" s="3" customFormat="1" x14ac:dyDescent="0.2">
      <c r="A447" s="34"/>
      <c r="B447" s="34"/>
      <c r="C447" s="34"/>
      <c r="D447" s="61"/>
      <c r="E447" s="61"/>
      <c r="F447" s="34"/>
      <c r="G447" s="34"/>
      <c r="H447" s="3" t="str">
        <f>IF(Line[Asset Group]="","",VLOOKUP(Line[Asset Group],asset_grp_line,4,FALSE))</f>
        <v/>
      </c>
      <c r="J447" s="3" t="str">
        <f>IF(Line[Asset Group]="","",VLOOKUP(Line[Asset Group],asset_grp_line,3,FALSE))</f>
        <v/>
      </c>
      <c r="M447" s="11"/>
      <c r="P447" s="56"/>
      <c r="R447" s="11"/>
      <c r="S447" s="14"/>
      <c r="AK447" s="19" t="str">
        <f>IF(Line[Asset Group]="","",VLOOKUP(Line[Asset Type],subdom_master,4,FALSE))</f>
        <v/>
      </c>
    </row>
    <row r="448" spans="1:37" s="3" customFormat="1" x14ac:dyDescent="0.2">
      <c r="A448" s="34"/>
      <c r="B448" s="34"/>
      <c r="C448" s="34"/>
      <c r="D448" s="61"/>
      <c r="E448" s="61"/>
      <c r="F448" s="34"/>
      <c r="G448" s="34"/>
      <c r="H448" s="3" t="str">
        <f>IF(Line[Asset Group]="","",VLOOKUP(Line[Asset Group],asset_grp_line,4,FALSE))</f>
        <v/>
      </c>
      <c r="J448" s="3" t="str">
        <f>IF(Line[Asset Group]="","",VLOOKUP(Line[Asset Group],asset_grp_line,3,FALSE))</f>
        <v/>
      </c>
      <c r="M448" s="11"/>
      <c r="P448" s="56"/>
      <c r="R448" s="11"/>
      <c r="S448" s="14"/>
      <c r="AK448" s="19" t="str">
        <f>IF(Line[Asset Group]="","",VLOOKUP(Line[Asset Type],subdom_master,4,FALSE))</f>
        <v/>
      </c>
    </row>
    <row r="449" spans="1:37" s="3" customFormat="1" x14ac:dyDescent="0.2">
      <c r="A449" s="34"/>
      <c r="B449" s="34"/>
      <c r="C449" s="34"/>
      <c r="D449" s="61"/>
      <c r="E449" s="61"/>
      <c r="F449" s="34"/>
      <c r="G449" s="34"/>
      <c r="H449" s="3" t="str">
        <f>IF(Line[Asset Group]="","",VLOOKUP(Line[Asset Group],asset_grp_line,4,FALSE))</f>
        <v/>
      </c>
      <c r="J449" s="3" t="str">
        <f>IF(Line[Asset Group]="","",VLOOKUP(Line[Asset Group],asset_grp_line,3,FALSE))</f>
        <v/>
      </c>
      <c r="M449" s="11"/>
      <c r="P449" s="56"/>
      <c r="R449" s="11"/>
      <c r="S449" s="14"/>
      <c r="AK449" s="19" t="str">
        <f>IF(Line[Asset Group]="","",VLOOKUP(Line[Asset Type],subdom_master,4,FALSE))</f>
        <v/>
      </c>
    </row>
    <row r="450" spans="1:37" s="3" customFormat="1" x14ac:dyDescent="0.2">
      <c r="A450" s="34"/>
      <c r="B450" s="34"/>
      <c r="C450" s="34"/>
      <c r="D450" s="61"/>
      <c r="E450" s="61"/>
      <c r="F450" s="34"/>
      <c r="G450" s="34"/>
      <c r="H450" s="3" t="str">
        <f>IF(Line[Asset Group]="","",VLOOKUP(Line[Asset Group],asset_grp_line,4,FALSE))</f>
        <v/>
      </c>
      <c r="J450" s="3" t="str">
        <f>IF(Line[Asset Group]="","",VLOOKUP(Line[Asset Group],asset_grp_line,3,FALSE))</f>
        <v/>
      </c>
      <c r="M450" s="11"/>
      <c r="P450" s="56"/>
      <c r="R450" s="11"/>
      <c r="S450" s="14"/>
      <c r="AK450" s="19" t="str">
        <f>IF(Line[Asset Group]="","",VLOOKUP(Line[Asset Type],subdom_master,4,FALSE))</f>
        <v/>
      </c>
    </row>
    <row r="451" spans="1:37" s="3" customFormat="1" x14ac:dyDescent="0.2">
      <c r="A451" s="34"/>
      <c r="B451" s="34"/>
      <c r="C451" s="34"/>
      <c r="D451" s="61"/>
      <c r="E451" s="61"/>
      <c r="F451" s="34"/>
      <c r="G451" s="34"/>
      <c r="H451" s="3" t="str">
        <f>IF(Line[Asset Group]="","",VLOOKUP(Line[Asset Group],asset_grp_line,4,FALSE))</f>
        <v/>
      </c>
      <c r="J451" s="3" t="str">
        <f>IF(Line[Asset Group]="","",VLOOKUP(Line[Asset Group],asset_grp_line,3,FALSE))</f>
        <v/>
      </c>
      <c r="M451" s="11"/>
      <c r="P451" s="56"/>
      <c r="R451" s="11"/>
      <c r="S451" s="14"/>
      <c r="AK451" s="19" t="str">
        <f>IF(Line[Asset Group]="","",VLOOKUP(Line[Asset Type],subdom_master,4,FALSE))</f>
        <v/>
      </c>
    </row>
    <row r="452" spans="1:37" s="3" customFormat="1" x14ac:dyDescent="0.2">
      <c r="A452" s="34"/>
      <c r="B452" s="34"/>
      <c r="C452" s="34"/>
      <c r="D452" s="61"/>
      <c r="E452" s="61"/>
      <c r="F452" s="34"/>
      <c r="G452" s="34"/>
      <c r="H452" s="3" t="str">
        <f>IF(Line[Asset Group]="","",VLOOKUP(Line[Asset Group],asset_grp_line,4,FALSE))</f>
        <v/>
      </c>
      <c r="J452" s="3" t="str">
        <f>IF(Line[Asset Group]="","",VLOOKUP(Line[Asset Group],asset_grp_line,3,FALSE))</f>
        <v/>
      </c>
      <c r="M452" s="11"/>
      <c r="P452" s="56"/>
      <c r="R452" s="11"/>
      <c r="S452" s="14"/>
      <c r="AK452" s="19" t="str">
        <f>IF(Line[Asset Group]="","",VLOOKUP(Line[Asset Type],subdom_master,4,FALSE))</f>
        <v/>
      </c>
    </row>
    <row r="453" spans="1:37" s="3" customFormat="1" x14ac:dyDescent="0.2">
      <c r="A453" s="34"/>
      <c r="B453" s="34"/>
      <c r="C453" s="34"/>
      <c r="D453" s="61"/>
      <c r="E453" s="61"/>
      <c r="F453" s="34"/>
      <c r="G453" s="34"/>
      <c r="H453" s="3" t="str">
        <f>IF(Line[Asset Group]="","",VLOOKUP(Line[Asset Group],asset_grp_line,4,FALSE))</f>
        <v/>
      </c>
      <c r="J453" s="3" t="str">
        <f>IF(Line[Asset Group]="","",VLOOKUP(Line[Asset Group],asset_grp_line,3,FALSE))</f>
        <v/>
      </c>
      <c r="M453" s="11"/>
      <c r="P453" s="56"/>
      <c r="R453" s="11"/>
      <c r="S453" s="14"/>
      <c r="AK453" s="19" t="str">
        <f>IF(Line[Asset Group]="","",VLOOKUP(Line[Asset Type],subdom_master,4,FALSE))</f>
        <v/>
      </c>
    </row>
    <row r="454" spans="1:37" s="3" customFormat="1" x14ac:dyDescent="0.2">
      <c r="A454" s="34"/>
      <c r="B454" s="34"/>
      <c r="C454" s="34"/>
      <c r="D454" s="61"/>
      <c r="E454" s="61"/>
      <c r="F454" s="34"/>
      <c r="G454" s="34"/>
      <c r="H454" s="3" t="str">
        <f>IF(Line[Asset Group]="","",VLOOKUP(Line[Asset Group],asset_grp_line,4,FALSE))</f>
        <v/>
      </c>
      <c r="J454" s="3" t="str">
        <f>IF(Line[Asset Group]="","",VLOOKUP(Line[Asset Group],asset_grp_line,3,FALSE))</f>
        <v/>
      </c>
      <c r="M454" s="11"/>
      <c r="P454" s="56"/>
      <c r="R454" s="11"/>
      <c r="S454" s="14"/>
      <c r="AK454" s="19" t="str">
        <f>IF(Line[Asset Group]="","",VLOOKUP(Line[Asset Type],subdom_master,4,FALSE))</f>
        <v/>
      </c>
    </row>
    <row r="455" spans="1:37" s="3" customFormat="1" x14ac:dyDescent="0.2">
      <c r="A455" s="34"/>
      <c r="B455" s="34"/>
      <c r="C455" s="34"/>
      <c r="D455" s="61"/>
      <c r="E455" s="61"/>
      <c r="F455" s="34"/>
      <c r="G455" s="34"/>
      <c r="H455" s="3" t="str">
        <f>IF(Line[Asset Group]="","",VLOOKUP(Line[Asset Group],asset_grp_line,4,FALSE))</f>
        <v/>
      </c>
      <c r="J455" s="3" t="str">
        <f>IF(Line[Asset Group]="","",VLOOKUP(Line[Asset Group],asset_grp_line,3,FALSE))</f>
        <v/>
      </c>
      <c r="M455" s="11"/>
      <c r="P455" s="56"/>
      <c r="R455" s="11"/>
      <c r="S455" s="14"/>
      <c r="AK455" s="19" t="str">
        <f>IF(Line[Asset Group]="","",VLOOKUP(Line[Asset Type],subdom_master,4,FALSE))</f>
        <v/>
      </c>
    </row>
    <row r="456" spans="1:37" s="3" customFormat="1" x14ac:dyDescent="0.2">
      <c r="A456" s="34"/>
      <c r="B456" s="34"/>
      <c r="C456" s="34"/>
      <c r="D456" s="61"/>
      <c r="E456" s="61"/>
      <c r="F456" s="34"/>
      <c r="G456" s="34"/>
      <c r="H456" s="3" t="str">
        <f>IF(Line[Asset Group]="","",VLOOKUP(Line[Asset Group],asset_grp_line,4,FALSE))</f>
        <v/>
      </c>
      <c r="J456" s="3" t="str">
        <f>IF(Line[Asset Group]="","",VLOOKUP(Line[Asset Group],asset_grp_line,3,FALSE))</f>
        <v/>
      </c>
      <c r="M456" s="11"/>
      <c r="P456" s="56"/>
      <c r="R456" s="11"/>
      <c r="S456" s="14"/>
      <c r="AK456" s="19" t="str">
        <f>IF(Line[Asset Group]="","",VLOOKUP(Line[Asset Type],subdom_master,4,FALSE))</f>
        <v/>
      </c>
    </row>
    <row r="457" spans="1:37" s="3" customFormat="1" x14ac:dyDescent="0.2">
      <c r="A457" s="34"/>
      <c r="B457" s="34"/>
      <c r="C457" s="34"/>
      <c r="D457" s="61"/>
      <c r="E457" s="61"/>
      <c r="F457" s="34"/>
      <c r="G457" s="34"/>
      <c r="H457" s="3" t="str">
        <f>IF(Line[Asset Group]="","",VLOOKUP(Line[Asset Group],asset_grp_line,4,FALSE))</f>
        <v/>
      </c>
      <c r="J457" s="3" t="str">
        <f>IF(Line[Asset Group]="","",VLOOKUP(Line[Asset Group],asset_grp_line,3,FALSE))</f>
        <v/>
      </c>
      <c r="M457" s="11"/>
      <c r="P457" s="56"/>
      <c r="R457" s="11"/>
      <c r="S457" s="14"/>
      <c r="AK457" s="19" t="str">
        <f>IF(Line[Asset Group]="","",VLOOKUP(Line[Asset Type],subdom_master,4,FALSE))</f>
        <v/>
      </c>
    </row>
    <row r="458" spans="1:37" s="3" customFormat="1" x14ac:dyDescent="0.2">
      <c r="A458" s="34"/>
      <c r="B458" s="34"/>
      <c r="C458" s="34"/>
      <c r="D458" s="61"/>
      <c r="E458" s="61"/>
      <c r="F458" s="34"/>
      <c r="G458" s="34"/>
      <c r="H458" s="3" t="str">
        <f>IF(Line[Asset Group]="","",VLOOKUP(Line[Asset Group],asset_grp_line,4,FALSE))</f>
        <v/>
      </c>
      <c r="J458" s="3" t="str">
        <f>IF(Line[Asset Group]="","",VLOOKUP(Line[Asset Group],asset_grp_line,3,FALSE))</f>
        <v/>
      </c>
      <c r="M458" s="11"/>
      <c r="P458" s="56"/>
      <c r="R458" s="11"/>
      <c r="S458" s="14"/>
      <c r="AK458" s="19" t="str">
        <f>IF(Line[Asset Group]="","",VLOOKUP(Line[Asset Type],subdom_master,4,FALSE))</f>
        <v/>
      </c>
    </row>
    <row r="459" spans="1:37" s="3" customFormat="1" x14ac:dyDescent="0.2">
      <c r="A459" s="34"/>
      <c r="B459" s="34"/>
      <c r="C459" s="34"/>
      <c r="D459" s="61"/>
      <c r="E459" s="61"/>
      <c r="F459" s="34"/>
      <c r="G459" s="34"/>
      <c r="H459" s="3" t="str">
        <f>IF(Line[Asset Group]="","",VLOOKUP(Line[Asset Group],asset_grp_line,4,FALSE))</f>
        <v/>
      </c>
      <c r="J459" s="3" t="str">
        <f>IF(Line[Asset Group]="","",VLOOKUP(Line[Asset Group],asset_grp_line,3,FALSE))</f>
        <v/>
      </c>
      <c r="M459" s="11"/>
      <c r="P459" s="56"/>
      <c r="R459" s="11"/>
      <c r="S459" s="14"/>
      <c r="AK459" s="19" t="str">
        <f>IF(Line[Asset Group]="","",VLOOKUP(Line[Asset Type],subdom_master,4,FALSE))</f>
        <v/>
      </c>
    </row>
    <row r="460" spans="1:37" s="3" customFormat="1" x14ac:dyDescent="0.2">
      <c r="A460" s="34"/>
      <c r="B460" s="34"/>
      <c r="C460" s="34"/>
      <c r="D460" s="61"/>
      <c r="E460" s="61"/>
      <c r="F460" s="34"/>
      <c r="G460" s="34"/>
      <c r="H460" s="3" t="str">
        <f>IF(Line[Asset Group]="","",VLOOKUP(Line[Asset Group],asset_grp_line,4,FALSE))</f>
        <v/>
      </c>
      <c r="J460" s="3" t="str">
        <f>IF(Line[Asset Group]="","",VLOOKUP(Line[Asset Group],asset_grp_line,3,FALSE))</f>
        <v/>
      </c>
      <c r="M460" s="11"/>
      <c r="P460" s="56"/>
      <c r="R460" s="11"/>
      <c r="S460" s="14"/>
      <c r="AK460" s="19" t="str">
        <f>IF(Line[Asset Group]="","",VLOOKUP(Line[Asset Type],subdom_master,4,FALSE))</f>
        <v/>
      </c>
    </row>
    <row r="461" spans="1:37" s="3" customFormat="1" x14ac:dyDescent="0.2">
      <c r="A461" s="34"/>
      <c r="B461" s="34"/>
      <c r="C461" s="34"/>
      <c r="D461" s="61"/>
      <c r="E461" s="61"/>
      <c r="F461" s="34"/>
      <c r="G461" s="34"/>
      <c r="H461" s="3" t="str">
        <f>IF(Line[Asset Group]="","",VLOOKUP(Line[Asset Group],asset_grp_line,4,FALSE))</f>
        <v/>
      </c>
      <c r="J461" s="3" t="str">
        <f>IF(Line[Asset Group]="","",VLOOKUP(Line[Asset Group],asset_grp_line,3,FALSE))</f>
        <v/>
      </c>
      <c r="M461" s="11"/>
      <c r="P461" s="56"/>
      <c r="R461" s="11"/>
      <c r="S461" s="14"/>
      <c r="AK461" s="19" t="str">
        <f>IF(Line[Asset Group]="","",VLOOKUP(Line[Asset Type],subdom_master,4,FALSE))</f>
        <v/>
      </c>
    </row>
    <row r="462" spans="1:37" s="3" customFormat="1" x14ac:dyDescent="0.2">
      <c r="A462" s="34"/>
      <c r="B462" s="34"/>
      <c r="C462" s="34"/>
      <c r="D462" s="61"/>
      <c r="E462" s="61"/>
      <c r="F462" s="34"/>
      <c r="G462" s="34"/>
      <c r="H462" s="3" t="str">
        <f>IF(Line[Asset Group]="","",VLOOKUP(Line[Asset Group],asset_grp_line,4,FALSE))</f>
        <v/>
      </c>
      <c r="J462" s="3" t="str">
        <f>IF(Line[Asset Group]="","",VLOOKUP(Line[Asset Group],asset_grp_line,3,FALSE))</f>
        <v/>
      </c>
      <c r="M462" s="11"/>
      <c r="P462" s="56"/>
      <c r="R462" s="11"/>
      <c r="S462" s="14"/>
      <c r="AK462" s="19" t="str">
        <f>IF(Line[Asset Group]="","",VLOOKUP(Line[Asset Type],subdom_master,4,FALSE))</f>
        <v/>
      </c>
    </row>
    <row r="463" spans="1:37" s="3" customFormat="1" x14ac:dyDescent="0.2">
      <c r="A463" s="34"/>
      <c r="B463" s="34"/>
      <c r="C463" s="34"/>
      <c r="D463" s="61"/>
      <c r="E463" s="61"/>
      <c r="F463" s="34"/>
      <c r="G463" s="34"/>
      <c r="H463" s="3" t="str">
        <f>IF(Line[Asset Group]="","",VLOOKUP(Line[Asset Group],asset_grp_line,4,FALSE))</f>
        <v/>
      </c>
      <c r="J463" s="3" t="str">
        <f>IF(Line[Asset Group]="","",VLOOKUP(Line[Asset Group],asset_grp_line,3,FALSE))</f>
        <v/>
      </c>
      <c r="M463" s="11"/>
      <c r="P463" s="56"/>
      <c r="R463" s="11"/>
      <c r="S463" s="14"/>
      <c r="AK463" s="19" t="str">
        <f>IF(Line[Asset Group]="","",VLOOKUP(Line[Asset Type],subdom_master,4,FALSE))</f>
        <v/>
      </c>
    </row>
    <row r="464" spans="1:37" s="3" customFormat="1" x14ac:dyDescent="0.2">
      <c r="A464" s="34"/>
      <c r="B464" s="34"/>
      <c r="C464" s="34"/>
      <c r="D464" s="61"/>
      <c r="E464" s="61"/>
      <c r="F464" s="34"/>
      <c r="G464" s="34"/>
      <c r="H464" s="3" t="str">
        <f>IF(Line[Asset Group]="","",VLOOKUP(Line[Asset Group],asset_grp_line,4,FALSE))</f>
        <v/>
      </c>
      <c r="J464" s="3" t="str">
        <f>IF(Line[Asset Group]="","",VLOOKUP(Line[Asset Group],asset_grp_line,3,FALSE))</f>
        <v/>
      </c>
      <c r="M464" s="11"/>
      <c r="P464" s="56"/>
      <c r="R464" s="11"/>
      <c r="S464" s="14"/>
      <c r="AK464" s="19" t="str">
        <f>IF(Line[Asset Group]="","",VLOOKUP(Line[Asset Type],subdom_master,4,FALSE))</f>
        <v/>
      </c>
    </row>
    <row r="465" spans="1:37" s="3" customFormat="1" x14ac:dyDescent="0.2">
      <c r="A465" s="34"/>
      <c r="B465" s="34"/>
      <c r="C465" s="34"/>
      <c r="D465" s="61"/>
      <c r="E465" s="61"/>
      <c r="F465" s="34"/>
      <c r="G465" s="34"/>
      <c r="H465" s="3" t="str">
        <f>IF(Line[Asset Group]="","",VLOOKUP(Line[Asset Group],asset_grp_line,4,FALSE))</f>
        <v/>
      </c>
      <c r="J465" s="3" t="str">
        <f>IF(Line[Asset Group]="","",VLOOKUP(Line[Asset Group],asset_grp_line,3,FALSE))</f>
        <v/>
      </c>
      <c r="M465" s="11"/>
      <c r="P465" s="56"/>
      <c r="R465" s="11"/>
      <c r="S465" s="14"/>
      <c r="AK465" s="19" t="str">
        <f>IF(Line[Asset Group]="","",VLOOKUP(Line[Asset Type],subdom_master,4,FALSE))</f>
        <v/>
      </c>
    </row>
    <row r="466" spans="1:37" s="3" customFormat="1" x14ac:dyDescent="0.2">
      <c r="A466" s="34"/>
      <c r="B466" s="34"/>
      <c r="C466" s="34"/>
      <c r="D466" s="61"/>
      <c r="E466" s="61"/>
      <c r="F466" s="34"/>
      <c r="G466" s="34"/>
      <c r="H466" s="3" t="str">
        <f>IF(Line[Asset Group]="","",VLOOKUP(Line[Asset Group],asset_grp_line,4,FALSE))</f>
        <v/>
      </c>
      <c r="J466" s="3" t="str">
        <f>IF(Line[Asset Group]="","",VLOOKUP(Line[Asset Group],asset_grp_line,3,FALSE))</f>
        <v/>
      </c>
      <c r="M466" s="11"/>
      <c r="P466" s="56"/>
      <c r="R466" s="11"/>
      <c r="S466" s="14"/>
      <c r="AK466" s="19" t="str">
        <f>IF(Line[Asset Group]="","",VLOOKUP(Line[Asset Type],subdom_master,4,FALSE))</f>
        <v/>
      </c>
    </row>
    <row r="467" spans="1:37" s="3" customFormat="1" x14ac:dyDescent="0.2">
      <c r="A467" s="34"/>
      <c r="B467" s="34"/>
      <c r="C467" s="34"/>
      <c r="D467" s="61"/>
      <c r="E467" s="61"/>
      <c r="F467" s="34"/>
      <c r="G467" s="34"/>
      <c r="H467" s="3" t="str">
        <f>IF(Line[Asset Group]="","",VLOOKUP(Line[Asset Group],asset_grp_line,4,FALSE))</f>
        <v/>
      </c>
      <c r="J467" s="3" t="str">
        <f>IF(Line[Asset Group]="","",VLOOKUP(Line[Asset Group],asset_grp_line,3,FALSE))</f>
        <v/>
      </c>
      <c r="M467" s="11"/>
      <c r="P467" s="56"/>
      <c r="R467" s="11"/>
      <c r="S467" s="14"/>
      <c r="AK467" s="19" t="str">
        <f>IF(Line[Asset Group]="","",VLOOKUP(Line[Asset Type],subdom_master,4,FALSE))</f>
        <v/>
      </c>
    </row>
    <row r="468" spans="1:37" s="3" customFormat="1" x14ac:dyDescent="0.2">
      <c r="A468" s="34"/>
      <c r="B468" s="34"/>
      <c r="C468" s="34"/>
      <c r="D468" s="61"/>
      <c r="E468" s="61"/>
      <c r="F468" s="34"/>
      <c r="G468" s="34"/>
      <c r="H468" s="3" t="str">
        <f>IF(Line[Asset Group]="","",VLOOKUP(Line[Asset Group],asset_grp_line,4,FALSE))</f>
        <v/>
      </c>
      <c r="J468" s="3" t="str">
        <f>IF(Line[Asset Group]="","",VLOOKUP(Line[Asset Group],asset_grp_line,3,FALSE))</f>
        <v/>
      </c>
      <c r="M468" s="11"/>
      <c r="P468" s="56"/>
      <c r="R468" s="11"/>
      <c r="S468" s="14"/>
      <c r="AK468" s="19" t="str">
        <f>IF(Line[Asset Group]="","",VLOOKUP(Line[Asset Type],subdom_master,4,FALSE))</f>
        <v/>
      </c>
    </row>
    <row r="469" spans="1:37" s="3" customFormat="1" x14ac:dyDescent="0.2">
      <c r="A469" s="34"/>
      <c r="B469" s="34"/>
      <c r="C469" s="34"/>
      <c r="D469" s="61"/>
      <c r="E469" s="61"/>
      <c r="F469" s="34"/>
      <c r="G469" s="34"/>
      <c r="H469" s="3" t="str">
        <f>IF(Line[Asset Group]="","",VLOOKUP(Line[Asset Group],asset_grp_line,4,FALSE))</f>
        <v/>
      </c>
      <c r="J469" s="3" t="str">
        <f>IF(Line[Asset Group]="","",VLOOKUP(Line[Asset Group],asset_grp_line,3,FALSE))</f>
        <v/>
      </c>
      <c r="M469" s="11"/>
      <c r="P469" s="56"/>
      <c r="R469" s="11"/>
      <c r="S469" s="14"/>
      <c r="AK469" s="19" t="str">
        <f>IF(Line[Asset Group]="","",VLOOKUP(Line[Asset Type],subdom_master,4,FALSE))</f>
        <v/>
      </c>
    </row>
    <row r="470" spans="1:37" s="3" customFormat="1" x14ac:dyDescent="0.2">
      <c r="A470" s="34"/>
      <c r="B470" s="34"/>
      <c r="C470" s="34"/>
      <c r="D470" s="61"/>
      <c r="E470" s="61"/>
      <c r="F470" s="34"/>
      <c r="G470" s="34"/>
      <c r="H470" s="3" t="str">
        <f>IF(Line[Asset Group]="","",VLOOKUP(Line[Asset Group],asset_grp_line,4,FALSE))</f>
        <v/>
      </c>
      <c r="J470" s="3" t="str">
        <f>IF(Line[Asset Group]="","",VLOOKUP(Line[Asset Group],asset_grp_line,3,FALSE))</f>
        <v/>
      </c>
      <c r="M470" s="11"/>
      <c r="P470" s="56"/>
      <c r="R470" s="11"/>
      <c r="S470" s="14"/>
      <c r="AK470" s="19" t="str">
        <f>IF(Line[Asset Group]="","",VLOOKUP(Line[Asset Type],subdom_master,4,FALSE))</f>
        <v/>
      </c>
    </row>
    <row r="471" spans="1:37" s="3" customFormat="1" x14ac:dyDescent="0.2">
      <c r="A471" s="34"/>
      <c r="B471" s="34"/>
      <c r="C471" s="34"/>
      <c r="D471" s="61"/>
      <c r="E471" s="61"/>
      <c r="F471" s="34"/>
      <c r="G471" s="34"/>
      <c r="H471" s="3" t="str">
        <f>IF(Line[Asset Group]="","",VLOOKUP(Line[Asset Group],asset_grp_line,4,FALSE))</f>
        <v/>
      </c>
      <c r="J471" s="3" t="str">
        <f>IF(Line[Asset Group]="","",VLOOKUP(Line[Asset Group],asset_grp_line,3,FALSE))</f>
        <v/>
      </c>
      <c r="M471" s="11"/>
      <c r="P471" s="56"/>
      <c r="R471" s="11"/>
      <c r="S471" s="14"/>
      <c r="AK471" s="19" t="str">
        <f>IF(Line[Asset Group]="","",VLOOKUP(Line[Asset Type],subdom_master,4,FALSE))</f>
        <v/>
      </c>
    </row>
    <row r="472" spans="1:37" s="3" customFormat="1" x14ac:dyDescent="0.2">
      <c r="A472" s="34"/>
      <c r="B472" s="34"/>
      <c r="C472" s="34"/>
      <c r="D472" s="61"/>
      <c r="E472" s="61"/>
      <c r="F472" s="34"/>
      <c r="G472" s="34"/>
      <c r="H472" s="3" t="str">
        <f>IF(Line[Asset Group]="","",VLOOKUP(Line[Asset Group],asset_grp_line,4,FALSE))</f>
        <v/>
      </c>
      <c r="J472" s="3" t="str">
        <f>IF(Line[Asset Group]="","",VLOOKUP(Line[Asset Group],asset_grp_line,3,FALSE))</f>
        <v/>
      </c>
      <c r="M472" s="11"/>
      <c r="P472" s="56"/>
      <c r="R472" s="11"/>
      <c r="S472" s="14"/>
      <c r="AK472" s="19" t="str">
        <f>IF(Line[Asset Group]="","",VLOOKUP(Line[Asset Type],subdom_master,4,FALSE))</f>
        <v/>
      </c>
    </row>
    <row r="473" spans="1:37" s="3" customFormat="1" x14ac:dyDescent="0.2">
      <c r="A473" s="34"/>
      <c r="B473" s="34"/>
      <c r="C473" s="34"/>
      <c r="D473" s="61"/>
      <c r="E473" s="61"/>
      <c r="F473" s="34"/>
      <c r="G473" s="34"/>
      <c r="H473" s="3" t="str">
        <f>IF(Line[Asset Group]="","",VLOOKUP(Line[Asset Group],asset_grp_line,4,FALSE))</f>
        <v/>
      </c>
      <c r="J473" s="3" t="str">
        <f>IF(Line[Asset Group]="","",VLOOKUP(Line[Asset Group],asset_grp_line,3,FALSE))</f>
        <v/>
      </c>
      <c r="M473" s="11"/>
      <c r="P473" s="56"/>
      <c r="R473" s="11"/>
      <c r="S473" s="14"/>
      <c r="AK473" s="19" t="str">
        <f>IF(Line[Asset Group]="","",VLOOKUP(Line[Asset Type],subdom_master,4,FALSE))</f>
        <v/>
      </c>
    </row>
    <row r="474" spans="1:37" s="3" customFormat="1" x14ac:dyDescent="0.2">
      <c r="A474" s="34"/>
      <c r="B474" s="34"/>
      <c r="C474" s="34"/>
      <c r="D474" s="61"/>
      <c r="E474" s="61"/>
      <c r="F474" s="34"/>
      <c r="G474" s="34"/>
      <c r="H474" s="3" t="str">
        <f>IF(Line[Asset Group]="","",VLOOKUP(Line[Asset Group],asset_grp_line,4,FALSE))</f>
        <v/>
      </c>
      <c r="J474" s="3" t="str">
        <f>IF(Line[Asset Group]="","",VLOOKUP(Line[Asset Group],asset_grp_line,3,FALSE))</f>
        <v/>
      </c>
      <c r="M474" s="11"/>
      <c r="P474" s="56"/>
      <c r="R474" s="11"/>
      <c r="S474" s="14"/>
      <c r="AK474" s="19" t="str">
        <f>IF(Line[Asset Group]="","",VLOOKUP(Line[Asset Type],subdom_master,4,FALSE))</f>
        <v/>
      </c>
    </row>
    <row r="475" spans="1:37" s="3" customFormat="1" x14ac:dyDescent="0.2">
      <c r="A475" s="34"/>
      <c r="B475" s="34"/>
      <c r="C475" s="34"/>
      <c r="D475" s="61"/>
      <c r="E475" s="61"/>
      <c r="F475" s="34"/>
      <c r="G475" s="34"/>
      <c r="H475" s="3" t="str">
        <f>IF(Line[Asset Group]="","",VLOOKUP(Line[Asset Group],asset_grp_line,4,FALSE))</f>
        <v/>
      </c>
      <c r="J475" s="3" t="str">
        <f>IF(Line[Asset Group]="","",VLOOKUP(Line[Asset Group],asset_grp_line,3,FALSE))</f>
        <v/>
      </c>
      <c r="M475" s="11"/>
      <c r="P475" s="56"/>
      <c r="R475" s="11"/>
      <c r="S475" s="14"/>
      <c r="AK475" s="19" t="str">
        <f>IF(Line[Asset Group]="","",VLOOKUP(Line[Asset Type],subdom_master,4,FALSE))</f>
        <v/>
      </c>
    </row>
    <row r="476" spans="1:37" s="3" customFormat="1" x14ac:dyDescent="0.2">
      <c r="A476" s="34"/>
      <c r="B476" s="34"/>
      <c r="C476" s="34"/>
      <c r="D476" s="61"/>
      <c r="E476" s="61"/>
      <c r="F476" s="34"/>
      <c r="G476" s="34"/>
      <c r="H476" s="3" t="str">
        <f>IF(Line[Asset Group]="","",VLOOKUP(Line[Asset Group],asset_grp_line,4,FALSE))</f>
        <v/>
      </c>
      <c r="J476" s="3" t="str">
        <f>IF(Line[Asset Group]="","",VLOOKUP(Line[Asset Group],asset_grp_line,3,FALSE))</f>
        <v/>
      </c>
      <c r="M476" s="11"/>
      <c r="P476" s="56"/>
      <c r="R476" s="11"/>
      <c r="S476" s="14"/>
      <c r="AK476" s="19" t="str">
        <f>IF(Line[Asset Group]="","",VLOOKUP(Line[Asset Type],subdom_master,4,FALSE))</f>
        <v/>
      </c>
    </row>
    <row r="477" spans="1:37" s="3" customFormat="1" x14ac:dyDescent="0.2">
      <c r="A477" s="34"/>
      <c r="B477" s="34"/>
      <c r="C477" s="34"/>
      <c r="D477" s="61"/>
      <c r="E477" s="61"/>
      <c r="F477" s="34"/>
      <c r="G477" s="34"/>
      <c r="H477" s="3" t="str">
        <f>IF(Line[Asset Group]="","",VLOOKUP(Line[Asset Group],asset_grp_line,4,FALSE))</f>
        <v/>
      </c>
      <c r="J477" s="3" t="str">
        <f>IF(Line[Asset Group]="","",VLOOKUP(Line[Asset Group],asset_grp_line,3,FALSE))</f>
        <v/>
      </c>
      <c r="M477" s="11"/>
      <c r="P477" s="56"/>
      <c r="R477" s="11"/>
      <c r="S477" s="14"/>
      <c r="AK477" s="19" t="str">
        <f>IF(Line[Asset Group]="","",VLOOKUP(Line[Asset Type],subdom_master,4,FALSE))</f>
        <v/>
      </c>
    </row>
    <row r="478" spans="1:37" s="3" customFormat="1" x14ac:dyDescent="0.2">
      <c r="A478" s="34"/>
      <c r="B478" s="34"/>
      <c r="C478" s="34"/>
      <c r="D478" s="61"/>
      <c r="E478" s="61"/>
      <c r="F478" s="34"/>
      <c r="G478" s="34"/>
      <c r="H478" s="3" t="str">
        <f>IF(Line[Asset Group]="","",VLOOKUP(Line[Asset Group],asset_grp_line,4,FALSE))</f>
        <v/>
      </c>
      <c r="J478" s="3" t="str">
        <f>IF(Line[Asset Group]="","",VLOOKUP(Line[Asset Group],asset_grp_line,3,FALSE))</f>
        <v/>
      </c>
      <c r="M478" s="11"/>
      <c r="P478" s="56"/>
      <c r="R478" s="11"/>
      <c r="S478" s="14"/>
      <c r="AK478" s="19" t="str">
        <f>IF(Line[Asset Group]="","",VLOOKUP(Line[Asset Type],subdom_master,4,FALSE))</f>
        <v/>
      </c>
    </row>
    <row r="479" spans="1:37" s="3" customFormat="1" x14ac:dyDescent="0.2">
      <c r="A479" s="34"/>
      <c r="B479" s="34"/>
      <c r="C479" s="34"/>
      <c r="D479" s="61"/>
      <c r="E479" s="61"/>
      <c r="F479" s="34"/>
      <c r="G479" s="34"/>
      <c r="H479" s="3" t="str">
        <f>IF(Line[Asset Group]="","",VLOOKUP(Line[Asset Group],asset_grp_line,4,FALSE))</f>
        <v/>
      </c>
      <c r="J479" s="3" t="str">
        <f>IF(Line[Asset Group]="","",VLOOKUP(Line[Asset Group],asset_grp_line,3,FALSE))</f>
        <v/>
      </c>
      <c r="M479" s="11"/>
      <c r="P479" s="56"/>
      <c r="R479" s="11"/>
      <c r="S479" s="14"/>
      <c r="AK479" s="19" t="str">
        <f>IF(Line[Asset Group]="","",VLOOKUP(Line[Asset Type],subdom_master,4,FALSE))</f>
        <v/>
      </c>
    </row>
    <row r="480" spans="1:37" s="3" customFormat="1" x14ac:dyDescent="0.2">
      <c r="A480" s="34"/>
      <c r="B480" s="34"/>
      <c r="C480" s="34"/>
      <c r="D480" s="61"/>
      <c r="E480" s="61"/>
      <c r="F480" s="34"/>
      <c r="G480" s="34"/>
      <c r="H480" s="3" t="str">
        <f>IF(Line[Asset Group]="","",VLOOKUP(Line[Asset Group],asset_grp_line,4,FALSE))</f>
        <v/>
      </c>
      <c r="J480" s="3" t="str">
        <f>IF(Line[Asset Group]="","",VLOOKUP(Line[Asset Group],asset_grp_line,3,FALSE))</f>
        <v/>
      </c>
      <c r="M480" s="11"/>
      <c r="P480" s="56"/>
      <c r="R480" s="11"/>
      <c r="S480" s="14"/>
      <c r="AK480" s="19" t="str">
        <f>IF(Line[Asset Group]="","",VLOOKUP(Line[Asset Type],subdom_master,4,FALSE))</f>
        <v/>
      </c>
    </row>
    <row r="481" spans="1:37" s="3" customFormat="1" x14ac:dyDescent="0.2">
      <c r="A481" s="34"/>
      <c r="B481" s="34"/>
      <c r="C481" s="34"/>
      <c r="D481" s="61"/>
      <c r="E481" s="61"/>
      <c r="F481" s="34"/>
      <c r="G481" s="34"/>
      <c r="H481" s="3" t="str">
        <f>IF(Line[Asset Group]="","",VLOOKUP(Line[Asset Group],asset_grp_line,4,FALSE))</f>
        <v/>
      </c>
      <c r="J481" s="3" t="str">
        <f>IF(Line[Asset Group]="","",VLOOKUP(Line[Asset Group],asset_grp_line,3,FALSE))</f>
        <v/>
      </c>
      <c r="M481" s="11"/>
      <c r="P481" s="56"/>
      <c r="R481" s="11"/>
      <c r="S481" s="14"/>
      <c r="AK481" s="19" t="str">
        <f>IF(Line[Asset Group]="","",VLOOKUP(Line[Asset Type],subdom_master,4,FALSE))</f>
        <v/>
      </c>
    </row>
    <row r="482" spans="1:37" s="3" customFormat="1" x14ac:dyDescent="0.2">
      <c r="A482" s="34"/>
      <c r="B482" s="34"/>
      <c r="C482" s="34"/>
      <c r="D482" s="61"/>
      <c r="E482" s="61"/>
      <c r="F482" s="34"/>
      <c r="G482" s="34"/>
      <c r="H482" s="3" t="str">
        <f>IF(Line[Asset Group]="","",VLOOKUP(Line[Asset Group],asset_grp_line,4,FALSE))</f>
        <v/>
      </c>
      <c r="J482" s="3" t="str">
        <f>IF(Line[Asset Group]="","",VLOOKUP(Line[Asset Group],asset_grp_line,3,FALSE))</f>
        <v/>
      </c>
      <c r="M482" s="11"/>
      <c r="P482" s="56"/>
      <c r="R482" s="11"/>
      <c r="S482" s="14"/>
      <c r="AK482" s="19" t="str">
        <f>IF(Line[Asset Group]="","",VLOOKUP(Line[Asset Type],subdom_master,4,FALSE))</f>
        <v/>
      </c>
    </row>
    <row r="483" spans="1:37" s="3" customFormat="1" x14ac:dyDescent="0.2">
      <c r="A483" s="34"/>
      <c r="B483" s="34"/>
      <c r="C483" s="34"/>
      <c r="D483" s="61"/>
      <c r="E483" s="61"/>
      <c r="F483" s="34"/>
      <c r="G483" s="34"/>
      <c r="H483" s="3" t="str">
        <f>IF(Line[Asset Group]="","",VLOOKUP(Line[Asset Group],asset_grp_line,4,FALSE))</f>
        <v/>
      </c>
      <c r="J483" s="3" t="str">
        <f>IF(Line[Asset Group]="","",VLOOKUP(Line[Asset Group],asset_grp_line,3,FALSE))</f>
        <v/>
      </c>
      <c r="M483" s="11"/>
      <c r="P483" s="56"/>
      <c r="R483" s="11"/>
      <c r="S483" s="14"/>
      <c r="AK483" s="19" t="str">
        <f>IF(Line[Asset Group]="","",VLOOKUP(Line[Asset Type],subdom_master,4,FALSE))</f>
        <v/>
      </c>
    </row>
    <row r="484" spans="1:37" s="3" customFormat="1" x14ac:dyDescent="0.2">
      <c r="A484" s="34"/>
      <c r="B484" s="34"/>
      <c r="C484" s="34"/>
      <c r="D484" s="61"/>
      <c r="E484" s="61"/>
      <c r="F484" s="34"/>
      <c r="G484" s="34"/>
      <c r="H484" s="3" t="str">
        <f>IF(Line[Asset Group]="","",VLOOKUP(Line[Asset Group],asset_grp_line,4,FALSE))</f>
        <v/>
      </c>
      <c r="J484" s="3" t="str">
        <f>IF(Line[Asset Group]="","",VLOOKUP(Line[Asset Group],asset_grp_line,3,FALSE))</f>
        <v/>
      </c>
      <c r="M484" s="11"/>
      <c r="P484" s="56"/>
      <c r="R484" s="11"/>
      <c r="S484" s="14"/>
      <c r="AK484" s="19" t="str">
        <f>IF(Line[Asset Group]="","",VLOOKUP(Line[Asset Type],subdom_master,4,FALSE))</f>
        <v/>
      </c>
    </row>
    <row r="485" spans="1:37" s="3" customFormat="1" x14ac:dyDescent="0.2">
      <c r="A485" s="34"/>
      <c r="B485" s="34"/>
      <c r="C485" s="34"/>
      <c r="D485" s="61"/>
      <c r="E485" s="61"/>
      <c r="F485" s="34"/>
      <c r="G485" s="34"/>
      <c r="H485" s="3" t="str">
        <f>IF(Line[Asset Group]="","",VLOOKUP(Line[Asset Group],asset_grp_line,4,FALSE))</f>
        <v/>
      </c>
      <c r="J485" s="3" t="str">
        <f>IF(Line[Asset Group]="","",VLOOKUP(Line[Asset Group],asset_grp_line,3,FALSE))</f>
        <v/>
      </c>
      <c r="M485" s="11"/>
      <c r="P485" s="56"/>
      <c r="R485" s="11"/>
      <c r="S485" s="14"/>
      <c r="AK485" s="19" t="str">
        <f>IF(Line[Asset Group]="","",VLOOKUP(Line[Asset Type],subdom_master,4,FALSE))</f>
        <v/>
      </c>
    </row>
    <row r="486" spans="1:37" s="3" customFormat="1" x14ac:dyDescent="0.2">
      <c r="A486" s="34"/>
      <c r="B486" s="34"/>
      <c r="C486" s="34"/>
      <c r="D486" s="61"/>
      <c r="E486" s="61"/>
      <c r="F486" s="34"/>
      <c r="G486" s="34"/>
      <c r="H486" s="3" t="str">
        <f>IF(Line[Asset Group]="","",VLOOKUP(Line[Asset Group],asset_grp_line,4,FALSE))</f>
        <v/>
      </c>
      <c r="J486" s="3" t="str">
        <f>IF(Line[Asset Group]="","",VLOOKUP(Line[Asset Group],asset_grp_line,3,FALSE))</f>
        <v/>
      </c>
      <c r="M486" s="11"/>
      <c r="P486" s="56"/>
      <c r="R486" s="11"/>
      <c r="S486" s="14"/>
      <c r="AK486" s="19" t="str">
        <f>IF(Line[Asset Group]="","",VLOOKUP(Line[Asset Type],subdom_master,4,FALSE))</f>
        <v/>
      </c>
    </row>
    <row r="487" spans="1:37" s="3" customFormat="1" x14ac:dyDescent="0.2">
      <c r="A487" s="34"/>
      <c r="B487" s="34"/>
      <c r="C487" s="34"/>
      <c r="D487" s="61"/>
      <c r="E487" s="61"/>
      <c r="F487" s="34"/>
      <c r="G487" s="34"/>
      <c r="H487" s="3" t="str">
        <f>IF(Line[Asset Group]="","",VLOOKUP(Line[Asset Group],asset_grp_line,4,FALSE))</f>
        <v/>
      </c>
      <c r="J487" s="3" t="str">
        <f>IF(Line[Asset Group]="","",VLOOKUP(Line[Asset Group],asset_grp_line,3,FALSE))</f>
        <v/>
      </c>
      <c r="M487" s="11"/>
      <c r="P487" s="56"/>
      <c r="R487" s="11"/>
      <c r="S487" s="14"/>
      <c r="AK487" s="19" t="str">
        <f>IF(Line[Asset Group]="","",VLOOKUP(Line[Asset Type],subdom_master,4,FALSE))</f>
        <v/>
      </c>
    </row>
    <row r="488" spans="1:37" s="3" customFormat="1" x14ac:dyDescent="0.2">
      <c r="A488" s="34"/>
      <c r="B488" s="34"/>
      <c r="C488" s="34"/>
      <c r="D488" s="61"/>
      <c r="E488" s="61"/>
      <c r="F488" s="34"/>
      <c r="G488" s="34"/>
      <c r="H488" s="3" t="str">
        <f>IF(Line[Asset Group]="","",VLOOKUP(Line[Asset Group],asset_grp_line,4,FALSE))</f>
        <v/>
      </c>
      <c r="J488" s="3" t="str">
        <f>IF(Line[Asset Group]="","",VLOOKUP(Line[Asset Group],asset_grp_line,3,FALSE))</f>
        <v/>
      </c>
      <c r="M488" s="11"/>
      <c r="P488" s="56"/>
      <c r="R488" s="11"/>
      <c r="S488" s="14"/>
      <c r="AK488" s="19" t="str">
        <f>IF(Line[Asset Group]="","",VLOOKUP(Line[Asset Type],subdom_master,4,FALSE))</f>
        <v/>
      </c>
    </row>
    <row r="489" spans="1:37" s="3" customFormat="1" x14ac:dyDescent="0.2">
      <c r="A489" s="34"/>
      <c r="B489" s="34"/>
      <c r="C489" s="34"/>
      <c r="D489" s="61"/>
      <c r="E489" s="61"/>
      <c r="F489" s="34"/>
      <c r="G489" s="34"/>
      <c r="H489" s="3" t="str">
        <f>IF(Line[Asset Group]="","",VLOOKUP(Line[Asset Group],asset_grp_line,4,FALSE))</f>
        <v/>
      </c>
      <c r="J489" s="3" t="str">
        <f>IF(Line[Asset Group]="","",VLOOKUP(Line[Asset Group],asset_grp_line,3,FALSE))</f>
        <v/>
      </c>
      <c r="M489" s="11"/>
      <c r="P489" s="56"/>
      <c r="R489" s="11"/>
      <c r="S489" s="14"/>
      <c r="AK489" s="19" t="str">
        <f>IF(Line[Asset Group]="","",VLOOKUP(Line[Asset Type],subdom_master,4,FALSE))</f>
        <v/>
      </c>
    </row>
    <row r="490" spans="1:37" s="3" customFormat="1" x14ac:dyDescent="0.2">
      <c r="A490" s="34"/>
      <c r="B490" s="34"/>
      <c r="C490" s="34"/>
      <c r="D490" s="61"/>
      <c r="E490" s="61"/>
      <c r="F490" s="34"/>
      <c r="G490" s="34"/>
      <c r="H490" s="3" t="str">
        <f>IF(Line[Asset Group]="","",VLOOKUP(Line[Asset Group],asset_grp_line,4,FALSE))</f>
        <v/>
      </c>
      <c r="J490" s="3" t="str">
        <f>IF(Line[Asset Group]="","",VLOOKUP(Line[Asset Group],asset_grp_line,3,FALSE))</f>
        <v/>
      </c>
      <c r="M490" s="11"/>
      <c r="P490" s="56"/>
      <c r="R490" s="11"/>
      <c r="S490" s="14"/>
      <c r="AK490" s="19" t="str">
        <f>IF(Line[Asset Group]="","",VLOOKUP(Line[Asset Type],subdom_master,4,FALSE))</f>
        <v/>
      </c>
    </row>
    <row r="491" spans="1:37" s="3" customFormat="1" x14ac:dyDescent="0.2">
      <c r="A491" s="34"/>
      <c r="B491" s="34"/>
      <c r="C491" s="34"/>
      <c r="D491" s="61"/>
      <c r="E491" s="61"/>
      <c r="F491" s="34"/>
      <c r="G491" s="34"/>
      <c r="H491" s="3" t="str">
        <f>IF(Line[Asset Group]="","",VLOOKUP(Line[Asset Group],asset_grp_line,4,FALSE))</f>
        <v/>
      </c>
      <c r="J491" s="3" t="str">
        <f>IF(Line[Asset Group]="","",VLOOKUP(Line[Asset Group],asset_grp_line,3,FALSE))</f>
        <v/>
      </c>
      <c r="M491" s="11"/>
      <c r="P491" s="56"/>
      <c r="R491" s="11"/>
      <c r="S491" s="14"/>
      <c r="AK491" s="19" t="str">
        <f>IF(Line[Asset Group]="","",VLOOKUP(Line[Asset Type],subdom_master,4,FALSE))</f>
        <v/>
      </c>
    </row>
    <row r="492" spans="1:37" s="3" customFormat="1" x14ac:dyDescent="0.2">
      <c r="A492" s="34"/>
      <c r="B492" s="34"/>
      <c r="C492" s="34"/>
      <c r="D492" s="61"/>
      <c r="E492" s="61"/>
      <c r="F492" s="34"/>
      <c r="G492" s="34"/>
      <c r="H492" s="3" t="str">
        <f>IF(Line[Asset Group]="","",VLOOKUP(Line[Asset Group],asset_grp_line,4,FALSE))</f>
        <v/>
      </c>
      <c r="J492" s="3" t="str">
        <f>IF(Line[Asset Group]="","",VLOOKUP(Line[Asset Group],asset_grp_line,3,FALSE))</f>
        <v/>
      </c>
      <c r="M492" s="11"/>
      <c r="P492" s="56"/>
      <c r="R492" s="11"/>
      <c r="S492" s="14"/>
      <c r="AK492" s="19" t="str">
        <f>IF(Line[Asset Group]="","",VLOOKUP(Line[Asset Type],subdom_master,4,FALSE))</f>
        <v/>
      </c>
    </row>
    <row r="493" spans="1:37" s="3" customFormat="1" x14ac:dyDescent="0.2">
      <c r="A493" s="34"/>
      <c r="B493" s="34"/>
      <c r="C493" s="34"/>
      <c r="D493" s="61"/>
      <c r="E493" s="61"/>
      <c r="F493" s="34"/>
      <c r="G493" s="34"/>
      <c r="H493" s="3" t="str">
        <f>IF(Line[Asset Group]="","",VLOOKUP(Line[Asset Group],asset_grp_line,4,FALSE))</f>
        <v/>
      </c>
      <c r="J493" s="3" t="str">
        <f>IF(Line[Asset Group]="","",VLOOKUP(Line[Asset Group],asset_grp_line,3,FALSE))</f>
        <v/>
      </c>
      <c r="M493" s="11"/>
      <c r="P493" s="56"/>
      <c r="R493" s="11"/>
      <c r="S493" s="14"/>
      <c r="AK493" s="19" t="str">
        <f>IF(Line[Asset Group]="","",VLOOKUP(Line[Asset Type],subdom_master,4,FALSE))</f>
        <v/>
      </c>
    </row>
    <row r="494" spans="1:37" s="3" customFormat="1" x14ac:dyDescent="0.2">
      <c r="A494" s="34"/>
      <c r="B494" s="34"/>
      <c r="C494" s="34"/>
      <c r="D494" s="61"/>
      <c r="E494" s="61"/>
      <c r="F494" s="34"/>
      <c r="G494" s="34"/>
      <c r="H494" s="3" t="str">
        <f>IF(Line[Asset Group]="","",VLOOKUP(Line[Asset Group],asset_grp_line,4,FALSE))</f>
        <v/>
      </c>
      <c r="J494" s="3" t="str">
        <f>IF(Line[Asset Group]="","",VLOOKUP(Line[Asset Group],asset_grp_line,3,FALSE))</f>
        <v/>
      </c>
      <c r="M494" s="11"/>
      <c r="P494" s="56"/>
      <c r="R494" s="11"/>
      <c r="S494" s="14"/>
      <c r="AK494" s="19" t="str">
        <f>IF(Line[Asset Group]="","",VLOOKUP(Line[Asset Type],subdom_master,4,FALSE))</f>
        <v/>
      </c>
    </row>
    <row r="495" spans="1:37" s="3" customFormat="1" x14ac:dyDescent="0.2">
      <c r="A495" s="34"/>
      <c r="B495" s="34"/>
      <c r="C495" s="34"/>
      <c r="D495" s="61"/>
      <c r="E495" s="61"/>
      <c r="F495" s="34"/>
      <c r="G495" s="34"/>
      <c r="H495" s="3" t="str">
        <f>IF(Line[Asset Group]="","",VLOOKUP(Line[Asset Group],asset_grp_line,4,FALSE))</f>
        <v/>
      </c>
      <c r="J495" s="3" t="str">
        <f>IF(Line[Asset Group]="","",VLOOKUP(Line[Asset Group],asset_grp_line,3,FALSE))</f>
        <v/>
      </c>
      <c r="M495" s="11"/>
      <c r="P495" s="56"/>
      <c r="R495" s="11"/>
      <c r="S495" s="14"/>
      <c r="AK495" s="19" t="str">
        <f>IF(Line[Asset Group]="","",VLOOKUP(Line[Asset Type],subdom_master,4,FALSE))</f>
        <v/>
      </c>
    </row>
    <row r="496" spans="1:37" s="3" customFormat="1" x14ac:dyDescent="0.2">
      <c r="A496" s="34"/>
      <c r="B496" s="34"/>
      <c r="C496" s="34"/>
      <c r="D496" s="61"/>
      <c r="E496" s="61"/>
      <c r="F496" s="34"/>
      <c r="G496" s="34"/>
      <c r="H496" s="3" t="str">
        <f>IF(Line[Asset Group]="","",VLOOKUP(Line[Asset Group],asset_grp_line,4,FALSE))</f>
        <v/>
      </c>
      <c r="J496" s="3" t="str">
        <f>IF(Line[Asset Group]="","",VLOOKUP(Line[Asset Group],asset_grp_line,3,FALSE))</f>
        <v/>
      </c>
      <c r="M496" s="11"/>
      <c r="P496" s="56"/>
      <c r="R496" s="11"/>
      <c r="S496" s="14"/>
      <c r="AK496" s="19" t="str">
        <f>IF(Line[Asset Group]="","",VLOOKUP(Line[Asset Type],subdom_master,4,FALSE))</f>
        <v/>
      </c>
    </row>
    <row r="497" spans="1:37" s="3" customFormat="1" x14ac:dyDescent="0.2">
      <c r="A497" s="34"/>
      <c r="B497" s="34"/>
      <c r="C497" s="34"/>
      <c r="D497" s="61"/>
      <c r="E497" s="61"/>
      <c r="F497" s="34"/>
      <c r="G497" s="34"/>
      <c r="H497" s="3" t="str">
        <f>IF(Line[Asset Group]="","",VLOOKUP(Line[Asset Group],asset_grp_line,4,FALSE))</f>
        <v/>
      </c>
      <c r="J497" s="3" t="str">
        <f>IF(Line[Asset Group]="","",VLOOKUP(Line[Asset Group],asset_grp_line,3,FALSE))</f>
        <v/>
      </c>
      <c r="M497" s="11"/>
      <c r="P497" s="56"/>
      <c r="R497" s="11"/>
      <c r="S497" s="14"/>
      <c r="AK497" s="19" t="str">
        <f>IF(Line[Asset Group]="","",VLOOKUP(Line[Asset Type],subdom_master,4,FALSE))</f>
        <v/>
      </c>
    </row>
    <row r="498" spans="1:37" s="3" customFormat="1" x14ac:dyDescent="0.2">
      <c r="A498" s="34"/>
      <c r="B498" s="34"/>
      <c r="C498" s="34"/>
      <c r="D498" s="61"/>
      <c r="E498" s="61"/>
      <c r="F498" s="34"/>
      <c r="G498" s="34"/>
      <c r="H498" s="3" t="str">
        <f>IF(Line[Asset Group]="","",VLOOKUP(Line[Asset Group],asset_grp_line,4,FALSE))</f>
        <v/>
      </c>
      <c r="J498" s="3" t="str">
        <f>IF(Line[Asset Group]="","",VLOOKUP(Line[Asset Group],asset_grp_line,3,FALSE))</f>
        <v/>
      </c>
      <c r="M498" s="11"/>
      <c r="P498" s="56"/>
      <c r="R498" s="11"/>
      <c r="S498" s="14"/>
      <c r="AK498" s="19" t="str">
        <f>IF(Line[Asset Group]="","",VLOOKUP(Line[Asset Type],subdom_master,4,FALSE))</f>
        <v/>
      </c>
    </row>
    <row r="499" spans="1:37" s="3" customFormat="1" x14ac:dyDescent="0.2">
      <c r="A499" s="34"/>
      <c r="B499" s="34"/>
      <c r="C499" s="34"/>
      <c r="D499" s="61"/>
      <c r="E499" s="61"/>
      <c r="F499" s="34"/>
      <c r="G499" s="34"/>
      <c r="H499" s="3" t="str">
        <f>IF(Line[Asset Group]="","",VLOOKUP(Line[Asset Group],asset_grp_line,4,FALSE))</f>
        <v/>
      </c>
      <c r="J499" s="3" t="str">
        <f>IF(Line[Asset Group]="","",VLOOKUP(Line[Asset Group],asset_grp_line,3,FALSE))</f>
        <v/>
      </c>
      <c r="M499" s="11"/>
      <c r="P499" s="56"/>
      <c r="R499" s="11"/>
      <c r="S499" s="14"/>
      <c r="AK499" s="19" t="str">
        <f>IF(Line[Asset Group]="","",VLOOKUP(Line[Asset Type],subdom_master,4,FALSE))</f>
        <v/>
      </c>
    </row>
    <row r="500" spans="1:37" s="3" customFormat="1" x14ac:dyDescent="0.2">
      <c r="A500" s="34"/>
      <c r="B500" s="34"/>
      <c r="C500" s="34"/>
      <c r="D500" s="61"/>
      <c r="E500" s="61"/>
      <c r="F500" s="34"/>
      <c r="G500" s="34"/>
      <c r="H500" s="3" t="str">
        <f>IF(Line[Asset Group]="","",VLOOKUP(Line[Asset Group],asset_grp_line,4,FALSE))</f>
        <v/>
      </c>
      <c r="J500" s="3" t="str">
        <f>IF(Line[Asset Group]="","",VLOOKUP(Line[Asset Group],asset_grp_line,3,FALSE))</f>
        <v/>
      </c>
      <c r="M500" s="11"/>
      <c r="P500" s="56"/>
      <c r="R500" s="11"/>
      <c r="S500" s="14"/>
      <c r="AK500" s="19" t="str">
        <f>IF(Line[Asset Group]="","",VLOOKUP(Line[Asset Type],subdom_master,4,FALSE))</f>
        <v/>
      </c>
    </row>
    <row r="501" spans="1:37" s="3" customFormat="1" x14ac:dyDescent="0.2">
      <c r="A501" s="34"/>
      <c r="B501" s="34"/>
      <c r="C501" s="34"/>
      <c r="D501" s="61"/>
      <c r="E501" s="61"/>
      <c r="F501" s="34"/>
      <c r="G501" s="34"/>
      <c r="H501" s="3" t="str">
        <f>IF(Line[Asset Group]="","",VLOOKUP(Line[Asset Group],asset_grp_line,4,FALSE))</f>
        <v/>
      </c>
      <c r="J501" s="3" t="str">
        <f>IF(Line[Asset Group]="","",VLOOKUP(Line[Asset Group],asset_grp_line,3,FALSE))</f>
        <v/>
      </c>
      <c r="M501" s="11"/>
      <c r="P501" s="56"/>
      <c r="R501" s="11"/>
      <c r="S501" s="14"/>
      <c r="AK501" s="19" t="str">
        <f>IF(Line[Asset Group]="","",VLOOKUP(Line[Asset Type],subdom_master,4,FALSE))</f>
        <v/>
      </c>
    </row>
    <row r="502" spans="1:37" s="3" customFormat="1" x14ac:dyDescent="0.2">
      <c r="A502" s="34"/>
      <c r="B502" s="34"/>
      <c r="C502" s="34"/>
      <c r="D502" s="61"/>
      <c r="E502" s="61"/>
      <c r="F502" s="34"/>
      <c r="G502" s="34"/>
      <c r="H502" s="3" t="str">
        <f>IF(Line[Asset Group]="","",VLOOKUP(Line[Asset Group],asset_grp_line,4,FALSE))</f>
        <v/>
      </c>
      <c r="J502" s="3" t="str">
        <f>IF(Line[Asset Group]="","",VLOOKUP(Line[Asset Group],asset_grp_line,3,FALSE))</f>
        <v/>
      </c>
      <c r="M502" s="11"/>
      <c r="P502" s="56"/>
      <c r="R502" s="11"/>
      <c r="S502" s="14"/>
      <c r="AK502" s="19" t="str">
        <f>IF(Line[Asset Group]="","",VLOOKUP(Line[Asset Type],subdom_master,4,FALSE))</f>
        <v/>
      </c>
    </row>
    <row r="503" spans="1:37" s="3" customFormat="1" x14ac:dyDescent="0.2">
      <c r="A503" s="34"/>
      <c r="B503" s="34"/>
      <c r="C503" s="34"/>
      <c r="D503" s="61"/>
      <c r="E503" s="61"/>
      <c r="F503" s="34"/>
      <c r="G503" s="34"/>
      <c r="H503" s="3" t="str">
        <f>IF(Line[Asset Group]="","",VLOOKUP(Line[Asset Group],asset_grp_line,4,FALSE))</f>
        <v/>
      </c>
      <c r="J503" s="3" t="str">
        <f>IF(Line[Asset Group]="","",VLOOKUP(Line[Asset Group],asset_grp_line,3,FALSE))</f>
        <v/>
      </c>
      <c r="M503" s="11"/>
      <c r="P503" s="56"/>
      <c r="R503" s="11"/>
      <c r="S503" s="14"/>
      <c r="AK503" s="19" t="str">
        <f>IF(Line[Asset Group]="","",VLOOKUP(Line[Asset Type],subdom_master,4,FALSE))</f>
        <v/>
      </c>
    </row>
    <row r="504" spans="1:37" s="3" customFormat="1" x14ac:dyDescent="0.2">
      <c r="A504" s="34"/>
      <c r="B504" s="34"/>
      <c r="C504" s="34"/>
      <c r="D504" s="61"/>
      <c r="E504" s="61"/>
      <c r="F504" s="34"/>
      <c r="G504" s="34"/>
      <c r="H504" s="3" t="str">
        <f>IF(Line[Asset Group]="","",VLOOKUP(Line[Asset Group],asset_grp_line,4,FALSE))</f>
        <v/>
      </c>
      <c r="J504" s="3" t="str">
        <f>IF(Line[Asset Group]="","",VLOOKUP(Line[Asset Group],asset_grp_line,3,FALSE))</f>
        <v/>
      </c>
      <c r="M504" s="11"/>
      <c r="P504" s="56"/>
      <c r="R504" s="11"/>
      <c r="S504" s="14"/>
      <c r="AK504" s="19" t="str">
        <f>IF(Line[Asset Group]="","",VLOOKUP(Line[Asset Type],subdom_master,4,FALSE))</f>
        <v/>
      </c>
    </row>
    <row r="505" spans="1:37" s="3" customFormat="1" x14ac:dyDescent="0.2">
      <c r="A505" s="34"/>
      <c r="B505" s="34"/>
      <c r="C505" s="34"/>
      <c r="D505" s="61"/>
      <c r="E505" s="61"/>
      <c r="F505" s="34"/>
      <c r="G505" s="34"/>
      <c r="H505" s="3" t="str">
        <f>IF(Line[Asset Group]="","",VLOOKUP(Line[Asset Group],asset_grp_line,4,FALSE))</f>
        <v/>
      </c>
      <c r="J505" s="3" t="str">
        <f>IF(Line[Asset Group]="","",VLOOKUP(Line[Asset Group],asset_grp_line,3,FALSE))</f>
        <v/>
      </c>
      <c r="M505" s="11"/>
      <c r="P505" s="56"/>
      <c r="R505" s="11"/>
      <c r="S505" s="14"/>
      <c r="AK505" s="19" t="str">
        <f>IF(Line[Asset Group]="","",VLOOKUP(Line[Asset Type],subdom_master,4,FALSE))</f>
        <v/>
      </c>
    </row>
    <row r="506" spans="1:37" s="3" customFormat="1" x14ac:dyDescent="0.2">
      <c r="A506" s="34"/>
      <c r="B506" s="34"/>
      <c r="C506" s="34"/>
      <c r="D506" s="61"/>
      <c r="E506" s="61"/>
      <c r="F506" s="34"/>
      <c r="G506" s="34"/>
      <c r="H506" s="3" t="str">
        <f>IF(Line[Asset Group]="","",VLOOKUP(Line[Asset Group],asset_grp_line,4,FALSE))</f>
        <v/>
      </c>
      <c r="J506" s="3" t="str">
        <f>IF(Line[Asset Group]="","",VLOOKUP(Line[Asset Group],asset_grp_line,3,FALSE))</f>
        <v/>
      </c>
      <c r="M506" s="11"/>
      <c r="P506" s="56"/>
      <c r="R506" s="11"/>
      <c r="S506" s="14"/>
      <c r="AK506" s="19" t="str">
        <f>IF(Line[Asset Group]="","",VLOOKUP(Line[Asset Type],subdom_master,4,FALSE))</f>
        <v/>
      </c>
    </row>
    <row r="507" spans="1:37" s="3" customFormat="1" x14ac:dyDescent="0.2">
      <c r="A507" s="34"/>
      <c r="B507" s="34"/>
      <c r="C507" s="34"/>
      <c r="D507" s="61"/>
      <c r="E507" s="61"/>
      <c r="F507" s="34"/>
      <c r="G507" s="34"/>
      <c r="H507" s="3" t="str">
        <f>IF(Line[Asset Group]="","",VLOOKUP(Line[Asset Group],asset_grp_line,4,FALSE))</f>
        <v/>
      </c>
      <c r="J507" s="3" t="str">
        <f>IF(Line[Asset Group]="","",VLOOKUP(Line[Asset Group],asset_grp_line,3,FALSE))</f>
        <v/>
      </c>
      <c r="M507" s="11"/>
      <c r="P507" s="56"/>
      <c r="R507" s="11"/>
      <c r="S507" s="14"/>
      <c r="AK507" s="19" t="str">
        <f>IF(Line[Asset Group]="","",VLOOKUP(Line[Asset Type],subdom_master,4,FALSE))</f>
        <v/>
      </c>
    </row>
    <row r="508" spans="1:37" s="3" customFormat="1" x14ac:dyDescent="0.2">
      <c r="A508" s="34"/>
      <c r="B508" s="34"/>
      <c r="C508" s="34"/>
      <c r="D508" s="61"/>
      <c r="E508" s="61"/>
      <c r="F508" s="34"/>
      <c r="G508" s="34"/>
      <c r="H508" s="3" t="str">
        <f>IF(Line[Asset Group]="","",VLOOKUP(Line[Asset Group],asset_grp_line,4,FALSE))</f>
        <v/>
      </c>
      <c r="J508" s="3" t="str">
        <f>IF(Line[Asset Group]="","",VLOOKUP(Line[Asset Group],asset_grp_line,3,FALSE))</f>
        <v/>
      </c>
      <c r="M508" s="11"/>
      <c r="P508" s="56"/>
      <c r="R508" s="11"/>
      <c r="S508" s="14"/>
      <c r="AK508" s="19" t="str">
        <f>IF(Line[Asset Group]="","",VLOOKUP(Line[Asset Type],subdom_master,4,FALSE))</f>
        <v/>
      </c>
    </row>
    <row r="509" spans="1:37" s="3" customFormat="1" x14ac:dyDescent="0.2">
      <c r="A509" s="34"/>
      <c r="B509" s="34"/>
      <c r="C509" s="34"/>
      <c r="D509" s="61"/>
      <c r="E509" s="61"/>
      <c r="F509" s="34"/>
      <c r="G509" s="34"/>
      <c r="H509" s="3" t="str">
        <f>IF(Line[Asset Group]="","",VLOOKUP(Line[Asset Group],asset_grp_line,4,FALSE))</f>
        <v/>
      </c>
      <c r="J509" s="3" t="str">
        <f>IF(Line[Asset Group]="","",VLOOKUP(Line[Asset Group],asset_grp_line,3,FALSE))</f>
        <v/>
      </c>
      <c r="M509" s="11"/>
      <c r="P509" s="56"/>
      <c r="R509" s="11"/>
      <c r="S509" s="14"/>
      <c r="AK509" s="19" t="str">
        <f>IF(Line[Asset Group]="","",VLOOKUP(Line[Asset Type],subdom_master,4,FALSE))</f>
        <v/>
      </c>
    </row>
    <row r="510" spans="1:37" s="3" customFormat="1" x14ac:dyDescent="0.2">
      <c r="A510" s="34"/>
      <c r="B510" s="34"/>
      <c r="C510" s="34"/>
      <c r="D510" s="61"/>
      <c r="E510" s="61"/>
      <c r="F510" s="34"/>
      <c r="G510" s="34"/>
      <c r="H510" s="3" t="str">
        <f>IF(Line[Asset Group]="","",VLOOKUP(Line[Asset Group],asset_grp_line,4,FALSE))</f>
        <v/>
      </c>
      <c r="J510" s="3" t="str">
        <f>IF(Line[Asset Group]="","",VLOOKUP(Line[Asset Group],asset_grp_line,3,FALSE))</f>
        <v/>
      </c>
      <c r="M510" s="11"/>
      <c r="P510" s="56"/>
      <c r="R510" s="11"/>
      <c r="S510" s="14"/>
      <c r="AK510" s="19" t="str">
        <f>IF(Line[Asset Group]="","",VLOOKUP(Line[Asset Type],subdom_master,4,FALSE))</f>
        <v/>
      </c>
    </row>
    <row r="511" spans="1:37" s="3" customFormat="1" x14ac:dyDescent="0.2">
      <c r="A511" s="34"/>
      <c r="B511" s="34"/>
      <c r="C511" s="34"/>
      <c r="D511" s="61"/>
      <c r="E511" s="61"/>
      <c r="F511" s="34"/>
      <c r="G511" s="34"/>
      <c r="H511" s="3" t="str">
        <f>IF(Line[Asset Group]="","",VLOOKUP(Line[Asset Group],asset_grp_line,4,FALSE))</f>
        <v/>
      </c>
      <c r="J511" s="3" t="str">
        <f>IF(Line[Asset Group]="","",VLOOKUP(Line[Asset Group],asset_grp_line,3,FALSE))</f>
        <v/>
      </c>
      <c r="M511" s="11"/>
      <c r="P511" s="56"/>
      <c r="R511" s="11"/>
      <c r="S511" s="14"/>
      <c r="AK511" s="19" t="str">
        <f>IF(Line[Asset Group]="","",VLOOKUP(Line[Asset Type],subdom_master,4,FALSE))</f>
        <v/>
      </c>
    </row>
    <row r="512" spans="1:37" s="3" customFormat="1" x14ac:dyDescent="0.2">
      <c r="A512" s="34"/>
      <c r="B512" s="34"/>
      <c r="C512" s="34"/>
      <c r="D512" s="61"/>
      <c r="E512" s="61"/>
      <c r="F512" s="34"/>
      <c r="G512" s="34"/>
      <c r="H512" s="3" t="str">
        <f>IF(Line[Asset Group]="","",VLOOKUP(Line[Asset Group],asset_grp_line,4,FALSE))</f>
        <v/>
      </c>
      <c r="J512" s="3" t="str">
        <f>IF(Line[Asset Group]="","",VLOOKUP(Line[Asset Group],asset_grp_line,3,FALSE))</f>
        <v/>
      </c>
      <c r="M512" s="11"/>
      <c r="P512" s="56"/>
      <c r="R512" s="11"/>
      <c r="S512" s="14"/>
      <c r="AK512" s="19" t="str">
        <f>IF(Line[Asset Group]="","",VLOOKUP(Line[Asset Type],subdom_master,4,FALSE))</f>
        <v/>
      </c>
    </row>
    <row r="513" spans="1:37" s="3" customFormat="1" x14ac:dyDescent="0.2">
      <c r="A513" s="34"/>
      <c r="B513" s="34"/>
      <c r="C513" s="34"/>
      <c r="D513" s="61"/>
      <c r="E513" s="61"/>
      <c r="F513" s="34"/>
      <c r="G513" s="34"/>
      <c r="H513" s="3" t="str">
        <f>IF(Line[Asset Group]="","",VLOOKUP(Line[Asset Group],asset_grp_line,4,FALSE))</f>
        <v/>
      </c>
      <c r="J513" s="3" t="str">
        <f>IF(Line[Asset Group]="","",VLOOKUP(Line[Asset Group],asset_grp_line,3,FALSE))</f>
        <v/>
      </c>
      <c r="M513" s="11"/>
      <c r="P513" s="56"/>
      <c r="R513" s="11"/>
      <c r="S513" s="14"/>
      <c r="AK513" s="19" t="str">
        <f>IF(Line[Asset Group]="","",VLOOKUP(Line[Asset Type],subdom_master,4,FALSE))</f>
        <v/>
      </c>
    </row>
    <row r="514" spans="1:37" s="3" customFormat="1" x14ac:dyDescent="0.2">
      <c r="A514" s="34"/>
      <c r="B514" s="34"/>
      <c r="C514" s="34"/>
      <c r="D514" s="61"/>
      <c r="E514" s="61"/>
      <c r="F514" s="34"/>
      <c r="G514" s="34"/>
      <c r="H514" s="3" t="str">
        <f>IF(Line[Asset Group]="","",VLOOKUP(Line[Asset Group],asset_grp_line,4,FALSE))</f>
        <v/>
      </c>
      <c r="J514" s="3" t="str">
        <f>IF(Line[Asset Group]="","",VLOOKUP(Line[Asset Group],asset_grp_line,3,FALSE))</f>
        <v/>
      </c>
      <c r="M514" s="11"/>
      <c r="P514" s="56"/>
      <c r="R514" s="11"/>
      <c r="S514" s="14"/>
      <c r="AK514" s="19" t="str">
        <f>IF(Line[Asset Group]="","",VLOOKUP(Line[Asset Type],subdom_master,4,FALSE))</f>
        <v/>
      </c>
    </row>
    <row r="515" spans="1:37" s="3" customFormat="1" x14ac:dyDescent="0.2">
      <c r="A515" s="34"/>
      <c r="B515" s="34"/>
      <c r="C515" s="34"/>
      <c r="D515" s="61"/>
      <c r="E515" s="61"/>
      <c r="F515" s="34"/>
      <c r="G515" s="34"/>
      <c r="H515" s="3" t="str">
        <f>IF(Line[Asset Group]="","",VLOOKUP(Line[Asset Group],asset_grp_line,4,FALSE))</f>
        <v/>
      </c>
      <c r="J515" s="3" t="str">
        <f>IF(Line[Asset Group]="","",VLOOKUP(Line[Asset Group],asset_grp_line,3,FALSE))</f>
        <v/>
      </c>
      <c r="M515" s="11"/>
      <c r="P515" s="56"/>
      <c r="R515" s="11"/>
      <c r="S515" s="14"/>
      <c r="AK515" s="19" t="str">
        <f>IF(Line[Asset Group]="","",VLOOKUP(Line[Asset Type],subdom_master,4,FALSE))</f>
        <v/>
      </c>
    </row>
    <row r="516" spans="1:37" s="3" customFormat="1" x14ac:dyDescent="0.2">
      <c r="A516" s="34"/>
      <c r="B516" s="34"/>
      <c r="C516" s="34"/>
      <c r="D516" s="61"/>
      <c r="E516" s="61"/>
      <c r="F516" s="34"/>
      <c r="G516" s="34"/>
      <c r="H516" s="3" t="str">
        <f>IF(Line[Asset Group]="","",VLOOKUP(Line[Asset Group],asset_grp_line,4,FALSE))</f>
        <v/>
      </c>
      <c r="J516" s="3" t="str">
        <f>IF(Line[Asset Group]="","",VLOOKUP(Line[Asset Group],asset_grp_line,3,FALSE))</f>
        <v/>
      </c>
      <c r="M516" s="11"/>
      <c r="P516" s="56"/>
      <c r="R516" s="11"/>
      <c r="S516" s="14"/>
      <c r="AK516" s="19" t="str">
        <f>IF(Line[Asset Group]="","",VLOOKUP(Line[Asset Type],subdom_master,4,FALSE))</f>
        <v/>
      </c>
    </row>
    <row r="517" spans="1:37" s="3" customFormat="1" x14ac:dyDescent="0.2">
      <c r="A517" s="34"/>
      <c r="B517" s="34"/>
      <c r="C517" s="34"/>
      <c r="D517" s="61"/>
      <c r="E517" s="61"/>
      <c r="F517" s="34"/>
      <c r="G517" s="34"/>
      <c r="H517" s="3" t="str">
        <f>IF(Line[Asset Group]="","",VLOOKUP(Line[Asset Group],asset_grp_line,4,FALSE))</f>
        <v/>
      </c>
      <c r="J517" s="3" t="str">
        <f>IF(Line[Asset Group]="","",VLOOKUP(Line[Asset Group],asset_grp_line,3,FALSE))</f>
        <v/>
      </c>
      <c r="M517" s="11"/>
      <c r="P517" s="56"/>
      <c r="R517" s="11"/>
      <c r="S517" s="14"/>
      <c r="AK517" s="19" t="str">
        <f>IF(Line[Asset Group]="","",VLOOKUP(Line[Asset Type],subdom_master,4,FALSE))</f>
        <v/>
      </c>
    </row>
    <row r="518" spans="1:37" s="3" customFormat="1" x14ac:dyDescent="0.2">
      <c r="A518" s="34"/>
      <c r="B518" s="34"/>
      <c r="C518" s="34"/>
      <c r="D518" s="61"/>
      <c r="E518" s="61"/>
      <c r="F518" s="34"/>
      <c r="G518" s="34"/>
      <c r="H518" s="3" t="str">
        <f>IF(Line[Asset Group]="","",VLOOKUP(Line[Asset Group],asset_grp_line,4,FALSE))</f>
        <v/>
      </c>
      <c r="J518" s="3" t="str">
        <f>IF(Line[Asset Group]="","",VLOOKUP(Line[Asset Group],asset_grp_line,3,FALSE))</f>
        <v/>
      </c>
      <c r="M518" s="11"/>
      <c r="P518" s="56"/>
      <c r="R518" s="11"/>
      <c r="S518" s="14"/>
      <c r="AK518" s="19" t="str">
        <f>IF(Line[Asset Group]="","",VLOOKUP(Line[Asset Type],subdom_master,4,FALSE))</f>
        <v/>
      </c>
    </row>
    <row r="519" spans="1:37" s="3" customFormat="1" x14ac:dyDescent="0.2">
      <c r="A519" s="34"/>
      <c r="B519" s="34"/>
      <c r="C519" s="34"/>
      <c r="D519" s="61"/>
      <c r="E519" s="61"/>
      <c r="F519" s="34"/>
      <c r="G519" s="34"/>
      <c r="H519" s="3" t="str">
        <f>IF(Line[Asset Group]="","",VLOOKUP(Line[Asset Group],asset_grp_line,4,FALSE))</f>
        <v/>
      </c>
      <c r="J519" s="3" t="str">
        <f>IF(Line[Asset Group]="","",VLOOKUP(Line[Asset Group],asset_grp_line,3,FALSE))</f>
        <v/>
      </c>
      <c r="M519" s="11"/>
      <c r="P519" s="56"/>
      <c r="R519" s="11"/>
      <c r="S519" s="14"/>
      <c r="AK519" s="19" t="str">
        <f>IF(Line[Asset Group]="","",VLOOKUP(Line[Asset Type],subdom_master,4,FALSE))</f>
        <v/>
      </c>
    </row>
    <row r="520" spans="1:37" s="3" customFormat="1" x14ac:dyDescent="0.2">
      <c r="A520" s="34"/>
      <c r="B520" s="34"/>
      <c r="C520" s="34"/>
      <c r="D520" s="61"/>
      <c r="E520" s="61"/>
      <c r="F520" s="34"/>
      <c r="G520" s="34"/>
      <c r="H520" s="3" t="str">
        <f>IF(Line[Asset Group]="","",VLOOKUP(Line[Asset Group],asset_grp_line,4,FALSE))</f>
        <v/>
      </c>
      <c r="J520" s="3" t="str">
        <f>IF(Line[Asset Group]="","",VLOOKUP(Line[Asset Group],asset_grp_line,3,FALSE))</f>
        <v/>
      </c>
      <c r="M520" s="11"/>
      <c r="P520" s="56"/>
      <c r="R520" s="11"/>
      <c r="S520" s="14"/>
      <c r="AK520" s="19" t="str">
        <f>IF(Line[Asset Group]="","",VLOOKUP(Line[Asset Type],subdom_master,4,FALSE))</f>
        <v/>
      </c>
    </row>
    <row r="521" spans="1:37" s="3" customFormat="1" x14ac:dyDescent="0.2">
      <c r="A521" s="34"/>
      <c r="B521" s="34"/>
      <c r="C521" s="34"/>
      <c r="D521" s="61"/>
      <c r="E521" s="61"/>
      <c r="F521" s="34"/>
      <c r="G521" s="34"/>
      <c r="H521" s="3" t="str">
        <f>IF(Line[Asset Group]="","",VLOOKUP(Line[Asset Group],asset_grp_line,4,FALSE))</f>
        <v/>
      </c>
      <c r="J521" s="3" t="str">
        <f>IF(Line[Asset Group]="","",VLOOKUP(Line[Asset Group],asset_grp_line,3,FALSE))</f>
        <v/>
      </c>
      <c r="M521" s="11"/>
      <c r="P521" s="56"/>
      <c r="R521" s="11"/>
      <c r="S521" s="14"/>
      <c r="AK521" s="19" t="str">
        <f>IF(Line[Asset Group]="","",VLOOKUP(Line[Asset Type],subdom_master,4,FALSE))</f>
        <v/>
      </c>
    </row>
    <row r="522" spans="1:37" s="3" customFormat="1" x14ac:dyDescent="0.2">
      <c r="A522" s="34"/>
      <c r="B522" s="34"/>
      <c r="C522" s="34"/>
      <c r="D522" s="61"/>
      <c r="E522" s="61"/>
      <c r="F522" s="34"/>
      <c r="G522" s="34"/>
      <c r="H522" s="3" t="str">
        <f>IF(Line[Asset Group]="","",VLOOKUP(Line[Asset Group],asset_grp_line,4,FALSE))</f>
        <v/>
      </c>
      <c r="J522" s="3" t="str">
        <f>IF(Line[Asset Group]="","",VLOOKUP(Line[Asset Group],asset_grp_line,3,FALSE))</f>
        <v/>
      </c>
      <c r="M522" s="11"/>
      <c r="P522" s="56"/>
      <c r="R522" s="11"/>
      <c r="S522" s="14"/>
      <c r="AK522" s="19" t="str">
        <f>IF(Line[Asset Group]="","",VLOOKUP(Line[Asset Type],subdom_master,4,FALSE))</f>
        <v/>
      </c>
    </row>
    <row r="523" spans="1:37" s="3" customFormat="1" x14ac:dyDescent="0.2">
      <c r="A523" s="34"/>
      <c r="B523" s="34"/>
      <c r="C523" s="34"/>
      <c r="D523" s="61"/>
      <c r="E523" s="61"/>
      <c r="F523" s="34"/>
      <c r="G523" s="34"/>
      <c r="H523" s="3" t="str">
        <f>IF(Line[Asset Group]="","",VLOOKUP(Line[Asset Group],asset_grp_line,4,FALSE))</f>
        <v/>
      </c>
      <c r="J523" s="3" t="str">
        <f>IF(Line[Asset Group]="","",VLOOKUP(Line[Asset Group],asset_grp_line,3,FALSE))</f>
        <v/>
      </c>
      <c r="M523" s="11"/>
      <c r="P523" s="56"/>
      <c r="R523" s="11"/>
      <c r="S523" s="14"/>
      <c r="AK523" s="19" t="str">
        <f>IF(Line[Asset Group]="","",VLOOKUP(Line[Asset Type],subdom_master,4,FALSE))</f>
        <v/>
      </c>
    </row>
    <row r="524" spans="1:37" s="3" customFormat="1" x14ac:dyDescent="0.2">
      <c r="A524" s="34"/>
      <c r="B524" s="34"/>
      <c r="C524" s="34"/>
      <c r="D524" s="61"/>
      <c r="E524" s="61"/>
      <c r="F524" s="34"/>
      <c r="G524" s="34"/>
      <c r="H524" s="3" t="str">
        <f>IF(Line[Asset Group]="","",VLOOKUP(Line[Asset Group],asset_grp_line,4,FALSE))</f>
        <v/>
      </c>
      <c r="J524" s="3" t="str">
        <f>IF(Line[Asset Group]="","",VLOOKUP(Line[Asset Group],asset_grp_line,3,FALSE))</f>
        <v/>
      </c>
      <c r="M524" s="11"/>
      <c r="P524" s="56"/>
      <c r="R524" s="11"/>
      <c r="S524" s="14"/>
      <c r="AK524" s="19" t="str">
        <f>IF(Line[Asset Group]="","",VLOOKUP(Line[Asset Type],subdom_master,4,FALSE))</f>
        <v/>
      </c>
    </row>
    <row r="525" spans="1:37" s="3" customFormat="1" x14ac:dyDescent="0.2">
      <c r="A525" s="34"/>
      <c r="B525" s="34"/>
      <c r="C525" s="34"/>
      <c r="D525" s="61"/>
      <c r="E525" s="61"/>
      <c r="F525" s="34"/>
      <c r="G525" s="34"/>
      <c r="H525" s="3" t="str">
        <f>IF(Line[Asset Group]="","",VLOOKUP(Line[Asset Group],asset_grp_line,4,FALSE))</f>
        <v/>
      </c>
      <c r="J525" s="3" t="str">
        <f>IF(Line[Asset Group]="","",VLOOKUP(Line[Asset Group],asset_grp_line,3,FALSE))</f>
        <v/>
      </c>
      <c r="M525" s="11"/>
      <c r="P525" s="56"/>
      <c r="R525" s="11"/>
      <c r="S525" s="14"/>
      <c r="AK525" s="19" t="str">
        <f>IF(Line[Asset Group]="","",VLOOKUP(Line[Asset Type],subdom_master,4,FALSE))</f>
        <v/>
      </c>
    </row>
    <row r="526" spans="1:37" s="3" customFormat="1" x14ac:dyDescent="0.2">
      <c r="A526" s="34"/>
      <c r="B526" s="34"/>
      <c r="C526" s="34"/>
      <c r="D526" s="61"/>
      <c r="E526" s="61"/>
      <c r="F526" s="34"/>
      <c r="G526" s="34"/>
      <c r="H526" s="3" t="str">
        <f>IF(Line[Asset Group]="","",VLOOKUP(Line[Asset Group],asset_grp_line,4,FALSE))</f>
        <v/>
      </c>
      <c r="J526" s="3" t="str">
        <f>IF(Line[Asset Group]="","",VLOOKUP(Line[Asset Group],asset_grp_line,3,FALSE))</f>
        <v/>
      </c>
      <c r="M526" s="11"/>
      <c r="P526" s="56"/>
      <c r="R526" s="11"/>
      <c r="S526" s="14"/>
      <c r="AK526" s="19" t="str">
        <f>IF(Line[Asset Group]="","",VLOOKUP(Line[Asset Type],subdom_master,4,FALSE))</f>
        <v/>
      </c>
    </row>
    <row r="527" spans="1:37" s="3" customFormat="1" x14ac:dyDescent="0.2">
      <c r="A527" s="34"/>
      <c r="B527" s="34"/>
      <c r="C527" s="34"/>
      <c r="D527" s="61"/>
      <c r="E527" s="61"/>
      <c r="F527" s="34"/>
      <c r="G527" s="34"/>
      <c r="H527" s="3" t="str">
        <f>IF(Line[Asset Group]="","",VLOOKUP(Line[Asset Group],asset_grp_line,4,FALSE))</f>
        <v/>
      </c>
      <c r="J527" s="3" t="str">
        <f>IF(Line[Asset Group]="","",VLOOKUP(Line[Asset Group],asset_grp_line,3,FALSE))</f>
        <v/>
      </c>
      <c r="M527" s="11"/>
      <c r="P527" s="56"/>
      <c r="R527" s="11"/>
      <c r="S527" s="14"/>
      <c r="AK527" s="19" t="str">
        <f>IF(Line[Asset Group]="","",VLOOKUP(Line[Asset Type],subdom_master,4,FALSE))</f>
        <v/>
      </c>
    </row>
    <row r="528" spans="1:37" s="3" customFormat="1" x14ac:dyDescent="0.2">
      <c r="A528" s="34"/>
      <c r="B528" s="34"/>
      <c r="C528" s="34"/>
      <c r="D528" s="61"/>
      <c r="E528" s="61"/>
      <c r="F528" s="34"/>
      <c r="G528" s="34"/>
      <c r="H528" s="3" t="str">
        <f>IF(Line[Asset Group]="","",VLOOKUP(Line[Asset Group],asset_grp_line,4,FALSE))</f>
        <v/>
      </c>
      <c r="J528" s="3" t="str">
        <f>IF(Line[Asset Group]="","",VLOOKUP(Line[Asset Group],asset_grp_line,3,FALSE))</f>
        <v/>
      </c>
      <c r="M528" s="11"/>
      <c r="P528" s="56"/>
      <c r="R528" s="11"/>
      <c r="S528" s="14"/>
      <c r="AK528" s="19" t="str">
        <f>IF(Line[Asset Group]="","",VLOOKUP(Line[Asset Type],subdom_master,4,FALSE))</f>
        <v/>
      </c>
    </row>
    <row r="529" spans="1:37" s="3" customFormat="1" x14ac:dyDescent="0.2">
      <c r="A529" s="34"/>
      <c r="B529" s="34"/>
      <c r="C529" s="34"/>
      <c r="D529" s="61"/>
      <c r="E529" s="61"/>
      <c r="F529" s="34"/>
      <c r="G529" s="34"/>
      <c r="H529" s="3" t="str">
        <f>IF(Line[Asset Group]="","",VLOOKUP(Line[Asset Group],asset_grp_line,4,FALSE))</f>
        <v/>
      </c>
      <c r="J529" s="3" t="str">
        <f>IF(Line[Asset Group]="","",VLOOKUP(Line[Asset Group],asset_grp_line,3,FALSE))</f>
        <v/>
      </c>
      <c r="M529" s="11"/>
      <c r="P529" s="56"/>
      <c r="R529" s="11"/>
      <c r="S529" s="14"/>
      <c r="AK529" s="19" t="str">
        <f>IF(Line[Asset Group]="","",VLOOKUP(Line[Asset Type],subdom_master,4,FALSE))</f>
        <v/>
      </c>
    </row>
    <row r="530" spans="1:37" s="3" customFormat="1" x14ac:dyDescent="0.2">
      <c r="A530" s="34"/>
      <c r="B530" s="34"/>
      <c r="C530" s="34"/>
      <c r="D530" s="61"/>
      <c r="E530" s="61"/>
      <c r="F530" s="34"/>
      <c r="G530" s="34"/>
      <c r="H530" s="3" t="str">
        <f>IF(Line[Asset Group]="","",VLOOKUP(Line[Asset Group],asset_grp_line,4,FALSE))</f>
        <v/>
      </c>
      <c r="J530" s="3" t="str">
        <f>IF(Line[Asset Group]="","",VLOOKUP(Line[Asset Group],asset_grp_line,3,FALSE))</f>
        <v/>
      </c>
      <c r="M530" s="11"/>
      <c r="P530" s="56"/>
      <c r="R530" s="11"/>
      <c r="S530" s="14"/>
      <c r="AK530" s="19" t="str">
        <f>IF(Line[Asset Group]="","",VLOOKUP(Line[Asset Type],subdom_master,4,FALSE))</f>
        <v/>
      </c>
    </row>
    <row r="531" spans="1:37" s="3" customFormat="1" x14ac:dyDescent="0.2">
      <c r="A531" s="34"/>
      <c r="B531" s="34"/>
      <c r="C531" s="34"/>
      <c r="D531" s="61"/>
      <c r="E531" s="61"/>
      <c r="F531" s="34"/>
      <c r="G531" s="34"/>
      <c r="H531" s="3" t="str">
        <f>IF(Line[Asset Group]="","",VLOOKUP(Line[Asset Group],asset_grp_line,4,FALSE))</f>
        <v/>
      </c>
      <c r="J531" s="3" t="str">
        <f>IF(Line[Asset Group]="","",VLOOKUP(Line[Asset Group],asset_grp_line,3,FALSE))</f>
        <v/>
      </c>
      <c r="M531" s="11"/>
      <c r="P531" s="56"/>
      <c r="R531" s="11"/>
      <c r="S531" s="14"/>
      <c r="AK531" s="19" t="str">
        <f>IF(Line[Asset Group]="","",VLOOKUP(Line[Asset Type],subdom_master,4,FALSE))</f>
        <v/>
      </c>
    </row>
    <row r="532" spans="1:37" s="3" customFormat="1" x14ac:dyDescent="0.2">
      <c r="A532" s="34"/>
      <c r="B532" s="34"/>
      <c r="C532" s="34"/>
      <c r="D532" s="61"/>
      <c r="E532" s="61"/>
      <c r="F532" s="34"/>
      <c r="G532" s="34"/>
      <c r="H532" s="3" t="str">
        <f>IF(Line[Asset Group]="","",VLOOKUP(Line[Asset Group],asset_grp_line,4,FALSE))</f>
        <v/>
      </c>
      <c r="J532" s="3" t="str">
        <f>IF(Line[Asset Group]="","",VLOOKUP(Line[Asset Group],asset_grp_line,3,FALSE))</f>
        <v/>
      </c>
      <c r="M532" s="11"/>
      <c r="P532" s="56"/>
      <c r="R532" s="11"/>
      <c r="S532" s="14"/>
      <c r="AK532" s="19" t="str">
        <f>IF(Line[Asset Group]="","",VLOOKUP(Line[Asset Type],subdom_master,4,FALSE))</f>
        <v/>
      </c>
    </row>
    <row r="533" spans="1:37" s="3" customFormat="1" x14ac:dyDescent="0.2">
      <c r="A533" s="34"/>
      <c r="B533" s="34"/>
      <c r="C533" s="34"/>
      <c r="D533" s="61"/>
      <c r="E533" s="61"/>
      <c r="F533" s="34"/>
      <c r="G533" s="34"/>
      <c r="H533" s="3" t="str">
        <f>IF(Line[Asset Group]="","",VLOOKUP(Line[Asset Group],asset_grp_line,4,FALSE))</f>
        <v/>
      </c>
      <c r="J533" s="3" t="str">
        <f>IF(Line[Asset Group]="","",VLOOKUP(Line[Asset Group],asset_grp_line,3,FALSE))</f>
        <v/>
      </c>
      <c r="M533" s="11"/>
      <c r="P533" s="56"/>
      <c r="R533" s="11"/>
      <c r="S533" s="14"/>
      <c r="AK533" s="19" t="str">
        <f>IF(Line[Asset Group]="","",VLOOKUP(Line[Asset Type],subdom_master,4,FALSE))</f>
        <v/>
      </c>
    </row>
    <row r="534" spans="1:37" s="3" customFormat="1" x14ac:dyDescent="0.2">
      <c r="A534" s="34"/>
      <c r="B534" s="34"/>
      <c r="C534" s="34"/>
      <c r="D534" s="61"/>
      <c r="E534" s="61"/>
      <c r="F534" s="34"/>
      <c r="G534" s="34"/>
      <c r="H534" s="3" t="str">
        <f>IF(Line[Asset Group]="","",VLOOKUP(Line[Asset Group],asset_grp_line,4,FALSE))</f>
        <v/>
      </c>
      <c r="J534" s="3" t="str">
        <f>IF(Line[Asset Group]="","",VLOOKUP(Line[Asset Group],asset_grp_line,3,FALSE))</f>
        <v/>
      </c>
      <c r="M534" s="11"/>
      <c r="P534" s="56"/>
      <c r="R534" s="11"/>
      <c r="S534" s="14"/>
      <c r="AK534" s="19" t="str">
        <f>IF(Line[Asset Group]="","",VLOOKUP(Line[Asset Type],subdom_master,4,FALSE))</f>
        <v/>
      </c>
    </row>
    <row r="535" spans="1:37" s="3" customFormat="1" x14ac:dyDescent="0.2">
      <c r="A535" s="34"/>
      <c r="B535" s="34"/>
      <c r="C535" s="34"/>
      <c r="D535" s="61"/>
      <c r="E535" s="61"/>
      <c r="F535" s="34"/>
      <c r="G535" s="34"/>
      <c r="H535" s="3" t="str">
        <f>IF(Line[Asset Group]="","",VLOOKUP(Line[Asset Group],asset_grp_line,4,FALSE))</f>
        <v/>
      </c>
      <c r="J535" s="3" t="str">
        <f>IF(Line[Asset Group]="","",VLOOKUP(Line[Asset Group],asset_grp_line,3,FALSE))</f>
        <v/>
      </c>
      <c r="M535" s="11"/>
      <c r="P535" s="56"/>
      <c r="R535" s="11"/>
      <c r="S535" s="14"/>
      <c r="AK535" s="19" t="str">
        <f>IF(Line[Asset Group]="","",VLOOKUP(Line[Asset Type],subdom_master,4,FALSE))</f>
        <v/>
      </c>
    </row>
    <row r="536" spans="1:37" s="3" customFormat="1" x14ac:dyDescent="0.2">
      <c r="A536" s="34"/>
      <c r="B536" s="34"/>
      <c r="C536" s="34"/>
      <c r="D536" s="61"/>
      <c r="E536" s="61"/>
      <c r="F536" s="34"/>
      <c r="G536" s="34"/>
      <c r="H536" s="3" t="str">
        <f>IF(Line[Asset Group]="","",VLOOKUP(Line[Asset Group],asset_grp_line,4,FALSE))</f>
        <v/>
      </c>
      <c r="J536" s="3" t="str">
        <f>IF(Line[Asset Group]="","",VLOOKUP(Line[Asset Group],asset_grp_line,3,FALSE))</f>
        <v/>
      </c>
      <c r="M536" s="11"/>
      <c r="P536" s="56"/>
      <c r="R536" s="11"/>
      <c r="S536" s="14"/>
      <c r="AK536" s="19" t="str">
        <f>IF(Line[Asset Group]="","",VLOOKUP(Line[Asset Type],subdom_master,4,FALSE))</f>
        <v/>
      </c>
    </row>
    <row r="537" spans="1:37" s="3" customFormat="1" x14ac:dyDescent="0.2">
      <c r="A537" s="34"/>
      <c r="B537" s="34"/>
      <c r="C537" s="34"/>
      <c r="D537" s="61"/>
      <c r="E537" s="61"/>
      <c r="F537" s="34"/>
      <c r="G537" s="34"/>
      <c r="H537" s="3" t="str">
        <f>IF(Line[Asset Group]="","",VLOOKUP(Line[Asset Group],asset_grp_line,4,FALSE))</f>
        <v/>
      </c>
      <c r="J537" s="3" t="str">
        <f>IF(Line[Asset Group]="","",VLOOKUP(Line[Asset Group],asset_grp_line,3,FALSE))</f>
        <v/>
      </c>
      <c r="M537" s="11"/>
      <c r="P537" s="56"/>
      <c r="R537" s="11"/>
      <c r="S537" s="14"/>
      <c r="AK537" s="19" t="str">
        <f>IF(Line[Asset Group]="","",VLOOKUP(Line[Asset Type],subdom_master,4,FALSE))</f>
        <v/>
      </c>
    </row>
    <row r="538" spans="1:37" s="3" customFormat="1" x14ac:dyDescent="0.2">
      <c r="A538" s="34"/>
      <c r="B538" s="34"/>
      <c r="C538" s="34"/>
      <c r="D538" s="61"/>
      <c r="E538" s="61"/>
      <c r="F538" s="34"/>
      <c r="G538" s="34"/>
      <c r="H538" s="3" t="str">
        <f>IF(Line[Asset Group]="","",VLOOKUP(Line[Asset Group],asset_grp_line,4,FALSE))</f>
        <v/>
      </c>
      <c r="J538" s="3" t="str">
        <f>IF(Line[Asset Group]="","",VLOOKUP(Line[Asset Group],asset_grp_line,3,FALSE))</f>
        <v/>
      </c>
      <c r="M538" s="11"/>
      <c r="P538" s="56"/>
      <c r="R538" s="11"/>
      <c r="S538" s="14"/>
      <c r="AK538" s="19" t="str">
        <f>IF(Line[Asset Group]="","",VLOOKUP(Line[Asset Type],subdom_master,4,FALSE))</f>
        <v/>
      </c>
    </row>
    <row r="539" spans="1:37" s="3" customFormat="1" x14ac:dyDescent="0.2">
      <c r="A539" s="34"/>
      <c r="B539" s="34"/>
      <c r="C539" s="34"/>
      <c r="D539" s="61"/>
      <c r="E539" s="61"/>
      <c r="F539" s="34"/>
      <c r="G539" s="34"/>
      <c r="H539" s="3" t="str">
        <f>IF(Line[Asset Group]="","",VLOOKUP(Line[Asset Group],asset_grp_line,4,FALSE))</f>
        <v/>
      </c>
      <c r="J539" s="3" t="str">
        <f>IF(Line[Asset Group]="","",VLOOKUP(Line[Asset Group],asset_grp_line,3,FALSE))</f>
        <v/>
      </c>
      <c r="M539" s="11"/>
      <c r="P539" s="56"/>
      <c r="R539" s="11"/>
      <c r="S539" s="14"/>
      <c r="AK539" s="19" t="str">
        <f>IF(Line[Asset Group]="","",VLOOKUP(Line[Asset Type],subdom_master,4,FALSE))</f>
        <v/>
      </c>
    </row>
    <row r="540" spans="1:37" s="3" customFormat="1" x14ac:dyDescent="0.2">
      <c r="A540" s="34"/>
      <c r="B540" s="34"/>
      <c r="C540" s="34"/>
      <c r="D540" s="61"/>
      <c r="E540" s="61"/>
      <c r="F540" s="34"/>
      <c r="G540" s="34"/>
      <c r="H540" s="3" t="str">
        <f>IF(Line[Asset Group]="","",VLOOKUP(Line[Asset Group],asset_grp_line,4,FALSE))</f>
        <v/>
      </c>
      <c r="J540" s="3" t="str">
        <f>IF(Line[Asset Group]="","",VLOOKUP(Line[Asset Group],asset_grp_line,3,FALSE))</f>
        <v/>
      </c>
      <c r="M540" s="11"/>
      <c r="P540" s="56"/>
      <c r="R540" s="11"/>
      <c r="S540" s="14"/>
      <c r="AK540" s="19" t="str">
        <f>IF(Line[Asset Group]="","",VLOOKUP(Line[Asset Type],subdom_master,4,FALSE))</f>
        <v/>
      </c>
    </row>
    <row r="541" spans="1:37" s="3" customFormat="1" x14ac:dyDescent="0.2">
      <c r="A541" s="34"/>
      <c r="B541" s="34"/>
      <c r="C541" s="34"/>
      <c r="D541" s="61"/>
      <c r="E541" s="61"/>
      <c r="F541" s="34"/>
      <c r="G541" s="34"/>
      <c r="H541" s="3" t="str">
        <f>IF(Line[Asset Group]="","",VLOOKUP(Line[Asset Group],asset_grp_line,4,FALSE))</f>
        <v/>
      </c>
      <c r="J541" s="3" t="str">
        <f>IF(Line[Asset Group]="","",VLOOKUP(Line[Asset Group],asset_grp_line,3,FALSE))</f>
        <v/>
      </c>
      <c r="M541" s="11"/>
      <c r="P541" s="56"/>
      <c r="R541" s="11"/>
      <c r="S541" s="14"/>
      <c r="AK541" s="19" t="str">
        <f>IF(Line[Asset Group]="","",VLOOKUP(Line[Asset Type],subdom_master,4,FALSE))</f>
        <v/>
      </c>
    </row>
    <row r="542" spans="1:37" s="3" customFormat="1" x14ac:dyDescent="0.2">
      <c r="A542" s="34"/>
      <c r="B542" s="34"/>
      <c r="C542" s="34"/>
      <c r="D542" s="61"/>
      <c r="E542" s="61"/>
      <c r="F542" s="34"/>
      <c r="G542" s="34"/>
      <c r="H542" s="3" t="str">
        <f>IF(Line[Asset Group]="","",VLOOKUP(Line[Asset Group],asset_grp_line,4,FALSE))</f>
        <v/>
      </c>
      <c r="J542" s="3" t="str">
        <f>IF(Line[Asset Group]="","",VLOOKUP(Line[Asset Group],asset_grp_line,3,FALSE))</f>
        <v/>
      </c>
      <c r="M542" s="11"/>
      <c r="P542" s="56"/>
      <c r="R542" s="11"/>
      <c r="S542" s="14"/>
      <c r="AK542" s="19" t="str">
        <f>IF(Line[Asset Group]="","",VLOOKUP(Line[Asset Type],subdom_master,4,FALSE))</f>
        <v/>
      </c>
    </row>
    <row r="543" spans="1:37" s="3" customFormat="1" x14ac:dyDescent="0.2">
      <c r="A543" s="34"/>
      <c r="B543" s="34"/>
      <c r="C543" s="34"/>
      <c r="D543" s="61"/>
      <c r="E543" s="61"/>
      <c r="F543" s="34"/>
      <c r="G543" s="34"/>
      <c r="H543" s="3" t="str">
        <f>IF(Line[Asset Group]="","",VLOOKUP(Line[Asset Group],asset_grp_line,4,FALSE))</f>
        <v/>
      </c>
      <c r="J543" s="3" t="str">
        <f>IF(Line[Asset Group]="","",VLOOKUP(Line[Asset Group],asset_grp_line,3,FALSE))</f>
        <v/>
      </c>
      <c r="M543" s="11"/>
      <c r="P543" s="56"/>
      <c r="R543" s="11"/>
      <c r="S543" s="14"/>
      <c r="AK543" s="19" t="str">
        <f>IF(Line[Asset Group]="","",VLOOKUP(Line[Asset Type],subdom_master,4,FALSE))</f>
        <v/>
      </c>
    </row>
    <row r="544" spans="1:37" s="3" customFormat="1" x14ac:dyDescent="0.2">
      <c r="A544" s="34"/>
      <c r="B544" s="34"/>
      <c r="C544" s="34"/>
      <c r="D544" s="61"/>
      <c r="E544" s="61"/>
      <c r="F544" s="34"/>
      <c r="G544" s="34"/>
      <c r="H544" s="3" t="str">
        <f>IF(Line[Asset Group]="","",VLOOKUP(Line[Asset Group],asset_grp_line,4,FALSE))</f>
        <v/>
      </c>
      <c r="J544" s="3" t="str">
        <f>IF(Line[Asset Group]="","",VLOOKUP(Line[Asset Group],asset_grp_line,3,FALSE))</f>
        <v/>
      </c>
      <c r="M544" s="11"/>
      <c r="P544" s="56"/>
      <c r="R544" s="11"/>
      <c r="S544" s="14"/>
      <c r="AK544" s="19" t="str">
        <f>IF(Line[Asset Group]="","",VLOOKUP(Line[Asset Type],subdom_master,4,FALSE))</f>
        <v/>
      </c>
    </row>
    <row r="545" spans="1:37" s="3" customFormat="1" x14ac:dyDescent="0.2">
      <c r="A545" s="34"/>
      <c r="B545" s="34"/>
      <c r="C545" s="34"/>
      <c r="D545" s="61"/>
      <c r="E545" s="61"/>
      <c r="F545" s="34"/>
      <c r="G545" s="34"/>
      <c r="H545" s="3" t="str">
        <f>IF(Line[Asset Group]="","",VLOOKUP(Line[Asset Group],asset_grp_line,4,FALSE))</f>
        <v/>
      </c>
      <c r="J545" s="3" t="str">
        <f>IF(Line[Asset Group]="","",VLOOKUP(Line[Asset Group],asset_grp_line,3,FALSE))</f>
        <v/>
      </c>
      <c r="M545" s="11"/>
      <c r="P545" s="56"/>
      <c r="R545" s="11"/>
      <c r="S545" s="14"/>
      <c r="AK545" s="19" t="str">
        <f>IF(Line[Asset Group]="","",VLOOKUP(Line[Asset Type],subdom_master,4,FALSE))</f>
        <v/>
      </c>
    </row>
    <row r="546" spans="1:37" s="3" customFormat="1" x14ac:dyDescent="0.2">
      <c r="A546" s="34"/>
      <c r="B546" s="34"/>
      <c r="C546" s="34"/>
      <c r="D546" s="61"/>
      <c r="E546" s="61"/>
      <c r="F546" s="34"/>
      <c r="G546" s="34"/>
      <c r="H546" s="3" t="str">
        <f>IF(Line[Asset Group]="","",VLOOKUP(Line[Asset Group],asset_grp_line,4,FALSE))</f>
        <v/>
      </c>
      <c r="J546" s="3" t="str">
        <f>IF(Line[Asset Group]="","",VLOOKUP(Line[Asset Group],asset_grp_line,3,FALSE))</f>
        <v/>
      </c>
      <c r="M546" s="11"/>
      <c r="P546" s="56"/>
      <c r="R546" s="11"/>
      <c r="S546" s="14"/>
      <c r="AK546" s="19" t="str">
        <f>IF(Line[Asset Group]="","",VLOOKUP(Line[Asset Type],subdom_master,4,FALSE))</f>
        <v/>
      </c>
    </row>
    <row r="547" spans="1:37" s="3" customFormat="1" x14ac:dyDescent="0.2">
      <c r="A547" s="34"/>
      <c r="B547" s="34"/>
      <c r="C547" s="34"/>
      <c r="D547" s="61"/>
      <c r="E547" s="61"/>
      <c r="F547" s="34"/>
      <c r="G547" s="34"/>
      <c r="H547" s="3" t="str">
        <f>IF(Line[Asset Group]="","",VLOOKUP(Line[Asset Group],asset_grp_line,4,FALSE))</f>
        <v/>
      </c>
      <c r="J547" s="3" t="str">
        <f>IF(Line[Asset Group]="","",VLOOKUP(Line[Asset Group],asset_grp_line,3,FALSE))</f>
        <v/>
      </c>
      <c r="M547" s="11"/>
      <c r="P547" s="56"/>
      <c r="R547" s="11"/>
      <c r="S547" s="14"/>
      <c r="AK547" s="19" t="str">
        <f>IF(Line[Asset Group]="","",VLOOKUP(Line[Asset Type],subdom_master,4,FALSE))</f>
        <v/>
      </c>
    </row>
    <row r="548" spans="1:37" s="3" customFormat="1" x14ac:dyDescent="0.2">
      <c r="A548" s="34"/>
      <c r="B548" s="34"/>
      <c r="C548" s="34"/>
      <c r="D548" s="61"/>
      <c r="E548" s="61"/>
      <c r="F548" s="34"/>
      <c r="G548" s="34"/>
      <c r="H548" s="3" t="str">
        <f>IF(Line[Asset Group]="","",VLOOKUP(Line[Asset Group],asset_grp_line,4,FALSE))</f>
        <v/>
      </c>
      <c r="J548" s="3" t="str">
        <f>IF(Line[Asset Group]="","",VLOOKUP(Line[Asset Group],asset_grp_line,3,FALSE))</f>
        <v/>
      </c>
      <c r="M548" s="11"/>
      <c r="P548" s="56"/>
      <c r="R548" s="11"/>
      <c r="S548" s="14"/>
      <c r="AK548" s="19" t="str">
        <f>IF(Line[Asset Group]="","",VLOOKUP(Line[Asset Type],subdom_master,4,FALSE))</f>
        <v/>
      </c>
    </row>
    <row r="549" spans="1:37" s="3" customFormat="1" x14ac:dyDescent="0.2">
      <c r="A549" s="34"/>
      <c r="B549" s="34"/>
      <c r="C549" s="34"/>
      <c r="D549" s="61"/>
      <c r="E549" s="61"/>
      <c r="F549" s="34"/>
      <c r="G549" s="34"/>
      <c r="H549" s="3" t="str">
        <f>IF(Line[Asset Group]="","",VLOOKUP(Line[Asset Group],asset_grp_line,4,FALSE))</f>
        <v/>
      </c>
      <c r="J549" s="3" t="str">
        <f>IF(Line[Asset Group]="","",VLOOKUP(Line[Asset Group],asset_grp_line,3,FALSE))</f>
        <v/>
      </c>
      <c r="M549" s="11"/>
      <c r="P549" s="56"/>
      <c r="R549" s="11"/>
      <c r="S549" s="14"/>
      <c r="AK549" s="19" t="str">
        <f>IF(Line[Asset Group]="","",VLOOKUP(Line[Asset Type],subdom_master,4,FALSE))</f>
        <v/>
      </c>
    </row>
    <row r="550" spans="1:37" s="3" customFormat="1" x14ac:dyDescent="0.2">
      <c r="A550" s="34"/>
      <c r="B550" s="34"/>
      <c r="C550" s="34"/>
      <c r="D550" s="61"/>
      <c r="E550" s="61"/>
      <c r="F550" s="34"/>
      <c r="G550" s="34"/>
      <c r="H550" s="3" t="str">
        <f>IF(Line[Asset Group]="","",VLOOKUP(Line[Asset Group],asset_grp_line,4,FALSE))</f>
        <v/>
      </c>
      <c r="J550" s="3" t="str">
        <f>IF(Line[Asset Group]="","",VLOOKUP(Line[Asset Group],asset_grp_line,3,FALSE))</f>
        <v/>
      </c>
      <c r="M550" s="11"/>
      <c r="P550" s="56"/>
      <c r="R550" s="11"/>
      <c r="S550" s="14"/>
      <c r="AK550" s="19" t="str">
        <f>IF(Line[Asset Group]="","",VLOOKUP(Line[Asset Type],subdom_master,4,FALSE))</f>
        <v/>
      </c>
    </row>
    <row r="551" spans="1:37" s="3" customFormat="1" x14ac:dyDescent="0.2">
      <c r="A551" s="34"/>
      <c r="B551" s="34"/>
      <c r="C551" s="34"/>
      <c r="D551" s="61"/>
      <c r="E551" s="61"/>
      <c r="F551" s="34"/>
      <c r="G551" s="34"/>
      <c r="H551" s="3" t="str">
        <f>IF(Line[Asset Group]="","",VLOOKUP(Line[Asset Group],asset_grp_line,4,FALSE))</f>
        <v/>
      </c>
      <c r="J551" s="3" t="str">
        <f>IF(Line[Asset Group]="","",VLOOKUP(Line[Asset Group],asset_grp_line,3,FALSE))</f>
        <v/>
      </c>
      <c r="M551" s="11"/>
      <c r="P551" s="56"/>
      <c r="R551" s="11"/>
      <c r="S551" s="14"/>
      <c r="AK551" s="19" t="str">
        <f>IF(Line[Asset Group]="","",VLOOKUP(Line[Asset Type],subdom_master,4,FALSE))</f>
        <v/>
      </c>
    </row>
    <row r="552" spans="1:37" s="3" customFormat="1" x14ac:dyDescent="0.2">
      <c r="A552" s="34"/>
      <c r="B552" s="34"/>
      <c r="C552" s="34"/>
      <c r="D552" s="61"/>
      <c r="E552" s="61"/>
      <c r="F552" s="34"/>
      <c r="G552" s="34"/>
      <c r="H552" s="3" t="str">
        <f>IF(Line[Asset Group]="","",VLOOKUP(Line[Asset Group],asset_grp_line,4,FALSE))</f>
        <v/>
      </c>
      <c r="J552" s="3" t="str">
        <f>IF(Line[Asset Group]="","",VLOOKUP(Line[Asset Group],asset_grp_line,3,FALSE))</f>
        <v/>
      </c>
      <c r="M552" s="11"/>
      <c r="P552" s="56"/>
      <c r="R552" s="11"/>
      <c r="S552" s="14"/>
      <c r="AK552" s="19" t="str">
        <f>IF(Line[Asset Group]="","",VLOOKUP(Line[Asset Type],subdom_master,4,FALSE))</f>
        <v/>
      </c>
    </row>
    <row r="553" spans="1:37" s="3" customFormat="1" x14ac:dyDescent="0.2">
      <c r="A553" s="34"/>
      <c r="B553" s="34"/>
      <c r="C553" s="34"/>
      <c r="D553" s="61"/>
      <c r="E553" s="61"/>
      <c r="F553" s="34"/>
      <c r="G553" s="34"/>
      <c r="H553" s="3" t="str">
        <f>IF(Line[Asset Group]="","",VLOOKUP(Line[Asset Group],asset_grp_line,4,FALSE))</f>
        <v/>
      </c>
      <c r="J553" s="3" t="str">
        <f>IF(Line[Asset Group]="","",VLOOKUP(Line[Asset Group],asset_grp_line,3,FALSE))</f>
        <v/>
      </c>
      <c r="M553" s="11"/>
      <c r="P553" s="56"/>
      <c r="R553" s="11"/>
      <c r="S553" s="14"/>
      <c r="AK553" s="19" t="str">
        <f>IF(Line[Asset Group]="","",VLOOKUP(Line[Asset Type],subdom_master,4,FALSE))</f>
        <v/>
      </c>
    </row>
    <row r="554" spans="1:37" s="3" customFormat="1" x14ac:dyDescent="0.2">
      <c r="A554" s="34"/>
      <c r="B554" s="34"/>
      <c r="C554" s="34"/>
      <c r="D554" s="61"/>
      <c r="E554" s="61"/>
      <c r="F554" s="34"/>
      <c r="G554" s="34"/>
      <c r="H554" s="3" t="str">
        <f>IF(Line[Asset Group]="","",VLOOKUP(Line[Asset Group],asset_grp_line,4,FALSE))</f>
        <v/>
      </c>
      <c r="J554" s="3" t="str">
        <f>IF(Line[Asset Group]="","",VLOOKUP(Line[Asset Group],asset_grp_line,3,FALSE))</f>
        <v/>
      </c>
      <c r="M554" s="11"/>
      <c r="P554" s="56"/>
      <c r="R554" s="11"/>
      <c r="S554" s="14"/>
      <c r="AK554" s="19" t="str">
        <f>IF(Line[Asset Group]="","",VLOOKUP(Line[Asset Type],subdom_master,4,FALSE))</f>
        <v/>
      </c>
    </row>
    <row r="555" spans="1:37" s="3" customFormat="1" x14ac:dyDescent="0.2">
      <c r="A555" s="34"/>
      <c r="B555" s="34"/>
      <c r="C555" s="34"/>
      <c r="D555" s="61"/>
      <c r="E555" s="61"/>
      <c r="F555" s="34"/>
      <c r="G555" s="34"/>
      <c r="H555" s="3" t="str">
        <f>IF(Line[Asset Group]="","",VLOOKUP(Line[Asset Group],asset_grp_line,4,FALSE))</f>
        <v/>
      </c>
      <c r="J555" s="3" t="str">
        <f>IF(Line[Asset Group]="","",VLOOKUP(Line[Asset Group],asset_grp_line,3,FALSE))</f>
        <v/>
      </c>
      <c r="M555" s="11"/>
      <c r="P555" s="56"/>
      <c r="R555" s="11"/>
      <c r="S555" s="14"/>
      <c r="AK555" s="19" t="str">
        <f>IF(Line[Asset Group]="","",VLOOKUP(Line[Asset Type],subdom_master,4,FALSE))</f>
        <v/>
      </c>
    </row>
    <row r="556" spans="1:37" s="3" customFormat="1" x14ac:dyDescent="0.2">
      <c r="A556" s="34"/>
      <c r="B556" s="34"/>
      <c r="C556" s="34"/>
      <c r="D556" s="61"/>
      <c r="E556" s="61"/>
      <c r="F556" s="34"/>
      <c r="G556" s="34"/>
      <c r="H556" s="3" t="str">
        <f>IF(Line[Asset Group]="","",VLOOKUP(Line[Asset Group],asset_grp_line,4,FALSE))</f>
        <v/>
      </c>
      <c r="J556" s="3" t="str">
        <f>IF(Line[Asset Group]="","",VLOOKUP(Line[Asset Group],asset_grp_line,3,FALSE))</f>
        <v/>
      </c>
      <c r="M556" s="11"/>
      <c r="P556" s="56"/>
      <c r="R556" s="11"/>
      <c r="S556" s="14"/>
      <c r="AK556" s="19" t="str">
        <f>IF(Line[Asset Group]="","",VLOOKUP(Line[Asset Type],subdom_master,4,FALSE))</f>
        <v/>
      </c>
    </row>
    <row r="557" spans="1:37" s="3" customFormat="1" x14ac:dyDescent="0.2">
      <c r="A557" s="34"/>
      <c r="B557" s="34"/>
      <c r="C557" s="34"/>
      <c r="D557" s="61"/>
      <c r="E557" s="61"/>
      <c r="F557" s="34"/>
      <c r="G557" s="34"/>
      <c r="H557" s="3" t="str">
        <f>IF(Line[Asset Group]="","",VLOOKUP(Line[Asset Group],asset_grp_line,4,FALSE))</f>
        <v/>
      </c>
      <c r="J557" s="3" t="str">
        <f>IF(Line[Asset Group]="","",VLOOKUP(Line[Asset Group],asset_grp_line,3,FALSE))</f>
        <v/>
      </c>
      <c r="M557" s="11"/>
      <c r="P557" s="56"/>
      <c r="R557" s="11"/>
      <c r="S557" s="14"/>
      <c r="AK557" s="19" t="str">
        <f>IF(Line[Asset Group]="","",VLOOKUP(Line[Asset Type],subdom_master,4,FALSE))</f>
        <v/>
      </c>
    </row>
    <row r="558" spans="1:37" s="3" customFormat="1" x14ac:dyDescent="0.2">
      <c r="A558" s="34"/>
      <c r="B558" s="34"/>
      <c r="C558" s="34"/>
      <c r="D558" s="61"/>
      <c r="E558" s="61"/>
      <c r="F558" s="34"/>
      <c r="G558" s="34"/>
      <c r="H558" s="3" t="str">
        <f>IF(Line[Asset Group]="","",VLOOKUP(Line[Asset Group],asset_grp_line,4,FALSE))</f>
        <v/>
      </c>
      <c r="J558" s="3" t="str">
        <f>IF(Line[Asset Group]="","",VLOOKUP(Line[Asset Group],asset_grp_line,3,FALSE))</f>
        <v/>
      </c>
      <c r="M558" s="11"/>
      <c r="P558" s="56"/>
      <c r="R558" s="11"/>
      <c r="S558" s="14"/>
      <c r="AK558" s="19" t="str">
        <f>IF(Line[Asset Group]="","",VLOOKUP(Line[Asset Type],subdom_master,4,FALSE))</f>
        <v/>
      </c>
    </row>
    <row r="559" spans="1:37" s="3" customFormat="1" x14ac:dyDescent="0.2">
      <c r="A559" s="34"/>
      <c r="B559" s="34"/>
      <c r="C559" s="34"/>
      <c r="D559" s="61"/>
      <c r="E559" s="61"/>
      <c r="F559" s="34"/>
      <c r="G559" s="34"/>
      <c r="H559" s="3" t="str">
        <f>IF(Line[Asset Group]="","",VLOOKUP(Line[Asset Group],asset_grp_line,4,FALSE))</f>
        <v/>
      </c>
      <c r="J559" s="3" t="str">
        <f>IF(Line[Asset Group]="","",VLOOKUP(Line[Asset Group],asset_grp_line,3,FALSE))</f>
        <v/>
      </c>
      <c r="M559" s="11"/>
      <c r="P559" s="56"/>
      <c r="R559" s="11"/>
      <c r="S559" s="14"/>
      <c r="AK559" s="19" t="str">
        <f>IF(Line[Asset Group]="","",VLOOKUP(Line[Asset Type],subdom_master,4,FALSE))</f>
        <v/>
      </c>
    </row>
    <row r="560" spans="1:37" s="3" customFormat="1" x14ac:dyDescent="0.2">
      <c r="A560" s="34"/>
      <c r="B560" s="34"/>
      <c r="C560" s="34"/>
      <c r="D560" s="61"/>
      <c r="E560" s="61"/>
      <c r="F560" s="34"/>
      <c r="G560" s="34"/>
      <c r="H560" s="3" t="str">
        <f>IF(Line[Asset Group]="","",VLOOKUP(Line[Asset Group],asset_grp_line,4,FALSE))</f>
        <v/>
      </c>
      <c r="J560" s="3" t="str">
        <f>IF(Line[Asset Group]="","",VLOOKUP(Line[Asset Group],asset_grp_line,3,FALSE))</f>
        <v/>
      </c>
      <c r="M560" s="11"/>
      <c r="P560" s="56"/>
      <c r="R560" s="11"/>
      <c r="S560" s="14"/>
      <c r="AK560" s="19" t="str">
        <f>IF(Line[Asset Group]="","",VLOOKUP(Line[Asset Type],subdom_master,4,FALSE))</f>
        <v/>
      </c>
    </row>
    <row r="561" spans="1:37" s="3" customFormat="1" x14ac:dyDescent="0.2">
      <c r="A561" s="34"/>
      <c r="B561" s="34"/>
      <c r="C561" s="34"/>
      <c r="D561" s="61"/>
      <c r="E561" s="61"/>
      <c r="F561" s="34"/>
      <c r="G561" s="34"/>
      <c r="H561" s="3" t="str">
        <f>IF(Line[Asset Group]="","",VLOOKUP(Line[Asset Group],asset_grp_line,4,FALSE))</f>
        <v/>
      </c>
      <c r="J561" s="3" t="str">
        <f>IF(Line[Asset Group]="","",VLOOKUP(Line[Asset Group],asset_grp_line,3,FALSE))</f>
        <v/>
      </c>
      <c r="M561" s="11"/>
      <c r="P561" s="56"/>
      <c r="R561" s="11"/>
      <c r="S561" s="14"/>
      <c r="AK561" s="19" t="str">
        <f>IF(Line[Asset Group]="","",VLOOKUP(Line[Asset Type],subdom_master,4,FALSE))</f>
        <v/>
      </c>
    </row>
    <row r="562" spans="1:37" s="3" customFormat="1" x14ac:dyDescent="0.2">
      <c r="A562" s="34"/>
      <c r="B562" s="34"/>
      <c r="C562" s="34"/>
      <c r="D562" s="61"/>
      <c r="E562" s="61"/>
      <c r="F562" s="34"/>
      <c r="G562" s="34"/>
      <c r="H562" s="3" t="str">
        <f>IF(Line[Asset Group]="","",VLOOKUP(Line[Asset Group],asset_grp_line,4,FALSE))</f>
        <v/>
      </c>
      <c r="J562" s="3" t="str">
        <f>IF(Line[Asset Group]="","",VLOOKUP(Line[Asset Group],asset_grp_line,3,FALSE))</f>
        <v/>
      </c>
      <c r="M562" s="11"/>
      <c r="P562" s="56"/>
      <c r="R562" s="11"/>
      <c r="S562" s="14"/>
      <c r="AK562" s="19" t="str">
        <f>IF(Line[Asset Group]="","",VLOOKUP(Line[Asset Type],subdom_master,4,FALSE))</f>
        <v/>
      </c>
    </row>
    <row r="563" spans="1:37" s="3" customFormat="1" x14ac:dyDescent="0.2">
      <c r="A563" s="34"/>
      <c r="B563" s="34"/>
      <c r="C563" s="34"/>
      <c r="D563" s="61"/>
      <c r="E563" s="61"/>
      <c r="F563" s="34"/>
      <c r="G563" s="34"/>
      <c r="H563" s="3" t="str">
        <f>IF(Line[Asset Group]="","",VLOOKUP(Line[Asset Group],asset_grp_line,4,FALSE))</f>
        <v/>
      </c>
      <c r="J563" s="3" t="str">
        <f>IF(Line[Asset Group]="","",VLOOKUP(Line[Asset Group],asset_grp_line,3,FALSE))</f>
        <v/>
      </c>
      <c r="M563" s="11"/>
      <c r="P563" s="56"/>
      <c r="R563" s="11"/>
      <c r="S563" s="14"/>
      <c r="AK563" s="19" t="str">
        <f>IF(Line[Asset Group]="","",VLOOKUP(Line[Asset Type],subdom_master,4,FALSE))</f>
        <v/>
      </c>
    </row>
    <row r="564" spans="1:37" s="3" customFormat="1" x14ac:dyDescent="0.2">
      <c r="A564" s="34"/>
      <c r="B564" s="34"/>
      <c r="C564" s="34"/>
      <c r="D564" s="61"/>
      <c r="E564" s="61"/>
      <c r="F564" s="34"/>
      <c r="G564" s="34"/>
      <c r="H564" s="3" t="str">
        <f>IF(Line[Asset Group]="","",VLOOKUP(Line[Asset Group],asset_grp_line,4,FALSE))</f>
        <v/>
      </c>
      <c r="J564" s="3" t="str">
        <f>IF(Line[Asset Group]="","",VLOOKUP(Line[Asset Group],asset_grp_line,3,FALSE))</f>
        <v/>
      </c>
      <c r="M564" s="11"/>
      <c r="P564" s="56"/>
      <c r="R564" s="11"/>
      <c r="S564" s="14"/>
      <c r="AK564" s="19" t="str">
        <f>IF(Line[Asset Group]="","",VLOOKUP(Line[Asset Type],subdom_master,4,FALSE))</f>
        <v/>
      </c>
    </row>
    <row r="565" spans="1:37" s="3" customFormat="1" x14ac:dyDescent="0.2">
      <c r="A565" s="34"/>
      <c r="B565" s="34"/>
      <c r="C565" s="34"/>
      <c r="D565" s="61"/>
      <c r="E565" s="61"/>
      <c r="F565" s="34"/>
      <c r="G565" s="34"/>
      <c r="H565" s="3" t="str">
        <f>IF(Line[Asset Group]="","",VLOOKUP(Line[Asset Group],asset_grp_line,4,FALSE))</f>
        <v/>
      </c>
      <c r="J565" s="3" t="str">
        <f>IF(Line[Asset Group]="","",VLOOKUP(Line[Asset Group],asset_grp_line,3,FALSE))</f>
        <v/>
      </c>
      <c r="M565" s="11"/>
      <c r="P565" s="56"/>
      <c r="R565" s="11"/>
      <c r="S565" s="14"/>
      <c r="AK565" s="19" t="str">
        <f>IF(Line[Asset Group]="","",VLOOKUP(Line[Asset Type],subdom_master,4,FALSE))</f>
        <v/>
      </c>
    </row>
    <row r="566" spans="1:37" s="3" customFormat="1" x14ac:dyDescent="0.2">
      <c r="A566" s="34"/>
      <c r="B566" s="34"/>
      <c r="C566" s="34"/>
      <c r="D566" s="61"/>
      <c r="E566" s="61"/>
      <c r="F566" s="34"/>
      <c r="G566" s="34"/>
      <c r="H566" s="3" t="str">
        <f>IF(Line[Asset Group]="","",VLOOKUP(Line[Asset Group],asset_grp_line,4,FALSE))</f>
        <v/>
      </c>
      <c r="J566" s="3" t="str">
        <f>IF(Line[Asset Group]="","",VLOOKUP(Line[Asset Group],asset_grp_line,3,FALSE))</f>
        <v/>
      </c>
      <c r="M566" s="11"/>
      <c r="P566" s="56"/>
      <c r="R566" s="11"/>
      <c r="S566" s="14"/>
      <c r="AK566" s="19" t="str">
        <f>IF(Line[Asset Group]="","",VLOOKUP(Line[Asset Type],subdom_master,4,FALSE))</f>
        <v/>
      </c>
    </row>
    <row r="567" spans="1:37" s="3" customFormat="1" x14ac:dyDescent="0.2">
      <c r="A567" s="34"/>
      <c r="B567" s="34"/>
      <c r="C567" s="34"/>
      <c r="D567" s="61"/>
      <c r="E567" s="61"/>
      <c r="F567" s="34"/>
      <c r="G567" s="34"/>
      <c r="H567" s="3" t="str">
        <f>IF(Line[Asset Group]="","",VLOOKUP(Line[Asset Group],asset_grp_line,4,FALSE))</f>
        <v/>
      </c>
      <c r="J567" s="3" t="str">
        <f>IF(Line[Asset Group]="","",VLOOKUP(Line[Asset Group],asset_grp_line,3,FALSE))</f>
        <v/>
      </c>
      <c r="M567" s="11"/>
      <c r="P567" s="56"/>
      <c r="R567" s="11"/>
      <c r="S567" s="14"/>
      <c r="AK567" s="19" t="str">
        <f>IF(Line[Asset Group]="","",VLOOKUP(Line[Asset Type],subdom_master,4,FALSE))</f>
        <v/>
      </c>
    </row>
    <row r="568" spans="1:37" s="3" customFormat="1" x14ac:dyDescent="0.2">
      <c r="A568" s="34"/>
      <c r="B568" s="34"/>
      <c r="C568" s="34"/>
      <c r="D568" s="61"/>
      <c r="E568" s="61"/>
      <c r="F568" s="34"/>
      <c r="G568" s="34"/>
      <c r="H568" s="3" t="str">
        <f>IF(Line[Asset Group]="","",VLOOKUP(Line[Asset Group],asset_grp_line,4,FALSE))</f>
        <v/>
      </c>
      <c r="J568" s="3" t="str">
        <f>IF(Line[Asset Group]="","",VLOOKUP(Line[Asset Group],asset_grp_line,3,FALSE))</f>
        <v/>
      </c>
      <c r="M568" s="11"/>
      <c r="P568" s="56"/>
      <c r="R568" s="11"/>
      <c r="S568" s="14"/>
      <c r="AK568" s="19" t="str">
        <f>IF(Line[Asset Group]="","",VLOOKUP(Line[Asset Type],subdom_master,4,FALSE))</f>
        <v/>
      </c>
    </row>
    <row r="569" spans="1:37" s="3" customFormat="1" x14ac:dyDescent="0.2">
      <c r="A569" s="34"/>
      <c r="B569" s="34"/>
      <c r="C569" s="34"/>
      <c r="D569" s="61"/>
      <c r="E569" s="61"/>
      <c r="F569" s="34"/>
      <c r="G569" s="34"/>
      <c r="H569" s="3" t="str">
        <f>IF(Line[Asset Group]="","",VLOOKUP(Line[Asset Group],asset_grp_line,4,FALSE))</f>
        <v/>
      </c>
      <c r="J569" s="3" t="str">
        <f>IF(Line[Asset Group]="","",VLOOKUP(Line[Asset Group],asset_grp_line,3,FALSE))</f>
        <v/>
      </c>
      <c r="M569" s="11"/>
      <c r="P569" s="56"/>
      <c r="R569" s="11"/>
      <c r="S569" s="14"/>
      <c r="AK569" s="19" t="str">
        <f>IF(Line[Asset Group]="","",VLOOKUP(Line[Asset Type],subdom_master,4,FALSE))</f>
        <v/>
      </c>
    </row>
    <row r="570" spans="1:37" s="3" customFormat="1" x14ac:dyDescent="0.2">
      <c r="A570" s="34"/>
      <c r="B570" s="34"/>
      <c r="C570" s="34"/>
      <c r="D570" s="61"/>
      <c r="E570" s="61"/>
      <c r="F570" s="34"/>
      <c r="G570" s="34"/>
      <c r="H570" s="3" t="str">
        <f>IF(Line[Asset Group]="","",VLOOKUP(Line[Asset Group],asset_grp_line,4,FALSE))</f>
        <v/>
      </c>
      <c r="J570" s="3" t="str">
        <f>IF(Line[Asset Group]="","",VLOOKUP(Line[Asset Group],asset_grp_line,3,FALSE))</f>
        <v/>
      </c>
      <c r="M570" s="11"/>
      <c r="P570" s="56"/>
      <c r="R570" s="11"/>
      <c r="S570" s="14"/>
      <c r="AK570" s="19" t="str">
        <f>IF(Line[Asset Group]="","",VLOOKUP(Line[Asset Type],subdom_master,4,FALSE))</f>
        <v/>
      </c>
    </row>
    <row r="571" spans="1:37" s="3" customFormat="1" x14ac:dyDescent="0.2">
      <c r="A571" s="34"/>
      <c r="B571" s="34"/>
      <c r="C571" s="34"/>
      <c r="D571" s="61"/>
      <c r="E571" s="61"/>
      <c r="F571" s="34"/>
      <c r="G571" s="34"/>
      <c r="H571" s="3" t="str">
        <f>IF(Line[Asset Group]="","",VLOOKUP(Line[Asset Group],asset_grp_line,4,FALSE))</f>
        <v/>
      </c>
      <c r="J571" s="3" t="str">
        <f>IF(Line[Asset Group]="","",VLOOKUP(Line[Asset Group],asset_grp_line,3,FALSE))</f>
        <v/>
      </c>
      <c r="M571" s="11"/>
      <c r="P571" s="56"/>
      <c r="R571" s="11"/>
      <c r="S571" s="14"/>
      <c r="AK571" s="19" t="str">
        <f>IF(Line[Asset Group]="","",VLOOKUP(Line[Asset Type],subdom_master,4,FALSE))</f>
        <v/>
      </c>
    </row>
    <row r="572" spans="1:37" s="3" customFormat="1" x14ac:dyDescent="0.2">
      <c r="A572" s="34"/>
      <c r="B572" s="34"/>
      <c r="C572" s="34"/>
      <c r="D572" s="61"/>
      <c r="E572" s="61"/>
      <c r="F572" s="34"/>
      <c r="G572" s="34"/>
      <c r="H572" s="3" t="str">
        <f>IF(Line[Asset Group]="","",VLOOKUP(Line[Asset Group],asset_grp_line,4,FALSE))</f>
        <v/>
      </c>
      <c r="J572" s="3" t="str">
        <f>IF(Line[Asset Group]="","",VLOOKUP(Line[Asset Group],asset_grp_line,3,FALSE))</f>
        <v/>
      </c>
      <c r="M572" s="11"/>
      <c r="P572" s="56"/>
      <c r="R572" s="11"/>
      <c r="S572" s="14"/>
      <c r="AK572" s="19" t="str">
        <f>IF(Line[Asset Group]="","",VLOOKUP(Line[Asset Type],subdom_master,4,FALSE))</f>
        <v/>
      </c>
    </row>
    <row r="573" spans="1:37" s="3" customFormat="1" x14ac:dyDescent="0.2">
      <c r="A573" s="34"/>
      <c r="B573" s="34"/>
      <c r="C573" s="34"/>
      <c r="D573" s="61"/>
      <c r="E573" s="61"/>
      <c r="F573" s="34"/>
      <c r="G573" s="34"/>
      <c r="H573" s="3" t="str">
        <f>IF(Line[Asset Group]="","",VLOOKUP(Line[Asset Group],asset_grp_line,4,FALSE))</f>
        <v/>
      </c>
      <c r="J573" s="3" t="str">
        <f>IF(Line[Asset Group]="","",VLOOKUP(Line[Asset Group],asset_grp_line,3,FALSE))</f>
        <v/>
      </c>
      <c r="M573" s="11"/>
      <c r="P573" s="56"/>
      <c r="R573" s="11"/>
      <c r="S573" s="14"/>
      <c r="AK573" s="19" t="str">
        <f>IF(Line[Asset Group]="","",VLOOKUP(Line[Asset Type],subdom_master,4,FALSE))</f>
        <v/>
      </c>
    </row>
    <row r="574" spans="1:37" s="3" customFormat="1" x14ac:dyDescent="0.2">
      <c r="A574" s="34"/>
      <c r="B574" s="34"/>
      <c r="C574" s="34"/>
      <c r="D574" s="61"/>
      <c r="E574" s="61"/>
      <c r="F574" s="34"/>
      <c r="G574" s="34"/>
      <c r="H574" s="3" t="str">
        <f>IF(Line[Asset Group]="","",VLOOKUP(Line[Asset Group],asset_grp_line,4,FALSE))</f>
        <v/>
      </c>
      <c r="J574" s="3" t="str">
        <f>IF(Line[Asset Group]="","",VLOOKUP(Line[Asset Group],asset_grp_line,3,FALSE))</f>
        <v/>
      </c>
      <c r="M574" s="11"/>
      <c r="P574" s="56"/>
      <c r="R574" s="11"/>
      <c r="S574" s="14"/>
      <c r="AK574" s="19" t="str">
        <f>IF(Line[Asset Group]="","",VLOOKUP(Line[Asset Type],subdom_master,4,FALSE))</f>
        <v/>
      </c>
    </row>
    <row r="575" spans="1:37" s="3" customFormat="1" x14ac:dyDescent="0.2">
      <c r="A575" s="34"/>
      <c r="B575" s="34"/>
      <c r="C575" s="34"/>
      <c r="D575" s="61"/>
      <c r="E575" s="61"/>
      <c r="F575" s="34"/>
      <c r="G575" s="34"/>
      <c r="H575" s="3" t="str">
        <f>IF(Line[Asset Group]="","",VLOOKUP(Line[Asset Group],asset_grp_line,4,FALSE))</f>
        <v/>
      </c>
      <c r="J575" s="3" t="str">
        <f>IF(Line[Asset Group]="","",VLOOKUP(Line[Asset Group],asset_grp_line,3,FALSE))</f>
        <v/>
      </c>
      <c r="M575" s="11"/>
      <c r="P575" s="56"/>
      <c r="R575" s="11"/>
      <c r="S575" s="14"/>
      <c r="AK575" s="19" t="str">
        <f>IF(Line[Asset Group]="","",VLOOKUP(Line[Asset Type],subdom_master,4,FALSE))</f>
        <v/>
      </c>
    </row>
    <row r="576" spans="1:37" s="3" customFormat="1" x14ac:dyDescent="0.2">
      <c r="A576" s="34"/>
      <c r="B576" s="34"/>
      <c r="C576" s="34"/>
      <c r="D576" s="61"/>
      <c r="E576" s="61"/>
      <c r="F576" s="34"/>
      <c r="G576" s="34"/>
      <c r="H576" s="3" t="str">
        <f>IF(Line[Asset Group]="","",VLOOKUP(Line[Asset Group],asset_grp_line,4,FALSE))</f>
        <v/>
      </c>
      <c r="J576" s="3" t="str">
        <f>IF(Line[Asset Group]="","",VLOOKUP(Line[Asset Group],asset_grp_line,3,FALSE))</f>
        <v/>
      </c>
      <c r="M576" s="11"/>
      <c r="P576" s="56"/>
      <c r="R576" s="11"/>
      <c r="S576" s="14"/>
      <c r="AK576" s="19" t="str">
        <f>IF(Line[Asset Group]="","",VLOOKUP(Line[Asset Type],subdom_master,4,FALSE))</f>
        <v/>
      </c>
    </row>
    <row r="577" spans="1:37" s="3" customFormat="1" x14ac:dyDescent="0.2">
      <c r="A577" s="34"/>
      <c r="B577" s="34"/>
      <c r="C577" s="34"/>
      <c r="D577" s="61"/>
      <c r="E577" s="61"/>
      <c r="F577" s="34"/>
      <c r="G577" s="34"/>
      <c r="H577" s="3" t="str">
        <f>IF(Line[Asset Group]="","",VLOOKUP(Line[Asset Group],asset_grp_line,4,FALSE))</f>
        <v/>
      </c>
      <c r="J577" s="3" t="str">
        <f>IF(Line[Asset Group]="","",VLOOKUP(Line[Asset Group],asset_grp_line,3,FALSE))</f>
        <v/>
      </c>
      <c r="M577" s="11"/>
      <c r="P577" s="56"/>
      <c r="R577" s="11"/>
      <c r="S577" s="14"/>
      <c r="AK577" s="19" t="str">
        <f>IF(Line[Asset Group]="","",VLOOKUP(Line[Asset Type],subdom_master,4,FALSE))</f>
        <v/>
      </c>
    </row>
    <row r="578" spans="1:37" s="3" customFormat="1" x14ac:dyDescent="0.2">
      <c r="A578" s="34"/>
      <c r="B578" s="34"/>
      <c r="C578" s="34"/>
      <c r="D578" s="61"/>
      <c r="E578" s="61"/>
      <c r="F578" s="34"/>
      <c r="G578" s="34"/>
      <c r="H578" s="3" t="str">
        <f>IF(Line[Asset Group]="","",VLOOKUP(Line[Asset Group],asset_grp_line,4,FALSE))</f>
        <v/>
      </c>
      <c r="J578" s="3" t="str">
        <f>IF(Line[Asset Group]="","",VLOOKUP(Line[Asset Group],asset_grp_line,3,FALSE))</f>
        <v/>
      </c>
      <c r="M578" s="11"/>
      <c r="P578" s="56"/>
      <c r="R578" s="11"/>
      <c r="S578" s="14"/>
      <c r="AK578" s="19" t="str">
        <f>IF(Line[Asset Group]="","",VLOOKUP(Line[Asset Type],subdom_master,4,FALSE))</f>
        <v/>
      </c>
    </row>
    <row r="579" spans="1:37" s="3" customFormat="1" x14ac:dyDescent="0.2">
      <c r="A579" s="34"/>
      <c r="B579" s="34"/>
      <c r="C579" s="34"/>
      <c r="D579" s="61"/>
      <c r="E579" s="61"/>
      <c r="F579" s="34"/>
      <c r="G579" s="34"/>
      <c r="H579" s="3" t="str">
        <f>IF(Line[Asset Group]="","",VLOOKUP(Line[Asset Group],asset_grp_line,4,FALSE))</f>
        <v/>
      </c>
      <c r="J579" s="3" t="str">
        <f>IF(Line[Asset Group]="","",VLOOKUP(Line[Asset Group],asset_grp_line,3,FALSE))</f>
        <v/>
      </c>
      <c r="M579" s="11"/>
      <c r="P579" s="56"/>
      <c r="R579" s="11"/>
      <c r="S579" s="14"/>
      <c r="AK579" s="19" t="str">
        <f>IF(Line[Asset Group]="","",VLOOKUP(Line[Asset Type],subdom_master,4,FALSE))</f>
        <v/>
      </c>
    </row>
    <row r="580" spans="1:37" s="3" customFormat="1" x14ac:dyDescent="0.2">
      <c r="A580" s="34"/>
      <c r="B580" s="34"/>
      <c r="C580" s="34"/>
      <c r="D580" s="61"/>
      <c r="E580" s="61"/>
      <c r="F580" s="34"/>
      <c r="G580" s="34"/>
      <c r="H580" s="3" t="str">
        <f>IF(Line[Asset Group]="","",VLOOKUP(Line[Asset Group],asset_grp_line,4,FALSE))</f>
        <v/>
      </c>
      <c r="J580" s="3" t="str">
        <f>IF(Line[Asset Group]="","",VLOOKUP(Line[Asset Group],asset_grp_line,3,FALSE))</f>
        <v/>
      </c>
      <c r="M580" s="11"/>
      <c r="P580" s="56"/>
      <c r="R580" s="11"/>
      <c r="S580" s="14"/>
      <c r="AK580" s="19" t="str">
        <f>IF(Line[Asset Group]="","",VLOOKUP(Line[Asset Type],subdom_master,4,FALSE))</f>
        <v/>
      </c>
    </row>
    <row r="581" spans="1:37" s="3" customFormat="1" x14ac:dyDescent="0.2">
      <c r="A581" s="34"/>
      <c r="B581" s="34"/>
      <c r="C581" s="34"/>
      <c r="D581" s="61"/>
      <c r="E581" s="61"/>
      <c r="F581" s="34"/>
      <c r="G581" s="34"/>
      <c r="H581" s="3" t="str">
        <f>IF(Line[Asset Group]="","",VLOOKUP(Line[Asset Group],asset_grp_line,4,FALSE))</f>
        <v/>
      </c>
      <c r="J581" s="3" t="str">
        <f>IF(Line[Asset Group]="","",VLOOKUP(Line[Asset Group],asset_grp_line,3,FALSE))</f>
        <v/>
      </c>
      <c r="M581" s="11"/>
      <c r="P581" s="56"/>
      <c r="R581" s="11"/>
      <c r="S581" s="14"/>
      <c r="AK581" s="19" t="str">
        <f>IF(Line[Asset Group]="","",VLOOKUP(Line[Asset Type],subdom_master,4,FALSE))</f>
        <v/>
      </c>
    </row>
    <row r="582" spans="1:37" s="3" customFormat="1" x14ac:dyDescent="0.2">
      <c r="A582" s="34"/>
      <c r="B582" s="34"/>
      <c r="C582" s="34"/>
      <c r="D582" s="61"/>
      <c r="E582" s="61"/>
      <c r="F582" s="34"/>
      <c r="G582" s="34"/>
      <c r="H582" s="3" t="str">
        <f>IF(Line[Asset Group]="","",VLOOKUP(Line[Asset Group],asset_grp_line,4,FALSE))</f>
        <v/>
      </c>
      <c r="J582" s="3" t="str">
        <f>IF(Line[Asset Group]="","",VLOOKUP(Line[Asset Group],asset_grp_line,3,FALSE))</f>
        <v/>
      </c>
      <c r="M582" s="11"/>
      <c r="P582" s="56"/>
      <c r="R582" s="11"/>
      <c r="S582" s="14"/>
      <c r="AK582" s="19" t="str">
        <f>IF(Line[Asset Group]="","",VLOOKUP(Line[Asset Type],subdom_master,4,FALSE))</f>
        <v/>
      </c>
    </row>
    <row r="583" spans="1:37" s="3" customFormat="1" x14ac:dyDescent="0.2">
      <c r="A583" s="34"/>
      <c r="B583" s="34"/>
      <c r="C583" s="34"/>
      <c r="D583" s="61"/>
      <c r="E583" s="61"/>
      <c r="F583" s="34"/>
      <c r="G583" s="34"/>
      <c r="H583" s="3" t="str">
        <f>IF(Line[Asset Group]="","",VLOOKUP(Line[Asset Group],asset_grp_line,4,FALSE))</f>
        <v/>
      </c>
      <c r="J583" s="3" t="str">
        <f>IF(Line[Asset Group]="","",VLOOKUP(Line[Asset Group],asset_grp_line,3,FALSE))</f>
        <v/>
      </c>
      <c r="M583" s="11"/>
      <c r="P583" s="56"/>
      <c r="R583" s="11"/>
      <c r="S583" s="14"/>
      <c r="AK583" s="19" t="str">
        <f>IF(Line[Asset Group]="","",VLOOKUP(Line[Asset Type],subdom_master,4,FALSE))</f>
        <v/>
      </c>
    </row>
    <row r="584" spans="1:37" s="3" customFormat="1" x14ac:dyDescent="0.2">
      <c r="A584" s="34"/>
      <c r="B584" s="34"/>
      <c r="C584" s="34"/>
      <c r="D584" s="61"/>
      <c r="E584" s="61"/>
      <c r="F584" s="34"/>
      <c r="G584" s="34"/>
      <c r="H584" s="3" t="str">
        <f>IF(Line[Asset Group]="","",VLOOKUP(Line[Asset Group],asset_grp_line,4,FALSE))</f>
        <v/>
      </c>
      <c r="J584" s="3" t="str">
        <f>IF(Line[Asset Group]="","",VLOOKUP(Line[Asset Group],asset_grp_line,3,FALSE))</f>
        <v/>
      </c>
      <c r="M584" s="11"/>
      <c r="P584" s="56"/>
      <c r="R584" s="11"/>
      <c r="S584" s="14"/>
      <c r="AK584" s="19" t="str">
        <f>IF(Line[Asset Group]="","",VLOOKUP(Line[Asset Type],subdom_master,4,FALSE))</f>
        <v/>
      </c>
    </row>
    <row r="585" spans="1:37" s="3" customFormat="1" x14ac:dyDescent="0.2">
      <c r="A585" s="34"/>
      <c r="B585" s="34"/>
      <c r="C585" s="34"/>
      <c r="D585" s="61"/>
      <c r="E585" s="61"/>
      <c r="F585" s="34"/>
      <c r="G585" s="34"/>
      <c r="H585" s="3" t="str">
        <f>IF(Line[Asset Group]="","",VLOOKUP(Line[Asset Group],asset_grp_line,4,FALSE))</f>
        <v/>
      </c>
      <c r="J585" s="3" t="str">
        <f>IF(Line[Asset Group]="","",VLOOKUP(Line[Asset Group],asset_grp_line,3,FALSE))</f>
        <v/>
      </c>
      <c r="M585" s="11"/>
      <c r="P585" s="56"/>
      <c r="R585" s="11"/>
      <c r="S585" s="14"/>
      <c r="AK585" s="19" t="str">
        <f>IF(Line[Asset Group]="","",VLOOKUP(Line[Asset Type],subdom_master,4,FALSE))</f>
        <v/>
      </c>
    </row>
    <row r="586" spans="1:37" s="3" customFormat="1" x14ac:dyDescent="0.2">
      <c r="A586" s="34"/>
      <c r="B586" s="34"/>
      <c r="C586" s="34"/>
      <c r="D586" s="61"/>
      <c r="E586" s="61"/>
      <c r="F586" s="34"/>
      <c r="G586" s="34"/>
      <c r="H586" s="3" t="str">
        <f>IF(Line[Asset Group]="","",VLOOKUP(Line[Asset Group],asset_grp_line,4,FALSE))</f>
        <v/>
      </c>
      <c r="J586" s="3" t="str">
        <f>IF(Line[Asset Group]="","",VLOOKUP(Line[Asset Group],asset_grp_line,3,FALSE))</f>
        <v/>
      </c>
      <c r="M586" s="11"/>
      <c r="P586" s="56"/>
      <c r="R586" s="11"/>
      <c r="S586" s="14"/>
      <c r="AK586" s="19" t="str">
        <f>IF(Line[Asset Group]="","",VLOOKUP(Line[Asset Type],subdom_master,4,FALSE))</f>
        <v/>
      </c>
    </row>
    <row r="587" spans="1:37" s="3" customFormat="1" x14ac:dyDescent="0.2">
      <c r="A587" s="34"/>
      <c r="B587" s="34"/>
      <c r="C587" s="34"/>
      <c r="D587" s="61"/>
      <c r="E587" s="61"/>
      <c r="F587" s="34"/>
      <c r="G587" s="34"/>
      <c r="H587" s="3" t="str">
        <f>IF(Line[Asset Group]="","",VLOOKUP(Line[Asset Group],asset_grp_line,4,FALSE))</f>
        <v/>
      </c>
      <c r="J587" s="3" t="str">
        <f>IF(Line[Asset Group]="","",VLOOKUP(Line[Asset Group],asset_grp_line,3,FALSE))</f>
        <v/>
      </c>
      <c r="M587" s="11"/>
      <c r="P587" s="56"/>
      <c r="R587" s="11"/>
      <c r="S587" s="14"/>
      <c r="AK587" s="19" t="str">
        <f>IF(Line[Asset Group]="","",VLOOKUP(Line[Asset Type],subdom_master,4,FALSE))</f>
        <v/>
      </c>
    </row>
    <row r="588" spans="1:37" s="3" customFormat="1" x14ac:dyDescent="0.2">
      <c r="A588" s="34"/>
      <c r="B588" s="34"/>
      <c r="C588" s="34"/>
      <c r="D588" s="61"/>
      <c r="E588" s="61"/>
      <c r="F588" s="34"/>
      <c r="G588" s="34"/>
      <c r="H588" s="3" t="str">
        <f>IF(Line[Asset Group]="","",VLOOKUP(Line[Asset Group],asset_grp_line,4,FALSE))</f>
        <v/>
      </c>
      <c r="J588" s="3" t="str">
        <f>IF(Line[Asset Group]="","",VLOOKUP(Line[Asset Group],asset_grp_line,3,FALSE))</f>
        <v/>
      </c>
      <c r="M588" s="11"/>
      <c r="P588" s="56"/>
      <c r="R588" s="11"/>
      <c r="S588" s="14"/>
      <c r="AK588" s="19" t="str">
        <f>IF(Line[Asset Group]="","",VLOOKUP(Line[Asset Type],subdom_master,4,FALSE))</f>
        <v/>
      </c>
    </row>
    <row r="589" spans="1:37" s="3" customFormat="1" x14ac:dyDescent="0.2">
      <c r="A589" s="34"/>
      <c r="B589" s="34"/>
      <c r="C589" s="34"/>
      <c r="D589" s="61"/>
      <c r="E589" s="61"/>
      <c r="F589" s="34"/>
      <c r="G589" s="34"/>
      <c r="H589" s="3" t="str">
        <f>IF(Line[Asset Group]="","",VLOOKUP(Line[Asset Group],asset_grp_line,4,FALSE))</f>
        <v/>
      </c>
      <c r="J589" s="3" t="str">
        <f>IF(Line[Asset Group]="","",VLOOKUP(Line[Asset Group],asset_grp_line,3,FALSE))</f>
        <v/>
      </c>
      <c r="M589" s="11"/>
      <c r="P589" s="56"/>
      <c r="R589" s="11"/>
      <c r="S589" s="14"/>
      <c r="AK589" s="19" t="str">
        <f>IF(Line[Asset Group]="","",VLOOKUP(Line[Asset Type],subdom_master,4,FALSE))</f>
        <v/>
      </c>
    </row>
    <row r="590" spans="1:37" s="3" customFormat="1" x14ac:dyDescent="0.2">
      <c r="A590" s="34"/>
      <c r="B590" s="34"/>
      <c r="C590" s="34"/>
      <c r="D590" s="61"/>
      <c r="E590" s="61"/>
      <c r="F590" s="34"/>
      <c r="G590" s="34"/>
      <c r="H590" s="3" t="str">
        <f>IF(Line[Asset Group]="","",VLOOKUP(Line[Asset Group],asset_grp_line,4,FALSE))</f>
        <v/>
      </c>
      <c r="J590" s="3" t="str">
        <f>IF(Line[Asset Group]="","",VLOOKUP(Line[Asset Group],asset_grp_line,3,FALSE))</f>
        <v/>
      </c>
      <c r="M590" s="11"/>
      <c r="P590" s="56"/>
      <c r="R590" s="11"/>
      <c r="S590" s="14"/>
      <c r="AK590" s="19" t="str">
        <f>IF(Line[Asset Group]="","",VLOOKUP(Line[Asset Type],subdom_master,4,FALSE))</f>
        <v/>
      </c>
    </row>
    <row r="591" spans="1:37" s="3" customFormat="1" x14ac:dyDescent="0.2">
      <c r="A591" s="34"/>
      <c r="B591" s="34"/>
      <c r="C591" s="34"/>
      <c r="D591" s="61"/>
      <c r="E591" s="61"/>
      <c r="F591" s="34"/>
      <c r="G591" s="34"/>
      <c r="H591" s="3" t="str">
        <f>IF(Line[Asset Group]="","",VLOOKUP(Line[Asset Group],asset_grp_line,4,FALSE))</f>
        <v/>
      </c>
      <c r="J591" s="3" t="str">
        <f>IF(Line[Asset Group]="","",VLOOKUP(Line[Asset Group],asset_grp_line,3,FALSE))</f>
        <v/>
      </c>
      <c r="M591" s="11"/>
      <c r="P591" s="56"/>
      <c r="R591" s="11"/>
      <c r="S591" s="14"/>
      <c r="AK591" s="19" t="str">
        <f>IF(Line[Asset Group]="","",VLOOKUP(Line[Asset Type],subdom_master,4,FALSE))</f>
        <v/>
      </c>
    </row>
    <row r="592" spans="1:37" s="3" customFormat="1" x14ac:dyDescent="0.2">
      <c r="A592" s="34"/>
      <c r="B592" s="34"/>
      <c r="C592" s="34"/>
      <c r="D592" s="61"/>
      <c r="E592" s="61"/>
      <c r="F592" s="34"/>
      <c r="G592" s="34"/>
      <c r="H592" s="3" t="str">
        <f>IF(Line[Asset Group]="","",VLOOKUP(Line[Asset Group],asset_grp_line,4,FALSE))</f>
        <v/>
      </c>
      <c r="J592" s="3" t="str">
        <f>IF(Line[Asset Group]="","",VLOOKUP(Line[Asset Group],asset_grp_line,3,FALSE))</f>
        <v/>
      </c>
      <c r="M592" s="11"/>
      <c r="P592" s="56"/>
      <c r="R592" s="11"/>
      <c r="S592" s="14"/>
      <c r="AK592" s="19" t="str">
        <f>IF(Line[Asset Group]="","",VLOOKUP(Line[Asset Type],subdom_master,4,FALSE))</f>
        <v/>
      </c>
    </row>
    <row r="593" spans="1:37" s="3" customFormat="1" x14ac:dyDescent="0.2">
      <c r="A593" s="34"/>
      <c r="B593" s="34"/>
      <c r="C593" s="34"/>
      <c r="D593" s="61"/>
      <c r="E593" s="61"/>
      <c r="F593" s="34"/>
      <c r="G593" s="34"/>
      <c r="H593" s="3" t="str">
        <f>IF(Line[Asset Group]="","",VLOOKUP(Line[Asset Group],asset_grp_line,4,FALSE))</f>
        <v/>
      </c>
      <c r="J593" s="3" t="str">
        <f>IF(Line[Asset Group]="","",VLOOKUP(Line[Asset Group],asset_grp_line,3,FALSE))</f>
        <v/>
      </c>
      <c r="M593" s="11"/>
      <c r="P593" s="56"/>
      <c r="R593" s="11"/>
      <c r="S593" s="14"/>
      <c r="AK593" s="19" t="str">
        <f>IF(Line[Asset Group]="","",VLOOKUP(Line[Asset Type],subdom_master,4,FALSE))</f>
        <v/>
      </c>
    </row>
    <row r="594" spans="1:37" s="3" customFormat="1" x14ac:dyDescent="0.2">
      <c r="A594" s="34"/>
      <c r="B594" s="34"/>
      <c r="C594" s="34"/>
      <c r="D594" s="61"/>
      <c r="E594" s="61"/>
      <c r="F594" s="34"/>
      <c r="G594" s="34"/>
      <c r="H594" s="3" t="str">
        <f>IF(Line[Asset Group]="","",VLOOKUP(Line[Asset Group],asset_grp_line,4,FALSE))</f>
        <v/>
      </c>
      <c r="J594" s="3" t="str">
        <f>IF(Line[Asset Group]="","",VLOOKUP(Line[Asset Group],asset_grp_line,3,FALSE))</f>
        <v/>
      </c>
      <c r="M594" s="11"/>
      <c r="P594" s="56"/>
      <c r="R594" s="11"/>
      <c r="S594" s="14"/>
      <c r="AK594" s="19" t="str">
        <f>IF(Line[Asset Group]="","",VLOOKUP(Line[Asset Type],subdom_master,4,FALSE))</f>
        <v/>
      </c>
    </row>
    <row r="595" spans="1:37" s="3" customFormat="1" x14ac:dyDescent="0.2">
      <c r="A595" s="34"/>
      <c r="B595" s="34"/>
      <c r="C595" s="34"/>
      <c r="D595" s="61"/>
      <c r="E595" s="61"/>
      <c r="F595" s="34"/>
      <c r="G595" s="34"/>
      <c r="H595" s="3" t="str">
        <f>IF(Line[Asset Group]="","",VLOOKUP(Line[Asset Group],asset_grp_line,4,FALSE))</f>
        <v/>
      </c>
      <c r="J595" s="3" t="str">
        <f>IF(Line[Asset Group]="","",VLOOKUP(Line[Asset Group],asset_grp_line,3,FALSE))</f>
        <v/>
      </c>
      <c r="M595" s="11"/>
      <c r="P595" s="56"/>
      <c r="R595" s="11"/>
      <c r="S595" s="14"/>
      <c r="AK595" s="19" t="str">
        <f>IF(Line[Asset Group]="","",VLOOKUP(Line[Asset Type],subdom_master,4,FALSE))</f>
        <v/>
      </c>
    </row>
    <row r="596" spans="1:37" s="3" customFormat="1" x14ac:dyDescent="0.2">
      <c r="A596" s="34"/>
      <c r="B596" s="34"/>
      <c r="C596" s="34"/>
      <c r="D596" s="61"/>
      <c r="E596" s="61"/>
      <c r="F596" s="34"/>
      <c r="G596" s="34"/>
      <c r="H596" s="3" t="str">
        <f>IF(Line[Asset Group]="","",VLOOKUP(Line[Asset Group],asset_grp_line,4,FALSE))</f>
        <v/>
      </c>
      <c r="J596" s="3" t="str">
        <f>IF(Line[Asset Group]="","",VLOOKUP(Line[Asset Group],asset_grp_line,3,FALSE))</f>
        <v/>
      </c>
      <c r="M596" s="11"/>
      <c r="P596" s="56"/>
      <c r="R596" s="11"/>
      <c r="S596" s="14"/>
      <c r="AK596" s="19" t="str">
        <f>IF(Line[Asset Group]="","",VLOOKUP(Line[Asset Type],subdom_master,4,FALSE))</f>
        <v/>
      </c>
    </row>
    <row r="597" spans="1:37" s="3" customFormat="1" x14ac:dyDescent="0.2">
      <c r="A597" s="34"/>
      <c r="B597" s="34"/>
      <c r="C597" s="34"/>
      <c r="D597" s="61"/>
      <c r="E597" s="61"/>
      <c r="F597" s="34"/>
      <c r="G597" s="34"/>
      <c r="H597" s="3" t="str">
        <f>IF(Line[Asset Group]="","",VLOOKUP(Line[Asset Group],asset_grp_line,4,FALSE))</f>
        <v/>
      </c>
      <c r="J597" s="3" t="str">
        <f>IF(Line[Asset Group]="","",VLOOKUP(Line[Asset Group],asset_grp_line,3,FALSE))</f>
        <v/>
      </c>
      <c r="M597" s="11"/>
      <c r="P597" s="56"/>
      <c r="R597" s="11"/>
      <c r="S597" s="14"/>
      <c r="AK597" s="19" t="str">
        <f>IF(Line[Asset Group]="","",VLOOKUP(Line[Asset Type],subdom_master,4,FALSE))</f>
        <v/>
      </c>
    </row>
    <row r="598" spans="1:37" s="3" customFormat="1" x14ac:dyDescent="0.2">
      <c r="A598" s="34"/>
      <c r="B598" s="34"/>
      <c r="C598" s="34"/>
      <c r="D598" s="61"/>
      <c r="E598" s="61"/>
      <c r="F598" s="34"/>
      <c r="G598" s="34"/>
      <c r="H598" s="3" t="str">
        <f>IF(Line[Asset Group]="","",VLOOKUP(Line[Asset Group],asset_grp_line,4,FALSE))</f>
        <v/>
      </c>
      <c r="J598" s="3" t="str">
        <f>IF(Line[Asset Group]="","",VLOOKUP(Line[Asset Group],asset_grp_line,3,FALSE))</f>
        <v/>
      </c>
      <c r="M598" s="11"/>
      <c r="P598" s="56"/>
      <c r="R598" s="11"/>
      <c r="S598" s="14"/>
      <c r="AK598" s="19" t="str">
        <f>IF(Line[Asset Group]="","",VLOOKUP(Line[Asset Type],subdom_master,4,FALSE))</f>
        <v/>
      </c>
    </row>
    <row r="599" spans="1:37" s="3" customFormat="1" x14ac:dyDescent="0.2">
      <c r="A599" s="34"/>
      <c r="B599" s="34"/>
      <c r="C599" s="34"/>
      <c r="D599" s="61"/>
      <c r="E599" s="61"/>
      <c r="F599" s="34"/>
      <c r="G599" s="34"/>
      <c r="H599" s="3" t="str">
        <f>IF(Line[Asset Group]="","",VLOOKUP(Line[Asset Group],asset_grp_line,4,FALSE))</f>
        <v/>
      </c>
      <c r="J599" s="3" t="str">
        <f>IF(Line[Asset Group]="","",VLOOKUP(Line[Asset Group],asset_grp_line,3,FALSE))</f>
        <v/>
      </c>
      <c r="M599" s="11"/>
      <c r="P599" s="56"/>
      <c r="R599" s="11"/>
      <c r="S599" s="14"/>
      <c r="AK599" s="19" t="str">
        <f>IF(Line[Asset Group]="","",VLOOKUP(Line[Asset Type],subdom_master,4,FALSE))</f>
        <v/>
      </c>
    </row>
    <row r="600" spans="1:37" s="3" customFormat="1" x14ac:dyDescent="0.2">
      <c r="A600" s="34"/>
      <c r="B600" s="34"/>
      <c r="C600" s="34"/>
      <c r="D600" s="61"/>
      <c r="E600" s="61"/>
      <c r="F600" s="34"/>
      <c r="G600" s="34"/>
      <c r="H600" s="3" t="str">
        <f>IF(Line[Asset Group]="","",VLOOKUP(Line[Asset Group],asset_grp_line,4,FALSE))</f>
        <v/>
      </c>
      <c r="J600" s="3" t="str">
        <f>IF(Line[Asset Group]="","",VLOOKUP(Line[Asset Group],asset_grp_line,3,FALSE))</f>
        <v/>
      </c>
      <c r="M600" s="11"/>
      <c r="P600" s="56"/>
      <c r="R600" s="11"/>
      <c r="S600" s="14"/>
      <c r="AK600" s="19" t="str">
        <f>IF(Line[Asset Group]="","",VLOOKUP(Line[Asset Type],subdom_master,4,FALSE))</f>
        <v/>
      </c>
    </row>
    <row r="601" spans="1:37" s="3" customFormat="1" x14ac:dyDescent="0.2">
      <c r="A601" s="34"/>
      <c r="B601" s="34"/>
      <c r="C601" s="34"/>
      <c r="D601" s="61"/>
      <c r="E601" s="61"/>
      <c r="F601" s="34"/>
      <c r="G601" s="34"/>
      <c r="H601" s="3" t="str">
        <f>IF(Line[Asset Group]="","",VLOOKUP(Line[Asset Group],asset_grp_line,4,FALSE))</f>
        <v/>
      </c>
      <c r="J601" s="3" t="str">
        <f>IF(Line[Asset Group]="","",VLOOKUP(Line[Asset Group],asset_grp_line,3,FALSE))</f>
        <v/>
      </c>
      <c r="M601" s="11"/>
      <c r="P601" s="56"/>
      <c r="R601" s="11"/>
      <c r="S601" s="14"/>
      <c r="AK601" s="19" t="str">
        <f>IF(Line[Asset Group]="","",VLOOKUP(Line[Asset Type],subdom_master,4,FALSE))</f>
        <v/>
      </c>
    </row>
    <row r="602" spans="1:37" s="3" customFormat="1" x14ac:dyDescent="0.2">
      <c r="A602" s="34"/>
      <c r="B602" s="34"/>
      <c r="C602" s="34"/>
      <c r="D602" s="61"/>
      <c r="E602" s="61"/>
      <c r="F602" s="34"/>
      <c r="G602" s="34"/>
      <c r="H602" s="3" t="str">
        <f>IF(Line[Asset Group]="","",VLOOKUP(Line[Asset Group],asset_grp_line,4,FALSE))</f>
        <v/>
      </c>
      <c r="J602" s="3" t="str">
        <f>IF(Line[Asset Group]="","",VLOOKUP(Line[Asset Group],asset_grp_line,3,FALSE))</f>
        <v/>
      </c>
      <c r="M602" s="11"/>
      <c r="P602" s="56"/>
      <c r="R602" s="11"/>
      <c r="S602" s="14"/>
      <c r="AK602" s="19" t="str">
        <f>IF(Line[Asset Group]="","",VLOOKUP(Line[Asset Type],subdom_master,4,FALSE))</f>
        <v/>
      </c>
    </row>
    <row r="603" spans="1:37" s="3" customFormat="1" x14ac:dyDescent="0.2">
      <c r="A603" s="34"/>
      <c r="B603" s="34"/>
      <c r="C603" s="34"/>
      <c r="D603" s="61"/>
      <c r="E603" s="61"/>
      <c r="F603" s="34"/>
      <c r="G603" s="34"/>
      <c r="H603" s="3" t="str">
        <f>IF(Line[Asset Group]="","",VLOOKUP(Line[Asset Group],asset_grp_line,4,FALSE))</f>
        <v/>
      </c>
      <c r="J603" s="3" t="str">
        <f>IF(Line[Asset Group]="","",VLOOKUP(Line[Asset Group],asset_grp_line,3,FALSE))</f>
        <v/>
      </c>
      <c r="M603" s="11"/>
      <c r="P603" s="56"/>
      <c r="R603" s="11"/>
      <c r="S603" s="14"/>
      <c r="AK603" s="19" t="str">
        <f>IF(Line[Asset Group]="","",VLOOKUP(Line[Asset Type],subdom_master,4,FALSE))</f>
        <v/>
      </c>
    </row>
    <row r="604" spans="1:37" s="3" customFormat="1" x14ac:dyDescent="0.2">
      <c r="A604" s="34"/>
      <c r="B604" s="34"/>
      <c r="C604" s="34"/>
      <c r="D604" s="61"/>
      <c r="E604" s="61"/>
      <c r="F604" s="34"/>
      <c r="G604" s="34"/>
      <c r="H604" s="3" t="str">
        <f>IF(Line[Asset Group]="","",VLOOKUP(Line[Asset Group],asset_grp_line,4,FALSE))</f>
        <v/>
      </c>
      <c r="J604" s="3" t="str">
        <f>IF(Line[Asset Group]="","",VLOOKUP(Line[Asset Group],asset_grp_line,3,FALSE))</f>
        <v/>
      </c>
      <c r="M604" s="11"/>
      <c r="P604" s="56"/>
      <c r="R604" s="11"/>
      <c r="S604" s="14"/>
      <c r="AK604" s="19" t="str">
        <f>IF(Line[Asset Group]="","",VLOOKUP(Line[Asset Type],subdom_master,4,FALSE))</f>
        <v/>
      </c>
    </row>
    <row r="605" spans="1:37" s="3" customFormat="1" x14ac:dyDescent="0.2">
      <c r="A605" s="34"/>
      <c r="B605" s="34"/>
      <c r="C605" s="34"/>
      <c r="D605" s="61"/>
      <c r="E605" s="61"/>
      <c r="F605" s="34"/>
      <c r="G605" s="34"/>
      <c r="H605" s="3" t="str">
        <f>IF(Line[Asset Group]="","",VLOOKUP(Line[Asset Group],asset_grp_line,4,FALSE))</f>
        <v/>
      </c>
      <c r="J605" s="3" t="str">
        <f>IF(Line[Asset Group]="","",VLOOKUP(Line[Asset Group],asset_grp_line,3,FALSE))</f>
        <v/>
      </c>
      <c r="M605" s="11"/>
      <c r="P605" s="56"/>
      <c r="R605" s="11"/>
      <c r="S605" s="14"/>
      <c r="AK605" s="19" t="str">
        <f>IF(Line[Asset Group]="","",VLOOKUP(Line[Asset Type],subdom_master,4,FALSE))</f>
        <v/>
      </c>
    </row>
    <row r="606" spans="1:37" s="3" customFormat="1" x14ac:dyDescent="0.2">
      <c r="A606" s="34"/>
      <c r="B606" s="34"/>
      <c r="C606" s="34"/>
      <c r="D606" s="61"/>
      <c r="E606" s="61"/>
      <c r="F606" s="34"/>
      <c r="G606" s="34"/>
      <c r="H606" s="3" t="str">
        <f>IF(Line[Asset Group]="","",VLOOKUP(Line[Asset Group],asset_grp_line,4,FALSE))</f>
        <v/>
      </c>
      <c r="J606" s="3" t="str">
        <f>IF(Line[Asset Group]="","",VLOOKUP(Line[Asset Group],asset_grp_line,3,FALSE))</f>
        <v/>
      </c>
      <c r="M606" s="11"/>
      <c r="P606" s="56"/>
      <c r="R606" s="11"/>
      <c r="S606" s="14"/>
      <c r="AK606" s="19" t="str">
        <f>IF(Line[Asset Group]="","",VLOOKUP(Line[Asset Type],subdom_master,4,FALSE))</f>
        <v/>
      </c>
    </row>
    <row r="607" spans="1:37" s="3" customFormat="1" x14ac:dyDescent="0.2">
      <c r="A607" s="34"/>
      <c r="B607" s="34"/>
      <c r="C607" s="34"/>
      <c r="D607" s="61"/>
      <c r="E607" s="61"/>
      <c r="F607" s="34"/>
      <c r="G607" s="34"/>
      <c r="H607" s="3" t="str">
        <f>IF(Line[Asset Group]="","",VLOOKUP(Line[Asset Group],asset_grp_line,4,FALSE))</f>
        <v/>
      </c>
      <c r="J607" s="3" t="str">
        <f>IF(Line[Asset Group]="","",VLOOKUP(Line[Asset Group],asset_grp_line,3,FALSE))</f>
        <v/>
      </c>
      <c r="M607" s="11"/>
      <c r="P607" s="56"/>
      <c r="R607" s="11"/>
      <c r="S607" s="14"/>
      <c r="AK607" s="19" t="str">
        <f>IF(Line[Asset Group]="","",VLOOKUP(Line[Asset Type],subdom_master,4,FALSE))</f>
        <v/>
      </c>
    </row>
    <row r="608" spans="1:37" s="3" customFormat="1" x14ac:dyDescent="0.2">
      <c r="A608" s="34"/>
      <c r="B608" s="34"/>
      <c r="C608" s="34"/>
      <c r="D608" s="61"/>
      <c r="E608" s="61"/>
      <c r="F608" s="34"/>
      <c r="G608" s="34"/>
      <c r="H608" s="3" t="str">
        <f>IF(Line[Asset Group]="","",VLOOKUP(Line[Asset Group],asset_grp_line,4,FALSE))</f>
        <v/>
      </c>
      <c r="J608" s="3" t="str">
        <f>IF(Line[Asset Group]="","",VLOOKUP(Line[Asset Group],asset_grp_line,3,FALSE))</f>
        <v/>
      </c>
      <c r="M608" s="11"/>
      <c r="P608" s="56"/>
      <c r="R608" s="11"/>
      <c r="S608" s="14"/>
      <c r="AK608" s="19" t="str">
        <f>IF(Line[Asset Group]="","",VLOOKUP(Line[Asset Type],subdom_master,4,FALSE))</f>
        <v/>
      </c>
    </row>
    <row r="609" spans="1:37" s="3" customFormat="1" x14ac:dyDescent="0.2">
      <c r="A609" s="34"/>
      <c r="B609" s="34"/>
      <c r="C609" s="34"/>
      <c r="D609" s="61"/>
      <c r="E609" s="61"/>
      <c r="F609" s="34"/>
      <c r="G609" s="34"/>
      <c r="H609" s="3" t="str">
        <f>IF(Line[Asset Group]="","",VLOOKUP(Line[Asset Group],asset_grp_line,4,FALSE))</f>
        <v/>
      </c>
      <c r="J609" s="3" t="str">
        <f>IF(Line[Asset Group]="","",VLOOKUP(Line[Asset Group],asset_grp_line,3,FALSE))</f>
        <v/>
      </c>
      <c r="M609" s="11"/>
      <c r="P609" s="56"/>
      <c r="R609" s="11"/>
      <c r="S609" s="14"/>
      <c r="AK609" s="19" t="str">
        <f>IF(Line[Asset Group]="","",VLOOKUP(Line[Asset Type],subdom_master,4,FALSE))</f>
        <v/>
      </c>
    </row>
    <row r="610" spans="1:37" s="3" customFormat="1" x14ac:dyDescent="0.2">
      <c r="A610" s="34"/>
      <c r="B610" s="34"/>
      <c r="C610" s="34"/>
      <c r="D610" s="61"/>
      <c r="E610" s="61"/>
      <c r="F610" s="34"/>
      <c r="G610" s="34"/>
      <c r="H610" s="3" t="str">
        <f>IF(Line[Asset Group]="","",VLOOKUP(Line[Asset Group],asset_grp_line,4,FALSE))</f>
        <v/>
      </c>
      <c r="J610" s="3" t="str">
        <f>IF(Line[Asset Group]="","",VLOOKUP(Line[Asset Group],asset_grp_line,3,FALSE))</f>
        <v/>
      </c>
      <c r="M610" s="11"/>
      <c r="P610" s="56"/>
      <c r="R610" s="11"/>
      <c r="S610" s="14"/>
      <c r="AK610" s="19" t="str">
        <f>IF(Line[Asset Group]="","",VLOOKUP(Line[Asset Type],subdom_master,4,FALSE))</f>
        <v/>
      </c>
    </row>
    <row r="611" spans="1:37" s="3" customFormat="1" x14ac:dyDescent="0.2">
      <c r="A611" s="34"/>
      <c r="B611" s="34"/>
      <c r="C611" s="34"/>
      <c r="D611" s="61"/>
      <c r="E611" s="61"/>
      <c r="F611" s="34"/>
      <c r="G611" s="34"/>
      <c r="H611" s="3" t="str">
        <f>IF(Line[Asset Group]="","",VLOOKUP(Line[Asset Group],asset_grp_line,4,FALSE))</f>
        <v/>
      </c>
      <c r="J611" s="3" t="str">
        <f>IF(Line[Asset Group]="","",VLOOKUP(Line[Asset Group],asset_grp_line,3,FALSE))</f>
        <v/>
      </c>
      <c r="M611" s="11"/>
      <c r="P611" s="56"/>
      <c r="R611" s="11"/>
      <c r="S611" s="14"/>
      <c r="AK611" s="19" t="str">
        <f>IF(Line[Asset Group]="","",VLOOKUP(Line[Asset Type],subdom_master,4,FALSE))</f>
        <v/>
      </c>
    </row>
    <row r="612" spans="1:37" s="3" customFormat="1" x14ac:dyDescent="0.2">
      <c r="A612" s="34"/>
      <c r="B612" s="34"/>
      <c r="C612" s="34"/>
      <c r="D612" s="61"/>
      <c r="E612" s="61"/>
      <c r="F612" s="34"/>
      <c r="G612" s="34"/>
      <c r="H612" s="3" t="str">
        <f>IF(Line[Asset Group]="","",VLOOKUP(Line[Asset Group],asset_grp_line,4,FALSE))</f>
        <v/>
      </c>
      <c r="J612" s="3" t="str">
        <f>IF(Line[Asset Group]="","",VLOOKUP(Line[Asset Group],asset_grp_line,3,FALSE))</f>
        <v/>
      </c>
      <c r="M612" s="11"/>
      <c r="P612" s="56"/>
      <c r="R612" s="11"/>
      <c r="S612" s="14"/>
      <c r="AK612" s="19" t="str">
        <f>IF(Line[Asset Group]="","",VLOOKUP(Line[Asset Type],subdom_master,4,FALSE))</f>
        <v/>
      </c>
    </row>
    <row r="613" spans="1:37" s="3" customFormat="1" x14ac:dyDescent="0.2">
      <c r="A613" s="34"/>
      <c r="B613" s="34"/>
      <c r="C613" s="34"/>
      <c r="D613" s="61"/>
      <c r="E613" s="61"/>
      <c r="F613" s="34"/>
      <c r="G613" s="34"/>
      <c r="H613" s="3" t="str">
        <f>IF(Line[Asset Group]="","",VLOOKUP(Line[Asset Group],asset_grp_line,4,FALSE))</f>
        <v/>
      </c>
      <c r="J613" s="3" t="str">
        <f>IF(Line[Asset Group]="","",VLOOKUP(Line[Asset Group],asset_grp_line,3,FALSE))</f>
        <v/>
      </c>
      <c r="M613" s="11"/>
      <c r="P613" s="56"/>
      <c r="R613" s="11"/>
      <c r="S613" s="14"/>
      <c r="AK613" s="19" t="str">
        <f>IF(Line[Asset Group]="","",VLOOKUP(Line[Asset Type],subdom_master,4,FALSE))</f>
        <v/>
      </c>
    </row>
    <row r="614" spans="1:37" s="3" customFormat="1" x14ac:dyDescent="0.2">
      <c r="A614" s="34"/>
      <c r="B614" s="34"/>
      <c r="C614" s="34"/>
      <c r="D614" s="61"/>
      <c r="E614" s="61"/>
      <c r="F614" s="34"/>
      <c r="G614" s="34"/>
      <c r="H614" s="3" t="str">
        <f>IF(Line[Asset Group]="","",VLOOKUP(Line[Asset Group],asset_grp_line,4,FALSE))</f>
        <v/>
      </c>
      <c r="J614" s="3" t="str">
        <f>IF(Line[Asset Group]="","",VLOOKUP(Line[Asset Group],asset_grp_line,3,FALSE))</f>
        <v/>
      </c>
      <c r="M614" s="11"/>
      <c r="P614" s="56"/>
      <c r="R614" s="11"/>
      <c r="S614" s="14"/>
      <c r="AK614" s="19" t="str">
        <f>IF(Line[Asset Group]="","",VLOOKUP(Line[Asset Type],subdom_master,4,FALSE))</f>
        <v/>
      </c>
    </row>
    <row r="615" spans="1:37" s="3" customFormat="1" x14ac:dyDescent="0.2">
      <c r="A615" s="34"/>
      <c r="B615" s="34"/>
      <c r="C615" s="34"/>
      <c r="D615" s="61"/>
      <c r="E615" s="61"/>
      <c r="F615" s="34"/>
      <c r="G615" s="34"/>
      <c r="H615" s="3" t="str">
        <f>IF(Line[Asset Group]="","",VLOOKUP(Line[Asset Group],asset_grp_line,4,FALSE))</f>
        <v/>
      </c>
      <c r="J615" s="3" t="str">
        <f>IF(Line[Asset Group]="","",VLOOKUP(Line[Asset Group],asset_grp_line,3,FALSE))</f>
        <v/>
      </c>
      <c r="M615" s="11"/>
      <c r="P615" s="56"/>
      <c r="R615" s="11"/>
      <c r="S615" s="14"/>
      <c r="AK615" s="19" t="str">
        <f>IF(Line[Asset Group]="","",VLOOKUP(Line[Asset Type],subdom_master,4,FALSE))</f>
        <v/>
      </c>
    </row>
    <row r="616" spans="1:37" s="3" customFormat="1" x14ac:dyDescent="0.2">
      <c r="A616" s="34"/>
      <c r="B616" s="34"/>
      <c r="C616" s="34"/>
      <c r="D616" s="61"/>
      <c r="E616" s="61"/>
      <c r="F616" s="34"/>
      <c r="G616" s="34"/>
      <c r="H616" s="3" t="str">
        <f>IF(Line[Asset Group]="","",VLOOKUP(Line[Asset Group],asset_grp_line,4,FALSE))</f>
        <v/>
      </c>
      <c r="J616" s="3" t="str">
        <f>IF(Line[Asset Group]="","",VLOOKUP(Line[Asset Group],asset_grp_line,3,FALSE))</f>
        <v/>
      </c>
      <c r="M616" s="11"/>
      <c r="P616" s="56"/>
      <c r="R616" s="11"/>
      <c r="S616" s="14"/>
      <c r="AK616" s="19" t="str">
        <f>IF(Line[Asset Group]="","",VLOOKUP(Line[Asset Type],subdom_master,4,FALSE))</f>
        <v/>
      </c>
    </row>
    <row r="617" spans="1:37" s="3" customFormat="1" x14ac:dyDescent="0.2">
      <c r="A617" s="34"/>
      <c r="B617" s="34"/>
      <c r="C617" s="34"/>
      <c r="D617" s="61"/>
      <c r="E617" s="61"/>
      <c r="F617" s="34"/>
      <c r="G617" s="34"/>
      <c r="H617" s="3" t="str">
        <f>IF(Line[Asset Group]="","",VLOOKUP(Line[Asset Group],asset_grp_line,4,FALSE))</f>
        <v/>
      </c>
      <c r="J617" s="3" t="str">
        <f>IF(Line[Asset Group]="","",VLOOKUP(Line[Asset Group],asset_grp_line,3,FALSE))</f>
        <v/>
      </c>
      <c r="M617" s="11"/>
      <c r="P617" s="56"/>
      <c r="R617" s="11"/>
      <c r="S617" s="14"/>
      <c r="AK617" s="19" t="str">
        <f>IF(Line[Asset Group]="","",VLOOKUP(Line[Asset Type],subdom_master,4,FALSE))</f>
        <v/>
      </c>
    </row>
    <row r="618" spans="1:37" s="3" customFormat="1" x14ac:dyDescent="0.2">
      <c r="A618" s="34"/>
      <c r="B618" s="34"/>
      <c r="C618" s="34"/>
      <c r="D618" s="61"/>
      <c r="E618" s="61"/>
      <c r="F618" s="34"/>
      <c r="G618" s="34"/>
      <c r="H618" s="3" t="str">
        <f>IF(Line[Asset Group]="","",VLOOKUP(Line[Asset Group],asset_grp_line,4,FALSE))</f>
        <v/>
      </c>
      <c r="J618" s="3" t="str">
        <f>IF(Line[Asset Group]="","",VLOOKUP(Line[Asset Group],asset_grp_line,3,FALSE))</f>
        <v/>
      </c>
      <c r="M618" s="11"/>
      <c r="P618" s="56"/>
      <c r="R618" s="11"/>
      <c r="S618" s="14"/>
      <c r="AK618" s="19" t="str">
        <f>IF(Line[Asset Group]="","",VLOOKUP(Line[Asset Type],subdom_master,4,FALSE))</f>
        <v/>
      </c>
    </row>
    <row r="619" spans="1:37" s="3" customFormat="1" x14ac:dyDescent="0.2">
      <c r="A619" s="34"/>
      <c r="B619" s="34"/>
      <c r="C619" s="34"/>
      <c r="D619" s="61"/>
      <c r="E619" s="61"/>
      <c r="F619" s="34"/>
      <c r="G619" s="34"/>
      <c r="H619" s="3" t="str">
        <f>IF(Line[Asset Group]="","",VLOOKUP(Line[Asset Group],asset_grp_line,4,FALSE))</f>
        <v/>
      </c>
      <c r="J619" s="3" t="str">
        <f>IF(Line[Asset Group]="","",VLOOKUP(Line[Asset Group],asset_grp_line,3,FALSE))</f>
        <v/>
      </c>
      <c r="M619" s="11"/>
      <c r="P619" s="56"/>
      <c r="R619" s="11"/>
      <c r="S619" s="14"/>
      <c r="AK619" s="19" t="str">
        <f>IF(Line[Asset Group]="","",VLOOKUP(Line[Asset Type],subdom_master,4,FALSE))</f>
        <v/>
      </c>
    </row>
    <row r="620" spans="1:37" s="3" customFormat="1" x14ac:dyDescent="0.2">
      <c r="A620" s="34"/>
      <c r="B620" s="34"/>
      <c r="C620" s="34"/>
      <c r="D620" s="61"/>
      <c r="E620" s="61"/>
      <c r="F620" s="34"/>
      <c r="G620" s="34"/>
      <c r="H620" s="3" t="str">
        <f>IF(Line[Asset Group]="","",VLOOKUP(Line[Asset Group],asset_grp_line,4,FALSE))</f>
        <v/>
      </c>
      <c r="J620" s="3" t="str">
        <f>IF(Line[Asset Group]="","",VLOOKUP(Line[Asset Group],asset_grp_line,3,FALSE))</f>
        <v/>
      </c>
      <c r="M620" s="11"/>
      <c r="P620" s="56"/>
      <c r="R620" s="11"/>
      <c r="S620" s="14"/>
      <c r="AK620" s="19" t="str">
        <f>IF(Line[Asset Group]="","",VLOOKUP(Line[Asset Type],subdom_master,4,FALSE))</f>
        <v/>
      </c>
    </row>
    <row r="621" spans="1:37" s="3" customFormat="1" x14ac:dyDescent="0.2">
      <c r="A621" s="34"/>
      <c r="B621" s="34"/>
      <c r="C621" s="34"/>
      <c r="D621" s="61"/>
      <c r="E621" s="61"/>
      <c r="F621" s="34"/>
      <c r="G621" s="34"/>
      <c r="H621" s="3" t="str">
        <f>IF(Line[Asset Group]="","",VLOOKUP(Line[Asset Group],asset_grp_line,4,FALSE))</f>
        <v/>
      </c>
      <c r="J621" s="3" t="str">
        <f>IF(Line[Asset Group]="","",VLOOKUP(Line[Asset Group],asset_grp_line,3,FALSE))</f>
        <v/>
      </c>
      <c r="M621" s="11"/>
      <c r="P621" s="56"/>
      <c r="R621" s="11"/>
      <c r="S621" s="14"/>
      <c r="AK621" s="19" t="str">
        <f>IF(Line[Asset Group]="","",VLOOKUP(Line[Asset Type],subdom_master,4,FALSE))</f>
        <v/>
      </c>
    </row>
    <row r="622" spans="1:37" s="3" customFormat="1" x14ac:dyDescent="0.2">
      <c r="A622" s="34"/>
      <c r="B622" s="34"/>
      <c r="C622" s="34"/>
      <c r="D622" s="61"/>
      <c r="E622" s="61"/>
      <c r="F622" s="34"/>
      <c r="G622" s="34"/>
      <c r="H622" s="3" t="str">
        <f>IF(Line[Asset Group]="","",VLOOKUP(Line[Asset Group],asset_grp_line,4,FALSE))</f>
        <v/>
      </c>
      <c r="J622" s="3" t="str">
        <f>IF(Line[Asset Group]="","",VLOOKUP(Line[Asset Group],asset_grp_line,3,FALSE))</f>
        <v/>
      </c>
      <c r="M622" s="11"/>
      <c r="P622" s="56"/>
      <c r="R622" s="11"/>
      <c r="S622" s="14"/>
      <c r="AK622" s="19" t="str">
        <f>IF(Line[Asset Group]="","",VLOOKUP(Line[Asset Type],subdom_master,4,FALSE))</f>
        <v/>
      </c>
    </row>
    <row r="623" spans="1:37" s="3" customFormat="1" x14ac:dyDescent="0.2">
      <c r="A623" s="34"/>
      <c r="B623" s="34"/>
      <c r="C623" s="34"/>
      <c r="D623" s="61"/>
      <c r="E623" s="61"/>
      <c r="F623" s="34"/>
      <c r="G623" s="34"/>
      <c r="H623" s="3" t="str">
        <f>IF(Line[Asset Group]="","",VLOOKUP(Line[Asset Group],asset_grp_line,4,FALSE))</f>
        <v/>
      </c>
      <c r="J623" s="3" t="str">
        <f>IF(Line[Asset Group]="","",VLOOKUP(Line[Asset Group],asset_grp_line,3,FALSE))</f>
        <v/>
      </c>
      <c r="M623" s="11"/>
      <c r="P623" s="56"/>
      <c r="R623" s="11"/>
      <c r="S623" s="14"/>
      <c r="AK623" s="19" t="str">
        <f>IF(Line[Asset Group]="","",VLOOKUP(Line[Asset Type],subdom_master,4,FALSE))</f>
        <v/>
      </c>
    </row>
    <row r="624" spans="1:37" s="3" customFormat="1" x14ac:dyDescent="0.2">
      <c r="A624" s="34"/>
      <c r="B624" s="34"/>
      <c r="C624" s="34"/>
      <c r="D624" s="61"/>
      <c r="E624" s="61"/>
      <c r="F624" s="34"/>
      <c r="G624" s="34"/>
      <c r="H624" s="3" t="str">
        <f>IF(Line[Asset Group]="","",VLOOKUP(Line[Asset Group],asset_grp_line,4,FALSE))</f>
        <v/>
      </c>
      <c r="J624" s="3" t="str">
        <f>IF(Line[Asset Group]="","",VLOOKUP(Line[Asset Group],asset_grp_line,3,FALSE))</f>
        <v/>
      </c>
      <c r="M624" s="11"/>
      <c r="P624" s="56"/>
      <c r="R624" s="11"/>
      <c r="S624" s="14"/>
      <c r="AK624" s="19" t="str">
        <f>IF(Line[Asset Group]="","",VLOOKUP(Line[Asset Type],subdom_master,4,FALSE))</f>
        <v/>
      </c>
    </row>
    <row r="625" spans="1:37" s="3" customFormat="1" x14ac:dyDescent="0.2">
      <c r="A625" s="34"/>
      <c r="B625" s="34"/>
      <c r="C625" s="34"/>
      <c r="D625" s="61"/>
      <c r="E625" s="61"/>
      <c r="F625" s="34"/>
      <c r="G625" s="34"/>
      <c r="H625" s="3" t="str">
        <f>IF(Line[Asset Group]="","",VLOOKUP(Line[Asset Group],asset_grp_line,4,FALSE))</f>
        <v/>
      </c>
      <c r="J625" s="3" t="str">
        <f>IF(Line[Asset Group]="","",VLOOKUP(Line[Asset Group],asset_grp_line,3,FALSE))</f>
        <v/>
      </c>
      <c r="M625" s="11"/>
      <c r="P625" s="56"/>
      <c r="R625" s="11"/>
      <c r="S625" s="14"/>
      <c r="AK625" s="19" t="str">
        <f>IF(Line[Asset Group]="","",VLOOKUP(Line[Asset Type],subdom_master,4,FALSE))</f>
        <v/>
      </c>
    </row>
    <row r="626" spans="1:37" s="3" customFormat="1" x14ac:dyDescent="0.2">
      <c r="A626" s="34"/>
      <c r="B626" s="34"/>
      <c r="C626" s="34"/>
      <c r="D626" s="61"/>
      <c r="E626" s="61"/>
      <c r="F626" s="34"/>
      <c r="G626" s="34"/>
      <c r="H626" s="3" t="str">
        <f>IF(Line[Asset Group]="","",VLOOKUP(Line[Asset Group],asset_grp_line,4,FALSE))</f>
        <v/>
      </c>
      <c r="J626" s="3" t="str">
        <f>IF(Line[Asset Group]="","",VLOOKUP(Line[Asset Group],asset_grp_line,3,FALSE))</f>
        <v/>
      </c>
      <c r="M626" s="11"/>
      <c r="P626" s="56"/>
      <c r="R626" s="11"/>
      <c r="S626" s="14"/>
      <c r="AK626" s="19" t="str">
        <f>IF(Line[Asset Group]="","",VLOOKUP(Line[Asset Type],subdom_master,4,FALSE))</f>
        <v/>
      </c>
    </row>
    <row r="627" spans="1:37" s="3" customFormat="1" x14ac:dyDescent="0.2">
      <c r="A627" s="34"/>
      <c r="B627" s="34"/>
      <c r="C627" s="34"/>
      <c r="D627" s="61"/>
      <c r="E627" s="61"/>
      <c r="F627" s="34"/>
      <c r="G627" s="34"/>
      <c r="H627" s="3" t="str">
        <f>IF(Line[Asset Group]="","",VLOOKUP(Line[Asset Group],asset_grp_line,4,FALSE))</f>
        <v/>
      </c>
      <c r="J627" s="3" t="str">
        <f>IF(Line[Asset Group]="","",VLOOKUP(Line[Asset Group],asset_grp_line,3,FALSE))</f>
        <v/>
      </c>
      <c r="M627" s="11"/>
      <c r="P627" s="56"/>
      <c r="R627" s="11"/>
      <c r="S627" s="14"/>
      <c r="AK627" s="19" t="str">
        <f>IF(Line[Asset Group]="","",VLOOKUP(Line[Asset Type],subdom_master,4,FALSE))</f>
        <v/>
      </c>
    </row>
    <row r="628" spans="1:37" s="3" customFormat="1" x14ac:dyDescent="0.2">
      <c r="A628" s="34"/>
      <c r="B628" s="34"/>
      <c r="C628" s="34"/>
      <c r="D628" s="61"/>
      <c r="E628" s="61"/>
      <c r="F628" s="34"/>
      <c r="G628" s="34"/>
      <c r="H628" s="3" t="str">
        <f>IF(Line[Asset Group]="","",VLOOKUP(Line[Asset Group],asset_grp_line,4,FALSE))</f>
        <v/>
      </c>
      <c r="J628" s="3" t="str">
        <f>IF(Line[Asset Group]="","",VLOOKUP(Line[Asset Group],asset_grp_line,3,FALSE))</f>
        <v/>
      </c>
      <c r="M628" s="11"/>
      <c r="P628" s="56"/>
      <c r="R628" s="11"/>
      <c r="S628" s="14"/>
      <c r="AK628" s="19" t="str">
        <f>IF(Line[Asset Group]="","",VLOOKUP(Line[Asset Type],subdom_master,4,FALSE))</f>
        <v/>
      </c>
    </row>
    <row r="629" spans="1:37" s="3" customFormat="1" x14ac:dyDescent="0.2">
      <c r="A629" s="34"/>
      <c r="B629" s="34"/>
      <c r="C629" s="34"/>
      <c r="D629" s="61"/>
      <c r="E629" s="61"/>
      <c r="F629" s="34"/>
      <c r="G629" s="34"/>
      <c r="H629" s="3" t="str">
        <f>IF(Line[Asset Group]="","",VLOOKUP(Line[Asset Group],asset_grp_line,4,FALSE))</f>
        <v/>
      </c>
      <c r="J629" s="3" t="str">
        <f>IF(Line[Asset Group]="","",VLOOKUP(Line[Asset Group],asset_grp_line,3,FALSE))</f>
        <v/>
      </c>
      <c r="M629" s="11"/>
      <c r="P629" s="56"/>
      <c r="R629" s="11"/>
      <c r="S629" s="14"/>
      <c r="AK629" s="19" t="str">
        <f>IF(Line[Asset Group]="","",VLOOKUP(Line[Asset Type],subdom_master,4,FALSE))</f>
        <v/>
      </c>
    </row>
    <row r="630" spans="1:37" s="3" customFormat="1" x14ac:dyDescent="0.2">
      <c r="A630" s="34"/>
      <c r="B630" s="34"/>
      <c r="C630" s="34"/>
      <c r="D630" s="61"/>
      <c r="E630" s="61"/>
      <c r="F630" s="34"/>
      <c r="G630" s="34"/>
      <c r="H630" s="3" t="str">
        <f>IF(Line[Asset Group]="","",VLOOKUP(Line[Asset Group],asset_grp_line,4,FALSE))</f>
        <v/>
      </c>
      <c r="J630" s="3" t="str">
        <f>IF(Line[Asset Group]="","",VLOOKUP(Line[Asset Group],asset_grp_line,3,FALSE))</f>
        <v/>
      </c>
      <c r="M630" s="11"/>
      <c r="P630" s="56"/>
      <c r="R630" s="11"/>
      <c r="S630" s="14"/>
      <c r="AK630" s="19" t="str">
        <f>IF(Line[Asset Group]="","",VLOOKUP(Line[Asset Type],subdom_master,4,FALSE))</f>
        <v/>
      </c>
    </row>
    <row r="631" spans="1:37" s="3" customFormat="1" x14ac:dyDescent="0.2">
      <c r="A631" s="34"/>
      <c r="B631" s="34"/>
      <c r="C631" s="34"/>
      <c r="D631" s="61"/>
      <c r="E631" s="61"/>
      <c r="F631" s="34"/>
      <c r="G631" s="34"/>
      <c r="H631" s="3" t="str">
        <f>IF(Line[Asset Group]="","",VLOOKUP(Line[Asset Group],asset_grp_line,4,FALSE))</f>
        <v/>
      </c>
      <c r="J631" s="3" t="str">
        <f>IF(Line[Asset Group]="","",VLOOKUP(Line[Asset Group],asset_grp_line,3,FALSE))</f>
        <v/>
      </c>
      <c r="M631" s="11"/>
      <c r="P631" s="56"/>
      <c r="R631" s="11"/>
      <c r="S631" s="14"/>
      <c r="AK631" s="19" t="str">
        <f>IF(Line[Asset Group]="","",VLOOKUP(Line[Asset Type],subdom_master,4,FALSE))</f>
        <v/>
      </c>
    </row>
    <row r="632" spans="1:37" s="3" customFormat="1" x14ac:dyDescent="0.2">
      <c r="A632" s="34"/>
      <c r="B632" s="34"/>
      <c r="C632" s="34"/>
      <c r="D632" s="61"/>
      <c r="E632" s="61"/>
      <c r="F632" s="34"/>
      <c r="G632" s="34"/>
      <c r="H632" s="3" t="str">
        <f>IF(Line[Asset Group]="","",VLOOKUP(Line[Asset Group],asset_grp_line,4,FALSE))</f>
        <v/>
      </c>
      <c r="J632" s="3" t="str">
        <f>IF(Line[Asset Group]="","",VLOOKUP(Line[Asset Group],asset_grp_line,3,FALSE))</f>
        <v/>
      </c>
      <c r="M632" s="11"/>
      <c r="P632" s="56"/>
      <c r="R632" s="11"/>
      <c r="S632" s="14"/>
      <c r="AK632" s="19" t="str">
        <f>IF(Line[Asset Group]="","",VLOOKUP(Line[Asset Type],subdom_master,4,FALSE))</f>
        <v/>
      </c>
    </row>
    <row r="633" spans="1:37" s="3" customFormat="1" x14ac:dyDescent="0.2">
      <c r="A633" s="34"/>
      <c r="B633" s="34"/>
      <c r="C633" s="34"/>
      <c r="D633" s="61"/>
      <c r="E633" s="61"/>
      <c r="F633" s="34"/>
      <c r="G633" s="34"/>
      <c r="H633" s="3" t="str">
        <f>IF(Line[Asset Group]="","",VLOOKUP(Line[Asset Group],asset_grp_line,4,FALSE))</f>
        <v/>
      </c>
      <c r="J633" s="3" t="str">
        <f>IF(Line[Asset Group]="","",VLOOKUP(Line[Asset Group],asset_grp_line,3,FALSE))</f>
        <v/>
      </c>
      <c r="M633" s="11"/>
      <c r="P633" s="56"/>
      <c r="R633" s="11"/>
      <c r="S633" s="14"/>
      <c r="AK633" s="19" t="str">
        <f>IF(Line[Asset Group]="","",VLOOKUP(Line[Asset Type],subdom_master,4,FALSE))</f>
        <v/>
      </c>
    </row>
    <row r="634" spans="1:37" s="3" customFormat="1" x14ac:dyDescent="0.2">
      <c r="A634" s="34"/>
      <c r="B634" s="34"/>
      <c r="C634" s="34"/>
      <c r="D634" s="61"/>
      <c r="E634" s="61"/>
      <c r="F634" s="34"/>
      <c r="G634" s="34"/>
      <c r="H634" s="3" t="str">
        <f>IF(Line[Asset Group]="","",VLOOKUP(Line[Asset Group],asset_grp_line,4,FALSE))</f>
        <v/>
      </c>
      <c r="J634" s="3" t="str">
        <f>IF(Line[Asset Group]="","",VLOOKUP(Line[Asset Group],asset_grp_line,3,FALSE))</f>
        <v/>
      </c>
      <c r="M634" s="11"/>
      <c r="P634" s="56"/>
      <c r="R634" s="11"/>
      <c r="S634" s="14"/>
      <c r="AK634" s="19" t="str">
        <f>IF(Line[Asset Group]="","",VLOOKUP(Line[Asset Type],subdom_master,4,FALSE))</f>
        <v/>
      </c>
    </row>
    <row r="635" spans="1:37" s="3" customFormat="1" x14ac:dyDescent="0.2">
      <c r="A635" s="34"/>
      <c r="B635" s="34"/>
      <c r="C635" s="34"/>
      <c r="D635" s="61"/>
      <c r="E635" s="61"/>
      <c r="F635" s="34"/>
      <c r="G635" s="34"/>
      <c r="H635" s="3" t="str">
        <f>IF(Line[Asset Group]="","",VLOOKUP(Line[Asset Group],asset_grp_line,4,FALSE))</f>
        <v/>
      </c>
      <c r="J635" s="3" t="str">
        <f>IF(Line[Asset Group]="","",VLOOKUP(Line[Asset Group],asset_grp_line,3,FALSE))</f>
        <v/>
      </c>
      <c r="M635" s="11"/>
      <c r="P635" s="56"/>
      <c r="R635" s="11"/>
      <c r="S635" s="14"/>
      <c r="AK635" s="19" t="str">
        <f>IF(Line[Asset Group]="","",VLOOKUP(Line[Asset Type],subdom_master,4,FALSE))</f>
        <v/>
      </c>
    </row>
    <row r="636" spans="1:37" s="3" customFormat="1" x14ac:dyDescent="0.2">
      <c r="A636" s="34"/>
      <c r="B636" s="34"/>
      <c r="C636" s="34"/>
      <c r="D636" s="61"/>
      <c r="E636" s="61"/>
      <c r="F636" s="34"/>
      <c r="G636" s="34"/>
      <c r="H636" s="3" t="str">
        <f>IF(Line[Asset Group]="","",VLOOKUP(Line[Asset Group],asset_grp_line,4,FALSE))</f>
        <v/>
      </c>
      <c r="J636" s="3" t="str">
        <f>IF(Line[Asset Group]="","",VLOOKUP(Line[Asset Group],asset_grp_line,3,FALSE))</f>
        <v/>
      </c>
      <c r="M636" s="11"/>
      <c r="P636" s="56"/>
      <c r="R636" s="11"/>
      <c r="S636" s="14"/>
      <c r="AK636" s="19" t="str">
        <f>IF(Line[Asset Group]="","",VLOOKUP(Line[Asset Type],subdom_master,4,FALSE))</f>
        <v/>
      </c>
    </row>
    <row r="637" spans="1:37" s="3" customFormat="1" x14ac:dyDescent="0.2">
      <c r="A637" s="34"/>
      <c r="B637" s="34"/>
      <c r="C637" s="34"/>
      <c r="D637" s="61"/>
      <c r="E637" s="61"/>
      <c r="F637" s="34"/>
      <c r="G637" s="34"/>
      <c r="H637" s="3" t="str">
        <f>IF(Line[Asset Group]="","",VLOOKUP(Line[Asset Group],asset_grp_line,4,FALSE))</f>
        <v/>
      </c>
      <c r="J637" s="3" t="str">
        <f>IF(Line[Asset Group]="","",VLOOKUP(Line[Asset Group],asset_grp_line,3,FALSE))</f>
        <v/>
      </c>
      <c r="M637" s="11"/>
      <c r="P637" s="56"/>
      <c r="R637" s="11"/>
      <c r="S637" s="14"/>
      <c r="AK637" s="19" t="str">
        <f>IF(Line[Asset Group]="","",VLOOKUP(Line[Asset Type],subdom_master,4,FALSE))</f>
        <v/>
      </c>
    </row>
    <row r="638" spans="1:37" s="3" customFormat="1" x14ac:dyDescent="0.2">
      <c r="A638" s="34"/>
      <c r="B638" s="34"/>
      <c r="C638" s="34"/>
      <c r="D638" s="61"/>
      <c r="E638" s="61"/>
      <c r="F638" s="34"/>
      <c r="G638" s="34"/>
      <c r="H638" s="3" t="str">
        <f>IF(Line[Asset Group]="","",VLOOKUP(Line[Asset Group],asset_grp_line,4,FALSE))</f>
        <v/>
      </c>
      <c r="J638" s="3" t="str">
        <f>IF(Line[Asset Group]="","",VLOOKUP(Line[Asset Group],asset_grp_line,3,FALSE))</f>
        <v/>
      </c>
      <c r="M638" s="11"/>
      <c r="P638" s="56"/>
      <c r="R638" s="11"/>
      <c r="S638" s="14"/>
      <c r="AK638" s="19" t="str">
        <f>IF(Line[Asset Group]="","",VLOOKUP(Line[Asset Type],subdom_master,4,FALSE))</f>
        <v/>
      </c>
    </row>
    <row r="639" spans="1:37" s="3" customFormat="1" x14ac:dyDescent="0.2">
      <c r="A639" s="34"/>
      <c r="B639" s="34"/>
      <c r="C639" s="34"/>
      <c r="D639" s="61"/>
      <c r="E639" s="61"/>
      <c r="F639" s="34"/>
      <c r="G639" s="34"/>
      <c r="H639" s="3" t="str">
        <f>IF(Line[Asset Group]="","",VLOOKUP(Line[Asset Group],asset_grp_line,4,FALSE))</f>
        <v/>
      </c>
      <c r="J639" s="3" t="str">
        <f>IF(Line[Asset Group]="","",VLOOKUP(Line[Asset Group],asset_grp_line,3,FALSE))</f>
        <v/>
      </c>
      <c r="M639" s="11"/>
      <c r="P639" s="56"/>
      <c r="R639" s="11"/>
      <c r="S639" s="14"/>
      <c r="AK639" s="19" t="str">
        <f>IF(Line[Asset Group]="","",VLOOKUP(Line[Asset Type],subdom_master,4,FALSE))</f>
        <v/>
      </c>
    </row>
    <row r="640" spans="1:37" s="3" customFormat="1" x14ac:dyDescent="0.2">
      <c r="A640" s="34"/>
      <c r="B640" s="34"/>
      <c r="C640" s="34"/>
      <c r="D640" s="61"/>
      <c r="E640" s="61"/>
      <c r="F640" s="34"/>
      <c r="G640" s="34"/>
      <c r="H640" s="3" t="str">
        <f>IF(Line[Asset Group]="","",VLOOKUP(Line[Asset Group],asset_grp_line,4,FALSE))</f>
        <v/>
      </c>
      <c r="J640" s="3" t="str">
        <f>IF(Line[Asset Group]="","",VLOOKUP(Line[Asset Group],asset_grp_line,3,FALSE))</f>
        <v/>
      </c>
      <c r="M640" s="11"/>
      <c r="P640" s="56"/>
      <c r="R640" s="11"/>
      <c r="S640" s="14"/>
      <c r="AK640" s="19" t="str">
        <f>IF(Line[Asset Group]="","",VLOOKUP(Line[Asset Type],subdom_master,4,FALSE))</f>
        <v/>
      </c>
    </row>
    <row r="641" spans="1:37" s="3" customFormat="1" x14ac:dyDescent="0.2">
      <c r="A641" s="34"/>
      <c r="B641" s="34"/>
      <c r="C641" s="34"/>
      <c r="D641" s="61"/>
      <c r="E641" s="61"/>
      <c r="F641" s="34"/>
      <c r="G641" s="34"/>
      <c r="H641" s="3" t="str">
        <f>IF(Line[Asset Group]="","",VLOOKUP(Line[Asset Group],asset_grp_line,4,FALSE))</f>
        <v/>
      </c>
      <c r="J641" s="3" t="str">
        <f>IF(Line[Asset Group]="","",VLOOKUP(Line[Asset Group],asset_grp_line,3,FALSE))</f>
        <v/>
      </c>
      <c r="M641" s="11"/>
      <c r="P641" s="56"/>
      <c r="R641" s="11"/>
      <c r="S641" s="14"/>
      <c r="AK641" s="19" t="str">
        <f>IF(Line[Asset Group]="","",VLOOKUP(Line[Asset Type],subdom_master,4,FALSE))</f>
        <v/>
      </c>
    </row>
    <row r="642" spans="1:37" s="3" customFormat="1" x14ac:dyDescent="0.2">
      <c r="A642" s="34"/>
      <c r="B642" s="34"/>
      <c r="C642" s="34"/>
      <c r="D642" s="61"/>
      <c r="E642" s="61"/>
      <c r="F642" s="34"/>
      <c r="G642" s="34"/>
      <c r="H642" s="3" t="str">
        <f>IF(Line[Asset Group]="","",VLOOKUP(Line[Asset Group],asset_grp_line,4,FALSE))</f>
        <v/>
      </c>
      <c r="J642" s="3" t="str">
        <f>IF(Line[Asset Group]="","",VLOOKUP(Line[Asset Group],asset_grp_line,3,FALSE))</f>
        <v/>
      </c>
      <c r="M642" s="11"/>
      <c r="P642" s="56"/>
      <c r="R642" s="11"/>
      <c r="S642" s="14"/>
      <c r="AK642" s="19" t="str">
        <f>IF(Line[Asset Group]="","",VLOOKUP(Line[Asset Type],subdom_master,4,FALSE))</f>
        <v/>
      </c>
    </row>
    <row r="643" spans="1:37" s="3" customFormat="1" x14ac:dyDescent="0.2">
      <c r="A643" s="34"/>
      <c r="B643" s="34"/>
      <c r="C643" s="34"/>
      <c r="D643" s="61"/>
      <c r="E643" s="61"/>
      <c r="F643" s="34"/>
      <c r="G643" s="34"/>
      <c r="H643" s="3" t="str">
        <f>IF(Line[Asset Group]="","",VLOOKUP(Line[Asset Group],asset_grp_line,4,FALSE))</f>
        <v/>
      </c>
      <c r="J643" s="3" t="str">
        <f>IF(Line[Asset Group]="","",VLOOKUP(Line[Asset Group],asset_grp_line,3,FALSE))</f>
        <v/>
      </c>
      <c r="M643" s="11"/>
      <c r="P643" s="56"/>
      <c r="R643" s="11"/>
      <c r="S643" s="14"/>
      <c r="AK643" s="19" t="str">
        <f>IF(Line[Asset Group]="","",VLOOKUP(Line[Asset Type],subdom_master,4,FALSE))</f>
        <v/>
      </c>
    </row>
    <row r="644" spans="1:37" s="3" customFormat="1" x14ac:dyDescent="0.2">
      <c r="A644" s="34"/>
      <c r="B644" s="34"/>
      <c r="C644" s="34"/>
      <c r="D644" s="61"/>
      <c r="E644" s="61"/>
      <c r="F644" s="34"/>
      <c r="G644" s="34"/>
      <c r="H644" s="3" t="str">
        <f>IF(Line[Asset Group]="","",VLOOKUP(Line[Asset Group],asset_grp_line,4,FALSE))</f>
        <v/>
      </c>
      <c r="J644" s="3" t="str">
        <f>IF(Line[Asset Group]="","",VLOOKUP(Line[Asset Group],asset_grp_line,3,FALSE))</f>
        <v/>
      </c>
      <c r="M644" s="11"/>
      <c r="P644" s="56"/>
      <c r="R644" s="11"/>
      <c r="S644" s="14"/>
      <c r="AK644" s="19" t="str">
        <f>IF(Line[Asset Group]="","",VLOOKUP(Line[Asset Type],subdom_master,4,FALSE))</f>
        <v/>
      </c>
    </row>
    <row r="645" spans="1:37" s="3" customFormat="1" x14ac:dyDescent="0.2">
      <c r="A645" s="34"/>
      <c r="B645" s="34"/>
      <c r="C645" s="34"/>
      <c r="D645" s="61"/>
      <c r="E645" s="61"/>
      <c r="F645" s="34"/>
      <c r="G645" s="34"/>
      <c r="H645" s="3" t="str">
        <f>IF(Line[Asset Group]="","",VLOOKUP(Line[Asset Group],asset_grp_line,4,FALSE))</f>
        <v/>
      </c>
      <c r="J645" s="3" t="str">
        <f>IF(Line[Asset Group]="","",VLOOKUP(Line[Asset Group],asset_grp_line,3,FALSE))</f>
        <v/>
      </c>
      <c r="M645" s="11"/>
      <c r="P645" s="56"/>
      <c r="R645" s="11"/>
      <c r="S645" s="14"/>
      <c r="AK645" s="19" t="str">
        <f>IF(Line[Asset Group]="","",VLOOKUP(Line[Asset Type],subdom_master,4,FALSE))</f>
        <v/>
      </c>
    </row>
    <row r="646" spans="1:37" s="3" customFormat="1" x14ac:dyDescent="0.2">
      <c r="A646" s="34"/>
      <c r="B646" s="34"/>
      <c r="C646" s="34"/>
      <c r="D646" s="61"/>
      <c r="E646" s="61"/>
      <c r="F646" s="34"/>
      <c r="G646" s="34"/>
      <c r="H646" s="3" t="str">
        <f>IF(Line[Asset Group]="","",VLOOKUP(Line[Asset Group],asset_grp_line,4,FALSE))</f>
        <v/>
      </c>
      <c r="J646" s="3" t="str">
        <f>IF(Line[Asset Group]="","",VLOOKUP(Line[Asset Group],asset_grp_line,3,FALSE))</f>
        <v/>
      </c>
      <c r="M646" s="11"/>
      <c r="P646" s="56"/>
      <c r="R646" s="11"/>
      <c r="S646" s="14"/>
      <c r="AK646" s="19" t="str">
        <f>IF(Line[Asset Group]="","",VLOOKUP(Line[Asset Type],subdom_master,4,FALSE))</f>
        <v/>
      </c>
    </row>
    <row r="647" spans="1:37" s="3" customFormat="1" x14ac:dyDescent="0.2">
      <c r="A647" s="34"/>
      <c r="B647" s="34"/>
      <c r="C647" s="34"/>
      <c r="D647" s="61"/>
      <c r="E647" s="61"/>
      <c r="F647" s="34"/>
      <c r="G647" s="34"/>
      <c r="H647" s="3" t="str">
        <f>IF(Line[Asset Group]="","",VLOOKUP(Line[Asset Group],asset_grp_line,4,FALSE))</f>
        <v/>
      </c>
      <c r="J647" s="3" t="str">
        <f>IF(Line[Asset Group]="","",VLOOKUP(Line[Asset Group],asset_grp_line,3,FALSE))</f>
        <v/>
      </c>
      <c r="M647" s="11"/>
      <c r="P647" s="56"/>
      <c r="R647" s="11"/>
      <c r="S647" s="14"/>
      <c r="AK647" s="19" t="str">
        <f>IF(Line[Asset Group]="","",VLOOKUP(Line[Asset Type],subdom_master,4,FALSE))</f>
        <v/>
      </c>
    </row>
    <row r="648" spans="1:37" s="3" customFormat="1" x14ac:dyDescent="0.2">
      <c r="A648" s="34"/>
      <c r="B648" s="34"/>
      <c r="C648" s="34"/>
      <c r="D648" s="61"/>
      <c r="E648" s="61"/>
      <c r="F648" s="34"/>
      <c r="G648" s="34"/>
      <c r="H648" s="3" t="str">
        <f>IF(Line[Asset Group]="","",VLOOKUP(Line[Asset Group],asset_grp_line,4,FALSE))</f>
        <v/>
      </c>
      <c r="J648" s="3" t="str">
        <f>IF(Line[Asset Group]="","",VLOOKUP(Line[Asset Group],asset_grp_line,3,FALSE))</f>
        <v/>
      </c>
      <c r="M648" s="11"/>
      <c r="P648" s="56"/>
      <c r="R648" s="11"/>
      <c r="S648" s="14"/>
      <c r="AK648" s="19" t="str">
        <f>IF(Line[Asset Group]="","",VLOOKUP(Line[Asset Type],subdom_master,4,FALSE))</f>
        <v/>
      </c>
    </row>
    <row r="649" spans="1:37" s="3" customFormat="1" x14ac:dyDescent="0.2">
      <c r="A649" s="34"/>
      <c r="B649" s="34"/>
      <c r="C649" s="34"/>
      <c r="D649" s="61"/>
      <c r="E649" s="61"/>
      <c r="F649" s="34"/>
      <c r="G649" s="34"/>
      <c r="H649" s="3" t="str">
        <f>IF(Line[Asset Group]="","",VLOOKUP(Line[Asset Group],asset_grp_line,4,FALSE))</f>
        <v/>
      </c>
      <c r="J649" s="3" t="str">
        <f>IF(Line[Asset Group]="","",VLOOKUP(Line[Asset Group],asset_grp_line,3,FALSE))</f>
        <v/>
      </c>
      <c r="M649" s="11"/>
      <c r="P649" s="56"/>
      <c r="R649" s="11"/>
      <c r="S649" s="14"/>
      <c r="AK649" s="19" t="str">
        <f>IF(Line[Asset Group]="","",VLOOKUP(Line[Asset Type],subdom_master,4,FALSE))</f>
        <v/>
      </c>
    </row>
    <row r="650" spans="1:37" s="3" customFormat="1" x14ac:dyDescent="0.2">
      <c r="A650" s="34"/>
      <c r="B650" s="34"/>
      <c r="C650" s="34"/>
      <c r="D650" s="61"/>
      <c r="E650" s="61"/>
      <c r="F650" s="34"/>
      <c r="G650" s="34"/>
      <c r="H650" s="3" t="str">
        <f>IF(Line[Asset Group]="","",VLOOKUP(Line[Asset Group],asset_grp_line,4,FALSE))</f>
        <v/>
      </c>
      <c r="J650" s="3" t="str">
        <f>IF(Line[Asset Group]="","",VLOOKUP(Line[Asset Group],asset_grp_line,3,FALSE))</f>
        <v/>
      </c>
      <c r="M650" s="11"/>
      <c r="P650" s="56"/>
      <c r="R650" s="11"/>
      <c r="S650" s="14"/>
      <c r="AK650" s="19" t="str">
        <f>IF(Line[Asset Group]="","",VLOOKUP(Line[Asset Type],subdom_master,4,FALSE))</f>
        <v/>
      </c>
    </row>
    <row r="651" spans="1:37" s="3" customFormat="1" x14ac:dyDescent="0.2">
      <c r="A651" s="34"/>
      <c r="B651" s="34"/>
      <c r="C651" s="34"/>
      <c r="D651" s="61"/>
      <c r="E651" s="61"/>
      <c r="F651" s="34"/>
      <c r="G651" s="34"/>
      <c r="H651" s="3" t="str">
        <f>IF(Line[Asset Group]="","",VLOOKUP(Line[Asset Group],asset_grp_line,4,FALSE))</f>
        <v/>
      </c>
      <c r="J651" s="3" t="str">
        <f>IF(Line[Asset Group]="","",VLOOKUP(Line[Asset Group],asset_grp_line,3,FALSE))</f>
        <v/>
      </c>
      <c r="M651" s="11"/>
      <c r="P651" s="56"/>
      <c r="R651" s="11"/>
      <c r="S651" s="14"/>
      <c r="AK651" s="19" t="str">
        <f>IF(Line[Asset Group]="","",VLOOKUP(Line[Asset Type],subdom_master,4,FALSE))</f>
        <v/>
      </c>
    </row>
    <row r="652" spans="1:37" s="3" customFormat="1" x14ac:dyDescent="0.2">
      <c r="A652" s="34"/>
      <c r="B652" s="34"/>
      <c r="C652" s="34"/>
      <c r="D652" s="61"/>
      <c r="E652" s="61"/>
      <c r="F652" s="34"/>
      <c r="G652" s="34"/>
      <c r="H652" s="3" t="str">
        <f>IF(Line[Asset Group]="","",VLOOKUP(Line[Asset Group],asset_grp_line,4,FALSE))</f>
        <v/>
      </c>
      <c r="J652" s="3" t="str">
        <f>IF(Line[Asset Group]="","",VLOOKUP(Line[Asset Group],asset_grp_line,3,FALSE))</f>
        <v/>
      </c>
      <c r="M652" s="11"/>
      <c r="P652" s="56"/>
      <c r="R652" s="11"/>
      <c r="S652" s="14"/>
      <c r="AK652" s="19" t="str">
        <f>IF(Line[Asset Group]="","",VLOOKUP(Line[Asset Type],subdom_master,4,FALSE))</f>
        <v/>
      </c>
    </row>
    <row r="653" spans="1:37" s="3" customFormat="1" x14ac:dyDescent="0.2">
      <c r="A653" s="34"/>
      <c r="B653" s="34"/>
      <c r="C653" s="34"/>
      <c r="D653" s="61"/>
      <c r="E653" s="61"/>
      <c r="F653" s="34"/>
      <c r="G653" s="34"/>
      <c r="H653" s="3" t="str">
        <f>IF(Line[Asset Group]="","",VLOOKUP(Line[Asset Group],asset_grp_line,4,FALSE))</f>
        <v/>
      </c>
      <c r="J653" s="3" t="str">
        <f>IF(Line[Asset Group]="","",VLOOKUP(Line[Asset Group],asset_grp_line,3,FALSE))</f>
        <v/>
      </c>
      <c r="M653" s="11"/>
      <c r="P653" s="56"/>
      <c r="R653" s="11"/>
      <c r="S653" s="14"/>
      <c r="AK653" s="19" t="str">
        <f>IF(Line[Asset Group]="","",VLOOKUP(Line[Asset Type],subdom_master,4,FALSE))</f>
        <v/>
      </c>
    </row>
    <row r="654" spans="1:37" s="3" customFormat="1" x14ac:dyDescent="0.2">
      <c r="A654" s="34"/>
      <c r="B654" s="34"/>
      <c r="C654" s="34"/>
      <c r="D654" s="61"/>
      <c r="E654" s="61"/>
      <c r="F654" s="34"/>
      <c r="G654" s="34"/>
      <c r="H654" s="3" t="str">
        <f>IF(Line[Asset Group]="","",VLOOKUP(Line[Asset Group],asset_grp_line,4,FALSE))</f>
        <v/>
      </c>
      <c r="J654" s="3" t="str">
        <f>IF(Line[Asset Group]="","",VLOOKUP(Line[Asset Group],asset_grp_line,3,FALSE))</f>
        <v/>
      </c>
      <c r="M654" s="11"/>
      <c r="P654" s="56"/>
      <c r="R654" s="11"/>
      <c r="S654" s="14"/>
      <c r="AK654" s="19" t="str">
        <f>IF(Line[Asset Group]="","",VLOOKUP(Line[Asset Type],subdom_master,4,FALSE))</f>
        <v/>
      </c>
    </row>
    <row r="655" spans="1:37" s="3" customFormat="1" x14ac:dyDescent="0.2">
      <c r="A655" s="34"/>
      <c r="B655" s="34"/>
      <c r="C655" s="34"/>
      <c r="D655" s="61"/>
      <c r="E655" s="61"/>
      <c r="F655" s="34"/>
      <c r="G655" s="34"/>
      <c r="H655" s="3" t="str">
        <f>IF(Line[Asset Group]="","",VLOOKUP(Line[Asset Group],asset_grp_line,4,FALSE))</f>
        <v/>
      </c>
      <c r="J655" s="3" t="str">
        <f>IF(Line[Asset Group]="","",VLOOKUP(Line[Asset Group],asset_grp_line,3,FALSE))</f>
        <v/>
      </c>
      <c r="M655" s="11"/>
      <c r="P655" s="56"/>
      <c r="R655" s="11"/>
      <c r="S655" s="14"/>
      <c r="AK655" s="19" t="str">
        <f>IF(Line[Asset Group]="","",VLOOKUP(Line[Asset Type],subdom_master,4,FALSE))</f>
        <v/>
      </c>
    </row>
    <row r="656" spans="1:37" s="3" customFormat="1" x14ac:dyDescent="0.2">
      <c r="A656" s="34"/>
      <c r="B656" s="34"/>
      <c r="C656" s="34"/>
      <c r="D656" s="61"/>
      <c r="E656" s="61"/>
      <c r="F656" s="34"/>
      <c r="G656" s="34"/>
      <c r="H656" s="3" t="str">
        <f>IF(Line[Asset Group]="","",VLOOKUP(Line[Asset Group],asset_grp_line,4,FALSE))</f>
        <v/>
      </c>
      <c r="J656" s="3" t="str">
        <f>IF(Line[Asset Group]="","",VLOOKUP(Line[Asset Group],asset_grp_line,3,FALSE))</f>
        <v/>
      </c>
      <c r="M656" s="11"/>
      <c r="P656" s="56"/>
      <c r="R656" s="11"/>
      <c r="S656" s="14"/>
      <c r="AK656" s="19" t="str">
        <f>IF(Line[Asset Group]="","",VLOOKUP(Line[Asset Type],subdom_master,4,FALSE))</f>
        <v/>
      </c>
    </row>
    <row r="657" spans="1:37" s="3" customFormat="1" x14ac:dyDescent="0.2">
      <c r="A657" s="34"/>
      <c r="B657" s="34"/>
      <c r="C657" s="34"/>
      <c r="D657" s="61"/>
      <c r="E657" s="61"/>
      <c r="F657" s="34"/>
      <c r="G657" s="34"/>
      <c r="H657" s="3" t="str">
        <f>IF(Line[Asset Group]="","",VLOOKUP(Line[Asset Group],asset_grp_line,4,FALSE))</f>
        <v/>
      </c>
      <c r="J657" s="3" t="str">
        <f>IF(Line[Asset Group]="","",VLOOKUP(Line[Asset Group],asset_grp_line,3,FALSE))</f>
        <v/>
      </c>
      <c r="M657" s="11"/>
      <c r="P657" s="56"/>
      <c r="R657" s="11"/>
      <c r="S657" s="14"/>
      <c r="AK657" s="19" t="str">
        <f>IF(Line[Asset Group]="","",VLOOKUP(Line[Asset Type],subdom_master,4,FALSE))</f>
        <v/>
      </c>
    </row>
    <row r="658" spans="1:37" s="3" customFormat="1" x14ac:dyDescent="0.2">
      <c r="A658" s="34"/>
      <c r="B658" s="34"/>
      <c r="C658" s="34"/>
      <c r="D658" s="61"/>
      <c r="E658" s="61"/>
      <c r="F658" s="34"/>
      <c r="G658" s="34"/>
      <c r="H658" s="3" t="str">
        <f>IF(Line[Asset Group]="","",VLOOKUP(Line[Asset Group],asset_grp_line,4,FALSE))</f>
        <v/>
      </c>
      <c r="J658" s="3" t="str">
        <f>IF(Line[Asset Group]="","",VLOOKUP(Line[Asset Group],asset_grp_line,3,FALSE))</f>
        <v/>
      </c>
      <c r="M658" s="11"/>
      <c r="P658" s="56"/>
      <c r="R658" s="11"/>
      <c r="S658" s="14"/>
      <c r="AK658" s="19" t="str">
        <f>IF(Line[Asset Group]="","",VLOOKUP(Line[Asset Type],subdom_master,4,FALSE))</f>
        <v/>
      </c>
    </row>
    <row r="659" spans="1:37" s="3" customFormat="1" x14ac:dyDescent="0.2">
      <c r="A659" s="34"/>
      <c r="B659" s="34"/>
      <c r="C659" s="34"/>
      <c r="D659" s="61"/>
      <c r="E659" s="61"/>
      <c r="F659" s="34"/>
      <c r="G659" s="34"/>
      <c r="H659" s="3" t="str">
        <f>IF(Line[Asset Group]="","",VLOOKUP(Line[Asset Group],asset_grp_line,4,FALSE))</f>
        <v/>
      </c>
      <c r="J659" s="3" t="str">
        <f>IF(Line[Asset Group]="","",VLOOKUP(Line[Asset Group],asset_grp_line,3,FALSE))</f>
        <v/>
      </c>
      <c r="M659" s="11"/>
      <c r="P659" s="56"/>
      <c r="R659" s="11"/>
      <c r="S659" s="14"/>
      <c r="AK659" s="19" t="str">
        <f>IF(Line[Asset Group]="","",VLOOKUP(Line[Asset Type],subdom_master,4,FALSE))</f>
        <v/>
      </c>
    </row>
    <row r="660" spans="1:37" s="3" customFormat="1" x14ac:dyDescent="0.2">
      <c r="A660" s="34"/>
      <c r="B660" s="34"/>
      <c r="C660" s="34"/>
      <c r="D660" s="61"/>
      <c r="E660" s="61"/>
      <c r="F660" s="34"/>
      <c r="G660" s="34"/>
      <c r="H660" s="3" t="str">
        <f>IF(Line[Asset Group]="","",VLOOKUP(Line[Asset Group],asset_grp_line,4,FALSE))</f>
        <v/>
      </c>
      <c r="J660" s="3" t="str">
        <f>IF(Line[Asset Group]="","",VLOOKUP(Line[Asset Group],asset_grp_line,3,FALSE))</f>
        <v/>
      </c>
      <c r="M660" s="11"/>
      <c r="P660" s="56"/>
      <c r="R660" s="11"/>
      <c r="S660" s="14"/>
      <c r="AK660" s="19" t="str">
        <f>IF(Line[Asset Group]="","",VLOOKUP(Line[Asset Type],subdom_master,4,FALSE))</f>
        <v/>
      </c>
    </row>
    <row r="661" spans="1:37" s="3" customFormat="1" x14ac:dyDescent="0.2">
      <c r="A661" s="34"/>
      <c r="B661" s="34"/>
      <c r="C661" s="34"/>
      <c r="D661" s="61"/>
      <c r="E661" s="61"/>
      <c r="F661" s="34"/>
      <c r="G661" s="34"/>
      <c r="H661" s="3" t="str">
        <f>IF(Line[Asset Group]="","",VLOOKUP(Line[Asset Group],asset_grp_line,4,FALSE))</f>
        <v/>
      </c>
      <c r="J661" s="3" t="str">
        <f>IF(Line[Asset Group]="","",VLOOKUP(Line[Asset Group],asset_grp_line,3,FALSE))</f>
        <v/>
      </c>
      <c r="M661" s="11"/>
      <c r="P661" s="56"/>
      <c r="R661" s="11"/>
      <c r="S661" s="14"/>
      <c r="AK661" s="19" t="str">
        <f>IF(Line[Asset Group]="","",VLOOKUP(Line[Asset Type],subdom_master,4,FALSE))</f>
        <v/>
      </c>
    </row>
    <row r="662" spans="1:37" s="3" customFormat="1" x14ac:dyDescent="0.2">
      <c r="A662" s="34"/>
      <c r="B662" s="34"/>
      <c r="C662" s="34"/>
      <c r="D662" s="61"/>
      <c r="E662" s="61"/>
      <c r="F662" s="34"/>
      <c r="G662" s="34"/>
      <c r="H662" s="3" t="str">
        <f>IF(Line[Asset Group]="","",VLOOKUP(Line[Asset Group],asset_grp_line,4,FALSE))</f>
        <v/>
      </c>
      <c r="J662" s="3" t="str">
        <f>IF(Line[Asset Group]="","",VLOOKUP(Line[Asset Group],asset_grp_line,3,FALSE))</f>
        <v/>
      </c>
      <c r="M662" s="11"/>
      <c r="P662" s="56"/>
      <c r="R662" s="11"/>
      <c r="S662" s="14"/>
      <c r="AK662" s="19" t="str">
        <f>IF(Line[Asset Group]="","",VLOOKUP(Line[Asset Type],subdom_master,4,FALSE))</f>
        <v/>
      </c>
    </row>
    <row r="663" spans="1:37" s="3" customFormat="1" x14ac:dyDescent="0.2">
      <c r="A663" s="34"/>
      <c r="B663" s="34"/>
      <c r="C663" s="34"/>
      <c r="D663" s="61"/>
      <c r="E663" s="61"/>
      <c r="F663" s="34"/>
      <c r="G663" s="34"/>
      <c r="H663" s="3" t="str">
        <f>IF(Line[Asset Group]="","",VLOOKUP(Line[Asset Group],asset_grp_line,4,FALSE))</f>
        <v/>
      </c>
      <c r="J663" s="3" t="str">
        <f>IF(Line[Asset Group]="","",VLOOKUP(Line[Asset Group],asset_grp_line,3,FALSE))</f>
        <v/>
      </c>
      <c r="M663" s="11"/>
      <c r="P663" s="56"/>
      <c r="R663" s="11"/>
      <c r="S663" s="14"/>
      <c r="AK663" s="19" t="str">
        <f>IF(Line[Asset Group]="","",VLOOKUP(Line[Asset Type],subdom_master,4,FALSE))</f>
        <v/>
      </c>
    </row>
    <row r="664" spans="1:37" s="3" customFormat="1" x14ac:dyDescent="0.2">
      <c r="A664" s="34"/>
      <c r="B664" s="34"/>
      <c r="C664" s="34"/>
      <c r="D664" s="61"/>
      <c r="E664" s="61"/>
      <c r="F664" s="34"/>
      <c r="G664" s="34"/>
      <c r="H664" s="3" t="str">
        <f>IF(Line[Asset Group]="","",VLOOKUP(Line[Asset Group],asset_grp_line,4,FALSE))</f>
        <v/>
      </c>
      <c r="J664" s="3" t="str">
        <f>IF(Line[Asset Group]="","",VLOOKUP(Line[Asset Group],asset_grp_line,3,FALSE))</f>
        <v/>
      </c>
      <c r="M664" s="11"/>
      <c r="P664" s="56"/>
      <c r="R664" s="11"/>
      <c r="S664" s="14"/>
      <c r="AK664" s="19" t="str">
        <f>IF(Line[Asset Group]="","",VLOOKUP(Line[Asset Type],subdom_master,4,FALSE))</f>
        <v/>
      </c>
    </row>
    <row r="665" spans="1:37" s="3" customFormat="1" x14ac:dyDescent="0.2">
      <c r="A665" s="34"/>
      <c r="B665" s="34"/>
      <c r="C665" s="34"/>
      <c r="D665" s="61"/>
      <c r="E665" s="61"/>
      <c r="F665" s="34"/>
      <c r="G665" s="34"/>
      <c r="H665" s="3" t="str">
        <f>IF(Line[Asset Group]="","",VLOOKUP(Line[Asset Group],asset_grp_line,4,FALSE))</f>
        <v/>
      </c>
      <c r="J665" s="3" t="str">
        <f>IF(Line[Asset Group]="","",VLOOKUP(Line[Asset Group],asset_grp_line,3,FALSE))</f>
        <v/>
      </c>
      <c r="M665" s="11"/>
      <c r="P665" s="56"/>
      <c r="R665" s="11"/>
      <c r="S665" s="14"/>
      <c r="AK665" s="19" t="str">
        <f>IF(Line[Asset Group]="","",VLOOKUP(Line[Asset Type],subdom_master,4,FALSE))</f>
        <v/>
      </c>
    </row>
    <row r="666" spans="1:37" s="3" customFormat="1" x14ac:dyDescent="0.2">
      <c r="A666" s="34"/>
      <c r="B666" s="34"/>
      <c r="C666" s="34"/>
      <c r="D666" s="61"/>
      <c r="E666" s="61"/>
      <c r="F666" s="34"/>
      <c r="G666" s="34"/>
      <c r="H666" s="3" t="str">
        <f>IF(Line[Asset Group]="","",VLOOKUP(Line[Asset Group],asset_grp_line,4,FALSE))</f>
        <v/>
      </c>
      <c r="J666" s="3" t="str">
        <f>IF(Line[Asset Group]="","",VLOOKUP(Line[Asset Group],asset_grp_line,3,FALSE))</f>
        <v/>
      </c>
      <c r="M666" s="11"/>
      <c r="P666" s="56"/>
      <c r="R666" s="11"/>
      <c r="S666" s="14"/>
      <c r="AK666" s="19" t="str">
        <f>IF(Line[Asset Group]="","",VLOOKUP(Line[Asset Type],subdom_master,4,FALSE))</f>
        <v/>
      </c>
    </row>
    <row r="667" spans="1:37" s="3" customFormat="1" x14ac:dyDescent="0.2">
      <c r="A667" s="34"/>
      <c r="B667" s="34"/>
      <c r="C667" s="34"/>
      <c r="D667" s="61"/>
      <c r="E667" s="61"/>
      <c r="F667" s="34"/>
      <c r="G667" s="34"/>
      <c r="H667" s="3" t="str">
        <f>IF(Line[Asset Group]="","",VLOOKUP(Line[Asset Group],asset_grp_line,4,FALSE))</f>
        <v/>
      </c>
      <c r="J667" s="3" t="str">
        <f>IF(Line[Asset Group]="","",VLOOKUP(Line[Asset Group],asset_grp_line,3,FALSE))</f>
        <v/>
      </c>
      <c r="M667" s="11"/>
      <c r="P667" s="56"/>
      <c r="R667" s="11"/>
      <c r="S667" s="14"/>
      <c r="AK667" s="19" t="str">
        <f>IF(Line[Asset Group]="","",VLOOKUP(Line[Asset Type],subdom_master,4,FALSE))</f>
        <v/>
      </c>
    </row>
    <row r="668" spans="1:37" s="3" customFormat="1" x14ac:dyDescent="0.2">
      <c r="A668" s="34"/>
      <c r="B668" s="34"/>
      <c r="C668" s="34"/>
      <c r="D668" s="61"/>
      <c r="E668" s="61"/>
      <c r="F668" s="34"/>
      <c r="G668" s="34"/>
      <c r="H668" s="3" t="str">
        <f>IF(Line[Asset Group]="","",VLOOKUP(Line[Asset Group],asset_grp_line,4,FALSE))</f>
        <v/>
      </c>
      <c r="J668" s="3" t="str">
        <f>IF(Line[Asset Group]="","",VLOOKUP(Line[Asset Group],asset_grp_line,3,FALSE))</f>
        <v/>
      </c>
      <c r="M668" s="11"/>
      <c r="P668" s="56"/>
      <c r="R668" s="11"/>
      <c r="S668" s="14"/>
      <c r="AK668" s="19" t="str">
        <f>IF(Line[Asset Group]="","",VLOOKUP(Line[Asset Type],subdom_master,4,FALSE))</f>
        <v/>
      </c>
    </row>
    <row r="669" spans="1:37" s="3" customFormat="1" x14ac:dyDescent="0.2">
      <c r="A669" s="34"/>
      <c r="B669" s="34"/>
      <c r="C669" s="34"/>
      <c r="D669" s="61"/>
      <c r="E669" s="61"/>
      <c r="F669" s="34"/>
      <c r="G669" s="34"/>
      <c r="H669" s="3" t="str">
        <f>IF(Line[Asset Group]="","",VLOOKUP(Line[Asset Group],asset_grp_line,4,FALSE))</f>
        <v/>
      </c>
      <c r="J669" s="3" t="str">
        <f>IF(Line[Asset Group]="","",VLOOKUP(Line[Asset Group],asset_grp_line,3,FALSE))</f>
        <v/>
      </c>
      <c r="M669" s="11"/>
      <c r="P669" s="56"/>
      <c r="R669" s="11"/>
      <c r="S669" s="14"/>
      <c r="AK669" s="19" t="str">
        <f>IF(Line[Asset Group]="","",VLOOKUP(Line[Asset Type],subdom_master,4,FALSE))</f>
        <v/>
      </c>
    </row>
    <row r="670" spans="1:37" s="3" customFormat="1" x14ac:dyDescent="0.2">
      <c r="A670" s="34"/>
      <c r="B670" s="34"/>
      <c r="C670" s="34"/>
      <c r="D670" s="61"/>
      <c r="E670" s="61"/>
      <c r="F670" s="34"/>
      <c r="G670" s="34"/>
      <c r="H670" s="3" t="str">
        <f>IF(Line[Asset Group]="","",VLOOKUP(Line[Asset Group],asset_grp_line,4,FALSE))</f>
        <v/>
      </c>
      <c r="J670" s="3" t="str">
        <f>IF(Line[Asset Group]="","",VLOOKUP(Line[Asset Group],asset_grp_line,3,FALSE))</f>
        <v/>
      </c>
      <c r="M670" s="11"/>
      <c r="P670" s="56"/>
      <c r="R670" s="11"/>
      <c r="S670" s="14"/>
      <c r="AK670" s="19" t="str">
        <f>IF(Line[Asset Group]="","",VLOOKUP(Line[Asset Type],subdom_master,4,FALSE))</f>
        <v/>
      </c>
    </row>
    <row r="671" spans="1:37" s="3" customFormat="1" x14ac:dyDescent="0.2">
      <c r="A671" s="34"/>
      <c r="B671" s="34"/>
      <c r="C671" s="34"/>
      <c r="D671" s="61"/>
      <c r="E671" s="61"/>
      <c r="F671" s="34"/>
      <c r="G671" s="34"/>
      <c r="H671" s="3" t="str">
        <f>IF(Line[Asset Group]="","",VLOOKUP(Line[Asset Group],asset_grp_line,4,FALSE))</f>
        <v/>
      </c>
      <c r="J671" s="3" t="str">
        <f>IF(Line[Asset Group]="","",VLOOKUP(Line[Asset Group],asset_grp_line,3,FALSE))</f>
        <v/>
      </c>
      <c r="M671" s="11"/>
      <c r="P671" s="56"/>
      <c r="R671" s="11"/>
      <c r="S671" s="14"/>
      <c r="AK671" s="19" t="str">
        <f>IF(Line[Asset Group]="","",VLOOKUP(Line[Asset Type],subdom_master,4,FALSE))</f>
        <v/>
      </c>
    </row>
    <row r="672" spans="1:37" s="3" customFormat="1" x14ac:dyDescent="0.2">
      <c r="A672" s="34"/>
      <c r="B672" s="34"/>
      <c r="C672" s="34"/>
      <c r="D672" s="61"/>
      <c r="E672" s="61"/>
      <c r="F672" s="34"/>
      <c r="G672" s="34"/>
      <c r="H672" s="3" t="str">
        <f>IF(Line[Asset Group]="","",VLOOKUP(Line[Asset Group],asset_grp_line,4,FALSE))</f>
        <v/>
      </c>
      <c r="J672" s="3" t="str">
        <f>IF(Line[Asset Group]="","",VLOOKUP(Line[Asset Group],asset_grp_line,3,FALSE))</f>
        <v/>
      </c>
      <c r="M672" s="11"/>
      <c r="P672" s="56"/>
      <c r="R672" s="11"/>
      <c r="S672" s="14"/>
      <c r="AK672" s="19" t="str">
        <f>IF(Line[Asset Group]="","",VLOOKUP(Line[Asset Type],subdom_master,4,FALSE))</f>
        <v/>
      </c>
    </row>
    <row r="673" spans="1:37" s="3" customFormat="1" x14ac:dyDescent="0.2">
      <c r="A673" s="34"/>
      <c r="B673" s="34"/>
      <c r="C673" s="34"/>
      <c r="D673" s="61"/>
      <c r="E673" s="61"/>
      <c r="F673" s="34"/>
      <c r="G673" s="34"/>
      <c r="H673" s="3" t="str">
        <f>IF(Line[Asset Group]="","",VLOOKUP(Line[Asset Group],asset_grp_line,4,FALSE))</f>
        <v/>
      </c>
      <c r="J673" s="3" t="str">
        <f>IF(Line[Asset Group]="","",VLOOKUP(Line[Asset Group],asset_grp_line,3,FALSE))</f>
        <v/>
      </c>
      <c r="M673" s="11"/>
      <c r="P673" s="56"/>
      <c r="R673" s="11"/>
      <c r="S673" s="14"/>
      <c r="AK673" s="19" t="str">
        <f>IF(Line[Asset Group]="","",VLOOKUP(Line[Asset Type],subdom_master,4,FALSE))</f>
        <v/>
      </c>
    </row>
    <row r="674" spans="1:37" s="3" customFormat="1" x14ac:dyDescent="0.2">
      <c r="A674" s="34"/>
      <c r="B674" s="34"/>
      <c r="C674" s="34"/>
      <c r="D674" s="61"/>
      <c r="E674" s="61"/>
      <c r="F674" s="34"/>
      <c r="G674" s="34"/>
      <c r="H674" s="3" t="str">
        <f>IF(Line[Asset Group]="","",VLOOKUP(Line[Asset Group],asset_grp_line,4,FALSE))</f>
        <v/>
      </c>
      <c r="J674" s="3" t="str">
        <f>IF(Line[Asset Group]="","",VLOOKUP(Line[Asset Group],asset_grp_line,3,FALSE))</f>
        <v/>
      </c>
      <c r="M674" s="11"/>
      <c r="P674" s="56"/>
      <c r="R674" s="11"/>
      <c r="S674" s="14"/>
      <c r="AK674" s="19" t="str">
        <f>IF(Line[Asset Group]="","",VLOOKUP(Line[Asset Type],subdom_master,4,FALSE))</f>
        <v/>
      </c>
    </row>
    <row r="675" spans="1:37" s="3" customFormat="1" x14ac:dyDescent="0.2">
      <c r="A675" s="34"/>
      <c r="B675" s="34"/>
      <c r="C675" s="34"/>
      <c r="D675" s="61"/>
      <c r="E675" s="61"/>
      <c r="F675" s="34"/>
      <c r="G675" s="34"/>
      <c r="H675" s="3" t="str">
        <f>IF(Line[Asset Group]="","",VLOOKUP(Line[Asset Group],asset_grp_line,4,FALSE))</f>
        <v/>
      </c>
      <c r="J675" s="3" t="str">
        <f>IF(Line[Asset Group]="","",VLOOKUP(Line[Asset Group],asset_grp_line,3,FALSE))</f>
        <v/>
      </c>
      <c r="M675" s="11"/>
      <c r="P675" s="56"/>
      <c r="R675" s="11"/>
      <c r="S675" s="14"/>
      <c r="AK675" s="19" t="str">
        <f>IF(Line[Asset Group]="","",VLOOKUP(Line[Asset Type],subdom_master,4,FALSE))</f>
        <v/>
      </c>
    </row>
    <row r="676" spans="1:37" s="3" customFormat="1" x14ac:dyDescent="0.2">
      <c r="A676" s="34"/>
      <c r="B676" s="34"/>
      <c r="C676" s="34"/>
      <c r="D676" s="61"/>
      <c r="E676" s="61"/>
      <c r="F676" s="34"/>
      <c r="G676" s="34"/>
      <c r="H676" s="3" t="str">
        <f>IF(Line[Asset Group]="","",VLOOKUP(Line[Asset Group],asset_grp_line,4,FALSE))</f>
        <v/>
      </c>
      <c r="J676" s="3" t="str">
        <f>IF(Line[Asset Group]="","",VLOOKUP(Line[Asset Group],asset_grp_line,3,FALSE))</f>
        <v/>
      </c>
      <c r="M676" s="11"/>
      <c r="P676" s="56"/>
      <c r="R676" s="11"/>
      <c r="S676" s="14"/>
      <c r="AK676" s="19" t="str">
        <f>IF(Line[Asset Group]="","",VLOOKUP(Line[Asset Type],subdom_master,4,FALSE))</f>
        <v/>
      </c>
    </row>
    <row r="677" spans="1:37" s="3" customFormat="1" x14ac:dyDescent="0.2">
      <c r="A677" s="34"/>
      <c r="B677" s="34"/>
      <c r="C677" s="34"/>
      <c r="D677" s="61"/>
      <c r="E677" s="61"/>
      <c r="F677" s="34"/>
      <c r="G677" s="34"/>
      <c r="H677" s="3" t="str">
        <f>IF(Line[Asset Group]="","",VLOOKUP(Line[Asset Group],asset_grp_line,4,FALSE))</f>
        <v/>
      </c>
      <c r="J677" s="3" t="str">
        <f>IF(Line[Asset Group]="","",VLOOKUP(Line[Asset Group],asset_grp_line,3,FALSE))</f>
        <v/>
      </c>
      <c r="M677" s="11"/>
      <c r="P677" s="56"/>
      <c r="R677" s="11"/>
      <c r="S677" s="14"/>
      <c r="AK677" s="19" t="str">
        <f>IF(Line[Asset Group]="","",VLOOKUP(Line[Asset Type],subdom_master,4,FALSE))</f>
        <v/>
      </c>
    </row>
    <row r="678" spans="1:37" s="3" customFormat="1" x14ac:dyDescent="0.2">
      <c r="A678" s="34"/>
      <c r="B678" s="34"/>
      <c r="C678" s="34"/>
      <c r="D678" s="61"/>
      <c r="E678" s="61"/>
      <c r="F678" s="34"/>
      <c r="G678" s="34"/>
      <c r="H678" s="3" t="str">
        <f>IF(Line[Asset Group]="","",VLOOKUP(Line[Asset Group],asset_grp_line,4,FALSE))</f>
        <v/>
      </c>
      <c r="J678" s="3" t="str">
        <f>IF(Line[Asset Group]="","",VLOOKUP(Line[Asset Group],asset_grp_line,3,FALSE))</f>
        <v/>
      </c>
      <c r="M678" s="11"/>
      <c r="P678" s="56"/>
      <c r="R678" s="11"/>
      <c r="S678" s="14"/>
      <c r="AK678" s="19" t="str">
        <f>IF(Line[Asset Group]="","",VLOOKUP(Line[Asset Type],subdom_master,4,FALSE))</f>
        <v/>
      </c>
    </row>
    <row r="679" spans="1:37" s="3" customFormat="1" x14ac:dyDescent="0.2">
      <c r="A679" s="34"/>
      <c r="B679" s="34"/>
      <c r="C679" s="34"/>
      <c r="D679" s="61"/>
      <c r="E679" s="61"/>
      <c r="F679" s="34"/>
      <c r="G679" s="34"/>
      <c r="H679" s="3" t="str">
        <f>IF(Line[Asset Group]="","",VLOOKUP(Line[Asset Group],asset_grp_line,4,FALSE))</f>
        <v/>
      </c>
      <c r="J679" s="3" t="str">
        <f>IF(Line[Asset Group]="","",VLOOKUP(Line[Asset Group],asset_grp_line,3,FALSE))</f>
        <v/>
      </c>
      <c r="M679" s="11"/>
      <c r="P679" s="56"/>
      <c r="R679" s="11"/>
      <c r="S679" s="14"/>
      <c r="AK679" s="19" t="str">
        <f>IF(Line[Asset Group]="","",VLOOKUP(Line[Asset Type],subdom_master,4,FALSE))</f>
        <v/>
      </c>
    </row>
    <row r="680" spans="1:37" s="3" customFormat="1" x14ac:dyDescent="0.2">
      <c r="A680" s="34"/>
      <c r="B680" s="34"/>
      <c r="C680" s="34"/>
      <c r="D680" s="61"/>
      <c r="E680" s="61"/>
      <c r="F680" s="34"/>
      <c r="G680" s="34"/>
      <c r="H680" s="3" t="str">
        <f>IF(Line[Asset Group]="","",VLOOKUP(Line[Asset Group],asset_grp_line,4,FALSE))</f>
        <v/>
      </c>
      <c r="J680" s="3" t="str">
        <f>IF(Line[Asset Group]="","",VLOOKUP(Line[Asset Group],asset_grp_line,3,FALSE))</f>
        <v/>
      </c>
      <c r="M680" s="11"/>
      <c r="P680" s="56"/>
      <c r="R680" s="11"/>
      <c r="S680" s="14"/>
      <c r="AK680" s="19" t="str">
        <f>IF(Line[Asset Group]="","",VLOOKUP(Line[Asset Type],subdom_master,4,FALSE))</f>
        <v/>
      </c>
    </row>
    <row r="681" spans="1:37" s="3" customFormat="1" x14ac:dyDescent="0.2">
      <c r="A681" s="34"/>
      <c r="B681" s="34"/>
      <c r="C681" s="34"/>
      <c r="D681" s="61"/>
      <c r="E681" s="61"/>
      <c r="F681" s="34"/>
      <c r="G681" s="34"/>
      <c r="H681" s="3" t="str">
        <f>IF(Line[Asset Group]="","",VLOOKUP(Line[Asset Group],asset_grp_line,4,FALSE))</f>
        <v/>
      </c>
      <c r="J681" s="3" t="str">
        <f>IF(Line[Asset Group]="","",VLOOKUP(Line[Asset Group],asset_grp_line,3,FALSE))</f>
        <v/>
      </c>
      <c r="M681" s="11"/>
      <c r="P681" s="56"/>
      <c r="R681" s="11"/>
      <c r="S681" s="14"/>
      <c r="AK681" s="19" t="str">
        <f>IF(Line[Asset Group]="","",VLOOKUP(Line[Asset Type],subdom_master,4,FALSE))</f>
        <v/>
      </c>
    </row>
    <row r="682" spans="1:37" s="3" customFormat="1" x14ac:dyDescent="0.2">
      <c r="A682" s="34"/>
      <c r="B682" s="34"/>
      <c r="C682" s="34"/>
      <c r="D682" s="61"/>
      <c r="E682" s="61"/>
      <c r="F682" s="34"/>
      <c r="G682" s="34"/>
      <c r="H682" s="3" t="str">
        <f>IF(Line[Asset Group]="","",VLOOKUP(Line[Asset Group],asset_grp_line,4,FALSE))</f>
        <v/>
      </c>
      <c r="J682" s="3" t="str">
        <f>IF(Line[Asset Group]="","",VLOOKUP(Line[Asset Group],asset_grp_line,3,FALSE))</f>
        <v/>
      </c>
      <c r="M682" s="11"/>
      <c r="P682" s="56"/>
      <c r="R682" s="11"/>
      <c r="S682" s="14"/>
      <c r="AK682" s="19" t="str">
        <f>IF(Line[Asset Group]="","",VLOOKUP(Line[Asset Type],subdom_master,4,FALSE))</f>
        <v/>
      </c>
    </row>
    <row r="683" spans="1:37" s="3" customFormat="1" x14ac:dyDescent="0.2">
      <c r="A683" s="34"/>
      <c r="B683" s="34"/>
      <c r="C683" s="34"/>
      <c r="D683" s="61"/>
      <c r="E683" s="61"/>
      <c r="F683" s="34"/>
      <c r="G683" s="34"/>
      <c r="H683" s="3" t="str">
        <f>IF(Line[Asset Group]="","",VLOOKUP(Line[Asset Group],asset_grp_line,4,FALSE))</f>
        <v/>
      </c>
      <c r="J683" s="3" t="str">
        <f>IF(Line[Asset Group]="","",VLOOKUP(Line[Asset Group],asset_grp_line,3,FALSE))</f>
        <v/>
      </c>
      <c r="M683" s="11"/>
      <c r="P683" s="56"/>
      <c r="R683" s="11"/>
      <c r="S683" s="14"/>
      <c r="AK683" s="19" t="str">
        <f>IF(Line[Asset Group]="","",VLOOKUP(Line[Asset Type],subdom_master,4,FALSE))</f>
        <v/>
      </c>
    </row>
    <row r="684" spans="1:37" s="3" customFormat="1" x14ac:dyDescent="0.2">
      <c r="A684" s="34"/>
      <c r="B684" s="34"/>
      <c r="C684" s="34"/>
      <c r="D684" s="61"/>
      <c r="E684" s="61"/>
      <c r="F684" s="34"/>
      <c r="G684" s="34"/>
      <c r="H684" s="3" t="str">
        <f>IF(Line[Asset Group]="","",VLOOKUP(Line[Asset Group],asset_grp_line,4,FALSE))</f>
        <v/>
      </c>
      <c r="J684" s="3" t="str">
        <f>IF(Line[Asset Group]="","",VLOOKUP(Line[Asset Group],asset_grp_line,3,FALSE))</f>
        <v/>
      </c>
      <c r="M684" s="11"/>
      <c r="P684" s="56"/>
      <c r="R684" s="11"/>
      <c r="S684" s="14"/>
      <c r="AK684" s="19" t="str">
        <f>IF(Line[Asset Group]="","",VLOOKUP(Line[Asset Type],subdom_master,4,FALSE))</f>
        <v/>
      </c>
    </row>
    <row r="685" spans="1:37" s="3" customFormat="1" x14ac:dyDescent="0.2">
      <c r="A685" s="34"/>
      <c r="B685" s="34"/>
      <c r="C685" s="34"/>
      <c r="D685" s="61"/>
      <c r="E685" s="61"/>
      <c r="F685" s="34"/>
      <c r="G685" s="34"/>
      <c r="H685" s="3" t="str">
        <f>IF(Line[Asset Group]="","",VLOOKUP(Line[Asset Group],asset_grp_line,4,FALSE))</f>
        <v/>
      </c>
      <c r="J685" s="3" t="str">
        <f>IF(Line[Asset Group]="","",VLOOKUP(Line[Asset Group],asset_grp_line,3,FALSE))</f>
        <v/>
      </c>
      <c r="M685" s="11"/>
      <c r="P685" s="56"/>
      <c r="R685" s="11"/>
      <c r="S685" s="14"/>
      <c r="AK685" s="19" t="str">
        <f>IF(Line[Asset Group]="","",VLOOKUP(Line[Asset Type],subdom_master,4,FALSE))</f>
        <v/>
      </c>
    </row>
    <row r="686" spans="1:37" s="3" customFormat="1" x14ac:dyDescent="0.2">
      <c r="A686" s="34"/>
      <c r="B686" s="34"/>
      <c r="C686" s="34"/>
      <c r="D686" s="61"/>
      <c r="E686" s="61"/>
      <c r="F686" s="34"/>
      <c r="G686" s="34"/>
      <c r="H686" s="3" t="str">
        <f>IF(Line[Asset Group]="","",VLOOKUP(Line[Asset Group],asset_grp_line,4,FALSE))</f>
        <v/>
      </c>
      <c r="J686" s="3" t="str">
        <f>IF(Line[Asset Group]="","",VLOOKUP(Line[Asset Group],asset_grp_line,3,FALSE))</f>
        <v/>
      </c>
      <c r="M686" s="11"/>
      <c r="P686" s="56"/>
      <c r="R686" s="11"/>
      <c r="S686" s="14"/>
      <c r="AK686" s="19" t="str">
        <f>IF(Line[Asset Group]="","",VLOOKUP(Line[Asset Type],subdom_master,4,FALSE))</f>
        <v/>
      </c>
    </row>
    <row r="687" spans="1:37" s="3" customFormat="1" x14ac:dyDescent="0.2">
      <c r="A687" s="34"/>
      <c r="B687" s="34"/>
      <c r="C687" s="34"/>
      <c r="D687" s="61"/>
      <c r="E687" s="61"/>
      <c r="F687" s="34"/>
      <c r="G687" s="34"/>
      <c r="H687" s="3" t="str">
        <f>IF(Line[Asset Group]="","",VLOOKUP(Line[Asset Group],asset_grp_line,4,FALSE))</f>
        <v/>
      </c>
      <c r="J687" s="3" t="str">
        <f>IF(Line[Asset Group]="","",VLOOKUP(Line[Asset Group],asset_grp_line,3,FALSE))</f>
        <v/>
      </c>
      <c r="M687" s="11"/>
      <c r="P687" s="56"/>
      <c r="R687" s="11"/>
      <c r="S687" s="14"/>
      <c r="AK687" s="19" t="str">
        <f>IF(Line[Asset Group]="","",VLOOKUP(Line[Asset Type],subdom_master,4,FALSE))</f>
        <v/>
      </c>
    </row>
    <row r="688" spans="1:37" s="3" customFormat="1" x14ac:dyDescent="0.2">
      <c r="A688" s="34"/>
      <c r="B688" s="34"/>
      <c r="C688" s="34"/>
      <c r="D688" s="61"/>
      <c r="E688" s="61"/>
      <c r="F688" s="34"/>
      <c r="G688" s="34"/>
      <c r="H688" s="3" t="str">
        <f>IF(Line[Asset Group]="","",VLOOKUP(Line[Asset Group],asset_grp_line,4,FALSE))</f>
        <v/>
      </c>
      <c r="J688" s="3" t="str">
        <f>IF(Line[Asset Group]="","",VLOOKUP(Line[Asset Group],asset_grp_line,3,FALSE))</f>
        <v/>
      </c>
      <c r="M688" s="11"/>
      <c r="P688" s="56"/>
      <c r="R688" s="11"/>
      <c r="S688" s="14"/>
      <c r="AK688" s="19" t="str">
        <f>IF(Line[Asset Group]="","",VLOOKUP(Line[Asset Type],subdom_master,4,FALSE))</f>
        <v/>
      </c>
    </row>
    <row r="689" spans="1:37" s="3" customFormat="1" x14ac:dyDescent="0.2">
      <c r="A689" s="34"/>
      <c r="B689" s="34"/>
      <c r="C689" s="34"/>
      <c r="D689" s="61"/>
      <c r="E689" s="61"/>
      <c r="F689" s="34"/>
      <c r="G689" s="34"/>
      <c r="H689" s="3" t="str">
        <f>IF(Line[Asset Group]="","",VLOOKUP(Line[Asset Group],asset_grp_line,4,FALSE))</f>
        <v/>
      </c>
      <c r="J689" s="3" t="str">
        <f>IF(Line[Asset Group]="","",VLOOKUP(Line[Asset Group],asset_grp_line,3,FALSE))</f>
        <v/>
      </c>
      <c r="M689" s="11"/>
      <c r="P689" s="56"/>
      <c r="R689" s="11"/>
      <c r="S689" s="14"/>
      <c r="AK689" s="19" t="str">
        <f>IF(Line[Asset Group]="","",VLOOKUP(Line[Asset Type],subdom_master,4,FALSE))</f>
        <v/>
      </c>
    </row>
    <row r="690" spans="1:37" s="3" customFormat="1" x14ac:dyDescent="0.2">
      <c r="A690" s="34"/>
      <c r="B690" s="34"/>
      <c r="C690" s="34"/>
      <c r="D690" s="61"/>
      <c r="E690" s="61"/>
      <c r="F690" s="34"/>
      <c r="G690" s="34"/>
      <c r="H690" s="3" t="str">
        <f>IF(Line[Asset Group]="","",VLOOKUP(Line[Asset Group],asset_grp_line,4,FALSE))</f>
        <v/>
      </c>
      <c r="J690" s="3" t="str">
        <f>IF(Line[Asset Group]="","",VLOOKUP(Line[Asset Group],asset_grp_line,3,FALSE))</f>
        <v/>
      </c>
      <c r="M690" s="11"/>
      <c r="P690" s="56"/>
      <c r="R690" s="11"/>
      <c r="S690" s="14"/>
      <c r="AK690" s="19" t="str">
        <f>IF(Line[Asset Group]="","",VLOOKUP(Line[Asset Type],subdom_master,4,FALSE))</f>
        <v/>
      </c>
    </row>
    <row r="691" spans="1:37" s="3" customFormat="1" x14ac:dyDescent="0.2">
      <c r="A691" s="34"/>
      <c r="B691" s="34"/>
      <c r="C691" s="34"/>
      <c r="D691" s="61"/>
      <c r="E691" s="61"/>
      <c r="F691" s="34"/>
      <c r="G691" s="34"/>
      <c r="H691" s="3" t="str">
        <f>IF(Line[Asset Group]="","",VLOOKUP(Line[Asset Group],asset_grp_line,4,FALSE))</f>
        <v/>
      </c>
      <c r="J691" s="3" t="str">
        <f>IF(Line[Asset Group]="","",VLOOKUP(Line[Asset Group],asset_grp_line,3,FALSE))</f>
        <v/>
      </c>
      <c r="M691" s="11"/>
      <c r="P691" s="56"/>
      <c r="R691" s="11"/>
      <c r="S691" s="14"/>
      <c r="AK691" s="19" t="str">
        <f>IF(Line[Asset Group]="","",VLOOKUP(Line[Asset Type],subdom_master,4,FALSE))</f>
        <v/>
      </c>
    </row>
    <row r="692" spans="1:37" s="3" customFormat="1" x14ac:dyDescent="0.2">
      <c r="A692" s="34"/>
      <c r="B692" s="34"/>
      <c r="C692" s="34"/>
      <c r="D692" s="61"/>
      <c r="E692" s="61"/>
      <c r="F692" s="34"/>
      <c r="G692" s="34"/>
      <c r="H692" s="3" t="str">
        <f>IF(Line[Asset Group]="","",VLOOKUP(Line[Asset Group],asset_grp_line,4,FALSE))</f>
        <v/>
      </c>
      <c r="J692" s="3" t="str">
        <f>IF(Line[Asset Group]="","",VLOOKUP(Line[Asset Group],asset_grp_line,3,FALSE))</f>
        <v/>
      </c>
      <c r="M692" s="11"/>
      <c r="P692" s="56"/>
      <c r="R692" s="11"/>
      <c r="S692" s="14"/>
      <c r="AK692" s="19" t="str">
        <f>IF(Line[Asset Group]="","",VLOOKUP(Line[Asset Type],subdom_master,4,FALSE))</f>
        <v/>
      </c>
    </row>
    <row r="693" spans="1:37" s="3" customFormat="1" x14ac:dyDescent="0.2">
      <c r="A693" s="34"/>
      <c r="B693" s="34"/>
      <c r="C693" s="34"/>
      <c r="D693" s="61"/>
      <c r="E693" s="61"/>
      <c r="F693" s="34"/>
      <c r="G693" s="34"/>
      <c r="H693" s="3" t="str">
        <f>IF(Line[Asset Group]="","",VLOOKUP(Line[Asset Group],asset_grp_line,4,FALSE))</f>
        <v/>
      </c>
      <c r="J693" s="3" t="str">
        <f>IF(Line[Asset Group]="","",VLOOKUP(Line[Asset Group],asset_grp_line,3,FALSE))</f>
        <v/>
      </c>
      <c r="M693" s="11"/>
      <c r="P693" s="56"/>
      <c r="R693" s="11"/>
      <c r="S693" s="14"/>
      <c r="AK693" s="19" t="str">
        <f>IF(Line[Asset Group]="","",VLOOKUP(Line[Asset Type],subdom_master,4,FALSE))</f>
        <v/>
      </c>
    </row>
    <row r="694" spans="1:37" s="3" customFormat="1" x14ac:dyDescent="0.2">
      <c r="A694" s="34"/>
      <c r="B694" s="34"/>
      <c r="C694" s="34"/>
      <c r="D694" s="61"/>
      <c r="E694" s="61"/>
      <c r="F694" s="34"/>
      <c r="G694" s="34"/>
      <c r="H694" s="3" t="str">
        <f>IF(Line[Asset Group]="","",VLOOKUP(Line[Asset Group],asset_grp_line,4,FALSE))</f>
        <v/>
      </c>
      <c r="J694" s="3" t="str">
        <f>IF(Line[Asset Group]="","",VLOOKUP(Line[Asset Group],asset_grp_line,3,FALSE))</f>
        <v/>
      </c>
      <c r="M694" s="11"/>
      <c r="P694" s="56"/>
      <c r="R694" s="11"/>
      <c r="S694" s="14"/>
      <c r="AK694" s="19" t="str">
        <f>IF(Line[Asset Group]="","",VLOOKUP(Line[Asset Type],subdom_master,4,FALSE))</f>
        <v/>
      </c>
    </row>
    <row r="695" spans="1:37" s="3" customFormat="1" x14ac:dyDescent="0.2">
      <c r="A695" s="34"/>
      <c r="B695" s="34"/>
      <c r="C695" s="34"/>
      <c r="D695" s="61"/>
      <c r="E695" s="61"/>
      <c r="F695" s="34"/>
      <c r="G695" s="34"/>
      <c r="H695" s="3" t="str">
        <f>IF(Line[Asset Group]="","",VLOOKUP(Line[Asset Group],asset_grp_line,4,FALSE))</f>
        <v/>
      </c>
      <c r="J695" s="3" t="str">
        <f>IF(Line[Asset Group]="","",VLOOKUP(Line[Asset Group],asset_grp_line,3,FALSE))</f>
        <v/>
      </c>
      <c r="M695" s="11"/>
      <c r="P695" s="56"/>
      <c r="R695" s="11"/>
      <c r="S695" s="14"/>
      <c r="AK695" s="19" t="str">
        <f>IF(Line[Asset Group]="","",VLOOKUP(Line[Asset Type],subdom_master,4,FALSE))</f>
        <v/>
      </c>
    </row>
    <row r="696" spans="1:37" s="3" customFormat="1" x14ac:dyDescent="0.2">
      <c r="A696" s="34"/>
      <c r="B696" s="34"/>
      <c r="C696" s="34"/>
      <c r="D696" s="61"/>
      <c r="E696" s="61"/>
      <c r="F696" s="34"/>
      <c r="G696" s="34"/>
      <c r="H696" s="3" t="str">
        <f>IF(Line[Asset Group]="","",VLOOKUP(Line[Asset Group],asset_grp_line,4,FALSE))</f>
        <v/>
      </c>
      <c r="J696" s="3" t="str">
        <f>IF(Line[Asset Group]="","",VLOOKUP(Line[Asset Group],asset_grp_line,3,FALSE))</f>
        <v/>
      </c>
      <c r="M696" s="11"/>
      <c r="P696" s="56"/>
      <c r="R696" s="11"/>
      <c r="S696" s="14"/>
      <c r="AK696" s="19" t="str">
        <f>IF(Line[Asset Group]="","",VLOOKUP(Line[Asset Type],subdom_master,4,FALSE))</f>
        <v/>
      </c>
    </row>
    <row r="697" spans="1:37" s="3" customFormat="1" x14ac:dyDescent="0.2">
      <c r="A697" s="34"/>
      <c r="B697" s="34"/>
      <c r="C697" s="34"/>
      <c r="D697" s="61"/>
      <c r="E697" s="61"/>
      <c r="F697" s="34"/>
      <c r="G697" s="34"/>
      <c r="H697" s="3" t="str">
        <f>IF(Line[Asset Group]="","",VLOOKUP(Line[Asset Group],asset_grp_line,4,FALSE))</f>
        <v/>
      </c>
      <c r="J697" s="3" t="str">
        <f>IF(Line[Asset Group]="","",VLOOKUP(Line[Asset Group],asset_grp_line,3,FALSE))</f>
        <v/>
      </c>
      <c r="M697" s="11"/>
      <c r="P697" s="56"/>
      <c r="R697" s="11"/>
      <c r="S697" s="14"/>
      <c r="AK697" s="19" t="str">
        <f>IF(Line[Asset Group]="","",VLOOKUP(Line[Asset Type],subdom_master,4,FALSE))</f>
        <v/>
      </c>
    </row>
    <row r="698" spans="1:37" s="3" customFormat="1" x14ac:dyDescent="0.2">
      <c r="A698" s="34"/>
      <c r="B698" s="34"/>
      <c r="C698" s="34"/>
      <c r="D698" s="61"/>
      <c r="E698" s="61"/>
      <c r="F698" s="34"/>
      <c r="G698" s="34"/>
      <c r="H698" s="3" t="str">
        <f>IF(Line[Asset Group]="","",VLOOKUP(Line[Asset Group],asset_grp_line,4,FALSE))</f>
        <v/>
      </c>
      <c r="J698" s="3" t="str">
        <f>IF(Line[Asset Group]="","",VLOOKUP(Line[Asset Group],asset_grp_line,3,FALSE))</f>
        <v/>
      </c>
      <c r="M698" s="11"/>
      <c r="P698" s="56"/>
      <c r="R698" s="11"/>
      <c r="S698" s="14"/>
      <c r="AK698" s="19" t="str">
        <f>IF(Line[Asset Group]="","",VLOOKUP(Line[Asset Type],subdom_master,4,FALSE))</f>
        <v/>
      </c>
    </row>
    <row r="699" spans="1:37" s="3" customFormat="1" x14ac:dyDescent="0.2">
      <c r="A699" s="34"/>
      <c r="B699" s="34"/>
      <c r="C699" s="34"/>
      <c r="D699" s="61"/>
      <c r="E699" s="61"/>
      <c r="F699" s="34"/>
      <c r="G699" s="34"/>
      <c r="H699" s="3" t="str">
        <f>IF(Line[Asset Group]="","",VLOOKUP(Line[Asset Group],asset_grp_line,4,FALSE))</f>
        <v/>
      </c>
      <c r="J699" s="3" t="str">
        <f>IF(Line[Asset Group]="","",VLOOKUP(Line[Asset Group],asset_grp_line,3,FALSE))</f>
        <v/>
      </c>
      <c r="M699" s="11"/>
      <c r="P699" s="56"/>
      <c r="R699" s="11"/>
      <c r="S699" s="14"/>
      <c r="AK699" s="19" t="str">
        <f>IF(Line[Asset Group]="","",VLOOKUP(Line[Asset Type],subdom_master,4,FALSE))</f>
        <v/>
      </c>
    </row>
    <row r="700" spans="1:37" s="3" customFormat="1" x14ac:dyDescent="0.2">
      <c r="A700" s="34"/>
      <c r="B700" s="34"/>
      <c r="C700" s="34"/>
      <c r="D700" s="61"/>
      <c r="E700" s="61"/>
      <c r="F700" s="34"/>
      <c r="G700" s="34"/>
      <c r="H700" s="3" t="str">
        <f>IF(Line[Asset Group]="","",VLOOKUP(Line[Asset Group],asset_grp_line,4,FALSE))</f>
        <v/>
      </c>
      <c r="J700" s="3" t="str">
        <f>IF(Line[Asset Group]="","",VLOOKUP(Line[Asset Group],asset_grp_line,3,FALSE))</f>
        <v/>
      </c>
      <c r="M700" s="11"/>
      <c r="P700" s="56"/>
      <c r="R700" s="11"/>
      <c r="S700" s="14"/>
      <c r="AK700" s="19" t="str">
        <f>IF(Line[Asset Group]="","",VLOOKUP(Line[Asset Type],subdom_master,4,FALSE))</f>
        <v/>
      </c>
    </row>
    <row r="701" spans="1:37" s="3" customFormat="1" x14ac:dyDescent="0.2">
      <c r="A701" s="34"/>
      <c r="B701" s="34"/>
      <c r="C701" s="34"/>
      <c r="D701" s="61"/>
      <c r="E701" s="61"/>
      <c r="F701" s="34"/>
      <c r="G701" s="34"/>
      <c r="H701" s="3" t="str">
        <f>IF(Line[Asset Group]="","",VLOOKUP(Line[Asset Group],asset_grp_line,4,FALSE))</f>
        <v/>
      </c>
      <c r="J701" s="3" t="str">
        <f>IF(Line[Asset Group]="","",VLOOKUP(Line[Asset Group],asset_grp_line,3,FALSE))</f>
        <v/>
      </c>
      <c r="M701" s="11"/>
      <c r="P701" s="56"/>
      <c r="R701" s="11"/>
      <c r="S701" s="14"/>
      <c r="AK701" s="19" t="str">
        <f>IF(Line[Asset Group]="","",VLOOKUP(Line[Asset Type],subdom_master,4,FALSE))</f>
        <v/>
      </c>
    </row>
    <row r="702" spans="1:37" s="3" customFormat="1" x14ac:dyDescent="0.2">
      <c r="A702" s="34"/>
      <c r="B702" s="34"/>
      <c r="C702" s="34"/>
      <c r="D702" s="61"/>
      <c r="E702" s="61"/>
      <c r="F702" s="34"/>
      <c r="G702" s="34"/>
      <c r="H702" s="3" t="str">
        <f>IF(Line[Asset Group]="","",VLOOKUP(Line[Asset Group],asset_grp_line,4,FALSE))</f>
        <v/>
      </c>
      <c r="J702" s="3" t="str">
        <f>IF(Line[Asset Group]="","",VLOOKUP(Line[Asset Group],asset_grp_line,3,FALSE))</f>
        <v/>
      </c>
      <c r="M702" s="11"/>
      <c r="P702" s="56"/>
      <c r="R702" s="11"/>
      <c r="S702" s="14"/>
      <c r="AK702" s="19" t="str">
        <f>IF(Line[Asset Group]="","",VLOOKUP(Line[Asset Type],subdom_master,4,FALSE))</f>
        <v/>
      </c>
    </row>
    <row r="703" spans="1:37" s="3" customFormat="1" x14ac:dyDescent="0.2">
      <c r="A703" s="34"/>
      <c r="B703" s="34"/>
      <c r="C703" s="34"/>
      <c r="D703" s="61"/>
      <c r="E703" s="61"/>
      <c r="F703" s="34"/>
      <c r="G703" s="34"/>
      <c r="H703" s="3" t="str">
        <f>IF(Line[Asset Group]="","",VLOOKUP(Line[Asset Group],asset_grp_line,4,FALSE))</f>
        <v/>
      </c>
      <c r="J703" s="3" t="str">
        <f>IF(Line[Asset Group]="","",VLOOKUP(Line[Asset Group],asset_grp_line,3,FALSE))</f>
        <v/>
      </c>
      <c r="M703" s="11"/>
      <c r="P703" s="56"/>
      <c r="R703" s="11"/>
      <c r="S703" s="14"/>
      <c r="AK703" s="19" t="str">
        <f>IF(Line[Asset Group]="","",VLOOKUP(Line[Asset Type],subdom_master,4,FALSE))</f>
        <v/>
      </c>
    </row>
    <row r="704" spans="1:37" s="3" customFormat="1" x14ac:dyDescent="0.2">
      <c r="A704" s="34"/>
      <c r="B704" s="34"/>
      <c r="C704" s="34"/>
      <c r="D704" s="61"/>
      <c r="E704" s="61"/>
      <c r="F704" s="34"/>
      <c r="G704" s="34"/>
      <c r="H704" s="3" t="str">
        <f>IF(Line[Asset Group]="","",VLOOKUP(Line[Asset Group],asset_grp_line,4,FALSE))</f>
        <v/>
      </c>
      <c r="J704" s="3" t="str">
        <f>IF(Line[Asset Group]="","",VLOOKUP(Line[Asset Group],asset_grp_line,3,FALSE))</f>
        <v/>
      </c>
      <c r="M704" s="11"/>
      <c r="P704" s="56"/>
      <c r="R704" s="11"/>
      <c r="S704" s="14"/>
      <c r="AK704" s="19" t="str">
        <f>IF(Line[Asset Group]="","",VLOOKUP(Line[Asset Type],subdom_master,4,FALSE))</f>
        <v/>
      </c>
    </row>
    <row r="705" spans="1:37" s="3" customFormat="1" x14ac:dyDescent="0.2">
      <c r="A705" s="34"/>
      <c r="B705" s="34"/>
      <c r="C705" s="34"/>
      <c r="D705" s="61"/>
      <c r="E705" s="61"/>
      <c r="F705" s="34"/>
      <c r="G705" s="34"/>
      <c r="H705" s="3" t="str">
        <f>IF(Line[Asset Group]="","",VLOOKUP(Line[Asset Group],asset_grp_line,4,FALSE))</f>
        <v/>
      </c>
      <c r="J705" s="3" t="str">
        <f>IF(Line[Asset Group]="","",VLOOKUP(Line[Asset Group],asset_grp_line,3,FALSE))</f>
        <v/>
      </c>
      <c r="M705" s="11"/>
      <c r="P705" s="56"/>
      <c r="R705" s="11"/>
      <c r="S705" s="14"/>
      <c r="AK705" s="19" t="str">
        <f>IF(Line[Asset Group]="","",VLOOKUP(Line[Asset Type],subdom_master,4,FALSE))</f>
        <v/>
      </c>
    </row>
    <row r="706" spans="1:37" s="3" customFormat="1" x14ac:dyDescent="0.2">
      <c r="A706" s="34"/>
      <c r="B706" s="34"/>
      <c r="C706" s="34"/>
      <c r="D706" s="61"/>
      <c r="E706" s="61"/>
      <c r="F706" s="34"/>
      <c r="G706" s="34"/>
      <c r="H706" s="3" t="str">
        <f>IF(Line[Asset Group]="","",VLOOKUP(Line[Asset Group],asset_grp_line,4,FALSE))</f>
        <v/>
      </c>
      <c r="J706" s="3" t="str">
        <f>IF(Line[Asset Group]="","",VLOOKUP(Line[Asset Group],asset_grp_line,3,FALSE))</f>
        <v/>
      </c>
      <c r="M706" s="11"/>
      <c r="P706" s="56"/>
      <c r="R706" s="11"/>
      <c r="S706" s="14"/>
      <c r="AK706" s="19" t="str">
        <f>IF(Line[Asset Group]="","",VLOOKUP(Line[Asset Type],subdom_master,4,FALSE))</f>
        <v/>
      </c>
    </row>
    <row r="707" spans="1:37" s="3" customFormat="1" x14ac:dyDescent="0.2">
      <c r="A707" s="34"/>
      <c r="B707" s="34"/>
      <c r="C707" s="34"/>
      <c r="D707" s="61"/>
      <c r="E707" s="61"/>
      <c r="F707" s="34"/>
      <c r="G707" s="34"/>
      <c r="H707" s="3" t="str">
        <f>IF(Line[Asset Group]="","",VLOOKUP(Line[Asset Group],asset_grp_line,4,FALSE))</f>
        <v/>
      </c>
      <c r="J707" s="3" t="str">
        <f>IF(Line[Asset Group]="","",VLOOKUP(Line[Asset Group],asset_grp_line,3,FALSE))</f>
        <v/>
      </c>
      <c r="M707" s="11"/>
      <c r="P707" s="56"/>
      <c r="R707" s="11"/>
      <c r="S707" s="14"/>
      <c r="AK707" s="19" t="str">
        <f>IF(Line[Asset Group]="","",VLOOKUP(Line[Asset Type],subdom_master,4,FALSE))</f>
        <v/>
      </c>
    </row>
    <row r="708" spans="1:37" s="3" customFormat="1" x14ac:dyDescent="0.2">
      <c r="A708" s="34"/>
      <c r="B708" s="34"/>
      <c r="C708" s="34"/>
      <c r="D708" s="61"/>
      <c r="E708" s="61"/>
      <c r="F708" s="34"/>
      <c r="G708" s="34"/>
      <c r="H708" s="3" t="str">
        <f>IF(Line[Asset Group]="","",VLOOKUP(Line[Asset Group],asset_grp_line,4,FALSE))</f>
        <v/>
      </c>
      <c r="J708" s="3" t="str">
        <f>IF(Line[Asset Group]="","",VLOOKUP(Line[Asset Group],asset_grp_line,3,FALSE))</f>
        <v/>
      </c>
      <c r="M708" s="11"/>
      <c r="P708" s="56"/>
      <c r="R708" s="11"/>
      <c r="S708" s="14"/>
      <c r="AK708" s="19" t="str">
        <f>IF(Line[Asset Group]="","",VLOOKUP(Line[Asset Type],subdom_master,4,FALSE))</f>
        <v/>
      </c>
    </row>
    <row r="709" spans="1:37" s="3" customFormat="1" x14ac:dyDescent="0.2">
      <c r="A709" s="34"/>
      <c r="B709" s="34"/>
      <c r="C709" s="34"/>
      <c r="D709" s="61"/>
      <c r="E709" s="61"/>
      <c r="F709" s="34"/>
      <c r="G709" s="34"/>
      <c r="H709" s="3" t="str">
        <f>IF(Line[Asset Group]="","",VLOOKUP(Line[Asset Group],asset_grp_line,4,FALSE))</f>
        <v/>
      </c>
      <c r="J709" s="3" t="str">
        <f>IF(Line[Asset Group]="","",VLOOKUP(Line[Asset Group],asset_grp_line,3,FALSE))</f>
        <v/>
      </c>
      <c r="M709" s="11"/>
      <c r="P709" s="56"/>
      <c r="R709" s="11"/>
      <c r="S709" s="14"/>
      <c r="AK709" s="19" t="str">
        <f>IF(Line[Asset Group]="","",VLOOKUP(Line[Asset Type],subdom_master,4,FALSE))</f>
        <v/>
      </c>
    </row>
    <row r="710" spans="1:37" s="3" customFormat="1" x14ac:dyDescent="0.2">
      <c r="A710" s="34"/>
      <c r="B710" s="34"/>
      <c r="C710" s="34"/>
      <c r="D710" s="61"/>
      <c r="E710" s="61"/>
      <c r="F710" s="34"/>
      <c r="G710" s="34"/>
      <c r="H710" s="3" t="str">
        <f>IF(Line[Asset Group]="","",VLOOKUP(Line[Asset Group],asset_grp_line,4,FALSE))</f>
        <v/>
      </c>
      <c r="J710" s="3" t="str">
        <f>IF(Line[Asset Group]="","",VLOOKUP(Line[Asset Group],asset_grp_line,3,FALSE))</f>
        <v/>
      </c>
      <c r="M710" s="11"/>
      <c r="P710" s="56"/>
      <c r="R710" s="11"/>
      <c r="S710" s="14"/>
      <c r="AK710" s="19" t="str">
        <f>IF(Line[Asset Group]="","",VLOOKUP(Line[Asset Type],subdom_master,4,FALSE))</f>
        <v/>
      </c>
    </row>
    <row r="711" spans="1:37" s="3" customFormat="1" x14ac:dyDescent="0.2">
      <c r="A711" s="34"/>
      <c r="B711" s="34"/>
      <c r="C711" s="34"/>
      <c r="D711" s="61"/>
      <c r="E711" s="61"/>
      <c r="F711" s="34"/>
      <c r="G711" s="34"/>
      <c r="H711" s="3" t="str">
        <f>IF(Line[Asset Group]="","",VLOOKUP(Line[Asset Group],asset_grp_line,4,FALSE))</f>
        <v/>
      </c>
      <c r="J711" s="3" t="str">
        <f>IF(Line[Asset Group]="","",VLOOKUP(Line[Asset Group],asset_grp_line,3,FALSE))</f>
        <v/>
      </c>
      <c r="M711" s="11"/>
      <c r="P711" s="56"/>
      <c r="R711" s="11"/>
      <c r="S711" s="14"/>
      <c r="AK711" s="19" t="str">
        <f>IF(Line[Asset Group]="","",VLOOKUP(Line[Asset Type],subdom_master,4,FALSE))</f>
        <v/>
      </c>
    </row>
    <row r="712" spans="1:37" s="3" customFormat="1" x14ac:dyDescent="0.2">
      <c r="A712" s="34"/>
      <c r="B712" s="34"/>
      <c r="C712" s="34"/>
      <c r="D712" s="61"/>
      <c r="E712" s="61"/>
      <c r="F712" s="34"/>
      <c r="G712" s="34"/>
      <c r="H712" s="3" t="str">
        <f>IF(Line[Asset Group]="","",VLOOKUP(Line[Asset Group],asset_grp_line,4,FALSE))</f>
        <v/>
      </c>
      <c r="J712" s="3" t="str">
        <f>IF(Line[Asset Group]="","",VLOOKUP(Line[Asset Group],asset_grp_line,3,FALSE))</f>
        <v/>
      </c>
      <c r="M712" s="11"/>
      <c r="P712" s="56"/>
      <c r="R712" s="11"/>
      <c r="S712" s="14"/>
      <c r="AK712" s="19" t="str">
        <f>IF(Line[Asset Group]="","",VLOOKUP(Line[Asset Type],subdom_master,4,FALSE))</f>
        <v/>
      </c>
    </row>
    <row r="713" spans="1:37" s="3" customFormat="1" x14ac:dyDescent="0.2">
      <c r="A713" s="34"/>
      <c r="B713" s="34"/>
      <c r="C713" s="34"/>
      <c r="D713" s="61"/>
      <c r="E713" s="61"/>
      <c r="F713" s="34"/>
      <c r="G713" s="34"/>
      <c r="H713" s="3" t="str">
        <f>IF(Line[Asset Group]="","",VLOOKUP(Line[Asset Group],asset_grp_line,4,FALSE))</f>
        <v/>
      </c>
      <c r="J713" s="3" t="str">
        <f>IF(Line[Asset Group]="","",VLOOKUP(Line[Asset Group],asset_grp_line,3,FALSE))</f>
        <v/>
      </c>
      <c r="M713" s="11"/>
      <c r="P713" s="56"/>
      <c r="R713" s="11"/>
      <c r="S713" s="14"/>
      <c r="AK713" s="19" t="str">
        <f>IF(Line[Asset Group]="","",VLOOKUP(Line[Asset Type],subdom_master,4,FALSE))</f>
        <v/>
      </c>
    </row>
    <row r="714" spans="1:37" s="3" customFormat="1" x14ac:dyDescent="0.2">
      <c r="A714" s="34"/>
      <c r="B714" s="34"/>
      <c r="C714" s="34"/>
      <c r="D714" s="61"/>
      <c r="E714" s="61"/>
      <c r="F714" s="34"/>
      <c r="G714" s="34"/>
      <c r="H714" s="3" t="str">
        <f>IF(Line[Asset Group]="","",VLOOKUP(Line[Asset Group],asset_grp_line,4,FALSE))</f>
        <v/>
      </c>
      <c r="J714" s="3" t="str">
        <f>IF(Line[Asset Group]="","",VLOOKUP(Line[Asset Group],asset_grp_line,3,FALSE))</f>
        <v/>
      </c>
      <c r="M714" s="11"/>
      <c r="P714" s="56"/>
      <c r="R714" s="11"/>
      <c r="S714" s="14"/>
      <c r="AK714" s="19" t="str">
        <f>IF(Line[Asset Group]="","",VLOOKUP(Line[Asset Type],subdom_master,4,FALSE))</f>
        <v/>
      </c>
    </row>
    <row r="715" spans="1:37" s="3" customFormat="1" x14ac:dyDescent="0.2">
      <c r="A715" s="34"/>
      <c r="B715" s="34"/>
      <c r="C715" s="34"/>
      <c r="D715" s="61"/>
      <c r="E715" s="61"/>
      <c r="F715" s="34"/>
      <c r="G715" s="34"/>
      <c r="H715" s="3" t="str">
        <f>IF(Line[Asset Group]="","",VLOOKUP(Line[Asset Group],asset_grp_line,4,FALSE))</f>
        <v/>
      </c>
      <c r="J715" s="3" t="str">
        <f>IF(Line[Asset Group]="","",VLOOKUP(Line[Asset Group],asset_grp_line,3,FALSE))</f>
        <v/>
      </c>
      <c r="M715" s="11"/>
      <c r="P715" s="56"/>
      <c r="R715" s="11"/>
      <c r="S715" s="14"/>
      <c r="AK715" s="19" t="str">
        <f>IF(Line[Asset Group]="","",VLOOKUP(Line[Asset Type],subdom_master,4,FALSE))</f>
        <v/>
      </c>
    </row>
    <row r="716" spans="1:37" s="3" customFormat="1" x14ac:dyDescent="0.2">
      <c r="A716" s="34"/>
      <c r="B716" s="34"/>
      <c r="C716" s="34"/>
      <c r="D716" s="61"/>
      <c r="E716" s="61"/>
      <c r="F716" s="34"/>
      <c r="G716" s="34"/>
      <c r="H716" s="3" t="str">
        <f>IF(Line[Asset Group]="","",VLOOKUP(Line[Asset Group],asset_grp_line,4,FALSE))</f>
        <v/>
      </c>
      <c r="J716" s="3" t="str">
        <f>IF(Line[Asset Group]="","",VLOOKUP(Line[Asset Group],asset_grp_line,3,FALSE))</f>
        <v/>
      </c>
      <c r="M716" s="11"/>
      <c r="P716" s="56"/>
      <c r="R716" s="11"/>
      <c r="S716" s="14"/>
      <c r="AK716" s="19" t="str">
        <f>IF(Line[Asset Group]="","",VLOOKUP(Line[Asset Type],subdom_master,4,FALSE))</f>
        <v/>
      </c>
    </row>
    <row r="717" spans="1:37" s="3" customFormat="1" x14ac:dyDescent="0.2">
      <c r="A717" s="34"/>
      <c r="B717" s="34"/>
      <c r="C717" s="34"/>
      <c r="D717" s="61"/>
      <c r="E717" s="61"/>
      <c r="F717" s="34"/>
      <c r="G717" s="34"/>
      <c r="H717" s="3" t="str">
        <f>IF(Line[Asset Group]="","",VLOOKUP(Line[Asset Group],asset_grp_line,4,FALSE))</f>
        <v/>
      </c>
      <c r="J717" s="3" t="str">
        <f>IF(Line[Asset Group]="","",VLOOKUP(Line[Asset Group],asset_grp_line,3,FALSE))</f>
        <v/>
      </c>
      <c r="M717" s="11"/>
      <c r="P717" s="56"/>
      <c r="R717" s="11"/>
      <c r="S717" s="14"/>
      <c r="AK717" s="19" t="str">
        <f>IF(Line[Asset Group]="","",VLOOKUP(Line[Asset Type],subdom_master,4,FALSE))</f>
        <v/>
      </c>
    </row>
    <row r="718" spans="1:37" s="3" customFormat="1" x14ac:dyDescent="0.2">
      <c r="A718" s="34"/>
      <c r="B718" s="34"/>
      <c r="C718" s="34"/>
      <c r="D718" s="61"/>
      <c r="E718" s="61"/>
      <c r="F718" s="34"/>
      <c r="G718" s="34"/>
      <c r="H718" s="3" t="str">
        <f>IF(Line[Asset Group]="","",VLOOKUP(Line[Asset Group],asset_grp_line,4,FALSE))</f>
        <v/>
      </c>
      <c r="J718" s="3" t="str">
        <f>IF(Line[Asset Group]="","",VLOOKUP(Line[Asset Group],asset_grp_line,3,FALSE))</f>
        <v/>
      </c>
      <c r="M718" s="11"/>
      <c r="P718" s="56"/>
      <c r="R718" s="11"/>
      <c r="S718" s="14"/>
      <c r="AK718" s="19" t="str">
        <f>IF(Line[Asset Group]="","",VLOOKUP(Line[Asset Type],subdom_master,4,FALSE))</f>
        <v/>
      </c>
    </row>
    <row r="719" spans="1:37" s="3" customFormat="1" x14ac:dyDescent="0.2">
      <c r="A719" s="34"/>
      <c r="B719" s="34"/>
      <c r="C719" s="34"/>
      <c r="D719" s="61"/>
      <c r="E719" s="61"/>
      <c r="F719" s="34"/>
      <c r="G719" s="34"/>
      <c r="H719" s="3" t="str">
        <f>IF(Line[Asset Group]="","",VLOOKUP(Line[Asset Group],asset_grp_line,4,FALSE))</f>
        <v/>
      </c>
      <c r="J719" s="3" t="str">
        <f>IF(Line[Asset Group]="","",VLOOKUP(Line[Asset Group],asset_grp_line,3,FALSE))</f>
        <v/>
      </c>
      <c r="M719" s="11"/>
      <c r="P719" s="56"/>
      <c r="R719" s="11"/>
      <c r="S719" s="14"/>
      <c r="AK719" s="19" t="str">
        <f>IF(Line[Asset Group]="","",VLOOKUP(Line[Asset Type],subdom_master,4,FALSE))</f>
        <v/>
      </c>
    </row>
    <row r="720" spans="1:37" s="3" customFormat="1" x14ac:dyDescent="0.2">
      <c r="A720" s="34"/>
      <c r="B720" s="34"/>
      <c r="C720" s="34"/>
      <c r="D720" s="61"/>
      <c r="E720" s="61"/>
      <c r="F720" s="34"/>
      <c r="G720" s="34"/>
      <c r="H720" s="3" t="str">
        <f>IF(Line[Asset Group]="","",VLOOKUP(Line[Asset Group],asset_grp_line,4,FALSE))</f>
        <v/>
      </c>
      <c r="J720" s="3" t="str">
        <f>IF(Line[Asset Group]="","",VLOOKUP(Line[Asset Group],asset_grp_line,3,FALSE))</f>
        <v/>
      </c>
      <c r="M720" s="11"/>
      <c r="P720" s="56"/>
      <c r="R720" s="11"/>
      <c r="S720" s="14"/>
      <c r="AK720" s="19" t="str">
        <f>IF(Line[Asset Group]="","",VLOOKUP(Line[Asset Type],subdom_master,4,FALSE))</f>
        <v/>
      </c>
    </row>
    <row r="721" spans="1:37" s="3" customFormat="1" x14ac:dyDescent="0.2">
      <c r="A721" s="34"/>
      <c r="B721" s="34"/>
      <c r="C721" s="34"/>
      <c r="D721" s="61"/>
      <c r="E721" s="61"/>
      <c r="F721" s="34"/>
      <c r="G721" s="34"/>
      <c r="H721" s="3" t="str">
        <f>IF(Line[Asset Group]="","",VLOOKUP(Line[Asset Group],asset_grp_line,4,FALSE))</f>
        <v/>
      </c>
      <c r="J721" s="3" t="str">
        <f>IF(Line[Asset Group]="","",VLOOKUP(Line[Asset Group],asset_grp_line,3,FALSE))</f>
        <v/>
      </c>
      <c r="M721" s="11"/>
      <c r="P721" s="56"/>
      <c r="R721" s="11"/>
      <c r="S721" s="14"/>
      <c r="AK721" s="19" t="str">
        <f>IF(Line[Asset Group]="","",VLOOKUP(Line[Asset Type],subdom_master,4,FALSE))</f>
        <v/>
      </c>
    </row>
    <row r="722" spans="1:37" s="3" customFormat="1" x14ac:dyDescent="0.2">
      <c r="A722" s="34"/>
      <c r="B722" s="34"/>
      <c r="C722" s="34"/>
      <c r="D722" s="61"/>
      <c r="E722" s="61"/>
      <c r="F722" s="34"/>
      <c r="G722" s="34"/>
      <c r="H722" s="3" t="str">
        <f>IF(Line[Asset Group]="","",VLOOKUP(Line[Asset Group],asset_grp_line,4,FALSE))</f>
        <v/>
      </c>
      <c r="J722" s="3" t="str">
        <f>IF(Line[Asset Group]="","",VLOOKUP(Line[Asset Group],asset_grp_line,3,FALSE))</f>
        <v/>
      </c>
      <c r="M722" s="11"/>
      <c r="P722" s="56"/>
      <c r="R722" s="11"/>
      <c r="S722" s="14"/>
      <c r="AK722" s="19" t="str">
        <f>IF(Line[Asset Group]="","",VLOOKUP(Line[Asset Type],subdom_master,4,FALSE))</f>
        <v/>
      </c>
    </row>
    <row r="723" spans="1:37" s="3" customFormat="1" x14ac:dyDescent="0.2">
      <c r="A723" s="34"/>
      <c r="B723" s="34"/>
      <c r="C723" s="34"/>
      <c r="D723" s="61"/>
      <c r="E723" s="61"/>
      <c r="F723" s="34"/>
      <c r="G723" s="34"/>
      <c r="H723" s="3" t="str">
        <f>IF(Line[Asset Group]="","",VLOOKUP(Line[Asset Group],asset_grp_line,4,FALSE))</f>
        <v/>
      </c>
      <c r="J723" s="3" t="str">
        <f>IF(Line[Asset Group]="","",VLOOKUP(Line[Asset Group],asset_grp_line,3,FALSE))</f>
        <v/>
      </c>
      <c r="M723" s="11"/>
      <c r="P723" s="56"/>
      <c r="R723" s="11"/>
      <c r="S723" s="14"/>
      <c r="AK723" s="19" t="str">
        <f>IF(Line[Asset Group]="","",VLOOKUP(Line[Asset Type],subdom_master,4,FALSE))</f>
        <v/>
      </c>
    </row>
    <row r="724" spans="1:37" s="3" customFormat="1" x14ac:dyDescent="0.2">
      <c r="A724" s="34"/>
      <c r="B724" s="34"/>
      <c r="C724" s="34"/>
      <c r="D724" s="61"/>
      <c r="E724" s="61"/>
      <c r="F724" s="34"/>
      <c r="G724" s="34"/>
      <c r="H724" s="3" t="str">
        <f>IF(Line[Asset Group]="","",VLOOKUP(Line[Asset Group],asset_grp_line,4,FALSE))</f>
        <v/>
      </c>
      <c r="J724" s="3" t="str">
        <f>IF(Line[Asset Group]="","",VLOOKUP(Line[Asset Group],asset_grp_line,3,FALSE))</f>
        <v/>
      </c>
      <c r="M724" s="11"/>
      <c r="P724" s="56"/>
      <c r="R724" s="11"/>
      <c r="S724" s="14"/>
      <c r="AK724" s="19" t="str">
        <f>IF(Line[Asset Group]="","",VLOOKUP(Line[Asset Type],subdom_master,4,FALSE))</f>
        <v/>
      </c>
    </row>
    <row r="725" spans="1:37" s="3" customFormat="1" x14ac:dyDescent="0.2">
      <c r="A725" s="34"/>
      <c r="B725" s="34"/>
      <c r="C725" s="34"/>
      <c r="D725" s="61"/>
      <c r="E725" s="61"/>
      <c r="F725" s="34"/>
      <c r="G725" s="34"/>
      <c r="H725" s="3" t="str">
        <f>IF(Line[Asset Group]="","",VLOOKUP(Line[Asset Group],asset_grp_line,4,FALSE))</f>
        <v/>
      </c>
      <c r="J725" s="3" t="str">
        <f>IF(Line[Asset Group]="","",VLOOKUP(Line[Asset Group],asset_grp_line,3,FALSE))</f>
        <v/>
      </c>
      <c r="M725" s="11"/>
      <c r="P725" s="56"/>
      <c r="R725" s="11"/>
      <c r="S725" s="14"/>
      <c r="AK725" s="19" t="str">
        <f>IF(Line[Asset Group]="","",VLOOKUP(Line[Asset Type],subdom_master,4,FALSE))</f>
        <v/>
      </c>
    </row>
    <row r="726" spans="1:37" s="3" customFormat="1" x14ac:dyDescent="0.2">
      <c r="A726" s="34"/>
      <c r="B726" s="34"/>
      <c r="C726" s="34"/>
      <c r="D726" s="61"/>
      <c r="E726" s="61"/>
      <c r="F726" s="34"/>
      <c r="G726" s="34"/>
      <c r="H726" s="3" t="str">
        <f>IF(Line[Asset Group]="","",VLOOKUP(Line[Asset Group],asset_grp_line,4,FALSE))</f>
        <v/>
      </c>
      <c r="J726" s="3" t="str">
        <f>IF(Line[Asset Group]="","",VLOOKUP(Line[Asset Group],asset_grp_line,3,FALSE))</f>
        <v/>
      </c>
      <c r="M726" s="11"/>
      <c r="P726" s="56"/>
      <c r="R726" s="11"/>
      <c r="S726" s="14"/>
      <c r="AK726" s="19" t="str">
        <f>IF(Line[Asset Group]="","",VLOOKUP(Line[Asset Type],subdom_master,4,FALSE))</f>
        <v/>
      </c>
    </row>
    <row r="727" spans="1:37" s="3" customFormat="1" x14ac:dyDescent="0.2">
      <c r="A727" s="34"/>
      <c r="B727" s="34"/>
      <c r="C727" s="34"/>
      <c r="D727" s="61"/>
      <c r="E727" s="61"/>
      <c r="F727" s="34"/>
      <c r="G727" s="34"/>
      <c r="H727" s="3" t="str">
        <f>IF(Line[Asset Group]="","",VLOOKUP(Line[Asset Group],asset_grp_line,4,FALSE))</f>
        <v/>
      </c>
      <c r="J727" s="3" t="str">
        <f>IF(Line[Asset Group]="","",VLOOKUP(Line[Asset Group],asset_grp_line,3,FALSE))</f>
        <v/>
      </c>
      <c r="M727" s="11"/>
      <c r="P727" s="56"/>
      <c r="R727" s="11"/>
      <c r="S727" s="14"/>
      <c r="AK727" s="19" t="str">
        <f>IF(Line[Asset Group]="","",VLOOKUP(Line[Asset Type],subdom_master,4,FALSE))</f>
        <v/>
      </c>
    </row>
    <row r="728" spans="1:37" s="3" customFormat="1" x14ac:dyDescent="0.2">
      <c r="A728" s="34"/>
      <c r="B728" s="34"/>
      <c r="C728" s="34"/>
      <c r="D728" s="61"/>
      <c r="E728" s="61"/>
      <c r="F728" s="34"/>
      <c r="G728" s="34"/>
      <c r="H728" s="3" t="str">
        <f>IF(Line[Asset Group]="","",VLOOKUP(Line[Asset Group],asset_grp_line,4,FALSE))</f>
        <v/>
      </c>
      <c r="J728" s="3" t="str">
        <f>IF(Line[Asset Group]="","",VLOOKUP(Line[Asset Group],asset_grp_line,3,FALSE))</f>
        <v/>
      </c>
      <c r="M728" s="11"/>
      <c r="P728" s="56"/>
      <c r="R728" s="11"/>
      <c r="S728" s="14"/>
      <c r="AK728" s="19" t="str">
        <f>IF(Line[Asset Group]="","",VLOOKUP(Line[Asset Type],subdom_master,4,FALSE))</f>
        <v/>
      </c>
    </row>
    <row r="729" spans="1:37" s="3" customFormat="1" x14ac:dyDescent="0.2">
      <c r="A729" s="34"/>
      <c r="B729" s="34"/>
      <c r="C729" s="34"/>
      <c r="D729" s="61"/>
      <c r="E729" s="61"/>
      <c r="F729" s="34"/>
      <c r="G729" s="34"/>
      <c r="H729" s="3" t="str">
        <f>IF(Line[Asset Group]="","",VLOOKUP(Line[Asset Group],asset_grp_line,4,FALSE))</f>
        <v/>
      </c>
      <c r="J729" s="3" t="str">
        <f>IF(Line[Asset Group]="","",VLOOKUP(Line[Asset Group],asset_grp_line,3,FALSE))</f>
        <v/>
      </c>
      <c r="M729" s="11"/>
      <c r="P729" s="56"/>
      <c r="R729" s="11"/>
      <c r="S729" s="14"/>
      <c r="AK729" s="19" t="str">
        <f>IF(Line[Asset Group]="","",VLOOKUP(Line[Asset Type],subdom_master,4,FALSE))</f>
        <v/>
      </c>
    </row>
    <row r="730" spans="1:37" s="3" customFormat="1" x14ac:dyDescent="0.2">
      <c r="A730" s="34"/>
      <c r="B730" s="34"/>
      <c r="C730" s="34"/>
      <c r="D730" s="61"/>
      <c r="E730" s="61"/>
      <c r="F730" s="34"/>
      <c r="G730" s="34"/>
      <c r="H730" s="3" t="str">
        <f>IF(Line[Asset Group]="","",VLOOKUP(Line[Asset Group],asset_grp_line,4,FALSE))</f>
        <v/>
      </c>
      <c r="J730" s="3" t="str">
        <f>IF(Line[Asset Group]="","",VLOOKUP(Line[Asset Group],asset_grp_line,3,FALSE))</f>
        <v/>
      </c>
      <c r="M730" s="11"/>
      <c r="P730" s="56"/>
      <c r="R730" s="11"/>
      <c r="S730" s="14"/>
      <c r="AK730" s="19" t="str">
        <f>IF(Line[Asset Group]="","",VLOOKUP(Line[Asset Type],subdom_master,4,FALSE))</f>
        <v/>
      </c>
    </row>
    <row r="731" spans="1:37" s="3" customFormat="1" x14ac:dyDescent="0.2">
      <c r="A731" s="34"/>
      <c r="B731" s="34"/>
      <c r="C731" s="34"/>
      <c r="D731" s="61"/>
      <c r="E731" s="61"/>
      <c r="F731" s="34"/>
      <c r="G731" s="34"/>
      <c r="H731" s="3" t="str">
        <f>IF(Line[Asset Group]="","",VLOOKUP(Line[Asset Group],asset_grp_line,4,FALSE))</f>
        <v/>
      </c>
      <c r="J731" s="3" t="str">
        <f>IF(Line[Asset Group]="","",VLOOKUP(Line[Asset Group],asset_grp_line,3,FALSE))</f>
        <v/>
      </c>
      <c r="M731" s="11"/>
      <c r="P731" s="56"/>
      <c r="R731" s="11"/>
      <c r="S731" s="14"/>
      <c r="AK731" s="19" t="str">
        <f>IF(Line[Asset Group]="","",VLOOKUP(Line[Asset Type],subdom_master,4,FALSE))</f>
        <v/>
      </c>
    </row>
    <row r="732" spans="1:37" s="3" customFormat="1" x14ac:dyDescent="0.2">
      <c r="A732" s="34"/>
      <c r="B732" s="34"/>
      <c r="C732" s="34"/>
      <c r="D732" s="61"/>
      <c r="E732" s="61"/>
      <c r="F732" s="34"/>
      <c r="G732" s="34"/>
      <c r="H732" s="3" t="str">
        <f>IF(Line[Asset Group]="","",VLOOKUP(Line[Asset Group],asset_grp_line,4,FALSE))</f>
        <v/>
      </c>
      <c r="J732" s="3" t="str">
        <f>IF(Line[Asset Group]="","",VLOOKUP(Line[Asset Group],asset_grp_line,3,FALSE))</f>
        <v/>
      </c>
      <c r="M732" s="11"/>
      <c r="P732" s="56"/>
      <c r="R732" s="11"/>
      <c r="S732" s="14"/>
      <c r="AK732" s="19" t="str">
        <f>IF(Line[Asset Group]="","",VLOOKUP(Line[Asset Type],subdom_master,4,FALSE))</f>
        <v/>
      </c>
    </row>
    <row r="733" spans="1:37" s="3" customFormat="1" x14ac:dyDescent="0.2">
      <c r="A733" s="34"/>
      <c r="B733" s="34"/>
      <c r="C733" s="34"/>
      <c r="D733" s="61"/>
      <c r="E733" s="61"/>
      <c r="F733" s="34"/>
      <c r="G733" s="34"/>
      <c r="H733" s="3" t="str">
        <f>IF(Line[Asset Group]="","",VLOOKUP(Line[Asset Group],asset_grp_line,4,FALSE))</f>
        <v/>
      </c>
      <c r="J733" s="3" t="str">
        <f>IF(Line[Asset Group]="","",VLOOKUP(Line[Asset Group],asset_grp_line,3,FALSE))</f>
        <v/>
      </c>
      <c r="M733" s="11"/>
      <c r="P733" s="56"/>
      <c r="R733" s="11"/>
      <c r="S733" s="14"/>
      <c r="AK733" s="19" t="str">
        <f>IF(Line[Asset Group]="","",VLOOKUP(Line[Asset Type],subdom_master,4,FALSE))</f>
        <v/>
      </c>
    </row>
    <row r="734" spans="1:37" s="3" customFormat="1" x14ac:dyDescent="0.2">
      <c r="A734" s="34"/>
      <c r="B734" s="34"/>
      <c r="C734" s="34"/>
      <c r="D734" s="61"/>
      <c r="E734" s="61"/>
      <c r="F734" s="34"/>
      <c r="G734" s="34"/>
      <c r="H734" s="3" t="str">
        <f>IF(Line[Asset Group]="","",VLOOKUP(Line[Asset Group],asset_grp_line,4,FALSE))</f>
        <v/>
      </c>
      <c r="J734" s="3" t="str">
        <f>IF(Line[Asset Group]="","",VLOOKUP(Line[Asset Group],asset_grp_line,3,FALSE))</f>
        <v/>
      </c>
      <c r="M734" s="11"/>
      <c r="P734" s="56"/>
      <c r="R734" s="11"/>
      <c r="S734" s="14"/>
      <c r="AK734" s="19" t="str">
        <f>IF(Line[Asset Group]="","",VLOOKUP(Line[Asset Type],subdom_master,4,FALSE))</f>
        <v/>
      </c>
    </row>
    <row r="735" spans="1:37" s="3" customFormat="1" x14ac:dyDescent="0.2">
      <c r="A735" s="34"/>
      <c r="B735" s="34"/>
      <c r="C735" s="34"/>
      <c r="D735" s="61"/>
      <c r="E735" s="61"/>
      <c r="F735" s="34"/>
      <c r="G735" s="34"/>
      <c r="H735" s="3" t="str">
        <f>IF(Line[Asset Group]="","",VLOOKUP(Line[Asset Group],asset_grp_line,4,FALSE))</f>
        <v/>
      </c>
      <c r="J735" s="3" t="str">
        <f>IF(Line[Asset Group]="","",VLOOKUP(Line[Asset Group],asset_grp_line,3,FALSE))</f>
        <v/>
      </c>
      <c r="M735" s="11"/>
      <c r="P735" s="56"/>
      <c r="R735" s="11"/>
      <c r="S735" s="14"/>
      <c r="AK735" s="19" t="str">
        <f>IF(Line[Asset Group]="","",VLOOKUP(Line[Asset Type],subdom_master,4,FALSE))</f>
        <v/>
      </c>
    </row>
    <row r="736" spans="1:37" s="3" customFormat="1" x14ac:dyDescent="0.2">
      <c r="A736" s="34"/>
      <c r="B736" s="34"/>
      <c r="C736" s="34"/>
      <c r="D736" s="61"/>
      <c r="E736" s="61"/>
      <c r="F736" s="34"/>
      <c r="G736" s="34"/>
      <c r="H736" s="3" t="str">
        <f>IF(Line[Asset Group]="","",VLOOKUP(Line[Asset Group],asset_grp_line,4,FALSE))</f>
        <v/>
      </c>
      <c r="J736" s="3" t="str">
        <f>IF(Line[Asset Group]="","",VLOOKUP(Line[Asset Group],asset_grp_line,3,FALSE))</f>
        <v/>
      </c>
      <c r="M736" s="11"/>
      <c r="P736" s="56"/>
      <c r="R736" s="11"/>
      <c r="S736" s="14"/>
      <c r="AK736" s="19" t="str">
        <f>IF(Line[Asset Group]="","",VLOOKUP(Line[Asset Type],subdom_master,4,FALSE))</f>
        <v/>
      </c>
    </row>
    <row r="737" spans="1:37" s="3" customFormat="1" x14ac:dyDescent="0.2">
      <c r="A737" s="34"/>
      <c r="B737" s="34"/>
      <c r="C737" s="34"/>
      <c r="D737" s="61"/>
      <c r="E737" s="61"/>
      <c r="F737" s="34"/>
      <c r="G737" s="34"/>
      <c r="H737" s="3" t="str">
        <f>IF(Line[Asset Group]="","",VLOOKUP(Line[Asset Group],asset_grp_line,4,FALSE))</f>
        <v/>
      </c>
      <c r="J737" s="3" t="str">
        <f>IF(Line[Asset Group]="","",VLOOKUP(Line[Asset Group],asset_grp_line,3,FALSE))</f>
        <v/>
      </c>
      <c r="M737" s="11"/>
      <c r="P737" s="56"/>
      <c r="R737" s="11"/>
      <c r="S737" s="14"/>
      <c r="AK737" s="19" t="str">
        <f>IF(Line[Asset Group]="","",VLOOKUP(Line[Asset Type],subdom_master,4,FALSE))</f>
        <v/>
      </c>
    </row>
    <row r="738" spans="1:37" s="3" customFormat="1" x14ac:dyDescent="0.2">
      <c r="A738" s="34"/>
      <c r="B738" s="34"/>
      <c r="C738" s="34"/>
      <c r="D738" s="61"/>
      <c r="E738" s="61"/>
      <c r="F738" s="34"/>
      <c r="G738" s="34"/>
      <c r="H738" s="3" t="str">
        <f>IF(Line[Asset Group]="","",VLOOKUP(Line[Asset Group],asset_grp_line,4,FALSE))</f>
        <v/>
      </c>
      <c r="J738" s="3" t="str">
        <f>IF(Line[Asset Group]="","",VLOOKUP(Line[Asset Group],asset_grp_line,3,FALSE))</f>
        <v/>
      </c>
      <c r="M738" s="11"/>
      <c r="P738" s="56"/>
      <c r="R738" s="11"/>
      <c r="S738" s="14"/>
      <c r="AK738" s="19" t="str">
        <f>IF(Line[Asset Group]="","",VLOOKUP(Line[Asset Type],subdom_master,4,FALSE))</f>
        <v/>
      </c>
    </row>
    <row r="739" spans="1:37" s="3" customFormat="1" x14ac:dyDescent="0.2">
      <c r="A739" s="34"/>
      <c r="B739" s="34"/>
      <c r="C739" s="34"/>
      <c r="D739" s="61"/>
      <c r="E739" s="61"/>
      <c r="F739" s="34"/>
      <c r="G739" s="34"/>
      <c r="H739" s="3" t="str">
        <f>IF(Line[Asset Group]="","",VLOOKUP(Line[Asset Group],asset_grp_line,4,FALSE))</f>
        <v/>
      </c>
      <c r="J739" s="3" t="str">
        <f>IF(Line[Asset Group]="","",VLOOKUP(Line[Asset Group],asset_grp_line,3,FALSE))</f>
        <v/>
      </c>
      <c r="M739" s="11"/>
      <c r="P739" s="56"/>
      <c r="R739" s="11"/>
      <c r="S739" s="14"/>
      <c r="AK739" s="19" t="str">
        <f>IF(Line[Asset Group]="","",VLOOKUP(Line[Asset Type],subdom_master,4,FALSE))</f>
        <v/>
      </c>
    </row>
    <row r="740" spans="1:37" s="3" customFormat="1" x14ac:dyDescent="0.2">
      <c r="A740" s="34"/>
      <c r="B740" s="34"/>
      <c r="C740" s="34"/>
      <c r="D740" s="61"/>
      <c r="E740" s="61"/>
      <c r="F740" s="34"/>
      <c r="G740" s="34"/>
      <c r="H740" s="3" t="str">
        <f>IF(Line[Asset Group]="","",VLOOKUP(Line[Asset Group],asset_grp_line,4,FALSE))</f>
        <v/>
      </c>
      <c r="J740" s="3" t="str">
        <f>IF(Line[Asset Group]="","",VLOOKUP(Line[Asset Group],asset_grp_line,3,FALSE))</f>
        <v/>
      </c>
      <c r="M740" s="11"/>
      <c r="P740" s="56"/>
      <c r="R740" s="11"/>
      <c r="S740" s="14"/>
      <c r="AK740" s="19" t="str">
        <f>IF(Line[Asset Group]="","",VLOOKUP(Line[Asset Type],subdom_master,4,FALSE))</f>
        <v/>
      </c>
    </row>
    <row r="741" spans="1:37" s="3" customFormat="1" x14ac:dyDescent="0.2">
      <c r="A741" s="34"/>
      <c r="B741" s="34"/>
      <c r="C741" s="34"/>
      <c r="D741" s="61"/>
      <c r="E741" s="61"/>
      <c r="F741" s="34"/>
      <c r="G741" s="34"/>
      <c r="H741" s="3" t="str">
        <f>IF(Line[Asset Group]="","",VLOOKUP(Line[Asset Group],asset_grp_line,4,FALSE))</f>
        <v/>
      </c>
      <c r="J741" s="3" t="str">
        <f>IF(Line[Asset Group]="","",VLOOKUP(Line[Asset Group],asset_grp_line,3,FALSE))</f>
        <v/>
      </c>
      <c r="M741" s="11"/>
      <c r="P741" s="56"/>
      <c r="R741" s="11"/>
      <c r="S741" s="14"/>
      <c r="AK741" s="19" t="str">
        <f>IF(Line[Asset Group]="","",VLOOKUP(Line[Asset Type],subdom_master,4,FALSE))</f>
        <v/>
      </c>
    </row>
    <row r="742" spans="1:37" s="3" customFormat="1" x14ac:dyDescent="0.2">
      <c r="A742" s="34"/>
      <c r="B742" s="34"/>
      <c r="C742" s="34"/>
      <c r="D742" s="61"/>
      <c r="E742" s="61"/>
      <c r="F742" s="34"/>
      <c r="G742" s="34"/>
      <c r="H742" s="3" t="str">
        <f>IF(Line[Asset Group]="","",VLOOKUP(Line[Asset Group],asset_grp_line,4,FALSE))</f>
        <v/>
      </c>
      <c r="J742" s="3" t="str">
        <f>IF(Line[Asset Group]="","",VLOOKUP(Line[Asset Group],asset_grp_line,3,FALSE))</f>
        <v/>
      </c>
      <c r="M742" s="11"/>
      <c r="P742" s="56"/>
      <c r="R742" s="11"/>
      <c r="S742" s="14"/>
      <c r="AK742" s="19" t="str">
        <f>IF(Line[Asset Group]="","",VLOOKUP(Line[Asset Type],subdom_master,4,FALSE))</f>
        <v/>
      </c>
    </row>
    <row r="743" spans="1:37" s="3" customFormat="1" x14ac:dyDescent="0.2">
      <c r="A743" s="34"/>
      <c r="B743" s="34"/>
      <c r="C743" s="34"/>
      <c r="D743" s="61"/>
      <c r="E743" s="61"/>
      <c r="F743" s="34"/>
      <c r="G743" s="34"/>
      <c r="H743" s="3" t="str">
        <f>IF(Line[Asset Group]="","",VLOOKUP(Line[Asset Group],asset_grp_line,4,FALSE))</f>
        <v/>
      </c>
      <c r="J743" s="3" t="str">
        <f>IF(Line[Asset Group]="","",VLOOKUP(Line[Asset Group],asset_grp_line,3,FALSE))</f>
        <v/>
      </c>
      <c r="M743" s="11"/>
      <c r="P743" s="56"/>
      <c r="R743" s="11"/>
      <c r="S743" s="14"/>
      <c r="AK743" s="19" t="str">
        <f>IF(Line[Asset Group]="","",VLOOKUP(Line[Asset Type],subdom_master,4,FALSE))</f>
        <v/>
      </c>
    </row>
    <row r="744" spans="1:37" s="3" customFormat="1" x14ac:dyDescent="0.2">
      <c r="A744" s="34"/>
      <c r="B744" s="34"/>
      <c r="C744" s="34"/>
      <c r="D744" s="61"/>
      <c r="E744" s="61"/>
      <c r="F744" s="34"/>
      <c r="G744" s="34"/>
      <c r="H744" s="3" t="str">
        <f>IF(Line[Asset Group]="","",VLOOKUP(Line[Asset Group],asset_grp_line,4,FALSE))</f>
        <v/>
      </c>
      <c r="J744" s="3" t="str">
        <f>IF(Line[Asset Group]="","",VLOOKUP(Line[Asset Group],asset_grp_line,3,FALSE))</f>
        <v/>
      </c>
      <c r="M744" s="11"/>
      <c r="P744" s="56"/>
      <c r="R744" s="11"/>
      <c r="S744" s="14"/>
      <c r="AK744" s="19" t="str">
        <f>IF(Line[Asset Group]="","",VLOOKUP(Line[Asset Type],subdom_master,4,FALSE))</f>
        <v/>
      </c>
    </row>
    <row r="745" spans="1:37" s="3" customFormat="1" x14ac:dyDescent="0.2">
      <c r="A745" s="34"/>
      <c r="B745" s="34"/>
      <c r="C745" s="34"/>
      <c r="D745" s="61"/>
      <c r="E745" s="61"/>
      <c r="F745" s="34"/>
      <c r="G745" s="34"/>
      <c r="H745" s="3" t="str">
        <f>IF(Line[Asset Group]="","",VLOOKUP(Line[Asset Group],asset_grp_line,4,FALSE))</f>
        <v/>
      </c>
      <c r="J745" s="3" t="str">
        <f>IF(Line[Asset Group]="","",VLOOKUP(Line[Asset Group],asset_grp_line,3,FALSE))</f>
        <v/>
      </c>
      <c r="M745" s="11"/>
      <c r="P745" s="56"/>
      <c r="R745" s="11"/>
      <c r="S745" s="14"/>
      <c r="AK745" s="19" t="str">
        <f>IF(Line[Asset Group]="","",VLOOKUP(Line[Asset Type],subdom_master,4,FALSE))</f>
        <v/>
      </c>
    </row>
    <row r="746" spans="1:37" s="3" customFormat="1" x14ac:dyDescent="0.2">
      <c r="A746" s="34"/>
      <c r="B746" s="34"/>
      <c r="C746" s="34"/>
      <c r="D746" s="61"/>
      <c r="E746" s="61"/>
      <c r="F746" s="34"/>
      <c r="G746" s="34"/>
      <c r="H746" s="3" t="str">
        <f>IF(Line[Asset Group]="","",VLOOKUP(Line[Asset Group],asset_grp_line,4,FALSE))</f>
        <v/>
      </c>
      <c r="J746" s="3" t="str">
        <f>IF(Line[Asset Group]="","",VLOOKUP(Line[Asset Group],asset_grp_line,3,FALSE))</f>
        <v/>
      </c>
      <c r="M746" s="11"/>
      <c r="P746" s="56"/>
      <c r="R746" s="11"/>
      <c r="S746" s="14"/>
      <c r="AK746" s="19" t="str">
        <f>IF(Line[Asset Group]="","",VLOOKUP(Line[Asset Type],subdom_master,4,FALSE))</f>
        <v/>
      </c>
    </row>
    <row r="747" spans="1:37" s="3" customFormat="1" x14ac:dyDescent="0.2">
      <c r="A747" s="34"/>
      <c r="B747" s="34"/>
      <c r="C747" s="34"/>
      <c r="D747" s="61"/>
      <c r="E747" s="61"/>
      <c r="F747" s="34"/>
      <c r="G747" s="34"/>
      <c r="H747" s="3" t="str">
        <f>IF(Line[Asset Group]="","",VLOOKUP(Line[Asset Group],asset_grp_line,4,FALSE))</f>
        <v/>
      </c>
      <c r="J747" s="3" t="str">
        <f>IF(Line[Asset Group]="","",VLOOKUP(Line[Asset Group],asset_grp_line,3,FALSE))</f>
        <v/>
      </c>
      <c r="M747" s="11"/>
      <c r="P747" s="56"/>
      <c r="R747" s="11"/>
      <c r="S747" s="14"/>
      <c r="AK747" s="19" t="str">
        <f>IF(Line[Asset Group]="","",VLOOKUP(Line[Asset Type],subdom_master,4,FALSE))</f>
        <v/>
      </c>
    </row>
    <row r="748" spans="1:37" s="3" customFormat="1" x14ac:dyDescent="0.2">
      <c r="A748" s="34"/>
      <c r="B748" s="34"/>
      <c r="C748" s="34"/>
      <c r="D748" s="61"/>
      <c r="E748" s="61"/>
      <c r="F748" s="34"/>
      <c r="G748" s="34"/>
      <c r="H748" s="3" t="str">
        <f>IF(Line[Asset Group]="","",VLOOKUP(Line[Asset Group],asset_grp_line,4,FALSE))</f>
        <v/>
      </c>
      <c r="J748" s="3" t="str">
        <f>IF(Line[Asset Group]="","",VLOOKUP(Line[Asset Group],asset_grp_line,3,FALSE))</f>
        <v/>
      </c>
      <c r="M748" s="11"/>
      <c r="P748" s="56"/>
      <c r="R748" s="11"/>
      <c r="S748" s="14"/>
      <c r="AK748" s="19" t="str">
        <f>IF(Line[Asset Group]="","",VLOOKUP(Line[Asset Type],subdom_master,4,FALSE))</f>
        <v/>
      </c>
    </row>
    <row r="749" spans="1:37" s="3" customFormat="1" x14ac:dyDescent="0.2">
      <c r="A749" s="34"/>
      <c r="B749" s="34"/>
      <c r="C749" s="34"/>
      <c r="D749" s="61"/>
      <c r="E749" s="61"/>
      <c r="F749" s="34"/>
      <c r="G749" s="34"/>
      <c r="H749" s="3" t="str">
        <f>IF(Line[Asset Group]="","",VLOOKUP(Line[Asset Group],asset_grp_line,4,FALSE))</f>
        <v/>
      </c>
      <c r="J749" s="3" t="str">
        <f>IF(Line[Asset Group]="","",VLOOKUP(Line[Asset Group],asset_grp_line,3,FALSE))</f>
        <v/>
      </c>
      <c r="M749" s="11"/>
      <c r="P749" s="56"/>
      <c r="R749" s="11"/>
      <c r="S749" s="14"/>
      <c r="AK749" s="19" t="str">
        <f>IF(Line[Asset Group]="","",VLOOKUP(Line[Asset Type],subdom_master,4,FALSE))</f>
        <v/>
      </c>
    </row>
    <row r="750" spans="1:37" s="3" customFormat="1" x14ac:dyDescent="0.2">
      <c r="A750" s="34"/>
      <c r="B750" s="34"/>
      <c r="C750" s="34"/>
      <c r="D750" s="61"/>
      <c r="E750" s="61"/>
      <c r="F750" s="34"/>
      <c r="G750" s="34"/>
      <c r="H750" s="3" t="str">
        <f>IF(Line[Asset Group]="","",VLOOKUP(Line[Asset Group],asset_grp_line,4,FALSE))</f>
        <v/>
      </c>
      <c r="J750" s="3" t="str">
        <f>IF(Line[Asset Group]="","",VLOOKUP(Line[Asset Group],asset_grp_line,3,FALSE))</f>
        <v/>
      </c>
      <c r="M750" s="11"/>
      <c r="P750" s="56"/>
      <c r="R750" s="11"/>
      <c r="S750" s="14"/>
      <c r="AK750" s="19" t="str">
        <f>IF(Line[Asset Group]="","",VLOOKUP(Line[Asset Type],subdom_master,4,FALSE))</f>
        <v/>
      </c>
    </row>
    <row r="751" spans="1:37" s="3" customFormat="1" x14ac:dyDescent="0.2">
      <c r="A751" s="34"/>
      <c r="B751" s="34"/>
      <c r="C751" s="34"/>
      <c r="D751" s="61"/>
      <c r="E751" s="61"/>
      <c r="F751" s="34"/>
      <c r="G751" s="34"/>
      <c r="H751" s="3" t="str">
        <f>IF(Line[Asset Group]="","",VLOOKUP(Line[Asset Group],asset_grp_line,4,FALSE))</f>
        <v/>
      </c>
      <c r="J751" s="3" t="str">
        <f>IF(Line[Asset Group]="","",VLOOKUP(Line[Asset Group],asset_grp_line,3,FALSE))</f>
        <v/>
      </c>
      <c r="M751" s="11"/>
      <c r="P751" s="56"/>
      <c r="R751" s="11"/>
      <c r="S751" s="14"/>
      <c r="AK751" s="19" t="str">
        <f>IF(Line[Asset Group]="","",VLOOKUP(Line[Asset Type],subdom_master,4,FALSE))</f>
        <v/>
      </c>
    </row>
    <row r="752" spans="1:37" s="3" customFormat="1" x14ac:dyDescent="0.2">
      <c r="A752" s="34"/>
      <c r="B752" s="34"/>
      <c r="C752" s="34"/>
      <c r="D752" s="61"/>
      <c r="E752" s="61"/>
      <c r="F752" s="34"/>
      <c r="G752" s="34"/>
      <c r="H752" s="3" t="str">
        <f>IF(Line[Asset Group]="","",VLOOKUP(Line[Asset Group],asset_grp_line,4,FALSE))</f>
        <v/>
      </c>
      <c r="J752" s="3" t="str">
        <f>IF(Line[Asset Group]="","",VLOOKUP(Line[Asset Group],asset_grp_line,3,FALSE))</f>
        <v/>
      </c>
      <c r="M752" s="11"/>
      <c r="P752" s="56"/>
      <c r="R752" s="11"/>
      <c r="S752" s="14"/>
      <c r="AK752" s="19" t="str">
        <f>IF(Line[Asset Group]="","",VLOOKUP(Line[Asset Type],subdom_master,4,FALSE))</f>
        <v/>
      </c>
    </row>
    <row r="753" spans="1:37" s="3" customFormat="1" x14ac:dyDescent="0.2">
      <c r="A753" s="34"/>
      <c r="B753" s="34"/>
      <c r="C753" s="34"/>
      <c r="D753" s="61"/>
      <c r="E753" s="61"/>
      <c r="F753" s="34"/>
      <c r="G753" s="34"/>
      <c r="H753" s="3" t="str">
        <f>IF(Line[Asset Group]="","",VLOOKUP(Line[Asset Group],asset_grp_line,4,FALSE))</f>
        <v/>
      </c>
      <c r="J753" s="3" t="str">
        <f>IF(Line[Asset Group]="","",VLOOKUP(Line[Asset Group],asset_grp_line,3,FALSE))</f>
        <v/>
      </c>
      <c r="M753" s="11"/>
      <c r="P753" s="56"/>
      <c r="R753" s="11"/>
      <c r="S753" s="14"/>
      <c r="AK753" s="19" t="str">
        <f>IF(Line[Asset Group]="","",VLOOKUP(Line[Asset Type],subdom_master,4,FALSE))</f>
        <v/>
      </c>
    </row>
    <row r="754" spans="1:37" s="3" customFormat="1" x14ac:dyDescent="0.2">
      <c r="A754" s="34"/>
      <c r="B754" s="34"/>
      <c r="C754" s="34"/>
      <c r="D754" s="61"/>
      <c r="E754" s="61"/>
      <c r="F754" s="34"/>
      <c r="G754" s="34"/>
      <c r="H754" s="3" t="str">
        <f>IF(Line[Asset Group]="","",VLOOKUP(Line[Asset Group],asset_grp_line,4,FALSE))</f>
        <v/>
      </c>
      <c r="J754" s="3" t="str">
        <f>IF(Line[Asset Group]="","",VLOOKUP(Line[Asset Group],asset_grp_line,3,FALSE))</f>
        <v/>
      </c>
      <c r="M754" s="11"/>
      <c r="P754" s="56"/>
      <c r="R754" s="11"/>
      <c r="S754" s="14"/>
      <c r="AK754" s="19" t="str">
        <f>IF(Line[Asset Group]="","",VLOOKUP(Line[Asset Type],subdom_master,4,FALSE))</f>
        <v/>
      </c>
    </row>
    <row r="755" spans="1:37" s="3" customFormat="1" x14ac:dyDescent="0.2">
      <c r="A755" s="34"/>
      <c r="B755" s="34"/>
      <c r="C755" s="34"/>
      <c r="D755" s="61"/>
      <c r="E755" s="61"/>
      <c r="F755" s="34"/>
      <c r="G755" s="34"/>
      <c r="H755" s="3" t="str">
        <f>IF(Line[Asset Group]="","",VLOOKUP(Line[Asset Group],asset_grp_line,4,FALSE))</f>
        <v/>
      </c>
      <c r="J755" s="3" t="str">
        <f>IF(Line[Asset Group]="","",VLOOKUP(Line[Asset Group],asset_grp_line,3,FALSE))</f>
        <v/>
      </c>
      <c r="M755" s="11"/>
      <c r="P755" s="56"/>
      <c r="R755" s="11"/>
      <c r="S755" s="14"/>
      <c r="AK755" s="19" t="str">
        <f>IF(Line[Asset Group]="","",VLOOKUP(Line[Asset Type],subdom_master,4,FALSE))</f>
        <v/>
      </c>
    </row>
    <row r="756" spans="1:37" s="3" customFormat="1" x14ac:dyDescent="0.2">
      <c r="A756" s="34"/>
      <c r="B756" s="34"/>
      <c r="C756" s="34"/>
      <c r="D756" s="61"/>
      <c r="E756" s="61"/>
      <c r="F756" s="34"/>
      <c r="G756" s="34"/>
      <c r="H756" s="3" t="str">
        <f>IF(Line[Asset Group]="","",VLOOKUP(Line[Asset Group],asset_grp_line,4,FALSE))</f>
        <v/>
      </c>
      <c r="J756" s="3" t="str">
        <f>IF(Line[Asset Group]="","",VLOOKUP(Line[Asset Group],asset_grp_line,3,FALSE))</f>
        <v/>
      </c>
      <c r="M756" s="11"/>
      <c r="P756" s="56"/>
      <c r="R756" s="11"/>
      <c r="S756" s="14"/>
      <c r="AK756" s="19" t="str">
        <f>IF(Line[Asset Group]="","",VLOOKUP(Line[Asset Type],subdom_master,4,FALSE))</f>
        <v/>
      </c>
    </row>
    <row r="757" spans="1:37" s="3" customFormat="1" x14ac:dyDescent="0.2">
      <c r="A757" s="34"/>
      <c r="B757" s="34"/>
      <c r="C757" s="34"/>
      <c r="D757" s="61"/>
      <c r="E757" s="61"/>
      <c r="F757" s="34"/>
      <c r="G757" s="34"/>
      <c r="H757" s="3" t="str">
        <f>IF(Line[Asset Group]="","",VLOOKUP(Line[Asset Group],asset_grp_line,4,FALSE))</f>
        <v/>
      </c>
      <c r="J757" s="3" t="str">
        <f>IF(Line[Asset Group]="","",VLOOKUP(Line[Asset Group],asset_grp_line,3,FALSE))</f>
        <v/>
      </c>
      <c r="M757" s="11"/>
      <c r="P757" s="56"/>
      <c r="R757" s="11"/>
      <c r="S757" s="14"/>
      <c r="AK757" s="19" t="str">
        <f>IF(Line[Asset Group]="","",VLOOKUP(Line[Asset Type],subdom_master,4,FALSE))</f>
        <v/>
      </c>
    </row>
    <row r="758" spans="1:37" s="3" customFormat="1" x14ac:dyDescent="0.2">
      <c r="A758" s="34"/>
      <c r="B758" s="34"/>
      <c r="C758" s="34"/>
      <c r="D758" s="61"/>
      <c r="E758" s="61"/>
      <c r="F758" s="34"/>
      <c r="G758" s="34"/>
      <c r="H758" s="3" t="str">
        <f>IF(Line[Asset Group]="","",VLOOKUP(Line[Asset Group],asset_grp_line,4,FALSE))</f>
        <v/>
      </c>
      <c r="J758" s="3" t="str">
        <f>IF(Line[Asset Group]="","",VLOOKUP(Line[Asset Group],asset_grp_line,3,FALSE))</f>
        <v/>
      </c>
      <c r="M758" s="11"/>
      <c r="P758" s="56"/>
      <c r="R758" s="11"/>
      <c r="S758" s="14"/>
      <c r="AK758" s="19" t="str">
        <f>IF(Line[Asset Group]="","",VLOOKUP(Line[Asset Type],subdom_master,4,FALSE))</f>
        <v/>
      </c>
    </row>
    <row r="759" spans="1:37" s="3" customFormat="1" x14ac:dyDescent="0.2">
      <c r="A759" s="34"/>
      <c r="B759" s="34"/>
      <c r="C759" s="34"/>
      <c r="D759" s="61"/>
      <c r="E759" s="61"/>
      <c r="F759" s="34"/>
      <c r="G759" s="34"/>
      <c r="H759" s="3" t="str">
        <f>IF(Line[Asset Group]="","",VLOOKUP(Line[Asset Group],asset_grp_line,4,FALSE))</f>
        <v/>
      </c>
      <c r="J759" s="3" t="str">
        <f>IF(Line[Asset Group]="","",VLOOKUP(Line[Asset Group],asset_grp_line,3,FALSE))</f>
        <v/>
      </c>
      <c r="M759" s="11"/>
      <c r="P759" s="56"/>
      <c r="R759" s="11"/>
      <c r="S759" s="14"/>
      <c r="AK759" s="19" t="str">
        <f>IF(Line[Asset Group]="","",VLOOKUP(Line[Asset Type],subdom_master,4,FALSE))</f>
        <v/>
      </c>
    </row>
    <row r="760" spans="1:37" s="3" customFormat="1" x14ac:dyDescent="0.2">
      <c r="A760" s="34"/>
      <c r="B760" s="34"/>
      <c r="C760" s="34"/>
      <c r="D760" s="61"/>
      <c r="E760" s="61"/>
      <c r="F760" s="34"/>
      <c r="G760" s="34"/>
      <c r="H760" s="3" t="str">
        <f>IF(Line[Asset Group]="","",VLOOKUP(Line[Asset Group],asset_grp_line,4,FALSE))</f>
        <v/>
      </c>
      <c r="J760" s="3" t="str">
        <f>IF(Line[Asset Group]="","",VLOOKUP(Line[Asset Group],asset_grp_line,3,FALSE))</f>
        <v/>
      </c>
      <c r="M760" s="11"/>
      <c r="P760" s="56"/>
      <c r="R760" s="11"/>
      <c r="S760" s="14"/>
      <c r="AK760" s="19" t="str">
        <f>IF(Line[Asset Group]="","",VLOOKUP(Line[Asset Type],subdom_master,4,FALSE))</f>
        <v/>
      </c>
    </row>
    <row r="761" spans="1:37" s="3" customFormat="1" x14ac:dyDescent="0.2">
      <c r="A761" s="34"/>
      <c r="B761" s="34"/>
      <c r="C761" s="34"/>
      <c r="D761" s="61"/>
      <c r="E761" s="61"/>
      <c r="F761" s="34"/>
      <c r="G761" s="34"/>
      <c r="H761" s="3" t="str">
        <f>IF(Line[Asset Group]="","",VLOOKUP(Line[Asset Group],asset_grp_line,4,FALSE))</f>
        <v/>
      </c>
      <c r="J761" s="3" t="str">
        <f>IF(Line[Asset Group]="","",VLOOKUP(Line[Asset Group],asset_grp_line,3,FALSE))</f>
        <v/>
      </c>
      <c r="M761" s="11"/>
      <c r="P761" s="56"/>
      <c r="R761" s="11"/>
      <c r="S761" s="14"/>
      <c r="AK761" s="19" t="str">
        <f>IF(Line[Asset Group]="","",VLOOKUP(Line[Asset Type],subdom_master,4,FALSE))</f>
        <v/>
      </c>
    </row>
    <row r="762" spans="1:37" s="3" customFormat="1" x14ac:dyDescent="0.2">
      <c r="A762" s="34"/>
      <c r="B762" s="34"/>
      <c r="C762" s="34"/>
      <c r="D762" s="61"/>
      <c r="E762" s="61"/>
      <c r="F762" s="34"/>
      <c r="G762" s="34"/>
      <c r="H762" s="3" t="str">
        <f>IF(Line[Asset Group]="","",VLOOKUP(Line[Asset Group],asset_grp_line,4,FALSE))</f>
        <v/>
      </c>
      <c r="J762" s="3" t="str">
        <f>IF(Line[Asset Group]="","",VLOOKUP(Line[Asset Group],asset_grp_line,3,FALSE))</f>
        <v/>
      </c>
      <c r="M762" s="11"/>
      <c r="P762" s="56"/>
      <c r="R762" s="11"/>
      <c r="S762" s="14"/>
      <c r="AK762" s="19" t="str">
        <f>IF(Line[Asset Group]="","",VLOOKUP(Line[Asset Type],subdom_master,4,FALSE))</f>
        <v/>
      </c>
    </row>
    <row r="763" spans="1:37" s="3" customFormat="1" x14ac:dyDescent="0.2">
      <c r="A763" s="34"/>
      <c r="B763" s="34"/>
      <c r="C763" s="34"/>
      <c r="D763" s="61"/>
      <c r="E763" s="61"/>
      <c r="F763" s="34"/>
      <c r="G763" s="34"/>
      <c r="H763" s="3" t="str">
        <f>IF(Line[Asset Group]="","",VLOOKUP(Line[Asset Group],asset_grp_line,4,FALSE))</f>
        <v/>
      </c>
      <c r="J763" s="3" t="str">
        <f>IF(Line[Asset Group]="","",VLOOKUP(Line[Asset Group],asset_grp_line,3,FALSE))</f>
        <v/>
      </c>
      <c r="M763" s="11"/>
      <c r="P763" s="56"/>
      <c r="R763" s="11"/>
      <c r="S763" s="14"/>
      <c r="AK763" s="19" t="str">
        <f>IF(Line[Asset Group]="","",VLOOKUP(Line[Asset Type],subdom_master,4,FALSE))</f>
        <v/>
      </c>
    </row>
    <row r="764" spans="1:37" s="3" customFormat="1" x14ac:dyDescent="0.2">
      <c r="A764" s="34"/>
      <c r="B764" s="34"/>
      <c r="C764" s="34"/>
      <c r="D764" s="61"/>
      <c r="E764" s="61"/>
      <c r="F764" s="34"/>
      <c r="G764" s="34"/>
      <c r="H764" s="3" t="str">
        <f>IF(Line[Asset Group]="","",VLOOKUP(Line[Asset Group],asset_grp_line,4,FALSE))</f>
        <v/>
      </c>
      <c r="J764" s="3" t="str">
        <f>IF(Line[Asset Group]="","",VLOOKUP(Line[Asset Group],asset_grp_line,3,FALSE))</f>
        <v/>
      </c>
      <c r="M764" s="11"/>
      <c r="P764" s="56"/>
      <c r="R764" s="11"/>
      <c r="S764" s="14"/>
      <c r="AK764" s="19" t="str">
        <f>IF(Line[Asset Group]="","",VLOOKUP(Line[Asset Type],subdom_master,4,FALSE))</f>
        <v/>
      </c>
    </row>
    <row r="765" spans="1:37" s="3" customFormat="1" x14ac:dyDescent="0.2">
      <c r="A765" s="34"/>
      <c r="B765" s="34"/>
      <c r="C765" s="34"/>
      <c r="D765" s="61"/>
      <c r="E765" s="61"/>
      <c r="F765" s="34"/>
      <c r="G765" s="34"/>
      <c r="H765" s="3" t="str">
        <f>IF(Line[Asset Group]="","",VLOOKUP(Line[Asset Group],asset_grp_line,4,FALSE))</f>
        <v/>
      </c>
      <c r="J765" s="3" t="str">
        <f>IF(Line[Asset Group]="","",VLOOKUP(Line[Asset Group],asset_grp_line,3,FALSE))</f>
        <v/>
      </c>
      <c r="M765" s="11"/>
      <c r="P765" s="56"/>
      <c r="R765" s="11"/>
      <c r="S765" s="14"/>
      <c r="AK765" s="19" t="str">
        <f>IF(Line[Asset Group]="","",VLOOKUP(Line[Asset Type],subdom_master,4,FALSE))</f>
        <v/>
      </c>
    </row>
    <row r="766" spans="1:37" s="3" customFormat="1" x14ac:dyDescent="0.2">
      <c r="A766" s="34"/>
      <c r="B766" s="34"/>
      <c r="C766" s="34"/>
      <c r="D766" s="61"/>
      <c r="E766" s="61"/>
      <c r="F766" s="34"/>
      <c r="G766" s="34"/>
      <c r="H766" s="3" t="str">
        <f>IF(Line[Asset Group]="","",VLOOKUP(Line[Asset Group],asset_grp_line,4,FALSE))</f>
        <v/>
      </c>
      <c r="J766" s="3" t="str">
        <f>IF(Line[Asset Group]="","",VLOOKUP(Line[Asset Group],asset_grp_line,3,FALSE))</f>
        <v/>
      </c>
      <c r="M766" s="11"/>
      <c r="P766" s="56"/>
      <c r="R766" s="11"/>
      <c r="S766" s="14"/>
      <c r="AK766" s="19" t="str">
        <f>IF(Line[Asset Group]="","",VLOOKUP(Line[Asset Type],subdom_master,4,FALSE))</f>
        <v/>
      </c>
    </row>
    <row r="767" spans="1:37" s="3" customFormat="1" x14ac:dyDescent="0.2">
      <c r="A767" s="34"/>
      <c r="B767" s="34"/>
      <c r="C767" s="34"/>
      <c r="D767" s="61"/>
      <c r="E767" s="61"/>
      <c r="F767" s="34"/>
      <c r="G767" s="34"/>
      <c r="H767" s="3" t="str">
        <f>IF(Line[Asset Group]="","",VLOOKUP(Line[Asset Group],asset_grp_line,4,FALSE))</f>
        <v/>
      </c>
      <c r="J767" s="3" t="str">
        <f>IF(Line[Asset Group]="","",VLOOKUP(Line[Asset Group],asset_grp_line,3,FALSE))</f>
        <v/>
      </c>
      <c r="M767" s="11"/>
      <c r="P767" s="56"/>
      <c r="R767" s="11"/>
      <c r="S767" s="14"/>
      <c r="AK767" s="19" t="str">
        <f>IF(Line[Asset Group]="","",VLOOKUP(Line[Asset Type],subdom_master,4,FALSE))</f>
        <v/>
      </c>
    </row>
    <row r="768" spans="1:37" s="3" customFormat="1" x14ac:dyDescent="0.2">
      <c r="A768" s="34"/>
      <c r="B768" s="34"/>
      <c r="C768" s="34"/>
      <c r="D768" s="61"/>
      <c r="E768" s="61"/>
      <c r="F768" s="34"/>
      <c r="G768" s="34"/>
      <c r="H768" s="3" t="str">
        <f>IF(Line[Asset Group]="","",VLOOKUP(Line[Asset Group],asset_grp_line,4,FALSE))</f>
        <v/>
      </c>
      <c r="J768" s="3" t="str">
        <f>IF(Line[Asset Group]="","",VLOOKUP(Line[Asset Group],asset_grp_line,3,FALSE))</f>
        <v/>
      </c>
      <c r="M768" s="11"/>
      <c r="P768" s="56"/>
      <c r="R768" s="11"/>
      <c r="S768" s="14"/>
      <c r="AK768" s="19" t="str">
        <f>IF(Line[Asset Group]="","",VLOOKUP(Line[Asset Type],subdom_master,4,FALSE))</f>
        <v/>
      </c>
    </row>
    <row r="769" spans="1:37" s="3" customFormat="1" x14ac:dyDescent="0.2">
      <c r="A769" s="34"/>
      <c r="B769" s="34"/>
      <c r="C769" s="34"/>
      <c r="D769" s="61"/>
      <c r="E769" s="61"/>
      <c r="F769" s="34"/>
      <c r="G769" s="34"/>
      <c r="H769" s="3" t="str">
        <f>IF(Line[Asset Group]="","",VLOOKUP(Line[Asset Group],asset_grp_line,4,FALSE))</f>
        <v/>
      </c>
      <c r="J769" s="3" t="str">
        <f>IF(Line[Asset Group]="","",VLOOKUP(Line[Asset Group],asset_grp_line,3,FALSE))</f>
        <v/>
      </c>
      <c r="M769" s="11"/>
      <c r="P769" s="56"/>
      <c r="R769" s="11"/>
      <c r="S769" s="14"/>
      <c r="AK769" s="19" t="str">
        <f>IF(Line[Asset Group]="","",VLOOKUP(Line[Asset Type],subdom_master,4,FALSE))</f>
        <v/>
      </c>
    </row>
    <row r="770" spans="1:37" s="3" customFormat="1" x14ac:dyDescent="0.2">
      <c r="A770" s="34"/>
      <c r="B770" s="34"/>
      <c r="C770" s="34"/>
      <c r="D770" s="61"/>
      <c r="E770" s="61"/>
      <c r="F770" s="34"/>
      <c r="G770" s="34"/>
      <c r="H770" s="3" t="str">
        <f>IF(Line[Asset Group]="","",VLOOKUP(Line[Asset Group],asset_grp_line,4,FALSE))</f>
        <v/>
      </c>
      <c r="J770" s="3" t="str">
        <f>IF(Line[Asset Group]="","",VLOOKUP(Line[Asset Group],asset_grp_line,3,FALSE))</f>
        <v/>
      </c>
      <c r="M770" s="11"/>
      <c r="P770" s="56"/>
      <c r="R770" s="11"/>
      <c r="S770" s="14"/>
      <c r="AK770" s="19" t="str">
        <f>IF(Line[Asset Group]="","",VLOOKUP(Line[Asset Type],subdom_master,4,FALSE))</f>
        <v/>
      </c>
    </row>
    <row r="771" spans="1:37" s="3" customFormat="1" x14ac:dyDescent="0.2">
      <c r="A771" s="34"/>
      <c r="B771" s="34"/>
      <c r="C771" s="34"/>
      <c r="D771" s="61"/>
      <c r="E771" s="61"/>
      <c r="F771" s="34"/>
      <c r="G771" s="34"/>
      <c r="H771" s="3" t="str">
        <f>IF(Line[Asset Group]="","",VLOOKUP(Line[Asset Group],asset_grp_line,4,FALSE))</f>
        <v/>
      </c>
      <c r="J771" s="3" t="str">
        <f>IF(Line[Asset Group]="","",VLOOKUP(Line[Asset Group],asset_grp_line,3,FALSE))</f>
        <v/>
      </c>
      <c r="M771" s="11"/>
      <c r="P771" s="56"/>
      <c r="R771" s="11"/>
      <c r="S771" s="14"/>
      <c r="AK771" s="19" t="str">
        <f>IF(Line[Asset Group]="","",VLOOKUP(Line[Asset Type],subdom_master,4,FALSE))</f>
        <v/>
      </c>
    </row>
    <row r="772" spans="1:37" s="3" customFormat="1" x14ac:dyDescent="0.2">
      <c r="A772" s="34"/>
      <c r="B772" s="34"/>
      <c r="C772" s="34"/>
      <c r="D772" s="61"/>
      <c r="E772" s="61"/>
      <c r="F772" s="34"/>
      <c r="G772" s="34"/>
      <c r="H772" s="3" t="str">
        <f>IF(Line[Asset Group]="","",VLOOKUP(Line[Asset Group],asset_grp_line,4,FALSE))</f>
        <v/>
      </c>
      <c r="J772" s="3" t="str">
        <f>IF(Line[Asset Group]="","",VLOOKUP(Line[Asset Group],asset_grp_line,3,FALSE))</f>
        <v/>
      </c>
      <c r="M772" s="11"/>
      <c r="P772" s="56"/>
      <c r="R772" s="11"/>
      <c r="S772" s="14"/>
      <c r="AK772" s="19" t="str">
        <f>IF(Line[Asset Group]="","",VLOOKUP(Line[Asset Type],subdom_master,4,FALSE))</f>
        <v/>
      </c>
    </row>
    <row r="773" spans="1:37" s="3" customFormat="1" x14ac:dyDescent="0.2">
      <c r="A773" s="34"/>
      <c r="B773" s="34"/>
      <c r="C773" s="34"/>
      <c r="D773" s="61"/>
      <c r="E773" s="61"/>
      <c r="F773" s="34"/>
      <c r="G773" s="34"/>
      <c r="H773" s="3" t="str">
        <f>IF(Line[Asset Group]="","",VLOOKUP(Line[Asset Group],asset_grp_line,4,FALSE))</f>
        <v/>
      </c>
      <c r="J773" s="3" t="str">
        <f>IF(Line[Asset Group]="","",VLOOKUP(Line[Asset Group],asset_grp_line,3,FALSE))</f>
        <v/>
      </c>
      <c r="M773" s="11"/>
      <c r="P773" s="56"/>
      <c r="R773" s="11"/>
      <c r="S773" s="14"/>
      <c r="AK773" s="19" t="str">
        <f>IF(Line[Asset Group]="","",VLOOKUP(Line[Asset Type],subdom_master,4,FALSE))</f>
        <v/>
      </c>
    </row>
    <row r="774" spans="1:37" s="3" customFormat="1" x14ac:dyDescent="0.2">
      <c r="A774" s="34"/>
      <c r="B774" s="34"/>
      <c r="C774" s="34"/>
      <c r="D774" s="61"/>
      <c r="E774" s="61"/>
      <c r="F774" s="34"/>
      <c r="G774" s="34"/>
      <c r="H774" s="3" t="str">
        <f>IF(Line[Asset Group]="","",VLOOKUP(Line[Asset Group],asset_grp_line,4,FALSE))</f>
        <v/>
      </c>
      <c r="J774" s="3" t="str">
        <f>IF(Line[Asset Group]="","",VLOOKUP(Line[Asset Group],asset_grp_line,3,FALSE))</f>
        <v/>
      </c>
      <c r="M774" s="11"/>
      <c r="P774" s="56"/>
      <c r="R774" s="11"/>
      <c r="S774" s="14"/>
      <c r="AK774" s="19" t="str">
        <f>IF(Line[Asset Group]="","",VLOOKUP(Line[Asset Type],subdom_master,4,FALSE))</f>
        <v/>
      </c>
    </row>
    <row r="775" spans="1:37" s="3" customFormat="1" x14ac:dyDescent="0.2">
      <c r="A775" s="34"/>
      <c r="B775" s="34"/>
      <c r="C775" s="34"/>
      <c r="D775" s="61"/>
      <c r="E775" s="61"/>
      <c r="F775" s="34"/>
      <c r="G775" s="34"/>
      <c r="H775" s="3" t="str">
        <f>IF(Line[Asset Group]="","",VLOOKUP(Line[Asset Group],asset_grp_line,4,FALSE))</f>
        <v/>
      </c>
      <c r="J775" s="3" t="str">
        <f>IF(Line[Asset Group]="","",VLOOKUP(Line[Asset Group],asset_grp_line,3,FALSE))</f>
        <v/>
      </c>
      <c r="M775" s="11"/>
      <c r="P775" s="56"/>
      <c r="R775" s="11"/>
      <c r="S775" s="14"/>
      <c r="AK775" s="19" t="str">
        <f>IF(Line[Asset Group]="","",VLOOKUP(Line[Asset Type],subdom_master,4,FALSE))</f>
        <v/>
      </c>
    </row>
    <row r="776" spans="1:37" s="3" customFormat="1" x14ac:dyDescent="0.2">
      <c r="A776" s="34"/>
      <c r="B776" s="34"/>
      <c r="C776" s="34"/>
      <c r="D776" s="61"/>
      <c r="E776" s="61"/>
      <c r="F776" s="34"/>
      <c r="G776" s="34"/>
      <c r="H776" s="3" t="str">
        <f>IF(Line[Asset Group]="","",VLOOKUP(Line[Asset Group],asset_grp_line,4,FALSE))</f>
        <v/>
      </c>
      <c r="J776" s="3" t="str">
        <f>IF(Line[Asset Group]="","",VLOOKUP(Line[Asset Group],asset_grp_line,3,FALSE))</f>
        <v/>
      </c>
      <c r="M776" s="11"/>
      <c r="P776" s="56"/>
      <c r="R776" s="11"/>
      <c r="S776" s="14"/>
      <c r="AK776" s="19" t="str">
        <f>IF(Line[Asset Group]="","",VLOOKUP(Line[Asset Type],subdom_master,4,FALSE))</f>
        <v/>
      </c>
    </row>
    <row r="777" spans="1:37" s="3" customFormat="1" x14ac:dyDescent="0.2">
      <c r="A777" s="34"/>
      <c r="B777" s="34"/>
      <c r="C777" s="34"/>
      <c r="D777" s="61"/>
      <c r="E777" s="61"/>
      <c r="F777" s="34"/>
      <c r="G777" s="34"/>
      <c r="H777" s="3" t="str">
        <f>IF(Line[Asset Group]="","",VLOOKUP(Line[Asset Group],asset_grp_line,4,FALSE))</f>
        <v/>
      </c>
      <c r="J777" s="3" t="str">
        <f>IF(Line[Asset Group]="","",VLOOKUP(Line[Asset Group],asset_grp_line,3,FALSE))</f>
        <v/>
      </c>
      <c r="M777" s="11"/>
      <c r="P777" s="56"/>
      <c r="R777" s="11"/>
      <c r="S777" s="14"/>
      <c r="AK777" s="19" t="str">
        <f>IF(Line[Asset Group]="","",VLOOKUP(Line[Asset Type],subdom_master,4,FALSE))</f>
        <v/>
      </c>
    </row>
    <row r="778" spans="1:37" s="3" customFormat="1" x14ac:dyDescent="0.2">
      <c r="A778" s="34"/>
      <c r="B778" s="34"/>
      <c r="C778" s="34"/>
      <c r="D778" s="61"/>
      <c r="E778" s="61"/>
      <c r="F778" s="34"/>
      <c r="G778" s="34"/>
      <c r="H778" s="3" t="str">
        <f>IF(Line[Asset Group]="","",VLOOKUP(Line[Asset Group],asset_grp_line,4,FALSE))</f>
        <v/>
      </c>
      <c r="J778" s="3" t="str">
        <f>IF(Line[Asset Group]="","",VLOOKUP(Line[Asset Group],asset_grp_line,3,FALSE))</f>
        <v/>
      </c>
      <c r="M778" s="11"/>
      <c r="P778" s="56"/>
      <c r="R778" s="11"/>
      <c r="S778" s="14"/>
      <c r="AK778" s="19" t="str">
        <f>IF(Line[Asset Group]="","",VLOOKUP(Line[Asset Type],subdom_master,4,FALSE))</f>
        <v/>
      </c>
    </row>
    <row r="779" spans="1:37" s="3" customFormat="1" x14ac:dyDescent="0.2">
      <c r="A779" s="34"/>
      <c r="B779" s="34"/>
      <c r="C779" s="34"/>
      <c r="D779" s="61"/>
      <c r="E779" s="61"/>
      <c r="F779" s="34"/>
      <c r="G779" s="34"/>
      <c r="H779" s="3" t="str">
        <f>IF(Line[Asset Group]="","",VLOOKUP(Line[Asset Group],asset_grp_line,4,FALSE))</f>
        <v/>
      </c>
      <c r="J779" s="3" t="str">
        <f>IF(Line[Asset Group]="","",VLOOKUP(Line[Asset Group],asset_grp_line,3,FALSE))</f>
        <v/>
      </c>
      <c r="M779" s="11"/>
      <c r="P779" s="56"/>
      <c r="R779" s="11"/>
      <c r="S779" s="14"/>
      <c r="AK779" s="19" t="str">
        <f>IF(Line[Asset Group]="","",VLOOKUP(Line[Asset Type],subdom_master,4,FALSE))</f>
        <v/>
      </c>
    </row>
    <row r="780" spans="1:37" s="3" customFormat="1" x14ac:dyDescent="0.2">
      <c r="A780" s="34"/>
      <c r="B780" s="34"/>
      <c r="C780" s="34"/>
      <c r="D780" s="61"/>
      <c r="E780" s="61"/>
      <c r="F780" s="34"/>
      <c r="G780" s="34"/>
      <c r="H780" s="3" t="str">
        <f>IF(Line[Asset Group]="","",VLOOKUP(Line[Asset Group],asset_grp_line,4,FALSE))</f>
        <v/>
      </c>
      <c r="J780" s="3" t="str">
        <f>IF(Line[Asset Group]="","",VLOOKUP(Line[Asset Group],asset_grp_line,3,FALSE))</f>
        <v/>
      </c>
      <c r="M780" s="11"/>
      <c r="P780" s="56"/>
      <c r="R780" s="11"/>
      <c r="S780" s="14"/>
      <c r="AK780" s="19" t="str">
        <f>IF(Line[Asset Group]="","",VLOOKUP(Line[Asset Type],subdom_master,4,FALSE))</f>
        <v/>
      </c>
    </row>
    <row r="781" spans="1:37" s="3" customFormat="1" x14ac:dyDescent="0.2">
      <c r="A781" s="34"/>
      <c r="B781" s="34"/>
      <c r="C781" s="34"/>
      <c r="D781" s="61"/>
      <c r="E781" s="61"/>
      <c r="F781" s="34"/>
      <c r="G781" s="34"/>
      <c r="H781" s="3" t="str">
        <f>IF(Line[Asset Group]="","",VLOOKUP(Line[Asset Group],asset_grp_line,4,FALSE))</f>
        <v/>
      </c>
      <c r="J781" s="3" t="str">
        <f>IF(Line[Asset Group]="","",VLOOKUP(Line[Asset Group],asset_grp_line,3,FALSE))</f>
        <v/>
      </c>
      <c r="M781" s="11"/>
      <c r="P781" s="56"/>
      <c r="R781" s="11"/>
      <c r="S781" s="14"/>
      <c r="AK781" s="19" t="str">
        <f>IF(Line[Asset Group]="","",VLOOKUP(Line[Asset Type],subdom_master,4,FALSE))</f>
        <v/>
      </c>
    </row>
    <row r="782" spans="1:37" s="3" customFormat="1" x14ac:dyDescent="0.2">
      <c r="A782" s="34"/>
      <c r="B782" s="34"/>
      <c r="C782" s="34"/>
      <c r="D782" s="61"/>
      <c r="E782" s="61"/>
      <c r="F782" s="34"/>
      <c r="G782" s="34"/>
      <c r="H782" s="3" t="str">
        <f>IF(Line[Asset Group]="","",VLOOKUP(Line[Asset Group],asset_grp_line,4,FALSE))</f>
        <v/>
      </c>
      <c r="J782" s="3" t="str">
        <f>IF(Line[Asset Group]="","",VLOOKUP(Line[Asset Group],asset_grp_line,3,FALSE))</f>
        <v/>
      </c>
      <c r="M782" s="11"/>
      <c r="P782" s="56"/>
      <c r="R782" s="11"/>
      <c r="S782" s="14"/>
      <c r="AK782" s="19" t="str">
        <f>IF(Line[Asset Group]="","",VLOOKUP(Line[Asset Type],subdom_master,4,FALSE))</f>
        <v/>
      </c>
    </row>
    <row r="783" spans="1:37" s="3" customFormat="1" x14ac:dyDescent="0.2">
      <c r="A783" s="34"/>
      <c r="B783" s="34"/>
      <c r="C783" s="34"/>
      <c r="D783" s="61"/>
      <c r="E783" s="61"/>
      <c r="F783" s="34"/>
      <c r="G783" s="34"/>
      <c r="H783" s="3" t="str">
        <f>IF(Line[Asset Group]="","",VLOOKUP(Line[Asset Group],asset_grp_line,4,FALSE))</f>
        <v/>
      </c>
      <c r="J783" s="3" t="str">
        <f>IF(Line[Asset Group]="","",VLOOKUP(Line[Asset Group],asset_grp_line,3,FALSE))</f>
        <v/>
      </c>
      <c r="M783" s="11"/>
      <c r="P783" s="56"/>
      <c r="R783" s="11"/>
      <c r="S783" s="14"/>
      <c r="AK783" s="19" t="str">
        <f>IF(Line[Asset Group]="","",VLOOKUP(Line[Asset Type],subdom_master,4,FALSE))</f>
        <v/>
      </c>
    </row>
    <row r="784" spans="1:37" s="3" customFormat="1" x14ac:dyDescent="0.2">
      <c r="A784" s="34"/>
      <c r="B784" s="34"/>
      <c r="C784" s="34"/>
      <c r="D784" s="61"/>
      <c r="E784" s="61"/>
      <c r="F784" s="34"/>
      <c r="G784" s="34"/>
      <c r="H784" s="3" t="str">
        <f>IF(Line[Asset Group]="","",VLOOKUP(Line[Asset Group],asset_grp_line,4,FALSE))</f>
        <v/>
      </c>
      <c r="J784" s="3" t="str">
        <f>IF(Line[Asset Group]="","",VLOOKUP(Line[Asset Group],asset_grp_line,3,FALSE))</f>
        <v/>
      </c>
      <c r="M784" s="11"/>
      <c r="P784" s="56"/>
      <c r="R784" s="11"/>
      <c r="S784" s="14"/>
      <c r="AK784" s="19" t="str">
        <f>IF(Line[Asset Group]="","",VLOOKUP(Line[Asset Type],subdom_master,4,FALSE))</f>
        <v/>
      </c>
    </row>
    <row r="785" spans="1:37" s="3" customFormat="1" x14ac:dyDescent="0.2">
      <c r="A785" s="34"/>
      <c r="B785" s="34"/>
      <c r="C785" s="34"/>
      <c r="D785" s="61"/>
      <c r="E785" s="61"/>
      <c r="F785" s="34"/>
      <c r="G785" s="34"/>
      <c r="H785" s="3" t="str">
        <f>IF(Line[Asset Group]="","",VLOOKUP(Line[Asset Group],asset_grp_line,4,FALSE))</f>
        <v/>
      </c>
      <c r="J785" s="3" t="str">
        <f>IF(Line[Asset Group]="","",VLOOKUP(Line[Asset Group],asset_grp_line,3,FALSE))</f>
        <v/>
      </c>
      <c r="M785" s="11"/>
      <c r="P785" s="56"/>
      <c r="R785" s="11"/>
      <c r="S785" s="14"/>
      <c r="AK785" s="19" t="str">
        <f>IF(Line[Asset Group]="","",VLOOKUP(Line[Asset Type],subdom_master,4,FALSE))</f>
        <v/>
      </c>
    </row>
    <row r="786" spans="1:37" s="3" customFormat="1" x14ac:dyDescent="0.2">
      <c r="A786" s="34"/>
      <c r="B786" s="34"/>
      <c r="C786" s="34"/>
      <c r="D786" s="61"/>
      <c r="E786" s="61"/>
      <c r="F786" s="34"/>
      <c r="G786" s="34"/>
      <c r="H786" s="3" t="str">
        <f>IF(Line[Asset Group]="","",VLOOKUP(Line[Asset Group],asset_grp_line,4,FALSE))</f>
        <v/>
      </c>
      <c r="J786" s="3" t="str">
        <f>IF(Line[Asset Group]="","",VLOOKUP(Line[Asset Group],asset_grp_line,3,FALSE))</f>
        <v/>
      </c>
      <c r="M786" s="11"/>
      <c r="P786" s="56"/>
      <c r="R786" s="11"/>
      <c r="S786" s="14"/>
      <c r="AK786" s="19" t="str">
        <f>IF(Line[Asset Group]="","",VLOOKUP(Line[Asset Type],subdom_master,4,FALSE))</f>
        <v/>
      </c>
    </row>
    <row r="787" spans="1:37" s="3" customFormat="1" x14ac:dyDescent="0.2">
      <c r="A787" s="34"/>
      <c r="B787" s="34"/>
      <c r="C787" s="34"/>
      <c r="D787" s="61"/>
      <c r="E787" s="61"/>
      <c r="F787" s="34"/>
      <c r="G787" s="34"/>
      <c r="H787" s="3" t="str">
        <f>IF(Line[Asset Group]="","",VLOOKUP(Line[Asset Group],asset_grp_line,4,FALSE))</f>
        <v/>
      </c>
      <c r="J787" s="3" t="str">
        <f>IF(Line[Asset Group]="","",VLOOKUP(Line[Asset Group],asset_grp_line,3,FALSE))</f>
        <v/>
      </c>
      <c r="M787" s="11"/>
      <c r="P787" s="56"/>
      <c r="R787" s="11"/>
      <c r="S787" s="14"/>
      <c r="AK787" s="19" t="str">
        <f>IF(Line[Asset Group]="","",VLOOKUP(Line[Asset Type],subdom_master,4,FALSE))</f>
        <v/>
      </c>
    </row>
    <row r="788" spans="1:37" s="3" customFormat="1" x14ac:dyDescent="0.2">
      <c r="A788" s="34"/>
      <c r="B788" s="34"/>
      <c r="C788" s="34"/>
      <c r="D788" s="61"/>
      <c r="E788" s="61"/>
      <c r="F788" s="34"/>
      <c r="G788" s="34"/>
      <c r="H788" s="3" t="str">
        <f>IF(Line[Asset Group]="","",VLOOKUP(Line[Asset Group],asset_grp_line,4,FALSE))</f>
        <v/>
      </c>
      <c r="J788" s="3" t="str">
        <f>IF(Line[Asset Group]="","",VLOOKUP(Line[Asset Group],asset_grp_line,3,FALSE))</f>
        <v/>
      </c>
      <c r="M788" s="11"/>
      <c r="P788" s="56"/>
      <c r="R788" s="11"/>
      <c r="S788" s="14"/>
      <c r="AK788" s="19" t="str">
        <f>IF(Line[Asset Group]="","",VLOOKUP(Line[Asset Type],subdom_master,4,FALSE))</f>
        <v/>
      </c>
    </row>
    <row r="789" spans="1:37" s="3" customFormat="1" x14ac:dyDescent="0.2">
      <c r="A789" s="34"/>
      <c r="B789" s="34"/>
      <c r="C789" s="34"/>
      <c r="D789" s="61"/>
      <c r="E789" s="61"/>
      <c r="F789" s="34"/>
      <c r="G789" s="34"/>
      <c r="H789" s="3" t="str">
        <f>IF(Line[Asset Group]="","",VLOOKUP(Line[Asset Group],asset_grp_line,4,FALSE))</f>
        <v/>
      </c>
      <c r="J789" s="3" t="str">
        <f>IF(Line[Asset Group]="","",VLOOKUP(Line[Asset Group],asset_grp_line,3,FALSE))</f>
        <v/>
      </c>
      <c r="M789" s="11"/>
      <c r="P789" s="56"/>
      <c r="R789" s="11"/>
      <c r="S789" s="14"/>
      <c r="AK789" s="19" t="str">
        <f>IF(Line[Asset Group]="","",VLOOKUP(Line[Asset Type],subdom_master,4,FALSE))</f>
        <v/>
      </c>
    </row>
    <row r="790" spans="1:37" s="3" customFormat="1" x14ac:dyDescent="0.2">
      <c r="A790" s="34"/>
      <c r="B790" s="34"/>
      <c r="C790" s="34"/>
      <c r="D790" s="61"/>
      <c r="E790" s="61"/>
      <c r="F790" s="34"/>
      <c r="G790" s="34"/>
      <c r="H790" s="3" t="str">
        <f>IF(Line[Asset Group]="","",VLOOKUP(Line[Asset Group],asset_grp_line,4,FALSE))</f>
        <v/>
      </c>
      <c r="J790" s="3" t="str">
        <f>IF(Line[Asset Group]="","",VLOOKUP(Line[Asset Group],asset_grp_line,3,FALSE))</f>
        <v/>
      </c>
      <c r="M790" s="11"/>
      <c r="P790" s="56"/>
      <c r="R790" s="11"/>
      <c r="S790" s="14"/>
      <c r="AK790" s="19" t="str">
        <f>IF(Line[Asset Group]="","",VLOOKUP(Line[Asset Type],subdom_master,4,FALSE))</f>
        <v/>
      </c>
    </row>
    <row r="791" spans="1:37" s="3" customFormat="1" x14ac:dyDescent="0.2">
      <c r="A791" s="34"/>
      <c r="B791" s="34"/>
      <c r="C791" s="34"/>
      <c r="D791" s="61"/>
      <c r="E791" s="61"/>
      <c r="F791" s="34"/>
      <c r="G791" s="34"/>
      <c r="H791" s="3" t="str">
        <f>IF(Line[Asset Group]="","",VLOOKUP(Line[Asset Group],asset_grp_line,4,FALSE))</f>
        <v/>
      </c>
      <c r="J791" s="3" t="str">
        <f>IF(Line[Asset Group]="","",VLOOKUP(Line[Asset Group],asset_grp_line,3,FALSE))</f>
        <v/>
      </c>
      <c r="M791" s="11"/>
      <c r="P791" s="56"/>
      <c r="R791" s="11"/>
      <c r="S791" s="14"/>
      <c r="AK791" s="19" t="str">
        <f>IF(Line[Asset Group]="","",VLOOKUP(Line[Asset Type],subdom_master,4,FALSE))</f>
        <v/>
      </c>
    </row>
    <row r="792" spans="1:37" s="3" customFormat="1" x14ac:dyDescent="0.2">
      <c r="A792" s="34"/>
      <c r="B792" s="34"/>
      <c r="C792" s="34"/>
      <c r="D792" s="61"/>
      <c r="E792" s="61"/>
      <c r="F792" s="34"/>
      <c r="G792" s="34"/>
      <c r="H792" s="3" t="str">
        <f>IF(Line[Asset Group]="","",VLOOKUP(Line[Asset Group],asset_grp_line,4,FALSE))</f>
        <v/>
      </c>
      <c r="J792" s="3" t="str">
        <f>IF(Line[Asset Group]="","",VLOOKUP(Line[Asset Group],asset_grp_line,3,FALSE))</f>
        <v/>
      </c>
      <c r="M792" s="11"/>
      <c r="P792" s="56"/>
      <c r="R792" s="11"/>
      <c r="S792" s="14"/>
      <c r="AK792" s="19" t="str">
        <f>IF(Line[Asset Group]="","",VLOOKUP(Line[Asset Type],subdom_master,4,FALSE))</f>
        <v/>
      </c>
    </row>
    <row r="793" spans="1:37" s="3" customFormat="1" x14ac:dyDescent="0.2">
      <c r="A793" s="34"/>
      <c r="B793" s="34"/>
      <c r="C793" s="34"/>
      <c r="D793" s="61"/>
      <c r="E793" s="61"/>
      <c r="F793" s="34"/>
      <c r="G793" s="34"/>
      <c r="H793" s="3" t="str">
        <f>IF(Line[Asset Group]="","",VLOOKUP(Line[Asset Group],asset_grp_line,4,FALSE))</f>
        <v/>
      </c>
      <c r="J793" s="3" t="str">
        <f>IF(Line[Asset Group]="","",VLOOKUP(Line[Asset Group],asset_grp_line,3,FALSE))</f>
        <v/>
      </c>
      <c r="M793" s="11"/>
      <c r="P793" s="56"/>
      <c r="R793" s="11"/>
      <c r="S793" s="14"/>
      <c r="AK793" s="19" t="str">
        <f>IF(Line[Asset Group]="","",VLOOKUP(Line[Asset Type],subdom_master,4,FALSE))</f>
        <v/>
      </c>
    </row>
    <row r="794" spans="1:37" s="3" customFormat="1" x14ac:dyDescent="0.2">
      <c r="A794" s="34"/>
      <c r="B794" s="34"/>
      <c r="C794" s="34"/>
      <c r="D794" s="61"/>
      <c r="E794" s="61"/>
      <c r="F794" s="34"/>
      <c r="G794" s="34"/>
      <c r="H794" s="3" t="str">
        <f>IF(Line[Asset Group]="","",VLOOKUP(Line[Asset Group],asset_grp_line,4,FALSE))</f>
        <v/>
      </c>
      <c r="J794" s="3" t="str">
        <f>IF(Line[Asset Group]="","",VLOOKUP(Line[Asset Group],asset_grp_line,3,FALSE))</f>
        <v/>
      </c>
      <c r="M794" s="11"/>
      <c r="P794" s="56"/>
      <c r="R794" s="11"/>
      <c r="S794" s="14"/>
      <c r="AK794" s="19" t="str">
        <f>IF(Line[Asset Group]="","",VLOOKUP(Line[Asset Type],subdom_master,4,FALSE))</f>
        <v/>
      </c>
    </row>
    <row r="795" spans="1:37" s="3" customFormat="1" x14ac:dyDescent="0.2">
      <c r="A795" s="34"/>
      <c r="B795" s="34"/>
      <c r="C795" s="34"/>
      <c r="D795" s="61"/>
      <c r="E795" s="61"/>
      <c r="F795" s="34"/>
      <c r="G795" s="34"/>
      <c r="H795" s="3" t="str">
        <f>IF(Line[Asset Group]="","",VLOOKUP(Line[Asset Group],asset_grp_line,4,FALSE))</f>
        <v/>
      </c>
      <c r="J795" s="3" t="str">
        <f>IF(Line[Asset Group]="","",VLOOKUP(Line[Asset Group],asset_grp_line,3,FALSE))</f>
        <v/>
      </c>
      <c r="M795" s="11"/>
      <c r="P795" s="56"/>
      <c r="R795" s="11"/>
      <c r="S795" s="14"/>
      <c r="AK795" s="19" t="str">
        <f>IF(Line[Asset Group]="","",VLOOKUP(Line[Asset Type],subdom_master,4,FALSE))</f>
        <v/>
      </c>
    </row>
    <row r="796" spans="1:37" s="3" customFormat="1" x14ac:dyDescent="0.2">
      <c r="A796" s="34"/>
      <c r="B796" s="34"/>
      <c r="C796" s="34"/>
      <c r="D796" s="61"/>
      <c r="E796" s="61"/>
      <c r="F796" s="34"/>
      <c r="G796" s="34"/>
      <c r="H796" s="3" t="str">
        <f>IF(Line[Asset Group]="","",VLOOKUP(Line[Asset Group],asset_grp_line,4,FALSE))</f>
        <v/>
      </c>
      <c r="J796" s="3" t="str">
        <f>IF(Line[Asset Group]="","",VLOOKUP(Line[Asset Group],asset_grp_line,3,FALSE))</f>
        <v/>
      </c>
      <c r="M796" s="11"/>
      <c r="P796" s="56"/>
      <c r="R796" s="11"/>
      <c r="S796" s="14"/>
      <c r="AK796" s="19" t="str">
        <f>IF(Line[Asset Group]="","",VLOOKUP(Line[Asset Type],subdom_master,4,FALSE))</f>
        <v/>
      </c>
    </row>
    <row r="797" spans="1:37" s="3" customFormat="1" x14ac:dyDescent="0.2">
      <c r="A797" s="34"/>
      <c r="B797" s="34"/>
      <c r="C797" s="34"/>
      <c r="D797" s="61"/>
      <c r="E797" s="61"/>
      <c r="F797" s="34"/>
      <c r="G797" s="34"/>
      <c r="H797" s="3" t="str">
        <f>IF(Line[Asset Group]="","",VLOOKUP(Line[Asset Group],asset_grp_line,4,FALSE))</f>
        <v/>
      </c>
      <c r="J797" s="3" t="str">
        <f>IF(Line[Asset Group]="","",VLOOKUP(Line[Asset Group],asset_grp_line,3,FALSE))</f>
        <v/>
      </c>
      <c r="M797" s="11"/>
      <c r="P797" s="56"/>
      <c r="R797" s="11"/>
      <c r="S797" s="14"/>
      <c r="AK797" s="19" t="str">
        <f>IF(Line[Asset Group]="","",VLOOKUP(Line[Asset Type],subdom_master,4,FALSE))</f>
        <v/>
      </c>
    </row>
    <row r="798" spans="1:37" s="3" customFormat="1" x14ac:dyDescent="0.2">
      <c r="A798" s="34"/>
      <c r="B798" s="34"/>
      <c r="C798" s="34"/>
      <c r="D798" s="61"/>
      <c r="E798" s="61"/>
      <c r="F798" s="34"/>
      <c r="G798" s="34"/>
      <c r="H798" s="3" t="str">
        <f>IF(Line[Asset Group]="","",VLOOKUP(Line[Asset Group],asset_grp_line,4,FALSE))</f>
        <v/>
      </c>
      <c r="J798" s="3" t="str">
        <f>IF(Line[Asset Group]="","",VLOOKUP(Line[Asset Group],asset_grp_line,3,FALSE))</f>
        <v/>
      </c>
      <c r="M798" s="11"/>
      <c r="P798" s="56"/>
      <c r="R798" s="11"/>
      <c r="S798" s="14"/>
      <c r="AK798" s="19" t="str">
        <f>IF(Line[Asset Group]="","",VLOOKUP(Line[Asset Type],subdom_master,4,FALSE))</f>
        <v/>
      </c>
    </row>
    <row r="799" spans="1:37" s="3" customFormat="1" x14ac:dyDescent="0.2">
      <c r="A799" s="34"/>
      <c r="B799" s="34"/>
      <c r="C799" s="34"/>
      <c r="D799" s="61"/>
      <c r="E799" s="61"/>
      <c r="F799" s="34"/>
      <c r="G799" s="34"/>
      <c r="H799" s="3" t="str">
        <f>IF(Line[Asset Group]="","",VLOOKUP(Line[Asset Group],asset_grp_line,4,FALSE))</f>
        <v/>
      </c>
      <c r="J799" s="3" t="str">
        <f>IF(Line[Asset Group]="","",VLOOKUP(Line[Asset Group],asset_grp_line,3,FALSE))</f>
        <v/>
      </c>
      <c r="M799" s="11"/>
      <c r="P799" s="56"/>
      <c r="R799" s="11"/>
      <c r="S799" s="14"/>
      <c r="AK799" s="19" t="str">
        <f>IF(Line[Asset Group]="","",VLOOKUP(Line[Asset Type],subdom_master,4,FALSE))</f>
        <v/>
      </c>
    </row>
    <row r="800" spans="1:37" s="3" customFormat="1" x14ac:dyDescent="0.2">
      <c r="A800" s="34"/>
      <c r="B800" s="34"/>
      <c r="C800" s="34"/>
      <c r="D800" s="61"/>
      <c r="E800" s="61"/>
      <c r="F800" s="34"/>
      <c r="G800" s="34"/>
      <c r="H800" s="3" t="str">
        <f>IF(Line[Asset Group]="","",VLOOKUP(Line[Asset Group],asset_grp_line,4,FALSE))</f>
        <v/>
      </c>
      <c r="J800" s="3" t="str">
        <f>IF(Line[Asset Group]="","",VLOOKUP(Line[Asset Group],asset_grp_line,3,FALSE))</f>
        <v/>
      </c>
      <c r="M800" s="11"/>
      <c r="P800" s="56"/>
      <c r="R800" s="11"/>
      <c r="S800" s="14"/>
      <c r="AK800" s="19" t="str">
        <f>IF(Line[Asset Group]="","",VLOOKUP(Line[Asset Type],subdom_master,4,FALSE))</f>
        <v/>
      </c>
    </row>
    <row r="801" spans="1:37" s="3" customFormat="1" x14ac:dyDescent="0.2">
      <c r="A801" s="34"/>
      <c r="B801" s="34"/>
      <c r="C801" s="34"/>
      <c r="D801" s="61"/>
      <c r="E801" s="61"/>
      <c r="F801" s="34"/>
      <c r="G801" s="34"/>
      <c r="H801" s="3" t="str">
        <f>IF(Line[Asset Group]="","",VLOOKUP(Line[Asset Group],asset_grp_line,4,FALSE))</f>
        <v/>
      </c>
      <c r="J801" s="3" t="str">
        <f>IF(Line[Asset Group]="","",VLOOKUP(Line[Asset Group],asset_grp_line,3,FALSE))</f>
        <v/>
      </c>
      <c r="M801" s="11"/>
      <c r="P801" s="56"/>
      <c r="R801" s="11"/>
      <c r="S801" s="14"/>
      <c r="AK801" s="19" t="str">
        <f>IF(Line[Asset Group]="","",VLOOKUP(Line[Asset Type],subdom_master,4,FALSE))</f>
        <v/>
      </c>
    </row>
    <row r="802" spans="1:37" s="3" customFormat="1" x14ac:dyDescent="0.2">
      <c r="A802" s="34"/>
      <c r="B802" s="34"/>
      <c r="C802" s="34"/>
      <c r="D802" s="61"/>
      <c r="E802" s="61"/>
      <c r="F802" s="34"/>
      <c r="G802" s="34"/>
      <c r="H802" s="3" t="str">
        <f>IF(Line[Asset Group]="","",VLOOKUP(Line[Asset Group],asset_grp_line,4,FALSE))</f>
        <v/>
      </c>
      <c r="J802" s="3" t="str">
        <f>IF(Line[Asset Group]="","",VLOOKUP(Line[Asset Group],asset_grp_line,3,FALSE))</f>
        <v/>
      </c>
      <c r="M802" s="11"/>
      <c r="P802" s="56"/>
      <c r="R802" s="11"/>
      <c r="S802" s="14"/>
      <c r="AK802" s="19" t="str">
        <f>IF(Line[Asset Group]="","",VLOOKUP(Line[Asset Type],subdom_master,4,FALSE))</f>
        <v/>
      </c>
    </row>
    <row r="803" spans="1:37" s="3" customFormat="1" x14ac:dyDescent="0.2">
      <c r="A803" s="34"/>
      <c r="B803" s="34"/>
      <c r="C803" s="34"/>
      <c r="D803" s="61"/>
      <c r="E803" s="61"/>
      <c r="F803" s="34"/>
      <c r="G803" s="34"/>
      <c r="H803" s="3" t="str">
        <f>IF(Line[Asset Group]="","",VLOOKUP(Line[Asset Group],asset_grp_line,4,FALSE))</f>
        <v/>
      </c>
      <c r="J803" s="3" t="str">
        <f>IF(Line[Asset Group]="","",VLOOKUP(Line[Asset Group],asset_grp_line,3,FALSE))</f>
        <v/>
      </c>
      <c r="M803" s="11"/>
      <c r="P803" s="56"/>
      <c r="R803" s="11"/>
      <c r="S803" s="14"/>
      <c r="AK803" s="19" t="str">
        <f>IF(Line[Asset Group]="","",VLOOKUP(Line[Asset Type],subdom_master,4,FALSE))</f>
        <v/>
      </c>
    </row>
    <row r="804" spans="1:37" s="3" customFormat="1" x14ac:dyDescent="0.2">
      <c r="A804" s="34"/>
      <c r="B804" s="34"/>
      <c r="C804" s="34"/>
      <c r="D804" s="61"/>
      <c r="E804" s="61"/>
      <c r="F804" s="34"/>
      <c r="G804" s="34"/>
      <c r="H804" s="3" t="str">
        <f>IF(Line[Asset Group]="","",VLOOKUP(Line[Asset Group],asset_grp_line,4,FALSE))</f>
        <v/>
      </c>
      <c r="J804" s="3" t="str">
        <f>IF(Line[Asset Group]="","",VLOOKUP(Line[Asset Group],asset_grp_line,3,FALSE))</f>
        <v/>
      </c>
      <c r="M804" s="11"/>
      <c r="P804" s="56"/>
      <c r="R804" s="11"/>
      <c r="S804" s="14"/>
      <c r="AK804" s="19" t="str">
        <f>IF(Line[Asset Group]="","",VLOOKUP(Line[Asset Type],subdom_master,4,FALSE))</f>
        <v/>
      </c>
    </row>
    <row r="805" spans="1:37" s="3" customFormat="1" x14ac:dyDescent="0.2">
      <c r="A805" s="34"/>
      <c r="B805" s="34"/>
      <c r="C805" s="34"/>
      <c r="D805" s="61"/>
      <c r="E805" s="61"/>
      <c r="F805" s="34"/>
      <c r="G805" s="34"/>
      <c r="H805" s="3" t="str">
        <f>IF(Line[Asset Group]="","",VLOOKUP(Line[Asset Group],asset_grp_line,4,FALSE))</f>
        <v/>
      </c>
      <c r="J805" s="3" t="str">
        <f>IF(Line[Asset Group]="","",VLOOKUP(Line[Asset Group],asset_grp_line,3,FALSE))</f>
        <v/>
      </c>
      <c r="M805" s="11"/>
      <c r="P805" s="56"/>
      <c r="R805" s="11"/>
      <c r="S805" s="14"/>
      <c r="AK805" s="19" t="str">
        <f>IF(Line[Asset Group]="","",VLOOKUP(Line[Asset Type],subdom_master,4,FALSE))</f>
        <v/>
      </c>
    </row>
    <row r="806" spans="1:37" s="3" customFormat="1" x14ac:dyDescent="0.2">
      <c r="A806" s="34"/>
      <c r="B806" s="34"/>
      <c r="C806" s="34"/>
      <c r="D806" s="61"/>
      <c r="E806" s="61"/>
      <c r="F806" s="34"/>
      <c r="G806" s="34"/>
      <c r="H806" s="3" t="str">
        <f>IF(Line[Asset Group]="","",VLOOKUP(Line[Asset Group],asset_grp_line,4,FALSE))</f>
        <v/>
      </c>
      <c r="J806" s="3" t="str">
        <f>IF(Line[Asset Group]="","",VLOOKUP(Line[Asset Group],asset_grp_line,3,FALSE))</f>
        <v/>
      </c>
      <c r="M806" s="11"/>
      <c r="P806" s="56"/>
      <c r="R806" s="11"/>
      <c r="S806" s="14"/>
      <c r="AK806" s="19" t="str">
        <f>IF(Line[Asset Group]="","",VLOOKUP(Line[Asset Type],subdom_master,4,FALSE))</f>
        <v/>
      </c>
    </row>
    <row r="807" spans="1:37" s="3" customFormat="1" x14ac:dyDescent="0.2">
      <c r="A807" s="34"/>
      <c r="B807" s="34"/>
      <c r="C807" s="34"/>
      <c r="D807" s="61"/>
      <c r="E807" s="61"/>
      <c r="F807" s="34"/>
      <c r="G807" s="34"/>
      <c r="H807" s="3" t="str">
        <f>IF(Line[Asset Group]="","",VLOOKUP(Line[Asset Group],asset_grp_line,4,FALSE))</f>
        <v/>
      </c>
      <c r="J807" s="3" t="str">
        <f>IF(Line[Asset Group]="","",VLOOKUP(Line[Asset Group],asset_grp_line,3,FALSE))</f>
        <v/>
      </c>
      <c r="M807" s="11"/>
      <c r="P807" s="56"/>
      <c r="R807" s="11"/>
      <c r="S807" s="14"/>
      <c r="AK807" s="19" t="str">
        <f>IF(Line[Asset Group]="","",VLOOKUP(Line[Asset Type],subdom_master,4,FALSE))</f>
        <v/>
      </c>
    </row>
    <row r="808" spans="1:37" s="3" customFormat="1" x14ac:dyDescent="0.2">
      <c r="A808" s="34"/>
      <c r="B808" s="34"/>
      <c r="C808" s="34"/>
      <c r="D808" s="61"/>
      <c r="E808" s="61"/>
      <c r="F808" s="34"/>
      <c r="G808" s="34"/>
      <c r="H808" s="3" t="str">
        <f>IF(Line[Asset Group]="","",VLOOKUP(Line[Asset Group],asset_grp_line,4,FALSE))</f>
        <v/>
      </c>
      <c r="J808" s="3" t="str">
        <f>IF(Line[Asset Group]="","",VLOOKUP(Line[Asset Group],asset_grp_line,3,FALSE))</f>
        <v/>
      </c>
      <c r="M808" s="11"/>
      <c r="P808" s="56"/>
      <c r="R808" s="11"/>
      <c r="S808" s="14"/>
      <c r="AK808" s="19" t="str">
        <f>IF(Line[Asset Group]="","",VLOOKUP(Line[Asset Type],subdom_master,4,FALSE))</f>
        <v/>
      </c>
    </row>
    <row r="809" spans="1:37" s="3" customFormat="1" x14ac:dyDescent="0.2">
      <c r="A809" s="34"/>
      <c r="B809" s="34"/>
      <c r="C809" s="34"/>
      <c r="D809" s="61"/>
      <c r="E809" s="61"/>
      <c r="F809" s="34"/>
      <c r="G809" s="34"/>
      <c r="H809" s="3" t="str">
        <f>IF(Line[Asset Group]="","",VLOOKUP(Line[Asset Group],asset_grp_line,4,FALSE))</f>
        <v/>
      </c>
      <c r="J809" s="3" t="str">
        <f>IF(Line[Asset Group]="","",VLOOKUP(Line[Asset Group],asset_grp_line,3,FALSE))</f>
        <v/>
      </c>
      <c r="M809" s="11"/>
      <c r="P809" s="56"/>
      <c r="R809" s="11"/>
      <c r="S809" s="14"/>
      <c r="AK809" s="19" t="str">
        <f>IF(Line[Asset Group]="","",VLOOKUP(Line[Asset Type],subdom_master,4,FALSE))</f>
        <v/>
      </c>
    </row>
    <row r="810" spans="1:37" s="3" customFormat="1" x14ac:dyDescent="0.2">
      <c r="A810" s="34"/>
      <c r="B810" s="34"/>
      <c r="C810" s="34"/>
      <c r="D810" s="61"/>
      <c r="E810" s="61"/>
      <c r="F810" s="34"/>
      <c r="G810" s="34"/>
      <c r="H810" s="3" t="str">
        <f>IF(Line[Asset Group]="","",VLOOKUP(Line[Asset Group],asset_grp_line,4,FALSE))</f>
        <v/>
      </c>
      <c r="J810" s="3" t="str">
        <f>IF(Line[Asset Group]="","",VLOOKUP(Line[Asset Group],asset_grp_line,3,FALSE))</f>
        <v/>
      </c>
      <c r="M810" s="11"/>
      <c r="P810" s="56"/>
      <c r="R810" s="11"/>
      <c r="S810" s="14"/>
      <c r="AK810" s="19" t="str">
        <f>IF(Line[Asset Group]="","",VLOOKUP(Line[Asset Type],subdom_master,4,FALSE))</f>
        <v/>
      </c>
    </row>
    <row r="811" spans="1:37" s="3" customFormat="1" x14ac:dyDescent="0.2">
      <c r="A811" s="34"/>
      <c r="B811" s="34"/>
      <c r="C811" s="34"/>
      <c r="D811" s="61"/>
      <c r="E811" s="61"/>
      <c r="F811" s="34"/>
      <c r="G811" s="34"/>
      <c r="H811" s="3" t="str">
        <f>IF(Line[Asset Group]="","",VLOOKUP(Line[Asset Group],asset_grp_line,4,FALSE))</f>
        <v/>
      </c>
      <c r="J811" s="3" t="str">
        <f>IF(Line[Asset Group]="","",VLOOKUP(Line[Asset Group],asset_grp_line,3,FALSE))</f>
        <v/>
      </c>
      <c r="M811" s="11"/>
      <c r="P811" s="56"/>
      <c r="R811" s="11"/>
      <c r="S811" s="14"/>
      <c r="AK811" s="19" t="str">
        <f>IF(Line[Asset Group]="","",VLOOKUP(Line[Asset Type],subdom_master,4,FALSE))</f>
        <v/>
      </c>
    </row>
    <row r="812" spans="1:37" s="3" customFormat="1" x14ac:dyDescent="0.2">
      <c r="A812" s="34"/>
      <c r="B812" s="34"/>
      <c r="C812" s="34"/>
      <c r="D812" s="61"/>
      <c r="E812" s="61"/>
      <c r="F812" s="34"/>
      <c r="G812" s="34"/>
      <c r="H812" s="3" t="str">
        <f>IF(Line[Asset Group]="","",VLOOKUP(Line[Asset Group],asset_grp_line,4,FALSE))</f>
        <v/>
      </c>
      <c r="J812" s="3" t="str">
        <f>IF(Line[Asset Group]="","",VLOOKUP(Line[Asset Group],asset_grp_line,3,FALSE))</f>
        <v/>
      </c>
      <c r="M812" s="11"/>
      <c r="P812" s="56"/>
      <c r="R812" s="11"/>
      <c r="S812" s="14"/>
      <c r="AK812" s="19" t="str">
        <f>IF(Line[Asset Group]="","",VLOOKUP(Line[Asset Type],subdom_master,4,FALSE))</f>
        <v/>
      </c>
    </row>
    <row r="813" spans="1:37" s="3" customFormat="1" x14ac:dyDescent="0.2">
      <c r="A813" s="34"/>
      <c r="B813" s="34"/>
      <c r="C813" s="34"/>
      <c r="D813" s="61"/>
      <c r="E813" s="61"/>
      <c r="F813" s="34"/>
      <c r="G813" s="34"/>
      <c r="H813" s="3" t="str">
        <f>IF(Line[Asset Group]="","",VLOOKUP(Line[Asset Group],asset_grp_line,4,FALSE))</f>
        <v/>
      </c>
      <c r="J813" s="3" t="str">
        <f>IF(Line[Asset Group]="","",VLOOKUP(Line[Asset Group],asset_grp_line,3,FALSE))</f>
        <v/>
      </c>
      <c r="M813" s="11"/>
      <c r="P813" s="56"/>
      <c r="R813" s="11"/>
      <c r="S813" s="14"/>
      <c r="AK813" s="19" t="str">
        <f>IF(Line[Asset Group]="","",VLOOKUP(Line[Asset Type],subdom_master,4,FALSE))</f>
        <v/>
      </c>
    </row>
    <row r="814" spans="1:37" s="3" customFormat="1" x14ac:dyDescent="0.2">
      <c r="A814" s="34"/>
      <c r="B814" s="34"/>
      <c r="C814" s="34"/>
      <c r="D814" s="61"/>
      <c r="E814" s="61"/>
      <c r="F814" s="34"/>
      <c r="G814" s="34"/>
      <c r="H814" s="3" t="str">
        <f>IF(Line[Asset Group]="","",VLOOKUP(Line[Asset Group],asset_grp_line,4,FALSE))</f>
        <v/>
      </c>
      <c r="J814" s="3" t="str">
        <f>IF(Line[Asset Group]="","",VLOOKUP(Line[Asset Group],asset_grp_line,3,FALSE))</f>
        <v/>
      </c>
      <c r="M814" s="11"/>
      <c r="P814" s="56"/>
      <c r="R814" s="11"/>
      <c r="S814" s="14"/>
      <c r="AK814" s="19" t="str">
        <f>IF(Line[Asset Group]="","",VLOOKUP(Line[Asset Type],subdom_master,4,FALSE))</f>
        <v/>
      </c>
    </row>
    <row r="815" spans="1:37" s="3" customFormat="1" x14ac:dyDescent="0.2">
      <c r="A815" s="34"/>
      <c r="B815" s="34"/>
      <c r="C815" s="34"/>
      <c r="D815" s="61"/>
      <c r="E815" s="61"/>
      <c r="F815" s="34"/>
      <c r="G815" s="34"/>
      <c r="H815" s="3" t="str">
        <f>IF(Line[Asset Group]="","",VLOOKUP(Line[Asset Group],asset_grp_line,4,FALSE))</f>
        <v/>
      </c>
      <c r="J815" s="3" t="str">
        <f>IF(Line[Asset Group]="","",VLOOKUP(Line[Asset Group],asset_grp_line,3,FALSE))</f>
        <v/>
      </c>
      <c r="M815" s="11"/>
      <c r="P815" s="56"/>
      <c r="R815" s="11"/>
      <c r="S815" s="14"/>
      <c r="AK815" s="19" t="str">
        <f>IF(Line[Asset Group]="","",VLOOKUP(Line[Asset Type],subdom_master,4,FALSE))</f>
        <v/>
      </c>
    </row>
    <row r="816" spans="1:37" s="3" customFormat="1" x14ac:dyDescent="0.2">
      <c r="A816" s="34"/>
      <c r="B816" s="34"/>
      <c r="C816" s="34"/>
      <c r="D816" s="61"/>
      <c r="E816" s="61"/>
      <c r="F816" s="34"/>
      <c r="G816" s="34"/>
      <c r="H816" s="3" t="str">
        <f>IF(Line[Asset Group]="","",VLOOKUP(Line[Asset Group],asset_grp_line,4,FALSE))</f>
        <v/>
      </c>
      <c r="J816" s="3" t="str">
        <f>IF(Line[Asset Group]="","",VLOOKUP(Line[Asset Group],asset_grp_line,3,FALSE))</f>
        <v/>
      </c>
      <c r="M816" s="11"/>
      <c r="P816" s="56"/>
      <c r="R816" s="11"/>
      <c r="S816" s="14"/>
      <c r="AK816" s="19" t="str">
        <f>IF(Line[Asset Group]="","",VLOOKUP(Line[Asset Type],subdom_master,4,FALSE))</f>
        <v/>
      </c>
    </row>
    <row r="817" spans="1:37" s="3" customFormat="1" x14ac:dyDescent="0.2">
      <c r="A817" s="34"/>
      <c r="B817" s="34"/>
      <c r="C817" s="34"/>
      <c r="D817" s="61"/>
      <c r="E817" s="61"/>
      <c r="F817" s="34"/>
      <c r="G817" s="34"/>
      <c r="H817" s="3" t="str">
        <f>IF(Line[Asset Group]="","",VLOOKUP(Line[Asset Group],asset_grp_line,4,FALSE))</f>
        <v/>
      </c>
      <c r="J817" s="3" t="str">
        <f>IF(Line[Asset Group]="","",VLOOKUP(Line[Asset Group],asset_grp_line,3,FALSE))</f>
        <v/>
      </c>
      <c r="M817" s="11"/>
      <c r="P817" s="56"/>
      <c r="R817" s="11"/>
      <c r="S817" s="14"/>
      <c r="AK817" s="19" t="str">
        <f>IF(Line[Asset Group]="","",VLOOKUP(Line[Asset Type],subdom_master,4,FALSE))</f>
        <v/>
      </c>
    </row>
    <row r="818" spans="1:37" s="3" customFormat="1" x14ac:dyDescent="0.2">
      <c r="A818" s="34"/>
      <c r="B818" s="34"/>
      <c r="C818" s="34"/>
      <c r="D818" s="61"/>
      <c r="E818" s="61"/>
      <c r="F818" s="34"/>
      <c r="G818" s="34"/>
      <c r="H818" s="3" t="str">
        <f>IF(Line[Asset Group]="","",VLOOKUP(Line[Asset Group],asset_grp_line,4,FALSE))</f>
        <v/>
      </c>
      <c r="J818" s="3" t="str">
        <f>IF(Line[Asset Group]="","",VLOOKUP(Line[Asset Group],asset_grp_line,3,FALSE))</f>
        <v/>
      </c>
      <c r="M818" s="11"/>
      <c r="P818" s="56"/>
      <c r="R818" s="11"/>
      <c r="S818" s="14"/>
      <c r="AK818" s="19" t="str">
        <f>IF(Line[Asset Group]="","",VLOOKUP(Line[Asset Type],subdom_master,4,FALSE))</f>
        <v/>
      </c>
    </row>
    <row r="819" spans="1:37" s="3" customFormat="1" x14ac:dyDescent="0.2">
      <c r="A819" s="34"/>
      <c r="B819" s="34"/>
      <c r="C819" s="34"/>
      <c r="D819" s="61"/>
      <c r="E819" s="61"/>
      <c r="F819" s="34"/>
      <c r="G819" s="34"/>
      <c r="H819" s="3" t="str">
        <f>IF(Line[Asset Group]="","",VLOOKUP(Line[Asset Group],asset_grp_line,4,FALSE))</f>
        <v/>
      </c>
      <c r="J819" s="3" t="str">
        <f>IF(Line[Asset Group]="","",VLOOKUP(Line[Asset Group],asset_grp_line,3,FALSE))</f>
        <v/>
      </c>
      <c r="M819" s="11"/>
      <c r="P819" s="56"/>
      <c r="R819" s="11"/>
      <c r="S819" s="14"/>
      <c r="AK819" s="19" t="str">
        <f>IF(Line[Asset Group]="","",VLOOKUP(Line[Asset Type],subdom_master,4,FALSE))</f>
        <v/>
      </c>
    </row>
    <row r="820" spans="1:37" s="3" customFormat="1" x14ac:dyDescent="0.2">
      <c r="A820" s="34"/>
      <c r="B820" s="34"/>
      <c r="C820" s="34"/>
      <c r="D820" s="61"/>
      <c r="E820" s="61"/>
      <c r="F820" s="34"/>
      <c r="G820" s="34"/>
      <c r="H820" s="3" t="str">
        <f>IF(Line[Asset Group]="","",VLOOKUP(Line[Asset Group],asset_grp_line,4,FALSE))</f>
        <v/>
      </c>
      <c r="J820" s="3" t="str">
        <f>IF(Line[Asset Group]="","",VLOOKUP(Line[Asset Group],asset_grp_line,3,FALSE))</f>
        <v/>
      </c>
      <c r="M820" s="11"/>
      <c r="P820" s="56"/>
      <c r="R820" s="11"/>
      <c r="S820" s="14"/>
      <c r="AK820" s="19" t="str">
        <f>IF(Line[Asset Group]="","",VLOOKUP(Line[Asset Type],subdom_master,4,FALSE))</f>
        <v/>
      </c>
    </row>
    <row r="821" spans="1:37" s="3" customFormat="1" x14ac:dyDescent="0.2">
      <c r="A821" s="34"/>
      <c r="B821" s="34"/>
      <c r="C821" s="34"/>
      <c r="D821" s="61"/>
      <c r="E821" s="61"/>
      <c r="F821" s="34"/>
      <c r="G821" s="34"/>
      <c r="H821" s="3" t="str">
        <f>IF(Line[Asset Group]="","",VLOOKUP(Line[Asset Group],asset_grp_line,4,FALSE))</f>
        <v/>
      </c>
      <c r="J821" s="3" t="str">
        <f>IF(Line[Asset Group]="","",VLOOKUP(Line[Asset Group],asset_grp_line,3,FALSE))</f>
        <v/>
      </c>
      <c r="M821" s="11"/>
      <c r="P821" s="56"/>
      <c r="R821" s="11"/>
      <c r="S821" s="14"/>
      <c r="AK821" s="19" t="str">
        <f>IF(Line[Asset Group]="","",VLOOKUP(Line[Asset Type],subdom_master,4,FALSE))</f>
        <v/>
      </c>
    </row>
    <row r="822" spans="1:37" s="3" customFormat="1" x14ac:dyDescent="0.2">
      <c r="A822" s="34"/>
      <c r="B822" s="34"/>
      <c r="C822" s="34"/>
      <c r="D822" s="61"/>
      <c r="E822" s="61"/>
      <c r="F822" s="34"/>
      <c r="G822" s="34"/>
      <c r="H822" s="3" t="str">
        <f>IF(Line[Asset Group]="","",VLOOKUP(Line[Asset Group],asset_grp_line,4,FALSE))</f>
        <v/>
      </c>
      <c r="J822" s="3" t="str">
        <f>IF(Line[Asset Group]="","",VLOOKUP(Line[Asset Group],asset_grp_line,3,FALSE))</f>
        <v/>
      </c>
      <c r="M822" s="11"/>
      <c r="P822" s="56"/>
      <c r="R822" s="11"/>
      <c r="S822" s="14"/>
      <c r="AK822" s="19" t="str">
        <f>IF(Line[Asset Group]="","",VLOOKUP(Line[Asset Type],subdom_master,4,FALSE))</f>
        <v/>
      </c>
    </row>
    <row r="823" spans="1:37" s="3" customFormat="1" x14ac:dyDescent="0.2">
      <c r="A823" s="34"/>
      <c r="B823" s="34"/>
      <c r="C823" s="34"/>
      <c r="D823" s="61"/>
      <c r="E823" s="61"/>
      <c r="F823" s="34"/>
      <c r="G823" s="34"/>
      <c r="H823" s="3" t="str">
        <f>IF(Line[Asset Group]="","",VLOOKUP(Line[Asset Group],asset_grp_line,4,FALSE))</f>
        <v/>
      </c>
      <c r="J823" s="3" t="str">
        <f>IF(Line[Asset Group]="","",VLOOKUP(Line[Asset Group],asset_grp_line,3,FALSE))</f>
        <v/>
      </c>
      <c r="M823" s="11"/>
      <c r="P823" s="56"/>
      <c r="R823" s="11"/>
      <c r="S823" s="14"/>
      <c r="AK823" s="19" t="str">
        <f>IF(Line[Asset Group]="","",VLOOKUP(Line[Asset Type],subdom_master,4,FALSE))</f>
        <v/>
      </c>
    </row>
    <row r="824" spans="1:37" s="3" customFormat="1" x14ac:dyDescent="0.2">
      <c r="A824" s="34"/>
      <c r="B824" s="34"/>
      <c r="C824" s="34"/>
      <c r="D824" s="61"/>
      <c r="E824" s="61"/>
      <c r="F824" s="34"/>
      <c r="G824" s="34"/>
      <c r="H824" s="3" t="str">
        <f>IF(Line[Asset Group]="","",VLOOKUP(Line[Asset Group],asset_grp_line,4,FALSE))</f>
        <v/>
      </c>
      <c r="J824" s="3" t="str">
        <f>IF(Line[Asset Group]="","",VLOOKUP(Line[Asset Group],asset_grp_line,3,FALSE))</f>
        <v/>
      </c>
      <c r="M824" s="11"/>
      <c r="P824" s="56"/>
      <c r="R824" s="11"/>
      <c r="S824" s="14"/>
      <c r="AK824" s="19" t="str">
        <f>IF(Line[Asset Group]="","",VLOOKUP(Line[Asset Type],subdom_master,4,FALSE))</f>
        <v/>
      </c>
    </row>
    <row r="825" spans="1:37" s="3" customFormat="1" x14ac:dyDescent="0.2">
      <c r="A825" s="34"/>
      <c r="B825" s="34"/>
      <c r="C825" s="34"/>
      <c r="D825" s="61"/>
      <c r="E825" s="61"/>
      <c r="F825" s="34"/>
      <c r="G825" s="34"/>
      <c r="H825" s="3" t="str">
        <f>IF(Line[Asset Group]="","",VLOOKUP(Line[Asset Group],asset_grp_line,4,FALSE))</f>
        <v/>
      </c>
      <c r="J825" s="3" t="str">
        <f>IF(Line[Asset Group]="","",VLOOKUP(Line[Asset Group],asset_grp_line,3,FALSE))</f>
        <v/>
      </c>
      <c r="M825" s="11"/>
      <c r="P825" s="56"/>
      <c r="R825" s="11"/>
      <c r="S825" s="14"/>
      <c r="AK825" s="19" t="str">
        <f>IF(Line[Asset Group]="","",VLOOKUP(Line[Asset Type],subdom_master,4,FALSE))</f>
        <v/>
      </c>
    </row>
    <row r="826" spans="1:37" s="3" customFormat="1" x14ac:dyDescent="0.2">
      <c r="A826" s="34"/>
      <c r="B826" s="34"/>
      <c r="C826" s="34"/>
      <c r="D826" s="61"/>
      <c r="E826" s="61"/>
      <c r="F826" s="34"/>
      <c r="G826" s="34"/>
      <c r="H826" s="3" t="str">
        <f>IF(Line[Asset Group]="","",VLOOKUP(Line[Asset Group],asset_grp_line,4,FALSE))</f>
        <v/>
      </c>
      <c r="J826" s="3" t="str">
        <f>IF(Line[Asset Group]="","",VLOOKUP(Line[Asset Group],asset_grp_line,3,FALSE))</f>
        <v/>
      </c>
      <c r="M826" s="11"/>
      <c r="P826" s="56"/>
      <c r="R826" s="11"/>
      <c r="S826" s="14"/>
      <c r="AK826" s="19" t="str">
        <f>IF(Line[Asset Group]="","",VLOOKUP(Line[Asset Type],subdom_master,4,FALSE))</f>
        <v/>
      </c>
    </row>
    <row r="827" spans="1:37" s="3" customFormat="1" x14ac:dyDescent="0.2">
      <c r="A827" s="34"/>
      <c r="B827" s="34"/>
      <c r="C827" s="34"/>
      <c r="D827" s="61"/>
      <c r="E827" s="61"/>
      <c r="F827" s="34"/>
      <c r="G827" s="34"/>
      <c r="H827" s="3" t="str">
        <f>IF(Line[Asset Group]="","",VLOOKUP(Line[Asset Group],asset_grp_line,4,FALSE))</f>
        <v/>
      </c>
      <c r="J827" s="3" t="str">
        <f>IF(Line[Asset Group]="","",VLOOKUP(Line[Asset Group],asset_grp_line,3,FALSE))</f>
        <v/>
      </c>
      <c r="M827" s="11"/>
      <c r="P827" s="56"/>
      <c r="R827" s="11"/>
      <c r="S827" s="14"/>
      <c r="AK827" s="19" t="str">
        <f>IF(Line[Asset Group]="","",VLOOKUP(Line[Asset Type],subdom_master,4,FALSE))</f>
        <v/>
      </c>
    </row>
    <row r="828" spans="1:37" s="3" customFormat="1" x14ac:dyDescent="0.2">
      <c r="A828" s="34"/>
      <c r="B828" s="34"/>
      <c r="C828" s="34"/>
      <c r="D828" s="61"/>
      <c r="E828" s="61"/>
      <c r="F828" s="34"/>
      <c r="G828" s="34"/>
      <c r="H828" s="3" t="str">
        <f>IF(Line[Asset Group]="","",VLOOKUP(Line[Asset Group],asset_grp_line,4,FALSE))</f>
        <v/>
      </c>
      <c r="J828" s="3" t="str">
        <f>IF(Line[Asset Group]="","",VLOOKUP(Line[Asset Group],asset_grp_line,3,FALSE))</f>
        <v/>
      </c>
      <c r="M828" s="11"/>
      <c r="P828" s="56"/>
      <c r="R828" s="11"/>
      <c r="S828" s="14"/>
      <c r="AK828" s="19" t="str">
        <f>IF(Line[Asset Group]="","",VLOOKUP(Line[Asset Type],subdom_master,4,FALSE))</f>
        <v/>
      </c>
    </row>
    <row r="829" spans="1:37" s="3" customFormat="1" x14ac:dyDescent="0.2">
      <c r="A829" s="34"/>
      <c r="B829" s="34"/>
      <c r="C829" s="34"/>
      <c r="D829" s="61"/>
      <c r="E829" s="61"/>
      <c r="F829" s="34"/>
      <c r="G829" s="34"/>
      <c r="H829" s="3" t="str">
        <f>IF(Line[Asset Group]="","",VLOOKUP(Line[Asset Group],asset_grp_line,4,FALSE))</f>
        <v/>
      </c>
      <c r="J829" s="3" t="str">
        <f>IF(Line[Asset Group]="","",VLOOKUP(Line[Asset Group],asset_grp_line,3,FALSE))</f>
        <v/>
      </c>
      <c r="M829" s="11"/>
      <c r="P829" s="56"/>
      <c r="R829" s="11"/>
      <c r="S829" s="14"/>
      <c r="AK829" s="19" t="str">
        <f>IF(Line[Asset Group]="","",VLOOKUP(Line[Asset Type],subdom_master,4,FALSE))</f>
        <v/>
      </c>
    </row>
    <row r="830" spans="1:37" s="3" customFormat="1" x14ac:dyDescent="0.2">
      <c r="A830" s="34"/>
      <c r="B830" s="34"/>
      <c r="C830" s="34"/>
      <c r="D830" s="61"/>
      <c r="E830" s="61"/>
      <c r="F830" s="34"/>
      <c r="G830" s="34"/>
      <c r="H830" s="3" t="str">
        <f>IF(Line[Asset Group]="","",VLOOKUP(Line[Asset Group],asset_grp_line,4,FALSE))</f>
        <v/>
      </c>
      <c r="J830" s="3" t="str">
        <f>IF(Line[Asset Group]="","",VLOOKUP(Line[Asset Group],asset_grp_line,3,FALSE))</f>
        <v/>
      </c>
      <c r="M830" s="11"/>
      <c r="P830" s="56"/>
      <c r="R830" s="11"/>
      <c r="S830" s="14"/>
      <c r="AK830" s="19" t="str">
        <f>IF(Line[Asset Group]="","",VLOOKUP(Line[Asset Type],subdom_master,4,FALSE))</f>
        <v/>
      </c>
    </row>
    <row r="831" spans="1:37" s="3" customFormat="1" x14ac:dyDescent="0.2">
      <c r="A831" s="34"/>
      <c r="B831" s="34"/>
      <c r="C831" s="34"/>
      <c r="D831" s="61"/>
      <c r="E831" s="61"/>
      <c r="F831" s="34"/>
      <c r="G831" s="34"/>
      <c r="H831" s="3" t="str">
        <f>IF(Line[Asset Group]="","",VLOOKUP(Line[Asset Group],asset_grp_line,4,FALSE))</f>
        <v/>
      </c>
      <c r="J831" s="3" t="str">
        <f>IF(Line[Asset Group]="","",VLOOKUP(Line[Asset Group],asset_grp_line,3,FALSE))</f>
        <v/>
      </c>
      <c r="M831" s="11"/>
      <c r="P831" s="56"/>
      <c r="R831" s="11"/>
      <c r="S831" s="14"/>
      <c r="AK831" s="19" t="str">
        <f>IF(Line[Asset Group]="","",VLOOKUP(Line[Asset Type],subdom_master,4,FALSE))</f>
        <v/>
      </c>
    </row>
    <row r="832" spans="1:37" s="3" customFormat="1" x14ac:dyDescent="0.2">
      <c r="A832" s="34"/>
      <c r="B832" s="34"/>
      <c r="C832" s="34"/>
      <c r="D832" s="61"/>
      <c r="E832" s="61"/>
      <c r="F832" s="34"/>
      <c r="G832" s="34"/>
      <c r="H832" s="3" t="str">
        <f>IF(Line[Asset Group]="","",VLOOKUP(Line[Asset Group],asset_grp_line,4,FALSE))</f>
        <v/>
      </c>
      <c r="J832" s="3" t="str">
        <f>IF(Line[Asset Group]="","",VLOOKUP(Line[Asset Group],asset_grp_line,3,FALSE))</f>
        <v/>
      </c>
      <c r="M832" s="11"/>
      <c r="P832" s="56"/>
      <c r="R832" s="11"/>
      <c r="S832" s="14"/>
      <c r="AK832" s="19" t="str">
        <f>IF(Line[Asset Group]="","",VLOOKUP(Line[Asset Type],subdom_master,4,FALSE))</f>
        <v/>
      </c>
    </row>
    <row r="833" spans="1:37" s="3" customFormat="1" x14ac:dyDescent="0.2">
      <c r="A833" s="34"/>
      <c r="B833" s="34"/>
      <c r="C833" s="34"/>
      <c r="D833" s="61"/>
      <c r="E833" s="61"/>
      <c r="F833" s="34"/>
      <c r="G833" s="34"/>
      <c r="H833" s="3" t="str">
        <f>IF(Line[Asset Group]="","",VLOOKUP(Line[Asset Group],asset_grp_line,4,FALSE))</f>
        <v/>
      </c>
      <c r="J833" s="3" t="str">
        <f>IF(Line[Asset Group]="","",VLOOKUP(Line[Asset Group],asset_grp_line,3,FALSE))</f>
        <v/>
      </c>
      <c r="M833" s="11"/>
      <c r="P833" s="56"/>
      <c r="R833" s="11"/>
      <c r="S833" s="14"/>
      <c r="AK833" s="19" t="str">
        <f>IF(Line[Asset Group]="","",VLOOKUP(Line[Asset Type],subdom_master,4,FALSE))</f>
        <v/>
      </c>
    </row>
    <row r="834" spans="1:37" s="3" customFormat="1" x14ac:dyDescent="0.2">
      <c r="A834" s="34"/>
      <c r="B834" s="34"/>
      <c r="C834" s="34"/>
      <c r="D834" s="61"/>
      <c r="E834" s="61"/>
      <c r="F834" s="34"/>
      <c r="G834" s="34"/>
      <c r="H834" s="3" t="str">
        <f>IF(Line[Asset Group]="","",VLOOKUP(Line[Asset Group],asset_grp_line,4,FALSE))</f>
        <v/>
      </c>
      <c r="J834" s="3" t="str">
        <f>IF(Line[Asset Group]="","",VLOOKUP(Line[Asset Group],asset_grp_line,3,FALSE))</f>
        <v/>
      </c>
      <c r="M834" s="11"/>
      <c r="P834" s="56"/>
      <c r="R834" s="11"/>
      <c r="S834" s="14"/>
      <c r="AK834" s="19" t="str">
        <f>IF(Line[Asset Group]="","",VLOOKUP(Line[Asset Type],subdom_master,4,FALSE))</f>
        <v/>
      </c>
    </row>
    <row r="835" spans="1:37" s="3" customFormat="1" x14ac:dyDescent="0.2">
      <c r="A835" s="34"/>
      <c r="B835" s="34"/>
      <c r="C835" s="34"/>
      <c r="D835" s="61"/>
      <c r="E835" s="61"/>
      <c r="F835" s="34"/>
      <c r="G835" s="34"/>
      <c r="H835" s="3" t="str">
        <f>IF(Line[Asset Group]="","",VLOOKUP(Line[Asset Group],asset_grp_line,4,FALSE))</f>
        <v/>
      </c>
      <c r="J835" s="3" t="str">
        <f>IF(Line[Asset Group]="","",VLOOKUP(Line[Asset Group],asset_grp_line,3,FALSE))</f>
        <v/>
      </c>
      <c r="M835" s="11"/>
      <c r="P835" s="56"/>
      <c r="R835" s="11"/>
      <c r="S835" s="14"/>
      <c r="AK835" s="19" t="str">
        <f>IF(Line[Asset Group]="","",VLOOKUP(Line[Asset Type],subdom_master,4,FALSE))</f>
        <v/>
      </c>
    </row>
    <row r="836" spans="1:37" s="3" customFormat="1" x14ac:dyDescent="0.2">
      <c r="A836" s="34"/>
      <c r="B836" s="34"/>
      <c r="C836" s="34"/>
      <c r="D836" s="61"/>
      <c r="E836" s="61"/>
      <c r="F836" s="34"/>
      <c r="G836" s="34"/>
      <c r="H836" s="3" t="str">
        <f>IF(Line[Asset Group]="","",VLOOKUP(Line[Asset Group],asset_grp_line,4,FALSE))</f>
        <v/>
      </c>
      <c r="J836" s="3" t="str">
        <f>IF(Line[Asset Group]="","",VLOOKUP(Line[Asset Group],asset_grp_line,3,FALSE))</f>
        <v/>
      </c>
      <c r="M836" s="11"/>
      <c r="P836" s="56"/>
      <c r="R836" s="11"/>
      <c r="S836" s="14"/>
      <c r="AK836" s="19" t="str">
        <f>IF(Line[Asset Group]="","",VLOOKUP(Line[Asset Type],subdom_master,4,FALSE))</f>
        <v/>
      </c>
    </row>
    <row r="837" spans="1:37" s="3" customFormat="1" x14ac:dyDescent="0.2">
      <c r="A837" s="34"/>
      <c r="B837" s="34"/>
      <c r="C837" s="34"/>
      <c r="D837" s="61"/>
      <c r="E837" s="61"/>
      <c r="F837" s="34"/>
      <c r="G837" s="34"/>
      <c r="H837" s="3" t="str">
        <f>IF(Line[Asset Group]="","",VLOOKUP(Line[Asset Group],asset_grp_line,4,FALSE))</f>
        <v/>
      </c>
      <c r="J837" s="3" t="str">
        <f>IF(Line[Asset Group]="","",VLOOKUP(Line[Asset Group],asset_grp_line,3,FALSE))</f>
        <v/>
      </c>
      <c r="M837" s="11"/>
      <c r="P837" s="56"/>
      <c r="R837" s="11"/>
      <c r="S837" s="14"/>
      <c r="AK837" s="19" t="str">
        <f>IF(Line[Asset Group]="","",VLOOKUP(Line[Asset Type],subdom_master,4,FALSE))</f>
        <v/>
      </c>
    </row>
    <row r="838" spans="1:37" s="3" customFormat="1" x14ac:dyDescent="0.2">
      <c r="A838" s="34"/>
      <c r="B838" s="34"/>
      <c r="C838" s="34"/>
      <c r="D838" s="61"/>
      <c r="E838" s="61"/>
      <c r="F838" s="34"/>
      <c r="G838" s="34"/>
      <c r="H838" s="3" t="str">
        <f>IF(Line[Asset Group]="","",VLOOKUP(Line[Asset Group],asset_grp_line,4,FALSE))</f>
        <v/>
      </c>
      <c r="J838" s="3" t="str">
        <f>IF(Line[Asset Group]="","",VLOOKUP(Line[Asset Group],asset_grp_line,3,FALSE))</f>
        <v/>
      </c>
      <c r="M838" s="11"/>
      <c r="P838" s="56"/>
      <c r="R838" s="11"/>
      <c r="S838" s="14"/>
      <c r="AK838" s="19" t="str">
        <f>IF(Line[Asset Group]="","",VLOOKUP(Line[Asset Type],subdom_master,4,FALSE))</f>
        <v/>
      </c>
    </row>
    <row r="839" spans="1:37" s="3" customFormat="1" x14ac:dyDescent="0.2">
      <c r="A839" s="34"/>
      <c r="B839" s="34"/>
      <c r="C839" s="34"/>
      <c r="D839" s="61"/>
      <c r="E839" s="61"/>
      <c r="F839" s="34"/>
      <c r="G839" s="34"/>
      <c r="H839" s="3" t="str">
        <f>IF(Line[Asset Group]="","",VLOOKUP(Line[Asset Group],asset_grp_line,4,FALSE))</f>
        <v/>
      </c>
      <c r="J839" s="3" t="str">
        <f>IF(Line[Asset Group]="","",VLOOKUP(Line[Asset Group],asset_grp_line,3,FALSE))</f>
        <v/>
      </c>
      <c r="M839" s="11"/>
      <c r="P839" s="56"/>
      <c r="R839" s="11"/>
      <c r="S839" s="14"/>
      <c r="AK839" s="19" t="str">
        <f>IF(Line[Asset Group]="","",VLOOKUP(Line[Asset Type],subdom_master,4,FALSE))</f>
        <v/>
      </c>
    </row>
    <row r="840" spans="1:37" s="3" customFormat="1" x14ac:dyDescent="0.2">
      <c r="A840" s="34"/>
      <c r="B840" s="34"/>
      <c r="C840" s="34"/>
      <c r="D840" s="61"/>
      <c r="E840" s="61"/>
      <c r="F840" s="34"/>
      <c r="G840" s="34"/>
      <c r="H840" s="3" t="str">
        <f>IF(Line[Asset Group]="","",VLOOKUP(Line[Asset Group],asset_grp_line,4,FALSE))</f>
        <v/>
      </c>
      <c r="J840" s="3" t="str">
        <f>IF(Line[Asset Group]="","",VLOOKUP(Line[Asset Group],asset_grp_line,3,FALSE))</f>
        <v/>
      </c>
      <c r="M840" s="11"/>
      <c r="P840" s="56"/>
      <c r="R840" s="11"/>
      <c r="S840" s="14"/>
      <c r="AK840" s="19" t="str">
        <f>IF(Line[Asset Group]="","",VLOOKUP(Line[Asset Type],subdom_master,4,FALSE))</f>
        <v/>
      </c>
    </row>
    <row r="841" spans="1:37" s="3" customFormat="1" x14ac:dyDescent="0.2">
      <c r="A841" s="34"/>
      <c r="B841" s="34"/>
      <c r="C841" s="34"/>
      <c r="D841" s="61"/>
      <c r="E841" s="61"/>
      <c r="F841" s="34"/>
      <c r="G841" s="34"/>
      <c r="H841" s="3" t="str">
        <f>IF(Line[Asset Group]="","",VLOOKUP(Line[Asset Group],asset_grp_line,4,FALSE))</f>
        <v/>
      </c>
      <c r="J841" s="3" t="str">
        <f>IF(Line[Asset Group]="","",VLOOKUP(Line[Asset Group],asset_grp_line,3,FALSE))</f>
        <v/>
      </c>
      <c r="M841" s="11"/>
      <c r="P841" s="56"/>
      <c r="R841" s="11"/>
      <c r="S841" s="14"/>
      <c r="AK841" s="19" t="str">
        <f>IF(Line[Asset Group]="","",VLOOKUP(Line[Asset Type],subdom_master,4,FALSE))</f>
        <v/>
      </c>
    </row>
    <row r="842" spans="1:37" s="3" customFormat="1" x14ac:dyDescent="0.2">
      <c r="A842" s="34"/>
      <c r="B842" s="34"/>
      <c r="C842" s="34"/>
      <c r="D842" s="61"/>
      <c r="E842" s="61"/>
      <c r="F842" s="34"/>
      <c r="G842" s="34"/>
      <c r="H842" s="3" t="str">
        <f>IF(Line[Asset Group]="","",VLOOKUP(Line[Asset Group],asset_grp_line,4,FALSE))</f>
        <v/>
      </c>
      <c r="J842" s="3" t="str">
        <f>IF(Line[Asset Group]="","",VLOOKUP(Line[Asset Group],asset_grp_line,3,FALSE))</f>
        <v/>
      </c>
      <c r="M842" s="11"/>
      <c r="P842" s="56"/>
      <c r="R842" s="11"/>
      <c r="S842" s="14"/>
      <c r="AK842" s="19" t="str">
        <f>IF(Line[Asset Group]="","",VLOOKUP(Line[Asset Type],subdom_master,4,FALSE))</f>
        <v/>
      </c>
    </row>
    <row r="843" spans="1:37" s="3" customFormat="1" x14ac:dyDescent="0.2">
      <c r="A843" s="34"/>
      <c r="B843" s="34"/>
      <c r="C843" s="34"/>
      <c r="D843" s="61"/>
      <c r="E843" s="61"/>
      <c r="F843" s="34"/>
      <c r="G843" s="34"/>
      <c r="H843" s="3" t="str">
        <f>IF(Line[Asset Group]="","",VLOOKUP(Line[Asset Group],asset_grp_line,4,FALSE))</f>
        <v/>
      </c>
      <c r="J843" s="3" t="str">
        <f>IF(Line[Asset Group]="","",VLOOKUP(Line[Asset Group],asset_grp_line,3,FALSE))</f>
        <v/>
      </c>
      <c r="M843" s="11"/>
      <c r="P843" s="56"/>
      <c r="R843" s="11"/>
      <c r="S843" s="14"/>
      <c r="AK843" s="19" t="str">
        <f>IF(Line[Asset Group]="","",VLOOKUP(Line[Asset Type],subdom_master,4,FALSE))</f>
        <v/>
      </c>
    </row>
    <row r="844" spans="1:37" s="3" customFormat="1" x14ac:dyDescent="0.2">
      <c r="A844" s="34"/>
      <c r="B844" s="34"/>
      <c r="C844" s="34"/>
      <c r="D844" s="61"/>
      <c r="E844" s="61"/>
      <c r="F844" s="34"/>
      <c r="G844" s="34"/>
      <c r="H844" s="3" t="str">
        <f>IF(Line[Asset Group]="","",VLOOKUP(Line[Asset Group],asset_grp_line,4,FALSE))</f>
        <v/>
      </c>
      <c r="J844" s="3" t="str">
        <f>IF(Line[Asset Group]="","",VLOOKUP(Line[Asset Group],asset_grp_line,3,FALSE))</f>
        <v/>
      </c>
      <c r="M844" s="11"/>
      <c r="P844" s="56"/>
      <c r="R844" s="11"/>
      <c r="S844" s="14"/>
      <c r="AK844" s="19" t="str">
        <f>IF(Line[Asset Group]="","",VLOOKUP(Line[Asset Type],subdom_master,4,FALSE))</f>
        <v/>
      </c>
    </row>
    <row r="845" spans="1:37" s="3" customFormat="1" x14ac:dyDescent="0.2">
      <c r="A845" s="34"/>
      <c r="B845" s="34"/>
      <c r="C845" s="34"/>
      <c r="D845" s="61"/>
      <c r="E845" s="61"/>
      <c r="F845" s="34"/>
      <c r="G845" s="34"/>
      <c r="H845" s="3" t="str">
        <f>IF(Line[Asset Group]="","",VLOOKUP(Line[Asset Group],asset_grp_line,4,FALSE))</f>
        <v/>
      </c>
      <c r="J845" s="3" t="str">
        <f>IF(Line[Asset Group]="","",VLOOKUP(Line[Asset Group],asset_grp_line,3,FALSE))</f>
        <v/>
      </c>
      <c r="M845" s="11"/>
      <c r="P845" s="56"/>
      <c r="R845" s="11"/>
      <c r="S845" s="14"/>
      <c r="AK845" s="19" t="str">
        <f>IF(Line[Asset Group]="","",VLOOKUP(Line[Asset Type],subdom_master,4,FALSE))</f>
        <v/>
      </c>
    </row>
    <row r="846" spans="1:37" s="3" customFormat="1" x14ac:dyDescent="0.2">
      <c r="A846" s="34"/>
      <c r="B846" s="34"/>
      <c r="C846" s="34"/>
      <c r="D846" s="61"/>
      <c r="E846" s="61"/>
      <c r="F846" s="34"/>
      <c r="G846" s="34"/>
      <c r="H846" s="3" t="str">
        <f>IF(Line[Asset Group]="","",VLOOKUP(Line[Asset Group],asset_grp_line,4,FALSE))</f>
        <v/>
      </c>
      <c r="J846" s="3" t="str">
        <f>IF(Line[Asset Group]="","",VLOOKUP(Line[Asset Group],asset_grp_line,3,FALSE))</f>
        <v/>
      </c>
      <c r="M846" s="11"/>
      <c r="P846" s="56"/>
      <c r="R846" s="11"/>
      <c r="S846" s="14"/>
      <c r="AK846" s="19" t="str">
        <f>IF(Line[Asset Group]="","",VLOOKUP(Line[Asset Type],subdom_master,4,FALSE))</f>
        <v/>
      </c>
    </row>
    <row r="847" spans="1:37" s="3" customFormat="1" x14ac:dyDescent="0.2">
      <c r="A847" s="34"/>
      <c r="B847" s="34"/>
      <c r="C847" s="34"/>
      <c r="D847" s="61"/>
      <c r="E847" s="61"/>
      <c r="F847" s="34"/>
      <c r="G847" s="34"/>
      <c r="H847" s="3" t="str">
        <f>IF(Line[Asset Group]="","",VLOOKUP(Line[Asset Group],asset_grp_line,4,FALSE))</f>
        <v/>
      </c>
      <c r="J847" s="3" t="str">
        <f>IF(Line[Asset Group]="","",VLOOKUP(Line[Asset Group],asset_grp_line,3,FALSE))</f>
        <v/>
      </c>
      <c r="M847" s="11"/>
      <c r="P847" s="56"/>
      <c r="R847" s="11"/>
      <c r="S847" s="14"/>
      <c r="AK847" s="19" t="str">
        <f>IF(Line[Asset Group]="","",VLOOKUP(Line[Asset Type],subdom_master,4,FALSE))</f>
        <v/>
      </c>
    </row>
    <row r="848" spans="1:37" s="3" customFormat="1" x14ac:dyDescent="0.2">
      <c r="A848" s="34"/>
      <c r="B848" s="34"/>
      <c r="C848" s="34"/>
      <c r="D848" s="61"/>
      <c r="E848" s="61"/>
      <c r="F848" s="34"/>
      <c r="G848" s="34"/>
      <c r="H848" s="3" t="str">
        <f>IF(Line[Asset Group]="","",VLOOKUP(Line[Asset Group],asset_grp_line,4,FALSE))</f>
        <v/>
      </c>
      <c r="J848" s="3" t="str">
        <f>IF(Line[Asset Group]="","",VLOOKUP(Line[Asset Group],asset_grp_line,3,FALSE))</f>
        <v/>
      </c>
      <c r="M848" s="11"/>
      <c r="P848" s="56"/>
      <c r="R848" s="11"/>
      <c r="S848" s="14"/>
      <c r="AK848" s="19" t="str">
        <f>IF(Line[Asset Group]="","",VLOOKUP(Line[Asset Type],subdom_master,4,FALSE))</f>
        <v/>
      </c>
    </row>
    <row r="849" spans="1:37" s="3" customFormat="1" x14ac:dyDescent="0.2">
      <c r="A849" s="34"/>
      <c r="B849" s="34"/>
      <c r="C849" s="34"/>
      <c r="D849" s="61"/>
      <c r="E849" s="61"/>
      <c r="F849" s="34"/>
      <c r="G849" s="34"/>
      <c r="H849" s="3" t="str">
        <f>IF(Line[Asset Group]="","",VLOOKUP(Line[Asset Group],asset_grp_line,4,FALSE))</f>
        <v/>
      </c>
      <c r="J849" s="3" t="str">
        <f>IF(Line[Asset Group]="","",VLOOKUP(Line[Asset Group],asset_grp_line,3,FALSE))</f>
        <v/>
      </c>
      <c r="M849" s="11"/>
      <c r="P849" s="56"/>
      <c r="R849" s="11"/>
      <c r="S849" s="14"/>
      <c r="AK849" s="19" t="str">
        <f>IF(Line[Asset Group]="","",VLOOKUP(Line[Asset Type],subdom_master,4,FALSE))</f>
        <v/>
      </c>
    </row>
    <row r="850" spans="1:37" s="3" customFormat="1" x14ac:dyDescent="0.2">
      <c r="A850" s="34"/>
      <c r="B850" s="34"/>
      <c r="C850" s="34"/>
      <c r="D850" s="61"/>
      <c r="E850" s="61"/>
      <c r="F850" s="34"/>
      <c r="G850" s="34"/>
      <c r="H850" s="3" t="str">
        <f>IF(Line[Asset Group]="","",VLOOKUP(Line[Asset Group],asset_grp_line,4,FALSE))</f>
        <v/>
      </c>
      <c r="J850" s="3" t="str">
        <f>IF(Line[Asset Group]="","",VLOOKUP(Line[Asset Group],asset_grp_line,3,FALSE))</f>
        <v/>
      </c>
      <c r="M850" s="11"/>
      <c r="P850" s="56"/>
      <c r="R850" s="11"/>
      <c r="S850" s="14"/>
      <c r="AK850" s="19" t="str">
        <f>IF(Line[Asset Group]="","",VLOOKUP(Line[Asset Type],subdom_master,4,FALSE))</f>
        <v/>
      </c>
    </row>
    <row r="851" spans="1:37" s="3" customFormat="1" x14ac:dyDescent="0.2">
      <c r="A851" s="34"/>
      <c r="B851" s="34"/>
      <c r="C851" s="34"/>
      <c r="D851" s="61"/>
      <c r="E851" s="61"/>
      <c r="F851" s="34"/>
      <c r="G851" s="34"/>
      <c r="H851" s="3" t="str">
        <f>IF(Line[Asset Group]="","",VLOOKUP(Line[Asset Group],asset_grp_line,4,FALSE))</f>
        <v/>
      </c>
      <c r="J851" s="3" t="str">
        <f>IF(Line[Asset Group]="","",VLOOKUP(Line[Asset Group],asset_grp_line,3,FALSE))</f>
        <v/>
      </c>
      <c r="M851" s="11"/>
      <c r="P851" s="56"/>
      <c r="R851" s="11"/>
      <c r="S851" s="14"/>
      <c r="AK851" s="19" t="str">
        <f>IF(Line[Asset Group]="","",VLOOKUP(Line[Asset Type],subdom_master,4,FALSE))</f>
        <v/>
      </c>
    </row>
    <row r="852" spans="1:37" s="3" customFormat="1" x14ac:dyDescent="0.2">
      <c r="A852" s="34"/>
      <c r="B852" s="34"/>
      <c r="C852" s="34"/>
      <c r="D852" s="61"/>
      <c r="E852" s="61"/>
      <c r="F852" s="34"/>
      <c r="G852" s="34"/>
      <c r="H852" s="3" t="str">
        <f>IF(Line[Asset Group]="","",VLOOKUP(Line[Asset Group],asset_grp_line,4,FALSE))</f>
        <v/>
      </c>
      <c r="J852" s="3" t="str">
        <f>IF(Line[Asset Group]="","",VLOOKUP(Line[Asset Group],asset_grp_line,3,FALSE))</f>
        <v/>
      </c>
      <c r="M852" s="11"/>
      <c r="P852" s="56"/>
      <c r="R852" s="11"/>
      <c r="S852" s="14"/>
      <c r="AK852" s="19" t="str">
        <f>IF(Line[Asset Group]="","",VLOOKUP(Line[Asset Type],subdom_master,4,FALSE))</f>
        <v/>
      </c>
    </row>
    <row r="853" spans="1:37" s="3" customFormat="1" x14ac:dyDescent="0.2">
      <c r="A853" s="34"/>
      <c r="B853" s="34"/>
      <c r="C853" s="34"/>
      <c r="D853" s="61"/>
      <c r="E853" s="61"/>
      <c r="F853" s="34"/>
      <c r="G853" s="34"/>
      <c r="H853" s="3" t="str">
        <f>IF(Line[Asset Group]="","",VLOOKUP(Line[Asset Group],asset_grp_line,4,FALSE))</f>
        <v/>
      </c>
      <c r="J853" s="3" t="str">
        <f>IF(Line[Asset Group]="","",VLOOKUP(Line[Asset Group],asset_grp_line,3,FALSE))</f>
        <v/>
      </c>
      <c r="M853" s="11"/>
      <c r="P853" s="56"/>
      <c r="R853" s="11"/>
      <c r="S853" s="14"/>
      <c r="AK853" s="19" t="str">
        <f>IF(Line[Asset Group]="","",VLOOKUP(Line[Asset Type],subdom_master,4,FALSE))</f>
        <v/>
      </c>
    </row>
    <row r="854" spans="1:37" s="3" customFormat="1" x14ac:dyDescent="0.2">
      <c r="A854" s="34"/>
      <c r="B854" s="34"/>
      <c r="C854" s="34"/>
      <c r="D854" s="61"/>
      <c r="E854" s="61"/>
      <c r="F854" s="34"/>
      <c r="G854" s="34"/>
      <c r="H854" s="3" t="str">
        <f>IF(Line[Asset Group]="","",VLOOKUP(Line[Asset Group],asset_grp_line,4,FALSE))</f>
        <v/>
      </c>
      <c r="J854" s="3" t="str">
        <f>IF(Line[Asset Group]="","",VLOOKUP(Line[Asset Group],asset_grp_line,3,FALSE))</f>
        <v/>
      </c>
      <c r="M854" s="11"/>
      <c r="P854" s="56"/>
      <c r="R854" s="11"/>
      <c r="S854" s="14"/>
      <c r="AK854" s="19" t="str">
        <f>IF(Line[Asset Group]="","",VLOOKUP(Line[Asset Type],subdom_master,4,FALSE))</f>
        <v/>
      </c>
    </row>
    <row r="855" spans="1:37" s="3" customFormat="1" x14ac:dyDescent="0.2">
      <c r="A855" s="34"/>
      <c r="B855" s="34"/>
      <c r="C855" s="34"/>
      <c r="D855" s="61"/>
      <c r="E855" s="61"/>
      <c r="F855" s="34"/>
      <c r="G855" s="34"/>
      <c r="H855" s="3" t="str">
        <f>IF(Line[Asset Group]="","",VLOOKUP(Line[Asset Group],asset_grp_line,4,FALSE))</f>
        <v/>
      </c>
      <c r="J855" s="3" t="str">
        <f>IF(Line[Asset Group]="","",VLOOKUP(Line[Asset Group],asset_grp_line,3,FALSE))</f>
        <v/>
      </c>
      <c r="M855" s="11"/>
      <c r="P855" s="56"/>
      <c r="R855" s="11"/>
      <c r="S855" s="14"/>
      <c r="AK855" s="19" t="str">
        <f>IF(Line[Asset Group]="","",VLOOKUP(Line[Asset Type],subdom_master,4,FALSE))</f>
        <v/>
      </c>
    </row>
    <row r="856" spans="1:37" s="3" customFormat="1" x14ac:dyDescent="0.2">
      <c r="A856" s="34"/>
      <c r="B856" s="34"/>
      <c r="C856" s="34"/>
      <c r="D856" s="61"/>
      <c r="E856" s="61"/>
      <c r="F856" s="34"/>
      <c r="G856" s="34"/>
      <c r="H856" s="3" t="str">
        <f>IF(Line[Asset Group]="","",VLOOKUP(Line[Asset Group],asset_grp_line,4,FALSE))</f>
        <v/>
      </c>
      <c r="J856" s="3" t="str">
        <f>IF(Line[Asset Group]="","",VLOOKUP(Line[Asset Group],asset_grp_line,3,FALSE))</f>
        <v/>
      </c>
      <c r="M856" s="11"/>
      <c r="P856" s="56"/>
      <c r="R856" s="11"/>
      <c r="S856" s="14"/>
      <c r="AK856" s="19" t="str">
        <f>IF(Line[Asset Group]="","",VLOOKUP(Line[Asset Type],subdom_master,4,FALSE))</f>
        <v/>
      </c>
    </row>
    <row r="857" spans="1:37" s="3" customFormat="1" x14ac:dyDescent="0.2">
      <c r="A857" s="34"/>
      <c r="B857" s="34"/>
      <c r="C857" s="34"/>
      <c r="D857" s="61"/>
      <c r="E857" s="61"/>
      <c r="F857" s="34"/>
      <c r="G857" s="34"/>
      <c r="H857" s="3" t="str">
        <f>IF(Line[Asset Group]="","",VLOOKUP(Line[Asset Group],asset_grp_line,4,FALSE))</f>
        <v/>
      </c>
      <c r="J857" s="3" t="str">
        <f>IF(Line[Asset Group]="","",VLOOKUP(Line[Asset Group],asset_grp_line,3,FALSE))</f>
        <v/>
      </c>
      <c r="M857" s="11"/>
      <c r="P857" s="56"/>
      <c r="R857" s="11"/>
      <c r="S857" s="14"/>
      <c r="AK857" s="19" t="str">
        <f>IF(Line[Asset Group]="","",VLOOKUP(Line[Asset Type],subdom_master,4,FALSE))</f>
        <v/>
      </c>
    </row>
    <row r="858" spans="1:37" s="3" customFormat="1" x14ac:dyDescent="0.2">
      <c r="A858" s="34"/>
      <c r="B858" s="34"/>
      <c r="C858" s="34"/>
      <c r="D858" s="61"/>
      <c r="E858" s="61"/>
      <c r="F858" s="34"/>
      <c r="G858" s="34"/>
      <c r="H858" s="3" t="str">
        <f>IF(Line[Asset Group]="","",VLOOKUP(Line[Asset Group],asset_grp_line,4,FALSE))</f>
        <v/>
      </c>
      <c r="J858" s="3" t="str">
        <f>IF(Line[Asset Group]="","",VLOOKUP(Line[Asset Group],asset_grp_line,3,FALSE))</f>
        <v/>
      </c>
      <c r="M858" s="11"/>
      <c r="P858" s="56"/>
      <c r="R858" s="11"/>
      <c r="S858" s="14"/>
      <c r="AK858" s="19" t="str">
        <f>IF(Line[Asset Group]="","",VLOOKUP(Line[Asset Type],subdom_master,4,FALSE))</f>
        <v/>
      </c>
    </row>
    <row r="859" spans="1:37" s="3" customFormat="1" x14ac:dyDescent="0.2">
      <c r="A859" s="34"/>
      <c r="B859" s="34"/>
      <c r="C859" s="34"/>
      <c r="D859" s="61"/>
      <c r="E859" s="61"/>
      <c r="F859" s="34"/>
      <c r="G859" s="34"/>
      <c r="H859" s="3" t="str">
        <f>IF(Line[Asset Group]="","",VLOOKUP(Line[Asset Group],asset_grp_line,4,FALSE))</f>
        <v/>
      </c>
      <c r="J859" s="3" t="str">
        <f>IF(Line[Asset Group]="","",VLOOKUP(Line[Asset Group],asset_grp_line,3,FALSE))</f>
        <v/>
      </c>
      <c r="M859" s="11"/>
      <c r="P859" s="56"/>
      <c r="R859" s="11"/>
      <c r="S859" s="14"/>
      <c r="AK859" s="19" t="str">
        <f>IF(Line[Asset Group]="","",VLOOKUP(Line[Asset Type],subdom_master,4,FALSE))</f>
        <v/>
      </c>
    </row>
    <row r="860" spans="1:37" s="3" customFormat="1" x14ac:dyDescent="0.2">
      <c r="A860" s="34"/>
      <c r="B860" s="34"/>
      <c r="C860" s="34"/>
      <c r="D860" s="61"/>
      <c r="E860" s="61"/>
      <c r="F860" s="34"/>
      <c r="G860" s="34"/>
      <c r="H860" s="3" t="str">
        <f>IF(Line[Asset Group]="","",VLOOKUP(Line[Asset Group],asset_grp_line,4,FALSE))</f>
        <v/>
      </c>
      <c r="J860" s="3" t="str">
        <f>IF(Line[Asset Group]="","",VLOOKUP(Line[Asset Group],asset_grp_line,3,FALSE))</f>
        <v/>
      </c>
      <c r="M860" s="11"/>
      <c r="P860" s="56"/>
      <c r="R860" s="11"/>
      <c r="S860" s="14"/>
      <c r="AK860" s="19" t="str">
        <f>IF(Line[Asset Group]="","",VLOOKUP(Line[Asset Type],subdom_master,4,FALSE))</f>
        <v/>
      </c>
    </row>
    <row r="861" spans="1:37" s="3" customFormat="1" x14ac:dyDescent="0.2">
      <c r="A861" s="34"/>
      <c r="B861" s="34"/>
      <c r="C861" s="34"/>
      <c r="D861" s="61"/>
      <c r="E861" s="61"/>
      <c r="F861" s="34"/>
      <c r="G861" s="34"/>
      <c r="H861" s="3" t="str">
        <f>IF(Line[Asset Group]="","",VLOOKUP(Line[Asset Group],asset_grp_line,4,FALSE))</f>
        <v/>
      </c>
      <c r="J861" s="3" t="str">
        <f>IF(Line[Asset Group]="","",VLOOKUP(Line[Asset Group],asset_grp_line,3,FALSE))</f>
        <v/>
      </c>
      <c r="M861" s="11"/>
      <c r="P861" s="56"/>
      <c r="R861" s="11"/>
      <c r="S861" s="14"/>
      <c r="AK861" s="19" t="str">
        <f>IF(Line[Asset Group]="","",VLOOKUP(Line[Asset Type],subdom_master,4,FALSE))</f>
        <v/>
      </c>
    </row>
    <row r="862" spans="1:37" s="3" customFormat="1" x14ac:dyDescent="0.2">
      <c r="A862" s="34"/>
      <c r="B862" s="34"/>
      <c r="C862" s="34"/>
      <c r="D862" s="61"/>
      <c r="E862" s="61"/>
      <c r="F862" s="34"/>
      <c r="G862" s="34"/>
      <c r="H862" s="3" t="str">
        <f>IF(Line[Asset Group]="","",VLOOKUP(Line[Asset Group],asset_grp_line,4,FALSE))</f>
        <v/>
      </c>
      <c r="J862" s="3" t="str">
        <f>IF(Line[Asset Group]="","",VLOOKUP(Line[Asset Group],asset_grp_line,3,FALSE))</f>
        <v/>
      </c>
      <c r="M862" s="11"/>
      <c r="P862" s="56"/>
      <c r="R862" s="11"/>
      <c r="S862" s="14"/>
      <c r="AK862" s="19" t="str">
        <f>IF(Line[Asset Group]="","",VLOOKUP(Line[Asset Type],subdom_master,4,FALSE))</f>
        <v/>
      </c>
    </row>
    <row r="863" spans="1:37" s="3" customFormat="1" x14ac:dyDescent="0.2">
      <c r="A863" s="34"/>
      <c r="B863" s="34"/>
      <c r="C863" s="34"/>
      <c r="D863" s="61"/>
      <c r="E863" s="61"/>
      <c r="F863" s="34"/>
      <c r="G863" s="34"/>
      <c r="H863" s="3" t="str">
        <f>IF(Line[Asset Group]="","",VLOOKUP(Line[Asset Group],asset_grp_line,4,FALSE))</f>
        <v/>
      </c>
      <c r="J863" s="3" t="str">
        <f>IF(Line[Asset Group]="","",VLOOKUP(Line[Asset Group],asset_grp_line,3,FALSE))</f>
        <v/>
      </c>
      <c r="M863" s="11"/>
      <c r="P863" s="56"/>
      <c r="R863" s="11"/>
      <c r="S863" s="14"/>
      <c r="AK863" s="19" t="str">
        <f>IF(Line[Asset Group]="","",VLOOKUP(Line[Asset Type],subdom_master,4,FALSE))</f>
        <v/>
      </c>
    </row>
    <row r="864" spans="1:37" s="3" customFormat="1" x14ac:dyDescent="0.2">
      <c r="A864" s="34"/>
      <c r="B864" s="34"/>
      <c r="C864" s="34"/>
      <c r="D864" s="61"/>
      <c r="E864" s="61"/>
      <c r="F864" s="34"/>
      <c r="G864" s="34"/>
      <c r="H864" s="3" t="str">
        <f>IF(Line[Asset Group]="","",VLOOKUP(Line[Asset Group],asset_grp_line,4,FALSE))</f>
        <v/>
      </c>
      <c r="J864" s="3" t="str">
        <f>IF(Line[Asset Group]="","",VLOOKUP(Line[Asset Group],asset_grp_line,3,FALSE))</f>
        <v/>
      </c>
      <c r="M864" s="11"/>
      <c r="P864" s="56"/>
      <c r="R864" s="11"/>
      <c r="S864" s="14"/>
      <c r="AK864" s="19" t="str">
        <f>IF(Line[Asset Group]="","",VLOOKUP(Line[Asset Type],subdom_master,4,FALSE))</f>
        <v/>
      </c>
    </row>
    <row r="865" spans="1:37" s="3" customFormat="1" x14ac:dyDescent="0.2">
      <c r="A865" s="34"/>
      <c r="B865" s="34"/>
      <c r="C865" s="34"/>
      <c r="D865" s="61"/>
      <c r="E865" s="61"/>
      <c r="F865" s="34"/>
      <c r="G865" s="34"/>
      <c r="H865" s="3" t="str">
        <f>IF(Line[Asset Group]="","",VLOOKUP(Line[Asset Group],asset_grp_line,4,FALSE))</f>
        <v/>
      </c>
      <c r="J865" s="3" t="str">
        <f>IF(Line[Asset Group]="","",VLOOKUP(Line[Asset Group],asset_grp_line,3,FALSE))</f>
        <v/>
      </c>
      <c r="M865" s="11"/>
      <c r="P865" s="56"/>
      <c r="R865" s="11"/>
      <c r="S865" s="14"/>
      <c r="AK865" s="19" t="str">
        <f>IF(Line[Asset Group]="","",VLOOKUP(Line[Asset Type],subdom_master,4,FALSE))</f>
        <v/>
      </c>
    </row>
    <row r="866" spans="1:37" s="3" customFormat="1" x14ac:dyDescent="0.2">
      <c r="A866" s="34"/>
      <c r="B866" s="34"/>
      <c r="C866" s="34"/>
      <c r="D866" s="61"/>
      <c r="E866" s="61"/>
      <c r="F866" s="34"/>
      <c r="G866" s="34"/>
      <c r="H866" s="3" t="str">
        <f>IF(Line[Asset Group]="","",VLOOKUP(Line[Asset Group],asset_grp_line,4,FALSE))</f>
        <v/>
      </c>
      <c r="J866" s="3" t="str">
        <f>IF(Line[Asset Group]="","",VLOOKUP(Line[Asset Group],asset_grp_line,3,FALSE))</f>
        <v/>
      </c>
      <c r="M866" s="11"/>
      <c r="P866" s="56"/>
      <c r="R866" s="11"/>
      <c r="S866" s="14"/>
      <c r="AK866" s="19" t="str">
        <f>IF(Line[Asset Group]="","",VLOOKUP(Line[Asset Type],subdom_master,4,FALSE))</f>
        <v/>
      </c>
    </row>
    <row r="867" spans="1:37" s="3" customFormat="1" x14ac:dyDescent="0.2">
      <c r="A867" s="34"/>
      <c r="B867" s="34"/>
      <c r="C867" s="34"/>
      <c r="D867" s="61"/>
      <c r="E867" s="61"/>
      <c r="F867" s="34"/>
      <c r="G867" s="34"/>
      <c r="H867" s="3" t="str">
        <f>IF(Line[Asset Group]="","",VLOOKUP(Line[Asset Group],asset_grp_line,4,FALSE))</f>
        <v/>
      </c>
      <c r="J867" s="3" t="str">
        <f>IF(Line[Asset Group]="","",VLOOKUP(Line[Asset Group],asset_grp_line,3,FALSE))</f>
        <v/>
      </c>
      <c r="M867" s="11"/>
      <c r="P867" s="56"/>
      <c r="R867" s="11"/>
      <c r="S867" s="14"/>
      <c r="AK867" s="19" t="str">
        <f>IF(Line[Asset Group]="","",VLOOKUP(Line[Asset Type],subdom_master,4,FALSE))</f>
        <v/>
      </c>
    </row>
    <row r="868" spans="1:37" s="3" customFormat="1" x14ac:dyDescent="0.2">
      <c r="A868" s="34"/>
      <c r="B868" s="34"/>
      <c r="C868" s="34"/>
      <c r="D868" s="61"/>
      <c r="E868" s="61"/>
      <c r="F868" s="34"/>
      <c r="G868" s="34"/>
      <c r="H868" s="3" t="str">
        <f>IF(Line[Asset Group]="","",VLOOKUP(Line[Asset Group],asset_grp_line,4,FALSE))</f>
        <v/>
      </c>
      <c r="J868" s="3" t="str">
        <f>IF(Line[Asset Group]="","",VLOOKUP(Line[Asset Group],asset_grp_line,3,FALSE))</f>
        <v/>
      </c>
      <c r="M868" s="11"/>
      <c r="P868" s="56"/>
      <c r="R868" s="11"/>
      <c r="S868" s="14"/>
      <c r="AK868" s="19" t="str">
        <f>IF(Line[Asset Group]="","",VLOOKUP(Line[Asset Type],subdom_master,4,FALSE))</f>
        <v/>
      </c>
    </row>
    <row r="869" spans="1:37" s="3" customFormat="1" x14ac:dyDescent="0.2">
      <c r="A869" s="34"/>
      <c r="B869" s="34"/>
      <c r="C869" s="34"/>
      <c r="D869" s="61"/>
      <c r="E869" s="61"/>
      <c r="F869" s="34"/>
      <c r="G869" s="34"/>
      <c r="H869" s="3" t="str">
        <f>IF(Line[Asset Group]="","",VLOOKUP(Line[Asset Group],asset_grp_line,4,FALSE))</f>
        <v/>
      </c>
      <c r="J869" s="3" t="str">
        <f>IF(Line[Asset Group]="","",VLOOKUP(Line[Asset Group],asset_grp_line,3,FALSE))</f>
        <v/>
      </c>
      <c r="M869" s="11"/>
      <c r="P869" s="56"/>
      <c r="R869" s="11"/>
      <c r="S869" s="14"/>
      <c r="AK869" s="19" t="str">
        <f>IF(Line[Asset Group]="","",VLOOKUP(Line[Asset Type],subdom_master,4,FALSE))</f>
        <v/>
      </c>
    </row>
    <row r="870" spans="1:37" s="3" customFormat="1" x14ac:dyDescent="0.2">
      <c r="A870" s="34"/>
      <c r="B870" s="34"/>
      <c r="C870" s="34"/>
      <c r="D870" s="61"/>
      <c r="E870" s="61"/>
      <c r="F870" s="34"/>
      <c r="G870" s="34"/>
      <c r="H870" s="3" t="str">
        <f>IF(Line[Asset Group]="","",VLOOKUP(Line[Asset Group],asset_grp_line,4,FALSE))</f>
        <v/>
      </c>
      <c r="J870" s="3" t="str">
        <f>IF(Line[Asset Group]="","",VLOOKUP(Line[Asset Group],asset_grp_line,3,FALSE))</f>
        <v/>
      </c>
      <c r="M870" s="11"/>
      <c r="P870" s="56"/>
      <c r="R870" s="11"/>
      <c r="S870" s="14"/>
      <c r="AK870" s="19" t="str">
        <f>IF(Line[Asset Group]="","",VLOOKUP(Line[Asset Type],subdom_master,4,FALSE))</f>
        <v/>
      </c>
    </row>
    <row r="871" spans="1:37" s="3" customFormat="1" x14ac:dyDescent="0.2">
      <c r="A871" s="34"/>
      <c r="B871" s="34"/>
      <c r="C871" s="34"/>
      <c r="D871" s="61"/>
      <c r="E871" s="61"/>
      <c r="F871" s="34"/>
      <c r="G871" s="34"/>
      <c r="H871" s="3" t="str">
        <f>IF(Line[Asset Group]="","",VLOOKUP(Line[Asset Group],asset_grp_line,4,FALSE))</f>
        <v/>
      </c>
      <c r="J871" s="3" t="str">
        <f>IF(Line[Asset Group]="","",VLOOKUP(Line[Asset Group],asset_grp_line,3,FALSE))</f>
        <v/>
      </c>
      <c r="M871" s="11"/>
      <c r="P871" s="56"/>
      <c r="R871" s="11"/>
      <c r="S871" s="14"/>
      <c r="AK871" s="19" t="str">
        <f>IF(Line[Asset Group]="","",VLOOKUP(Line[Asset Type],subdom_master,4,FALSE))</f>
        <v/>
      </c>
    </row>
    <row r="872" spans="1:37" s="3" customFormat="1" x14ac:dyDescent="0.2">
      <c r="A872" s="34"/>
      <c r="B872" s="34"/>
      <c r="C872" s="34"/>
      <c r="D872" s="61"/>
      <c r="E872" s="61"/>
      <c r="F872" s="34"/>
      <c r="G872" s="34"/>
      <c r="H872" s="3" t="str">
        <f>IF(Line[Asset Group]="","",VLOOKUP(Line[Asset Group],asset_grp_line,4,FALSE))</f>
        <v/>
      </c>
      <c r="J872" s="3" t="str">
        <f>IF(Line[Asset Group]="","",VLOOKUP(Line[Asset Group],asset_grp_line,3,FALSE))</f>
        <v/>
      </c>
      <c r="M872" s="11"/>
      <c r="P872" s="56"/>
      <c r="R872" s="11"/>
      <c r="S872" s="14"/>
      <c r="AK872" s="19" t="str">
        <f>IF(Line[Asset Group]="","",VLOOKUP(Line[Asset Type],subdom_master,4,FALSE))</f>
        <v/>
      </c>
    </row>
    <row r="873" spans="1:37" s="3" customFormat="1" x14ac:dyDescent="0.2">
      <c r="A873" s="34"/>
      <c r="B873" s="34"/>
      <c r="C873" s="34"/>
      <c r="D873" s="61"/>
      <c r="E873" s="61"/>
      <c r="F873" s="34"/>
      <c r="G873" s="34"/>
      <c r="H873" s="3" t="str">
        <f>IF(Line[Asset Group]="","",VLOOKUP(Line[Asset Group],asset_grp_line,4,FALSE))</f>
        <v/>
      </c>
      <c r="J873" s="3" t="str">
        <f>IF(Line[Asset Group]="","",VLOOKUP(Line[Asset Group],asset_grp_line,3,FALSE))</f>
        <v/>
      </c>
      <c r="M873" s="11"/>
      <c r="P873" s="56"/>
      <c r="R873" s="11"/>
      <c r="S873" s="14"/>
      <c r="AK873" s="19" t="str">
        <f>IF(Line[Asset Group]="","",VLOOKUP(Line[Asset Type],subdom_master,4,FALSE))</f>
        <v/>
      </c>
    </row>
    <row r="874" spans="1:37" s="3" customFormat="1" x14ac:dyDescent="0.2">
      <c r="A874" s="34"/>
      <c r="B874" s="34"/>
      <c r="C874" s="34"/>
      <c r="D874" s="61"/>
      <c r="E874" s="61"/>
      <c r="F874" s="34"/>
      <c r="G874" s="34"/>
      <c r="H874" s="3" t="str">
        <f>IF(Line[Asset Group]="","",VLOOKUP(Line[Asset Group],asset_grp_line,4,FALSE))</f>
        <v/>
      </c>
      <c r="J874" s="3" t="str">
        <f>IF(Line[Asset Group]="","",VLOOKUP(Line[Asset Group],asset_grp_line,3,FALSE))</f>
        <v/>
      </c>
      <c r="M874" s="11"/>
      <c r="P874" s="56"/>
      <c r="R874" s="11"/>
      <c r="S874" s="14"/>
      <c r="AK874" s="19" t="str">
        <f>IF(Line[Asset Group]="","",VLOOKUP(Line[Asset Type],subdom_master,4,FALSE))</f>
        <v/>
      </c>
    </row>
    <row r="875" spans="1:37" s="3" customFormat="1" x14ac:dyDescent="0.2">
      <c r="A875" s="34"/>
      <c r="B875" s="34"/>
      <c r="C875" s="34"/>
      <c r="D875" s="61"/>
      <c r="E875" s="61"/>
      <c r="F875" s="34"/>
      <c r="G875" s="34"/>
      <c r="H875" s="3" t="str">
        <f>IF(Line[Asset Group]="","",VLOOKUP(Line[Asset Group],asset_grp_line,4,FALSE))</f>
        <v/>
      </c>
      <c r="J875" s="3" t="str">
        <f>IF(Line[Asset Group]="","",VLOOKUP(Line[Asset Group],asset_grp_line,3,FALSE))</f>
        <v/>
      </c>
      <c r="M875" s="11"/>
      <c r="P875" s="56"/>
      <c r="R875" s="11"/>
      <c r="S875" s="14"/>
      <c r="AK875" s="19" t="str">
        <f>IF(Line[Asset Group]="","",VLOOKUP(Line[Asset Type],subdom_master,4,FALSE))</f>
        <v/>
      </c>
    </row>
    <row r="876" spans="1:37" s="3" customFormat="1" x14ac:dyDescent="0.2">
      <c r="A876" s="34"/>
      <c r="B876" s="34"/>
      <c r="C876" s="34"/>
      <c r="D876" s="61"/>
      <c r="E876" s="61"/>
      <c r="F876" s="34"/>
      <c r="G876" s="34"/>
      <c r="H876" s="3" t="str">
        <f>IF(Line[Asset Group]="","",VLOOKUP(Line[Asset Group],asset_grp_line,4,FALSE))</f>
        <v/>
      </c>
      <c r="J876" s="3" t="str">
        <f>IF(Line[Asset Group]="","",VLOOKUP(Line[Asset Group],asset_grp_line,3,FALSE))</f>
        <v/>
      </c>
      <c r="M876" s="11"/>
      <c r="P876" s="56"/>
      <c r="R876" s="11"/>
      <c r="S876" s="14"/>
      <c r="AK876" s="19" t="str">
        <f>IF(Line[Asset Group]="","",VLOOKUP(Line[Asset Type],subdom_master,4,FALSE))</f>
        <v/>
      </c>
    </row>
    <row r="877" spans="1:37" s="3" customFormat="1" x14ac:dyDescent="0.2">
      <c r="A877" s="34"/>
      <c r="B877" s="34"/>
      <c r="C877" s="34"/>
      <c r="D877" s="61"/>
      <c r="E877" s="61"/>
      <c r="F877" s="34"/>
      <c r="G877" s="34"/>
      <c r="H877" s="3" t="str">
        <f>IF(Line[Asset Group]="","",VLOOKUP(Line[Asset Group],asset_grp_line,4,FALSE))</f>
        <v/>
      </c>
      <c r="J877" s="3" t="str">
        <f>IF(Line[Asset Group]="","",VLOOKUP(Line[Asset Group],asset_grp_line,3,FALSE))</f>
        <v/>
      </c>
      <c r="M877" s="11"/>
      <c r="P877" s="56"/>
      <c r="R877" s="11"/>
      <c r="S877" s="14"/>
      <c r="AK877" s="19" t="str">
        <f>IF(Line[Asset Group]="","",VLOOKUP(Line[Asset Type],subdom_master,4,FALSE))</f>
        <v/>
      </c>
    </row>
    <row r="878" spans="1:37" s="3" customFormat="1" x14ac:dyDescent="0.2">
      <c r="A878" s="34"/>
      <c r="B878" s="34"/>
      <c r="C878" s="34"/>
      <c r="D878" s="61"/>
      <c r="E878" s="61"/>
      <c r="F878" s="34"/>
      <c r="G878" s="34"/>
      <c r="H878" s="3" t="str">
        <f>IF(Line[Asset Group]="","",VLOOKUP(Line[Asset Group],asset_grp_line,4,FALSE))</f>
        <v/>
      </c>
      <c r="J878" s="3" t="str">
        <f>IF(Line[Asset Group]="","",VLOOKUP(Line[Asset Group],asset_grp_line,3,FALSE))</f>
        <v/>
      </c>
      <c r="M878" s="11"/>
      <c r="P878" s="56"/>
      <c r="R878" s="11"/>
      <c r="S878" s="14"/>
      <c r="AK878" s="19" t="str">
        <f>IF(Line[Asset Group]="","",VLOOKUP(Line[Asset Type],subdom_master,4,FALSE))</f>
        <v/>
      </c>
    </row>
    <row r="879" spans="1:37" s="3" customFormat="1" x14ac:dyDescent="0.2">
      <c r="A879" s="34"/>
      <c r="B879" s="34"/>
      <c r="C879" s="34"/>
      <c r="D879" s="61"/>
      <c r="E879" s="61"/>
      <c r="F879" s="34"/>
      <c r="G879" s="34"/>
      <c r="H879" s="3" t="str">
        <f>IF(Line[Asset Group]="","",VLOOKUP(Line[Asset Group],asset_grp_line,4,FALSE))</f>
        <v/>
      </c>
      <c r="J879" s="3" t="str">
        <f>IF(Line[Asset Group]="","",VLOOKUP(Line[Asset Group],asset_grp_line,3,FALSE))</f>
        <v/>
      </c>
      <c r="M879" s="11"/>
      <c r="P879" s="56"/>
      <c r="R879" s="11"/>
      <c r="S879" s="14"/>
      <c r="AK879" s="19" t="str">
        <f>IF(Line[Asset Group]="","",VLOOKUP(Line[Asset Type],subdom_master,4,FALSE))</f>
        <v/>
      </c>
    </row>
    <row r="880" spans="1:37" s="3" customFormat="1" x14ac:dyDescent="0.2">
      <c r="A880" s="34"/>
      <c r="B880" s="34"/>
      <c r="C880" s="34"/>
      <c r="D880" s="61"/>
      <c r="E880" s="61"/>
      <c r="F880" s="34"/>
      <c r="G880" s="34"/>
      <c r="H880" s="3" t="str">
        <f>IF(Line[Asset Group]="","",VLOOKUP(Line[Asset Group],asset_grp_line,4,FALSE))</f>
        <v/>
      </c>
      <c r="J880" s="3" t="str">
        <f>IF(Line[Asset Group]="","",VLOOKUP(Line[Asset Group],asset_grp_line,3,FALSE))</f>
        <v/>
      </c>
      <c r="M880" s="11"/>
      <c r="P880" s="56"/>
      <c r="R880" s="11"/>
      <c r="S880" s="14"/>
      <c r="AK880" s="19" t="str">
        <f>IF(Line[Asset Group]="","",VLOOKUP(Line[Asset Type],subdom_master,4,FALSE))</f>
        <v/>
      </c>
    </row>
    <row r="881" spans="1:37" s="3" customFormat="1" x14ac:dyDescent="0.2">
      <c r="A881" s="34"/>
      <c r="B881" s="34"/>
      <c r="C881" s="34"/>
      <c r="D881" s="61"/>
      <c r="E881" s="61"/>
      <c r="F881" s="34"/>
      <c r="G881" s="34"/>
      <c r="H881" s="3" t="str">
        <f>IF(Line[Asset Group]="","",VLOOKUP(Line[Asset Group],asset_grp_line,4,FALSE))</f>
        <v/>
      </c>
      <c r="J881" s="3" t="str">
        <f>IF(Line[Asset Group]="","",VLOOKUP(Line[Asset Group],asset_grp_line,3,FALSE))</f>
        <v/>
      </c>
      <c r="M881" s="11"/>
      <c r="P881" s="56"/>
      <c r="R881" s="11"/>
      <c r="S881" s="14"/>
      <c r="AK881" s="19" t="str">
        <f>IF(Line[Asset Group]="","",VLOOKUP(Line[Asset Type],subdom_master,4,FALSE))</f>
        <v/>
      </c>
    </row>
    <row r="882" spans="1:37" s="3" customFormat="1" x14ac:dyDescent="0.2">
      <c r="A882" s="34"/>
      <c r="B882" s="34"/>
      <c r="C882" s="34"/>
      <c r="D882" s="61"/>
      <c r="E882" s="61"/>
      <c r="F882" s="34"/>
      <c r="G882" s="34"/>
      <c r="H882" s="3" t="str">
        <f>IF(Line[Asset Group]="","",VLOOKUP(Line[Asset Group],asset_grp_line,4,FALSE))</f>
        <v/>
      </c>
      <c r="J882" s="3" t="str">
        <f>IF(Line[Asset Group]="","",VLOOKUP(Line[Asset Group],asset_grp_line,3,FALSE))</f>
        <v/>
      </c>
      <c r="M882" s="11"/>
      <c r="P882" s="56"/>
      <c r="R882" s="11"/>
      <c r="S882" s="14"/>
      <c r="AK882" s="19" t="str">
        <f>IF(Line[Asset Group]="","",VLOOKUP(Line[Asset Type],subdom_master,4,FALSE))</f>
        <v/>
      </c>
    </row>
    <row r="883" spans="1:37" s="3" customFormat="1" x14ac:dyDescent="0.2">
      <c r="A883" s="34"/>
      <c r="B883" s="34"/>
      <c r="C883" s="34"/>
      <c r="D883" s="61"/>
      <c r="E883" s="61"/>
      <c r="F883" s="34"/>
      <c r="G883" s="34"/>
      <c r="H883" s="3" t="str">
        <f>IF(Line[Asset Group]="","",VLOOKUP(Line[Asset Group],asset_grp_line,4,FALSE))</f>
        <v/>
      </c>
      <c r="J883" s="3" t="str">
        <f>IF(Line[Asset Group]="","",VLOOKUP(Line[Asset Group],asset_grp_line,3,FALSE))</f>
        <v/>
      </c>
      <c r="M883" s="11"/>
      <c r="P883" s="56"/>
      <c r="R883" s="11"/>
      <c r="S883" s="14"/>
      <c r="AK883" s="19" t="str">
        <f>IF(Line[Asset Group]="","",VLOOKUP(Line[Asset Type],subdom_master,4,FALSE))</f>
        <v/>
      </c>
    </row>
    <row r="884" spans="1:37" s="3" customFormat="1" x14ac:dyDescent="0.2">
      <c r="A884" s="34"/>
      <c r="B884" s="34"/>
      <c r="C884" s="34"/>
      <c r="D884" s="61"/>
      <c r="E884" s="61"/>
      <c r="F884" s="34"/>
      <c r="G884" s="34"/>
      <c r="H884" s="3" t="str">
        <f>IF(Line[Asset Group]="","",VLOOKUP(Line[Asset Group],asset_grp_line,4,FALSE))</f>
        <v/>
      </c>
      <c r="J884" s="3" t="str">
        <f>IF(Line[Asset Group]="","",VLOOKUP(Line[Asset Group],asset_grp_line,3,FALSE))</f>
        <v/>
      </c>
      <c r="M884" s="11"/>
      <c r="P884" s="56"/>
      <c r="R884" s="11"/>
      <c r="S884" s="14"/>
      <c r="AK884" s="19" t="str">
        <f>IF(Line[Asset Group]="","",VLOOKUP(Line[Asset Type],subdom_master,4,FALSE))</f>
        <v/>
      </c>
    </row>
    <row r="885" spans="1:37" s="3" customFormat="1" x14ac:dyDescent="0.2">
      <c r="A885" s="34"/>
      <c r="B885" s="34"/>
      <c r="C885" s="34"/>
      <c r="D885" s="61"/>
      <c r="E885" s="61"/>
      <c r="F885" s="34"/>
      <c r="G885" s="34"/>
      <c r="H885" s="3" t="str">
        <f>IF(Line[Asset Group]="","",VLOOKUP(Line[Asset Group],asset_grp_line,4,FALSE))</f>
        <v/>
      </c>
      <c r="J885" s="3" t="str">
        <f>IF(Line[Asset Group]="","",VLOOKUP(Line[Asset Group],asset_grp_line,3,FALSE))</f>
        <v/>
      </c>
      <c r="M885" s="11"/>
      <c r="P885" s="56"/>
      <c r="R885" s="11"/>
      <c r="S885" s="14"/>
      <c r="AK885" s="19" t="str">
        <f>IF(Line[Asset Group]="","",VLOOKUP(Line[Asset Type],subdom_master,4,FALSE))</f>
        <v/>
      </c>
    </row>
    <row r="886" spans="1:37" s="3" customFormat="1" x14ac:dyDescent="0.2">
      <c r="A886" s="34"/>
      <c r="B886" s="34"/>
      <c r="C886" s="34"/>
      <c r="D886" s="61"/>
      <c r="E886" s="61"/>
      <c r="F886" s="34"/>
      <c r="G886" s="34"/>
      <c r="H886" s="3" t="str">
        <f>IF(Line[Asset Group]="","",VLOOKUP(Line[Asset Group],asset_grp_line,4,FALSE))</f>
        <v/>
      </c>
      <c r="J886" s="3" t="str">
        <f>IF(Line[Asset Group]="","",VLOOKUP(Line[Asset Group],asset_grp_line,3,FALSE))</f>
        <v/>
      </c>
      <c r="M886" s="11"/>
      <c r="P886" s="56"/>
      <c r="R886" s="11"/>
      <c r="S886" s="14"/>
      <c r="AK886" s="19" t="str">
        <f>IF(Line[Asset Group]="","",VLOOKUP(Line[Asset Type],subdom_master,4,FALSE))</f>
        <v/>
      </c>
    </row>
    <row r="887" spans="1:37" s="3" customFormat="1" x14ac:dyDescent="0.2">
      <c r="A887" s="34"/>
      <c r="B887" s="34"/>
      <c r="C887" s="34"/>
      <c r="D887" s="61"/>
      <c r="E887" s="61"/>
      <c r="F887" s="34"/>
      <c r="G887" s="34"/>
      <c r="H887" s="3" t="str">
        <f>IF(Line[Asset Group]="","",VLOOKUP(Line[Asset Group],asset_grp_line,4,FALSE))</f>
        <v/>
      </c>
      <c r="J887" s="3" t="str">
        <f>IF(Line[Asset Group]="","",VLOOKUP(Line[Asset Group],asset_grp_line,3,FALSE))</f>
        <v/>
      </c>
      <c r="M887" s="11"/>
      <c r="P887" s="56"/>
      <c r="R887" s="11"/>
      <c r="S887" s="14"/>
      <c r="AK887" s="19" t="str">
        <f>IF(Line[Asset Group]="","",VLOOKUP(Line[Asset Type],subdom_master,4,FALSE))</f>
        <v/>
      </c>
    </row>
    <row r="888" spans="1:37" s="3" customFormat="1" x14ac:dyDescent="0.2">
      <c r="A888" s="34"/>
      <c r="B888" s="34"/>
      <c r="C888" s="34"/>
      <c r="D888" s="61"/>
      <c r="E888" s="61"/>
      <c r="F888" s="34"/>
      <c r="G888" s="34"/>
      <c r="H888" s="3" t="str">
        <f>IF(Line[Asset Group]="","",VLOOKUP(Line[Asset Group],asset_grp_line,4,FALSE))</f>
        <v/>
      </c>
      <c r="J888" s="3" t="str">
        <f>IF(Line[Asset Group]="","",VLOOKUP(Line[Asset Group],asset_grp_line,3,FALSE))</f>
        <v/>
      </c>
      <c r="M888" s="11"/>
      <c r="P888" s="56"/>
      <c r="R888" s="11"/>
      <c r="S888" s="14"/>
      <c r="AK888" s="19" t="str">
        <f>IF(Line[Asset Group]="","",VLOOKUP(Line[Asset Type],subdom_master,4,FALSE))</f>
        <v/>
      </c>
    </row>
    <row r="889" spans="1:37" s="3" customFormat="1" x14ac:dyDescent="0.2">
      <c r="A889" s="34"/>
      <c r="B889" s="34"/>
      <c r="C889" s="34"/>
      <c r="D889" s="61"/>
      <c r="E889" s="61"/>
      <c r="F889" s="34"/>
      <c r="G889" s="34"/>
      <c r="H889" s="3" t="str">
        <f>IF(Line[Asset Group]="","",VLOOKUP(Line[Asset Group],asset_grp_line,4,FALSE))</f>
        <v/>
      </c>
      <c r="J889" s="3" t="str">
        <f>IF(Line[Asset Group]="","",VLOOKUP(Line[Asset Group],asset_grp_line,3,FALSE))</f>
        <v/>
      </c>
      <c r="M889" s="11"/>
      <c r="P889" s="56"/>
      <c r="R889" s="11"/>
      <c r="S889" s="14"/>
      <c r="AK889" s="19" t="str">
        <f>IF(Line[Asset Group]="","",VLOOKUP(Line[Asset Type],subdom_master,4,FALSE))</f>
        <v/>
      </c>
    </row>
    <row r="890" spans="1:37" s="3" customFormat="1" x14ac:dyDescent="0.2">
      <c r="A890" s="34"/>
      <c r="B890" s="34"/>
      <c r="C890" s="34"/>
      <c r="D890" s="61"/>
      <c r="E890" s="61"/>
      <c r="F890" s="34"/>
      <c r="G890" s="34"/>
      <c r="H890" s="3" t="str">
        <f>IF(Line[Asset Group]="","",VLOOKUP(Line[Asset Group],asset_grp_line,4,FALSE))</f>
        <v/>
      </c>
      <c r="J890" s="3" t="str">
        <f>IF(Line[Asset Group]="","",VLOOKUP(Line[Asset Group],asset_grp_line,3,FALSE))</f>
        <v/>
      </c>
      <c r="M890" s="11"/>
      <c r="P890" s="56"/>
      <c r="R890" s="11"/>
      <c r="S890" s="14"/>
      <c r="AK890" s="19" t="str">
        <f>IF(Line[Asset Group]="","",VLOOKUP(Line[Asset Type],subdom_master,4,FALSE))</f>
        <v/>
      </c>
    </row>
    <row r="891" spans="1:37" s="3" customFormat="1" x14ac:dyDescent="0.2">
      <c r="A891" s="34"/>
      <c r="B891" s="34"/>
      <c r="C891" s="34"/>
      <c r="D891" s="61"/>
      <c r="E891" s="61"/>
      <c r="F891" s="34"/>
      <c r="G891" s="34"/>
      <c r="H891" s="3" t="str">
        <f>IF(Line[Asset Group]="","",VLOOKUP(Line[Asset Group],asset_grp_line,4,FALSE))</f>
        <v/>
      </c>
      <c r="J891" s="3" t="str">
        <f>IF(Line[Asset Group]="","",VLOOKUP(Line[Asset Group],asset_grp_line,3,FALSE))</f>
        <v/>
      </c>
      <c r="M891" s="11"/>
      <c r="P891" s="56"/>
      <c r="R891" s="11"/>
      <c r="S891" s="14"/>
      <c r="AK891" s="19" t="str">
        <f>IF(Line[Asset Group]="","",VLOOKUP(Line[Asset Type],subdom_master,4,FALSE))</f>
        <v/>
      </c>
    </row>
    <row r="892" spans="1:37" s="3" customFormat="1" x14ac:dyDescent="0.2">
      <c r="A892" s="34"/>
      <c r="B892" s="34"/>
      <c r="C892" s="34"/>
      <c r="D892" s="61"/>
      <c r="E892" s="61"/>
      <c r="F892" s="34"/>
      <c r="G892" s="34"/>
      <c r="H892" s="3" t="str">
        <f>IF(Line[Asset Group]="","",VLOOKUP(Line[Asset Group],asset_grp_line,4,FALSE))</f>
        <v/>
      </c>
      <c r="J892" s="3" t="str">
        <f>IF(Line[Asset Group]="","",VLOOKUP(Line[Asset Group],asset_grp_line,3,FALSE))</f>
        <v/>
      </c>
      <c r="M892" s="11"/>
      <c r="P892" s="56"/>
      <c r="R892" s="11"/>
      <c r="S892" s="14"/>
      <c r="AK892" s="19" t="str">
        <f>IF(Line[Asset Group]="","",VLOOKUP(Line[Asset Type],subdom_master,4,FALSE))</f>
        <v/>
      </c>
    </row>
    <row r="893" spans="1:37" s="3" customFormat="1" x14ac:dyDescent="0.2">
      <c r="A893" s="34"/>
      <c r="B893" s="34"/>
      <c r="C893" s="34"/>
      <c r="D893" s="61"/>
      <c r="E893" s="61"/>
      <c r="F893" s="34"/>
      <c r="G893" s="34"/>
      <c r="H893" s="3" t="str">
        <f>IF(Line[Asset Group]="","",VLOOKUP(Line[Asset Group],asset_grp_line,4,FALSE))</f>
        <v/>
      </c>
      <c r="J893" s="3" t="str">
        <f>IF(Line[Asset Group]="","",VLOOKUP(Line[Asset Group],asset_grp_line,3,FALSE))</f>
        <v/>
      </c>
      <c r="M893" s="11"/>
      <c r="P893" s="56"/>
      <c r="R893" s="11"/>
      <c r="S893" s="14"/>
      <c r="AK893" s="19" t="str">
        <f>IF(Line[Asset Group]="","",VLOOKUP(Line[Asset Type],subdom_master,4,FALSE))</f>
        <v/>
      </c>
    </row>
    <row r="894" spans="1:37" s="3" customFormat="1" x14ac:dyDescent="0.2">
      <c r="A894" s="34"/>
      <c r="B894" s="34"/>
      <c r="C894" s="34"/>
      <c r="D894" s="61"/>
      <c r="E894" s="61"/>
      <c r="F894" s="34"/>
      <c r="G894" s="34"/>
      <c r="H894" s="3" t="str">
        <f>IF(Line[Asset Group]="","",VLOOKUP(Line[Asset Group],asset_grp_line,4,FALSE))</f>
        <v/>
      </c>
      <c r="J894" s="3" t="str">
        <f>IF(Line[Asset Group]="","",VLOOKUP(Line[Asset Group],asset_grp_line,3,FALSE))</f>
        <v/>
      </c>
      <c r="M894" s="11"/>
      <c r="P894" s="56"/>
      <c r="R894" s="11"/>
      <c r="S894" s="14"/>
      <c r="AK894" s="19" t="str">
        <f>IF(Line[Asset Group]="","",VLOOKUP(Line[Asset Type],subdom_master,4,FALSE))</f>
        <v/>
      </c>
    </row>
    <row r="895" spans="1:37" s="3" customFormat="1" x14ac:dyDescent="0.2">
      <c r="A895" s="34"/>
      <c r="B895" s="34"/>
      <c r="C895" s="34"/>
      <c r="D895" s="61"/>
      <c r="E895" s="61"/>
      <c r="F895" s="34"/>
      <c r="G895" s="34"/>
      <c r="H895" s="3" t="str">
        <f>IF(Line[Asset Group]="","",VLOOKUP(Line[Asset Group],asset_grp_line,4,FALSE))</f>
        <v/>
      </c>
      <c r="J895" s="3" t="str">
        <f>IF(Line[Asset Group]="","",VLOOKUP(Line[Asset Group],asset_grp_line,3,FALSE))</f>
        <v/>
      </c>
      <c r="M895" s="11"/>
      <c r="P895" s="56"/>
      <c r="R895" s="11"/>
      <c r="S895" s="14"/>
      <c r="AK895" s="19" t="str">
        <f>IF(Line[Asset Group]="","",VLOOKUP(Line[Asset Type],subdom_master,4,FALSE))</f>
        <v/>
      </c>
    </row>
    <row r="896" spans="1:37" s="3" customFormat="1" x14ac:dyDescent="0.2">
      <c r="A896" s="34"/>
      <c r="B896" s="34"/>
      <c r="C896" s="34"/>
      <c r="D896" s="61"/>
      <c r="E896" s="61"/>
      <c r="F896" s="34"/>
      <c r="G896" s="34"/>
      <c r="H896" s="3" t="str">
        <f>IF(Line[Asset Group]="","",VLOOKUP(Line[Asset Group],asset_grp_line,4,FALSE))</f>
        <v/>
      </c>
      <c r="J896" s="3" t="str">
        <f>IF(Line[Asset Group]="","",VLOOKUP(Line[Asset Group],asset_grp_line,3,FALSE))</f>
        <v/>
      </c>
      <c r="M896" s="11"/>
      <c r="P896" s="56"/>
      <c r="R896" s="11"/>
      <c r="S896" s="14"/>
      <c r="AK896" s="19" t="str">
        <f>IF(Line[Asset Group]="","",VLOOKUP(Line[Asset Type],subdom_master,4,FALSE))</f>
        <v/>
      </c>
    </row>
    <row r="897" spans="1:37" s="3" customFormat="1" x14ac:dyDescent="0.2">
      <c r="A897" s="34"/>
      <c r="B897" s="34"/>
      <c r="C897" s="34"/>
      <c r="D897" s="61"/>
      <c r="E897" s="61"/>
      <c r="F897" s="34"/>
      <c r="G897" s="34"/>
      <c r="H897" s="3" t="str">
        <f>IF(Line[Asset Group]="","",VLOOKUP(Line[Asset Group],asset_grp_line,4,FALSE))</f>
        <v/>
      </c>
      <c r="J897" s="3" t="str">
        <f>IF(Line[Asset Group]="","",VLOOKUP(Line[Asset Group],asset_grp_line,3,FALSE))</f>
        <v/>
      </c>
      <c r="M897" s="11"/>
      <c r="P897" s="56"/>
      <c r="R897" s="11"/>
      <c r="S897" s="14"/>
      <c r="AK897" s="19" t="str">
        <f>IF(Line[Asset Group]="","",VLOOKUP(Line[Asset Type],subdom_master,4,FALSE))</f>
        <v/>
      </c>
    </row>
    <row r="898" spans="1:37" s="3" customFormat="1" x14ac:dyDescent="0.2">
      <c r="A898" s="34"/>
      <c r="B898" s="34"/>
      <c r="C898" s="34"/>
      <c r="D898" s="61"/>
      <c r="E898" s="61"/>
      <c r="F898" s="34"/>
      <c r="G898" s="34"/>
      <c r="H898" s="3" t="str">
        <f>IF(Line[Asset Group]="","",VLOOKUP(Line[Asset Group],asset_grp_line,4,FALSE))</f>
        <v/>
      </c>
      <c r="J898" s="3" t="str">
        <f>IF(Line[Asset Group]="","",VLOOKUP(Line[Asset Group],asset_grp_line,3,FALSE))</f>
        <v/>
      </c>
      <c r="M898" s="11"/>
      <c r="P898" s="56"/>
      <c r="R898" s="11"/>
      <c r="S898" s="14"/>
      <c r="AK898" s="19" t="str">
        <f>IF(Line[Asset Group]="","",VLOOKUP(Line[Asset Type],subdom_master,4,FALSE))</f>
        <v/>
      </c>
    </row>
    <row r="899" spans="1:37" s="3" customFormat="1" x14ac:dyDescent="0.2">
      <c r="A899" s="34"/>
      <c r="B899" s="34"/>
      <c r="C899" s="34"/>
      <c r="D899" s="61"/>
      <c r="E899" s="61"/>
      <c r="F899" s="34"/>
      <c r="G899" s="34"/>
      <c r="H899" s="3" t="str">
        <f>IF(Line[Asset Group]="","",VLOOKUP(Line[Asset Group],asset_grp_line,4,FALSE))</f>
        <v/>
      </c>
      <c r="J899" s="3" t="str">
        <f>IF(Line[Asset Group]="","",VLOOKUP(Line[Asset Group],asset_grp_line,3,FALSE))</f>
        <v/>
      </c>
      <c r="M899" s="11"/>
      <c r="P899" s="56"/>
      <c r="R899" s="11"/>
      <c r="S899" s="14"/>
      <c r="AK899" s="19" t="str">
        <f>IF(Line[Asset Group]="","",VLOOKUP(Line[Asset Type],subdom_master,4,FALSE))</f>
        <v/>
      </c>
    </row>
    <row r="900" spans="1:37" s="3" customFormat="1" x14ac:dyDescent="0.2">
      <c r="A900" s="34"/>
      <c r="B900" s="34"/>
      <c r="C900" s="34"/>
      <c r="D900" s="61"/>
      <c r="E900" s="61"/>
      <c r="F900" s="34"/>
      <c r="G900" s="34"/>
      <c r="H900" s="3" t="str">
        <f>IF(Line[Asset Group]="","",VLOOKUP(Line[Asset Group],asset_grp_line,4,FALSE))</f>
        <v/>
      </c>
      <c r="J900" s="3" t="str">
        <f>IF(Line[Asset Group]="","",VLOOKUP(Line[Asset Group],asset_grp_line,3,FALSE))</f>
        <v/>
      </c>
      <c r="M900" s="11"/>
      <c r="P900" s="56"/>
      <c r="R900" s="11"/>
      <c r="S900" s="14"/>
      <c r="AK900" s="19" t="str">
        <f>IF(Line[Asset Group]="","",VLOOKUP(Line[Asset Type],subdom_master,4,FALSE))</f>
        <v/>
      </c>
    </row>
    <row r="901" spans="1:37" s="3" customFormat="1" x14ac:dyDescent="0.2">
      <c r="A901" s="34"/>
      <c r="B901" s="34"/>
      <c r="C901" s="34"/>
      <c r="D901" s="61"/>
      <c r="E901" s="61"/>
      <c r="F901" s="34"/>
      <c r="G901" s="34"/>
      <c r="H901" s="3" t="str">
        <f>IF(Line[Asset Group]="","",VLOOKUP(Line[Asset Group],asset_grp_line,4,FALSE))</f>
        <v/>
      </c>
      <c r="J901" s="3" t="str">
        <f>IF(Line[Asset Group]="","",VLOOKUP(Line[Asset Group],asset_grp_line,3,FALSE))</f>
        <v/>
      </c>
      <c r="M901" s="11"/>
      <c r="P901" s="56"/>
      <c r="R901" s="11"/>
      <c r="S901" s="14"/>
      <c r="AK901" s="19" t="str">
        <f>IF(Line[Asset Group]="","",VLOOKUP(Line[Asset Type],subdom_master,4,FALSE))</f>
        <v/>
      </c>
    </row>
    <row r="902" spans="1:37" s="3" customFormat="1" x14ac:dyDescent="0.2">
      <c r="A902" s="34"/>
      <c r="B902" s="34"/>
      <c r="C902" s="34"/>
      <c r="D902" s="61"/>
      <c r="E902" s="61"/>
      <c r="F902" s="34"/>
      <c r="G902" s="34"/>
      <c r="H902" s="3" t="str">
        <f>IF(Line[Asset Group]="","",VLOOKUP(Line[Asset Group],asset_grp_line,4,FALSE))</f>
        <v/>
      </c>
      <c r="J902" s="3" t="str">
        <f>IF(Line[Asset Group]="","",VLOOKUP(Line[Asset Group],asset_grp_line,3,FALSE))</f>
        <v/>
      </c>
      <c r="M902" s="11"/>
      <c r="P902" s="56"/>
      <c r="R902" s="11"/>
      <c r="S902" s="14"/>
      <c r="AK902" s="19" t="str">
        <f>IF(Line[Asset Group]="","",VLOOKUP(Line[Asset Type],subdom_master,4,FALSE))</f>
        <v/>
      </c>
    </row>
    <row r="903" spans="1:37" s="3" customFormat="1" x14ac:dyDescent="0.2">
      <c r="A903" s="34"/>
      <c r="B903" s="34"/>
      <c r="C903" s="34"/>
      <c r="D903" s="61"/>
      <c r="E903" s="61"/>
      <c r="F903" s="34"/>
      <c r="G903" s="34"/>
      <c r="H903" s="3" t="str">
        <f>IF(Line[Asset Group]="","",VLOOKUP(Line[Asset Group],asset_grp_line,4,FALSE))</f>
        <v/>
      </c>
      <c r="J903" s="3" t="str">
        <f>IF(Line[Asset Group]="","",VLOOKUP(Line[Asset Group],asset_grp_line,3,FALSE))</f>
        <v/>
      </c>
      <c r="M903" s="11"/>
      <c r="P903" s="56"/>
      <c r="R903" s="11"/>
      <c r="S903" s="14"/>
      <c r="AK903" s="19" t="str">
        <f>IF(Line[Asset Group]="","",VLOOKUP(Line[Asset Type],subdom_master,4,FALSE))</f>
        <v/>
      </c>
    </row>
    <row r="904" spans="1:37" s="3" customFormat="1" x14ac:dyDescent="0.2">
      <c r="A904" s="34"/>
      <c r="B904" s="34"/>
      <c r="C904" s="34"/>
      <c r="D904" s="61"/>
      <c r="E904" s="61"/>
      <c r="F904" s="34"/>
      <c r="G904" s="34"/>
      <c r="H904" s="3" t="str">
        <f>IF(Line[Asset Group]="","",VLOOKUP(Line[Asset Group],asset_grp_line,4,FALSE))</f>
        <v/>
      </c>
      <c r="J904" s="3" t="str">
        <f>IF(Line[Asset Group]="","",VLOOKUP(Line[Asset Group],asset_grp_line,3,FALSE))</f>
        <v/>
      </c>
      <c r="M904" s="11"/>
      <c r="P904" s="56"/>
      <c r="R904" s="11"/>
      <c r="S904" s="14"/>
      <c r="AK904" s="19" t="str">
        <f>IF(Line[Asset Group]="","",VLOOKUP(Line[Asset Type],subdom_master,4,FALSE))</f>
        <v/>
      </c>
    </row>
    <row r="905" spans="1:37" s="3" customFormat="1" x14ac:dyDescent="0.2">
      <c r="A905" s="34"/>
      <c r="B905" s="34"/>
      <c r="C905" s="34"/>
      <c r="D905" s="61"/>
      <c r="E905" s="61"/>
      <c r="F905" s="34"/>
      <c r="G905" s="34"/>
      <c r="H905" s="3" t="str">
        <f>IF(Line[Asset Group]="","",VLOOKUP(Line[Asset Group],asset_grp_line,4,FALSE))</f>
        <v/>
      </c>
      <c r="J905" s="3" t="str">
        <f>IF(Line[Asset Group]="","",VLOOKUP(Line[Asset Group],asset_grp_line,3,FALSE))</f>
        <v/>
      </c>
      <c r="M905" s="11"/>
      <c r="P905" s="56"/>
      <c r="R905" s="11"/>
      <c r="S905" s="14"/>
      <c r="AK905" s="19" t="str">
        <f>IF(Line[Asset Group]="","",VLOOKUP(Line[Asset Type],subdom_master,4,FALSE))</f>
        <v/>
      </c>
    </row>
    <row r="906" spans="1:37" s="3" customFormat="1" x14ac:dyDescent="0.2">
      <c r="A906" s="34"/>
      <c r="B906" s="34"/>
      <c r="C906" s="34"/>
      <c r="D906" s="61"/>
      <c r="E906" s="61"/>
      <c r="F906" s="34"/>
      <c r="G906" s="34"/>
      <c r="H906" s="3" t="str">
        <f>IF(Line[Asset Group]="","",VLOOKUP(Line[Asset Group],asset_grp_line,4,FALSE))</f>
        <v/>
      </c>
      <c r="J906" s="3" t="str">
        <f>IF(Line[Asset Group]="","",VLOOKUP(Line[Asset Group],asset_grp_line,3,FALSE))</f>
        <v/>
      </c>
      <c r="M906" s="11"/>
      <c r="P906" s="56"/>
      <c r="R906" s="11"/>
      <c r="S906" s="14"/>
      <c r="AK906" s="19" t="str">
        <f>IF(Line[Asset Group]="","",VLOOKUP(Line[Asset Type],subdom_master,4,FALSE))</f>
        <v/>
      </c>
    </row>
    <row r="907" spans="1:37" s="3" customFormat="1" x14ac:dyDescent="0.2">
      <c r="A907" s="34"/>
      <c r="B907" s="34"/>
      <c r="C907" s="34"/>
      <c r="D907" s="61"/>
      <c r="E907" s="61"/>
      <c r="F907" s="34"/>
      <c r="G907" s="34"/>
      <c r="H907" s="3" t="str">
        <f>IF(Line[Asset Group]="","",VLOOKUP(Line[Asset Group],asset_grp_line,4,FALSE))</f>
        <v/>
      </c>
      <c r="J907" s="3" t="str">
        <f>IF(Line[Asset Group]="","",VLOOKUP(Line[Asset Group],asset_grp_line,3,FALSE))</f>
        <v/>
      </c>
      <c r="M907" s="11"/>
      <c r="P907" s="56"/>
      <c r="R907" s="11"/>
      <c r="S907" s="14"/>
      <c r="AK907" s="19" t="str">
        <f>IF(Line[Asset Group]="","",VLOOKUP(Line[Asset Type],subdom_master,4,FALSE))</f>
        <v/>
      </c>
    </row>
    <row r="908" spans="1:37" s="3" customFormat="1" x14ac:dyDescent="0.2">
      <c r="A908" s="34"/>
      <c r="B908" s="34"/>
      <c r="C908" s="34"/>
      <c r="D908" s="61"/>
      <c r="E908" s="61"/>
      <c r="F908" s="34"/>
      <c r="G908" s="34"/>
      <c r="H908" s="3" t="str">
        <f>IF(Line[Asset Group]="","",VLOOKUP(Line[Asset Group],asset_grp_line,4,FALSE))</f>
        <v/>
      </c>
      <c r="J908" s="3" t="str">
        <f>IF(Line[Asset Group]="","",VLOOKUP(Line[Asset Group],asset_grp_line,3,FALSE))</f>
        <v/>
      </c>
      <c r="M908" s="11"/>
      <c r="P908" s="56"/>
      <c r="R908" s="11"/>
      <c r="S908" s="14"/>
      <c r="AK908" s="19" t="str">
        <f>IF(Line[Asset Group]="","",VLOOKUP(Line[Asset Type],subdom_master,4,FALSE))</f>
        <v/>
      </c>
    </row>
    <row r="909" spans="1:37" s="3" customFormat="1" x14ac:dyDescent="0.2">
      <c r="A909" s="34"/>
      <c r="B909" s="34"/>
      <c r="C909" s="34"/>
      <c r="D909" s="61"/>
      <c r="E909" s="61"/>
      <c r="F909" s="34"/>
      <c r="G909" s="34"/>
      <c r="H909" s="3" t="str">
        <f>IF(Line[Asset Group]="","",VLOOKUP(Line[Asset Group],asset_grp_line,4,FALSE))</f>
        <v/>
      </c>
      <c r="J909" s="3" t="str">
        <f>IF(Line[Asset Group]="","",VLOOKUP(Line[Asset Group],asset_grp_line,3,FALSE))</f>
        <v/>
      </c>
      <c r="M909" s="11"/>
      <c r="P909" s="56"/>
      <c r="R909" s="11"/>
      <c r="S909" s="14"/>
      <c r="AK909" s="19" t="str">
        <f>IF(Line[Asset Group]="","",VLOOKUP(Line[Asset Type],subdom_master,4,FALSE))</f>
        <v/>
      </c>
    </row>
    <row r="910" spans="1:37" s="3" customFormat="1" x14ac:dyDescent="0.2">
      <c r="A910" s="34"/>
      <c r="B910" s="34"/>
      <c r="C910" s="34"/>
      <c r="D910" s="61"/>
      <c r="E910" s="61"/>
      <c r="F910" s="34"/>
      <c r="G910" s="34"/>
      <c r="H910" s="3" t="str">
        <f>IF(Line[Asset Group]="","",VLOOKUP(Line[Asset Group],asset_grp_line,4,FALSE))</f>
        <v/>
      </c>
      <c r="J910" s="3" t="str">
        <f>IF(Line[Asset Group]="","",VLOOKUP(Line[Asset Group],asset_grp_line,3,FALSE))</f>
        <v/>
      </c>
      <c r="M910" s="11"/>
      <c r="P910" s="56"/>
      <c r="R910" s="11"/>
      <c r="S910" s="14"/>
      <c r="AK910" s="19" t="str">
        <f>IF(Line[Asset Group]="","",VLOOKUP(Line[Asset Type],subdom_master,4,FALSE))</f>
        <v/>
      </c>
    </row>
    <row r="911" spans="1:37" s="3" customFormat="1" x14ac:dyDescent="0.2">
      <c r="A911" s="34"/>
      <c r="B911" s="34"/>
      <c r="C911" s="34"/>
      <c r="D911" s="61"/>
      <c r="E911" s="61"/>
      <c r="F911" s="34"/>
      <c r="G911" s="34"/>
      <c r="H911" s="3" t="str">
        <f>IF(Line[Asset Group]="","",VLOOKUP(Line[Asset Group],asset_grp_line,4,FALSE))</f>
        <v/>
      </c>
      <c r="J911" s="3" t="str">
        <f>IF(Line[Asset Group]="","",VLOOKUP(Line[Asset Group],asset_grp_line,3,FALSE))</f>
        <v/>
      </c>
      <c r="M911" s="11"/>
      <c r="P911" s="56"/>
      <c r="R911" s="11"/>
      <c r="S911" s="14"/>
      <c r="AK911" s="19" t="str">
        <f>IF(Line[Asset Group]="","",VLOOKUP(Line[Asset Type],subdom_master,4,FALSE))</f>
        <v/>
      </c>
    </row>
    <row r="912" spans="1:37" s="3" customFormat="1" x14ac:dyDescent="0.2">
      <c r="A912" s="34"/>
      <c r="B912" s="34"/>
      <c r="C912" s="34"/>
      <c r="D912" s="61"/>
      <c r="E912" s="61"/>
      <c r="F912" s="34"/>
      <c r="G912" s="34"/>
      <c r="H912" s="3" t="str">
        <f>IF(Line[Asset Group]="","",VLOOKUP(Line[Asset Group],asset_grp_line,4,FALSE))</f>
        <v/>
      </c>
      <c r="J912" s="3" t="str">
        <f>IF(Line[Asset Group]="","",VLOOKUP(Line[Asset Group],asset_grp_line,3,FALSE))</f>
        <v/>
      </c>
      <c r="M912" s="11"/>
      <c r="P912" s="56"/>
      <c r="R912" s="11"/>
      <c r="S912" s="14"/>
      <c r="AK912" s="19" t="str">
        <f>IF(Line[Asset Group]="","",VLOOKUP(Line[Asset Type],subdom_master,4,FALSE))</f>
        <v/>
      </c>
    </row>
    <row r="913" spans="1:37" s="3" customFormat="1" x14ac:dyDescent="0.2">
      <c r="A913" s="34"/>
      <c r="B913" s="34"/>
      <c r="C913" s="34"/>
      <c r="D913" s="61"/>
      <c r="E913" s="61"/>
      <c r="F913" s="34"/>
      <c r="G913" s="34"/>
      <c r="H913" s="3" t="str">
        <f>IF(Line[Asset Group]="","",VLOOKUP(Line[Asset Group],asset_grp_line,4,FALSE))</f>
        <v/>
      </c>
      <c r="J913" s="3" t="str">
        <f>IF(Line[Asset Group]="","",VLOOKUP(Line[Asset Group],asset_grp_line,3,FALSE))</f>
        <v/>
      </c>
      <c r="M913" s="11"/>
      <c r="P913" s="56"/>
      <c r="R913" s="11"/>
      <c r="S913" s="14"/>
      <c r="AK913" s="19" t="str">
        <f>IF(Line[Asset Group]="","",VLOOKUP(Line[Asset Type],subdom_master,4,FALSE))</f>
        <v/>
      </c>
    </row>
    <row r="914" spans="1:37" s="3" customFormat="1" x14ac:dyDescent="0.2">
      <c r="A914" s="34"/>
      <c r="B914" s="34"/>
      <c r="C914" s="34"/>
      <c r="D914" s="61"/>
      <c r="E914" s="61"/>
      <c r="F914" s="34"/>
      <c r="G914" s="34"/>
      <c r="H914" s="3" t="str">
        <f>IF(Line[Asset Group]="","",VLOOKUP(Line[Asset Group],asset_grp_line,4,FALSE))</f>
        <v/>
      </c>
      <c r="J914" s="3" t="str">
        <f>IF(Line[Asset Group]="","",VLOOKUP(Line[Asset Group],asset_grp_line,3,FALSE))</f>
        <v/>
      </c>
      <c r="M914" s="11"/>
      <c r="P914" s="56"/>
      <c r="R914" s="11"/>
      <c r="S914" s="14"/>
      <c r="AK914" s="19" t="str">
        <f>IF(Line[Asset Group]="","",VLOOKUP(Line[Asset Type],subdom_master,4,FALSE))</f>
        <v/>
      </c>
    </row>
    <row r="915" spans="1:37" s="3" customFormat="1" x14ac:dyDescent="0.2">
      <c r="A915" s="34"/>
      <c r="B915" s="34"/>
      <c r="C915" s="34"/>
      <c r="D915" s="61"/>
      <c r="E915" s="61"/>
      <c r="F915" s="34"/>
      <c r="G915" s="34"/>
      <c r="H915" s="3" t="str">
        <f>IF(Line[Asset Group]="","",VLOOKUP(Line[Asset Group],asset_grp_line,4,FALSE))</f>
        <v/>
      </c>
      <c r="J915" s="3" t="str">
        <f>IF(Line[Asset Group]="","",VLOOKUP(Line[Asset Group],asset_grp_line,3,FALSE))</f>
        <v/>
      </c>
      <c r="M915" s="11"/>
      <c r="P915" s="56"/>
      <c r="R915" s="11"/>
      <c r="S915" s="14"/>
      <c r="AK915" s="19" t="str">
        <f>IF(Line[Asset Group]="","",VLOOKUP(Line[Asset Type],subdom_master,4,FALSE))</f>
        <v/>
      </c>
    </row>
    <row r="916" spans="1:37" s="3" customFormat="1" x14ac:dyDescent="0.2">
      <c r="A916" s="34"/>
      <c r="B916" s="34"/>
      <c r="C916" s="34"/>
      <c r="D916" s="61"/>
      <c r="E916" s="61"/>
      <c r="F916" s="34"/>
      <c r="G916" s="34"/>
      <c r="H916" s="3" t="str">
        <f>IF(Line[Asset Group]="","",VLOOKUP(Line[Asset Group],asset_grp_line,4,FALSE))</f>
        <v/>
      </c>
      <c r="J916" s="3" t="str">
        <f>IF(Line[Asset Group]="","",VLOOKUP(Line[Asset Group],asset_grp_line,3,FALSE))</f>
        <v/>
      </c>
      <c r="M916" s="11"/>
      <c r="P916" s="56"/>
      <c r="R916" s="11"/>
      <c r="S916" s="14"/>
      <c r="AK916" s="19" t="str">
        <f>IF(Line[Asset Group]="","",VLOOKUP(Line[Asset Type],subdom_master,4,FALSE))</f>
        <v/>
      </c>
    </row>
    <row r="917" spans="1:37" s="3" customFormat="1" x14ac:dyDescent="0.2">
      <c r="A917" s="34"/>
      <c r="B917" s="34"/>
      <c r="C917" s="34"/>
      <c r="D917" s="61"/>
      <c r="E917" s="61"/>
      <c r="F917" s="34"/>
      <c r="G917" s="34"/>
      <c r="H917" s="3" t="str">
        <f>IF(Line[Asset Group]="","",VLOOKUP(Line[Asset Group],asset_grp_line,4,FALSE))</f>
        <v/>
      </c>
      <c r="J917" s="3" t="str">
        <f>IF(Line[Asset Group]="","",VLOOKUP(Line[Asset Group],asset_grp_line,3,FALSE))</f>
        <v/>
      </c>
      <c r="M917" s="11"/>
      <c r="P917" s="56"/>
      <c r="R917" s="11"/>
      <c r="S917" s="14"/>
      <c r="AK917" s="19" t="str">
        <f>IF(Line[Asset Group]="","",VLOOKUP(Line[Asset Type],subdom_master,4,FALSE))</f>
        <v/>
      </c>
    </row>
    <row r="918" spans="1:37" s="3" customFormat="1" x14ac:dyDescent="0.2">
      <c r="A918" s="34"/>
      <c r="B918" s="34"/>
      <c r="C918" s="34"/>
      <c r="D918" s="61"/>
      <c r="E918" s="61"/>
      <c r="F918" s="34"/>
      <c r="G918" s="34"/>
      <c r="H918" s="3" t="str">
        <f>IF(Line[Asset Group]="","",VLOOKUP(Line[Asset Group],asset_grp_line,4,FALSE))</f>
        <v/>
      </c>
      <c r="J918" s="3" t="str">
        <f>IF(Line[Asset Group]="","",VLOOKUP(Line[Asset Group],asset_grp_line,3,FALSE))</f>
        <v/>
      </c>
      <c r="M918" s="11"/>
      <c r="P918" s="56"/>
      <c r="R918" s="11"/>
      <c r="S918" s="14"/>
      <c r="AK918" s="19" t="str">
        <f>IF(Line[Asset Group]="","",VLOOKUP(Line[Asset Type],subdom_master,4,FALSE))</f>
        <v/>
      </c>
    </row>
    <row r="919" spans="1:37" s="3" customFormat="1" x14ac:dyDescent="0.2">
      <c r="A919" s="34"/>
      <c r="B919" s="34"/>
      <c r="C919" s="34"/>
      <c r="D919" s="61"/>
      <c r="E919" s="61"/>
      <c r="F919" s="34"/>
      <c r="G919" s="34"/>
      <c r="H919" s="3" t="str">
        <f>IF(Line[Asset Group]="","",VLOOKUP(Line[Asset Group],asset_grp_line,4,FALSE))</f>
        <v/>
      </c>
      <c r="J919" s="3" t="str">
        <f>IF(Line[Asset Group]="","",VLOOKUP(Line[Asset Group],asset_grp_line,3,FALSE))</f>
        <v/>
      </c>
      <c r="M919" s="11"/>
      <c r="P919" s="56"/>
      <c r="R919" s="11"/>
      <c r="S919" s="14"/>
      <c r="AK919" s="19" t="str">
        <f>IF(Line[Asset Group]="","",VLOOKUP(Line[Asset Type],subdom_master,4,FALSE))</f>
        <v/>
      </c>
    </row>
    <row r="920" spans="1:37" s="3" customFormat="1" x14ac:dyDescent="0.2">
      <c r="A920" s="34"/>
      <c r="B920" s="34"/>
      <c r="C920" s="34"/>
      <c r="D920" s="61"/>
      <c r="E920" s="61"/>
      <c r="F920" s="34"/>
      <c r="G920" s="34"/>
      <c r="H920" s="3" t="str">
        <f>IF(Line[Asset Group]="","",VLOOKUP(Line[Asset Group],asset_grp_line,4,FALSE))</f>
        <v/>
      </c>
      <c r="J920" s="3" t="str">
        <f>IF(Line[Asset Group]="","",VLOOKUP(Line[Asset Group],asset_grp_line,3,FALSE))</f>
        <v/>
      </c>
      <c r="M920" s="11"/>
      <c r="P920" s="56"/>
      <c r="R920" s="11"/>
      <c r="S920" s="14"/>
      <c r="AK920" s="19" t="str">
        <f>IF(Line[Asset Group]="","",VLOOKUP(Line[Asset Type],subdom_master,4,FALSE))</f>
        <v/>
      </c>
    </row>
    <row r="921" spans="1:37" s="3" customFormat="1" x14ac:dyDescent="0.2">
      <c r="A921" s="34"/>
      <c r="B921" s="34"/>
      <c r="C921" s="34"/>
      <c r="D921" s="61"/>
      <c r="E921" s="61"/>
      <c r="F921" s="34"/>
      <c r="G921" s="34"/>
      <c r="H921" s="3" t="str">
        <f>IF(Line[Asset Group]="","",VLOOKUP(Line[Asset Group],asset_grp_line,4,FALSE))</f>
        <v/>
      </c>
      <c r="J921" s="3" t="str">
        <f>IF(Line[Asset Group]="","",VLOOKUP(Line[Asset Group],asset_grp_line,3,FALSE))</f>
        <v/>
      </c>
      <c r="M921" s="11"/>
      <c r="P921" s="56"/>
      <c r="R921" s="11"/>
      <c r="S921" s="14"/>
      <c r="AK921" s="19" t="str">
        <f>IF(Line[Asset Group]="","",VLOOKUP(Line[Asset Type],subdom_master,4,FALSE))</f>
        <v/>
      </c>
    </row>
    <row r="922" spans="1:37" s="3" customFormat="1" x14ac:dyDescent="0.2">
      <c r="A922" s="34"/>
      <c r="B922" s="34"/>
      <c r="C922" s="34"/>
      <c r="D922" s="61"/>
      <c r="E922" s="61"/>
      <c r="F922" s="34"/>
      <c r="G922" s="34"/>
      <c r="H922" s="3" t="str">
        <f>IF(Line[Asset Group]="","",VLOOKUP(Line[Asset Group],asset_grp_line,4,FALSE))</f>
        <v/>
      </c>
      <c r="J922" s="3" t="str">
        <f>IF(Line[Asset Group]="","",VLOOKUP(Line[Asset Group],asset_grp_line,3,FALSE))</f>
        <v/>
      </c>
      <c r="M922" s="11"/>
      <c r="P922" s="56"/>
      <c r="R922" s="11"/>
      <c r="S922" s="14"/>
      <c r="AK922" s="19" t="str">
        <f>IF(Line[Asset Group]="","",VLOOKUP(Line[Asset Type],subdom_master,4,FALSE))</f>
        <v/>
      </c>
    </row>
    <row r="923" spans="1:37" s="3" customFormat="1" x14ac:dyDescent="0.2">
      <c r="A923" s="34"/>
      <c r="B923" s="34"/>
      <c r="C923" s="34"/>
      <c r="D923" s="61"/>
      <c r="E923" s="61"/>
      <c r="F923" s="34"/>
      <c r="G923" s="34"/>
      <c r="H923" s="3" t="str">
        <f>IF(Line[Asset Group]="","",VLOOKUP(Line[Asset Group],asset_grp_line,4,FALSE))</f>
        <v/>
      </c>
      <c r="J923" s="3" t="str">
        <f>IF(Line[Asset Group]="","",VLOOKUP(Line[Asset Group],asset_grp_line,3,FALSE))</f>
        <v/>
      </c>
      <c r="M923" s="11"/>
      <c r="P923" s="56"/>
      <c r="R923" s="11"/>
      <c r="S923" s="14"/>
      <c r="AK923" s="19" t="str">
        <f>IF(Line[Asset Group]="","",VLOOKUP(Line[Asset Type],subdom_master,4,FALSE))</f>
        <v/>
      </c>
    </row>
    <row r="924" spans="1:37" s="3" customFormat="1" x14ac:dyDescent="0.2">
      <c r="A924" s="34"/>
      <c r="B924" s="34"/>
      <c r="C924" s="34"/>
      <c r="D924" s="61"/>
      <c r="E924" s="61"/>
      <c r="F924" s="34"/>
      <c r="G924" s="34"/>
      <c r="H924" s="3" t="str">
        <f>IF(Line[Asset Group]="","",VLOOKUP(Line[Asset Group],asset_grp_line,4,FALSE))</f>
        <v/>
      </c>
      <c r="J924" s="3" t="str">
        <f>IF(Line[Asset Group]="","",VLOOKUP(Line[Asset Group],asset_grp_line,3,FALSE))</f>
        <v/>
      </c>
      <c r="M924" s="11"/>
      <c r="P924" s="56"/>
      <c r="R924" s="11"/>
      <c r="S924" s="14"/>
      <c r="AK924" s="19" t="str">
        <f>IF(Line[Asset Group]="","",VLOOKUP(Line[Asset Type],subdom_master,4,FALSE))</f>
        <v/>
      </c>
    </row>
    <row r="925" spans="1:37" s="3" customFormat="1" x14ac:dyDescent="0.2">
      <c r="A925" s="34"/>
      <c r="B925" s="34"/>
      <c r="C925" s="34"/>
      <c r="D925" s="61"/>
      <c r="E925" s="61"/>
      <c r="F925" s="34"/>
      <c r="G925" s="34"/>
      <c r="H925" s="3" t="str">
        <f>IF(Line[Asset Group]="","",VLOOKUP(Line[Asset Group],asset_grp_line,4,FALSE))</f>
        <v/>
      </c>
      <c r="J925" s="3" t="str">
        <f>IF(Line[Asset Group]="","",VLOOKUP(Line[Asset Group],asset_grp_line,3,FALSE))</f>
        <v/>
      </c>
      <c r="M925" s="11"/>
      <c r="P925" s="56"/>
      <c r="R925" s="11"/>
      <c r="S925" s="14"/>
      <c r="AK925" s="19" t="str">
        <f>IF(Line[Asset Group]="","",VLOOKUP(Line[Asset Type],subdom_master,4,FALSE))</f>
        <v/>
      </c>
    </row>
    <row r="926" spans="1:37" s="3" customFormat="1" x14ac:dyDescent="0.2">
      <c r="A926" s="34"/>
      <c r="B926" s="34"/>
      <c r="C926" s="34"/>
      <c r="D926" s="61"/>
      <c r="E926" s="61"/>
      <c r="F926" s="34"/>
      <c r="G926" s="34"/>
      <c r="H926" s="3" t="str">
        <f>IF(Line[Asset Group]="","",VLOOKUP(Line[Asset Group],asset_grp_line,4,FALSE))</f>
        <v/>
      </c>
      <c r="J926" s="3" t="str">
        <f>IF(Line[Asset Group]="","",VLOOKUP(Line[Asset Group],asset_grp_line,3,FALSE))</f>
        <v/>
      </c>
      <c r="M926" s="11"/>
      <c r="P926" s="56"/>
      <c r="R926" s="11"/>
      <c r="S926" s="14"/>
      <c r="AK926" s="19" t="str">
        <f>IF(Line[Asset Group]="","",VLOOKUP(Line[Asset Type],subdom_master,4,FALSE))</f>
        <v/>
      </c>
    </row>
    <row r="927" spans="1:37" s="3" customFormat="1" x14ac:dyDescent="0.2">
      <c r="A927" s="34"/>
      <c r="B927" s="34"/>
      <c r="C927" s="34"/>
      <c r="D927" s="61"/>
      <c r="E927" s="61"/>
      <c r="F927" s="34"/>
      <c r="G927" s="34"/>
      <c r="H927" s="3" t="str">
        <f>IF(Line[Asset Group]="","",VLOOKUP(Line[Asset Group],asset_grp_line,4,FALSE))</f>
        <v/>
      </c>
      <c r="J927" s="3" t="str">
        <f>IF(Line[Asset Group]="","",VLOOKUP(Line[Asset Group],asset_grp_line,3,FALSE))</f>
        <v/>
      </c>
      <c r="M927" s="11"/>
      <c r="P927" s="56"/>
      <c r="R927" s="11"/>
      <c r="S927" s="14"/>
      <c r="AK927" s="19" t="str">
        <f>IF(Line[Asset Group]="","",VLOOKUP(Line[Asset Type],subdom_master,4,FALSE))</f>
        <v/>
      </c>
    </row>
    <row r="928" spans="1:37" s="3" customFormat="1" x14ac:dyDescent="0.2">
      <c r="A928" s="34"/>
      <c r="B928" s="34"/>
      <c r="C928" s="34"/>
      <c r="D928" s="61"/>
      <c r="E928" s="61"/>
      <c r="F928" s="34"/>
      <c r="G928" s="34"/>
      <c r="H928" s="3" t="str">
        <f>IF(Line[Asset Group]="","",VLOOKUP(Line[Asset Group],asset_grp_line,4,FALSE))</f>
        <v/>
      </c>
      <c r="J928" s="3" t="str">
        <f>IF(Line[Asset Group]="","",VLOOKUP(Line[Asset Group],asset_grp_line,3,FALSE))</f>
        <v/>
      </c>
      <c r="M928" s="11"/>
      <c r="P928" s="56"/>
      <c r="R928" s="11"/>
      <c r="S928" s="14"/>
      <c r="AK928" s="19" t="str">
        <f>IF(Line[Asset Group]="","",VLOOKUP(Line[Asset Type],subdom_master,4,FALSE))</f>
        <v/>
      </c>
    </row>
    <row r="929" spans="1:37" s="3" customFormat="1" x14ac:dyDescent="0.2">
      <c r="A929" s="34"/>
      <c r="B929" s="34"/>
      <c r="C929" s="34"/>
      <c r="D929" s="61"/>
      <c r="E929" s="61"/>
      <c r="F929" s="34"/>
      <c r="G929" s="34"/>
      <c r="H929" s="3" t="str">
        <f>IF(Line[Asset Group]="","",VLOOKUP(Line[Asset Group],asset_grp_line,4,FALSE))</f>
        <v/>
      </c>
      <c r="J929" s="3" t="str">
        <f>IF(Line[Asset Group]="","",VLOOKUP(Line[Asset Group],asset_grp_line,3,FALSE))</f>
        <v/>
      </c>
      <c r="M929" s="11"/>
      <c r="P929" s="56"/>
      <c r="R929" s="11"/>
      <c r="S929" s="14"/>
      <c r="AK929" s="19" t="str">
        <f>IF(Line[Asset Group]="","",VLOOKUP(Line[Asset Type],subdom_master,4,FALSE))</f>
        <v/>
      </c>
    </row>
    <row r="930" spans="1:37" s="3" customFormat="1" x14ac:dyDescent="0.2">
      <c r="A930" s="34"/>
      <c r="B930" s="34"/>
      <c r="C930" s="34"/>
      <c r="D930" s="61"/>
      <c r="E930" s="61"/>
      <c r="F930" s="34"/>
      <c r="G930" s="34"/>
      <c r="H930" s="3" t="str">
        <f>IF(Line[Asset Group]="","",VLOOKUP(Line[Asset Group],asset_grp_line,4,FALSE))</f>
        <v/>
      </c>
      <c r="J930" s="3" t="str">
        <f>IF(Line[Asset Group]="","",VLOOKUP(Line[Asset Group],asset_grp_line,3,FALSE))</f>
        <v/>
      </c>
      <c r="M930" s="11"/>
      <c r="P930" s="56"/>
      <c r="R930" s="11"/>
      <c r="S930" s="14"/>
      <c r="AK930" s="19" t="str">
        <f>IF(Line[Asset Group]="","",VLOOKUP(Line[Asset Type],subdom_master,4,FALSE))</f>
        <v/>
      </c>
    </row>
    <row r="931" spans="1:37" s="3" customFormat="1" x14ac:dyDescent="0.2">
      <c r="A931" s="34"/>
      <c r="B931" s="34"/>
      <c r="C931" s="34"/>
      <c r="D931" s="61"/>
      <c r="E931" s="61"/>
      <c r="F931" s="34"/>
      <c r="G931" s="34"/>
      <c r="H931" s="3" t="str">
        <f>IF(Line[Asset Group]="","",VLOOKUP(Line[Asset Group],asset_grp_line,4,FALSE))</f>
        <v/>
      </c>
      <c r="J931" s="3" t="str">
        <f>IF(Line[Asset Group]="","",VLOOKUP(Line[Asset Group],asset_grp_line,3,FALSE))</f>
        <v/>
      </c>
      <c r="M931" s="11"/>
      <c r="P931" s="56"/>
      <c r="R931" s="11"/>
      <c r="S931" s="14"/>
      <c r="AK931" s="19" t="str">
        <f>IF(Line[Asset Group]="","",VLOOKUP(Line[Asset Type],subdom_master,4,FALSE))</f>
        <v/>
      </c>
    </row>
    <row r="932" spans="1:37" s="3" customFormat="1" x14ac:dyDescent="0.2">
      <c r="A932" s="34"/>
      <c r="B932" s="34"/>
      <c r="C932" s="34"/>
      <c r="D932" s="61"/>
      <c r="E932" s="61"/>
      <c r="F932" s="34"/>
      <c r="G932" s="34"/>
      <c r="H932" s="3" t="str">
        <f>IF(Line[Asset Group]="","",VLOOKUP(Line[Asset Group],asset_grp_line,4,FALSE))</f>
        <v/>
      </c>
      <c r="J932" s="3" t="str">
        <f>IF(Line[Asset Group]="","",VLOOKUP(Line[Asset Group],asset_grp_line,3,FALSE))</f>
        <v/>
      </c>
      <c r="M932" s="11"/>
      <c r="P932" s="56"/>
      <c r="R932" s="11"/>
      <c r="S932" s="14"/>
      <c r="AK932" s="19" t="str">
        <f>IF(Line[Asset Group]="","",VLOOKUP(Line[Asset Type],subdom_master,4,FALSE))</f>
        <v/>
      </c>
    </row>
    <row r="933" spans="1:37" s="3" customFormat="1" x14ac:dyDescent="0.2">
      <c r="A933" s="34"/>
      <c r="B933" s="34"/>
      <c r="C933" s="34"/>
      <c r="D933" s="61"/>
      <c r="E933" s="61"/>
      <c r="F933" s="34"/>
      <c r="G933" s="34"/>
      <c r="H933" s="3" t="str">
        <f>IF(Line[Asset Group]="","",VLOOKUP(Line[Asset Group],asset_grp_line,4,FALSE))</f>
        <v/>
      </c>
      <c r="J933" s="3" t="str">
        <f>IF(Line[Asset Group]="","",VLOOKUP(Line[Asset Group],asset_grp_line,3,FALSE))</f>
        <v/>
      </c>
      <c r="M933" s="11"/>
      <c r="P933" s="56"/>
      <c r="R933" s="11"/>
      <c r="S933" s="14"/>
      <c r="AK933" s="19" t="str">
        <f>IF(Line[Asset Group]="","",VLOOKUP(Line[Asset Type],subdom_master,4,FALSE))</f>
        <v/>
      </c>
    </row>
    <row r="934" spans="1:37" s="3" customFormat="1" x14ac:dyDescent="0.2">
      <c r="A934" s="34"/>
      <c r="B934" s="34"/>
      <c r="C934" s="34"/>
      <c r="D934" s="61"/>
      <c r="E934" s="61"/>
      <c r="F934" s="34"/>
      <c r="G934" s="34"/>
      <c r="H934" s="3" t="str">
        <f>IF(Line[Asset Group]="","",VLOOKUP(Line[Asset Group],asset_grp_line,4,FALSE))</f>
        <v/>
      </c>
      <c r="J934" s="3" t="str">
        <f>IF(Line[Asset Group]="","",VLOOKUP(Line[Asset Group],asset_grp_line,3,FALSE))</f>
        <v/>
      </c>
      <c r="M934" s="11"/>
      <c r="P934" s="56"/>
      <c r="R934" s="11"/>
      <c r="S934" s="14"/>
      <c r="AK934" s="19" t="str">
        <f>IF(Line[Asset Group]="","",VLOOKUP(Line[Asset Type],subdom_master,4,FALSE))</f>
        <v/>
      </c>
    </row>
    <row r="935" spans="1:37" s="3" customFormat="1" x14ac:dyDescent="0.2">
      <c r="A935" s="34"/>
      <c r="B935" s="34"/>
      <c r="C935" s="34"/>
      <c r="D935" s="61"/>
      <c r="E935" s="61"/>
      <c r="F935" s="34"/>
      <c r="G935" s="34"/>
      <c r="H935" s="3" t="str">
        <f>IF(Line[Asset Group]="","",VLOOKUP(Line[Asset Group],asset_grp_line,4,FALSE))</f>
        <v/>
      </c>
      <c r="J935" s="3" t="str">
        <f>IF(Line[Asset Group]="","",VLOOKUP(Line[Asset Group],asset_grp_line,3,FALSE))</f>
        <v/>
      </c>
      <c r="M935" s="11"/>
      <c r="P935" s="56"/>
      <c r="R935" s="11"/>
      <c r="S935" s="14"/>
      <c r="AK935" s="19" t="str">
        <f>IF(Line[Asset Group]="","",VLOOKUP(Line[Asset Type],subdom_master,4,FALSE))</f>
        <v/>
      </c>
    </row>
    <row r="936" spans="1:37" s="3" customFormat="1" x14ac:dyDescent="0.2">
      <c r="A936" s="34"/>
      <c r="B936" s="34"/>
      <c r="C936" s="34"/>
      <c r="D936" s="61"/>
      <c r="E936" s="61"/>
      <c r="F936" s="34"/>
      <c r="G936" s="34"/>
      <c r="H936" s="3" t="str">
        <f>IF(Line[Asset Group]="","",VLOOKUP(Line[Asset Group],asset_grp_line,4,FALSE))</f>
        <v/>
      </c>
      <c r="J936" s="3" t="str">
        <f>IF(Line[Asset Group]="","",VLOOKUP(Line[Asset Group],asset_grp_line,3,FALSE))</f>
        <v/>
      </c>
      <c r="M936" s="11"/>
      <c r="P936" s="56"/>
      <c r="R936" s="11"/>
      <c r="S936" s="14"/>
      <c r="AK936" s="19" t="str">
        <f>IF(Line[Asset Group]="","",VLOOKUP(Line[Asset Type],subdom_master,4,FALSE))</f>
        <v/>
      </c>
    </row>
    <row r="937" spans="1:37" s="3" customFormat="1" x14ac:dyDescent="0.2">
      <c r="A937" s="34"/>
      <c r="B937" s="34"/>
      <c r="C937" s="34"/>
      <c r="D937" s="61"/>
      <c r="E937" s="61"/>
      <c r="F937" s="34"/>
      <c r="G937" s="34"/>
      <c r="H937" s="3" t="str">
        <f>IF(Line[Asset Group]="","",VLOOKUP(Line[Asset Group],asset_grp_line,4,FALSE))</f>
        <v/>
      </c>
      <c r="J937" s="3" t="str">
        <f>IF(Line[Asset Group]="","",VLOOKUP(Line[Asset Group],asset_grp_line,3,FALSE))</f>
        <v/>
      </c>
      <c r="M937" s="11"/>
      <c r="P937" s="56"/>
      <c r="R937" s="11"/>
      <c r="S937" s="14"/>
      <c r="AK937" s="19" t="str">
        <f>IF(Line[Asset Group]="","",VLOOKUP(Line[Asset Type],subdom_master,4,FALSE))</f>
        <v/>
      </c>
    </row>
    <row r="938" spans="1:37" s="3" customFormat="1" x14ac:dyDescent="0.2">
      <c r="A938" s="34"/>
      <c r="B938" s="34"/>
      <c r="C938" s="34"/>
      <c r="D938" s="61"/>
      <c r="E938" s="61"/>
      <c r="F938" s="34"/>
      <c r="G938" s="34"/>
      <c r="H938" s="3" t="str">
        <f>IF(Line[Asset Group]="","",VLOOKUP(Line[Asset Group],asset_grp_line,4,FALSE))</f>
        <v/>
      </c>
      <c r="J938" s="3" t="str">
        <f>IF(Line[Asset Group]="","",VLOOKUP(Line[Asset Group],asset_grp_line,3,FALSE))</f>
        <v/>
      </c>
      <c r="M938" s="11"/>
      <c r="P938" s="56"/>
      <c r="R938" s="11"/>
      <c r="S938" s="14"/>
      <c r="AK938" s="19" t="str">
        <f>IF(Line[Asset Group]="","",VLOOKUP(Line[Asset Type],subdom_master,4,FALSE))</f>
        <v/>
      </c>
    </row>
    <row r="939" spans="1:37" s="3" customFormat="1" x14ac:dyDescent="0.2">
      <c r="A939" s="34"/>
      <c r="B939" s="34"/>
      <c r="C939" s="34"/>
      <c r="D939" s="61"/>
      <c r="E939" s="61"/>
      <c r="F939" s="34"/>
      <c r="G939" s="34"/>
      <c r="H939" s="3" t="str">
        <f>IF(Line[Asset Group]="","",VLOOKUP(Line[Asset Group],asset_grp_line,4,FALSE))</f>
        <v/>
      </c>
      <c r="J939" s="3" t="str">
        <f>IF(Line[Asset Group]="","",VLOOKUP(Line[Asset Group],asset_grp_line,3,FALSE))</f>
        <v/>
      </c>
      <c r="M939" s="11"/>
      <c r="P939" s="56"/>
      <c r="R939" s="11"/>
      <c r="S939" s="14"/>
      <c r="AK939" s="19" t="str">
        <f>IF(Line[Asset Group]="","",VLOOKUP(Line[Asset Type],subdom_master,4,FALSE))</f>
        <v/>
      </c>
    </row>
    <row r="940" spans="1:37" s="3" customFormat="1" x14ac:dyDescent="0.2">
      <c r="A940" s="34"/>
      <c r="B940" s="34"/>
      <c r="C940" s="34"/>
      <c r="D940" s="61"/>
      <c r="E940" s="61"/>
      <c r="F940" s="34"/>
      <c r="G940" s="34"/>
      <c r="H940" s="3" t="str">
        <f>IF(Line[Asset Group]="","",VLOOKUP(Line[Asset Group],asset_grp_line,4,FALSE))</f>
        <v/>
      </c>
      <c r="J940" s="3" t="str">
        <f>IF(Line[Asset Group]="","",VLOOKUP(Line[Asset Group],asset_grp_line,3,FALSE))</f>
        <v/>
      </c>
      <c r="M940" s="11"/>
      <c r="P940" s="56"/>
      <c r="R940" s="11"/>
      <c r="S940" s="14"/>
      <c r="AK940" s="19" t="str">
        <f>IF(Line[Asset Group]="","",VLOOKUP(Line[Asset Type],subdom_master,4,FALSE))</f>
        <v/>
      </c>
    </row>
    <row r="941" spans="1:37" s="3" customFormat="1" x14ac:dyDescent="0.2">
      <c r="A941" s="34"/>
      <c r="B941" s="34"/>
      <c r="C941" s="34"/>
      <c r="D941" s="61"/>
      <c r="E941" s="61"/>
      <c r="F941" s="34"/>
      <c r="G941" s="34"/>
      <c r="H941" s="3" t="str">
        <f>IF(Line[Asset Group]="","",VLOOKUP(Line[Asset Group],asset_grp_line,4,FALSE))</f>
        <v/>
      </c>
      <c r="J941" s="3" t="str">
        <f>IF(Line[Asset Group]="","",VLOOKUP(Line[Asset Group],asset_grp_line,3,FALSE))</f>
        <v/>
      </c>
      <c r="M941" s="11"/>
      <c r="P941" s="56"/>
      <c r="R941" s="11"/>
      <c r="S941" s="14"/>
      <c r="AK941" s="19" t="str">
        <f>IF(Line[Asset Group]="","",VLOOKUP(Line[Asset Type],subdom_master,4,FALSE))</f>
        <v/>
      </c>
    </row>
    <row r="942" spans="1:37" s="3" customFormat="1" x14ac:dyDescent="0.2">
      <c r="A942" s="34"/>
      <c r="B942" s="34"/>
      <c r="C942" s="34"/>
      <c r="D942" s="61"/>
      <c r="E942" s="61"/>
      <c r="F942" s="34"/>
      <c r="G942" s="34"/>
      <c r="H942" s="3" t="str">
        <f>IF(Line[Asset Group]="","",VLOOKUP(Line[Asset Group],asset_grp_line,4,FALSE))</f>
        <v/>
      </c>
      <c r="J942" s="3" t="str">
        <f>IF(Line[Asset Group]="","",VLOOKUP(Line[Asset Group],asset_grp_line,3,FALSE))</f>
        <v/>
      </c>
      <c r="M942" s="11"/>
      <c r="P942" s="56"/>
      <c r="R942" s="11"/>
      <c r="S942" s="14"/>
      <c r="AK942" s="19" t="str">
        <f>IF(Line[Asset Group]="","",VLOOKUP(Line[Asset Type],subdom_master,4,FALSE))</f>
        <v/>
      </c>
    </row>
    <row r="943" spans="1:37" s="3" customFormat="1" x14ac:dyDescent="0.2">
      <c r="A943" s="34"/>
      <c r="B943" s="34"/>
      <c r="C943" s="34"/>
      <c r="D943" s="61"/>
      <c r="E943" s="61"/>
      <c r="F943" s="34"/>
      <c r="G943" s="34"/>
      <c r="H943" s="3" t="str">
        <f>IF(Line[Asset Group]="","",VLOOKUP(Line[Asset Group],asset_grp_line,4,FALSE))</f>
        <v/>
      </c>
      <c r="J943" s="3" t="str">
        <f>IF(Line[Asset Group]="","",VLOOKUP(Line[Asset Group],asset_grp_line,3,FALSE))</f>
        <v/>
      </c>
      <c r="M943" s="11"/>
      <c r="P943" s="56"/>
      <c r="R943" s="11"/>
      <c r="S943" s="14"/>
      <c r="AK943" s="19" t="str">
        <f>IF(Line[Asset Group]="","",VLOOKUP(Line[Asset Type],subdom_master,4,FALSE))</f>
        <v/>
      </c>
    </row>
    <row r="944" spans="1:37" s="3" customFormat="1" x14ac:dyDescent="0.2">
      <c r="A944" s="34"/>
      <c r="B944" s="34"/>
      <c r="C944" s="34"/>
      <c r="D944" s="61"/>
      <c r="E944" s="61"/>
      <c r="F944" s="34"/>
      <c r="G944" s="34"/>
      <c r="H944" s="3" t="str">
        <f>IF(Line[Asset Group]="","",VLOOKUP(Line[Asset Group],asset_grp_line,4,FALSE))</f>
        <v/>
      </c>
      <c r="J944" s="3" t="str">
        <f>IF(Line[Asset Group]="","",VLOOKUP(Line[Asset Group],asset_grp_line,3,FALSE))</f>
        <v/>
      </c>
      <c r="M944" s="11"/>
      <c r="P944" s="56"/>
      <c r="R944" s="11"/>
      <c r="S944" s="14"/>
      <c r="AK944" s="19" t="str">
        <f>IF(Line[Asset Group]="","",VLOOKUP(Line[Asset Type],subdom_master,4,FALSE))</f>
        <v/>
      </c>
    </row>
    <row r="945" spans="1:37" s="3" customFormat="1" x14ac:dyDescent="0.2">
      <c r="A945" s="34"/>
      <c r="B945" s="34"/>
      <c r="C945" s="34"/>
      <c r="D945" s="61"/>
      <c r="E945" s="61"/>
      <c r="F945" s="34"/>
      <c r="G945" s="34"/>
      <c r="H945" s="3" t="str">
        <f>IF(Line[Asset Group]="","",VLOOKUP(Line[Asset Group],asset_grp_line,4,FALSE))</f>
        <v/>
      </c>
      <c r="J945" s="3" t="str">
        <f>IF(Line[Asset Group]="","",VLOOKUP(Line[Asset Group],asset_grp_line,3,FALSE))</f>
        <v/>
      </c>
      <c r="M945" s="11"/>
      <c r="P945" s="56"/>
      <c r="R945" s="11"/>
      <c r="S945" s="14"/>
      <c r="AK945" s="19" t="str">
        <f>IF(Line[Asset Group]="","",VLOOKUP(Line[Asset Type],subdom_master,4,FALSE))</f>
        <v/>
      </c>
    </row>
    <row r="946" spans="1:37" s="3" customFormat="1" x14ac:dyDescent="0.2">
      <c r="A946" s="34"/>
      <c r="B946" s="34"/>
      <c r="C946" s="34"/>
      <c r="D946" s="61"/>
      <c r="E946" s="61"/>
      <c r="F946" s="34"/>
      <c r="G946" s="34"/>
      <c r="H946" s="3" t="str">
        <f>IF(Line[Asset Group]="","",VLOOKUP(Line[Asset Group],asset_grp_line,4,FALSE))</f>
        <v/>
      </c>
      <c r="J946" s="3" t="str">
        <f>IF(Line[Asset Group]="","",VLOOKUP(Line[Asset Group],asset_grp_line,3,FALSE))</f>
        <v/>
      </c>
      <c r="M946" s="11"/>
      <c r="P946" s="56"/>
      <c r="R946" s="11"/>
      <c r="S946" s="14"/>
      <c r="AK946" s="19" t="str">
        <f>IF(Line[Asset Group]="","",VLOOKUP(Line[Asset Type],subdom_master,4,FALSE))</f>
        <v/>
      </c>
    </row>
    <row r="947" spans="1:37" s="3" customFormat="1" x14ac:dyDescent="0.2">
      <c r="A947" s="34"/>
      <c r="B947" s="34"/>
      <c r="C947" s="34"/>
      <c r="D947" s="61"/>
      <c r="E947" s="61"/>
      <c r="F947" s="34"/>
      <c r="G947" s="34"/>
      <c r="H947" s="3" t="str">
        <f>IF(Line[Asset Group]="","",VLOOKUP(Line[Asset Group],asset_grp_line,4,FALSE))</f>
        <v/>
      </c>
      <c r="J947" s="3" t="str">
        <f>IF(Line[Asset Group]="","",VLOOKUP(Line[Asset Group],asset_grp_line,3,FALSE))</f>
        <v/>
      </c>
      <c r="M947" s="11"/>
      <c r="P947" s="56"/>
      <c r="R947" s="11"/>
      <c r="S947" s="14"/>
      <c r="AK947" s="19" t="str">
        <f>IF(Line[Asset Group]="","",VLOOKUP(Line[Asset Type],subdom_master,4,FALSE))</f>
        <v/>
      </c>
    </row>
    <row r="948" spans="1:37" s="3" customFormat="1" x14ac:dyDescent="0.2">
      <c r="A948" s="34"/>
      <c r="B948" s="34"/>
      <c r="C948" s="34"/>
      <c r="D948" s="61"/>
      <c r="E948" s="61"/>
      <c r="F948" s="34"/>
      <c r="G948" s="34"/>
      <c r="H948" s="3" t="str">
        <f>IF(Line[Asset Group]="","",VLOOKUP(Line[Asset Group],asset_grp_line,4,FALSE))</f>
        <v/>
      </c>
      <c r="J948" s="3" t="str">
        <f>IF(Line[Asset Group]="","",VLOOKUP(Line[Asset Group],asset_grp_line,3,FALSE))</f>
        <v/>
      </c>
      <c r="M948" s="11"/>
      <c r="P948" s="56"/>
      <c r="R948" s="11"/>
      <c r="S948" s="14"/>
      <c r="AK948" s="19" t="str">
        <f>IF(Line[Asset Group]="","",VLOOKUP(Line[Asset Type],subdom_master,4,FALSE))</f>
        <v/>
      </c>
    </row>
    <row r="949" spans="1:37" s="3" customFormat="1" x14ac:dyDescent="0.2">
      <c r="A949" s="34"/>
      <c r="B949" s="34"/>
      <c r="C949" s="34"/>
      <c r="D949" s="61"/>
      <c r="E949" s="61"/>
      <c r="F949" s="34"/>
      <c r="G949" s="34"/>
      <c r="H949" s="3" t="str">
        <f>IF(Line[Asset Group]="","",VLOOKUP(Line[Asset Group],asset_grp_line,4,FALSE))</f>
        <v/>
      </c>
      <c r="J949" s="3" t="str">
        <f>IF(Line[Asset Group]="","",VLOOKUP(Line[Asset Group],asset_grp_line,3,FALSE))</f>
        <v/>
      </c>
      <c r="M949" s="11"/>
      <c r="P949" s="56"/>
      <c r="R949" s="11"/>
      <c r="S949" s="14"/>
      <c r="AK949" s="19" t="str">
        <f>IF(Line[Asset Group]="","",VLOOKUP(Line[Asset Type],subdom_master,4,FALSE))</f>
        <v/>
      </c>
    </row>
    <row r="950" spans="1:37" s="3" customFormat="1" x14ac:dyDescent="0.2">
      <c r="A950" s="34"/>
      <c r="B950" s="34"/>
      <c r="C950" s="34"/>
      <c r="D950" s="61"/>
      <c r="E950" s="61"/>
      <c r="F950" s="34"/>
      <c r="G950" s="34"/>
      <c r="H950" s="3" t="str">
        <f>IF(Line[Asset Group]="","",VLOOKUP(Line[Asset Group],asset_grp_line,4,FALSE))</f>
        <v/>
      </c>
      <c r="J950" s="3" t="str">
        <f>IF(Line[Asset Group]="","",VLOOKUP(Line[Asset Group],asset_grp_line,3,FALSE))</f>
        <v/>
      </c>
      <c r="M950" s="11"/>
      <c r="P950" s="56"/>
      <c r="R950" s="11"/>
      <c r="S950" s="14"/>
      <c r="AK950" s="19" t="str">
        <f>IF(Line[Asset Group]="","",VLOOKUP(Line[Asset Type],subdom_master,4,FALSE))</f>
        <v/>
      </c>
    </row>
    <row r="951" spans="1:37" s="3" customFormat="1" x14ac:dyDescent="0.2">
      <c r="A951" s="34"/>
      <c r="B951" s="34"/>
      <c r="C951" s="34"/>
      <c r="D951" s="61"/>
      <c r="E951" s="61"/>
      <c r="F951" s="34"/>
      <c r="G951" s="34"/>
      <c r="H951" s="3" t="str">
        <f>IF(Line[Asset Group]="","",VLOOKUP(Line[Asset Group],asset_grp_line,4,FALSE))</f>
        <v/>
      </c>
      <c r="J951" s="3" t="str">
        <f>IF(Line[Asset Group]="","",VLOOKUP(Line[Asset Group],asset_grp_line,3,FALSE))</f>
        <v/>
      </c>
      <c r="M951" s="11"/>
      <c r="P951" s="56"/>
      <c r="R951" s="11"/>
      <c r="S951" s="14"/>
      <c r="AK951" s="19" t="str">
        <f>IF(Line[Asset Group]="","",VLOOKUP(Line[Asset Type],subdom_master,4,FALSE))</f>
        <v/>
      </c>
    </row>
    <row r="952" spans="1:37" s="3" customFormat="1" x14ac:dyDescent="0.2">
      <c r="A952" s="34"/>
      <c r="B952" s="34"/>
      <c r="C952" s="34"/>
      <c r="D952" s="61"/>
      <c r="E952" s="61"/>
      <c r="F952" s="34"/>
      <c r="G952" s="34"/>
      <c r="H952" s="3" t="str">
        <f>IF(Line[Asset Group]="","",VLOOKUP(Line[Asset Group],asset_grp_line,4,FALSE))</f>
        <v/>
      </c>
      <c r="J952" s="3" t="str">
        <f>IF(Line[Asset Group]="","",VLOOKUP(Line[Asset Group],asset_grp_line,3,FALSE))</f>
        <v/>
      </c>
      <c r="M952" s="11"/>
      <c r="P952" s="56"/>
      <c r="R952" s="11"/>
      <c r="S952" s="14"/>
      <c r="AK952" s="19" t="str">
        <f>IF(Line[Asset Group]="","",VLOOKUP(Line[Asset Type],subdom_master,4,FALSE))</f>
        <v/>
      </c>
    </row>
    <row r="953" spans="1:37" s="3" customFormat="1" x14ac:dyDescent="0.2">
      <c r="A953" s="34"/>
      <c r="B953" s="34"/>
      <c r="C953" s="34"/>
      <c r="D953" s="61"/>
      <c r="E953" s="61"/>
      <c r="F953" s="34"/>
      <c r="G953" s="34"/>
      <c r="H953" s="3" t="str">
        <f>IF(Line[Asset Group]="","",VLOOKUP(Line[Asset Group],asset_grp_line,4,FALSE))</f>
        <v/>
      </c>
      <c r="J953" s="3" t="str">
        <f>IF(Line[Asset Group]="","",VLOOKUP(Line[Asset Group],asset_grp_line,3,FALSE))</f>
        <v/>
      </c>
      <c r="M953" s="11"/>
      <c r="P953" s="56"/>
      <c r="R953" s="11"/>
      <c r="S953" s="14"/>
      <c r="AK953" s="19" t="str">
        <f>IF(Line[Asset Group]="","",VLOOKUP(Line[Asset Type],subdom_master,4,FALSE))</f>
        <v/>
      </c>
    </row>
    <row r="954" spans="1:37" s="3" customFormat="1" x14ac:dyDescent="0.2">
      <c r="A954" s="34"/>
      <c r="B954" s="34"/>
      <c r="C954" s="34"/>
      <c r="D954" s="61"/>
      <c r="E954" s="61"/>
      <c r="F954" s="34"/>
      <c r="G954" s="34"/>
      <c r="H954" s="3" t="str">
        <f>IF(Line[Asset Group]="","",VLOOKUP(Line[Asset Group],asset_grp_line,4,FALSE))</f>
        <v/>
      </c>
      <c r="J954" s="3" t="str">
        <f>IF(Line[Asset Group]="","",VLOOKUP(Line[Asset Group],asset_grp_line,3,FALSE))</f>
        <v/>
      </c>
      <c r="M954" s="11"/>
      <c r="P954" s="56"/>
      <c r="R954" s="11"/>
      <c r="S954" s="14"/>
      <c r="AK954" s="19" t="str">
        <f>IF(Line[Asset Group]="","",VLOOKUP(Line[Asset Type],subdom_master,4,FALSE))</f>
        <v/>
      </c>
    </row>
    <row r="955" spans="1:37" s="3" customFormat="1" x14ac:dyDescent="0.2">
      <c r="A955" s="34"/>
      <c r="B955" s="34"/>
      <c r="C955" s="34"/>
      <c r="D955" s="61"/>
      <c r="E955" s="61"/>
      <c r="F955" s="34"/>
      <c r="G955" s="34"/>
      <c r="H955" s="3" t="str">
        <f>IF(Line[Asset Group]="","",VLOOKUP(Line[Asset Group],asset_grp_line,4,FALSE))</f>
        <v/>
      </c>
      <c r="J955" s="3" t="str">
        <f>IF(Line[Asset Group]="","",VLOOKUP(Line[Asset Group],asset_grp_line,3,FALSE))</f>
        <v/>
      </c>
      <c r="M955" s="11"/>
      <c r="P955" s="56"/>
      <c r="R955" s="11"/>
      <c r="S955" s="14"/>
      <c r="AK955" s="19" t="str">
        <f>IF(Line[Asset Group]="","",VLOOKUP(Line[Asset Type],subdom_master,4,FALSE))</f>
        <v/>
      </c>
    </row>
    <row r="956" spans="1:37" s="3" customFormat="1" x14ac:dyDescent="0.2">
      <c r="A956" s="34"/>
      <c r="B956" s="34"/>
      <c r="C956" s="34"/>
      <c r="D956" s="61"/>
      <c r="E956" s="61"/>
      <c r="F956" s="34"/>
      <c r="G956" s="34"/>
      <c r="H956" s="3" t="str">
        <f>IF(Line[Asset Group]="","",VLOOKUP(Line[Asset Group],asset_grp_line,4,FALSE))</f>
        <v/>
      </c>
      <c r="J956" s="3" t="str">
        <f>IF(Line[Asset Group]="","",VLOOKUP(Line[Asset Group],asset_grp_line,3,FALSE))</f>
        <v/>
      </c>
      <c r="M956" s="11"/>
      <c r="P956" s="56"/>
      <c r="R956" s="11"/>
      <c r="S956" s="14"/>
      <c r="AK956" s="19" t="str">
        <f>IF(Line[Asset Group]="","",VLOOKUP(Line[Asset Type],subdom_master,4,FALSE))</f>
        <v/>
      </c>
    </row>
    <row r="957" spans="1:37" s="3" customFormat="1" x14ac:dyDescent="0.2">
      <c r="A957" s="34"/>
      <c r="B957" s="34"/>
      <c r="C957" s="34"/>
      <c r="D957" s="61"/>
      <c r="E957" s="61"/>
      <c r="F957" s="34"/>
      <c r="G957" s="34"/>
      <c r="H957" s="3" t="str">
        <f>IF(Line[Asset Group]="","",VLOOKUP(Line[Asset Group],asset_grp_line,4,FALSE))</f>
        <v/>
      </c>
      <c r="J957" s="3" t="str">
        <f>IF(Line[Asset Group]="","",VLOOKUP(Line[Asset Group],asset_grp_line,3,FALSE))</f>
        <v/>
      </c>
      <c r="M957" s="11"/>
      <c r="P957" s="56"/>
      <c r="R957" s="11"/>
      <c r="S957" s="14"/>
      <c r="AK957" s="19" t="str">
        <f>IF(Line[Asset Group]="","",VLOOKUP(Line[Asset Type],subdom_master,4,FALSE))</f>
        <v/>
      </c>
    </row>
    <row r="958" spans="1:37" s="3" customFormat="1" x14ac:dyDescent="0.2">
      <c r="A958" s="34"/>
      <c r="B958" s="34"/>
      <c r="C958" s="34"/>
      <c r="D958" s="61"/>
      <c r="E958" s="61"/>
      <c r="F958" s="34"/>
      <c r="G958" s="34"/>
      <c r="H958" s="3" t="str">
        <f>IF(Line[Asset Group]="","",VLOOKUP(Line[Asset Group],asset_grp_line,4,FALSE))</f>
        <v/>
      </c>
      <c r="J958" s="3" t="str">
        <f>IF(Line[Asset Group]="","",VLOOKUP(Line[Asset Group],asset_grp_line,3,FALSE))</f>
        <v/>
      </c>
      <c r="M958" s="11"/>
      <c r="P958" s="56"/>
      <c r="R958" s="11"/>
      <c r="S958" s="14"/>
      <c r="AK958" s="19" t="str">
        <f>IF(Line[Asset Group]="","",VLOOKUP(Line[Asset Type],subdom_master,4,FALSE))</f>
        <v/>
      </c>
    </row>
    <row r="959" spans="1:37" s="3" customFormat="1" x14ac:dyDescent="0.2">
      <c r="A959" s="34"/>
      <c r="B959" s="34"/>
      <c r="C959" s="34"/>
      <c r="D959" s="61"/>
      <c r="E959" s="61"/>
      <c r="F959" s="34"/>
      <c r="G959" s="34"/>
      <c r="H959" s="3" t="str">
        <f>IF(Line[Asset Group]="","",VLOOKUP(Line[Asset Group],asset_grp_line,4,FALSE))</f>
        <v/>
      </c>
      <c r="J959" s="3" t="str">
        <f>IF(Line[Asset Group]="","",VLOOKUP(Line[Asset Group],asset_grp_line,3,FALSE))</f>
        <v/>
      </c>
      <c r="M959" s="11"/>
      <c r="P959" s="56"/>
      <c r="R959" s="11"/>
      <c r="S959" s="14"/>
      <c r="AK959" s="19" t="str">
        <f>IF(Line[Asset Group]="","",VLOOKUP(Line[Asset Type],subdom_master,4,FALSE))</f>
        <v/>
      </c>
    </row>
    <row r="960" spans="1:37" s="3" customFormat="1" x14ac:dyDescent="0.2">
      <c r="A960" s="34"/>
      <c r="B960" s="34"/>
      <c r="C960" s="34"/>
      <c r="D960" s="61"/>
      <c r="E960" s="61"/>
      <c r="F960" s="34"/>
      <c r="G960" s="34"/>
      <c r="H960" s="3" t="str">
        <f>IF(Line[Asset Group]="","",VLOOKUP(Line[Asset Group],asset_grp_line,4,FALSE))</f>
        <v/>
      </c>
      <c r="J960" s="3" t="str">
        <f>IF(Line[Asset Group]="","",VLOOKUP(Line[Asset Group],asset_grp_line,3,FALSE))</f>
        <v/>
      </c>
      <c r="M960" s="11"/>
      <c r="P960" s="56"/>
      <c r="R960" s="11"/>
      <c r="S960" s="14"/>
      <c r="AK960" s="19" t="str">
        <f>IF(Line[Asset Group]="","",VLOOKUP(Line[Asset Type],subdom_master,4,FALSE))</f>
        <v/>
      </c>
    </row>
    <row r="961" spans="1:37" s="3" customFormat="1" x14ac:dyDescent="0.2">
      <c r="A961" s="34"/>
      <c r="B961" s="34"/>
      <c r="C961" s="34"/>
      <c r="D961" s="61"/>
      <c r="E961" s="61"/>
      <c r="F961" s="34"/>
      <c r="G961" s="34"/>
      <c r="H961" s="3" t="str">
        <f>IF(Line[Asset Group]="","",VLOOKUP(Line[Asset Group],asset_grp_line,4,FALSE))</f>
        <v/>
      </c>
      <c r="J961" s="3" t="str">
        <f>IF(Line[Asset Group]="","",VLOOKUP(Line[Asset Group],asset_grp_line,3,FALSE))</f>
        <v/>
      </c>
      <c r="M961" s="11"/>
      <c r="P961" s="56"/>
      <c r="R961" s="11"/>
      <c r="S961" s="14"/>
      <c r="AK961" s="19" t="str">
        <f>IF(Line[Asset Group]="","",VLOOKUP(Line[Asset Type],subdom_master,4,FALSE))</f>
        <v/>
      </c>
    </row>
    <row r="962" spans="1:37" s="3" customFormat="1" x14ac:dyDescent="0.2">
      <c r="A962" s="34"/>
      <c r="B962" s="34"/>
      <c r="C962" s="34"/>
      <c r="D962" s="61"/>
      <c r="E962" s="61"/>
      <c r="F962" s="34"/>
      <c r="G962" s="34"/>
      <c r="H962" s="3" t="str">
        <f>IF(Line[Asset Group]="","",VLOOKUP(Line[Asset Group],asset_grp_line,4,FALSE))</f>
        <v/>
      </c>
      <c r="J962" s="3" t="str">
        <f>IF(Line[Asset Group]="","",VLOOKUP(Line[Asset Group],asset_grp_line,3,FALSE))</f>
        <v/>
      </c>
      <c r="M962" s="11"/>
      <c r="P962" s="56"/>
      <c r="R962" s="11"/>
      <c r="S962" s="14"/>
      <c r="AK962" s="19" t="str">
        <f>IF(Line[Asset Group]="","",VLOOKUP(Line[Asset Type],subdom_master,4,FALSE))</f>
        <v/>
      </c>
    </row>
    <row r="963" spans="1:37" s="3" customFormat="1" x14ac:dyDescent="0.2">
      <c r="A963" s="34"/>
      <c r="B963" s="34"/>
      <c r="C963" s="34"/>
      <c r="D963" s="61"/>
      <c r="E963" s="61"/>
      <c r="F963" s="34"/>
      <c r="G963" s="34"/>
      <c r="H963" s="3" t="str">
        <f>IF(Line[Asset Group]="","",VLOOKUP(Line[Asset Group],asset_grp_line,4,FALSE))</f>
        <v/>
      </c>
      <c r="J963" s="3" t="str">
        <f>IF(Line[Asset Group]="","",VLOOKUP(Line[Asset Group],asset_grp_line,3,FALSE))</f>
        <v/>
      </c>
      <c r="M963" s="11"/>
      <c r="P963" s="56"/>
      <c r="R963" s="11"/>
      <c r="S963" s="14"/>
      <c r="AK963" s="19" t="str">
        <f>IF(Line[Asset Group]="","",VLOOKUP(Line[Asset Type],subdom_master,4,FALSE))</f>
        <v/>
      </c>
    </row>
    <row r="964" spans="1:37" s="3" customFormat="1" x14ac:dyDescent="0.2">
      <c r="A964" s="34"/>
      <c r="B964" s="34"/>
      <c r="C964" s="34"/>
      <c r="D964" s="61"/>
      <c r="E964" s="61"/>
      <c r="F964" s="34"/>
      <c r="G964" s="34"/>
      <c r="H964" s="3" t="str">
        <f>IF(Line[Asset Group]="","",VLOOKUP(Line[Asset Group],asset_grp_line,4,FALSE))</f>
        <v/>
      </c>
      <c r="J964" s="3" t="str">
        <f>IF(Line[Asset Group]="","",VLOOKUP(Line[Asset Group],asset_grp_line,3,FALSE))</f>
        <v/>
      </c>
      <c r="M964" s="11"/>
      <c r="P964" s="56"/>
      <c r="R964" s="11"/>
      <c r="S964" s="14"/>
      <c r="AK964" s="19" t="str">
        <f>IF(Line[Asset Group]="","",VLOOKUP(Line[Asset Type],subdom_master,4,FALSE))</f>
        <v/>
      </c>
    </row>
    <row r="965" spans="1:37" s="3" customFormat="1" x14ac:dyDescent="0.2">
      <c r="A965" s="34"/>
      <c r="B965" s="34"/>
      <c r="C965" s="34"/>
      <c r="D965" s="61"/>
      <c r="E965" s="61"/>
      <c r="F965" s="34"/>
      <c r="G965" s="34"/>
      <c r="H965" s="3" t="str">
        <f>IF(Line[Asset Group]="","",VLOOKUP(Line[Asset Group],asset_grp_line,4,FALSE))</f>
        <v/>
      </c>
      <c r="J965" s="3" t="str">
        <f>IF(Line[Asset Group]="","",VLOOKUP(Line[Asset Group],asset_grp_line,3,FALSE))</f>
        <v/>
      </c>
      <c r="M965" s="11"/>
      <c r="P965" s="56"/>
      <c r="R965" s="11"/>
      <c r="S965" s="14"/>
      <c r="AK965" s="19" t="str">
        <f>IF(Line[Asset Group]="","",VLOOKUP(Line[Asset Type],subdom_master,4,FALSE))</f>
        <v/>
      </c>
    </row>
    <row r="966" spans="1:37" s="3" customFormat="1" x14ac:dyDescent="0.2">
      <c r="A966" s="34"/>
      <c r="B966" s="34"/>
      <c r="C966" s="34"/>
      <c r="D966" s="61"/>
      <c r="E966" s="61"/>
      <c r="F966" s="34"/>
      <c r="G966" s="34"/>
      <c r="H966" s="3" t="str">
        <f>IF(Line[Asset Group]="","",VLOOKUP(Line[Asset Group],asset_grp_line,4,FALSE))</f>
        <v/>
      </c>
      <c r="J966" s="3" t="str">
        <f>IF(Line[Asset Group]="","",VLOOKUP(Line[Asset Group],asset_grp_line,3,FALSE))</f>
        <v/>
      </c>
      <c r="M966" s="11"/>
      <c r="P966" s="56"/>
      <c r="R966" s="11"/>
      <c r="S966" s="14"/>
      <c r="AK966" s="19" t="str">
        <f>IF(Line[Asset Group]="","",VLOOKUP(Line[Asset Type],subdom_master,4,FALSE))</f>
        <v/>
      </c>
    </row>
    <row r="967" spans="1:37" s="3" customFormat="1" x14ac:dyDescent="0.2">
      <c r="A967" s="34"/>
      <c r="B967" s="34"/>
      <c r="C967" s="34"/>
      <c r="D967" s="61"/>
      <c r="E967" s="61"/>
      <c r="F967" s="34"/>
      <c r="G967" s="34"/>
      <c r="H967" s="3" t="str">
        <f>IF(Line[Asset Group]="","",VLOOKUP(Line[Asset Group],asset_grp_line,4,FALSE))</f>
        <v/>
      </c>
      <c r="J967" s="3" t="str">
        <f>IF(Line[Asset Group]="","",VLOOKUP(Line[Asset Group],asset_grp_line,3,FALSE))</f>
        <v/>
      </c>
      <c r="M967" s="11"/>
      <c r="P967" s="56"/>
      <c r="R967" s="11"/>
      <c r="S967" s="14"/>
      <c r="AK967" s="19" t="str">
        <f>IF(Line[Asset Group]="","",VLOOKUP(Line[Asset Type],subdom_master,4,FALSE))</f>
        <v/>
      </c>
    </row>
    <row r="968" spans="1:37" s="3" customFormat="1" x14ac:dyDescent="0.2">
      <c r="A968" s="34"/>
      <c r="B968" s="34"/>
      <c r="C968" s="34"/>
      <c r="D968" s="61"/>
      <c r="E968" s="61"/>
      <c r="F968" s="34"/>
      <c r="G968" s="34"/>
      <c r="H968" s="3" t="str">
        <f>IF(Line[Asset Group]="","",VLOOKUP(Line[Asset Group],asset_grp_line,4,FALSE))</f>
        <v/>
      </c>
      <c r="J968" s="3" t="str">
        <f>IF(Line[Asset Group]="","",VLOOKUP(Line[Asset Group],asset_grp_line,3,FALSE))</f>
        <v/>
      </c>
      <c r="M968" s="11"/>
      <c r="P968" s="56"/>
      <c r="R968" s="11"/>
      <c r="S968" s="14"/>
      <c r="AK968" s="19" t="str">
        <f>IF(Line[Asset Group]="","",VLOOKUP(Line[Asset Type],subdom_master,4,FALSE))</f>
        <v/>
      </c>
    </row>
    <row r="969" spans="1:37" s="3" customFormat="1" x14ac:dyDescent="0.2">
      <c r="A969" s="34"/>
      <c r="B969" s="34"/>
      <c r="C969" s="34"/>
      <c r="D969" s="61"/>
      <c r="E969" s="61"/>
      <c r="F969" s="34"/>
      <c r="G969" s="34"/>
      <c r="H969" s="3" t="str">
        <f>IF(Line[Asset Group]="","",VLOOKUP(Line[Asset Group],asset_grp_line,4,FALSE))</f>
        <v/>
      </c>
      <c r="J969" s="3" t="str">
        <f>IF(Line[Asset Group]="","",VLOOKUP(Line[Asset Group],asset_grp_line,3,FALSE))</f>
        <v/>
      </c>
      <c r="M969" s="11"/>
      <c r="P969" s="56"/>
      <c r="R969" s="11"/>
      <c r="S969" s="14"/>
      <c r="AK969" s="19" t="str">
        <f>IF(Line[Asset Group]="","",VLOOKUP(Line[Asset Type],subdom_master,4,FALSE))</f>
        <v/>
      </c>
    </row>
    <row r="970" spans="1:37" s="3" customFormat="1" x14ac:dyDescent="0.2">
      <c r="A970" s="34"/>
      <c r="B970" s="34"/>
      <c r="C970" s="34"/>
      <c r="D970" s="61"/>
      <c r="E970" s="61"/>
      <c r="F970" s="34"/>
      <c r="G970" s="34"/>
      <c r="H970" s="3" t="str">
        <f>IF(Line[Asset Group]="","",VLOOKUP(Line[Asset Group],asset_grp_line,4,FALSE))</f>
        <v/>
      </c>
      <c r="J970" s="3" t="str">
        <f>IF(Line[Asset Group]="","",VLOOKUP(Line[Asset Group],asset_grp_line,3,FALSE))</f>
        <v/>
      </c>
      <c r="M970" s="11"/>
      <c r="P970" s="56"/>
      <c r="R970" s="11"/>
      <c r="S970" s="14"/>
      <c r="AK970" s="19" t="str">
        <f>IF(Line[Asset Group]="","",VLOOKUP(Line[Asset Type],subdom_master,4,FALSE))</f>
        <v/>
      </c>
    </row>
    <row r="971" spans="1:37" s="3" customFormat="1" x14ac:dyDescent="0.2">
      <c r="A971" s="34"/>
      <c r="B971" s="34"/>
      <c r="C971" s="34"/>
      <c r="D971" s="61"/>
      <c r="E971" s="61"/>
      <c r="F971" s="34"/>
      <c r="G971" s="34"/>
      <c r="H971" s="3" t="str">
        <f>IF(Line[Asset Group]="","",VLOOKUP(Line[Asset Group],asset_grp_line,4,FALSE))</f>
        <v/>
      </c>
      <c r="J971" s="3" t="str">
        <f>IF(Line[Asset Group]="","",VLOOKUP(Line[Asset Group],asset_grp_line,3,FALSE))</f>
        <v/>
      </c>
      <c r="M971" s="11"/>
      <c r="P971" s="56"/>
      <c r="R971" s="11"/>
      <c r="S971" s="14"/>
      <c r="AK971" s="19" t="str">
        <f>IF(Line[Asset Group]="","",VLOOKUP(Line[Asset Type],subdom_master,4,FALSE))</f>
        <v/>
      </c>
    </row>
    <row r="972" spans="1:37" s="3" customFormat="1" x14ac:dyDescent="0.2">
      <c r="A972" s="34"/>
      <c r="B972" s="34"/>
      <c r="C972" s="34"/>
      <c r="D972" s="61"/>
      <c r="E972" s="61"/>
      <c r="F972" s="34"/>
      <c r="G972" s="34"/>
      <c r="H972" s="3" t="str">
        <f>IF(Line[Asset Group]="","",VLOOKUP(Line[Asset Group],asset_grp_line,4,FALSE))</f>
        <v/>
      </c>
      <c r="J972" s="3" t="str">
        <f>IF(Line[Asset Group]="","",VLOOKUP(Line[Asset Group],asset_grp_line,3,FALSE))</f>
        <v/>
      </c>
      <c r="M972" s="11"/>
      <c r="P972" s="56"/>
      <c r="R972" s="11"/>
      <c r="S972" s="14"/>
      <c r="AK972" s="19" t="str">
        <f>IF(Line[Asset Group]="","",VLOOKUP(Line[Asset Type],subdom_master,4,FALSE))</f>
        <v/>
      </c>
    </row>
    <row r="973" spans="1:37" s="3" customFormat="1" x14ac:dyDescent="0.2">
      <c r="A973" s="34"/>
      <c r="B973" s="34"/>
      <c r="C973" s="34"/>
      <c r="D973" s="61"/>
      <c r="E973" s="61"/>
      <c r="F973" s="34"/>
      <c r="G973" s="34"/>
      <c r="H973" s="3" t="str">
        <f>IF(Line[Asset Group]="","",VLOOKUP(Line[Asset Group],asset_grp_line,4,FALSE))</f>
        <v/>
      </c>
      <c r="J973" s="3" t="str">
        <f>IF(Line[Asset Group]="","",VLOOKUP(Line[Asset Group],asset_grp_line,3,FALSE))</f>
        <v/>
      </c>
      <c r="M973" s="11"/>
      <c r="P973" s="56"/>
      <c r="R973" s="11"/>
      <c r="S973" s="14"/>
      <c r="AK973" s="19" t="str">
        <f>IF(Line[Asset Group]="","",VLOOKUP(Line[Asset Type],subdom_master,4,FALSE))</f>
        <v/>
      </c>
    </row>
    <row r="974" spans="1:37" s="3" customFormat="1" x14ac:dyDescent="0.2">
      <c r="A974" s="34"/>
      <c r="B974" s="34"/>
      <c r="C974" s="34"/>
      <c r="D974" s="61"/>
      <c r="E974" s="61"/>
      <c r="F974" s="34"/>
      <c r="G974" s="34"/>
      <c r="H974" s="3" t="str">
        <f>IF(Line[Asset Group]="","",VLOOKUP(Line[Asset Group],asset_grp_line,4,FALSE))</f>
        <v/>
      </c>
      <c r="J974" s="3" t="str">
        <f>IF(Line[Asset Group]="","",VLOOKUP(Line[Asset Group],asset_grp_line,3,FALSE))</f>
        <v/>
      </c>
      <c r="M974" s="11"/>
      <c r="P974" s="56"/>
      <c r="R974" s="11"/>
      <c r="S974" s="14"/>
      <c r="AK974" s="19" t="str">
        <f>IF(Line[Asset Group]="","",VLOOKUP(Line[Asset Type],subdom_master,4,FALSE))</f>
        <v/>
      </c>
    </row>
    <row r="975" spans="1:37" s="3" customFormat="1" x14ac:dyDescent="0.2">
      <c r="A975" s="34"/>
      <c r="B975" s="34"/>
      <c r="C975" s="34"/>
      <c r="D975" s="61"/>
      <c r="E975" s="61"/>
      <c r="F975" s="34"/>
      <c r="G975" s="34"/>
      <c r="H975" s="3" t="str">
        <f>IF(Line[Asset Group]="","",VLOOKUP(Line[Asset Group],asset_grp_line,4,FALSE))</f>
        <v/>
      </c>
      <c r="J975" s="3" t="str">
        <f>IF(Line[Asset Group]="","",VLOOKUP(Line[Asset Group],asset_grp_line,3,FALSE))</f>
        <v/>
      </c>
      <c r="M975" s="11"/>
      <c r="P975" s="56"/>
      <c r="R975" s="11"/>
      <c r="S975" s="14"/>
      <c r="AK975" s="19" t="str">
        <f>IF(Line[Asset Group]="","",VLOOKUP(Line[Asset Type],subdom_master,4,FALSE))</f>
        <v/>
      </c>
    </row>
    <row r="976" spans="1:37" s="3" customFormat="1" x14ac:dyDescent="0.2">
      <c r="A976" s="34"/>
      <c r="B976" s="34"/>
      <c r="C976" s="34"/>
      <c r="D976" s="61"/>
      <c r="E976" s="61"/>
      <c r="F976" s="34"/>
      <c r="G976" s="34"/>
      <c r="H976" s="3" t="str">
        <f>IF(Line[Asset Group]="","",VLOOKUP(Line[Asset Group],asset_grp_line,4,FALSE))</f>
        <v/>
      </c>
      <c r="J976" s="3" t="str">
        <f>IF(Line[Asset Group]="","",VLOOKUP(Line[Asset Group],asset_grp_line,3,FALSE))</f>
        <v/>
      </c>
      <c r="M976" s="11"/>
      <c r="P976" s="56"/>
      <c r="R976" s="11"/>
      <c r="S976" s="14"/>
      <c r="AK976" s="19" t="str">
        <f>IF(Line[Asset Group]="","",VLOOKUP(Line[Asset Type],subdom_master,4,FALSE))</f>
        <v/>
      </c>
    </row>
    <row r="977" spans="1:37" s="3" customFormat="1" x14ac:dyDescent="0.2">
      <c r="A977" s="34"/>
      <c r="B977" s="34"/>
      <c r="C977" s="34"/>
      <c r="D977" s="61"/>
      <c r="E977" s="61"/>
      <c r="F977" s="34"/>
      <c r="G977" s="34"/>
      <c r="H977" s="3" t="str">
        <f>IF(Line[Asset Group]="","",VLOOKUP(Line[Asset Group],asset_grp_line,4,FALSE))</f>
        <v/>
      </c>
      <c r="J977" s="3" t="str">
        <f>IF(Line[Asset Group]="","",VLOOKUP(Line[Asset Group],asset_grp_line,3,FALSE))</f>
        <v/>
      </c>
      <c r="M977" s="11"/>
      <c r="P977" s="56"/>
      <c r="R977" s="11"/>
      <c r="S977" s="14"/>
      <c r="AK977" s="19" t="str">
        <f>IF(Line[Asset Group]="","",VLOOKUP(Line[Asset Type],subdom_master,4,FALSE))</f>
        <v/>
      </c>
    </row>
    <row r="978" spans="1:37" s="3" customFormat="1" x14ac:dyDescent="0.2">
      <c r="A978" s="34"/>
      <c r="B978" s="34"/>
      <c r="C978" s="34"/>
      <c r="D978" s="61"/>
      <c r="E978" s="61"/>
      <c r="F978" s="34"/>
      <c r="G978" s="34"/>
      <c r="H978" s="3" t="str">
        <f>IF(Line[Asset Group]="","",VLOOKUP(Line[Asset Group],asset_grp_line,4,FALSE))</f>
        <v/>
      </c>
      <c r="J978" s="3" t="str">
        <f>IF(Line[Asset Group]="","",VLOOKUP(Line[Asset Group],asset_grp_line,3,FALSE))</f>
        <v/>
      </c>
      <c r="M978" s="11"/>
      <c r="P978" s="56"/>
      <c r="R978" s="11"/>
      <c r="S978" s="14"/>
      <c r="AK978" s="19" t="str">
        <f>IF(Line[Asset Group]="","",VLOOKUP(Line[Asset Type],subdom_master,4,FALSE))</f>
        <v/>
      </c>
    </row>
    <row r="979" spans="1:37" s="3" customFormat="1" x14ac:dyDescent="0.2">
      <c r="A979" s="34"/>
      <c r="B979" s="34"/>
      <c r="C979" s="34"/>
      <c r="D979" s="61"/>
      <c r="E979" s="61"/>
      <c r="F979" s="34"/>
      <c r="G979" s="34"/>
      <c r="H979" s="3" t="str">
        <f>IF(Line[Asset Group]="","",VLOOKUP(Line[Asset Group],asset_grp_line,4,FALSE))</f>
        <v/>
      </c>
      <c r="J979" s="3" t="str">
        <f>IF(Line[Asset Group]="","",VLOOKUP(Line[Asset Group],asset_grp_line,3,FALSE))</f>
        <v/>
      </c>
      <c r="M979" s="11"/>
      <c r="P979" s="56"/>
      <c r="R979" s="11"/>
      <c r="S979" s="14"/>
      <c r="AK979" s="19" t="str">
        <f>IF(Line[Asset Group]="","",VLOOKUP(Line[Asset Type],subdom_master,4,FALSE))</f>
        <v/>
      </c>
    </row>
    <row r="980" spans="1:37" s="3" customFormat="1" x14ac:dyDescent="0.2">
      <c r="A980" s="34"/>
      <c r="B980" s="34"/>
      <c r="C980" s="34"/>
      <c r="D980" s="61"/>
      <c r="E980" s="61"/>
      <c r="F980" s="34"/>
      <c r="G980" s="34"/>
      <c r="H980" s="3" t="str">
        <f>IF(Line[Asset Group]="","",VLOOKUP(Line[Asset Group],asset_grp_line,4,FALSE))</f>
        <v/>
      </c>
      <c r="J980" s="3" t="str">
        <f>IF(Line[Asset Group]="","",VLOOKUP(Line[Asset Group],asset_grp_line,3,FALSE))</f>
        <v/>
      </c>
      <c r="M980" s="11"/>
      <c r="P980" s="56"/>
      <c r="R980" s="11"/>
      <c r="S980" s="14"/>
      <c r="AK980" s="19" t="str">
        <f>IF(Line[Asset Group]="","",VLOOKUP(Line[Asset Type],subdom_master,4,FALSE))</f>
        <v/>
      </c>
    </row>
    <row r="981" spans="1:37" s="3" customFormat="1" x14ac:dyDescent="0.2">
      <c r="A981" s="34"/>
      <c r="B981" s="34"/>
      <c r="C981" s="34"/>
      <c r="D981" s="61"/>
      <c r="E981" s="61"/>
      <c r="F981" s="34"/>
      <c r="G981" s="34"/>
      <c r="H981" s="3" t="str">
        <f>IF(Line[Asset Group]="","",VLOOKUP(Line[Asset Group],asset_grp_line,4,FALSE))</f>
        <v/>
      </c>
      <c r="J981" s="3" t="str">
        <f>IF(Line[Asset Group]="","",VLOOKUP(Line[Asset Group],asset_grp_line,3,FALSE))</f>
        <v/>
      </c>
      <c r="M981" s="11"/>
      <c r="P981" s="56"/>
      <c r="R981" s="11"/>
      <c r="S981" s="14"/>
      <c r="AK981" s="19" t="str">
        <f>IF(Line[Asset Group]="","",VLOOKUP(Line[Asset Type],subdom_master,4,FALSE))</f>
        <v/>
      </c>
    </row>
    <row r="982" spans="1:37" s="3" customFormat="1" x14ac:dyDescent="0.2">
      <c r="A982" s="34"/>
      <c r="B982" s="34"/>
      <c r="C982" s="34"/>
      <c r="D982" s="61"/>
      <c r="E982" s="61"/>
      <c r="F982" s="34"/>
      <c r="G982" s="34"/>
      <c r="H982" s="3" t="str">
        <f>IF(Line[Asset Group]="","",VLOOKUP(Line[Asset Group],asset_grp_line,4,FALSE))</f>
        <v/>
      </c>
      <c r="J982" s="3" t="str">
        <f>IF(Line[Asset Group]="","",VLOOKUP(Line[Asset Group],asset_grp_line,3,FALSE))</f>
        <v/>
      </c>
      <c r="M982" s="11"/>
      <c r="P982" s="56"/>
      <c r="R982" s="11"/>
      <c r="S982" s="14"/>
      <c r="AK982" s="19" t="str">
        <f>IF(Line[Asset Group]="","",VLOOKUP(Line[Asset Type],subdom_master,4,FALSE))</f>
        <v/>
      </c>
    </row>
    <row r="983" spans="1:37" s="3" customFormat="1" x14ac:dyDescent="0.2">
      <c r="A983" s="34"/>
      <c r="B983" s="34"/>
      <c r="C983" s="34"/>
      <c r="D983" s="61"/>
      <c r="E983" s="61"/>
      <c r="F983" s="34"/>
      <c r="G983" s="34"/>
      <c r="H983" s="3" t="str">
        <f>IF(Line[Asset Group]="","",VLOOKUP(Line[Asset Group],asset_grp_line,4,FALSE))</f>
        <v/>
      </c>
      <c r="J983" s="3" t="str">
        <f>IF(Line[Asset Group]="","",VLOOKUP(Line[Asset Group],asset_grp_line,3,FALSE))</f>
        <v/>
      </c>
      <c r="M983" s="11"/>
      <c r="P983" s="56"/>
      <c r="R983" s="11"/>
      <c r="S983" s="14"/>
      <c r="AK983" s="19" t="str">
        <f>IF(Line[Asset Group]="","",VLOOKUP(Line[Asset Type],subdom_master,4,FALSE))</f>
        <v/>
      </c>
    </row>
    <row r="984" spans="1:37" s="3" customFormat="1" x14ac:dyDescent="0.2">
      <c r="A984" s="34"/>
      <c r="B984" s="34"/>
      <c r="C984" s="34"/>
      <c r="D984" s="61"/>
      <c r="E984" s="61"/>
      <c r="F984" s="34"/>
      <c r="G984" s="34"/>
      <c r="H984" s="3" t="str">
        <f>IF(Line[Asset Group]="","",VLOOKUP(Line[Asset Group],asset_grp_line,4,FALSE))</f>
        <v/>
      </c>
      <c r="J984" s="3" t="str">
        <f>IF(Line[Asset Group]="","",VLOOKUP(Line[Asset Group],asset_grp_line,3,FALSE))</f>
        <v/>
      </c>
      <c r="M984" s="11"/>
      <c r="P984" s="56"/>
      <c r="R984" s="11"/>
      <c r="S984" s="14"/>
      <c r="AK984" s="19" t="str">
        <f>IF(Line[Asset Group]="","",VLOOKUP(Line[Asset Type],subdom_master,4,FALSE))</f>
        <v/>
      </c>
    </row>
    <row r="985" spans="1:37" s="3" customFormat="1" x14ac:dyDescent="0.2">
      <c r="A985" s="34"/>
      <c r="B985" s="34"/>
      <c r="C985" s="34"/>
      <c r="D985" s="61"/>
      <c r="E985" s="61"/>
      <c r="F985" s="34"/>
      <c r="G985" s="34"/>
      <c r="H985" s="3" t="str">
        <f>IF(Line[Asset Group]="","",VLOOKUP(Line[Asset Group],asset_grp_line,4,FALSE))</f>
        <v/>
      </c>
      <c r="J985" s="3" t="str">
        <f>IF(Line[Asset Group]="","",VLOOKUP(Line[Asset Group],asset_grp_line,3,FALSE))</f>
        <v/>
      </c>
      <c r="M985" s="11"/>
      <c r="P985" s="56"/>
      <c r="R985" s="11"/>
      <c r="S985" s="14"/>
      <c r="AK985" s="19" t="str">
        <f>IF(Line[Asset Group]="","",VLOOKUP(Line[Asset Type],subdom_master,4,FALSE))</f>
        <v/>
      </c>
    </row>
    <row r="986" spans="1:37" s="3" customFormat="1" x14ac:dyDescent="0.2">
      <c r="A986" s="34"/>
      <c r="B986" s="34"/>
      <c r="C986" s="34"/>
      <c r="D986" s="61"/>
      <c r="E986" s="61"/>
      <c r="F986" s="34"/>
      <c r="G986" s="34"/>
      <c r="H986" s="3" t="str">
        <f>IF(Line[Asset Group]="","",VLOOKUP(Line[Asset Group],asset_grp_line,4,FALSE))</f>
        <v/>
      </c>
      <c r="J986" s="3" t="str">
        <f>IF(Line[Asset Group]="","",VLOOKUP(Line[Asset Group],asset_grp_line,3,FALSE))</f>
        <v/>
      </c>
      <c r="M986" s="11"/>
      <c r="P986" s="56"/>
      <c r="R986" s="11"/>
      <c r="S986" s="14"/>
      <c r="AK986" s="19" t="str">
        <f>IF(Line[Asset Group]="","",VLOOKUP(Line[Asset Type],subdom_master,4,FALSE))</f>
        <v/>
      </c>
    </row>
    <row r="987" spans="1:37" s="3" customFormat="1" x14ac:dyDescent="0.2">
      <c r="A987" s="34"/>
      <c r="B987" s="34"/>
      <c r="C987" s="34"/>
      <c r="D987" s="61"/>
      <c r="E987" s="61"/>
      <c r="F987" s="34"/>
      <c r="G987" s="34"/>
      <c r="H987" s="3" t="str">
        <f>IF(Line[Asset Group]="","",VLOOKUP(Line[Asset Group],asset_grp_line,4,FALSE))</f>
        <v/>
      </c>
      <c r="J987" s="3" t="str">
        <f>IF(Line[Asset Group]="","",VLOOKUP(Line[Asset Group],asset_grp_line,3,FALSE))</f>
        <v/>
      </c>
      <c r="M987" s="11"/>
      <c r="P987" s="56"/>
      <c r="R987" s="11"/>
      <c r="S987" s="14"/>
      <c r="AK987" s="19" t="str">
        <f>IF(Line[Asset Group]="","",VLOOKUP(Line[Asset Type],subdom_master,4,FALSE))</f>
        <v/>
      </c>
    </row>
    <row r="988" spans="1:37" s="3" customFormat="1" x14ac:dyDescent="0.2">
      <c r="A988" s="34"/>
      <c r="B988" s="34"/>
      <c r="C988" s="34"/>
      <c r="D988" s="61"/>
      <c r="E988" s="61"/>
      <c r="F988" s="34"/>
      <c r="G988" s="34"/>
      <c r="H988" s="3" t="str">
        <f>IF(Line[Asset Group]="","",VLOOKUP(Line[Asset Group],asset_grp_line,4,FALSE))</f>
        <v/>
      </c>
      <c r="J988" s="3" t="str">
        <f>IF(Line[Asset Group]="","",VLOOKUP(Line[Asset Group],asset_grp_line,3,FALSE))</f>
        <v/>
      </c>
      <c r="M988" s="11"/>
      <c r="P988" s="56"/>
      <c r="R988" s="11"/>
      <c r="S988" s="14"/>
      <c r="AK988" s="19" t="str">
        <f>IF(Line[Asset Group]="","",VLOOKUP(Line[Asset Type],subdom_master,4,FALSE))</f>
        <v/>
      </c>
    </row>
    <row r="989" spans="1:37" s="3" customFormat="1" x14ac:dyDescent="0.2">
      <c r="A989" s="34"/>
      <c r="B989" s="34"/>
      <c r="C989" s="34"/>
      <c r="D989" s="61"/>
      <c r="E989" s="61"/>
      <c r="F989" s="34"/>
      <c r="G989" s="34"/>
      <c r="H989" s="3" t="str">
        <f>IF(Line[Asset Group]="","",VLOOKUP(Line[Asset Group],asset_grp_line,4,FALSE))</f>
        <v/>
      </c>
      <c r="J989" s="3" t="str">
        <f>IF(Line[Asset Group]="","",VLOOKUP(Line[Asset Group],asset_grp_line,3,FALSE))</f>
        <v/>
      </c>
      <c r="M989" s="11"/>
      <c r="P989" s="56"/>
      <c r="R989" s="11"/>
      <c r="S989" s="14"/>
      <c r="AK989" s="19" t="str">
        <f>IF(Line[Asset Group]="","",VLOOKUP(Line[Asset Type],subdom_master,4,FALSE))</f>
        <v/>
      </c>
    </row>
    <row r="990" spans="1:37" s="3" customFormat="1" x14ac:dyDescent="0.2">
      <c r="A990" s="34"/>
      <c r="B990" s="34"/>
      <c r="C990" s="34"/>
      <c r="D990" s="61"/>
      <c r="E990" s="61"/>
      <c r="F990" s="34"/>
      <c r="G990" s="34"/>
      <c r="H990" s="3" t="str">
        <f>IF(Line[Asset Group]="","",VLOOKUP(Line[Asset Group],asset_grp_line,4,FALSE))</f>
        <v/>
      </c>
      <c r="J990" s="3" t="str">
        <f>IF(Line[Asset Group]="","",VLOOKUP(Line[Asset Group],asset_grp_line,3,FALSE))</f>
        <v/>
      </c>
      <c r="M990" s="11"/>
      <c r="P990" s="56"/>
      <c r="R990" s="11"/>
      <c r="S990" s="14"/>
      <c r="AK990" s="19" t="str">
        <f>IF(Line[Asset Group]="","",VLOOKUP(Line[Asset Type],subdom_master,4,FALSE))</f>
        <v/>
      </c>
    </row>
    <row r="991" spans="1:37" s="3" customFormat="1" x14ac:dyDescent="0.2">
      <c r="A991" s="34"/>
      <c r="B991" s="34"/>
      <c r="C991" s="34"/>
      <c r="D991" s="61"/>
      <c r="E991" s="61"/>
      <c r="F991" s="34"/>
      <c r="G991" s="34"/>
      <c r="H991" s="3" t="str">
        <f>IF(Line[Asset Group]="","",VLOOKUP(Line[Asset Group],asset_grp_line,4,FALSE))</f>
        <v/>
      </c>
      <c r="J991" s="3" t="str">
        <f>IF(Line[Asset Group]="","",VLOOKUP(Line[Asset Group],asset_grp_line,3,FALSE))</f>
        <v/>
      </c>
      <c r="M991" s="11"/>
      <c r="P991" s="56"/>
      <c r="R991" s="11"/>
      <c r="S991" s="14"/>
      <c r="AK991" s="19" t="str">
        <f>IF(Line[Asset Group]="","",VLOOKUP(Line[Asset Type],subdom_master,4,FALSE))</f>
        <v/>
      </c>
    </row>
    <row r="992" spans="1:37" s="3" customFormat="1" x14ac:dyDescent="0.2">
      <c r="A992" s="34"/>
      <c r="B992" s="34"/>
      <c r="C992" s="34"/>
      <c r="D992" s="61"/>
      <c r="E992" s="61"/>
      <c r="F992" s="34"/>
      <c r="G992" s="34"/>
      <c r="H992" s="3" t="str">
        <f>IF(Line[Asset Group]="","",VLOOKUP(Line[Asset Group],asset_grp_line,4,FALSE))</f>
        <v/>
      </c>
      <c r="J992" s="3" t="str">
        <f>IF(Line[Asset Group]="","",VLOOKUP(Line[Asset Group],asset_grp_line,3,FALSE))</f>
        <v/>
      </c>
      <c r="M992" s="11"/>
      <c r="P992" s="56"/>
      <c r="R992" s="11"/>
      <c r="S992" s="14"/>
      <c r="AK992" s="19" t="str">
        <f>IF(Line[Asset Group]="","",VLOOKUP(Line[Asset Type],subdom_master,4,FALSE))</f>
        <v/>
      </c>
    </row>
    <row r="993" spans="1:37" s="3" customFormat="1" x14ac:dyDescent="0.2">
      <c r="A993" s="34"/>
      <c r="B993" s="34"/>
      <c r="C993" s="34"/>
      <c r="D993" s="61"/>
      <c r="E993" s="61"/>
      <c r="F993" s="34"/>
      <c r="G993" s="34"/>
      <c r="H993" s="3" t="str">
        <f>IF(Line[Asset Group]="","",VLOOKUP(Line[Asset Group],asset_grp_line,4,FALSE))</f>
        <v/>
      </c>
      <c r="J993" s="3" t="str">
        <f>IF(Line[Asset Group]="","",VLOOKUP(Line[Asset Group],asset_grp_line,3,FALSE))</f>
        <v/>
      </c>
      <c r="M993" s="11"/>
      <c r="P993" s="56"/>
      <c r="R993" s="11"/>
      <c r="S993" s="14"/>
      <c r="AK993" s="19" t="str">
        <f>IF(Line[Asset Group]="","",VLOOKUP(Line[Asset Type],subdom_master,4,FALSE))</f>
        <v/>
      </c>
    </row>
    <row r="994" spans="1:37" s="3" customFormat="1" x14ac:dyDescent="0.2">
      <c r="A994" s="34"/>
      <c r="B994" s="34"/>
      <c r="C994" s="34"/>
      <c r="D994" s="61"/>
      <c r="E994" s="61"/>
      <c r="F994" s="34"/>
      <c r="G994" s="34"/>
      <c r="H994" s="3" t="str">
        <f>IF(Line[Asset Group]="","",VLOOKUP(Line[Asset Group],asset_grp_line,4,FALSE))</f>
        <v/>
      </c>
      <c r="J994" s="3" t="str">
        <f>IF(Line[Asset Group]="","",VLOOKUP(Line[Asset Group],asset_grp_line,3,FALSE))</f>
        <v/>
      </c>
      <c r="M994" s="11"/>
      <c r="P994" s="56"/>
      <c r="R994" s="11"/>
      <c r="S994" s="14"/>
      <c r="AK994" s="19" t="str">
        <f>IF(Line[Asset Group]="","",VLOOKUP(Line[Asset Type],subdom_master,4,FALSE))</f>
        <v/>
      </c>
    </row>
    <row r="995" spans="1:37" s="3" customFormat="1" x14ac:dyDescent="0.2">
      <c r="A995" s="34"/>
      <c r="B995" s="34"/>
      <c r="C995" s="34"/>
      <c r="D995" s="61"/>
      <c r="E995" s="61"/>
      <c r="F995" s="34"/>
      <c r="G995" s="34"/>
      <c r="H995" s="3" t="str">
        <f>IF(Line[Asset Group]="","",VLOOKUP(Line[Asset Group],asset_grp_line,4,FALSE))</f>
        <v/>
      </c>
      <c r="J995" s="3" t="str">
        <f>IF(Line[Asset Group]="","",VLOOKUP(Line[Asset Group],asset_grp_line,3,FALSE))</f>
        <v/>
      </c>
      <c r="M995" s="11"/>
      <c r="P995" s="56"/>
      <c r="R995" s="11"/>
      <c r="S995" s="14"/>
      <c r="AK995" s="19" t="str">
        <f>IF(Line[Asset Group]="","",VLOOKUP(Line[Asset Type],subdom_master,4,FALSE))</f>
        <v/>
      </c>
    </row>
    <row r="996" spans="1:37" s="3" customFormat="1" x14ac:dyDescent="0.2">
      <c r="A996" s="34"/>
      <c r="B996" s="34"/>
      <c r="C996" s="34"/>
      <c r="D996" s="61"/>
      <c r="E996" s="61"/>
      <c r="F996" s="34"/>
      <c r="G996" s="34"/>
      <c r="H996" s="3" t="str">
        <f>IF(Line[Asset Group]="","",VLOOKUP(Line[Asset Group],asset_grp_line,4,FALSE))</f>
        <v/>
      </c>
      <c r="J996" s="3" t="str">
        <f>IF(Line[Asset Group]="","",VLOOKUP(Line[Asset Group],asset_grp_line,3,FALSE))</f>
        <v/>
      </c>
      <c r="M996" s="11"/>
      <c r="P996" s="56"/>
      <c r="R996" s="11"/>
      <c r="S996" s="14"/>
      <c r="AK996" s="19" t="str">
        <f>IF(Line[Asset Group]="","",VLOOKUP(Line[Asset Type],subdom_master,4,FALSE))</f>
        <v/>
      </c>
    </row>
    <row r="997" spans="1:37" s="3" customFormat="1" x14ac:dyDescent="0.2">
      <c r="A997" s="34"/>
      <c r="B997" s="34"/>
      <c r="C997" s="34"/>
      <c r="D997" s="61"/>
      <c r="E997" s="61"/>
      <c r="F997" s="34"/>
      <c r="G997" s="34"/>
      <c r="H997" s="3" t="str">
        <f>IF(Line[Asset Group]="","",VLOOKUP(Line[Asset Group],asset_grp_line,4,FALSE))</f>
        <v/>
      </c>
      <c r="J997" s="3" t="str">
        <f>IF(Line[Asset Group]="","",VLOOKUP(Line[Asset Group],asset_grp_line,3,FALSE))</f>
        <v/>
      </c>
      <c r="M997" s="11"/>
      <c r="P997" s="56"/>
      <c r="R997" s="11"/>
      <c r="S997" s="14"/>
      <c r="AK997" s="19" t="str">
        <f>IF(Line[Asset Group]="","",VLOOKUP(Line[Asset Type],subdom_master,4,FALSE))</f>
        <v/>
      </c>
    </row>
    <row r="998" spans="1:37" s="3" customFormat="1" x14ac:dyDescent="0.2">
      <c r="A998" s="34"/>
      <c r="B998" s="34"/>
      <c r="C998" s="34"/>
      <c r="D998" s="61"/>
      <c r="E998" s="61"/>
      <c r="F998" s="34"/>
      <c r="G998" s="34"/>
      <c r="H998" s="3" t="str">
        <f>IF(Line[Asset Group]="","",VLOOKUP(Line[Asset Group],asset_grp_line,4,FALSE))</f>
        <v/>
      </c>
      <c r="J998" s="3" t="str">
        <f>IF(Line[Asset Group]="","",VLOOKUP(Line[Asset Group],asset_grp_line,3,FALSE))</f>
        <v/>
      </c>
      <c r="M998" s="11"/>
      <c r="P998" s="56"/>
      <c r="R998" s="11"/>
      <c r="S998" s="14"/>
      <c r="AK998" s="19" t="str">
        <f>IF(Line[Asset Group]="","",VLOOKUP(Line[Asset Type],subdom_master,4,FALSE))</f>
        <v/>
      </c>
    </row>
    <row r="999" spans="1:37" s="3" customFormat="1" x14ac:dyDescent="0.2">
      <c r="A999" s="34"/>
      <c r="B999" s="34"/>
      <c r="C999" s="34"/>
      <c r="D999" s="61"/>
      <c r="E999" s="61"/>
      <c r="F999" s="34"/>
      <c r="G999" s="34"/>
      <c r="H999" s="3" t="str">
        <f>IF(Line[Asset Group]="","",VLOOKUP(Line[Asset Group],asset_grp_line,4,FALSE))</f>
        <v/>
      </c>
      <c r="J999" s="3" t="str">
        <f>IF(Line[Asset Group]="","",VLOOKUP(Line[Asset Group],asset_grp_line,3,FALSE))</f>
        <v/>
      </c>
      <c r="M999" s="11"/>
      <c r="P999" s="56"/>
      <c r="R999" s="11"/>
      <c r="S999" s="14"/>
      <c r="AK999" s="19" t="str">
        <f>IF(Line[Asset Group]="","",VLOOKUP(Line[Asset Type],subdom_master,4,FALSE))</f>
        <v/>
      </c>
    </row>
    <row r="1000" spans="1:37" s="3" customFormat="1" x14ac:dyDescent="0.2">
      <c r="A1000" s="34"/>
      <c r="B1000" s="34"/>
      <c r="C1000" s="34"/>
      <c r="D1000" s="61"/>
      <c r="E1000" s="61"/>
      <c r="F1000" s="34"/>
      <c r="G1000" s="34"/>
      <c r="H1000" s="3" t="str">
        <f>IF(Line[Asset Group]="","",VLOOKUP(Line[Asset Group],asset_grp_line,4,FALSE))</f>
        <v/>
      </c>
      <c r="J1000" s="3" t="str">
        <f>IF(Line[Asset Group]="","",VLOOKUP(Line[Asset Group],asset_grp_line,3,FALSE))</f>
        <v/>
      </c>
      <c r="M1000" s="11"/>
      <c r="P1000" s="56"/>
      <c r="R1000" s="11"/>
      <c r="S1000" s="14"/>
      <c r="AK1000" s="19" t="str">
        <f>IF(Line[Asset Group]="","",VLOOKUP(Line[Asset Type],subdom_master,4,FALSE))</f>
        <v/>
      </c>
    </row>
  </sheetData>
  <conditionalFormatting sqref="A1:B1 K1:O1 Q1:T1 Z1:AA1048576 W1:X1048576 A2:G1048576 K2:T1048576">
    <cfRule type="expression" dxfId="88" priority="65">
      <formula>$J1="FNC"</formula>
    </cfRule>
  </conditionalFormatting>
  <conditionalFormatting sqref="A1:B1 K1:O1 Q1:T1 W1:Y1048576 AJ1:AJ1048576 A2:G1048576 K2:T1048576">
    <cfRule type="expression" dxfId="87" priority="64">
      <formula>$J1="HDG"</formula>
    </cfRule>
  </conditionalFormatting>
  <conditionalFormatting sqref="A1:B1 K1:O1 Q1:T1 AB1:AE1048576 A2:G1048576 K2:T1048576">
    <cfRule type="expression" dxfId="86" priority="63">
      <formula>$J1="IGLN"</formula>
    </cfRule>
  </conditionalFormatting>
  <conditionalFormatting sqref="A1:B1 K1:O1 Q1:T1 AF1:AI1048576 X1:X1048576 A2:G1048576 K2:T1048576">
    <cfRule type="expression" dxfId="85" priority="62">
      <formula>$J1="TRK"</formula>
    </cfRule>
  </conditionalFormatting>
  <conditionalFormatting sqref="A1:B1 K1:O1 Q1:Y1 A2:G1048576 K2:Y1048576">
    <cfRule type="expression" dxfId="84" priority="61">
      <formula>$J1="WALL"</formula>
    </cfRule>
  </conditionalFormatting>
  <conditionalFormatting sqref="A1:B1 K1:O1 Q1:T1 AH1:AH1048576 X1:X1048576 A2:G1048576 K2:T1048576">
    <cfRule type="expression" dxfId="83" priority="60">
      <formula>$J1="WTB"</formula>
    </cfRule>
  </conditionalFormatting>
  <conditionalFormatting sqref="L1:L1048576 S1:T1048576 Z1:AA1048576">
    <cfRule type="expression" dxfId="82" priority="59">
      <formula>$J1="FNC"</formula>
    </cfRule>
  </conditionalFormatting>
  <conditionalFormatting sqref="L1:L1048576 S1:T1048576">
    <cfRule type="expression" dxfId="81" priority="54">
      <formula>$J1="WTB"</formula>
    </cfRule>
    <cfRule type="expression" dxfId="80" priority="58">
      <formula>$J1="HDG"</formula>
    </cfRule>
  </conditionalFormatting>
  <conditionalFormatting sqref="L1:L1048576 S1:T1048576 AD1:AE1048576">
    <cfRule type="expression" dxfId="79" priority="57">
      <formula>$J1="IGLN"</formula>
    </cfRule>
  </conditionalFormatting>
  <conditionalFormatting sqref="L1:L1048576 S1:T1048576 AI1:AI1048576">
    <cfRule type="expression" dxfId="78" priority="56">
      <formula>$J1="TRK"</formula>
    </cfRule>
  </conditionalFormatting>
  <conditionalFormatting sqref="L1:L1048576 S1:T1048576 Y1:Y1048576">
    <cfRule type="expression" dxfId="77" priority="55">
      <formula>$J1="WALL"</formula>
    </cfRule>
  </conditionalFormatting>
  <conditionalFormatting sqref="D1:E1 G1 D2:G1048576 P1:P1048576">
    <cfRule type="expression" dxfId="76" priority="29">
      <formula>OR($J1="FNC", $J1="HDG", $J1="IGLN", $J1="TRK", $J1="WALL", $J1="WTB")</formula>
    </cfRule>
  </conditionalFormatting>
  <conditionalFormatting sqref="C1:C1048576">
    <cfRule type="expression" dxfId="75" priority="23">
      <formula>$J1="WTB"</formula>
    </cfRule>
    <cfRule type="expression" dxfId="74" priority="24">
      <formula>$J1="WALL"</formula>
    </cfRule>
    <cfRule type="expression" dxfId="73" priority="25">
      <formula>$J1="TRK"</formula>
    </cfRule>
    <cfRule type="expression" dxfId="72" priority="26">
      <formula>$J1="IGLN"</formula>
    </cfRule>
    <cfRule type="expression" dxfId="71" priority="27">
      <formula>$J1="HDG"</formula>
    </cfRule>
    <cfRule type="expression" dxfId="70" priority="28">
      <formula>$J1="FNC"</formula>
    </cfRule>
  </conditionalFormatting>
  <conditionalFormatting sqref="P1">
    <cfRule type="expression" dxfId="69" priority="13">
      <formula>$J1="TREE"</formula>
    </cfRule>
  </conditionalFormatting>
  <conditionalFormatting sqref="P1">
    <cfRule type="expression" dxfId="68" priority="21">
      <formula>$J1="ART"</formula>
    </cfRule>
  </conditionalFormatting>
  <conditionalFormatting sqref="P1">
    <cfRule type="expression" dxfId="67" priority="20">
      <formula>$J1="BBQ"</formula>
    </cfRule>
  </conditionalFormatting>
  <conditionalFormatting sqref="P1">
    <cfRule type="expression" dxfId="66" priority="19">
      <formula>$J1="TOI"</formula>
    </cfRule>
  </conditionalFormatting>
  <conditionalFormatting sqref="P1">
    <cfRule type="expression" dxfId="65" priority="18">
      <formula>$J1="IGPT"</formula>
    </cfRule>
  </conditionalFormatting>
  <conditionalFormatting sqref="P1">
    <cfRule type="expression" dxfId="64" priority="22">
      <formula>$J1="FRN"</formula>
    </cfRule>
  </conditionalFormatting>
  <conditionalFormatting sqref="P1">
    <cfRule type="expression" dxfId="63" priority="17">
      <formula>$J1="SGN"</formula>
    </cfRule>
  </conditionalFormatting>
  <conditionalFormatting sqref="P1">
    <cfRule type="expression" dxfId="62" priority="16">
      <formula>$J1="SPEQ"</formula>
    </cfRule>
  </conditionalFormatting>
  <conditionalFormatting sqref="P1">
    <cfRule type="expression" dxfId="61" priority="15">
      <formula>$J1="STC"</formula>
    </cfRule>
  </conditionalFormatting>
  <conditionalFormatting sqref="P1">
    <cfRule type="expression" dxfId="60" priority="14">
      <formula>$J1="SERV"</formula>
    </cfRule>
  </conditionalFormatting>
  <conditionalFormatting sqref="F1">
    <cfRule type="expression" dxfId="59" priority="1">
      <formula>OR($J1="ART", $J1="BBQ", $J1="FRN", $J1="IGPT", $J1="PGEQ", $J1="SERV", $J1="SGN", $J1="SPEQ", $J1="STC", $J1="TOI", $J1="TREE")</formula>
    </cfRule>
  </conditionalFormatting>
  <conditionalFormatting sqref="F1">
    <cfRule type="expression" dxfId="58" priority="11">
      <formula>$J1="ART"</formula>
    </cfRule>
  </conditionalFormatting>
  <conditionalFormatting sqref="F1">
    <cfRule type="expression" dxfId="57" priority="10">
      <formula>$J1="BBQ"</formula>
    </cfRule>
  </conditionalFormatting>
  <conditionalFormatting sqref="F1">
    <cfRule type="expression" dxfId="56" priority="9">
      <formula>$J1="TOI"</formula>
    </cfRule>
  </conditionalFormatting>
  <conditionalFormatting sqref="F1">
    <cfRule type="expression" dxfId="55" priority="8">
      <formula>$J1="IGPT"</formula>
    </cfRule>
  </conditionalFormatting>
  <conditionalFormatting sqref="F1">
    <cfRule type="expression" dxfId="54" priority="7">
      <formula>$J1="PGEQ"</formula>
    </cfRule>
  </conditionalFormatting>
  <conditionalFormatting sqref="F1">
    <cfRule type="expression" dxfId="53" priority="12">
      <formula>$J1="FRN"</formula>
    </cfRule>
  </conditionalFormatting>
  <conditionalFormatting sqref="F1">
    <cfRule type="expression" dxfId="52" priority="6">
      <formula>$J1="SGN"</formula>
    </cfRule>
  </conditionalFormatting>
  <conditionalFormatting sqref="F1">
    <cfRule type="expression" dxfId="51" priority="5">
      <formula>$J1="SPEQ"</formula>
    </cfRule>
  </conditionalFormatting>
  <conditionalFormatting sqref="F1">
    <cfRule type="expression" dxfId="50" priority="4">
      <formula>$J1="STC"</formula>
    </cfRule>
  </conditionalFormatting>
  <conditionalFormatting sqref="F1">
    <cfRule type="expression" dxfId="49" priority="3">
      <formula>$J1="SERV"</formula>
    </cfRule>
  </conditionalFormatting>
  <conditionalFormatting sqref="F1">
    <cfRule type="expression" dxfId="48" priority="2">
      <formula>$J1="TREE"</formula>
    </cfRule>
  </conditionalFormatting>
  <dataValidations count="44">
    <dataValidation allowBlank="1" showInputMessage="1" showErrorMessage="1" prompt="Calculated Field" sqref="H1 J1"/>
    <dataValidation allowBlank="1" showInputMessage="1" showErrorMessage="1" prompt="START ENTRY HERE._x000a_Choose relevant asset group. See guidance tab for help" sqref="I1"/>
    <dataValidation allowBlank="1" showInputMessage="1" showErrorMessage="1" prompt="Name of asset (optional)" sqref="L1"/>
    <dataValidation allowBlank="1" showInputMessage="1" showErrorMessage="1" prompt="Date of asset installation dd/mm/yyyy" sqref="M1"/>
    <dataValidation allowBlank="1" showInputMessage="1" showErrorMessage="1" prompt="Any information not covered by provided fields" sqref="N1"/>
    <dataValidation allowBlank="1" showInputMessage="1" showErrorMessage="1" prompt="Resource Consent Number" sqref="O1"/>
    <dataValidation allowBlank="1" showInputMessage="1" showErrorMessage="1" prompt="Name of person and or company entering data" sqref="Q1"/>
    <dataValidation allowBlank="1" showInputMessage="1" showErrorMessage="1" prompt="Date data added to this sheet dd/mm/yyyy" sqref="R1"/>
    <dataValidation allowBlank="1" showInputMessage="1" showErrorMessage="1" prompt="Z coordinate of asset (optional)" sqref="S1"/>
    <dataValidation allowBlank="1" showInputMessage="1" showErrorMessage="1" prompt="Brief asset descrpition (optional)" sqref="T1"/>
    <dataValidation allowBlank="1" showInputMessage="1" showErrorMessage="1" prompt="Height of asset in m " sqref="W1"/>
    <dataValidation allowBlank="1" showInputMessage="1" showErrorMessage="1" prompt="Length of asset in m " sqref="X1"/>
    <dataValidation allowBlank="1" showInputMessage="1" showErrorMessage="1" prompt="Purpose of asset – e.g. Perimeter" sqref="Z1"/>
    <dataValidation allowBlank="1" showInputMessage="1" showErrorMessage="1" prompt="Fence post material" sqref="AA1"/>
    <dataValidation allowBlank="1" showInputMessage="1" showErrorMessage="1" prompt="Width of asset in m" sqref="Y1"/>
    <dataValidation allowBlank="1" showInputMessage="1" showErrorMessage="1" prompt="Species of Hedge" sqref="AJ1"/>
    <dataValidation allowBlank="1" showInputMessage="1" showErrorMessage="1" prompt="Pipe diameter in mm" sqref="AB1"/>
    <dataValidation allowBlank="1" showInputMessage="1" showErrorMessage="1" prompt="Pipe material" sqref="AC1"/>
    <dataValidation allowBlank="1" showInputMessage="1" showErrorMessage="1" prompt="Irrigation system type / manufacturer – e.g. Hunter" sqref="AD1"/>
    <dataValidation allowBlank="1" showInputMessage="1" showErrorMessage="1" prompt="Irrigation status – Is the irrigation turned on etc" sqref="AE1"/>
    <dataValidation allowBlank="1" showInputMessage="1" showErrorMessage="1" prompt="Surface material" sqref="AF1"/>
    <dataValidation allowBlank="1" showInputMessage="1" showErrorMessage="1" prompt="Surface Layer Depth in mm" sqref="AG1"/>
    <dataValidation allowBlank="1" showInputMessage="1" showErrorMessage="1" prompt="Average width of asset in m" sqref="AH1"/>
    <dataValidation allowBlank="1" showInputMessage="1" showErrorMessage="1" prompt="Is track also intended for cycle use " sqref="AI1"/>
    <dataValidation allowBlank="1" showInputMessage="1" showErrorMessage="1" prompt="Name of DWG file" sqref="A1"/>
    <dataValidation allowBlank="1" showInputMessage="1" showErrorMessage="1" prompt="Asset ID of existing asset - e.g. STC-56" sqref="G1"/>
    <dataValidation allowBlank="1" showInputMessage="1" showErrorMessage="1" prompt="Handle (unique CAD entity identifier) of geometry attribute (polyline, point, polygon)" sqref="C1"/>
    <dataValidation type="list" allowBlank="1" showInputMessage="1" showErrorMessage="1" sqref="I2:I1000">
      <formula1>asset_grp_line_pick</formula1>
    </dataValidation>
    <dataValidation type="list" allowBlank="1" showInputMessage="1" showErrorMessage="1" sqref="Z2:Z1000">
      <formula1>f_g_function_pick</formula1>
    </dataValidation>
    <dataValidation type="list" allowBlank="1" showInputMessage="1" showErrorMessage="1" sqref="V2:V1000 AA2:AA1000">
      <formula1>material_master_pick</formula1>
    </dataValidation>
    <dataValidation type="list" allowBlank="1" showInputMessage="1" showErrorMessage="1" sqref="AJ2:AJ1000">
      <formula1>hedge_species_pick</formula1>
    </dataValidation>
    <dataValidation type="list" allowBlank="1" showInputMessage="1" showErrorMessage="1" sqref="AC2:AC1000">
      <formula1>irrigation_pipe_material_pick</formula1>
    </dataValidation>
    <dataValidation type="list" allowBlank="1" showInputMessage="1" showErrorMessage="1" sqref="AD2:AD1000">
      <formula1>irrigation_system_pick</formula1>
    </dataValidation>
    <dataValidation type="list" allowBlank="1" showInputMessage="1" showErrorMessage="1" sqref="AE2:AE1000">
      <formula1>irrigation_status_pick</formula1>
    </dataValidation>
    <dataValidation type="list" allowBlank="1" showInputMessage="1" showErrorMessage="1" sqref="AI2:AI1000 F2:F1000">
      <formula1>yes_no_pick</formula1>
    </dataValidation>
    <dataValidation type="list" allowBlank="1" showInputMessage="1" showErrorMessage="1" sqref="K1001:K1048576">
      <formula1>INDIRECT($J:$J)</formula1>
    </dataValidation>
    <dataValidation type="list" allowBlank="1" showInputMessage="1" showErrorMessage="1" sqref="K2:K1000">
      <formula1>INDIRECT(J2)</formula1>
    </dataValidation>
    <dataValidation type="list" allowBlank="1" showInputMessage="1" showErrorMessage="1" sqref="AF2:AF1000">
      <formula1>INDIRECT(AK2)</formula1>
    </dataValidation>
    <dataValidation type="list" allowBlank="1" showInputMessage="1" showErrorMessage="1" sqref="U2:U1000">
      <formula1>INDIRECT(AK2)</formula1>
    </dataValidation>
    <dataValidation allowBlank="1" showInputMessage="1" showErrorMessage="1" prompt="Approx. inside centroid Y Coordinate" sqref="E1"/>
    <dataValidation allowBlank="1" showInputMessage="1" showErrorMessage="1" prompt="Approx. inside centroid X Coordinate" sqref="D1"/>
    <dataValidation allowBlank="1" showInputMessage="1" showErrorMessage="1" prompt="Unit cost of asset" sqref="P1"/>
    <dataValidation allowBlank="1" showInputMessage="1" showErrorMessage="1" prompt="Is the the data relating to the replacement of an existing asset" sqref="F1"/>
    <dataValidation type="list" allowBlank="1" showInputMessage="1" showErrorMessage="1" prompt="Type of asset" sqref="K1">
      <formula1>INDIRECT($J:$J)</formula1>
    </dataValidation>
  </dataValidations>
  <pageMargins left="0.7" right="0.7" top="0.75" bottom="0.75" header="0.3" footer="0.3"/>
  <pageSetup paperSize="407"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1000"/>
  <sheetViews>
    <sheetView workbookViewId="0">
      <pane ySplit="1" topLeftCell="A2" activePane="bottomLeft" state="frozen"/>
      <selection pane="bottomLeft" activeCell="I1" sqref="I1"/>
    </sheetView>
  </sheetViews>
  <sheetFormatPr defaultRowHeight="11.25" x14ac:dyDescent="0.2"/>
  <cols>
    <col min="1" max="1" width="21.28515625" style="1" customWidth="1"/>
    <col min="2" max="2" width="19.7109375" style="1" customWidth="1"/>
    <col min="3" max="3" width="10.7109375" style="1" customWidth="1"/>
    <col min="4" max="4" width="13.85546875" style="62" customWidth="1"/>
    <col min="5" max="5" width="13.5703125" style="62" customWidth="1"/>
    <col min="6" max="6" width="14.5703125" style="1" customWidth="1"/>
    <col min="7" max="7" width="10.7109375" style="1" customWidth="1"/>
    <col min="8" max="8" width="23" style="3" customWidth="1"/>
    <col min="9" max="9" width="17" style="3" customWidth="1"/>
    <col min="10" max="10" width="6.28515625" style="3" customWidth="1"/>
    <col min="11" max="11" width="24.28515625" style="3" customWidth="1"/>
    <col min="12" max="12" width="11.140625" style="3" bestFit="1" customWidth="1"/>
    <col min="13" max="13" width="11" style="11" bestFit="1" customWidth="1"/>
    <col min="14" max="14" width="13" style="3" customWidth="1"/>
    <col min="15" max="15" width="21.28515625" style="3" bestFit="1" customWidth="1"/>
    <col min="16" max="16" width="13.28515625" style="56" customWidth="1"/>
    <col min="17" max="17" width="9.5703125" style="3" bestFit="1" customWidth="1"/>
    <col min="18" max="18" width="11" style="11" bestFit="1" customWidth="1"/>
    <col min="19" max="19" width="8.5703125" style="14" bestFit="1" customWidth="1"/>
    <col min="20" max="20" width="15" style="3" bestFit="1" customWidth="1"/>
    <col min="21" max="21" width="11.28515625" style="3" customWidth="1"/>
    <col min="22" max="22" width="23.5703125" style="3" customWidth="1"/>
    <col min="23" max="23" width="21" style="3" customWidth="1"/>
    <col min="24" max="24" width="23.28515625" style="3" customWidth="1"/>
    <col min="25" max="25" width="19.7109375" style="3" customWidth="1"/>
    <col min="26" max="26" width="10.7109375" style="3" bestFit="1" customWidth="1"/>
    <col min="27" max="27" width="9.140625" style="3" bestFit="1" customWidth="1"/>
    <col min="28" max="28" width="14.28515625" style="3" customWidth="1"/>
    <col min="29" max="29" width="12.5703125" style="12" bestFit="1" customWidth="1"/>
    <col min="30" max="16384" width="9.140625" style="1"/>
  </cols>
  <sheetData>
    <row r="1" spans="1:29" ht="12" customHeight="1" x14ac:dyDescent="0.2">
      <c r="A1" s="33" t="s">
        <v>1173</v>
      </c>
      <c r="B1" s="33" t="s">
        <v>1171</v>
      </c>
      <c r="C1" s="33" t="s">
        <v>1212</v>
      </c>
      <c r="D1" s="60" t="s">
        <v>1236</v>
      </c>
      <c r="E1" s="60" t="s">
        <v>1237</v>
      </c>
      <c r="F1" s="33" t="s">
        <v>1240</v>
      </c>
      <c r="G1" s="33" t="s">
        <v>1175</v>
      </c>
      <c r="H1" s="26" t="s">
        <v>838</v>
      </c>
      <c r="I1" s="27" t="s">
        <v>836</v>
      </c>
      <c r="J1" s="27" t="s">
        <v>881</v>
      </c>
      <c r="K1" s="27" t="s">
        <v>25</v>
      </c>
      <c r="L1" s="27" t="s">
        <v>0</v>
      </c>
      <c r="M1" s="28" t="s">
        <v>4</v>
      </c>
      <c r="N1" s="27" t="s">
        <v>883</v>
      </c>
      <c r="O1" s="27" t="s">
        <v>398</v>
      </c>
      <c r="P1" s="55" t="s">
        <v>1238</v>
      </c>
      <c r="Q1" s="27" t="s">
        <v>1222</v>
      </c>
      <c r="R1" s="28" t="s">
        <v>5</v>
      </c>
      <c r="S1" s="29" t="s">
        <v>882</v>
      </c>
      <c r="T1" s="27" t="s">
        <v>29</v>
      </c>
      <c r="U1" s="27" t="s">
        <v>26</v>
      </c>
      <c r="V1" s="27" t="s">
        <v>30</v>
      </c>
      <c r="W1" s="27" t="s">
        <v>3</v>
      </c>
      <c r="X1" s="27" t="s">
        <v>21</v>
      </c>
      <c r="Y1" s="27" t="s">
        <v>24</v>
      </c>
      <c r="Z1" s="27" t="s">
        <v>23</v>
      </c>
      <c r="AA1" s="27" t="s">
        <v>32</v>
      </c>
      <c r="AB1" s="27" t="s">
        <v>31</v>
      </c>
      <c r="AC1" s="31" t="s">
        <v>892</v>
      </c>
    </row>
    <row r="2" spans="1:29" s="3" customFormat="1" x14ac:dyDescent="0.2">
      <c r="A2" s="34"/>
      <c r="B2" s="34"/>
      <c r="C2" s="34"/>
      <c r="D2" s="61"/>
      <c r="E2" s="61"/>
      <c r="F2" s="34"/>
      <c r="G2" s="34"/>
      <c r="H2" s="3" t="str">
        <f>IF(Polygon[Asset Group]="","",VLOOKUP(Polygon[Asset Group],asset_grp_poly,4,FALSE))</f>
        <v/>
      </c>
      <c r="J2" s="3" t="str">
        <f>IF(Polygon[Asset Group]="","",VLOOKUP(Polygon[Asset Group],asset_grp_poly,3,FALSE))</f>
        <v/>
      </c>
      <c r="M2" s="11"/>
      <c r="P2" s="56"/>
      <c r="R2" s="11"/>
      <c r="S2" s="14"/>
      <c r="AC2" s="19" t="str">
        <f>IF(Polygon[Asset Group]="","",VLOOKUP(Polygon[Asset Type],subdom_master,4,FALSE))</f>
        <v/>
      </c>
    </row>
    <row r="3" spans="1:29" s="3" customFormat="1" x14ac:dyDescent="0.2">
      <c r="A3" s="34"/>
      <c r="B3" s="34"/>
      <c r="C3" s="34"/>
      <c r="D3" s="61"/>
      <c r="E3" s="61"/>
      <c r="F3" s="34"/>
      <c r="G3" s="34"/>
      <c r="H3" s="3" t="str">
        <f>IF(Polygon[Asset Group]="","",VLOOKUP(Polygon[Asset Group],asset_grp_poly,4,FALSE))</f>
        <v/>
      </c>
      <c r="J3" s="3" t="str">
        <f>IF(Polygon[Asset Group]="","",VLOOKUP(Polygon[Asset Group],asset_grp_poly,3,FALSE))</f>
        <v/>
      </c>
      <c r="M3" s="11"/>
      <c r="P3" s="56"/>
      <c r="R3" s="11"/>
      <c r="S3" s="14"/>
      <c r="AC3" s="19" t="str">
        <f>IF(Polygon[Asset Group]="","",VLOOKUP(Polygon[Asset Type],subdom_master,4,FALSE))</f>
        <v/>
      </c>
    </row>
    <row r="4" spans="1:29" s="3" customFormat="1" x14ac:dyDescent="0.2">
      <c r="A4" s="34"/>
      <c r="B4" s="34"/>
      <c r="C4" s="34"/>
      <c r="D4" s="61"/>
      <c r="E4" s="61"/>
      <c r="F4" s="34"/>
      <c r="G4" s="34"/>
      <c r="H4" s="3" t="str">
        <f>IF(Polygon[Asset Group]="","",VLOOKUP(Polygon[Asset Group],asset_grp_poly,4,FALSE))</f>
        <v/>
      </c>
      <c r="J4" s="3" t="str">
        <f>IF(Polygon[Asset Group]="","",VLOOKUP(Polygon[Asset Group],asset_grp_poly,3,FALSE))</f>
        <v/>
      </c>
      <c r="M4" s="11"/>
      <c r="P4" s="56"/>
      <c r="R4" s="11"/>
      <c r="S4" s="14"/>
      <c r="AC4" s="19" t="str">
        <f>IF(Polygon[Asset Group]="","",VLOOKUP(Polygon[Asset Type],subdom_master,4,FALSE))</f>
        <v/>
      </c>
    </row>
    <row r="5" spans="1:29" s="3" customFormat="1" x14ac:dyDescent="0.2">
      <c r="A5" s="34"/>
      <c r="B5" s="34"/>
      <c r="C5" s="34"/>
      <c r="D5" s="61"/>
      <c r="E5" s="61"/>
      <c r="F5" s="34"/>
      <c r="G5" s="34"/>
      <c r="H5" s="3" t="str">
        <f>IF(Polygon[Asset Group]="","",VLOOKUP(Polygon[Asset Group],asset_grp_poly,4,FALSE))</f>
        <v/>
      </c>
      <c r="J5" s="3" t="str">
        <f>IF(Polygon[Asset Group]="","",VLOOKUP(Polygon[Asset Group],asset_grp_poly,3,FALSE))</f>
        <v/>
      </c>
      <c r="M5" s="11"/>
      <c r="P5" s="56"/>
      <c r="R5" s="11"/>
      <c r="S5" s="14"/>
      <c r="AC5" s="19" t="str">
        <f>IF(Polygon[Asset Group]="","",VLOOKUP(Polygon[Asset Type],subdom_master,4,FALSE))</f>
        <v/>
      </c>
    </row>
    <row r="6" spans="1:29" s="3" customFormat="1" x14ac:dyDescent="0.2">
      <c r="A6" s="34"/>
      <c r="B6" s="34"/>
      <c r="C6" s="34"/>
      <c r="D6" s="61"/>
      <c r="E6" s="61"/>
      <c r="F6" s="34"/>
      <c r="G6" s="34"/>
      <c r="H6" s="3" t="str">
        <f>IF(Polygon[Asset Group]="","",VLOOKUP(Polygon[Asset Group],asset_grp_poly,4,FALSE))</f>
        <v/>
      </c>
      <c r="J6" s="3" t="str">
        <f>IF(Polygon[Asset Group]="","",VLOOKUP(Polygon[Asset Group],asset_grp_poly,3,FALSE))</f>
        <v/>
      </c>
      <c r="M6" s="11"/>
      <c r="P6" s="56"/>
      <c r="R6" s="11"/>
      <c r="S6" s="14"/>
      <c r="AC6" s="19" t="str">
        <f>IF(Polygon[Asset Group]="","",VLOOKUP(Polygon[Asset Type],subdom_master,4,FALSE))</f>
        <v/>
      </c>
    </row>
    <row r="7" spans="1:29" s="3" customFormat="1" x14ac:dyDescent="0.2">
      <c r="A7" s="34"/>
      <c r="B7" s="34"/>
      <c r="C7" s="34"/>
      <c r="D7" s="61"/>
      <c r="E7" s="61"/>
      <c r="F7" s="34"/>
      <c r="G7" s="34"/>
      <c r="H7" s="3" t="str">
        <f>IF(Polygon[Asset Group]="","",VLOOKUP(Polygon[Asset Group],asset_grp_poly,4,FALSE))</f>
        <v/>
      </c>
      <c r="J7" s="3" t="str">
        <f>IF(Polygon[Asset Group]="","",VLOOKUP(Polygon[Asset Group],asset_grp_poly,3,FALSE))</f>
        <v/>
      </c>
      <c r="M7" s="11"/>
      <c r="P7" s="56"/>
      <c r="R7" s="11"/>
      <c r="S7" s="14"/>
      <c r="AC7" s="19" t="str">
        <f>IF(Polygon[Asset Group]="","",VLOOKUP(Polygon[Asset Type],subdom_master,4,FALSE))</f>
        <v/>
      </c>
    </row>
    <row r="8" spans="1:29" s="3" customFormat="1" x14ac:dyDescent="0.2">
      <c r="A8" s="34"/>
      <c r="B8" s="34"/>
      <c r="C8" s="34"/>
      <c r="D8" s="61"/>
      <c r="E8" s="61"/>
      <c r="F8" s="34"/>
      <c r="G8" s="34"/>
      <c r="H8" s="3" t="str">
        <f>IF(Polygon[Asset Group]="","",VLOOKUP(Polygon[Asset Group],asset_grp_poly,4,FALSE))</f>
        <v/>
      </c>
      <c r="J8" s="3" t="str">
        <f>IF(Polygon[Asset Group]="","",VLOOKUP(Polygon[Asset Group],asset_grp_poly,3,FALSE))</f>
        <v/>
      </c>
      <c r="M8" s="11"/>
      <c r="P8" s="56"/>
      <c r="R8" s="11"/>
      <c r="S8" s="14"/>
      <c r="AC8" s="19" t="str">
        <f>IF(Polygon[Asset Group]="","",VLOOKUP(Polygon[Asset Type],subdom_master,4,FALSE))</f>
        <v/>
      </c>
    </row>
    <row r="9" spans="1:29" s="3" customFormat="1" x14ac:dyDescent="0.2">
      <c r="A9" s="34"/>
      <c r="B9" s="34"/>
      <c r="C9" s="34"/>
      <c r="D9" s="61"/>
      <c r="E9" s="61"/>
      <c r="F9" s="34"/>
      <c r="G9" s="34"/>
      <c r="H9" s="3" t="str">
        <f>IF(Polygon[Asset Group]="","",VLOOKUP(Polygon[Asset Group],asset_grp_poly,4,FALSE))</f>
        <v/>
      </c>
      <c r="J9" s="3" t="str">
        <f>IF(Polygon[Asset Group]="","",VLOOKUP(Polygon[Asset Group],asset_grp_poly,3,FALSE))</f>
        <v/>
      </c>
      <c r="M9" s="11"/>
      <c r="P9" s="56"/>
      <c r="R9" s="11"/>
      <c r="S9" s="14"/>
      <c r="AC9" s="19" t="str">
        <f>IF(Polygon[Asset Group]="","",VLOOKUP(Polygon[Asset Type],subdom_master,4,FALSE))</f>
        <v/>
      </c>
    </row>
    <row r="10" spans="1:29" s="3" customFormat="1" x14ac:dyDescent="0.2">
      <c r="A10" s="34"/>
      <c r="B10" s="34"/>
      <c r="C10" s="34"/>
      <c r="D10" s="61"/>
      <c r="E10" s="61"/>
      <c r="F10" s="34"/>
      <c r="G10" s="34"/>
      <c r="H10" s="3" t="str">
        <f>IF(Polygon[Asset Group]="","",VLOOKUP(Polygon[Asset Group],asset_grp_poly,4,FALSE))</f>
        <v/>
      </c>
      <c r="J10" s="3" t="str">
        <f>IF(Polygon[Asset Group]="","",VLOOKUP(Polygon[Asset Group],asset_grp_poly,3,FALSE))</f>
        <v/>
      </c>
      <c r="M10" s="11"/>
      <c r="P10" s="56"/>
      <c r="R10" s="11"/>
      <c r="S10" s="14"/>
      <c r="AC10" s="19" t="str">
        <f>IF(Polygon[Asset Group]="","",VLOOKUP(Polygon[Asset Type],subdom_master,4,FALSE))</f>
        <v/>
      </c>
    </row>
    <row r="11" spans="1:29" s="3" customFormat="1" x14ac:dyDescent="0.2">
      <c r="A11" s="34"/>
      <c r="B11" s="34"/>
      <c r="C11" s="34"/>
      <c r="D11" s="61"/>
      <c r="E11" s="61"/>
      <c r="F11" s="34"/>
      <c r="G11" s="34"/>
      <c r="H11" s="3" t="str">
        <f>IF(Polygon[Asset Group]="","",VLOOKUP(Polygon[Asset Group],asset_grp_poly,4,FALSE))</f>
        <v/>
      </c>
      <c r="J11" s="3" t="str">
        <f>IF(Polygon[Asset Group]="","",VLOOKUP(Polygon[Asset Group],asset_grp_poly,3,FALSE))</f>
        <v/>
      </c>
      <c r="M11" s="11"/>
      <c r="P11" s="56"/>
      <c r="R11" s="11"/>
      <c r="S11" s="14"/>
      <c r="AC11" s="19" t="str">
        <f>IF(Polygon[Asset Group]="","",VLOOKUP(Polygon[Asset Type],subdom_master,4,FALSE))</f>
        <v/>
      </c>
    </row>
    <row r="12" spans="1:29" s="3" customFormat="1" x14ac:dyDescent="0.2">
      <c r="A12" s="34"/>
      <c r="B12" s="34"/>
      <c r="C12" s="34"/>
      <c r="D12" s="61"/>
      <c r="E12" s="61"/>
      <c r="F12" s="34"/>
      <c r="G12" s="34"/>
      <c r="H12" s="3" t="str">
        <f>IF(Polygon[Asset Group]="","",VLOOKUP(Polygon[Asset Group],asset_grp_poly,4,FALSE))</f>
        <v/>
      </c>
      <c r="J12" s="3" t="str">
        <f>IF(Polygon[Asset Group]="","",VLOOKUP(Polygon[Asset Group],asset_grp_poly,3,FALSE))</f>
        <v/>
      </c>
      <c r="M12" s="11"/>
      <c r="P12" s="56"/>
      <c r="R12" s="11"/>
      <c r="S12" s="14"/>
      <c r="AC12" s="19" t="str">
        <f>IF(Polygon[Asset Group]="","",VLOOKUP(Polygon[Asset Type],subdom_master,4,FALSE))</f>
        <v/>
      </c>
    </row>
    <row r="13" spans="1:29" s="3" customFormat="1" x14ac:dyDescent="0.2">
      <c r="A13" s="34"/>
      <c r="B13" s="34"/>
      <c r="C13" s="34"/>
      <c r="D13" s="61"/>
      <c r="E13" s="61"/>
      <c r="F13" s="34"/>
      <c r="G13" s="34"/>
      <c r="H13" s="3" t="str">
        <f>IF(Polygon[Asset Group]="","",VLOOKUP(Polygon[Asset Group],asset_grp_poly,4,FALSE))</f>
        <v/>
      </c>
      <c r="J13" s="3" t="str">
        <f>IF(Polygon[Asset Group]="","",VLOOKUP(Polygon[Asset Group],asset_grp_poly,3,FALSE))</f>
        <v/>
      </c>
      <c r="M13" s="11"/>
      <c r="P13" s="56"/>
      <c r="R13" s="11"/>
      <c r="S13" s="14"/>
      <c r="AC13" s="19" t="str">
        <f>IF(Polygon[Asset Group]="","",VLOOKUP(Polygon[Asset Type],subdom_master,4,FALSE))</f>
        <v/>
      </c>
    </row>
    <row r="14" spans="1:29" s="3" customFormat="1" x14ac:dyDescent="0.2">
      <c r="A14" s="34"/>
      <c r="B14" s="34"/>
      <c r="C14" s="34"/>
      <c r="D14" s="61"/>
      <c r="E14" s="61"/>
      <c r="F14" s="34"/>
      <c r="G14" s="34"/>
      <c r="H14" s="3" t="str">
        <f>IF(Polygon[Asset Group]="","",VLOOKUP(Polygon[Asset Group],asset_grp_poly,4,FALSE))</f>
        <v/>
      </c>
      <c r="J14" s="3" t="str">
        <f>IF(Polygon[Asset Group]="","",VLOOKUP(Polygon[Asset Group],asset_grp_poly,3,FALSE))</f>
        <v/>
      </c>
      <c r="M14" s="11"/>
      <c r="P14" s="56"/>
      <c r="R14" s="11"/>
      <c r="S14" s="14"/>
      <c r="AC14" s="19" t="str">
        <f>IF(Polygon[Asset Group]="","",VLOOKUP(Polygon[Asset Type],subdom_master,4,FALSE))</f>
        <v/>
      </c>
    </row>
    <row r="15" spans="1:29" s="3" customFormat="1" x14ac:dyDescent="0.2">
      <c r="A15" s="34"/>
      <c r="B15" s="34"/>
      <c r="C15" s="34"/>
      <c r="D15" s="61"/>
      <c r="E15" s="61"/>
      <c r="F15" s="34"/>
      <c r="G15" s="34"/>
      <c r="H15" s="3" t="str">
        <f>IF(Polygon[Asset Group]="","",VLOOKUP(Polygon[Asset Group],asset_grp_poly,4,FALSE))</f>
        <v/>
      </c>
      <c r="J15" s="3" t="str">
        <f>IF(Polygon[Asset Group]="","",VLOOKUP(Polygon[Asset Group],asset_grp_poly,3,FALSE))</f>
        <v/>
      </c>
      <c r="M15" s="11"/>
      <c r="P15" s="56"/>
      <c r="R15" s="11"/>
      <c r="S15" s="14"/>
      <c r="AC15" s="19" t="str">
        <f>IF(Polygon[Asset Group]="","",VLOOKUP(Polygon[Asset Type],subdom_master,4,FALSE))</f>
        <v/>
      </c>
    </row>
    <row r="16" spans="1:29" s="3" customFormat="1" x14ac:dyDescent="0.2">
      <c r="A16" s="34"/>
      <c r="B16" s="34"/>
      <c r="C16" s="34"/>
      <c r="D16" s="61"/>
      <c r="E16" s="61"/>
      <c r="F16" s="34"/>
      <c r="G16" s="34"/>
      <c r="H16" s="3" t="str">
        <f>IF(Polygon[Asset Group]="","",VLOOKUP(Polygon[Asset Group],asset_grp_poly,4,FALSE))</f>
        <v/>
      </c>
      <c r="J16" s="3" t="str">
        <f>IF(Polygon[Asset Group]="","",VLOOKUP(Polygon[Asset Group],asset_grp_poly,3,FALSE))</f>
        <v/>
      </c>
      <c r="M16" s="11"/>
      <c r="P16" s="56"/>
      <c r="R16" s="11"/>
      <c r="S16" s="14"/>
      <c r="AC16" s="19" t="str">
        <f>IF(Polygon[Asset Group]="","",VLOOKUP(Polygon[Asset Type],subdom_master,4,FALSE))</f>
        <v/>
      </c>
    </row>
    <row r="17" spans="1:29" s="3" customFormat="1" x14ac:dyDescent="0.2">
      <c r="A17" s="34"/>
      <c r="B17" s="34"/>
      <c r="C17" s="34"/>
      <c r="D17" s="61"/>
      <c r="E17" s="61"/>
      <c r="F17" s="34"/>
      <c r="G17" s="34"/>
      <c r="H17" s="3" t="str">
        <f>IF(Polygon[Asset Group]="","",VLOOKUP(Polygon[Asset Group],asset_grp_poly,4,FALSE))</f>
        <v/>
      </c>
      <c r="J17" s="3" t="str">
        <f>IF(Polygon[Asset Group]="","",VLOOKUP(Polygon[Asset Group],asset_grp_poly,3,FALSE))</f>
        <v/>
      </c>
      <c r="M17" s="11"/>
      <c r="P17" s="56"/>
      <c r="R17" s="11"/>
      <c r="S17" s="14"/>
      <c r="AC17" s="19" t="str">
        <f>IF(Polygon[Asset Group]="","",VLOOKUP(Polygon[Asset Type],subdom_master,4,FALSE))</f>
        <v/>
      </c>
    </row>
    <row r="18" spans="1:29" s="3" customFormat="1" x14ac:dyDescent="0.2">
      <c r="A18" s="34"/>
      <c r="B18" s="34"/>
      <c r="C18" s="34"/>
      <c r="D18" s="61"/>
      <c r="E18" s="61"/>
      <c r="F18" s="34"/>
      <c r="G18" s="34"/>
      <c r="H18" s="3" t="str">
        <f>IF(Polygon[Asset Group]="","",VLOOKUP(Polygon[Asset Group],asset_grp_poly,4,FALSE))</f>
        <v/>
      </c>
      <c r="J18" s="3" t="str">
        <f>IF(Polygon[Asset Group]="","",VLOOKUP(Polygon[Asset Group],asset_grp_poly,3,FALSE))</f>
        <v/>
      </c>
      <c r="M18" s="11"/>
      <c r="P18" s="56"/>
      <c r="R18" s="11"/>
      <c r="S18" s="14"/>
      <c r="AC18" s="19" t="str">
        <f>IF(Polygon[Asset Group]="","",VLOOKUP(Polygon[Asset Type],subdom_master,4,FALSE))</f>
        <v/>
      </c>
    </row>
    <row r="19" spans="1:29" s="3" customFormat="1" x14ac:dyDescent="0.2">
      <c r="A19" s="34"/>
      <c r="B19" s="34"/>
      <c r="C19" s="34"/>
      <c r="D19" s="61"/>
      <c r="E19" s="61"/>
      <c r="F19" s="34"/>
      <c r="G19" s="34"/>
      <c r="H19" s="3" t="str">
        <f>IF(Polygon[Asset Group]="","",VLOOKUP(Polygon[Asset Group],asset_grp_poly,4,FALSE))</f>
        <v/>
      </c>
      <c r="J19" s="3" t="str">
        <f>IF(Polygon[Asset Group]="","",VLOOKUP(Polygon[Asset Group],asset_grp_poly,3,FALSE))</f>
        <v/>
      </c>
      <c r="M19" s="11"/>
      <c r="P19" s="56"/>
      <c r="R19" s="11"/>
      <c r="S19" s="14"/>
      <c r="AC19" s="19" t="str">
        <f>IF(Polygon[Asset Group]="","",VLOOKUP(Polygon[Asset Type],subdom_master,4,FALSE))</f>
        <v/>
      </c>
    </row>
    <row r="20" spans="1:29" s="3" customFormat="1" x14ac:dyDescent="0.2">
      <c r="A20" s="34"/>
      <c r="B20" s="34"/>
      <c r="C20" s="34"/>
      <c r="D20" s="61"/>
      <c r="E20" s="61"/>
      <c r="F20" s="34"/>
      <c r="G20" s="34"/>
      <c r="H20" s="3" t="str">
        <f>IF(Polygon[Asset Group]="","",VLOOKUP(Polygon[Asset Group],asset_grp_poly,4,FALSE))</f>
        <v/>
      </c>
      <c r="J20" s="3" t="str">
        <f>IF(Polygon[Asset Group]="","",VLOOKUP(Polygon[Asset Group],asset_grp_poly,3,FALSE))</f>
        <v/>
      </c>
      <c r="M20" s="11"/>
      <c r="P20" s="56"/>
      <c r="R20" s="11"/>
      <c r="S20" s="14"/>
      <c r="AC20" s="19" t="str">
        <f>IF(Polygon[Asset Group]="","",VLOOKUP(Polygon[Asset Type],subdom_master,4,FALSE))</f>
        <v/>
      </c>
    </row>
    <row r="21" spans="1:29" s="3" customFormat="1" x14ac:dyDescent="0.2">
      <c r="A21" s="34"/>
      <c r="B21" s="34"/>
      <c r="C21" s="34"/>
      <c r="D21" s="61"/>
      <c r="E21" s="61"/>
      <c r="F21" s="34"/>
      <c r="G21" s="34"/>
      <c r="H21" s="3" t="str">
        <f>IF(Polygon[Asset Group]="","",VLOOKUP(Polygon[Asset Group],asset_grp_poly,4,FALSE))</f>
        <v/>
      </c>
      <c r="J21" s="3" t="str">
        <f>IF(Polygon[Asset Group]="","",VLOOKUP(Polygon[Asset Group],asset_grp_poly,3,FALSE))</f>
        <v/>
      </c>
      <c r="M21" s="11"/>
      <c r="P21" s="56"/>
      <c r="R21" s="11"/>
      <c r="S21" s="14"/>
      <c r="AC21" s="19" t="str">
        <f>IF(Polygon[Asset Group]="","",VLOOKUP(Polygon[Asset Type],subdom_master,4,FALSE))</f>
        <v/>
      </c>
    </row>
    <row r="22" spans="1:29" s="3" customFormat="1" x14ac:dyDescent="0.2">
      <c r="A22" s="34"/>
      <c r="B22" s="34"/>
      <c r="C22" s="34"/>
      <c r="D22" s="61"/>
      <c r="E22" s="61"/>
      <c r="F22" s="34"/>
      <c r="G22" s="34"/>
      <c r="H22" s="3" t="str">
        <f>IF(Polygon[Asset Group]="","",VLOOKUP(Polygon[Asset Group],asset_grp_poly,4,FALSE))</f>
        <v/>
      </c>
      <c r="J22" s="3" t="str">
        <f>IF(Polygon[Asset Group]="","",VLOOKUP(Polygon[Asset Group],asset_grp_poly,3,FALSE))</f>
        <v/>
      </c>
      <c r="M22" s="11"/>
      <c r="P22" s="56"/>
      <c r="R22" s="11"/>
      <c r="S22" s="14"/>
      <c r="AC22" s="19" t="str">
        <f>IF(Polygon[Asset Group]="","",VLOOKUP(Polygon[Asset Type],subdom_master,4,FALSE))</f>
        <v/>
      </c>
    </row>
    <row r="23" spans="1:29" s="3" customFormat="1" x14ac:dyDescent="0.2">
      <c r="A23" s="34"/>
      <c r="B23" s="34"/>
      <c r="C23" s="34"/>
      <c r="D23" s="61"/>
      <c r="E23" s="61"/>
      <c r="F23" s="34"/>
      <c r="G23" s="34"/>
      <c r="H23" s="3" t="str">
        <f>IF(Polygon[Asset Group]="","",VLOOKUP(Polygon[Asset Group],asset_grp_poly,4,FALSE))</f>
        <v/>
      </c>
      <c r="J23" s="3" t="str">
        <f>IF(Polygon[Asset Group]="","",VLOOKUP(Polygon[Asset Group],asset_grp_poly,3,FALSE))</f>
        <v/>
      </c>
      <c r="M23" s="11"/>
      <c r="P23" s="56"/>
      <c r="R23" s="11"/>
      <c r="S23" s="14"/>
      <c r="AC23" s="19" t="str">
        <f>IF(Polygon[Asset Group]="","",VLOOKUP(Polygon[Asset Type],subdom_master,4,FALSE))</f>
        <v/>
      </c>
    </row>
    <row r="24" spans="1:29" s="3" customFormat="1" x14ac:dyDescent="0.2">
      <c r="A24" s="34"/>
      <c r="B24" s="34"/>
      <c r="C24" s="34"/>
      <c r="D24" s="61"/>
      <c r="E24" s="61"/>
      <c r="F24" s="34"/>
      <c r="G24" s="34"/>
      <c r="H24" s="3" t="str">
        <f>IF(Polygon[Asset Group]="","",VLOOKUP(Polygon[Asset Group],asset_grp_poly,4,FALSE))</f>
        <v/>
      </c>
      <c r="J24" s="3" t="str">
        <f>IF(Polygon[Asset Group]="","",VLOOKUP(Polygon[Asset Group],asset_grp_poly,3,FALSE))</f>
        <v/>
      </c>
      <c r="M24" s="11"/>
      <c r="P24" s="56"/>
      <c r="R24" s="11"/>
      <c r="S24" s="14"/>
      <c r="AC24" s="19" t="str">
        <f>IF(Polygon[Asset Group]="","",VLOOKUP(Polygon[Asset Type],subdom_master,4,FALSE))</f>
        <v/>
      </c>
    </row>
    <row r="25" spans="1:29" s="3" customFormat="1" x14ac:dyDescent="0.2">
      <c r="A25" s="34"/>
      <c r="B25" s="34"/>
      <c r="C25" s="34"/>
      <c r="D25" s="61"/>
      <c r="E25" s="61"/>
      <c r="F25" s="34"/>
      <c r="G25" s="34"/>
      <c r="H25" s="3" t="str">
        <f>IF(Polygon[Asset Group]="","",VLOOKUP(Polygon[Asset Group],asset_grp_poly,4,FALSE))</f>
        <v/>
      </c>
      <c r="J25" s="3" t="str">
        <f>IF(Polygon[Asset Group]="","",VLOOKUP(Polygon[Asset Group],asset_grp_poly,3,FALSE))</f>
        <v/>
      </c>
      <c r="M25" s="11"/>
      <c r="P25" s="56"/>
      <c r="R25" s="11"/>
      <c r="S25" s="14"/>
      <c r="AC25" s="19" t="str">
        <f>IF(Polygon[Asset Group]="","",VLOOKUP(Polygon[Asset Type],subdom_master,4,FALSE))</f>
        <v/>
      </c>
    </row>
    <row r="26" spans="1:29" s="3" customFormat="1" x14ac:dyDescent="0.2">
      <c r="A26" s="34"/>
      <c r="B26" s="34"/>
      <c r="C26" s="34"/>
      <c r="D26" s="61"/>
      <c r="E26" s="61"/>
      <c r="F26" s="34"/>
      <c r="G26" s="34"/>
      <c r="H26" s="3" t="str">
        <f>IF(Polygon[Asset Group]="","",VLOOKUP(Polygon[Asset Group],asset_grp_poly,4,FALSE))</f>
        <v/>
      </c>
      <c r="J26" s="3" t="str">
        <f>IF(Polygon[Asset Group]="","",VLOOKUP(Polygon[Asset Group],asset_grp_poly,3,FALSE))</f>
        <v/>
      </c>
      <c r="M26" s="11"/>
      <c r="P26" s="56"/>
      <c r="R26" s="11"/>
      <c r="S26" s="14"/>
      <c r="AC26" s="19" t="str">
        <f>IF(Polygon[Asset Group]="","",VLOOKUP(Polygon[Asset Type],subdom_master,4,FALSE))</f>
        <v/>
      </c>
    </row>
    <row r="27" spans="1:29" s="3" customFormat="1" x14ac:dyDescent="0.2">
      <c r="A27" s="34"/>
      <c r="B27" s="34"/>
      <c r="C27" s="34"/>
      <c r="D27" s="61"/>
      <c r="E27" s="61"/>
      <c r="F27" s="34"/>
      <c r="G27" s="34"/>
      <c r="H27" s="3" t="str">
        <f>IF(Polygon[Asset Group]="","",VLOOKUP(Polygon[Asset Group],asset_grp_poly,4,FALSE))</f>
        <v/>
      </c>
      <c r="J27" s="3" t="str">
        <f>IF(Polygon[Asset Group]="","",VLOOKUP(Polygon[Asset Group],asset_grp_poly,3,FALSE))</f>
        <v/>
      </c>
      <c r="M27" s="11"/>
      <c r="P27" s="56"/>
      <c r="R27" s="11"/>
      <c r="S27" s="14"/>
      <c r="AC27" s="19" t="str">
        <f>IF(Polygon[Asset Group]="","",VLOOKUP(Polygon[Asset Type],subdom_master,4,FALSE))</f>
        <v/>
      </c>
    </row>
    <row r="28" spans="1:29" s="3" customFormat="1" x14ac:dyDescent="0.2">
      <c r="A28" s="34"/>
      <c r="B28" s="34"/>
      <c r="C28" s="34"/>
      <c r="D28" s="61"/>
      <c r="E28" s="61"/>
      <c r="F28" s="34"/>
      <c r="G28" s="34"/>
      <c r="H28" s="3" t="str">
        <f>IF(Polygon[Asset Group]="","",VLOOKUP(Polygon[Asset Group],asset_grp_poly,4,FALSE))</f>
        <v/>
      </c>
      <c r="J28" s="3" t="str">
        <f>IF(Polygon[Asset Group]="","",VLOOKUP(Polygon[Asset Group],asset_grp_poly,3,FALSE))</f>
        <v/>
      </c>
      <c r="M28" s="11"/>
      <c r="P28" s="56"/>
      <c r="R28" s="11"/>
      <c r="S28" s="14"/>
      <c r="AC28" s="19" t="str">
        <f>IF(Polygon[Asset Group]="","",VLOOKUP(Polygon[Asset Type],subdom_master,4,FALSE))</f>
        <v/>
      </c>
    </row>
    <row r="29" spans="1:29" s="3" customFormat="1" x14ac:dyDescent="0.2">
      <c r="A29" s="34"/>
      <c r="B29" s="34"/>
      <c r="C29" s="34"/>
      <c r="D29" s="61"/>
      <c r="E29" s="61"/>
      <c r="F29" s="34"/>
      <c r="G29" s="34"/>
      <c r="H29" s="3" t="str">
        <f>IF(Polygon[Asset Group]="","",VLOOKUP(Polygon[Asset Group],asset_grp_poly,4,FALSE))</f>
        <v/>
      </c>
      <c r="J29" s="3" t="str">
        <f>IF(Polygon[Asset Group]="","",VLOOKUP(Polygon[Asset Group],asset_grp_poly,3,FALSE))</f>
        <v/>
      </c>
      <c r="M29" s="11"/>
      <c r="P29" s="56"/>
      <c r="R29" s="11"/>
      <c r="S29" s="14"/>
      <c r="AC29" s="19" t="str">
        <f>IF(Polygon[Asset Group]="","",VLOOKUP(Polygon[Asset Type],subdom_master,4,FALSE))</f>
        <v/>
      </c>
    </row>
    <row r="30" spans="1:29" s="3" customFormat="1" x14ac:dyDescent="0.2">
      <c r="A30" s="34"/>
      <c r="B30" s="34"/>
      <c r="C30" s="34"/>
      <c r="D30" s="61"/>
      <c r="E30" s="61"/>
      <c r="F30" s="34"/>
      <c r="G30" s="34"/>
      <c r="H30" s="3" t="str">
        <f>IF(Polygon[Asset Group]="","",VLOOKUP(Polygon[Asset Group],asset_grp_poly,4,FALSE))</f>
        <v/>
      </c>
      <c r="J30" s="3" t="str">
        <f>IF(Polygon[Asset Group]="","",VLOOKUP(Polygon[Asset Group],asset_grp_poly,3,FALSE))</f>
        <v/>
      </c>
      <c r="M30" s="11"/>
      <c r="P30" s="56"/>
      <c r="R30" s="11"/>
      <c r="S30" s="14"/>
      <c r="AC30" s="19" t="str">
        <f>IF(Polygon[Asset Group]="","",VLOOKUP(Polygon[Asset Type],subdom_master,4,FALSE))</f>
        <v/>
      </c>
    </row>
    <row r="31" spans="1:29" s="3" customFormat="1" x14ac:dyDescent="0.2">
      <c r="A31" s="34"/>
      <c r="B31" s="34"/>
      <c r="C31" s="34"/>
      <c r="D31" s="61"/>
      <c r="E31" s="61"/>
      <c r="F31" s="34"/>
      <c r="G31" s="34"/>
      <c r="H31" s="3" t="str">
        <f>IF(Polygon[Asset Group]="","",VLOOKUP(Polygon[Asset Group],asset_grp_poly,4,FALSE))</f>
        <v/>
      </c>
      <c r="J31" s="3" t="str">
        <f>IF(Polygon[Asset Group]="","",VLOOKUP(Polygon[Asset Group],asset_grp_poly,3,FALSE))</f>
        <v/>
      </c>
      <c r="M31" s="11"/>
      <c r="P31" s="56"/>
      <c r="R31" s="11"/>
      <c r="S31" s="14"/>
      <c r="AC31" s="19" t="str">
        <f>IF(Polygon[Asset Group]="","",VLOOKUP(Polygon[Asset Type],subdom_master,4,FALSE))</f>
        <v/>
      </c>
    </row>
    <row r="32" spans="1:29" s="3" customFormat="1" x14ac:dyDescent="0.2">
      <c r="A32" s="34"/>
      <c r="B32" s="34"/>
      <c r="C32" s="34"/>
      <c r="D32" s="61"/>
      <c r="E32" s="61"/>
      <c r="F32" s="34"/>
      <c r="G32" s="34"/>
      <c r="H32" s="3" t="str">
        <f>IF(Polygon[Asset Group]="","",VLOOKUP(Polygon[Asset Group],asset_grp_poly,4,FALSE))</f>
        <v/>
      </c>
      <c r="J32" s="3" t="str">
        <f>IF(Polygon[Asset Group]="","",VLOOKUP(Polygon[Asset Group],asset_grp_poly,3,FALSE))</f>
        <v/>
      </c>
      <c r="M32" s="11"/>
      <c r="P32" s="56"/>
      <c r="R32" s="11"/>
      <c r="S32" s="14"/>
      <c r="AC32" s="19" t="str">
        <f>IF(Polygon[Asset Group]="","",VLOOKUP(Polygon[Asset Type],subdom_master,4,FALSE))</f>
        <v/>
      </c>
    </row>
    <row r="33" spans="1:29" s="3" customFormat="1" x14ac:dyDescent="0.2">
      <c r="A33" s="34"/>
      <c r="B33" s="34"/>
      <c r="C33" s="34"/>
      <c r="D33" s="61"/>
      <c r="E33" s="61"/>
      <c r="F33" s="34"/>
      <c r="G33" s="34"/>
      <c r="H33" s="3" t="str">
        <f>IF(Polygon[Asset Group]="","",VLOOKUP(Polygon[Asset Group],asset_grp_poly,4,FALSE))</f>
        <v/>
      </c>
      <c r="J33" s="3" t="str">
        <f>IF(Polygon[Asset Group]="","",VLOOKUP(Polygon[Asset Group],asset_grp_poly,3,FALSE))</f>
        <v/>
      </c>
      <c r="M33" s="11"/>
      <c r="P33" s="56"/>
      <c r="R33" s="11"/>
      <c r="S33" s="14"/>
      <c r="AC33" s="19" t="str">
        <f>IF(Polygon[Asset Group]="","",VLOOKUP(Polygon[Asset Type],subdom_master,4,FALSE))</f>
        <v/>
      </c>
    </row>
    <row r="34" spans="1:29" s="3" customFormat="1" x14ac:dyDescent="0.2">
      <c r="A34" s="34"/>
      <c r="B34" s="34"/>
      <c r="C34" s="34"/>
      <c r="D34" s="61"/>
      <c r="E34" s="61"/>
      <c r="F34" s="34"/>
      <c r="G34" s="34"/>
      <c r="H34" s="3" t="str">
        <f>IF(Polygon[Asset Group]="","",VLOOKUP(Polygon[Asset Group],asset_grp_poly,4,FALSE))</f>
        <v/>
      </c>
      <c r="J34" s="3" t="str">
        <f>IF(Polygon[Asset Group]="","",VLOOKUP(Polygon[Asset Group],asset_grp_poly,3,FALSE))</f>
        <v/>
      </c>
      <c r="M34" s="11"/>
      <c r="P34" s="56"/>
      <c r="R34" s="11"/>
      <c r="S34" s="14"/>
      <c r="AC34" s="19" t="str">
        <f>IF(Polygon[Asset Group]="","",VLOOKUP(Polygon[Asset Type],subdom_master,4,FALSE))</f>
        <v/>
      </c>
    </row>
    <row r="35" spans="1:29" s="3" customFormat="1" x14ac:dyDescent="0.2">
      <c r="A35" s="34"/>
      <c r="B35" s="34"/>
      <c r="C35" s="34"/>
      <c r="D35" s="61"/>
      <c r="E35" s="61"/>
      <c r="F35" s="34"/>
      <c r="G35" s="34"/>
      <c r="H35" s="3" t="str">
        <f>IF(Polygon[Asset Group]="","",VLOOKUP(Polygon[Asset Group],asset_grp_poly,4,FALSE))</f>
        <v/>
      </c>
      <c r="J35" s="3" t="str">
        <f>IF(Polygon[Asset Group]="","",VLOOKUP(Polygon[Asset Group],asset_grp_poly,3,FALSE))</f>
        <v/>
      </c>
      <c r="M35" s="11"/>
      <c r="P35" s="56"/>
      <c r="R35" s="11"/>
      <c r="S35" s="14"/>
      <c r="AC35" s="19" t="str">
        <f>IF(Polygon[Asset Group]="","",VLOOKUP(Polygon[Asset Type],subdom_master,4,FALSE))</f>
        <v/>
      </c>
    </row>
    <row r="36" spans="1:29" s="3" customFormat="1" x14ac:dyDescent="0.2">
      <c r="A36" s="34"/>
      <c r="B36" s="34"/>
      <c r="C36" s="34"/>
      <c r="D36" s="61"/>
      <c r="E36" s="61"/>
      <c r="F36" s="34"/>
      <c r="G36" s="34"/>
      <c r="H36" s="3" t="str">
        <f>IF(Polygon[Asset Group]="","",VLOOKUP(Polygon[Asset Group],asset_grp_poly,4,FALSE))</f>
        <v/>
      </c>
      <c r="J36" s="3" t="str">
        <f>IF(Polygon[Asset Group]="","",VLOOKUP(Polygon[Asset Group],asset_grp_poly,3,FALSE))</f>
        <v/>
      </c>
      <c r="M36" s="11"/>
      <c r="P36" s="56"/>
      <c r="R36" s="11"/>
      <c r="S36" s="14"/>
      <c r="AC36" s="19" t="str">
        <f>IF(Polygon[Asset Group]="","",VLOOKUP(Polygon[Asset Type],subdom_master,4,FALSE))</f>
        <v/>
      </c>
    </row>
    <row r="37" spans="1:29" s="3" customFormat="1" x14ac:dyDescent="0.2">
      <c r="A37" s="34"/>
      <c r="B37" s="34"/>
      <c r="C37" s="34"/>
      <c r="D37" s="61"/>
      <c r="E37" s="61"/>
      <c r="F37" s="34"/>
      <c r="G37" s="34"/>
      <c r="H37" s="3" t="str">
        <f>IF(Polygon[Asset Group]="","",VLOOKUP(Polygon[Asset Group],asset_grp_poly,4,FALSE))</f>
        <v/>
      </c>
      <c r="J37" s="3" t="str">
        <f>IF(Polygon[Asset Group]="","",VLOOKUP(Polygon[Asset Group],asset_grp_poly,3,FALSE))</f>
        <v/>
      </c>
      <c r="M37" s="11"/>
      <c r="P37" s="56"/>
      <c r="R37" s="11"/>
      <c r="S37" s="14"/>
      <c r="AC37" s="19" t="str">
        <f>IF(Polygon[Asset Group]="","",VLOOKUP(Polygon[Asset Type],subdom_master,4,FALSE))</f>
        <v/>
      </c>
    </row>
    <row r="38" spans="1:29" s="3" customFormat="1" x14ac:dyDescent="0.2">
      <c r="A38" s="34"/>
      <c r="B38" s="34"/>
      <c r="C38" s="34"/>
      <c r="D38" s="61"/>
      <c r="E38" s="61"/>
      <c r="F38" s="34"/>
      <c r="G38" s="34"/>
      <c r="H38" s="3" t="str">
        <f>IF(Polygon[Asset Group]="","",VLOOKUP(Polygon[Asset Group],asset_grp_poly,4,FALSE))</f>
        <v/>
      </c>
      <c r="J38" s="3" t="str">
        <f>IF(Polygon[Asset Group]="","",VLOOKUP(Polygon[Asset Group],asset_grp_poly,3,FALSE))</f>
        <v/>
      </c>
      <c r="M38" s="11"/>
      <c r="P38" s="56"/>
      <c r="R38" s="11"/>
      <c r="S38" s="14"/>
      <c r="AC38" s="19" t="str">
        <f>IF(Polygon[Asset Group]="","",VLOOKUP(Polygon[Asset Type],subdom_master,4,FALSE))</f>
        <v/>
      </c>
    </row>
    <row r="39" spans="1:29" s="3" customFormat="1" x14ac:dyDescent="0.2">
      <c r="A39" s="34"/>
      <c r="B39" s="34"/>
      <c r="C39" s="34"/>
      <c r="D39" s="61"/>
      <c r="E39" s="61"/>
      <c r="F39" s="34"/>
      <c r="G39" s="34"/>
      <c r="H39" s="3" t="str">
        <f>IF(Polygon[Asset Group]="","",VLOOKUP(Polygon[Asset Group],asset_grp_poly,4,FALSE))</f>
        <v/>
      </c>
      <c r="J39" s="3" t="str">
        <f>IF(Polygon[Asset Group]="","",VLOOKUP(Polygon[Asset Group],asset_grp_poly,3,FALSE))</f>
        <v/>
      </c>
      <c r="M39" s="11"/>
      <c r="P39" s="56"/>
      <c r="R39" s="11"/>
      <c r="S39" s="14"/>
      <c r="AC39" s="19" t="str">
        <f>IF(Polygon[Asset Group]="","",VLOOKUP(Polygon[Asset Type],subdom_master,4,FALSE))</f>
        <v/>
      </c>
    </row>
    <row r="40" spans="1:29" s="3" customFormat="1" x14ac:dyDescent="0.2">
      <c r="A40" s="34"/>
      <c r="B40" s="34"/>
      <c r="C40" s="34"/>
      <c r="D40" s="61"/>
      <c r="E40" s="61"/>
      <c r="F40" s="34"/>
      <c r="G40" s="34"/>
      <c r="H40" s="3" t="str">
        <f>IF(Polygon[Asset Group]="","",VLOOKUP(Polygon[Asset Group],asset_grp_poly,4,FALSE))</f>
        <v/>
      </c>
      <c r="J40" s="3" t="str">
        <f>IF(Polygon[Asset Group]="","",VLOOKUP(Polygon[Asset Group],asset_grp_poly,3,FALSE))</f>
        <v/>
      </c>
      <c r="M40" s="11"/>
      <c r="P40" s="56"/>
      <c r="R40" s="11"/>
      <c r="S40" s="14"/>
      <c r="AC40" s="19" t="str">
        <f>IF(Polygon[Asset Group]="","",VLOOKUP(Polygon[Asset Type],subdom_master,4,FALSE))</f>
        <v/>
      </c>
    </row>
    <row r="41" spans="1:29" s="3" customFormat="1" x14ac:dyDescent="0.2">
      <c r="A41" s="34"/>
      <c r="B41" s="34"/>
      <c r="C41" s="34"/>
      <c r="D41" s="61"/>
      <c r="E41" s="61"/>
      <c r="F41" s="34"/>
      <c r="G41" s="34"/>
      <c r="H41" s="3" t="str">
        <f>IF(Polygon[Asset Group]="","",VLOOKUP(Polygon[Asset Group],asset_grp_poly,4,FALSE))</f>
        <v/>
      </c>
      <c r="J41" s="3" t="str">
        <f>IF(Polygon[Asset Group]="","",VLOOKUP(Polygon[Asset Group],asset_grp_poly,3,FALSE))</f>
        <v/>
      </c>
      <c r="M41" s="11"/>
      <c r="P41" s="56"/>
      <c r="R41" s="11"/>
      <c r="S41" s="14"/>
      <c r="AC41" s="19" t="str">
        <f>IF(Polygon[Asset Group]="","",VLOOKUP(Polygon[Asset Type],subdom_master,4,FALSE))</f>
        <v/>
      </c>
    </row>
    <row r="42" spans="1:29" s="3" customFormat="1" x14ac:dyDescent="0.2">
      <c r="A42" s="34"/>
      <c r="B42" s="34"/>
      <c r="C42" s="34"/>
      <c r="D42" s="61"/>
      <c r="E42" s="61"/>
      <c r="F42" s="34"/>
      <c r="G42" s="34"/>
      <c r="H42" s="3" t="str">
        <f>IF(Polygon[Asset Group]="","",VLOOKUP(Polygon[Asset Group],asset_grp_poly,4,FALSE))</f>
        <v/>
      </c>
      <c r="J42" s="3" t="str">
        <f>IF(Polygon[Asset Group]="","",VLOOKUP(Polygon[Asset Group],asset_grp_poly,3,FALSE))</f>
        <v/>
      </c>
      <c r="M42" s="11"/>
      <c r="P42" s="56"/>
      <c r="R42" s="11"/>
      <c r="S42" s="14"/>
      <c r="AC42" s="19" t="str">
        <f>IF(Polygon[Asset Group]="","",VLOOKUP(Polygon[Asset Type],subdom_master,4,FALSE))</f>
        <v/>
      </c>
    </row>
    <row r="43" spans="1:29" s="3" customFormat="1" x14ac:dyDescent="0.2">
      <c r="A43" s="34"/>
      <c r="B43" s="34"/>
      <c r="C43" s="34"/>
      <c r="D43" s="61"/>
      <c r="E43" s="61"/>
      <c r="F43" s="34"/>
      <c r="G43" s="34"/>
      <c r="H43" s="3" t="str">
        <f>IF(Polygon[Asset Group]="","",VLOOKUP(Polygon[Asset Group],asset_grp_poly,4,FALSE))</f>
        <v/>
      </c>
      <c r="J43" s="3" t="str">
        <f>IF(Polygon[Asset Group]="","",VLOOKUP(Polygon[Asset Group],asset_grp_poly,3,FALSE))</f>
        <v/>
      </c>
      <c r="M43" s="11"/>
      <c r="P43" s="56"/>
      <c r="R43" s="11"/>
      <c r="S43" s="14"/>
      <c r="AC43" s="19" t="str">
        <f>IF(Polygon[Asset Group]="","",VLOOKUP(Polygon[Asset Type],subdom_master,4,FALSE))</f>
        <v/>
      </c>
    </row>
    <row r="44" spans="1:29" s="3" customFormat="1" x14ac:dyDescent="0.2">
      <c r="A44" s="34"/>
      <c r="B44" s="34"/>
      <c r="C44" s="34"/>
      <c r="D44" s="61"/>
      <c r="E44" s="61"/>
      <c r="F44" s="34"/>
      <c r="G44" s="34"/>
      <c r="H44" s="3" t="str">
        <f>IF(Polygon[Asset Group]="","",VLOOKUP(Polygon[Asset Group],asset_grp_poly,4,FALSE))</f>
        <v/>
      </c>
      <c r="J44" s="3" t="str">
        <f>IF(Polygon[Asset Group]="","",VLOOKUP(Polygon[Asset Group],asset_grp_poly,3,FALSE))</f>
        <v/>
      </c>
      <c r="M44" s="11"/>
      <c r="P44" s="56"/>
      <c r="R44" s="11"/>
      <c r="S44" s="14"/>
      <c r="AC44" s="19" t="str">
        <f>IF(Polygon[Asset Group]="","",VLOOKUP(Polygon[Asset Type],subdom_master,4,FALSE))</f>
        <v/>
      </c>
    </row>
    <row r="45" spans="1:29" s="3" customFormat="1" x14ac:dyDescent="0.2">
      <c r="A45" s="34"/>
      <c r="B45" s="34"/>
      <c r="C45" s="34"/>
      <c r="D45" s="61"/>
      <c r="E45" s="61"/>
      <c r="F45" s="34"/>
      <c r="G45" s="34"/>
      <c r="H45" s="3" t="str">
        <f>IF(Polygon[Asset Group]="","",VLOOKUP(Polygon[Asset Group],asset_grp_poly,4,FALSE))</f>
        <v/>
      </c>
      <c r="J45" s="3" t="str">
        <f>IF(Polygon[Asset Group]="","",VLOOKUP(Polygon[Asset Group],asset_grp_poly,3,FALSE))</f>
        <v/>
      </c>
      <c r="M45" s="11"/>
      <c r="P45" s="56"/>
      <c r="R45" s="11"/>
      <c r="S45" s="14"/>
      <c r="AC45" s="19" t="str">
        <f>IF(Polygon[Asset Group]="","",VLOOKUP(Polygon[Asset Type],subdom_master,4,FALSE))</f>
        <v/>
      </c>
    </row>
    <row r="46" spans="1:29" s="3" customFormat="1" x14ac:dyDescent="0.2">
      <c r="A46" s="34"/>
      <c r="B46" s="34"/>
      <c r="C46" s="34"/>
      <c r="D46" s="61"/>
      <c r="E46" s="61"/>
      <c r="F46" s="34"/>
      <c r="G46" s="34"/>
      <c r="H46" s="3" t="str">
        <f>IF(Polygon[Asset Group]="","",VLOOKUP(Polygon[Asset Group],asset_grp_poly,4,FALSE))</f>
        <v/>
      </c>
      <c r="J46" s="3" t="str">
        <f>IF(Polygon[Asset Group]="","",VLOOKUP(Polygon[Asset Group],asset_grp_poly,3,FALSE))</f>
        <v/>
      </c>
      <c r="M46" s="11"/>
      <c r="P46" s="56"/>
      <c r="R46" s="11"/>
      <c r="S46" s="14"/>
      <c r="AC46" s="19" t="str">
        <f>IF(Polygon[Asset Group]="","",VLOOKUP(Polygon[Asset Type],subdom_master,4,FALSE))</f>
        <v/>
      </c>
    </row>
    <row r="47" spans="1:29" s="3" customFormat="1" x14ac:dyDescent="0.2">
      <c r="A47" s="34"/>
      <c r="B47" s="34"/>
      <c r="C47" s="34"/>
      <c r="D47" s="61"/>
      <c r="E47" s="61"/>
      <c r="F47" s="34"/>
      <c r="G47" s="34"/>
      <c r="H47" s="3" t="str">
        <f>IF(Polygon[Asset Group]="","",VLOOKUP(Polygon[Asset Group],asset_grp_poly,4,FALSE))</f>
        <v/>
      </c>
      <c r="J47" s="3" t="str">
        <f>IF(Polygon[Asset Group]="","",VLOOKUP(Polygon[Asset Group],asset_grp_poly,3,FALSE))</f>
        <v/>
      </c>
      <c r="M47" s="11"/>
      <c r="P47" s="56"/>
      <c r="R47" s="11"/>
      <c r="S47" s="14"/>
      <c r="AC47" s="19" t="str">
        <f>IF(Polygon[Asset Group]="","",VLOOKUP(Polygon[Asset Type],subdom_master,4,FALSE))</f>
        <v/>
      </c>
    </row>
    <row r="48" spans="1:29" s="3" customFormat="1" x14ac:dyDescent="0.2">
      <c r="A48" s="34"/>
      <c r="B48" s="34"/>
      <c r="C48" s="34"/>
      <c r="D48" s="61"/>
      <c r="E48" s="61"/>
      <c r="F48" s="34"/>
      <c r="G48" s="34"/>
      <c r="H48" s="3" t="str">
        <f>IF(Polygon[Asset Group]="","",VLOOKUP(Polygon[Asset Group],asset_grp_poly,4,FALSE))</f>
        <v/>
      </c>
      <c r="J48" s="3" t="str">
        <f>IF(Polygon[Asset Group]="","",VLOOKUP(Polygon[Asset Group],asset_grp_poly,3,FALSE))</f>
        <v/>
      </c>
      <c r="M48" s="11"/>
      <c r="P48" s="56"/>
      <c r="R48" s="11"/>
      <c r="S48" s="14"/>
      <c r="AC48" s="19" t="str">
        <f>IF(Polygon[Asset Group]="","",VLOOKUP(Polygon[Asset Type],subdom_master,4,FALSE))</f>
        <v/>
      </c>
    </row>
    <row r="49" spans="1:29" s="3" customFormat="1" x14ac:dyDescent="0.2">
      <c r="A49" s="34"/>
      <c r="B49" s="34"/>
      <c r="C49" s="34"/>
      <c r="D49" s="61"/>
      <c r="E49" s="61"/>
      <c r="F49" s="34"/>
      <c r="G49" s="34"/>
      <c r="H49" s="3" t="str">
        <f>IF(Polygon[Asset Group]="","",VLOOKUP(Polygon[Asset Group],asset_grp_poly,4,FALSE))</f>
        <v/>
      </c>
      <c r="J49" s="3" t="str">
        <f>IF(Polygon[Asset Group]="","",VLOOKUP(Polygon[Asset Group],asset_grp_poly,3,FALSE))</f>
        <v/>
      </c>
      <c r="M49" s="11"/>
      <c r="P49" s="56"/>
      <c r="R49" s="11"/>
      <c r="S49" s="14"/>
      <c r="AC49" s="19" t="str">
        <f>IF(Polygon[Asset Group]="","",VLOOKUP(Polygon[Asset Type],subdom_master,4,FALSE))</f>
        <v/>
      </c>
    </row>
    <row r="50" spans="1:29" s="3" customFormat="1" x14ac:dyDescent="0.2">
      <c r="A50" s="34"/>
      <c r="B50" s="34"/>
      <c r="C50" s="34"/>
      <c r="D50" s="61"/>
      <c r="E50" s="61"/>
      <c r="F50" s="34"/>
      <c r="G50" s="34"/>
      <c r="H50" s="3" t="str">
        <f>IF(Polygon[Asset Group]="","",VLOOKUP(Polygon[Asset Group],asset_grp_poly,4,FALSE))</f>
        <v/>
      </c>
      <c r="J50" s="3" t="str">
        <f>IF(Polygon[Asset Group]="","",VLOOKUP(Polygon[Asset Group],asset_grp_poly,3,FALSE))</f>
        <v/>
      </c>
      <c r="M50" s="11"/>
      <c r="P50" s="56"/>
      <c r="R50" s="11"/>
      <c r="S50" s="14"/>
      <c r="AC50" s="19" t="str">
        <f>IF(Polygon[Asset Group]="","",VLOOKUP(Polygon[Asset Type],subdom_master,4,FALSE))</f>
        <v/>
      </c>
    </row>
    <row r="51" spans="1:29" s="3" customFormat="1" x14ac:dyDescent="0.2">
      <c r="A51" s="34"/>
      <c r="B51" s="34"/>
      <c r="C51" s="34"/>
      <c r="D51" s="61"/>
      <c r="E51" s="61"/>
      <c r="F51" s="34"/>
      <c r="G51" s="34"/>
      <c r="H51" s="3" t="str">
        <f>IF(Polygon[Asset Group]="","",VLOOKUP(Polygon[Asset Group],asset_grp_poly,4,FALSE))</f>
        <v/>
      </c>
      <c r="J51" s="3" t="str">
        <f>IF(Polygon[Asset Group]="","",VLOOKUP(Polygon[Asset Group],asset_grp_poly,3,FALSE))</f>
        <v/>
      </c>
      <c r="M51" s="11"/>
      <c r="P51" s="56"/>
      <c r="R51" s="11"/>
      <c r="S51" s="14"/>
      <c r="AC51" s="19" t="str">
        <f>IF(Polygon[Asset Group]="","",VLOOKUP(Polygon[Asset Type],subdom_master,4,FALSE))</f>
        <v/>
      </c>
    </row>
    <row r="52" spans="1:29" s="3" customFormat="1" x14ac:dyDescent="0.2">
      <c r="A52" s="34"/>
      <c r="B52" s="34"/>
      <c r="C52" s="34"/>
      <c r="D52" s="61"/>
      <c r="E52" s="61"/>
      <c r="F52" s="34"/>
      <c r="G52" s="34"/>
      <c r="H52" s="3" t="str">
        <f>IF(Polygon[Asset Group]="","",VLOOKUP(Polygon[Asset Group],asset_grp_poly,4,FALSE))</f>
        <v/>
      </c>
      <c r="J52" s="3" t="str">
        <f>IF(Polygon[Asset Group]="","",VLOOKUP(Polygon[Asset Group],asset_grp_poly,3,FALSE))</f>
        <v/>
      </c>
      <c r="M52" s="11"/>
      <c r="P52" s="56"/>
      <c r="R52" s="11"/>
      <c r="S52" s="14"/>
      <c r="AC52" s="19" t="str">
        <f>IF(Polygon[Asset Group]="","",VLOOKUP(Polygon[Asset Type],subdom_master,4,FALSE))</f>
        <v/>
      </c>
    </row>
    <row r="53" spans="1:29" s="3" customFormat="1" x14ac:dyDescent="0.2">
      <c r="A53" s="34"/>
      <c r="B53" s="34"/>
      <c r="C53" s="34"/>
      <c r="D53" s="61"/>
      <c r="E53" s="61"/>
      <c r="F53" s="34"/>
      <c r="G53" s="34"/>
      <c r="H53" s="3" t="str">
        <f>IF(Polygon[Asset Group]="","",VLOOKUP(Polygon[Asset Group],asset_grp_poly,4,FALSE))</f>
        <v/>
      </c>
      <c r="J53" s="3" t="str">
        <f>IF(Polygon[Asset Group]="","",VLOOKUP(Polygon[Asset Group],asset_grp_poly,3,FALSE))</f>
        <v/>
      </c>
      <c r="M53" s="11"/>
      <c r="P53" s="56"/>
      <c r="R53" s="11"/>
      <c r="S53" s="14"/>
      <c r="AC53" s="19" t="str">
        <f>IF(Polygon[Asset Group]="","",VLOOKUP(Polygon[Asset Type],subdom_master,4,FALSE))</f>
        <v/>
      </c>
    </row>
    <row r="54" spans="1:29" s="3" customFormat="1" x14ac:dyDescent="0.2">
      <c r="A54" s="34"/>
      <c r="B54" s="34"/>
      <c r="C54" s="34"/>
      <c r="D54" s="61"/>
      <c r="E54" s="61"/>
      <c r="F54" s="34"/>
      <c r="G54" s="34"/>
      <c r="H54" s="3" t="str">
        <f>IF(Polygon[Asset Group]="","",VLOOKUP(Polygon[Asset Group],asset_grp_poly,4,FALSE))</f>
        <v/>
      </c>
      <c r="J54" s="3" t="str">
        <f>IF(Polygon[Asset Group]="","",VLOOKUP(Polygon[Asset Group],asset_grp_poly,3,FALSE))</f>
        <v/>
      </c>
      <c r="M54" s="11"/>
      <c r="P54" s="56"/>
      <c r="R54" s="11"/>
      <c r="S54" s="14"/>
      <c r="AC54" s="19" t="str">
        <f>IF(Polygon[Asset Group]="","",VLOOKUP(Polygon[Asset Type],subdom_master,4,FALSE))</f>
        <v/>
      </c>
    </row>
    <row r="55" spans="1:29" s="3" customFormat="1" x14ac:dyDescent="0.2">
      <c r="A55" s="34"/>
      <c r="B55" s="34"/>
      <c r="C55" s="34"/>
      <c r="D55" s="61"/>
      <c r="E55" s="61"/>
      <c r="F55" s="34"/>
      <c r="G55" s="34"/>
      <c r="H55" s="3" t="str">
        <f>IF(Polygon[Asset Group]="","",VLOOKUP(Polygon[Asset Group],asset_grp_poly,4,FALSE))</f>
        <v/>
      </c>
      <c r="J55" s="3" t="str">
        <f>IF(Polygon[Asset Group]="","",VLOOKUP(Polygon[Asset Group],asset_grp_poly,3,FALSE))</f>
        <v/>
      </c>
      <c r="M55" s="11"/>
      <c r="P55" s="56"/>
      <c r="R55" s="11"/>
      <c r="S55" s="14"/>
      <c r="AC55" s="19" t="str">
        <f>IF(Polygon[Asset Group]="","",VLOOKUP(Polygon[Asset Type],subdom_master,4,FALSE))</f>
        <v/>
      </c>
    </row>
    <row r="56" spans="1:29" s="3" customFormat="1" x14ac:dyDescent="0.2">
      <c r="A56" s="34"/>
      <c r="B56" s="34"/>
      <c r="C56" s="34"/>
      <c r="D56" s="61"/>
      <c r="E56" s="61"/>
      <c r="F56" s="34"/>
      <c r="G56" s="34"/>
      <c r="H56" s="3" t="str">
        <f>IF(Polygon[Asset Group]="","",VLOOKUP(Polygon[Asset Group],asset_grp_poly,4,FALSE))</f>
        <v/>
      </c>
      <c r="J56" s="3" t="str">
        <f>IF(Polygon[Asset Group]="","",VLOOKUP(Polygon[Asset Group],asset_grp_poly,3,FALSE))</f>
        <v/>
      </c>
      <c r="M56" s="11"/>
      <c r="P56" s="56"/>
      <c r="R56" s="11"/>
      <c r="S56" s="14"/>
      <c r="AC56" s="19" t="str">
        <f>IF(Polygon[Asset Group]="","",VLOOKUP(Polygon[Asset Type],subdom_master,4,FALSE))</f>
        <v/>
      </c>
    </row>
    <row r="57" spans="1:29" s="3" customFormat="1" x14ac:dyDescent="0.2">
      <c r="A57" s="34"/>
      <c r="B57" s="34"/>
      <c r="C57" s="34"/>
      <c r="D57" s="61"/>
      <c r="E57" s="61"/>
      <c r="F57" s="34"/>
      <c r="G57" s="34"/>
      <c r="H57" s="3" t="str">
        <f>IF(Polygon[Asset Group]="","",VLOOKUP(Polygon[Asset Group],asset_grp_poly,4,FALSE))</f>
        <v/>
      </c>
      <c r="J57" s="3" t="str">
        <f>IF(Polygon[Asset Group]="","",VLOOKUP(Polygon[Asset Group],asset_grp_poly,3,FALSE))</f>
        <v/>
      </c>
      <c r="M57" s="11"/>
      <c r="P57" s="56"/>
      <c r="R57" s="11"/>
      <c r="S57" s="14"/>
      <c r="AC57" s="19" t="str">
        <f>IF(Polygon[Asset Group]="","",VLOOKUP(Polygon[Asset Type],subdom_master,4,FALSE))</f>
        <v/>
      </c>
    </row>
    <row r="58" spans="1:29" s="3" customFormat="1" x14ac:dyDescent="0.2">
      <c r="A58" s="34"/>
      <c r="B58" s="34"/>
      <c r="C58" s="34"/>
      <c r="D58" s="61"/>
      <c r="E58" s="61"/>
      <c r="F58" s="34"/>
      <c r="G58" s="34"/>
      <c r="H58" s="3" t="str">
        <f>IF(Polygon[Asset Group]="","",VLOOKUP(Polygon[Asset Group],asset_grp_poly,4,FALSE))</f>
        <v/>
      </c>
      <c r="J58" s="3" t="str">
        <f>IF(Polygon[Asset Group]="","",VLOOKUP(Polygon[Asset Group],asset_grp_poly,3,FALSE))</f>
        <v/>
      </c>
      <c r="M58" s="11"/>
      <c r="P58" s="56"/>
      <c r="R58" s="11"/>
      <c r="S58" s="14"/>
      <c r="AC58" s="19" t="str">
        <f>IF(Polygon[Asset Group]="","",VLOOKUP(Polygon[Asset Type],subdom_master,4,FALSE))</f>
        <v/>
      </c>
    </row>
    <row r="59" spans="1:29" s="3" customFormat="1" x14ac:dyDescent="0.2">
      <c r="A59" s="34"/>
      <c r="B59" s="34"/>
      <c r="C59" s="34"/>
      <c r="D59" s="61"/>
      <c r="E59" s="61"/>
      <c r="F59" s="34"/>
      <c r="G59" s="34"/>
      <c r="H59" s="3" t="str">
        <f>IF(Polygon[Asset Group]="","",VLOOKUP(Polygon[Asset Group],asset_grp_poly,4,FALSE))</f>
        <v/>
      </c>
      <c r="J59" s="3" t="str">
        <f>IF(Polygon[Asset Group]="","",VLOOKUP(Polygon[Asset Group],asset_grp_poly,3,FALSE))</f>
        <v/>
      </c>
      <c r="M59" s="11"/>
      <c r="P59" s="56"/>
      <c r="R59" s="11"/>
      <c r="S59" s="14"/>
      <c r="AC59" s="19" t="str">
        <f>IF(Polygon[Asset Group]="","",VLOOKUP(Polygon[Asset Type],subdom_master,4,FALSE))</f>
        <v/>
      </c>
    </row>
    <row r="60" spans="1:29" s="3" customFormat="1" x14ac:dyDescent="0.2">
      <c r="A60" s="34"/>
      <c r="B60" s="34"/>
      <c r="C60" s="34"/>
      <c r="D60" s="61"/>
      <c r="E60" s="61"/>
      <c r="F60" s="34"/>
      <c r="G60" s="34"/>
      <c r="H60" s="3" t="str">
        <f>IF(Polygon[Asset Group]="","",VLOOKUP(Polygon[Asset Group],asset_grp_poly,4,FALSE))</f>
        <v/>
      </c>
      <c r="J60" s="3" t="str">
        <f>IF(Polygon[Asset Group]="","",VLOOKUP(Polygon[Asset Group],asset_grp_poly,3,FALSE))</f>
        <v/>
      </c>
      <c r="M60" s="11"/>
      <c r="P60" s="56"/>
      <c r="R60" s="11"/>
      <c r="S60" s="14"/>
      <c r="AC60" s="19" t="str">
        <f>IF(Polygon[Asset Group]="","",VLOOKUP(Polygon[Asset Type],subdom_master,4,FALSE))</f>
        <v/>
      </c>
    </row>
    <row r="61" spans="1:29" s="3" customFormat="1" x14ac:dyDescent="0.2">
      <c r="A61" s="34"/>
      <c r="B61" s="34"/>
      <c r="C61" s="34"/>
      <c r="D61" s="61"/>
      <c r="E61" s="61"/>
      <c r="F61" s="34"/>
      <c r="G61" s="34"/>
      <c r="H61" s="3" t="str">
        <f>IF(Polygon[Asset Group]="","",VLOOKUP(Polygon[Asset Group],asset_grp_poly,4,FALSE))</f>
        <v/>
      </c>
      <c r="J61" s="3" t="str">
        <f>IF(Polygon[Asset Group]="","",VLOOKUP(Polygon[Asset Group],asset_grp_poly,3,FALSE))</f>
        <v/>
      </c>
      <c r="M61" s="11"/>
      <c r="P61" s="56"/>
      <c r="R61" s="11"/>
      <c r="S61" s="14"/>
      <c r="AC61" s="19" t="str">
        <f>IF(Polygon[Asset Group]="","",VLOOKUP(Polygon[Asset Type],subdom_master,4,FALSE))</f>
        <v/>
      </c>
    </row>
    <row r="62" spans="1:29" s="3" customFormat="1" x14ac:dyDescent="0.2">
      <c r="A62" s="34"/>
      <c r="B62" s="34"/>
      <c r="C62" s="34"/>
      <c r="D62" s="61"/>
      <c r="E62" s="61"/>
      <c r="F62" s="34"/>
      <c r="G62" s="34"/>
      <c r="H62" s="3" t="str">
        <f>IF(Polygon[Asset Group]="","",VLOOKUP(Polygon[Asset Group],asset_grp_poly,4,FALSE))</f>
        <v/>
      </c>
      <c r="J62" s="3" t="str">
        <f>IF(Polygon[Asset Group]="","",VLOOKUP(Polygon[Asset Group],asset_grp_poly,3,FALSE))</f>
        <v/>
      </c>
      <c r="M62" s="11"/>
      <c r="P62" s="56"/>
      <c r="R62" s="11"/>
      <c r="S62" s="14"/>
      <c r="AC62" s="19" t="str">
        <f>IF(Polygon[Asset Group]="","",VLOOKUP(Polygon[Asset Type],subdom_master,4,FALSE))</f>
        <v/>
      </c>
    </row>
    <row r="63" spans="1:29" s="3" customFormat="1" x14ac:dyDescent="0.2">
      <c r="A63" s="34"/>
      <c r="B63" s="34"/>
      <c r="C63" s="34"/>
      <c r="D63" s="61"/>
      <c r="E63" s="61"/>
      <c r="F63" s="34"/>
      <c r="G63" s="34"/>
      <c r="H63" s="3" t="str">
        <f>IF(Polygon[Asset Group]="","",VLOOKUP(Polygon[Asset Group],asset_grp_poly,4,FALSE))</f>
        <v/>
      </c>
      <c r="J63" s="3" t="str">
        <f>IF(Polygon[Asset Group]="","",VLOOKUP(Polygon[Asset Group],asset_grp_poly,3,FALSE))</f>
        <v/>
      </c>
      <c r="M63" s="11"/>
      <c r="P63" s="56"/>
      <c r="R63" s="11"/>
      <c r="S63" s="14"/>
      <c r="AC63" s="19" t="str">
        <f>IF(Polygon[Asset Group]="","",VLOOKUP(Polygon[Asset Type],subdom_master,4,FALSE))</f>
        <v/>
      </c>
    </row>
    <row r="64" spans="1:29" s="3" customFormat="1" x14ac:dyDescent="0.2">
      <c r="A64" s="34"/>
      <c r="B64" s="34"/>
      <c r="C64" s="34"/>
      <c r="D64" s="61"/>
      <c r="E64" s="61"/>
      <c r="F64" s="34"/>
      <c r="G64" s="34"/>
      <c r="H64" s="3" t="str">
        <f>IF(Polygon[Asset Group]="","",VLOOKUP(Polygon[Asset Group],asset_grp_poly,4,FALSE))</f>
        <v/>
      </c>
      <c r="J64" s="3" t="str">
        <f>IF(Polygon[Asset Group]="","",VLOOKUP(Polygon[Asset Group],asset_grp_poly,3,FALSE))</f>
        <v/>
      </c>
      <c r="M64" s="11"/>
      <c r="P64" s="56"/>
      <c r="R64" s="11"/>
      <c r="S64" s="14"/>
      <c r="AC64" s="19" t="str">
        <f>IF(Polygon[Asset Group]="","",VLOOKUP(Polygon[Asset Type],subdom_master,4,FALSE))</f>
        <v/>
      </c>
    </row>
    <row r="65" spans="1:29" s="3" customFormat="1" x14ac:dyDescent="0.2">
      <c r="A65" s="34"/>
      <c r="B65" s="34"/>
      <c r="C65" s="34"/>
      <c r="D65" s="61"/>
      <c r="E65" s="61"/>
      <c r="F65" s="34"/>
      <c r="G65" s="34"/>
      <c r="H65" s="3" t="str">
        <f>IF(Polygon[Asset Group]="","",VLOOKUP(Polygon[Asset Group],asset_grp_poly,4,FALSE))</f>
        <v/>
      </c>
      <c r="J65" s="3" t="str">
        <f>IF(Polygon[Asset Group]="","",VLOOKUP(Polygon[Asset Group],asset_grp_poly,3,FALSE))</f>
        <v/>
      </c>
      <c r="M65" s="11"/>
      <c r="P65" s="56"/>
      <c r="R65" s="11"/>
      <c r="S65" s="14"/>
      <c r="AC65" s="19" t="str">
        <f>IF(Polygon[Asset Group]="","",VLOOKUP(Polygon[Asset Type],subdom_master,4,FALSE))</f>
        <v/>
      </c>
    </row>
    <row r="66" spans="1:29" s="3" customFormat="1" x14ac:dyDescent="0.2">
      <c r="A66" s="34"/>
      <c r="B66" s="34"/>
      <c r="C66" s="34"/>
      <c r="D66" s="61"/>
      <c r="E66" s="61"/>
      <c r="F66" s="34"/>
      <c r="G66" s="34"/>
      <c r="H66" s="3" t="str">
        <f>IF(Polygon[Asset Group]="","",VLOOKUP(Polygon[Asset Group],asset_grp_poly,4,FALSE))</f>
        <v/>
      </c>
      <c r="J66" s="3" t="str">
        <f>IF(Polygon[Asset Group]="","",VLOOKUP(Polygon[Asset Group],asset_grp_poly,3,FALSE))</f>
        <v/>
      </c>
      <c r="M66" s="11"/>
      <c r="P66" s="56"/>
      <c r="R66" s="11"/>
      <c r="S66" s="14"/>
      <c r="AC66" s="19" t="str">
        <f>IF(Polygon[Asset Group]="","",VLOOKUP(Polygon[Asset Type],subdom_master,4,FALSE))</f>
        <v/>
      </c>
    </row>
    <row r="67" spans="1:29" s="3" customFormat="1" x14ac:dyDescent="0.2">
      <c r="A67" s="34"/>
      <c r="B67" s="34"/>
      <c r="C67" s="34"/>
      <c r="D67" s="61"/>
      <c r="E67" s="61"/>
      <c r="F67" s="34"/>
      <c r="G67" s="34"/>
      <c r="H67" s="3" t="str">
        <f>IF(Polygon[Asset Group]="","",VLOOKUP(Polygon[Asset Group],asset_grp_poly,4,FALSE))</f>
        <v/>
      </c>
      <c r="J67" s="3" t="str">
        <f>IF(Polygon[Asset Group]="","",VLOOKUP(Polygon[Asset Group],asset_grp_poly,3,FALSE))</f>
        <v/>
      </c>
      <c r="M67" s="11"/>
      <c r="P67" s="56"/>
      <c r="R67" s="11"/>
      <c r="S67" s="14"/>
      <c r="AC67" s="19" t="str">
        <f>IF(Polygon[Asset Group]="","",VLOOKUP(Polygon[Asset Type],subdom_master,4,FALSE))</f>
        <v/>
      </c>
    </row>
    <row r="68" spans="1:29" s="3" customFormat="1" x14ac:dyDescent="0.2">
      <c r="A68" s="34"/>
      <c r="B68" s="34"/>
      <c r="C68" s="34"/>
      <c r="D68" s="61"/>
      <c r="E68" s="61"/>
      <c r="F68" s="34"/>
      <c r="G68" s="34"/>
      <c r="H68" s="3" t="str">
        <f>IF(Polygon[Asset Group]="","",VLOOKUP(Polygon[Asset Group],asset_grp_poly,4,FALSE))</f>
        <v/>
      </c>
      <c r="J68" s="3" t="str">
        <f>IF(Polygon[Asset Group]="","",VLOOKUP(Polygon[Asset Group],asset_grp_poly,3,FALSE))</f>
        <v/>
      </c>
      <c r="M68" s="11"/>
      <c r="P68" s="56"/>
      <c r="R68" s="11"/>
      <c r="S68" s="14"/>
      <c r="AC68" s="19" t="str">
        <f>IF(Polygon[Asset Group]="","",VLOOKUP(Polygon[Asset Type],subdom_master,4,FALSE))</f>
        <v/>
      </c>
    </row>
    <row r="69" spans="1:29" s="3" customFormat="1" x14ac:dyDescent="0.2">
      <c r="A69" s="34"/>
      <c r="B69" s="34"/>
      <c r="C69" s="34"/>
      <c r="D69" s="61"/>
      <c r="E69" s="61"/>
      <c r="F69" s="34"/>
      <c r="G69" s="34"/>
      <c r="H69" s="3" t="str">
        <f>IF(Polygon[Asset Group]="","",VLOOKUP(Polygon[Asset Group],asset_grp_poly,4,FALSE))</f>
        <v/>
      </c>
      <c r="J69" s="3" t="str">
        <f>IF(Polygon[Asset Group]="","",VLOOKUP(Polygon[Asset Group],asset_grp_poly,3,FALSE))</f>
        <v/>
      </c>
      <c r="M69" s="11"/>
      <c r="P69" s="56"/>
      <c r="R69" s="11"/>
      <c r="S69" s="14"/>
      <c r="AC69" s="19" t="str">
        <f>IF(Polygon[Asset Group]="","",VLOOKUP(Polygon[Asset Type],subdom_master,4,FALSE))</f>
        <v/>
      </c>
    </row>
    <row r="70" spans="1:29" s="3" customFormat="1" x14ac:dyDescent="0.2">
      <c r="A70" s="34"/>
      <c r="B70" s="34"/>
      <c r="C70" s="34"/>
      <c r="D70" s="61"/>
      <c r="E70" s="61"/>
      <c r="F70" s="34"/>
      <c r="G70" s="34"/>
      <c r="H70" s="3" t="str">
        <f>IF(Polygon[Asset Group]="","",VLOOKUP(Polygon[Asset Group],asset_grp_poly,4,FALSE))</f>
        <v/>
      </c>
      <c r="J70" s="3" t="str">
        <f>IF(Polygon[Asset Group]="","",VLOOKUP(Polygon[Asset Group],asset_grp_poly,3,FALSE))</f>
        <v/>
      </c>
      <c r="M70" s="11"/>
      <c r="P70" s="56"/>
      <c r="R70" s="11"/>
      <c r="S70" s="14"/>
      <c r="AC70" s="19" t="str">
        <f>IF(Polygon[Asset Group]="","",VLOOKUP(Polygon[Asset Type],subdom_master,4,FALSE))</f>
        <v/>
      </c>
    </row>
    <row r="71" spans="1:29" s="3" customFormat="1" x14ac:dyDescent="0.2">
      <c r="A71" s="34"/>
      <c r="B71" s="34"/>
      <c r="C71" s="34"/>
      <c r="D71" s="61"/>
      <c r="E71" s="61"/>
      <c r="F71" s="34"/>
      <c r="G71" s="34"/>
      <c r="H71" s="3" t="str">
        <f>IF(Polygon[Asset Group]="","",VLOOKUP(Polygon[Asset Group],asset_grp_poly,4,FALSE))</f>
        <v/>
      </c>
      <c r="J71" s="3" t="str">
        <f>IF(Polygon[Asset Group]="","",VLOOKUP(Polygon[Asset Group],asset_grp_poly,3,FALSE))</f>
        <v/>
      </c>
      <c r="M71" s="11"/>
      <c r="P71" s="56"/>
      <c r="R71" s="11"/>
      <c r="S71" s="14"/>
      <c r="AC71" s="19" t="str">
        <f>IF(Polygon[Asset Group]="","",VLOOKUP(Polygon[Asset Type],subdom_master,4,FALSE))</f>
        <v/>
      </c>
    </row>
    <row r="72" spans="1:29" s="3" customFormat="1" x14ac:dyDescent="0.2">
      <c r="A72" s="34"/>
      <c r="B72" s="34"/>
      <c r="C72" s="34"/>
      <c r="D72" s="61"/>
      <c r="E72" s="61"/>
      <c r="F72" s="34"/>
      <c r="G72" s="34"/>
      <c r="H72" s="3" t="str">
        <f>IF(Polygon[Asset Group]="","",VLOOKUP(Polygon[Asset Group],asset_grp_poly,4,FALSE))</f>
        <v/>
      </c>
      <c r="J72" s="3" t="str">
        <f>IF(Polygon[Asset Group]="","",VLOOKUP(Polygon[Asset Group],asset_grp_poly,3,FALSE))</f>
        <v/>
      </c>
      <c r="M72" s="11"/>
      <c r="P72" s="56"/>
      <c r="R72" s="11"/>
      <c r="S72" s="14"/>
      <c r="AC72" s="19" t="str">
        <f>IF(Polygon[Asset Group]="","",VLOOKUP(Polygon[Asset Type],subdom_master,4,FALSE))</f>
        <v/>
      </c>
    </row>
    <row r="73" spans="1:29" s="3" customFormat="1" x14ac:dyDescent="0.2">
      <c r="A73" s="34"/>
      <c r="B73" s="34"/>
      <c r="C73" s="34"/>
      <c r="D73" s="61"/>
      <c r="E73" s="61"/>
      <c r="F73" s="34"/>
      <c r="G73" s="34"/>
      <c r="H73" s="3" t="str">
        <f>IF(Polygon[Asset Group]="","",VLOOKUP(Polygon[Asset Group],asset_grp_poly,4,FALSE))</f>
        <v/>
      </c>
      <c r="J73" s="3" t="str">
        <f>IF(Polygon[Asset Group]="","",VLOOKUP(Polygon[Asset Group],asset_grp_poly,3,FALSE))</f>
        <v/>
      </c>
      <c r="M73" s="11"/>
      <c r="P73" s="56"/>
      <c r="R73" s="11"/>
      <c r="S73" s="14"/>
      <c r="AC73" s="19" t="str">
        <f>IF(Polygon[Asset Group]="","",VLOOKUP(Polygon[Asset Type],subdom_master,4,FALSE))</f>
        <v/>
      </c>
    </row>
    <row r="74" spans="1:29" s="3" customFormat="1" x14ac:dyDescent="0.2">
      <c r="A74" s="34"/>
      <c r="B74" s="34"/>
      <c r="C74" s="34"/>
      <c r="D74" s="61"/>
      <c r="E74" s="61"/>
      <c r="F74" s="34"/>
      <c r="G74" s="34"/>
      <c r="H74" s="3" t="str">
        <f>IF(Polygon[Asset Group]="","",VLOOKUP(Polygon[Asset Group],asset_grp_poly,4,FALSE))</f>
        <v/>
      </c>
      <c r="J74" s="3" t="str">
        <f>IF(Polygon[Asset Group]="","",VLOOKUP(Polygon[Asset Group],asset_grp_poly,3,FALSE))</f>
        <v/>
      </c>
      <c r="M74" s="11"/>
      <c r="P74" s="56"/>
      <c r="R74" s="11"/>
      <c r="S74" s="14"/>
      <c r="AC74" s="19" t="str">
        <f>IF(Polygon[Asset Group]="","",VLOOKUP(Polygon[Asset Type],subdom_master,4,FALSE))</f>
        <v/>
      </c>
    </row>
    <row r="75" spans="1:29" s="3" customFormat="1" x14ac:dyDescent="0.2">
      <c r="A75" s="34"/>
      <c r="B75" s="34"/>
      <c r="C75" s="34"/>
      <c r="D75" s="61"/>
      <c r="E75" s="61"/>
      <c r="F75" s="34"/>
      <c r="G75" s="34"/>
      <c r="H75" s="3" t="str">
        <f>IF(Polygon[Asset Group]="","",VLOOKUP(Polygon[Asset Group],asset_grp_poly,4,FALSE))</f>
        <v/>
      </c>
      <c r="J75" s="3" t="str">
        <f>IF(Polygon[Asset Group]="","",VLOOKUP(Polygon[Asset Group],asset_grp_poly,3,FALSE))</f>
        <v/>
      </c>
      <c r="M75" s="11"/>
      <c r="P75" s="56"/>
      <c r="R75" s="11"/>
      <c r="S75" s="14"/>
      <c r="AC75" s="19" t="str">
        <f>IF(Polygon[Asset Group]="","",VLOOKUP(Polygon[Asset Type],subdom_master,4,FALSE))</f>
        <v/>
      </c>
    </row>
    <row r="76" spans="1:29" s="3" customFormat="1" x14ac:dyDescent="0.2">
      <c r="A76" s="34"/>
      <c r="B76" s="34"/>
      <c r="C76" s="34"/>
      <c r="D76" s="61"/>
      <c r="E76" s="61"/>
      <c r="F76" s="34"/>
      <c r="G76" s="34"/>
      <c r="H76" s="3" t="str">
        <f>IF(Polygon[Asset Group]="","",VLOOKUP(Polygon[Asset Group],asset_grp_poly,4,FALSE))</f>
        <v/>
      </c>
      <c r="J76" s="3" t="str">
        <f>IF(Polygon[Asset Group]="","",VLOOKUP(Polygon[Asset Group],asset_grp_poly,3,FALSE))</f>
        <v/>
      </c>
      <c r="M76" s="11"/>
      <c r="P76" s="56"/>
      <c r="R76" s="11"/>
      <c r="S76" s="14"/>
      <c r="AC76" s="19" t="str">
        <f>IF(Polygon[Asset Group]="","",VLOOKUP(Polygon[Asset Type],subdom_master,4,FALSE))</f>
        <v/>
      </c>
    </row>
    <row r="77" spans="1:29" s="3" customFormat="1" x14ac:dyDescent="0.2">
      <c r="A77" s="34"/>
      <c r="B77" s="34"/>
      <c r="C77" s="34"/>
      <c r="D77" s="61"/>
      <c r="E77" s="61"/>
      <c r="F77" s="34"/>
      <c r="G77" s="34"/>
      <c r="H77" s="3" t="str">
        <f>IF(Polygon[Asset Group]="","",VLOOKUP(Polygon[Asset Group],asset_grp_poly,4,FALSE))</f>
        <v/>
      </c>
      <c r="J77" s="3" t="str">
        <f>IF(Polygon[Asset Group]="","",VLOOKUP(Polygon[Asset Group],asset_grp_poly,3,FALSE))</f>
        <v/>
      </c>
      <c r="M77" s="11"/>
      <c r="P77" s="56"/>
      <c r="R77" s="11"/>
      <c r="S77" s="14"/>
      <c r="AC77" s="19" t="str">
        <f>IF(Polygon[Asset Group]="","",VLOOKUP(Polygon[Asset Type],subdom_master,4,FALSE))</f>
        <v/>
      </c>
    </row>
    <row r="78" spans="1:29" s="3" customFormat="1" x14ac:dyDescent="0.2">
      <c r="A78" s="34"/>
      <c r="B78" s="34"/>
      <c r="C78" s="34"/>
      <c r="D78" s="61"/>
      <c r="E78" s="61"/>
      <c r="F78" s="34"/>
      <c r="G78" s="34"/>
      <c r="H78" s="3" t="str">
        <f>IF(Polygon[Asset Group]="","",VLOOKUP(Polygon[Asset Group],asset_grp_poly,4,FALSE))</f>
        <v/>
      </c>
      <c r="J78" s="3" t="str">
        <f>IF(Polygon[Asset Group]="","",VLOOKUP(Polygon[Asset Group],asset_grp_poly,3,FALSE))</f>
        <v/>
      </c>
      <c r="M78" s="11"/>
      <c r="P78" s="56"/>
      <c r="R78" s="11"/>
      <c r="S78" s="14"/>
      <c r="AC78" s="19" t="str">
        <f>IF(Polygon[Asset Group]="","",VLOOKUP(Polygon[Asset Type],subdom_master,4,FALSE))</f>
        <v/>
      </c>
    </row>
    <row r="79" spans="1:29" s="3" customFormat="1" x14ac:dyDescent="0.2">
      <c r="A79" s="34"/>
      <c r="B79" s="34"/>
      <c r="C79" s="34"/>
      <c r="D79" s="61"/>
      <c r="E79" s="61"/>
      <c r="F79" s="34"/>
      <c r="G79" s="34"/>
      <c r="H79" s="3" t="str">
        <f>IF(Polygon[Asset Group]="","",VLOOKUP(Polygon[Asset Group],asset_grp_poly,4,FALSE))</f>
        <v/>
      </c>
      <c r="J79" s="3" t="str">
        <f>IF(Polygon[Asset Group]="","",VLOOKUP(Polygon[Asset Group],asset_grp_poly,3,FALSE))</f>
        <v/>
      </c>
      <c r="M79" s="11"/>
      <c r="P79" s="56"/>
      <c r="R79" s="11"/>
      <c r="S79" s="14"/>
      <c r="AC79" s="19" t="str">
        <f>IF(Polygon[Asset Group]="","",VLOOKUP(Polygon[Asset Type],subdom_master,4,FALSE))</f>
        <v/>
      </c>
    </row>
    <row r="80" spans="1:29" s="3" customFormat="1" x14ac:dyDescent="0.2">
      <c r="A80" s="34"/>
      <c r="B80" s="34"/>
      <c r="C80" s="34"/>
      <c r="D80" s="61"/>
      <c r="E80" s="61"/>
      <c r="F80" s="34"/>
      <c r="G80" s="34"/>
      <c r="H80" s="3" t="str">
        <f>IF(Polygon[Asset Group]="","",VLOOKUP(Polygon[Asset Group],asset_grp_poly,4,FALSE))</f>
        <v/>
      </c>
      <c r="J80" s="3" t="str">
        <f>IF(Polygon[Asset Group]="","",VLOOKUP(Polygon[Asset Group],asset_grp_poly,3,FALSE))</f>
        <v/>
      </c>
      <c r="M80" s="11"/>
      <c r="P80" s="56"/>
      <c r="R80" s="11"/>
      <c r="S80" s="14"/>
      <c r="AC80" s="19" t="str">
        <f>IF(Polygon[Asset Group]="","",VLOOKUP(Polygon[Asset Type],subdom_master,4,FALSE))</f>
        <v/>
      </c>
    </row>
    <row r="81" spans="1:29" s="3" customFormat="1" x14ac:dyDescent="0.2">
      <c r="A81" s="34"/>
      <c r="B81" s="34"/>
      <c r="C81" s="34"/>
      <c r="D81" s="61"/>
      <c r="E81" s="61"/>
      <c r="F81" s="34"/>
      <c r="G81" s="34"/>
      <c r="H81" s="3" t="str">
        <f>IF(Polygon[Asset Group]="","",VLOOKUP(Polygon[Asset Group],asset_grp_poly,4,FALSE))</f>
        <v/>
      </c>
      <c r="J81" s="3" t="str">
        <f>IF(Polygon[Asset Group]="","",VLOOKUP(Polygon[Asset Group],asset_grp_poly,3,FALSE))</f>
        <v/>
      </c>
      <c r="M81" s="11"/>
      <c r="P81" s="56"/>
      <c r="R81" s="11"/>
      <c r="S81" s="14"/>
      <c r="AC81" s="19" t="str">
        <f>IF(Polygon[Asset Group]="","",VLOOKUP(Polygon[Asset Type],subdom_master,4,FALSE))</f>
        <v/>
      </c>
    </row>
    <row r="82" spans="1:29" s="3" customFormat="1" x14ac:dyDescent="0.2">
      <c r="A82" s="34"/>
      <c r="B82" s="34"/>
      <c r="C82" s="34"/>
      <c r="D82" s="61"/>
      <c r="E82" s="61"/>
      <c r="F82" s="34"/>
      <c r="G82" s="34"/>
      <c r="H82" s="3" t="str">
        <f>IF(Polygon[Asset Group]="","",VLOOKUP(Polygon[Asset Group],asset_grp_poly,4,FALSE))</f>
        <v/>
      </c>
      <c r="J82" s="3" t="str">
        <f>IF(Polygon[Asset Group]="","",VLOOKUP(Polygon[Asset Group],asset_grp_poly,3,FALSE))</f>
        <v/>
      </c>
      <c r="M82" s="11"/>
      <c r="P82" s="56"/>
      <c r="R82" s="11"/>
      <c r="S82" s="14"/>
      <c r="AC82" s="19" t="str">
        <f>IF(Polygon[Asset Group]="","",VLOOKUP(Polygon[Asset Type],subdom_master,4,FALSE))</f>
        <v/>
      </c>
    </row>
    <row r="83" spans="1:29" s="3" customFormat="1" x14ac:dyDescent="0.2">
      <c r="A83" s="34"/>
      <c r="B83" s="34"/>
      <c r="C83" s="34"/>
      <c r="D83" s="61"/>
      <c r="E83" s="61"/>
      <c r="F83" s="34"/>
      <c r="G83" s="34"/>
      <c r="H83" s="3" t="str">
        <f>IF(Polygon[Asset Group]="","",VLOOKUP(Polygon[Asset Group],asset_grp_poly,4,FALSE))</f>
        <v/>
      </c>
      <c r="J83" s="3" t="str">
        <f>IF(Polygon[Asset Group]="","",VLOOKUP(Polygon[Asset Group],asset_grp_poly,3,FALSE))</f>
        <v/>
      </c>
      <c r="M83" s="11"/>
      <c r="P83" s="56"/>
      <c r="R83" s="11"/>
      <c r="S83" s="14"/>
      <c r="AC83" s="19" t="str">
        <f>IF(Polygon[Asset Group]="","",VLOOKUP(Polygon[Asset Type],subdom_master,4,FALSE))</f>
        <v/>
      </c>
    </row>
    <row r="84" spans="1:29" s="3" customFormat="1" x14ac:dyDescent="0.2">
      <c r="A84" s="34"/>
      <c r="B84" s="34"/>
      <c r="C84" s="34"/>
      <c r="D84" s="61"/>
      <c r="E84" s="61"/>
      <c r="F84" s="34"/>
      <c r="G84" s="34"/>
      <c r="H84" s="3" t="str">
        <f>IF(Polygon[Asset Group]="","",VLOOKUP(Polygon[Asset Group],asset_grp_poly,4,FALSE))</f>
        <v/>
      </c>
      <c r="J84" s="3" t="str">
        <f>IF(Polygon[Asset Group]="","",VLOOKUP(Polygon[Asset Group],asset_grp_poly,3,FALSE))</f>
        <v/>
      </c>
      <c r="M84" s="11"/>
      <c r="P84" s="56"/>
      <c r="R84" s="11"/>
      <c r="S84" s="14"/>
      <c r="AC84" s="19" t="str">
        <f>IF(Polygon[Asset Group]="","",VLOOKUP(Polygon[Asset Type],subdom_master,4,FALSE))</f>
        <v/>
      </c>
    </row>
    <row r="85" spans="1:29" s="3" customFormat="1" x14ac:dyDescent="0.2">
      <c r="A85" s="34"/>
      <c r="B85" s="34"/>
      <c r="C85" s="34"/>
      <c r="D85" s="61"/>
      <c r="E85" s="61"/>
      <c r="F85" s="34"/>
      <c r="G85" s="34"/>
      <c r="H85" s="3" t="str">
        <f>IF(Polygon[Asset Group]="","",VLOOKUP(Polygon[Asset Group],asset_grp_poly,4,FALSE))</f>
        <v/>
      </c>
      <c r="J85" s="3" t="str">
        <f>IF(Polygon[Asset Group]="","",VLOOKUP(Polygon[Asset Group],asset_grp_poly,3,FALSE))</f>
        <v/>
      </c>
      <c r="M85" s="11"/>
      <c r="P85" s="56"/>
      <c r="R85" s="11"/>
      <c r="S85" s="14"/>
      <c r="AC85" s="19" t="str">
        <f>IF(Polygon[Asset Group]="","",VLOOKUP(Polygon[Asset Type],subdom_master,4,FALSE))</f>
        <v/>
      </c>
    </row>
    <row r="86" spans="1:29" s="3" customFormat="1" x14ac:dyDescent="0.2">
      <c r="A86" s="34"/>
      <c r="B86" s="34"/>
      <c r="C86" s="34"/>
      <c r="D86" s="61"/>
      <c r="E86" s="61"/>
      <c r="F86" s="34"/>
      <c r="G86" s="34"/>
      <c r="H86" s="3" t="str">
        <f>IF(Polygon[Asset Group]="","",VLOOKUP(Polygon[Asset Group],asset_grp_poly,4,FALSE))</f>
        <v/>
      </c>
      <c r="J86" s="3" t="str">
        <f>IF(Polygon[Asset Group]="","",VLOOKUP(Polygon[Asset Group],asset_grp_poly,3,FALSE))</f>
        <v/>
      </c>
      <c r="M86" s="11"/>
      <c r="P86" s="56"/>
      <c r="R86" s="11"/>
      <c r="S86" s="14"/>
      <c r="AC86" s="19" t="str">
        <f>IF(Polygon[Asset Group]="","",VLOOKUP(Polygon[Asset Type],subdom_master,4,FALSE))</f>
        <v/>
      </c>
    </row>
    <row r="87" spans="1:29" s="3" customFormat="1" x14ac:dyDescent="0.2">
      <c r="A87" s="34"/>
      <c r="B87" s="34"/>
      <c r="C87" s="34"/>
      <c r="D87" s="61"/>
      <c r="E87" s="61"/>
      <c r="F87" s="34"/>
      <c r="G87" s="34"/>
      <c r="H87" s="3" t="str">
        <f>IF(Polygon[Asset Group]="","",VLOOKUP(Polygon[Asset Group],asset_grp_poly,4,FALSE))</f>
        <v/>
      </c>
      <c r="J87" s="3" t="str">
        <f>IF(Polygon[Asset Group]="","",VLOOKUP(Polygon[Asset Group],asset_grp_poly,3,FALSE))</f>
        <v/>
      </c>
      <c r="M87" s="11"/>
      <c r="P87" s="56"/>
      <c r="R87" s="11"/>
      <c r="S87" s="14"/>
      <c r="AC87" s="19" t="str">
        <f>IF(Polygon[Asset Group]="","",VLOOKUP(Polygon[Asset Type],subdom_master,4,FALSE))</f>
        <v/>
      </c>
    </row>
    <row r="88" spans="1:29" s="3" customFormat="1" x14ac:dyDescent="0.2">
      <c r="A88" s="34"/>
      <c r="B88" s="34"/>
      <c r="C88" s="34"/>
      <c r="D88" s="61"/>
      <c r="E88" s="61"/>
      <c r="F88" s="34"/>
      <c r="G88" s="34"/>
      <c r="H88" s="3" t="str">
        <f>IF(Polygon[Asset Group]="","",VLOOKUP(Polygon[Asset Group],asset_grp_poly,4,FALSE))</f>
        <v/>
      </c>
      <c r="J88" s="3" t="str">
        <f>IF(Polygon[Asset Group]="","",VLOOKUP(Polygon[Asset Group],asset_grp_poly,3,FALSE))</f>
        <v/>
      </c>
      <c r="M88" s="11"/>
      <c r="P88" s="56"/>
      <c r="R88" s="11"/>
      <c r="S88" s="14"/>
      <c r="AC88" s="19" t="str">
        <f>IF(Polygon[Asset Group]="","",VLOOKUP(Polygon[Asset Type],subdom_master,4,FALSE))</f>
        <v/>
      </c>
    </row>
    <row r="89" spans="1:29" s="3" customFormat="1" x14ac:dyDescent="0.2">
      <c r="A89" s="34"/>
      <c r="B89" s="34"/>
      <c r="C89" s="34"/>
      <c r="D89" s="61"/>
      <c r="E89" s="61"/>
      <c r="F89" s="34"/>
      <c r="G89" s="34"/>
      <c r="H89" s="3" t="str">
        <f>IF(Polygon[Asset Group]="","",VLOOKUP(Polygon[Asset Group],asset_grp_poly,4,FALSE))</f>
        <v/>
      </c>
      <c r="J89" s="3" t="str">
        <f>IF(Polygon[Asset Group]="","",VLOOKUP(Polygon[Asset Group],asset_grp_poly,3,FALSE))</f>
        <v/>
      </c>
      <c r="M89" s="11"/>
      <c r="P89" s="56"/>
      <c r="R89" s="11"/>
      <c r="S89" s="14"/>
      <c r="AC89" s="19" t="str">
        <f>IF(Polygon[Asset Group]="","",VLOOKUP(Polygon[Asset Type],subdom_master,4,FALSE))</f>
        <v/>
      </c>
    </row>
    <row r="90" spans="1:29" s="3" customFormat="1" x14ac:dyDescent="0.2">
      <c r="A90" s="34"/>
      <c r="B90" s="34"/>
      <c r="C90" s="34"/>
      <c r="D90" s="61"/>
      <c r="E90" s="61"/>
      <c r="F90" s="34"/>
      <c r="G90" s="34"/>
      <c r="H90" s="3" t="str">
        <f>IF(Polygon[Asset Group]="","",VLOOKUP(Polygon[Asset Group],asset_grp_poly,4,FALSE))</f>
        <v/>
      </c>
      <c r="J90" s="3" t="str">
        <f>IF(Polygon[Asset Group]="","",VLOOKUP(Polygon[Asset Group],asset_grp_poly,3,FALSE))</f>
        <v/>
      </c>
      <c r="M90" s="11"/>
      <c r="P90" s="56"/>
      <c r="R90" s="11"/>
      <c r="S90" s="14"/>
      <c r="AC90" s="19" t="str">
        <f>IF(Polygon[Asset Group]="","",VLOOKUP(Polygon[Asset Type],subdom_master,4,FALSE))</f>
        <v/>
      </c>
    </row>
    <row r="91" spans="1:29" s="3" customFormat="1" x14ac:dyDescent="0.2">
      <c r="A91" s="34"/>
      <c r="B91" s="34"/>
      <c r="C91" s="34"/>
      <c r="D91" s="61"/>
      <c r="E91" s="61"/>
      <c r="F91" s="34"/>
      <c r="G91" s="34"/>
      <c r="H91" s="3" t="str">
        <f>IF(Polygon[Asset Group]="","",VLOOKUP(Polygon[Asset Group],asset_grp_poly,4,FALSE))</f>
        <v/>
      </c>
      <c r="J91" s="3" t="str">
        <f>IF(Polygon[Asset Group]="","",VLOOKUP(Polygon[Asset Group],asset_grp_poly,3,FALSE))</f>
        <v/>
      </c>
      <c r="M91" s="11"/>
      <c r="P91" s="56"/>
      <c r="R91" s="11"/>
      <c r="S91" s="14"/>
      <c r="AC91" s="19" t="str">
        <f>IF(Polygon[Asset Group]="","",VLOOKUP(Polygon[Asset Type],subdom_master,4,FALSE))</f>
        <v/>
      </c>
    </row>
    <row r="92" spans="1:29" s="3" customFormat="1" x14ac:dyDescent="0.2">
      <c r="A92" s="34"/>
      <c r="B92" s="34"/>
      <c r="C92" s="34"/>
      <c r="D92" s="61"/>
      <c r="E92" s="61"/>
      <c r="F92" s="34"/>
      <c r="G92" s="34"/>
      <c r="H92" s="3" t="str">
        <f>IF(Polygon[Asset Group]="","",VLOOKUP(Polygon[Asset Group],asset_grp_poly,4,FALSE))</f>
        <v/>
      </c>
      <c r="J92" s="3" t="str">
        <f>IF(Polygon[Asset Group]="","",VLOOKUP(Polygon[Asset Group],asset_grp_poly,3,FALSE))</f>
        <v/>
      </c>
      <c r="M92" s="11"/>
      <c r="P92" s="56"/>
      <c r="R92" s="11"/>
      <c r="S92" s="14"/>
      <c r="AC92" s="19" t="str">
        <f>IF(Polygon[Asset Group]="","",VLOOKUP(Polygon[Asset Type],subdom_master,4,FALSE))</f>
        <v/>
      </c>
    </row>
    <row r="93" spans="1:29" s="3" customFormat="1" x14ac:dyDescent="0.2">
      <c r="A93" s="34"/>
      <c r="B93" s="34"/>
      <c r="C93" s="34"/>
      <c r="D93" s="61"/>
      <c r="E93" s="61"/>
      <c r="F93" s="34"/>
      <c r="G93" s="34"/>
      <c r="H93" s="3" t="str">
        <f>IF(Polygon[Asset Group]="","",VLOOKUP(Polygon[Asset Group],asset_grp_poly,4,FALSE))</f>
        <v/>
      </c>
      <c r="J93" s="3" t="str">
        <f>IF(Polygon[Asset Group]="","",VLOOKUP(Polygon[Asset Group],asset_grp_poly,3,FALSE))</f>
        <v/>
      </c>
      <c r="M93" s="11"/>
      <c r="P93" s="56"/>
      <c r="R93" s="11"/>
      <c r="S93" s="14"/>
      <c r="AC93" s="19" t="str">
        <f>IF(Polygon[Asset Group]="","",VLOOKUP(Polygon[Asset Type],subdom_master,4,FALSE))</f>
        <v/>
      </c>
    </row>
    <row r="94" spans="1:29" s="3" customFormat="1" x14ac:dyDescent="0.2">
      <c r="A94" s="34"/>
      <c r="B94" s="34"/>
      <c r="C94" s="34"/>
      <c r="D94" s="61"/>
      <c r="E94" s="61"/>
      <c r="F94" s="34"/>
      <c r="G94" s="34"/>
      <c r="H94" s="3" t="str">
        <f>IF(Polygon[Asset Group]="","",VLOOKUP(Polygon[Asset Group],asset_grp_poly,4,FALSE))</f>
        <v/>
      </c>
      <c r="J94" s="3" t="str">
        <f>IF(Polygon[Asset Group]="","",VLOOKUP(Polygon[Asset Group],asset_grp_poly,3,FALSE))</f>
        <v/>
      </c>
      <c r="M94" s="11"/>
      <c r="P94" s="56"/>
      <c r="R94" s="11"/>
      <c r="S94" s="14"/>
      <c r="AC94" s="19" t="str">
        <f>IF(Polygon[Asset Group]="","",VLOOKUP(Polygon[Asset Type],subdom_master,4,FALSE))</f>
        <v/>
      </c>
    </row>
    <row r="95" spans="1:29" s="3" customFormat="1" x14ac:dyDescent="0.2">
      <c r="A95" s="34"/>
      <c r="B95" s="34"/>
      <c r="C95" s="34"/>
      <c r="D95" s="61"/>
      <c r="E95" s="61"/>
      <c r="F95" s="34"/>
      <c r="G95" s="34"/>
      <c r="H95" s="3" t="str">
        <f>IF(Polygon[Asset Group]="","",VLOOKUP(Polygon[Asset Group],asset_grp_poly,4,FALSE))</f>
        <v/>
      </c>
      <c r="J95" s="3" t="str">
        <f>IF(Polygon[Asset Group]="","",VLOOKUP(Polygon[Asset Group],asset_grp_poly,3,FALSE))</f>
        <v/>
      </c>
      <c r="M95" s="11"/>
      <c r="P95" s="56"/>
      <c r="R95" s="11"/>
      <c r="S95" s="14"/>
      <c r="AC95" s="19" t="str">
        <f>IF(Polygon[Asset Group]="","",VLOOKUP(Polygon[Asset Type],subdom_master,4,FALSE))</f>
        <v/>
      </c>
    </row>
    <row r="96" spans="1:29" s="3" customFormat="1" x14ac:dyDescent="0.2">
      <c r="A96" s="34"/>
      <c r="B96" s="34"/>
      <c r="C96" s="34"/>
      <c r="D96" s="61"/>
      <c r="E96" s="61"/>
      <c r="F96" s="34"/>
      <c r="G96" s="34"/>
      <c r="H96" s="3" t="str">
        <f>IF(Polygon[Asset Group]="","",VLOOKUP(Polygon[Asset Group],asset_grp_poly,4,FALSE))</f>
        <v/>
      </c>
      <c r="J96" s="3" t="str">
        <f>IF(Polygon[Asset Group]="","",VLOOKUP(Polygon[Asset Group],asset_grp_poly,3,FALSE))</f>
        <v/>
      </c>
      <c r="M96" s="11"/>
      <c r="P96" s="56"/>
      <c r="R96" s="11"/>
      <c r="S96" s="14"/>
      <c r="AC96" s="19" t="str">
        <f>IF(Polygon[Asset Group]="","",VLOOKUP(Polygon[Asset Type],subdom_master,4,FALSE))</f>
        <v/>
      </c>
    </row>
    <row r="97" spans="1:29" s="3" customFormat="1" x14ac:dyDescent="0.2">
      <c r="A97" s="34"/>
      <c r="B97" s="34"/>
      <c r="C97" s="34"/>
      <c r="D97" s="61"/>
      <c r="E97" s="61"/>
      <c r="F97" s="34"/>
      <c r="G97" s="34"/>
      <c r="H97" s="3" t="str">
        <f>IF(Polygon[Asset Group]="","",VLOOKUP(Polygon[Asset Group],asset_grp_poly,4,FALSE))</f>
        <v/>
      </c>
      <c r="J97" s="3" t="str">
        <f>IF(Polygon[Asset Group]="","",VLOOKUP(Polygon[Asset Group],asset_grp_poly,3,FALSE))</f>
        <v/>
      </c>
      <c r="M97" s="11"/>
      <c r="P97" s="56"/>
      <c r="R97" s="11"/>
      <c r="S97" s="14"/>
      <c r="AC97" s="19" t="str">
        <f>IF(Polygon[Asset Group]="","",VLOOKUP(Polygon[Asset Type],subdom_master,4,FALSE))</f>
        <v/>
      </c>
    </row>
    <row r="98" spans="1:29" s="3" customFormat="1" x14ac:dyDescent="0.2">
      <c r="A98" s="34"/>
      <c r="B98" s="34"/>
      <c r="C98" s="34"/>
      <c r="D98" s="61"/>
      <c r="E98" s="61"/>
      <c r="F98" s="34"/>
      <c r="G98" s="34"/>
      <c r="H98" s="3" t="str">
        <f>IF(Polygon[Asset Group]="","",VLOOKUP(Polygon[Asset Group],asset_grp_poly,4,FALSE))</f>
        <v/>
      </c>
      <c r="J98" s="3" t="str">
        <f>IF(Polygon[Asset Group]="","",VLOOKUP(Polygon[Asset Group],asset_grp_poly,3,FALSE))</f>
        <v/>
      </c>
      <c r="M98" s="11"/>
      <c r="P98" s="56"/>
      <c r="R98" s="11"/>
      <c r="S98" s="14"/>
      <c r="AC98" s="19" t="str">
        <f>IF(Polygon[Asset Group]="","",VLOOKUP(Polygon[Asset Type],subdom_master,4,FALSE))</f>
        <v/>
      </c>
    </row>
    <row r="99" spans="1:29" s="3" customFormat="1" x14ac:dyDescent="0.2">
      <c r="A99" s="34"/>
      <c r="B99" s="34"/>
      <c r="C99" s="34"/>
      <c r="D99" s="61"/>
      <c r="E99" s="61"/>
      <c r="F99" s="34"/>
      <c r="G99" s="34"/>
      <c r="H99" s="3" t="str">
        <f>IF(Polygon[Asset Group]="","",VLOOKUP(Polygon[Asset Group],asset_grp_poly,4,FALSE))</f>
        <v/>
      </c>
      <c r="J99" s="3" t="str">
        <f>IF(Polygon[Asset Group]="","",VLOOKUP(Polygon[Asset Group],asset_grp_poly,3,FALSE))</f>
        <v/>
      </c>
      <c r="M99" s="11"/>
      <c r="P99" s="56"/>
      <c r="R99" s="11"/>
      <c r="S99" s="14"/>
      <c r="AC99" s="19" t="str">
        <f>IF(Polygon[Asset Group]="","",VLOOKUP(Polygon[Asset Type],subdom_master,4,FALSE))</f>
        <v/>
      </c>
    </row>
    <row r="100" spans="1:29" s="3" customFormat="1" x14ac:dyDescent="0.2">
      <c r="A100" s="34"/>
      <c r="B100" s="34"/>
      <c r="C100" s="34"/>
      <c r="D100" s="61"/>
      <c r="E100" s="61"/>
      <c r="F100" s="34"/>
      <c r="G100" s="34"/>
      <c r="H100" s="3" t="str">
        <f>IF(Polygon[Asset Group]="","",VLOOKUP(Polygon[Asset Group],asset_grp_poly,4,FALSE))</f>
        <v/>
      </c>
      <c r="J100" s="3" t="str">
        <f>IF(Polygon[Asset Group]="","",VLOOKUP(Polygon[Asset Group],asset_grp_poly,3,FALSE))</f>
        <v/>
      </c>
      <c r="M100" s="11"/>
      <c r="P100" s="56"/>
      <c r="R100" s="11"/>
      <c r="S100" s="14"/>
      <c r="AC100" s="19" t="str">
        <f>IF(Polygon[Asset Group]="","",VLOOKUP(Polygon[Asset Type],subdom_master,4,FALSE))</f>
        <v/>
      </c>
    </row>
    <row r="101" spans="1:29" s="3" customFormat="1" x14ac:dyDescent="0.2">
      <c r="A101" s="34"/>
      <c r="B101" s="34"/>
      <c r="C101" s="34"/>
      <c r="D101" s="61"/>
      <c r="E101" s="61"/>
      <c r="F101" s="34"/>
      <c r="G101" s="34"/>
      <c r="H101" s="3" t="str">
        <f>IF(Polygon[Asset Group]="","",VLOOKUP(Polygon[Asset Group],asset_grp_poly,4,FALSE))</f>
        <v/>
      </c>
      <c r="J101" s="3" t="str">
        <f>IF(Polygon[Asset Group]="","",VLOOKUP(Polygon[Asset Group],asset_grp_poly,3,FALSE))</f>
        <v/>
      </c>
      <c r="M101" s="11"/>
      <c r="P101" s="56"/>
      <c r="R101" s="11"/>
      <c r="S101" s="14"/>
      <c r="AC101" s="19" t="str">
        <f>IF(Polygon[Asset Group]="","",VLOOKUP(Polygon[Asset Type],subdom_master,4,FALSE))</f>
        <v/>
      </c>
    </row>
    <row r="102" spans="1:29" s="3" customFormat="1" x14ac:dyDescent="0.2">
      <c r="A102" s="34"/>
      <c r="B102" s="34"/>
      <c r="C102" s="34"/>
      <c r="D102" s="61"/>
      <c r="E102" s="61"/>
      <c r="F102" s="34"/>
      <c r="G102" s="34"/>
      <c r="H102" s="3" t="str">
        <f>IF(Polygon[Asset Group]="","",VLOOKUP(Polygon[Asset Group],asset_grp_poly,4,FALSE))</f>
        <v/>
      </c>
      <c r="J102" s="3" t="str">
        <f>IF(Polygon[Asset Group]="","",VLOOKUP(Polygon[Asset Group],asset_grp_poly,3,FALSE))</f>
        <v/>
      </c>
      <c r="M102" s="11"/>
      <c r="P102" s="56"/>
      <c r="R102" s="11"/>
      <c r="S102" s="14"/>
      <c r="AC102" s="19" t="str">
        <f>IF(Polygon[Asset Group]="","",VLOOKUP(Polygon[Asset Type],subdom_master,4,FALSE))</f>
        <v/>
      </c>
    </row>
    <row r="103" spans="1:29" s="3" customFormat="1" x14ac:dyDescent="0.2">
      <c r="A103" s="34"/>
      <c r="B103" s="34"/>
      <c r="C103" s="34"/>
      <c r="D103" s="61"/>
      <c r="E103" s="61"/>
      <c r="F103" s="34"/>
      <c r="G103" s="34"/>
      <c r="H103" s="3" t="str">
        <f>IF(Polygon[Asset Group]="","",VLOOKUP(Polygon[Asset Group],asset_grp_poly,4,FALSE))</f>
        <v/>
      </c>
      <c r="J103" s="3" t="str">
        <f>IF(Polygon[Asset Group]="","",VLOOKUP(Polygon[Asset Group],asset_grp_poly,3,FALSE))</f>
        <v/>
      </c>
      <c r="M103" s="11"/>
      <c r="P103" s="56"/>
      <c r="R103" s="11"/>
      <c r="S103" s="14"/>
      <c r="AC103" s="19" t="str">
        <f>IF(Polygon[Asset Group]="","",VLOOKUP(Polygon[Asset Type],subdom_master,4,FALSE))</f>
        <v/>
      </c>
    </row>
    <row r="104" spans="1:29" s="3" customFormat="1" x14ac:dyDescent="0.2">
      <c r="A104" s="34"/>
      <c r="B104" s="34"/>
      <c r="C104" s="34"/>
      <c r="D104" s="61"/>
      <c r="E104" s="61"/>
      <c r="F104" s="34"/>
      <c r="G104" s="34"/>
      <c r="H104" s="3" t="str">
        <f>IF(Polygon[Asset Group]="","",VLOOKUP(Polygon[Asset Group],asset_grp_poly,4,FALSE))</f>
        <v/>
      </c>
      <c r="J104" s="3" t="str">
        <f>IF(Polygon[Asset Group]="","",VLOOKUP(Polygon[Asset Group],asset_grp_poly,3,FALSE))</f>
        <v/>
      </c>
      <c r="M104" s="11"/>
      <c r="P104" s="56"/>
      <c r="R104" s="11"/>
      <c r="S104" s="14"/>
      <c r="AC104" s="19" t="str">
        <f>IF(Polygon[Asset Group]="","",VLOOKUP(Polygon[Asset Type],subdom_master,4,FALSE))</f>
        <v/>
      </c>
    </row>
    <row r="105" spans="1:29" s="3" customFormat="1" x14ac:dyDescent="0.2">
      <c r="A105" s="34"/>
      <c r="B105" s="34"/>
      <c r="C105" s="34"/>
      <c r="D105" s="61"/>
      <c r="E105" s="61"/>
      <c r="F105" s="34"/>
      <c r="G105" s="34"/>
      <c r="H105" s="3" t="str">
        <f>IF(Polygon[Asset Group]="","",VLOOKUP(Polygon[Asset Group],asset_grp_poly,4,FALSE))</f>
        <v/>
      </c>
      <c r="J105" s="3" t="str">
        <f>IF(Polygon[Asset Group]="","",VLOOKUP(Polygon[Asset Group],asset_grp_poly,3,FALSE))</f>
        <v/>
      </c>
      <c r="M105" s="11"/>
      <c r="P105" s="56"/>
      <c r="R105" s="11"/>
      <c r="S105" s="14"/>
      <c r="AC105" s="19" t="str">
        <f>IF(Polygon[Asset Group]="","",VLOOKUP(Polygon[Asset Type],subdom_master,4,FALSE))</f>
        <v/>
      </c>
    </row>
    <row r="106" spans="1:29" s="3" customFormat="1" x14ac:dyDescent="0.2">
      <c r="A106" s="34"/>
      <c r="B106" s="34"/>
      <c r="C106" s="34"/>
      <c r="D106" s="61"/>
      <c r="E106" s="61"/>
      <c r="F106" s="34"/>
      <c r="G106" s="34"/>
      <c r="H106" s="3" t="str">
        <f>IF(Polygon[Asset Group]="","",VLOOKUP(Polygon[Asset Group],asset_grp_poly,4,FALSE))</f>
        <v/>
      </c>
      <c r="J106" s="3" t="str">
        <f>IF(Polygon[Asset Group]="","",VLOOKUP(Polygon[Asset Group],asset_grp_poly,3,FALSE))</f>
        <v/>
      </c>
      <c r="M106" s="11"/>
      <c r="P106" s="56"/>
      <c r="R106" s="11"/>
      <c r="S106" s="14"/>
      <c r="AC106" s="19" t="str">
        <f>IF(Polygon[Asset Group]="","",VLOOKUP(Polygon[Asset Type],subdom_master,4,FALSE))</f>
        <v/>
      </c>
    </row>
    <row r="107" spans="1:29" s="3" customFormat="1" x14ac:dyDescent="0.2">
      <c r="A107" s="34"/>
      <c r="B107" s="34"/>
      <c r="C107" s="34"/>
      <c r="D107" s="61"/>
      <c r="E107" s="61"/>
      <c r="F107" s="34"/>
      <c r="G107" s="34"/>
      <c r="H107" s="3" t="str">
        <f>IF(Polygon[Asset Group]="","",VLOOKUP(Polygon[Asset Group],asset_grp_poly,4,FALSE))</f>
        <v/>
      </c>
      <c r="J107" s="3" t="str">
        <f>IF(Polygon[Asset Group]="","",VLOOKUP(Polygon[Asset Group],asset_grp_poly,3,FALSE))</f>
        <v/>
      </c>
      <c r="M107" s="11"/>
      <c r="P107" s="56"/>
      <c r="R107" s="11"/>
      <c r="S107" s="14"/>
      <c r="AC107" s="19" t="str">
        <f>IF(Polygon[Asset Group]="","",VLOOKUP(Polygon[Asset Type],subdom_master,4,FALSE))</f>
        <v/>
      </c>
    </row>
    <row r="108" spans="1:29" s="3" customFormat="1" x14ac:dyDescent="0.2">
      <c r="A108" s="34"/>
      <c r="B108" s="34"/>
      <c r="C108" s="34"/>
      <c r="D108" s="61"/>
      <c r="E108" s="61"/>
      <c r="F108" s="34"/>
      <c r="G108" s="34"/>
      <c r="H108" s="3" t="str">
        <f>IF(Polygon[Asset Group]="","",VLOOKUP(Polygon[Asset Group],asset_grp_poly,4,FALSE))</f>
        <v/>
      </c>
      <c r="J108" s="3" t="str">
        <f>IF(Polygon[Asset Group]="","",VLOOKUP(Polygon[Asset Group],asset_grp_poly,3,FALSE))</f>
        <v/>
      </c>
      <c r="M108" s="11"/>
      <c r="P108" s="56"/>
      <c r="R108" s="11"/>
      <c r="S108" s="14"/>
      <c r="AC108" s="19" t="str">
        <f>IF(Polygon[Asset Group]="","",VLOOKUP(Polygon[Asset Type],subdom_master,4,FALSE))</f>
        <v/>
      </c>
    </row>
    <row r="109" spans="1:29" s="3" customFormat="1" x14ac:dyDescent="0.2">
      <c r="A109" s="34"/>
      <c r="B109" s="34"/>
      <c r="C109" s="34"/>
      <c r="D109" s="61"/>
      <c r="E109" s="61"/>
      <c r="F109" s="34"/>
      <c r="G109" s="34"/>
      <c r="H109" s="3" t="str">
        <f>IF(Polygon[Asset Group]="","",VLOOKUP(Polygon[Asset Group],asset_grp_poly,4,FALSE))</f>
        <v/>
      </c>
      <c r="J109" s="3" t="str">
        <f>IF(Polygon[Asset Group]="","",VLOOKUP(Polygon[Asset Group],asset_grp_poly,3,FALSE))</f>
        <v/>
      </c>
      <c r="M109" s="11"/>
      <c r="P109" s="56"/>
      <c r="R109" s="11"/>
      <c r="S109" s="14"/>
      <c r="AC109" s="19" t="str">
        <f>IF(Polygon[Asset Group]="","",VLOOKUP(Polygon[Asset Type],subdom_master,4,FALSE))</f>
        <v/>
      </c>
    </row>
    <row r="110" spans="1:29" s="3" customFormat="1" x14ac:dyDescent="0.2">
      <c r="A110" s="34"/>
      <c r="B110" s="34"/>
      <c r="C110" s="34"/>
      <c r="D110" s="61"/>
      <c r="E110" s="61"/>
      <c r="F110" s="34"/>
      <c r="G110" s="34"/>
      <c r="H110" s="3" t="str">
        <f>IF(Polygon[Asset Group]="","",VLOOKUP(Polygon[Asset Group],asset_grp_poly,4,FALSE))</f>
        <v/>
      </c>
      <c r="J110" s="3" t="str">
        <f>IF(Polygon[Asset Group]="","",VLOOKUP(Polygon[Asset Group],asset_grp_poly,3,FALSE))</f>
        <v/>
      </c>
      <c r="M110" s="11"/>
      <c r="P110" s="56"/>
      <c r="R110" s="11"/>
      <c r="S110" s="14"/>
      <c r="AC110" s="19" t="str">
        <f>IF(Polygon[Asset Group]="","",VLOOKUP(Polygon[Asset Type],subdom_master,4,FALSE))</f>
        <v/>
      </c>
    </row>
    <row r="111" spans="1:29" s="3" customFormat="1" x14ac:dyDescent="0.2">
      <c r="A111" s="34"/>
      <c r="B111" s="34"/>
      <c r="C111" s="34"/>
      <c r="D111" s="61"/>
      <c r="E111" s="61"/>
      <c r="F111" s="34"/>
      <c r="G111" s="34"/>
      <c r="H111" s="3" t="str">
        <f>IF(Polygon[Asset Group]="","",VLOOKUP(Polygon[Asset Group],asset_grp_poly,4,FALSE))</f>
        <v/>
      </c>
      <c r="J111" s="3" t="str">
        <f>IF(Polygon[Asset Group]="","",VLOOKUP(Polygon[Asset Group],asset_grp_poly,3,FALSE))</f>
        <v/>
      </c>
      <c r="M111" s="11"/>
      <c r="P111" s="56"/>
      <c r="R111" s="11"/>
      <c r="S111" s="14"/>
      <c r="AC111" s="19" t="str">
        <f>IF(Polygon[Asset Group]="","",VLOOKUP(Polygon[Asset Type],subdom_master,4,FALSE))</f>
        <v/>
      </c>
    </row>
    <row r="112" spans="1:29" s="3" customFormat="1" x14ac:dyDescent="0.2">
      <c r="A112" s="34"/>
      <c r="B112" s="34"/>
      <c r="C112" s="34"/>
      <c r="D112" s="61"/>
      <c r="E112" s="61"/>
      <c r="F112" s="34"/>
      <c r="G112" s="34"/>
      <c r="H112" s="3" t="str">
        <f>IF(Polygon[Asset Group]="","",VLOOKUP(Polygon[Asset Group],asset_grp_poly,4,FALSE))</f>
        <v/>
      </c>
      <c r="J112" s="3" t="str">
        <f>IF(Polygon[Asset Group]="","",VLOOKUP(Polygon[Asset Group],asset_grp_poly,3,FALSE))</f>
        <v/>
      </c>
      <c r="M112" s="11"/>
      <c r="P112" s="56"/>
      <c r="R112" s="11"/>
      <c r="S112" s="14"/>
      <c r="AC112" s="19" t="str">
        <f>IF(Polygon[Asset Group]="","",VLOOKUP(Polygon[Asset Type],subdom_master,4,FALSE))</f>
        <v/>
      </c>
    </row>
    <row r="113" spans="1:29" s="3" customFormat="1" x14ac:dyDescent="0.2">
      <c r="A113" s="34"/>
      <c r="B113" s="34"/>
      <c r="C113" s="34"/>
      <c r="D113" s="61"/>
      <c r="E113" s="61"/>
      <c r="F113" s="34"/>
      <c r="G113" s="34"/>
      <c r="H113" s="3" t="str">
        <f>IF(Polygon[Asset Group]="","",VLOOKUP(Polygon[Asset Group],asset_grp_poly,4,FALSE))</f>
        <v/>
      </c>
      <c r="J113" s="3" t="str">
        <f>IF(Polygon[Asset Group]="","",VLOOKUP(Polygon[Asset Group],asset_grp_poly,3,FALSE))</f>
        <v/>
      </c>
      <c r="M113" s="11"/>
      <c r="P113" s="56"/>
      <c r="R113" s="11"/>
      <c r="S113" s="14"/>
      <c r="AC113" s="19" t="str">
        <f>IF(Polygon[Asset Group]="","",VLOOKUP(Polygon[Asset Type],subdom_master,4,FALSE))</f>
        <v/>
      </c>
    </row>
    <row r="114" spans="1:29" s="3" customFormat="1" x14ac:dyDescent="0.2">
      <c r="A114" s="34"/>
      <c r="B114" s="34"/>
      <c r="C114" s="34"/>
      <c r="D114" s="61"/>
      <c r="E114" s="61"/>
      <c r="F114" s="34"/>
      <c r="G114" s="34"/>
      <c r="H114" s="3" t="str">
        <f>IF(Polygon[Asset Group]="","",VLOOKUP(Polygon[Asset Group],asset_grp_poly,4,FALSE))</f>
        <v/>
      </c>
      <c r="J114" s="3" t="str">
        <f>IF(Polygon[Asset Group]="","",VLOOKUP(Polygon[Asset Group],asset_grp_poly,3,FALSE))</f>
        <v/>
      </c>
      <c r="M114" s="11"/>
      <c r="P114" s="56"/>
      <c r="R114" s="11"/>
      <c r="S114" s="14"/>
      <c r="AC114" s="19" t="str">
        <f>IF(Polygon[Asset Group]="","",VLOOKUP(Polygon[Asset Type],subdom_master,4,FALSE))</f>
        <v/>
      </c>
    </row>
    <row r="115" spans="1:29" s="3" customFormat="1" x14ac:dyDescent="0.2">
      <c r="A115" s="34"/>
      <c r="B115" s="34"/>
      <c r="C115" s="34"/>
      <c r="D115" s="61"/>
      <c r="E115" s="61"/>
      <c r="F115" s="34"/>
      <c r="G115" s="34"/>
      <c r="H115" s="3" t="str">
        <f>IF(Polygon[Asset Group]="","",VLOOKUP(Polygon[Asset Group],asset_grp_poly,4,FALSE))</f>
        <v/>
      </c>
      <c r="J115" s="3" t="str">
        <f>IF(Polygon[Asset Group]="","",VLOOKUP(Polygon[Asset Group],asset_grp_poly,3,FALSE))</f>
        <v/>
      </c>
      <c r="M115" s="11"/>
      <c r="P115" s="56"/>
      <c r="R115" s="11"/>
      <c r="S115" s="14"/>
      <c r="AC115" s="19" t="str">
        <f>IF(Polygon[Asset Group]="","",VLOOKUP(Polygon[Asset Type],subdom_master,4,FALSE))</f>
        <v/>
      </c>
    </row>
    <row r="116" spans="1:29" s="3" customFormat="1" x14ac:dyDescent="0.2">
      <c r="A116" s="34"/>
      <c r="B116" s="34"/>
      <c r="C116" s="34"/>
      <c r="D116" s="61"/>
      <c r="E116" s="61"/>
      <c r="F116" s="34"/>
      <c r="G116" s="34"/>
      <c r="H116" s="3" t="str">
        <f>IF(Polygon[Asset Group]="","",VLOOKUP(Polygon[Asset Group],asset_grp_poly,4,FALSE))</f>
        <v/>
      </c>
      <c r="J116" s="3" t="str">
        <f>IF(Polygon[Asset Group]="","",VLOOKUP(Polygon[Asset Group],asset_grp_poly,3,FALSE))</f>
        <v/>
      </c>
      <c r="M116" s="11"/>
      <c r="P116" s="56"/>
      <c r="R116" s="11"/>
      <c r="S116" s="14"/>
      <c r="AC116" s="19" t="str">
        <f>IF(Polygon[Asset Group]="","",VLOOKUP(Polygon[Asset Type],subdom_master,4,FALSE))</f>
        <v/>
      </c>
    </row>
    <row r="117" spans="1:29" s="3" customFormat="1" x14ac:dyDescent="0.2">
      <c r="A117" s="34"/>
      <c r="B117" s="34"/>
      <c r="C117" s="34"/>
      <c r="D117" s="61"/>
      <c r="E117" s="61"/>
      <c r="F117" s="34"/>
      <c r="G117" s="34"/>
      <c r="H117" s="3" t="str">
        <f>IF(Polygon[Asset Group]="","",VLOOKUP(Polygon[Asset Group],asset_grp_poly,4,FALSE))</f>
        <v/>
      </c>
      <c r="J117" s="3" t="str">
        <f>IF(Polygon[Asset Group]="","",VLOOKUP(Polygon[Asset Group],asset_grp_poly,3,FALSE))</f>
        <v/>
      </c>
      <c r="M117" s="11"/>
      <c r="P117" s="56"/>
      <c r="R117" s="11"/>
      <c r="S117" s="14"/>
      <c r="AC117" s="19" t="str">
        <f>IF(Polygon[Asset Group]="","",VLOOKUP(Polygon[Asset Type],subdom_master,4,FALSE))</f>
        <v/>
      </c>
    </row>
    <row r="118" spans="1:29" s="3" customFormat="1" x14ac:dyDescent="0.2">
      <c r="A118" s="34"/>
      <c r="B118" s="34"/>
      <c r="C118" s="34"/>
      <c r="D118" s="61"/>
      <c r="E118" s="61"/>
      <c r="F118" s="34"/>
      <c r="G118" s="34"/>
      <c r="H118" s="3" t="str">
        <f>IF(Polygon[Asset Group]="","",VLOOKUP(Polygon[Asset Group],asset_grp_poly,4,FALSE))</f>
        <v/>
      </c>
      <c r="J118" s="3" t="str">
        <f>IF(Polygon[Asset Group]="","",VLOOKUP(Polygon[Asset Group],asset_grp_poly,3,FALSE))</f>
        <v/>
      </c>
      <c r="M118" s="11"/>
      <c r="P118" s="56"/>
      <c r="R118" s="11"/>
      <c r="S118" s="14"/>
      <c r="AC118" s="19" t="str">
        <f>IF(Polygon[Asset Group]="","",VLOOKUP(Polygon[Asset Type],subdom_master,4,FALSE))</f>
        <v/>
      </c>
    </row>
    <row r="119" spans="1:29" s="3" customFormat="1" x14ac:dyDescent="0.2">
      <c r="A119" s="34"/>
      <c r="B119" s="34"/>
      <c r="C119" s="34"/>
      <c r="D119" s="61"/>
      <c r="E119" s="61"/>
      <c r="F119" s="34"/>
      <c r="G119" s="34"/>
      <c r="H119" s="3" t="str">
        <f>IF(Polygon[Asset Group]="","",VLOOKUP(Polygon[Asset Group],asset_grp_poly,4,FALSE))</f>
        <v/>
      </c>
      <c r="J119" s="3" t="str">
        <f>IF(Polygon[Asset Group]="","",VLOOKUP(Polygon[Asset Group],asset_grp_poly,3,FALSE))</f>
        <v/>
      </c>
      <c r="M119" s="11"/>
      <c r="P119" s="56"/>
      <c r="R119" s="11"/>
      <c r="S119" s="14"/>
      <c r="AC119" s="19" t="str">
        <f>IF(Polygon[Asset Group]="","",VLOOKUP(Polygon[Asset Type],subdom_master,4,FALSE))</f>
        <v/>
      </c>
    </row>
    <row r="120" spans="1:29" s="3" customFormat="1" x14ac:dyDescent="0.2">
      <c r="A120" s="34"/>
      <c r="B120" s="34"/>
      <c r="C120" s="34"/>
      <c r="D120" s="61"/>
      <c r="E120" s="61"/>
      <c r="F120" s="34"/>
      <c r="G120" s="34"/>
      <c r="H120" s="3" t="str">
        <f>IF(Polygon[Asset Group]="","",VLOOKUP(Polygon[Asset Group],asset_grp_poly,4,FALSE))</f>
        <v/>
      </c>
      <c r="J120" s="3" t="str">
        <f>IF(Polygon[Asset Group]="","",VLOOKUP(Polygon[Asset Group],asset_grp_poly,3,FALSE))</f>
        <v/>
      </c>
      <c r="M120" s="11"/>
      <c r="P120" s="56"/>
      <c r="R120" s="11"/>
      <c r="S120" s="14"/>
      <c r="AC120" s="19" t="str">
        <f>IF(Polygon[Asset Group]="","",VLOOKUP(Polygon[Asset Type],subdom_master,4,FALSE))</f>
        <v/>
      </c>
    </row>
    <row r="121" spans="1:29" s="3" customFormat="1" x14ac:dyDescent="0.2">
      <c r="A121" s="34"/>
      <c r="B121" s="34"/>
      <c r="C121" s="34"/>
      <c r="D121" s="61"/>
      <c r="E121" s="61"/>
      <c r="F121" s="34"/>
      <c r="G121" s="34"/>
      <c r="H121" s="3" t="str">
        <f>IF(Polygon[Asset Group]="","",VLOOKUP(Polygon[Asset Group],asset_grp_poly,4,FALSE))</f>
        <v/>
      </c>
      <c r="J121" s="3" t="str">
        <f>IF(Polygon[Asset Group]="","",VLOOKUP(Polygon[Asset Group],asset_grp_poly,3,FALSE))</f>
        <v/>
      </c>
      <c r="M121" s="11"/>
      <c r="P121" s="56"/>
      <c r="R121" s="11"/>
      <c r="S121" s="14"/>
      <c r="AC121" s="19" t="str">
        <f>IF(Polygon[Asset Group]="","",VLOOKUP(Polygon[Asset Type],subdom_master,4,FALSE))</f>
        <v/>
      </c>
    </row>
    <row r="122" spans="1:29" s="3" customFormat="1" x14ac:dyDescent="0.2">
      <c r="A122" s="34"/>
      <c r="B122" s="34"/>
      <c r="C122" s="34"/>
      <c r="D122" s="61"/>
      <c r="E122" s="61"/>
      <c r="F122" s="34"/>
      <c r="G122" s="34"/>
      <c r="H122" s="3" t="str">
        <f>IF(Polygon[Asset Group]="","",VLOOKUP(Polygon[Asset Group],asset_grp_poly,4,FALSE))</f>
        <v/>
      </c>
      <c r="J122" s="3" t="str">
        <f>IF(Polygon[Asset Group]="","",VLOOKUP(Polygon[Asset Group],asset_grp_poly,3,FALSE))</f>
        <v/>
      </c>
      <c r="M122" s="11"/>
      <c r="P122" s="56"/>
      <c r="R122" s="11"/>
      <c r="S122" s="14"/>
      <c r="AC122" s="19" t="str">
        <f>IF(Polygon[Asset Group]="","",VLOOKUP(Polygon[Asset Type],subdom_master,4,FALSE))</f>
        <v/>
      </c>
    </row>
    <row r="123" spans="1:29" s="3" customFormat="1" x14ac:dyDescent="0.2">
      <c r="A123" s="34"/>
      <c r="B123" s="34"/>
      <c r="C123" s="34"/>
      <c r="D123" s="61"/>
      <c r="E123" s="61"/>
      <c r="F123" s="34"/>
      <c r="G123" s="34"/>
      <c r="H123" s="3" t="str">
        <f>IF(Polygon[Asset Group]="","",VLOOKUP(Polygon[Asset Group],asset_grp_poly,4,FALSE))</f>
        <v/>
      </c>
      <c r="J123" s="3" t="str">
        <f>IF(Polygon[Asset Group]="","",VLOOKUP(Polygon[Asset Group],asset_grp_poly,3,FALSE))</f>
        <v/>
      </c>
      <c r="M123" s="11"/>
      <c r="P123" s="56"/>
      <c r="R123" s="11"/>
      <c r="S123" s="14"/>
      <c r="AC123" s="19" t="str">
        <f>IF(Polygon[Asset Group]="","",VLOOKUP(Polygon[Asset Type],subdom_master,4,FALSE))</f>
        <v/>
      </c>
    </row>
    <row r="124" spans="1:29" s="3" customFormat="1" x14ac:dyDescent="0.2">
      <c r="A124" s="34"/>
      <c r="B124" s="34"/>
      <c r="C124" s="34"/>
      <c r="D124" s="61"/>
      <c r="E124" s="61"/>
      <c r="F124" s="34"/>
      <c r="G124" s="34"/>
      <c r="H124" s="3" t="str">
        <f>IF(Polygon[Asset Group]="","",VLOOKUP(Polygon[Asset Group],asset_grp_poly,4,FALSE))</f>
        <v/>
      </c>
      <c r="J124" s="3" t="str">
        <f>IF(Polygon[Asset Group]="","",VLOOKUP(Polygon[Asset Group],asset_grp_poly,3,FALSE))</f>
        <v/>
      </c>
      <c r="M124" s="11"/>
      <c r="P124" s="56"/>
      <c r="R124" s="11"/>
      <c r="S124" s="14"/>
      <c r="AC124" s="19" t="str">
        <f>IF(Polygon[Asset Group]="","",VLOOKUP(Polygon[Asset Type],subdom_master,4,FALSE))</f>
        <v/>
      </c>
    </row>
    <row r="125" spans="1:29" s="3" customFormat="1" x14ac:dyDescent="0.2">
      <c r="A125" s="34"/>
      <c r="B125" s="34"/>
      <c r="C125" s="34"/>
      <c r="D125" s="61"/>
      <c r="E125" s="61"/>
      <c r="F125" s="34"/>
      <c r="G125" s="34"/>
      <c r="H125" s="3" t="str">
        <f>IF(Polygon[Asset Group]="","",VLOOKUP(Polygon[Asset Group],asset_grp_poly,4,FALSE))</f>
        <v/>
      </c>
      <c r="J125" s="3" t="str">
        <f>IF(Polygon[Asset Group]="","",VLOOKUP(Polygon[Asset Group],asset_grp_poly,3,FALSE))</f>
        <v/>
      </c>
      <c r="M125" s="11"/>
      <c r="P125" s="56"/>
      <c r="R125" s="11"/>
      <c r="S125" s="14"/>
      <c r="AC125" s="19" t="str">
        <f>IF(Polygon[Asset Group]="","",VLOOKUP(Polygon[Asset Type],subdom_master,4,FALSE))</f>
        <v/>
      </c>
    </row>
    <row r="126" spans="1:29" s="3" customFormat="1" x14ac:dyDescent="0.2">
      <c r="A126" s="34"/>
      <c r="B126" s="34"/>
      <c r="C126" s="34"/>
      <c r="D126" s="61"/>
      <c r="E126" s="61"/>
      <c r="F126" s="34"/>
      <c r="G126" s="34"/>
      <c r="H126" s="3" t="str">
        <f>IF(Polygon[Asset Group]="","",VLOOKUP(Polygon[Asset Group],asset_grp_poly,4,FALSE))</f>
        <v/>
      </c>
      <c r="J126" s="3" t="str">
        <f>IF(Polygon[Asset Group]="","",VLOOKUP(Polygon[Asset Group],asset_grp_poly,3,FALSE))</f>
        <v/>
      </c>
      <c r="M126" s="11"/>
      <c r="P126" s="56"/>
      <c r="R126" s="11"/>
      <c r="S126" s="14"/>
      <c r="AC126" s="19" t="str">
        <f>IF(Polygon[Asset Group]="","",VLOOKUP(Polygon[Asset Type],subdom_master,4,FALSE))</f>
        <v/>
      </c>
    </row>
    <row r="127" spans="1:29" s="3" customFormat="1" x14ac:dyDescent="0.2">
      <c r="A127" s="34"/>
      <c r="B127" s="34"/>
      <c r="C127" s="34"/>
      <c r="D127" s="61"/>
      <c r="E127" s="61"/>
      <c r="F127" s="34"/>
      <c r="G127" s="34"/>
      <c r="H127" s="3" t="str">
        <f>IF(Polygon[Asset Group]="","",VLOOKUP(Polygon[Asset Group],asset_grp_poly,4,FALSE))</f>
        <v/>
      </c>
      <c r="J127" s="3" t="str">
        <f>IF(Polygon[Asset Group]="","",VLOOKUP(Polygon[Asset Group],asset_grp_poly,3,FALSE))</f>
        <v/>
      </c>
      <c r="M127" s="11"/>
      <c r="P127" s="56"/>
      <c r="R127" s="11"/>
      <c r="S127" s="14"/>
      <c r="AC127" s="19" t="str">
        <f>IF(Polygon[Asset Group]="","",VLOOKUP(Polygon[Asset Type],subdom_master,4,FALSE))</f>
        <v/>
      </c>
    </row>
    <row r="128" spans="1:29" s="3" customFormat="1" x14ac:dyDescent="0.2">
      <c r="A128" s="34"/>
      <c r="B128" s="34"/>
      <c r="C128" s="34"/>
      <c r="D128" s="61"/>
      <c r="E128" s="61"/>
      <c r="F128" s="34"/>
      <c r="G128" s="34"/>
      <c r="H128" s="3" t="str">
        <f>IF(Polygon[Asset Group]="","",VLOOKUP(Polygon[Asset Group],asset_grp_poly,4,FALSE))</f>
        <v/>
      </c>
      <c r="J128" s="3" t="str">
        <f>IF(Polygon[Asset Group]="","",VLOOKUP(Polygon[Asset Group],asset_grp_poly,3,FALSE))</f>
        <v/>
      </c>
      <c r="M128" s="11"/>
      <c r="P128" s="56"/>
      <c r="R128" s="11"/>
      <c r="S128" s="14"/>
      <c r="AC128" s="19" t="str">
        <f>IF(Polygon[Asset Group]="","",VLOOKUP(Polygon[Asset Type],subdom_master,4,FALSE))</f>
        <v/>
      </c>
    </row>
    <row r="129" spans="1:29" s="3" customFormat="1" x14ac:dyDescent="0.2">
      <c r="A129" s="34"/>
      <c r="B129" s="34"/>
      <c r="C129" s="34"/>
      <c r="D129" s="61"/>
      <c r="E129" s="61"/>
      <c r="F129" s="34"/>
      <c r="G129" s="34"/>
      <c r="H129" s="3" t="str">
        <f>IF(Polygon[Asset Group]="","",VLOOKUP(Polygon[Asset Group],asset_grp_poly,4,FALSE))</f>
        <v/>
      </c>
      <c r="J129" s="3" t="str">
        <f>IF(Polygon[Asset Group]="","",VLOOKUP(Polygon[Asset Group],asset_grp_poly,3,FALSE))</f>
        <v/>
      </c>
      <c r="M129" s="11"/>
      <c r="P129" s="56"/>
      <c r="R129" s="11"/>
      <c r="S129" s="14"/>
      <c r="AC129" s="19" t="str">
        <f>IF(Polygon[Asset Group]="","",VLOOKUP(Polygon[Asset Type],subdom_master,4,FALSE))</f>
        <v/>
      </c>
    </row>
    <row r="130" spans="1:29" s="3" customFormat="1" x14ac:dyDescent="0.2">
      <c r="A130" s="34"/>
      <c r="B130" s="34"/>
      <c r="C130" s="34"/>
      <c r="D130" s="61"/>
      <c r="E130" s="61"/>
      <c r="F130" s="34"/>
      <c r="G130" s="34"/>
      <c r="H130" s="3" t="str">
        <f>IF(Polygon[Asset Group]="","",VLOOKUP(Polygon[Asset Group],asset_grp_poly,4,FALSE))</f>
        <v/>
      </c>
      <c r="J130" s="3" t="str">
        <f>IF(Polygon[Asset Group]="","",VLOOKUP(Polygon[Asset Group],asset_grp_poly,3,FALSE))</f>
        <v/>
      </c>
      <c r="M130" s="11"/>
      <c r="P130" s="56"/>
      <c r="R130" s="11"/>
      <c r="S130" s="14"/>
      <c r="AC130" s="19" t="str">
        <f>IF(Polygon[Asset Group]="","",VLOOKUP(Polygon[Asset Type],subdom_master,4,FALSE))</f>
        <v/>
      </c>
    </row>
    <row r="131" spans="1:29" s="3" customFormat="1" x14ac:dyDescent="0.2">
      <c r="A131" s="34"/>
      <c r="B131" s="34"/>
      <c r="C131" s="34"/>
      <c r="D131" s="61"/>
      <c r="E131" s="61"/>
      <c r="F131" s="34"/>
      <c r="G131" s="34"/>
      <c r="H131" s="3" t="str">
        <f>IF(Polygon[Asset Group]="","",VLOOKUP(Polygon[Asset Group],asset_grp_poly,4,FALSE))</f>
        <v/>
      </c>
      <c r="J131" s="3" t="str">
        <f>IF(Polygon[Asset Group]="","",VLOOKUP(Polygon[Asset Group],asset_grp_poly,3,FALSE))</f>
        <v/>
      </c>
      <c r="M131" s="11"/>
      <c r="P131" s="56"/>
      <c r="R131" s="11"/>
      <c r="S131" s="14"/>
      <c r="AC131" s="19" t="str">
        <f>IF(Polygon[Asset Group]="","",VLOOKUP(Polygon[Asset Type],subdom_master,4,FALSE))</f>
        <v/>
      </c>
    </row>
    <row r="132" spans="1:29" s="3" customFormat="1" x14ac:dyDescent="0.2">
      <c r="A132" s="34"/>
      <c r="B132" s="34"/>
      <c r="C132" s="34"/>
      <c r="D132" s="61"/>
      <c r="E132" s="61"/>
      <c r="F132" s="34"/>
      <c r="G132" s="34"/>
      <c r="H132" s="3" t="str">
        <f>IF(Polygon[Asset Group]="","",VLOOKUP(Polygon[Asset Group],asset_grp_poly,4,FALSE))</f>
        <v/>
      </c>
      <c r="J132" s="3" t="str">
        <f>IF(Polygon[Asset Group]="","",VLOOKUP(Polygon[Asset Group],asset_grp_poly,3,FALSE))</f>
        <v/>
      </c>
      <c r="M132" s="11"/>
      <c r="P132" s="56"/>
      <c r="R132" s="11"/>
      <c r="S132" s="14"/>
      <c r="AC132" s="19" t="str">
        <f>IF(Polygon[Asset Group]="","",VLOOKUP(Polygon[Asset Type],subdom_master,4,FALSE))</f>
        <v/>
      </c>
    </row>
    <row r="133" spans="1:29" s="3" customFormat="1" x14ac:dyDescent="0.2">
      <c r="A133" s="34"/>
      <c r="B133" s="34"/>
      <c r="C133" s="34"/>
      <c r="D133" s="61"/>
      <c r="E133" s="61"/>
      <c r="F133" s="34"/>
      <c r="G133" s="34"/>
      <c r="H133" s="3" t="str">
        <f>IF(Polygon[Asset Group]="","",VLOOKUP(Polygon[Asset Group],asset_grp_poly,4,FALSE))</f>
        <v/>
      </c>
      <c r="J133" s="3" t="str">
        <f>IF(Polygon[Asset Group]="","",VLOOKUP(Polygon[Asset Group],asset_grp_poly,3,FALSE))</f>
        <v/>
      </c>
      <c r="M133" s="11"/>
      <c r="P133" s="56"/>
      <c r="R133" s="11"/>
      <c r="S133" s="14"/>
      <c r="AC133" s="19" t="str">
        <f>IF(Polygon[Asset Group]="","",VLOOKUP(Polygon[Asset Type],subdom_master,4,FALSE))</f>
        <v/>
      </c>
    </row>
    <row r="134" spans="1:29" s="3" customFormat="1" x14ac:dyDescent="0.2">
      <c r="A134" s="34"/>
      <c r="B134" s="34"/>
      <c r="C134" s="34"/>
      <c r="D134" s="61"/>
      <c r="E134" s="61"/>
      <c r="F134" s="34"/>
      <c r="G134" s="34"/>
      <c r="H134" s="3" t="str">
        <f>IF(Polygon[Asset Group]="","",VLOOKUP(Polygon[Asset Group],asset_grp_poly,4,FALSE))</f>
        <v/>
      </c>
      <c r="J134" s="3" t="str">
        <f>IF(Polygon[Asset Group]="","",VLOOKUP(Polygon[Asset Group],asset_grp_poly,3,FALSE))</f>
        <v/>
      </c>
      <c r="M134" s="11"/>
      <c r="P134" s="56"/>
      <c r="R134" s="11"/>
      <c r="S134" s="14"/>
      <c r="AC134" s="19" t="str">
        <f>IF(Polygon[Asset Group]="","",VLOOKUP(Polygon[Asset Type],subdom_master,4,FALSE))</f>
        <v/>
      </c>
    </row>
    <row r="135" spans="1:29" s="3" customFormat="1" x14ac:dyDescent="0.2">
      <c r="A135" s="34"/>
      <c r="B135" s="34"/>
      <c r="C135" s="34"/>
      <c r="D135" s="61"/>
      <c r="E135" s="61"/>
      <c r="F135" s="34"/>
      <c r="G135" s="34"/>
      <c r="H135" s="3" t="str">
        <f>IF(Polygon[Asset Group]="","",VLOOKUP(Polygon[Asset Group],asset_grp_poly,4,FALSE))</f>
        <v/>
      </c>
      <c r="J135" s="3" t="str">
        <f>IF(Polygon[Asset Group]="","",VLOOKUP(Polygon[Asset Group],asset_grp_poly,3,FALSE))</f>
        <v/>
      </c>
      <c r="M135" s="11"/>
      <c r="P135" s="56"/>
      <c r="R135" s="11"/>
      <c r="S135" s="14"/>
      <c r="AC135" s="19" t="str">
        <f>IF(Polygon[Asset Group]="","",VLOOKUP(Polygon[Asset Type],subdom_master,4,FALSE))</f>
        <v/>
      </c>
    </row>
    <row r="136" spans="1:29" s="3" customFormat="1" x14ac:dyDescent="0.2">
      <c r="A136" s="34"/>
      <c r="B136" s="34"/>
      <c r="C136" s="34"/>
      <c r="D136" s="61"/>
      <c r="E136" s="61"/>
      <c r="F136" s="34"/>
      <c r="G136" s="34"/>
      <c r="H136" s="3" t="str">
        <f>IF(Polygon[Asset Group]="","",VLOOKUP(Polygon[Asset Group],asset_grp_poly,4,FALSE))</f>
        <v/>
      </c>
      <c r="J136" s="3" t="str">
        <f>IF(Polygon[Asset Group]="","",VLOOKUP(Polygon[Asset Group],asset_grp_poly,3,FALSE))</f>
        <v/>
      </c>
      <c r="M136" s="11"/>
      <c r="P136" s="56"/>
      <c r="R136" s="11"/>
      <c r="S136" s="14"/>
      <c r="AC136" s="19" t="str">
        <f>IF(Polygon[Asset Group]="","",VLOOKUP(Polygon[Asset Type],subdom_master,4,FALSE))</f>
        <v/>
      </c>
    </row>
    <row r="137" spans="1:29" s="3" customFormat="1" x14ac:dyDescent="0.2">
      <c r="A137" s="34"/>
      <c r="B137" s="34"/>
      <c r="C137" s="34"/>
      <c r="D137" s="61"/>
      <c r="E137" s="61"/>
      <c r="F137" s="34"/>
      <c r="G137" s="34"/>
      <c r="H137" s="3" t="str">
        <f>IF(Polygon[Asset Group]="","",VLOOKUP(Polygon[Asset Group],asset_grp_poly,4,FALSE))</f>
        <v/>
      </c>
      <c r="J137" s="3" t="str">
        <f>IF(Polygon[Asset Group]="","",VLOOKUP(Polygon[Asset Group],asset_grp_poly,3,FALSE))</f>
        <v/>
      </c>
      <c r="M137" s="11"/>
      <c r="P137" s="56"/>
      <c r="R137" s="11"/>
      <c r="S137" s="14"/>
      <c r="AC137" s="19" t="str">
        <f>IF(Polygon[Asset Group]="","",VLOOKUP(Polygon[Asset Type],subdom_master,4,FALSE))</f>
        <v/>
      </c>
    </row>
    <row r="138" spans="1:29" s="3" customFormat="1" x14ac:dyDescent="0.2">
      <c r="A138" s="34"/>
      <c r="B138" s="34"/>
      <c r="C138" s="34"/>
      <c r="D138" s="61"/>
      <c r="E138" s="61"/>
      <c r="F138" s="34"/>
      <c r="G138" s="34"/>
      <c r="H138" s="3" t="str">
        <f>IF(Polygon[Asset Group]="","",VLOOKUP(Polygon[Asset Group],asset_grp_poly,4,FALSE))</f>
        <v/>
      </c>
      <c r="J138" s="3" t="str">
        <f>IF(Polygon[Asset Group]="","",VLOOKUP(Polygon[Asset Group],asset_grp_poly,3,FALSE))</f>
        <v/>
      </c>
      <c r="M138" s="11"/>
      <c r="P138" s="56"/>
      <c r="R138" s="11"/>
      <c r="S138" s="14"/>
      <c r="AC138" s="19" t="str">
        <f>IF(Polygon[Asset Group]="","",VLOOKUP(Polygon[Asset Type],subdom_master,4,FALSE))</f>
        <v/>
      </c>
    </row>
    <row r="139" spans="1:29" s="3" customFormat="1" x14ac:dyDescent="0.2">
      <c r="A139" s="34"/>
      <c r="B139" s="34"/>
      <c r="C139" s="34"/>
      <c r="D139" s="61"/>
      <c r="E139" s="61"/>
      <c r="F139" s="34"/>
      <c r="G139" s="34"/>
      <c r="H139" s="3" t="str">
        <f>IF(Polygon[Asset Group]="","",VLOOKUP(Polygon[Asset Group],asset_grp_poly,4,FALSE))</f>
        <v/>
      </c>
      <c r="J139" s="3" t="str">
        <f>IF(Polygon[Asset Group]="","",VLOOKUP(Polygon[Asset Group],asset_grp_poly,3,FALSE))</f>
        <v/>
      </c>
      <c r="M139" s="11"/>
      <c r="P139" s="56"/>
      <c r="R139" s="11"/>
      <c r="S139" s="14"/>
      <c r="AC139" s="19" t="str">
        <f>IF(Polygon[Asset Group]="","",VLOOKUP(Polygon[Asset Type],subdom_master,4,FALSE))</f>
        <v/>
      </c>
    </row>
    <row r="140" spans="1:29" s="3" customFormat="1" x14ac:dyDescent="0.2">
      <c r="A140" s="34"/>
      <c r="B140" s="34"/>
      <c r="C140" s="34"/>
      <c r="D140" s="61"/>
      <c r="E140" s="61"/>
      <c r="F140" s="34"/>
      <c r="G140" s="34"/>
      <c r="H140" s="3" t="str">
        <f>IF(Polygon[Asset Group]="","",VLOOKUP(Polygon[Asset Group],asset_grp_poly,4,FALSE))</f>
        <v/>
      </c>
      <c r="J140" s="3" t="str">
        <f>IF(Polygon[Asset Group]="","",VLOOKUP(Polygon[Asset Group],asset_grp_poly,3,FALSE))</f>
        <v/>
      </c>
      <c r="M140" s="11"/>
      <c r="P140" s="56"/>
      <c r="R140" s="11"/>
      <c r="S140" s="14"/>
      <c r="AC140" s="19" t="str">
        <f>IF(Polygon[Asset Group]="","",VLOOKUP(Polygon[Asset Type],subdom_master,4,FALSE))</f>
        <v/>
      </c>
    </row>
    <row r="141" spans="1:29" s="3" customFormat="1" x14ac:dyDescent="0.2">
      <c r="A141" s="34"/>
      <c r="B141" s="34"/>
      <c r="C141" s="34"/>
      <c r="D141" s="61"/>
      <c r="E141" s="61"/>
      <c r="F141" s="34"/>
      <c r="G141" s="34"/>
      <c r="H141" s="3" t="str">
        <f>IF(Polygon[Asset Group]="","",VLOOKUP(Polygon[Asset Group],asset_grp_poly,4,FALSE))</f>
        <v/>
      </c>
      <c r="J141" s="3" t="str">
        <f>IF(Polygon[Asset Group]="","",VLOOKUP(Polygon[Asset Group],asset_grp_poly,3,FALSE))</f>
        <v/>
      </c>
      <c r="M141" s="11"/>
      <c r="P141" s="56"/>
      <c r="R141" s="11"/>
      <c r="S141" s="14"/>
      <c r="AC141" s="19" t="str">
        <f>IF(Polygon[Asset Group]="","",VLOOKUP(Polygon[Asset Type],subdom_master,4,FALSE))</f>
        <v/>
      </c>
    </row>
    <row r="142" spans="1:29" s="3" customFormat="1" x14ac:dyDescent="0.2">
      <c r="A142" s="34"/>
      <c r="B142" s="34"/>
      <c r="C142" s="34"/>
      <c r="D142" s="61"/>
      <c r="E142" s="61"/>
      <c r="F142" s="34"/>
      <c r="G142" s="34"/>
      <c r="H142" s="3" t="str">
        <f>IF(Polygon[Asset Group]="","",VLOOKUP(Polygon[Asset Group],asset_grp_poly,4,FALSE))</f>
        <v/>
      </c>
      <c r="J142" s="3" t="str">
        <f>IF(Polygon[Asset Group]="","",VLOOKUP(Polygon[Asset Group],asset_grp_poly,3,FALSE))</f>
        <v/>
      </c>
      <c r="M142" s="11"/>
      <c r="P142" s="56"/>
      <c r="R142" s="11"/>
      <c r="S142" s="14"/>
      <c r="AC142" s="19" t="str">
        <f>IF(Polygon[Asset Group]="","",VLOOKUP(Polygon[Asset Type],subdom_master,4,FALSE))</f>
        <v/>
      </c>
    </row>
    <row r="143" spans="1:29" s="3" customFormat="1" x14ac:dyDescent="0.2">
      <c r="A143" s="34"/>
      <c r="B143" s="34"/>
      <c r="C143" s="34"/>
      <c r="D143" s="61"/>
      <c r="E143" s="61"/>
      <c r="F143" s="34"/>
      <c r="G143" s="34"/>
      <c r="H143" s="3" t="str">
        <f>IF(Polygon[Asset Group]="","",VLOOKUP(Polygon[Asset Group],asset_grp_poly,4,FALSE))</f>
        <v/>
      </c>
      <c r="J143" s="3" t="str">
        <f>IF(Polygon[Asset Group]="","",VLOOKUP(Polygon[Asset Group],asset_grp_poly,3,FALSE))</f>
        <v/>
      </c>
      <c r="M143" s="11"/>
      <c r="P143" s="56"/>
      <c r="R143" s="11"/>
      <c r="S143" s="14"/>
      <c r="AC143" s="19" t="str">
        <f>IF(Polygon[Asset Group]="","",VLOOKUP(Polygon[Asset Type],subdom_master,4,FALSE))</f>
        <v/>
      </c>
    </row>
    <row r="144" spans="1:29" s="3" customFormat="1" x14ac:dyDescent="0.2">
      <c r="A144" s="34"/>
      <c r="B144" s="34"/>
      <c r="C144" s="34"/>
      <c r="D144" s="61"/>
      <c r="E144" s="61"/>
      <c r="F144" s="34"/>
      <c r="G144" s="34"/>
      <c r="H144" s="3" t="str">
        <f>IF(Polygon[Asset Group]="","",VLOOKUP(Polygon[Asset Group],asset_grp_poly,4,FALSE))</f>
        <v/>
      </c>
      <c r="J144" s="3" t="str">
        <f>IF(Polygon[Asset Group]="","",VLOOKUP(Polygon[Asset Group],asset_grp_poly,3,FALSE))</f>
        <v/>
      </c>
      <c r="M144" s="11"/>
      <c r="P144" s="56"/>
      <c r="R144" s="11"/>
      <c r="S144" s="14"/>
      <c r="AC144" s="19" t="str">
        <f>IF(Polygon[Asset Group]="","",VLOOKUP(Polygon[Asset Type],subdom_master,4,FALSE))</f>
        <v/>
      </c>
    </row>
    <row r="145" spans="1:29" s="3" customFormat="1" x14ac:dyDescent="0.2">
      <c r="A145" s="34"/>
      <c r="B145" s="34"/>
      <c r="C145" s="34"/>
      <c r="D145" s="61"/>
      <c r="E145" s="61"/>
      <c r="F145" s="34"/>
      <c r="G145" s="34"/>
      <c r="H145" s="3" t="str">
        <f>IF(Polygon[Asset Group]="","",VLOOKUP(Polygon[Asset Group],asset_grp_poly,4,FALSE))</f>
        <v/>
      </c>
      <c r="J145" s="3" t="str">
        <f>IF(Polygon[Asset Group]="","",VLOOKUP(Polygon[Asset Group],asset_grp_poly,3,FALSE))</f>
        <v/>
      </c>
      <c r="M145" s="11"/>
      <c r="P145" s="56"/>
      <c r="R145" s="11"/>
      <c r="S145" s="14"/>
      <c r="AC145" s="19" t="str">
        <f>IF(Polygon[Asset Group]="","",VLOOKUP(Polygon[Asset Type],subdom_master,4,FALSE))</f>
        <v/>
      </c>
    </row>
    <row r="146" spans="1:29" s="3" customFormat="1" x14ac:dyDescent="0.2">
      <c r="A146" s="34"/>
      <c r="B146" s="34"/>
      <c r="C146" s="34"/>
      <c r="D146" s="61"/>
      <c r="E146" s="61"/>
      <c r="F146" s="34"/>
      <c r="G146" s="34"/>
      <c r="H146" s="3" t="str">
        <f>IF(Polygon[Asset Group]="","",VLOOKUP(Polygon[Asset Group],asset_grp_poly,4,FALSE))</f>
        <v/>
      </c>
      <c r="J146" s="3" t="str">
        <f>IF(Polygon[Asset Group]="","",VLOOKUP(Polygon[Asset Group],asset_grp_poly,3,FALSE))</f>
        <v/>
      </c>
      <c r="M146" s="11"/>
      <c r="P146" s="56"/>
      <c r="R146" s="11"/>
      <c r="S146" s="14"/>
      <c r="AC146" s="19" t="str">
        <f>IF(Polygon[Asset Group]="","",VLOOKUP(Polygon[Asset Type],subdom_master,4,FALSE))</f>
        <v/>
      </c>
    </row>
    <row r="147" spans="1:29" s="3" customFormat="1" x14ac:dyDescent="0.2">
      <c r="A147" s="34"/>
      <c r="B147" s="34"/>
      <c r="C147" s="34"/>
      <c r="D147" s="61"/>
      <c r="E147" s="61"/>
      <c r="F147" s="34"/>
      <c r="G147" s="34"/>
      <c r="H147" s="3" t="str">
        <f>IF(Polygon[Asset Group]="","",VLOOKUP(Polygon[Asset Group],asset_grp_poly,4,FALSE))</f>
        <v/>
      </c>
      <c r="J147" s="3" t="str">
        <f>IF(Polygon[Asset Group]="","",VLOOKUP(Polygon[Asset Group],asset_grp_poly,3,FALSE))</f>
        <v/>
      </c>
      <c r="M147" s="11"/>
      <c r="P147" s="56"/>
      <c r="R147" s="11"/>
      <c r="S147" s="14"/>
      <c r="AC147" s="19" t="str">
        <f>IF(Polygon[Asset Group]="","",VLOOKUP(Polygon[Asset Type],subdom_master,4,FALSE))</f>
        <v/>
      </c>
    </row>
    <row r="148" spans="1:29" s="3" customFormat="1" x14ac:dyDescent="0.2">
      <c r="A148" s="34"/>
      <c r="B148" s="34"/>
      <c r="C148" s="34"/>
      <c r="D148" s="61"/>
      <c r="E148" s="61"/>
      <c r="F148" s="34"/>
      <c r="G148" s="34"/>
      <c r="H148" s="3" t="str">
        <f>IF(Polygon[Asset Group]="","",VLOOKUP(Polygon[Asset Group],asset_grp_poly,4,FALSE))</f>
        <v/>
      </c>
      <c r="J148" s="3" t="str">
        <f>IF(Polygon[Asset Group]="","",VLOOKUP(Polygon[Asset Group],asset_grp_poly,3,FALSE))</f>
        <v/>
      </c>
      <c r="M148" s="11"/>
      <c r="P148" s="56"/>
      <c r="R148" s="11"/>
      <c r="S148" s="14"/>
      <c r="AC148" s="19" t="str">
        <f>IF(Polygon[Asset Group]="","",VLOOKUP(Polygon[Asset Type],subdom_master,4,FALSE))</f>
        <v/>
      </c>
    </row>
    <row r="149" spans="1:29" s="3" customFormat="1" x14ac:dyDescent="0.2">
      <c r="A149" s="34"/>
      <c r="B149" s="34"/>
      <c r="C149" s="34"/>
      <c r="D149" s="61"/>
      <c r="E149" s="61"/>
      <c r="F149" s="34"/>
      <c r="G149" s="34"/>
      <c r="H149" s="3" t="str">
        <f>IF(Polygon[Asset Group]="","",VLOOKUP(Polygon[Asset Group],asset_grp_poly,4,FALSE))</f>
        <v/>
      </c>
      <c r="J149" s="3" t="str">
        <f>IF(Polygon[Asset Group]="","",VLOOKUP(Polygon[Asset Group],asset_grp_poly,3,FALSE))</f>
        <v/>
      </c>
      <c r="M149" s="11"/>
      <c r="P149" s="56"/>
      <c r="R149" s="11"/>
      <c r="S149" s="14"/>
      <c r="AC149" s="19" t="str">
        <f>IF(Polygon[Asset Group]="","",VLOOKUP(Polygon[Asset Type],subdom_master,4,FALSE))</f>
        <v/>
      </c>
    </row>
    <row r="150" spans="1:29" s="3" customFormat="1" x14ac:dyDescent="0.2">
      <c r="A150" s="34"/>
      <c r="B150" s="34"/>
      <c r="C150" s="34"/>
      <c r="D150" s="61"/>
      <c r="E150" s="61"/>
      <c r="F150" s="34"/>
      <c r="G150" s="34"/>
      <c r="H150" s="3" t="str">
        <f>IF(Polygon[Asset Group]="","",VLOOKUP(Polygon[Asset Group],asset_grp_poly,4,FALSE))</f>
        <v/>
      </c>
      <c r="J150" s="3" t="str">
        <f>IF(Polygon[Asset Group]="","",VLOOKUP(Polygon[Asset Group],asset_grp_poly,3,FALSE))</f>
        <v/>
      </c>
      <c r="M150" s="11"/>
      <c r="P150" s="56"/>
      <c r="R150" s="11"/>
      <c r="S150" s="14"/>
      <c r="AC150" s="19" t="str">
        <f>IF(Polygon[Asset Group]="","",VLOOKUP(Polygon[Asset Type],subdom_master,4,FALSE))</f>
        <v/>
      </c>
    </row>
    <row r="151" spans="1:29" s="3" customFormat="1" x14ac:dyDescent="0.2">
      <c r="A151" s="34"/>
      <c r="B151" s="34"/>
      <c r="C151" s="34"/>
      <c r="D151" s="61"/>
      <c r="E151" s="61"/>
      <c r="F151" s="34"/>
      <c r="G151" s="34"/>
      <c r="H151" s="3" t="str">
        <f>IF(Polygon[Asset Group]="","",VLOOKUP(Polygon[Asset Group],asset_grp_poly,4,FALSE))</f>
        <v/>
      </c>
      <c r="J151" s="3" t="str">
        <f>IF(Polygon[Asset Group]="","",VLOOKUP(Polygon[Asset Group],asset_grp_poly,3,FALSE))</f>
        <v/>
      </c>
      <c r="M151" s="11"/>
      <c r="P151" s="56"/>
      <c r="R151" s="11"/>
      <c r="S151" s="14"/>
      <c r="AC151" s="19" t="str">
        <f>IF(Polygon[Asset Group]="","",VLOOKUP(Polygon[Asset Type],subdom_master,4,FALSE))</f>
        <v/>
      </c>
    </row>
    <row r="152" spans="1:29" s="3" customFormat="1" x14ac:dyDescent="0.2">
      <c r="A152" s="34"/>
      <c r="B152" s="34"/>
      <c r="C152" s="34"/>
      <c r="D152" s="61"/>
      <c r="E152" s="61"/>
      <c r="F152" s="34"/>
      <c r="G152" s="34"/>
      <c r="H152" s="3" t="str">
        <f>IF(Polygon[Asset Group]="","",VLOOKUP(Polygon[Asset Group],asset_grp_poly,4,FALSE))</f>
        <v/>
      </c>
      <c r="J152" s="3" t="str">
        <f>IF(Polygon[Asset Group]="","",VLOOKUP(Polygon[Asset Group],asset_grp_poly,3,FALSE))</f>
        <v/>
      </c>
      <c r="M152" s="11"/>
      <c r="P152" s="56"/>
      <c r="R152" s="11"/>
      <c r="S152" s="14"/>
      <c r="AC152" s="19" t="str">
        <f>IF(Polygon[Asset Group]="","",VLOOKUP(Polygon[Asset Type],subdom_master,4,FALSE))</f>
        <v/>
      </c>
    </row>
    <row r="153" spans="1:29" s="3" customFormat="1" x14ac:dyDescent="0.2">
      <c r="A153" s="34"/>
      <c r="B153" s="34"/>
      <c r="C153" s="34"/>
      <c r="D153" s="61"/>
      <c r="E153" s="61"/>
      <c r="F153" s="34"/>
      <c r="G153" s="34"/>
      <c r="H153" s="3" t="str">
        <f>IF(Polygon[Asset Group]="","",VLOOKUP(Polygon[Asset Group],asset_grp_poly,4,FALSE))</f>
        <v/>
      </c>
      <c r="J153" s="3" t="str">
        <f>IF(Polygon[Asset Group]="","",VLOOKUP(Polygon[Asset Group],asset_grp_poly,3,FALSE))</f>
        <v/>
      </c>
      <c r="M153" s="11"/>
      <c r="P153" s="56"/>
      <c r="R153" s="11"/>
      <c r="S153" s="14"/>
      <c r="AC153" s="19" t="str">
        <f>IF(Polygon[Asset Group]="","",VLOOKUP(Polygon[Asset Type],subdom_master,4,FALSE))</f>
        <v/>
      </c>
    </row>
    <row r="154" spans="1:29" s="3" customFormat="1" x14ac:dyDescent="0.2">
      <c r="A154" s="34"/>
      <c r="B154" s="34"/>
      <c r="C154" s="34"/>
      <c r="D154" s="61"/>
      <c r="E154" s="61"/>
      <c r="F154" s="34"/>
      <c r="G154" s="34"/>
      <c r="H154" s="3" t="str">
        <f>IF(Polygon[Asset Group]="","",VLOOKUP(Polygon[Asset Group],asset_grp_poly,4,FALSE))</f>
        <v/>
      </c>
      <c r="J154" s="3" t="str">
        <f>IF(Polygon[Asset Group]="","",VLOOKUP(Polygon[Asset Group],asset_grp_poly,3,FALSE))</f>
        <v/>
      </c>
      <c r="M154" s="11"/>
      <c r="P154" s="56"/>
      <c r="R154" s="11"/>
      <c r="S154" s="14"/>
      <c r="AC154" s="19" t="str">
        <f>IF(Polygon[Asset Group]="","",VLOOKUP(Polygon[Asset Type],subdom_master,4,FALSE))</f>
        <v/>
      </c>
    </row>
    <row r="155" spans="1:29" s="3" customFormat="1" x14ac:dyDescent="0.2">
      <c r="A155" s="34"/>
      <c r="B155" s="34"/>
      <c r="C155" s="34"/>
      <c r="D155" s="61"/>
      <c r="E155" s="61"/>
      <c r="F155" s="34"/>
      <c r="G155" s="34"/>
      <c r="H155" s="3" t="str">
        <f>IF(Polygon[Asset Group]="","",VLOOKUP(Polygon[Asset Group],asset_grp_poly,4,FALSE))</f>
        <v/>
      </c>
      <c r="J155" s="3" t="str">
        <f>IF(Polygon[Asset Group]="","",VLOOKUP(Polygon[Asset Group],asset_grp_poly,3,FALSE))</f>
        <v/>
      </c>
      <c r="M155" s="11"/>
      <c r="P155" s="56"/>
      <c r="R155" s="11"/>
      <c r="S155" s="14"/>
      <c r="AC155" s="19" t="str">
        <f>IF(Polygon[Asset Group]="","",VLOOKUP(Polygon[Asset Type],subdom_master,4,FALSE))</f>
        <v/>
      </c>
    </row>
    <row r="156" spans="1:29" s="3" customFormat="1" x14ac:dyDescent="0.2">
      <c r="A156" s="34"/>
      <c r="B156" s="34"/>
      <c r="C156" s="34"/>
      <c r="D156" s="61"/>
      <c r="E156" s="61"/>
      <c r="F156" s="34"/>
      <c r="G156" s="34"/>
      <c r="H156" s="3" t="str">
        <f>IF(Polygon[Asset Group]="","",VLOOKUP(Polygon[Asset Group],asset_grp_poly,4,FALSE))</f>
        <v/>
      </c>
      <c r="J156" s="3" t="str">
        <f>IF(Polygon[Asset Group]="","",VLOOKUP(Polygon[Asset Group],asset_grp_poly,3,FALSE))</f>
        <v/>
      </c>
      <c r="M156" s="11"/>
      <c r="P156" s="56"/>
      <c r="R156" s="11"/>
      <c r="S156" s="14"/>
      <c r="AC156" s="19" t="str">
        <f>IF(Polygon[Asset Group]="","",VLOOKUP(Polygon[Asset Type],subdom_master,4,FALSE))</f>
        <v/>
      </c>
    </row>
    <row r="157" spans="1:29" s="3" customFormat="1" x14ac:dyDescent="0.2">
      <c r="A157" s="34"/>
      <c r="B157" s="34"/>
      <c r="C157" s="34"/>
      <c r="D157" s="61"/>
      <c r="E157" s="61"/>
      <c r="F157" s="34"/>
      <c r="G157" s="34"/>
      <c r="H157" s="3" t="str">
        <f>IF(Polygon[Asset Group]="","",VLOOKUP(Polygon[Asset Group],asset_grp_poly,4,FALSE))</f>
        <v/>
      </c>
      <c r="J157" s="3" t="str">
        <f>IF(Polygon[Asset Group]="","",VLOOKUP(Polygon[Asset Group],asset_grp_poly,3,FALSE))</f>
        <v/>
      </c>
      <c r="M157" s="11"/>
      <c r="P157" s="56"/>
      <c r="R157" s="11"/>
      <c r="S157" s="14"/>
      <c r="AC157" s="19" t="str">
        <f>IF(Polygon[Asset Group]="","",VLOOKUP(Polygon[Asset Type],subdom_master,4,FALSE))</f>
        <v/>
      </c>
    </row>
    <row r="158" spans="1:29" s="3" customFormat="1" x14ac:dyDescent="0.2">
      <c r="A158" s="34"/>
      <c r="B158" s="34"/>
      <c r="C158" s="34"/>
      <c r="D158" s="61"/>
      <c r="E158" s="61"/>
      <c r="F158" s="34"/>
      <c r="G158" s="34"/>
      <c r="H158" s="3" t="str">
        <f>IF(Polygon[Asset Group]="","",VLOOKUP(Polygon[Asset Group],asset_grp_poly,4,FALSE))</f>
        <v/>
      </c>
      <c r="J158" s="3" t="str">
        <f>IF(Polygon[Asset Group]="","",VLOOKUP(Polygon[Asset Group],asset_grp_poly,3,FALSE))</f>
        <v/>
      </c>
      <c r="M158" s="11"/>
      <c r="P158" s="56"/>
      <c r="R158" s="11"/>
      <c r="S158" s="14"/>
      <c r="AC158" s="19" t="str">
        <f>IF(Polygon[Asset Group]="","",VLOOKUP(Polygon[Asset Type],subdom_master,4,FALSE))</f>
        <v/>
      </c>
    </row>
    <row r="159" spans="1:29" s="3" customFormat="1" x14ac:dyDescent="0.2">
      <c r="A159" s="34"/>
      <c r="B159" s="34"/>
      <c r="C159" s="34"/>
      <c r="D159" s="61"/>
      <c r="E159" s="61"/>
      <c r="F159" s="34"/>
      <c r="G159" s="34"/>
      <c r="H159" s="3" t="str">
        <f>IF(Polygon[Asset Group]="","",VLOOKUP(Polygon[Asset Group],asset_grp_poly,4,FALSE))</f>
        <v/>
      </c>
      <c r="J159" s="3" t="str">
        <f>IF(Polygon[Asset Group]="","",VLOOKUP(Polygon[Asset Group],asset_grp_poly,3,FALSE))</f>
        <v/>
      </c>
      <c r="M159" s="11"/>
      <c r="P159" s="56"/>
      <c r="R159" s="11"/>
      <c r="S159" s="14"/>
      <c r="AC159" s="19" t="str">
        <f>IF(Polygon[Asset Group]="","",VLOOKUP(Polygon[Asset Type],subdom_master,4,FALSE))</f>
        <v/>
      </c>
    </row>
    <row r="160" spans="1:29" s="3" customFormat="1" x14ac:dyDescent="0.2">
      <c r="A160" s="34"/>
      <c r="B160" s="34"/>
      <c r="C160" s="34"/>
      <c r="D160" s="61"/>
      <c r="E160" s="61"/>
      <c r="F160" s="34"/>
      <c r="G160" s="34"/>
      <c r="H160" s="3" t="str">
        <f>IF(Polygon[Asset Group]="","",VLOOKUP(Polygon[Asset Group],asset_grp_poly,4,FALSE))</f>
        <v/>
      </c>
      <c r="J160" s="3" t="str">
        <f>IF(Polygon[Asset Group]="","",VLOOKUP(Polygon[Asset Group],asset_grp_poly,3,FALSE))</f>
        <v/>
      </c>
      <c r="M160" s="11"/>
      <c r="P160" s="56"/>
      <c r="R160" s="11"/>
      <c r="S160" s="14"/>
      <c r="AC160" s="19" t="str">
        <f>IF(Polygon[Asset Group]="","",VLOOKUP(Polygon[Asset Type],subdom_master,4,FALSE))</f>
        <v/>
      </c>
    </row>
    <row r="161" spans="1:29" s="3" customFormat="1" x14ac:dyDescent="0.2">
      <c r="A161" s="34"/>
      <c r="B161" s="34"/>
      <c r="C161" s="34"/>
      <c r="D161" s="61"/>
      <c r="E161" s="61"/>
      <c r="F161" s="34"/>
      <c r="G161" s="34"/>
      <c r="H161" s="3" t="str">
        <f>IF(Polygon[Asset Group]="","",VLOOKUP(Polygon[Asset Group],asset_grp_poly,4,FALSE))</f>
        <v/>
      </c>
      <c r="J161" s="3" t="str">
        <f>IF(Polygon[Asset Group]="","",VLOOKUP(Polygon[Asset Group],asset_grp_poly,3,FALSE))</f>
        <v/>
      </c>
      <c r="M161" s="11"/>
      <c r="P161" s="56"/>
      <c r="R161" s="11"/>
      <c r="S161" s="14"/>
      <c r="AC161" s="19" t="str">
        <f>IF(Polygon[Asset Group]="","",VLOOKUP(Polygon[Asset Type],subdom_master,4,FALSE))</f>
        <v/>
      </c>
    </row>
    <row r="162" spans="1:29" s="3" customFormat="1" x14ac:dyDescent="0.2">
      <c r="A162" s="34"/>
      <c r="B162" s="34"/>
      <c r="C162" s="34"/>
      <c r="D162" s="61"/>
      <c r="E162" s="61"/>
      <c r="F162" s="34"/>
      <c r="G162" s="34"/>
      <c r="H162" s="3" t="str">
        <f>IF(Polygon[Asset Group]="","",VLOOKUP(Polygon[Asset Group],asset_grp_poly,4,FALSE))</f>
        <v/>
      </c>
      <c r="J162" s="3" t="str">
        <f>IF(Polygon[Asset Group]="","",VLOOKUP(Polygon[Asset Group],asset_grp_poly,3,FALSE))</f>
        <v/>
      </c>
      <c r="M162" s="11"/>
      <c r="P162" s="56"/>
      <c r="R162" s="11"/>
      <c r="S162" s="14"/>
      <c r="AC162" s="19" t="str">
        <f>IF(Polygon[Asset Group]="","",VLOOKUP(Polygon[Asset Type],subdom_master,4,FALSE))</f>
        <v/>
      </c>
    </row>
    <row r="163" spans="1:29" s="3" customFormat="1" x14ac:dyDescent="0.2">
      <c r="A163" s="34"/>
      <c r="B163" s="34"/>
      <c r="C163" s="34"/>
      <c r="D163" s="61"/>
      <c r="E163" s="61"/>
      <c r="F163" s="34"/>
      <c r="G163" s="34"/>
      <c r="H163" s="3" t="str">
        <f>IF(Polygon[Asset Group]="","",VLOOKUP(Polygon[Asset Group],asset_grp_poly,4,FALSE))</f>
        <v/>
      </c>
      <c r="J163" s="3" t="str">
        <f>IF(Polygon[Asset Group]="","",VLOOKUP(Polygon[Asset Group],asset_grp_poly,3,FALSE))</f>
        <v/>
      </c>
      <c r="M163" s="11"/>
      <c r="P163" s="56"/>
      <c r="R163" s="11"/>
      <c r="S163" s="14"/>
      <c r="AC163" s="19" t="str">
        <f>IF(Polygon[Asset Group]="","",VLOOKUP(Polygon[Asset Type],subdom_master,4,FALSE))</f>
        <v/>
      </c>
    </row>
    <row r="164" spans="1:29" s="3" customFormat="1" x14ac:dyDescent="0.2">
      <c r="A164" s="34"/>
      <c r="B164" s="34"/>
      <c r="C164" s="34"/>
      <c r="D164" s="61"/>
      <c r="E164" s="61"/>
      <c r="F164" s="34"/>
      <c r="G164" s="34"/>
      <c r="H164" s="3" t="str">
        <f>IF(Polygon[Asset Group]="","",VLOOKUP(Polygon[Asset Group],asset_grp_poly,4,FALSE))</f>
        <v/>
      </c>
      <c r="J164" s="3" t="str">
        <f>IF(Polygon[Asset Group]="","",VLOOKUP(Polygon[Asset Group],asset_grp_poly,3,FALSE))</f>
        <v/>
      </c>
      <c r="M164" s="11"/>
      <c r="P164" s="56"/>
      <c r="R164" s="11"/>
      <c r="S164" s="14"/>
      <c r="AC164" s="19" t="str">
        <f>IF(Polygon[Asset Group]="","",VLOOKUP(Polygon[Asset Type],subdom_master,4,FALSE))</f>
        <v/>
      </c>
    </row>
    <row r="165" spans="1:29" s="3" customFormat="1" x14ac:dyDescent="0.2">
      <c r="A165" s="34"/>
      <c r="B165" s="34"/>
      <c r="C165" s="34"/>
      <c r="D165" s="61"/>
      <c r="E165" s="61"/>
      <c r="F165" s="34"/>
      <c r="G165" s="34"/>
      <c r="H165" s="3" t="str">
        <f>IF(Polygon[Asset Group]="","",VLOOKUP(Polygon[Asset Group],asset_grp_poly,4,FALSE))</f>
        <v/>
      </c>
      <c r="J165" s="3" t="str">
        <f>IF(Polygon[Asset Group]="","",VLOOKUP(Polygon[Asset Group],asset_grp_poly,3,FALSE))</f>
        <v/>
      </c>
      <c r="M165" s="11"/>
      <c r="P165" s="56"/>
      <c r="R165" s="11"/>
      <c r="S165" s="14"/>
      <c r="AC165" s="19" t="str">
        <f>IF(Polygon[Asset Group]="","",VLOOKUP(Polygon[Asset Type],subdom_master,4,FALSE))</f>
        <v/>
      </c>
    </row>
    <row r="166" spans="1:29" s="3" customFormat="1" x14ac:dyDescent="0.2">
      <c r="A166" s="34"/>
      <c r="B166" s="34"/>
      <c r="C166" s="34"/>
      <c r="D166" s="61"/>
      <c r="E166" s="61"/>
      <c r="F166" s="34"/>
      <c r="G166" s="34"/>
      <c r="H166" s="3" t="str">
        <f>IF(Polygon[Asset Group]="","",VLOOKUP(Polygon[Asset Group],asset_grp_poly,4,FALSE))</f>
        <v/>
      </c>
      <c r="J166" s="3" t="str">
        <f>IF(Polygon[Asset Group]="","",VLOOKUP(Polygon[Asset Group],asset_grp_poly,3,FALSE))</f>
        <v/>
      </c>
      <c r="M166" s="11"/>
      <c r="P166" s="56"/>
      <c r="R166" s="11"/>
      <c r="S166" s="14"/>
      <c r="AC166" s="19" t="str">
        <f>IF(Polygon[Asset Group]="","",VLOOKUP(Polygon[Asset Type],subdom_master,4,FALSE))</f>
        <v/>
      </c>
    </row>
    <row r="167" spans="1:29" s="3" customFormat="1" x14ac:dyDescent="0.2">
      <c r="A167" s="34"/>
      <c r="B167" s="34"/>
      <c r="C167" s="34"/>
      <c r="D167" s="61"/>
      <c r="E167" s="61"/>
      <c r="F167" s="34"/>
      <c r="G167" s="34"/>
      <c r="H167" s="3" t="str">
        <f>IF(Polygon[Asset Group]="","",VLOOKUP(Polygon[Asset Group],asset_grp_poly,4,FALSE))</f>
        <v/>
      </c>
      <c r="J167" s="3" t="str">
        <f>IF(Polygon[Asset Group]="","",VLOOKUP(Polygon[Asset Group],asset_grp_poly,3,FALSE))</f>
        <v/>
      </c>
      <c r="M167" s="11"/>
      <c r="P167" s="56"/>
      <c r="R167" s="11"/>
      <c r="S167" s="14"/>
      <c r="AC167" s="19" t="str">
        <f>IF(Polygon[Asset Group]="","",VLOOKUP(Polygon[Asset Type],subdom_master,4,FALSE))</f>
        <v/>
      </c>
    </row>
    <row r="168" spans="1:29" s="3" customFormat="1" x14ac:dyDescent="0.2">
      <c r="A168" s="34"/>
      <c r="B168" s="34"/>
      <c r="C168" s="34"/>
      <c r="D168" s="61"/>
      <c r="E168" s="61"/>
      <c r="F168" s="34"/>
      <c r="G168" s="34"/>
      <c r="H168" s="3" t="str">
        <f>IF(Polygon[Asset Group]="","",VLOOKUP(Polygon[Asset Group],asset_grp_poly,4,FALSE))</f>
        <v/>
      </c>
      <c r="J168" s="3" t="str">
        <f>IF(Polygon[Asset Group]="","",VLOOKUP(Polygon[Asset Group],asset_grp_poly,3,FALSE))</f>
        <v/>
      </c>
      <c r="M168" s="11"/>
      <c r="P168" s="56"/>
      <c r="R168" s="11"/>
      <c r="S168" s="14"/>
      <c r="AC168" s="19" t="str">
        <f>IF(Polygon[Asset Group]="","",VLOOKUP(Polygon[Asset Type],subdom_master,4,FALSE))</f>
        <v/>
      </c>
    </row>
    <row r="169" spans="1:29" s="3" customFormat="1" x14ac:dyDescent="0.2">
      <c r="A169" s="34"/>
      <c r="B169" s="34"/>
      <c r="C169" s="34"/>
      <c r="D169" s="61"/>
      <c r="E169" s="61"/>
      <c r="F169" s="34"/>
      <c r="G169" s="34"/>
      <c r="H169" s="3" t="str">
        <f>IF(Polygon[Asset Group]="","",VLOOKUP(Polygon[Asset Group],asset_grp_poly,4,FALSE))</f>
        <v/>
      </c>
      <c r="J169" s="3" t="str">
        <f>IF(Polygon[Asset Group]="","",VLOOKUP(Polygon[Asset Group],asset_grp_poly,3,FALSE))</f>
        <v/>
      </c>
      <c r="M169" s="11"/>
      <c r="P169" s="56"/>
      <c r="R169" s="11"/>
      <c r="S169" s="14"/>
      <c r="AC169" s="19" t="str">
        <f>IF(Polygon[Asset Group]="","",VLOOKUP(Polygon[Asset Type],subdom_master,4,FALSE))</f>
        <v/>
      </c>
    </row>
    <row r="170" spans="1:29" s="3" customFormat="1" x14ac:dyDescent="0.2">
      <c r="A170" s="34"/>
      <c r="B170" s="34"/>
      <c r="C170" s="34"/>
      <c r="D170" s="61"/>
      <c r="E170" s="61"/>
      <c r="F170" s="34"/>
      <c r="G170" s="34"/>
      <c r="H170" s="3" t="str">
        <f>IF(Polygon[Asset Group]="","",VLOOKUP(Polygon[Asset Group],asset_grp_poly,4,FALSE))</f>
        <v/>
      </c>
      <c r="J170" s="3" t="str">
        <f>IF(Polygon[Asset Group]="","",VLOOKUP(Polygon[Asset Group],asset_grp_poly,3,FALSE))</f>
        <v/>
      </c>
      <c r="M170" s="11"/>
      <c r="P170" s="56"/>
      <c r="R170" s="11"/>
      <c r="S170" s="14"/>
      <c r="AC170" s="19" t="str">
        <f>IF(Polygon[Asset Group]="","",VLOOKUP(Polygon[Asset Type],subdom_master,4,FALSE))</f>
        <v/>
      </c>
    </row>
    <row r="171" spans="1:29" s="3" customFormat="1" x14ac:dyDescent="0.2">
      <c r="A171" s="34"/>
      <c r="B171" s="34"/>
      <c r="C171" s="34"/>
      <c r="D171" s="61"/>
      <c r="E171" s="61"/>
      <c r="F171" s="34"/>
      <c r="G171" s="34"/>
      <c r="H171" s="3" t="str">
        <f>IF(Polygon[Asset Group]="","",VLOOKUP(Polygon[Asset Group],asset_grp_poly,4,FALSE))</f>
        <v/>
      </c>
      <c r="J171" s="3" t="str">
        <f>IF(Polygon[Asset Group]="","",VLOOKUP(Polygon[Asset Group],asset_grp_poly,3,FALSE))</f>
        <v/>
      </c>
      <c r="M171" s="11"/>
      <c r="P171" s="56"/>
      <c r="R171" s="11"/>
      <c r="S171" s="14"/>
      <c r="AC171" s="19" t="str">
        <f>IF(Polygon[Asset Group]="","",VLOOKUP(Polygon[Asset Type],subdom_master,4,FALSE))</f>
        <v/>
      </c>
    </row>
    <row r="172" spans="1:29" s="3" customFormat="1" x14ac:dyDescent="0.2">
      <c r="A172" s="34"/>
      <c r="B172" s="34"/>
      <c r="C172" s="34"/>
      <c r="D172" s="61"/>
      <c r="E172" s="61"/>
      <c r="F172" s="34"/>
      <c r="G172" s="34"/>
      <c r="H172" s="3" t="str">
        <f>IF(Polygon[Asset Group]="","",VLOOKUP(Polygon[Asset Group],asset_grp_poly,4,FALSE))</f>
        <v/>
      </c>
      <c r="J172" s="3" t="str">
        <f>IF(Polygon[Asset Group]="","",VLOOKUP(Polygon[Asset Group],asset_grp_poly,3,FALSE))</f>
        <v/>
      </c>
      <c r="M172" s="11"/>
      <c r="P172" s="56"/>
      <c r="R172" s="11"/>
      <c r="S172" s="14"/>
      <c r="AC172" s="19" t="str">
        <f>IF(Polygon[Asset Group]="","",VLOOKUP(Polygon[Asset Type],subdom_master,4,FALSE))</f>
        <v/>
      </c>
    </row>
    <row r="173" spans="1:29" s="3" customFormat="1" x14ac:dyDescent="0.2">
      <c r="A173" s="34"/>
      <c r="B173" s="34"/>
      <c r="C173" s="34"/>
      <c r="D173" s="61"/>
      <c r="E173" s="61"/>
      <c r="F173" s="34"/>
      <c r="G173" s="34"/>
      <c r="H173" s="3" t="str">
        <f>IF(Polygon[Asset Group]="","",VLOOKUP(Polygon[Asset Group],asset_grp_poly,4,FALSE))</f>
        <v/>
      </c>
      <c r="J173" s="3" t="str">
        <f>IF(Polygon[Asset Group]="","",VLOOKUP(Polygon[Asset Group],asset_grp_poly,3,FALSE))</f>
        <v/>
      </c>
      <c r="M173" s="11"/>
      <c r="P173" s="56"/>
      <c r="R173" s="11"/>
      <c r="S173" s="14"/>
      <c r="AC173" s="19" t="str">
        <f>IF(Polygon[Asset Group]="","",VLOOKUP(Polygon[Asset Type],subdom_master,4,FALSE))</f>
        <v/>
      </c>
    </row>
    <row r="174" spans="1:29" s="3" customFormat="1" x14ac:dyDescent="0.2">
      <c r="A174" s="34"/>
      <c r="B174" s="34"/>
      <c r="C174" s="34"/>
      <c r="D174" s="61"/>
      <c r="E174" s="61"/>
      <c r="F174" s="34"/>
      <c r="G174" s="34"/>
      <c r="H174" s="3" t="str">
        <f>IF(Polygon[Asset Group]="","",VLOOKUP(Polygon[Asset Group],asset_grp_poly,4,FALSE))</f>
        <v/>
      </c>
      <c r="J174" s="3" t="str">
        <f>IF(Polygon[Asset Group]="","",VLOOKUP(Polygon[Asset Group],asset_grp_poly,3,FALSE))</f>
        <v/>
      </c>
      <c r="M174" s="11"/>
      <c r="P174" s="56"/>
      <c r="R174" s="11"/>
      <c r="S174" s="14"/>
      <c r="AC174" s="19" t="str">
        <f>IF(Polygon[Asset Group]="","",VLOOKUP(Polygon[Asset Type],subdom_master,4,FALSE))</f>
        <v/>
      </c>
    </row>
    <row r="175" spans="1:29" s="3" customFormat="1" x14ac:dyDescent="0.2">
      <c r="A175" s="34"/>
      <c r="B175" s="34"/>
      <c r="C175" s="34"/>
      <c r="D175" s="61"/>
      <c r="E175" s="61"/>
      <c r="F175" s="34"/>
      <c r="G175" s="34"/>
      <c r="H175" s="3" t="str">
        <f>IF(Polygon[Asset Group]="","",VLOOKUP(Polygon[Asset Group],asset_grp_poly,4,FALSE))</f>
        <v/>
      </c>
      <c r="J175" s="3" t="str">
        <f>IF(Polygon[Asset Group]="","",VLOOKUP(Polygon[Asset Group],asset_grp_poly,3,FALSE))</f>
        <v/>
      </c>
      <c r="M175" s="11"/>
      <c r="P175" s="56"/>
      <c r="R175" s="11"/>
      <c r="S175" s="14"/>
      <c r="AC175" s="19" t="str">
        <f>IF(Polygon[Asset Group]="","",VLOOKUP(Polygon[Asset Type],subdom_master,4,FALSE))</f>
        <v/>
      </c>
    </row>
    <row r="176" spans="1:29" s="3" customFormat="1" x14ac:dyDescent="0.2">
      <c r="A176" s="34"/>
      <c r="B176" s="34"/>
      <c r="C176" s="34"/>
      <c r="D176" s="61"/>
      <c r="E176" s="61"/>
      <c r="F176" s="34"/>
      <c r="G176" s="34"/>
      <c r="H176" s="3" t="str">
        <f>IF(Polygon[Asset Group]="","",VLOOKUP(Polygon[Asset Group],asset_grp_poly,4,FALSE))</f>
        <v/>
      </c>
      <c r="J176" s="3" t="str">
        <f>IF(Polygon[Asset Group]="","",VLOOKUP(Polygon[Asset Group],asset_grp_poly,3,FALSE))</f>
        <v/>
      </c>
      <c r="M176" s="11"/>
      <c r="P176" s="56"/>
      <c r="R176" s="11"/>
      <c r="S176" s="14"/>
      <c r="AC176" s="19" t="str">
        <f>IF(Polygon[Asset Group]="","",VLOOKUP(Polygon[Asset Type],subdom_master,4,FALSE))</f>
        <v/>
      </c>
    </row>
    <row r="177" spans="1:29" s="3" customFormat="1" x14ac:dyDescent="0.2">
      <c r="A177" s="34"/>
      <c r="B177" s="34"/>
      <c r="C177" s="34"/>
      <c r="D177" s="61"/>
      <c r="E177" s="61"/>
      <c r="F177" s="34"/>
      <c r="G177" s="34"/>
      <c r="H177" s="3" t="str">
        <f>IF(Polygon[Asset Group]="","",VLOOKUP(Polygon[Asset Group],asset_grp_poly,4,FALSE))</f>
        <v/>
      </c>
      <c r="J177" s="3" t="str">
        <f>IF(Polygon[Asset Group]="","",VLOOKUP(Polygon[Asset Group],asset_grp_poly,3,FALSE))</f>
        <v/>
      </c>
      <c r="M177" s="11"/>
      <c r="P177" s="56"/>
      <c r="R177" s="11"/>
      <c r="S177" s="14"/>
      <c r="AC177" s="19" t="str">
        <f>IF(Polygon[Asset Group]="","",VLOOKUP(Polygon[Asset Type],subdom_master,4,FALSE))</f>
        <v/>
      </c>
    </row>
    <row r="178" spans="1:29" s="3" customFormat="1" x14ac:dyDescent="0.2">
      <c r="A178" s="34"/>
      <c r="B178" s="34"/>
      <c r="C178" s="34"/>
      <c r="D178" s="61"/>
      <c r="E178" s="61"/>
      <c r="F178" s="34"/>
      <c r="G178" s="34"/>
      <c r="H178" s="3" t="str">
        <f>IF(Polygon[Asset Group]="","",VLOOKUP(Polygon[Asset Group],asset_grp_poly,4,FALSE))</f>
        <v/>
      </c>
      <c r="J178" s="3" t="str">
        <f>IF(Polygon[Asset Group]="","",VLOOKUP(Polygon[Asset Group],asset_grp_poly,3,FALSE))</f>
        <v/>
      </c>
      <c r="M178" s="11"/>
      <c r="P178" s="56"/>
      <c r="R178" s="11"/>
      <c r="S178" s="14"/>
      <c r="AC178" s="19" t="str">
        <f>IF(Polygon[Asset Group]="","",VLOOKUP(Polygon[Asset Type],subdom_master,4,FALSE))</f>
        <v/>
      </c>
    </row>
    <row r="179" spans="1:29" s="3" customFormat="1" x14ac:dyDescent="0.2">
      <c r="A179" s="34"/>
      <c r="B179" s="34"/>
      <c r="C179" s="34"/>
      <c r="D179" s="61"/>
      <c r="E179" s="61"/>
      <c r="F179" s="34"/>
      <c r="G179" s="34"/>
      <c r="H179" s="3" t="str">
        <f>IF(Polygon[Asset Group]="","",VLOOKUP(Polygon[Asset Group],asset_grp_poly,4,FALSE))</f>
        <v/>
      </c>
      <c r="J179" s="3" t="str">
        <f>IF(Polygon[Asset Group]="","",VLOOKUP(Polygon[Asset Group],asset_grp_poly,3,FALSE))</f>
        <v/>
      </c>
      <c r="M179" s="11"/>
      <c r="P179" s="56"/>
      <c r="R179" s="11"/>
      <c r="S179" s="14"/>
      <c r="AC179" s="19" t="str">
        <f>IF(Polygon[Asset Group]="","",VLOOKUP(Polygon[Asset Type],subdom_master,4,FALSE))</f>
        <v/>
      </c>
    </row>
    <row r="180" spans="1:29" s="3" customFormat="1" x14ac:dyDescent="0.2">
      <c r="A180" s="34"/>
      <c r="B180" s="34"/>
      <c r="C180" s="34"/>
      <c r="D180" s="61"/>
      <c r="E180" s="61"/>
      <c r="F180" s="34"/>
      <c r="G180" s="34"/>
      <c r="H180" s="3" t="str">
        <f>IF(Polygon[Asset Group]="","",VLOOKUP(Polygon[Asset Group],asset_grp_poly,4,FALSE))</f>
        <v/>
      </c>
      <c r="J180" s="3" t="str">
        <f>IF(Polygon[Asset Group]="","",VLOOKUP(Polygon[Asset Group],asset_grp_poly,3,FALSE))</f>
        <v/>
      </c>
      <c r="M180" s="11"/>
      <c r="P180" s="56"/>
      <c r="R180" s="11"/>
      <c r="S180" s="14"/>
      <c r="AC180" s="19" t="str">
        <f>IF(Polygon[Asset Group]="","",VLOOKUP(Polygon[Asset Type],subdom_master,4,FALSE))</f>
        <v/>
      </c>
    </row>
    <row r="181" spans="1:29" s="3" customFormat="1" x14ac:dyDescent="0.2">
      <c r="A181" s="34"/>
      <c r="B181" s="34"/>
      <c r="C181" s="34"/>
      <c r="D181" s="61"/>
      <c r="E181" s="61"/>
      <c r="F181" s="34"/>
      <c r="G181" s="34"/>
      <c r="H181" s="3" t="str">
        <f>IF(Polygon[Asset Group]="","",VLOOKUP(Polygon[Asset Group],asset_grp_poly,4,FALSE))</f>
        <v/>
      </c>
      <c r="J181" s="3" t="str">
        <f>IF(Polygon[Asset Group]="","",VLOOKUP(Polygon[Asset Group],asset_grp_poly,3,FALSE))</f>
        <v/>
      </c>
      <c r="M181" s="11"/>
      <c r="P181" s="56"/>
      <c r="R181" s="11"/>
      <c r="S181" s="14"/>
      <c r="AC181" s="19" t="str">
        <f>IF(Polygon[Asset Group]="","",VLOOKUP(Polygon[Asset Type],subdom_master,4,FALSE))</f>
        <v/>
      </c>
    </row>
    <row r="182" spans="1:29" s="3" customFormat="1" x14ac:dyDescent="0.2">
      <c r="A182" s="34"/>
      <c r="B182" s="34"/>
      <c r="C182" s="34"/>
      <c r="D182" s="61"/>
      <c r="E182" s="61"/>
      <c r="F182" s="34"/>
      <c r="G182" s="34"/>
      <c r="H182" s="3" t="str">
        <f>IF(Polygon[Asset Group]="","",VLOOKUP(Polygon[Asset Group],asset_grp_poly,4,FALSE))</f>
        <v/>
      </c>
      <c r="J182" s="3" t="str">
        <f>IF(Polygon[Asset Group]="","",VLOOKUP(Polygon[Asset Group],asset_grp_poly,3,FALSE))</f>
        <v/>
      </c>
      <c r="M182" s="11"/>
      <c r="P182" s="56"/>
      <c r="R182" s="11"/>
      <c r="S182" s="14"/>
      <c r="AC182" s="19" t="str">
        <f>IF(Polygon[Asset Group]="","",VLOOKUP(Polygon[Asset Type],subdom_master,4,FALSE))</f>
        <v/>
      </c>
    </row>
    <row r="183" spans="1:29" s="3" customFormat="1" x14ac:dyDescent="0.2">
      <c r="A183" s="34"/>
      <c r="B183" s="34"/>
      <c r="C183" s="34"/>
      <c r="D183" s="61"/>
      <c r="E183" s="61"/>
      <c r="F183" s="34"/>
      <c r="G183" s="34"/>
      <c r="H183" s="3" t="str">
        <f>IF(Polygon[Asset Group]="","",VLOOKUP(Polygon[Asset Group],asset_grp_poly,4,FALSE))</f>
        <v/>
      </c>
      <c r="J183" s="3" t="str">
        <f>IF(Polygon[Asset Group]="","",VLOOKUP(Polygon[Asset Group],asset_grp_poly,3,FALSE))</f>
        <v/>
      </c>
      <c r="M183" s="11"/>
      <c r="P183" s="56"/>
      <c r="R183" s="11"/>
      <c r="S183" s="14"/>
      <c r="AC183" s="19" t="str">
        <f>IF(Polygon[Asset Group]="","",VLOOKUP(Polygon[Asset Type],subdom_master,4,FALSE))</f>
        <v/>
      </c>
    </row>
    <row r="184" spans="1:29" s="3" customFormat="1" x14ac:dyDescent="0.2">
      <c r="A184" s="34"/>
      <c r="B184" s="34"/>
      <c r="C184" s="34"/>
      <c r="D184" s="61"/>
      <c r="E184" s="61"/>
      <c r="F184" s="34"/>
      <c r="G184" s="34"/>
      <c r="H184" s="3" t="str">
        <f>IF(Polygon[Asset Group]="","",VLOOKUP(Polygon[Asset Group],asset_grp_poly,4,FALSE))</f>
        <v/>
      </c>
      <c r="J184" s="3" t="str">
        <f>IF(Polygon[Asset Group]="","",VLOOKUP(Polygon[Asset Group],asset_grp_poly,3,FALSE))</f>
        <v/>
      </c>
      <c r="M184" s="11"/>
      <c r="P184" s="56"/>
      <c r="R184" s="11"/>
      <c r="S184" s="14"/>
      <c r="AC184" s="19" t="str">
        <f>IF(Polygon[Asset Group]="","",VLOOKUP(Polygon[Asset Type],subdom_master,4,FALSE))</f>
        <v/>
      </c>
    </row>
    <row r="185" spans="1:29" s="3" customFormat="1" x14ac:dyDescent="0.2">
      <c r="A185" s="34"/>
      <c r="B185" s="34"/>
      <c r="C185" s="34"/>
      <c r="D185" s="61"/>
      <c r="E185" s="61"/>
      <c r="F185" s="34"/>
      <c r="G185" s="34"/>
      <c r="H185" s="3" t="str">
        <f>IF(Polygon[Asset Group]="","",VLOOKUP(Polygon[Asset Group],asset_grp_poly,4,FALSE))</f>
        <v/>
      </c>
      <c r="J185" s="3" t="str">
        <f>IF(Polygon[Asset Group]="","",VLOOKUP(Polygon[Asset Group],asset_grp_poly,3,FALSE))</f>
        <v/>
      </c>
      <c r="M185" s="11"/>
      <c r="P185" s="56"/>
      <c r="R185" s="11"/>
      <c r="S185" s="14"/>
      <c r="AC185" s="19" t="str">
        <f>IF(Polygon[Asset Group]="","",VLOOKUP(Polygon[Asset Type],subdom_master,4,FALSE))</f>
        <v/>
      </c>
    </row>
    <row r="186" spans="1:29" s="3" customFormat="1" x14ac:dyDescent="0.2">
      <c r="A186" s="34"/>
      <c r="B186" s="34"/>
      <c r="C186" s="34"/>
      <c r="D186" s="61"/>
      <c r="E186" s="61"/>
      <c r="F186" s="34"/>
      <c r="G186" s="34"/>
      <c r="H186" s="3" t="str">
        <f>IF(Polygon[Asset Group]="","",VLOOKUP(Polygon[Asset Group],asset_grp_poly,4,FALSE))</f>
        <v/>
      </c>
      <c r="J186" s="3" t="str">
        <f>IF(Polygon[Asset Group]="","",VLOOKUP(Polygon[Asset Group],asset_grp_poly,3,FALSE))</f>
        <v/>
      </c>
      <c r="M186" s="11"/>
      <c r="P186" s="56"/>
      <c r="R186" s="11"/>
      <c r="S186" s="14"/>
      <c r="AC186" s="19" t="str">
        <f>IF(Polygon[Asset Group]="","",VLOOKUP(Polygon[Asset Type],subdom_master,4,FALSE))</f>
        <v/>
      </c>
    </row>
    <row r="187" spans="1:29" s="3" customFormat="1" x14ac:dyDescent="0.2">
      <c r="A187" s="34"/>
      <c r="B187" s="34"/>
      <c r="C187" s="34"/>
      <c r="D187" s="61"/>
      <c r="E187" s="61"/>
      <c r="F187" s="34"/>
      <c r="G187" s="34"/>
      <c r="H187" s="3" t="str">
        <f>IF(Polygon[Asset Group]="","",VLOOKUP(Polygon[Asset Group],asset_grp_poly,4,FALSE))</f>
        <v/>
      </c>
      <c r="J187" s="3" t="str">
        <f>IF(Polygon[Asset Group]="","",VLOOKUP(Polygon[Asset Group],asset_grp_poly,3,FALSE))</f>
        <v/>
      </c>
      <c r="M187" s="11"/>
      <c r="P187" s="56"/>
      <c r="R187" s="11"/>
      <c r="S187" s="14"/>
      <c r="AC187" s="19" t="str">
        <f>IF(Polygon[Asset Group]="","",VLOOKUP(Polygon[Asset Type],subdom_master,4,FALSE))</f>
        <v/>
      </c>
    </row>
    <row r="188" spans="1:29" s="3" customFormat="1" x14ac:dyDescent="0.2">
      <c r="A188" s="34"/>
      <c r="B188" s="34"/>
      <c r="C188" s="34"/>
      <c r="D188" s="61"/>
      <c r="E188" s="61"/>
      <c r="F188" s="34"/>
      <c r="G188" s="34"/>
      <c r="H188" s="3" t="str">
        <f>IF(Polygon[Asset Group]="","",VLOOKUP(Polygon[Asset Group],asset_grp_poly,4,FALSE))</f>
        <v/>
      </c>
      <c r="J188" s="3" t="str">
        <f>IF(Polygon[Asset Group]="","",VLOOKUP(Polygon[Asset Group],asset_grp_poly,3,FALSE))</f>
        <v/>
      </c>
      <c r="M188" s="11"/>
      <c r="P188" s="56"/>
      <c r="R188" s="11"/>
      <c r="S188" s="14"/>
      <c r="AC188" s="19" t="str">
        <f>IF(Polygon[Asset Group]="","",VLOOKUP(Polygon[Asset Type],subdom_master,4,FALSE))</f>
        <v/>
      </c>
    </row>
    <row r="189" spans="1:29" s="3" customFormat="1" x14ac:dyDescent="0.2">
      <c r="A189" s="34"/>
      <c r="B189" s="34"/>
      <c r="C189" s="34"/>
      <c r="D189" s="61"/>
      <c r="E189" s="61"/>
      <c r="F189" s="34"/>
      <c r="G189" s="34"/>
      <c r="H189" s="3" t="str">
        <f>IF(Polygon[Asset Group]="","",VLOOKUP(Polygon[Asset Group],asset_grp_poly,4,FALSE))</f>
        <v/>
      </c>
      <c r="J189" s="3" t="str">
        <f>IF(Polygon[Asset Group]="","",VLOOKUP(Polygon[Asset Group],asset_grp_poly,3,FALSE))</f>
        <v/>
      </c>
      <c r="M189" s="11"/>
      <c r="P189" s="56"/>
      <c r="R189" s="11"/>
      <c r="S189" s="14"/>
      <c r="AC189" s="19" t="str">
        <f>IF(Polygon[Asset Group]="","",VLOOKUP(Polygon[Asset Type],subdom_master,4,FALSE))</f>
        <v/>
      </c>
    </row>
    <row r="190" spans="1:29" s="3" customFormat="1" x14ac:dyDescent="0.2">
      <c r="A190" s="34"/>
      <c r="B190" s="34"/>
      <c r="C190" s="34"/>
      <c r="D190" s="61"/>
      <c r="E190" s="61"/>
      <c r="F190" s="34"/>
      <c r="G190" s="34"/>
      <c r="H190" s="3" t="str">
        <f>IF(Polygon[Asset Group]="","",VLOOKUP(Polygon[Asset Group],asset_grp_poly,4,FALSE))</f>
        <v/>
      </c>
      <c r="J190" s="3" t="str">
        <f>IF(Polygon[Asset Group]="","",VLOOKUP(Polygon[Asset Group],asset_grp_poly,3,FALSE))</f>
        <v/>
      </c>
      <c r="M190" s="11"/>
      <c r="P190" s="56"/>
      <c r="R190" s="11"/>
      <c r="S190" s="14"/>
      <c r="AC190" s="19" t="str">
        <f>IF(Polygon[Asset Group]="","",VLOOKUP(Polygon[Asset Type],subdom_master,4,FALSE))</f>
        <v/>
      </c>
    </row>
    <row r="191" spans="1:29" s="3" customFormat="1" x14ac:dyDescent="0.2">
      <c r="A191" s="34"/>
      <c r="B191" s="34"/>
      <c r="C191" s="34"/>
      <c r="D191" s="61"/>
      <c r="E191" s="61"/>
      <c r="F191" s="34"/>
      <c r="G191" s="34"/>
      <c r="H191" s="3" t="str">
        <f>IF(Polygon[Asset Group]="","",VLOOKUP(Polygon[Asset Group],asset_grp_poly,4,FALSE))</f>
        <v/>
      </c>
      <c r="J191" s="3" t="str">
        <f>IF(Polygon[Asset Group]="","",VLOOKUP(Polygon[Asset Group],asset_grp_poly,3,FALSE))</f>
        <v/>
      </c>
      <c r="M191" s="11"/>
      <c r="P191" s="56"/>
      <c r="R191" s="11"/>
      <c r="S191" s="14"/>
      <c r="AC191" s="19" t="str">
        <f>IF(Polygon[Asset Group]="","",VLOOKUP(Polygon[Asset Type],subdom_master,4,FALSE))</f>
        <v/>
      </c>
    </row>
    <row r="192" spans="1:29" s="3" customFormat="1" x14ac:dyDescent="0.2">
      <c r="A192" s="34"/>
      <c r="B192" s="34"/>
      <c r="C192" s="34"/>
      <c r="D192" s="61"/>
      <c r="E192" s="61"/>
      <c r="F192" s="34"/>
      <c r="G192" s="34"/>
      <c r="H192" s="3" t="str">
        <f>IF(Polygon[Asset Group]="","",VLOOKUP(Polygon[Asset Group],asset_grp_poly,4,FALSE))</f>
        <v/>
      </c>
      <c r="J192" s="3" t="str">
        <f>IF(Polygon[Asset Group]="","",VLOOKUP(Polygon[Asset Group],asset_grp_poly,3,FALSE))</f>
        <v/>
      </c>
      <c r="M192" s="11"/>
      <c r="P192" s="56"/>
      <c r="R192" s="11"/>
      <c r="S192" s="14"/>
      <c r="AC192" s="19" t="str">
        <f>IF(Polygon[Asset Group]="","",VLOOKUP(Polygon[Asset Type],subdom_master,4,FALSE))</f>
        <v/>
      </c>
    </row>
    <row r="193" spans="1:29" s="3" customFormat="1" x14ac:dyDescent="0.2">
      <c r="A193" s="34"/>
      <c r="B193" s="34"/>
      <c r="C193" s="34"/>
      <c r="D193" s="61"/>
      <c r="E193" s="61"/>
      <c r="F193" s="34"/>
      <c r="G193" s="34"/>
      <c r="H193" s="3" t="str">
        <f>IF(Polygon[Asset Group]="","",VLOOKUP(Polygon[Asset Group],asset_grp_poly,4,FALSE))</f>
        <v/>
      </c>
      <c r="J193" s="3" t="str">
        <f>IF(Polygon[Asset Group]="","",VLOOKUP(Polygon[Asset Group],asset_grp_poly,3,FALSE))</f>
        <v/>
      </c>
      <c r="M193" s="11"/>
      <c r="P193" s="56"/>
      <c r="R193" s="11"/>
      <c r="S193" s="14"/>
      <c r="AC193" s="19" t="str">
        <f>IF(Polygon[Asset Group]="","",VLOOKUP(Polygon[Asset Type],subdom_master,4,FALSE))</f>
        <v/>
      </c>
    </row>
    <row r="194" spans="1:29" s="3" customFormat="1" x14ac:dyDescent="0.2">
      <c r="A194" s="34"/>
      <c r="B194" s="34"/>
      <c r="C194" s="34"/>
      <c r="D194" s="61"/>
      <c r="E194" s="61"/>
      <c r="F194" s="34"/>
      <c r="G194" s="34"/>
      <c r="H194" s="3" t="str">
        <f>IF(Polygon[Asset Group]="","",VLOOKUP(Polygon[Asset Group],asset_grp_poly,4,FALSE))</f>
        <v/>
      </c>
      <c r="J194" s="3" t="str">
        <f>IF(Polygon[Asset Group]="","",VLOOKUP(Polygon[Asset Group],asset_grp_poly,3,FALSE))</f>
        <v/>
      </c>
      <c r="M194" s="11"/>
      <c r="P194" s="56"/>
      <c r="R194" s="11"/>
      <c r="S194" s="14"/>
      <c r="AC194" s="19" t="str">
        <f>IF(Polygon[Asset Group]="","",VLOOKUP(Polygon[Asset Type],subdom_master,4,FALSE))</f>
        <v/>
      </c>
    </row>
    <row r="195" spans="1:29" s="3" customFormat="1" x14ac:dyDescent="0.2">
      <c r="A195" s="34"/>
      <c r="B195" s="34"/>
      <c r="C195" s="34"/>
      <c r="D195" s="61"/>
      <c r="E195" s="61"/>
      <c r="F195" s="34"/>
      <c r="G195" s="34"/>
      <c r="H195" s="3" t="str">
        <f>IF(Polygon[Asset Group]="","",VLOOKUP(Polygon[Asset Group],asset_grp_poly,4,FALSE))</f>
        <v/>
      </c>
      <c r="J195" s="3" t="str">
        <f>IF(Polygon[Asset Group]="","",VLOOKUP(Polygon[Asset Group],asset_grp_poly,3,FALSE))</f>
        <v/>
      </c>
      <c r="M195" s="11"/>
      <c r="P195" s="56"/>
      <c r="R195" s="11"/>
      <c r="S195" s="14"/>
      <c r="AC195" s="19" t="str">
        <f>IF(Polygon[Asset Group]="","",VLOOKUP(Polygon[Asset Type],subdom_master,4,FALSE))</f>
        <v/>
      </c>
    </row>
    <row r="196" spans="1:29" s="3" customFormat="1" x14ac:dyDescent="0.2">
      <c r="A196" s="34"/>
      <c r="B196" s="34"/>
      <c r="C196" s="34"/>
      <c r="D196" s="61"/>
      <c r="E196" s="61"/>
      <c r="F196" s="34"/>
      <c r="G196" s="34"/>
      <c r="H196" s="3" t="str">
        <f>IF(Polygon[Asset Group]="","",VLOOKUP(Polygon[Asset Group],asset_grp_poly,4,FALSE))</f>
        <v/>
      </c>
      <c r="J196" s="3" t="str">
        <f>IF(Polygon[Asset Group]="","",VLOOKUP(Polygon[Asset Group],asset_grp_poly,3,FALSE))</f>
        <v/>
      </c>
      <c r="M196" s="11"/>
      <c r="P196" s="56"/>
      <c r="R196" s="11"/>
      <c r="S196" s="14"/>
      <c r="AC196" s="19" t="str">
        <f>IF(Polygon[Asset Group]="","",VLOOKUP(Polygon[Asset Type],subdom_master,4,FALSE))</f>
        <v/>
      </c>
    </row>
    <row r="197" spans="1:29" s="3" customFormat="1" x14ac:dyDescent="0.2">
      <c r="A197" s="34"/>
      <c r="B197" s="34"/>
      <c r="C197" s="34"/>
      <c r="D197" s="61"/>
      <c r="E197" s="61"/>
      <c r="F197" s="34"/>
      <c r="G197" s="34"/>
      <c r="H197" s="3" t="str">
        <f>IF(Polygon[Asset Group]="","",VLOOKUP(Polygon[Asset Group],asset_grp_poly,4,FALSE))</f>
        <v/>
      </c>
      <c r="J197" s="3" t="str">
        <f>IF(Polygon[Asset Group]="","",VLOOKUP(Polygon[Asset Group],asset_grp_poly,3,FALSE))</f>
        <v/>
      </c>
      <c r="M197" s="11"/>
      <c r="P197" s="56"/>
      <c r="R197" s="11"/>
      <c r="S197" s="14"/>
      <c r="AC197" s="19" t="str">
        <f>IF(Polygon[Asset Group]="","",VLOOKUP(Polygon[Asset Type],subdom_master,4,FALSE))</f>
        <v/>
      </c>
    </row>
    <row r="198" spans="1:29" s="3" customFormat="1" x14ac:dyDescent="0.2">
      <c r="A198" s="34"/>
      <c r="B198" s="34"/>
      <c r="C198" s="34"/>
      <c r="D198" s="61"/>
      <c r="E198" s="61"/>
      <c r="F198" s="34"/>
      <c r="G198" s="34"/>
      <c r="H198" s="3" t="str">
        <f>IF(Polygon[Asset Group]="","",VLOOKUP(Polygon[Asset Group],asset_grp_poly,4,FALSE))</f>
        <v/>
      </c>
      <c r="J198" s="3" t="str">
        <f>IF(Polygon[Asset Group]="","",VLOOKUP(Polygon[Asset Group],asset_grp_poly,3,FALSE))</f>
        <v/>
      </c>
      <c r="M198" s="11"/>
      <c r="P198" s="56"/>
      <c r="R198" s="11"/>
      <c r="S198" s="14"/>
      <c r="AC198" s="19" t="str">
        <f>IF(Polygon[Asset Group]="","",VLOOKUP(Polygon[Asset Type],subdom_master,4,FALSE))</f>
        <v/>
      </c>
    </row>
    <row r="199" spans="1:29" s="3" customFormat="1" x14ac:dyDescent="0.2">
      <c r="A199" s="34"/>
      <c r="B199" s="34"/>
      <c r="C199" s="34"/>
      <c r="D199" s="61"/>
      <c r="E199" s="61"/>
      <c r="F199" s="34"/>
      <c r="G199" s="34"/>
      <c r="H199" s="3" t="str">
        <f>IF(Polygon[Asset Group]="","",VLOOKUP(Polygon[Asset Group],asset_grp_poly,4,FALSE))</f>
        <v/>
      </c>
      <c r="J199" s="3" t="str">
        <f>IF(Polygon[Asset Group]="","",VLOOKUP(Polygon[Asset Group],asset_grp_poly,3,FALSE))</f>
        <v/>
      </c>
      <c r="M199" s="11"/>
      <c r="P199" s="56"/>
      <c r="R199" s="11"/>
      <c r="S199" s="14"/>
      <c r="AC199" s="19" t="str">
        <f>IF(Polygon[Asset Group]="","",VLOOKUP(Polygon[Asset Type],subdom_master,4,FALSE))</f>
        <v/>
      </c>
    </row>
    <row r="200" spans="1:29" s="3" customFormat="1" x14ac:dyDescent="0.2">
      <c r="A200" s="34"/>
      <c r="B200" s="34"/>
      <c r="C200" s="34"/>
      <c r="D200" s="61"/>
      <c r="E200" s="61"/>
      <c r="F200" s="34"/>
      <c r="G200" s="34"/>
      <c r="H200" s="3" t="str">
        <f>IF(Polygon[Asset Group]="","",VLOOKUP(Polygon[Asset Group],asset_grp_poly,4,FALSE))</f>
        <v/>
      </c>
      <c r="J200" s="3" t="str">
        <f>IF(Polygon[Asset Group]="","",VLOOKUP(Polygon[Asset Group],asset_grp_poly,3,FALSE))</f>
        <v/>
      </c>
      <c r="M200" s="11"/>
      <c r="P200" s="56"/>
      <c r="R200" s="11"/>
      <c r="S200" s="14"/>
      <c r="AC200" s="19" t="str">
        <f>IF(Polygon[Asset Group]="","",VLOOKUP(Polygon[Asset Type],subdom_master,4,FALSE))</f>
        <v/>
      </c>
    </row>
    <row r="201" spans="1:29" s="3" customFormat="1" x14ac:dyDescent="0.2">
      <c r="A201" s="34"/>
      <c r="B201" s="34"/>
      <c r="C201" s="34"/>
      <c r="D201" s="61"/>
      <c r="E201" s="61"/>
      <c r="F201" s="34"/>
      <c r="G201" s="34"/>
      <c r="H201" s="3" t="str">
        <f>IF(Polygon[Asset Group]="","",VLOOKUP(Polygon[Asset Group],asset_grp_poly,4,FALSE))</f>
        <v/>
      </c>
      <c r="J201" s="3" t="str">
        <f>IF(Polygon[Asset Group]="","",VLOOKUP(Polygon[Asset Group],asset_grp_poly,3,FALSE))</f>
        <v/>
      </c>
      <c r="M201" s="11"/>
      <c r="P201" s="56"/>
      <c r="R201" s="11"/>
      <c r="S201" s="14"/>
      <c r="AC201" s="19" t="str">
        <f>IF(Polygon[Asset Group]="","",VLOOKUP(Polygon[Asset Type],subdom_master,4,FALSE))</f>
        <v/>
      </c>
    </row>
    <row r="202" spans="1:29" s="3" customFormat="1" x14ac:dyDescent="0.2">
      <c r="A202" s="34"/>
      <c r="B202" s="34"/>
      <c r="C202" s="34"/>
      <c r="D202" s="61"/>
      <c r="E202" s="61"/>
      <c r="F202" s="34"/>
      <c r="G202" s="34"/>
      <c r="H202" s="3" t="str">
        <f>IF(Polygon[Asset Group]="","",VLOOKUP(Polygon[Asset Group],asset_grp_poly,4,FALSE))</f>
        <v/>
      </c>
      <c r="J202" s="3" t="str">
        <f>IF(Polygon[Asset Group]="","",VLOOKUP(Polygon[Asset Group],asset_grp_poly,3,FALSE))</f>
        <v/>
      </c>
      <c r="M202" s="11"/>
      <c r="P202" s="56"/>
      <c r="R202" s="11"/>
      <c r="S202" s="14"/>
      <c r="AC202" s="19" t="str">
        <f>IF(Polygon[Asset Group]="","",VLOOKUP(Polygon[Asset Type],subdom_master,4,FALSE))</f>
        <v/>
      </c>
    </row>
    <row r="203" spans="1:29" s="3" customFormat="1" x14ac:dyDescent="0.2">
      <c r="A203" s="34"/>
      <c r="B203" s="34"/>
      <c r="C203" s="34"/>
      <c r="D203" s="61"/>
      <c r="E203" s="61"/>
      <c r="F203" s="34"/>
      <c r="G203" s="34"/>
      <c r="H203" s="3" t="str">
        <f>IF(Polygon[Asset Group]="","",VLOOKUP(Polygon[Asset Group],asset_grp_poly,4,FALSE))</f>
        <v/>
      </c>
      <c r="J203" s="3" t="str">
        <f>IF(Polygon[Asset Group]="","",VLOOKUP(Polygon[Asset Group],asset_grp_poly,3,FALSE))</f>
        <v/>
      </c>
      <c r="M203" s="11"/>
      <c r="P203" s="56"/>
      <c r="R203" s="11"/>
      <c r="S203" s="14"/>
      <c r="AC203" s="19" t="str">
        <f>IF(Polygon[Asset Group]="","",VLOOKUP(Polygon[Asset Type],subdom_master,4,FALSE))</f>
        <v/>
      </c>
    </row>
    <row r="204" spans="1:29" s="3" customFormat="1" x14ac:dyDescent="0.2">
      <c r="A204" s="34"/>
      <c r="B204" s="34"/>
      <c r="C204" s="34"/>
      <c r="D204" s="61"/>
      <c r="E204" s="61"/>
      <c r="F204" s="34"/>
      <c r="G204" s="34"/>
      <c r="H204" s="3" t="str">
        <f>IF(Polygon[Asset Group]="","",VLOOKUP(Polygon[Asset Group],asset_grp_poly,4,FALSE))</f>
        <v/>
      </c>
      <c r="J204" s="3" t="str">
        <f>IF(Polygon[Asset Group]="","",VLOOKUP(Polygon[Asset Group],asset_grp_poly,3,FALSE))</f>
        <v/>
      </c>
      <c r="M204" s="11"/>
      <c r="P204" s="56"/>
      <c r="R204" s="11"/>
      <c r="S204" s="14"/>
      <c r="AC204" s="19" t="str">
        <f>IF(Polygon[Asset Group]="","",VLOOKUP(Polygon[Asset Type],subdom_master,4,FALSE))</f>
        <v/>
      </c>
    </row>
    <row r="205" spans="1:29" s="3" customFormat="1" x14ac:dyDescent="0.2">
      <c r="A205" s="34"/>
      <c r="B205" s="34"/>
      <c r="C205" s="34"/>
      <c r="D205" s="61"/>
      <c r="E205" s="61"/>
      <c r="F205" s="34"/>
      <c r="G205" s="34"/>
      <c r="H205" s="3" t="str">
        <f>IF(Polygon[Asset Group]="","",VLOOKUP(Polygon[Asset Group],asset_grp_poly,4,FALSE))</f>
        <v/>
      </c>
      <c r="J205" s="3" t="str">
        <f>IF(Polygon[Asset Group]="","",VLOOKUP(Polygon[Asset Group],asset_grp_poly,3,FALSE))</f>
        <v/>
      </c>
      <c r="M205" s="11"/>
      <c r="P205" s="56"/>
      <c r="R205" s="11"/>
      <c r="S205" s="14"/>
      <c r="AC205" s="19" t="str">
        <f>IF(Polygon[Asset Group]="","",VLOOKUP(Polygon[Asset Type],subdom_master,4,FALSE))</f>
        <v/>
      </c>
    </row>
    <row r="206" spans="1:29" s="3" customFormat="1" x14ac:dyDescent="0.2">
      <c r="A206" s="34"/>
      <c r="B206" s="34"/>
      <c r="C206" s="34"/>
      <c r="D206" s="61"/>
      <c r="E206" s="61"/>
      <c r="F206" s="34"/>
      <c r="G206" s="34"/>
      <c r="H206" s="3" t="str">
        <f>IF(Polygon[Asset Group]="","",VLOOKUP(Polygon[Asset Group],asset_grp_poly,4,FALSE))</f>
        <v/>
      </c>
      <c r="J206" s="3" t="str">
        <f>IF(Polygon[Asset Group]="","",VLOOKUP(Polygon[Asset Group],asset_grp_poly,3,FALSE))</f>
        <v/>
      </c>
      <c r="M206" s="11"/>
      <c r="P206" s="56"/>
      <c r="R206" s="11"/>
      <c r="S206" s="14"/>
      <c r="AC206" s="19" t="str">
        <f>IF(Polygon[Asset Group]="","",VLOOKUP(Polygon[Asset Type],subdom_master,4,FALSE))</f>
        <v/>
      </c>
    </row>
    <row r="207" spans="1:29" s="3" customFormat="1" x14ac:dyDescent="0.2">
      <c r="A207" s="34"/>
      <c r="B207" s="34"/>
      <c r="C207" s="34"/>
      <c r="D207" s="61"/>
      <c r="E207" s="61"/>
      <c r="F207" s="34"/>
      <c r="G207" s="34"/>
      <c r="H207" s="3" t="str">
        <f>IF(Polygon[Asset Group]="","",VLOOKUP(Polygon[Asset Group],asset_grp_poly,4,FALSE))</f>
        <v/>
      </c>
      <c r="J207" s="3" t="str">
        <f>IF(Polygon[Asset Group]="","",VLOOKUP(Polygon[Asset Group],asset_grp_poly,3,FALSE))</f>
        <v/>
      </c>
      <c r="M207" s="11"/>
      <c r="P207" s="56"/>
      <c r="R207" s="11"/>
      <c r="S207" s="14"/>
      <c r="AC207" s="19" t="str">
        <f>IF(Polygon[Asset Group]="","",VLOOKUP(Polygon[Asset Type],subdom_master,4,FALSE))</f>
        <v/>
      </c>
    </row>
    <row r="208" spans="1:29" s="3" customFormat="1" x14ac:dyDescent="0.2">
      <c r="A208" s="34"/>
      <c r="B208" s="34"/>
      <c r="C208" s="34"/>
      <c r="D208" s="61"/>
      <c r="E208" s="61"/>
      <c r="F208" s="34"/>
      <c r="G208" s="34"/>
      <c r="H208" s="3" t="str">
        <f>IF(Polygon[Asset Group]="","",VLOOKUP(Polygon[Asset Group],asset_grp_poly,4,FALSE))</f>
        <v/>
      </c>
      <c r="J208" s="3" t="str">
        <f>IF(Polygon[Asset Group]="","",VLOOKUP(Polygon[Asset Group],asset_grp_poly,3,FALSE))</f>
        <v/>
      </c>
      <c r="M208" s="11"/>
      <c r="P208" s="56"/>
      <c r="R208" s="11"/>
      <c r="S208" s="14"/>
      <c r="AC208" s="19" t="str">
        <f>IF(Polygon[Asset Group]="","",VLOOKUP(Polygon[Asset Type],subdom_master,4,FALSE))</f>
        <v/>
      </c>
    </row>
    <row r="209" spans="1:29" s="3" customFormat="1" x14ac:dyDescent="0.2">
      <c r="A209" s="34"/>
      <c r="B209" s="34"/>
      <c r="C209" s="34"/>
      <c r="D209" s="61"/>
      <c r="E209" s="61"/>
      <c r="F209" s="34"/>
      <c r="G209" s="34"/>
      <c r="H209" s="3" t="str">
        <f>IF(Polygon[Asset Group]="","",VLOOKUP(Polygon[Asset Group],asset_grp_poly,4,FALSE))</f>
        <v/>
      </c>
      <c r="J209" s="3" t="str">
        <f>IF(Polygon[Asset Group]="","",VLOOKUP(Polygon[Asset Group],asset_grp_poly,3,FALSE))</f>
        <v/>
      </c>
      <c r="M209" s="11"/>
      <c r="P209" s="56"/>
      <c r="R209" s="11"/>
      <c r="S209" s="14"/>
      <c r="AC209" s="19" t="str">
        <f>IF(Polygon[Asset Group]="","",VLOOKUP(Polygon[Asset Type],subdom_master,4,FALSE))</f>
        <v/>
      </c>
    </row>
    <row r="210" spans="1:29" s="3" customFormat="1" x14ac:dyDescent="0.2">
      <c r="A210" s="34"/>
      <c r="B210" s="34"/>
      <c r="C210" s="34"/>
      <c r="D210" s="61"/>
      <c r="E210" s="61"/>
      <c r="F210" s="34"/>
      <c r="G210" s="34"/>
      <c r="H210" s="3" t="str">
        <f>IF(Polygon[Asset Group]="","",VLOOKUP(Polygon[Asset Group],asset_grp_poly,4,FALSE))</f>
        <v/>
      </c>
      <c r="J210" s="3" t="str">
        <f>IF(Polygon[Asset Group]="","",VLOOKUP(Polygon[Asset Group],asset_grp_poly,3,FALSE))</f>
        <v/>
      </c>
      <c r="M210" s="11"/>
      <c r="P210" s="56"/>
      <c r="R210" s="11"/>
      <c r="S210" s="14"/>
      <c r="AC210" s="19" t="str">
        <f>IF(Polygon[Asset Group]="","",VLOOKUP(Polygon[Asset Type],subdom_master,4,FALSE))</f>
        <v/>
      </c>
    </row>
    <row r="211" spans="1:29" s="3" customFormat="1" x14ac:dyDescent="0.2">
      <c r="A211" s="34"/>
      <c r="B211" s="34"/>
      <c r="C211" s="34"/>
      <c r="D211" s="61"/>
      <c r="E211" s="61"/>
      <c r="F211" s="34"/>
      <c r="G211" s="34"/>
      <c r="H211" s="3" t="str">
        <f>IF(Polygon[Asset Group]="","",VLOOKUP(Polygon[Asset Group],asset_grp_poly,4,FALSE))</f>
        <v/>
      </c>
      <c r="J211" s="3" t="str">
        <f>IF(Polygon[Asset Group]="","",VLOOKUP(Polygon[Asset Group],asset_grp_poly,3,FALSE))</f>
        <v/>
      </c>
      <c r="M211" s="11"/>
      <c r="P211" s="56"/>
      <c r="R211" s="11"/>
      <c r="S211" s="14"/>
      <c r="AC211" s="19" t="str">
        <f>IF(Polygon[Asset Group]="","",VLOOKUP(Polygon[Asset Type],subdom_master,4,FALSE))</f>
        <v/>
      </c>
    </row>
    <row r="212" spans="1:29" s="3" customFormat="1" x14ac:dyDescent="0.2">
      <c r="A212" s="34"/>
      <c r="B212" s="34"/>
      <c r="C212" s="34"/>
      <c r="D212" s="61"/>
      <c r="E212" s="61"/>
      <c r="F212" s="34"/>
      <c r="G212" s="34"/>
      <c r="H212" s="3" t="str">
        <f>IF(Polygon[Asset Group]="","",VLOOKUP(Polygon[Asset Group],asset_grp_poly,4,FALSE))</f>
        <v/>
      </c>
      <c r="J212" s="3" t="str">
        <f>IF(Polygon[Asset Group]="","",VLOOKUP(Polygon[Asset Group],asset_grp_poly,3,FALSE))</f>
        <v/>
      </c>
      <c r="M212" s="11"/>
      <c r="P212" s="56"/>
      <c r="R212" s="11"/>
      <c r="S212" s="14"/>
      <c r="AC212" s="19" t="str">
        <f>IF(Polygon[Asset Group]="","",VLOOKUP(Polygon[Asset Type],subdom_master,4,FALSE))</f>
        <v/>
      </c>
    </row>
    <row r="213" spans="1:29" s="3" customFormat="1" x14ac:dyDescent="0.2">
      <c r="A213" s="34"/>
      <c r="B213" s="34"/>
      <c r="C213" s="34"/>
      <c r="D213" s="61"/>
      <c r="E213" s="61"/>
      <c r="F213" s="34"/>
      <c r="G213" s="34"/>
      <c r="H213" s="3" t="str">
        <f>IF(Polygon[Asset Group]="","",VLOOKUP(Polygon[Asset Group],asset_grp_poly,4,FALSE))</f>
        <v/>
      </c>
      <c r="J213" s="3" t="str">
        <f>IF(Polygon[Asset Group]="","",VLOOKUP(Polygon[Asset Group],asset_grp_poly,3,FALSE))</f>
        <v/>
      </c>
      <c r="M213" s="11"/>
      <c r="P213" s="56"/>
      <c r="R213" s="11"/>
      <c r="S213" s="14"/>
      <c r="AC213" s="19" t="str">
        <f>IF(Polygon[Asset Group]="","",VLOOKUP(Polygon[Asset Type],subdom_master,4,FALSE))</f>
        <v/>
      </c>
    </row>
    <row r="214" spans="1:29" s="3" customFormat="1" x14ac:dyDescent="0.2">
      <c r="A214" s="34"/>
      <c r="B214" s="34"/>
      <c r="C214" s="34"/>
      <c r="D214" s="61"/>
      <c r="E214" s="61"/>
      <c r="F214" s="34"/>
      <c r="G214" s="34"/>
      <c r="H214" s="3" t="str">
        <f>IF(Polygon[Asset Group]="","",VLOOKUP(Polygon[Asset Group],asset_grp_poly,4,FALSE))</f>
        <v/>
      </c>
      <c r="J214" s="3" t="str">
        <f>IF(Polygon[Asset Group]="","",VLOOKUP(Polygon[Asset Group],asset_grp_poly,3,FALSE))</f>
        <v/>
      </c>
      <c r="M214" s="11"/>
      <c r="P214" s="56"/>
      <c r="R214" s="11"/>
      <c r="S214" s="14"/>
      <c r="AC214" s="19" t="str">
        <f>IF(Polygon[Asset Group]="","",VLOOKUP(Polygon[Asset Type],subdom_master,4,FALSE))</f>
        <v/>
      </c>
    </row>
    <row r="215" spans="1:29" s="3" customFormat="1" x14ac:dyDescent="0.2">
      <c r="A215" s="34"/>
      <c r="B215" s="34"/>
      <c r="C215" s="34"/>
      <c r="D215" s="61"/>
      <c r="E215" s="61"/>
      <c r="F215" s="34"/>
      <c r="G215" s="34"/>
      <c r="H215" s="3" t="str">
        <f>IF(Polygon[Asset Group]="","",VLOOKUP(Polygon[Asset Group],asset_grp_poly,4,FALSE))</f>
        <v/>
      </c>
      <c r="J215" s="3" t="str">
        <f>IF(Polygon[Asset Group]="","",VLOOKUP(Polygon[Asset Group],asset_grp_poly,3,FALSE))</f>
        <v/>
      </c>
      <c r="M215" s="11"/>
      <c r="P215" s="56"/>
      <c r="R215" s="11"/>
      <c r="S215" s="14"/>
      <c r="AC215" s="19" t="str">
        <f>IF(Polygon[Asset Group]="","",VLOOKUP(Polygon[Asset Type],subdom_master,4,FALSE))</f>
        <v/>
      </c>
    </row>
    <row r="216" spans="1:29" s="3" customFormat="1" x14ac:dyDescent="0.2">
      <c r="A216" s="34"/>
      <c r="B216" s="34"/>
      <c r="C216" s="34"/>
      <c r="D216" s="61"/>
      <c r="E216" s="61"/>
      <c r="F216" s="34"/>
      <c r="G216" s="34"/>
      <c r="H216" s="3" t="str">
        <f>IF(Polygon[Asset Group]="","",VLOOKUP(Polygon[Asset Group],asset_grp_poly,4,FALSE))</f>
        <v/>
      </c>
      <c r="J216" s="3" t="str">
        <f>IF(Polygon[Asset Group]="","",VLOOKUP(Polygon[Asset Group],asset_grp_poly,3,FALSE))</f>
        <v/>
      </c>
      <c r="M216" s="11"/>
      <c r="P216" s="56"/>
      <c r="R216" s="11"/>
      <c r="S216" s="14"/>
      <c r="AC216" s="19" t="str">
        <f>IF(Polygon[Asset Group]="","",VLOOKUP(Polygon[Asset Type],subdom_master,4,FALSE))</f>
        <v/>
      </c>
    </row>
    <row r="217" spans="1:29" s="3" customFormat="1" x14ac:dyDescent="0.2">
      <c r="A217" s="34"/>
      <c r="B217" s="34"/>
      <c r="C217" s="34"/>
      <c r="D217" s="61"/>
      <c r="E217" s="61"/>
      <c r="F217" s="34"/>
      <c r="G217" s="34"/>
      <c r="H217" s="3" t="str">
        <f>IF(Polygon[Asset Group]="","",VLOOKUP(Polygon[Asset Group],asset_grp_poly,4,FALSE))</f>
        <v/>
      </c>
      <c r="J217" s="3" t="str">
        <f>IF(Polygon[Asset Group]="","",VLOOKUP(Polygon[Asset Group],asset_grp_poly,3,FALSE))</f>
        <v/>
      </c>
      <c r="M217" s="11"/>
      <c r="P217" s="56"/>
      <c r="R217" s="11"/>
      <c r="S217" s="14"/>
      <c r="AC217" s="19" t="str">
        <f>IF(Polygon[Asset Group]="","",VLOOKUP(Polygon[Asset Type],subdom_master,4,FALSE))</f>
        <v/>
      </c>
    </row>
    <row r="218" spans="1:29" s="3" customFormat="1" x14ac:dyDescent="0.2">
      <c r="A218" s="34"/>
      <c r="B218" s="34"/>
      <c r="C218" s="34"/>
      <c r="D218" s="61"/>
      <c r="E218" s="61"/>
      <c r="F218" s="34"/>
      <c r="G218" s="34"/>
      <c r="H218" s="3" t="str">
        <f>IF(Polygon[Asset Group]="","",VLOOKUP(Polygon[Asset Group],asset_grp_poly,4,FALSE))</f>
        <v/>
      </c>
      <c r="J218" s="3" t="str">
        <f>IF(Polygon[Asset Group]="","",VLOOKUP(Polygon[Asset Group],asset_grp_poly,3,FALSE))</f>
        <v/>
      </c>
      <c r="M218" s="11"/>
      <c r="P218" s="56"/>
      <c r="R218" s="11"/>
      <c r="S218" s="14"/>
      <c r="AC218" s="19" t="str">
        <f>IF(Polygon[Asset Group]="","",VLOOKUP(Polygon[Asset Type],subdom_master,4,FALSE))</f>
        <v/>
      </c>
    </row>
    <row r="219" spans="1:29" s="3" customFormat="1" x14ac:dyDescent="0.2">
      <c r="A219" s="34"/>
      <c r="B219" s="34"/>
      <c r="C219" s="34"/>
      <c r="D219" s="61"/>
      <c r="E219" s="61"/>
      <c r="F219" s="34"/>
      <c r="G219" s="34"/>
      <c r="H219" s="3" t="str">
        <f>IF(Polygon[Asset Group]="","",VLOOKUP(Polygon[Asset Group],asset_grp_poly,4,FALSE))</f>
        <v/>
      </c>
      <c r="J219" s="3" t="str">
        <f>IF(Polygon[Asset Group]="","",VLOOKUP(Polygon[Asset Group],asset_grp_poly,3,FALSE))</f>
        <v/>
      </c>
      <c r="M219" s="11"/>
      <c r="P219" s="56"/>
      <c r="R219" s="11"/>
      <c r="S219" s="14"/>
      <c r="AC219" s="19" t="str">
        <f>IF(Polygon[Asset Group]="","",VLOOKUP(Polygon[Asset Type],subdom_master,4,FALSE))</f>
        <v/>
      </c>
    </row>
    <row r="220" spans="1:29" s="3" customFormat="1" x14ac:dyDescent="0.2">
      <c r="A220" s="34"/>
      <c r="B220" s="34"/>
      <c r="C220" s="34"/>
      <c r="D220" s="61"/>
      <c r="E220" s="61"/>
      <c r="F220" s="34"/>
      <c r="G220" s="34"/>
      <c r="H220" s="3" t="str">
        <f>IF(Polygon[Asset Group]="","",VLOOKUP(Polygon[Asset Group],asset_grp_poly,4,FALSE))</f>
        <v/>
      </c>
      <c r="J220" s="3" t="str">
        <f>IF(Polygon[Asset Group]="","",VLOOKUP(Polygon[Asset Group],asset_grp_poly,3,FALSE))</f>
        <v/>
      </c>
      <c r="M220" s="11"/>
      <c r="P220" s="56"/>
      <c r="R220" s="11"/>
      <c r="S220" s="14"/>
      <c r="AC220" s="19" t="str">
        <f>IF(Polygon[Asset Group]="","",VLOOKUP(Polygon[Asset Type],subdom_master,4,FALSE))</f>
        <v/>
      </c>
    </row>
    <row r="221" spans="1:29" s="3" customFormat="1" x14ac:dyDescent="0.2">
      <c r="A221" s="34"/>
      <c r="B221" s="34"/>
      <c r="C221" s="34"/>
      <c r="D221" s="61"/>
      <c r="E221" s="61"/>
      <c r="F221" s="34"/>
      <c r="G221" s="34"/>
      <c r="H221" s="3" t="str">
        <f>IF(Polygon[Asset Group]="","",VLOOKUP(Polygon[Asset Group],asset_grp_poly,4,FALSE))</f>
        <v/>
      </c>
      <c r="J221" s="3" t="str">
        <f>IF(Polygon[Asset Group]="","",VLOOKUP(Polygon[Asset Group],asset_grp_poly,3,FALSE))</f>
        <v/>
      </c>
      <c r="M221" s="11"/>
      <c r="P221" s="56"/>
      <c r="R221" s="11"/>
      <c r="S221" s="14"/>
      <c r="AC221" s="19" t="str">
        <f>IF(Polygon[Asset Group]="","",VLOOKUP(Polygon[Asset Type],subdom_master,4,FALSE))</f>
        <v/>
      </c>
    </row>
    <row r="222" spans="1:29" s="3" customFormat="1" x14ac:dyDescent="0.2">
      <c r="A222" s="34"/>
      <c r="B222" s="34"/>
      <c r="C222" s="34"/>
      <c r="D222" s="61"/>
      <c r="E222" s="61"/>
      <c r="F222" s="34"/>
      <c r="G222" s="34"/>
      <c r="H222" s="3" t="str">
        <f>IF(Polygon[Asset Group]="","",VLOOKUP(Polygon[Asset Group],asset_grp_poly,4,FALSE))</f>
        <v/>
      </c>
      <c r="J222" s="3" t="str">
        <f>IF(Polygon[Asset Group]="","",VLOOKUP(Polygon[Asset Group],asset_grp_poly,3,FALSE))</f>
        <v/>
      </c>
      <c r="M222" s="11"/>
      <c r="P222" s="56"/>
      <c r="R222" s="11"/>
      <c r="S222" s="14"/>
      <c r="AC222" s="19" t="str">
        <f>IF(Polygon[Asset Group]="","",VLOOKUP(Polygon[Asset Type],subdom_master,4,FALSE))</f>
        <v/>
      </c>
    </row>
    <row r="223" spans="1:29" s="3" customFormat="1" x14ac:dyDescent="0.2">
      <c r="A223" s="34"/>
      <c r="B223" s="34"/>
      <c r="C223" s="34"/>
      <c r="D223" s="61"/>
      <c r="E223" s="61"/>
      <c r="F223" s="34"/>
      <c r="G223" s="34"/>
      <c r="H223" s="3" t="str">
        <f>IF(Polygon[Asset Group]="","",VLOOKUP(Polygon[Asset Group],asset_grp_poly,4,FALSE))</f>
        <v/>
      </c>
      <c r="J223" s="3" t="str">
        <f>IF(Polygon[Asset Group]="","",VLOOKUP(Polygon[Asset Group],asset_grp_poly,3,FALSE))</f>
        <v/>
      </c>
      <c r="M223" s="11"/>
      <c r="P223" s="56"/>
      <c r="R223" s="11"/>
      <c r="S223" s="14"/>
      <c r="AC223" s="19" t="str">
        <f>IF(Polygon[Asset Group]="","",VLOOKUP(Polygon[Asset Type],subdom_master,4,FALSE))</f>
        <v/>
      </c>
    </row>
    <row r="224" spans="1:29" s="3" customFormat="1" x14ac:dyDescent="0.2">
      <c r="A224" s="34"/>
      <c r="B224" s="34"/>
      <c r="C224" s="34"/>
      <c r="D224" s="61"/>
      <c r="E224" s="61"/>
      <c r="F224" s="34"/>
      <c r="G224" s="34"/>
      <c r="H224" s="3" t="str">
        <f>IF(Polygon[Asset Group]="","",VLOOKUP(Polygon[Asset Group],asset_grp_poly,4,FALSE))</f>
        <v/>
      </c>
      <c r="J224" s="3" t="str">
        <f>IF(Polygon[Asset Group]="","",VLOOKUP(Polygon[Asset Group],asset_grp_poly,3,FALSE))</f>
        <v/>
      </c>
      <c r="M224" s="11"/>
      <c r="P224" s="56"/>
      <c r="R224" s="11"/>
      <c r="S224" s="14"/>
      <c r="AC224" s="19" t="str">
        <f>IF(Polygon[Asset Group]="","",VLOOKUP(Polygon[Asset Type],subdom_master,4,FALSE))</f>
        <v/>
      </c>
    </row>
    <row r="225" spans="1:29" s="3" customFormat="1" x14ac:dyDescent="0.2">
      <c r="A225" s="34"/>
      <c r="B225" s="34"/>
      <c r="C225" s="34"/>
      <c r="D225" s="61"/>
      <c r="E225" s="61"/>
      <c r="F225" s="34"/>
      <c r="G225" s="34"/>
      <c r="H225" s="3" t="str">
        <f>IF(Polygon[Asset Group]="","",VLOOKUP(Polygon[Asset Group],asset_grp_poly,4,FALSE))</f>
        <v/>
      </c>
      <c r="J225" s="3" t="str">
        <f>IF(Polygon[Asset Group]="","",VLOOKUP(Polygon[Asset Group],asset_grp_poly,3,FALSE))</f>
        <v/>
      </c>
      <c r="M225" s="11"/>
      <c r="P225" s="56"/>
      <c r="R225" s="11"/>
      <c r="S225" s="14"/>
      <c r="AC225" s="19" t="str">
        <f>IF(Polygon[Asset Group]="","",VLOOKUP(Polygon[Asset Type],subdom_master,4,FALSE))</f>
        <v/>
      </c>
    </row>
    <row r="226" spans="1:29" s="3" customFormat="1" x14ac:dyDescent="0.2">
      <c r="A226" s="34"/>
      <c r="B226" s="34"/>
      <c r="C226" s="34"/>
      <c r="D226" s="61"/>
      <c r="E226" s="61"/>
      <c r="F226" s="34"/>
      <c r="G226" s="34"/>
      <c r="H226" s="3" t="str">
        <f>IF(Polygon[Asset Group]="","",VLOOKUP(Polygon[Asset Group],asset_grp_poly,4,FALSE))</f>
        <v/>
      </c>
      <c r="J226" s="3" t="str">
        <f>IF(Polygon[Asset Group]="","",VLOOKUP(Polygon[Asset Group],asset_grp_poly,3,FALSE))</f>
        <v/>
      </c>
      <c r="M226" s="11"/>
      <c r="P226" s="56"/>
      <c r="R226" s="11"/>
      <c r="S226" s="14"/>
      <c r="AC226" s="19" t="str">
        <f>IF(Polygon[Asset Group]="","",VLOOKUP(Polygon[Asset Type],subdom_master,4,FALSE))</f>
        <v/>
      </c>
    </row>
    <row r="227" spans="1:29" s="3" customFormat="1" x14ac:dyDescent="0.2">
      <c r="A227" s="34"/>
      <c r="B227" s="34"/>
      <c r="C227" s="34"/>
      <c r="D227" s="61"/>
      <c r="E227" s="61"/>
      <c r="F227" s="34"/>
      <c r="G227" s="34"/>
      <c r="H227" s="3" t="str">
        <f>IF(Polygon[Asset Group]="","",VLOOKUP(Polygon[Asset Group],asset_grp_poly,4,FALSE))</f>
        <v/>
      </c>
      <c r="J227" s="3" t="str">
        <f>IF(Polygon[Asset Group]="","",VLOOKUP(Polygon[Asset Group],asset_grp_poly,3,FALSE))</f>
        <v/>
      </c>
      <c r="M227" s="11"/>
      <c r="P227" s="56"/>
      <c r="R227" s="11"/>
      <c r="S227" s="14"/>
      <c r="AC227" s="19" t="str">
        <f>IF(Polygon[Asset Group]="","",VLOOKUP(Polygon[Asset Type],subdom_master,4,FALSE))</f>
        <v/>
      </c>
    </row>
    <row r="228" spans="1:29" s="3" customFormat="1" x14ac:dyDescent="0.2">
      <c r="A228" s="34"/>
      <c r="B228" s="34"/>
      <c r="C228" s="34"/>
      <c r="D228" s="61"/>
      <c r="E228" s="61"/>
      <c r="F228" s="34"/>
      <c r="G228" s="34"/>
      <c r="H228" s="3" t="str">
        <f>IF(Polygon[Asset Group]="","",VLOOKUP(Polygon[Asset Group],asset_grp_poly,4,FALSE))</f>
        <v/>
      </c>
      <c r="J228" s="3" t="str">
        <f>IF(Polygon[Asset Group]="","",VLOOKUP(Polygon[Asset Group],asset_grp_poly,3,FALSE))</f>
        <v/>
      </c>
      <c r="M228" s="11"/>
      <c r="P228" s="56"/>
      <c r="R228" s="11"/>
      <c r="S228" s="14"/>
      <c r="AC228" s="19" t="str">
        <f>IF(Polygon[Asset Group]="","",VLOOKUP(Polygon[Asset Type],subdom_master,4,FALSE))</f>
        <v/>
      </c>
    </row>
    <row r="229" spans="1:29" s="3" customFormat="1" x14ac:dyDescent="0.2">
      <c r="A229" s="34"/>
      <c r="B229" s="34"/>
      <c r="C229" s="34"/>
      <c r="D229" s="61"/>
      <c r="E229" s="61"/>
      <c r="F229" s="34"/>
      <c r="G229" s="34"/>
      <c r="H229" s="3" t="str">
        <f>IF(Polygon[Asset Group]="","",VLOOKUP(Polygon[Asset Group],asset_grp_poly,4,FALSE))</f>
        <v/>
      </c>
      <c r="J229" s="3" t="str">
        <f>IF(Polygon[Asset Group]="","",VLOOKUP(Polygon[Asset Group],asset_grp_poly,3,FALSE))</f>
        <v/>
      </c>
      <c r="M229" s="11"/>
      <c r="P229" s="56"/>
      <c r="R229" s="11"/>
      <c r="S229" s="14"/>
      <c r="AC229" s="19" t="str">
        <f>IF(Polygon[Asset Group]="","",VLOOKUP(Polygon[Asset Type],subdom_master,4,FALSE))</f>
        <v/>
      </c>
    </row>
    <row r="230" spans="1:29" s="3" customFormat="1" x14ac:dyDescent="0.2">
      <c r="A230" s="34"/>
      <c r="B230" s="34"/>
      <c r="C230" s="34"/>
      <c r="D230" s="61"/>
      <c r="E230" s="61"/>
      <c r="F230" s="34"/>
      <c r="G230" s="34"/>
      <c r="H230" s="3" t="str">
        <f>IF(Polygon[Asset Group]="","",VLOOKUP(Polygon[Asset Group],asset_grp_poly,4,FALSE))</f>
        <v/>
      </c>
      <c r="J230" s="3" t="str">
        <f>IF(Polygon[Asset Group]="","",VLOOKUP(Polygon[Asset Group],asset_grp_poly,3,FALSE))</f>
        <v/>
      </c>
      <c r="M230" s="11"/>
      <c r="P230" s="56"/>
      <c r="R230" s="11"/>
      <c r="S230" s="14"/>
      <c r="AC230" s="19" t="str">
        <f>IF(Polygon[Asset Group]="","",VLOOKUP(Polygon[Asset Type],subdom_master,4,FALSE))</f>
        <v/>
      </c>
    </row>
    <row r="231" spans="1:29" s="3" customFormat="1" x14ac:dyDescent="0.2">
      <c r="A231" s="34"/>
      <c r="B231" s="34"/>
      <c r="C231" s="34"/>
      <c r="D231" s="61"/>
      <c r="E231" s="61"/>
      <c r="F231" s="34"/>
      <c r="G231" s="34"/>
      <c r="H231" s="3" t="str">
        <f>IF(Polygon[Asset Group]="","",VLOOKUP(Polygon[Asset Group],asset_grp_poly,4,FALSE))</f>
        <v/>
      </c>
      <c r="J231" s="3" t="str">
        <f>IF(Polygon[Asset Group]="","",VLOOKUP(Polygon[Asset Group],asset_grp_poly,3,FALSE))</f>
        <v/>
      </c>
      <c r="M231" s="11"/>
      <c r="P231" s="56"/>
      <c r="R231" s="11"/>
      <c r="S231" s="14"/>
      <c r="AC231" s="19" t="str">
        <f>IF(Polygon[Asset Group]="","",VLOOKUP(Polygon[Asset Type],subdom_master,4,FALSE))</f>
        <v/>
      </c>
    </row>
    <row r="232" spans="1:29" s="3" customFormat="1" x14ac:dyDescent="0.2">
      <c r="A232" s="34"/>
      <c r="B232" s="34"/>
      <c r="C232" s="34"/>
      <c r="D232" s="61"/>
      <c r="E232" s="61"/>
      <c r="F232" s="34"/>
      <c r="G232" s="34"/>
      <c r="H232" s="3" t="str">
        <f>IF(Polygon[Asset Group]="","",VLOOKUP(Polygon[Asset Group],asset_grp_poly,4,FALSE))</f>
        <v/>
      </c>
      <c r="J232" s="3" t="str">
        <f>IF(Polygon[Asset Group]="","",VLOOKUP(Polygon[Asset Group],asset_grp_poly,3,FALSE))</f>
        <v/>
      </c>
      <c r="M232" s="11"/>
      <c r="P232" s="56"/>
      <c r="R232" s="11"/>
      <c r="S232" s="14"/>
      <c r="AC232" s="19" t="str">
        <f>IF(Polygon[Asset Group]="","",VLOOKUP(Polygon[Asset Type],subdom_master,4,FALSE))</f>
        <v/>
      </c>
    </row>
    <row r="233" spans="1:29" s="3" customFormat="1" x14ac:dyDescent="0.2">
      <c r="A233" s="34"/>
      <c r="B233" s="34"/>
      <c r="C233" s="34"/>
      <c r="D233" s="61"/>
      <c r="E233" s="61"/>
      <c r="F233" s="34"/>
      <c r="G233" s="34"/>
      <c r="H233" s="3" t="str">
        <f>IF(Polygon[Asset Group]="","",VLOOKUP(Polygon[Asset Group],asset_grp_poly,4,FALSE))</f>
        <v/>
      </c>
      <c r="J233" s="3" t="str">
        <f>IF(Polygon[Asset Group]="","",VLOOKUP(Polygon[Asset Group],asset_grp_poly,3,FALSE))</f>
        <v/>
      </c>
      <c r="M233" s="11"/>
      <c r="P233" s="56"/>
      <c r="R233" s="11"/>
      <c r="S233" s="14"/>
      <c r="AC233" s="19" t="str">
        <f>IF(Polygon[Asset Group]="","",VLOOKUP(Polygon[Asset Type],subdom_master,4,FALSE))</f>
        <v/>
      </c>
    </row>
    <row r="234" spans="1:29" s="3" customFormat="1" x14ac:dyDescent="0.2">
      <c r="A234" s="34"/>
      <c r="B234" s="34"/>
      <c r="C234" s="34"/>
      <c r="D234" s="61"/>
      <c r="E234" s="61"/>
      <c r="F234" s="34"/>
      <c r="G234" s="34"/>
      <c r="H234" s="3" t="str">
        <f>IF(Polygon[Asset Group]="","",VLOOKUP(Polygon[Asset Group],asset_grp_poly,4,FALSE))</f>
        <v/>
      </c>
      <c r="J234" s="3" t="str">
        <f>IF(Polygon[Asset Group]="","",VLOOKUP(Polygon[Asset Group],asset_grp_poly,3,FALSE))</f>
        <v/>
      </c>
      <c r="M234" s="11"/>
      <c r="P234" s="56"/>
      <c r="R234" s="11"/>
      <c r="S234" s="14"/>
      <c r="AC234" s="19" t="str">
        <f>IF(Polygon[Asset Group]="","",VLOOKUP(Polygon[Asset Type],subdom_master,4,FALSE))</f>
        <v/>
      </c>
    </row>
    <row r="235" spans="1:29" s="3" customFormat="1" x14ac:dyDescent="0.2">
      <c r="A235" s="34"/>
      <c r="B235" s="34"/>
      <c r="C235" s="34"/>
      <c r="D235" s="61"/>
      <c r="E235" s="61"/>
      <c r="F235" s="34"/>
      <c r="G235" s="34"/>
      <c r="H235" s="3" t="str">
        <f>IF(Polygon[Asset Group]="","",VLOOKUP(Polygon[Asset Group],asset_grp_poly,4,FALSE))</f>
        <v/>
      </c>
      <c r="J235" s="3" t="str">
        <f>IF(Polygon[Asset Group]="","",VLOOKUP(Polygon[Asset Group],asset_grp_poly,3,FALSE))</f>
        <v/>
      </c>
      <c r="M235" s="11"/>
      <c r="P235" s="56"/>
      <c r="R235" s="11"/>
      <c r="S235" s="14"/>
      <c r="AC235" s="19" t="str">
        <f>IF(Polygon[Asset Group]="","",VLOOKUP(Polygon[Asset Type],subdom_master,4,FALSE))</f>
        <v/>
      </c>
    </row>
    <row r="236" spans="1:29" s="3" customFormat="1" x14ac:dyDescent="0.2">
      <c r="A236" s="34"/>
      <c r="B236" s="34"/>
      <c r="C236" s="34"/>
      <c r="D236" s="61"/>
      <c r="E236" s="61"/>
      <c r="F236" s="34"/>
      <c r="G236" s="34"/>
      <c r="H236" s="3" t="str">
        <f>IF(Polygon[Asset Group]="","",VLOOKUP(Polygon[Asset Group],asset_grp_poly,4,FALSE))</f>
        <v/>
      </c>
      <c r="J236" s="3" t="str">
        <f>IF(Polygon[Asset Group]="","",VLOOKUP(Polygon[Asset Group],asset_grp_poly,3,FALSE))</f>
        <v/>
      </c>
      <c r="M236" s="11"/>
      <c r="P236" s="56"/>
      <c r="R236" s="11"/>
      <c r="S236" s="14"/>
      <c r="AC236" s="19" t="str">
        <f>IF(Polygon[Asset Group]="","",VLOOKUP(Polygon[Asset Type],subdom_master,4,FALSE))</f>
        <v/>
      </c>
    </row>
    <row r="237" spans="1:29" s="3" customFormat="1" x14ac:dyDescent="0.2">
      <c r="A237" s="34"/>
      <c r="B237" s="34"/>
      <c r="C237" s="34"/>
      <c r="D237" s="61"/>
      <c r="E237" s="61"/>
      <c r="F237" s="34"/>
      <c r="G237" s="34"/>
      <c r="H237" s="3" t="str">
        <f>IF(Polygon[Asset Group]="","",VLOOKUP(Polygon[Asset Group],asset_grp_poly,4,FALSE))</f>
        <v/>
      </c>
      <c r="J237" s="3" t="str">
        <f>IF(Polygon[Asset Group]="","",VLOOKUP(Polygon[Asset Group],asset_grp_poly,3,FALSE))</f>
        <v/>
      </c>
      <c r="M237" s="11"/>
      <c r="P237" s="56"/>
      <c r="R237" s="11"/>
      <c r="S237" s="14"/>
      <c r="AC237" s="19" t="str">
        <f>IF(Polygon[Asset Group]="","",VLOOKUP(Polygon[Asset Type],subdom_master,4,FALSE))</f>
        <v/>
      </c>
    </row>
    <row r="238" spans="1:29" s="3" customFormat="1" x14ac:dyDescent="0.2">
      <c r="A238" s="34"/>
      <c r="B238" s="34"/>
      <c r="C238" s="34"/>
      <c r="D238" s="61"/>
      <c r="E238" s="61"/>
      <c r="F238" s="34"/>
      <c r="G238" s="34"/>
      <c r="H238" s="3" t="str">
        <f>IF(Polygon[Asset Group]="","",VLOOKUP(Polygon[Asset Group],asset_grp_poly,4,FALSE))</f>
        <v/>
      </c>
      <c r="J238" s="3" t="str">
        <f>IF(Polygon[Asset Group]="","",VLOOKUP(Polygon[Asset Group],asset_grp_poly,3,FALSE))</f>
        <v/>
      </c>
      <c r="M238" s="11"/>
      <c r="P238" s="56"/>
      <c r="R238" s="11"/>
      <c r="S238" s="14"/>
      <c r="AC238" s="19" t="str">
        <f>IF(Polygon[Asset Group]="","",VLOOKUP(Polygon[Asset Type],subdom_master,4,FALSE))</f>
        <v/>
      </c>
    </row>
    <row r="239" spans="1:29" s="3" customFormat="1" x14ac:dyDescent="0.2">
      <c r="A239" s="34"/>
      <c r="B239" s="34"/>
      <c r="C239" s="34"/>
      <c r="D239" s="61"/>
      <c r="E239" s="61"/>
      <c r="F239" s="34"/>
      <c r="G239" s="34"/>
      <c r="H239" s="3" t="str">
        <f>IF(Polygon[Asset Group]="","",VLOOKUP(Polygon[Asset Group],asset_grp_poly,4,FALSE))</f>
        <v/>
      </c>
      <c r="J239" s="3" t="str">
        <f>IF(Polygon[Asset Group]="","",VLOOKUP(Polygon[Asset Group],asset_grp_poly,3,FALSE))</f>
        <v/>
      </c>
      <c r="M239" s="11"/>
      <c r="P239" s="56"/>
      <c r="R239" s="11"/>
      <c r="S239" s="14"/>
      <c r="AC239" s="19" t="str">
        <f>IF(Polygon[Asset Group]="","",VLOOKUP(Polygon[Asset Type],subdom_master,4,FALSE))</f>
        <v/>
      </c>
    </row>
    <row r="240" spans="1:29" s="3" customFormat="1" x14ac:dyDescent="0.2">
      <c r="A240" s="34"/>
      <c r="B240" s="34"/>
      <c r="C240" s="34"/>
      <c r="D240" s="61"/>
      <c r="E240" s="61"/>
      <c r="F240" s="34"/>
      <c r="G240" s="34"/>
      <c r="H240" s="3" t="str">
        <f>IF(Polygon[Asset Group]="","",VLOOKUP(Polygon[Asset Group],asset_grp_poly,4,FALSE))</f>
        <v/>
      </c>
      <c r="J240" s="3" t="str">
        <f>IF(Polygon[Asset Group]="","",VLOOKUP(Polygon[Asset Group],asset_grp_poly,3,FALSE))</f>
        <v/>
      </c>
      <c r="M240" s="11"/>
      <c r="P240" s="56"/>
      <c r="R240" s="11"/>
      <c r="S240" s="14"/>
      <c r="AC240" s="19" t="str">
        <f>IF(Polygon[Asset Group]="","",VLOOKUP(Polygon[Asset Type],subdom_master,4,FALSE))</f>
        <v/>
      </c>
    </row>
    <row r="241" spans="1:29" s="3" customFormat="1" x14ac:dyDescent="0.2">
      <c r="A241" s="34"/>
      <c r="B241" s="34"/>
      <c r="C241" s="34"/>
      <c r="D241" s="61"/>
      <c r="E241" s="61"/>
      <c r="F241" s="34"/>
      <c r="G241" s="34"/>
      <c r="H241" s="3" t="str">
        <f>IF(Polygon[Asset Group]="","",VLOOKUP(Polygon[Asset Group],asset_grp_poly,4,FALSE))</f>
        <v/>
      </c>
      <c r="J241" s="3" t="str">
        <f>IF(Polygon[Asset Group]="","",VLOOKUP(Polygon[Asset Group],asset_grp_poly,3,FALSE))</f>
        <v/>
      </c>
      <c r="M241" s="11"/>
      <c r="P241" s="56"/>
      <c r="R241" s="11"/>
      <c r="S241" s="14"/>
      <c r="AC241" s="19" t="str">
        <f>IF(Polygon[Asset Group]="","",VLOOKUP(Polygon[Asset Type],subdom_master,4,FALSE))</f>
        <v/>
      </c>
    </row>
    <row r="242" spans="1:29" s="3" customFormat="1" x14ac:dyDescent="0.2">
      <c r="A242" s="34"/>
      <c r="B242" s="34"/>
      <c r="C242" s="34"/>
      <c r="D242" s="61"/>
      <c r="E242" s="61"/>
      <c r="F242" s="34"/>
      <c r="G242" s="34"/>
      <c r="H242" s="3" t="str">
        <f>IF(Polygon[Asset Group]="","",VLOOKUP(Polygon[Asset Group],asset_grp_poly,4,FALSE))</f>
        <v/>
      </c>
      <c r="J242" s="3" t="str">
        <f>IF(Polygon[Asset Group]="","",VLOOKUP(Polygon[Asset Group],asset_grp_poly,3,FALSE))</f>
        <v/>
      </c>
      <c r="M242" s="11"/>
      <c r="P242" s="56"/>
      <c r="R242" s="11"/>
      <c r="S242" s="14"/>
      <c r="AC242" s="19" t="str">
        <f>IF(Polygon[Asset Group]="","",VLOOKUP(Polygon[Asset Type],subdom_master,4,FALSE))</f>
        <v/>
      </c>
    </row>
    <row r="243" spans="1:29" s="3" customFormat="1" x14ac:dyDescent="0.2">
      <c r="A243" s="34"/>
      <c r="B243" s="34"/>
      <c r="C243" s="34"/>
      <c r="D243" s="61"/>
      <c r="E243" s="61"/>
      <c r="F243" s="34"/>
      <c r="G243" s="34"/>
      <c r="H243" s="3" t="str">
        <f>IF(Polygon[Asset Group]="","",VLOOKUP(Polygon[Asset Group],asset_grp_poly,4,FALSE))</f>
        <v/>
      </c>
      <c r="J243" s="3" t="str">
        <f>IF(Polygon[Asset Group]="","",VLOOKUP(Polygon[Asset Group],asset_grp_poly,3,FALSE))</f>
        <v/>
      </c>
      <c r="M243" s="11"/>
      <c r="P243" s="56"/>
      <c r="R243" s="11"/>
      <c r="S243" s="14"/>
      <c r="AC243" s="19" t="str">
        <f>IF(Polygon[Asset Group]="","",VLOOKUP(Polygon[Asset Type],subdom_master,4,FALSE))</f>
        <v/>
      </c>
    </row>
    <row r="244" spans="1:29" s="3" customFormat="1" x14ac:dyDescent="0.2">
      <c r="A244" s="34"/>
      <c r="B244" s="34"/>
      <c r="C244" s="34"/>
      <c r="D244" s="61"/>
      <c r="E244" s="61"/>
      <c r="F244" s="34"/>
      <c r="G244" s="34"/>
      <c r="H244" s="3" t="str">
        <f>IF(Polygon[Asset Group]="","",VLOOKUP(Polygon[Asset Group],asset_grp_poly,4,FALSE))</f>
        <v/>
      </c>
      <c r="J244" s="3" t="str">
        <f>IF(Polygon[Asset Group]="","",VLOOKUP(Polygon[Asset Group],asset_grp_poly,3,FALSE))</f>
        <v/>
      </c>
      <c r="M244" s="11"/>
      <c r="P244" s="56"/>
      <c r="R244" s="11"/>
      <c r="S244" s="14"/>
      <c r="AC244" s="19" t="str">
        <f>IF(Polygon[Asset Group]="","",VLOOKUP(Polygon[Asset Type],subdom_master,4,FALSE))</f>
        <v/>
      </c>
    </row>
    <row r="245" spans="1:29" s="3" customFormat="1" x14ac:dyDescent="0.2">
      <c r="A245" s="34"/>
      <c r="B245" s="34"/>
      <c r="C245" s="34"/>
      <c r="D245" s="61"/>
      <c r="E245" s="61"/>
      <c r="F245" s="34"/>
      <c r="G245" s="34"/>
      <c r="H245" s="3" t="str">
        <f>IF(Polygon[Asset Group]="","",VLOOKUP(Polygon[Asset Group],asset_grp_poly,4,FALSE))</f>
        <v/>
      </c>
      <c r="J245" s="3" t="str">
        <f>IF(Polygon[Asset Group]="","",VLOOKUP(Polygon[Asset Group],asset_grp_poly,3,FALSE))</f>
        <v/>
      </c>
      <c r="M245" s="11"/>
      <c r="P245" s="56"/>
      <c r="R245" s="11"/>
      <c r="S245" s="14"/>
      <c r="AC245" s="19" t="str">
        <f>IF(Polygon[Asset Group]="","",VLOOKUP(Polygon[Asset Type],subdom_master,4,FALSE))</f>
        <v/>
      </c>
    </row>
    <row r="246" spans="1:29" s="3" customFormat="1" x14ac:dyDescent="0.2">
      <c r="A246" s="34"/>
      <c r="B246" s="34"/>
      <c r="C246" s="34"/>
      <c r="D246" s="61"/>
      <c r="E246" s="61"/>
      <c r="F246" s="34"/>
      <c r="G246" s="34"/>
      <c r="H246" s="3" t="str">
        <f>IF(Polygon[Asset Group]="","",VLOOKUP(Polygon[Asset Group],asset_grp_poly,4,FALSE))</f>
        <v/>
      </c>
      <c r="J246" s="3" t="str">
        <f>IF(Polygon[Asset Group]="","",VLOOKUP(Polygon[Asset Group],asset_grp_poly,3,FALSE))</f>
        <v/>
      </c>
      <c r="M246" s="11"/>
      <c r="P246" s="56"/>
      <c r="R246" s="11"/>
      <c r="S246" s="14"/>
      <c r="AC246" s="19" t="str">
        <f>IF(Polygon[Asset Group]="","",VLOOKUP(Polygon[Asset Type],subdom_master,4,FALSE))</f>
        <v/>
      </c>
    </row>
    <row r="247" spans="1:29" s="3" customFormat="1" x14ac:dyDescent="0.2">
      <c r="A247" s="34"/>
      <c r="B247" s="34"/>
      <c r="C247" s="34"/>
      <c r="D247" s="61"/>
      <c r="E247" s="61"/>
      <c r="F247" s="34"/>
      <c r="G247" s="34"/>
      <c r="H247" s="3" t="str">
        <f>IF(Polygon[Asset Group]="","",VLOOKUP(Polygon[Asset Group],asset_grp_poly,4,FALSE))</f>
        <v/>
      </c>
      <c r="J247" s="3" t="str">
        <f>IF(Polygon[Asset Group]="","",VLOOKUP(Polygon[Asset Group],asset_grp_poly,3,FALSE))</f>
        <v/>
      </c>
      <c r="M247" s="11"/>
      <c r="P247" s="56"/>
      <c r="R247" s="11"/>
      <c r="S247" s="14"/>
      <c r="AC247" s="19" t="str">
        <f>IF(Polygon[Asset Group]="","",VLOOKUP(Polygon[Asset Type],subdom_master,4,FALSE))</f>
        <v/>
      </c>
    </row>
    <row r="248" spans="1:29" s="3" customFormat="1" x14ac:dyDescent="0.2">
      <c r="A248" s="34"/>
      <c r="B248" s="34"/>
      <c r="C248" s="34"/>
      <c r="D248" s="61"/>
      <c r="E248" s="61"/>
      <c r="F248" s="34"/>
      <c r="G248" s="34"/>
      <c r="H248" s="3" t="str">
        <f>IF(Polygon[Asset Group]="","",VLOOKUP(Polygon[Asset Group],asset_grp_poly,4,FALSE))</f>
        <v/>
      </c>
      <c r="J248" s="3" t="str">
        <f>IF(Polygon[Asset Group]="","",VLOOKUP(Polygon[Asset Group],asset_grp_poly,3,FALSE))</f>
        <v/>
      </c>
      <c r="M248" s="11"/>
      <c r="P248" s="56"/>
      <c r="R248" s="11"/>
      <c r="S248" s="14"/>
      <c r="AC248" s="19" t="str">
        <f>IF(Polygon[Asset Group]="","",VLOOKUP(Polygon[Asset Type],subdom_master,4,FALSE))</f>
        <v/>
      </c>
    </row>
    <row r="249" spans="1:29" s="3" customFormat="1" x14ac:dyDescent="0.2">
      <c r="A249" s="34"/>
      <c r="B249" s="34"/>
      <c r="C249" s="34"/>
      <c r="D249" s="61"/>
      <c r="E249" s="61"/>
      <c r="F249" s="34"/>
      <c r="G249" s="34"/>
      <c r="H249" s="3" t="str">
        <f>IF(Polygon[Asset Group]="","",VLOOKUP(Polygon[Asset Group],asset_grp_poly,4,FALSE))</f>
        <v/>
      </c>
      <c r="J249" s="3" t="str">
        <f>IF(Polygon[Asset Group]="","",VLOOKUP(Polygon[Asset Group],asset_grp_poly,3,FALSE))</f>
        <v/>
      </c>
      <c r="M249" s="11"/>
      <c r="P249" s="56"/>
      <c r="R249" s="11"/>
      <c r="S249" s="14"/>
      <c r="AC249" s="19" t="str">
        <f>IF(Polygon[Asset Group]="","",VLOOKUP(Polygon[Asset Type],subdom_master,4,FALSE))</f>
        <v/>
      </c>
    </row>
    <row r="250" spans="1:29" s="3" customFormat="1" x14ac:dyDescent="0.2">
      <c r="A250" s="34"/>
      <c r="B250" s="34"/>
      <c r="C250" s="34"/>
      <c r="D250" s="61"/>
      <c r="E250" s="61"/>
      <c r="F250" s="34"/>
      <c r="G250" s="34"/>
      <c r="H250" s="3" t="str">
        <f>IF(Polygon[Asset Group]="","",VLOOKUP(Polygon[Asset Group],asset_grp_poly,4,FALSE))</f>
        <v/>
      </c>
      <c r="J250" s="3" t="str">
        <f>IF(Polygon[Asset Group]="","",VLOOKUP(Polygon[Asset Group],asset_grp_poly,3,FALSE))</f>
        <v/>
      </c>
      <c r="M250" s="11"/>
      <c r="P250" s="56"/>
      <c r="R250" s="11"/>
      <c r="S250" s="14"/>
      <c r="AC250" s="19" t="str">
        <f>IF(Polygon[Asset Group]="","",VLOOKUP(Polygon[Asset Type],subdom_master,4,FALSE))</f>
        <v/>
      </c>
    </row>
    <row r="251" spans="1:29" s="3" customFormat="1" x14ac:dyDescent="0.2">
      <c r="A251" s="34"/>
      <c r="B251" s="34"/>
      <c r="C251" s="34"/>
      <c r="D251" s="61"/>
      <c r="E251" s="61"/>
      <c r="F251" s="34"/>
      <c r="G251" s="34"/>
      <c r="H251" s="3" t="str">
        <f>IF(Polygon[Asset Group]="","",VLOOKUP(Polygon[Asset Group],asset_grp_poly,4,FALSE))</f>
        <v/>
      </c>
      <c r="J251" s="3" t="str">
        <f>IF(Polygon[Asset Group]="","",VLOOKUP(Polygon[Asset Group],asset_grp_poly,3,FALSE))</f>
        <v/>
      </c>
      <c r="M251" s="11"/>
      <c r="P251" s="56"/>
      <c r="R251" s="11"/>
      <c r="S251" s="14"/>
      <c r="AC251" s="19" t="str">
        <f>IF(Polygon[Asset Group]="","",VLOOKUP(Polygon[Asset Type],subdom_master,4,FALSE))</f>
        <v/>
      </c>
    </row>
    <row r="252" spans="1:29" s="3" customFormat="1" x14ac:dyDescent="0.2">
      <c r="A252" s="34"/>
      <c r="B252" s="34"/>
      <c r="C252" s="34"/>
      <c r="D252" s="61"/>
      <c r="E252" s="61"/>
      <c r="F252" s="34"/>
      <c r="G252" s="34"/>
      <c r="H252" s="3" t="str">
        <f>IF(Polygon[Asset Group]="","",VLOOKUP(Polygon[Asset Group],asset_grp_poly,4,FALSE))</f>
        <v/>
      </c>
      <c r="J252" s="3" t="str">
        <f>IF(Polygon[Asset Group]="","",VLOOKUP(Polygon[Asset Group],asset_grp_poly,3,FALSE))</f>
        <v/>
      </c>
      <c r="M252" s="11"/>
      <c r="P252" s="56"/>
      <c r="R252" s="11"/>
      <c r="S252" s="14"/>
      <c r="AC252" s="19" t="str">
        <f>IF(Polygon[Asset Group]="","",VLOOKUP(Polygon[Asset Type],subdom_master,4,FALSE))</f>
        <v/>
      </c>
    </row>
    <row r="253" spans="1:29" s="3" customFormat="1" x14ac:dyDescent="0.2">
      <c r="A253" s="34"/>
      <c r="B253" s="34"/>
      <c r="C253" s="34"/>
      <c r="D253" s="61"/>
      <c r="E253" s="61"/>
      <c r="F253" s="34"/>
      <c r="G253" s="34"/>
      <c r="H253" s="3" t="str">
        <f>IF(Polygon[Asset Group]="","",VLOOKUP(Polygon[Asset Group],asset_grp_poly,4,FALSE))</f>
        <v/>
      </c>
      <c r="J253" s="3" t="str">
        <f>IF(Polygon[Asset Group]="","",VLOOKUP(Polygon[Asset Group],asset_grp_poly,3,FALSE))</f>
        <v/>
      </c>
      <c r="M253" s="11"/>
      <c r="P253" s="56"/>
      <c r="R253" s="11"/>
      <c r="S253" s="14"/>
      <c r="AC253" s="19" t="str">
        <f>IF(Polygon[Asset Group]="","",VLOOKUP(Polygon[Asset Type],subdom_master,4,FALSE))</f>
        <v/>
      </c>
    </row>
    <row r="254" spans="1:29" s="3" customFormat="1" x14ac:dyDescent="0.2">
      <c r="A254" s="34"/>
      <c r="B254" s="34"/>
      <c r="C254" s="34"/>
      <c r="D254" s="61"/>
      <c r="E254" s="61"/>
      <c r="F254" s="34"/>
      <c r="G254" s="34"/>
      <c r="H254" s="3" t="str">
        <f>IF(Polygon[Asset Group]="","",VLOOKUP(Polygon[Asset Group],asset_grp_poly,4,FALSE))</f>
        <v/>
      </c>
      <c r="J254" s="3" t="str">
        <f>IF(Polygon[Asset Group]="","",VLOOKUP(Polygon[Asset Group],asset_grp_poly,3,FALSE))</f>
        <v/>
      </c>
      <c r="M254" s="11"/>
      <c r="P254" s="56"/>
      <c r="R254" s="11"/>
      <c r="S254" s="14"/>
      <c r="AC254" s="19" t="str">
        <f>IF(Polygon[Asset Group]="","",VLOOKUP(Polygon[Asset Type],subdom_master,4,FALSE))</f>
        <v/>
      </c>
    </row>
    <row r="255" spans="1:29" s="3" customFormat="1" x14ac:dyDescent="0.2">
      <c r="A255" s="34"/>
      <c r="B255" s="34"/>
      <c r="C255" s="34"/>
      <c r="D255" s="61"/>
      <c r="E255" s="61"/>
      <c r="F255" s="34"/>
      <c r="G255" s="34"/>
      <c r="H255" s="3" t="str">
        <f>IF(Polygon[Asset Group]="","",VLOOKUP(Polygon[Asset Group],asset_grp_poly,4,FALSE))</f>
        <v/>
      </c>
      <c r="J255" s="3" t="str">
        <f>IF(Polygon[Asset Group]="","",VLOOKUP(Polygon[Asset Group],asset_grp_poly,3,FALSE))</f>
        <v/>
      </c>
      <c r="M255" s="11"/>
      <c r="P255" s="56"/>
      <c r="R255" s="11"/>
      <c r="S255" s="14"/>
      <c r="AC255" s="19" t="str">
        <f>IF(Polygon[Asset Group]="","",VLOOKUP(Polygon[Asset Type],subdom_master,4,FALSE))</f>
        <v/>
      </c>
    </row>
    <row r="256" spans="1:29" s="3" customFormat="1" x14ac:dyDescent="0.2">
      <c r="A256" s="34"/>
      <c r="B256" s="34"/>
      <c r="C256" s="34"/>
      <c r="D256" s="61"/>
      <c r="E256" s="61"/>
      <c r="F256" s="34"/>
      <c r="G256" s="34"/>
      <c r="H256" s="3" t="str">
        <f>IF(Polygon[Asset Group]="","",VLOOKUP(Polygon[Asset Group],asset_grp_poly,4,FALSE))</f>
        <v/>
      </c>
      <c r="J256" s="3" t="str">
        <f>IF(Polygon[Asset Group]="","",VLOOKUP(Polygon[Asset Group],asset_grp_poly,3,FALSE))</f>
        <v/>
      </c>
      <c r="M256" s="11"/>
      <c r="P256" s="56"/>
      <c r="R256" s="11"/>
      <c r="S256" s="14"/>
      <c r="AC256" s="19" t="str">
        <f>IF(Polygon[Asset Group]="","",VLOOKUP(Polygon[Asset Type],subdom_master,4,FALSE))</f>
        <v/>
      </c>
    </row>
    <row r="257" spans="1:29" s="3" customFormat="1" x14ac:dyDescent="0.2">
      <c r="A257" s="34"/>
      <c r="B257" s="34"/>
      <c r="C257" s="34"/>
      <c r="D257" s="61"/>
      <c r="E257" s="61"/>
      <c r="F257" s="34"/>
      <c r="G257" s="34"/>
      <c r="H257" s="3" t="str">
        <f>IF(Polygon[Asset Group]="","",VLOOKUP(Polygon[Asset Group],asset_grp_poly,4,FALSE))</f>
        <v/>
      </c>
      <c r="J257" s="3" t="str">
        <f>IF(Polygon[Asset Group]="","",VLOOKUP(Polygon[Asset Group],asset_grp_poly,3,FALSE))</f>
        <v/>
      </c>
      <c r="M257" s="11"/>
      <c r="P257" s="56"/>
      <c r="R257" s="11"/>
      <c r="S257" s="14"/>
      <c r="AC257" s="19" t="str">
        <f>IF(Polygon[Asset Group]="","",VLOOKUP(Polygon[Asset Type],subdom_master,4,FALSE))</f>
        <v/>
      </c>
    </row>
    <row r="258" spans="1:29" s="3" customFormat="1" x14ac:dyDescent="0.2">
      <c r="A258" s="34"/>
      <c r="B258" s="34"/>
      <c r="C258" s="34"/>
      <c r="D258" s="61"/>
      <c r="E258" s="61"/>
      <c r="F258" s="34"/>
      <c r="G258" s="34"/>
      <c r="H258" s="3" t="str">
        <f>IF(Polygon[Asset Group]="","",VLOOKUP(Polygon[Asset Group],asset_grp_poly,4,FALSE))</f>
        <v/>
      </c>
      <c r="J258" s="3" t="str">
        <f>IF(Polygon[Asset Group]="","",VLOOKUP(Polygon[Asset Group],asset_grp_poly,3,FALSE))</f>
        <v/>
      </c>
      <c r="M258" s="11"/>
      <c r="P258" s="56"/>
      <c r="R258" s="11"/>
      <c r="S258" s="14"/>
      <c r="AC258" s="19" t="str">
        <f>IF(Polygon[Asset Group]="","",VLOOKUP(Polygon[Asset Type],subdom_master,4,FALSE))</f>
        <v/>
      </c>
    </row>
    <row r="259" spans="1:29" s="3" customFormat="1" x14ac:dyDescent="0.2">
      <c r="A259" s="34"/>
      <c r="B259" s="34"/>
      <c r="C259" s="34"/>
      <c r="D259" s="61"/>
      <c r="E259" s="61"/>
      <c r="F259" s="34"/>
      <c r="G259" s="34"/>
      <c r="H259" s="3" t="str">
        <f>IF(Polygon[Asset Group]="","",VLOOKUP(Polygon[Asset Group],asset_grp_poly,4,FALSE))</f>
        <v/>
      </c>
      <c r="J259" s="3" t="str">
        <f>IF(Polygon[Asset Group]="","",VLOOKUP(Polygon[Asset Group],asset_grp_poly,3,FALSE))</f>
        <v/>
      </c>
      <c r="M259" s="11"/>
      <c r="P259" s="56"/>
      <c r="R259" s="11"/>
      <c r="S259" s="14"/>
      <c r="AC259" s="19" t="str">
        <f>IF(Polygon[Asset Group]="","",VLOOKUP(Polygon[Asset Type],subdom_master,4,FALSE))</f>
        <v/>
      </c>
    </row>
    <row r="260" spans="1:29" s="3" customFormat="1" x14ac:dyDescent="0.2">
      <c r="A260" s="34"/>
      <c r="B260" s="34"/>
      <c r="C260" s="34"/>
      <c r="D260" s="61"/>
      <c r="E260" s="61"/>
      <c r="F260" s="34"/>
      <c r="G260" s="34"/>
      <c r="H260" s="3" t="str">
        <f>IF(Polygon[Asset Group]="","",VLOOKUP(Polygon[Asset Group],asset_grp_poly,4,FALSE))</f>
        <v/>
      </c>
      <c r="J260" s="3" t="str">
        <f>IF(Polygon[Asset Group]="","",VLOOKUP(Polygon[Asset Group],asset_grp_poly,3,FALSE))</f>
        <v/>
      </c>
      <c r="M260" s="11"/>
      <c r="P260" s="56"/>
      <c r="R260" s="11"/>
      <c r="S260" s="14"/>
      <c r="AC260" s="19" t="str">
        <f>IF(Polygon[Asset Group]="","",VLOOKUP(Polygon[Asset Type],subdom_master,4,FALSE))</f>
        <v/>
      </c>
    </row>
    <row r="261" spans="1:29" s="3" customFormat="1" x14ac:dyDescent="0.2">
      <c r="A261" s="34"/>
      <c r="B261" s="34"/>
      <c r="C261" s="34"/>
      <c r="D261" s="61"/>
      <c r="E261" s="61"/>
      <c r="F261" s="34"/>
      <c r="G261" s="34"/>
      <c r="H261" s="3" t="str">
        <f>IF(Polygon[Asset Group]="","",VLOOKUP(Polygon[Asset Group],asset_grp_poly,4,FALSE))</f>
        <v/>
      </c>
      <c r="J261" s="3" t="str">
        <f>IF(Polygon[Asset Group]="","",VLOOKUP(Polygon[Asset Group],asset_grp_poly,3,FALSE))</f>
        <v/>
      </c>
      <c r="M261" s="11"/>
      <c r="P261" s="56"/>
      <c r="R261" s="11"/>
      <c r="S261" s="14"/>
      <c r="AC261" s="19" t="str">
        <f>IF(Polygon[Asset Group]="","",VLOOKUP(Polygon[Asset Type],subdom_master,4,FALSE))</f>
        <v/>
      </c>
    </row>
    <row r="262" spans="1:29" s="3" customFormat="1" x14ac:dyDescent="0.2">
      <c r="A262" s="34"/>
      <c r="B262" s="34"/>
      <c r="C262" s="34"/>
      <c r="D262" s="61"/>
      <c r="E262" s="61"/>
      <c r="F262" s="34"/>
      <c r="G262" s="34"/>
      <c r="H262" s="3" t="str">
        <f>IF(Polygon[Asset Group]="","",VLOOKUP(Polygon[Asset Group],asset_grp_poly,4,FALSE))</f>
        <v/>
      </c>
      <c r="J262" s="3" t="str">
        <f>IF(Polygon[Asset Group]="","",VLOOKUP(Polygon[Asset Group],asset_grp_poly,3,FALSE))</f>
        <v/>
      </c>
      <c r="M262" s="11"/>
      <c r="P262" s="56"/>
      <c r="R262" s="11"/>
      <c r="S262" s="14"/>
      <c r="AC262" s="19" t="str">
        <f>IF(Polygon[Asset Group]="","",VLOOKUP(Polygon[Asset Type],subdom_master,4,FALSE))</f>
        <v/>
      </c>
    </row>
    <row r="263" spans="1:29" s="3" customFormat="1" x14ac:dyDescent="0.2">
      <c r="A263" s="34"/>
      <c r="B263" s="34"/>
      <c r="C263" s="34"/>
      <c r="D263" s="61"/>
      <c r="E263" s="61"/>
      <c r="F263" s="34"/>
      <c r="G263" s="34"/>
      <c r="H263" s="3" t="str">
        <f>IF(Polygon[Asset Group]="","",VLOOKUP(Polygon[Asset Group],asset_grp_poly,4,FALSE))</f>
        <v/>
      </c>
      <c r="J263" s="3" t="str">
        <f>IF(Polygon[Asset Group]="","",VLOOKUP(Polygon[Asset Group],asset_grp_poly,3,FALSE))</f>
        <v/>
      </c>
      <c r="M263" s="11"/>
      <c r="P263" s="56"/>
      <c r="R263" s="11"/>
      <c r="S263" s="14"/>
      <c r="AC263" s="19" t="str">
        <f>IF(Polygon[Asset Group]="","",VLOOKUP(Polygon[Asset Type],subdom_master,4,FALSE))</f>
        <v/>
      </c>
    </row>
    <row r="264" spans="1:29" s="3" customFormat="1" x14ac:dyDescent="0.2">
      <c r="A264" s="34"/>
      <c r="B264" s="34"/>
      <c r="C264" s="34"/>
      <c r="D264" s="61"/>
      <c r="E264" s="61"/>
      <c r="F264" s="34"/>
      <c r="G264" s="34"/>
      <c r="H264" s="3" t="str">
        <f>IF(Polygon[Asset Group]="","",VLOOKUP(Polygon[Asset Group],asset_grp_poly,4,FALSE))</f>
        <v/>
      </c>
      <c r="J264" s="3" t="str">
        <f>IF(Polygon[Asset Group]="","",VLOOKUP(Polygon[Asset Group],asset_grp_poly,3,FALSE))</f>
        <v/>
      </c>
      <c r="M264" s="11"/>
      <c r="P264" s="56"/>
      <c r="R264" s="11"/>
      <c r="S264" s="14"/>
      <c r="AC264" s="19" t="str">
        <f>IF(Polygon[Asset Group]="","",VLOOKUP(Polygon[Asset Type],subdom_master,4,FALSE))</f>
        <v/>
      </c>
    </row>
    <row r="265" spans="1:29" s="3" customFormat="1" x14ac:dyDescent="0.2">
      <c r="A265" s="34"/>
      <c r="B265" s="34"/>
      <c r="C265" s="34"/>
      <c r="D265" s="61"/>
      <c r="E265" s="61"/>
      <c r="F265" s="34"/>
      <c r="G265" s="34"/>
      <c r="H265" s="3" t="str">
        <f>IF(Polygon[Asset Group]="","",VLOOKUP(Polygon[Asset Group],asset_grp_poly,4,FALSE))</f>
        <v/>
      </c>
      <c r="J265" s="3" t="str">
        <f>IF(Polygon[Asset Group]="","",VLOOKUP(Polygon[Asset Group],asset_grp_poly,3,FALSE))</f>
        <v/>
      </c>
      <c r="M265" s="11"/>
      <c r="P265" s="56"/>
      <c r="R265" s="11"/>
      <c r="S265" s="14"/>
      <c r="AC265" s="19" t="str">
        <f>IF(Polygon[Asset Group]="","",VLOOKUP(Polygon[Asset Type],subdom_master,4,FALSE))</f>
        <v/>
      </c>
    </row>
    <row r="266" spans="1:29" s="3" customFormat="1" x14ac:dyDescent="0.2">
      <c r="A266" s="34"/>
      <c r="B266" s="34"/>
      <c r="C266" s="34"/>
      <c r="D266" s="61"/>
      <c r="E266" s="61"/>
      <c r="F266" s="34"/>
      <c r="G266" s="34"/>
      <c r="H266" s="3" t="str">
        <f>IF(Polygon[Asset Group]="","",VLOOKUP(Polygon[Asset Group],asset_grp_poly,4,FALSE))</f>
        <v/>
      </c>
      <c r="J266" s="3" t="str">
        <f>IF(Polygon[Asset Group]="","",VLOOKUP(Polygon[Asset Group],asset_grp_poly,3,FALSE))</f>
        <v/>
      </c>
      <c r="M266" s="11"/>
      <c r="P266" s="56"/>
      <c r="R266" s="11"/>
      <c r="S266" s="14"/>
      <c r="AC266" s="19" t="str">
        <f>IF(Polygon[Asset Group]="","",VLOOKUP(Polygon[Asset Type],subdom_master,4,FALSE))</f>
        <v/>
      </c>
    </row>
    <row r="267" spans="1:29" s="3" customFormat="1" x14ac:dyDescent="0.2">
      <c r="A267" s="34"/>
      <c r="B267" s="34"/>
      <c r="C267" s="34"/>
      <c r="D267" s="61"/>
      <c r="E267" s="61"/>
      <c r="F267" s="34"/>
      <c r="G267" s="34"/>
      <c r="H267" s="3" t="str">
        <f>IF(Polygon[Asset Group]="","",VLOOKUP(Polygon[Asset Group],asset_grp_poly,4,FALSE))</f>
        <v/>
      </c>
      <c r="J267" s="3" t="str">
        <f>IF(Polygon[Asset Group]="","",VLOOKUP(Polygon[Asset Group],asset_grp_poly,3,FALSE))</f>
        <v/>
      </c>
      <c r="M267" s="11"/>
      <c r="P267" s="56"/>
      <c r="R267" s="11"/>
      <c r="S267" s="14"/>
      <c r="AC267" s="19" t="str">
        <f>IF(Polygon[Asset Group]="","",VLOOKUP(Polygon[Asset Type],subdom_master,4,FALSE))</f>
        <v/>
      </c>
    </row>
    <row r="268" spans="1:29" s="3" customFormat="1" x14ac:dyDescent="0.2">
      <c r="A268" s="34"/>
      <c r="B268" s="34"/>
      <c r="C268" s="34"/>
      <c r="D268" s="61"/>
      <c r="E268" s="61"/>
      <c r="F268" s="34"/>
      <c r="G268" s="34"/>
      <c r="H268" s="3" t="str">
        <f>IF(Polygon[Asset Group]="","",VLOOKUP(Polygon[Asset Group],asset_grp_poly,4,FALSE))</f>
        <v/>
      </c>
      <c r="J268" s="3" t="str">
        <f>IF(Polygon[Asset Group]="","",VLOOKUP(Polygon[Asset Group],asset_grp_poly,3,FALSE))</f>
        <v/>
      </c>
      <c r="M268" s="11"/>
      <c r="P268" s="56"/>
      <c r="R268" s="11"/>
      <c r="S268" s="14"/>
      <c r="AC268" s="19" t="str">
        <f>IF(Polygon[Asset Group]="","",VLOOKUP(Polygon[Asset Type],subdom_master,4,FALSE))</f>
        <v/>
      </c>
    </row>
    <row r="269" spans="1:29" s="3" customFormat="1" x14ac:dyDescent="0.2">
      <c r="A269" s="34"/>
      <c r="B269" s="34"/>
      <c r="C269" s="34"/>
      <c r="D269" s="61"/>
      <c r="E269" s="61"/>
      <c r="F269" s="34"/>
      <c r="G269" s="34"/>
      <c r="H269" s="3" t="str">
        <f>IF(Polygon[Asset Group]="","",VLOOKUP(Polygon[Asset Group],asset_grp_poly,4,FALSE))</f>
        <v/>
      </c>
      <c r="J269" s="3" t="str">
        <f>IF(Polygon[Asset Group]="","",VLOOKUP(Polygon[Asset Group],asset_grp_poly,3,FALSE))</f>
        <v/>
      </c>
      <c r="M269" s="11"/>
      <c r="P269" s="56"/>
      <c r="R269" s="11"/>
      <c r="S269" s="14"/>
      <c r="AC269" s="19" t="str">
        <f>IF(Polygon[Asset Group]="","",VLOOKUP(Polygon[Asset Type],subdom_master,4,FALSE))</f>
        <v/>
      </c>
    </row>
    <row r="270" spans="1:29" s="3" customFormat="1" x14ac:dyDescent="0.2">
      <c r="A270" s="34"/>
      <c r="B270" s="34"/>
      <c r="C270" s="34"/>
      <c r="D270" s="61"/>
      <c r="E270" s="61"/>
      <c r="F270" s="34"/>
      <c r="G270" s="34"/>
      <c r="H270" s="3" t="str">
        <f>IF(Polygon[Asset Group]="","",VLOOKUP(Polygon[Asset Group],asset_grp_poly,4,FALSE))</f>
        <v/>
      </c>
      <c r="J270" s="3" t="str">
        <f>IF(Polygon[Asset Group]="","",VLOOKUP(Polygon[Asset Group],asset_grp_poly,3,FALSE))</f>
        <v/>
      </c>
      <c r="M270" s="11"/>
      <c r="P270" s="56"/>
      <c r="R270" s="11"/>
      <c r="S270" s="14"/>
      <c r="AC270" s="19" t="str">
        <f>IF(Polygon[Asset Group]="","",VLOOKUP(Polygon[Asset Type],subdom_master,4,FALSE))</f>
        <v/>
      </c>
    </row>
    <row r="271" spans="1:29" s="3" customFormat="1" x14ac:dyDescent="0.2">
      <c r="A271" s="34"/>
      <c r="B271" s="34"/>
      <c r="C271" s="34"/>
      <c r="D271" s="61"/>
      <c r="E271" s="61"/>
      <c r="F271" s="34"/>
      <c r="G271" s="34"/>
      <c r="H271" s="3" t="str">
        <f>IF(Polygon[Asset Group]="","",VLOOKUP(Polygon[Asset Group],asset_grp_poly,4,FALSE))</f>
        <v/>
      </c>
      <c r="J271" s="3" t="str">
        <f>IF(Polygon[Asset Group]="","",VLOOKUP(Polygon[Asset Group],asset_grp_poly,3,FALSE))</f>
        <v/>
      </c>
      <c r="M271" s="11"/>
      <c r="P271" s="56"/>
      <c r="R271" s="11"/>
      <c r="S271" s="14"/>
      <c r="AC271" s="19" t="str">
        <f>IF(Polygon[Asset Group]="","",VLOOKUP(Polygon[Asset Type],subdom_master,4,FALSE))</f>
        <v/>
      </c>
    </row>
    <row r="272" spans="1:29" s="3" customFormat="1" x14ac:dyDescent="0.2">
      <c r="A272" s="34"/>
      <c r="B272" s="34"/>
      <c r="C272" s="34"/>
      <c r="D272" s="61"/>
      <c r="E272" s="61"/>
      <c r="F272" s="34"/>
      <c r="G272" s="34"/>
      <c r="H272" s="3" t="str">
        <f>IF(Polygon[Asset Group]="","",VLOOKUP(Polygon[Asset Group],asset_grp_poly,4,FALSE))</f>
        <v/>
      </c>
      <c r="J272" s="3" t="str">
        <f>IF(Polygon[Asset Group]="","",VLOOKUP(Polygon[Asset Group],asset_grp_poly,3,FALSE))</f>
        <v/>
      </c>
      <c r="M272" s="11"/>
      <c r="P272" s="56"/>
      <c r="R272" s="11"/>
      <c r="S272" s="14"/>
      <c r="AC272" s="19" t="str">
        <f>IF(Polygon[Asset Group]="","",VLOOKUP(Polygon[Asset Type],subdom_master,4,FALSE))</f>
        <v/>
      </c>
    </row>
    <row r="273" spans="1:29" s="3" customFormat="1" x14ac:dyDescent="0.2">
      <c r="A273" s="34"/>
      <c r="B273" s="34"/>
      <c r="C273" s="34"/>
      <c r="D273" s="61"/>
      <c r="E273" s="61"/>
      <c r="F273" s="34"/>
      <c r="G273" s="34"/>
      <c r="H273" s="3" t="str">
        <f>IF(Polygon[Asset Group]="","",VLOOKUP(Polygon[Asset Group],asset_grp_poly,4,FALSE))</f>
        <v/>
      </c>
      <c r="J273" s="3" t="str">
        <f>IF(Polygon[Asset Group]="","",VLOOKUP(Polygon[Asset Group],asset_grp_poly,3,FALSE))</f>
        <v/>
      </c>
      <c r="M273" s="11"/>
      <c r="P273" s="56"/>
      <c r="R273" s="11"/>
      <c r="S273" s="14"/>
      <c r="AC273" s="19" t="str">
        <f>IF(Polygon[Asset Group]="","",VLOOKUP(Polygon[Asset Type],subdom_master,4,FALSE))</f>
        <v/>
      </c>
    </row>
    <row r="274" spans="1:29" s="3" customFormat="1" x14ac:dyDescent="0.2">
      <c r="A274" s="34"/>
      <c r="B274" s="34"/>
      <c r="C274" s="34"/>
      <c r="D274" s="61"/>
      <c r="E274" s="61"/>
      <c r="F274" s="34"/>
      <c r="G274" s="34"/>
      <c r="H274" s="3" t="str">
        <f>IF(Polygon[Asset Group]="","",VLOOKUP(Polygon[Asset Group],asset_grp_poly,4,FALSE))</f>
        <v/>
      </c>
      <c r="J274" s="3" t="str">
        <f>IF(Polygon[Asset Group]="","",VLOOKUP(Polygon[Asset Group],asset_grp_poly,3,FALSE))</f>
        <v/>
      </c>
      <c r="M274" s="11"/>
      <c r="P274" s="56"/>
      <c r="R274" s="11"/>
      <c r="S274" s="14"/>
      <c r="AC274" s="19" t="str">
        <f>IF(Polygon[Asset Group]="","",VLOOKUP(Polygon[Asset Type],subdom_master,4,FALSE))</f>
        <v/>
      </c>
    </row>
    <row r="275" spans="1:29" s="3" customFormat="1" x14ac:dyDescent="0.2">
      <c r="A275" s="34"/>
      <c r="B275" s="34"/>
      <c r="C275" s="34"/>
      <c r="D275" s="61"/>
      <c r="E275" s="61"/>
      <c r="F275" s="34"/>
      <c r="G275" s="34"/>
      <c r="H275" s="3" t="str">
        <f>IF(Polygon[Asset Group]="","",VLOOKUP(Polygon[Asset Group],asset_grp_poly,4,FALSE))</f>
        <v/>
      </c>
      <c r="J275" s="3" t="str">
        <f>IF(Polygon[Asset Group]="","",VLOOKUP(Polygon[Asset Group],asset_grp_poly,3,FALSE))</f>
        <v/>
      </c>
      <c r="M275" s="11"/>
      <c r="P275" s="56"/>
      <c r="R275" s="11"/>
      <c r="S275" s="14"/>
      <c r="AC275" s="19" t="str">
        <f>IF(Polygon[Asset Group]="","",VLOOKUP(Polygon[Asset Type],subdom_master,4,FALSE))</f>
        <v/>
      </c>
    </row>
    <row r="276" spans="1:29" s="3" customFormat="1" x14ac:dyDescent="0.2">
      <c r="A276" s="34"/>
      <c r="B276" s="34"/>
      <c r="C276" s="34"/>
      <c r="D276" s="61"/>
      <c r="E276" s="61"/>
      <c r="F276" s="34"/>
      <c r="G276" s="34"/>
      <c r="H276" s="3" t="str">
        <f>IF(Polygon[Asset Group]="","",VLOOKUP(Polygon[Asset Group],asset_grp_poly,4,FALSE))</f>
        <v/>
      </c>
      <c r="J276" s="3" t="str">
        <f>IF(Polygon[Asset Group]="","",VLOOKUP(Polygon[Asset Group],asset_grp_poly,3,FALSE))</f>
        <v/>
      </c>
      <c r="M276" s="11"/>
      <c r="P276" s="56"/>
      <c r="R276" s="11"/>
      <c r="S276" s="14"/>
      <c r="AC276" s="19" t="str">
        <f>IF(Polygon[Asset Group]="","",VLOOKUP(Polygon[Asset Type],subdom_master,4,FALSE))</f>
        <v/>
      </c>
    </row>
    <row r="277" spans="1:29" s="3" customFormat="1" x14ac:dyDescent="0.2">
      <c r="A277" s="34"/>
      <c r="B277" s="34"/>
      <c r="C277" s="34"/>
      <c r="D277" s="61"/>
      <c r="E277" s="61"/>
      <c r="F277" s="34"/>
      <c r="G277" s="34"/>
      <c r="H277" s="3" t="str">
        <f>IF(Polygon[Asset Group]="","",VLOOKUP(Polygon[Asset Group],asset_grp_poly,4,FALSE))</f>
        <v/>
      </c>
      <c r="J277" s="3" t="str">
        <f>IF(Polygon[Asset Group]="","",VLOOKUP(Polygon[Asset Group],asset_grp_poly,3,FALSE))</f>
        <v/>
      </c>
      <c r="M277" s="11"/>
      <c r="P277" s="56"/>
      <c r="R277" s="11"/>
      <c r="S277" s="14"/>
      <c r="AC277" s="19" t="str">
        <f>IF(Polygon[Asset Group]="","",VLOOKUP(Polygon[Asset Type],subdom_master,4,FALSE))</f>
        <v/>
      </c>
    </row>
    <row r="278" spans="1:29" s="3" customFormat="1" x14ac:dyDescent="0.2">
      <c r="A278" s="34"/>
      <c r="B278" s="34"/>
      <c r="C278" s="34"/>
      <c r="D278" s="61"/>
      <c r="E278" s="61"/>
      <c r="F278" s="34"/>
      <c r="G278" s="34"/>
      <c r="H278" s="3" t="str">
        <f>IF(Polygon[Asset Group]="","",VLOOKUP(Polygon[Asset Group],asset_grp_poly,4,FALSE))</f>
        <v/>
      </c>
      <c r="J278" s="3" t="str">
        <f>IF(Polygon[Asset Group]="","",VLOOKUP(Polygon[Asset Group],asset_grp_poly,3,FALSE))</f>
        <v/>
      </c>
      <c r="M278" s="11"/>
      <c r="P278" s="56"/>
      <c r="R278" s="11"/>
      <c r="S278" s="14"/>
      <c r="AC278" s="19" t="str">
        <f>IF(Polygon[Asset Group]="","",VLOOKUP(Polygon[Asset Type],subdom_master,4,FALSE))</f>
        <v/>
      </c>
    </row>
    <row r="279" spans="1:29" s="3" customFormat="1" x14ac:dyDescent="0.2">
      <c r="A279" s="34"/>
      <c r="B279" s="34"/>
      <c r="C279" s="34"/>
      <c r="D279" s="61"/>
      <c r="E279" s="61"/>
      <c r="F279" s="34"/>
      <c r="G279" s="34"/>
      <c r="H279" s="3" t="str">
        <f>IF(Polygon[Asset Group]="","",VLOOKUP(Polygon[Asset Group],asset_grp_poly,4,FALSE))</f>
        <v/>
      </c>
      <c r="J279" s="3" t="str">
        <f>IF(Polygon[Asset Group]="","",VLOOKUP(Polygon[Asset Group],asset_grp_poly,3,FALSE))</f>
        <v/>
      </c>
      <c r="M279" s="11"/>
      <c r="P279" s="56"/>
      <c r="R279" s="11"/>
      <c r="S279" s="14"/>
      <c r="AC279" s="19" t="str">
        <f>IF(Polygon[Asset Group]="","",VLOOKUP(Polygon[Asset Type],subdom_master,4,FALSE))</f>
        <v/>
      </c>
    </row>
    <row r="280" spans="1:29" s="3" customFormat="1" x14ac:dyDescent="0.2">
      <c r="A280" s="34"/>
      <c r="B280" s="34"/>
      <c r="C280" s="34"/>
      <c r="D280" s="61"/>
      <c r="E280" s="61"/>
      <c r="F280" s="34"/>
      <c r="G280" s="34"/>
      <c r="H280" s="3" t="str">
        <f>IF(Polygon[Asset Group]="","",VLOOKUP(Polygon[Asset Group],asset_grp_poly,4,FALSE))</f>
        <v/>
      </c>
      <c r="J280" s="3" t="str">
        <f>IF(Polygon[Asset Group]="","",VLOOKUP(Polygon[Asset Group],asset_grp_poly,3,FALSE))</f>
        <v/>
      </c>
      <c r="M280" s="11"/>
      <c r="P280" s="56"/>
      <c r="R280" s="11"/>
      <c r="S280" s="14"/>
      <c r="AC280" s="19" t="str">
        <f>IF(Polygon[Asset Group]="","",VLOOKUP(Polygon[Asset Type],subdom_master,4,FALSE))</f>
        <v/>
      </c>
    </row>
    <row r="281" spans="1:29" s="3" customFormat="1" x14ac:dyDescent="0.2">
      <c r="A281" s="34"/>
      <c r="B281" s="34"/>
      <c r="C281" s="34"/>
      <c r="D281" s="61"/>
      <c r="E281" s="61"/>
      <c r="F281" s="34"/>
      <c r="G281" s="34"/>
      <c r="H281" s="3" t="str">
        <f>IF(Polygon[Asset Group]="","",VLOOKUP(Polygon[Asset Group],asset_grp_poly,4,FALSE))</f>
        <v/>
      </c>
      <c r="J281" s="3" t="str">
        <f>IF(Polygon[Asset Group]="","",VLOOKUP(Polygon[Asset Group],asset_grp_poly,3,FALSE))</f>
        <v/>
      </c>
      <c r="M281" s="11"/>
      <c r="P281" s="56"/>
      <c r="R281" s="11"/>
      <c r="S281" s="14"/>
      <c r="AC281" s="19" t="str">
        <f>IF(Polygon[Asset Group]="","",VLOOKUP(Polygon[Asset Type],subdom_master,4,FALSE))</f>
        <v/>
      </c>
    </row>
    <row r="282" spans="1:29" s="3" customFormat="1" x14ac:dyDescent="0.2">
      <c r="A282" s="34"/>
      <c r="B282" s="34"/>
      <c r="C282" s="34"/>
      <c r="D282" s="61"/>
      <c r="E282" s="61"/>
      <c r="F282" s="34"/>
      <c r="G282" s="34"/>
      <c r="H282" s="3" t="str">
        <f>IF(Polygon[Asset Group]="","",VLOOKUP(Polygon[Asset Group],asset_grp_poly,4,FALSE))</f>
        <v/>
      </c>
      <c r="J282" s="3" t="str">
        <f>IF(Polygon[Asset Group]="","",VLOOKUP(Polygon[Asset Group],asset_grp_poly,3,FALSE))</f>
        <v/>
      </c>
      <c r="M282" s="11"/>
      <c r="P282" s="56"/>
      <c r="R282" s="11"/>
      <c r="S282" s="14"/>
      <c r="AC282" s="19" t="str">
        <f>IF(Polygon[Asset Group]="","",VLOOKUP(Polygon[Asset Type],subdom_master,4,FALSE))</f>
        <v/>
      </c>
    </row>
    <row r="283" spans="1:29" s="3" customFormat="1" x14ac:dyDescent="0.2">
      <c r="A283" s="34"/>
      <c r="B283" s="34"/>
      <c r="C283" s="34"/>
      <c r="D283" s="61"/>
      <c r="E283" s="61"/>
      <c r="F283" s="34"/>
      <c r="G283" s="34"/>
      <c r="H283" s="3" t="str">
        <f>IF(Polygon[Asset Group]="","",VLOOKUP(Polygon[Asset Group],asset_grp_poly,4,FALSE))</f>
        <v/>
      </c>
      <c r="J283" s="3" t="str">
        <f>IF(Polygon[Asset Group]="","",VLOOKUP(Polygon[Asset Group],asset_grp_poly,3,FALSE))</f>
        <v/>
      </c>
      <c r="M283" s="11"/>
      <c r="P283" s="56"/>
      <c r="R283" s="11"/>
      <c r="S283" s="14"/>
      <c r="AC283" s="19" t="str">
        <f>IF(Polygon[Asset Group]="","",VLOOKUP(Polygon[Asset Type],subdom_master,4,FALSE))</f>
        <v/>
      </c>
    </row>
    <row r="284" spans="1:29" s="3" customFormat="1" x14ac:dyDescent="0.2">
      <c r="A284" s="34"/>
      <c r="B284" s="34"/>
      <c r="C284" s="34"/>
      <c r="D284" s="61"/>
      <c r="E284" s="61"/>
      <c r="F284" s="34"/>
      <c r="G284" s="34"/>
      <c r="H284" s="3" t="str">
        <f>IF(Polygon[Asset Group]="","",VLOOKUP(Polygon[Asset Group],asset_grp_poly,4,FALSE))</f>
        <v/>
      </c>
      <c r="J284" s="3" t="str">
        <f>IF(Polygon[Asset Group]="","",VLOOKUP(Polygon[Asset Group],asset_grp_poly,3,FALSE))</f>
        <v/>
      </c>
      <c r="M284" s="11"/>
      <c r="P284" s="56"/>
      <c r="R284" s="11"/>
      <c r="S284" s="14"/>
      <c r="AC284" s="19" t="str">
        <f>IF(Polygon[Asset Group]="","",VLOOKUP(Polygon[Asset Type],subdom_master,4,FALSE))</f>
        <v/>
      </c>
    </row>
    <row r="285" spans="1:29" s="3" customFormat="1" x14ac:dyDescent="0.2">
      <c r="A285" s="34"/>
      <c r="B285" s="34"/>
      <c r="C285" s="34"/>
      <c r="D285" s="61"/>
      <c r="E285" s="61"/>
      <c r="F285" s="34"/>
      <c r="G285" s="34"/>
      <c r="H285" s="3" t="str">
        <f>IF(Polygon[Asset Group]="","",VLOOKUP(Polygon[Asset Group],asset_grp_poly,4,FALSE))</f>
        <v/>
      </c>
      <c r="J285" s="3" t="str">
        <f>IF(Polygon[Asset Group]="","",VLOOKUP(Polygon[Asset Group],asset_grp_poly,3,FALSE))</f>
        <v/>
      </c>
      <c r="M285" s="11"/>
      <c r="P285" s="56"/>
      <c r="R285" s="11"/>
      <c r="S285" s="14"/>
      <c r="AC285" s="19" t="str">
        <f>IF(Polygon[Asset Group]="","",VLOOKUP(Polygon[Asset Type],subdom_master,4,FALSE))</f>
        <v/>
      </c>
    </row>
    <row r="286" spans="1:29" s="3" customFormat="1" x14ac:dyDescent="0.2">
      <c r="A286" s="34"/>
      <c r="B286" s="34"/>
      <c r="C286" s="34"/>
      <c r="D286" s="61"/>
      <c r="E286" s="61"/>
      <c r="F286" s="34"/>
      <c r="G286" s="34"/>
      <c r="H286" s="3" t="str">
        <f>IF(Polygon[Asset Group]="","",VLOOKUP(Polygon[Asset Group],asset_grp_poly,4,FALSE))</f>
        <v/>
      </c>
      <c r="J286" s="3" t="str">
        <f>IF(Polygon[Asset Group]="","",VLOOKUP(Polygon[Asset Group],asset_grp_poly,3,FALSE))</f>
        <v/>
      </c>
      <c r="M286" s="11"/>
      <c r="P286" s="56"/>
      <c r="R286" s="11"/>
      <c r="S286" s="14"/>
      <c r="AC286" s="19" t="str">
        <f>IF(Polygon[Asset Group]="","",VLOOKUP(Polygon[Asset Type],subdom_master,4,FALSE))</f>
        <v/>
      </c>
    </row>
    <row r="287" spans="1:29" s="3" customFormat="1" x14ac:dyDescent="0.2">
      <c r="A287" s="34"/>
      <c r="B287" s="34"/>
      <c r="C287" s="34"/>
      <c r="D287" s="61"/>
      <c r="E287" s="61"/>
      <c r="F287" s="34"/>
      <c r="G287" s="34"/>
      <c r="H287" s="3" t="str">
        <f>IF(Polygon[Asset Group]="","",VLOOKUP(Polygon[Asset Group],asset_grp_poly,4,FALSE))</f>
        <v/>
      </c>
      <c r="J287" s="3" t="str">
        <f>IF(Polygon[Asset Group]="","",VLOOKUP(Polygon[Asset Group],asset_grp_poly,3,FALSE))</f>
        <v/>
      </c>
      <c r="M287" s="11"/>
      <c r="P287" s="56"/>
      <c r="R287" s="11"/>
      <c r="S287" s="14"/>
      <c r="AC287" s="19" t="str">
        <f>IF(Polygon[Asset Group]="","",VLOOKUP(Polygon[Asset Type],subdom_master,4,FALSE))</f>
        <v/>
      </c>
    </row>
    <row r="288" spans="1:29" s="3" customFormat="1" x14ac:dyDescent="0.2">
      <c r="A288" s="34"/>
      <c r="B288" s="34"/>
      <c r="C288" s="34"/>
      <c r="D288" s="61"/>
      <c r="E288" s="61"/>
      <c r="F288" s="34"/>
      <c r="G288" s="34"/>
      <c r="H288" s="3" t="str">
        <f>IF(Polygon[Asset Group]="","",VLOOKUP(Polygon[Asset Group],asset_grp_poly,4,FALSE))</f>
        <v/>
      </c>
      <c r="J288" s="3" t="str">
        <f>IF(Polygon[Asset Group]="","",VLOOKUP(Polygon[Asset Group],asset_grp_poly,3,FALSE))</f>
        <v/>
      </c>
      <c r="M288" s="11"/>
      <c r="P288" s="56"/>
      <c r="R288" s="11"/>
      <c r="S288" s="14"/>
      <c r="AC288" s="19" t="str">
        <f>IF(Polygon[Asset Group]="","",VLOOKUP(Polygon[Asset Type],subdom_master,4,FALSE))</f>
        <v/>
      </c>
    </row>
    <row r="289" spans="1:29" s="3" customFormat="1" x14ac:dyDescent="0.2">
      <c r="A289" s="34"/>
      <c r="B289" s="34"/>
      <c r="C289" s="34"/>
      <c r="D289" s="61"/>
      <c r="E289" s="61"/>
      <c r="F289" s="34"/>
      <c r="G289" s="34"/>
      <c r="H289" s="3" t="str">
        <f>IF(Polygon[Asset Group]="","",VLOOKUP(Polygon[Asset Group],asset_grp_poly,4,FALSE))</f>
        <v/>
      </c>
      <c r="J289" s="3" t="str">
        <f>IF(Polygon[Asset Group]="","",VLOOKUP(Polygon[Asset Group],asset_grp_poly,3,FALSE))</f>
        <v/>
      </c>
      <c r="M289" s="11"/>
      <c r="P289" s="56"/>
      <c r="R289" s="11"/>
      <c r="S289" s="14"/>
      <c r="AC289" s="19" t="str">
        <f>IF(Polygon[Asset Group]="","",VLOOKUP(Polygon[Asset Type],subdom_master,4,FALSE))</f>
        <v/>
      </c>
    </row>
    <row r="290" spans="1:29" s="3" customFormat="1" x14ac:dyDescent="0.2">
      <c r="A290" s="34"/>
      <c r="B290" s="34"/>
      <c r="C290" s="34"/>
      <c r="D290" s="61"/>
      <c r="E290" s="61"/>
      <c r="F290" s="34"/>
      <c r="G290" s="34"/>
      <c r="H290" s="3" t="str">
        <f>IF(Polygon[Asset Group]="","",VLOOKUP(Polygon[Asset Group],asset_grp_poly,4,FALSE))</f>
        <v/>
      </c>
      <c r="J290" s="3" t="str">
        <f>IF(Polygon[Asset Group]="","",VLOOKUP(Polygon[Asset Group],asset_grp_poly,3,FALSE))</f>
        <v/>
      </c>
      <c r="M290" s="11"/>
      <c r="P290" s="56"/>
      <c r="R290" s="11"/>
      <c r="S290" s="14"/>
      <c r="AC290" s="19" t="str">
        <f>IF(Polygon[Asset Group]="","",VLOOKUP(Polygon[Asset Type],subdom_master,4,FALSE))</f>
        <v/>
      </c>
    </row>
    <row r="291" spans="1:29" s="3" customFormat="1" x14ac:dyDescent="0.2">
      <c r="A291" s="34"/>
      <c r="B291" s="34"/>
      <c r="C291" s="34"/>
      <c r="D291" s="61"/>
      <c r="E291" s="61"/>
      <c r="F291" s="34"/>
      <c r="G291" s="34"/>
      <c r="H291" s="3" t="str">
        <f>IF(Polygon[Asset Group]="","",VLOOKUP(Polygon[Asset Group],asset_grp_poly,4,FALSE))</f>
        <v/>
      </c>
      <c r="J291" s="3" t="str">
        <f>IF(Polygon[Asset Group]="","",VLOOKUP(Polygon[Asset Group],asset_grp_poly,3,FALSE))</f>
        <v/>
      </c>
      <c r="M291" s="11"/>
      <c r="P291" s="56"/>
      <c r="R291" s="11"/>
      <c r="S291" s="14"/>
      <c r="AC291" s="19" t="str">
        <f>IF(Polygon[Asset Group]="","",VLOOKUP(Polygon[Asset Type],subdom_master,4,FALSE))</f>
        <v/>
      </c>
    </row>
    <row r="292" spans="1:29" s="3" customFormat="1" x14ac:dyDescent="0.2">
      <c r="A292" s="34"/>
      <c r="B292" s="34"/>
      <c r="C292" s="34"/>
      <c r="D292" s="61"/>
      <c r="E292" s="61"/>
      <c r="F292" s="34"/>
      <c r="G292" s="34"/>
      <c r="H292" s="3" t="str">
        <f>IF(Polygon[Asset Group]="","",VLOOKUP(Polygon[Asset Group],asset_grp_poly,4,FALSE))</f>
        <v/>
      </c>
      <c r="J292" s="3" t="str">
        <f>IF(Polygon[Asset Group]="","",VLOOKUP(Polygon[Asset Group],asset_grp_poly,3,FALSE))</f>
        <v/>
      </c>
      <c r="M292" s="11"/>
      <c r="P292" s="56"/>
      <c r="R292" s="11"/>
      <c r="S292" s="14"/>
      <c r="AC292" s="19" t="str">
        <f>IF(Polygon[Asset Group]="","",VLOOKUP(Polygon[Asset Type],subdom_master,4,FALSE))</f>
        <v/>
      </c>
    </row>
    <row r="293" spans="1:29" s="3" customFormat="1" x14ac:dyDescent="0.2">
      <c r="A293" s="34"/>
      <c r="B293" s="34"/>
      <c r="C293" s="34"/>
      <c r="D293" s="61"/>
      <c r="E293" s="61"/>
      <c r="F293" s="34"/>
      <c r="G293" s="34"/>
      <c r="H293" s="3" t="str">
        <f>IF(Polygon[Asset Group]="","",VLOOKUP(Polygon[Asset Group],asset_grp_poly,4,FALSE))</f>
        <v/>
      </c>
      <c r="J293" s="3" t="str">
        <f>IF(Polygon[Asset Group]="","",VLOOKUP(Polygon[Asset Group],asset_grp_poly,3,FALSE))</f>
        <v/>
      </c>
      <c r="M293" s="11"/>
      <c r="P293" s="56"/>
      <c r="R293" s="11"/>
      <c r="S293" s="14"/>
      <c r="AC293" s="19" t="str">
        <f>IF(Polygon[Asset Group]="","",VLOOKUP(Polygon[Asset Type],subdom_master,4,FALSE))</f>
        <v/>
      </c>
    </row>
    <row r="294" spans="1:29" s="3" customFormat="1" x14ac:dyDescent="0.2">
      <c r="A294" s="34"/>
      <c r="B294" s="34"/>
      <c r="C294" s="34"/>
      <c r="D294" s="61"/>
      <c r="E294" s="61"/>
      <c r="F294" s="34"/>
      <c r="G294" s="34"/>
      <c r="H294" s="3" t="str">
        <f>IF(Polygon[Asset Group]="","",VLOOKUP(Polygon[Asset Group],asset_grp_poly,4,FALSE))</f>
        <v/>
      </c>
      <c r="J294" s="3" t="str">
        <f>IF(Polygon[Asset Group]="","",VLOOKUP(Polygon[Asset Group],asset_grp_poly,3,FALSE))</f>
        <v/>
      </c>
      <c r="M294" s="11"/>
      <c r="P294" s="56"/>
      <c r="R294" s="11"/>
      <c r="S294" s="14"/>
      <c r="AC294" s="19" t="str">
        <f>IF(Polygon[Asset Group]="","",VLOOKUP(Polygon[Asset Type],subdom_master,4,FALSE))</f>
        <v/>
      </c>
    </row>
    <row r="295" spans="1:29" s="3" customFormat="1" x14ac:dyDescent="0.2">
      <c r="A295" s="34"/>
      <c r="B295" s="34"/>
      <c r="C295" s="34"/>
      <c r="D295" s="61"/>
      <c r="E295" s="61"/>
      <c r="F295" s="34"/>
      <c r="G295" s="34"/>
      <c r="H295" s="3" t="str">
        <f>IF(Polygon[Asset Group]="","",VLOOKUP(Polygon[Asset Group],asset_grp_poly,4,FALSE))</f>
        <v/>
      </c>
      <c r="J295" s="3" t="str">
        <f>IF(Polygon[Asset Group]="","",VLOOKUP(Polygon[Asset Group],asset_grp_poly,3,FALSE))</f>
        <v/>
      </c>
      <c r="M295" s="11"/>
      <c r="P295" s="56"/>
      <c r="R295" s="11"/>
      <c r="S295" s="14"/>
      <c r="AC295" s="19" t="str">
        <f>IF(Polygon[Asset Group]="","",VLOOKUP(Polygon[Asset Type],subdom_master,4,FALSE))</f>
        <v/>
      </c>
    </row>
    <row r="296" spans="1:29" s="3" customFormat="1" x14ac:dyDescent="0.2">
      <c r="A296" s="34"/>
      <c r="B296" s="34"/>
      <c r="C296" s="34"/>
      <c r="D296" s="61"/>
      <c r="E296" s="61"/>
      <c r="F296" s="34"/>
      <c r="G296" s="34"/>
      <c r="H296" s="3" t="str">
        <f>IF(Polygon[Asset Group]="","",VLOOKUP(Polygon[Asset Group],asset_grp_poly,4,FALSE))</f>
        <v/>
      </c>
      <c r="J296" s="3" t="str">
        <f>IF(Polygon[Asset Group]="","",VLOOKUP(Polygon[Asset Group],asset_grp_poly,3,FALSE))</f>
        <v/>
      </c>
      <c r="M296" s="11"/>
      <c r="P296" s="56"/>
      <c r="R296" s="11"/>
      <c r="S296" s="14"/>
      <c r="AC296" s="19" t="str">
        <f>IF(Polygon[Asset Group]="","",VLOOKUP(Polygon[Asset Type],subdom_master,4,FALSE))</f>
        <v/>
      </c>
    </row>
    <row r="297" spans="1:29" s="3" customFormat="1" x14ac:dyDescent="0.2">
      <c r="A297" s="34"/>
      <c r="B297" s="34"/>
      <c r="C297" s="34"/>
      <c r="D297" s="61"/>
      <c r="E297" s="61"/>
      <c r="F297" s="34"/>
      <c r="G297" s="34"/>
      <c r="H297" s="3" t="str">
        <f>IF(Polygon[Asset Group]="","",VLOOKUP(Polygon[Asset Group],asset_grp_poly,4,FALSE))</f>
        <v/>
      </c>
      <c r="J297" s="3" t="str">
        <f>IF(Polygon[Asset Group]="","",VLOOKUP(Polygon[Asset Group],asset_grp_poly,3,FALSE))</f>
        <v/>
      </c>
      <c r="M297" s="11"/>
      <c r="P297" s="56"/>
      <c r="R297" s="11"/>
      <c r="S297" s="14"/>
      <c r="AC297" s="19" t="str">
        <f>IF(Polygon[Asset Group]="","",VLOOKUP(Polygon[Asset Type],subdom_master,4,FALSE))</f>
        <v/>
      </c>
    </row>
    <row r="298" spans="1:29" s="3" customFormat="1" x14ac:dyDescent="0.2">
      <c r="A298" s="34"/>
      <c r="B298" s="34"/>
      <c r="C298" s="34"/>
      <c r="D298" s="61"/>
      <c r="E298" s="61"/>
      <c r="F298" s="34"/>
      <c r="G298" s="34"/>
      <c r="H298" s="3" t="str">
        <f>IF(Polygon[Asset Group]="","",VLOOKUP(Polygon[Asset Group],asset_grp_poly,4,FALSE))</f>
        <v/>
      </c>
      <c r="J298" s="3" t="str">
        <f>IF(Polygon[Asset Group]="","",VLOOKUP(Polygon[Asset Group],asset_grp_poly,3,FALSE))</f>
        <v/>
      </c>
      <c r="M298" s="11"/>
      <c r="P298" s="56"/>
      <c r="R298" s="11"/>
      <c r="S298" s="14"/>
      <c r="AC298" s="19" t="str">
        <f>IF(Polygon[Asset Group]="","",VLOOKUP(Polygon[Asset Type],subdom_master,4,FALSE))</f>
        <v/>
      </c>
    </row>
    <row r="299" spans="1:29" s="3" customFormat="1" x14ac:dyDescent="0.2">
      <c r="A299" s="34"/>
      <c r="B299" s="34"/>
      <c r="C299" s="34"/>
      <c r="D299" s="61"/>
      <c r="E299" s="61"/>
      <c r="F299" s="34"/>
      <c r="G299" s="34"/>
      <c r="H299" s="3" t="str">
        <f>IF(Polygon[Asset Group]="","",VLOOKUP(Polygon[Asset Group],asset_grp_poly,4,FALSE))</f>
        <v/>
      </c>
      <c r="J299" s="3" t="str">
        <f>IF(Polygon[Asset Group]="","",VLOOKUP(Polygon[Asset Group],asset_grp_poly,3,FALSE))</f>
        <v/>
      </c>
      <c r="M299" s="11"/>
      <c r="P299" s="56"/>
      <c r="R299" s="11"/>
      <c r="S299" s="14"/>
      <c r="AC299" s="19" t="str">
        <f>IF(Polygon[Asset Group]="","",VLOOKUP(Polygon[Asset Type],subdom_master,4,FALSE))</f>
        <v/>
      </c>
    </row>
    <row r="300" spans="1:29" s="3" customFormat="1" x14ac:dyDescent="0.2">
      <c r="A300" s="34"/>
      <c r="B300" s="34"/>
      <c r="C300" s="34"/>
      <c r="D300" s="61"/>
      <c r="E300" s="61"/>
      <c r="F300" s="34"/>
      <c r="G300" s="34"/>
      <c r="H300" s="3" t="str">
        <f>IF(Polygon[Asset Group]="","",VLOOKUP(Polygon[Asset Group],asset_grp_poly,4,FALSE))</f>
        <v/>
      </c>
      <c r="J300" s="3" t="str">
        <f>IF(Polygon[Asset Group]="","",VLOOKUP(Polygon[Asset Group],asset_grp_poly,3,FALSE))</f>
        <v/>
      </c>
      <c r="M300" s="11"/>
      <c r="P300" s="56"/>
      <c r="R300" s="11"/>
      <c r="S300" s="14"/>
      <c r="AC300" s="19" t="str">
        <f>IF(Polygon[Asset Group]="","",VLOOKUP(Polygon[Asset Type],subdom_master,4,FALSE))</f>
        <v/>
      </c>
    </row>
    <row r="301" spans="1:29" s="3" customFormat="1" x14ac:dyDescent="0.2">
      <c r="A301" s="34"/>
      <c r="B301" s="34"/>
      <c r="C301" s="34"/>
      <c r="D301" s="61"/>
      <c r="E301" s="61"/>
      <c r="F301" s="34"/>
      <c r="G301" s="34"/>
      <c r="H301" s="3" t="str">
        <f>IF(Polygon[Asset Group]="","",VLOOKUP(Polygon[Asset Group],asset_grp_poly,4,FALSE))</f>
        <v/>
      </c>
      <c r="J301" s="3" t="str">
        <f>IF(Polygon[Asset Group]="","",VLOOKUP(Polygon[Asset Group],asset_grp_poly,3,FALSE))</f>
        <v/>
      </c>
      <c r="M301" s="11"/>
      <c r="P301" s="56"/>
      <c r="R301" s="11"/>
      <c r="S301" s="14"/>
      <c r="AC301" s="19" t="str">
        <f>IF(Polygon[Asset Group]="","",VLOOKUP(Polygon[Asset Type],subdom_master,4,FALSE))</f>
        <v/>
      </c>
    </row>
    <row r="302" spans="1:29" s="3" customFormat="1" x14ac:dyDescent="0.2">
      <c r="A302" s="34"/>
      <c r="B302" s="34"/>
      <c r="C302" s="34"/>
      <c r="D302" s="61"/>
      <c r="E302" s="61"/>
      <c r="F302" s="34"/>
      <c r="G302" s="34"/>
      <c r="H302" s="3" t="str">
        <f>IF(Polygon[Asset Group]="","",VLOOKUP(Polygon[Asset Group],asset_grp_poly,4,FALSE))</f>
        <v/>
      </c>
      <c r="J302" s="3" t="str">
        <f>IF(Polygon[Asset Group]="","",VLOOKUP(Polygon[Asset Group],asset_grp_poly,3,FALSE))</f>
        <v/>
      </c>
      <c r="M302" s="11"/>
      <c r="P302" s="56"/>
      <c r="R302" s="11"/>
      <c r="S302" s="14"/>
      <c r="AC302" s="19" t="str">
        <f>IF(Polygon[Asset Group]="","",VLOOKUP(Polygon[Asset Type],subdom_master,4,FALSE))</f>
        <v/>
      </c>
    </row>
    <row r="303" spans="1:29" s="3" customFormat="1" x14ac:dyDescent="0.2">
      <c r="A303" s="34"/>
      <c r="B303" s="34"/>
      <c r="C303" s="34"/>
      <c r="D303" s="61"/>
      <c r="E303" s="61"/>
      <c r="F303" s="34"/>
      <c r="G303" s="34"/>
      <c r="H303" s="3" t="str">
        <f>IF(Polygon[Asset Group]="","",VLOOKUP(Polygon[Asset Group],asset_grp_poly,4,FALSE))</f>
        <v/>
      </c>
      <c r="J303" s="3" t="str">
        <f>IF(Polygon[Asset Group]="","",VLOOKUP(Polygon[Asset Group],asset_grp_poly,3,FALSE))</f>
        <v/>
      </c>
      <c r="M303" s="11"/>
      <c r="P303" s="56"/>
      <c r="R303" s="11"/>
      <c r="S303" s="14"/>
      <c r="AC303" s="19" t="str">
        <f>IF(Polygon[Asset Group]="","",VLOOKUP(Polygon[Asset Type],subdom_master,4,FALSE))</f>
        <v/>
      </c>
    </row>
    <row r="304" spans="1:29" s="3" customFormat="1" x14ac:dyDescent="0.2">
      <c r="A304" s="34"/>
      <c r="B304" s="34"/>
      <c r="C304" s="34"/>
      <c r="D304" s="61"/>
      <c r="E304" s="61"/>
      <c r="F304" s="34"/>
      <c r="G304" s="34"/>
      <c r="H304" s="3" t="str">
        <f>IF(Polygon[Asset Group]="","",VLOOKUP(Polygon[Asset Group],asset_grp_poly,4,FALSE))</f>
        <v/>
      </c>
      <c r="J304" s="3" t="str">
        <f>IF(Polygon[Asset Group]="","",VLOOKUP(Polygon[Asset Group],asset_grp_poly,3,FALSE))</f>
        <v/>
      </c>
      <c r="M304" s="11"/>
      <c r="P304" s="56"/>
      <c r="R304" s="11"/>
      <c r="S304" s="14"/>
      <c r="AC304" s="19" t="str">
        <f>IF(Polygon[Asset Group]="","",VLOOKUP(Polygon[Asset Type],subdom_master,4,FALSE))</f>
        <v/>
      </c>
    </row>
    <row r="305" spans="1:29" s="3" customFormat="1" x14ac:dyDescent="0.2">
      <c r="A305" s="34"/>
      <c r="B305" s="34"/>
      <c r="C305" s="34"/>
      <c r="D305" s="61"/>
      <c r="E305" s="61"/>
      <c r="F305" s="34"/>
      <c r="G305" s="34"/>
      <c r="H305" s="3" t="str">
        <f>IF(Polygon[Asset Group]="","",VLOOKUP(Polygon[Asset Group],asset_grp_poly,4,FALSE))</f>
        <v/>
      </c>
      <c r="J305" s="3" t="str">
        <f>IF(Polygon[Asset Group]="","",VLOOKUP(Polygon[Asset Group],asset_grp_poly,3,FALSE))</f>
        <v/>
      </c>
      <c r="M305" s="11"/>
      <c r="P305" s="56"/>
      <c r="R305" s="11"/>
      <c r="S305" s="14"/>
      <c r="AC305" s="19" t="str">
        <f>IF(Polygon[Asset Group]="","",VLOOKUP(Polygon[Asset Type],subdom_master,4,FALSE))</f>
        <v/>
      </c>
    </row>
    <row r="306" spans="1:29" s="3" customFormat="1" x14ac:dyDescent="0.2">
      <c r="A306" s="34"/>
      <c r="B306" s="34"/>
      <c r="C306" s="34"/>
      <c r="D306" s="61"/>
      <c r="E306" s="61"/>
      <c r="F306" s="34"/>
      <c r="G306" s="34"/>
      <c r="H306" s="3" t="str">
        <f>IF(Polygon[Asset Group]="","",VLOOKUP(Polygon[Asset Group],asset_grp_poly,4,FALSE))</f>
        <v/>
      </c>
      <c r="J306" s="3" t="str">
        <f>IF(Polygon[Asset Group]="","",VLOOKUP(Polygon[Asset Group],asset_grp_poly,3,FALSE))</f>
        <v/>
      </c>
      <c r="M306" s="11"/>
      <c r="P306" s="56"/>
      <c r="R306" s="11"/>
      <c r="S306" s="14"/>
      <c r="AC306" s="19" t="str">
        <f>IF(Polygon[Asset Group]="","",VLOOKUP(Polygon[Asset Type],subdom_master,4,FALSE))</f>
        <v/>
      </c>
    </row>
    <row r="307" spans="1:29" s="3" customFormat="1" x14ac:dyDescent="0.2">
      <c r="A307" s="34"/>
      <c r="B307" s="34"/>
      <c r="C307" s="34"/>
      <c r="D307" s="61"/>
      <c r="E307" s="61"/>
      <c r="F307" s="34"/>
      <c r="G307" s="34"/>
      <c r="H307" s="3" t="str">
        <f>IF(Polygon[Asset Group]="","",VLOOKUP(Polygon[Asset Group],asset_grp_poly,4,FALSE))</f>
        <v/>
      </c>
      <c r="J307" s="3" t="str">
        <f>IF(Polygon[Asset Group]="","",VLOOKUP(Polygon[Asset Group],asset_grp_poly,3,FALSE))</f>
        <v/>
      </c>
      <c r="M307" s="11"/>
      <c r="P307" s="56"/>
      <c r="R307" s="11"/>
      <c r="S307" s="14"/>
      <c r="AC307" s="19" t="str">
        <f>IF(Polygon[Asset Group]="","",VLOOKUP(Polygon[Asset Type],subdom_master,4,FALSE))</f>
        <v/>
      </c>
    </row>
    <row r="308" spans="1:29" s="3" customFormat="1" x14ac:dyDescent="0.2">
      <c r="A308" s="34"/>
      <c r="B308" s="34"/>
      <c r="C308" s="34"/>
      <c r="D308" s="61"/>
      <c r="E308" s="61"/>
      <c r="F308" s="34"/>
      <c r="G308" s="34"/>
      <c r="H308" s="3" t="str">
        <f>IF(Polygon[Asset Group]="","",VLOOKUP(Polygon[Asset Group],asset_grp_poly,4,FALSE))</f>
        <v/>
      </c>
      <c r="J308" s="3" t="str">
        <f>IF(Polygon[Asset Group]="","",VLOOKUP(Polygon[Asset Group],asset_grp_poly,3,FALSE))</f>
        <v/>
      </c>
      <c r="M308" s="11"/>
      <c r="P308" s="56"/>
      <c r="R308" s="11"/>
      <c r="S308" s="14"/>
      <c r="AC308" s="19" t="str">
        <f>IF(Polygon[Asset Group]="","",VLOOKUP(Polygon[Asset Type],subdom_master,4,FALSE))</f>
        <v/>
      </c>
    </row>
    <row r="309" spans="1:29" s="3" customFormat="1" x14ac:dyDescent="0.2">
      <c r="A309" s="34"/>
      <c r="B309" s="34"/>
      <c r="C309" s="34"/>
      <c r="D309" s="61"/>
      <c r="E309" s="61"/>
      <c r="F309" s="34"/>
      <c r="G309" s="34"/>
      <c r="H309" s="3" t="str">
        <f>IF(Polygon[Asset Group]="","",VLOOKUP(Polygon[Asset Group],asset_grp_poly,4,FALSE))</f>
        <v/>
      </c>
      <c r="J309" s="3" t="str">
        <f>IF(Polygon[Asset Group]="","",VLOOKUP(Polygon[Asset Group],asset_grp_poly,3,FALSE))</f>
        <v/>
      </c>
      <c r="M309" s="11"/>
      <c r="P309" s="56"/>
      <c r="R309" s="11"/>
      <c r="S309" s="14"/>
      <c r="AC309" s="19" t="str">
        <f>IF(Polygon[Asset Group]="","",VLOOKUP(Polygon[Asset Type],subdom_master,4,FALSE))</f>
        <v/>
      </c>
    </row>
    <row r="310" spans="1:29" s="3" customFormat="1" x14ac:dyDescent="0.2">
      <c r="A310" s="34"/>
      <c r="B310" s="34"/>
      <c r="C310" s="34"/>
      <c r="D310" s="61"/>
      <c r="E310" s="61"/>
      <c r="F310" s="34"/>
      <c r="G310" s="34"/>
      <c r="H310" s="3" t="str">
        <f>IF(Polygon[Asset Group]="","",VLOOKUP(Polygon[Asset Group],asset_grp_poly,4,FALSE))</f>
        <v/>
      </c>
      <c r="J310" s="3" t="str">
        <f>IF(Polygon[Asset Group]="","",VLOOKUP(Polygon[Asset Group],asset_grp_poly,3,FALSE))</f>
        <v/>
      </c>
      <c r="M310" s="11"/>
      <c r="P310" s="56"/>
      <c r="R310" s="11"/>
      <c r="S310" s="14"/>
      <c r="AC310" s="19" t="str">
        <f>IF(Polygon[Asset Group]="","",VLOOKUP(Polygon[Asset Type],subdom_master,4,FALSE))</f>
        <v/>
      </c>
    </row>
    <row r="311" spans="1:29" s="3" customFormat="1" x14ac:dyDescent="0.2">
      <c r="A311" s="34"/>
      <c r="B311" s="34"/>
      <c r="C311" s="34"/>
      <c r="D311" s="61"/>
      <c r="E311" s="61"/>
      <c r="F311" s="34"/>
      <c r="G311" s="34"/>
      <c r="H311" s="3" t="str">
        <f>IF(Polygon[Asset Group]="","",VLOOKUP(Polygon[Asset Group],asset_grp_poly,4,FALSE))</f>
        <v/>
      </c>
      <c r="J311" s="3" t="str">
        <f>IF(Polygon[Asset Group]="","",VLOOKUP(Polygon[Asset Group],asset_grp_poly,3,FALSE))</f>
        <v/>
      </c>
      <c r="M311" s="11"/>
      <c r="P311" s="56"/>
      <c r="R311" s="11"/>
      <c r="S311" s="14"/>
      <c r="AC311" s="19" t="str">
        <f>IF(Polygon[Asset Group]="","",VLOOKUP(Polygon[Asset Type],subdom_master,4,FALSE))</f>
        <v/>
      </c>
    </row>
    <row r="312" spans="1:29" s="3" customFormat="1" x14ac:dyDescent="0.2">
      <c r="A312" s="34"/>
      <c r="B312" s="34"/>
      <c r="C312" s="34"/>
      <c r="D312" s="61"/>
      <c r="E312" s="61"/>
      <c r="F312" s="34"/>
      <c r="G312" s="34"/>
      <c r="H312" s="3" t="str">
        <f>IF(Polygon[Asset Group]="","",VLOOKUP(Polygon[Asset Group],asset_grp_poly,4,FALSE))</f>
        <v/>
      </c>
      <c r="J312" s="3" t="str">
        <f>IF(Polygon[Asset Group]="","",VLOOKUP(Polygon[Asset Group],asset_grp_poly,3,FALSE))</f>
        <v/>
      </c>
      <c r="M312" s="11"/>
      <c r="P312" s="56"/>
      <c r="R312" s="11"/>
      <c r="S312" s="14"/>
      <c r="AC312" s="19" t="str">
        <f>IF(Polygon[Asset Group]="","",VLOOKUP(Polygon[Asset Type],subdom_master,4,FALSE))</f>
        <v/>
      </c>
    </row>
    <row r="313" spans="1:29" s="3" customFormat="1" x14ac:dyDescent="0.2">
      <c r="A313" s="34"/>
      <c r="B313" s="34"/>
      <c r="C313" s="34"/>
      <c r="D313" s="61"/>
      <c r="E313" s="61"/>
      <c r="F313" s="34"/>
      <c r="G313" s="34"/>
      <c r="H313" s="3" t="str">
        <f>IF(Polygon[Asset Group]="","",VLOOKUP(Polygon[Asset Group],asset_grp_poly,4,FALSE))</f>
        <v/>
      </c>
      <c r="J313" s="3" t="str">
        <f>IF(Polygon[Asset Group]="","",VLOOKUP(Polygon[Asset Group],asset_grp_poly,3,FALSE))</f>
        <v/>
      </c>
      <c r="M313" s="11"/>
      <c r="P313" s="56"/>
      <c r="R313" s="11"/>
      <c r="S313" s="14"/>
      <c r="AC313" s="19" t="str">
        <f>IF(Polygon[Asset Group]="","",VLOOKUP(Polygon[Asset Type],subdom_master,4,FALSE))</f>
        <v/>
      </c>
    </row>
    <row r="314" spans="1:29" s="3" customFormat="1" x14ac:dyDescent="0.2">
      <c r="A314" s="34"/>
      <c r="B314" s="34"/>
      <c r="C314" s="34"/>
      <c r="D314" s="61"/>
      <c r="E314" s="61"/>
      <c r="F314" s="34"/>
      <c r="G314" s="34"/>
      <c r="H314" s="3" t="str">
        <f>IF(Polygon[Asset Group]="","",VLOOKUP(Polygon[Asset Group],asset_grp_poly,4,FALSE))</f>
        <v/>
      </c>
      <c r="J314" s="3" t="str">
        <f>IF(Polygon[Asset Group]="","",VLOOKUP(Polygon[Asset Group],asset_grp_poly,3,FALSE))</f>
        <v/>
      </c>
      <c r="M314" s="11"/>
      <c r="P314" s="56"/>
      <c r="R314" s="11"/>
      <c r="S314" s="14"/>
      <c r="AC314" s="19" t="str">
        <f>IF(Polygon[Asset Group]="","",VLOOKUP(Polygon[Asset Type],subdom_master,4,FALSE))</f>
        <v/>
      </c>
    </row>
    <row r="315" spans="1:29" s="3" customFormat="1" x14ac:dyDescent="0.2">
      <c r="A315" s="34"/>
      <c r="B315" s="34"/>
      <c r="C315" s="34"/>
      <c r="D315" s="61"/>
      <c r="E315" s="61"/>
      <c r="F315" s="34"/>
      <c r="G315" s="34"/>
      <c r="H315" s="3" t="str">
        <f>IF(Polygon[Asset Group]="","",VLOOKUP(Polygon[Asset Group],asset_grp_poly,4,FALSE))</f>
        <v/>
      </c>
      <c r="J315" s="3" t="str">
        <f>IF(Polygon[Asset Group]="","",VLOOKUP(Polygon[Asset Group],asset_grp_poly,3,FALSE))</f>
        <v/>
      </c>
      <c r="M315" s="11"/>
      <c r="P315" s="56"/>
      <c r="R315" s="11"/>
      <c r="S315" s="14"/>
      <c r="AC315" s="19" t="str">
        <f>IF(Polygon[Asset Group]="","",VLOOKUP(Polygon[Asset Type],subdom_master,4,FALSE))</f>
        <v/>
      </c>
    </row>
    <row r="316" spans="1:29" s="3" customFormat="1" x14ac:dyDescent="0.2">
      <c r="A316" s="34"/>
      <c r="B316" s="34"/>
      <c r="C316" s="34"/>
      <c r="D316" s="61"/>
      <c r="E316" s="61"/>
      <c r="F316" s="34"/>
      <c r="G316" s="34"/>
      <c r="H316" s="3" t="str">
        <f>IF(Polygon[Asset Group]="","",VLOOKUP(Polygon[Asset Group],asset_grp_poly,4,FALSE))</f>
        <v/>
      </c>
      <c r="J316" s="3" t="str">
        <f>IF(Polygon[Asset Group]="","",VLOOKUP(Polygon[Asset Group],asset_grp_poly,3,FALSE))</f>
        <v/>
      </c>
      <c r="M316" s="11"/>
      <c r="P316" s="56"/>
      <c r="R316" s="11"/>
      <c r="S316" s="14"/>
      <c r="AC316" s="19" t="str">
        <f>IF(Polygon[Asset Group]="","",VLOOKUP(Polygon[Asset Type],subdom_master,4,FALSE))</f>
        <v/>
      </c>
    </row>
    <row r="317" spans="1:29" s="3" customFormat="1" x14ac:dyDescent="0.2">
      <c r="A317" s="34"/>
      <c r="B317" s="34"/>
      <c r="C317" s="34"/>
      <c r="D317" s="61"/>
      <c r="E317" s="61"/>
      <c r="F317" s="34"/>
      <c r="G317" s="34"/>
      <c r="H317" s="3" t="str">
        <f>IF(Polygon[Asset Group]="","",VLOOKUP(Polygon[Asset Group],asset_grp_poly,4,FALSE))</f>
        <v/>
      </c>
      <c r="J317" s="3" t="str">
        <f>IF(Polygon[Asset Group]="","",VLOOKUP(Polygon[Asset Group],asset_grp_poly,3,FALSE))</f>
        <v/>
      </c>
      <c r="M317" s="11"/>
      <c r="P317" s="56"/>
      <c r="R317" s="11"/>
      <c r="S317" s="14"/>
      <c r="AC317" s="19" t="str">
        <f>IF(Polygon[Asset Group]="","",VLOOKUP(Polygon[Asset Type],subdom_master,4,FALSE))</f>
        <v/>
      </c>
    </row>
    <row r="318" spans="1:29" s="3" customFormat="1" x14ac:dyDescent="0.2">
      <c r="A318" s="34"/>
      <c r="B318" s="34"/>
      <c r="C318" s="34"/>
      <c r="D318" s="61"/>
      <c r="E318" s="61"/>
      <c r="F318" s="34"/>
      <c r="G318" s="34"/>
      <c r="H318" s="3" t="str">
        <f>IF(Polygon[Asset Group]="","",VLOOKUP(Polygon[Asset Group],asset_grp_poly,4,FALSE))</f>
        <v/>
      </c>
      <c r="J318" s="3" t="str">
        <f>IF(Polygon[Asset Group]="","",VLOOKUP(Polygon[Asset Group],asset_grp_poly,3,FALSE))</f>
        <v/>
      </c>
      <c r="M318" s="11"/>
      <c r="P318" s="56"/>
      <c r="R318" s="11"/>
      <c r="S318" s="14"/>
      <c r="AC318" s="19" t="str">
        <f>IF(Polygon[Asset Group]="","",VLOOKUP(Polygon[Asset Type],subdom_master,4,FALSE))</f>
        <v/>
      </c>
    </row>
    <row r="319" spans="1:29" s="3" customFormat="1" x14ac:dyDescent="0.2">
      <c r="A319" s="34"/>
      <c r="B319" s="34"/>
      <c r="C319" s="34"/>
      <c r="D319" s="61"/>
      <c r="E319" s="61"/>
      <c r="F319" s="34"/>
      <c r="G319" s="34"/>
      <c r="H319" s="3" t="str">
        <f>IF(Polygon[Asset Group]="","",VLOOKUP(Polygon[Asset Group],asset_grp_poly,4,FALSE))</f>
        <v/>
      </c>
      <c r="J319" s="3" t="str">
        <f>IF(Polygon[Asset Group]="","",VLOOKUP(Polygon[Asset Group],asset_grp_poly,3,FALSE))</f>
        <v/>
      </c>
      <c r="M319" s="11"/>
      <c r="P319" s="56"/>
      <c r="R319" s="11"/>
      <c r="S319" s="14"/>
      <c r="AC319" s="19" t="str">
        <f>IF(Polygon[Asset Group]="","",VLOOKUP(Polygon[Asset Type],subdom_master,4,FALSE))</f>
        <v/>
      </c>
    </row>
    <row r="320" spans="1:29" s="3" customFormat="1" x14ac:dyDescent="0.2">
      <c r="A320" s="34"/>
      <c r="B320" s="34"/>
      <c r="C320" s="34"/>
      <c r="D320" s="61"/>
      <c r="E320" s="61"/>
      <c r="F320" s="34"/>
      <c r="G320" s="34"/>
      <c r="H320" s="3" t="str">
        <f>IF(Polygon[Asset Group]="","",VLOOKUP(Polygon[Asset Group],asset_grp_poly,4,FALSE))</f>
        <v/>
      </c>
      <c r="J320" s="3" t="str">
        <f>IF(Polygon[Asset Group]="","",VLOOKUP(Polygon[Asset Group],asset_grp_poly,3,FALSE))</f>
        <v/>
      </c>
      <c r="M320" s="11"/>
      <c r="P320" s="56"/>
      <c r="R320" s="11"/>
      <c r="S320" s="14"/>
      <c r="AC320" s="19" t="str">
        <f>IF(Polygon[Asset Group]="","",VLOOKUP(Polygon[Asset Type],subdom_master,4,FALSE))</f>
        <v/>
      </c>
    </row>
    <row r="321" spans="1:29" s="3" customFormat="1" x14ac:dyDescent="0.2">
      <c r="A321" s="34"/>
      <c r="B321" s="34"/>
      <c r="C321" s="34"/>
      <c r="D321" s="61"/>
      <c r="E321" s="61"/>
      <c r="F321" s="34"/>
      <c r="G321" s="34"/>
      <c r="H321" s="3" t="str">
        <f>IF(Polygon[Asset Group]="","",VLOOKUP(Polygon[Asset Group],asset_grp_poly,4,FALSE))</f>
        <v/>
      </c>
      <c r="J321" s="3" t="str">
        <f>IF(Polygon[Asset Group]="","",VLOOKUP(Polygon[Asset Group],asset_grp_poly,3,FALSE))</f>
        <v/>
      </c>
      <c r="M321" s="11"/>
      <c r="P321" s="56"/>
      <c r="R321" s="11"/>
      <c r="S321" s="14"/>
      <c r="AC321" s="19" t="str">
        <f>IF(Polygon[Asset Group]="","",VLOOKUP(Polygon[Asset Type],subdom_master,4,FALSE))</f>
        <v/>
      </c>
    </row>
    <row r="322" spans="1:29" s="3" customFormat="1" x14ac:dyDescent="0.2">
      <c r="A322" s="34"/>
      <c r="B322" s="34"/>
      <c r="C322" s="34"/>
      <c r="D322" s="61"/>
      <c r="E322" s="61"/>
      <c r="F322" s="34"/>
      <c r="G322" s="34"/>
      <c r="H322" s="3" t="str">
        <f>IF(Polygon[Asset Group]="","",VLOOKUP(Polygon[Asset Group],asset_grp_poly,4,FALSE))</f>
        <v/>
      </c>
      <c r="J322" s="3" t="str">
        <f>IF(Polygon[Asset Group]="","",VLOOKUP(Polygon[Asset Group],asset_grp_poly,3,FALSE))</f>
        <v/>
      </c>
      <c r="M322" s="11"/>
      <c r="P322" s="56"/>
      <c r="R322" s="11"/>
      <c r="S322" s="14"/>
      <c r="AC322" s="19" t="str">
        <f>IF(Polygon[Asset Group]="","",VLOOKUP(Polygon[Asset Type],subdom_master,4,FALSE))</f>
        <v/>
      </c>
    </row>
    <row r="323" spans="1:29" s="3" customFormat="1" x14ac:dyDescent="0.2">
      <c r="A323" s="34"/>
      <c r="B323" s="34"/>
      <c r="C323" s="34"/>
      <c r="D323" s="61"/>
      <c r="E323" s="61"/>
      <c r="F323" s="34"/>
      <c r="G323" s="34"/>
      <c r="H323" s="3" t="str">
        <f>IF(Polygon[Asset Group]="","",VLOOKUP(Polygon[Asset Group],asset_grp_poly,4,FALSE))</f>
        <v/>
      </c>
      <c r="J323" s="3" t="str">
        <f>IF(Polygon[Asset Group]="","",VLOOKUP(Polygon[Asset Group],asset_grp_poly,3,FALSE))</f>
        <v/>
      </c>
      <c r="M323" s="11"/>
      <c r="P323" s="56"/>
      <c r="R323" s="11"/>
      <c r="S323" s="14"/>
      <c r="AC323" s="19" t="str">
        <f>IF(Polygon[Asset Group]="","",VLOOKUP(Polygon[Asset Type],subdom_master,4,FALSE))</f>
        <v/>
      </c>
    </row>
    <row r="324" spans="1:29" s="3" customFormat="1" x14ac:dyDescent="0.2">
      <c r="A324" s="34"/>
      <c r="B324" s="34"/>
      <c r="C324" s="34"/>
      <c r="D324" s="61"/>
      <c r="E324" s="61"/>
      <c r="F324" s="34"/>
      <c r="G324" s="34"/>
      <c r="H324" s="3" t="str">
        <f>IF(Polygon[Asset Group]="","",VLOOKUP(Polygon[Asset Group],asset_grp_poly,4,FALSE))</f>
        <v/>
      </c>
      <c r="J324" s="3" t="str">
        <f>IF(Polygon[Asset Group]="","",VLOOKUP(Polygon[Asset Group],asset_grp_poly,3,FALSE))</f>
        <v/>
      </c>
      <c r="M324" s="11"/>
      <c r="P324" s="56"/>
      <c r="R324" s="11"/>
      <c r="S324" s="14"/>
      <c r="AC324" s="19" t="str">
        <f>IF(Polygon[Asset Group]="","",VLOOKUP(Polygon[Asset Type],subdom_master,4,FALSE))</f>
        <v/>
      </c>
    </row>
    <row r="325" spans="1:29" s="3" customFormat="1" x14ac:dyDescent="0.2">
      <c r="A325" s="34"/>
      <c r="B325" s="34"/>
      <c r="C325" s="34"/>
      <c r="D325" s="61"/>
      <c r="E325" s="61"/>
      <c r="F325" s="34"/>
      <c r="G325" s="34"/>
      <c r="H325" s="3" t="str">
        <f>IF(Polygon[Asset Group]="","",VLOOKUP(Polygon[Asset Group],asset_grp_poly,4,FALSE))</f>
        <v/>
      </c>
      <c r="J325" s="3" t="str">
        <f>IF(Polygon[Asset Group]="","",VLOOKUP(Polygon[Asset Group],asset_grp_poly,3,FALSE))</f>
        <v/>
      </c>
      <c r="M325" s="11"/>
      <c r="P325" s="56"/>
      <c r="R325" s="11"/>
      <c r="S325" s="14"/>
      <c r="AC325" s="19" t="str">
        <f>IF(Polygon[Asset Group]="","",VLOOKUP(Polygon[Asset Type],subdom_master,4,FALSE))</f>
        <v/>
      </c>
    </row>
    <row r="326" spans="1:29" s="3" customFormat="1" x14ac:dyDescent="0.2">
      <c r="A326" s="34"/>
      <c r="B326" s="34"/>
      <c r="C326" s="34"/>
      <c r="D326" s="61"/>
      <c r="E326" s="61"/>
      <c r="F326" s="34"/>
      <c r="G326" s="34"/>
      <c r="H326" s="3" t="str">
        <f>IF(Polygon[Asset Group]="","",VLOOKUP(Polygon[Asset Group],asset_grp_poly,4,FALSE))</f>
        <v/>
      </c>
      <c r="J326" s="3" t="str">
        <f>IF(Polygon[Asset Group]="","",VLOOKUP(Polygon[Asset Group],asset_grp_poly,3,FALSE))</f>
        <v/>
      </c>
      <c r="M326" s="11"/>
      <c r="P326" s="56"/>
      <c r="R326" s="11"/>
      <c r="S326" s="14"/>
      <c r="AC326" s="19" t="str">
        <f>IF(Polygon[Asset Group]="","",VLOOKUP(Polygon[Asset Type],subdom_master,4,FALSE))</f>
        <v/>
      </c>
    </row>
    <row r="327" spans="1:29" s="3" customFormat="1" x14ac:dyDescent="0.2">
      <c r="A327" s="34"/>
      <c r="B327" s="34"/>
      <c r="C327" s="34"/>
      <c r="D327" s="61"/>
      <c r="E327" s="61"/>
      <c r="F327" s="34"/>
      <c r="G327" s="34"/>
      <c r="H327" s="3" t="str">
        <f>IF(Polygon[Asset Group]="","",VLOOKUP(Polygon[Asset Group],asset_grp_poly,4,FALSE))</f>
        <v/>
      </c>
      <c r="J327" s="3" t="str">
        <f>IF(Polygon[Asset Group]="","",VLOOKUP(Polygon[Asset Group],asset_grp_poly,3,FALSE))</f>
        <v/>
      </c>
      <c r="M327" s="11"/>
      <c r="P327" s="56"/>
      <c r="R327" s="11"/>
      <c r="S327" s="14"/>
      <c r="AC327" s="19" t="str">
        <f>IF(Polygon[Asset Group]="","",VLOOKUP(Polygon[Asset Type],subdom_master,4,FALSE))</f>
        <v/>
      </c>
    </row>
    <row r="328" spans="1:29" s="3" customFormat="1" x14ac:dyDescent="0.2">
      <c r="A328" s="34"/>
      <c r="B328" s="34"/>
      <c r="C328" s="34"/>
      <c r="D328" s="61"/>
      <c r="E328" s="61"/>
      <c r="F328" s="34"/>
      <c r="G328" s="34"/>
      <c r="H328" s="3" t="str">
        <f>IF(Polygon[Asset Group]="","",VLOOKUP(Polygon[Asset Group],asset_grp_poly,4,FALSE))</f>
        <v/>
      </c>
      <c r="J328" s="3" t="str">
        <f>IF(Polygon[Asset Group]="","",VLOOKUP(Polygon[Asset Group],asset_grp_poly,3,FALSE))</f>
        <v/>
      </c>
      <c r="M328" s="11"/>
      <c r="P328" s="56"/>
      <c r="R328" s="11"/>
      <c r="S328" s="14"/>
      <c r="AC328" s="19" t="str">
        <f>IF(Polygon[Asset Group]="","",VLOOKUP(Polygon[Asset Type],subdom_master,4,FALSE))</f>
        <v/>
      </c>
    </row>
    <row r="329" spans="1:29" s="3" customFormat="1" x14ac:dyDescent="0.2">
      <c r="A329" s="34"/>
      <c r="B329" s="34"/>
      <c r="C329" s="34"/>
      <c r="D329" s="61"/>
      <c r="E329" s="61"/>
      <c r="F329" s="34"/>
      <c r="G329" s="34"/>
      <c r="H329" s="3" t="str">
        <f>IF(Polygon[Asset Group]="","",VLOOKUP(Polygon[Asset Group],asset_grp_poly,4,FALSE))</f>
        <v/>
      </c>
      <c r="J329" s="3" t="str">
        <f>IF(Polygon[Asset Group]="","",VLOOKUP(Polygon[Asset Group],asset_grp_poly,3,FALSE))</f>
        <v/>
      </c>
      <c r="M329" s="11"/>
      <c r="P329" s="56"/>
      <c r="R329" s="11"/>
      <c r="S329" s="14"/>
      <c r="AC329" s="19" t="str">
        <f>IF(Polygon[Asset Group]="","",VLOOKUP(Polygon[Asset Type],subdom_master,4,FALSE))</f>
        <v/>
      </c>
    </row>
    <row r="330" spans="1:29" s="3" customFormat="1" x14ac:dyDescent="0.2">
      <c r="A330" s="34"/>
      <c r="B330" s="34"/>
      <c r="C330" s="34"/>
      <c r="D330" s="61"/>
      <c r="E330" s="61"/>
      <c r="F330" s="34"/>
      <c r="G330" s="34"/>
      <c r="H330" s="3" t="str">
        <f>IF(Polygon[Asset Group]="","",VLOOKUP(Polygon[Asset Group],asset_grp_poly,4,FALSE))</f>
        <v/>
      </c>
      <c r="J330" s="3" t="str">
        <f>IF(Polygon[Asset Group]="","",VLOOKUP(Polygon[Asset Group],asset_grp_poly,3,FALSE))</f>
        <v/>
      </c>
      <c r="M330" s="11"/>
      <c r="P330" s="56"/>
      <c r="R330" s="11"/>
      <c r="S330" s="14"/>
      <c r="AC330" s="19" t="str">
        <f>IF(Polygon[Asset Group]="","",VLOOKUP(Polygon[Asset Type],subdom_master,4,FALSE))</f>
        <v/>
      </c>
    </row>
    <row r="331" spans="1:29" s="3" customFormat="1" x14ac:dyDescent="0.2">
      <c r="A331" s="34"/>
      <c r="B331" s="34"/>
      <c r="C331" s="34"/>
      <c r="D331" s="61"/>
      <c r="E331" s="61"/>
      <c r="F331" s="34"/>
      <c r="G331" s="34"/>
      <c r="H331" s="3" t="str">
        <f>IF(Polygon[Asset Group]="","",VLOOKUP(Polygon[Asset Group],asset_grp_poly,4,FALSE))</f>
        <v/>
      </c>
      <c r="J331" s="3" t="str">
        <f>IF(Polygon[Asset Group]="","",VLOOKUP(Polygon[Asset Group],asset_grp_poly,3,FALSE))</f>
        <v/>
      </c>
      <c r="M331" s="11"/>
      <c r="P331" s="56"/>
      <c r="R331" s="11"/>
      <c r="S331" s="14"/>
      <c r="AC331" s="19" t="str">
        <f>IF(Polygon[Asset Group]="","",VLOOKUP(Polygon[Asset Type],subdom_master,4,FALSE))</f>
        <v/>
      </c>
    </row>
    <row r="332" spans="1:29" s="3" customFormat="1" x14ac:dyDescent="0.2">
      <c r="A332" s="34"/>
      <c r="B332" s="34"/>
      <c r="C332" s="34"/>
      <c r="D332" s="61"/>
      <c r="E332" s="61"/>
      <c r="F332" s="34"/>
      <c r="G332" s="34"/>
      <c r="H332" s="3" t="str">
        <f>IF(Polygon[Asset Group]="","",VLOOKUP(Polygon[Asset Group],asset_grp_poly,4,FALSE))</f>
        <v/>
      </c>
      <c r="J332" s="3" t="str">
        <f>IF(Polygon[Asset Group]="","",VLOOKUP(Polygon[Asset Group],asset_grp_poly,3,FALSE))</f>
        <v/>
      </c>
      <c r="M332" s="11"/>
      <c r="P332" s="56"/>
      <c r="R332" s="11"/>
      <c r="S332" s="14"/>
      <c r="AC332" s="19" t="str">
        <f>IF(Polygon[Asset Group]="","",VLOOKUP(Polygon[Asset Type],subdom_master,4,FALSE))</f>
        <v/>
      </c>
    </row>
    <row r="333" spans="1:29" s="3" customFormat="1" x14ac:dyDescent="0.2">
      <c r="A333" s="34"/>
      <c r="B333" s="34"/>
      <c r="C333" s="34"/>
      <c r="D333" s="61"/>
      <c r="E333" s="61"/>
      <c r="F333" s="34"/>
      <c r="G333" s="34"/>
      <c r="H333" s="3" t="str">
        <f>IF(Polygon[Asset Group]="","",VLOOKUP(Polygon[Asset Group],asset_grp_poly,4,FALSE))</f>
        <v/>
      </c>
      <c r="J333" s="3" t="str">
        <f>IF(Polygon[Asset Group]="","",VLOOKUP(Polygon[Asset Group],asset_grp_poly,3,FALSE))</f>
        <v/>
      </c>
      <c r="M333" s="11"/>
      <c r="P333" s="56"/>
      <c r="R333" s="11"/>
      <c r="S333" s="14"/>
      <c r="AC333" s="19" t="str">
        <f>IF(Polygon[Asset Group]="","",VLOOKUP(Polygon[Asset Type],subdom_master,4,FALSE))</f>
        <v/>
      </c>
    </row>
    <row r="334" spans="1:29" s="3" customFormat="1" x14ac:dyDescent="0.2">
      <c r="A334" s="34"/>
      <c r="B334" s="34"/>
      <c r="C334" s="34"/>
      <c r="D334" s="61"/>
      <c r="E334" s="61"/>
      <c r="F334" s="34"/>
      <c r="G334" s="34"/>
      <c r="H334" s="3" t="str">
        <f>IF(Polygon[Asset Group]="","",VLOOKUP(Polygon[Asset Group],asset_grp_poly,4,FALSE))</f>
        <v/>
      </c>
      <c r="J334" s="3" t="str">
        <f>IF(Polygon[Asset Group]="","",VLOOKUP(Polygon[Asset Group],asset_grp_poly,3,FALSE))</f>
        <v/>
      </c>
      <c r="M334" s="11"/>
      <c r="P334" s="56"/>
      <c r="R334" s="11"/>
      <c r="S334" s="14"/>
      <c r="AC334" s="19" t="str">
        <f>IF(Polygon[Asset Group]="","",VLOOKUP(Polygon[Asset Type],subdom_master,4,FALSE))</f>
        <v/>
      </c>
    </row>
    <row r="335" spans="1:29" s="3" customFormat="1" x14ac:dyDescent="0.2">
      <c r="A335" s="34"/>
      <c r="B335" s="34"/>
      <c r="C335" s="34"/>
      <c r="D335" s="61"/>
      <c r="E335" s="61"/>
      <c r="F335" s="34"/>
      <c r="G335" s="34"/>
      <c r="H335" s="3" t="str">
        <f>IF(Polygon[Asset Group]="","",VLOOKUP(Polygon[Asset Group],asset_grp_poly,4,FALSE))</f>
        <v/>
      </c>
      <c r="J335" s="3" t="str">
        <f>IF(Polygon[Asset Group]="","",VLOOKUP(Polygon[Asset Group],asset_grp_poly,3,FALSE))</f>
        <v/>
      </c>
      <c r="M335" s="11"/>
      <c r="P335" s="56"/>
      <c r="R335" s="11"/>
      <c r="S335" s="14"/>
      <c r="AC335" s="19" t="str">
        <f>IF(Polygon[Asset Group]="","",VLOOKUP(Polygon[Asset Type],subdom_master,4,FALSE))</f>
        <v/>
      </c>
    </row>
    <row r="336" spans="1:29" s="3" customFormat="1" x14ac:dyDescent="0.2">
      <c r="A336" s="34"/>
      <c r="B336" s="34"/>
      <c r="C336" s="34"/>
      <c r="D336" s="61"/>
      <c r="E336" s="61"/>
      <c r="F336" s="34"/>
      <c r="G336" s="34"/>
      <c r="H336" s="3" t="str">
        <f>IF(Polygon[Asset Group]="","",VLOOKUP(Polygon[Asset Group],asset_grp_poly,4,FALSE))</f>
        <v/>
      </c>
      <c r="J336" s="3" t="str">
        <f>IF(Polygon[Asset Group]="","",VLOOKUP(Polygon[Asset Group],asset_grp_poly,3,FALSE))</f>
        <v/>
      </c>
      <c r="M336" s="11"/>
      <c r="P336" s="56"/>
      <c r="R336" s="11"/>
      <c r="S336" s="14"/>
      <c r="AC336" s="19" t="str">
        <f>IF(Polygon[Asset Group]="","",VLOOKUP(Polygon[Asset Type],subdom_master,4,FALSE))</f>
        <v/>
      </c>
    </row>
    <row r="337" spans="1:29" s="3" customFormat="1" x14ac:dyDescent="0.2">
      <c r="A337" s="34"/>
      <c r="B337" s="34"/>
      <c r="C337" s="34"/>
      <c r="D337" s="61"/>
      <c r="E337" s="61"/>
      <c r="F337" s="34"/>
      <c r="G337" s="34"/>
      <c r="H337" s="3" t="str">
        <f>IF(Polygon[Asset Group]="","",VLOOKUP(Polygon[Asset Group],asset_grp_poly,4,FALSE))</f>
        <v/>
      </c>
      <c r="J337" s="3" t="str">
        <f>IF(Polygon[Asset Group]="","",VLOOKUP(Polygon[Asset Group],asset_grp_poly,3,FALSE))</f>
        <v/>
      </c>
      <c r="M337" s="11"/>
      <c r="P337" s="56"/>
      <c r="R337" s="11"/>
      <c r="S337" s="14"/>
      <c r="AC337" s="19" t="str">
        <f>IF(Polygon[Asset Group]="","",VLOOKUP(Polygon[Asset Type],subdom_master,4,FALSE))</f>
        <v/>
      </c>
    </row>
    <row r="338" spans="1:29" s="3" customFormat="1" x14ac:dyDescent="0.2">
      <c r="A338" s="34"/>
      <c r="B338" s="34"/>
      <c r="C338" s="34"/>
      <c r="D338" s="61"/>
      <c r="E338" s="61"/>
      <c r="F338" s="34"/>
      <c r="G338" s="34"/>
      <c r="H338" s="3" t="str">
        <f>IF(Polygon[Asset Group]="","",VLOOKUP(Polygon[Asset Group],asset_grp_poly,4,FALSE))</f>
        <v/>
      </c>
      <c r="J338" s="3" t="str">
        <f>IF(Polygon[Asset Group]="","",VLOOKUP(Polygon[Asset Group],asset_grp_poly,3,FALSE))</f>
        <v/>
      </c>
      <c r="M338" s="11"/>
      <c r="P338" s="56"/>
      <c r="R338" s="11"/>
      <c r="S338" s="14"/>
      <c r="AC338" s="19" t="str">
        <f>IF(Polygon[Asset Group]="","",VLOOKUP(Polygon[Asset Type],subdom_master,4,FALSE))</f>
        <v/>
      </c>
    </row>
    <row r="339" spans="1:29" s="3" customFormat="1" x14ac:dyDescent="0.2">
      <c r="A339" s="34"/>
      <c r="B339" s="34"/>
      <c r="C339" s="34"/>
      <c r="D339" s="61"/>
      <c r="E339" s="61"/>
      <c r="F339" s="34"/>
      <c r="G339" s="34"/>
      <c r="H339" s="3" t="str">
        <f>IF(Polygon[Asset Group]="","",VLOOKUP(Polygon[Asset Group],asset_grp_poly,4,FALSE))</f>
        <v/>
      </c>
      <c r="J339" s="3" t="str">
        <f>IF(Polygon[Asset Group]="","",VLOOKUP(Polygon[Asset Group],asset_grp_poly,3,FALSE))</f>
        <v/>
      </c>
      <c r="M339" s="11"/>
      <c r="P339" s="56"/>
      <c r="R339" s="11"/>
      <c r="S339" s="14"/>
      <c r="AC339" s="19" t="str">
        <f>IF(Polygon[Asset Group]="","",VLOOKUP(Polygon[Asset Type],subdom_master,4,FALSE))</f>
        <v/>
      </c>
    </row>
    <row r="340" spans="1:29" s="3" customFormat="1" x14ac:dyDescent="0.2">
      <c r="A340" s="34"/>
      <c r="B340" s="34"/>
      <c r="C340" s="34"/>
      <c r="D340" s="61"/>
      <c r="E340" s="61"/>
      <c r="F340" s="34"/>
      <c r="G340" s="34"/>
      <c r="H340" s="3" t="str">
        <f>IF(Polygon[Asset Group]="","",VLOOKUP(Polygon[Asset Group],asset_grp_poly,4,FALSE))</f>
        <v/>
      </c>
      <c r="J340" s="3" t="str">
        <f>IF(Polygon[Asset Group]="","",VLOOKUP(Polygon[Asset Group],asset_grp_poly,3,FALSE))</f>
        <v/>
      </c>
      <c r="M340" s="11"/>
      <c r="P340" s="56"/>
      <c r="R340" s="11"/>
      <c r="S340" s="14"/>
      <c r="AC340" s="19" t="str">
        <f>IF(Polygon[Asset Group]="","",VLOOKUP(Polygon[Asset Type],subdom_master,4,FALSE))</f>
        <v/>
      </c>
    </row>
    <row r="341" spans="1:29" s="3" customFormat="1" x14ac:dyDescent="0.2">
      <c r="A341" s="34"/>
      <c r="B341" s="34"/>
      <c r="C341" s="34"/>
      <c r="D341" s="61"/>
      <c r="E341" s="61"/>
      <c r="F341" s="34"/>
      <c r="G341" s="34"/>
      <c r="H341" s="3" t="str">
        <f>IF(Polygon[Asset Group]="","",VLOOKUP(Polygon[Asset Group],asset_grp_poly,4,FALSE))</f>
        <v/>
      </c>
      <c r="J341" s="3" t="str">
        <f>IF(Polygon[Asset Group]="","",VLOOKUP(Polygon[Asset Group],asset_grp_poly,3,FALSE))</f>
        <v/>
      </c>
      <c r="M341" s="11"/>
      <c r="P341" s="56"/>
      <c r="R341" s="11"/>
      <c r="S341" s="14"/>
      <c r="AC341" s="19" t="str">
        <f>IF(Polygon[Asset Group]="","",VLOOKUP(Polygon[Asset Type],subdom_master,4,FALSE))</f>
        <v/>
      </c>
    </row>
    <row r="342" spans="1:29" s="3" customFormat="1" x14ac:dyDescent="0.2">
      <c r="A342" s="34"/>
      <c r="B342" s="34"/>
      <c r="C342" s="34"/>
      <c r="D342" s="61"/>
      <c r="E342" s="61"/>
      <c r="F342" s="34"/>
      <c r="G342" s="34"/>
      <c r="H342" s="3" t="str">
        <f>IF(Polygon[Asset Group]="","",VLOOKUP(Polygon[Asset Group],asset_grp_poly,4,FALSE))</f>
        <v/>
      </c>
      <c r="J342" s="3" t="str">
        <f>IF(Polygon[Asset Group]="","",VLOOKUP(Polygon[Asset Group],asset_grp_poly,3,FALSE))</f>
        <v/>
      </c>
      <c r="M342" s="11"/>
      <c r="P342" s="56"/>
      <c r="R342" s="11"/>
      <c r="S342" s="14"/>
      <c r="AC342" s="19" t="str">
        <f>IF(Polygon[Asset Group]="","",VLOOKUP(Polygon[Asset Type],subdom_master,4,FALSE))</f>
        <v/>
      </c>
    </row>
    <row r="343" spans="1:29" s="3" customFormat="1" x14ac:dyDescent="0.2">
      <c r="A343" s="34"/>
      <c r="B343" s="34"/>
      <c r="C343" s="34"/>
      <c r="D343" s="61"/>
      <c r="E343" s="61"/>
      <c r="F343" s="34"/>
      <c r="G343" s="34"/>
      <c r="H343" s="3" t="str">
        <f>IF(Polygon[Asset Group]="","",VLOOKUP(Polygon[Asset Group],asset_grp_poly,4,FALSE))</f>
        <v/>
      </c>
      <c r="J343" s="3" t="str">
        <f>IF(Polygon[Asset Group]="","",VLOOKUP(Polygon[Asset Group],asset_grp_poly,3,FALSE))</f>
        <v/>
      </c>
      <c r="M343" s="11"/>
      <c r="P343" s="56"/>
      <c r="R343" s="11"/>
      <c r="S343" s="14"/>
      <c r="AC343" s="19" t="str">
        <f>IF(Polygon[Asset Group]="","",VLOOKUP(Polygon[Asset Type],subdom_master,4,FALSE))</f>
        <v/>
      </c>
    </row>
    <row r="344" spans="1:29" s="3" customFormat="1" x14ac:dyDescent="0.2">
      <c r="A344" s="34"/>
      <c r="B344" s="34"/>
      <c r="C344" s="34"/>
      <c r="D344" s="61"/>
      <c r="E344" s="61"/>
      <c r="F344" s="34"/>
      <c r="G344" s="34"/>
      <c r="H344" s="3" t="str">
        <f>IF(Polygon[Asset Group]="","",VLOOKUP(Polygon[Asset Group],asset_grp_poly,4,FALSE))</f>
        <v/>
      </c>
      <c r="J344" s="3" t="str">
        <f>IF(Polygon[Asset Group]="","",VLOOKUP(Polygon[Asset Group],asset_grp_poly,3,FALSE))</f>
        <v/>
      </c>
      <c r="M344" s="11"/>
      <c r="P344" s="56"/>
      <c r="R344" s="11"/>
      <c r="S344" s="14"/>
      <c r="AC344" s="19" t="str">
        <f>IF(Polygon[Asset Group]="","",VLOOKUP(Polygon[Asset Type],subdom_master,4,FALSE))</f>
        <v/>
      </c>
    </row>
    <row r="345" spans="1:29" s="3" customFormat="1" x14ac:dyDescent="0.2">
      <c r="A345" s="34"/>
      <c r="B345" s="34"/>
      <c r="C345" s="34"/>
      <c r="D345" s="61"/>
      <c r="E345" s="61"/>
      <c r="F345" s="34"/>
      <c r="G345" s="34"/>
      <c r="H345" s="3" t="str">
        <f>IF(Polygon[Asset Group]="","",VLOOKUP(Polygon[Asset Group],asset_grp_poly,4,FALSE))</f>
        <v/>
      </c>
      <c r="J345" s="3" t="str">
        <f>IF(Polygon[Asset Group]="","",VLOOKUP(Polygon[Asset Group],asset_grp_poly,3,FALSE))</f>
        <v/>
      </c>
      <c r="M345" s="11"/>
      <c r="P345" s="56"/>
      <c r="R345" s="11"/>
      <c r="S345" s="14"/>
      <c r="AC345" s="19" t="str">
        <f>IF(Polygon[Asset Group]="","",VLOOKUP(Polygon[Asset Type],subdom_master,4,FALSE))</f>
        <v/>
      </c>
    </row>
    <row r="346" spans="1:29" s="3" customFormat="1" x14ac:dyDescent="0.2">
      <c r="A346" s="34"/>
      <c r="B346" s="34"/>
      <c r="C346" s="34"/>
      <c r="D346" s="61"/>
      <c r="E346" s="61"/>
      <c r="F346" s="34"/>
      <c r="G346" s="34"/>
      <c r="H346" s="3" t="str">
        <f>IF(Polygon[Asset Group]="","",VLOOKUP(Polygon[Asset Group],asset_grp_poly,4,FALSE))</f>
        <v/>
      </c>
      <c r="J346" s="3" t="str">
        <f>IF(Polygon[Asset Group]="","",VLOOKUP(Polygon[Asset Group],asset_grp_poly,3,FALSE))</f>
        <v/>
      </c>
      <c r="M346" s="11"/>
      <c r="P346" s="56"/>
      <c r="R346" s="11"/>
      <c r="S346" s="14"/>
      <c r="AC346" s="19" t="str">
        <f>IF(Polygon[Asset Group]="","",VLOOKUP(Polygon[Asset Type],subdom_master,4,FALSE))</f>
        <v/>
      </c>
    </row>
    <row r="347" spans="1:29" s="3" customFormat="1" x14ac:dyDescent="0.2">
      <c r="A347" s="34"/>
      <c r="B347" s="34"/>
      <c r="C347" s="34"/>
      <c r="D347" s="61"/>
      <c r="E347" s="61"/>
      <c r="F347" s="34"/>
      <c r="G347" s="34"/>
      <c r="H347" s="3" t="str">
        <f>IF(Polygon[Asset Group]="","",VLOOKUP(Polygon[Asset Group],asset_grp_poly,4,FALSE))</f>
        <v/>
      </c>
      <c r="J347" s="3" t="str">
        <f>IF(Polygon[Asset Group]="","",VLOOKUP(Polygon[Asset Group],asset_grp_poly,3,FALSE))</f>
        <v/>
      </c>
      <c r="M347" s="11"/>
      <c r="P347" s="56"/>
      <c r="R347" s="11"/>
      <c r="S347" s="14"/>
      <c r="AC347" s="19" t="str">
        <f>IF(Polygon[Asset Group]="","",VLOOKUP(Polygon[Asset Type],subdom_master,4,FALSE))</f>
        <v/>
      </c>
    </row>
    <row r="348" spans="1:29" s="3" customFormat="1" x14ac:dyDescent="0.2">
      <c r="A348" s="34"/>
      <c r="B348" s="34"/>
      <c r="C348" s="34"/>
      <c r="D348" s="61"/>
      <c r="E348" s="61"/>
      <c r="F348" s="34"/>
      <c r="G348" s="34"/>
      <c r="H348" s="3" t="str">
        <f>IF(Polygon[Asset Group]="","",VLOOKUP(Polygon[Asset Group],asset_grp_poly,4,FALSE))</f>
        <v/>
      </c>
      <c r="J348" s="3" t="str">
        <f>IF(Polygon[Asset Group]="","",VLOOKUP(Polygon[Asset Group],asset_grp_poly,3,FALSE))</f>
        <v/>
      </c>
      <c r="M348" s="11"/>
      <c r="P348" s="56"/>
      <c r="R348" s="11"/>
      <c r="S348" s="14"/>
      <c r="AC348" s="19" t="str">
        <f>IF(Polygon[Asset Group]="","",VLOOKUP(Polygon[Asset Type],subdom_master,4,FALSE))</f>
        <v/>
      </c>
    </row>
    <row r="349" spans="1:29" s="3" customFormat="1" x14ac:dyDescent="0.2">
      <c r="A349" s="34"/>
      <c r="B349" s="34"/>
      <c r="C349" s="34"/>
      <c r="D349" s="61"/>
      <c r="E349" s="61"/>
      <c r="F349" s="34"/>
      <c r="G349" s="34"/>
      <c r="H349" s="3" t="str">
        <f>IF(Polygon[Asset Group]="","",VLOOKUP(Polygon[Asset Group],asset_grp_poly,4,FALSE))</f>
        <v/>
      </c>
      <c r="J349" s="3" t="str">
        <f>IF(Polygon[Asset Group]="","",VLOOKUP(Polygon[Asset Group],asset_grp_poly,3,FALSE))</f>
        <v/>
      </c>
      <c r="M349" s="11"/>
      <c r="P349" s="56"/>
      <c r="R349" s="11"/>
      <c r="S349" s="14"/>
      <c r="AC349" s="19" t="str">
        <f>IF(Polygon[Asset Group]="","",VLOOKUP(Polygon[Asset Type],subdom_master,4,FALSE))</f>
        <v/>
      </c>
    </row>
    <row r="350" spans="1:29" s="3" customFormat="1" x14ac:dyDescent="0.2">
      <c r="A350" s="34"/>
      <c r="B350" s="34"/>
      <c r="C350" s="34"/>
      <c r="D350" s="61"/>
      <c r="E350" s="61"/>
      <c r="F350" s="34"/>
      <c r="G350" s="34"/>
      <c r="H350" s="3" t="str">
        <f>IF(Polygon[Asset Group]="","",VLOOKUP(Polygon[Asset Group],asset_grp_poly,4,FALSE))</f>
        <v/>
      </c>
      <c r="J350" s="3" t="str">
        <f>IF(Polygon[Asset Group]="","",VLOOKUP(Polygon[Asset Group],asset_grp_poly,3,FALSE))</f>
        <v/>
      </c>
      <c r="M350" s="11"/>
      <c r="P350" s="56"/>
      <c r="R350" s="11"/>
      <c r="S350" s="14"/>
      <c r="AC350" s="19" t="str">
        <f>IF(Polygon[Asset Group]="","",VLOOKUP(Polygon[Asset Type],subdom_master,4,FALSE))</f>
        <v/>
      </c>
    </row>
    <row r="351" spans="1:29" s="3" customFormat="1" x14ac:dyDescent="0.2">
      <c r="A351" s="34"/>
      <c r="B351" s="34"/>
      <c r="C351" s="34"/>
      <c r="D351" s="61"/>
      <c r="E351" s="61"/>
      <c r="F351" s="34"/>
      <c r="G351" s="34"/>
      <c r="H351" s="3" t="str">
        <f>IF(Polygon[Asset Group]="","",VLOOKUP(Polygon[Asset Group],asset_grp_poly,4,FALSE))</f>
        <v/>
      </c>
      <c r="J351" s="3" t="str">
        <f>IF(Polygon[Asset Group]="","",VLOOKUP(Polygon[Asset Group],asset_grp_poly,3,FALSE))</f>
        <v/>
      </c>
      <c r="M351" s="11"/>
      <c r="P351" s="56"/>
      <c r="R351" s="11"/>
      <c r="S351" s="14"/>
      <c r="AC351" s="19" t="str">
        <f>IF(Polygon[Asset Group]="","",VLOOKUP(Polygon[Asset Type],subdom_master,4,FALSE))</f>
        <v/>
      </c>
    </row>
    <row r="352" spans="1:29" s="3" customFormat="1" x14ac:dyDescent="0.2">
      <c r="A352" s="34"/>
      <c r="B352" s="34"/>
      <c r="C352" s="34"/>
      <c r="D352" s="61"/>
      <c r="E352" s="61"/>
      <c r="F352" s="34"/>
      <c r="G352" s="34"/>
      <c r="H352" s="3" t="str">
        <f>IF(Polygon[Asset Group]="","",VLOOKUP(Polygon[Asset Group],asset_grp_poly,4,FALSE))</f>
        <v/>
      </c>
      <c r="J352" s="3" t="str">
        <f>IF(Polygon[Asset Group]="","",VLOOKUP(Polygon[Asset Group],asset_grp_poly,3,FALSE))</f>
        <v/>
      </c>
      <c r="M352" s="11"/>
      <c r="P352" s="56"/>
      <c r="R352" s="11"/>
      <c r="S352" s="14"/>
      <c r="AC352" s="19" t="str">
        <f>IF(Polygon[Asset Group]="","",VLOOKUP(Polygon[Asset Type],subdom_master,4,FALSE))</f>
        <v/>
      </c>
    </row>
    <row r="353" spans="1:29" s="3" customFormat="1" x14ac:dyDescent="0.2">
      <c r="A353" s="34"/>
      <c r="B353" s="34"/>
      <c r="C353" s="34"/>
      <c r="D353" s="61"/>
      <c r="E353" s="61"/>
      <c r="F353" s="34"/>
      <c r="G353" s="34"/>
      <c r="H353" s="3" t="str">
        <f>IF(Polygon[Asset Group]="","",VLOOKUP(Polygon[Asset Group],asset_grp_poly,4,FALSE))</f>
        <v/>
      </c>
      <c r="J353" s="3" t="str">
        <f>IF(Polygon[Asset Group]="","",VLOOKUP(Polygon[Asset Group],asset_grp_poly,3,FALSE))</f>
        <v/>
      </c>
      <c r="M353" s="11"/>
      <c r="P353" s="56"/>
      <c r="R353" s="11"/>
      <c r="S353" s="14"/>
      <c r="AC353" s="19" t="str">
        <f>IF(Polygon[Asset Group]="","",VLOOKUP(Polygon[Asset Type],subdom_master,4,FALSE))</f>
        <v/>
      </c>
    </row>
    <row r="354" spans="1:29" s="3" customFormat="1" x14ac:dyDescent="0.2">
      <c r="A354" s="34"/>
      <c r="B354" s="34"/>
      <c r="C354" s="34"/>
      <c r="D354" s="61"/>
      <c r="E354" s="61"/>
      <c r="F354" s="34"/>
      <c r="G354" s="34"/>
      <c r="H354" s="3" t="str">
        <f>IF(Polygon[Asset Group]="","",VLOOKUP(Polygon[Asset Group],asset_grp_poly,4,FALSE))</f>
        <v/>
      </c>
      <c r="J354" s="3" t="str">
        <f>IF(Polygon[Asset Group]="","",VLOOKUP(Polygon[Asset Group],asset_grp_poly,3,FALSE))</f>
        <v/>
      </c>
      <c r="M354" s="11"/>
      <c r="P354" s="56"/>
      <c r="R354" s="11"/>
      <c r="S354" s="14"/>
      <c r="AC354" s="19" t="str">
        <f>IF(Polygon[Asset Group]="","",VLOOKUP(Polygon[Asset Type],subdom_master,4,FALSE))</f>
        <v/>
      </c>
    </row>
    <row r="355" spans="1:29" s="3" customFormat="1" x14ac:dyDescent="0.2">
      <c r="A355" s="34"/>
      <c r="B355" s="34"/>
      <c r="C355" s="34"/>
      <c r="D355" s="61"/>
      <c r="E355" s="61"/>
      <c r="F355" s="34"/>
      <c r="G355" s="34"/>
      <c r="H355" s="3" t="str">
        <f>IF(Polygon[Asset Group]="","",VLOOKUP(Polygon[Asset Group],asset_grp_poly,4,FALSE))</f>
        <v/>
      </c>
      <c r="J355" s="3" t="str">
        <f>IF(Polygon[Asset Group]="","",VLOOKUP(Polygon[Asset Group],asset_grp_poly,3,FALSE))</f>
        <v/>
      </c>
      <c r="M355" s="11"/>
      <c r="P355" s="56"/>
      <c r="R355" s="11"/>
      <c r="S355" s="14"/>
      <c r="AC355" s="19" t="str">
        <f>IF(Polygon[Asset Group]="","",VLOOKUP(Polygon[Asset Type],subdom_master,4,FALSE))</f>
        <v/>
      </c>
    </row>
    <row r="356" spans="1:29" s="3" customFormat="1" x14ac:dyDescent="0.2">
      <c r="A356" s="34"/>
      <c r="B356" s="34"/>
      <c r="C356" s="34"/>
      <c r="D356" s="61"/>
      <c r="E356" s="61"/>
      <c r="F356" s="34"/>
      <c r="G356" s="34"/>
      <c r="H356" s="3" t="str">
        <f>IF(Polygon[Asset Group]="","",VLOOKUP(Polygon[Asset Group],asset_grp_poly,4,FALSE))</f>
        <v/>
      </c>
      <c r="J356" s="3" t="str">
        <f>IF(Polygon[Asset Group]="","",VLOOKUP(Polygon[Asset Group],asset_grp_poly,3,FALSE))</f>
        <v/>
      </c>
      <c r="M356" s="11"/>
      <c r="P356" s="56"/>
      <c r="R356" s="11"/>
      <c r="S356" s="14"/>
      <c r="AC356" s="19" t="str">
        <f>IF(Polygon[Asset Group]="","",VLOOKUP(Polygon[Asset Type],subdom_master,4,FALSE))</f>
        <v/>
      </c>
    </row>
    <row r="357" spans="1:29" s="3" customFormat="1" x14ac:dyDescent="0.2">
      <c r="A357" s="34"/>
      <c r="B357" s="34"/>
      <c r="C357" s="34"/>
      <c r="D357" s="61"/>
      <c r="E357" s="61"/>
      <c r="F357" s="34"/>
      <c r="G357" s="34"/>
      <c r="H357" s="3" t="str">
        <f>IF(Polygon[Asset Group]="","",VLOOKUP(Polygon[Asset Group],asset_grp_poly,4,FALSE))</f>
        <v/>
      </c>
      <c r="J357" s="3" t="str">
        <f>IF(Polygon[Asset Group]="","",VLOOKUP(Polygon[Asset Group],asset_grp_poly,3,FALSE))</f>
        <v/>
      </c>
      <c r="M357" s="11"/>
      <c r="P357" s="56"/>
      <c r="R357" s="11"/>
      <c r="S357" s="14"/>
      <c r="AC357" s="19" t="str">
        <f>IF(Polygon[Asset Group]="","",VLOOKUP(Polygon[Asset Type],subdom_master,4,FALSE))</f>
        <v/>
      </c>
    </row>
    <row r="358" spans="1:29" s="3" customFormat="1" x14ac:dyDescent="0.2">
      <c r="A358" s="34"/>
      <c r="B358" s="34"/>
      <c r="C358" s="34"/>
      <c r="D358" s="61"/>
      <c r="E358" s="61"/>
      <c r="F358" s="34"/>
      <c r="G358" s="34"/>
      <c r="H358" s="3" t="str">
        <f>IF(Polygon[Asset Group]="","",VLOOKUP(Polygon[Asset Group],asset_grp_poly,4,FALSE))</f>
        <v/>
      </c>
      <c r="J358" s="3" t="str">
        <f>IF(Polygon[Asset Group]="","",VLOOKUP(Polygon[Asset Group],asset_grp_poly,3,FALSE))</f>
        <v/>
      </c>
      <c r="M358" s="11"/>
      <c r="P358" s="56"/>
      <c r="R358" s="11"/>
      <c r="S358" s="14"/>
      <c r="AC358" s="19" t="str">
        <f>IF(Polygon[Asset Group]="","",VLOOKUP(Polygon[Asset Type],subdom_master,4,FALSE))</f>
        <v/>
      </c>
    </row>
    <row r="359" spans="1:29" s="3" customFormat="1" x14ac:dyDescent="0.2">
      <c r="A359" s="34"/>
      <c r="B359" s="34"/>
      <c r="C359" s="34"/>
      <c r="D359" s="61"/>
      <c r="E359" s="61"/>
      <c r="F359" s="34"/>
      <c r="G359" s="34"/>
      <c r="H359" s="3" t="str">
        <f>IF(Polygon[Asset Group]="","",VLOOKUP(Polygon[Asset Group],asset_grp_poly,4,FALSE))</f>
        <v/>
      </c>
      <c r="J359" s="3" t="str">
        <f>IF(Polygon[Asset Group]="","",VLOOKUP(Polygon[Asset Group],asset_grp_poly,3,FALSE))</f>
        <v/>
      </c>
      <c r="M359" s="11"/>
      <c r="P359" s="56"/>
      <c r="R359" s="11"/>
      <c r="S359" s="14"/>
      <c r="AC359" s="19" t="str">
        <f>IF(Polygon[Asset Group]="","",VLOOKUP(Polygon[Asset Type],subdom_master,4,FALSE))</f>
        <v/>
      </c>
    </row>
    <row r="360" spans="1:29" s="3" customFormat="1" x14ac:dyDescent="0.2">
      <c r="A360" s="34"/>
      <c r="B360" s="34"/>
      <c r="C360" s="34"/>
      <c r="D360" s="61"/>
      <c r="E360" s="61"/>
      <c r="F360" s="34"/>
      <c r="G360" s="34"/>
      <c r="H360" s="3" t="str">
        <f>IF(Polygon[Asset Group]="","",VLOOKUP(Polygon[Asset Group],asset_grp_poly,4,FALSE))</f>
        <v/>
      </c>
      <c r="J360" s="3" t="str">
        <f>IF(Polygon[Asset Group]="","",VLOOKUP(Polygon[Asset Group],asset_grp_poly,3,FALSE))</f>
        <v/>
      </c>
      <c r="M360" s="11"/>
      <c r="P360" s="56"/>
      <c r="R360" s="11"/>
      <c r="S360" s="14"/>
      <c r="AC360" s="19" t="str">
        <f>IF(Polygon[Asset Group]="","",VLOOKUP(Polygon[Asset Type],subdom_master,4,FALSE))</f>
        <v/>
      </c>
    </row>
    <row r="361" spans="1:29" s="3" customFormat="1" x14ac:dyDescent="0.2">
      <c r="A361" s="34"/>
      <c r="B361" s="34"/>
      <c r="C361" s="34"/>
      <c r="D361" s="61"/>
      <c r="E361" s="61"/>
      <c r="F361" s="34"/>
      <c r="G361" s="34"/>
      <c r="H361" s="3" t="str">
        <f>IF(Polygon[Asset Group]="","",VLOOKUP(Polygon[Asset Group],asset_grp_poly,4,FALSE))</f>
        <v/>
      </c>
      <c r="J361" s="3" t="str">
        <f>IF(Polygon[Asset Group]="","",VLOOKUP(Polygon[Asset Group],asset_grp_poly,3,FALSE))</f>
        <v/>
      </c>
      <c r="M361" s="11"/>
      <c r="P361" s="56"/>
      <c r="R361" s="11"/>
      <c r="S361" s="14"/>
      <c r="AC361" s="19" t="str">
        <f>IF(Polygon[Asset Group]="","",VLOOKUP(Polygon[Asset Type],subdom_master,4,FALSE))</f>
        <v/>
      </c>
    </row>
    <row r="362" spans="1:29" s="3" customFormat="1" x14ac:dyDescent="0.2">
      <c r="A362" s="34"/>
      <c r="B362" s="34"/>
      <c r="C362" s="34"/>
      <c r="D362" s="61"/>
      <c r="E362" s="61"/>
      <c r="F362" s="34"/>
      <c r="G362" s="34"/>
      <c r="H362" s="3" t="str">
        <f>IF(Polygon[Asset Group]="","",VLOOKUP(Polygon[Asset Group],asset_grp_poly,4,FALSE))</f>
        <v/>
      </c>
      <c r="J362" s="3" t="str">
        <f>IF(Polygon[Asset Group]="","",VLOOKUP(Polygon[Asset Group],asset_grp_poly,3,FALSE))</f>
        <v/>
      </c>
      <c r="M362" s="11"/>
      <c r="P362" s="56"/>
      <c r="R362" s="11"/>
      <c r="S362" s="14"/>
      <c r="AC362" s="19" t="str">
        <f>IF(Polygon[Asset Group]="","",VLOOKUP(Polygon[Asset Type],subdom_master,4,FALSE))</f>
        <v/>
      </c>
    </row>
    <row r="363" spans="1:29" s="3" customFormat="1" x14ac:dyDescent="0.2">
      <c r="A363" s="34"/>
      <c r="B363" s="34"/>
      <c r="C363" s="34"/>
      <c r="D363" s="61"/>
      <c r="E363" s="61"/>
      <c r="F363" s="34"/>
      <c r="G363" s="34"/>
      <c r="H363" s="3" t="str">
        <f>IF(Polygon[Asset Group]="","",VLOOKUP(Polygon[Asset Group],asset_grp_poly,4,FALSE))</f>
        <v/>
      </c>
      <c r="J363" s="3" t="str">
        <f>IF(Polygon[Asset Group]="","",VLOOKUP(Polygon[Asset Group],asset_grp_poly,3,FALSE))</f>
        <v/>
      </c>
      <c r="M363" s="11"/>
      <c r="P363" s="56"/>
      <c r="R363" s="11"/>
      <c r="S363" s="14"/>
      <c r="AC363" s="19" t="str">
        <f>IF(Polygon[Asset Group]="","",VLOOKUP(Polygon[Asset Type],subdom_master,4,FALSE))</f>
        <v/>
      </c>
    </row>
    <row r="364" spans="1:29" s="3" customFormat="1" x14ac:dyDescent="0.2">
      <c r="A364" s="34"/>
      <c r="B364" s="34"/>
      <c r="C364" s="34"/>
      <c r="D364" s="61"/>
      <c r="E364" s="61"/>
      <c r="F364" s="34"/>
      <c r="G364" s="34"/>
      <c r="H364" s="3" t="str">
        <f>IF(Polygon[Asset Group]="","",VLOOKUP(Polygon[Asset Group],asset_grp_poly,4,FALSE))</f>
        <v/>
      </c>
      <c r="J364" s="3" t="str">
        <f>IF(Polygon[Asset Group]="","",VLOOKUP(Polygon[Asset Group],asset_grp_poly,3,FALSE))</f>
        <v/>
      </c>
      <c r="M364" s="11"/>
      <c r="P364" s="56"/>
      <c r="R364" s="11"/>
      <c r="S364" s="14"/>
      <c r="AC364" s="19" t="str">
        <f>IF(Polygon[Asset Group]="","",VLOOKUP(Polygon[Asset Type],subdom_master,4,FALSE))</f>
        <v/>
      </c>
    </row>
    <row r="365" spans="1:29" s="3" customFormat="1" x14ac:dyDescent="0.2">
      <c r="A365" s="34"/>
      <c r="B365" s="34"/>
      <c r="C365" s="34"/>
      <c r="D365" s="61"/>
      <c r="E365" s="61"/>
      <c r="F365" s="34"/>
      <c r="G365" s="34"/>
      <c r="H365" s="3" t="str">
        <f>IF(Polygon[Asset Group]="","",VLOOKUP(Polygon[Asset Group],asset_grp_poly,4,FALSE))</f>
        <v/>
      </c>
      <c r="J365" s="3" t="str">
        <f>IF(Polygon[Asset Group]="","",VLOOKUP(Polygon[Asset Group],asset_grp_poly,3,FALSE))</f>
        <v/>
      </c>
      <c r="M365" s="11"/>
      <c r="P365" s="56"/>
      <c r="R365" s="11"/>
      <c r="S365" s="14"/>
      <c r="AC365" s="19" t="str">
        <f>IF(Polygon[Asset Group]="","",VLOOKUP(Polygon[Asset Type],subdom_master,4,FALSE))</f>
        <v/>
      </c>
    </row>
    <row r="366" spans="1:29" s="3" customFormat="1" x14ac:dyDescent="0.2">
      <c r="A366" s="34"/>
      <c r="B366" s="34"/>
      <c r="C366" s="34"/>
      <c r="D366" s="61"/>
      <c r="E366" s="61"/>
      <c r="F366" s="34"/>
      <c r="G366" s="34"/>
      <c r="H366" s="3" t="str">
        <f>IF(Polygon[Asset Group]="","",VLOOKUP(Polygon[Asset Group],asset_grp_poly,4,FALSE))</f>
        <v/>
      </c>
      <c r="J366" s="3" t="str">
        <f>IF(Polygon[Asset Group]="","",VLOOKUP(Polygon[Asset Group],asset_grp_poly,3,FALSE))</f>
        <v/>
      </c>
      <c r="M366" s="11"/>
      <c r="P366" s="56"/>
      <c r="R366" s="11"/>
      <c r="S366" s="14"/>
      <c r="AC366" s="19" t="str">
        <f>IF(Polygon[Asset Group]="","",VLOOKUP(Polygon[Asset Type],subdom_master,4,FALSE))</f>
        <v/>
      </c>
    </row>
    <row r="367" spans="1:29" s="3" customFormat="1" x14ac:dyDescent="0.2">
      <c r="A367" s="34"/>
      <c r="B367" s="34"/>
      <c r="C367" s="34"/>
      <c r="D367" s="61"/>
      <c r="E367" s="61"/>
      <c r="F367" s="34"/>
      <c r="G367" s="34"/>
      <c r="H367" s="3" t="str">
        <f>IF(Polygon[Asset Group]="","",VLOOKUP(Polygon[Asset Group],asset_grp_poly,4,FALSE))</f>
        <v/>
      </c>
      <c r="J367" s="3" t="str">
        <f>IF(Polygon[Asset Group]="","",VLOOKUP(Polygon[Asset Group],asset_grp_poly,3,FALSE))</f>
        <v/>
      </c>
      <c r="M367" s="11"/>
      <c r="P367" s="56"/>
      <c r="R367" s="11"/>
      <c r="S367" s="14"/>
      <c r="AC367" s="19" t="str">
        <f>IF(Polygon[Asset Group]="","",VLOOKUP(Polygon[Asset Type],subdom_master,4,FALSE))</f>
        <v/>
      </c>
    </row>
    <row r="368" spans="1:29" s="3" customFormat="1" x14ac:dyDescent="0.2">
      <c r="A368" s="34"/>
      <c r="B368" s="34"/>
      <c r="C368" s="34"/>
      <c r="D368" s="61"/>
      <c r="E368" s="61"/>
      <c r="F368" s="34"/>
      <c r="G368" s="34"/>
      <c r="H368" s="3" t="str">
        <f>IF(Polygon[Asset Group]="","",VLOOKUP(Polygon[Asset Group],asset_grp_poly,4,FALSE))</f>
        <v/>
      </c>
      <c r="J368" s="3" t="str">
        <f>IF(Polygon[Asset Group]="","",VLOOKUP(Polygon[Asset Group],asset_grp_poly,3,FALSE))</f>
        <v/>
      </c>
      <c r="M368" s="11"/>
      <c r="P368" s="56"/>
      <c r="R368" s="11"/>
      <c r="S368" s="14"/>
      <c r="AC368" s="19" t="str">
        <f>IF(Polygon[Asset Group]="","",VLOOKUP(Polygon[Asset Type],subdom_master,4,FALSE))</f>
        <v/>
      </c>
    </row>
    <row r="369" spans="1:29" s="3" customFormat="1" x14ac:dyDescent="0.2">
      <c r="A369" s="34"/>
      <c r="B369" s="34"/>
      <c r="C369" s="34"/>
      <c r="D369" s="61"/>
      <c r="E369" s="61"/>
      <c r="F369" s="34"/>
      <c r="G369" s="34"/>
      <c r="H369" s="3" t="str">
        <f>IF(Polygon[Asset Group]="","",VLOOKUP(Polygon[Asset Group],asset_grp_poly,4,FALSE))</f>
        <v/>
      </c>
      <c r="J369" s="3" t="str">
        <f>IF(Polygon[Asset Group]="","",VLOOKUP(Polygon[Asset Group],asset_grp_poly,3,FALSE))</f>
        <v/>
      </c>
      <c r="M369" s="11"/>
      <c r="P369" s="56"/>
      <c r="R369" s="11"/>
      <c r="S369" s="14"/>
      <c r="AC369" s="19" t="str">
        <f>IF(Polygon[Asset Group]="","",VLOOKUP(Polygon[Asset Type],subdom_master,4,FALSE))</f>
        <v/>
      </c>
    </row>
    <row r="370" spans="1:29" s="3" customFormat="1" x14ac:dyDescent="0.2">
      <c r="A370" s="34"/>
      <c r="B370" s="34"/>
      <c r="C370" s="34"/>
      <c r="D370" s="61"/>
      <c r="E370" s="61"/>
      <c r="F370" s="34"/>
      <c r="G370" s="34"/>
      <c r="H370" s="3" t="str">
        <f>IF(Polygon[Asset Group]="","",VLOOKUP(Polygon[Asset Group],asset_grp_poly,4,FALSE))</f>
        <v/>
      </c>
      <c r="J370" s="3" t="str">
        <f>IF(Polygon[Asset Group]="","",VLOOKUP(Polygon[Asset Group],asset_grp_poly,3,FALSE))</f>
        <v/>
      </c>
      <c r="M370" s="11"/>
      <c r="P370" s="56"/>
      <c r="R370" s="11"/>
      <c r="S370" s="14"/>
      <c r="AC370" s="19" t="str">
        <f>IF(Polygon[Asset Group]="","",VLOOKUP(Polygon[Asset Type],subdom_master,4,FALSE))</f>
        <v/>
      </c>
    </row>
    <row r="371" spans="1:29" s="3" customFormat="1" x14ac:dyDescent="0.2">
      <c r="A371" s="34"/>
      <c r="B371" s="34"/>
      <c r="C371" s="34"/>
      <c r="D371" s="61"/>
      <c r="E371" s="61"/>
      <c r="F371" s="34"/>
      <c r="G371" s="34"/>
      <c r="H371" s="3" t="str">
        <f>IF(Polygon[Asset Group]="","",VLOOKUP(Polygon[Asset Group],asset_grp_poly,4,FALSE))</f>
        <v/>
      </c>
      <c r="J371" s="3" t="str">
        <f>IF(Polygon[Asset Group]="","",VLOOKUP(Polygon[Asset Group],asset_grp_poly,3,FALSE))</f>
        <v/>
      </c>
      <c r="M371" s="11"/>
      <c r="P371" s="56"/>
      <c r="R371" s="11"/>
      <c r="S371" s="14"/>
      <c r="AC371" s="19" t="str">
        <f>IF(Polygon[Asset Group]="","",VLOOKUP(Polygon[Asset Type],subdom_master,4,FALSE))</f>
        <v/>
      </c>
    </row>
    <row r="372" spans="1:29" s="3" customFormat="1" x14ac:dyDescent="0.2">
      <c r="A372" s="34"/>
      <c r="B372" s="34"/>
      <c r="C372" s="34"/>
      <c r="D372" s="61"/>
      <c r="E372" s="61"/>
      <c r="F372" s="34"/>
      <c r="G372" s="34"/>
      <c r="H372" s="3" t="str">
        <f>IF(Polygon[Asset Group]="","",VLOOKUP(Polygon[Asset Group],asset_grp_poly,4,FALSE))</f>
        <v/>
      </c>
      <c r="J372" s="3" t="str">
        <f>IF(Polygon[Asset Group]="","",VLOOKUP(Polygon[Asset Group],asset_grp_poly,3,FALSE))</f>
        <v/>
      </c>
      <c r="M372" s="11"/>
      <c r="P372" s="56"/>
      <c r="R372" s="11"/>
      <c r="S372" s="14"/>
      <c r="AC372" s="19" t="str">
        <f>IF(Polygon[Asset Group]="","",VLOOKUP(Polygon[Asset Type],subdom_master,4,FALSE))</f>
        <v/>
      </c>
    </row>
    <row r="373" spans="1:29" s="3" customFormat="1" x14ac:dyDescent="0.2">
      <c r="A373" s="34"/>
      <c r="B373" s="34"/>
      <c r="C373" s="34"/>
      <c r="D373" s="61"/>
      <c r="E373" s="61"/>
      <c r="F373" s="34"/>
      <c r="G373" s="34"/>
      <c r="H373" s="3" t="str">
        <f>IF(Polygon[Asset Group]="","",VLOOKUP(Polygon[Asset Group],asset_grp_poly,4,FALSE))</f>
        <v/>
      </c>
      <c r="J373" s="3" t="str">
        <f>IF(Polygon[Asset Group]="","",VLOOKUP(Polygon[Asset Group],asset_grp_poly,3,FALSE))</f>
        <v/>
      </c>
      <c r="M373" s="11"/>
      <c r="P373" s="56"/>
      <c r="R373" s="11"/>
      <c r="S373" s="14"/>
      <c r="AC373" s="19" t="str">
        <f>IF(Polygon[Asset Group]="","",VLOOKUP(Polygon[Asset Type],subdom_master,4,FALSE))</f>
        <v/>
      </c>
    </row>
    <row r="374" spans="1:29" s="3" customFormat="1" x14ac:dyDescent="0.2">
      <c r="A374" s="34"/>
      <c r="B374" s="34"/>
      <c r="C374" s="34"/>
      <c r="D374" s="61"/>
      <c r="E374" s="61"/>
      <c r="F374" s="34"/>
      <c r="G374" s="34"/>
      <c r="H374" s="3" t="str">
        <f>IF(Polygon[Asset Group]="","",VLOOKUP(Polygon[Asset Group],asset_grp_poly,4,FALSE))</f>
        <v/>
      </c>
      <c r="J374" s="3" t="str">
        <f>IF(Polygon[Asset Group]="","",VLOOKUP(Polygon[Asset Group],asset_grp_poly,3,FALSE))</f>
        <v/>
      </c>
      <c r="M374" s="11"/>
      <c r="P374" s="56"/>
      <c r="R374" s="11"/>
      <c r="S374" s="14"/>
      <c r="AC374" s="19" t="str">
        <f>IF(Polygon[Asset Group]="","",VLOOKUP(Polygon[Asset Type],subdom_master,4,FALSE))</f>
        <v/>
      </c>
    </row>
    <row r="375" spans="1:29" s="3" customFormat="1" x14ac:dyDescent="0.2">
      <c r="A375" s="34"/>
      <c r="B375" s="34"/>
      <c r="C375" s="34"/>
      <c r="D375" s="61"/>
      <c r="E375" s="61"/>
      <c r="F375" s="34"/>
      <c r="G375" s="34"/>
      <c r="H375" s="3" t="str">
        <f>IF(Polygon[Asset Group]="","",VLOOKUP(Polygon[Asset Group],asset_grp_poly,4,FALSE))</f>
        <v/>
      </c>
      <c r="J375" s="3" t="str">
        <f>IF(Polygon[Asset Group]="","",VLOOKUP(Polygon[Asset Group],asset_grp_poly,3,FALSE))</f>
        <v/>
      </c>
      <c r="M375" s="11"/>
      <c r="P375" s="56"/>
      <c r="R375" s="11"/>
      <c r="S375" s="14"/>
      <c r="AC375" s="19" t="str">
        <f>IF(Polygon[Asset Group]="","",VLOOKUP(Polygon[Asset Type],subdom_master,4,FALSE))</f>
        <v/>
      </c>
    </row>
    <row r="376" spans="1:29" s="3" customFormat="1" x14ac:dyDescent="0.2">
      <c r="A376" s="34"/>
      <c r="B376" s="34"/>
      <c r="C376" s="34"/>
      <c r="D376" s="61"/>
      <c r="E376" s="61"/>
      <c r="F376" s="34"/>
      <c r="G376" s="34"/>
      <c r="H376" s="3" t="str">
        <f>IF(Polygon[Asset Group]="","",VLOOKUP(Polygon[Asset Group],asset_grp_poly,4,FALSE))</f>
        <v/>
      </c>
      <c r="J376" s="3" t="str">
        <f>IF(Polygon[Asset Group]="","",VLOOKUP(Polygon[Asset Group],asset_grp_poly,3,FALSE))</f>
        <v/>
      </c>
      <c r="M376" s="11"/>
      <c r="P376" s="56"/>
      <c r="R376" s="11"/>
      <c r="S376" s="14"/>
      <c r="AC376" s="19" t="str">
        <f>IF(Polygon[Asset Group]="","",VLOOKUP(Polygon[Asset Type],subdom_master,4,FALSE))</f>
        <v/>
      </c>
    </row>
    <row r="377" spans="1:29" s="3" customFormat="1" x14ac:dyDescent="0.2">
      <c r="A377" s="34"/>
      <c r="B377" s="34"/>
      <c r="C377" s="34"/>
      <c r="D377" s="61"/>
      <c r="E377" s="61"/>
      <c r="F377" s="34"/>
      <c r="G377" s="34"/>
      <c r="H377" s="3" t="str">
        <f>IF(Polygon[Asset Group]="","",VLOOKUP(Polygon[Asset Group],asset_grp_poly,4,FALSE))</f>
        <v/>
      </c>
      <c r="J377" s="3" t="str">
        <f>IF(Polygon[Asset Group]="","",VLOOKUP(Polygon[Asset Group],asset_grp_poly,3,FALSE))</f>
        <v/>
      </c>
      <c r="M377" s="11"/>
      <c r="P377" s="56"/>
      <c r="R377" s="11"/>
      <c r="S377" s="14"/>
      <c r="AC377" s="19" t="str">
        <f>IF(Polygon[Asset Group]="","",VLOOKUP(Polygon[Asset Type],subdom_master,4,FALSE))</f>
        <v/>
      </c>
    </row>
    <row r="378" spans="1:29" s="3" customFormat="1" x14ac:dyDescent="0.2">
      <c r="A378" s="34"/>
      <c r="B378" s="34"/>
      <c r="C378" s="34"/>
      <c r="D378" s="61"/>
      <c r="E378" s="61"/>
      <c r="F378" s="34"/>
      <c r="G378" s="34"/>
      <c r="H378" s="3" t="str">
        <f>IF(Polygon[Asset Group]="","",VLOOKUP(Polygon[Asset Group],asset_grp_poly,4,FALSE))</f>
        <v/>
      </c>
      <c r="J378" s="3" t="str">
        <f>IF(Polygon[Asset Group]="","",VLOOKUP(Polygon[Asset Group],asset_grp_poly,3,FALSE))</f>
        <v/>
      </c>
      <c r="M378" s="11"/>
      <c r="P378" s="56"/>
      <c r="R378" s="11"/>
      <c r="S378" s="14"/>
      <c r="AC378" s="19" t="str">
        <f>IF(Polygon[Asset Group]="","",VLOOKUP(Polygon[Asset Type],subdom_master,4,FALSE))</f>
        <v/>
      </c>
    </row>
    <row r="379" spans="1:29" s="3" customFormat="1" x14ac:dyDescent="0.2">
      <c r="A379" s="34"/>
      <c r="B379" s="34"/>
      <c r="C379" s="34"/>
      <c r="D379" s="61"/>
      <c r="E379" s="61"/>
      <c r="F379" s="34"/>
      <c r="G379" s="34"/>
      <c r="H379" s="3" t="str">
        <f>IF(Polygon[Asset Group]="","",VLOOKUP(Polygon[Asset Group],asset_grp_poly,4,FALSE))</f>
        <v/>
      </c>
      <c r="J379" s="3" t="str">
        <f>IF(Polygon[Asset Group]="","",VLOOKUP(Polygon[Asset Group],asset_grp_poly,3,FALSE))</f>
        <v/>
      </c>
      <c r="M379" s="11"/>
      <c r="P379" s="56"/>
      <c r="R379" s="11"/>
      <c r="S379" s="14"/>
      <c r="AC379" s="19" t="str">
        <f>IF(Polygon[Asset Group]="","",VLOOKUP(Polygon[Asset Type],subdom_master,4,FALSE))</f>
        <v/>
      </c>
    </row>
    <row r="380" spans="1:29" s="3" customFormat="1" x14ac:dyDescent="0.2">
      <c r="A380" s="34"/>
      <c r="B380" s="34"/>
      <c r="C380" s="34"/>
      <c r="D380" s="61"/>
      <c r="E380" s="61"/>
      <c r="F380" s="34"/>
      <c r="G380" s="34"/>
      <c r="H380" s="3" t="str">
        <f>IF(Polygon[Asset Group]="","",VLOOKUP(Polygon[Asset Group],asset_grp_poly,4,FALSE))</f>
        <v/>
      </c>
      <c r="J380" s="3" t="str">
        <f>IF(Polygon[Asset Group]="","",VLOOKUP(Polygon[Asset Group],asset_grp_poly,3,FALSE))</f>
        <v/>
      </c>
      <c r="M380" s="11"/>
      <c r="P380" s="56"/>
      <c r="R380" s="11"/>
      <c r="S380" s="14"/>
      <c r="AC380" s="19" t="str">
        <f>IF(Polygon[Asset Group]="","",VLOOKUP(Polygon[Asset Type],subdom_master,4,FALSE))</f>
        <v/>
      </c>
    </row>
    <row r="381" spans="1:29" s="3" customFormat="1" x14ac:dyDescent="0.2">
      <c r="A381" s="34"/>
      <c r="B381" s="34"/>
      <c r="C381" s="34"/>
      <c r="D381" s="61"/>
      <c r="E381" s="61"/>
      <c r="F381" s="34"/>
      <c r="G381" s="34"/>
      <c r="H381" s="3" t="str">
        <f>IF(Polygon[Asset Group]="","",VLOOKUP(Polygon[Asset Group],asset_grp_poly,4,FALSE))</f>
        <v/>
      </c>
      <c r="J381" s="3" t="str">
        <f>IF(Polygon[Asset Group]="","",VLOOKUP(Polygon[Asset Group],asset_grp_poly,3,FALSE))</f>
        <v/>
      </c>
      <c r="M381" s="11"/>
      <c r="P381" s="56"/>
      <c r="R381" s="11"/>
      <c r="S381" s="14"/>
      <c r="AC381" s="19" t="str">
        <f>IF(Polygon[Asset Group]="","",VLOOKUP(Polygon[Asset Type],subdom_master,4,FALSE))</f>
        <v/>
      </c>
    </row>
    <row r="382" spans="1:29" s="3" customFormat="1" x14ac:dyDescent="0.2">
      <c r="A382" s="34"/>
      <c r="B382" s="34"/>
      <c r="C382" s="34"/>
      <c r="D382" s="61"/>
      <c r="E382" s="61"/>
      <c r="F382" s="34"/>
      <c r="G382" s="34"/>
      <c r="H382" s="3" t="str">
        <f>IF(Polygon[Asset Group]="","",VLOOKUP(Polygon[Asset Group],asset_grp_poly,4,FALSE))</f>
        <v/>
      </c>
      <c r="J382" s="3" t="str">
        <f>IF(Polygon[Asset Group]="","",VLOOKUP(Polygon[Asset Group],asset_grp_poly,3,FALSE))</f>
        <v/>
      </c>
      <c r="M382" s="11"/>
      <c r="P382" s="56"/>
      <c r="R382" s="11"/>
      <c r="S382" s="14"/>
      <c r="AC382" s="19" t="str">
        <f>IF(Polygon[Asset Group]="","",VLOOKUP(Polygon[Asset Type],subdom_master,4,FALSE))</f>
        <v/>
      </c>
    </row>
    <row r="383" spans="1:29" s="3" customFormat="1" x14ac:dyDescent="0.2">
      <c r="A383" s="34"/>
      <c r="B383" s="34"/>
      <c r="C383" s="34"/>
      <c r="D383" s="61"/>
      <c r="E383" s="61"/>
      <c r="F383" s="34"/>
      <c r="G383" s="34"/>
      <c r="H383" s="3" t="str">
        <f>IF(Polygon[Asset Group]="","",VLOOKUP(Polygon[Asset Group],asset_grp_poly,4,FALSE))</f>
        <v/>
      </c>
      <c r="J383" s="3" t="str">
        <f>IF(Polygon[Asset Group]="","",VLOOKUP(Polygon[Asset Group],asset_grp_poly,3,FALSE))</f>
        <v/>
      </c>
      <c r="M383" s="11"/>
      <c r="P383" s="56"/>
      <c r="R383" s="11"/>
      <c r="S383" s="14"/>
      <c r="AC383" s="19" t="str">
        <f>IF(Polygon[Asset Group]="","",VLOOKUP(Polygon[Asset Type],subdom_master,4,FALSE))</f>
        <v/>
      </c>
    </row>
    <row r="384" spans="1:29" s="3" customFormat="1" x14ac:dyDescent="0.2">
      <c r="A384" s="34"/>
      <c r="B384" s="34"/>
      <c r="C384" s="34"/>
      <c r="D384" s="61"/>
      <c r="E384" s="61"/>
      <c r="F384" s="34"/>
      <c r="G384" s="34"/>
      <c r="H384" s="3" t="str">
        <f>IF(Polygon[Asset Group]="","",VLOOKUP(Polygon[Asset Group],asset_grp_poly,4,FALSE))</f>
        <v/>
      </c>
      <c r="J384" s="3" t="str">
        <f>IF(Polygon[Asset Group]="","",VLOOKUP(Polygon[Asset Group],asset_grp_poly,3,FALSE))</f>
        <v/>
      </c>
      <c r="M384" s="11"/>
      <c r="P384" s="56"/>
      <c r="R384" s="11"/>
      <c r="S384" s="14"/>
      <c r="AC384" s="19" t="str">
        <f>IF(Polygon[Asset Group]="","",VLOOKUP(Polygon[Asset Type],subdom_master,4,FALSE))</f>
        <v/>
      </c>
    </row>
    <row r="385" spans="1:29" s="3" customFormat="1" x14ac:dyDescent="0.2">
      <c r="A385" s="34"/>
      <c r="B385" s="34"/>
      <c r="C385" s="34"/>
      <c r="D385" s="61"/>
      <c r="E385" s="61"/>
      <c r="F385" s="34"/>
      <c r="G385" s="34"/>
      <c r="H385" s="3" t="str">
        <f>IF(Polygon[Asset Group]="","",VLOOKUP(Polygon[Asset Group],asset_grp_poly,4,FALSE))</f>
        <v/>
      </c>
      <c r="J385" s="3" t="str">
        <f>IF(Polygon[Asset Group]="","",VLOOKUP(Polygon[Asset Group],asset_grp_poly,3,FALSE))</f>
        <v/>
      </c>
      <c r="M385" s="11"/>
      <c r="P385" s="56"/>
      <c r="R385" s="11"/>
      <c r="S385" s="14"/>
      <c r="AC385" s="19" t="str">
        <f>IF(Polygon[Asset Group]="","",VLOOKUP(Polygon[Asset Type],subdom_master,4,FALSE))</f>
        <v/>
      </c>
    </row>
    <row r="386" spans="1:29" s="3" customFormat="1" x14ac:dyDescent="0.2">
      <c r="A386" s="34"/>
      <c r="B386" s="34"/>
      <c r="C386" s="34"/>
      <c r="D386" s="61"/>
      <c r="E386" s="61"/>
      <c r="F386" s="34"/>
      <c r="G386" s="34"/>
      <c r="H386" s="3" t="str">
        <f>IF(Polygon[Asset Group]="","",VLOOKUP(Polygon[Asset Group],asset_grp_poly,4,FALSE))</f>
        <v/>
      </c>
      <c r="J386" s="3" t="str">
        <f>IF(Polygon[Asset Group]="","",VLOOKUP(Polygon[Asset Group],asset_grp_poly,3,FALSE))</f>
        <v/>
      </c>
      <c r="M386" s="11"/>
      <c r="P386" s="56"/>
      <c r="R386" s="11"/>
      <c r="S386" s="14"/>
      <c r="AC386" s="19" t="str">
        <f>IF(Polygon[Asset Group]="","",VLOOKUP(Polygon[Asset Type],subdom_master,4,FALSE))</f>
        <v/>
      </c>
    </row>
    <row r="387" spans="1:29" s="3" customFormat="1" x14ac:dyDescent="0.2">
      <c r="A387" s="34"/>
      <c r="B387" s="34"/>
      <c r="C387" s="34"/>
      <c r="D387" s="61"/>
      <c r="E387" s="61"/>
      <c r="F387" s="34"/>
      <c r="G387" s="34"/>
      <c r="H387" s="3" t="str">
        <f>IF(Polygon[Asset Group]="","",VLOOKUP(Polygon[Asset Group],asset_grp_poly,4,FALSE))</f>
        <v/>
      </c>
      <c r="J387" s="3" t="str">
        <f>IF(Polygon[Asset Group]="","",VLOOKUP(Polygon[Asset Group],asset_grp_poly,3,FALSE))</f>
        <v/>
      </c>
      <c r="M387" s="11"/>
      <c r="P387" s="56"/>
      <c r="R387" s="11"/>
      <c r="S387" s="14"/>
      <c r="AC387" s="19" t="str">
        <f>IF(Polygon[Asset Group]="","",VLOOKUP(Polygon[Asset Type],subdom_master,4,FALSE))</f>
        <v/>
      </c>
    </row>
    <row r="388" spans="1:29" s="3" customFormat="1" x14ac:dyDescent="0.2">
      <c r="A388" s="34"/>
      <c r="B388" s="34"/>
      <c r="C388" s="34"/>
      <c r="D388" s="61"/>
      <c r="E388" s="61"/>
      <c r="F388" s="34"/>
      <c r="G388" s="34"/>
      <c r="H388" s="3" t="str">
        <f>IF(Polygon[Asset Group]="","",VLOOKUP(Polygon[Asset Group],asset_grp_poly,4,FALSE))</f>
        <v/>
      </c>
      <c r="J388" s="3" t="str">
        <f>IF(Polygon[Asset Group]="","",VLOOKUP(Polygon[Asset Group],asset_grp_poly,3,FALSE))</f>
        <v/>
      </c>
      <c r="M388" s="11"/>
      <c r="P388" s="56"/>
      <c r="R388" s="11"/>
      <c r="S388" s="14"/>
      <c r="AC388" s="19" t="str">
        <f>IF(Polygon[Asset Group]="","",VLOOKUP(Polygon[Asset Type],subdom_master,4,FALSE))</f>
        <v/>
      </c>
    </row>
    <row r="389" spans="1:29" s="3" customFormat="1" x14ac:dyDescent="0.2">
      <c r="A389" s="34"/>
      <c r="B389" s="34"/>
      <c r="C389" s="34"/>
      <c r="D389" s="61"/>
      <c r="E389" s="61"/>
      <c r="F389" s="34"/>
      <c r="G389" s="34"/>
      <c r="H389" s="3" t="str">
        <f>IF(Polygon[Asset Group]="","",VLOOKUP(Polygon[Asset Group],asset_grp_poly,4,FALSE))</f>
        <v/>
      </c>
      <c r="J389" s="3" t="str">
        <f>IF(Polygon[Asset Group]="","",VLOOKUP(Polygon[Asset Group],asset_grp_poly,3,FALSE))</f>
        <v/>
      </c>
      <c r="M389" s="11"/>
      <c r="P389" s="56"/>
      <c r="R389" s="11"/>
      <c r="S389" s="14"/>
      <c r="AC389" s="19" t="str">
        <f>IF(Polygon[Asset Group]="","",VLOOKUP(Polygon[Asset Type],subdom_master,4,FALSE))</f>
        <v/>
      </c>
    </row>
    <row r="390" spans="1:29" s="3" customFormat="1" x14ac:dyDescent="0.2">
      <c r="A390" s="34"/>
      <c r="B390" s="34"/>
      <c r="C390" s="34"/>
      <c r="D390" s="61"/>
      <c r="E390" s="61"/>
      <c r="F390" s="34"/>
      <c r="G390" s="34"/>
      <c r="H390" s="3" t="str">
        <f>IF(Polygon[Asset Group]="","",VLOOKUP(Polygon[Asset Group],asset_grp_poly,4,FALSE))</f>
        <v/>
      </c>
      <c r="J390" s="3" t="str">
        <f>IF(Polygon[Asset Group]="","",VLOOKUP(Polygon[Asset Group],asset_grp_poly,3,FALSE))</f>
        <v/>
      </c>
      <c r="M390" s="11"/>
      <c r="P390" s="56"/>
      <c r="R390" s="11"/>
      <c r="S390" s="14"/>
      <c r="AC390" s="19" t="str">
        <f>IF(Polygon[Asset Group]="","",VLOOKUP(Polygon[Asset Type],subdom_master,4,FALSE))</f>
        <v/>
      </c>
    </row>
    <row r="391" spans="1:29" s="3" customFormat="1" x14ac:dyDescent="0.2">
      <c r="A391" s="34"/>
      <c r="B391" s="34"/>
      <c r="C391" s="34"/>
      <c r="D391" s="61"/>
      <c r="E391" s="61"/>
      <c r="F391" s="34"/>
      <c r="G391" s="34"/>
      <c r="H391" s="3" t="str">
        <f>IF(Polygon[Asset Group]="","",VLOOKUP(Polygon[Asset Group],asset_grp_poly,4,FALSE))</f>
        <v/>
      </c>
      <c r="J391" s="3" t="str">
        <f>IF(Polygon[Asset Group]="","",VLOOKUP(Polygon[Asset Group],asset_grp_poly,3,FALSE))</f>
        <v/>
      </c>
      <c r="M391" s="11"/>
      <c r="P391" s="56"/>
      <c r="R391" s="11"/>
      <c r="S391" s="14"/>
      <c r="AC391" s="19" t="str">
        <f>IF(Polygon[Asset Group]="","",VLOOKUP(Polygon[Asset Type],subdom_master,4,FALSE))</f>
        <v/>
      </c>
    </row>
    <row r="392" spans="1:29" s="3" customFormat="1" x14ac:dyDescent="0.2">
      <c r="A392" s="34"/>
      <c r="B392" s="34"/>
      <c r="C392" s="34"/>
      <c r="D392" s="61"/>
      <c r="E392" s="61"/>
      <c r="F392" s="34"/>
      <c r="G392" s="34"/>
      <c r="H392" s="3" t="str">
        <f>IF(Polygon[Asset Group]="","",VLOOKUP(Polygon[Asset Group],asset_grp_poly,4,FALSE))</f>
        <v/>
      </c>
      <c r="J392" s="3" t="str">
        <f>IF(Polygon[Asset Group]="","",VLOOKUP(Polygon[Asset Group],asset_grp_poly,3,FALSE))</f>
        <v/>
      </c>
      <c r="M392" s="11"/>
      <c r="P392" s="56"/>
      <c r="R392" s="11"/>
      <c r="S392" s="14"/>
      <c r="AC392" s="19" t="str">
        <f>IF(Polygon[Asset Group]="","",VLOOKUP(Polygon[Asset Type],subdom_master,4,FALSE))</f>
        <v/>
      </c>
    </row>
    <row r="393" spans="1:29" s="3" customFormat="1" x14ac:dyDescent="0.2">
      <c r="A393" s="34"/>
      <c r="B393" s="34"/>
      <c r="C393" s="34"/>
      <c r="D393" s="61"/>
      <c r="E393" s="61"/>
      <c r="F393" s="34"/>
      <c r="G393" s="34"/>
      <c r="H393" s="3" t="str">
        <f>IF(Polygon[Asset Group]="","",VLOOKUP(Polygon[Asset Group],asset_grp_poly,4,FALSE))</f>
        <v/>
      </c>
      <c r="J393" s="3" t="str">
        <f>IF(Polygon[Asset Group]="","",VLOOKUP(Polygon[Asset Group],asset_grp_poly,3,FALSE))</f>
        <v/>
      </c>
      <c r="M393" s="11"/>
      <c r="P393" s="56"/>
      <c r="R393" s="11"/>
      <c r="S393" s="14"/>
      <c r="AC393" s="19" t="str">
        <f>IF(Polygon[Asset Group]="","",VLOOKUP(Polygon[Asset Type],subdom_master,4,FALSE))</f>
        <v/>
      </c>
    </row>
    <row r="394" spans="1:29" s="3" customFormat="1" x14ac:dyDescent="0.2">
      <c r="A394" s="34"/>
      <c r="B394" s="34"/>
      <c r="C394" s="34"/>
      <c r="D394" s="61"/>
      <c r="E394" s="61"/>
      <c r="F394" s="34"/>
      <c r="G394" s="34"/>
      <c r="H394" s="3" t="str">
        <f>IF(Polygon[Asset Group]="","",VLOOKUP(Polygon[Asset Group],asset_grp_poly,4,FALSE))</f>
        <v/>
      </c>
      <c r="J394" s="3" t="str">
        <f>IF(Polygon[Asset Group]="","",VLOOKUP(Polygon[Asset Group],asset_grp_poly,3,FALSE))</f>
        <v/>
      </c>
      <c r="M394" s="11"/>
      <c r="P394" s="56"/>
      <c r="R394" s="11"/>
      <c r="S394" s="14"/>
      <c r="AC394" s="19" t="str">
        <f>IF(Polygon[Asset Group]="","",VLOOKUP(Polygon[Asset Type],subdom_master,4,FALSE))</f>
        <v/>
      </c>
    </row>
    <row r="395" spans="1:29" s="3" customFormat="1" x14ac:dyDescent="0.2">
      <c r="A395" s="34"/>
      <c r="B395" s="34"/>
      <c r="C395" s="34"/>
      <c r="D395" s="61"/>
      <c r="E395" s="61"/>
      <c r="F395" s="34"/>
      <c r="G395" s="34"/>
      <c r="H395" s="3" t="str">
        <f>IF(Polygon[Asset Group]="","",VLOOKUP(Polygon[Asset Group],asset_grp_poly,4,FALSE))</f>
        <v/>
      </c>
      <c r="J395" s="3" t="str">
        <f>IF(Polygon[Asset Group]="","",VLOOKUP(Polygon[Asset Group],asset_grp_poly,3,FALSE))</f>
        <v/>
      </c>
      <c r="M395" s="11"/>
      <c r="P395" s="56"/>
      <c r="R395" s="11"/>
      <c r="S395" s="14"/>
      <c r="AC395" s="19" t="str">
        <f>IF(Polygon[Asset Group]="","",VLOOKUP(Polygon[Asset Type],subdom_master,4,FALSE))</f>
        <v/>
      </c>
    </row>
    <row r="396" spans="1:29" s="3" customFormat="1" x14ac:dyDescent="0.2">
      <c r="A396" s="34"/>
      <c r="B396" s="34"/>
      <c r="C396" s="34"/>
      <c r="D396" s="61"/>
      <c r="E396" s="61"/>
      <c r="F396" s="34"/>
      <c r="G396" s="34"/>
      <c r="H396" s="3" t="str">
        <f>IF(Polygon[Asset Group]="","",VLOOKUP(Polygon[Asset Group],asset_grp_poly,4,FALSE))</f>
        <v/>
      </c>
      <c r="J396" s="3" t="str">
        <f>IF(Polygon[Asset Group]="","",VLOOKUP(Polygon[Asset Group],asset_grp_poly,3,FALSE))</f>
        <v/>
      </c>
      <c r="M396" s="11"/>
      <c r="P396" s="56"/>
      <c r="R396" s="11"/>
      <c r="S396" s="14"/>
      <c r="AC396" s="19" t="str">
        <f>IF(Polygon[Asset Group]="","",VLOOKUP(Polygon[Asset Type],subdom_master,4,FALSE))</f>
        <v/>
      </c>
    </row>
    <row r="397" spans="1:29" s="3" customFormat="1" x14ac:dyDescent="0.2">
      <c r="A397" s="34"/>
      <c r="B397" s="34"/>
      <c r="C397" s="34"/>
      <c r="D397" s="61"/>
      <c r="E397" s="61"/>
      <c r="F397" s="34"/>
      <c r="G397" s="34"/>
      <c r="H397" s="3" t="str">
        <f>IF(Polygon[Asset Group]="","",VLOOKUP(Polygon[Asset Group],asset_grp_poly,4,FALSE))</f>
        <v/>
      </c>
      <c r="J397" s="3" t="str">
        <f>IF(Polygon[Asset Group]="","",VLOOKUP(Polygon[Asset Group],asset_grp_poly,3,FALSE))</f>
        <v/>
      </c>
      <c r="M397" s="11"/>
      <c r="P397" s="56"/>
      <c r="R397" s="11"/>
      <c r="S397" s="14"/>
      <c r="AC397" s="19" t="str">
        <f>IF(Polygon[Asset Group]="","",VLOOKUP(Polygon[Asset Type],subdom_master,4,FALSE))</f>
        <v/>
      </c>
    </row>
    <row r="398" spans="1:29" s="3" customFormat="1" x14ac:dyDescent="0.2">
      <c r="A398" s="34"/>
      <c r="B398" s="34"/>
      <c r="C398" s="34"/>
      <c r="D398" s="61"/>
      <c r="E398" s="61"/>
      <c r="F398" s="34"/>
      <c r="G398" s="34"/>
      <c r="H398" s="3" t="str">
        <f>IF(Polygon[Asset Group]="","",VLOOKUP(Polygon[Asset Group],asset_grp_poly,4,FALSE))</f>
        <v/>
      </c>
      <c r="J398" s="3" t="str">
        <f>IF(Polygon[Asset Group]="","",VLOOKUP(Polygon[Asset Group],asset_grp_poly,3,FALSE))</f>
        <v/>
      </c>
      <c r="M398" s="11"/>
      <c r="P398" s="56"/>
      <c r="R398" s="11"/>
      <c r="S398" s="14"/>
      <c r="AC398" s="19" t="str">
        <f>IF(Polygon[Asset Group]="","",VLOOKUP(Polygon[Asset Type],subdom_master,4,FALSE))</f>
        <v/>
      </c>
    </row>
    <row r="399" spans="1:29" s="3" customFormat="1" x14ac:dyDescent="0.2">
      <c r="A399" s="34"/>
      <c r="B399" s="34"/>
      <c r="C399" s="34"/>
      <c r="D399" s="61"/>
      <c r="E399" s="61"/>
      <c r="F399" s="34"/>
      <c r="G399" s="34"/>
      <c r="H399" s="3" t="str">
        <f>IF(Polygon[Asset Group]="","",VLOOKUP(Polygon[Asset Group],asset_grp_poly,4,FALSE))</f>
        <v/>
      </c>
      <c r="J399" s="3" t="str">
        <f>IF(Polygon[Asset Group]="","",VLOOKUP(Polygon[Asset Group],asset_grp_poly,3,FALSE))</f>
        <v/>
      </c>
      <c r="M399" s="11"/>
      <c r="P399" s="56"/>
      <c r="R399" s="11"/>
      <c r="S399" s="14"/>
      <c r="AC399" s="19" t="str">
        <f>IF(Polygon[Asset Group]="","",VLOOKUP(Polygon[Asset Type],subdom_master,4,FALSE))</f>
        <v/>
      </c>
    </row>
    <row r="400" spans="1:29" s="3" customFormat="1" x14ac:dyDescent="0.2">
      <c r="A400" s="34"/>
      <c r="B400" s="34"/>
      <c r="C400" s="34"/>
      <c r="D400" s="61"/>
      <c r="E400" s="61"/>
      <c r="F400" s="34"/>
      <c r="G400" s="34"/>
      <c r="H400" s="3" t="str">
        <f>IF(Polygon[Asset Group]="","",VLOOKUP(Polygon[Asset Group],asset_grp_poly,4,FALSE))</f>
        <v/>
      </c>
      <c r="J400" s="3" t="str">
        <f>IF(Polygon[Asset Group]="","",VLOOKUP(Polygon[Asset Group],asset_grp_poly,3,FALSE))</f>
        <v/>
      </c>
      <c r="M400" s="11"/>
      <c r="P400" s="56"/>
      <c r="R400" s="11"/>
      <c r="S400" s="14"/>
      <c r="AC400" s="19" t="str">
        <f>IF(Polygon[Asset Group]="","",VLOOKUP(Polygon[Asset Type],subdom_master,4,FALSE))</f>
        <v/>
      </c>
    </row>
    <row r="401" spans="1:29" s="3" customFormat="1" x14ac:dyDescent="0.2">
      <c r="A401" s="34"/>
      <c r="B401" s="34"/>
      <c r="C401" s="34"/>
      <c r="D401" s="61"/>
      <c r="E401" s="61"/>
      <c r="F401" s="34"/>
      <c r="G401" s="34"/>
      <c r="H401" s="3" t="str">
        <f>IF(Polygon[Asset Group]="","",VLOOKUP(Polygon[Asset Group],asset_grp_poly,4,FALSE))</f>
        <v/>
      </c>
      <c r="J401" s="3" t="str">
        <f>IF(Polygon[Asset Group]="","",VLOOKUP(Polygon[Asset Group],asset_grp_poly,3,FALSE))</f>
        <v/>
      </c>
      <c r="M401" s="11"/>
      <c r="P401" s="56"/>
      <c r="R401" s="11"/>
      <c r="S401" s="14"/>
      <c r="AC401" s="19" t="str">
        <f>IF(Polygon[Asset Group]="","",VLOOKUP(Polygon[Asset Type],subdom_master,4,FALSE))</f>
        <v/>
      </c>
    </row>
    <row r="402" spans="1:29" s="3" customFormat="1" x14ac:dyDescent="0.2">
      <c r="A402" s="34"/>
      <c r="B402" s="34"/>
      <c r="C402" s="34"/>
      <c r="D402" s="61"/>
      <c r="E402" s="61"/>
      <c r="F402" s="34"/>
      <c r="G402" s="34"/>
      <c r="H402" s="3" t="str">
        <f>IF(Polygon[Asset Group]="","",VLOOKUP(Polygon[Asset Group],asset_grp_poly,4,FALSE))</f>
        <v/>
      </c>
      <c r="J402" s="3" t="str">
        <f>IF(Polygon[Asset Group]="","",VLOOKUP(Polygon[Asset Group],asset_grp_poly,3,FALSE))</f>
        <v/>
      </c>
      <c r="M402" s="11"/>
      <c r="P402" s="56"/>
      <c r="R402" s="11"/>
      <c r="S402" s="14"/>
      <c r="AC402" s="19" t="str">
        <f>IF(Polygon[Asset Group]="","",VLOOKUP(Polygon[Asset Type],subdom_master,4,FALSE))</f>
        <v/>
      </c>
    </row>
    <row r="403" spans="1:29" s="3" customFormat="1" x14ac:dyDescent="0.2">
      <c r="A403" s="34"/>
      <c r="B403" s="34"/>
      <c r="C403" s="34"/>
      <c r="D403" s="61"/>
      <c r="E403" s="61"/>
      <c r="F403" s="34"/>
      <c r="G403" s="34"/>
      <c r="H403" s="3" t="str">
        <f>IF(Polygon[Asset Group]="","",VLOOKUP(Polygon[Asset Group],asset_grp_poly,4,FALSE))</f>
        <v/>
      </c>
      <c r="J403" s="3" t="str">
        <f>IF(Polygon[Asset Group]="","",VLOOKUP(Polygon[Asset Group],asset_grp_poly,3,FALSE))</f>
        <v/>
      </c>
      <c r="M403" s="11"/>
      <c r="P403" s="56"/>
      <c r="R403" s="11"/>
      <c r="S403" s="14"/>
      <c r="AC403" s="19" t="str">
        <f>IF(Polygon[Asset Group]="","",VLOOKUP(Polygon[Asset Type],subdom_master,4,FALSE))</f>
        <v/>
      </c>
    </row>
    <row r="404" spans="1:29" s="3" customFormat="1" x14ac:dyDescent="0.2">
      <c r="A404" s="34"/>
      <c r="B404" s="34"/>
      <c r="C404" s="34"/>
      <c r="D404" s="61"/>
      <c r="E404" s="61"/>
      <c r="F404" s="34"/>
      <c r="G404" s="34"/>
      <c r="H404" s="3" t="str">
        <f>IF(Polygon[Asset Group]="","",VLOOKUP(Polygon[Asset Group],asset_grp_poly,4,FALSE))</f>
        <v/>
      </c>
      <c r="J404" s="3" t="str">
        <f>IF(Polygon[Asset Group]="","",VLOOKUP(Polygon[Asset Group],asset_grp_poly,3,FALSE))</f>
        <v/>
      </c>
      <c r="M404" s="11"/>
      <c r="P404" s="56"/>
      <c r="R404" s="11"/>
      <c r="S404" s="14"/>
      <c r="AC404" s="19" t="str">
        <f>IF(Polygon[Asset Group]="","",VLOOKUP(Polygon[Asset Type],subdom_master,4,FALSE))</f>
        <v/>
      </c>
    </row>
    <row r="405" spans="1:29" s="3" customFormat="1" x14ac:dyDescent="0.2">
      <c r="A405" s="34"/>
      <c r="B405" s="34"/>
      <c r="C405" s="34"/>
      <c r="D405" s="61"/>
      <c r="E405" s="61"/>
      <c r="F405" s="34"/>
      <c r="G405" s="34"/>
      <c r="H405" s="3" t="str">
        <f>IF(Polygon[Asset Group]="","",VLOOKUP(Polygon[Asset Group],asset_grp_poly,4,FALSE))</f>
        <v/>
      </c>
      <c r="J405" s="3" t="str">
        <f>IF(Polygon[Asset Group]="","",VLOOKUP(Polygon[Asset Group],asset_grp_poly,3,FALSE))</f>
        <v/>
      </c>
      <c r="M405" s="11"/>
      <c r="P405" s="56"/>
      <c r="R405" s="11"/>
      <c r="S405" s="14"/>
      <c r="AC405" s="19" t="str">
        <f>IF(Polygon[Asset Group]="","",VLOOKUP(Polygon[Asset Type],subdom_master,4,FALSE))</f>
        <v/>
      </c>
    </row>
    <row r="406" spans="1:29" s="3" customFormat="1" x14ac:dyDescent="0.2">
      <c r="A406" s="34"/>
      <c r="B406" s="34"/>
      <c r="C406" s="34"/>
      <c r="D406" s="61"/>
      <c r="E406" s="61"/>
      <c r="F406" s="34"/>
      <c r="G406" s="34"/>
      <c r="H406" s="3" t="str">
        <f>IF(Polygon[Asset Group]="","",VLOOKUP(Polygon[Asset Group],asset_grp_poly,4,FALSE))</f>
        <v/>
      </c>
      <c r="J406" s="3" t="str">
        <f>IF(Polygon[Asset Group]="","",VLOOKUP(Polygon[Asset Group],asset_grp_poly,3,FALSE))</f>
        <v/>
      </c>
      <c r="M406" s="11"/>
      <c r="P406" s="56"/>
      <c r="R406" s="11"/>
      <c r="S406" s="14"/>
      <c r="AC406" s="19" t="str">
        <f>IF(Polygon[Asset Group]="","",VLOOKUP(Polygon[Asset Type],subdom_master,4,FALSE))</f>
        <v/>
      </c>
    </row>
    <row r="407" spans="1:29" s="3" customFormat="1" x14ac:dyDescent="0.2">
      <c r="A407" s="34"/>
      <c r="B407" s="34"/>
      <c r="C407" s="34"/>
      <c r="D407" s="61"/>
      <c r="E407" s="61"/>
      <c r="F407" s="34"/>
      <c r="G407" s="34"/>
      <c r="H407" s="3" t="str">
        <f>IF(Polygon[Asset Group]="","",VLOOKUP(Polygon[Asset Group],asset_grp_poly,4,FALSE))</f>
        <v/>
      </c>
      <c r="J407" s="3" t="str">
        <f>IF(Polygon[Asset Group]="","",VLOOKUP(Polygon[Asset Group],asset_grp_poly,3,FALSE))</f>
        <v/>
      </c>
      <c r="M407" s="11"/>
      <c r="P407" s="56"/>
      <c r="R407" s="11"/>
      <c r="S407" s="14"/>
      <c r="AC407" s="19" t="str">
        <f>IF(Polygon[Asset Group]="","",VLOOKUP(Polygon[Asset Type],subdom_master,4,FALSE))</f>
        <v/>
      </c>
    </row>
    <row r="408" spans="1:29" s="3" customFormat="1" x14ac:dyDescent="0.2">
      <c r="A408" s="34"/>
      <c r="B408" s="34"/>
      <c r="C408" s="34"/>
      <c r="D408" s="61"/>
      <c r="E408" s="61"/>
      <c r="F408" s="34"/>
      <c r="G408" s="34"/>
      <c r="H408" s="3" t="str">
        <f>IF(Polygon[Asset Group]="","",VLOOKUP(Polygon[Asset Group],asset_grp_poly,4,FALSE))</f>
        <v/>
      </c>
      <c r="J408" s="3" t="str">
        <f>IF(Polygon[Asset Group]="","",VLOOKUP(Polygon[Asset Group],asset_grp_poly,3,FALSE))</f>
        <v/>
      </c>
      <c r="M408" s="11"/>
      <c r="P408" s="56"/>
      <c r="R408" s="11"/>
      <c r="S408" s="14"/>
      <c r="AC408" s="19" t="str">
        <f>IF(Polygon[Asset Group]="","",VLOOKUP(Polygon[Asset Type],subdom_master,4,FALSE))</f>
        <v/>
      </c>
    </row>
    <row r="409" spans="1:29" s="3" customFormat="1" x14ac:dyDescent="0.2">
      <c r="A409" s="34"/>
      <c r="B409" s="34"/>
      <c r="C409" s="34"/>
      <c r="D409" s="61"/>
      <c r="E409" s="61"/>
      <c r="F409" s="34"/>
      <c r="G409" s="34"/>
      <c r="H409" s="3" t="str">
        <f>IF(Polygon[Asset Group]="","",VLOOKUP(Polygon[Asset Group],asset_grp_poly,4,FALSE))</f>
        <v/>
      </c>
      <c r="J409" s="3" t="str">
        <f>IF(Polygon[Asset Group]="","",VLOOKUP(Polygon[Asset Group],asset_grp_poly,3,FALSE))</f>
        <v/>
      </c>
      <c r="M409" s="11"/>
      <c r="P409" s="56"/>
      <c r="R409" s="11"/>
      <c r="S409" s="14"/>
      <c r="AC409" s="19" t="str">
        <f>IF(Polygon[Asset Group]="","",VLOOKUP(Polygon[Asset Type],subdom_master,4,FALSE))</f>
        <v/>
      </c>
    </row>
    <row r="410" spans="1:29" s="3" customFormat="1" x14ac:dyDescent="0.2">
      <c r="A410" s="34"/>
      <c r="B410" s="34"/>
      <c r="C410" s="34"/>
      <c r="D410" s="61"/>
      <c r="E410" s="61"/>
      <c r="F410" s="34"/>
      <c r="G410" s="34"/>
      <c r="H410" s="3" t="str">
        <f>IF(Polygon[Asset Group]="","",VLOOKUP(Polygon[Asset Group],asset_grp_poly,4,FALSE))</f>
        <v/>
      </c>
      <c r="J410" s="3" t="str">
        <f>IF(Polygon[Asset Group]="","",VLOOKUP(Polygon[Asset Group],asset_grp_poly,3,FALSE))</f>
        <v/>
      </c>
      <c r="M410" s="11"/>
      <c r="P410" s="56"/>
      <c r="R410" s="11"/>
      <c r="S410" s="14"/>
      <c r="AC410" s="19" t="str">
        <f>IF(Polygon[Asset Group]="","",VLOOKUP(Polygon[Asset Type],subdom_master,4,FALSE))</f>
        <v/>
      </c>
    </row>
    <row r="411" spans="1:29" s="3" customFormat="1" x14ac:dyDescent="0.2">
      <c r="A411" s="34"/>
      <c r="B411" s="34"/>
      <c r="C411" s="34"/>
      <c r="D411" s="61"/>
      <c r="E411" s="61"/>
      <c r="F411" s="34"/>
      <c r="G411" s="34"/>
      <c r="H411" s="3" t="str">
        <f>IF(Polygon[Asset Group]="","",VLOOKUP(Polygon[Asset Group],asset_grp_poly,4,FALSE))</f>
        <v/>
      </c>
      <c r="J411" s="3" t="str">
        <f>IF(Polygon[Asset Group]="","",VLOOKUP(Polygon[Asset Group],asset_grp_poly,3,FALSE))</f>
        <v/>
      </c>
      <c r="M411" s="11"/>
      <c r="P411" s="56"/>
      <c r="R411" s="11"/>
      <c r="S411" s="14"/>
      <c r="AC411" s="19" t="str">
        <f>IF(Polygon[Asset Group]="","",VLOOKUP(Polygon[Asset Type],subdom_master,4,FALSE))</f>
        <v/>
      </c>
    </row>
    <row r="412" spans="1:29" s="3" customFormat="1" x14ac:dyDescent="0.2">
      <c r="A412" s="34"/>
      <c r="B412" s="34"/>
      <c r="C412" s="34"/>
      <c r="D412" s="61"/>
      <c r="E412" s="61"/>
      <c r="F412" s="34"/>
      <c r="G412" s="34"/>
      <c r="H412" s="3" t="str">
        <f>IF(Polygon[Asset Group]="","",VLOOKUP(Polygon[Asset Group],asset_grp_poly,4,FALSE))</f>
        <v/>
      </c>
      <c r="J412" s="3" t="str">
        <f>IF(Polygon[Asset Group]="","",VLOOKUP(Polygon[Asset Group],asset_grp_poly,3,FALSE))</f>
        <v/>
      </c>
      <c r="M412" s="11"/>
      <c r="P412" s="56"/>
      <c r="R412" s="11"/>
      <c r="S412" s="14"/>
      <c r="AC412" s="19" t="str">
        <f>IF(Polygon[Asset Group]="","",VLOOKUP(Polygon[Asset Type],subdom_master,4,FALSE))</f>
        <v/>
      </c>
    </row>
    <row r="413" spans="1:29" s="3" customFormat="1" x14ac:dyDescent="0.2">
      <c r="A413" s="34"/>
      <c r="B413" s="34"/>
      <c r="C413" s="34"/>
      <c r="D413" s="61"/>
      <c r="E413" s="61"/>
      <c r="F413" s="34"/>
      <c r="G413" s="34"/>
      <c r="H413" s="3" t="str">
        <f>IF(Polygon[Asset Group]="","",VLOOKUP(Polygon[Asset Group],asset_grp_poly,4,FALSE))</f>
        <v/>
      </c>
      <c r="J413" s="3" t="str">
        <f>IF(Polygon[Asset Group]="","",VLOOKUP(Polygon[Asset Group],asset_grp_poly,3,FALSE))</f>
        <v/>
      </c>
      <c r="M413" s="11"/>
      <c r="P413" s="56"/>
      <c r="R413" s="11"/>
      <c r="S413" s="14"/>
      <c r="AC413" s="19" t="str">
        <f>IF(Polygon[Asset Group]="","",VLOOKUP(Polygon[Asset Type],subdom_master,4,FALSE))</f>
        <v/>
      </c>
    </row>
    <row r="414" spans="1:29" s="3" customFormat="1" x14ac:dyDescent="0.2">
      <c r="A414" s="34"/>
      <c r="B414" s="34"/>
      <c r="C414" s="34"/>
      <c r="D414" s="61"/>
      <c r="E414" s="61"/>
      <c r="F414" s="34"/>
      <c r="G414" s="34"/>
      <c r="H414" s="3" t="str">
        <f>IF(Polygon[Asset Group]="","",VLOOKUP(Polygon[Asset Group],asset_grp_poly,4,FALSE))</f>
        <v/>
      </c>
      <c r="J414" s="3" t="str">
        <f>IF(Polygon[Asset Group]="","",VLOOKUP(Polygon[Asset Group],asset_grp_poly,3,FALSE))</f>
        <v/>
      </c>
      <c r="M414" s="11"/>
      <c r="P414" s="56"/>
      <c r="R414" s="11"/>
      <c r="S414" s="14"/>
      <c r="AC414" s="19" t="str">
        <f>IF(Polygon[Asset Group]="","",VLOOKUP(Polygon[Asset Type],subdom_master,4,FALSE))</f>
        <v/>
      </c>
    </row>
    <row r="415" spans="1:29" s="3" customFormat="1" x14ac:dyDescent="0.2">
      <c r="A415" s="34"/>
      <c r="B415" s="34"/>
      <c r="C415" s="34"/>
      <c r="D415" s="61"/>
      <c r="E415" s="61"/>
      <c r="F415" s="34"/>
      <c r="G415" s="34"/>
      <c r="H415" s="3" t="str">
        <f>IF(Polygon[Asset Group]="","",VLOOKUP(Polygon[Asset Group],asset_grp_poly,4,FALSE))</f>
        <v/>
      </c>
      <c r="J415" s="3" t="str">
        <f>IF(Polygon[Asset Group]="","",VLOOKUP(Polygon[Asset Group],asset_grp_poly,3,FALSE))</f>
        <v/>
      </c>
      <c r="M415" s="11"/>
      <c r="P415" s="56"/>
      <c r="R415" s="11"/>
      <c r="S415" s="14"/>
      <c r="AC415" s="19" t="str">
        <f>IF(Polygon[Asset Group]="","",VLOOKUP(Polygon[Asset Type],subdom_master,4,FALSE))</f>
        <v/>
      </c>
    </row>
    <row r="416" spans="1:29" s="3" customFormat="1" x14ac:dyDescent="0.2">
      <c r="A416" s="34"/>
      <c r="B416" s="34"/>
      <c r="C416" s="34"/>
      <c r="D416" s="61"/>
      <c r="E416" s="61"/>
      <c r="F416" s="34"/>
      <c r="G416" s="34"/>
      <c r="H416" s="3" t="str">
        <f>IF(Polygon[Asset Group]="","",VLOOKUP(Polygon[Asset Group],asset_grp_poly,4,FALSE))</f>
        <v/>
      </c>
      <c r="J416" s="3" t="str">
        <f>IF(Polygon[Asset Group]="","",VLOOKUP(Polygon[Asset Group],asset_grp_poly,3,FALSE))</f>
        <v/>
      </c>
      <c r="M416" s="11"/>
      <c r="P416" s="56"/>
      <c r="R416" s="11"/>
      <c r="S416" s="14"/>
      <c r="AC416" s="19" t="str">
        <f>IF(Polygon[Asset Group]="","",VLOOKUP(Polygon[Asset Type],subdom_master,4,FALSE))</f>
        <v/>
      </c>
    </row>
    <row r="417" spans="1:29" s="3" customFormat="1" x14ac:dyDescent="0.2">
      <c r="A417" s="34"/>
      <c r="B417" s="34"/>
      <c r="C417" s="34"/>
      <c r="D417" s="61"/>
      <c r="E417" s="61"/>
      <c r="F417" s="34"/>
      <c r="G417" s="34"/>
      <c r="H417" s="3" t="str">
        <f>IF(Polygon[Asset Group]="","",VLOOKUP(Polygon[Asset Group],asset_grp_poly,4,FALSE))</f>
        <v/>
      </c>
      <c r="J417" s="3" t="str">
        <f>IF(Polygon[Asset Group]="","",VLOOKUP(Polygon[Asset Group],asset_grp_poly,3,FALSE))</f>
        <v/>
      </c>
      <c r="M417" s="11"/>
      <c r="P417" s="56"/>
      <c r="R417" s="11"/>
      <c r="S417" s="14"/>
      <c r="AC417" s="19" t="str">
        <f>IF(Polygon[Asset Group]="","",VLOOKUP(Polygon[Asset Type],subdom_master,4,FALSE))</f>
        <v/>
      </c>
    </row>
    <row r="418" spans="1:29" s="3" customFormat="1" x14ac:dyDescent="0.2">
      <c r="A418" s="34"/>
      <c r="B418" s="34"/>
      <c r="C418" s="34"/>
      <c r="D418" s="61"/>
      <c r="E418" s="61"/>
      <c r="F418" s="34"/>
      <c r="G418" s="34"/>
      <c r="H418" s="3" t="str">
        <f>IF(Polygon[Asset Group]="","",VLOOKUP(Polygon[Asset Group],asset_grp_poly,4,FALSE))</f>
        <v/>
      </c>
      <c r="J418" s="3" t="str">
        <f>IF(Polygon[Asset Group]="","",VLOOKUP(Polygon[Asset Group],asset_grp_poly,3,FALSE))</f>
        <v/>
      </c>
      <c r="M418" s="11"/>
      <c r="P418" s="56"/>
      <c r="R418" s="11"/>
      <c r="S418" s="14"/>
      <c r="AC418" s="19" t="str">
        <f>IF(Polygon[Asset Group]="","",VLOOKUP(Polygon[Asset Type],subdom_master,4,FALSE))</f>
        <v/>
      </c>
    </row>
    <row r="419" spans="1:29" s="3" customFormat="1" x14ac:dyDescent="0.2">
      <c r="A419" s="34"/>
      <c r="B419" s="34"/>
      <c r="C419" s="34"/>
      <c r="D419" s="61"/>
      <c r="E419" s="61"/>
      <c r="F419" s="34"/>
      <c r="G419" s="34"/>
      <c r="H419" s="3" t="str">
        <f>IF(Polygon[Asset Group]="","",VLOOKUP(Polygon[Asset Group],asset_grp_poly,4,FALSE))</f>
        <v/>
      </c>
      <c r="J419" s="3" t="str">
        <f>IF(Polygon[Asset Group]="","",VLOOKUP(Polygon[Asset Group],asset_grp_poly,3,FALSE))</f>
        <v/>
      </c>
      <c r="M419" s="11"/>
      <c r="P419" s="56"/>
      <c r="R419" s="11"/>
      <c r="S419" s="14"/>
      <c r="AC419" s="19" t="str">
        <f>IF(Polygon[Asset Group]="","",VLOOKUP(Polygon[Asset Type],subdom_master,4,FALSE))</f>
        <v/>
      </c>
    </row>
    <row r="420" spans="1:29" s="3" customFormat="1" x14ac:dyDescent="0.2">
      <c r="A420" s="34"/>
      <c r="B420" s="34"/>
      <c r="C420" s="34"/>
      <c r="D420" s="61"/>
      <c r="E420" s="61"/>
      <c r="F420" s="34"/>
      <c r="G420" s="34"/>
      <c r="H420" s="3" t="str">
        <f>IF(Polygon[Asset Group]="","",VLOOKUP(Polygon[Asset Group],asset_grp_poly,4,FALSE))</f>
        <v/>
      </c>
      <c r="J420" s="3" t="str">
        <f>IF(Polygon[Asset Group]="","",VLOOKUP(Polygon[Asset Group],asset_grp_poly,3,FALSE))</f>
        <v/>
      </c>
      <c r="M420" s="11"/>
      <c r="P420" s="56"/>
      <c r="R420" s="11"/>
      <c r="S420" s="14"/>
      <c r="AC420" s="19" t="str">
        <f>IF(Polygon[Asset Group]="","",VLOOKUP(Polygon[Asset Type],subdom_master,4,FALSE))</f>
        <v/>
      </c>
    </row>
    <row r="421" spans="1:29" s="3" customFormat="1" x14ac:dyDescent="0.2">
      <c r="A421" s="34"/>
      <c r="B421" s="34"/>
      <c r="C421" s="34"/>
      <c r="D421" s="61"/>
      <c r="E421" s="61"/>
      <c r="F421" s="34"/>
      <c r="G421" s="34"/>
      <c r="H421" s="3" t="str">
        <f>IF(Polygon[Asset Group]="","",VLOOKUP(Polygon[Asset Group],asset_grp_poly,4,FALSE))</f>
        <v/>
      </c>
      <c r="J421" s="3" t="str">
        <f>IF(Polygon[Asset Group]="","",VLOOKUP(Polygon[Asset Group],asset_grp_poly,3,FALSE))</f>
        <v/>
      </c>
      <c r="M421" s="11"/>
      <c r="P421" s="56"/>
      <c r="R421" s="11"/>
      <c r="S421" s="14"/>
      <c r="AC421" s="19" t="str">
        <f>IF(Polygon[Asset Group]="","",VLOOKUP(Polygon[Asset Type],subdom_master,4,FALSE))</f>
        <v/>
      </c>
    </row>
    <row r="422" spans="1:29" s="3" customFormat="1" x14ac:dyDescent="0.2">
      <c r="A422" s="34"/>
      <c r="B422" s="34"/>
      <c r="C422" s="34"/>
      <c r="D422" s="61"/>
      <c r="E422" s="61"/>
      <c r="F422" s="34"/>
      <c r="G422" s="34"/>
      <c r="H422" s="3" t="str">
        <f>IF(Polygon[Asset Group]="","",VLOOKUP(Polygon[Asset Group],asset_grp_poly,4,FALSE))</f>
        <v/>
      </c>
      <c r="J422" s="3" t="str">
        <f>IF(Polygon[Asset Group]="","",VLOOKUP(Polygon[Asset Group],asset_grp_poly,3,FALSE))</f>
        <v/>
      </c>
      <c r="M422" s="11"/>
      <c r="P422" s="56"/>
      <c r="R422" s="11"/>
      <c r="S422" s="14"/>
      <c r="AC422" s="19" t="str">
        <f>IF(Polygon[Asset Group]="","",VLOOKUP(Polygon[Asset Type],subdom_master,4,FALSE))</f>
        <v/>
      </c>
    </row>
    <row r="423" spans="1:29" s="3" customFormat="1" x14ac:dyDescent="0.2">
      <c r="A423" s="34"/>
      <c r="B423" s="34"/>
      <c r="C423" s="34"/>
      <c r="D423" s="61"/>
      <c r="E423" s="61"/>
      <c r="F423" s="34"/>
      <c r="G423" s="34"/>
      <c r="H423" s="3" t="str">
        <f>IF(Polygon[Asset Group]="","",VLOOKUP(Polygon[Asset Group],asset_grp_poly,4,FALSE))</f>
        <v/>
      </c>
      <c r="J423" s="3" t="str">
        <f>IF(Polygon[Asset Group]="","",VLOOKUP(Polygon[Asset Group],asset_grp_poly,3,FALSE))</f>
        <v/>
      </c>
      <c r="M423" s="11"/>
      <c r="P423" s="56"/>
      <c r="R423" s="11"/>
      <c r="S423" s="14"/>
      <c r="AC423" s="19" t="str">
        <f>IF(Polygon[Asset Group]="","",VLOOKUP(Polygon[Asset Type],subdom_master,4,FALSE))</f>
        <v/>
      </c>
    </row>
    <row r="424" spans="1:29" s="3" customFormat="1" x14ac:dyDescent="0.2">
      <c r="A424" s="34"/>
      <c r="B424" s="34"/>
      <c r="C424" s="34"/>
      <c r="D424" s="61"/>
      <c r="E424" s="61"/>
      <c r="F424" s="34"/>
      <c r="G424" s="34"/>
      <c r="H424" s="3" t="str">
        <f>IF(Polygon[Asset Group]="","",VLOOKUP(Polygon[Asset Group],asset_grp_poly,4,FALSE))</f>
        <v/>
      </c>
      <c r="J424" s="3" t="str">
        <f>IF(Polygon[Asset Group]="","",VLOOKUP(Polygon[Asset Group],asset_grp_poly,3,FALSE))</f>
        <v/>
      </c>
      <c r="M424" s="11"/>
      <c r="P424" s="56"/>
      <c r="R424" s="11"/>
      <c r="S424" s="14"/>
      <c r="AC424" s="19" t="str">
        <f>IF(Polygon[Asset Group]="","",VLOOKUP(Polygon[Asset Type],subdom_master,4,FALSE))</f>
        <v/>
      </c>
    </row>
    <row r="425" spans="1:29" s="3" customFormat="1" x14ac:dyDescent="0.2">
      <c r="A425" s="34"/>
      <c r="B425" s="34"/>
      <c r="C425" s="34"/>
      <c r="D425" s="61"/>
      <c r="E425" s="61"/>
      <c r="F425" s="34"/>
      <c r="G425" s="34"/>
      <c r="H425" s="3" t="str">
        <f>IF(Polygon[Asset Group]="","",VLOOKUP(Polygon[Asset Group],asset_grp_poly,4,FALSE))</f>
        <v/>
      </c>
      <c r="J425" s="3" t="str">
        <f>IF(Polygon[Asset Group]="","",VLOOKUP(Polygon[Asset Group],asset_grp_poly,3,FALSE))</f>
        <v/>
      </c>
      <c r="M425" s="11"/>
      <c r="P425" s="56"/>
      <c r="R425" s="11"/>
      <c r="S425" s="14"/>
      <c r="AC425" s="19" t="str">
        <f>IF(Polygon[Asset Group]="","",VLOOKUP(Polygon[Asset Type],subdom_master,4,FALSE))</f>
        <v/>
      </c>
    </row>
    <row r="426" spans="1:29" s="3" customFormat="1" x14ac:dyDescent="0.2">
      <c r="A426" s="34"/>
      <c r="B426" s="34"/>
      <c r="C426" s="34"/>
      <c r="D426" s="61"/>
      <c r="E426" s="61"/>
      <c r="F426" s="34"/>
      <c r="G426" s="34"/>
      <c r="H426" s="3" t="str">
        <f>IF(Polygon[Asset Group]="","",VLOOKUP(Polygon[Asset Group],asset_grp_poly,4,FALSE))</f>
        <v/>
      </c>
      <c r="J426" s="3" t="str">
        <f>IF(Polygon[Asset Group]="","",VLOOKUP(Polygon[Asset Group],asset_grp_poly,3,FALSE))</f>
        <v/>
      </c>
      <c r="M426" s="11"/>
      <c r="P426" s="56"/>
      <c r="R426" s="11"/>
      <c r="S426" s="14"/>
      <c r="AC426" s="19" t="str">
        <f>IF(Polygon[Asset Group]="","",VLOOKUP(Polygon[Asset Type],subdom_master,4,FALSE))</f>
        <v/>
      </c>
    </row>
    <row r="427" spans="1:29" s="3" customFormat="1" x14ac:dyDescent="0.2">
      <c r="A427" s="34"/>
      <c r="B427" s="34"/>
      <c r="C427" s="34"/>
      <c r="D427" s="61"/>
      <c r="E427" s="61"/>
      <c r="F427" s="34"/>
      <c r="G427" s="34"/>
      <c r="H427" s="3" t="str">
        <f>IF(Polygon[Asset Group]="","",VLOOKUP(Polygon[Asset Group],asset_grp_poly,4,FALSE))</f>
        <v/>
      </c>
      <c r="J427" s="3" t="str">
        <f>IF(Polygon[Asset Group]="","",VLOOKUP(Polygon[Asset Group],asset_grp_poly,3,FALSE))</f>
        <v/>
      </c>
      <c r="M427" s="11"/>
      <c r="P427" s="56"/>
      <c r="R427" s="11"/>
      <c r="S427" s="14"/>
      <c r="AC427" s="19" t="str">
        <f>IF(Polygon[Asset Group]="","",VLOOKUP(Polygon[Asset Type],subdom_master,4,FALSE))</f>
        <v/>
      </c>
    </row>
    <row r="428" spans="1:29" s="3" customFormat="1" x14ac:dyDescent="0.2">
      <c r="A428" s="34"/>
      <c r="B428" s="34"/>
      <c r="C428" s="34"/>
      <c r="D428" s="61"/>
      <c r="E428" s="61"/>
      <c r="F428" s="34"/>
      <c r="G428" s="34"/>
      <c r="H428" s="3" t="str">
        <f>IF(Polygon[Asset Group]="","",VLOOKUP(Polygon[Asset Group],asset_grp_poly,4,FALSE))</f>
        <v/>
      </c>
      <c r="J428" s="3" t="str">
        <f>IF(Polygon[Asset Group]="","",VLOOKUP(Polygon[Asset Group],asset_grp_poly,3,FALSE))</f>
        <v/>
      </c>
      <c r="M428" s="11"/>
      <c r="P428" s="56"/>
      <c r="R428" s="11"/>
      <c r="S428" s="14"/>
      <c r="AC428" s="19" t="str">
        <f>IF(Polygon[Asset Group]="","",VLOOKUP(Polygon[Asset Type],subdom_master,4,FALSE))</f>
        <v/>
      </c>
    </row>
    <row r="429" spans="1:29" s="3" customFormat="1" x14ac:dyDescent="0.2">
      <c r="A429" s="34"/>
      <c r="B429" s="34"/>
      <c r="C429" s="34"/>
      <c r="D429" s="61"/>
      <c r="E429" s="61"/>
      <c r="F429" s="34"/>
      <c r="G429" s="34"/>
      <c r="H429" s="3" t="str">
        <f>IF(Polygon[Asset Group]="","",VLOOKUP(Polygon[Asset Group],asset_grp_poly,4,FALSE))</f>
        <v/>
      </c>
      <c r="J429" s="3" t="str">
        <f>IF(Polygon[Asset Group]="","",VLOOKUP(Polygon[Asset Group],asset_grp_poly,3,FALSE))</f>
        <v/>
      </c>
      <c r="M429" s="11"/>
      <c r="P429" s="56"/>
      <c r="R429" s="11"/>
      <c r="S429" s="14"/>
      <c r="AC429" s="19" t="str">
        <f>IF(Polygon[Asset Group]="","",VLOOKUP(Polygon[Asset Type],subdom_master,4,FALSE))</f>
        <v/>
      </c>
    </row>
    <row r="430" spans="1:29" s="3" customFormat="1" x14ac:dyDescent="0.2">
      <c r="A430" s="34"/>
      <c r="B430" s="34"/>
      <c r="C430" s="34"/>
      <c r="D430" s="61"/>
      <c r="E430" s="61"/>
      <c r="F430" s="34"/>
      <c r="G430" s="34"/>
      <c r="H430" s="3" t="str">
        <f>IF(Polygon[Asset Group]="","",VLOOKUP(Polygon[Asset Group],asset_grp_poly,4,FALSE))</f>
        <v/>
      </c>
      <c r="J430" s="3" t="str">
        <f>IF(Polygon[Asset Group]="","",VLOOKUP(Polygon[Asset Group],asset_grp_poly,3,FALSE))</f>
        <v/>
      </c>
      <c r="M430" s="11"/>
      <c r="P430" s="56"/>
      <c r="R430" s="11"/>
      <c r="S430" s="14"/>
      <c r="AC430" s="19" t="str">
        <f>IF(Polygon[Asset Group]="","",VLOOKUP(Polygon[Asset Type],subdom_master,4,FALSE))</f>
        <v/>
      </c>
    </row>
    <row r="431" spans="1:29" s="3" customFormat="1" x14ac:dyDescent="0.2">
      <c r="A431" s="34"/>
      <c r="B431" s="34"/>
      <c r="C431" s="34"/>
      <c r="D431" s="61"/>
      <c r="E431" s="61"/>
      <c r="F431" s="34"/>
      <c r="G431" s="34"/>
      <c r="H431" s="3" t="str">
        <f>IF(Polygon[Asset Group]="","",VLOOKUP(Polygon[Asset Group],asset_grp_poly,4,FALSE))</f>
        <v/>
      </c>
      <c r="J431" s="3" t="str">
        <f>IF(Polygon[Asset Group]="","",VLOOKUP(Polygon[Asset Group],asset_grp_poly,3,FALSE))</f>
        <v/>
      </c>
      <c r="M431" s="11"/>
      <c r="P431" s="56"/>
      <c r="R431" s="11"/>
      <c r="S431" s="14"/>
      <c r="AC431" s="19" t="str">
        <f>IF(Polygon[Asset Group]="","",VLOOKUP(Polygon[Asset Type],subdom_master,4,FALSE))</f>
        <v/>
      </c>
    </row>
    <row r="432" spans="1:29" s="3" customFormat="1" x14ac:dyDescent="0.2">
      <c r="A432" s="34"/>
      <c r="B432" s="34"/>
      <c r="C432" s="34"/>
      <c r="D432" s="61"/>
      <c r="E432" s="61"/>
      <c r="F432" s="34"/>
      <c r="G432" s="34"/>
      <c r="H432" s="3" t="str">
        <f>IF(Polygon[Asset Group]="","",VLOOKUP(Polygon[Asset Group],asset_grp_poly,4,FALSE))</f>
        <v/>
      </c>
      <c r="J432" s="3" t="str">
        <f>IF(Polygon[Asset Group]="","",VLOOKUP(Polygon[Asset Group],asset_grp_poly,3,FALSE))</f>
        <v/>
      </c>
      <c r="M432" s="11"/>
      <c r="P432" s="56"/>
      <c r="R432" s="11"/>
      <c r="S432" s="14"/>
      <c r="AC432" s="19" t="str">
        <f>IF(Polygon[Asset Group]="","",VLOOKUP(Polygon[Asset Type],subdom_master,4,FALSE))</f>
        <v/>
      </c>
    </row>
    <row r="433" spans="1:29" s="3" customFormat="1" x14ac:dyDescent="0.2">
      <c r="A433" s="34"/>
      <c r="B433" s="34"/>
      <c r="C433" s="34"/>
      <c r="D433" s="61"/>
      <c r="E433" s="61"/>
      <c r="F433" s="34"/>
      <c r="G433" s="34"/>
      <c r="H433" s="3" t="str">
        <f>IF(Polygon[Asset Group]="","",VLOOKUP(Polygon[Asset Group],asset_grp_poly,4,FALSE))</f>
        <v/>
      </c>
      <c r="J433" s="3" t="str">
        <f>IF(Polygon[Asset Group]="","",VLOOKUP(Polygon[Asset Group],asset_grp_poly,3,FALSE))</f>
        <v/>
      </c>
      <c r="M433" s="11"/>
      <c r="P433" s="56"/>
      <c r="R433" s="11"/>
      <c r="S433" s="14"/>
      <c r="AC433" s="19" t="str">
        <f>IF(Polygon[Asset Group]="","",VLOOKUP(Polygon[Asset Type],subdom_master,4,FALSE))</f>
        <v/>
      </c>
    </row>
    <row r="434" spans="1:29" s="3" customFormat="1" x14ac:dyDescent="0.2">
      <c r="A434" s="34"/>
      <c r="B434" s="34"/>
      <c r="C434" s="34"/>
      <c r="D434" s="61"/>
      <c r="E434" s="61"/>
      <c r="F434" s="34"/>
      <c r="G434" s="34"/>
      <c r="H434" s="3" t="str">
        <f>IF(Polygon[Asset Group]="","",VLOOKUP(Polygon[Asset Group],asset_grp_poly,4,FALSE))</f>
        <v/>
      </c>
      <c r="J434" s="3" t="str">
        <f>IF(Polygon[Asset Group]="","",VLOOKUP(Polygon[Asset Group],asset_grp_poly,3,FALSE))</f>
        <v/>
      </c>
      <c r="M434" s="11"/>
      <c r="P434" s="56"/>
      <c r="R434" s="11"/>
      <c r="S434" s="14"/>
      <c r="AC434" s="19" t="str">
        <f>IF(Polygon[Asset Group]="","",VLOOKUP(Polygon[Asset Type],subdom_master,4,FALSE))</f>
        <v/>
      </c>
    </row>
    <row r="435" spans="1:29" s="3" customFormat="1" x14ac:dyDescent="0.2">
      <c r="A435" s="34"/>
      <c r="B435" s="34"/>
      <c r="C435" s="34"/>
      <c r="D435" s="61"/>
      <c r="E435" s="61"/>
      <c r="F435" s="34"/>
      <c r="G435" s="34"/>
      <c r="H435" s="3" t="str">
        <f>IF(Polygon[Asset Group]="","",VLOOKUP(Polygon[Asset Group],asset_grp_poly,4,FALSE))</f>
        <v/>
      </c>
      <c r="J435" s="3" t="str">
        <f>IF(Polygon[Asset Group]="","",VLOOKUP(Polygon[Asset Group],asset_grp_poly,3,FALSE))</f>
        <v/>
      </c>
      <c r="M435" s="11"/>
      <c r="P435" s="56"/>
      <c r="R435" s="11"/>
      <c r="S435" s="14"/>
      <c r="AC435" s="19" t="str">
        <f>IF(Polygon[Asset Group]="","",VLOOKUP(Polygon[Asset Type],subdom_master,4,FALSE))</f>
        <v/>
      </c>
    </row>
    <row r="436" spans="1:29" s="3" customFormat="1" x14ac:dyDescent="0.2">
      <c r="A436" s="34"/>
      <c r="B436" s="34"/>
      <c r="C436" s="34"/>
      <c r="D436" s="61"/>
      <c r="E436" s="61"/>
      <c r="F436" s="34"/>
      <c r="G436" s="34"/>
      <c r="H436" s="3" t="str">
        <f>IF(Polygon[Asset Group]="","",VLOOKUP(Polygon[Asset Group],asset_grp_poly,4,FALSE))</f>
        <v/>
      </c>
      <c r="J436" s="3" t="str">
        <f>IF(Polygon[Asset Group]="","",VLOOKUP(Polygon[Asset Group],asset_grp_poly,3,FALSE))</f>
        <v/>
      </c>
      <c r="M436" s="11"/>
      <c r="P436" s="56"/>
      <c r="R436" s="11"/>
      <c r="S436" s="14"/>
      <c r="AC436" s="19" t="str">
        <f>IF(Polygon[Asset Group]="","",VLOOKUP(Polygon[Asset Type],subdom_master,4,FALSE))</f>
        <v/>
      </c>
    </row>
    <row r="437" spans="1:29" s="3" customFormat="1" x14ac:dyDescent="0.2">
      <c r="A437" s="34"/>
      <c r="B437" s="34"/>
      <c r="C437" s="34"/>
      <c r="D437" s="61"/>
      <c r="E437" s="61"/>
      <c r="F437" s="34"/>
      <c r="G437" s="34"/>
      <c r="H437" s="3" t="str">
        <f>IF(Polygon[Asset Group]="","",VLOOKUP(Polygon[Asset Group],asset_grp_poly,4,FALSE))</f>
        <v/>
      </c>
      <c r="J437" s="3" t="str">
        <f>IF(Polygon[Asset Group]="","",VLOOKUP(Polygon[Asset Group],asset_grp_poly,3,FALSE))</f>
        <v/>
      </c>
      <c r="M437" s="11"/>
      <c r="P437" s="56"/>
      <c r="R437" s="11"/>
      <c r="S437" s="14"/>
      <c r="AC437" s="19" t="str">
        <f>IF(Polygon[Asset Group]="","",VLOOKUP(Polygon[Asset Type],subdom_master,4,FALSE))</f>
        <v/>
      </c>
    </row>
    <row r="438" spans="1:29" s="3" customFormat="1" x14ac:dyDescent="0.2">
      <c r="A438" s="34"/>
      <c r="B438" s="34"/>
      <c r="C438" s="34"/>
      <c r="D438" s="61"/>
      <c r="E438" s="61"/>
      <c r="F438" s="34"/>
      <c r="G438" s="34"/>
      <c r="H438" s="3" t="str">
        <f>IF(Polygon[Asset Group]="","",VLOOKUP(Polygon[Asset Group],asset_grp_poly,4,FALSE))</f>
        <v/>
      </c>
      <c r="J438" s="3" t="str">
        <f>IF(Polygon[Asset Group]="","",VLOOKUP(Polygon[Asset Group],asset_grp_poly,3,FALSE))</f>
        <v/>
      </c>
      <c r="M438" s="11"/>
      <c r="P438" s="56"/>
      <c r="R438" s="11"/>
      <c r="S438" s="14"/>
      <c r="AC438" s="19" t="str">
        <f>IF(Polygon[Asset Group]="","",VLOOKUP(Polygon[Asset Type],subdom_master,4,FALSE))</f>
        <v/>
      </c>
    </row>
    <row r="439" spans="1:29" s="3" customFormat="1" x14ac:dyDescent="0.2">
      <c r="A439" s="34"/>
      <c r="B439" s="34"/>
      <c r="C439" s="34"/>
      <c r="D439" s="61"/>
      <c r="E439" s="61"/>
      <c r="F439" s="34"/>
      <c r="G439" s="34"/>
      <c r="H439" s="3" t="str">
        <f>IF(Polygon[Asset Group]="","",VLOOKUP(Polygon[Asset Group],asset_grp_poly,4,FALSE))</f>
        <v/>
      </c>
      <c r="J439" s="3" t="str">
        <f>IF(Polygon[Asset Group]="","",VLOOKUP(Polygon[Asset Group],asset_grp_poly,3,FALSE))</f>
        <v/>
      </c>
      <c r="M439" s="11"/>
      <c r="P439" s="56"/>
      <c r="R439" s="11"/>
      <c r="S439" s="14"/>
      <c r="AC439" s="19" t="str">
        <f>IF(Polygon[Asset Group]="","",VLOOKUP(Polygon[Asset Type],subdom_master,4,FALSE))</f>
        <v/>
      </c>
    </row>
    <row r="440" spans="1:29" s="3" customFormat="1" x14ac:dyDescent="0.2">
      <c r="A440" s="34"/>
      <c r="B440" s="34"/>
      <c r="C440" s="34"/>
      <c r="D440" s="61"/>
      <c r="E440" s="61"/>
      <c r="F440" s="34"/>
      <c r="G440" s="34"/>
      <c r="H440" s="3" t="str">
        <f>IF(Polygon[Asset Group]="","",VLOOKUP(Polygon[Asset Group],asset_grp_poly,4,FALSE))</f>
        <v/>
      </c>
      <c r="J440" s="3" t="str">
        <f>IF(Polygon[Asset Group]="","",VLOOKUP(Polygon[Asset Group],asset_grp_poly,3,FALSE))</f>
        <v/>
      </c>
      <c r="M440" s="11"/>
      <c r="P440" s="56"/>
      <c r="R440" s="11"/>
      <c r="S440" s="14"/>
      <c r="AC440" s="19" t="str">
        <f>IF(Polygon[Asset Group]="","",VLOOKUP(Polygon[Asset Type],subdom_master,4,FALSE))</f>
        <v/>
      </c>
    </row>
    <row r="441" spans="1:29" s="3" customFormat="1" x14ac:dyDescent="0.2">
      <c r="A441" s="34"/>
      <c r="B441" s="34"/>
      <c r="C441" s="34"/>
      <c r="D441" s="61"/>
      <c r="E441" s="61"/>
      <c r="F441" s="34"/>
      <c r="G441" s="34"/>
      <c r="H441" s="3" t="str">
        <f>IF(Polygon[Asset Group]="","",VLOOKUP(Polygon[Asset Group],asset_grp_poly,4,FALSE))</f>
        <v/>
      </c>
      <c r="J441" s="3" t="str">
        <f>IF(Polygon[Asset Group]="","",VLOOKUP(Polygon[Asset Group],asset_grp_poly,3,FALSE))</f>
        <v/>
      </c>
      <c r="M441" s="11"/>
      <c r="P441" s="56"/>
      <c r="R441" s="11"/>
      <c r="S441" s="14"/>
      <c r="AC441" s="19" t="str">
        <f>IF(Polygon[Asset Group]="","",VLOOKUP(Polygon[Asset Type],subdom_master,4,FALSE))</f>
        <v/>
      </c>
    </row>
    <row r="442" spans="1:29" s="3" customFormat="1" x14ac:dyDescent="0.2">
      <c r="A442" s="34"/>
      <c r="B442" s="34"/>
      <c r="C442" s="34"/>
      <c r="D442" s="61"/>
      <c r="E442" s="61"/>
      <c r="F442" s="34"/>
      <c r="G442" s="34"/>
      <c r="H442" s="3" t="str">
        <f>IF(Polygon[Asset Group]="","",VLOOKUP(Polygon[Asset Group],asset_grp_poly,4,FALSE))</f>
        <v/>
      </c>
      <c r="J442" s="3" t="str">
        <f>IF(Polygon[Asset Group]="","",VLOOKUP(Polygon[Asset Group],asset_grp_poly,3,FALSE))</f>
        <v/>
      </c>
      <c r="M442" s="11"/>
      <c r="P442" s="56"/>
      <c r="R442" s="11"/>
      <c r="S442" s="14"/>
      <c r="AC442" s="19" t="str">
        <f>IF(Polygon[Asset Group]="","",VLOOKUP(Polygon[Asset Type],subdom_master,4,FALSE))</f>
        <v/>
      </c>
    </row>
    <row r="443" spans="1:29" s="3" customFormat="1" x14ac:dyDescent="0.2">
      <c r="A443" s="34"/>
      <c r="B443" s="34"/>
      <c r="C443" s="34"/>
      <c r="D443" s="61"/>
      <c r="E443" s="61"/>
      <c r="F443" s="34"/>
      <c r="G443" s="34"/>
      <c r="H443" s="3" t="str">
        <f>IF(Polygon[Asset Group]="","",VLOOKUP(Polygon[Asset Group],asset_grp_poly,4,FALSE))</f>
        <v/>
      </c>
      <c r="J443" s="3" t="str">
        <f>IF(Polygon[Asset Group]="","",VLOOKUP(Polygon[Asset Group],asset_grp_poly,3,FALSE))</f>
        <v/>
      </c>
      <c r="M443" s="11"/>
      <c r="P443" s="56"/>
      <c r="R443" s="11"/>
      <c r="S443" s="14"/>
      <c r="AC443" s="19" t="str">
        <f>IF(Polygon[Asset Group]="","",VLOOKUP(Polygon[Asset Type],subdom_master,4,FALSE))</f>
        <v/>
      </c>
    </row>
    <row r="444" spans="1:29" s="3" customFormat="1" x14ac:dyDescent="0.2">
      <c r="A444" s="34"/>
      <c r="B444" s="34"/>
      <c r="C444" s="34"/>
      <c r="D444" s="61"/>
      <c r="E444" s="61"/>
      <c r="F444" s="34"/>
      <c r="G444" s="34"/>
      <c r="H444" s="3" t="str">
        <f>IF(Polygon[Asset Group]="","",VLOOKUP(Polygon[Asset Group],asset_grp_poly,4,FALSE))</f>
        <v/>
      </c>
      <c r="J444" s="3" t="str">
        <f>IF(Polygon[Asset Group]="","",VLOOKUP(Polygon[Asset Group],asset_grp_poly,3,FALSE))</f>
        <v/>
      </c>
      <c r="M444" s="11"/>
      <c r="P444" s="56"/>
      <c r="R444" s="11"/>
      <c r="S444" s="14"/>
      <c r="AC444" s="19" t="str">
        <f>IF(Polygon[Asset Group]="","",VLOOKUP(Polygon[Asset Type],subdom_master,4,FALSE))</f>
        <v/>
      </c>
    </row>
    <row r="445" spans="1:29" s="3" customFormat="1" x14ac:dyDescent="0.2">
      <c r="A445" s="34"/>
      <c r="B445" s="34"/>
      <c r="C445" s="34"/>
      <c r="D445" s="61"/>
      <c r="E445" s="61"/>
      <c r="F445" s="34"/>
      <c r="G445" s="34"/>
      <c r="H445" s="3" t="str">
        <f>IF(Polygon[Asset Group]="","",VLOOKUP(Polygon[Asset Group],asset_grp_poly,4,FALSE))</f>
        <v/>
      </c>
      <c r="J445" s="3" t="str">
        <f>IF(Polygon[Asset Group]="","",VLOOKUP(Polygon[Asset Group],asset_grp_poly,3,FALSE))</f>
        <v/>
      </c>
      <c r="M445" s="11"/>
      <c r="P445" s="56"/>
      <c r="R445" s="11"/>
      <c r="S445" s="14"/>
      <c r="AC445" s="19" t="str">
        <f>IF(Polygon[Asset Group]="","",VLOOKUP(Polygon[Asset Type],subdom_master,4,FALSE))</f>
        <v/>
      </c>
    </row>
    <row r="446" spans="1:29" s="3" customFormat="1" x14ac:dyDescent="0.2">
      <c r="A446" s="34"/>
      <c r="B446" s="34"/>
      <c r="C446" s="34"/>
      <c r="D446" s="61"/>
      <c r="E446" s="61"/>
      <c r="F446" s="34"/>
      <c r="G446" s="34"/>
      <c r="H446" s="3" t="str">
        <f>IF(Polygon[Asset Group]="","",VLOOKUP(Polygon[Asset Group],asset_grp_poly,4,FALSE))</f>
        <v/>
      </c>
      <c r="J446" s="3" t="str">
        <f>IF(Polygon[Asset Group]="","",VLOOKUP(Polygon[Asset Group],asset_grp_poly,3,FALSE))</f>
        <v/>
      </c>
      <c r="M446" s="11"/>
      <c r="P446" s="56"/>
      <c r="R446" s="11"/>
      <c r="S446" s="14"/>
      <c r="AC446" s="19" t="str">
        <f>IF(Polygon[Asset Group]="","",VLOOKUP(Polygon[Asset Type],subdom_master,4,FALSE))</f>
        <v/>
      </c>
    </row>
    <row r="447" spans="1:29" s="3" customFormat="1" x14ac:dyDescent="0.2">
      <c r="A447" s="34"/>
      <c r="B447" s="34"/>
      <c r="C447" s="34"/>
      <c r="D447" s="61"/>
      <c r="E447" s="61"/>
      <c r="F447" s="34"/>
      <c r="G447" s="34"/>
      <c r="H447" s="3" t="str">
        <f>IF(Polygon[Asset Group]="","",VLOOKUP(Polygon[Asset Group],asset_grp_poly,4,FALSE))</f>
        <v/>
      </c>
      <c r="J447" s="3" t="str">
        <f>IF(Polygon[Asset Group]="","",VLOOKUP(Polygon[Asset Group],asset_grp_poly,3,FALSE))</f>
        <v/>
      </c>
      <c r="M447" s="11"/>
      <c r="P447" s="56"/>
      <c r="R447" s="11"/>
      <c r="S447" s="14"/>
      <c r="AC447" s="19" t="str">
        <f>IF(Polygon[Asset Group]="","",VLOOKUP(Polygon[Asset Type],subdom_master,4,FALSE))</f>
        <v/>
      </c>
    </row>
    <row r="448" spans="1:29" s="3" customFormat="1" x14ac:dyDescent="0.2">
      <c r="A448" s="34"/>
      <c r="B448" s="34"/>
      <c r="C448" s="34"/>
      <c r="D448" s="61"/>
      <c r="E448" s="61"/>
      <c r="F448" s="34"/>
      <c r="G448" s="34"/>
      <c r="H448" s="3" t="str">
        <f>IF(Polygon[Asset Group]="","",VLOOKUP(Polygon[Asset Group],asset_grp_poly,4,FALSE))</f>
        <v/>
      </c>
      <c r="J448" s="3" t="str">
        <f>IF(Polygon[Asset Group]="","",VLOOKUP(Polygon[Asset Group],asset_grp_poly,3,FALSE))</f>
        <v/>
      </c>
      <c r="M448" s="11"/>
      <c r="P448" s="56"/>
      <c r="R448" s="11"/>
      <c r="S448" s="14"/>
      <c r="AC448" s="19" t="str">
        <f>IF(Polygon[Asset Group]="","",VLOOKUP(Polygon[Asset Type],subdom_master,4,FALSE))</f>
        <v/>
      </c>
    </row>
    <row r="449" spans="1:29" s="3" customFormat="1" x14ac:dyDescent="0.2">
      <c r="A449" s="34"/>
      <c r="B449" s="34"/>
      <c r="C449" s="34"/>
      <c r="D449" s="61"/>
      <c r="E449" s="61"/>
      <c r="F449" s="34"/>
      <c r="G449" s="34"/>
      <c r="H449" s="3" t="str">
        <f>IF(Polygon[Asset Group]="","",VLOOKUP(Polygon[Asset Group],asset_grp_poly,4,FALSE))</f>
        <v/>
      </c>
      <c r="J449" s="3" t="str">
        <f>IF(Polygon[Asset Group]="","",VLOOKUP(Polygon[Asset Group],asset_grp_poly,3,FALSE))</f>
        <v/>
      </c>
      <c r="M449" s="11"/>
      <c r="P449" s="56"/>
      <c r="R449" s="11"/>
      <c r="S449" s="14"/>
      <c r="AC449" s="19" t="str">
        <f>IF(Polygon[Asset Group]="","",VLOOKUP(Polygon[Asset Type],subdom_master,4,FALSE))</f>
        <v/>
      </c>
    </row>
    <row r="450" spans="1:29" s="3" customFormat="1" x14ac:dyDescent="0.2">
      <c r="A450" s="34"/>
      <c r="B450" s="34"/>
      <c r="C450" s="34"/>
      <c r="D450" s="61"/>
      <c r="E450" s="61"/>
      <c r="F450" s="34"/>
      <c r="G450" s="34"/>
      <c r="H450" s="3" t="str">
        <f>IF(Polygon[Asset Group]="","",VLOOKUP(Polygon[Asset Group],asset_grp_poly,4,FALSE))</f>
        <v/>
      </c>
      <c r="J450" s="3" t="str">
        <f>IF(Polygon[Asset Group]="","",VLOOKUP(Polygon[Asset Group],asset_grp_poly,3,FALSE))</f>
        <v/>
      </c>
      <c r="M450" s="11"/>
      <c r="P450" s="56"/>
      <c r="R450" s="11"/>
      <c r="S450" s="14"/>
      <c r="AC450" s="19" t="str">
        <f>IF(Polygon[Asset Group]="","",VLOOKUP(Polygon[Asset Type],subdom_master,4,FALSE))</f>
        <v/>
      </c>
    </row>
    <row r="451" spans="1:29" s="3" customFormat="1" x14ac:dyDescent="0.2">
      <c r="A451" s="34"/>
      <c r="B451" s="34"/>
      <c r="C451" s="34"/>
      <c r="D451" s="61"/>
      <c r="E451" s="61"/>
      <c r="F451" s="34"/>
      <c r="G451" s="34"/>
      <c r="H451" s="3" t="str">
        <f>IF(Polygon[Asset Group]="","",VLOOKUP(Polygon[Asset Group],asset_grp_poly,4,FALSE))</f>
        <v/>
      </c>
      <c r="J451" s="3" t="str">
        <f>IF(Polygon[Asset Group]="","",VLOOKUP(Polygon[Asset Group],asset_grp_poly,3,FALSE))</f>
        <v/>
      </c>
      <c r="M451" s="11"/>
      <c r="P451" s="56"/>
      <c r="R451" s="11"/>
      <c r="S451" s="14"/>
      <c r="AC451" s="19" t="str">
        <f>IF(Polygon[Asset Group]="","",VLOOKUP(Polygon[Asset Type],subdom_master,4,FALSE))</f>
        <v/>
      </c>
    </row>
    <row r="452" spans="1:29" s="3" customFormat="1" x14ac:dyDescent="0.2">
      <c r="A452" s="34"/>
      <c r="B452" s="34"/>
      <c r="C452" s="34"/>
      <c r="D452" s="61"/>
      <c r="E452" s="61"/>
      <c r="F452" s="34"/>
      <c r="G452" s="34"/>
      <c r="H452" s="3" t="str">
        <f>IF(Polygon[Asset Group]="","",VLOOKUP(Polygon[Asset Group],asset_grp_poly,4,FALSE))</f>
        <v/>
      </c>
      <c r="J452" s="3" t="str">
        <f>IF(Polygon[Asset Group]="","",VLOOKUP(Polygon[Asset Group],asset_grp_poly,3,FALSE))</f>
        <v/>
      </c>
      <c r="M452" s="11"/>
      <c r="P452" s="56"/>
      <c r="R452" s="11"/>
      <c r="S452" s="14"/>
      <c r="AC452" s="19" t="str">
        <f>IF(Polygon[Asset Group]="","",VLOOKUP(Polygon[Asset Type],subdom_master,4,FALSE))</f>
        <v/>
      </c>
    </row>
    <row r="453" spans="1:29" s="3" customFormat="1" x14ac:dyDescent="0.2">
      <c r="A453" s="34"/>
      <c r="B453" s="34"/>
      <c r="C453" s="34"/>
      <c r="D453" s="61"/>
      <c r="E453" s="61"/>
      <c r="F453" s="34"/>
      <c r="G453" s="34"/>
      <c r="H453" s="3" t="str">
        <f>IF(Polygon[Asset Group]="","",VLOOKUP(Polygon[Asset Group],asset_grp_poly,4,FALSE))</f>
        <v/>
      </c>
      <c r="J453" s="3" t="str">
        <f>IF(Polygon[Asset Group]="","",VLOOKUP(Polygon[Asset Group],asset_grp_poly,3,FALSE))</f>
        <v/>
      </c>
      <c r="M453" s="11"/>
      <c r="P453" s="56"/>
      <c r="R453" s="11"/>
      <c r="S453" s="14"/>
      <c r="AC453" s="19" t="str">
        <f>IF(Polygon[Asset Group]="","",VLOOKUP(Polygon[Asset Type],subdom_master,4,FALSE))</f>
        <v/>
      </c>
    </row>
    <row r="454" spans="1:29" s="3" customFormat="1" x14ac:dyDescent="0.2">
      <c r="A454" s="34"/>
      <c r="B454" s="34"/>
      <c r="C454" s="34"/>
      <c r="D454" s="61"/>
      <c r="E454" s="61"/>
      <c r="F454" s="34"/>
      <c r="G454" s="34"/>
      <c r="H454" s="3" t="str">
        <f>IF(Polygon[Asset Group]="","",VLOOKUP(Polygon[Asset Group],asset_grp_poly,4,FALSE))</f>
        <v/>
      </c>
      <c r="J454" s="3" t="str">
        <f>IF(Polygon[Asset Group]="","",VLOOKUP(Polygon[Asset Group],asset_grp_poly,3,FALSE))</f>
        <v/>
      </c>
      <c r="M454" s="11"/>
      <c r="P454" s="56"/>
      <c r="R454" s="11"/>
      <c r="S454" s="14"/>
      <c r="AC454" s="19" t="str">
        <f>IF(Polygon[Asset Group]="","",VLOOKUP(Polygon[Asset Type],subdom_master,4,FALSE))</f>
        <v/>
      </c>
    </row>
    <row r="455" spans="1:29" s="3" customFormat="1" x14ac:dyDescent="0.2">
      <c r="A455" s="34"/>
      <c r="B455" s="34"/>
      <c r="C455" s="34"/>
      <c r="D455" s="61"/>
      <c r="E455" s="61"/>
      <c r="F455" s="34"/>
      <c r="G455" s="34"/>
      <c r="H455" s="3" t="str">
        <f>IF(Polygon[Asset Group]="","",VLOOKUP(Polygon[Asset Group],asset_grp_poly,4,FALSE))</f>
        <v/>
      </c>
      <c r="J455" s="3" t="str">
        <f>IF(Polygon[Asset Group]="","",VLOOKUP(Polygon[Asset Group],asset_grp_poly,3,FALSE))</f>
        <v/>
      </c>
      <c r="M455" s="11"/>
      <c r="P455" s="56"/>
      <c r="R455" s="11"/>
      <c r="S455" s="14"/>
      <c r="AC455" s="19" t="str">
        <f>IF(Polygon[Asset Group]="","",VLOOKUP(Polygon[Asset Type],subdom_master,4,FALSE))</f>
        <v/>
      </c>
    </row>
    <row r="456" spans="1:29" s="3" customFormat="1" x14ac:dyDescent="0.2">
      <c r="A456" s="34"/>
      <c r="B456" s="34"/>
      <c r="C456" s="34"/>
      <c r="D456" s="61"/>
      <c r="E456" s="61"/>
      <c r="F456" s="34"/>
      <c r="G456" s="34"/>
      <c r="H456" s="3" t="str">
        <f>IF(Polygon[Asset Group]="","",VLOOKUP(Polygon[Asset Group],asset_grp_poly,4,FALSE))</f>
        <v/>
      </c>
      <c r="J456" s="3" t="str">
        <f>IF(Polygon[Asset Group]="","",VLOOKUP(Polygon[Asset Group],asset_grp_poly,3,FALSE))</f>
        <v/>
      </c>
      <c r="M456" s="11"/>
      <c r="P456" s="56"/>
      <c r="R456" s="11"/>
      <c r="S456" s="14"/>
      <c r="AC456" s="19" t="str">
        <f>IF(Polygon[Asset Group]="","",VLOOKUP(Polygon[Asset Type],subdom_master,4,FALSE))</f>
        <v/>
      </c>
    </row>
    <row r="457" spans="1:29" s="3" customFormat="1" x14ac:dyDescent="0.2">
      <c r="A457" s="34"/>
      <c r="B457" s="34"/>
      <c r="C457" s="34"/>
      <c r="D457" s="61"/>
      <c r="E457" s="61"/>
      <c r="F457" s="34"/>
      <c r="G457" s="34"/>
      <c r="H457" s="3" t="str">
        <f>IF(Polygon[Asset Group]="","",VLOOKUP(Polygon[Asset Group],asset_grp_poly,4,FALSE))</f>
        <v/>
      </c>
      <c r="J457" s="3" t="str">
        <f>IF(Polygon[Asset Group]="","",VLOOKUP(Polygon[Asset Group],asset_grp_poly,3,FALSE))</f>
        <v/>
      </c>
      <c r="M457" s="11"/>
      <c r="P457" s="56"/>
      <c r="R457" s="11"/>
      <c r="S457" s="14"/>
      <c r="AC457" s="19" t="str">
        <f>IF(Polygon[Asset Group]="","",VLOOKUP(Polygon[Asset Type],subdom_master,4,FALSE))</f>
        <v/>
      </c>
    </row>
    <row r="458" spans="1:29" s="3" customFormat="1" x14ac:dyDescent="0.2">
      <c r="A458" s="34"/>
      <c r="B458" s="34"/>
      <c r="C458" s="34"/>
      <c r="D458" s="61"/>
      <c r="E458" s="61"/>
      <c r="F458" s="34"/>
      <c r="G458" s="34"/>
      <c r="H458" s="3" t="str">
        <f>IF(Polygon[Asset Group]="","",VLOOKUP(Polygon[Asset Group],asset_grp_poly,4,FALSE))</f>
        <v/>
      </c>
      <c r="J458" s="3" t="str">
        <f>IF(Polygon[Asset Group]="","",VLOOKUP(Polygon[Asset Group],asset_grp_poly,3,FALSE))</f>
        <v/>
      </c>
      <c r="M458" s="11"/>
      <c r="P458" s="56"/>
      <c r="R458" s="11"/>
      <c r="S458" s="14"/>
      <c r="AC458" s="19" t="str">
        <f>IF(Polygon[Asset Group]="","",VLOOKUP(Polygon[Asset Type],subdom_master,4,FALSE))</f>
        <v/>
      </c>
    </row>
    <row r="459" spans="1:29" s="3" customFormat="1" x14ac:dyDescent="0.2">
      <c r="A459" s="34"/>
      <c r="B459" s="34"/>
      <c r="C459" s="34"/>
      <c r="D459" s="61"/>
      <c r="E459" s="61"/>
      <c r="F459" s="34"/>
      <c r="G459" s="34"/>
      <c r="H459" s="3" t="str">
        <f>IF(Polygon[Asset Group]="","",VLOOKUP(Polygon[Asset Group],asset_grp_poly,4,FALSE))</f>
        <v/>
      </c>
      <c r="J459" s="3" t="str">
        <f>IF(Polygon[Asset Group]="","",VLOOKUP(Polygon[Asset Group],asset_grp_poly,3,FALSE))</f>
        <v/>
      </c>
      <c r="M459" s="11"/>
      <c r="P459" s="56"/>
      <c r="R459" s="11"/>
      <c r="S459" s="14"/>
      <c r="AC459" s="19" t="str">
        <f>IF(Polygon[Asset Group]="","",VLOOKUP(Polygon[Asset Type],subdom_master,4,FALSE))</f>
        <v/>
      </c>
    </row>
    <row r="460" spans="1:29" s="3" customFormat="1" x14ac:dyDescent="0.2">
      <c r="A460" s="34"/>
      <c r="B460" s="34"/>
      <c r="C460" s="34"/>
      <c r="D460" s="61"/>
      <c r="E460" s="61"/>
      <c r="F460" s="34"/>
      <c r="G460" s="34"/>
      <c r="H460" s="3" t="str">
        <f>IF(Polygon[Asset Group]="","",VLOOKUP(Polygon[Asset Group],asset_grp_poly,4,FALSE))</f>
        <v/>
      </c>
      <c r="J460" s="3" t="str">
        <f>IF(Polygon[Asset Group]="","",VLOOKUP(Polygon[Asset Group],asset_grp_poly,3,FALSE))</f>
        <v/>
      </c>
      <c r="M460" s="11"/>
      <c r="P460" s="56"/>
      <c r="R460" s="11"/>
      <c r="S460" s="14"/>
      <c r="AC460" s="19" t="str">
        <f>IF(Polygon[Asset Group]="","",VLOOKUP(Polygon[Asset Type],subdom_master,4,FALSE))</f>
        <v/>
      </c>
    </row>
    <row r="461" spans="1:29" s="3" customFormat="1" x14ac:dyDescent="0.2">
      <c r="A461" s="34"/>
      <c r="B461" s="34"/>
      <c r="C461" s="34"/>
      <c r="D461" s="61"/>
      <c r="E461" s="61"/>
      <c r="F461" s="34"/>
      <c r="G461" s="34"/>
      <c r="H461" s="3" t="str">
        <f>IF(Polygon[Asset Group]="","",VLOOKUP(Polygon[Asset Group],asset_grp_poly,4,FALSE))</f>
        <v/>
      </c>
      <c r="J461" s="3" t="str">
        <f>IF(Polygon[Asset Group]="","",VLOOKUP(Polygon[Asset Group],asset_grp_poly,3,FALSE))</f>
        <v/>
      </c>
      <c r="M461" s="11"/>
      <c r="P461" s="56"/>
      <c r="R461" s="11"/>
      <c r="S461" s="14"/>
      <c r="AC461" s="19" t="str">
        <f>IF(Polygon[Asset Group]="","",VLOOKUP(Polygon[Asset Type],subdom_master,4,FALSE))</f>
        <v/>
      </c>
    </row>
    <row r="462" spans="1:29" s="3" customFormat="1" x14ac:dyDescent="0.2">
      <c r="A462" s="34"/>
      <c r="B462" s="34"/>
      <c r="C462" s="34"/>
      <c r="D462" s="61"/>
      <c r="E462" s="61"/>
      <c r="F462" s="34"/>
      <c r="G462" s="34"/>
      <c r="H462" s="3" t="str">
        <f>IF(Polygon[Asset Group]="","",VLOOKUP(Polygon[Asset Group],asset_grp_poly,4,FALSE))</f>
        <v/>
      </c>
      <c r="J462" s="3" t="str">
        <f>IF(Polygon[Asset Group]="","",VLOOKUP(Polygon[Asset Group],asset_grp_poly,3,FALSE))</f>
        <v/>
      </c>
      <c r="M462" s="11"/>
      <c r="P462" s="56"/>
      <c r="R462" s="11"/>
      <c r="S462" s="14"/>
      <c r="AC462" s="19" t="str">
        <f>IF(Polygon[Asset Group]="","",VLOOKUP(Polygon[Asset Type],subdom_master,4,FALSE))</f>
        <v/>
      </c>
    </row>
    <row r="463" spans="1:29" s="3" customFormat="1" x14ac:dyDescent="0.2">
      <c r="A463" s="34"/>
      <c r="B463" s="34"/>
      <c r="C463" s="34"/>
      <c r="D463" s="61"/>
      <c r="E463" s="61"/>
      <c r="F463" s="34"/>
      <c r="G463" s="34"/>
      <c r="H463" s="3" t="str">
        <f>IF(Polygon[Asset Group]="","",VLOOKUP(Polygon[Asset Group],asset_grp_poly,4,FALSE))</f>
        <v/>
      </c>
      <c r="J463" s="3" t="str">
        <f>IF(Polygon[Asset Group]="","",VLOOKUP(Polygon[Asset Group],asset_grp_poly,3,FALSE))</f>
        <v/>
      </c>
      <c r="M463" s="11"/>
      <c r="P463" s="56"/>
      <c r="R463" s="11"/>
      <c r="S463" s="14"/>
      <c r="AC463" s="19" t="str">
        <f>IF(Polygon[Asset Group]="","",VLOOKUP(Polygon[Asset Type],subdom_master,4,FALSE))</f>
        <v/>
      </c>
    </row>
    <row r="464" spans="1:29" s="3" customFormat="1" x14ac:dyDescent="0.2">
      <c r="A464" s="34"/>
      <c r="B464" s="34"/>
      <c r="C464" s="34"/>
      <c r="D464" s="61"/>
      <c r="E464" s="61"/>
      <c r="F464" s="34"/>
      <c r="G464" s="34"/>
      <c r="H464" s="3" t="str">
        <f>IF(Polygon[Asset Group]="","",VLOOKUP(Polygon[Asset Group],asset_grp_poly,4,FALSE))</f>
        <v/>
      </c>
      <c r="J464" s="3" t="str">
        <f>IF(Polygon[Asset Group]="","",VLOOKUP(Polygon[Asset Group],asset_grp_poly,3,FALSE))</f>
        <v/>
      </c>
      <c r="M464" s="11"/>
      <c r="P464" s="56"/>
      <c r="R464" s="11"/>
      <c r="S464" s="14"/>
      <c r="AC464" s="19" t="str">
        <f>IF(Polygon[Asset Group]="","",VLOOKUP(Polygon[Asset Type],subdom_master,4,FALSE))</f>
        <v/>
      </c>
    </row>
    <row r="465" spans="1:29" s="3" customFormat="1" x14ac:dyDescent="0.2">
      <c r="A465" s="34"/>
      <c r="B465" s="34"/>
      <c r="C465" s="34"/>
      <c r="D465" s="61"/>
      <c r="E465" s="61"/>
      <c r="F465" s="34"/>
      <c r="G465" s="34"/>
      <c r="H465" s="3" t="str">
        <f>IF(Polygon[Asset Group]="","",VLOOKUP(Polygon[Asset Group],asset_grp_poly,4,FALSE))</f>
        <v/>
      </c>
      <c r="J465" s="3" t="str">
        <f>IF(Polygon[Asset Group]="","",VLOOKUP(Polygon[Asset Group],asset_grp_poly,3,FALSE))</f>
        <v/>
      </c>
      <c r="M465" s="11"/>
      <c r="P465" s="56"/>
      <c r="R465" s="11"/>
      <c r="S465" s="14"/>
      <c r="AC465" s="19" t="str">
        <f>IF(Polygon[Asset Group]="","",VLOOKUP(Polygon[Asset Type],subdom_master,4,FALSE))</f>
        <v/>
      </c>
    </row>
    <row r="466" spans="1:29" s="3" customFormat="1" x14ac:dyDescent="0.2">
      <c r="A466" s="34"/>
      <c r="B466" s="34"/>
      <c r="C466" s="34"/>
      <c r="D466" s="61"/>
      <c r="E466" s="61"/>
      <c r="F466" s="34"/>
      <c r="G466" s="34"/>
      <c r="H466" s="3" t="str">
        <f>IF(Polygon[Asset Group]="","",VLOOKUP(Polygon[Asset Group],asset_grp_poly,4,FALSE))</f>
        <v/>
      </c>
      <c r="J466" s="3" t="str">
        <f>IF(Polygon[Asset Group]="","",VLOOKUP(Polygon[Asset Group],asset_grp_poly,3,FALSE))</f>
        <v/>
      </c>
      <c r="M466" s="11"/>
      <c r="P466" s="56"/>
      <c r="R466" s="11"/>
      <c r="S466" s="14"/>
      <c r="AC466" s="19" t="str">
        <f>IF(Polygon[Asset Group]="","",VLOOKUP(Polygon[Asset Type],subdom_master,4,FALSE))</f>
        <v/>
      </c>
    </row>
    <row r="467" spans="1:29" s="3" customFormat="1" x14ac:dyDescent="0.2">
      <c r="A467" s="34"/>
      <c r="B467" s="34"/>
      <c r="C467" s="34"/>
      <c r="D467" s="61"/>
      <c r="E467" s="61"/>
      <c r="F467" s="34"/>
      <c r="G467" s="34"/>
      <c r="H467" s="3" t="str">
        <f>IF(Polygon[Asset Group]="","",VLOOKUP(Polygon[Asset Group],asset_grp_poly,4,FALSE))</f>
        <v/>
      </c>
      <c r="J467" s="3" t="str">
        <f>IF(Polygon[Asset Group]="","",VLOOKUP(Polygon[Asset Group],asset_grp_poly,3,FALSE))</f>
        <v/>
      </c>
      <c r="M467" s="11"/>
      <c r="P467" s="56"/>
      <c r="R467" s="11"/>
      <c r="S467" s="14"/>
      <c r="AC467" s="19" t="str">
        <f>IF(Polygon[Asset Group]="","",VLOOKUP(Polygon[Asset Type],subdom_master,4,FALSE))</f>
        <v/>
      </c>
    </row>
    <row r="468" spans="1:29" s="3" customFormat="1" x14ac:dyDescent="0.2">
      <c r="A468" s="34"/>
      <c r="B468" s="34"/>
      <c r="C468" s="34"/>
      <c r="D468" s="61"/>
      <c r="E468" s="61"/>
      <c r="F468" s="34"/>
      <c r="G468" s="34"/>
      <c r="H468" s="3" t="str">
        <f>IF(Polygon[Asset Group]="","",VLOOKUP(Polygon[Asset Group],asset_grp_poly,4,FALSE))</f>
        <v/>
      </c>
      <c r="J468" s="3" t="str">
        <f>IF(Polygon[Asset Group]="","",VLOOKUP(Polygon[Asset Group],asset_grp_poly,3,FALSE))</f>
        <v/>
      </c>
      <c r="M468" s="11"/>
      <c r="P468" s="56"/>
      <c r="R468" s="11"/>
      <c r="S468" s="14"/>
      <c r="AC468" s="19" t="str">
        <f>IF(Polygon[Asset Group]="","",VLOOKUP(Polygon[Asset Type],subdom_master,4,FALSE))</f>
        <v/>
      </c>
    </row>
    <row r="469" spans="1:29" s="3" customFormat="1" x14ac:dyDescent="0.2">
      <c r="A469" s="34"/>
      <c r="B469" s="34"/>
      <c r="C469" s="34"/>
      <c r="D469" s="61"/>
      <c r="E469" s="61"/>
      <c r="F469" s="34"/>
      <c r="G469" s="34"/>
      <c r="H469" s="3" t="str">
        <f>IF(Polygon[Asset Group]="","",VLOOKUP(Polygon[Asset Group],asset_grp_poly,4,FALSE))</f>
        <v/>
      </c>
      <c r="J469" s="3" t="str">
        <f>IF(Polygon[Asset Group]="","",VLOOKUP(Polygon[Asset Group],asset_grp_poly,3,FALSE))</f>
        <v/>
      </c>
      <c r="M469" s="11"/>
      <c r="P469" s="56"/>
      <c r="R469" s="11"/>
      <c r="S469" s="14"/>
      <c r="AC469" s="19" t="str">
        <f>IF(Polygon[Asset Group]="","",VLOOKUP(Polygon[Asset Type],subdom_master,4,FALSE))</f>
        <v/>
      </c>
    </row>
    <row r="470" spans="1:29" s="3" customFormat="1" x14ac:dyDescent="0.2">
      <c r="A470" s="34"/>
      <c r="B470" s="34"/>
      <c r="C470" s="34"/>
      <c r="D470" s="61"/>
      <c r="E470" s="61"/>
      <c r="F470" s="34"/>
      <c r="G470" s="34"/>
      <c r="H470" s="3" t="str">
        <f>IF(Polygon[Asset Group]="","",VLOOKUP(Polygon[Asset Group],asset_grp_poly,4,FALSE))</f>
        <v/>
      </c>
      <c r="J470" s="3" t="str">
        <f>IF(Polygon[Asset Group]="","",VLOOKUP(Polygon[Asset Group],asset_grp_poly,3,FALSE))</f>
        <v/>
      </c>
      <c r="M470" s="11"/>
      <c r="P470" s="56"/>
      <c r="R470" s="11"/>
      <c r="S470" s="14"/>
      <c r="AC470" s="19" t="str">
        <f>IF(Polygon[Asset Group]="","",VLOOKUP(Polygon[Asset Type],subdom_master,4,FALSE))</f>
        <v/>
      </c>
    </row>
    <row r="471" spans="1:29" s="3" customFormat="1" x14ac:dyDescent="0.2">
      <c r="A471" s="34"/>
      <c r="B471" s="34"/>
      <c r="C471" s="34"/>
      <c r="D471" s="61"/>
      <c r="E471" s="61"/>
      <c r="F471" s="34"/>
      <c r="G471" s="34"/>
      <c r="H471" s="3" t="str">
        <f>IF(Polygon[Asset Group]="","",VLOOKUP(Polygon[Asset Group],asset_grp_poly,4,FALSE))</f>
        <v/>
      </c>
      <c r="J471" s="3" t="str">
        <f>IF(Polygon[Asset Group]="","",VLOOKUP(Polygon[Asset Group],asset_grp_poly,3,FALSE))</f>
        <v/>
      </c>
      <c r="M471" s="11"/>
      <c r="P471" s="56"/>
      <c r="R471" s="11"/>
      <c r="S471" s="14"/>
      <c r="AC471" s="19" t="str">
        <f>IF(Polygon[Asset Group]="","",VLOOKUP(Polygon[Asset Type],subdom_master,4,FALSE))</f>
        <v/>
      </c>
    </row>
    <row r="472" spans="1:29" s="3" customFormat="1" x14ac:dyDescent="0.2">
      <c r="A472" s="34"/>
      <c r="B472" s="34"/>
      <c r="C472" s="34"/>
      <c r="D472" s="61"/>
      <c r="E472" s="61"/>
      <c r="F472" s="34"/>
      <c r="G472" s="34"/>
      <c r="H472" s="3" t="str">
        <f>IF(Polygon[Asset Group]="","",VLOOKUP(Polygon[Asset Group],asset_grp_poly,4,FALSE))</f>
        <v/>
      </c>
      <c r="J472" s="3" t="str">
        <f>IF(Polygon[Asset Group]="","",VLOOKUP(Polygon[Asset Group],asset_grp_poly,3,FALSE))</f>
        <v/>
      </c>
      <c r="M472" s="11"/>
      <c r="P472" s="56"/>
      <c r="R472" s="11"/>
      <c r="S472" s="14"/>
      <c r="AC472" s="19" t="str">
        <f>IF(Polygon[Asset Group]="","",VLOOKUP(Polygon[Asset Type],subdom_master,4,FALSE))</f>
        <v/>
      </c>
    </row>
    <row r="473" spans="1:29" s="3" customFormat="1" x14ac:dyDescent="0.2">
      <c r="A473" s="34"/>
      <c r="B473" s="34"/>
      <c r="C473" s="34"/>
      <c r="D473" s="61"/>
      <c r="E473" s="61"/>
      <c r="F473" s="34"/>
      <c r="G473" s="34"/>
      <c r="H473" s="3" t="str">
        <f>IF(Polygon[Asset Group]="","",VLOOKUP(Polygon[Asset Group],asset_grp_poly,4,FALSE))</f>
        <v/>
      </c>
      <c r="J473" s="3" t="str">
        <f>IF(Polygon[Asset Group]="","",VLOOKUP(Polygon[Asset Group],asset_grp_poly,3,FALSE))</f>
        <v/>
      </c>
      <c r="M473" s="11"/>
      <c r="P473" s="56"/>
      <c r="R473" s="11"/>
      <c r="S473" s="14"/>
      <c r="AC473" s="19" t="str">
        <f>IF(Polygon[Asset Group]="","",VLOOKUP(Polygon[Asset Type],subdom_master,4,FALSE))</f>
        <v/>
      </c>
    </row>
    <row r="474" spans="1:29" s="3" customFormat="1" x14ac:dyDescent="0.2">
      <c r="A474" s="34"/>
      <c r="B474" s="34"/>
      <c r="C474" s="34"/>
      <c r="D474" s="61"/>
      <c r="E474" s="61"/>
      <c r="F474" s="34"/>
      <c r="G474" s="34"/>
      <c r="H474" s="3" t="str">
        <f>IF(Polygon[Asset Group]="","",VLOOKUP(Polygon[Asset Group],asset_grp_poly,4,FALSE))</f>
        <v/>
      </c>
      <c r="J474" s="3" t="str">
        <f>IF(Polygon[Asset Group]="","",VLOOKUP(Polygon[Asset Group],asset_grp_poly,3,FALSE))</f>
        <v/>
      </c>
      <c r="M474" s="11"/>
      <c r="P474" s="56"/>
      <c r="R474" s="11"/>
      <c r="S474" s="14"/>
      <c r="AC474" s="19" t="str">
        <f>IF(Polygon[Asset Group]="","",VLOOKUP(Polygon[Asset Type],subdom_master,4,FALSE))</f>
        <v/>
      </c>
    </row>
    <row r="475" spans="1:29" s="3" customFormat="1" x14ac:dyDescent="0.2">
      <c r="A475" s="34"/>
      <c r="B475" s="34"/>
      <c r="C475" s="34"/>
      <c r="D475" s="61"/>
      <c r="E475" s="61"/>
      <c r="F475" s="34"/>
      <c r="G475" s="34"/>
      <c r="H475" s="3" t="str">
        <f>IF(Polygon[Asset Group]="","",VLOOKUP(Polygon[Asset Group],asset_grp_poly,4,FALSE))</f>
        <v/>
      </c>
      <c r="J475" s="3" t="str">
        <f>IF(Polygon[Asset Group]="","",VLOOKUP(Polygon[Asset Group],asset_grp_poly,3,FALSE))</f>
        <v/>
      </c>
      <c r="M475" s="11"/>
      <c r="P475" s="56"/>
      <c r="R475" s="11"/>
      <c r="S475" s="14"/>
      <c r="AC475" s="19" t="str">
        <f>IF(Polygon[Asset Group]="","",VLOOKUP(Polygon[Asset Type],subdom_master,4,FALSE))</f>
        <v/>
      </c>
    </row>
    <row r="476" spans="1:29" s="3" customFormat="1" x14ac:dyDescent="0.2">
      <c r="A476" s="34"/>
      <c r="B476" s="34"/>
      <c r="C476" s="34"/>
      <c r="D476" s="61"/>
      <c r="E476" s="61"/>
      <c r="F476" s="34"/>
      <c r="G476" s="34"/>
      <c r="H476" s="3" t="str">
        <f>IF(Polygon[Asset Group]="","",VLOOKUP(Polygon[Asset Group],asset_grp_poly,4,FALSE))</f>
        <v/>
      </c>
      <c r="J476" s="3" t="str">
        <f>IF(Polygon[Asset Group]="","",VLOOKUP(Polygon[Asset Group],asset_grp_poly,3,FALSE))</f>
        <v/>
      </c>
      <c r="M476" s="11"/>
      <c r="P476" s="56"/>
      <c r="R476" s="11"/>
      <c r="S476" s="14"/>
      <c r="AC476" s="19" t="str">
        <f>IF(Polygon[Asset Group]="","",VLOOKUP(Polygon[Asset Type],subdom_master,4,FALSE))</f>
        <v/>
      </c>
    </row>
    <row r="477" spans="1:29" s="3" customFormat="1" x14ac:dyDescent="0.2">
      <c r="A477" s="34"/>
      <c r="B477" s="34"/>
      <c r="C477" s="34"/>
      <c r="D477" s="61"/>
      <c r="E477" s="61"/>
      <c r="F477" s="34"/>
      <c r="G477" s="34"/>
      <c r="H477" s="3" t="str">
        <f>IF(Polygon[Asset Group]="","",VLOOKUP(Polygon[Asset Group],asset_grp_poly,4,FALSE))</f>
        <v/>
      </c>
      <c r="J477" s="3" t="str">
        <f>IF(Polygon[Asset Group]="","",VLOOKUP(Polygon[Asset Group],asset_grp_poly,3,FALSE))</f>
        <v/>
      </c>
      <c r="M477" s="11"/>
      <c r="P477" s="56"/>
      <c r="R477" s="11"/>
      <c r="S477" s="14"/>
      <c r="AC477" s="19" t="str">
        <f>IF(Polygon[Asset Group]="","",VLOOKUP(Polygon[Asset Type],subdom_master,4,FALSE))</f>
        <v/>
      </c>
    </row>
    <row r="478" spans="1:29" s="3" customFormat="1" x14ac:dyDescent="0.2">
      <c r="A478" s="34"/>
      <c r="B478" s="34"/>
      <c r="C478" s="34"/>
      <c r="D478" s="61"/>
      <c r="E478" s="61"/>
      <c r="F478" s="34"/>
      <c r="G478" s="34"/>
      <c r="H478" s="3" t="str">
        <f>IF(Polygon[Asset Group]="","",VLOOKUP(Polygon[Asset Group],asset_grp_poly,4,FALSE))</f>
        <v/>
      </c>
      <c r="J478" s="3" t="str">
        <f>IF(Polygon[Asset Group]="","",VLOOKUP(Polygon[Asset Group],asset_grp_poly,3,FALSE))</f>
        <v/>
      </c>
      <c r="M478" s="11"/>
      <c r="P478" s="56"/>
      <c r="R478" s="11"/>
      <c r="S478" s="14"/>
      <c r="AC478" s="19" t="str">
        <f>IF(Polygon[Asset Group]="","",VLOOKUP(Polygon[Asset Type],subdom_master,4,FALSE))</f>
        <v/>
      </c>
    </row>
    <row r="479" spans="1:29" s="3" customFormat="1" x14ac:dyDescent="0.2">
      <c r="A479" s="34"/>
      <c r="B479" s="34"/>
      <c r="C479" s="34"/>
      <c r="D479" s="61"/>
      <c r="E479" s="61"/>
      <c r="F479" s="34"/>
      <c r="G479" s="34"/>
      <c r="H479" s="3" t="str">
        <f>IF(Polygon[Asset Group]="","",VLOOKUP(Polygon[Asset Group],asset_grp_poly,4,FALSE))</f>
        <v/>
      </c>
      <c r="J479" s="3" t="str">
        <f>IF(Polygon[Asset Group]="","",VLOOKUP(Polygon[Asset Group],asset_grp_poly,3,FALSE))</f>
        <v/>
      </c>
      <c r="M479" s="11"/>
      <c r="P479" s="56"/>
      <c r="R479" s="11"/>
      <c r="S479" s="14"/>
      <c r="AC479" s="19" t="str">
        <f>IF(Polygon[Asset Group]="","",VLOOKUP(Polygon[Asset Type],subdom_master,4,FALSE))</f>
        <v/>
      </c>
    </row>
    <row r="480" spans="1:29" s="3" customFormat="1" x14ac:dyDescent="0.2">
      <c r="A480" s="34"/>
      <c r="B480" s="34"/>
      <c r="C480" s="34"/>
      <c r="D480" s="61"/>
      <c r="E480" s="61"/>
      <c r="F480" s="34"/>
      <c r="G480" s="34"/>
      <c r="H480" s="3" t="str">
        <f>IF(Polygon[Asset Group]="","",VLOOKUP(Polygon[Asset Group],asset_grp_poly,4,FALSE))</f>
        <v/>
      </c>
      <c r="J480" s="3" t="str">
        <f>IF(Polygon[Asset Group]="","",VLOOKUP(Polygon[Asset Group],asset_grp_poly,3,FALSE))</f>
        <v/>
      </c>
      <c r="M480" s="11"/>
      <c r="P480" s="56"/>
      <c r="R480" s="11"/>
      <c r="S480" s="14"/>
      <c r="AC480" s="19" t="str">
        <f>IF(Polygon[Asset Group]="","",VLOOKUP(Polygon[Asset Type],subdom_master,4,FALSE))</f>
        <v/>
      </c>
    </row>
    <row r="481" spans="1:29" s="3" customFormat="1" x14ac:dyDescent="0.2">
      <c r="A481" s="34"/>
      <c r="B481" s="34"/>
      <c r="C481" s="34"/>
      <c r="D481" s="61"/>
      <c r="E481" s="61"/>
      <c r="F481" s="34"/>
      <c r="G481" s="34"/>
      <c r="H481" s="3" t="str">
        <f>IF(Polygon[Asset Group]="","",VLOOKUP(Polygon[Asset Group],asset_grp_poly,4,FALSE))</f>
        <v/>
      </c>
      <c r="J481" s="3" t="str">
        <f>IF(Polygon[Asset Group]="","",VLOOKUP(Polygon[Asset Group],asset_grp_poly,3,FALSE))</f>
        <v/>
      </c>
      <c r="M481" s="11"/>
      <c r="P481" s="56"/>
      <c r="R481" s="11"/>
      <c r="S481" s="14"/>
      <c r="AC481" s="19" t="str">
        <f>IF(Polygon[Asset Group]="","",VLOOKUP(Polygon[Asset Type],subdom_master,4,FALSE))</f>
        <v/>
      </c>
    </row>
    <row r="482" spans="1:29" s="3" customFormat="1" x14ac:dyDescent="0.2">
      <c r="A482" s="34"/>
      <c r="B482" s="34"/>
      <c r="C482" s="34"/>
      <c r="D482" s="61"/>
      <c r="E482" s="61"/>
      <c r="F482" s="34"/>
      <c r="G482" s="34"/>
      <c r="H482" s="3" t="str">
        <f>IF(Polygon[Asset Group]="","",VLOOKUP(Polygon[Asset Group],asset_grp_poly,4,FALSE))</f>
        <v/>
      </c>
      <c r="J482" s="3" t="str">
        <f>IF(Polygon[Asset Group]="","",VLOOKUP(Polygon[Asset Group],asset_grp_poly,3,FALSE))</f>
        <v/>
      </c>
      <c r="M482" s="11"/>
      <c r="P482" s="56"/>
      <c r="R482" s="11"/>
      <c r="S482" s="14"/>
      <c r="AC482" s="19" t="str">
        <f>IF(Polygon[Asset Group]="","",VLOOKUP(Polygon[Asset Type],subdom_master,4,FALSE))</f>
        <v/>
      </c>
    </row>
    <row r="483" spans="1:29" s="3" customFormat="1" x14ac:dyDescent="0.2">
      <c r="A483" s="34"/>
      <c r="B483" s="34"/>
      <c r="C483" s="34"/>
      <c r="D483" s="61"/>
      <c r="E483" s="61"/>
      <c r="F483" s="34"/>
      <c r="G483" s="34"/>
      <c r="H483" s="3" t="str">
        <f>IF(Polygon[Asset Group]="","",VLOOKUP(Polygon[Asset Group],asset_grp_poly,4,FALSE))</f>
        <v/>
      </c>
      <c r="J483" s="3" t="str">
        <f>IF(Polygon[Asset Group]="","",VLOOKUP(Polygon[Asset Group],asset_grp_poly,3,FALSE))</f>
        <v/>
      </c>
      <c r="M483" s="11"/>
      <c r="P483" s="56"/>
      <c r="R483" s="11"/>
      <c r="S483" s="14"/>
      <c r="AC483" s="19" t="str">
        <f>IF(Polygon[Asset Group]="","",VLOOKUP(Polygon[Asset Type],subdom_master,4,FALSE))</f>
        <v/>
      </c>
    </row>
    <row r="484" spans="1:29" s="3" customFormat="1" x14ac:dyDescent="0.2">
      <c r="A484" s="34"/>
      <c r="B484" s="34"/>
      <c r="C484" s="34"/>
      <c r="D484" s="61"/>
      <c r="E484" s="61"/>
      <c r="F484" s="34"/>
      <c r="G484" s="34"/>
      <c r="H484" s="3" t="str">
        <f>IF(Polygon[Asset Group]="","",VLOOKUP(Polygon[Asset Group],asset_grp_poly,4,FALSE))</f>
        <v/>
      </c>
      <c r="J484" s="3" t="str">
        <f>IF(Polygon[Asset Group]="","",VLOOKUP(Polygon[Asset Group],asset_grp_poly,3,FALSE))</f>
        <v/>
      </c>
      <c r="M484" s="11"/>
      <c r="P484" s="56"/>
      <c r="R484" s="11"/>
      <c r="S484" s="14"/>
      <c r="AC484" s="19" t="str">
        <f>IF(Polygon[Asset Group]="","",VLOOKUP(Polygon[Asset Type],subdom_master,4,FALSE))</f>
        <v/>
      </c>
    </row>
    <row r="485" spans="1:29" s="3" customFormat="1" x14ac:dyDescent="0.2">
      <c r="A485" s="34"/>
      <c r="B485" s="34"/>
      <c r="C485" s="34"/>
      <c r="D485" s="61"/>
      <c r="E485" s="61"/>
      <c r="F485" s="34"/>
      <c r="G485" s="34"/>
      <c r="H485" s="3" t="str">
        <f>IF(Polygon[Asset Group]="","",VLOOKUP(Polygon[Asset Group],asset_grp_poly,4,FALSE))</f>
        <v/>
      </c>
      <c r="J485" s="3" t="str">
        <f>IF(Polygon[Asset Group]="","",VLOOKUP(Polygon[Asset Group],asset_grp_poly,3,FALSE))</f>
        <v/>
      </c>
      <c r="M485" s="11"/>
      <c r="P485" s="56"/>
      <c r="R485" s="11"/>
      <c r="S485" s="14"/>
      <c r="AC485" s="19" t="str">
        <f>IF(Polygon[Asset Group]="","",VLOOKUP(Polygon[Asset Type],subdom_master,4,FALSE))</f>
        <v/>
      </c>
    </row>
    <row r="486" spans="1:29" s="3" customFormat="1" x14ac:dyDescent="0.2">
      <c r="A486" s="34"/>
      <c r="B486" s="34"/>
      <c r="C486" s="34"/>
      <c r="D486" s="61"/>
      <c r="E486" s="61"/>
      <c r="F486" s="34"/>
      <c r="G486" s="34"/>
      <c r="H486" s="3" t="str">
        <f>IF(Polygon[Asset Group]="","",VLOOKUP(Polygon[Asset Group],asset_grp_poly,4,FALSE))</f>
        <v/>
      </c>
      <c r="J486" s="3" t="str">
        <f>IF(Polygon[Asset Group]="","",VLOOKUP(Polygon[Asset Group],asset_grp_poly,3,FALSE))</f>
        <v/>
      </c>
      <c r="M486" s="11"/>
      <c r="P486" s="56"/>
      <c r="R486" s="11"/>
      <c r="S486" s="14"/>
      <c r="AC486" s="19" t="str">
        <f>IF(Polygon[Asset Group]="","",VLOOKUP(Polygon[Asset Type],subdom_master,4,FALSE))</f>
        <v/>
      </c>
    </row>
    <row r="487" spans="1:29" s="3" customFormat="1" x14ac:dyDescent="0.2">
      <c r="A487" s="34"/>
      <c r="B487" s="34"/>
      <c r="C487" s="34"/>
      <c r="D487" s="61"/>
      <c r="E487" s="61"/>
      <c r="F487" s="34"/>
      <c r="G487" s="34"/>
      <c r="H487" s="3" t="str">
        <f>IF(Polygon[Asset Group]="","",VLOOKUP(Polygon[Asset Group],asset_grp_poly,4,FALSE))</f>
        <v/>
      </c>
      <c r="J487" s="3" t="str">
        <f>IF(Polygon[Asset Group]="","",VLOOKUP(Polygon[Asset Group],asset_grp_poly,3,FALSE))</f>
        <v/>
      </c>
      <c r="M487" s="11"/>
      <c r="P487" s="56"/>
      <c r="R487" s="11"/>
      <c r="S487" s="14"/>
      <c r="AC487" s="19" t="str">
        <f>IF(Polygon[Asset Group]="","",VLOOKUP(Polygon[Asset Type],subdom_master,4,FALSE))</f>
        <v/>
      </c>
    </row>
    <row r="488" spans="1:29" s="3" customFormat="1" x14ac:dyDescent="0.2">
      <c r="A488" s="34"/>
      <c r="B488" s="34"/>
      <c r="C488" s="34"/>
      <c r="D488" s="61"/>
      <c r="E488" s="61"/>
      <c r="F488" s="34"/>
      <c r="G488" s="34"/>
      <c r="H488" s="3" t="str">
        <f>IF(Polygon[Asset Group]="","",VLOOKUP(Polygon[Asset Group],asset_grp_poly,4,FALSE))</f>
        <v/>
      </c>
      <c r="J488" s="3" t="str">
        <f>IF(Polygon[Asset Group]="","",VLOOKUP(Polygon[Asset Group],asset_grp_poly,3,FALSE))</f>
        <v/>
      </c>
      <c r="M488" s="11"/>
      <c r="P488" s="56"/>
      <c r="R488" s="11"/>
      <c r="S488" s="14"/>
      <c r="AC488" s="19" t="str">
        <f>IF(Polygon[Asset Group]="","",VLOOKUP(Polygon[Asset Type],subdom_master,4,FALSE))</f>
        <v/>
      </c>
    </row>
    <row r="489" spans="1:29" s="3" customFormat="1" x14ac:dyDescent="0.2">
      <c r="A489" s="34"/>
      <c r="B489" s="34"/>
      <c r="C489" s="34"/>
      <c r="D489" s="61"/>
      <c r="E489" s="61"/>
      <c r="F489" s="34"/>
      <c r="G489" s="34"/>
      <c r="H489" s="3" t="str">
        <f>IF(Polygon[Asset Group]="","",VLOOKUP(Polygon[Asset Group],asset_grp_poly,4,FALSE))</f>
        <v/>
      </c>
      <c r="J489" s="3" t="str">
        <f>IF(Polygon[Asset Group]="","",VLOOKUP(Polygon[Asset Group],asset_grp_poly,3,FALSE))</f>
        <v/>
      </c>
      <c r="M489" s="11"/>
      <c r="P489" s="56"/>
      <c r="R489" s="11"/>
      <c r="S489" s="14"/>
      <c r="AC489" s="19" t="str">
        <f>IF(Polygon[Asset Group]="","",VLOOKUP(Polygon[Asset Type],subdom_master,4,FALSE))</f>
        <v/>
      </c>
    </row>
    <row r="490" spans="1:29" s="3" customFormat="1" x14ac:dyDescent="0.2">
      <c r="A490" s="34"/>
      <c r="B490" s="34"/>
      <c r="C490" s="34"/>
      <c r="D490" s="61"/>
      <c r="E490" s="61"/>
      <c r="F490" s="34"/>
      <c r="G490" s="34"/>
      <c r="H490" s="3" t="str">
        <f>IF(Polygon[Asset Group]="","",VLOOKUP(Polygon[Asset Group],asset_grp_poly,4,FALSE))</f>
        <v/>
      </c>
      <c r="J490" s="3" t="str">
        <f>IF(Polygon[Asset Group]="","",VLOOKUP(Polygon[Asset Group],asset_grp_poly,3,FALSE))</f>
        <v/>
      </c>
      <c r="M490" s="11"/>
      <c r="P490" s="56"/>
      <c r="R490" s="11"/>
      <c r="S490" s="14"/>
      <c r="AC490" s="19" t="str">
        <f>IF(Polygon[Asset Group]="","",VLOOKUP(Polygon[Asset Type],subdom_master,4,FALSE))</f>
        <v/>
      </c>
    </row>
    <row r="491" spans="1:29" s="3" customFormat="1" x14ac:dyDescent="0.2">
      <c r="A491" s="34"/>
      <c r="B491" s="34"/>
      <c r="C491" s="34"/>
      <c r="D491" s="61"/>
      <c r="E491" s="61"/>
      <c r="F491" s="34"/>
      <c r="G491" s="34"/>
      <c r="H491" s="3" t="str">
        <f>IF(Polygon[Asset Group]="","",VLOOKUP(Polygon[Asset Group],asset_grp_poly,4,FALSE))</f>
        <v/>
      </c>
      <c r="J491" s="3" t="str">
        <f>IF(Polygon[Asset Group]="","",VLOOKUP(Polygon[Asset Group],asset_grp_poly,3,FALSE))</f>
        <v/>
      </c>
      <c r="M491" s="11"/>
      <c r="P491" s="56"/>
      <c r="R491" s="11"/>
      <c r="S491" s="14"/>
      <c r="AC491" s="19" t="str">
        <f>IF(Polygon[Asset Group]="","",VLOOKUP(Polygon[Asset Type],subdom_master,4,FALSE))</f>
        <v/>
      </c>
    </row>
    <row r="492" spans="1:29" s="3" customFormat="1" x14ac:dyDescent="0.2">
      <c r="A492" s="34"/>
      <c r="B492" s="34"/>
      <c r="C492" s="34"/>
      <c r="D492" s="61"/>
      <c r="E492" s="61"/>
      <c r="F492" s="34"/>
      <c r="G492" s="34"/>
      <c r="H492" s="3" t="str">
        <f>IF(Polygon[Asset Group]="","",VLOOKUP(Polygon[Asset Group],asset_grp_poly,4,FALSE))</f>
        <v/>
      </c>
      <c r="J492" s="3" t="str">
        <f>IF(Polygon[Asset Group]="","",VLOOKUP(Polygon[Asset Group],asset_grp_poly,3,FALSE))</f>
        <v/>
      </c>
      <c r="M492" s="11"/>
      <c r="P492" s="56"/>
      <c r="R492" s="11"/>
      <c r="S492" s="14"/>
      <c r="AC492" s="19" t="str">
        <f>IF(Polygon[Asset Group]="","",VLOOKUP(Polygon[Asset Type],subdom_master,4,FALSE))</f>
        <v/>
      </c>
    </row>
    <row r="493" spans="1:29" s="3" customFormat="1" x14ac:dyDescent="0.2">
      <c r="A493" s="34"/>
      <c r="B493" s="34"/>
      <c r="C493" s="34"/>
      <c r="D493" s="61"/>
      <c r="E493" s="61"/>
      <c r="F493" s="34"/>
      <c r="G493" s="34"/>
      <c r="H493" s="3" t="str">
        <f>IF(Polygon[Asset Group]="","",VLOOKUP(Polygon[Asset Group],asset_grp_poly,4,FALSE))</f>
        <v/>
      </c>
      <c r="J493" s="3" t="str">
        <f>IF(Polygon[Asset Group]="","",VLOOKUP(Polygon[Asset Group],asset_grp_poly,3,FALSE))</f>
        <v/>
      </c>
      <c r="M493" s="11"/>
      <c r="P493" s="56"/>
      <c r="R493" s="11"/>
      <c r="S493" s="14"/>
      <c r="AC493" s="19" t="str">
        <f>IF(Polygon[Asset Group]="","",VLOOKUP(Polygon[Asset Type],subdom_master,4,FALSE))</f>
        <v/>
      </c>
    </row>
    <row r="494" spans="1:29" s="3" customFormat="1" x14ac:dyDescent="0.2">
      <c r="A494" s="34"/>
      <c r="B494" s="34"/>
      <c r="C494" s="34"/>
      <c r="D494" s="61"/>
      <c r="E494" s="61"/>
      <c r="F494" s="34"/>
      <c r="G494" s="34"/>
      <c r="H494" s="3" t="str">
        <f>IF(Polygon[Asset Group]="","",VLOOKUP(Polygon[Asset Group],asset_grp_poly,4,FALSE))</f>
        <v/>
      </c>
      <c r="J494" s="3" t="str">
        <f>IF(Polygon[Asset Group]="","",VLOOKUP(Polygon[Asset Group],asset_grp_poly,3,FALSE))</f>
        <v/>
      </c>
      <c r="M494" s="11"/>
      <c r="P494" s="56"/>
      <c r="R494" s="11"/>
      <c r="S494" s="14"/>
      <c r="AC494" s="19" t="str">
        <f>IF(Polygon[Asset Group]="","",VLOOKUP(Polygon[Asset Type],subdom_master,4,FALSE))</f>
        <v/>
      </c>
    </row>
    <row r="495" spans="1:29" s="3" customFormat="1" x14ac:dyDescent="0.2">
      <c r="A495" s="34"/>
      <c r="B495" s="34"/>
      <c r="C495" s="34"/>
      <c r="D495" s="61"/>
      <c r="E495" s="61"/>
      <c r="F495" s="34"/>
      <c r="G495" s="34"/>
      <c r="H495" s="3" t="str">
        <f>IF(Polygon[Asset Group]="","",VLOOKUP(Polygon[Asset Group],asset_grp_poly,4,FALSE))</f>
        <v/>
      </c>
      <c r="J495" s="3" t="str">
        <f>IF(Polygon[Asset Group]="","",VLOOKUP(Polygon[Asset Group],asset_grp_poly,3,FALSE))</f>
        <v/>
      </c>
      <c r="M495" s="11"/>
      <c r="P495" s="56"/>
      <c r="R495" s="11"/>
      <c r="S495" s="14"/>
      <c r="AC495" s="19" t="str">
        <f>IF(Polygon[Asset Group]="","",VLOOKUP(Polygon[Asset Type],subdom_master,4,FALSE))</f>
        <v/>
      </c>
    </row>
    <row r="496" spans="1:29" s="3" customFormat="1" x14ac:dyDescent="0.2">
      <c r="A496" s="34"/>
      <c r="B496" s="34"/>
      <c r="C496" s="34"/>
      <c r="D496" s="61"/>
      <c r="E496" s="61"/>
      <c r="F496" s="34"/>
      <c r="G496" s="34"/>
      <c r="H496" s="3" t="str">
        <f>IF(Polygon[Asset Group]="","",VLOOKUP(Polygon[Asset Group],asset_grp_poly,4,FALSE))</f>
        <v/>
      </c>
      <c r="J496" s="3" t="str">
        <f>IF(Polygon[Asset Group]="","",VLOOKUP(Polygon[Asset Group],asset_grp_poly,3,FALSE))</f>
        <v/>
      </c>
      <c r="M496" s="11"/>
      <c r="P496" s="56"/>
      <c r="R496" s="11"/>
      <c r="S496" s="14"/>
      <c r="AC496" s="19" t="str">
        <f>IF(Polygon[Asset Group]="","",VLOOKUP(Polygon[Asset Type],subdom_master,4,FALSE))</f>
        <v/>
      </c>
    </row>
    <row r="497" spans="1:29" s="3" customFormat="1" x14ac:dyDescent="0.2">
      <c r="A497" s="34"/>
      <c r="B497" s="34"/>
      <c r="C497" s="34"/>
      <c r="D497" s="61"/>
      <c r="E497" s="61"/>
      <c r="F497" s="34"/>
      <c r="G497" s="34"/>
      <c r="H497" s="3" t="str">
        <f>IF(Polygon[Asset Group]="","",VLOOKUP(Polygon[Asset Group],asset_grp_poly,4,FALSE))</f>
        <v/>
      </c>
      <c r="J497" s="3" t="str">
        <f>IF(Polygon[Asset Group]="","",VLOOKUP(Polygon[Asset Group],asset_grp_poly,3,FALSE))</f>
        <v/>
      </c>
      <c r="M497" s="11"/>
      <c r="P497" s="56"/>
      <c r="R497" s="11"/>
      <c r="S497" s="14"/>
      <c r="AC497" s="19" t="str">
        <f>IF(Polygon[Asset Group]="","",VLOOKUP(Polygon[Asset Type],subdom_master,4,FALSE))</f>
        <v/>
      </c>
    </row>
    <row r="498" spans="1:29" s="3" customFormat="1" x14ac:dyDescent="0.2">
      <c r="A498" s="34"/>
      <c r="B498" s="34"/>
      <c r="C498" s="34"/>
      <c r="D498" s="61"/>
      <c r="E498" s="61"/>
      <c r="F498" s="34"/>
      <c r="G498" s="34"/>
      <c r="H498" s="3" t="str">
        <f>IF(Polygon[Asset Group]="","",VLOOKUP(Polygon[Asset Group],asset_grp_poly,4,FALSE))</f>
        <v/>
      </c>
      <c r="J498" s="3" t="str">
        <f>IF(Polygon[Asset Group]="","",VLOOKUP(Polygon[Asset Group],asset_grp_poly,3,FALSE))</f>
        <v/>
      </c>
      <c r="M498" s="11"/>
      <c r="P498" s="56"/>
      <c r="R498" s="11"/>
      <c r="S498" s="14"/>
      <c r="AC498" s="19" t="str">
        <f>IF(Polygon[Asset Group]="","",VLOOKUP(Polygon[Asset Type],subdom_master,4,FALSE))</f>
        <v/>
      </c>
    </row>
    <row r="499" spans="1:29" s="3" customFormat="1" x14ac:dyDescent="0.2">
      <c r="A499" s="34"/>
      <c r="B499" s="34"/>
      <c r="C499" s="34"/>
      <c r="D499" s="61"/>
      <c r="E499" s="61"/>
      <c r="F499" s="34"/>
      <c r="G499" s="34"/>
      <c r="H499" s="3" t="str">
        <f>IF(Polygon[Asset Group]="","",VLOOKUP(Polygon[Asset Group],asset_grp_poly,4,FALSE))</f>
        <v/>
      </c>
      <c r="J499" s="3" t="str">
        <f>IF(Polygon[Asset Group]="","",VLOOKUP(Polygon[Asset Group],asset_grp_poly,3,FALSE))</f>
        <v/>
      </c>
      <c r="M499" s="11"/>
      <c r="P499" s="56"/>
      <c r="R499" s="11"/>
      <c r="S499" s="14"/>
      <c r="AC499" s="19" t="str">
        <f>IF(Polygon[Asset Group]="","",VLOOKUP(Polygon[Asset Type],subdom_master,4,FALSE))</f>
        <v/>
      </c>
    </row>
    <row r="500" spans="1:29" s="3" customFormat="1" x14ac:dyDescent="0.2">
      <c r="A500" s="34"/>
      <c r="B500" s="34"/>
      <c r="C500" s="34"/>
      <c r="D500" s="61"/>
      <c r="E500" s="61"/>
      <c r="F500" s="34"/>
      <c r="G500" s="34"/>
      <c r="H500" s="3" t="str">
        <f>IF(Polygon[Asset Group]="","",VLOOKUP(Polygon[Asset Group],asset_grp_poly,4,FALSE))</f>
        <v/>
      </c>
      <c r="J500" s="3" t="str">
        <f>IF(Polygon[Asset Group]="","",VLOOKUP(Polygon[Asset Group],asset_grp_poly,3,FALSE))</f>
        <v/>
      </c>
      <c r="M500" s="11"/>
      <c r="P500" s="56"/>
      <c r="R500" s="11"/>
      <c r="S500" s="14"/>
      <c r="AC500" s="19" t="str">
        <f>IF(Polygon[Asset Group]="","",VLOOKUP(Polygon[Asset Type],subdom_master,4,FALSE))</f>
        <v/>
      </c>
    </row>
    <row r="501" spans="1:29" s="3" customFormat="1" x14ac:dyDescent="0.2">
      <c r="A501" s="34"/>
      <c r="B501" s="34"/>
      <c r="C501" s="34"/>
      <c r="D501" s="61"/>
      <c r="E501" s="61"/>
      <c r="F501" s="34"/>
      <c r="G501" s="34"/>
      <c r="H501" s="3" t="str">
        <f>IF(Polygon[Asset Group]="","",VLOOKUP(Polygon[Asset Group],asset_grp_poly,4,FALSE))</f>
        <v/>
      </c>
      <c r="J501" s="3" t="str">
        <f>IF(Polygon[Asset Group]="","",VLOOKUP(Polygon[Asset Group],asset_grp_poly,3,FALSE))</f>
        <v/>
      </c>
      <c r="M501" s="11"/>
      <c r="P501" s="56"/>
      <c r="R501" s="11"/>
      <c r="S501" s="14"/>
      <c r="AC501" s="19" t="str">
        <f>IF(Polygon[Asset Group]="","",VLOOKUP(Polygon[Asset Type],subdom_master,4,FALSE))</f>
        <v/>
      </c>
    </row>
    <row r="502" spans="1:29" s="3" customFormat="1" x14ac:dyDescent="0.2">
      <c r="A502" s="34"/>
      <c r="B502" s="34"/>
      <c r="C502" s="34"/>
      <c r="D502" s="61"/>
      <c r="E502" s="61"/>
      <c r="F502" s="34"/>
      <c r="G502" s="34"/>
      <c r="H502" s="3" t="str">
        <f>IF(Polygon[Asset Group]="","",VLOOKUP(Polygon[Asset Group],asset_grp_poly,4,FALSE))</f>
        <v/>
      </c>
      <c r="J502" s="3" t="str">
        <f>IF(Polygon[Asset Group]="","",VLOOKUP(Polygon[Asset Group],asset_grp_poly,3,FALSE))</f>
        <v/>
      </c>
      <c r="M502" s="11"/>
      <c r="P502" s="56"/>
      <c r="R502" s="11"/>
      <c r="S502" s="14"/>
      <c r="AC502" s="19" t="str">
        <f>IF(Polygon[Asset Group]="","",VLOOKUP(Polygon[Asset Type],subdom_master,4,FALSE))</f>
        <v/>
      </c>
    </row>
    <row r="503" spans="1:29" s="3" customFormat="1" x14ac:dyDescent="0.2">
      <c r="A503" s="34"/>
      <c r="B503" s="34"/>
      <c r="C503" s="34"/>
      <c r="D503" s="61"/>
      <c r="E503" s="61"/>
      <c r="F503" s="34"/>
      <c r="G503" s="34"/>
      <c r="H503" s="3" t="str">
        <f>IF(Polygon[Asset Group]="","",VLOOKUP(Polygon[Asset Group],asset_grp_poly,4,FALSE))</f>
        <v/>
      </c>
      <c r="J503" s="3" t="str">
        <f>IF(Polygon[Asset Group]="","",VLOOKUP(Polygon[Asset Group],asset_grp_poly,3,FALSE))</f>
        <v/>
      </c>
      <c r="M503" s="11"/>
      <c r="P503" s="56"/>
      <c r="R503" s="11"/>
      <c r="S503" s="14"/>
      <c r="AC503" s="19" t="str">
        <f>IF(Polygon[Asset Group]="","",VLOOKUP(Polygon[Asset Type],subdom_master,4,FALSE))</f>
        <v/>
      </c>
    </row>
    <row r="504" spans="1:29" s="3" customFormat="1" x14ac:dyDescent="0.2">
      <c r="A504" s="34"/>
      <c r="B504" s="34"/>
      <c r="C504" s="34"/>
      <c r="D504" s="61"/>
      <c r="E504" s="61"/>
      <c r="F504" s="34"/>
      <c r="G504" s="34"/>
      <c r="H504" s="3" t="str">
        <f>IF(Polygon[Asset Group]="","",VLOOKUP(Polygon[Asset Group],asset_grp_poly,4,FALSE))</f>
        <v/>
      </c>
      <c r="J504" s="3" t="str">
        <f>IF(Polygon[Asset Group]="","",VLOOKUP(Polygon[Asset Group],asset_grp_poly,3,FALSE))</f>
        <v/>
      </c>
      <c r="M504" s="11"/>
      <c r="P504" s="56"/>
      <c r="R504" s="11"/>
      <c r="S504" s="14"/>
      <c r="AC504" s="19" t="str">
        <f>IF(Polygon[Asset Group]="","",VLOOKUP(Polygon[Asset Type],subdom_master,4,FALSE))</f>
        <v/>
      </c>
    </row>
    <row r="505" spans="1:29" s="3" customFormat="1" x14ac:dyDescent="0.2">
      <c r="A505" s="34"/>
      <c r="B505" s="34"/>
      <c r="C505" s="34"/>
      <c r="D505" s="61"/>
      <c r="E505" s="61"/>
      <c r="F505" s="34"/>
      <c r="G505" s="34"/>
      <c r="H505" s="3" t="str">
        <f>IF(Polygon[Asset Group]="","",VLOOKUP(Polygon[Asset Group],asset_grp_poly,4,FALSE))</f>
        <v/>
      </c>
      <c r="J505" s="3" t="str">
        <f>IF(Polygon[Asset Group]="","",VLOOKUP(Polygon[Asset Group],asset_grp_poly,3,FALSE))</f>
        <v/>
      </c>
      <c r="M505" s="11"/>
      <c r="P505" s="56"/>
      <c r="R505" s="11"/>
      <c r="S505" s="14"/>
      <c r="AC505" s="19" t="str">
        <f>IF(Polygon[Asset Group]="","",VLOOKUP(Polygon[Asset Type],subdom_master,4,FALSE))</f>
        <v/>
      </c>
    </row>
    <row r="506" spans="1:29" s="3" customFormat="1" x14ac:dyDescent="0.2">
      <c r="A506" s="34"/>
      <c r="B506" s="34"/>
      <c r="C506" s="34"/>
      <c r="D506" s="61"/>
      <c r="E506" s="61"/>
      <c r="F506" s="34"/>
      <c r="G506" s="34"/>
      <c r="H506" s="3" t="str">
        <f>IF(Polygon[Asset Group]="","",VLOOKUP(Polygon[Asset Group],asset_grp_poly,4,FALSE))</f>
        <v/>
      </c>
      <c r="J506" s="3" t="str">
        <f>IF(Polygon[Asset Group]="","",VLOOKUP(Polygon[Asset Group],asset_grp_poly,3,FALSE))</f>
        <v/>
      </c>
      <c r="M506" s="11"/>
      <c r="P506" s="56"/>
      <c r="R506" s="11"/>
      <c r="S506" s="14"/>
      <c r="AC506" s="19" t="str">
        <f>IF(Polygon[Asset Group]="","",VLOOKUP(Polygon[Asset Type],subdom_master,4,FALSE))</f>
        <v/>
      </c>
    </row>
    <row r="507" spans="1:29" s="3" customFormat="1" x14ac:dyDescent="0.2">
      <c r="A507" s="34"/>
      <c r="B507" s="34"/>
      <c r="C507" s="34"/>
      <c r="D507" s="61"/>
      <c r="E507" s="61"/>
      <c r="F507" s="34"/>
      <c r="G507" s="34"/>
      <c r="H507" s="3" t="str">
        <f>IF(Polygon[Asset Group]="","",VLOOKUP(Polygon[Asset Group],asset_grp_poly,4,FALSE))</f>
        <v/>
      </c>
      <c r="J507" s="3" t="str">
        <f>IF(Polygon[Asset Group]="","",VLOOKUP(Polygon[Asset Group],asset_grp_poly,3,FALSE))</f>
        <v/>
      </c>
      <c r="M507" s="11"/>
      <c r="P507" s="56"/>
      <c r="R507" s="11"/>
      <c r="S507" s="14"/>
      <c r="AC507" s="19" t="str">
        <f>IF(Polygon[Asset Group]="","",VLOOKUP(Polygon[Asset Type],subdom_master,4,FALSE))</f>
        <v/>
      </c>
    </row>
    <row r="508" spans="1:29" s="3" customFormat="1" x14ac:dyDescent="0.2">
      <c r="A508" s="34"/>
      <c r="B508" s="34"/>
      <c r="C508" s="34"/>
      <c r="D508" s="61"/>
      <c r="E508" s="61"/>
      <c r="F508" s="34"/>
      <c r="G508" s="34"/>
      <c r="H508" s="3" t="str">
        <f>IF(Polygon[Asset Group]="","",VLOOKUP(Polygon[Asset Group],asset_grp_poly,4,FALSE))</f>
        <v/>
      </c>
      <c r="J508" s="3" t="str">
        <f>IF(Polygon[Asset Group]="","",VLOOKUP(Polygon[Asset Group],asset_grp_poly,3,FALSE))</f>
        <v/>
      </c>
      <c r="M508" s="11"/>
      <c r="P508" s="56"/>
      <c r="R508" s="11"/>
      <c r="S508" s="14"/>
      <c r="AC508" s="19" t="str">
        <f>IF(Polygon[Asset Group]="","",VLOOKUP(Polygon[Asset Type],subdom_master,4,FALSE))</f>
        <v/>
      </c>
    </row>
    <row r="509" spans="1:29" s="3" customFormat="1" x14ac:dyDescent="0.2">
      <c r="A509" s="34"/>
      <c r="B509" s="34"/>
      <c r="C509" s="34"/>
      <c r="D509" s="61"/>
      <c r="E509" s="61"/>
      <c r="F509" s="34"/>
      <c r="G509" s="34"/>
      <c r="H509" s="3" t="str">
        <f>IF(Polygon[Asset Group]="","",VLOOKUP(Polygon[Asset Group],asset_grp_poly,4,FALSE))</f>
        <v/>
      </c>
      <c r="J509" s="3" t="str">
        <f>IF(Polygon[Asset Group]="","",VLOOKUP(Polygon[Asset Group],asset_grp_poly,3,FALSE))</f>
        <v/>
      </c>
      <c r="M509" s="11"/>
      <c r="P509" s="56"/>
      <c r="R509" s="11"/>
      <c r="S509" s="14"/>
      <c r="AC509" s="19" t="str">
        <f>IF(Polygon[Asset Group]="","",VLOOKUP(Polygon[Asset Type],subdom_master,4,FALSE))</f>
        <v/>
      </c>
    </row>
    <row r="510" spans="1:29" s="3" customFormat="1" x14ac:dyDescent="0.2">
      <c r="A510" s="34"/>
      <c r="B510" s="34"/>
      <c r="C510" s="34"/>
      <c r="D510" s="61"/>
      <c r="E510" s="61"/>
      <c r="F510" s="34"/>
      <c r="G510" s="34"/>
      <c r="H510" s="3" t="str">
        <f>IF(Polygon[Asset Group]="","",VLOOKUP(Polygon[Asset Group],asset_grp_poly,4,FALSE))</f>
        <v/>
      </c>
      <c r="J510" s="3" t="str">
        <f>IF(Polygon[Asset Group]="","",VLOOKUP(Polygon[Asset Group],asset_grp_poly,3,FALSE))</f>
        <v/>
      </c>
      <c r="M510" s="11"/>
      <c r="P510" s="56"/>
      <c r="R510" s="11"/>
      <c r="S510" s="14"/>
      <c r="AC510" s="19" t="str">
        <f>IF(Polygon[Asset Group]="","",VLOOKUP(Polygon[Asset Type],subdom_master,4,FALSE))</f>
        <v/>
      </c>
    </row>
    <row r="511" spans="1:29" s="3" customFormat="1" x14ac:dyDescent="0.2">
      <c r="A511" s="34"/>
      <c r="B511" s="34"/>
      <c r="C511" s="34"/>
      <c r="D511" s="61"/>
      <c r="E511" s="61"/>
      <c r="F511" s="34"/>
      <c r="G511" s="34"/>
      <c r="H511" s="3" t="str">
        <f>IF(Polygon[Asset Group]="","",VLOOKUP(Polygon[Asset Group],asset_grp_poly,4,FALSE))</f>
        <v/>
      </c>
      <c r="J511" s="3" t="str">
        <f>IF(Polygon[Asset Group]="","",VLOOKUP(Polygon[Asset Group],asset_grp_poly,3,FALSE))</f>
        <v/>
      </c>
      <c r="M511" s="11"/>
      <c r="P511" s="56"/>
      <c r="R511" s="11"/>
      <c r="S511" s="14"/>
      <c r="AC511" s="19" t="str">
        <f>IF(Polygon[Asset Group]="","",VLOOKUP(Polygon[Asset Type],subdom_master,4,FALSE))</f>
        <v/>
      </c>
    </row>
    <row r="512" spans="1:29" s="3" customFormat="1" x14ac:dyDescent="0.2">
      <c r="A512" s="34"/>
      <c r="B512" s="34"/>
      <c r="C512" s="34"/>
      <c r="D512" s="61"/>
      <c r="E512" s="61"/>
      <c r="F512" s="34"/>
      <c r="G512" s="34"/>
      <c r="H512" s="3" t="str">
        <f>IF(Polygon[Asset Group]="","",VLOOKUP(Polygon[Asset Group],asset_grp_poly,4,FALSE))</f>
        <v/>
      </c>
      <c r="J512" s="3" t="str">
        <f>IF(Polygon[Asset Group]="","",VLOOKUP(Polygon[Asset Group],asset_grp_poly,3,FALSE))</f>
        <v/>
      </c>
      <c r="M512" s="11"/>
      <c r="P512" s="56"/>
      <c r="R512" s="11"/>
      <c r="S512" s="14"/>
      <c r="AC512" s="19" t="str">
        <f>IF(Polygon[Asset Group]="","",VLOOKUP(Polygon[Asset Type],subdom_master,4,FALSE))</f>
        <v/>
      </c>
    </row>
    <row r="513" spans="1:29" s="3" customFormat="1" x14ac:dyDescent="0.2">
      <c r="A513" s="34"/>
      <c r="B513" s="34"/>
      <c r="C513" s="34"/>
      <c r="D513" s="61"/>
      <c r="E513" s="61"/>
      <c r="F513" s="34"/>
      <c r="G513" s="34"/>
      <c r="H513" s="3" t="str">
        <f>IF(Polygon[Asset Group]="","",VLOOKUP(Polygon[Asset Group],asset_grp_poly,4,FALSE))</f>
        <v/>
      </c>
      <c r="J513" s="3" t="str">
        <f>IF(Polygon[Asset Group]="","",VLOOKUP(Polygon[Asset Group],asset_grp_poly,3,FALSE))</f>
        <v/>
      </c>
      <c r="M513" s="11"/>
      <c r="P513" s="56"/>
      <c r="R513" s="11"/>
      <c r="S513" s="14"/>
      <c r="AC513" s="19" t="str">
        <f>IF(Polygon[Asset Group]="","",VLOOKUP(Polygon[Asset Type],subdom_master,4,FALSE))</f>
        <v/>
      </c>
    </row>
    <row r="514" spans="1:29" s="3" customFormat="1" x14ac:dyDescent="0.2">
      <c r="A514" s="34"/>
      <c r="B514" s="34"/>
      <c r="C514" s="34"/>
      <c r="D514" s="61"/>
      <c r="E514" s="61"/>
      <c r="F514" s="34"/>
      <c r="G514" s="34"/>
      <c r="H514" s="3" t="str">
        <f>IF(Polygon[Asset Group]="","",VLOOKUP(Polygon[Asset Group],asset_grp_poly,4,FALSE))</f>
        <v/>
      </c>
      <c r="J514" s="3" t="str">
        <f>IF(Polygon[Asset Group]="","",VLOOKUP(Polygon[Asset Group],asset_grp_poly,3,FALSE))</f>
        <v/>
      </c>
      <c r="M514" s="11"/>
      <c r="P514" s="56"/>
      <c r="R514" s="11"/>
      <c r="S514" s="14"/>
      <c r="AC514" s="19" t="str">
        <f>IF(Polygon[Asset Group]="","",VLOOKUP(Polygon[Asset Type],subdom_master,4,FALSE))</f>
        <v/>
      </c>
    </row>
    <row r="515" spans="1:29" s="3" customFormat="1" x14ac:dyDescent="0.2">
      <c r="A515" s="34"/>
      <c r="B515" s="34"/>
      <c r="C515" s="34"/>
      <c r="D515" s="61"/>
      <c r="E515" s="61"/>
      <c r="F515" s="34"/>
      <c r="G515" s="34"/>
      <c r="H515" s="3" t="str">
        <f>IF(Polygon[Asset Group]="","",VLOOKUP(Polygon[Asset Group],asset_grp_poly,4,FALSE))</f>
        <v/>
      </c>
      <c r="J515" s="3" t="str">
        <f>IF(Polygon[Asset Group]="","",VLOOKUP(Polygon[Asset Group],asset_grp_poly,3,FALSE))</f>
        <v/>
      </c>
      <c r="M515" s="11"/>
      <c r="P515" s="56"/>
      <c r="R515" s="11"/>
      <c r="S515" s="14"/>
      <c r="AC515" s="19" t="str">
        <f>IF(Polygon[Asset Group]="","",VLOOKUP(Polygon[Asset Type],subdom_master,4,FALSE))</f>
        <v/>
      </c>
    </row>
    <row r="516" spans="1:29" s="3" customFormat="1" x14ac:dyDescent="0.2">
      <c r="A516" s="34"/>
      <c r="B516" s="34"/>
      <c r="C516" s="34"/>
      <c r="D516" s="61"/>
      <c r="E516" s="61"/>
      <c r="F516" s="34"/>
      <c r="G516" s="34"/>
      <c r="H516" s="3" t="str">
        <f>IF(Polygon[Asset Group]="","",VLOOKUP(Polygon[Asset Group],asset_grp_poly,4,FALSE))</f>
        <v/>
      </c>
      <c r="J516" s="3" t="str">
        <f>IF(Polygon[Asset Group]="","",VLOOKUP(Polygon[Asset Group],asset_grp_poly,3,FALSE))</f>
        <v/>
      </c>
      <c r="M516" s="11"/>
      <c r="P516" s="56"/>
      <c r="R516" s="11"/>
      <c r="S516" s="14"/>
      <c r="AC516" s="19" t="str">
        <f>IF(Polygon[Asset Group]="","",VLOOKUP(Polygon[Asset Type],subdom_master,4,FALSE))</f>
        <v/>
      </c>
    </row>
    <row r="517" spans="1:29" s="3" customFormat="1" x14ac:dyDescent="0.2">
      <c r="A517" s="34"/>
      <c r="B517" s="34"/>
      <c r="C517" s="34"/>
      <c r="D517" s="61"/>
      <c r="E517" s="61"/>
      <c r="F517" s="34"/>
      <c r="G517" s="34"/>
      <c r="H517" s="3" t="str">
        <f>IF(Polygon[Asset Group]="","",VLOOKUP(Polygon[Asset Group],asset_grp_poly,4,FALSE))</f>
        <v/>
      </c>
      <c r="J517" s="3" t="str">
        <f>IF(Polygon[Asset Group]="","",VLOOKUP(Polygon[Asset Group],asset_grp_poly,3,FALSE))</f>
        <v/>
      </c>
      <c r="M517" s="11"/>
      <c r="P517" s="56"/>
      <c r="R517" s="11"/>
      <c r="S517" s="14"/>
      <c r="AC517" s="19" t="str">
        <f>IF(Polygon[Asset Group]="","",VLOOKUP(Polygon[Asset Type],subdom_master,4,FALSE))</f>
        <v/>
      </c>
    </row>
    <row r="518" spans="1:29" s="3" customFormat="1" x14ac:dyDescent="0.2">
      <c r="A518" s="34"/>
      <c r="B518" s="34"/>
      <c r="C518" s="34"/>
      <c r="D518" s="61"/>
      <c r="E518" s="61"/>
      <c r="F518" s="34"/>
      <c r="G518" s="34"/>
      <c r="H518" s="3" t="str">
        <f>IF(Polygon[Asset Group]="","",VLOOKUP(Polygon[Asset Group],asset_grp_poly,4,FALSE))</f>
        <v/>
      </c>
      <c r="J518" s="3" t="str">
        <f>IF(Polygon[Asset Group]="","",VLOOKUP(Polygon[Asset Group],asset_grp_poly,3,FALSE))</f>
        <v/>
      </c>
      <c r="M518" s="11"/>
      <c r="P518" s="56"/>
      <c r="R518" s="11"/>
      <c r="S518" s="14"/>
      <c r="AC518" s="19" t="str">
        <f>IF(Polygon[Asset Group]="","",VLOOKUP(Polygon[Asset Type],subdom_master,4,FALSE))</f>
        <v/>
      </c>
    </row>
    <row r="519" spans="1:29" s="3" customFormat="1" x14ac:dyDescent="0.2">
      <c r="A519" s="34"/>
      <c r="B519" s="34"/>
      <c r="C519" s="34"/>
      <c r="D519" s="61"/>
      <c r="E519" s="61"/>
      <c r="F519" s="34"/>
      <c r="G519" s="34"/>
      <c r="H519" s="3" t="str">
        <f>IF(Polygon[Asset Group]="","",VLOOKUP(Polygon[Asset Group],asset_grp_poly,4,FALSE))</f>
        <v/>
      </c>
      <c r="J519" s="3" t="str">
        <f>IF(Polygon[Asset Group]="","",VLOOKUP(Polygon[Asset Group],asset_grp_poly,3,FALSE))</f>
        <v/>
      </c>
      <c r="M519" s="11"/>
      <c r="P519" s="56"/>
      <c r="R519" s="11"/>
      <c r="S519" s="14"/>
      <c r="AC519" s="19" t="str">
        <f>IF(Polygon[Asset Group]="","",VLOOKUP(Polygon[Asset Type],subdom_master,4,FALSE))</f>
        <v/>
      </c>
    </row>
    <row r="520" spans="1:29" s="3" customFormat="1" x14ac:dyDescent="0.2">
      <c r="A520" s="34"/>
      <c r="B520" s="34"/>
      <c r="C520" s="34"/>
      <c r="D520" s="61"/>
      <c r="E520" s="61"/>
      <c r="F520" s="34"/>
      <c r="G520" s="34"/>
      <c r="H520" s="3" t="str">
        <f>IF(Polygon[Asset Group]="","",VLOOKUP(Polygon[Asset Group],asset_grp_poly,4,FALSE))</f>
        <v/>
      </c>
      <c r="J520" s="3" t="str">
        <f>IF(Polygon[Asset Group]="","",VLOOKUP(Polygon[Asset Group],asset_grp_poly,3,FALSE))</f>
        <v/>
      </c>
      <c r="M520" s="11"/>
      <c r="P520" s="56"/>
      <c r="R520" s="11"/>
      <c r="S520" s="14"/>
      <c r="AC520" s="19" t="str">
        <f>IF(Polygon[Asset Group]="","",VLOOKUP(Polygon[Asset Type],subdom_master,4,FALSE))</f>
        <v/>
      </c>
    </row>
    <row r="521" spans="1:29" s="3" customFormat="1" x14ac:dyDescent="0.2">
      <c r="A521" s="34"/>
      <c r="B521" s="34"/>
      <c r="C521" s="34"/>
      <c r="D521" s="61"/>
      <c r="E521" s="61"/>
      <c r="F521" s="34"/>
      <c r="G521" s="34"/>
      <c r="H521" s="3" t="str">
        <f>IF(Polygon[Asset Group]="","",VLOOKUP(Polygon[Asset Group],asset_grp_poly,4,FALSE))</f>
        <v/>
      </c>
      <c r="J521" s="3" t="str">
        <f>IF(Polygon[Asset Group]="","",VLOOKUP(Polygon[Asset Group],asset_grp_poly,3,FALSE))</f>
        <v/>
      </c>
      <c r="M521" s="11"/>
      <c r="P521" s="56"/>
      <c r="R521" s="11"/>
      <c r="S521" s="14"/>
      <c r="AC521" s="19" t="str">
        <f>IF(Polygon[Asset Group]="","",VLOOKUP(Polygon[Asset Type],subdom_master,4,FALSE))</f>
        <v/>
      </c>
    </row>
    <row r="522" spans="1:29" s="3" customFormat="1" x14ac:dyDescent="0.2">
      <c r="A522" s="34"/>
      <c r="B522" s="34"/>
      <c r="C522" s="34"/>
      <c r="D522" s="61"/>
      <c r="E522" s="61"/>
      <c r="F522" s="34"/>
      <c r="G522" s="34"/>
      <c r="H522" s="3" t="str">
        <f>IF(Polygon[Asset Group]="","",VLOOKUP(Polygon[Asset Group],asset_grp_poly,4,FALSE))</f>
        <v/>
      </c>
      <c r="J522" s="3" t="str">
        <f>IF(Polygon[Asset Group]="","",VLOOKUP(Polygon[Asset Group],asset_grp_poly,3,FALSE))</f>
        <v/>
      </c>
      <c r="M522" s="11"/>
      <c r="P522" s="56"/>
      <c r="R522" s="11"/>
      <c r="S522" s="14"/>
      <c r="AC522" s="19" t="str">
        <f>IF(Polygon[Asset Group]="","",VLOOKUP(Polygon[Asset Type],subdom_master,4,FALSE))</f>
        <v/>
      </c>
    </row>
    <row r="523" spans="1:29" s="3" customFormat="1" x14ac:dyDescent="0.2">
      <c r="A523" s="34"/>
      <c r="B523" s="34"/>
      <c r="C523" s="34"/>
      <c r="D523" s="61"/>
      <c r="E523" s="61"/>
      <c r="F523" s="34"/>
      <c r="G523" s="34"/>
      <c r="H523" s="3" t="str">
        <f>IF(Polygon[Asset Group]="","",VLOOKUP(Polygon[Asset Group],asset_grp_poly,4,FALSE))</f>
        <v/>
      </c>
      <c r="J523" s="3" t="str">
        <f>IF(Polygon[Asset Group]="","",VLOOKUP(Polygon[Asset Group],asset_grp_poly,3,FALSE))</f>
        <v/>
      </c>
      <c r="M523" s="11"/>
      <c r="P523" s="56"/>
      <c r="R523" s="11"/>
      <c r="S523" s="14"/>
      <c r="AC523" s="19" t="str">
        <f>IF(Polygon[Asset Group]="","",VLOOKUP(Polygon[Asset Type],subdom_master,4,FALSE))</f>
        <v/>
      </c>
    </row>
    <row r="524" spans="1:29" s="3" customFormat="1" x14ac:dyDescent="0.2">
      <c r="A524" s="34"/>
      <c r="B524" s="34"/>
      <c r="C524" s="34"/>
      <c r="D524" s="61"/>
      <c r="E524" s="61"/>
      <c r="F524" s="34"/>
      <c r="G524" s="34"/>
      <c r="H524" s="3" t="str">
        <f>IF(Polygon[Asset Group]="","",VLOOKUP(Polygon[Asset Group],asset_grp_poly,4,FALSE))</f>
        <v/>
      </c>
      <c r="J524" s="3" t="str">
        <f>IF(Polygon[Asset Group]="","",VLOOKUP(Polygon[Asset Group],asset_grp_poly,3,FALSE))</f>
        <v/>
      </c>
      <c r="M524" s="11"/>
      <c r="P524" s="56"/>
      <c r="R524" s="11"/>
      <c r="S524" s="14"/>
      <c r="AC524" s="19" t="str">
        <f>IF(Polygon[Asset Group]="","",VLOOKUP(Polygon[Asset Type],subdom_master,4,FALSE))</f>
        <v/>
      </c>
    </row>
    <row r="525" spans="1:29" s="3" customFormat="1" x14ac:dyDescent="0.2">
      <c r="A525" s="34"/>
      <c r="B525" s="34"/>
      <c r="C525" s="34"/>
      <c r="D525" s="61"/>
      <c r="E525" s="61"/>
      <c r="F525" s="34"/>
      <c r="G525" s="34"/>
      <c r="H525" s="3" t="str">
        <f>IF(Polygon[Asset Group]="","",VLOOKUP(Polygon[Asset Group],asset_grp_poly,4,FALSE))</f>
        <v/>
      </c>
      <c r="J525" s="3" t="str">
        <f>IF(Polygon[Asset Group]="","",VLOOKUP(Polygon[Asset Group],asset_grp_poly,3,FALSE))</f>
        <v/>
      </c>
      <c r="M525" s="11"/>
      <c r="P525" s="56"/>
      <c r="R525" s="11"/>
      <c r="S525" s="14"/>
      <c r="AC525" s="19" t="str">
        <f>IF(Polygon[Asset Group]="","",VLOOKUP(Polygon[Asset Type],subdom_master,4,FALSE))</f>
        <v/>
      </c>
    </row>
    <row r="526" spans="1:29" s="3" customFormat="1" x14ac:dyDescent="0.2">
      <c r="A526" s="34"/>
      <c r="B526" s="34"/>
      <c r="C526" s="34"/>
      <c r="D526" s="61"/>
      <c r="E526" s="61"/>
      <c r="F526" s="34"/>
      <c r="G526" s="34"/>
      <c r="H526" s="3" t="str">
        <f>IF(Polygon[Asset Group]="","",VLOOKUP(Polygon[Asset Group],asset_grp_poly,4,FALSE))</f>
        <v/>
      </c>
      <c r="J526" s="3" t="str">
        <f>IF(Polygon[Asset Group]="","",VLOOKUP(Polygon[Asset Group],asset_grp_poly,3,FALSE))</f>
        <v/>
      </c>
      <c r="M526" s="11"/>
      <c r="P526" s="56"/>
      <c r="R526" s="11"/>
      <c r="S526" s="14"/>
      <c r="AC526" s="19" t="str">
        <f>IF(Polygon[Asset Group]="","",VLOOKUP(Polygon[Asset Type],subdom_master,4,FALSE))</f>
        <v/>
      </c>
    </row>
    <row r="527" spans="1:29" s="3" customFormat="1" x14ac:dyDescent="0.2">
      <c r="A527" s="34"/>
      <c r="B527" s="34"/>
      <c r="C527" s="34"/>
      <c r="D527" s="61"/>
      <c r="E527" s="61"/>
      <c r="F527" s="34"/>
      <c r="G527" s="34"/>
      <c r="H527" s="3" t="str">
        <f>IF(Polygon[Asset Group]="","",VLOOKUP(Polygon[Asset Group],asset_grp_poly,4,FALSE))</f>
        <v/>
      </c>
      <c r="J527" s="3" t="str">
        <f>IF(Polygon[Asset Group]="","",VLOOKUP(Polygon[Asset Group],asset_grp_poly,3,FALSE))</f>
        <v/>
      </c>
      <c r="M527" s="11"/>
      <c r="P527" s="56"/>
      <c r="R527" s="11"/>
      <c r="S527" s="14"/>
      <c r="AC527" s="19" t="str">
        <f>IF(Polygon[Asset Group]="","",VLOOKUP(Polygon[Asset Type],subdom_master,4,FALSE))</f>
        <v/>
      </c>
    </row>
    <row r="528" spans="1:29" s="3" customFormat="1" x14ac:dyDescent="0.2">
      <c r="A528" s="34"/>
      <c r="B528" s="34"/>
      <c r="C528" s="34"/>
      <c r="D528" s="61"/>
      <c r="E528" s="61"/>
      <c r="F528" s="34"/>
      <c r="G528" s="34"/>
      <c r="H528" s="3" t="str">
        <f>IF(Polygon[Asset Group]="","",VLOOKUP(Polygon[Asset Group],asset_grp_poly,4,FALSE))</f>
        <v/>
      </c>
      <c r="J528" s="3" t="str">
        <f>IF(Polygon[Asset Group]="","",VLOOKUP(Polygon[Asset Group],asset_grp_poly,3,FALSE))</f>
        <v/>
      </c>
      <c r="M528" s="11"/>
      <c r="P528" s="56"/>
      <c r="R528" s="11"/>
      <c r="S528" s="14"/>
      <c r="AC528" s="19" t="str">
        <f>IF(Polygon[Asset Group]="","",VLOOKUP(Polygon[Asset Type],subdom_master,4,FALSE))</f>
        <v/>
      </c>
    </row>
    <row r="529" spans="1:29" s="3" customFormat="1" x14ac:dyDescent="0.2">
      <c r="A529" s="34"/>
      <c r="B529" s="34"/>
      <c r="C529" s="34"/>
      <c r="D529" s="61"/>
      <c r="E529" s="61"/>
      <c r="F529" s="34"/>
      <c r="G529" s="34"/>
      <c r="H529" s="3" t="str">
        <f>IF(Polygon[Asset Group]="","",VLOOKUP(Polygon[Asset Group],asset_grp_poly,4,FALSE))</f>
        <v/>
      </c>
      <c r="J529" s="3" t="str">
        <f>IF(Polygon[Asset Group]="","",VLOOKUP(Polygon[Asset Group],asset_grp_poly,3,FALSE))</f>
        <v/>
      </c>
      <c r="M529" s="11"/>
      <c r="P529" s="56"/>
      <c r="R529" s="11"/>
      <c r="S529" s="14"/>
      <c r="AC529" s="19" t="str">
        <f>IF(Polygon[Asset Group]="","",VLOOKUP(Polygon[Asset Type],subdom_master,4,FALSE))</f>
        <v/>
      </c>
    </row>
    <row r="530" spans="1:29" s="3" customFormat="1" x14ac:dyDescent="0.2">
      <c r="A530" s="34"/>
      <c r="B530" s="34"/>
      <c r="C530" s="34"/>
      <c r="D530" s="61"/>
      <c r="E530" s="61"/>
      <c r="F530" s="34"/>
      <c r="G530" s="34"/>
      <c r="H530" s="3" t="str">
        <f>IF(Polygon[Asset Group]="","",VLOOKUP(Polygon[Asset Group],asset_grp_poly,4,FALSE))</f>
        <v/>
      </c>
      <c r="J530" s="3" t="str">
        <f>IF(Polygon[Asset Group]="","",VLOOKUP(Polygon[Asset Group],asset_grp_poly,3,FALSE))</f>
        <v/>
      </c>
      <c r="M530" s="11"/>
      <c r="P530" s="56"/>
      <c r="R530" s="11"/>
      <c r="S530" s="14"/>
      <c r="AC530" s="19" t="str">
        <f>IF(Polygon[Asset Group]="","",VLOOKUP(Polygon[Asset Type],subdom_master,4,FALSE))</f>
        <v/>
      </c>
    </row>
    <row r="531" spans="1:29" s="3" customFormat="1" x14ac:dyDescent="0.2">
      <c r="A531" s="34"/>
      <c r="B531" s="34"/>
      <c r="C531" s="34"/>
      <c r="D531" s="61"/>
      <c r="E531" s="61"/>
      <c r="F531" s="34"/>
      <c r="G531" s="34"/>
      <c r="H531" s="3" t="str">
        <f>IF(Polygon[Asset Group]="","",VLOOKUP(Polygon[Asset Group],asset_grp_poly,4,FALSE))</f>
        <v/>
      </c>
      <c r="J531" s="3" t="str">
        <f>IF(Polygon[Asset Group]="","",VLOOKUP(Polygon[Asset Group],asset_grp_poly,3,FALSE))</f>
        <v/>
      </c>
      <c r="M531" s="11"/>
      <c r="P531" s="56"/>
      <c r="R531" s="11"/>
      <c r="S531" s="14"/>
      <c r="AC531" s="19" t="str">
        <f>IF(Polygon[Asset Group]="","",VLOOKUP(Polygon[Asset Type],subdom_master,4,FALSE))</f>
        <v/>
      </c>
    </row>
    <row r="532" spans="1:29" s="3" customFormat="1" x14ac:dyDescent="0.2">
      <c r="A532" s="34"/>
      <c r="B532" s="34"/>
      <c r="C532" s="34"/>
      <c r="D532" s="61"/>
      <c r="E532" s="61"/>
      <c r="F532" s="34"/>
      <c r="G532" s="34"/>
      <c r="H532" s="3" t="str">
        <f>IF(Polygon[Asset Group]="","",VLOOKUP(Polygon[Asset Group],asset_grp_poly,4,FALSE))</f>
        <v/>
      </c>
      <c r="J532" s="3" t="str">
        <f>IF(Polygon[Asset Group]="","",VLOOKUP(Polygon[Asset Group],asset_grp_poly,3,FALSE))</f>
        <v/>
      </c>
      <c r="M532" s="11"/>
      <c r="P532" s="56"/>
      <c r="R532" s="11"/>
      <c r="S532" s="14"/>
      <c r="AC532" s="19" t="str">
        <f>IF(Polygon[Asset Group]="","",VLOOKUP(Polygon[Asset Type],subdom_master,4,FALSE))</f>
        <v/>
      </c>
    </row>
    <row r="533" spans="1:29" s="3" customFormat="1" x14ac:dyDescent="0.2">
      <c r="A533" s="34"/>
      <c r="B533" s="34"/>
      <c r="C533" s="34"/>
      <c r="D533" s="61"/>
      <c r="E533" s="61"/>
      <c r="F533" s="34"/>
      <c r="G533" s="34"/>
      <c r="H533" s="3" t="str">
        <f>IF(Polygon[Asset Group]="","",VLOOKUP(Polygon[Asset Group],asset_grp_poly,4,FALSE))</f>
        <v/>
      </c>
      <c r="J533" s="3" t="str">
        <f>IF(Polygon[Asset Group]="","",VLOOKUP(Polygon[Asset Group],asset_grp_poly,3,FALSE))</f>
        <v/>
      </c>
      <c r="M533" s="11"/>
      <c r="P533" s="56"/>
      <c r="R533" s="11"/>
      <c r="S533" s="14"/>
      <c r="AC533" s="19" t="str">
        <f>IF(Polygon[Asset Group]="","",VLOOKUP(Polygon[Asset Type],subdom_master,4,FALSE))</f>
        <v/>
      </c>
    </row>
    <row r="534" spans="1:29" s="3" customFormat="1" x14ac:dyDescent="0.2">
      <c r="A534" s="34"/>
      <c r="B534" s="34"/>
      <c r="C534" s="34"/>
      <c r="D534" s="61"/>
      <c r="E534" s="61"/>
      <c r="F534" s="34"/>
      <c r="G534" s="34"/>
      <c r="H534" s="3" t="str">
        <f>IF(Polygon[Asset Group]="","",VLOOKUP(Polygon[Asset Group],asset_grp_poly,4,FALSE))</f>
        <v/>
      </c>
      <c r="J534" s="3" t="str">
        <f>IF(Polygon[Asset Group]="","",VLOOKUP(Polygon[Asset Group],asset_grp_poly,3,FALSE))</f>
        <v/>
      </c>
      <c r="M534" s="11"/>
      <c r="P534" s="56"/>
      <c r="R534" s="11"/>
      <c r="S534" s="14"/>
      <c r="AC534" s="19" t="str">
        <f>IF(Polygon[Asset Group]="","",VLOOKUP(Polygon[Asset Type],subdom_master,4,FALSE))</f>
        <v/>
      </c>
    </row>
    <row r="535" spans="1:29" s="3" customFormat="1" x14ac:dyDescent="0.2">
      <c r="A535" s="34"/>
      <c r="B535" s="34"/>
      <c r="C535" s="34"/>
      <c r="D535" s="61"/>
      <c r="E535" s="61"/>
      <c r="F535" s="34"/>
      <c r="G535" s="34"/>
      <c r="H535" s="3" t="str">
        <f>IF(Polygon[Asset Group]="","",VLOOKUP(Polygon[Asset Group],asset_grp_poly,4,FALSE))</f>
        <v/>
      </c>
      <c r="J535" s="3" t="str">
        <f>IF(Polygon[Asset Group]="","",VLOOKUP(Polygon[Asset Group],asset_grp_poly,3,FALSE))</f>
        <v/>
      </c>
      <c r="M535" s="11"/>
      <c r="P535" s="56"/>
      <c r="R535" s="11"/>
      <c r="S535" s="14"/>
      <c r="AC535" s="19" t="str">
        <f>IF(Polygon[Asset Group]="","",VLOOKUP(Polygon[Asset Type],subdom_master,4,FALSE))</f>
        <v/>
      </c>
    </row>
    <row r="536" spans="1:29" s="3" customFormat="1" x14ac:dyDescent="0.2">
      <c r="A536" s="34"/>
      <c r="B536" s="34"/>
      <c r="C536" s="34"/>
      <c r="D536" s="61"/>
      <c r="E536" s="61"/>
      <c r="F536" s="34"/>
      <c r="G536" s="34"/>
      <c r="H536" s="3" t="str">
        <f>IF(Polygon[Asset Group]="","",VLOOKUP(Polygon[Asset Group],asset_grp_poly,4,FALSE))</f>
        <v/>
      </c>
      <c r="J536" s="3" t="str">
        <f>IF(Polygon[Asset Group]="","",VLOOKUP(Polygon[Asset Group],asset_grp_poly,3,FALSE))</f>
        <v/>
      </c>
      <c r="M536" s="11"/>
      <c r="P536" s="56"/>
      <c r="R536" s="11"/>
      <c r="S536" s="14"/>
      <c r="AC536" s="19" t="str">
        <f>IF(Polygon[Asset Group]="","",VLOOKUP(Polygon[Asset Type],subdom_master,4,FALSE))</f>
        <v/>
      </c>
    </row>
    <row r="537" spans="1:29" s="3" customFormat="1" x14ac:dyDescent="0.2">
      <c r="A537" s="34"/>
      <c r="B537" s="34"/>
      <c r="C537" s="34"/>
      <c r="D537" s="61"/>
      <c r="E537" s="61"/>
      <c r="F537" s="34"/>
      <c r="G537" s="34"/>
      <c r="H537" s="3" t="str">
        <f>IF(Polygon[Asset Group]="","",VLOOKUP(Polygon[Asset Group],asset_grp_poly,4,FALSE))</f>
        <v/>
      </c>
      <c r="J537" s="3" t="str">
        <f>IF(Polygon[Asset Group]="","",VLOOKUP(Polygon[Asset Group],asset_grp_poly,3,FALSE))</f>
        <v/>
      </c>
      <c r="M537" s="11"/>
      <c r="P537" s="56"/>
      <c r="R537" s="11"/>
      <c r="S537" s="14"/>
      <c r="AC537" s="19" t="str">
        <f>IF(Polygon[Asset Group]="","",VLOOKUP(Polygon[Asset Type],subdom_master,4,FALSE))</f>
        <v/>
      </c>
    </row>
    <row r="538" spans="1:29" s="3" customFormat="1" x14ac:dyDescent="0.2">
      <c r="A538" s="34"/>
      <c r="B538" s="34"/>
      <c r="C538" s="34"/>
      <c r="D538" s="61"/>
      <c r="E538" s="61"/>
      <c r="F538" s="34"/>
      <c r="G538" s="34"/>
      <c r="H538" s="3" t="str">
        <f>IF(Polygon[Asset Group]="","",VLOOKUP(Polygon[Asset Group],asset_grp_poly,4,FALSE))</f>
        <v/>
      </c>
      <c r="J538" s="3" t="str">
        <f>IF(Polygon[Asset Group]="","",VLOOKUP(Polygon[Asset Group],asset_grp_poly,3,FALSE))</f>
        <v/>
      </c>
      <c r="M538" s="11"/>
      <c r="P538" s="56"/>
      <c r="R538" s="11"/>
      <c r="S538" s="14"/>
      <c r="AC538" s="19" t="str">
        <f>IF(Polygon[Asset Group]="","",VLOOKUP(Polygon[Asset Type],subdom_master,4,FALSE))</f>
        <v/>
      </c>
    </row>
    <row r="539" spans="1:29" s="3" customFormat="1" x14ac:dyDescent="0.2">
      <c r="A539" s="34"/>
      <c r="B539" s="34"/>
      <c r="C539" s="34"/>
      <c r="D539" s="61"/>
      <c r="E539" s="61"/>
      <c r="F539" s="34"/>
      <c r="G539" s="34"/>
      <c r="H539" s="3" t="str">
        <f>IF(Polygon[Asset Group]="","",VLOOKUP(Polygon[Asset Group],asset_grp_poly,4,FALSE))</f>
        <v/>
      </c>
      <c r="J539" s="3" t="str">
        <f>IF(Polygon[Asset Group]="","",VLOOKUP(Polygon[Asset Group],asset_grp_poly,3,FALSE))</f>
        <v/>
      </c>
      <c r="M539" s="11"/>
      <c r="P539" s="56"/>
      <c r="R539" s="11"/>
      <c r="S539" s="14"/>
      <c r="AC539" s="19" t="str">
        <f>IF(Polygon[Asset Group]="","",VLOOKUP(Polygon[Asset Type],subdom_master,4,FALSE))</f>
        <v/>
      </c>
    </row>
    <row r="540" spans="1:29" s="3" customFormat="1" x14ac:dyDescent="0.2">
      <c r="A540" s="34"/>
      <c r="B540" s="34"/>
      <c r="C540" s="34"/>
      <c r="D540" s="61"/>
      <c r="E540" s="61"/>
      <c r="F540" s="34"/>
      <c r="G540" s="34"/>
      <c r="H540" s="3" t="str">
        <f>IF(Polygon[Asset Group]="","",VLOOKUP(Polygon[Asset Group],asset_grp_poly,4,FALSE))</f>
        <v/>
      </c>
      <c r="J540" s="3" t="str">
        <f>IF(Polygon[Asset Group]="","",VLOOKUP(Polygon[Asset Group],asset_grp_poly,3,FALSE))</f>
        <v/>
      </c>
      <c r="M540" s="11"/>
      <c r="P540" s="56"/>
      <c r="R540" s="11"/>
      <c r="S540" s="14"/>
      <c r="AC540" s="19" t="str">
        <f>IF(Polygon[Asset Group]="","",VLOOKUP(Polygon[Asset Type],subdom_master,4,FALSE))</f>
        <v/>
      </c>
    </row>
    <row r="541" spans="1:29" s="3" customFormat="1" x14ac:dyDescent="0.2">
      <c r="A541" s="34"/>
      <c r="B541" s="34"/>
      <c r="C541" s="34"/>
      <c r="D541" s="61"/>
      <c r="E541" s="61"/>
      <c r="F541" s="34"/>
      <c r="G541" s="34"/>
      <c r="H541" s="3" t="str">
        <f>IF(Polygon[Asset Group]="","",VLOOKUP(Polygon[Asset Group],asset_grp_poly,4,FALSE))</f>
        <v/>
      </c>
      <c r="J541" s="3" t="str">
        <f>IF(Polygon[Asset Group]="","",VLOOKUP(Polygon[Asset Group],asset_grp_poly,3,FALSE))</f>
        <v/>
      </c>
      <c r="M541" s="11"/>
      <c r="P541" s="56"/>
      <c r="R541" s="11"/>
      <c r="S541" s="14"/>
      <c r="AC541" s="19" t="str">
        <f>IF(Polygon[Asset Group]="","",VLOOKUP(Polygon[Asset Type],subdom_master,4,FALSE))</f>
        <v/>
      </c>
    </row>
    <row r="542" spans="1:29" s="3" customFormat="1" x14ac:dyDescent="0.2">
      <c r="A542" s="34"/>
      <c r="B542" s="34"/>
      <c r="C542" s="34"/>
      <c r="D542" s="61"/>
      <c r="E542" s="61"/>
      <c r="F542" s="34"/>
      <c r="G542" s="34"/>
      <c r="H542" s="3" t="str">
        <f>IF(Polygon[Asset Group]="","",VLOOKUP(Polygon[Asset Group],asset_grp_poly,4,FALSE))</f>
        <v/>
      </c>
      <c r="J542" s="3" t="str">
        <f>IF(Polygon[Asset Group]="","",VLOOKUP(Polygon[Asset Group],asset_grp_poly,3,FALSE))</f>
        <v/>
      </c>
      <c r="M542" s="11"/>
      <c r="P542" s="56"/>
      <c r="R542" s="11"/>
      <c r="S542" s="14"/>
      <c r="AC542" s="19" t="str">
        <f>IF(Polygon[Asset Group]="","",VLOOKUP(Polygon[Asset Type],subdom_master,4,FALSE))</f>
        <v/>
      </c>
    </row>
    <row r="543" spans="1:29" s="3" customFormat="1" x14ac:dyDescent="0.2">
      <c r="A543" s="34"/>
      <c r="B543" s="34"/>
      <c r="C543" s="34"/>
      <c r="D543" s="61"/>
      <c r="E543" s="61"/>
      <c r="F543" s="34"/>
      <c r="G543" s="34"/>
      <c r="H543" s="3" t="str">
        <f>IF(Polygon[Asset Group]="","",VLOOKUP(Polygon[Asset Group],asset_grp_poly,4,FALSE))</f>
        <v/>
      </c>
      <c r="J543" s="3" t="str">
        <f>IF(Polygon[Asset Group]="","",VLOOKUP(Polygon[Asset Group],asset_grp_poly,3,FALSE))</f>
        <v/>
      </c>
      <c r="M543" s="11"/>
      <c r="P543" s="56"/>
      <c r="R543" s="11"/>
      <c r="S543" s="14"/>
      <c r="AC543" s="19" t="str">
        <f>IF(Polygon[Asset Group]="","",VLOOKUP(Polygon[Asset Type],subdom_master,4,FALSE))</f>
        <v/>
      </c>
    </row>
    <row r="544" spans="1:29" s="3" customFormat="1" x14ac:dyDescent="0.2">
      <c r="A544" s="34"/>
      <c r="B544" s="34"/>
      <c r="C544" s="34"/>
      <c r="D544" s="61"/>
      <c r="E544" s="61"/>
      <c r="F544" s="34"/>
      <c r="G544" s="34"/>
      <c r="H544" s="3" t="str">
        <f>IF(Polygon[Asset Group]="","",VLOOKUP(Polygon[Asset Group],asset_grp_poly,4,FALSE))</f>
        <v/>
      </c>
      <c r="J544" s="3" t="str">
        <f>IF(Polygon[Asset Group]="","",VLOOKUP(Polygon[Asset Group],asset_grp_poly,3,FALSE))</f>
        <v/>
      </c>
      <c r="M544" s="11"/>
      <c r="P544" s="56"/>
      <c r="R544" s="11"/>
      <c r="S544" s="14"/>
      <c r="AC544" s="19" t="str">
        <f>IF(Polygon[Asset Group]="","",VLOOKUP(Polygon[Asset Type],subdom_master,4,FALSE))</f>
        <v/>
      </c>
    </row>
    <row r="545" spans="1:29" s="3" customFormat="1" x14ac:dyDescent="0.2">
      <c r="A545" s="34"/>
      <c r="B545" s="34"/>
      <c r="C545" s="34"/>
      <c r="D545" s="61"/>
      <c r="E545" s="61"/>
      <c r="F545" s="34"/>
      <c r="G545" s="34"/>
      <c r="H545" s="3" t="str">
        <f>IF(Polygon[Asset Group]="","",VLOOKUP(Polygon[Asset Group],asset_grp_poly,4,FALSE))</f>
        <v/>
      </c>
      <c r="J545" s="3" t="str">
        <f>IF(Polygon[Asset Group]="","",VLOOKUP(Polygon[Asset Group],asset_grp_poly,3,FALSE))</f>
        <v/>
      </c>
      <c r="M545" s="11"/>
      <c r="P545" s="56"/>
      <c r="R545" s="11"/>
      <c r="S545" s="14"/>
      <c r="AC545" s="19" t="str">
        <f>IF(Polygon[Asset Group]="","",VLOOKUP(Polygon[Asset Type],subdom_master,4,FALSE))</f>
        <v/>
      </c>
    </row>
    <row r="546" spans="1:29" s="3" customFormat="1" x14ac:dyDescent="0.2">
      <c r="A546" s="34"/>
      <c r="B546" s="34"/>
      <c r="C546" s="34"/>
      <c r="D546" s="61"/>
      <c r="E546" s="61"/>
      <c r="F546" s="34"/>
      <c r="G546" s="34"/>
      <c r="H546" s="3" t="str">
        <f>IF(Polygon[Asset Group]="","",VLOOKUP(Polygon[Asset Group],asset_grp_poly,4,FALSE))</f>
        <v/>
      </c>
      <c r="J546" s="3" t="str">
        <f>IF(Polygon[Asset Group]="","",VLOOKUP(Polygon[Asset Group],asset_grp_poly,3,FALSE))</f>
        <v/>
      </c>
      <c r="M546" s="11"/>
      <c r="P546" s="56"/>
      <c r="R546" s="11"/>
      <c r="S546" s="14"/>
      <c r="AC546" s="19" t="str">
        <f>IF(Polygon[Asset Group]="","",VLOOKUP(Polygon[Asset Type],subdom_master,4,FALSE))</f>
        <v/>
      </c>
    </row>
    <row r="547" spans="1:29" s="3" customFormat="1" x14ac:dyDescent="0.2">
      <c r="A547" s="34"/>
      <c r="B547" s="34"/>
      <c r="C547" s="34"/>
      <c r="D547" s="61"/>
      <c r="E547" s="61"/>
      <c r="F547" s="34"/>
      <c r="G547" s="34"/>
      <c r="H547" s="3" t="str">
        <f>IF(Polygon[Asset Group]="","",VLOOKUP(Polygon[Asset Group],asset_grp_poly,4,FALSE))</f>
        <v/>
      </c>
      <c r="J547" s="3" t="str">
        <f>IF(Polygon[Asset Group]="","",VLOOKUP(Polygon[Asset Group],asset_grp_poly,3,FALSE))</f>
        <v/>
      </c>
      <c r="M547" s="11"/>
      <c r="P547" s="56"/>
      <c r="R547" s="11"/>
      <c r="S547" s="14"/>
      <c r="AC547" s="19" t="str">
        <f>IF(Polygon[Asset Group]="","",VLOOKUP(Polygon[Asset Type],subdom_master,4,FALSE))</f>
        <v/>
      </c>
    </row>
    <row r="548" spans="1:29" s="3" customFormat="1" x14ac:dyDescent="0.2">
      <c r="A548" s="34"/>
      <c r="B548" s="34"/>
      <c r="C548" s="34"/>
      <c r="D548" s="61"/>
      <c r="E548" s="61"/>
      <c r="F548" s="34"/>
      <c r="G548" s="34"/>
      <c r="H548" s="3" t="str">
        <f>IF(Polygon[Asset Group]="","",VLOOKUP(Polygon[Asset Group],asset_grp_poly,4,FALSE))</f>
        <v/>
      </c>
      <c r="J548" s="3" t="str">
        <f>IF(Polygon[Asset Group]="","",VLOOKUP(Polygon[Asset Group],asset_grp_poly,3,FALSE))</f>
        <v/>
      </c>
      <c r="M548" s="11"/>
      <c r="P548" s="56"/>
      <c r="R548" s="11"/>
      <c r="S548" s="14"/>
      <c r="AC548" s="19" t="str">
        <f>IF(Polygon[Asset Group]="","",VLOOKUP(Polygon[Asset Type],subdom_master,4,FALSE))</f>
        <v/>
      </c>
    </row>
    <row r="549" spans="1:29" s="3" customFormat="1" x14ac:dyDescent="0.2">
      <c r="A549" s="34"/>
      <c r="B549" s="34"/>
      <c r="C549" s="34"/>
      <c r="D549" s="61"/>
      <c r="E549" s="61"/>
      <c r="F549" s="34"/>
      <c r="G549" s="34"/>
      <c r="H549" s="3" t="str">
        <f>IF(Polygon[Asset Group]="","",VLOOKUP(Polygon[Asset Group],asset_grp_poly,4,FALSE))</f>
        <v/>
      </c>
      <c r="J549" s="3" t="str">
        <f>IF(Polygon[Asset Group]="","",VLOOKUP(Polygon[Asset Group],asset_grp_poly,3,FALSE))</f>
        <v/>
      </c>
      <c r="M549" s="11"/>
      <c r="P549" s="56"/>
      <c r="R549" s="11"/>
      <c r="S549" s="14"/>
      <c r="AC549" s="19" t="str">
        <f>IF(Polygon[Asset Group]="","",VLOOKUP(Polygon[Asset Type],subdom_master,4,FALSE))</f>
        <v/>
      </c>
    </row>
    <row r="550" spans="1:29" s="3" customFormat="1" x14ac:dyDescent="0.2">
      <c r="A550" s="34"/>
      <c r="B550" s="34"/>
      <c r="C550" s="34"/>
      <c r="D550" s="61"/>
      <c r="E550" s="61"/>
      <c r="F550" s="34"/>
      <c r="G550" s="34"/>
      <c r="H550" s="3" t="str">
        <f>IF(Polygon[Asset Group]="","",VLOOKUP(Polygon[Asset Group],asset_grp_poly,4,FALSE))</f>
        <v/>
      </c>
      <c r="J550" s="3" t="str">
        <f>IF(Polygon[Asset Group]="","",VLOOKUP(Polygon[Asset Group],asset_grp_poly,3,FALSE))</f>
        <v/>
      </c>
      <c r="M550" s="11"/>
      <c r="P550" s="56"/>
      <c r="R550" s="11"/>
      <c r="S550" s="14"/>
      <c r="AC550" s="19" t="str">
        <f>IF(Polygon[Asset Group]="","",VLOOKUP(Polygon[Asset Type],subdom_master,4,FALSE))</f>
        <v/>
      </c>
    </row>
    <row r="551" spans="1:29" s="3" customFormat="1" x14ac:dyDescent="0.2">
      <c r="A551" s="34"/>
      <c r="B551" s="34"/>
      <c r="C551" s="34"/>
      <c r="D551" s="61"/>
      <c r="E551" s="61"/>
      <c r="F551" s="34"/>
      <c r="G551" s="34"/>
      <c r="H551" s="3" t="str">
        <f>IF(Polygon[Asset Group]="","",VLOOKUP(Polygon[Asset Group],asset_grp_poly,4,FALSE))</f>
        <v/>
      </c>
      <c r="J551" s="3" t="str">
        <f>IF(Polygon[Asset Group]="","",VLOOKUP(Polygon[Asset Group],asset_grp_poly,3,FALSE))</f>
        <v/>
      </c>
      <c r="M551" s="11"/>
      <c r="P551" s="56"/>
      <c r="R551" s="11"/>
      <c r="S551" s="14"/>
      <c r="AC551" s="19" t="str">
        <f>IF(Polygon[Asset Group]="","",VLOOKUP(Polygon[Asset Type],subdom_master,4,FALSE))</f>
        <v/>
      </c>
    </row>
    <row r="552" spans="1:29" s="3" customFormat="1" x14ac:dyDescent="0.2">
      <c r="A552" s="34"/>
      <c r="B552" s="34"/>
      <c r="C552" s="34"/>
      <c r="D552" s="61"/>
      <c r="E552" s="61"/>
      <c r="F552" s="34"/>
      <c r="G552" s="34"/>
      <c r="H552" s="3" t="str">
        <f>IF(Polygon[Asset Group]="","",VLOOKUP(Polygon[Asset Group],asset_grp_poly,4,FALSE))</f>
        <v/>
      </c>
      <c r="J552" s="3" t="str">
        <f>IF(Polygon[Asset Group]="","",VLOOKUP(Polygon[Asset Group],asset_grp_poly,3,FALSE))</f>
        <v/>
      </c>
      <c r="M552" s="11"/>
      <c r="P552" s="56"/>
      <c r="R552" s="11"/>
      <c r="S552" s="14"/>
      <c r="AC552" s="19" t="str">
        <f>IF(Polygon[Asset Group]="","",VLOOKUP(Polygon[Asset Type],subdom_master,4,FALSE))</f>
        <v/>
      </c>
    </row>
    <row r="553" spans="1:29" s="3" customFormat="1" x14ac:dyDescent="0.2">
      <c r="A553" s="34"/>
      <c r="B553" s="34"/>
      <c r="C553" s="34"/>
      <c r="D553" s="61"/>
      <c r="E553" s="61"/>
      <c r="F553" s="34"/>
      <c r="G553" s="34"/>
      <c r="H553" s="3" t="str">
        <f>IF(Polygon[Asset Group]="","",VLOOKUP(Polygon[Asset Group],asset_grp_poly,4,FALSE))</f>
        <v/>
      </c>
      <c r="J553" s="3" t="str">
        <f>IF(Polygon[Asset Group]="","",VLOOKUP(Polygon[Asset Group],asset_grp_poly,3,FALSE))</f>
        <v/>
      </c>
      <c r="M553" s="11"/>
      <c r="P553" s="56"/>
      <c r="R553" s="11"/>
      <c r="S553" s="14"/>
      <c r="AC553" s="19" t="str">
        <f>IF(Polygon[Asset Group]="","",VLOOKUP(Polygon[Asset Type],subdom_master,4,FALSE))</f>
        <v/>
      </c>
    </row>
    <row r="554" spans="1:29" s="3" customFormat="1" x14ac:dyDescent="0.2">
      <c r="A554" s="34"/>
      <c r="B554" s="34"/>
      <c r="C554" s="34"/>
      <c r="D554" s="61"/>
      <c r="E554" s="61"/>
      <c r="F554" s="34"/>
      <c r="G554" s="34"/>
      <c r="H554" s="3" t="str">
        <f>IF(Polygon[Asset Group]="","",VLOOKUP(Polygon[Asset Group],asset_grp_poly,4,FALSE))</f>
        <v/>
      </c>
      <c r="J554" s="3" t="str">
        <f>IF(Polygon[Asset Group]="","",VLOOKUP(Polygon[Asset Group],asset_grp_poly,3,FALSE))</f>
        <v/>
      </c>
      <c r="M554" s="11"/>
      <c r="P554" s="56"/>
      <c r="R554" s="11"/>
      <c r="S554" s="14"/>
      <c r="AC554" s="19" t="str">
        <f>IF(Polygon[Asset Group]="","",VLOOKUP(Polygon[Asset Type],subdom_master,4,FALSE))</f>
        <v/>
      </c>
    </row>
    <row r="555" spans="1:29" s="3" customFormat="1" x14ac:dyDescent="0.2">
      <c r="A555" s="34"/>
      <c r="B555" s="34"/>
      <c r="C555" s="34"/>
      <c r="D555" s="61"/>
      <c r="E555" s="61"/>
      <c r="F555" s="34"/>
      <c r="G555" s="34"/>
      <c r="H555" s="3" t="str">
        <f>IF(Polygon[Asset Group]="","",VLOOKUP(Polygon[Asset Group],asset_grp_poly,4,FALSE))</f>
        <v/>
      </c>
      <c r="J555" s="3" t="str">
        <f>IF(Polygon[Asset Group]="","",VLOOKUP(Polygon[Asset Group],asset_grp_poly,3,FALSE))</f>
        <v/>
      </c>
      <c r="M555" s="11"/>
      <c r="P555" s="56"/>
      <c r="R555" s="11"/>
      <c r="S555" s="14"/>
      <c r="AC555" s="19" t="str">
        <f>IF(Polygon[Asset Group]="","",VLOOKUP(Polygon[Asset Type],subdom_master,4,FALSE))</f>
        <v/>
      </c>
    </row>
    <row r="556" spans="1:29" s="3" customFormat="1" x14ac:dyDescent="0.2">
      <c r="A556" s="34"/>
      <c r="B556" s="34"/>
      <c r="C556" s="34"/>
      <c r="D556" s="61"/>
      <c r="E556" s="61"/>
      <c r="F556" s="34"/>
      <c r="G556" s="34"/>
      <c r="H556" s="3" t="str">
        <f>IF(Polygon[Asset Group]="","",VLOOKUP(Polygon[Asset Group],asset_grp_poly,4,FALSE))</f>
        <v/>
      </c>
      <c r="J556" s="3" t="str">
        <f>IF(Polygon[Asset Group]="","",VLOOKUP(Polygon[Asset Group],asset_grp_poly,3,FALSE))</f>
        <v/>
      </c>
      <c r="M556" s="11"/>
      <c r="P556" s="56"/>
      <c r="R556" s="11"/>
      <c r="S556" s="14"/>
      <c r="AC556" s="19" t="str">
        <f>IF(Polygon[Asset Group]="","",VLOOKUP(Polygon[Asset Type],subdom_master,4,FALSE))</f>
        <v/>
      </c>
    </row>
    <row r="557" spans="1:29" s="3" customFormat="1" x14ac:dyDescent="0.2">
      <c r="A557" s="34"/>
      <c r="B557" s="34"/>
      <c r="C557" s="34"/>
      <c r="D557" s="61"/>
      <c r="E557" s="61"/>
      <c r="F557" s="34"/>
      <c r="G557" s="34"/>
      <c r="H557" s="3" t="str">
        <f>IF(Polygon[Asset Group]="","",VLOOKUP(Polygon[Asset Group],asset_grp_poly,4,FALSE))</f>
        <v/>
      </c>
      <c r="J557" s="3" t="str">
        <f>IF(Polygon[Asset Group]="","",VLOOKUP(Polygon[Asset Group],asset_grp_poly,3,FALSE))</f>
        <v/>
      </c>
      <c r="M557" s="11"/>
      <c r="P557" s="56"/>
      <c r="R557" s="11"/>
      <c r="S557" s="14"/>
      <c r="AC557" s="19" t="str">
        <f>IF(Polygon[Asset Group]="","",VLOOKUP(Polygon[Asset Type],subdom_master,4,FALSE))</f>
        <v/>
      </c>
    </row>
    <row r="558" spans="1:29" s="3" customFormat="1" x14ac:dyDescent="0.2">
      <c r="A558" s="34"/>
      <c r="B558" s="34"/>
      <c r="C558" s="34"/>
      <c r="D558" s="61"/>
      <c r="E558" s="61"/>
      <c r="F558" s="34"/>
      <c r="G558" s="34"/>
      <c r="H558" s="3" t="str">
        <f>IF(Polygon[Asset Group]="","",VLOOKUP(Polygon[Asset Group],asset_grp_poly,4,FALSE))</f>
        <v/>
      </c>
      <c r="J558" s="3" t="str">
        <f>IF(Polygon[Asset Group]="","",VLOOKUP(Polygon[Asset Group],asset_grp_poly,3,FALSE))</f>
        <v/>
      </c>
      <c r="M558" s="11"/>
      <c r="P558" s="56"/>
      <c r="R558" s="11"/>
      <c r="S558" s="14"/>
      <c r="AC558" s="19" t="str">
        <f>IF(Polygon[Asset Group]="","",VLOOKUP(Polygon[Asset Type],subdom_master,4,FALSE))</f>
        <v/>
      </c>
    </row>
    <row r="559" spans="1:29" s="3" customFormat="1" x14ac:dyDescent="0.2">
      <c r="A559" s="34"/>
      <c r="B559" s="34"/>
      <c r="C559" s="34"/>
      <c r="D559" s="61"/>
      <c r="E559" s="61"/>
      <c r="F559" s="34"/>
      <c r="G559" s="34"/>
      <c r="H559" s="3" t="str">
        <f>IF(Polygon[Asset Group]="","",VLOOKUP(Polygon[Asset Group],asset_grp_poly,4,FALSE))</f>
        <v/>
      </c>
      <c r="J559" s="3" t="str">
        <f>IF(Polygon[Asset Group]="","",VLOOKUP(Polygon[Asset Group],asset_grp_poly,3,FALSE))</f>
        <v/>
      </c>
      <c r="M559" s="11"/>
      <c r="P559" s="56"/>
      <c r="R559" s="11"/>
      <c r="S559" s="14"/>
      <c r="AC559" s="19" t="str">
        <f>IF(Polygon[Asset Group]="","",VLOOKUP(Polygon[Asset Type],subdom_master,4,FALSE))</f>
        <v/>
      </c>
    </row>
    <row r="560" spans="1:29" s="3" customFormat="1" x14ac:dyDescent="0.2">
      <c r="A560" s="34"/>
      <c r="B560" s="34"/>
      <c r="C560" s="34"/>
      <c r="D560" s="61"/>
      <c r="E560" s="61"/>
      <c r="F560" s="34"/>
      <c r="G560" s="34"/>
      <c r="H560" s="3" t="str">
        <f>IF(Polygon[Asset Group]="","",VLOOKUP(Polygon[Asset Group],asset_grp_poly,4,FALSE))</f>
        <v/>
      </c>
      <c r="J560" s="3" t="str">
        <f>IF(Polygon[Asset Group]="","",VLOOKUP(Polygon[Asset Group],asset_grp_poly,3,FALSE))</f>
        <v/>
      </c>
      <c r="M560" s="11"/>
      <c r="P560" s="56"/>
      <c r="R560" s="11"/>
      <c r="S560" s="14"/>
      <c r="AC560" s="19" t="str">
        <f>IF(Polygon[Asset Group]="","",VLOOKUP(Polygon[Asset Type],subdom_master,4,FALSE))</f>
        <v/>
      </c>
    </row>
    <row r="561" spans="1:29" s="3" customFormat="1" x14ac:dyDescent="0.2">
      <c r="A561" s="34"/>
      <c r="B561" s="34"/>
      <c r="C561" s="34"/>
      <c r="D561" s="61"/>
      <c r="E561" s="61"/>
      <c r="F561" s="34"/>
      <c r="G561" s="34"/>
      <c r="H561" s="3" t="str">
        <f>IF(Polygon[Asset Group]="","",VLOOKUP(Polygon[Asset Group],asset_grp_poly,4,FALSE))</f>
        <v/>
      </c>
      <c r="J561" s="3" t="str">
        <f>IF(Polygon[Asset Group]="","",VLOOKUP(Polygon[Asset Group],asset_grp_poly,3,FALSE))</f>
        <v/>
      </c>
      <c r="M561" s="11"/>
      <c r="P561" s="56"/>
      <c r="R561" s="11"/>
      <c r="S561" s="14"/>
      <c r="AC561" s="19" t="str">
        <f>IF(Polygon[Asset Group]="","",VLOOKUP(Polygon[Asset Type],subdom_master,4,FALSE))</f>
        <v/>
      </c>
    </row>
    <row r="562" spans="1:29" s="3" customFormat="1" x14ac:dyDescent="0.2">
      <c r="A562" s="34"/>
      <c r="B562" s="34"/>
      <c r="C562" s="34"/>
      <c r="D562" s="61"/>
      <c r="E562" s="61"/>
      <c r="F562" s="34"/>
      <c r="G562" s="34"/>
      <c r="H562" s="3" t="str">
        <f>IF(Polygon[Asset Group]="","",VLOOKUP(Polygon[Asset Group],asset_grp_poly,4,FALSE))</f>
        <v/>
      </c>
      <c r="J562" s="3" t="str">
        <f>IF(Polygon[Asset Group]="","",VLOOKUP(Polygon[Asset Group],asset_grp_poly,3,FALSE))</f>
        <v/>
      </c>
      <c r="M562" s="11"/>
      <c r="P562" s="56"/>
      <c r="R562" s="11"/>
      <c r="S562" s="14"/>
      <c r="AC562" s="19" t="str">
        <f>IF(Polygon[Asset Group]="","",VLOOKUP(Polygon[Asset Type],subdom_master,4,FALSE))</f>
        <v/>
      </c>
    </row>
    <row r="563" spans="1:29" s="3" customFormat="1" x14ac:dyDescent="0.2">
      <c r="A563" s="34"/>
      <c r="B563" s="34"/>
      <c r="C563" s="34"/>
      <c r="D563" s="61"/>
      <c r="E563" s="61"/>
      <c r="F563" s="34"/>
      <c r="G563" s="34"/>
      <c r="H563" s="3" t="str">
        <f>IF(Polygon[Asset Group]="","",VLOOKUP(Polygon[Asset Group],asset_grp_poly,4,FALSE))</f>
        <v/>
      </c>
      <c r="J563" s="3" t="str">
        <f>IF(Polygon[Asset Group]="","",VLOOKUP(Polygon[Asset Group],asset_grp_poly,3,FALSE))</f>
        <v/>
      </c>
      <c r="M563" s="11"/>
      <c r="P563" s="56"/>
      <c r="R563" s="11"/>
      <c r="S563" s="14"/>
      <c r="AC563" s="19" t="str">
        <f>IF(Polygon[Asset Group]="","",VLOOKUP(Polygon[Asset Type],subdom_master,4,FALSE))</f>
        <v/>
      </c>
    </row>
    <row r="564" spans="1:29" s="3" customFormat="1" x14ac:dyDescent="0.2">
      <c r="A564" s="34"/>
      <c r="B564" s="34"/>
      <c r="C564" s="34"/>
      <c r="D564" s="61"/>
      <c r="E564" s="61"/>
      <c r="F564" s="34"/>
      <c r="G564" s="34"/>
      <c r="H564" s="3" t="str">
        <f>IF(Polygon[Asset Group]="","",VLOOKUP(Polygon[Asset Group],asset_grp_poly,4,FALSE))</f>
        <v/>
      </c>
      <c r="J564" s="3" t="str">
        <f>IF(Polygon[Asset Group]="","",VLOOKUP(Polygon[Asset Group],asset_grp_poly,3,FALSE))</f>
        <v/>
      </c>
      <c r="M564" s="11"/>
      <c r="P564" s="56"/>
      <c r="R564" s="11"/>
      <c r="S564" s="14"/>
      <c r="AC564" s="19" t="str">
        <f>IF(Polygon[Asset Group]="","",VLOOKUP(Polygon[Asset Type],subdom_master,4,FALSE))</f>
        <v/>
      </c>
    </row>
    <row r="565" spans="1:29" s="3" customFormat="1" x14ac:dyDescent="0.2">
      <c r="A565" s="34"/>
      <c r="B565" s="34"/>
      <c r="C565" s="34"/>
      <c r="D565" s="61"/>
      <c r="E565" s="61"/>
      <c r="F565" s="34"/>
      <c r="G565" s="34"/>
      <c r="H565" s="3" t="str">
        <f>IF(Polygon[Asset Group]="","",VLOOKUP(Polygon[Asset Group],asset_grp_poly,4,FALSE))</f>
        <v/>
      </c>
      <c r="J565" s="3" t="str">
        <f>IF(Polygon[Asset Group]="","",VLOOKUP(Polygon[Asset Group],asset_grp_poly,3,FALSE))</f>
        <v/>
      </c>
      <c r="M565" s="11"/>
      <c r="P565" s="56"/>
      <c r="R565" s="11"/>
      <c r="S565" s="14"/>
      <c r="AC565" s="19" t="str">
        <f>IF(Polygon[Asset Group]="","",VLOOKUP(Polygon[Asset Type],subdom_master,4,FALSE))</f>
        <v/>
      </c>
    </row>
    <row r="566" spans="1:29" s="3" customFormat="1" x14ac:dyDescent="0.2">
      <c r="A566" s="34"/>
      <c r="B566" s="34"/>
      <c r="C566" s="34"/>
      <c r="D566" s="61"/>
      <c r="E566" s="61"/>
      <c r="F566" s="34"/>
      <c r="G566" s="34"/>
      <c r="H566" s="3" t="str">
        <f>IF(Polygon[Asset Group]="","",VLOOKUP(Polygon[Asset Group],asset_grp_poly,4,FALSE))</f>
        <v/>
      </c>
      <c r="J566" s="3" t="str">
        <f>IF(Polygon[Asset Group]="","",VLOOKUP(Polygon[Asset Group],asset_grp_poly,3,FALSE))</f>
        <v/>
      </c>
      <c r="M566" s="11"/>
      <c r="P566" s="56"/>
      <c r="R566" s="11"/>
      <c r="S566" s="14"/>
      <c r="AC566" s="19" t="str">
        <f>IF(Polygon[Asset Group]="","",VLOOKUP(Polygon[Asset Type],subdom_master,4,FALSE))</f>
        <v/>
      </c>
    </row>
    <row r="567" spans="1:29" s="3" customFormat="1" x14ac:dyDescent="0.2">
      <c r="A567" s="34"/>
      <c r="B567" s="34"/>
      <c r="C567" s="34"/>
      <c r="D567" s="61"/>
      <c r="E567" s="61"/>
      <c r="F567" s="34"/>
      <c r="G567" s="34"/>
      <c r="H567" s="3" t="str">
        <f>IF(Polygon[Asset Group]="","",VLOOKUP(Polygon[Asset Group],asset_grp_poly,4,FALSE))</f>
        <v/>
      </c>
      <c r="J567" s="3" t="str">
        <f>IF(Polygon[Asset Group]="","",VLOOKUP(Polygon[Asset Group],asset_grp_poly,3,FALSE))</f>
        <v/>
      </c>
      <c r="M567" s="11"/>
      <c r="P567" s="56"/>
      <c r="R567" s="11"/>
      <c r="S567" s="14"/>
      <c r="AC567" s="19" t="str">
        <f>IF(Polygon[Asset Group]="","",VLOOKUP(Polygon[Asset Type],subdom_master,4,FALSE))</f>
        <v/>
      </c>
    </row>
    <row r="568" spans="1:29" s="3" customFormat="1" x14ac:dyDescent="0.2">
      <c r="A568" s="34"/>
      <c r="B568" s="34"/>
      <c r="C568" s="34"/>
      <c r="D568" s="61"/>
      <c r="E568" s="61"/>
      <c r="F568" s="34"/>
      <c r="G568" s="34"/>
      <c r="H568" s="3" t="str">
        <f>IF(Polygon[Asset Group]="","",VLOOKUP(Polygon[Asset Group],asset_grp_poly,4,FALSE))</f>
        <v/>
      </c>
      <c r="J568" s="3" t="str">
        <f>IF(Polygon[Asset Group]="","",VLOOKUP(Polygon[Asset Group],asset_grp_poly,3,FALSE))</f>
        <v/>
      </c>
      <c r="M568" s="11"/>
      <c r="P568" s="56"/>
      <c r="R568" s="11"/>
      <c r="S568" s="14"/>
      <c r="AC568" s="19" t="str">
        <f>IF(Polygon[Asset Group]="","",VLOOKUP(Polygon[Asset Type],subdom_master,4,FALSE))</f>
        <v/>
      </c>
    </row>
    <row r="569" spans="1:29" s="3" customFormat="1" x14ac:dyDescent="0.2">
      <c r="A569" s="34"/>
      <c r="B569" s="34"/>
      <c r="C569" s="34"/>
      <c r="D569" s="61"/>
      <c r="E569" s="61"/>
      <c r="F569" s="34"/>
      <c r="G569" s="34"/>
      <c r="H569" s="3" t="str">
        <f>IF(Polygon[Asset Group]="","",VLOOKUP(Polygon[Asset Group],asset_grp_poly,4,FALSE))</f>
        <v/>
      </c>
      <c r="J569" s="3" t="str">
        <f>IF(Polygon[Asset Group]="","",VLOOKUP(Polygon[Asset Group],asset_grp_poly,3,FALSE))</f>
        <v/>
      </c>
      <c r="M569" s="11"/>
      <c r="P569" s="56"/>
      <c r="R569" s="11"/>
      <c r="S569" s="14"/>
      <c r="AC569" s="19" t="str">
        <f>IF(Polygon[Asset Group]="","",VLOOKUP(Polygon[Asset Type],subdom_master,4,FALSE))</f>
        <v/>
      </c>
    </row>
    <row r="570" spans="1:29" s="3" customFormat="1" x14ac:dyDescent="0.2">
      <c r="A570" s="34"/>
      <c r="B570" s="34"/>
      <c r="C570" s="34"/>
      <c r="D570" s="61"/>
      <c r="E570" s="61"/>
      <c r="F570" s="34"/>
      <c r="G570" s="34"/>
      <c r="H570" s="3" t="str">
        <f>IF(Polygon[Asset Group]="","",VLOOKUP(Polygon[Asset Group],asset_grp_poly,4,FALSE))</f>
        <v/>
      </c>
      <c r="J570" s="3" t="str">
        <f>IF(Polygon[Asset Group]="","",VLOOKUP(Polygon[Asset Group],asset_grp_poly,3,FALSE))</f>
        <v/>
      </c>
      <c r="M570" s="11"/>
      <c r="P570" s="56"/>
      <c r="R570" s="11"/>
      <c r="S570" s="14"/>
      <c r="AC570" s="19" t="str">
        <f>IF(Polygon[Asset Group]="","",VLOOKUP(Polygon[Asset Type],subdom_master,4,FALSE))</f>
        <v/>
      </c>
    </row>
    <row r="571" spans="1:29" s="3" customFormat="1" x14ac:dyDescent="0.2">
      <c r="A571" s="34"/>
      <c r="B571" s="34"/>
      <c r="C571" s="34"/>
      <c r="D571" s="61"/>
      <c r="E571" s="61"/>
      <c r="F571" s="34"/>
      <c r="G571" s="34"/>
      <c r="H571" s="3" t="str">
        <f>IF(Polygon[Asset Group]="","",VLOOKUP(Polygon[Asset Group],asset_grp_poly,4,FALSE))</f>
        <v/>
      </c>
      <c r="J571" s="3" t="str">
        <f>IF(Polygon[Asset Group]="","",VLOOKUP(Polygon[Asset Group],asset_grp_poly,3,FALSE))</f>
        <v/>
      </c>
      <c r="M571" s="11"/>
      <c r="P571" s="56"/>
      <c r="R571" s="11"/>
      <c r="S571" s="14"/>
      <c r="AC571" s="19" t="str">
        <f>IF(Polygon[Asset Group]="","",VLOOKUP(Polygon[Asset Type],subdom_master,4,FALSE))</f>
        <v/>
      </c>
    </row>
    <row r="572" spans="1:29" s="3" customFormat="1" x14ac:dyDescent="0.2">
      <c r="A572" s="34"/>
      <c r="B572" s="34"/>
      <c r="C572" s="34"/>
      <c r="D572" s="61"/>
      <c r="E572" s="61"/>
      <c r="F572" s="34"/>
      <c r="G572" s="34"/>
      <c r="H572" s="3" t="str">
        <f>IF(Polygon[Asset Group]="","",VLOOKUP(Polygon[Asset Group],asset_grp_poly,4,FALSE))</f>
        <v/>
      </c>
      <c r="J572" s="3" t="str">
        <f>IF(Polygon[Asset Group]="","",VLOOKUP(Polygon[Asset Group],asset_grp_poly,3,FALSE))</f>
        <v/>
      </c>
      <c r="M572" s="11"/>
      <c r="P572" s="56"/>
      <c r="R572" s="11"/>
      <c r="S572" s="14"/>
      <c r="AC572" s="19" t="str">
        <f>IF(Polygon[Asset Group]="","",VLOOKUP(Polygon[Asset Type],subdom_master,4,FALSE))</f>
        <v/>
      </c>
    </row>
    <row r="573" spans="1:29" s="3" customFormat="1" x14ac:dyDescent="0.2">
      <c r="A573" s="34"/>
      <c r="B573" s="34"/>
      <c r="C573" s="34"/>
      <c r="D573" s="61"/>
      <c r="E573" s="61"/>
      <c r="F573" s="34"/>
      <c r="G573" s="34"/>
      <c r="H573" s="3" t="str">
        <f>IF(Polygon[Asset Group]="","",VLOOKUP(Polygon[Asset Group],asset_grp_poly,4,FALSE))</f>
        <v/>
      </c>
      <c r="J573" s="3" t="str">
        <f>IF(Polygon[Asset Group]="","",VLOOKUP(Polygon[Asset Group],asset_grp_poly,3,FALSE))</f>
        <v/>
      </c>
      <c r="M573" s="11"/>
      <c r="P573" s="56"/>
      <c r="R573" s="11"/>
      <c r="S573" s="14"/>
      <c r="AC573" s="19" t="str">
        <f>IF(Polygon[Asset Group]="","",VLOOKUP(Polygon[Asset Type],subdom_master,4,FALSE))</f>
        <v/>
      </c>
    </row>
    <row r="574" spans="1:29" s="3" customFormat="1" x14ac:dyDescent="0.2">
      <c r="A574" s="34"/>
      <c r="B574" s="34"/>
      <c r="C574" s="34"/>
      <c r="D574" s="61"/>
      <c r="E574" s="61"/>
      <c r="F574" s="34"/>
      <c r="G574" s="34"/>
      <c r="H574" s="3" t="str">
        <f>IF(Polygon[Asset Group]="","",VLOOKUP(Polygon[Asset Group],asset_grp_poly,4,FALSE))</f>
        <v/>
      </c>
      <c r="J574" s="3" t="str">
        <f>IF(Polygon[Asset Group]="","",VLOOKUP(Polygon[Asset Group],asset_grp_poly,3,FALSE))</f>
        <v/>
      </c>
      <c r="M574" s="11"/>
      <c r="P574" s="56"/>
      <c r="R574" s="11"/>
      <c r="S574" s="14"/>
      <c r="AC574" s="19" t="str">
        <f>IF(Polygon[Asset Group]="","",VLOOKUP(Polygon[Asset Type],subdom_master,4,FALSE))</f>
        <v/>
      </c>
    </row>
    <row r="575" spans="1:29" s="3" customFormat="1" x14ac:dyDescent="0.2">
      <c r="A575" s="34"/>
      <c r="B575" s="34"/>
      <c r="C575" s="34"/>
      <c r="D575" s="61"/>
      <c r="E575" s="61"/>
      <c r="F575" s="34"/>
      <c r="G575" s="34"/>
      <c r="H575" s="3" t="str">
        <f>IF(Polygon[Asset Group]="","",VLOOKUP(Polygon[Asset Group],asset_grp_poly,4,FALSE))</f>
        <v/>
      </c>
      <c r="J575" s="3" t="str">
        <f>IF(Polygon[Asset Group]="","",VLOOKUP(Polygon[Asset Group],asset_grp_poly,3,FALSE))</f>
        <v/>
      </c>
      <c r="M575" s="11"/>
      <c r="P575" s="56"/>
      <c r="R575" s="11"/>
      <c r="S575" s="14"/>
      <c r="AC575" s="19" t="str">
        <f>IF(Polygon[Asset Group]="","",VLOOKUP(Polygon[Asset Type],subdom_master,4,FALSE))</f>
        <v/>
      </c>
    </row>
    <row r="576" spans="1:29" s="3" customFormat="1" x14ac:dyDescent="0.2">
      <c r="A576" s="34"/>
      <c r="B576" s="34"/>
      <c r="C576" s="34"/>
      <c r="D576" s="61"/>
      <c r="E576" s="61"/>
      <c r="F576" s="34"/>
      <c r="G576" s="34"/>
      <c r="H576" s="3" t="str">
        <f>IF(Polygon[Asset Group]="","",VLOOKUP(Polygon[Asset Group],asset_grp_poly,4,FALSE))</f>
        <v/>
      </c>
      <c r="J576" s="3" t="str">
        <f>IF(Polygon[Asset Group]="","",VLOOKUP(Polygon[Asset Group],asset_grp_poly,3,FALSE))</f>
        <v/>
      </c>
      <c r="M576" s="11"/>
      <c r="P576" s="56"/>
      <c r="R576" s="11"/>
      <c r="S576" s="14"/>
      <c r="AC576" s="19" t="str">
        <f>IF(Polygon[Asset Group]="","",VLOOKUP(Polygon[Asset Type],subdom_master,4,FALSE))</f>
        <v/>
      </c>
    </row>
    <row r="577" spans="1:29" s="3" customFormat="1" x14ac:dyDescent="0.2">
      <c r="A577" s="34"/>
      <c r="B577" s="34"/>
      <c r="C577" s="34"/>
      <c r="D577" s="61"/>
      <c r="E577" s="61"/>
      <c r="F577" s="34"/>
      <c r="G577" s="34"/>
      <c r="H577" s="3" t="str">
        <f>IF(Polygon[Asset Group]="","",VLOOKUP(Polygon[Asset Group],asset_grp_poly,4,FALSE))</f>
        <v/>
      </c>
      <c r="J577" s="3" t="str">
        <f>IF(Polygon[Asset Group]="","",VLOOKUP(Polygon[Asset Group],asset_grp_poly,3,FALSE))</f>
        <v/>
      </c>
      <c r="M577" s="11"/>
      <c r="P577" s="56"/>
      <c r="R577" s="11"/>
      <c r="S577" s="14"/>
      <c r="AC577" s="19" t="str">
        <f>IF(Polygon[Asset Group]="","",VLOOKUP(Polygon[Asset Type],subdom_master,4,FALSE))</f>
        <v/>
      </c>
    </row>
    <row r="578" spans="1:29" s="3" customFormat="1" x14ac:dyDescent="0.2">
      <c r="A578" s="34"/>
      <c r="B578" s="34"/>
      <c r="C578" s="34"/>
      <c r="D578" s="61"/>
      <c r="E578" s="61"/>
      <c r="F578" s="34"/>
      <c r="G578" s="34"/>
      <c r="H578" s="3" t="str">
        <f>IF(Polygon[Asset Group]="","",VLOOKUP(Polygon[Asset Group],asset_grp_poly,4,FALSE))</f>
        <v/>
      </c>
      <c r="J578" s="3" t="str">
        <f>IF(Polygon[Asset Group]="","",VLOOKUP(Polygon[Asset Group],asset_grp_poly,3,FALSE))</f>
        <v/>
      </c>
      <c r="M578" s="11"/>
      <c r="P578" s="56"/>
      <c r="R578" s="11"/>
      <c r="S578" s="14"/>
      <c r="AC578" s="19" t="str">
        <f>IF(Polygon[Asset Group]="","",VLOOKUP(Polygon[Asset Type],subdom_master,4,FALSE))</f>
        <v/>
      </c>
    </row>
    <row r="579" spans="1:29" s="3" customFormat="1" x14ac:dyDescent="0.2">
      <c r="A579" s="34"/>
      <c r="B579" s="34"/>
      <c r="C579" s="34"/>
      <c r="D579" s="61"/>
      <c r="E579" s="61"/>
      <c r="F579" s="34"/>
      <c r="G579" s="34"/>
      <c r="H579" s="3" t="str">
        <f>IF(Polygon[Asset Group]="","",VLOOKUP(Polygon[Asset Group],asset_grp_poly,4,FALSE))</f>
        <v/>
      </c>
      <c r="J579" s="3" t="str">
        <f>IF(Polygon[Asset Group]="","",VLOOKUP(Polygon[Asset Group],asset_grp_poly,3,FALSE))</f>
        <v/>
      </c>
      <c r="M579" s="11"/>
      <c r="P579" s="56"/>
      <c r="R579" s="11"/>
      <c r="S579" s="14"/>
      <c r="AC579" s="19" t="str">
        <f>IF(Polygon[Asset Group]="","",VLOOKUP(Polygon[Asset Type],subdom_master,4,FALSE))</f>
        <v/>
      </c>
    </row>
    <row r="580" spans="1:29" s="3" customFormat="1" x14ac:dyDescent="0.2">
      <c r="A580" s="34"/>
      <c r="B580" s="34"/>
      <c r="C580" s="34"/>
      <c r="D580" s="61"/>
      <c r="E580" s="61"/>
      <c r="F580" s="34"/>
      <c r="G580" s="34"/>
      <c r="H580" s="3" t="str">
        <f>IF(Polygon[Asset Group]="","",VLOOKUP(Polygon[Asset Group],asset_grp_poly,4,FALSE))</f>
        <v/>
      </c>
      <c r="J580" s="3" t="str">
        <f>IF(Polygon[Asset Group]="","",VLOOKUP(Polygon[Asset Group],asset_grp_poly,3,FALSE))</f>
        <v/>
      </c>
      <c r="M580" s="11"/>
      <c r="P580" s="56"/>
      <c r="R580" s="11"/>
      <c r="S580" s="14"/>
      <c r="AC580" s="19" t="str">
        <f>IF(Polygon[Asset Group]="","",VLOOKUP(Polygon[Asset Type],subdom_master,4,FALSE))</f>
        <v/>
      </c>
    </row>
    <row r="581" spans="1:29" s="3" customFormat="1" x14ac:dyDescent="0.2">
      <c r="A581" s="34"/>
      <c r="B581" s="34"/>
      <c r="C581" s="34"/>
      <c r="D581" s="61"/>
      <c r="E581" s="61"/>
      <c r="F581" s="34"/>
      <c r="G581" s="34"/>
      <c r="H581" s="3" t="str">
        <f>IF(Polygon[Asset Group]="","",VLOOKUP(Polygon[Asset Group],asset_grp_poly,4,FALSE))</f>
        <v/>
      </c>
      <c r="J581" s="3" t="str">
        <f>IF(Polygon[Asset Group]="","",VLOOKUP(Polygon[Asset Group],asset_grp_poly,3,FALSE))</f>
        <v/>
      </c>
      <c r="M581" s="11"/>
      <c r="P581" s="56"/>
      <c r="R581" s="11"/>
      <c r="S581" s="14"/>
      <c r="AC581" s="19" t="str">
        <f>IF(Polygon[Asset Group]="","",VLOOKUP(Polygon[Asset Type],subdom_master,4,FALSE))</f>
        <v/>
      </c>
    </row>
    <row r="582" spans="1:29" s="3" customFormat="1" x14ac:dyDescent="0.2">
      <c r="A582" s="34"/>
      <c r="B582" s="34"/>
      <c r="C582" s="34"/>
      <c r="D582" s="61"/>
      <c r="E582" s="61"/>
      <c r="F582" s="34"/>
      <c r="G582" s="34"/>
      <c r="H582" s="3" t="str">
        <f>IF(Polygon[Asset Group]="","",VLOOKUP(Polygon[Asset Group],asset_grp_poly,4,FALSE))</f>
        <v/>
      </c>
      <c r="J582" s="3" t="str">
        <f>IF(Polygon[Asset Group]="","",VLOOKUP(Polygon[Asset Group],asset_grp_poly,3,FALSE))</f>
        <v/>
      </c>
      <c r="M582" s="11"/>
      <c r="P582" s="56"/>
      <c r="R582" s="11"/>
      <c r="S582" s="14"/>
      <c r="AC582" s="19" t="str">
        <f>IF(Polygon[Asset Group]="","",VLOOKUP(Polygon[Asset Type],subdom_master,4,FALSE))</f>
        <v/>
      </c>
    </row>
    <row r="583" spans="1:29" s="3" customFormat="1" x14ac:dyDescent="0.2">
      <c r="A583" s="34"/>
      <c r="B583" s="34"/>
      <c r="C583" s="34"/>
      <c r="D583" s="61"/>
      <c r="E583" s="61"/>
      <c r="F583" s="34"/>
      <c r="G583" s="34"/>
      <c r="H583" s="3" t="str">
        <f>IF(Polygon[Asset Group]="","",VLOOKUP(Polygon[Asset Group],asset_grp_poly,4,FALSE))</f>
        <v/>
      </c>
      <c r="J583" s="3" t="str">
        <f>IF(Polygon[Asset Group]="","",VLOOKUP(Polygon[Asset Group],asset_grp_poly,3,FALSE))</f>
        <v/>
      </c>
      <c r="M583" s="11"/>
      <c r="P583" s="56"/>
      <c r="R583" s="11"/>
      <c r="S583" s="14"/>
      <c r="AC583" s="19" t="str">
        <f>IF(Polygon[Asset Group]="","",VLOOKUP(Polygon[Asset Type],subdom_master,4,FALSE))</f>
        <v/>
      </c>
    </row>
    <row r="584" spans="1:29" s="3" customFormat="1" x14ac:dyDescent="0.2">
      <c r="A584" s="34"/>
      <c r="B584" s="34"/>
      <c r="C584" s="34"/>
      <c r="D584" s="61"/>
      <c r="E584" s="61"/>
      <c r="F584" s="34"/>
      <c r="G584" s="34"/>
      <c r="H584" s="3" t="str">
        <f>IF(Polygon[Asset Group]="","",VLOOKUP(Polygon[Asset Group],asset_grp_poly,4,FALSE))</f>
        <v/>
      </c>
      <c r="J584" s="3" t="str">
        <f>IF(Polygon[Asset Group]="","",VLOOKUP(Polygon[Asset Group],asset_grp_poly,3,FALSE))</f>
        <v/>
      </c>
      <c r="M584" s="11"/>
      <c r="P584" s="56"/>
      <c r="R584" s="11"/>
      <c r="S584" s="14"/>
      <c r="AC584" s="19" t="str">
        <f>IF(Polygon[Asset Group]="","",VLOOKUP(Polygon[Asset Type],subdom_master,4,FALSE))</f>
        <v/>
      </c>
    </row>
    <row r="585" spans="1:29" s="3" customFormat="1" x14ac:dyDescent="0.2">
      <c r="A585" s="34"/>
      <c r="B585" s="34"/>
      <c r="C585" s="34"/>
      <c r="D585" s="61"/>
      <c r="E585" s="61"/>
      <c r="F585" s="34"/>
      <c r="G585" s="34"/>
      <c r="H585" s="3" t="str">
        <f>IF(Polygon[Asset Group]="","",VLOOKUP(Polygon[Asset Group],asset_grp_poly,4,FALSE))</f>
        <v/>
      </c>
      <c r="J585" s="3" t="str">
        <f>IF(Polygon[Asset Group]="","",VLOOKUP(Polygon[Asset Group],asset_grp_poly,3,FALSE))</f>
        <v/>
      </c>
      <c r="M585" s="11"/>
      <c r="P585" s="56"/>
      <c r="R585" s="11"/>
      <c r="S585" s="14"/>
      <c r="AC585" s="19" t="str">
        <f>IF(Polygon[Asset Group]="","",VLOOKUP(Polygon[Asset Type],subdom_master,4,FALSE))</f>
        <v/>
      </c>
    </row>
    <row r="586" spans="1:29" s="3" customFormat="1" x14ac:dyDescent="0.2">
      <c r="A586" s="34"/>
      <c r="B586" s="34"/>
      <c r="C586" s="34"/>
      <c r="D586" s="61"/>
      <c r="E586" s="61"/>
      <c r="F586" s="34"/>
      <c r="G586" s="34"/>
      <c r="H586" s="3" t="str">
        <f>IF(Polygon[Asset Group]="","",VLOOKUP(Polygon[Asset Group],asset_grp_poly,4,FALSE))</f>
        <v/>
      </c>
      <c r="J586" s="3" t="str">
        <f>IF(Polygon[Asset Group]="","",VLOOKUP(Polygon[Asset Group],asset_grp_poly,3,FALSE))</f>
        <v/>
      </c>
      <c r="M586" s="11"/>
      <c r="P586" s="56"/>
      <c r="R586" s="11"/>
      <c r="S586" s="14"/>
      <c r="AC586" s="19" t="str">
        <f>IF(Polygon[Asset Group]="","",VLOOKUP(Polygon[Asset Type],subdom_master,4,FALSE))</f>
        <v/>
      </c>
    </row>
    <row r="587" spans="1:29" s="3" customFormat="1" x14ac:dyDescent="0.2">
      <c r="A587" s="34"/>
      <c r="B587" s="34"/>
      <c r="C587" s="34"/>
      <c r="D587" s="61"/>
      <c r="E587" s="61"/>
      <c r="F587" s="34"/>
      <c r="G587" s="34"/>
      <c r="H587" s="3" t="str">
        <f>IF(Polygon[Asset Group]="","",VLOOKUP(Polygon[Asset Group],asset_grp_poly,4,FALSE))</f>
        <v/>
      </c>
      <c r="J587" s="3" t="str">
        <f>IF(Polygon[Asset Group]="","",VLOOKUP(Polygon[Asset Group],asset_grp_poly,3,FALSE))</f>
        <v/>
      </c>
      <c r="M587" s="11"/>
      <c r="P587" s="56"/>
      <c r="R587" s="11"/>
      <c r="S587" s="14"/>
      <c r="AC587" s="19" t="str">
        <f>IF(Polygon[Asset Group]="","",VLOOKUP(Polygon[Asset Type],subdom_master,4,FALSE))</f>
        <v/>
      </c>
    </row>
    <row r="588" spans="1:29" s="3" customFormat="1" x14ac:dyDescent="0.2">
      <c r="A588" s="34"/>
      <c r="B588" s="34"/>
      <c r="C588" s="34"/>
      <c r="D588" s="61"/>
      <c r="E588" s="61"/>
      <c r="F588" s="34"/>
      <c r="G588" s="34"/>
      <c r="H588" s="3" t="str">
        <f>IF(Polygon[Asset Group]="","",VLOOKUP(Polygon[Asset Group],asset_grp_poly,4,FALSE))</f>
        <v/>
      </c>
      <c r="J588" s="3" t="str">
        <f>IF(Polygon[Asset Group]="","",VLOOKUP(Polygon[Asset Group],asset_grp_poly,3,FALSE))</f>
        <v/>
      </c>
      <c r="M588" s="11"/>
      <c r="P588" s="56"/>
      <c r="R588" s="11"/>
      <c r="S588" s="14"/>
      <c r="AC588" s="19" t="str">
        <f>IF(Polygon[Asset Group]="","",VLOOKUP(Polygon[Asset Type],subdom_master,4,FALSE))</f>
        <v/>
      </c>
    </row>
    <row r="589" spans="1:29" s="3" customFormat="1" x14ac:dyDescent="0.2">
      <c r="A589" s="34"/>
      <c r="B589" s="34"/>
      <c r="C589" s="34"/>
      <c r="D589" s="61"/>
      <c r="E589" s="61"/>
      <c r="F589" s="34"/>
      <c r="G589" s="34"/>
      <c r="H589" s="3" t="str">
        <f>IF(Polygon[Asset Group]="","",VLOOKUP(Polygon[Asset Group],asset_grp_poly,4,FALSE))</f>
        <v/>
      </c>
      <c r="J589" s="3" t="str">
        <f>IF(Polygon[Asset Group]="","",VLOOKUP(Polygon[Asset Group],asset_grp_poly,3,FALSE))</f>
        <v/>
      </c>
      <c r="M589" s="11"/>
      <c r="P589" s="56"/>
      <c r="R589" s="11"/>
      <c r="S589" s="14"/>
      <c r="AC589" s="19" t="str">
        <f>IF(Polygon[Asset Group]="","",VLOOKUP(Polygon[Asset Type],subdom_master,4,FALSE))</f>
        <v/>
      </c>
    </row>
    <row r="590" spans="1:29" s="3" customFormat="1" x14ac:dyDescent="0.2">
      <c r="A590" s="34"/>
      <c r="B590" s="34"/>
      <c r="C590" s="34"/>
      <c r="D590" s="61"/>
      <c r="E590" s="61"/>
      <c r="F590" s="34"/>
      <c r="G590" s="34"/>
      <c r="H590" s="3" t="str">
        <f>IF(Polygon[Asset Group]="","",VLOOKUP(Polygon[Asset Group],asset_grp_poly,4,FALSE))</f>
        <v/>
      </c>
      <c r="J590" s="3" t="str">
        <f>IF(Polygon[Asset Group]="","",VLOOKUP(Polygon[Asset Group],asset_grp_poly,3,FALSE))</f>
        <v/>
      </c>
      <c r="M590" s="11"/>
      <c r="P590" s="56"/>
      <c r="R590" s="11"/>
      <c r="S590" s="14"/>
      <c r="AC590" s="19" t="str">
        <f>IF(Polygon[Asset Group]="","",VLOOKUP(Polygon[Asset Type],subdom_master,4,FALSE))</f>
        <v/>
      </c>
    </row>
    <row r="591" spans="1:29" s="3" customFormat="1" x14ac:dyDescent="0.2">
      <c r="A591" s="34"/>
      <c r="B591" s="34"/>
      <c r="C591" s="34"/>
      <c r="D591" s="61"/>
      <c r="E591" s="61"/>
      <c r="F591" s="34"/>
      <c r="G591" s="34"/>
      <c r="H591" s="3" t="str">
        <f>IF(Polygon[Asset Group]="","",VLOOKUP(Polygon[Asset Group],asset_grp_poly,4,FALSE))</f>
        <v/>
      </c>
      <c r="J591" s="3" t="str">
        <f>IF(Polygon[Asset Group]="","",VLOOKUP(Polygon[Asset Group],asset_grp_poly,3,FALSE))</f>
        <v/>
      </c>
      <c r="M591" s="11"/>
      <c r="P591" s="56"/>
      <c r="R591" s="11"/>
      <c r="S591" s="14"/>
      <c r="AC591" s="19" t="str">
        <f>IF(Polygon[Asset Group]="","",VLOOKUP(Polygon[Asset Type],subdom_master,4,FALSE))</f>
        <v/>
      </c>
    </row>
    <row r="592" spans="1:29" s="3" customFormat="1" x14ac:dyDescent="0.2">
      <c r="A592" s="34"/>
      <c r="B592" s="34"/>
      <c r="C592" s="34"/>
      <c r="D592" s="61"/>
      <c r="E592" s="61"/>
      <c r="F592" s="34"/>
      <c r="G592" s="34"/>
      <c r="H592" s="3" t="str">
        <f>IF(Polygon[Asset Group]="","",VLOOKUP(Polygon[Asset Group],asset_grp_poly,4,FALSE))</f>
        <v/>
      </c>
      <c r="J592" s="3" t="str">
        <f>IF(Polygon[Asset Group]="","",VLOOKUP(Polygon[Asset Group],asset_grp_poly,3,FALSE))</f>
        <v/>
      </c>
      <c r="M592" s="11"/>
      <c r="P592" s="56"/>
      <c r="R592" s="11"/>
      <c r="S592" s="14"/>
      <c r="AC592" s="19" t="str">
        <f>IF(Polygon[Asset Group]="","",VLOOKUP(Polygon[Asset Type],subdom_master,4,FALSE))</f>
        <v/>
      </c>
    </row>
    <row r="593" spans="1:29" s="3" customFormat="1" x14ac:dyDescent="0.2">
      <c r="A593" s="34"/>
      <c r="B593" s="34"/>
      <c r="C593" s="34"/>
      <c r="D593" s="61"/>
      <c r="E593" s="61"/>
      <c r="F593" s="34"/>
      <c r="G593" s="34"/>
      <c r="H593" s="3" t="str">
        <f>IF(Polygon[Asset Group]="","",VLOOKUP(Polygon[Asset Group],asset_grp_poly,4,FALSE))</f>
        <v/>
      </c>
      <c r="J593" s="3" t="str">
        <f>IF(Polygon[Asset Group]="","",VLOOKUP(Polygon[Asset Group],asset_grp_poly,3,FALSE))</f>
        <v/>
      </c>
      <c r="M593" s="11"/>
      <c r="P593" s="56"/>
      <c r="R593" s="11"/>
      <c r="S593" s="14"/>
      <c r="AC593" s="19" t="str">
        <f>IF(Polygon[Asset Group]="","",VLOOKUP(Polygon[Asset Type],subdom_master,4,FALSE))</f>
        <v/>
      </c>
    </row>
    <row r="594" spans="1:29" s="3" customFormat="1" x14ac:dyDescent="0.2">
      <c r="A594" s="34"/>
      <c r="B594" s="34"/>
      <c r="C594" s="34"/>
      <c r="D594" s="61"/>
      <c r="E594" s="61"/>
      <c r="F594" s="34"/>
      <c r="G594" s="34"/>
      <c r="H594" s="3" t="str">
        <f>IF(Polygon[Asset Group]="","",VLOOKUP(Polygon[Asset Group],asset_grp_poly,4,FALSE))</f>
        <v/>
      </c>
      <c r="J594" s="3" t="str">
        <f>IF(Polygon[Asset Group]="","",VLOOKUP(Polygon[Asset Group],asset_grp_poly,3,FALSE))</f>
        <v/>
      </c>
      <c r="M594" s="11"/>
      <c r="P594" s="56"/>
      <c r="R594" s="11"/>
      <c r="S594" s="14"/>
      <c r="AC594" s="19" t="str">
        <f>IF(Polygon[Asset Group]="","",VLOOKUP(Polygon[Asset Type],subdom_master,4,FALSE))</f>
        <v/>
      </c>
    </row>
    <row r="595" spans="1:29" s="3" customFormat="1" x14ac:dyDescent="0.2">
      <c r="A595" s="34"/>
      <c r="B595" s="34"/>
      <c r="C595" s="34"/>
      <c r="D595" s="61"/>
      <c r="E595" s="61"/>
      <c r="F595" s="34"/>
      <c r="G595" s="34"/>
      <c r="H595" s="3" t="str">
        <f>IF(Polygon[Asset Group]="","",VLOOKUP(Polygon[Asset Group],asset_grp_poly,4,FALSE))</f>
        <v/>
      </c>
      <c r="J595" s="3" t="str">
        <f>IF(Polygon[Asset Group]="","",VLOOKUP(Polygon[Asset Group],asset_grp_poly,3,FALSE))</f>
        <v/>
      </c>
      <c r="M595" s="11"/>
      <c r="P595" s="56"/>
      <c r="R595" s="11"/>
      <c r="S595" s="14"/>
      <c r="AC595" s="19" t="str">
        <f>IF(Polygon[Asset Group]="","",VLOOKUP(Polygon[Asset Type],subdom_master,4,FALSE))</f>
        <v/>
      </c>
    </row>
    <row r="596" spans="1:29" s="3" customFormat="1" x14ac:dyDescent="0.2">
      <c r="A596" s="34"/>
      <c r="B596" s="34"/>
      <c r="C596" s="34"/>
      <c r="D596" s="61"/>
      <c r="E596" s="61"/>
      <c r="F596" s="34"/>
      <c r="G596" s="34"/>
      <c r="H596" s="3" t="str">
        <f>IF(Polygon[Asset Group]="","",VLOOKUP(Polygon[Asset Group],asset_grp_poly,4,FALSE))</f>
        <v/>
      </c>
      <c r="J596" s="3" t="str">
        <f>IF(Polygon[Asset Group]="","",VLOOKUP(Polygon[Asset Group],asset_grp_poly,3,FALSE))</f>
        <v/>
      </c>
      <c r="M596" s="11"/>
      <c r="P596" s="56"/>
      <c r="R596" s="11"/>
      <c r="S596" s="14"/>
      <c r="AC596" s="19" t="str">
        <f>IF(Polygon[Asset Group]="","",VLOOKUP(Polygon[Asset Type],subdom_master,4,FALSE))</f>
        <v/>
      </c>
    </row>
    <row r="597" spans="1:29" s="3" customFormat="1" x14ac:dyDescent="0.2">
      <c r="A597" s="34"/>
      <c r="B597" s="34"/>
      <c r="C597" s="34"/>
      <c r="D597" s="61"/>
      <c r="E597" s="61"/>
      <c r="F597" s="34"/>
      <c r="G597" s="34"/>
      <c r="H597" s="3" t="str">
        <f>IF(Polygon[Asset Group]="","",VLOOKUP(Polygon[Asset Group],asset_grp_poly,4,FALSE))</f>
        <v/>
      </c>
      <c r="J597" s="3" t="str">
        <f>IF(Polygon[Asset Group]="","",VLOOKUP(Polygon[Asset Group],asset_grp_poly,3,FALSE))</f>
        <v/>
      </c>
      <c r="M597" s="11"/>
      <c r="P597" s="56"/>
      <c r="R597" s="11"/>
      <c r="S597" s="14"/>
      <c r="AC597" s="19" t="str">
        <f>IF(Polygon[Asset Group]="","",VLOOKUP(Polygon[Asset Type],subdom_master,4,FALSE))</f>
        <v/>
      </c>
    </row>
    <row r="598" spans="1:29" s="3" customFormat="1" x14ac:dyDescent="0.2">
      <c r="A598" s="34"/>
      <c r="B598" s="34"/>
      <c r="C598" s="34"/>
      <c r="D598" s="61"/>
      <c r="E598" s="61"/>
      <c r="F598" s="34"/>
      <c r="G598" s="34"/>
      <c r="H598" s="3" t="str">
        <f>IF(Polygon[Asset Group]="","",VLOOKUP(Polygon[Asset Group],asset_grp_poly,4,FALSE))</f>
        <v/>
      </c>
      <c r="J598" s="3" t="str">
        <f>IF(Polygon[Asset Group]="","",VLOOKUP(Polygon[Asset Group],asset_grp_poly,3,FALSE))</f>
        <v/>
      </c>
      <c r="M598" s="11"/>
      <c r="P598" s="56"/>
      <c r="R598" s="11"/>
      <c r="S598" s="14"/>
      <c r="AC598" s="19" t="str">
        <f>IF(Polygon[Asset Group]="","",VLOOKUP(Polygon[Asset Type],subdom_master,4,FALSE))</f>
        <v/>
      </c>
    </row>
    <row r="599" spans="1:29" s="3" customFormat="1" x14ac:dyDescent="0.2">
      <c r="A599" s="34"/>
      <c r="B599" s="34"/>
      <c r="C599" s="34"/>
      <c r="D599" s="61"/>
      <c r="E599" s="61"/>
      <c r="F599" s="34"/>
      <c r="G599" s="34"/>
      <c r="H599" s="3" t="str">
        <f>IF(Polygon[Asset Group]="","",VLOOKUP(Polygon[Asset Group],asset_grp_poly,4,FALSE))</f>
        <v/>
      </c>
      <c r="J599" s="3" t="str">
        <f>IF(Polygon[Asset Group]="","",VLOOKUP(Polygon[Asset Group],asset_grp_poly,3,FALSE))</f>
        <v/>
      </c>
      <c r="M599" s="11"/>
      <c r="P599" s="56"/>
      <c r="R599" s="11"/>
      <c r="S599" s="14"/>
      <c r="AC599" s="19" t="str">
        <f>IF(Polygon[Asset Group]="","",VLOOKUP(Polygon[Asset Type],subdom_master,4,FALSE))</f>
        <v/>
      </c>
    </row>
    <row r="600" spans="1:29" s="3" customFormat="1" x14ac:dyDescent="0.2">
      <c r="A600" s="34"/>
      <c r="B600" s="34"/>
      <c r="C600" s="34"/>
      <c r="D600" s="61"/>
      <c r="E600" s="61"/>
      <c r="F600" s="34"/>
      <c r="G600" s="34"/>
      <c r="H600" s="3" t="str">
        <f>IF(Polygon[Asset Group]="","",VLOOKUP(Polygon[Asset Group],asset_grp_poly,4,FALSE))</f>
        <v/>
      </c>
      <c r="J600" s="3" t="str">
        <f>IF(Polygon[Asset Group]="","",VLOOKUP(Polygon[Asset Group],asset_grp_poly,3,FALSE))</f>
        <v/>
      </c>
      <c r="M600" s="11"/>
      <c r="P600" s="56"/>
      <c r="R600" s="11"/>
      <c r="S600" s="14"/>
      <c r="AC600" s="19" t="str">
        <f>IF(Polygon[Asset Group]="","",VLOOKUP(Polygon[Asset Type],subdom_master,4,FALSE))</f>
        <v/>
      </c>
    </row>
    <row r="601" spans="1:29" s="3" customFormat="1" x14ac:dyDescent="0.2">
      <c r="A601" s="34"/>
      <c r="B601" s="34"/>
      <c r="C601" s="34"/>
      <c r="D601" s="61"/>
      <c r="E601" s="61"/>
      <c r="F601" s="34"/>
      <c r="G601" s="34"/>
      <c r="H601" s="3" t="str">
        <f>IF(Polygon[Asset Group]="","",VLOOKUP(Polygon[Asset Group],asset_grp_poly,4,FALSE))</f>
        <v/>
      </c>
      <c r="J601" s="3" t="str">
        <f>IF(Polygon[Asset Group]="","",VLOOKUP(Polygon[Asset Group],asset_grp_poly,3,FALSE))</f>
        <v/>
      </c>
      <c r="M601" s="11"/>
      <c r="P601" s="56"/>
      <c r="R601" s="11"/>
      <c r="S601" s="14"/>
      <c r="AC601" s="19" t="str">
        <f>IF(Polygon[Asset Group]="","",VLOOKUP(Polygon[Asset Type],subdom_master,4,FALSE))</f>
        <v/>
      </c>
    </row>
    <row r="602" spans="1:29" s="3" customFormat="1" x14ac:dyDescent="0.2">
      <c r="A602" s="34"/>
      <c r="B602" s="34"/>
      <c r="C602" s="34"/>
      <c r="D602" s="61"/>
      <c r="E602" s="61"/>
      <c r="F602" s="34"/>
      <c r="G602" s="34"/>
      <c r="H602" s="3" t="str">
        <f>IF(Polygon[Asset Group]="","",VLOOKUP(Polygon[Asset Group],asset_grp_poly,4,FALSE))</f>
        <v/>
      </c>
      <c r="J602" s="3" t="str">
        <f>IF(Polygon[Asset Group]="","",VLOOKUP(Polygon[Asset Group],asset_grp_poly,3,FALSE))</f>
        <v/>
      </c>
      <c r="M602" s="11"/>
      <c r="P602" s="56"/>
      <c r="R602" s="11"/>
      <c r="S602" s="14"/>
      <c r="AC602" s="19" t="str">
        <f>IF(Polygon[Asset Group]="","",VLOOKUP(Polygon[Asset Type],subdom_master,4,FALSE))</f>
        <v/>
      </c>
    </row>
    <row r="603" spans="1:29" s="3" customFormat="1" x14ac:dyDescent="0.2">
      <c r="A603" s="34"/>
      <c r="B603" s="34"/>
      <c r="C603" s="34"/>
      <c r="D603" s="61"/>
      <c r="E603" s="61"/>
      <c r="F603" s="34"/>
      <c r="G603" s="34"/>
      <c r="H603" s="3" t="str">
        <f>IF(Polygon[Asset Group]="","",VLOOKUP(Polygon[Asset Group],asset_grp_poly,4,FALSE))</f>
        <v/>
      </c>
      <c r="J603" s="3" t="str">
        <f>IF(Polygon[Asset Group]="","",VLOOKUP(Polygon[Asset Group],asset_grp_poly,3,FALSE))</f>
        <v/>
      </c>
      <c r="M603" s="11"/>
      <c r="P603" s="56"/>
      <c r="R603" s="11"/>
      <c r="S603" s="14"/>
      <c r="AC603" s="19" t="str">
        <f>IF(Polygon[Asset Group]="","",VLOOKUP(Polygon[Asset Type],subdom_master,4,FALSE))</f>
        <v/>
      </c>
    </row>
    <row r="604" spans="1:29" s="3" customFormat="1" x14ac:dyDescent="0.2">
      <c r="A604" s="34"/>
      <c r="B604" s="34"/>
      <c r="C604" s="34"/>
      <c r="D604" s="61"/>
      <c r="E604" s="61"/>
      <c r="F604" s="34"/>
      <c r="G604" s="34"/>
      <c r="H604" s="3" t="str">
        <f>IF(Polygon[Asset Group]="","",VLOOKUP(Polygon[Asset Group],asset_grp_poly,4,FALSE))</f>
        <v/>
      </c>
      <c r="J604" s="3" t="str">
        <f>IF(Polygon[Asset Group]="","",VLOOKUP(Polygon[Asset Group],asset_grp_poly,3,FALSE))</f>
        <v/>
      </c>
      <c r="M604" s="11"/>
      <c r="P604" s="56"/>
      <c r="R604" s="11"/>
      <c r="S604" s="14"/>
      <c r="AC604" s="19" t="str">
        <f>IF(Polygon[Asset Group]="","",VLOOKUP(Polygon[Asset Type],subdom_master,4,FALSE))</f>
        <v/>
      </c>
    </row>
    <row r="605" spans="1:29" s="3" customFormat="1" x14ac:dyDescent="0.2">
      <c r="A605" s="34"/>
      <c r="B605" s="34"/>
      <c r="C605" s="34"/>
      <c r="D605" s="61"/>
      <c r="E605" s="61"/>
      <c r="F605" s="34"/>
      <c r="G605" s="34"/>
      <c r="H605" s="3" t="str">
        <f>IF(Polygon[Asset Group]="","",VLOOKUP(Polygon[Asset Group],asset_grp_poly,4,FALSE))</f>
        <v/>
      </c>
      <c r="J605" s="3" t="str">
        <f>IF(Polygon[Asset Group]="","",VLOOKUP(Polygon[Asset Group],asset_grp_poly,3,FALSE))</f>
        <v/>
      </c>
      <c r="M605" s="11"/>
      <c r="P605" s="56"/>
      <c r="R605" s="11"/>
      <c r="S605" s="14"/>
      <c r="AC605" s="19" t="str">
        <f>IF(Polygon[Asset Group]="","",VLOOKUP(Polygon[Asset Type],subdom_master,4,FALSE))</f>
        <v/>
      </c>
    </row>
    <row r="606" spans="1:29" s="3" customFormat="1" x14ac:dyDescent="0.2">
      <c r="A606" s="34"/>
      <c r="B606" s="34"/>
      <c r="C606" s="34"/>
      <c r="D606" s="61"/>
      <c r="E606" s="61"/>
      <c r="F606" s="34"/>
      <c r="G606" s="34"/>
      <c r="H606" s="3" t="str">
        <f>IF(Polygon[Asset Group]="","",VLOOKUP(Polygon[Asset Group],asset_grp_poly,4,FALSE))</f>
        <v/>
      </c>
      <c r="J606" s="3" t="str">
        <f>IF(Polygon[Asset Group]="","",VLOOKUP(Polygon[Asset Group],asset_grp_poly,3,FALSE))</f>
        <v/>
      </c>
      <c r="M606" s="11"/>
      <c r="P606" s="56"/>
      <c r="R606" s="11"/>
      <c r="S606" s="14"/>
      <c r="AC606" s="19" t="str">
        <f>IF(Polygon[Asset Group]="","",VLOOKUP(Polygon[Asset Type],subdom_master,4,FALSE))</f>
        <v/>
      </c>
    </row>
    <row r="607" spans="1:29" s="3" customFormat="1" x14ac:dyDescent="0.2">
      <c r="A607" s="34"/>
      <c r="B607" s="34"/>
      <c r="C607" s="34"/>
      <c r="D607" s="61"/>
      <c r="E607" s="61"/>
      <c r="F607" s="34"/>
      <c r="G607" s="34"/>
      <c r="H607" s="3" t="str">
        <f>IF(Polygon[Asset Group]="","",VLOOKUP(Polygon[Asset Group],asset_grp_poly,4,FALSE))</f>
        <v/>
      </c>
      <c r="J607" s="3" t="str">
        <f>IF(Polygon[Asset Group]="","",VLOOKUP(Polygon[Asset Group],asset_grp_poly,3,FALSE))</f>
        <v/>
      </c>
      <c r="M607" s="11"/>
      <c r="P607" s="56"/>
      <c r="R607" s="11"/>
      <c r="S607" s="14"/>
      <c r="AC607" s="19" t="str">
        <f>IF(Polygon[Asset Group]="","",VLOOKUP(Polygon[Asset Type],subdom_master,4,FALSE))</f>
        <v/>
      </c>
    </row>
    <row r="608" spans="1:29" s="3" customFormat="1" x14ac:dyDescent="0.2">
      <c r="A608" s="34"/>
      <c r="B608" s="34"/>
      <c r="C608" s="34"/>
      <c r="D608" s="61"/>
      <c r="E608" s="61"/>
      <c r="F608" s="34"/>
      <c r="G608" s="34"/>
      <c r="H608" s="3" t="str">
        <f>IF(Polygon[Asset Group]="","",VLOOKUP(Polygon[Asset Group],asset_grp_poly,4,FALSE))</f>
        <v/>
      </c>
      <c r="J608" s="3" t="str">
        <f>IF(Polygon[Asset Group]="","",VLOOKUP(Polygon[Asset Group],asset_grp_poly,3,FALSE))</f>
        <v/>
      </c>
      <c r="M608" s="11"/>
      <c r="P608" s="56"/>
      <c r="R608" s="11"/>
      <c r="S608" s="14"/>
      <c r="AC608" s="19" t="str">
        <f>IF(Polygon[Asset Group]="","",VLOOKUP(Polygon[Asset Type],subdom_master,4,FALSE))</f>
        <v/>
      </c>
    </row>
    <row r="609" spans="1:29" s="3" customFormat="1" x14ac:dyDescent="0.2">
      <c r="A609" s="34"/>
      <c r="B609" s="34"/>
      <c r="C609" s="34"/>
      <c r="D609" s="61"/>
      <c r="E609" s="61"/>
      <c r="F609" s="34"/>
      <c r="G609" s="34"/>
      <c r="H609" s="3" t="str">
        <f>IF(Polygon[Asset Group]="","",VLOOKUP(Polygon[Asset Group],asset_grp_poly,4,FALSE))</f>
        <v/>
      </c>
      <c r="J609" s="3" t="str">
        <f>IF(Polygon[Asset Group]="","",VLOOKUP(Polygon[Asset Group],asset_grp_poly,3,FALSE))</f>
        <v/>
      </c>
      <c r="M609" s="11"/>
      <c r="P609" s="56"/>
      <c r="R609" s="11"/>
      <c r="S609" s="14"/>
      <c r="AC609" s="19" t="str">
        <f>IF(Polygon[Asset Group]="","",VLOOKUP(Polygon[Asset Type],subdom_master,4,FALSE))</f>
        <v/>
      </c>
    </row>
    <row r="610" spans="1:29" s="3" customFormat="1" x14ac:dyDescent="0.2">
      <c r="A610" s="34"/>
      <c r="B610" s="34"/>
      <c r="C610" s="34"/>
      <c r="D610" s="61"/>
      <c r="E610" s="61"/>
      <c r="F610" s="34"/>
      <c r="G610" s="34"/>
      <c r="H610" s="3" t="str">
        <f>IF(Polygon[Asset Group]="","",VLOOKUP(Polygon[Asset Group],asset_grp_poly,4,FALSE))</f>
        <v/>
      </c>
      <c r="J610" s="3" t="str">
        <f>IF(Polygon[Asset Group]="","",VLOOKUP(Polygon[Asset Group],asset_grp_poly,3,FALSE))</f>
        <v/>
      </c>
      <c r="M610" s="11"/>
      <c r="P610" s="56"/>
      <c r="R610" s="11"/>
      <c r="S610" s="14"/>
      <c r="AC610" s="19" t="str">
        <f>IF(Polygon[Asset Group]="","",VLOOKUP(Polygon[Asset Type],subdom_master,4,FALSE))</f>
        <v/>
      </c>
    </row>
    <row r="611" spans="1:29" s="3" customFormat="1" x14ac:dyDescent="0.2">
      <c r="A611" s="34"/>
      <c r="B611" s="34"/>
      <c r="C611" s="34"/>
      <c r="D611" s="61"/>
      <c r="E611" s="61"/>
      <c r="F611" s="34"/>
      <c r="G611" s="34"/>
      <c r="H611" s="3" t="str">
        <f>IF(Polygon[Asset Group]="","",VLOOKUP(Polygon[Asset Group],asset_grp_poly,4,FALSE))</f>
        <v/>
      </c>
      <c r="J611" s="3" t="str">
        <f>IF(Polygon[Asset Group]="","",VLOOKUP(Polygon[Asset Group],asset_grp_poly,3,FALSE))</f>
        <v/>
      </c>
      <c r="M611" s="11"/>
      <c r="P611" s="56"/>
      <c r="R611" s="11"/>
      <c r="S611" s="14"/>
      <c r="AC611" s="19" t="str">
        <f>IF(Polygon[Asset Group]="","",VLOOKUP(Polygon[Asset Type],subdom_master,4,FALSE))</f>
        <v/>
      </c>
    </row>
    <row r="612" spans="1:29" s="3" customFormat="1" x14ac:dyDescent="0.2">
      <c r="A612" s="34"/>
      <c r="B612" s="34"/>
      <c r="C612" s="34"/>
      <c r="D612" s="61"/>
      <c r="E612" s="61"/>
      <c r="F612" s="34"/>
      <c r="G612" s="34"/>
      <c r="H612" s="3" t="str">
        <f>IF(Polygon[Asset Group]="","",VLOOKUP(Polygon[Asset Group],asset_grp_poly,4,FALSE))</f>
        <v/>
      </c>
      <c r="J612" s="3" t="str">
        <f>IF(Polygon[Asset Group]="","",VLOOKUP(Polygon[Asset Group],asset_grp_poly,3,FALSE))</f>
        <v/>
      </c>
      <c r="M612" s="11"/>
      <c r="P612" s="56"/>
      <c r="R612" s="11"/>
      <c r="S612" s="14"/>
      <c r="AC612" s="19" t="str">
        <f>IF(Polygon[Asset Group]="","",VLOOKUP(Polygon[Asset Type],subdom_master,4,FALSE))</f>
        <v/>
      </c>
    </row>
    <row r="613" spans="1:29" s="3" customFormat="1" x14ac:dyDescent="0.2">
      <c r="A613" s="34"/>
      <c r="B613" s="34"/>
      <c r="C613" s="34"/>
      <c r="D613" s="61"/>
      <c r="E613" s="61"/>
      <c r="F613" s="34"/>
      <c r="G613" s="34"/>
      <c r="H613" s="3" t="str">
        <f>IF(Polygon[Asset Group]="","",VLOOKUP(Polygon[Asset Group],asset_grp_poly,4,FALSE))</f>
        <v/>
      </c>
      <c r="J613" s="3" t="str">
        <f>IF(Polygon[Asset Group]="","",VLOOKUP(Polygon[Asset Group],asset_grp_poly,3,FALSE))</f>
        <v/>
      </c>
      <c r="M613" s="11"/>
      <c r="P613" s="56"/>
      <c r="R613" s="11"/>
      <c r="S613" s="14"/>
      <c r="AC613" s="19" t="str">
        <f>IF(Polygon[Asset Group]="","",VLOOKUP(Polygon[Asset Type],subdom_master,4,FALSE))</f>
        <v/>
      </c>
    </row>
    <row r="614" spans="1:29" s="3" customFormat="1" x14ac:dyDescent="0.2">
      <c r="A614" s="34"/>
      <c r="B614" s="34"/>
      <c r="C614" s="34"/>
      <c r="D614" s="61"/>
      <c r="E614" s="61"/>
      <c r="F614" s="34"/>
      <c r="G614" s="34"/>
      <c r="H614" s="3" t="str">
        <f>IF(Polygon[Asset Group]="","",VLOOKUP(Polygon[Asset Group],asset_grp_poly,4,FALSE))</f>
        <v/>
      </c>
      <c r="J614" s="3" t="str">
        <f>IF(Polygon[Asset Group]="","",VLOOKUP(Polygon[Asset Group],asset_grp_poly,3,FALSE))</f>
        <v/>
      </c>
      <c r="M614" s="11"/>
      <c r="P614" s="56"/>
      <c r="R614" s="11"/>
      <c r="S614" s="14"/>
      <c r="AC614" s="19" t="str">
        <f>IF(Polygon[Asset Group]="","",VLOOKUP(Polygon[Asset Type],subdom_master,4,FALSE))</f>
        <v/>
      </c>
    </row>
    <row r="615" spans="1:29" s="3" customFormat="1" x14ac:dyDescent="0.2">
      <c r="A615" s="34"/>
      <c r="B615" s="34"/>
      <c r="C615" s="34"/>
      <c r="D615" s="61"/>
      <c r="E615" s="61"/>
      <c r="F615" s="34"/>
      <c r="G615" s="34"/>
      <c r="H615" s="3" t="str">
        <f>IF(Polygon[Asset Group]="","",VLOOKUP(Polygon[Asset Group],asset_grp_poly,4,FALSE))</f>
        <v/>
      </c>
      <c r="J615" s="3" t="str">
        <f>IF(Polygon[Asset Group]="","",VLOOKUP(Polygon[Asset Group],asset_grp_poly,3,FALSE))</f>
        <v/>
      </c>
      <c r="M615" s="11"/>
      <c r="P615" s="56"/>
      <c r="R615" s="11"/>
      <c r="S615" s="14"/>
      <c r="AC615" s="19" t="str">
        <f>IF(Polygon[Asset Group]="","",VLOOKUP(Polygon[Asset Type],subdom_master,4,FALSE))</f>
        <v/>
      </c>
    </row>
    <row r="616" spans="1:29" s="3" customFormat="1" x14ac:dyDescent="0.2">
      <c r="A616" s="34"/>
      <c r="B616" s="34"/>
      <c r="C616" s="34"/>
      <c r="D616" s="61"/>
      <c r="E616" s="61"/>
      <c r="F616" s="34"/>
      <c r="G616" s="34"/>
      <c r="H616" s="3" t="str">
        <f>IF(Polygon[Asset Group]="","",VLOOKUP(Polygon[Asset Group],asset_grp_poly,4,FALSE))</f>
        <v/>
      </c>
      <c r="J616" s="3" t="str">
        <f>IF(Polygon[Asset Group]="","",VLOOKUP(Polygon[Asset Group],asset_grp_poly,3,FALSE))</f>
        <v/>
      </c>
      <c r="M616" s="11"/>
      <c r="P616" s="56"/>
      <c r="R616" s="11"/>
      <c r="S616" s="14"/>
      <c r="AC616" s="19" t="str">
        <f>IF(Polygon[Asset Group]="","",VLOOKUP(Polygon[Asset Type],subdom_master,4,FALSE))</f>
        <v/>
      </c>
    </row>
    <row r="617" spans="1:29" s="3" customFormat="1" x14ac:dyDescent="0.2">
      <c r="A617" s="34"/>
      <c r="B617" s="34"/>
      <c r="C617" s="34"/>
      <c r="D617" s="61"/>
      <c r="E617" s="61"/>
      <c r="F617" s="34"/>
      <c r="G617" s="34"/>
      <c r="H617" s="3" t="str">
        <f>IF(Polygon[Asset Group]="","",VLOOKUP(Polygon[Asset Group],asset_grp_poly,4,FALSE))</f>
        <v/>
      </c>
      <c r="J617" s="3" t="str">
        <f>IF(Polygon[Asset Group]="","",VLOOKUP(Polygon[Asset Group],asset_grp_poly,3,FALSE))</f>
        <v/>
      </c>
      <c r="M617" s="11"/>
      <c r="P617" s="56"/>
      <c r="R617" s="11"/>
      <c r="S617" s="14"/>
      <c r="AC617" s="19" t="str">
        <f>IF(Polygon[Asset Group]="","",VLOOKUP(Polygon[Asset Type],subdom_master,4,FALSE))</f>
        <v/>
      </c>
    </row>
    <row r="618" spans="1:29" s="3" customFormat="1" x14ac:dyDescent="0.2">
      <c r="A618" s="34"/>
      <c r="B618" s="34"/>
      <c r="C618" s="34"/>
      <c r="D618" s="61"/>
      <c r="E618" s="61"/>
      <c r="F618" s="34"/>
      <c r="G618" s="34"/>
      <c r="H618" s="3" t="str">
        <f>IF(Polygon[Asset Group]="","",VLOOKUP(Polygon[Asset Group],asset_grp_poly,4,FALSE))</f>
        <v/>
      </c>
      <c r="J618" s="3" t="str">
        <f>IF(Polygon[Asset Group]="","",VLOOKUP(Polygon[Asset Group],asset_grp_poly,3,FALSE))</f>
        <v/>
      </c>
      <c r="M618" s="11"/>
      <c r="P618" s="56"/>
      <c r="R618" s="11"/>
      <c r="S618" s="14"/>
      <c r="AC618" s="19" t="str">
        <f>IF(Polygon[Asset Group]="","",VLOOKUP(Polygon[Asset Type],subdom_master,4,FALSE))</f>
        <v/>
      </c>
    </row>
    <row r="619" spans="1:29" s="3" customFormat="1" x14ac:dyDescent="0.2">
      <c r="A619" s="34"/>
      <c r="B619" s="34"/>
      <c r="C619" s="34"/>
      <c r="D619" s="61"/>
      <c r="E619" s="61"/>
      <c r="F619" s="34"/>
      <c r="G619" s="34"/>
      <c r="H619" s="3" t="str">
        <f>IF(Polygon[Asset Group]="","",VLOOKUP(Polygon[Asset Group],asset_grp_poly,4,FALSE))</f>
        <v/>
      </c>
      <c r="J619" s="3" t="str">
        <f>IF(Polygon[Asset Group]="","",VLOOKUP(Polygon[Asset Group],asset_grp_poly,3,FALSE))</f>
        <v/>
      </c>
      <c r="M619" s="11"/>
      <c r="P619" s="56"/>
      <c r="R619" s="11"/>
      <c r="S619" s="14"/>
      <c r="AC619" s="19" t="str">
        <f>IF(Polygon[Asset Group]="","",VLOOKUP(Polygon[Asset Type],subdom_master,4,FALSE))</f>
        <v/>
      </c>
    </row>
    <row r="620" spans="1:29" s="3" customFormat="1" x14ac:dyDescent="0.2">
      <c r="A620" s="34"/>
      <c r="B620" s="34"/>
      <c r="C620" s="34"/>
      <c r="D620" s="61"/>
      <c r="E620" s="61"/>
      <c r="F620" s="34"/>
      <c r="G620" s="34"/>
      <c r="H620" s="3" t="str">
        <f>IF(Polygon[Asset Group]="","",VLOOKUP(Polygon[Asset Group],asset_grp_poly,4,FALSE))</f>
        <v/>
      </c>
      <c r="J620" s="3" t="str">
        <f>IF(Polygon[Asset Group]="","",VLOOKUP(Polygon[Asset Group],asset_grp_poly,3,FALSE))</f>
        <v/>
      </c>
      <c r="M620" s="11"/>
      <c r="P620" s="56"/>
      <c r="R620" s="11"/>
      <c r="S620" s="14"/>
      <c r="AC620" s="19" t="str">
        <f>IF(Polygon[Asset Group]="","",VLOOKUP(Polygon[Asset Type],subdom_master,4,FALSE))</f>
        <v/>
      </c>
    </row>
    <row r="621" spans="1:29" s="3" customFormat="1" x14ac:dyDescent="0.2">
      <c r="A621" s="34"/>
      <c r="B621" s="34"/>
      <c r="C621" s="34"/>
      <c r="D621" s="61"/>
      <c r="E621" s="61"/>
      <c r="F621" s="34"/>
      <c r="G621" s="34"/>
      <c r="H621" s="3" t="str">
        <f>IF(Polygon[Asset Group]="","",VLOOKUP(Polygon[Asset Group],asset_grp_poly,4,FALSE))</f>
        <v/>
      </c>
      <c r="J621" s="3" t="str">
        <f>IF(Polygon[Asset Group]="","",VLOOKUP(Polygon[Asset Group],asset_grp_poly,3,FALSE))</f>
        <v/>
      </c>
      <c r="M621" s="11"/>
      <c r="P621" s="56"/>
      <c r="R621" s="11"/>
      <c r="S621" s="14"/>
      <c r="AC621" s="19" t="str">
        <f>IF(Polygon[Asset Group]="","",VLOOKUP(Polygon[Asset Type],subdom_master,4,FALSE))</f>
        <v/>
      </c>
    </row>
    <row r="622" spans="1:29" s="3" customFormat="1" x14ac:dyDescent="0.2">
      <c r="A622" s="34"/>
      <c r="B622" s="34"/>
      <c r="C622" s="34"/>
      <c r="D622" s="61"/>
      <c r="E622" s="61"/>
      <c r="F622" s="34"/>
      <c r="G622" s="34"/>
      <c r="H622" s="3" t="str">
        <f>IF(Polygon[Asset Group]="","",VLOOKUP(Polygon[Asset Group],asset_grp_poly,4,FALSE))</f>
        <v/>
      </c>
      <c r="J622" s="3" t="str">
        <f>IF(Polygon[Asset Group]="","",VLOOKUP(Polygon[Asset Group],asset_grp_poly,3,FALSE))</f>
        <v/>
      </c>
      <c r="M622" s="11"/>
      <c r="P622" s="56"/>
      <c r="R622" s="11"/>
      <c r="S622" s="14"/>
      <c r="AC622" s="19" t="str">
        <f>IF(Polygon[Asset Group]="","",VLOOKUP(Polygon[Asset Type],subdom_master,4,FALSE))</f>
        <v/>
      </c>
    </row>
    <row r="623" spans="1:29" s="3" customFormat="1" x14ac:dyDescent="0.2">
      <c r="A623" s="34"/>
      <c r="B623" s="34"/>
      <c r="C623" s="34"/>
      <c r="D623" s="61"/>
      <c r="E623" s="61"/>
      <c r="F623" s="34"/>
      <c r="G623" s="34"/>
      <c r="H623" s="3" t="str">
        <f>IF(Polygon[Asset Group]="","",VLOOKUP(Polygon[Asset Group],asset_grp_poly,4,FALSE))</f>
        <v/>
      </c>
      <c r="J623" s="3" t="str">
        <f>IF(Polygon[Asset Group]="","",VLOOKUP(Polygon[Asset Group],asset_grp_poly,3,FALSE))</f>
        <v/>
      </c>
      <c r="M623" s="11"/>
      <c r="P623" s="56"/>
      <c r="R623" s="11"/>
      <c r="S623" s="14"/>
      <c r="AC623" s="19" t="str">
        <f>IF(Polygon[Asset Group]="","",VLOOKUP(Polygon[Asset Type],subdom_master,4,FALSE))</f>
        <v/>
      </c>
    </row>
    <row r="624" spans="1:29" s="3" customFormat="1" x14ac:dyDescent="0.2">
      <c r="A624" s="34"/>
      <c r="B624" s="34"/>
      <c r="C624" s="34"/>
      <c r="D624" s="61"/>
      <c r="E624" s="61"/>
      <c r="F624" s="34"/>
      <c r="G624" s="34"/>
      <c r="H624" s="3" t="str">
        <f>IF(Polygon[Asset Group]="","",VLOOKUP(Polygon[Asset Group],asset_grp_poly,4,FALSE))</f>
        <v/>
      </c>
      <c r="J624" s="3" t="str">
        <f>IF(Polygon[Asset Group]="","",VLOOKUP(Polygon[Asset Group],asset_grp_poly,3,FALSE))</f>
        <v/>
      </c>
      <c r="M624" s="11"/>
      <c r="P624" s="56"/>
      <c r="R624" s="11"/>
      <c r="S624" s="14"/>
      <c r="AC624" s="19" t="str">
        <f>IF(Polygon[Asset Group]="","",VLOOKUP(Polygon[Asset Type],subdom_master,4,FALSE))</f>
        <v/>
      </c>
    </row>
    <row r="625" spans="1:29" s="3" customFormat="1" x14ac:dyDescent="0.2">
      <c r="A625" s="34"/>
      <c r="B625" s="34"/>
      <c r="C625" s="34"/>
      <c r="D625" s="61"/>
      <c r="E625" s="61"/>
      <c r="F625" s="34"/>
      <c r="G625" s="34"/>
      <c r="H625" s="3" t="str">
        <f>IF(Polygon[Asset Group]="","",VLOOKUP(Polygon[Asset Group],asset_grp_poly,4,FALSE))</f>
        <v/>
      </c>
      <c r="J625" s="3" t="str">
        <f>IF(Polygon[Asset Group]="","",VLOOKUP(Polygon[Asset Group],asset_grp_poly,3,FALSE))</f>
        <v/>
      </c>
      <c r="M625" s="11"/>
      <c r="P625" s="56"/>
      <c r="R625" s="11"/>
      <c r="S625" s="14"/>
      <c r="AC625" s="19" t="str">
        <f>IF(Polygon[Asset Group]="","",VLOOKUP(Polygon[Asset Type],subdom_master,4,FALSE))</f>
        <v/>
      </c>
    </row>
    <row r="626" spans="1:29" s="3" customFormat="1" x14ac:dyDescent="0.2">
      <c r="A626" s="34"/>
      <c r="B626" s="34"/>
      <c r="C626" s="34"/>
      <c r="D626" s="61"/>
      <c r="E626" s="61"/>
      <c r="F626" s="34"/>
      <c r="G626" s="34"/>
      <c r="H626" s="3" t="str">
        <f>IF(Polygon[Asset Group]="","",VLOOKUP(Polygon[Asset Group],asset_grp_poly,4,FALSE))</f>
        <v/>
      </c>
      <c r="J626" s="3" t="str">
        <f>IF(Polygon[Asset Group]="","",VLOOKUP(Polygon[Asset Group],asset_grp_poly,3,FALSE))</f>
        <v/>
      </c>
      <c r="M626" s="11"/>
      <c r="P626" s="56"/>
      <c r="R626" s="11"/>
      <c r="S626" s="14"/>
      <c r="AC626" s="19" t="str">
        <f>IF(Polygon[Asset Group]="","",VLOOKUP(Polygon[Asset Type],subdom_master,4,FALSE))</f>
        <v/>
      </c>
    </row>
    <row r="627" spans="1:29" s="3" customFormat="1" x14ac:dyDescent="0.2">
      <c r="A627" s="34"/>
      <c r="B627" s="34"/>
      <c r="C627" s="34"/>
      <c r="D627" s="61"/>
      <c r="E627" s="61"/>
      <c r="F627" s="34"/>
      <c r="G627" s="34"/>
      <c r="H627" s="3" t="str">
        <f>IF(Polygon[Asset Group]="","",VLOOKUP(Polygon[Asset Group],asset_grp_poly,4,FALSE))</f>
        <v/>
      </c>
      <c r="J627" s="3" t="str">
        <f>IF(Polygon[Asset Group]="","",VLOOKUP(Polygon[Asset Group],asset_grp_poly,3,FALSE))</f>
        <v/>
      </c>
      <c r="M627" s="11"/>
      <c r="P627" s="56"/>
      <c r="R627" s="11"/>
      <c r="S627" s="14"/>
      <c r="AC627" s="19" t="str">
        <f>IF(Polygon[Asset Group]="","",VLOOKUP(Polygon[Asset Type],subdom_master,4,FALSE))</f>
        <v/>
      </c>
    </row>
    <row r="628" spans="1:29" s="3" customFormat="1" x14ac:dyDescent="0.2">
      <c r="A628" s="34"/>
      <c r="B628" s="34"/>
      <c r="C628" s="34"/>
      <c r="D628" s="61"/>
      <c r="E628" s="61"/>
      <c r="F628" s="34"/>
      <c r="G628" s="34"/>
      <c r="H628" s="3" t="str">
        <f>IF(Polygon[Asset Group]="","",VLOOKUP(Polygon[Asset Group],asset_grp_poly,4,FALSE))</f>
        <v/>
      </c>
      <c r="J628" s="3" t="str">
        <f>IF(Polygon[Asset Group]="","",VLOOKUP(Polygon[Asset Group],asset_grp_poly,3,FALSE))</f>
        <v/>
      </c>
      <c r="M628" s="11"/>
      <c r="P628" s="56"/>
      <c r="R628" s="11"/>
      <c r="S628" s="14"/>
      <c r="AC628" s="19" t="str">
        <f>IF(Polygon[Asset Group]="","",VLOOKUP(Polygon[Asset Type],subdom_master,4,FALSE))</f>
        <v/>
      </c>
    </row>
    <row r="629" spans="1:29" s="3" customFormat="1" x14ac:dyDescent="0.2">
      <c r="A629" s="34"/>
      <c r="B629" s="34"/>
      <c r="C629" s="34"/>
      <c r="D629" s="61"/>
      <c r="E629" s="61"/>
      <c r="F629" s="34"/>
      <c r="G629" s="34"/>
      <c r="H629" s="3" t="str">
        <f>IF(Polygon[Asset Group]="","",VLOOKUP(Polygon[Asset Group],asset_grp_poly,4,FALSE))</f>
        <v/>
      </c>
      <c r="J629" s="3" t="str">
        <f>IF(Polygon[Asset Group]="","",VLOOKUP(Polygon[Asset Group],asset_grp_poly,3,FALSE))</f>
        <v/>
      </c>
      <c r="M629" s="11"/>
      <c r="P629" s="56"/>
      <c r="R629" s="11"/>
      <c r="S629" s="14"/>
      <c r="AC629" s="19" t="str">
        <f>IF(Polygon[Asset Group]="","",VLOOKUP(Polygon[Asset Type],subdom_master,4,FALSE))</f>
        <v/>
      </c>
    </row>
    <row r="630" spans="1:29" s="3" customFormat="1" x14ac:dyDescent="0.2">
      <c r="A630" s="34"/>
      <c r="B630" s="34"/>
      <c r="C630" s="34"/>
      <c r="D630" s="61"/>
      <c r="E630" s="61"/>
      <c r="F630" s="34"/>
      <c r="G630" s="34"/>
      <c r="H630" s="3" t="str">
        <f>IF(Polygon[Asset Group]="","",VLOOKUP(Polygon[Asset Group],asset_grp_poly,4,FALSE))</f>
        <v/>
      </c>
      <c r="J630" s="3" t="str">
        <f>IF(Polygon[Asset Group]="","",VLOOKUP(Polygon[Asset Group],asset_grp_poly,3,FALSE))</f>
        <v/>
      </c>
      <c r="M630" s="11"/>
      <c r="P630" s="56"/>
      <c r="R630" s="11"/>
      <c r="S630" s="14"/>
      <c r="AC630" s="19" t="str">
        <f>IF(Polygon[Asset Group]="","",VLOOKUP(Polygon[Asset Type],subdom_master,4,FALSE))</f>
        <v/>
      </c>
    </row>
    <row r="631" spans="1:29" s="3" customFormat="1" x14ac:dyDescent="0.2">
      <c r="A631" s="34"/>
      <c r="B631" s="34"/>
      <c r="C631" s="34"/>
      <c r="D631" s="61"/>
      <c r="E631" s="61"/>
      <c r="F631" s="34"/>
      <c r="G631" s="34"/>
      <c r="H631" s="3" t="str">
        <f>IF(Polygon[Asset Group]="","",VLOOKUP(Polygon[Asset Group],asset_grp_poly,4,FALSE))</f>
        <v/>
      </c>
      <c r="J631" s="3" t="str">
        <f>IF(Polygon[Asset Group]="","",VLOOKUP(Polygon[Asset Group],asset_grp_poly,3,FALSE))</f>
        <v/>
      </c>
      <c r="M631" s="11"/>
      <c r="P631" s="56"/>
      <c r="R631" s="11"/>
      <c r="S631" s="14"/>
      <c r="AC631" s="19" t="str">
        <f>IF(Polygon[Asset Group]="","",VLOOKUP(Polygon[Asset Type],subdom_master,4,FALSE))</f>
        <v/>
      </c>
    </row>
    <row r="632" spans="1:29" s="3" customFormat="1" x14ac:dyDescent="0.2">
      <c r="A632" s="34"/>
      <c r="B632" s="34"/>
      <c r="C632" s="34"/>
      <c r="D632" s="61"/>
      <c r="E632" s="61"/>
      <c r="F632" s="34"/>
      <c r="G632" s="34"/>
      <c r="H632" s="3" t="str">
        <f>IF(Polygon[Asset Group]="","",VLOOKUP(Polygon[Asset Group],asset_grp_poly,4,FALSE))</f>
        <v/>
      </c>
      <c r="J632" s="3" t="str">
        <f>IF(Polygon[Asset Group]="","",VLOOKUP(Polygon[Asset Group],asset_grp_poly,3,FALSE))</f>
        <v/>
      </c>
      <c r="M632" s="11"/>
      <c r="P632" s="56"/>
      <c r="R632" s="11"/>
      <c r="S632" s="14"/>
      <c r="AC632" s="19" t="str">
        <f>IF(Polygon[Asset Group]="","",VLOOKUP(Polygon[Asset Type],subdom_master,4,FALSE))</f>
        <v/>
      </c>
    </row>
    <row r="633" spans="1:29" s="3" customFormat="1" x14ac:dyDescent="0.2">
      <c r="A633" s="34"/>
      <c r="B633" s="34"/>
      <c r="C633" s="34"/>
      <c r="D633" s="61"/>
      <c r="E633" s="61"/>
      <c r="F633" s="34"/>
      <c r="G633" s="34"/>
      <c r="H633" s="3" t="str">
        <f>IF(Polygon[Asset Group]="","",VLOOKUP(Polygon[Asset Group],asset_grp_poly,4,FALSE))</f>
        <v/>
      </c>
      <c r="J633" s="3" t="str">
        <f>IF(Polygon[Asset Group]="","",VLOOKUP(Polygon[Asset Group],asset_grp_poly,3,FALSE))</f>
        <v/>
      </c>
      <c r="M633" s="11"/>
      <c r="P633" s="56"/>
      <c r="R633" s="11"/>
      <c r="S633" s="14"/>
      <c r="AC633" s="19" t="str">
        <f>IF(Polygon[Asset Group]="","",VLOOKUP(Polygon[Asset Type],subdom_master,4,FALSE))</f>
        <v/>
      </c>
    </row>
    <row r="634" spans="1:29" s="3" customFormat="1" x14ac:dyDescent="0.2">
      <c r="A634" s="34"/>
      <c r="B634" s="34"/>
      <c r="C634" s="34"/>
      <c r="D634" s="61"/>
      <c r="E634" s="61"/>
      <c r="F634" s="34"/>
      <c r="G634" s="34"/>
      <c r="H634" s="3" t="str">
        <f>IF(Polygon[Asset Group]="","",VLOOKUP(Polygon[Asset Group],asset_grp_poly,4,FALSE))</f>
        <v/>
      </c>
      <c r="J634" s="3" t="str">
        <f>IF(Polygon[Asset Group]="","",VLOOKUP(Polygon[Asset Group],asset_grp_poly,3,FALSE))</f>
        <v/>
      </c>
      <c r="M634" s="11"/>
      <c r="P634" s="56"/>
      <c r="R634" s="11"/>
      <c r="S634" s="14"/>
      <c r="AC634" s="19" t="str">
        <f>IF(Polygon[Asset Group]="","",VLOOKUP(Polygon[Asset Type],subdom_master,4,FALSE))</f>
        <v/>
      </c>
    </row>
    <row r="635" spans="1:29" s="3" customFormat="1" x14ac:dyDescent="0.2">
      <c r="A635" s="34"/>
      <c r="B635" s="34"/>
      <c r="C635" s="34"/>
      <c r="D635" s="61"/>
      <c r="E635" s="61"/>
      <c r="F635" s="34"/>
      <c r="G635" s="34"/>
      <c r="H635" s="3" t="str">
        <f>IF(Polygon[Asset Group]="","",VLOOKUP(Polygon[Asset Group],asset_grp_poly,4,FALSE))</f>
        <v/>
      </c>
      <c r="J635" s="3" t="str">
        <f>IF(Polygon[Asset Group]="","",VLOOKUP(Polygon[Asset Group],asset_grp_poly,3,FALSE))</f>
        <v/>
      </c>
      <c r="M635" s="11"/>
      <c r="P635" s="56"/>
      <c r="R635" s="11"/>
      <c r="S635" s="14"/>
      <c r="AC635" s="19" t="str">
        <f>IF(Polygon[Asset Group]="","",VLOOKUP(Polygon[Asset Type],subdom_master,4,FALSE))</f>
        <v/>
      </c>
    </row>
    <row r="636" spans="1:29" s="3" customFormat="1" x14ac:dyDescent="0.2">
      <c r="A636" s="34"/>
      <c r="B636" s="34"/>
      <c r="C636" s="34"/>
      <c r="D636" s="61"/>
      <c r="E636" s="61"/>
      <c r="F636" s="34"/>
      <c r="G636" s="34"/>
      <c r="H636" s="3" t="str">
        <f>IF(Polygon[Asset Group]="","",VLOOKUP(Polygon[Asset Group],asset_grp_poly,4,FALSE))</f>
        <v/>
      </c>
      <c r="J636" s="3" t="str">
        <f>IF(Polygon[Asset Group]="","",VLOOKUP(Polygon[Asset Group],asset_grp_poly,3,FALSE))</f>
        <v/>
      </c>
      <c r="M636" s="11"/>
      <c r="P636" s="56"/>
      <c r="R636" s="11"/>
      <c r="S636" s="14"/>
      <c r="AC636" s="19" t="str">
        <f>IF(Polygon[Asset Group]="","",VLOOKUP(Polygon[Asset Type],subdom_master,4,FALSE))</f>
        <v/>
      </c>
    </row>
    <row r="637" spans="1:29" s="3" customFormat="1" x14ac:dyDescent="0.2">
      <c r="A637" s="34"/>
      <c r="B637" s="34"/>
      <c r="C637" s="34"/>
      <c r="D637" s="61"/>
      <c r="E637" s="61"/>
      <c r="F637" s="34"/>
      <c r="G637" s="34"/>
      <c r="H637" s="3" t="str">
        <f>IF(Polygon[Asset Group]="","",VLOOKUP(Polygon[Asset Group],asset_grp_poly,4,FALSE))</f>
        <v/>
      </c>
      <c r="J637" s="3" t="str">
        <f>IF(Polygon[Asset Group]="","",VLOOKUP(Polygon[Asset Group],asset_grp_poly,3,FALSE))</f>
        <v/>
      </c>
      <c r="M637" s="11"/>
      <c r="P637" s="56"/>
      <c r="R637" s="11"/>
      <c r="S637" s="14"/>
      <c r="AC637" s="19" t="str">
        <f>IF(Polygon[Asset Group]="","",VLOOKUP(Polygon[Asset Type],subdom_master,4,FALSE))</f>
        <v/>
      </c>
    </row>
    <row r="638" spans="1:29" s="3" customFormat="1" x14ac:dyDescent="0.2">
      <c r="A638" s="34"/>
      <c r="B638" s="34"/>
      <c r="C638" s="34"/>
      <c r="D638" s="61"/>
      <c r="E638" s="61"/>
      <c r="F638" s="34"/>
      <c r="G638" s="34"/>
      <c r="H638" s="3" t="str">
        <f>IF(Polygon[Asset Group]="","",VLOOKUP(Polygon[Asset Group],asset_grp_poly,4,FALSE))</f>
        <v/>
      </c>
      <c r="J638" s="3" t="str">
        <f>IF(Polygon[Asset Group]="","",VLOOKUP(Polygon[Asset Group],asset_grp_poly,3,FALSE))</f>
        <v/>
      </c>
      <c r="M638" s="11"/>
      <c r="P638" s="56"/>
      <c r="R638" s="11"/>
      <c r="S638" s="14"/>
      <c r="AC638" s="19" t="str">
        <f>IF(Polygon[Asset Group]="","",VLOOKUP(Polygon[Asset Type],subdom_master,4,FALSE))</f>
        <v/>
      </c>
    </row>
    <row r="639" spans="1:29" s="3" customFormat="1" x14ac:dyDescent="0.2">
      <c r="A639" s="34"/>
      <c r="B639" s="34"/>
      <c r="C639" s="34"/>
      <c r="D639" s="61"/>
      <c r="E639" s="61"/>
      <c r="F639" s="34"/>
      <c r="G639" s="34"/>
      <c r="H639" s="3" t="str">
        <f>IF(Polygon[Asset Group]="","",VLOOKUP(Polygon[Asset Group],asset_grp_poly,4,FALSE))</f>
        <v/>
      </c>
      <c r="J639" s="3" t="str">
        <f>IF(Polygon[Asset Group]="","",VLOOKUP(Polygon[Asset Group],asset_grp_poly,3,FALSE))</f>
        <v/>
      </c>
      <c r="M639" s="11"/>
      <c r="P639" s="56"/>
      <c r="R639" s="11"/>
      <c r="S639" s="14"/>
      <c r="AC639" s="19" t="str">
        <f>IF(Polygon[Asset Group]="","",VLOOKUP(Polygon[Asset Type],subdom_master,4,FALSE))</f>
        <v/>
      </c>
    </row>
    <row r="640" spans="1:29" s="3" customFormat="1" x14ac:dyDescent="0.2">
      <c r="A640" s="34"/>
      <c r="B640" s="34"/>
      <c r="C640" s="34"/>
      <c r="D640" s="61"/>
      <c r="E640" s="61"/>
      <c r="F640" s="34"/>
      <c r="G640" s="34"/>
      <c r="H640" s="3" t="str">
        <f>IF(Polygon[Asset Group]="","",VLOOKUP(Polygon[Asset Group],asset_grp_poly,4,FALSE))</f>
        <v/>
      </c>
      <c r="J640" s="3" t="str">
        <f>IF(Polygon[Asset Group]="","",VLOOKUP(Polygon[Asset Group],asset_grp_poly,3,FALSE))</f>
        <v/>
      </c>
      <c r="M640" s="11"/>
      <c r="P640" s="56"/>
      <c r="R640" s="11"/>
      <c r="S640" s="14"/>
      <c r="AC640" s="19" t="str">
        <f>IF(Polygon[Asset Group]="","",VLOOKUP(Polygon[Asset Type],subdom_master,4,FALSE))</f>
        <v/>
      </c>
    </row>
    <row r="641" spans="1:29" s="3" customFormat="1" x14ac:dyDescent="0.2">
      <c r="A641" s="34"/>
      <c r="B641" s="34"/>
      <c r="C641" s="34"/>
      <c r="D641" s="61"/>
      <c r="E641" s="61"/>
      <c r="F641" s="34"/>
      <c r="G641" s="34"/>
      <c r="H641" s="3" t="str">
        <f>IF(Polygon[Asset Group]="","",VLOOKUP(Polygon[Asset Group],asset_grp_poly,4,FALSE))</f>
        <v/>
      </c>
      <c r="J641" s="3" t="str">
        <f>IF(Polygon[Asset Group]="","",VLOOKUP(Polygon[Asset Group],asset_grp_poly,3,FALSE))</f>
        <v/>
      </c>
      <c r="M641" s="11"/>
      <c r="P641" s="56"/>
      <c r="R641" s="11"/>
      <c r="S641" s="14"/>
      <c r="AC641" s="19" t="str">
        <f>IF(Polygon[Asset Group]="","",VLOOKUP(Polygon[Asset Type],subdom_master,4,FALSE))</f>
        <v/>
      </c>
    </row>
    <row r="642" spans="1:29" s="3" customFormat="1" x14ac:dyDescent="0.2">
      <c r="A642" s="34"/>
      <c r="B642" s="34"/>
      <c r="C642" s="34"/>
      <c r="D642" s="61"/>
      <c r="E642" s="61"/>
      <c r="F642" s="34"/>
      <c r="G642" s="34"/>
      <c r="H642" s="3" t="str">
        <f>IF(Polygon[Asset Group]="","",VLOOKUP(Polygon[Asset Group],asset_grp_poly,4,FALSE))</f>
        <v/>
      </c>
      <c r="J642" s="3" t="str">
        <f>IF(Polygon[Asset Group]="","",VLOOKUP(Polygon[Asset Group],asset_grp_poly,3,FALSE))</f>
        <v/>
      </c>
      <c r="M642" s="11"/>
      <c r="P642" s="56"/>
      <c r="R642" s="11"/>
      <c r="S642" s="14"/>
      <c r="AC642" s="19" t="str">
        <f>IF(Polygon[Asset Group]="","",VLOOKUP(Polygon[Asset Type],subdom_master,4,FALSE))</f>
        <v/>
      </c>
    </row>
    <row r="643" spans="1:29" s="3" customFormat="1" x14ac:dyDescent="0.2">
      <c r="A643" s="34"/>
      <c r="B643" s="34"/>
      <c r="C643" s="34"/>
      <c r="D643" s="61"/>
      <c r="E643" s="61"/>
      <c r="F643" s="34"/>
      <c r="G643" s="34"/>
      <c r="H643" s="3" t="str">
        <f>IF(Polygon[Asset Group]="","",VLOOKUP(Polygon[Asset Group],asset_grp_poly,4,FALSE))</f>
        <v/>
      </c>
      <c r="J643" s="3" t="str">
        <f>IF(Polygon[Asset Group]="","",VLOOKUP(Polygon[Asset Group],asset_grp_poly,3,FALSE))</f>
        <v/>
      </c>
      <c r="M643" s="11"/>
      <c r="P643" s="56"/>
      <c r="R643" s="11"/>
      <c r="S643" s="14"/>
      <c r="AC643" s="19" t="str">
        <f>IF(Polygon[Asset Group]="","",VLOOKUP(Polygon[Asset Type],subdom_master,4,FALSE))</f>
        <v/>
      </c>
    </row>
    <row r="644" spans="1:29" s="3" customFormat="1" x14ac:dyDescent="0.2">
      <c r="A644" s="34"/>
      <c r="B644" s="34"/>
      <c r="C644" s="34"/>
      <c r="D644" s="61"/>
      <c r="E644" s="61"/>
      <c r="F644" s="34"/>
      <c r="G644" s="34"/>
      <c r="H644" s="3" t="str">
        <f>IF(Polygon[Asset Group]="","",VLOOKUP(Polygon[Asset Group],asset_grp_poly,4,FALSE))</f>
        <v/>
      </c>
      <c r="J644" s="3" t="str">
        <f>IF(Polygon[Asset Group]="","",VLOOKUP(Polygon[Asset Group],asset_grp_poly,3,FALSE))</f>
        <v/>
      </c>
      <c r="M644" s="11"/>
      <c r="P644" s="56"/>
      <c r="R644" s="11"/>
      <c r="S644" s="14"/>
      <c r="AC644" s="19" t="str">
        <f>IF(Polygon[Asset Group]="","",VLOOKUP(Polygon[Asset Type],subdom_master,4,FALSE))</f>
        <v/>
      </c>
    </row>
    <row r="645" spans="1:29" s="3" customFormat="1" x14ac:dyDescent="0.2">
      <c r="A645" s="34"/>
      <c r="B645" s="34"/>
      <c r="C645" s="34"/>
      <c r="D645" s="61"/>
      <c r="E645" s="61"/>
      <c r="F645" s="34"/>
      <c r="G645" s="34"/>
      <c r="H645" s="3" t="str">
        <f>IF(Polygon[Asset Group]="","",VLOOKUP(Polygon[Asset Group],asset_grp_poly,4,FALSE))</f>
        <v/>
      </c>
      <c r="J645" s="3" t="str">
        <f>IF(Polygon[Asset Group]="","",VLOOKUP(Polygon[Asset Group],asset_grp_poly,3,FALSE))</f>
        <v/>
      </c>
      <c r="M645" s="11"/>
      <c r="P645" s="56"/>
      <c r="R645" s="11"/>
      <c r="S645" s="14"/>
      <c r="AC645" s="19" t="str">
        <f>IF(Polygon[Asset Group]="","",VLOOKUP(Polygon[Asset Type],subdom_master,4,FALSE))</f>
        <v/>
      </c>
    </row>
    <row r="646" spans="1:29" s="3" customFormat="1" x14ac:dyDescent="0.2">
      <c r="A646" s="34"/>
      <c r="B646" s="34"/>
      <c r="C646" s="34"/>
      <c r="D646" s="61"/>
      <c r="E646" s="61"/>
      <c r="F646" s="34"/>
      <c r="G646" s="34"/>
      <c r="H646" s="3" t="str">
        <f>IF(Polygon[Asset Group]="","",VLOOKUP(Polygon[Asset Group],asset_grp_poly,4,FALSE))</f>
        <v/>
      </c>
      <c r="J646" s="3" t="str">
        <f>IF(Polygon[Asset Group]="","",VLOOKUP(Polygon[Asset Group],asset_grp_poly,3,FALSE))</f>
        <v/>
      </c>
      <c r="M646" s="11"/>
      <c r="P646" s="56"/>
      <c r="R646" s="11"/>
      <c r="S646" s="14"/>
      <c r="AC646" s="19" t="str">
        <f>IF(Polygon[Asset Group]="","",VLOOKUP(Polygon[Asset Type],subdom_master,4,FALSE))</f>
        <v/>
      </c>
    </row>
    <row r="647" spans="1:29" s="3" customFormat="1" x14ac:dyDescent="0.2">
      <c r="A647" s="34"/>
      <c r="B647" s="34"/>
      <c r="C647" s="34"/>
      <c r="D647" s="61"/>
      <c r="E647" s="61"/>
      <c r="F647" s="34"/>
      <c r="G647" s="34"/>
      <c r="H647" s="3" t="str">
        <f>IF(Polygon[Asset Group]="","",VLOOKUP(Polygon[Asset Group],asset_grp_poly,4,FALSE))</f>
        <v/>
      </c>
      <c r="J647" s="3" t="str">
        <f>IF(Polygon[Asset Group]="","",VLOOKUP(Polygon[Asset Group],asset_grp_poly,3,FALSE))</f>
        <v/>
      </c>
      <c r="M647" s="11"/>
      <c r="P647" s="56"/>
      <c r="R647" s="11"/>
      <c r="S647" s="14"/>
      <c r="AC647" s="19" t="str">
        <f>IF(Polygon[Asset Group]="","",VLOOKUP(Polygon[Asset Type],subdom_master,4,FALSE))</f>
        <v/>
      </c>
    </row>
    <row r="648" spans="1:29" s="3" customFormat="1" x14ac:dyDescent="0.2">
      <c r="A648" s="34"/>
      <c r="B648" s="34"/>
      <c r="C648" s="34"/>
      <c r="D648" s="61"/>
      <c r="E648" s="61"/>
      <c r="F648" s="34"/>
      <c r="G648" s="34"/>
      <c r="H648" s="3" t="str">
        <f>IF(Polygon[Asset Group]="","",VLOOKUP(Polygon[Asset Group],asset_grp_poly,4,FALSE))</f>
        <v/>
      </c>
      <c r="J648" s="3" t="str">
        <f>IF(Polygon[Asset Group]="","",VLOOKUP(Polygon[Asset Group],asset_grp_poly,3,FALSE))</f>
        <v/>
      </c>
      <c r="M648" s="11"/>
      <c r="P648" s="56"/>
      <c r="R648" s="11"/>
      <c r="S648" s="14"/>
      <c r="AC648" s="19" t="str">
        <f>IF(Polygon[Asset Group]="","",VLOOKUP(Polygon[Asset Type],subdom_master,4,FALSE))</f>
        <v/>
      </c>
    </row>
    <row r="649" spans="1:29" s="3" customFormat="1" x14ac:dyDescent="0.2">
      <c r="A649" s="34"/>
      <c r="B649" s="34"/>
      <c r="C649" s="34"/>
      <c r="D649" s="61"/>
      <c r="E649" s="61"/>
      <c r="F649" s="34"/>
      <c r="G649" s="34"/>
      <c r="H649" s="3" t="str">
        <f>IF(Polygon[Asset Group]="","",VLOOKUP(Polygon[Asset Group],asset_grp_poly,4,FALSE))</f>
        <v/>
      </c>
      <c r="J649" s="3" t="str">
        <f>IF(Polygon[Asset Group]="","",VLOOKUP(Polygon[Asset Group],asset_grp_poly,3,FALSE))</f>
        <v/>
      </c>
      <c r="M649" s="11"/>
      <c r="P649" s="56"/>
      <c r="R649" s="11"/>
      <c r="S649" s="14"/>
      <c r="AC649" s="19" t="str">
        <f>IF(Polygon[Asset Group]="","",VLOOKUP(Polygon[Asset Type],subdom_master,4,FALSE))</f>
        <v/>
      </c>
    </row>
    <row r="650" spans="1:29" s="3" customFormat="1" x14ac:dyDescent="0.2">
      <c r="A650" s="34"/>
      <c r="B650" s="34"/>
      <c r="C650" s="34"/>
      <c r="D650" s="61"/>
      <c r="E650" s="61"/>
      <c r="F650" s="34"/>
      <c r="G650" s="34"/>
      <c r="H650" s="3" t="str">
        <f>IF(Polygon[Asset Group]="","",VLOOKUP(Polygon[Asset Group],asset_grp_poly,4,FALSE))</f>
        <v/>
      </c>
      <c r="J650" s="3" t="str">
        <f>IF(Polygon[Asset Group]="","",VLOOKUP(Polygon[Asset Group],asset_grp_poly,3,FALSE))</f>
        <v/>
      </c>
      <c r="M650" s="11"/>
      <c r="P650" s="56"/>
      <c r="R650" s="11"/>
      <c r="S650" s="14"/>
      <c r="AC650" s="19" t="str">
        <f>IF(Polygon[Asset Group]="","",VLOOKUP(Polygon[Asset Type],subdom_master,4,FALSE))</f>
        <v/>
      </c>
    </row>
    <row r="651" spans="1:29" s="3" customFormat="1" x14ac:dyDescent="0.2">
      <c r="A651" s="34"/>
      <c r="B651" s="34"/>
      <c r="C651" s="34"/>
      <c r="D651" s="61"/>
      <c r="E651" s="61"/>
      <c r="F651" s="34"/>
      <c r="G651" s="34"/>
      <c r="H651" s="3" t="str">
        <f>IF(Polygon[Asset Group]="","",VLOOKUP(Polygon[Asset Group],asset_grp_poly,4,FALSE))</f>
        <v/>
      </c>
      <c r="J651" s="3" t="str">
        <f>IF(Polygon[Asset Group]="","",VLOOKUP(Polygon[Asset Group],asset_grp_poly,3,FALSE))</f>
        <v/>
      </c>
      <c r="M651" s="11"/>
      <c r="P651" s="56"/>
      <c r="R651" s="11"/>
      <c r="S651" s="14"/>
      <c r="AC651" s="19" t="str">
        <f>IF(Polygon[Asset Group]="","",VLOOKUP(Polygon[Asset Type],subdom_master,4,FALSE))</f>
        <v/>
      </c>
    </row>
    <row r="652" spans="1:29" s="3" customFormat="1" x14ac:dyDescent="0.2">
      <c r="A652" s="34"/>
      <c r="B652" s="34"/>
      <c r="C652" s="34"/>
      <c r="D652" s="61"/>
      <c r="E652" s="61"/>
      <c r="F652" s="34"/>
      <c r="G652" s="34"/>
      <c r="H652" s="3" t="str">
        <f>IF(Polygon[Asset Group]="","",VLOOKUP(Polygon[Asset Group],asset_grp_poly,4,FALSE))</f>
        <v/>
      </c>
      <c r="J652" s="3" t="str">
        <f>IF(Polygon[Asset Group]="","",VLOOKUP(Polygon[Asset Group],asset_grp_poly,3,FALSE))</f>
        <v/>
      </c>
      <c r="M652" s="11"/>
      <c r="P652" s="56"/>
      <c r="R652" s="11"/>
      <c r="S652" s="14"/>
      <c r="AC652" s="19" t="str">
        <f>IF(Polygon[Asset Group]="","",VLOOKUP(Polygon[Asset Type],subdom_master,4,FALSE))</f>
        <v/>
      </c>
    </row>
    <row r="653" spans="1:29" s="3" customFormat="1" x14ac:dyDescent="0.2">
      <c r="A653" s="34"/>
      <c r="B653" s="34"/>
      <c r="C653" s="34"/>
      <c r="D653" s="61"/>
      <c r="E653" s="61"/>
      <c r="F653" s="34"/>
      <c r="G653" s="34"/>
      <c r="H653" s="3" t="str">
        <f>IF(Polygon[Asset Group]="","",VLOOKUP(Polygon[Asset Group],asset_grp_poly,4,FALSE))</f>
        <v/>
      </c>
      <c r="J653" s="3" t="str">
        <f>IF(Polygon[Asset Group]="","",VLOOKUP(Polygon[Asset Group],asset_grp_poly,3,FALSE))</f>
        <v/>
      </c>
      <c r="M653" s="11"/>
      <c r="P653" s="56"/>
      <c r="R653" s="11"/>
      <c r="S653" s="14"/>
      <c r="AC653" s="19" t="str">
        <f>IF(Polygon[Asset Group]="","",VLOOKUP(Polygon[Asset Type],subdom_master,4,FALSE))</f>
        <v/>
      </c>
    </row>
    <row r="654" spans="1:29" s="3" customFormat="1" x14ac:dyDescent="0.2">
      <c r="A654" s="34"/>
      <c r="B654" s="34"/>
      <c r="C654" s="34"/>
      <c r="D654" s="61"/>
      <c r="E654" s="61"/>
      <c r="F654" s="34"/>
      <c r="G654" s="34"/>
      <c r="H654" s="3" t="str">
        <f>IF(Polygon[Asset Group]="","",VLOOKUP(Polygon[Asset Group],asset_grp_poly,4,FALSE))</f>
        <v/>
      </c>
      <c r="J654" s="3" t="str">
        <f>IF(Polygon[Asset Group]="","",VLOOKUP(Polygon[Asset Group],asset_grp_poly,3,FALSE))</f>
        <v/>
      </c>
      <c r="M654" s="11"/>
      <c r="P654" s="56"/>
      <c r="R654" s="11"/>
      <c r="S654" s="14"/>
      <c r="AC654" s="19" t="str">
        <f>IF(Polygon[Asset Group]="","",VLOOKUP(Polygon[Asset Type],subdom_master,4,FALSE))</f>
        <v/>
      </c>
    </row>
    <row r="655" spans="1:29" s="3" customFormat="1" x14ac:dyDescent="0.2">
      <c r="A655" s="34"/>
      <c r="B655" s="34"/>
      <c r="C655" s="34"/>
      <c r="D655" s="61"/>
      <c r="E655" s="61"/>
      <c r="F655" s="34"/>
      <c r="G655" s="34"/>
      <c r="H655" s="3" t="str">
        <f>IF(Polygon[Asset Group]="","",VLOOKUP(Polygon[Asset Group],asset_grp_poly,4,FALSE))</f>
        <v/>
      </c>
      <c r="J655" s="3" t="str">
        <f>IF(Polygon[Asset Group]="","",VLOOKUP(Polygon[Asset Group],asset_grp_poly,3,FALSE))</f>
        <v/>
      </c>
      <c r="M655" s="11"/>
      <c r="P655" s="56"/>
      <c r="R655" s="11"/>
      <c r="S655" s="14"/>
      <c r="AC655" s="19" t="str">
        <f>IF(Polygon[Asset Group]="","",VLOOKUP(Polygon[Asset Type],subdom_master,4,FALSE))</f>
        <v/>
      </c>
    </row>
    <row r="656" spans="1:29" s="3" customFormat="1" x14ac:dyDescent="0.2">
      <c r="A656" s="34"/>
      <c r="B656" s="34"/>
      <c r="C656" s="34"/>
      <c r="D656" s="61"/>
      <c r="E656" s="61"/>
      <c r="F656" s="34"/>
      <c r="G656" s="34"/>
      <c r="H656" s="3" t="str">
        <f>IF(Polygon[Asset Group]="","",VLOOKUP(Polygon[Asset Group],asset_grp_poly,4,FALSE))</f>
        <v/>
      </c>
      <c r="J656" s="3" t="str">
        <f>IF(Polygon[Asset Group]="","",VLOOKUP(Polygon[Asset Group],asset_grp_poly,3,FALSE))</f>
        <v/>
      </c>
      <c r="M656" s="11"/>
      <c r="P656" s="56"/>
      <c r="R656" s="11"/>
      <c r="S656" s="14"/>
      <c r="AC656" s="19" t="str">
        <f>IF(Polygon[Asset Group]="","",VLOOKUP(Polygon[Asset Type],subdom_master,4,FALSE))</f>
        <v/>
      </c>
    </row>
    <row r="657" spans="1:29" s="3" customFormat="1" x14ac:dyDescent="0.2">
      <c r="A657" s="34"/>
      <c r="B657" s="34"/>
      <c r="C657" s="34"/>
      <c r="D657" s="61"/>
      <c r="E657" s="61"/>
      <c r="F657" s="34"/>
      <c r="G657" s="34"/>
      <c r="H657" s="3" t="str">
        <f>IF(Polygon[Asset Group]="","",VLOOKUP(Polygon[Asset Group],asset_grp_poly,4,FALSE))</f>
        <v/>
      </c>
      <c r="J657" s="3" t="str">
        <f>IF(Polygon[Asset Group]="","",VLOOKUP(Polygon[Asset Group],asset_grp_poly,3,FALSE))</f>
        <v/>
      </c>
      <c r="M657" s="11"/>
      <c r="P657" s="56"/>
      <c r="R657" s="11"/>
      <c r="S657" s="14"/>
      <c r="AC657" s="19" t="str">
        <f>IF(Polygon[Asset Group]="","",VLOOKUP(Polygon[Asset Type],subdom_master,4,FALSE))</f>
        <v/>
      </c>
    </row>
    <row r="658" spans="1:29" s="3" customFormat="1" x14ac:dyDescent="0.2">
      <c r="A658" s="34"/>
      <c r="B658" s="34"/>
      <c r="C658" s="34"/>
      <c r="D658" s="61"/>
      <c r="E658" s="61"/>
      <c r="F658" s="34"/>
      <c r="G658" s="34"/>
      <c r="H658" s="3" t="str">
        <f>IF(Polygon[Asset Group]="","",VLOOKUP(Polygon[Asset Group],asset_grp_poly,4,FALSE))</f>
        <v/>
      </c>
      <c r="J658" s="3" t="str">
        <f>IF(Polygon[Asset Group]="","",VLOOKUP(Polygon[Asset Group],asset_grp_poly,3,FALSE))</f>
        <v/>
      </c>
      <c r="M658" s="11"/>
      <c r="P658" s="56"/>
      <c r="R658" s="11"/>
      <c r="S658" s="14"/>
      <c r="AC658" s="19" t="str">
        <f>IF(Polygon[Asset Group]="","",VLOOKUP(Polygon[Asset Type],subdom_master,4,FALSE))</f>
        <v/>
      </c>
    </row>
    <row r="659" spans="1:29" s="3" customFormat="1" x14ac:dyDescent="0.2">
      <c r="A659" s="34"/>
      <c r="B659" s="34"/>
      <c r="C659" s="34"/>
      <c r="D659" s="61"/>
      <c r="E659" s="61"/>
      <c r="F659" s="34"/>
      <c r="G659" s="34"/>
      <c r="H659" s="3" t="str">
        <f>IF(Polygon[Asset Group]="","",VLOOKUP(Polygon[Asset Group],asset_grp_poly,4,FALSE))</f>
        <v/>
      </c>
      <c r="J659" s="3" t="str">
        <f>IF(Polygon[Asset Group]="","",VLOOKUP(Polygon[Asset Group],asset_grp_poly,3,FALSE))</f>
        <v/>
      </c>
      <c r="M659" s="11"/>
      <c r="P659" s="56"/>
      <c r="R659" s="11"/>
      <c r="S659" s="14"/>
      <c r="AC659" s="19" t="str">
        <f>IF(Polygon[Asset Group]="","",VLOOKUP(Polygon[Asset Type],subdom_master,4,FALSE))</f>
        <v/>
      </c>
    </row>
    <row r="660" spans="1:29" s="3" customFormat="1" x14ac:dyDescent="0.2">
      <c r="A660" s="34"/>
      <c r="B660" s="34"/>
      <c r="C660" s="34"/>
      <c r="D660" s="61"/>
      <c r="E660" s="61"/>
      <c r="F660" s="34"/>
      <c r="G660" s="34"/>
      <c r="H660" s="3" t="str">
        <f>IF(Polygon[Asset Group]="","",VLOOKUP(Polygon[Asset Group],asset_grp_poly,4,FALSE))</f>
        <v/>
      </c>
      <c r="J660" s="3" t="str">
        <f>IF(Polygon[Asset Group]="","",VLOOKUP(Polygon[Asset Group],asset_grp_poly,3,FALSE))</f>
        <v/>
      </c>
      <c r="M660" s="11"/>
      <c r="P660" s="56"/>
      <c r="R660" s="11"/>
      <c r="S660" s="14"/>
      <c r="AC660" s="19" t="str">
        <f>IF(Polygon[Asset Group]="","",VLOOKUP(Polygon[Asset Type],subdom_master,4,FALSE))</f>
        <v/>
      </c>
    </row>
    <row r="661" spans="1:29" s="3" customFormat="1" x14ac:dyDescent="0.2">
      <c r="A661" s="34"/>
      <c r="B661" s="34"/>
      <c r="C661" s="34"/>
      <c r="D661" s="61"/>
      <c r="E661" s="61"/>
      <c r="F661" s="34"/>
      <c r="G661" s="34"/>
      <c r="H661" s="3" t="str">
        <f>IF(Polygon[Asset Group]="","",VLOOKUP(Polygon[Asset Group],asset_grp_poly,4,FALSE))</f>
        <v/>
      </c>
      <c r="J661" s="3" t="str">
        <f>IF(Polygon[Asset Group]="","",VLOOKUP(Polygon[Asset Group],asset_grp_poly,3,FALSE))</f>
        <v/>
      </c>
      <c r="M661" s="11"/>
      <c r="P661" s="56"/>
      <c r="R661" s="11"/>
      <c r="S661" s="14"/>
      <c r="AC661" s="19" t="str">
        <f>IF(Polygon[Asset Group]="","",VLOOKUP(Polygon[Asset Type],subdom_master,4,FALSE))</f>
        <v/>
      </c>
    </row>
    <row r="662" spans="1:29" s="3" customFormat="1" x14ac:dyDescent="0.2">
      <c r="A662" s="34"/>
      <c r="B662" s="34"/>
      <c r="C662" s="34"/>
      <c r="D662" s="61"/>
      <c r="E662" s="61"/>
      <c r="F662" s="34"/>
      <c r="G662" s="34"/>
      <c r="H662" s="3" t="str">
        <f>IF(Polygon[Asset Group]="","",VLOOKUP(Polygon[Asset Group],asset_grp_poly,4,FALSE))</f>
        <v/>
      </c>
      <c r="J662" s="3" t="str">
        <f>IF(Polygon[Asset Group]="","",VLOOKUP(Polygon[Asset Group],asset_grp_poly,3,FALSE))</f>
        <v/>
      </c>
      <c r="M662" s="11"/>
      <c r="P662" s="56"/>
      <c r="R662" s="11"/>
      <c r="S662" s="14"/>
      <c r="AC662" s="19" t="str">
        <f>IF(Polygon[Asset Group]="","",VLOOKUP(Polygon[Asset Type],subdom_master,4,FALSE))</f>
        <v/>
      </c>
    </row>
    <row r="663" spans="1:29" s="3" customFormat="1" x14ac:dyDescent="0.2">
      <c r="A663" s="34"/>
      <c r="B663" s="34"/>
      <c r="C663" s="34"/>
      <c r="D663" s="61"/>
      <c r="E663" s="61"/>
      <c r="F663" s="34"/>
      <c r="G663" s="34"/>
      <c r="H663" s="3" t="str">
        <f>IF(Polygon[Asset Group]="","",VLOOKUP(Polygon[Asset Group],asset_grp_poly,4,FALSE))</f>
        <v/>
      </c>
      <c r="J663" s="3" t="str">
        <f>IF(Polygon[Asset Group]="","",VLOOKUP(Polygon[Asset Group],asset_grp_poly,3,FALSE))</f>
        <v/>
      </c>
      <c r="M663" s="11"/>
      <c r="P663" s="56"/>
      <c r="R663" s="11"/>
      <c r="S663" s="14"/>
      <c r="AC663" s="19" t="str">
        <f>IF(Polygon[Asset Group]="","",VLOOKUP(Polygon[Asset Type],subdom_master,4,FALSE))</f>
        <v/>
      </c>
    </row>
    <row r="664" spans="1:29" s="3" customFormat="1" x14ac:dyDescent="0.2">
      <c r="A664" s="34"/>
      <c r="B664" s="34"/>
      <c r="C664" s="34"/>
      <c r="D664" s="61"/>
      <c r="E664" s="61"/>
      <c r="F664" s="34"/>
      <c r="G664" s="34"/>
      <c r="H664" s="3" t="str">
        <f>IF(Polygon[Asset Group]="","",VLOOKUP(Polygon[Asset Group],asset_grp_poly,4,FALSE))</f>
        <v/>
      </c>
      <c r="J664" s="3" t="str">
        <f>IF(Polygon[Asset Group]="","",VLOOKUP(Polygon[Asset Group],asset_grp_poly,3,FALSE))</f>
        <v/>
      </c>
      <c r="M664" s="11"/>
      <c r="P664" s="56"/>
      <c r="R664" s="11"/>
      <c r="S664" s="14"/>
      <c r="AC664" s="19" t="str">
        <f>IF(Polygon[Asset Group]="","",VLOOKUP(Polygon[Asset Type],subdom_master,4,FALSE))</f>
        <v/>
      </c>
    </row>
    <row r="665" spans="1:29" s="3" customFormat="1" x14ac:dyDescent="0.2">
      <c r="A665" s="34"/>
      <c r="B665" s="34"/>
      <c r="C665" s="34"/>
      <c r="D665" s="61"/>
      <c r="E665" s="61"/>
      <c r="F665" s="34"/>
      <c r="G665" s="34"/>
      <c r="H665" s="3" t="str">
        <f>IF(Polygon[Asset Group]="","",VLOOKUP(Polygon[Asset Group],asset_grp_poly,4,FALSE))</f>
        <v/>
      </c>
      <c r="J665" s="3" t="str">
        <f>IF(Polygon[Asset Group]="","",VLOOKUP(Polygon[Asset Group],asset_grp_poly,3,FALSE))</f>
        <v/>
      </c>
      <c r="M665" s="11"/>
      <c r="P665" s="56"/>
      <c r="R665" s="11"/>
      <c r="S665" s="14"/>
      <c r="AC665" s="19" t="str">
        <f>IF(Polygon[Asset Group]="","",VLOOKUP(Polygon[Asset Type],subdom_master,4,FALSE))</f>
        <v/>
      </c>
    </row>
    <row r="666" spans="1:29" s="3" customFormat="1" x14ac:dyDescent="0.2">
      <c r="A666" s="34"/>
      <c r="B666" s="34"/>
      <c r="C666" s="34"/>
      <c r="D666" s="61"/>
      <c r="E666" s="61"/>
      <c r="F666" s="34"/>
      <c r="G666" s="34"/>
      <c r="H666" s="3" t="str">
        <f>IF(Polygon[Asset Group]="","",VLOOKUP(Polygon[Asset Group],asset_grp_poly,4,FALSE))</f>
        <v/>
      </c>
      <c r="J666" s="3" t="str">
        <f>IF(Polygon[Asset Group]="","",VLOOKUP(Polygon[Asset Group],asset_grp_poly,3,FALSE))</f>
        <v/>
      </c>
      <c r="M666" s="11"/>
      <c r="P666" s="56"/>
      <c r="R666" s="11"/>
      <c r="S666" s="14"/>
      <c r="AC666" s="19" t="str">
        <f>IF(Polygon[Asset Group]="","",VLOOKUP(Polygon[Asset Type],subdom_master,4,FALSE))</f>
        <v/>
      </c>
    </row>
    <row r="667" spans="1:29" s="3" customFormat="1" x14ac:dyDescent="0.2">
      <c r="A667" s="34"/>
      <c r="B667" s="34"/>
      <c r="C667" s="34"/>
      <c r="D667" s="61"/>
      <c r="E667" s="61"/>
      <c r="F667" s="34"/>
      <c r="G667" s="34"/>
      <c r="H667" s="3" t="str">
        <f>IF(Polygon[Asset Group]="","",VLOOKUP(Polygon[Asset Group],asset_grp_poly,4,FALSE))</f>
        <v/>
      </c>
      <c r="J667" s="3" t="str">
        <f>IF(Polygon[Asset Group]="","",VLOOKUP(Polygon[Asset Group],asset_grp_poly,3,FALSE))</f>
        <v/>
      </c>
      <c r="M667" s="11"/>
      <c r="P667" s="56"/>
      <c r="R667" s="11"/>
      <c r="S667" s="14"/>
      <c r="AC667" s="19" t="str">
        <f>IF(Polygon[Asset Group]="","",VLOOKUP(Polygon[Asset Type],subdom_master,4,FALSE))</f>
        <v/>
      </c>
    </row>
    <row r="668" spans="1:29" s="3" customFormat="1" x14ac:dyDescent="0.2">
      <c r="A668" s="34"/>
      <c r="B668" s="34"/>
      <c r="C668" s="34"/>
      <c r="D668" s="61"/>
      <c r="E668" s="61"/>
      <c r="F668" s="34"/>
      <c r="G668" s="34"/>
      <c r="H668" s="3" t="str">
        <f>IF(Polygon[Asset Group]="","",VLOOKUP(Polygon[Asset Group],asset_grp_poly,4,FALSE))</f>
        <v/>
      </c>
      <c r="J668" s="3" t="str">
        <f>IF(Polygon[Asset Group]="","",VLOOKUP(Polygon[Asset Group],asset_grp_poly,3,FALSE))</f>
        <v/>
      </c>
      <c r="M668" s="11"/>
      <c r="P668" s="56"/>
      <c r="R668" s="11"/>
      <c r="S668" s="14"/>
      <c r="AC668" s="19" t="str">
        <f>IF(Polygon[Asset Group]="","",VLOOKUP(Polygon[Asset Type],subdom_master,4,FALSE))</f>
        <v/>
      </c>
    </row>
    <row r="669" spans="1:29" s="3" customFormat="1" x14ac:dyDescent="0.2">
      <c r="A669" s="34"/>
      <c r="B669" s="34"/>
      <c r="C669" s="34"/>
      <c r="D669" s="61"/>
      <c r="E669" s="61"/>
      <c r="F669" s="34"/>
      <c r="G669" s="34"/>
      <c r="H669" s="3" t="str">
        <f>IF(Polygon[Asset Group]="","",VLOOKUP(Polygon[Asset Group],asset_grp_poly,4,FALSE))</f>
        <v/>
      </c>
      <c r="J669" s="3" t="str">
        <f>IF(Polygon[Asset Group]="","",VLOOKUP(Polygon[Asset Group],asset_grp_poly,3,FALSE))</f>
        <v/>
      </c>
      <c r="M669" s="11"/>
      <c r="P669" s="56"/>
      <c r="R669" s="11"/>
      <c r="S669" s="14"/>
      <c r="AC669" s="19" t="str">
        <f>IF(Polygon[Asset Group]="","",VLOOKUP(Polygon[Asset Type],subdom_master,4,FALSE))</f>
        <v/>
      </c>
    </row>
    <row r="670" spans="1:29" s="3" customFormat="1" x14ac:dyDescent="0.2">
      <c r="A670" s="34"/>
      <c r="B670" s="34"/>
      <c r="C670" s="34"/>
      <c r="D670" s="61"/>
      <c r="E670" s="61"/>
      <c r="F670" s="34"/>
      <c r="G670" s="34"/>
      <c r="H670" s="3" t="str">
        <f>IF(Polygon[Asset Group]="","",VLOOKUP(Polygon[Asset Group],asset_grp_poly,4,FALSE))</f>
        <v/>
      </c>
      <c r="J670" s="3" t="str">
        <f>IF(Polygon[Asset Group]="","",VLOOKUP(Polygon[Asset Group],asset_grp_poly,3,FALSE))</f>
        <v/>
      </c>
      <c r="M670" s="11"/>
      <c r="P670" s="56"/>
      <c r="R670" s="11"/>
      <c r="S670" s="14"/>
      <c r="AC670" s="19" t="str">
        <f>IF(Polygon[Asset Group]="","",VLOOKUP(Polygon[Asset Type],subdom_master,4,FALSE))</f>
        <v/>
      </c>
    </row>
    <row r="671" spans="1:29" s="3" customFormat="1" x14ac:dyDescent="0.2">
      <c r="A671" s="34"/>
      <c r="B671" s="34"/>
      <c r="C671" s="34"/>
      <c r="D671" s="61"/>
      <c r="E671" s="61"/>
      <c r="F671" s="34"/>
      <c r="G671" s="34"/>
      <c r="H671" s="3" t="str">
        <f>IF(Polygon[Asset Group]="","",VLOOKUP(Polygon[Asset Group],asset_grp_poly,4,FALSE))</f>
        <v/>
      </c>
      <c r="J671" s="3" t="str">
        <f>IF(Polygon[Asset Group]="","",VLOOKUP(Polygon[Asset Group],asset_grp_poly,3,FALSE))</f>
        <v/>
      </c>
      <c r="M671" s="11"/>
      <c r="P671" s="56"/>
      <c r="R671" s="11"/>
      <c r="S671" s="14"/>
      <c r="AC671" s="19" t="str">
        <f>IF(Polygon[Asset Group]="","",VLOOKUP(Polygon[Asset Type],subdom_master,4,FALSE))</f>
        <v/>
      </c>
    </row>
    <row r="672" spans="1:29" s="3" customFormat="1" x14ac:dyDescent="0.2">
      <c r="A672" s="34"/>
      <c r="B672" s="34"/>
      <c r="C672" s="34"/>
      <c r="D672" s="61"/>
      <c r="E672" s="61"/>
      <c r="F672" s="34"/>
      <c r="G672" s="34"/>
      <c r="H672" s="3" t="str">
        <f>IF(Polygon[Asset Group]="","",VLOOKUP(Polygon[Asset Group],asset_grp_poly,4,FALSE))</f>
        <v/>
      </c>
      <c r="J672" s="3" t="str">
        <f>IF(Polygon[Asset Group]="","",VLOOKUP(Polygon[Asset Group],asset_grp_poly,3,FALSE))</f>
        <v/>
      </c>
      <c r="M672" s="11"/>
      <c r="P672" s="56"/>
      <c r="R672" s="11"/>
      <c r="S672" s="14"/>
      <c r="AC672" s="19" t="str">
        <f>IF(Polygon[Asset Group]="","",VLOOKUP(Polygon[Asset Type],subdom_master,4,FALSE))</f>
        <v/>
      </c>
    </row>
    <row r="673" spans="1:29" s="3" customFormat="1" x14ac:dyDescent="0.2">
      <c r="A673" s="34"/>
      <c r="B673" s="34"/>
      <c r="C673" s="34"/>
      <c r="D673" s="61"/>
      <c r="E673" s="61"/>
      <c r="F673" s="34"/>
      <c r="G673" s="34"/>
      <c r="H673" s="3" t="str">
        <f>IF(Polygon[Asset Group]="","",VLOOKUP(Polygon[Asset Group],asset_grp_poly,4,FALSE))</f>
        <v/>
      </c>
      <c r="J673" s="3" t="str">
        <f>IF(Polygon[Asset Group]="","",VLOOKUP(Polygon[Asset Group],asset_grp_poly,3,FALSE))</f>
        <v/>
      </c>
      <c r="M673" s="11"/>
      <c r="P673" s="56"/>
      <c r="R673" s="11"/>
      <c r="S673" s="14"/>
      <c r="AC673" s="19" t="str">
        <f>IF(Polygon[Asset Group]="","",VLOOKUP(Polygon[Asset Type],subdom_master,4,FALSE))</f>
        <v/>
      </c>
    </row>
    <row r="674" spans="1:29" s="3" customFormat="1" x14ac:dyDescent="0.2">
      <c r="A674" s="34"/>
      <c r="B674" s="34"/>
      <c r="C674" s="34"/>
      <c r="D674" s="61"/>
      <c r="E674" s="61"/>
      <c r="F674" s="34"/>
      <c r="G674" s="34"/>
      <c r="H674" s="3" t="str">
        <f>IF(Polygon[Asset Group]="","",VLOOKUP(Polygon[Asset Group],asset_grp_poly,4,FALSE))</f>
        <v/>
      </c>
      <c r="J674" s="3" t="str">
        <f>IF(Polygon[Asset Group]="","",VLOOKUP(Polygon[Asset Group],asset_grp_poly,3,FALSE))</f>
        <v/>
      </c>
      <c r="M674" s="11"/>
      <c r="P674" s="56"/>
      <c r="R674" s="11"/>
      <c r="S674" s="14"/>
      <c r="AC674" s="19" t="str">
        <f>IF(Polygon[Asset Group]="","",VLOOKUP(Polygon[Asset Type],subdom_master,4,FALSE))</f>
        <v/>
      </c>
    </row>
    <row r="675" spans="1:29" s="3" customFormat="1" x14ac:dyDescent="0.2">
      <c r="A675" s="34"/>
      <c r="B675" s="34"/>
      <c r="C675" s="34"/>
      <c r="D675" s="61"/>
      <c r="E675" s="61"/>
      <c r="F675" s="34"/>
      <c r="G675" s="34"/>
      <c r="H675" s="3" t="str">
        <f>IF(Polygon[Asset Group]="","",VLOOKUP(Polygon[Asset Group],asset_grp_poly,4,FALSE))</f>
        <v/>
      </c>
      <c r="J675" s="3" t="str">
        <f>IF(Polygon[Asset Group]="","",VLOOKUP(Polygon[Asset Group],asset_grp_poly,3,FALSE))</f>
        <v/>
      </c>
      <c r="M675" s="11"/>
      <c r="P675" s="56"/>
      <c r="R675" s="11"/>
      <c r="S675" s="14"/>
      <c r="AC675" s="19" t="str">
        <f>IF(Polygon[Asset Group]="","",VLOOKUP(Polygon[Asset Type],subdom_master,4,FALSE))</f>
        <v/>
      </c>
    </row>
    <row r="676" spans="1:29" s="3" customFormat="1" x14ac:dyDescent="0.2">
      <c r="A676" s="34"/>
      <c r="B676" s="34"/>
      <c r="C676" s="34"/>
      <c r="D676" s="61"/>
      <c r="E676" s="61"/>
      <c r="F676" s="34"/>
      <c r="G676" s="34"/>
      <c r="H676" s="3" t="str">
        <f>IF(Polygon[Asset Group]="","",VLOOKUP(Polygon[Asset Group],asset_grp_poly,4,FALSE))</f>
        <v/>
      </c>
      <c r="J676" s="3" t="str">
        <f>IF(Polygon[Asset Group]="","",VLOOKUP(Polygon[Asset Group],asset_grp_poly,3,FALSE))</f>
        <v/>
      </c>
      <c r="M676" s="11"/>
      <c r="P676" s="56"/>
      <c r="R676" s="11"/>
      <c r="S676" s="14"/>
      <c r="AC676" s="19" t="str">
        <f>IF(Polygon[Asset Group]="","",VLOOKUP(Polygon[Asset Type],subdom_master,4,FALSE))</f>
        <v/>
      </c>
    </row>
    <row r="677" spans="1:29" s="3" customFormat="1" x14ac:dyDescent="0.2">
      <c r="A677" s="34"/>
      <c r="B677" s="34"/>
      <c r="C677" s="34"/>
      <c r="D677" s="61"/>
      <c r="E677" s="61"/>
      <c r="F677" s="34"/>
      <c r="G677" s="34"/>
      <c r="H677" s="3" t="str">
        <f>IF(Polygon[Asset Group]="","",VLOOKUP(Polygon[Asset Group],asset_grp_poly,4,FALSE))</f>
        <v/>
      </c>
      <c r="J677" s="3" t="str">
        <f>IF(Polygon[Asset Group]="","",VLOOKUP(Polygon[Asset Group],asset_grp_poly,3,FALSE))</f>
        <v/>
      </c>
      <c r="M677" s="11"/>
      <c r="P677" s="56"/>
      <c r="R677" s="11"/>
      <c r="S677" s="14"/>
      <c r="AC677" s="19" t="str">
        <f>IF(Polygon[Asset Group]="","",VLOOKUP(Polygon[Asset Type],subdom_master,4,FALSE))</f>
        <v/>
      </c>
    </row>
    <row r="678" spans="1:29" s="3" customFormat="1" x14ac:dyDescent="0.2">
      <c r="A678" s="34"/>
      <c r="B678" s="34"/>
      <c r="C678" s="34"/>
      <c r="D678" s="61"/>
      <c r="E678" s="61"/>
      <c r="F678" s="34"/>
      <c r="G678" s="34"/>
      <c r="H678" s="3" t="str">
        <f>IF(Polygon[Asset Group]="","",VLOOKUP(Polygon[Asset Group],asset_grp_poly,4,FALSE))</f>
        <v/>
      </c>
      <c r="J678" s="3" t="str">
        <f>IF(Polygon[Asset Group]="","",VLOOKUP(Polygon[Asset Group],asset_grp_poly,3,FALSE))</f>
        <v/>
      </c>
      <c r="M678" s="11"/>
      <c r="P678" s="56"/>
      <c r="R678" s="11"/>
      <c r="S678" s="14"/>
      <c r="AC678" s="19" t="str">
        <f>IF(Polygon[Asset Group]="","",VLOOKUP(Polygon[Asset Type],subdom_master,4,FALSE))</f>
        <v/>
      </c>
    </row>
    <row r="679" spans="1:29" s="3" customFormat="1" x14ac:dyDescent="0.2">
      <c r="A679" s="34"/>
      <c r="B679" s="34"/>
      <c r="C679" s="34"/>
      <c r="D679" s="61"/>
      <c r="E679" s="61"/>
      <c r="F679" s="34"/>
      <c r="G679" s="34"/>
      <c r="H679" s="3" t="str">
        <f>IF(Polygon[Asset Group]="","",VLOOKUP(Polygon[Asset Group],asset_grp_poly,4,FALSE))</f>
        <v/>
      </c>
      <c r="J679" s="3" t="str">
        <f>IF(Polygon[Asset Group]="","",VLOOKUP(Polygon[Asset Group],asset_grp_poly,3,FALSE))</f>
        <v/>
      </c>
      <c r="M679" s="11"/>
      <c r="P679" s="56"/>
      <c r="R679" s="11"/>
      <c r="S679" s="14"/>
      <c r="AC679" s="19" t="str">
        <f>IF(Polygon[Asset Group]="","",VLOOKUP(Polygon[Asset Type],subdom_master,4,FALSE))</f>
        <v/>
      </c>
    </row>
    <row r="680" spans="1:29" s="3" customFormat="1" x14ac:dyDescent="0.2">
      <c r="A680" s="34"/>
      <c r="B680" s="34"/>
      <c r="C680" s="34"/>
      <c r="D680" s="61"/>
      <c r="E680" s="61"/>
      <c r="F680" s="34"/>
      <c r="G680" s="34"/>
      <c r="H680" s="3" t="str">
        <f>IF(Polygon[Asset Group]="","",VLOOKUP(Polygon[Asset Group],asset_grp_poly,4,FALSE))</f>
        <v/>
      </c>
      <c r="J680" s="3" t="str">
        <f>IF(Polygon[Asset Group]="","",VLOOKUP(Polygon[Asset Group],asset_grp_poly,3,FALSE))</f>
        <v/>
      </c>
      <c r="M680" s="11"/>
      <c r="P680" s="56"/>
      <c r="R680" s="11"/>
      <c r="S680" s="14"/>
      <c r="AC680" s="19" t="str">
        <f>IF(Polygon[Asset Group]="","",VLOOKUP(Polygon[Asset Type],subdom_master,4,FALSE))</f>
        <v/>
      </c>
    </row>
    <row r="681" spans="1:29" s="3" customFormat="1" x14ac:dyDescent="0.2">
      <c r="A681" s="34"/>
      <c r="B681" s="34"/>
      <c r="C681" s="34"/>
      <c r="D681" s="61"/>
      <c r="E681" s="61"/>
      <c r="F681" s="34"/>
      <c r="G681" s="34"/>
      <c r="H681" s="3" t="str">
        <f>IF(Polygon[Asset Group]="","",VLOOKUP(Polygon[Asset Group],asset_grp_poly,4,FALSE))</f>
        <v/>
      </c>
      <c r="J681" s="3" t="str">
        <f>IF(Polygon[Asset Group]="","",VLOOKUP(Polygon[Asset Group],asset_grp_poly,3,FALSE))</f>
        <v/>
      </c>
      <c r="M681" s="11"/>
      <c r="P681" s="56"/>
      <c r="R681" s="11"/>
      <c r="S681" s="14"/>
      <c r="AC681" s="19" t="str">
        <f>IF(Polygon[Asset Group]="","",VLOOKUP(Polygon[Asset Type],subdom_master,4,FALSE))</f>
        <v/>
      </c>
    </row>
    <row r="682" spans="1:29" s="3" customFormat="1" x14ac:dyDescent="0.2">
      <c r="A682" s="34"/>
      <c r="B682" s="34"/>
      <c r="C682" s="34"/>
      <c r="D682" s="61"/>
      <c r="E682" s="61"/>
      <c r="F682" s="34"/>
      <c r="G682" s="34"/>
      <c r="H682" s="3" t="str">
        <f>IF(Polygon[Asset Group]="","",VLOOKUP(Polygon[Asset Group],asset_grp_poly,4,FALSE))</f>
        <v/>
      </c>
      <c r="J682" s="3" t="str">
        <f>IF(Polygon[Asset Group]="","",VLOOKUP(Polygon[Asset Group],asset_grp_poly,3,FALSE))</f>
        <v/>
      </c>
      <c r="M682" s="11"/>
      <c r="P682" s="56"/>
      <c r="R682" s="11"/>
      <c r="S682" s="14"/>
      <c r="AC682" s="19" t="str">
        <f>IF(Polygon[Asset Group]="","",VLOOKUP(Polygon[Asset Type],subdom_master,4,FALSE))</f>
        <v/>
      </c>
    </row>
    <row r="683" spans="1:29" s="3" customFormat="1" x14ac:dyDescent="0.2">
      <c r="A683" s="34"/>
      <c r="B683" s="34"/>
      <c r="C683" s="34"/>
      <c r="D683" s="61"/>
      <c r="E683" s="61"/>
      <c r="F683" s="34"/>
      <c r="G683" s="34"/>
      <c r="H683" s="3" t="str">
        <f>IF(Polygon[Asset Group]="","",VLOOKUP(Polygon[Asset Group],asset_grp_poly,4,FALSE))</f>
        <v/>
      </c>
      <c r="J683" s="3" t="str">
        <f>IF(Polygon[Asset Group]="","",VLOOKUP(Polygon[Asset Group],asset_grp_poly,3,FALSE))</f>
        <v/>
      </c>
      <c r="M683" s="11"/>
      <c r="P683" s="56"/>
      <c r="R683" s="11"/>
      <c r="S683" s="14"/>
      <c r="AC683" s="19" t="str">
        <f>IF(Polygon[Asset Group]="","",VLOOKUP(Polygon[Asset Type],subdom_master,4,FALSE))</f>
        <v/>
      </c>
    </row>
    <row r="684" spans="1:29" s="3" customFormat="1" x14ac:dyDescent="0.2">
      <c r="A684" s="34"/>
      <c r="B684" s="34"/>
      <c r="C684" s="34"/>
      <c r="D684" s="61"/>
      <c r="E684" s="61"/>
      <c r="F684" s="34"/>
      <c r="G684" s="34"/>
      <c r="H684" s="3" t="str">
        <f>IF(Polygon[Asset Group]="","",VLOOKUP(Polygon[Asset Group],asset_grp_poly,4,FALSE))</f>
        <v/>
      </c>
      <c r="J684" s="3" t="str">
        <f>IF(Polygon[Asset Group]="","",VLOOKUP(Polygon[Asset Group],asset_grp_poly,3,FALSE))</f>
        <v/>
      </c>
      <c r="M684" s="11"/>
      <c r="P684" s="56"/>
      <c r="R684" s="11"/>
      <c r="S684" s="14"/>
      <c r="AC684" s="19" t="str">
        <f>IF(Polygon[Asset Group]="","",VLOOKUP(Polygon[Asset Type],subdom_master,4,FALSE))</f>
        <v/>
      </c>
    </row>
    <row r="685" spans="1:29" s="3" customFormat="1" x14ac:dyDescent="0.2">
      <c r="A685" s="34"/>
      <c r="B685" s="34"/>
      <c r="C685" s="34"/>
      <c r="D685" s="61"/>
      <c r="E685" s="61"/>
      <c r="F685" s="34"/>
      <c r="G685" s="34"/>
      <c r="H685" s="3" t="str">
        <f>IF(Polygon[Asset Group]="","",VLOOKUP(Polygon[Asset Group],asset_grp_poly,4,FALSE))</f>
        <v/>
      </c>
      <c r="J685" s="3" t="str">
        <f>IF(Polygon[Asset Group]="","",VLOOKUP(Polygon[Asset Group],asset_grp_poly,3,FALSE))</f>
        <v/>
      </c>
      <c r="M685" s="11"/>
      <c r="P685" s="56"/>
      <c r="R685" s="11"/>
      <c r="S685" s="14"/>
      <c r="AC685" s="19" t="str">
        <f>IF(Polygon[Asset Group]="","",VLOOKUP(Polygon[Asset Type],subdom_master,4,FALSE))</f>
        <v/>
      </c>
    </row>
    <row r="686" spans="1:29" s="3" customFormat="1" x14ac:dyDescent="0.2">
      <c r="A686" s="34"/>
      <c r="B686" s="34"/>
      <c r="C686" s="34"/>
      <c r="D686" s="61"/>
      <c r="E686" s="61"/>
      <c r="F686" s="34"/>
      <c r="G686" s="34"/>
      <c r="H686" s="3" t="str">
        <f>IF(Polygon[Asset Group]="","",VLOOKUP(Polygon[Asset Group],asset_grp_poly,4,FALSE))</f>
        <v/>
      </c>
      <c r="J686" s="3" t="str">
        <f>IF(Polygon[Asset Group]="","",VLOOKUP(Polygon[Asset Group],asset_grp_poly,3,FALSE))</f>
        <v/>
      </c>
      <c r="M686" s="11"/>
      <c r="P686" s="56"/>
      <c r="R686" s="11"/>
      <c r="S686" s="14"/>
      <c r="AC686" s="19" t="str">
        <f>IF(Polygon[Asset Group]="","",VLOOKUP(Polygon[Asset Type],subdom_master,4,FALSE))</f>
        <v/>
      </c>
    </row>
    <row r="687" spans="1:29" s="3" customFormat="1" x14ac:dyDescent="0.2">
      <c r="A687" s="34"/>
      <c r="B687" s="34"/>
      <c r="C687" s="34"/>
      <c r="D687" s="61"/>
      <c r="E687" s="61"/>
      <c r="F687" s="34"/>
      <c r="G687" s="34"/>
      <c r="H687" s="3" t="str">
        <f>IF(Polygon[Asset Group]="","",VLOOKUP(Polygon[Asset Group],asset_grp_poly,4,FALSE))</f>
        <v/>
      </c>
      <c r="J687" s="3" t="str">
        <f>IF(Polygon[Asset Group]="","",VLOOKUP(Polygon[Asset Group],asset_grp_poly,3,FALSE))</f>
        <v/>
      </c>
      <c r="M687" s="11"/>
      <c r="P687" s="56"/>
      <c r="R687" s="11"/>
      <c r="S687" s="14"/>
      <c r="AC687" s="19" t="str">
        <f>IF(Polygon[Asset Group]="","",VLOOKUP(Polygon[Asset Type],subdom_master,4,FALSE))</f>
        <v/>
      </c>
    </row>
    <row r="688" spans="1:29" s="3" customFormat="1" x14ac:dyDescent="0.2">
      <c r="A688" s="34"/>
      <c r="B688" s="34"/>
      <c r="C688" s="34"/>
      <c r="D688" s="61"/>
      <c r="E688" s="61"/>
      <c r="F688" s="34"/>
      <c r="G688" s="34"/>
      <c r="H688" s="3" t="str">
        <f>IF(Polygon[Asset Group]="","",VLOOKUP(Polygon[Asset Group],asset_grp_poly,4,FALSE))</f>
        <v/>
      </c>
      <c r="J688" s="3" t="str">
        <f>IF(Polygon[Asset Group]="","",VLOOKUP(Polygon[Asset Group],asset_grp_poly,3,FALSE))</f>
        <v/>
      </c>
      <c r="M688" s="11"/>
      <c r="P688" s="56"/>
      <c r="R688" s="11"/>
      <c r="S688" s="14"/>
      <c r="AC688" s="19" t="str">
        <f>IF(Polygon[Asset Group]="","",VLOOKUP(Polygon[Asset Type],subdom_master,4,FALSE))</f>
        <v/>
      </c>
    </row>
    <row r="689" spans="1:29" s="3" customFormat="1" x14ac:dyDescent="0.2">
      <c r="A689" s="34"/>
      <c r="B689" s="34"/>
      <c r="C689" s="34"/>
      <c r="D689" s="61"/>
      <c r="E689" s="61"/>
      <c r="F689" s="34"/>
      <c r="G689" s="34"/>
      <c r="H689" s="3" t="str">
        <f>IF(Polygon[Asset Group]="","",VLOOKUP(Polygon[Asset Group],asset_grp_poly,4,FALSE))</f>
        <v/>
      </c>
      <c r="J689" s="3" t="str">
        <f>IF(Polygon[Asset Group]="","",VLOOKUP(Polygon[Asset Group],asset_grp_poly,3,FALSE))</f>
        <v/>
      </c>
      <c r="M689" s="11"/>
      <c r="P689" s="56"/>
      <c r="R689" s="11"/>
      <c r="S689" s="14"/>
      <c r="AC689" s="19" t="str">
        <f>IF(Polygon[Asset Group]="","",VLOOKUP(Polygon[Asset Type],subdom_master,4,FALSE))</f>
        <v/>
      </c>
    </row>
    <row r="690" spans="1:29" s="3" customFormat="1" x14ac:dyDescent="0.2">
      <c r="A690" s="34"/>
      <c r="B690" s="34"/>
      <c r="C690" s="34"/>
      <c r="D690" s="61"/>
      <c r="E690" s="61"/>
      <c r="F690" s="34"/>
      <c r="G690" s="34"/>
      <c r="H690" s="3" t="str">
        <f>IF(Polygon[Asset Group]="","",VLOOKUP(Polygon[Asset Group],asset_grp_poly,4,FALSE))</f>
        <v/>
      </c>
      <c r="J690" s="3" t="str">
        <f>IF(Polygon[Asset Group]="","",VLOOKUP(Polygon[Asset Group],asset_grp_poly,3,FALSE))</f>
        <v/>
      </c>
      <c r="M690" s="11"/>
      <c r="P690" s="56"/>
      <c r="R690" s="11"/>
      <c r="S690" s="14"/>
      <c r="AC690" s="19" t="str">
        <f>IF(Polygon[Asset Group]="","",VLOOKUP(Polygon[Asset Type],subdom_master,4,FALSE))</f>
        <v/>
      </c>
    </row>
    <row r="691" spans="1:29" s="3" customFormat="1" x14ac:dyDescent="0.2">
      <c r="A691" s="34"/>
      <c r="B691" s="34"/>
      <c r="C691" s="34"/>
      <c r="D691" s="61"/>
      <c r="E691" s="61"/>
      <c r="F691" s="34"/>
      <c r="G691" s="34"/>
      <c r="H691" s="3" t="str">
        <f>IF(Polygon[Asset Group]="","",VLOOKUP(Polygon[Asset Group],asset_grp_poly,4,FALSE))</f>
        <v/>
      </c>
      <c r="J691" s="3" t="str">
        <f>IF(Polygon[Asset Group]="","",VLOOKUP(Polygon[Asset Group],asset_grp_poly,3,FALSE))</f>
        <v/>
      </c>
      <c r="M691" s="11"/>
      <c r="P691" s="56"/>
      <c r="R691" s="11"/>
      <c r="S691" s="14"/>
      <c r="AC691" s="19" t="str">
        <f>IF(Polygon[Asset Group]="","",VLOOKUP(Polygon[Asset Type],subdom_master,4,FALSE))</f>
        <v/>
      </c>
    </row>
    <row r="692" spans="1:29" s="3" customFormat="1" x14ac:dyDescent="0.2">
      <c r="A692" s="34"/>
      <c r="B692" s="34"/>
      <c r="C692" s="34"/>
      <c r="D692" s="61"/>
      <c r="E692" s="61"/>
      <c r="F692" s="34"/>
      <c r="G692" s="34"/>
      <c r="H692" s="3" t="str">
        <f>IF(Polygon[Asset Group]="","",VLOOKUP(Polygon[Asset Group],asset_grp_poly,4,FALSE))</f>
        <v/>
      </c>
      <c r="J692" s="3" t="str">
        <f>IF(Polygon[Asset Group]="","",VLOOKUP(Polygon[Asset Group],asset_grp_poly,3,FALSE))</f>
        <v/>
      </c>
      <c r="M692" s="11"/>
      <c r="P692" s="56"/>
      <c r="R692" s="11"/>
      <c r="S692" s="14"/>
      <c r="AC692" s="19" t="str">
        <f>IF(Polygon[Asset Group]="","",VLOOKUP(Polygon[Asset Type],subdom_master,4,FALSE))</f>
        <v/>
      </c>
    </row>
    <row r="693" spans="1:29" s="3" customFormat="1" x14ac:dyDescent="0.2">
      <c r="A693" s="34"/>
      <c r="B693" s="34"/>
      <c r="C693" s="34"/>
      <c r="D693" s="61"/>
      <c r="E693" s="61"/>
      <c r="F693" s="34"/>
      <c r="G693" s="34"/>
      <c r="H693" s="3" t="str">
        <f>IF(Polygon[Asset Group]="","",VLOOKUP(Polygon[Asset Group],asset_grp_poly,4,FALSE))</f>
        <v/>
      </c>
      <c r="J693" s="3" t="str">
        <f>IF(Polygon[Asset Group]="","",VLOOKUP(Polygon[Asset Group],asset_grp_poly,3,FALSE))</f>
        <v/>
      </c>
      <c r="M693" s="11"/>
      <c r="P693" s="56"/>
      <c r="R693" s="11"/>
      <c r="S693" s="14"/>
      <c r="AC693" s="19" t="str">
        <f>IF(Polygon[Asset Group]="","",VLOOKUP(Polygon[Asset Type],subdom_master,4,FALSE))</f>
        <v/>
      </c>
    </row>
    <row r="694" spans="1:29" s="3" customFormat="1" x14ac:dyDescent="0.2">
      <c r="A694" s="34"/>
      <c r="B694" s="34"/>
      <c r="C694" s="34"/>
      <c r="D694" s="61"/>
      <c r="E694" s="61"/>
      <c r="F694" s="34"/>
      <c r="G694" s="34"/>
      <c r="H694" s="3" t="str">
        <f>IF(Polygon[Asset Group]="","",VLOOKUP(Polygon[Asset Group],asset_grp_poly,4,FALSE))</f>
        <v/>
      </c>
      <c r="J694" s="3" t="str">
        <f>IF(Polygon[Asset Group]="","",VLOOKUP(Polygon[Asset Group],asset_grp_poly,3,FALSE))</f>
        <v/>
      </c>
      <c r="M694" s="11"/>
      <c r="P694" s="56"/>
      <c r="R694" s="11"/>
      <c r="S694" s="14"/>
      <c r="AC694" s="19" t="str">
        <f>IF(Polygon[Asset Group]="","",VLOOKUP(Polygon[Asset Type],subdom_master,4,FALSE))</f>
        <v/>
      </c>
    </row>
    <row r="695" spans="1:29" s="3" customFormat="1" x14ac:dyDescent="0.2">
      <c r="A695" s="34"/>
      <c r="B695" s="34"/>
      <c r="C695" s="34"/>
      <c r="D695" s="61"/>
      <c r="E695" s="61"/>
      <c r="F695" s="34"/>
      <c r="G695" s="34"/>
      <c r="H695" s="3" t="str">
        <f>IF(Polygon[Asset Group]="","",VLOOKUP(Polygon[Asset Group],asset_grp_poly,4,FALSE))</f>
        <v/>
      </c>
      <c r="J695" s="3" t="str">
        <f>IF(Polygon[Asset Group]="","",VLOOKUP(Polygon[Asset Group],asset_grp_poly,3,FALSE))</f>
        <v/>
      </c>
      <c r="M695" s="11"/>
      <c r="P695" s="56"/>
      <c r="R695" s="11"/>
      <c r="S695" s="14"/>
      <c r="AC695" s="19" t="str">
        <f>IF(Polygon[Asset Group]="","",VLOOKUP(Polygon[Asset Type],subdom_master,4,FALSE))</f>
        <v/>
      </c>
    </row>
    <row r="696" spans="1:29" s="3" customFormat="1" x14ac:dyDescent="0.2">
      <c r="A696" s="34"/>
      <c r="B696" s="34"/>
      <c r="C696" s="34"/>
      <c r="D696" s="61"/>
      <c r="E696" s="61"/>
      <c r="F696" s="34"/>
      <c r="G696" s="34"/>
      <c r="H696" s="3" t="str">
        <f>IF(Polygon[Asset Group]="","",VLOOKUP(Polygon[Asset Group],asset_grp_poly,4,FALSE))</f>
        <v/>
      </c>
      <c r="J696" s="3" t="str">
        <f>IF(Polygon[Asset Group]="","",VLOOKUP(Polygon[Asset Group],asset_grp_poly,3,FALSE))</f>
        <v/>
      </c>
      <c r="M696" s="11"/>
      <c r="P696" s="56"/>
      <c r="R696" s="11"/>
      <c r="S696" s="14"/>
      <c r="AC696" s="19" t="str">
        <f>IF(Polygon[Asset Group]="","",VLOOKUP(Polygon[Asset Type],subdom_master,4,FALSE))</f>
        <v/>
      </c>
    </row>
    <row r="697" spans="1:29" s="3" customFormat="1" x14ac:dyDescent="0.2">
      <c r="A697" s="34"/>
      <c r="B697" s="34"/>
      <c r="C697" s="34"/>
      <c r="D697" s="61"/>
      <c r="E697" s="61"/>
      <c r="F697" s="34"/>
      <c r="G697" s="34"/>
      <c r="H697" s="3" t="str">
        <f>IF(Polygon[Asset Group]="","",VLOOKUP(Polygon[Asset Group],asset_grp_poly,4,FALSE))</f>
        <v/>
      </c>
      <c r="J697" s="3" t="str">
        <f>IF(Polygon[Asset Group]="","",VLOOKUP(Polygon[Asset Group],asset_grp_poly,3,FALSE))</f>
        <v/>
      </c>
      <c r="M697" s="11"/>
      <c r="P697" s="56"/>
      <c r="R697" s="11"/>
      <c r="S697" s="14"/>
      <c r="AC697" s="19" t="str">
        <f>IF(Polygon[Asset Group]="","",VLOOKUP(Polygon[Asset Type],subdom_master,4,FALSE))</f>
        <v/>
      </c>
    </row>
    <row r="698" spans="1:29" s="3" customFormat="1" x14ac:dyDescent="0.2">
      <c r="A698" s="34"/>
      <c r="B698" s="34"/>
      <c r="C698" s="34"/>
      <c r="D698" s="61"/>
      <c r="E698" s="61"/>
      <c r="F698" s="34"/>
      <c r="G698" s="34"/>
      <c r="H698" s="3" t="str">
        <f>IF(Polygon[Asset Group]="","",VLOOKUP(Polygon[Asset Group],asset_grp_poly,4,FALSE))</f>
        <v/>
      </c>
      <c r="J698" s="3" t="str">
        <f>IF(Polygon[Asset Group]="","",VLOOKUP(Polygon[Asset Group],asset_grp_poly,3,FALSE))</f>
        <v/>
      </c>
      <c r="M698" s="11"/>
      <c r="P698" s="56"/>
      <c r="R698" s="11"/>
      <c r="S698" s="14"/>
      <c r="AC698" s="19" t="str">
        <f>IF(Polygon[Asset Group]="","",VLOOKUP(Polygon[Asset Type],subdom_master,4,FALSE))</f>
        <v/>
      </c>
    </row>
    <row r="699" spans="1:29" s="3" customFormat="1" x14ac:dyDescent="0.2">
      <c r="A699" s="34"/>
      <c r="B699" s="34"/>
      <c r="C699" s="34"/>
      <c r="D699" s="61"/>
      <c r="E699" s="61"/>
      <c r="F699" s="34"/>
      <c r="G699" s="34"/>
      <c r="H699" s="3" t="str">
        <f>IF(Polygon[Asset Group]="","",VLOOKUP(Polygon[Asset Group],asset_grp_poly,4,FALSE))</f>
        <v/>
      </c>
      <c r="J699" s="3" t="str">
        <f>IF(Polygon[Asset Group]="","",VLOOKUP(Polygon[Asset Group],asset_grp_poly,3,FALSE))</f>
        <v/>
      </c>
      <c r="M699" s="11"/>
      <c r="P699" s="56"/>
      <c r="R699" s="11"/>
      <c r="S699" s="14"/>
      <c r="AC699" s="19" t="str">
        <f>IF(Polygon[Asset Group]="","",VLOOKUP(Polygon[Asset Type],subdom_master,4,FALSE))</f>
        <v/>
      </c>
    </row>
    <row r="700" spans="1:29" s="3" customFormat="1" x14ac:dyDescent="0.2">
      <c r="A700" s="34"/>
      <c r="B700" s="34"/>
      <c r="C700" s="34"/>
      <c r="D700" s="61"/>
      <c r="E700" s="61"/>
      <c r="F700" s="34"/>
      <c r="G700" s="34"/>
      <c r="H700" s="3" t="str">
        <f>IF(Polygon[Asset Group]="","",VLOOKUP(Polygon[Asset Group],asset_grp_poly,4,FALSE))</f>
        <v/>
      </c>
      <c r="J700" s="3" t="str">
        <f>IF(Polygon[Asset Group]="","",VLOOKUP(Polygon[Asset Group],asset_grp_poly,3,FALSE))</f>
        <v/>
      </c>
      <c r="M700" s="11"/>
      <c r="P700" s="56"/>
      <c r="R700" s="11"/>
      <c r="S700" s="14"/>
      <c r="AC700" s="19" t="str">
        <f>IF(Polygon[Asset Group]="","",VLOOKUP(Polygon[Asset Type],subdom_master,4,FALSE))</f>
        <v/>
      </c>
    </row>
    <row r="701" spans="1:29" s="3" customFormat="1" x14ac:dyDescent="0.2">
      <c r="A701" s="34"/>
      <c r="B701" s="34"/>
      <c r="C701" s="34"/>
      <c r="D701" s="61"/>
      <c r="E701" s="61"/>
      <c r="F701" s="34"/>
      <c r="G701" s="34"/>
      <c r="H701" s="3" t="str">
        <f>IF(Polygon[Asset Group]="","",VLOOKUP(Polygon[Asset Group],asset_grp_poly,4,FALSE))</f>
        <v/>
      </c>
      <c r="J701" s="3" t="str">
        <f>IF(Polygon[Asset Group]="","",VLOOKUP(Polygon[Asset Group],asset_grp_poly,3,FALSE))</f>
        <v/>
      </c>
      <c r="M701" s="11"/>
      <c r="P701" s="56"/>
      <c r="R701" s="11"/>
      <c r="S701" s="14"/>
      <c r="AC701" s="19" t="str">
        <f>IF(Polygon[Asset Group]="","",VLOOKUP(Polygon[Asset Type],subdom_master,4,FALSE))</f>
        <v/>
      </c>
    </row>
    <row r="702" spans="1:29" s="3" customFormat="1" x14ac:dyDescent="0.2">
      <c r="A702" s="34"/>
      <c r="B702" s="34"/>
      <c r="C702" s="34"/>
      <c r="D702" s="61"/>
      <c r="E702" s="61"/>
      <c r="F702" s="34"/>
      <c r="G702" s="34"/>
      <c r="H702" s="3" t="str">
        <f>IF(Polygon[Asset Group]="","",VLOOKUP(Polygon[Asset Group],asset_grp_poly,4,FALSE))</f>
        <v/>
      </c>
      <c r="J702" s="3" t="str">
        <f>IF(Polygon[Asset Group]="","",VLOOKUP(Polygon[Asset Group],asset_grp_poly,3,FALSE))</f>
        <v/>
      </c>
      <c r="M702" s="11"/>
      <c r="P702" s="56"/>
      <c r="R702" s="11"/>
      <c r="S702" s="14"/>
      <c r="AC702" s="19" t="str">
        <f>IF(Polygon[Asset Group]="","",VLOOKUP(Polygon[Asset Type],subdom_master,4,FALSE))</f>
        <v/>
      </c>
    </row>
    <row r="703" spans="1:29" s="3" customFormat="1" x14ac:dyDescent="0.2">
      <c r="A703" s="34"/>
      <c r="B703" s="34"/>
      <c r="C703" s="34"/>
      <c r="D703" s="61"/>
      <c r="E703" s="61"/>
      <c r="F703" s="34"/>
      <c r="G703" s="34"/>
      <c r="H703" s="3" t="str">
        <f>IF(Polygon[Asset Group]="","",VLOOKUP(Polygon[Asset Group],asset_grp_poly,4,FALSE))</f>
        <v/>
      </c>
      <c r="J703" s="3" t="str">
        <f>IF(Polygon[Asset Group]="","",VLOOKUP(Polygon[Asset Group],asset_grp_poly,3,FALSE))</f>
        <v/>
      </c>
      <c r="M703" s="11"/>
      <c r="P703" s="56"/>
      <c r="R703" s="11"/>
      <c r="S703" s="14"/>
      <c r="AC703" s="19" t="str">
        <f>IF(Polygon[Asset Group]="","",VLOOKUP(Polygon[Asset Type],subdom_master,4,FALSE))</f>
        <v/>
      </c>
    </row>
    <row r="704" spans="1:29" s="3" customFormat="1" x14ac:dyDescent="0.2">
      <c r="A704" s="34"/>
      <c r="B704" s="34"/>
      <c r="C704" s="34"/>
      <c r="D704" s="61"/>
      <c r="E704" s="61"/>
      <c r="F704" s="34"/>
      <c r="G704" s="34"/>
      <c r="H704" s="3" t="str">
        <f>IF(Polygon[Asset Group]="","",VLOOKUP(Polygon[Asset Group],asset_grp_poly,4,FALSE))</f>
        <v/>
      </c>
      <c r="J704" s="3" t="str">
        <f>IF(Polygon[Asset Group]="","",VLOOKUP(Polygon[Asset Group],asset_grp_poly,3,FALSE))</f>
        <v/>
      </c>
      <c r="M704" s="11"/>
      <c r="P704" s="56"/>
      <c r="R704" s="11"/>
      <c r="S704" s="14"/>
      <c r="AC704" s="19" t="str">
        <f>IF(Polygon[Asset Group]="","",VLOOKUP(Polygon[Asset Type],subdom_master,4,FALSE))</f>
        <v/>
      </c>
    </row>
    <row r="705" spans="1:29" s="3" customFormat="1" x14ac:dyDescent="0.2">
      <c r="A705" s="34"/>
      <c r="B705" s="34"/>
      <c r="C705" s="34"/>
      <c r="D705" s="61"/>
      <c r="E705" s="61"/>
      <c r="F705" s="34"/>
      <c r="G705" s="34"/>
      <c r="H705" s="3" t="str">
        <f>IF(Polygon[Asset Group]="","",VLOOKUP(Polygon[Asset Group],asset_grp_poly,4,FALSE))</f>
        <v/>
      </c>
      <c r="J705" s="3" t="str">
        <f>IF(Polygon[Asset Group]="","",VLOOKUP(Polygon[Asset Group],asset_grp_poly,3,FALSE))</f>
        <v/>
      </c>
      <c r="M705" s="11"/>
      <c r="P705" s="56"/>
      <c r="R705" s="11"/>
      <c r="S705" s="14"/>
      <c r="AC705" s="19" t="str">
        <f>IF(Polygon[Asset Group]="","",VLOOKUP(Polygon[Asset Type],subdom_master,4,FALSE))</f>
        <v/>
      </c>
    </row>
    <row r="706" spans="1:29" s="3" customFormat="1" x14ac:dyDescent="0.2">
      <c r="A706" s="34"/>
      <c r="B706" s="34"/>
      <c r="C706" s="34"/>
      <c r="D706" s="61"/>
      <c r="E706" s="61"/>
      <c r="F706" s="34"/>
      <c r="G706" s="34"/>
      <c r="H706" s="3" t="str">
        <f>IF(Polygon[Asset Group]="","",VLOOKUP(Polygon[Asset Group],asset_grp_poly,4,FALSE))</f>
        <v/>
      </c>
      <c r="J706" s="3" t="str">
        <f>IF(Polygon[Asset Group]="","",VLOOKUP(Polygon[Asset Group],asset_grp_poly,3,FALSE))</f>
        <v/>
      </c>
      <c r="M706" s="11"/>
      <c r="P706" s="56"/>
      <c r="R706" s="11"/>
      <c r="S706" s="14"/>
      <c r="AC706" s="19" t="str">
        <f>IF(Polygon[Asset Group]="","",VLOOKUP(Polygon[Asset Type],subdom_master,4,FALSE))</f>
        <v/>
      </c>
    </row>
    <row r="707" spans="1:29" s="3" customFormat="1" x14ac:dyDescent="0.2">
      <c r="A707" s="34"/>
      <c r="B707" s="34"/>
      <c r="C707" s="34"/>
      <c r="D707" s="61"/>
      <c r="E707" s="61"/>
      <c r="F707" s="34"/>
      <c r="G707" s="34"/>
      <c r="H707" s="3" t="str">
        <f>IF(Polygon[Asset Group]="","",VLOOKUP(Polygon[Asset Group],asset_grp_poly,4,FALSE))</f>
        <v/>
      </c>
      <c r="J707" s="3" t="str">
        <f>IF(Polygon[Asset Group]="","",VLOOKUP(Polygon[Asset Group],asset_grp_poly,3,FALSE))</f>
        <v/>
      </c>
      <c r="M707" s="11"/>
      <c r="P707" s="56"/>
      <c r="R707" s="11"/>
      <c r="S707" s="14"/>
      <c r="AC707" s="19" t="str">
        <f>IF(Polygon[Asset Group]="","",VLOOKUP(Polygon[Asset Type],subdom_master,4,FALSE))</f>
        <v/>
      </c>
    </row>
    <row r="708" spans="1:29" s="3" customFormat="1" x14ac:dyDescent="0.2">
      <c r="A708" s="34"/>
      <c r="B708" s="34"/>
      <c r="C708" s="34"/>
      <c r="D708" s="61"/>
      <c r="E708" s="61"/>
      <c r="F708" s="34"/>
      <c r="G708" s="34"/>
      <c r="H708" s="3" t="str">
        <f>IF(Polygon[Asset Group]="","",VLOOKUP(Polygon[Asset Group],asset_grp_poly,4,FALSE))</f>
        <v/>
      </c>
      <c r="J708" s="3" t="str">
        <f>IF(Polygon[Asset Group]="","",VLOOKUP(Polygon[Asset Group],asset_grp_poly,3,FALSE))</f>
        <v/>
      </c>
      <c r="M708" s="11"/>
      <c r="P708" s="56"/>
      <c r="R708" s="11"/>
      <c r="S708" s="14"/>
      <c r="AC708" s="19" t="str">
        <f>IF(Polygon[Asset Group]="","",VLOOKUP(Polygon[Asset Type],subdom_master,4,FALSE))</f>
        <v/>
      </c>
    </row>
    <row r="709" spans="1:29" s="3" customFormat="1" x14ac:dyDescent="0.2">
      <c r="A709" s="34"/>
      <c r="B709" s="34"/>
      <c r="C709" s="34"/>
      <c r="D709" s="61"/>
      <c r="E709" s="61"/>
      <c r="F709" s="34"/>
      <c r="G709" s="34"/>
      <c r="H709" s="3" t="str">
        <f>IF(Polygon[Asset Group]="","",VLOOKUP(Polygon[Asset Group],asset_grp_poly,4,FALSE))</f>
        <v/>
      </c>
      <c r="J709" s="3" t="str">
        <f>IF(Polygon[Asset Group]="","",VLOOKUP(Polygon[Asset Group],asset_grp_poly,3,FALSE))</f>
        <v/>
      </c>
      <c r="M709" s="11"/>
      <c r="P709" s="56"/>
      <c r="R709" s="11"/>
      <c r="S709" s="14"/>
      <c r="AC709" s="19" t="str">
        <f>IF(Polygon[Asset Group]="","",VLOOKUP(Polygon[Asset Type],subdom_master,4,FALSE))</f>
        <v/>
      </c>
    </row>
    <row r="710" spans="1:29" s="3" customFormat="1" x14ac:dyDescent="0.2">
      <c r="A710" s="34"/>
      <c r="B710" s="34"/>
      <c r="C710" s="34"/>
      <c r="D710" s="61"/>
      <c r="E710" s="61"/>
      <c r="F710" s="34"/>
      <c r="G710" s="34"/>
      <c r="H710" s="3" t="str">
        <f>IF(Polygon[Asset Group]="","",VLOOKUP(Polygon[Asset Group],asset_grp_poly,4,FALSE))</f>
        <v/>
      </c>
      <c r="J710" s="3" t="str">
        <f>IF(Polygon[Asset Group]="","",VLOOKUP(Polygon[Asset Group],asset_grp_poly,3,FALSE))</f>
        <v/>
      </c>
      <c r="M710" s="11"/>
      <c r="P710" s="56"/>
      <c r="R710" s="11"/>
      <c r="S710" s="14"/>
      <c r="AC710" s="19" t="str">
        <f>IF(Polygon[Asset Group]="","",VLOOKUP(Polygon[Asset Type],subdom_master,4,FALSE))</f>
        <v/>
      </c>
    </row>
    <row r="711" spans="1:29" s="3" customFormat="1" x14ac:dyDescent="0.2">
      <c r="A711" s="34"/>
      <c r="B711" s="34"/>
      <c r="C711" s="34"/>
      <c r="D711" s="61"/>
      <c r="E711" s="61"/>
      <c r="F711" s="34"/>
      <c r="G711" s="34"/>
      <c r="H711" s="3" t="str">
        <f>IF(Polygon[Asset Group]="","",VLOOKUP(Polygon[Asset Group],asset_grp_poly,4,FALSE))</f>
        <v/>
      </c>
      <c r="J711" s="3" t="str">
        <f>IF(Polygon[Asset Group]="","",VLOOKUP(Polygon[Asset Group],asset_grp_poly,3,FALSE))</f>
        <v/>
      </c>
      <c r="M711" s="11"/>
      <c r="P711" s="56"/>
      <c r="R711" s="11"/>
      <c r="S711" s="14"/>
      <c r="AC711" s="19" t="str">
        <f>IF(Polygon[Asset Group]="","",VLOOKUP(Polygon[Asset Type],subdom_master,4,FALSE))</f>
        <v/>
      </c>
    </row>
    <row r="712" spans="1:29" s="3" customFormat="1" x14ac:dyDescent="0.2">
      <c r="A712" s="34"/>
      <c r="B712" s="34"/>
      <c r="C712" s="34"/>
      <c r="D712" s="61"/>
      <c r="E712" s="61"/>
      <c r="F712" s="34"/>
      <c r="G712" s="34"/>
      <c r="H712" s="3" t="str">
        <f>IF(Polygon[Asset Group]="","",VLOOKUP(Polygon[Asset Group],asset_grp_poly,4,FALSE))</f>
        <v/>
      </c>
      <c r="J712" s="3" t="str">
        <f>IF(Polygon[Asset Group]="","",VLOOKUP(Polygon[Asset Group],asset_grp_poly,3,FALSE))</f>
        <v/>
      </c>
      <c r="M712" s="11"/>
      <c r="P712" s="56"/>
      <c r="R712" s="11"/>
      <c r="S712" s="14"/>
      <c r="AC712" s="19" t="str">
        <f>IF(Polygon[Asset Group]="","",VLOOKUP(Polygon[Asset Type],subdom_master,4,FALSE))</f>
        <v/>
      </c>
    </row>
    <row r="713" spans="1:29" s="3" customFormat="1" x14ac:dyDescent="0.2">
      <c r="A713" s="34"/>
      <c r="B713" s="34"/>
      <c r="C713" s="34"/>
      <c r="D713" s="61"/>
      <c r="E713" s="61"/>
      <c r="F713" s="34"/>
      <c r="G713" s="34"/>
      <c r="H713" s="3" t="str">
        <f>IF(Polygon[Asset Group]="","",VLOOKUP(Polygon[Asset Group],asset_grp_poly,4,FALSE))</f>
        <v/>
      </c>
      <c r="J713" s="3" t="str">
        <f>IF(Polygon[Asset Group]="","",VLOOKUP(Polygon[Asset Group],asset_grp_poly,3,FALSE))</f>
        <v/>
      </c>
      <c r="M713" s="11"/>
      <c r="P713" s="56"/>
      <c r="R713" s="11"/>
      <c r="S713" s="14"/>
      <c r="AC713" s="19" t="str">
        <f>IF(Polygon[Asset Group]="","",VLOOKUP(Polygon[Asset Type],subdom_master,4,FALSE))</f>
        <v/>
      </c>
    </row>
    <row r="714" spans="1:29" s="3" customFormat="1" x14ac:dyDescent="0.2">
      <c r="A714" s="34"/>
      <c r="B714" s="34"/>
      <c r="C714" s="34"/>
      <c r="D714" s="61"/>
      <c r="E714" s="61"/>
      <c r="F714" s="34"/>
      <c r="G714" s="34"/>
      <c r="H714" s="3" t="str">
        <f>IF(Polygon[Asset Group]="","",VLOOKUP(Polygon[Asset Group],asset_grp_poly,4,FALSE))</f>
        <v/>
      </c>
      <c r="J714" s="3" t="str">
        <f>IF(Polygon[Asset Group]="","",VLOOKUP(Polygon[Asset Group],asset_grp_poly,3,FALSE))</f>
        <v/>
      </c>
      <c r="M714" s="11"/>
      <c r="P714" s="56"/>
      <c r="R714" s="11"/>
      <c r="S714" s="14"/>
      <c r="AC714" s="19" t="str">
        <f>IF(Polygon[Asset Group]="","",VLOOKUP(Polygon[Asset Type],subdom_master,4,FALSE))</f>
        <v/>
      </c>
    </row>
    <row r="715" spans="1:29" s="3" customFormat="1" x14ac:dyDescent="0.2">
      <c r="A715" s="34"/>
      <c r="B715" s="34"/>
      <c r="C715" s="34"/>
      <c r="D715" s="61"/>
      <c r="E715" s="61"/>
      <c r="F715" s="34"/>
      <c r="G715" s="34"/>
      <c r="H715" s="3" t="str">
        <f>IF(Polygon[Asset Group]="","",VLOOKUP(Polygon[Asset Group],asset_grp_poly,4,FALSE))</f>
        <v/>
      </c>
      <c r="J715" s="3" t="str">
        <f>IF(Polygon[Asset Group]="","",VLOOKUP(Polygon[Asset Group],asset_grp_poly,3,FALSE))</f>
        <v/>
      </c>
      <c r="M715" s="11"/>
      <c r="P715" s="56"/>
      <c r="R715" s="11"/>
      <c r="S715" s="14"/>
      <c r="AC715" s="19" t="str">
        <f>IF(Polygon[Asset Group]="","",VLOOKUP(Polygon[Asset Type],subdom_master,4,FALSE))</f>
        <v/>
      </c>
    </row>
    <row r="716" spans="1:29" s="3" customFormat="1" x14ac:dyDescent="0.2">
      <c r="A716" s="34"/>
      <c r="B716" s="34"/>
      <c r="C716" s="34"/>
      <c r="D716" s="61"/>
      <c r="E716" s="61"/>
      <c r="F716" s="34"/>
      <c r="G716" s="34"/>
      <c r="H716" s="3" t="str">
        <f>IF(Polygon[Asset Group]="","",VLOOKUP(Polygon[Asset Group],asset_grp_poly,4,FALSE))</f>
        <v/>
      </c>
      <c r="J716" s="3" t="str">
        <f>IF(Polygon[Asset Group]="","",VLOOKUP(Polygon[Asset Group],asset_grp_poly,3,FALSE))</f>
        <v/>
      </c>
      <c r="M716" s="11"/>
      <c r="P716" s="56"/>
      <c r="R716" s="11"/>
      <c r="S716" s="14"/>
      <c r="AC716" s="19" t="str">
        <f>IF(Polygon[Asset Group]="","",VLOOKUP(Polygon[Asset Type],subdom_master,4,FALSE))</f>
        <v/>
      </c>
    </row>
    <row r="717" spans="1:29" s="3" customFormat="1" x14ac:dyDescent="0.2">
      <c r="A717" s="34"/>
      <c r="B717" s="34"/>
      <c r="C717" s="34"/>
      <c r="D717" s="61"/>
      <c r="E717" s="61"/>
      <c r="F717" s="34"/>
      <c r="G717" s="34"/>
      <c r="H717" s="3" t="str">
        <f>IF(Polygon[Asset Group]="","",VLOOKUP(Polygon[Asset Group],asset_grp_poly,4,FALSE))</f>
        <v/>
      </c>
      <c r="J717" s="3" t="str">
        <f>IF(Polygon[Asset Group]="","",VLOOKUP(Polygon[Asset Group],asset_grp_poly,3,FALSE))</f>
        <v/>
      </c>
      <c r="M717" s="11"/>
      <c r="P717" s="56"/>
      <c r="R717" s="11"/>
      <c r="S717" s="14"/>
      <c r="AC717" s="19" t="str">
        <f>IF(Polygon[Asset Group]="","",VLOOKUP(Polygon[Asset Type],subdom_master,4,FALSE))</f>
        <v/>
      </c>
    </row>
    <row r="718" spans="1:29" s="3" customFormat="1" x14ac:dyDescent="0.2">
      <c r="A718" s="34"/>
      <c r="B718" s="34"/>
      <c r="C718" s="34"/>
      <c r="D718" s="61"/>
      <c r="E718" s="61"/>
      <c r="F718" s="34"/>
      <c r="G718" s="34"/>
      <c r="H718" s="3" t="str">
        <f>IF(Polygon[Asset Group]="","",VLOOKUP(Polygon[Asset Group],asset_grp_poly,4,FALSE))</f>
        <v/>
      </c>
      <c r="J718" s="3" t="str">
        <f>IF(Polygon[Asset Group]="","",VLOOKUP(Polygon[Asset Group],asset_grp_poly,3,FALSE))</f>
        <v/>
      </c>
      <c r="M718" s="11"/>
      <c r="P718" s="56"/>
      <c r="R718" s="11"/>
      <c r="S718" s="14"/>
      <c r="AC718" s="19" t="str">
        <f>IF(Polygon[Asset Group]="","",VLOOKUP(Polygon[Asset Type],subdom_master,4,FALSE))</f>
        <v/>
      </c>
    </row>
    <row r="719" spans="1:29" s="3" customFormat="1" x14ac:dyDescent="0.2">
      <c r="A719" s="34"/>
      <c r="B719" s="34"/>
      <c r="C719" s="34"/>
      <c r="D719" s="61"/>
      <c r="E719" s="61"/>
      <c r="F719" s="34"/>
      <c r="G719" s="34"/>
      <c r="H719" s="3" t="str">
        <f>IF(Polygon[Asset Group]="","",VLOOKUP(Polygon[Asset Group],asset_grp_poly,4,FALSE))</f>
        <v/>
      </c>
      <c r="J719" s="3" t="str">
        <f>IF(Polygon[Asset Group]="","",VLOOKUP(Polygon[Asset Group],asset_grp_poly,3,FALSE))</f>
        <v/>
      </c>
      <c r="M719" s="11"/>
      <c r="P719" s="56"/>
      <c r="R719" s="11"/>
      <c r="S719" s="14"/>
      <c r="AC719" s="19" t="str">
        <f>IF(Polygon[Asset Group]="","",VLOOKUP(Polygon[Asset Type],subdom_master,4,FALSE))</f>
        <v/>
      </c>
    </row>
    <row r="720" spans="1:29" s="3" customFormat="1" x14ac:dyDescent="0.2">
      <c r="A720" s="34"/>
      <c r="B720" s="34"/>
      <c r="C720" s="34"/>
      <c r="D720" s="61"/>
      <c r="E720" s="61"/>
      <c r="F720" s="34"/>
      <c r="G720" s="34"/>
      <c r="H720" s="3" t="str">
        <f>IF(Polygon[Asset Group]="","",VLOOKUP(Polygon[Asset Group],asset_grp_poly,4,FALSE))</f>
        <v/>
      </c>
      <c r="J720" s="3" t="str">
        <f>IF(Polygon[Asset Group]="","",VLOOKUP(Polygon[Asset Group],asset_grp_poly,3,FALSE))</f>
        <v/>
      </c>
      <c r="M720" s="11"/>
      <c r="P720" s="56"/>
      <c r="R720" s="11"/>
      <c r="S720" s="14"/>
      <c r="AC720" s="19" t="str">
        <f>IF(Polygon[Asset Group]="","",VLOOKUP(Polygon[Asset Type],subdom_master,4,FALSE))</f>
        <v/>
      </c>
    </row>
    <row r="721" spans="1:29" s="3" customFormat="1" x14ac:dyDescent="0.2">
      <c r="A721" s="34"/>
      <c r="B721" s="34"/>
      <c r="C721" s="34"/>
      <c r="D721" s="61"/>
      <c r="E721" s="61"/>
      <c r="F721" s="34"/>
      <c r="G721" s="34"/>
      <c r="H721" s="3" t="str">
        <f>IF(Polygon[Asset Group]="","",VLOOKUP(Polygon[Asset Group],asset_grp_poly,4,FALSE))</f>
        <v/>
      </c>
      <c r="J721" s="3" t="str">
        <f>IF(Polygon[Asset Group]="","",VLOOKUP(Polygon[Asset Group],asset_grp_poly,3,FALSE))</f>
        <v/>
      </c>
      <c r="M721" s="11"/>
      <c r="P721" s="56"/>
      <c r="R721" s="11"/>
      <c r="S721" s="14"/>
      <c r="AC721" s="19" t="str">
        <f>IF(Polygon[Asset Group]="","",VLOOKUP(Polygon[Asset Type],subdom_master,4,FALSE))</f>
        <v/>
      </c>
    </row>
    <row r="722" spans="1:29" s="3" customFormat="1" x14ac:dyDescent="0.2">
      <c r="A722" s="34"/>
      <c r="B722" s="34"/>
      <c r="C722" s="34"/>
      <c r="D722" s="61"/>
      <c r="E722" s="61"/>
      <c r="F722" s="34"/>
      <c r="G722" s="34"/>
      <c r="H722" s="3" t="str">
        <f>IF(Polygon[Asset Group]="","",VLOOKUP(Polygon[Asset Group],asset_grp_poly,4,FALSE))</f>
        <v/>
      </c>
      <c r="J722" s="3" t="str">
        <f>IF(Polygon[Asset Group]="","",VLOOKUP(Polygon[Asset Group],asset_grp_poly,3,FALSE))</f>
        <v/>
      </c>
      <c r="M722" s="11"/>
      <c r="P722" s="56"/>
      <c r="R722" s="11"/>
      <c r="S722" s="14"/>
      <c r="AC722" s="19" t="str">
        <f>IF(Polygon[Asset Group]="","",VLOOKUP(Polygon[Asset Type],subdom_master,4,FALSE))</f>
        <v/>
      </c>
    </row>
    <row r="723" spans="1:29" s="3" customFormat="1" x14ac:dyDescent="0.2">
      <c r="A723" s="34"/>
      <c r="B723" s="34"/>
      <c r="C723" s="34"/>
      <c r="D723" s="61"/>
      <c r="E723" s="61"/>
      <c r="F723" s="34"/>
      <c r="G723" s="34"/>
      <c r="H723" s="3" t="str">
        <f>IF(Polygon[Asset Group]="","",VLOOKUP(Polygon[Asset Group],asset_grp_poly,4,FALSE))</f>
        <v/>
      </c>
      <c r="J723" s="3" t="str">
        <f>IF(Polygon[Asset Group]="","",VLOOKUP(Polygon[Asset Group],asset_grp_poly,3,FALSE))</f>
        <v/>
      </c>
      <c r="M723" s="11"/>
      <c r="P723" s="56"/>
      <c r="R723" s="11"/>
      <c r="S723" s="14"/>
      <c r="AC723" s="19" t="str">
        <f>IF(Polygon[Asset Group]="","",VLOOKUP(Polygon[Asset Type],subdom_master,4,FALSE))</f>
        <v/>
      </c>
    </row>
    <row r="724" spans="1:29" s="3" customFormat="1" x14ac:dyDescent="0.2">
      <c r="A724" s="34"/>
      <c r="B724" s="34"/>
      <c r="C724" s="34"/>
      <c r="D724" s="61"/>
      <c r="E724" s="61"/>
      <c r="F724" s="34"/>
      <c r="G724" s="34"/>
      <c r="H724" s="3" t="str">
        <f>IF(Polygon[Asset Group]="","",VLOOKUP(Polygon[Asset Group],asset_grp_poly,4,FALSE))</f>
        <v/>
      </c>
      <c r="J724" s="3" t="str">
        <f>IF(Polygon[Asset Group]="","",VLOOKUP(Polygon[Asset Group],asset_grp_poly,3,FALSE))</f>
        <v/>
      </c>
      <c r="M724" s="11"/>
      <c r="P724" s="56"/>
      <c r="R724" s="11"/>
      <c r="S724" s="14"/>
      <c r="AC724" s="19" t="str">
        <f>IF(Polygon[Asset Group]="","",VLOOKUP(Polygon[Asset Type],subdom_master,4,FALSE))</f>
        <v/>
      </c>
    </row>
    <row r="725" spans="1:29" s="3" customFormat="1" x14ac:dyDescent="0.2">
      <c r="A725" s="34"/>
      <c r="B725" s="34"/>
      <c r="C725" s="34"/>
      <c r="D725" s="61"/>
      <c r="E725" s="61"/>
      <c r="F725" s="34"/>
      <c r="G725" s="34"/>
      <c r="H725" s="3" t="str">
        <f>IF(Polygon[Asset Group]="","",VLOOKUP(Polygon[Asset Group],asset_grp_poly,4,FALSE))</f>
        <v/>
      </c>
      <c r="J725" s="3" t="str">
        <f>IF(Polygon[Asset Group]="","",VLOOKUP(Polygon[Asset Group],asset_grp_poly,3,FALSE))</f>
        <v/>
      </c>
      <c r="M725" s="11"/>
      <c r="P725" s="56"/>
      <c r="R725" s="11"/>
      <c r="S725" s="14"/>
      <c r="AC725" s="19" t="str">
        <f>IF(Polygon[Asset Group]="","",VLOOKUP(Polygon[Asset Type],subdom_master,4,FALSE))</f>
        <v/>
      </c>
    </row>
    <row r="726" spans="1:29" s="3" customFormat="1" x14ac:dyDescent="0.2">
      <c r="A726" s="34"/>
      <c r="B726" s="34"/>
      <c r="C726" s="34"/>
      <c r="D726" s="61"/>
      <c r="E726" s="61"/>
      <c r="F726" s="34"/>
      <c r="G726" s="34"/>
      <c r="H726" s="3" t="str">
        <f>IF(Polygon[Asset Group]="","",VLOOKUP(Polygon[Asset Group],asset_grp_poly,4,FALSE))</f>
        <v/>
      </c>
      <c r="J726" s="3" t="str">
        <f>IF(Polygon[Asset Group]="","",VLOOKUP(Polygon[Asset Group],asset_grp_poly,3,FALSE))</f>
        <v/>
      </c>
      <c r="M726" s="11"/>
      <c r="P726" s="56"/>
      <c r="R726" s="11"/>
      <c r="S726" s="14"/>
      <c r="AC726" s="19" t="str">
        <f>IF(Polygon[Asset Group]="","",VLOOKUP(Polygon[Asset Type],subdom_master,4,FALSE))</f>
        <v/>
      </c>
    </row>
    <row r="727" spans="1:29" s="3" customFormat="1" x14ac:dyDescent="0.2">
      <c r="A727" s="34"/>
      <c r="B727" s="34"/>
      <c r="C727" s="34"/>
      <c r="D727" s="61"/>
      <c r="E727" s="61"/>
      <c r="F727" s="34"/>
      <c r="G727" s="34"/>
      <c r="H727" s="3" t="str">
        <f>IF(Polygon[Asset Group]="","",VLOOKUP(Polygon[Asset Group],asset_grp_poly,4,FALSE))</f>
        <v/>
      </c>
      <c r="J727" s="3" t="str">
        <f>IF(Polygon[Asset Group]="","",VLOOKUP(Polygon[Asset Group],asset_grp_poly,3,FALSE))</f>
        <v/>
      </c>
      <c r="M727" s="11"/>
      <c r="P727" s="56"/>
      <c r="R727" s="11"/>
      <c r="S727" s="14"/>
      <c r="AC727" s="19" t="str">
        <f>IF(Polygon[Asset Group]="","",VLOOKUP(Polygon[Asset Type],subdom_master,4,FALSE))</f>
        <v/>
      </c>
    </row>
    <row r="728" spans="1:29" s="3" customFormat="1" x14ac:dyDescent="0.2">
      <c r="A728" s="34"/>
      <c r="B728" s="34"/>
      <c r="C728" s="34"/>
      <c r="D728" s="61"/>
      <c r="E728" s="61"/>
      <c r="F728" s="34"/>
      <c r="G728" s="34"/>
      <c r="H728" s="3" t="str">
        <f>IF(Polygon[Asset Group]="","",VLOOKUP(Polygon[Asset Group],asset_grp_poly,4,FALSE))</f>
        <v/>
      </c>
      <c r="J728" s="3" t="str">
        <f>IF(Polygon[Asset Group]="","",VLOOKUP(Polygon[Asset Group],asset_grp_poly,3,FALSE))</f>
        <v/>
      </c>
      <c r="M728" s="11"/>
      <c r="P728" s="56"/>
      <c r="R728" s="11"/>
      <c r="S728" s="14"/>
      <c r="AC728" s="19" t="str">
        <f>IF(Polygon[Asset Group]="","",VLOOKUP(Polygon[Asset Type],subdom_master,4,FALSE))</f>
        <v/>
      </c>
    </row>
    <row r="729" spans="1:29" s="3" customFormat="1" x14ac:dyDescent="0.2">
      <c r="A729" s="34"/>
      <c r="B729" s="34"/>
      <c r="C729" s="34"/>
      <c r="D729" s="61"/>
      <c r="E729" s="61"/>
      <c r="F729" s="34"/>
      <c r="G729" s="34"/>
      <c r="H729" s="3" t="str">
        <f>IF(Polygon[Asset Group]="","",VLOOKUP(Polygon[Asset Group],asset_grp_poly,4,FALSE))</f>
        <v/>
      </c>
      <c r="J729" s="3" t="str">
        <f>IF(Polygon[Asset Group]="","",VLOOKUP(Polygon[Asset Group],asset_grp_poly,3,FALSE))</f>
        <v/>
      </c>
      <c r="M729" s="11"/>
      <c r="P729" s="56"/>
      <c r="R729" s="11"/>
      <c r="S729" s="14"/>
      <c r="AC729" s="19" t="str">
        <f>IF(Polygon[Asset Group]="","",VLOOKUP(Polygon[Asset Type],subdom_master,4,FALSE))</f>
        <v/>
      </c>
    </row>
    <row r="730" spans="1:29" s="3" customFormat="1" x14ac:dyDescent="0.2">
      <c r="A730" s="34"/>
      <c r="B730" s="34"/>
      <c r="C730" s="34"/>
      <c r="D730" s="61"/>
      <c r="E730" s="61"/>
      <c r="F730" s="34"/>
      <c r="G730" s="34"/>
      <c r="H730" s="3" t="str">
        <f>IF(Polygon[Asset Group]="","",VLOOKUP(Polygon[Asset Group],asset_grp_poly,4,FALSE))</f>
        <v/>
      </c>
      <c r="J730" s="3" t="str">
        <f>IF(Polygon[Asset Group]="","",VLOOKUP(Polygon[Asset Group],asset_grp_poly,3,FALSE))</f>
        <v/>
      </c>
      <c r="M730" s="11"/>
      <c r="P730" s="56"/>
      <c r="R730" s="11"/>
      <c r="S730" s="14"/>
      <c r="AC730" s="19" t="str">
        <f>IF(Polygon[Asset Group]="","",VLOOKUP(Polygon[Asset Type],subdom_master,4,FALSE))</f>
        <v/>
      </c>
    </row>
    <row r="731" spans="1:29" s="3" customFormat="1" x14ac:dyDescent="0.2">
      <c r="A731" s="34"/>
      <c r="B731" s="34"/>
      <c r="C731" s="34"/>
      <c r="D731" s="61"/>
      <c r="E731" s="61"/>
      <c r="F731" s="34"/>
      <c r="G731" s="34"/>
      <c r="H731" s="3" t="str">
        <f>IF(Polygon[Asset Group]="","",VLOOKUP(Polygon[Asset Group],asset_grp_poly,4,FALSE))</f>
        <v/>
      </c>
      <c r="J731" s="3" t="str">
        <f>IF(Polygon[Asset Group]="","",VLOOKUP(Polygon[Asset Group],asset_grp_poly,3,FALSE))</f>
        <v/>
      </c>
      <c r="M731" s="11"/>
      <c r="P731" s="56"/>
      <c r="R731" s="11"/>
      <c r="S731" s="14"/>
      <c r="AC731" s="19" t="str">
        <f>IF(Polygon[Asset Group]="","",VLOOKUP(Polygon[Asset Type],subdom_master,4,FALSE))</f>
        <v/>
      </c>
    </row>
    <row r="732" spans="1:29" s="3" customFormat="1" x14ac:dyDescent="0.2">
      <c r="A732" s="34"/>
      <c r="B732" s="34"/>
      <c r="C732" s="34"/>
      <c r="D732" s="61"/>
      <c r="E732" s="61"/>
      <c r="F732" s="34"/>
      <c r="G732" s="34"/>
      <c r="H732" s="3" t="str">
        <f>IF(Polygon[Asset Group]="","",VLOOKUP(Polygon[Asset Group],asset_grp_poly,4,FALSE))</f>
        <v/>
      </c>
      <c r="J732" s="3" t="str">
        <f>IF(Polygon[Asset Group]="","",VLOOKUP(Polygon[Asset Group],asset_grp_poly,3,FALSE))</f>
        <v/>
      </c>
      <c r="M732" s="11"/>
      <c r="P732" s="56"/>
      <c r="R732" s="11"/>
      <c r="S732" s="14"/>
      <c r="AC732" s="19" t="str">
        <f>IF(Polygon[Asset Group]="","",VLOOKUP(Polygon[Asset Type],subdom_master,4,FALSE))</f>
        <v/>
      </c>
    </row>
    <row r="733" spans="1:29" s="3" customFormat="1" x14ac:dyDescent="0.2">
      <c r="A733" s="34"/>
      <c r="B733" s="34"/>
      <c r="C733" s="34"/>
      <c r="D733" s="61"/>
      <c r="E733" s="61"/>
      <c r="F733" s="34"/>
      <c r="G733" s="34"/>
      <c r="H733" s="3" t="str">
        <f>IF(Polygon[Asset Group]="","",VLOOKUP(Polygon[Asset Group],asset_grp_poly,4,FALSE))</f>
        <v/>
      </c>
      <c r="J733" s="3" t="str">
        <f>IF(Polygon[Asset Group]="","",VLOOKUP(Polygon[Asset Group],asset_grp_poly,3,FALSE))</f>
        <v/>
      </c>
      <c r="M733" s="11"/>
      <c r="P733" s="56"/>
      <c r="R733" s="11"/>
      <c r="S733" s="14"/>
      <c r="AC733" s="19" t="str">
        <f>IF(Polygon[Asset Group]="","",VLOOKUP(Polygon[Asset Type],subdom_master,4,FALSE))</f>
        <v/>
      </c>
    </row>
    <row r="734" spans="1:29" s="3" customFormat="1" x14ac:dyDescent="0.2">
      <c r="A734" s="34"/>
      <c r="B734" s="34"/>
      <c r="C734" s="34"/>
      <c r="D734" s="61"/>
      <c r="E734" s="61"/>
      <c r="F734" s="34"/>
      <c r="G734" s="34"/>
      <c r="H734" s="3" t="str">
        <f>IF(Polygon[Asset Group]="","",VLOOKUP(Polygon[Asset Group],asset_grp_poly,4,FALSE))</f>
        <v/>
      </c>
      <c r="J734" s="3" t="str">
        <f>IF(Polygon[Asset Group]="","",VLOOKUP(Polygon[Asset Group],asset_grp_poly,3,FALSE))</f>
        <v/>
      </c>
      <c r="M734" s="11"/>
      <c r="P734" s="56"/>
      <c r="R734" s="11"/>
      <c r="S734" s="14"/>
      <c r="AC734" s="19" t="str">
        <f>IF(Polygon[Asset Group]="","",VLOOKUP(Polygon[Asset Type],subdom_master,4,FALSE))</f>
        <v/>
      </c>
    </row>
    <row r="735" spans="1:29" s="3" customFormat="1" x14ac:dyDescent="0.2">
      <c r="A735" s="34"/>
      <c r="B735" s="34"/>
      <c r="C735" s="34"/>
      <c r="D735" s="61"/>
      <c r="E735" s="61"/>
      <c r="F735" s="34"/>
      <c r="G735" s="34"/>
      <c r="H735" s="3" t="str">
        <f>IF(Polygon[Asset Group]="","",VLOOKUP(Polygon[Asset Group],asset_grp_poly,4,FALSE))</f>
        <v/>
      </c>
      <c r="J735" s="3" t="str">
        <f>IF(Polygon[Asset Group]="","",VLOOKUP(Polygon[Asset Group],asset_grp_poly,3,FALSE))</f>
        <v/>
      </c>
      <c r="M735" s="11"/>
      <c r="P735" s="56"/>
      <c r="R735" s="11"/>
      <c r="S735" s="14"/>
      <c r="AC735" s="19" t="str">
        <f>IF(Polygon[Asset Group]="","",VLOOKUP(Polygon[Asset Type],subdom_master,4,FALSE))</f>
        <v/>
      </c>
    </row>
    <row r="736" spans="1:29" s="3" customFormat="1" x14ac:dyDescent="0.2">
      <c r="A736" s="34"/>
      <c r="B736" s="34"/>
      <c r="C736" s="34"/>
      <c r="D736" s="61"/>
      <c r="E736" s="61"/>
      <c r="F736" s="34"/>
      <c r="G736" s="34"/>
      <c r="H736" s="3" t="str">
        <f>IF(Polygon[Asset Group]="","",VLOOKUP(Polygon[Asset Group],asset_grp_poly,4,FALSE))</f>
        <v/>
      </c>
      <c r="J736" s="3" t="str">
        <f>IF(Polygon[Asset Group]="","",VLOOKUP(Polygon[Asset Group],asset_grp_poly,3,FALSE))</f>
        <v/>
      </c>
      <c r="M736" s="11"/>
      <c r="P736" s="56"/>
      <c r="R736" s="11"/>
      <c r="S736" s="14"/>
      <c r="AC736" s="19" t="str">
        <f>IF(Polygon[Asset Group]="","",VLOOKUP(Polygon[Asset Type],subdom_master,4,FALSE))</f>
        <v/>
      </c>
    </row>
    <row r="737" spans="1:29" s="3" customFormat="1" x14ac:dyDescent="0.2">
      <c r="A737" s="34"/>
      <c r="B737" s="34"/>
      <c r="C737" s="34"/>
      <c r="D737" s="61"/>
      <c r="E737" s="61"/>
      <c r="F737" s="34"/>
      <c r="G737" s="34"/>
      <c r="H737" s="3" t="str">
        <f>IF(Polygon[Asset Group]="","",VLOOKUP(Polygon[Asset Group],asset_grp_poly,4,FALSE))</f>
        <v/>
      </c>
      <c r="J737" s="3" t="str">
        <f>IF(Polygon[Asset Group]="","",VLOOKUP(Polygon[Asset Group],asset_grp_poly,3,FALSE))</f>
        <v/>
      </c>
      <c r="M737" s="11"/>
      <c r="P737" s="56"/>
      <c r="R737" s="11"/>
      <c r="S737" s="14"/>
      <c r="AC737" s="19" t="str">
        <f>IF(Polygon[Asset Group]="","",VLOOKUP(Polygon[Asset Type],subdom_master,4,FALSE))</f>
        <v/>
      </c>
    </row>
    <row r="738" spans="1:29" s="3" customFormat="1" x14ac:dyDescent="0.2">
      <c r="A738" s="34"/>
      <c r="B738" s="34"/>
      <c r="C738" s="34"/>
      <c r="D738" s="61"/>
      <c r="E738" s="61"/>
      <c r="F738" s="34"/>
      <c r="G738" s="34"/>
      <c r="H738" s="3" t="str">
        <f>IF(Polygon[Asset Group]="","",VLOOKUP(Polygon[Asset Group],asset_grp_poly,4,FALSE))</f>
        <v/>
      </c>
      <c r="J738" s="3" t="str">
        <f>IF(Polygon[Asset Group]="","",VLOOKUP(Polygon[Asset Group],asset_grp_poly,3,FALSE))</f>
        <v/>
      </c>
      <c r="M738" s="11"/>
      <c r="P738" s="56"/>
      <c r="R738" s="11"/>
      <c r="S738" s="14"/>
      <c r="AC738" s="19" t="str">
        <f>IF(Polygon[Asset Group]="","",VLOOKUP(Polygon[Asset Type],subdom_master,4,FALSE))</f>
        <v/>
      </c>
    </row>
    <row r="739" spans="1:29" s="3" customFormat="1" x14ac:dyDescent="0.2">
      <c r="A739" s="34"/>
      <c r="B739" s="34"/>
      <c r="C739" s="34"/>
      <c r="D739" s="61"/>
      <c r="E739" s="61"/>
      <c r="F739" s="34"/>
      <c r="G739" s="34"/>
      <c r="H739" s="3" t="str">
        <f>IF(Polygon[Asset Group]="","",VLOOKUP(Polygon[Asset Group],asset_grp_poly,4,FALSE))</f>
        <v/>
      </c>
      <c r="J739" s="3" t="str">
        <f>IF(Polygon[Asset Group]="","",VLOOKUP(Polygon[Asset Group],asset_grp_poly,3,FALSE))</f>
        <v/>
      </c>
      <c r="M739" s="11"/>
      <c r="P739" s="56"/>
      <c r="R739" s="11"/>
      <c r="S739" s="14"/>
      <c r="AC739" s="19" t="str">
        <f>IF(Polygon[Asset Group]="","",VLOOKUP(Polygon[Asset Type],subdom_master,4,FALSE))</f>
        <v/>
      </c>
    </row>
    <row r="740" spans="1:29" s="3" customFormat="1" x14ac:dyDescent="0.2">
      <c r="A740" s="34"/>
      <c r="B740" s="34"/>
      <c r="C740" s="34"/>
      <c r="D740" s="61"/>
      <c r="E740" s="61"/>
      <c r="F740" s="34"/>
      <c r="G740" s="34"/>
      <c r="H740" s="3" t="str">
        <f>IF(Polygon[Asset Group]="","",VLOOKUP(Polygon[Asset Group],asset_grp_poly,4,FALSE))</f>
        <v/>
      </c>
      <c r="J740" s="3" t="str">
        <f>IF(Polygon[Asset Group]="","",VLOOKUP(Polygon[Asset Group],asset_grp_poly,3,FALSE))</f>
        <v/>
      </c>
      <c r="M740" s="11"/>
      <c r="P740" s="56"/>
      <c r="R740" s="11"/>
      <c r="S740" s="14"/>
      <c r="AC740" s="19" t="str">
        <f>IF(Polygon[Asset Group]="","",VLOOKUP(Polygon[Asset Type],subdom_master,4,FALSE))</f>
        <v/>
      </c>
    </row>
    <row r="741" spans="1:29" s="3" customFormat="1" x14ac:dyDescent="0.2">
      <c r="A741" s="34"/>
      <c r="B741" s="34"/>
      <c r="C741" s="34"/>
      <c r="D741" s="61"/>
      <c r="E741" s="61"/>
      <c r="F741" s="34"/>
      <c r="G741" s="34"/>
      <c r="H741" s="3" t="str">
        <f>IF(Polygon[Asset Group]="","",VLOOKUP(Polygon[Asset Group],asset_grp_poly,4,FALSE))</f>
        <v/>
      </c>
      <c r="J741" s="3" t="str">
        <f>IF(Polygon[Asset Group]="","",VLOOKUP(Polygon[Asset Group],asset_grp_poly,3,FALSE))</f>
        <v/>
      </c>
      <c r="M741" s="11"/>
      <c r="P741" s="56"/>
      <c r="R741" s="11"/>
      <c r="S741" s="14"/>
      <c r="AC741" s="19" t="str">
        <f>IF(Polygon[Asset Group]="","",VLOOKUP(Polygon[Asset Type],subdom_master,4,FALSE))</f>
        <v/>
      </c>
    </row>
    <row r="742" spans="1:29" s="3" customFormat="1" x14ac:dyDescent="0.2">
      <c r="A742" s="34"/>
      <c r="B742" s="34"/>
      <c r="C742" s="34"/>
      <c r="D742" s="61"/>
      <c r="E742" s="61"/>
      <c r="F742" s="34"/>
      <c r="G742" s="34"/>
      <c r="H742" s="3" t="str">
        <f>IF(Polygon[Asset Group]="","",VLOOKUP(Polygon[Asset Group],asset_grp_poly,4,FALSE))</f>
        <v/>
      </c>
      <c r="J742" s="3" t="str">
        <f>IF(Polygon[Asset Group]="","",VLOOKUP(Polygon[Asset Group],asset_grp_poly,3,FALSE))</f>
        <v/>
      </c>
      <c r="M742" s="11"/>
      <c r="P742" s="56"/>
      <c r="R742" s="11"/>
      <c r="S742" s="14"/>
      <c r="AC742" s="19" t="str">
        <f>IF(Polygon[Asset Group]="","",VLOOKUP(Polygon[Asset Type],subdom_master,4,FALSE))</f>
        <v/>
      </c>
    </row>
    <row r="743" spans="1:29" s="3" customFormat="1" x14ac:dyDescent="0.2">
      <c r="A743" s="34"/>
      <c r="B743" s="34"/>
      <c r="C743" s="34"/>
      <c r="D743" s="61"/>
      <c r="E743" s="61"/>
      <c r="F743" s="34"/>
      <c r="G743" s="34"/>
      <c r="H743" s="3" t="str">
        <f>IF(Polygon[Asset Group]="","",VLOOKUP(Polygon[Asset Group],asset_grp_poly,4,FALSE))</f>
        <v/>
      </c>
      <c r="J743" s="3" t="str">
        <f>IF(Polygon[Asset Group]="","",VLOOKUP(Polygon[Asset Group],asset_grp_poly,3,FALSE))</f>
        <v/>
      </c>
      <c r="M743" s="11"/>
      <c r="P743" s="56"/>
      <c r="R743" s="11"/>
      <c r="S743" s="14"/>
      <c r="AC743" s="19" t="str">
        <f>IF(Polygon[Asset Group]="","",VLOOKUP(Polygon[Asset Type],subdom_master,4,FALSE))</f>
        <v/>
      </c>
    </row>
    <row r="744" spans="1:29" s="3" customFormat="1" x14ac:dyDescent="0.2">
      <c r="A744" s="34"/>
      <c r="B744" s="34"/>
      <c r="C744" s="34"/>
      <c r="D744" s="61"/>
      <c r="E744" s="61"/>
      <c r="F744" s="34"/>
      <c r="G744" s="34"/>
      <c r="H744" s="3" t="str">
        <f>IF(Polygon[Asset Group]="","",VLOOKUP(Polygon[Asset Group],asset_grp_poly,4,FALSE))</f>
        <v/>
      </c>
      <c r="J744" s="3" t="str">
        <f>IF(Polygon[Asset Group]="","",VLOOKUP(Polygon[Asset Group],asset_grp_poly,3,FALSE))</f>
        <v/>
      </c>
      <c r="M744" s="11"/>
      <c r="P744" s="56"/>
      <c r="R744" s="11"/>
      <c r="S744" s="14"/>
      <c r="AC744" s="19" t="str">
        <f>IF(Polygon[Asset Group]="","",VLOOKUP(Polygon[Asset Type],subdom_master,4,FALSE))</f>
        <v/>
      </c>
    </row>
    <row r="745" spans="1:29" s="3" customFormat="1" x14ac:dyDescent="0.2">
      <c r="A745" s="34"/>
      <c r="B745" s="34"/>
      <c r="C745" s="34"/>
      <c r="D745" s="61"/>
      <c r="E745" s="61"/>
      <c r="F745" s="34"/>
      <c r="G745" s="34"/>
      <c r="H745" s="3" t="str">
        <f>IF(Polygon[Asset Group]="","",VLOOKUP(Polygon[Asset Group],asset_grp_poly,4,FALSE))</f>
        <v/>
      </c>
      <c r="J745" s="3" t="str">
        <f>IF(Polygon[Asset Group]="","",VLOOKUP(Polygon[Asset Group],asset_grp_poly,3,FALSE))</f>
        <v/>
      </c>
      <c r="M745" s="11"/>
      <c r="P745" s="56"/>
      <c r="R745" s="11"/>
      <c r="S745" s="14"/>
      <c r="AC745" s="19" t="str">
        <f>IF(Polygon[Asset Group]="","",VLOOKUP(Polygon[Asset Type],subdom_master,4,FALSE))</f>
        <v/>
      </c>
    </row>
    <row r="746" spans="1:29" s="3" customFormat="1" x14ac:dyDescent="0.2">
      <c r="A746" s="34"/>
      <c r="B746" s="34"/>
      <c r="C746" s="34"/>
      <c r="D746" s="61"/>
      <c r="E746" s="61"/>
      <c r="F746" s="34"/>
      <c r="G746" s="34"/>
      <c r="H746" s="3" t="str">
        <f>IF(Polygon[Asset Group]="","",VLOOKUP(Polygon[Asset Group],asset_grp_poly,4,FALSE))</f>
        <v/>
      </c>
      <c r="J746" s="3" t="str">
        <f>IF(Polygon[Asset Group]="","",VLOOKUP(Polygon[Asset Group],asset_grp_poly,3,FALSE))</f>
        <v/>
      </c>
      <c r="M746" s="11"/>
      <c r="P746" s="56"/>
      <c r="R746" s="11"/>
      <c r="S746" s="14"/>
      <c r="AC746" s="19" t="str">
        <f>IF(Polygon[Asset Group]="","",VLOOKUP(Polygon[Asset Type],subdom_master,4,FALSE))</f>
        <v/>
      </c>
    </row>
    <row r="747" spans="1:29" s="3" customFormat="1" x14ac:dyDescent="0.2">
      <c r="A747" s="34"/>
      <c r="B747" s="34"/>
      <c r="C747" s="34"/>
      <c r="D747" s="61"/>
      <c r="E747" s="61"/>
      <c r="F747" s="34"/>
      <c r="G747" s="34"/>
      <c r="H747" s="3" t="str">
        <f>IF(Polygon[Asset Group]="","",VLOOKUP(Polygon[Asset Group],asset_grp_poly,4,FALSE))</f>
        <v/>
      </c>
      <c r="J747" s="3" t="str">
        <f>IF(Polygon[Asset Group]="","",VLOOKUP(Polygon[Asset Group],asset_grp_poly,3,FALSE))</f>
        <v/>
      </c>
      <c r="M747" s="11"/>
      <c r="P747" s="56"/>
      <c r="R747" s="11"/>
      <c r="S747" s="14"/>
      <c r="AC747" s="19" t="str">
        <f>IF(Polygon[Asset Group]="","",VLOOKUP(Polygon[Asset Type],subdom_master,4,FALSE))</f>
        <v/>
      </c>
    </row>
    <row r="748" spans="1:29" s="3" customFormat="1" x14ac:dyDescent="0.2">
      <c r="A748" s="34"/>
      <c r="B748" s="34"/>
      <c r="C748" s="34"/>
      <c r="D748" s="61"/>
      <c r="E748" s="61"/>
      <c r="F748" s="34"/>
      <c r="G748" s="34"/>
      <c r="H748" s="3" t="str">
        <f>IF(Polygon[Asset Group]="","",VLOOKUP(Polygon[Asset Group],asset_grp_poly,4,FALSE))</f>
        <v/>
      </c>
      <c r="J748" s="3" t="str">
        <f>IF(Polygon[Asset Group]="","",VLOOKUP(Polygon[Asset Group],asset_grp_poly,3,FALSE))</f>
        <v/>
      </c>
      <c r="M748" s="11"/>
      <c r="P748" s="56"/>
      <c r="R748" s="11"/>
      <c r="S748" s="14"/>
      <c r="AC748" s="19" t="str">
        <f>IF(Polygon[Asset Group]="","",VLOOKUP(Polygon[Asset Type],subdom_master,4,FALSE))</f>
        <v/>
      </c>
    </row>
    <row r="749" spans="1:29" s="3" customFormat="1" x14ac:dyDescent="0.2">
      <c r="A749" s="34"/>
      <c r="B749" s="34"/>
      <c r="C749" s="34"/>
      <c r="D749" s="61"/>
      <c r="E749" s="61"/>
      <c r="F749" s="34"/>
      <c r="G749" s="34"/>
      <c r="H749" s="3" t="str">
        <f>IF(Polygon[Asset Group]="","",VLOOKUP(Polygon[Asset Group],asset_grp_poly,4,FALSE))</f>
        <v/>
      </c>
      <c r="J749" s="3" t="str">
        <f>IF(Polygon[Asset Group]="","",VLOOKUP(Polygon[Asset Group],asset_grp_poly,3,FALSE))</f>
        <v/>
      </c>
      <c r="M749" s="11"/>
      <c r="P749" s="56"/>
      <c r="R749" s="11"/>
      <c r="S749" s="14"/>
      <c r="AC749" s="19" t="str">
        <f>IF(Polygon[Asset Group]="","",VLOOKUP(Polygon[Asset Type],subdom_master,4,FALSE))</f>
        <v/>
      </c>
    </row>
    <row r="750" spans="1:29" s="3" customFormat="1" x14ac:dyDescent="0.2">
      <c r="A750" s="34"/>
      <c r="B750" s="34"/>
      <c r="C750" s="34"/>
      <c r="D750" s="61"/>
      <c r="E750" s="61"/>
      <c r="F750" s="34"/>
      <c r="G750" s="34"/>
      <c r="H750" s="3" t="str">
        <f>IF(Polygon[Asset Group]="","",VLOOKUP(Polygon[Asset Group],asset_grp_poly,4,FALSE))</f>
        <v/>
      </c>
      <c r="J750" s="3" t="str">
        <f>IF(Polygon[Asset Group]="","",VLOOKUP(Polygon[Asset Group],asset_grp_poly,3,FALSE))</f>
        <v/>
      </c>
      <c r="M750" s="11"/>
      <c r="P750" s="56"/>
      <c r="R750" s="11"/>
      <c r="S750" s="14"/>
      <c r="AC750" s="19" t="str">
        <f>IF(Polygon[Asset Group]="","",VLOOKUP(Polygon[Asset Type],subdom_master,4,FALSE))</f>
        <v/>
      </c>
    </row>
    <row r="751" spans="1:29" s="3" customFormat="1" x14ac:dyDescent="0.2">
      <c r="A751" s="34"/>
      <c r="B751" s="34"/>
      <c r="C751" s="34"/>
      <c r="D751" s="61"/>
      <c r="E751" s="61"/>
      <c r="F751" s="34"/>
      <c r="G751" s="34"/>
      <c r="H751" s="3" t="str">
        <f>IF(Polygon[Asset Group]="","",VLOOKUP(Polygon[Asset Group],asset_grp_poly,4,FALSE))</f>
        <v/>
      </c>
      <c r="J751" s="3" t="str">
        <f>IF(Polygon[Asset Group]="","",VLOOKUP(Polygon[Asset Group],asset_grp_poly,3,FALSE))</f>
        <v/>
      </c>
      <c r="M751" s="11"/>
      <c r="P751" s="56"/>
      <c r="R751" s="11"/>
      <c r="S751" s="14"/>
      <c r="AC751" s="19" t="str">
        <f>IF(Polygon[Asset Group]="","",VLOOKUP(Polygon[Asset Type],subdom_master,4,FALSE))</f>
        <v/>
      </c>
    </row>
    <row r="752" spans="1:29" s="3" customFormat="1" x14ac:dyDescent="0.2">
      <c r="A752" s="34"/>
      <c r="B752" s="34"/>
      <c r="C752" s="34"/>
      <c r="D752" s="61"/>
      <c r="E752" s="61"/>
      <c r="F752" s="34"/>
      <c r="G752" s="34"/>
      <c r="H752" s="3" t="str">
        <f>IF(Polygon[Asset Group]="","",VLOOKUP(Polygon[Asset Group],asset_grp_poly,4,FALSE))</f>
        <v/>
      </c>
      <c r="J752" s="3" t="str">
        <f>IF(Polygon[Asset Group]="","",VLOOKUP(Polygon[Asset Group],asset_grp_poly,3,FALSE))</f>
        <v/>
      </c>
      <c r="M752" s="11"/>
      <c r="P752" s="56"/>
      <c r="R752" s="11"/>
      <c r="S752" s="14"/>
      <c r="AC752" s="19" t="str">
        <f>IF(Polygon[Asset Group]="","",VLOOKUP(Polygon[Asset Type],subdom_master,4,FALSE))</f>
        <v/>
      </c>
    </row>
    <row r="753" spans="1:29" s="3" customFormat="1" x14ac:dyDescent="0.2">
      <c r="A753" s="34"/>
      <c r="B753" s="34"/>
      <c r="C753" s="34"/>
      <c r="D753" s="61"/>
      <c r="E753" s="61"/>
      <c r="F753" s="34"/>
      <c r="G753" s="34"/>
      <c r="H753" s="3" t="str">
        <f>IF(Polygon[Asset Group]="","",VLOOKUP(Polygon[Asset Group],asset_grp_poly,4,FALSE))</f>
        <v/>
      </c>
      <c r="J753" s="3" t="str">
        <f>IF(Polygon[Asset Group]="","",VLOOKUP(Polygon[Asset Group],asset_grp_poly,3,FALSE))</f>
        <v/>
      </c>
      <c r="M753" s="11"/>
      <c r="P753" s="56"/>
      <c r="R753" s="11"/>
      <c r="S753" s="14"/>
      <c r="AC753" s="19" t="str">
        <f>IF(Polygon[Asset Group]="","",VLOOKUP(Polygon[Asset Type],subdom_master,4,FALSE))</f>
        <v/>
      </c>
    </row>
    <row r="754" spans="1:29" s="3" customFormat="1" x14ac:dyDescent="0.2">
      <c r="A754" s="34"/>
      <c r="B754" s="34"/>
      <c r="C754" s="34"/>
      <c r="D754" s="61"/>
      <c r="E754" s="61"/>
      <c r="F754" s="34"/>
      <c r="G754" s="34"/>
      <c r="H754" s="3" t="str">
        <f>IF(Polygon[Asset Group]="","",VLOOKUP(Polygon[Asset Group],asset_grp_poly,4,FALSE))</f>
        <v/>
      </c>
      <c r="J754" s="3" t="str">
        <f>IF(Polygon[Asset Group]="","",VLOOKUP(Polygon[Asset Group],asset_grp_poly,3,FALSE))</f>
        <v/>
      </c>
      <c r="M754" s="11"/>
      <c r="P754" s="56"/>
      <c r="R754" s="11"/>
      <c r="S754" s="14"/>
      <c r="AC754" s="19" t="str">
        <f>IF(Polygon[Asset Group]="","",VLOOKUP(Polygon[Asset Type],subdom_master,4,FALSE))</f>
        <v/>
      </c>
    </row>
    <row r="755" spans="1:29" s="3" customFormat="1" x14ac:dyDescent="0.2">
      <c r="A755" s="34"/>
      <c r="B755" s="34"/>
      <c r="C755" s="34"/>
      <c r="D755" s="61"/>
      <c r="E755" s="61"/>
      <c r="F755" s="34"/>
      <c r="G755" s="34"/>
      <c r="H755" s="3" t="str">
        <f>IF(Polygon[Asset Group]="","",VLOOKUP(Polygon[Asset Group],asset_grp_poly,4,FALSE))</f>
        <v/>
      </c>
      <c r="J755" s="3" t="str">
        <f>IF(Polygon[Asset Group]="","",VLOOKUP(Polygon[Asset Group],asset_grp_poly,3,FALSE))</f>
        <v/>
      </c>
      <c r="M755" s="11"/>
      <c r="P755" s="56"/>
      <c r="R755" s="11"/>
      <c r="S755" s="14"/>
      <c r="AC755" s="19" t="str">
        <f>IF(Polygon[Asset Group]="","",VLOOKUP(Polygon[Asset Type],subdom_master,4,FALSE))</f>
        <v/>
      </c>
    </row>
    <row r="756" spans="1:29" s="3" customFormat="1" x14ac:dyDescent="0.2">
      <c r="A756" s="34"/>
      <c r="B756" s="34"/>
      <c r="C756" s="34"/>
      <c r="D756" s="61"/>
      <c r="E756" s="61"/>
      <c r="F756" s="34"/>
      <c r="G756" s="34"/>
      <c r="H756" s="3" t="str">
        <f>IF(Polygon[Asset Group]="","",VLOOKUP(Polygon[Asset Group],asset_grp_poly,4,FALSE))</f>
        <v/>
      </c>
      <c r="J756" s="3" t="str">
        <f>IF(Polygon[Asset Group]="","",VLOOKUP(Polygon[Asset Group],asset_grp_poly,3,FALSE))</f>
        <v/>
      </c>
      <c r="M756" s="11"/>
      <c r="P756" s="56"/>
      <c r="R756" s="11"/>
      <c r="S756" s="14"/>
      <c r="AC756" s="19" t="str">
        <f>IF(Polygon[Asset Group]="","",VLOOKUP(Polygon[Asset Type],subdom_master,4,FALSE))</f>
        <v/>
      </c>
    </row>
    <row r="757" spans="1:29" s="3" customFormat="1" x14ac:dyDescent="0.2">
      <c r="A757" s="34"/>
      <c r="B757" s="34"/>
      <c r="C757" s="34"/>
      <c r="D757" s="61"/>
      <c r="E757" s="61"/>
      <c r="F757" s="34"/>
      <c r="G757" s="34"/>
      <c r="H757" s="3" t="str">
        <f>IF(Polygon[Asset Group]="","",VLOOKUP(Polygon[Asset Group],asset_grp_poly,4,FALSE))</f>
        <v/>
      </c>
      <c r="J757" s="3" t="str">
        <f>IF(Polygon[Asset Group]="","",VLOOKUP(Polygon[Asset Group],asset_grp_poly,3,FALSE))</f>
        <v/>
      </c>
      <c r="M757" s="11"/>
      <c r="P757" s="56"/>
      <c r="R757" s="11"/>
      <c r="S757" s="14"/>
      <c r="AC757" s="19" t="str">
        <f>IF(Polygon[Asset Group]="","",VLOOKUP(Polygon[Asset Type],subdom_master,4,FALSE))</f>
        <v/>
      </c>
    </row>
    <row r="758" spans="1:29" s="3" customFormat="1" x14ac:dyDescent="0.2">
      <c r="A758" s="34"/>
      <c r="B758" s="34"/>
      <c r="C758" s="34"/>
      <c r="D758" s="61"/>
      <c r="E758" s="61"/>
      <c r="F758" s="34"/>
      <c r="G758" s="34"/>
      <c r="H758" s="3" t="str">
        <f>IF(Polygon[Asset Group]="","",VLOOKUP(Polygon[Asset Group],asset_grp_poly,4,FALSE))</f>
        <v/>
      </c>
      <c r="J758" s="3" t="str">
        <f>IF(Polygon[Asset Group]="","",VLOOKUP(Polygon[Asset Group],asset_grp_poly,3,FALSE))</f>
        <v/>
      </c>
      <c r="M758" s="11"/>
      <c r="P758" s="56"/>
      <c r="R758" s="11"/>
      <c r="S758" s="14"/>
      <c r="AC758" s="19" t="str">
        <f>IF(Polygon[Asset Group]="","",VLOOKUP(Polygon[Asset Type],subdom_master,4,FALSE))</f>
        <v/>
      </c>
    </row>
    <row r="759" spans="1:29" s="3" customFormat="1" x14ac:dyDescent="0.2">
      <c r="A759" s="34"/>
      <c r="B759" s="34"/>
      <c r="C759" s="34"/>
      <c r="D759" s="61"/>
      <c r="E759" s="61"/>
      <c r="F759" s="34"/>
      <c r="G759" s="34"/>
      <c r="H759" s="3" t="str">
        <f>IF(Polygon[Asset Group]="","",VLOOKUP(Polygon[Asset Group],asset_grp_poly,4,FALSE))</f>
        <v/>
      </c>
      <c r="J759" s="3" t="str">
        <f>IF(Polygon[Asset Group]="","",VLOOKUP(Polygon[Asset Group],asset_grp_poly,3,FALSE))</f>
        <v/>
      </c>
      <c r="M759" s="11"/>
      <c r="P759" s="56"/>
      <c r="R759" s="11"/>
      <c r="S759" s="14"/>
      <c r="AC759" s="19" t="str">
        <f>IF(Polygon[Asset Group]="","",VLOOKUP(Polygon[Asset Type],subdom_master,4,FALSE))</f>
        <v/>
      </c>
    </row>
    <row r="760" spans="1:29" s="3" customFormat="1" x14ac:dyDescent="0.2">
      <c r="A760" s="34"/>
      <c r="B760" s="34"/>
      <c r="C760" s="34"/>
      <c r="D760" s="61"/>
      <c r="E760" s="61"/>
      <c r="F760" s="34"/>
      <c r="G760" s="34"/>
      <c r="H760" s="3" t="str">
        <f>IF(Polygon[Asset Group]="","",VLOOKUP(Polygon[Asset Group],asset_grp_poly,4,FALSE))</f>
        <v/>
      </c>
      <c r="J760" s="3" t="str">
        <f>IF(Polygon[Asset Group]="","",VLOOKUP(Polygon[Asset Group],asset_grp_poly,3,FALSE))</f>
        <v/>
      </c>
      <c r="M760" s="11"/>
      <c r="P760" s="56"/>
      <c r="R760" s="11"/>
      <c r="S760" s="14"/>
      <c r="AC760" s="19" t="str">
        <f>IF(Polygon[Asset Group]="","",VLOOKUP(Polygon[Asset Type],subdom_master,4,FALSE))</f>
        <v/>
      </c>
    </row>
    <row r="761" spans="1:29" s="3" customFormat="1" x14ac:dyDescent="0.2">
      <c r="A761" s="34"/>
      <c r="B761" s="34"/>
      <c r="C761" s="34"/>
      <c r="D761" s="61"/>
      <c r="E761" s="61"/>
      <c r="F761" s="34"/>
      <c r="G761" s="34"/>
      <c r="H761" s="3" t="str">
        <f>IF(Polygon[Asset Group]="","",VLOOKUP(Polygon[Asset Group],asset_grp_poly,4,FALSE))</f>
        <v/>
      </c>
      <c r="J761" s="3" t="str">
        <f>IF(Polygon[Asset Group]="","",VLOOKUP(Polygon[Asset Group],asset_grp_poly,3,FALSE))</f>
        <v/>
      </c>
      <c r="M761" s="11"/>
      <c r="P761" s="56"/>
      <c r="R761" s="11"/>
      <c r="S761" s="14"/>
      <c r="AC761" s="19" t="str">
        <f>IF(Polygon[Asset Group]="","",VLOOKUP(Polygon[Asset Type],subdom_master,4,FALSE))</f>
        <v/>
      </c>
    </row>
    <row r="762" spans="1:29" s="3" customFormat="1" x14ac:dyDescent="0.2">
      <c r="A762" s="34"/>
      <c r="B762" s="34"/>
      <c r="C762" s="34"/>
      <c r="D762" s="61"/>
      <c r="E762" s="61"/>
      <c r="F762" s="34"/>
      <c r="G762" s="34"/>
      <c r="H762" s="3" t="str">
        <f>IF(Polygon[Asset Group]="","",VLOOKUP(Polygon[Asset Group],asset_grp_poly,4,FALSE))</f>
        <v/>
      </c>
      <c r="J762" s="3" t="str">
        <f>IF(Polygon[Asset Group]="","",VLOOKUP(Polygon[Asset Group],asset_grp_poly,3,FALSE))</f>
        <v/>
      </c>
      <c r="M762" s="11"/>
      <c r="P762" s="56"/>
      <c r="R762" s="11"/>
      <c r="S762" s="14"/>
      <c r="AC762" s="19" t="str">
        <f>IF(Polygon[Asset Group]="","",VLOOKUP(Polygon[Asset Type],subdom_master,4,FALSE))</f>
        <v/>
      </c>
    </row>
    <row r="763" spans="1:29" s="3" customFormat="1" x14ac:dyDescent="0.2">
      <c r="A763" s="34"/>
      <c r="B763" s="34"/>
      <c r="C763" s="34"/>
      <c r="D763" s="61"/>
      <c r="E763" s="61"/>
      <c r="F763" s="34"/>
      <c r="G763" s="34"/>
      <c r="H763" s="3" t="str">
        <f>IF(Polygon[Asset Group]="","",VLOOKUP(Polygon[Asset Group],asset_grp_poly,4,FALSE))</f>
        <v/>
      </c>
      <c r="J763" s="3" t="str">
        <f>IF(Polygon[Asset Group]="","",VLOOKUP(Polygon[Asset Group],asset_grp_poly,3,FALSE))</f>
        <v/>
      </c>
      <c r="M763" s="11"/>
      <c r="P763" s="56"/>
      <c r="R763" s="11"/>
      <c r="S763" s="14"/>
      <c r="AC763" s="19" t="str">
        <f>IF(Polygon[Asset Group]="","",VLOOKUP(Polygon[Asset Type],subdom_master,4,FALSE))</f>
        <v/>
      </c>
    </row>
    <row r="764" spans="1:29" s="3" customFormat="1" x14ac:dyDescent="0.2">
      <c r="A764" s="34"/>
      <c r="B764" s="34"/>
      <c r="C764" s="34"/>
      <c r="D764" s="61"/>
      <c r="E764" s="61"/>
      <c r="F764" s="34"/>
      <c r="G764" s="34"/>
      <c r="H764" s="3" t="str">
        <f>IF(Polygon[Asset Group]="","",VLOOKUP(Polygon[Asset Group],asset_grp_poly,4,FALSE))</f>
        <v/>
      </c>
      <c r="J764" s="3" t="str">
        <f>IF(Polygon[Asset Group]="","",VLOOKUP(Polygon[Asset Group],asset_grp_poly,3,FALSE))</f>
        <v/>
      </c>
      <c r="M764" s="11"/>
      <c r="P764" s="56"/>
      <c r="R764" s="11"/>
      <c r="S764" s="14"/>
      <c r="AC764" s="19" t="str">
        <f>IF(Polygon[Asset Group]="","",VLOOKUP(Polygon[Asset Type],subdom_master,4,FALSE))</f>
        <v/>
      </c>
    </row>
    <row r="765" spans="1:29" s="3" customFormat="1" x14ac:dyDescent="0.2">
      <c r="A765" s="34"/>
      <c r="B765" s="34"/>
      <c r="C765" s="34"/>
      <c r="D765" s="61"/>
      <c r="E765" s="61"/>
      <c r="F765" s="34"/>
      <c r="G765" s="34"/>
      <c r="H765" s="3" t="str">
        <f>IF(Polygon[Asset Group]="","",VLOOKUP(Polygon[Asset Group],asset_grp_poly,4,FALSE))</f>
        <v/>
      </c>
      <c r="J765" s="3" t="str">
        <f>IF(Polygon[Asset Group]="","",VLOOKUP(Polygon[Asset Group],asset_grp_poly,3,FALSE))</f>
        <v/>
      </c>
      <c r="M765" s="11"/>
      <c r="P765" s="56"/>
      <c r="R765" s="11"/>
      <c r="S765" s="14"/>
      <c r="AC765" s="19" t="str">
        <f>IF(Polygon[Asset Group]="","",VLOOKUP(Polygon[Asset Type],subdom_master,4,FALSE))</f>
        <v/>
      </c>
    </row>
    <row r="766" spans="1:29" s="3" customFormat="1" x14ac:dyDescent="0.2">
      <c r="A766" s="34"/>
      <c r="B766" s="34"/>
      <c r="C766" s="34"/>
      <c r="D766" s="61"/>
      <c r="E766" s="61"/>
      <c r="F766" s="34"/>
      <c r="G766" s="34"/>
      <c r="H766" s="3" t="str">
        <f>IF(Polygon[Asset Group]="","",VLOOKUP(Polygon[Asset Group],asset_grp_poly,4,FALSE))</f>
        <v/>
      </c>
      <c r="J766" s="3" t="str">
        <f>IF(Polygon[Asset Group]="","",VLOOKUP(Polygon[Asset Group],asset_grp_poly,3,FALSE))</f>
        <v/>
      </c>
      <c r="M766" s="11"/>
      <c r="P766" s="56"/>
      <c r="R766" s="11"/>
      <c r="S766" s="14"/>
      <c r="AC766" s="19" t="str">
        <f>IF(Polygon[Asset Group]="","",VLOOKUP(Polygon[Asset Type],subdom_master,4,FALSE))</f>
        <v/>
      </c>
    </row>
    <row r="767" spans="1:29" s="3" customFormat="1" x14ac:dyDescent="0.2">
      <c r="A767" s="34"/>
      <c r="B767" s="34"/>
      <c r="C767" s="34"/>
      <c r="D767" s="61"/>
      <c r="E767" s="61"/>
      <c r="F767" s="34"/>
      <c r="G767" s="34"/>
      <c r="H767" s="3" t="str">
        <f>IF(Polygon[Asset Group]="","",VLOOKUP(Polygon[Asset Group],asset_grp_poly,4,FALSE))</f>
        <v/>
      </c>
      <c r="J767" s="3" t="str">
        <f>IF(Polygon[Asset Group]="","",VLOOKUP(Polygon[Asset Group],asset_grp_poly,3,FALSE))</f>
        <v/>
      </c>
      <c r="M767" s="11"/>
      <c r="P767" s="56"/>
      <c r="R767" s="11"/>
      <c r="S767" s="14"/>
      <c r="AC767" s="19" t="str">
        <f>IF(Polygon[Asset Group]="","",VLOOKUP(Polygon[Asset Type],subdom_master,4,FALSE))</f>
        <v/>
      </c>
    </row>
    <row r="768" spans="1:29" s="3" customFormat="1" x14ac:dyDescent="0.2">
      <c r="A768" s="34"/>
      <c r="B768" s="34"/>
      <c r="C768" s="34"/>
      <c r="D768" s="61"/>
      <c r="E768" s="61"/>
      <c r="F768" s="34"/>
      <c r="G768" s="34"/>
      <c r="H768" s="3" t="str">
        <f>IF(Polygon[Asset Group]="","",VLOOKUP(Polygon[Asset Group],asset_grp_poly,4,FALSE))</f>
        <v/>
      </c>
      <c r="J768" s="3" t="str">
        <f>IF(Polygon[Asset Group]="","",VLOOKUP(Polygon[Asset Group],asset_grp_poly,3,FALSE))</f>
        <v/>
      </c>
      <c r="M768" s="11"/>
      <c r="P768" s="56"/>
      <c r="R768" s="11"/>
      <c r="S768" s="14"/>
      <c r="AC768" s="19" t="str">
        <f>IF(Polygon[Asset Group]="","",VLOOKUP(Polygon[Asset Type],subdom_master,4,FALSE))</f>
        <v/>
      </c>
    </row>
    <row r="769" spans="1:29" s="3" customFormat="1" x14ac:dyDescent="0.2">
      <c r="A769" s="34"/>
      <c r="B769" s="34"/>
      <c r="C769" s="34"/>
      <c r="D769" s="61"/>
      <c r="E769" s="61"/>
      <c r="F769" s="34"/>
      <c r="G769" s="34"/>
      <c r="H769" s="3" t="str">
        <f>IF(Polygon[Asset Group]="","",VLOOKUP(Polygon[Asset Group],asset_grp_poly,4,FALSE))</f>
        <v/>
      </c>
      <c r="J769" s="3" t="str">
        <f>IF(Polygon[Asset Group]="","",VLOOKUP(Polygon[Asset Group],asset_grp_poly,3,FALSE))</f>
        <v/>
      </c>
      <c r="M769" s="11"/>
      <c r="P769" s="56"/>
      <c r="R769" s="11"/>
      <c r="S769" s="14"/>
      <c r="AC769" s="19" t="str">
        <f>IF(Polygon[Asset Group]="","",VLOOKUP(Polygon[Asset Type],subdom_master,4,FALSE))</f>
        <v/>
      </c>
    </row>
    <row r="770" spans="1:29" s="3" customFormat="1" x14ac:dyDescent="0.2">
      <c r="A770" s="34"/>
      <c r="B770" s="34"/>
      <c r="C770" s="34"/>
      <c r="D770" s="61"/>
      <c r="E770" s="61"/>
      <c r="F770" s="34"/>
      <c r="G770" s="34"/>
      <c r="H770" s="3" t="str">
        <f>IF(Polygon[Asset Group]="","",VLOOKUP(Polygon[Asset Group],asset_grp_poly,4,FALSE))</f>
        <v/>
      </c>
      <c r="J770" s="3" t="str">
        <f>IF(Polygon[Asset Group]="","",VLOOKUP(Polygon[Asset Group],asset_grp_poly,3,FALSE))</f>
        <v/>
      </c>
      <c r="M770" s="11"/>
      <c r="P770" s="56"/>
      <c r="R770" s="11"/>
      <c r="S770" s="14"/>
      <c r="AC770" s="19" t="str">
        <f>IF(Polygon[Asset Group]="","",VLOOKUP(Polygon[Asset Type],subdom_master,4,FALSE))</f>
        <v/>
      </c>
    </row>
    <row r="771" spans="1:29" s="3" customFormat="1" x14ac:dyDescent="0.2">
      <c r="A771" s="34"/>
      <c r="B771" s="34"/>
      <c r="C771" s="34"/>
      <c r="D771" s="61"/>
      <c r="E771" s="61"/>
      <c r="F771" s="34"/>
      <c r="G771" s="34"/>
      <c r="H771" s="3" t="str">
        <f>IF(Polygon[Asset Group]="","",VLOOKUP(Polygon[Asset Group],asset_grp_poly,4,FALSE))</f>
        <v/>
      </c>
      <c r="J771" s="3" t="str">
        <f>IF(Polygon[Asset Group]="","",VLOOKUP(Polygon[Asset Group],asset_grp_poly,3,FALSE))</f>
        <v/>
      </c>
      <c r="M771" s="11"/>
      <c r="P771" s="56"/>
      <c r="R771" s="11"/>
      <c r="S771" s="14"/>
      <c r="AC771" s="19" t="str">
        <f>IF(Polygon[Asset Group]="","",VLOOKUP(Polygon[Asset Type],subdom_master,4,FALSE))</f>
        <v/>
      </c>
    </row>
    <row r="772" spans="1:29" s="3" customFormat="1" x14ac:dyDescent="0.2">
      <c r="A772" s="34"/>
      <c r="B772" s="34"/>
      <c r="C772" s="34"/>
      <c r="D772" s="61"/>
      <c r="E772" s="61"/>
      <c r="F772" s="34"/>
      <c r="G772" s="34"/>
      <c r="H772" s="3" t="str">
        <f>IF(Polygon[Asset Group]="","",VLOOKUP(Polygon[Asset Group],asset_grp_poly,4,FALSE))</f>
        <v/>
      </c>
      <c r="J772" s="3" t="str">
        <f>IF(Polygon[Asset Group]="","",VLOOKUP(Polygon[Asset Group],asset_grp_poly,3,FALSE))</f>
        <v/>
      </c>
      <c r="M772" s="11"/>
      <c r="P772" s="56"/>
      <c r="R772" s="11"/>
      <c r="S772" s="14"/>
      <c r="AC772" s="19" t="str">
        <f>IF(Polygon[Asset Group]="","",VLOOKUP(Polygon[Asset Type],subdom_master,4,FALSE))</f>
        <v/>
      </c>
    </row>
    <row r="773" spans="1:29" s="3" customFormat="1" x14ac:dyDescent="0.2">
      <c r="A773" s="34"/>
      <c r="B773" s="34"/>
      <c r="C773" s="34"/>
      <c r="D773" s="61"/>
      <c r="E773" s="61"/>
      <c r="F773" s="34"/>
      <c r="G773" s="34"/>
      <c r="H773" s="3" t="str">
        <f>IF(Polygon[Asset Group]="","",VLOOKUP(Polygon[Asset Group],asset_grp_poly,4,FALSE))</f>
        <v/>
      </c>
      <c r="J773" s="3" t="str">
        <f>IF(Polygon[Asset Group]="","",VLOOKUP(Polygon[Asset Group],asset_grp_poly,3,FALSE))</f>
        <v/>
      </c>
      <c r="M773" s="11"/>
      <c r="P773" s="56"/>
      <c r="R773" s="11"/>
      <c r="S773" s="14"/>
      <c r="AC773" s="19" t="str">
        <f>IF(Polygon[Asset Group]="","",VLOOKUP(Polygon[Asset Type],subdom_master,4,FALSE))</f>
        <v/>
      </c>
    </row>
    <row r="774" spans="1:29" s="3" customFormat="1" x14ac:dyDescent="0.2">
      <c r="A774" s="34"/>
      <c r="B774" s="34"/>
      <c r="C774" s="34"/>
      <c r="D774" s="61"/>
      <c r="E774" s="61"/>
      <c r="F774" s="34"/>
      <c r="G774" s="34"/>
      <c r="H774" s="3" t="str">
        <f>IF(Polygon[Asset Group]="","",VLOOKUP(Polygon[Asset Group],asset_grp_poly,4,FALSE))</f>
        <v/>
      </c>
      <c r="J774" s="3" t="str">
        <f>IF(Polygon[Asset Group]="","",VLOOKUP(Polygon[Asset Group],asset_grp_poly,3,FALSE))</f>
        <v/>
      </c>
      <c r="M774" s="11"/>
      <c r="P774" s="56"/>
      <c r="R774" s="11"/>
      <c r="S774" s="14"/>
      <c r="AC774" s="19" t="str">
        <f>IF(Polygon[Asset Group]="","",VLOOKUP(Polygon[Asset Type],subdom_master,4,FALSE))</f>
        <v/>
      </c>
    </row>
    <row r="775" spans="1:29" s="3" customFormat="1" x14ac:dyDescent="0.2">
      <c r="A775" s="34"/>
      <c r="B775" s="34"/>
      <c r="C775" s="34"/>
      <c r="D775" s="61"/>
      <c r="E775" s="61"/>
      <c r="F775" s="34"/>
      <c r="G775" s="34"/>
      <c r="H775" s="3" t="str">
        <f>IF(Polygon[Asset Group]="","",VLOOKUP(Polygon[Asset Group],asset_grp_poly,4,FALSE))</f>
        <v/>
      </c>
      <c r="J775" s="3" t="str">
        <f>IF(Polygon[Asset Group]="","",VLOOKUP(Polygon[Asset Group],asset_grp_poly,3,FALSE))</f>
        <v/>
      </c>
      <c r="M775" s="11"/>
      <c r="P775" s="56"/>
      <c r="R775" s="11"/>
      <c r="S775" s="14"/>
      <c r="AC775" s="19" t="str">
        <f>IF(Polygon[Asset Group]="","",VLOOKUP(Polygon[Asset Type],subdom_master,4,FALSE))</f>
        <v/>
      </c>
    </row>
    <row r="776" spans="1:29" s="3" customFormat="1" x14ac:dyDescent="0.2">
      <c r="A776" s="34"/>
      <c r="B776" s="34"/>
      <c r="C776" s="34"/>
      <c r="D776" s="61"/>
      <c r="E776" s="61"/>
      <c r="F776" s="34"/>
      <c r="G776" s="34"/>
      <c r="H776" s="3" t="str">
        <f>IF(Polygon[Asset Group]="","",VLOOKUP(Polygon[Asset Group],asset_grp_poly,4,FALSE))</f>
        <v/>
      </c>
      <c r="J776" s="3" t="str">
        <f>IF(Polygon[Asset Group]="","",VLOOKUP(Polygon[Asset Group],asset_grp_poly,3,FALSE))</f>
        <v/>
      </c>
      <c r="M776" s="11"/>
      <c r="P776" s="56"/>
      <c r="R776" s="11"/>
      <c r="S776" s="14"/>
      <c r="AC776" s="19" t="str">
        <f>IF(Polygon[Asset Group]="","",VLOOKUP(Polygon[Asset Type],subdom_master,4,FALSE))</f>
        <v/>
      </c>
    </row>
    <row r="777" spans="1:29" s="3" customFormat="1" x14ac:dyDescent="0.2">
      <c r="A777" s="34"/>
      <c r="B777" s="34"/>
      <c r="C777" s="34"/>
      <c r="D777" s="61"/>
      <c r="E777" s="61"/>
      <c r="F777" s="34"/>
      <c r="G777" s="34"/>
      <c r="H777" s="3" t="str">
        <f>IF(Polygon[Asset Group]="","",VLOOKUP(Polygon[Asset Group],asset_grp_poly,4,FALSE))</f>
        <v/>
      </c>
      <c r="J777" s="3" t="str">
        <f>IF(Polygon[Asset Group]="","",VLOOKUP(Polygon[Asset Group],asset_grp_poly,3,FALSE))</f>
        <v/>
      </c>
      <c r="M777" s="11"/>
      <c r="P777" s="56"/>
      <c r="R777" s="11"/>
      <c r="S777" s="14"/>
      <c r="AC777" s="19" t="str">
        <f>IF(Polygon[Asset Group]="","",VLOOKUP(Polygon[Asset Type],subdom_master,4,FALSE))</f>
        <v/>
      </c>
    </row>
    <row r="778" spans="1:29" s="3" customFormat="1" x14ac:dyDescent="0.2">
      <c r="A778" s="34"/>
      <c r="B778" s="34"/>
      <c r="C778" s="34"/>
      <c r="D778" s="61"/>
      <c r="E778" s="61"/>
      <c r="F778" s="34"/>
      <c r="G778" s="34"/>
      <c r="H778" s="3" t="str">
        <f>IF(Polygon[Asset Group]="","",VLOOKUP(Polygon[Asset Group],asset_grp_poly,4,FALSE))</f>
        <v/>
      </c>
      <c r="J778" s="3" t="str">
        <f>IF(Polygon[Asset Group]="","",VLOOKUP(Polygon[Asset Group],asset_grp_poly,3,FALSE))</f>
        <v/>
      </c>
      <c r="M778" s="11"/>
      <c r="P778" s="56"/>
      <c r="R778" s="11"/>
      <c r="S778" s="14"/>
      <c r="AC778" s="19" t="str">
        <f>IF(Polygon[Asset Group]="","",VLOOKUP(Polygon[Asset Type],subdom_master,4,FALSE))</f>
        <v/>
      </c>
    </row>
    <row r="779" spans="1:29" s="3" customFormat="1" x14ac:dyDescent="0.2">
      <c r="A779" s="34"/>
      <c r="B779" s="34"/>
      <c r="C779" s="34"/>
      <c r="D779" s="61"/>
      <c r="E779" s="61"/>
      <c r="F779" s="34"/>
      <c r="G779" s="34"/>
      <c r="H779" s="3" t="str">
        <f>IF(Polygon[Asset Group]="","",VLOOKUP(Polygon[Asset Group],asset_grp_poly,4,FALSE))</f>
        <v/>
      </c>
      <c r="J779" s="3" t="str">
        <f>IF(Polygon[Asset Group]="","",VLOOKUP(Polygon[Asset Group],asset_grp_poly,3,FALSE))</f>
        <v/>
      </c>
      <c r="M779" s="11"/>
      <c r="P779" s="56"/>
      <c r="R779" s="11"/>
      <c r="S779" s="14"/>
      <c r="AC779" s="19" t="str">
        <f>IF(Polygon[Asset Group]="","",VLOOKUP(Polygon[Asset Type],subdom_master,4,FALSE))</f>
        <v/>
      </c>
    </row>
    <row r="780" spans="1:29" s="3" customFormat="1" x14ac:dyDescent="0.2">
      <c r="A780" s="34"/>
      <c r="B780" s="34"/>
      <c r="C780" s="34"/>
      <c r="D780" s="61"/>
      <c r="E780" s="61"/>
      <c r="F780" s="34"/>
      <c r="G780" s="34"/>
      <c r="H780" s="3" t="str">
        <f>IF(Polygon[Asset Group]="","",VLOOKUP(Polygon[Asset Group],asset_grp_poly,4,FALSE))</f>
        <v/>
      </c>
      <c r="J780" s="3" t="str">
        <f>IF(Polygon[Asset Group]="","",VLOOKUP(Polygon[Asset Group],asset_grp_poly,3,FALSE))</f>
        <v/>
      </c>
      <c r="M780" s="11"/>
      <c r="P780" s="56"/>
      <c r="R780" s="11"/>
      <c r="S780" s="14"/>
      <c r="AC780" s="19" t="str">
        <f>IF(Polygon[Asset Group]="","",VLOOKUP(Polygon[Asset Type],subdom_master,4,FALSE))</f>
        <v/>
      </c>
    </row>
    <row r="781" spans="1:29" s="3" customFormat="1" x14ac:dyDescent="0.2">
      <c r="A781" s="34"/>
      <c r="B781" s="34"/>
      <c r="C781" s="34"/>
      <c r="D781" s="61"/>
      <c r="E781" s="61"/>
      <c r="F781" s="34"/>
      <c r="G781" s="34"/>
      <c r="H781" s="3" t="str">
        <f>IF(Polygon[Asset Group]="","",VLOOKUP(Polygon[Asset Group],asset_grp_poly,4,FALSE))</f>
        <v/>
      </c>
      <c r="J781" s="3" t="str">
        <f>IF(Polygon[Asset Group]="","",VLOOKUP(Polygon[Asset Group],asset_grp_poly,3,FALSE))</f>
        <v/>
      </c>
      <c r="M781" s="11"/>
      <c r="P781" s="56"/>
      <c r="R781" s="11"/>
      <c r="S781" s="14"/>
      <c r="AC781" s="19" t="str">
        <f>IF(Polygon[Asset Group]="","",VLOOKUP(Polygon[Asset Type],subdom_master,4,FALSE))</f>
        <v/>
      </c>
    </row>
    <row r="782" spans="1:29" s="3" customFormat="1" x14ac:dyDescent="0.2">
      <c r="A782" s="34"/>
      <c r="B782" s="34"/>
      <c r="C782" s="34"/>
      <c r="D782" s="61"/>
      <c r="E782" s="61"/>
      <c r="F782" s="34"/>
      <c r="G782" s="34"/>
      <c r="H782" s="3" t="str">
        <f>IF(Polygon[Asset Group]="","",VLOOKUP(Polygon[Asset Group],asset_grp_poly,4,FALSE))</f>
        <v/>
      </c>
      <c r="J782" s="3" t="str">
        <f>IF(Polygon[Asset Group]="","",VLOOKUP(Polygon[Asset Group],asset_grp_poly,3,FALSE))</f>
        <v/>
      </c>
      <c r="M782" s="11"/>
      <c r="P782" s="56"/>
      <c r="R782" s="11"/>
      <c r="S782" s="14"/>
      <c r="AC782" s="19" t="str">
        <f>IF(Polygon[Asset Group]="","",VLOOKUP(Polygon[Asset Type],subdom_master,4,FALSE))</f>
        <v/>
      </c>
    </row>
    <row r="783" spans="1:29" s="3" customFormat="1" x14ac:dyDescent="0.2">
      <c r="A783" s="34"/>
      <c r="B783" s="34"/>
      <c r="C783" s="34"/>
      <c r="D783" s="61"/>
      <c r="E783" s="61"/>
      <c r="F783" s="34"/>
      <c r="G783" s="34"/>
      <c r="H783" s="3" t="str">
        <f>IF(Polygon[Asset Group]="","",VLOOKUP(Polygon[Asset Group],asset_grp_poly,4,FALSE))</f>
        <v/>
      </c>
      <c r="J783" s="3" t="str">
        <f>IF(Polygon[Asset Group]="","",VLOOKUP(Polygon[Asset Group],asset_grp_poly,3,FALSE))</f>
        <v/>
      </c>
      <c r="M783" s="11"/>
      <c r="P783" s="56"/>
      <c r="R783" s="11"/>
      <c r="S783" s="14"/>
      <c r="AC783" s="19" t="str">
        <f>IF(Polygon[Asset Group]="","",VLOOKUP(Polygon[Asset Type],subdom_master,4,FALSE))</f>
        <v/>
      </c>
    </row>
    <row r="784" spans="1:29" s="3" customFormat="1" x14ac:dyDescent="0.2">
      <c r="A784" s="34"/>
      <c r="B784" s="34"/>
      <c r="C784" s="34"/>
      <c r="D784" s="61"/>
      <c r="E784" s="61"/>
      <c r="F784" s="34"/>
      <c r="G784" s="34"/>
      <c r="H784" s="3" t="str">
        <f>IF(Polygon[Asset Group]="","",VLOOKUP(Polygon[Asset Group],asset_grp_poly,4,FALSE))</f>
        <v/>
      </c>
      <c r="J784" s="3" t="str">
        <f>IF(Polygon[Asset Group]="","",VLOOKUP(Polygon[Asset Group],asset_grp_poly,3,FALSE))</f>
        <v/>
      </c>
      <c r="M784" s="11"/>
      <c r="P784" s="56"/>
      <c r="R784" s="11"/>
      <c r="S784" s="14"/>
      <c r="AC784" s="19" t="str">
        <f>IF(Polygon[Asset Group]="","",VLOOKUP(Polygon[Asset Type],subdom_master,4,FALSE))</f>
        <v/>
      </c>
    </row>
    <row r="785" spans="1:29" s="3" customFormat="1" x14ac:dyDescent="0.2">
      <c r="A785" s="34"/>
      <c r="B785" s="34"/>
      <c r="C785" s="34"/>
      <c r="D785" s="61"/>
      <c r="E785" s="61"/>
      <c r="F785" s="34"/>
      <c r="G785" s="34"/>
      <c r="H785" s="3" t="str">
        <f>IF(Polygon[Asset Group]="","",VLOOKUP(Polygon[Asset Group],asset_grp_poly,4,FALSE))</f>
        <v/>
      </c>
      <c r="J785" s="3" t="str">
        <f>IF(Polygon[Asset Group]="","",VLOOKUP(Polygon[Asset Group],asset_grp_poly,3,FALSE))</f>
        <v/>
      </c>
      <c r="M785" s="11"/>
      <c r="P785" s="56"/>
      <c r="R785" s="11"/>
      <c r="S785" s="14"/>
      <c r="AC785" s="19" t="str">
        <f>IF(Polygon[Asset Group]="","",VLOOKUP(Polygon[Asset Type],subdom_master,4,FALSE))</f>
        <v/>
      </c>
    </row>
    <row r="786" spans="1:29" s="3" customFormat="1" x14ac:dyDescent="0.2">
      <c r="A786" s="34"/>
      <c r="B786" s="34"/>
      <c r="C786" s="34"/>
      <c r="D786" s="61"/>
      <c r="E786" s="61"/>
      <c r="F786" s="34"/>
      <c r="G786" s="34"/>
      <c r="H786" s="3" t="str">
        <f>IF(Polygon[Asset Group]="","",VLOOKUP(Polygon[Asset Group],asset_grp_poly,4,FALSE))</f>
        <v/>
      </c>
      <c r="J786" s="3" t="str">
        <f>IF(Polygon[Asset Group]="","",VLOOKUP(Polygon[Asset Group],asset_grp_poly,3,FALSE))</f>
        <v/>
      </c>
      <c r="M786" s="11"/>
      <c r="P786" s="56"/>
      <c r="R786" s="11"/>
      <c r="S786" s="14"/>
      <c r="AC786" s="19" t="str">
        <f>IF(Polygon[Asset Group]="","",VLOOKUP(Polygon[Asset Type],subdom_master,4,FALSE))</f>
        <v/>
      </c>
    </row>
    <row r="787" spans="1:29" s="3" customFormat="1" x14ac:dyDescent="0.2">
      <c r="A787" s="34"/>
      <c r="B787" s="34"/>
      <c r="C787" s="34"/>
      <c r="D787" s="61"/>
      <c r="E787" s="61"/>
      <c r="F787" s="34"/>
      <c r="G787" s="34"/>
      <c r="H787" s="3" t="str">
        <f>IF(Polygon[Asset Group]="","",VLOOKUP(Polygon[Asset Group],asset_grp_poly,4,FALSE))</f>
        <v/>
      </c>
      <c r="J787" s="3" t="str">
        <f>IF(Polygon[Asset Group]="","",VLOOKUP(Polygon[Asset Group],asset_grp_poly,3,FALSE))</f>
        <v/>
      </c>
      <c r="M787" s="11"/>
      <c r="P787" s="56"/>
      <c r="R787" s="11"/>
      <c r="S787" s="14"/>
      <c r="AC787" s="19" t="str">
        <f>IF(Polygon[Asset Group]="","",VLOOKUP(Polygon[Asset Type],subdom_master,4,FALSE))</f>
        <v/>
      </c>
    </row>
    <row r="788" spans="1:29" s="3" customFormat="1" x14ac:dyDescent="0.2">
      <c r="A788" s="34"/>
      <c r="B788" s="34"/>
      <c r="C788" s="34"/>
      <c r="D788" s="61"/>
      <c r="E788" s="61"/>
      <c r="F788" s="34"/>
      <c r="G788" s="34"/>
      <c r="H788" s="3" t="str">
        <f>IF(Polygon[Asset Group]="","",VLOOKUP(Polygon[Asset Group],asset_grp_poly,4,FALSE))</f>
        <v/>
      </c>
      <c r="J788" s="3" t="str">
        <f>IF(Polygon[Asset Group]="","",VLOOKUP(Polygon[Asset Group],asset_grp_poly,3,FALSE))</f>
        <v/>
      </c>
      <c r="M788" s="11"/>
      <c r="P788" s="56"/>
      <c r="R788" s="11"/>
      <c r="S788" s="14"/>
      <c r="AC788" s="19" t="str">
        <f>IF(Polygon[Asset Group]="","",VLOOKUP(Polygon[Asset Type],subdom_master,4,FALSE))</f>
        <v/>
      </c>
    </row>
    <row r="789" spans="1:29" s="3" customFormat="1" x14ac:dyDescent="0.2">
      <c r="A789" s="34"/>
      <c r="B789" s="34"/>
      <c r="C789" s="34"/>
      <c r="D789" s="61"/>
      <c r="E789" s="61"/>
      <c r="F789" s="34"/>
      <c r="G789" s="34"/>
      <c r="H789" s="3" t="str">
        <f>IF(Polygon[Asset Group]="","",VLOOKUP(Polygon[Asset Group],asset_grp_poly,4,FALSE))</f>
        <v/>
      </c>
      <c r="J789" s="3" t="str">
        <f>IF(Polygon[Asset Group]="","",VLOOKUP(Polygon[Asset Group],asset_grp_poly,3,FALSE))</f>
        <v/>
      </c>
      <c r="M789" s="11"/>
      <c r="P789" s="56"/>
      <c r="R789" s="11"/>
      <c r="S789" s="14"/>
      <c r="AC789" s="19" t="str">
        <f>IF(Polygon[Asset Group]="","",VLOOKUP(Polygon[Asset Type],subdom_master,4,FALSE))</f>
        <v/>
      </c>
    </row>
    <row r="790" spans="1:29" s="3" customFormat="1" x14ac:dyDescent="0.2">
      <c r="A790" s="34"/>
      <c r="B790" s="34"/>
      <c r="C790" s="34"/>
      <c r="D790" s="61"/>
      <c r="E790" s="61"/>
      <c r="F790" s="34"/>
      <c r="G790" s="34"/>
      <c r="H790" s="3" t="str">
        <f>IF(Polygon[Asset Group]="","",VLOOKUP(Polygon[Asset Group],asset_grp_poly,4,FALSE))</f>
        <v/>
      </c>
      <c r="J790" s="3" t="str">
        <f>IF(Polygon[Asset Group]="","",VLOOKUP(Polygon[Asset Group],asset_grp_poly,3,FALSE))</f>
        <v/>
      </c>
      <c r="M790" s="11"/>
      <c r="P790" s="56"/>
      <c r="R790" s="11"/>
      <c r="S790" s="14"/>
      <c r="AC790" s="19" t="str">
        <f>IF(Polygon[Asset Group]="","",VLOOKUP(Polygon[Asset Type],subdom_master,4,FALSE))</f>
        <v/>
      </c>
    </row>
    <row r="791" spans="1:29" s="3" customFormat="1" x14ac:dyDescent="0.2">
      <c r="A791" s="34"/>
      <c r="B791" s="34"/>
      <c r="C791" s="34"/>
      <c r="D791" s="61"/>
      <c r="E791" s="61"/>
      <c r="F791" s="34"/>
      <c r="G791" s="34"/>
      <c r="H791" s="3" t="str">
        <f>IF(Polygon[Asset Group]="","",VLOOKUP(Polygon[Asset Group],asset_grp_poly,4,FALSE))</f>
        <v/>
      </c>
      <c r="J791" s="3" t="str">
        <f>IF(Polygon[Asset Group]="","",VLOOKUP(Polygon[Asset Group],asset_grp_poly,3,FALSE))</f>
        <v/>
      </c>
      <c r="M791" s="11"/>
      <c r="P791" s="56"/>
      <c r="R791" s="11"/>
      <c r="S791" s="14"/>
      <c r="AC791" s="19" t="str">
        <f>IF(Polygon[Asset Group]="","",VLOOKUP(Polygon[Asset Type],subdom_master,4,FALSE))</f>
        <v/>
      </c>
    </row>
    <row r="792" spans="1:29" s="3" customFormat="1" x14ac:dyDescent="0.2">
      <c r="A792" s="34"/>
      <c r="B792" s="34"/>
      <c r="C792" s="34"/>
      <c r="D792" s="61"/>
      <c r="E792" s="61"/>
      <c r="F792" s="34"/>
      <c r="G792" s="34"/>
      <c r="H792" s="3" t="str">
        <f>IF(Polygon[Asset Group]="","",VLOOKUP(Polygon[Asset Group],asset_grp_poly,4,FALSE))</f>
        <v/>
      </c>
      <c r="J792" s="3" t="str">
        <f>IF(Polygon[Asset Group]="","",VLOOKUP(Polygon[Asset Group],asset_grp_poly,3,FALSE))</f>
        <v/>
      </c>
      <c r="M792" s="11"/>
      <c r="P792" s="56"/>
      <c r="R792" s="11"/>
      <c r="S792" s="14"/>
      <c r="AC792" s="19" t="str">
        <f>IF(Polygon[Asset Group]="","",VLOOKUP(Polygon[Asset Type],subdom_master,4,FALSE))</f>
        <v/>
      </c>
    </row>
    <row r="793" spans="1:29" s="3" customFormat="1" x14ac:dyDescent="0.2">
      <c r="A793" s="34"/>
      <c r="B793" s="34"/>
      <c r="C793" s="34"/>
      <c r="D793" s="61"/>
      <c r="E793" s="61"/>
      <c r="F793" s="34"/>
      <c r="G793" s="34"/>
      <c r="H793" s="3" t="str">
        <f>IF(Polygon[Asset Group]="","",VLOOKUP(Polygon[Asset Group],asset_grp_poly,4,FALSE))</f>
        <v/>
      </c>
      <c r="J793" s="3" t="str">
        <f>IF(Polygon[Asset Group]="","",VLOOKUP(Polygon[Asset Group],asset_grp_poly,3,FALSE))</f>
        <v/>
      </c>
      <c r="M793" s="11"/>
      <c r="P793" s="56"/>
      <c r="R793" s="11"/>
      <c r="S793" s="14"/>
      <c r="AC793" s="19" t="str">
        <f>IF(Polygon[Asset Group]="","",VLOOKUP(Polygon[Asset Type],subdom_master,4,FALSE))</f>
        <v/>
      </c>
    </row>
    <row r="794" spans="1:29" s="3" customFormat="1" x14ac:dyDescent="0.2">
      <c r="A794" s="34"/>
      <c r="B794" s="34"/>
      <c r="C794" s="34"/>
      <c r="D794" s="61"/>
      <c r="E794" s="61"/>
      <c r="F794" s="34"/>
      <c r="G794" s="34"/>
      <c r="H794" s="3" t="str">
        <f>IF(Polygon[Asset Group]="","",VLOOKUP(Polygon[Asset Group],asset_grp_poly,4,FALSE))</f>
        <v/>
      </c>
      <c r="J794" s="3" t="str">
        <f>IF(Polygon[Asset Group]="","",VLOOKUP(Polygon[Asset Group],asset_grp_poly,3,FALSE))</f>
        <v/>
      </c>
      <c r="M794" s="11"/>
      <c r="P794" s="56"/>
      <c r="R794" s="11"/>
      <c r="S794" s="14"/>
      <c r="AC794" s="19" t="str">
        <f>IF(Polygon[Asset Group]="","",VLOOKUP(Polygon[Asset Type],subdom_master,4,FALSE))</f>
        <v/>
      </c>
    </row>
    <row r="795" spans="1:29" s="3" customFormat="1" x14ac:dyDescent="0.2">
      <c r="A795" s="34"/>
      <c r="B795" s="34"/>
      <c r="C795" s="34"/>
      <c r="D795" s="61"/>
      <c r="E795" s="61"/>
      <c r="F795" s="34"/>
      <c r="G795" s="34"/>
      <c r="H795" s="3" t="str">
        <f>IF(Polygon[Asset Group]="","",VLOOKUP(Polygon[Asset Group],asset_grp_poly,4,FALSE))</f>
        <v/>
      </c>
      <c r="J795" s="3" t="str">
        <f>IF(Polygon[Asset Group]="","",VLOOKUP(Polygon[Asset Group],asset_grp_poly,3,FALSE))</f>
        <v/>
      </c>
      <c r="M795" s="11"/>
      <c r="P795" s="56"/>
      <c r="R795" s="11"/>
      <c r="S795" s="14"/>
      <c r="AC795" s="19" t="str">
        <f>IF(Polygon[Asset Group]="","",VLOOKUP(Polygon[Asset Type],subdom_master,4,FALSE))</f>
        <v/>
      </c>
    </row>
    <row r="796" spans="1:29" s="3" customFormat="1" x14ac:dyDescent="0.2">
      <c r="A796" s="34"/>
      <c r="B796" s="34"/>
      <c r="C796" s="34"/>
      <c r="D796" s="61"/>
      <c r="E796" s="61"/>
      <c r="F796" s="34"/>
      <c r="G796" s="34"/>
      <c r="H796" s="3" t="str">
        <f>IF(Polygon[Asset Group]="","",VLOOKUP(Polygon[Asset Group],asset_grp_poly,4,FALSE))</f>
        <v/>
      </c>
      <c r="J796" s="3" t="str">
        <f>IF(Polygon[Asset Group]="","",VLOOKUP(Polygon[Asset Group],asset_grp_poly,3,FALSE))</f>
        <v/>
      </c>
      <c r="M796" s="11"/>
      <c r="P796" s="56"/>
      <c r="R796" s="11"/>
      <c r="S796" s="14"/>
      <c r="AC796" s="19" t="str">
        <f>IF(Polygon[Asset Group]="","",VLOOKUP(Polygon[Asset Type],subdom_master,4,FALSE))</f>
        <v/>
      </c>
    </row>
    <row r="797" spans="1:29" s="3" customFormat="1" x14ac:dyDescent="0.2">
      <c r="A797" s="34"/>
      <c r="B797" s="34"/>
      <c r="C797" s="34"/>
      <c r="D797" s="61"/>
      <c r="E797" s="61"/>
      <c r="F797" s="34"/>
      <c r="G797" s="34"/>
      <c r="H797" s="3" t="str">
        <f>IF(Polygon[Asset Group]="","",VLOOKUP(Polygon[Asset Group],asset_grp_poly,4,FALSE))</f>
        <v/>
      </c>
      <c r="J797" s="3" t="str">
        <f>IF(Polygon[Asset Group]="","",VLOOKUP(Polygon[Asset Group],asset_grp_poly,3,FALSE))</f>
        <v/>
      </c>
      <c r="M797" s="11"/>
      <c r="P797" s="56"/>
      <c r="R797" s="11"/>
      <c r="S797" s="14"/>
      <c r="AC797" s="19" t="str">
        <f>IF(Polygon[Asset Group]="","",VLOOKUP(Polygon[Asset Type],subdom_master,4,FALSE))</f>
        <v/>
      </c>
    </row>
    <row r="798" spans="1:29" s="3" customFormat="1" x14ac:dyDescent="0.2">
      <c r="A798" s="34"/>
      <c r="B798" s="34"/>
      <c r="C798" s="34"/>
      <c r="D798" s="61"/>
      <c r="E798" s="61"/>
      <c r="F798" s="34"/>
      <c r="G798" s="34"/>
      <c r="H798" s="3" t="str">
        <f>IF(Polygon[Asset Group]="","",VLOOKUP(Polygon[Asset Group],asset_grp_poly,4,FALSE))</f>
        <v/>
      </c>
      <c r="J798" s="3" t="str">
        <f>IF(Polygon[Asset Group]="","",VLOOKUP(Polygon[Asset Group],asset_grp_poly,3,FALSE))</f>
        <v/>
      </c>
      <c r="M798" s="11"/>
      <c r="P798" s="56"/>
      <c r="R798" s="11"/>
      <c r="S798" s="14"/>
      <c r="AC798" s="19" t="str">
        <f>IF(Polygon[Asset Group]="","",VLOOKUP(Polygon[Asset Type],subdom_master,4,FALSE))</f>
        <v/>
      </c>
    </row>
    <row r="799" spans="1:29" s="3" customFormat="1" x14ac:dyDescent="0.2">
      <c r="A799" s="34"/>
      <c r="B799" s="34"/>
      <c r="C799" s="34"/>
      <c r="D799" s="61"/>
      <c r="E799" s="61"/>
      <c r="F799" s="34"/>
      <c r="G799" s="34"/>
      <c r="H799" s="3" t="str">
        <f>IF(Polygon[Asset Group]="","",VLOOKUP(Polygon[Asset Group],asset_grp_poly,4,FALSE))</f>
        <v/>
      </c>
      <c r="J799" s="3" t="str">
        <f>IF(Polygon[Asset Group]="","",VLOOKUP(Polygon[Asset Group],asset_grp_poly,3,FALSE))</f>
        <v/>
      </c>
      <c r="M799" s="11"/>
      <c r="P799" s="56"/>
      <c r="R799" s="11"/>
      <c r="S799" s="14"/>
      <c r="AC799" s="19" t="str">
        <f>IF(Polygon[Asset Group]="","",VLOOKUP(Polygon[Asset Type],subdom_master,4,FALSE))</f>
        <v/>
      </c>
    </row>
    <row r="800" spans="1:29" s="3" customFormat="1" x14ac:dyDescent="0.2">
      <c r="A800" s="34"/>
      <c r="B800" s="34"/>
      <c r="C800" s="34"/>
      <c r="D800" s="61"/>
      <c r="E800" s="61"/>
      <c r="F800" s="34"/>
      <c r="G800" s="34"/>
      <c r="H800" s="3" t="str">
        <f>IF(Polygon[Asset Group]="","",VLOOKUP(Polygon[Asset Group],asset_grp_poly,4,FALSE))</f>
        <v/>
      </c>
      <c r="J800" s="3" t="str">
        <f>IF(Polygon[Asset Group]="","",VLOOKUP(Polygon[Asset Group],asset_grp_poly,3,FALSE))</f>
        <v/>
      </c>
      <c r="M800" s="11"/>
      <c r="P800" s="56"/>
      <c r="R800" s="11"/>
      <c r="S800" s="14"/>
      <c r="AC800" s="19" t="str">
        <f>IF(Polygon[Asset Group]="","",VLOOKUP(Polygon[Asset Type],subdom_master,4,FALSE))</f>
        <v/>
      </c>
    </row>
    <row r="801" spans="1:29" s="3" customFormat="1" x14ac:dyDescent="0.2">
      <c r="A801" s="34"/>
      <c r="B801" s="34"/>
      <c r="C801" s="34"/>
      <c r="D801" s="61"/>
      <c r="E801" s="61"/>
      <c r="F801" s="34"/>
      <c r="G801" s="34"/>
      <c r="H801" s="3" t="str">
        <f>IF(Polygon[Asset Group]="","",VLOOKUP(Polygon[Asset Group],asset_grp_poly,4,FALSE))</f>
        <v/>
      </c>
      <c r="J801" s="3" t="str">
        <f>IF(Polygon[Asset Group]="","",VLOOKUP(Polygon[Asset Group],asset_grp_poly,3,FALSE))</f>
        <v/>
      </c>
      <c r="M801" s="11"/>
      <c r="P801" s="56"/>
      <c r="R801" s="11"/>
      <c r="S801" s="14"/>
      <c r="AC801" s="19" t="str">
        <f>IF(Polygon[Asset Group]="","",VLOOKUP(Polygon[Asset Type],subdom_master,4,FALSE))</f>
        <v/>
      </c>
    </row>
    <row r="802" spans="1:29" s="3" customFormat="1" x14ac:dyDescent="0.2">
      <c r="A802" s="34"/>
      <c r="B802" s="34"/>
      <c r="C802" s="34"/>
      <c r="D802" s="61"/>
      <c r="E802" s="61"/>
      <c r="F802" s="34"/>
      <c r="G802" s="34"/>
      <c r="H802" s="3" t="str">
        <f>IF(Polygon[Asset Group]="","",VLOOKUP(Polygon[Asset Group],asset_grp_poly,4,FALSE))</f>
        <v/>
      </c>
      <c r="J802" s="3" t="str">
        <f>IF(Polygon[Asset Group]="","",VLOOKUP(Polygon[Asset Group],asset_grp_poly,3,FALSE))</f>
        <v/>
      </c>
      <c r="M802" s="11"/>
      <c r="P802" s="56"/>
      <c r="R802" s="11"/>
      <c r="S802" s="14"/>
      <c r="AC802" s="19" t="str">
        <f>IF(Polygon[Asset Group]="","",VLOOKUP(Polygon[Asset Type],subdom_master,4,FALSE))</f>
        <v/>
      </c>
    </row>
    <row r="803" spans="1:29" s="3" customFormat="1" x14ac:dyDescent="0.2">
      <c r="A803" s="34"/>
      <c r="B803" s="34"/>
      <c r="C803" s="34"/>
      <c r="D803" s="61"/>
      <c r="E803" s="61"/>
      <c r="F803" s="34"/>
      <c r="G803" s="34"/>
      <c r="H803" s="3" t="str">
        <f>IF(Polygon[Asset Group]="","",VLOOKUP(Polygon[Asset Group],asset_grp_poly,4,FALSE))</f>
        <v/>
      </c>
      <c r="J803" s="3" t="str">
        <f>IF(Polygon[Asset Group]="","",VLOOKUP(Polygon[Asset Group],asset_grp_poly,3,FALSE))</f>
        <v/>
      </c>
      <c r="M803" s="11"/>
      <c r="P803" s="56"/>
      <c r="R803" s="11"/>
      <c r="S803" s="14"/>
      <c r="AC803" s="19" t="str">
        <f>IF(Polygon[Asset Group]="","",VLOOKUP(Polygon[Asset Type],subdom_master,4,FALSE))</f>
        <v/>
      </c>
    </row>
    <row r="804" spans="1:29" s="3" customFormat="1" x14ac:dyDescent="0.2">
      <c r="A804" s="34"/>
      <c r="B804" s="34"/>
      <c r="C804" s="34"/>
      <c r="D804" s="61"/>
      <c r="E804" s="61"/>
      <c r="F804" s="34"/>
      <c r="G804" s="34"/>
      <c r="H804" s="3" t="str">
        <f>IF(Polygon[Asset Group]="","",VLOOKUP(Polygon[Asset Group],asset_grp_poly,4,FALSE))</f>
        <v/>
      </c>
      <c r="J804" s="3" t="str">
        <f>IF(Polygon[Asset Group]="","",VLOOKUP(Polygon[Asset Group],asset_grp_poly,3,FALSE))</f>
        <v/>
      </c>
      <c r="M804" s="11"/>
      <c r="P804" s="56"/>
      <c r="R804" s="11"/>
      <c r="S804" s="14"/>
      <c r="AC804" s="19" t="str">
        <f>IF(Polygon[Asset Group]="","",VLOOKUP(Polygon[Asset Type],subdom_master,4,FALSE))</f>
        <v/>
      </c>
    </row>
    <row r="805" spans="1:29" s="3" customFormat="1" x14ac:dyDescent="0.2">
      <c r="A805" s="34"/>
      <c r="B805" s="34"/>
      <c r="C805" s="34"/>
      <c r="D805" s="61"/>
      <c r="E805" s="61"/>
      <c r="F805" s="34"/>
      <c r="G805" s="34"/>
      <c r="H805" s="3" t="str">
        <f>IF(Polygon[Asset Group]="","",VLOOKUP(Polygon[Asset Group],asset_grp_poly,4,FALSE))</f>
        <v/>
      </c>
      <c r="J805" s="3" t="str">
        <f>IF(Polygon[Asset Group]="","",VLOOKUP(Polygon[Asset Group],asset_grp_poly,3,FALSE))</f>
        <v/>
      </c>
      <c r="M805" s="11"/>
      <c r="P805" s="56"/>
      <c r="R805" s="11"/>
      <c r="S805" s="14"/>
      <c r="AC805" s="19" t="str">
        <f>IF(Polygon[Asset Group]="","",VLOOKUP(Polygon[Asset Type],subdom_master,4,FALSE))</f>
        <v/>
      </c>
    </row>
    <row r="806" spans="1:29" s="3" customFormat="1" x14ac:dyDescent="0.2">
      <c r="A806" s="34"/>
      <c r="B806" s="34"/>
      <c r="C806" s="34"/>
      <c r="D806" s="61"/>
      <c r="E806" s="61"/>
      <c r="F806" s="34"/>
      <c r="G806" s="34"/>
      <c r="H806" s="3" t="str">
        <f>IF(Polygon[Asset Group]="","",VLOOKUP(Polygon[Asset Group],asset_grp_poly,4,FALSE))</f>
        <v/>
      </c>
      <c r="J806" s="3" t="str">
        <f>IF(Polygon[Asset Group]="","",VLOOKUP(Polygon[Asset Group],asset_grp_poly,3,FALSE))</f>
        <v/>
      </c>
      <c r="M806" s="11"/>
      <c r="P806" s="56"/>
      <c r="R806" s="11"/>
      <c r="S806" s="14"/>
      <c r="AC806" s="19" t="str">
        <f>IF(Polygon[Asset Group]="","",VLOOKUP(Polygon[Asset Type],subdom_master,4,FALSE))</f>
        <v/>
      </c>
    </row>
    <row r="807" spans="1:29" s="3" customFormat="1" x14ac:dyDescent="0.2">
      <c r="A807" s="34"/>
      <c r="B807" s="34"/>
      <c r="C807" s="34"/>
      <c r="D807" s="61"/>
      <c r="E807" s="61"/>
      <c r="F807" s="34"/>
      <c r="G807" s="34"/>
      <c r="H807" s="3" t="str">
        <f>IF(Polygon[Asset Group]="","",VLOOKUP(Polygon[Asset Group],asset_grp_poly,4,FALSE))</f>
        <v/>
      </c>
      <c r="J807" s="3" t="str">
        <f>IF(Polygon[Asset Group]="","",VLOOKUP(Polygon[Asset Group],asset_grp_poly,3,FALSE))</f>
        <v/>
      </c>
      <c r="M807" s="11"/>
      <c r="P807" s="56"/>
      <c r="R807" s="11"/>
      <c r="S807" s="14"/>
      <c r="AC807" s="19" t="str">
        <f>IF(Polygon[Asset Group]="","",VLOOKUP(Polygon[Asset Type],subdom_master,4,FALSE))</f>
        <v/>
      </c>
    </row>
    <row r="808" spans="1:29" s="3" customFormat="1" x14ac:dyDescent="0.2">
      <c r="A808" s="34"/>
      <c r="B808" s="34"/>
      <c r="C808" s="34"/>
      <c r="D808" s="61"/>
      <c r="E808" s="61"/>
      <c r="F808" s="34"/>
      <c r="G808" s="34"/>
      <c r="H808" s="3" t="str">
        <f>IF(Polygon[Asset Group]="","",VLOOKUP(Polygon[Asset Group],asset_grp_poly,4,FALSE))</f>
        <v/>
      </c>
      <c r="J808" s="3" t="str">
        <f>IF(Polygon[Asset Group]="","",VLOOKUP(Polygon[Asset Group],asset_grp_poly,3,FALSE))</f>
        <v/>
      </c>
      <c r="M808" s="11"/>
      <c r="P808" s="56"/>
      <c r="R808" s="11"/>
      <c r="S808" s="14"/>
      <c r="AC808" s="19" t="str">
        <f>IF(Polygon[Asset Group]="","",VLOOKUP(Polygon[Asset Type],subdom_master,4,FALSE))</f>
        <v/>
      </c>
    </row>
    <row r="809" spans="1:29" s="3" customFormat="1" x14ac:dyDescent="0.2">
      <c r="A809" s="34"/>
      <c r="B809" s="34"/>
      <c r="C809" s="34"/>
      <c r="D809" s="61"/>
      <c r="E809" s="61"/>
      <c r="F809" s="34"/>
      <c r="G809" s="34"/>
      <c r="H809" s="3" t="str">
        <f>IF(Polygon[Asset Group]="","",VLOOKUP(Polygon[Asset Group],asset_grp_poly,4,FALSE))</f>
        <v/>
      </c>
      <c r="J809" s="3" t="str">
        <f>IF(Polygon[Asset Group]="","",VLOOKUP(Polygon[Asset Group],asset_grp_poly,3,FALSE))</f>
        <v/>
      </c>
      <c r="M809" s="11"/>
      <c r="P809" s="56"/>
      <c r="R809" s="11"/>
      <c r="S809" s="14"/>
      <c r="AC809" s="19" t="str">
        <f>IF(Polygon[Asset Group]="","",VLOOKUP(Polygon[Asset Type],subdom_master,4,FALSE))</f>
        <v/>
      </c>
    </row>
    <row r="810" spans="1:29" s="3" customFormat="1" x14ac:dyDescent="0.2">
      <c r="A810" s="34"/>
      <c r="B810" s="34"/>
      <c r="C810" s="34"/>
      <c r="D810" s="61"/>
      <c r="E810" s="61"/>
      <c r="F810" s="34"/>
      <c r="G810" s="34"/>
      <c r="H810" s="3" t="str">
        <f>IF(Polygon[Asset Group]="","",VLOOKUP(Polygon[Asset Group],asset_grp_poly,4,FALSE))</f>
        <v/>
      </c>
      <c r="J810" s="3" t="str">
        <f>IF(Polygon[Asset Group]="","",VLOOKUP(Polygon[Asset Group],asset_grp_poly,3,FALSE))</f>
        <v/>
      </c>
      <c r="M810" s="11"/>
      <c r="P810" s="56"/>
      <c r="R810" s="11"/>
      <c r="S810" s="14"/>
      <c r="AC810" s="19" t="str">
        <f>IF(Polygon[Asset Group]="","",VLOOKUP(Polygon[Asset Type],subdom_master,4,FALSE))</f>
        <v/>
      </c>
    </row>
    <row r="811" spans="1:29" s="3" customFormat="1" x14ac:dyDescent="0.2">
      <c r="A811" s="34"/>
      <c r="B811" s="34"/>
      <c r="C811" s="34"/>
      <c r="D811" s="61"/>
      <c r="E811" s="61"/>
      <c r="F811" s="34"/>
      <c r="G811" s="34"/>
      <c r="H811" s="3" t="str">
        <f>IF(Polygon[Asset Group]="","",VLOOKUP(Polygon[Asset Group],asset_grp_poly,4,FALSE))</f>
        <v/>
      </c>
      <c r="J811" s="3" t="str">
        <f>IF(Polygon[Asset Group]="","",VLOOKUP(Polygon[Asset Group],asset_grp_poly,3,FALSE))</f>
        <v/>
      </c>
      <c r="M811" s="11"/>
      <c r="P811" s="56"/>
      <c r="R811" s="11"/>
      <c r="S811" s="14"/>
      <c r="AC811" s="19" t="str">
        <f>IF(Polygon[Asset Group]="","",VLOOKUP(Polygon[Asset Type],subdom_master,4,FALSE))</f>
        <v/>
      </c>
    </row>
    <row r="812" spans="1:29" s="3" customFormat="1" x14ac:dyDescent="0.2">
      <c r="A812" s="34"/>
      <c r="B812" s="34"/>
      <c r="C812" s="34"/>
      <c r="D812" s="61"/>
      <c r="E812" s="61"/>
      <c r="F812" s="34"/>
      <c r="G812" s="34"/>
      <c r="H812" s="3" t="str">
        <f>IF(Polygon[Asset Group]="","",VLOOKUP(Polygon[Asset Group],asset_grp_poly,4,FALSE))</f>
        <v/>
      </c>
      <c r="J812" s="3" t="str">
        <f>IF(Polygon[Asset Group]="","",VLOOKUP(Polygon[Asset Group],asset_grp_poly,3,FALSE))</f>
        <v/>
      </c>
      <c r="M812" s="11"/>
      <c r="P812" s="56"/>
      <c r="R812" s="11"/>
      <c r="S812" s="14"/>
      <c r="AC812" s="19" t="str">
        <f>IF(Polygon[Asset Group]="","",VLOOKUP(Polygon[Asset Type],subdom_master,4,FALSE))</f>
        <v/>
      </c>
    </row>
    <row r="813" spans="1:29" s="3" customFormat="1" x14ac:dyDescent="0.2">
      <c r="A813" s="34"/>
      <c r="B813" s="34"/>
      <c r="C813" s="34"/>
      <c r="D813" s="61"/>
      <c r="E813" s="61"/>
      <c r="F813" s="34"/>
      <c r="G813" s="34"/>
      <c r="H813" s="3" t="str">
        <f>IF(Polygon[Asset Group]="","",VLOOKUP(Polygon[Asset Group],asset_grp_poly,4,FALSE))</f>
        <v/>
      </c>
      <c r="J813" s="3" t="str">
        <f>IF(Polygon[Asset Group]="","",VLOOKUP(Polygon[Asset Group],asset_grp_poly,3,FALSE))</f>
        <v/>
      </c>
      <c r="M813" s="11"/>
      <c r="P813" s="56"/>
      <c r="R813" s="11"/>
      <c r="S813" s="14"/>
      <c r="AC813" s="19" t="str">
        <f>IF(Polygon[Asset Group]="","",VLOOKUP(Polygon[Asset Type],subdom_master,4,FALSE))</f>
        <v/>
      </c>
    </row>
    <row r="814" spans="1:29" s="3" customFormat="1" x14ac:dyDescent="0.2">
      <c r="A814" s="34"/>
      <c r="B814" s="34"/>
      <c r="C814" s="34"/>
      <c r="D814" s="61"/>
      <c r="E814" s="61"/>
      <c r="F814" s="34"/>
      <c r="G814" s="34"/>
      <c r="H814" s="3" t="str">
        <f>IF(Polygon[Asset Group]="","",VLOOKUP(Polygon[Asset Group],asset_grp_poly,4,FALSE))</f>
        <v/>
      </c>
      <c r="J814" s="3" t="str">
        <f>IF(Polygon[Asset Group]="","",VLOOKUP(Polygon[Asset Group],asset_grp_poly,3,FALSE))</f>
        <v/>
      </c>
      <c r="M814" s="11"/>
      <c r="P814" s="56"/>
      <c r="R814" s="11"/>
      <c r="S814" s="14"/>
      <c r="AC814" s="19" t="str">
        <f>IF(Polygon[Asset Group]="","",VLOOKUP(Polygon[Asset Type],subdom_master,4,FALSE))</f>
        <v/>
      </c>
    </row>
    <row r="815" spans="1:29" s="3" customFormat="1" x14ac:dyDescent="0.2">
      <c r="A815" s="34"/>
      <c r="B815" s="34"/>
      <c r="C815" s="34"/>
      <c r="D815" s="61"/>
      <c r="E815" s="61"/>
      <c r="F815" s="34"/>
      <c r="G815" s="34"/>
      <c r="H815" s="3" t="str">
        <f>IF(Polygon[Asset Group]="","",VLOOKUP(Polygon[Asset Group],asset_grp_poly,4,FALSE))</f>
        <v/>
      </c>
      <c r="J815" s="3" t="str">
        <f>IF(Polygon[Asset Group]="","",VLOOKUP(Polygon[Asset Group],asset_grp_poly,3,FALSE))</f>
        <v/>
      </c>
      <c r="M815" s="11"/>
      <c r="P815" s="56"/>
      <c r="R815" s="11"/>
      <c r="S815" s="14"/>
      <c r="AC815" s="19" t="str">
        <f>IF(Polygon[Asset Group]="","",VLOOKUP(Polygon[Asset Type],subdom_master,4,FALSE))</f>
        <v/>
      </c>
    </row>
    <row r="816" spans="1:29" s="3" customFormat="1" x14ac:dyDescent="0.2">
      <c r="A816" s="34"/>
      <c r="B816" s="34"/>
      <c r="C816" s="34"/>
      <c r="D816" s="61"/>
      <c r="E816" s="61"/>
      <c r="F816" s="34"/>
      <c r="G816" s="34"/>
      <c r="H816" s="3" t="str">
        <f>IF(Polygon[Asset Group]="","",VLOOKUP(Polygon[Asset Group],asset_grp_poly,4,FALSE))</f>
        <v/>
      </c>
      <c r="J816" s="3" t="str">
        <f>IF(Polygon[Asset Group]="","",VLOOKUP(Polygon[Asset Group],asset_grp_poly,3,FALSE))</f>
        <v/>
      </c>
      <c r="M816" s="11"/>
      <c r="P816" s="56"/>
      <c r="R816" s="11"/>
      <c r="S816" s="14"/>
      <c r="AC816" s="19" t="str">
        <f>IF(Polygon[Asset Group]="","",VLOOKUP(Polygon[Asset Type],subdom_master,4,FALSE))</f>
        <v/>
      </c>
    </row>
    <row r="817" spans="1:29" s="3" customFormat="1" x14ac:dyDescent="0.2">
      <c r="A817" s="34"/>
      <c r="B817" s="34"/>
      <c r="C817" s="34"/>
      <c r="D817" s="61"/>
      <c r="E817" s="61"/>
      <c r="F817" s="34"/>
      <c r="G817" s="34"/>
      <c r="H817" s="3" t="str">
        <f>IF(Polygon[Asset Group]="","",VLOOKUP(Polygon[Asset Group],asset_grp_poly,4,FALSE))</f>
        <v/>
      </c>
      <c r="J817" s="3" t="str">
        <f>IF(Polygon[Asset Group]="","",VLOOKUP(Polygon[Asset Group],asset_grp_poly,3,FALSE))</f>
        <v/>
      </c>
      <c r="M817" s="11"/>
      <c r="P817" s="56"/>
      <c r="R817" s="11"/>
      <c r="S817" s="14"/>
      <c r="AC817" s="19" t="str">
        <f>IF(Polygon[Asset Group]="","",VLOOKUP(Polygon[Asset Type],subdom_master,4,FALSE))</f>
        <v/>
      </c>
    </row>
    <row r="818" spans="1:29" s="3" customFormat="1" x14ac:dyDescent="0.2">
      <c r="A818" s="34"/>
      <c r="B818" s="34"/>
      <c r="C818" s="34"/>
      <c r="D818" s="61"/>
      <c r="E818" s="61"/>
      <c r="F818" s="34"/>
      <c r="G818" s="34"/>
      <c r="H818" s="3" t="str">
        <f>IF(Polygon[Asset Group]="","",VLOOKUP(Polygon[Asset Group],asset_grp_poly,4,FALSE))</f>
        <v/>
      </c>
      <c r="J818" s="3" t="str">
        <f>IF(Polygon[Asset Group]="","",VLOOKUP(Polygon[Asset Group],asset_grp_poly,3,FALSE))</f>
        <v/>
      </c>
      <c r="M818" s="11"/>
      <c r="P818" s="56"/>
      <c r="R818" s="11"/>
      <c r="S818" s="14"/>
      <c r="AC818" s="19" t="str">
        <f>IF(Polygon[Asset Group]="","",VLOOKUP(Polygon[Asset Type],subdom_master,4,FALSE))</f>
        <v/>
      </c>
    </row>
    <row r="819" spans="1:29" s="3" customFormat="1" x14ac:dyDescent="0.2">
      <c r="A819" s="34"/>
      <c r="B819" s="34"/>
      <c r="C819" s="34"/>
      <c r="D819" s="61"/>
      <c r="E819" s="61"/>
      <c r="F819" s="34"/>
      <c r="G819" s="34"/>
      <c r="H819" s="3" t="str">
        <f>IF(Polygon[Asset Group]="","",VLOOKUP(Polygon[Asset Group],asset_grp_poly,4,FALSE))</f>
        <v/>
      </c>
      <c r="J819" s="3" t="str">
        <f>IF(Polygon[Asset Group]="","",VLOOKUP(Polygon[Asset Group],asset_grp_poly,3,FALSE))</f>
        <v/>
      </c>
      <c r="M819" s="11"/>
      <c r="P819" s="56"/>
      <c r="R819" s="11"/>
      <c r="S819" s="14"/>
      <c r="AC819" s="19" t="str">
        <f>IF(Polygon[Asset Group]="","",VLOOKUP(Polygon[Asset Type],subdom_master,4,FALSE))</f>
        <v/>
      </c>
    </row>
    <row r="820" spans="1:29" s="3" customFormat="1" x14ac:dyDescent="0.2">
      <c r="A820" s="34"/>
      <c r="B820" s="34"/>
      <c r="C820" s="34"/>
      <c r="D820" s="61"/>
      <c r="E820" s="61"/>
      <c r="F820" s="34"/>
      <c r="G820" s="34"/>
      <c r="H820" s="3" t="str">
        <f>IF(Polygon[Asset Group]="","",VLOOKUP(Polygon[Asset Group],asset_grp_poly,4,FALSE))</f>
        <v/>
      </c>
      <c r="J820" s="3" t="str">
        <f>IF(Polygon[Asset Group]="","",VLOOKUP(Polygon[Asset Group],asset_grp_poly,3,FALSE))</f>
        <v/>
      </c>
      <c r="M820" s="11"/>
      <c r="P820" s="56"/>
      <c r="R820" s="11"/>
      <c r="S820" s="14"/>
      <c r="AC820" s="19" t="str">
        <f>IF(Polygon[Asset Group]="","",VLOOKUP(Polygon[Asset Type],subdom_master,4,FALSE))</f>
        <v/>
      </c>
    </row>
    <row r="821" spans="1:29" s="3" customFormat="1" x14ac:dyDescent="0.2">
      <c r="A821" s="34"/>
      <c r="B821" s="34"/>
      <c r="C821" s="34"/>
      <c r="D821" s="61"/>
      <c r="E821" s="61"/>
      <c r="F821" s="34"/>
      <c r="G821" s="34"/>
      <c r="H821" s="3" t="str">
        <f>IF(Polygon[Asset Group]="","",VLOOKUP(Polygon[Asset Group],asset_grp_poly,4,FALSE))</f>
        <v/>
      </c>
      <c r="J821" s="3" t="str">
        <f>IF(Polygon[Asset Group]="","",VLOOKUP(Polygon[Asset Group],asset_grp_poly,3,FALSE))</f>
        <v/>
      </c>
      <c r="M821" s="11"/>
      <c r="P821" s="56"/>
      <c r="R821" s="11"/>
      <c r="S821" s="14"/>
      <c r="AC821" s="19" t="str">
        <f>IF(Polygon[Asset Group]="","",VLOOKUP(Polygon[Asset Type],subdom_master,4,FALSE))</f>
        <v/>
      </c>
    </row>
    <row r="822" spans="1:29" s="3" customFormat="1" x14ac:dyDescent="0.2">
      <c r="A822" s="34"/>
      <c r="B822" s="34"/>
      <c r="C822" s="34"/>
      <c r="D822" s="61"/>
      <c r="E822" s="61"/>
      <c r="F822" s="34"/>
      <c r="G822" s="34"/>
      <c r="H822" s="3" t="str">
        <f>IF(Polygon[Asset Group]="","",VLOOKUP(Polygon[Asset Group],asset_grp_poly,4,FALSE))</f>
        <v/>
      </c>
      <c r="J822" s="3" t="str">
        <f>IF(Polygon[Asset Group]="","",VLOOKUP(Polygon[Asset Group],asset_grp_poly,3,FALSE))</f>
        <v/>
      </c>
      <c r="M822" s="11"/>
      <c r="P822" s="56"/>
      <c r="R822" s="11"/>
      <c r="S822" s="14"/>
      <c r="AC822" s="19" t="str">
        <f>IF(Polygon[Asset Group]="","",VLOOKUP(Polygon[Asset Type],subdom_master,4,FALSE))</f>
        <v/>
      </c>
    </row>
    <row r="823" spans="1:29" s="3" customFormat="1" x14ac:dyDescent="0.2">
      <c r="A823" s="34"/>
      <c r="B823" s="34"/>
      <c r="C823" s="34"/>
      <c r="D823" s="61"/>
      <c r="E823" s="61"/>
      <c r="F823" s="34"/>
      <c r="G823" s="34"/>
      <c r="H823" s="3" t="str">
        <f>IF(Polygon[Asset Group]="","",VLOOKUP(Polygon[Asset Group],asset_grp_poly,4,FALSE))</f>
        <v/>
      </c>
      <c r="J823" s="3" t="str">
        <f>IF(Polygon[Asset Group]="","",VLOOKUP(Polygon[Asset Group],asset_grp_poly,3,FALSE))</f>
        <v/>
      </c>
      <c r="M823" s="11"/>
      <c r="P823" s="56"/>
      <c r="R823" s="11"/>
      <c r="S823" s="14"/>
      <c r="AC823" s="19" t="str">
        <f>IF(Polygon[Asset Group]="","",VLOOKUP(Polygon[Asset Type],subdom_master,4,FALSE))</f>
        <v/>
      </c>
    </row>
    <row r="824" spans="1:29" s="3" customFormat="1" x14ac:dyDescent="0.2">
      <c r="A824" s="34"/>
      <c r="B824" s="34"/>
      <c r="C824" s="34"/>
      <c r="D824" s="61"/>
      <c r="E824" s="61"/>
      <c r="F824" s="34"/>
      <c r="G824" s="34"/>
      <c r="H824" s="3" t="str">
        <f>IF(Polygon[Asset Group]="","",VLOOKUP(Polygon[Asset Group],asset_grp_poly,4,FALSE))</f>
        <v/>
      </c>
      <c r="J824" s="3" t="str">
        <f>IF(Polygon[Asset Group]="","",VLOOKUP(Polygon[Asset Group],asset_grp_poly,3,FALSE))</f>
        <v/>
      </c>
      <c r="M824" s="11"/>
      <c r="P824" s="56"/>
      <c r="R824" s="11"/>
      <c r="S824" s="14"/>
      <c r="AC824" s="19" t="str">
        <f>IF(Polygon[Asset Group]="","",VLOOKUP(Polygon[Asset Type],subdom_master,4,FALSE))</f>
        <v/>
      </c>
    </row>
    <row r="825" spans="1:29" s="3" customFormat="1" x14ac:dyDescent="0.2">
      <c r="A825" s="34"/>
      <c r="B825" s="34"/>
      <c r="C825" s="34"/>
      <c r="D825" s="61"/>
      <c r="E825" s="61"/>
      <c r="F825" s="34"/>
      <c r="G825" s="34"/>
      <c r="H825" s="3" t="str">
        <f>IF(Polygon[Asset Group]="","",VLOOKUP(Polygon[Asset Group],asset_grp_poly,4,FALSE))</f>
        <v/>
      </c>
      <c r="J825" s="3" t="str">
        <f>IF(Polygon[Asset Group]="","",VLOOKUP(Polygon[Asset Group],asset_grp_poly,3,FALSE))</f>
        <v/>
      </c>
      <c r="M825" s="11"/>
      <c r="P825" s="56"/>
      <c r="R825" s="11"/>
      <c r="S825" s="14"/>
      <c r="AC825" s="19" t="str">
        <f>IF(Polygon[Asset Group]="","",VLOOKUP(Polygon[Asset Type],subdom_master,4,FALSE))</f>
        <v/>
      </c>
    </row>
    <row r="826" spans="1:29" s="3" customFormat="1" x14ac:dyDescent="0.2">
      <c r="A826" s="34"/>
      <c r="B826" s="34"/>
      <c r="C826" s="34"/>
      <c r="D826" s="61"/>
      <c r="E826" s="61"/>
      <c r="F826" s="34"/>
      <c r="G826" s="34"/>
      <c r="H826" s="3" t="str">
        <f>IF(Polygon[Asset Group]="","",VLOOKUP(Polygon[Asset Group],asset_grp_poly,4,FALSE))</f>
        <v/>
      </c>
      <c r="J826" s="3" t="str">
        <f>IF(Polygon[Asset Group]="","",VLOOKUP(Polygon[Asset Group],asset_grp_poly,3,FALSE))</f>
        <v/>
      </c>
      <c r="M826" s="11"/>
      <c r="P826" s="56"/>
      <c r="R826" s="11"/>
      <c r="S826" s="14"/>
      <c r="AC826" s="19" t="str">
        <f>IF(Polygon[Asset Group]="","",VLOOKUP(Polygon[Asset Type],subdom_master,4,FALSE))</f>
        <v/>
      </c>
    </row>
    <row r="827" spans="1:29" s="3" customFormat="1" x14ac:dyDescent="0.2">
      <c r="A827" s="34"/>
      <c r="B827" s="34"/>
      <c r="C827" s="34"/>
      <c r="D827" s="61"/>
      <c r="E827" s="61"/>
      <c r="F827" s="34"/>
      <c r="G827" s="34"/>
      <c r="H827" s="3" t="str">
        <f>IF(Polygon[Asset Group]="","",VLOOKUP(Polygon[Asset Group],asset_grp_poly,4,FALSE))</f>
        <v/>
      </c>
      <c r="J827" s="3" t="str">
        <f>IF(Polygon[Asset Group]="","",VLOOKUP(Polygon[Asset Group],asset_grp_poly,3,FALSE))</f>
        <v/>
      </c>
      <c r="M827" s="11"/>
      <c r="P827" s="56"/>
      <c r="R827" s="11"/>
      <c r="S827" s="14"/>
      <c r="AC827" s="19" t="str">
        <f>IF(Polygon[Asset Group]="","",VLOOKUP(Polygon[Asset Type],subdom_master,4,FALSE))</f>
        <v/>
      </c>
    </row>
    <row r="828" spans="1:29" s="3" customFormat="1" x14ac:dyDescent="0.2">
      <c r="A828" s="34"/>
      <c r="B828" s="34"/>
      <c r="C828" s="34"/>
      <c r="D828" s="61"/>
      <c r="E828" s="61"/>
      <c r="F828" s="34"/>
      <c r="G828" s="34"/>
      <c r="H828" s="3" t="str">
        <f>IF(Polygon[Asset Group]="","",VLOOKUP(Polygon[Asset Group],asset_grp_poly,4,FALSE))</f>
        <v/>
      </c>
      <c r="J828" s="3" t="str">
        <f>IF(Polygon[Asset Group]="","",VLOOKUP(Polygon[Asset Group],asset_grp_poly,3,FALSE))</f>
        <v/>
      </c>
      <c r="M828" s="11"/>
      <c r="P828" s="56"/>
      <c r="R828" s="11"/>
      <c r="S828" s="14"/>
      <c r="AC828" s="19" t="str">
        <f>IF(Polygon[Asset Group]="","",VLOOKUP(Polygon[Asset Type],subdom_master,4,FALSE))</f>
        <v/>
      </c>
    </row>
    <row r="829" spans="1:29" s="3" customFormat="1" x14ac:dyDescent="0.2">
      <c r="A829" s="34"/>
      <c r="B829" s="34"/>
      <c r="C829" s="34"/>
      <c r="D829" s="61"/>
      <c r="E829" s="61"/>
      <c r="F829" s="34"/>
      <c r="G829" s="34"/>
      <c r="H829" s="3" t="str">
        <f>IF(Polygon[Asset Group]="","",VLOOKUP(Polygon[Asset Group],asset_grp_poly,4,FALSE))</f>
        <v/>
      </c>
      <c r="J829" s="3" t="str">
        <f>IF(Polygon[Asset Group]="","",VLOOKUP(Polygon[Asset Group],asset_grp_poly,3,FALSE))</f>
        <v/>
      </c>
      <c r="M829" s="11"/>
      <c r="P829" s="56"/>
      <c r="R829" s="11"/>
      <c r="S829" s="14"/>
      <c r="AC829" s="19" t="str">
        <f>IF(Polygon[Asset Group]="","",VLOOKUP(Polygon[Asset Type],subdom_master,4,FALSE))</f>
        <v/>
      </c>
    </row>
    <row r="830" spans="1:29" s="3" customFormat="1" x14ac:dyDescent="0.2">
      <c r="A830" s="34"/>
      <c r="B830" s="34"/>
      <c r="C830" s="34"/>
      <c r="D830" s="61"/>
      <c r="E830" s="61"/>
      <c r="F830" s="34"/>
      <c r="G830" s="34"/>
      <c r="H830" s="3" t="str">
        <f>IF(Polygon[Asset Group]="","",VLOOKUP(Polygon[Asset Group],asset_grp_poly,4,FALSE))</f>
        <v/>
      </c>
      <c r="J830" s="3" t="str">
        <f>IF(Polygon[Asset Group]="","",VLOOKUP(Polygon[Asset Group],asset_grp_poly,3,FALSE))</f>
        <v/>
      </c>
      <c r="M830" s="11"/>
      <c r="P830" s="56"/>
      <c r="R830" s="11"/>
      <c r="S830" s="14"/>
      <c r="AC830" s="19" t="str">
        <f>IF(Polygon[Asset Group]="","",VLOOKUP(Polygon[Asset Type],subdom_master,4,FALSE))</f>
        <v/>
      </c>
    </row>
    <row r="831" spans="1:29" s="3" customFormat="1" x14ac:dyDescent="0.2">
      <c r="A831" s="34"/>
      <c r="B831" s="34"/>
      <c r="C831" s="34"/>
      <c r="D831" s="61"/>
      <c r="E831" s="61"/>
      <c r="F831" s="34"/>
      <c r="G831" s="34"/>
      <c r="H831" s="3" t="str">
        <f>IF(Polygon[Asset Group]="","",VLOOKUP(Polygon[Asset Group],asset_grp_poly,4,FALSE))</f>
        <v/>
      </c>
      <c r="J831" s="3" t="str">
        <f>IF(Polygon[Asset Group]="","",VLOOKUP(Polygon[Asset Group],asset_grp_poly,3,FALSE))</f>
        <v/>
      </c>
      <c r="M831" s="11"/>
      <c r="P831" s="56"/>
      <c r="R831" s="11"/>
      <c r="S831" s="14"/>
      <c r="AC831" s="19" t="str">
        <f>IF(Polygon[Asset Group]="","",VLOOKUP(Polygon[Asset Type],subdom_master,4,FALSE))</f>
        <v/>
      </c>
    </row>
    <row r="832" spans="1:29" s="3" customFormat="1" x14ac:dyDescent="0.2">
      <c r="A832" s="34"/>
      <c r="B832" s="34"/>
      <c r="C832" s="34"/>
      <c r="D832" s="61"/>
      <c r="E832" s="61"/>
      <c r="F832" s="34"/>
      <c r="G832" s="34"/>
      <c r="H832" s="3" t="str">
        <f>IF(Polygon[Asset Group]="","",VLOOKUP(Polygon[Asset Group],asset_grp_poly,4,FALSE))</f>
        <v/>
      </c>
      <c r="J832" s="3" t="str">
        <f>IF(Polygon[Asset Group]="","",VLOOKUP(Polygon[Asset Group],asset_grp_poly,3,FALSE))</f>
        <v/>
      </c>
      <c r="M832" s="11"/>
      <c r="P832" s="56"/>
      <c r="R832" s="11"/>
      <c r="S832" s="14"/>
      <c r="AC832" s="19" t="str">
        <f>IF(Polygon[Asset Group]="","",VLOOKUP(Polygon[Asset Type],subdom_master,4,FALSE))</f>
        <v/>
      </c>
    </row>
    <row r="833" spans="1:29" s="3" customFormat="1" x14ac:dyDescent="0.2">
      <c r="A833" s="34"/>
      <c r="B833" s="34"/>
      <c r="C833" s="34"/>
      <c r="D833" s="61"/>
      <c r="E833" s="61"/>
      <c r="F833" s="34"/>
      <c r="G833" s="34"/>
      <c r="H833" s="3" t="str">
        <f>IF(Polygon[Asset Group]="","",VLOOKUP(Polygon[Asset Group],asset_grp_poly,4,FALSE))</f>
        <v/>
      </c>
      <c r="J833" s="3" t="str">
        <f>IF(Polygon[Asset Group]="","",VLOOKUP(Polygon[Asset Group],asset_grp_poly,3,FALSE))</f>
        <v/>
      </c>
      <c r="M833" s="11"/>
      <c r="P833" s="56"/>
      <c r="R833" s="11"/>
      <c r="S833" s="14"/>
      <c r="AC833" s="19" t="str">
        <f>IF(Polygon[Asset Group]="","",VLOOKUP(Polygon[Asset Type],subdom_master,4,FALSE))</f>
        <v/>
      </c>
    </row>
    <row r="834" spans="1:29" s="3" customFormat="1" x14ac:dyDescent="0.2">
      <c r="A834" s="34"/>
      <c r="B834" s="34"/>
      <c r="C834" s="34"/>
      <c r="D834" s="61"/>
      <c r="E834" s="61"/>
      <c r="F834" s="34"/>
      <c r="G834" s="34"/>
      <c r="H834" s="3" t="str">
        <f>IF(Polygon[Asset Group]="","",VLOOKUP(Polygon[Asset Group],asset_grp_poly,4,FALSE))</f>
        <v/>
      </c>
      <c r="J834" s="3" t="str">
        <f>IF(Polygon[Asset Group]="","",VLOOKUP(Polygon[Asset Group],asset_grp_poly,3,FALSE))</f>
        <v/>
      </c>
      <c r="M834" s="11"/>
      <c r="P834" s="56"/>
      <c r="R834" s="11"/>
      <c r="S834" s="14"/>
      <c r="AC834" s="19" t="str">
        <f>IF(Polygon[Asset Group]="","",VLOOKUP(Polygon[Asset Type],subdom_master,4,FALSE))</f>
        <v/>
      </c>
    </row>
    <row r="835" spans="1:29" s="3" customFormat="1" x14ac:dyDescent="0.2">
      <c r="A835" s="34"/>
      <c r="B835" s="34"/>
      <c r="C835" s="34"/>
      <c r="D835" s="61"/>
      <c r="E835" s="61"/>
      <c r="F835" s="34"/>
      <c r="G835" s="34"/>
      <c r="H835" s="3" t="str">
        <f>IF(Polygon[Asset Group]="","",VLOOKUP(Polygon[Asset Group],asset_grp_poly,4,FALSE))</f>
        <v/>
      </c>
      <c r="J835" s="3" t="str">
        <f>IF(Polygon[Asset Group]="","",VLOOKUP(Polygon[Asset Group],asset_grp_poly,3,FALSE))</f>
        <v/>
      </c>
      <c r="M835" s="11"/>
      <c r="P835" s="56"/>
      <c r="R835" s="11"/>
      <c r="S835" s="14"/>
      <c r="AC835" s="19" t="str">
        <f>IF(Polygon[Asset Group]="","",VLOOKUP(Polygon[Asset Type],subdom_master,4,FALSE))</f>
        <v/>
      </c>
    </row>
    <row r="836" spans="1:29" s="3" customFormat="1" x14ac:dyDescent="0.2">
      <c r="A836" s="34"/>
      <c r="B836" s="34"/>
      <c r="C836" s="34"/>
      <c r="D836" s="61"/>
      <c r="E836" s="61"/>
      <c r="F836" s="34"/>
      <c r="G836" s="34"/>
      <c r="H836" s="3" t="str">
        <f>IF(Polygon[Asset Group]="","",VLOOKUP(Polygon[Asset Group],asset_grp_poly,4,FALSE))</f>
        <v/>
      </c>
      <c r="J836" s="3" t="str">
        <f>IF(Polygon[Asset Group]="","",VLOOKUP(Polygon[Asset Group],asset_grp_poly,3,FALSE))</f>
        <v/>
      </c>
      <c r="M836" s="11"/>
      <c r="P836" s="56"/>
      <c r="R836" s="11"/>
      <c r="S836" s="14"/>
      <c r="AC836" s="19" t="str">
        <f>IF(Polygon[Asset Group]="","",VLOOKUP(Polygon[Asset Type],subdom_master,4,FALSE))</f>
        <v/>
      </c>
    </row>
    <row r="837" spans="1:29" s="3" customFormat="1" x14ac:dyDescent="0.2">
      <c r="A837" s="34"/>
      <c r="B837" s="34"/>
      <c r="C837" s="34"/>
      <c r="D837" s="61"/>
      <c r="E837" s="61"/>
      <c r="F837" s="34"/>
      <c r="G837" s="34"/>
      <c r="H837" s="3" t="str">
        <f>IF(Polygon[Asset Group]="","",VLOOKUP(Polygon[Asset Group],asset_grp_poly,4,FALSE))</f>
        <v/>
      </c>
      <c r="J837" s="3" t="str">
        <f>IF(Polygon[Asset Group]="","",VLOOKUP(Polygon[Asset Group],asset_grp_poly,3,FALSE))</f>
        <v/>
      </c>
      <c r="M837" s="11"/>
      <c r="P837" s="56"/>
      <c r="R837" s="11"/>
      <c r="S837" s="14"/>
      <c r="AC837" s="19" t="str">
        <f>IF(Polygon[Asset Group]="","",VLOOKUP(Polygon[Asset Type],subdom_master,4,FALSE))</f>
        <v/>
      </c>
    </row>
    <row r="838" spans="1:29" s="3" customFormat="1" x14ac:dyDescent="0.2">
      <c r="A838" s="34"/>
      <c r="B838" s="34"/>
      <c r="C838" s="34"/>
      <c r="D838" s="61"/>
      <c r="E838" s="61"/>
      <c r="F838" s="34"/>
      <c r="G838" s="34"/>
      <c r="H838" s="3" t="str">
        <f>IF(Polygon[Asset Group]="","",VLOOKUP(Polygon[Asset Group],asset_grp_poly,4,FALSE))</f>
        <v/>
      </c>
      <c r="J838" s="3" t="str">
        <f>IF(Polygon[Asset Group]="","",VLOOKUP(Polygon[Asset Group],asset_grp_poly,3,FALSE))</f>
        <v/>
      </c>
      <c r="M838" s="11"/>
      <c r="P838" s="56"/>
      <c r="R838" s="11"/>
      <c r="S838" s="14"/>
      <c r="AC838" s="19" t="str">
        <f>IF(Polygon[Asset Group]="","",VLOOKUP(Polygon[Asset Type],subdom_master,4,FALSE))</f>
        <v/>
      </c>
    </row>
    <row r="839" spans="1:29" s="3" customFormat="1" x14ac:dyDescent="0.2">
      <c r="A839" s="34"/>
      <c r="B839" s="34"/>
      <c r="C839" s="34"/>
      <c r="D839" s="61"/>
      <c r="E839" s="61"/>
      <c r="F839" s="34"/>
      <c r="G839" s="34"/>
      <c r="H839" s="3" t="str">
        <f>IF(Polygon[Asset Group]="","",VLOOKUP(Polygon[Asset Group],asset_grp_poly,4,FALSE))</f>
        <v/>
      </c>
      <c r="J839" s="3" t="str">
        <f>IF(Polygon[Asset Group]="","",VLOOKUP(Polygon[Asset Group],asset_grp_poly,3,FALSE))</f>
        <v/>
      </c>
      <c r="M839" s="11"/>
      <c r="P839" s="56"/>
      <c r="R839" s="11"/>
      <c r="S839" s="14"/>
      <c r="AC839" s="19" t="str">
        <f>IF(Polygon[Asset Group]="","",VLOOKUP(Polygon[Asset Type],subdom_master,4,FALSE))</f>
        <v/>
      </c>
    </row>
    <row r="840" spans="1:29" s="3" customFormat="1" x14ac:dyDescent="0.2">
      <c r="A840" s="34"/>
      <c r="B840" s="34"/>
      <c r="C840" s="34"/>
      <c r="D840" s="61"/>
      <c r="E840" s="61"/>
      <c r="F840" s="34"/>
      <c r="G840" s="34"/>
      <c r="H840" s="3" t="str">
        <f>IF(Polygon[Asset Group]="","",VLOOKUP(Polygon[Asset Group],asset_grp_poly,4,FALSE))</f>
        <v/>
      </c>
      <c r="J840" s="3" t="str">
        <f>IF(Polygon[Asset Group]="","",VLOOKUP(Polygon[Asset Group],asset_grp_poly,3,FALSE))</f>
        <v/>
      </c>
      <c r="M840" s="11"/>
      <c r="P840" s="56"/>
      <c r="R840" s="11"/>
      <c r="S840" s="14"/>
      <c r="AC840" s="19" t="str">
        <f>IF(Polygon[Asset Group]="","",VLOOKUP(Polygon[Asset Type],subdom_master,4,FALSE))</f>
        <v/>
      </c>
    </row>
    <row r="841" spans="1:29" s="3" customFormat="1" x14ac:dyDescent="0.2">
      <c r="A841" s="34"/>
      <c r="B841" s="34"/>
      <c r="C841" s="34"/>
      <c r="D841" s="61"/>
      <c r="E841" s="61"/>
      <c r="F841" s="34"/>
      <c r="G841" s="34"/>
      <c r="H841" s="3" t="str">
        <f>IF(Polygon[Asset Group]="","",VLOOKUP(Polygon[Asset Group],asset_grp_poly,4,FALSE))</f>
        <v/>
      </c>
      <c r="J841" s="3" t="str">
        <f>IF(Polygon[Asset Group]="","",VLOOKUP(Polygon[Asset Group],asset_grp_poly,3,FALSE))</f>
        <v/>
      </c>
      <c r="M841" s="11"/>
      <c r="P841" s="56"/>
      <c r="R841" s="11"/>
      <c r="S841" s="14"/>
      <c r="AC841" s="19" t="str">
        <f>IF(Polygon[Asset Group]="","",VLOOKUP(Polygon[Asset Type],subdom_master,4,FALSE))</f>
        <v/>
      </c>
    </row>
    <row r="842" spans="1:29" s="3" customFormat="1" x14ac:dyDescent="0.2">
      <c r="A842" s="34"/>
      <c r="B842" s="34"/>
      <c r="C842" s="34"/>
      <c r="D842" s="61"/>
      <c r="E842" s="61"/>
      <c r="F842" s="34"/>
      <c r="G842" s="34"/>
      <c r="H842" s="3" t="str">
        <f>IF(Polygon[Asset Group]="","",VLOOKUP(Polygon[Asset Group],asset_grp_poly,4,FALSE))</f>
        <v/>
      </c>
      <c r="J842" s="3" t="str">
        <f>IF(Polygon[Asset Group]="","",VLOOKUP(Polygon[Asset Group],asset_grp_poly,3,FALSE))</f>
        <v/>
      </c>
      <c r="M842" s="11"/>
      <c r="P842" s="56"/>
      <c r="R842" s="11"/>
      <c r="S842" s="14"/>
      <c r="AC842" s="19" t="str">
        <f>IF(Polygon[Asset Group]="","",VLOOKUP(Polygon[Asset Type],subdom_master,4,FALSE))</f>
        <v/>
      </c>
    </row>
    <row r="843" spans="1:29" s="3" customFormat="1" x14ac:dyDescent="0.2">
      <c r="A843" s="34"/>
      <c r="B843" s="34"/>
      <c r="C843" s="34"/>
      <c r="D843" s="61"/>
      <c r="E843" s="61"/>
      <c r="F843" s="34"/>
      <c r="G843" s="34"/>
      <c r="H843" s="3" t="str">
        <f>IF(Polygon[Asset Group]="","",VLOOKUP(Polygon[Asset Group],asset_grp_poly,4,FALSE))</f>
        <v/>
      </c>
      <c r="J843" s="3" t="str">
        <f>IF(Polygon[Asset Group]="","",VLOOKUP(Polygon[Asset Group],asset_grp_poly,3,FALSE))</f>
        <v/>
      </c>
      <c r="M843" s="11"/>
      <c r="P843" s="56"/>
      <c r="R843" s="11"/>
      <c r="S843" s="14"/>
      <c r="AC843" s="19" t="str">
        <f>IF(Polygon[Asset Group]="","",VLOOKUP(Polygon[Asset Type],subdom_master,4,FALSE))</f>
        <v/>
      </c>
    </row>
    <row r="844" spans="1:29" s="3" customFormat="1" x14ac:dyDescent="0.2">
      <c r="A844" s="34"/>
      <c r="B844" s="34"/>
      <c r="C844" s="34"/>
      <c r="D844" s="61"/>
      <c r="E844" s="61"/>
      <c r="F844" s="34"/>
      <c r="G844" s="34"/>
      <c r="H844" s="3" t="str">
        <f>IF(Polygon[Asset Group]="","",VLOOKUP(Polygon[Asset Group],asset_grp_poly,4,FALSE))</f>
        <v/>
      </c>
      <c r="J844" s="3" t="str">
        <f>IF(Polygon[Asset Group]="","",VLOOKUP(Polygon[Asset Group],asset_grp_poly,3,FALSE))</f>
        <v/>
      </c>
      <c r="M844" s="11"/>
      <c r="P844" s="56"/>
      <c r="R844" s="11"/>
      <c r="S844" s="14"/>
      <c r="AC844" s="19" t="str">
        <f>IF(Polygon[Asset Group]="","",VLOOKUP(Polygon[Asset Type],subdom_master,4,FALSE))</f>
        <v/>
      </c>
    </row>
    <row r="845" spans="1:29" s="3" customFormat="1" x14ac:dyDescent="0.2">
      <c r="A845" s="34"/>
      <c r="B845" s="34"/>
      <c r="C845" s="34"/>
      <c r="D845" s="61"/>
      <c r="E845" s="61"/>
      <c r="F845" s="34"/>
      <c r="G845" s="34"/>
      <c r="H845" s="3" t="str">
        <f>IF(Polygon[Asset Group]="","",VLOOKUP(Polygon[Asset Group],asset_grp_poly,4,FALSE))</f>
        <v/>
      </c>
      <c r="J845" s="3" t="str">
        <f>IF(Polygon[Asset Group]="","",VLOOKUP(Polygon[Asset Group],asset_grp_poly,3,FALSE))</f>
        <v/>
      </c>
      <c r="M845" s="11"/>
      <c r="P845" s="56"/>
      <c r="R845" s="11"/>
      <c r="S845" s="14"/>
      <c r="AC845" s="19" t="str">
        <f>IF(Polygon[Asset Group]="","",VLOOKUP(Polygon[Asset Type],subdom_master,4,FALSE))</f>
        <v/>
      </c>
    </row>
    <row r="846" spans="1:29" s="3" customFormat="1" x14ac:dyDescent="0.2">
      <c r="A846" s="34"/>
      <c r="B846" s="34"/>
      <c r="C846" s="34"/>
      <c r="D846" s="61"/>
      <c r="E846" s="61"/>
      <c r="F846" s="34"/>
      <c r="G846" s="34"/>
      <c r="H846" s="3" t="str">
        <f>IF(Polygon[Asset Group]="","",VLOOKUP(Polygon[Asset Group],asset_grp_poly,4,FALSE))</f>
        <v/>
      </c>
      <c r="J846" s="3" t="str">
        <f>IF(Polygon[Asset Group]="","",VLOOKUP(Polygon[Asset Group],asset_grp_poly,3,FALSE))</f>
        <v/>
      </c>
      <c r="M846" s="11"/>
      <c r="P846" s="56"/>
      <c r="R846" s="11"/>
      <c r="S846" s="14"/>
      <c r="AC846" s="19" t="str">
        <f>IF(Polygon[Asset Group]="","",VLOOKUP(Polygon[Asset Type],subdom_master,4,FALSE))</f>
        <v/>
      </c>
    </row>
    <row r="847" spans="1:29" s="3" customFormat="1" x14ac:dyDescent="0.2">
      <c r="A847" s="34"/>
      <c r="B847" s="34"/>
      <c r="C847" s="34"/>
      <c r="D847" s="61"/>
      <c r="E847" s="61"/>
      <c r="F847" s="34"/>
      <c r="G847" s="34"/>
      <c r="H847" s="3" t="str">
        <f>IF(Polygon[Asset Group]="","",VLOOKUP(Polygon[Asset Group],asset_grp_poly,4,FALSE))</f>
        <v/>
      </c>
      <c r="J847" s="3" t="str">
        <f>IF(Polygon[Asset Group]="","",VLOOKUP(Polygon[Asset Group],asset_grp_poly,3,FALSE))</f>
        <v/>
      </c>
      <c r="M847" s="11"/>
      <c r="P847" s="56"/>
      <c r="R847" s="11"/>
      <c r="S847" s="14"/>
      <c r="AC847" s="19" t="str">
        <f>IF(Polygon[Asset Group]="","",VLOOKUP(Polygon[Asset Type],subdom_master,4,FALSE))</f>
        <v/>
      </c>
    </row>
    <row r="848" spans="1:29" s="3" customFormat="1" x14ac:dyDescent="0.2">
      <c r="A848" s="34"/>
      <c r="B848" s="34"/>
      <c r="C848" s="34"/>
      <c r="D848" s="61"/>
      <c r="E848" s="61"/>
      <c r="F848" s="34"/>
      <c r="G848" s="34"/>
      <c r="H848" s="3" t="str">
        <f>IF(Polygon[Asset Group]="","",VLOOKUP(Polygon[Asset Group],asset_grp_poly,4,FALSE))</f>
        <v/>
      </c>
      <c r="J848" s="3" t="str">
        <f>IF(Polygon[Asset Group]="","",VLOOKUP(Polygon[Asset Group],asset_grp_poly,3,FALSE))</f>
        <v/>
      </c>
      <c r="M848" s="11"/>
      <c r="P848" s="56"/>
      <c r="R848" s="11"/>
      <c r="S848" s="14"/>
      <c r="AC848" s="19" t="str">
        <f>IF(Polygon[Asset Group]="","",VLOOKUP(Polygon[Asset Type],subdom_master,4,FALSE))</f>
        <v/>
      </c>
    </row>
    <row r="849" spans="1:29" s="3" customFormat="1" x14ac:dyDescent="0.2">
      <c r="A849" s="34"/>
      <c r="B849" s="34"/>
      <c r="C849" s="34"/>
      <c r="D849" s="61"/>
      <c r="E849" s="61"/>
      <c r="F849" s="34"/>
      <c r="G849" s="34"/>
      <c r="H849" s="3" t="str">
        <f>IF(Polygon[Asset Group]="","",VLOOKUP(Polygon[Asset Group],asset_grp_poly,4,FALSE))</f>
        <v/>
      </c>
      <c r="J849" s="3" t="str">
        <f>IF(Polygon[Asset Group]="","",VLOOKUP(Polygon[Asset Group],asset_grp_poly,3,FALSE))</f>
        <v/>
      </c>
      <c r="M849" s="11"/>
      <c r="P849" s="56"/>
      <c r="R849" s="11"/>
      <c r="S849" s="14"/>
      <c r="AC849" s="19" t="str">
        <f>IF(Polygon[Asset Group]="","",VLOOKUP(Polygon[Asset Type],subdom_master,4,FALSE))</f>
        <v/>
      </c>
    </row>
    <row r="850" spans="1:29" s="3" customFormat="1" x14ac:dyDescent="0.2">
      <c r="A850" s="34"/>
      <c r="B850" s="34"/>
      <c r="C850" s="34"/>
      <c r="D850" s="61"/>
      <c r="E850" s="61"/>
      <c r="F850" s="34"/>
      <c r="G850" s="34"/>
      <c r="H850" s="3" t="str">
        <f>IF(Polygon[Asset Group]="","",VLOOKUP(Polygon[Asset Group],asset_grp_poly,4,FALSE))</f>
        <v/>
      </c>
      <c r="J850" s="3" t="str">
        <f>IF(Polygon[Asset Group]="","",VLOOKUP(Polygon[Asset Group],asset_grp_poly,3,FALSE))</f>
        <v/>
      </c>
      <c r="M850" s="11"/>
      <c r="P850" s="56"/>
      <c r="R850" s="11"/>
      <c r="S850" s="14"/>
      <c r="AC850" s="19" t="str">
        <f>IF(Polygon[Asset Group]="","",VLOOKUP(Polygon[Asset Type],subdom_master,4,FALSE))</f>
        <v/>
      </c>
    </row>
    <row r="851" spans="1:29" s="3" customFormat="1" x14ac:dyDescent="0.2">
      <c r="A851" s="34"/>
      <c r="B851" s="34"/>
      <c r="C851" s="34"/>
      <c r="D851" s="61"/>
      <c r="E851" s="61"/>
      <c r="F851" s="34"/>
      <c r="G851" s="34"/>
      <c r="H851" s="3" t="str">
        <f>IF(Polygon[Asset Group]="","",VLOOKUP(Polygon[Asset Group],asset_grp_poly,4,FALSE))</f>
        <v/>
      </c>
      <c r="J851" s="3" t="str">
        <f>IF(Polygon[Asset Group]="","",VLOOKUP(Polygon[Asset Group],asset_grp_poly,3,FALSE))</f>
        <v/>
      </c>
      <c r="M851" s="11"/>
      <c r="P851" s="56"/>
      <c r="R851" s="11"/>
      <c r="S851" s="14"/>
      <c r="AC851" s="19" t="str">
        <f>IF(Polygon[Asset Group]="","",VLOOKUP(Polygon[Asset Type],subdom_master,4,FALSE))</f>
        <v/>
      </c>
    </row>
    <row r="852" spans="1:29" s="3" customFormat="1" x14ac:dyDescent="0.2">
      <c r="A852" s="34"/>
      <c r="B852" s="34"/>
      <c r="C852" s="34"/>
      <c r="D852" s="61"/>
      <c r="E852" s="61"/>
      <c r="F852" s="34"/>
      <c r="G852" s="34"/>
      <c r="H852" s="3" t="str">
        <f>IF(Polygon[Asset Group]="","",VLOOKUP(Polygon[Asset Group],asset_grp_poly,4,FALSE))</f>
        <v/>
      </c>
      <c r="J852" s="3" t="str">
        <f>IF(Polygon[Asset Group]="","",VLOOKUP(Polygon[Asset Group],asset_grp_poly,3,FALSE))</f>
        <v/>
      </c>
      <c r="M852" s="11"/>
      <c r="P852" s="56"/>
      <c r="R852" s="11"/>
      <c r="S852" s="14"/>
      <c r="AC852" s="19" t="str">
        <f>IF(Polygon[Asset Group]="","",VLOOKUP(Polygon[Asset Type],subdom_master,4,FALSE))</f>
        <v/>
      </c>
    </row>
    <row r="853" spans="1:29" s="3" customFormat="1" x14ac:dyDescent="0.2">
      <c r="A853" s="34"/>
      <c r="B853" s="34"/>
      <c r="C853" s="34"/>
      <c r="D853" s="61"/>
      <c r="E853" s="61"/>
      <c r="F853" s="34"/>
      <c r="G853" s="34"/>
      <c r="H853" s="3" t="str">
        <f>IF(Polygon[Asset Group]="","",VLOOKUP(Polygon[Asset Group],asset_grp_poly,4,FALSE))</f>
        <v/>
      </c>
      <c r="J853" s="3" t="str">
        <f>IF(Polygon[Asset Group]="","",VLOOKUP(Polygon[Asset Group],asset_grp_poly,3,FALSE))</f>
        <v/>
      </c>
      <c r="M853" s="11"/>
      <c r="P853" s="56"/>
      <c r="R853" s="11"/>
      <c r="S853" s="14"/>
      <c r="AC853" s="19" t="str">
        <f>IF(Polygon[Asset Group]="","",VLOOKUP(Polygon[Asset Type],subdom_master,4,FALSE))</f>
        <v/>
      </c>
    </row>
    <row r="854" spans="1:29" s="3" customFormat="1" x14ac:dyDescent="0.2">
      <c r="A854" s="34"/>
      <c r="B854" s="34"/>
      <c r="C854" s="34"/>
      <c r="D854" s="61"/>
      <c r="E854" s="61"/>
      <c r="F854" s="34"/>
      <c r="G854" s="34"/>
      <c r="H854" s="3" t="str">
        <f>IF(Polygon[Asset Group]="","",VLOOKUP(Polygon[Asset Group],asset_grp_poly,4,FALSE))</f>
        <v/>
      </c>
      <c r="J854" s="3" t="str">
        <f>IF(Polygon[Asset Group]="","",VLOOKUP(Polygon[Asset Group],asset_grp_poly,3,FALSE))</f>
        <v/>
      </c>
      <c r="M854" s="11"/>
      <c r="P854" s="56"/>
      <c r="R854" s="11"/>
      <c r="S854" s="14"/>
      <c r="AC854" s="19" t="str">
        <f>IF(Polygon[Asset Group]="","",VLOOKUP(Polygon[Asset Type],subdom_master,4,FALSE))</f>
        <v/>
      </c>
    </row>
    <row r="855" spans="1:29" s="3" customFormat="1" x14ac:dyDescent="0.2">
      <c r="A855" s="34"/>
      <c r="B855" s="34"/>
      <c r="C855" s="34"/>
      <c r="D855" s="61"/>
      <c r="E855" s="61"/>
      <c r="F855" s="34"/>
      <c r="G855" s="34"/>
      <c r="H855" s="3" t="str">
        <f>IF(Polygon[Asset Group]="","",VLOOKUP(Polygon[Asset Group],asset_grp_poly,4,FALSE))</f>
        <v/>
      </c>
      <c r="J855" s="3" t="str">
        <f>IF(Polygon[Asset Group]="","",VLOOKUP(Polygon[Asset Group],asset_grp_poly,3,FALSE))</f>
        <v/>
      </c>
      <c r="M855" s="11"/>
      <c r="P855" s="56"/>
      <c r="R855" s="11"/>
      <c r="S855" s="14"/>
      <c r="AC855" s="19" t="str">
        <f>IF(Polygon[Asset Group]="","",VLOOKUP(Polygon[Asset Type],subdom_master,4,FALSE))</f>
        <v/>
      </c>
    </row>
    <row r="856" spans="1:29" s="3" customFormat="1" x14ac:dyDescent="0.2">
      <c r="A856" s="34"/>
      <c r="B856" s="34"/>
      <c r="C856" s="34"/>
      <c r="D856" s="61"/>
      <c r="E856" s="61"/>
      <c r="F856" s="34"/>
      <c r="G856" s="34"/>
      <c r="H856" s="3" t="str">
        <f>IF(Polygon[Asset Group]="","",VLOOKUP(Polygon[Asset Group],asset_grp_poly,4,FALSE))</f>
        <v/>
      </c>
      <c r="J856" s="3" t="str">
        <f>IF(Polygon[Asset Group]="","",VLOOKUP(Polygon[Asset Group],asset_grp_poly,3,FALSE))</f>
        <v/>
      </c>
      <c r="M856" s="11"/>
      <c r="P856" s="56"/>
      <c r="R856" s="11"/>
      <c r="S856" s="14"/>
      <c r="AC856" s="19" t="str">
        <f>IF(Polygon[Asset Group]="","",VLOOKUP(Polygon[Asset Type],subdom_master,4,FALSE))</f>
        <v/>
      </c>
    </row>
    <row r="857" spans="1:29" s="3" customFormat="1" x14ac:dyDescent="0.2">
      <c r="A857" s="34"/>
      <c r="B857" s="34"/>
      <c r="C857" s="34"/>
      <c r="D857" s="61"/>
      <c r="E857" s="61"/>
      <c r="F857" s="34"/>
      <c r="G857" s="34"/>
      <c r="H857" s="3" t="str">
        <f>IF(Polygon[Asset Group]="","",VLOOKUP(Polygon[Asset Group],asset_grp_poly,4,FALSE))</f>
        <v/>
      </c>
      <c r="J857" s="3" t="str">
        <f>IF(Polygon[Asset Group]="","",VLOOKUP(Polygon[Asset Group],asset_grp_poly,3,FALSE))</f>
        <v/>
      </c>
      <c r="M857" s="11"/>
      <c r="P857" s="56"/>
      <c r="R857" s="11"/>
      <c r="S857" s="14"/>
      <c r="AC857" s="19" t="str">
        <f>IF(Polygon[Asset Group]="","",VLOOKUP(Polygon[Asset Type],subdom_master,4,FALSE))</f>
        <v/>
      </c>
    </row>
    <row r="858" spans="1:29" s="3" customFormat="1" x14ac:dyDescent="0.2">
      <c r="A858" s="34"/>
      <c r="B858" s="34"/>
      <c r="C858" s="34"/>
      <c r="D858" s="61"/>
      <c r="E858" s="61"/>
      <c r="F858" s="34"/>
      <c r="G858" s="34"/>
      <c r="H858" s="3" t="str">
        <f>IF(Polygon[Asset Group]="","",VLOOKUP(Polygon[Asset Group],asset_grp_poly,4,FALSE))</f>
        <v/>
      </c>
      <c r="J858" s="3" t="str">
        <f>IF(Polygon[Asset Group]="","",VLOOKUP(Polygon[Asset Group],asset_grp_poly,3,FALSE))</f>
        <v/>
      </c>
      <c r="M858" s="11"/>
      <c r="P858" s="56"/>
      <c r="R858" s="11"/>
      <c r="S858" s="14"/>
      <c r="AC858" s="19" t="str">
        <f>IF(Polygon[Asset Group]="","",VLOOKUP(Polygon[Asset Type],subdom_master,4,FALSE))</f>
        <v/>
      </c>
    </row>
    <row r="859" spans="1:29" s="3" customFormat="1" x14ac:dyDescent="0.2">
      <c r="A859" s="34"/>
      <c r="B859" s="34"/>
      <c r="C859" s="34"/>
      <c r="D859" s="61"/>
      <c r="E859" s="61"/>
      <c r="F859" s="34"/>
      <c r="G859" s="34"/>
      <c r="H859" s="3" t="str">
        <f>IF(Polygon[Asset Group]="","",VLOOKUP(Polygon[Asset Group],asset_grp_poly,4,FALSE))</f>
        <v/>
      </c>
      <c r="J859" s="3" t="str">
        <f>IF(Polygon[Asset Group]="","",VLOOKUP(Polygon[Asset Group],asset_grp_poly,3,FALSE))</f>
        <v/>
      </c>
      <c r="M859" s="11"/>
      <c r="P859" s="56"/>
      <c r="R859" s="11"/>
      <c r="S859" s="14"/>
      <c r="AC859" s="19" t="str">
        <f>IF(Polygon[Asset Group]="","",VLOOKUP(Polygon[Asset Type],subdom_master,4,FALSE))</f>
        <v/>
      </c>
    </row>
    <row r="860" spans="1:29" s="3" customFormat="1" x14ac:dyDescent="0.2">
      <c r="A860" s="34"/>
      <c r="B860" s="34"/>
      <c r="C860" s="34"/>
      <c r="D860" s="61"/>
      <c r="E860" s="61"/>
      <c r="F860" s="34"/>
      <c r="G860" s="34"/>
      <c r="H860" s="3" t="str">
        <f>IF(Polygon[Asset Group]="","",VLOOKUP(Polygon[Asset Group],asset_grp_poly,4,FALSE))</f>
        <v/>
      </c>
      <c r="J860" s="3" t="str">
        <f>IF(Polygon[Asset Group]="","",VLOOKUP(Polygon[Asset Group],asset_grp_poly,3,FALSE))</f>
        <v/>
      </c>
      <c r="M860" s="11"/>
      <c r="P860" s="56"/>
      <c r="R860" s="11"/>
      <c r="S860" s="14"/>
      <c r="AC860" s="19" t="str">
        <f>IF(Polygon[Asset Group]="","",VLOOKUP(Polygon[Asset Type],subdom_master,4,FALSE))</f>
        <v/>
      </c>
    </row>
    <row r="861" spans="1:29" s="3" customFormat="1" x14ac:dyDescent="0.2">
      <c r="A861" s="34"/>
      <c r="B861" s="34"/>
      <c r="C861" s="34"/>
      <c r="D861" s="61"/>
      <c r="E861" s="61"/>
      <c r="F861" s="34"/>
      <c r="G861" s="34"/>
      <c r="H861" s="3" t="str">
        <f>IF(Polygon[Asset Group]="","",VLOOKUP(Polygon[Asset Group],asset_grp_poly,4,FALSE))</f>
        <v/>
      </c>
      <c r="J861" s="3" t="str">
        <f>IF(Polygon[Asset Group]="","",VLOOKUP(Polygon[Asset Group],asset_grp_poly,3,FALSE))</f>
        <v/>
      </c>
      <c r="M861" s="11"/>
      <c r="P861" s="56"/>
      <c r="R861" s="11"/>
      <c r="S861" s="14"/>
      <c r="AC861" s="19" t="str">
        <f>IF(Polygon[Asset Group]="","",VLOOKUP(Polygon[Asset Type],subdom_master,4,FALSE))</f>
        <v/>
      </c>
    </row>
    <row r="862" spans="1:29" s="3" customFormat="1" x14ac:dyDescent="0.2">
      <c r="A862" s="34"/>
      <c r="B862" s="34"/>
      <c r="C862" s="34"/>
      <c r="D862" s="61"/>
      <c r="E862" s="61"/>
      <c r="F862" s="34"/>
      <c r="G862" s="34"/>
      <c r="H862" s="3" t="str">
        <f>IF(Polygon[Asset Group]="","",VLOOKUP(Polygon[Asset Group],asset_grp_poly,4,FALSE))</f>
        <v/>
      </c>
      <c r="J862" s="3" t="str">
        <f>IF(Polygon[Asset Group]="","",VLOOKUP(Polygon[Asset Group],asset_grp_poly,3,FALSE))</f>
        <v/>
      </c>
      <c r="M862" s="11"/>
      <c r="P862" s="56"/>
      <c r="R862" s="11"/>
      <c r="S862" s="14"/>
      <c r="AC862" s="19" t="str">
        <f>IF(Polygon[Asset Group]="","",VLOOKUP(Polygon[Asset Type],subdom_master,4,FALSE))</f>
        <v/>
      </c>
    </row>
    <row r="863" spans="1:29" s="3" customFormat="1" x14ac:dyDescent="0.2">
      <c r="A863" s="34"/>
      <c r="B863" s="34"/>
      <c r="C863" s="34"/>
      <c r="D863" s="61"/>
      <c r="E863" s="61"/>
      <c r="F863" s="34"/>
      <c r="G863" s="34"/>
      <c r="H863" s="3" t="str">
        <f>IF(Polygon[Asset Group]="","",VLOOKUP(Polygon[Asset Group],asset_grp_poly,4,FALSE))</f>
        <v/>
      </c>
      <c r="J863" s="3" t="str">
        <f>IF(Polygon[Asset Group]="","",VLOOKUP(Polygon[Asset Group],asset_grp_poly,3,FALSE))</f>
        <v/>
      </c>
      <c r="M863" s="11"/>
      <c r="P863" s="56"/>
      <c r="R863" s="11"/>
      <c r="S863" s="14"/>
      <c r="AC863" s="19" t="str">
        <f>IF(Polygon[Asset Group]="","",VLOOKUP(Polygon[Asset Type],subdom_master,4,FALSE))</f>
        <v/>
      </c>
    </row>
    <row r="864" spans="1:29" s="3" customFormat="1" x14ac:dyDescent="0.2">
      <c r="A864" s="34"/>
      <c r="B864" s="34"/>
      <c r="C864" s="34"/>
      <c r="D864" s="61"/>
      <c r="E864" s="61"/>
      <c r="F864" s="34"/>
      <c r="G864" s="34"/>
      <c r="H864" s="3" t="str">
        <f>IF(Polygon[Asset Group]="","",VLOOKUP(Polygon[Asset Group],asset_grp_poly,4,FALSE))</f>
        <v/>
      </c>
      <c r="J864" s="3" t="str">
        <f>IF(Polygon[Asset Group]="","",VLOOKUP(Polygon[Asset Group],asset_grp_poly,3,FALSE))</f>
        <v/>
      </c>
      <c r="M864" s="11"/>
      <c r="P864" s="56"/>
      <c r="R864" s="11"/>
      <c r="S864" s="14"/>
      <c r="AC864" s="19" t="str">
        <f>IF(Polygon[Asset Group]="","",VLOOKUP(Polygon[Asset Type],subdom_master,4,FALSE))</f>
        <v/>
      </c>
    </row>
    <row r="865" spans="1:29" s="3" customFormat="1" x14ac:dyDescent="0.2">
      <c r="A865" s="34"/>
      <c r="B865" s="34"/>
      <c r="C865" s="34"/>
      <c r="D865" s="61"/>
      <c r="E865" s="61"/>
      <c r="F865" s="34"/>
      <c r="G865" s="34"/>
      <c r="H865" s="3" t="str">
        <f>IF(Polygon[Asset Group]="","",VLOOKUP(Polygon[Asset Group],asset_grp_poly,4,FALSE))</f>
        <v/>
      </c>
      <c r="J865" s="3" t="str">
        <f>IF(Polygon[Asset Group]="","",VLOOKUP(Polygon[Asset Group],asset_grp_poly,3,FALSE))</f>
        <v/>
      </c>
      <c r="M865" s="11"/>
      <c r="P865" s="56"/>
      <c r="R865" s="11"/>
      <c r="S865" s="14"/>
      <c r="AC865" s="19" t="str">
        <f>IF(Polygon[Asset Group]="","",VLOOKUP(Polygon[Asset Type],subdom_master,4,FALSE))</f>
        <v/>
      </c>
    </row>
    <row r="866" spans="1:29" s="3" customFormat="1" x14ac:dyDescent="0.2">
      <c r="A866" s="34"/>
      <c r="B866" s="34"/>
      <c r="C866" s="34"/>
      <c r="D866" s="61"/>
      <c r="E866" s="61"/>
      <c r="F866" s="34"/>
      <c r="G866" s="34"/>
      <c r="H866" s="3" t="str">
        <f>IF(Polygon[Asset Group]="","",VLOOKUP(Polygon[Asset Group],asset_grp_poly,4,FALSE))</f>
        <v/>
      </c>
      <c r="J866" s="3" t="str">
        <f>IF(Polygon[Asset Group]="","",VLOOKUP(Polygon[Asset Group],asset_grp_poly,3,FALSE))</f>
        <v/>
      </c>
      <c r="M866" s="11"/>
      <c r="P866" s="56"/>
      <c r="R866" s="11"/>
      <c r="S866" s="14"/>
      <c r="AC866" s="19" t="str">
        <f>IF(Polygon[Asset Group]="","",VLOOKUP(Polygon[Asset Type],subdom_master,4,FALSE))</f>
        <v/>
      </c>
    </row>
    <row r="867" spans="1:29" s="3" customFormat="1" x14ac:dyDescent="0.2">
      <c r="A867" s="34"/>
      <c r="B867" s="34"/>
      <c r="C867" s="34"/>
      <c r="D867" s="61"/>
      <c r="E867" s="61"/>
      <c r="F867" s="34"/>
      <c r="G867" s="34"/>
      <c r="H867" s="3" t="str">
        <f>IF(Polygon[Asset Group]="","",VLOOKUP(Polygon[Asset Group],asset_grp_poly,4,FALSE))</f>
        <v/>
      </c>
      <c r="J867" s="3" t="str">
        <f>IF(Polygon[Asset Group]="","",VLOOKUP(Polygon[Asset Group],asset_grp_poly,3,FALSE))</f>
        <v/>
      </c>
      <c r="M867" s="11"/>
      <c r="P867" s="56"/>
      <c r="R867" s="11"/>
      <c r="S867" s="14"/>
      <c r="AC867" s="19" t="str">
        <f>IF(Polygon[Asset Group]="","",VLOOKUP(Polygon[Asset Type],subdom_master,4,FALSE))</f>
        <v/>
      </c>
    </row>
    <row r="868" spans="1:29" s="3" customFormat="1" x14ac:dyDescent="0.2">
      <c r="A868" s="34"/>
      <c r="B868" s="34"/>
      <c r="C868" s="34"/>
      <c r="D868" s="61"/>
      <c r="E868" s="61"/>
      <c r="F868" s="34"/>
      <c r="G868" s="34"/>
      <c r="H868" s="3" t="str">
        <f>IF(Polygon[Asset Group]="","",VLOOKUP(Polygon[Asset Group],asset_grp_poly,4,FALSE))</f>
        <v/>
      </c>
      <c r="J868" s="3" t="str">
        <f>IF(Polygon[Asset Group]="","",VLOOKUP(Polygon[Asset Group],asset_grp_poly,3,FALSE))</f>
        <v/>
      </c>
      <c r="M868" s="11"/>
      <c r="P868" s="56"/>
      <c r="R868" s="11"/>
      <c r="S868" s="14"/>
      <c r="AC868" s="19" t="str">
        <f>IF(Polygon[Asset Group]="","",VLOOKUP(Polygon[Asset Type],subdom_master,4,FALSE))</f>
        <v/>
      </c>
    </row>
    <row r="869" spans="1:29" s="3" customFormat="1" x14ac:dyDescent="0.2">
      <c r="A869" s="34"/>
      <c r="B869" s="34"/>
      <c r="C869" s="34"/>
      <c r="D869" s="61"/>
      <c r="E869" s="61"/>
      <c r="F869" s="34"/>
      <c r="G869" s="34"/>
      <c r="H869" s="3" t="str">
        <f>IF(Polygon[Asset Group]="","",VLOOKUP(Polygon[Asset Group],asset_grp_poly,4,FALSE))</f>
        <v/>
      </c>
      <c r="J869" s="3" t="str">
        <f>IF(Polygon[Asset Group]="","",VLOOKUP(Polygon[Asset Group],asset_grp_poly,3,FALSE))</f>
        <v/>
      </c>
      <c r="M869" s="11"/>
      <c r="P869" s="56"/>
      <c r="R869" s="11"/>
      <c r="S869" s="14"/>
      <c r="AC869" s="19" t="str">
        <f>IF(Polygon[Asset Group]="","",VLOOKUP(Polygon[Asset Type],subdom_master,4,FALSE))</f>
        <v/>
      </c>
    </row>
    <row r="870" spans="1:29" s="3" customFormat="1" x14ac:dyDescent="0.2">
      <c r="A870" s="34"/>
      <c r="B870" s="34"/>
      <c r="C870" s="34"/>
      <c r="D870" s="61"/>
      <c r="E870" s="61"/>
      <c r="F870" s="34"/>
      <c r="G870" s="34"/>
      <c r="H870" s="3" t="str">
        <f>IF(Polygon[Asset Group]="","",VLOOKUP(Polygon[Asset Group],asset_grp_poly,4,FALSE))</f>
        <v/>
      </c>
      <c r="J870" s="3" t="str">
        <f>IF(Polygon[Asset Group]="","",VLOOKUP(Polygon[Asset Group],asset_grp_poly,3,FALSE))</f>
        <v/>
      </c>
      <c r="M870" s="11"/>
      <c r="P870" s="56"/>
      <c r="R870" s="11"/>
      <c r="S870" s="14"/>
      <c r="AC870" s="19" t="str">
        <f>IF(Polygon[Asset Group]="","",VLOOKUP(Polygon[Asset Type],subdom_master,4,FALSE))</f>
        <v/>
      </c>
    </row>
    <row r="871" spans="1:29" s="3" customFormat="1" x14ac:dyDescent="0.2">
      <c r="A871" s="34"/>
      <c r="B871" s="34"/>
      <c r="C871" s="34"/>
      <c r="D871" s="61"/>
      <c r="E871" s="61"/>
      <c r="F871" s="34"/>
      <c r="G871" s="34"/>
      <c r="H871" s="3" t="str">
        <f>IF(Polygon[Asset Group]="","",VLOOKUP(Polygon[Asset Group],asset_grp_poly,4,FALSE))</f>
        <v/>
      </c>
      <c r="J871" s="3" t="str">
        <f>IF(Polygon[Asset Group]="","",VLOOKUP(Polygon[Asset Group],asset_grp_poly,3,FALSE))</f>
        <v/>
      </c>
      <c r="M871" s="11"/>
      <c r="P871" s="56"/>
      <c r="R871" s="11"/>
      <c r="S871" s="14"/>
      <c r="AC871" s="19" t="str">
        <f>IF(Polygon[Asset Group]="","",VLOOKUP(Polygon[Asset Type],subdom_master,4,FALSE))</f>
        <v/>
      </c>
    </row>
    <row r="872" spans="1:29" s="3" customFormat="1" x14ac:dyDescent="0.2">
      <c r="A872" s="34"/>
      <c r="B872" s="34"/>
      <c r="C872" s="34"/>
      <c r="D872" s="61"/>
      <c r="E872" s="61"/>
      <c r="F872" s="34"/>
      <c r="G872" s="34"/>
      <c r="H872" s="3" t="str">
        <f>IF(Polygon[Asset Group]="","",VLOOKUP(Polygon[Asset Group],asset_grp_poly,4,FALSE))</f>
        <v/>
      </c>
      <c r="J872" s="3" t="str">
        <f>IF(Polygon[Asset Group]="","",VLOOKUP(Polygon[Asset Group],asset_grp_poly,3,FALSE))</f>
        <v/>
      </c>
      <c r="M872" s="11"/>
      <c r="P872" s="56"/>
      <c r="R872" s="11"/>
      <c r="S872" s="14"/>
      <c r="AC872" s="19" t="str">
        <f>IF(Polygon[Asset Group]="","",VLOOKUP(Polygon[Asset Type],subdom_master,4,FALSE))</f>
        <v/>
      </c>
    </row>
    <row r="873" spans="1:29" s="3" customFormat="1" x14ac:dyDescent="0.2">
      <c r="A873" s="34"/>
      <c r="B873" s="34"/>
      <c r="C873" s="34"/>
      <c r="D873" s="61"/>
      <c r="E873" s="61"/>
      <c r="F873" s="34"/>
      <c r="G873" s="34"/>
      <c r="H873" s="3" t="str">
        <f>IF(Polygon[Asset Group]="","",VLOOKUP(Polygon[Asset Group],asset_grp_poly,4,FALSE))</f>
        <v/>
      </c>
      <c r="J873" s="3" t="str">
        <f>IF(Polygon[Asset Group]="","",VLOOKUP(Polygon[Asset Group],asset_grp_poly,3,FALSE))</f>
        <v/>
      </c>
      <c r="M873" s="11"/>
      <c r="P873" s="56"/>
      <c r="R873" s="11"/>
      <c r="S873" s="14"/>
      <c r="AC873" s="19" t="str">
        <f>IF(Polygon[Asset Group]="","",VLOOKUP(Polygon[Asset Type],subdom_master,4,FALSE))</f>
        <v/>
      </c>
    </row>
    <row r="874" spans="1:29" s="3" customFormat="1" x14ac:dyDescent="0.2">
      <c r="A874" s="34"/>
      <c r="B874" s="34"/>
      <c r="C874" s="34"/>
      <c r="D874" s="61"/>
      <c r="E874" s="61"/>
      <c r="F874" s="34"/>
      <c r="G874" s="34"/>
      <c r="H874" s="3" t="str">
        <f>IF(Polygon[Asset Group]="","",VLOOKUP(Polygon[Asset Group],asset_grp_poly,4,FALSE))</f>
        <v/>
      </c>
      <c r="J874" s="3" t="str">
        <f>IF(Polygon[Asset Group]="","",VLOOKUP(Polygon[Asset Group],asset_grp_poly,3,FALSE))</f>
        <v/>
      </c>
      <c r="M874" s="11"/>
      <c r="P874" s="56"/>
      <c r="R874" s="11"/>
      <c r="S874" s="14"/>
      <c r="AC874" s="19" t="str">
        <f>IF(Polygon[Asset Group]="","",VLOOKUP(Polygon[Asset Type],subdom_master,4,FALSE))</f>
        <v/>
      </c>
    </row>
    <row r="875" spans="1:29" s="3" customFormat="1" x14ac:dyDescent="0.2">
      <c r="A875" s="34"/>
      <c r="B875" s="34"/>
      <c r="C875" s="34"/>
      <c r="D875" s="61"/>
      <c r="E875" s="61"/>
      <c r="F875" s="34"/>
      <c r="G875" s="34"/>
      <c r="H875" s="3" t="str">
        <f>IF(Polygon[Asset Group]="","",VLOOKUP(Polygon[Asset Group],asset_grp_poly,4,FALSE))</f>
        <v/>
      </c>
      <c r="J875" s="3" t="str">
        <f>IF(Polygon[Asset Group]="","",VLOOKUP(Polygon[Asset Group],asset_grp_poly,3,FALSE))</f>
        <v/>
      </c>
      <c r="M875" s="11"/>
      <c r="P875" s="56"/>
      <c r="R875" s="11"/>
      <c r="S875" s="14"/>
      <c r="AC875" s="19" t="str">
        <f>IF(Polygon[Asset Group]="","",VLOOKUP(Polygon[Asset Type],subdom_master,4,FALSE))</f>
        <v/>
      </c>
    </row>
    <row r="876" spans="1:29" s="3" customFormat="1" x14ac:dyDescent="0.2">
      <c r="A876" s="34"/>
      <c r="B876" s="34"/>
      <c r="C876" s="34"/>
      <c r="D876" s="61"/>
      <c r="E876" s="61"/>
      <c r="F876" s="34"/>
      <c r="G876" s="34"/>
      <c r="H876" s="3" t="str">
        <f>IF(Polygon[Asset Group]="","",VLOOKUP(Polygon[Asset Group],asset_grp_poly,4,FALSE))</f>
        <v/>
      </c>
      <c r="J876" s="3" t="str">
        <f>IF(Polygon[Asset Group]="","",VLOOKUP(Polygon[Asset Group],asset_grp_poly,3,FALSE))</f>
        <v/>
      </c>
      <c r="M876" s="11"/>
      <c r="P876" s="56"/>
      <c r="R876" s="11"/>
      <c r="S876" s="14"/>
      <c r="AC876" s="19" t="str">
        <f>IF(Polygon[Asset Group]="","",VLOOKUP(Polygon[Asset Type],subdom_master,4,FALSE))</f>
        <v/>
      </c>
    </row>
    <row r="877" spans="1:29" s="3" customFormat="1" x14ac:dyDescent="0.2">
      <c r="A877" s="34"/>
      <c r="B877" s="34"/>
      <c r="C877" s="34"/>
      <c r="D877" s="61"/>
      <c r="E877" s="61"/>
      <c r="F877" s="34"/>
      <c r="G877" s="34"/>
      <c r="H877" s="3" t="str">
        <f>IF(Polygon[Asset Group]="","",VLOOKUP(Polygon[Asset Group],asset_grp_poly,4,FALSE))</f>
        <v/>
      </c>
      <c r="J877" s="3" t="str">
        <f>IF(Polygon[Asset Group]="","",VLOOKUP(Polygon[Asset Group],asset_grp_poly,3,FALSE))</f>
        <v/>
      </c>
      <c r="M877" s="11"/>
      <c r="P877" s="56"/>
      <c r="R877" s="11"/>
      <c r="S877" s="14"/>
      <c r="AC877" s="19" t="str">
        <f>IF(Polygon[Asset Group]="","",VLOOKUP(Polygon[Asset Type],subdom_master,4,FALSE))</f>
        <v/>
      </c>
    </row>
    <row r="878" spans="1:29" s="3" customFormat="1" x14ac:dyDescent="0.2">
      <c r="A878" s="34"/>
      <c r="B878" s="34"/>
      <c r="C878" s="34"/>
      <c r="D878" s="61"/>
      <c r="E878" s="61"/>
      <c r="F878" s="34"/>
      <c r="G878" s="34"/>
      <c r="H878" s="3" t="str">
        <f>IF(Polygon[Asset Group]="","",VLOOKUP(Polygon[Asset Group],asset_grp_poly,4,FALSE))</f>
        <v/>
      </c>
      <c r="J878" s="3" t="str">
        <f>IF(Polygon[Asset Group]="","",VLOOKUP(Polygon[Asset Group],asset_grp_poly,3,FALSE))</f>
        <v/>
      </c>
      <c r="M878" s="11"/>
      <c r="P878" s="56"/>
      <c r="R878" s="11"/>
      <c r="S878" s="14"/>
      <c r="AC878" s="19" t="str">
        <f>IF(Polygon[Asset Group]="","",VLOOKUP(Polygon[Asset Type],subdom_master,4,FALSE))</f>
        <v/>
      </c>
    </row>
    <row r="879" spans="1:29" s="3" customFormat="1" x14ac:dyDescent="0.2">
      <c r="A879" s="34"/>
      <c r="B879" s="34"/>
      <c r="C879" s="34"/>
      <c r="D879" s="61"/>
      <c r="E879" s="61"/>
      <c r="F879" s="34"/>
      <c r="G879" s="34"/>
      <c r="H879" s="3" t="str">
        <f>IF(Polygon[Asset Group]="","",VLOOKUP(Polygon[Asset Group],asset_grp_poly,4,FALSE))</f>
        <v/>
      </c>
      <c r="J879" s="3" t="str">
        <f>IF(Polygon[Asset Group]="","",VLOOKUP(Polygon[Asset Group],asset_grp_poly,3,FALSE))</f>
        <v/>
      </c>
      <c r="M879" s="11"/>
      <c r="P879" s="56"/>
      <c r="R879" s="11"/>
      <c r="S879" s="14"/>
      <c r="AC879" s="19" t="str">
        <f>IF(Polygon[Asset Group]="","",VLOOKUP(Polygon[Asset Type],subdom_master,4,FALSE))</f>
        <v/>
      </c>
    </row>
    <row r="880" spans="1:29" s="3" customFormat="1" x14ac:dyDescent="0.2">
      <c r="A880" s="34"/>
      <c r="B880" s="34"/>
      <c r="C880" s="34"/>
      <c r="D880" s="61"/>
      <c r="E880" s="61"/>
      <c r="F880" s="34"/>
      <c r="G880" s="34"/>
      <c r="H880" s="3" t="str">
        <f>IF(Polygon[Asset Group]="","",VLOOKUP(Polygon[Asset Group],asset_grp_poly,4,FALSE))</f>
        <v/>
      </c>
      <c r="J880" s="3" t="str">
        <f>IF(Polygon[Asset Group]="","",VLOOKUP(Polygon[Asset Group],asset_grp_poly,3,FALSE))</f>
        <v/>
      </c>
      <c r="M880" s="11"/>
      <c r="P880" s="56"/>
      <c r="R880" s="11"/>
      <c r="S880" s="14"/>
      <c r="AC880" s="19" t="str">
        <f>IF(Polygon[Asset Group]="","",VLOOKUP(Polygon[Asset Type],subdom_master,4,FALSE))</f>
        <v/>
      </c>
    </row>
    <row r="881" spans="1:29" s="3" customFormat="1" x14ac:dyDescent="0.2">
      <c r="A881" s="34"/>
      <c r="B881" s="34"/>
      <c r="C881" s="34"/>
      <c r="D881" s="61"/>
      <c r="E881" s="61"/>
      <c r="F881" s="34"/>
      <c r="G881" s="34"/>
      <c r="H881" s="3" t="str">
        <f>IF(Polygon[Asset Group]="","",VLOOKUP(Polygon[Asset Group],asset_grp_poly,4,FALSE))</f>
        <v/>
      </c>
      <c r="J881" s="3" t="str">
        <f>IF(Polygon[Asset Group]="","",VLOOKUP(Polygon[Asset Group],asset_grp_poly,3,FALSE))</f>
        <v/>
      </c>
      <c r="M881" s="11"/>
      <c r="P881" s="56"/>
      <c r="R881" s="11"/>
      <c r="S881" s="14"/>
      <c r="AC881" s="19" t="str">
        <f>IF(Polygon[Asset Group]="","",VLOOKUP(Polygon[Asset Type],subdom_master,4,FALSE))</f>
        <v/>
      </c>
    </row>
    <row r="882" spans="1:29" s="3" customFormat="1" x14ac:dyDescent="0.2">
      <c r="A882" s="34"/>
      <c r="B882" s="34"/>
      <c r="C882" s="34"/>
      <c r="D882" s="61"/>
      <c r="E882" s="61"/>
      <c r="F882" s="34"/>
      <c r="G882" s="34"/>
      <c r="H882" s="3" t="str">
        <f>IF(Polygon[Asset Group]="","",VLOOKUP(Polygon[Asset Group],asset_grp_poly,4,FALSE))</f>
        <v/>
      </c>
      <c r="J882" s="3" t="str">
        <f>IF(Polygon[Asset Group]="","",VLOOKUP(Polygon[Asset Group],asset_grp_poly,3,FALSE))</f>
        <v/>
      </c>
      <c r="M882" s="11"/>
      <c r="P882" s="56"/>
      <c r="R882" s="11"/>
      <c r="S882" s="14"/>
      <c r="AC882" s="19" t="str">
        <f>IF(Polygon[Asset Group]="","",VLOOKUP(Polygon[Asset Type],subdom_master,4,FALSE))</f>
        <v/>
      </c>
    </row>
    <row r="883" spans="1:29" s="3" customFormat="1" x14ac:dyDescent="0.2">
      <c r="A883" s="34"/>
      <c r="B883" s="34"/>
      <c r="C883" s="34"/>
      <c r="D883" s="61"/>
      <c r="E883" s="61"/>
      <c r="F883" s="34"/>
      <c r="G883" s="34"/>
      <c r="H883" s="3" t="str">
        <f>IF(Polygon[Asset Group]="","",VLOOKUP(Polygon[Asset Group],asset_grp_poly,4,FALSE))</f>
        <v/>
      </c>
      <c r="J883" s="3" t="str">
        <f>IF(Polygon[Asset Group]="","",VLOOKUP(Polygon[Asset Group],asset_grp_poly,3,FALSE))</f>
        <v/>
      </c>
      <c r="M883" s="11"/>
      <c r="P883" s="56"/>
      <c r="R883" s="11"/>
      <c r="S883" s="14"/>
      <c r="AC883" s="19" t="str">
        <f>IF(Polygon[Asset Group]="","",VLOOKUP(Polygon[Asset Type],subdom_master,4,FALSE))</f>
        <v/>
      </c>
    </row>
    <row r="884" spans="1:29" s="3" customFormat="1" x14ac:dyDescent="0.2">
      <c r="A884" s="34"/>
      <c r="B884" s="34"/>
      <c r="C884" s="34"/>
      <c r="D884" s="61"/>
      <c r="E884" s="61"/>
      <c r="F884" s="34"/>
      <c r="G884" s="34"/>
      <c r="H884" s="3" t="str">
        <f>IF(Polygon[Asset Group]="","",VLOOKUP(Polygon[Asset Group],asset_grp_poly,4,FALSE))</f>
        <v/>
      </c>
      <c r="J884" s="3" t="str">
        <f>IF(Polygon[Asset Group]="","",VLOOKUP(Polygon[Asset Group],asset_grp_poly,3,FALSE))</f>
        <v/>
      </c>
      <c r="M884" s="11"/>
      <c r="P884" s="56"/>
      <c r="R884" s="11"/>
      <c r="S884" s="14"/>
      <c r="AC884" s="19" t="str">
        <f>IF(Polygon[Asset Group]="","",VLOOKUP(Polygon[Asset Type],subdom_master,4,FALSE))</f>
        <v/>
      </c>
    </row>
    <row r="885" spans="1:29" s="3" customFormat="1" x14ac:dyDescent="0.2">
      <c r="A885" s="34"/>
      <c r="B885" s="34"/>
      <c r="C885" s="34"/>
      <c r="D885" s="61"/>
      <c r="E885" s="61"/>
      <c r="F885" s="34"/>
      <c r="G885" s="34"/>
      <c r="H885" s="3" t="str">
        <f>IF(Polygon[Asset Group]="","",VLOOKUP(Polygon[Asset Group],asset_grp_poly,4,FALSE))</f>
        <v/>
      </c>
      <c r="J885" s="3" t="str">
        <f>IF(Polygon[Asset Group]="","",VLOOKUP(Polygon[Asset Group],asset_grp_poly,3,FALSE))</f>
        <v/>
      </c>
      <c r="M885" s="11"/>
      <c r="P885" s="56"/>
      <c r="R885" s="11"/>
      <c r="S885" s="14"/>
      <c r="AC885" s="19" t="str">
        <f>IF(Polygon[Asset Group]="","",VLOOKUP(Polygon[Asset Type],subdom_master,4,FALSE))</f>
        <v/>
      </c>
    </row>
    <row r="886" spans="1:29" s="3" customFormat="1" x14ac:dyDescent="0.2">
      <c r="A886" s="34"/>
      <c r="B886" s="34"/>
      <c r="C886" s="34"/>
      <c r="D886" s="61"/>
      <c r="E886" s="61"/>
      <c r="F886" s="34"/>
      <c r="G886" s="34"/>
      <c r="H886" s="3" t="str">
        <f>IF(Polygon[Asset Group]="","",VLOOKUP(Polygon[Asset Group],asset_grp_poly,4,FALSE))</f>
        <v/>
      </c>
      <c r="J886" s="3" t="str">
        <f>IF(Polygon[Asset Group]="","",VLOOKUP(Polygon[Asset Group],asset_grp_poly,3,FALSE))</f>
        <v/>
      </c>
      <c r="M886" s="11"/>
      <c r="P886" s="56"/>
      <c r="R886" s="11"/>
      <c r="S886" s="14"/>
      <c r="AC886" s="19" t="str">
        <f>IF(Polygon[Asset Group]="","",VLOOKUP(Polygon[Asset Type],subdom_master,4,FALSE))</f>
        <v/>
      </c>
    </row>
    <row r="887" spans="1:29" s="3" customFormat="1" x14ac:dyDescent="0.2">
      <c r="A887" s="34"/>
      <c r="B887" s="34"/>
      <c r="C887" s="34"/>
      <c r="D887" s="61"/>
      <c r="E887" s="61"/>
      <c r="F887" s="34"/>
      <c r="G887" s="34"/>
      <c r="H887" s="3" t="str">
        <f>IF(Polygon[Asset Group]="","",VLOOKUP(Polygon[Asset Group],asset_grp_poly,4,FALSE))</f>
        <v/>
      </c>
      <c r="J887" s="3" t="str">
        <f>IF(Polygon[Asset Group]="","",VLOOKUP(Polygon[Asset Group],asset_grp_poly,3,FALSE))</f>
        <v/>
      </c>
      <c r="M887" s="11"/>
      <c r="P887" s="56"/>
      <c r="R887" s="11"/>
      <c r="S887" s="14"/>
      <c r="AC887" s="19" t="str">
        <f>IF(Polygon[Asset Group]="","",VLOOKUP(Polygon[Asset Type],subdom_master,4,FALSE))</f>
        <v/>
      </c>
    </row>
    <row r="888" spans="1:29" s="3" customFormat="1" x14ac:dyDescent="0.2">
      <c r="A888" s="34"/>
      <c r="B888" s="34"/>
      <c r="C888" s="34"/>
      <c r="D888" s="61"/>
      <c r="E888" s="61"/>
      <c r="F888" s="34"/>
      <c r="G888" s="34"/>
      <c r="H888" s="3" t="str">
        <f>IF(Polygon[Asset Group]="","",VLOOKUP(Polygon[Asset Group],asset_grp_poly,4,FALSE))</f>
        <v/>
      </c>
      <c r="J888" s="3" t="str">
        <f>IF(Polygon[Asset Group]="","",VLOOKUP(Polygon[Asset Group],asset_grp_poly,3,FALSE))</f>
        <v/>
      </c>
      <c r="M888" s="11"/>
      <c r="P888" s="56"/>
      <c r="R888" s="11"/>
      <c r="S888" s="14"/>
      <c r="AC888" s="19" t="str">
        <f>IF(Polygon[Asset Group]="","",VLOOKUP(Polygon[Asset Type],subdom_master,4,FALSE))</f>
        <v/>
      </c>
    </row>
    <row r="889" spans="1:29" s="3" customFormat="1" x14ac:dyDescent="0.2">
      <c r="A889" s="34"/>
      <c r="B889" s="34"/>
      <c r="C889" s="34"/>
      <c r="D889" s="61"/>
      <c r="E889" s="61"/>
      <c r="F889" s="34"/>
      <c r="G889" s="34"/>
      <c r="H889" s="3" t="str">
        <f>IF(Polygon[Asset Group]="","",VLOOKUP(Polygon[Asset Group],asset_grp_poly,4,FALSE))</f>
        <v/>
      </c>
      <c r="J889" s="3" t="str">
        <f>IF(Polygon[Asset Group]="","",VLOOKUP(Polygon[Asset Group],asset_grp_poly,3,FALSE))</f>
        <v/>
      </c>
      <c r="M889" s="11"/>
      <c r="P889" s="56"/>
      <c r="R889" s="11"/>
      <c r="S889" s="14"/>
      <c r="AC889" s="19" t="str">
        <f>IF(Polygon[Asset Group]="","",VLOOKUP(Polygon[Asset Type],subdom_master,4,FALSE))</f>
        <v/>
      </c>
    </row>
    <row r="890" spans="1:29" s="3" customFormat="1" x14ac:dyDescent="0.2">
      <c r="A890" s="34"/>
      <c r="B890" s="34"/>
      <c r="C890" s="34"/>
      <c r="D890" s="61"/>
      <c r="E890" s="61"/>
      <c r="F890" s="34"/>
      <c r="G890" s="34"/>
      <c r="H890" s="3" t="str">
        <f>IF(Polygon[Asset Group]="","",VLOOKUP(Polygon[Asset Group],asset_grp_poly,4,FALSE))</f>
        <v/>
      </c>
      <c r="J890" s="3" t="str">
        <f>IF(Polygon[Asset Group]="","",VLOOKUP(Polygon[Asset Group],asset_grp_poly,3,FALSE))</f>
        <v/>
      </c>
      <c r="M890" s="11"/>
      <c r="P890" s="56"/>
      <c r="R890" s="11"/>
      <c r="S890" s="14"/>
      <c r="AC890" s="19" t="str">
        <f>IF(Polygon[Asset Group]="","",VLOOKUP(Polygon[Asset Type],subdom_master,4,FALSE))</f>
        <v/>
      </c>
    </row>
    <row r="891" spans="1:29" s="3" customFormat="1" x14ac:dyDescent="0.2">
      <c r="A891" s="34"/>
      <c r="B891" s="34"/>
      <c r="C891" s="34"/>
      <c r="D891" s="61"/>
      <c r="E891" s="61"/>
      <c r="F891" s="34"/>
      <c r="G891" s="34"/>
      <c r="H891" s="3" t="str">
        <f>IF(Polygon[Asset Group]="","",VLOOKUP(Polygon[Asset Group],asset_grp_poly,4,FALSE))</f>
        <v/>
      </c>
      <c r="J891" s="3" t="str">
        <f>IF(Polygon[Asset Group]="","",VLOOKUP(Polygon[Asset Group],asset_grp_poly,3,FALSE))</f>
        <v/>
      </c>
      <c r="M891" s="11"/>
      <c r="P891" s="56"/>
      <c r="R891" s="11"/>
      <c r="S891" s="14"/>
      <c r="AC891" s="19" t="str">
        <f>IF(Polygon[Asset Group]="","",VLOOKUP(Polygon[Asset Type],subdom_master,4,FALSE))</f>
        <v/>
      </c>
    </row>
    <row r="892" spans="1:29" s="3" customFormat="1" x14ac:dyDescent="0.2">
      <c r="A892" s="34"/>
      <c r="B892" s="34"/>
      <c r="C892" s="34"/>
      <c r="D892" s="61"/>
      <c r="E892" s="61"/>
      <c r="F892" s="34"/>
      <c r="G892" s="34"/>
      <c r="H892" s="3" t="str">
        <f>IF(Polygon[Asset Group]="","",VLOOKUP(Polygon[Asset Group],asset_grp_poly,4,FALSE))</f>
        <v/>
      </c>
      <c r="J892" s="3" t="str">
        <f>IF(Polygon[Asset Group]="","",VLOOKUP(Polygon[Asset Group],asset_grp_poly,3,FALSE))</f>
        <v/>
      </c>
      <c r="M892" s="11"/>
      <c r="P892" s="56"/>
      <c r="R892" s="11"/>
      <c r="S892" s="14"/>
      <c r="AC892" s="19" t="str">
        <f>IF(Polygon[Asset Group]="","",VLOOKUP(Polygon[Asset Type],subdom_master,4,FALSE))</f>
        <v/>
      </c>
    </row>
    <row r="893" spans="1:29" s="3" customFormat="1" x14ac:dyDescent="0.2">
      <c r="A893" s="34"/>
      <c r="B893" s="34"/>
      <c r="C893" s="34"/>
      <c r="D893" s="61"/>
      <c r="E893" s="61"/>
      <c r="F893" s="34"/>
      <c r="G893" s="34"/>
      <c r="H893" s="3" t="str">
        <f>IF(Polygon[Asset Group]="","",VLOOKUP(Polygon[Asset Group],asset_grp_poly,4,FALSE))</f>
        <v/>
      </c>
      <c r="J893" s="3" t="str">
        <f>IF(Polygon[Asset Group]="","",VLOOKUP(Polygon[Asset Group],asset_grp_poly,3,FALSE))</f>
        <v/>
      </c>
      <c r="M893" s="11"/>
      <c r="P893" s="56"/>
      <c r="R893" s="11"/>
      <c r="S893" s="14"/>
      <c r="AC893" s="19" t="str">
        <f>IF(Polygon[Asset Group]="","",VLOOKUP(Polygon[Asset Type],subdom_master,4,FALSE))</f>
        <v/>
      </c>
    </row>
    <row r="894" spans="1:29" s="3" customFormat="1" x14ac:dyDescent="0.2">
      <c r="A894" s="34"/>
      <c r="B894" s="34"/>
      <c r="C894" s="34"/>
      <c r="D894" s="61"/>
      <c r="E894" s="61"/>
      <c r="F894" s="34"/>
      <c r="G894" s="34"/>
      <c r="H894" s="3" t="str">
        <f>IF(Polygon[Asset Group]="","",VLOOKUP(Polygon[Asset Group],asset_grp_poly,4,FALSE))</f>
        <v/>
      </c>
      <c r="J894" s="3" t="str">
        <f>IF(Polygon[Asset Group]="","",VLOOKUP(Polygon[Asset Group],asset_grp_poly,3,FALSE))</f>
        <v/>
      </c>
      <c r="M894" s="11"/>
      <c r="P894" s="56"/>
      <c r="R894" s="11"/>
      <c r="S894" s="14"/>
      <c r="AC894" s="19" t="str">
        <f>IF(Polygon[Asset Group]="","",VLOOKUP(Polygon[Asset Type],subdom_master,4,FALSE))</f>
        <v/>
      </c>
    </row>
    <row r="895" spans="1:29" s="3" customFormat="1" x14ac:dyDescent="0.2">
      <c r="A895" s="34"/>
      <c r="B895" s="34"/>
      <c r="C895" s="34"/>
      <c r="D895" s="61"/>
      <c r="E895" s="61"/>
      <c r="F895" s="34"/>
      <c r="G895" s="34"/>
      <c r="H895" s="3" t="str">
        <f>IF(Polygon[Asset Group]="","",VLOOKUP(Polygon[Asset Group],asset_grp_poly,4,FALSE))</f>
        <v/>
      </c>
      <c r="J895" s="3" t="str">
        <f>IF(Polygon[Asset Group]="","",VLOOKUP(Polygon[Asset Group],asset_grp_poly,3,FALSE))</f>
        <v/>
      </c>
      <c r="M895" s="11"/>
      <c r="P895" s="56"/>
      <c r="R895" s="11"/>
      <c r="S895" s="14"/>
      <c r="AC895" s="19" t="str">
        <f>IF(Polygon[Asset Group]="","",VLOOKUP(Polygon[Asset Type],subdom_master,4,FALSE))</f>
        <v/>
      </c>
    </row>
    <row r="896" spans="1:29" s="3" customFormat="1" x14ac:dyDescent="0.2">
      <c r="A896" s="34"/>
      <c r="B896" s="34"/>
      <c r="C896" s="34"/>
      <c r="D896" s="61"/>
      <c r="E896" s="61"/>
      <c r="F896" s="34"/>
      <c r="G896" s="34"/>
      <c r="H896" s="3" t="str">
        <f>IF(Polygon[Asset Group]="","",VLOOKUP(Polygon[Asset Group],asset_grp_poly,4,FALSE))</f>
        <v/>
      </c>
      <c r="J896" s="3" t="str">
        <f>IF(Polygon[Asset Group]="","",VLOOKUP(Polygon[Asset Group],asset_grp_poly,3,FALSE))</f>
        <v/>
      </c>
      <c r="M896" s="11"/>
      <c r="P896" s="56"/>
      <c r="R896" s="11"/>
      <c r="S896" s="14"/>
      <c r="AC896" s="19" t="str">
        <f>IF(Polygon[Asset Group]="","",VLOOKUP(Polygon[Asset Type],subdom_master,4,FALSE))</f>
        <v/>
      </c>
    </row>
    <row r="897" spans="1:29" s="3" customFormat="1" x14ac:dyDescent="0.2">
      <c r="A897" s="34"/>
      <c r="B897" s="34"/>
      <c r="C897" s="34"/>
      <c r="D897" s="61"/>
      <c r="E897" s="61"/>
      <c r="F897" s="34"/>
      <c r="G897" s="34"/>
      <c r="H897" s="3" t="str">
        <f>IF(Polygon[Asset Group]="","",VLOOKUP(Polygon[Asset Group],asset_grp_poly,4,FALSE))</f>
        <v/>
      </c>
      <c r="J897" s="3" t="str">
        <f>IF(Polygon[Asset Group]="","",VLOOKUP(Polygon[Asset Group],asset_grp_poly,3,FALSE))</f>
        <v/>
      </c>
      <c r="M897" s="11"/>
      <c r="P897" s="56"/>
      <c r="R897" s="11"/>
      <c r="S897" s="14"/>
      <c r="AC897" s="19" t="str">
        <f>IF(Polygon[Asset Group]="","",VLOOKUP(Polygon[Asset Type],subdom_master,4,FALSE))</f>
        <v/>
      </c>
    </row>
    <row r="898" spans="1:29" s="3" customFormat="1" x14ac:dyDescent="0.2">
      <c r="A898" s="34"/>
      <c r="B898" s="34"/>
      <c r="C898" s="34"/>
      <c r="D898" s="61"/>
      <c r="E898" s="61"/>
      <c r="F898" s="34"/>
      <c r="G898" s="34"/>
      <c r="H898" s="3" t="str">
        <f>IF(Polygon[Asset Group]="","",VLOOKUP(Polygon[Asset Group],asset_grp_poly,4,FALSE))</f>
        <v/>
      </c>
      <c r="J898" s="3" t="str">
        <f>IF(Polygon[Asset Group]="","",VLOOKUP(Polygon[Asset Group],asset_grp_poly,3,FALSE))</f>
        <v/>
      </c>
      <c r="M898" s="11"/>
      <c r="P898" s="56"/>
      <c r="R898" s="11"/>
      <c r="S898" s="14"/>
      <c r="AC898" s="19" t="str">
        <f>IF(Polygon[Asset Group]="","",VLOOKUP(Polygon[Asset Type],subdom_master,4,FALSE))</f>
        <v/>
      </c>
    </row>
    <row r="899" spans="1:29" s="3" customFormat="1" x14ac:dyDescent="0.2">
      <c r="A899" s="34"/>
      <c r="B899" s="34"/>
      <c r="C899" s="34"/>
      <c r="D899" s="61"/>
      <c r="E899" s="61"/>
      <c r="F899" s="34"/>
      <c r="G899" s="34"/>
      <c r="H899" s="3" t="str">
        <f>IF(Polygon[Asset Group]="","",VLOOKUP(Polygon[Asset Group],asset_grp_poly,4,FALSE))</f>
        <v/>
      </c>
      <c r="J899" s="3" t="str">
        <f>IF(Polygon[Asset Group]="","",VLOOKUP(Polygon[Asset Group],asset_grp_poly,3,FALSE))</f>
        <v/>
      </c>
      <c r="M899" s="11"/>
      <c r="P899" s="56"/>
      <c r="R899" s="11"/>
      <c r="S899" s="14"/>
      <c r="AC899" s="19" t="str">
        <f>IF(Polygon[Asset Group]="","",VLOOKUP(Polygon[Asset Type],subdom_master,4,FALSE))</f>
        <v/>
      </c>
    </row>
    <row r="900" spans="1:29" s="3" customFormat="1" x14ac:dyDescent="0.2">
      <c r="A900" s="34"/>
      <c r="B900" s="34"/>
      <c r="C900" s="34"/>
      <c r="D900" s="61"/>
      <c r="E900" s="61"/>
      <c r="F900" s="34"/>
      <c r="G900" s="34"/>
      <c r="H900" s="3" t="str">
        <f>IF(Polygon[Asset Group]="","",VLOOKUP(Polygon[Asset Group],asset_grp_poly,4,FALSE))</f>
        <v/>
      </c>
      <c r="J900" s="3" t="str">
        <f>IF(Polygon[Asset Group]="","",VLOOKUP(Polygon[Asset Group],asset_grp_poly,3,FALSE))</f>
        <v/>
      </c>
      <c r="M900" s="11"/>
      <c r="P900" s="56"/>
      <c r="R900" s="11"/>
      <c r="S900" s="14"/>
      <c r="AC900" s="19" t="str">
        <f>IF(Polygon[Asset Group]="","",VLOOKUP(Polygon[Asset Type],subdom_master,4,FALSE))</f>
        <v/>
      </c>
    </row>
    <row r="901" spans="1:29" s="3" customFormat="1" x14ac:dyDescent="0.2">
      <c r="A901" s="34"/>
      <c r="B901" s="34"/>
      <c r="C901" s="34"/>
      <c r="D901" s="61"/>
      <c r="E901" s="61"/>
      <c r="F901" s="34"/>
      <c r="G901" s="34"/>
      <c r="H901" s="3" t="str">
        <f>IF(Polygon[Asset Group]="","",VLOOKUP(Polygon[Asset Group],asset_grp_poly,4,FALSE))</f>
        <v/>
      </c>
      <c r="J901" s="3" t="str">
        <f>IF(Polygon[Asset Group]="","",VLOOKUP(Polygon[Asset Group],asset_grp_poly,3,FALSE))</f>
        <v/>
      </c>
      <c r="M901" s="11"/>
      <c r="P901" s="56"/>
      <c r="R901" s="11"/>
      <c r="S901" s="14"/>
      <c r="AC901" s="19" t="str">
        <f>IF(Polygon[Asset Group]="","",VLOOKUP(Polygon[Asset Type],subdom_master,4,FALSE))</f>
        <v/>
      </c>
    </row>
    <row r="902" spans="1:29" s="3" customFormat="1" x14ac:dyDescent="0.2">
      <c r="A902" s="34"/>
      <c r="B902" s="34"/>
      <c r="C902" s="34"/>
      <c r="D902" s="61"/>
      <c r="E902" s="61"/>
      <c r="F902" s="34"/>
      <c r="G902" s="34"/>
      <c r="H902" s="3" t="str">
        <f>IF(Polygon[Asset Group]="","",VLOOKUP(Polygon[Asset Group],asset_grp_poly,4,FALSE))</f>
        <v/>
      </c>
      <c r="J902" s="3" t="str">
        <f>IF(Polygon[Asset Group]="","",VLOOKUP(Polygon[Asset Group],asset_grp_poly,3,FALSE))</f>
        <v/>
      </c>
      <c r="M902" s="11"/>
      <c r="P902" s="56"/>
      <c r="R902" s="11"/>
      <c r="S902" s="14"/>
      <c r="AC902" s="19" t="str">
        <f>IF(Polygon[Asset Group]="","",VLOOKUP(Polygon[Asset Type],subdom_master,4,FALSE))</f>
        <v/>
      </c>
    </row>
    <row r="903" spans="1:29" s="3" customFormat="1" x14ac:dyDescent="0.2">
      <c r="A903" s="34"/>
      <c r="B903" s="34"/>
      <c r="C903" s="34"/>
      <c r="D903" s="61"/>
      <c r="E903" s="61"/>
      <c r="F903" s="34"/>
      <c r="G903" s="34"/>
      <c r="H903" s="3" t="str">
        <f>IF(Polygon[Asset Group]="","",VLOOKUP(Polygon[Asset Group],asset_grp_poly,4,FALSE))</f>
        <v/>
      </c>
      <c r="J903" s="3" t="str">
        <f>IF(Polygon[Asset Group]="","",VLOOKUP(Polygon[Asset Group],asset_grp_poly,3,FALSE))</f>
        <v/>
      </c>
      <c r="M903" s="11"/>
      <c r="P903" s="56"/>
      <c r="R903" s="11"/>
      <c r="S903" s="14"/>
      <c r="AC903" s="19" t="str">
        <f>IF(Polygon[Asset Group]="","",VLOOKUP(Polygon[Asset Type],subdom_master,4,FALSE))</f>
        <v/>
      </c>
    </row>
    <row r="904" spans="1:29" s="3" customFormat="1" x14ac:dyDescent="0.2">
      <c r="A904" s="34"/>
      <c r="B904" s="34"/>
      <c r="C904" s="34"/>
      <c r="D904" s="61"/>
      <c r="E904" s="61"/>
      <c r="F904" s="34"/>
      <c r="G904" s="34"/>
      <c r="H904" s="3" t="str">
        <f>IF(Polygon[Asset Group]="","",VLOOKUP(Polygon[Asset Group],asset_grp_poly,4,FALSE))</f>
        <v/>
      </c>
      <c r="J904" s="3" t="str">
        <f>IF(Polygon[Asset Group]="","",VLOOKUP(Polygon[Asset Group],asset_grp_poly,3,FALSE))</f>
        <v/>
      </c>
      <c r="M904" s="11"/>
      <c r="P904" s="56"/>
      <c r="R904" s="11"/>
      <c r="S904" s="14"/>
      <c r="AC904" s="19" t="str">
        <f>IF(Polygon[Asset Group]="","",VLOOKUP(Polygon[Asset Type],subdom_master,4,FALSE))</f>
        <v/>
      </c>
    </row>
    <row r="905" spans="1:29" s="3" customFormat="1" x14ac:dyDescent="0.2">
      <c r="A905" s="34"/>
      <c r="B905" s="34"/>
      <c r="C905" s="34"/>
      <c r="D905" s="61"/>
      <c r="E905" s="61"/>
      <c r="F905" s="34"/>
      <c r="G905" s="34"/>
      <c r="H905" s="3" t="str">
        <f>IF(Polygon[Asset Group]="","",VLOOKUP(Polygon[Asset Group],asset_grp_poly,4,FALSE))</f>
        <v/>
      </c>
      <c r="J905" s="3" t="str">
        <f>IF(Polygon[Asset Group]="","",VLOOKUP(Polygon[Asset Group],asset_grp_poly,3,FALSE))</f>
        <v/>
      </c>
      <c r="M905" s="11"/>
      <c r="P905" s="56"/>
      <c r="R905" s="11"/>
      <c r="S905" s="14"/>
      <c r="AC905" s="19" t="str">
        <f>IF(Polygon[Asset Group]="","",VLOOKUP(Polygon[Asset Type],subdom_master,4,FALSE))</f>
        <v/>
      </c>
    </row>
    <row r="906" spans="1:29" s="3" customFormat="1" x14ac:dyDescent="0.2">
      <c r="A906" s="34"/>
      <c r="B906" s="34"/>
      <c r="C906" s="34"/>
      <c r="D906" s="61"/>
      <c r="E906" s="61"/>
      <c r="F906" s="34"/>
      <c r="G906" s="34"/>
      <c r="H906" s="3" t="str">
        <f>IF(Polygon[Asset Group]="","",VLOOKUP(Polygon[Asset Group],asset_grp_poly,4,FALSE))</f>
        <v/>
      </c>
      <c r="J906" s="3" t="str">
        <f>IF(Polygon[Asset Group]="","",VLOOKUP(Polygon[Asset Group],asset_grp_poly,3,FALSE))</f>
        <v/>
      </c>
      <c r="M906" s="11"/>
      <c r="P906" s="56"/>
      <c r="R906" s="11"/>
      <c r="S906" s="14"/>
      <c r="AC906" s="19" t="str">
        <f>IF(Polygon[Asset Group]="","",VLOOKUP(Polygon[Asset Type],subdom_master,4,FALSE))</f>
        <v/>
      </c>
    </row>
    <row r="907" spans="1:29" s="3" customFormat="1" x14ac:dyDescent="0.2">
      <c r="A907" s="34"/>
      <c r="B907" s="34"/>
      <c r="C907" s="34"/>
      <c r="D907" s="61"/>
      <c r="E907" s="61"/>
      <c r="F907" s="34"/>
      <c r="G907" s="34"/>
      <c r="H907" s="3" t="str">
        <f>IF(Polygon[Asset Group]="","",VLOOKUP(Polygon[Asset Group],asset_grp_poly,4,FALSE))</f>
        <v/>
      </c>
      <c r="J907" s="3" t="str">
        <f>IF(Polygon[Asset Group]="","",VLOOKUP(Polygon[Asset Group],asset_grp_poly,3,FALSE))</f>
        <v/>
      </c>
      <c r="M907" s="11"/>
      <c r="P907" s="56"/>
      <c r="R907" s="11"/>
      <c r="S907" s="14"/>
      <c r="AC907" s="19" t="str">
        <f>IF(Polygon[Asset Group]="","",VLOOKUP(Polygon[Asset Type],subdom_master,4,FALSE))</f>
        <v/>
      </c>
    </row>
    <row r="908" spans="1:29" s="3" customFormat="1" x14ac:dyDescent="0.2">
      <c r="A908" s="34"/>
      <c r="B908" s="34"/>
      <c r="C908" s="34"/>
      <c r="D908" s="61"/>
      <c r="E908" s="61"/>
      <c r="F908" s="34"/>
      <c r="G908" s="34"/>
      <c r="H908" s="3" t="str">
        <f>IF(Polygon[Asset Group]="","",VLOOKUP(Polygon[Asset Group],asset_grp_poly,4,FALSE))</f>
        <v/>
      </c>
      <c r="J908" s="3" t="str">
        <f>IF(Polygon[Asset Group]="","",VLOOKUP(Polygon[Asset Group],asset_grp_poly,3,FALSE))</f>
        <v/>
      </c>
      <c r="M908" s="11"/>
      <c r="P908" s="56"/>
      <c r="R908" s="11"/>
      <c r="S908" s="14"/>
      <c r="AC908" s="19" t="str">
        <f>IF(Polygon[Asset Group]="","",VLOOKUP(Polygon[Asset Type],subdom_master,4,FALSE))</f>
        <v/>
      </c>
    </row>
    <row r="909" spans="1:29" s="3" customFormat="1" x14ac:dyDescent="0.2">
      <c r="A909" s="34"/>
      <c r="B909" s="34"/>
      <c r="C909" s="34"/>
      <c r="D909" s="61"/>
      <c r="E909" s="61"/>
      <c r="F909" s="34"/>
      <c r="G909" s="34"/>
      <c r="H909" s="3" t="str">
        <f>IF(Polygon[Asset Group]="","",VLOOKUP(Polygon[Asset Group],asset_grp_poly,4,FALSE))</f>
        <v/>
      </c>
      <c r="J909" s="3" t="str">
        <f>IF(Polygon[Asset Group]="","",VLOOKUP(Polygon[Asset Group],asset_grp_poly,3,FALSE))</f>
        <v/>
      </c>
      <c r="M909" s="11"/>
      <c r="P909" s="56"/>
      <c r="R909" s="11"/>
      <c r="S909" s="14"/>
      <c r="AC909" s="19" t="str">
        <f>IF(Polygon[Asset Group]="","",VLOOKUP(Polygon[Asset Type],subdom_master,4,FALSE))</f>
        <v/>
      </c>
    </row>
    <row r="910" spans="1:29" s="3" customFormat="1" x14ac:dyDescent="0.2">
      <c r="A910" s="34"/>
      <c r="B910" s="34"/>
      <c r="C910" s="34"/>
      <c r="D910" s="61"/>
      <c r="E910" s="61"/>
      <c r="F910" s="34"/>
      <c r="G910" s="34"/>
      <c r="H910" s="3" t="str">
        <f>IF(Polygon[Asset Group]="","",VLOOKUP(Polygon[Asset Group],asset_grp_poly,4,FALSE))</f>
        <v/>
      </c>
      <c r="J910" s="3" t="str">
        <f>IF(Polygon[Asset Group]="","",VLOOKUP(Polygon[Asset Group],asset_grp_poly,3,FALSE))</f>
        <v/>
      </c>
      <c r="M910" s="11"/>
      <c r="P910" s="56"/>
      <c r="R910" s="11"/>
      <c r="S910" s="14"/>
      <c r="AC910" s="19" t="str">
        <f>IF(Polygon[Asset Group]="","",VLOOKUP(Polygon[Asset Type],subdom_master,4,FALSE))</f>
        <v/>
      </c>
    </row>
    <row r="911" spans="1:29" s="3" customFormat="1" x14ac:dyDescent="0.2">
      <c r="A911" s="34"/>
      <c r="B911" s="34"/>
      <c r="C911" s="34"/>
      <c r="D911" s="61"/>
      <c r="E911" s="61"/>
      <c r="F911" s="34"/>
      <c r="G911" s="34"/>
      <c r="H911" s="3" t="str">
        <f>IF(Polygon[Asset Group]="","",VLOOKUP(Polygon[Asset Group],asset_grp_poly,4,FALSE))</f>
        <v/>
      </c>
      <c r="J911" s="3" t="str">
        <f>IF(Polygon[Asset Group]="","",VLOOKUP(Polygon[Asset Group],asset_grp_poly,3,FALSE))</f>
        <v/>
      </c>
      <c r="M911" s="11"/>
      <c r="P911" s="56"/>
      <c r="R911" s="11"/>
      <c r="S911" s="14"/>
      <c r="AC911" s="19" t="str">
        <f>IF(Polygon[Asset Group]="","",VLOOKUP(Polygon[Asset Type],subdom_master,4,FALSE))</f>
        <v/>
      </c>
    </row>
    <row r="912" spans="1:29" s="3" customFormat="1" x14ac:dyDescent="0.2">
      <c r="A912" s="34"/>
      <c r="B912" s="34"/>
      <c r="C912" s="34"/>
      <c r="D912" s="61"/>
      <c r="E912" s="61"/>
      <c r="F912" s="34"/>
      <c r="G912" s="34"/>
      <c r="H912" s="3" t="str">
        <f>IF(Polygon[Asset Group]="","",VLOOKUP(Polygon[Asset Group],asset_grp_poly,4,FALSE))</f>
        <v/>
      </c>
      <c r="J912" s="3" t="str">
        <f>IF(Polygon[Asset Group]="","",VLOOKUP(Polygon[Asset Group],asset_grp_poly,3,FALSE))</f>
        <v/>
      </c>
      <c r="M912" s="11"/>
      <c r="P912" s="56"/>
      <c r="R912" s="11"/>
      <c r="S912" s="14"/>
      <c r="AC912" s="19" t="str">
        <f>IF(Polygon[Asset Group]="","",VLOOKUP(Polygon[Asset Type],subdom_master,4,FALSE))</f>
        <v/>
      </c>
    </row>
    <row r="913" spans="1:29" s="3" customFormat="1" x14ac:dyDescent="0.2">
      <c r="A913" s="34"/>
      <c r="B913" s="34"/>
      <c r="C913" s="34"/>
      <c r="D913" s="61"/>
      <c r="E913" s="61"/>
      <c r="F913" s="34"/>
      <c r="G913" s="34"/>
      <c r="H913" s="3" t="str">
        <f>IF(Polygon[Asset Group]="","",VLOOKUP(Polygon[Asset Group],asset_grp_poly,4,FALSE))</f>
        <v/>
      </c>
      <c r="J913" s="3" t="str">
        <f>IF(Polygon[Asset Group]="","",VLOOKUP(Polygon[Asset Group],asset_grp_poly,3,FALSE))</f>
        <v/>
      </c>
      <c r="M913" s="11"/>
      <c r="P913" s="56"/>
      <c r="R913" s="11"/>
      <c r="S913" s="14"/>
      <c r="AC913" s="19" t="str">
        <f>IF(Polygon[Asset Group]="","",VLOOKUP(Polygon[Asset Type],subdom_master,4,FALSE))</f>
        <v/>
      </c>
    </row>
    <row r="914" spans="1:29" s="3" customFormat="1" x14ac:dyDescent="0.2">
      <c r="A914" s="34"/>
      <c r="B914" s="34"/>
      <c r="C914" s="34"/>
      <c r="D914" s="61"/>
      <c r="E914" s="61"/>
      <c r="F914" s="34"/>
      <c r="G914" s="34"/>
      <c r="H914" s="3" t="str">
        <f>IF(Polygon[Asset Group]="","",VLOOKUP(Polygon[Asset Group],asset_grp_poly,4,FALSE))</f>
        <v/>
      </c>
      <c r="J914" s="3" t="str">
        <f>IF(Polygon[Asset Group]="","",VLOOKUP(Polygon[Asset Group],asset_grp_poly,3,FALSE))</f>
        <v/>
      </c>
      <c r="M914" s="11"/>
      <c r="P914" s="56"/>
      <c r="R914" s="11"/>
      <c r="S914" s="14"/>
      <c r="AC914" s="19" t="str">
        <f>IF(Polygon[Asset Group]="","",VLOOKUP(Polygon[Asset Type],subdom_master,4,FALSE))</f>
        <v/>
      </c>
    </row>
    <row r="915" spans="1:29" s="3" customFormat="1" x14ac:dyDescent="0.2">
      <c r="A915" s="34"/>
      <c r="B915" s="34"/>
      <c r="C915" s="34"/>
      <c r="D915" s="61"/>
      <c r="E915" s="61"/>
      <c r="F915" s="34"/>
      <c r="G915" s="34"/>
      <c r="H915" s="3" t="str">
        <f>IF(Polygon[Asset Group]="","",VLOOKUP(Polygon[Asset Group],asset_grp_poly,4,FALSE))</f>
        <v/>
      </c>
      <c r="J915" s="3" t="str">
        <f>IF(Polygon[Asset Group]="","",VLOOKUP(Polygon[Asset Group],asset_grp_poly,3,FALSE))</f>
        <v/>
      </c>
      <c r="M915" s="11"/>
      <c r="P915" s="56"/>
      <c r="R915" s="11"/>
      <c r="S915" s="14"/>
      <c r="AC915" s="19" t="str">
        <f>IF(Polygon[Asset Group]="","",VLOOKUP(Polygon[Asset Type],subdom_master,4,FALSE))</f>
        <v/>
      </c>
    </row>
    <row r="916" spans="1:29" s="3" customFormat="1" x14ac:dyDescent="0.2">
      <c r="A916" s="34"/>
      <c r="B916" s="34"/>
      <c r="C916" s="34"/>
      <c r="D916" s="61"/>
      <c r="E916" s="61"/>
      <c r="F916" s="34"/>
      <c r="G916" s="34"/>
      <c r="H916" s="3" t="str">
        <f>IF(Polygon[Asset Group]="","",VLOOKUP(Polygon[Asset Group],asset_grp_poly,4,FALSE))</f>
        <v/>
      </c>
      <c r="J916" s="3" t="str">
        <f>IF(Polygon[Asset Group]="","",VLOOKUP(Polygon[Asset Group],asset_grp_poly,3,FALSE))</f>
        <v/>
      </c>
      <c r="M916" s="11"/>
      <c r="P916" s="56"/>
      <c r="R916" s="11"/>
      <c r="S916" s="14"/>
      <c r="AC916" s="19" t="str">
        <f>IF(Polygon[Asset Group]="","",VLOOKUP(Polygon[Asset Type],subdom_master,4,FALSE))</f>
        <v/>
      </c>
    </row>
    <row r="917" spans="1:29" s="3" customFormat="1" x14ac:dyDescent="0.2">
      <c r="A917" s="34"/>
      <c r="B917" s="34"/>
      <c r="C917" s="34"/>
      <c r="D917" s="61"/>
      <c r="E917" s="61"/>
      <c r="F917" s="34"/>
      <c r="G917" s="34"/>
      <c r="H917" s="3" t="str">
        <f>IF(Polygon[Asset Group]="","",VLOOKUP(Polygon[Asset Group],asset_grp_poly,4,FALSE))</f>
        <v/>
      </c>
      <c r="J917" s="3" t="str">
        <f>IF(Polygon[Asset Group]="","",VLOOKUP(Polygon[Asset Group],asset_grp_poly,3,FALSE))</f>
        <v/>
      </c>
      <c r="M917" s="11"/>
      <c r="P917" s="56"/>
      <c r="R917" s="11"/>
      <c r="S917" s="14"/>
      <c r="AC917" s="19" t="str">
        <f>IF(Polygon[Asset Group]="","",VLOOKUP(Polygon[Asset Type],subdom_master,4,FALSE))</f>
        <v/>
      </c>
    </row>
    <row r="918" spans="1:29" s="3" customFormat="1" x14ac:dyDescent="0.2">
      <c r="A918" s="34"/>
      <c r="B918" s="34"/>
      <c r="C918" s="34"/>
      <c r="D918" s="61"/>
      <c r="E918" s="61"/>
      <c r="F918" s="34"/>
      <c r="G918" s="34"/>
      <c r="H918" s="3" t="str">
        <f>IF(Polygon[Asset Group]="","",VLOOKUP(Polygon[Asset Group],asset_grp_poly,4,FALSE))</f>
        <v/>
      </c>
      <c r="J918" s="3" t="str">
        <f>IF(Polygon[Asset Group]="","",VLOOKUP(Polygon[Asset Group],asset_grp_poly,3,FALSE))</f>
        <v/>
      </c>
      <c r="M918" s="11"/>
      <c r="P918" s="56"/>
      <c r="R918" s="11"/>
      <c r="S918" s="14"/>
      <c r="AC918" s="19" t="str">
        <f>IF(Polygon[Asset Group]="","",VLOOKUP(Polygon[Asset Type],subdom_master,4,FALSE))</f>
        <v/>
      </c>
    </row>
    <row r="919" spans="1:29" s="3" customFormat="1" x14ac:dyDescent="0.2">
      <c r="A919" s="34"/>
      <c r="B919" s="34"/>
      <c r="C919" s="34"/>
      <c r="D919" s="61"/>
      <c r="E919" s="61"/>
      <c r="F919" s="34"/>
      <c r="G919" s="34"/>
      <c r="H919" s="3" t="str">
        <f>IF(Polygon[Asset Group]="","",VLOOKUP(Polygon[Asset Group],asset_grp_poly,4,FALSE))</f>
        <v/>
      </c>
      <c r="J919" s="3" t="str">
        <f>IF(Polygon[Asset Group]="","",VLOOKUP(Polygon[Asset Group],asset_grp_poly,3,FALSE))</f>
        <v/>
      </c>
      <c r="M919" s="11"/>
      <c r="P919" s="56"/>
      <c r="R919" s="11"/>
      <c r="S919" s="14"/>
      <c r="AC919" s="19" t="str">
        <f>IF(Polygon[Asset Group]="","",VLOOKUP(Polygon[Asset Type],subdom_master,4,FALSE))</f>
        <v/>
      </c>
    </row>
    <row r="920" spans="1:29" s="3" customFormat="1" x14ac:dyDescent="0.2">
      <c r="A920" s="34"/>
      <c r="B920" s="34"/>
      <c r="C920" s="34"/>
      <c r="D920" s="61"/>
      <c r="E920" s="61"/>
      <c r="F920" s="34"/>
      <c r="G920" s="34"/>
      <c r="H920" s="3" t="str">
        <f>IF(Polygon[Asset Group]="","",VLOOKUP(Polygon[Asset Group],asset_grp_poly,4,FALSE))</f>
        <v/>
      </c>
      <c r="J920" s="3" t="str">
        <f>IF(Polygon[Asset Group]="","",VLOOKUP(Polygon[Asset Group],asset_grp_poly,3,FALSE))</f>
        <v/>
      </c>
      <c r="M920" s="11"/>
      <c r="P920" s="56"/>
      <c r="R920" s="11"/>
      <c r="S920" s="14"/>
      <c r="AC920" s="19" t="str">
        <f>IF(Polygon[Asset Group]="","",VLOOKUP(Polygon[Asset Type],subdom_master,4,FALSE))</f>
        <v/>
      </c>
    </row>
    <row r="921" spans="1:29" s="3" customFormat="1" x14ac:dyDescent="0.2">
      <c r="A921" s="34"/>
      <c r="B921" s="34"/>
      <c r="C921" s="34"/>
      <c r="D921" s="61"/>
      <c r="E921" s="61"/>
      <c r="F921" s="34"/>
      <c r="G921" s="34"/>
      <c r="H921" s="3" t="str">
        <f>IF(Polygon[Asset Group]="","",VLOOKUP(Polygon[Asset Group],asset_grp_poly,4,FALSE))</f>
        <v/>
      </c>
      <c r="J921" s="3" t="str">
        <f>IF(Polygon[Asset Group]="","",VLOOKUP(Polygon[Asset Group],asset_grp_poly,3,FALSE))</f>
        <v/>
      </c>
      <c r="M921" s="11"/>
      <c r="P921" s="56"/>
      <c r="R921" s="11"/>
      <c r="S921" s="14"/>
      <c r="AC921" s="19" t="str">
        <f>IF(Polygon[Asset Group]="","",VLOOKUP(Polygon[Asset Type],subdom_master,4,FALSE))</f>
        <v/>
      </c>
    </row>
    <row r="922" spans="1:29" s="3" customFormat="1" x14ac:dyDescent="0.2">
      <c r="A922" s="34"/>
      <c r="B922" s="34"/>
      <c r="C922" s="34"/>
      <c r="D922" s="61"/>
      <c r="E922" s="61"/>
      <c r="F922" s="34"/>
      <c r="G922" s="34"/>
      <c r="H922" s="3" t="str">
        <f>IF(Polygon[Asset Group]="","",VLOOKUP(Polygon[Asset Group],asset_grp_poly,4,FALSE))</f>
        <v/>
      </c>
      <c r="J922" s="3" t="str">
        <f>IF(Polygon[Asset Group]="","",VLOOKUP(Polygon[Asset Group],asset_grp_poly,3,FALSE))</f>
        <v/>
      </c>
      <c r="M922" s="11"/>
      <c r="P922" s="56"/>
      <c r="R922" s="11"/>
      <c r="S922" s="14"/>
      <c r="AC922" s="19" t="str">
        <f>IF(Polygon[Asset Group]="","",VLOOKUP(Polygon[Asset Type],subdom_master,4,FALSE))</f>
        <v/>
      </c>
    </row>
    <row r="923" spans="1:29" s="3" customFormat="1" x14ac:dyDescent="0.2">
      <c r="A923" s="34"/>
      <c r="B923" s="34"/>
      <c r="C923" s="34"/>
      <c r="D923" s="61"/>
      <c r="E923" s="61"/>
      <c r="F923" s="34"/>
      <c r="G923" s="34"/>
      <c r="H923" s="3" t="str">
        <f>IF(Polygon[Asset Group]="","",VLOOKUP(Polygon[Asset Group],asset_grp_poly,4,FALSE))</f>
        <v/>
      </c>
      <c r="J923" s="3" t="str">
        <f>IF(Polygon[Asset Group]="","",VLOOKUP(Polygon[Asset Group],asset_grp_poly,3,FALSE))</f>
        <v/>
      </c>
      <c r="M923" s="11"/>
      <c r="P923" s="56"/>
      <c r="R923" s="11"/>
      <c r="S923" s="14"/>
      <c r="AC923" s="19" t="str">
        <f>IF(Polygon[Asset Group]="","",VLOOKUP(Polygon[Asset Type],subdom_master,4,FALSE))</f>
        <v/>
      </c>
    </row>
    <row r="924" spans="1:29" s="3" customFormat="1" x14ac:dyDescent="0.2">
      <c r="A924" s="34"/>
      <c r="B924" s="34"/>
      <c r="C924" s="34"/>
      <c r="D924" s="61"/>
      <c r="E924" s="61"/>
      <c r="F924" s="34"/>
      <c r="G924" s="34"/>
      <c r="H924" s="3" t="str">
        <f>IF(Polygon[Asset Group]="","",VLOOKUP(Polygon[Asset Group],asset_grp_poly,4,FALSE))</f>
        <v/>
      </c>
      <c r="J924" s="3" t="str">
        <f>IF(Polygon[Asset Group]="","",VLOOKUP(Polygon[Asset Group],asset_grp_poly,3,FALSE))</f>
        <v/>
      </c>
      <c r="M924" s="11"/>
      <c r="P924" s="56"/>
      <c r="R924" s="11"/>
      <c r="S924" s="14"/>
      <c r="AC924" s="19" t="str">
        <f>IF(Polygon[Asset Group]="","",VLOOKUP(Polygon[Asset Type],subdom_master,4,FALSE))</f>
        <v/>
      </c>
    </row>
    <row r="925" spans="1:29" s="3" customFormat="1" x14ac:dyDescent="0.2">
      <c r="A925" s="34"/>
      <c r="B925" s="34"/>
      <c r="C925" s="34"/>
      <c r="D925" s="61"/>
      <c r="E925" s="61"/>
      <c r="F925" s="34"/>
      <c r="G925" s="34"/>
      <c r="H925" s="3" t="str">
        <f>IF(Polygon[Asset Group]="","",VLOOKUP(Polygon[Asset Group],asset_grp_poly,4,FALSE))</f>
        <v/>
      </c>
      <c r="J925" s="3" t="str">
        <f>IF(Polygon[Asset Group]="","",VLOOKUP(Polygon[Asset Group],asset_grp_poly,3,FALSE))</f>
        <v/>
      </c>
      <c r="M925" s="11"/>
      <c r="P925" s="56"/>
      <c r="R925" s="11"/>
      <c r="S925" s="14"/>
      <c r="AC925" s="19" t="str">
        <f>IF(Polygon[Asset Group]="","",VLOOKUP(Polygon[Asset Type],subdom_master,4,FALSE))</f>
        <v/>
      </c>
    </row>
    <row r="926" spans="1:29" s="3" customFormat="1" x14ac:dyDescent="0.2">
      <c r="A926" s="34"/>
      <c r="B926" s="34"/>
      <c r="C926" s="34"/>
      <c r="D926" s="61"/>
      <c r="E926" s="61"/>
      <c r="F926" s="34"/>
      <c r="G926" s="34"/>
      <c r="H926" s="3" t="str">
        <f>IF(Polygon[Asset Group]="","",VLOOKUP(Polygon[Asset Group],asset_grp_poly,4,FALSE))</f>
        <v/>
      </c>
      <c r="J926" s="3" t="str">
        <f>IF(Polygon[Asset Group]="","",VLOOKUP(Polygon[Asset Group],asset_grp_poly,3,FALSE))</f>
        <v/>
      </c>
      <c r="M926" s="11"/>
      <c r="P926" s="56"/>
      <c r="R926" s="11"/>
      <c r="S926" s="14"/>
      <c r="AC926" s="19" t="str">
        <f>IF(Polygon[Asset Group]="","",VLOOKUP(Polygon[Asset Type],subdom_master,4,FALSE))</f>
        <v/>
      </c>
    </row>
    <row r="927" spans="1:29" s="3" customFormat="1" x14ac:dyDescent="0.2">
      <c r="A927" s="34"/>
      <c r="B927" s="34"/>
      <c r="C927" s="34"/>
      <c r="D927" s="61"/>
      <c r="E927" s="61"/>
      <c r="F927" s="34"/>
      <c r="G927" s="34"/>
      <c r="H927" s="3" t="str">
        <f>IF(Polygon[Asset Group]="","",VLOOKUP(Polygon[Asset Group],asset_grp_poly,4,FALSE))</f>
        <v/>
      </c>
      <c r="J927" s="3" t="str">
        <f>IF(Polygon[Asset Group]="","",VLOOKUP(Polygon[Asset Group],asset_grp_poly,3,FALSE))</f>
        <v/>
      </c>
      <c r="M927" s="11"/>
      <c r="P927" s="56"/>
      <c r="R927" s="11"/>
      <c r="S927" s="14"/>
      <c r="AC927" s="19" t="str">
        <f>IF(Polygon[Asset Group]="","",VLOOKUP(Polygon[Asset Type],subdom_master,4,FALSE))</f>
        <v/>
      </c>
    </row>
    <row r="928" spans="1:29" s="3" customFormat="1" x14ac:dyDescent="0.2">
      <c r="A928" s="34"/>
      <c r="B928" s="34"/>
      <c r="C928" s="34"/>
      <c r="D928" s="61"/>
      <c r="E928" s="61"/>
      <c r="F928" s="34"/>
      <c r="G928" s="34"/>
      <c r="H928" s="3" t="str">
        <f>IF(Polygon[Asset Group]="","",VLOOKUP(Polygon[Asset Group],asset_grp_poly,4,FALSE))</f>
        <v/>
      </c>
      <c r="J928" s="3" t="str">
        <f>IF(Polygon[Asset Group]="","",VLOOKUP(Polygon[Asset Group],asset_grp_poly,3,FALSE))</f>
        <v/>
      </c>
      <c r="M928" s="11"/>
      <c r="P928" s="56"/>
      <c r="R928" s="11"/>
      <c r="S928" s="14"/>
      <c r="AC928" s="19" t="str">
        <f>IF(Polygon[Asset Group]="","",VLOOKUP(Polygon[Asset Type],subdom_master,4,FALSE))</f>
        <v/>
      </c>
    </row>
    <row r="929" spans="1:29" s="3" customFormat="1" x14ac:dyDescent="0.2">
      <c r="A929" s="34"/>
      <c r="B929" s="34"/>
      <c r="C929" s="34"/>
      <c r="D929" s="61"/>
      <c r="E929" s="61"/>
      <c r="F929" s="34"/>
      <c r="G929" s="34"/>
      <c r="H929" s="3" t="str">
        <f>IF(Polygon[Asset Group]="","",VLOOKUP(Polygon[Asset Group],asset_grp_poly,4,FALSE))</f>
        <v/>
      </c>
      <c r="J929" s="3" t="str">
        <f>IF(Polygon[Asset Group]="","",VLOOKUP(Polygon[Asset Group],asset_grp_poly,3,FALSE))</f>
        <v/>
      </c>
      <c r="M929" s="11"/>
      <c r="P929" s="56"/>
      <c r="R929" s="11"/>
      <c r="S929" s="14"/>
      <c r="AC929" s="19" t="str">
        <f>IF(Polygon[Asset Group]="","",VLOOKUP(Polygon[Asset Type],subdom_master,4,FALSE))</f>
        <v/>
      </c>
    </row>
    <row r="930" spans="1:29" s="3" customFormat="1" x14ac:dyDescent="0.2">
      <c r="A930" s="34"/>
      <c r="B930" s="34"/>
      <c r="C930" s="34"/>
      <c r="D930" s="61"/>
      <c r="E930" s="61"/>
      <c r="F930" s="34"/>
      <c r="G930" s="34"/>
      <c r="H930" s="3" t="str">
        <f>IF(Polygon[Asset Group]="","",VLOOKUP(Polygon[Asset Group],asset_grp_poly,4,FALSE))</f>
        <v/>
      </c>
      <c r="J930" s="3" t="str">
        <f>IF(Polygon[Asset Group]="","",VLOOKUP(Polygon[Asset Group],asset_grp_poly,3,FALSE))</f>
        <v/>
      </c>
      <c r="M930" s="11"/>
      <c r="P930" s="56"/>
      <c r="R930" s="11"/>
      <c r="S930" s="14"/>
      <c r="AC930" s="19" t="str">
        <f>IF(Polygon[Asset Group]="","",VLOOKUP(Polygon[Asset Type],subdom_master,4,FALSE))</f>
        <v/>
      </c>
    </row>
    <row r="931" spans="1:29" s="3" customFormat="1" x14ac:dyDescent="0.2">
      <c r="A931" s="34"/>
      <c r="B931" s="34"/>
      <c r="C931" s="34"/>
      <c r="D931" s="61"/>
      <c r="E931" s="61"/>
      <c r="F931" s="34"/>
      <c r="G931" s="34"/>
      <c r="H931" s="3" t="str">
        <f>IF(Polygon[Asset Group]="","",VLOOKUP(Polygon[Asset Group],asset_grp_poly,4,FALSE))</f>
        <v/>
      </c>
      <c r="J931" s="3" t="str">
        <f>IF(Polygon[Asset Group]="","",VLOOKUP(Polygon[Asset Group],asset_grp_poly,3,FALSE))</f>
        <v/>
      </c>
      <c r="M931" s="11"/>
      <c r="P931" s="56"/>
      <c r="R931" s="11"/>
      <c r="S931" s="14"/>
      <c r="AC931" s="19" t="str">
        <f>IF(Polygon[Asset Group]="","",VLOOKUP(Polygon[Asset Type],subdom_master,4,FALSE))</f>
        <v/>
      </c>
    </row>
    <row r="932" spans="1:29" s="3" customFormat="1" x14ac:dyDescent="0.2">
      <c r="A932" s="34"/>
      <c r="B932" s="34"/>
      <c r="C932" s="34"/>
      <c r="D932" s="61"/>
      <c r="E932" s="61"/>
      <c r="F932" s="34"/>
      <c r="G932" s="34"/>
      <c r="H932" s="3" t="str">
        <f>IF(Polygon[Asset Group]="","",VLOOKUP(Polygon[Asset Group],asset_grp_poly,4,FALSE))</f>
        <v/>
      </c>
      <c r="J932" s="3" t="str">
        <f>IF(Polygon[Asset Group]="","",VLOOKUP(Polygon[Asset Group],asset_grp_poly,3,FALSE))</f>
        <v/>
      </c>
      <c r="M932" s="11"/>
      <c r="P932" s="56"/>
      <c r="R932" s="11"/>
      <c r="S932" s="14"/>
      <c r="AC932" s="19" t="str">
        <f>IF(Polygon[Asset Group]="","",VLOOKUP(Polygon[Asset Type],subdom_master,4,FALSE))</f>
        <v/>
      </c>
    </row>
    <row r="933" spans="1:29" s="3" customFormat="1" x14ac:dyDescent="0.2">
      <c r="A933" s="34"/>
      <c r="B933" s="34"/>
      <c r="C933" s="34"/>
      <c r="D933" s="61"/>
      <c r="E933" s="61"/>
      <c r="F933" s="34"/>
      <c r="G933" s="34"/>
      <c r="H933" s="3" t="str">
        <f>IF(Polygon[Asset Group]="","",VLOOKUP(Polygon[Asset Group],asset_grp_poly,4,FALSE))</f>
        <v/>
      </c>
      <c r="J933" s="3" t="str">
        <f>IF(Polygon[Asset Group]="","",VLOOKUP(Polygon[Asset Group],asset_grp_poly,3,FALSE))</f>
        <v/>
      </c>
      <c r="M933" s="11"/>
      <c r="P933" s="56"/>
      <c r="R933" s="11"/>
      <c r="S933" s="14"/>
      <c r="AC933" s="19" t="str">
        <f>IF(Polygon[Asset Group]="","",VLOOKUP(Polygon[Asset Type],subdom_master,4,FALSE))</f>
        <v/>
      </c>
    </row>
    <row r="934" spans="1:29" s="3" customFormat="1" x14ac:dyDescent="0.2">
      <c r="A934" s="34"/>
      <c r="B934" s="34"/>
      <c r="C934" s="34"/>
      <c r="D934" s="61"/>
      <c r="E934" s="61"/>
      <c r="F934" s="34"/>
      <c r="G934" s="34"/>
      <c r="H934" s="3" t="str">
        <f>IF(Polygon[Asset Group]="","",VLOOKUP(Polygon[Asset Group],asset_grp_poly,4,FALSE))</f>
        <v/>
      </c>
      <c r="J934" s="3" t="str">
        <f>IF(Polygon[Asset Group]="","",VLOOKUP(Polygon[Asset Group],asset_grp_poly,3,FALSE))</f>
        <v/>
      </c>
      <c r="M934" s="11"/>
      <c r="P934" s="56"/>
      <c r="R934" s="11"/>
      <c r="S934" s="14"/>
      <c r="AC934" s="19" t="str">
        <f>IF(Polygon[Asset Group]="","",VLOOKUP(Polygon[Asset Type],subdom_master,4,FALSE))</f>
        <v/>
      </c>
    </row>
    <row r="935" spans="1:29" s="3" customFormat="1" x14ac:dyDescent="0.2">
      <c r="A935" s="34"/>
      <c r="B935" s="34"/>
      <c r="C935" s="34"/>
      <c r="D935" s="61"/>
      <c r="E935" s="61"/>
      <c r="F935" s="34"/>
      <c r="G935" s="34"/>
      <c r="H935" s="3" t="str">
        <f>IF(Polygon[Asset Group]="","",VLOOKUP(Polygon[Asset Group],asset_grp_poly,4,FALSE))</f>
        <v/>
      </c>
      <c r="J935" s="3" t="str">
        <f>IF(Polygon[Asset Group]="","",VLOOKUP(Polygon[Asset Group],asset_grp_poly,3,FALSE))</f>
        <v/>
      </c>
      <c r="M935" s="11"/>
      <c r="P935" s="56"/>
      <c r="R935" s="11"/>
      <c r="S935" s="14"/>
      <c r="AC935" s="19" t="str">
        <f>IF(Polygon[Asset Group]="","",VLOOKUP(Polygon[Asset Type],subdom_master,4,FALSE))</f>
        <v/>
      </c>
    </row>
    <row r="936" spans="1:29" s="3" customFormat="1" x14ac:dyDescent="0.2">
      <c r="A936" s="34"/>
      <c r="B936" s="34"/>
      <c r="C936" s="34"/>
      <c r="D936" s="61"/>
      <c r="E936" s="61"/>
      <c r="F936" s="34"/>
      <c r="G936" s="34"/>
      <c r="H936" s="3" t="str">
        <f>IF(Polygon[Asset Group]="","",VLOOKUP(Polygon[Asset Group],asset_grp_poly,4,FALSE))</f>
        <v/>
      </c>
      <c r="J936" s="3" t="str">
        <f>IF(Polygon[Asset Group]="","",VLOOKUP(Polygon[Asset Group],asset_grp_poly,3,FALSE))</f>
        <v/>
      </c>
      <c r="M936" s="11"/>
      <c r="P936" s="56"/>
      <c r="R936" s="11"/>
      <c r="S936" s="14"/>
      <c r="AC936" s="19" t="str">
        <f>IF(Polygon[Asset Group]="","",VLOOKUP(Polygon[Asset Type],subdom_master,4,FALSE))</f>
        <v/>
      </c>
    </row>
    <row r="937" spans="1:29" s="3" customFormat="1" x14ac:dyDescent="0.2">
      <c r="A937" s="34"/>
      <c r="B937" s="34"/>
      <c r="C937" s="34"/>
      <c r="D937" s="61"/>
      <c r="E937" s="61"/>
      <c r="F937" s="34"/>
      <c r="G937" s="34"/>
      <c r="H937" s="3" t="str">
        <f>IF(Polygon[Asset Group]="","",VLOOKUP(Polygon[Asset Group],asset_grp_poly,4,FALSE))</f>
        <v/>
      </c>
      <c r="J937" s="3" t="str">
        <f>IF(Polygon[Asset Group]="","",VLOOKUP(Polygon[Asset Group],asset_grp_poly,3,FALSE))</f>
        <v/>
      </c>
      <c r="M937" s="11"/>
      <c r="P937" s="56"/>
      <c r="R937" s="11"/>
      <c r="S937" s="14"/>
      <c r="AC937" s="19" t="str">
        <f>IF(Polygon[Asset Group]="","",VLOOKUP(Polygon[Asset Type],subdom_master,4,FALSE))</f>
        <v/>
      </c>
    </row>
    <row r="938" spans="1:29" s="3" customFormat="1" x14ac:dyDescent="0.2">
      <c r="A938" s="34"/>
      <c r="B938" s="34"/>
      <c r="C938" s="34"/>
      <c r="D938" s="61"/>
      <c r="E938" s="61"/>
      <c r="F938" s="34"/>
      <c r="G938" s="34"/>
      <c r="H938" s="3" t="str">
        <f>IF(Polygon[Asset Group]="","",VLOOKUP(Polygon[Asset Group],asset_grp_poly,4,FALSE))</f>
        <v/>
      </c>
      <c r="J938" s="3" t="str">
        <f>IF(Polygon[Asset Group]="","",VLOOKUP(Polygon[Asset Group],asset_grp_poly,3,FALSE))</f>
        <v/>
      </c>
      <c r="M938" s="11"/>
      <c r="P938" s="56"/>
      <c r="R938" s="11"/>
      <c r="S938" s="14"/>
      <c r="AC938" s="19" t="str">
        <f>IF(Polygon[Asset Group]="","",VLOOKUP(Polygon[Asset Type],subdom_master,4,FALSE))</f>
        <v/>
      </c>
    </row>
    <row r="939" spans="1:29" s="3" customFormat="1" x14ac:dyDescent="0.2">
      <c r="A939" s="34"/>
      <c r="B939" s="34"/>
      <c r="C939" s="34"/>
      <c r="D939" s="61"/>
      <c r="E939" s="61"/>
      <c r="F939" s="34"/>
      <c r="G939" s="34"/>
      <c r="H939" s="3" t="str">
        <f>IF(Polygon[Asset Group]="","",VLOOKUP(Polygon[Asset Group],asset_grp_poly,4,FALSE))</f>
        <v/>
      </c>
      <c r="J939" s="3" t="str">
        <f>IF(Polygon[Asset Group]="","",VLOOKUP(Polygon[Asset Group],asset_grp_poly,3,FALSE))</f>
        <v/>
      </c>
      <c r="M939" s="11"/>
      <c r="P939" s="56"/>
      <c r="R939" s="11"/>
      <c r="S939" s="14"/>
      <c r="AC939" s="19" t="str">
        <f>IF(Polygon[Asset Group]="","",VLOOKUP(Polygon[Asset Type],subdom_master,4,FALSE))</f>
        <v/>
      </c>
    </row>
    <row r="940" spans="1:29" s="3" customFormat="1" x14ac:dyDescent="0.2">
      <c r="A940" s="34"/>
      <c r="B940" s="34"/>
      <c r="C940" s="34"/>
      <c r="D940" s="61"/>
      <c r="E940" s="61"/>
      <c r="F940" s="34"/>
      <c r="G940" s="34"/>
      <c r="H940" s="3" t="str">
        <f>IF(Polygon[Asset Group]="","",VLOOKUP(Polygon[Asset Group],asset_grp_poly,4,FALSE))</f>
        <v/>
      </c>
      <c r="J940" s="3" t="str">
        <f>IF(Polygon[Asset Group]="","",VLOOKUP(Polygon[Asset Group],asset_grp_poly,3,FALSE))</f>
        <v/>
      </c>
      <c r="M940" s="11"/>
      <c r="P940" s="56"/>
      <c r="R940" s="11"/>
      <c r="S940" s="14"/>
      <c r="AC940" s="19" t="str">
        <f>IF(Polygon[Asset Group]="","",VLOOKUP(Polygon[Asset Type],subdom_master,4,FALSE))</f>
        <v/>
      </c>
    </row>
    <row r="941" spans="1:29" s="3" customFormat="1" x14ac:dyDescent="0.2">
      <c r="A941" s="34"/>
      <c r="B941" s="34"/>
      <c r="C941" s="34"/>
      <c r="D941" s="61"/>
      <c r="E941" s="61"/>
      <c r="F941" s="34"/>
      <c r="G941" s="34"/>
      <c r="H941" s="3" t="str">
        <f>IF(Polygon[Asset Group]="","",VLOOKUP(Polygon[Asset Group],asset_grp_poly,4,FALSE))</f>
        <v/>
      </c>
      <c r="J941" s="3" t="str">
        <f>IF(Polygon[Asset Group]="","",VLOOKUP(Polygon[Asset Group],asset_grp_poly,3,FALSE))</f>
        <v/>
      </c>
      <c r="M941" s="11"/>
      <c r="P941" s="56"/>
      <c r="R941" s="11"/>
      <c r="S941" s="14"/>
      <c r="AC941" s="19" t="str">
        <f>IF(Polygon[Asset Group]="","",VLOOKUP(Polygon[Asset Type],subdom_master,4,FALSE))</f>
        <v/>
      </c>
    </row>
    <row r="942" spans="1:29" s="3" customFormat="1" x14ac:dyDescent="0.2">
      <c r="A942" s="34"/>
      <c r="B942" s="34"/>
      <c r="C942" s="34"/>
      <c r="D942" s="61"/>
      <c r="E942" s="61"/>
      <c r="F942" s="34"/>
      <c r="G942" s="34"/>
      <c r="H942" s="3" t="str">
        <f>IF(Polygon[Asset Group]="","",VLOOKUP(Polygon[Asset Group],asset_grp_poly,4,FALSE))</f>
        <v/>
      </c>
      <c r="J942" s="3" t="str">
        <f>IF(Polygon[Asset Group]="","",VLOOKUP(Polygon[Asset Group],asset_grp_poly,3,FALSE))</f>
        <v/>
      </c>
      <c r="M942" s="11"/>
      <c r="P942" s="56"/>
      <c r="R942" s="11"/>
      <c r="S942" s="14"/>
      <c r="AC942" s="19" t="str">
        <f>IF(Polygon[Asset Group]="","",VLOOKUP(Polygon[Asset Type],subdom_master,4,FALSE))</f>
        <v/>
      </c>
    </row>
    <row r="943" spans="1:29" s="3" customFormat="1" x14ac:dyDescent="0.2">
      <c r="A943" s="34"/>
      <c r="B943" s="34"/>
      <c r="C943" s="34"/>
      <c r="D943" s="61"/>
      <c r="E943" s="61"/>
      <c r="F943" s="34"/>
      <c r="G943" s="34"/>
      <c r="H943" s="3" t="str">
        <f>IF(Polygon[Asset Group]="","",VLOOKUP(Polygon[Asset Group],asset_grp_poly,4,FALSE))</f>
        <v/>
      </c>
      <c r="J943" s="3" t="str">
        <f>IF(Polygon[Asset Group]="","",VLOOKUP(Polygon[Asset Group],asset_grp_poly,3,FALSE))</f>
        <v/>
      </c>
      <c r="M943" s="11"/>
      <c r="P943" s="56"/>
      <c r="R943" s="11"/>
      <c r="S943" s="14"/>
      <c r="AC943" s="19" t="str">
        <f>IF(Polygon[Asset Group]="","",VLOOKUP(Polygon[Asset Type],subdom_master,4,FALSE))</f>
        <v/>
      </c>
    </row>
    <row r="944" spans="1:29" s="3" customFormat="1" x14ac:dyDescent="0.2">
      <c r="A944" s="34"/>
      <c r="B944" s="34"/>
      <c r="C944" s="34"/>
      <c r="D944" s="61"/>
      <c r="E944" s="61"/>
      <c r="F944" s="34"/>
      <c r="G944" s="34"/>
      <c r="H944" s="3" t="str">
        <f>IF(Polygon[Asset Group]="","",VLOOKUP(Polygon[Asset Group],asset_grp_poly,4,FALSE))</f>
        <v/>
      </c>
      <c r="J944" s="3" t="str">
        <f>IF(Polygon[Asset Group]="","",VLOOKUP(Polygon[Asset Group],asset_grp_poly,3,FALSE))</f>
        <v/>
      </c>
      <c r="M944" s="11"/>
      <c r="P944" s="56"/>
      <c r="R944" s="11"/>
      <c r="S944" s="14"/>
      <c r="AC944" s="19" t="str">
        <f>IF(Polygon[Asset Group]="","",VLOOKUP(Polygon[Asset Type],subdom_master,4,FALSE))</f>
        <v/>
      </c>
    </row>
    <row r="945" spans="1:29" s="3" customFormat="1" x14ac:dyDescent="0.2">
      <c r="A945" s="34"/>
      <c r="B945" s="34"/>
      <c r="C945" s="34"/>
      <c r="D945" s="61"/>
      <c r="E945" s="61"/>
      <c r="F945" s="34"/>
      <c r="G945" s="34"/>
      <c r="H945" s="3" t="str">
        <f>IF(Polygon[Asset Group]="","",VLOOKUP(Polygon[Asset Group],asset_grp_poly,4,FALSE))</f>
        <v/>
      </c>
      <c r="J945" s="3" t="str">
        <f>IF(Polygon[Asset Group]="","",VLOOKUP(Polygon[Asset Group],asset_grp_poly,3,FALSE))</f>
        <v/>
      </c>
      <c r="M945" s="11"/>
      <c r="P945" s="56"/>
      <c r="R945" s="11"/>
      <c r="S945" s="14"/>
      <c r="AC945" s="19" t="str">
        <f>IF(Polygon[Asset Group]="","",VLOOKUP(Polygon[Asset Type],subdom_master,4,FALSE))</f>
        <v/>
      </c>
    </row>
    <row r="946" spans="1:29" s="3" customFormat="1" x14ac:dyDescent="0.2">
      <c r="A946" s="34"/>
      <c r="B946" s="34"/>
      <c r="C946" s="34"/>
      <c r="D946" s="61"/>
      <c r="E946" s="61"/>
      <c r="F946" s="34"/>
      <c r="G946" s="34"/>
      <c r="H946" s="3" t="str">
        <f>IF(Polygon[Asset Group]="","",VLOOKUP(Polygon[Asset Group],asset_grp_poly,4,FALSE))</f>
        <v/>
      </c>
      <c r="J946" s="3" t="str">
        <f>IF(Polygon[Asset Group]="","",VLOOKUP(Polygon[Asset Group],asset_grp_poly,3,FALSE))</f>
        <v/>
      </c>
      <c r="M946" s="11"/>
      <c r="P946" s="56"/>
      <c r="R946" s="11"/>
      <c r="S946" s="14"/>
      <c r="AC946" s="19" t="str">
        <f>IF(Polygon[Asset Group]="","",VLOOKUP(Polygon[Asset Type],subdom_master,4,FALSE))</f>
        <v/>
      </c>
    </row>
    <row r="947" spans="1:29" s="3" customFormat="1" x14ac:dyDescent="0.2">
      <c r="A947" s="34"/>
      <c r="B947" s="34"/>
      <c r="C947" s="34"/>
      <c r="D947" s="61"/>
      <c r="E947" s="61"/>
      <c r="F947" s="34"/>
      <c r="G947" s="34"/>
      <c r="H947" s="3" t="str">
        <f>IF(Polygon[Asset Group]="","",VLOOKUP(Polygon[Asset Group],asset_grp_poly,4,FALSE))</f>
        <v/>
      </c>
      <c r="J947" s="3" t="str">
        <f>IF(Polygon[Asset Group]="","",VLOOKUP(Polygon[Asset Group],asset_grp_poly,3,FALSE))</f>
        <v/>
      </c>
      <c r="M947" s="11"/>
      <c r="P947" s="56"/>
      <c r="R947" s="11"/>
      <c r="S947" s="14"/>
      <c r="AC947" s="19" t="str">
        <f>IF(Polygon[Asset Group]="","",VLOOKUP(Polygon[Asset Type],subdom_master,4,FALSE))</f>
        <v/>
      </c>
    </row>
    <row r="948" spans="1:29" s="3" customFormat="1" x14ac:dyDescent="0.2">
      <c r="A948" s="34"/>
      <c r="B948" s="34"/>
      <c r="C948" s="34"/>
      <c r="D948" s="61"/>
      <c r="E948" s="61"/>
      <c r="F948" s="34"/>
      <c r="G948" s="34"/>
      <c r="H948" s="3" t="str">
        <f>IF(Polygon[Asset Group]="","",VLOOKUP(Polygon[Asset Group],asset_grp_poly,4,FALSE))</f>
        <v/>
      </c>
      <c r="J948" s="3" t="str">
        <f>IF(Polygon[Asset Group]="","",VLOOKUP(Polygon[Asset Group],asset_grp_poly,3,FALSE))</f>
        <v/>
      </c>
      <c r="M948" s="11"/>
      <c r="P948" s="56"/>
      <c r="R948" s="11"/>
      <c r="S948" s="14"/>
      <c r="AC948" s="19" t="str">
        <f>IF(Polygon[Asset Group]="","",VLOOKUP(Polygon[Asset Type],subdom_master,4,FALSE))</f>
        <v/>
      </c>
    </row>
    <row r="949" spans="1:29" s="3" customFormat="1" x14ac:dyDescent="0.2">
      <c r="A949" s="34"/>
      <c r="B949" s="34"/>
      <c r="C949" s="34"/>
      <c r="D949" s="61"/>
      <c r="E949" s="61"/>
      <c r="F949" s="34"/>
      <c r="G949" s="34"/>
      <c r="H949" s="3" t="str">
        <f>IF(Polygon[Asset Group]="","",VLOOKUP(Polygon[Asset Group],asset_grp_poly,4,FALSE))</f>
        <v/>
      </c>
      <c r="J949" s="3" t="str">
        <f>IF(Polygon[Asset Group]="","",VLOOKUP(Polygon[Asset Group],asset_grp_poly,3,FALSE))</f>
        <v/>
      </c>
      <c r="M949" s="11"/>
      <c r="P949" s="56"/>
      <c r="R949" s="11"/>
      <c r="S949" s="14"/>
      <c r="AC949" s="19" t="str">
        <f>IF(Polygon[Asset Group]="","",VLOOKUP(Polygon[Asset Type],subdom_master,4,FALSE))</f>
        <v/>
      </c>
    </row>
    <row r="950" spans="1:29" s="3" customFormat="1" x14ac:dyDescent="0.2">
      <c r="A950" s="34"/>
      <c r="B950" s="34"/>
      <c r="C950" s="34"/>
      <c r="D950" s="61"/>
      <c r="E950" s="61"/>
      <c r="F950" s="34"/>
      <c r="G950" s="34"/>
      <c r="H950" s="3" t="str">
        <f>IF(Polygon[Asset Group]="","",VLOOKUP(Polygon[Asset Group],asset_grp_poly,4,FALSE))</f>
        <v/>
      </c>
      <c r="J950" s="3" t="str">
        <f>IF(Polygon[Asset Group]="","",VLOOKUP(Polygon[Asset Group],asset_grp_poly,3,FALSE))</f>
        <v/>
      </c>
      <c r="M950" s="11"/>
      <c r="P950" s="56"/>
      <c r="R950" s="11"/>
      <c r="S950" s="14"/>
      <c r="AC950" s="19" t="str">
        <f>IF(Polygon[Asset Group]="","",VLOOKUP(Polygon[Asset Type],subdom_master,4,FALSE))</f>
        <v/>
      </c>
    </row>
    <row r="951" spans="1:29" s="3" customFormat="1" x14ac:dyDescent="0.2">
      <c r="A951" s="34"/>
      <c r="B951" s="34"/>
      <c r="C951" s="34"/>
      <c r="D951" s="61"/>
      <c r="E951" s="61"/>
      <c r="F951" s="34"/>
      <c r="G951" s="34"/>
      <c r="H951" s="3" t="str">
        <f>IF(Polygon[Asset Group]="","",VLOOKUP(Polygon[Asset Group],asset_grp_poly,4,FALSE))</f>
        <v/>
      </c>
      <c r="J951" s="3" t="str">
        <f>IF(Polygon[Asset Group]="","",VLOOKUP(Polygon[Asset Group],asset_grp_poly,3,FALSE))</f>
        <v/>
      </c>
      <c r="M951" s="11"/>
      <c r="P951" s="56"/>
      <c r="R951" s="11"/>
      <c r="S951" s="14"/>
      <c r="AC951" s="19" t="str">
        <f>IF(Polygon[Asset Group]="","",VLOOKUP(Polygon[Asset Type],subdom_master,4,FALSE))</f>
        <v/>
      </c>
    </row>
    <row r="952" spans="1:29" s="3" customFormat="1" x14ac:dyDescent="0.2">
      <c r="A952" s="34"/>
      <c r="B952" s="34"/>
      <c r="C952" s="34"/>
      <c r="D952" s="61"/>
      <c r="E952" s="61"/>
      <c r="F952" s="34"/>
      <c r="G952" s="34"/>
      <c r="H952" s="3" t="str">
        <f>IF(Polygon[Asset Group]="","",VLOOKUP(Polygon[Asset Group],asset_grp_poly,4,FALSE))</f>
        <v/>
      </c>
      <c r="J952" s="3" t="str">
        <f>IF(Polygon[Asset Group]="","",VLOOKUP(Polygon[Asset Group],asset_grp_poly,3,FALSE))</f>
        <v/>
      </c>
      <c r="M952" s="11"/>
      <c r="P952" s="56"/>
      <c r="R952" s="11"/>
      <c r="S952" s="14"/>
      <c r="AC952" s="19" t="str">
        <f>IF(Polygon[Asset Group]="","",VLOOKUP(Polygon[Asset Type],subdom_master,4,FALSE))</f>
        <v/>
      </c>
    </row>
    <row r="953" spans="1:29" s="3" customFormat="1" x14ac:dyDescent="0.2">
      <c r="A953" s="34"/>
      <c r="B953" s="34"/>
      <c r="C953" s="34"/>
      <c r="D953" s="61"/>
      <c r="E953" s="61"/>
      <c r="F953" s="34"/>
      <c r="G953" s="34"/>
      <c r="H953" s="3" t="str">
        <f>IF(Polygon[Asset Group]="","",VLOOKUP(Polygon[Asset Group],asset_grp_poly,4,FALSE))</f>
        <v/>
      </c>
      <c r="J953" s="3" t="str">
        <f>IF(Polygon[Asset Group]="","",VLOOKUP(Polygon[Asset Group],asset_grp_poly,3,FALSE))</f>
        <v/>
      </c>
      <c r="M953" s="11"/>
      <c r="P953" s="56"/>
      <c r="R953" s="11"/>
      <c r="S953" s="14"/>
      <c r="AC953" s="19" t="str">
        <f>IF(Polygon[Asset Group]="","",VLOOKUP(Polygon[Asset Type],subdom_master,4,FALSE))</f>
        <v/>
      </c>
    </row>
    <row r="954" spans="1:29" s="3" customFormat="1" x14ac:dyDescent="0.2">
      <c r="A954" s="34"/>
      <c r="B954" s="34"/>
      <c r="C954" s="34"/>
      <c r="D954" s="61"/>
      <c r="E954" s="61"/>
      <c r="F954" s="34"/>
      <c r="G954" s="34"/>
      <c r="H954" s="3" t="str">
        <f>IF(Polygon[Asset Group]="","",VLOOKUP(Polygon[Asset Group],asset_grp_poly,4,FALSE))</f>
        <v/>
      </c>
      <c r="J954" s="3" t="str">
        <f>IF(Polygon[Asset Group]="","",VLOOKUP(Polygon[Asset Group],asset_grp_poly,3,FALSE))</f>
        <v/>
      </c>
      <c r="M954" s="11"/>
      <c r="P954" s="56"/>
      <c r="R954" s="11"/>
      <c r="S954" s="14"/>
      <c r="AC954" s="19" t="str">
        <f>IF(Polygon[Asset Group]="","",VLOOKUP(Polygon[Asset Type],subdom_master,4,FALSE))</f>
        <v/>
      </c>
    </row>
    <row r="955" spans="1:29" s="3" customFormat="1" x14ac:dyDescent="0.2">
      <c r="A955" s="34"/>
      <c r="B955" s="34"/>
      <c r="C955" s="34"/>
      <c r="D955" s="61"/>
      <c r="E955" s="61"/>
      <c r="F955" s="34"/>
      <c r="G955" s="34"/>
      <c r="H955" s="3" t="str">
        <f>IF(Polygon[Asset Group]="","",VLOOKUP(Polygon[Asset Group],asset_grp_poly,4,FALSE))</f>
        <v/>
      </c>
      <c r="J955" s="3" t="str">
        <f>IF(Polygon[Asset Group]="","",VLOOKUP(Polygon[Asset Group],asset_grp_poly,3,FALSE))</f>
        <v/>
      </c>
      <c r="M955" s="11"/>
      <c r="P955" s="56"/>
      <c r="R955" s="11"/>
      <c r="S955" s="14"/>
      <c r="AC955" s="19" t="str">
        <f>IF(Polygon[Asset Group]="","",VLOOKUP(Polygon[Asset Type],subdom_master,4,FALSE))</f>
        <v/>
      </c>
    </row>
    <row r="956" spans="1:29" s="3" customFormat="1" x14ac:dyDescent="0.2">
      <c r="A956" s="34"/>
      <c r="B956" s="34"/>
      <c r="C956" s="34"/>
      <c r="D956" s="61"/>
      <c r="E956" s="61"/>
      <c r="F956" s="34"/>
      <c r="G956" s="34"/>
      <c r="H956" s="3" t="str">
        <f>IF(Polygon[Asset Group]="","",VLOOKUP(Polygon[Asset Group],asset_grp_poly,4,FALSE))</f>
        <v/>
      </c>
      <c r="J956" s="3" t="str">
        <f>IF(Polygon[Asset Group]="","",VLOOKUP(Polygon[Asset Group],asset_grp_poly,3,FALSE))</f>
        <v/>
      </c>
      <c r="M956" s="11"/>
      <c r="P956" s="56"/>
      <c r="R956" s="11"/>
      <c r="S956" s="14"/>
      <c r="AC956" s="19" t="str">
        <f>IF(Polygon[Asset Group]="","",VLOOKUP(Polygon[Asset Type],subdom_master,4,FALSE))</f>
        <v/>
      </c>
    </row>
    <row r="957" spans="1:29" s="3" customFormat="1" x14ac:dyDescent="0.2">
      <c r="A957" s="34"/>
      <c r="B957" s="34"/>
      <c r="C957" s="34"/>
      <c r="D957" s="61"/>
      <c r="E957" s="61"/>
      <c r="F957" s="34"/>
      <c r="G957" s="34"/>
      <c r="H957" s="3" t="str">
        <f>IF(Polygon[Asset Group]="","",VLOOKUP(Polygon[Asset Group],asset_grp_poly,4,FALSE))</f>
        <v/>
      </c>
      <c r="J957" s="3" t="str">
        <f>IF(Polygon[Asset Group]="","",VLOOKUP(Polygon[Asset Group],asset_grp_poly,3,FALSE))</f>
        <v/>
      </c>
      <c r="M957" s="11"/>
      <c r="P957" s="56"/>
      <c r="R957" s="11"/>
      <c r="S957" s="14"/>
      <c r="AC957" s="19" t="str">
        <f>IF(Polygon[Asset Group]="","",VLOOKUP(Polygon[Asset Type],subdom_master,4,FALSE))</f>
        <v/>
      </c>
    </row>
    <row r="958" spans="1:29" s="3" customFormat="1" x14ac:dyDescent="0.2">
      <c r="A958" s="34"/>
      <c r="B958" s="34"/>
      <c r="C958" s="34"/>
      <c r="D958" s="61"/>
      <c r="E958" s="61"/>
      <c r="F958" s="34"/>
      <c r="G958" s="34"/>
      <c r="H958" s="3" t="str">
        <f>IF(Polygon[Asset Group]="","",VLOOKUP(Polygon[Asset Group],asset_grp_poly,4,FALSE))</f>
        <v/>
      </c>
      <c r="J958" s="3" t="str">
        <f>IF(Polygon[Asset Group]="","",VLOOKUP(Polygon[Asset Group],asset_grp_poly,3,FALSE))</f>
        <v/>
      </c>
      <c r="M958" s="11"/>
      <c r="P958" s="56"/>
      <c r="R958" s="11"/>
      <c r="S958" s="14"/>
      <c r="AC958" s="19" t="str">
        <f>IF(Polygon[Asset Group]="","",VLOOKUP(Polygon[Asset Type],subdom_master,4,FALSE))</f>
        <v/>
      </c>
    </row>
    <row r="959" spans="1:29" s="3" customFormat="1" x14ac:dyDescent="0.2">
      <c r="A959" s="34"/>
      <c r="B959" s="34"/>
      <c r="C959" s="34"/>
      <c r="D959" s="61"/>
      <c r="E959" s="61"/>
      <c r="F959" s="34"/>
      <c r="G959" s="34"/>
      <c r="H959" s="3" t="str">
        <f>IF(Polygon[Asset Group]="","",VLOOKUP(Polygon[Asset Group],asset_grp_poly,4,FALSE))</f>
        <v/>
      </c>
      <c r="J959" s="3" t="str">
        <f>IF(Polygon[Asset Group]="","",VLOOKUP(Polygon[Asset Group],asset_grp_poly,3,FALSE))</f>
        <v/>
      </c>
      <c r="M959" s="11"/>
      <c r="P959" s="56"/>
      <c r="R959" s="11"/>
      <c r="S959" s="14"/>
      <c r="AC959" s="19" t="str">
        <f>IF(Polygon[Asset Group]="","",VLOOKUP(Polygon[Asset Type],subdom_master,4,FALSE))</f>
        <v/>
      </c>
    </row>
    <row r="960" spans="1:29" s="3" customFormat="1" x14ac:dyDescent="0.2">
      <c r="A960" s="34"/>
      <c r="B960" s="34"/>
      <c r="C960" s="34"/>
      <c r="D960" s="61"/>
      <c r="E960" s="61"/>
      <c r="F960" s="34"/>
      <c r="G960" s="34"/>
      <c r="H960" s="3" t="str">
        <f>IF(Polygon[Asset Group]="","",VLOOKUP(Polygon[Asset Group],asset_grp_poly,4,FALSE))</f>
        <v/>
      </c>
      <c r="J960" s="3" t="str">
        <f>IF(Polygon[Asset Group]="","",VLOOKUP(Polygon[Asset Group],asset_grp_poly,3,FALSE))</f>
        <v/>
      </c>
      <c r="M960" s="11"/>
      <c r="P960" s="56"/>
      <c r="R960" s="11"/>
      <c r="S960" s="14"/>
      <c r="AC960" s="19" t="str">
        <f>IF(Polygon[Asset Group]="","",VLOOKUP(Polygon[Asset Type],subdom_master,4,FALSE))</f>
        <v/>
      </c>
    </row>
    <row r="961" spans="1:29" s="3" customFormat="1" x14ac:dyDescent="0.2">
      <c r="A961" s="34"/>
      <c r="B961" s="34"/>
      <c r="C961" s="34"/>
      <c r="D961" s="61"/>
      <c r="E961" s="61"/>
      <c r="F961" s="34"/>
      <c r="G961" s="34"/>
      <c r="H961" s="3" t="str">
        <f>IF(Polygon[Asset Group]="","",VLOOKUP(Polygon[Asset Group],asset_grp_poly,4,FALSE))</f>
        <v/>
      </c>
      <c r="J961" s="3" t="str">
        <f>IF(Polygon[Asset Group]="","",VLOOKUP(Polygon[Asset Group],asset_grp_poly,3,FALSE))</f>
        <v/>
      </c>
      <c r="M961" s="11"/>
      <c r="P961" s="56"/>
      <c r="R961" s="11"/>
      <c r="S961" s="14"/>
      <c r="AC961" s="19" t="str">
        <f>IF(Polygon[Asset Group]="","",VLOOKUP(Polygon[Asset Type],subdom_master,4,FALSE))</f>
        <v/>
      </c>
    </row>
    <row r="962" spans="1:29" s="3" customFormat="1" x14ac:dyDescent="0.2">
      <c r="A962" s="34"/>
      <c r="B962" s="34"/>
      <c r="C962" s="34"/>
      <c r="D962" s="61"/>
      <c r="E962" s="61"/>
      <c r="F962" s="34"/>
      <c r="G962" s="34"/>
      <c r="H962" s="3" t="str">
        <f>IF(Polygon[Asset Group]="","",VLOOKUP(Polygon[Asset Group],asset_grp_poly,4,FALSE))</f>
        <v/>
      </c>
      <c r="J962" s="3" t="str">
        <f>IF(Polygon[Asset Group]="","",VLOOKUP(Polygon[Asset Group],asset_grp_poly,3,FALSE))</f>
        <v/>
      </c>
      <c r="M962" s="11"/>
      <c r="P962" s="56"/>
      <c r="R962" s="11"/>
      <c r="S962" s="14"/>
      <c r="AC962" s="19" t="str">
        <f>IF(Polygon[Asset Group]="","",VLOOKUP(Polygon[Asset Type],subdom_master,4,FALSE))</f>
        <v/>
      </c>
    </row>
    <row r="963" spans="1:29" s="3" customFormat="1" x14ac:dyDescent="0.2">
      <c r="A963" s="34"/>
      <c r="B963" s="34"/>
      <c r="C963" s="34"/>
      <c r="D963" s="61"/>
      <c r="E963" s="61"/>
      <c r="F963" s="34"/>
      <c r="G963" s="34"/>
      <c r="H963" s="3" t="str">
        <f>IF(Polygon[Asset Group]="","",VLOOKUP(Polygon[Asset Group],asset_grp_poly,4,FALSE))</f>
        <v/>
      </c>
      <c r="J963" s="3" t="str">
        <f>IF(Polygon[Asset Group]="","",VLOOKUP(Polygon[Asset Group],asset_grp_poly,3,FALSE))</f>
        <v/>
      </c>
      <c r="M963" s="11"/>
      <c r="P963" s="56"/>
      <c r="R963" s="11"/>
      <c r="S963" s="14"/>
      <c r="AC963" s="19" t="str">
        <f>IF(Polygon[Asset Group]="","",VLOOKUP(Polygon[Asset Type],subdom_master,4,FALSE))</f>
        <v/>
      </c>
    </row>
    <row r="964" spans="1:29" s="3" customFormat="1" x14ac:dyDescent="0.2">
      <c r="A964" s="34"/>
      <c r="B964" s="34"/>
      <c r="C964" s="34"/>
      <c r="D964" s="61"/>
      <c r="E964" s="61"/>
      <c r="F964" s="34"/>
      <c r="G964" s="34"/>
      <c r="H964" s="3" t="str">
        <f>IF(Polygon[Asset Group]="","",VLOOKUP(Polygon[Asset Group],asset_grp_poly,4,FALSE))</f>
        <v/>
      </c>
      <c r="J964" s="3" t="str">
        <f>IF(Polygon[Asset Group]="","",VLOOKUP(Polygon[Asset Group],asset_grp_poly,3,FALSE))</f>
        <v/>
      </c>
      <c r="M964" s="11"/>
      <c r="P964" s="56"/>
      <c r="R964" s="11"/>
      <c r="S964" s="14"/>
      <c r="AC964" s="19" t="str">
        <f>IF(Polygon[Asset Group]="","",VLOOKUP(Polygon[Asset Type],subdom_master,4,FALSE))</f>
        <v/>
      </c>
    </row>
    <row r="965" spans="1:29" s="3" customFormat="1" x14ac:dyDescent="0.2">
      <c r="A965" s="34"/>
      <c r="B965" s="34"/>
      <c r="C965" s="34"/>
      <c r="D965" s="61"/>
      <c r="E965" s="61"/>
      <c r="F965" s="34"/>
      <c r="G965" s="34"/>
      <c r="H965" s="3" t="str">
        <f>IF(Polygon[Asset Group]="","",VLOOKUP(Polygon[Asset Group],asset_grp_poly,4,FALSE))</f>
        <v/>
      </c>
      <c r="J965" s="3" t="str">
        <f>IF(Polygon[Asset Group]="","",VLOOKUP(Polygon[Asset Group],asset_grp_poly,3,FALSE))</f>
        <v/>
      </c>
      <c r="M965" s="11"/>
      <c r="P965" s="56"/>
      <c r="R965" s="11"/>
      <c r="S965" s="14"/>
      <c r="AC965" s="19" t="str">
        <f>IF(Polygon[Asset Group]="","",VLOOKUP(Polygon[Asset Type],subdom_master,4,FALSE))</f>
        <v/>
      </c>
    </row>
    <row r="966" spans="1:29" s="3" customFormat="1" x14ac:dyDescent="0.2">
      <c r="A966" s="34"/>
      <c r="B966" s="34"/>
      <c r="C966" s="34"/>
      <c r="D966" s="61"/>
      <c r="E966" s="61"/>
      <c r="F966" s="34"/>
      <c r="G966" s="34"/>
      <c r="H966" s="3" t="str">
        <f>IF(Polygon[Asset Group]="","",VLOOKUP(Polygon[Asset Group],asset_grp_poly,4,FALSE))</f>
        <v/>
      </c>
      <c r="J966" s="3" t="str">
        <f>IF(Polygon[Asset Group]="","",VLOOKUP(Polygon[Asset Group],asset_grp_poly,3,FALSE))</f>
        <v/>
      </c>
      <c r="M966" s="11"/>
      <c r="P966" s="56"/>
      <c r="R966" s="11"/>
      <c r="S966" s="14"/>
      <c r="AC966" s="19" t="str">
        <f>IF(Polygon[Asset Group]="","",VLOOKUP(Polygon[Asset Type],subdom_master,4,FALSE))</f>
        <v/>
      </c>
    </row>
    <row r="967" spans="1:29" s="3" customFormat="1" x14ac:dyDescent="0.2">
      <c r="A967" s="34"/>
      <c r="B967" s="34"/>
      <c r="C967" s="34"/>
      <c r="D967" s="61"/>
      <c r="E967" s="61"/>
      <c r="F967" s="34"/>
      <c r="G967" s="34"/>
      <c r="H967" s="3" t="str">
        <f>IF(Polygon[Asset Group]="","",VLOOKUP(Polygon[Asset Group],asset_grp_poly,4,FALSE))</f>
        <v/>
      </c>
      <c r="J967" s="3" t="str">
        <f>IF(Polygon[Asset Group]="","",VLOOKUP(Polygon[Asset Group],asset_grp_poly,3,FALSE))</f>
        <v/>
      </c>
      <c r="M967" s="11"/>
      <c r="P967" s="56"/>
      <c r="R967" s="11"/>
      <c r="S967" s="14"/>
      <c r="AC967" s="19" t="str">
        <f>IF(Polygon[Asset Group]="","",VLOOKUP(Polygon[Asset Type],subdom_master,4,FALSE))</f>
        <v/>
      </c>
    </row>
    <row r="968" spans="1:29" s="3" customFormat="1" x14ac:dyDescent="0.2">
      <c r="A968" s="34"/>
      <c r="B968" s="34"/>
      <c r="C968" s="34"/>
      <c r="D968" s="61"/>
      <c r="E968" s="61"/>
      <c r="F968" s="34"/>
      <c r="G968" s="34"/>
      <c r="H968" s="3" t="str">
        <f>IF(Polygon[Asset Group]="","",VLOOKUP(Polygon[Asset Group],asset_grp_poly,4,FALSE))</f>
        <v/>
      </c>
      <c r="J968" s="3" t="str">
        <f>IF(Polygon[Asset Group]="","",VLOOKUP(Polygon[Asset Group],asset_grp_poly,3,FALSE))</f>
        <v/>
      </c>
      <c r="M968" s="11"/>
      <c r="P968" s="56"/>
      <c r="R968" s="11"/>
      <c r="S968" s="14"/>
      <c r="AC968" s="19" t="str">
        <f>IF(Polygon[Asset Group]="","",VLOOKUP(Polygon[Asset Type],subdom_master,4,FALSE))</f>
        <v/>
      </c>
    </row>
    <row r="969" spans="1:29" s="3" customFormat="1" x14ac:dyDescent="0.2">
      <c r="A969" s="34"/>
      <c r="B969" s="34"/>
      <c r="C969" s="34"/>
      <c r="D969" s="61"/>
      <c r="E969" s="61"/>
      <c r="F969" s="34"/>
      <c r="G969" s="34"/>
      <c r="H969" s="3" t="str">
        <f>IF(Polygon[Asset Group]="","",VLOOKUP(Polygon[Asset Group],asset_grp_poly,4,FALSE))</f>
        <v/>
      </c>
      <c r="J969" s="3" t="str">
        <f>IF(Polygon[Asset Group]="","",VLOOKUP(Polygon[Asset Group],asset_grp_poly,3,FALSE))</f>
        <v/>
      </c>
      <c r="M969" s="11"/>
      <c r="P969" s="56"/>
      <c r="R969" s="11"/>
      <c r="S969" s="14"/>
      <c r="AC969" s="19" t="str">
        <f>IF(Polygon[Asset Group]="","",VLOOKUP(Polygon[Asset Type],subdom_master,4,FALSE))</f>
        <v/>
      </c>
    </row>
    <row r="970" spans="1:29" s="3" customFormat="1" x14ac:dyDescent="0.2">
      <c r="A970" s="34"/>
      <c r="B970" s="34"/>
      <c r="C970" s="34"/>
      <c r="D970" s="61"/>
      <c r="E970" s="61"/>
      <c r="F970" s="34"/>
      <c r="G970" s="34"/>
      <c r="H970" s="3" t="str">
        <f>IF(Polygon[Asset Group]="","",VLOOKUP(Polygon[Asset Group],asset_grp_poly,4,FALSE))</f>
        <v/>
      </c>
      <c r="J970" s="3" t="str">
        <f>IF(Polygon[Asset Group]="","",VLOOKUP(Polygon[Asset Group],asset_grp_poly,3,FALSE))</f>
        <v/>
      </c>
      <c r="M970" s="11"/>
      <c r="P970" s="56"/>
      <c r="R970" s="11"/>
      <c r="S970" s="14"/>
      <c r="AC970" s="19" t="str">
        <f>IF(Polygon[Asset Group]="","",VLOOKUP(Polygon[Asset Type],subdom_master,4,FALSE))</f>
        <v/>
      </c>
    </row>
    <row r="971" spans="1:29" s="3" customFormat="1" x14ac:dyDescent="0.2">
      <c r="A971" s="34"/>
      <c r="B971" s="34"/>
      <c r="C971" s="34"/>
      <c r="D971" s="61"/>
      <c r="E971" s="61"/>
      <c r="F971" s="34"/>
      <c r="G971" s="34"/>
      <c r="H971" s="3" t="str">
        <f>IF(Polygon[Asset Group]="","",VLOOKUP(Polygon[Asset Group],asset_grp_poly,4,FALSE))</f>
        <v/>
      </c>
      <c r="J971" s="3" t="str">
        <f>IF(Polygon[Asset Group]="","",VLOOKUP(Polygon[Asset Group],asset_grp_poly,3,FALSE))</f>
        <v/>
      </c>
      <c r="M971" s="11"/>
      <c r="P971" s="56"/>
      <c r="R971" s="11"/>
      <c r="S971" s="14"/>
      <c r="AC971" s="19" t="str">
        <f>IF(Polygon[Asset Group]="","",VLOOKUP(Polygon[Asset Type],subdom_master,4,FALSE))</f>
        <v/>
      </c>
    </row>
    <row r="972" spans="1:29" s="3" customFormat="1" x14ac:dyDescent="0.2">
      <c r="A972" s="34"/>
      <c r="B972" s="34"/>
      <c r="C972" s="34"/>
      <c r="D972" s="61"/>
      <c r="E972" s="61"/>
      <c r="F972" s="34"/>
      <c r="G972" s="34"/>
      <c r="H972" s="3" t="str">
        <f>IF(Polygon[Asset Group]="","",VLOOKUP(Polygon[Asset Group],asset_grp_poly,4,FALSE))</f>
        <v/>
      </c>
      <c r="J972" s="3" t="str">
        <f>IF(Polygon[Asset Group]="","",VLOOKUP(Polygon[Asset Group],asset_grp_poly,3,FALSE))</f>
        <v/>
      </c>
      <c r="M972" s="11"/>
      <c r="P972" s="56"/>
      <c r="R972" s="11"/>
      <c r="S972" s="14"/>
      <c r="AC972" s="19" t="str">
        <f>IF(Polygon[Asset Group]="","",VLOOKUP(Polygon[Asset Type],subdom_master,4,FALSE))</f>
        <v/>
      </c>
    </row>
    <row r="973" spans="1:29" s="3" customFormat="1" x14ac:dyDescent="0.2">
      <c r="A973" s="34"/>
      <c r="B973" s="34"/>
      <c r="C973" s="34"/>
      <c r="D973" s="61"/>
      <c r="E973" s="61"/>
      <c r="F973" s="34"/>
      <c r="G973" s="34"/>
      <c r="H973" s="3" t="str">
        <f>IF(Polygon[Asset Group]="","",VLOOKUP(Polygon[Asset Group],asset_grp_poly,4,FALSE))</f>
        <v/>
      </c>
      <c r="J973" s="3" t="str">
        <f>IF(Polygon[Asset Group]="","",VLOOKUP(Polygon[Asset Group],asset_grp_poly,3,FALSE))</f>
        <v/>
      </c>
      <c r="M973" s="11"/>
      <c r="P973" s="56"/>
      <c r="R973" s="11"/>
      <c r="S973" s="14"/>
      <c r="AC973" s="19" t="str">
        <f>IF(Polygon[Asset Group]="","",VLOOKUP(Polygon[Asset Type],subdom_master,4,FALSE))</f>
        <v/>
      </c>
    </row>
    <row r="974" spans="1:29" s="3" customFormat="1" x14ac:dyDescent="0.2">
      <c r="A974" s="34"/>
      <c r="B974" s="34"/>
      <c r="C974" s="34"/>
      <c r="D974" s="61"/>
      <c r="E974" s="61"/>
      <c r="F974" s="34"/>
      <c r="G974" s="34"/>
      <c r="H974" s="3" t="str">
        <f>IF(Polygon[Asset Group]="","",VLOOKUP(Polygon[Asset Group],asset_grp_poly,4,FALSE))</f>
        <v/>
      </c>
      <c r="J974" s="3" t="str">
        <f>IF(Polygon[Asset Group]="","",VLOOKUP(Polygon[Asset Group],asset_grp_poly,3,FALSE))</f>
        <v/>
      </c>
      <c r="M974" s="11"/>
      <c r="P974" s="56"/>
      <c r="R974" s="11"/>
      <c r="S974" s="14"/>
      <c r="AC974" s="19" t="str">
        <f>IF(Polygon[Asset Group]="","",VLOOKUP(Polygon[Asset Type],subdom_master,4,FALSE))</f>
        <v/>
      </c>
    </row>
    <row r="975" spans="1:29" s="3" customFormat="1" x14ac:dyDescent="0.2">
      <c r="A975" s="34"/>
      <c r="B975" s="34"/>
      <c r="C975" s="34"/>
      <c r="D975" s="61"/>
      <c r="E975" s="61"/>
      <c r="F975" s="34"/>
      <c r="G975" s="34"/>
      <c r="H975" s="3" t="str">
        <f>IF(Polygon[Asset Group]="","",VLOOKUP(Polygon[Asset Group],asset_grp_poly,4,FALSE))</f>
        <v/>
      </c>
      <c r="J975" s="3" t="str">
        <f>IF(Polygon[Asset Group]="","",VLOOKUP(Polygon[Asset Group],asset_grp_poly,3,FALSE))</f>
        <v/>
      </c>
      <c r="M975" s="11"/>
      <c r="P975" s="56"/>
      <c r="R975" s="11"/>
      <c r="S975" s="14"/>
      <c r="AC975" s="19" t="str">
        <f>IF(Polygon[Asset Group]="","",VLOOKUP(Polygon[Asset Type],subdom_master,4,FALSE))</f>
        <v/>
      </c>
    </row>
    <row r="976" spans="1:29" s="3" customFormat="1" x14ac:dyDescent="0.2">
      <c r="A976" s="34"/>
      <c r="B976" s="34"/>
      <c r="C976" s="34"/>
      <c r="D976" s="61"/>
      <c r="E976" s="61"/>
      <c r="F976" s="34"/>
      <c r="G976" s="34"/>
      <c r="H976" s="3" t="str">
        <f>IF(Polygon[Asset Group]="","",VLOOKUP(Polygon[Asset Group],asset_grp_poly,4,FALSE))</f>
        <v/>
      </c>
      <c r="J976" s="3" t="str">
        <f>IF(Polygon[Asset Group]="","",VLOOKUP(Polygon[Asset Group],asset_grp_poly,3,FALSE))</f>
        <v/>
      </c>
      <c r="M976" s="11"/>
      <c r="P976" s="56"/>
      <c r="R976" s="11"/>
      <c r="S976" s="14"/>
      <c r="AC976" s="19" t="str">
        <f>IF(Polygon[Asset Group]="","",VLOOKUP(Polygon[Asset Type],subdom_master,4,FALSE))</f>
        <v/>
      </c>
    </row>
    <row r="977" spans="1:29" s="3" customFormat="1" x14ac:dyDescent="0.2">
      <c r="A977" s="34"/>
      <c r="B977" s="34"/>
      <c r="C977" s="34"/>
      <c r="D977" s="61"/>
      <c r="E977" s="61"/>
      <c r="F977" s="34"/>
      <c r="G977" s="34"/>
      <c r="H977" s="3" t="str">
        <f>IF(Polygon[Asset Group]="","",VLOOKUP(Polygon[Asset Group],asset_grp_poly,4,FALSE))</f>
        <v/>
      </c>
      <c r="J977" s="3" t="str">
        <f>IF(Polygon[Asset Group]="","",VLOOKUP(Polygon[Asset Group],asset_grp_poly,3,FALSE))</f>
        <v/>
      </c>
      <c r="M977" s="11"/>
      <c r="P977" s="56"/>
      <c r="R977" s="11"/>
      <c r="S977" s="14"/>
      <c r="AC977" s="19" t="str">
        <f>IF(Polygon[Asset Group]="","",VLOOKUP(Polygon[Asset Type],subdom_master,4,FALSE))</f>
        <v/>
      </c>
    </row>
    <row r="978" spans="1:29" s="3" customFormat="1" x14ac:dyDescent="0.2">
      <c r="A978" s="34"/>
      <c r="B978" s="34"/>
      <c r="C978" s="34"/>
      <c r="D978" s="61"/>
      <c r="E978" s="61"/>
      <c r="F978" s="34"/>
      <c r="G978" s="34"/>
      <c r="H978" s="3" t="str">
        <f>IF(Polygon[Asset Group]="","",VLOOKUP(Polygon[Asset Group],asset_grp_poly,4,FALSE))</f>
        <v/>
      </c>
      <c r="J978" s="3" t="str">
        <f>IF(Polygon[Asset Group]="","",VLOOKUP(Polygon[Asset Group],asset_grp_poly,3,FALSE))</f>
        <v/>
      </c>
      <c r="M978" s="11"/>
      <c r="P978" s="56"/>
      <c r="R978" s="11"/>
      <c r="S978" s="14"/>
      <c r="AC978" s="19" t="str">
        <f>IF(Polygon[Asset Group]="","",VLOOKUP(Polygon[Asset Type],subdom_master,4,FALSE))</f>
        <v/>
      </c>
    </row>
    <row r="979" spans="1:29" s="3" customFormat="1" x14ac:dyDescent="0.2">
      <c r="A979" s="34"/>
      <c r="B979" s="34"/>
      <c r="C979" s="34"/>
      <c r="D979" s="61"/>
      <c r="E979" s="61"/>
      <c r="F979" s="34"/>
      <c r="G979" s="34"/>
      <c r="H979" s="3" t="str">
        <f>IF(Polygon[Asset Group]="","",VLOOKUP(Polygon[Asset Group],asset_grp_poly,4,FALSE))</f>
        <v/>
      </c>
      <c r="J979" s="3" t="str">
        <f>IF(Polygon[Asset Group]="","",VLOOKUP(Polygon[Asset Group],asset_grp_poly,3,FALSE))</f>
        <v/>
      </c>
      <c r="M979" s="11"/>
      <c r="P979" s="56"/>
      <c r="R979" s="11"/>
      <c r="S979" s="14"/>
      <c r="AC979" s="19" t="str">
        <f>IF(Polygon[Asset Group]="","",VLOOKUP(Polygon[Asset Type],subdom_master,4,FALSE))</f>
        <v/>
      </c>
    </row>
    <row r="980" spans="1:29" s="3" customFormat="1" x14ac:dyDescent="0.2">
      <c r="A980" s="34"/>
      <c r="B980" s="34"/>
      <c r="C980" s="34"/>
      <c r="D980" s="61"/>
      <c r="E980" s="61"/>
      <c r="F980" s="34"/>
      <c r="G980" s="34"/>
      <c r="H980" s="3" t="str">
        <f>IF(Polygon[Asset Group]="","",VLOOKUP(Polygon[Asset Group],asset_grp_poly,4,FALSE))</f>
        <v/>
      </c>
      <c r="J980" s="3" t="str">
        <f>IF(Polygon[Asset Group]="","",VLOOKUP(Polygon[Asset Group],asset_grp_poly,3,FALSE))</f>
        <v/>
      </c>
      <c r="M980" s="11"/>
      <c r="P980" s="56"/>
      <c r="R980" s="11"/>
      <c r="S980" s="14"/>
      <c r="AC980" s="19" t="str">
        <f>IF(Polygon[Asset Group]="","",VLOOKUP(Polygon[Asset Type],subdom_master,4,FALSE))</f>
        <v/>
      </c>
    </row>
    <row r="981" spans="1:29" s="3" customFormat="1" x14ac:dyDescent="0.2">
      <c r="A981" s="34"/>
      <c r="B981" s="34"/>
      <c r="C981" s="34"/>
      <c r="D981" s="61"/>
      <c r="E981" s="61"/>
      <c r="F981" s="34"/>
      <c r="G981" s="34"/>
      <c r="H981" s="3" t="str">
        <f>IF(Polygon[Asset Group]="","",VLOOKUP(Polygon[Asset Group],asset_grp_poly,4,FALSE))</f>
        <v/>
      </c>
      <c r="J981" s="3" t="str">
        <f>IF(Polygon[Asset Group]="","",VLOOKUP(Polygon[Asset Group],asset_grp_poly,3,FALSE))</f>
        <v/>
      </c>
      <c r="M981" s="11"/>
      <c r="P981" s="56"/>
      <c r="R981" s="11"/>
      <c r="S981" s="14"/>
      <c r="AC981" s="19" t="str">
        <f>IF(Polygon[Asset Group]="","",VLOOKUP(Polygon[Asset Type],subdom_master,4,FALSE))</f>
        <v/>
      </c>
    </row>
    <row r="982" spans="1:29" s="3" customFormat="1" x14ac:dyDescent="0.2">
      <c r="A982" s="34"/>
      <c r="B982" s="34"/>
      <c r="C982" s="34"/>
      <c r="D982" s="61"/>
      <c r="E982" s="61"/>
      <c r="F982" s="34"/>
      <c r="G982" s="34"/>
      <c r="H982" s="3" t="str">
        <f>IF(Polygon[Asset Group]="","",VLOOKUP(Polygon[Asset Group],asset_grp_poly,4,FALSE))</f>
        <v/>
      </c>
      <c r="J982" s="3" t="str">
        <f>IF(Polygon[Asset Group]="","",VLOOKUP(Polygon[Asset Group],asset_grp_poly,3,FALSE))</f>
        <v/>
      </c>
      <c r="M982" s="11"/>
      <c r="P982" s="56"/>
      <c r="R982" s="11"/>
      <c r="S982" s="14"/>
      <c r="AC982" s="19" t="str">
        <f>IF(Polygon[Asset Group]="","",VLOOKUP(Polygon[Asset Type],subdom_master,4,FALSE))</f>
        <v/>
      </c>
    </row>
    <row r="983" spans="1:29" s="3" customFormat="1" x14ac:dyDescent="0.2">
      <c r="A983" s="34"/>
      <c r="B983" s="34"/>
      <c r="C983" s="34"/>
      <c r="D983" s="61"/>
      <c r="E983" s="61"/>
      <c r="F983" s="34"/>
      <c r="G983" s="34"/>
      <c r="H983" s="3" t="str">
        <f>IF(Polygon[Asset Group]="","",VLOOKUP(Polygon[Asset Group],asset_grp_poly,4,FALSE))</f>
        <v/>
      </c>
      <c r="J983" s="3" t="str">
        <f>IF(Polygon[Asset Group]="","",VLOOKUP(Polygon[Asset Group],asset_grp_poly,3,FALSE))</f>
        <v/>
      </c>
      <c r="M983" s="11"/>
      <c r="P983" s="56"/>
      <c r="R983" s="11"/>
      <c r="S983" s="14"/>
      <c r="AC983" s="19" t="str">
        <f>IF(Polygon[Asset Group]="","",VLOOKUP(Polygon[Asset Type],subdom_master,4,FALSE))</f>
        <v/>
      </c>
    </row>
    <row r="984" spans="1:29" s="3" customFormat="1" x14ac:dyDescent="0.2">
      <c r="A984" s="34"/>
      <c r="B984" s="34"/>
      <c r="C984" s="34"/>
      <c r="D984" s="61"/>
      <c r="E984" s="61"/>
      <c r="F984" s="34"/>
      <c r="G984" s="34"/>
      <c r="H984" s="3" t="str">
        <f>IF(Polygon[Asset Group]="","",VLOOKUP(Polygon[Asset Group],asset_grp_poly,4,FALSE))</f>
        <v/>
      </c>
      <c r="J984" s="3" t="str">
        <f>IF(Polygon[Asset Group]="","",VLOOKUP(Polygon[Asset Group],asset_grp_poly,3,FALSE))</f>
        <v/>
      </c>
      <c r="M984" s="11"/>
      <c r="P984" s="56"/>
      <c r="R984" s="11"/>
      <c r="S984" s="14"/>
      <c r="AC984" s="19" t="str">
        <f>IF(Polygon[Asset Group]="","",VLOOKUP(Polygon[Asset Type],subdom_master,4,FALSE))</f>
        <v/>
      </c>
    </row>
    <row r="985" spans="1:29" s="3" customFormat="1" x14ac:dyDescent="0.2">
      <c r="A985" s="34"/>
      <c r="B985" s="34"/>
      <c r="C985" s="34"/>
      <c r="D985" s="61"/>
      <c r="E985" s="61"/>
      <c r="F985" s="34"/>
      <c r="G985" s="34"/>
      <c r="H985" s="3" t="str">
        <f>IF(Polygon[Asset Group]="","",VLOOKUP(Polygon[Asset Group],asset_grp_poly,4,FALSE))</f>
        <v/>
      </c>
      <c r="J985" s="3" t="str">
        <f>IF(Polygon[Asset Group]="","",VLOOKUP(Polygon[Asset Group],asset_grp_poly,3,FALSE))</f>
        <v/>
      </c>
      <c r="M985" s="11"/>
      <c r="P985" s="56"/>
      <c r="R985" s="11"/>
      <c r="S985" s="14"/>
      <c r="AC985" s="19" t="str">
        <f>IF(Polygon[Asset Group]="","",VLOOKUP(Polygon[Asset Type],subdom_master,4,FALSE))</f>
        <v/>
      </c>
    </row>
    <row r="986" spans="1:29" s="3" customFormat="1" x14ac:dyDescent="0.2">
      <c r="A986" s="34"/>
      <c r="B986" s="34"/>
      <c r="C986" s="34"/>
      <c r="D986" s="61"/>
      <c r="E986" s="61"/>
      <c r="F986" s="34"/>
      <c r="G986" s="34"/>
      <c r="H986" s="3" t="str">
        <f>IF(Polygon[Asset Group]="","",VLOOKUP(Polygon[Asset Group],asset_grp_poly,4,FALSE))</f>
        <v/>
      </c>
      <c r="J986" s="3" t="str">
        <f>IF(Polygon[Asset Group]="","",VLOOKUP(Polygon[Asset Group],asset_grp_poly,3,FALSE))</f>
        <v/>
      </c>
      <c r="M986" s="11"/>
      <c r="P986" s="56"/>
      <c r="R986" s="11"/>
      <c r="S986" s="14"/>
      <c r="AC986" s="19" t="str">
        <f>IF(Polygon[Asset Group]="","",VLOOKUP(Polygon[Asset Type],subdom_master,4,FALSE))</f>
        <v/>
      </c>
    </row>
    <row r="987" spans="1:29" s="3" customFormat="1" x14ac:dyDescent="0.2">
      <c r="A987" s="34"/>
      <c r="B987" s="34"/>
      <c r="C987" s="34"/>
      <c r="D987" s="61"/>
      <c r="E987" s="61"/>
      <c r="F987" s="34"/>
      <c r="G987" s="34"/>
      <c r="H987" s="3" t="str">
        <f>IF(Polygon[Asset Group]="","",VLOOKUP(Polygon[Asset Group],asset_grp_poly,4,FALSE))</f>
        <v/>
      </c>
      <c r="J987" s="3" t="str">
        <f>IF(Polygon[Asset Group]="","",VLOOKUP(Polygon[Asset Group],asset_grp_poly,3,FALSE))</f>
        <v/>
      </c>
      <c r="M987" s="11"/>
      <c r="P987" s="56"/>
      <c r="R987" s="11"/>
      <c r="S987" s="14"/>
      <c r="AC987" s="19" t="str">
        <f>IF(Polygon[Asset Group]="","",VLOOKUP(Polygon[Asset Type],subdom_master,4,FALSE))</f>
        <v/>
      </c>
    </row>
    <row r="988" spans="1:29" s="3" customFormat="1" x14ac:dyDescent="0.2">
      <c r="A988" s="34"/>
      <c r="B988" s="34"/>
      <c r="C988" s="34"/>
      <c r="D988" s="61"/>
      <c r="E988" s="61"/>
      <c r="F988" s="34"/>
      <c r="G988" s="34"/>
      <c r="H988" s="3" t="str">
        <f>IF(Polygon[Asset Group]="","",VLOOKUP(Polygon[Asset Group],asset_grp_poly,4,FALSE))</f>
        <v/>
      </c>
      <c r="J988" s="3" t="str">
        <f>IF(Polygon[Asset Group]="","",VLOOKUP(Polygon[Asset Group],asset_grp_poly,3,FALSE))</f>
        <v/>
      </c>
      <c r="M988" s="11"/>
      <c r="P988" s="56"/>
      <c r="R988" s="11"/>
      <c r="S988" s="14"/>
      <c r="AC988" s="19" t="str">
        <f>IF(Polygon[Asset Group]="","",VLOOKUP(Polygon[Asset Type],subdom_master,4,FALSE))</f>
        <v/>
      </c>
    </row>
    <row r="989" spans="1:29" s="3" customFormat="1" x14ac:dyDescent="0.2">
      <c r="A989" s="34"/>
      <c r="B989" s="34"/>
      <c r="C989" s="34"/>
      <c r="D989" s="61"/>
      <c r="E989" s="61"/>
      <c r="F989" s="34"/>
      <c r="G989" s="34"/>
      <c r="H989" s="3" t="str">
        <f>IF(Polygon[Asset Group]="","",VLOOKUP(Polygon[Asset Group],asset_grp_poly,4,FALSE))</f>
        <v/>
      </c>
      <c r="J989" s="3" t="str">
        <f>IF(Polygon[Asset Group]="","",VLOOKUP(Polygon[Asset Group],asset_grp_poly,3,FALSE))</f>
        <v/>
      </c>
      <c r="M989" s="11"/>
      <c r="P989" s="56"/>
      <c r="R989" s="11"/>
      <c r="S989" s="14"/>
      <c r="AC989" s="19" t="str">
        <f>IF(Polygon[Asset Group]="","",VLOOKUP(Polygon[Asset Type],subdom_master,4,FALSE))</f>
        <v/>
      </c>
    </row>
    <row r="990" spans="1:29" s="3" customFormat="1" x14ac:dyDescent="0.2">
      <c r="A990" s="34"/>
      <c r="B990" s="34"/>
      <c r="C990" s="34"/>
      <c r="D990" s="61"/>
      <c r="E990" s="61"/>
      <c r="F990" s="34"/>
      <c r="G990" s="34"/>
      <c r="H990" s="3" t="str">
        <f>IF(Polygon[Asset Group]="","",VLOOKUP(Polygon[Asset Group],asset_grp_poly,4,FALSE))</f>
        <v/>
      </c>
      <c r="J990" s="3" t="str">
        <f>IF(Polygon[Asset Group]="","",VLOOKUP(Polygon[Asset Group],asset_grp_poly,3,FALSE))</f>
        <v/>
      </c>
      <c r="M990" s="11"/>
      <c r="P990" s="56"/>
      <c r="R990" s="11"/>
      <c r="S990" s="14"/>
      <c r="AC990" s="19" t="str">
        <f>IF(Polygon[Asset Group]="","",VLOOKUP(Polygon[Asset Type],subdom_master,4,FALSE))</f>
        <v/>
      </c>
    </row>
    <row r="991" spans="1:29" s="3" customFormat="1" x14ac:dyDescent="0.2">
      <c r="A991" s="34"/>
      <c r="B991" s="34"/>
      <c r="C991" s="34"/>
      <c r="D991" s="61"/>
      <c r="E991" s="61"/>
      <c r="F991" s="34"/>
      <c r="G991" s="34"/>
      <c r="H991" s="3" t="str">
        <f>IF(Polygon[Asset Group]="","",VLOOKUP(Polygon[Asset Group],asset_grp_poly,4,FALSE))</f>
        <v/>
      </c>
      <c r="J991" s="3" t="str">
        <f>IF(Polygon[Asset Group]="","",VLOOKUP(Polygon[Asset Group],asset_grp_poly,3,FALSE))</f>
        <v/>
      </c>
      <c r="M991" s="11"/>
      <c r="P991" s="56"/>
      <c r="R991" s="11"/>
      <c r="S991" s="14"/>
      <c r="AC991" s="19" t="str">
        <f>IF(Polygon[Asset Group]="","",VLOOKUP(Polygon[Asset Type],subdom_master,4,FALSE))</f>
        <v/>
      </c>
    </row>
    <row r="992" spans="1:29" s="3" customFormat="1" x14ac:dyDescent="0.2">
      <c r="A992" s="34"/>
      <c r="B992" s="34"/>
      <c r="C992" s="34"/>
      <c r="D992" s="61"/>
      <c r="E992" s="61"/>
      <c r="F992" s="34"/>
      <c r="G992" s="34"/>
      <c r="H992" s="3" t="str">
        <f>IF(Polygon[Asset Group]="","",VLOOKUP(Polygon[Asset Group],asset_grp_poly,4,FALSE))</f>
        <v/>
      </c>
      <c r="J992" s="3" t="str">
        <f>IF(Polygon[Asset Group]="","",VLOOKUP(Polygon[Asset Group],asset_grp_poly,3,FALSE))</f>
        <v/>
      </c>
      <c r="M992" s="11"/>
      <c r="P992" s="56"/>
      <c r="R992" s="11"/>
      <c r="S992" s="14"/>
      <c r="AC992" s="19" t="str">
        <f>IF(Polygon[Asset Group]="","",VLOOKUP(Polygon[Asset Type],subdom_master,4,FALSE))</f>
        <v/>
      </c>
    </row>
    <row r="993" spans="1:29" s="3" customFormat="1" x14ac:dyDescent="0.2">
      <c r="A993" s="34"/>
      <c r="B993" s="34"/>
      <c r="C993" s="34"/>
      <c r="D993" s="61"/>
      <c r="E993" s="61"/>
      <c r="F993" s="34"/>
      <c r="G993" s="34"/>
      <c r="H993" s="3" t="str">
        <f>IF(Polygon[Asset Group]="","",VLOOKUP(Polygon[Asset Group],asset_grp_poly,4,FALSE))</f>
        <v/>
      </c>
      <c r="J993" s="3" t="str">
        <f>IF(Polygon[Asset Group]="","",VLOOKUP(Polygon[Asset Group],asset_grp_poly,3,FALSE))</f>
        <v/>
      </c>
      <c r="M993" s="11"/>
      <c r="P993" s="56"/>
      <c r="R993" s="11"/>
      <c r="S993" s="14"/>
      <c r="AC993" s="19" t="str">
        <f>IF(Polygon[Asset Group]="","",VLOOKUP(Polygon[Asset Type],subdom_master,4,FALSE))</f>
        <v/>
      </c>
    </row>
    <row r="994" spans="1:29" s="3" customFormat="1" x14ac:dyDescent="0.2">
      <c r="A994" s="34"/>
      <c r="B994" s="34"/>
      <c r="C994" s="34"/>
      <c r="D994" s="61"/>
      <c r="E994" s="61"/>
      <c r="F994" s="34"/>
      <c r="G994" s="34"/>
      <c r="H994" s="3" t="str">
        <f>IF(Polygon[Asset Group]="","",VLOOKUP(Polygon[Asset Group],asset_grp_poly,4,FALSE))</f>
        <v/>
      </c>
      <c r="J994" s="3" t="str">
        <f>IF(Polygon[Asset Group]="","",VLOOKUP(Polygon[Asset Group],asset_grp_poly,3,FALSE))</f>
        <v/>
      </c>
      <c r="M994" s="11"/>
      <c r="P994" s="56"/>
      <c r="R994" s="11"/>
      <c r="S994" s="14"/>
      <c r="AC994" s="19" t="str">
        <f>IF(Polygon[Asset Group]="","",VLOOKUP(Polygon[Asset Type],subdom_master,4,FALSE))</f>
        <v/>
      </c>
    </row>
    <row r="995" spans="1:29" s="3" customFormat="1" x14ac:dyDescent="0.2">
      <c r="A995" s="34"/>
      <c r="B995" s="34"/>
      <c r="C995" s="34"/>
      <c r="D995" s="61"/>
      <c r="E995" s="61"/>
      <c r="F995" s="34"/>
      <c r="G995" s="34"/>
      <c r="H995" s="3" t="str">
        <f>IF(Polygon[Asset Group]="","",VLOOKUP(Polygon[Asset Group],asset_grp_poly,4,FALSE))</f>
        <v/>
      </c>
      <c r="J995" s="3" t="str">
        <f>IF(Polygon[Asset Group]="","",VLOOKUP(Polygon[Asset Group],asset_grp_poly,3,FALSE))</f>
        <v/>
      </c>
      <c r="M995" s="11"/>
      <c r="P995" s="56"/>
      <c r="R995" s="11"/>
      <c r="S995" s="14"/>
      <c r="AC995" s="19" t="str">
        <f>IF(Polygon[Asset Group]="","",VLOOKUP(Polygon[Asset Type],subdom_master,4,FALSE))</f>
        <v/>
      </c>
    </row>
    <row r="996" spans="1:29" s="3" customFormat="1" x14ac:dyDescent="0.2">
      <c r="A996" s="34"/>
      <c r="B996" s="34"/>
      <c r="C996" s="34"/>
      <c r="D996" s="61"/>
      <c r="E996" s="61"/>
      <c r="F996" s="34"/>
      <c r="G996" s="34"/>
      <c r="H996" s="3" t="str">
        <f>IF(Polygon[Asset Group]="","",VLOOKUP(Polygon[Asset Group],asset_grp_poly,4,FALSE))</f>
        <v/>
      </c>
      <c r="J996" s="3" t="str">
        <f>IF(Polygon[Asset Group]="","",VLOOKUP(Polygon[Asset Group],asset_grp_poly,3,FALSE))</f>
        <v/>
      </c>
      <c r="M996" s="11"/>
      <c r="P996" s="56"/>
      <c r="R996" s="11"/>
      <c r="S996" s="14"/>
      <c r="AC996" s="19" t="str">
        <f>IF(Polygon[Asset Group]="","",VLOOKUP(Polygon[Asset Type],subdom_master,4,FALSE))</f>
        <v/>
      </c>
    </row>
    <row r="997" spans="1:29" s="3" customFormat="1" x14ac:dyDescent="0.2">
      <c r="A997" s="34"/>
      <c r="B997" s="34"/>
      <c r="C997" s="34"/>
      <c r="D997" s="61"/>
      <c r="E997" s="61"/>
      <c r="F997" s="34"/>
      <c r="G997" s="34"/>
      <c r="H997" s="3" t="str">
        <f>IF(Polygon[Asset Group]="","",VLOOKUP(Polygon[Asset Group],asset_grp_poly,4,FALSE))</f>
        <v/>
      </c>
      <c r="J997" s="3" t="str">
        <f>IF(Polygon[Asset Group]="","",VLOOKUP(Polygon[Asset Group],asset_grp_poly,3,FALSE))</f>
        <v/>
      </c>
      <c r="M997" s="11"/>
      <c r="P997" s="56"/>
      <c r="R997" s="11"/>
      <c r="S997" s="14"/>
      <c r="AC997" s="19" t="str">
        <f>IF(Polygon[Asset Group]="","",VLOOKUP(Polygon[Asset Type],subdom_master,4,FALSE))</f>
        <v/>
      </c>
    </row>
    <row r="998" spans="1:29" s="3" customFormat="1" x14ac:dyDescent="0.2">
      <c r="A998" s="34"/>
      <c r="B998" s="34"/>
      <c r="C998" s="34"/>
      <c r="D998" s="61"/>
      <c r="E998" s="61"/>
      <c r="F998" s="34"/>
      <c r="G998" s="34"/>
      <c r="H998" s="3" t="str">
        <f>IF(Polygon[Asset Group]="","",VLOOKUP(Polygon[Asset Group],asset_grp_poly,4,FALSE))</f>
        <v/>
      </c>
      <c r="J998" s="3" t="str">
        <f>IF(Polygon[Asset Group]="","",VLOOKUP(Polygon[Asset Group],asset_grp_poly,3,FALSE))</f>
        <v/>
      </c>
      <c r="M998" s="11"/>
      <c r="P998" s="56"/>
      <c r="R998" s="11"/>
      <c r="S998" s="14"/>
      <c r="AC998" s="19" t="str">
        <f>IF(Polygon[Asset Group]="","",VLOOKUP(Polygon[Asset Type],subdom_master,4,FALSE))</f>
        <v/>
      </c>
    </row>
    <row r="999" spans="1:29" s="3" customFormat="1" x14ac:dyDescent="0.2">
      <c r="A999" s="34"/>
      <c r="B999" s="34"/>
      <c r="C999" s="34"/>
      <c r="D999" s="61"/>
      <c r="E999" s="61"/>
      <c r="F999" s="34"/>
      <c r="G999" s="34"/>
      <c r="H999" s="3" t="str">
        <f>IF(Polygon[Asset Group]="","",VLOOKUP(Polygon[Asset Group],asset_grp_poly,4,FALSE))</f>
        <v/>
      </c>
      <c r="J999" s="3" t="str">
        <f>IF(Polygon[Asset Group]="","",VLOOKUP(Polygon[Asset Group],asset_grp_poly,3,FALSE))</f>
        <v/>
      </c>
      <c r="M999" s="11"/>
      <c r="P999" s="56"/>
      <c r="R999" s="11"/>
      <c r="S999" s="14"/>
      <c r="AC999" s="19" t="str">
        <f>IF(Polygon[Asset Group]="","",VLOOKUP(Polygon[Asset Type],subdom_master,4,FALSE))</f>
        <v/>
      </c>
    </row>
    <row r="1000" spans="1:29" s="3" customFormat="1" x14ac:dyDescent="0.2">
      <c r="A1000" s="34"/>
      <c r="B1000" s="34"/>
      <c r="C1000" s="34"/>
      <c r="D1000" s="61"/>
      <c r="E1000" s="61"/>
      <c r="F1000" s="34"/>
      <c r="G1000" s="34"/>
      <c r="H1000" s="3" t="str">
        <f>IF(Polygon[Asset Group]="","",VLOOKUP(Polygon[Asset Group],asset_grp_poly,4,FALSE))</f>
        <v/>
      </c>
      <c r="J1000" s="3" t="str">
        <f>IF(Polygon[Asset Group]="","",VLOOKUP(Polygon[Asset Group],asset_grp_poly,3,FALSE))</f>
        <v/>
      </c>
      <c r="M1000" s="11"/>
      <c r="P1000" s="56"/>
      <c r="R1000" s="11"/>
      <c r="S1000" s="14"/>
      <c r="AC1000" s="19" t="str">
        <f>IF(Polygon[Asset Group]="","",VLOOKUP(Polygon[Asset Type],subdom_master,4,FALSE))</f>
        <v/>
      </c>
    </row>
  </sheetData>
  <conditionalFormatting sqref="A1:B1 H1:O1 Q1:U1 A2:U1048576">
    <cfRule type="expression" dxfId="47" priority="48">
      <formula>$J1 = "MBO"</formula>
    </cfRule>
  </conditionalFormatting>
  <conditionalFormatting sqref="A1:B1 K1:O1 Q1:U1 X1:AB1048576 A2:G1048576 K2:U1048576">
    <cfRule type="expression" dxfId="46" priority="46">
      <formula>$J1 = "PRC"</formula>
    </cfRule>
  </conditionalFormatting>
  <conditionalFormatting sqref="A1:B1 K1:O1 Q1:U1 W1:W1048576 A2:G1048576 K2:U1048576">
    <cfRule type="expression" dxfId="45" priority="43">
      <formula>$J1 = "SA"</formula>
    </cfRule>
  </conditionalFormatting>
  <conditionalFormatting sqref="A1:B1 K1:O1 Q1:V1 A2:G1048576 K2:V1048576">
    <cfRule type="expression" dxfId="44" priority="41">
      <formula>$J1 = "MSRF"</formula>
    </cfRule>
  </conditionalFormatting>
  <conditionalFormatting sqref="L1:L1048576 S1:U1048576">
    <cfRule type="expression" dxfId="43" priority="32">
      <formula>$J1="WTR"</formula>
    </cfRule>
    <cfRule type="expression" dxfId="42" priority="33">
      <formula>$J1="SA"</formula>
    </cfRule>
    <cfRule type="expression" dxfId="41" priority="34">
      <formula>$J1="PGSS"</formula>
    </cfRule>
    <cfRule type="expression" dxfId="40" priority="35">
      <formula>$J1="PLG"</formula>
    </cfRule>
    <cfRule type="expression" dxfId="39" priority="37">
      <formula>$J1="BLD"</formula>
    </cfRule>
    <cfRule type="expression" dxfId="38" priority="38">
      <formula>$J1="MSRF"</formula>
    </cfRule>
    <cfRule type="expression" dxfId="37" priority="39">
      <formula>$J1="TRF"</formula>
    </cfRule>
    <cfRule type="expression" dxfId="36" priority="40">
      <formula>$J1="GRN"</formula>
    </cfRule>
  </conditionalFormatting>
  <conditionalFormatting sqref="L1:L1048576 AB1:AB1048576 S1:U1048576">
    <cfRule type="expression" dxfId="35" priority="36">
      <formula>$J1="PRC"</formula>
    </cfRule>
  </conditionalFormatting>
  <conditionalFormatting sqref="A1:B1 K1:O1 Q1:U1 A2:G1048576 K2:U1048576">
    <cfRule type="expression" dxfId="34" priority="47">
      <formula>$J1 = "BLD"</formula>
    </cfRule>
  </conditionalFormatting>
  <conditionalFormatting sqref="A1:B1 K1:O1 Q1:U1 A2:G1048576 K2:U1048576">
    <cfRule type="expression" dxfId="33" priority="51">
      <formula>$J1="GRN"</formula>
    </cfRule>
  </conditionalFormatting>
  <conditionalFormatting sqref="A1:B1 K1:O1 Q1:U1 A2:G1048576 K2:U1048576">
    <cfRule type="expression" dxfId="32" priority="50">
      <formula>$J1="TRF"</formula>
    </cfRule>
  </conditionalFormatting>
  <conditionalFormatting sqref="A1:B1 K1:O1 Q1:U1 A2:G1048576 K2:U1048576">
    <cfRule type="expression" dxfId="31" priority="42">
      <formula>$J1 = "WTR"</formula>
    </cfRule>
  </conditionalFormatting>
  <conditionalFormatting sqref="A1:B1 K1:O1 Q1:U1 A2:G1048576 K2:U1048576">
    <cfRule type="expression" dxfId="30" priority="44">
      <formula>$J1 = "PGSS"</formula>
    </cfRule>
  </conditionalFormatting>
  <conditionalFormatting sqref="A1:B1 K1:O1 Q1:U1 A2:G1048576 K2:U1048576">
    <cfRule type="expression" dxfId="29" priority="45">
      <formula>$J1 = "PLG"</formula>
    </cfRule>
  </conditionalFormatting>
  <conditionalFormatting sqref="D1:E1 G1 D2:G1048576 P1:P1048576">
    <cfRule type="expression" dxfId="28" priority="31">
      <formula>OR($J1="GRN", $J1="TRF", $J1="MSRF", $J1="BLD", $J1="PRC", $J1="PLG", $J1="PGSS", $J1="SA", $J1="WTR")</formula>
    </cfRule>
  </conditionalFormatting>
  <conditionalFormatting sqref="C1:E1">
    <cfRule type="expression" dxfId="27" priority="23">
      <formula>$J1="WTB"</formula>
    </cfRule>
  </conditionalFormatting>
  <conditionalFormatting sqref="C1:E1">
    <cfRule type="expression" dxfId="26" priority="28">
      <formula>$J1="FNC"</formula>
    </cfRule>
  </conditionalFormatting>
  <conditionalFormatting sqref="C1:E1">
    <cfRule type="expression" dxfId="25" priority="27">
      <formula>$J1="HDG"</formula>
    </cfRule>
  </conditionalFormatting>
  <conditionalFormatting sqref="C1:E1">
    <cfRule type="expression" dxfId="24" priority="26">
      <formula>$J1="IGLN"</formula>
    </cfRule>
  </conditionalFormatting>
  <conditionalFormatting sqref="C1:E1">
    <cfRule type="expression" dxfId="23" priority="25">
      <formula>$J1="TRK"</formula>
    </cfRule>
  </conditionalFormatting>
  <conditionalFormatting sqref="C1:E1">
    <cfRule type="expression" dxfId="22" priority="24">
      <formula>$J1="WALL"</formula>
    </cfRule>
  </conditionalFormatting>
  <conditionalFormatting sqref="P1">
    <cfRule type="expression" dxfId="21" priority="13">
      <formula>$J1="TREE"</formula>
    </cfRule>
  </conditionalFormatting>
  <conditionalFormatting sqref="P1">
    <cfRule type="expression" dxfId="20" priority="21">
      <formula>$J1="ART"</formula>
    </cfRule>
  </conditionalFormatting>
  <conditionalFormatting sqref="P1">
    <cfRule type="expression" dxfId="19" priority="20">
      <formula>$J1="BBQ"</formula>
    </cfRule>
  </conditionalFormatting>
  <conditionalFormatting sqref="P1">
    <cfRule type="expression" dxfId="18" priority="19">
      <formula>$J1="TOI"</formula>
    </cfRule>
  </conditionalFormatting>
  <conditionalFormatting sqref="P1">
    <cfRule type="expression" dxfId="17" priority="18">
      <formula>$J1="IGPT"</formula>
    </cfRule>
  </conditionalFormatting>
  <conditionalFormatting sqref="P1">
    <cfRule type="expression" dxfId="16" priority="22">
      <formula>$J1="FRN"</formula>
    </cfRule>
  </conditionalFormatting>
  <conditionalFormatting sqref="P1">
    <cfRule type="expression" dxfId="15" priority="17">
      <formula>$J1="SGN"</formula>
    </cfRule>
  </conditionalFormatting>
  <conditionalFormatting sqref="P1">
    <cfRule type="expression" dxfId="14" priority="16">
      <formula>$J1="SPEQ"</formula>
    </cfRule>
  </conditionalFormatting>
  <conditionalFormatting sqref="P1">
    <cfRule type="expression" dxfId="13" priority="15">
      <formula>$J1="STC"</formula>
    </cfRule>
  </conditionalFormatting>
  <conditionalFormatting sqref="P1">
    <cfRule type="expression" dxfId="12" priority="14">
      <formula>$J1="SERV"</formula>
    </cfRule>
  </conditionalFormatting>
  <conditionalFormatting sqref="F1">
    <cfRule type="expression" dxfId="11" priority="11">
      <formula>$J1="ART"</formula>
    </cfRule>
  </conditionalFormatting>
  <conditionalFormatting sqref="F1">
    <cfRule type="expression" dxfId="10" priority="10">
      <formula>$J1="BBQ"</formula>
    </cfRule>
  </conditionalFormatting>
  <conditionalFormatting sqref="F1">
    <cfRule type="expression" dxfId="9" priority="9">
      <formula>$J1="TOI"</formula>
    </cfRule>
  </conditionalFormatting>
  <conditionalFormatting sqref="F1">
    <cfRule type="expression" dxfId="8" priority="8">
      <formula>$J1="IGPT"</formula>
    </cfRule>
  </conditionalFormatting>
  <conditionalFormatting sqref="F1">
    <cfRule type="expression" dxfId="7" priority="7">
      <formula>$J1="PGEQ"</formula>
    </cfRule>
  </conditionalFormatting>
  <conditionalFormatting sqref="F1">
    <cfRule type="expression" dxfId="6" priority="12">
      <formula>$J1="FRN"</formula>
    </cfRule>
  </conditionalFormatting>
  <conditionalFormatting sqref="F1">
    <cfRule type="expression" dxfId="5" priority="6">
      <formula>$J1="SGN"</formula>
    </cfRule>
  </conditionalFormatting>
  <conditionalFormatting sqref="F1">
    <cfRule type="expression" dxfId="4" priority="5">
      <formula>$J1="SPEQ"</formula>
    </cfRule>
  </conditionalFormatting>
  <conditionalFormatting sqref="F1">
    <cfRule type="expression" dxfId="3" priority="4">
      <formula>$J1="STC"</formula>
    </cfRule>
  </conditionalFormatting>
  <conditionalFormatting sqref="F1">
    <cfRule type="expression" dxfId="2" priority="3">
      <formula>$J1="SERV"</formula>
    </cfRule>
  </conditionalFormatting>
  <conditionalFormatting sqref="F1">
    <cfRule type="expression" dxfId="1" priority="2">
      <formula>$J1="TREE"</formula>
    </cfRule>
  </conditionalFormatting>
  <conditionalFormatting sqref="F1">
    <cfRule type="expression" dxfId="0" priority="1">
      <formula>OR($J1="ART", $J1="BBQ", $J1="FRN", $J1="IGPT", $J1="PGEQ", $J1="SERV", $J1="SGN", $J1="SPEQ", $J1="STC", $J1="TOI", $J1="TREE")</formula>
    </cfRule>
  </conditionalFormatting>
  <dataValidations count="33">
    <dataValidation allowBlank="1" showInputMessage="1" showErrorMessage="1" prompt="Name of asset (optional)" sqref="L1"/>
    <dataValidation allowBlank="1" showInputMessage="1" showErrorMessage="1" prompt="Calculated Field" sqref="J1 H1"/>
    <dataValidation allowBlank="1" showInputMessage="1" showErrorMessage="1" prompt="START ENTRY HERE._x000a_Choose relevant asset group. See guidance tab for help" sqref="I1"/>
    <dataValidation allowBlank="1" showInputMessage="1" showErrorMessage="1" prompt="Date of asset installation dd/mm/yyyy" sqref="M1"/>
    <dataValidation allowBlank="1" showInputMessage="1" showErrorMessage="1" prompt="Any information not covered by provided fields" sqref="N1"/>
    <dataValidation allowBlank="1" showInputMessage="1" showErrorMessage="1" prompt="Resource Consent Number" sqref="O1"/>
    <dataValidation allowBlank="1" showInputMessage="1" showErrorMessage="1" prompt="Name of person and or company entering data" sqref="Q1"/>
    <dataValidation allowBlank="1" showInputMessage="1" showErrorMessage="1" prompt="Date data added to this sheet dd/mm/yyyy" sqref="R1"/>
    <dataValidation allowBlank="1" showInputMessage="1" showErrorMessage="1" prompt="Z coordinate of asset (optional)" sqref="S1"/>
    <dataValidation allowBlank="1" showInputMessage="1" showErrorMessage="1" prompt="Brief asset descrpition (optional)" sqref="T1"/>
    <dataValidation allowBlank="1" showInputMessage="1" showErrorMessage="1" prompt="Asset area in m2" sqref="U1"/>
    <dataValidation allowBlank="1" showInputMessage="1" showErrorMessage="1" prompt="Surface material of Asset" sqref="V1"/>
    <dataValidation allowBlank="1" showInputMessage="1" showErrorMessage="1" prompt="Surface type" sqref="X1"/>
    <dataValidation allowBlank="1" showInputMessage="1" showErrorMessage="1" prompt="Surface Layer Depth of asset in mm" sqref="Y1"/>
    <dataValidation allowBlank="1" showInputMessage="1" showErrorMessage="1" prompt="Length of asset in m" sqref="Z1"/>
    <dataValidation allowBlank="1" showInputMessage="1" showErrorMessage="1" prompt="Average width of asset in m" sqref="AA1"/>
    <dataValidation allowBlank="1" showInputMessage="1" showErrorMessage="1" prompt="Number of parking spaces" sqref="AB1"/>
    <dataValidation allowBlank="1" showInputMessage="1" showErrorMessage="1" prompt="Main material of asset surface" sqref="W1"/>
    <dataValidation allowBlank="1" showInputMessage="1" showErrorMessage="1" prompt="Name of DWG file" sqref="A1"/>
    <dataValidation allowBlank="1" showInputMessage="1" showErrorMessage="1" prompt="Asset ID of existing asset - e.g. STC-56" sqref="G1"/>
    <dataValidation allowBlank="1" showInputMessage="1" showErrorMessage="1" prompt="Handle (unique CAD entity identifier) of geometry attribute (polyline, point, polygon)" sqref="C1"/>
    <dataValidation type="list" allowBlank="1" showInputMessage="1" showErrorMessage="1" sqref="I2:I1000">
      <formula1>asset_grp_poly_pick</formula1>
    </dataValidation>
    <dataValidation type="list" allowBlank="1" showInputMessage="1" showErrorMessage="1" sqref="V2:V1000">
      <formula1>surface_master_pick</formula1>
    </dataValidation>
    <dataValidation type="list" allowBlank="1" showInputMessage="1" showErrorMessage="1" sqref="X2:X1000">
      <formula1>surface_trk_cp_pick</formula1>
    </dataValidation>
    <dataValidation type="list" allowBlank="1" showInputMessage="1" showErrorMessage="1" sqref="W2:W1000">
      <formula1>sa_pa_surface_pick</formula1>
    </dataValidation>
    <dataValidation type="list" allowBlank="1" showInputMessage="1" showErrorMessage="1" sqref="F2:F1000">
      <formula1>yes_no_pick</formula1>
    </dataValidation>
    <dataValidation type="list" allowBlank="1" showInputMessage="1" showErrorMessage="1" sqref="K1001:K1048576">
      <formula1>INDIRECT($J:$J)</formula1>
    </dataValidation>
    <dataValidation type="list" allowBlank="1" showInputMessage="1" showErrorMessage="1" sqref="K2:K1000">
      <formula1>INDIRECT(J2)</formula1>
    </dataValidation>
    <dataValidation allowBlank="1" showInputMessage="1" showErrorMessage="1" prompt="Approx. inside centroid X Coordinate" sqref="D1"/>
    <dataValidation allowBlank="1" showInputMessage="1" showErrorMessage="1" prompt="Approx. inside centroid Y Coordinate" sqref="E1"/>
    <dataValidation allowBlank="1" showInputMessage="1" showErrorMessage="1" prompt="Unit cost of asset" sqref="P1"/>
    <dataValidation allowBlank="1" showInputMessage="1" showErrorMessage="1" prompt="Is the the data relating to the replacement of an existing asset" sqref="F1"/>
    <dataValidation type="list" allowBlank="1" showInputMessage="1" showErrorMessage="1" prompt="Type of asset" sqref="K1">
      <formula1>INDIRECT($J:$J)</formula1>
    </dataValidation>
  </dataValidations>
  <pageMargins left="0.7" right="0.7" top="0.75" bottom="0.75" header="0.3" footer="0.3"/>
  <pageSetup paperSize="407"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000"/>
  <sheetViews>
    <sheetView workbookViewId="0">
      <pane ySplit="1" topLeftCell="A2" activePane="bottomLeft" state="frozen"/>
      <selection pane="bottomLeft" activeCell="H2" sqref="H2"/>
    </sheetView>
  </sheetViews>
  <sheetFormatPr defaultRowHeight="11.25" x14ac:dyDescent="0.2"/>
  <cols>
    <col min="1" max="1" width="16.5703125" style="1" bestFit="1" customWidth="1"/>
    <col min="2" max="2" width="14.28515625" style="1" bestFit="1" customWidth="1"/>
    <col min="3" max="3" width="8.28515625" style="1" bestFit="1" customWidth="1"/>
    <col min="4" max="5" width="8.28515625" style="62" customWidth="1"/>
    <col min="6" max="6" width="6.85546875" style="1" bestFit="1" customWidth="1"/>
    <col min="7" max="7" width="7.140625" style="1" bestFit="1" customWidth="1"/>
    <col min="8" max="8" width="19.28515625" style="1" bestFit="1" customWidth="1"/>
    <col min="9" max="9" width="7.42578125" style="1" customWidth="1"/>
    <col min="10" max="10" width="4.5703125" style="1" bestFit="1" customWidth="1"/>
    <col min="11" max="11" width="7" style="1" customWidth="1"/>
    <col min="12" max="12" width="8.42578125" style="1" customWidth="1"/>
    <col min="13" max="13" width="9" style="1" bestFit="1" customWidth="1"/>
    <col min="14" max="14" width="6.42578125" style="1" bestFit="1" customWidth="1"/>
    <col min="15" max="15" width="8.42578125" style="1" customWidth="1"/>
    <col min="16" max="16" width="8.42578125" style="54" customWidth="1"/>
    <col min="17" max="17" width="11.140625" style="1" bestFit="1" customWidth="1"/>
    <col min="18" max="18" width="9" style="1" bestFit="1" customWidth="1"/>
    <col min="19" max="19" width="6.42578125" style="1" customWidth="1"/>
    <col min="20" max="20" width="8" style="1" customWidth="1"/>
    <col min="21" max="21" width="9.7109375" style="1" bestFit="1" customWidth="1"/>
    <col min="22" max="22" width="12.7109375" style="1" bestFit="1" customWidth="1"/>
    <col min="23" max="23" width="7.42578125" style="1" customWidth="1"/>
    <col min="24" max="24" width="7" style="1" customWidth="1"/>
    <col min="25" max="25" width="4.140625" style="1" customWidth="1"/>
    <col min="26" max="26" width="6.42578125" style="1" customWidth="1"/>
    <col min="27" max="27" width="5.85546875" style="1" customWidth="1"/>
    <col min="28" max="31" width="6.42578125" style="1" bestFit="1" customWidth="1"/>
    <col min="32" max="32" width="6.7109375" style="1" bestFit="1" customWidth="1"/>
    <col min="33" max="34" width="6.42578125" style="1" bestFit="1" customWidth="1"/>
    <col min="35" max="35" width="7.7109375" style="1" customWidth="1"/>
    <col min="36" max="36" width="7.85546875" style="1" bestFit="1" customWidth="1"/>
    <col min="37" max="37" width="6.28515625" style="1" bestFit="1" customWidth="1"/>
    <col min="38" max="38" width="6.5703125" style="1" bestFit="1" customWidth="1"/>
    <col min="39" max="39" width="4.28515625" style="1" bestFit="1" customWidth="1"/>
    <col min="40" max="40" width="5.85546875" style="1" bestFit="1" customWidth="1"/>
    <col min="41" max="41" width="5.42578125" style="1" bestFit="1" customWidth="1"/>
    <col min="42" max="42" width="7.140625" style="1" customWidth="1"/>
    <col min="43" max="43" width="7.42578125" style="1" bestFit="1" customWidth="1"/>
    <col min="44" max="44" width="7.42578125" style="1" customWidth="1"/>
    <col min="45" max="45" width="8.140625" style="1" bestFit="1" customWidth="1"/>
    <col min="46" max="46" width="5.7109375" style="1" bestFit="1" customWidth="1"/>
    <col min="47" max="47" width="5.85546875" style="1" customWidth="1"/>
    <col min="48" max="48" width="7.140625" style="1" customWidth="1"/>
    <col min="49" max="49" width="9" style="13" bestFit="1" customWidth="1"/>
    <col min="50" max="50" width="7.7109375" style="1" customWidth="1"/>
    <col min="51" max="51" width="7" style="1" bestFit="1" customWidth="1"/>
    <col min="52" max="52" width="8" style="1" bestFit="1" customWidth="1"/>
    <col min="53" max="53" width="6.85546875" style="1" bestFit="1" customWidth="1"/>
    <col min="54" max="54" width="6.42578125" style="1" bestFit="1" customWidth="1"/>
    <col min="55" max="55" width="7.140625" style="1" bestFit="1" customWidth="1"/>
    <col min="56" max="56" width="6.28515625" style="1" bestFit="1" customWidth="1"/>
    <col min="57" max="57" width="9.42578125" style="1" bestFit="1" customWidth="1"/>
    <col min="58" max="58" width="6.42578125" style="1" customWidth="1"/>
    <col min="59" max="59" width="7.42578125" style="1" bestFit="1" customWidth="1"/>
    <col min="60" max="60" width="6.85546875" style="1" bestFit="1" customWidth="1"/>
    <col min="61" max="61" width="7.42578125" style="1" bestFit="1" customWidth="1"/>
    <col min="62" max="62" width="5.85546875" style="1" bestFit="1" customWidth="1"/>
    <col min="63" max="63" width="7" style="1" bestFit="1" customWidth="1"/>
    <col min="64" max="65" width="7.42578125" style="1" bestFit="1" customWidth="1"/>
    <col min="66" max="66" width="6.42578125" style="1" bestFit="1" customWidth="1"/>
    <col min="67" max="67" width="8.85546875" style="1" bestFit="1" customWidth="1"/>
    <col min="68" max="68" width="7.140625" style="1" bestFit="1" customWidth="1"/>
    <col min="69" max="69" width="6.5703125" style="1" bestFit="1" customWidth="1"/>
    <col min="70" max="70" width="7.7109375" style="1" bestFit="1" customWidth="1"/>
    <col min="71" max="71" width="6.5703125" style="1" bestFit="1" customWidth="1"/>
    <col min="72" max="16384" width="9.140625" style="1"/>
  </cols>
  <sheetData>
    <row r="1" spans="1:71" x14ac:dyDescent="0.2">
      <c r="A1" s="32" t="s">
        <v>1174</v>
      </c>
      <c r="B1" s="32" t="s">
        <v>1172</v>
      </c>
      <c r="C1" s="32" t="s">
        <v>1213</v>
      </c>
      <c r="D1" s="63" t="s">
        <v>1234</v>
      </c>
      <c r="E1" s="63" t="s">
        <v>1235</v>
      </c>
      <c r="F1" s="32" t="s">
        <v>1176</v>
      </c>
      <c r="G1" s="32" t="s">
        <v>1177</v>
      </c>
      <c r="H1" s="22" t="s">
        <v>837</v>
      </c>
      <c r="I1" s="22" t="s">
        <v>835</v>
      </c>
      <c r="J1" s="22" t="s">
        <v>891</v>
      </c>
      <c r="K1" s="22" t="s">
        <v>390</v>
      </c>
      <c r="L1" s="22" t="s">
        <v>391</v>
      </c>
      <c r="M1" s="23" t="s">
        <v>393</v>
      </c>
      <c r="N1" s="22" t="s">
        <v>394</v>
      </c>
      <c r="O1" s="22" t="s">
        <v>395</v>
      </c>
      <c r="P1" s="52" t="s">
        <v>1239</v>
      </c>
      <c r="Q1" s="22" t="s">
        <v>396</v>
      </c>
      <c r="R1" s="23" t="s">
        <v>397</v>
      </c>
      <c r="S1" s="24" t="s">
        <v>71</v>
      </c>
      <c r="T1" s="22" t="s">
        <v>423</v>
      </c>
      <c r="U1" s="22" t="s">
        <v>424</v>
      </c>
      <c r="V1" s="22" t="s">
        <v>425</v>
      </c>
      <c r="W1" s="22" t="s">
        <v>426</v>
      </c>
      <c r="X1" s="22" t="s">
        <v>427</v>
      </c>
      <c r="Y1" s="22" t="s">
        <v>428</v>
      </c>
      <c r="Z1" s="22" t="s">
        <v>430</v>
      </c>
      <c r="AA1" s="22" t="s">
        <v>431</v>
      </c>
      <c r="AB1" s="22" t="s">
        <v>498</v>
      </c>
      <c r="AC1" s="22" t="s">
        <v>499</v>
      </c>
      <c r="AD1" s="22" t="s">
        <v>500</v>
      </c>
      <c r="AE1" s="22" t="s">
        <v>501</v>
      </c>
      <c r="AF1" s="22" t="s">
        <v>502</v>
      </c>
      <c r="AG1" s="22" t="s">
        <v>503</v>
      </c>
      <c r="AH1" s="22" t="s">
        <v>504</v>
      </c>
      <c r="AI1" s="22" t="s">
        <v>109</v>
      </c>
      <c r="AJ1" s="22" t="s">
        <v>505</v>
      </c>
      <c r="AK1" s="22" t="s">
        <v>506</v>
      </c>
      <c r="AL1" s="22" t="s">
        <v>507</v>
      </c>
      <c r="AM1" s="22" t="s">
        <v>508</v>
      </c>
      <c r="AN1" s="22" t="s">
        <v>509</v>
      </c>
      <c r="AO1" s="22" t="s">
        <v>510</v>
      </c>
      <c r="AP1" s="22" t="s">
        <v>511</v>
      </c>
      <c r="AQ1" s="22" t="s">
        <v>512</v>
      </c>
      <c r="AR1" s="22" t="s">
        <v>513</v>
      </c>
      <c r="AS1" s="22" t="s">
        <v>514</v>
      </c>
      <c r="AT1" s="22" t="s">
        <v>515</v>
      </c>
      <c r="AU1" s="22" t="s">
        <v>516</v>
      </c>
      <c r="AV1" s="22" t="s">
        <v>517</v>
      </c>
      <c r="AW1" s="23" t="s">
        <v>518</v>
      </c>
      <c r="AX1" s="22" t="s">
        <v>529</v>
      </c>
      <c r="AY1" s="22" t="s">
        <v>530</v>
      </c>
      <c r="AZ1" s="22" t="s">
        <v>531</v>
      </c>
      <c r="BA1" s="22" t="s">
        <v>532</v>
      </c>
      <c r="BB1" s="22" t="s">
        <v>533</v>
      </c>
      <c r="BC1" s="22" t="s">
        <v>534</v>
      </c>
      <c r="BD1" s="22" t="s">
        <v>554</v>
      </c>
      <c r="BE1" s="22" t="s">
        <v>535</v>
      </c>
      <c r="BF1" s="22" t="s">
        <v>392</v>
      </c>
      <c r="BG1" s="22" t="s">
        <v>536</v>
      </c>
      <c r="BH1" s="22" t="s">
        <v>537</v>
      </c>
      <c r="BI1" s="22" t="s">
        <v>551</v>
      </c>
      <c r="BJ1" s="22" t="s">
        <v>552</v>
      </c>
      <c r="BK1" s="25" t="s">
        <v>568</v>
      </c>
      <c r="BL1" s="25" t="s">
        <v>570</v>
      </c>
      <c r="BM1" s="25" t="s">
        <v>572</v>
      </c>
      <c r="BN1" s="25" t="s">
        <v>574</v>
      </c>
      <c r="BO1" s="25" t="s">
        <v>576</v>
      </c>
      <c r="BP1" s="25" t="s">
        <v>578</v>
      </c>
      <c r="BQ1" s="25" t="s">
        <v>579</v>
      </c>
      <c r="BR1" s="25" t="s">
        <v>581</v>
      </c>
      <c r="BS1" s="25" t="s">
        <v>583</v>
      </c>
    </row>
    <row r="2" spans="1:71" s="3" customFormat="1" x14ac:dyDescent="0.2">
      <c r="A2" s="3" t="str">
        <f>IF(Point[DWG File Name]="","",Point[DWG File Name])</f>
        <v/>
      </c>
      <c r="B2" s="3" t="str">
        <f>IF(Point[DWG Layer Name]="","",Point[DWG Layer Name])</f>
        <v/>
      </c>
      <c r="C2" s="3" t="str">
        <f>IF(Point[DWG Handle]="","",Point[DWG Handle])</f>
        <v/>
      </c>
      <c r="D2" s="58" t="str">
        <f>IF(Point[X]="","",Point[X])</f>
        <v/>
      </c>
      <c r="E2" s="58" t="str">
        <f>IF(Point[Y]="","",Point[Y])</f>
        <v/>
      </c>
      <c r="F2" s="3" t="str">
        <f>IF(Point[Replacement Asset]="","",Point[Replacement Asset])</f>
        <v/>
      </c>
      <c r="G2" s="3" t="str">
        <f>IF(Point[Asset ID]="","",UPPER(Point[Asset ID]))</f>
        <v/>
      </c>
      <c r="H2" s="3" t="str">
        <f>IF(Point[Asset Group]="","",VLOOKUP(Point[Asset Group],asset_grp_pt,4,FALSE))</f>
        <v/>
      </c>
      <c r="I2" s="3" t="str">
        <f>IF(Point[Asset Group]="","",VLOOKUP(Point[Asset Group],asset_grp_pt,2,FALSE))</f>
        <v/>
      </c>
      <c r="J2" s="3" t="str">
        <f>IF(Point[Asset Group]="","",VLOOKUP(Point[Asset Group],asset_grp_pt,3,FALSE))</f>
        <v/>
      </c>
      <c r="K2" s="3" t="str">
        <f>IF(Point[Asset Group]="","",VLOOKUP(Point[Asset Type],type_master_list,2,FALSE))</f>
        <v/>
      </c>
      <c r="L2" s="3" t="str">
        <f>IF(Point[Asset Name]="","",PROPER(Point[Asset Name]))</f>
        <v/>
      </c>
      <c r="M2" s="11" t="str">
        <f>IF(Point[Install Date]="","",Point[Install Date])</f>
        <v/>
      </c>
      <c r="N2" s="11" t="str">
        <f>IF(Point[Note]="","",PROPER(Point[Note]))</f>
        <v/>
      </c>
      <c r="O2" s="11" t="str">
        <f>IF(Point[Resource Consent Number]="","",UPPER(Point[Resource Consent Number]))</f>
        <v/>
      </c>
      <c r="P2" s="53" t="str">
        <f>IF(Point[Asset Unit Cost]="","",Point[Asset Unit Cost])</f>
        <v/>
      </c>
      <c r="Q2" s="11" t="str">
        <f>IF(Point[Added By]="","",UPPER(Point[Added By]))</f>
        <v/>
      </c>
      <c r="R2" s="11" t="str">
        <f>IF(Point[Added Date]="","",Point[Added Date])</f>
        <v/>
      </c>
      <c r="S2" s="14" t="str">
        <f>IF(Point[Z COORD]="","",Point[Z COORD])</f>
        <v/>
      </c>
      <c r="T2" s="14" t="str">
        <f>IF(Point[Asset Description]="","",PROPER(Point[Asset Description]))</f>
        <v/>
      </c>
      <c r="U2" s="14" t="str">
        <f>IF(Point[[Artist ]]="","",PROPER(Point[[Artist ]]))</f>
        <v/>
      </c>
      <c r="V2" s="14" t="str">
        <f>IF(Point[Material Notes]="","",PROPER(Point[Material Notes]))</f>
        <v/>
      </c>
      <c r="W2" s="14" t="str">
        <f>IF(Point[Dimension Notes]="","",Point[Dimension Notes])</f>
        <v/>
      </c>
      <c r="X2" s="14" t="str">
        <f>IF(Point[List]="","",VLOOKUP(Point[Burner Number],number,2,FALSE))</f>
        <v/>
      </c>
      <c r="Y2" s="14" t="str">
        <f>IF(Point[List]="","",VLOOKUP(Point[Fuel],bbq_fuel,2,FALSE))</f>
        <v/>
      </c>
      <c r="Z2" s="14" t="str">
        <f>IF(Point[List]="","",VLOOKUP(Point[Cabinet Material],bbq_material,2,FALSE))</f>
        <v/>
      </c>
      <c r="AA2" s="14" t="str">
        <f>IF(Point[Asset Group]="","",VLOOKUP(Point[Manufacturer],manufacturer,2,FALSE))</f>
        <v/>
      </c>
      <c r="AB2" s="14" t="str">
        <f>IF(Point[Uinsex WC]="","",Point[Uinsex WC])</f>
        <v/>
      </c>
      <c r="AC2" s="14" t="str">
        <f>IF(Point[Female WC]="","",Point[Female WC])</f>
        <v/>
      </c>
      <c r="AD2" s="14" t="str">
        <f>IF(Point[Male WC]="","",Point[Male WC])</f>
        <v/>
      </c>
      <c r="AE2" s="14" t="str">
        <f>IF(Point[Urinal]="","",Point[Urinal])</f>
        <v/>
      </c>
      <c r="AF2" s="14" t="str">
        <f>IF(Point[Disabled Unisex]="","",Point[Disabled Unisex])</f>
        <v/>
      </c>
      <c r="AG2" s="14" t="str">
        <f>IF(Point[Disabled Female]="","",Point[Disabled Female])</f>
        <v/>
      </c>
      <c r="AH2" s="14" t="str">
        <f>IF(Point[Disabled Male]="","",Point[Disabled Male])</f>
        <v/>
      </c>
      <c r="AI2" s="14" t="str">
        <f>IF(Point[Asset Group]="","",VLOOKUP(Point[Handrail],yes_no,2,FALSE))</f>
        <v/>
      </c>
      <c r="AJ2" s="14" t="str">
        <f>IF(Point[Asset Group]="","",VLOOKUP(Point[Baby Changing],yes_no,2,FALSE))</f>
        <v/>
      </c>
      <c r="AK2" s="14" t="str">
        <f>IF(Point[Asset Group]="","",VLOOKUP(Point[Service Room],yes_no,2,FALSE))</f>
        <v/>
      </c>
      <c r="AL2" s="14" t="str">
        <f>IF(Point[Asset Group]="","",VLOOKUP(Point[Service Tap],service_tap,2,FALSE))</f>
        <v/>
      </c>
      <c r="AM2" s="14" t="str">
        <f>IF(Point[Asset Group]="","",VLOOKUP(Point[Heating Type],wc_heating,2,FALSE))</f>
        <v/>
      </c>
      <c r="AN2" s="14" t="str">
        <f>IF(Point[Asset Group]="","",VLOOKUP(Point[Power Supply],power_supply,2,FALSE))</f>
        <v/>
      </c>
      <c r="AO2" s="14" t="str">
        <f>IF(Point[Asset Group]="","",VLOOKUP(Point[Waste Water],waste_water,2,FALSE))</f>
        <v/>
      </c>
      <c r="AP2" s="14" t="str">
        <f>IF(Point[Asset Group]="","",VLOOKUP(Point[Furniture SubType],subdom_master_gdb,2,FALSE))</f>
        <v/>
      </c>
      <c r="AQ2" s="14" t="str">
        <f>IF(Point[Asset Group]="","",VLOOKUP(Point[Concrete Pad],yes_no,2,FALSE))</f>
        <v/>
      </c>
      <c r="AR2" s="14" t="str">
        <f>IF(Point[Asset Group]="","",VLOOKUP(Point[Material],material_master,2,FALSE))</f>
        <v/>
      </c>
      <c r="AS2" s="14" t="str">
        <f>IF(Point[Asset Group]="","",VLOOKUP(Point[Plumbing],irrigation_plumbing,2,FALSE))</f>
        <v/>
      </c>
      <c r="AT2" s="14" t="str">
        <f>IF(Point[Asset Group]="","",VLOOKUP(Point[Sprinklers],irrigation_sprinklers,2,FALSE))</f>
        <v/>
      </c>
      <c r="AU2" s="14" t="str">
        <f>IF(Point[Asset Group]="","",VLOOKUP(Point[System],irrigation_system,2,FALSE))</f>
        <v/>
      </c>
      <c r="AV2" s="14" t="str">
        <f>IF(Point[Asset Group]="","",VLOOKUP(Point[Status],irrigation_status,2,FALSE))</f>
        <v/>
      </c>
      <c r="AW2" s="11" t="str">
        <f>IF(Point[Date of manufacture]="","",Point[Date of manufacture])</f>
        <v/>
      </c>
      <c r="AX2" s="14" t="str">
        <f>IF(Point[Asset Group]="","",VLOOKUP(Point[Sign Purpose],sign_purpose,2,FALSE))</f>
        <v/>
      </c>
      <c r="AY2" s="14" t="str">
        <f>IF(Point[Asset Group]="","",VLOOKUP(Point[Sign Material],material_master,2,FALSE))</f>
        <v/>
      </c>
      <c r="AZ2" s="14" t="str">
        <f>IF(Point[Asset Group]="","",VLOOKUP(Point[Affixed To],sign_affix,2,FALSE))</f>
        <v/>
      </c>
      <c r="BA2" s="14" t="str">
        <f>IF(Point[Size HxB mm]="","",Point[Size HxB mm])</f>
        <v/>
      </c>
      <c r="BB2" s="14" t="str">
        <f>IF(Point[Height m]="","",Point[Height m])</f>
        <v/>
      </c>
      <c r="BC2" s="14" t="str">
        <f>IF(Point[Asset Group]="","",VLOOKUP(Point[Post Material],material_master,2,FALSE))</f>
        <v/>
      </c>
      <c r="BD2" s="14" t="str">
        <f>IF(Point[Asset Group]="","",VLOOKUP(Point[Post Number],number,2,FALSE))</f>
        <v/>
      </c>
      <c r="BE2" s="14" t="str">
        <f>IF(Point[Asset Group]="","",VLOOKUP(Point[Structure SubType],subdom_master_gdb,2,FALSE))</f>
        <v/>
      </c>
      <c r="BF2" s="14" t="str">
        <f>IF(Point[Area m2]="","",Point[Area m2])</f>
        <v/>
      </c>
      <c r="BG2" s="14" t="str">
        <f>IF(Point[Length m]="","",Point[Length m])</f>
        <v/>
      </c>
      <c r="BH2" s="14" t="str">
        <f>IF(Point[Width m]="","",Point[Width m])</f>
        <v/>
      </c>
      <c r="BI2" s="14" t="str">
        <f>IF(Point[Diameter m]="","",Point[Diameter m])</f>
        <v/>
      </c>
      <c r="BJ2" s="14" t="str">
        <f>IF(Point[Asset Group]="","",VLOOKUP(Point[Number of Pipes],number,2,FALSE))</f>
        <v/>
      </c>
      <c r="BK2" s="14" t="str">
        <f>IF(Point[Asset Group]="","",VLOOKUP(Point[Combined Name],2,FALSE))</f>
        <v/>
      </c>
      <c r="BL2" s="14" t="str">
        <f>IF(Point[Asset Group]="","",VLOOKUP(Point[Size Class],size_class,2,FALSE))</f>
        <v/>
      </c>
      <c r="BM2" s="14" t="str">
        <f>IF(Point[Asset Group]="","",VLOOKUP(Point[Age Class],age_class,2,FALSE))</f>
        <v/>
      </c>
      <c r="BN2" s="14" t="str">
        <f>IF(Point[Girth (cm)]="","",Point[Girth (cm)])</f>
        <v/>
      </c>
      <c r="BO2" s="14" t="str">
        <f>IF(Point[Crown Radius (m)]="","",Point[Crown Radius (m)])</f>
        <v/>
      </c>
      <c r="BP2" s="14" t="str">
        <f>IF(Point[Asset Group]="","",VLOOKUP(Point[Rooting Environment],root_enviro,2,FALSE))</f>
        <v/>
      </c>
      <c r="BQ2" s="14" t="str">
        <f>IF(Point[Asset Group]="","",VLOOKUP(Point[Tree Surround],tree_surround,2,FALSE))</f>
        <v/>
      </c>
      <c r="BR2" s="14" t="str">
        <f>IF(Point[Asset Group]="","",VLOOKUP(Point[Tree Grill],yes_no,2,FALSE))</f>
        <v/>
      </c>
      <c r="BS2" s="14" t="str">
        <f>IF(Point[Asset Group]="","",VLOOKUP(Point[Tree Location],tree_location,2,FALSE))</f>
        <v/>
      </c>
    </row>
    <row r="3" spans="1:71" s="3" customFormat="1" x14ac:dyDescent="0.2">
      <c r="A3" s="3" t="str">
        <f>IF(Point[DWG File Name]="","",Point[DWG File Name])</f>
        <v/>
      </c>
      <c r="B3" s="3" t="str">
        <f>IF(Point[DWG Layer Name]="","",Point[DWG Layer Name])</f>
        <v/>
      </c>
      <c r="C3" s="3" t="str">
        <f>IF(Point[DWG Handle]="","",Point[DWG Handle])</f>
        <v/>
      </c>
      <c r="D3" s="58" t="str">
        <f>IF(Point[X]="","",Point[X])</f>
        <v/>
      </c>
      <c r="E3" s="58" t="str">
        <f>IF(Point[Y]="","",Point[Y])</f>
        <v/>
      </c>
      <c r="F3" s="3" t="str">
        <f>IF(Point[Replacement Asset]="","",Point[Replacement Asset])</f>
        <v/>
      </c>
      <c r="G3" s="3" t="str">
        <f>IF(Point[Asset ID]="","",UPPER(Point[Asset ID]))</f>
        <v/>
      </c>
      <c r="H3" s="3" t="str">
        <f>IF(Point[Asset Group]="","",VLOOKUP(Point[Asset Group],asset_grp_pt,4,FALSE))</f>
        <v/>
      </c>
      <c r="I3" s="3" t="str">
        <f>IF(Point[Asset Group]="","",VLOOKUP(Point[Asset Group],asset_grp_pt,2,FALSE))</f>
        <v/>
      </c>
      <c r="J3" s="3" t="str">
        <f>IF(Point[Asset Group]="","",VLOOKUP(Point[Asset Group],asset_grp_pt,3,FALSE))</f>
        <v/>
      </c>
      <c r="K3" s="3" t="str">
        <f>IF(Point[Asset Group]="","",VLOOKUP(Point[Asset Type],type_master_list,2,FALSE))</f>
        <v/>
      </c>
      <c r="L3" s="3" t="str">
        <f>IF(Point[Asset Name]="","",PROPER(Point[Asset Name]))</f>
        <v/>
      </c>
      <c r="M3" s="11" t="str">
        <f>IF(Point[Install Date]="","",Point[Install Date])</f>
        <v/>
      </c>
      <c r="N3" s="11" t="str">
        <f>IF(Point[Note]="","",PROPER(Point[Note]))</f>
        <v/>
      </c>
      <c r="O3" s="11" t="str">
        <f>IF(Point[Resource Consent Number]="","",UPPER(Point[Resource Consent Number]))</f>
        <v/>
      </c>
      <c r="P3" s="53" t="str">
        <f>IF(Point[Asset Unit Cost]="","",Point[Asset Unit Cost])</f>
        <v/>
      </c>
      <c r="Q3" s="11" t="str">
        <f>IF(Point[Added By]="","",UPPER(Point[Added By]))</f>
        <v/>
      </c>
      <c r="R3" s="11" t="str">
        <f>IF(Point[Added Date]="","",Point[Added Date])</f>
        <v/>
      </c>
      <c r="S3" s="14" t="str">
        <f>IF(Point[Z COORD]="","",Point[Z COORD])</f>
        <v/>
      </c>
      <c r="T3" s="14" t="str">
        <f>IF(Point[Asset Description]="","",PROPER(Point[Asset Description]))</f>
        <v/>
      </c>
      <c r="U3" s="14" t="str">
        <f>IF(Point[[Artist ]]="","",PROPER(Point[[Artist ]]))</f>
        <v/>
      </c>
      <c r="V3" s="14" t="str">
        <f>IF(Point[Material Notes]="","",PROPER(Point[Material Notes]))</f>
        <v/>
      </c>
      <c r="W3" s="14" t="str">
        <f>IF(Point[Dimension Notes]="","",Point[Dimension Notes])</f>
        <v/>
      </c>
      <c r="X3" s="14" t="str">
        <f>IF(Point[List]="","",VLOOKUP(Point[Burner Number],number,2,FALSE))</f>
        <v/>
      </c>
      <c r="Y3" s="14" t="str">
        <f>IF(Point[List]="","",VLOOKUP(Point[Fuel],bbq_fuel,2,FALSE))</f>
        <v/>
      </c>
      <c r="Z3" s="14" t="str">
        <f>IF(Point[List]="","",VLOOKUP(Point[Cabinet Material],bbq_material,2,FALSE))</f>
        <v/>
      </c>
      <c r="AA3" s="14" t="str">
        <f>IF(Point[Asset Group]="","",VLOOKUP(Point[Manufacturer],manufacturer,2,FALSE))</f>
        <v/>
      </c>
      <c r="AB3" s="14" t="str">
        <f>IF(Point[Uinsex WC]="","",Point[Uinsex WC])</f>
        <v/>
      </c>
      <c r="AC3" s="14" t="str">
        <f>IF(Point[Female WC]="","",Point[Female WC])</f>
        <v/>
      </c>
      <c r="AD3" s="14" t="str">
        <f>IF(Point[Male WC]="","",Point[Male WC])</f>
        <v/>
      </c>
      <c r="AE3" s="14" t="str">
        <f>IF(Point[Urinal]="","",Point[Urinal])</f>
        <v/>
      </c>
      <c r="AF3" s="14" t="str">
        <f>IF(Point[Disabled Unisex]="","",Point[Disabled Unisex])</f>
        <v/>
      </c>
      <c r="AG3" s="14" t="str">
        <f>IF(Point[Disabled Female]="","",Point[Disabled Female])</f>
        <v/>
      </c>
      <c r="AH3" s="14" t="str">
        <f>IF(Point[Disabled Male]="","",Point[Disabled Male])</f>
        <v/>
      </c>
      <c r="AI3" s="14" t="str">
        <f>IF(Point[Asset Group]="","",VLOOKUP(Point[Handrail],yes_no,2,FALSE))</f>
        <v/>
      </c>
      <c r="AJ3" s="14" t="str">
        <f>IF(Point[Asset Group]="","",VLOOKUP(Point[Baby Changing],yes_no,2,FALSE))</f>
        <v/>
      </c>
      <c r="AK3" s="14" t="str">
        <f>IF(Point[Asset Group]="","",VLOOKUP(Point[Service Room],yes_no,2,FALSE))</f>
        <v/>
      </c>
      <c r="AL3" s="14" t="str">
        <f>IF(Point[Asset Group]="","",VLOOKUP(Point[Service Tap],service_tap,2,FALSE))</f>
        <v/>
      </c>
      <c r="AM3" s="14" t="str">
        <f>IF(Point[Asset Group]="","",VLOOKUP(Point[Heating Type],wc_heating,2,FALSE))</f>
        <v/>
      </c>
      <c r="AN3" s="14" t="str">
        <f>IF(Point[Asset Group]="","",VLOOKUP(Point[Power Supply],power_supply,2,FALSE))</f>
        <v/>
      </c>
      <c r="AO3" s="14" t="str">
        <f>IF(Point[Asset Group]="","",VLOOKUP(Point[Waste Water],waste_water,2,FALSE))</f>
        <v/>
      </c>
      <c r="AP3" s="14" t="str">
        <f>IF(Point[Asset Group]="","",VLOOKUP(Point[Furniture SubType],subdom_master_gdb,2,FALSE))</f>
        <v/>
      </c>
      <c r="AQ3" s="14" t="str">
        <f>IF(Point[Asset Group]="","",VLOOKUP(Point[Concrete Pad],yes_no,2,FALSE))</f>
        <v/>
      </c>
      <c r="AR3" s="14" t="str">
        <f>IF(Point[Asset Group]="","",VLOOKUP(Point[Material],material_master,2,FALSE))</f>
        <v/>
      </c>
      <c r="AS3" s="14" t="str">
        <f>IF(Point[Asset Group]="","",VLOOKUP(Point[Plumbing],irrigation_plumbing,2,FALSE))</f>
        <v/>
      </c>
      <c r="AT3" s="14" t="str">
        <f>IF(Point[Asset Group]="","",VLOOKUP(Point[Sprinklers],irrigation_sprinklers,2,FALSE))</f>
        <v/>
      </c>
      <c r="AU3" s="14" t="str">
        <f>IF(Point[Asset Group]="","",VLOOKUP(Point[System],irrigation_system,2,FALSE))</f>
        <v/>
      </c>
      <c r="AV3" s="14" t="str">
        <f>IF(Point[Asset Group]="","",VLOOKUP(Point[Status],irrigation_status,2,FALSE))</f>
        <v/>
      </c>
      <c r="AW3" s="11" t="str">
        <f>IF(Point[Date of manufacture]="","",Point[Date of manufacture])</f>
        <v/>
      </c>
      <c r="AX3" s="14" t="str">
        <f>IF(Point[Asset Group]="","",VLOOKUP(Point[Sign Purpose],sign_purpose,2,FALSE))</f>
        <v/>
      </c>
      <c r="AY3" s="14" t="str">
        <f>IF(Point[Asset Group]="","",VLOOKUP(Point[Sign Material],material_master,2,FALSE))</f>
        <v/>
      </c>
      <c r="AZ3" s="14" t="str">
        <f>IF(Point[Asset Group]="","",VLOOKUP(Point[Affixed To],sign_affix,2,FALSE))</f>
        <v/>
      </c>
      <c r="BA3" s="14" t="str">
        <f>IF(Point[Size HxB mm]="","",Point[Size HxB mm])</f>
        <v/>
      </c>
      <c r="BB3" s="14" t="str">
        <f>IF(Point[Height m]="","",Point[Height m])</f>
        <v/>
      </c>
      <c r="BC3" s="14" t="str">
        <f>IF(Point[Asset Group]="","",VLOOKUP(Point[Post Material],material_master,2,FALSE))</f>
        <v/>
      </c>
      <c r="BD3" s="14" t="str">
        <f>IF(Point[Asset Group]="","",VLOOKUP(Point[Post Number],number,2,FALSE))</f>
        <v/>
      </c>
      <c r="BE3" s="14" t="str">
        <f>IF(Point[Asset Group]="","",VLOOKUP(Point[Structure SubType],subdom_master_gdb,2,FALSE))</f>
        <v/>
      </c>
      <c r="BF3" s="14" t="str">
        <f>IF(Point[Area m2]="","",Point[Area m2])</f>
        <v/>
      </c>
      <c r="BG3" s="14" t="str">
        <f>IF(Point[Length m]="","",Point[Length m])</f>
        <v/>
      </c>
      <c r="BH3" s="14" t="str">
        <f>IF(Point[Width m]="","",Point[Width m])</f>
        <v/>
      </c>
      <c r="BI3" s="14" t="str">
        <f>IF(Point[Diameter m]="","",Point[Diameter m])</f>
        <v/>
      </c>
      <c r="BJ3" s="14" t="str">
        <f>IF(Point[Asset Group]="","",VLOOKUP(Point[Number of Pipes],number,2,FALSE))</f>
        <v/>
      </c>
      <c r="BK3" s="14" t="str">
        <f>IF(Point[Asset Group]="","",VLOOKUP(Point[Combined Name],2,FALSE))</f>
        <v/>
      </c>
      <c r="BL3" s="14" t="str">
        <f>IF(Point[Asset Group]="","",VLOOKUP(Point[Size Class],size_class,2,FALSE))</f>
        <v/>
      </c>
      <c r="BM3" s="14" t="str">
        <f>IF(Point[Asset Group]="","",VLOOKUP(Point[Age Class],age_class,2,FALSE))</f>
        <v/>
      </c>
      <c r="BN3" s="14" t="str">
        <f>IF(Point[Girth (cm)]="","",Point[Girth (cm)])</f>
        <v/>
      </c>
      <c r="BO3" s="14" t="str">
        <f>IF(Point[Crown Radius (m)]="","",Point[Crown Radius (m)])</f>
        <v/>
      </c>
      <c r="BP3" s="14" t="str">
        <f>IF(Point[Asset Group]="","",VLOOKUP(Point[Rooting Environment],root_enviro,2,FALSE))</f>
        <v/>
      </c>
      <c r="BQ3" s="14" t="str">
        <f>IF(Point[Asset Group]="","",VLOOKUP(Point[Tree Surround],tree_surround,2,FALSE))</f>
        <v/>
      </c>
      <c r="BR3" s="14" t="str">
        <f>IF(Point[Asset Group]="","",VLOOKUP(Point[Tree Grill],yes_no,2,FALSE))</f>
        <v/>
      </c>
      <c r="BS3" s="14" t="str">
        <f>IF(Point[Asset Group]="","",VLOOKUP(Point[Tree Location],tree_location,2,FALSE))</f>
        <v/>
      </c>
    </row>
    <row r="4" spans="1:71" s="3" customFormat="1" x14ac:dyDescent="0.2">
      <c r="A4" s="3" t="str">
        <f>IF(Point[DWG File Name]="","",Point[DWG File Name])</f>
        <v/>
      </c>
      <c r="B4" s="3" t="str">
        <f>IF(Point[DWG Layer Name]="","",Point[DWG Layer Name])</f>
        <v/>
      </c>
      <c r="C4" s="3" t="str">
        <f>IF(Point[DWG Handle]="","",Point[DWG Handle])</f>
        <v/>
      </c>
      <c r="D4" s="58" t="str">
        <f>IF(Point[X]="","",Point[X])</f>
        <v/>
      </c>
      <c r="E4" s="58" t="str">
        <f>IF(Point[Y]="","",Point[Y])</f>
        <v/>
      </c>
      <c r="F4" s="3" t="str">
        <f>IF(Point[Replacement Asset]="","",Point[Replacement Asset])</f>
        <v/>
      </c>
      <c r="G4" s="3" t="str">
        <f>IF(Point[Asset ID]="","",UPPER(Point[Asset ID]))</f>
        <v/>
      </c>
      <c r="H4" s="3" t="str">
        <f>IF(Point[Asset Group]="","",VLOOKUP(Point[Asset Group],asset_grp_pt,4,FALSE))</f>
        <v/>
      </c>
      <c r="I4" s="3" t="str">
        <f>IF(Point[Asset Group]="","",VLOOKUP(Point[Asset Group],asset_grp_pt,2,FALSE))</f>
        <v/>
      </c>
      <c r="J4" s="3" t="str">
        <f>IF(Point[Asset Group]="","",VLOOKUP(Point[Asset Group],asset_grp_pt,3,FALSE))</f>
        <v/>
      </c>
      <c r="K4" s="3" t="str">
        <f>IF(Point[Asset Group]="","",VLOOKUP(Point[Asset Type],type_master_list,2,FALSE))</f>
        <v/>
      </c>
      <c r="L4" s="3" t="str">
        <f>IF(Point[Asset Name]="","",PROPER(Point[Asset Name]))</f>
        <v/>
      </c>
      <c r="M4" s="11" t="str">
        <f>IF(Point[Install Date]="","",Point[Install Date])</f>
        <v/>
      </c>
      <c r="N4" s="11" t="str">
        <f>IF(Point[Note]="","",PROPER(Point[Note]))</f>
        <v/>
      </c>
      <c r="O4" s="11" t="str">
        <f>IF(Point[Resource Consent Number]="","",UPPER(Point[Resource Consent Number]))</f>
        <v/>
      </c>
      <c r="P4" s="53" t="str">
        <f>IF(Point[Asset Unit Cost]="","",Point[Asset Unit Cost])</f>
        <v/>
      </c>
      <c r="Q4" s="11" t="str">
        <f>IF(Point[Added By]="","",UPPER(Point[Added By]))</f>
        <v/>
      </c>
      <c r="R4" s="11" t="str">
        <f>IF(Point[Added Date]="","",Point[Added Date])</f>
        <v/>
      </c>
      <c r="S4" s="14" t="str">
        <f>IF(Point[Z COORD]="","",Point[Z COORD])</f>
        <v/>
      </c>
      <c r="T4" s="14" t="str">
        <f>IF(Point[Asset Description]="","",PROPER(Point[Asset Description]))</f>
        <v/>
      </c>
      <c r="U4" s="14" t="str">
        <f>IF(Point[[Artist ]]="","",PROPER(Point[[Artist ]]))</f>
        <v/>
      </c>
      <c r="V4" s="14" t="str">
        <f>IF(Point[Material Notes]="","",PROPER(Point[Material Notes]))</f>
        <v/>
      </c>
      <c r="W4" s="14" t="str">
        <f>IF(Point[Dimension Notes]="","",Point[Dimension Notes])</f>
        <v/>
      </c>
      <c r="X4" s="14" t="str">
        <f>IF(Point[List]="","",VLOOKUP(Point[Burner Number],number,2,FALSE))</f>
        <v/>
      </c>
      <c r="Y4" s="14" t="str">
        <f>IF(Point[List]="","",VLOOKUP(Point[Fuel],bbq_fuel,2,FALSE))</f>
        <v/>
      </c>
      <c r="Z4" s="14" t="str">
        <f>IF(Point[List]="","",VLOOKUP(Point[Cabinet Material],bbq_material,2,FALSE))</f>
        <v/>
      </c>
      <c r="AA4" s="14" t="str">
        <f>IF(Point[Asset Group]="","",VLOOKUP(Point[Manufacturer],manufacturer,2,FALSE))</f>
        <v/>
      </c>
      <c r="AB4" s="14" t="str">
        <f>IF(Point[Uinsex WC]="","",Point[Uinsex WC])</f>
        <v/>
      </c>
      <c r="AC4" s="14" t="str">
        <f>IF(Point[Female WC]="","",Point[Female WC])</f>
        <v/>
      </c>
      <c r="AD4" s="14" t="str">
        <f>IF(Point[Male WC]="","",Point[Male WC])</f>
        <v/>
      </c>
      <c r="AE4" s="14" t="str">
        <f>IF(Point[Urinal]="","",Point[Urinal])</f>
        <v/>
      </c>
      <c r="AF4" s="14" t="str">
        <f>IF(Point[Disabled Unisex]="","",Point[Disabled Unisex])</f>
        <v/>
      </c>
      <c r="AG4" s="14" t="str">
        <f>IF(Point[Disabled Female]="","",Point[Disabled Female])</f>
        <v/>
      </c>
      <c r="AH4" s="14" t="str">
        <f>IF(Point[Disabled Male]="","",Point[Disabled Male])</f>
        <v/>
      </c>
      <c r="AI4" s="14" t="str">
        <f>IF(Point[Asset Group]="","",VLOOKUP(Point[Handrail],yes_no,2,FALSE))</f>
        <v/>
      </c>
      <c r="AJ4" s="14" t="str">
        <f>IF(Point[Asset Group]="","",VLOOKUP(Point[Baby Changing],yes_no,2,FALSE))</f>
        <v/>
      </c>
      <c r="AK4" s="14" t="str">
        <f>IF(Point[Asset Group]="","",VLOOKUP(Point[Service Room],yes_no,2,FALSE))</f>
        <v/>
      </c>
      <c r="AL4" s="14" t="str">
        <f>IF(Point[Asset Group]="","",VLOOKUP(Point[Service Tap],service_tap,2,FALSE))</f>
        <v/>
      </c>
      <c r="AM4" s="14" t="str">
        <f>IF(Point[Asset Group]="","",VLOOKUP(Point[Heating Type],wc_heating,2,FALSE))</f>
        <v/>
      </c>
      <c r="AN4" s="14" t="str">
        <f>IF(Point[Asset Group]="","",VLOOKUP(Point[Power Supply],power_supply,2,FALSE))</f>
        <v/>
      </c>
      <c r="AO4" s="14" t="str">
        <f>IF(Point[Asset Group]="","",VLOOKUP(Point[Waste Water],waste_water,2,FALSE))</f>
        <v/>
      </c>
      <c r="AP4" s="14" t="str">
        <f>IF(Point[Asset Group]="","",VLOOKUP(Point[Furniture SubType],subdom_master_gdb,2,FALSE))</f>
        <v/>
      </c>
      <c r="AQ4" s="14" t="str">
        <f>IF(Point[Asset Group]="","",VLOOKUP(Point[Concrete Pad],yes_no,2,FALSE))</f>
        <v/>
      </c>
      <c r="AR4" s="14" t="str">
        <f>IF(Point[Asset Group]="","",VLOOKUP(Point[Material],material_master,2,FALSE))</f>
        <v/>
      </c>
      <c r="AS4" s="14" t="str">
        <f>IF(Point[Asset Group]="","",VLOOKUP(Point[Plumbing],irrigation_plumbing,2,FALSE))</f>
        <v/>
      </c>
      <c r="AT4" s="14" t="str">
        <f>IF(Point[Asset Group]="","",VLOOKUP(Point[Sprinklers],irrigation_sprinklers,2,FALSE))</f>
        <v/>
      </c>
      <c r="AU4" s="14" t="str">
        <f>IF(Point[Asset Group]="","",VLOOKUP(Point[System],irrigation_system,2,FALSE))</f>
        <v/>
      </c>
      <c r="AV4" s="14" t="str">
        <f>IF(Point[Asset Group]="","",VLOOKUP(Point[Status],irrigation_status,2,FALSE))</f>
        <v/>
      </c>
      <c r="AW4" s="11" t="str">
        <f>IF(Point[Date of manufacture]="","",Point[Date of manufacture])</f>
        <v/>
      </c>
      <c r="AX4" s="14" t="str">
        <f>IF(Point[Asset Group]="","",VLOOKUP(Point[Sign Purpose],sign_purpose,2,FALSE))</f>
        <v/>
      </c>
      <c r="AY4" s="14" t="str">
        <f>IF(Point[Asset Group]="","",VLOOKUP(Point[Sign Material],material_master,2,FALSE))</f>
        <v/>
      </c>
      <c r="AZ4" s="14" t="str">
        <f>IF(Point[Asset Group]="","",VLOOKUP(Point[Affixed To],sign_affix,2,FALSE))</f>
        <v/>
      </c>
      <c r="BA4" s="14" t="str">
        <f>IF(Point[Size HxB mm]="","",Point[Size HxB mm])</f>
        <v/>
      </c>
      <c r="BB4" s="14" t="str">
        <f>IF(Point[Height m]="","",Point[Height m])</f>
        <v/>
      </c>
      <c r="BC4" s="14" t="str">
        <f>IF(Point[Asset Group]="","",VLOOKUP(Point[Post Material],material_master,2,FALSE))</f>
        <v/>
      </c>
      <c r="BD4" s="14" t="str">
        <f>IF(Point[Asset Group]="","",VLOOKUP(Point[Post Number],number,2,FALSE))</f>
        <v/>
      </c>
      <c r="BE4" s="14" t="str">
        <f>IF(Point[Asset Group]="","",VLOOKUP(Point[Structure SubType],subdom_master_gdb,2,FALSE))</f>
        <v/>
      </c>
      <c r="BF4" s="14" t="str">
        <f>IF(Point[Area m2]="","",Point[Area m2])</f>
        <v/>
      </c>
      <c r="BG4" s="14" t="str">
        <f>IF(Point[Length m]="","",Point[Length m])</f>
        <v/>
      </c>
      <c r="BH4" s="14" t="str">
        <f>IF(Point[Width m]="","",Point[Width m])</f>
        <v/>
      </c>
      <c r="BI4" s="14" t="str">
        <f>IF(Point[Diameter m]="","",Point[Diameter m])</f>
        <v/>
      </c>
      <c r="BJ4" s="14" t="str">
        <f>IF(Point[Asset Group]="","",VLOOKUP(Point[Number of Pipes],number,2,FALSE))</f>
        <v/>
      </c>
      <c r="BK4" s="14" t="str">
        <f>IF(Point[Asset Group]="","",VLOOKUP(Point[Combined Name],2,FALSE))</f>
        <v/>
      </c>
      <c r="BL4" s="14" t="str">
        <f>IF(Point[Asset Group]="","",VLOOKUP(Point[Size Class],size_class,2,FALSE))</f>
        <v/>
      </c>
      <c r="BM4" s="14" t="str">
        <f>IF(Point[Asset Group]="","",VLOOKUP(Point[Age Class],age_class,2,FALSE))</f>
        <v/>
      </c>
      <c r="BN4" s="14" t="str">
        <f>IF(Point[Girth (cm)]="","",Point[Girth (cm)])</f>
        <v/>
      </c>
      <c r="BO4" s="14" t="str">
        <f>IF(Point[Crown Radius (m)]="","",Point[Crown Radius (m)])</f>
        <v/>
      </c>
      <c r="BP4" s="14" t="str">
        <f>IF(Point[Asset Group]="","",VLOOKUP(Point[Rooting Environment],root_enviro,2,FALSE))</f>
        <v/>
      </c>
      <c r="BQ4" s="14" t="str">
        <f>IF(Point[Asset Group]="","",VLOOKUP(Point[Tree Surround],tree_surround,2,FALSE))</f>
        <v/>
      </c>
      <c r="BR4" s="14" t="str">
        <f>IF(Point[Asset Group]="","",VLOOKUP(Point[Tree Grill],yes_no,2,FALSE))</f>
        <v/>
      </c>
      <c r="BS4" s="14" t="str">
        <f>IF(Point[Asset Group]="","",VLOOKUP(Point[Tree Location],tree_location,2,FALSE))</f>
        <v/>
      </c>
    </row>
    <row r="5" spans="1:71" s="3" customFormat="1" x14ac:dyDescent="0.2">
      <c r="A5" s="3" t="str">
        <f>IF(Point[DWG File Name]="","",Point[DWG File Name])</f>
        <v/>
      </c>
      <c r="B5" s="3" t="str">
        <f>IF(Point[DWG Layer Name]="","",Point[DWG Layer Name])</f>
        <v/>
      </c>
      <c r="C5" s="3" t="str">
        <f>IF(Point[DWG Handle]="","",Point[DWG Handle])</f>
        <v/>
      </c>
      <c r="D5" s="58" t="str">
        <f>IF(Point[X]="","",Point[X])</f>
        <v/>
      </c>
      <c r="E5" s="58" t="str">
        <f>IF(Point[Y]="","",Point[Y])</f>
        <v/>
      </c>
      <c r="F5" s="3" t="str">
        <f>IF(Point[Replacement Asset]="","",Point[Replacement Asset])</f>
        <v/>
      </c>
      <c r="G5" s="3" t="str">
        <f>IF(Point[Asset ID]="","",UPPER(Point[Asset ID]))</f>
        <v/>
      </c>
      <c r="H5" s="3" t="str">
        <f>IF(Point[Asset Group]="","",VLOOKUP(Point[Asset Group],asset_grp_pt,4,FALSE))</f>
        <v/>
      </c>
      <c r="I5" s="3" t="str">
        <f>IF(Point[Asset Group]="","",VLOOKUP(Point[Asset Group],asset_grp_pt,2,FALSE))</f>
        <v/>
      </c>
      <c r="J5" s="3" t="str">
        <f>IF(Point[Asset Group]="","",VLOOKUP(Point[Asset Group],asset_grp_pt,3,FALSE))</f>
        <v/>
      </c>
      <c r="K5" s="3" t="str">
        <f>IF(Point[Asset Group]="","",VLOOKUP(Point[Asset Type],type_master_list,2,FALSE))</f>
        <v/>
      </c>
      <c r="L5" s="3" t="str">
        <f>IF(Point[Asset Name]="","",PROPER(Point[Asset Name]))</f>
        <v/>
      </c>
      <c r="M5" s="11" t="str">
        <f>IF(Point[Install Date]="","",Point[Install Date])</f>
        <v/>
      </c>
      <c r="N5" s="11" t="str">
        <f>IF(Point[Note]="","",PROPER(Point[Note]))</f>
        <v/>
      </c>
      <c r="O5" s="11" t="str">
        <f>IF(Point[Resource Consent Number]="","",UPPER(Point[Resource Consent Number]))</f>
        <v/>
      </c>
      <c r="P5" s="53" t="str">
        <f>IF(Point[Asset Unit Cost]="","",Point[Asset Unit Cost])</f>
        <v/>
      </c>
      <c r="Q5" s="11" t="str">
        <f>IF(Point[Added By]="","",UPPER(Point[Added By]))</f>
        <v/>
      </c>
      <c r="R5" s="11" t="str">
        <f>IF(Point[Added Date]="","",Point[Added Date])</f>
        <v/>
      </c>
      <c r="S5" s="14" t="str">
        <f>IF(Point[Z COORD]="","",Point[Z COORD])</f>
        <v/>
      </c>
      <c r="T5" s="14" t="str">
        <f>IF(Point[Asset Description]="","",PROPER(Point[Asset Description]))</f>
        <v/>
      </c>
      <c r="U5" s="14" t="str">
        <f>IF(Point[[Artist ]]="","",PROPER(Point[[Artist ]]))</f>
        <v/>
      </c>
      <c r="V5" s="14" t="str">
        <f>IF(Point[Material Notes]="","",PROPER(Point[Material Notes]))</f>
        <v/>
      </c>
      <c r="W5" s="14" t="str">
        <f>IF(Point[Dimension Notes]="","",Point[Dimension Notes])</f>
        <v/>
      </c>
      <c r="X5" s="14" t="str">
        <f>IF(Point[List]="","",VLOOKUP(Point[Burner Number],number,2,FALSE))</f>
        <v/>
      </c>
      <c r="Y5" s="14" t="str">
        <f>IF(Point[List]="","",VLOOKUP(Point[Fuel],bbq_fuel,2,FALSE))</f>
        <v/>
      </c>
      <c r="Z5" s="14" t="str">
        <f>IF(Point[List]="","",VLOOKUP(Point[Cabinet Material],bbq_material,2,FALSE))</f>
        <v/>
      </c>
      <c r="AA5" s="14" t="str">
        <f>IF(Point[Asset Group]="","",VLOOKUP(Point[Manufacturer],manufacturer,2,FALSE))</f>
        <v/>
      </c>
      <c r="AB5" s="14" t="str">
        <f>IF(Point[Uinsex WC]="","",Point[Uinsex WC])</f>
        <v/>
      </c>
      <c r="AC5" s="14" t="str">
        <f>IF(Point[Female WC]="","",Point[Female WC])</f>
        <v/>
      </c>
      <c r="AD5" s="14" t="str">
        <f>IF(Point[Male WC]="","",Point[Male WC])</f>
        <v/>
      </c>
      <c r="AE5" s="14" t="str">
        <f>IF(Point[Urinal]="","",Point[Urinal])</f>
        <v/>
      </c>
      <c r="AF5" s="14" t="str">
        <f>IF(Point[Disabled Unisex]="","",Point[Disabled Unisex])</f>
        <v/>
      </c>
      <c r="AG5" s="14" t="str">
        <f>IF(Point[Disabled Female]="","",Point[Disabled Female])</f>
        <v/>
      </c>
      <c r="AH5" s="14" t="str">
        <f>IF(Point[Disabled Male]="","",Point[Disabled Male])</f>
        <v/>
      </c>
      <c r="AI5" s="14" t="str">
        <f>IF(Point[Asset Group]="","",VLOOKUP(Point[Handrail],yes_no,2,FALSE))</f>
        <v/>
      </c>
      <c r="AJ5" s="14" t="str">
        <f>IF(Point[Asset Group]="","",VLOOKUP(Point[Baby Changing],yes_no,2,FALSE))</f>
        <v/>
      </c>
      <c r="AK5" s="14" t="str">
        <f>IF(Point[Asset Group]="","",VLOOKUP(Point[Service Room],yes_no,2,FALSE))</f>
        <v/>
      </c>
      <c r="AL5" s="14" t="str">
        <f>IF(Point[Asset Group]="","",VLOOKUP(Point[Service Tap],service_tap,2,FALSE))</f>
        <v/>
      </c>
      <c r="AM5" s="14" t="str">
        <f>IF(Point[Asset Group]="","",VLOOKUP(Point[Heating Type],wc_heating,2,FALSE))</f>
        <v/>
      </c>
      <c r="AN5" s="14" t="str">
        <f>IF(Point[Asset Group]="","",VLOOKUP(Point[Power Supply],power_supply,2,FALSE))</f>
        <v/>
      </c>
      <c r="AO5" s="14" t="str">
        <f>IF(Point[Asset Group]="","",VLOOKUP(Point[Waste Water],waste_water,2,FALSE))</f>
        <v/>
      </c>
      <c r="AP5" s="14" t="str">
        <f>IF(Point[Asset Group]="","",VLOOKUP(Point[Furniture SubType],subdom_master_gdb,2,FALSE))</f>
        <v/>
      </c>
      <c r="AQ5" s="14" t="str">
        <f>IF(Point[Asset Group]="","",VLOOKUP(Point[Concrete Pad],yes_no,2,FALSE))</f>
        <v/>
      </c>
      <c r="AR5" s="14" t="str">
        <f>IF(Point[Asset Group]="","",VLOOKUP(Point[Material],material_master,2,FALSE))</f>
        <v/>
      </c>
      <c r="AS5" s="14" t="str">
        <f>IF(Point[Asset Group]="","",VLOOKUP(Point[Plumbing],irrigation_plumbing,2,FALSE))</f>
        <v/>
      </c>
      <c r="AT5" s="14" t="str">
        <f>IF(Point[Asset Group]="","",VLOOKUP(Point[Sprinklers],irrigation_sprinklers,2,FALSE))</f>
        <v/>
      </c>
      <c r="AU5" s="14" t="str">
        <f>IF(Point[Asset Group]="","",VLOOKUP(Point[System],irrigation_system,2,FALSE))</f>
        <v/>
      </c>
      <c r="AV5" s="14" t="str">
        <f>IF(Point[Asset Group]="","",VLOOKUP(Point[Status],irrigation_status,2,FALSE))</f>
        <v/>
      </c>
      <c r="AW5" s="11" t="str">
        <f>IF(Point[Date of manufacture]="","",Point[Date of manufacture])</f>
        <v/>
      </c>
      <c r="AX5" s="14" t="str">
        <f>IF(Point[Asset Group]="","",VLOOKUP(Point[Sign Purpose],sign_purpose,2,FALSE))</f>
        <v/>
      </c>
      <c r="AY5" s="14" t="str">
        <f>IF(Point[Asset Group]="","",VLOOKUP(Point[Sign Material],material_master,2,FALSE))</f>
        <v/>
      </c>
      <c r="AZ5" s="14" t="str">
        <f>IF(Point[Asset Group]="","",VLOOKUP(Point[Affixed To],sign_affix,2,FALSE))</f>
        <v/>
      </c>
      <c r="BA5" s="14" t="str">
        <f>IF(Point[Size HxB mm]="","",Point[Size HxB mm])</f>
        <v/>
      </c>
      <c r="BB5" s="14" t="str">
        <f>IF(Point[Height m]="","",Point[Height m])</f>
        <v/>
      </c>
      <c r="BC5" s="14" t="str">
        <f>IF(Point[Asset Group]="","",VLOOKUP(Point[Post Material],material_master,2,FALSE))</f>
        <v/>
      </c>
      <c r="BD5" s="14" t="str">
        <f>IF(Point[Asset Group]="","",VLOOKUP(Point[Post Number],number,2,FALSE))</f>
        <v/>
      </c>
      <c r="BE5" s="14" t="str">
        <f>IF(Point[Asset Group]="","",VLOOKUP(Point[Structure SubType],subdom_master_gdb,2,FALSE))</f>
        <v/>
      </c>
      <c r="BF5" s="14" t="str">
        <f>IF(Point[Area m2]="","",Point[Area m2])</f>
        <v/>
      </c>
      <c r="BG5" s="14" t="str">
        <f>IF(Point[Length m]="","",Point[Length m])</f>
        <v/>
      </c>
      <c r="BH5" s="14" t="str">
        <f>IF(Point[Width m]="","",Point[Width m])</f>
        <v/>
      </c>
      <c r="BI5" s="14" t="str">
        <f>IF(Point[Diameter m]="","",Point[Diameter m])</f>
        <v/>
      </c>
      <c r="BJ5" s="14" t="str">
        <f>IF(Point[Asset Group]="","",VLOOKUP(Point[Number of Pipes],number,2,FALSE))</f>
        <v/>
      </c>
      <c r="BK5" s="14" t="str">
        <f>IF(Point[Asset Group]="","",VLOOKUP(Point[Combined Name],2,FALSE))</f>
        <v/>
      </c>
      <c r="BL5" s="14" t="str">
        <f>IF(Point[Asset Group]="","",VLOOKUP(Point[Size Class],size_class,2,FALSE))</f>
        <v/>
      </c>
      <c r="BM5" s="14" t="str">
        <f>IF(Point[Asset Group]="","",VLOOKUP(Point[Age Class],age_class,2,FALSE))</f>
        <v/>
      </c>
      <c r="BN5" s="14" t="str">
        <f>IF(Point[Girth (cm)]="","",Point[Girth (cm)])</f>
        <v/>
      </c>
      <c r="BO5" s="14" t="str">
        <f>IF(Point[Crown Radius (m)]="","",Point[Crown Radius (m)])</f>
        <v/>
      </c>
      <c r="BP5" s="14" t="str">
        <f>IF(Point[Asset Group]="","",VLOOKUP(Point[Rooting Environment],root_enviro,2,FALSE))</f>
        <v/>
      </c>
      <c r="BQ5" s="14" t="str">
        <f>IF(Point[Asset Group]="","",VLOOKUP(Point[Tree Surround],tree_surround,2,FALSE))</f>
        <v/>
      </c>
      <c r="BR5" s="14" t="str">
        <f>IF(Point[Asset Group]="","",VLOOKUP(Point[Tree Grill],yes_no,2,FALSE))</f>
        <v/>
      </c>
      <c r="BS5" s="14" t="str">
        <f>IF(Point[Asset Group]="","",VLOOKUP(Point[Tree Location],tree_location,2,FALSE))</f>
        <v/>
      </c>
    </row>
    <row r="6" spans="1:71" s="3" customFormat="1" x14ac:dyDescent="0.2">
      <c r="A6" s="3" t="str">
        <f>IF(Point[DWG File Name]="","",Point[DWG File Name])</f>
        <v/>
      </c>
      <c r="B6" s="3" t="str">
        <f>IF(Point[DWG Layer Name]="","",Point[DWG Layer Name])</f>
        <v/>
      </c>
      <c r="C6" s="3" t="str">
        <f>IF(Point[DWG Handle]="","",Point[DWG Handle])</f>
        <v/>
      </c>
      <c r="D6" s="58" t="str">
        <f>IF(Point[X]="","",Point[X])</f>
        <v/>
      </c>
      <c r="E6" s="58" t="str">
        <f>IF(Point[Y]="","",Point[Y])</f>
        <v/>
      </c>
      <c r="F6" s="3" t="str">
        <f>IF(Point[Replacement Asset]="","",Point[Replacement Asset])</f>
        <v/>
      </c>
      <c r="G6" s="3" t="str">
        <f>IF(Point[Asset ID]="","",UPPER(Point[Asset ID]))</f>
        <v/>
      </c>
      <c r="H6" s="3" t="str">
        <f>IF(Point[Asset Group]="","",VLOOKUP(Point[Asset Group],asset_grp_pt,4,FALSE))</f>
        <v/>
      </c>
      <c r="I6" s="3" t="str">
        <f>IF(Point[Asset Group]="","",VLOOKUP(Point[Asset Group],asset_grp_pt,2,FALSE))</f>
        <v/>
      </c>
      <c r="J6" s="3" t="str">
        <f>IF(Point[Asset Group]="","",VLOOKUP(Point[Asset Group],asset_grp_pt,3,FALSE))</f>
        <v/>
      </c>
      <c r="K6" s="3" t="str">
        <f>IF(Point[Asset Group]="","",VLOOKUP(Point[Asset Type],type_master_list,2,FALSE))</f>
        <v/>
      </c>
      <c r="L6" s="3" t="str">
        <f>IF(Point[Asset Name]="","",PROPER(Point[Asset Name]))</f>
        <v/>
      </c>
      <c r="M6" s="11" t="str">
        <f>IF(Point[Install Date]="","",Point[Install Date])</f>
        <v/>
      </c>
      <c r="N6" s="11" t="str">
        <f>IF(Point[Note]="","",PROPER(Point[Note]))</f>
        <v/>
      </c>
      <c r="O6" s="11" t="str">
        <f>IF(Point[Resource Consent Number]="","",UPPER(Point[Resource Consent Number]))</f>
        <v/>
      </c>
      <c r="P6" s="53" t="str">
        <f>IF(Point[Asset Unit Cost]="","",Point[Asset Unit Cost])</f>
        <v/>
      </c>
      <c r="Q6" s="11" t="str">
        <f>IF(Point[Added By]="","",UPPER(Point[Added By]))</f>
        <v/>
      </c>
      <c r="R6" s="11" t="str">
        <f>IF(Point[Added Date]="","",Point[Added Date])</f>
        <v/>
      </c>
      <c r="S6" s="14" t="str">
        <f>IF(Point[Z COORD]="","",Point[Z COORD])</f>
        <v/>
      </c>
      <c r="T6" s="14" t="str">
        <f>IF(Point[Asset Description]="","",PROPER(Point[Asset Description]))</f>
        <v/>
      </c>
      <c r="U6" s="14" t="str">
        <f>IF(Point[[Artist ]]="","",PROPER(Point[[Artist ]]))</f>
        <v/>
      </c>
      <c r="V6" s="14" t="str">
        <f>IF(Point[Material Notes]="","",PROPER(Point[Material Notes]))</f>
        <v/>
      </c>
      <c r="W6" s="14" t="str">
        <f>IF(Point[Dimension Notes]="","",Point[Dimension Notes])</f>
        <v/>
      </c>
      <c r="X6" s="14" t="str">
        <f>IF(Point[List]="","",VLOOKUP(Point[Burner Number],number,2,FALSE))</f>
        <v/>
      </c>
      <c r="Y6" s="14" t="str">
        <f>IF(Point[List]="","",VLOOKUP(Point[Fuel],bbq_fuel,2,FALSE))</f>
        <v/>
      </c>
      <c r="Z6" s="14" t="str">
        <f>IF(Point[List]="","",VLOOKUP(Point[Cabinet Material],bbq_material,2,FALSE))</f>
        <v/>
      </c>
      <c r="AA6" s="14" t="str">
        <f>IF(Point[Asset Group]="","",VLOOKUP(Point[Manufacturer],manufacturer,2,FALSE))</f>
        <v/>
      </c>
      <c r="AB6" s="14" t="str">
        <f>IF(Point[Uinsex WC]="","",Point[Uinsex WC])</f>
        <v/>
      </c>
      <c r="AC6" s="14" t="str">
        <f>IF(Point[Female WC]="","",Point[Female WC])</f>
        <v/>
      </c>
      <c r="AD6" s="14" t="str">
        <f>IF(Point[Male WC]="","",Point[Male WC])</f>
        <v/>
      </c>
      <c r="AE6" s="14" t="str">
        <f>IF(Point[Urinal]="","",Point[Urinal])</f>
        <v/>
      </c>
      <c r="AF6" s="14" t="str">
        <f>IF(Point[Disabled Unisex]="","",Point[Disabled Unisex])</f>
        <v/>
      </c>
      <c r="AG6" s="14" t="str">
        <f>IF(Point[Disabled Female]="","",Point[Disabled Female])</f>
        <v/>
      </c>
      <c r="AH6" s="14" t="str">
        <f>IF(Point[Disabled Male]="","",Point[Disabled Male])</f>
        <v/>
      </c>
      <c r="AI6" s="14" t="str">
        <f>IF(Point[Asset Group]="","",VLOOKUP(Point[Handrail],yes_no,2,FALSE))</f>
        <v/>
      </c>
      <c r="AJ6" s="14" t="str">
        <f>IF(Point[Asset Group]="","",VLOOKUP(Point[Baby Changing],yes_no,2,FALSE))</f>
        <v/>
      </c>
      <c r="AK6" s="14" t="str">
        <f>IF(Point[Asset Group]="","",VLOOKUP(Point[Service Room],yes_no,2,FALSE))</f>
        <v/>
      </c>
      <c r="AL6" s="14" t="str">
        <f>IF(Point[Asset Group]="","",VLOOKUP(Point[Service Tap],service_tap,2,FALSE))</f>
        <v/>
      </c>
      <c r="AM6" s="14" t="str">
        <f>IF(Point[Asset Group]="","",VLOOKUP(Point[Heating Type],wc_heating,2,FALSE))</f>
        <v/>
      </c>
      <c r="AN6" s="14" t="str">
        <f>IF(Point[Asset Group]="","",VLOOKUP(Point[Power Supply],power_supply,2,FALSE))</f>
        <v/>
      </c>
      <c r="AO6" s="14" t="str">
        <f>IF(Point[Asset Group]="","",VLOOKUP(Point[Waste Water],waste_water,2,FALSE))</f>
        <v/>
      </c>
      <c r="AP6" s="14" t="str">
        <f>IF(Point[Asset Group]="","",VLOOKUP(Point[Furniture SubType],subdom_master_gdb,2,FALSE))</f>
        <v/>
      </c>
      <c r="AQ6" s="14" t="str">
        <f>IF(Point[Asset Group]="","",VLOOKUP(Point[Concrete Pad],yes_no,2,FALSE))</f>
        <v/>
      </c>
      <c r="AR6" s="14" t="str">
        <f>IF(Point[Asset Group]="","",VLOOKUP(Point[Material],material_master,2,FALSE))</f>
        <v/>
      </c>
      <c r="AS6" s="14" t="str">
        <f>IF(Point[Asset Group]="","",VLOOKUP(Point[Plumbing],irrigation_plumbing,2,FALSE))</f>
        <v/>
      </c>
      <c r="AT6" s="14" t="str">
        <f>IF(Point[Asset Group]="","",VLOOKUP(Point[Sprinklers],irrigation_sprinklers,2,FALSE))</f>
        <v/>
      </c>
      <c r="AU6" s="14" t="str">
        <f>IF(Point[Asset Group]="","",VLOOKUP(Point[System],irrigation_system,2,FALSE))</f>
        <v/>
      </c>
      <c r="AV6" s="14" t="str">
        <f>IF(Point[Asset Group]="","",VLOOKUP(Point[Status],irrigation_status,2,FALSE))</f>
        <v/>
      </c>
      <c r="AW6" s="11" t="str">
        <f>IF(Point[Date of manufacture]="","",Point[Date of manufacture])</f>
        <v/>
      </c>
      <c r="AX6" s="14" t="str">
        <f>IF(Point[Asset Group]="","",VLOOKUP(Point[Sign Purpose],sign_purpose,2,FALSE))</f>
        <v/>
      </c>
      <c r="AY6" s="14" t="str">
        <f>IF(Point[Asset Group]="","",VLOOKUP(Point[Sign Material],material_master,2,FALSE))</f>
        <v/>
      </c>
      <c r="AZ6" s="14" t="str">
        <f>IF(Point[Asset Group]="","",VLOOKUP(Point[Affixed To],sign_affix,2,FALSE))</f>
        <v/>
      </c>
      <c r="BA6" s="14" t="str">
        <f>IF(Point[Size HxB mm]="","",Point[Size HxB mm])</f>
        <v/>
      </c>
      <c r="BB6" s="14" t="str">
        <f>IF(Point[Height m]="","",Point[Height m])</f>
        <v/>
      </c>
      <c r="BC6" s="14" t="str">
        <f>IF(Point[Asset Group]="","",VLOOKUP(Point[Post Material],material_master,2,FALSE))</f>
        <v/>
      </c>
      <c r="BD6" s="14" t="str">
        <f>IF(Point[Asset Group]="","",VLOOKUP(Point[Post Number],number,2,FALSE))</f>
        <v/>
      </c>
      <c r="BE6" s="14" t="str">
        <f>IF(Point[Asset Group]="","",VLOOKUP(Point[Structure SubType],subdom_master_gdb,2,FALSE))</f>
        <v/>
      </c>
      <c r="BF6" s="14" t="str">
        <f>IF(Point[Area m2]="","",Point[Area m2])</f>
        <v/>
      </c>
      <c r="BG6" s="14" t="str">
        <f>IF(Point[Length m]="","",Point[Length m])</f>
        <v/>
      </c>
      <c r="BH6" s="14" t="str">
        <f>IF(Point[Width m]="","",Point[Width m])</f>
        <v/>
      </c>
      <c r="BI6" s="14" t="str">
        <f>IF(Point[Diameter m]="","",Point[Diameter m])</f>
        <v/>
      </c>
      <c r="BJ6" s="14" t="str">
        <f>IF(Point[Asset Group]="","",VLOOKUP(Point[Number of Pipes],number,2,FALSE))</f>
        <v/>
      </c>
      <c r="BK6" s="14" t="str">
        <f>IF(Point[Asset Group]="","",VLOOKUP(Point[Combined Name],2,FALSE))</f>
        <v/>
      </c>
      <c r="BL6" s="14" t="str">
        <f>IF(Point[Asset Group]="","",VLOOKUP(Point[Size Class],size_class,2,FALSE))</f>
        <v/>
      </c>
      <c r="BM6" s="14" t="str">
        <f>IF(Point[Asset Group]="","",VLOOKUP(Point[Age Class],age_class,2,FALSE))</f>
        <v/>
      </c>
      <c r="BN6" s="14" t="str">
        <f>IF(Point[Girth (cm)]="","",Point[Girth (cm)])</f>
        <v/>
      </c>
      <c r="BO6" s="14" t="str">
        <f>IF(Point[Crown Radius (m)]="","",Point[Crown Radius (m)])</f>
        <v/>
      </c>
      <c r="BP6" s="14" t="str">
        <f>IF(Point[Asset Group]="","",VLOOKUP(Point[Rooting Environment],root_enviro,2,FALSE))</f>
        <v/>
      </c>
      <c r="BQ6" s="14" t="str">
        <f>IF(Point[Asset Group]="","",VLOOKUP(Point[Tree Surround],tree_surround,2,FALSE))</f>
        <v/>
      </c>
      <c r="BR6" s="14" t="str">
        <f>IF(Point[Asset Group]="","",VLOOKUP(Point[Tree Grill],yes_no,2,FALSE))</f>
        <v/>
      </c>
      <c r="BS6" s="14" t="str">
        <f>IF(Point[Asset Group]="","",VLOOKUP(Point[Tree Location],tree_location,2,FALSE))</f>
        <v/>
      </c>
    </row>
    <row r="7" spans="1:71" s="3" customFormat="1" x14ac:dyDescent="0.2">
      <c r="A7" s="3" t="str">
        <f>IF(Point[DWG File Name]="","",Point[DWG File Name])</f>
        <v/>
      </c>
      <c r="B7" s="3" t="str">
        <f>IF(Point[DWG Layer Name]="","",Point[DWG Layer Name])</f>
        <v/>
      </c>
      <c r="C7" s="3" t="str">
        <f>IF(Point[DWG Handle]="","",Point[DWG Handle])</f>
        <v/>
      </c>
      <c r="D7" s="58" t="str">
        <f>IF(Point[X]="","",Point[X])</f>
        <v/>
      </c>
      <c r="E7" s="58" t="str">
        <f>IF(Point[Y]="","",Point[Y])</f>
        <v/>
      </c>
      <c r="F7" s="3" t="str">
        <f>IF(Point[Replacement Asset]="","",Point[Replacement Asset])</f>
        <v/>
      </c>
      <c r="G7" s="3" t="str">
        <f>IF(Point[Asset ID]="","",UPPER(Point[Asset ID]))</f>
        <v/>
      </c>
      <c r="H7" s="3" t="str">
        <f>IF(Point[Asset Group]="","",VLOOKUP(Point[Asset Group],asset_grp_pt,4,FALSE))</f>
        <v/>
      </c>
      <c r="I7" s="3" t="str">
        <f>IF(Point[Asset Group]="","",VLOOKUP(Point[Asset Group],asset_grp_pt,2,FALSE))</f>
        <v/>
      </c>
      <c r="J7" s="3" t="str">
        <f>IF(Point[Asset Group]="","",VLOOKUP(Point[Asset Group],asset_grp_pt,3,FALSE))</f>
        <v/>
      </c>
      <c r="K7" s="3" t="str">
        <f>IF(Point[Asset Group]="","",VLOOKUP(Point[Asset Type],type_master_list,2,FALSE))</f>
        <v/>
      </c>
      <c r="L7" s="3" t="str">
        <f>IF(Point[Asset Name]="","",PROPER(Point[Asset Name]))</f>
        <v/>
      </c>
      <c r="M7" s="11" t="str">
        <f>IF(Point[Install Date]="","",Point[Install Date])</f>
        <v/>
      </c>
      <c r="N7" s="11" t="str">
        <f>IF(Point[Note]="","",PROPER(Point[Note]))</f>
        <v/>
      </c>
      <c r="O7" s="11" t="str">
        <f>IF(Point[Resource Consent Number]="","",UPPER(Point[Resource Consent Number]))</f>
        <v/>
      </c>
      <c r="P7" s="53" t="str">
        <f>IF(Point[Asset Unit Cost]="","",Point[Asset Unit Cost])</f>
        <v/>
      </c>
      <c r="Q7" s="11" t="str">
        <f>IF(Point[Added By]="","",UPPER(Point[Added By]))</f>
        <v/>
      </c>
      <c r="R7" s="11" t="str">
        <f>IF(Point[Added Date]="","",Point[Added Date])</f>
        <v/>
      </c>
      <c r="S7" s="14" t="str">
        <f>IF(Point[Z COORD]="","",Point[Z COORD])</f>
        <v/>
      </c>
      <c r="T7" s="14" t="str">
        <f>IF(Point[Asset Description]="","",PROPER(Point[Asset Description]))</f>
        <v/>
      </c>
      <c r="U7" s="14" t="str">
        <f>IF(Point[[Artist ]]="","",PROPER(Point[[Artist ]]))</f>
        <v/>
      </c>
      <c r="V7" s="14" t="str">
        <f>IF(Point[Material Notes]="","",PROPER(Point[Material Notes]))</f>
        <v/>
      </c>
      <c r="W7" s="14" t="str">
        <f>IF(Point[Dimension Notes]="","",Point[Dimension Notes])</f>
        <v/>
      </c>
      <c r="X7" s="14" t="str">
        <f>IF(Point[List]="","",VLOOKUP(Point[Burner Number],number,2,FALSE))</f>
        <v/>
      </c>
      <c r="Y7" s="14" t="str">
        <f>IF(Point[List]="","",VLOOKUP(Point[Fuel],bbq_fuel,2,FALSE))</f>
        <v/>
      </c>
      <c r="Z7" s="14" t="str">
        <f>IF(Point[List]="","",VLOOKUP(Point[Cabinet Material],bbq_material,2,FALSE))</f>
        <v/>
      </c>
      <c r="AA7" s="14" t="str">
        <f>IF(Point[Asset Group]="","",VLOOKUP(Point[Manufacturer],manufacturer,2,FALSE))</f>
        <v/>
      </c>
      <c r="AB7" s="14" t="str">
        <f>IF(Point[Uinsex WC]="","",Point[Uinsex WC])</f>
        <v/>
      </c>
      <c r="AC7" s="14" t="str">
        <f>IF(Point[Female WC]="","",Point[Female WC])</f>
        <v/>
      </c>
      <c r="AD7" s="14" t="str">
        <f>IF(Point[Male WC]="","",Point[Male WC])</f>
        <v/>
      </c>
      <c r="AE7" s="14" t="str">
        <f>IF(Point[Urinal]="","",Point[Urinal])</f>
        <v/>
      </c>
      <c r="AF7" s="14" t="str">
        <f>IF(Point[Disabled Unisex]="","",Point[Disabled Unisex])</f>
        <v/>
      </c>
      <c r="AG7" s="14" t="str">
        <f>IF(Point[Disabled Female]="","",Point[Disabled Female])</f>
        <v/>
      </c>
      <c r="AH7" s="14" t="str">
        <f>IF(Point[Disabled Male]="","",Point[Disabled Male])</f>
        <v/>
      </c>
      <c r="AI7" s="14" t="str">
        <f>IF(Point[Asset Group]="","",VLOOKUP(Point[Handrail],yes_no,2,FALSE))</f>
        <v/>
      </c>
      <c r="AJ7" s="14" t="str">
        <f>IF(Point[Asset Group]="","",VLOOKUP(Point[Baby Changing],yes_no,2,FALSE))</f>
        <v/>
      </c>
      <c r="AK7" s="14" t="str">
        <f>IF(Point[Asset Group]="","",VLOOKUP(Point[Service Room],yes_no,2,FALSE))</f>
        <v/>
      </c>
      <c r="AL7" s="14" t="str">
        <f>IF(Point[Asset Group]="","",VLOOKUP(Point[Service Tap],service_tap,2,FALSE))</f>
        <v/>
      </c>
      <c r="AM7" s="14" t="str">
        <f>IF(Point[Asset Group]="","",VLOOKUP(Point[Heating Type],wc_heating,2,FALSE))</f>
        <v/>
      </c>
      <c r="AN7" s="14" t="str">
        <f>IF(Point[Asset Group]="","",VLOOKUP(Point[Power Supply],power_supply,2,FALSE))</f>
        <v/>
      </c>
      <c r="AO7" s="14" t="str">
        <f>IF(Point[Asset Group]="","",VLOOKUP(Point[Waste Water],waste_water,2,FALSE))</f>
        <v/>
      </c>
      <c r="AP7" s="14" t="str">
        <f>IF(Point[Asset Group]="","",VLOOKUP(Point[Furniture SubType],subdom_master_gdb,2,FALSE))</f>
        <v/>
      </c>
      <c r="AQ7" s="14" t="str">
        <f>IF(Point[Asset Group]="","",VLOOKUP(Point[Concrete Pad],yes_no,2,FALSE))</f>
        <v/>
      </c>
      <c r="AR7" s="14" t="str">
        <f>IF(Point[Asset Group]="","",VLOOKUP(Point[Material],material_master,2,FALSE))</f>
        <v/>
      </c>
      <c r="AS7" s="14" t="str">
        <f>IF(Point[Asset Group]="","",VLOOKUP(Point[Plumbing],irrigation_plumbing,2,FALSE))</f>
        <v/>
      </c>
      <c r="AT7" s="14" t="str">
        <f>IF(Point[Asset Group]="","",VLOOKUP(Point[Sprinklers],irrigation_sprinklers,2,FALSE))</f>
        <v/>
      </c>
      <c r="AU7" s="14" t="str">
        <f>IF(Point[Asset Group]="","",VLOOKUP(Point[System],irrigation_system,2,FALSE))</f>
        <v/>
      </c>
      <c r="AV7" s="14" t="str">
        <f>IF(Point[Asset Group]="","",VLOOKUP(Point[Status],irrigation_status,2,FALSE))</f>
        <v/>
      </c>
      <c r="AW7" s="11" t="str">
        <f>IF(Point[Date of manufacture]="","",Point[Date of manufacture])</f>
        <v/>
      </c>
      <c r="AX7" s="14" t="str">
        <f>IF(Point[Asset Group]="","",VLOOKUP(Point[Sign Purpose],sign_purpose,2,FALSE))</f>
        <v/>
      </c>
      <c r="AY7" s="14" t="str">
        <f>IF(Point[Asset Group]="","",VLOOKUP(Point[Sign Material],material_master,2,FALSE))</f>
        <v/>
      </c>
      <c r="AZ7" s="14" t="str">
        <f>IF(Point[Asset Group]="","",VLOOKUP(Point[Affixed To],sign_affix,2,FALSE))</f>
        <v/>
      </c>
      <c r="BA7" s="14" t="str">
        <f>IF(Point[Size HxB mm]="","",Point[Size HxB mm])</f>
        <v/>
      </c>
      <c r="BB7" s="14" t="str">
        <f>IF(Point[Height m]="","",Point[Height m])</f>
        <v/>
      </c>
      <c r="BC7" s="14" t="str">
        <f>IF(Point[Asset Group]="","",VLOOKUP(Point[Post Material],material_master,2,FALSE))</f>
        <v/>
      </c>
      <c r="BD7" s="14" t="str">
        <f>IF(Point[Asset Group]="","",VLOOKUP(Point[Post Number],number,2,FALSE))</f>
        <v/>
      </c>
      <c r="BE7" s="14" t="str">
        <f>IF(Point[Asset Group]="","",VLOOKUP(Point[Structure SubType],subdom_master_gdb,2,FALSE))</f>
        <v/>
      </c>
      <c r="BF7" s="14" t="str">
        <f>IF(Point[Area m2]="","",Point[Area m2])</f>
        <v/>
      </c>
      <c r="BG7" s="14" t="str">
        <f>IF(Point[Length m]="","",Point[Length m])</f>
        <v/>
      </c>
      <c r="BH7" s="14" t="str">
        <f>IF(Point[Width m]="","",Point[Width m])</f>
        <v/>
      </c>
      <c r="BI7" s="14" t="str">
        <f>IF(Point[Diameter m]="","",Point[Diameter m])</f>
        <v/>
      </c>
      <c r="BJ7" s="14" t="str">
        <f>IF(Point[Asset Group]="","",VLOOKUP(Point[Number of Pipes],number,2,FALSE))</f>
        <v/>
      </c>
      <c r="BK7" s="14" t="str">
        <f>IF(Point[Asset Group]="","",VLOOKUP(Point[Combined Name],2,FALSE))</f>
        <v/>
      </c>
      <c r="BL7" s="14" t="str">
        <f>IF(Point[Asset Group]="","",VLOOKUP(Point[Size Class],size_class,2,FALSE))</f>
        <v/>
      </c>
      <c r="BM7" s="14" t="str">
        <f>IF(Point[Asset Group]="","",VLOOKUP(Point[Age Class],age_class,2,FALSE))</f>
        <v/>
      </c>
      <c r="BN7" s="14" t="str">
        <f>IF(Point[Girth (cm)]="","",Point[Girth (cm)])</f>
        <v/>
      </c>
      <c r="BO7" s="14" t="str">
        <f>IF(Point[Crown Radius (m)]="","",Point[Crown Radius (m)])</f>
        <v/>
      </c>
      <c r="BP7" s="14" t="str">
        <f>IF(Point[Asset Group]="","",VLOOKUP(Point[Rooting Environment],root_enviro,2,FALSE))</f>
        <v/>
      </c>
      <c r="BQ7" s="14" t="str">
        <f>IF(Point[Asset Group]="","",VLOOKUP(Point[Tree Surround],tree_surround,2,FALSE))</f>
        <v/>
      </c>
      <c r="BR7" s="14" t="str">
        <f>IF(Point[Asset Group]="","",VLOOKUP(Point[Tree Grill],yes_no,2,FALSE))</f>
        <v/>
      </c>
      <c r="BS7" s="14" t="str">
        <f>IF(Point[Asset Group]="","",VLOOKUP(Point[Tree Location],tree_location,2,FALSE))</f>
        <v/>
      </c>
    </row>
    <row r="8" spans="1:71" s="3" customFormat="1" x14ac:dyDescent="0.2">
      <c r="A8" s="3" t="str">
        <f>IF(Point[DWG File Name]="","",Point[DWG File Name])</f>
        <v/>
      </c>
      <c r="B8" s="3" t="str">
        <f>IF(Point[DWG Layer Name]="","",Point[DWG Layer Name])</f>
        <v/>
      </c>
      <c r="C8" s="3" t="str">
        <f>IF(Point[DWG Handle]="","",Point[DWG Handle])</f>
        <v/>
      </c>
      <c r="D8" s="58" t="str">
        <f>IF(Point[X]="","",Point[X])</f>
        <v/>
      </c>
      <c r="E8" s="58" t="str">
        <f>IF(Point[Y]="","",Point[Y])</f>
        <v/>
      </c>
      <c r="F8" s="3" t="str">
        <f>IF(Point[Replacement Asset]="","",Point[Replacement Asset])</f>
        <v/>
      </c>
      <c r="G8" s="3" t="str">
        <f>IF(Point[Asset ID]="","",UPPER(Point[Asset ID]))</f>
        <v/>
      </c>
      <c r="H8" s="3" t="str">
        <f>IF(Point[Asset Group]="","",VLOOKUP(Point[Asset Group],asset_grp_pt,4,FALSE))</f>
        <v/>
      </c>
      <c r="I8" s="3" t="str">
        <f>IF(Point[Asset Group]="","",VLOOKUP(Point[Asset Group],asset_grp_pt,2,FALSE))</f>
        <v/>
      </c>
      <c r="J8" s="3" t="str">
        <f>IF(Point[Asset Group]="","",VLOOKUP(Point[Asset Group],asset_grp_pt,3,FALSE))</f>
        <v/>
      </c>
      <c r="K8" s="3" t="str">
        <f>IF(Point[Asset Group]="","",VLOOKUP(Point[Asset Type],type_master_list,2,FALSE))</f>
        <v/>
      </c>
      <c r="L8" s="3" t="str">
        <f>IF(Point[Asset Name]="","",PROPER(Point[Asset Name]))</f>
        <v/>
      </c>
      <c r="M8" s="11" t="str">
        <f>IF(Point[Install Date]="","",Point[Install Date])</f>
        <v/>
      </c>
      <c r="N8" s="11" t="str">
        <f>IF(Point[Note]="","",PROPER(Point[Note]))</f>
        <v/>
      </c>
      <c r="O8" s="11" t="str">
        <f>IF(Point[Resource Consent Number]="","",UPPER(Point[Resource Consent Number]))</f>
        <v/>
      </c>
      <c r="P8" s="53" t="str">
        <f>IF(Point[Asset Unit Cost]="","",Point[Asset Unit Cost])</f>
        <v/>
      </c>
      <c r="Q8" s="11" t="str">
        <f>IF(Point[Added By]="","",UPPER(Point[Added By]))</f>
        <v/>
      </c>
      <c r="R8" s="11" t="str">
        <f>IF(Point[Added Date]="","",Point[Added Date])</f>
        <v/>
      </c>
      <c r="S8" s="14" t="str">
        <f>IF(Point[Z COORD]="","",Point[Z COORD])</f>
        <v/>
      </c>
      <c r="T8" s="14" t="str">
        <f>IF(Point[Asset Description]="","",PROPER(Point[Asset Description]))</f>
        <v/>
      </c>
      <c r="U8" s="14" t="str">
        <f>IF(Point[[Artist ]]="","",PROPER(Point[[Artist ]]))</f>
        <v/>
      </c>
      <c r="V8" s="14" t="str">
        <f>IF(Point[Material Notes]="","",PROPER(Point[Material Notes]))</f>
        <v/>
      </c>
      <c r="W8" s="14" t="str">
        <f>IF(Point[Dimension Notes]="","",Point[Dimension Notes])</f>
        <v/>
      </c>
      <c r="X8" s="14" t="str">
        <f>IF(Point[List]="","",VLOOKUP(Point[Burner Number],number,2,FALSE))</f>
        <v/>
      </c>
      <c r="Y8" s="14" t="str">
        <f>IF(Point[List]="","",VLOOKUP(Point[Fuel],bbq_fuel,2,FALSE))</f>
        <v/>
      </c>
      <c r="Z8" s="14" t="str">
        <f>IF(Point[List]="","",VLOOKUP(Point[Cabinet Material],bbq_material,2,FALSE))</f>
        <v/>
      </c>
      <c r="AA8" s="14" t="str">
        <f>IF(Point[Asset Group]="","",VLOOKUP(Point[Manufacturer],manufacturer,2,FALSE))</f>
        <v/>
      </c>
      <c r="AB8" s="14" t="str">
        <f>IF(Point[Uinsex WC]="","",Point[Uinsex WC])</f>
        <v/>
      </c>
      <c r="AC8" s="14" t="str">
        <f>IF(Point[Female WC]="","",Point[Female WC])</f>
        <v/>
      </c>
      <c r="AD8" s="14" t="str">
        <f>IF(Point[Male WC]="","",Point[Male WC])</f>
        <v/>
      </c>
      <c r="AE8" s="14" t="str">
        <f>IF(Point[Urinal]="","",Point[Urinal])</f>
        <v/>
      </c>
      <c r="AF8" s="14" t="str">
        <f>IF(Point[Disabled Unisex]="","",Point[Disabled Unisex])</f>
        <v/>
      </c>
      <c r="AG8" s="14" t="str">
        <f>IF(Point[Disabled Female]="","",Point[Disabled Female])</f>
        <v/>
      </c>
      <c r="AH8" s="14" t="str">
        <f>IF(Point[Disabled Male]="","",Point[Disabled Male])</f>
        <v/>
      </c>
      <c r="AI8" s="14" t="str">
        <f>IF(Point[Asset Group]="","",VLOOKUP(Point[Handrail],yes_no,2,FALSE))</f>
        <v/>
      </c>
      <c r="AJ8" s="14" t="str">
        <f>IF(Point[Asset Group]="","",VLOOKUP(Point[Baby Changing],yes_no,2,FALSE))</f>
        <v/>
      </c>
      <c r="AK8" s="14" t="str">
        <f>IF(Point[Asset Group]="","",VLOOKUP(Point[Service Room],yes_no,2,FALSE))</f>
        <v/>
      </c>
      <c r="AL8" s="14" t="str">
        <f>IF(Point[Asset Group]="","",VLOOKUP(Point[Service Tap],service_tap,2,FALSE))</f>
        <v/>
      </c>
      <c r="AM8" s="14" t="str">
        <f>IF(Point[Asset Group]="","",VLOOKUP(Point[Heating Type],wc_heating,2,FALSE))</f>
        <v/>
      </c>
      <c r="AN8" s="14" t="str">
        <f>IF(Point[Asset Group]="","",VLOOKUP(Point[Power Supply],power_supply,2,FALSE))</f>
        <v/>
      </c>
      <c r="AO8" s="14" t="str">
        <f>IF(Point[Asset Group]="","",VLOOKUP(Point[Waste Water],waste_water,2,FALSE))</f>
        <v/>
      </c>
      <c r="AP8" s="14" t="str">
        <f>IF(Point[Asset Group]="","",VLOOKUP(Point[Furniture SubType],subdom_master_gdb,2,FALSE))</f>
        <v/>
      </c>
      <c r="AQ8" s="14" t="str">
        <f>IF(Point[Asset Group]="","",VLOOKUP(Point[Concrete Pad],yes_no,2,FALSE))</f>
        <v/>
      </c>
      <c r="AR8" s="14" t="str">
        <f>IF(Point[Asset Group]="","",VLOOKUP(Point[Material],material_master,2,FALSE))</f>
        <v/>
      </c>
      <c r="AS8" s="14" t="str">
        <f>IF(Point[Asset Group]="","",VLOOKUP(Point[Plumbing],irrigation_plumbing,2,FALSE))</f>
        <v/>
      </c>
      <c r="AT8" s="14" t="str">
        <f>IF(Point[Asset Group]="","",VLOOKUP(Point[Sprinklers],irrigation_sprinklers,2,FALSE))</f>
        <v/>
      </c>
      <c r="AU8" s="14" t="str">
        <f>IF(Point[Asset Group]="","",VLOOKUP(Point[System],irrigation_system,2,FALSE))</f>
        <v/>
      </c>
      <c r="AV8" s="14" t="str">
        <f>IF(Point[Asset Group]="","",VLOOKUP(Point[Status],irrigation_status,2,FALSE))</f>
        <v/>
      </c>
      <c r="AW8" s="11" t="str">
        <f>IF(Point[Date of manufacture]="","",Point[Date of manufacture])</f>
        <v/>
      </c>
      <c r="AX8" s="14" t="str">
        <f>IF(Point[Asset Group]="","",VLOOKUP(Point[Sign Purpose],sign_purpose,2,FALSE))</f>
        <v/>
      </c>
      <c r="AY8" s="14" t="str">
        <f>IF(Point[Asset Group]="","",VLOOKUP(Point[Sign Material],material_master,2,FALSE))</f>
        <v/>
      </c>
      <c r="AZ8" s="14" t="str">
        <f>IF(Point[Asset Group]="","",VLOOKUP(Point[Affixed To],sign_affix,2,FALSE))</f>
        <v/>
      </c>
      <c r="BA8" s="14" t="str">
        <f>IF(Point[Size HxB mm]="","",Point[Size HxB mm])</f>
        <v/>
      </c>
      <c r="BB8" s="14" t="str">
        <f>IF(Point[Height m]="","",Point[Height m])</f>
        <v/>
      </c>
      <c r="BC8" s="14" t="str">
        <f>IF(Point[Asset Group]="","",VLOOKUP(Point[Post Material],material_master,2,FALSE))</f>
        <v/>
      </c>
      <c r="BD8" s="14" t="str">
        <f>IF(Point[Asset Group]="","",VLOOKUP(Point[Post Number],number,2,FALSE))</f>
        <v/>
      </c>
      <c r="BE8" s="14" t="str">
        <f>IF(Point[Asset Group]="","",VLOOKUP(Point[Structure SubType],subdom_master_gdb,2,FALSE))</f>
        <v/>
      </c>
      <c r="BF8" s="14" t="str">
        <f>IF(Point[Area m2]="","",Point[Area m2])</f>
        <v/>
      </c>
      <c r="BG8" s="14" t="str">
        <f>IF(Point[Length m]="","",Point[Length m])</f>
        <v/>
      </c>
      <c r="BH8" s="14" t="str">
        <f>IF(Point[Width m]="","",Point[Width m])</f>
        <v/>
      </c>
      <c r="BI8" s="14" t="str">
        <f>IF(Point[Diameter m]="","",Point[Diameter m])</f>
        <v/>
      </c>
      <c r="BJ8" s="14" t="str">
        <f>IF(Point[Asset Group]="","",VLOOKUP(Point[Number of Pipes],number,2,FALSE))</f>
        <v/>
      </c>
      <c r="BK8" s="14" t="str">
        <f>IF(Point[Asset Group]="","",VLOOKUP(Point[Combined Name],2,FALSE))</f>
        <v/>
      </c>
      <c r="BL8" s="14" t="str">
        <f>IF(Point[Asset Group]="","",VLOOKUP(Point[Size Class],size_class,2,FALSE))</f>
        <v/>
      </c>
      <c r="BM8" s="14" t="str">
        <f>IF(Point[Asset Group]="","",VLOOKUP(Point[Age Class],age_class,2,FALSE))</f>
        <v/>
      </c>
      <c r="BN8" s="14" t="str">
        <f>IF(Point[Girth (cm)]="","",Point[Girth (cm)])</f>
        <v/>
      </c>
      <c r="BO8" s="14" t="str">
        <f>IF(Point[Crown Radius (m)]="","",Point[Crown Radius (m)])</f>
        <v/>
      </c>
      <c r="BP8" s="14" t="str">
        <f>IF(Point[Asset Group]="","",VLOOKUP(Point[Rooting Environment],root_enviro,2,FALSE))</f>
        <v/>
      </c>
      <c r="BQ8" s="14" t="str">
        <f>IF(Point[Asset Group]="","",VLOOKUP(Point[Tree Surround],tree_surround,2,FALSE))</f>
        <v/>
      </c>
      <c r="BR8" s="14" t="str">
        <f>IF(Point[Asset Group]="","",VLOOKUP(Point[Tree Grill],yes_no,2,FALSE))</f>
        <v/>
      </c>
      <c r="BS8" s="14" t="str">
        <f>IF(Point[Asset Group]="","",VLOOKUP(Point[Tree Location],tree_location,2,FALSE))</f>
        <v/>
      </c>
    </row>
    <row r="9" spans="1:71" s="3" customFormat="1" x14ac:dyDescent="0.2">
      <c r="A9" s="3" t="str">
        <f>IF(Point[DWG File Name]="","",Point[DWG File Name])</f>
        <v/>
      </c>
      <c r="B9" s="3" t="str">
        <f>IF(Point[DWG Layer Name]="","",Point[DWG Layer Name])</f>
        <v/>
      </c>
      <c r="C9" s="3" t="str">
        <f>IF(Point[DWG Handle]="","",Point[DWG Handle])</f>
        <v/>
      </c>
      <c r="D9" s="58" t="str">
        <f>IF(Point[X]="","",Point[X])</f>
        <v/>
      </c>
      <c r="E9" s="58" t="str">
        <f>IF(Point[Y]="","",Point[Y])</f>
        <v/>
      </c>
      <c r="F9" s="3" t="str">
        <f>IF(Point[Replacement Asset]="","",Point[Replacement Asset])</f>
        <v/>
      </c>
      <c r="G9" s="3" t="str">
        <f>IF(Point[Asset ID]="","",UPPER(Point[Asset ID]))</f>
        <v/>
      </c>
      <c r="H9" s="3" t="str">
        <f>IF(Point[Asset Group]="","",VLOOKUP(Point[Asset Group],asset_grp_pt,4,FALSE))</f>
        <v/>
      </c>
      <c r="I9" s="3" t="str">
        <f>IF(Point[Asset Group]="","",VLOOKUP(Point[Asset Group],asset_grp_pt,2,FALSE))</f>
        <v/>
      </c>
      <c r="J9" s="3" t="str">
        <f>IF(Point[Asset Group]="","",VLOOKUP(Point[Asset Group],asset_grp_pt,3,FALSE))</f>
        <v/>
      </c>
      <c r="K9" s="3" t="str">
        <f>IF(Point[Asset Group]="","",VLOOKUP(Point[Asset Type],type_master_list,2,FALSE))</f>
        <v/>
      </c>
      <c r="L9" s="3" t="str">
        <f>IF(Point[Asset Name]="","",PROPER(Point[Asset Name]))</f>
        <v/>
      </c>
      <c r="M9" s="11" t="str">
        <f>IF(Point[Install Date]="","",Point[Install Date])</f>
        <v/>
      </c>
      <c r="N9" s="11" t="str">
        <f>IF(Point[Note]="","",PROPER(Point[Note]))</f>
        <v/>
      </c>
      <c r="O9" s="11" t="str">
        <f>IF(Point[Resource Consent Number]="","",UPPER(Point[Resource Consent Number]))</f>
        <v/>
      </c>
      <c r="P9" s="53" t="str">
        <f>IF(Point[Asset Unit Cost]="","",Point[Asset Unit Cost])</f>
        <v/>
      </c>
      <c r="Q9" s="11" t="str">
        <f>IF(Point[Added By]="","",UPPER(Point[Added By]))</f>
        <v/>
      </c>
      <c r="R9" s="11" t="str">
        <f>IF(Point[Added Date]="","",Point[Added Date])</f>
        <v/>
      </c>
      <c r="S9" s="14" t="str">
        <f>IF(Point[Z COORD]="","",Point[Z COORD])</f>
        <v/>
      </c>
      <c r="T9" s="14" t="str">
        <f>IF(Point[Asset Description]="","",PROPER(Point[Asset Description]))</f>
        <v/>
      </c>
      <c r="U9" s="14" t="str">
        <f>IF(Point[[Artist ]]="","",PROPER(Point[[Artist ]]))</f>
        <v/>
      </c>
      <c r="V9" s="14" t="str">
        <f>IF(Point[Material Notes]="","",PROPER(Point[Material Notes]))</f>
        <v/>
      </c>
      <c r="W9" s="14" t="str">
        <f>IF(Point[Dimension Notes]="","",Point[Dimension Notes])</f>
        <v/>
      </c>
      <c r="X9" s="14" t="str">
        <f>IF(Point[List]="","",VLOOKUP(Point[Burner Number],number,2,FALSE))</f>
        <v/>
      </c>
      <c r="Y9" s="14" t="str">
        <f>IF(Point[List]="","",VLOOKUP(Point[Fuel],bbq_fuel,2,FALSE))</f>
        <v/>
      </c>
      <c r="Z9" s="14" t="str">
        <f>IF(Point[List]="","",VLOOKUP(Point[Cabinet Material],bbq_material,2,FALSE))</f>
        <v/>
      </c>
      <c r="AA9" s="14" t="str">
        <f>IF(Point[Asset Group]="","",VLOOKUP(Point[Manufacturer],manufacturer,2,FALSE))</f>
        <v/>
      </c>
      <c r="AB9" s="14" t="str">
        <f>IF(Point[Uinsex WC]="","",Point[Uinsex WC])</f>
        <v/>
      </c>
      <c r="AC9" s="14" t="str">
        <f>IF(Point[Female WC]="","",Point[Female WC])</f>
        <v/>
      </c>
      <c r="AD9" s="14" t="str">
        <f>IF(Point[Male WC]="","",Point[Male WC])</f>
        <v/>
      </c>
      <c r="AE9" s="14" t="str">
        <f>IF(Point[Urinal]="","",Point[Urinal])</f>
        <v/>
      </c>
      <c r="AF9" s="14" t="str">
        <f>IF(Point[Disabled Unisex]="","",Point[Disabled Unisex])</f>
        <v/>
      </c>
      <c r="AG9" s="14" t="str">
        <f>IF(Point[Disabled Female]="","",Point[Disabled Female])</f>
        <v/>
      </c>
      <c r="AH9" s="14" t="str">
        <f>IF(Point[Disabled Male]="","",Point[Disabled Male])</f>
        <v/>
      </c>
      <c r="AI9" s="14" t="str">
        <f>IF(Point[Asset Group]="","",VLOOKUP(Point[Handrail],yes_no,2,FALSE))</f>
        <v/>
      </c>
      <c r="AJ9" s="14" t="str">
        <f>IF(Point[Asset Group]="","",VLOOKUP(Point[Baby Changing],yes_no,2,FALSE))</f>
        <v/>
      </c>
      <c r="AK9" s="14" t="str">
        <f>IF(Point[Asset Group]="","",VLOOKUP(Point[Service Room],yes_no,2,FALSE))</f>
        <v/>
      </c>
      <c r="AL9" s="14" t="str">
        <f>IF(Point[Asset Group]="","",VLOOKUP(Point[Service Tap],service_tap,2,FALSE))</f>
        <v/>
      </c>
      <c r="AM9" s="14" t="str">
        <f>IF(Point[Asset Group]="","",VLOOKUP(Point[Heating Type],wc_heating,2,FALSE))</f>
        <v/>
      </c>
      <c r="AN9" s="14" t="str">
        <f>IF(Point[Asset Group]="","",VLOOKUP(Point[Power Supply],power_supply,2,FALSE))</f>
        <v/>
      </c>
      <c r="AO9" s="14" t="str">
        <f>IF(Point[Asset Group]="","",VLOOKUP(Point[Waste Water],waste_water,2,FALSE))</f>
        <v/>
      </c>
      <c r="AP9" s="14" t="str">
        <f>IF(Point[Asset Group]="","",VLOOKUP(Point[Furniture SubType],subdom_master_gdb,2,FALSE))</f>
        <v/>
      </c>
      <c r="AQ9" s="14" t="str">
        <f>IF(Point[Asset Group]="","",VLOOKUP(Point[Concrete Pad],yes_no,2,FALSE))</f>
        <v/>
      </c>
      <c r="AR9" s="14" t="str">
        <f>IF(Point[Asset Group]="","",VLOOKUP(Point[Material],material_master,2,FALSE))</f>
        <v/>
      </c>
      <c r="AS9" s="14" t="str">
        <f>IF(Point[Asset Group]="","",VLOOKUP(Point[Plumbing],irrigation_plumbing,2,FALSE))</f>
        <v/>
      </c>
      <c r="AT9" s="14" t="str">
        <f>IF(Point[Asset Group]="","",VLOOKUP(Point[Sprinklers],irrigation_sprinklers,2,FALSE))</f>
        <v/>
      </c>
      <c r="AU9" s="14" t="str">
        <f>IF(Point[Asset Group]="","",VLOOKUP(Point[System],irrigation_system,2,FALSE))</f>
        <v/>
      </c>
      <c r="AV9" s="14" t="str">
        <f>IF(Point[Asset Group]="","",VLOOKUP(Point[Status],irrigation_status,2,FALSE))</f>
        <v/>
      </c>
      <c r="AW9" s="11" t="str">
        <f>IF(Point[Date of manufacture]="","",Point[Date of manufacture])</f>
        <v/>
      </c>
      <c r="AX9" s="14" t="str">
        <f>IF(Point[Asset Group]="","",VLOOKUP(Point[Sign Purpose],sign_purpose,2,FALSE))</f>
        <v/>
      </c>
      <c r="AY9" s="14" t="str">
        <f>IF(Point[Asset Group]="","",VLOOKUP(Point[Sign Material],material_master,2,FALSE))</f>
        <v/>
      </c>
      <c r="AZ9" s="14" t="str">
        <f>IF(Point[Asset Group]="","",VLOOKUP(Point[Affixed To],sign_affix,2,FALSE))</f>
        <v/>
      </c>
      <c r="BA9" s="14" t="str">
        <f>IF(Point[Size HxB mm]="","",Point[Size HxB mm])</f>
        <v/>
      </c>
      <c r="BB9" s="14" t="str">
        <f>IF(Point[Height m]="","",Point[Height m])</f>
        <v/>
      </c>
      <c r="BC9" s="14" t="str">
        <f>IF(Point[Asset Group]="","",VLOOKUP(Point[Post Material],material_master,2,FALSE))</f>
        <v/>
      </c>
      <c r="BD9" s="14" t="str">
        <f>IF(Point[Asset Group]="","",VLOOKUP(Point[Post Number],number,2,FALSE))</f>
        <v/>
      </c>
      <c r="BE9" s="14" t="str">
        <f>IF(Point[Asset Group]="","",VLOOKUP(Point[Structure SubType],subdom_master_gdb,2,FALSE))</f>
        <v/>
      </c>
      <c r="BF9" s="14" t="str">
        <f>IF(Point[Area m2]="","",Point[Area m2])</f>
        <v/>
      </c>
      <c r="BG9" s="14" t="str">
        <f>IF(Point[Length m]="","",Point[Length m])</f>
        <v/>
      </c>
      <c r="BH9" s="14" t="str">
        <f>IF(Point[Width m]="","",Point[Width m])</f>
        <v/>
      </c>
      <c r="BI9" s="14" t="str">
        <f>IF(Point[Diameter m]="","",Point[Diameter m])</f>
        <v/>
      </c>
      <c r="BJ9" s="14" t="str">
        <f>IF(Point[Asset Group]="","",VLOOKUP(Point[Number of Pipes],number,2,FALSE))</f>
        <v/>
      </c>
      <c r="BK9" s="14" t="str">
        <f>IF(Point[Asset Group]="","",VLOOKUP(Point[Combined Name],2,FALSE))</f>
        <v/>
      </c>
      <c r="BL9" s="14" t="str">
        <f>IF(Point[Asset Group]="","",VLOOKUP(Point[Size Class],size_class,2,FALSE))</f>
        <v/>
      </c>
      <c r="BM9" s="14" t="str">
        <f>IF(Point[Asset Group]="","",VLOOKUP(Point[Age Class],age_class,2,FALSE))</f>
        <v/>
      </c>
      <c r="BN9" s="14" t="str">
        <f>IF(Point[Girth (cm)]="","",Point[Girth (cm)])</f>
        <v/>
      </c>
      <c r="BO9" s="14" t="str">
        <f>IF(Point[Crown Radius (m)]="","",Point[Crown Radius (m)])</f>
        <v/>
      </c>
      <c r="BP9" s="14" t="str">
        <f>IF(Point[Asset Group]="","",VLOOKUP(Point[Rooting Environment],root_enviro,2,FALSE))</f>
        <v/>
      </c>
      <c r="BQ9" s="14" t="str">
        <f>IF(Point[Asset Group]="","",VLOOKUP(Point[Tree Surround],tree_surround,2,FALSE))</f>
        <v/>
      </c>
      <c r="BR9" s="14" t="str">
        <f>IF(Point[Asset Group]="","",VLOOKUP(Point[Tree Grill],yes_no,2,FALSE))</f>
        <v/>
      </c>
      <c r="BS9" s="14" t="str">
        <f>IF(Point[Asset Group]="","",VLOOKUP(Point[Tree Location],tree_location,2,FALSE))</f>
        <v/>
      </c>
    </row>
    <row r="10" spans="1:71" s="3" customFormat="1" x14ac:dyDescent="0.2">
      <c r="A10" s="3" t="str">
        <f>IF(Point[DWG File Name]="","",Point[DWG File Name])</f>
        <v/>
      </c>
      <c r="B10" s="3" t="str">
        <f>IF(Point[DWG Layer Name]="","",Point[DWG Layer Name])</f>
        <v/>
      </c>
      <c r="C10" s="3" t="str">
        <f>IF(Point[DWG Handle]="","",Point[DWG Handle])</f>
        <v/>
      </c>
      <c r="D10" s="58" t="str">
        <f>IF(Point[X]="","",Point[X])</f>
        <v/>
      </c>
      <c r="E10" s="58" t="str">
        <f>IF(Point[Y]="","",Point[Y])</f>
        <v/>
      </c>
      <c r="F10" s="3" t="str">
        <f>IF(Point[Replacement Asset]="","",Point[Replacement Asset])</f>
        <v/>
      </c>
      <c r="G10" s="3" t="str">
        <f>IF(Point[Asset ID]="","",UPPER(Point[Asset ID]))</f>
        <v/>
      </c>
      <c r="H10" s="3" t="str">
        <f>IF(Point[Asset Group]="","",VLOOKUP(Point[Asset Group],asset_grp_pt,4,FALSE))</f>
        <v/>
      </c>
      <c r="I10" s="3" t="str">
        <f>IF(Point[Asset Group]="","",VLOOKUP(Point[Asset Group],asset_grp_pt,2,FALSE))</f>
        <v/>
      </c>
      <c r="J10" s="3" t="str">
        <f>IF(Point[Asset Group]="","",VLOOKUP(Point[Asset Group],asset_grp_pt,3,FALSE))</f>
        <v/>
      </c>
      <c r="K10" s="3" t="str">
        <f>IF(Point[Asset Group]="","",VLOOKUP(Point[Asset Type],type_master_list,2,FALSE))</f>
        <v/>
      </c>
      <c r="L10" s="3" t="str">
        <f>IF(Point[Asset Name]="","",PROPER(Point[Asset Name]))</f>
        <v/>
      </c>
      <c r="M10" s="11" t="str">
        <f>IF(Point[Install Date]="","",Point[Install Date])</f>
        <v/>
      </c>
      <c r="N10" s="11" t="str">
        <f>IF(Point[Note]="","",PROPER(Point[Note]))</f>
        <v/>
      </c>
      <c r="O10" s="11" t="str">
        <f>IF(Point[Resource Consent Number]="","",UPPER(Point[Resource Consent Number]))</f>
        <v/>
      </c>
      <c r="P10" s="53" t="str">
        <f>IF(Point[Asset Unit Cost]="","",Point[Asset Unit Cost])</f>
        <v/>
      </c>
      <c r="Q10" s="11" t="str">
        <f>IF(Point[Added By]="","",UPPER(Point[Added By]))</f>
        <v/>
      </c>
      <c r="R10" s="11" t="str">
        <f>IF(Point[Added Date]="","",Point[Added Date])</f>
        <v/>
      </c>
      <c r="S10" s="14" t="str">
        <f>IF(Point[Z COORD]="","",Point[Z COORD])</f>
        <v/>
      </c>
      <c r="T10" s="14" t="str">
        <f>IF(Point[Asset Description]="","",PROPER(Point[Asset Description]))</f>
        <v/>
      </c>
      <c r="U10" s="14" t="str">
        <f>IF(Point[[Artist ]]="","",PROPER(Point[[Artist ]]))</f>
        <v/>
      </c>
      <c r="V10" s="14" t="str">
        <f>IF(Point[Material Notes]="","",PROPER(Point[Material Notes]))</f>
        <v/>
      </c>
      <c r="W10" s="14" t="str">
        <f>IF(Point[Dimension Notes]="","",Point[Dimension Notes])</f>
        <v/>
      </c>
      <c r="X10" s="14" t="str">
        <f>IF(Point[List]="","",VLOOKUP(Point[Burner Number],number,2,FALSE))</f>
        <v/>
      </c>
      <c r="Y10" s="14" t="str">
        <f>IF(Point[List]="","",VLOOKUP(Point[Fuel],bbq_fuel,2,FALSE))</f>
        <v/>
      </c>
      <c r="Z10" s="14" t="str">
        <f>IF(Point[List]="","",VLOOKUP(Point[Cabinet Material],bbq_material,2,FALSE))</f>
        <v/>
      </c>
      <c r="AA10" s="14" t="str">
        <f>IF(Point[Asset Group]="","",VLOOKUP(Point[Manufacturer],manufacturer,2,FALSE))</f>
        <v/>
      </c>
      <c r="AB10" s="14" t="str">
        <f>IF(Point[Uinsex WC]="","",Point[Uinsex WC])</f>
        <v/>
      </c>
      <c r="AC10" s="14" t="str">
        <f>IF(Point[Female WC]="","",Point[Female WC])</f>
        <v/>
      </c>
      <c r="AD10" s="14" t="str">
        <f>IF(Point[Male WC]="","",Point[Male WC])</f>
        <v/>
      </c>
      <c r="AE10" s="14" t="str">
        <f>IF(Point[Urinal]="","",Point[Urinal])</f>
        <v/>
      </c>
      <c r="AF10" s="14" t="str">
        <f>IF(Point[Disabled Unisex]="","",Point[Disabled Unisex])</f>
        <v/>
      </c>
      <c r="AG10" s="14" t="str">
        <f>IF(Point[Disabled Female]="","",Point[Disabled Female])</f>
        <v/>
      </c>
      <c r="AH10" s="14" t="str">
        <f>IF(Point[Disabled Male]="","",Point[Disabled Male])</f>
        <v/>
      </c>
      <c r="AI10" s="14" t="str">
        <f>IF(Point[Asset Group]="","",VLOOKUP(Point[Handrail],yes_no,2,FALSE))</f>
        <v/>
      </c>
      <c r="AJ10" s="14" t="str">
        <f>IF(Point[Asset Group]="","",VLOOKUP(Point[Baby Changing],yes_no,2,FALSE))</f>
        <v/>
      </c>
      <c r="AK10" s="14" t="str">
        <f>IF(Point[Asset Group]="","",VLOOKUP(Point[Service Room],yes_no,2,FALSE))</f>
        <v/>
      </c>
      <c r="AL10" s="14" t="str">
        <f>IF(Point[Asset Group]="","",VLOOKUP(Point[Service Tap],service_tap,2,FALSE))</f>
        <v/>
      </c>
      <c r="AM10" s="14" t="str">
        <f>IF(Point[Asset Group]="","",VLOOKUP(Point[Heating Type],wc_heating,2,FALSE))</f>
        <v/>
      </c>
      <c r="AN10" s="14" t="str">
        <f>IF(Point[Asset Group]="","",VLOOKUP(Point[Power Supply],power_supply,2,FALSE))</f>
        <v/>
      </c>
      <c r="AO10" s="14" t="str">
        <f>IF(Point[Asset Group]="","",VLOOKUP(Point[Waste Water],waste_water,2,FALSE))</f>
        <v/>
      </c>
      <c r="AP10" s="14" t="str">
        <f>IF(Point[Asset Group]="","",VLOOKUP(Point[Furniture SubType],subdom_master_gdb,2,FALSE))</f>
        <v/>
      </c>
      <c r="AQ10" s="14" t="str">
        <f>IF(Point[Asset Group]="","",VLOOKUP(Point[Concrete Pad],yes_no,2,FALSE))</f>
        <v/>
      </c>
      <c r="AR10" s="14" t="str">
        <f>IF(Point[Asset Group]="","",VLOOKUP(Point[Material],material_master,2,FALSE))</f>
        <v/>
      </c>
      <c r="AS10" s="14" t="str">
        <f>IF(Point[Asset Group]="","",VLOOKUP(Point[Plumbing],irrigation_plumbing,2,FALSE))</f>
        <v/>
      </c>
      <c r="AT10" s="14" t="str">
        <f>IF(Point[Asset Group]="","",VLOOKUP(Point[Sprinklers],irrigation_sprinklers,2,FALSE))</f>
        <v/>
      </c>
      <c r="AU10" s="14" t="str">
        <f>IF(Point[Asset Group]="","",VLOOKUP(Point[System],irrigation_system,2,FALSE))</f>
        <v/>
      </c>
      <c r="AV10" s="14" t="str">
        <f>IF(Point[Asset Group]="","",VLOOKUP(Point[Status],irrigation_status,2,FALSE))</f>
        <v/>
      </c>
      <c r="AW10" s="11" t="str">
        <f>IF(Point[Date of manufacture]="","",Point[Date of manufacture])</f>
        <v/>
      </c>
      <c r="AX10" s="14" t="str">
        <f>IF(Point[Asset Group]="","",VLOOKUP(Point[Sign Purpose],sign_purpose,2,FALSE))</f>
        <v/>
      </c>
      <c r="AY10" s="14" t="str">
        <f>IF(Point[Asset Group]="","",VLOOKUP(Point[Sign Material],material_master,2,FALSE))</f>
        <v/>
      </c>
      <c r="AZ10" s="14" t="str">
        <f>IF(Point[Asset Group]="","",VLOOKUP(Point[Affixed To],sign_affix,2,FALSE))</f>
        <v/>
      </c>
      <c r="BA10" s="14" t="str">
        <f>IF(Point[Size HxB mm]="","",Point[Size HxB mm])</f>
        <v/>
      </c>
      <c r="BB10" s="14" t="str">
        <f>IF(Point[Height m]="","",Point[Height m])</f>
        <v/>
      </c>
      <c r="BC10" s="14" t="str">
        <f>IF(Point[Asset Group]="","",VLOOKUP(Point[Post Material],material_master,2,FALSE))</f>
        <v/>
      </c>
      <c r="BD10" s="14" t="str">
        <f>IF(Point[Asset Group]="","",VLOOKUP(Point[Post Number],number,2,FALSE))</f>
        <v/>
      </c>
      <c r="BE10" s="14" t="str">
        <f>IF(Point[Asset Group]="","",VLOOKUP(Point[Structure SubType],subdom_master_gdb,2,FALSE))</f>
        <v/>
      </c>
      <c r="BF10" s="14" t="str">
        <f>IF(Point[Area m2]="","",Point[Area m2])</f>
        <v/>
      </c>
      <c r="BG10" s="14" t="str">
        <f>IF(Point[Length m]="","",Point[Length m])</f>
        <v/>
      </c>
      <c r="BH10" s="14" t="str">
        <f>IF(Point[Width m]="","",Point[Width m])</f>
        <v/>
      </c>
      <c r="BI10" s="14" t="str">
        <f>IF(Point[Diameter m]="","",Point[Diameter m])</f>
        <v/>
      </c>
      <c r="BJ10" s="14" t="str">
        <f>IF(Point[Asset Group]="","",VLOOKUP(Point[Number of Pipes],number,2,FALSE))</f>
        <v/>
      </c>
      <c r="BK10" s="14" t="str">
        <f>IF(Point[Asset Group]="","",VLOOKUP(Point[Combined Name],2,FALSE))</f>
        <v/>
      </c>
      <c r="BL10" s="14" t="str">
        <f>IF(Point[Asset Group]="","",VLOOKUP(Point[Size Class],size_class,2,FALSE))</f>
        <v/>
      </c>
      <c r="BM10" s="14" t="str">
        <f>IF(Point[Asset Group]="","",VLOOKUP(Point[Age Class],age_class,2,FALSE))</f>
        <v/>
      </c>
      <c r="BN10" s="14" t="str">
        <f>IF(Point[Girth (cm)]="","",Point[Girth (cm)])</f>
        <v/>
      </c>
      <c r="BO10" s="14" t="str">
        <f>IF(Point[Crown Radius (m)]="","",Point[Crown Radius (m)])</f>
        <v/>
      </c>
      <c r="BP10" s="14" t="str">
        <f>IF(Point[Asset Group]="","",VLOOKUP(Point[Rooting Environment],root_enviro,2,FALSE))</f>
        <v/>
      </c>
      <c r="BQ10" s="14" t="str">
        <f>IF(Point[Asset Group]="","",VLOOKUP(Point[Tree Surround],tree_surround,2,FALSE))</f>
        <v/>
      </c>
      <c r="BR10" s="14" t="str">
        <f>IF(Point[Asset Group]="","",VLOOKUP(Point[Tree Grill],yes_no,2,FALSE))</f>
        <v/>
      </c>
      <c r="BS10" s="14" t="str">
        <f>IF(Point[Asset Group]="","",VLOOKUP(Point[Tree Location],tree_location,2,FALSE))</f>
        <v/>
      </c>
    </row>
    <row r="11" spans="1:71" s="3" customFormat="1" x14ac:dyDescent="0.2">
      <c r="A11" s="3" t="str">
        <f>IF(Point[DWG File Name]="","",Point[DWG File Name])</f>
        <v/>
      </c>
      <c r="B11" s="3" t="str">
        <f>IF(Point[DWG Layer Name]="","",Point[DWG Layer Name])</f>
        <v/>
      </c>
      <c r="C11" s="3" t="str">
        <f>IF(Point[DWG Handle]="","",Point[DWG Handle])</f>
        <v/>
      </c>
      <c r="D11" s="58" t="str">
        <f>IF(Point[X]="","",Point[X])</f>
        <v/>
      </c>
      <c r="E11" s="58" t="str">
        <f>IF(Point[Y]="","",Point[Y])</f>
        <v/>
      </c>
      <c r="F11" s="3" t="str">
        <f>IF(Point[Replacement Asset]="","",Point[Replacement Asset])</f>
        <v/>
      </c>
      <c r="G11" s="3" t="str">
        <f>IF(Point[Asset ID]="","",UPPER(Point[Asset ID]))</f>
        <v/>
      </c>
      <c r="H11" s="3" t="str">
        <f>IF(Point[Asset Group]="","",VLOOKUP(Point[Asset Group],asset_grp_pt,4,FALSE))</f>
        <v/>
      </c>
      <c r="I11" s="3" t="str">
        <f>IF(Point[Asset Group]="","",VLOOKUP(Point[Asset Group],asset_grp_pt,2,FALSE))</f>
        <v/>
      </c>
      <c r="J11" s="3" t="str">
        <f>IF(Point[Asset Group]="","",VLOOKUP(Point[Asset Group],asset_grp_pt,3,FALSE))</f>
        <v/>
      </c>
      <c r="K11" s="3" t="str">
        <f>IF(Point[Asset Group]="","",VLOOKUP(Point[Asset Type],type_master_list,2,FALSE))</f>
        <v/>
      </c>
      <c r="L11" s="3" t="str">
        <f>IF(Point[Asset Name]="","",PROPER(Point[Asset Name]))</f>
        <v/>
      </c>
      <c r="M11" s="11" t="str">
        <f>IF(Point[Install Date]="","",Point[Install Date])</f>
        <v/>
      </c>
      <c r="N11" s="11" t="str">
        <f>IF(Point[Note]="","",PROPER(Point[Note]))</f>
        <v/>
      </c>
      <c r="O11" s="11" t="str">
        <f>IF(Point[Resource Consent Number]="","",UPPER(Point[Resource Consent Number]))</f>
        <v/>
      </c>
      <c r="P11" s="53" t="str">
        <f>IF(Point[Asset Unit Cost]="","",Point[Asset Unit Cost])</f>
        <v/>
      </c>
      <c r="Q11" s="11" t="str">
        <f>IF(Point[Added By]="","",UPPER(Point[Added By]))</f>
        <v/>
      </c>
      <c r="R11" s="11" t="str">
        <f>IF(Point[Added Date]="","",Point[Added Date])</f>
        <v/>
      </c>
      <c r="S11" s="14" t="str">
        <f>IF(Point[Z COORD]="","",Point[Z COORD])</f>
        <v/>
      </c>
      <c r="T11" s="14" t="str">
        <f>IF(Point[Asset Description]="","",PROPER(Point[Asset Description]))</f>
        <v/>
      </c>
      <c r="U11" s="14" t="str">
        <f>IF(Point[[Artist ]]="","",PROPER(Point[[Artist ]]))</f>
        <v/>
      </c>
      <c r="V11" s="14" t="str">
        <f>IF(Point[Material Notes]="","",PROPER(Point[Material Notes]))</f>
        <v/>
      </c>
      <c r="W11" s="14" t="str">
        <f>IF(Point[Dimension Notes]="","",Point[Dimension Notes])</f>
        <v/>
      </c>
      <c r="X11" s="14" t="str">
        <f>IF(Point[List]="","",VLOOKUP(Point[Burner Number],number,2,FALSE))</f>
        <v/>
      </c>
      <c r="Y11" s="14" t="str">
        <f>IF(Point[List]="","",VLOOKUP(Point[Fuel],bbq_fuel,2,FALSE))</f>
        <v/>
      </c>
      <c r="Z11" s="14" t="str">
        <f>IF(Point[List]="","",VLOOKUP(Point[Cabinet Material],bbq_material,2,FALSE))</f>
        <v/>
      </c>
      <c r="AA11" s="14" t="str">
        <f>IF(Point[Asset Group]="","",VLOOKUP(Point[Manufacturer],manufacturer,2,FALSE))</f>
        <v/>
      </c>
      <c r="AB11" s="14" t="str">
        <f>IF(Point[Uinsex WC]="","",Point[Uinsex WC])</f>
        <v/>
      </c>
      <c r="AC11" s="14" t="str">
        <f>IF(Point[Female WC]="","",Point[Female WC])</f>
        <v/>
      </c>
      <c r="AD11" s="14" t="str">
        <f>IF(Point[Male WC]="","",Point[Male WC])</f>
        <v/>
      </c>
      <c r="AE11" s="14" t="str">
        <f>IF(Point[Urinal]="","",Point[Urinal])</f>
        <v/>
      </c>
      <c r="AF11" s="14" t="str">
        <f>IF(Point[Disabled Unisex]="","",Point[Disabled Unisex])</f>
        <v/>
      </c>
      <c r="AG11" s="14" t="str">
        <f>IF(Point[Disabled Female]="","",Point[Disabled Female])</f>
        <v/>
      </c>
      <c r="AH11" s="14" t="str">
        <f>IF(Point[Disabled Male]="","",Point[Disabled Male])</f>
        <v/>
      </c>
      <c r="AI11" s="14" t="str">
        <f>IF(Point[Asset Group]="","",VLOOKUP(Point[Handrail],yes_no,2,FALSE))</f>
        <v/>
      </c>
      <c r="AJ11" s="14" t="str">
        <f>IF(Point[Asset Group]="","",VLOOKUP(Point[Baby Changing],yes_no,2,FALSE))</f>
        <v/>
      </c>
      <c r="AK11" s="14" t="str">
        <f>IF(Point[Asset Group]="","",VLOOKUP(Point[Service Room],yes_no,2,FALSE))</f>
        <v/>
      </c>
      <c r="AL11" s="14" t="str">
        <f>IF(Point[Asset Group]="","",VLOOKUP(Point[Service Tap],service_tap,2,FALSE))</f>
        <v/>
      </c>
      <c r="AM11" s="14" t="str">
        <f>IF(Point[Asset Group]="","",VLOOKUP(Point[Heating Type],wc_heating,2,FALSE))</f>
        <v/>
      </c>
      <c r="AN11" s="14" t="str">
        <f>IF(Point[Asset Group]="","",VLOOKUP(Point[Power Supply],power_supply,2,FALSE))</f>
        <v/>
      </c>
      <c r="AO11" s="14" t="str">
        <f>IF(Point[Asset Group]="","",VLOOKUP(Point[Waste Water],waste_water,2,FALSE))</f>
        <v/>
      </c>
      <c r="AP11" s="14" t="str">
        <f>IF(Point[Asset Group]="","",VLOOKUP(Point[Furniture SubType],subdom_master_gdb,2,FALSE))</f>
        <v/>
      </c>
      <c r="AQ11" s="14" t="str">
        <f>IF(Point[Asset Group]="","",VLOOKUP(Point[Concrete Pad],yes_no,2,FALSE))</f>
        <v/>
      </c>
      <c r="AR11" s="14" t="str">
        <f>IF(Point[Asset Group]="","",VLOOKUP(Point[Material],material_master,2,FALSE))</f>
        <v/>
      </c>
      <c r="AS11" s="14" t="str">
        <f>IF(Point[Asset Group]="","",VLOOKUP(Point[Plumbing],irrigation_plumbing,2,FALSE))</f>
        <v/>
      </c>
      <c r="AT11" s="14" t="str">
        <f>IF(Point[Asset Group]="","",VLOOKUP(Point[Sprinklers],irrigation_sprinklers,2,FALSE))</f>
        <v/>
      </c>
      <c r="AU11" s="14" t="str">
        <f>IF(Point[Asset Group]="","",VLOOKUP(Point[System],irrigation_system,2,FALSE))</f>
        <v/>
      </c>
      <c r="AV11" s="14" t="str">
        <f>IF(Point[Asset Group]="","",VLOOKUP(Point[Status],irrigation_status,2,FALSE))</f>
        <v/>
      </c>
      <c r="AW11" s="11" t="str">
        <f>IF(Point[Date of manufacture]="","",Point[Date of manufacture])</f>
        <v/>
      </c>
      <c r="AX11" s="14" t="str">
        <f>IF(Point[Asset Group]="","",VLOOKUP(Point[Sign Purpose],sign_purpose,2,FALSE))</f>
        <v/>
      </c>
      <c r="AY11" s="14" t="str">
        <f>IF(Point[Asset Group]="","",VLOOKUP(Point[Sign Material],material_master,2,FALSE))</f>
        <v/>
      </c>
      <c r="AZ11" s="14" t="str">
        <f>IF(Point[Asset Group]="","",VLOOKUP(Point[Affixed To],sign_affix,2,FALSE))</f>
        <v/>
      </c>
      <c r="BA11" s="14" t="str">
        <f>IF(Point[Size HxB mm]="","",Point[Size HxB mm])</f>
        <v/>
      </c>
      <c r="BB11" s="14" t="str">
        <f>IF(Point[Height m]="","",Point[Height m])</f>
        <v/>
      </c>
      <c r="BC11" s="14" t="str">
        <f>IF(Point[Asset Group]="","",VLOOKUP(Point[Post Material],material_master,2,FALSE))</f>
        <v/>
      </c>
      <c r="BD11" s="14" t="str">
        <f>IF(Point[Asset Group]="","",VLOOKUP(Point[Post Number],number,2,FALSE))</f>
        <v/>
      </c>
      <c r="BE11" s="14" t="str">
        <f>IF(Point[Asset Group]="","",VLOOKUP(Point[Structure SubType],subdom_master_gdb,2,FALSE))</f>
        <v/>
      </c>
      <c r="BF11" s="14" t="str">
        <f>IF(Point[Area m2]="","",Point[Area m2])</f>
        <v/>
      </c>
      <c r="BG11" s="14" t="str">
        <f>IF(Point[Length m]="","",Point[Length m])</f>
        <v/>
      </c>
      <c r="BH11" s="14" t="str">
        <f>IF(Point[Width m]="","",Point[Width m])</f>
        <v/>
      </c>
      <c r="BI11" s="14" t="str">
        <f>IF(Point[Diameter m]="","",Point[Diameter m])</f>
        <v/>
      </c>
      <c r="BJ11" s="14" t="str">
        <f>IF(Point[Asset Group]="","",VLOOKUP(Point[Number of Pipes],number,2,FALSE))</f>
        <v/>
      </c>
      <c r="BK11" s="14" t="str">
        <f>IF(Point[Asset Group]="","",VLOOKUP(Point[Combined Name],2,FALSE))</f>
        <v/>
      </c>
      <c r="BL11" s="14" t="str">
        <f>IF(Point[Asset Group]="","",VLOOKUP(Point[Size Class],size_class,2,FALSE))</f>
        <v/>
      </c>
      <c r="BM11" s="14" t="str">
        <f>IF(Point[Asset Group]="","",VLOOKUP(Point[Age Class],age_class,2,FALSE))</f>
        <v/>
      </c>
      <c r="BN11" s="14" t="str">
        <f>IF(Point[Girth (cm)]="","",Point[Girth (cm)])</f>
        <v/>
      </c>
      <c r="BO11" s="14" t="str">
        <f>IF(Point[Crown Radius (m)]="","",Point[Crown Radius (m)])</f>
        <v/>
      </c>
      <c r="BP11" s="14" t="str">
        <f>IF(Point[Asset Group]="","",VLOOKUP(Point[Rooting Environment],root_enviro,2,FALSE))</f>
        <v/>
      </c>
      <c r="BQ11" s="14" t="str">
        <f>IF(Point[Asset Group]="","",VLOOKUP(Point[Tree Surround],tree_surround,2,FALSE))</f>
        <v/>
      </c>
      <c r="BR11" s="14" t="str">
        <f>IF(Point[Asset Group]="","",VLOOKUP(Point[Tree Grill],yes_no,2,FALSE))</f>
        <v/>
      </c>
      <c r="BS11" s="14" t="str">
        <f>IF(Point[Asset Group]="","",VLOOKUP(Point[Tree Location],tree_location,2,FALSE))</f>
        <v/>
      </c>
    </row>
    <row r="12" spans="1:71" s="3" customFormat="1" x14ac:dyDescent="0.2">
      <c r="A12" s="3" t="str">
        <f>IF(Point[DWG File Name]="","",Point[DWG File Name])</f>
        <v/>
      </c>
      <c r="B12" s="3" t="str">
        <f>IF(Point[DWG Layer Name]="","",Point[DWG Layer Name])</f>
        <v/>
      </c>
      <c r="C12" s="3" t="str">
        <f>IF(Point[DWG Handle]="","",Point[DWG Handle])</f>
        <v/>
      </c>
      <c r="D12" s="58" t="str">
        <f>IF(Point[X]="","",Point[X])</f>
        <v/>
      </c>
      <c r="E12" s="58" t="str">
        <f>IF(Point[Y]="","",Point[Y])</f>
        <v/>
      </c>
      <c r="F12" s="3" t="str">
        <f>IF(Point[Replacement Asset]="","",Point[Replacement Asset])</f>
        <v/>
      </c>
      <c r="G12" s="3" t="str">
        <f>IF(Point[Asset ID]="","",UPPER(Point[Asset ID]))</f>
        <v/>
      </c>
      <c r="H12" s="3" t="str">
        <f>IF(Point[Asset Group]="","",VLOOKUP(Point[Asset Group],asset_grp_pt,4,FALSE))</f>
        <v/>
      </c>
      <c r="I12" s="3" t="str">
        <f>IF(Point[Asset Group]="","",VLOOKUP(Point[Asset Group],asset_grp_pt,2,FALSE))</f>
        <v/>
      </c>
      <c r="J12" s="3" t="str">
        <f>IF(Point[Asset Group]="","",VLOOKUP(Point[Asset Group],asset_grp_pt,3,FALSE))</f>
        <v/>
      </c>
      <c r="K12" s="3" t="str">
        <f>IF(Point[Asset Group]="","",VLOOKUP(Point[Asset Type],type_master_list,2,FALSE))</f>
        <v/>
      </c>
      <c r="L12" s="3" t="str">
        <f>IF(Point[Asset Name]="","",PROPER(Point[Asset Name]))</f>
        <v/>
      </c>
      <c r="M12" s="11" t="str">
        <f>IF(Point[Install Date]="","",Point[Install Date])</f>
        <v/>
      </c>
      <c r="N12" s="11" t="str">
        <f>IF(Point[Note]="","",PROPER(Point[Note]))</f>
        <v/>
      </c>
      <c r="O12" s="11" t="str">
        <f>IF(Point[Resource Consent Number]="","",UPPER(Point[Resource Consent Number]))</f>
        <v/>
      </c>
      <c r="P12" s="53" t="str">
        <f>IF(Point[Asset Unit Cost]="","",Point[Asset Unit Cost])</f>
        <v/>
      </c>
      <c r="Q12" s="11" t="str">
        <f>IF(Point[Added By]="","",UPPER(Point[Added By]))</f>
        <v/>
      </c>
      <c r="R12" s="11" t="str">
        <f>IF(Point[Added Date]="","",Point[Added Date])</f>
        <v/>
      </c>
      <c r="S12" s="14" t="str">
        <f>IF(Point[Z COORD]="","",Point[Z COORD])</f>
        <v/>
      </c>
      <c r="T12" s="14" t="str">
        <f>IF(Point[Asset Description]="","",PROPER(Point[Asset Description]))</f>
        <v/>
      </c>
      <c r="U12" s="14" t="str">
        <f>IF(Point[[Artist ]]="","",PROPER(Point[[Artist ]]))</f>
        <v/>
      </c>
      <c r="V12" s="14" t="str">
        <f>IF(Point[Material Notes]="","",PROPER(Point[Material Notes]))</f>
        <v/>
      </c>
      <c r="W12" s="14" t="str">
        <f>IF(Point[Dimension Notes]="","",Point[Dimension Notes])</f>
        <v/>
      </c>
      <c r="X12" s="14" t="str">
        <f>IF(Point[List]="","",VLOOKUP(Point[Burner Number],number,2,FALSE))</f>
        <v/>
      </c>
      <c r="Y12" s="14" t="str">
        <f>IF(Point[List]="","",VLOOKUP(Point[Fuel],bbq_fuel,2,FALSE))</f>
        <v/>
      </c>
      <c r="Z12" s="14" t="str">
        <f>IF(Point[List]="","",VLOOKUP(Point[Cabinet Material],bbq_material,2,FALSE))</f>
        <v/>
      </c>
      <c r="AA12" s="14" t="str">
        <f>IF(Point[Asset Group]="","",VLOOKUP(Point[Manufacturer],manufacturer,2,FALSE))</f>
        <v/>
      </c>
      <c r="AB12" s="14" t="str">
        <f>IF(Point[Uinsex WC]="","",Point[Uinsex WC])</f>
        <v/>
      </c>
      <c r="AC12" s="14" t="str">
        <f>IF(Point[Female WC]="","",Point[Female WC])</f>
        <v/>
      </c>
      <c r="AD12" s="14" t="str">
        <f>IF(Point[Male WC]="","",Point[Male WC])</f>
        <v/>
      </c>
      <c r="AE12" s="14" t="str">
        <f>IF(Point[Urinal]="","",Point[Urinal])</f>
        <v/>
      </c>
      <c r="AF12" s="14" t="str">
        <f>IF(Point[Disabled Unisex]="","",Point[Disabled Unisex])</f>
        <v/>
      </c>
      <c r="AG12" s="14" t="str">
        <f>IF(Point[Disabled Female]="","",Point[Disabled Female])</f>
        <v/>
      </c>
      <c r="AH12" s="14" t="str">
        <f>IF(Point[Disabled Male]="","",Point[Disabled Male])</f>
        <v/>
      </c>
      <c r="AI12" s="14" t="str">
        <f>IF(Point[Asset Group]="","",VLOOKUP(Point[Handrail],yes_no,2,FALSE))</f>
        <v/>
      </c>
      <c r="AJ12" s="14" t="str">
        <f>IF(Point[Asset Group]="","",VLOOKUP(Point[Baby Changing],yes_no,2,FALSE))</f>
        <v/>
      </c>
      <c r="AK12" s="14" t="str">
        <f>IF(Point[Asset Group]="","",VLOOKUP(Point[Service Room],yes_no,2,FALSE))</f>
        <v/>
      </c>
      <c r="AL12" s="14" t="str">
        <f>IF(Point[Asset Group]="","",VLOOKUP(Point[Service Tap],service_tap,2,FALSE))</f>
        <v/>
      </c>
      <c r="AM12" s="14" t="str">
        <f>IF(Point[Asset Group]="","",VLOOKUP(Point[Heating Type],wc_heating,2,FALSE))</f>
        <v/>
      </c>
      <c r="AN12" s="14" t="str">
        <f>IF(Point[Asset Group]="","",VLOOKUP(Point[Power Supply],power_supply,2,FALSE))</f>
        <v/>
      </c>
      <c r="AO12" s="14" t="str">
        <f>IF(Point[Asset Group]="","",VLOOKUP(Point[Waste Water],waste_water,2,FALSE))</f>
        <v/>
      </c>
      <c r="AP12" s="14" t="str">
        <f>IF(Point[Asset Group]="","",VLOOKUP(Point[Furniture SubType],subdom_master_gdb,2,FALSE))</f>
        <v/>
      </c>
      <c r="AQ12" s="14" t="str">
        <f>IF(Point[Asset Group]="","",VLOOKUP(Point[Concrete Pad],yes_no,2,FALSE))</f>
        <v/>
      </c>
      <c r="AR12" s="14" t="str">
        <f>IF(Point[Asset Group]="","",VLOOKUP(Point[Material],material_master,2,FALSE))</f>
        <v/>
      </c>
      <c r="AS12" s="14" t="str">
        <f>IF(Point[Asset Group]="","",VLOOKUP(Point[Plumbing],irrigation_plumbing,2,FALSE))</f>
        <v/>
      </c>
      <c r="AT12" s="14" t="str">
        <f>IF(Point[Asset Group]="","",VLOOKUP(Point[Sprinklers],irrigation_sprinklers,2,FALSE))</f>
        <v/>
      </c>
      <c r="AU12" s="14" t="str">
        <f>IF(Point[Asset Group]="","",VLOOKUP(Point[System],irrigation_system,2,FALSE))</f>
        <v/>
      </c>
      <c r="AV12" s="14" t="str">
        <f>IF(Point[Asset Group]="","",VLOOKUP(Point[Status],irrigation_status,2,FALSE))</f>
        <v/>
      </c>
      <c r="AW12" s="11" t="str">
        <f>IF(Point[Date of manufacture]="","",Point[Date of manufacture])</f>
        <v/>
      </c>
      <c r="AX12" s="14" t="str">
        <f>IF(Point[Asset Group]="","",VLOOKUP(Point[Sign Purpose],sign_purpose,2,FALSE))</f>
        <v/>
      </c>
      <c r="AY12" s="14" t="str">
        <f>IF(Point[Asset Group]="","",VLOOKUP(Point[Sign Material],material_master,2,FALSE))</f>
        <v/>
      </c>
      <c r="AZ12" s="14" t="str">
        <f>IF(Point[Asset Group]="","",VLOOKUP(Point[Affixed To],sign_affix,2,FALSE))</f>
        <v/>
      </c>
      <c r="BA12" s="14" t="str">
        <f>IF(Point[Size HxB mm]="","",Point[Size HxB mm])</f>
        <v/>
      </c>
      <c r="BB12" s="14" t="str">
        <f>IF(Point[Height m]="","",Point[Height m])</f>
        <v/>
      </c>
      <c r="BC12" s="14" t="str">
        <f>IF(Point[Asset Group]="","",VLOOKUP(Point[Post Material],material_master,2,FALSE))</f>
        <v/>
      </c>
      <c r="BD12" s="14" t="str">
        <f>IF(Point[Asset Group]="","",VLOOKUP(Point[Post Number],number,2,FALSE))</f>
        <v/>
      </c>
      <c r="BE12" s="14" t="str">
        <f>IF(Point[Asset Group]="","",VLOOKUP(Point[Structure SubType],subdom_master_gdb,2,FALSE))</f>
        <v/>
      </c>
      <c r="BF12" s="14" t="str">
        <f>IF(Point[Area m2]="","",Point[Area m2])</f>
        <v/>
      </c>
      <c r="BG12" s="14" t="str">
        <f>IF(Point[Length m]="","",Point[Length m])</f>
        <v/>
      </c>
      <c r="BH12" s="14" t="str">
        <f>IF(Point[Width m]="","",Point[Width m])</f>
        <v/>
      </c>
      <c r="BI12" s="14" t="str">
        <f>IF(Point[Diameter m]="","",Point[Diameter m])</f>
        <v/>
      </c>
      <c r="BJ12" s="14" t="str">
        <f>IF(Point[Asset Group]="","",VLOOKUP(Point[Number of Pipes],number,2,FALSE))</f>
        <v/>
      </c>
      <c r="BK12" s="14" t="str">
        <f>IF(Point[Asset Group]="","",VLOOKUP(Point[Combined Name],2,FALSE))</f>
        <v/>
      </c>
      <c r="BL12" s="14" t="str">
        <f>IF(Point[Asset Group]="","",VLOOKUP(Point[Size Class],size_class,2,FALSE))</f>
        <v/>
      </c>
      <c r="BM12" s="14" t="str">
        <f>IF(Point[Asset Group]="","",VLOOKUP(Point[Age Class],age_class,2,FALSE))</f>
        <v/>
      </c>
      <c r="BN12" s="14" t="str">
        <f>IF(Point[Girth (cm)]="","",Point[Girth (cm)])</f>
        <v/>
      </c>
      <c r="BO12" s="14" t="str">
        <f>IF(Point[Crown Radius (m)]="","",Point[Crown Radius (m)])</f>
        <v/>
      </c>
      <c r="BP12" s="14" t="str">
        <f>IF(Point[Asset Group]="","",VLOOKUP(Point[Rooting Environment],root_enviro,2,FALSE))</f>
        <v/>
      </c>
      <c r="BQ12" s="14" t="str">
        <f>IF(Point[Asset Group]="","",VLOOKUP(Point[Tree Surround],tree_surround,2,FALSE))</f>
        <v/>
      </c>
      <c r="BR12" s="14" t="str">
        <f>IF(Point[Asset Group]="","",VLOOKUP(Point[Tree Grill],yes_no,2,FALSE))</f>
        <v/>
      </c>
      <c r="BS12" s="14" t="str">
        <f>IF(Point[Asset Group]="","",VLOOKUP(Point[Tree Location],tree_location,2,FALSE))</f>
        <v/>
      </c>
    </row>
    <row r="13" spans="1:71" s="3" customFormat="1" x14ac:dyDescent="0.2">
      <c r="A13" s="3" t="str">
        <f>IF(Point[DWG File Name]="","",Point[DWG File Name])</f>
        <v/>
      </c>
      <c r="B13" s="3" t="str">
        <f>IF(Point[DWG Layer Name]="","",Point[DWG Layer Name])</f>
        <v/>
      </c>
      <c r="C13" s="3" t="str">
        <f>IF(Point[DWG Handle]="","",Point[DWG Handle])</f>
        <v/>
      </c>
      <c r="D13" s="58" t="str">
        <f>IF(Point[X]="","",Point[X])</f>
        <v/>
      </c>
      <c r="E13" s="58" t="str">
        <f>IF(Point[Y]="","",Point[Y])</f>
        <v/>
      </c>
      <c r="F13" s="3" t="str">
        <f>IF(Point[Replacement Asset]="","",Point[Replacement Asset])</f>
        <v/>
      </c>
      <c r="G13" s="3" t="str">
        <f>IF(Point[Asset ID]="","",UPPER(Point[Asset ID]))</f>
        <v/>
      </c>
      <c r="H13" s="3" t="str">
        <f>IF(Point[Asset Group]="","",VLOOKUP(Point[Asset Group],asset_grp_pt,4,FALSE))</f>
        <v/>
      </c>
      <c r="I13" s="3" t="str">
        <f>IF(Point[Asset Group]="","",VLOOKUP(Point[Asset Group],asset_grp_pt,2,FALSE))</f>
        <v/>
      </c>
      <c r="J13" s="3" t="str">
        <f>IF(Point[Asset Group]="","",VLOOKUP(Point[Asset Group],asset_grp_pt,3,FALSE))</f>
        <v/>
      </c>
      <c r="K13" s="3" t="str">
        <f>IF(Point[Asset Group]="","",VLOOKUP(Point[Asset Type],type_master_list,2,FALSE))</f>
        <v/>
      </c>
      <c r="L13" s="3" t="str">
        <f>IF(Point[Asset Name]="","",PROPER(Point[Asset Name]))</f>
        <v/>
      </c>
      <c r="M13" s="11" t="str">
        <f>IF(Point[Install Date]="","",Point[Install Date])</f>
        <v/>
      </c>
      <c r="N13" s="11" t="str">
        <f>IF(Point[Note]="","",PROPER(Point[Note]))</f>
        <v/>
      </c>
      <c r="O13" s="11" t="str">
        <f>IF(Point[Resource Consent Number]="","",UPPER(Point[Resource Consent Number]))</f>
        <v/>
      </c>
      <c r="P13" s="53" t="str">
        <f>IF(Point[Asset Unit Cost]="","",Point[Asset Unit Cost])</f>
        <v/>
      </c>
      <c r="Q13" s="11" t="str">
        <f>IF(Point[Added By]="","",UPPER(Point[Added By]))</f>
        <v/>
      </c>
      <c r="R13" s="11" t="str">
        <f>IF(Point[Added Date]="","",Point[Added Date])</f>
        <v/>
      </c>
      <c r="S13" s="14" t="str">
        <f>IF(Point[Z COORD]="","",Point[Z COORD])</f>
        <v/>
      </c>
      <c r="T13" s="14" t="str">
        <f>IF(Point[Asset Description]="","",PROPER(Point[Asset Description]))</f>
        <v/>
      </c>
      <c r="U13" s="14" t="str">
        <f>IF(Point[[Artist ]]="","",PROPER(Point[[Artist ]]))</f>
        <v/>
      </c>
      <c r="V13" s="14" t="str">
        <f>IF(Point[Material Notes]="","",PROPER(Point[Material Notes]))</f>
        <v/>
      </c>
      <c r="W13" s="14" t="str">
        <f>IF(Point[Dimension Notes]="","",Point[Dimension Notes])</f>
        <v/>
      </c>
      <c r="X13" s="14" t="str">
        <f>IF(Point[List]="","",VLOOKUP(Point[Burner Number],number,2,FALSE))</f>
        <v/>
      </c>
      <c r="Y13" s="14" t="str">
        <f>IF(Point[List]="","",VLOOKUP(Point[Fuel],bbq_fuel,2,FALSE))</f>
        <v/>
      </c>
      <c r="Z13" s="14" t="str">
        <f>IF(Point[List]="","",VLOOKUP(Point[Cabinet Material],bbq_material,2,FALSE))</f>
        <v/>
      </c>
      <c r="AA13" s="14" t="str">
        <f>IF(Point[Asset Group]="","",VLOOKUP(Point[Manufacturer],manufacturer,2,FALSE))</f>
        <v/>
      </c>
      <c r="AB13" s="14" t="str">
        <f>IF(Point[Uinsex WC]="","",Point[Uinsex WC])</f>
        <v/>
      </c>
      <c r="AC13" s="14" t="str">
        <f>IF(Point[Female WC]="","",Point[Female WC])</f>
        <v/>
      </c>
      <c r="AD13" s="14" t="str">
        <f>IF(Point[Male WC]="","",Point[Male WC])</f>
        <v/>
      </c>
      <c r="AE13" s="14" t="str">
        <f>IF(Point[Urinal]="","",Point[Urinal])</f>
        <v/>
      </c>
      <c r="AF13" s="14" t="str">
        <f>IF(Point[Disabled Unisex]="","",Point[Disabled Unisex])</f>
        <v/>
      </c>
      <c r="AG13" s="14" t="str">
        <f>IF(Point[Disabled Female]="","",Point[Disabled Female])</f>
        <v/>
      </c>
      <c r="AH13" s="14" t="str">
        <f>IF(Point[Disabled Male]="","",Point[Disabled Male])</f>
        <v/>
      </c>
      <c r="AI13" s="14" t="str">
        <f>IF(Point[Asset Group]="","",VLOOKUP(Point[Handrail],yes_no,2,FALSE))</f>
        <v/>
      </c>
      <c r="AJ13" s="14" t="str">
        <f>IF(Point[Asset Group]="","",VLOOKUP(Point[Baby Changing],yes_no,2,FALSE))</f>
        <v/>
      </c>
      <c r="AK13" s="14" t="str">
        <f>IF(Point[Asset Group]="","",VLOOKUP(Point[Service Room],yes_no,2,FALSE))</f>
        <v/>
      </c>
      <c r="AL13" s="14" t="str">
        <f>IF(Point[Asset Group]="","",VLOOKUP(Point[Service Tap],service_tap,2,FALSE))</f>
        <v/>
      </c>
      <c r="AM13" s="14" t="str">
        <f>IF(Point[Asset Group]="","",VLOOKUP(Point[Heating Type],wc_heating,2,FALSE))</f>
        <v/>
      </c>
      <c r="AN13" s="14" t="str">
        <f>IF(Point[Asset Group]="","",VLOOKUP(Point[Power Supply],power_supply,2,FALSE))</f>
        <v/>
      </c>
      <c r="AO13" s="14" t="str">
        <f>IF(Point[Asset Group]="","",VLOOKUP(Point[Waste Water],waste_water,2,FALSE))</f>
        <v/>
      </c>
      <c r="AP13" s="14" t="str">
        <f>IF(Point[Asset Group]="","",VLOOKUP(Point[Furniture SubType],subdom_master_gdb,2,FALSE))</f>
        <v/>
      </c>
      <c r="AQ13" s="14" t="str">
        <f>IF(Point[Asset Group]="","",VLOOKUP(Point[Concrete Pad],yes_no,2,FALSE))</f>
        <v/>
      </c>
      <c r="AR13" s="14" t="str">
        <f>IF(Point[Asset Group]="","",VLOOKUP(Point[Material],material_master,2,FALSE))</f>
        <v/>
      </c>
      <c r="AS13" s="14" t="str">
        <f>IF(Point[Asset Group]="","",VLOOKUP(Point[Plumbing],irrigation_plumbing,2,FALSE))</f>
        <v/>
      </c>
      <c r="AT13" s="14" t="str">
        <f>IF(Point[Asset Group]="","",VLOOKUP(Point[Sprinklers],irrigation_sprinklers,2,FALSE))</f>
        <v/>
      </c>
      <c r="AU13" s="14" t="str">
        <f>IF(Point[Asset Group]="","",VLOOKUP(Point[System],irrigation_system,2,FALSE))</f>
        <v/>
      </c>
      <c r="AV13" s="14" t="str">
        <f>IF(Point[Asset Group]="","",VLOOKUP(Point[Status],irrigation_status,2,FALSE))</f>
        <v/>
      </c>
      <c r="AW13" s="11" t="str">
        <f>IF(Point[Date of manufacture]="","",Point[Date of manufacture])</f>
        <v/>
      </c>
      <c r="AX13" s="14" t="str">
        <f>IF(Point[Asset Group]="","",VLOOKUP(Point[Sign Purpose],sign_purpose,2,FALSE))</f>
        <v/>
      </c>
      <c r="AY13" s="14" t="str">
        <f>IF(Point[Asset Group]="","",VLOOKUP(Point[Sign Material],material_master,2,FALSE))</f>
        <v/>
      </c>
      <c r="AZ13" s="14" t="str">
        <f>IF(Point[Asset Group]="","",VLOOKUP(Point[Affixed To],sign_affix,2,FALSE))</f>
        <v/>
      </c>
      <c r="BA13" s="14" t="str">
        <f>IF(Point[Size HxB mm]="","",Point[Size HxB mm])</f>
        <v/>
      </c>
      <c r="BB13" s="14" t="str">
        <f>IF(Point[Height m]="","",Point[Height m])</f>
        <v/>
      </c>
      <c r="BC13" s="14" t="str">
        <f>IF(Point[Asset Group]="","",VLOOKUP(Point[Post Material],material_master,2,FALSE))</f>
        <v/>
      </c>
      <c r="BD13" s="14" t="str">
        <f>IF(Point[Asset Group]="","",VLOOKUP(Point[Post Number],number,2,FALSE))</f>
        <v/>
      </c>
      <c r="BE13" s="14" t="str">
        <f>IF(Point[Asset Group]="","",VLOOKUP(Point[Structure SubType],subdom_master_gdb,2,FALSE))</f>
        <v/>
      </c>
      <c r="BF13" s="14" t="str">
        <f>IF(Point[Area m2]="","",Point[Area m2])</f>
        <v/>
      </c>
      <c r="BG13" s="14" t="str">
        <f>IF(Point[Length m]="","",Point[Length m])</f>
        <v/>
      </c>
      <c r="BH13" s="14" t="str">
        <f>IF(Point[Width m]="","",Point[Width m])</f>
        <v/>
      </c>
      <c r="BI13" s="14" t="str">
        <f>IF(Point[Diameter m]="","",Point[Diameter m])</f>
        <v/>
      </c>
      <c r="BJ13" s="14" t="str">
        <f>IF(Point[Asset Group]="","",VLOOKUP(Point[Number of Pipes],number,2,FALSE))</f>
        <v/>
      </c>
      <c r="BK13" s="14" t="str">
        <f>IF(Point[Asset Group]="","",VLOOKUP(Point[Combined Name],2,FALSE))</f>
        <v/>
      </c>
      <c r="BL13" s="14" t="str">
        <f>IF(Point[Asset Group]="","",VLOOKUP(Point[Size Class],size_class,2,FALSE))</f>
        <v/>
      </c>
      <c r="BM13" s="14" t="str">
        <f>IF(Point[Asset Group]="","",VLOOKUP(Point[Age Class],age_class,2,FALSE))</f>
        <v/>
      </c>
      <c r="BN13" s="14" t="str">
        <f>IF(Point[Girth (cm)]="","",Point[Girth (cm)])</f>
        <v/>
      </c>
      <c r="BO13" s="14" t="str">
        <f>IF(Point[Crown Radius (m)]="","",Point[Crown Radius (m)])</f>
        <v/>
      </c>
      <c r="BP13" s="14" t="str">
        <f>IF(Point[Asset Group]="","",VLOOKUP(Point[Rooting Environment],root_enviro,2,FALSE))</f>
        <v/>
      </c>
      <c r="BQ13" s="14" t="str">
        <f>IF(Point[Asset Group]="","",VLOOKUP(Point[Tree Surround],tree_surround,2,FALSE))</f>
        <v/>
      </c>
      <c r="BR13" s="14" t="str">
        <f>IF(Point[Asset Group]="","",VLOOKUP(Point[Tree Grill],yes_no,2,FALSE))</f>
        <v/>
      </c>
      <c r="BS13" s="14" t="str">
        <f>IF(Point[Asset Group]="","",VLOOKUP(Point[Tree Location],tree_location,2,FALSE))</f>
        <v/>
      </c>
    </row>
    <row r="14" spans="1:71" s="3" customFormat="1" x14ac:dyDescent="0.2">
      <c r="A14" s="3" t="str">
        <f>IF(Point[DWG File Name]="","",Point[DWG File Name])</f>
        <v/>
      </c>
      <c r="B14" s="3" t="str">
        <f>IF(Point[DWG Layer Name]="","",Point[DWG Layer Name])</f>
        <v/>
      </c>
      <c r="C14" s="3" t="str">
        <f>IF(Point[DWG Handle]="","",Point[DWG Handle])</f>
        <v/>
      </c>
      <c r="D14" s="58" t="str">
        <f>IF(Point[X]="","",Point[X])</f>
        <v/>
      </c>
      <c r="E14" s="58" t="str">
        <f>IF(Point[Y]="","",Point[Y])</f>
        <v/>
      </c>
      <c r="F14" s="3" t="str">
        <f>IF(Point[Replacement Asset]="","",Point[Replacement Asset])</f>
        <v/>
      </c>
      <c r="G14" s="3" t="str">
        <f>IF(Point[Asset ID]="","",UPPER(Point[Asset ID]))</f>
        <v/>
      </c>
      <c r="H14" s="3" t="str">
        <f>IF(Point[Asset Group]="","",VLOOKUP(Point[Asset Group],asset_grp_pt,4,FALSE))</f>
        <v/>
      </c>
      <c r="I14" s="3" t="str">
        <f>IF(Point[Asset Group]="","",VLOOKUP(Point[Asset Group],asset_grp_pt,2,FALSE))</f>
        <v/>
      </c>
      <c r="J14" s="3" t="str">
        <f>IF(Point[Asset Group]="","",VLOOKUP(Point[Asset Group],asset_grp_pt,3,FALSE))</f>
        <v/>
      </c>
      <c r="K14" s="3" t="str">
        <f>IF(Point[Asset Group]="","",VLOOKUP(Point[Asset Type],type_master_list,2,FALSE))</f>
        <v/>
      </c>
      <c r="L14" s="3" t="str">
        <f>IF(Point[Asset Name]="","",PROPER(Point[Asset Name]))</f>
        <v/>
      </c>
      <c r="M14" s="11" t="str">
        <f>IF(Point[Install Date]="","",Point[Install Date])</f>
        <v/>
      </c>
      <c r="N14" s="11" t="str">
        <f>IF(Point[Note]="","",PROPER(Point[Note]))</f>
        <v/>
      </c>
      <c r="O14" s="11" t="str">
        <f>IF(Point[Resource Consent Number]="","",UPPER(Point[Resource Consent Number]))</f>
        <v/>
      </c>
      <c r="P14" s="53" t="str">
        <f>IF(Point[Asset Unit Cost]="","",Point[Asset Unit Cost])</f>
        <v/>
      </c>
      <c r="Q14" s="11" t="str">
        <f>IF(Point[Added By]="","",UPPER(Point[Added By]))</f>
        <v/>
      </c>
      <c r="R14" s="11" t="str">
        <f>IF(Point[Added Date]="","",Point[Added Date])</f>
        <v/>
      </c>
      <c r="S14" s="14" t="str">
        <f>IF(Point[Z COORD]="","",Point[Z COORD])</f>
        <v/>
      </c>
      <c r="T14" s="14" t="str">
        <f>IF(Point[Asset Description]="","",PROPER(Point[Asset Description]))</f>
        <v/>
      </c>
      <c r="U14" s="14" t="str">
        <f>IF(Point[[Artist ]]="","",PROPER(Point[[Artist ]]))</f>
        <v/>
      </c>
      <c r="V14" s="14" t="str">
        <f>IF(Point[Material Notes]="","",PROPER(Point[Material Notes]))</f>
        <v/>
      </c>
      <c r="W14" s="14" t="str">
        <f>IF(Point[Dimension Notes]="","",Point[Dimension Notes])</f>
        <v/>
      </c>
      <c r="X14" s="14" t="str">
        <f>IF(Point[List]="","",VLOOKUP(Point[Burner Number],number,2,FALSE))</f>
        <v/>
      </c>
      <c r="Y14" s="14" t="str">
        <f>IF(Point[List]="","",VLOOKUP(Point[Fuel],bbq_fuel,2,FALSE))</f>
        <v/>
      </c>
      <c r="Z14" s="14" t="str">
        <f>IF(Point[List]="","",VLOOKUP(Point[Cabinet Material],bbq_material,2,FALSE))</f>
        <v/>
      </c>
      <c r="AA14" s="14" t="str">
        <f>IF(Point[Asset Group]="","",VLOOKUP(Point[Manufacturer],manufacturer,2,FALSE))</f>
        <v/>
      </c>
      <c r="AB14" s="14" t="str">
        <f>IF(Point[Uinsex WC]="","",Point[Uinsex WC])</f>
        <v/>
      </c>
      <c r="AC14" s="14" t="str">
        <f>IF(Point[Female WC]="","",Point[Female WC])</f>
        <v/>
      </c>
      <c r="AD14" s="14" t="str">
        <f>IF(Point[Male WC]="","",Point[Male WC])</f>
        <v/>
      </c>
      <c r="AE14" s="14" t="str">
        <f>IF(Point[Urinal]="","",Point[Urinal])</f>
        <v/>
      </c>
      <c r="AF14" s="14" t="str">
        <f>IF(Point[Disabled Unisex]="","",Point[Disabled Unisex])</f>
        <v/>
      </c>
      <c r="AG14" s="14" t="str">
        <f>IF(Point[Disabled Female]="","",Point[Disabled Female])</f>
        <v/>
      </c>
      <c r="AH14" s="14" t="str">
        <f>IF(Point[Disabled Male]="","",Point[Disabled Male])</f>
        <v/>
      </c>
      <c r="AI14" s="14" t="str">
        <f>IF(Point[Asset Group]="","",VLOOKUP(Point[Handrail],yes_no,2,FALSE))</f>
        <v/>
      </c>
      <c r="AJ14" s="14" t="str">
        <f>IF(Point[Asset Group]="","",VLOOKUP(Point[Baby Changing],yes_no,2,FALSE))</f>
        <v/>
      </c>
      <c r="AK14" s="14" t="str">
        <f>IF(Point[Asset Group]="","",VLOOKUP(Point[Service Room],yes_no,2,FALSE))</f>
        <v/>
      </c>
      <c r="AL14" s="14" t="str">
        <f>IF(Point[Asset Group]="","",VLOOKUP(Point[Service Tap],service_tap,2,FALSE))</f>
        <v/>
      </c>
      <c r="AM14" s="14" t="str">
        <f>IF(Point[Asset Group]="","",VLOOKUP(Point[Heating Type],wc_heating,2,FALSE))</f>
        <v/>
      </c>
      <c r="AN14" s="14" t="str">
        <f>IF(Point[Asset Group]="","",VLOOKUP(Point[Power Supply],power_supply,2,FALSE))</f>
        <v/>
      </c>
      <c r="AO14" s="14" t="str">
        <f>IF(Point[Asset Group]="","",VLOOKUP(Point[Waste Water],waste_water,2,FALSE))</f>
        <v/>
      </c>
      <c r="AP14" s="14" t="str">
        <f>IF(Point[Asset Group]="","",VLOOKUP(Point[Furniture SubType],subdom_master_gdb,2,FALSE))</f>
        <v/>
      </c>
      <c r="AQ14" s="14" t="str">
        <f>IF(Point[Asset Group]="","",VLOOKUP(Point[Concrete Pad],yes_no,2,FALSE))</f>
        <v/>
      </c>
      <c r="AR14" s="14" t="str">
        <f>IF(Point[Asset Group]="","",VLOOKUP(Point[Material],material_master,2,FALSE))</f>
        <v/>
      </c>
      <c r="AS14" s="14" t="str">
        <f>IF(Point[Asset Group]="","",VLOOKUP(Point[Plumbing],irrigation_plumbing,2,FALSE))</f>
        <v/>
      </c>
      <c r="AT14" s="14" t="str">
        <f>IF(Point[Asset Group]="","",VLOOKUP(Point[Sprinklers],irrigation_sprinklers,2,FALSE))</f>
        <v/>
      </c>
      <c r="AU14" s="14" t="str">
        <f>IF(Point[Asset Group]="","",VLOOKUP(Point[System],irrigation_system,2,FALSE))</f>
        <v/>
      </c>
      <c r="AV14" s="14" t="str">
        <f>IF(Point[Asset Group]="","",VLOOKUP(Point[Status],irrigation_status,2,FALSE))</f>
        <v/>
      </c>
      <c r="AW14" s="11" t="str">
        <f>IF(Point[Date of manufacture]="","",Point[Date of manufacture])</f>
        <v/>
      </c>
      <c r="AX14" s="14" t="str">
        <f>IF(Point[Asset Group]="","",VLOOKUP(Point[Sign Purpose],sign_purpose,2,FALSE))</f>
        <v/>
      </c>
      <c r="AY14" s="14" t="str">
        <f>IF(Point[Asset Group]="","",VLOOKUP(Point[Sign Material],material_master,2,FALSE))</f>
        <v/>
      </c>
      <c r="AZ14" s="14" t="str">
        <f>IF(Point[Asset Group]="","",VLOOKUP(Point[Affixed To],sign_affix,2,FALSE))</f>
        <v/>
      </c>
      <c r="BA14" s="14" t="str">
        <f>IF(Point[Size HxB mm]="","",Point[Size HxB mm])</f>
        <v/>
      </c>
      <c r="BB14" s="14" t="str">
        <f>IF(Point[Height m]="","",Point[Height m])</f>
        <v/>
      </c>
      <c r="BC14" s="14" t="str">
        <f>IF(Point[Asset Group]="","",VLOOKUP(Point[Post Material],material_master,2,FALSE))</f>
        <v/>
      </c>
      <c r="BD14" s="14" t="str">
        <f>IF(Point[Asset Group]="","",VLOOKUP(Point[Post Number],number,2,FALSE))</f>
        <v/>
      </c>
      <c r="BE14" s="14" t="str">
        <f>IF(Point[Asset Group]="","",VLOOKUP(Point[Structure SubType],subdom_master_gdb,2,FALSE))</f>
        <v/>
      </c>
      <c r="BF14" s="14" t="str">
        <f>IF(Point[Area m2]="","",Point[Area m2])</f>
        <v/>
      </c>
      <c r="BG14" s="14" t="str">
        <f>IF(Point[Length m]="","",Point[Length m])</f>
        <v/>
      </c>
      <c r="BH14" s="14" t="str">
        <f>IF(Point[Width m]="","",Point[Width m])</f>
        <v/>
      </c>
      <c r="BI14" s="14" t="str">
        <f>IF(Point[Diameter m]="","",Point[Diameter m])</f>
        <v/>
      </c>
      <c r="BJ14" s="14" t="str">
        <f>IF(Point[Asset Group]="","",VLOOKUP(Point[Number of Pipes],number,2,FALSE))</f>
        <v/>
      </c>
      <c r="BK14" s="14" t="str">
        <f>IF(Point[Asset Group]="","",VLOOKUP(Point[Combined Name],2,FALSE))</f>
        <v/>
      </c>
      <c r="BL14" s="14" t="str">
        <f>IF(Point[Asset Group]="","",VLOOKUP(Point[Size Class],size_class,2,FALSE))</f>
        <v/>
      </c>
      <c r="BM14" s="14" t="str">
        <f>IF(Point[Asset Group]="","",VLOOKUP(Point[Age Class],age_class,2,FALSE))</f>
        <v/>
      </c>
      <c r="BN14" s="14" t="str">
        <f>IF(Point[Girth (cm)]="","",Point[Girth (cm)])</f>
        <v/>
      </c>
      <c r="BO14" s="14" t="str">
        <f>IF(Point[Crown Radius (m)]="","",Point[Crown Radius (m)])</f>
        <v/>
      </c>
      <c r="BP14" s="14" t="str">
        <f>IF(Point[Asset Group]="","",VLOOKUP(Point[Rooting Environment],root_enviro,2,FALSE))</f>
        <v/>
      </c>
      <c r="BQ14" s="14" t="str">
        <f>IF(Point[Asset Group]="","",VLOOKUP(Point[Tree Surround],tree_surround,2,FALSE))</f>
        <v/>
      </c>
      <c r="BR14" s="14" t="str">
        <f>IF(Point[Asset Group]="","",VLOOKUP(Point[Tree Grill],yes_no,2,FALSE))</f>
        <v/>
      </c>
      <c r="BS14" s="14" t="str">
        <f>IF(Point[Asset Group]="","",VLOOKUP(Point[Tree Location],tree_location,2,FALSE))</f>
        <v/>
      </c>
    </row>
    <row r="15" spans="1:71" s="3" customFormat="1" x14ac:dyDescent="0.2">
      <c r="A15" s="3" t="str">
        <f>IF(Point[DWG File Name]="","",Point[DWG File Name])</f>
        <v/>
      </c>
      <c r="B15" s="3" t="str">
        <f>IF(Point[DWG Layer Name]="","",Point[DWG Layer Name])</f>
        <v/>
      </c>
      <c r="C15" s="3" t="str">
        <f>IF(Point[DWG Handle]="","",Point[DWG Handle])</f>
        <v/>
      </c>
      <c r="D15" s="58" t="str">
        <f>IF(Point[X]="","",Point[X])</f>
        <v/>
      </c>
      <c r="E15" s="58" t="str">
        <f>IF(Point[Y]="","",Point[Y])</f>
        <v/>
      </c>
      <c r="F15" s="3" t="str">
        <f>IF(Point[Replacement Asset]="","",Point[Replacement Asset])</f>
        <v/>
      </c>
      <c r="G15" s="3" t="str">
        <f>IF(Point[Asset ID]="","",UPPER(Point[Asset ID]))</f>
        <v/>
      </c>
      <c r="H15" s="3" t="str">
        <f>IF(Point[Asset Group]="","",VLOOKUP(Point[Asset Group],asset_grp_pt,4,FALSE))</f>
        <v/>
      </c>
      <c r="I15" s="3" t="str">
        <f>IF(Point[Asset Group]="","",VLOOKUP(Point[Asset Group],asset_grp_pt,2,FALSE))</f>
        <v/>
      </c>
      <c r="J15" s="3" t="str">
        <f>IF(Point[Asset Group]="","",VLOOKUP(Point[Asset Group],asset_grp_pt,3,FALSE))</f>
        <v/>
      </c>
      <c r="K15" s="3" t="str">
        <f>IF(Point[Asset Group]="","",VLOOKUP(Point[Asset Type],type_master_list,2,FALSE))</f>
        <v/>
      </c>
      <c r="L15" s="3" t="str">
        <f>IF(Point[Asset Name]="","",PROPER(Point[Asset Name]))</f>
        <v/>
      </c>
      <c r="M15" s="11" t="str">
        <f>IF(Point[Install Date]="","",Point[Install Date])</f>
        <v/>
      </c>
      <c r="N15" s="11" t="str">
        <f>IF(Point[Note]="","",PROPER(Point[Note]))</f>
        <v/>
      </c>
      <c r="O15" s="11" t="str">
        <f>IF(Point[Resource Consent Number]="","",UPPER(Point[Resource Consent Number]))</f>
        <v/>
      </c>
      <c r="P15" s="53" t="str">
        <f>IF(Point[Asset Unit Cost]="","",Point[Asset Unit Cost])</f>
        <v/>
      </c>
      <c r="Q15" s="11" t="str">
        <f>IF(Point[Added By]="","",UPPER(Point[Added By]))</f>
        <v/>
      </c>
      <c r="R15" s="11" t="str">
        <f>IF(Point[Added Date]="","",Point[Added Date])</f>
        <v/>
      </c>
      <c r="S15" s="14" t="str">
        <f>IF(Point[Z COORD]="","",Point[Z COORD])</f>
        <v/>
      </c>
      <c r="T15" s="14" t="str">
        <f>IF(Point[Asset Description]="","",PROPER(Point[Asset Description]))</f>
        <v/>
      </c>
      <c r="U15" s="14" t="str">
        <f>IF(Point[[Artist ]]="","",PROPER(Point[[Artist ]]))</f>
        <v/>
      </c>
      <c r="V15" s="14" t="str">
        <f>IF(Point[Material Notes]="","",PROPER(Point[Material Notes]))</f>
        <v/>
      </c>
      <c r="W15" s="14" t="str">
        <f>IF(Point[Dimension Notes]="","",Point[Dimension Notes])</f>
        <v/>
      </c>
      <c r="X15" s="14" t="str">
        <f>IF(Point[List]="","",VLOOKUP(Point[Burner Number],number,2,FALSE))</f>
        <v/>
      </c>
      <c r="Y15" s="14" t="str">
        <f>IF(Point[List]="","",VLOOKUP(Point[Fuel],bbq_fuel,2,FALSE))</f>
        <v/>
      </c>
      <c r="Z15" s="14" t="str">
        <f>IF(Point[List]="","",VLOOKUP(Point[Cabinet Material],bbq_material,2,FALSE))</f>
        <v/>
      </c>
      <c r="AA15" s="14" t="str">
        <f>IF(Point[Asset Group]="","",VLOOKUP(Point[Manufacturer],manufacturer,2,FALSE))</f>
        <v/>
      </c>
      <c r="AB15" s="14" t="str">
        <f>IF(Point[Uinsex WC]="","",Point[Uinsex WC])</f>
        <v/>
      </c>
      <c r="AC15" s="14" t="str">
        <f>IF(Point[Female WC]="","",Point[Female WC])</f>
        <v/>
      </c>
      <c r="AD15" s="14" t="str">
        <f>IF(Point[Male WC]="","",Point[Male WC])</f>
        <v/>
      </c>
      <c r="AE15" s="14" t="str">
        <f>IF(Point[Urinal]="","",Point[Urinal])</f>
        <v/>
      </c>
      <c r="AF15" s="14" t="str">
        <f>IF(Point[Disabled Unisex]="","",Point[Disabled Unisex])</f>
        <v/>
      </c>
      <c r="AG15" s="14" t="str">
        <f>IF(Point[Disabled Female]="","",Point[Disabled Female])</f>
        <v/>
      </c>
      <c r="AH15" s="14" t="str">
        <f>IF(Point[Disabled Male]="","",Point[Disabled Male])</f>
        <v/>
      </c>
      <c r="AI15" s="14" t="str">
        <f>IF(Point[Asset Group]="","",VLOOKUP(Point[Handrail],yes_no,2,FALSE))</f>
        <v/>
      </c>
      <c r="AJ15" s="14" t="str">
        <f>IF(Point[Asset Group]="","",VLOOKUP(Point[Baby Changing],yes_no,2,FALSE))</f>
        <v/>
      </c>
      <c r="AK15" s="14" t="str">
        <f>IF(Point[Asset Group]="","",VLOOKUP(Point[Service Room],yes_no,2,FALSE))</f>
        <v/>
      </c>
      <c r="AL15" s="14" t="str">
        <f>IF(Point[Asset Group]="","",VLOOKUP(Point[Service Tap],service_tap,2,FALSE))</f>
        <v/>
      </c>
      <c r="AM15" s="14" t="str">
        <f>IF(Point[Asset Group]="","",VLOOKUP(Point[Heating Type],wc_heating,2,FALSE))</f>
        <v/>
      </c>
      <c r="AN15" s="14" t="str">
        <f>IF(Point[Asset Group]="","",VLOOKUP(Point[Power Supply],power_supply,2,FALSE))</f>
        <v/>
      </c>
      <c r="AO15" s="14" t="str">
        <f>IF(Point[Asset Group]="","",VLOOKUP(Point[Waste Water],waste_water,2,FALSE))</f>
        <v/>
      </c>
      <c r="AP15" s="14" t="str">
        <f>IF(Point[Asset Group]="","",VLOOKUP(Point[Furniture SubType],subdom_master_gdb,2,FALSE))</f>
        <v/>
      </c>
      <c r="AQ15" s="14" t="str">
        <f>IF(Point[Asset Group]="","",VLOOKUP(Point[Concrete Pad],yes_no,2,FALSE))</f>
        <v/>
      </c>
      <c r="AR15" s="14" t="str">
        <f>IF(Point[Asset Group]="","",VLOOKUP(Point[Material],material_master,2,FALSE))</f>
        <v/>
      </c>
      <c r="AS15" s="14" t="str">
        <f>IF(Point[Asset Group]="","",VLOOKUP(Point[Plumbing],irrigation_plumbing,2,FALSE))</f>
        <v/>
      </c>
      <c r="AT15" s="14" t="str">
        <f>IF(Point[Asset Group]="","",VLOOKUP(Point[Sprinklers],irrigation_sprinklers,2,FALSE))</f>
        <v/>
      </c>
      <c r="AU15" s="14" t="str">
        <f>IF(Point[Asset Group]="","",VLOOKUP(Point[System],irrigation_system,2,FALSE))</f>
        <v/>
      </c>
      <c r="AV15" s="14" t="str">
        <f>IF(Point[Asset Group]="","",VLOOKUP(Point[Status],irrigation_status,2,FALSE))</f>
        <v/>
      </c>
      <c r="AW15" s="11" t="str">
        <f>IF(Point[Date of manufacture]="","",Point[Date of manufacture])</f>
        <v/>
      </c>
      <c r="AX15" s="14" t="str">
        <f>IF(Point[Asset Group]="","",VLOOKUP(Point[Sign Purpose],sign_purpose,2,FALSE))</f>
        <v/>
      </c>
      <c r="AY15" s="14" t="str">
        <f>IF(Point[Asset Group]="","",VLOOKUP(Point[Sign Material],material_master,2,FALSE))</f>
        <v/>
      </c>
      <c r="AZ15" s="14" t="str">
        <f>IF(Point[Asset Group]="","",VLOOKUP(Point[Affixed To],sign_affix,2,FALSE))</f>
        <v/>
      </c>
      <c r="BA15" s="14" t="str">
        <f>IF(Point[Size HxB mm]="","",Point[Size HxB mm])</f>
        <v/>
      </c>
      <c r="BB15" s="14" t="str">
        <f>IF(Point[Height m]="","",Point[Height m])</f>
        <v/>
      </c>
      <c r="BC15" s="14" t="str">
        <f>IF(Point[Asset Group]="","",VLOOKUP(Point[Post Material],material_master,2,FALSE))</f>
        <v/>
      </c>
      <c r="BD15" s="14" t="str">
        <f>IF(Point[Asset Group]="","",VLOOKUP(Point[Post Number],number,2,FALSE))</f>
        <v/>
      </c>
      <c r="BE15" s="14" t="str">
        <f>IF(Point[Asset Group]="","",VLOOKUP(Point[Structure SubType],subdom_master_gdb,2,FALSE))</f>
        <v/>
      </c>
      <c r="BF15" s="14" t="str">
        <f>IF(Point[Area m2]="","",Point[Area m2])</f>
        <v/>
      </c>
      <c r="BG15" s="14" t="str">
        <f>IF(Point[Length m]="","",Point[Length m])</f>
        <v/>
      </c>
      <c r="BH15" s="14" t="str">
        <f>IF(Point[Width m]="","",Point[Width m])</f>
        <v/>
      </c>
      <c r="BI15" s="14" t="str">
        <f>IF(Point[Diameter m]="","",Point[Diameter m])</f>
        <v/>
      </c>
      <c r="BJ15" s="14" t="str">
        <f>IF(Point[Asset Group]="","",VLOOKUP(Point[Number of Pipes],number,2,FALSE))</f>
        <v/>
      </c>
      <c r="BK15" s="14" t="str">
        <f>IF(Point[Asset Group]="","",VLOOKUP(Point[Combined Name],2,FALSE))</f>
        <v/>
      </c>
      <c r="BL15" s="14" t="str">
        <f>IF(Point[Asset Group]="","",VLOOKUP(Point[Size Class],size_class,2,FALSE))</f>
        <v/>
      </c>
      <c r="BM15" s="14" t="str">
        <f>IF(Point[Asset Group]="","",VLOOKUP(Point[Age Class],age_class,2,FALSE))</f>
        <v/>
      </c>
      <c r="BN15" s="14" t="str">
        <f>IF(Point[Girth (cm)]="","",Point[Girth (cm)])</f>
        <v/>
      </c>
      <c r="BO15" s="14" t="str">
        <f>IF(Point[Crown Radius (m)]="","",Point[Crown Radius (m)])</f>
        <v/>
      </c>
      <c r="BP15" s="14" t="str">
        <f>IF(Point[Asset Group]="","",VLOOKUP(Point[Rooting Environment],root_enviro,2,FALSE))</f>
        <v/>
      </c>
      <c r="BQ15" s="14" t="str">
        <f>IF(Point[Asset Group]="","",VLOOKUP(Point[Tree Surround],tree_surround,2,FALSE))</f>
        <v/>
      </c>
      <c r="BR15" s="14" t="str">
        <f>IF(Point[Asset Group]="","",VLOOKUP(Point[Tree Grill],yes_no,2,FALSE))</f>
        <v/>
      </c>
      <c r="BS15" s="14" t="str">
        <f>IF(Point[Asset Group]="","",VLOOKUP(Point[Tree Location],tree_location,2,FALSE))</f>
        <v/>
      </c>
    </row>
    <row r="16" spans="1:71" s="3" customFormat="1" x14ac:dyDescent="0.2">
      <c r="A16" s="3" t="str">
        <f>IF(Point[DWG File Name]="","",Point[DWG File Name])</f>
        <v/>
      </c>
      <c r="B16" s="3" t="str">
        <f>IF(Point[DWG Layer Name]="","",Point[DWG Layer Name])</f>
        <v/>
      </c>
      <c r="C16" s="3" t="str">
        <f>IF(Point[DWG Handle]="","",Point[DWG Handle])</f>
        <v/>
      </c>
      <c r="D16" s="58" t="str">
        <f>IF(Point[X]="","",Point[X])</f>
        <v/>
      </c>
      <c r="E16" s="58" t="str">
        <f>IF(Point[Y]="","",Point[Y])</f>
        <v/>
      </c>
      <c r="F16" s="3" t="str">
        <f>IF(Point[Replacement Asset]="","",Point[Replacement Asset])</f>
        <v/>
      </c>
      <c r="G16" s="3" t="str">
        <f>IF(Point[Asset ID]="","",UPPER(Point[Asset ID]))</f>
        <v/>
      </c>
      <c r="H16" s="3" t="str">
        <f>IF(Point[Asset Group]="","",VLOOKUP(Point[Asset Group],asset_grp_pt,4,FALSE))</f>
        <v/>
      </c>
      <c r="I16" s="3" t="str">
        <f>IF(Point[Asset Group]="","",VLOOKUP(Point[Asset Group],asset_grp_pt,2,FALSE))</f>
        <v/>
      </c>
      <c r="J16" s="3" t="str">
        <f>IF(Point[Asset Group]="","",VLOOKUP(Point[Asset Group],asset_grp_pt,3,FALSE))</f>
        <v/>
      </c>
      <c r="K16" s="3" t="str">
        <f>IF(Point[Asset Group]="","",VLOOKUP(Point[Asset Type],type_master_list,2,FALSE))</f>
        <v/>
      </c>
      <c r="L16" s="3" t="str">
        <f>IF(Point[Asset Name]="","",PROPER(Point[Asset Name]))</f>
        <v/>
      </c>
      <c r="M16" s="11" t="str">
        <f>IF(Point[Install Date]="","",Point[Install Date])</f>
        <v/>
      </c>
      <c r="N16" s="11" t="str">
        <f>IF(Point[Note]="","",PROPER(Point[Note]))</f>
        <v/>
      </c>
      <c r="O16" s="11" t="str">
        <f>IF(Point[Resource Consent Number]="","",UPPER(Point[Resource Consent Number]))</f>
        <v/>
      </c>
      <c r="P16" s="53" t="str">
        <f>IF(Point[Asset Unit Cost]="","",Point[Asset Unit Cost])</f>
        <v/>
      </c>
      <c r="Q16" s="11" t="str">
        <f>IF(Point[Added By]="","",UPPER(Point[Added By]))</f>
        <v/>
      </c>
      <c r="R16" s="11" t="str">
        <f>IF(Point[Added Date]="","",Point[Added Date])</f>
        <v/>
      </c>
      <c r="S16" s="14" t="str">
        <f>IF(Point[Z COORD]="","",Point[Z COORD])</f>
        <v/>
      </c>
      <c r="T16" s="14" t="str">
        <f>IF(Point[Asset Description]="","",PROPER(Point[Asset Description]))</f>
        <v/>
      </c>
      <c r="U16" s="14" t="str">
        <f>IF(Point[[Artist ]]="","",PROPER(Point[[Artist ]]))</f>
        <v/>
      </c>
      <c r="V16" s="14" t="str">
        <f>IF(Point[Material Notes]="","",PROPER(Point[Material Notes]))</f>
        <v/>
      </c>
      <c r="W16" s="14" t="str">
        <f>IF(Point[Dimension Notes]="","",Point[Dimension Notes])</f>
        <v/>
      </c>
      <c r="X16" s="14" t="str">
        <f>IF(Point[List]="","",VLOOKUP(Point[Burner Number],number,2,FALSE))</f>
        <v/>
      </c>
      <c r="Y16" s="14" t="str">
        <f>IF(Point[List]="","",VLOOKUP(Point[Fuel],bbq_fuel,2,FALSE))</f>
        <v/>
      </c>
      <c r="Z16" s="14" t="str">
        <f>IF(Point[List]="","",VLOOKUP(Point[Cabinet Material],bbq_material,2,FALSE))</f>
        <v/>
      </c>
      <c r="AA16" s="14" t="str">
        <f>IF(Point[Asset Group]="","",VLOOKUP(Point[Manufacturer],manufacturer,2,FALSE))</f>
        <v/>
      </c>
      <c r="AB16" s="14" t="str">
        <f>IF(Point[Uinsex WC]="","",Point[Uinsex WC])</f>
        <v/>
      </c>
      <c r="AC16" s="14" t="str">
        <f>IF(Point[Female WC]="","",Point[Female WC])</f>
        <v/>
      </c>
      <c r="AD16" s="14" t="str">
        <f>IF(Point[Male WC]="","",Point[Male WC])</f>
        <v/>
      </c>
      <c r="AE16" s="14" t="str">
        <f>IF(Point[Urinal]="","",Point[Urinal])</f>
        <v/>
      </c>
      <c r="AF16" s="14" t="str">
        <f>IF(Point[Disabled Unisex]="","",Point[Disabled Unisex])</f>
        <v/>
      </c>
      <c r="AG16" s="14" t="str">
        <f>IF(Point[Disabled Female]="","",Point[Disabled Female])</f>
        <v/>
      </c>
      <c r="AH16" s="14" t="str">
        <f>IF(Point[Disabled Male]="","",Point[Disabled Male])</f>
        <v/>
      </c>
      <c r="AI16" s="14" t="str">
        <f>IF(Point[Asset Group]="","",VLOOKUP(Point[Handrail],yes_no,2,FALSE))</f>
        <v/>
      </c>
      <c r="AJ16" s="14" t="str">
        <f>IF(Point[Asset Group]="","",VLOOKUP(Point[Baby Changing],yes_no,2,FALSE))</f>
        <v/>
      </c>
      <c r="AK16" s="14" t="str">
        <f>IF(Point[Asset Group]="","",VLOOKUP(Point[Service Room],yes_no,2,FALSE))</f>
        <v/>
      </c>
      <c r="AL16" s="14" t="str">
        <f>IF(Point[Asset Group]="","",VLOOKUP(Point[Service Tap],service_tap,2,FALSE))</f>
        <v/>
      </c>
      <c r="AM16" s="14" t="str">
        <f>IF(Point[Asset Group]="","",VLOOKUP(Point[Heating Type],wc_heating,2,FALSE))</f>
        <v/>
      </c>
      <c r="AN16" s="14" t="str">
        <f>IF(Point[Asset Group]="","",VLOOKUP(Point[Power Supply],power_supply,2,FALSE))</f>
        <v/>
      </c>
      <c r="AO16" s="14" t="str">
        <f>IF(Point[Asset Group]="","",VLOOKUP(Point[Waste Water],waste_water,2,FALSE))</f>
        <v/>
      </c>
      <c r="AP16" s="14" t="str">
        <f>IF(Point[Asset Group]="","",VLOOKUP(Point[Furniture SubType],subdom_master_gdb,2,FALSE))</f>
        <v/>
      </c>
      <c r="AQ16" s="14" t="str">
        <f>IF(Point[Asset Group]="","",VLOOKUP(Point[Concrete Pad],yes_no,2,FALSE))</f>
        <v/>
      </c>
      <c r="AR16" s="14" t="str">
        <f>IF(Point[Asset Group]="","",VLOOKUP(Point[Material],material_master,2,FALSE))</f>
        <v/>
      </c>
      <c r="AS16" s="14" t="str">
        <f>IF(Point[Asset Group]="","",VLOOKUP(Point[Plumbing],irrigation_plumbing,2,FALSE))</f>
        <v/>
      </c>
      <c r="AT16" s="14" t="str">
        <f>IF(Point[Asset Group]="","",VLOOKUP(Point[Sprinklers],irrigation_sprinklers,2,FALSE))</f>
        <v/>
      </c>
      <c r="AU16" s="14" t="str">
        <f>IF(Point[Asset Group]="","",VLOOKUP(Point[System],irrigation_system,2,FALSE))</f>
        <v/>
      </c>
      <c r="AV16" s="14" t="str">
        <f>IF(Point[Asset Group]="","",VLOOKUP(Point[Status],irrigation_status,2,FALSE))</f>
        <v/>
      </c>
      <c r="AW16" s="11" t="str">
        <f>IF(Point[Date of manufacture]="","",Point[Date of manufacture])</f>
        <v/>
      </c>
      <c r="AX16" s="14" t="str">
        <f>IF(Point[Asset Group]="","",VLOOKUP(Point[Sign Purpose],sign_purpose,2,FALSE))</f>
        <v/>
      </c>
      <c r="AY16" s="14" t="str">
        <f>IF(Point[Asset Group]="","",VLOOKUP(Point[Sign Material],material_master,2,FALSE))</f>
        <v/>
      </c>
      <c r="AZ16" s="14" t="str">
        <f>IF(Point[Asset Group]="","",VLOOKUP(Point[Affixed To],sign_affix,2,FALSE))</f>
        <v/>
      </c>
      <c r="BA16" s="14" t="str">
        <f>IF(Point[Size HxB mm]="","",Point[Size HxB mm])</f>
        <v/>
      </c>
      <c r="BB16" s="14" t="str">
        <f>IF(Point[Height m]="","",Point[Height m])</f>
        <v/>
      </c>
      <c r="BC16" s="14" t="str">
        <f>IF(Point[Asset Group]="","",VLOOKUP(Point[Post Material],material_master,2,FALSE))</f>
        <v/>
      </c>
      <c r="BD16" s="14" t="str">
        <f>IF(Point[Asset Group]="","",VLOOKUP(Point[Post Number],number,2,FALSE))</f>
        <v/>
      </c>
      <c r="BE16" s="14" t="str">
        <f>IF(Point[Asset Group]="","",VLOOKUP(Point[Structure SubType],subdom_master_gdb,2,FALSE))</f>
        <v/>
      </c>
      <c r="BF16" s="14" t="str">
        <f>IF(Point[Area m2]="","",Point[Area m2])</f>
        <v/>
      </c>
      <c r="BG16" s="14" t="str">
        <f>IF(Point[Length m]="","",Point[Length m])</f>
        <v/>
      </c>
      <c r="BH16" s="14" t="str">
        <f>IF(Point[Width m]="","",Point[Width m])</f>
        <v/>
      </c>
      <c r="BI16" s="14" t="str">
        <f>IF(Point[Diameter m]="","",Point[Diameter m])</f>
        <v/>
      </c>
      <c r="BJ16" s="14" t="str">
        <f>IF(Point[Asset Group]="","",VLOOKUP(Point[Number of Pipes],number,2,FALSE))</f>
        <v/>
      </c>
      <c r="BK16" s="14" t="str">
        <f>IF(Point[Asset Group]="","",VLOOKUP(Point[Combined Name],2,FALSE))</f>
        <v/>
      </c>
      <c r="BL16" s="14" t="str">
        <f>IF(Point[Asset Group]="","",VLOOKUP(Point[Size Class],size_class,2,FALSE))</f>
        <v/>
      </c>
      <c r="BM16" s="14" t="str">
        <f>IF(Point[Asset Group]="","",VLOOKUP(Point[Age Class],age_class,2,FALSE))</f>
        <v/>
      </c>
      <c r="BN16" s="14" t="str">
        <f>IF(Point[Girth (cm)]="","",Point[Girth (cm)])</f>
        <v/>
      </c>
      <c r="BO16" s="14" t="str">
        <f>IF(Point[Crown Radius (m)]="","",Point[Crown Radius (m)])</f>
        <v/>
      </c>
      <c r="BP16" s="14" t="str">
        <f>IF(Point[Asset Group]="","",VLOOKUP(Point[Rooting Environment],root_enviro,2,FALSE))</f>
        <v/>
      </c>
      <c r="BQ16" s="14" t="str">
        <f>IF(Point[Asset Group]="","",VLOOKUP(Point[Tree Surround],tree_surround,2,FALSE))</f>
        <v/>
      </c>
      <c r="BR16" s="14" t="str">
        <f>IF(Point[Asset Group]="","",VLOOKUP(Point[Tree Grill],yes_no,2,FALSE))</f>
        <v/>
      </c>
      <c r="BS16" s="14" t="str">
        <f>IF(Point[Asset Group]="","",VLOOKUP(Point[Tree Location],tree_location,2,FALSE))</f>
        <v/>
      </c>
    </row>
    <row r="17" spans="1:71" s="3" customFormat="1" x14ac:dyDescent="0.2">
      <c r="A17" s="3" t="str">
        <f>IF(Point[DWG File Name]="","",Point[DWG File Name])</f>
        <v/>
      </c>
      <c r="B17" s="3" t="str">
        <f>IF(Point[DWG Layer Name]="","",Point[DWG Layer Name])</f>
        <v/>
      </c>
      <c r="C17" s="3" t="str">
        <f>IF(Point[DWG Handle]="","",Point[DWG Handle])</f>
        <v/>
      </c>
      <c r="D17" s="58" t="str">
        <f>IF(Point[X]="","",Point[X])</f>
        <v/>
      </c>
      <c r="E17" s="58" t="str">
        <f>IF(Point[Y]="","",Point[Y])</f>
        <v/>
      </c>
      <c r="F17" s="3" t="str">
        <f>IF(Point[Replacement Asset]="","",Point[Replacement Asset])</f>
        <v/>
      </c>
      <c r="G17" s="3" t="str">
        <f>IF(Point[Asset ID]="","",UPPER(Point[Asset ID]))</f>
        <v/>
      </c>
      <c r="H17" s="3" t="str">
        <f>IF(Point[Asset Group]="","",VLOOKUP(Point[Asset Group],asset_grp_pt,4,FALSE))</f>
        <v/>
      </c>
      <c r="I17" s="3" t="str">
        <f>IF(Point[Asset Group]="","",VLOOKUP(Point[Asset Group],asset_grp_pt,2,FALSE))</f>
        <v/>
      </c>
      <c r="J17" s="3" t="str">
        <f>IF(Point[Asset Group]="","",VLOOKUP(Point[Asset Group],asset_grp_pt,3,FALSE))</f>
        <v/>
      </c>
      <c r="K17" s="3" t="str">
        <f>IF(Point[Asset Group]="","",VLOOKUP(Point[Asset Type],type_master_list,2,FALSE))</f>
        <v/>
      </c>
      <c r="L17" s="3" t="str">
        <f>IF(Point[Asset Name]="","",PROPER(Point[Asset Name]))</f>
        <v/>
      </c>
      <c r="M17" s="11" t="str">
        <f>IF(Point[Install Date]="","",Point[Install Date])</f>
        <v/>
      </c>
      <c r="N17" s="11" t="str">
        <f>IF(Point[Note]="","",PROPER(Point[Note]))</f>
        <v/>
      </c>
      <c r="O17" s="11" t="str">
        <f>IF(Point[Resource Consent Number]="","",UPPER(Point[Resource Consent Number]))</f>
        <v/>
      </c>
      <c r="P17" s="53" t="str">
        <f>IF(Point[Asset Unit Cost]="","",Point[Asset Unit Cost])</f>
        <v/>
      </c>
      <c r="Q17" s="11" t="str">
        <f>IF(Point[Added By]="","",UPPER(Point[Added By]))</f>
        <v/>
      </c>
      <c r="R17" s="11" t="str">
        <f>IF(Point[Added Date]="","",Point[Added Date])</f>
        <v/>
      </c>
      <c r="S17" s="14" t="str">
        <f>IF(Point[Z COORD]="","",Point[Z COORD])</f>
        <v/>
      </c>
      <c r="T17" s="14" t="str">
        <f>IF(Point[Asset Description]="","",PROPER(Point[Asset Description]))</f>
        <v/>
      </c>
      <c r="U17" s="14" t="str">
        <f>IF(Point[[Artist ]]="","",PROPER(Point[[Artist ]]))</f>
        <v/>
      </c>
      <c r="V17" s="14" t="str">
        <f>IF(Point[Material Notes]="","",PROPER(Point[Material Notes]))</f>
        <v/>
      </c>
      <c r="W17" s="14" t="str">
        <f>IF(Point[Dimension Notes]="","",Point[Dimension Notes])</f>
        <v/>
      </c>
      <c r="X17" s="14" t="str">
        <f>IF(Point[List]="","",VLOOKUP(Point[Burner Number],number,2,FALSE))</f>
        <v/>
      </c>
      <c r="Y17" s="14" t="str">
        <f>IF(Point[List]="","",VLOOKUP(Point[Fuel],bbq_fuel,2,FALSE))</f>
        <v/>
      </c>
      <c r="Z17" s="14" t="str">
        <f>IF(Point[List]="","",VLOOKUP(Point[Cabinet Material],bbq_material,2,FALSE))</f>
        <v/>
      </c>
      <c r="AA17" s="14" t="str">
        <f>IF(Point[Asset Group]="","",VLOOKUP(Point[Manufacturer],manufacturer,2,FALSE))</f>
        <v/>
      </c>
      <c r="AB17" s="14" t="str">
        <f>IF(Point[Uinsex WC]="","",Point[Uinsex WC])</f>
        <v/>
      </c>
      <c r="AC17" s="14" t="str">
        <f>IF(Point[Female WC]="","",Point[Female WC])</f>
        <v/>
      </c>
      <c r="AD17" s="14" t="str">
        <f>IF(Point[Male WC]="","",Point[Male WC])</f>
        <v/>
      </c>
      <c r="AE17" s="14" t="str">
        <f>IF(Point[Urinal]="","",Point[Urinal])</f>
        <v/>
      </c>
      <c r="AF17" s="14" t="str">
        <f>IF(Point[Disabled Unisex]="","",Point[Disabled Unisex])</f>
        <v/>
      </c>
      <c r="AG17" s="14" t="str">
        <f>IF(Point[Disabled Female]="","",Point[Disabled Female])</f>
        <v/>
      </c>
      <c r="AH17" s="14" t="str">
        <f>IF(Point[Disabled Male]="","",Point[Disabled Male])</f>
        <v/>
      </c>
      <c r="AI17" s="14" t="str">
        <f>IF(Point[Asset Group]="","",VLOOKUP(Point[Handrail],yes_no,2,FALSE))</f>
        <v/>
      </c>
      <c r="AJ17" s="14" t="str">
        <f>IF(Point[Asset Group]="","",VLOOKUP(Point[Baby Changing],yes_no,2,FALSE))</f>
        <v/>
      </c>
      <c r="AK17" s="14" t="str">
        <f>IF(Point[Asset Group]="","",VLOOKUP(Point[Service Room],yes_no,2,FALSE))</f>
        <v/>
      </c>
      <c r="AL17" s="14" t="str">
        <f>IF(Point[Asset Group]="","",VLOOKUP(Point[Service Tap],service_tap,2,FALSE))</f>
        <v/>
      </c>
      <c r="AM17" s="14" t="str">
        <f>IF(Point[Asset Group]="","",VLOOKUP(Point[Heating Type],wc_heating,2,FALSE))</f>
        <v/>
      </c>
      <c r="AN17" s="14" t="str">
        <f>IF(Point[Asset Group]="","",VLOOKUP(Point[Power Supply],power_supply,2,FALSE))</f>
        <v/>
      </c>
      <c r="AO17" s="14" t="str">
        <f>IF(Point[Asset Group]="","",VLOOKUP(Point[Waste Water],waste_water,2,FALSE))</f>
        <v/>
      </c>
      <c r="AP17" s="14" t="str">
        <f>IF(Point[Asset Group]="","",VLOOKUP(Point[Furniture SubType],subdom_master_gdb,2,FALSE))</f>
        <v/>
      </c>
      <c r="AQ17" s="14" t="str">
        <f>IF(Point[Asset Group]="","",VLOOKUP(Point[Concrete Pad],yes_no,2,FALSE))</f>
        <v/>
      </c>
      <c r="AR17" s="14" t="str">
        <f>IF(Point[Asset Group]="","",VLOOKUP(Point[Material],material_master,2,FALSE))</f>
        <v/>
      </c>
      <c r="AS17" s="14" t="str">
        <f>IF(Point[Asset Group]="","",VLOOKUP(Point[Plumbing],irrigation_plumbing,2,FALSE))</f>
        <v/>
      </c>
      <c r="AT17" s="14" t="str">
        <f>IF(Point[Asset Group]="","",VLOOKUP(Point[Sprinklers],irrigation_sprinklers,2,FALSE))</f>
        <v/>
      </c>
      <c r="AU17" s="14" t="str">
        <f>IF(Point[Asset Group]="","",VLOOKUP(Point[System],irrigation_system,2,FALSE))</f>
        <v/>
      </c>
      <c r="AV17" s="14" t="str">
        <f>IF(Point[Asset Group]="","",VLOOKUP(Point[Status],irrigation_status,2,FALSE))</f>
        <v/>
      </c>
      <c r="AW17" s="11" t="str">
        <f>IF(Point[Date of manufacture]="","",Point[Date of manufacture])</f>
        <v/>
      </c>
      <c r="AX17" s="14" t="str">
        <f>IF(Point[Asset Group]="","",VLOOKUP(Point[Sign Purpose],sign_purpose,2,FALSE))</f>
        <v/>
      </c>
      <c r="AY17" s="14" t="str">
        <f>IF(Point[Asset Group]="","",VLOOKUP(Point[Sign Material],material_master,2,FALSE))</f>
        <v/>
      </c>
      <c r="AZ17" s="14" t="str">
        <f>IF(Point[Asset Group]="","",VLOOKUP(Point[Affixed To],sign_affix,2,FALSE))</f>
        <v/>
      </c>
      <c r="BA17" s="14" t="str">
        <f>IF(Point[Size HxB mm]="","",Point[Size HxB mm])</f>
        <v/>
      </c>
      <c r="BB17" s="14" t="str">
        <f>IF(Point[Height m]="","",Point[Height m])</f>
        <v/>
      </c>
      <c r="BC17" s="14" t="str">
        <f>IF(Point[Asset Group]="","",VLOOKUP(Point[Post Material],material_master,2,FALSE))</f>
        <v/>
      </c>
      <c r="BD17" s="14" t="str">
        <f>IF(Point[Asset Group]="","",VLOOKUP(Point[Post Number],number,2,FALSE))</f>
        <v/>
      </c>
      <c r="BE17" s="14" t="str">
        <f>IF(Point[Asset Group]="","",VLOOKUP(Point[Structure SubType],subdom_master_gdb,2,FALSE))</f>
        <v/>
      </c>
      <c r="BF17" s="14" t="str">
        <f>IF(Point[Area m2]="","",Point[Area m2])</f>
        <v/>
      </c>
      <c r="BG17" s="14" t="str">
        <f>IF(Point[Length m]="","",Point[Length m])</f>
        <v/>
      </c>
      <c r="BH17" s="14" t="str">
        <f>IF(Point[Width m]="","",Point[Width m])</f>
        <v/>
      </c>
      <c r="BI17" s="14" t="str">
        <f>IF(Point[Diameter m]="","",Point[Diameter m])</f>
        <v/>
      </c>
      <c r="BJ17" s="14" t="str">
        <f>IF(Point[Asset Group]="","",VLOOKUP(Point[Number of Pipes],number,2,FALSE))</f>
        <v/>
      </c>
      <c r="BK17" s="14" t="str">
        <f>IF(Point[Asset Group]="","",VLOOKUP(Point[Combined Name],2,FALSE))</f>
        <v/>
      </c>
      <c r="BL17" s="14" t="str">
        <f>IF(Point[Asset Group]="","",VLOOKUP(Point[Size Class],size_class,2,FALSE))</f>
        <v/>
      </c>
      <c r="BM17" s="14" t="str">
        <f>IF(Point[Asset Group]="","",VLOOKUP(Point[Age Class],age_class,2,FALSE))</f>
        <v/>
      </c>
      <c r="BN17" s="14" t="str">
        <f>IF(Point[Girth (cm)]="","",Point[Girth (cm)])</f>
        <v/>
      </c>
      <c r="BO17" s="14" t="str">
        <f>IF(Point[Crown Radius (m)]="","",Point[Crown Radius (m)])</f>
        <v/>
      </c>
      <c r="BP17" s="14" t="str">
        <f>IF(Point[Asset Group]="","",VLOOKUP(Point[Rooting Environment],root_enviro,2,FALSE))</f>
        <v/>
      </c>
      <c r="BQ17" s="14" t="str">
        <f>IF(Point[Asset Group]="","",VLOOKUP(Point[Tree Surround],tree_surround,2,FALSE))</f>
        <v/>
      </c>
      <c r="BR17" s="14" t="str">
        <f>IF(Point[Asset Group]="","",VLOOKUP(Point[Tree Grill],yes_no,2,FALSE))</f>
        <v/>
      </c>
      <c r="BS17" s="14" t="str">
        <f>IF(Point[Asset Group]="","",VLOOKUP(Point[Tree Location],tree_location,2,FALSE))</f>
        <v/>
      </c>
    </row>
    <row r="18" spans="1:71" s="3" customFormat="1" x14ac:dyDescent="0.2">
      <c r="A18" s="3" t="str">
        <f>IF(Point[DWG File Name]="","",Point[DWG File Name])</f>
        <v/>
      </c>
      <c r="B18" s="3" t="str">
        <f>IF(Point[DWG Layer Name]="","",Point[DWG Layer Name])</f>
        <v/>
      </c>
      <c r="C18" s="3" t="str">
        <f>IF(Point[DWG Handle]="","",Point[DWG Handle])</f>
        <v/>
      </c>
      <c r="D18" s="58" t="str">
        <f>IF(Point[X]="","",Point[X])</f>
        <v/>
      </c>
      <c r="E18" s="58" t="str">
        <f>IF(Point[Y]="","",Point[Y])</f>
        <v/>
      </c>
      <c r="F18" s="3" t="str">
        <f>IF(Point[Replacement Asset]="","",Point[Replacement Asset])</f>
        <v/>
      </c>
      <c r="G18" s="3" t="str">
        <f>IF(Point[Asset ID]="","",UPPER(Point[Asset ID]))</f>
        <v/>
      </c>
      <c r="H18" s="3" t="str">
        <f>IF(Point[Asset Group]="","",VLOOKUP(Point[Asset Group],asset_grp_pt,4,FALSE))</f>
        <v/>
      </c>
      <c r="I18" s="3" t="str">
        <f>IF(Point[Asset Group]="","",VLOOKUP(Point[Asset Group],asset_grp_pt,2,FALSE))</f>
        <v/>
      </c>
      <c r="J18" s="3" t="str">
        <f>IF(Point[Asset Group]="","",VLOOKUP(Point[Asset Group],asset_grp_pt,3,FALSE))</f>
        <v/>
      </c>
      <c r="K18" s="3" t="str">
        <f>IF(Point[Asset Group]="","",VLOOKUP(Point[Asset Type],type_master_list,2,FALSE))</f>
        <v/>
      </c>
      <c r="L18" s="3" t="str">
        <f>IF(Point[Asset Name]="","",PROPER(Point[Asset Name]))</f>
        <v/>
      </c>
      <c r="M18" s="11" t="str">
        <f>IF(Point[Install Date]="","",Point[Install Date])</f>
        <v/>
      </c>
      <c r="N18" s="11" t="str">
        <f>IF(Point[Note]="","",PROPER(Point[Note]))</f>
        <v/>
      </c>
      <c r="O18" s="11" t="str">
        <f>IF(Point[Resource Consent Number]="","",UPPER(Point[Resource Consent Number]))</f>
        <v/>
      </c>
      <c r="P18" s="53" t="str">
        <f>IF(Point[Asset Unit Cost]="","",Point[Asset Unit Cost])</f>
        <v/>
      </c>
      <c r="Q18" s="11" t="str">
        <f>IF(Point[Added By]="","",UPPER(Point[Added By]))</f>
        <v/>
      </c>
      <c r="R18" s="11" t="str">
        <f>IF(Point[Added Date]="","",Point[Added Date])</f>
        <v/>
      </c>
      <c r="S18" s="14" t="str">
        <f>IF(Point[Z COORD]="","",Point[Z COORD])</f>
        <v/>
      </c>
      <c r="T18" s="14" t="str">
        <f>IF(Point[Asset Description]="","",PROPER(Point[Asset Description]))</f>
        <v/>
      </c>
      <c r="U18" s="14" t="str">
        <f>IF(Point[[Artist ]]="","",PROPER(Point[[Artist ]]))</f>
        <v/>
      </c>
      <c r="V18" s="14" t="str">
        <f>IF(Point[Material Notes]="","",PROPER(Point[Material Notes]))</f>
        <v/>
      </c>
      <c r="W18" s="14" t="str">
        <f>IF(Point[Dimension Notes]="","",Point[Dimension Notes])</f>
        <v/>
      </c>
      <c r="X18" s="14" t="str">
        <f>IF(Point[List]="","",VLOOKUP(Point[Burner Number],number,2,FALSE))</f>
        <v/>
      </c>
      <c r="Y18" s="14" t="str">
        <f>IF(Point[List]="","",VLOOKUP(Point[Fuel],bbq_fuel,2,FALSE))</f>
        <v/>
      </c>
      <c r="Z18" s="14" t="str">
        <f>IF(Point[List]="","",VLOOKUP(Point[Cabinet Material],bbq_material,2,FALSE))</f>
        <v/>
      </c>
      <c r="AA18" s="14" t="str">
        <f>IF(Point[Asset Group]="","",VLOOKUP(Point[Manufacturer],manufacturer,2,FALSE))</f>
        <v/>
      </c>
      <c r="AB18" s="14" t="str">
        <f>IF(Point[Uinsex WC]="","",Point[Uinsex WC])</f>
        <v/>
      </c>
      <c r="AC18" s="14" t="str">
        <f>IF(Point[Female WC]="","",Point[Female WC])</f>
        <v/>
      </c>
      <c r="AD18" s="14" t="str">
        <f>IF(Point[Male WC]="","",Point[Male WC])</f>
        <v/>
      </c>
      <c r="AE18" s="14" t="str">
        <f>IF(Point[Urinal]="","",Point[Urinal])</f>
        <v/>
      </c>
      <c r="AF18" s="14" t="str">
        <f>IF(Point[Disabled Unisex]="","",Point[Disabled Unisex])</f>
        <v/>
      </c>
      <c r="AG18" s="14" t="str">
        <f>IF(Point[Disabled Female]="","",Point[Disabled Female])</f>
        <v/>
      </c>
      <c r="AH18" s="14" t="str">
        <f>IF(Point[Disabled Male]="","",Point[Disabled Male])</f>
        <v/>
      </c>
      <c r="AI18" s="14" t="str">
        <f>IF(Point[Asset Group]="","",VLOOKUP(Point[Handrail],yes_no,2,FALSE))</f>
        <v/>
      </c>
      <c r="AJ18" s="14" t="str">
        <f>IF(Point[Asset Group]="","",VLOOKUP(Point[Baby Changing],yes_no,2,FALSE))</f>
        <v/>
      </c>
      <c r="AK18" s="14" t="str">
        <f>IF(Point[Asset Group]="","",VLOOKUP(Point[Service Room],yes_no,2,FALSE))</f>
        <v/>
      </c>
      <c r="AL18" s="14" t="str">
        <f>IF(Point[Asset Group]="","",VLOOKUP(Point[Service Tap],service_tap,2,FALSE))</f>
        <v/>
      </c>
      <c r="AM18" s="14" t="str">
        <f>IF(Point[Asset Group]="","",VLOOKUP(Point[Heating Type],wc_heating,2,FALSE))</f>
        <v/>
      </c>
      <c r="AN18" s="14" t="str">
        <f>IF(Point[Asset Group]="","",VLOOKUP(Point[Power Supply],power_supply,2,FALSE))</f>
        <v/>
      </c>
      <c r="AO18" s="14" t="str">
        <f>IF(Point[Asset Group]="","",VLOOKUP(Point[Waste Water],waste_water,2,FALSE))</f>
        <v/>
      </c>
      <c r="AP18" s="14" t="str">
        <f>IF(Point[Asset Group]="","",VLOOKUP(Point[Furniture SubType],subdom_master_gdb,2,FALSE))</f>
        <v/>
      </c>
      <c r="AQ18" s="14" t="str">
        <f>IF(Point[Asset Group]="","",VLOOKUP(Point[Concrete Pad],yes_no,2,FALSE))</f>
        <v/>
      </c>
      <c r="AR18" s="14" t="str">
        <f>IF(Point[Asset Group]="","",VLOOKUP(Point[Material],material_master,2,FALSE))</f>
        <v/>
      </c>
      <c r="AS18" s="14" t="str">
        <f>IF(Point[Asset Group]="","",VLOOKUP(Point[Plumbing],irrigation_plumbing,2,FALSE))</f>
        <v/>
      </c>
      <c r="AT18" s="14" t="str">
        <f>IF(Point[Asset Group]="","",VLOOKUP(Point[Sprinklers],irrigation_sprinklers,2,FALSE))</f>
        <v/>
      </c>
      <c r="AU18" s="14" t="str">
        <f>IF(Point[Asset Group]="","",VLOOKUP(Point[System],irrigation_system,2,FALSE))</f>
        <v/>
      </c>
      <c r="AV18" s="14" t="str">
        <f>IF(Point[Asset Group]="","",VLOOKUP(Point[Status],irrigation_status,2,FALSE))</f>
        <v/>
      </c>
      <c r="AW18" s="11" t="str">
        <f>IF(Point[Date of manufacture]="","",Point[Date of manufacture])</f>
        <v/>
      </c>
      <c r="AX18" s="14" t="str">
        <f>IF(Point[Asset Group]="","",VLOOKUP(Point[Sign Purpose],sign_purpose,2,FALSE))</f>
        <v/>
      </c>
      <c r="AY18" s="14" t="str">
        <f>IF(Point[Asset Group]="","",VLOOKUP(Point[Sign Material],material_master,2,FALSE))</f>
        <v/>
      </c>
      <c r="AZ18" s="14" t="str">
        <f>IF(Point[Asset Group]="","",VLOOKUP(Point[Affixed To],sign_affix,2,FALSE))</f>
        <v/>
      </c>
      <c r="BA18" s="14" t="str">
        <f>IF(Point[Size HxB mm]="","",Point[Size HxB mm])</f>
        <v/>
      </c>
      <c r="BB18" s="14" t="str">
        <f>IF(Point[Height m]="","",Point[Height m])</f>
        <v/>
      </c>
      <c r="BC18" s="14" t="str">
        <f>IF(Point[Asset Group]="","",VLOOKUP(Point[Post Material],material_master,2,FALSE))</f>
        <v/>
      </c>
      <c r="BD18" s="14" t="str">
        <f>IF(Point[Asset Group]="","",VLOOKUP(Point[Post Number],number,2,FALSE))</f>
        <v/>
      </c>
      <c r="BE18" s="14" t="str">
        <f>IF(Point[Asset Group]="","",VLOOKUP(Point[Structure SubType],subdom_master_gdb,2,FALSE))</f>
        <v/>
      </c>
      <c r="BF18" s="14" t="str">
        <f>IF(Point[Area m2]="","",Point[Area m2])</f>
        <v/>
      </c>
      <c r="BG18" s="14" t="str">
        <f>IF(Point[Length m]="","",Point[Length m])</f>
        <v/>
      </c>
      <c r="BH18" s="14" t="str">
        <f>IF(Point[Width m]="","",Point[Width m])</f>
        <v/>
      </c>
      <c r="BI18" s="14" t="str">
        <f>IF(Point[Diameter m]="","",Point[Diameter m])</f>
        <v/>
      </c>
      <c r="BJ18" s="14" t="str">
        <f>IF(Point[Asset Group]="","",VLOOKUP(Point[Number of Pipes],number,2,FALSE))</f>
        <v/>
      </c>
      <c r="BK18" s="14" t="str">
        <f>IF(Point[Asset Group]="","",VLOOKUP(Point[Combined Name],2,FALSE))</f>
        <v/>
      </c>
      <c r="BL18" s="14" t="str">
        <f>IF(Point[Asset Group]="","",VLOOKUP(Point[Size Class],size_class,2,FALSE))</f>
        <v/>
      </c>
      <c r="BM18" s="14" t="str">
        <f>IF(Point[Asset Group]="","",VLOOKUP(Point[Age Class],age_class,2,FALSE))</f>
        <v/>
      </c>
      <c r="BN18" s="14" t="str">
        <f>IF(Point[Girth (cm)]="","",Point[Girth (cm)])</f>
        <v/>
      </c>
      <c r="BO18" s="14" t="str">
        <f>IF(Point[Crown Radius (m)]="","",Point[Crown Radius (m)])</f>
        <v/>
      </c>
      <c r="BP18" s="14" t="str">
        <f>IF(Point[Asset Group]="","",VLOOKUP(Point[Rooting Environment],root_enviro,2,FALSE))</f>
        <v/>
      </c>
      <c r="BQ18" s="14" t="str">
        <f>IF(Point[Asset Group]="","",VLOOKUP(Point[Tree Surround],tree_surround,2,FALSE))</f>
        <v/>
      </c>
      <c r="BR18" s="14" t="str">
        <f>IF(Point[Asset Group]="","",VLOOKUP(Point[Tree Grill],yes_no,2,FALSE))</f>
        <v/>
      </c>
      <c r="BS18" s="14" t="str">
        <f>IF(Point[Asset Group]="","",VLOOKUP(Point[Tree Location],tree_location,2,FALSE))</f>
        <v/>
      </c>
    </row>
    <row r="19" spans="1:71" s="3" customFormat="1" x14ac:dyDescent="0.2">
      <c r="A19" s="3" t="str">
        <f>IF(Point[DWG File Name]="","",Point[DWG File Name])</f>
        <v/>
      </c>
      <c r="B19" s="3" t="str">
        <f>IF(Point[DWG Layer Name]="","",Point[DWG Layer Name])</f>
        <v/>
      </c>
      <c r="C19" s="3" t="str">
        <f>IF(Point[DWG Handle]="","",Point[DWG Handle])</f>
        <v/>
      </c>
      <c r="D19" s="58" t="str">
        <f>IF(Point[X]="","",Point[X])</f>
        <v/>
      </c>
      <c r="E19" s="58" t="str">
        <f>IF(Point[Y]="","",Point[Y])</f>
        <v/>
      </c>
      <c r="F19" s="3" t="str">
        <f>IF(Point[Replacement Asset]="","",Point[Replacement Asset])</f>
        <v/>
      </c>
      <c r="G19" s="3" t="str">
        <f>IF(Point[Asset ID]="","",UPPER(Point[Asset ID]))</f>
        <v/>
      </c>
      <c r="H19" s="3" t="str">
        <f>IF(Point[Asset Group]="","",VLOOKUP(Point[Asset Group],asset_grp_pt,4,FALSE))</f>
        <v/>
      </c>
      <c r="I19" s="3" t="str">
        <f>IF(Point[Asset Group]="","",VLOOKUP(Point[Asset Group],asset_grp_pt,2,FALSE))</f>
        <v/>
      </c>
      <c r="J19" s="3" t="str">
        <f>IF(Point[Asset Group]="","",VLOOKUP(Point[Asset Group],asset_grp_pt,3,FALSE))</f>
        <v/>
      </c>
      <c r="K19" s="3" t="str">
        <f>IF(Point[Asset Group]="","",VLOOKUP(Point[Asset Type],type_master_list,2,FALSE))</f>
        <v/>
      </c>
      <c r="L19" s="3" t="str">
        <f>IF(Point[Asset Name]="","",PROPER(Point[Asset Name]))</f>
        <v/>
      </c>
      <c r="M19" s="11" t="str">
        <f>IF(Point[Install Date]="","",Point[Install Date])</f>
        <v/>
      </c>
      <c r="N19" s="11" t="str">
        <f>IF(Point[Note]="","",PROPER(Point[Note]))</f>
        <v/>
      </c>
      <c r="O19" s="11" t="str">
        <f>IF(Point[Resource Consent Number]="","",UPPER(Point[Resource Consent Number]))</f>
        <v/>
      </c>
      <c r="P19" s="53" t="str">
        <f>IF(Point[Asset Unit Cost]="","",Point[Asset Unit Cost])</f>
        <v/>
      </c>
      <c r="Q19" s="11" t="str">
        <f>IF(Point[Added By]="","",UPPER(Point[Added By]))</f>
        <v/>
      </c>
      <c r="R19" s="11" t="str">
        <f>IF(Point[Added Date]="","",Point[Added Date])</f>
        <v/>
      </c>
      <c r="S19" s="14" t="str">
        <f>IF(Point[Z COORD]="","",Point[Z COORD])</f>
        <v/>
      </c>
      <c r="T19" s="14" t="str">
        <f>IF(Point[Asset Description]="","",PROPER(Point[Asset Description]))</f>
        <v/>
      </c>
      <c r="U19" s="14" t="str">
        <f>IF(Point[[Artist ]]="","",PROPER(Point[[Artist ]]))</f>
        <v/>
      </c>
      <c r="V19" s="14" t="str">
        <f>IF(Point[Material Notes]="","",PROPER(Point[Material Notes]))</f>
        <v/>
      </c>
      <c r="W19" s="14" t="str">
        <f>IF(Point[Dimension Notes]="","",Point[Dimension Notes])</f>
        <v/>
      </c>
      <c r="X19" s="14" t="str">
        <f>IF(Point[List]="","",VLOOKUP(Point[Burner Number],number,2,FALSE))</f>
        <v/>
      </c>
      <c r="Y19" s="14" t="str">
        <f>IF(Point[List]="","",VLOOKUP(Point[Fuel],bbq_fuel,2,FALSE))</f>
        <v/>
      </c>
      <c r="Z19" s="14" t="str">
        <f>IF(Point[List]="","",VLOOKUP(Point[Cabinet Material],bbq_material,2,FALSE))</f>
        <v/>
      </c>
      <c r="AA19" s="14" t="str">
        <f>IF(Point[Asset Group]="","",VLOOKUP(Point[Manufacturer],manufacturer,2,FALSE))</f>
        <v/>
      </c>
      <c r="AB19" s="14" t="str">
        <f>IF(Point[Uinsex WC]="","",Point[Uinsex WC])</f>
        <v/>
      </c>
      <c r="AC19" s="14" t="str">
        <f>IF(Point[Female WC]="","",Point[Female WC])</f>
        <v/>
      </c>
      <c r="AD19" s="14" t="str">
        <f>IF(Point[Male WC]="","",Point[Male WC])</f>
        <v/>
      </c>
      <c r="AE19" s="14" t="str">
        <f>IF(Point[Urinal]="","",Point[Urinal])</f>
        <v/>
      </c>
      <c r="AF19" s="14" t="str">
        <f>IF(Point[Disabled Unisex]="","",Point[Disabled Unisex])</f>
        <v/>
      </c>
      <c r="AG19" s="14" t="str">
        <f>IF(Point[Disabled Female]="","",Point[Disabled Female])</f>
        <v/>
      </c>
      <c r="AH19" s="14" t="str">
        <f>IF(Point[Disabled Male]="","",Point[Disabled Male])</f>
        <v/>
      </c>
      <c r="AI19" s="14" t="str">
        <f>IF(Point[Asset Group]="","",VLOOKUP(Point[Handrail],yes_no,2,FALSE))</f>
        <v/>
      </c>
      <c r="AJ19" s="14" t="str">
        <f>IF(Point[Asset Group]="","",VLOOKUP(Point[Baby Changing],yes_no,2,FALSE))</f>
        <v/>
      </c>
      <c r="AK19" s="14" t="str">
        <f>IF(Point[Asset Group]="","",VLOOKUP(Point[Service Room],yes_no,2,FALSE))</f>
        <v/>
      </c>
      <c r="AL19" s="14" t="str">
        <f>IF(Point[Asset Group]="","",VLOOKUP(Point[Service Tap],service_tap,2,FALSE))</f>
        <v/>
      </c>
      <c r="AM19" s="14" t="str">
        <f>IF(Point[Asset Group]="","",VLOOKUP(Point[Heating Type],wc_heating,2,FALSE))</f>
        <v/>
      </c>
      <c r="AN19" s="14" t="str">
        <f>IF(Point[Asset Group]="","",VLOOKUP(Point[Power Supply],power_supply,2,FALSE))</f>
        <v/>
      </c>
      <c r="AO19" s="14" t="str">
        <f>IF(Point[Asset Group]="","",VLOOKUP(Point[Waste Water],waste_water,2,FALSE))</f>
        <v/>
      </c>
      <c r="AP19" s="14" t="str">
        <f>IF(Point[Asset Group]="","",VLOOKUP(Point[Furniture SubType],subdom_master_gdb,2,FALSE))</f>
        <v/>
      </c>
      <c r="AQ19" s="14" t="str">
        <f>IF(Point[Asset Group]="","",VLOOKUP(Point[Concrete Pad],yes_no,2,FALSE))</f>
        <v/>
      </c>
      <c r="AR19" s="14" t="str">
        <f>IF(Point[Asset Group]="","",VLOOKUP(Point[Material],material_master,2,FALSE))</f>
        <v/>
      </c>
      <c r="AS19" s="14" t="str">
        <f>IF(Point[Asset Group]="","",VLOOKUP(Point[Plumbing],irrigation_plumbing,2,FALSE))</f>
        <v/>
      </c>
      <c r="AT19" s="14" t="str">
        <f>IF(Point[Asset Group]="","",VLOOKUP(Point[Sprinklers],irrigation_sprinklers,2,FALSE))</f>
        <v/>
      </c>
      <c r="AU19" s="14" t="str">
        <f>IF(Point[Asset Group]="","",VLOOKUP(Point[System],irrigation_system,2,FALSE))</f>
        <v/>
      </c>
      <c r="AV19" s="14" t="str">
        <f>IF(Point[Asset Group]="","",VLOOKUP(Point[Status],irrigation_status,2,FALSE))</f>
        <v/>
      </c>
      <c r="AW19" s="11" t="str">
        <f>IF(Point[Date of manufacture]="","",Point[Date of manufacture])</f>
        <v/>
      </c>
      <c r="AX19" s="14" t="str">
        <f>IF(Point[Asset Group]="","",VLOOKUP(Point[Sign Purpose],sign_purpose,2,FALSE))</f>
        <v/>
      </c>
      <c r="AY19" s="14" t="str">
        <f>IF(Point[Asset Group]="","",VLOOKUP(Point[Sign Material],material_master,2,FALSE))</f>
        <v/>
      </c>
      <c r="AZ19" s="14" t="str">
        <f>IF(Point[Asset Group]="","",VLOOKUP(Point[Affixed To],sign_affix,2,FALSE))</f>
        <v/>
      </c>
      <c r="BA19" s="14" t="str">
        <f>IF(Point[Size HxB mm]="","",Point[Size HxB mm])</f>
        <v/>
      </c>
      <c r="BB19" s="14" t="str">
        <f>IF(Point[Height m]="","",Point[Height m])</f>
        <v/>
      </c>
      <c r="BC19" s="14" t="str">
        <f>IF(Point[Asset Group]="","",VLOOKUP(Point[Post Material],material_master,2,FALSE))</f>
        <v/>
      </c>
      <c r="BD19" s="14" t="str">
        <f>IF(Point[Asset Group]="","",VLOOKUP(Point[Post Number],number,2,FALSE))</f>
        <v/>
      </c>
      <c r="BE19" s="14" t="str">
        <f>IF(Point[Asset Group]="","",VLOOKUP(Point[Structure SubType],subdom_master_gdb,2,FALSE))</f>
        <v/>
      </c>
      <c r="BF19" s="14" t="str">
        <f>IF(Point[Area m2]="","",Point[Area m2])</f>
        <v/>
      </c>
      <c r="BG19" s="14" t="str">
        <f>IF(Point[Length m]="","",Point[Length m])</f>
        <v/>
      </c>
      <c r="BH19" s="14" t="str">
        <f>IF(Point[Width m]="","",Point[Width m])</f>
        <v/>
      </c>
      <c r="BI19" s="14" t="str">
        <f>IF(Point[Diameter m]="","",Point[Diameter m])</f>
        <v/>
      </c>
      <c r="BJ19" s="14" t="str">
        <f>IF(Point[Asset Group]="","",VLOOKUP(Point[Number of Pipes],number,2,FALSE))</f>
        <v/>
      </c>
      <c r="BK19" s="14" t="str">
        <f>IF(Point[Asset Group]="","",VLOOKUP(Point[Combined Name],2,FALSE))</f>
        <v/>
      </c>
      <c r="BL19" s="14" t="str">
        <f>IF(Point[Asset Group]="","",VLOOKUP(Point[Size Class],size_class,2,FALSE))</f>
        <v/>
      </c>
      <c r="BM19" s="14" t="str">
        <f>IF(Point[Asset Group]="","",VLOOKUP(Point[Age Class],age_class,2,FALSE))</f>
        <v/>
      </c>
      <c r="BN19" s="14" t="str">
        <f>IF(Point[Girth (cm)]="","",Point[Girth (cm)])</f>
        <v/>
      </c>
      <c r="BO19" s="14" t="str">
        <f>IF(Point[Crown Radius (m)]="","",Point[Crown Radius (m)])</f>
        <v/>
      </c>
      <c r="BP19" s="14" t="str">
        <f>IF(Point[Asset Group]="","",VLOOKUP(Point[Rooting Environment],root_enviro,2,FALSE))</f>
        <v/>
      </c>
      <c r="BQ19" s="14" t="str">
        <f>IF(Point[Asset Group]="","",VLOOKUP(Point[Tree Surround],tree_surround,2,FALSE))</f>
        <v/>
      </c>
      <c r="BR19" s="14" t="str">
        <f>IF(Point[Asset Group]="","",VLOOKUP(Point[Tree Grill],yes_no,2,FALSE))</f>
        <v/>
      </c>
      <c r="BS19" s="14" t="str">
        <f>IF(Point[Asset Group]="","",VLOOKUP(Point[Tree Location],tree_location,2,FALSE))</f>
        <v/>
      </c>
    </row>
    <row r="20" spans="1:71" s="3" customFormat="1" x14ac:dyDescent="0.2">
      <c r="A20" s="3" t="str">
        <f>IF(Point[DWG File Name]="","",Point[DWG File Name])</f>
        <v/>
      </c>
      <c r="B20" s="3" t="str">
        <f>IF(Point[DWG Layer Name]="","",Point[DWG Layer Name])</f>
        <v/>
      </c>
      <c r="C20" s="3" t="str">
        <f>IF(Point[DWG Handle]="","",Point[DWG Handle])</f>
        <v/>
      </c>
      <c r="D20" s="58" t="str">
        <f>IF(Point[X]="","",Point[X])</f>
        <v/>
      </c>
      <c r="E20" s="58" t="str">
        <f>IF(Point[Y]="","",Point[Y])</f>
        <v/>
      </c>
      <c r="F20" s="3" t="str">
        <f>IF(Point[Replacement Asset]="","",Point[Replacement Asset])</f>
        <v/>
      </c>
      <c r="G20" s="3" t="str">
        <f>IF(Point[Asset ID]="","",UPPER(Point[Asset ID]))</f>
        <v/>
      </c>
      <c r="H20" s="3" t="str">
        <f>IF(Point[Asset Group]="","",VLOOKUP(Point[Asset Group],asset_grp_pt,4,FALSE))</f>
        <v/>
      </c>
      <c r="I20" s="3" t="str">
        <f>IF(Point[Asset Group]="","",VLOOKUP(Point[Asset Group],asset_grp_pt,2,FALSE))</f>
        <v/>
      </c>
      <c r="J20" s="3" t="str">
        <f>IF(Point[Asset Group]="","",VLOOKUP(Point[Asset Group],asset_grp_pt,3,FALSE))</f>
        <v/>
      </c>
      <c r="K20" s="3" t="str">
        <f>IF(Point[Asset Group]="","",VLOOKUP(Point[Asset Type],type_master_list,2,FALSE))</f>
        <v/>
      </c>
      <c r="L20" s="3" t="str">
        <f>IF(Point[Asset Name]="","",PROPER(Point[Asset Name]))</f>
        <v/>
      </c>
      <c r="M20" s="11" t="str">
        <f>IF(Point[Install Date]="","",Point[Install Date])</f>
        <v/>
      </c>
      <c r="N20" s="11" t="str">
        <f>IF(Point[Note]="","",PROPER(Point[Note]))</f>
        <v/>
      </c>
      <c r="O20" s="11" t="str">
        <f>IF(Point[Resource Consent Number]="","",UPPER(Point[Resource Consent Number]))</f>
        <v/>
      </c>
      <c r="P20" s="53" t="str">
        <f>IF(Point[Asset Unit Cost]="","",Point[Asset Unit Cost])</f>
        <v/>
      </c>
      <c r="Q20" s="11" t="str">
        <f>IF(Point[Added By]="","",UPPER(Point[Added By]))</f>
        <v/>
      </c>
      <c r="R20" s="11" t="str">
        <f>IF(Point[Added Date]="","",Point[Added Date])</f>
        <v/>
      </c>
      <c r="S20" s="14" t="str">
        <f>IF(Point[Z COORD]="","",Point[Z COORD])</f>
        <v/>
      </c>
      <c r="T20" s="14" t="str">
        <f>IF(Point[Asset Description]="","",PROPER(Point[Asset Description]))</f>
        <v/>
      </c>
      <c r="U20" s="14" t="str">
        <f>IF(Point[[Artist ]]="","",PROPER(Point[[Artist ]]))</f>
        <v/>
      </c>
      <c r="V20" s="14" t="str">
        <f>IF(Point[Material Notes]="","",PROPER(Point[Material Notes]))</f>
        <v/>
      </c>
      <c r="W20" s="14" t="str">
        <f>IF(Point[Dimension Notes]="","",Point[Dimension Notes])</f>
        <v/>
      </c>
      <c r="X20" s="14" t="str">
        <f>IF(Point[List]="","",VLOOKUP(Point[Burner Number],number,2,FALSE))</f>
        <v/>
      </c>
      <c r="Y20" s="14" t="str">
        <f>IF(Point[List]="","",VLOOKUP(Point[Fuel],bbq_fuel,2,FALSE))</f>
        <v/>
      </c>
      <c r="Z20" s="14" t="str">
        <f>IF(Point[List]="","",VLOOKUP(Point[Cabinet Material],bbq_material,2,FALSE))</f>
        <v/>
      </c>
      <c r="AA20" s="14" t="str">
        <f>IF(Point[Asset Group]="","",VLOOKUP(Point[Manufacturer],manufacturer,2,FALSE))</f>
        <v/>
      </c>
      <c r="AB20" s="14" t="str">
        <f>IF(Point[Uinsex WC]="","",Point[Uinsex WC])</f>
        <v/>
      </c>
      <c r="AC20" s="14" t="str">
        <f>IF(Point[Female WC]="","",Point[Female WC])</f>
        <v/>
      </c>
      <c r="AD20" s="14" t="str">
        <f>IF(Point[Male WC]="","",Point[Male WC])</f>
        <v/>
      </c>
      <c r="AE20" s="14" t="str">
        <f>IF(Point[Urinal]="","",Point[Urinal])</f>
        <v/>
      </c>
      <c r="AF20" s="14" t="str">
        <f>IF(Point[Disabled Unisex]="","",Point[Disabled Unisex])</f>
        <v/>
      </c>
      <c r="AG20" s="14" t="str">
        <f>IF(Point[Disabled Female]="","",Point[Disabled Female])</f>
        <v/>
      </c>
      <c r="AH20" s="14" t="str">
        <f>IF(Point[Disabled Male]="","",Point[Disabled Male])</f>
        <v/>
      </c>
      <c r="AI20" s="14" t="str">
        <f>IF(Point[Asset Group]="","",VLOOKUP(Point[Handrail],yes_no,2,FALSE))</f>
        <v/>
      </c>
      <c r="AJ20" s="14" t="str">
        <f>IF(Point[Asset Group]="","",VLOOKUP(Point[Baby Changing],yes_no,2,FALSE))</f>
        <v/>
      </c>
      <c r="AK20" s="14" t="str">
        <f>IF(Point[Asset Group]="","",VLOOKUP(Point[Service Room],yes_no,2,FALSE))</f>
        <v/>
      </c>
      <c r="AL20" s="14" t="str">
        <f>IF(Point[Asset Group]="","",VLOOKUP(Point[Service Tap],service_tap,2,FALSE))</f>
        <v/>
      </c>
      <c r="AM20" s="14" t="str">
        <f>IF(Point[Asset Group]="","",VLOOKUP(Point[Heating Type],wc_heating,2,FALSE))</f>
        <v/>
      </c>
      <c r="AN20" s="14" t="str">
        <f>IF(Point[Asset Group]="","",VLOOKUP(Point[Power Supply],power_supply,2,FALSE))</f>
        <v/>
      </c>
      <c r="AO20" s="14" t="str">
        <f>IF(Point[Asset Group]="","",VLOOKUP(Point[Waste Water],waste_water,2,FALSE))</f>
        <v/>
      </c>
      <c r="AP20" s="14" t="str">
        <f>IF(Point[Asset Group]="","",VLOOKUP(Point[Furniture SubType],subdom_master_gdb,2,FALSE))</f>
        <v/>
      </c>
      <c r="AQ20" s="14" t="str">
        <f>IF(Point[Asset Group]="","",VLOOKUP(Point[Concrete Pad],yes_no,2,FALSE))</f>
        <v/>
      </c>
      <c r="AR20" s="14" t="str">
        <f>IF(Point[Asset Group]="","",VLOOKUP(Point[Material],material_master,2,FALSE))</f>
        <v/>
      </c>
      <c r="AS20" s="14" t="str">
        <f>IF(Point[Asset Group]="","",VLOOKUP(Point[Plumbing],irrigation_plumbing,2,FALSE))</f>
        <v/>
      </c>
      <c r="AT20" s="14" t="str">
        <f>IF(Point[Asset Group]="","",VLOOKUP(Point[Sprinklers],irrigation_sprinklers,2,FALSE))</f>
        <v/>
      </c>
      <c r="AU20" s="14" t="str">
        <f>IF(Point[Asset Group]="","",VLOOKUP(Point[System],irrigation_system,2,FALSE))</f>
        <v/>
      </c>
      <c r="AV20" s="14" t="str">
        <f>IF(Point[Asset Group]="","",VLOOKUP(Point[Status],irrigation_status,2,FALSE))</f>
        <v/>
      </c>
      <c r="AW20" s="11" t="str">
        <f>IF(Point[Date of manufacture]="","",Point[Date of manufacture])</f>
        <v/>
      </c>
      <c r="AX20" s="14" t="str">
        <f>IF(Point[Asset Group]="","",VLOOKUP(Point[Sign Purpose],sign_purpose,2,FALSE))</f>
        <v/>
      </c>
      <c r="AY20" s="14" t="str">
        <f>IF(Point[Asset Group]="","",VLOOKUP(Point[Sign Material],material_master,2,FALSE))</f>
        <v/>
      </c>
      <c r="AZ20" s="14" t="str">
        <f>IF(Point[Asset Group]="","",VLOOKUP(Point[Affixed To],sign_affix,2,FALSE))</f>
        <v/>
      </c>
      <c r="BA20" s="14" t="str">
        <f>IF(Point[Size HxB mm]="","",Point[Size HxB mm])</f>
        <v/>
      </c>
      <c r="BB20" s="14" t="str">
        <f>IF(Point[Height m]="","",Point[Height m])</f>
        <v/>
      </c>
      <c r="BC20" s="14" t="str">
        <f>IF(Point[Asset Group]="","",VLOOKUP(Point[Post Material],material_master,2,FALSE))</f>
        <v/>
      </c>
      <c r="BD20" s="14" t="str">
        <f>IF(Point[Asset Group]="","",VLOOKUP(Point[Post Number],number,2,FALSE))</f>
        <v/>
      </c>
      <c r="BE20" s="14" t="str">
        <f>IF(Point[Asset Group]="","",VLOOKUP(Point[Structure SubType],subdom_master_gdb,2,FALSE))</f>
        <v/>
      </c>
      <c r="BF20" s="14" t="str">
        <f>IF(Point[Area m2]="","",Point[Area m2])</f>
        <v/>
      </c>
      <c r="BG20" s="14" t="str">
        <f>IF(Point[Length m]="","",Point[Length m])</f>
        <v/>
      </c>
      <c r="BH20" s="14" t="str">
        <f>IF(Point[Width m]="","",Point[Width m])</f>
        <v/>
      </c>
      <c r="BI20" s="14" t="str">
        <f>IF(Point[Diameter m]="","",Point[Diameter m])</f>
        <v/>
      </c>
      <c r="BJ20" s="14" t="str">
        <f>IF(Point[Asset Group]="","",VLOOKUP(Point[Number of Pipes],number,2,FALSE))</f>
        <v/>
      </c>
      <c r="BK20" s="14" t="str">
        <f>IF(Point[Asset Group]="","",VLOOKUP(Point[Combined Name],2,FALSE))</f>
        <v/>
      </c>
      <c r="BL20" s="14" t="str">
        <f>IF(Point[Asset Group]="","",VLOOKUP(Point[Size Class],size_class,2,FALSE))</f>
        <v/>
      </c>
      <c r="BM20" s="14" t="str">
        <f>IF(Point[Asset Group]="","",VLOOKUP(Point[Age Class],age_class,2,FALSE))</f>
        <v/>
      </c>
      <c r="BN20" s="14" t="str">
        <f>IF(Point[Girth (cm)]="","",Point[Girth (cm)])</f>
        <v/>
      </c>
      <c r="BO20" s="14" t="str">
        <f>IF(Point[Crown Radius (m)]="","",Point[Crown Radius (m)])</f>
        <v/>
      </c>
      <c r="BP20" s="14" t="str">
        <f>IF(Point[Asset Group]="","",VLOOKUP(Point[Rooting Environment],root_enviro,2,FALSE))</f>
        <v/>
      </c>
      <c r="BQ20" s="14" t="str">
        <f>IF(Point[Asset Group]="","",VLOOKUP(Point[Tree Surround],tree_surround,2,FALSE))</f>
        <v/>
      </c>
      <c r="BR20" s="14" t="str">
        <f>IF(Point[Asset Group]="","",VLOOKUP(Point[Tree Grill],yes_no,2,FALSE))</f>
        <v/>
      </c>
      <c r="BS20" s="14" t="str">
        <f>IF(Point[Asset Group]="","",VLOOKUP(Point[Tree Location],tree_location,2,FALSE))</f>
        <v/>
      </c>
    </row>
    <row r="21" spans="1:71" s="3" customFormat="1" x14ac:dyDescent="0.2">
      <c r="A21" s="3" t="str">
        <f>IF(Point[DWG File Name]="","",Point[DWG File Name])</f>
        <v/>
      </c>
      <c r="B21" s="3" t="str">
        <f>IF(Point[DWG Layer Name]="","",Point[DWG Layer Name])</f>
        <v/>
      </c>
      <c r="C21" s="3" t="str">
        <f>IF(Point[DWG Handle]="","",Point[DWG Handle])</f>
        <v/>
      </c>
      <c r="D21" s="58" t="str">
        <f>IF(Point[X]="","",Point[X])</f>
        <v/>
      </c>
      <c r="E21" s="58" t="str">
        <f>IF(Point[Y]="","",Point[Y])</f>
        <v/>
      </c>
      <c r="F21" s="3" t="str">
        <f>IF(Point[Replacement Asset]="","",Point[Replacement Asset])</f>
        <v/>
      </c>
      <c r="G21" s="3" t="str">
        <f>IF(Point[Asset ID]="","",UPPER(Point[Asset ID]))</f>
        <v/>
      </c>
      <c r="H21" s="3" t="str">
        <f>IF(Point[Asset Group]="","",VLOOKUP(Point[Asset Group],asset_grp_pt,4,FALSE))</f>
        <v/>
      </c>
      <c r="I21" s="3" t="str">
        <f>IF(Point[Asset Group]="","",VLOOKUP(Point[Asset Group],asset_grp_pt,2,FALSE))</f>
        <v/>
      </c>
      <c r="J21" s="3" t="str">
        <f>IF(Point[Asset Group]="","",VLOOKUP(Point[Asset Group],asset_grp_pt,3,FALSE))</f>
        <v/>
      </c>
      <c r="K21" s="3" t="str">
        <f>IF(Point[Asset Group]="","",VLOOKUP(Point[Asset Type],type_master_list,2,FALSE))</f>
        <v/>
      </c>
      <c r="L21" s="3" t="str">
        <f>IF(Point[Asset Name]="","",PROPER(Point[Asset Name]))</f>
        <v/>
      </c>
      <c r="M21" s="11" t="str">
        <f>IF(Point[Install Date]="","",Point[Install Date])</f>
        <v/>
      </c>
      <c r="N21" s="11" t="str">
        <f>IF(Point[Note]="","",PROPER(Point[Note]))</f>
        <v/>
      </c>
      <c r="O21" s="11" t="str">
        <f>IF(Point[Resource Consent Number]="","",UPPER(Point[Resource Consent Number]))</f>
        <v/>
      </c>
      <c r="P21" s="53" t="str">
        <f>IF(Point[Asset Unit Cost]="","",Point[Asset Unit Cost])</f>
        <v/>
      </c>
      <c r="Q21" s="11" t="str">
        <f>IF(Point[Added By]="","",UPPER(Point[Added By]))</f>
        <v/>
      </c>
      <c r="R21" s="11" t="str">
        <f>IF(Point[Added Date]="","",Point[Added Date])</f>
        <v/>
      </c>
      <c r="S21" s="14" t="str">
        <f>IF(Point[Z COORD]="","",Point[Z COORD])</f>
        <v/>
      </c>
      <c r="T21" s="14" t="str">
        <f>IF(Point[Asset Description]="","",PROPER(Point[Asset Description]))</f>
        <v/>
      </c>
      <c r="U21" s="14" t="str">
        <f>IF(Point[[Artist ]]="","",PROPER(Point[[Artist ]]))</f>
        <v/>
      </c>
      <c r="V21" s="14" t="str">
        <f>IF(Point[Material Notes]="","",PROPER(Point[Material Notes]))</f>
        <v/>
      </c>
      <c r="W21" s="14" t="str">
        <f>IF(Point[Dimension Notes]="","",Point[Dimension Notes])</f>
        <v/>
      </c>
      <c r="X21" s="14" t="str">
        <f>IF(Point[List]="","",VLOOKUP(Point[Burner Number],number,2,FALSE))</f>
        <v/>
      </c>
      <c r="Y21" s="14" t="str">
        <f>IF(Point[List]="","",VLOOKUP(Point[Fuel],bbq_fuel,2,FALSE))</f>
        <v/>
      </c>
      <c r="Z21" s="14" t="str">
        <f>IF(Point[List]="","",VLOOKUP(Point[Cabinet Material],bbq_material,2,FALSE))</f>
        <v/>
      </c>
      <c r="AA21" s="14" t="str">
        <f>IF(Point[Asset Group]="","",VLOOKUP(Point[Manufacturer],manufacturer,2,FALSE))</f>
        <v/>
      </c>
      <c r="AB21" s="14" t="str">
        <f>IF(Point[Uinsex WC]="","",Point[Uinsex WC])</f>
        <v/>
      </c>
      <c r="AC21" s="14" t="str">
        <f>IF(Point[Female WC]="","",Point[Female WC])</f>
        <v/>
      </c>
      <c r="AD21" s="14" t="str">
        <f>IF(Point[Male WC]="","",Point[Male WC])</f>
        <v/>
      </c>
      <c r="AE21" s="14" t="str">
        <f>IF(Point[Urinal]="","",Point[Urinal])</f>
        <v/>
      </c>
      <c r="AF21" s="14" t="str">
        <f>IF(Point[Disabled Unisex]="","",Point[Disabled Unisex])</f>
        <v/>
      </c>
      <c r="AG21" s="14" t="str">
        <f>IF(Point[Disabled Female]="","",Point[Disabled Female])</f>
        <v/>
      </c>
      <c r="AH21" s="14" t="str">
        <f>IF(Point[Disabled Male]="","",Point[Disabled Male])</f>
        <v/>
      </c>
      <c r="AI21" s="14" t="str">
        <f>IF(Point[Asset Group]="","",VLOOKUP(Point[Handrail],yes_no,2,FALSE))</f>
        <v/>
      </c>
      <c r="AJ21" s="14" t="str">
        <f>IF(Point[Asset Group]="","",VLOOKUP(Point[Baby Changing],yes_no,2,FALSE))</f>
        <v/>
      </c>
      <c r="AK21" s="14" t="str">
        <f>IF(Point[Asset Group]="","",VLOOKUP(Point[Service Room],yes_no,2,FALSE))</f>
        <v/>
      </c>
      <c r="AL21" s="14" t="str">
        <f>IF(Point[Asset Group]="","",VLOOKUP(Point[Service Tap],service_tap,2,FALSE))</f>
        <v/>
      </c>
      <c r="AM21" s="14" t="str">
        <f>IF(Point[Asset Group]="","",VLOOKUP(Point[Heating Type],wc_heating,2,FALSE))</f>
        <v/>
      </c>
      <c r="AN21" s="14" t="str">
        <f>IF(Point[Asset Group]="","",VLOOKUP(Point[Power Supply],power_supply,2,FALSE))</f>
        <v/>
      </c>
      <c r="AO21" s="14" t="str">
        <f>IF(Point[Asset Group]="","",VLOOKUP(Point[Waste Water],waste_water,2,FALSE))</f>
        <v/>
      </c>
      <c r="AP21" s="14" t="str">
        <f>IF(Point[Asset Group]="","",VLOOKUP(Point[Furniture SubType],subdom_master_gdb,2,FALSE))</f>
        <v/>
      </c>
      <c r="AQ21" s="14" t="str">
        <f>IF(Point[Asset Group]="","",VLOOKUP(Point[Concrete Pad],yes_no,2,FALSE))</f>
        <v/>
      </c>
      <c r="AR21" s="14" t="str">
        <f>IF(Point[Asset Group]="","",VLOOKUP(Point[Material],material_master,2,FALSE))</f>
        <v/>
      </c>
      <c r="AS21" s="14" t="str">
        <f>IF(Point[Asset Group]="","",VLOOKUP(Point[Plumbing],irrigation_plumbing,2,FALSE))</f>
        <v/>
      </c>
      <c r="AT21" s="14" t="str">
        <f>IF(Point[Asset Group]="","",VLOOKUP(Point[Sprinklers],irrigation_sprinklers,2,FALSE))</f>
        <v/>
      </c>
      <c r="AU21" s="14" t="str">
        <f>IF(Point[Asset Group]="","",VLOOKUP(Point[System],irrigation_system,2,FALSE))</f>
        <v/>
      </c>
      <c r="AV21" s="14" t="str">
        <f>IF(Point[Asset Group]="","",VLOOKUP(Point[Status],irrigation_status,2,FALSE))</f>
        <v/>
      </c>
      <c r="AW21" s="11" t="str">
        <f>IF(Point[Date of manufacture]="","",Point[Date of manufacture])</f>
        <v/>
      </c>
      <c r="AX21" s="14" t="str">
        <f>IF(Point[Asset Group]="","",VLOOKUP(Point[Sign Purpose],sign_purpose,2,FALSE))</f>
        <v/>
      </c>
      <c r="AY21" s="14" t="str">
        <f>IF(Point[Asset Group]="","",VLOOKUP(Point[Sign Material],material_master,2,FALSE))</f>
        <v/>
      </c>
      <c r="AZ21" s="14" t="str">
        <f>IF(Point[Asset Group]="","",VLOOKUP(Point[Affixed To],sign_affix,2,FALSE))</f>
        <v/>
      </c>
      <c r="BA21" s="14" t="str">
        <f>IF(Point[Size HxB mm]="","",Point[Size HxB mm])</f>
        <v/>
      </c>
      <c r="BB21" s="14" t="str">
        <f>IF(Point[Height m]="","",Point[Height m])</f>
        <v/>
      </c>
      <c r="BC21" s="14" t="str">
        <f>IF(Point[Asset Group]="","",VLOOKUP(Point[Post Material],material_master,2,FALSE))</f>
        <v/>
      </c>
      <c r="BD21" s="14" t="str">
        <f>IF(Point[Asset Group]="","",VLOOKUP(Point[Post Number],number,2,FALSE))</f>
        <v/>
      </c>
      <c r="BE21" s="14" t="str">
        <f>IF(Point[Asset Group]="","",VLOOKUP(Point[Structure SubType],subdom_master_gdb,2,FALSE))</f>
        <v/>
      </c>
      <c r="BF21" s="14" t="str">
        <f>IF(Point[Area m2]="","",Point[Area m2])</f>
        <v/>
      </c>
      <c r="BG21" s="14" t="str">
        <f>IF(Point[Length m]="","",Point[Length m])</f>
        <v/>
      </c>
      <c r="BH21" s="14" t="str">
        <f>IF(Point[Width m]="","",Point[Width m])</f>
        <v/>
      </c>
      <c r="BI21" s="14" t="str">
        <f>IF(Point[Diameter m]="","",Point[Diameter m])</f>
        <v/>
      </c>
      <c r="BJ21" s="14" t="str">
        <f>IF(Point[Asset Group]="","",VLOOKUP(Point[Number of Pipes],number,2,FALSE))</f>
        <v/>
      </c>
      <c r="BK21" s="14" t="str">
        <f>IF(Point[Asset Group]="","",VLOOKUP(Point[Combined Name],2,FALSE))</f>
        <v/>
      </c>
      <c r="BL21" s="14" t="str">
        <f>IF(Point[Asset Group]="","",VLOOKUP(Point[Size Class],size_class,2,FALSE))</f>
        <v/>
      </c>
      <c r="BM21" s="14" t="str">
        <f>IF(Point[Asset Group]="","",VLOOKUP(Point[Age Class],age_class,2,FALSE))</f>
        <v/>
      </c>
      <c r="BN21" s="14" t="str">
        <f>IF(Point[Girth (cm)]="","",Point[Girth (cm)])</f>
        <v/>
      </c>
      <c r="BO21" s="14" t="str">
        <f>IF(Point[Crown Radius (m)]="","",Point[Crown Radius (m)])</f>
        <v/>
      </c>
      <c r="BP21" s="14" t="str">
        <f>IF(Point[Asset Group]="","",VLOOKUP(Point[Rooting Environment],root_enviro,2,FALSE))</f>
        <v/>
      </c>
      <c r="BQ21" s="14" t="str">
        <f>IF(Point[Asset Group]="","",VLOOKUP(Point[Tree Surround],tree_surround,2,FALSE))</f>
        <v/>
      </c>
      <c r="BR21" s="14" t="str">
        <f>IF(Point[Asset Group]="","",VLOOKUP(Point[Tree Grill],yes_no,2,FALSE))</f>
        <v/>
      </c>
      <c r="BS21" s="14" t="str">
        <f>IF(Point[Asset Group]="","",VLOOKUP(Point[Tree Location],tree_location,2,FALSE))</f>
        <v/>
      </c>
    </row>
    <row r="22" spans="1:71" s="3" customFormat="1" x14ac:dyDescent="0.2">
      <c r="A22" s="3" t="str">
        <f>IF(Point[DWG File Name]="","",Point[DWG File Name])</f>
        <v/>
      </c>
      <c r="B22" s="3" t="str">
        <f>IF(Point[DWG Layer Name]="","",Point[DWG Layer Name])</f>
        <v/>
      </c>
      <c r="C22" s="3" t="str">
        <f>IF(Point[DWG Handle]="","",Point[DWG Handle])</f>
        <v/>
      </c>
      <c r="D22" s="58" t="str">
        <f>IF(Point[X]="","",Point[X])</f>
        <v/>
      </c>
      <c r="E22" s="58" t="str">
        <f>IF(Point[Y]="","",Point[Y])</f>
        <v/>
      </c>
      <c r="F22" s="3" t="str">
        <f>IF(Point[Replacement Asset]="","",Point[Replacement Asset])</f>
        <v/>
      </c>
      <c r="G22" s="3" t="str">
        <f>IF(Point[Asset ID]="","",UPPER(Point[Asset ID]))</f>
        <v/>
      </c>
      <c r="H22" s="3" t="str">
        <f>IF(Point[Asset Group]="","",VLOOKUP(Point[Asset Group],asset_grp_pt,4,FALSE))</f>
        <v/>
      </c>
      <c r="I22" s="3" t="str">
        <f>IF(Point[Asset Group]="","",VLOOKUP(Point[Asset Group],asset_grp_pt,2,FALSE))</f>
        <v/>
      </c>
      <c r="J22" s="3" t="str">
        <f>IF(Point[Asset Group]="","",VLOOKUP(Point[Asset Group],asset_grp_pt,3,FALSE))</f>
        <v/>
      </c>
      <c r="K22" s="3" t="str">
        <f>IF(Point[Asset Group]="","",VLOOKUP(Point[Asset Type],type_master_list,2,FALSE))</f>
        <v/>
      </c>
      <c r="L22" s="3" t="str">
        <f>IF(Point[Asset Name]="","",PROPER(Point[Asset Name]))</f>
        <v/>
      </c>
      <c r="M22" s="11" t="str">
        <f>IF(Point[Install Date]="","",Point[Install Date])</f>
        <v/>
      </c>
      <c r="N22" s="11" t="str">
        <f>IF(Point[Note]="","",PROPER(Point[Note]))</f>
        <v/>
      </c>
      <c r="O22" s="11" t="str">
        <f>IF(Point[Resource Consent Number]="","",UPPER(Point[Resource Consent Number]))</f>
        <v/>
      </c>
      <c r="P22" s="53" t="str">
        <f>IF(Point[Asset Unit Cost]="","",Point[Asset Unit Cost])</f>
        <v/>
      </c>
      <c r="Q22" s="11" t="str">
        <f>IF(Point[Added By]="","",UPPER(Point[Added By]))</f>
        <v/>
      </c>
      <c r="R22" s="11" t="str">
        <f>IF(Point[Added Date]="","",Point[Added Date])</f>
        <v/>
      </c>
      <c r="S22" s="14" t="str">
        <f>IF(Point[Z COORD]="","",Point[Z COORD])</f>
        <v/>
      </c>
      <c r="T22" s="14" t="str">
        <f>IF(Point[Asset Description]="","",PROPER(Point[Asset Description]))</f>
        <v/>
      </c>
      <c r="U22" s="14" t="str">
        <f>IF(Point[[Artist ]]="","",PROPER(Point[[Artist ]]))</f>
        <v/>
      </c>
      <c r="V22" s="14" t="str">
        <f>IF(Point[Material Notes]="","",PROPER(Point[Material Notes]))</f>
        <v/>
      </c>
      <c r="W22" s="14" t="str">
        <f>IF(Point[Dimension Notes]="","",Point[Dimension Notes])</f>
        <v/>
      </c>
      <c r="X22" s="14" t="str">
        <f>IF(Point[List]="","",VLOOKUP(Point[Burner Number],number,2,FALSE))</f>
        <v/>
      </c>
      <c r="Y22" s="14" t="str">
        <f>IF(Point[List]="","",VLOOKUP(Point[Fuel],bbq_fuel,2,FALSE))</f>
        <v/>
      </c>
      <c r="Z22" s="14" t="str">
        <f>IF(Point[List]="","",VLOOKUP(Point[Cabinet Material],bbq_material,2,FALSE))</f>
        <v/>
      </c>
      <c r="AA22" s="14" t="str">
        <f>IF(Point[Asset Group]="","",VLOOKUP(Point[Manufacturer],manufacturer,2,FALSE))</f>
        <v/>
      </c>
      <c r="AB22" s="14" t="str">
        <f>IF(Point[Uinsex WC]="","",Point[Uinsex WC])</f>
        <v/>
      </c>
      <c r="AC22" s="14" t="str">
        <f>IF(Point[Female WC]="","",Point[Female WC])</f>
        <v/>
      </c>
      <c r="AD22" s="14" t="str">
        <f>IF(Point[Male WC]="","",Point[Male WC])</f>
        <v/>
      </c>
      <c r="AE22" s="14" t="str">
        <f>IF(Point[Urinal]="","",Point[Urinal])</f>
        <v/>
      </c>
      <c r="AF22" s="14" t="str">
        <f>IF(Point[Disabled Unisex]="","",Point[Disabled Unisex])</f>
        <v/>
      </c>
      <c r="AG22" s="14" t="str">
        <f>IF(Point[Disabled Female]="","",Point[Disabled Female])</f>
        <v/>
      </c>
      <c r="AH22" s="14" t="str">
        <f>IF(Point[Disabled Male]="","",Point[Disabled Male])</f>
        <v/>
      </c>
      <c r="AI22" s="14" t="str">
        <f>IF(Point[Asset Group]="","",VLOOKUP(Point[Handrail],yes_no,2,FALSE))</f>
        <v/>
      </c>
      <c r="AJ22" s="14" t="str">
        <f>IF(Point[Asset Group]="","",VLOOKUP(Point[Baby Changing],yes_no,2,FALSE))</f>
        <v/>
      </c>
      <c r="AK22" s="14" t="str">
        <f>IF(Point[Asset Group]="","",VLOOKUP(Point[Service Room],yes_no,2,FALSE))</f>
        <v/>
      </c>
      <c r="AL22" s="14" t="str">
        <f>IF(Point[Asset Group]="","",VLOOKUP(Point[Service Tap],service_tap,2,FALSE))</f>
        <v/>
      </c>
      <c r="AM22" s="14" t="str">
        <f>IF(Point[Asset Group]="","",VLOOKUP(Point[Heating Type],wc_heating,2,FALSE))</f>
        <v/>
      </c>
      <c r="AN22" s="14" t="str">
        <f>IF(Point[Asset Group]="","",VLOOKUP(Point[Power Supply],power_supply,2,FALSE))</f>
        <v/>
      </c>
      <c r="AO22" s="14" t="str">
        <f>IF(Point[Asset Group]="","",VLOOKUP(Point[Waste Water],waste_water,2,FALSE))</f>
        <v/>
      </c>
      <c r="AP22" s="14" t="str">
        <f>IF(Point[Asset Group]="","",VLOOKUP(Point[Furniture SubType],subdom_master_gdb,2,FALSE))</f>
        <v/>
      </c>
      <c r="AQ22" s="14" t="str">
        <f>IF(Point[Asset Group]="","",VLOOKUP(Point[Concrete Pad],yes_no,2,FALSE))</f>
        <v/>
      </c>
      <c r="AR22" s="14" t="str">
        <f>IF(Point[Asset Group]="","",VLOOKUP(Point[Material],material_master,2,FALSE))</f>
        <v/>
      </c>
      <c r="AS22" s="14" t="str">
        <f>IF(Point[Asset Group]="","",VLOOKUP(Point[Plumbing],irrigation_plumbing,2,FALSE))</f>
        <v/>
      </c>
      <c r="AT22" s="14" t="str">
        <f>IF(Point[Asset Group]="","",VLOOKUP(Point[Sprinklers],irrigation_sprinklers,2,FALSE))</f>
        <v/>
      </c>
      <c r="AU22" s="14" t="str">
        <f>IF(Point[Asset Group]="","",VLOOKUP(Point[System],irrigation_system,2,FALSE))</f>
        <v/>
      </c>
      <c r="AV22" s="14" t="str">
        <f>IF(Point[Asset Group]="","",VLOOKUP(Point[Status],irrigation_status,2,FALSE))</f>
        <v/>
      </c>
      <c r="AW22" s="11" t="str">
        <f>IF(Point[Date of manufacture]="","",Point[Date of manufacture])</f>
        <v/>
      </c>
      <c r="AX22" s="14" t="str">
        <f>IF(Point[Asset Group]="","",VLOOKUP(Point[Sign Purpose],sign_purpose,2,FALSE))</f>
        <v/>
      </c>
      <c r="AY22" s="14" t="str">
        <f>IF(Point[Asset Group]="","",VLOOKUP(Point[Sign Material],material_master,2,FALSE))</f>
        <v/>
      </c>
      <c r="AZ22" s="14" t="str">
        <f>IF(Point[Asset Group]="","",VLOOKUP(Point[Affixed To],sign_affix,2,FALSE))</f>
        <v/>
      </c>
      <c r="BA22" s="14" t="str">
        <f>IF(Point[Size HxB mm]="","",Point[Size HxB mm])</f>
        <v/>
      </c>
      <c r="BB22" s="14" t="str">
        <f>IF(Point[Height m]="","",Point[Height m])</f>
        <v/>
      </c>
      <c r="BC22" s="14" t="str">
        <f>IF(Point[Asset Group]="","",VLOOKUP(Point[Post Material],material_master,2,FALSE))</f>
        <v/>
      </c>
      <c r="BD22" s="14" t="str">
        <f>IF(Point[Asset Group]="","",VLOOKUP(Point[Post Number],number,2,FALSE))</f>
        <v/>
      </c>
      <c r="BE22" s="14" t="str">
        <f>IF(Point[Asset Group]="","",VLOOKUP(Point[Structure SubType],subdom_master_gdb,2,FALSE))</f>
        <v/>
      </c>
      <c r="BF22" s="14" t="str">
        <f>IF(Point[Area m2]="","",Point[Area m2])</f>
        <v/>
      </c>
      <c r="BG22" s="14" t="str">
        <f>IF(Point[Length m]="","",Point[Length m])</f>
        <v/>
      </c>
      <c r="BH22" s="14" t="str">
        <f>IF(Point[Width m]="","",Point[Width m])</f>
        <v/>
      </c>
      <c r="BI22" s="14" t="str">
        <f>IF(Point[Diameter m]="","",Point[Diameter m])</f>
        <v/>
      </c>
      <c r="BJ22" s="14" t="str">
        <f>IF(Point[Asset Group]="","",VLOOKUP(Point[Number of Pipes],number,2,FALSE))</f>
        <v/>
      </c>
      <c r="BK22" s="14" t="str">
        <f>IF(Point[Asset Group]="","",VLOOKUP(Point[Combined Name],2,FALSE))</f>
        <v/>
      </c>
      <c r="BL22" s="14" t="str">
        <f>IF(Point[Asset Group]="","",VLOOKUP(Point[Size Class],size_class,2,FALSE))</f>
        <v/>
      </c>
      <c r="BM22" s="14" t="str">
        <f>IF(Point[Asset Group]="","",VLOOKUP(Point[Age Class],age_class,2,FALSE))</f>
        <v/>
      </c>
      <c r="BN22" s="14" t="str">
        <f>IF(Point[Girth (cm)]="","",Point[Girth (cm)])</f>
        <v/>
      </c>
      <c r="BO22" s="14" t="str">
        <f>IF(Point[Crown Radius (m)]="","",Point[Crown Radius (m)])</f>
        <v/>
      </c>
      <c r="BP22" s="14" t="str">
        <f>IF(Point[Asset Group]="","",VLOOKUP(Point[Rooting Environment],root_enviro,2,FALSE))</f>
        <v/>
      </c>
      <c r="BQ22" s="14" t="str">
        <f>IF(Point[Asset Group]="","",VLOOKUP(Point[Tree Surround],tree_surround,2,FALSE))</f>
        <v/>
      </c>
      <c r="BR22" s="14" t="str">
        <f>IF(Point[Asset Group]="","",VLOOKUP(Point[Tree Grill],yes_no,2,FALSE))</f>
        <v/>
      </c>
      <c r="BS22" s="14" t="str">
        <f>IF(Point[Asset Group]="","",VLOOKUP(Point[Tree Location],tree_location,2,FALSE))</f>
        <v/>
      </c>
    </row>
    <row r="23" spans="1:71" s="3" customFormat="1" x14ac:dyDescent="0.2">
      <c r="A23" s="3" t="str">
        <f>IF(Point[DWG File Name]="","",Point[DWG File Name])</f>
        <v/>
      </c>
      <c r="B23" s="3" t="str">
        <f>IF(Point[DWG Layer Name]="","",Point[DWG Layer Name])</f>
        <v/>
      </c>
      <c r="C23" s="3" t="str">
        <f>IF(Point[DWG Handle]="","",Point[DWG Handle])</f>
        <v/>
      </c>
      <c r="D23" s="58" t="str">
        <f>IF(Point[X]="","",Point[X])</f>
        <v/>
      </c>
      <c r="E23" s="58" t="str">
        <f>IF(Point[Y]="","",Point[Y])</f>
        <v/>
      </c>
      <c r="F23" s="3" t="str">
        <f>IF(Point[Replacement Asset]="","",Point[Replacement Asset])</f>
        <v/>
      </c>
      <c r="G23" s="3" t="str">
        <f>IF(Point[Asset ID]="","",UPPER(Point[Asset ID]))</f>
        <v/>
      </c>
      <c r="H23" s="3" t="str">
        <f>IF(Point[Asset Group]="","",VLOOKUP(Point[Asset Group],asset_grp_pt,4,FALSE))</f>
        <v/>
      </c>
      <c r="I23" s="3" t="str">
        <f>IF(Point[Asset Group]="","",VLOOKUP(Point[Asset Group],asset_grp_pt,2,FALSE))</f>
        <v/>
      </c>
      <c r="J23" s="3" t="str">
        <f>IF(Point[Asset Group]="","",VLOOKUP(Point[Asset Group],asset_grp_pt,3,FALSE))</f>
        <v/>
      </c>
      <c r="K23" s="3" t="str">
        <f>IF(Point[Asset Group]="","",VLOOKUP(Point[Asset Type],type_master_list,2,FALSE))</f>
        <v/>
      </c>
      <c r="L23" s="3" t="str">
        <f>IF(Point[Asset Name]="","",PROPER(Point[Asset Name]))</f>
        <v/>
      </c>
      <c r="M23" s="11" t="str">
        <f>IF(Point[Install Date]="","",Point[Install Date])</f>
        <v/>
      </c>
      <c r="N23" s="11" t="str">
        <f>IF(Point[Note]="","",PROPER(Point[Note]))</f>
        <v/>
      </c>
      <c r="O23" s="11" t="str">
        <f>IF(Point[Resource Consent Number]="","",UPPER(Point[Resource Consent Number]))</f>
        <v/>
      </c>
      <c r="P23" s="53" t="str">
        <f>IF(Point[Asset Unit Cost]="","",Point[Asset Unit Cost])</f>
        <v/>
      </c>
      <c r="Q23" s="11" t="str">
        <f>IF(Point[Added By]="","",UPPER(Point[Added By]))</f>
        <v/>
      </c>
      <c r="R23" s="11" t="str">
        <f>IF(Point[Added Date]="","",Point[Added Date])</f>
        <v/>
      </c>
      <c r="S23" s="14" t="str">
        <f>IF(Point[Z COORD]="","",Point[Z COORD])</f>
        <v/>
      </c>
      <c r="T23" s="14" t="str">
        <f>IF(Point[Asset Description]="","",PROPER(Point[Asset Description]))</f>
        <v/>
      </c>
      <c r="U23" s="14" t="str">
        <f>IF(Point[[Artist ]]="","",PROPER(Point[[Artist ]]))</f>
        <v/>
      </c>
      <c r="V23" s="14" t="str">
        <f>IF(Point[Material Notes]="","",PROPER(Point[Material Notes]))</f>
        <v/>
      </c>
      <c r="W23" s="14" t="str">
        <f>IF(Point[Dimension Notes]="","",Point[Dimension Notes])</f>
        <v/>
      </c>
      <c r="X23" s="14" t="str">
        <f>IF(Point[List]="","",VLOOKUP(Point[Burner Number],number,2,FALSE))</f>
        <v/>
      </c>
      <c r="Y23" s="14" t="str">
        <f>IF(Point[List]="","",VLOOKUP(Point[Fuel],bbq_fuel,2,FALSE))</f>
        <v/>
      </c>
      <c r="Z23" s="14" t="str">
        <f>IF(Point[List]="","",VLOOKUP(Point[Cabinet Material],bbq_material,2,FALSE))</f>
        <v/>
      </c>
      <c r="AA23" s="14" t="str">
        <f>IF(Point[Asset Group]="","",VLOOKUP(Point[Manufacturer],manufacturer,2,FALSE))</f>
        <v/>
      </c>
      <c r="AB23" s="14" t="str">
        <f>IF(Point[Uinsex WC]="","",Point[Uinsex WC])</f>
        <v/>
      </c>
      <c r="AC23" s="14" t="str">
        <f>IF(Point[Female WC]="","",Point[Female WC])</f>
        <v/>
      </c>
      <c r="AD23" s="14" t="str">
        <f>IF(Point[Male WC]="","",Point[Male WC])</f>
        <v/>
      </c>
      <c r="AE23" s="14" t="str">
        <f>IF(Point[Urinal]="","",Point[Urinal])</f>
        <v/>
      </c>
      <c r="AF23" s="14" t="str">
        <f>IF(Point[Disabled Unisex]="","",Point[Disabled Unisex])</f>
        <v/>
      </c>
      <c r="AG23" s="14" t="str">
        <f>IF(Point[Disabled Female]="","",Point[Disabled Female])</f>
        <v/>
      </c>
      <c r="AH23" s="14" t="str">
        <f>IF(Point[Disabled Male]="","",Point[Disabled Male])</f>
        <v/>
      </c>
      <c r="AI23" s="14" t="str">
        <f>IF(Point[Asset Group]="","",VLOOKUP(Point[Handrail],yes_no,2,FALSE))</f>
        <v/>
      </c>
      <c r="AJ23" s="14" t="str">
        <f>IF(Point[Asset Group]="","",VLOOKUP(Point[Baby Changing],yes_no,2,FALSE))</f>
        <v/>
      </c>
      <c r="AK23" s="14" t="str">
        <f>IF(Point[Asset Group]="","",VLOOKUP(Point[Service Room],yes_no,2,FALSE))</f>
        <v/>
      </c>
      <c r="AL23" s="14" t="str">
        <f>IF(Point[Asset Group]="","",VLOOKUP(Point[Service Tap],service_tap,2,FALSE))</f>
        <v/>
      </c>
      <c r="AM23" s="14" t="str">
        <f>IF(Point[Asset Group]="","",VLOOKUP(Point[Heating Type],wc_heating,2,FALSE))</f>
        <v/>
      </c>
      <c r="AN23" s="14" t="str">
        <f>IF(Point[Asset Group]="","",VLOOKUP(Point[Power Supply],power_supply,2,FALSE))</f>
        <v/>
      </c>
      <c r="AO23" s="14" t="str">
        <f>IF(Point[Asset Group]="","",VLOOKUP(Point[Waste Water],waste_water,2,FALSE))</f>
        <v/>
      </c>
      <c r="AP23" s="14" t="str">
        <f>IF(Point[Asset Group]="","",VLOOKUP(Point[Furniture SubType],subdom_master_gdb,2,FALSE))</f>
        <v/>
      </c>
      <c r="AQ23" s="14" t="str">
        <f>IF(Point[Asset Group]="","",VLOOKUP(Point[Concrete Pad],yes_no,2,FALSE))</f>
        <v/>
      </c>
      <c r="AR23" s="14" t="str">
        <f>IF(Point[Asset Group]="","",VLOOKUP(Point[Material],material_master,2,FALSE))</f>
        <v/>
      </c>
      <c r="AS23" s="14" t="str">
        <f>IF(Point[Asset Group]="","",VLOOKUP(Point[Plumbing],irrigation_plumbing,2,FALSE))</f>
        <v/>
      </c>
      <c r="AT23" s="14" t="str">
        <f>IF(Point[Asset Group]="","",VLOOKUP(Point[Sprinklers],irrigation_sprinklers,2,FALSE))</f>
        <v/>
      </c>
      <c r="AU23" s="14" t="str">
        <f>IF(Point[Asset Group]="","",VLOOKUP(Point[System],irrigation_system,2,FALSE))</f>
        <v/>
      </c>
      <c r="AV23" s="14" t="str">
        <f>IF(Point[Asset Group]="","",VLOOKUP(Point[Status],irrigation_status,2,FALSE))</f>
        <v/>
      </c>
      <c r="AW23" s="11" t="str">
        <f>IF(Point[Date of manufacture]="","",Point[Date of manufacture])</f>
        <v/>
      </c>
      <c r="AX23" s="14" t="str">
        <f>IF(Point[Asset Group]="","",VLOOKUP(Point[Sign Purpose],sign_purpose,2,FALSE))</f>
        <v/>
      </c>
      <c r="AY23" s="14" t="str">
        <f>IF(Point[Asset Group]="","",VLOOKUP(Point[Sign Material],material_master,2,FALSE))</f>
        <v/>
      </c>
      <c r="AZ23" s="14" t="str">
        <f>IF(Point[Asset Group]="","",VLOOKUP(Point[Affixed To],sign_affix,2,FALSE))</f>
        <v/>
      </c>
      <c r="BA23" s="14" t="str">
        <f>IF(Point[Size HxB mm]="","",Point[Size HxB mm])</f>
        <v/>
      </c>
      <c r="BB23" s="14" t="str">
        <f>IF(Point[Height m]="","",Point[Height m])</f>
        <v/>
      </c>
      <c r="BC23" s="14" t="str">
        <f>IF(Point[Asset Group]="","",VLOOKUP(Point[Post Material],material_master,2,FALSE))</f>
        <v/>
      </c>
      <c r="BD23" s="14" t="str">
        <f>IF(Point[Asset Group]="","",VLOOKUP(Point[Post Number],number,2,FALSE))</f>
        <v/>
      </c>
      <c r="BE23" s="14" t="str">
        <f>IF(Point[Asset Group]="","",VLOOKUP(Point[Structure SubType],subdom_master_gdb,2,FALSE))</f>
        <v/>
      </c>
      <c r="BF23" s="14" t="str">
        <f>IF(Point[Area m2]="","",Point[Area m2])</f>
        <v/>
      </c>
      <c r="BG23" s="14" t="str">
        <f>IF(Point[Length m]="","",Point[Length m])</f>
        <v/>
      </c>
      <c r="BH23" s="14" t="str">
        <f>IF(Point[Width m]="","",Point[Width m])</f>
        <v/>
      </c>
      <c r="BI23" s="14" t="str">
        <f>IF(Point[Diameter m]="","",Point[Diameter m])</f>
        <v/>
      </c>
      <c r="BJ23" s="14" t="str">
        <f>IF(Point[Asset Group]="","",VLOOKUP(Point[Number of Pipes],number,2,FALSE))</f>
        <v/>
      </c>
      <c r="BK23" s="14" t="str">
        <f>IF(Point[Asset Group]="","",VLOOKUP(Point[Combined Name],2,FALSE))</f>
        <v/>
      </c>
      <c r="BL23" s="14" t="str">
        <f>IF(Point[Asset Group]="","",VLOOKUP(Point[Size Class],size_class,2,FALSE))</f>
        <v/>
      </c>
      <c r="BM23" s="14" t="str">
        <f>IF(Point[Asset Group]="","",VLOOKUP(Point[Age Class],age_class,2,FALSE))</f>
        <v/>
      </c>
      <c r="BN23" s="14" t="str">
        <f>IF(Point[Girth (cm)]="","",Point[Girth (cm)])</f>
        <v/>
      </c>
      <c r="BO23" s="14" t="str">
        <f>IF(Point[Crown Radius (m)]="","",Point[Crown Radius (m)])</f>
        <v/>
      </c>
      <c r="BP23" s="14" t="str">
        <f>IF(Point[Asset Group]="","",VLOOKUP(Point[Rooting Environment],root_enviro,2,FALSE))</f>
        <v/>
      </c>
      <c r="BQ23" s="14" t="str">
        <f>IF(Point[Asset Group]="","",VLOOKUP(Point[Tree Surround],tree_surround,2,FALSE))</f>
        <v/>
      </c>
      <c r="BR23" s="14" t="str">
        <f>IF(Point[Asset Group]="","",VLOOKUP(Point[Tree Grill],yes_no,2,FALSE))</f>
        <v/>
      </c>
      <c r="BS23" s="14" t="str">
        <f>IF(Point[Asset Group]="","",VLOOKUP(Point[Tree Location],tree_location,2,FALSE))</f>
        <v/>
      </c>
    </row>
    <row r="24" spans="1:71" s="3" customFormat="1" x14ac:dyDescent="0.2">
      <c r="A24" s="3" t="str">
        <f>IF(Point[DWG File Name]="","",Point[DWG File Name])</f>
        <v/>
      </c>
      <c r="B24" s="3" t="str">
        <f>IF(Point[DWG Layer Name]="","",Point[DWG Layer Name])</f>
        <v/>
      </c>
      <c r="C24" s="3" t="str">
        <f>IF(Point[DWG Handle]="","",Point[DWG Handle])</f>
        <v/>
      </c>
      <c r="D24" s="58" t="str">
        <f>IF(Point[X]="","",Point[X])</f>
        <v/>
      </c>
      <c r="E24" s="58" t="str">
        <f>IF(Point[Y]="","",Point[Y])</f>
        <v/>
      </c>
      <c r="F24" s="3" t="str">
        <f>IF(Point[Replacement Asset]="","",Point[Replacement Asset])</f>
        <v/>
      </c>
      <c r="G24" s="3" t="str">
        <f>IF(Point[Asset ID]="","",UPPER(Point[Asset ID]))</f>
        <v/>
      </c>
      <c r="H24" s="3" t="str">
        <f>IF(Point[Asset Group]="","",VLOOKUP(Point[Asset Group],asset_grp_pt,4,FALSE))</f>
        <v/>
      </c>
      <c r="I24" s="3" t="str">
        <f>IF(Point[Asset Group]="","",VLOOKUP(Point[Asset Group],asset_grp_pt,2,FALSE))</f>
        <v/>
      </c>
      <c r="J24" s="3" t="str">
        <f>IF(Point[Asset Group]="","",VLOOKUP(Point[Asset Group],asset_grp_pt,3,FALSE))</f>
        <v/>
      </c>
      <c r="K24" s="3" t="str">
        <f>IF(Point[Asset Group]="","",VLOOKUP(Point[Asset Type],type_master_list,2,FALSE))</f>
        <v/>
      </c>
      <c r="L24" s="3" t="str">
        <f>IF(Point[Asset Name]="","",PROPER(Point[Asset Name]))</f>
        <v/>
      </c>
      <c r="M24" s="11" t="str">
        <f>IF(Point[Install Date]="","",Point[Install Date])</f>
        <v/>
      </c>
      <c r="N24" s="11" t="str">
        <f>IF(Point[Note]="","",PROPER(Point[Note]))</f>
        <v/>
      </c>
      <c r="O24" s="11" t="str">
        <f>IF(Point[Resource Consent Number]="","",UPPER(Point[Resource Consent Number]))</f>
        <v/>
      </c>
      <c r="P24" s="53" t="str">
        <f>IF(Point[Asset Unit Cost]="","",Point[Asset Unit Cost])</f>
        <v/>
      </c>
      <c r="Q24" s="11" t="str">
        <f>IF(Point[Added By]="","",UPPER(Point[Added By]))</f>
        <v/>
      </c>
      <c r="R24" s="11" t="str">
        <f>IF(Point[Added Date]="","",Point[Added Date])</f>
        <v/>
      </c>
      <c r="S24" s="14" t="str">
        <f>IF(Point[Z COORD]="","",Point[Z COORD])</f>
        <v/>
      </c>
      <c r="T24" s="14" t="str">
        <f>IF(Point[Asset Description]="","",PROPER(Point[Asset Description]))</f>
        <v/>
      </c>
      <c r="U24" s="14" t="str">
        <f>IF(Point[[Artist ]]="","",PROPER(Point[[Artist ]]))</f>
        <v/>
      </c>
      <c r="V24" s="14" t="str">
        <f>IF(Point[Material Notes]="","",PROPER(Point[Material Notes]))</f>
        <v/>
      </c>
      <c r="W24" s="14" t="str">
        <f>IF(Point[Dimension Notes]="","",Point[Dimension Notes])</f>
        <v/>
      </c>
      <c r="X24" s="14" t="str">
        <f>IF(Point[List]="","",VLOOKUP(Point[Burner Number],number,2,FALSE))</f>
        <v/>
      </c>
      <c r="Y24" s="14" t="str">
        <f>IF(Point[List]="","",VLOOKUP(Point[Fuel],bbq_fuel,2,FALSE))</f>
        <v/>
      </c>
      <c r="Z24" s="14" t="str">
        <f>IF(Point[List]="","",VLOOKUP(Point[Cabinet Material],bbq_material,2,FALSE))</f>
        <v/>
      </c>
      <c r="AA24" s="14" t="str">
        <f>IF(Point[Asset Group]="","",VLOOKUP(Point[Manufacturer],manufacturer,2,FALSE))</f>
        <v/>
      </c>
      <c r="AB24" s="14" t="str">
        <f>IF(Point[Uinsex WC]="","",Point[Uinsex WC])</f>
        <v/>
      </c>
      <c r="AC24" s="14" t="str">
        <f>IF(Point[Female WC]="","",Point[Female WC])</f>
        <v/>
      </c>
      <c r="AD24" s="14" t="str">
        <f>IF(Point[Male WC]="","",Point[Male WC])</f>
        <v/>
      </c>
      <c r="AE24" s="14" t="str">
        <f>IF(Point[Urinal]="","",Point[Urinal])</f>
        <v/>
      </c>
      <c r="AF24" s="14" t="str">
        <f>IF(Point[Disabled Unisex]="","",Point[Disabled Unisex])</f>
        <v/>
      </c>
      <c r="AG24" s="14" t="str">
        <f>IF(Point[Disabled Female]="","",Point[Disabled Female])</f>
        <v/>
      </c>
      <c r="AH24" s="14" t="str">
        <f>IF(Point[Disabled Male]="","",Point[Disabled Male])</f>
        <v/>
      </c>
      <c r="AI24" s="14" t="str">
        <f>IF(Point[Asset Group]="","",VLOOKUP(Point[Handrail],yes_no,2,FALSE))</f>
        <v/>
      </c>
      <c r="AJ24" s="14" t="str">
        <f>IF(Point[Asset Group]="","",VLOOKUP(Point[Baby Changing],yes_no,2,FALSE))</f>
        <v/>
      </c>
      <c r="AK24" s="14" t="str">
        <f>IF(Point[Asset Group]="","",VLOOKUP(Point[Service Room],yes_no,2,FALSE))</f>
        <v/>
      </c>
      <c r="AL24" s="14" t="str">
        <f>IF(Point[Asset Group]="","",VLOOKUP(Point[Service Tap],service_tap,2,FALSE))</f>
        <v/>
      </c>
      <c r="AM24" s="14" t="str">
        <f>IF(Point[Asset Group]="","",VLOOKUP(Point[Heating Type],wc_heating,2,FALSE))</f>
        <v/>
      </c>
      <c r="AN24" s="14" t="str">
        <f>IF(Point[Asset Group]="","",VLOOKUP(Point[Power Supply],power_supply,2,FALSE))</f>
        <v/>
      </c>
      <c r="AO24" s="14" t="str">
        <f>IF(Point[Asset Group]="","",VLOOKUP(Point[Waste Water],waste_water,2,FALSE))</f>
        <v/>
      </c>
      <c r="AP24" s="14" t="str">
        <f>IF(Point[Asset Group]="","",VLOOKUP(Point[Furniture SubType],subdom_master_gdb,2,FALSE))</f>
        <v/>
      </c>
      <c r="AQ24" s="14" t="str">
        <f>IF(Point[Asset Group]="","",VLOOKUP(Point[Concrete Pad],yes_no,2,FALSE))</f>
        <v/>
      </c>
      <c r="AR24" s="14" t="str">
        <f>IF(Point[Asset Group]="","",VLOOKUP(Point[Material],material_master,2,FALSE))</f>
        <v/>
      </c>
      <c r="AS24" s="14" t="str">
        <f>IF(Point[Asset Group]="","",VLOOKUP(Point[Plumbing],irrigation_plumbing,2,FALSE))</f>
        <v/>
      </c>
      <c r="AT24" s="14" t="str">
        <f>IF(Point[Asset Group]="","",VLOOKUP(Point[Sprinklers],irrigation_sprinklers,2,FALSE))</f>
        <v/>
      </c>
      <c r="AU24" s="14" t="str">
        <f>IF(Point[Asset Group]="","",VLOOKUP(Point[System],irrigation_system,2,FALSE))</f>
        <v/>
      </c>
      <c r="AV24" s="14" t="str">
        <f>IF(Point[Asset Group]="","",VLOOKUP(Point[Status],irrigation_status,2,FALSE))</f>
        <v/>
      </c>
      <c r="AW24" s="11" t="str">
        <f>IF(Point[Date of manufacture]="","",Point[Date of manufacture])</f>
        <v/>
      </c>
      <c r="AX24" s="14" t="str">
        <f>IF(Point[Asset Group]="","",VLOOKUP(Point[Sign Purpose],sign_purpose,2,FALSE))</f>
        <v/>
      </c>
      <c r="AY24" s="14" t="str">
        <f>IF(Point[Asset Group]="","",VLOOKUP(Point[Sign Material],material_master,2,FALSE))</f>
        <v/>
      </c>
      <c r="AZ24" s="14" t="str">
        <f>IF(Point[Asset Group]="","",VLOOKUP(Point[Affixed To],sign_affix,2,FALSE))</f>
        <v/>
      </c>
      <c r="BA24" s="14" t="str">
        <f>IF(Point[Size HxB mm]="","",Point[Size HxB mm])</f>
        <v/>
      </c>
      <c r="BB24" s="14" t="str">
        <f>IF(Point[Height m]="","",Point[Height m])</f>
        <v/>
      </c>
      <c r="BC24" s="14" t="str">
        <f>IF(Point[Asset Group]="","",VLOOKUP(Point[Post Material],material_master,2,FALSE))</f>
        <v/>
      </c>
      <c r="BD24" s="14" t="str">
        <f>IF(Point[Asset Group]="","",VLOOKUP(Point[Post Number],number,2,FALSE))</f>
        <v/>
      </c>
      <c r="BE24" s="14" t="str">
        <f>IF(Point[Asset Group]="","",VLOOKUP(Point[Structure SubType],subdom_master_gdb,2,FALSE))</f>
        <v/>
      </c>
      <c r="BF24" s="14" t="str">
        <f>IF(Point[Area m2]="","",Point[Area m2])</f>
        <v/>
      </c>
      <c r="BG24" s="14" t="str">
        <f>IF(Point[Length m]="","",Point[Length m])</f>
        <v/>
      </c>
      <c r="BH24" s="14" t="str">
        <f>IF(Point[Width m]="","",Point[Width m])</f>
        <v/>
      </c>
      <c r="BI24" s="14" t="str">
        <f>IF(Point[Diameter m]="","",Point[Diameter m])</f>
        <v/>
      </c>
      <c r="BJ24" s="14" t="str">
        <f>IF(Point[Asset Group]="","",VLOOKUP(Point[Number of Pipes],number,2,FALSE))</f>
        <v/>
      </c>
      <c r="BK24" s="14" t="str">
        <f>IF(Point[Asset Group]="","",VLOOKUP(Point[Combined Name],2,FALSE))</f>
        <v/>
      </c>
      <c r="BL24" s="14" t="str">
        <f>IF(Point[Asset Group]="","",VLOOKUP(Point[Size Class],size_class,2,FALSE))</f>
        <v/>
      </c>
      <c r="BM24" s="14" t="str">
        <f>IF(Point[Asset Group]="","",VLOOKUP(Point[Age Class],age_class,2,FALSE))</f>
        <v/>
      </c>
      <c r="BN24" s="14" t="str">
        <f>IF(Point[Girth (cm)]="","",Point[Girth (cm)])</f>
        <v/>
      </c>
      <c r="BO24" s="14" t="str">
        <f>IF(Point[Crown Radius (m)]="","",Point[Crown Radius (m)])</f>
        <v/>
      </c>
      <c r="BP24" s="14" t="str">
        <f>IF(Point[Asset Group]="","",VLOOKUP(Point[Rooting Environment],root_enviro,2,FALSE))</f>
        <v/>
      </c>
      <c r="BQ24" s="14" t="str">
        <f>IF(Point[Asset Group]="","",VLOOKUP(Point[Tree Surround],tree_surround,2,FALSE))</f>
        <v/>
      </c>
      <c r="BR24" s="14" t="str">
        <f>IF(Point[Asset Group]="","",VLOOKUP(Point[Tree Grill],yes_no,2,FALSE))</f>
        <v/>
      </c>
      <c r="BS24" s="14" t="str">
        <f>IF(Point[Asset Group]="","",VLOOKUP(Point[Tree Location],tree_location,2,FALSE))</f>
        <v/>
      </c>
    </row>
    <row r="25" spans="1:71" s="3" customFormat="1" x14ac:dyDescent="0.2">
      <c r="A25" s="3" t="str">
        <f>IF(Point[DWG File Name]="","",Point[DWG File Name])</f>
        <v/>
      </c>
      <c r="B25" s="3" t="str">
        <f>IF(Point[DWG Layer Name]="","",Point[DWG Layer Name])</f>
        <v/>
      </c>
      <c r="C25" s="3" t="str">
        <f>IF(Point[DWG Handle]="","",Point[DWG Handle])</f>
        <v/>
      </c>
      <c r="D25" s="58" t="str">
        <f>IF(Point[X]="","",Point[X])</f>
        <v/>
      </c>
      <c r="E25" s="58" t="str">
        <f>IF(Point[Y]="","",Point[Y])</f>
        <v/>
      </c>
      <c r="F25" s="3" t="str">
        <f>IF(Point[Replacement Asset]="","",Point[Replacement Asset])</f>
        <v/>
      </c>
      <c r="G25" s="3" t="str">
        <f>IF(Point[Asset ID]="","",UPPER(Point[Asset ID]))</f>
        <v/>
      </c>
      <c r="H25" s="3" t="str">
        <f>IF(Point[Asset Group]="","",VLOOKUP(Point[Asset Group],asset_grp_pt,4,FALSE))</f>
        <v/>
      </c>
      <c r="I25" s="3" t="str">
        <f>IF(Point[Asset Group]="","",VLOOKUP(Point[Asset Group],asset_grp_pt,2,FALSE))</f>
        <v/>
      </c>
      <c r="J25" s="3" t="str">
        <f>IF(Point[Asset Group]="","",VLOOKUP(Point[Asset Group],asset_grp_pt,3,FALSE))</f>
        <v/>
      </c>
      <c r="K25" s="3" t="str">
        <f>IF(Point[Asset Group]="","",VLOOKUP(Point[Asset Type],type_master_list,2,FALSE))</f>
        <v/>
      </c>
      <c r="L25" s="3" t="str">
        <f>IF(Point[Asset Name]="","",PROPER(Point[Asset Name]))</f>
        <v/>
      </c>
      <c r="M25" s="11" t="str">
        <f>IF(Point[Install Date]="","",Point[Install Date])</f>
        <v/>
      </c>
      <c r="N25" s="11" t="str">
        <f>IF(Point[Note]="","",PROPER(Point[Note]))</f>
        <v/>
      </c>
      <c r="O25" s="11" t="str">
        <f>IF(Point[Resource Consent Number]="","",UPPER(Point[Resource Consent Number]))</f>
        <v/>
      </c>
      <c r="P25" s="53" t="str">
        <f>IF(Point[Asset Unit Cost]="","",Point[Asset Unit Cost])</f>
        <v/>
      </c>
      <c r="Q25" s="11" t="str">
        <f>IF(Point[Added By]="","",UPPER(Point[Added By]))</f>
        <v/>
      </c>
      <c r="R25" s="11" t="str">
        <f>IF(Point[Added Date]="","",Point[Added Date])</f>
        <v/>
      </c>
      <c r="S25" s="14" t="str">
        <f>IF(Point[Z COORD]="","",Point[Z COORD])</f>
        <v/>
      </c>
      <c r="T25" s="14" t="str">
        <f>IF(Point[Asset Description]="","",PROPER(Point[Asset Description]))</f>
        <v/>
      </c>
      <c r="U25" s="14" t="str">
        <f>IF(Point[[Artist ]]="","",PROPER(Point[[Artist ]]))</f>
        <v/>
      </c>
      <c r="V25" s="14" t="str">
        <f>IF(Point[Material Notes]="","",PROPER(Point[Material Notes]))</f>
        <v/>
      </c>
      <c r="W25" s="14" t="str">
        <f>IF(Point[Dimension Notes]="","",Point[Dimension Notes])</f>
        <v/>
      </c>
      <c r="X25" s="14" t="str">
        <f>IF(Point[List]="","",VLOOKUP(Point[Burner Number],number,2,FALSE))</f>
        <v/>
      </c>
      <c r="Y25" s="14" t="str">
        <f>IF(Point[List]="","",VLOOKUP(Point[Fuel],bbq_fuel,2,FALSE))</f>
        <v/>
      </c>
      <c r="Z25" s="14" t="str">
        <f>IF(Point[List]="","",VLOOKUP(Point[Cabinet Material],bbq_material,2,FALSE))</f>
        <v/>
      </c>
      <c r="AA25" s="14" t="str">
        <f>IF(Point[Asset Group]="","",VLOOKUP(Point[Manufacturer],manufacturer,2,FALSE))</f>
        <v/>
      </c>
      <c r="AB25" s="14" t="str">
        <f>IF(Point[Uinsex WC]="","",Point[Uinsex WC])</f>
        <v/>
      </c>
      <c r="AC25" s="14" t="str">
        <f>IF(Point[Female WC]="","",Point[Female WC])</f>
        <v/>
      </c>
      <c r="AD25" s="14" t="str">
        <f>IF(Point[Male WC]="","",Point[Male WC])</f>
        <v/>
      </c>
      <c r="AE25" s="14" t="str">
        <f>IF(Point[Urinal]="","",Point[Urinal])</f>
        <v/>
      </c>
      <c r="AF25" s="14" t="str">
        <f>IF(Point[Disabled Unisex]="","",Point[Disabled Unisex])</f>
        <v/>
      </c>
      <c r="AG25" s="14" t="str">
        <f>IF(Point[Disabled Female]="","",Point[Disabled Female])</f>
        <v/>
      </c>
      <c r="AH25" s="14" t="str">
        <f>IF(Point[Disabled Male]="","",Point[Disabled Male])</f>
        <v/>
      </c>
      <c r="AI25" s="14" t="str">
        <f>IF(Point[Asset Group]="","",VLOOKUP(Point[Handrail],yes_no,2,FALSE))</f>
        <v/>
      </c>
      <c r="AJ25" s="14" t="str">
        <f>IF(Point[Asset Group]="","",VLOOKUP(Point[Baby Changing],yes_no,2,FALSE))</f>
        <v/>
      </c>
      <c r="AK25" s="14" t="str">
        <f>IF(Point[Asset Group]="","",VLOOKUP(Point[Service Room],yes_no,2,FALSE))</f>
        <v/>
      </c>
      <c r="AL25" s="14" t="str">
        <f>IF(Point[Asset Group]="","",VLOOKUP(Point[Service Tap],service_tap,2,FALSE))</f>
        <v/>
      </c>
      <c r="AM25" s="14" t="str">
        <f>IF(Point[Asset Group]="","",VLOOKUP(Point[Heating Type],wc_heating,2,FALSE))</f>
        <v/>
      </c>
      <c r="AN25" s="14" t="str">
        <f>IF(Point[Asset Group]="","",VLOOKUP(Point[Power Supply],power_supply,2,FALSE))</f>
        <v/>
      </c>
      <c r="AO25" s="14" t="str">
        <f>IF(Point[Asset Group]="","",VLOOKUP(Point[Waste Water],waste_water,2,FALSE))</f>
        <v/>
      </c>
      <c r="AP25" s="14" t="str">
        <f>IF(Point[Asset Group]="","",VLOOKUP(Point[Furniture SubType],subdom_master_gdb,2,FALSE))</f>
        <v/>
      </c>
      <c r="AQ25" s="14" t="str">
        <f>IF(Point[Asset Group]="","",VLOOKUP(Point[Concrete Pad],yes_no,2,FALSE))</f>
        <v/>
      </c>
      <c r="AR25" s="14" t="str">
        <f>IF(Point[Asset Group]="","",VLOOKUP(Point[Material],material_master,2,FALSE))</f>
        <v/>
      </c>
      <c r="AS25" s="14" t="str">
        <f>IF(Point[Asset Group]="","",VLOOKUP(Point[Plumbing],irrigation_plumbing,2,FALSE))</f>
        <v/>
      </c>
      <c r="AT25" s="14" t="str">
        <f>IF(Point[Asset Group]="","",VLOOKUP(Point[Sprinklers],irrigation_sprinklers,2,FALSE))</f>
        <v/>
      </c>
      <c r="AU25" s="14" t="str">
        <f>IF(Point[Asset Group]="","",VLOOKUP(Point[System],irrigation_system,2,FALSE))</f>
        <v/>
      </c>
      <c r="AV25" s="14" t="str">
        <f>IF(Point[Asset Group]="","",VLOOKUP(Point[Status],irrigation_status,2,FALSE))</f>
        <v/>
      </c>
      <c r="AW25" s="11" t="str">
        <f>IF(Point[Date of manufacture]="","",Point[Date of manufacture])</f>
        <v/>
      </c>
      <c r="AX25" s="14" t="str">
        <f>IF(Point[Asset Group]="","",VLOOKUP(Point[Sign Purpose],sign_purpose,2,FALSE))</f>
        <v/>
      </c>
      <c r="AY25" s="14" t="str">
        <f>IF(Point[Asset Group]="","",VLOOKUP(Point[Sign Material],material_master,2,FALSE))</f>
        <v/>
      </c>
      <c r="AZ25" s="14" t="str">
        <f>IF(Point[Asset Group]="","",VLOOKUP(Point[Affixed To],sign_affix,2,FALSE))</f>
        <v/>
      </c>
      <c r="BA25" s="14" t="str">
        <f>IF(Point[Size HxB mm]="","",Point[Size HxB mm])</f>
        <v/>
      </c>
      <c r="BB25" s="14" t="str">
        <f>IF(Point[Height m]="","",Point[Height m])</f>
        <v/>
      </c>
      <c r="BC25" s="14" t="str">
        <f>IF(Point[Asset Group]="","",VLOOKUP(Point[Post Material],material_master,2,FALSE))</f>
        <v/>
      </c>
      <c r="BD25" s="14" t="str">
        <f>IF(Point[Asset Group]="","",VLOOKUP(Point[Post Number],number,2,FALSE))</f>
        <v/>
      </c>
      <c r="BE25" s="14" t="str">
        <f>IF(Point[Asset Group]="","",VLOOKUP(Point[Structure SubType],subdom_master_gdb,2,FALSE))</f>
        <v/>
      </c>
      <c r="BF25" s="14" t="str">
        <f>IF(Point[Area m2]="","",Point[Area m2])</f>
        <v/>
      </c>
      <c r="BG25" s="14" t="str">
        <f>IF(Point[Length m]="","",Point[Length m])</f>
        <v/>
      </c>
      <c r="BH25" s="14" t="str">
        <f>IF(Point[Width m]="","",Point[Width m])</f>
        <v/>
      </c>
      <c r="BI25" s="14" t="str">
        <f>IF(Point[Diameter m]="","",Point[Diameter m])</f>
        <v/>
      </c>
      <c r="BJ25" s="14" t="str">
        <f>IF(Point[Asset Group]="","",VLOOKUP(Point[Number of Pipes],number,2,FALSE))</f>
        <v/>
      </c>
      <c r="BK25" s="14" t="str">
        <f>IF(Point[Asset Group]="","",VLOOKUP(Point[Combined Name],2,FALSE))</f>
        <v/>
      </c>
      <c r="BL25" s="14" t="str">
        <f>IF(Point[Asset Group]="","",VLOOKUP(Point[Size Class],size_class,2,FALSE))</f>
        <v/>
      </c>
      <c r="BM25" s="14" t="str">
        <f>IF(Point[Asset Group]="","",VLOOKUP(Point[Age Class],age_class,2,FALSE))</f>
        <v/>
      </c>
      <c r="BN25" s="14" t="str">
        <f>IF(Point[Girth (cm)]="","",Point[Girth (cm)])</f>
        <v/>
      </c>
      <c r="BO25" s="14" t="str">
        <f>IF(Point[Crown Radius (m)]="","",Point[Crown Radius (m)])</f>
        <v/>
      </c>
      <c r="BP25" s="14" t="str">
        <f>IF(Point[Asset Group]="","",VLOOKUP(Point[Rooting Environment],root_enviro,2,FALSE))</f>
        <v/>
      </c>
      <c r="BQ25" s="14" t="str">
        <f>IF(Point[Asset Group]="","",VLOOKUP(Point[Tree Surround],tree_surround,2,FALSE))</f>
        <v/>
      </c>
      <c r="BR25" s="14" t="str">
        <f>IF(Point[Asset Group]="","",VLOOKUP(Point[Tree Grill],yes_no,2,FALSE))</f>
        <v/>
      </c>
      <c r="BS25" s="14" t="str">
        <f>IF(Point[Asset Group]="","",VLOOKUP(Point[Tree Location],tree_location,2,FALSE))</f>
        <v/>
      </c>
    </row>
    <row r="26" spans="1:71" s="3" customFormat="1" x14ac:dyDescent="0.2">
      <c r="A26" s="3" t="str">
        <f>IF(Point[DWG File Name]="","",Point[DWG File Name])</f>
        <v/>
      </c>
      <c r="B26" s="3" t="str">
        <f>IF(Point[DWG Layer Name]="","",Point[DWG Layer Name])</f>
        <v/>
      </c>
      <c r="C26" s="3" t="str">
        <f>IF(Point[DWG Handle]="","",Point[DWG Handle])</f>
        <v/>
      </c>
      <c r="D26" s="58" t="str">
        <f>IF(Point[X]="","",Point[X])</f>
        <v/>
      </c>
      <c r="E26" s="58" t="str">
        <f>IF(Point[Y]="","",Point[Y])</f>
        <v/>
      </c>
      <c r="F26" s="3" t="str">
        <f>IF(Point[Replacement Asset]="","",Point[Replacement Asset])</f>
        <v/>
      </c>
      <c r="G26" s="3" t="str">
        <f>IF(Point[Asset ID]="","",UPPER(Point[Asset ID]))</f>
        <v/>
      </c>
      <c r="H26" s="3" t="str">
        <f>IF(Point[Asset Group]="","",VLOOKUP(Point[Asset Group],asset_grp_pt,4,FALSE))</f>
        <v/>
      </c>
      <c r="I26" s="3" t="str">
        <f>IF(Point[Asset Group]="","",VLOOKUP(Point[Asset Group],asset_grp_pt,2,FALSE))</f>
        <v/>
      </c>
      <c r="J26" s="3" t="str">
        <f>IF(Point[Asset Group]="","",VLOOKUP(Point[Asset Group],asset_grp_pt,3,FALSE))</f>
        <v/>
      </c>
      <c r="K26" s="3" t="str">
        <f>IF(Point[Asset Group]="","",VLOOKUP(Point[Asset Type],type_master_list,2,FALSE))</f>
        <v/>
      </c>
      <c r="L26" s="3" t="str">
        <f>IF(Point[Asset Name]="","",PROPER(Point[Asset Name]))</f>
        <v/>
      </c>
      <c r="M26" s="11" t="str">
        <f>IF(Point[Install Date]="","",Point[Install Date])</f>
        <v/>
      </c>
      <c r="N26" s="11" t="str">
        <f>IF(Point[Note]="","",PROPER(Point[Note]))</f>
        <v/>
      </c>
      <c r="O26" s="11" t="str">
        <f>IF(Point[Resource Consent Number]="","",UPPER(Point[Resource Consent Number]))</f>
        <v/>
      </c>
      <c r="P26" s="53" t="str">
        <f>IF(Point[Asset Unit Cost]="","",Point[Asset Unit Cost])</f>
        <v/>
      </c>
      <c r="Q26" s="11" t="str">
        <f>IF(Point[Added By]="","",UPPER(Point[Added By]))</f>
        <v/>
      </c>
      <c r="R26" s="11" t="str">
        <f>IF(Point[Added Date]="","",Point[Added Date])</f>
        <v/>
      </c>
      <c r="S26" s="14" t="str">
        <f>IF(Point[Z COORD]="","",Point[Z COORD])</f>
        <v/>
      </c>
      <c r="T26" s="14" t="str">
        <f>IF(Point[Asset Description]="","",PROPER(Point[Asset Description]))</f>
        <v/>
      </c>
      <c r="U26" s="14" t="str">
        <f>IF(Point[[Artist ]]="","",PROPER(Point[[Artist ]]))</f>
        <v/>
      </c>
      <c r="V26" s="14" t="str">
        <f>IF(Point[Material Notes]="","",PROPER(Point[Material Notes]))</f>
        <v/>
      </c>
      <c r="W26" s="14" t="str">
        <f>IF(Point[Dimension Notes]="","",Point[Dimension Notes])</f>
        <v/>
      </c>
      <c r="X26" s="14" t="str">
        <f>IF(Point[List]="","",VLOOKUP(Point[Burner Number],number,2,FALSE))</f>
        <v/>
      </c>
      <c r="Y26" s="14" t="str">
        <f>IF(Point[List]="","",VLOOKUP(Point[Fuel],bbq_fuel,2,FALSE))</f>
        <v/>
      </c>
      <c r="Z26" s="14" t="str">
        <f>IF(Point[List]="","",VLOOKUP(Point[Cabinet Material],bbq_material,2,FALSE))</f>
        <v/>
      </c>
      <c r="AA26" s="14" t="str">
        <f>IF(Point[Asset Group]="","",VLOOKUP(Point[Manufacturer],manufacturer,2,FALSE))</f>
        <v/>
      </c>
      <c r="AB26" s="14" t="str">
        <f>IF(Point[Uinsex WC]="","",Point[Uinsex WC])</f>
        <v/>
      </c>
      <c r="AC26" s="14" t="str">
        <f>IF(Point[Female WC]="","",Point[Female WC])</f>
        <v/>
      </c>
      <c r="AD26" s="14" t="str">
        <f>IF(Point[Male WC]="","",Point[Male WC])</f>
        <v/>
      </c>
      <c r="AE26" s="14" t="str">
        <f>IF(Point[Urinal]="","",Point[Urinal])</f>
        <v/>
      </c>
      <c r="AF26" s="14" t="str">
        <f>IF(Point[Disabled Unisex]="","",Point[Disabled Unisex])</f>
        <v/>
      </c>
      <c r="AG26" s="14" t="str">
        <f>IF(Point[Disabled Female]="","",Point[Disabled Female])</f>
        <v/>
      </c>
      <c r="AH26" s="14" t="str">
        <f>IF(Point[Disabled Male]="","",Point[Disabled Male])</f>
        <v/>
      </c>
      <c r="AI26" s="14" t="str">
        <f>IF(Point[Asset Group]="","",VLOOKUP(Point[Handrail],yes_no,2,FALSE))</f>
        <v/>
      </c>
      <c r="AJ26" s="14" t="str">
        <f>IF(Point[Asset Group]="","",VLOOKUP(Point[Baby Changing],yes_no,2,FALSE))</f>
        <v/>
      </c>
      <c r="AK26" s="14" t="str">
        <f>IF(Point[Asset Group]="","",VLOOKUP(Point[Service Room],yes_no,2,FALSE))</f>
        <v/>
      </c>
      <c r="AL26" s="14" t="str">
        <f>IF(Point[Asset Group]="","",VLOOKUP(Point[Service Tap],service_tap,2,FALSE))</f>
        <v/>
      </c>
      <c r="AM26" s="14" t="str">
        <f>IF(Point[Asset Group]="","",VLOOKUP(Point[Heating Type],wc_heating,2,FALSE))</f>
        <v/>
      </c>
      <c r="AN26" s="14" t="str">
        <f>IF(Point[Asset Group]="","",VLOOKUP(Point[Power Supply],power_supply,2,FALSE))</f>
        <v/>
      </c>
      <c r="AO26" s="14" t="str">
        <f>IF(Point[Asset Group]="","",VLOOKUP(Point[Waste Water],waste_water,2,FALSE))</f>
        <v/>
      </c>
      <c r="AP26" s="14" t="str">
        <f>IF(Point[Asset Group]="","",VLOOKUP(Point[Furniture SubType],subdom_master_gdb,2,FALSE))</f>
        <v/>
      </c>
      <c r="AQ26" s="14" t="str">
        <f>IF(Point[Asset Group]="","",VLOOKUP(Point[Concrete Pad],yes_no,2,FALSE))</f>
        <v/>
      </c>
      <c r="AR26" s="14" t="str">
        <f>IF(Point[Asset Group]="","",VLOOKUP(Point[Material],material_master,2,FALSE))</f>
        <v/>
      </c>
      <c r="AS26" s="14" t="str">
        <f>IF(Point[Asset Group]="","",VLOOKUP(Point[Plumbing],irrigation_plumbing,2,FALSE))</f>
        <v/>
      </c>
      <c r="AT26" s="14" t="str">
        <f>IF(Point[Asset Group]="","",VLOOKUP(Point[Sprinklers],irrigation_sprinklers,2,FALSE))</f>
        <v/>
      </c>
      <c r="AU26" s="14" t="str">
        <f>IF(Point[Asset Group]="","",VLOOKUP(Point[System],irrigation_system,2,FALSE))</f>
        <v/>
      </c>
      <c r="AV26" s="14" t="str">
        <f>IF(Point[Asset Group]="","",VLOOKUP(Point[Status],irrigation_status,2,FALSE))</f>
        <v/>
      </c>
      <c r="AW26" s="11" t="str">
        <f>IF(Point[Date of manufacture]="","",Point[Date of manufacture])</f>
        <v/>
      </c>
      <c r="AX26" s="14" t="str">
        <f>IF(Point[Asset Group]="","",VLOOKUP(Point[Sign Purpose],sign_purpose,2,FALSE))</f>
        <v/>
      </c>
      <c r="AY26" s="14" t="str">
        <f>IF(Point[Asset Group]="","",VLOOKUP(Point[Sign Material],material_master,2,FALSE))</f>
        <v/>
      </c>
      <c r="AZ26" s="14" t="str">
        <f>IF(Point[Asset Group]="","",VLOOKUP(Point[Affixed To],sign_affix,2,FALSE))</f>
        <v/>
      </c>
      <c r="BA26" s="14" t="str">
        <f>IF(Point[Size HxB mm]="","",Point[Size HxB mm])</f>
        <v/>
      </c>
      <c r="BB26" s="14" t="str">
        <f>IF(Point[Height m]="","",Point[Height m])</f>
        <v/>
      </c>
      <c r="BC26" s="14" t="str">
        <f>IF(Point[Asset Group]="","",VLOOKUP(Point[Post Material],material_master,2,FALSE))</f>
        <v/>
      </c>
      <c r="BD26" s="14" t="str">
        <f>IF(Point[Asset Group]="","",VLOOKUP(Point[Post Number],number,2,FALSE))</f>
        <v/>
      </c>
      <c r="BE26" s="14" t="str">
        <f>IF(Point[Asset Group]="","",VLOOKUP(Point[Structure SubType],subdom_master_gdb,2,FALSE))</f>
        <v/>
      </c>
      <c r="BF26" s="14" t="str">
        <f>IF(Point[Area m2]="","",Point[Area m2])</f>
        <v/>
      </c>
      <c r="BG26" s="14" t="str">
        <f>IF(Point[Length m]="","",Point[Length m])</f>
        <v/>
      </c>
      <c r="BH26" s="14" t="str">
        <f>IF(Point[Width m]="","",Point[Width m])</f>
        <v/>
      </c>
      <c r="BI26" s="14" t="str">
        <f>IF(Point[Diameter m]="","",Point[Diameter m])</f>
        <v/>
      </c>
      <c r="BJ26" s="14" t="str">
        <f>IF(Point[Asset Group]="","",VLOOKUP(Point[Number of Pipes],number,2,FALSE))</f>
        <v/>
      </c>
      <c r="BK26" s="14" t="str">
        <f>IF(Point[Asset Group]="","",VLOOKUP(Point[Combined Name],2,FALSE))</f>
        <v/>
      </c>
      <c r="BL26" s="14" t="str">
        <f>IF(Point[Asset Group]="","",VLOOKUP(Point[Size Class],size_class,2,FALSE))</f>
        <v/>
      </c>
      <c r="BM26" s="14" t="str">
        <f>IF(Point[Asset Group]="","",VLOOKUP(Point[Age Class],age_class,2,FALSE))</f>
        <v/>
      </c>
      <c r="BN26" s="14" t="str">
        <f>IF(Point[Girth (cm)]="","",Point[Girth (cm)])</f>
        <v/>
      </c>
      <c r="BO26" s="14" t="str">
        <f>IF(Point[Crown Radius (m)]="","",Point[Crown Radius (m)])</f>
        <v/>
      </c>
      <c r="BP26" s="14" t="str">
        <f>IF(Point[Asset Group]="","",VLOOKUP(Point[Rooting Environment],root_enviro,2,FALSE))</f>
        <v/>
      </c>
      <c r="BQ26" s="14" t="str">
        <f>IF(Point[Asset Group]="","",VLOOKUP(Point[Tree Surround],tree_surround,2,FALSE))</f>
        <v/>
      </c>
      <c r="BR26" s="14" t="str">
        <f>IF(Point[Asset Group]="","",VLOOKUP(Point[Tree Grill],yes_no,2,FALSE))</f>
        <v/>
      </c>
      <c r="BS26" s="14" t="str">
        <f>IF(Point[Asset Group]="","",VLOOKUP(Point[Tree Location],tree_location,2,FALSE))</f>
        <v/>
      </c>
    </row>
    <row r="27" spans="1:71" s="3" customFormat="1" x14ac:dyDescent="0.2">
      <c r="A27" s="3" t="str">
        <f>IF(Point[DWG File Name]="","",Point[DWG File Name])</f>
        <v/>
      </c>
      <c r="B27" s="3" t="str">
        <f>IF(Point[DWG Layer Name]="","",Point[DWG Layer Name])</f>
        <v/>
      </c>
      <c r="C27" s="3" t="str">
        <f>IF(Point[DWG Handle]="","",Point[DWG Handle])</f>
        <v/>
      </c>
      <c r="D27" s="58" t="str">
        <f>IF(Point[X]="","",Point[X])</f>
        <v/>
      </c>
      <c r="E27" s="58" t="str">
        <f>IF(Point[Y]="","",Point[Y])</f>
        <v/>
      </c>
      <c r="F27" s="3" t="str">
        <f>IF(Point[Replacement Asset]="","",Point[Replacement Asset])</f>
        <v/>
      </c>
      <c r="G27" s="3" t="str">
        <f>IF(Point[Asset ID]="","",UPPER(Point[Asset ID]))</f>
        <v/>
      </c>
      <c r="H27" s="3" t="str">
        <f>IF(Point[Asset Group]="","",VLOOKUP(Point[Asset Group],asset_grp_pt,4,FALSE))</f>
        <v/>
      </c>
      <c r="I27" s="3" t="str">
        <f>IF(Point[Asset Group]="","",VLOOKUP(Point[Asset Group],asset_grp_pt,2,FALSE))</f>
        <v/>
      </c>
      <c r="J27" s="3" t="str">
        <f>IF(Point[Asset Group]="","",VLOOKUP(Point[Asset Group],asset_grp_pt,3,FALSE))</f>
        <v/>
      </c>
      <c r="K27" s="3" t="str">
        <f>IF(Point[Asset Group]="","",VLOOKUP(Point[Asset Type],type_master_list,2,FALSE))</f>
        <v/>
      </c>
      <c r="L27" s="3" t="str">
        <f>IF(Point[Asset Name]="","",PROPER(Point[Asset Name]))</f>
        <v/>
      </c>
      <c r="M27" s="11" t="str">
        <f>IF(Point[Install Date]="","",Point[Install Date])</f>
        <v/>
      </c>
      <c r="N27" s="11" t="str">
        <f>IF(Point[Note]="","",PROPER(Point[Note]))</f>
        <v/>
      </c>
      <c r="O27" s="11" t="str">
        <f>IF(Point[Resource Consent Number]="","",UPPER(Point[Resource Consent Number]))</f>
        <v/>
      </c>
      <c r="P27" s="53" t="str">
        <f>IF(Point[Asset Unit Cost]="","",Point[Asset Unit Cost])</f>
        <v/>
      </c>
      <c r="Q27" s="11" t="str">
        <f>IF(Point[Added By]="","",UPPER(Point[Added By]))</f>
        <v/>
      </c>
      <c r="R27" s="11" t="str">
        <f>IF(Point[Added Date]="","",Point[Added Date])</f>
        <v/>
      </c>
      <c r="S27" s="14" t="str">
        <f>IF(Point[Z COORD]="","",Point[Z COORD])</f>
        <v/>
      </c>
      <c r="T27" s="14" t="str">
        <f>IF(Point[Asset Description]="","",PROPER(Point[Asset Description]))</f>
        <v/>
      </c>
      <c r="U27" s="14" t="str">
        <f>IF(Point[[Artist ]]="","",PROPER(Point[[Artist ]]))</f>
        <v/>
      </c>
      <c r="V27" s="14" t="str">
        <f>IF(Point[Material Notes]="","",PROPER(Point[Material Notes]))</f>
        <v/>
      </c>
      <c r="W27" s="14" t="str">
        <f>IF(Point[Dimension Notes]="","",Point[Dimension Notes])</f>
        <v/>
      </c>
      <c r="X27" s="14" t="str">
        <f>IF(Point[List]="","",VLOOKUP(Point[Burner Number],number,2,FALSE))</f>
        <v/>
      </c>
      <c r="Y27" s="14" t="str">
        <f>IF(Point[List]="","",VLOOKUP(Point[Fuel],bbq_fuel,2,FALSE))</f>
        <v/>
      </c>
      <c r="Z27" s="14" t="str">
        <f>IF(Point[List]="","",VLOOKUP(Point[Cabinet Material],bbq_material,2,FALSE))</f>
        <v/>
      </c>
      <c r="AA27" s="14" t="str">
        <f>IF(Point[Asset Group]="","",VLOOKUP(Point[Manufacturer],manufacturer,2,FALSE))</f>
        <v/>
      </c>
      <c r="AB27" s="14" t="str">
        <f>IF(Point[Uinsex WC]="","",Point[Uinsex WC])</f>
        <v/>
      </c>
      <c r="AC27" s="14" t="str">
        <f>IF(Point[Female WC]="","",Point[Female WC])</f>
        <v/>
      </c>
      <c r="AD27" s="14" t="str">
        <f>IF(Point[Male WC]="","",Point[Male WC])</f>
        <v/>
      </c>
      <c r="AE27" s="14" t="str">
        <f>IF(Point[Urinal]="","",Point[Urinal])</f>
        <v/>
      </c>
      <c r="AF27" s="14" t="str">
        <f>IF(Point[Disabled Unisex]="","",Point[Disabled Unisex])</f>
        <v/>
      </c>
      <c r="AG27" s="14" t="str">
        <f>IF(Point[Disabled Female]="","",Point[Disabled Female])</f>
        <v/>
      </c>
      <c r="AH27" s="14" t="str">
        <f>IF(Point[Disabled Male]="","",Point[Disabled Male])</f>
        <v/>
      </c>
      <c r="AI27" s="14" t="str">
        <f>IF(Point[Asset Group]="","",VLOOKUP(Point[Handrail],yes_no,2,FALSE))</f>
        <v/>
      </c>
      <c r="AJ27" s="14" t="str">
        <f>IF(Point[Asset Group]="","",VLOOKUP(Point[Baby Changing],yes_no,2,FALSE))</f>
        <v/>
      </c>
      <c r="AK27" s="14" t="str">
        <f>IF(Point[Asset Group]="","",VLOOKUP(Point[Service Room],yes_no,2,FALSE))</f>
        <v/>
      </c>
      <c r="AL27" s="14" t="str">
        <f>IF(Point[Asset Group]="","",VLOOKUP(Point[Service Tap],service_tap,2,FALSE))</f>
        <v/>
      </c>
      <c r="AM27" s="14" t="str">
        <f>IF(Point[Asset Group]="","",VLOOKUP(Point[Heating Type],wc_heating,2,FALSE))</f>
        <v/>
      </c>
      <c r="AN27" s="14" t="str">
        <f>IF(Point[Asset Group]="","",VLOOKUP(Point[Power Supply],power_supply,2,FALSE))</f>
        <v/>
      </c>
      <c r="AO27" s="14" t="str">
        <f>IF(Point[Asset Group]="","",VLOOKUP(Point[Waste Water],waste_water,2,FALSE))</f>
        <v/>
      </c>
      <c r="AP27" s="14" t="str">
        <f>IF(Point[Asset Group]="","",VLOOKUP(Point[Furniture SubType],subdom_master_gdb,2,FALSE))</f>
        <v/>
      </c>
      <c r="AQ27" s="14" t="str">
        <f>IF(Point[Asset Group]="","",VLOOKUP(Point[Concrete Pad],yes_no,2,FALSE))</f>
        <v/>
      </c>
      <c r="AR27" s="14" t="str">
        <f>IF(Point[Asset Group]="","",VLOOKUP(Point[Material],material_master,2,FALSE))</f>
        <v/>
      </c>
      <c r="AS27" s="14" t="str">
        <f>IF(Point[Asset Group]="","",VLOOKUP(Point[Plumbing],irrigation_plumbing,2,FALSE))</f>
        <v/>
      </c>
      <c r="AT27" s="14" t="str">
        <f>IF(Point[Asset Group]="","",VLOOKUP(Point[Sprinklers],irrigation_sprinklers,2,FALSE))</f>
        <v/>
      </c>
      <c r="AU27" s="14" t="str">
        <f>IF(Point[Asset Group]="","",VLOOKUP(Point[System],irrigation_system,2,FALSE))</f>
        <v/>
      </c>
      <c r="AV27" s="14" t="str">
        <f>IF(Point[Asset Group]="","",VLOOKUP(Point[Status],irrigation_status,2,FALSE))</f>
        <v/>
      </c>
      <c r="AW27" s="11" t="str">
        <f>IF(Point[Date of manufacture]="","",Point[Date of manufacture])</f>
        <v/>
      </c>
      <c r="AX27" s="14" t="str">
        <f>IF(Point[Asset Group]="","",VLOOKUP(Point[Sign Purpose],sign_purpose,2,FALSE))</f>
        <v/>
      </c>
      <c r="AY27" s="14" t="str">
        <f>IF(Point[Asset Group]="","",VLOOKUP(Point[Sign Material],material_master,2,FALSE))</f>
        <v/>
      </c>
      <c r="AZ27" s="14" t="str">
        <f>IF(Point[Asset Group]="","",VLOOKUP(Point[Affixed To],sign_affix,2,FALSE))</f>
        <v/>
      </c>
      <c r="BA27" s="14" t="str">
        <f>IF(Point[Size HxB mm]="","",Point[Size HxB mm])</f>
        <v/>
      </c>
      <c r="BB27" s="14" t="str">
        <f>IF(Point[Height m]="","",Point[Height m])</f>
        <v/>
      </c>
      <c r="BC27" s="14" t="str">
        <f>IF(Point[Asset Group]="","",VLOOKUP(Point[Post Material],material_master,2,FALSE))</f>
        <v/>
      </c>
      <c r="BD27" s="14" t="str">
        <f>IF(Point[Asset Group]="","",VLOOKUP(Point[Post Number],number,2,FALSE))</f>
        <v/>
      </c>
      <c r="BE27" s="14" t="str">
        <f>IF(Point[Asset Group]="","",VLOOKUP(Point[Structure SubType],subdom_master_gdb,2,FALSE))</f>
        <v/>
      </c>
      <c r="BF27" s="14" t="str">
        <f>IF(Point[Area m2]="","",Point[Area m2])</f>
        <v/>
      </c>
      <c r="BG27" s="14" t="str">
        <f>IF(Point[Length m]="","",Point[Length m])</f>
        <v/>
      </c>
      <c r="BH27" s="14" t="str">
        <f>IF(Point[Width m]="","",Point[Width m])</f>
        <v/>
      </c>
      <c r="BI27" s="14" t="str">
        <f>IF(Point[Diameter m]="","",Point[Diameter m])</f>
        <v/>
      </c>
      <c r="BJ27" s="14" t="str">
        <f>IF(Point[Asset Group]="","",VLOOKUP(Point[Number of Pipes],number,2,FALSE))</f>
        <v/>
      </c>
      <c r="BK27" s="14" t="str">
        <f>IF(Point[Asset Group]="","",VLOOKUP(Point[Combined Name],2,FALSE))</f>
        <v/>
      </c>
      <c r="BL27" s="14" t="str">
        <f>IF(Point[Asset Group]="","",VLOOKUP(Point[Size Class],size_class,2,FALSE))</f>
        <v/>
      </c>
      <c r="BM27" s="14" t="str">
        <f>IF(Point[Asset Group]="","",VLOOKUP(Point[Age Class],age_class,2,FALSE))</f>
        <v/>
      </c>
      <c r="BN27" s="14" t="str">
        <f>IF(Point[Girth (cm)]="","",Point[Girth (cm)])</f>
        <v/>
      </c>
      <c r="BO27" s="14" t="str">
        <f>IF(Point[Crown Radius (m)]="","",Point[Crown Radius (m)])</f>
        <v/>
      </c>
      <c r="BP27" s="14" t="str">
        <f>IF(Point[Asset Group]="","",VLOOKUP(Point[Rooting Environment],root_enviro,2,FALSE))</f>
        <v/>
      </c>
      <c r="BQ27" s="14" t="str">
        <f>IF(Point[Asset Group]="","",VLOOKUP(Point[Tree Surround],tree_surround,2,FALSE))</f>
        <v/>
      </c>
      <c r="BR27" s="14" t="str">
        <f>IF(Point[Asset Group]="","",VLOOKUP(Point[Tree Grill],yes_no,2,FALSE))</f>
        <v/>
      </c>
      <c r="BS27" s="14" t="str">
        <f>IF(Point[Asset Group]="","",VLOOKUP(Point[Tree Location],tree_location,2,FALSE))</f>
        <v/>
      </c>
    </row>
    <row r="28" spans="1:71" s="3" customFormat="1" x14ac:dyDescent="0.2">
      <c r="A28" s="3" t="str">
        <f>IF(Point[DWG File Name]="","",Point[DWG File Name])</f>
        <v/>
      </c>
      <c r="B28" s="3" t="str">
        <f>IF(Point[DWG Layer Name]="","",Point[DWG Layer Name])</f>
        <v/>
      </c>
      <c r="C28" s="3" t="str">
        <f>IF(Point[DWG Handle]="","",Point[DWG Handle])</f>
        <v/>
      </c>
      <c r="D28" s="58" t="str">
        <f>IF(Point[X]="","",Point[X])</f>
        <v/>
      </c>
      <c r="E28" s="58" t="str">
        <f>IF(Point[Y]="","",Point[Y])</f>
        <v/>
      </c>
      <c r="F28" s="3" t="str">
        <f>IF(Point[Replacement Asset]="","",Point[Replacement Asset])</f>
        <v/>
      </c>
      <c r="G28" s="3" t="str">
        <f>IF(Point[Asset ID]="","",UPPER(Point[Asset ID]))</f>
        <v/>
      </c>
      <c r="H28" s="3" t="str">
        <f>IF(Point[Asset Group]="","",VLOOKUP(Point[Asset Group],asset_grp_pt,4,FALSE))</f>
        <v/>
      </c>
      <c r="I28" s="3" t="str">
        <f>IF(Point[Asset Group]="","",VLOOKUP(Point[Asset Group],asset_grp_pt,2,FALSE))</f>
        <v/>
      </c>
      <c r="J28" s="3" t="str">
        <f>IF(Point[Asset Group]="","",VLOOKUP(Point[Asset Group],asset_grp_pt,3,FALSE))</f>
        <v/>
      </c>
      <c r="K28" s="3" t="str">
        <f>IF(Point[Asset Group]="","",VLOOKUP(Point[Asset Type],type_master_list,2,FALSE))</f>
        <v/>
      </c>
      <c r="L28" s="3" t="str">
        <f>IF(Point[Asset Name]="","",PROPER(Point[Asset Name]))</f>
        <v/>
      </c>
      <c r="M28" s="11" t="str">
        <f>IF(Point[Install Date]="","",Point[Install Date])</f>
        <v/>
      </c>
      <c r="N28" s="11" t="str">
        <f>IF(Point[Note]="","",PROPER(Point[Note]))</f>
        <v/>
      </c>
      <c r="O28" s="11" t="str">
        <f>IF(Point[Resource Consent Number]="","",UPPER(Point[Resource Consent Number]))</f>
        <v/>
      </c>
      <c r="P28" s="53" t="str">
        <f>IF(Point[Asset Unit Cost]="","",Point[Asset Unit Cost])</f>
        <v/>
      </c>
      <c r="Q28" s="11" t="str">
        <f>IF(Point[Added By]="","",UPPER(Point[Added By]))</f>
        <v/>
      </c>
      <c r="R28" s="11" t="str">
        <f>IF(Point[Added Date]="","",Point[Added Date])</f>
        <v/>
      </c>
      <c r="S28" s="14" t="str">
        <f>IF(Point[Z COORD]="","",Point[Z COORD])</f>
        <v/>
      </c>
      <c r="T28" s="14" t="str">
        <f>IF(Point[Asset Description]="","",PROPER(Point[Asset Description]))</f>
        <v/>
      </c>
      <c r="U28" s="14" t="str">
        <f>IF(Point[[Artist ]]="","",PROPER(Point[[Artist ]]))</f>
        <v/>
      </c>
      <c r="V28" s="14" t="str">
        <f>IF(Point[Material Notes]="","",PROPER(Point[Material Notes]))</f>
        <v/>
      </c>
      <c r="W28" s="14" t="str">
        <f>IF(Point[Dimension Notes]="","",Point[Dimension Notes])</f>
        <v/>
      </c>
      <c r="X28" s="14" t="str">
        <f>IF(Point[List]="","",VLOOKUP(Point[Burner Number],number,2,FALSE))</f>
        <v/>
      </c>
      <c r="Y28" s="14" t="str">
        <f>IF(Point[List]="","",VLOOKUP(Point[Fuel],bbq_fuel,2,FALSE))</f>
        <v/>
      </c>
      <c r="Z28" s="14" t="str">
        <f>IF(Point[List]="","",VLOOKUP(Point[Cabinet Material],bbq_material,2,FALSE))</f>
        <v/>
      </c>
      <c r="AA28" s="14" t="str">
        <f>IF(Point[Asset Group]="","",VLOOKUP(Point[Manufacturer],manufacturer,2,FALSE))</f>
        <v/>
      </c>
      <c r="AB28" s="14" t="str">
        <f>IF(Point[Uinsex WC]="","",Point[Uinsex WC])</f>
        <v/>
      </c>
      <c r="AC28" s="14" t="str">
        <f>IF(Point[Female WC]="","",Point[Female WC])</f>
        <v/>
      </c>
      <c r="AD28" s="14" t="str">
        <f>IF(Point[Male WC]="","",Point[Male WC])</f>
        <v/>
      </c>
      <c r="AE28" s="14" t="str">
        <f>IF(Point[Urinal]="","",Point[Urinal])</f>
        <v/>
      </c>
      <c r="AF28" s="14" t="str">
        <f>IF(Point[Disabled Unisex]="","",Point[Disabled Unisex])</f>
        <v/>
      </c>
      <c r="AG28" s="14" t="str">
        <f>IF(Point[Disabled Female]="","",Point[Disabled Female])</f>
        <v/>
      </c>
      <c r="AH28" s="14" t="str">
        <f>IF(Point[Disabled Male]="","",Point[Disabled Male])</f>
        <v/>
      </c>
      <c r="AI28" s="14" t="str">
        <f>IF(Point[Asset Group]="","",VLOOKUP(Point[Handrail],yes_no,2,FALSE))</f>
        <v/>
      </c>
      <c r="AJ28" s="14" t="str">
        <f>IF(Point[Asset Group]="","",VLOOKUP(Point[Baby Changing],yes_no,2,FALSE))</f>
        <v/>
      </c>
      <c r="AK28" s="14" t="str">
        <f>IF(Point[Asset Group]="","",VLOOKUP(Point[Service Room],yes_no,2,FALSE))</f>
        <v/>
      </c>
      <c r="AL28" s="14" t="str">
        <f>IF(Point[Asset Group]="","",VLOOKUP(Point[Service Tap],service_tap,2,FALSE))</f>
        <v/>
      </c>
      <c r="AM28" s="14" t="str">
        <f>IF(Point[Asset Group]="","",VLOOKUP(Point[Heating Type],wc_heating,2,FALSE))</f>
        <v/>
      </c>
      <c r="AN28" s="14" t="str">
        <f>IF(Point[Asset Group]="","",VLOOKUP(Point[Power Supply],power_supply,2,FALSE))</f>
        <v/>
      </c>
      <c r="AO28" s="14" t="str">
        <f>IF(Point[Asset Group]="","",VLOOKUP(Point[Waste Water],waste_water,2,FALSE))</f>
        <v/>
      </c>
      <c r="AP28" s="14" t="str">
        <f>IF(Point[Asset Group]="","",VLOOKUP(Point[Furniture SubType],subdom_master_gdb,2,FALSE))</f>
        <v/>
      </c>
      <c r="AQ28" s="14" t="str">
        <f>IF(Point[Asset Group]="","",VLOOKUP(Point[Concrete Pad],yes_no,2,FALSE))</f>
        <v/>
      </c>
      <c r="AR28" s="14" t="str">
        <f>IF(Point[Asset Group]="","",VLOOKUP(Point[Material],material_master,2,FALSE))</f>
        <v/>
      </c>
      <c r="AS28" s="14" t="str">
        <f>IF(Point[Asset Group]="","",VLOOKUP(Point[Plumbing],irrigation_plumbing,2,FALSE))</f>
        <v/>
      </c>
      <c r="AT28" s="14" t="str">
        <f>IF(Point[Asset Group]="","",VLOOKUP(Point[Sprinklers],irrigation_sprinklers,2,FALSE))</f>
        <v/>
      </c>
      <c r="AU28" s="14" t="str">
        <f>IF(Point[Asset Group]="","",VLOOKUP(Point[System],irrigation_system,2,FALSE))</f>
        <v/>
      </c>
      <c r="AV28" s="14" t="str">
        <f>IF(Point[Asset Group]="","",VLOOKUP(Point[Status],irrigation_status,2,FALSE))</f>
        <v/>
      </c>
      <c r="AW28" s="11" t="str">
        <f>IF(Point[Date of manufacture]="","",Point[Date of manufacture])</f>
        <v/>
      </c>
      <c r="AX28" s="14" t="str">
        <f>IF(Point[Asset Group]="","",VLOOKUP(Point[Sign Purpose],sign_purpose,2,FALSE))</f>
        <v/>
      </c>
      <c r="AY28" s="14" t="str">
        <f>IF(Point[Asset Group]="","",VLOOKUP(Point[Sign Material],material_master,2,FALSE))</f>
        <v/>
      </c>
      <c r="AZ28" s="14" t="str">
        <f>IF(Point[Asset Group]="","",VLOOKUP(Point[Affixed To],sign_affix,2,FALSE))</f>
        <v/>
      </c>
      <c r="BA28" s="14" t="str">
        <f>IF(Point[Size HxB mm]="","",Point[Size HxB mm])</f>
        <v/>
      </c>
      <c r="BB28" s="14" t="str">
        <f>IF(Point[Height m]="","",Point[Height m])</f>
        <v/>
      </c>
      <c r="BC28" s="14" t="str">
        <f>IF(Point[Asset Group]="","",VLOOKUP(Point[Post Material],material_master,2,FALSE))</f>
        <v/>
      </c>
      <c r="BD28" s="14" t="str">
        <f>IF(Point[Asset Group]="","",VLOOKUP(Point[Post Number],number,2,FALSE))</f>
        <v/>
      </c>
      <c r="BE28" s="14" t="str">
        <f>IF(Point[Asset Group]="","",VLOOKUP(Point[Structure SubType],subdom_master_gdb,2,FALSE))</f>
        <v/>
      </c>
      <c r="BF28" s="14" t="str">
        <f>IF(Point[Area m2]="","",Point[Area m2])</f>
        <v/>
      </c>
      <c r="BG28" s="14" t="str">
        <f>IF(Point[Length m]="","",Point[Length m])</f>
        <v/>
      </c>
      <c r="BH28" s="14" t="str">
        <f>IF(Point[Width m]="","",Point[Width m])</f>
        <v/>
      </c>
      <c r="BI28" s="14" t="str">
        <f>IF(Point[Diameter m]="","",Point[Diameter m])</f>
        <v/>
      </c>
      <c r="BJ28" s="14" t="str">
        <f>IF(Point[Asset Group]="","",VLOOKUP(Point[Number of Pipes],number,2,FALSE))</f>
        <v/>
      </c>
      <c r="BK28" s="14" t="str">
        <f>IF(Point[Asset Group]="","",VLOOKUP(Point[Combined Name],2,FALSE))</f>
        <v/>
      </c>
      <c r="BL28" s="14" t="str">
        <f>IF(Point[Asset Group]="","",VLOOKUP(Point[Size Class],size_class,2,FALSE))</f>
        <v/>
      </c>
      <c r="BM28" s="14" t="str">
        <f>IF(Point[Asset Group]="","",VLOOKUP(Point[Age Class],age_class,2,FALSE))</f>
        <v/>
      </c>
      <c r="BN28" s="14" t="str">
        <f>IF(Point[Girth (cm)]="","",Point[Girth (cm)])</f>
        <v/>
      </c>
      <c r="BO28" s="14" t="str">
        <f>IF(Point[Crown Radius (m)]="","",Point[Crown Radius (m)])</f>
        <v/>
      </c>
      <c r="BP28" s="14" t="str">
        <f>IF(Point[Asset Group]="","",VLOOKUP(Point[Rooting Environment],root_enviro,2,FALSE))</f>
        <v/>
      </c>
      <c r="BQ28" s="14" t="str">
        <f>IF(Point[Asset Group]="","",VLOOKUP(Point[Tree Surround],tree_surround,2,FALSE))</f>
        <v/>
      </c>
      <c r="BR28" s="14" t="str">
        <f>IF(Point[Asset Group]="","",VLOOKUP(Point[Tree Grill],yes_no,2,FALSE))</f>
        <v/>
      </c>
      <c r="BS28" s="14" t="str">
        <f>IF(Point[Asset Group]="","",VLOOKUP(Point[Tree Location],tree_location,2,FALSE))</f>
        <v/>
      </c>
    </row>
    <row r="29" spans="1:71" s="3" customFormat="1" x14ac:dyDescent="0.2">
      <c r="A29" s="3" t="str">
        <f>IF(Point[DWG File Name]="","",Point[DWG File Name])</f>
        <v/>
      </c>
      <c r="B29" s="3" t="str">
        <f>IF(Point[DWG Layer Name]="","",Point[DWG Layer Name])</f>
        <v/>
      </c>
      <c r="C29" s="3" t="str">
        <f>IF(Point[DWG Handle]="","",Point[DWG Handle])</f>
        <v/>
      </c>
      <c r="D29" s="58" t="str">
        <f>IF(Point[X]="","",Point[X])</f>
        <v/>
      </c>
      <c r="E29" s="58" t="str">
        <f>IF(Point[Y]="","",Point[Y])</f>
        <v/>
      </c>
      <c r="F29" s="3" t="str">
        <f>IF(Point[Replacement Asset]="","",Point[Replacement Asset])</f>
        <v/>
      </c>
      <c r="G29" s="3" t="str">
        <f>IF(Point[Asset ID]="","",UPPER(Point[Asset ID]))</f>
        <v/>
      </c>
      <c r="H29" s="3" t="str">
        <f>IF(Point[Asset Group]="","",VLOOKUP(Point[Asset Group],asset_grp_pt,4,FALSE))</f>
        <v/>
      </c>
      <c r="I29" s="3" t="str">
        <f>IF(Point[Asset Group]="","",VLOOKUP(Point[Asset Group],asset_grp_pt,2,FALSE))</f>
        <v/>
      </c>
      <c r="J29" s="3" t="str">
        <f>IF(Point[Asset Group]="","",VLOOKUP(Point[Asset Group],asset_grp_pt,3,FALSE))</f>
        <v/>
      </c>
      <c r="K29" s="3" t="str">
        <f>IF(Point[Asset Group]="","",VLOOKUP(Point[Asset Type],type_master_list,2,FALSE))</f>
        <v/>
      </c>
      <c r="L29" s="3" t="str">
        <f>IF(Point[Asset Name]="","",PROPER(Point[Asset Name]))</f>
        <v/>
      </c>
      <c r="M29" s="11" t="str">
        <f>IF(Point[Install Date]="","",Point[Install Date])</f>
        <v/>
      </c>
      <c r="N29" s="11" t="str">
        <f>IF(Point[Note]="","",PROPER(Point[Note]))</f>
        <v/>
      </c>
      <c r="O29" s="11" t="str">
        <f>IF(Point[Resource Consent Number]="","",UPPER(Point[Resource Consent Number]))</f>
        <v/>
      </c>
      <c r="P29" s="53" t="str">
        <f>IF(Point[Asset Unit Cost]="","",Point[Asset Unit Cost])</f>
        <v/>
      </c>
      <c r="Q29" s="11" t="str">
        <f>IF(Point[Added By]="","",UPPER(Point[Added By]))</f>
        <v/>
      </c>
      <c r="R29" s="11" t="str">
        <f>IF(Point[Added Date]="","",Point[Added Date])</f>
        <v/>
      </c>
      <c r="S29" s="14" t="str">
        <f>IF(Point[Z COORD]="","",Point[Z COORD])</f>
        <v/>
      </c>
      <c r="T29" s="14" t="str">
        <f>IF(Point[Asset Description]="","",PROPER(Point[Asset Description]))</f>
        <v/>
      </c>
      <c r="U29" s="14" t="str">
        <f>IF(Point[[Artist ]]="","",PROPER(Point[[Artist ]]))</f>
        <v/>
      </c>
      <c r="V29" s="14" t="str">
        <f>IF(Point[Material Notes]="","",PROPER(Point[Material Notes]))</f>
        <v/>
      </c>
      <c r="W29" s="14" t="str">
        <f>IF(Point[Dimension Notes]="","",Point[Dimension Notes])</f>
        <v/>
      </c>
      <c r="X29" s="14" t="str">
        <f>IF(Point[List]="","",VLOOKUP(Point[Burner Number],number,2,FALSE))</f>
        <v/>
      </c>
      <c r="Y29" s="14" t="str">
        <f>IF(Point[List]="","",VLOOKUP(Point[Fuel],bbq_fuel,2,FALSE))</f>
        <v/>
      </c>
      <c r="Z29" s="14" t="str">
        <f>IF(Point[List]="","",VLOOKUP(Point[Cabinet Material],bbq_material,2,FALSE))</f>
        <v/>
      </c>
      <c r="AA29" s="14" t="str">
        <f>IF(Point[Asset Group]="","",VLOOKUP(Point[Manufacturer],manufacturer,2,FALSE))</f>
        <v/>
      </c>
      <c r="AB29" s="14" t="str">
        <f>IF(Point[Uinsex WC]="","",Point[Uinsex WC])</f>
        <v/>
      </c>
      <c r="AC29" s="14" t="str">
        <f>IF(Point[Female WC]="","",Point[Female WC])</f>
        <v/>
      </c>
      <c r="AD29" s="14" t="str">
        <f>IF(Point[Male WC]="","",Point[Male WC])</f>
        <v/>
      </c>
      <c r="AE29" s="14" t="str">
        <f>IF(Point[Urinal]="","",Point[Urinal])</f>
        <v/>
      </c>
      <c r="AF29" s="14" t="str">
        <f>IF(Point[Disabled Unisex]="","",Point[Disabled Unisex])</f>
        <v/>
      </c>
      <c r="AG29" s="14" t="str">
        <f>IF(Point[Disabled Female]="","",Point[Disabled Female])</f>
        <v/>
      </c>
      <c r="AH29" s="14" t="str">
        <f>IF(Point[Disabled Male]="","",Point[Disabled Male])</f>
        <v/>
      </c>
      <c r="AI29" s="14" t="str">
        <f>IF(Point[Asset Group]="","",VLOOKUP(Point[Handrail],yes_no,2,FALSE))</f>
        <v/>
      </c>
      <c r="AJ29" s="14" t="str">
        <f>IF(Point[Asset Group]="","",VLOOKUP(Point[Baby Changing],yes_no,2,FALSE))</f>
        <v/>
      </c>
      <c r="AK29" s="14" t="str">
        <f>IF(Point[Asset Group]="","",VLOOKUP(Point[Service Room],yes_no,2,FALSE))</f>
        <v/>
      </c>
      <c r="AL29" s="14" t="str">
        <f>IF(Point[Asset Group]="","",VLOOKUP(Point[Service Tap],service_tap,2,FALSE))</f>
        <v/>
      </c>
      <c r="AM29" s="14" t="str">
        <f>IF(Point[Asset Group]="","",VLOOKUP(Point[Heating Type],wc_heating,2,FALSE))</f>
        <v/>
      </c>
      <c r="AN29" s="14" t="str">
        <f>IF(Point[Asset Group]="","",VLOOKUP(Point[Power Supply],power_supply,2,FALSE))</f>
        <v/>
      </c>
      <c r="AO29" s="14" t="str">
        <f>IF(Point[Asset Group]="","",VLOOKUP(Point[Waste Water],waste_water,2,FALSE))</f>
        <v/>
      </c>
      <c r="AP29" s="14" t="str">
        <f>IF(Point[Asset Group]="","",VLOOKUP(Point[Furniture SubType],subdom_master_gdb,2,FALSE))</f>
        <v/>
      </c>
      <c r="AQ29" s="14" t="str">
        <f>IF(Point[Asset Group]="","",VLOOKUP(Point[Concrete Pad],yes_no,2,FALSE))</f>
        <v/>
      </c>
      <c r="AR29" s="14" t="str">
        <f>IF(Point[Asset Group]="","",VLOOKUP(Point[Material],material_master,2,FALSE))</f>
        <v/>
      </c>
      <c r="AS29" s="14" t="str">
        <f>IF(Point[Asset Group]="","",VLOOKUP(Point[Plumbing],irrigation_plumbing,2,FALSE))</f>
        <v/>
      </c>
      <c r="AT29" s="14" t="str">
        <f>IF(Point[Asset Group]="","",VLOOKUP(Point[Sprinklers],irrigation_sprinklers,2,FALSE))</f>
        <v/>
      </c>
      <c r="AU29" s="14" t="str">
        <f>IF(Point[Asset Group]="","",VLOOKUP(Point[System],irrigation_system,2,FALSE))</f>
        <v/>
      </c>
      <c r="AV29" s="14" t="str">
        <f>IF(Point[Asset Group]="","",VLOOKUP(Point[Status],irrigation_status,2,FALSE))</f>
        <v/>
      </c>
      <c r="AW29" s="11" t="str">
        <f>IF(Point[Date of manufacture]="","",Point[Date of manufacture])</f>
        <v/>
      </c>
      <c r="AX29" s="14" t="str">
        <f>IF(Point[Asset Group]="","",VLOOKUP(Point[Sign Purpose],sign_purpose,2,FALSE))</f>
        <v/>
      </c>
      <c r="AY29" s="14" t="str">
        <f>IF(Point[Asset Group]="","",VLOOKUP(Point[Sign Material],material_master,2,FALSE))</f>
        <v/>
      </c>
      <c r="AZ29" s="14" t="str">
        <f>IF(Point[Asset Group]="","",VLOOKUP(Point[Affixed To],sign_affix,2,FALSE))</f>
        <v/>
      </c>
      <c r="BA29" s="14" t="str">
        <f>IF(Point[Size HxB mm]="","",Point[Size HxB mm])</f>
        <v/>
      </c>
      <c r="BB29" s="14" t="str">
        <f>IF(Point[Height m]="","",Point[Height m])</f>
        <v/>
      </c>
      <c r="BC29" s="14" t="str">
        <f>IF(Point[Asset Group]="","",VLOOKUP(Point[Post Material],material_master,2,FALSE))</f>
        <v/>
      </c>
      <c r="BD29" s="14" t="str">
        <f>IF(Point[Asset Group]="","",VLOOKUP(Point[Post Number],number,2,FALSE))</f>
        <v/>
      </c>
      <c r="BE29" s="14" t="str">
        <f>IF(Point[Asset Group]="","",VLOOKUP(Point[Structure SubType],subdom_master_gdb,2,FALSE))</f>
        <v/>
      </c>
      <c r="BF29" s="14" t="str">
        <f>IF(Point[Area m2]="","",Point[Area m2])</f>
        <v/>
      </c>
      <c r="BG29" s="14" t="str">
        <f>IF(Point[Length m]="","",Point[Length m])</f>
        <v/>
      </c>
      <c r="BH29" s="14" t="str">
        <f>IF(Point[Width m]="","",Point[Width m])</f>
        <v/>
      </c>
      <c r="BI29" s="14" t="str">
        <f>IF(Point[Diameter m]="","",Point[Diameter m])</f>
        <v/>
      </c>
      <c r="BJ29" s="14" t="str">
        <f>IF(Point[Asset Group]="","",VLOOKUP(Point[Number of Pipes],number,2,FALSE))</f>
        <v/>
      </c>
      <c r="BK29" s="14" t="str">
        <f>IF(Point[Asset Group]="","",VLOOKUP(Point[Combined Name],2,FALSE))</f>
        <v/>
      </c>
      <c r="BL29" s="14" t="str">
        <f>IF(Point[Asset Group]="","",VLOOKUP(Point[Size Class],size_class,2,FALSE))</f>
        <v/>
      </c>
      <c r="BM29" s="14" t="str">
        <f>IF(Point[Asset Group]="","",VLOOKUP(Point[Age Class],age_class,2,FALSE))</f>
        <v/>
      </c>
      <c r="BN29" s="14" t="str">
        <f>IF(Point[Girth (cm)]="","",Point[Girth (cm)])</f>
        <v/>
      </c>
      <c r="BO29" s="14" t="str">
        <f>IF(Point[Crown Radius (m)]="","",Point[Crown Radius (m)])</f>
        <v/>
      </c>
      <c r="BP29" s="14" t="str">
        <f>IF(Point[Asset Group]="","",VLOOKUP(Point[Rooting Environment],root_enviro,2,FALSE))</f>
        <v/>
      </c>
      <c r="BQ29" s="14" t="str">
        <f>IF(Point[Asset Group]="","",VLOOKUP(Point[Tree Surround],tree_surround,2,FALSE))</f>
        <v/>
      </c>
      <c r="BR29" s="14" t="str">
        <f>IF(Point[Asset Group]="","",VLOOKUP(Point[Tree Grill],yes_no,2,FALSE))</f>
        <v/>
      </c>
      <c r="BS29" s="14" t="str">
        <f>IF(Point[Asset Group]="","",VLOOKUP(Point[Tree Location],tree_location,2,FALSE))</f>
        <v/>
      </c>
    </row>
    <row r="30" spans="1:71" s="3" customFormat="1" x14ac:dyDescent="0.2">
      <c r="A30" s="3" t="str">
        <f>IF(Point[DWG File Name]="","",Point[DWG File Name])</f>
        <v/>
      </c>
      <c r="B30" s="3" t="str">
        <f>IF(Point[DWG Layer Name]="","",Point[DWG Layer Name])</f>
        <v/>
      </c>
      <c r="C30" s="3" t="str">
        <f>IF(Point[DWG Handle]="","",Point[DWG Handle])</f>
        <v/>
      </c>
      <c r="D30" s="58" t="str">
        <f>IF(Point[X]="","",Point[X])</f>
        <v/>
      </c>
      <c r="E30" s="58" t="str">
        <f>IF(Point[Y]="","",Point[Y])</f>
        <v/>
      </c>
      <c r="F30" s="3" t="str">
        <f>IF(Point[Replacement Asset]="","",Point[Replacement Asset])</f>
        <v/>
      </c>
      <c r="G30" s="3" t="str">
        <f>IF(Point[Asset ID]="","",UPPER(Point[Asset ID]))</f>
        <v/>
      </c>
      <c r="H30" s="3" t="str">
        <f>IF(Point[Asset Group]="","",VLOOKUP(Point[Asset Group],asset_grp_pt,4,FALSE))</f>
        <v/>
      </c>
      <c r="I30" s="3" t="str">
        <f>IF(Point[Asset Group]="","",VLOOKUP(Point[Asset Group],asset_grp_pt,2,FALSE))</f>
        <v/>
      </c>
      <c r="J30" s="3" t="str">
        <f>IF(Point[Asset Group]="","",VLOOKUP(Point[Asset Group],asset_grp_pt,3,FALSE))</f>
        <v/>
      </c>
      <c r="K30" s="3" t="str">
        <f>IF(Point[Asset Group]="","",VLOOKUP(Point[Asset Type],type_master_list,2,FALSE))</f>
        <v/>
      </c>
      <c r="L30" s="3" t="str">
        <f>IF(Point[Asset Name]="","",PROPER(Point[Asset Name]))</f>
        <v/>
      </c>
      <c r="M30" s="11" t="str">
        <f>IF(Point[Install Date]="","",Point[Install Date])</f>
        <v/>
      </c>
      <c r="N30" s="11" t="str">
        <f>IF(Point[Note]="","",PROPER(Point[Note]))</f>
        <v/>
      </c>
      <c r="O30" s="11" t="str">
        <f>IF(Point[Resource Consent Number]="","",UPPER(Point[Resource Consent Number]))</f>
        <v/>
      </c>
      <c r="P30" s="53" t="str">
        <f>IF(Point[Asset Unit Cost]="","",Point[Asset Unit Cost])</f>
        <v/>
      </c>
      <c r="Q30" s="11" t="str">
        <f>IF(Point[Added By]="","",UPPER(Point[Added By]))</f>
        <v/>
      </c>
      <c r="R30" s="11" t="str">
        <f>IF(Point[Added Date]="","",Point[Added Date])</f>
        <v/>
      </c>
      <c r="S30" s="14" t="str">
        <f>IF(Point[Z COORD]="","",Point[Z COORD])</f>
        <v/>
      </c>
      <c r="T30" s="14" t="str">
        <f>IF(Point[Asset Description]="","",PROPER(Point[Asset Description]))</f>
        <v/>
      </c>
      <c r="U30" s="14" t="str">
        <f>IF(Point[[Artist ]]="","",PROPER(Point[[Artist ]]))</f>
        <v/>
      </c>
      <c r="V30" s="14" t="str">
        <f>IF(Point[Material Notes]="","",PROPER(Point[Material Notes]))</f>
        <v/>
      </c>
      <c r="W30" s="14" t="str">
        <f>IF(Point[Dimension Notes]="","",Point[Dimension Notes])</f>
        <v/>
      </c>
      <c r="X30" s="14" t="str">
        <f>IF(Point[List]="","",VLOOKUP(Point[Burner Number],number,2,FALSE))</f>
        <v/>
      </c>
      <c r="Y30" s="14" t="str">
        <f>IF(Point[List]="","",VLOOKUP(Point[Fuel],bbq_fuel,2,FALSE))</f>
        <v/>
      </c>
      <c r="Z30" s="14" t="str">
        <f>IF(Point[List]="","",VLOOKUP(Point[Cabinet Material],bbq_material,2,FALSE))</f>
        <v/>
      </c>
      <c r="AA30" s="14" t="str">
        <f>IF(Point[Asset Group]="","",VLOOKUP(Point[Manufacturer],manufacturer,2,FALSE))</f>
        <v/>
      </c>
      <c r="AB30" s="14" t="str">
        <f>IF(Point[Uinsex WC]="","",Point[Uinsex WC])</f>
        <v/>
      </c>
      <c r="AC30" s="14" t="str">
        <f>IF(Point[Female WC]="","",Point[Female WC])</f>
        <v/>
      </c>
      <c r="AD30" s="14" t="str">
        <f>IF(Point[Male WC]="","",Point[Male WC])</f>
        <v/>
      </c>
      <c r="AE30" s="14" t="str">
        <f>IF(Point[Urinal]="","",Point[Urinal])</f>
        <v/>
      </c>
      <c r="AF30" s="14" t="str">
        <f>IF(Point[Disabled Unisex]="","",Point[Disabled Unisex])</f>
        <v/>
      </c>
      <c r="AG30" s="14" t="str">
        <f>IF(Point[Disabled Female]="","",Point[Disabled Female])</f>
        <v/>
      </c>
      <c r="AH30" s="14" t="str">
        <f>IF(Point[Disabled Male]="","",Point[Disabled Male])</f>
        <v/>
      </c>
      <c r="AI30" s="14" t="str">
        <f>IF(Point[Asset Group]="","",VLOOKUP(Point[Handrail],yes_no,2,FALSE))</f>
        <v/>
      </c>
      <c r="AJ30" s="14" t="str">
        <f>IF(Point[Asset Group]="","",VLOOKUP(Point[Baby Changing],yes_no,2,FALSE))</f>
        <v/>
      </c>
      <c r="AK30" s="14" t="str">
        <f>IF(Point[Asset Group]="","",VLOOKUP(Point[Service Room],yes_no,2,FALSE))</f>
        <v/>
      </c>
      <c r="AL30" s="14" t="str">
        <f>IF(Point[Asset Group]="","",VLOOKUP(Point[Service Tap],service_tap,2,FALSE))</f>
        <v/>
      </c>
      <c r="AM30" s="14" t="str">
        <f>IF(Point[Asset Group]="","",VLOOKUP(Point[Heating Type],wc_heating,2,FALSE))</f>
        <v/>
      </c>
      <c r="AN30" s="14" t="str">
        <f>IF(Point[Asset Group]="","",VLOOKUP(Point[Power Supply],power_supply,2,FALSE))</f>
        <v/>
      </c>
      <c r="AO30" s="14" t="str">
        <f>IF(Point[Asset Group]="","",VLOOKUP(Point[Waste Water],waste_water,2,FALSE))</f>
        <v/>
      </c>
      <c r="AP30" s="14" t="str">
        <f>IF(Point[Asset Group]="","",VLOOKUP(Point[Furniture SubType],subdom_master_gdb,2,FALSE))</f>
        <v/>
      </c>
      <c r="AQ30" s="14" t="str">
        <f>IF(Point[Asset Group]="","",VLOOKUP(Point[Concrete Pad],yes_no,2,FALSE))</f>
        <v/>
      </c>
      <c r="AR30" s="14" t="str">
        <f>IF(Point[Asset Group]="","",VLOOKUP(Point[Material],material_master,2,FALSE))</f>
        <v/>
      </c>
      <c r="AS30" s="14" t="str">
        <f>IF(Point[Asset Group]="","",VLOOKUP(Point[Plumbing],irrigation_plumbing,2,FALSE))</f>
        <v/>
      </c>
      <c r="AT30" s="14" t="str">
        <f>IF(Point[Asset Group]="","",VLOOKUP(Point[Sprinklers],irrigation_sprinklers,2,FALSE))</f>
        <v/>
      </c>
      <c r="AU30" s="14" t="str">
        <f>IF(Point[Asset Group]="","",VLOOKUP(Point[System],irrigation_system,2,FALSE))</f>
        <v/>
      </c>
      <c r="AV30" s="14" t="str">
        <f>IF(Point[Asset Group]="","",VLOOKUP(Point[Status],irrigation_status,2,FALSE))</f>
        <v/>
      </c>
      <c r="AW30" s="11" t="str">
        <f>IF(Point[Date of manufacture]="","",Point[Date of manufacture])</f>
        <v/>
      </c>
      <c r="AX30" s="14" t="str">
        <f>IF(Point[Asset Group]="","",VLOOKUP(Point[Sign Purpose],sign_purpose,2,FALSE))</f>
        <v/>
      </c>
      <c r="AY30" s="14" t="str">
        <f>IF(Point[Asset Group]="","",VLOOKUP(Point[Sign Material],material_master,2,FALSE))</f>
        <v/>
      </c>
      <c r="AZ30" s="14" t="str">
        <f>IF(Point[Asset Group]="","",VLOOKUP(Point[Affixed To],sign_affix,2,FALSE))</f>
        <v/>
      </c>
      <c r="BA30" s="14" t="str">
        <f>IF(Point[Size HxB mm]="","",Point[Size HxB mm])</f>
        <v/>
      </c>
      <c r="BB30" s="14" t="str">
        <f>IF(Point[Height m]="","",Point[Height m])</f>
        <v/>
      </c>
      <c r="BC30" s="14" t="str">
        <f>IF(Point[Asset Group]="","",VLOOKUP(Point[Post Material],material_master,2,FALSE))</f>
        <v/>
      </c>
      <c r="BD30" s="14" t="str">
        <f>IF(Point[Asset Group]="","",VLOOKUP(Point[Post Number],number,2,FALSE))</f>
        <v/>
      </c>
      <c r="BE30" s="14" t="str">
        <f>IF(Point[Asset Group]="","",VLOOKUP(Point[Structure SubType],subdom_master_gdb,2,FALSE))</f>
        <v/>
      </c>
      <c r="BF30" s="14" t="str">
        <f>IF(Point[Area m2]="","",Point[Area m2])</f>
        <v/>
      </c>
      <c r="BG30" s="14" t="str">
        <f>IF(Point[Length m]="","",Point[Length m])</f>
        <v/>
      </c>
      <c r="BH30" s="14" t="str">
        <f>IF(Point[Width m]="","",Point[Width m])</f>
        <v/>
      </c>
      <c r="BI30" s="14" t="str">
        <f>IF(Point[Diameter m]="","",Point[Diameter m])</f>
        <v/>
      </c>
      <c r="BJ30" s="14" t="str">
        <f>IF(Point[Asset Group]="","",VLOOKUP(Point[Number of Pipes],number,2,FALSE))</f>
        <v/>
      </c>
      <c r="BK30" s="14" t="str">
        <f>IF(Point[Asset Group]="","",VLOOKUP(Point[Combined Name],2,FALSE))</f>
        <v/>
      </c>
      <c r="BL30" s="14" t="str">
        <f>IF(Point[Asset Group]="","",VLOOKUP(Point[Size Class],size_class,2,FALSE))</f>
        <v/>
      </c>
      <c r="BM30" s="14" t="str">
        <f>IF(Point[Asset Group]="","",VLOOKUP(Point[Age Class],age_class,2,FALSE))</f>
        <v/>
      </c>
      <c r="BN30" s="14" t="str">
        <f>IF(Point[Girth (cm)]="","",Point[Girth (cm)])</f>
        <v/>
      </c>
      <c r="BO30" s="14" t="str">
        <f>IF(Point[Crown Radius (m)]="","",Point[Crown Radius (m)])</f>
        <v/>
      </c>
      <c r="BP30" s="14" t="str">
        <f>IF(Point[Asset Group]="","",VLOOKUP(Point[Rooting Environment],root_enviro,2,FALSE))</f>
        <v/>
      </c>
      <c r="BQ30" s="14" t="str">
        <f>IF(Point[Asset Group]="","",VLOOKUP(Point[Tree Surround],tree_surround,2,FALSE))</f>
        <v/>
      </c>
      <c r="BR30" s="14" t="str">
        <f>IF(Point[Asset Group]="","",VLOOKUP(Point[Tree Grill],yes_no,2,FALSE))</f>
        <v/>
      </c>
      <c r="BS30" s="14" t="str">
        <f>IF(Point[Asset Group]="","",VLOOKUP(Point[Tree Location],tree_location,2,FALSE))</f>
        <v/>
      </c>
    </row>
    <row r="31" spans="1:71" s="3" customFormat="1" x14ac:dyDescent="0.2">
      <c r="A31" s="3" t="str">
        <f>IF(Point[DWG File Name]="","",Point[DWG File Name])</f>
        <v/>
      </c>
      <c r="B31" s="3" t="str">
        <f>IF(Point[DWG Layer Name]="","",Point[DWG Layer Name])</f>
        <v/>
      </c>
      <c r="C31" s="3" t="str">
        <f>IF(Point[DWG Handle]="","",Point[DWG Handle])</f>
        <v/>
      </c>
      <c r="D31" s="58" t="str">
        <f>IF(Point[X]="","",Point[X])</f>
        <v/>
      </c>
      <c r="E31" s="58" t="str">
        <f>IF(Point[Y]="","",Point[Y])</f>
        <v/>
      </c>
      <c r="F31" s="3" t="str">
        <f>IF(Point[Replacement Asset]="","",Point[Replacement Asset])</f>
        <v/>
      </c>
      <c r="G31" s="3" t="str">
        <f>IF(Point[Asset ID]="","",UPPER(Point[Asset ID]))</f>
        <v/>
      </c>
      <c r="H31" s="3" t="str">
        <f>IF(Point[Asset Group]="","",VLOOKUP(Point[Asset Group],asset_grp_pt,4,FALSE))</f>
        <v/>
      </c>
      <c r="I31" s="3" t="str">
        <f>IF(Point[Asset Group]="","",VLOOKUP(Point[Asset Group],asset_grp_pt,2,FALSE))</f>
        <v/>
      </c>
      <c r="J31" s="3" t="str">
        <f>IF(Point[Asset Group]="","",VLOOKUP(Point[Asset Group],asset_grp_pt,3,FALSE))</f>
        <v/>
      </c>
      <c r="K31" s="3" t="str">
        <f>IF(Point[Asset Group]="","",VLOOKUP(Point[Asset Type],type_master_list,2,FALSE))</f>
        <v/>
      </c>
      <c r="L31" s="3" t="str">
        <f>IF(Point[Asset Name]="","",PROPER(Point[Asset Name]))</f>
        <v/>
      </c>
      <c r="M31" s="11" t="str">
        <f>IF(Point[Install Date]="","",Point[Install Date])</f>
        <v/>
      </c>
      <c r="N31" s="11" t="str">
        <f>IF(Point[Note]="","",PROPER(Point[Note]))</f>
        <v/>
      </c>
      <c r="O31" s="11" t="str">
        <f>IF(Point[Resource Consent Number]="","",UPPER(Point[Resource Consent Number]))</f>
        <v/>
      </c>
      <c r="P31" s="53" t="str">
        <f>IF(Point[Asset Unit Cost]="","",Point[Asset Unit Cost])</f>
        <v/>
      </c>
      <c r="Q31" s="11" t="str">
        <f>IF(Point[Added By]="","",UPPER(Point[Added By]))</f>
        <v/>
      </c>
      <c r="R31" s="11" t="str">
        <f>IF(Point[Added Date]="","",Point[Added Date])</f>
        <v/>
      </c>
      <c r="S31" s="14" t="str">
        <f>IF(Point[Z COORD]="","",Point[Z COORD])</f>
        <v/>
      </c>
      <c r="T31" s="14" t="str">
        <f>IF(Point[Asset Description]="","",PROPER(Point[Asset Description]))</f>
        <v/>
      </c>
      <c r="U31" s="14" t="str">
        <f>IF(Point[[Artist ]]="","",PROPER(Point[[Artist ]]))</f>
        <v/>
      </c>
      <c r="V31" s="14" t="str">
        <f>IF(Point[Material Notes]="","",PROPER(Point[Material Notes]))</f>
        <v/>
      </c>
      <c r="W31" s="14" t="str">
        <f>IF(Point[Dimension Notes]="","",Point[Dimension Notes])</f>
        <v/>
      </c>
      <c r="X31" s="14" t="str">
        <f>IF(Point[List]="","",VLOOKUP(Point[Burner Number],number,2,FALSE))</f>
        <v/>
      </c>
      <c r="Y31" s="14" t="str">
        <f>IF(Point[List]="","",VLOOKUP(Point[Fuel],bbq_fuel,2,FALSE))</f>
        <v/>
      </c>
      <c r="Z31" s="14" t="str">
        <f>IF(Point[List]="","",VLOOKUP(Point[Cabinet Material],bbq_material,2,FALSE))</f>
        <v/>
      </c>
      <c r="AA31" s="14" t="str">
        <f>IF(Point[Asset Group]="","",VLOOKUP(Point[Manufacturer],manufacturer,2,FALSE))</f>
        <v/>
      </c>
      <c r="AB31" s="14" t="str">
        <f>IF(Point[Uinsex WC]="","",Point[Uinsex WC])</f>
        <v/>
      </c>
      <c r="AC31" s="14" t="str">
        <f>IF(Point[Female WC]="","",Point[Female WC])</f>
        <v/>
      </c>
      <c r="AD31" s="14" t="str">
        <f>IF(Point[Male WC]="","",Point[Male WC])</f>
        <v/>
      </c>
      <c r="AE31" s="14" t="str">
        <f>IF(Point[Urinal]="","",Point[Urinal])</f>
        <v/>
      </c>
      <c r="AF31" s="14" t="str">
        <f>IF(Point[Disabled Unisex]="","",Point[Disabled Unisex])</f>
        <v/>
      </c>
      <c r="AG31" s="14" t="str">
        <f>IF(Point[Disabled Female]="","",Point[Disabled Female])</f>
        <v/>
      </c>
      <c r="AH31" s="14" t="str">
        <f>IF(Point[Disabled Male]="","",Point[Disabled Male])</f>
        <v/>
      </c>
      <c r="AI31" s="14" t="str">
        <f>IF(Point[Asset Group]="","",VLOOKUP(Point[Handrail],yes_no,2,FALSE))</f>
        <v/>
      </c>
      <c r="AJ31" s="14" t="str">
        <f>IF(Point[Asset Group]="","",VLOOKUP(Point[Baby Changing],yes_no,2,FALSE))</f>
        <v/>
      </c>
      <c r="AK31" s="14" t="str">
        <f>IF(Point[Asset Group]="","",VLOOKUP(Point[Service Room],yes_no,2,FALSE))</f>
        <v/>
      </c>
      <c r="AL31" s="14" t="str">
        <f>IF(Point[Asset Group]="","",VLOOKUP(Point[Service Tap],service_tap,2,FALSE))</f>
        <v/>
      </c>
      <c r="AM31" s="14" t="str">
        <f>IF(Point[Asset Group]="","",VLOOKUP(Point[Heating Type],wc_heating,2,FALSE))</f>
        <v/>
      </c>
      <c r="AN31" s="14" t="str">
        <f>IF(Point[Asset Group]="","",VLOOKUP(Point[Power Supply],power_supply,2,FALSE))</f>
        <v/>
      </c>
      <c r="AO31" s="14" t="str">
        <f>IF(Point[Asset Group]="","",VLOOKUP(Point[Waste Water],waste_water,2,FALSE))</f>
        <v/>
      </c>
      <c r="AP31" s="14" t="str">
        <f>IF(Point[Asset Group]="","",VLOOKUP(Point[Furniture SubType],subdom_master_gdb,2,FALSE))</f>
        <v/>
      </c>
      <c r="AQ31" s="14" t="str">
        <f>IF(Point[Asset Group]="","",VLOOKUP(Point[Concrete Pad],yes_no,2,FALSE))</f>
        <v/>
      </c>
      <c r="AR31" s="14" t="str">
        <f>IF(Point[Asset Group]="","",VLOOKUP(Point[Material],material_master,2,FALSE))</f>
        <v/>
      </c>
      <c r="AS31" s="14" t="str">
        <f>IF(Point[Asset Group]="","",VLOOKUP(Point[Plumbing],irrigation_plumbing,2,FALSE))</f>
        <v/>
      </c>
      <c r="AT31" s="14" t="str">
        <f>IF(Point[Asset Group]="","",VLOOKUP(Point[Sprinklers],irrigation_sprinklers,2,FALSE))</f>
        <v/>
      </c>
      <c r="AU31" s="14" t="str">
        <f>IF(Point[Asset Group]="","",VLOOKUP(Point[System],irrigation_system,2,FALSE))</f>
        <v/>
      </c>
      <c r="AV31" s="14" t="str">
        <f>IF(Point[Asset Group]="","",VLOOKUP(Point[Status],irrigation_status,2,FALSE))</f>
        <v/>
      </c>
      <c r="AW31" s="11" t="str">
        <f>IF(Point[Date of manufacture]="","",Point[Date of manufacture])</f>
        <v/>
      </c>
      <c r="AX31" s="14" t="str">
        <f>IF(Point[Asset Group]="","",VLOOKUP(Point[Sign Purpose],sign_purpose,2,FALSE))</f>
        <v/>
      </c>
      <c r="AY31" s="14" t="str">
        <f>IF(Point[Asset Group]="","",VLOOKUP(Point[Sign Material],material_master,2,FALSE))</f>
        <v/>
      </c>
      <c r="AZ31" s="14" t="str">
        <f>IF(Point[Asset Group]="","",VLOOKUP(Point[Affixed To],sign_affix,2,FALSE))</f>
        <v/>
      </c>
      <c r="BA31" s="14" t="str">
        <f>IF(Point[Size HxB mm]="","",Point[Size HxB mm])</f>
        <v/>
      </c>
      <c r="BB31" s="14" t="str">
        <f>IF(Point[Height m]="","",Point[Height m])</f>
        <v/>
      </c>
      <c r="BC31" s="14" t="str">
        <f>IF(Point[Asset Group]="","",VLOOKUP(Point[Post Material],material_master,2,FALSE))</f>
        <v/>
      </c>
      <c r="BD31" s="14" t="str">
        <f>IF(Point[Asset Group]="","",VLOOKUP(Point[Post Number],number,2,FALSE))</f>
        <v/>
      </c>
      <c r="BE31" s="14" t="str">
        <f>IF(Point[Asset Group]="","",VLOOKUP(Point[Structure SubType],subdom_master_gdb,2,FALSE))</f>
        <v/>
      </c>
      <c r="BF31" s="14" t="str">
        <f>IF(Point[Area m2]="","",Point[Area m2])</f>
        <v/>
      </c>
      <c r="BG31" s="14" t="str">
        <f>IF(Point[Length m]="","",Point[Length m])</f>
        <v/>
      </c>
      <c r="BH31" s="14" t="str">
        <f>IF(Point[Width m]="","",Point[Width m])</f>
        <v/>
      </c>
      <c r="BI31" s="14" t="str">
        <f>IF(Point[Diameter m]="","",Point[Diameter m])</f>
        <v/>
      </c>
      <c r="BJ31" s="14" t="str">
        <f>IF(Point[Asset Group]="","",VLOOKUP(Point[Number of Pipes],number,2,FALSE))</f>
        <v/>
      </c>
      <c r="BK31" s="14" t="str">
        <f>IF(Point[Asset Group]="","",VLOOKUP(Point[Combined Name],2,FALSE))</f>
        <v/>
      </c>
      <c r="BL31" s="14" t="str">
        <f>IF(Point[Asset Group]="","",VLOOKUP(Point[Size Class],size_class,2,FALSE))</f>
        <v/>
      </c>
      <c r="BM31" s="14" t="str">
        <f>IF(Point[Asset Group]="","",VLOOKUP(Point[Age Class],age_class,2,FALSE))</f>
        <v/>
      </c>
      <c r="BN31" s="14" t="str">
        <f>IF(Point[Girth (cm)]="","",Point[Girth (cm)])</f>
        <v/>
      </c>
      <c r="BO31" s="14" t="str">
        <f>IF(Point[Crown Radius (m)]="","",Point[Crown Radius (m)])</f>
        <v/>
      </c>
      <c r="BP31" s="14" t="str">
        <f>IF(Point[Asset Group]="","",VLOOKUP(Point[Rooting Environment],root_enviro,2,FALSE))</f>
        <v/>
      </c>
      <c r="BQ31" s="14" t="str">
        <f>IF(Point[Asset Group]="","",VLOOKUP(Point[Tree Surround],tree_surround,2,FALSE))</f>
        <v/>
      </c>
      <c r="BR31" s="14" t="str">
        <f>IF(Point[Asset Group]="","",VLOOKUP(Point[Tree Grill],yes_no,2,FALSE))</f>
        <v/>
      </c>
      <c r="BS31" s="14" t="str">
        <f>IF(Point[Asset Group]="","",VLOOKUP(Point[Tree Location],tree_location,2,FALSE))</f>
        <v/>
      </c>
    </row>
    <row r="32" spans="1:71" s="3" customFormat="1" x14ac:dyDescent="0.2">
      <c r="A32" s="3" t="str">
        <f>IF(Point[DWG File Name]="","",Point[DWG File Name])</f>
        <v/>
      </c>
      <c r="B32" s="3" t="str">
        <f>IF(Point[DWG Layer Name]="","",Point[DWG Layer Name])</f>
        <v/>
      </c>
      <c r="C32" s="3" t="str">
        <f>IF(Point[DWG Handle]="","",Point[DWG Handle])</f>
        <v/>
      </c>
      <c r="D32" s="58" t="str">
        <f>IF(Point[X]="","",Point[X])</f>
        <v/>
      </c>
      <c r="E32" s="58" t="str">
        <f>IF(Point[Y]="","",Point[Y])</f>
        <v/>
      </c>
      <c r="F32" s="3" t="str">
        <f>IF(Point[Replacement Asset]="","",Point[Replacement Asset])</f>
        <v/>
      </c>
      <c r="G32" s="3" t="str">
        <f>IF(Point[Asset ID]="","",UPPER(Point[Asset ID]))</f>
        <v/>
      </c>
      <c r="H32" s="3" t="str">
        <f>IF(Point[Asset Group]="","",VLOOKUP(Point[Asset Group],asset_grp_pt,4,FALSE))</f>
        <v/>
      </c>
      <c r="I32" s="3" t="str">
        <f>IF(Point[Asset Group]="","",VLOOKUP(Point[Asset Group],asset_grp_pt,2,FALSE))</f>
        <v/>
      </c>
      <c r="J32" s="3" t="str">
        <f>IF(Point[Asset Group]="","",VLOOKUP(Point[Asset Group],asset_grp_pt,3,FALSE))</f>
        <v/>
      </c>
      <c r="K32" s="3" t="str">
        <f>IF(Point[Asset Group]="","",VLOOKUP(Point[Asset Type],type_master_list,2,FALSE))</f>
        <v/>
      </c>
      <c r="L32" s="3" t="str">
        <f>IF(Point[Asset Name]="","",PROPER(Point[Asset Name]))</f>
        <v/>
      </c>
      <c r="M32" s="11" t="str">
        <f>IF(Point[Install Date]="","",Point[Install Date])</f>
        <v/>
      </c>
      <c r="N32" s="11" t="str">
        <f>IF(Point[Note]="","",PROPER(Point[Note]))</f>
        <v/>
      </c>
      <c r="O32" s="11" t="str">
        <f>IF(Point[Resource Consent Number]="","",UPPER(Point[Resource Consent Number]))</f>
        <v/>
      </c>
      <c r="P32" s="53" t="str">
        <f>IF(Point[Asset Unit Cost]="","",Point[Asset Unit Cost])</f>
        <v/>
      </c>
      <c r="Q32" s="11" t="str">
        <f>IF(Point[Added By]="","",UPPER(Point[Added By]))</f>
        <v/>
      </c>
      <c r="R32" s="11" t="str">
        <f>IF(Point[Added Date]="","",Point[Added Date])</f>
        <v/>
      </c>
      <c r="S32" s="14" t="str">
        <f>IF(Point[Z COORD]="","",Point[Z COORD])</f>
        <v/>
      </c>
      <c r="T32" s="14" t="str">
        <f>IF(Point[Asset Description]="","",PROPER(Point[Asset Description]))</f>
        <v/>
      </c>
      <c r="U32" s="14" t="str">
        <f>IF(Point[[Artist ]]="","",PROPER(Point[[Artist ]]))</f>
        <v/>
      </c>
      <c r="V32" s="14" t="str">
        <f>IF(Point[Material Notes]="","",PROPER(Point[Material Notes]))</f>
        <v/>
      </c>
      <c r="W32" s="14" t="str">
        <f>IF(Point[Dimension Notes]="","",Point[Dimension Notes])</f>
        <v/>
      </c>
      <c r="X32" s="14" t="str">
        <f>IF(Point[List]="","",VLOOKUP(Point[Burner Number],number,2,FALSE))</f>
        <v/>
      </c>
      <c r="Y32" s="14" t="str">
        <f>IF(Point[List]="","",VLOOKUP(Point[Fuel],bbq_fuel,2,FALSE))</f>
        <v/>
      </c>
      <c r="Z32" s="14" t="str">
        <f>IF(Point[List]="","",VLOOKUP(Point[Cabinet Material],bbq_material,2,FALSE))</f>
        <v/>
      </c>
      <c r="AA32" s="14" t="str">
        <f>IF(Point[Asset Group]="","",VLOOKUP(Point[Manufacturer],manufacturer,2,FALSE))</f>
        <v/>
      </c>
      <c r="AB32" s="14" t="str">
        <f>IF(Point[Uinsex WC]="","",Point[Uinsex WC])</f>
        <v/>
      </c>
      <c r="AC32" s="14" t="str">
        <f>IF(Point[Female WC]="","",Point[Female WC])</f>
        <v/>
      </c>
      <c r="AD32" s="14" t="str">
        <f>IF(Point[Male WC]="","",Point[Male WC])</f>
        <v/>
      </c>
      <c r="AE32" s="14" t="str">
        <f>IF(Point[Urinal]="","",Point[Urinal])</f>
        <v/>
      </c>
      <c r="AF32" s="14" t="str">
        <f>IF(Point[Disabled Unisex]="","",Point[Disabled Unisex])</f>
        <v/>
      </c>
      <c r="AG32" s="14" t="str">
        <f>IF(Point[Disabled Female]="","",Point[Disabled Female])</f>
        <v/>
      </c>
      <c r="AH32" s="14" t="str">
        <f>IF(Point[Disabled Male]="","",Point[Disabled Male])</f>
        <v/>
      </c>
      <c r="AI32" s="14" t="str">
        <f>IF(Point[Asset Group]="","",VLOOKUP(Point[Handrail],yes_no,2,FALSE))</f>
        <v/>
      </c>
      <c r="AJ32" s="14" t="str">
        <f>IF(Point[Asset Group]="","",VLOOKUP(Point[Baby Changing],yes_no,2,FALSE))</f>
        <v/>
      </c>
      <c r="AK32" s="14" t="str">
        <f>IF(Point[Asset Group]="","",VLOOKUP(Point[Service Room],yes_no,2,FALSE))</f>
        <v/>
      </c>
      <c r="AL32" s="14" t="str">
        <f>IF(Point[Asset Group]="","",VLOOKUP(Point[Service Tap],service_tap,2,FALSE))</f>
        <v/>
      </c>
      <c r="AM32" s="14" t="str">
        <f>IF(Point[Asset Group]="","",VLOOKUP(Point[Heating Type],wc_heating,2,FALSE))</f>
        <v/>
      </c>
      <c r="AN32" s="14" t="str">
        <f>IF(Point[Asset Group]="","",VLOOKUP(Point[Power Supply],power_supply,2,FALSE))</f>
        <v/>
      </c>
      <c r="AO32" s="14" t="str">
        <f>IF(Point[Asset Group]="","",VLOOKUP(Point[Waste Water],waste_water,2,FALSE))</f>
        <v/>
      </c>
      <c r="AP32" s="14" t="str">
        <f>IF(Point[Asset Group]="","",VLOOKUP(Point[Furniture SubType],subdom_master_gdb,2,FALSE))</f>
        <v/>
      </c>
      <c r="AQ32" s="14" t="str">
        <f>IF(Point[Asset Group]="","",VLOOKUP(Point[Concrete Pad],yes_no,2,FALSE))</f>
        <v/>
      </c>
      <c r="AR32" s="14" t="str">
        <f>IF(Point[Asset Group]="","",VLOOKUP(Point[Material],material_master,2,FALSE))</f>
        <v/>
      </c>
      <c r="AS32" s="14" t="str">
        <f>IF(Point[Asset Group]="","",VLOOKUP(Point[Plumbing],irrigation_plumbing,2,FALSE))</f>
        <v/>
      </c>
      <c r="AT32" s="14" t="str">
        <f>IF(Point[Asset Group]="","",VLOOKUP(Point[Sprinklers],irrigation_sprinklers,2,FALSE))</f>
        <v/>
      </c>
      <c r="AU32" s="14" t="str">
        <f>IF(Point[Asset Group]="","",VLOOKUP(Point[System],irrigation_system,2,FALSE))</f>
        <v/>
      </c>
      <c r="AV32" s="14" t="str">
        <f>IF(Point[Asset Group]="","",VLOOKUP(Point[Status],irrigation_status,2,FALSE))</f>
        <v/>
      </c>
      <c r="AW32" s="11" t="str">
        <f>IF(Point[Date of manufacture]="","",Point[Date of manufacture])</f>
        <v/>
      </c>
      <c r="AX32" s="14" t="str">
        <f>IF(Point[Asset Group]="","",VLOOKUP(Point[Sign Purpose],sign_purpose,2,FALSE))</f>
        <v/>
      </c>
      <c r="AY32" s="14" t="str">
        <f>IF(Point[Asset Group]="","",VLOOKUP(Point[Sign Material],material_master,2,FALSE))</f>
        <v/>
      </c>
      <c r="AZ32" s="14" t="str">
        <f>IF(Point[Asset Group]="","",VLOOKUP(Point[Affixed To],sign_affix,2,FALSE))</f>
        <v/>
      </c>
      <c r="BA32" s="14" t="str">
        <f>IF(Point[Size HxB mm]="","",Point[Size HxB mm])</f>
        <v/>
      </c>
      <c r="BB32" s="14" t="str">
        <f>IF(Point[Height m]="","",Point[Height m])</f>
        <v/>
      </c>
      <c r="BC32" s="14" t="str">
        <f>IF(Point[Asset Group]="","",VLOOKUP(Point[Post Material],material_master,2,FALSE))</f>
        <v/>
      </c>
      <c r="BD32" s="14" t="str">
        <f>IF(Point[Asset Group]="","",VLOOKUP(Point[Post Number],number,2,FALSE))</f>
        <v/>
      </c>
      <c r="BE32" s="14" t="str">
        <f>IF(Point[Asset Group]="","",VLOOKUP(Point[Structure SubType],subdom_master_gdb,2,FALSE))</f>
        <v/>
      </c>
      <c r="BF32" s="14" t="str">
        <f>IF(Point[Area m2]="","",Point[Area m2])</f>
        <v/>
      </c>
      <c r="BG32" s="14" t="str">
        <f>IF(Point[Length m]="","",Point[Length m])</f>
        <v/>
      </c>
      <c r="BH32" s="14" t="str">
        <f>IF(Point[Width m]="","",Point[Width m])</f>
        <v/>
      </c>
      <c r="BI32" s="14" t="str">
        <f>IF(Point[Diameter m]="","",Point[Diameter m])</f>
        <v/>
      </c>
      <c r="BJ32" s="14" t="str">
        <f>IF(Point[Asset Group]="","",VLOOKUP(Point[Number of Pipes],number,2,FALSE))</f>
        <v/>
      </c>
      <c r="BK32" s="14" t="str">
        <f>IF(Point[Asset Group]="","",VLOOKUP(Point[Combined Name],2,FALSE))</f>
        <v/>
      </c>
      <c r="BL32" s="14" t="str">
        <f>IF(Point[Asset Group]="","",VLOOKUP(Point[Size Class],size_class,2,FALSE))</f>
        <v/>
      </c>
      <c r="BM32" s="14" t="str">
        <f>IF(Point[Asset Group]="","",VLOOKUP(Point[Age Class],age_class,2,FALSE))</f>
        <v/>
      </c>
      <c r="BN32" s="14" t="str">
        <f>IF(Point[Girth (cm)]="","",Point[Girth (cm)])</f>
        <v/>
      </c>
      <c r="BO32" s="14" t="str">
        <f>IF(Point[Crown Radius (m)]="","",Point[Crown Radius (m)])</f>
        <v/>
      </c>
      <c r="BP32" s="14" t="str">
        <f>IF(Point[Asset Group]="","",VLOOKUP(Point[Rooting Environment],root_enviro,2,FALSE))</f>
        <v/>
      </c>
      <c r="BQ32" s="14" t="str">
        <f>IF(Point[Asset Group]="","",VLOOKUP(Point[Tree Surround],tree_surround,2,FALSE))</f>
        <v/>
      </c>
      <c r="BR32" s="14" t="str">
        <f>IF(Point[Asset Group]="","",VLOOKUP(Point[Tree Grill],yes_no,2,FALSE))</f>
        <v/>
      </c>
      <c r="BS32" s="14" t="str">
        <f>IF(Point[Asset Group]="","",VLOOKUP(Point[Tree Location],tree_location,2,FALSE))</f>
        <v/>
      </c>
    </row>
    <row r="33" spans="1:71" s="3" customFormat="1" x14ac:dyDescent="0.2">
      <c r="A33" s="3" t="str">
        <f>IF(Point[DWG File Name]="","",Point[DWG File Name])</f>
        <v/>
      </c>
      <c r="B33" s="3" t="str">
        <f>IF(Point[DWG Layer Name]="","",Point[DWG Layer Name])</f>
        <v/>
      </c>
      <c r="C33" s="3" t="str">
        <f>IF(Point[DWG Handle]="","",Point[DWG Handle])</f>
        <v/>
      </c>
      <c r="D33" s="58" t="str">
        <f>IF(Point[X]="","",Point[X])</f>
        <v/>
      </c>
      <c r="E33" s="58" t="str">
        <f>IF(Point[Y]="","",Point[Y])</f>
        <v/>
      </c>
      <c r="F33" s="3" t="str">
        <f>IF(Point[Replacement Asset]="","",Point[Replacement Asset])</f>
        <v/>
      </c>
      <c r="G33" s="3" t="str">
        <f>IF(Point[Asset ID]="","",UPPER(Point[Asset ID]))</f>
        <v/>
      </c>
      <c r="H33" s="3" t="str">
        <f>IF(Point[Asset Group]="","",VLOOKUP(Point[Asset Group],asset_grp_pt,4,FALSE))</f>
        <v/>
      </c>
      <c r="I33" s="3" t="str">
        <f>IF(Point[Asset Group]="","",VLOOKUP(Point[Asset Group],asset_grp_pt,2,FALSE))</f>
        <v/>
      </c>
      <c r="J33" s="3" t="str">
        <f>IF(Point[Asset Group]="","",VLOOKUP(Point[Asset Group],asset_grp_pt,3,FALSE))</f>
        <v/>
      </c>
      <c r="K33" s="3" t="str">
        <f>IF(Point[Asset Group]="","",VLOOKUP(Point[Asset Type],type_master_list,2,FALSE))</f>
        <v/>
      </c>
      <c r="L33" s="3" t="str">
        <f>IF(Point[Asset Name]="","",PROPER(Point[Asset Name]))</f>
        <v/>
      </c>
      <c r="M33" s="11" t="str">
        <f>IF(Point[Install Date]="","",Point[Install Date])</f>
        <v/>
      </c>
      <c r="N33" s="11" t="str">
        <f>IF(Point[Note]="","",PROPER(Point[Note]))</f>
        <v/>
      </c>
      <c r="O33" s="11" t="str">
        <f>IF(Point[Resource Consent Number]="","",UPPER(Point[Resource Consent Number]))</f>
        <v/>
      </c>
      <c r="P33" s="53" t="str">
        <f>IF(Point[Asset Unit Cost]="","",Point[Asset Unit Cost])</f>
        <v/>
      </c>
      <c r="Q33" s="11" t="str">
        <f>IF(Point[Added By]="","",UPPER(Point[Added By]))</f>
        <v/>
      </c>
      <c r="R33" s="11" t="str">
        <f>IF(Point[Added Date]="","",Point[Added Date])</f>
        <v/>
      </c>
      <c r="S33" s="14" t="str">
        <f>IF(Point[Z COORD]="","",Point[Z COORD])</f>
        <v/>
      </c>
      <c r="T33" s="14" t="str">
        <f>IF(Point[Asset Description]="","",PROPER(Point[Asset Description]))</f>
        <v/>
      </c>
      <c r="U33" s="14" t="str">
        <f>IF(Point[[Artist ]]="","",PROPER(Point[[Artist ]]))</f>
        <v/>
      </c>
      <c r="V33" s="14" t="str">
        <f>IF(Point[Material Notes]="","",PROPER(Point[Material Notes]))</f>
        <v/>
      </c>
      <c r="W33" s="14" t="str">
        <f>IF(Point[Dimension Notes]="","",Point[Dimension Notes])</f>
        <v/>
      </c>
      <c r="X33" s="14" t="str">
        <f>IF(Point[List]="","",VLOOKUP(Point[Burner Number],number,2,FALSE))</f>
        <v/>
      </c>
      <c r="Y33" s="14" t="str">
        <f>IF(Point[List]="","",VLOOKUP(Point[Fuel],bbq_fuel,2,FALSE))</f>
        <v/>
      </c>
      <c r="Z33" s="14" t="str">
        <f>IF(Point[List]="","",VLOOKUP(Point[Cabinet Material],bbq_material,2,FALSE))</f>
        <v/>
      </c>
      <c r="AA33" s="14" t="str">
        <f>IF(Point[Asset Group]="","",VLOOKUP(Point[Manufacturer],manufacturer,2,FALSE))</f>
        <v/>
      </c>
      <c r="AB33" s="14" t="str">
        <f>IF(Point[Uinsex WC]="","",Point[Uinsex WC])</f>
        <v/>
      </c>
      <c r="AC33" s="14" t="str">
        <f>IF(Point[Female WC]="","",Point[Female WC])</f>
        <v/>
      </c>
      <c r="AD33" s="14" t="str">
        <f>IF(Point[Male WC]="","",Point[Male WC])</f>
        <v/>
      </c>
      <c r="AE33" s="14" t="str">
        <f>IF(Point[Urinal]="","",Point[Urinal])</f>
        <v/>
      </c>
      <c r="AF33" s="14" t="str">
        <f>IF(Point[Disabled Unisex]="","",Point[Disabled Unisex])</f>
        <v/>
      </c>
      <c r="AG33" s="14" t="str">
        <f>IF(Point[Disabled Female]="","",Point[Disabled Female])</f>
        <v/>
      </c>
      <c r="AH33" s="14" t="str">
        <f>IF(Point[Disabled Male]="","",Point[Disabled Male])</f>
        <v/>
      </c>
      <c r="AI33" s="14" t="str">
        <f>IF(Point[Asset Group]="","",VLOOKUP(Point[Handrail],yes_no,2,FALSE))</f>
        <v/>
      </c>
      <c r="AJ33" s="14" t="str">
        <f>IF(Point[Asset Group]="","",VLOOKUP(Point[Baby Changing],yes_no,2,FALSE))</f>
        <v/>
      </c>
      <c r="AK33" s="14" t="str">
        <f>IF(Point[Asset Group]="","",VLOOKUP(Point[Service Room],yes_no,2,FALSE))</f>
        <v/>
      </c>
      <c r="AL33" s="14" t="str">
        <f>IF(Point[Asset Group]="","",VLOOKUP(Point[Service Tap],service_tap,2,FALSE))</f>
        <v/>
      </c>
      <c r="AM33" s="14" t="str">
        <f>IF(Point[Asset Group]="","",VLOOKUP(Point[Heating Type],wc_heating,2,FALSE))</f>
        <v/>
      </c>
      <c r="AN33" s="14" t="str">
        <f>IF(Point[Asset Group]="","",VLOOKUP(Point[Power Supply],power_supply,2,FALSE))</f>
        <v/>
      </c>
      <c r="AO33" s="14" t="str">
        <f>IF(Point[Asset Group]="","",VLOOKUP(Point[Waste Water],waste_water,2,FALSE))</f>
        <v/>
      </c>
      <c r="AP33" s="14" t="str">
        <f>IF(Point[Asset Group]="","",VLOOKUP(Point[Furniture SubType],subdom_master_gdb,2,FALSE))</f>
        <v/>
      </c>
      <c r="AQ33" s="14" t="str">
        <f>IF(Point[Asset Group]="","",VLOOKUP(Point[Concrete Pad],yes_no,2,FALSE))</f>
        <v/>
      </c>
      <c r="AR33" s="14" t="str">
        <f>IF(Point[Asset Group]="","",VLOOKUP(Point[Material],material_master,2,FALSE))</f>
        <v/>
      </c>
      <c r="AS33" s="14" t="str">
        <f>IF(Point[Asset Group]="","",VLOOKUP(Point[Plumbing],irrigation_plumbing,2,FALSE))</f>
        <v/>
      </c>
      <c r="AT33" s="14" t="str">
        <f>IF(Point[Asset Group]="","",VLOOKUP(Point[Sprinklers],irrigation_sprinklers,2,FALSE))</f>
        <v/>
      </c>
      <c r="AU33" s="14" t="str">
        <f>IF(Point[Asset Group]="","",VLOOKUP(Point[System],irrigation_system,2,FALSE))</f>
        <v/>
      </c>
      <c r="AV33" s="14" t="str">
        <f>IF(Point[Asset Group]="","",VLOOKUP(Point[Status],irrigation_status,2,FALSE))</f>
        <v/>
      </c>
      <c r="AW33" s="11" t="str">
        <f>IF(Point[Date of manufacture]="","",Point[Date of manufacture])</f>
        <v/>
      </c>
      <c r="AX33" s="14" t="str">
        <f>IF(Point[Asset Group]="","",VLOOKUP(Point[Sign Purpose],sign_purpose,2,FALSE))</f>
        <v/>
      </c>
      <c r="AY33" s="14" t="str">
        <f>IF(Point[Asset Group]="","",VLOOKUP(Point[Sign Material],material_master,2,FALSE))</f>
        <v/>
      </c>
      <c r="AZ33" s="14" t="str">
        <f>IF(Point[Asset Group]="","",VLOOKUP(Point[Affixed To],sign_affix,2,FALSE))</f>
        <v/>
      </c>
      <c r="BA33" s="14" t="str">
        <f>IF(Point[Size HxB mm]="","",Point[Size HxB mm])</f>
        <v/>
      </c>
      <c r="BB33" s="14" t="str">
        <f>IF(Point[Height m]="","",Point[Height m])</f>
        <v/>
      </c>
      <c r="BC33" s="14" t="str">
        <f>IF(Point[Asset Group]="","",VLOOKUP(Point[Post Material],material_master,2,FALSE))</f>
        <v/>
      </c>
      <c r="BD33" s="14" t="str">
        <f>IF(Point[Asset Group]="","",VLOOKUP(Point[Post Number],number,2,FALSE))</f>
        <v/>
      </c>
      <c r="BE33" s="14" t="str">
        <f>IF(Point[Asset Group]="","",VLOOKUP(Point[Structure SubType],subdom_master_gdb,2,FALSE))</f>
        <v/>
      </c>
      <c r="BF33" s="14" t="str">
        <f>IF(Point[Area m2]="","",Point[Area m2])</f>
        <v/>
      </c>
      <c r="BG33" s="14" t="str">
        <f>IF(Point[Length m]="","",Point[Length m])</f>
        <v/>
      </c>
      <c r="BH33" s="14" t="str">
        <f>IF(Point[Width m]="","",Point[Width m])</f>
        <v/>
      </c>
      <c r="BI33" s="14" t="str">
        <f>IF(Point[Diameter m]="","",Point[Diameter m])</f>
        <v/>
      </c>
      <c r="BJ33" s="14" t="str">
        <f>IF(Point[Asset Group]="","",VLOOKUP(Point[Number of Pipes],number,2,FALSE))</f>
        <v/>
      </c>
      <c r="BK33" s="14" t="str">
        <f>IF(Point[Asset Group]="","",VLOOKUP(Point[Combined Name],2,FALSE))</f>
        <v/>
      </c>
      <c r="BL33" s="14" t="str">
        <f>IF(Point[Asset Group]="","",VLOOKUP(Point[Size Class],size_class,2,FALSE))</f>
        <v/>
      </c>
      <c r="BM33" s="14" t="str">
        <f>IF(Point[Asset Group]="","",VLOOKUP(Point[Age Class],age_class,2,FALSE))</f>
        <v/>
      </c>
      <c r="BN33" s="14" t="str">
        <f>IF(Point[Girth (cm)]="","",Point[Girth (cm)])</f>
        <v/>
      </c>
      <c r="BO33" s="14" t="str">
        <f>IF(Point[Crown Radius (m)]="","",Point[Crown Radius (m)])</f>
        <v/>
      </c>
      <c r="BP33" s="14" t="str">
        <f>IF(Point[Asset Group]="","",VLOOKUP(Point[Rooting Environment],root_enviro,2,FALSE))</f>
        <v/>
      </c>
      <c r="BQ33" s="14" t="str">
        <f>IF(Point[Asset Group]="","",VLOOKUP(Point[Tree Surround],tree_surround,2,FALSE))</f>
        <v/>
      </c>
      <c r="BR33" s="14" t="str">
        <f>IF(Point[Asset Group]="","",VLOOKUP(Point[Tree Grill],yes_no,2,FALSE))</f>
        <v/>
      </c>
      <c r="BS33" s="14" t="str">
        <f>IF(Point[Asset Group]="","",VLOOKUP(Point[Tree Location],tree_location,2,FALSE))</f>
        <v/>
      </c>
    </row>
    <row r="34" spans="1:71" s="3" customFormat="1" x14ac:dyDescent="0.2">
      <c r="A34" s="3" t="str">
        <f>IF(Point[DWG File Name]="","",Point[DWG File Name])</f>
        <v/>
      </c>
      <c r="B34" s="3" t="str">
        <f>IF(Point[DWG Layer Name]="","",Point[DWG Layer Name])</f>
        <v/>
      </c>
      <c r="C34" s="3" t="str">
        <f>IF(Point[DWG Handle]="","",Point[DWG Handle])</f>
        <v/>
      </c>
      <c r="D34" s="58" t="str">
        <f>IF(Point[X]="","",Point[X])</f>
        <v/>
      </c>
      <c r="E34" s="58" t="str">
        <f>IF(Point[Y]="","",Point[Y])</f>
        <v/>
      </c>
      <c r="F34" s="3" t="str">
        <f>IF(Point[Replacement Asset]="","",Point[Replacement Asset])</f>
        <v/>
      </c>
      <c r="G34" s="3" t="str">
        <f>IF(Point[Asset ID]="","",UPPER(Point[Asset ID]))</f>
        <v/>
      </c>
      <c r="H34" s="3" t="str">
        <f>IF(Point[Asset Group]="","",VLOOKUP(Point[Asset Group],asset_grp_pt,4,FALSE))</f>
        <v/>
      </c>
      <c r="I34" s="3" t="str">
        <f>IF(Point[Asset Group]="","",VLOOKUP(Point[Asset Group],asset_grp_pt,2,FALSE))</f>
        <v/>
      </c>
      <c r="J34" s="3" t="str">
        <f>IF(Point[Asset Group]="","",VLOOKUP(Point[Asset Group],asset_grp_pt,3,FALSE))</f>
        <v/>
      </c>
      <c r="K34" s="3" t="str">
        <f>IF(Point[Asset Group]="","",VLOOKUP(Point[Asset Type],type_master_list,2,FALSE))</f>
        <v/>
      </c>
      <c r="L34" s="3" t="str">
        <f>IF(Point[Asset Name]="","",PROPER(Point[Asset Name]))</f>
        <v/>
      </c>
      <c r="M34" s="11" t="str">
        <f>IF(Point[Install Date]="","",Point[Install Date])</f>
        <v/>
      </c>
      <c r="N34" s="11" t="str">
        <f>IF(Point[Note]="","",PROPER(Point[Note]))</f>
        <v/>
      </c>
      <c r="O34" s="11" t="str">
        <f>IF(Point[Resource Consent Number]="","",UPPER(Point[Resource Consent Number]))</f>
        <v/>
      </c>
      <c r="P34" s="53" t="str">
        <f>IF(Point[Asset Unit Cost]="","",Point[Asset Unit Cost])</f>
        <v/>
      </c>
      <c r="Q34" s="11" t="str">
        <f>IF(Point[Added By]="","",UPPER(Point[Added By]))</f>
        <v/>
      </c>
      <c r="R34" s="11" t="str">
        <f>IF(Point[Added Date]="","",Point[Added Date])</f>
        <v/>
      </c>
      <c r="S34" s="14" t="str">
        <f>IF(Point[Z COORD]="","",Point[Z COORD])</f>
        <v/>
      </c>
      <c r="T34" s="14" t="str">
        <f>IF(Point[Asset Description]="","",PROPER(Point[Asset Description]))</f>
        <v/>
      </c>
      <c r="U34" s="14" t="str">
        <f>IF(Point[[Artist ]]="","",PROPER(Point[[Artist ]]))</f>
        <v/>
      </c>
      <c r="V34" s="14" t="str">
        <f>IF(Point[Material Notes]="","",PROPER(Point[Material Notes]))</f>
        <v/>
      </c>
      <c r="W34" s="14" t="str">
        <f>IF(Point[Dimension Notes]="","",Point[Dimension Notes])</f>
        <v/>
      </c>
      <c r="X34" s="14" t="str">
        <f>IF(Point[List]="","",VLOOKUP(Point[Burner Number],number,2,FALSE))</f>
        <v/>
      </c>
      <c r="Y34" s="14" t="str">
        <f>IF(Point[List]="","",VLOOKUP(Point[Fuel],bbq_fuel,2,FALSE))</f>
        <v/>
      </c>
      <c r="Z34" s="14" t="str">
        <f>IF(Point[List]="","",VLOOKUP(Point[Cabinet Material],bbq_material,2,FALSE))</f>
        <v/>
      </c>
      <c r="AA34" s="14" t="str">
        <f>IF(Point[Asset Group]="","",VLOOKUP(Point[Manufacturer],manufacturer,2,FALSE))</f>
        <v/>
      </c>
      <c r="AB34" s="14" t="str">
        <f>IF(Point[Uinsex WC]="","",Point[Uinsex WC])</f>
        <v/>
      </c>
      <c r="AC34" s="14" t="str">
        <f>IF(Point[Female WC]="","",Point[Female WC])</f>
        <v/>
      </c>
      <c r="AD34" s="14" t="str">
        <f>IF(Point[Male WC]="","",Point[Male WC])</f>
        <v/>
      </c>
      <c r="AE34" s="14" t="str">
        <f>IF(Point[Urinal]="","",Point[Urinal])</f>
        <v/>
      </c>
      <c r="AF34" s="14" t="str">
        <f>IF(Point[Disabled Unisex]="","",Point[Disabled Unisex])</f>
        <v/>
      </c>
      <c r="AG34" s="14" t="str">
        <f>IF(Point[Disabled Female]="","",Point[Disabled Female])</f>
        <v/>
      </c>
      <c r="AH34" s="14" t="str">
        <f>IF(Point[Disabled Male]="","",Point[Disabled Male])</f>
        <v/>
      </c>
      <c r="AI34" s="14" t="str">
        <f>IF(Point[Asset Group]="","",VLOOKUP(Point[Handrail],yes_no,2,FALSE))</f>
        <v/>
      </c>
      <c r="AJ34" s="14" t="str">
        <f>IF(Point[Asset Group]="","",VLOOKUP(Point[Baby Changing],yes_no,2,FALSE))</f>
        <v/>
      </c>
      <c r="AK34" s="14" t="str">
        <f>IF(Point[Asset Group]="","",VLOOKUP(Point[Service Room],yes_no,2,FALSE))</f>
        <v/>
      </c>
      <c r="AL34" s="14" t="str">
        <f>IF(Point[Asset Group]="","",VLOOKUP(Point[Service Tap],service_tap,2,FALSE))</f>
        <v/>
      </c>
      <c r="AM34" s="14" t="str">
        <f>IF(Point[Asset Group]="","",VLOOKUP(Point[Heating Type],wc_heating,2,FALSE))</f>
        <v/>
      </c>
      <c r="AN34" s="14" t="str">
        <f>IF(Point[Asset Group]="","",VLOOKUP(Point[Power Supply],power_supply,2,FALSE))</f>
        <v/>
      </c>
      <c r="AO34" s="14" t="str">
        <f>IF(Point[Asset Group]="","",VLOOKUP(Point[Waste Water],waste_water,2,FALSE))</f>
        <v/>
      </c>
      <c r="AP34" s="14" t="str">
        <f>IF(Point[Asset Group]="","",VLOOKUP(Point[Furniture SubType],subdom_master_gdb,2,FALSE))</f>
        <v/>
      </c>
      <c r="AQ34" s="14" t="str">
        <f>IF(Point[Asset Group]="","",VLOOKUP(Point[Concrete Pad],yes_no,2,FALSE))</f>
        <v/>
      </c>
      <c r="AR34" s="14" t="str">
        <f>IF(Point[Asset Group]="","",VLOOKUP(Point[Material],material_master,2,FALSE))</f>
        <v/>
      </c>
      <c r="AS34" s="14" t="str">
        <f>IF(Point[Asset Group]="","",VLOOKUP(Point[Plumbing],irrigation_plumbing,2,FALSE))</f>
        <v/>
      </c>
      <c r="AT34" s="14" t="str">
        <f>IF(Point[Asset Group]="","",VLOOKUP(Point[Sprinklers],irrigation_sprinklers,2,FALSE))</f>
        <v/>
      </c>
      <c r="AU34" s="14" t="str">
        <f>IF(Point[Asset Group]="","",VLOOKUP(Point[System],irrigation_system,2,FALSE))</f>
        <v/>
      </c>
      <c r="AV34" s="14" t="str">
        <f>IF(Point[Asset Group]="","",VLOOKUP(Point[Status],irrigation_status,2,FALSE))</f>
        <v/>
      </c>
      <c r="AW34" s="11" t="str">
        <f>IF(Point[Date of manufacture]="","",Point[Date of manufacture])</f>
        <v/>
      </c>
      <c r="AX34" s="14" t="str">
        <f>IF(Point[Asset Group]="","",VLOOKUP(Point[Sign Purpose],sign_purpose,2,FALSE))</f>
        <v/>
      </c>
      <c r="AY34" s="14" t="str">
        <f>IF(Point[Asset Group]="","",VLOOKUP(Point[Sign Material],material_master,2,FALSE))</f>
        <v/>
      </c>
      <c r="AZ34" s="14" t="str">
        <f>IF(Point[Asset Group]="","",VLOOKUP(Point[Affixed To],sign_affix,2,FALSE))</f>
        <v/>
      </c>
      <c r="BA34" s="14" t="str">
        <f>IF(Point[Size HxB mm]="","",Point[Size HxB mm])</f>
        <v/>
      </c>
      <c r="BB34" s="14" t="str">
        <f>IF(Point[Height m]="","",Point[Height m])</f>
        <v/>
      </c>
      <c r="BC34" s="14" t="str">
        <f>IF(Point[Asset Group]="","",VLOOKUP(Point[Post Material],material_master,2,FALSE))</f>
        <v/>
      </c>
      <c r="BD34" s="14" t="str">
        <f>IF(Point[Asset Group]="","",VLOOKUP(Point[Post Number],number,2,FALSE))</f>
        <v/>
      </c>
      <c r="BE34" s="14" t="str">
        <f>IF(Point[Asset Group]="","",VLOOKUP(Point[Structure SubType],subdom_master_gdb,2,FALSE))</f>
        <v/>
      </c>
      <c r="BF34" s="14" t="str">
        <f>IF(Point[Area m2]="","",Point[Area m2])</f>
        <v/>
      </c>
      <c r="BG34" s="14" t="str">
        <f>IF(Point[Length m]="","",Point[Length m])</f>
        <v/>
      </c>
      <c r="BH34" s="14" t="str">
        <f>IF(Point[Width m]="","",Point[Width m])</f>
        <v/>
      </c>
      <c r="BI34" s="14" t="str">
        <f>IF(Point[Diameter m]="","",Point[Diameter m])</f>
        <v/>
      </c>
      <c r="BJ34" s="14" t="str">
        <f>IF(Point[Asset Group]="","",VLOOKUP(Point[Number of Pipes],number,2,FALSE))</f>
        <v/>
      </c>
      <c r="BK34" s="14" t="str">
        <f>IF(Point[Asset Group]="","",VLOOKUP(Point[Combined Name],2,FALSE))</f>
        <v/>
      </c>
      <c r="BL34" s="14" t="str">
        <f>IF(Point[Asset Group]="","",VLOOKUP(Point[Size Class],size_class,2,FALSE))</f>
        <v/>
      </c>
      <c r="BM34" s="14" t="str">
        <f>IF(Point[Asset Group]="","",VLOOKUP(Point[Age Class],age_class,2,FALSE))</f>
        <v/>
      </c>
      <c r="BN34" s="14" t="str">
        <f>IF(Point[Girth (cm)]="","",Point[Girth (cm)])</f>
        <v/>
      </c>
      <c r="BO34" s="14" t="str">
        <f>IF(Point[Crown Radius (m)]="","",Point[Crown Radius (m)])</f>
        <v/>
      </c>
      <c r="BP34" s="14" t="str">
        <f>IF(Point[Asset Group]="","",VLOOKUP(Point[Rooting Environment],root_enviro,2,FALSE))</f>
        <v/>
      </c>
      <c r="BQ34" s="14" t="str">
        <f>IF(Point[Asset Group]="","",VLOOKUP(Point[Tree Surround],tree_surround,2,FALSE))</f>
        <v/>
      </c>
      <c r="BR34" s="14" t="str">
        <f>IF(Point[Asset Group]="","",VLOOKUP(Point[Tree Grill],yes_no,2,FALSE))</f>
        <v/>
      </c>
      <c r="BS34" s="14" t="str">
        <f>IF(Point[Asset Group]="","",VLOOKUP(Point[Tree Location],tree_location,2,FALSE))</f>
        <v/>
      </c>
    </row>
    <row r="35" spans="1:71" s="3" customFormat="1" x14ac:dyDescent="0.2">
      <c r="A35" s="3" t="str">
        <f>IF(Point[DWG File Name]="","",Point[DWG File Name])</f>
        <v/>
      </c>
      <c r="B35" s="3" t="str">
        <f>IF(Point[DWG Layer Name]="","",Point[DWG Layer Name])</f>
        <v/>
      </c>
      <c r="C35" s="3" t="str">
        <f>IF(Point[DWG Handle]="","",Point[DWG Handle])</f>
        <v/>
      </c>
      <c r="D35" s="58" t="str">
        <f>IF(Point[X]="","",Point[X])</f>
        <v/>
      </c>
      <c r="E35" s="58" t="str">
        <f>IF(Point[Y]="","",Point[Y])</f>
        <v/>
      </c>
      <c r="F35" s="3" t="str">
        <f>IF(Point[Replacement Asset]="","",Point[Replacement Asset])</f>
        <v/>
      </c>
      <c r="G35" s="3" t="str">
        <f>IF(Point[Asset ID]="","",UPPER(Point[Asset ID]))</f>
        <v/>
      </c>
      <c r="H35" s="3" t="str">
        <f>IF(Point[Asset Group]="","",VLOOKUP(Point[Asset Group],asset_grp_pt,4,FALSE))</f>
        <v/>
      </c>
      <c r="I35" s="3" t="str">
        <f>IF(Point[Asset Group]="","",VLOOKUP(Point[Asset Group],asset_grp_pt,2,FALSE))</f>
        <v/>
      </c>
      <c r="J35" s="3" t="str">
        <f>IF(Point[Asset Group]="","",VLOOKUP(Point[Asset Group],asset_grp_pt,3,FALSE))</f>
        <v/>
      </c>
      <c r="K35" s="3" t="str">
        <f>IF(Point[Asset Group]="","",VLOOKUP(Point[Asset Type],type_master_list,2,FALSE))</f>
        <v/>
      </c>
      <c r="L35" s="3" t="str">
        <f>IF(Point[Asset Name]="","",PROPER(Point[Asset Name]))</f>
        <v/>
      </c>
      <c r="M35" s="11" t="str">
        <f>IF(Point[Install Date]="","",Point[Install Date])</f>
        <v/>
      </c>
      <c r="N35" s="11" t="str">
        <f>IF(Point[Note]="","",PROPER(Point[Note]))</f>
        <v/>
      </c>
      <c r="O35" s="11" t="str">
        <f>IF(Point[Resource Consent Number]="","",UPPER(Point[Resource Consent Number]))</f>
        <v/>
      </c>
      <c r="P35" s="53" t="str">
        <f>IF(Point[Asset Unit Cost]="","",Point[Asset Unit Cost])</f>
        <v/>
      </c>
      <c r="Q35" s="11" t="str">
        <f>IF(Point[Added By]="","",UPPER(Point[Added By]))</f>
        <v/>
      </c>
      <c r="R35" s="11" t="str">
        <f>IF(Point[Added Date]="","",Point[Added Date])</f>
        <v/>
      </c>
      <c r="S35" s="14" t="str">
        <f>IF(Point[Z COORD]="","",Point[Z COORD])</f>
        <v/>
      </c>
      <c r="T35" s="14" t="str">
        <f>IF(Point[Asset Description]="","",PROPER(Point[Asset Description]))</f>
        <v/>
      </c>
      <c r="U35" s="14" t="str">
        <f>IF(Point[[Artist ]]="","",PROPER(Point[[Artist ]]))</f>
        <v/>
      </c>
      <c r="V35" s="14" t="str">
        <f>IF(Point[Material Notes]="","",PROPER(Point[Material Notes]))</f>
        <v/>
      </c>
      <c r="W35" s="14" t="str">
        <f>IF(Point[Dimension Notes]="","",Point[Dimension Notes])</f>
        <v/>
      </c>
      <c r="X35" s="14" t="str">
        <f>IF(Point[List]="","",VLOOKUP(Point[Burner Number],number,2,FALSE))</f>
        <v/>
      </c>
      <c r="Y35" s="14" t="str">
        <f>IF(Point[List]="","",VLOOKUP(Point[Fuel],bbq_fuel,2,FALSE))</f>
        <v/>
      </c>
      <c r="Z35" s="14" t="str">
        <f>IF(Point[List]="","",VLOOKUP(Point[Cabinet Material],bbq_material,2,FALSE))</f>
        <v/>
      </c>
      <c r="AA35" s="14" t="str">
        <f>IF(Point[Asset Group]="","",VLOOKUP(Point[Manufacturer],manufacturer,2,FALSE))</f>
        <v/>
      </c>
      <c r="AB35" s="14" t="str">
        <f>IF(Point[Uinsex WC]="","",Point[Uinsex WC])</f>
        <v/>
      </c>
      <c r="AC35" s="14" t="str">
        <f>IF(Point[Female WC]="","",Point[Female WC])</f>
        <v/>
      </c>
      <c r="AD35" s="14" t="str">
        <f>IF(Point[Male WC]="","",Point[Male WC])</f>
        <v/>
      </c>
      <c r="AE35" s="14" t="str">
        <f>IF(Point[Urinal]="","",Point[Urinal])</f>
        <v/>
      </c>
      <c r="AF35" s="14" t="str">
        <f>IF(Point[Disabled Unisex]="","",Point[Disabled Unisex])</f>
        <v/>
      </c>
      <c r="AG35" s="14" t="str">
        <f>IF(Point[Disabled Female]="","",Point[Disabled Female])</f>
        <v/>
      </c>
      <c r="AH35" s="14" t="str">
        <f>IF(Point[Disabled Male]="","",Point[Disabled Male])</f>
        <v/>
      </c>
      <c r="AI35" s="14" t="str">
        <f>IF(Point[Asset Group]="","",VLOOKUP(Point[Handrail],yes_no,2,FALSE))</f>
        <v/>
      </c>
      <c r="AJ35" s="14" t="str">
        <f>IF(Point[Asset Group]="","",VLOOKUP(Point[Baby Changing],yes_no,2,FALSE))</f>
        <v/>
      </c>
      <c r="AK35" s="14" t="str">
        <f>IF(Point[Asset Group]="","",VLOOKUP(Point[Service Room],yes_no,2,FALSE))</f>
        <v/>
      </c>
      <c r="AL35" s="14" t="str">
        <f>IF(Point[Asset Group]="","",VLOOKUP(Point[Service Tap],service_tap,2,FALSE))</f>
        <v/>
      </c>
      <c r="AM35" s="14" t="str">
        <f>IF(Point[Asset Group]="","",VLOOKUP(Point[Heating Type],wc_heating,2,FALSE))</f>
        <v/>
      </c>
      <c r="AN35" s="14" t="str">
        <f>IF(Point[Asset Group]="","",VLOOKUP(Point[Power Supply],power_supply,2,FALSE))</f>
        <v/>
      </c>
      <c r="AO35" s="14" t="str">
        <f>IF(Point[Asset Group]="","",VLOOKUP(Point[Waste Water],waste_water,2,FALSE))</f>
        <v/>
      </c>
      <c r="AP35" s="14" t="str">
        <f>IF(Point[Asset Group]="","",VLOOKUP(Point[Furniture SubType],subdom_master_gdb,2,FALSE))</f>
        <v/>
      </c>
      <c r="AQ35" s="14" t="str">
        <f>IF(Point[Asset Group]="","",VLOOKUP(Point[Concrete Pad],yes_no,2,FALSE))</f>
        <v/>
      </c>
      <c r="AR35" s="14" t="str">
        <f>IF(Point[Asset Group]="","",VLOOKUP(Point[Material],material_master,2,FALSE))</f>
        <v/>
      </c>
      <c r="AS35" s="14" t="str">
        <f>IF(Point[Asset Group]="","",VLOOKUP(Point[Plumbing],irrigation_plumbing,2,FALSE))</f>
        <v/>
      </c>
      <c r="AT35" s="14" t="str">
        <f>IF(Point[Asset Group]="","",VLOOKUP(Point[Sprinklers],irrigation_sprinklers,2,FALSE))</f>
        <v/>
      </c>
      <c r="AU35" s="14" t="str">
        <f>IF(Point[Asset Group]="","",VLOOKUP(Point[System],irrigation_system,2,FALSE))</f>
        <v/>
      </c>
      <c r="AV35" s="14" t="str">
        <f>IF(Point[Asset Group]="","",VLOOKUP(Point[Status],irrigation_status,2,FALSE))</f>
        <v/>
      </c>
      <c r="AW35" s="11" t="str">
        <f>IF(Point[Date of manufacture]="","",Point[Date of manufacture])</f>
        <v/>
      </c>
      <c r="AX35" s="14" t="str">
        <f>IF(Point[Asset Group]="","",VLOOKUP(Point[Sign Purpose],sign_purpose,2,FALSE))</f>
        <v/>
      </c>
      <c r="AY35" s="14" t="str">
        <f>IF(Point[Asset Group]="","",VLOOKUP(Point[Sign Material],material_master,2,FALSE))</f>
        <v/>
      </c>
      <c r="AZ35" s="14" t="str">
        <f>IF(Point[Asset Group]="","",VLOOKUP(Point[Affixed To],sign_affix,2,FALSE))</f>
        <v/>
      </c>
      <c r="BA35" s="14" t="str">
        <f>IF(Point[Size HxB mm]="","",Point[Size HxB mm])</f>
        <v/>
      </c>
      <c r="BB35" s="14" t="str">
        <f>IF(Point[Height m]="","",Point[Height m])</f>
        <v/>
      </c>
      <c r="BC35" s="14" t="str">
        <f>IF(Point[Asset Group]="","",VLOOKUP(Point[Post Material],material_master,2,FALSE))</f>
        <v/>
      </c>
      <c r="BD35" s="14" t="str">
        <f>IF(Point[Asset Group]="","",VLOOKUP(Point[Post Number],number,2,FALSE))</f>
        <v/>
      </c>
      <c r="BE35" s="14" t="str">
        <f>IF(Point[Asset Group]="","",VLOOKUP(Point[Structure SubType],subdom_master_gdb,2,FALSE))</f>
        <v/>
      </c>
      <c r="BF35" s="14" t="str">
        <f>IF(Point[Area m2]="","",Point[Area m2])</f>
        <v/>
      </c>
      <c r="BG35" s="14" t="str">
        <f>IF(Point[Length m]="","",Point[Length m])</f>
        <v/>
      </c>
      <c r="BH35" s="14" t="str">
        <f>IF(Point[Width m]="","",Point[Width m])</f>
        <v/>
      </c>
      <c r="BI35" s="14" t="str">
        <f>IF(Point[Diameter m]="","",Point[Diameter m])</f>
        <v/>
      </c>
      <c r="BJ35" s="14" t="str">
        <f>IF(Point[Asset Group]="","",VLOOKUP(Point[Number of Pipes],number,2,FALSE))</f>
        <v/>
      </c>
      <c r="BK35" s="14" t="str">
        <f>IF(Point[Asset Group]="","",VLOOKUP(Point[Combined Name],2,FALSE))</f>
        <v/>
      </c>
      <c r="BL35" s="14" t="str">
        <f>IF(Point[Asset Group]="","",VLOOKUP(Point[Size Class],size_class,2,FALSE))</f>
        <v/>
      </c>
      <c r="BM35" s="14" t="str">
        <f>IF(Point[Asset Group]="","",VLOOKUP(Point[Age Class],age_class,2,FALSE))</f>
        <v/>
      </c>
      <c r="BN35" s="14" t="str">
        <f>IF(Point[Girth (cm)]="","",Point[Girth (cm)])</f>
        <v/>
      </c>
      <c r="BO35" s="14" t="str">
        <f>IF(Point[Crown Radius (m)]="","",Point[Crown Radius (m)])</f>
        <v/>
      </c>
      <c r="BP35" s="14" t="str">
        <f>IF(Point[Asset Group]="","",VLOOKUP(Point[Rooting Environment],root_enviro,2,FALSE))</f>
        <v/>
      </c>
      <c r="BQ35" s="14" t="str">
        <f>IF(Point[Asset Group]="","",VLOOKUP(Point[Tree Surround],tree_surround,2,FALSE))</f>
        <v/>
      </c>
      <c r="BR35" s="14" t="str">
        <f>IF(Point[Asset Group]="","",VLOOKUP(Point[Tree Grill],yes_no,2,FALSE))</f>
        <v/>
      </c>
      <c r="BS35" s="14" t="str">
        <f>IF(Point[Asset Group]="","",VLOOKUP(Point[Tree Location],tree_location,2,FALSE))</f>
        <v/>
      </c>
    </row>
    <row r="36" spans="1:71" s="3" customFormat="1" x14ac:dyDescent="0.2">
      <c r="A36" s="3" t="str">
        <f>IF(Point[DWG File Name]="","",Point[DWG File Name])</f>
        <v/>
      </c>
      <c r="B36" s="3" t="str">
        <f>IF(Point[DWG Layer Name]="","",Point[DWG Layer Name])</f>
        <v/>
      </c>
      <c r="C36" s="3" t="str">
        <f>IF(Point[DWG Handle]="","",Point[DWG Handle])</f>
        <v/>
      </c>
      <c r="D36" s="58" t="str">
        <f>IF(Point[X]="","",Point[X])</f>
        <v/>
      </c>
      <c r="E36" s="58" t="str">
        <f>IF(Point[Y]="","",Point[Y])</f>
        <v/>
      </c>
      <c r="F36" s="3" t="str">
        <f>IF(Point[Replacement Asset]="","",Point[Replacement Asset])</f>
        <v/>
      </c>
      <c r="G36" s="3" t="str">
        <f>IF(Point[Asset ID]="","",UPPER(Point[Asset ID]))</f>
        <v/>
      </c>
      <c r="H36" s="3" t="str">
        <f>IF(Point[Asset Group]="","",VLOOKUP(Point[Asset Group],asset_grp_pt,4,FALSE))</f>
        <v/>
      </c>
      <c r="I36" s="3" t="str">
        <f>IF(Point[Asset Group]="","",VLOOKUP(Point[Asset Group],asset_grp_pt,2,FALSE))</f>
        <v/>
      </c>
      <c r="J36" s="3" t="str">
        <f>IF(Point[Asset Group]="","",VLOOKUP(Point[Asset Group],asset_grp_pt,3,FALSE))</f>
        <v/>
      </c>
      <c r="K36" s="3" t="str">
        <f>IF(Point[Asset Group]="","",VLOOKUP(Point[Asset Type],type_master_list,2,FALSE))</f>
        <v/>
      </c>
      <c r="L36" s="3" t="str">
        <f>IF(Point[Asset Name]="","",PROPER(Point[Asset Name]))</f>
        <v/>
      </c>
      <c r="M36" s="11" t="str">
        <f>IF(Point[Install Date]="","",Point[Install Date])</f>
        <v/>
      </c>
      <c r="N36" s="11" t="str">
        <f>IF(Point[Note]="","",PROPER(Point[Note]))</f>
        <v/>
      </c>
      <c r="O36" s="11" t="str">
        <f>IF(Point[Resource Consent Number]="","",UPPER(Point[Resource Consent Number]))</f>
        <v/>
      </c>
      <c r="P36" s="53" t="str">
        <f>IF(Point[Asset Unit Cost]="","",Point[Asset Unit Cost])</f>
        <v/>
      </c>
      <c r="Q36" s="11" t="str">
        <f>IF(Point[Added By]="","",UPPER(Point[Added By]))</f>
        <v/>
      </c>
      <c r="R36" s="11" t="str">
        <f>IF(Point[Added Date]="","",Point[Added Date])</f>
        <v/>
      </c>
      <c r="S36" s="14" t="str">
        <f>IF(Point[Z COORD]="","",Point[Z COORD])</f>
        <v/>
      </c>
      <c r="T36" s="14" t="str">
        <f>IF(Point[Asset Description]="","",PROPER(Point[Asset Description]))</f>
        <v/>
      </c>
      <c r="U36" s="14" t="str">
        <f>IF(Point[[Artist ]]="","",PROPER(Point[[Artist ]]))</f>
        <v/>
      </c>
      <c r="V36" s="14" t="str">
        <f>IF(Point[Material Notes]="","",PROPER(Point[Material Notes]))</f>
        <v/>
      </c>
      <c r="W36" s="14" t="str">
        <f>IF(Point[Dimension Notes]="","",Point[Dimension Notes])</f>
        <v/>
      </c>
      <c r="X36" s="14" t="str">
        <f>IF(Point[List]="","",VLOOKUP(Point[Burner Number],number,2,FALSE))</f>
        <v/>
      </c>
      <c r="Y36" s="14" t="str">
        <f>IF(Point[List]="","",VLOOKUP(Point[Fuel],bbq_fuel,2,FALSE))</f>
        <v/>
      </c>
      <c r="Z36" s="14" t="str">
        <f>IF(Point[List]="","",VLOOKUP(Point[Cabinet Material],bbq_material,2,FALSE))</f>
        <v/>
      </c>
      <c r="AA36" s="14" t="str">
        <f>IF(Point[Asset Group]="","",VLOOKUP(Point[Manufacturer],manufacturer,2,FALSE))</f>
        <v/>
      </c>
      <c r="AB36" s="14" t="str">
        <f>IF(Point[Uinsex WC]="","",Point[Uinsex WC])</f>
        <v/>
      </c>
      <c r="AC36" s="14" t="str">
        <f>IF(Point[Female WC]="","",Point[Female WC])</f>
        <v/>
      </c>
      <c r="AD36" s="14" t="str">
        <f>IF(Point[Male WC]="","",Point[Male WC])</f>
        <v/>
      </c>
      <c r="AE36" s="14" t="str">
        <f>IF(Point[Urinal]="","",Point[Urinal])</f>
        <v/>
      </c>
      <c r="AF36" s="14" t="str">
        <f>IF(Point[Disabled Unisex]="","",Point[Disabled Unisex])</f>
        <v/>
      </c>
      <c r="AG36" s="14" t="str">
        <f>IF(Point[Disabled Female]="","",Point[Disabled Female])</f>
        <v/>
      </c>
      <c r="AH36" s="14" t="str">
        <f>IF(Point[Disabled Male]="","",Point[Disabled Male])</f>
        <v/>
      </c>
      <c r="AI36" s="14" t="str">
        <f>IF(Point[Asset Group]="","",VLOOKUP(Point[Handrail],yes_no,2,FALSE))</f>
        <v/>
      </c>
      <c r="AJ36" s="14" t="str">
        <f>IF(Point[Asset Group]="","",VLOOKUP(Point[Baby Changing],yes_no,2,FALSE))</f>
        <v/>
      </c>
      <c r="AK36" s="14" t="str">
        <f>IF(Point[Asset Group]="","",VLOOKUP(Point[Service Room],yes_no,2,FALSE))</f>
        <v/>
      </c>
      <c r="AL36" s="14" t="str">
        <f>IF(Point[Asset Group]="","",VLOOKUP(Point[Service Tap],service_tap,2,FALSE))</f>
        <v/>
      </c>
      <c r="AM36" s="14" t="str">
        <f>IF(Point[Asset Group]="","",VLOOKUP(Point[Heating Type],wc_heating,2,FALSE))</f>
        <v/>
      </c>
      <c r="AN36" s="14" t="str">
        <f>IF(Point[Asset Group]="","",VLOOKUP(Point[Power Supply],power_supply,2,FALSE))</f>
        <v/>
      </c>
      <c r="AO36" s="14" t="str">
        <f>IF(Point[Asset Group]="","",VLOOKUP(Point[Waste Water],waste_water,2,FALSE))</f>
        <v/>
      </c>
      <c r="AP36" s="14" t="str">
        <f>IF(Point[Asset Group]="","",VLOOKUP(Point[Furniture SubType],subdom_master_gdb,2,FALSE))</f>
        <v/>
      </c>
      <c r="AQ36" s="14" t="str">
        <f>IF(Point[Asset Group]="","",VLOOKUP(Point[Concrete Pad],yes_no,2,FALSE))</f>
        <v/>
      </c>
      <c r="AR36" s="14" t="str">
        <f>IF(Point[Asset Group]="","",VLOOKUP(Point[Material],material_master,2,FALSE))</f>
        <v/>
      </c>
      <c r="AS36" s="14" t="str">
        <f>IF(Point[Asset Group]="","",VLOOKUP(Point[Plumbing],irrigation_plumbing,2,FALSE))</f>
        <v/>
      </c>
      <c r="AT36" s="14" t="str">
        <f>IF(Point[Asset Group]="","",VLOOKUP(Point[Sprinklers],irrigation_sprinklers,2,FALSE))</f>
        <v/>
      </c>
      <c r="AU36" s="14" t="str">
        <f>IF(Point[Asset Group]="","",VLOOKUP(Point[System],irrigation_system,2,FALSE))</f>
        <v/>
      </c>
      <c r="AV36" s="14" t="str">
        <f>IF(Point[Asset Group]="","",VLOOKUP(Point[Status],irrigation_status,2,FALSE))</f>
        <v/>
      </c>
      <c r="AW36" s="11" t="str">
        <f>IF(Point[Date of manufacture]="","",Point[Date of manufacture])</f>
        <v/>
      </c>
      <c r="AX36" s="14" t="str">
        <f>IF(Point[Asset Group]="","",VLOOKUP(Point[Sign Purpose],sign_purpose,2,FALSE))</f>
        <v/>
      </c>
      <c r="AY36" s="14" t="str">
        <f>IF(Point[Asset Group]="","",VLOOKUP(Point[Sign Material],material_master,2,FALSE))</f>
        <v/>
      </c>
      <c r="AZ36" s="14" t="str">
        <f>IF(Point[Asset Group]="","",VLOOKUP(Point[Affixed To],sign_affix,2,FALSE))</f>
        <v/>
      </c>
      <c r="BA36" s="14" t="str">
        <f>IF(Point[Size HxB mm]="","",Point[Size HxB mm])</f>
        <v/>
      </c>
      <c r="BB36" s="14" t="str">
        <f>IF(Point[Height m]="","",Point[Height m])</f>
        <v/>
      </c>
      <c r="BC36" s="14" t="str">
        <f>IF(Point[Asset Group]="","",VLOOKUP(Point[Post Material],material_master,2,FALSE))</f>
        <v/>
      </c>
      <c r="BD36" s="14" t="str">
        <f>IF(Point[Asset Group]="","",VLOOKUP(Point[Post Number],number,2,FALSE))</f>
        <v/>
      </c>
      <c r="BE36" s="14" t="str">
        <f>IF(Point[Asset Group]="","",VLOOKUP(Point[Structure SubType],subdom_master_gdb,2,FALSE))</f>
        <v/>
      </c>
      <c r="BF36" s="14" t="str">
        <f>IF(Point[Area m2]="","",Point[Area m2])</f>
        <v/>
      </c>
      <c r="BG36" s="14" t="str">
        <f>IF(Point[Length m]="","",Point[Length m])</f>
        <v/>
      </c>
      <c r="BH36" s="14" t="str">
        <f>IF(Point[Width m]="","",Point[Width m])</f>
        <v/>
      </c>
      <c r="BI36" s="14" t="str">
        <f>IF(Point[Diameter m]="","",Point[Diameter m])</f>
        <v/>
      </c>
      <c r="BJ36" s="14" t="str">
        <f>IF(Point[Asset Group]="","",VLOOKUP(Point[Number of Pipes],number,2,FALSE))</f>
        <v/>
      </c>
      <c r="BK36" s="14" t="str">
        <f>IF(Point[Asset Group]="","",VLOOKUP(Point[Combined Name],2,FALSE))</f>
        <v/>
      </c>
      <c r="BL36" s="14" t="str">
        <f>IF(Point[Asset Group]="","",VLOOKUP(Point[Size Class],size_class,2,FALSE))</f>
        <v/>
      </c>
      <c r="BM36" s="14" t="str">
        <f>IF(Point[Asset Group]="","",VLOOKUP(Point[Age Class],age_class,2,FALSE))</f>
        <v/>
      </c>
      <c r="BN36" s="14" t="str">
        <f>IF(Point[Girth (cm)]="","",Point[Girth (cm)])</f>
        <v/>
      </c>
      <c r="BO36" s="14" t="str">
        <f>IF(Point[Crown Radius (m)]="","",Point[Crown Radius (m)])</f>
        <v/>
      </c>
      <c r="BP36" s="14" t="str">
        <f>IF(Point[Asset Group]="","",VLOOKUP(Point[Rooting Environment],root_enviro,2,FALSE))</f>
        <v/>
      </c>
      <c r="BQ36" s="14" t="str">
        <f>IF(Point[Asset Group]="","",VLOOKUP(Point[Tree Surround],tree_surround,2,FALSE))</f>
        <v/>
      </c>
      <c r="BR36" s="14" t="str">
        <f>IF(Point[Asset Group]="","",VLOOKUP(Point[Tree Grill],yes_no,2,FALSE))</f>
        <v/>
      </c>
      <c r="BS36" s="14" t="str">
        <f>IF(Point[Asset Group]="","",VLOOKUP(Point[Tree Location],tree_location,2,FALSE))</f>
        <v/>
      </c>
    </row>
    <row r="37" spans="1:71" s="3" customFormat="1" x14ac:dyDescent="0.2">
      <c r="A37" s="3" t="str">
        <f>IF(Point[DWG File Name]="","",Point[DWG File Name])</f>
        <v/>
      </c>
      <c r="B37" s="3" t="str">
        <f>IF(Point[DWG Layer Name]="","",Point[DWG Layer Name])</f>
        <v/>
      </c>
      <c r="C37" s="3" t="str">
        <f>IF(Point[DWG Handle]="","",Point[DWG Handle])</f>
        <v/>
      </c>
      <c r="D37" s="58" t="str">
        <f>IF(Point[X]="","",Point[X])</f>
        <v/>
      </c>
      <c r="E37" s="58" t="str">
        <f>IF(Point[Y]="","",Point[Y])</f>
        <v/>
      </c>
      <c r="F37" s="3" t="str">
        <f>IF(Point[Replacement Asset]="","",Point[Replacement Asset])</f>
        <v/>
      </c>
      <c r="G37" s="3" t="str">
        <f>IF(Point[Asset ID]="","",UPPER(Point[Asset ID]))</f>
        <v/>
      </c>
      <c r="H37" s="3" t="str">
        <f>IF(Point[Asset Group]="","",VLOOKUP(Point[Asset Group],asset_grp_pt,4,FALSE))</f>
        <v/>
      </c>
      <c r="I37" s="3" t="str">
        <f>IF(Point[Asset Group]="","",VLOOKUP(Point[Asset Group],asset_grp_pt,2,FALSE))</f>
        <v/>
      </c>
      <c r="J37" s="3" t="str">
        <f>IF(Point[Asset Group]="","",VLOOKUP(Point[Asset Group],asset_grp_pt,3,FALSE))</f>
        <v/>
      </c>
      <c r="K37" s="3" t="str">
        <f>IF(Point[Asset Group]="","",VLOOKUP(Point[Asset Type],type_master_list,2,FALSE))</f>
        <v/>
      </c>
      <c r="L37" s="3" t="str">
        <f>IF(Point[Asset Name]="","",PROPER(Point[Asset Name]))</f>
        <v/>
      </c>
      <c r="M37" s="11" t="str">
        <f>IF(Point[Install Date]="","",Point[Install Date])</f>
        <v/>
      </c>
      <c r="N37" s="11" t="str">
        <f>IF(Point[Note]="","",PROPER(Point[Note]))</f>
        <v/>
      </c>
      <c r="O37" s="11" t="str">
        <f>IF(Point[Resource Consent Number]="","",UPPER(Point[Resource Consent Number]))</f>
        <v/>
      </c>
      <c r="P37" s="53" t="str">
        <f>IF(Point[Asset Unit Cost]="","",Point[Asset Unit Cost])</f>
        <v/>
      </c>
      <c r="Q37" s="11" t="str">
        <f>IF(Point[Added By]="","",UPPER(Point[Added By]))</f>
        <v/>
      </c>
      <c r="R37" s="11" t="str">
        <f>IF(Point[Added Date]="","",Point[Added Date])</f>
        <v/>
      </c>
      <c r="S37" s="14" t="str">
        <f>IF(Point[Z COORD]="","",Point[Z COORD])</f>
        <v/>
      </c>
      <c r="T37" s="14" t="str">
        <f>IF(Point[Asset Description]="","",PROPER(Point[Asset Description]))</f>
        <v/>
      </c>
      <c r="U37" s="14" t="str">
        <f>IF(Point[[Artist ]]="","",PROPER(Point[[Artist ]]))</f>
        <v/>
      </c>
      <c r="V37" s="14" t="str">
        <f>IF(Point[Material Notes]="","",PROPER(Point[Material Notes]))</f>
        <v/>
      </c>
      <c r="W37" s="14" t="str">
        <f>IF(Point[Dimension Notes]="","",Point[Dimension Notes])</f>
        <v/>
      </c>
      <c r="X37" s="14" t="str">
        <f>IF(Point[List]="","",VLOOKUP(Point[Burner Number],number,2,FALSE))</f>
        <v/>
      </c>
      <c r="Y37" s="14" t="str">
        <f>IF(Point[List]="","",VLOOKUP(Point[Fuel],bbq_fuel,2,FALSE))</f>
        <v/>
      </c>
      <c r="Z37" s="14" t="str">
        <f>IF(Point[List]="","",VLOOKUP(Point[Cabinet Material],bbq_material,2,FALSE))</f>
        <v/>
      </c>
      <c r="AA37" s="14" t="str">
        <f>IF(Point[Asset Group]="","",VLOOKUP(Point[Manufacturer],manufacturer,2,FALSE))</f>
        <v/>
      </c>
      <c r="AB37" s="14" t="str">
        <f>IF(Point[Uinsex WC]="","",Point[Uinsex WC])</f>
        <v/>
      </c>
      <c r="AC37" s="14" t="str">
        <f>IF(Point[Female WC]="","",Point[Female WC])</f>
        <v/>
      </c>
      <c r="AD37" s="14" t="str">
        <f>IF(Point[Male WC]="","",Point[Male WC])</f>
        <v/>
      </c>
      <c r="AE37" s="14" t="str">
        <f>IF(Point[Urinal]="","",Point[Urinal])</f>
        <v/>
      </c>
      <c r="AF37" s="14" t="str">
        <f>IF(Point[Disabled Unisex]="","",Point[Disabled Unisex])</f>
        <v/>
      </c>
      <c r="AG37" s="14" t="str">
        <f>IF(Point[Disabled Female]="","",Point[Disabled Female])</f>
        <v/>
      </c>
      <c r="AH37" s="14" t="str">
        <f>IF(Point[Disabled Male]="","",Point[Disabled Male])</f>
        <v/>
      </c>
      <c r="AI37" s="14" t="str">
        <f>IF(Point[Asset Group]="","",VLOOKUP(Point[Handrail],yes_no,2,FALSE))</f>
        <v/>
      </c>
      <c r="AJ37" s="14" t="str">
        <f>IF(Point[Asset Group]="","",VLOOKUP(Point[Baby Changing],yes_no,2,FALSE))</f>
        <v/>
      </c>
      <c r="AK37" s="14" t="str">
        <f>IF(Point[Asset Group]="","",VLOOKUP(Point[Service Room],yes_no,2,FALSE))</f>
        <v/>
      </c>
      <c r="AL37" s="14" t="str">
        <f>IF(Point[Asset Group]="","",VLOOKUP(Point[Service Tap],service_tap,2,FALSE))</f>
        <v/>
      </c>
      <c r="AM37" s="14" t="str">
        <f>IF(Point[Asset Group]="","",VLOOKUP(Point[Heating Type],wc_heating,2,FALSE))</f>
        <v/>
      </c>
      <c r="AN37" s="14" t="str">
        <f>IF(Point[Asset Group]="","",VLOOKUP(Point[Power Supply],power_supply,2,FALSE))</f>
        <v/>
      </c>
      <c r="AO37" s="14" t="str">
        <f>IF(Point[Asset Group]="","",VLOOKUP(Point[Waste Water],waste_water,2,FALSE))</f>
        <v/>
      </c>
      <c r="AP37" s="14" t="str">
        <f>IF(Point[Asset Group]="","",VLOOKUP(Point[Furniture SubType],subdom_master_gdb,2,FALSE))</f>
        <v/>
      </c>
      <c r="AQ37" s="14" t="str">
        <f>IF(Point[Asset Group]="","",VLOOKUP(Point[Concrete Pad],yes_no,2,FALSE))</f>
        <v/>
      </c>
      <c r="AR37" s="14" t="str">
        <f>IF(Point[Asset Group]="","",VLOOKUP(Point[Material],material_master,2,FALSE))</f>
        <v/>
      </c>
      <c r="AS37" s="14" t="str">
        <f>IF(Point[Asset Group]="","",VLOOKUP(Point[Plumbing],irrigation_plumbing,2,FALSE))</f>
        <v/>
      </c>
      <c r="AT37" s="14" t="str">
        <f>IF(Point[Asset Group]="","",VLOOKUP(Point[Sprinklers],irrigation_sprinklers,2,FALSE))</f>
        <v/>
      </c>
      <c r="AU37" s="14" t="str">
        <f>IF(Point[Asset Group]="","",VLOOKUP(Point[System],irrigation_system,2,FALSE))</f>
        <v/>
      </c>
      <c r="AV37" s="14" t="str">
        <f>IF(Point[Asset Group]="","",VLOOKUP(Point[Status],irrigation_status,2,FALSE))</f>
        <v/>
      </c>
      <c r="AW37" s="11" t="str">
        <f>IF(Point[Date of manufacture]="","",Point[Date of manufacture])</f>
        <v/>
      </c>
      <c r="AX37" s="14" t="str">
        <f>IF(Point[Asset Group]="","",VLOOKUP(Point[Sign Purpose],sign_purpose,2,FALSE))</f>
        <v/>
      </c>
      <c r="AY37" s="14" t="str">
        <f>IF(Point[Asset Group]="","",VLOOKUP(Point[Sign Material],material_master,2,FALSE))</f>
        <v/>
      </c>
      <c r="AZ37" s="14" t="str">
        <f>IF(Point[Asset Group]="","",VLOOKUP(Point[Affixed To],sign_affix,2,FALSE))</f>
        <v/>
      </c>
      <c r="BA37" s="14" t="str">
        <f>IF(Point[Size HxB mm]="","",Point[Size HxB mm])</f>
        <v/>
      </c>
      <c r="BB37" s="14" t="str">
        <f>IF(Point[Height m]="","",Point[Height m])</f>
        <v/>
      </c>
      <c r="BC37" s="14" t="str">
        <f>IF(Point[Asset Group]="","",VLOOKUP(Point[Post Material],material_master,2,FALSE))</f>
        <v/>
      </c>
      <c r="BD37" s="14" t="str">
        <f>IF(Point[Asset Group]="","",VLOOKUP(Point[Post Number],number,2,FALSE))</f>
        <v/>
      </c>
      <c r="BE37" s="14" t="str">
        <f>IF(Point[Asset Group]="","",VLOOKUP(Point[Structure SubType],subdom_master_gdb,2,FALSE))</f>
        <v/>
      </c>
      <c r="BF37" s="14" t="str">
        <f>IF(Point[Area m2]="","",Point[Area m2])</f>
        <v/>
      </c>
      <c r="BG37" s="14" t="str">
        <f>IF(Point[Length m]="","",Point[Length m])</f>
        <v/>
      </c>
      <c r="BH37" s="14" t="str">
        <f>IF(Point[Width m]="","",Point[Width m])</f>
        <v/>
      </c>
      <c r="BI37" s="14" t="str">
        <f>IF(Point[Diameter m]="","",Point[Diameter m])</f>
        <v/>
      </c>
      <c r="BJ37" s="14" t="str">
        <f>IF(Point[Asset Group]="","",VLOOKUP(Point[Number of Pipes],number,2,FALSE))</f>
        <v/>
      </c>
      <c r="BK37" s="14" t="str">
        <f>IF(Point[Asset Group]="","",VLOOKUP(Point[Combined Name],2,FALSE))</f>
        <v/>
      </c>
      <c r="BL37" s="14" t="str">
        <f>IF(Point[Asset Group]="","",VLOOKUP(Point[Size Class],size_class,2,FALSE))</f>
        <v/>
      </c>
      <c r="BM37" s="14" t="str">
        <f>IF(Point[Asset Group]="","",VLOOKUP(Point[Age Class],age_class,2,FALSE))</f>
        <v/>
      </c>
      <c r="BN37" s="14" t="str">
        <f>IF(Point[Girth (cm)]="","",Point[Girth (cm)])</f>
        <v/>
      </c>
      <c r="BO37" s="14" t="str">
        <f>IF(Point[Crown Radius (m)]="","",Point[Crown Radius (m)])</f>
        <v/>
      </c>
      <c r="BP37" s="14" t="str">
        <f>IF(Point[Asset Group]="","",VLOOKUP(Point[Rooting Environment],root_enviro,2,FALSE))</f>
        <v/>
      </c>
      <c r="BQ37" s="14" t="str">
        <f>IF(Point[Asset Group]="","",VLOOKUP(Point[Tree Surround],tree_surround,2,FALSE))</f>
        <v/>
      </c>
      <c r="BR37" s="14" t="str">
        <f>IF(Point[Asset Group]="","",VLOOKUP(Point[Tree Grill],yes_no,2,FALSE))</f>
        <v/>
      </c>
      <c r="BS37" s="14" t="str">
        <f>IF(Point[Asset Group]="","",VLOOKUP(Point[Tree Location],tree_location,2,FALSE))</f>
        <v/>
      </c>
    </row>
    <row r="38" spans="1:71" s="3" customFormat="1" x14ac:dyDescent="0.2">
      <c r="A38" s="3" t="str">
        <f>IF(Point[DWG File Name]="","",Point[DWG File Name])</f>
        <v/>
      </c>
      <c r="B38" s="3" t="str">
        <f>IF(Point[DWG Layer Name]="","",Point[DWG Layer Name])</f>
        <v/>
      </c>
      <c r="C38" s="3" t="str">
        <f>IF(Point[DWG Handle]="","",Point[DWG Handle])</f>
        <v/>
      </c>
      <c r="D38" s="58" t="str">
        <f>IF(Point[X]="","",Point[X])</f>
        <v/>
      </c>
      <c r="E38" s="58" t="str">
        <f>IF(Point[Y]="","",Point[Y])</f>
        <v/>
      </c>
      <c r="F38" s="3" t="str">
        <f>IF(Point[Replacement Asset]="","",Point[Replacement Asset])</f>
        <v/>
      </c>
      <c r="G38" s="3" t="str">
        <f>IF(Point[Asset ID]="","",UPPER(Point[Asset ID]))</f>
        <v/>
      </c>
      <c r="H38" s="3" t="str">
        <f>IF(Point[Asset Group]="","",VLOOKUP(Point[Asset Group],asset_grp_pt,4,FALSE))</f>
        <v/>
      </c>
      <c r="I38" s="3" t="str">
        <f>IF(Point[Asset Group]="","",VLOOKUP(Point[Asset Group],asset_grp_pt,2,FALSE))</f>
        <v/>
      </c>
      <c r="J38" s="3" t="str">
        <f>IF(Point[Asset Group]="","",VLOOKUP(Point[Asset Group],asset_grp_pt,3,FALSE))</f>
        <v/>
      </c>
      <c r="K38" s="3" t="str">
        <f>IF(Point[Asset Group]="","",VLOOKUP(Point[Asset Type],type_master_list,2,FALSE))</f>
        <v/>
      </c>
      <c r="L38" s="3" t="str">
        <f>IF(Point[Asset Name]="","",PROPER(Point[Asset Name]))</f>
        <v/>
      </c>
      <c r="M38" s="11" t="str">
        <f>IF(Point[Install Date]="","",Point[Install Date])</f>
        <v/>
      </c>
      <c r="N38" s="11" t="str">
        <f>IF(Point[Note]="","",PROPER(Point[Note]))</f>
        <v/>
      </c>
      <c r="O38" s="11" t="str">
        <f>IF(Point[Resource Consent Number]="","",UPPER(Point[Resource Consent Number]))</f>
        <v/>
      </c>
      <c r="P38" s="53" t="str">
        <f>IF(Point[Asset Unit Cost]="","",Point[Asset Unit Cost])</f>
        <v/>
      </c>
      <c r="Q38" s="11" t="str">
        <f>IF(Point[Added By]="","",UPPER(Point[Added By]))</f>
        <v/>
      </c>
      <c r="R38" s="11" t="str">
        <f>IF(Point[Added Date]="","",Point[Added Date])</f>
        <v/>
      </c>
      <c r="S38" s="14" t="str">
        <f>IF(Point[Z COORD]="","",Point[Z COORD])</f>
        <v/>
      </c>
      <c r="T38" s="14" t="str">
        <f>IF(Point[Asset Description]="","",PROPER(Point[Asset Description]))</f>
        <v/>
      </c>
      <c r="U38" s="14" t="str">
        <f>IF(Point[[Artist ]]="","",PROPER(Point[[Artist ]]))</f>
        <v/>
      </c>
      <c r="V38" s="14" t="str">
        <f>IF(Point[Material Notes]="","",PROPER(Point[Material Notes]))</f>
        <v/>
      </c>
      <c r="W38" s="14" t="str">
        <f>IF(Point[Dimension Notes]="","",Point[Dimension Notes])</f>
        <v/>
      </c>
      <c r="X38" s="14" t="str">
        <f>IF(Point[List]="","",VLOOKUP(Point[Burner Number],number,2,FALSE))</f>
        <v/>
      </c>
      <c r="Y38" s="14" t="str">
        <f>IF(Point[List]="","",VLOOKUP(Point[Fuel],bbq_fuel,2,FALSE))</f>
        <v/>
      </c>
      <c r="Z38" s="14" t="str">
        <f>IF(Point[List]="","",VLOOKUP(Point[Cabinet Material],bbq_material,2,FALSE))</f>
        <v/>
      </c>
      <c r="AA38" s="14" t="str">
        <f>IF(Point[Asset Group]="","",VLOOKUP(Point[Manufacturer],manufacturer,2,FALSE))</f>
        <v/>
      </c>
      <c r="AB38" s="14" t="str">
        <f>IF(Point[Uinsex WC]="","",Point[Uinsex WC])</f>
        <v/>
      </c>
      <c r="AC38" s="14" t="str">
        <f>IF(Point[Female WC]="","",Point[Female WC])</f>
        <v/>
      </c>
      <c r="AD38" s="14" t="str">
        <f>IF(Point[Male WC]="","",Point[Male WC])</f>
        <v/>
      </c>
      <c r="AE38" s="14" t="str">
        <f>IF(Point[Urinal]="","",Point[Urinal])</f>
        <v/>
      </c>
      <c r="AF38" s="14" t="str">
        <f>IF(Point[Disabled Unisex]="","",Point[Disabled Unisex])</f>
        <v/>
      </c>
      <c r="AG38" s="14" t="str">
        <f>IF(Point[Disabled Female]="","",Point[Disabled Female])</f>
        <v/>
      </c>
      <c r="AH38" s="14" t="str">
        <f>IF(Point[Disabled Male]="","",Point[Disabled Male])</f>
        <v/>
      </c>
      <c r="AI38" s="14" t="str">
        <f>IF(Point[Asset Group]="","",VLOOKUP(Point[Handrail],yes_no,2,FALSE))</f>
        <v/>
      </c>
      <c r="AJ38" s="14" t="str">
        <f>IF(Point[Asset Group]="","",VLOOKUP(Point[Baby Changing],yes_no,2,FALSE))</f>
        <v/>
      </c>
      <c r="AK38" s="14" t="str">
        <f>IF(Point[Asset Group]="","",VLOOKUP(Point[Service Room],yes_no,2,FALSE))</f>
        <v/>
      </c>
      <c r="AL38" s="14" t="str">
        <f>IF(Point[Asset Group]="","",VLOOKUP(Point[Service Tap],service_tap,2,FALSE))</f>
        <v/>
      </c>
      <c r="AM38" s="14" t="str">
        <f>IF(Point[Asset Group]="","",VLOOKUP(Point[Heating Type],wc_heating,2,FALSE))</f>
        <v/>
      </c>
      <c r="AN38" s="14" t="str">
        <f>IF(Point[Asset Group]="","",VLOOKUP(Point[Power Supply],power_supply,2,FALSE))</f>
        <v/>
      </c>
      <c r="AO38" s="14" t="str">
        <f>IF(Point[Asset Group]="","",VLOOKUP(Point[Waste Water],waste_water,2,FALSE))</f>
        <v/>
      </c>
      <c r="AP38" s="14" t="str">
        <f>IF(Point[Asset Group]="","",VLOOKUP(Point[Furniture SubType],subdom_master_gdb,2,FALSE))</f>
        <v/>
      </c>
      <c r="AQ38" s="14" t="str">
        <f>IF(Point[Asset Group]="","",VLOOKUP(Point[Concrete Pad],yes_no,2,FALSE))</f>
        <v/>
      </c>
      <c r="AR38" s="14" t="str">
        <f>IF(Point[Asset Group]="","",VLOOKUP(Point[Material],material_master,2,FALSE))</f>
        <v/>
      </c>
      <c r="AS38" s="14" t="str">
        <f>IF(Point[Asset Group]="","",VLOOKUP(Point[Plumbing],irrigation_plumbing,2,FALSE))</f>
        <v/>
      </c>
      <c r="AT38" s="14" t="str">
        <f>IF(Point[Asset Group]="","",VLOOKUP(Point[Sprinklers],irrigation_sprinklers,2,FALSE))</f>
        <v/>
      </c>
      <c r="AU38" s="14" t="str">
        <f>IF(Point[Asset Group]="","",VLOOKUP(Point[System],irrigation_system,2,FALSE))</f>
        <v/>
      </c>
      <c r="AV38" s="14" t="str">
        <f>IF(Point[Asset Group]="","",VLOOKUP(Point[Status],irrigation_status,2,FALSE))</f>
        <v/>
      </c>
      <c r="AW38" s="11" t="str">
        <f>IF(Point[Date of manufacture]="","",Point[Date of manufacture])</f>
        <v/>
      </c>
      <c r="AX38" s="14" t="str">
        <f>IF(Point[Asset Group]="","",VLOOKUP(Point[Sign Purpose],sign_purpose,2,FALSE))</f>
        <v/>
      </c>
      <c r="AY38" s="14" t="str">
        <f>IF(Point[Asset Group]="","",VLOOKUP(Point[Sign Material],material_master,2,FALSE))</f>
        <v/>
      </c>
      <c r="AZ38" s="14" t="str">
        <f>IF(Point[Asset Group]="","",VLOOKUP(Point[Affixed To],sign_affix,2,FALSE))</f>
        <v/>
      </c>
      <c r="BA38" s="14" t="str">
        <f>IF(Point[Size HxB mm]="","",Point[Size HxB mm])</f>
        <v/>
      </c>
      <c r="BB38" s="14" t="str">
        <f>IF(Point[Height m]="","",Point[Height m])</f>
        <v/>
      </c>
      <c r="BC38" s="14" t="str">
        <f>IF(Point[Asset Group]="","",VLOOKUP(Point[Post Material],material_master,2,FALSE))</f>
        <v/>
      </c>
      <c r="BD38" s="14" t="str">
        <f>IF(Point[Asset Group]="","",VLOOKUP(Point[Post Number],number,2,FALSE))</f>
        <v/>
      </c>
      <c r="BE38" s="14" t="str">
        <f>IF(Point[Asset Group]="","",VLOOKUP(Point[Structure SubType],subdom_master_gdb,2,FALSE))</f>
        <v/>
      </c>
      <c r="BF38" s="14" t="str">
        <f>IF(Point[Area m2]="","",Point[Area m2])</f>
        <v/>
      </c>
      <c r="BG38" s="14" t="str">
        <f>IF(Point[Length m]="","",Point[Length m])</f>
        <v/>
      </c>
      <c r="BH38" s="14" t="str">
        <f>IF(Point[Width m]="","",Point[Width m])</f>
        <v/>
      </c>
      <c r="BI38" s="14" t="str">
        <f>IF(Point[Diameter m]="","",Point[Diameter m])</f>
        <v/>
      </c>
      <c r="BJ38" s="14" t="str">
        <f>IF(Point[Asset Group]="","",VLOOKUP(Point[Number of Pipes],number,2,FALSE))</f>
        <v/>
      </c>
      <c r="BK38" s="14" t="str">
        <f>IF(Point[Asset Group]="","",VLOOKUP(Point[Combined Name],2,FALSE))</f>
        <v/>
      </c>
      <c r="BL38" s="14" t="str">
        <f>IF(Point[Asset Group]="","",VLOOKUP(Point[Size Class],size_class,2,FALSE))</f>
        <v/>
      </c>
      <c r="BM38" s="14" t="str">
        <f>IF(Point[Asset Group]="","",VLOOKUP(Point[Age Class],age_class,2,FALSE))</f>
        <v/>
      </c>
      <c r="BN38" s="14" t="str">
        <f>IF(Point[Girth (cm)]="","",Point[Girth (cm)])</f>
        <v/>
      </c>
      <c r="BO38" s="14" t="str">
        <f>IF(Point[Crown Radius (m)]="","",Point[Crown Radius (m)])</f>
        <v/>
      </c>
      <c r="BP38" s="14" t="str">
        <f>IF(Point[Asset Group]="","",VLOOKUP(Point[Rooting Environment],root_enviro,2,FALSE))</f>
        <v/>
      </c>
      <c r="BQ38" s="14" t="str">
        <f>IF(Point[Asset Group]="","",VLOOKUP(Point[Tree Surround],tree_surround,2,FALSE))</f>
        <v/>
      </c>
      <c r="BR38" s="14" t="str">
        <f>IF(Point[Asset Group]="","",VLOOKUP(Point[Tree Grill],yes_no,2,FALSE))</f>
        <v/>
      </c>
      <c r="BS38" s="14" t="str">
        <f>IF(Point[Asset Group]="","",VLOOKUP(Point[Tree Location],tree_location,2,FALSE))</f>
        <v/>
      </c>
    </row>
    <row r="39" spans="1:71" s="3" customFormat="1" x14ac:dyDescent="0.2">
      <c r="A39" s="3" t="str">
        <f>IF(Point[DWG File Name]="","",Point[DWG File Name])</f>
        <v/>
      </c>
      <c r="B39" s="3" t="str">
        <f>IF(Point[DWG Layer Name]="","",Point[DWG Layer Name])</f>
        <v/>
      </c>
      <c r="C39" s="3" t="str">
        <f>IF(Point[DWG Handle]="","",Point[DWG Handle])</f>
        <v/>
      </c>
      <c r="D39" s="58" t="str">
        <f>IF(Point[X]="","",Point[X])</f>
        <v/>
      </c>
      <c r="E39" s="58" t="str">
        <f>IF(Point[Y]="","",Point[Y])</f>
        <v/>
      </c>
      <c r="F39" s="3" t="str">
        <f>IF(Point[Replacement Asset]="","",Point[Replacement Asset])</f>
        <v/>
      </c>
      <c r="G39" s="3" t="str">
        <f>IF(Point[Asset ID]="","",UPPER(Point[Asset ID]))</f>
        <v/>
      </c>
      <c r="H39" s="3" t="str">
        <f>IF(Point[Asset Group]="","",VLOOKUP(Point[Asset Group],asset_grp_pt,4,FALSE))</f>
        <v/>
      </c>
      <c r="I39" s="3" t="str">
        <f>IF(Point[Asset Group]="","",VLOOKUP(Point[Asset Group],asset_grp_pt,2,FALSE))</f>
        <v/>
      </c>
      <c r="J39" s="3" t="str">
        <f>IF(Point[Asset Group]="","",VLOOKUP(Point[Asset Group],asset_grp_pt,3,FALSE))</f>
        <v/>
      </c>
      <c r="K39" s="3" t="str">
        <f>IF(Point[Asset Group]="","",VLOOKUP(Point[Asset Type],type_master_list,2,FALSE))</f>
        <v/>
      </c>
      <c r="L39" s="3" t="str">
        <f>IF(Point[Asset Name]="","",PROPER(Point[Asset Name]))</f>
        <v/>
      </c>
      <c r="M39" s="11" t="str">
        <f>IF(Point[Install Date]="","",Point[Install Date])</f>
        <v/>
      </c>
      <c r="N39" s="11" t="str">
        <f>IF(Point[Note]="","",PROPER(Point[Note]))</f>
        <v/>
      </c>
      <c r="O39" s="11" t="str">
        <f>IF(Point[Resource Consent Number]="","",UPPER(Point[Resource Consent Number]))</f>
        <v/>
      </c>
      <c r="P39" s="53" t="str">
        <f>IF(Point[Asset Unit Cost]="","",Point[Asset Unit Cost])</f>
        <v/>
      </c>
      <c r="Q39" s="11" t="str">
        <f>IF(Point[Added By]="","",UPPER(Point[Added By]))</f>
        <v/>
      </c>
      <c r="R39" s="11" t="str">
        <f>IF(Point[Added Date]="","",Point[Added Date])</f>
        <v/>
      </c>
      <c r="S39" s="14" t="str">
        <f>IF(Point[Z COORD]="","",Point[Z COORD])</f>
        <v/>
      </c>
      <c r="T39" s="14" t="str">
        <f>IF(Point[Asset Description]="","",PROPER(Point[Asset Description]))</f>
        <v/>
      </c>
      <c r="U39" s="14" t="str">
        <f>IF(Point[[Artist ]]="","",PROPER(Point[[Artist ]]))</f>
        <v/>
      </c>
      <c r="V39" s="14" t="str">
        <f>IF(Point[Material Notes]="","",PROPER(Point[Material Notes]))</f>
        <v/>
      </c>
      <c r="W39" s="14" t="str">
        <f>IF(Point[Dimension Notes]="","",Point[Dimension Notes])</f>
        <v/>
      </c>
      <c r="X39" s="14" t="str">
        <f>IF(Point[List]="","",VLOOKUP(Point[Burner Number],number,2,FALSE))</f>
        <v/>
      </c>
      <c r="Y39" s="14" t="str">
        <f>IF(Point[List]="","",VLOOKUP(Point[Fuel],bbq_fuel,2,FALSE))</f>
        <v/>
      </c>
      <c r="Z39" s="14" t="str">
        <f>IF(Point[List]="","",VLOOKUP(Point[Cabinet Material],bbq_material,2,FALSE))</f>
        <v/>
      </c>
      <c r="AA39" s="14" t="str">
        <f>IF(Point[Asset Group]="","",VLOOKUP(Point[Manufacturer],manufacturer,2,FALSE))</f>
        <v/>
      </c>
      <c r="AB39" s="14" t="str">
        <f>IF(Point[Uinsex WC]="","",Point[Uinsex WC])</f>
        <v/>
      </c>
      <c r="AC39" s="14" t="str">
        <f>IF(Point[Female WC]="","",Point[Female WC])</f>
        <v/>
      </c>
      <c r="AD39" s="14" t="str">
        <f>IF(Point[Male WC]="","",Point[Male WC])</f>
        <v/>
      </c>
      <c r="AE39" s="14" t="str">
        <f>IF(Point[Urinal]="","",Point[Urinal])</f>
        <v/>
      </c>
      <c r="AF39" s="14" t="str">
        <f>IF(Point[Disabled Unisex]="","",Point[Disabled Unisex])</f>
        <v/>
      </c>
      <c r="AG39" s="14" t="str">
        <f>IF(Point[Disabled Female]="","",Point[Disabled Female])</f>
        <v/>
      </c>
      <c r="AH39" s="14" t="str">
        <f>IF(Point[Disabled Male]="","",Point[Disabled Male])</f>
        <v/>
      </c>
      <c r="AI39" s="14" t="str">
        <f>IF(Point[Asset Group]="","",VLOOKUP(Point[Handrail],yes_no,2,FALSE))</f>
        <v/>
      </c>
      <c r="AJ39" s="14" t="str">
        <f>IF(Point[Asset Group]="","",VLOOKUP(Point[Baby Changing],yes_no,2,FALSE))</f>
        <v/>
      </c>
      <c r="AK39" s="14" t="str">
        <f>IF(Point[Asset Group]="","",VLOOKUP(Point[Service Room],yes_no,2,FALSE))</f>
        <v/>
      </c>
      <c r="AL39" s="14" t="str">
        <f>IF(Point[Asset Group]="","",VLOOKUP(Point[Service Tap],service_tap,2,FALSE))</f>
        <v/>
      </c>
      <c r="AM39" s="14" t="str">
        <f>IF(Point[Asset Group]="","",VLOOKUP(Point[Heating Type],wc_heating,2,FALSE))</f>
        <v/>
      </c>
      <c r="AN39" s="14" t="str">
        <f>IF(Point[Asset Group]="","",VLOOKUP(Point[Power Supply],power_supply,2,FALSE))</f>
        <v/>
      </c>
      <c r="AO39" s="14" t="str">
        <f>IF(Point[Asset Group]="","",VLOOKUP(Point[Waste Water],waste_water,2,FALSE))</f>
        <v/>
      </c>
      <c r="AP39" s="14" t="str">
        <f>IF(Point[Asset Group]="","",VLOOKUP(Point[Furniture SubType],subdom_master_gdb,2,FALSE))</f>
        <v/>
      </c>
      <c r="AQ39" s="14" t="str">
        <f>IF(Point[Asset Group]="","",VLOOKUP(Point[Concrete Pad],yes_no,2,FALSE))</f>
        <v/>
      </c>
      <c r="AR39" s="14" t="str">
        <f>IF(Point[Asset Group]="","",VLOOKUP(Point[Material],material_master,2,FALSE))</f>
        <v/>
      </c>
      <c r="AS39" s="14" t="str">
        <f>IF(Point[Asset Group]="","",VLOOKUP(Point[Plumbing],irrigation_plumbing,2,FALSE))</f>
        <v/>
      </c>
      <c r="AT39" s="14" t="str">
        <f>IF(Point[Asset Group]="","",VLOOKUP(Point[Sprinklers],irrigation_sprinklers,2,FALSE))</f>
        <v/>
      </c>
      <c r="AU39" s="14" t="str">
        <f>IF(Point[Asset Group]="","",VLOOKUP(Point[System],irrigation_system,2,FALSE))</f>
        <v/>
      </c>
      <c r="AV39" s="14" t="str">
        <f>IF(Point[Asset Group]="","",VLOOKUP(Point[Status],irrigation_status,2,FALSE))</f>
        <v/>
      </c>
      <c r="AW39" s="11" t="str">
        <f>IF(Point[Date of manufacture]="","",Point[Date of manufacture])</f>
        <v/>
      </c>
      <c r="AX39" s="14" t="str">
        <f>IF(Point[Asset Group]="","",VLOOKUP(Point[Sign Purpose],sign_purpose,2,FALSE))</f>
        <v/>
      </c>
      <c r="AY39" s="14" t="str">
        <f>IF(Point[Asset Group]="","",VLOOKUP(Point[Sign Material],material_master,2,FALSE))</f>
        <v/>
      </c>
      <c r="AZ39" s="14" t="str">
        <f>IF(Point[Asset Group]="","",VLOOKUP(Point[Affixed To],sign_affix,2,FALSE))</f>
        <v/>
      </c>
      <c r="BA39" s="14" t="str">
        <f>IF(Point[Size HxB mm]="","",Point[Size HxB mm])</f>
        <v/>
      </c>
      <c r="BB39" s="14" t="str">
        <f>IF(Point[Height m]="","",Point[Height m])</f>
        <v/>
      </c>
      <c r="BC39" s="14" t="str">
        <f>IF(Point[Asset Group]="","",VLOOKUP(Point[Post Material],material_master,2,FALSE))</f>
        <v/>
      </c>
      <c r="BD39" s="14" t="str">
        <f>IF(Point[Asset Group]="","",VLOOKUP(Point[Post Number],number,2,FALSE))</f>
        <v/>
      </c>
      <c r="BE39" s="14" t="str">
        <f>IF(Point[Asset Group]="","",VLOOKUP(Point[Structure SubType],subdom_master_gdb,2,FALSE))</f>
        <v/>
      </c>
      <c r="BF39" s="14" t="str">
        <f>IF(Point[Area m2]="","",Point[Area m2])</f>
        <v/>
      </c>
      <c r="BG39" s="14" t="str">
        <f>IF(Point[Length m]="","",Point[Length m])</f>
        <v/>
      </c>
      <c r="BH39" s="14" t="str">
        <f>IF(Point[Width m]="","",Point[Width m])</f>
        <v/>
      </c>
      <c r="BI39" s="14" t="str">
        <f>IF(Point[Diameter m]="","",Point[Diameter m])</f>
        <v/>
      </c>
      <c r="BJ39" s="14" t="str">
        <f>IF(Point[Asset Group]="","",VLOOKUP(Point[Number of Pipes],number,2,FALSE))</f>
        <v/>
      </c>
      <c r="BK39" s="14" t="str">
        <f>IF(Point[Asset Group]="","",VLOOKUP(Point[Combined Name],2,FALSE))</f>
        <v/>
      </c>
      <c r="BL39" s="14" t="str">
        <f>IF(Point[Asset Group]="","",VLOOKUP(Point[Size Class],size_class,2,FALSE))</f>
        <v/>
      </c>
      <c r="BM39" s="14" t="str">
        <f>IF(Point[Asset Group]="","",VLOOKUP(Point[Age Class],age_class,2,FALSE))</f>
        <v/>
      </c>
      <c r="BN39" s="14" t="str">
        <f>IF(Point[Girth (cm)]="","",Point[Girth (cm)])</f>
        <v/>
      </c>
      <c r="BO39" s="14" t="str">
        <f>IF(Point[Crown Radius (m)]="","",Point[Crown Radius (m)])</f>
        <v/>
      </c>
      <c r="BP39" s="14" t="str">
        <f>IF(Point[Asset Group]="","",VLOOKUP(Point[Rooting Environment],root_enviro,2,FALSE))</f>
        <v/>
      </c>
      <c r="BQ39" s="14" t="str">
        <f>IF(Point[Asset Group]="","",VLOOKUP(Point[Tree Surround],tree_surround,2,FALSE))</f>
        <v/>
      </c>
      <c r="BR39" s="14" t="str">
        <f>IF(Point[Asset Group]="","",VLOOKUP(Point[Tree Grill],yes_no,2,FALSE))</f>
        <v/>
      </c>
      <c r="BS39" s="14" t="str">
        <f>IF(Point[Asset Group]="","",VLOOKUP(Point[Tree Location],tree_location,2,FALSE))</f>
        <v/>
      </c>
    </row>
    <row r="40" spans="1:71" s="3" customFormat="1" x14ac:dyDescent="0.2">
      <c r="A40" s="3" t="str">
        <f>IF(Point[DWG File Name]="","",Point[DWG File Name])</f>
        <v/>
      </c>
      <c r="B40" s="3" t="str">
        <f>IF(Point[DWG Layer Name]="","",Point[DWG Layer Name])</f>
        <v/>
      </c>
      <c r="C40" s="3" t="str">
        <f>IF(Point[DWG Handle]="","",Point[DWG Handle])</f>
        <v/>
      </c>
      <c r="D40" s="58" t="str">
        <f>IF(Point[X]="","",Point[X])</f>
        <v/>
      </c>
      <c r="E40" s="58" t="str">
        <f>IF(Point[Y]="","",Point[Y])</f>
        <v/>
      </c>
      <c r="F40" s="3" t="str">
        <f>IF(Point[Replacement Asset]="","",Point[Replacement Asset])</f>
        <v/>
      </c>
      <c r="G40" s="3" t="str">
        <f>IF(Point[Asset ID]="","",UPPER(Point[Asset ID]))</f>
        <v/>
      </c>
      <c r="H40" s="3" t="str">
        <f>IF(Point[Asset Group]="","",VLOOKUP(Point[Asset Group],asset_grp_pt,4,FALSE))</f>
        <v/>
      </c>
      <c r="I40" s="3" t="str">
        <f>IF(Point[Asset Group]="","",VLOOKUP(Point[Asset Group],asset_grp_pt,2,FALSE))</f>
        <v/>
      </c>
      <c r="J40" s="3" t="str">
        <f>IF(Point[Asset Group]="","",VLOOKUP(Point[Asset Group],asset_grp_pt,3,FALSE))</f>
        <v/>
      </c>
      <c r="K40" s="3" t="str">
        <f>IF(Point[Asset Group]="","",VLOOKUP(Point[Asset Type],type_master_list,2,FALSE))</f>
        <v/>
      </c>
      <c r="L40" s="3" t="str">
        <f>IF(Point[Asset Name]="","",PROPER(Point[Asset Name]))</f>
        <v/>
      </c>
      <c r="M40" s="11" t="str">
        <f>IF(Point[Install Date]="","",Point[Install Date])</f>
        <v/>
      </c>
      <c r="N40" s="11" t="str">
        <f>IF(Point[Note]="","",PROPER(Point[Note]))</f>
        <v/>
      </c>
      <c r="O40" s="11" t="str">
        <f>IF(Point[Resource Consent Number]="","",UPPER(Point[Resource Consent Number]))</f>
        <v/>
      </c>
      <c r="P40" s="53" t="str">
        <f>IF(Point[Asset Unit Cost]="","",Point[Asset Unit Cost])</f>
        <v/>
      </c>
      <c r="Q40" s="11" t="str">
        <f>IF(Point[Added By]="","",UPPER(Point[Added By]))</f>
        <v/>
      </c>
      <c r="R40" s="11" t="str">
        <f>IF(Point[Added Date]="","",Point[Added Date])</f>
        <v/>
      </c>
      <c r="S40" s="14" t="str">
        <f>IF(Point[Z COORD]="","",Point[Z COORD])</f>
        <v/>
      </c>
      <c r="T40" s="14" t="str">
        <f>IF(Point[Asset Description]="","",PROPER(Point[Asset Description]))</f>
        <v/>
      </c>
      <c r="U40" s="14" t="str">
        <f>IF(Point[[Artist ]]="","",PROPER(Point[[Artist ]]))</f>
        <v/>
      </c>
      <c r="V40" s="14" t="str">
        <f>IF(Point[Material Notes]="","",PROPER(Point[Material Notes]))</f>
        <v/>
      </c>
      <c r="W40" s="14" t="str">
        <f>IF(Point[Dimension Notes]="","",Point[Dimension Notes])</f>
        <v/>
      </c>
      <c r="X40" s="14" t="str">
        <f>IF(Point[List]="","",VLOOKUP(Point[Burner Number],number,2,FALSE))</f>
        <v/>
      </c>
      <c r="Y40" s="14" t="str">
        <f>IF(Point[List]="","",VLOOKUP(Point[Fuel],bbq_fuel,2,FALSE))</f>
        <v/>
      </c>
      <c r="Z40" s="14" t="str">
        <f>IF(Point[List]="","",VLOOKUP(Point[Cabinet Material],bbq_material,2,FALSE))</f>
        <v/>
      </c>
      <c r="AA40" s="14" t="str">
        <f>IF(Point[Asset Group]="","",VLOOKUP(Point[Manufacturer],manufacturer,2,FALSE))</f>
        <v/>
      </c>
      <c r="AB40" s="14" t="str">
        <f>IF(Point[Uinsex WC]="","",Point[Uinsex WC])</f>
        <v/>
      </c>
      <c r="AC40" s="14" t="str">
        <f>IF(Point[Female WC]="","",Point[Female WC])</f>
        <v/>
      </c>
      <c r="AD40" s="14" t="str">
        <f>IF(Point[Male WC]="","",Point[Male WC])</f>
        <v/>
      </c>
      <c r="AE40" s="14" t="str">
        <f>IF(Point[Urinal]="","",Point[Urinal])</f>
        <v/>
      </c>
      <c r="AF40" s="14" t="str">
        <f>IF(Point[Disabled Unisex]="","",Point[Disabled Unisex])</f>
        <v/>
      </c>
      <c r="AG40" s="14" t="str">
        <f>IF(Point[Disabled Female]="","",Point[Disabled Female])</f>
        <v/>
      </c>
      <c r="AH40" s="14" t="str">
        <f>IF(Point[Disabled Male]="","",Point[Disabled Male])</f>
        <v/>
      </c>
      <c r="AI40" s="14" t="str">
        <f>IF(Point[Asset Group]="","",VLOOKUP(Point[Handrail],yes_no,2,FALSE))</f>
        <v/>
      </c>
      <c r="AJ40" s="14" t="str">
        <f>IF(Point[Asset Group]="","",VLOOKUP(Point[Baby Changing],yes_no,2,FALSE))</f>
        <v/>
      </c>
      <c r="AK40" s="14" t="str">
        <f>IF(Point[Asset Group]="","",VLOOKUP(Point[Service Room],yes_no,2,FALSE))</f>
        <v/>
      </c>
      <c r="AL40" s="14" t="str">
        <f>IF(Point[Asset Group]="","",VLOOKUP(Point[Service Tap],service_tap,2,FALSE))</f>
        <v/>
      </c>
      <c r="AM40" s="14" t="str">
        <f>IF(Point[Asset Group]="","",VLOOKUP(Point[Heating Type],wc_heating,2,FALSE))</f>
        <v/>
      </c>
      <c r="AN40" s="14" t="str">
        <f>IF(Point[Asset Group]="","",VLOOKUP(Point[Power Supply],power_supply,2,FALSE))</f>
        <v/>
      </c>
      <c r="AO40" s="14" t="str">
        <f>IF(Point[Asset Group]="","",VLOOKUP(Point[Waste Water],waste_water,2,FALSE))</f>
        <v/>
      </c>
      <c r="AP40" s="14" t="str">
        <f>IF(Point[Asset Group]="","",VLOOKUP(Point[Furniture SubType],subdom_master_gdb,2,FALSE))</f>
        <v/>
      </c>
      <c r="AQ40" s="14" t="str">
        <f>IF(Point[Asset Group]="","",VLOOKUP(Point[Concrete Pad],yes_no,2,FALSE))</f>
        <v/>
      </c>
      <c r="AR40" s="14" t="str">
        <f>IF(Point[Asset Group]="","",VLOOKUP(Point[Material],material_master,2,FALSE))</f>
        <v/>
      </c>
      <c r="AS40" s="14" t="str">
        <f>IF(Point[Asset Group]="","",VLOOKUP(Point[Plumbing],irrigation_plumbing,2,FALSE))</f>
        <v/>
      </c>
      <c r="AT40" s="14" t="str">
        <f>IF(Point[Asset Group]="","",VLOOKUP(Point[Sprinklers],irrigation_sprinklers,2,FALSE))</f>
        <v/>
      </c>
      <c r="AU40" s="14" t="str">
        <f>IF(Point[Asset Group]="","",VLOOKUP(Point[System],irrigation_system,2,FALSE))</f>
        <v/>
      </c>
      <c r="AV40" s="14" t="str">
        <f>IF(Point[Asset Group]="","",VLOOKUP(Point[Status],irrigation_status,2,FALSE))</f>
        <v/>
      </c>
      <c r="AW40" s="11" t="str">
        <f>IF(Point[Date of manufacture]="","",Point[Date of manufacture])</f>
        <v/>
      </c>
      <c r="AX40" s="14" t="str">
        <f>IF(Point[Asset Group]="","",VLOOKUP(Point[Sign Purpose],sign_purpose,2,FALSE))</f>
        <v/>
      </c>
      <c r="AY40" s="14" t="str">
        <f>IF(Point[Asset Group]="","",VLOOKUP(Point[Sign Material],material_master,2,FALSE))</f>
        <v/>
      </c>
      <c r="AZ40" s="14" t="str">
        <f>IF(Point[Asset Group]="","",VLOOKUP(Point[Affixed To],sign_affix,2,FALSE))</f>
        <v/>
      </c>
      <c r="BA40" s="14" t="str">
        <f>IF(Point[Size HxB mm]="","",Point[Size HxB mm])</f>
        <v/>
      </c>
      <c r="BB40" s="14" t="str">
        <f>IF(Point[Height m]="","",Point[Height m])</f>
        <v/>
      </c>
      <c r="BC40" s="14" t="str">
        <f>IF(Point[Asset Group]="","",VLOOKUP(Point[Post Material],material_master,2,FALSE))</f>
        <v/>
      </c>
      <c r="BD40" s="14" t="str">
        <f>IF(Point[Asset Group]="","",VLOOKUP(Point[Post Number],number,2,FALSE))</f>
        <v/>
      </c>
      <c r="BE40" s="14" t="str">
        <f>IF(Point[Asset Group]="","",VLOOKUP(Point[Structure SubType],subdom_master_gdb,2,FALSE))</f>
        <v/>
      </c>
      <c r="BF40" s="14" t="str">
        <f>IF(Point[Area m2]="","",Point[Area m2])</f>
        <v/>
      </c>
      <c r="BG40" s="14" t="str">
        <f>IF(Point[Length m]="","",Point[Length m])</f>
        <v/>
      </c>
      <c r="BH40" s="14" t="str">
        <f>IF(Point[Width m]="","",Point[Width m])</f>
        <v/>
      </c>
      <c r="BI40" s="14" t="str">
        <f>IF(Point[Diameter m]="","",Point[Diameter m])</f>
        <v/>
      </c>
      <c r="BJ40" s="14" t="str">
        <f>IF(Point[Asset Group]="","",VLOOKUP(Point[Number of Pipes],number,2,FALSE))</f>
        <v/>
      </c>
      <c r="BK40" s="14" t="str">
        <f>IF(Point[Asset Group]="","",VLOOKUP(Point[Combined Name],2,FALSE))</f>
        <v/>
      </c>
      <c r="BL40" s="14" t="str">
        <f>IF(Point[Asset Group]="","",VLOOKUP(Point[Size Class],size_class,2,FALSE))</f>
        <v/>
      </c>
      <c r="BM40" s="14" t="str">
        <f>IF(Point[Asset Group]="","",VLOOKUP(Point[Age Class],age_class,2,FALSE))</f>
        <v/>
      </c>
      <c r="BN40" s="14" t="str">
        <f>IF(Point[Girth (cm)]="","",Point[Girth (cm)])</f>
        <v/>
      </c>
      <c r="BO40" s="14" t="str">
        <f>IF(Point[Crown Radius (m)]="","",Point[Crown Radius (m)])</f>
        <v/>
      </c>
      <c r="BP40" s="14" t="str">
        <f>IF(Point[Asset Group]="","",VLOOKUP(Point[Rooting Environment],root_enviro,2,FALSE))</f>
        <v/>
      </c>
      <c r="BQ40" s="14" t="str">
        <f>IF(Point[Asset Group]="","",VLOOKUP(Point[Tree Surround],tree_surround,2,FALSE))</f>
        <v/>
      </c>
      <c r="BR40" s="14" t="str">
        <f>IF(Point[Asset Group]="","",VLOOKUP(Point[Tree Grill],yes_no,2,FALSE))</f>
        <v/>
      </c>
      <c r="BS40" s="14" t="str">
        <f>IF(Point[Asset Group]="","",VLOOKUP(Point[Tree Location],tree_location,2,FALSE))</f>
        <v/>
      </c>
    </row>
    <row r="41" spans="1:71" s="3" customFormat="1" x14ac:dyDescent="0.2">
      <c r="A41" s="3" t="str">
        <f>IF(Point[DWG File Name]="","",Point[DWG File Name])</f>
        <v/>
      </c>
      <c r="B41" s="3" t="str">
        <f>IF(Point[DWG Layer Name]="","",Point[DWG Layer Name])</f>
        <v/>
      </c>
      <c r="C41" s="3" t="str">
        <f>IF(Point[DWG Handle]="","",Point[DWG Handle])</f>
        <v/>
      </c>
      <c r="D41" s="58" t="str">
        <f>IF(Point[X]="","",Point[X])</f>
        <v/>
      </c>
      <c r="E41" s="58" t="str">
        <f>IF(Point[Y]="","",Point[Y])</f>
        <v/>
      </c>
      <c r="F41" s="3" t="str">
        <f>IF(Point[Replacement Asset]="","",Point[Replacement Asset])</f>
        <v/>
      </c>
      <c r="G41" s="3" t="str">
        <f>IF(Point[Asset ID]="","",UPPER(Point[Asset ID]))</f>
        <v/>
      </c>
      <c r="H41" s="3" t="str">
        <f>IF(Point[Asset Group]="","",VLOOKUP(Point[Asset Group],asset_grp_pt,4,FALSE))</f>
        <v/>
      </c>
      <c r="I41" s="3" t="str">
        <f>IF(Point[Asset Group]="","",VLOOKUP(Point[Asset Group],asset_grp_pt,2,FALSE))</f>
        <v/>
      </c>
      <c r="J41" s="3" t="str">
        <f>IF(Point[Asset Group]="","",VLOOKUP(Point[Asset Group],asset_grp_pt,3,FALSE))</f>
        <v/>
      </c>
      <c r="K41" s="3" t="str">
        <f>IF(Point[Asset Group]="","",VLOOKUP(Point[Asset Type],type_master_list,2,FALSE))</f>
        <v/>
      </c>
      <c r="L41" s="3" t="str">
        <f>IF(Point[Asset Name]="","",PROPER(Point[Asset Name]))</f>
        <v/>
      </c>
      <c r="M41" s="11" t="str">
        <f>IF(Point[Install Date]="","",Point[Install Date])</f>
        <v/>
      </c>
      <c r="N41" s="11" t="str">
        <f>IF(Point[Note]="","",PROPER(Point[Note]))</f>
        <v/>
      </c>
      <c r="O41" s="11" t="str">
        <f>IF(Point[Resource Consent Number]="","",UPPER(Point[Resource Consent Number]))</f>
        <v/>
      </c>
      <c r="P41" s="53" t="str">
        <f>IF(Point[Asset Unit Cost]="","",Point[Asset Unit Cost])</f>
        <v/>
      </c>
      <c r="Q41" s="11" t="str">
        <f>IF(Point[Added By]="","",UPPER(Point[Added By]))</f>
        <v/>
      </c>
      <c r="R41" s="11" t="str">
        <f>IF(Point[Added Date]="","",Point[Added Date])</f>
        <v/>
      </c>
      <c r="S41" s="14" t="str">
        <f>IF(Point[Z COORD]="","",Point[Z COORD])</f>
        <v/>
      </c>
      <c r="T41" s="14" t="str">
        <f>IF(Point[Asset Description]="","",PROPER(Point[Asset Description]))</f>
        <v/>
      </c>
      <c r="U41" s="14" t="str">
        <f>IF(Point[[Artist ]]="","",PROPER(Point[[Artist ]]))</f>
        <v/>
      </c>
      <c r="V41" s="14" t="str">
        <f>IF(Point[Material Notes]="","",PROPER(Point[Material Notes]))</f>
        <v/>
      </c>
      <c r="W41" s="14" t="str">
        <f>IF(Point[Dimension Notes]="","",Point[Dimension Notes])</f>
        <v/>
      </c>
      <c r="X41" s="14" t="str">
        <f>IF(Point[List]="","",VLOOKUP(Point[Burner Number],number,2,FALSE))</f>
        <v/>
      </c>
      <c r="Y41" s="14" t="str">
        <f>IF(Point[List]="","",VLOOKUP(Point[Fuel],bbq_fuel,2,FALSE))</f>
        <v/>
      </c>
      <c r="Z41" s="14" t="str">
        <f>IF(Point[List]="","",VLOOKUP(Point[Cabinet Material],bbq_material,2,FALSE))</f>
        <v/>
      </c>
      <c r="AA41" s="14" t="str">
        <f>IF(Point[Asset Group]="","",VLOOKUP(Point[Manufacturer],manufacturer,2,FALSE))</f>
        <v/>
      </c>
      <c r="AB41" s="14" t="str">
        <f>IF(Point[Uinsex WC]="","",Point[Uinsex WC])</f>
        <v/>
      </c>
      <c r="AC41" s="14" t="str">
        <f>IF(Point[Female WC]="","",Point[Female WC])</f>
        <v/>
      </c>
      <c r="AD41" s="14" t="str">
        <f>IF(Point[Male WC]="","",Point[Male WC])</f>
        <v/>
      </c>
      <c r="AE41" s="14" t="str">
        <f>IF(Point[Urinal]="","",Point[Urinal])</f>
        <v/>
      </c>
      <c r="AF41" s="14" t="str">
        <f>IF(Point[Disabled Unisex]="","",Point[Disabled Unisex])</f>
        <v/>
      </c>
      <c r="AG41" s="14" t="str">
        <f>IF(Point[Disabled Female]="","",Point[Disabled Female])</f>
        <v/>
      </c>
      <c r="AH41" s="14" t="str">
        <f>IF(Point[Disabled Male]="","",Point[Disabled Male])</f>
        <v/>
      </c>
      <c r="AI41" s="14" t="str">
        <f>IF(Point[Asset Group]="","",VLOOKUP(Point[Handrail],yes_no,2,FALSE))</f>
        <v/>
      </c>
      <c r="AJ41" s="14" t="str">
        <f>IF(Point[Asset Group]="","",VLOOKUP(Point[Baby Changing],yes_no,2,FALSE))</f>
        <v/>
      </c>
      <c r="AK41" s="14" t="str">
        <f>IF(Point[Asset Group]="","",VLOOKUP(Point[Service Room],yes_no,2,FALSE))</f>
        <v/>
      </c>
      <c r="AL41" s="14" t="str">
        <f>IF(Point[Asset Group]="","",VLOOKUP(Point[Service Tap],service_tap,2,FALSE))</f>
        <v/>
      </c>
      <c r="AM41" s="14" t="str">
        <f>IF(Point[Asset Group]="","",VLOOKUP(Point[Heating Type],wc_heating,2,FALSE))</f>
        <v/>
      </c>
      <c r="AN41" s="14" t="str">
        <f>IF(Point[Asset Group]="","",VLOOKUP(Point[Power Supply],power_supply,2,FALSE))</f>
        <v/>
      </c>
      <c r="AO41" s="14" t="str">
        <f>IF(Point[Asset Group]="","",VLOOKUP(Point[Waste Water],waste_water,2,FALSE))</f>
        <v/>
      </c>
      <c r="AP41" s="14" t="str">
        <f>IF(Point[Asset Group]="","",VLOOKUP(Point[Furniture SubType],subdom_master_gdb,2,FALSE))</f>
        <v/>
      </c>
      <c r="AQ41" s="14" t="str">
        <f>IF(Point[Asset Group]="","",VLOOKUP(Point[Concrete Pad],yes_no,2,FALSE))</f>
        <v/>
      </c>
      <c r="AR41" s="14" t="str">
        <f>IF(Point[Asset Group]="","",VLOOKUP(Point[Material],material_master,2,FALSE))</f>
        <v/>
      </c>
      <c r="AS41" s="14" t="str">
        <f>IF(Point[Asset Group]="","",VLOOKUP(Point[Plumbing],irrigation_plumbing,2,FALSE))</f>
        <v/>
      </c>
      <c r="AT41" s="14" t="str">
        <f>IF(Point[Asset Group]="","",VLOOKUP(Point[Sprinklers],irrigation_sprinklers,2,FALSE))</f>
        <v/>
      </c>
      <c r="AU41" s="14" t="str">
        <f>IF(Point[Asset Group]="","",VLOOKUP(Point[System],irrigation_system,2,FALSE))</f>
        <v/>
      </c>
      <c r="AV41" s="14" t="str">
        <f>IF(Point[Asset Group]="","",VLOOKUP(Point[Status],irrigation_status,2,FALSE))</f>
        <v/>
      </c>
      <c r="AW41" s="11" t="str">
        <f>IF(Point[Date of manufacture]="","",Point[Date of manufacture])</f>
        <v/>
      </c>
      <c r="AX41" s="14" t="str">
        <f>IF(Point[Asset Group]="","",VLOOKUP(Point[Sign Purpose],sign_purpose,2,FALSE))</f>
        <v/>
      </c>
      <c r="AY41" s="14" t="str">
        <f>IF(Point[Asset Group]="","",VLOOKUP(Point[Sign Material],material_master,2,FALSE))</f>
        <v/>
      </c>
      <c r="AZ41" s="14" t="str">
        <f>IF(Point[Asset Group]="","",VLOOKUP(Point[Affixed To],sign_affix,2,FALSE))</f>
        <v/>
      </c>
      <c r="BA41" s="14" t="str">
        <f>IF(Point[Size HxB mm]="","",Point[Size HxB mm])</f>
        <v/>
      </c>
      <c r="BB41" s="14" t="str">
        <f>IF(Point[Height m]="","",Point[Height m])</f>
        <v/>
      </c>
      <c r="BC41" s="14" t="str">
        <f>IF(Point[Asset Group]="","",VLOOKUP(Point[Post Material],material_master,2,FALSE))</f>
        <v/>
      </c>
      <c r="BD41" s="14" t="str">
        <f>IF(Point[Asset Group]="","",VLOOKUP(Point[Post Number],number,2,FALSE))</f>
        <v/>
      </c>
      <c r="BE41" s="14" t="str">
        <f>IF(Point[Asset Group]="","",VLOOKUP(Point[Structure SubType],subdom_master_gdb,2,FALSE))</f>
        <v/>
      </c>
      <c r="BF41" s="14" t="str">
        <f>IF(Point[Area m2]="","",Point[Area m2])</f>
        <v/>
      </c>
      <c r="BG41" s="14" t="str">
        <f>IF(Point[Length m]="","",Point[Length m])</f>
        <v/>
      </c>
      <c r="BH41" s="14" t="str">
        <f>IF(Point[Width m]="","",Point[Width m])</f>
        <v/>
      </c>
      <c r="BI41" s="14" t="str">
        <f>IF(Point[Diameter m]="","",Point[Diameter m])</f>
        <v/>
      </c>
      <c r="BJ41" s="14" t="str">
        <f>IF(Point[Asset Group]="","",VLOOKUP(Point[Number of Pipes],number,2,FALSE))</f>
        <v/>
      </c>
      <c r="BK41" s="14" t="str">
        <f>IF(Point[Asset Group]="","",VLOOKUP(Point[Combined Name],2,FALSE))</f>
        <v/>
      </c>
      <c r="BL41" s="14" t="str">
        <f>IF(Point[Asset Group]="","",VLOOKUP(Point[Size Class],size_class,2,FALSE))</f>
        <v/>
      </c>
      <c r="BM41" s="14" t="str">
        <f>IF(Point[Asset Group]="","",VLOOKUP(Point[Age Class],age_class,2,FALSE))</f>
        <v/>
      </c>
      <c r="BN41" s="14" t="str">
        <f>IF(Point[Girth (cm)]="","",Point[Girth (cm)])</f>
        <v/>
      </c>
      <c r="BO41" s="14" t="str">
        <f>IF(Point[Crown Radius (m)]="","",Point[Crown Radius (m)])</f>
        <v/>
      </c>
      <c r="BP41" s="14" t="str">
        <f>IF(Point[Asset Group]="","",VLOOKUP(Point[Rooting Environment],root_enviro,2,FALSE))</f>
        <v/>
      </c>
      <c r="BQ41" s="14" t="str">
        <f>IF(Point[Asset Group]="","",VLOOKUP(Point[Tree Surround],tree_surround,2,FALSE))</f>
        <v/>
      </c>
      <c r="BR41" s="14" t="str">
        <f>IF(Point[Asset Group]="","",VLOOKUP(Point[Tree Grill],yes_no,2,FALSE))</f>
        <v/>
      </c>
      <c r="BS41" s="14" t="str">
        <f>IF(Point[Asset Group]="","",VLOOKUP(Point[Tree Location],tree_location,2,FALSE))</f>
        <v/>
      </c>
    </row>
    <row r="42" spans="1:71" s="3" customFormat="1" x14ac:dyDescent="0.2">
      <c r="A42" s="3" t="str">
        <f>IF(Point[DWG File Name]="","",Point[DWG File Name])</f>
        <v/>
      </c>
      <c r="B42" s="3" t="str">
        <f>IF(Point[DWG Layer Name]="","",Point[DWG Layer Name])</f>
        <v/>
      </c>
      <c r="C42" s="3" t="str">
        <f>IF(Point[DWG Handle]="","",Point[DWG Handle])</f>
        <v/>
      </c>
      <c r="D42" s="58" t="str">
        <f>IF(Point[X]="","",Point[X])</f>
        <v/>
      </c>
      <c r="E42" s="58" t="str">
        <f>IF(Point[Y]="","",Point[Y])</f>
        <v/>
      </c>
      <c r="F42" s="3" t="str">
        <f>IF(Point[Replacement Asset]="","",Point[Replacement Asset])</f>
        <v/>
      </c>
      <c r="G42" s="3" t="str">
        <f>IF(Point[Asset ID]="","",UPPER(Point[Asset ID]))</f>
        <v/>
      </c>
      <c r="H42" s="3" t="str">
        <f>IF(Point[Asset Group]="","",VLOOKUP(Point[Asset Group],asset_grp_pt,4,FALSE))</f>
        <v/>
      </c>
      <c r="I42" s="3" t="str">
        <f>IF(Point[Asset Group]="","",VLOOKUP(Point[Asset Group],asset_grp_pt,2,FALSE))</f>
        <v/>
      </c>
      <c r="J42" s="3" t="str">
        <f>IF(Point[Asset Group]="","",VLOOKUP(Point[Asset Group],asset_grp_pt,3,FALSE))</f>
        <v/>
      </c>
      <c r="K42" s="3" t="str">
        <f>IF(Point[Asset Group]="","",VLOOKUP(Point[Asset Type],type_master_list,2,FALSE))</f>
        <v/>
      </c>
      <c r="L42" s="3" t="str">
        <f>IF(Point[Asset Name]="","",PROPER(Point[Asset Name]))</f>
        <v/>
      </c>
      <c r="M42" s="11" t="str">
        <f>IF(Point[Install Date]="","",Point[Install Date])</f>
        <v/>
      </c>
      <c r="N42" s="11" t="str">
        <f>IF(Point[Note]="","",PROPER(Point[Note]))</f>
        <v/>
      </c>
      <c r="O42" s="11" t="str">
        <f>IF(Point[Resource Consent Number]="","",UPPER(Point[Resource Consent Number]))</f>
        <v/>
      </c>
      <c r="P42" s="53" t="str">
        <f>IF(Point[Asset Unit Cost]="","",Point[Asset Unit Cost])</f>
        <v/>
      </c>
      <c r="Q42" s="11" t="str">
        <f>IF(Point[Added By]="","",UPPER(Point[Added By]))</f>
        <v/>
      </c>
      <c r="R42" s="11" t="str">
        <f>IF(Point[Added Date]="","",Point[Added Date])</f>
        <v/>
      </c>
      <c r="S42" s="14" t="str">
        <f>IF(Point[Z COORD]="","",Point[Z COORD])</f>
        <v/>
      </c>
      <c r="T42" s="14" t="str">
        <f>IF(Point[Asset Description]="","",PROPER(Point[Asset Description]))</f>
        <v/>
      </c>
      <c r="U42" s="14" t="str">
        <f>IF(Point[[Artist ]]="","",PROPER(Point[[Artist ]]))</f>
        <v/>
      </c>
      <c r="V42" s="14" t="str">
        <f>IF(Point[Material Notes]="","",PROPER(Point[Material Notes]))</f>
        <v/>
      </c>
      <c r="W42" s="14" t="str">
        <f>IF(Point[Dimension Notes]="","",Point[Dimension Notes])</f>
        <v/>
      </c>
      <c r="X42" s="14" t="str">
        <f>IF(Point[List]="","",VLOOKUP(Point[Burner Number],number,2,FALSE))</f>
        <v/>
      </c>
      <c r="Y42" s="14" t="str">
        <f>IF(Point[List]="","",VLOOKUP(Point[Fuel],bbq_fuel,2,FALSE))</f>
        <v/>
      </c>
      <c r="Z42" s="14" t="str">
        <f>IF(Point[List]="","",VLOOKUP(Point[Cabinet Material],bbq_material,2,FALSE))</f>
        <v/>
      </c>
      <c r="AA42" s="14" t="str">
        <f>IF(Point[Asset Group]="","",VLOOKUP(Point[Manufacturer],manufacturer,2,FALSE))</f>
        <v/>
      </c>
      <c r="AB42" s="14" t="str">
        <f>IF(Point[Uinsex WC]="","",Point[Uinsex WC])</f>
        <v/>
      </c>
      <c r="AC42" s="14" t="str">
        <f>IF(Point[Female WC]="","",Point[Female WC])</f>
        <v/>
      </c>
      <c r="AD42" s="14" t="str">
        <f>IF(Point[Male WC]="","",Point[Male WC])</f>
        <v/>
      </c>
      <c r="AE42" s="14" t="str">
        <f>IF(Point[Urinal]="","",Point[Urinal])</f>
        <v/>
      </c>
      <c r="AF42" s="14" t="str">
        <f>IF(Point[Disabled Unisex]="","",Point[Disabled Unisex])</f>
        <v/>
      </c>
      <c r="AG42" s="14" t="str">
        <f>IF(Point[Disabled Female]="","",Point[Disabled Female])</f>
        <v/>
      </c>
      <c r="AH42" s="14" t="str">
        <f>IF(Point[Disabled Male]="","",Point[Disabled Male])</f>
        <v/>
      </c>
      <c r="AI42" s="14" t="str">
        <f>IF(Point[Asset Group]="","",VLOOKUP(Point[Handrail],yes_no,2,FALSE))</f>
        <v/>
      </c>
      <c r="AJ42" s="14" t="str">
        <f>IF(Point[Asset Group]="","",VLOOKUP(Point[Baby Changing],yes_no,2,FALSE))</f>
        <v/>
      </c>
      <c r="AK42" s="14" t="str">
        <f>IF(Point[Asset Group]="","",VLOOKUP(Point[Service Room],yes_no,2,FALSE))</f>
        <v/>
      </c>
      <c r="AL42" s="14" t="str">
        <f>IF(Point[Asset Group]="","",VLOOKUP(Point[Service Tap],service_tap,2,FALSE))</f>
        <v/>
      </c>
      <c r="AM42" s="14" t="str">
        <f>IF(Point[Asset Group]="","",VLOOKUP(Point[Heating Type],wc_heating,2,FALSE))</f>
        <v/>
      </c>
      <c r="AN42" s="14" t="str">
        <f>IF(Point[Asset Group]="","",VLOOKUP(Point[Power Supply],power_supply,2,FALSE))</f>
        <v/>
      </c>
      <c r="AO42" s="14" t="str">
        <f>IF(Point[Asset Group]="","",VLOOKUP(Point[Waste Water],waste_water,2,FALSE))</f>
        <v/>
      </c>
      <c r="AP42" s="14" t="str">
        <f>IF(Point[Asset Group]="","",VLOOKUP(Point[Furniture SubType],subdom_master_gdb,2,FALSE))</f>
        <v/>
      </c>
      <c r="AQ42" s="14" t="str">
        <f>IF(Point[Asset Group]="","",VLOOKUP(Point[Concrete Pad],yes_no,2,FALSE))</f>
        <v/>
      </c>
      <c r="AR42" s="14" t="str">
        <f>IF(Point[Asset Group]="","",VLOOKUP(Point[Material],material_master,2,FALSE))</f>
        <v/>
      </c>
      <c r="AS42" s="14" t="str">
        <f>IF(Point[Asset Group]="","",VLOOKUP(Point[Plumbing],irrigation_plumbing,2,FALSE))</f>
        <v/>
      </c>
      <c r="AT42" s="14" t="str">
        <f>IF(Point[Asset Group]="","",VLOOKUP(Point[Sprinklers],irrigation_sprinklers,2,FALSE))</f>
        <v/>
      </c>
      <c r="AU42" s="14" t="str">
        <f>IF(Point[Asset Group]="","",VLOOKUP(Point[System],irrigation_system,2,FALSE))</f>
        <v/>
      </c>
      <c r="AV42" s="14" t="str">
        <f>IF(Point[Asset Group]="","",VLOOKUP(Point[Status],irrigation_status,2,FALSE))</f>
        <v/>
      </c>
      <c r="AW42" s="11" t="str">
        <f>IF(Point[Date of manufacture]="","",Point[Date of manufacture])</f>
        <v/>
      </c>
      <c r="AX42" s="14" t="str">
        <f>IF(Point[Asset Group]="","",VLOOKUP(Point[Sign Purpose],sign_purpose,2,FALSE))</f>
        <v/>
      </c>
      <c r="AY42" s="14" t="str">
        <f>IF(Point[Asset Group]="","",VLOOKUP(Point[Sign Material],material_master,2,FALSE))</f>
        <v/>
      </c>
      <c r="AZ42" s="14" t="str">
        <f>IF(Point[Asset Group]="","",VLOOKUP(Point[Affixed To],sign_affix,2,FALSE))</f>
        <v/>
      </c>
      <c r="BA42" s="14" t="str">
        <f>IF(Point[Size HxB mm]="","",Point[Size HxB mm])</f>
        <v/>
      </c>
      <c r="BB42" s="14" t="str">
        <f>IF(Point[Height m]="","",Point[Height m])</f>
        <v/>
      </c>
      <c r="BC42" s="14" t="str">
        <f>IF(Point[Asset Group]="","",VLOOKUP(Point[Post Material],material_master,2,FALSE))</f>
        <v/>
      </c>
      <c r="BD42" s="14" t="str">
        <f>IF(Point[Asset Group]="","",VLOOKUP(Point[Post Number],number,2,FALSE))</f>
        <v/>
      </c>
      <c r="BE42" s="14" t="str">
        <f>IF(Point[Asset Group]="","",VLOOKUP(Point[Structure SubType],subdom_master_gdb,2,FALSE))</f>
        <v/>
      </c>
      <c r="BF42" s="14" t="str">
        <f>IF(Point[Area m2]="","",Point[Area m2])</f>
        <v/>
      </c>
      <c r="BG42" s="14" t="str">
        <f>IF(Point[Length m]="","",Point[Length m])</f>
        <v/>
      </c>
      <c r="BH42" s="14" t="str">
        <f>IF(Point[Width m]="","",Point[Width m])</f>
        <v/>
      </c>
      <c r="BI42" s="14" t="str">
        <f>IF(Point[Diameter m]="","",Point[Diameter m])</f>
        <v/>
      </c>
      <c r="BJ42" s="14" t="str">
        <f>IF(Point[Asset Group]="","",VLOOKUP(Point[Number of Pipes],number,2,FALSE))</f>
        <v/>
      </c>
      <c r="BK42" s="14" t="str">
        <f>IF(Point[Asset Group]="","",VLOOKUP(Point[Combined Name],2,FALSE))</f>
        <v/>
      </c>
      <c r="BL42" s="14" t="str">
        <f>IF(Point[Asset Group]="","",VLOOKUP(Point[Size Class],size_class,2,FALSE))</f>
        <v/>
      </c>
      <c r="BM42" s="14" t="str">
        <f>IF(Point[Asset Group]="","",VLOOKUP(Point[Age Class],age_class,2,FALSE))</f>
        <v/>
      </c>
      <c r="BN42" s="14" t="str">
        <f>IF(Point[Girth (cm)]="","",Point[Girth (cm)])</f>
        <v/>
      </c>
      <c r="BO42" s="14" t="str">
        <f>IF(Point[Crown Radius (m)]="","",Point[Crown Radius (m)])</f>
        <v/>
      </c>
      <c r="BP42" s="14" t="str">
        <f>IF(Point[Asset Group]="","",VLOOKUP(Point[Rooting Environment],root_enviro,2,FALSE))</f>
        <v/>
      </c>
      <c r="BQ42" s="14" t="str">
        <f>IF(Point[Asset Group]="","",VLOOKUP(Point[Tree Surround],tree_surround,2,FALSE))</f>
        <v/>
      </c>
      <c r="BR42" s="14" t="str">
        <f>IF(Point[Asset Group]="","",VLOOKUP(Point[Tree Grill],yes_no,2,FALSE))</f>
        <v/>
      </c>
      <c r="BS42" s="14" t="str">
        <f>IF(Point[Asset Group]="","",VLOOKUP(Point[Tree Location],tree_location,2,FALSE))</f>
        <v/>
      </c>
    </row>
    <row r="43" spans="1:71" s="3" customFormat="1" x14ac:dyDescent="0.2">
      <c r="A43" s="3" t="str">
        <f>IF(Point[DWG File Name]="","",Point[DWG File Name])</f>
        <v/>
      </c>
      <c r="B43" s="3" t="str">
        <f>IF(Point[DWG Layer Name]="","",Point[DWG Layer Name])</f>
        <v/>
      </c>
      <c r="C43" s="3" t="str">
        <f>IF(Point[DWG Handle]="","",Point[DWG Handle])</f>
        <v/>
      </c>
      <c r="D43" s="58" t="str">
        <f>IF(Point[X]="","",Point[X])</f>
        <v/>
      </c>
      <c r="E43" s="58" t="str">
        <f>IF(Point[Y]="","",Point[Y])</f>
        <v/>
      </c>
      <c r="F43" s="3" t="str">
        <f>IF(Point[Replacement Asset]="","",Point[Replacement Asset])</f>
        <v/>
      </c>
      <c r="G43" s="3" t="str">
        <f>IF(Point[Asset ID]="","",UPPER(Point[Asset ID]))</f>
        <v/>
      </c>
      <c r="H43" s="3" t="str">
        <f>IF(Point[Asset Group]="","",VLOOKUP(Point[Asset Group],asset_grp_pt,4,FALSE))</f>
        <v/>
      </c>
      <c r="I43" s="3" t="str">
        <f>IF(Point[Asset Group]="","",VLOOKUP(Point[Asset Group],asset_grp_pt,2,FALSE))</f>
        <v/>
      </c>
      <c r="J43" s="3" t="str">
        <f>IF(Point[Asset Group]="","",VLOOKUP(Point[Asset Group],asset_grp_pt,3,FALSE))</f>
        <v/>
      </c>
      <c r="K43" s="3" t="str">
        <f>IF(Point[Asset Group]="","",VLOOKUP(Point[Asset Type],type_master_list,2,FALSE))</f>
        <v/>
      </c>
      <c r="L43" s="3" t="str">
        <f>IF(Point[Asset Name]="","",PROPER(Point[Asset Name]))</f>
        <v/>
      </c>
      <c r="M43" s="11" t="str">
        <f>IF(Point[Install Date]="","",Point[Install Date])</f>
        <v/>
      </c>
      <c r="N43" s="11" t="str">
        <f>IF(Point[Note]="","",PROPER(Point[Note]))</f>
        <v/>
      </c>
      <c r="O43" s="11" t="str">
        <f>IF(Point[Resource Consent Number]="","",UPPER(Point[Resource Consent Number]))</f>
        <v/>
      </c>
      <c r="P43" s="53" t="str">
        <f>IF(Point[Asset Unit Cost]="","",Point[Asset Unit Cost])</f>
        <v/>
      </c>
      <c r="Q43" s="11" t="str">
        <f>IF(Point[Added By]="","",UPPER(Point[Added By]))</f>
        <v/>
      </c>
      <c r="R43" s="11" t="str">
        <f>IF(Point[Added Date]="","",Point[Added Date])</f>
        <v/>
      </c>
      <c r="S43" s="14" t="str">
        <f>IF(Point[Z COORD]="","",Point[Z COORD])</f>
        <v/>
      </c>
      <c r="T43" s="14" t="str">
        <f>IF(Point[Asset Description]="","",PROPER(Point[Asset Description]))</f>
        <v/>
      </c>
      <c r="U43" s="14" t="str">
        <f>IF(Point[[Artist ]]="","",PROPER(Point[[Artist ]]))</f>
        <v/>
      </c>
      <c r="V43" s="14" t="str">
        <f>IF(Point[Material Notes]="","",PROPER(Point[Material Notes]))</f>
        <v/>
      </c>
      <c r="W43" s="14" t="str">
        <f>IF(Point[Dimension Notes]="","",Point[Dimension Notes])</f>
        <v/>
      </c>
      <c r="X43" s="14" t="str">
        <f>IF(Point[List]="","",VLOOKUP(Point[Burner Number],number,2,FALSE))</f>
        <v/>
      </c>
      <c r="Y43" s="14" t="str">
        <f>IF(Point[List]="","",VLOOKUP(Point[Fuel],bbq_fuel,2,FALSE))</f>
        <v/>
      </c>
      <c r="Z43" s="14" t="str">
        <f>IF(Point[List]="","",VLOOKUP(Point[Cabinet Material],bbq_material,2,FALSE))</f>
        <v/>
      </c>
      <c r="AA43" s="14" t="str">
        <f>IF(Point[Asset Group]="","",VLOOKUP(Point[Manufacturer],manufacturer,2,FALSE))</f>
        <v/>
      </c>
      <c r="AB43" s="14" t="str">
        <f>IF(Point[Uinsex WC]="","",Point[Uinsex WC])</f>
        <v/>
      </c>
      <c r="AC43" s="14" t="str">
        <f>IF(Point[Female WC]="","",Point[Female WC])</f>
        <v/>
      </c>
      <c r="AD43" s="14" t="str">
        <f>IF(Point[Male WC]="","",Point[Male WC])</f>
        <v/>
      </c>
      <c r="AE43" s="14" t="str">
        <f>IF(Point[Urinal]="","",Point[Urinal])</f>
        <v/>
      </c>
      <c r="AF43" s="14" t="str">
        <f>IF(Point[Disabled Unisex]="","",Point[Disabled Unisex])</f>
        <v/>
      </c>
      <c r="AG43" s="14" t="str">
        <f>IF(Point[Disabled Female]="","",Point[Disabled Female])</f>
        <v/>
      </c>
      <c r="AH43" s="14" t="str">
        <f>IF(Point[Disabled Male]="","",Point[Disabled Male])</f>
        <v/>
      </c>
      <c r="AI43" s="14" t="str">
        <f>IF(Point[Asset Group]="","",VLOOKUP(Point[Handrail],yes_no,2,FALSE))</f>
        <v/>
      </c>
      <c r="AJ43" s="14" t="str">
        <f>IF(Point[Asset Group]="","",VLOOKUP(Point[Baby Changing],yes_no,2,FALSE))</f>
        <v/>
      </c>
      <c r="AK43" s="14" t="str">
        <f>IF(Point[Asset Group]="","",VLOOKUP(Point[Service Room],yes_no,2,FALSE))</f>
        <v/>
      </c>
      <c r="AL43" s="14" t="str">
        <f>IF(Point[Asset Group]="","",VLOOKUP(Point[Service Tap],service_tap,2,FALSE))</f>
        <v/>
      </c>
      <c r="AM43" s="14" t="str">
        <f>IF(Point[Asset Group]="","",VLOOKUP(Point[Heating Type],wc_heating,2,FALSE))</f>
        <v/>
      </c>
      <c r="AN43" s="14" t="str">
        <f>IF(Point[Asset Group]="","",VLOOKUP(Point[Power Supply],power_supply,2,FALSE))</f>
        <v/>
      </c>
      <c r="AO43" s="14" t="str">
        <f>IF(Point[Asset Group]="","",VLOOKUP(Point[Waste Water],waste_water,2,FALSE))</f>
        <v/>
      </c>
      <c r="AP43" s="14" t="str">
        <f>IF(Point[Asset Group]="","",VLOOKUP(Point[Furniture SubType],subdom_master_gdb,2,FALSE))</f>
        <v/>
      </c>
      <c r="AQ43" s="14" t="str">
        <f>IF(Point[Asset Group]="","",VLOOKUP(Point[Concrete Pad],yes_no,2,FALSE))</f>
        <v/>
      </c>
      <c r="AR43" s="14" t="str">
        <f>IF(Point[Asset Group]="","",VLOOKUP(Point[Material],material_master,2,FALSE))</f>
        <v/>
      </c>
      <c r="AS43" s="14" t="str">
        <f>IF(Point[Asset Group]="","",VLOOKUP(Point[Plumbing],irrigation_plumbing,2,FALSE))</f>
        <v/>
      </c>
      <c r="AT43" s="14" t="str">
        <f>IF(Point[Asset Group]="","",VLOOKUP(Point[Sprinklers],irrigation_sprinklers,2,FALSE))</f>
        <v/>
      </c>
      <c r="AU43" s="14" t="str">
        <f>IF(Point[Asset Group]="","",VLOOKUP(Point[System],irrigation_system,2,FALSE))</f>
        <v/>
      </c>
      <c r="AV43" s="14" t="str">
        <f>IF(Point[Asset Group]="","",VLOOKUP(Point[Status],irrigation_status,2,FALSE))</f>
        <v/>
      </c>
      <c r="AW43" s="11" t="str">
        <f>IF(Point[Date of manufacture]="","",Point[Date of manufacture])</f>
        <v/>
      </c>
      <c r="AX43" s="14" t="str">
        <f>IF(Point[Asset Group]="","",VLOOKUP(Point[Sign Purpose],sign_purpose,2,FALSE))</f>
        <v/>
      </c>
      <c r="AY43" s="14" t="str">
        <f>IF(Point[Asset Group]="","",VLOOKUP(Point[Sign Material],material_master,2,FALSE))</f>
        <v/>
      </c>
      <c r="AZ43" s="14" t="str">
        <f>IF(Point[Asset Group]="","",VLOOKUP(Point[Affixed To],sign_affix,2,FALSE))</f>
        <v/>
      </c>
      <c r="BA43" s="14" t="str">
        <f>IF(Point[Size HxB mm]="","",Point[Size HxB mm])</f>
        <v/>
      </c>
      <c r="BB43" s="14" t="str">
        <f>IF(Point[Height m]="","",Point[Height m])</f>
        <v/>
      </c>
      <c r="BC43" s="14" t="str">
        <f>IF(Point[Asset Group]="","",VLOOKUP(Point[Post Material],material_master,2,FALSE))</f>
        <v/>
      </c>
      <c r="BD43" s="14" t="str">
        <f>IF(Point[Asset Group]="","",VLOOKUP(Point[Post Number],number,2,FALSE))</f>
        <v/>
      </c>
      <c r="BE43" s="14" t="str">
        <f>IF(Point[Asset Group]="","",VLOOKUP(Point[Structure SubType],subdom_master_gdb,2,FALSE))</f>
        <v/>
      </c>
      <c r="BF43" s="14" t="str">
        <f>IF(Point[Area m2]="","",Point[Area m2])</f>
        <v/>
      </c>
      <c r="BG43" s="14" t="str">
        <f>IF(Point[Length m]="","",Point[Length m])</f>
        <v/>
      </c>
      <c r="BH43" s="14" t="str">
        <f>IF(Point[Width m]="","",Point[Width m])</f>
        <v/>
      </c>
      <c r="BI43" s="14" t="str">
        <f>IF(Point[Diameter m]="","",Point[Diameter m])</f>
        <v/>
      </c>
      <c r="BJ43" s="14" t="str">
        <f>IF(Point[Asset Group]="","",VLOOKUP(Point[Number of Pipes],number,2,FALSE))</f>
        <v/>
      </c>
      <c r="BK43" s="14" t="str">
        <f>IF(Point[Asset Group]="","",VLOOKUP(Point[Combined Name],2,FALSE))</f>
        <v/>
      </c>
      <c r="BL43" s="14" t="str">
        <f>IF(Point[Asset Group]="","",VLOOKUP(Point[Size Class],size_class,2,FALSE))</f>
        <v/>
      </c>
      <c r="BM43" s="14" t="str">
        <f>IF(Point[Asset Group]="","",VLOOKUP(Point[Age Class],age_class,2,FALSE))</f>
        <v/>
      </c>
      <c r="BN43" s="14" t="str">
        <f>IF(Point[Girth (cm)]="","",Point[Girth (cm)])</f>
        <v/>
      </c>
      <c r="BO43" s="14" t="str">
        <f>IF(Point[Crown Radius (m)]="","",Point[Crown Radius (m)])</f>
        <v/>
      </c>
      <c r="BP43" s="14" t="str">
        <f>IF(Point[Asset Group]="","",VLOOKUP(Point[Rooting Environment],root_enviro,2,FALSE))</f>
        <v/>
      </c>
      <c r="BQ43" s="14" t="str">
        <f>IF(Point[Asset Group]="","",VLOOKUP(Point[Tree Surround],tree_surround,2,FALSE))</f>
        <v/>
      </c>
      <c r="BR43" s="14" t="str">
        <f>IF(Point[Asset Group]="","",VLOOKUP(Point[Tree Grill],yes_no,2,FALSE))</f>
        <v/>
      </c>
      <c r="BS43" s="14" t="str">
        <f>IF(Point[Asset Group]="","",VLOOKUP(Point[Tree Location],tree_location,2,FALSE))</f>
        <v/>
      </c>
    </row>
    <row r="44" spans="1:71" s="3" customFormat="1" x14ac:dyDescent="0.2">
      <c r="A44" s="3" t="str">
        <f>IF(Point[DWG File Name]="","",Point[DWG File Name])</f>
        <v/>
      </c>
      <c r="B44" s="3" t="str">
        <f>IF(Point[DWG Layer Name]="","",Point[DWG Layer Name])</f>
        <v/>
      </c>
      <c r="C44" s="3" t="str">
        <f>IF(Point[DWG Handle]="","",Point[DWG Handle])</f>
        <v/>
      </c>
      <c r="D44" s="58" t="str">
        <f>IF(Point[X]="","",Point[X])</f>
        <v/>
      </c>
      <c r="E44" s="58" t="str">
        <f>IF(Point[Y]="","",Point[Y])</f>
        <v/>
      </c>
      <c r="F44" s="3" t="str">
        <f>IF(Point[Replacement Asset]="","",Point[Replacement Asset])</f>
        <v/>
      </c>
      <c r="G44" s="3" t="str">
        <f>IF(Point[Asset ID]="","",UPPER(Point[Asset ID]))</f>
        <v/>
      </c>
      <c r="H44" s="3" t="str">
        <f>IF(Point[Asset Group]="","",VLOOKUP(Point[Asset Group],asset_grp_pt,4,FALSE))</f>
        <v/>
      </c>
      <c r="I44" s="3" t="str">
        <f>IF(Point[Asset Group]="","",VLOOKUP(Point[Asset Group],asset_grp_pt,2,FALSE))</f>
        <v/>
      </c>
      <c r="J44" s="3" t="str">
        <f>IF(Point[Asset Group]="","",VLOOKUP(Point[Asset Group],asset_grp_pt,3,FALSE))</f>
        <v/>
      </c>
      <c r="K44" s="3" t="str">
        <f>IF(Point[Asset Group]="","",VLOOKUP(Point[Asset Type],type_master_list,2,FALSE))</f>
        <v/>
      </c>
      <c r="L44" s="3" t="str">
        <f>IF(Point[Asset Name]="","",PROPER(Point[Asset Name]))</f>
        <v/>
      </c>
      <c r="M44" s="11" t="str">
        <f>IF(Point[Install Date]="","",Point[Install Date])</f>
        <v/>
      </c>
      <c r="N44" s="11" t="str">
        <f>IF(Point[Note]="","",PROPER(Point[Note]))</f>
        <v/>
      </c>
      <c r="O44" s="11" t="str">
        <f>IF(Point[Resource Consent Number]="","",UPPER(Point[Resource Consent Number]))</f>
        <v/>
      </c>
      <c r="P44" s="53" t="str">
        <f>IF(Point[Asset Unit Cost]="","",Point[Asset Unit Cost])</f>
        <v/>
      </c>
      <c r="Q44" s="11" t="str">
        <f>IF(Point[Added By]="","",UPPER(Point[Added By]))</f>
        <v/>
      </c>
      <c r="R44" s="11" t="str">
        <f>IF(Point[Added Date]="","",Point[Added Date])</f>
        <v/>
      </c>
      <c r="S44" s="14" t="str">
        <f>IF(Point[Z COORD]="","",Point[Z COORD])</f>
        <v/>
      </c>
      <c r="T44" s="14" t="str">
        <f>IF(Point[Asset Description]="","",PROPER(Point[Asset Description]))</f>
        <v/>
      </c>
      <c r="U44" s="14" t="str">
        <f>IF(Point[[Artist ]]="","",PROPER(Point[[Artist ]]))</f>
        <v/>
      </c>
      <c r="V44" s="14" t="str">
        <f>IF(Point[Material Notes]="","",PROPER(Point[Material Notes]))</f>
        <v/>
      </c>
      <c r="W44" s="14" t="str">
        <f>IF(Point[Dimension Notes]="","",Point[Dimension Notes])</f>
        <v/>
      </c>
      <c r="X44" s="14" t="str">
        <f>IF(Point[List]="","",VLOOKUP(Point[Burner Number],number,2,FALSE))</f>
        <v/>
      </c>
      <c r="Y44" s="14" t="str">
        <f>IF(Point[List]="","",VLOOKUP(Point[Fuel],bbq_fuel,2,FALSE))</f>
        <v/>
      </c>
      <c r="Z44" s="14" t="str">
        <f>IF(Point[List]="","",VLOOKUP(Point[Cabinet Material],bbq_material,2,FALSE))</f>
        <v/>
      </c>
      <c r="AA44" s="14" t="str">
        <f>IF(Point[Asset Group]="","",VLOOKUP(Point[Manufacturer],manufacturer,2,FALSE))</f>
        <v/>
      </c>
      <c r="AB44" s="14" t="str">
        <f>IF(Point[Uinsex WC]="","",Point[Uinsex WC])</f>
        <v/>
      </c>
      <c r="AC44" s="14" t="str">
        <f>IF(Point[Female WC]="","",Point[Female WC])</f>
        <v/>
      </c>
      <c r="AD44" s="14" t="str">
        <f>IF(Point[Male WC]="","",Point[Male WC])</f>
        <v/>
      </c>
      <c r="AE44" s="14" t="str">
        <f>IF(Point[Urinal]="","",Point[Urinal])</f>
        <v/>
      </c>
      <c r="AF44" s="14" t="str">
        <f>IF(Point[Disabled Unisex]="","",Point[Disabled Unisex])</f>
        <v/>
      </c>
      <c r="AG44" s="14" t="str">
        <f>IF(Point[Disabled Female]="","",Point[Disabled Female])</f>
        <v/>
      </c>
      <c r="AH44" s="14" t="str">
        <f>IF(Point[Disabled Male]="","",Point[Disabled Male])</f>
        <v/>
      </c>
      <c r="AI44" s="14" t="str">
        <f>IF(Point[Asset Group]="","",VLOOKUP(Point[Handrail],yes_no,2,FALSE))</f>
        <v/>
      </c>
      <c r="AJ44" s="14" t="str">
        <f>IF(Point[Asset Group]="","",VLOOKUP(Point[Baby Changing],yes_no,2,FALSE))</f>
        <v/>
      </c>
      <c r="AK44" s="14" t="str">
        <f>IF(Point[Asset Group]="","",VLOOKUP(Point[Service Room],yes_no,2,FALSE))</f>
        <v/>
      </c>
      <c r="AL44" s="14" t="str">
        <f>IF(Point[Asset Group]="","",VLOOKUP(Point[Service Tap],service_tap,2,FALSE))</f>
        <v/>
      </c>
      <c r="AM44" s="14" t="str">
        <f>IF(Point[Asset Group]="","",VLOOKUP(Point[Heating Type],wc_heating,2,FALSE))</f>
        <v/>
      </c>
      <c r="AN44" s="14" t="str">
        <f>IF(Point[Asset Group]="","",VLOOKUP(Point[Power Supply],power_supply,2,FALSE))</f>
        <v/>
      </c>
      <c r="AO44" s="14" t="str">
        <f>IF(Point[Asset Group]="","",VLOOKUP(Point[Waste Water],waste_water,2,FALSE))</f>
        <v/>
      </c>
      <c r="AP44" s="14" t="str">
        <f>IF(Point[Asset Group]="","",VLOOKUP(Point[Furniture SubType],subdom_master_gdb,2,FALSE))</f>
        <v/>
      </c>
      <c r="AQ44" s="14" t="str">
        <f>IF(Point[Asset Group]="","",VLOOKUP(Point[Concrete Pad],yes_no,2,FALSE))</f>
        <v/>
      </c>
      <c r="AR44" s="14" t="str">
        <f>IF(Point[Asset Group]="","",VLOOKUP(Point[Material],material_master,2,FALSE))</f>
        <v/>
      </c>
      <c r="AS44" s="14" t="str">
        <f>IF(Point[Asset Group]="","",VLOOKUP(Point[Plumbing],irrigation_plumbing,2,FALSE))</f>
        <v/>
      </c>
      <c r="AT44" s="14" t="str">
        <f>IF(Point[Asset Group]="","",VLOOKUP(Point[Sprinklers],irrigation_sprinklers,2,FALSE))</f>
        <v/>
      </c>
      <c r="AU44" s="14" t="str">
        <f>IF(Point[Asset Group]="","",VLOOKUP(Point[System],irrigation_system,2,FALSE))</f>
        <v/>
      </c>
      <c r="AV44" s="14" t="str">
        <f>IF(Point[Asset Group]="","",VLOOKUP(Point[Status],irrigation_status,2,FALSE))</f>
        <v/>
      </c>
      <c r="AW44" s="11" t="str">
        <f>IF(Point[Date of manufacture]="","",Point[Date of manufacture])</f>
        <v/>
      </c>
      <c r="AX44" s="14" t="str">
        <f>IF(Point[Asset Group]="","",VLOOKUP(Point[Sign Purpose],sign_purpose,2,FALSE))</f>
        <v/>
      </c>
      <c r="AY44" s="14" t="str">
        <f>IF(Point[Asset Group]="","",VLOOKUP(Point[Sign Material],material_master,2,FALSE))</f>
        <v/>
      </c>
      <c r="AZ44" s="14" t="str">
        <f>IF(Point[Asset Group]="","",VLOOKUP(Point[Affixed To],sign_affix,2,FALSE))</f>
        <v/>
      </c>
      <c r="BA44" s="14" t="str">
        <f>IF(Point[Size HxB mm]="","",Point[Size HxB mm])</f>
        <v/>
      </c>
      <c r="BB44" s="14" t="str">
        <f>IF(Point[Height m]="","",Point[Height m])</f>
        <v/>
      </c>
      <c r="BC44" s="14" t="str">
        <f>IF(Point[Asset Group]="","",VLOOKUP(Point[Post Material],material_master,2,FALSE))</f>
        <v/>
      </c>
      <c r="BD44" s="14" t="str">
        <f>IF(Point[Asset Group]="","",VLOOKUP(Point[Post Number],number,2,FALSE))</f>
        <v/>
      </c>
      <c r="BE44" s="14" t="str">
        <f>IF(Point[Asset Group]="","",VLOOKUP(Point[Structure SubType],subdom_master_gdb,2,FALSE))</f>
        <v/>
      </c>
      <c r="BF44" s="14" t="str">
        <f>IF(Point[Area m2]="","",Point[Area m2])</f>
        <v/>
      </c>
      <c r="BG44" s="14" t="str">
        <f>IF(Point[Length m]="","",Point[Length m])</f>
        <v/>
      </c>
      <c r="BH44" s="14" t="str">
        <f>IF(Point[Width m]="","",Point[Width m])</f>
        <v/>
      </c>
      <c r="BI44" s="14" t="str">
        <f>IF(Point[Diameter m]="","",Point[Diameter m])</f>
        <v/>
      </c>
      <c r="BJ44" s="14" t="str">
        <f>IF(Point[Asset Group]="","",VLOOKUP(Point[Number of Pipes],number,2,FALSE))</f>
        <v/>
      </c>
      <c r="BK44" s="14" t="str">
        <f>IF(Point[Asset Group]="","",VLOOKUP(Point[Combined Name],2,FALSE))</f>
        <v/>
      </c>
      <c r="BL44" s="14" t="str">
        <f>IF(Point[Asset Group]="","",VLOOKUP(Point[Size Class],size_class,2,FALSE))</f>
        <v/>
      </c>
      <c r="BM44" s="14" t="str">
        <f>IF(Point[Asset Group]="","",VLOOKUP(Point[Age Class],age_class,2,FALSE))</f>
        <v/>
      </c>
      <c r="BN44" s="14" t="str">
        <f>IF(Point[Girth (cm)]="","",Point[Girth (cm)])</f>
        <v/>
      </c>
      <c r="BO44" s="14" t="str">
        <f>IF(Point[Crown Radius (m)]="","",Point[Crown Radius (m)])</f>
        <v/>
      </c>
      <c r="BP44" s="14" t="str">
        <f>IF(Point[Asset Group]="","",VLOOKUP(Point[Rooting Environment],root_enviro,2,FALSE))</f>
        <v/>
      </c>
      <c r="BQ44" s="14" t="str">
        <f>IF(Point[Asset Group]="","",VLOOKUP(Point[Tree Surround],tree_surround,2,FALSE))</f>
        <v/>
      </c>
      <c r="BR44" s="14" t="str">
        <f>IF(Point[Asset Group]="","",VLOOKUP(Point[Tree Grill],yes_no,2,FALSE))</f>
        <v/>
      </c>
      <c r="BS44" s="14" t="str">
        <f>IF(Point[Asset Group]="","",VLOOKUP(Point[Tree Location],tree_location,2,FALSE))</f>
        <v/>
      </c>
    </row>
    <row r="45" spans="1:71" s="3" customFormat="1" x14ac:dyDescent="0.2">
      <c r="A45" s="3" t="str">
        <f>IF(Point[DWG File Name]="","",Point[DWG File Name])</f>
        <v/>
      </c>
      <c r="B45" s="3" t="str">
        <f>IF(Point[DWG Layer Name]="","",Point[DWG Layer Name])</f>
        <v/>
      </c>
      <c r="C45" s="3" t="str">
        <f>IF(Point[DWG Handle]="","",Point[DWG Handle])</f>
        <v/>
      </c>
      <c r="D45" s="58" t="str">
        <f>IF(Point[X]="","",Point[X])</f>
        <v/>
      </c>
      <c r="E45" s="58" t="str">
        <f>IF(Point[Y]="","",Point[Y])</f>
        <v/>
      </c>
      <c r="F45" s="3" t="str">
        <f>IF(Point[Replacement Asset]="","",Point[Replacement Asset])</f>
        <v/>
      </c>
      <c r="G45" s="3" t="str">
        <f>IF(Point[Asset ID]="","",UPPER(Point[Asset ID]))</f>
        <v/>
      </c>
      <c r="H45" s="3" t="str">
        <f>IF(Point[Asset Group]="","",VLOOKUP(Point[Asset Group],asset_grp_pt,4,FALSE))</f>
        <v/>
      </c>
      <c r="I45" s="3" t="str">
        <f>IF(Point[Asset Group]="","",VLOOKUP(Point[Asset Group],asset_grp_pt,2,FALSE))</f>
        <v/>
      </c>
      <c r="J45" s="3" t="str">
        <f>IF(Point[Asset Group]="","",VLOOKUP(Point[Asset Group],asset_grp_pt,3,FALSE))</f>
        <v/>
      </c>
      <c r="K45" s="3" t="str">
        <f>IF(Point[Asset Group]="","",VLOOKUP(Point[Asset Type],type_master_list,2,FALSE))</f>
        <v/>
      </c>
      <c r="L45" s="3" t="str">
        <f>IF(Point[Asset Name]="","",PROPER(Point[Asset Name]))</f>
        <v/>
      </c>
      <c r="M45" s="11" t="str">
        <f>IF(Point[Install Date]="","",Point[Install Date])</f>
        <v/>
      </c>
      <c r="N45" s="11" t="str">
        <f>IF(Point[Note]="","",PROPER(Point[Note]))</f>
        <v/>
      </c>
      <c r="O45" s="11" t="str">
        <f>IF(Point[Resource Consent Number]="","",UPPER(Point[Resource Consent Number]))</f>
        <v/>
      </c>
      <c r="P45" s="53" t="str">
        <f>IF(Point[Asset Unit Cost]="","",Point[Asset Unit Cost])</f>
        <v/>
      </c>
      <c r="Q45" s="11" t="str">
        <f>IF(Point[Added By]="","",UPPER(Point[Added By]))</f>
        <v/>
      </c>
      <c r="R45" s="11" t="str">
        <f>IF(Point[Added Date]="","",Point[Added Date])</f>
        <v/>
      </c>
      <c r="S45" s="14" t="str">
        <f>IF(Point[Z COORD]="","",Point[Z COORD])</f>
        <v/>
      </c>
      <c r="T45" s="14" t="str">
        <f>IF(Point[Asset Description]="","",PROPER(Point[Asset Description]))</f>
        <v/>
      </c>
      <c r="U45" s="14" t="str">
        <f>IF(Point[[Artist ]]="","",PROPER(Point[[Artist ]]))</f>
        <v/>
      </c>
      <c r="V45" s="14" t="str">
        <f>IF(Point[Material Notes]="","",PROPER(Point[Material Notes]))</f>
        <v/>
      </c>
      <c r="W45" s="14" t="str">
        <f>IF(Point[Dimension Notes]="","",Point[Dimension Notes])</f>
        <v/>
      </c>
      <c r="X45" s="14" t="str">
        <f>IF(Point[List]="","",VLOOKUP(Point[Burner Number],number,2,FALSE))</f>
        <v/>
      </c>
      <c r="Y45" s="14" t="str">
        <f>IF(Point[List]="","",VLOOKUP(Point[Fuel],bbq_fuel,2,FALSE))</f>
        <v/>
      </c>
      <c r="Z45" s="14" t="str">
        <f>IF(Point[List]="","",VLOOKUP(Point[Cabinet Material],bbq_material,2,FALSE))</f>
        <v/>
      </c>
      <c r="AA45" s="14" t="str">
        <f>IF(Point[Asset Group]="","",VLOOKUP(Point[Manufacturer],manufacturer,2,FALSE))</f>
        <v/>
      </c>
      <c r="AB45" s="14" t="str">
        <f>IF(Point[Uinsex WC]="","",Point[Uinsex WC])</f>
        <v/>
      </c>
      <c r="AC45" s="14" t="str">
        <f>IF(Point[Female WC]="","",Point[Female WC])</f>
        <v/>
      </c>
      <c r="AD45" s="14" t="str">
        <f>IF(Point[Male WC]="","",Point[Male WC])</f>
        <v/>
      </c>
      <c r="AE45" s="14" t="str">
        <f>IF(Point[Urinal]="","",Point[Urinal])</f>
        <v/>
      </c>
      <c r="AF45" s="14" t="str">
        <f>IF(Point[Disabled Unisex]="","",Point[Disabled Unisex])</f>
        <v/>
      </c>
      <c r="AG45" s="14" t="str">
        <f>IF(Point[Disabled Female]="","",Point[Disabled Female])</f>
        <v/>
      </c>
      <c r="AH45" s="14" t="str">
        <f>IF(Point[Disabled Male]="","",Point[Disabled Male])</f>
        <v/>
      </c>
      <c r="AI45" s="14" t="str">
        <f>IF(Point[Asset Group]="","",VLOOKUP(Point[Handrail],yes_no,2,FALSE))</f>
        <v/>
      </c>
      <c r="AJ45" s="14" t="str">
        <f>IF(Point[Asset Group]="","",VLOOKUP(Point[Baby Changing],yes_no,2,FALSE))</f>
        <v/>
      </c>
      <c r="AK45" s="14" t="str">
        <f>IF(Point[Asset Group]="","",VLOOKUP(Point[Service Room],yes_no,2,FALSE))</f>
        <v/>
      </c>
      <c r="AL45" s="14" t="str">
        <f>IF(Point[Asset Group]="","",VLOOKUP(Point[Service Tap],service_tap,2,FALSE))</f>
        <v/>
      </c>
      <c r="AM45" s="14" t="str">
        <f>IF(Point[Asset Group]="","",VLOOKUP(Point[Heating Type],wc_heating,2,FALSE))</f>
        <v/>
      </c>
      <c r="AN45" s="14" t="str">
        <f>IF(Point[Asset Group]="","",VLOOKUP(Point[Power Supply],power_supply,2,FALSE))</f>
        <v/>
      </c>
      <c r="AO45" s="14" t="str">
        <f>IF(Point[Asset Group]="","",VLOOKUP(Point[Waste Water],waste_water,2,FALSE))</f>
        <v/>
      </c>
      <c r="AP45" s="14" t="str">
        <f>IF(Point[Asset Group]="","",VLOOKUP(Point[Furniture SubType],subdom_master_gdb,2,FALSE))</f>
        <v/>
      </c>
      <c r="AQ45" s="14" t="str">
        <f>IF(Point[Asset Group]="","",VLOOKUP(Point[Concrete Pad],yes_no,2,FALSE))</f>
        <v/>
      </c>
      <c r="AR45" s="14" t="str">
        <f>IF(Point[Asset Group]="","",VLOOKUP(Point[Material],material_master,2,FALSE))</f>
        <v/>
      </c>
      <c r="AS45" s="14" t="str">
        <f>IF(Point[Asset Group]="","",VLOOKUP(Point[Plumbing],irrigation_plumbing,2,FALSE))</f>
        <v/>
      </c>
      <c r="AT45" s="14" t="str">
        <f>IF(Point[Asset Group]="","",VLOOKUP(Point[Sprinklers],irrigation_sprinklers,2,FALSE))</f>
        <v/>
      </c>
      <c r="AU45" s="14" t="str">
        <f>IF(Point[Asset Group]="","",VLOOKUP(Point[System],irrigation_system,2,FALSE))</f>
        <v/>
      </c>
      <c r="AV45" s="14" t="str">
        <f>IF(Point[Asset Group]="","",VLOOKUP(Point[Status],irrigation_status,2,FALSE))</f>
        <v/>
      </c>
      <c r="AW45" s="11" t="str">
        <f>IF(Point[Date of manufacture]="","",Point[Date of manufacture])</f>
        <v/>
      </c>
      <c r="AX45" s="14" t="str">
        <f>IF(Point[Asset Group]="","",VLOOKUP(Point[Sign Purpose],sign_purpose,2,FALSE))</f>
        <v/>
      </c>
      <c r="AY45" s="14" t="str">
        <f>IF(Point[Asset Group]="","",VLOOKUP(Point[Sign Material],material_master,2,FALSE))</f>
        <v/>
      </c>
      <c r="AZ45" s="14" t="str">
        <f>IF(Point[Asset Group]="","",VLOOKUP(Point[Affixed To],sign_affix,2,FALSE))</f>
        <v/>
      </c>
      <c r="BA45" s="14" t="str">
        <f>IF(Point[Size HxB mm]="","",Point[Size HxB mm])</f>
        <v/>
      </c>
      <c r="BB45" s="14" t="str">
        <f>IF(Point[Height m]="","",Point[Height m])</f>
        <v/>
      </c>
      <c r="BC45" s="14" t="str">
        <f>IF(Point[Asset Group]="","",VLOOKUP(Point[Post Material],material_master,2,FALSE))</f>
        <v/>
      </c>
      <c r="BD45" s="14" t="str">
        <f>IF(Point[Asset Group]="","",VLOOKUP(Point[Post Number],number,2,FALSE))</f>
        <v/>
      </c>
      <c r="BE45" s="14" t="str">
        <f>IF(Point[Asset Group]="","",VLOOKUP(Point[Structure SubType],subdom_master_gdb,2,FALSE))</f>
        <v/>
      </c>
      <c r="BF45" s="14" t="str">
        <f>IF(Point[Area m2]="","",Point[Area m2])</f>
        <v/>
      </c>
      <c r="BG45" s="14" t="str">
        <f>IF(Point[Length m]="","",Point[Length m])</f>
        <v/>
      </c>
      <c r="BH45" s="14" t="str">
        <f>IF(Point[Width m]="","",Point[Width m])</f>
        <v/>
      </c>
      <c r="BI45" s="14" t="str">
        <f>IF(Point[Diameter m]="","",Point[Diameter m])</f>
        <v/>
      </c>
      <c r="BJ45" s="14" t="str">
        <f>IF(Point[Asset Group]="","",VLOOKUP(Point[Number of Pipes],number,2,FALSE))</f>
        <v/>
      </c>
      <c r="BK45" s="14" t="str">
        <f>IF(Point[Asset Group]="","",VLOOKUP(Point[Combined Name],2,FALSE))</f>
        <v/>
      </c>
      <c r="BL45" s="14" t="str">
        <f>IF(Point[Asset Group]="","",VLOOKUP(Point[Size Class],size_class,2,FALSE))</f>
        <v/>
      </c>
      <c r="BM45" s="14" t="str">
        <f>IF(Point[Asset Group]="","",VLOOKUP(Point[Age Class],age_class,2,FALSE))</f>
        <v/>
      </c>
      <c r="BN45" s="14" t="str">
        <f>IF(Point[Girth (cm)]="","",Point[Girth (cm)])</f>
        <v/>
      </c>
      <c r="BO45" s="14" t="str">
        <f>IF(Point[Crown Radius (m)]="","",Point[Crown Radius (m)])</f>
        <v/>
      </c>
      <c r="BP45" s="14" t="str">
        <f>IF(Point[Asset Group]="","",VLOOKUP(Point[Rooting Environment],root_enviro,2,FALSE))</f>
        <v/>
      </c>
      <c r="BQ45" s="14" t="str">
        <f>IF(Point[Asset Group]="","",VLOOKUP(Point[Tree Surround],tree_surround,2,FALSE))</f>
        <v/>
      </c>
      <c r="BR45" s="14" t="str">
        <f>IF(Point[Asset Group]="","",VLOOKUP(Point[Tree Grill],yes_no,2,FALSE))</f>
        <v/>
      </c>
      <c r="BS45" s="14" t="str">
        <f>IF(Point[Asset Group]="","",VLOOKUP(Point[Tree Location],tree_location,2,FALSE))</f>
        <v/>
      </c>
    </row>
    <row r="46" spans="1:71" s="3" customFormat="1" x14ac:dyDescent="0.2">
      <c r="A46" s="3" t="str">
        <f>IF(Point[DWG File Name]="","",Point[DWG File Name])</f>
        <v/>
      </c>
      <c r="B46" s="3" t="str">
        <f>IF(Point[DWG Layer Name]="","",Point[DWG Layer Name])</f>
        <v/>
      </c>
      <c r="C46" s="3" t="str">
        <f>IF(Point[DWG Handle]="","",Point[DWG Handle])</f>
        <v/>
      </c>
      <c r="D46" s="58" t="str">
        <f>IF(Point[X]="","",Point[X])</f>
        <v/>
      </c>
      <c r="E46" s="58" t="str">
        <f>IF(Point[Y]="","",Point[Y])</f>
        <v/>
      </c>
      <c r="F46" s="3" t="str">
        <f>IF(Point[Replacement Asset]="","",Point[Replacement Asset])</f>
        <v/>
      </c>
      <c r="G46" s="3" t="str">
        <f>IF(Point[Asset ID]="","",UPPER(Point[Asset ID]))</f>
        <v/>
      </c>
      <c r="H46" s="3" t="str">
        <f>IF(Point[Asset Group]="","",VLOOKUP(Point[Asset Group],asset_grp_pt,4,FALSE))</f>
        <v/>
      </c>
      <c r="I46" s="3" t="str">
        <f>IF(Point[Asset Group]="","",VLOOKUP(Point[Asset Group],asset_grp_pt,2,FALSE))</f>
        <v/>
      </c>
      <c r="J46" s="3" t="str">
        <f>IF(Point[Asset Group]="","",VLOOKUP(Point[Asset Group],asset_grp_pt,3,FALSE))</f>
        <v/>
      </c>
      <c r="K46" s="3" t="str">
        <f>IF(Point[Asset Group]="","",VLOOKUP(Point[Asset Type],type_master_list,2,FALSE))</f>
        <v/>
      </c>
      <c r="L46" s="3" t="str">
        <f>IF(Point[Asset Name]="","",PROPER(Point[Asset Name]))</f>
        <v/>
      </c>
      <c r="M46" s="11" t="str">
        <f>IF(Point[Install Date]="","",Point[Install Date])</f>
        <v/>
      </c>
      <c r="N46" s="11" t="str">
        <f>IF(Point[Note]="","",PROPER(Point[Note]))</f>
        <v/>
      </c>
      <c r="O46" s="11" t="str">
        <f>IF(Point[Resource Consent Number]="","",UPPER(Point[Resource Consent Number]))</f>
        <v/>
      </c>
      <c r="P46" s="53" t="str">
        <f>IF(Point[Asset Unit Cost]="","",Point[Asset Unit Cost])</f>
        <v/>
      </c>
      <c r="Q46" s="11" t="str">
        <f>IF(Point[Added By]="","",UPPER(Point[Added By]))</f>
        <v/>
      </c>
      <c r="R46" s="11" t="str">
        <f>IF(Point[Added Date]="","",Point[Added Date])</f>
        <v/>
      </c>
      <c r="S46" s="14" t="str">
        <f>IF(Point[Z COORD]="","",Point[Z COORD])</f>
        <v/>
      </c>
      <c r="T46" s="14" t="str">
        <f>IF(Point[Asset Description]="","",PROPER(Point[Asset Description]))</f>
        <v/>
      </c>
      <c r="U46" s="14" t="str">
        <f>IF(Point[[Artist ]]="","",PROPER(Point[[Artist ]]))</f>
        <v/>
      </c>
      <c r="V46" s="14" t="str">
        <f>IF(Point[Material Notes]="","",PROPER(Point[Material Notes]))</f>
        <v/>
      </c>
      <c r="W46" s="14" t="str">
        <f>IF(Point[Dimension Notes]="","",Point[Dimension Notes])</f>
        <v/>
      </c>
      <c r="X46" s="14" t="str">
        <f>IF(Point[List]="","",VLOOKUP(Point[Burner Number],number,2,FALSE))</f>
        <v/>
      </c>
      <c r="Y46" s="14" t="str">
        <f>IF(Point[List]="","",VLOOKUP(Point[Fuel],bbq_fuel,2,FALSE))</f>
        <v/>
      </c>
      <c r="Z46" s="14" t="str">
        <f>IF(Point[List]="","",VLOOKUP(Point[Cabinet Material],bbq_material,2,FALSE))</f>
        <v/>
      </c>
      <c r="AA46" s="14" t="str">
        <f>IF(Point[Asset Group]="","",VLOOKUP(Point[Manufacturer],manufacturer,2,FALSE))</f>
        <v/>
      </c>
      <c r="AB46" s="14" t="str">
        <f>IF(Point[Uinsex WC]="","",Point[Uinsex WC])</f>
        <v/>
      </c>
      <c r="AC46" s="14" t="str">
        <f>IF(Point[Female WC]="","",Point[Female WC])</f>
        <v/>
      </c>
      <c r="AD46" s="14" t="str">
        <f>IF(Point[Male WC]="","",Point[Male WC])</f>
        <v/>
      </c>
      <c r="AE46" s="14" t="str">
        <f>IF(Point[Urinal]="","",Point[Urinal])</f>
        <v/>
      </c>
      <c r="AF46" s="14" t="str">
        <f>IF(Point[Disabled Unisex]="","",Point[Disabled Unisex])</f>
        <v/>
      </c>
      <c r="AG46" s="14" t="str">
        <f>IF(Point[Disabled Female]="","",Point[Disabled Female])</f>
        <v/>
      </c>
      <c r="AH46" s="14" t="str">
        <f>IF(Point[Disabled Male]="","",Point[Disabled Male])</f>
        <v/>
      </c>
      <c r="AI46" s="14" t="str">
        <f>IF(Point[Asset Group]="","",VLOOKUP(Point[Handrail],yes_no,2,FALSE))</f>
        <v/>
      </c>
      <c r="AJ46" s="14" t="str">
        <f>IF(Point[Asset Group]="","",VLOOKUP(Point[Baby Changing],yes_no,2,FALSE))</f>
        <v/>
      </c>
      <c r="AK46" s="14" t="str">
        <f>IF(Point[Asset Group]="","",VLOOKUP(Point[Service Room],yes_no,2,FALSE))</f>
        <v/>
      </c>
      <c r="AL46" s="14" t="str">
        <f>IF(Point[Asset Group]="","",VLOOKUP(Point[Service Tap],service_tap,2,FALSE))</f>
        <v/>
      </c>
      <c r="AM46" s="14" t="str">
        <f>IF(Point[Asset Group]="","",VLOOKUP(Point[Heating Type],wc_heating,2,FALSE))</f>
        <v/>
      </c>
      <c r="AN46" s="14" t="str">
        <f>IF(Point[Asset Group]="","",VLOOKUP(Point[Power Supply],power_supply,2,FALSE))</f>
        <v/>
      </c>
      <c r="AO46" s="14" t="str">
        <f>IF(Point[Asset Group]="","",VLOOKUP(Point[Waste Water],waste_water,2,FALSE))</f>
        <v/>
      </c>
      <c r="AP46" s="14" t="str">
        <f>IF(Point[Asset Group]="","",VLOOKUP(Point[Furniture SubType],subdom_master_gdb,2,FALSE))</f>
        <v/>
      </c>
      <c r="AQ46" s="14" t="str">
        <f>IF(Point[Asset Group]="","",VLOOKUP(Point[Concrete Pad],yes_no,2,FALSE))</f>
        <v/>
      </c>
      <c r="AR46" s="14" t="str">
        <f>IF(Point[Asset Group]="","",VLOOKUP(Point[Material],material_master,2,FALSE))</f>
        <v/>
      </c>
      <c r="AS46" s="14" t="str">
        <f>IF(Point[Asset Group]="","",VLOOKUP(Point[Plumbing],irrigation_plumbing,2,FALSE))</f>
        <v/>
      </c>
      <c r="AT46" s="14" t="str">
        <f>IF(Point[Asset Group]="","",VLOOKUP(Point[Sprinklers],irrigation_sprinklers,2,FALSE))</f>
        <v/>
      </c>
      <c r="AU46" s="14" t="str">
        <f>IF(Point[Asset Group]="","",VLOOKUP(Point[System],irrigation_system,2,FALSE))</f>
        <v/>
      </c>
      <c r="AV46" s="14" t="str">
        <f>IF(Point[Asset Group]="","",VLOOKUP(Point[Status],irrigation_status,2,FALSE))</f>
        <v/>
      </c>
      <c r="AW46" s="11" t="str">
        <f>IF(Point[Date of manufacture]="","",Point[Date of manufacture])</f>
        <v/>
      </c>
      <c r="AX46" s="14" t="str">
        <f>IF(Point[Asset Group]="","",VLOOKUP(Point[Sign Purpose],sign_purpose,2,FALSE))</f>
        <v/>
      </c>
      <c r="AY46" s="14" t="str">
        <f>IF(Point[Asset Group]="","",VLOOKUP(Point[Sign Material],material_master,2,FALSE))</f>
        <v/>
      </c>
      <c r="AZ46" s="14" t="str">
        <f>IF(Point[Asset Group]="","",VLOOKUP(Point[Affixed To],sign_affix,2,FALSE))</f>
        <v/>
      </c>
      <c r="BA46" s="14" t="str">
        <f>IF(Point[Size HxB mm]="","",Point[Size HxB mm])</f>
        <v/>
      </c>
      <c r="BB46" s="14" t="str">
        <f>IF(Point[Height m]="","",Point[Height m])</f>
        <v/>
      </c>
      <c r="BC46" s="14" t="str">
        <f>IF(Point[Asset Group]="","",VLOOKUP(Point[Post Material],material_master,2,FALSE))</f>
        <v/>
      </c>
      <c r="BD46" s="14" t="str">
        <f>IF(Point[Asset Group]="","",VLOOKUP(Point[Post Number],number,2,FALSE))</f>
        <v/>
      </c>
      <c r="BE46" s="14" t="str">
        <f>IF(Point[Asset Group]="","",VLOOKUP(Point[Structure SubType],subdom_master_gdb,2,FALSE))</f>
        <v/>
      </c>
      <c r="BF46" s="14" t="str">
        <f>IF(Point[Area m2]="","",Point[Area m2])</f>
        <v/>
      </c>
      <c r="BG46" s="14" t="str">
        <f>IF(Point[Length m]="","",Point[Length m])</f>
        <v/>
      </c>
      <c r="BH46" s="14" t="str">
        <f>IF(Point[Width m]="","",Point[Width m])</f>
        <v/>
      </c>
      <c r="BI46" s="14" t="str">
        <f>IF(Point[Diameter m]="","",Point[Diameter m])</f>
        <v/>
      </c>
      <c r="BJ46" s="14" t="str">
        <f>IF(Point[Asset Group]="","",VLOOKUP(Point[Number of Pipes],number,2,FALSE))</f>
        <v/>
      </c>
      <c r="BK46" s="14" t="str">
        <f>IF(Point[Asset Group]="","",VLOOKUP(Point[Combined Name],2,FALSE))</f>
        <v/>
      </c>
      <c r="BL46" s="14" t="str">
        <f>IF(Point[Asset Group]="","",VLOOKUP(Point[Size Class],size_class,2,FALSE))</f>
        <v/>
      </c>
      <c r="BM46" s="14" t="str">
        <f>IF(Point[Asset Group]="","",VLOOKUP(Point[Age Class],age_class,2,FALSE))</f>
        <v/>
      </c>
      <c r="BN46" s="14" t="str">
        <f>IF(Point[Girth (cm)]="","",Point[Girth (cm)])</f>
        <v/>
      </c>
      <c r="BO46" s="14" t="str">
        <f>IF(Point[Crown Radius (m)]="","",Point[Crown Radius (m)])</f>
        <v/>
      </c>
      <c r="BP46" s="14" t="str">
        <f>IF(Point[Asset Group]="","",VLOOKUP(Point[Rooting Environment],root_enviro,2,FALSE))</f>
        <v/>
      </c>
      <c r="BQ46" s="14" t="str">
        <f>IF(Point[Asset Group]="","",VLOOKUP(Point[Tree Surround],tree_surround,2,FALSE))</f>
        <v/>
      </c>
      <c r="BR46" s="14" t="str">
        <f>IF(Point[Asset Group]="","",VLOOKUP(Point[Tree Grill],yes_no,2,FALSE))</f>
        <v/>
      </c>
      <c r="BS46" s="14" t="str">
        <f>IF(Point[Asset Group]="","",VLOOKUP(Point[Tree Location],tree_location,2,FALSE))</f>
        <v/>
      </c>
    </row>
    <row r="47" spans="1:71" s="3" customFormat="1" x14ac:dyDescent="0.2">
      <c r="A47" s="3" t="str">
        <f>IF(Point[DWG File Name]="","",Point[DWG File Name])</f>
        <v/>
      </c>
      <c r="B47" s="3" t="str">
        <f>IF(Point[DWG Layer Name]="","",Point[DWG Layer Name])</f>
        <v/>
      </c>
      <c r="C47" s="3" t="str">
        <f>IF(Point[DWG Handle]="","",Point[DWG Handle])</f>
        <v/>
      </c>
      <c r="D47" s="58" t="str">
        <f>IF(Point[X]="","",Point[X])</f>
        <v/>
      </c>
      <c r="E47" s="58" t="str">
        <f>IF(Point[Y]="","",Point[Y])</f>
        <v/>
      </c>
      <c r="F47" s="3" t="str">
        <f>IF(Point[Replacement Asset]="","",Point[Replacement Asset])</f>
        <v/>
      </c>
      <c r="G47" s="3" t="str">
        <f>IF(Point[Asset ID]="","",UPPER(Point[Asset ID]))</f>
        <v/>
      </c>
      <c r="H47" s="3" t="str">
        <f>IF(Point[Asset Group]="","",VLOOKUP(Point[Asset Group],asset_grp_pt,4,FALSE))</f>
        <v/>
      </c>
      <c r="I47" s="3" t="str">
        <f>IF(Point[Asset Group]="","",VLOOKUP(Point[Asset Group],asset_grp_pt,2,FALSE))</f>
        <v/>
      </c>
      <c r="J47" s="3" t="str">
        <f>IF(Point[Asset Group]="","",VLOOKUP(Point[Asset Group],asset_grp_pt,3,FALSE))</f>
        <v/>
      </c>
      <c r="K47" s="3" t="str">
        <f>IF(Point[Asset Group]="","",VLOOKUP(Point[Asset Type],type_master_list,2,FALSE))</f>
        <v/>
      </c>
      <c r="L47" s="3" t="str">
        <f>IF(Point[Asset Name]="","",PROPER(Point[Asset Name]))</f>
        <v/>
      </c>
      <c r="M47" s="11" t="str">
        <f>IF(Point[Install Date]="","",Point[Install Date])</f>
        <v/>
      </c>
      <c r="N47" s="11" t="str">
        <f>IF(Point[Note]="","",PROPER(Point[Note]))</f>
        <v/>
      </c>
      <c r="O47" s="11" t="str">
        <f>IF(Point[Resource Consent Number]="","",UPPER(Point[Resource Consent Number]))</f>
        <v/>
      </c>
      <c r="P47" s="53" t="str">
        <f>IF(Point[Asset Unit Cost]="","",Point[Asset Unit Cost])</f>
        <v/>
      </c>
      <c r="Q47" s="11" t="str">
        <f>IF(Point[Added By]="","",UPPER(Point[Added By]))</f>
        <v/>
      </c>
      <c r="R47" s="11" t="str">
        <f>IF(Point[Added Date]="","",Point[Added Date])</f>
        <v/>
      </c>
      <c r="S47" s="14" t="str">
        <f>IF(Point[Z COORD]="","",Point[Z COORD])</f>
        <v/>
      </c>
      <c r="T47" s="14" t="str">
        <f>IF(Point[Asset Description]="","",PROPER(Point[Asset Description]))</f>
        <v/>
      </c>
      <c r="U47" s="14" t="str">
        <f>IF(Point[[Artist ]]="","",PROPER(Point[[Artist ]]))</f>
        <v/>
      </c>
      <c r="V47" s="14" t="str">
        <f>IF(Point[Material Notes]="","",PROPER(Point[Material Notes]))</f>
        <v/>
      </c>
      <c r="W47" s="14" t="str">
        <f>IF(Point[Dimension Notes]="","",Point[Dimension Notes])</f>
        <v/>
      </c>
      <c r="X47" s="14" t="str">
        <f>IF(Point[List]="","",VLOOKUP(Point[Burner Number],number,2,FALSE))</f>
        <v/>
      </c>
      <c r="Y47" s="14" t="str">
        <f>IF(Point[List]="","",VLOOKUP(Point[Fuel],bbq_fuel,2,FALSE))</f>
        <v/>
      </c>
      <c r="Z47" s="14" t="str">
        <f>IF(Point[List]="","",VLOOKUP(Point[Cabinet Material],bbq_material,2,FALSE))</f>
        <v/>
      </c>
      <c r="AA47" s="14" t="str">
        <f>IF(Point[Asset Group]="","",VLOOKUP(Point[Manufacturer],manufacturer,2,FALSE))</f>
        <v/>
      </c>
      <c r="AB47" s="14" t="str">
        <f>IF(Point[Uinsex WC]="","",Point[Uinsex WC])</f>
        <v/>
      </c>
      <c r="AC47" s="14" t="str">
        <f>IF(Point[Female WC]="","",Point[Female WC])</f>
        <v/>
      </c>
      <c r="AD47" s="14" t="str">
        <f>IF(Point[Male WC]="","",Point[Male WC])</f>
        <v/>
      </c>
      <c r="AE47" s="14" t="str">
        <f>IF(Point[Urinal]="","",Point[Urinal])</f>
        <v/>
      </c>
      <c r="AF47" s="14" t="str">
        <f>IF(Point[Disabled Unisex]="","",Point[Disabled Unisex])</f>
        <v/>
      </c>
      <c r="AG47" s="14" t="str">
        <f>IF(Point[Disabled Female]="","",Point[Disabled Female])</f>
        <v/>
      </c>
      <c r="AH47" s="14" t="str">
        <f>IF(Point[Disabled Male]="","",Point[Disabled Male])</f>
        <v/>
      </c>
      <c r="AI47" s="14" t="str">
        <f>IF(Point[Asset Group]="","",VLOOKUP(Point[Handrail],yes_no,2,FALSE))</f>
        <v/>
      </c>
      <c r="AJ47" s="14" t="str">
        <f>IF(Point[Asset Group]="","",VLOOKUP(Point[Baby Changing],yes_no,2,FALSE))</f>
        <v/>
      </c>
      <c r="AK47" s="14" t="str">
        <f>IF(Point[Asset Group]="","",VLOOKUP(Point[Service Room],yes_no,2,FALSE))</f>
        <v/>
      </c>
      <c r="AL47" s="14" t="str">
        <f>IF(Point[Asset Group]="","",VLOOKUP(Point[Service Tap],service_tap,2,FALSE))</f>
        <v/>
      </c>
      <c r="AM47" s="14" t="str">
        <f>IF(Point[Asset Group]="","",VLOOKUP(Point[Heating Type],wc_heating,2,FALSE))</f>
        <v/>
      </c>
      <c r="AN47" s="14" t="str">
        <f>IF(Point[Asset Group]="","",VLOOKUP(Point[Power Supply],power_supply,2,FALSE))</f>
        <v/>
      </c>
      <c r="AO47" s="14" t="str">
        <f>IF(Point[Asset Group]="","",VLOOKUP(Point[Waste Water],waste_water,2,FALSE))</f>
        <v/>
      </c>
      <c r="AP47" s="14" t="str">
        <f>IF(Point[Asset Group]="","",VLOOKUP(Point[Furniture SubType],subdom_master_gdb,2,FALSE))</f>
        <v/>
      </c>
      <c r="AQ47" s="14" t="str">
        <f>IF(Point[Asset Group]="","",VLOOKUP(Point[Concrete Pad],yes_no,2,FALSE))</f>
        <v/>
      </c>
      <c r="AR47" s="14" t="str">
        <f>IF(Point[Asset Group]="","",VLOOKUP(Point[Material],material_master,2,FALSE))</f>
        <v/>
      </c>
      <c r="AS47" s="14" t="str">
        <f>IF(Point[Asset Group]="","",VLOOKUP(Point[Plumbing],irrigation_plumbing,2,FALSE))</f>
        <v/>
      </c>
      <c r="AT47" s="14" t="str">
        <f>IF(Point[Asset Group]="","",VLOOKUP(Point[Sprinklers],irrigation_sprinklers,2,FALSE))</f>
        <v/>
      </c>
      <c r="AU47" s="14" t="str">
        <f>IF(Point[Asset Group]="","",VLOOKUP(Point[System],irrigation_system,2,FALSE))</f>
        <v/>
      </c>
      <c r="AV47" s="14" t="str">
        <f>IF(Point[Asset Group]="","",VLOOKUP(Point[Status],irrigation_status,2,FALSE))</f>
        <v/>
      </c>
      <c r="AW47" s="11" t="str">
        <f>IF(Point[Date of manufacture]="","",Point[Date of manufacture])</f>
        <v/>
      </c>
      <c r="AX47" s="14" t="str">
        <f>IF(Point[Asset Group]="","",VLOOKUP(Point[Sign Purpose],sign_purpose,2,FALSE))</f>
        <v/>
      </c>
      <c r="AY47" s="14" t="str">
        <f>IF(Point[Asset Group]="","",VLOOKUP(Point[Sign Material],material_master,2,FALSE))</f>
        <v/>
      </c>
      <c r="AZ47" s="14" t="str">
        <f>IF(Point[Asset Group]="","",VLOOKUP(Point[Affixed To],sign_affix,2,FALSE))</f>
        <v/>
      </c>
      <c r="BA47" s="14" t="str">
        <f>IF(Point[Size HxB mm]="","",Point[Size HxB mm])</f>
        <v/>
      </c>
      <c r="BB47" s="14" t="str">
        <f>IF(Point[Height m]="","",Point[Height m])</f>
        <v/>
      </c>
      <c r="BC47" s="14" t="str">
        <f>IF(Point[Asset Group]="","",VLOOKUP(Point[Post Material],material_master,2,FALSE))</f>
        <v/>
      </c>
      <c r="BD47" s="14" t="str">
        <f>IF(Point[Asset Group]="","",VLOOKUP(Point[Post Number],number,2,FALSE))</f>
        <v/>
      </c>
      <c r="BE47" s="14" t="str">
        <f>IF(Point[Asset Group]="","",VLOOKUP(Point[Structure SubType],subdom_master_gdb,2,FALSE))</f>
        <v/>
      </c>
      <c r="BF47" s="14" t="str">
        <f>IF(Point[Area m2]="","",Point[Area m2])</f>
        <v/>
      </c>
      <c r="BG47" s="14" t="str">
        <f>IF(Point[Length m]="","",Point[Length m])</f>
        <v/>
      </c>
      <c r="BH47" s="14" t="str">
        <f>IF(Point[Width m]="","",Point[Width m])</f>
        <v/>
      </c>
      <c r="BI47" s="14" t="str">
        <f>IF(Point[Diameter m]="","",Point[Diameter m])</f>
        <v/>
      </c>
      <c r="BJ47" s="14" t="str">
        <f>IF(Point[Asset Group]="","",VLOOKUP(Point[Number of Pipes],number,2,FALSE))</f>
        <v/>
      </c>
      <c r="BK47" s="14" t="str">
        <f>IF(Point[Asset Group]="","",VLOOKUP(Point[Combined Name],2,FALSE))</f>
        <v/>
      </c>
      <c r="BL47" s="14" t="str">
        <f>IF(Point[Asset Group]="","",VLOOKUP(Point[Size Class],size_class,2,FALSE))</f>
        <v/>
      </c>
      <c r="BM47" s="14" t="str">
        <f>IF(Point[Asset Group]="","",VLOOKUP(Point[Age Class],age_class,2,FALSE))</f>
        <v/>
      </c>
      <c r="BN47" s="14" t="str">
        <f>IF(Point[Girth (cm)]="","",Point[Girth (cm)])</f>
        <v/>
      </c>
      <c r="BO47" s="14" t="str">
        <f>IF(Point[Crown Radius (m)]="","",Point[Crown Radius (m)])</f>
        <v/>
      </c>
      <c r="BP47" s="14" t="str">
        <f>IF(Point[Asset Group]="","",VLOOKUP(Point[Rooting Environment],root_enviro,2,FALSE))</f>
        <v/>
      </c>
      <c r="BQ47" s="14" t="str">
        <f>IF(Point[Asset Group]="","",VLOOKUP(Point[Tree Surround],tree_surround,2,FALSE))</f>
        <v/>
      </c>
      <c r="BR47" s="14" t="str">
        <f>IF(Point[Asset Group]="","",VLOOKUP(Point[Tree Grill],yes_no,2,FALSE))</f>
        <v/>
      </c>
      <c r="BS47" s="14" t="str">
        <f>IF(Point[Asset Group]="","",VLOOKUP(Point[Tree Location],tree_location,2,FALSE))</f>
        <v/>
      </c>
    </row>
    <row r="48" spans="1:71" s="3" customFormat="1" x14ac:dyDescent="0.2">
      <c r="A48" s="3" t="str">
        <f>IF(Point[DWG File Name]="","",Point[DWG File Name])</f>
        <v/>
      </c>
      <c r="B48" s="3" t="str">
        <f>IF(Point[DWG Layer Name]="","",Point[DWG Layer Name])</f>
        <v/>
      </c>
      <c r="C48" s="3" t="str">
        <f>IF(Point[DWG Handle]="","",Point[DWG Handle])</f>
        <v/>
      </c>
      <c r="D48" s="58" t="str">
        <f>IF(Point[X]="","",Point[X])</f>
        <v/>
      </c>
      <c r="E48" s="58" t="str">
        <f>IF(Point[Y]="","",Point[Y])</f>
        <v/>
      </c>
      <c r="F48" s="3" t="str">
        <f>IF(Point[Replacement Asset]="","",Point[Replacement Asset])</f>
        <v/>
      </c>
      <c r="G48" s="3" t="str">
        <f>IF(Point[Asset ID]="","",UPPER(Point[Asset ID]))</f>
        <v/>
      </c>
      <c r="H48" s="3" t="str">
        <f>IF(Point[Asset Group]="","",VLOOKUP(Point[Asset Group],asset_grp_pt,4,FALSE))</f>
        <v/>
      </c>
      <c r="I48" s="3" t="str">
        <f>IF(Point[Asset Group]="","",VLOOKUP(Point[Asset Group],asset_grp_pt,2,FALSE))</f>
        <v/>
      </c>
      <c r="J48" s="3" t="str">
        <f>IF(Point[Asset Group]="","",VLOOKUP(Point[Asset Group],asset_grp_pt,3,FALSE))</f>
        <v/>
      </c>
      <c r="K48" s="3" t="str">
        <f>IF(Point[Asset Group]="","",VLOOKUP(Point[Asset Type],type_master_list,2,FALSE))</f>
        <v/>
      </c>
      <c r="L48" s="3" t="str">
        <f>IF(Point[Asset Name]="","",PROPER(Point[Asset Name]))</f>
        <v/>
      </c>
      <c r="M48" s="11" t="str">
        <f>IF(Point[Install Date]="","",Point[Install Date])</f>
        <v/>
      </c>
      <c r="N48" s="11" t="str">
        <f>IF(Point[Note]="","",PROPER(Point[Note]))</f>
        <v/>
      </c>
      <c r="O48" s="11" t="str">
        <f>IF(Point[Resource Consent Number]="","",UPPER(Point[Resource Consent Number]))</f>
        <v/>
      </c>
      <c r="P48" s="53" t="str">
        <f>IF(Point[Asset Unit Cost]="","",Point[Asset Unit Cost])</f>
        <v/>
      </c>
      <c r="Q48" s="11" t="str">
        <f>IF(Point[Added By]="","",UPPER(Point[Added By]))</f>
        <v/>
      </c>
      <c r="R48" s="11" t="str">
        <f>IF(Point[Added Date]="","",Point[Added Date])</f>
        <v/>
      </c>
      <c r="S48" s="14" t="str">
        <f>IF(Point[Z COORD]="","",Point[Z COORD])</f>
        <v/>
      </c>
      <c r="T48" s="14" t="str">
        <f>IF(Point[Asset Description]="","",PROPER(Point[Asset Description]))</f>
        <v/>
      </c>
      <c r="U48" s="14" t="str">
        <f>IF(Point[[Artist ]]="","",PROPER(Point[[Artist ]]))</f>
        <v/>
      </c>
      <c r="V48" s="14" t="str">
        <f>IF(Point[Material Notes]="","",PROPER(Point[Material Notes]))</f>
        <v/>
      </c>
      <c r="W48" s="14" t="str">
        <f>IF(Point[Dimension Notes]="","",Point[Dimension Notes])</f>
        <v/>
      </c>
      <c r="X48" s="14" t="str">
        <f>IF(Point[List]="","",VLOOKUP(Point[Burner Number],number,2,FALSE))</f>
        <v/>
      </c>
      <c r="Y48" s="14" t="str">
        <f>IF(Point[List]="","",VLOOKUP(Point[Fuel],bbq_fuel,2,FALSE))</f>
        <v/>
      </c>
      <c r="Z48" s="14" t="str">
        <f>IF(Point[List]="","",VLOOKUP(Point[Cabinet Material],bbq_material,2,FALSE))</f>
        <v/>
      </c>
      <c r="AA48" s="14" t="str">
        <f>IF(Point[Asset Group]="","",VLOOKUP(Point[Manufacturer],manufacturer,2,FALSE))</f>
        <v/>
      </c>
      <c r="AB48" s="14" t="str">
        <f>IF(Point[Uinsex WC]="","",Point[Uinsex WC])</f>
        <v/>
      </c>
      <c r="AC48" s="14" t="str">
        <f>IF(Point[Female WC]="","",Point[Female WC])</f>
        <v/>
      </c>
      <c r="AD48" s="14" t="str">
        <f>IF(Point[Male WC]="","",Point[Male WC])</f>
        <v/>
      </c>
      <c r="AE48" s="14" t="str">
        <f>IF(Point[Urinal]="","",Point[Urinal])</f>
        <v/>
      </c>
      <c r="AF48" s="14" t="str">
        <f>IF(Point[Disabled Unisex]="","",Point[Disabled Unisex])</f>
        <v/>
      </c>
      <c r="AG48" s="14" t="str">
        <f>IF(Point[Disabled Female]="","",Point[Disabled Female])</f>
        <v/>
      </c>
      <c r="AH48" s="14" t="str">
        <f>IF(Point[Disabled Male]="","",Point[Disabled Male])</f>
        <v/>
      </c>
      <c r="AI48" s="14" t="str">
        <f>IF(Point[Asset Group]="","",VLOOKUP(Point[Handrail],yes_no,2,FALSE))</f>
        <v/>
      </c>
      <c r="AJ48" s="14" t="str">
        <f>IF(Point[Asset Group]="","",VLOOKUP(Point[Baby Changing],yes_no,2,FALSE))</f>
        <v/>
      </c>
      <c r="AK48" s="14" t="str">
        <f>IF(Point[Asset Group]="","",VLOOKUP(Point[Service Room],yes_no,2,FALSE))</f>
        <v/>
      </c>
      <c r="AL48" s="14" t="str">
        <f>IF(Point[Asset Group]="","",VLOOKUP(Point[Service Tap],service_tap,2,FALSE))</f>
        <v/>
      </c>
      <c r="AM48" s="14" t="str">
        <f>IF(Point[Asset Group]="","",VLOOKUP(Point[Heating Type],wc_heating,2,FALSE))</f>
        <v/>
      </c>
      <c r="AN48" s="14" t="str">
        <f>IF(Point[Asset Group]="","",VLOOKUP(Point[Power Supply],power_supply,2,FALSE))</f>
        <v/>
      </c>
      <c r="AO48" s="14" t="str">
        <f>IF(Point[Asset Group]="","",VLOOKUP(Point[Waste Water],waste_water,2,FALSE))</f>
        <v/>
      </c>
      <c r="AP48" s="14" t="str">
        <f>IF(Point[Asset Group]="","",VLOOKUP(Point[Furniture SubType],subdom_master_gdb,2,FALSE))</f>
        <v/>
      </c>
      <c r="AQ48" s="14" t="str">
        <f>IF(Point[Asset Group]="","",VLOOKUP(Point[Concrete Pad],yes_no,2,FALSE))</f>
        <v/>
      </c>
      <c r="AR48" s="14" t="str">
        <f>IF(Point[Asset Group]="","",VLOOKUP(Point[Material],material_master,2,FALSE))</f>
        <v/>
      </c>
      <c r="AS48" s="14" t="str">
        <f>IF(Point[Asset Group]="","",VLOOKUP(Point[Plumbing],irrigation_plumbing,2,FALSE))</f>
        <v/>
      </c>
      <c r="AT48" s="14" t="str">
        <f>IF(Point[Asset Group]="","",VLOOKUP(Point[Sprinklers],irrigation_sprinklers,2,FALSE))</f>
        <v/>
      </c>
      <c r="AU48" s="14" t="str">
        <f>IF(Point[Asset Group]="","",VLOOKUP(Point[System],irrigation_system,2,FALSE))</f>
        <v/>
      </c>
      <c r="AV48" s="14" t="str">
        <f>IF(Point[Asset Group]="","",VLOOKUP(Point[Status],irrigation_status,2,FALSE))</f>
        <v/>
      </c>
      <c r="AW48" s="11" t="str">
        <f>IF(Point[Date of manufacture]="","",Point[Date of manufacture])</f>
        <v/>
      </c>
      <c r="AX48" s="14" t="str">
        <f>IF(Point[Asset Group]="","",VLOOKUP(Point[Sign Purpose],sign_purpose,2,FALSE))</f>
        <v/>
      </c>
      <c r="AY48" s="14" t="str">
        <f>IF(Point[Asset Group]="","",VLOOKUP(Point[Sign Material],material_master,2,FALSE))</f>
        <v/>
      </c>
      <c r="AZ48" s="14" t="str">
        <f>IF(Point[Asset Group]="","",VLOOKUP(Point[Affixed To],sign_affix,2,FALSE))</f>
        <v/>
      </c>
      <c r="BA48" s="14" t="str">
        <f>IF(Point[Size HxB mm]="","",Point[Size HxB mm])</f>
        <v/>
      </c>
      <c r="BB48" s="14" t="str">
        <f>IF(Point[Height m]="","",Point[Height m])</f>
        <v/>
      </c>
      <c r="BC48" s="14" t="str">
        <f>IF(Point[Asset Group]="","",VLOOKUP(Point[Post Material],material_master,2,FALSE))</f>
        <v/>
      </c>
      <c r="BD48" s="14" t="str">
        <f>IF(Point[Asset Group]="","",VLOOKUP(Point[Post Number],number,2,FALSE))</f>
        <v/>
      </c>
      <c r="BE48" s="14" t="str">
        <f>IF(Point[Asset Group]="","",VLOOKUP(Point[Structure SubType],subdom_master_gdb,2,FALSE))</f>
        <v/>
      </c>
      <c r="BF48" s="14" t="str">
        <f>IF(Point[Area m2]="","",Point[Area m2])</f>
        <v/>
      </c>
      <c r="BG48" s="14" t="str">
        <f>IF(Point[Length m]="","",Point[Length m])</f>
        <v/>
      </c>
      <c r="BH48" s="14" t="str">
        <f>IF(Point[Width m]="","",Point[Width m])</f>
        <v/>
      </c>
      <c r="BI48" s="14" t="str">
        <f>IF(Point[Diameter m]="","",Point[Diameter m])</f>
        <v/>
      </c>
      <c r="BJ48" s="14" t="str">
        <f>IF(Point[Asset Group]="","",VLOOKUP(Point[Number of Pipes],number,2,FALSE))</f>
        <v/>
      </c>
      <c r="BK48" s="14" t="str">
        <f>IF(Point[Asset Group]="","",VLOOKUP(Point[Combined Name],2,FALSE))</f>
        <v/>
      </c>
      <c r="BL48" s="14" t="str">
        <f>IF(Point[Asset Group]="","",VLOOKUP(Point[Size Class],size_class,2,FALSE))</f>
        <v/>
      </c>
      <c r="BM48" s="14" t="str">
        <f>IF(Point[Asset Group]="","",VLOOKUP(Point[Age Class],age_class,2,FALSE))</f>
        <v/>
      </c>
      <c r="BN48" s="14" t="str">
        <f>IF(Point[Girth (cm)]="","",Point[Girth (cm)])</f>
        <v/>
      </c>
      <c r="BO48" s="14" t="str">
        <f>IF(Point[Crown Radius (m)]="","",Point[Crown Radius (m)])</f>
        <v/>
      </c>
      <c r="BP48" s="14" t="str">
        <f>IF(Point[Asset Group]="","",VLOOKUP(Point[Rooting Environment],root_enviro,2,FALSE))</f>
        <v/>
      </c>
      <c r="BQ48" s="14" t="str">
        <f>IF(Point[Asset Group]="","",VLOOKUP(Point[Tree Surround],tree_surround,2,FALSE))</f>
        <v/>
      </c>
      <c r="BR48" s="14" t="str">
        <f>IF(Point[Asset Group]="","",VLOOKUP(Point[Tree Grill],yes_no,2,FALSE))</f>
        <v/>
      </c>
      <c r="BS48" s="14" t="str">
        <f>IF(Point[Asset Group]="","",VLOOKUP(Point[Tree Location],tree_location,2,FALSE))</f>
        <v/>
      </c>
    </row>
    <row r="49" spans="1:71" s="3" customFormat="1" x14ac:dyDescent="0.2">
      <c r="A49" s="3" t="str">
        <f>IF(Point[DWG File Name]="","",Point[DWG File Name])</f>
        <v/>
      </c>
      <c r="B49" s="3" t="str">
        <f>IF(Point[DWG Layer Name]="","",Point[DWG Layer Name])</f>
        <v/>
      </c>
      <c r="C49" s="3" t="str">
        <f>IF(Point[DWG Handle]="","",Point[DWG Handle])</f>
        <v/>
      </c>
      <c r="D49" s="58" t="str">
        <f>IF(Point[X]="","",Point[X])</f>
        <v/>
      </c>
      <c r="E49" s="58" t="str">
        <f>IF(Point[Y]="","",Point[Y])</f>
        <v/>
      </c>
      <c r="F49" s="3" t="str">
        <f>IF(Point[Replacement Asset]="","",Point[Replacement Asset])</f>
        <v/>
      </c>
      <c r="G49" s="3" t="str">
        <f>IF(Point[Asset ID]="","",UPPER(Point[Asset ID]))</f>
        <v/>
      </c>
      <c r="H49" s="3" t="str">
        <f>IF(Point[Asset Group]="","",VLOOKUP(Point[Asset Group],asset_grp_pt,4,FALSE))</f>
        <v/>
      </c>
      <c r="I49" s="3" t="str">
        <f>IF(Point[Asset Group]="","",VLOOKUP(Point[Asset Group],asset_grp_pt,2,FALSE))</f>
        <v/>
      </c>
      <c r="J49" s="3" t="str">
        <f>IF(Point[Asset Group]="","",VLOOKUP(Point[Asset Group],asset_grp_pt,3,FALSE))</f>
        <v/>
      </c>
      <c r="K49" s="3" t="str">
        <f>IF(Point[Asset Group]="","",VLOOKUP(Point[Asset Type],type_master_list,2,FALSE))</f>
        <v/>
      </c>
      <c r="L49" s="3" t="str">
        <f>IF(Point[Asset Name]="","",PROPER(Point[Asset Name]))</f>
        <v/>
      </c>
      <c r="M49" s="11" t="str">
        <f>IF(Point[Install Date]="","",Point[Install Date])</f>
        <v/>
      </c>
      <c r="N49" s="11" t="str">
        <f>IF(Point[Note]="","",PROPER(Point[Note]))</f>
        <v/>
      </c>
      <c r="O49" s="11" t="str">
        <f>IF(Point[Resource Consent Number]="","",UPPER(Point[Resource Consent Number]))</f>
        <v/>
      </c>
      <c r="P49" s="53" t="str">
        <f>IF(Point[Asset Unit Cost]="","",Point[Asset Unit Cost])</f>
        <v/>
      </c>
      <c r="Q49" s="11" t="str">
        <f>IF(Point[Added By]="","",UPPER(Point[Added By]))</f>
        <v/>
      </c>
      <c r="R49" s="11" t="str">
        <f>IF(Point[Added Date]="","",Point[Added Date])</f>
        <v/>
      </c>
      <c r="S49" s="14" t="str">
        <f>IF(Point[Z COORD]="","",Point[Z COORD])</f>
        <v/>
      </c>
      <c r="T49" s="14" t="str">
        <f>IF(Point[Asset Description]="","",PROPER(Point[Asset Description]))</f>
        <v/>
      </c>
      <c r="U49" s="14" t="str">
        <f>IF(Point[[Artist ]]="","",PROPER(Point[[Artist ]]))</f>
        <v/>
      </c>
      <c r="V49" s="14" t="str">
        <f>IF(Point[Material Notes]="","",PROPER(Point[Material Notes]))</f>
        <v/>
      </c>
      <c r="W49" s="14" t="str">
        <f>IF(Point[Dimension Notes]="","",Point[Dimension Notes])</f>
        <v/>
      </c>
      <c r="X49" s="14" t="str">
        <f>IF(Point[List]="","",VLOOKUP(Point[Burner Number],number,2,FALSE))</f>
        <v/>
      </c>
      <c r="Y49" s="14" t="str">
        <f>IF(Point[List]="","",VLOOKUP(Point[Fuel],bbq_fuel,2,FALSE))</f>
        <v/>
      </c>
      <c r="Z49" s="14" t="str">
        <f>IF(Point[List]="","",VLOOKUP(Point[Cabinet Material],bbq_material,2,FALSE))</f>
        <v/>
      </c>
      <c r="AA49" s="14" t="str">
        <f>IF(Point[Asset Group]="","",VLOOKUP(Point[Manufacturer],manufacturer,2,FALSE))</f>
        <v/>
      </c>
      <c r="AB49" s="14" t="str">
        <f>IF(Point[Uinsex WC]="","",Point[Uinsex WC])</f>
        <v/>
      </c>
      <c r="AC49" s="14" t="str">
        <f>IF(Point[Female WC]="","",Point[Female WC])</f>
        <v/>
      </c>
      <c r="AD49" s="14" t="str">
        <f>IF(Point[Male WC]="","",Point[Male WC])</f>
        <v/>
      </c>
      <c r="AE49" s="14" t="str">
        <f>IF(Point[Urinal]="","",Point[Urinal])</f>
        <v/>
      </c>
      <c r="AF49" s="14" t="str">
        <f>IF(Point[Disabled Unisex]="","",Point[Disabled Unisex])</f>
        <v/>
      </c>
      <c r="AG49" s="14" t="str">
        <f>IF(Point[Disabled Female]="","",Point[Disabled Female])</f>
        <v/>
      </c>
      <c r="AH49" s="14" t="str">
        <f>IF(Point[Disabled Male]="","",Point[Disabled Male])</f>
        <v/>
      </c>
      <c r="AI49" s="14" t="str">
        <f>IF(Point[Asset Group]="","",VLOOKUP(Point[Handrail],yes_no,2,FALSE))</f>
        <v/>
      </c>
      <c r="AJ49" s="14" t="str">
        <f>IF(Point[Asset Group]="","",VLOOKUP(Point[Baby Changing],yes_no,2,FALSE))</f>
        <v/>
      </c>
      <c r="AK49" s="14" t="str">
        <f>IF(Point[Asset Group]="","",VLOOKUP(Point[Service Room],yes_no,2,FALSE))</f>
        <v/>
      </c>
      <c r="AL49" s="14" t="str">
        <f>IF(Point[Asset Group]="","",VLOOKUP(Point[Service Tap],service_tap,2,FALSE))</f>
        <v/>
      </c>
      <c r="AM49" s="14" t="str">
        <f>IF(Point[Asset Group]="","",VLOOKUP(Point[Heating Type],wc_heating,2,FALSE))</f>
        <v/>
      </c>
      <c r="AN49" s="14" t="str">
        <f>IF(Point[Asset Group]="","",VLOOKUP(Point[Power Supply],power_supply,2,FALSE))</f>
        <v/>
      </c>
      <c r="AO49" s="14" t="str">
        <f>IF(Point[Asset Group]="","",VLOOKUP(Point[Waste Water],waste_water,2,FALSE))</f>
        <v/>
      </c>
      <c r="AP49" s="14" t="str">
        <f>IF(Point[Asset Group]="","",VLOOKUP(Point[Furniture SubType],subdom_master_gdb,2,FALSE))</f>
        <v/>
      </c>
      <c r="AQ49" s="14" t="str">
        <f>IF(Point[Asset Group]="","",VLOOKUP(Point[Concrete Pad],yes_no,2,FALSE))</f>
        <v/>
      </c>
      <c r="AR49" s="14" t="str">
        <f>IF(Point[Asset Group]="","",VLOOKUP(Point[Material],material_master,2,FALSE))</f>
        <v/>
      </c>
      <c r="AS49" s="14" t="str">
        <f>IF(Point[Asset Group]="","",VLOOKUP(Point[Plumbing],irrigation_plumbing,2,FALSE))</f>
        <v/>
      </c>
      <c r="AT49" s="14" t="str">
        <f>IF(Point[Asset Group]="","",VLOOKUP(Point[Sprinklers],irrigation_sprinklers,2,FALSE))</f>
        <v/>
      </c>
      <c r="AU49" s="14" t="str">
        <f>IF(Point[Asset Group]="","",VLOOKUP(Point[System],irrigation_system,2,FALSE))</f>
        <v/>
      </c>
      <c r="AV49" s="14" t="str">
        <f>IF(Point[Asset Group]="","",VLOOKUP(Point[Status],irrigation_status,2,FALSE))</f>
        <v/>
      </c>
      <c r="AW49" s="11" t="str">
        <f>IF(Point[Date of manufacture]="","",Point[Date of manufacture])</f>
        <v/>
      </c>
      <c r="AX49" s="14" t="str">
        <f>IF(Point[Asset Group]="","",VLOOKUP(Point[Sign Purpose],sign_purpose,2,FALSE))</f>
        <v/>
      </c>
      <c r="AY49" s="14" t="str">
        <f>IF(Point[Asset Group]="","",VLOOKUP(Point[Sign Material],material_master,2,FALSE))</f>
        <v/>
      </c>
      <c r="AZ49" s="14" t="str">
        <f>IF(Point[Asset Group]="","",VLOOKUP(Point[Affixed To],sign_affix,2,FALSE))</f>
        <v/>
      </c>
      <c r="BA49" s="14" t="str">
        <f>IF(Point[Size HxB mm]="","",Point[Size HxB mm])</f>
        <v/>
      </c>
      <c r="BB49" s="14" t="str">
        <f>IF(Point[Height m]="","",Point[Height m])</f>
        <v/>
      </c>
      <c r="BC49" s="14" t="str">
        <f>IF(Point[Asset Group]="","",VLOOKUP(Point[Post Material],material_master,2,FALSE))</f>
        <v/>
      </c>
      <c r="BD49" s="14" t="str">
        <f>IF(Point[Asset Group]="","",VLOOKUP(Point[Post Number],number,2,FALSE))</f>
        <v/>
      </c>
      <c r="BE49" s="14" t="str">
        <f>IF(Point[Asset Group]="","",VLOOKUP(Point[Structure SubType],subdom_master_gdb,2,FALSE))</f>
        <v/>
      </c>
      <c r="BF49" s="14" t="str">
        <f>IF(Point[Area m2]="","",Point[Area m2])</f>
        <v/>
      </c>
      <c r="BG49" s="14" t="str">
        <f>IF(Point[Length m]="","",Point[Length m])</f>
        <v/>
      </c>
      <c r="BH49" s="14" t="str">
        <f>IF(Point[Width m]="","",Point[Width m])</f>
        <v/>
      </c>
      <c r="BI49" s="14" t="str">
        <f>IF(Point[Diameter m]="","",Point[Diameter m])</f>
        <v/>
      </c>
      <c r="BJ49" s="14" t="str">
        <f>IF(Point[Asset Group]="","",VLOOKUP(Point[Number of Pipes],number,2,FALSE))</f>
        <v/>
      </c>
      <c r="BK49" s="14" t="str">
        <f>IF(Point[Asset Group]="","",VLOOKUP(Point[Combined Name],2,FALSE))</f>
        <v/>
      </c>
      <c r="BL49" s="14" t="str">
        <f>IF(Point[Asset Group]="","",VLOOKUP(Point[Size Class],size_class,2,FALSE))</f>
        <v/>
      </c>
      <c r="BM49" s="14" t="str">
        <f>IF(Point[Asset Group]="","",VLOOKUP(Point[Age Class],age_class,2,FALSE))</f>
        <v/>
      </c>
      <c r="BN49" s="14" t="str">
        <f>IF(Point[Girth (cm)]="","",Point[Girth (cm)])</f>
        <v/>
      </c>
      <c r="BO49" s="14" t="str">
        <f>IF(Point[Crown Radius (m)]="","",Point[Crown Radius (m)])</f>
        <v/>
      </c>
      <c r="BP49" s="14" t="str">
        <f>IF(Point[Asset Group]="","",VLOOKUP(Point[Rooting Environment],root_enviro,2,FALSE))</f>
        <v/>
      </c>
      <c r="BQ49" s="14" t="str">
        <f>IF(Point[Asset Group]="","",VLOOKUP(Point[Tree Surround],tree_surround,2,FALSE))</f>
        <v/>
      </c>
      <c r="BR49" s="14" t="str">
        <f>IF(Point[Asset Group]="","",VLOOKUP(Point[Tree Grill],yes_no,2,FALSE))</f>
        <v/>
      </c>
      <c r="BS49" s="14" t="str">
        <f>IF(Point[Asset Group]="","",VLOOKUP(Point[Tree Location],tree_location,2,FALSE))</f>
        <v/>
      </c>
    </row>
    <row r="50" spans="1:71" s="3" customFormat="1" x14ac:dyDescent="0.2">
      <c r="A50" s="3" t="str">
        <f>IF(Point[DWG File Name]="","",Point[DWG File Name])</f>
        <v/>
      </c>
      <c r="B50" s="3" t="str">
        <f>IF(Point[DWG Layer Name]="","",Point[DWG Layer Name])</f>
        <v/>
      </c>
      <c r="C50" s="3" t="str">
        <f>IF(Point[DWG Handle]="","",Point[DWG Handle])</f>
        <v/>
      </c>
      <c r="D50" s="58" t="str">
        <f>IF(Point[X]="","",Point[X])</f>
        <v/>
      </c>
      <c r="E50" s="58" t="str">
        <f>IF(Point[Y]="","",Point[Y])</f>
        <v/>
      </c>
      <c r="F50" s="3" t="str">
        <f>IF(Point[Replacement Asset]="","",Point[Replacement Asset])</f>
        <v/>
      </c>
      <c r="G50" s="3" t="str">
        <f>IF(Point[Asset ID]="","",UPPER(Point[Asset ID]))</f>
        <v/>
      </c>
      <c r="H50" s="3" t="str">
        <f>IF(Point[Asset Group]="","",VLOOKUP(Point[Asset Group],asset_grp_pt,4,FALSE))</f>
        <v/>
      </c>
      <c r="I50" s="3" t="str">
        <f>IF(Point[Asset Group]="","",VLOOKUP(Point[Asset Group],asset_grp_pt,2,FALSE))</f>
        <v/>
      </c>
      <c r="J50" s="3" t="str">
        <f>IF(Point[Asset Group]="","",VLOOKUP(Point[Asset Group],asset_grp_pt,3,FALSE))</f>
        <v/>
      </c>
      <c r="K50" s="3" t="str">
        <f>IF(Point[Asset Group]="","",VLOOKUP(Point[Asset Type],type_master_list,2,FALSE))</f>
        <v/>
      </c>
      <c r="L50" s="3" t="str">
        <f>IF(Point[Asset Name]="","",PROPER(Point[Asset Name]))</f>
        <v/>
      </c>
      <c r="M50" s="11" t="str">
        <f>IF(Point[Install Date]="","",Point[Install Date])</f>
        <v/>
      </c>
      <c r="N50" s="11" t="str">
        <f>IF(Point[Note]="","",PROPER(Point[Note]))</f>
        <v/>
      </c>
      <c r="O50" s="11" t="str">
        <f>IF(Point[Resource Consent Number]="","",UPPER(Point[Resource Consent Number]))</f>
        <v/>
      </c>
      <c r="P50" s="53" t="str">
        <f>IF(Point[Asset Unit Cost]="","",Point[Asset Unit Cost])</f>
        <v/>
      </c>
      <c r="Q50" s="11" t="str">
        <f>IF(Point[Added By]="","",UPPER(Point[Added By]))</f>
        <v/>
      </c>
      <c r="R50" s="11" t="str">
        <f>IF(Point[Added Date]="","",Point[Added Date])</f>
        <v/>
      </c>
      <c r="S50" s="14" t="str">
        <f>IF(Point[Z COORD]="","",Point[Z COORD])</f>
        <v/>
      </c>
      <c r="T50" s="14" t="str">
        <f>IF(Point[Asset Description]="","",PROPER(Point[Asset Description]))</f>
        <v/>
      </c>
      <c r="U50" s="14" t="str">
        <f>IF(Point[[Artist ]]="","",PROPER(Point[[Artist ]]))</f>
        <v/>
      </c>
      <c r="V50" s="14" t="str">
        <f>IF(Point[Material Notes]="","",PROPER(Point[Material Notes]))</f>
        <v/>
      </c>
      <c r="W50" s="14" t="str">
        <f>IF(Point[Dimension Notes]="","",Point[Dimension Notes])</f>
        <v/>
      </c>
      <c r="X50" s="14" t="str">
        <f>IF(Point[List]="","",VLOOKUP(Point[Burner Number],number,2,FALSE))</f>
        <v/>
      </c>
      <c r="Y50" s="14" t="str">
        <f>IF(Point[List]="","",VLOOKUP(Point[Fuel],bbq_fuel,2,FALSE))</f>
        <v/>
      </c>
      <c r="Z50" s="14" t="str">
        <f>IF(Point[List]="","",VLOOKUP(Point[Cabinet Material],bbq_material,2,FALSE))</f>
        <v/>
      </c>
      <c r="AA50" s="14" t="str">
        <f>IF(Point[Asset Group]="","",VLOOKUP(Point[Manufacturer],manufacturer,2,FALSE))</f>
        <v/>
      </c>
      <c r="AB50" s="14" t="str">
        <f>IF(Point[Uinsex WC]="","",Point[Uinsex WC])</f>
        <v/>
      </c>
      <c r="AC50" s="14" t="str">
        <f>IF(Point[Female WC]="","",Point[Female WC])</f>
        <v/>
      </c>
      <c r="AD50" s="14" t="str">
        <f>IF(Point[Male WC]="","",Point[Male WC])</f>
        <v/>
      </c>
      <c r="AE50" s="14" t="str">
        <f>IF(Point[Urinal]="","",Point[Urinal])</f>
        <v/>
      </c>
      <c r="AF50" s="14" t="str">
        <f>IF(Point[Disabled Unisex]="","",Point[Disabled Unisex])</f>
        <v/>
      </c>
      <c r="AG50" s="14" t="str">
        <f>IF(Point[Disabled Female]="","",Point[Disabled Female])</f>
        <v/>
      </c>
      <c r="AH50" s="14" t="str">
        <f>IF(Point[Disabled Male]="","",Point[Disabled Male])</f>
        <v/>
      </c>
      <c r="AI50" s="14" t="str">
        <f>IF(Point[Asset Group]="","",VLOOKUP(Point[Handrail],yes_no,2,FALSE))</f>
        <v/>
      </c>
      <c r="AJ50" s="14" t="str">
        <f>IF(Point[Asset Group]="","",VLOOKUP(Point[Baby Changing],yes_no,2,FALSE))</f>
        <v/>
      </c>
      <c r="AK50" s="14" t="str">
        <f>IF(Point[Asset Group]="","",VLOOKUP(Point[Service Room],yes_no,2,FALSE))</f>
        <v/>
      </c>
      <c r="AL50" s="14" t="str">
        <f>IF(Point[Asset Group]="","",VLOOKUP(Point[Service Tap],service_tap,2,FALSE))</f>
        <v/>
      </c>
      <c r="AM50" s="14" t="str">
        <f>IF(Point[Asset Group]="","",VLOOKUP(Point[Heating Type],wc_heating,2,FALSE))</f>
        <v/>
      </c>
      <c r="AN50" s="14" t="str">
        <f>IF(Point[Asset Group]="","",VLOOKUP(Point[Power Supply],power_supply,2,FALSE))</f>
        <v/>
      </c>
      <c r="AO50" s="14" t="str">
        <f>IF(Point[Asset Group]="","",VLOOKUP(Point[Waste Water],waste_water,2,FALSE))</f>
        <v/>
      </c>
      <c r="AP50" s="14" t="str">
        <f>IF(Point[Asset Group]="","",VLOOKUP(Point[Furniture SubType],subdom_master_gdb,2,FALSE))</f>
        <v/>
      </c>
      <c r="AQ50" s="14" t="str">
        <f>IF(Point[Asset Group]="","",VLOOKUP(Point[Concrete Pad],yes_no,2,FALSE))</f>
        <v/>
      </c>
      <c r="AR50" s="14" t="str">
        <f>IF(Point[Asset Group]="","",VLOOKUP(Point[Material],material_master,2,FALSE))</f>
        <v/>
      </c>
      <c r="AS50" s="14" t="str">
        <f>IF(Point[Asset Group]="","",VLOOKUP(Point[Plumbing],irrigation_plumbing,2,FALSE))</f>
        <v/>
      </c>
      <c r="AT50" s="14" t="str">
        <f>IF(Point[Asset Group]="","",VLOOKUP(Point[Sprinklers],irrigation_sprinklers,2,FALSE))</f>
        <v/>
      </c>
      <c r="AU50" s="14" t="str">
        <f>IF(Point[Asset Group]="","",VLOOKUP(Point[System],irrigation_system,2,FALSE))</f>
        <v/>
      </c>
      <c r="AV50" s="14" t="str">
        <f>IF(Point[Asset Group]="","",VLOOKUP(Point[Status],irrigation_status,2,FALSE))</f>
        <v/>
      </c>
      <c r="AW50" s="11" t="str">
        <f>IF(Point[Date of manufacture]="","",Point[Date of manufacture])</f>
        <v/>
      </c>
      <c r="AX50" s="14" t="str">
        <f>IF(Point[Asset Group]="","",VLOOKUP(Point[Sign Purpose],sign_purpose,2,FALSE))</f>
        <v/>
      </c>
      <c r="AY50" s="14" t="str">
        <f>IF(Point[Asset Group]="","",VLOOKUP(Point[Sign Material],material_master,2,FALSE))</f>
        <v/>
      </c>
      <c r="AZ50" s="14" t="str">
        <f>IF(Point[Asset Group]="","",VLOOKUP(Point[Affixed To],sign_affix,2,FALSE))</f>
        <v/>
      </c>
      <c r="BA50" s="14" t="str">
        <f>IF(Point[Size HxB mm]="","",Point[Size HxB mm])</f>
        <v/>
      </c>
      <c r="BB50" s="14" t="str">
        <f>IF(Point[Height m]="","",Point[Height m])</f>
        <v/>
      </c>
      <c r="BC50" s="14" t="str">
        <f>IF(Point[Asset Group]="","",VLOOKUP(Point[Post Material],material_master,2,FALSE))</f>
        <v/>
      </c>
      <c r="BD50" s="14" t="str">
        <f>IF(Point[Asset Group]="","",VLOOKUP(Point[Post Number],number,2,FALSE))</f>
        <v/>
      </c>
      <c r="BE50" s="14" t="str">
        <f>IF(Point[Asset Group]="","",VLOOKUP(Point[Structure SubType],subdom_master_gdb,2,FALSE))</f>
        <v/>
      </c>
      <c r="BF50" s="14" t="str">
        <f>IF(Point[Area m2]="","",Point[Area m2])</f>
        <v/>
      </c>
      <c r="BG50" s="14" t="str">
        <f>IF(Point[Length m]="","",Point[Length m])</f>
        <v/>
      </c>
      <c r="BH50" s="14" t="str">
        <f>IF(Point[Width m]="","",Point[Width m])</f>
        <v/>
      </c>
      <c r="BI50" s="14" t="str">
        <f>IF(Point[Diameter m]="","",Point[Diameter m])</f>
        <v/>
      </c>
      <c r="BJ50" s="14" t="str">
        <f>IF(Point[Asset Group]="","",VLOOKUP(Point[Number of Pipes],number,2,FALSE))</f>
        <v/>
      </c>
      <c r="BK50" s="14" t="str">
        <f>IF(Point[Asset Group]="","",VLOOKUP(Point[Combined Name],2,FALSE))</f>
        <v/>
      </c>
      <c r="BL50" s="14" t="str">
        <f>IF(Point[Asset Group]="","",VLOOKUP(Point[Size Class],size_class,2,FALSE))</f>
        <v/>
      </c>
      <c r="BM50" s="14" t="str">
        <f>IF(Point[Asset Group]="","",VLOOKUP(Point[Age Class],age_class,2,FALSE))</f>
        <v/>
      </c>
      <c r="BN50" s="14" t="str">
        <f>IF(Point[Girth (cm)]="","",Point[Girth (cm)])</f>
        <v/>
      </c>
      <c r="BO50" s="14" t="str">
        <f>IF(Point[Crown Radius (m)]="","",Point[Crown Radius (m)])</f>
        <v/>
      </c>
      <c r="BP50" s="14" t="str">
        <f>IF(Point[Asset Group]="","",VLOOKUP(Point[Rooting Environment],root_enviro,2,FALSE))</f>
        <v/>
      </c>
      <c r="BQ50" s="14" t="str">
        <f>IF(Point[Asset Group]="","",VLOOKUP(Point[Tree Surround],tree_surround,2,FALSE))</f>
        <v/>
      </c>
      <c r="BR50" s="14" t="str">
        <f>IF(Point[Asset Group]="","",VLOOKUP(Point[Tree Grill],yes_no,2,FALSE))</f>
        <v/>
      </c>
      <c r="BS50" s="14" t="str">
        <f>IF(Point[Asset Group]="","",VLOOKUP(Point[Tree Location],tree_location,2,FALSE))</f>
        <v/>
      </c>
    </row>
    <row r="51" spans="1:71" s="3" customFormat="1" x14ac:dyDescent="0.2">
      <c r="A51" s="3" t="str">
        <f>IF(Point[DWG File Name]="","",Point[DWG File Name])</f>
        <v/>
      </c>
      <c r="B51" s="3" t="str">
        <f>IF(Point[DWG Layer Name]="","",Point[DWG Layer Name])</f>
        <v/>
      </c>
      <c r="C51" s="3" t="str">
        <f>IF(Point[DWG Handle]="","",Point[DWG Handle])</f>
        <v/>
      </c>
      <c r="D51" s="58" t="str">
        <f>IF(Point[X]="","",Point[X])</f>
        <v/>
      </c>
      <c r="E51" s="58" t="str">
        <f>IF(Point[Y]="","",Point[Y])</f>
        <v/>
      </c>
      <c r="F51" s="3" t="str">
        <f>IF(Point[Replacement Asset]="","",Point[Replacement Asset])</f>
        <v/>
      </c>
      <c r="G51" s="3" t="str">
        <f>IF(Point[Asset ID]="","",UPPER(Point[Asset ID]))</f>
        <v/>
      </c>
      <c r="H51" s="3" t="str">
        <f>IF(Point[Asset Group]="","",VLOOKUP(Point[Asset Group],asset_grp_pt,4,FALSE))</f>
        <v/>
      </c>
      <c r="I51" s="3" t="str">
        <f>IF(Point[Asset Group]="","",VLOOKUP(Point[Asset Group],asset_grp_pt,2,FALSE))</f>
        <v/>
      </c>
      <c r="J51" s="3" t="str">
        <f>IF(Point[Asset Group]="","",VLOOKUP(Point[Asset Group],asset_grp_pt,3,FALSE))</f>
        <v/>
      </c>
      <c r="K51" s="3" t="str">
        <f>IF(Point[Asset Group]="","",VLOOKUP(Point[Asset Type],type_master_list,2,FALSE))</f>
        <v/>
      </c>
      <c r="L51" s="3" t="str">
        <f>IF(Point[Asset Name]="","",PROPER(Point[Asset Name]))</f>
        <v/>
      </c>
      <c r="M51" s="11" t="str">
        <f>IF(Point[Install Date]="","",Point[Install Date])</f>
        <v/>
      </c>
      <c r="N51" s="11" t="str">
        <f>IF(Point[Note]="","",PROPER(Point[Note]))</f>
        <v/>
      </c>
      <c r="O51" s="11" t="str">
        <f>IF(Point[Resource Consent Number]="","",UPPER(Point[Resource Consent Number]))</f>
        <v/>
      </c>
      <c r="P51" s="53" t="str">
        <f>IF(Point[Asset Unit Cost]="","",Point[Asset Unit Cost])</f>
        <v/>
      </c>
      <c r="Q51" s="11" t="str">
        <f>IF(Point[Added By]="","",UPPER(Point[Added By]))</f>
        <v/>
      </c>
      <c r="R51" s="11" t="str">
        <f>IF(Point[Added Date]="","",Point[Added Date])</f>
        <v/>
      </c>
      <c r="S51" s="14" t="str">
        <f>IF(Point[Z COORD]="","",Point[Z COORD])</f>
        <v/>
      </c>
      <c r="T51" s="14" t="str">
        <f>IF(Point[Asset Description]="","",PROPER(Point[Asset Description]))</f>
        <v/>
      </c>
      <c r="U51" s="14" t="str">
        <f>IF(Point[[Artist ]]="","",PROPER(Point[[Artist ]]))</f>
        <v/>
      </c>
      <c r="V51" s="14" t="str">
        <f>IF(Point[Material Notes]="","",PROPER(Point[Material Notes]))</f>
        <v/>
      </c>
      <c r="W51" s="14" t="str">
        <f>IF(Point[Dimension Notes]="","",Point[Dimension Notes])</f>
        <v/>
      </c>
      <c r="X51" s="14" t="str">
        <f>IF(Point[List]="","",VLOOKUP(Point[Burner Number],number,2,FALSE))</f>
        <v/>
      </c>
      <c r="Y51" s="14" t="str">
        <f>IF(Point[List]="","",VLOOKUP(Point[Fuel],bbq_fuel,2,FALSE))</f>
        <v/>
      </c>
      <c r="Z51" s="14" t="str">
        <f>IF(Point[List]="","",VLOOKUP(Point[Cabinet Material],bbq_material,2,FALSE))</f>
        <v/>
      </c>
      <c r="AA51" s="14" t="str">
        <f>IF(Point[Asset Group]="","",VLOOKUP(Point[Manufacturer],manufacturer,2,FALSE))</f>
        <v/>
      </c>
      <c r="AB51" s="14" t="str">
        <f>IF(Point[Uinsex WC]="","",Point[Uinsex WC])</f>
        <v/>
      </c>
      <c r="AC51" s="14" t="str">
        <f>IF(Point[Female WC]="","",Point[Female WC])</f>
        <v/>
      </c>
      <c r="AD51" s="14" t="str">
        <f>IF(Point[Male WC]="","",Point[Male WC])</f>
        <v/>
      </c>
      <c r="AE51" s="14" t="str">
        <f>IF(Point[Urinal]="","",Point[Urinal])</f>
        <v/>
      </c>
      <c r="AF51" s="14" t="str">
        <f>IF(Point[Disabled Unisex]="","",Point[Disabled Unisex])</f>
        <v/>
      </c>
      <c r="AG51" s="14" t="str">
        <f>IF(Point[Disabled Female]="","",Point[Disabled Female])</f>
        <v/>
      </c>
      <c r="AH51" s="14" t="str">
        <f>IF(Point[Disabled Male]="","",Point[Disabled Male])</f>
        <v/>
      </c>
      <c r="AI51" s="14" t="str">
        <f>IF(Point[Asset Group]="","",VLOOKUP(Point[Handrail],yes_no,2,FALSE))</f>
        <v/>
      </c>
      <c r="AJ51" s="14" t="str">
        <f>IF(Point[Asset Group]="","",VLOOKUP(Point[Baby Changing],yes_no,2,FALSE))</f>
        <v/>
      </c>
      <c r="AK51" s="14" t="str">
        <f>IF(Point[Asset Group]="","",VLOOKUP(Point[Service Room],yes_no,2,FALSE))</f>
        <v/>
      </c>
      <c r="AL51" s="14" t="str">
        <f>IF(Point[Asset Group]="","",VLOOKUP(Point[Service Tap],service_tap,2,FALSE))</f>
        <v/>
      </c>
      <c r="AM51" s="14" t="str">
        <f>IF(Point[Asset Group]="","",VLOOKUP(Point[Heating Type],wc_heating,2,FALSE))</f>
        <v/>
      </c>
      <c r="AN51" s="14" t="str">
        <f>IF(Point[Asset Group]="","",VLOOKUP(Point[Power Supply],power_supply,2,FALSE))</f>
        <v/>
      </c>
      <c r="AO51" s="14" t="str">
        <f>IF(Point[Asset Group]="","",VLOOKUP(Point[Waste Water],waste_water,2,FALSE))</f>
        <v/>
      </c>
      <c r="AP51" s="14" t="str">
        <f>IF(Point[Asset Group]="","",VLOOKUP(Point[Furniture SubType],subdom_master_gdb,2,FALSE))</f>
        <v/>
      </c>
      <c r="AQ51" s="14" t="str">
        <f>IF(Point[Asset Group]="","",VLOOKUP(Point[Concrete Pad],yes_no,2,FALSE))</f>
        <v/>
      </c>
      <c r="AR51" s="14" t="str">
        <f>IF(Point[Asset Group]="","",VLOOKUP(Point[Material],material_master,2,FALSE))</f>
        <v/>
      </c>
      <c r="AS51" s="14" t="str">
        <f>IF(Point[Asset Group]="","",VLOOKUP(Point[Plumbing],irrigation_plumbing,2,FALSE))</f>
        <v/>
      </c>
      <c r="AT51" s="14" t="str">
        <f>IF(Point[Asset Group]="","",VLOOKUP(Point[Sprinklers],irrigation_sprinklers,2,FALSE))</f>
        <v/>
      </c>
      <c r="AU51" s="14" t="str">
        <f>IF(Point[Asset Group]="","",VLOOKUP(Point[System],irrigation_system,2,FALSE))</f>
        <v/>
      </c>
      <c r="AV51" s="14" t="str">
        <f>IF(Point[Asset Group]="","",VLOOKUP(Point[Status],irrigation_status,2,FALSE))</f>
        <v/>
      </c>
      <c r="AW51" s="11" t="str">
        <f>IF(Point[Date of manufacture]="","",Point[Date of manufacture])</f>
        <v/>
      </c>
      <c r="AX51" s="14" t="str">
        <f>IF(Point[Asset Group]="","",VLOOKUP(Point[Sign Purpose],sign_purpose,2,FALSE))</f>
        <v/>
      </c>
      <c r="AY51" s="14" t="str">
        <f>IF(Point[Asset Group]="","",VLOOKUP(Point[Sign Material],material_master,2,FALSE))</f>
        <v/>
      </c>
      <c r="AZ51" s="14" t="str">
        <f>IF(Point[Asset Group]="","",VLOOKUP(Point[Affixed To],sign_affix,2,FALSE))</f>
        <v/>
      </c>
      <c r="BA51" s="14" t="str">
        <f>IF(Point[Size HxB mm]="","",Point[Size HxB mm])</f>
        <v/>
      </c>
      <c r="BB51" s="14" t="str">
        <f>IF(Point[Height m]="","",Point[Height m])</f>
        <v/>
      </c>
      <c r="BC51" s="14" t="str">
        <f>IF(Point[Asset Group]="","",VLOOKUP(Point[Post Material],material_master,2,FALSE))</f>
        <v/>
      </c>
      <c r="BD51" s="14" t="str">
        <f>IF(Point[Asset Group]="","",VLOOKUP(Point[Post Number],number,2,FALSE))</f>
        <v/>
      </c>
      <c r="BE51" s="14" t="str">
        <f>IF(Point[Asset Group]="","",VLOOKUP(Point[Structure SubType],subdom_master_gdb,2,FALSE))</f>
        <v/>
      </c>
      <c r="BF51" s="14" t="str">
        <f>IF(Point[Area m2]="","",Point[Area m2])</f>
        <v/>
      </c>
      <c r="BG51" s="14" t="str">
        <f>IF(Point[Length m]="","",Point[Length m])</f>
        <v/>
      </c>
      <c r="BH51" s="14" t="str">
        <f>IF(Point[Width m]="","",Point[Width m])</f>
        <v/>
      </c>
      <c r="BI51" s="14" t="str">
        <f>IF(Point[Diameter m]="","",Point[Diameter m])</f>
        <v/>
      </c>
      <c r="BJ51" s="14" t="str">
        <f>IF(Point[Asset Group]="","",VLOOKUP(Point[Number of Pipes],number,2,FALSE))</f>
        <v/>
      </c>
      <c r="BK51" s="14" t="str">
        <f>IF(Point[Asset Group]="","",VLOOKUP(Point[Combined Name],2,FALSE))</f>
        <v/>
      </c>
      <c r="BL51" s="14" t="str">
        <f>IF(Point[Asset Group]="","",VLOOKUP(Point[Size Class],size_class,2,FALSE))</f>
        <v/>
      </c>
      <c r="BM51" s="14" t="str">
        <f>IF(Point[Asset Group]="","",VLOOKUP(Point[Age Class],age_class,2,FALSE))</f>
        <v/>
      </c>
      <c r="BN51" s="14" t="str">
        <f>IF(Point[Girth (cm)]="","",Point[Girth (cm)])</f>
        <v/>
      </c>
      <c r="BO51" s="14" t="str">
        <f>IF(Point[Crown Radius (m)]="","",Point[Crown Radius (m)])</f>
        <v/>
      </c>
      <c r="BP51" s="14" t="str">
        <f>IF(Point[Asset Group]="","",VLOOKUP(Point[Rooting Environment],root_enviro,2,FALSE))</f>
        <v/>
      </c>
      <c r="BQ51" s="14" t="str">
        <f>IF(Point[Asset Group]="","",VLOOKUP(Point[Tree Surround],tree_surround,2,FALSE))</f>
        <v/>
      </c>
      <c r="BR51" s="14" t="str">
        <f>IF(Point[Asset Group]="","",VLOOKUP(Point[Tree Grill],yes_no,2,FALSE))</f>
        <v/>
      </c>
      <c r="BS51" s="14" t="str">
        <f>IF(Point[Asset Group]="","",VLOOKUP(Point[Tree Location],tree_location,2,FALSE))</f>
        <v/>
      </c>
    </row>
    <row r="52" spans="1:71" s="3" customFormat="1" x14ac:dyDescent="0.2">
      <c r="A52" s="3" t="str">
        <f>IF(Point[DWG File Name]="","",Point[DWG File Name])</f>
        <v/>
      </c>
      <c r="B52" s="3" t="str">
        <f>IF(Point[DWG Layer Name]="","",Point[DWG Layer Name])</f>
        <v/>
      </c>
      <c r="C52" s="3" t="str">
        <f>IF(Point[DWG Handle]="","",Point[DWG Handle])</f>
        <v/>
      </c>
      <c r="D52" s="58" t="str">
        <f>IF(Point[X]="","",Point[X])</f>
        <v/>
      </c>
      <c r="E52" s="58" t="str">
        <f>IF(Point[Y]="","",Point[Y])</f>
        <v/>
      </c>
      <c r="F52" s="3" t="str">
        <f>IF(Point[Replacement Asset]="","",Point[Replacement Asset])</f>
        <v/>
      </c>
      <c r="G52" s="3" t="str">
        <f>IF(Point[Asset ID]="","",UPPER(Point[Asset ID]))</f>
        <v/>
      </c>
      <c r="H52" s="3" t="str">
        <f>IF(Point[Asset Group]="","",VLOOKUP(Point[Asset Group],asset_grp_pt,4,FALSE))</f>
        <v/>
      </c>
      <c r="I52" s="3" t="str">
        <f>IF(Point[Asset Group]="","",VLOOKUP(Point[Asset Group],asset_grp_pt,2,FALSE))</f>
        <v/>
      </c>
      <c r="J52" s="3" t="str">
        <f>IF(Point[Asset Group]="","",VLOOKUP(Point[Asset Group],asset_grp_pt,3,FALSE))</f>
        <v/>
      </c>
      <c r="K52" s="3" t="str">
        <f>IF(Point[Asset Group]="","",VLOOKUP(Point[Asset Type],type_master_list,2,FALSE))</f>
        <v/>
      </c>
      <c r="L52" s="3" t="str">
        <f>IF(Point[Asset Name]="","",PROPER(Point[Asset Name]))</f>
        <v/>
      </c>
      <c r="M52" s="11" t="str">
        <f>IF(Point[Install Date]="","",Point[Install Date])</f>
        <v/>
      </c>
      <c r="N52" s="11" t="str">
        <f>IF(Point[Note]="","",PROPER(Point[Note]))</f>
        <v/>
      </c>
      <c r="O52" s="11" t="str">
        <f>IF(Point[Resource Consent Number]="","",UPPER(Point[Resource Consent Number]))</f>
        <v/>
      </c>
      <c r="P52" s="53" t="str">
        <f>IF(Point[Asset Unit Cost]="","",Point[Asset Unit Cost])</f>
        <v/>
      </c>
      <c r="Q52" s="11" t="str">
        <f>IF(Point[Added By]="","",UPPER(Point[Added By]))</f>
        <v/>
      </c>
      <c r="R52" s="11" t="str">
        <f>IF(Point[Added Date]="","",Point[Added Date])</f>
        <v/>
      </c>
      <c r="S52" s="14" t="str">
        <f>IF(Point[Z COORD]="","",Point[Z COORD])</f>
        <v/>
      </c>
      <c r="T52" s="14" t="str">
        <f>IF(Point[Asset Description]="","",PROPER(Point[Asset Description]))</f>
        <v/>
      </c>
      <c r="U52" s="14" t="str">
        <f>IF(Point[[Artist ]]="","",PROPER(Point[[Artist ]]))</f>
        <v/>
      </c>
      <c r="V52" s="14" t="str">
        <f>IF(Point[Material Notes]="","",PROPER(Point[Material Notes]))</f>
        <v/>
      </c>
      <c r="W52" s="14" t="str">
        <f>IF(Point[Dimension Notes]="","",Point[Dimension Notes])</f>
        <v/>
      </c>
      <c r="X52" s="14" t="str">
        <f>IF(Point[List]="","",VLOOKUP(Point[Burner Number],number,2,FALSE))</f>
        <v/>
      </c>
      <c r="Y52" s="14" t="str">
        <f>IF(Point[List]="","",VLOOKUP(Point[Fuel],bbq_fuel,2,FALSE))</f>
        <v/>
      </c>
      <c r="Z52" s="14" t="str">
        <f>IF(Point[List]="","",VLOOKUP(Point[Cabinet Material],bbq_material,2,FALSE))</f>
        <v/>
      </c>
      <c r="AA52" s="14" t="str">
        <f>IF(Point[Asset Group]="","",VLOOKUP(Point[Manufacturer],manufacturer,2,FALSE))</f>
        <v/>
      </c>
      <c r="AB52" s="14" t="str">
        <f>IF(Point[Uinsex WC]="","",Point[Uinsex WC])</f>
        <v/>
      </c>
      <c r="AC52" s="14" t="str">
        <f>IF(Point[Female WC]="","",Point[Female WC])</f>
        <v/>
      </c>
      <c r="AD52" s="14" t="str">
        <f>IF(Point[Male WC]="","",Point[Male WC])</f>
        <v/>
      </c>
      <c r="AE52" s="14" t="str">
        <f>IF(Point[Urinal]="","",Point[Urinal])</f>
        <v/>
      </c>
      <c r="AF52" s="14" t="str">
        <f>IF(Point[Disabled Unisex]="","",Point[Disabled Unisex])</f>
        <v/>
      </c>
      <c r="AG52" s="14" t="str">
        <f>IF(Point[Disabled Female]="","",Point[Disabled Female])</f>
        <v/>
      </c>
      <c r="AH52" s="14" t="str">
        <f>IF(Point[Disabled Male]="","",Point[Disabled Male])</f>
        <v/>
      </c>
      <c r="AI52" s="14" t="str">
        <f>IF(Point[Asset Group]="","",VLOOKUP(Point[Handrail],yes_no,2,FALSE))</f>
        <v/>
      </c>
      <c r="AJ52" s="14" t="str">
        <f>IF(Point[Asset Group]="","",VLOOKUP(Point[Baby Changing],yes_no,2,FALSE))</f>
        <v/>
      </c>
      <c r="AK52" s="14" t="str">
        <f>IF(Point[Asset Group]="","",VLOOKUP(Point[Service Room],yes_no,2,FALSE))</f>
        <v/>
      </c>
      <c r="AL52" s="14" t="str">
        <f>IF(Point[Asset Group]="","",VLOOKUP(Point[Service Tap],service_tap,2,FALSE))</f>
        <v/>
      </c>
      <c r="AM52" s="14" t="str">
        <f>IF(Point[Asset Group]="","",VLOOKUP(Point[Heating Type],wc_heating,2,FALSE))</f>
        <v/>
      </c>
      <c r="AN52" s="14" t="str">
        <f>IF(Point[Asset Group]="","",VLOOKUP(Point[Power Supply],power_supply,2,FALSE))</f>
        <v/>
      </c>
      <c r="AO52" s="14" t="str">
        <f>IF(Point[Asset Group]="","",VLOOKUP(Point[Waste Water],waste_water,2,FALSE))</f>
        <v/>
      </c>
      <c r="AP52" s="14" t="str">
        <f>IF(Point[Asset Group]="","",VLOOKUP(Point[Furniture SubType],subdom_master_gdb,2,FALSE))</f>
        <v/>
      </c>
      <c r="AQ52" s="14" t="str">
        <f>IF(Point[Asset Group]="","",VLOOKUP(Point[Concrete Pad],yes_no,2,FALSE))</f>
        <v/>
      </c>
      <c r="AR52" s="14" t="str">
        <f>IF(Point[Asset Group]="","",VLOOKUP(Point[Material],material_master,2,FALSE))</f>
        <v/>
      </c>
      <c r="AS52" s="14" t="str">
        <f>IF(Point[Asset Group]="","",VLOOKUP(Point[Plumbing],irrigation_plumbing,2,FALSE))</f>
        <v/>
      </c>
      <c r="AT52" s="14" t="str">
        <f>IF(Point[Asset Group]="","",VLOOKUP(Point[Sprinklers],irrigation_sprinklers,2,FALSE))</f>
        <v/>
      </c>
      <c r="AU52" s="14" t="str">
        <f>IF(Point[Asset Group]="","",VLOOKUP(Point[System],irrigation_system,2,FALSE))</f>
        <v/>
      </c>
      <c r="AV52" s="14" t="str">
        <f>IF(Point[Asset Group]="","",VLOOKUP(Point[Status],irrigation_status,2,FALSE))</f>
        <v/>
      </c>
      <c r="AW52" s="11" t="str">
        <f>IF(Point[Date of manufacture]="","",Point[Date of manufacture])</f>
        <v/>
      </c>
      <c r="AX52" s="14" t="str">
        <f>IF(Point[Asset Group]="","",VLOOKUP(Point[Sign Purpose],sign_purpose,2,FALSE))</f>
        <v/>
      </c>
      <c r="AY52" s="14" t="str">
        <f>IF(Point[Asset Group]="","",VLOOKUP(Point[Sign Material],material_master,2,FALSE))</f>
        <v/>
      </c>
      <c r="AZ52" s="14" t="str">
        <f>IF(Point[Asset Group]="","",VLOOKUP(Point[Affixed To],sign_affix,2,FALSE))</f>
        <v/>
      </c>
      <c r="BA52" s="14" t="str">
        <f>IF(Point[Size HxB mm]="","",Point[Size HxB mm])</f>
        <v/>
      </c>
      <c r="BB52" s="14" t="str">
        <f>IF(Point[Height m]="","",Point[Height m])</f>
        <v/>
      </c>
      <c r="BC52" s="14" t="str">
        <f>IF(Point[Asset Group]="","",VLOOKUP(Point[Post Material],material_master,2,FALSE))</f>
        <v/>
      </c>
      <c r="BD52" s="14" t="str">
        <f>IF(Point[Asset Group]="","",VLOOKUP(Point[Post Number],number,2,FALSE))</f>
        <v/>
      </c>
      <c r="BE52" s="14" t="str">
        <f>IF(Point[Asset Group]="","",VLOOKUP(Point[Structure SubType],subdom_master_gdb,2,FALSE))</f>
        <v/>
      </c>
      <c r="BF52" s="14" t="str">
        <f>IF(Point[Area m2]="","",Point[Area m2])</f>
        <v/>
      </c>
      <c r="BG52" s="14" t="str">
        <f>IF(Point[Length m]="","",Point[Length m])</f>
        <v/>
      </c>
      <c r="BH52" s="14" t="str">
        <f>IF(Point[Width m]="","",Point[Width m])</f>
        <v/>
      </c>
      <c r="BI52" s="14" t="str">
        <f>IF(Point[Diameter m]="","",Point[Diameter m])</f>
        <v/>
      </c>
      <c r="BJ52" s="14" t="str">
        <f>IF(Point[Asset Group]="","",VLOOKUP(Point[Number of Pipes],number,2,FALSE))</f>
        <v/>
      </c>
      <c r="BK52" s="14" t="str">
        <f>IF(Point[Asset Group]="","",VLOOKUP(Point[Combined Name],2,FALSE))</f>
        <v/>
      </c>
      <c r="BL52" s="14" t="str">
        <f>IF(Point[Asset Group]="","",VLOOKUP(Point[Size Class],size_class,2,FALSE))</f>
        <v/>
      </c>
      <c r="BM52" s="14" t="str">
        <f>IF(Point[Asset Group]="","",VLOOKUP(Point[Age Class],age_class,2,FALSE))</f>
        <v/>
      </c>
      <c r="BN52" s="14" t="str">
        <f>IF(Point[Girth (cm)]="","",Point[Girth (cm)])</f>
        <v/>
      </c>
      <c r="BO52" s="14" t="str">
        <f>IF(Point[Crown Radius (m)]="","",Point[Crown Radius (m)])</f>
        <v/>
      </c>
      <c r="BP52" s="14" t="str">
        <f>IF(Point[Asset Group]="","",VLOOKUP(Point[Rooting Environment],root_enviro,2,FALSE))</f>
        <v/>
      </c>
      <c r="BQ52" s="14" t="str">
        <f>IF(Point[Asset Group]="","",VLOOKUP(Point[Tree Surround],tree_surround,2,FALSE))</f>
        <v/>
      </c>
      <c r="BR52" s="14" t="str">
        <f>IF(Point[Asset Group]="","",VLOOKUP(Point[Tree Grill],yes_no,2,FALSE))</f>
        <v/>
      </c>
      <c r="BS52" s="14" t="str">
        <f>IF(Point[Asset Group]="","",VLOOKUP(Point[Tree Location],tree_location,2,FALSE))</f>
        <v/>
      </c>
    </row>
    <row r="53" spans="1:71" s="3" customFormat="1" x14ac:dyDescent="0.2">
      <c r="A53" s="3" t="str">
        <f>IF(Point[DWG File Name]="","",Point[DWG File Name])</f>
        <v/>
      </c>
      <c r="B53" s="3" t="str">
        <f>IF(Point[DWG Layer Name]="","",Point[DWG Layer Name])</f>
        <v/>
      </c>
      <c r="C53" s="3" t="str">
        <f>IF(Point[DWG Handle]="","",Point[DWG Handle])</f>
        <v/>
      </c>
      <c r="D53" s="58" t="str">
        <f>IF(Point[X]="","",Point[X])</f>
        <v/>
      </c>
      <c r="E53" s="58" t="str">
        <f>IF(Point[Y]="","",Point[Y])</f>
        <v/>
      </c>
      <c r="F53" s="3" t="str">
        <f>IF(Point[Replacement Asset]="","",Point[Replacement Asset])</f>
        <v/>
      </c>
      <c r="G53" s="3" t="str">
        <f>IF(Point[Asset ID]="","",UPPER(Point[Asset ID]))</f>
        <v/>
      </c>
      <c r="H53" s="3" t="str">
        <f>IF(Point[Asset Group]="","",VLOOKUP(Point[Asset Group],asset_grp_pt,4,FALSE))</f>
        <v/>
      </c>
      <c r="I53" s="3" t="str">
        <f>IF(Point[Asset Group]="","",VLOOKUP(Point[Asset Group],asset_grp_pt,2,FALSE))</f>
        <v/>
      </c>
      <c r="J53" s="3" t="str">
        <f>IF(Point[Asset Group]="","",VLOOKUP(Point[Asset Group],asset_grp_pt,3,FALSE))</f>
        <v/>
      </c>
      <c r="K53" s="3" t="str">
        <f>IF(Point[Asset Group]="","",VLOOKUP(Point[Asset Type],type_master_list,2,FALSE))</f>
        <v/>
      </c>
      <c r="L53" s="3" t="str">
        <f>IF(Point[Asset Name]="","",PROPER(Point[Asset Name]))</f>
        <v/>
      </c>
      <c r="M53" s="11" t="str">
        <f>IF(Point[Install Date]="","",Point[Install Date])</f>
        <v/>
      </c>
      <c r="N53" s="11" t="str">
        <f>IF(Point[Note]="","",PROPER(Point[Note]))</f>
        <v/>
      </c>
      <c r="O53" s="11" t="str">
        <f>IF(Point[Resource Consent Number]="","",UPPER(Point[Resource Consent Number]))</f>
        <v/>
      </c>
      <c r="P53" s="53" t="str">
        <f>IF(Point[Asset Unit Cost]="","",Point[Asset Unit Cost])</f>
        <v/>
      </c>
      <c r="Q53" s="11" t="str">
        <f>IF(Point[Added By]="","",UPPER(Point[Added By]))</f>
        <v/>
      </c>
      <c r="R53" s="11" t="str">
        <f>IF(Point[Added Date]="","",Point[Added Date])</f>
        <v/>
      </c>
      <c r="S53" s="14" t="str">
        <f>IF(Point[Z COORD]="","",Point[Z COORD])</f>
        <v/>
      </c>
      <c r="T53" s="14" t="str">
        <f>IF(Point[Asset Description]="","",PROPER(Point[Asset Description]))</f>
        <v/>
      </c>
      <c r="U53" s="14" t="str">
        <f>IF(Point[[Artist ]]="","",PROPER(Point[[Artist ]]))</f>
        <v/>
      </c>
      <c r="V53" s="14" t="str">
        <f>IF(Point[Material Notes]="","",PROPER(Point[Material Notes]))</f>
        <v/>
      </c>
      <c r="W53" s="14" t="str">
        <f>IF(Point[Dimension Notes]="","",Point[Dimension Notes])</f>
        <v/>
      </c>
      <c r="X53" s="14" t="str">
        <f>IF(Point[List]="","",VLOOKUP(Point[Burner Number],number,2,FALSE))</f>
        <v/>
      </c>
      <c r="Y53" s="14" t="str">
        <f>IF(Point[List]="","",VLOOKUP(Point[Fuel],bbq_fuel,2,FALSE))</f>
        <v/>
      </c>
      <c r="Z53" s="14" t="str">
        <f>IF(Point[List]="","",VLOOKUP(Point[Cabinet Material],bbq_material,2,FALSE))</f>
        <v/>
      </c>
      <c r="AA53" s="14" t="str">
        <f>IF(Point[Asset Group]="","",VLOOKUP(Point[Manufacturer],manufacturer,2,FALSE))</f>
        <v/>
      </c>
      <c r="AB53" s="14" t="str">
        <f>IF(Point[Uinsex WC]="","",Point[Uinsex WC])</f>
        <v/>
      </c>
      <c r="AC53" s="14" t="str">
        <f>IF(Point[Female WC]="","",Point[Female WC])</f>
        <v/>
      </c>
      <c r="AD53" s="14" t="str">
        <f>IF(Point[Male WC]="","",Point[Male WC])</f>
        <v/>
      </c>
      <c r="AE53" s="14" t="str">
        <f>IF(Point[Urinal]="","",Point[Urinal])</f>
        <v/>
      </c>
      <c r="AF53" s="14" t="str">
        <f>IF(Point[Disabled Unisex]="","",Point[Disabled Unisex])</f>
        <v/>
      </c>
      <c r="AG53" s="14" t="str">
        <f>IF(Point[Disabled Female]="","",Point[Disabled Female])</f>
        <v/>
      </c>
      <c r="AH53" s="14" t="str">
        <f>IF(Point[Disabled Male]="","",Point[Disabled Male])</f>
        <v/>
      </c>
      <c r="AI53" s="14" t="str">
        <f>IF(Point[Asset Group]="","",VLOOKUP(Point[Handrail],yes_no,2,FALSE))</f>
        <v/>
      </c>
      <c r="AJ53" s="14" t="str">
        <f>IF(Point[Asset Group]="","",VLOOKUP(Point[Baby Changing],yes_no,2,FALSE))</f>
        <v/>
      </c>
      <c r="AK53" s="14" t="str">
        <f>IF(Point[Asset Group]="","",VLOOKUP(Point[Service Room],yes_no,2,FALSE))</f>
        <v/>
      </c>
      <c r="AL53" s="14" t="str">
        <f>IF(Point[Asset Group]="","",VLOOKUP(Point[Service Tap],service_tap,2,FALSE))</f>
        <v/>
      </c>
      <c r="AM53" s="14" t="str">
        <f>IF(Point[Asset Group]="","",VLOOKUP(Point[Heating Type],wc_heating,2,FALSE))</f>
        <v/>
      </c>
      <c r="AN53" s="14" t="str">
        <f>IF(Point[Asset Group]="","",VLOOKUP(Point[Power Supply],power_supply,2,FALSE))</f>
        <v/>
      </c>
      <c r="AO53" s="14" t="str">
        <f>IF(Point[Asset Group]="","",VLOOKUP(Point[Waste Water],waste_water,2,FALSE))</f>
        <v/>
      </c>
      <c r="AP53" s="14" t="str">
        <f>IF(Point[Asset Group]="","",VLOOKUP(Point[Furniture SubType],subdom_master_gdb,2,FALSE))</f>
        <v/>
      </c>
      <c r="AQ53" s="14" t="str">
        <f>IF(Point[Asset Group]="","",VLOOKUP(Point[Concrete Pad],yes_no,2,FALSE))</f>
        <v/>
      </c>
      <c r="AR53" s="14" t="str">
        <f>IF(Point[Asset Group]="","",VLOOKUP(Point[Material],material_master,2,FALSE))</f>
        <v/>
      </c>
      <c r="AS53" s="14" t="str">
        <f>IF(Point[Asset Group]="","",VLOOKUP(Point[Plumbing],irrigation_plumbing,2,FALSE))</f>
        <v/>
      </c>
      <c r="AT53" s="14" t="str">
        <f>IF(Point[Asset Group]="","",VLOOKUP(Point[Sprinklers],irrigation_sprinklers,2,FALSE))</f>
        <v/>
      </c>
      <c r="AU53" s="14" t="str">
        <f>IF(Point[Asset Group]="","",VLOOKUP(Point[System],irrigation_system,2,FALSE))</f>
        <v/>
      </c>
      <c r="AV53" s="14" t="str">
        <f>IF(Point[Asset Group]="","",VLOOKUP(Point[Status],irrigation_status,2,FALSE))</f>
        <v/>
      </c>
      <c r="AW53" s="11" t="str">
        <f>IF(Point[Date of manufacture]="","",Point[Date of manufacture])</f>
        <v/>
      </c>
      <c r="AX53" s="14" t="str">
        <f>IF(Point[Asset Group]="","",VLOOKUP(Point[Sign Purpose],sign_purpose,2,FALSE))</f>
        <v/>
      </c>
      <c r="AY53" s="14" t="str">
        <f>IF(Point[Asset Group]="","",VLOOKUP(Point[Sign Material],material_master,2,FALSE))</f>
        <v/>
      </c>
      <c r="AZ53" s="14" t="str">
        <f>IF(Point[Asset Group]="","",VLOOKUP(Point[Affixed To],sign_affix,2,FALSE))</f>
        <v/>
      </c>
      <c r="BA53" s="14" t="str">
        <f>IF(Point[Size HxB mm]="","",Point[Size HxB mm])</f>
        <v/>
      </c>
      <c r="BB53" s="14" t="str">
        <f>IF(Point[Height m]="","",Point[Height m])</f>
        <v/>
      </c>
      <c r="BC53" s="14" t="str">
        <f>IF(Point[Asset Group]="","",VLOOKUP(Point[Post Material],material_master,2,FALSE))</f>
        <v/>
      </c>
      <c r="BD53" s="14" t="str">
        <f>IF(Point[Asset Group]="","",VLOOKUP(Point[Post Number],number,2,FALSE))</f>
        <v/>
      </c>
      <c r="BE53" s="14" t="str">
        <f>IF(Point[Asset Group]="","",VLOOKUP(Point[Structure SubType],subdom_master_gdb,2,FALSE))</f>
        <v/>
      </c>
      <c r="BF53" s="14" t="str">
        <f>IF(Point[Area m2]="","",Point[Area m2])</f>
        <v/>
      </c>
      <c r="BG53" s="14" t="str">
        <f>IF(Point[Length m]="","",Point[Length m])</f>
        <v/>
      </c>
      <c r="BH53" s="14" t="str">
        <f>IF(Point[Width m]="","",Point[Width m])</f>
        <v/>
      </c>
      <c r="BI53" s="14" t="str">
        <f>IF(Point[Diameter m]="","",Point[Diameter m])</f>
        <v/>
      </c>
      <c r="BJ53" s="14" t="str">
        <f>IF(Point[Asset Group]="","",VLOOKUP(Point[Number of Pipes],number,2,FALSE))</f>
        <v/>
      </c>
      <c r="BK53" s="14" t="str">
        <f>IF(Point[Asset Group]="","",VLOOKUP(Point[Combined Name],2,FALSE))</f>
        <v/>
      </c>
      <c r="BL53" s="14" t="str">
        <f>IF(Point[Asset Group]="","",VLOOKUP(Point[Size Class],size_class,2,FALSE))</f>
        <v/>
      </c>
      <c r="BM53" s="14" t="str">
        <f>IF(Point[Asset Group]="","",VLOOKUP(Point[Age Class],age_class,2,FALSE))</f>
        <v/>
      </c>
      <c r="BN53" s="14" t="str">
        <f>IF(Point[Girth (cm)]="","",Point[Girth (cm)])</f>
        <v/>
      </c>
      <c r="BO53" s="14" t="str">
        <f>IF(Point[Crown Radius (m)]="","",Point[Crown Radius (m)])</f>
        <v/>
      </c>
      <c r="BP53" s="14" t="str">
        <f>IF(Point[Asset Group]="","",VLOOKUP(Point[Rooting Environment],root_enviro,2,FALSE))</f>
        <v/>
      </c>
      <c r="BQ53" s="14" t="str">
        <f>IF(Point[Asset Group]="","",VLOOKUP(Point[Tree Surround],tree_surround,2,FALSE))</f>
        <v/>
      </c>
      <c r="BR53" s="14" t="str">
        <f>IF(Point[Asset Group]="","",VLOOKUP(Point[Tree Grill],yes_no,2,FALSE))</f>
        <v/>
      </c>
      <c r="BS53" s="14" t="str">
        <f>IF(Point[Asset Group]="","",VLOOKUP(Point[Tree Location],tree_location,2,FALSE))</f>
        <v/>
      </c>
    </row>
    <row r="54" spans="1:71" s="3" customFormat="1" x14ac:dyDescent="0.2">
      <c r="A54" s="3" t="str">
        <f>IF(Point[DWG File Name]="","",Point[DWG File Name])</f>
        <v/>
      </c>
      <c r="B54" s="3" t="str">
        <f>IF(Point[DWG Layer Name]="","",Point[DWG Layer Name])</f>
        <v/>
      </c>
      <c r="C54" s="3" t="str">
        <f>IF(Point[DWG Handle]="","",Point[DWG Handle])</f>
        <v/>
      </c>
      <c r="D54" s="58" t="str">
        <f>IF(Point[X]="","",Point[X])</f>
        <v/>
      </c>
      <c r="E54" s="58" t="str">
        <f>IF(Point[Y]="","",Point[Y])</f>
        <v/>
      </c>
      <c r="F54" s="3" t="str">
        <f>IF(Point[Replacement Asset]="","",Point[Replacement Asset])</f>
        <v/>
      </c>
      <c r="G54" s="3" t="str">
        <f>IF(Point[Asset ID]="","",UPPER(Point[Asset ID]))</f>
        <v/>
      </c>
      <c r="H54" s="3" t="str">
        <f>IF(Point[Asset Group]="","",VLOOKUP(Point[Asset Group],asset_grp_pt,4,FALSE))</f>
        <v/>
      </c>
      <c r="I54" s="3" t="str">
        <f>IF(Point[Asset Group]="","",VLOOKUP(Point[Asset Group],asset_grp_pt,2,FALSE))</f>
        <v/>
      </c>
      <c r="J54" s="3" t="str">
        <f>IF(Point[Asset Group]="","",VLOOKUP(Point[Asset Group],asset_grp_pt,3,FALSE))</f>
        <v/>
      </c>
      <c r="K54" s="3" t="str">
        <f>IF(Point[Asset Group]="","",VLOOKUP(Point[Asset Type],type_master_list,2,FALSE))</f>
        <v/>
      </c>
      <c r="L54" s="3" t="str">
        <f>IF(Point[Asset Name]="","",PROPER(Point[Asset Name]))</f>
        <v/>
      </c>
      <c r="M54" s="11" t="str">
        <f>IF(Point[Install Date]="","",Point[Install Date])</f>
        <v/>
      </c>
      <c r="N54" s="11" t="str">
        <f>IF(Point[Note]="","",PROPER(Point[Note]))</f>
        <v/>
      </c>
      <c r="O54" s="11" t="str">
        <f>IF(Point[Resource Consent Number]="","",UPPER(Point[Resource Consent Number]))</f>
        <v/>
      </c>
      <c r="P54" s="53" t="str">
        <f>IF(Point[Asset Unit Cost]="","",Point[Asset Unit Cost])</f>
        <v/>
      </c>
      <c r="Q54" s="11" t="str">
        <f>IF(Point[Added By]="","",UPPER(Point[Added By]))</f>
        <v/>
      </c>
      <c r="R54" s="11" t="str">
        <f>IF(Point[Added Date]="","",Point[Added Date])</f>
        <v/>
      </c>
      <c r="S54" s="14" t="str">
        <f>IF(Point[Z COORD]="","",Point[Z COORD])</f>
        <v/>
      </c>
      <c r="T54" s="14" t="str">
        <f>IF(Point[Asset Description]="","",PROPER(Point[Asset Description]))</f>
        <v/>
      </c>
      <c r="U54" s="14" t="str">
        <f>IF(Point[[Artist ]]="","",PROPER(Point[[Artist ]]))</f>
        <v/>
      </c>
      <c r="V54" s="14" t="str">
        <f>IF(Point[Material Notes]="","",PROPER(Point[Material Notes]))</f>
        <v/>
      </c>
      <c r="W54" s="14" t="str">
        <f>IF(Point[Dimension Notes]="","",Point[Dimension Notes])</f>
        <v/>
      </c>
      <c r="X54" s="14" t="str">
        <f>IF(Point[List]="","",VLOOKUP(Point[Burner Number],number,2,FALSE))</f>
        <v/>
      </c>
      <c r="Y54" s="14" t="str">
        <f>IF(Point[List]="","",VLOOKUP(Point[Fuel],bbq_fuel,2,FALSE))</f>
        <v/>
      </c>
      <c r="Z54" s="14" t="str">
        <f>IF(Point[List]="","",VLOOKUP(Point[Cabinet Material],bbq_material,2,FALSE))</f>
        <v/>
      </c>
      <c r="AA54" s="14" t="str">
        <f>IF(Point[Asset Group]="","",VLOOKUP(Point[Manufacturer],manufacturer,2,FALSE))</f>
        <v/>
      </c>
      <c r="AB54" s="14" t="str">
        <f>IF(Point[Uinsex WC]="","",Point[Uinsex WC])</f>
        <v/>
      </c>
      <c r="AC54" s="14" t="str">
        <f>IF(Point[Female WC]="","",Point[Female WC])</f>
        <v/>
      </c>
      <c r="AD54" s="14" t="str">
        <f>IF(Point[Male WC]="","",Point[Male WC])</f>
        <v/>
      </c>
      <c r="AE54" s="14" t="str">
        <f>IF(Point[Urinal]="","",Point[Urinal])</f>
        <v/>
      </c>
      <c r="AF54" s="14" t="str">
        <f>IF(Point[Disabled Unisex]="","",Point[Disabled Unisex])</f>
        <v/>
      </c>
      <c r="AG54" s="14" t="str">
        <f>IF(Point[Disabled Female]="","",Point[Disabled Female])</f>
        <v/>
      </c>
      <c r="AH54" s="14" t="str">
        <f>IF(Point[Disabled Male]="","",Point[Disabled Male])</f>
        <v/>
      </c>
      <c r="AI54" s="14" t="str">
        <f>IF(Point[Asset Group]="","",VLOOKUP(Point[Handrail],yes_no,2,FALSE))</f>
        <v/>
      </c>
      <c r="AJ54" s="14" t="str">
        <f>IF(Point[Asset Group]="","",VLOOKUP(Point[Baby Changing],yes_no,2,FALSE))</f>
        <v/>
      </c>
      <c r="AK54" s="14" t="str">
        <f>IF(Point[Asset Group]="","",VLOOKUP(Point[Service Room],yes_no,2,FALSE))</f>
        <v/>
      </c>
      <c r="AL54" s="14" t="str">
        <f>IF(Point[Asset Group]="","",VLOOKUP(Point[Service Tap],service_tap,2,FALSE))</f>
        <v/>
      </c>
      <c r="AM54" s="14" t="str">
        <f>IF(Point[Asset Group]="","",VLOOKUP(Point[Heating Type],wc_heating,2,FALSE))</f>
        <v/>
      </c>
      <c r="AN54" s="14" t="str">
        <f>IF(Point[Asset Group]="","",VLOOKUP(Point[Power Supply],power_supply,2,FALSE))</f>
        <v/>
      </c>
      <c r="AO54" s="14" t="str">
        <f>IF(Point[Asset Group]="","",VLOOKUP(Point[Waste Water],waste_water,2,FALSE))</f>
        <v/>
      </c>
      <c r="AP54" s="14" t="str">
        <f>IF(Point[Asset Group]="","",VLOOKUP(Point[Furniture SubType],subdom_master_gdb,2,FALSE))</f>
        <v/>
      </c>
      <c r="AQ54" s="14" t="str">
        <f>IF(Point[Asset Group]="","",VLOOKUP(Point[Concrete Pad],yes_no,2,FALSE))</f>
        <v/>
      </c>
      <c r="AR54" s="14" t="str">
        <f>IF(Point[Asset Group]="","",VLOOKUP(Point[Material],material_master,2,FALSE))</f>
        <v/>
      </c>
      <c r="AS54" s="14" t="str">
        <f>IF(Point[Asset Group]="","",VLOOKUP(Point[Plumbing],irrigation_plumbing,2,FALSE))</f>
        <v/>
      </c>
      <c r="AT54" s="14" t="str">
        <f>IF(Point[Asset Group]="","",VLOOKUP(Point[Sprinklers],irrigation_sprinklers,2,FALSE))</f>
        <v/>
      </c>
      <c r="AU54" s="14" t="str">
        <f>IF(Point[Asset Group]="","",VLOOKUP(Point[System],irrigation_system,2,FALSE))</f>
        <v/>
      </c>
      <c r="AV54" s="14" t="str">
        <f>IF(Point[Asset Group]="","",VLOOKUP(Point[Status],irrigation_status,2,FALSE))</f>
        <v/>
      </c>
      <c r="AW54" s="11" t="str">
        <f>IF(Point[Date of manufacture]="","",Point[Date of manufacture])</f>
        <v/>
      </c>
      <c r="AX54" s="14" t="str">
        <f>IF(Point[Asset Group]="","",VLOOKUP(Point[Sign Purpose],sign_purpose,2,FALSE))</f>
        <v/>
      </c>
      <c r="AY54" s="14" t="str">
        <f>IF(Point[Asset Group]="","",VLOOKUP(Point[Sign Material],material_master,2,FALSE))</f>
        <v/>
      </c>
      <c r="AZ54" s="14" t="str">
        <f>IF(Point[Asset Group]="","",VLOOKUP(Point[Affixed To],sign_affix,2,FALSE))</f>
        <v/>
      </c>
      <c r="BA54" s="14" t="str">
        <f>IF(Point[Size HxB mm]="","",Point[Size HxB mm])</f>
        <v/>
      </c>
      <c r="BB54" s="14" t="str">
        <f>IF(Point[Height m]="","",Point[Height m])</f>
        <v/>
      </c>
      <c r="BC54" s="14" t="str">
        <f>IF(Point[Asset Group]="","",VLOOKUP(Point[Post Material],material_master,2,FALSE))</f>
        <v/>
      </c>
      <c r="BD54" s="14" t="str">
        <f>IF(Point[Asset Group]="","",VLOOKUP(Point[Post Number],number,2,FALSE))</f>
        <v/>
      </c>
      <c r="BE54" s="14" t="str">
        <f>IF(Point[Asset Group]="","",VLOOKUP(Point[Structure SubType],subdom_master_gdb,2,FALSE))</f>
        <v/>
      </c>
      <c r="BF54" s="14" t="str">
        <f>IF(Point[Area m2]="","",Point[Area m2])</f>
        <v/>
      </c>
      <c r="BG54" s="14" t="str">
        <f>IF(Point[Length m]="","",Point[Length m])</f>
        <v/>
      </c>
      <c r="BH54" s="14" t="str">
        <f>IF(Point[Width m]="","",Point[Width m])</f>
        <v/>
      </c>
      <c r="BI54" s="14" t="str">
        <f>IF(Point[Diameter m]="","",Point[Diameter m])</f>
        <v/>
      </c>
      <c r="BJ54" s="14" t="str">
        <f>IF(Point[Asset Group]="","",VLOOKUP(Point[Number of Pipes],number,2,FALSE))</f>
        <v/>
      </c>
      <c r="BK54" s="14" t="str">
        <f>IF(Point[Asset Group]="","",VLOOKUP(Point[Combined Name],2,FALSE))</f>
        <v/>
      </c>
      <c r="BL54" s="14" t="str">
        <f>IF(Point[Asset Group]="","",VLOOKUP(Point[Size Class],size_class,2,FALSE))</f>
        <v/>
      </c>
      <c r="BM54" s="14" t="str">
        <f>IF(Point[Asset Group]="","",VLOOKUP(Point[Age Class],age_class,2,FALSE))</f>
        <v/>
      </c>
      <c r="BN54" s="14" t="str">
        <f>IF(Point[Girth (cm)]="","",Point[Girth (cm)])</f>
        <v/>
      </c>
      <c r="BO54" s="14" t="str">
        <f>IF(Point[Crown Radius (m)]="","",Point[Crown Radius (m)])</f>
        <v/>
      </c>
      <c r="BP54" s="14" t="str">
        <f>IF(Point[Asset Group]="","",VLOOKUP(Point[Rooting Environment],root_enviro,2,FALSE))</f>
        <v/>
      </c>
      <c r="BQ54" s="14" t="str">
        <f>IF(Point[Asset Group]="","",VLOOKUP(Point[Tree Surround],tree_surround,2,FALSE))</f>
        <v/>
      </c>
      <c r="BR54" s="14" t="str">
        <f>IF(Point[Asset Group]="","",VLOOKUP(Point[Tree Grill],yes_no,2,FALSE))</f>
        <v/>
      </c>
      <c r="BS54" s="14" t="str">
        <f>IF(Point[Asset Group]="","",VLOOKUP(Point[Tree Location],tree_location,2,FALSE))</f>
        <v/>
      </c>
    </row>
    <row r="55" spans="1:71" s="3" customFormat="1" x14ac:dyDescent="0.2">
      <c r="A55" s="3" t="str">
        <f>IF(Point[DWG File Name]="","",Point[DWG File Name])</f>
        <v/>
      </c>
      <c r="B55" s="3" t="str">
        <f>IF(Point[DWG Layer Name]="","",Point[DWG Layer Name])</f>
        <v/>
      </c>
      <c r="C55" s="3" t="str">
        <f>IF(Point[DWG Handle]="","",Point[DWG Handle])</f>
        <v/>
      </c>
      <c r="D55" s="58" t="str">
        <f>IF(Point[X]="","",Point[X])</f>
        <v/>
      </c>
      <c r="E55" s="58" t="str">
        <f>IF(Point[Y]="","",Point[Y])</f>
        <v/>
      </c>
      <c r="F55" s="3" t="str">
        <f>IF(Point[Replacement Asset]="","",Point[Replacement Asset])</f>
        <v/>
      </c>
      <c r="G55" s="3" t="str">
        <f>IF(Point[Asset ID]="","",UPPER(Point[Asset ID]))</f>
        <v/>
      </c>
      <c r="H55" s="3" t="str">
        <f>IF(Point[Asset Group]="","",VLOOKUP(Point[Asset Group],asset_grp_pt,4,FALSE))</f>
        <v/>
      </c>
      <c r="I55" s="3" t="str">
        <f>IF(Point[Asset Group]="","",VLOOKUP(Point[Asset Group],asset_grp_pt,2,FALSE))</f>
        <v/>
      </c>
      <c r="J55" s="3" t="str">
        <f>IF(Point[Asset Group]="","",VLOOKUP(Point[Asset Group],asset_grp_pt,3,FALSE))</f>
        <v/>
      </c>
      <c r="K55" s="3" t="str">
        <f>IF(Point[Asset Group]="","",VLOOKUP(Point[Asset Type],type_master_list,2,FALSE))</f>
        <v/>
      </c>
      <c r="L55" s="3" t="str">
        <f>IF(Point[Asset Name]="","",PROPER(Point[Asset Name]))</f>
        <v/>
      </c>
      <c r="M55" s="11" t="str">
        <f>IF(Point[Install Date]="","",Point[Install Date])</f>
        <v/>
      </c>
      <c r="N55" s="11" t="str">
        <f>IF(Point[Note]="","",PROPER(Point[Note]))</f>
        <v/>
      </c>
      <c r="O55" s="11" t="str">
        <f>IF(Point[Resource Consent Number]="","",UPPER(Point[Resource Consent Number]))</f>
        <v/>
      </c>
      <c r="P55" s="53" t="str">
        <f>IF(Point[Asset Unit Cost]="","",Point[Asset Unit Cost])</f>
        <v/>
      </c>
      <c r="Q55" s="11" t="str">
        <f>IF(Point[Added By]="","",UPPER(Point[Added By]))</f>
        <v/>
      </c>
      <c r="R55" s="11" t="str">
        <f>IF(Point[Added Date]="","",Point[Added Date])</f>
        <v/>
      </c>
      <c r="S55" s="14" t="str">
        <f>IF(Point[Z COORD]="","",Point[Z COORD])</f>
        <v/>
      </c>
      <c r="T55" s="14" t="str">
        <f>IF(Point[Asset Description]="","",PROPER(Point[Asset Description]))</f>
        <v/>
      </c>
      <c r="U55" s="14" t="str">
        <f>IF(Point[[Artist ]]="","",PROPER(Point[[Artist ]]))</f>
        <v/>
      </c>
      <c r="V55" s="14" t="str">
        <f>IF(Point[Material Notes]="","",PROPER(Point[Material Notes]))</f>
        <v/>
      </c>
      <c r="W55" s="14" t="str">
        <f>IF(Point[Dimension Notes]="","",Point[Dimension Notes])</f>
        <v/>
      </c>
      <c r="X55" s="14" t="str">
        <f>IF(Point[List]="","",VLOOKUP(Point[Burner Number],number,2,FALSE))</f>
        <v/>
      </c>
      <c r="Y55" s="14" t="str">
        <f>IF(Point[List]="","",VLOOKUP(Point[Fuel],bbq_fuel,2,FALSE))</f>
        <v/>
      </c>
      <c r="Z55" s="14" t="str">
        <f>IF(Point[List]="","",VLOOKUP(Point[Cabinet Material],bbq_material,2,FALSE))</f>
        <v/>
      </c>
      <c r="AA55" s="14" t="str">
        <f>IF(Point[Asset Group]="","",VLOOKUP(Point[Manufacturer],manufacturer,2,FALSE))</f>
        <v/>
      </c>
      <c r="AB55" s="14" t="str">
        <f>IF(Point[Uinsex WC]="","",Point[Uinsex WC])</f>
        <v/>
      </c>
      <c r="AC55" s="14" t="str">
        <f>IF(Point[Female WC]="","",Point[Female WC])</f>
        <v/>
      </c>
      <c r="AD55" s="14" t="str">
        <f>IF(Point[Male WC]="","",Point[Male WC])</f>
        <v/>
      </c>
      <c r="AE55" s="14" t="str">
        <f>IF(Point[Urinal]="","",Point[Urinal])</f>
        <v/>
      </c>
      <c r="AF55" s="14" t="str">
        <f>IF(Point[Disabled Unisex]="","",Point[Disabled Unisex])</f>
        <v/>
      </c>
      <c r="AG55" s="14" t="str">
        <f>IF(Point[Disabled Female]="","",Point[Disabled Female])</f>
        <v/>
      </c>
      <c r="AH55" s="14" t="str">
        <f>IF(Point[Disabled Male]="","",Point[Disabled Male])</f>
        <v/>
      </c>
      <c r="AI55" s="14" t="str">
        <f>IF(Point[Asset Group]="","",VLOOKUP(Point[Handrail],yes_no,2,FALSE))</f>
        <v/>
      </c>
      <c r="AJ55" s="14" t="str">
        <f>IF(Point[Asset Group]="","",VLOOKUP(Point[Baby Changing],yes_no,2,FALSE))</f>
        <v/>
      </c>
      <c r="AK55" s="14" t="str">
        <f>IF(Point[Asset Group]="","",VLOOKUP(Point[Service Room],yes_no,2,FALSE))</f>
        <v/>
      </c>
      <c r="AL55" s="14" t="str">
        <f>IF(Point[Asset Group]="","",VLOOKUP(Point[Service Tap],service_tap,2,FALSE))</f>
        <v/>
      </c>
      <c r="AM55" s="14" t="str">
        <f>IF(Point[Asset Group]="","",VLOOKUP(Point[Heating Type],wc_heating,2,FALSE))</f>
        <v/>
      </c>
      <c r="AN55" s="14" t="str">
        <f>IF(Point[Asset Group]="","",VLOOKUP(Point[Power Supply],power_supply,2,FALSE))</f>
        <v/>
      </c>
      <c r="AO55" s="14" t="str">
        <f>IF(Point[Asset Group]="","",VLOOKUP(Point[Waste Water],waste_water,2,FALSE))</f>
        <v/>
      </c>
      <c r="AP55" s="14" t="str">
        <f>IF(Point[Asset Group]="","",VLOOKUP(Point[Furniture SubType],subdom_master_gdb,2,FALSE))</f>
        <v/>
      </c>
      <c r="AQ55" s="14" t="str">
        <f>IF(Point[Asset Group]="","",VLOOKUP(Point[Concrete Pad],yes_no,2,FALSE))</f>
        <v/>
      </c>
      <c r="AR55" s="14" t="str">
        <f>IF(Point[Asset Group]="","",VLOOKUP(Point[Material],material_master,2,FALSE))</f>
        <v/>
      </c>
      <c r="AS55" s="14" t="str">
        <f>IF(Point[Asset Group]="","",VLOOKUP(Point[Plumbing],irrigation_plumbing,2,FALSE))</f>
        <v/>
      </c>
      <c r="AT55" s="14" t="str">
        <f>IF(Point[Asset Group]="","",VLOOKUP(Point[Sprinklers],irrigation_sprinklers,2,FALSE))</f>
        <v/>
      </c>
      <c r="AU55" s="14" t="str">
        <f>IF(Point[Asset Group]="","",VLOOKUP(Point[System],irrigation_system,2,FALSE))</f>
        <v/>
      </c>
      <c r="AV55" s="14" t="str">
        <f>IF(Point[Asset Group]="","",VLOOKUP(Point[Status],irrigation_status,2,FALSE))</f>
        <v/>
      </c>
      <c r="AW55" s="11" t="str">
        <f>IF(Point[Date of manufacture]="","",Point[Date of manufacture])</f>
        <v/>
      </c>
      <c r="AX55" s="14" t="str">
        <f>IF(Point[Asset Group]="","",VLOOKUP(Point[Sign Purpose],sign_purpose,2,FALSE))</f>
        <v/>
      </c>
      <c r="AY55" s="14" t="str">
        <f>IF(Point[Asset Group]="","",VLOOKUP(Point[Sign Material],material_master,2,FALSE))</f>
        <v/>
      </c>
      <c r="AZ55" s="14" t="str">
        <f>IF(Point[Asset Group]="","",VLOOKUP(Point[Affixed To],sign_affix,2,FALSE))</f>
        <v/>
      </c>
      <c r="BA55" s="14" t="str">
        <f>IF(Point[Size HxB mm]="","",Point[Size HxB mm])</f>
        <v/>
      </c>
      <c r="BB55" s="14" t="str">
        <f>IF(Point[Height m]="","",Point[Height m])</f>
        <v/>
      </c>
      <c r="BC55" s="14" t="str">
        <f>IF(Point[Asset Group]="","",VLOOKUP(Point[Post Material],material_master,2,FALSE))</f>
        <v/>
      </c>
      <c r="BD55" s="14" t="str">
        <f>IF(Point[Asset Group]="","",VLOOKUP(Point[Post Number],number,2,FALSE))</f>
        <v/>
      </c>
      <c r="BE55" s="14" t="str">
        <f>IF(Point[Asset Group]="","",VLOOKUP(Point[Structure SubType],subdom_master_gdb,2,FALSE))</f>
        <v/>
      </c>
      <c r="BF55" s="14" t="str">
        <f>IF(Point[Area m2]="","",Point[Area m2])</f>
        <v/>
      </c>
      <c r="BG55" s="14" t="str">
        <f>IF(Point[Length m]="","",Point[Length m])</f>
        <v/>
      </c>
      <c r="BH55" s="14" t="str">
        <f>IF(Point[Width m]="","",Point[Width m])</f>
        <v/>
      </c>
      <c r="BI55" s="14" t="str">
        <f>IF(Point[Diameter m]="","",Point[Diameter m])</f>
        <v/>
      </c>
      <c r="BJ55" s="14" t="str">
        <f>IF(Point[Asset Group]="","",VLOOKUP(Point[Number of Pipes],number,2,FALSE))</f>
        <v/>
      </c>
      <c r="BK55" s="14" t="str">
        <f>IF(Point[Asset Group]="","",VLOOKUP(Point[Combined Name],2,FALSE))</f>
        <v/>
      </c>
      <c r="BL55" s="14" t="str">
        <f>IF(Point[Asset Group]="","",VLOOKUP(Point[Size Class],size_class,2,FALSE))</f>
        <v/>
      </c>
      <c r="BM55" s="14" t="str">
        <f>IF(Point[Asset Group]="","",VLOOKUP(Point[Age Class],age_class,2,FALSE))</f>
        <v/>
      </c>
      <c r="BN55" s="14" t="str">
        <f>IF(Point[Girth (cm)]="","",Point[Girth (cm)])</f>
        <v/>
      </c>
      <c r="BO55" s="14" t="str">
        <f>IF(Point[Crown Radius (m)]="","",Point[Crown Radius (m)])</f>
        <v/>
      </c>
      <c r="BP55" s="14" t="str">
        <f>IF(Point[Asset Group]="","",VLOOKUP(Point[Rooting Environment],root_enviro,2,FALSE))</f>
        <v/>
      </c>
      <c r="BQ55" s="14" t="str">
        <f>IF(Point[Asset Group]="","",VLOOKUP(Point[Tree Surround],tree_surround,2,FALSE))</f>
        <v/>
      </c>
      <c r="BR55" s="14" t="str">
        <f>IF(Point[Asset Group]="","",VLOOKUP(Point[Tree Grill],yes_no,2,FALSE))</f>
        <v/>
      </c>
      <c r="BS55" s="14" t="str">
        <f>IF(Point[Asset Group]="","",VLOOKUP(Point[Tree Location],tree_location,2,FALSE))</f>
        <v/>
      </c>
    </row>
    <row r="56" spans="1:71" s="3" customFormat="1" x14ac:dyDescent="0.2">
      <c r="A56" s="3" t="str">
        <f>IF(Point[DWG File Name]="","",Point[DWG File Name])</f>
        <v/>
      </c>
      <c r="B56" s="3" t="str">
        <f>IF(Point[DWG Layer Name]="","",Point[DWG Layer Name])</f>
        <v/>
      </c>
      <c r="C56" s="3" t="str">
        <f>IF(Point[DWG Handle]="","",Point[DWG Handle])</f>
        <v/>
      </c>
      <c r="D56" s="58" t="str">
        <f>IF(Point[X]="","",Point[X])</f>
        <v/>
      </c>
      <c r="E56" s="58" t="str">
        <f>IF(Point[Y]="","",Point[Y])</f>
        <v/>
      </c>
      <c r="F56" s="3" t="str">
        <f>IF(Point[Replacement Asset]="","",Point[Replacement Asset])</f>
        <v/>
      </c>
      <c r="G56" s="3" t="str">
        <f>IF(Point[Asset ID]="","",UPPER(Point[Asset ID]))</f>
        <v/>
      </c>
      <c r="H56" s="3" t="str">
        <f>IF(Point[Asset Group]="","",VLOOKUP(Point[Asset Group],asset_grp_pt,4,FALSE))</f>
        <v/>
      </c>
      <c r="I56" s="3" t="str">
        <f>IF(Point[Asset Group]="","",VLOOKUP(Point[Asset Group],asset_grp_pt,2,FALSE))</f>
        <v/>
      </c>
      <c r="J56" s="3" t="str">
        <f>IF(Point[Asset Group]="","",VLOOKUP(Point[Asset Group],asset_grp_pt,3,FALSE))</f>
        <v/>
      </c>
      <c r="K56" s="3" t="str">
        <f>IF(Point[Asset Group]="","",VLOOKUP(Point[Asset Type],type_master_list,2,FALSE))</f>
        <v/>
      </c>
      <c r="L56" s="3" t="str">
        <f>IF(Point[Asset Name]="","",PROPER(Point[Asset Name]))</f>
        <v/>
      </c>
      <c r="M56" s="11" t="str">
        <f>IF(Point[Install Date]="","",Point[Install Date])</f>
        <v/>
      </c>
      <c r="N56" s="11" t="str">
        <f>IF(Point[Note]="","",PROPER(Point[Note]))</f>
        <v/>
      </c>
      <c r="O56" s="11" t="str">
        <f>IF(Point[Resource Consent Number]="","",UPPER(Point[Resource Consent Number]))</f>
        <v/>
      </c>
      <c r="P56" s="53" t="str">
        <f>IF(Point[Asset Unit Cost]="","",Point[Asset Unit Cost])</f>
        <v/>
      </c>
      <c r="Q56" s="11" t="str">
        <f>IF(Point[Added By]="","",UPPER(Point[Added By]))</f>
        <v/>
      </c>
      <c r="R56" s="11" t="str">
        <f>IF(Point[Added Date]="","",Point[Added Date])</f>
        <v/>
      </c>
      <c r="S56" s="14" t="str">
        <f>IF(Point[Z COORD]="","",Point[Z COORD])</f>
        <v/>
      </c>
      <c r="T56" s="14" t="str">
        <f>IF(Point[Asset Description]="","",PROPER(Point[Asset Description]))</f>
        <v/>
      </c>
      <c r="U56" s="14" t="str">
        <f>IF(Point[[Artist ]]="","",PROPER(Point[[Artist ]]))</f>
        <v/>
      </c>
      <c r="V56" s="14" t="str">
        <f>IF(Point[Material Notes]="","",PROPER(Point[Material Notes]))</f>
        <v/>
      </c>
      <c r="W56" s="14" t="str">
        <f>IF(Point[Dimension Notes]="","",Point[Dimension Notes])</f>
        <v/>
      </c>
      <c r="X56" s="14" t="str">
        <f>IF(Point[List]="","",VLOOKUP(Point[Burner Number],number,2,FALSE))</f>
        <v/>
      </c>
      <c r="Y56" s="14" t="str">
        <f>IF(Point[List]="","",VLOOKUP(Point[Fuel],bbq_fuel,2,FALSE))</f>
        <v/>
      </c>
      <c r="Z56" s="14" t="str">
        <f>IF(Point[List]="","",VLOOKUP(Point[Cabinet Material],bbq_material,2,FALSE))</f>
        <v/>
      </c>
      <c r="AA56" s="14" t="str">
        <f>IF(Point[Asset Group]="","",VLOOKUP(Point[Manufacturer],manufacturer,2,FALSE))</f>
        <v/>
      </c>
      <c r="AB56" s="14" t="str">
        <f>IF(Point[Uinsex WC]="","",Point[Uinsex WC])</f>
        <v/>
      </c>
      <c r="AC56" s="14" t="str">
        <f>IF(Point[Female WC]="","",Point[Female WC])</f>
        <v/>
      </c>
      <c r="AD56" s="14" t="str">
        <f>IF(Point[Male WC]="","",Point[Male WC])</f>
        <v/>
      </c>
      <c r="AE56" s="14" t="str">
        <f>IF(Point[Urinal]="","",Point[Urinal])</f>
        <v/>
      </c>
      <c r="AF56" s="14" t="str">
        <f>IF(Point[Disabled Unisex]="","",Point[Disabled Unisex])</f>
        <v/>
      </c>
      <c r="AG56" s="14" t="str">
        <f>IF(Point[Disabled Female]="","",Point[Disabled Female])</f>
        <v/>
      </c>
      <c r="AH56" s="14" t="str">
        <f>IF(Point[Disabled Male]="","",Point[Disabled Male])</f>
        <v/>
      </c>
      <c r="AI56" s="14" t="str">
        <f>IF(Point[Asset Group]="","",VLOOKUP(Point[Handrail],yes_no,2,FALSE))</f>
        <v/>
      </c>
      <c r="AJ56" s="14" t="str">
        <f>IF(Point[Asset Group]="","",VLOOKUP(Point[Baby Changing],yes_no,2,FALSE))</f>
        <v/>
      </c>
      <c r="AK56" s="14" t="str">
        <f>IF(Point[Asset Group]="","",VLOOKUP(Point[Service Room],yes_no,2,FALSE))</f>
        <v/>
      </c>
      <c r="AL56" s="14" t="str">
        <f>IF(Point[Asset Group]="","",VLOOKUP(Point[Service Tap],service_tap,2,FALSE))</f>
        <v/>
      </c>
      <c r="AM56" s="14" t="str">
        <f>IF(Point[Asset Group]="","",VLOOKUP(Point[Heating Type],wc_heating,2,FALSE))</f>
        <v/>
      </c>
      <c r="AN56" s="14" t="str">
        <f>IF(Point[Asset Group]="","",VLOOKUP(Point[Power Supply],power_supply,2,FALSE))</f>
        <v/>
      </c>
      <c r="AO56" s="14" t="str">
        <f>IF(Point[Asset Group]="","",VLOOKUP(Point[Waste Water],waste_water,2,FALSE))</f>
        <v/>
      </c>
      <c r="AP56" s="14" t="str">
        <f>IF(Point[Asset Group]="","",VLOOKUP(Point[Furniture SubType],subdom_master_gdb,2,FALSE))</f>
        <v/>
      </c>
      <c r="AQ56" s="14" t="str">
        <f>IF(Point[Asset Group]="","",VLOOKUP(Point[Concrete Pad],yes_no,2,FALSE))</f>
        <v/>
      </c>
      <c r="AR56" s="14" t="str">
        <f>IF(Point[Asset Group]="","",VLOOKUP(Point[Material],material_master,2,FALSE))</f>
        <v/>
      </c>
      <c r="AS56" s="14" t="str">
        <f>IF(Point[Asset Group]="","",VLOOKUP(Point[Plumbing],irrigation_plumbing,2,FALSE))</f>
        <v/>
      </c>
      <c r="AT56" s="14" t="str">
        <f>IF(Point[Asset Group]="","",VLOOKUP(Point[Sprinklers],irrigation_sprinklers,2,FALSE))</f>
        <v/>
      </c>
      <c r="AU56" s="14" t="str">
        <f>IF(Point[Asset Group]="","",VLOOKUP(Point[System],irrigation_system,2,FALSE))</f>
        <v/>
      </c>
      <c r="AV56" s="14" t="str">
        <f>IF(Point[Asset Group]="","",VLOOKUP(Point[Status],irrigation_status,2,FALSE))</f>
        <v/>
      </c>
      <c r="AW56" s="11" t="str">
        <f>IF(Point[Date of manufacture]="","",Point[Date of manufacture])</f>
        <v/>
      </c>
      <c r="AX56" s="14" t="str">
        <f>IF(Point[Asset Group]="","",VLOOKUP(Point[Sign Purpose],sign_purpose,2,FALSE))</f>
        <v/>
      </c>
      <c r="AY56" s="14" t="str">
        <f>IF(Point[Asset Group]="","",VLOOKUP(Point[Sign Material],material_master,2,FALSE))</f>
        <v/>
      </c>
      <c r="AZ56" s="14" t="str">
        <f>IF(Point[Asset Group]="","",VLOOKUP(Point[Affixed To],sign_affix,2,FALSE))</f>
        <v/>
      </c>
      <c r="BA56" s="14" t="str">
        <f>IF(Point[Size HxB mm]="","",Point[Size HxB mm])</f>
        <v/>
      </c>
      <c r="BB56" s="14" t="str">
        <f>IF(Point[Height m]="","",Point[Height m])</f>
        <v/>
      </c>
      <c r="BC56" s="14" t="str">
        <f>IF(Point[Asset Group]="","",VLOOKUP(Point[Post Material],material_master,2,FALSE))</f>
        <v/>
      </c>
      <c r="BD56" s="14" t="str">
        <f>IF(Point[Asset Group]="","",VLOOKUP(Point[Post Number],number,2,FALSE))</f>
        <v/>
      </c>
      <c r="BE56" s="14" t="str">
        <f>IF(Point[Asset Group]="","",VLOOKUP(Point[Structure SubType],subdom_master_gdb,2,FALSE))</f>
        <v/>
      </c>
      <c r="BF56" s="14" t="str">
        <f>IF(Point[Area m2]="","",Point[Area m2])</f>
        <v/>
      </c>
      <c r="BG56" s="14" t="str">
        <f>IF(Point[Length m]="","",Point[Length m])</f>
        <v/>
      </c>
      <c r="BH56" s="14" t="str">
        <f>IF(Point[Width m]="","",Point[Width m])</f>
        <v/>
      </c>
      <c r="BI56" s="14" t="str">
        <f>IF(Point[Diameter m]="","",Point[Diameter m])</f>
        <v/>
      </c>
      <c r="BJ56" s="14" t="str">
        <f>IF(Point[Asset Group]="","",VLOOKUP(Point[Number of Pipes],number,2,FALSE))</f>
        <v/>
      </c>
      <c r="BK56" s="14" t="str">
        <f>IF(Point[Asset Group]="","",VLOOKUP(Point[Combined Name],2,FALSE))</f>
        <v/>
      </c>
      <c r="BL56" s="14" t="str">
        <f>IF(Point[Asset Group]="","",VLOOKUP(Point[Size Class],size_class,2,FALSE))</f>
        <v/>
      </c>
      <c r="BM56" s="14" t="str">
        <f>IF(Point[Asset Group]="","",VLOOKUP(Point[Age Class],age_class,2,FALSE))</f>
        <v/>
      </c>
      <c r="BN56" s="14" t="str">
        <f>IF(Point[Girth (cm)]="","",Point[Girth (cm)])</f>
        <v/>
      </c>
      <c r="BO56" s="14" t="str">
        <f>IF(Point[Crown Radius (m)]="","",Point[Crown Radius (m)])</f>
        <v/>
      </c>
      <c r="BP56" s="14" t="str">
        <f>IF(Point[Asset Group]="","",VLOOKUP(Point[Rooting Environment],root_enviro,2,FALSE))</f>
        <v/>
      </c>
      <c r="BQ56" s="14" t="str">
        <f>IF(Point[Asset Group]="","",VLOOKUP(Point[Tree Surround],tree_surround,2,FALSE))</f>
        <v/>
      </c>
      <c r="BR56" s="14" t="str">
        <f>IF(Point[Asset Group]="","",VLOOKUP(Point[Tree Grill],yes_no,2,FALSE))</f>
        <v/>
      </c>
      <c r="BS56" s="14" t="str">
        <f>IF(Point[Asset Group]="","",VLOOKUP(Point[Tree Location],tree_location,2,FALSE))</f>
        <v/>
      </c>
    </row>
    <row r="57" spans="1:71" s="3" customFormat="1" x14ac:dyDescent="0.2">
      <c r="A57" s="3" t="str">
        <f>IF(Point[DWG File Name]="","",Point[DWG File Name])</f>
        <v/>
      </c>
      <c r="B57" s="3" t="str">
        <f>IF(Point[DWG Layer Name]="","",Point[DWG Layer Name])</f>
        <v/>
      </c>
      <c r="C57" s="3" t="str">
        <f>IF(Point[DWG Handle]="","",Point[DWG Handle])</f>
        <v/>
      </c>
      <c r="D57" s="58" t="str">
        <f>IF(Point[X]="","",Point[X])</f>
        <v/>
      </c>
      <c r="E57" s="58" t="str">
        <f>IF(Point[Y]="","",Point[Y])</f>
        <v/>
      </c>
      <c r="F57" s="3" t="str">
        <f>IF(Point[Replacement Asset]="","",Point[Replacement Asset])</f>
        <v/>
      </c>
      <c r="G57" s="3" t="str">
        <f>IF(Point[Asset ID]="","",UPPER(Point[Asset ID]))</f>
        <v/>
      </c>
      <c r="H57" s="3" t="str">
        <f>IF(Point[Asset Group]="","",VLOOKUP(Point[Asset Group],asset_grp_pt,4,FALSE))</f>
        <v/>
      </c>
      <c r="I57" s="3" t="str">
        <f>IF(Point[Asset Group]="","",VLOOKUP(Point[Asset Group],asset_grp_pt,2,FALSE))</f>
        <v/>
      </c>
      <c r="J57" s="3" t="str">
        <f>IF(Point[Asset Group]="","",VLOOKUP(Point[Asset Group],asset_grp_pt,3,FALSE))</f>
        <v/>
      </c>
      <c r="K57" s="3" t="str">
        <f>IF(Point[Asset Group]="","",VLOOKUP(Point[Asset Type],type_master_list,2,FALSE))</f>
        <v/>
      </c>
      <c r="L57" s="3" t="str">
        <f>IF(Point[Asset Name]="","",PROPER(Point[Asset Name]))</f>
        <v/>
      </c>
      <c r="M57" s="11" t="str">
        <f>IF(Point[Install Date]="","",Point[Install Date])</f>
        <v/>
      </c>
      <c r="N57" s="11" t="str">
        <f>IF(Point[Note]="","",PROPER(Point[Note]))</f>
        <v/>
      </c>
      <c r="O57" s="11" t="str">
        <f>IF(Point[Resource Consent Number]="","",UPPER(Point[Resource Consent Number]))</f>
        <v/>
      </c>
      <c r="P57" s="53" t="str">
        <f>IF(Point[Asset Unit Cost]="","",Point[Asset Unit Cost])</f>
        <v/>
      </c>
      <c r="Q57" s="11" t="str">
        <f>IF(Point[Added By]="","",UPPER(Point[Added By]))</f>
        <v/>
      </c>
      <c r="R57" s="11" t="str">
        <f>IF(Point[Added Date]="","",Point[Added Date])</f>
        <v/>
      </c>
      <c r="S57" s="14" t="str">
        <f>IF(Point[Z COORD]="","",Point[Z COORD])</f>
        <v/>
      </c>
      <c r="T57" s="14" t="str">
        <f>IF(Point[Asset Description]="","",PROPER(Point[Asset Description]))</f>
        <v/>
      </c>
      <c r="U57" s="14" t="str">
        <f>IF(Point[[Artist ]]="","",PROPER(Point[[Artist ]]))</f>
        <v/>
      </c>
      <c r="V57" s="14" t="str">
        <f>IF(Point[Material Notes]="","",PROPER(Point[Material Notes]))</f>
        <v/>
      </c>
      <c r="W57" s="14" t="str">
        <f>IF(Point[Dimension Notes]="","",Point[Dimension Notes])</f>
        <v/>
      </c>
      <c r="X57" s="14" t="str">
        <f>IF(Point[List]="","",VLOOKUP(Point[Burner Number],number,2,FALSE))</f>
        <v/>
      </c>
      <c r="Y57" s="14" t="str">
        <f>IF(Point[List]="","",VLOOKUP(Point[Fuel],bbq_fuel,2,FALSE))</f>
        <v/>
      </c>
      <c r="Z57" s="14" t="str">
        <f>IF(Point[List]="","",VLOOKUP(Point[Cabinet Material],bbq_material,2,FALSE))</f>
        <v/>
      </c>
      <c r="AA57" s="14" t="str">
        <f>IF(Point[Asset Group]="","",VLOOKUP(Point[Manufacturer],manufacturer,2,FALSE))</f>
        <v/>
      </c>
      <c r="AB57" s="14" t="str">
        <f>IF(Point[Uinsex WC]="","",Point[Uinsex WC])</f>
        <v/>
      </c>
      <c r="AC57" s="14" t="str">
        <f>IF(Point[Female WC]="","",Point[Female WC])</f>
        <v/>
      </c>
      <c r="AD57" s="14" t="str">
        <f>IF(Point[Male WC]="","",Point[Male WC])</f>
        <v/>
      </c>
      <c r="AE57" s="14" t="str">
        <f>IF(Point[Urinal]="","",Point[Urinal])</f>
        <v/>
      </c>
      <c r="AF57" s="14" t="str">
        <f>IF(Point[Disabled Unisex]="","",Point[Disabled Unisex])</f>
        <v/>
      </c>
      <c r="AG57" s="14" t="str">
        <f>IF(Point[Disabled Female]="","",Point[Disabled Female])</f>
        <v/>
      </c>
      <c r="AH57" s="14" t="str">
        <f>IF(Point[Disabled Male]="","",Point[Disabled Male])</f>
        <v/>
      </c>
      <c r="AI57" s="14" t="str">
        <f>IF(Point[Asset Group]="","",VLOOKUP(Point[Handrail],yes_no,2,FALSE))</f>
        <v/>
      </c>
      <c r="AJ57" s="14" t="str">
        <f>IF(Point[Asset Group]="","",VLOOKUP(Point[Baby Changing],yes_no,2,FALSE))</f>
        <v/>
      </c>
      <c r="AK57" s="14" t="str">
        <f>IF(Point[Asset Group]="","",VLOOKUP(Point[Service Room],yes_no,2,FALSE))</f>
        <v/>
      </c>
      <c r="AL57" s="14" t="str">
        <f>IF(Point[Asset Group]="","",VLOOKUP(Point[Service Tap],service_tap,2,FALSE))</f>
        <v/>
      </c>
      <c r="AM57" s="14" t="str">
        <f>IF(Point[Asset Group]="","",VLOOKUP(Point[Heating Type],wc_heating,2,FALSE))</f>
        <v/>
      </c>
      <c r="AN57" s="14" t="str">
        <f>IF(Point[Asset Group]="","",VLOOKUP(Point[Power Supply],power_supply,2,FALSE))</f>
        <v/>
      </c>
      <c r="AO57" s="14" t="str">
        <f>IF(Point[Asset Group]="","",VLOOKUP(Point[Waste Water],waste_water,2,FALSE))</f>
        <v/>
      </c>
      <c r="AP57" s="14" t="str">
        <f>IF(Point[Asset Group]="","",VLOOKUP(Point[Furniture SubType],subdom_master_gdb,2,FALSE))</f>
        <v/>
      </c>
      <c r="AQ57" s="14" t="str">
        <f>IF(Point[Asset Group]="","",VLOOKUP(Point[Concrete Pad],yes_no,2,FALSE))</f>
        <v/>
      </c>
      <c r="AR57" s="14" t="str">
        <f>IF(Point[Asset Group]="","",VLOOKUP(Point[Material],material_master,2,FALSE))</f>
        <v/>
      </c>
      <c r="AS57" s="14" t="str">
        <f>IF(Point[Asset Group]="","",VLOOKUP(Point[Plumbing],irrigation_plumbing,2,FALSE))</f>
        <v/>
      </c>
      <c r="AT57" s="14" t="str">
        <f>IF(Point[Asset Group]="","",VLOOKUP(Point[Sprinklers],irrigation_sprinklers,2,FALSE))</f>
        <v/>
      </c>
      <c r="AU57" s="14" t="str">
        <f>IF(Point[Asset Group]="","",VLOOKUP(Point[System],irrigation_system,2,FALSE))</f>
        <v/>
      </c>
      <c r="AV57" s="14" t="str">
        <f>IF(Point[Asset Group]="","",VLOOKUP(Point[Status],irrigation_status,2,FALSE))</f>
        <v/>
      </c>
      <c r="AW57" s="11" t="str">
        <f>IF(Point[Date of manufacture]="","",Point[Date of manufacture])</f>
        <v/>
      </c>
      <c r="AX57" s="14" t="str">
        <f>IF(Point[Asset Group]="","",VLOOKUP(Point[Sign Purpose],sign_purpose,2,FALSE))</f>
        <v/>
      </c>
      <c r="AY57" s="14" t="str">
        <f>IF(Point[Asset Group]="","",VLOOKUP(Point[Sign Material],material_master,2,FALSE))</f>
        <v/>
      </c>
      <c r="AZ57" s="14" t="str">
        <f>IF(Point[Asset Group]="","",VLOOKUP(Point[Affixed To],sign_affix,2,FALSE))</f>
        <v/>
      </c>
      <c r="BA57" s="14" t="str">
        <f>IF(Point[Size HxB mm]="","",Point[Size HxB mm])</f>
        <v/>
      </c>
      <c r="BB57" s="14" t="str">
        <f>IF(Point[Height m]="","",Point[Height m])</f>
        <v/>
      </c>
      <c r="BC57" s="14" t="str">
        <f>IF(Point[Asset Group]="","",VLOOKUP(Point[Post Material],material_master,2,FALSE))</f>
        <v/>
      </c>
      <c r="BD57" s="14" t="str">
        <f>IF(Point[Asset Group]="","",VLOOKUP(Point[Post Number],number,2,FALSE))</f>
        <v/>
      </c>
      <c r="BE57" s="14" t="str">
        <f>IF(Point[Asset Group]="","",VLOOKUP(Point[Structure SubType],subdom_master_gdb,2,FALSE))</f>
        <v/>
      </c>
      <c r="BF57" s="14" t="str">
        <f>IF(Point[Area m2]="","",Point[Area m2])</f>
        <v/>
      </c>
      <c r="BG57" s="14" t="str">
        <f>IF(Point[Length m]="","",Point[Length m])</f>
        <v/>
      </c>
      <c r="BH57" s="14" t="str">
        <f>IF(Point[Width m]="","",Point[Width m])</f>
        <v/>
      </c>
      <c r="BI57" s="14" t="str">
        <f>IF(Point[Diameter m]="","",Point[Diameter m])</f>
        <v/>
      </c>
      <c r="BJ57" s="14" t="str">
        <f>IF(Point[Asset Group]="","",VLOOKUP(Point[Number of Pipes],number,2,FALSE))</f>
        <v/>
      </c>
      <c r="BK57" s="14" t="str">
        <f>IF(Point[Asset Group]="","",VLOOKUP(Point[Combined Name],2,FALSE))</f>
        <v/>
      </c>
      <c r="BL57" s="14" t="str">
        <f>IF(Point[Asset Group]="","",VLOOKUP(Point[Size Class],size_class,2,FALSE))</f>
        <v/>
      </c>
      <c r="BM57" s="14" t="str">
        <f>IF(Point[Asset Group]="","",VLOOKUP(Point[Age Class],age_class,2,FALSE))</f>
        <v/>
      </c>
      <c r="BN57" s="14" t="str">
        <f>IF(Point[Girth (cm)]="","",Point[Girth (cm)])</f>
        <v/>
      </c>
      <c r="BO57" s="14" t="str">
        <f>IF(Point[Crown Radius (m)]="","",Point[Crown Radius (m)])</f>
        <v/>
      </c>
      <c r="BP57" s="14" t="str">
        <f>IF(Point[Asset Group]="","",VLOOKUP(Point[Rooting Environment],root_enviro,2,FALSE))</f>
        <v/>
      </c>
      <c r="BQ57" s="14" t="str">
        <f>IF(Point[Asset Group]="","",VLOOKUP(Point[Tree Surround],tree_surround,2,FALSE))</f>
        <v/>
      </c>
      <c r="BR57" s="14" t="str">
        <f>IF(Point[Asset Group]="","",VLOOKUP(Point[Tree Grill],yes_no,2,FALSE))</f>
        <v/>
      </c>
      <c r="BS57" s="14" t="str">
        <f>IF(Point[Asset Group]="","",VLOOKUP(Point[Tree Location],tree_location,2,FALSE))</f>
        <v/>
      </c>
    </row>
    <row r="58" spans="1:71" s="3" customFormat="1" x14ac:dyDescent="0.2">
      <c r="A58" s="3" t="str">
        <f>IF(Point[DWG File Name]="","",Point[DWG File Name])</f>
        <v/>
      </c>
      <c r="B58" s="3" t="str">
        <f>IF(Point[DWG Layer Name]="","",Point[DWG Layer Name])</f>
        <v/>
      </c>
      <c r="C58" s="3" t="str">
        <f>IF(Point[DWG Handle]="","",Point[DWG Handle])</f>
        <v/>
      </c>
      <c r="D58" s="58" t="str">
        <f>IF(Point[X]="","",Point[X])</f>
        <v/>
      </c>
      <c r="E58" s="58" t="str">
        <f>IF(Point[Y]="","",Point[Y])</f>
        <v/>
      </c>
      <c r="F58" s="3" t="str">
        <f>IF(Point[Replacement Asset]="","",Point[Replacement Asset])</f>
        <v/>
      </c>
      <c r="G58" s="3" t="str">
        <f>IF(Point[Asset ID]="","",UPPER(Point[Asset ID]))</f>
        <v/>
      </c>
      <c r="H58" s="3" t="str">
        <f>IF(Point[Asset Group]="","",VLOOKUP(Point[Asset Group],asset_grp_pt,4,FALSE))</f>
        <v/>
      </c>
      <c r="I58" s="3" t="str">
        <f>IF(Point[Asset Group]="","",VLOOKUP(Point[Asset Group],asset_grp_pt,2,FALSE))</f>
        <v/>
      </c>
      <c r="J58" s="3" t="str">
        <f>IF(Point[Asset Group]="","",VLOOKUP(Point[Asset Group],asset_grp_pt,3,FALSE))</f>
        <v/>
      </c>
      <c r="K58" s="3" t="str">
        <f>IF(Point[Asset Group]="","",VLOOKUP(Point[Asset Type],type_master_list,2,FALSE))</f>
        <v/>
      </c>
      <c r="L58" s="3" t="str">
        <f>IF(Point[Asset Name]="","",PROPER(Point[Asset Name]))</f>
        <v/>
      </c>
      <c r="M58" s="11" t="str">
        <f>IF(Point[Install Date]="","",Point[Install Date])</f>
        <v/>
      </c>
      <c r="N58" s="11" t="str">
        <f>IF(Point[Note]="","",PROPER(Point[Note]))</f>
        <v/>
      </c>
      <c r="O58" s="11" t="str">
        <f>IF(Point[Resource Consent Number]="","",UPPER(Point[Resource Consent Number]))</f>
        <v/>
      </c>
      <c r="P58" s="53" t="str">
        <f>IF(Point[Asset Unit Cost]="","",Point[Asset Unit Cost])</f>
        <v/>
      </c>
      <c r="Q58" s="11" t="str">
        <f>IF(Point[Added By]="","",UPPER(Point[Added By]))</f>
        <v/>
      </c>
      <c r="R58" s="11" t="str">
        <f>IF(Point[Added Date]="","",Point[Added Date])</f>
        <v/>
      </c>
      <c r="S58" s="14" t="str">
        <f>IF(Point[Z COORD]="","",Point[Z COORD])</f>
        <v/>
      </c>
      <c r="T58" s="14" t="str">
        <f>IF(Point[Asset Description]="","",PROPER(Point[Asset Description]))</f>
        <v/>
      </c>
      <c r="U58" s="14" t="str">
        <f>IF(Point[[Artist ]]="","",PROPER(Point[[Artist ]]))</f>
        <v/>
      </c>
      <c r="V58" s="14" t="str">
        <f>IF(Point[Material Notes]="","",PROPER(Point[Material Notes]))</f>
        <v/>
      </c>
      <c r="W58" s="14" t="str">
        <f>IF(Point[Dimension Notes]="","",Point[Dimension Notes])</f>
        <v/>
      </c>
      <c r="X58" s="14" t="str">
        <f>IF(Point[List]="","",VLOOKUP(Point[Burner Number],number,2,FALSE))</f>
        <v/>
      </c>
      <c r="Y58" s="14" t="str">
        <f>IF(Point[List]="","",VLOOKUP(Point[Fuel],bbq_fuel,2,FALSE))</f>
        <v/>
      </c>
      <c r="Z58" s="14" t="str">
        <f>IF(Point[List]="","",VLOOKUP(Point[Cabinet Material],bbq_material,2,FALSE))</f>
        <v/>
      </c>
      <c r="AA58" s="14" t="str">
        <f>IF(Point[Asset Group]="","",VLOOKUP(Point[Manufacturer],manufacturer,2,FALSE))</f>
        <v/>
      </c>
      <c r="AB58" s="14" t="str">
        <f>IF(Point[Uinsex WC]="","",Point[Uinsex WC])</f>
        <v/>
      </c>
      <c r="AC58" s="14" t="str">
        <f>IF(Point[Female WC]="","",Point[Female WC])</f>
        <v/>
      </c>
      <c r="AD58" s="14" t="str">
        <f>IF(Point[Male WC]="","",Point[Male WC])</f>
        <v/>
      </c>
      <c r="AE58" s="14" t="str">
        <f>IF(Point[Urinal]="","",Point[Urinal])</f>
        <v/>
      </c>
      <c r="AF58" s="14" t="str">
        <f>IF(Point[Disabled Unisex]="","",Point[Disabled Unisex])</f>
        <v/>
      </c>
      <c r="AG58" s="14" t="str">
        <f>IF(Point[Disabled Female]="","",Point[Disabled Female])</f>
        <v/>
      </c>
      <c r="AH58" s="14" t="str">
        <f>IF(Point[Disabled Male]="","",Point[Disabled Male])</f>
        <v/>
      </c>
      <c r="AI58" s="14" t="str">
        <f>IF(Point[Asset Group]="","",VLOOKUP(Point[Handrail],yes_no,2,FALSE))</f>
        <v/>
      </c>
      <c r="AJ58" s="14" t="str">
        <f>IF(Point[Asset Group]="","",VLOOKUP(Point[Baby Changing],yes_no,2,FALSE))</f>
        <v/>
      </c>
      <c r="AK58" s="14" t="str">
        <f>IF(Point[Asset Group]="","",VLOOKUP(Point[Service Room],yes_no,2,FALSE))</f>
        <v/>
      </c>
      <c r="AL58" s="14" t="str">
        <f>IF(Point[Asset Group]="","",VLOOKUP(Point[Service Tap],service_tap,2,FALSE))</f>
        <v/>
      </c>
      <c r="AM58" s="14" t="str">
        <f>IF(Point[Asset Group]="","",VLOOKUP(Point[Heating Type],wc_heating,2,FALSE))</f>
        <v/>
      </c>
      <c r="AN58" s="14" t="str">
        <f>IF(Point[Asset Group]="","",VLOOKUP(Point[Power Supply],power_supply,2,FALSE))</f>
        <v/>
      </c>
      <c r="AO58" s="14" t="str">
        <f>IF(Point[Asset Group]="","",VLOOKUP(Point[Waste Water],waste_water,2,FALSE))</f>
        <v/>
      </c>
      <c r="AP58" s="14" t="str">
        <f>IF(Point[Asset Group]="","",VLOOKUP(Point[Furniture SubType],subdom_master_gdb,2,FALSE))</f>
        <v/>
      </c>
      <c r="AQ58" s="14" t="str">
        <f>IF(Point[Asset Group]="","",VLOOKUP(Point[Concrete Pad],yes_no,2,FALSE))</f>
        <v/>
      </c>
      <c r="AR58" s="14" t="str">
        <f>IF(Point[Asset Group]="","",VLOOKUP(Point[Material],material_master,2,FALSE))</f>
        <v/>
      </c>
      <c r="AS58" s="14" t="str">
        <f>IF(Point[Asset Group]="","",VLOOKUP(Point[Plumbing],irrigation_plumbing,2,FALSE))</f>
        <v/>
      </c>
      <c r="AT58" s="14" t="str">
        <f>IF(Point[Asset Group]="","",VLOOKUP(Point[Sprinklers],irrigation_sprinklers,2,FALSE))</f>
        <v/>
      </c>
      <c r="AU58" s="14" t="str">
        <f>IF(Point[Asset Group]="","",VLOOKUP(Point[System],irrigation_system,2,FALSE))</f>
        <v/>
      </c>
      <c r="AV58" s="14" t="str">
        <f>IF(Point[Asset Group]="","",VLOOKUP(Point[Status],irrigation_status,2,FALSE))</f>
        <v/>
      </c>
      <c r="AW58" s="11" t="str">
        <f>IF(Point[Date of manufacture]="","",Point[Date of manufacture])</f>
        <v/>
      </c>
      <c r="AX58" s="14" t="str">
        <f>IF(Point[Asset Group]="","",VLOOKUP(Point[Sign Purpose],sign_purpose,2,FALSE))</f>
        <v/>
      </c>
      <c r="AY58" s="14" t="str">
        <f>IF(Point[Asset Group]="","",VLOOKUP(Point[Sign Material],material_master,2,FALSE))</f>
        <v/>
      </c>
      <c r="AZ58" s="14" t="str">
        <f>IF(Point[Asset Group]="","",VLOOKUP(Point[Affixed To],sign_affix,2,FALSE))</f>
        <v/>
      </c>
      <c r="BA58" s="14" t="str">
        <f>IF(Point[Size HxB mm]="","",Point[Size HxB mm])</f>
        <v/>
      </c>
      <c r="BB58" s="14" t="str">
        <f>IF(Point[Height m]="","",Point[Height m])</f>
        <v/>
      </c>
      <c r="BC58" s="14" t="str">
        <f>IF(Point[Asset Group]="","",VLOOKUP(Point[Post Material],material_master,2,FALSE))</f>
        <v/>
      </c>
      <c r="BD58" s="14" t="str">
        <f>IF(Point[Asset Group]="","",VLOOKUP(Point[Post Number],number,2,FALSE))</f>
        <v/>
      </c>
      <c r="BE58" s="14" t="str">
        <f>IF(Point[Asset Group]="","",VLOOKUP(Point[Structure SubType],subdom_master_gdb,2,FALSE))</f>
        <v/>
      </c>
      <c r="BF58" s="14" t="str">
        <f>IF(Point[Area m2]="","",Point[Area m2])</f>
        <v/>
      </c>
      <c r="BG58" s="14" t="str">
        <f>IF(Point[Length m]="","",Point[Length m])</f>
        <v/>
      </c>
      <c r="BH58" s="14" t="str">
        <f>IF(Point[Width m]="","",Point[Width m])</f>
        <v/>
      </c>
      <c r="BI58" s="14" t="str">
        <f>IF(Point[Diameter m]="","",Point[Diameter m])</f>
        <v/>
      </c>
      <c r="BJ58" s="14" t="str">
        <f>IF(Point[Asset Group]="","",VLOOKUP(Point[Number of Pipes],number,2,FALSE))</f>
        <v/>
      </c>
      <c r="BK58" s="14" t="str">
        <f>IF(Point[Asset Group]="","",VLOOKUP(Point[Combined Name],2,FALSE))</f>
        <v/>
      </c>
      <c r="BL58" s="14" t="str">
        <f>IF(Point[Asset Group]="","",VLOOKUP(Point[Size Class],size_class,2,FALSE))</f>
        <v/>
      </c>
      <c r="BM58" s="14" t="str">
        <f>IF(Point[Asset Group]="","",VLOOKUP(Point[Age Class],age_class,2,FALSE))</f>
        <v/>
      </c>
      <c r="BN58" s="14" t="str">
        <f>IF(Point[Girth (cm)]="","",Point[Girth (cm)])</f>
        <v/>
      </c>
      <c r="BO58" s="14" t="str">
        <f>IF(Point[Crown Radius (m)]="","",Point[Crown Radius (m)])</f>
        <v/>
      </c>
      <c r="BP58" s="14" t="str">
        <f>IF(Point[Asset Group]="","",VLOOKUP(Point[Rooting Environment],root_enviro,2,FALSE))</f>
        <v/>
      </c>
      <c r="BQ58" s="14" t="str">
        <f>IF(Point[Asset Group]="","",VLOOKUP(Point[Tree Surround],tree_surround,2,FALSE))</f>
        <v/>
      </c>
      <c r="BR58" s="14" t="str">
        <f>IF(Point[Asset Group]="","",VLOOKUP(Point[Tree Grill],yes_no,2,FALSE))</f>
        <v/>
      </c>
      <c r="BS58" s="14" t="str">
        <f>IF(Point[Asset Group]="","",VLOOKUP(Point[Tree Location],tree_location,2,FALSE))</f>
        <v/>
      </c>
    </row>
    <row r="59" spans="1:71" s="3" customFormat="1" x14ac:dyDescent="0.2">
      <c r="A59" s="3" t="str">
        <f>IF(Point[DWG File Name]="","",Point[DWG File Name])</f>
        <v/>
      </c>
      <c r="B59" s="3" t="str">
        <f>IF(Point[DWG Layer Name]="","",Point[DWG Layer Name])</f>
        <v/>
      </c>
      <c r="C59" s="3" t="str">
        <f>IF(Point[DWG Handle]="","",Point[DWG Handle])</f>
        <v/>
      </c>
      <c r="D59" s="58" t="str">
        <f>IF(Point[X]="","",Point[X])</f>
        <v/>
      </c>
      <c r="E59" s="58" t="str">
        <f>IF(Point[Y]="","",Point[Y])</f>
        <v/>
      </c>
      <c r="F59" s="3" t="str">
        <f>IF(Point[Replacement Asset]="","",Point[Replacement Asset])</f>
        <v/>
      </c>
      <c r="G59" s="3" t="str">
        <f>IF(Point[Asset ID]="","",UPPER(Point[Asset ID]))</f>
        <v/>
      </c>
      <c r="H59" s="3" t="str">
        <f>IF(Point[Asset Group]="","",VLOOKUP(Point[Asset Group],asset_grp_pt,4,FALSE))</f>
        <v/>
      </c>
      <c r="I59" s="3" t="str">
        <f>IF(Point[Asset Group]="","",VLOOKUP(Point[Asset Group],asset_grp_pt,2,FALSE))</f>
        <v/>
      </c>
      <c r="J59" s="3" t="str">
        <f>IF(Point[Asset Group]="","",VLOOKUP(Point[Asset Group],asset_grp_pt,3,FALSE))</f>
        <v/>
      </c>
      <c r="K59" s="3" t="str">
        <f>IF(Point[Asset Group]="","",VLOOKUP(Point[Asset Type],type_master_list,2,FALSE))</f>
        <v/>
      </c>
      <c r="L59" s="3" t="str">
        <f>IF(Point[Asset Name]="","",PROPER(Point[Asset Name]))</f>
        <v/>
      </c>
      <c r="M59" s="11" t="str">
        <f>IF(Point[Install Date]="","",Point[Install Date])</f>
        <v/>
      </c>
      <c r="N59" s="11" t="str">
        <f>IF(Point[Note]="","",PROPER(Point[Note]))</f>
        <v/>
      </c>
      <c r="O59" s="11" t="str">
        <f>IF(Point[Resource Consent Number]="","",UPPER(Point[Resource Consent Number]))</f>
        <v/>
      </c>
      <c r="P59" s="53" t="str">
        <f>IF(Point[Asset Unit Cost]="","",Point[Asset Unit Cost])</f>
        <v/>
      </c>
      <c r="Q59" s="11" t="str">
        <f>IF(Point[Added By]="","",UPPER(Point[Added By]))</f>
        <v/>
      </c>
      <c r="R59" s="11" t="str">
        <f>IF(Point[Added Date]="","",Point[Added Date])</f>
        <v/>
      </c>
      <c r="S59" s="14" t="str">
        <f>IF(Point[Z COORD]="","",Point[Z COORD])</f>
        <v/>
      </c>
      <c r="T59" s="14" t="str">
        <f>IF(Point[Asset Description]="","",PROPER(Point[Asset Description]))</f>
        <v/>
      </c>
      <c r="U59" s="14" t="str">
        <f>IF(Point[[Artist ]]="","",PROPER(Point[[Artist ]]))</f>
        <v/>
      </c>
      <c r="V59" s="14" t="str">
        <f>IF(Point[Material Notes]="","",PROPER(Point[Material Notes]))</f>
        <v/>
      </c>
      <c r="W59" s="14" t="str">
        <f>IF(Point[Dimension Notes]="","",Point[Dimension Notes])</f>
        <v/>
      </c>
      <c r="X59" s="14" t="str">
        <f>IF(Point[List]="","",VLOOKUP(Point[Burner Number],number,2,FALSE))</f>
        <v/>
      </c>
      <c r="Y59" s="14" t="str">
        <f>IF(Point[List]="","",VLOOKUP(Point[Fuel],bbq_fuel,2,FALSE))</f>
        <v/>
      </c>
      <c r="Z59" s="14" t="str">
        <f>IF(Point[List]="","",VLOOKUP(Point[Cabinet Material],bbq_material,2,FALSE))</f>
        <v/>
      </c>
      <c r="AA59" s="14" t="str">
        <f>IF(Point[Asset Group]="","",VLOOKUP(Point[Manufacturer],manufacturer,2,FALSE))</f>
        <v/>
      </c>
      <c r="AB59" s="14" t="str">
        <f>IF(Point[Uinsex WC]="","",Point[Uinsex WC])</f>
        <v/>
      </c>
      <c r="AC59" s="14" t="str">
        <f>IF(Point[Female WC]="","",Point[Female WC])</f>
        <v/>
      </c>
      <c r="AD59" s="14" t="str">
        <f>IF(Point[Male WC]="","",Point[Male WC])</f>
        <v/>
      </c>
      <c r="AE59" s="14" t="str">
        <f>IF(Point[Urinal]="","",Point[Urinal])</f>
        <v/>
      </c>
      <c r="AF59" s="14" t="str">
        <f>IF(Point[Disabled Unisex]="","",Point[Disabled Unisex])</f>
        <v/>
      </c>
      <c r="AG59" s="14" t="str">
        <f>IF(Point[Disabled Female]="","",Point[Disabled Female])</f>
        <v/>
      </c>
      <c r="AH59" s="14" t="str">
        <f>IF(Point[Disabled Male]="","",Point[Disabled Male])</f>
        <v/>
      </c>
      <c r="AI59" s="14" t="str">
        <f>IF(Point[Asset Group]="","",VLOOKUP(Point[Handrail],yes_no,2,FALSE))</f>
        <v/>
      </c>
      <c r="AJ59" s="14" t="str">
        <f>IF(Point[Asset Group]="","",VLOOKUP(Point[Baby Changing],yes_no,2,FALSE))</f>
        <v/>
      </c>
      <c r="AK59" s="14" t="str">
        <f>IF(Point[Asset Group]="","",VLOOKUP(Point[Service Room],yes_no,2,FALSE))</f>
        <v/>
      </c>
      <c r="AL59" s="14" t="str">
        <f>IF(Point[Asset Group]="","",VLOOKUP(Point[Service Tap],service_tap,2,FALSE))</f>
        <v/>
      </c>
      <c r="AM59" s="14" t="str">
        <f>IF(Point[Asset Group]="","",VLOOKUP(Point[Heating Type],wc_heating,2,FALSE))</f>
        <v/>
      </c>
      <c r="AN59" s="14" t="str">
        <f>IF(Point[Asset Group]="","",VLOOKUP(Point[Power Supply],power_supply,2,FALSE))</f>
        <v/>
      </c>
      <c r="AO59" s="14" t="str">
        <f>IF(Point[Asset Group]="","",VLOOKUP(Point[Waste Water],waste_water,2,FALSE))</f>
        <v/>
      </c>
      <c r="AP59" s="14" t="str">
        <f>IF(Point[Asset Group]="","",VLOOKUP(Point[Furniture SubType],subdom_master_gdb,2,FALSE))</f>
        <v/>
      </c>
      <c r="AQ59" s="14" t="str">
        <f>IF(Point[Asset Group]="","",VLOOKUP(Point[Concrete Pad],yes_no,2,FALSE))</f>
        <v/>
      </c>
      <c r="AR59" s="14" t="str">
        <f>IF(Point[Asset Group]="","",VLOOKUP(Point[Material],material_master,2,FALSE))</f>
        <v/>
      </c>
      <c r="AS59" s="14" t="str">
        <f>IF(Point[Asset Group]="","",VLOOKUP(Point[Plumbing],irrigation_plumbing,2,FALSE))</f>
        <v/>
      </c>
      <c r="AT59" s="14" t="str">
        <f>IF(Point[Asset Group]="","",VLOOKUP(Point[Sprinklers],irrigation_sprinklers,2,FALSE))</f>
        <v/>
      </c>
      <c r="AU59" s="14" t="str">
        <f>IF(Point[Asset Group]="","",VLOOKUP(Point[System],irrigation_system,2,FALSE))</f>
        <v/>
      </c>
      <c r="AV59" s="14" t="str">
        <f>IF(Point[Asset Group]="","",VLOOKUP(Point[Status],irrigation_status,2,FALSE))</f>
        <v/>
      </c>
      <c r="AW59" s="11" t="str">
        <f>IF(Point[Date of manufacture]="","",Point[Date of manufacture])</f>
        <v/>
      </c>
      <c r="AX59" s="14" t="str">
        <f>IF(Point[Asset Group]="","",VLOOKUP(Point[Sign Purpose],sign_purpose,2,FALSE))</f>
        <v/>
      </c>
      <c r="AY59" s="14" t="str">
        <f>IF(Point[Asset Group]="","",VLOOKUP(Point[Sign Material],material_master,2,FALSE))</f>
        <v/>
      </c>
      <c r="AZ59" s="14" t="str">
        <f>IF(Point[Asset Group]="","",VLOOKUP(Point[Affixed To],sign_affix,2,FALSE))</f>
        <v/>
      </c>
      <c r="BA59" s="14" t="str">
        <f>IF(Point[Size HxB mm]="","",Point[Size HxB mm])</f>
        <v/>
      </c>
      <c r="BB59" s="14" t="str">
        <f>IF(Point[Height m]="","",Point[Height m])</f>
        <v/>
      </c>
      <c r="BC59" s="14" t="str">
        <f>IF(Point[Asset Group]="","",VLOOKUP(Point[Post Material],material_master,2,FALSE))</f>
        <v/>
      </c>
      <c r="BD59" s="14" t="str">
        <f>IF(Point[Asset Group]="","",VLOOKUP(Point[Post Number],number,2,FALSE))</f>
        <v/>
      </c>
      <c r="BE59" s="14" t="str">
        <f>IF(Point[Asset Group]="","",VLOOKUP(Point[Structure SubType],subdom_master_gdb,2,FALSE))</f>
        <v/>
      </c>
      <c r="BF59" s="14" t="str">
        <f>IF(Point[Area m2]="","",Point[Area m2])</f>
        <v/>
      </c>
      <c r="BG59" s="14" t="str">
        <f>IF(Point[Length m]="","",Point[Length m])</f>
        <v/>
      </c>
      <c r="BH59" s="14" t="str">
        <f>IF(Point[Width m]="","",Point[Width m])</f>
        <v/>
      </c>
      <c r="BI59" s="14" t="str">
        <f>IF(Point[Diameter m]="","",Point[Diameter m])</f>
        <v/>
      </c>
      <c r="BJ59" s="14" t="str">
        <f>IF(Point[Asset Group]="","",VLOOKUP(Point[Number of Pipes],number,2,FALSE))</f>
        <v/>
      </c>
      <c r="BK59" s="14" t="str">
        <f>IF(Point[Asset Group]="","",VLOOKUP(Point[Combined Name],2,FALSE))</f>
        <v/>
      </c>
      <c r="BL59" s="14" t="str">
        <f>IF(Point[Asset Group]="","",VLOOKUP(Point[Size Class],size_class,2,FALSE))</f>
        <v/>
      </c>
      <c r="BM59" s="14" t="str">
        <f>IF(Point[Asset Group]="","",VLOOKUP(Point[Age Class],age_class,2,FALSE))</f>
        <v/>
      </c>
      <c r="BN59" s="14" t="str">
        <f>IF(Point[Girth (cm)]="","",Point[Girth (cm)])</f>
        <v/>
      </c>
      <c r="BO59" s="14" t="str">
        <f>IF(Point[Crown Radius (m)]="","",Point[Crown Radius (m)])</f>
        <v/>
      </c>
      <c r="BP59" s="14" t="str">
        <f>IF(Point[Asset Group]="","",VLOOKUP(Point[Rooting Environment],root_enviro,2,FALSE))</f>
        <v/>
      </c>
      <c r="BQ59" s="14" t="str">
        <f>IF(Point[Asset Group]="","",VLOOKUP(Point[Tree Surround],tree_surround,2,FALSE))</f>
        <v/>
      </c>
      <c r="BR59" s="14" t="str">
        <f>IF(Point[Asset Group]="","",VLOOKUP(Point[Tree Grill],yes_no,2,FALSE))</f>
        <v/>
      </c>
      <c r="BS59" s="14" t="str">
        <f>IF(Point[Asset Group]="","",VLOOKUP(Point[Tree Location],tree_location,2,FALSE))</f>
        <v/>
      </c>
    </row>
    <row r="60" spans="1:71" s="3" customFormat="1" x14ac:dyDescent="0.2">
      <c r="A60" s="3" t="str">
        <f>IF(Point[DWG File Name]="","",Point[DWG File Name])</f>
        <v/>
      </c>
      <c r="B60" s="3" t="str">
        <f>IF(Point[DWG Layer Name]="","",Point[DWG Layer Name])</f>
        <v/>
      </c>
      <c r="C60" s="3" t="str">
        <f>IF(Point[DWG Handle]="","",Point[DWG Handle])</f>
        <v/>
      </c>
      <c r="D60" s="58" t="str">
        <f>IF(Point[X]="","",Point[X])</f>
        <v/>
      </c>
      <c r="E60" s="58" t="str">
        <f>IF(Point[Y]="","",Point[Y])</f>
        <v/>
      </c>
      <c r="F60" s="3" t="str">
        <f>IF(Point[Replacement Asset]="","",Point[Replacement Asset])</f>
        <v/>
      </c>
      <c r="G60" s="3" t="str">
        <f>IF(Point[Asset ID]="","",UPPER(Point[Asset ID]))</f>
        <v/>
      </c>
      <c r="H60" s="3" t="str">
        <f>IF(Point[Asset Group]="","",VLOOKUP(Point[Asset Group],asset_grp_pt,4,FALSE))</f>
        <v/>
      </c>
      <c r="I60" s="3" t="str">
        <f>IF(Point[Asset Group]="","",VLOOKUP(Point[Asset Group],asset_grp_pt,2,FALSE))</f>
        <v/>
      </c>
      <c r="J60" s="3" t="str">
        <f>IF(Point[Asset Group]="","",VLOOKUP(Point[Asset Group],asset_grp_pt,3,FALSE))</f>
        <v/>
      </c>
      <c r="K60" s="3" t="str">
        <f>IF(Point[Asset Group]="","",VLOOKUP(Point[Asset Type],type_master_list,2,FALSE))</f>
        <v/>
      </c>
      <c r="L60" s="3" t="str">
        <f>IF(Point[Asset Name]="","",PROPER(Point[Asset Name]))</f>
        <v/>
      </c>
      <c r="M60" s="11" t="str">
        <f>IF(Point[Install Date]="","",Point[Install Date])</f>
        <v/>
      </c>
      <c r="N60" s="11" t="str">
        <f>IF(Point[Note]="","",PROPER(Point[Note]))</f>
        <v/>
      </c>
      <c r="O60" s="11" t="str">
        <f>IF(Point[Resource Consent Number]="","",UPPER(Point[Resource Consent Number]))</f>
        <v/>
      </c>
      <c r="P60" s="53" t="str">
        <f>IF(Point[Asset Unit Cost]="","",Point[Asset Unit Cost])</f>
        <v/>
      </c>
      <c r="Q60" s="11" t="str">
        <f>IF(Point[Added By]="","",UPPER(Point[Added By]))</f>
        <v/>
      </c>
      <c r="R60" s="11" t="str">
        <f>IF(Point[Added Date]="","",Point[Added Date])</f>
        <v/>
      </c>
      <c r="S60" s="14" t="str">
        <f>IF(Point[Z COORD]="","",Point[Z COORD])</f>
        <v/>
      </c>
      <c r="T60" s="14" t="str">
        <f>IF(Point[Asset Description]="","",PROPER(Point[Asset Description]))</f>
        <v/>
      </c>
      <c r="U60" s="14" t="str">
        <f>IF(Point[[Artist ]]="","",PROPER(Point[[Artist ]]))</f>
        <v/>
      </c>
      <c r="V60" s="14" t="str">
        <f>IF(Point[Material Notes]="","",PROPER(Point[Material Notes]))</f>
        <v/>
      </c>
      <c r="W60" s="14" t="str">
        <f>IF(Point[Dimension Notes]="","",Point[Dimension Notes])</f>
        <v/>
      </c>
      <c r="X60" s="14" t="str">
        <f>IF(Point[List]="","",VLOOKUP(Point[Burner Number],number,2,FALSE))</f>
        <v/>
      </c>
      <c r="Y60" s="14" t="str">
        <f>IF(Point[List]="","",VLOOKUP(Point[Fuel],bbq_fuel,2,FALSE))</f>
        <v/>
      </c>
      <c r="Z60" s="14" t="str">
        <f>IF(Point[List]="","",VLOOKUP(Point[Cabinet Material],bbq_material,2,FALSE))</f>
        <v/>
      </c>
      <c r="AA60" s="14" t="str">
        <f>IF(Point[Asset Group]="","",VLOOKUP(Point[Manufacturer],manufacturer,2,FALSE))</f>
        <v/>
      </c>
      <c r="AB60" s="14" t="str">
        <f>IF(Point[Uinsex WC]="","",Point[Uinsex WC])</f>
        <v/>
      </c>
      <c r="AC60" s="14" t="str">
        <f>IF(Point[Female WC]="","",Point[Female WC])</f>
        <v/>
      </c>
      <c r="AD60" s="14" t="str">
        <f>IF(Point[Male WC]="","",Point[Male WC])</f>
        <v/>
      </c>
      <c r="AE60" s="14" t="str">
        <f>IF(Point[Urinal]="","",Point[Urinal])</f>
        <v/>
      </c>
      <c r="AF60" s="14" t="str">
        <f>IF(Point[Disabled Unisex]="","",Point[Disabled Unisex])</f>
        <v/>
      </c>
      <c r="AG60" s="14" t="str">
        <f>IF(Point[Disabled Female]="","",Point[Disabled Female])</f>
        <v/>
      </c>
      <c r="AH60" s="14" t="str">
        <f>IF(Point[Disabled Male]="","",Point[Disabled Male])</f>
        <v/>
      </c>
      <c r="AI60" s="14" t="str">
        <f>IF(Point[Asset Group]="","",VLOOKUP(Point[Handrail],yes_no,2,FALSE))</f>
        <v/>
      </c>
      <c r="AJ60" s="14" t="str">
        <f>IF(Point[Asset Group]="","",VLOOKUP(Point[Baby Changing],yes_no,2,FALSE))</f>
        <v/>
      </c>
      <c r="AK60" s="14" t="str">
        <f>IF(Point[Asset Group]="","",VLOOKUP(Point[Service Room],yes_no,2,FALSE))</f>
        <v/>
      </c>
      <c r="AL60" s="14" t="str">
        <f>IF(Point[Asset Group]="","",VLOOKUP(Point[Service Tap],service_tap,2,FALSE))</f>
        <v/>
      </c>
      <c r="AM60" s="14" t="str">
        <f>IF(Point[Asset Group]="","",VLOOKUP(Point[Heating Type],wc_heating,2,FALSE))</f>
        <v/>
      </c>
      <c r="AN60" s="14" t="str">
        <f>IF(Point[Asset Group]="","",VLOOKUP(Point[Power Supply],power_supply,2,FALSE))</f>
        <v/>
      </c>
      <c r="AO60" s="14" t="str">
        <f>IF(Point[Asset Group]="","",VLOOKUP(Point[Waste Water],waste_water,2,FALSE))</f>
        <v/>
      </c>
      <c r="AP60" s="14" t="str">
        <f>IF(Point[Asset Group]="","",VLOOKUP(Point[Furniture SubType],subdom_master_gdb,2,FALSE))</f>
        <v/>
      </c>
      <c r="AQ60" s="14" t="str">
        <f>IF(Point[Asset Group]="","",VLOOKUP(Point[Concrete Pad],yes_no,2,FALSE))</f>
        <v/>
      </c>
      <c r="AR60" s="14" t="str">
        <f>IF(Point[Asset Group]="","",VLOOKUP(Point[Material],material_master,2,FALSE))</f>
        <v/>
      </c>
      <c r="AS60" s="14" t="str">
        <f>IF(Point[Asset Group]="","",VLOOKUP(Point[Plumbing],irrigation_plumbing,2,FALSE))</f>
        <v/>
      </c>
      <c r="AT60" s="14" t="str">
        <f>IF(Point[Asset Group]="","",VLOOKUP(Point[Sprinklers],irrigation_sprinklers,2,FALSE))</f>
        <v/>
      </c>
      <c r="AU60" s="14" t="str">
        <f>IF(Point[Asset Group]="","",VLOOKUP(Point[System],irrigation_system,2,FALSE))</f>
        <v/>
      </c>
      <c r="AV60" s="14" t="str">
        <f>IF(Point[Asset Group]="","",VLOOKUP(Point[Status],irrigation_status,2,FALSE))</f>
        <v/>
      </c>
      <c r="AW60" s="11" t="str">
        <f>IF(Point[Date of manufacture]="","",Point[Date of manufacture])</f>
        <v/>
      </c>
      <c r="AX60" s="14" t="str">
        <f>IF(Point[Asset Group]="","",VLOOKUP(Point[Sign Purpose],sign_purpose,2,FALSE))</f>
        <v/>
      </c>
      <c r="AY60" s="14" t="str">
        <f>IF(Point[Asset Group]="","",VLOOKUP(Point[Sign Material],material_master,2,FALSE))</f>
        <v/>
      </c>
      <c r="AZ60" s="14" t="str">
        <f>IF(Point[Asset Group]="","",VLOOKUP(Point[Affixed To],sign_affix,2,FALSE))</f>
        <v/>
      </c>
      <c r="BA60" s="14" t="str">
        <f>IF(Point[Size HxB mm]="","",Point[Size HxB mm])</f>
        <v/>
      </c>
      <c r="BB60" s="14" t="str">
        <f>IF(Point[Height m]="","",Point[Height m])</f>
        <v/>
      </c>
      <c r="BC60" s="14" t="str">
        <f>IF(Point[Asset Group]="","",VLOOKUP(Point[Post Material],material_master,2,FALSE))</f>
        <v/>
      </c>
      <c r="BD60" s="14" t="str">
        <f>IF(Point[Asset Group]="","",VLOOKUP(Point[Post Number],number,2,FALSE))</f>
        <v/>
      </c>
      <c r="BE60" s="14" t="str">
        <f>IF(Point[Asset Group]="","",VLOOKUP(Point[Structure SubType],subdom_master_gdb,2,FALSE))</f>
        <v/>
      </c>
      <c r="BF60" s="14" t="str">
        <f>IF(Point[Area m2]="","",Point[Area m2])</f>
        <v/>
      </c>
      <c r="BG60" s="14" t="str">
        <f>IF(Point[Length m]="","",Point[Length m])</f>
        <v/>
      </c>
      <c r="BH60" s="14" t="str">
        <f>IF(Point[Width m]="","",Point[Width m])</f>
        <v/>
      </c>
      <c r="BI60" s="14" t="str">
        <f>IF(Point[Diameter m]="","",Point[Diameter m])</f>
        <v/>
      </c>
      <c r="BJ60" s="14" t="str">
        <f>IF(Point[Asset Group]="","",VLOOKUP(Point[Number of Pipes],number,2,FALSE))</f>
        <v/>
      </c>
      <c r="BK60" s="14" t="str">
        <f>IF(Point[Asset Group]="","",VLOOKUP(Point[Combined Name],2,FALSE))</f>
        <v/>
      </c>
      <c r="BL60" s="14" t="str">
        <f>IF(Point[Asset Group]="","",VLOOKUP(Point[Size Class],size_class,2,FALSE))</f>
        <v/>
      </c>
      <c r="BM60" s="14" t="str">
        <f>IF(Point[Asset Group]="","",VLOOKUP(Point[Age Class],age_class,2,FALSE))</f>
        <v/>
      </c>
      <c r="BN60" s="14" t="str">
        <f>IF(Point[Girth (cm)]="","",Point[Girth (cm)])</f>
        <v/>
      </c>
      <c r="BO60" s="14" t="str">
        <f>IF(Point[Crown Radius (m)]="","",Point[Crown Radius (m)])</f>
        <v/>
      </c>
      <c r="BP60" s="14" t="str">
        <f>IF(Point[Asset Group]="","",VLOOKUP(Point[Rooting Environment],root_enviro,2,FALSE))</f>
        <v/>
      </c>
      <c r="BQ60" s="14" t="str">
        <f>IF(Point[Asset Group]="","",VLOOKUP(Point[Tree Surround],tree_surround,2,FALSE))</f>
        <v/>
      </c>
      <c r="BR60" s="14" t="str">
        <f>IF(Point[Asset Group]="","",VLOOKUP(Point[Tree Grill],yes_no,2,FALSE))</f>
        <v/>
      </c>
      <c r="BS60" s="14" t="str">
        <f>IF(Point[Asset Group]="","",VLOOKUP(Point[Tree Location],tree_location,2,FALSE))</f>
        <v/>
      </c>
    </row>
    <row r="61" spans="1:71" s="3" customFormat="1" x14ac:dyDescent="0.2">
      <c r="A61" s="3" t="str">
        <f>IF(Point[DWG File Name]="","",Point[DWG File Name])</f>
        <v/>
      </c>
      <c r="B61" s="3" t="str">
        <f>IF(Point[DWG Layer Name]="","",Point[DWG Layer Name])</f>
        <v/>
      </c>
      <c r="C61" s="3" t="str">
        <f>IF(Point[DWG Handle]="","",Point[DWG Handle])</f>
        <v/>
      </c>
      <c r="D61" s="58" t="str">
        <f>IF(Point[X]="","",Point[X])</f>
        <v/>
      </c>
      <c r="E61" s="58" t="str">
        <f>IF(Point[Y]="","",Point[Y])</f>
        <v/>
      </c>
      <c r="F61" s="3" t="str">
        <f>IF(Point[Replacement Asset]="","",Point[Replacement Asset])</f>
        <v/>
      </c>
      <c r="G61" s="3" t="str">
        <f>IF(Point[Asset ID]="","",UPPER(Point[Asset ID]))</f>
        <v/>
      </c>
      <c r="H61" s="3" t="str">
        <f>IF(Point[Asset Group]="","",VLOOKUP(Point[Asset Group],asset_grp_pt,4,FALSE))</f>
        <v/>
      </c>
      <c r="I61" s="3" t="str">
        <f>IF(Point[Asset Group]="","",VLOOKUP(Point[Asset Group],asset_grp_pt,2,FALSE))</f>
        <v/>
      </c>
      <c r="J61" s="3" t="str">
        <f>IF(Point[Asset Group]="","",VLOOKUP(Point[Asset Group],asset_grp_pt,3,FALSE))</f>
        <v/>
      </c>
      <c r="K61" s="3" t="str">
        <f>IF(Point[Asset Group]="","",VLOOKUP(Point[Asset Type],type_master_list,2,FALSE))</f>
        <v/>
      </c>
      <c r="L61" s="3" t="str">
        <f>IF(Point[Asset Name]="","",PROPER(Point[Asset Name]))</f>
        <v/>
      </c>
      <c r="M61" s="11" t="str">
        <f>IF(Point[Install Date]="","",Point[Install Date])</f>
        <v/>
      </c>
      <c r="N61" s="11" t="str">
        <f>IF(Point[Note]="","",PROPER(Point[Note]))</f>
        <v/>
      </c>
      <c r="O61" s="11" t="str">
        <f>IF(Point[Resource Consent Number]="","",UPPER(Point[Resource Consent Number]))</f>
        <v/>
      </c>
      <c r="P61" s="53" t="str">
        <f>IF(Point[Asset Unit Cost]="","",Point[Asset Unit Cost])</f>
        <v/>
      </c>
      <c r="Q61" s="11" t="str">
        <f>IF(Point[Added By]="","",UPPER(Point[Added By]))</f>
        <v/>
      </c>
      <c r="R61" s="11" t="str">
        <f>IF(Point[Added Date]="","",Point[Added Date])</f>
        <v/>
      </c>
      <c r="S61" s="14" t="str">
        <f>IF(Point[Z COORD]="","",Point[Z COORD])</f>
        <v/>
      </c>
      <c r="T61" s="14" t="str">
        <f>IF(Point[Asset Description]="","",PROPER(Point[Asset Description]))</f>
        <v/>
      </c>
      <c r="U61" s="14" t="str">
        <f>IF(Point[[Artist ]]="","",PROPER(Point[[Artist ]]))</f>
        <v/>
      </c>
      <c r="V61" s="14" t="str">
        <f>IF(Point[Material Notes]="","",PROPER(Point[Material Notes]))</f>
        <v/>
      </c>
      <c r="W61" s="14" t="str">
        <f>IF(Point[Dimension Notes]="","",Point[Dimension Notes])</f>
        <v/>
      </c>
      <c r="X61" s="14" t="str">
        <f>IF(Point[List]="","",VLOOKUP(Point[Burner Number],number,2,FALSE))</f>
        <v/>
      </c>
      <c r="Y61" s="14" t="str">
        <f>IF(Point[List]="","",VLOOKUP(Point[Fuel],bbq_fuel,2,FALSE))</f>
        <v/>
      </c>
      <c r="Z61" s="14" t="str">
        <f>IF(Point[List]="","",VLOOKUP(Point[Cabinet Material],bbq_material,2,FALSE))</f>
        <v/>
      </c>
      <c r="AA61" s="14" t="str">
        <f>IF(Point[Asset Group]="","",VLOOKUP(Point[Manufacturer],manufacturer,2,FALSE))</f>
        <v/>
      </c>
      <c r="AB61" s="14" t="str">
        <f>IF(Point[Uinsex WC]="","",Point[Uinsex WC])</f>
        <v/>
      </c>
      <c r="AC61" s="14" t="str">
        <f>IF(Point[Female WC]="","",Point[Female WC])</f>
        <v/>
      </c>
      <c r="AD61" s="14" t="str">
        <f>IF(Point[Male WC]="","",Point[Male WC])</f>
        <v/>
      </c>
      <c r="AE61" s="14" t="str">
        <f>IF(Point[Urinal]="","",Point[Urinal])</f>
        <v/>
      </c>
      <c r="AF61" s="14" t="str">
        <f>IF(Point[Disabled Unisex]="","",Point[Disabled Unisex])</f>
        <v/>
      </c>
      <c r="AG61" s="14" t="str">
        <f>IF(Point[Disabled Female]="","",Point[Disabled Female])</f>
        <v/>
      </c>
      <c r="AH61" s="14" t="str">
        <f>IF(Point[Disabled Male]="","",Point[Disabled Male])</f>
        <v/>
      </c>
      <c r="AI61" s="14" t="str">
        <f>IF(Point[Asset Group]="","",VLOOKUP(Point[Handrail],yes_no,2,FALSE))</f>
        <v/>
      </c>
      <c r="AJ61" s="14" t="str">
        <f>IF(Point[Asset Group]="","",VLOOKUP(Point[Baby Changing],yes_no,2,FALSE))</f>
        <v/>
      </c>
      <c r="AK61" s="14" t="str">
        <f>IF(Point[Asset Group]="","",VLOOKUP(Point[Service Room],yes_no,2,FALSE))</f>
        <v/>
      </c>
      <c r="AL61" s="14" t="str">
        <f>IF(Point[Asset Group]="","",VLOOKUP(Point[Service Tap],service_tap,2,FALSE))</f>
        <v/>
      </c>
      <c r="AM61" s="14" t="str">
        <f>IF(Point[Asset Group]="","",VLOOKUP(Point[Heating Type],wc_heating,2,FALSE))</f>
        <v/>
      </c>
      <c r="AN61" s="14" t="str">
        <f>IF(Point[Asset Group]="","",VLOOKUP(Point[Power Supply],power_supply,2,FALSE))</f>
        <v/>
      </c>
      <c r="AO61" s="14" t="str">
        <f>IF(Point[Asset Group]="","",VLOOKUP(Point[Waste Water],waste_water,2,FALSE))</f>
        <v/>
      </c>
      <c r="AP61" s="14" t="str">
        <f>IF(Point[Asset Group]="","",VLOOKUP(Point[Furniture SubType],subdom_master_gdb,2,FALSE))</f>
        <v/>
      </c>
      <c r="AQ61" s="14" t="str">
        <f>IF(Point[Asset Group]="","",VLOOKUP(Point[Concrete Pad],yes_no,2,FALSE))</f>
        <v/>
      </c>
      <c r="AR61" s="14" t="str">
        <f>IF(Point[Asset Group]="","",VLOOKUP(Point[Material],material_master,2,FALSE))</f>
        <v/>
      </c>
      <c r="AS61" s="14" t="str">
        <f>IF(Point[Asset Group]="","",VLOOKUP(Point[Plumbing],irrigation_plumbing,2,FALSE))</f>
        <v/>
      </c>
      <c r="AT61" s="14" t="str">
        <f>IF(Point[Asset Group]="","",VLOOKUP(Point[Sprinklers],irrigation_sprinklers,2,FALSE))</f>
        <v/>
      </c>
      <c r="AU61" s="14" t="str">
        <f>IF(Point[Asset Group]="","",VLOOKUP(Point[System],irrigation_system,2,FALSE))</f>
        <v/>
      </c>
      <c r="AV61" s="14" t="str">
        <f>IF(Point[Asset Group]="","",VLOOKUP(Point[Status],irrigation_status,2,FALSE))</f>
        <v/>
      </c>
      <c r="AW61" s="11" t="str">
        <f>IF(Point[Date of manufacture]="","",Point[Date of manufacture])</f>
        <v/>
      </c>
      <c r="AX61" s="14" t="str">
        <f>IF(Point[Asset Group]="","",VLOOKUP(Point[Sign Purpose],sign_purpose,2,FALSE))</f>
        <v/>
      </c>
      <c r="AY61" s="14" t="str">
        <f>IF(Point[Asset Group]="","",VLOOKUP(Point[Sign Material],material_master,2,FALSE))</f>
        <v/>
      </c>
      <c r="AZ61" s="14" t="str">
        <f>IF(Point[Asset Group]="","",VLOOKUP(Point[Affixed To],sign_affix,2,FALSE))</f>
        <v/>
      </c>
      <c r="BA61" s="14" t="str">
        <f>IF(Point[Size HxB mm]="","",Point[Size HxB mm])</f>
        <v/>
      </c>
      <c r="BB61" s="14" t="str">
        <f>IF(Point[Height m]="","",Point[Height m])</f>
        <v/>
      </c>
      <c r="BC61" s="14" t="str">
        <f>IF(Point[Asset Group]="","",VLOOKUP(Point[Post Material],material_master,2,FALSE))</f>
        <v/>
      </c>
      <c r="BD61" s="14" t="str">
        <f>IF(Point[Asset Group]="","",VLOOKUP(Point[Post Number],number,2,FALSE))</f>
        <v/>
      </c>
      <c r="BE61" s="14" t="str">
        <f>IF(Point[Asset Group]="","",VLOOKUP(Point[Structure SubType],subdom_master_gdb,2,FALSE))</f>
        <v/>
      </c>
      <c r="BF61" s="14" t="str">
        <f>IF(Point[Area m2]="","",Point[Area m2])</f>
        <v/>
      </c>
      <c r="BG61" s="14" t="str">
        <f>IF(Point[Length m]="","",Point[Length m])</f>
        <v/>
      </c>
      <c r="BH61" s="14" t="str">
        <f>IF(Point[Width m]="","",Point[Width m])</f>
        <v/>
      </c>
      <c r="BI61" s="14" t="str">
        <f>IF(Point[Diameter m]="","",Point[Diameter m])</f>
        <v/>
      </c>
      <c r="BJ61" s="14" t="str">
        <f>IF(Point[Asset Group]="","",VLOOKUP(Point[Number of Pipes],number,2,FALSE))</f>
        <v/>
      </c>
      <c r="BK61" s="14" t="str">
        <f>IF(Point[Asset Group]="","",VLOOKUP(Point[Combined Name],2,FALSE))</f>
        <v/>
      </c>
      <c r="BL61" s="14" t="str">
        <f>IF(Point[Asset Group]="","",VLOOKUP(Point[Size Class],size_class,2,FALSE))</f>
        <v/>
      </c>
      <c r="BM61" s="14" t="str">
        <f>IF(Point[Asset Group]="","",VLOOKUP(Point[Age Class],age_class,2,FALSE))</f>
        <v/>
      </c>
      <c r="BN61" s="14" t="str">
        <f>IF(Point[Girth (cm)]="","",Point[Girth (cm)])</f>
        <v/>
      </c>
      <c r="BO61" s="14" t="str">
        <f>IF(Point[Crown Radius (m)]="","",Point[Crown Radius (m)])</f>
        <v/>
      </c>
      <c r="BP61" s="14" t="str">
        <f>IF(Point[Asset Group]="","",VLOOKUP(Point[Rooting Environment],root_enviro,2,FALSE))</f>
        <v/>
      </c>
      <c r="BQ61" s="14" t="str">
        <f>IF(Point[Asset Group]="","",VLOOKUP(Point[Tree Surround],tree_surround,2,FALSE))</f>
        <v/>
      </c>
      <c r="BR61" s="14" t="str">
        <f>IF(Point[Asset Group]="","",VLOOKUP(Point[Tree Grill],yes_no,2,FALSE))</f>
        <v/>
      </c>
      <c r="BS61" s="14" t="str">
        <f>IF(Point[Asset Group]="","",VLOOKUP(Point[Tree Location],tree_location,2,FALSE))</f>
        <v/>
      </c>
    </row>
    <row r="62" spans="1:71" s="3" customFormat="1" x14ac:dyDescent="0.2">
      <c r="A62" s="3" t="str">
        <f>IF(Point[DWG File Name]="","",Point[DWG File Name])</f>
        <v/>
      </c>
      <c r="B62" s="3" t="str">
        <f>IF(Point[DWG Layer Name]="","",Point[DWG Layer Name])</f>
        <v/>
      </c>
      <c r="C62" s="3" t="str">
        <f>IF(Point[DWG Handle]="","",Point[DWG Handle])</f>
        <v/>
      </c>
      <c r="D62" s="58" t="str">
        <f>IF(Point[X]="","",Point[X])</f>
        <v/>
      </c>
      <c r="E62" s="58" t="str">
        <f>IF(Point[Y]="","",Point[Y])</f>
        <v/>
      </c>
      <c r="F62" s="3" t="str">
        <f>IF(Point[Replacement Asset]="","",Point[Replacement Asset])</f>
        <v/>
      </c>
      <c r="G62" s="3" t="str">
        <f>IF(Point[Asset ID]="","",UPPER(Point[Asset ID]))</f>
        <v/>
      </c>
      <c r="H62" s="3" t="str">
        <f>IF(Point[Asset Group]="","",VLOOKUP(Point[Asset Group],asset_grp_pt,4,FALSE))</f>
        <v/>
      </c>
      <c r="I62" s="3" t="str">
        <f>IF(Point[Asset Group]="","",VLOOKUP(Point[Asset Group],asset_grp_pt,2,FALSE))</f>
        <v/>
      </c>
      <c r="J62" s="3" t="str">
        <f>IF(Point[Asset Group]="","",VLOOKUP(Point[Asset Group],asset_grp_pt,3,FALSE))</f>
        <v/>
      </c>
      <c r="K62" s="3" t="str">
        <f>IF(Point[Asset Group]="","",VLOOKUP(Point[Asset Type],type_master_list,2,FALSE))</f>
        <v/>
      </c>
      <c r="L62" s="3" t="str">
        <f>IF(Point[Asset Name]="","",PROPER(Point[Asset Name]))</f>
        <v/>
      </c>
      <c r="M62" s="11" t="str">
        <f>IF(Point[Install Date]="","",Point[Install Date])</f>
        <v/>
      </c>
      <c r="N62" s="11" t="str">
        <f>IF(Point[Note]="","",PROPER(Point[Note]))</f>
        <v/>
      </c>
      <c r="O62" s="11" t="str">
        <f>IF(Point[Resource Consent Number]="","",UPPER(Point[Resource Consent Number]))</f>
        <v/>
      </c>
      <c r="P62" s="53" t="str">
        <f>IF(Point[Asset Unit Cost]="","",Point[Asset Unit Cost])</f>
        <v/>
      </c>
      <c r="Q62" s="11" t="str">
        <f>IF(Point[Added By]="","",UPPER(Point[Added By]))</f>
        <v/>
      </c>
      <c r="R62" s="11" t="str">
        <f>IF(Point[Added Date]="","",Point[Added Date])</f>
        <v/>
      </c>
      <c r="S62" s="14" t="str">
        <f>IF(Point[Z COORD]="","",Point[Z COORD])</f>
        <v/>
      </c>
      <c r="T62" s="14" t="str">
        <f>IF(Point[Asset Description]="","",PROPER(Point[Asset Description]))</f>
        <v/>
      </c>
      <c r="U62" s="14" t="str">
        <f>IF(Point[[Artist ]]="","",PROPER(Point[[Artist ]]))</f>
        <v/>
      </c>
      <c r="V62" s="14" t="str">
        <f>IF(Point[Material Notes]="","",PROPER(Point[Material Notes]))</f>
        <v/>
      </c>
      <c r="W62" s="14" t="str">
        <f>IF(Point[Dimension Notes]="","",Point[Dimension Notes])</f>
        <v/>
      </c>
      <c r="X62" s="14" t="str">
        <f>IF(Point[List]="","",VLOOKUP(Point[Burner Number],number,2,FALSE))</f>
        <v/>
      </c>
      <c r="Y62" s="14" t="str">
        <f>IF(Point[List]="","",VLOOKUP(Point[Fuel],bbq_fuel,2,FALSE))</f>
        <v/>
      </c>
      <c r="Z62" s="14" t="str">
        <f>IF(Point[List]="","",VLOOKUP(Point[Cabinet Material],bbq_material,2,FALSE))</f>
        <v/>
      </c>
      <c r="AA62" s="14" t="str">
        <f>IF(Point[Asset Group]="","",VLOOKUP(Point[Manufacturer],manufacturer,2,FALSE))</f>
        <v/>
      </c>
      <c r="AB62" s="14" t="str">
        <f>IF(Point[Uinsex WC]="","",Point[Uinsex WC])</f>
        <v/>
      </c>
      <c r="AC62" s="14" t="str">
        <f>IF(Point[Female WC]="","",Point[Female WC])</f>
        <v/>
      </c>
      <c r="AD62" s="14" t="str">
        <f>IF(Point[Male WC]="","",Point[Male WC])</f>
        <v/>
      </c>
      <c r="AE62" s="14" t="str">
        <f>IF(Point[Urinal]="","",Point[Urinal])</f>
        <v/>
      </c>
      <c r="AF62" s="14" t="str">
        <f>IF(Point[Disabled Unisex]="","",Point[Disabled Unisex])</f>
        <v/>
      </c>
      <c r="AG62" s="14" t="str">
        <f>IF(Point[Disabled Female]="","",Point[Disabled Female])</f>
        <v/>
      </c>
      <c r="AH62" s="14" t="str">
        <f>IF(Point[Disabled Male]="","",Point[Disabled Male])</f>
        <v/>
      </c>
      <c r="AI62" s="14" t="str">
        <f>IF(Point[Asset Group]="","",VLOOKUP(Point[Handrail],yes_no,2,FALSE))</f>
        <v/>
      </c>
      <c r="AJ62" s="14" t="str">
        <f>IF(Point[Asset Group]="","",VLOOKUP(Point[Baby Changing],yes_no,2,FALSE))</f>
        <v/>
      </c>
      <c r="AK62" s="14" t="str">
        <f>IF(Point[Asset Group]="","",VLOOKUP(Point[Service Room],yes_no,2,FALSE))</f>
        <v/>
      </c>
      <c r="AL62" s="14" t="str">
        <f>IF(Point[Asset Group]="","",VLOOKUP(Point[Service Tap],service_tap,2,FALSE))</f>
        <v/>
      </c>
      <c r="AM62" s="14" t="str">
        <f>IF(Point[Asset Group]="","",VLOOKUP(Point[Heating Type],wc_heating,2,FALSE))</f>
        <v/>
      </c>
      <c r="AN62" s="14" t="str">
        <f>IF(Point[Asset Group]="","",VLOOKUP(Point[Power Supply],power_supply,2,FALSE))</f>
        <v/>
      </c>
      <c r="AO62" s="14" t="str">
        <f>IF(Point[Asset Group]="","",VLOOKUP(Point[Waste Water],waste_water,2,FALSE))</f>
        <v/>
      </c>
      <c r="AP62" s="14" t="str">
        <f>IF(Point[Asset Group]="","",VLOOKUP(Point[Furniture SubType],subdom_master_gdb,2,FALSE))</f>
        <v/>
      </c>
      <c r="AQ62" s="14" t="str">
        <f>IF(Point[Asset Group]="","",VLOOKUP(Point[Concrete Pad],yes_no,2,FALSE))</f>
        <v/>
      </c>
      <c r="AR62" s="14" t="str">
        <f>IF(Point[Asset Group]="","",VLOOKUP(Point[Material],material_master,2,FALSE))</f>
        <v/>
      </c>
      <c r="AS62" s="14" t="str">
        <f>IF(Point[Asset Group]="","",VLOOKUP(Point[Plumbing],irrigation_plumbing,2,FALSE))</f>
        <v/>
      </c>
      <c r="AT62" s="14" t="str">
        <f>IF(Point[Asset Group]="","",VLOOKUP(Point[Sprinklers],irrigation_sprinklers,2,FALSE))</f>
        <v/>
      </c>
      <c r="AU62" s="14" t="str">
        <f>IF(Point[Asset Group]="","",VLOOKUP(Point[System],irrigation_system,2,FALSE))</f>
        <v/>
      </c>
      <c r="AV62" s="14" t="str">
        <f>IF(Point[Asset Group]="","",VLOOKUP(Point[Status],irrigation_status,2,FALSE))</f>
        <v/>
      </c>
      <c r="AW62" s="11" t="str">
        <f>IF(Point[Date of manufacture]="","",Point[Date of manufacture])</f>
        <v/>
      </c>
      <c r="AX62" s="14" t="str">
        <f>IF(Point[Asset Group]="","",VLOOKUP(Point[Sign Purpose],sign_purpose,2,FALSE))</f>
        <v/>
      </c>
      <c r="AY62" s="14" t="str">
        <f>IF(Point[Asset Group]="","",VLOOKUP(Point[Sign Material],material_master,2,FALSE))</f>
        <v/>
      </c>
      <c r="AZ62" s="14" t="str">
        <f>IF(Point[Asset Group]="","",VLOOKUP(Point[Affixed To],sign_affix,2,FALSE))</f>
        <v/>
      </c>
      <c r="BA62" s="14" t="str">
        <f>IF(Point[Size HxB mm]="","",Point[Size HxB mm])</f>
        <v/>
      </c>
      <c r="BB62" s="14" t="str">
        <f>IF(Point[Height m]="","",Point[Height m])</f>
        <v/>
      </c>
      <c r="BC62" s="14" t="str">
        <f>IF(Point[Asset Group]="","",VLOOKUP(Point[Post Material],material_master,2,FALSE))</f>
        <v/>
      </c>
      <c r="BD62" s="14" t="str">
        <f>IF(Point[Asset Group]="","",VLOOKUP(Point[Post Number],number,2,FALSE))</f>
        <v/>
      </c>
      <c r="BE62" s="14" t="str">
        <f>IF(Point[Asset Group]="","",VLOOKUP(Point[Structure SubType],subdom_master_gdb,2,FALSE))</f>
        <v/>
      </c>
      <c r="BF62" s="14" t="str">
        <f>IF(Point[Area m2]="","",Point[Area m2])</f>
        <v/>
      </c>
      <c r="BG62" s="14" t="str">
        <f>IF(Point[Length m]="","",Point[Length m])</f>
        <v/>
      </c>
      <c r="BH62" s="14" t="str">
        <f>IF(Point[Width m]="","",Point[Width m])</f>
        <v/>
      </c>
      <c r="BI62" s="14" t="str">
        <f>IF(Point[Diameter m]="","",Point[Diameter m])</f>
        <v/>
      </c>
      <c r="BJ62" s="14" t="str">
        <f>IF(Point[Asset Group]="","",VLOOKUP(Point[Number of Pipes],number,2,FALSE))</f>
        <v/>
      </c>
      <c r="BK62" s="14" t="str">
        <f>IF(Point[Asset Group]="","",VLOOKUP(Point[Combined Name],2,FALSE))</f>
        <v/>
      </c>
      <c r="BL62" s="14" t="str">
        <f>IF(Point[Asset Group]="","",VLOOKUP(Point[Size Class],size_class,2,FALSE))</f>
        <v/>
      </c>
      <c r="BM62" s="14" t="str">
        <f>IF(Point[Asset Group]="","",VLOOKUP(Point[Age Class],age_class,2,FALSE))</f>
        <v/>
      </c>
      <c r="BN62" s="14" t="str">
        <f>IF(Point[Girth (cm)]="","",Point[Girth (cm)])</f>
        <v/>
      </c>
      <c r="BO62" s="14" t="str">
        <f>IF(Point[Crown Radius (m)]="","",Point[Crown Radius (m)])</f>
        <v/>
      </c>
      <c r="BP62" s="14" t="str">
        <f>IF(Point[Asset Group]="","",VLOOKUP(Point[Rooting Environment],root_enviro,2,FALSE))</f>
        <v/>
      </c>
      <c r="BQ62" s="14" t="str">
        <f>IF(Point[Asset Group]="","",VLOOKUP(Point[Tree Surround],tree_surround,2,FALSE))</f>
        <v/>
      </c>
      <c r="BR62" s="14" t="str">
        <f>IF(Point[Asset Group]="","",VLOOKUP(Point[Tree Grill],yes_no,2,FALSE))</f>
        <v/>
      </c>
      <c r="BS62" s="14" t="str">
        <f>IF(Point[Asset Group]="","",VLOOKUP(Point[Tree Location],tree_location,2,FALSE))</f>
        <v/>
      </c>
    </row>
    <row r="63" spans="1:71" s="3" customFormat="1" x14ac:dyDescent="0.2">
      <c r="A63" s="3" t="str">
        <f>IF(Point[DWG File Name]="","",Point[DWG File Name])</f>
        <v/>
      </c>
      <c r="B63" s="3" t="str">
        <f>IF(Point[DWG Layer Name]="","",Point[DWG Layer Name])</f>
        <v/>
      </c>
      <c r="C63" s="3" t="str">
        <f>IF(Point[DWG Handle]="","",Point[DWG Handle])</f>
        <v/>
      </c>
      <c r="D63" s="58" t="str">
        <f>IF(Point[X]="","",Point[X])</f>
        <v/>
      </c>
      <c r="E63" s="58" t="str">
        <f>IF(Point[Y]="","",Point[Y])</f>
        <v/>
      </c>
      <c r="F63" s="3" t="str">
        <f>IF(Point[Replacement Asset]="","",Point[Replacement Asset])</f>
        <v/>
      </c>
      <c r="G63" s="3" t="str">
        <f>IF(Point[Asset ID]="","",UPPER(Point[Asset ID]))</f>
        <v/>
      </c>
      <c r="H63" s="3" t="str">
        <f>IF(Point[Asset Group]="","",VLOOKUP(Point[Asset Group],asset_grp_pt,4,FALSE))</f>
        <v/>
      </c>
      <c r="I63" s="3" t="str">
        <f>IF(Point[Asset Group]="","",VLOOKUP(Point[Asset Group],asset_grp_pt,2,FALSE))</f>
        <v/>
      </c>
      <c r="J63" s="3" t="str">
        <f>IF(Point[Asset Group]="","",VLOOKUP(Point[Asset Group],asset_grp_pt,3,FALSE))</f>
        <v/>
      </c>
      <c r="K63" s="3" t="str">
        <f>IF(Point[Asset Group]="","",VLOOKUP(Point[Asset Type],type_master_list,2,FALSE))</f>
        <v/>
      </c>
      <c r="L63" s="3" t="str">
        <f>IF(Point[Asset Name]="","",PROPER(Point[Asset Name]))</f>
        <v/>
      </c>
      <c r="M63" s="11" t="str">
        <f>IF(Point[Install Date]="","",Point[Install Date])</f>
        <v/>
      </c>
      <c r="N63" s="11" t="str">
        <f>IF(Point[Note]="","",PROPER(Point[Note]))</f>
        <v/>
      </c>
      <c r="O63" s="11" t="str">
        <f>IF(Point[Resource Consent Number]="","",UPPER(Point[Resource Consent Number]))</f>
        <v/>
      </c>
      <c r="P63" s="53" t="str">
        <f>IF(Point[Asset Unit Cost]="","",Point[Asset Unit Cost])</f>
        <v/>
      </c>
      <c r="Q63" s="11" t="str">
        <f>IF(Point[Added By]="","",UPPER(Point[Added By]))</f>
        <v/>
      </c>
      <c r="R63" s="11" t="str">
        <f>IF(Point[Added Date]="","",Point[Added Date])</f>
        <v/>
      </c>
      <c r="S63" s="14" t="str">
        <f>IF(Point[Z COORD]="","",Point[Z COORD])</f>
        <v/>
      </c>
      <c r="T63" s="14" t="str">
        <f>IF(Point[Asset Description]="","",PROPER(Point[Asset Description]))</f>
        <v/>
      </c>
      <c r="U63" s="14" t="str">
        <f>IF(Point[[Artist ]]="","",PROPER(Point[[Artist ]]))</f>
        <v/>
      </c>
      <c r="V63" s="14" t="str">
        <f>IF(Point[Material Notes]="","",PROPER(Point[Material Notes]))</f>
        <v/>
      </c>
      <c r="W63" s="14" t="str">
        <f>IF(Point[Dimension Notes]="","",Point[Dimension Notes])</f>
        <v/>
      </c>
      <c r="X63" s="14" t="str">
        <f>IF(Point[List]="","",VLOOKUP(Point[Burner Number],number,2,FALSE))</f>
        <v/>
      </c>
      <c r="Y63" s="14" t="str">
        <f>IF(Point[List]="","",VLOOKUP(Point[Fuel],bbq_fuel,2,FALSE))</f>
        <v/>
      </c>
      <c r="Z63" s="14" t="str">
        <f>IF(Point[List]="","",VLOOKUP(Point[Cabinet Material],bbq_material,2,FALSE))</f>
        <v/>
      </c>
      <c r="AA63" s="14" t="str">
        <f>IF(Point[Asset Group]="","",VLOOKUP(Point[Manufacturer],manufacturer,2,FALSE))</f>
        <v/>
      </c>
      <c r="AB63" s="14" t="str">
        <f>IF(Point[Uinsex WC]="","",Point[Uinsex WC])</f>
        <v/>
      </c>
      <c r="AC63" s="14" t="str">
        <f>IF(Point[Female WC]="","",Point[Female WC])</f>
        <v/>
      </c>
      <c r="AD63" s="14" t="str">
        <f>IF(Point[Male WC]="","",Point[Male WC])</f>
        <v/>
      </c>
      <c r="AE63" s="14" t="str">
        <f>IF(Point[Urinal]="","",Point[Urinal])</f>
        <v/>
      </c>
      <c r="AF63" s="14" t="str">
        <f>IF(Point[Disabled Unisex]="","",Point[Disabled Unisex])</f>
        <v/>
      </c>
      <c r="AG63" s="14" t="str">
        <f>IF(Point[Disabled Female]="","",Point[Disabled Female])</f>
        <v/>
      </c>
      <c r="AH63" s="14" t="str">
        <f>IF(Point[Disabled Male]="","",Point[Disabled Male])</f>
        <v/>
      </c>
      <c r="AI63" s="14" t="str">
        <f>IF(Point[Asset Group]="","",VLOOKUP(Point[Handrail],yes_no,2,FALSE))</f>
        <v/>
      </c>
      <c r="AJ63" s="14" t="str">
        <f>IF(Point[Asset Group]="","",VLOOKUP(Point[Baby Changing],yes_no,2,FALSE))</f>
        <v/>
      </c>
      <c r="AK63" s="14" t="str">
        <f>IF(Point[Asset Group]="","",VLOOKUP(Point[Service Room],yes_no,2,FALSE))</f>
        <v/>
      </c>
      <c r="AL63" s="14" t="str">
        <f>IF(Point[Asset Group]="","",VLOOKUP(Point[Service Tap],service_tap,2,FALSE))</f>
        <v/>
      </c>
      <c r="AM63" s="14" t="str">
        <f>IF(Point[Asset Group]="","",VLOOKUP(Point[Heating Type],wc_heating,2,FALSE))</f>
        <v/>
      </c>
      <c r="AN63" s="14" t="str">
        <f>IF(Point[Asset Group]="","",VLOOKUP(Point[Power Supply],power_supply,2,FALSE))</f>
        <v/>
      </c>
      <c r="AO63" s="14" t="str">
        <f>IF(Point[Asset Group]="","",VLOOKUP(Point[Waste Water],waste_water,2,FALSE))</f>
        <v/>
      </c>
      <c r="AP63" s="14" t="str">
        <f>IF(Point[Asset Group]="","",VLOOKUP(Point[Furniture SubType],subdom_master_gdb,2,FALSE))</f>
        <v/>
      </c>
      <c r="AQ63" s="14" t="str">
        <f>IF(Point[Asset Group]="","",VLOOKUP(Point[Concrete Pad],yes_no,2,FALSE))</f>
        <v/>
      </c>
      <c r="AR63" s="14" t="str">
        <f>IF(Point[Asset Group]="","",VLOOKUP(Point[Material],material_master,2,FALSE))</f>
        <v/>
      </c>
      <c r="AS63" s="14" t="str">
        <f>IF(Point[Asset Group]="","",VLOOKUP(Point[Plumbing],irrigation_plumbing,2,FALSE))</f>
        <v/>
      </c>
      <c r="AT63" s="14" t="str">
        <f>IF(Point[Asset Group]="","",VLOOKUP(Point[Sprinklers],irrigation_sprinklers,2,FALSE))</f>
        <v/>
      </c>
      <c r="AU63" s="14" t="str">
        <f>IF(Point[Asset Group]="","",VLOOKUP(Point[System],irrigation_system,2,FALSE))</f>
        <v/>
      </c>
      <c r="AV63" s="14" t="str">
        <f>IF(Point[Asset Group]="","",VLOOKUP(Point[Status],irrigation_status,2,FALSE))</f>
        <v/>
      </c>
      <c r="AW63" s="11" t="str">
        <f>IF(Point[Date of manufacture]="","",Point[Date of manufacture])</f>
        <v/>
      </c>
      <c r="AX63" s="14" t="str">
        <f>IF(Point[Asset Group]="","",VLOOKUP(Point[Sign Purpose],sign_purpose,2,FALSE))</f>
        <v/>
      </c>
      <c r="AY63" s="14" t="str">
        <f>IF(Point[Asset Group]="","",VLOOKUP(Point[Sign Material],material_master,2,FALSE))</f>
        <v/>
      </c>
      <c r="AZ63" s="14" t="str">
        <f>IF(Point[Asset Group]="","",VLOOKUP(Point[Affixed To],sign_affix,2,FALSE))</f>
        <v/>
      </c>
      <c r="BA63" s="14" t="str">
        <f>IF(Point[Size HxB mm]="","",Point[Size HxB mm])</f>
        <v/>
      </c>
      <c r="BB63" s="14" t="str">
        <f>IF(Point[Height m]="","",Point[Height m])</f>
        <v/>
      </c>
      <c r="BC63" s="14" t="str">
        <f>IF(Point[Asset Group]="","",VLOOKUP(Point[Post Material],material_master,2,FALSE))</f>
        <v/>
      </c>
      <c r="BD63" s="14" t="str">
        <f>IF(Point[Asset Group]="","",VLOOKUP(Point[Post Number],number,2,FALSE))</f>
        <v/>
      </c>
      <c r="BE63" s="14" t="str">
        <f>IF(Point[Asset Group]="","",VLOOKUP(Point[Structure SubType],subdom_master_gdb,2,FALSE))</f>
        <v/>
      </c>
      <c r="BF63" s="14" t="str">
        <f>IF(Point[Area m2]="","",Point[Area m2])</f>
        <v/>
      </c>
      <c r="BG63" s="14" t="str">
        <f>IF(Point[Length m]="","",Point[Length m])</f>
        <v/>
      </c>
      <c r="BH63" s="14" t="str">
        <f>IF(Point[Width m]="","",Point[Width m])</f>
        <v/>
      </c>
      <c r="BI63" s="14" t="str">
        <f>IF(Point[Diameter m]="","",Point[Diameter m])</f>
        <v/>
      </c>
      <c r="BJ63" s="14" t="str">
        <f>IF(Point[Asset Group]="","",VLOOKUP(Point[Number of Pipes],number,2,FALSE))</f>
        <v/>
      </c>
      <c r="BK63" s="14" t="str">
        <f>IF(Point[Asset Group]="","",VLOOKUP(Point[Combined Name],2,FALSE))</f>
        <v/>
      </c>
      <c r="BL63" s="14" t="str">
        <f>IF(Point[Asset Group]="","",VLOOKUP(Point[Size Class],size_class,2,FALSE))</f>
        <v/>
      </c>
      <c r="BM63" s="14" t="str">
        <f>IF(Point[Asset Group]="","",VLOOKUP(Point[Age Class],age_class,2,FALSE))</f>
        <v/>
      </c>
      <c r="BN63" s="14" t="str">
        <f>IF(Point[Girth (cm)]="","",Point[Girth (cm)])</f>
        <v/>
      </c>
      <c r="BO63" s="14" t="str">
        <f>IF(Point[Crown Radius (m)]="","",Point[Crown Radius (m)])</f>
        <v/>
      </c>
      <c r="BP63" s="14" t="str">
        <f>IF(Point[Asset Group]="","",VLOOKUP(Point[Rooting Environment],root_enviro,2,FALSE))</f>
        <v/>
      </c>
      <c r="BQ63" s="14" t="str">
        <f>IF(Point[Asset Group]="","",VLOOKUP(Point[Tree Surround],tree_surround,2,FALSE))</f>
        <v/>
      </c>
      <c r="BR63" s="14" t="str">
        <f>IF(Point[Asset Group]="","",VLOOKUP(Point[Tree Grill],yes_no,2,FALSE))</f>
        <v/>
      </c>
      <c r="BS63" s="14" t="str">
        <f>IF(Point[Asset Group]="","",VLOOKUP(Point[Tree Location],tree_location,2,FALSE))</f>
        <v/>
      </c>
    </row>
    <row r="64" spans="1:71" s="3" customFormat="1" x14ac:dyDescent="0.2">
      <c r="A64" s="3" t="str">
        <f>IF(Point[DWG File Name]="","",Point[DWG File Name])</f>
        <v/>
      </c>
      <c r="B64" s="3" t="str">
        <f>IF(Point[DWG Layer Name]="","",Point[DWG Layer Name])</f>
        <v/>
      </c>
      <c r="C64" s="3" t="str">
        <f>IF(Point[DWG Handle]="","",Point[DWG Handle])</f>
        <v/>
      </c>
      <c r="D64" s="58" t="str">
        <f>IF(Point[X]="","",Point[X])</f>
        <v/>
      </c>
      <c r="E64" s="58" t="str">
        <f>IF(Point[Y]="","",Point[Y])</f>
        <v/>
      </c>
      <c r="F64" s="3" t="str">
        <f>IF(Point[Replacement Asset]="","",Point[Replacement Asset])</f>
        <v/>
      </c>
      <c r="G64" s="3" t="str">
        <f>IF(Point[Asset ID]="","",UPPER(Point[Asset ID]))</f>
        <v/>
      </c>
      <c r="H64" s="3" t="str">
        <f>IF(Point[Asset Group]="","",VLOOKUP(Point[Asset Group],asset_grp_pt,4,FALSE))</f>
        <v/>
      </c>
      <c r="I64" s="3" t="str">
        <f>IF(Point[Asset Group]="","",VLOOKUP(Point[Asset Group],asset_grp_pt,2,FALSE))</f>
        <v/>
      </c>
      <c r="J64" s="3" t="str">
        <f>IF(Point[Asset Group]="","",VLOOKUP(Point[Asset Group],asset_grp_pt,3,FALSE))</f>
        <v/>
      </c>
      <c r="K64" s="3" t="str">
        <f>IF(Point[Asset Group]="","",VLOOKUP(Point[Asset Type],type_master_list,2,FALSE))</f>
        <v/>
      </c>
      <c r="L64" s="3" t="str">
        <f>IF(Point[Asset Name]="","",PROPER(Point[Asset Name]))</f>
        <v/>
      </c>
      <c r="M64" s="11" t="str">
        <f>IF(Point[Install Date]="","",Point[Install Date])</f>
        <v/>
      </c>
      <c r="N64" s="11" t="str">
        <f>IF(Point[Note]="","",PROPER(Point[Note]))</f>
        <v/>
      </c>
      <c r="O64" s="11" t="str">
        <f>IF(Point[Resource Consent Number]="","",UPPER(Point[Resource Consent Number]))</f>
        <v/>
      </c>
      <c r="P64" s="53" t="str">
        <f>IF(Point[Asset Unit Cost]="","",Point[Asset Unit Cost])</f>
        <v/>
      </c>
      <c r="Q64" s="11" t="str">
        <f>IF(Point[Added By]="","",UPPER(Point[Added By]))</f>
        <v/>
      </c>
      <c r="R64" s="11" t="str">
        <f>IF(Point[Added Date]="","",Point[Added Date])</f>
        <v/>
      </c>
      <c r="S64" s="14" t="str">
        <f>IF(Point[Z COORD]="","",Point[Z COORD])</f>
        <v/>
      </c>
      <c r="T64" s="14" t="str">
        <f>IF(Point[Asset Description]="","",PROPER(Point[Asset Description]))</f>
        <v/>
      </c>
      <c r="U64" s="14" t="str">
        <f>IF(Point[[Artist ]]="","",PROPER(Point[[Artist ]]))</f>
        <v/>
      </c>
      <c r="V64" s="14" t="str">
        <f>IF(Point[Material Notes]="","",PROPER(Point[Material Notes]))</f>
        <v/>
      </c>
      <c r="W64" s="14" t="str">
        <f>IF(Point[Dimension Notes]="","",Point[Dimension Notes])</f>
        <v/>
      </c>
      <c r="X64" s="14" t="str">
        <f>IF(Point[List]="","",VLOOKUP(Point[Burner Number],number,2,FALSE))</f>
        <v/>
      </c>
      <c r="Y64" s="14" t="str">
        <f>IF(Point[List]="","",VLOOKUP(Point[Fuel],bbq_fuel,2,FALSE))</f>
        <v/>
      </c>
      <c r="Z64" s="14" t="str">
        <f>IF(Point[List]="","",VLOOKUP(Point[Cabinet Material],bbq_material,2,FALSE))</f>
        <v/>
      </c>
      <c r="AA64" s="14" t="str">
        <f>IF(Point[Asset Group]="","",VLOOKUP(Point[Manufacturer],manufacturer,2,FALSE))</f>
        <v/>
      </c>
      <c r="AB64" s="14" t="str">
        <f>IF(Point[Uinsex WC]="","",Point[Uinsex WC])</f>
        <v/>
      </c>
      <c r="AC64" s="14" t="str">
        <f>IF(Point[Female WC]="","",Point[Female WC])</f>
        <v/>
      </c>
      <c r="AD64" s="14" t="str">
        <f>IF(Point[Male WC]="","",Point[Male WC])</f>
        <v/>
      </c>
      <c r="AE64" s="14" t="str">
        <f>IF(Point[Urinal]="","",Point[Urinal])</f>
        <v/>
      </c>
      <c r="AF64" s="14" t="str">
        <f>IF(Point[Disabled Unisex]="","",Point[Disabled Unisex])</f>
        <v/>
      </c>
      <c r="AG64" s="14" t="str">
        <f>IF(Point[Disabled Female]="","",Point[Disabled Female])</f>
        <v/>
      </c>
      <c r="AH64" s="14" t="str">
        <f>IF(Point[Disabled Male]="","",Point[Disabled Male])</f>
        <v/>
      </c>
      <c r="AI64" s="14" t="str">
        <f>IF(Point[Asset Group]="","",VLOOKUP(Point[Handrail],yes_no,2,FALSE))</f>
        <v/>
      </c>
      <c r="AJ64" s="14" t="str">
        <f>IF(Point[Asset Group]="","",VLOOKUP(Point[Baby Changing],yes_no,2,FALSE))</f>
        <v/>
      </c>
      <c r="AK64" s="14" t="str">
        <f>IF(Point[Asset Group]="","",VLOOKUP(Point[Service Room],yes_no,2,FALSE))</f>
        <v/>
      </c>
      <c r="AL64" s="14" t="str">
        <f>IF(Point[Asset Group]="","",VLOOKUP(Point[Service Tap],service_tap,2,FALSE))</f>
        <v/>
      </c>
      <c r="AM64" s="14" t="str">
        <f>IF(Point[Asset Group]="","",VLOOKUP(Point[Heating Type],wc_heating,2,FALSE))</f>
        <v/>
      </c>
      <c r="AN64" s="14" t="str">
        <f>IF(Point[Asset Group]="","",VLOOKUP(Point[Power Supply],power_supply,2,FALSE))</f>
        <v/>
      </c>
      <c r="AO64" s="14" t="str">
        <f>IF(Point[Asset Group]="","",VLOOKUP(Point[Waste Water],waste_water,2,FALSE))</f>
        <v/>
      </c>
      <c r="AP64" s="14" t="str">
        <f>IF(Point[Asset Group]="","",VLOOKUP(Point[Furniture SubType],subdom_master_gdb,2,FALSE))</f>
        <v/>
      </c>
      <c r="AQ64" s="14" t="str">
        <f>IF(Point[Asset Group]="","",VLOOKUP(Point[Concrete Pad],yes_no,2,FALSE))</f>
        <v/>
      </c>
      <c r="AR64" s="14" t="str">
        <f>IF(Point[Asset Group]="","",VLOOKUP(Point[Material],material_master,2,FALSE))</f>
        <v/>
      </c>
      <c r="AS64" s="14" t="str">
        <f>IF(Point[Asset Group]="","",VLOOKUP(Point[Plumbing],irrigation_plumbing,2,FALSE))</f>
        <v/>
      </c>
      <c r="AT64" s="14" t="str">
        <f>IF(Point[Asset Group]="","",VLOOKUP(Point[Sprinklers],irrigation_sprinklers,2,FALSE))</f>
        <v/>
      </c>
      <c r="AU64" s="14" t="str">
        <f>IF(Point[Asset Group]="","",VLOOKUP(Point[System],irrigation_system,2,FALSE))</f>
        <v/>
      </c>
      <c r="AV64" s="14" t="str">
        <f>IF(Point[Asset Group]="","",VLOOKUP(Point[Status],irrigation_status,2,FALSE))</f>
        <v/>
      </c>
      <c r="AW64" s="11" t="str">
        <f>IF(Point[Date of manufacture]="","",Point[Date of manufacture])</f>
        <v/>
      </c>
      <c r="AX64" s="14" t="str">
        <f>IF(Point[Asset Group]="","",VLOOKUP(Point[Sign Purpose],sign_purpose,2,FALSE))</f>
        <v/>
      </c>
      <c r="AY64" s="14" t="str">
        <f>IF(Point[Asset Group]="","",VLOOKUP(Point[Sign Material],material_master,2,FALSE))</f>
        <v/>
      </c>
      <c r="AZ64" s="14" t="str">
        <f>IF(Point[Asset Group]="","",VLOOKUP(Point[Affixed To],sign_affix,2,FALSE))</f>
        <v/>
      </c>
      <c r="BA64" s="14" t="str">
        <f>IF(Point[Size HxB mm]="","",Point[Size HxB mm])</f>
        <v/>
      </c>
      <c r="BB64" s="14" t="str">
        <f>IF(Point[Height m]="","",Point[Height m])</f>
        <v/>
      </c>
      <c r="BC64" s="14" t="str">
        <f>IF(Point[Asset Group]="","",VLOOKUP(Point[Post Material],material_master,2,FALSE))</f>
        <v/>
      </c>
      <c r="BD64" s="14" t="str">
        <f>IF(Point[Asset Group]="","",VLOOKUP(Point[Post Number],number,2,FALSE))</f>
        <v/>
      </c>
      <c r="BE64" s="14" t="str">
        <f>IF(Point[Asset Group]="","",VLOOKUP(Point[Structure SubType],subdom_master_gdb,2,FALSE))</f>
        <v/>
      </c>
      <c r="BF64" s="14" t="str">
        <f>IF(Point[Area m2]="","",Point[Area m2])</f>
        <v/>
      </c>
      <c r="BG64" s="14" t="str">
        <f>IF(Point[Length m]="","",Point[Length m])</f>
        <v/>
      </c>
      <c r="BH64" s="14" t="str">
        <f>IF(Point[Width m]="","",Point[Width m])</f>
        <v/>
      </c>
      <c r="BI64" s="14" t="str">
        <f>IF(Point[Diameter m]="","",Point[Diameter m])</f>
        <v/>
      </c>
      <c r="BJ64" s="14" t="str">
        <f>IF(Point[Asset Group]="","",VLOOKUP(Point[Number of Pipes],number,2,FALSE))</f>
        <v/>
      </c>
      <c r="BK64" s="14" t="str">
        <f>IF(Point[Asset Group]="","",VLOOKUP(Point[Combined Name],2,FALSE))</f>
        <v/>
      </c>
      <c r="BL64" s="14" t="str">
        <f>IF(Point[Asset Group]="","",VLOOKUP(Point[Size Class],size_class,2,FALSE))</f>
        <v/>
      </c>
      <c r="BM64" s="14" t="str">
        <f>IF(Point[Asset Group]="","",VLOOKUP(Point[Age Class],age_class,2,FALSE))</f>
        <v/>
      </c>
      <c r="BN64" s="14" t="str">
        <f>IF(Point[Girth (cm)]="","",Point[Girth (cm)])</f>
        <v/>
      </c>
      <c r="BO64" s="14" t="str">
        <f>IF(Point[Crown Radius (m)]="","",Point[Crown Radius (m)])</f>
        <v/>
      </c>
      <c r="BP64" s="14" t="str">
        <f>IF(Point[Asset Group]="","",VLOOKUP(Point[Rooting Environment],root_enviro,2,FALSE))</f>
        <v/>
      </c>
      <c r="BQ64" s="14" t="str">
        <f>IF(Point[Asset Group]="","",VLOOKUP(Point[Tree Surround],tree_surround,2,FALSE))</f>
        <v/>
      </c>
      <c r="BR64" s="14" t="str">
        <f>IF(Point[Asset Group]="","",VLOOKUP(Point[Tree Grill],yes_no,2,FALSE))</f>
        <v/>
      </c>
      <c r="BS64" s="14" t="str">
        <f>IF(Point[Asset Group]="","",VLOOKUP(Point[Tree Location],tree_location,2,FALSE))</f>
        <v/>
      </c>
    </row>
    <row r="65" spans="1:71" s="3" customFormat="1" x14ac:dyDescent="0.2">
      <c r="A65" s="3" t="str">
        <f>IF(Point[DWG File Name]="","",Point[DWG File Name])</f>
        <v/>
      </c>
      <c r="B65" s="3" t="str">
        <f>IF(Point[DWG Layer Name]="","",Point[DWG Layer Name])</f>
        <v/>
      </c>
      <c r="C65" s="3" t="str">
        <f>IF(Point[DWG Handle]="","",Point[DWG Handle])</f>
        <v/>
      </c>
      <c r="D65" s="58" t="str">
        <f>IF(Point[X]="","",Point[X])</f>
        <v/>
      </c>
      <c r="E65" s="58" t="str">
        <f>IF(Point[Y]="","",Point[Y])</f>
        <v/>
      </c>
      <c r="F65" s="3" t="str">
        <f>IF(Point[Replacement Asset]="","",Point[Replacement Asset])</f>
        <v/>
      </c>
      <c r="G65" s="3" t="str">
        <f>IF(Point[Asset ID]="","",UPPER(Point[Asset ID]))</f>
        <v/>
      </c>
      <c r="H65" s="3" t="str">
        <f>IF(Point[Asset Group]="","",VLOOKUP(Point[Asset Group],asset_grp_pt,4,FALSE))</f>
        <v/>
      </c>
      <c r="I65" s="3" t="str">
        <f>IF(Point[Asset Group]="","",VLOOKUP(Point[Asset Group],asset_grp_pt,2,FALSE))</f>
        <v/>
      </c>
      <c r="J65" s="3" t="str">
        <f>IF(Point[Asset Group]="","",VLOOKUP(Point[Asset Group],asset_grp_pt,3,FALSE))</f>
        <v/>
      </c>
      <c r="K65" s="3" t="str">
        <f>IF(Point[Asset Group]="","",VLOOKUP(Point[Asset Type],type_master_list,2,FALSE))</f>
        <v/>
      </c>
      <c r="L65" s="3" t="str">
        <f>IF(Point[Asset Name]="","",PROPER(Point[Asset Name]))</f>
        <v/>
      </c>
      <c r="M65" s="11" t="str">
        <f>IF(Point[Install Date]="","",Point[Install Date])</f>
        <v/>
      </c>
      <c r="N65" s="11" t="str">
        <f>IF(Point[Note]="","",PROPER(Point[Note]))</f>
        <v/>
      </c>
      <c r="O65" s="11" t="str">
        <f>IF(Point[Resource Consent Number]="","",UPPER(Point[Resource Consent Number]))</f>
        <v/>
      </c>
      <c r="P65" s="53" t="str">
        <f>IF(Point[Asset Unit Cost]="","",Point[Asset Unit Cost])</f>
        <v/>
      </c>
      <c r="Q65" s="11" t="str">
        <f>IF(Point[Added By]="","",UPPER(Point[Added By]))</f>
        <v/>
      </c>
      <c r="R65" s="11" t="str">
        <f>IF(Point[Added Date]="","",Point[Added Date])</f>
        <v/>
      </c>
      <c r="S65" s="14" t="str">
        <f>IF(Point[Z COORD]="","",Point[Z COORD])</f>
        <v/>
      </c>
      <c r="T65" s="14" t="str">
        <f>IF(Point[Asset Description]="","",PROPER(Point[Asset Description]))</f>
        <v/>
      </c>
      <c r="U65" s="14" t="str">
        <f>IF(Point[[Artist ]]="","",PROPER(Point[[Artist ]]))</f>
        <v/>
      </c>
      <c r="V65" s="14" t="str">
        <f>IF(Point[Material Notes]="","",PROPER(Point[Material Notes]))</f>
        <v/>
      </c>
      <c r="W65" s="14" t="str">
        <f>IF(Point[Dimension Notes]="","",Point[Dimension Notes])</f>
        <v/>
      </c>
      <c r="X65" s="14" t="str">
        <f>IF(Point[List]="","",VLOOKUP(Point[Burner Number],number,2,FALSE))</f>
        <v/>
      </c>
      <c r="Y65" s="14" t="str">
        <f>IF(Point[List]="","",VLOOKUP(Point[Fuel],bbq_fuel,2,FALSE))</f>
        <v/>
      </c>
      <c r="Z65" s="14" t="str">
        <f>IF(Point[List]="","",VLOOKUP(Point[Cabinet Material],bbq_material,2,FALSE))</f>
        <v/>
      </c>
      <c r="AA65" s="14" t="str">
        <f>IF(Point[Asset Group]="","",VLOOKUP(Point[Manufacturer],manufacturer,2,FALSE))</f>
        <v/>
      </c>
      <c r="AB65" s="14" t="str">
        <f>IF(Point[Uinsex WC]="","",Point[Uinsex WC])</f>
        <v/>
      </c>
      <c r="AC65" s="14" t="str">
        <f>IF(Point[Female WC]="","",Point[Female WC])</f>
        <v/>
      </c>
      <c r="AD65" s="14" t="str">
        <f>IF(Point[Male WC]="","",Point[Male WC])</f>
        <v/>
      </c>
      <c r="AE65" s="14" t="str">
        <f>IF(Point[Urinal]="","",Point[Urinal])</f>
        <v/>
      </c>
      <c r="AF65" s="14" t="str">
        <f>IF(Point[Disabled Unisex]="","",Point[Disabled Unisex])</f>
        <v/>
      </c>
      <c r="AG65" s="14" t="str">
        <f>IF(Point[Disabled Female]="","",Point[Disabled Female])</f>
        <v/>
      </c>
      <c r="AH65" s="14" t="str">
        <f>IF(Point[Disabled Male]="","",Point[Disabled Male])</f>
        <v/>
      </c>
      <c r="AI65" s="14" t="str">
        <f>IF(Point[Asset Group]="","",VLOOKUP(Point[Handrail],yes_no,2,FALSE))</f>
        <v/>
      </c>
      <c r="AJ65" s="14" t="str">
        <f>IF(Point[Asset Group]="","",VLOOKUP(Point[Baby Changing],yes_no,2,FALSE))</f>
        <v/>
      </c>
      <c r="AK65" s="14" t="str">
        <f>IF(Point[Asset Group]="","",VLOOKUP(Point[Service Room],yes_no,2,FALSE))</f>
        <v/>
      </c>
      <c r="AL65" s="14" t="str">
        <f>IF(Point[Asset Group]="","",VLOOKUP(Point[Service Tap],service_tap,2,FALSE))</f>
        <v/>
      </c>
      <c r="AM65" s="14" t="str">
        <f>IF(Point[Asset Group]="","",VLOOKUP(Point[Heating Type],wc_heating,2,FALSE))</f>
        <v/>
      </c>
      <c r="AN65" s="14" t="str">
        <f>IF(Point[Asset Group]="","",VLOOKUP(Point[Power Supply],power_supply,2,FALSE))</f>
        <v/>
      </c>
      <c r="AO65" s="14" t="str">
        <f>IF(Point[Asset Group]="","",VLOOKUP(Point[Waste Water],waste_water,2,FALSE))</f>
        <v/>
      </c>
      <c r="AP65" s="14" t="str">
        <f>IF(Point[Asset Group]="","",VLOOKUP(Point[Furniture SubType],subdom_master_gdb,2,FALSE))</f>
        <v/>
      </c>
      <c r="AQ65" s="14" t="str">
        <f>IF(Point[Asset Group]="","",VLOOKUP(Point[Concrete Pad],yes_no,2,FALSE))</f>
        <v/>
      </c>
      <c r="AR65" s="14" t="str">
        <f>IF(Point[Asset Group]="","",VLOOKUP(Point[Material],material_master,2,FALSE))</f>
        <v/>
      </c>
      <c r="AS65" s="14" t="str">
        <f>IF(Point[Asset Group]="","",VLOOKUP(Point[Plumbing],irrigation_plumbing,2,FALSE))</f>
        <v/>
      </c>
      <c r="AT65" s="14" t="str">
        <f>IF(Point[Asset Group]="","",VLOOKUP(Point[Sprinklers],irrigation_sprinklers,2,FALSE))</f>
        <v/>
      </c>
      <c r="AU65" s="14" t="str">
        <f>IF(Point[Asset Group]="","",VLOOKUP(Point[System],irrigation_system,2,FALSE))</f>
        <v/>
      </c>
      <c r="AV65" s="14" t="str">
        <f>IF(Point[Asset Group]="","",VLOOKUP(Point[Status],irrigation_status,2,FALSE))</f>
        <v/>
      </c>
      <c r="AW65" s="11" t="str">
        <f>IF(Point[Date of manufacture]="","",Point[Date of manufacture])</f>
        <v/>
      </c>
      <c r="AX65" s="14" t="str">
        <f>IF(Point[Asset Group]="","",VLOOKUP(Point[Sign Purpose],sign_purpose,2,FALSE))</f>
        <v/>
      </c>
      <c r="AY65" s="14" t="str">
        <f>IF(Point[Asset Group]="","",VLOOKUP(Point[Sign Material],material_master,2,FALSE))</f>
        <v/>
      </c>
      <c r="AZ65" s="14" t="str">
        <f>IF(Point[Asset Group]="","",VLOOKUP(Point[Affixed To],sign_affix,2,FALSE))</f>
        <v/>
      </c>
      <c r="BA65" s="14" t="str">
        <f>IF(Point[Size HxB mm]="","",Point[Size HxB mm])</f>
        <v/>
      </c>
      <c r="BB65" s="14" t="str">
        <f>IF(Point[Height m]="","",Point[Height m])</f>
        <v/>
      </c>
      <c r="BC65" s="14" t="str">
        <f>IF(Point[Asset Group]="","",VLOOKUP(Point[Post Material],material_master,2,FALSE))</f>
        <v/>
      </c>
      <c r="BD65" s="14" t="str">
        <f>IF(Point[Asset Group]="","",VLOOKUP(Point[Post Number],number,2,FALSE))</f>
        <v/>
      </c>
      <c r="BE65" s="14" t="str">
        <f>IF(Point[Asset Group]="","",VLOOKUP(Point[Structure SubType],subdom_master_gdb,2,FALSE))</f>
        <v/>
      </c>
      <c r="BF65" s="14" t="str">
        <f>IF(Point[Area m2]="","",Point[Area m2])</f>
        <v/>
      </c>
      <c r="BG65" s="14" t="str">
        <f>IF(Point[Length m]="","",Point[Length m])</f>
        <v/>
      </c>
      <c r="BH65" s="14" t="str">
        <f>IF(Point[Width m]="","",Point[Width m])</f>
        <v/>
      </c>
      <c r="BI65" s="14" t="str">
        <f>IF(Point[Diameter m]="","",Point[Diameter m])</f>
        <v/>
      </c>
      <c r="BJ65" s="14" t="str">
        <f>IF(Point[Asset Group]="","",VLOOKUP(Point[Number of Pipes],number,2,FALSE))</f>
        <v/>
      </c>
      <c r="BK65" s="14" t="str">
        <f>IF(Point[Asset Group]="","",VLOOKUP(Point[Combined Name],2,FALSE))</f>
        <v/>
      </c>
      <c r="BL65" s="14" t="str">
        <f>IF(Point[Asset Group]="","",VLOOKUP(Point[Size Class],size_class,2,FALSE))</f>
        <v/>
      </c>
      <c r="BM65" s="14" t="str">
        <f>IF(Point[Asset Group]="","",VLOOKUP(Point[Age Class],age_class,2,FALSE))</f>
        <v/>
      </c>
      <c r="BN65" s="14" t="str">
        <f>IF(Point[Girth (cm)]="","",Point[Girth (cm)])</f>
        <v/>
      </c>
      <c r="BO65" s="14" t="str">
        <f>IF(Point[Crown Radius (m)]="","",Point[Crown Radius (m)])</f>
        <v/>
      </c>
      <c r="BP65" s="14" t="str">
        <f>IF(Point[Asset Group]="","",VLOOKUP(Point[Rooting Environment],root_enviro,2,FALSE))</f>
        <v/>
      </c>
      <c r="BQ65" s="14" t="str">
        <f>IF(Point[Asset Group]="","",VLOOKUP(Point[Tree Surround],tree_surround,2,FALSE))</f>
        <v/>
      </c>
      <c r="BR65" s="14" t="str">
        <f>IF(Point[Asset Group]="","",VLOOKUP(Point[Tree Grill],yes_no,2,FALSE))</f>
        <v/>
      </c>
      <c r="BS65" s="14" t="str">
        <f>IF(Point[Asset Group]="","",VLOOKUP(Point[Tree Location],tree_location,2,FALSE))</f>
        <v/>
      </c>
    </row>
    <row r="66" spans="1:71" s="3" customFormat="1" x14ac:dyDescent="0.2">
      <c r="A66" s="3" t="str">
        <f>IF(Point[DWG File Name]="","",Point[DWG File Name])</f>
        <v/>
      </c>
      <c r="B66" s="3" t="str">
        <f>IF(Point[DWG Layer Name]="","",Point[DWG Layer Name])</f>
        <v/>
      </c>
      <c r="C66" s="3" t="str">
        <f>IF(Point[DWG Handle]="","",Point[DWG Handle])</f>
        <v/>
      </c>
      <c r="D66" s="58" t="str">
        <f>IF(Point[X]="","",Point[X])</f>
        <v/>
      </c>
      <c r="E66" s="58" t="str">
        <f>IF(Point[Y]="","",Point[Y])</f>
        <v/>
      </c>
      <c r="F66" s="3" t="str">
        <f>IF(Point[Replacement Asset]="","",Point[Replacement Asset])</f>
        <v/>
      </c>
      <c r="G66" s="3" t="str">
        <f>IF(Point[Asset ID]="","",UPPER(Point[Asset ID]))</f>
        <v/>
      </c>
      <c r="H66" s="3" t="str">
        <f>IF(Point[Asset Group]="","",VLOOKUP(Point[Asset Group],asset_grp_pt,4,FALSE))</f>
        <v/>
      </c>
      <c r="I66" s="3" t="str">
        <f>IF(Point[Asset Group]="","",VLOOKUP(Point[Asset Group],asset_grp_pt,2,FALSE))</f>
        <v/>
      </c>
      <c r="J66" s="3" t="str">
        <f>IF(Point[Asset Group]="","",VLOOKUP(Point[Asset Group],asset_grp_pt,3,FALSE))</f>
        <v/>
      </c>
      <c r="K66" s="3" t="str">
        <f>IF(Point[Asset Group]="","",VLOOKUP(Point[Asset Type],type_master_list,2,FALSE))</f>
        <v/>
      </c>
      <c r="L66" s="3" t="str">
        <f>IF(Point[Asset Name]="","",PROPER(Point[Asset Name]))</f>
        <v/>
      </c>
      <c r="M66" s="11" t="str">
        <f>IF(Point[Install Date]="","",Point[Install Date])</f>
        <v/>
      </c>
      <c r="N66" s="11" t="str">
        <f>IF(Point[Note]="","",PROPER(Point[Note]))</f>
        <v/>
      </c>
      <c r="O66" s="11" t="str">
        <f>IF(Point[Resource Consent Number]="","",UPPER(Point[Resource Consent Number]))</f>
        <v/>
      </c>
      <c r="P66" s="53" t="str">
        <f>IF(Point[Asset Unit Cost]="","",Point[Asset Unit Cost])</f>
        <v/>
      </c>
      <c r="Q66" s="11" t="str">
        <f>IF(Point[Added By]="","",UPPER(Point[Added By]))</f>
        <v/>
      </c>
      <c r="R66" s="11" t="str">
        <f>IF(Point[Added Date]="","",Point[Added Date])</f>
        <v/>
      </c>
      <c r="S66" s="14" t="str">
        <f>IF(Point[Z COORD]="","",Point[Z COORD])</f>
        <v/>
      </c>
      <c r="T66" s="14" t="str">
        <f>IF(Point[Asset Description]="","",PROPER(Point[Asset Description]))</f>
        <v/>
      </c>
      <c r="U66" s="14" t="str">
        <f>IF(Point[[Artist ]]="","",PROPER(Point[[Artist ]]))</f>
        <v/>
      </c>
      <c r="V66" s="14" t="str">
        <f>IF(Point[Material Notes]="","",PROPER(Point[Material Notes]))</f>
        <v/>
      </c>
      <c r="W66" s="14" t="str">
        <f>IF(Point[Dimension Notes]="","",Point[Dimension Notes])</f>
        <v/>
      </c>
      <c r="X66" s="14" t="str">
        <f>IF(Point[List]="","",VLOOKUP(Point[Burner Number],number,2,FALSE))</f>
        <v/>
      </c>
      <c r="Y66" s="14" t="str">
        <f>IF(Point[List]="","",VLOOKUP(Point[Fuel],bbq_fuel,2,FALSE))</f>
        <v/>
      </c>
      <c r="Z66" s="14" t="str">
        <f>IF(Point[List]="","",VLOOKUP(Point[Cabinet Material],bbq_material,2,FALSE))</f>
        <v/>
      </c>
      <c r="AA66" s="14" t="str">
        <f>IF(Point[Asset Group]="","",VLOOKUP(Point[Manufacturer],manufacturer,2,FALSE))</f>
        <v/>
      </c>
      <c r="AB66" s="14" t="str">
        <f>IF(Point[Uinsex WC]="","",Point[Uinsex WC])</f>
        <v/>
      </c>
      <c r="AC66" s="14" t="str">
        <f>IF(Point[Female WC]="","",Point[Female WC])</f>
        <v/>
      </c>
      <c r="AD66" s="14" t="str">
        <f>IF(Point[Male WC]="","",Point[Male WC])</f>
        <v/>
      </c>
      <c r="AE66" s="14" t="str">
        <f>IF(Point[Urinal]="","",Point[Urinal])</f>
        <v/>
      </c>
      <c r="AF66" s="14" t="str">
        <f>IF(Point[Disabled Unisex]="","",Point[Disabled Unisex])</f>
        <v/>
      </c>
      <c r="AG66" s="14" t="str">
        <f>IF(Point[Disabled Female]="","",Point[Disabled Female])</f>
        <v/>
      </c>
      <c r="AH66" s="14" t="str">
        <f>IF(Point[Disabled Male]="","",Point[Disabled Male])</f>
        <v/>
      </c>
      <c r="AI66" s="14" t="str">
        <f>IF(Point[Asset Group]="","",VLOOKUP(Point[Handrail],yes_no,2,FALSE))</f>
        <v/>
      </c>
      <c r="AJ66" s="14" t="str">
        <f>IF(Point[Asset Group]="","",VLOOKUP(Point[Baby Changing],yes_no,2,FALSE))</f>
        <v/>
      </c>
      <c r="AK66" s="14" t="str">
        <f>IF(Point[Asset Group]="","",VLOOKUP(Point[Service Room],yes_no,2,FALSE))</f>
        <v/>
      </c>
      <c r="AL66" s="14" t="str">
        <f>IF(Point[Asset Group]="","",VLOOKUP(Point[Service Tap],service_tap,2,FALSE))</f>
        <v/>
      </c>
      <c r="AM66" s="14" t="str">
        <f>IF(Point[Asset Group]="","",VLOOKUP(Point[Heating Type],wc_heating,2,FALSE))</f>
        <v/>
      </c>
      <c r="AN66" s="14" t="str">
        <f>IF(Point[Asset Group]="","",VLOOKUP(Point[Power Supply],power_supply,2,FALSE))</f>
        <v/>
      </c>
      <c r="AO66" s="14" t="str">
        <f>IF(Point[Asset Group]="","",VLOOKUP(Point[Waste Water],waste_water,2,FALSE))</f>
        <v/>
      </c>
      <c r="AP66" s="14" t="str">
        <f>IF(Point[Asset Group]="","",VLOOKUP(Point[Furniture SubType],subdom_master_gdb,2,FALSE))</f>
        <v/>
      </c>
      <c r="AQ66" s="14" t="str">
        <f>IF(Point[Asset Group]="","",VLOOKUP(Point[Concrete Pad],yes_no,2,FALSE))</f>
        <v/>
      </c>
      <c r="AR66" s="14" t="str">
        <f>IF(Point[Asset Group]="","",VLOOKUP(Point[Material],material_master,2,FALSE))</f>
        <v/>
      </c>
      <c r="AS66" s="14" t="str">
        <f>IF(Point[Asset Group]="","",VLOOKUP(Point[Plumbing],irrigation_plumbing,2,FALSE))</f>
        <v/>
      </c>
      <c r="AT66" s="14" t="str">
        <f>IF(Point[Asset Group]="","",VLOOKUP(Point[Sprinklers],irrigation_sprinklers,2,FALSE))</f>
        <v/>
      </c>
      <c r="AU66" s="14" t="str">
        <f>IF(Point[Asset Group]="","",VLOOKUP(Point[System],irrigation_system,2,FALSE))</f>
        <v/>
      </c>
      <c r="AV66" s="14" t="str">
        <f>IF(Point[Asset Group]="","",VLOOKUP(Point[Status],irrigation_status,2,FALSE))</f>
        <v/>
      </c>
      <c r="AW66" s="11" t="str">
        <f>IF(Point[Date of manufacture]="","",Point[Date of manufacture])</f>
        <v/>
      </c>
      <c r="AX66" s="14" t="str">
        <f>IF(Point[Asset Group]="","",VLOOKUP(Point[Sign Purpose],sign_purpose,2,FALSE))</f>
        <v/>
      </c>
      <c r="AY66" s="14" t="str">
        <f>IF(Point[Asset Group]="","",VLOOKUP(Point[Sign Material],material_master,2,FALSE))</f>
        <v/>
      </c>
      <c r="AZ66" s="14" t="str">
        <f>IF(Point[Asset Group]="","",VLOOKUP(Point[Affixed To],sign_affix,2,FALSE))</f>
        <v/>
      </c>
      <c r="BA66" s="14" t="str">
        <f>IF(Point[Size HxB mm]="","",Point[Size HxB mm])</f>
        <v/>
      </c>
      <c r="BB66" s="14" t="str">
        <f>IF(Point[Height m]="","",Point[Height m])</f>
        <v/>
      </c>
      <c r="BC66" s="14" t="str">
        <f>IF(Point[Asset Group]="","",VLOOKUP(Point[Post Material],material_master,2,FALSE))</f>
        <v/>
      </c>
      <c r="BD66" s="14" t="str">
        <f>IF(Point[Asset Group]="","",VLOOKUP(Point[Post Number],number,2,FALSE))</f>
        <v/>
      </c>
      <c r="BE66" s="14" t="str">
        <f>IF(Point[Asset Group]="","",VLOOKUP(Point[Structure SubType],subdom_master_gdb,2,FALSE))</f>
        <v/>
      </c>
      <c r="BF66" s="14" t="str">
        <f>IF(Point[Area m2]="","",Point[Area m2])</f>
        <v/>
      </c>
      <c r="BG66" s="14" t="str">
        <f>IF(Point[Length m]="","",Point[Length m])</f>
        <v/>
      </c>
      <c r="BH66" s="14" t="str">
        <f>IF(Point[Width m]="","",Point[Width m])</f>
        <v/>
      </c>
      <c r="BI66" s="14" t="str">
        <f>IF(Point[Diameter m]="","",Point[Diameter m])</f>
        <v/>
      </c>
      <c r="BJ66" s="14" t="str">
        <f>IF(Point[Asset Group]="","",VLOOKUP(Point[Number of Pipes],number,2,FALSE))</f>
        <v/>
      </c>
      <c r="BK66" s="14" t="str">
        <f>IF(Point[Asset Group]="","",VLOOKUP(Point[Combined Name],2,FALSE))</f>
        <v/>
      </c>
      <c r="BL66" s="14" t="str">
        <f>IF(Point[Asset Group]="","",VLOOKUP(Point[Size Class],size_class,2,FALSE))</f>
        <v/>
      </c>
      <c r="BM66" s="14" t="str">
        <f>IF(Point[Asset Group]="","",VLOOKUP(Point[Age Class],age_class,2,FALSE))</f>
        <v/>
      </c>
      <c r="BN66" s="14" t="str">
        <f>IF(Point[Girth (cm)]="","",Point[Girth (cm)])</f>
        <v/>
      </c>
      <c r="BO66" s="14" t="str">
        <f>IF(Point[Crown Radius (m)]="","",Point[Crown Radius (m)])</f>
        <v/>
      </c>
      <c r="BP66" s="14" t="str">
        <f>IF(Point[Asset Group]="","",VLOOKUP(Point[Rooting Environment],root_enviro,2,FALSE))</f>
        <v/>
      </c>
      <c r="BQ66" s="14" t="str">
        <f>IF(Point[Asset Group]="","",VLOOKUP(Point[Tree Surround],tree_surround,2,FALSE))</f>
        <v/>
      </c>
      <c r="BR66" s="14" t="str">
        <f>IF(Point[Asset Group]="","",VLOOKUP(Point[Tree Grill],yes_no,2,FALSE))</f>
        <v/>
      </c>
      <c r="BS66" s="14" t="str">
        <f>IF(Point[Asset Group]="","",VLOOKUP(Point[Tree Location],tree_location,2,FALSE))</f>
        <v/>
      </c>
    </row>
    <row r="67" spans="1:71" s="3" customFormat="1" x14ac:dyDescent="0.2">
      <c r="A67" s="3" t="str">
        <f>IF(Point[DWG File Name]="","",Point[DWG File Name])</f>
        <v/>
      </c>
      <c r="B67" s="3" t="str">
        <f>IF(Point[DWG Layer Name]="","",Point[DWG Layer Name])</f>
        <v/>
      </c>
      <c r="C67" s="3" t="str">
        <f>IF(Point[DWG Handle]="","",Point[DWG Handle])</f>
        <v/>
      </c>
      <c r="D67" s="58" t="str">
        <f>IF(Point[X]="","",Point[X])</f>
        <v/>
      </c>
      <c r="E67" s="58" t="str">
        <f>IF(Point[Y]="","",Point[Y])</f>
        <v/>
      </c>
      <c r="F67" s="3" t="str">
        <f>IF(Point[Replacement Asset]="","",Point[Replacement Asset])</f>
        <v/>
      </c>
      <c r="G67" s="3" t="str">
        <f>IF(Point[Asset ID]="","",UPPER(Point[Asset ID]))</f>
        <v/>
      </c>
      <c r="H67" s="3" t="str">
        <f>IF(Point[Asset Group]="","",VLOOKUP(Point[Asset Group],asset_grp_pt,4,FALSE))</f>
        <v/>
      </c>
      <c r="I67" s="3" t="str">
        <f>IF(Point[Asset Group]="","",VLOOKUP(Point[Asset Group],asset_grp_pt,2,FALSE))</f>
        <v/>
      </c>
      <c r="J67" s="3" t="str">
        <f>IF(Point[Asset Group]="","",VLOOKUP(Point[Asset Group],asset_grp_pt,3,FALSE))</f>
        <v/>
      </c>
      <c r="K67" s="3" t="str">
        <f>IF(Point[Asset Group]="","",VLOOKUP(Point[Asset Type],type_master_list,2,FALSE))</f>
        <v/>
      </c>
      <c r="L67" s="3" t="str">
        <f>IF(Point[Asset Name]="","",PROPER(Point[Asset Name]))</f>
        <v/>
      </c>
      <c r="M67" s="11" t="str">
        <f>IF(Point[Install Date]="","",Point[Install Date])</f>
        <v/>
      </c>
      <c r="N67" s="11" t="str">
        <f>IF(Point[Note]="","",PROPER(Point[Note]))</f>
        <v/>
      </c>
      <c r="O67" s="11" t="str">
        <f>IF(Point[Resource Consent Number]="","",UPPER(Point[Resource Consent Number]))</f>
        <v/>
      </c>
      <c r="P67" s="53" t="str">
        <f>IF(Point[Asset Unit Cost]="","",Point[Asset Unit Cost])</f>
        <v/>
      </c>
      <c r="Q67" s="11" t="str">
        <f>IF(Point[Added By]="","",UPPER(Point[Added By]))</f>
        <v/>
      </c>
      <c r="R67" s="11" t="str">
        <f>IF(Point[Added Date]="","",Point[Added Date])</f>
        <v/>
      </c>
      <c r="S67" s="14" t="str">
        <f>IF(Point[Z COORD]="","",Point[Z COORD])</f>
        <v/>
      </c>
      <c r="T67" s="14" t="str">
        <f>IF(Point[Asset Description]="","",PROPER(Point[Asset Description]))</f>
        <v/>
      </c>
      <c r="U67" s="14" t="str">
        <f>IF(Point[[Artist ]]="","",PROPER(Point[[Artist ]]))</f>
        <v/>
      </c>
      <c r="V67" s="14" t="str">
        <f>IF(Point[Material Notes]="","",PROPER(Point[Material Notes]))</f>
        <v/>
      </c>
      <c r="W67" s="14" t="str">
        <f>IF(Point[Dimension Notes]="","",Point[Dimension Notes])</f>
        <v/>
      </c>
      <c r="X67" s="14" t="str">
        <f>IF(Point[List]="","",VLOOKUP(Point[Burner Number],number,2,FALSE))</f>
        <v/>
      </c>
      <c r="Y67" s="14" t="str">
        <f>IF(Point[List]="","",VLOOKUP(Point[Fuel],bbq_fuel,2,FALSE))</f>
        <v/>
      </c>
      <c r="Z67" s="14" t="str">
        <f>IF(Point[List]="","",VLOOKUP(Point[Cabinet Material],bbq_material,2,FALSE))</f>
        <v/>
      </c>
      <c r="AA67" s="14" t="str">
        <f>IF(Point[Asset Group]="","",VLOOKUP(Point[Manufacturer],manufacturer,2,FALSE))</f>
        <v/>
      </c>
      <c r="AB67" s="14" t="str">
        <f>IF(Point[Uinsex WC]="","",Point[Uinsex WC])</f>
        <v/>
      </c>
      <c r="AC67" s="14" t="str">
        <f>IF(Point[Female WC]="","",Point[Female WC])</f>
        <v/>
      </c>
      <c r="AD67" s="14" t="str">
        <f>IF(Point[Male WC]="","",Point[Male WC])</f>
        <v/>
      </c>
      <c r="AE67" s="14" t="str">
        <f>IF(Point[Urinal]="","",Point[Urinal])</f>
        <v/>
      </c>
      <c r="AF67" s="14" t="str">
        <f>IF(Point[Disabled Unisex]="","",Point[Disabled Unisex])</f>
        <v/>
      </c>
      <c r="AG67" s="14" t="str">
        <f>IF(Point[Disabled Female]="","",Point[Disabled Female])</f>
        <v/>
      </c>
      <c r="AH67" s="14" t="str">
        <f>IF(Point[Disabled Male]="","",Point[Disabled Male])</f>
        <v/>
      </c>
      <c r="AI67" s="14" t="str">
        <f>IF(Point[Asset Group]="","",VLOOKUP(Point[Handrail],yes_no,2,FALSE))</f>
        <v/>
      </c>
      <c r="AJ67" s="14" t="str">
        <f>IF(Point[Asset Group]="","",VLOOKUP(Point[Baby Changing],yes_no,2,FALSE))</f>
        <v/>
      </c>
      <c r="AK67" s="14" t="str">
        <f>IF(Point[Asset Group]="","",VLOOKUP(Point[Service Room],yes_no,2,FALSE))</f>
        <v/>
      </c>
      <c r="AL67" s="14" t="str">
        <f>IF(Point[Asset Group]="","",VLOOKUP(Point[Service Tap],service_tap,2,FALSE))</f>
        <v/>
      </c>
      <c r="AM67" s="14" t="str">
        <f>IF(Point[Asset Group]="","",VLOOKUP(Point[Heating Type],wc_heating,2,FALSE))</f>
        <v/>
      </c>
      <c r="AN67" s="14" t="str">
        <f>IF(Point[Asset Group]="","",VLOOKUP(Point[Power Supply],power_supply,2,FALSE))</f>
        <v/>
      </c>
      <c r="AO67" s="14" t="str">
        <f>IF(Point[Asset Group]="","",VLOOKUP(Point[Waste Water],waste_water,2,FALSE))</f>
        <v/>
      </c>
      <c r="AP67" s="14" t="str">
        <f>IF(Point[Asset Group]="","",VLOOKUP(Point[Furniture SubType],subdom_master_gdb,2,FALSE))</f>
        <v/>
      </c>
      <c r="AQ67" s="14" t="str">
        <f>IF(Point[Asset Group]="","",VLOOKUP(Point[Concrete Pad],yes_no,2,FALSE))</f>
        <v/>
      </c>
      <c r="AR67" s="14" t="str">
        <f>IF(Point[Asset Group]="","",VLOOKUP(Point[Material],material_master,2,FALSE))</f>
        <v/>
      </c>
      <c r="AS67" s="14" t="str">
        <f>IF(Point[Asset Group]="","",VLOOKUP(Point[Plumbing],irrigation_plumbing,2,FALSE))</f>
        <v/>
      </c>
      <c r="AT67" s="14" t="str">
        <f>IF(Point[Asset Group]="","",VLOOKUP(Point[Sprinklers],irrigation_sprinklers,2,FALSE))</f>
        <v/>
      </c>
      <c r="AU67" s="14" t="str">
        <f>IF(Point[Asset Group]="","",VLOOKUP(Point[System],irrigation_system,2,FALSE))</f>
        <v/>
      </c>
      <c r="AV67" s="14" t="str">
        <f>IF(Point[Asset Group]="","",VLOOKUP(Point[Status],irrigation_status,2,FALSE))</f>
        <v/>
      </c>
      <c r="AW67" s="11" t="str">
        <f>IF(Point[Date of manufacture]="","",Point[Date of manufacture])</f>
        <v/>
      </c>
      <c r="AX67" s="14" t="str">
        <f>IF(Point[Asset Group]="","",VLOOKUP(Point[Sign Purpose],sign_purpose,2,FALSE))</f>
        <v/>
      </c>
      <c r="AY67" s="14" t="str">
        <f>IF(Point[Asset Group]="","",VLOOKUP(Point[Sign Material],material_master,2,FALSE))</f>
        <v/>
      </c>
      <c r="AZ67" s="14" t="str">
        <f>IF(Point[Asset Group]="","",VLOOKUP(Point[Affixed To],sign_affix,2,FALSE))</f>
        <v/>
      </c>
      <c r="BA67" s="14" t="str">
        <f>IF(Point[Size HxB mm]="","",Point[Size HxB mm])</f>
        <v/>
      </c>
      <c r="BB67" s="14" t="str">
        <f>IF(Point[Height m]="","",Point[Height m])</f>
        <v/>
      </c>
      <c r="BC67" s="14" t="str">
        <f>IF(Point[Asset Group]="","",VLOOKUP(Point[Post Material],material_master,2,FALSE))</f>
        <v/>
      </c>
      <c r="BD67" s="14" t="str">
        <f>IF(Point[Asset Group]="","",VLOOKUP(Point[Post Number],number,2,FALSE))</f>
        <v/>
      </c>
      <c r="BE67" s="14" t="str">
        <f>IF(Point[Asset Group]="","",VLOOKUP(Point[Structure SubType],subdom_master_gdb,2,FALSE))</f>
        <v/>
      </c>
      <c r="BF67" s="14" t="str">
        <f>IF(Point[Area m2]="","",Point[Area m2])</f>
        <v/>
      </c>
      <c r="BG67" s="14" t="str">
        <f>IF(Point[Length m]="","",Point[Length m])</f>
        <v/>
      </c>
      <c r="BH67" s="14" t="str">
        <f>IF(Point[Width m]="","",Point[Width m])</f>
        <v/>
      </c>
      <c r="BI67" s="14" t="str">
        <f>IF(Point[Diameter m]="","",Point[Diameter m])</f>
        <v/>
      </c>
      <c r="BJ67" s="14" t="str">
        <f>IF(Point[Asset Group]="","",VLOOKUP(Point[Number of Pipes],number,2,FALSE))</f>
        <v/>
      </c>
      <c r="BK67" s="14" t="str">
        <f>IF(Point[Asset Group]="","",VLOOKUP(Point[Combined Name],2,FALSE))</f>
        <v/>
      </c>
      <c r="BL67" s="14" t="str">
        <f>IF(Point[Asset Group]="","",VLOOKUP(Point[Size Class],size_class,2,FALSE))</f>
        <v/>
      </c>
      <c r="BM67" s="14" t="str">
        <f>IF(Point[Asset Group]="","",VLOOKUP(Point[Age Class],age_class,2,FALSE))</f>
        <v/>
      </c>
      <c r="BN67" s="14" t="str">
        <f>IF(Point[Girth (cm)]="","",Point[Girth (cm)])</f>
        <v/>
      </c>
      <c r="BO67" s="14" t="str">
        <f>IF(Point[Crown Radius (m)]="","",Point[Crown Radius (m)])</f>
        <v/>
      </c>
      <c r="BP67" s="14" t="str">
        <f>IF(Point[Asset Group]="","",VLOOKUP(Point[Rooting Environment],root_enviro,2,FALSE))</f>
        <v/>
      </c>
      <c r="BQ67" s="14" t="str">
        <f>IF(Point[Asset Group]="","",VLOOKUP(Point[Tree Surround],tree_surround,2,FALSE))</f>
        <v/>
      </c>
      <c r="BR67" s="14" t="str">
        <f>IF(Point[Asset Group]="","",VLOOKUP(Point[Tree Grill],yes_no,2,FALSE))</f>
        <v/>
      </c>
      <c r="BS67" s="14" t="str">
        <f>IF(Point[Asset Group]="","",VLOOKUP(Point[Tree Location],tree_location,2,FALSE))</f>
        <v/>
      </c>
    </row>
    <row r="68" spans="1:71" s="3" customFormat="1" x14ac:dyDescent="0.2">
      <c r="A68" s="3" t="str">
        <f>IF(Point[DWG File Name]="","",Point[DWG File Name])</f>
        <v/>
      </c>
      <c r="B68" s="3" t="str">
        <f>IF(Point[DWG Layer Name]="","",Point[DWG Layer Name])</f>
        <v/>
      </c>
      <c r="C68" s="3" t="str">
        <f>IF(Point[DWG Handle]="","",Point[DWG Handle])</f>
        <v/>
      </c>
      <c r="D68" s="58" t="str">
        <f>IF(Point[X]="","",Point[X])</f>
        <v/>
      </c>
      <c r="E68" s="58" t="str">
        <f>IF(Point[Y]="","",Point[Y])</f>
        <v/>
      </c>
      <c r="F68" s="3" t="str">
        <f>IF(Point[Replacement Asset]="","",Point[Replacement Asset])</f>
        <v/>
      </c>
      <c r="G68" s="3" t="str">
        <f>IF(Point[Asset ID]="","",UPPER(Point[Asset ID]))</f>
        <v/>
      </c>
      <c r="H68" s="3" t="str">
        <f>IF(Point[Asset Group]="","",VLOOKUP(Point[Asset Group],asset_grp_pt,4,FALSE))</f>
        <v/>
      </c>
      <c r="I68" s="3" t="str">
        <f>IF(Point[Asset Group]="","",VLOOKUP(Point[Asset Group],asset_grp_pt,2,FALSE))</f>
        <v/>
      </c>
      <c r="J68" s="3" t="str">
        <f>IF(Point[Asset Group]="","",VLOOKUP(Point[Asset Group],asset_grp_pt,3,FALSE))</f>
        <v/>
      </c>
      <c r="K68" s="3" t="str">
        <f>IF(Point[Asset Group]="","",VLOOKUP(Point[Asset Type],type_master_list,2,FALSE))</f>
        <v/>
      </c>
      <c r="L68" s="3" t="str">
        <f>IF(Point[Asset Name]="","",PROPER(Point[Asset Name]))</f>
        <v/>
      </c>
      <c r="M68" s="11" t="str">
        <f>IF(Point[Install Date]="","",Point[Install Date])</f>
        <v/>
      </c>
      <c r="N68" s="11" t="str">
        <f>IF(Point[Note]="","",PROPER(Point[Note]))</f>
        <v/>
      </c>
      <c r="O68" s="11" t="str">
        <f>IF(Point[Resource Consent Number]="","",UPPER(Point[Resource Consent Number]))</f>
        <v/>
      </c>
      <c r="P68" s="53" t="str">
        <f>IF(Point[Asset Unit Cost]="","",Point[Asset Unit Cost])</f>
        <v/>
      </c>
      <c r="Q68" s="11" t="str">
        <f>IF(Point[Added By]="","",UPPER(Point[Added By]))</f>
        <v/>
      </c>
      <c r="R68" s="11" t="str">
        <f>IF(Point[Added Date]="","",Point[Added Date])</f>
        <v/>
      </c>
      <c r="S68" s="14" t="str">
        <f>IF(Point[Z COORD]="","",Point[Z COORD])</f>
        <v/>
      </c>
      <c r="T68" s="14" t="str">
        <f>IF(Point[Asset Description]="","",PROPER(Point[Asset Description]))</f>
        <v/>
      </c>
      <c r="U68" s="14" t="str">
        <f>IF(Point[[Artist ]]="","",PROPER(Point[[Artist ]]))</f>
        <v/>
      </c>
      <c r="V68" s="14" t="str">
        <f>IF(Point[Material Notes]="","",PROPER(Point[Material Notes]))</f>
        <v/>
      </c>
      <c r="W68" s="14" t="str">
        <f>IF(Point[Dimension Notes]="","",Point[Dimension Notes])</f>
        <v/>
      </c>
      <c r="X68" s="14" t="str">
        <f>IF(Point[List]="","",VLOOKUP(Point[Burner Number],number,2,FALSE))</f>
        <v/>
      </c>
      <c r="Y68" s="14" t="str">
        <f>IF(Point[List]="","",VLOOKUP(Point[Fuel],bbq_fuel,2,FALSE))</f>
        <v/>
      </c>
      <c r="Z68" s="14" t="str">
        <f>IF(Point[List]="","",VLOOKUP(Point[Cabinet Material],bbq_material,2,FALSE))</f>
        <v/>
      </c>
      <c r="AA68" s="14" t="str">
        <f>IF(Point[Asset Group]="","",VLOOKUP(Point[Manufacturer],manufacturer,2,FALSE))</f>
        <v/>
      </c>
      <c r="AB68" s="14" t="str">
        <f>IF(Point[Uinsex WC]="","",Point[Uinsex WC])</f>
        <v/>
      </c>
      <c r="AC68" s="14" t="str">
        <f>IF(Point[Female WC]="","",Point[Female WC])</f>
        <v/>
      </c>
      <c r="AD68" s="14" t="str">
        <f>IF(Point[Male WC]="","",Point[Male WC])</f>
        <v/>
      </c>
      <c r="AE68" s="14" t="str">
        <f>IF(Point[Urinal]="","",Point[Urinal])</f>
        <v/>
      </c>
      <c r="AF68" s="14" t="str">
        <f>IF(Point[Disabled Unisex]="","",Point[Disabled Unisex])</f>
        <v/>
      </c>
      <c r="AG68" s="14" t="str">
        <f>IF(Point[Disabled Female]="","",Point[Disabled Female])</f>
        <v/>
      </c>
      <c r="AH68" s="14" t="str">
        <f>IF(Point[Disabled Male]="","",Point[Disabled Male])</f>
        <v/>
      </c>
      <c r="AI68" s="14" t="str">
        <f>IF(Point[Asset Group]="","",VLOOKUP(Point[Handrail],yes_no,2,FALSE))</f>
        <v/>
      </c>
      <c r="AJ68" s="14" t="str">
        <f>IF(Point[Asset Group]="","",VLOOKUP(Point[Baby Changing],yes_no,2,FALSE))</f>
        <v/>
      </c>
      <c r="AK68" s="14" t="str">
        <f>IF(Point[Asset Group]="","",VLOOKUP(Point[Service Room],yes_no,2,FALSE))</f>
        <v/>
      </c>
      <c r="AL68" s="14" t="str">
        <f>IF(Point[Asset Group]="","",VLOOKUP(Point[Service Tap],service_tap,2,FALSE))</f>
        <v/>
      </c>
      <c r="AM68" s="14" t="str">
        <f>IF(Point[Asset Group]="","",VLOOKUP(Point[Heating Type],wc_heating,2,FALSE))</f>
        <v/>
      </c>
      <c r="AN68" s="14" t="str">
        <f>IF(Point[Asset Group]="","",VLOOKUP(Point[Power Supply],power_supply,2,FALSE))</f>
        <v/>
      </c>
      <c r="AO68" s="14" t="str">
        <f>IF(Point[Asset Group]="","",VLOOKUP(Point[Waste Water],waste_water,2,FALSE))</f>
        <v/>
      </c>
      <c r="AP68" s="14" t="str">
        <f>IF(Point[Asset Group]="","",VLOOKUP(Point[Furniture SubType],subdom_master_gdb,2,FALSE))</f>
        <v/>
      </c>
      <c r="AQ68" s="14" t="str">
        <f>IF(Point[Asset Group]="","",VLOOKUP(Point[Concrete Pad],yes_no,2,FALSE))</f>
        <v/>
      </c>
      <c r="AR68" s="14" t="str">
        <f>IF(Point[Asset Group]="","",VLOOKUP(Point[Material],material_master,2,FALSE))</f>
        <v/>
      </c>
      <c r="AS68" s="14" t="str">
        <f>IF(Point[Asset Group]="","",VLOOKUP(Point[Plumbing],irrigation_plumbing,2,FALSE))</f>
        <v/>
      </c>
      <c r="AT68" s="14" t="str">
        <f>IF(Point[Asset Group]="","",VLOOKUP(Point[Sprinklers],irrigation_sprinklers,2,FALSE))</f>
        <v/>
      </c>
      <c r="AU68" s="14" t="str">
        <f>IF(Point[Asset Group]="","",VLOOKUP(Point[System],irrigation_system,2,FALSE))</f>
        <v/>
      </c>
      <c r="AV68" s="14" t="str">
        <f>IF(Point[Asset Group]="","",VLOOKUP(Point[Status],irrigation_status,2,FALSE))</f>
        <v/>
      </c>
      <c r="AW68" s="11" t="str">
        <f>IF(Point[Date of manufacture]="","",Point[Date of manufacture])</f>
        <v/>
      </c>
      <c r="AX68" s="14" t="str">
        <f>IF(Point[Asset Group]="","",VLOOKUP(Point[Sign Purpose],sign_purpose,2,FALSE))</f>
        <v/>
      </c>
      <c r="AY68" s="14" t="str">
        <f>IF(Point[Asset Group]="","",VLOOKUP(Point[Sign Material],material_master,2,FALSE))</f>
        <v/>
      </c>
      <c r="AZ68" s="14" t="str">
        <f>IF(Point[Asset Group]="","",VLOOKUP(Point[Affixed To],sign_affix,2,FALSE))</f>
        <v/>
      </c>
      <c r="BA68" s="14" t="str">
        <f>IF(Point[Size HxB mm]="","",Point[Size HxB mm])</f>
        <v/>
      </c>
      <c r="BB68" s="14" t="str">
        <f>IF(Point[Height m]="","",Point[Height m])</f>
        <v/>
      </c>
      <c r="BC68" s="14" t="str">
        <f>IF(Point[Asset Group]="","",VLOOKUP(Point[Post Material],material_master,2,FALSE))</f>
        <v/>
      </c>
      <c r="BD68" s="14" t="str">
        <f>IF(Point[Asset Group]="","",VLOOKUP(Point[Post Number],number,2,FALSE))</f>
        <v/>
      </c>
      <c r="BE68" s="14" t="str">
        <f>IF(Point[Asset Group]="","",VLOOKUP(Point[Structure SubType],subdom_master_gdb,2,FALSE))</f>
        <v/>
      </c>
      <c r="BF68" s="14" t="str">
        <f>IF(Point[Area m2]="","",Point[Area m2])</f>
        <v/>
      </c>
      <c r="BG68" s="14" t="str">
        <f>IF(Point[Length m]="","",Point[Length m])</f>
        <v/>
      </c>
      <c r="BH68" s="14" t="str">
        <f>IF(Point[Width m]="","",Point[Width m])</f>
        <v/>
      </c>
      <c r="BI68" s="14" t="str">
        <f>IF(Point[Diameter m]="","",Point[Diameter m])</f>
        <v/>
      </c>
      <c r="BJ68" s="14" t="str">
        <f>IF(Point[Asset Group]="","",VLOOKUP(Point[Number of Pipes],number,2,FALSE))</f>
        <v/>
      </c>
      <c r="BK68" s="14" t="str">
        <f>IF(Point[Asset Group]="","",VLOOKUP(Point[Combined Name],2,FALSE))</f>
        <v/>
      </c>
      <c r="BL68" s="14" t="str">
        <f>IF(Point[Asset Group]="","",VLOOKUP(Point[Size Class],size_class,2,FALSE))</f>
        <v/>
      </c>
      <c r="BM68" s="14" t="str">
        <f>IF(Point[Asset Group]="","",VLOOKUP(Point[Age Class],age_class,2,FALSE))</f>
        <v/>
      </c>
      <c r="BN68" s="14" t="str">
        <f>IF(Point[Girth (cm)]="","",Point[Girth (cm)])</f>
        <v/>
      </c>
      <c r="BO68" s="14" t="str">
        <f>IF(Point[Crown Radius (m)]="","",Point[Crown Radius (m)])</f>
        <v/>
      </c>
      <c r="BP68" s="14" t="str">
        <f>IF(Point[Asset Group]="","",VLOOKUP(Point[Rooting Environment],root_enviro,2,FALSE))</f>
        <v/>
      </c>
      <c r="BQ68" s="14" t="str">
        <f>IF(Point[Asset Group]="","",VLOOKUP(Point[Tree Surround],tree_surround,2,FALSE))</f>
        <v/>
      </c>
      <c r="BR68" s="14" t="str">
        <f>IF(Point[Asset Group]="","",VLOOKUP(Point[Tree Grill],yes_no,2,FALSE))</f>
        <v/>
      </c>
      <c r="BS68" s="14" t="str">
        <f>IF(Point[Asset Group]="","",VLOOKUP(Point[Tree Location],tree_location,2,FALSE))</f>
        <v/>
      </c>
    </row>
    <row r="69" spans="1:71" s="3" customFormat="1" x14ac:dyDescent="0.2">
      <c r="A69" s="3" t="str">
        <f>IF(Point[DWG File Name]="","",Point[DWG File Name])</f>
        <v/>
      </c>
      <c r="B69" s="3" t="str">
        <f>IF(Point[DWG Layer Name]="","",Point[DWG Layer Name])</f>
        <v/>
      </c>
      <c r="C69" s="3" t="str">
        <f>IF(Point[DWG Handle]="","",Point[DWG Handle])</f>
        <v/>
      </c>
      <c r="D69" s="58" t="str">
        <f>IF(Point[X]="","",Point[X])</f>
        <v/>
      </c>
      <c r="E69" s="58" t="str">
        <f>IF(Point[Y]="","",Point[Y])</f>
        <v/>
      </c>
      <c r="F69" s="3" t="str">
        <f>IF(Point[Replacement Asset]="","",Point[Replacement Asset])</f>
        <v/>
      </c>
      <c r="G69" s="3" t="str">
        <f>IF(Point[Asset ID]="","",UPPER(Point[Asset ID]))</f>
        <v/>
      </c>
      <c r="H69" s="3" t="str">
        <f>IF(Point[Asset Group]="","",VLOOKUP(Point[Asset Group],asset_grp_pt,4,FALSE))</f>
        <v/>
      </c>
      <c r="I69" s="3" t="str">
        <f>IF(Point[Asset Group]="","",VLOOKUP(Point[Asset Group],asset_grp_pt,2,FALSE))</f>
        <v/>
      </c>
      <c r="J69" s="3" t="str">
        <f>IF(Point[Asset Group]="","",VLOOKUP(Point[Asset Group],asset_grp_pt,3,FALSE))</f>
        <v/>
      </c>
      <c r="K69" s="3" t="str">
        <f>IF(Point[Asset Group]="","",VLOOKUP(Point[Asset Type],type_master_list,2,FALSE))</f>
        <v/>
      </c>
      <c r="L69" s="3" t="str">
        <f>IF(Point[Asset Name]="","",PROPER(Point[Asset Name]))</f>
        <v/>
      </c>
      <c r="M69" s="11" t="str">
        <f>IF(Point[Install Date]="","",Point[Install Date])</f>
        <v/>
      </c>
      <c r="N69" s="11" t="str">
        <f>IF(Point[Note]="","",PROPER(Point[Note]))</f>
        <v/>
      </c>
      <c r="O69" s="11" t="str">
        <f>IF(Point[Resource Consent Number]="","",UPPER(Point[Resource Consent Number]))</f>
        <v/>
      </c>
      <c r="P69" s="53" t="str">
        <f>IF(Point[Asset Unit Cost]="","",Point[Asset Unit Cost])</f>
        <v/>
      </c>
      <c r="Q69" s="11" t="str">
        <f>IF(Point[Added By]="","",UPPER(Point[Added By]))</f>
        <v/>
      </c>
      <c r="R69" s="11" t="str">
        <f>IF(Point[Added Date]="","",Point[Added Date])</f>
        <v/>
      </c>
      <c r="S69" s="14" t="str">
        <f>IF(Point[Z COORD]="","",Point[Z COORD])</f>
        <v/>
      </c>
      <c r="T69" s="14" t="str">
        <f>IF(Point[Asset Description]="","",PROPER(Point[Asset Description]))</f>
        <v/>
      </c>
      <c r="U69" s="14" t="str">
        <f>IF(Point[[Artist ]]="","",PROPER(Point[[Artist ]]))</f>
        <v/>
      </c>
      <c r="V69" s="14" t="str">
        <f>IF(Point[Material Notes]="","",PROPER(Point[Material Notes]))</f>
        <v/>
      </c>
      <c r="W69" s="14" t="str">
        <f>IF(Point[Dimension Notes]="","",Point[Dimension Notes])</f>
        <v/>
      </c>
      <c r="X69" s="14" t="str">
        <f>IF(Point[List]="","",VLOOKUP(Point[Burner Number],number,2,FALSE))</f>
        <v/>
      </c>
      <c r="Y69" s="14" t="str">
        <f>IF(Point[List]="","",VLOOKUP(Point[Fuel],bbq_fuel,2,FALSE))</f>
        <v/>
      </c>
      <c r="Z69" s="14" t="str">
        <f>IF(Point[List]="","",VLOOKUP(Point[Cabinet Material],bbq_material,2,FALSE))</f>
        <v/>
      </c>
      <c r="AA69" s="14" t="str">
        <f>IF(Point[Asset Group]="","",VLOOKUP(Point[Manufacturer],manufacturer,2,FALSE))</f>
        <v/>
      </c>
      <c r="AB69" s="14" t="str">
        <f>IF(Point[Uinsex WC]="","",Point[Uinsex WC])</f>
        <v/>
      </c>
      <c r="AC69" s="14" t="str">
        <f>IF(Point[Female WC]="","",Point[Female WC])</f>
        <v/>
      </c>
      <c r="AD69" s="14" t="str">
        <f>IF(Point[Male WC]="","",Point[Male WC])</f>
        <v/>
      </c>
      <c r="AE69" s="14" t="str">
        <f>IF(Point[Urinal]="","",Point[Urinal])</f>
        <v/>
      </c>
      <c r="AF69" s="14" t="str">
        <f>IF(Point[Disabled Unisex]="","",Point[Disabled Unisex])</f>
        <v/>
      </c>
      <c r="AG69" s="14" t="str">
        <f>IF(Point[Disabled Female]="","",Point[Disabled Female])</f>
        <v/>
      </c>
      <c r="AH69" s="14" t="str">
        <f>IF(Point[Disabled Male]="","",Point[Disabled Male])</f>
        <v/>
      </c>
      <c r="AI69" s="14" t="str">
        <f>IF(Point[Asset Group]="","",VLOOKUP(Point[Handrail],yes_no,2,FALSE))</f>
        <v/>
      </c>
      <c r="AJ69" s="14" t="str">
        <f>IF(Point[Asset Group]="","",VLOOKUP(Point[Baby Changing],yes_no,2,FALSE))</f>
        <v/>
      </c>
      <c r="AK69" s="14" t="str">
        <f>IF(Point[Asset Group]="","",VLOOKUP(Point[Service Room],yes_no,2,FALSE))</f>
        <v/>
      </c>
      <c r="AL69" s="14" t="str">
        <f>IF(Point[Asset Group]="","",VLOOKUP(Point[Service Tap],service_tap,2,FALSE))</f>
        <v/>
      </c>
      <c r="AM69" s="14" t="str">
        <f>IF(Point[Asset Group]="","",VLOOKUP(Point[Heating Type],wc_heating,2,FALSE))</f>
        <v/>
      </c>
      <c r="AN69" s="14" t="str">
        <f>IF(Point[Asset Group]="","",VLOOKUP(Point[Power Supply],power_supply,2,FALSE))</f>
        <v/>
      </c>
      <c r="AO69" s="14" t="str">
        <f>IF(Point[Asset Group]="","",VLOOKUP(Point[Waste Water],waste_water,2,FALSE))</f>
        <v/>
      </c>
      <c r="AP69" s="14" t="str">
        <f>IF(Point[Asset Group]="","",VLOOKUP(Point[Furniture SubType],subdom_master_gdb,2,FALSE))</f>
        <v/>
      </c>
      <c r="AQ69" s="14" t="str">
        <f>IF(Point[Asset Group]="","",VLOOKUP(Point[Concrete Pad],yes_no,2,FALSE))</f>
        <v/>
      </c>
      <c r="AR69" s="14" t="str">
        <f>IF(Point[Asset Group]="","",VLOOKUP(Point[Material],material_master,2,FALSE))</f>
        <v/>
      </c>
      <c r="AS69" s="14" t="str">
        <f>IF(Point[Asset Group]="","",VLOOKUP(Point[Plumbing],irrigation_plumbing,2,FALSE))</f>
        <v/>
      </c>
      <c r="AT69" s="14" t="str">
        <f>IF(Point[Asset Group]="","",VLOOKUP(Point[Sprinklers],irrigation_sprinklers,2,FALSE))</f>
        <v/>
      </c>
      <c r="AU69" s="14" t="str">
        <f>IF(Point[Asset Group]="","",VLOOKUP(Point[System],irrigation_system,2,FALSE))</f>
        <v/>
      </c>
      <c r="AV69" s="14" t="str">
        <f>IF(Point[Asset Group]="","",VLOOKUP(Point[Status],irrigation_status,2,FALSE))</f>
        <v/>
      </c>
      <c r="AW69" s="11" t="str">
        <f>IF(Point[Date of manufacture]="","",Point[Date of manufacture])</f>
        <v/>
      </c>
      <c r="AX69" s="14" t="str">
        <f>IF(Point[Asset Group]="","",VLOOKUP(Point[Sign Purpose],sign_purpose,2,FALSE))</f>
        <v/>
      </c>
      <c r="AY69" s="14" t="str">
        <f>IF(Point[Asset Group]="","",VLOOKUP(Point[Sign Material],material_master,2,FALSE))</f>
        <v/>
      </c>
      <c r="AZ69" s="14" t="str">
        <f>IF(Point[Asset Group]="","",VLOOKUP(Point[Affixed To],sign_affix,2,FALSE))</f>
        <v/>
      </c>
      <c r="BA69" s="14" t="str">
        <f>IF(Point[Size HxB mm]="","",Point[Size HxB mm])</f>
        <v/>
      </c>
      <c r="BB69" s="14" t="str">
        <f>IF(Point[Height m]="","",Point[Height m])</f>
        <v/>
      </c>
      <c r="BC69" s="14" t="str">
        <f>IF(Point[Asset Group]="","",VLOOKUP(Point[Post Material],material_master,2,FALSE))</f>
        <v/>
      </c>
      <c r="BD69" s="14" t="str">
        <f>IF(Point[Asset Group]="","",VLOOKUP(Point[Post Number],number,2,FALSE))</f>
        <v/>
      </c>
      <c r="BE69" s="14" t="str">
        <f>IF(Point[Asset Group]="","",VLOOKUP(Point[Structure SubType],subdom_master_gdb,2,FALSE))</f>
        <v/>
      </c>
      <c r="BF69" s="14" t="str">
        <f>IF(Point[Area m2]="","",Point[Area m2])</f>
        <v/>
      </c>
      <c r="BG69" s="14" t="str">
        <f>IF(Point[Length m]="","",Point[Length m])</f>
        <v/>
      </c>
      <c r="BH69" s="14" t="str">
        <f>IF(Point[Width m]="","",Point[Width m])</f>
        <v/>
      </c>
      <c r="BI69" s="14" t="str">
        <f>IF(Point[Diameter m]="","",Point[Diameter m])</f>
        <v/>
      </c>
      <c r="BJ69" s="14" t="str">
        <f>IF(Point[Asset Group]="","",VLOOKUP(Point[Number of Pipes],number,2,FALSE))</f>
        <v/>
      </c>
      <c r="BK69" s="14" t="str">
        <f>IF(Point[Asset Group]="","",VLOOKUP(Point[Combined Name],2,FALSE))</f>
        <v/>
      </c>
      <c r="BL69" s="14" t="str">
        <f>IF(Point[Asset Group]="","",VLOOKUP(Point[Size Class],size_class,2,FALSE))</f>
        <v/>
      </c>
      <c r="BM69" s="14" t="str">
        <f>IF(Point[Asset Group]="","",VLOOKUP(Point[Age Class],age_class,2,FALSE))</f>
        <v/>
      </c>
      <c r="BN69" s="14" t="str">
        <f>IF(Point[Girth (cm)]="","",Point[Girth (cm)])</f>
        <v/>
      </c>
      <c r="BO69" s="14" t="str">
        <f>IF(Point[Crown Radius (m)]="","",Point[Crown Radius (m)])</f>
        <v/>
      </c>
      <c r="BP69" s="14" t="str">
        <f>IF(Point[Asset Group]="","",VLOOKUP(Point[Rooting Environment],root_enviro,2,FALSE))</f>
        <v/>
      </c>
      <c r="BQ69" s="14" t="str">
        <f>IF(Point[Asset Group]="","",VLOOKUP(Point[Tree Surround],tree_surround,2,FALSE))</f>
        <v/>
      </c>
      <c r="BR69" s="14" t="str">
        <f>IF(Point[Asset Group]="","",VLOOKUP(Point[Tree Grill],yes_no,2,FALSE))</f>
        <v/>
      </c>
      <c r="BS69" s="14" t="str">
        <f>IF(Point[Asset Group]="","",VLOOKUP(Point[Tree Location],tree_location,2,FALSE))</f>
        <v/>
      </c>
    </row>
    <row r="70" spans="1:71" s="3" customFormat="1" x14ac:dyDescent="0.2">
      <c r="A70" s="3" t="str">
        <f>IF(Point[DWG File Name]="","",Point[DWG File Name])</f>
        <v/>
      </c>
      <c r="B70" s="3" t="str">
        <f>IF(Point[DWG Layer Name]="","",Point[DWG Layer Name])</f>
        <v/>
      </c>
      <c r="C70" s="3" t="str">
        <f>IF(Point[DWG Handle]="","",Point[DWG Handle])</f>
        <v/>
      </c>
      <c r="D70" s="58" t="str">
        <f>IF(Point[X]="","",Point[X])</f>
        <v/>
      </c>
      <c r="E70" s="58" t="str">
        <f>IF(Point[Y]="","",Point[Y])</f>
        <v/>
      </c>
      <c r="F70" s="3" t="str">
        <f>IF(Point[Replacement Asset]="","",Point[Replacement Asset])</f>
        <v/>
      </c>
      <c r="G70" s="3" t="str">
        <f>IF(Point[Asset ID]="","",UPPER(Point[Asset ID]))</f>
        <v/>
      </c>
      <c r="H70" s="3" t="str">
        <f>IF(Point[Asset Group]="","",VLOOKUP(Point[Asset Group],asset_grp_pt,4,FALSE))</f>
        <v/>
      </c>
      <c r="I70" s="3" t="str">
        <f>IF(Point[Asset Group]="","",VLOOKUP(Point[Asset Group],asset_grp_pt,2,FALSE))</f>
        <v/>
      </c>
      <c r="J70" s="3" t="str">
        <f>IF(Point[Asset Group]="","",VLOOKUP(Point[Asset Group],asset_grp_pt,3,FALSE))</f>
        <v/>
      </c>
      <c r="K70" s="3" t="str">
        <f>IF(Point[Asset Group]="","",VLOOKUP(Point[Asset Type],type_master_list,2,FALSE))</f>
        <v/>
      </c>
      <c r="L70" s="3" t="str">
        <f>IF(Point[Asset Name]="","",PROPER(Point[Asset Name]))</f>
        <v/>
      </c>
      <c r="M70" s="11" t="str">
        <f>IF(Point[Install Date]="","",Point[Install Date])</f>
        <v/>
      </c>
      <c r="N70" s="11" t="str">
        <f>IF(Point[Note]="","",PROPER(Point[Note]))</f>
        <v/>
      </c>
      <c r="O70" s="11" t="str">
        <f>IF(Point[Resource Consent Number]="","",UPPER(Point[Resource Consent Number]))</f>
        <v/>
      </c>
      <c r="P70" s="53" t="str">
        <f>IF(Point[Asset Unit Cost]="","",Point[Asset Unit Cost])</f>
        <v/>
      </c>
      <c r="Q70" s="11" t="str">
        <f>IF(Point[Added By]="","",UPPER(Point[Added By]))</f>
        <v/>
      </c>
      <c r="R70" s="11" t="str">
        <f>IF(Point[Added Date]="","",Point[Added Date])</f>
        <v/>
      </c>
      <c r="S70" s="14" t="str">
        <f>IF(Point[Z COORD]="","",Point[Z COORD])</f>
        <v/>
      </c>
      <c r="T70" s="14" t="str">
        <f>IF(Point[Asset Description]="","",PROPER(Point[Asset Description]))</f>
        <v/>
      </c>
      <c r="U70" s="14" t="str">
        <f>IF(Point[[Artist ]]="","",PROPER(Point[[Artist ]]))</f>
        <v/>
      </c>
      <c r="V70" s="14" t="str">
        <f>IF(Point[Material Notes]="","",PROPER(Point[Material Notes]))</f>
        <v/>
      </c>
      <c r="W70" s="14" t="str">
        <f>IF(Point[Dimension Notes]="","",Point[Dimension Notes])</f>
        <v/>
      </c>
      <c r="X70" s="14" t="str">
        <f>IF(Point[List]="","",VLOOKUP(Point[Burner Number],number,2,FALSE))</f>
        <v/>
      </c>
      <c r="Y70" s="14" t="str">
        <f>IF(Point[List]="","",VLOOKUP(Point[Fuel],bbq_fuel,2,FALSE))</f>
        <v/>
      </c>
      <c r="Z70" s="14" t="str">
        <f>IF(Point[List]="","",VLOOKUP(Point[Cabinet Material],bbq_material,2,FALSE))</f>
        <v/>
      </c>
      <c r="AA70" s="14" t="str">
        <f>IF(Point[Asset Group]="","",VLOOKUP(Point[Manufacturer],manufacturer,2,FALSE))</f>
        <v/>
      </c>
      <c r="AB70" s="14" t="str">
        <f>IF(Point[Uinsex WC]="","",Point[Uinsex WC])</f>
        <v/>
      </c>
      <c r="AC70" s="14" t="str">
        <f>IF(Point[Female WC]="","",Point[Female WC])</f>
        <v/>
      </c>
      <c r="AD70" s="14" t="str">
        <f>IF(Point[Male WC]="","",Point[Male WC])</f>
        <v/>
      </c>
      <c r="AE70" s="14" t="str">
        <f>IF(Point[Urinal]="","",Point[Urinal])</f>
        <v/>
      </c>
      <c r="AF70" s="14" t="str">
        <f>IF(Point[Disabled Unisex]="","",Point[Disabled Unisex])</f>
        <v/>
      </c>
      <c r="AG70" s="14" t="str">
        <f>IF(Point[Disabled Female]="","",Point[Disabled Female])</f>
        <v/>
      </c>
      <c r="AH70" s="14" t="str">
        <f>IF(Point[Disabled Male]="","",Point[Disabled Male])</f>
        <v/>
      </c>
      <c r="AI70" s="14" t="str">
        <f>IF(Point[Asset Group]="","",VLOOKUP(Point[Handrail],yes_no,2,FALSE))</f>
        <v/>
      </c>
      <c r="AJ70" s="14" t="str">
        <f>IF(Point[Asset Group]="","",VLOOKUP(Point[Baby Changing],yes_no,2,FALSE))</f>
        <v/>
      </c>
      <c r="AK70" s="14" t="str">
        <f>IF(Point[Asset Group]="","",VLOOKUP(Point[Service Room],yes_no,2,FALSE))</f>
        <v/>
      </c>
      <c r="AL70" s="14" t="str">
        <f>IF(Point[Asset Group]="","",VLOOKUP(Point[Service Tap],service_tap,2,FALSE))</f>
        <v/>
      </c>
      <c r="AM70" s="14" t="str">
        <f>IF(Point[Asset Group]="","",VLOOKUP(Point[Heating Type],wc_heating,2,FALSE))</f>
        <v/>
      </c>
      <c r="AN70" s="14" t="str">
        <f>IF(Point[Asset Group]="","",VLOOKUP(Point[Power Supply],power_supply,2,FALSE))</f>
        <v/>
      </c>
      <c r="AO70" s="14" t="str">
        <f>IF(Point[Asset Group]="","",VLOOKUP(Point[Waste Water],waste_water,2,FALSE))</f>
        <v/>
      </c>
      <c r="AP70" s="14" t="str">
        <f>IF(Point[Asset Group]="","",VLOOKUP(Point[Furniture SubType],subdom_master_gdb,2,FALSE))</f>
        <v/>
      </c>
      <c r="AQ70" s="14" t="str">
        <f>IF(Point[Asset Group]="","",VLOOKUP(Point[Concrete Pad],yes_no,2,FALSE))</f>
        <v/>
      </c>
      <c r="AR70" s="14" t="str">
        <f>IF(Point[Asset Group]="","",VLOOKUP(Point[Material],material_master,2,FALSE))</f>
        <v/>
      </c>
      <c r="AS70" s="14" t="str">
        <f>IF(Point[Asset Group]="","",VLOOKUP(Point[Plumbing],irrigation_plumbing,2,FALSE))</f>
        <v/>
      </c>
      <c r="AT70" s="14" t="str">
        <f>IF(Point[Asset Group]="","",VLOOKUP(Point[Sprinklers],irrigation_sprinklers,2,FALSE))</f>
        <v/>
      </c>
      <c r="AU70" s="14" t="str">
        <f>IF(Point[Asset Group]="","",VLOOKUP(Point[System],irrigation_system,2,FALSE))</f>
        <v/>
      </c>
      <c r="AV70" s="14" t="str">
        <f>IF(Point[Asset Group]="","",VLOOKUP(Point[Status],irrigation_status,2,FALSE))</f>
        <v/>
      </c>
      <c r="AW70" s="11" t="str">
        <f>IF(Point[Date of manufacture]="","",Point[Date of manufacture])</f>
        <v/>
      </c>
      <c r="AX70" s="14" t="str">
        <f>IF(Point[Asset Group]="","",VLOOKUP(Point[Sign Purpose],sign_purpose,2,FALSE))</f>
        <v/>
      </c>
      <c r="AY70" s="14" t="str">
        <f>IF(Point[Asset Group]="","",VLOOKUP(Point[Sign Material],material_master,2,FALSE))</f>
        <v/>
      </c>
      <c r="AZ70" s="14" t="str">
        <f>IF(Point[Asset Group]="","",VLOOKUP(Point[Affixed To],sign_affix,2,FALSE))</f>
        <v/>
      </c>
      <c r="BA70" s="14" t="str">
        <f>IF(Point[Size HxB mm]="","",Point[Size HxB mm])</f>
        <v/>
      </c>
      <c r="BB70" s="14" t="str">
        <f>IF(Point[Height m]="","",Point[Height m])</f>
        <v/>
      </c>
      <c r="BC70" s="14" t="str">
        <f>IF(Point[Asset Group]="","",VLOOKUP(Point[Post Material],material_master,2,FALSE))</f>
        <v/>
      </c>
      <c r="BD70" s="14" t="str">
        <f>IF(Point[Asset Group]="","",VLOOKUP(Point[Post Number],number,2,FALSE))</f>
        <v/>
      </c>
      <c r="BE70" s="14" t="str">
        <f>IF(Point[Asset Group]="","",VLOOKUP(Point[Structure SubType],subdom_master_gdb,2,FALSE))</f>
        <v/>
      </c>
      <c r="BF70" s="14" t="str">
        <f>IF(Point[Area m2]="","",Point[Area m2])</f>
        <v/>
      </c>
      <c r="BG70" s="14" t="str">
        <f>IF(Point[Length m]="","",Point[Length m])</f>
        <v/>
      </c>
      <c r="BH70" s="14" t="str">
        <f>IF(Point[Width m]="","",Point[Width m])</f>
        <v/>
      </c>
      <c r="BI70" s="14" t="str">
        <f>IF(Point[Diameter m]="","",Point[Diameter m])</f>
        <v/>
      </c>
      <c r="BJ70" s="14" t="str">
        <f>IF(Point[Asset Group]="","",VLOOKUP(Point[Number of Pipes],number,2,FALSE))</f>
        <v/>
      </c>
      <c r="BK70" s="14" t="str">
        <f>IF(Point[Asset Group]="","",VLOOKUP(Point[Combined Name],2,FALSE))</f>
        <v/>
      </c>
      <c r="BL70" s="14" t="str">
        <f>IF(Point[Asset Group]="","",VLOOKUP(Point[Size Class],size_class,2,FALSE))</f>
        <v/>
      </c>
      <c r="BM70" s="14" t="str">
        <f>IF(Point[Asset Group]="","",VLOOKUP(Point[Age Class],age_class,2,FALSE))</f>
        <v/>
      </c>
      <c r="BN70" s="14" t="str">
        <f>IF(Point[Girth (cm)]="","",Point[Girth (cm)])</f>
        <v/>
      </c>
      <c r="BO70" s="14" t="str">
        <f>IF(Point[Crown Radius (m)]="","",Point[Crown Radius (m)])</f>
        <v/>
      </c>
      <c r="BP70" s="14" t="str">
        <f>IF(Point[Asset Group]="","",VLOOKUP(Point[Rooting Environment],root_enviro,2,FALSE))</f>
        <v/>
      </c>
      <c r="BQ70" s="14" t="str">
        <f>IF(Point[Asset Group]="","",VLOOKUP(Point[Tree Surround],tree_surround,2,FALSE))</f>
        <v/>
      </c>
      <c r="BR70" s="14" t="str">
        <f>IF(Point[Asset Group]="","",VLOOKUP(Point[Tree Grill],yes_no,2,FALSE))</f>
        <v/>
      </c>
      <c r="BS70" s="14" t="str">
        <f>IF(Point[Asset Group]="","",VLOOKUP(Point[Tree Location],tree_location,2,FALSE))</f>
        <v/>
      </c>
    </row>
    <row r="71" spans="1:71" s="3" customFormat="1" x14ac:dyDescent="0.2">
      <c r="A71" s="3" t="str">
        <f>IF(Point[DWG File Name]="","",Point[DWG File Name])</f>
        <v/>
      </c>
      <c r="B71" s="3" t="str">
        <f>IF(Point[DWG Layer Name]="","",Point[DWG Layer Name])</f>
        <v/>
      </c>
      <c r="C71" s="3" t="str">
        <f>IF(Point[DWG Handle]="","",Point[DWG Handle])</f>
        <v/>
      </c>
      <c r="D71" s="58" t="str">
        <f>IF(Point[X]="","",Point[X])</f>
        <v/>
      </c>
      <c r="E71" s="58" t="str">
        <f>IF(Point[Y]="","",Point[Y])</f>
        <v/>
      </c>
      <c r="F71" s="3" t="str">
        <f>IF(Point[Replacement Asset]="","",Point[Replacement Asset])</f>
        <v/>
      </c>
      <c r="G71" s="3" t="str">
        <f>IF(Point[Asset ID]="","",UPPER(Point[Asset ID]))</f>
        <v/>
      </c>
      <c r="H71" s="3" t="str">
        <f>IF(Point[Asset Group]="","",VLOOKUP(Point[Asset Group],asset_grp_pt,4,FALSE))</f>
        <v/>
      </c>
      <c r="I71" s="3" t="str">
        <f>IF(Point[Asset Group]="","",VLOOKUP(Point[Asset Group],asset_grp_pt,2,FALSE))</f>
        <v/>
      </c>
      <c r="J71" s="3" t="str">
        <f>IF(Point[Asset Group]="","",VLOOKUP(Point[Asset Group],asset_grp_pt,3,FALSE))</f>
        <v/>
      </c>
      <c r="K71" s="3" t="str">
        <f>IF(Point[Asset Group]="","",VLOOKUP(Point[Asset Type],type_master_list,2,FALSE))</f>
        <v/>
      </c>
      <c r="L71" s="3" t="str">
        <f>IF(Point[Asset Name]="","",PROPER(Point[Asset Name]))</f>
        <v/>
      </c>
      <c r="M71" s="11" t="str">
        <f>IF(Point[Install Date]="","",Point[Install Date])</f>
        <v/>
      </c>
      <c r="N71" s="11" t="str">
        <f>IF(Point[Note]="","",PROPER(Point[Note]))</f>
        <v/>
      </c>
      <c r="O71" s="11" t="str">
        <f>IF(Point[Resource Consent Number]="","",UPPER(Point[Resource Consent Number]))</f>
        <v/>
      </c>
      <c r="P71" s="53" t="str">
        <f>IF(Point[Asset Unit Cost]="","",Point[Asset Unit Cost])</f>
        <v/>
      </c>
      <c r="Q71" s="11" t="str">
        <f>IF(Point[Added By]="","",UPPER(Point[Added By]))</f>
        <v/>
      </c>
      <c r="R71" s="11" t="str">
        <f>IF(Point[Added Date]="","",Point[Added Date])</f>
        <v/>
      </c>
      <c r="S71" s="14" t="str">
        <f>IF(Point[Z COORD]="","",Point[Z COORD])</f>
        <v/>
      </c>
      <c r="T71" s="14" t="str">
        <f>IF(Point[Asset Description]="","",PROPER(Point[Asset Description]))</f>
        <v/>
      </c>
      <c r="U71" s="14" t="str">
        <f>IF(Point[[Artist ]]="","",PROPER(Point[[Artist ]]))</f>
        <v/>
      </c>
      <c r="V71" s="14" t="str">
        <f>IF(Point[Material Notes]="","",PROPER(Point[Material Notes]))</f>
        <v/>
      </c>
      <c r="W71" s="14" t="str">
        <f>IF(Point[Dimension Notes]="","",Point[Dimension Notes])</f>
        <v/>
      </c>
      <c r="X71" s="14" t="str">
        <f>IF(Point[List]="","",VLOOKUP(Point[Burner Number],number,2,FALSE))</f>
        <v/>
      </c>
      <c r="Y71" s="14" t="str">
        <f>IF(Point[List]="","",VLOOKUP(Point[Fuel],bbq_fuel,2,FALSE))</f>
        <v/>
      </c>
      <c r="Z71" s="14" t="str">
        <f>IF(Point[List]="","",VLOOKUP(Point[Cabinet Material],bbq_material,2,FALSE))</f>
        <v/>
      </c>
      <c r="AA71" s="14" t="str">
        <f>IF(Point[Asset Group]="","",VLOOKUP(Point[Manufacturer],manufacturer,2,FALSE))</f>
        <v/>
      </c>
      <c r="AB71" s="14" t="str">
        <f>IF(Point[Uinsex WC]="","",Point[Uinsex WC])</f>
        <v/>
      </c>
      <c r="AC71" s="14" t="str">
        <f>IF(Point[Female WC]="","",Point[Female WC])</f>
        <v/>
      </c>
      <c r="AD71" s="14" t="str">
        <f>IF(Point[Male WC]="","",Point[Male WC])</f>
        <v/>
      </c>
      <c r="AE71" s="14" t="str">
        <f>IF(Point[Urinal]="","",Point[Urinal])</f>
        <v/>
      </c>
      <c r="AF71" s="14" t="str">
        <f>IF(Point[Disabled Unisex]="","",Point[Disabled Unisex])</f>
        <v/>
      </c>
      <c r="AG71" s="14" t="str">
        <f>IF(Point[Disabled Female]="","",Point[Disabled Female])</f>
        <v/>
      </c>
      <c r="AH71" s="14" t="str">
        <f>IF(Point[Disabled Male]="","",Point[Disabled Male])</f>
        <v/>
      </c>
      <c r="AI71" s="14" t="str">
        <f>IF(Point[Asset Group]="","",VLOOKUP(Point[Handrail],yes_no,2,FALSE))</f>
        <v/>
      </c>
      <c r="AJ71" s="14" t="str">
        <f>IF(Point[Asset Group]="","",VLOOKUP(Point[Baby Changing],yes_no,2,FALSE))</f>
        <v/>
      </c>
      <c r="AK71" s="14" t="str">
        <f>IF(Point[Asset Group]="","",VLOOKUP(Point[Service Room],yes_no,2,FALSE))</f>
        <v/>
      </c>
      <c r="AL71" s="14" t="str">
        <f>IF(Point[Asset Group]="","",VLOOKUP(Point[Service Tap],service_tap,2,FALSE))</f>
        <v/>
      </c>
      <c r="AM71" s="14" t="str">
        <f>IF(Point[Asset Group]="","",VLOOKUP(Point[Heating Type],wc_heating,2,FALSE))</f>
        <v/>
      </c>
      <c r="AN71" s="14" t="str">
        <f>IF(Point[Asset Group]="","",VLOOKUP(Point[Power Supply],power_supply,2,FALSE))</f>
        <v/>
      </c>
      <c r="AO71" s="14" t="str">
        <f>IF(Point[Asset Group]="","",VLOOKUP(Point[Waste Water],waste_water,2,FALSE))</f>
        <v/>
      </c>
      <c r="AP71" s="14" t="str">
        <f>IF(Point[Asset Group]="","",VLOOKUP(Point[Furniture SubType],subdom_master_gdb,2,FALSE))</f>
        <v/>
      </c>
      <c r="AQ71" s="14" t="str">
        <f>IF(Point[Asset Group]="","",VLOOKUP(Point[Concrete Pad],yes_no,2,FALSE))</f>
        <v/>
      </c>
      <c r="AR71" s="14" t="str">
        <f>IF(Point[Asset Group]="","",VLOOKUP(Point[Material],material_master,2,FALSE))</f>
        <v/>
      </c>
      <c r="AS71" s="14" t="str">
        <f>IF(Point[Asset Group]="","",VLOOKUP(Point[Plumbing],irrigation_plumbing,2,FALSE))</f>
        <v/>
      </c>
      <c r="AT71" s="14" t="str">
        <f>IF(Point[Asset Group]="","",VLOOKUP(Point[Sprinklers],irrigation_sprinklers,2,FALSE))</f>
        <v/>
      </c>
      <c r="AU71" s="14" t="str">
        <f>IF(Point[Asset Group]="","",VLOOKUP(Point[System],irrigation_system,2,FALSE))</f>
        <v/>
      </c>
      <c r="AV71" s="14" t="str">
        <f>IF(Point[Asset Group]="","",VLOOKUP(Point[Status],irrigation_status,2,FALSE))</f>
        <v/>
      </c>
      <c r="AW71" s="11" t="str">
        <f>IF(Point[Date of manufacture]="","",Point[Date of manufacture])</f>
        <v/>
      </c>
      <c r="AX71" s="14" t="str">
        <f>IF(Point[Asset Group]="","",VLOOKUP(Point[Sign Purpose],sign_purpose,2,FALSE))</f>
        <v/>
      </c>
      <c r="AY71" s="14" t="str">
        <f>IF(Point[Asset Group]="","",VLOOKUP(Point[Sign Material],material_master,2,FALSE))</f>
        <v/>
      </c>
      <c r="AZ71" s="14" t="str">
        <f>IF(Point[Asset Group]="","",VLOOKUP(Point[Affixed To],sign_affix,2,FALSE))</f>
        <v/>
      </c>
      <c r="BA71" s="14" t="str">
        <f>IF(Point[Size HxB mm]="","",Point[Size HxB mm])</f>
        <v/>
      </c>
      <c r="BB71" s="14" t="str">
        <f>IF(Point[Height m]="","",Point[Height m])</f>
        <v/>
      </c>
      <c r="BC71" s="14" t="str">
        <f>IF(Point[Asset Group]="","",VLOOKUP(Point[Post Material],material_master,2,FALSE))</f>
        <v/>
      </c>
      <c r="BD71" s="14" t="str">
        <f>IF(Point[Asset Group]="","",VLOOKUP(Point[Post Number],number,2,FALSE))</f>
        <v/>
      </c>
      <c r="BE71" s="14" t="str">
        <f>IF(Point[Asset Group]="","",VLOOKUP(Point[Structure SubType],subdom_master_gdb,2,FALSE))</f>
        <v/>
      </c>
      <c r="BF71" s="14" t="str">
        <f>IF(Point[Area m2]="","",Point[Area m2])</f>
        <v/>
      </c>
      <c r="BG71" s="14" t="str">
        <f>IF(Point[Length m]="","",Point[Length m])</f>
        <v/>
      </c>
      <c r="BH71" s="14" t="str">
        <f>IF(Point[Width m]="","",Point[Width m])</f>
        <v/>
      </c>
      <c r="BI71" s="14" t="str">
        <f>IF(Point[Diameter m]="","",Point[Diameter m])</f>
        <v/>
      </c>
      <c r="BJ71" s="14" t="str">
        <f>IF(Point[Asset Group]="","",VLOOKUP(Point[Number of Pipes],number,2,FALSE))</f>
        <v/>
      </c>
      <c r="BK71" s="14" t="str">
        <f>IF(Point[Asset Group]="","",VLOOKUP(Point[Combined Name],2,FALSE))</f>
        <v/>
      </c>
      <c r="BL71" s="14" t="str">
        <f>IF(Point[Asset Group]="","",VLOOKUP(Point[Size Class],size_class,2,FALSE))</f>
        <v/>
      </c>
      <c r="BM71" s="14" t="str">
        <f>IF(Point[Asset Group]="","",VLOOKUP(Point[Age Class],age_class,2,FALSE))</f>
        <v/>
      </c>
      <c r="BN71" s="14" t="str">
        <f>IF(Point[Girth (cm)]="","",Point[Girth (cm)])</f>
        <v/>
      </c>
      <c r="BO71" s="14" t="str">
        <f>IF(Point[Crown Radius (m)]="","",Point[Crown Radius (m)])</f>
        <v/>
      </c>
      <c r="BP71" s="14" t="str">
        <f>IF(Point[Asset Group]="","",VLOOKUP(Point[Rooting Environment],root_enviro,2,FALSE))</f>
        <v/>
      </c>
      <c r="BQ71" s="14" t="str">
        <f>IF(Point[Asset Group]="","",VLOOKUP(Point[Tree Surround],tree_surround,2,FALSE))</f>
        <v/>
      </c>
      <c r="BR71" s="14" t="str">
        <f>IF(Point[Asset Group]="","",VLOOKUP(Point[Tree Grill],yes_no,2,FALSE))</f>
        <v/>
      </c>
      <c r="BS71" s="14" t="str">
        <f>IF(Point[Asset Group]="","",VLOOKUP(Point[Tree Location],tree_location,2,FALSE))</f>
        <v/>
      </c>
    </row>
    <row r="72" spans="1:71" s="3" customFormat="1" x14ac:dyDescent="0.2">
      <c r="A72" s="3" t="str">
        <f>IF(Point[DWG File Name]="","",Point[DWG File Name])</f>
        <v/>
      </c>
      <c r="B72" s="3" t="str">
        <f>IF(Point[DWG Layer Name]="","",Point[DWG Layer Name])</f>
        <v/>
      </c>
      <c r="C72" s="3" t="str">
        <f>IF(Point[DWG Handle]="","",Point[DWG Handle])</f>
        <v/>
      </c>
      <c r="D72" s="58" t="str">
        <f>IF(Point[X]="","",Point[X])</f>
        <v/>
      </c>
      <c r="E72" s="58" t="str">
        <f>IF(Point[Y]="","",Point[Y])</f>
        <v/>
      </c>
      <c r="F72" s="3" t="str">
        <f>IF(Point[Replacement Asset]="","",Point[Replacement Asset])</f>
        <v/>
      </c>
      <c r="G72" s="3" t="str">
        <f>IF(Point[Asset ID]="","",UPPER(Point[Asset ID]))</f>
        <v/>
      </c>
      <c r="H72" s="3" t="str">
        <f>IF(Point[Asset Group]="","",VLOOKUP(Point[Asset Group],asset_grp_pt,4,FALSE))</f>
        <v/>
      </c>
      <c r="I72" s="3" t="str">
        <f>IF(Point[Asset Group]="","",VLOOKUP(Point[Asset Group],asset_grp_pt,2,FALSE))</f>
        <v/>
      </c>
      <c r="J72" s="3" t="str">
        <f>IF(Point[Asset Group]="","",VLOOKUP(Point[Asset Group],asset_grp_pt,3,FALSE))</f>
        <v/>
      </c>
      <c r="K72" s="3" t="str">
        <f>IF(Point[Asset Group]="","",VLOOKUP(Point[Asset Type],type_master_list,2,FALSE))</f>
        <v/>
      </c>
      <c r="L72" s="3" t="str">
        <f>IF(Point[Asset Name]="","",PROPER(Point[Asset Name]))</f>
        <v/>
      </c>
      <c r="M72" s="11" t="str">
        <f>IF(Point[Install Date]="","",Point[Install Date])</f>
        <v/>
      </c>
      <c r="N72" s="11" t="str">
        <f>IF(Point[Note]="","",PROPER(Point[Note]))</f>
        <v/>
      </c>
      <c r="O72" s="11" t="str">
        <f>IF(Point[Resource Consent Number]="","",UPPER(Point[Resource Consent Number]))</f>
        <v/>
      </c>
      <c r="P72" s="53" t="str">
        <f>IF(Point[Asset Unit Cost]="","",Point[Asset Unit Cost])</f>
        <v/>
      </c>
      <c r="Q72" s="11" t="str">
        <f>IF(Point[Added By]="","",UPPER(Point[Added By]))</f>
        <v/>
      </c>
      <c r="R72" s="11" t="str">
        <f>IF(Point[Added Date]="","",Point[Added Date])</f>
        <v/>
      </c>
      <c r="S72" s="14" t="str">
        <f>IF(Point[Z COORD]="","",Point[Z COORD])</f>
        <v/>
      </c>
      <c r="T72" s="14" t="str">
        <f>IF(Point[Asset Description]="","",PROPER(Point[Asset Description]))</f>
        <v/>
      </c>
      <c r="U72" s="14" t="str">
        <f>IF(Point[[Artist ]]="","",PROPER(Point[[Artist ]]))</f>
        <v/>
      </c>
      <c r="V72" s="14" t="str">
        <f>IF(Point[Material Notes]="","",PROPER(Point[Material Notes]))</f>
        <v/>
      </c>
      <c r="W72" s="14" t="str">
        <f>IF(Point[Dimension Notes]="","",Point[Dimension Notes])</f>
        <v/>
      </c>
      <c r="X72" s="14" t="str">
        <f>IF(Point[List]="","",VLOOKUP(Point[Burner Number],number,2,FALSE))</f>
        <v/>
      </c>
      <c r="Y72" s="14" t="str">
        <f>IF(Point[List]="","",VLOOKUP(Point[Fuel],bbq_fuel,2,FALSE))</f>
        <v/>
      </c>
      <c r="Z72" s="14" t="str">
        <f>IF(Point[List]="","",VLOOKUP(Point[Cabinet Material],bbq_material,2,FALSE))</f>
        <v/>
      </c>
      <c r="AA72" s="14" t="str">
        <f>IF(Point[Asset Group]="","",VLOOKUP(Point[Manufacturer],manufacturer,2,FALSE))</f>
        <v/>
      </c>
      <c r="AB72" s="14" t="str">
        <f>IF(Point[Uinsex WC]="","",Point[Uinsex WC])</f>
        <v/>
      </c>
      <c r="AC72" s="14" t="str">
        <f>IF(Point[Female WC]="","",Point[Female WC])</f>
        <v/>
      </c>
      <c r="AD72" s="14" t="str">
        <f>IF(Point[Male WC]="","",Point[Male WC])</f>
        <v/>
      </c>
      <c r="AE72" s="14" t="str">
        <f>IF(Point[Urinal]="","",Point[Urinal])</f>
        <v/>
      </c>
      <c r="AF72" s="14" t="str">
        <f>IF(Point[Disabled Unisex]="","",Point[Disabled Unisex])</f>
        <v/>
      </c>
      <c r="AG72" s="14" t="str">
        <f>IF(Point[Disabled Female]="","",Point[Disabled Female])</f>
        <v/>
      </c>
      <c r="AH72" s="14" t="str">
        <f>IF(Point[Disabled Male]="","",Point[Disabled Male])</f>
        <v/>
      </c>
      <c r="AI72" s="14" t="str">
        <f>IF(Point[Asset Group]="","",VLOOKUP(Point[Handrail],yes_no,2,FALSE))</f>
        <v/>
      </c>
      <c r="AJ72" s="14" t="str">
        <f>IF(Point[Asset Group]="","",VLOOKUP(Point[Baby Changing],yes_no,2,FALSE))</f>
        <v/>
      </c>
      <c r="AK72" s="14" t="str">
        <f>IF(Point[Asset Group]="","",VLOOKUP(Point[Service Room],yes_no,2,FALSE))</f>
        <v/>
      </c>
      <c r="AL72" s="14" t="str">
        <f>IF(Point[Asset Group]="","",VLOOKUP(Point[Service Tap],service_tap,2,FALSE))</f>
        <v/>
      </c>
      <c r="AM72" s="14" t="str">
        <f>IF(Point[Asset Group]="","",VLOOKUP(Point[Heating Type],wc_heating,2,FALSE))</f>
        <v/>
      </c>
      <c r="AN72" s="14" t="str">
        <f>IF(Point[Asset Group]="","",VLOOKUP(Point[Power Supply],power_supply,2,FALSE))</f>
        <v/>
      </c>
      <c r="AO72" s="14" t="str">
        <f>IF(Point[Asset Group]="","",VLOOKUP(Point[Waste Water],waste_water,2,FALSE))</f>
        <v/>
      </c>
      <c r="AP72" s="14" t="str">
        <f>IF(Point[Asset Group]="","",VLOOKUP(Point[Furniture SubType],subdom_master_gdb,2,FALSE))</f>
        <v/>
      </c>
      <c r="AQ72" s="14" t="str">
        <f>IF(Point[Asset Group]="","",VLOOKUP(Point[Concrete Pad],yes_no,2,FALSE))</f>
        <v/>
      </c>
      <c r="AR72" s="14" t="str">
        <f>IF(Point[Asset Group]="","",VLOOKUP(Point[Material],material_master,2,FALSE))</f>
        <v/>
      </c>
      <c r="AS72" s="14" t="str">
        <f>IF(Point[Asset Group]="","",VLOOKUP(Point[Plumbing],irrigation_plumbing,2,FALSE))</f>
        <v/>
      </c>
      <c r="AT72" s="14" t="str">
        <f>IF(Point[Asset Group]="","",VLOOKUP(Point[Sprinklers],irrigation_sprinklers,2,FALSE))</f>
        <v/>
      </c>
      <c r="AU72" s="14" t="str">
        <f>IF(Point[Asset Group]="","",VLOOKUP(Point[System],irrigation_system,2,FALSE))</f>
        <v/>
      </c>
      <c r="AV72" s="14" t="str">
        <f>IF(Point[Asset Group]="","",VLOOKUP(Point[Status],irrigation_status,2,FALSE))</f>
        <v/>
      </c>
      <c r="AW72" s="11" t="str">
        <f>IF(Point[Date of manufacture]="","",Point[Date of manufacture])</f>
        <v/>
      </c>
      <c r="AX72" s="14" t="str">
        <f>IF(Point[Asset Group]="","",VLOOKUP(Point[Sign Purpose],sign_purpose,2,FALSE))</f>
        <v/>
      </c>
      <c r="AY72" s="14" t="str">
        <f>IF(Point[Asset Group]="","",VLOOKUP(Point[Sign Material],material_master,2,FALSE))</f>
        <v/>
      </c>
      <c r="AZ72" s="14" t="str">
        <f>IF(Point[Asset Group]="","",VLOOKUP(Point[Affixed To],sign_affix,2,FALSE))</f>
        <v/>
      </c>
      <c r="BA72" s="14" t="str">
        <f>IF(Point[Size HxB mm]="","",Point[Size HxB mm])</f>
        <v/>
      </c>
      <c r="BB72" s="14" t="str">
        <f>IF(Point[Height m]="","",Point[Height m])</f>
        <v/>
      </c>
      <c r="BC72" s="14" t="str">
        <f>IF(Point[Asset Group]="","",VLOOKUP(Point[Post Material],material_master,2,FALSE))</f>
        <v/>
      </c>
      <c r="BD72" s="14" t="str">
        <f>IF(Point[Asset Group]="","",VLOOKUP(Point[Post Number],number,2,FALSE))</f>
        <v/>
      </c>
      <c r="BE72" s="14" t="str">
        <f>IF(Point[Asset Group]="","",VLOOKUP(Point[Structure SubType],subdom_master_gdb,2,FALSE))</f>
        <v/>
      </c>
      <c r="BF72" s="14" t="str">
        <f>IF(Point[Area m2]="","",Point[Area m2])</f>
        <v/>
      </c>
      <c r="BG72" s="14" t="str">
        <f>IF(Point[Length m]="","",Point[Length m])</f>
        <v/>
      </c>
      <c r="BH72" s="14" t="str">
        <f>IF(Point[Width m]="","",Point[Width m])</f>
        <v/>
      </c>
      <c r="BI72" s="14" t="str">
        <f>IF(Point[Diameter m]="","",Point[Diameter m])</f>
        <v/>
      </c>
      <c r="BJ72" s="14" t="str">
        <f>IF(Point[Asset Group]="","",VLOOKUP(Point[Number of Pipes],number,2,FALSE))</f>
        <v/>
      </c>
      <c r="BK72" s="14" t="str">
        <f>IF(Point[Asset Group]="","",VLOOKUP(Point[Combined Name],2,FALSE))</f>
        <v/>
      </c>
      <c r="BL72" s="14" t="str">
        <f>IF(Point[Asset Group]="","",VLOOKUP(Point[Size Class],size_class,2,FALSE))</f>
        <v/>
      </c>
      <c r="BM72" s="14" t="str">
        <f>IF(Point[Asset Group]="","",VLOOKUP(Point[Age Class],age_class,2,FALSE))</f>
        <v/>
      </c>
      <c r="BN72" s="14" t="str">
        <f>IF(Point[Girth (cm)]="","",Point[Girth (cm)])</f>
        <v/>
      </c>
      <c r="BO72" s="14" t="str">
        <f>IF(Point[Crown Radius (m)]="","",Point[Crown Radius (m)])</f>
        <v/>
      </c>
      <c r="BP72" s="14" t="str">
        <f>IF(Point[Asset Group]="","",VLOOKUP(Point[Rooting Environment],root_enviro,2,FALSE))</f>
        <v/>
      </c>
      <c r="BQ72" s="14" t="str">
        <f>IF(Point[Asset Group]="","",VLOOKUP(Point[Tree Surround],tree_surround,2,FALSE))</f>
        <v/>
      </c>
      <c r="BR72" s="14" t="str">
        <f>IF(Point[Asset Group]="","",VLOOKUP(Point[Tree Grill],yes_no,2,FALSE))</f>
        <v/>
      </c>
      <c r="BS72" s="14" t="str">
        <f>IF(Point[Asset Group]="","",VLOOKUP(Point[Tree Location],tree_location,2,FALSE))</f>
        <v/>
      </c>
    </row>
    <row r="73" spans="1:71" s="3" customFormat="1" x14ac:dyDescent="0.2">
      <c r="A73" s="3" t="str">
        <f>IF(Point[DWG File Name]="","",Point[DWG File Name])</f>
        <v/>
      </c>
      <c r="B73" s="3" t="str">
        <f>IF(Point[DWG Layer Name]="","",Point[DWG Layer Name])</f>
        <v/>
      </c>
      <c r="C73" s="3" t="str">
        <f>IF(Point[DWG Handle]="","",Point[DWG Handle])</f>
        <v/>
      </c>
      <c r="D73" s="58" t="str">
        <f>IF(Point[X]="","",Point[X])</f>
        <v/>
      </c>
      <c r="E73" s="58" t="str">
        <f>IF(Point[Y]="","",Point[Y])</f>
        <v/>
      </c>
      <c r="F73" s="3" t="str">
        <f>IF(Point[Replacement Asset]="","",Point[Replacement Asset])</f>
        <v/>
      </c>
      <c r="G73" s="3" t="str">
        <f>IF(Point[Asset ID]="","",UPPER(Point[Asset ID]))</f>
        <v/>
      </c>
      <c r="H73" s="3" t="str">
        <f>IF(Point[Asset Group]="","",VLOOKUP(Point[Asset Group],asset_grp_pt,4,FALSE))</f>
        <v/>
      </c>
      <c r="I73" s="3" t="str">
        <f>IF(Point[Asset Group]="","",VLOOKUP(Point[Asset Group],asset_grp_pt,2,FALSE))</f>
        <v/>
      </c>
      <c r="J73" s="3" t="str">
        <f>IF(Point[Asset Group]="","",VLOOKUP(Point[Asset Group],asset_grp_pt,3,FALSE))</f>
        <v/>
      </c>
      <c r="K73" s="3" t="str">
        <f>IF(Point[Asset Group]="","",VLOOKUP(Point[Asset Type],type_master_list,2,FALSE))</f>
        <v/>
      </c>
      <c r="L73" s="3" t="str">
        <f>IF(Point[Asset Name]="","",PROPER(Point[Asset Name]))</f>
        <v/>
      </c>
      <c r="M73" s="11" t="str">
        <f>IF(Point[Install Date]="","",Point[Install Date])</f>
        <v/>
      </c>
      <c r="N73" s="11" t="str">
        <f>IF(Point[Note]="","",PROPER(Point[Note]))</f>
        <v/>
      </c>
      <c r="O73" s="11" t="str">
        <f>IF(Point[Resource Consent Number]="","",UPPER(Point[Resource Consent Number]))</f>
        <v/>
      </c>
      <c r="P73" s="53" t="str">
        <f>IF(Point[Asset Unit Cost]="","",Point[Asset Unit Cost])</f>
        <v/>
      </c>
      <c r="Q73" s="11" t="str">
        <f>IF(Point[Added By]="","",UPPER(Point[Added By]))</f>
        <v/>
      </c>
      <c r="R73" s="11" t="str">
        <f>IF(Point[Added Date]="","",Point[Added Date])</f>
        <v/>
      </c>
      <c r="S73" s="14" t="str">
        <f>IF(Point[Z COORD]="","",Point[Z COORD])</f>
        <v/>
      </c>
      <c r="T73" s="14" t="str">
        <f>IF(Point[Asset Description]="","",PROPER(Point[Asset Description]))</f>
        <v/>
      </c>
      <c r="U73" s="14" t="str">
        <f>IF(Point[[Artist ]]="","",PROPER(Point[[Artist ]]))</f>
        <v/>
      </c>
      <c r="V73" s="14" t="str">
        <f>IF(Point[Material Notes]="","",PROPER(Point[Material Notes]))</f>
        <v/>
      </c>
      <c r="W73" s="14" t="str">
        <f>IF(Point[Dimension Notes]="","",Point[Dimension Notes])</f>
        <v/>
      </c>
      <c r="X73" s="14" t="str">
        <f>IF(Point[List]="","",VLOOKUP(Point[Burner Number],number,2,FALSE))</f>
        <v/>
      </c>
      <c r="Y73" s="14" t="str">
        <f>IF(Point[List]="","",VLOOKUP(Point[Fuel],bbq_fuel,2,FALSE))</f>
        <v/>
      </c>
      <c r="Z73" s="14" t="str">
        <f>IF(Point[List]="","",VLOOKUP(Point[Cabinet Material],bbq_material,2,FALSE))</f>
        <v/>
      </c>
      <c r="AA73" s="14" t="str">
        <f>IF(Point[Asset Group]="","",VLOOKUP(Point[Manufacturer],manufacturer,2,FALSE))</f>
        <v/>
      </c>
      <c r="AB73" s="14" t="str">
        <f>IF(Point[Uinsex WC]="","",Point[Uinsex WC])</f>
        <v/>
      </c>
      <c r="AC73" s="14" t="str">
        <f>IF(Point[Female WC]="","",Point[Female WC])</f>
        <v/>
      </c>
      <c r="AD73" s="14" t="str">
        <f>IF(Point[Male WC]="","",Point[Male WC])</f>
        <v/>
      </c>
      <c r="AE73" s="14" t="str">
        <f>IF(Point[Urinal]="","",Point[Urinal])</f>
        <v/>
      </c>
      <c r="AF73" s="14" t="str">
        <f>IF(Point[Disabled Unisex]="","",Point[Disabled Unisex])</f>
        <v/>
      </c>
      <c r="AG73" s="14" t="str">
        <f>IF(Point[Disabled Female]="","",Point[Disabled Female])</f>
        <v/>
      </c>
      <c r="AH73" s="14" t="str">
        <f>IF(Point[Disabled Male]="","",Point[Disabled Male])</f>
        <v/>
      </c>
      <c r="AI73" s="14" t="str">
        <f>IF(Point[Asset Group]="","",VLOOKUP(Point[Handrail],yes_no,2,FALSE))</f>
        <v/>
      </c>
      <c r="AJ73" s="14" t="str">
        <f>IF(Point[Asset Group]="","",VLOOKUP(Point[Baby Changing],yes_no,2,FALSE))</f>
        <v/>
      </c>
      <c r="AK73" s="14" t="str">
        <f>IF(Point[Asset Group]="","",VLOOKUP(Point[Service Room],yes_no,2,FALSE))</f>
        <v/>
      </c>
      <c r="AL73" s="14" t="str">
        <f>IF(Point[Asset Group]="","",VLOOKUP(Point[Service Tap],service_tap,2,FALSE))</f>
        <v/>
      </c>
      <c r="AM73" s="14" t="str">
        <f>IF(Point[Asset Group]="","",VLOOKUP(Point[Heating Type],wc_heating,2,FALSE))</f>
        <v/>
      </c>
      <c r="AN73" s="14" t="str">
        <f>IF(Point[Asset Group]="","",VLOOKUP(Point[Power Supply],power_supply,2,FALSE))</f>
        <v/>
      </c>
      <c r="AO73" s="14" t="str">
        <f>IF(Point[Asset Group]="","",VLOOKUP(Point[Waste Water],waste_water,2,FALSE))</f>
        <v/>
      </c>
      <c r="AP73" s="14" t="str">
        <f>IF(Point[Asset Group]="","",VLOOKUP(Point[Furniture SubType],subdom_master_gdb,2,FALSE))</f>
        <v/>
      </c>
      <c r="AQ73" s="14" t="str">
        <f>IF(Point[Asset Group]="","",VLOOKUP(Point[Concrete Pad],yes_no,2,FALSE))</f>
        <v/>
      </c>
      <c r="AR73" s="14" t="str">
        <f>IF(Point[Asset Group]="","",VLOOKUP(Point[Material],material_master,2,FALSE))</f>
        <v/>
      </c>
      <c r="AS73" s="14" t="str">
        <f>IF(Point[Asset Group]="","",VLOOKUP(Point[Plumbing],irrigation_plumbing,2,FALSE))</f>
        <v/>
      </c>
      <c r="AT73" s="14" t="str">
        <f>IF(Point[Asset Group]="","",VLOOKUP(Point[Sprinklers],irrigation_sprinklers,2,FALSE))</f>
        <v/>
      </c>
      <c r="AU73" s="14" t="str">
        <f>IF(Point[Asset Group]="","",VLOOKUP(Point[System],irrigation_system,2,FALSE))</f>
        <v/>
      </c>
      <c r="AV73" s="14" t="str">
        <f>IF(Point[Asset Group]="","",VLOOKUP(Point[Status],irrigation_status,2,FALSE))</f>
        <v/>
      </c>
      <c r="AW73" s="11" t="str">
        <f>IF(Point[Date of manufacture]="","",Point[Date of manufacture])</f>
        <v/>
      </c>
      <c r="AX73" s="14" t="str">
        <f>IF(Point[Asset Group]="","",VLOOKUP(Point[Sign Purpose],sign_purpose,2,FALSE))</f>
        <v/>
      </c>
      <c r="AY73" s="14" t="str">
        <f>IF(Point[Asset Group]="","",VLOOKUP(Point[Sign Material],material_master,2,FALSE))</f>
        <v/>
      </c>
      <c r="AZ73" s="14" t="str">
        <f>IF(Point[Asset Group]="","",VLOOKUP(Point[Affixed To],sign_affix,2,FALSE))</f>
        <v/>
      </c>
      <c r="BA73" s="14" t="str">
        <f>IF(Point[Size HxB mm]="","",Point[Size HxB mm])</f>
        <v/>
      </c>
      <c r="BB73" s="14" t="str">
        <f>IF(Point[Height m]="","",Point[Height m])</f>
        <v/>
      </c>
      <c r="BC73" s="14" t="str">
        <f>IF(Point[Asset Group]="","",VLOOKUP(Point[Post Material],material_master,2,FALSE))</f>
        <v/>
      </c>
      <c r="BD73" s="14" t="str">
        <f>IF(Point[Asset Group]="","",VLOOKUP(Point[Post Number],number,2,FALSE))</f>
        <v/>
      </c>
      <c r="BE73" s="14" t="str">
        <f>IF(Point[Asset Group]="","",VLOOKUP(Point[Structure SubType],subdom_master_gdb,2,FALSE))</f>
        <v/>
      </c>
      <c r="BF73" s="14" t="str">
        <f>IF(Point[Area m2]="","",Point[Area m2])</f>
        <v/>
      </c>
      <c r="BG73" s="14" t="str">
        <f>IF(Point[Length m]="","",Point[Length m])</f>
        <v/>
      </c>
      <c r="BH73" s="14" t="str">
        <f>IF(Point[Width m]="","",Point[Width m])</f>
        <v/>
      </c>
      <c r="BI73" s="14" t="str">
        <f>IF(Point[Diameter m]="","",Point[Diameter m])</f>
        <v/>
      </c>
      <c r="BJ73" s="14" t="str">
        <f>IF(Point[Asset Group]="","",VLOOKUP(Point[Number of Pipes],number,2,FALSE))</f>
        <v/>
      </c>
      <c r="BK73" s="14" t="str">
        <f>IF(Point[Asset Group]="","",VLOOKUP(Point[Combined Name],2,FALSE))</f>
        <v/>
      </c>
      <c r="BL73" s="14" t="str">
        <f>IF(Point[Asset Group]="","",VLOOKUP(Point[Size Class],size_class,2,FALSE))</f>
        <v/>
      </c>
      <c r="BM73" s="14" t="str">
        <f>IF(Point[Asset Group]="","",VLOOKUP(Point[Age Class],age_class,2,FALSE))</f>
        <v/>
      </c>
      <c r="BN73" s="14" t="str">
        <f>IF(Point[Girth (cm)]="","",Point[Girth (cm)])</f>
        <v/>
      </c>
      <c r="BO73" s="14" t="str">
        <f>IF(Point[Crown Radius (m)]="","",Point[Crown Radius (m)])</f>
        <v/>
      </c>
      <c r="BP73" s="14" t="str">
        <f>IF(Point[Asset Group]="","",VLOOKUP(Point[Rooting Environment],root_enviro,2,FALSE))</f>
        <v/>
      </c>
      <c r="BQ73" s="14" t="str">
        <f>IF(Point[Asset Group]="","",VLOOKUP(Point[Tree Surround],tree_surround,2,FALSE))</f>
        <v/>
      </c>
      <c r="BR73" s="14" t="str">
        <f>IF(Point[Asset Group]="","",VLOOKUP(Point[Tree Grill],yes_no,2,FALSE))</f>
        <v/>
      </c>
      <c r="BS73" s="14" t="str">
        <f>IF(Point[Asset Group]="","",VLOOKUP(Point[Tree Location],tree_location,2,FALSE))</f>
        <v/>
      </c>
    </row>
    <row r="74" spans="1:71" s="3" customFormat="1" x14ac:dyDescent="0.2">
      <c r="A74" s="3" t="str">
        <f>IF(Point[DWG File Name]="","",Point[DWG File Name])</f>
        <v/>
      </c>
      <c r="B74" s="3" t="str">
        <f>IF(Point[DWG Layer Name]="","",Point[DWG Layer Name])</f>
        <v/>
      </c>
      <c r="C74" s="3" t="str">
        <f>IF(Point[DWG Handle]="","",Point[DWG Handle])</f>
        <v/>
      </c>
      <c r="D74" s="58" t="str">
        <f>IF(Point[X]="","",Point[X])</f>
        <v/>
      </c>
      <c r="E74" s="58" t="str">
        <f>IF(Point[Y]="","",Point[Y])</f>
        <v/>
      </c>
      <c r="F74" s="3" t="str">
        <f>IF(Point[Replacement Asset]="","",Point[Replacement Asset])</f>
        <v/>
      </c>
      <c r="G74" s="3" t="str">
        <f>IF(Point[Asset ID]="","",UPPER(Point[Asset ID]))</f>
        <v/>
      </c>
      <c r="H74" s="3" t="str">
        <f>IF(Point[Asset Group]="","",VLOOKUP(Point[Asset Group],asset_grp_pt,4,FALSE))</f>
        <v/>
      </c>
      <c r="I74" s="3" t="str">
        <f>IF(Point[Asset Group]="","",VLOOKUP(Point[Asset Group],asset_grp_pt,2,FALSE))</f>
        <v/>
      </c>
      <c r="J74" s="3" t="str">
        <f>IF(Point[Asset Group]="","",VLOOKUP(Point[Asset Group],asset_grp_pt,3,FALSE))</f>
        <v/>
      </c>
      <c r="K74" s="3" t="str">
        <f>IF(Point[Asset Group]="","",VLOOKUP(Point[Asset Type],type_master_list,2,FALSE))</f>
        <v/>
      </c>
      <c r="L74" s="3" t="str">
        <f>IF(Point[Asset Name]="","",PROPER(Point[Asset Name]))</f>
        <v/>
      </c>
      <c r="M74" s="11" t="str">
        <f>IF(Point[Install Date]="","",Point[Install Date])</f>
        <v/>
      </c>
      <c r="N74" s="11" t="str">
        <f>IF(Point[Note]="","",PROPER(Point[Note]))</f>
        <v/>
      </c>
      <c r="O74" s="11" t="str">
        <f>IF(Point[Resource Consent Number]="","",UPPER(Point[Resource Consent Number]))</f>
        <v/>
      </c>
      <c r="P74" s="53" t="str">
        <f>IF(Point[Asset Unit Cost]="","",Point[Asset Unit Cost])</f>
        <v/>
      </c>
      <c r="Q74" s="11" t="str">
        <f>IF(Point[Added By]="","",UPPER(Point[Added By]))</f>
        <v/>
      </c>
      <c r="R74" s="11" t="str">
        <f>IF(Point[Added Date]="","",Point[Added Date])</f>
        <v/>
      </c>
      <c r="S74" s="14" t="str">
        <f>IF(Point[Z COORD]="","",Point[Z COORD])</f>
        <v/>
      </c>
      <c r="T74" s="14" t="str">
        <f>IF(Point[Asset Description]="","",PROPER(Point[Asset Description]))</f>
        <v/>
      </c>
      <c r="U74" s="14" t="str">
        <f>IF(Point[[Artist ]]="","",PROPER(Point[[Artist ]]))</f>
        <v/>
      </c>
      <c r="V74" s="14" t="str">
        <f>IF(Point[Material Notes]="","",PROPER(Point[Material Notes]))</f>
        <v/>
      </c>
      <c r="W74" s="14" t="str">
        <f>IF(Point[Dimension Notes]="","",Point[Dimension Notes])</f>
        <v/>
      </c>
      <c r="X74" s="14" t="str">
        <f>IF(Point[List]="","",VLOOKUP(Point[Burner Number],number,2,FALSE))</f>
        <v/>
      </c>
      <c r="Y74" s="14" t="str">
        <f>IF(Point[List]="","",VLOOKUP(Point[Fuel],bbq_fuel,2,FALSE))</f>
        <v/>
      </c>
      <c r="Z74" s="14" t="str">
        <f>IF(Point[List]="","",VLOOKUP(Point[Cabinet Material],bbq_material,2,FALSE))</f>
        <v/>
      </c>
      <c r="AA74" s="14" t="str">
        <f>IF(Point[Asset Group]="","",VLOOKUP(Point[Manufacturer],manufacturer,2,FALSE))</f>
        <v/>
      </c>
      <c r="AB74" s="14" t="str">
        <f>IF(Point[Uinsex WC]="","",Point[Uinsex WC])</f>
        <v/>
      </c>
      <c r="AC74" s="14" t="str">
        <f>IF(Point[Female WC]="","",Point[Female WC])</f>
        <v/>
      </c>
      <c r="AD74" s="14" t="str">
        <f>IF(Point[Male WC]="","",Point[Male WC])</f>
        <v/>
      </c>
      <c r="AE74" s="14" t="str">
        <f>IF(Point[Urinal]="","",Point[Urinal])</f>
        <v/>
      </c>
      <c r="AF74" s="14" t="str">
        <f>IF(Point[Disabled Unisex]="","",Point[Disabled Unisex])</f>
        <v/>
      </c>
      <c r="AG74" s="14" t="str">
        <f>IF(Point[Disabled Female]="","",Point[Disabled Female])</f>
        <v/>
      </c>
      <c r="AH74" s="14" t="str">
        <f>IF(Point[Disabled Male]="","",Point[Disabled Male])</f>
        <v/>
      </c>
      <c r="AI74" s="14" t="str">
        <f>IF(Point[Asset Group]="","",VLOOKUP(Point[Handrail],yes_no,2,FALSE))</f>
        <v/>
      </c>
      <c r="AJ74" s="14" t="str">
        <f>IF(Point[Asset Group]="","",VLOOKUP(Point[Baby Changing],yes_no,2,FALSE))</f>
        <v/>
      </c>
      <c r="AK74" s="14" t="str">
        <f>IF(Point[Asset Group]="","",VLOOKUP(Point[Service Room],yes_no,2,FALSE))</f>
        <v/>
      </c>
      <c r="AL74" s="14" t="str">
        <f>IF(Point[Asset Group]="","",VLOOKUP(Point[Service Tap],service_tap,2,FALSE))</f>
        <v/>
      </c>
      <c r="AM74" s="14" t="str">
        <f>IF(Point[Asset Group]="","",VLOOKUP(Point[Heating Type],wc_heating,2,FALSE))</f>
        <v/>
      </c>
      <c r="AN74" s="14" t="str">
        <f>IF(Point[Asset Group]="","",VLOOKUP(Point[Power Supply],power_supply,2,FALSE))</f>
        <v/>
      </c>
      <c r="AO74" s="14" t="str">
        <f>IF(Point[Asset Group]="","",VLOOKUP(Point[Waste Water],waste_water,2,FALSE))</f>
        <v/>
      </c>
      <c r="AP74" s="14" t="str">
        <f>IF(Point[Asset Group]="","",VLOOKUP(Point[Furniture SubType],subdom_master_gdb,2,FALSE))</f>
        <v/>
      </c>
      <c r="AQ74" s="14" t="str">
        <f>IF(Point[Asset Group]="","",VLOOKUP(Point[Concrete Pad],yes_no,2,FALSE))</f>
        <v/>
      </c>
      <c r="AR74" s="14" t="str">
        <f>IF(Point[Asset Group]="","",VLOOKUP(Point[Material],material_master,2,FALSE))</f>
        <v/>
      </c>
      <c r="AS74" s="14" t="str">
        <f>IF(Point[Asset Group]="","",VLOOKUP(Point[Plumbing],irrigation_plumbing,2,FALSE))</f>
        <v/>
      </c>
      <c r="AT74" s="14" t="str">
        <f>IF(Point[Asset Group]="","",VLOOKUP(Point[Sprinklers],irrigation_sprinklers,2,FALSE))</f>
        <v/>
      </c>
      <c r="AU74" s="14" t="str">
        <f>IF(Point[Asset Group]="","",VLOOKUP(Point[System],irrigation_system,2,FALSE))</f>
        <v/>
      </c>
      <c r="AV74" s="14" t="str">
        <f>IF(Point[Asset Group]="","",VLOOKUP(Point[Status],irrigation_status,2,FALSE))</f>
        <v/>
      </c>
      <c r="AW74" s="11" t="str">
        <f>IF(Point[Date of manufacture]="","",Point[Date of manufacture])</f>
        <v/>
      </c>
      <c r="AX74" s="14" t="str">
        <f>IF(Point[Asset Group]="","",VLOOKUP(Point[Sign Purpose],sign_purpose,2,FALSE))</f>
        <v/>
      </c>
      <c r="AY74" s="14" t="str">
        <f>IF(Point[Asset Group]="","",VLOOKUP(Point[Sign Material],material_master,2,FALSE))</f>
        <v/>
      </c>
      <c r="AZ74" s="14" t="str">
        <f>IF(Point[Asset Group]="","",VLOOKUP(Point[Affixed To],sign_affix,2,FALSE))</f>
        <v/>
      </c>
      <c r="BA74" s="14" t="str">
        <f>IF(Point[Size HxB mm]="","",Point[Size HxB mm])</f>
        <v/>
      </c>
      <c r="BB74" s="14" t="str">
        <f>IF(Point[Height m]="","",Point[Height m])</f>
        <v/>
      </c>
      <c r="BC74" s="14" t="str">
        <f>IF(Point[Asset Group]="","",VLOOKUP(Point[Post Material],material_master,2,FALSE))</f>
        <v/>
      </c>
      <c r="BD74" s="14" t="str">
        <f>IF(Point[Asset Group]="","",VLOOKUP(Point[Post Number],number,2,FALSE))</f>
        <v/>
      </c>
      <c r="BE74" s="14" t="str">
        <f>IF(Point[Asset Group]="","",VLOOKUP(Point[Structure SubType],subdom_master_gdb,2,FALSE))</f>
        <v/>
      </c>
      <c r="BF74" s="14" t="str">
        <f>IF(Point[Area m2]="","",Point[Area m2])</f>
        <v/>
      </c>
      <c r="BG74" s="14" t="str">
        <f>IF(Point[Length m]="","",Point[Length m])</f>
        <v/>
      </c>
      <c r="BH74" s="14" t="str">
        <f>IF(Point[Width m]="","",Point[Width m])</f>
        <v/>
      </c>
      <c r="BI74" s="14" t="str">
        <f>IF(Point[Diameter m]="","",Point[Diameter m])</f>
        <v/>
      </c>
      <c r="BJ74" s="14" t="str">
        <f>IF(Point[Asset Group]="","",VLOOKUP(Point[Number of Pipes],number,2,FALSE))</f>
        <v/>
      </c>
      <c r="BK74" s="14" t="str">
        <f>IF(Point[Asset Group]="","",VLOOKUP(Point[Combined Name],2,FALSE))</f>
        <v/>
      </c>
      <c r="BL74" s="14" t="str">
        <f>IF(Point[Asset Group]="","",VLOOKUP(Point[Size Class],size_class,2,FALSE))</f>
        <v/>
      </c>
      <c r="BM74" s="14" t="str">
        <f>IF(Point[Asset Group]="","",VLOOKUP(Point[Age Class],age_class,2,FALSE))</f>
        <v/>
      </c>
      <c r="BN74" s="14" t="str">
        <f>IF(Point[Girth (cm)]="","",Point[Girth (cm)])</f>
        <v/>
      </c>
      <c r="BO74" s="14" t="str">
        <f>IF(Point[Crown Radius (m)]="","",Point[Crown Radius (m)])</f>
        <v/>
      </c>
      <c r="BP74" s="14" t="str">
        <f>IF(Point[Asset Group]="","",VLOOKUP(Point[Rooting Environment],root_enviro,2,FALSE))</f>
        <v/>
      </c>
      <c r="BQ74" s="14" t="str">
        <f>IF(Point[Asset Group]="","",VLOOKUP(Point[Tree Surround],tree_surround,2,FALSE))</f>
        <v/>
      </c>
      <c r="BR74" s="14" t="str">
        <f>IF(Point[Asset Group]="","",VLOOKUP(Point[Tree Grill],yes_no,2,FALSE))</f>
        <v/>
      </c>
      <c r="BS74" s="14" t="str">
        <f>IF(Point[Asset Group]="","",VLOOKUP(Point[Tree Location],tree_location,2,FALSE))</f>
        <v/>
      </c>
    </row>
    <row r="75" spans="1:71" s="3" customFormat="1" x14ac:dyDescent="0.2">
      <c r="A75" s="3" t="str">
        <f>IF(Point[DWG File Name]="","",Point[DWG File Name])</f>
        <v/>
      </c>
      <c r="B75" s="3" t="str">
        <f>IF(Point[DWG Layer Name]="","",Point[DWG Layer Name])</f>
        <v/>
      </c>
      <c r="C75" s="3" t="str">
        <f>IF(Point[DWG Handle]="","",Point[DWG Handle])</f>
        <v/>
      </c>
      <c r="D75" s="58" t="str">
        <f>IF(Point[X]="","",Point[X])</f>
        <v/>
      </c>
      <c r="E75" s="58" t="str">
        <f>IF(Point[Y]="","",Point[Y])</f>
        <v/>
      </c>
      <c r="F75" s="3" t="str">
        <f>IF(Point[Replacement Asset]="","",Point[Replacement Asset])</f>
        <v/>
      </c>
      <c r="G75" s="3" t="str">
        <f>IF(Point[Asset ID]="","",UPPER(Point[Asset ID]))</f>
        <v/>
      </c>
      <c r="H75" s="3" t="str">
        <f>IF(Point[Asset Group]="","",VLOOKUP(Point[Asset Group],asset_grp_pt,4,FALSE))</f>
        <v/>
      </c>
      <c r="I75" s="3" t="str">
        <f>IF(Point[Asset Group]="","",VLOOKUP(Point[Asset Group],asset_grp_pt,2,FALSE))</f>
        <v/>
      </c>
      <c r="J75" s="3" t="str">
        <f>IF(Point[Asset Group]="","",VLOOKUP(Point[Asset Group],asset_grp_pt,3,FALSE))</f>
        <v/>
      </c>
      <c r="K75" s="3" t="str">
        <f>IF(Point[Asset Group]="","",VLOOKUP(Point[Asset Type],type_master_list,2,FALSE))</f>
        <v/>
      </c>
      <c r="L75" s="3" t="str">
        <f>IF(Point[Asset Name]="","",PROPER(Point[Asset Name]))</f>
        <v/>
      </c>
      <c r="M75" s="11" t="str">
        <f>IF(Point[Install Date]="","",Point[Install Date])</f>
        <v/>
      </c>
      <c r="N75" s="11" t="str">
        <f>IF(Point[Note]="","",PROPER(Point[Note]))</f>
        <v/>
      </c>
      <c r="O75" s="11" t="str">
        <f>IF(Point[Resource Consent Number]="","",UPPER(Point[Resource Consent Number]))</f>
        <v/>
      </c>
      <c r="P75" s="53" t="str">
        <f>IF(Point[Asset Unit Cost]="","",Point[Asset Unit Cost])</f>
        <v/>
      </c>
      <c r="Q75" s="11" t="str">
        <f>IF(Point[Added By]="","",UPPER(Point[Added By]))</f>
        <v/>
      </c>
      <c r="R75" s="11" t="str">
        <f>IF(Point[Added Date]="","",Point[Added Date])</f>
        <v/>
      </c>
      <c r="S75" s="14" t="str">
        <f>IF(Point[Z COORD]="","",Point[Z COORD])</f>
        <v/>
      </c>
      <c r="T75" s="14" t="str">
        <f>IF(Point[Asset Description]="","",PROPER(Point[Asset Description]))</f>
        <v/>
      </c>
      <c r="U75" s="14" t="str">
        <f>IF(Point[[Artist ]]="","",PROPER(Point[[Artist ]]))</f>
        <v/>
      </c>
      <c r="V75" s="14" t="str">
        <f>IF(Point[Material Notes]="","",PROPER(Point[Material Notes]))</f>
        <v/>
      </c>
      <c r="W75" s="14" t="str">
        <f>IF(Point[Dimension Notes]="","",Point[Dimension Notes])</f>
        <v/>
      </c>
      <c r="X75" s="14" t="str">
        <f>IF(Point[List]="","",VLOOKUP(Point[Burner Number],number,2,FALSE))</f>
        <v/>
      </c>
      <c r="Y75" s="14" t="str">
        <f>IF(Point[List]="","",VLOOKUP(Point[Fuel],bbq_fuel,2,FALSE))</f>
        <v/>
      </c>
      <c r="Z75" s="14" t="str">
        <f>IF(Point[List]="","",VLOOKUP(Point[Cabinet Material],bbq_material,2,FALSE))</f>
        <v/>
      </c>
      <c r="AA75" s="14" t="str">
        <f>IF(Point[Asset Group]="","",VLOOKUP(Point[Manufacturer],manufacturer,2,FALSE))</f>
        <v/>
      </c>
      <c r="AB75" s="14" t="str">
        <f>IF(Point[Uinsex WC]="","",Point[Uinsex WC])</f>
        <v/>
      </c>
      <c r="AC75" s="14" t="str">
        <f>IF(Point[Female WC]="","",Point[Female WC])</f>
        <v/>
      </c>
      <c r="AD75" s="14" t="str">
        <f>IF(Point[Male WC]="","",Point[Male WC])</f>
        <v/>
      </c>
      <c r="AE75" s="14" t="str">
        <f>IF(Point[Urinal]="","",Point[Urinal])</f>
        <v/>
      </c>
      <c r="AF75" s="14" t="str">
        <f>IF(Point[Disabled Unisex]="","",Point[Disabled Unisex])</f>
        <v/>
      </c>
      <c r="AG75" s="14" t="str">
        <f>IF(Point[Disabled Female]="","",Point[Disabled Female])</f>
        <v/>
      </c>
      <c r="AH75" s="14" t="str">
        <f>IF(Point[Disabled Male]="","",Point[Disabled Male])</f>
        <v/>
      </c>
      <c r="AI75" s="14" t="str">
        <f>IF(Point[Asset Group]="","",VLOOKUP(Point[Handrail],yes_no,2,FALSE))</f>
        <v/>
      </c>
      <c r="AJ75" s="14" t="str">
        <f>IF(Point[Asset Group]="","",VLOOKUP(Point[Baby Changing],yes_no,2,FALSE))</f>
        <v/>
      </c>
      <c r="AK75" s="14" t="str">
        <f>IF(Point[Asset Group]="","",VLOOKUP(Point[Service Room],yes_no,2,FALSE))</f>
        <v/>
      </c>
      <c r="AL75" s="14" t="str">
        <f>IF(Point[Asset Group]="","",VLOOKUP(Point[Service Tap],service_tap,2,FALSE))</f>
        <v/>
      </c>
      <c r="AM75" s="14" t="str">
        <f>IF(Point[Asset Group]="","",VLOOKUP(Point[Heating Type],wc_heating,2,FALSE))</f>
        <v/>
      </c>
      <c r="AN75" s="14" t="str">
        <f>IF(Point[Asset Group]="","",VLOOKUP(Point[Power Supply],power_supply,2,FALSE))</f>
        <v/>
      </c>
      <c r="AO75" s="14" t="str">
        <f>IF(Point[Asset Group]="","",VLOOKUP(Point[Waste Water],waste_water,2,FALSE))</f>
        <v/>
      </c>
      <c r="AP75" s="14" t="str">
        <f>IF(Point[Asset Group]="","",VLOOKUP(Point[Furniture SubType],subdom_master_gdb,2,FALSE))</f>
        <v/>
      </c>
      <c r="AQ75" s="14" t="str">
        <f>IF(Point[Asset Group]="","",VLOOKUP(Point[Concrete Pad],yes_no,2,FALSE))</f>
        <v/>
      </c>
      <c r="AR75" s="14" t="str">
        <f>IF(Point[Asset Group]="","",VLOOKUP(Point[Material],material_master,2,FALSE))</f>
        <v/>
      </c>
      <c r="AS75" s="14" t="str">
        <f>IF(Point[Asset Group]="","",VLOOKUP(Point[Plumbing],irrigation_plumbing,2,FALSE))</f>
        <v/>
      </c>
      <c r="AT75" s="14" t="str">
        <f>IF(Point[Asset Group]="","",VLOOKUP(Point[Sprinklers],irrigation_sprinklers,2,FALSE))</f>
        <v/>
      </c>
      <c r="AU75" s="14" t="str">
        <f>IF(Point[Asset Group]="","",VLOOKUP(Point[System],irrigation_system,2,FALSE))</f>
        <v/>
      </c>
      <c r="AV75" s="14" t="str">
        <f>IF(Point[Asset Group]="","",VLOOKUP(Point[Status],irrigation_status,2,FALSE))</f>
        <v/>
      </c>
      <c r="AW75" s="11" t="str">
        <f>IF(Point[Date of manufacture]="","",Point[Date of manufacture])</f>
        <v/>
      </c>
      <c r="AX75" s="14" t="str">
        <f>IF(Point[Asset Group]="","",VLOOKUP(Point[Sign Purpose],sign_purpose,2,FALSE))</f>
        <v/>
      </c>
      <c r="AY75" s="14" t="str">
        <f>IF(Point[Asset Group]="","",VLOOKUP(Point[Sign Material],material_master,2,FALSE))</f>
        <v/>
      </c>
      <c r="AZ75" s="14" t="str">
        <f>IF(Point[Asset Group]="","",VLOOKUP(Point[Affixed To],sign_affix,2,FALSE))</f>
        <v/>
      </c>
      <c r="BA75" s="14" t="str">
        <f>IF(Point[Size HxB mm]="","",Point[Size HxB mm])</f>
        <v/>
      </c>
      <c r="BB75" s="14" t="str">
        <f>IF(Point[Height m]="","",Point[Height m])</f>
        <v/>
      </c>
      <c r="BC75" s="14" t="str">
        <f>IF(Point[Asset Group]="","",VLOOKUP(Point[Post Material],material_master,2,FALSE))</f>
        <v/>
      </c>
      <c r="BD75" s="14" t="str">
        <f>IF(Point[Asset Group]="","",VLOOKUP(Point[Post Number],number,2,FALSE))</f>
        <v/>
      </c>
      <c r="BE75" s="14" t="str">
        <f>IF(Point[Asset Group]="","",VLOOKUP(Point[Structure SubType],subdom_master_gdb,2,FALSE))</f>
        <v/>
      </c>
      <c r="BF75" s="14" t="str">
        <f>IF(Point[Area m2]="","",Point[Area m2])</f>
        <v/>
      </c>
      <c r="BG75" s="14" t="str">
        <f>IF(Point[Length m]="","",Point[Length m])</f>
        <v/>
      </c>
      <c r="BH75" s="14" t="str">
        <f>IF(Point[Width m]="","",Point[Width m])</f>
        <v/>
      </c>
      <c r="BI75" s="14" t="str">
        <f>IF(Point[Diameter m]="","",Point[Diameter m])</f>
        <v/>
      </c>
      <c r="BJ75" s="14" t="str">
        <f>IF(Point[Asset Group]="","",VLOOKUP(Point[Number of Pipes],number,2,FALSE))</f>
        <v/>
      </c>
      <c r="BK75" s="14" t="str">
        <f>IF(Point[Asset Group]="","",VLOOKUP(Point[Combined Name],2,FALSE))</f>
        <v/>
      </c>
      <c r="BL75" s="14" t="str">
        <f>IF(Point[Asset Group]="","",VLOOKUP(Point[Size Class],size_class,2,FALSE))</f>
        <v/>
      </c>
      <c r="BM75" s="14" t="str">
        <f>IF(Point[Asset Group]="","",VLOOKUP(Point[Age Class],age_class,2,FALSE))</f>
        <v/>
      </c>
      <c r="BN75" s="14" t="str">
        <f>IF(Point[Girth (cm)]="","",Point[Girth (cm)])</f>
        <v/>
      </c>
      <c r="BO75" s="14" t="str">
        <f>IF(Point[Crown Radius (m)]="","",Point[Crown Radius (m)])</f>
        <v/>
      </c>
      <c r="BP75" s="14" t="str">
        <f>IF(Point[Asset Group]="","",VLOOKUP(Point[Rooting Environment],root_enviro,2,FALSE))</f>
        <v/>
      </c>
      <c r="BQ75" s="14" t="str">
        <f>IF(Point[Asset Group]="","",VLOOKUP(Point[Tree Surround],tree_surround,2,FALSE))</f>
        <v/>
      </c>
      <c r="BR75" s="14" t="str">
        <f>IF(Point[Asset Group]="","",VLOOKUP(Point[Tree Grill],yes_no,2,FALSE))</f>
        <v/>
      </c>
      <c r="BS75" s="14" t="str">
        <f>IF(Point[Asset Group]="","",VLOOKUP(Point[Tree Location],tree_location,2,FALSE))</f>
        <v/>
      </c>
    </row>
    <row r="76" spans="1:71" s="3" customFormat="1" x14ac:dyDescent="0.2">
      <c r="A76" s="3" t="str">
        <f>IF(Point[DWG File Name]="","",Point[DWG File Name])</f>
        <v/>
      </c>
      <c r="B76" s="3" t="str">
        <f>IF(Point[DWG Layer Name]="","",Point[DWG Layer Name])</f>
        <v/>
      </c>
      <c r="C76" s="3" t="str">
        <f>IF(Point[DWG Handle]="","",Point[DWG Handle])</f>
        <v/>
      </c>
      <c r="D76" s="58" t="str">
        <f>IF(Point[X]="","",Point[X])</f>
        <v/>
      </c>
      <c r="E76" s="58" t="str">
        <f>IF(Point[Y]="","",Point[Y])</f>
        <v/>
      </c>
      <c r="F76" s="3" t="str">
        <f>IF(Point[Replacement Asset]="","",Point[Replacement Asset])</f>
        <v/>
      </c>
      <c r="G76" s="3" t="str">
        <f>IF(Point[Asset ID]="","",UPPER(Point[Asset ID]))</f>
        <v/>
      </c>
      <c r="H76" s="3" t="str">
        <f>IF(Point[Asset Group]="","",VLOOKUP(Point[Asset Group],asset_grp_pt,4,FALSE))</f>
        <v/>
      </c>
      <c r="I76" s="3" t="str">
        <f>IF(Point[Asset Group]="","",VLOOKUP(Point[Asset Group],asset_grp_pt,2,FALSE))</f>
        <v/>
      </c>
      <c r="J76" s="3" t="str">
        <f>IF(Point[Asset Group]="","",VLOOKUP(Point[Asset Group],asset_grp_pt,3,FALSE))</f>
        <v/>
      </c>
      <c r="K76" s="3" t="str">
        <f>IF(Point[Asset Group]="","",VLOOKUP(Point[Asset Type],type_master_list,2,FALSE))</f>
        <v/>
      </c>
      <c r="L76" s="3" t="str">
        <f>IF(Point[Asset Name]="","",PROPER(Point[Asset Name]))</f>
        <v/>
      </c>
      <c r="M76" s="11" t="str">
        <f>IF(Point[Install Date]="","",Point[Install Date])</f>
        <v/>
      </c>
      <c r="N76" s="11" t="str">
        <f>IF(Point[Note]="","",PROPER(Point[Note]))</f>
        <v/>
      </c>
      <c r="O76" s="11" t="str">
        <f>IF(Point[Resource Consent Number]="","",UPPER(Point[Resource Consent Number]))</f>
        <v/>
      </c>
      <c r="P76" s="53" t="str">
        <f>IF(Point[Asset Unit Cost]="","",Point[Asset Unit Cost])</f>
        <v/>
      </c>
      <c r="Q76" s="11" t="str">
        <f>IF(Point[Added By]="","",UPPER(Point[Added By]))</f>
        <v/>
      </c>
      <c r="R76" s="11" t="str">
        <f>IF(Point[Added Date]="","",Point[Added Date])</f>
        <v/>
      </c>
      <c r="S76" s="14" t="str">
        <f>IF(Point[Z COORD]="","",Point[Z COORD])</f>
        <v/>
      </c>
      <c r="T76" s="14" t="str">
        <f>IF(Point[Asset Description]="","",PROPER(Point[Asset Description]))</f>
        <v/>
      </c>
      <c r="U76" s="14" t="str">
        <f>IF(Point[[Artist ]]="","",PROPER(Point[[Artist ]]))</f>
        <v/>
      </c>
      <c r="V76" s="14" t="str">
        <f>IF(Point[Material Notes]="","",PROPER(Point[Material Notes]))</f>
        <v/>
      </c>
      <c r="W76" s="14" t="str">
        <f>IF(Point[Dimension Notes]="","",Point[Dimension Notes])</f>
        <v/>
      </c>
      <c r="X76" s="14" t="str">
        <f>IF(Point[List]="","",VLOOKUP(Point[Burner Number],number,2,FALSE))</f>
        <v/>
      </c>
      <c r="Y76" s="14" t="str">
        <f>IF(Point[List]="","",VLOOKUP(Point[Fuel],bbq_fuel,2,FALSE))</f>
        <v/>
      </c>
      <c r="Z76" s="14" t="str">
        <f>IF(Point[List]="","",VLOOKUP(Point[Cabinet Material],bbq_material,2,FALSE))</f>
        <v/>
      </c>
      <c r="AA76" s="14" t="str">
        <f>IF(Point[Asset Group]="","",VLOOKUP(Point[Manufacturer],manufacturer,2,FALSE))</f>
        <v/>
      </c>
      <c r="AB76" s="14" t="str">
        <f>IF(Point[Uinsex WC]="","",Point[Uinsex WC])</f>
        <v/>
      </c>
      <c r="AC76" s="14" t="str">
        <f>IF(Point[Female WC]="","",Point[Female WC])</f>
        <v/>
      </c>
      <c r="AD76" s="14" t="str">
        <f>IF(Point[Male WC]="","",Point[Male WC])</f>
        <v/>
      </c>
      <c r="AE76" s="14" t="str">
        <f>IF(Point[Urinal]="","",Point[Urinal])</f>
        <v/>
      </c>
      <c r="AF76" s="14" t="str">
        <f>IF(Point[Disabled Unisex]="","",Point[Disabled Unisex])</f>
        <v/>
      </c>
      <c r="AG76" s="14" t="str">
        <f>IF(Point[Disabled Female]="","",Point[Disabled Female])</f>
        <v/>
      </c>
      <c r="AH76" s="14" t="str">
        <f>IF(Point[Disabled Male]="","",Point[Disabled Male])</f>
        <v/>
      </c>
      <c r="AI76" s="14" t="str">
        <f>IF(Point[Asset Group]="","",VLOOKUP(Point[Handrail],yes_no,2,FALSE))</f>
        <v/>
      </c>
      <c r="AJ76" s="14" t="str">
        <f>IF(Point[Asset Group]="","",VLOOKUP(Point[Baby Changing],yes_no,2,FALSE))</f>
        <v/>
      </c>
      <c r="AK76" s="14" t="str">
        <f>IF(Point[Asset Group]="","",VLOOKUP(Point[Service Room],yes_no,2,FALSE))</f>
        <v/>
      </c>
      <c r="AL76" s="14" t="str">
        <f>IF(Point[Asset Group]="","",VLOOKUP(Point[Service Tap],service_tap,2,FALSE))</f>
        <v/>
      </c>
      <c r="AM76" s="14" t="str">
        <f>IF(Point[Asset Group]="","",VLOOKUP(Point[Heating Type],wc_heating,2,FALSE))</f>
        <v/>
      </c>
      <c r="AN76" s="14" t="str">
        <f>IF(Point[Asset Group]="","",VLOOKUP(Point[Power Supply],power_supply,2,FALSE))</f>
        <v/>
      </c>
      <c r="AO76" s="14" t="str">
        <f>IF(Point[Asset Group]="","",VLOOKUP(Point[Waste Water],waste_water,2,FALSE))</f>
        <v/>
      </c>
      <c r="AP76" s="14" t="str">
        <f>IF(Point[Asset Group]="","",VLOOKUP(Point[Furniture SubType],subdom_master_gdb,2,FALSE))</f>
        <v/>
      </c>
      <c r="AQ76" s="14" t="str">
        <f>IF(Point[Asset Group]="","",VLOOKUP(Point[Concrete Pad],yes_no,2,FALSE))</f>
        <v/>
      </c>
      <c r="AR76" s="14" t="str">
        <f>IF(Point[Asset Group]="","",VLOOKUP(Point[Material],material_master,2,FALSE))</f>
        <v/>
      </c>
      <c r="AS76" s="14" t="str">
        <f>IF(Point[Asset Group]="","",VLOOKUP(Point[Plumbing],irrigation_plumbing,2,FALSE))</f>
        <v/>
      </c>
      <c r="AT76" s="14" t="str">
        <f>IF(Point[Asset Group]="","",VLOOKUP(Point[Sprinklers],irrigation_sprinklers,2,FALSE))</f>
        <v/>
      </c>
      <c r="AU76" s="14" t="str">
        <f>IF(Point[Asset Group]="","",VLOOKUP(Point[System],irrigation_system,2,FALSE))</f>
        <v/>
      </c>
      <c r="AV76" s="14" t="str">
        <f>IF(Point[Asset Group]="","",VLOOKUP(Point[Status],irrigation_status,2,FALSE))</f>
        <v/>
      </c>
      <c r="AW76" s="11" t="str">
        <f>IF(Point[Date of manufacture]="","",Point[Date of manufacture])</f>
        <v/>
      </c>
      <c r="AX76" s="14" t="str">
        <f>IF(Point[Asset Group]="","",VLOOKUP(Point[Sign Purpose],sign_purpose,2,FALSE))</f>
        <v/>
      </c>
      <c r="AY76" s="14" t="str">
        <f>IF(Point[Asset Group]="","",VLOOKUP(Point[Sign Material],material_master,2,FALSE))</f>
        <v/>
      </c>
      <c r="AZ76" s="14" t="str">
        <f>IF(Point[Asset Group]="","",VLOOKUP(Point[Affixed To],sign_affix,2,FALSE))</f>
        <v/>
      </c>
      <c r="BA76" s="14" t="str">
        <f>IF(Point[Size HxB mm]="","",Point[Size HxB mm])</f>
        <v/>
      </c>
      <c r="BB76" s="14" t="str">
        <f>IF(Point[Height m]="","",Point[Height m])</f>
        <v/>
      </c>
      <c r="BC76" s="14" t="str">
        <f>IF(Point[Asset Group]="","",VLOOKUP(Point[Post Material],material_master,2,FALSE))</f>
        <v/>
      </c>
      <c r="BD76" s="14" t="str">
        <f>IF(Point[Asset Group]="","",VLOOKUP(Point[Post Number],number,2,FALSE))</f>
        <v/>
      </c>
      <c r="BE76" s="14" t="str">
        <f>IF(Point[Asset Group]="","",VLOOKUP(Point[Structure SubType],subdom_master_gdb,2,FALSE))</f>
        <v/>
      </c>
      <c r="BF76" s="14" t="str">
        <f>IF(Point[Area m2]="","",Point[Area m2])</f>
        <v/>
      </c>
      <c r="BG76" s="14" t="str">
        <f>IF(Point[Length m]="","",Point[Length m])</f>
        <v/>
      </c>
      <c r="BH76" s="14" t="str">
        <f>IF(Point[Width m]="","",Point[Width m])</f>
        <v/>
      </c>
      <c r="BI76" s="14" t="str">
        <f>IF(Point[Diameter m]="","",Point[Diameter m])</f>
        <v/>
      </c>
      <c r="BJ76" s="14" t="str">
        <f>IF(Point[Asset Group]="","",VLOOKUP(Point[Number of Pipes],number,2,FALSE))</f>
        <v/>
      </c>
      <c r="BK76" s="14" t="str">
        <f>IF(Point[Asset Group]="","",VLOOKUP(Point[Combined Name],2,FALSE))</f>
        <v/>
      </c>
      <c r="BL76" s="14" t="str">
        <f>IF(Point[Asset Group]="","",VLOOKUP(Point[Size Class],size_class,2,FALSE))</f>
        <v/>
      </c>
      <c r="BM76" s="14" t="str">
        <f>IF(Point[Asset Group]="","",VLOOKUP(Point[Age Class],age_class,2,FALSE))</f>
        <v/>
      </c>
      <c r="BN76" s="14" t="str">
        <f>IF(Point[Girth (cm)]="","",Point[Girth (cm)])</f>
        <v/>
      </c>
      <c r="BO76" s="14" t="str">
        <f>IF(Point[Crown Radius (m)]="","",Point[Crown Radius (m)])</f>
        <v/>
      </c>
      <c r="BP76" s="14" t="str">
        <f>IF(Point[Asset Group]="","",VLOOKUP(Point[Rooting Environment],root_enviro,2,FALSE))</f>
        <v/>
      </c>
      <c r="BQ76" s="14" t="str">
        <f>IF(Point[Asset Group]="","",VLOOKUP(Point[Tree Surround],tree_surround,2,FALSE))</f>
        <v/>
      </c>
      <c r="BR76" s="14" t="str">
        <f>IF(Point[Asset Group]="","",VLOOKUP(Point[Tree Grill],yes_no,2,FALSE))</f>
        <v/>
      </c>
      <c r="BS76" s="14" t="str">
        <f>IF(Point[Asset Group]="","",VLOOKUP(Point[Tree Location],tree_location,2,FALSE))</f>
        <v/>
      </c>
    </row>
    <row r="77" spans="1:71" s="3" customFormat="1" x14ac:dyDescent="0.2">
      <c r="A77" s="3" t="str">
        <f>IF(Point[DWG File Name]="","",Point[DWG File Name])</f>
        <v/>
      </c>
      <c r="B77" s="3" t="str">
        <f>IF(Point[DWG Layer Name]="","",Point[DWG Layer Name])</f>
        <v/>
      </c>
      <c r="C77" s="3" t="str">
        <f>IF(Point[DWG Handle]="","",Point[DWG Handle])</f>
        <v/>
      </c>
      <c r="D77" s="58" t="str">
        <f>IF(Point[X]="","",Point[X])</f>
        <v/>
      </c>
      <c r="E77" s="58" t="str">
        <f>IF(Point[Y]="","",Point[Y])</f>
        <v/>
      </c>
      <c r="F77" s="3" t="str">
        <f>IF(Point[Replacement Asset]="","",Point[Replacement Asset])</f>
        <v/>
      </c>
      <c r="G77" s="3" t="str">
        <f>IF(Point[Asset ID]="","",UPPER(Point[Asset ID]))</f>
        <v/>
      </c>
      <c r="H77" s="3" t="str">
        <f>IF(Point[Asset Group]="","",VLOOKUP(Point[Asset Group],asset_grp_pt,4,FALSE))</f>
        <v/>
      </c>
      <c r="I77" s="3" t="str">
        <f>IF(Point[Asset Group]="","",VLOOKUP(Point[Asset Group],asset_grp_pt,2,FALSE))</f>
        <v/>
      </c>
      <c r="J77" s="3" t="str">
        <f>IF(Point[Asset Group]="","",VLOOKUP(Point[Asset Group],asset_grp_pt,3,FALSE))</f>
        <v/>
      </c>
      <c r="K77" s="3" t="str">
        <f>IF(Point[Asset Group]="","",VLOOKUP(Point[Asset Type],type_master_list,2,FALSE))</f>
        <v/>
      </c>
      <c r="L77" s="3" t="str">
        <f>IF(Point[Asset Name]="","",PROPER(Point[Asset Name]))</f>
        <v/>
      </c>
      <c r="M77" s="11" t="str">
        <f>IF(Point[Install Date]="","",Point[Install Date])</f>
        <v/>
      </c>
      <c r="N77" s="11" t="str">
        <f>IF(Point[Note]="","",PROPER(Point[Note]))</f>
        <v/>
      </c>
      <c r="O77" s="11" t="str">
        <f>IF(Point[Resource Consent Number]="","",UPPER(Point[Resource Consent Number]))</f>
        <v/>
      </c>
      <c r="P77" s="53" t="str">
        <f>IF(Point[Asset Unit Cost]="","",Point[Asset Unit Cost])</f>
        <v/>
      </c>
      <c r="Q77" s="11" t="str">
        <f>IF(Point[Added By]="","",UPPER(Point[Added By]))</f>
        <v/>
      </c>
      <c r="R77" s="11" t="str">
        <f>IF(Point[Added Date]="","",Point[Added Date])</f>
        <v/>
      </c>
      <c r="S77" s="14" t="str">
        <f>IF(Point[Z COORD]="","",Point[Z COORD])</f>
        <v/>
      </c>
      <c r="T77" s="14" t="str">
        <f>IF(Point[Asset Description]="","",PROPER(Point[Asset Description]))</f>
        <v/>
      </c>
      <c r="U77" s="14" t="str">
        <f>IF(Point[[Artist ]]="","",PROPER(Point[[Artist ]]))</f>
        <v/>
      </c>
      <c r="V77" s="14" t="str">
        <f>IF(Point[Material Notes]="","",PROPER(Point[Material Notes]))</f>
        <v/>
      </c>
      <c r="W77" s="14" t="str">
        <f>IF(Point[Dimension Notes]="","",Point[Dimension Notes])</f>
        <v/>
      </c>
      <c r="X77" s="14" t="str">
        <f>IF(Point[List]="","",VLOOKUP(Point[Burner Number],number,2,FALSE))</f>
        <v/>
      </c>
      <c r="Y77" s="14" t="str">
        <f>IF(Point[List]="","",VLOOKUP(Point[Fuel],bbq_fuel,2,FALSE))</f>
        <v/>
      </c>
      <c r="Z77" s="14" t="str">
        <f>IF(Point[List]="","",VLOOKUP(Point[Cabinet Material],bbq_material,2,FALSE))</f>
        <v/>
      </c>
      <c r="AA77" s="14" t="str">
        <f>IF(Point[Asset Group]="","",VLOOKUP(Point[Manufacturer],manufacturer,2,FALSE))</f>
        <v/>
      </c>
      <c r="AB77" s="14" t="str">
        <f>IF(Point[Uinsex WC]="","",Point[Uinsex WC])</f>
        <v/>
      </c>
      <c r="AC77" s="14" t="str">
        <f>IF(Point[Female WC]="","",Point[Female WC])</f>
        <v/>
      </c>
      <c r="AD77" s="14" t="str">
        <f>IF(Point[Male WC]="","",Point[Male WC])</f>
        <v/>
      </c>
      <c r="AE77" s="14" t="str">
        <f>IF(Point[Urinal]="","",Point[Urinal])</f>
        <v/>
      </c>
      <c r="AF77" s="14" t="str">
        <f>IF(Point[Disabled Unisex]="","",Point[Disabled Unisex])</f>
        <v/>
      </c>
      <c r="AG77" s="14" t="str">
        <f>IF(Point[Disabled Female]="","",Point[Disabled Female])</f>
        <v/>
      </c>
      <c r="AH77" s="14" t="str">
        <f>IF(Point[Disabled Male]="","",Point[Disabled Male])</f>
        <v/>
      </c>
      <c r="AI77" s="14" t="str">
        <f>IF(Point[Asset Group]="","",VLOOKUP(Point[Handrail],yes_no,2,FALSE))</f>
        <v/>
      </c>
      <c r="AJ77" s="14" t="str">
        <f>IF(Point[Asset Group]="","",VLOOKUP(Point[Baby Changing],yes_no,2,FALSE))</f>
        <v/>
      </c>
      <c r="AK77" s="14" t="str">
        <f>IF(Point[Asset Group]="","",VLOOKUP(Point[Service Room],yes_no,2,FALSE))</f>
        <v/>
      </c>
      <c r="AL77" s="14" t="str">
        <f>IF(Point[Asset Group]="","",VLOOKUP(Point[Service Tap],service_tap,2,FALSE))</f>
        <v/>
      </c>
      <c r="AM77" s="14" t="str">
        <f>IF(Point[Asset Group]="","",VLOOKUP(Point[Heating Type],wc_heating,2,FALSE))</f>
        <v/>
      </c>
      <c r="AN77" s="14" t="str">
        <f>IF(Point[Asset Group]="","",VLOOKUP(Point[Power Supply],power_supply,2,FALSE))</f>
        <v/>
      </c>
      <c r="AO77" s="14" t="str">
        <f>IF(Point[Asset Group]="","",VLOOKUP(Point[Waste Water],waste_water,2,FALSE))</f>
        <v/>
      </c>
      <c r="AP77" s="14" t="str">
        <f>IF(Point[Asset Group]="","",VLOOKUP(Point[Furniture SubType],subdom_master_gdb,2,FALSE))</f>
        <v/>
      </c>
      <c r="AQ77" s="14" t="str">
        <f>IF(Point[Asset Group]="","",VLOOKUP(Point[Concrete Pad],yes_no,2,FALSE))</f>
        <v/>
      </c>
      <c r="AR77" s="14" t="str">
        <f>IF(Point[Asset Group]="","",VLOOKUP(Point[Material],material_master,2,FALSE))</f>
        <v/>
      </c>
      <c r="AS77" s="14" t="str">
        <f>IF(Point[Asset Group]="","",VLOOKUP(Point[Plumbing],irrigation_plumbing,2,FALSE))</f>
        <v/>
      </c>
      <c r="AT77" s="14" t="str">
        <f>IF(Point[Asset Group]="","",VLOOKUP(Point[Sprinklers],irrigation_sprinklers,2,FALSE))</f>
        <v/>
      </c>
      <c r="AU77" s="14" t="str">
        <f>IF(Point[Asset Group]="","",VLOOKUP(Point[System],irrigation_system,2,FALSE))</f>
        <v/>
      </c>
      <c r="AV77" s="14" t="str">
        <f>IF(Point[Asset Group]="","",VLOOKUP(Point[Status],irrigation_status,2,FALSE))</f>
        <v/>
      </c>
      <c r="AW77" s="11" t="str">
        <f>IF(Point[Date of manufacture]="","",Point[Date of manufacture])</f>
        <v/>
      </c>
      <c r="AX77" s="14" t="str">
        <f>IF(Point[Asset Group]="","",VLOOKUP(Point[Sign Purpose],sign_purpose,2,FALSE))</f>
        <v/>
      </c>
      <c r="AY77" s="14" t="str">
        <f>IF(Point[Asset Group]="","",VLOOKUP(Point[Sign Material],material_master,2,FALSE))</f>
        <v/>
      </c>
      <c r="AZ77" s="14" t="str">
        <f>IF(Point[Asset Group]="","",VLOOKUP(Point[Affixed To],sign_affix,2,FALSE))</f>
        <v/>
      </c>
      <c r="BA77" s="14" t="str">
        <f>IF(Point[Size HxB mm]="","",Point[Size HxB mm])</f>
        <v/>
      </c>
      <c r="BB77" s="14" t="str">
        <f>IF(Point[Height m]="","",Point[Height m])</f>
        <v/>
      </c>
      <c r="BC77" s="14" t="str">
        <f>IF(Point[Asset Group]="","",VLOOKUP(Point[Post Material],material_master,2,FALSE))</f>
        <v/>
      </c>
      <c r="BD77" s="14" t="str">
        <f>IF(Point[Asset Group]="","",VLOOKUP(Point[Post Number],number,2,FALSE))</f>
        <v/>
      </c>
      <c r="BE77" s="14" t="str">
        <f>IF(Point[Asset Group]="","",VLOOKUP(Point[Structure SubType],subdom_master_gdb,2,FALSE))</f>
        <v/>
      </c>
      <c r="BF77" s="14" t="str">
        <f>IF(Point[Area m2]="","",Point[Area m2])</f>
        <v/>
      </c>
      <c r="BG77" s="14" t="str">
        <f>IF(Point[Length m]="","",Point[Length m])</f>
        <v/>
      </c>
      <c r="BH77" s="14" t="str">
        <f>IF(Point[Width m]="","",Point[Width m])</f>
        <v/>
      </c>
      <c r="BI77" s="14" t="str">
        <f>IF(Point[Diameter m]="","",Point[Diameter m])</f>
        <v/>
      </c>
      <c r="BJ77" s="14" t="str">
        <f>IF(Point[Asset Group]="","",VLOOKUP(Point[Number of Pipes],number,2,FALSE))</f>
        <v/>
      </c>
      <c r="BK77" s="14" t="str">
        <f>IF(Point[Asset Group]="","",VLOOKUP(Point[Combined Name],2,FALSE))</f>
        <v/>
      </c>
      <c r="BL77" s="14" t="str">
        <f>IF(Point[Asset Group]="","",VLOOKUP(Point[Size Class],size_class,2,FALSE))</f>
        <v/>
      </c>
      <c r="BM77" s="14" t="str">
        <f>IF(Point[Asset Group]="","",VLOOKUP(Point[Age Class],age_class,2,FALSE))</f>
        <v/>
      </c>
      <c r="BN77" s="14" t="str">
        <f>IF(Point[Girth (cm)]="","",Point[Girth (cm)])</f>
        <v/>
      </c>
      <c r="BO77" s="14" t="str">
        <f>IF(Point[Crown Radius (m)]="","",Point[Crown Radius (m)])</f>
        <v/>
      </c>
      <c r="BP77" s="14" t="str">
        <f>IF(Point[Asset Group]="","",VLOOKUP(Point[Rooting Environment],root_enviro,2,FALSE))</f>
        <v/>
      </c>
      <c r="BQ77" s="14" t="str">
        <f>IF(Point[Asset Group]="","",VLOOKUP(Point[Tree Surround],tree_surround,2,FALSE))</f>
        <v/>
      </c>
      <c r="BR77" s="14" t="str">
        <f>IF(Point[Asset Group]="","",VLOOKUP(Point[Tree Grill],yes_no,2,FALSE))</f>
        <v/>
      </c>
      <c r="BS77" s="14" t="str">
        <f>IF(Point[Asset Group]="","",VLOOKUP(Point[Tree Location],tree_location,2,FALSE))</f>
        <v/>
      </c>
    </row>
    <row r="78" spans="1:71" s="3" customFormat="1" x14ac:dyDescent="0.2">
      <c r="A78" s="3" t="str">
        <f>IF(Point[DWG File Name]="","",Point[DWG File Name])</f>
        <v/>
      </c>
      <c r="B78" s="3" t="str">
        <f>IF(Point[DWG Layer Name]="","",Point[DWG Layer Name])</f>
        <v/>
      </c>
      <c r="C78" s="3" t="str">
        <f>IF(Point[DWG Handle]="","",Point[DWG Handle])</f>
        <v/>
      </c>
      <c r="D78" s="58" t="str">
        <f>IF(Point[X]="","",Point[X])</f>
        <v/>
      </c>
      <c r="E78" s="58" t="str">
        <f>IF(Point[Y]="","",Point[Y])</f>
        <v/>
      </c>
      <c r="F78" s="3" t="str">
        <f>IF(Point[Replacement Asset]="","",Point[Replacement Asset])</f>
        <v/>
      </c>
      <c r="G78" s="3" t="str">
        <f>IF(Point[Asset ID]="","",UPPER(Point[Asset ID]))</f>
        <v/>
      </c>
      <c r="H78" s="3" t="str">
        <f>IF(Point[Asset Group]="","",VLOOKUP(Point[Asset Group],asset_grp_pt,4,FALSE))</f>
        <v/>
      </c>
      <c r="I78" s="3" t="str">
        <f>IF(Point[Asset Group]="","",VLOOKUP(Point[Asset Group],asset_grp_pt,2,FALSE))</f>
        <v/>
      </c>
      <c r="J78" s="3" t="str">
        <f>IF(Point[Asset Group]="","",VLOOKUP(Point[Asset Group],asset_grp_pt,3,FALSE))</f>
        <v/>
      </c>
      <c r="K78" s="3" t="str">
        <f>IF(Point[Asset Group]="","",VLOOKUP(Point[Asset Type],type_master_list,2,FALSE))</f>
        <v/>
      </c>
      <c r="L78" s="3" t="str">
        <f>IF(Point[Asset Name]="","",PROPER(Point[Asset Name]))</f>
        <v/>
      </c>
      <c r="M78" s="11" t="str">
        <f>IF(Point[Install Date]="","",Point[Install Date])</f>
        <v/>
      </c>
      <c r="N78" s="11" t="str">
        <f>IF(Point[Note]="","",PROPER(Point[Note]))</f>
        <v/>
      </c>
      <c r="O78" s="11" t="str">
        <f>IF(Point[Resource Consent Number]="","",UPPER(Point[Resource Consent Number]))</f>
        <v/>
      </c>
      <c r="P78" s="53" t="str">
        <f>IF(Point[Asset Unit Cost]="","",Point[Asset Unit Cost])</f>
        <v/>
      </c>
      <c r="Q78" s="11" t="str">
        <f>IF(Point[Added By]="","",UPPER(Point[Added By]))</f>
        <v/>
      </c>
      <c r="R78" s="11" t="str">
        <f>IF(Point[Added Date]="","",Point[Added Date])</f>
        <v/>
      </c>
      <c r="S78" s="14" t="str">
        <f>IF(Point[Z COORD]="","",Point[Z COORD])</f>
        <v/>
      </c>
      <c r="T78" s="14" t="str">
        <f>IF(Point[Asset Description]="","",PROPER(Point[Asset Description]))</f>
        <v/>
      </c>
      <c r="U78" s="14" t="str">
        <f>IF(Point[[Artist ]]="","",PROPER(Point[[Artist ]]))</f>
        <v/>
      </c>
      <c r="V78" s="14" t="str">
        <f>IF(Point[Material Notes]="","",PROPER(Point[Material Notes]))</f>
        <v/>
      </c>
      <c r="W78" s="14" t="str">
        <f>IF(Point[Dimension Notes]="","",Point[Dimension Notes])</f>
        <v/>
      </c>
      <c r="X78" s="14" t="str">
        <f>IF(Point[List]="","",VLOOKUP(Point[Burner Number],number,2,FALSE))</f>
        <v/>
      </c>
      <c r="Y78" s="14" t="str">
        <f>IF(Point[List]="","",VLOOKUP(Point[Fuel],bbq_fuel,2,FALSE))</f>
        <v/>
      </c>
      <c r="Z78" s="14" t="str">
        <f>IF(Point[List]="","",VLOOKUP(Point[Cabinet Material],bbq_material,2,FALSE))</f>
        <v/>
      </c>
      <c r="AA78" s="14" t="str">
        <f>IF(Point[Asset Group]="","",VLOOKUP(Point[Manufacturer],manufacturer,2,FALSE))</f>
        <v/>
      </c>
      <c r="AB78" s="14" t="str">
        <f>IF(Point[Uinsex WC]="","",Point[Uinsex WC])</f>
        <v/>
      </c>
      <c r="AC78" s="14" t="str">
        <f>IF(Point[Female WC]="","",Point[Female WC])</f>
        <v/>
      </c>
      <c r="AD78" s="14" t="str">
        <f>IF(Point[Male WC]="","",Point[Male WC])</f>
        <v/>
      </c>
      <c r="AE78" s="14" t="str">
        <f>IF(Point[Urinal]="","",Point[Urinal])</f>
        <v/>
      </c>
      <c r="AF78" s="14" t="str">
        <f>IF(Point[Disabled Unisex]="","",Point[Disabled Unisex])</f>
        <v/>
      </c>
      <c r="AG78" s="14" t="str">
        <f>IF(Point[Disabled Female]="","",Point[Disabled Female])</f>
        <v/>
      </c>
      <c r="AH78" s="14" t="str">
        <f>IF(Point[Disabled Male]="","",Point[Disabled Male])</f>
        <v/>
      </c>
      <c r="AI78" s="14" t="str">
        <f>IF(Point[Asset Group]="","",VLOOKUP(Point[Handrail],yes_no,2,FALSE))</f>
        <v/>
      </c>
      <c r="AJ78" s="14" t="str">
        <f>IF(Point[Asset Group]="","",VLOOKUP(Point[Baby Changing],yes_no,2,FALSE))</f>
        <v/>
      </c>
      <c r="AK78" s="14" t="str">
        <f>IF(Point[Asset Group]="","",VLOOKUP(Point[Service Room],yes_no,2,FALSE))</f>
        <v/>
      </c>
      <c r="AL78" s="14" t="str">
        <f>IF(Point[Asset Group]="","",VLOOKUP(Point[Service Tap],service_tap,2,FALSE))</f>
        <v/>
      </c>
      <c r="AM78" s="14" t="str">
        <f>IF(Point[Asset Group]="","",VLOOKUP(Point[Heating Type],wc_heating,2,FALSE))</f>
        <v/>
      </c>
      <c r="AN78" s="14" t="str">
        <f>IF(Point[Asset Group]="","",VLOOKUP(Point[Power Supply],power_supply,2,FALSE))</f>
        <v/>
      </c>
      <c r="AO78" s="14" t="str">
        <f>IF(Point[Asset Group]="","",VLOOKUP(Point[Waste Water],waste_water,2,FALSE))</f>
        <v/>
      </c>
      <c r="AP78" s="14" t="str">
        <f>IF(Point[Asset Group]="","",VLOOKUP(Point[Furniture SubType],subdom_master_gdb,2,FALSE))</f>
        <v/>
      </c>
      <c r="AQ78" s="14" t="str">
        <f>IF(Point[Asset Group]="","",VLOOKUP(Point[Concrete Pad],yes_no,2,FALSE))</f>
        <v/>
      </c>
      <c r="AR78" s="14" t="str">
        <f>IF(Point[Asset Group]="","",VLOOKUP(Point[Material],material_master,2,FALSE))</f>
        <v/>
      </c>
      <c r="AS78" s="14" t="str">
        <f>IF(Point[Asset Group]="","",VLOOKUP(Point[Plumbing],irrigation_plumbing,2,FALSE))</f>
        <v/>
      </c>
      <c r="AT78" s="14" t="str">
        <f>IF(Point[Asset Group]="","",VLOOKUP(Point[Sprinklers],irrigation_sprinklers,2,FALSE))</f>
        <v/>
      </c>
      <c r="AU78" s="14" t="str">
        <f>IF(Point[Asset Group]="","",VLOOKUP(Point[System],irrigation_system,2,FALSE))</f>
        <v/>
      </c>
      <c r="AV78" s="14" t="str">
        <f>IF(Point[Asset Group]="","",VLOOKUP(Point[Status],irrigation_status,2,FALSE))</f>
        <v/>
      </c>
      <c r="AW78" s="11" t="str">
        <f>IF(Point[Date of manufacture]="","",Point[Date of manufacture])</f>
        <v/>
      </c>
      <c r="AX78" s="14" t="str">
        <f>IF(Point[Asset Group]="","",VLOOKUP(Point[Sign Purpose],sign_purpose,2,FALSE))</f>
        <v/>
      </c>
      <c r="AY78" s="14" t="str">
        <f>IF(Point[Asset Group]="","",VLOOKUP(Point[Sign Material],material_master,2,FALSE))</f>
        <v/>
      </c>
      <c r="AZ78" s="14" t="str">
        <f>IF(Point[Asset Group]="","",VLOOKUP(Point[Affixed To],sign_affix,2,FALSE))</f>
        <v/>
      </c>
      <c r="BA78" s="14" t="str">
        <f>IF(Point[Size HxB mm]="","",Point[Size HxB mm])</f>
        <v/>
      </c>
      <c r="BB78" s="14" t="str">
        <f>IF(Point[Height m]="","",Point[Height m])</f>
        <v/>
      </c>
      <c r="BC78" s="14" t="str">
        <f>IF(Point[Asset Group]="","",VLOOKUP(Point[Post Material],material_master,2,FALSE))</f>
        <v/>
      </c>
      <c r="BD78" s="14" t="str">
        <f>IF(Point[Asset Group]="","",VLOOKUP(Point[Post Number],number,2,FALSE))</f>
        <v/>
      </c>
      <c r="BE78" s="14" t="str">
        <f>IF(Point[Asset Group]="","",VLOOKUP(Point[Structure SubType],subdom_master_gdb,2,FALSE))</f>
        <v/>
      </c>
      <c r="BF78" s="14" t="str">
        <f>IF(Point[Area m2]="","",Point[Area m2])</f>
        <v/>
      </c>
      <c r="BG78" s="14" t="str">
        <f>IF(Point[Length m]="","",Point[Length m])</f>
        <v/>
      </c>
      <c r="BH78" s="14" t="str">
        <f>IF(Point[Width m]="","",Point[Width m])</f>
        <v/>
      </c>
      <c r="BI78" s="14" t="str">
        <f>IF(Point[Diameter m]="","",Point[Diameter m])</f>
        <v/>
      </c>
      <c r="BJ78" s="14" t="str">
        <f>IF(Point[Asset Group]="","",VLOOKUP(Point[Number of Pipes],number,2,FALSE))</f>
        <v/>
      </c>
      <c r="BK78" s="14" t="str">
        <f>IF(Point[Asset Group]="","",VLOOKUP(Point[Combined Name],2,FALSE))</f>
        <v/>
      </c>
      <c r="BL78" s="14" t="str">
        <f>IF(Point[Asset Group]="","",VLOOKUP(Point[Size Class],size_class,2,FALSE))</f>
        <v/>
      </c>
      <c r="BM78" s="14" t="str">
        <f>IF(Point[Asset Group]="","",VLOOKUP(Point[Age Class],age_class,2,FALSE))</f>
        <v/>
      </c>
      <c r="BN78" s="14" t="str">
        <f>IF(Point[Girth (cm)]="","",Point[Girth (cm)])</f>
        <v/>
      </c>
      <c r="BO78" s="14" t="str">
        <f>IF(Point[Crown Radius (m)]="","",Point[Crown Radius (m)])</f>
        <v/>
      </c>
      <c r="BP78" s="14" t="str">
        <f>IF(Point[Asset Group]="","",VLOOKUP(Point[Rooting Environment],root_enviro,2,FALSE))</f>
        <v/>
      </c>
      <c r="BQ78" s="14" t="str">
        <f>IF(Point[Asset Group]="","",VLOOKUP(Point[Tree Surround],tree_surround,2,FALSE))</f>
        <v/>
      </c>
      <c r="BR78" s="14" t="str">
        <f>IF(Point[Asset Group]="","",VLOOKUP(Point[Tree Grill],yes_no,2,FALSE))</f>
        <v/>
      </c>
      <c r="BS78" s="14" t="str">
        <f>IF(Point[Asset Group]="","",VLOOKUP(Point[Tree Location],tree_location,2,FALSE))</f>
        <v/>
      </c>
    </row>
    <row r="79" spans="1:71" s="3" customFormat="1" x14ac:dyDescent="0.2">
      <c r="A79" s="3" t="str">
        <f>IF(Point[DWG File Name]="","",Point[DWG File Name])</f>
        <v/>
      </c>
      <c r="B79" s="3" t="str">
        <f>IF(Point[DWG Layer Name]="","",Point[DWG Layer Name])</f>
        <v/>
      </c>
      <c r="C79" s="3" t="str">
        <f>IF(Point[DWG Handle]="","",Point[DWG Handle])</f>
        <v/>
      </c>
      <c r="D79" s="58" t="str">
        <f>IF(Point[X]="","",Point[X])</f>
        <v/>
      </c>
      <c r="E79" s="58" t="str">
        <f>IF(Point[Y]="","",Point[Y])</f>
        <v/>
      </c>
      <c r="F79" s="3" t="str">
        <f>IF(Point[Replacement Asset]="","",Point[Replacement Asset])</f>
        <v/>
      </c>
      <c r="G79" s="3" t="str">
        <f>IF(Point[Asset ID]="","",UPPER(Point[Asset ID]))</f>
        <v/>
      </c>
      <c r="H79" s="3" t="str">
        <f>IF(Point[Asset Group]="","",VLOOKUP(Point[Asset Group],asset_grp_pt,4,FALSE))</f>
        <v/>
      </c>
      <c r="I79" s="3" t="str">
        <f>IF(Point[Asset Group]="","",VLOOKUP(Point[Asset Group],asset_grp_pt,2,FALSE))</f>
        <v/>
      </c>
      <c r="J79" s="3" t="str">
        <f>IF(Point[Asset Group]="","",VLOOKUP(Point[Asset Group],asset_grp_pt,3,FALSE))</f>
        <v/>
      </c>
      <c r="K79" s="3" t="str">
        <f>IF(Point[Asset Group]="","",VLOOKUP(Point[Asset Type],type_master_list,2,FALSE))</f>
        <v/>
      </c>
      <c r="L79" s="3" t="str">
        <f>IF(Point[Asset Name]="","",PROPER(Point[Asset Name]))</f>
        <v/>
      </c>
      <c r="M79" s="11" t="str">
        <f>IF(Point[Install Date]="","",Point[Install Date])</f>
        <v/>
      </c>
      <c r="N79" s="11" t="str">
        <f>IF(Point[Note]="","",PROPER(Point[Note]))</f>
        <v/>
      </c>
      <c r="O79" s="11" t="str">
        <f>IF(Point[Resource Consent Number]="","",UPPER(Point[Resource Consent Number]))</f>
        <v/>
      </c>
      <c r="P79" s="53" t="str">
        <f>IF(Point[Asset Unit Cost]="","",Point[Asset Unit Cost])</f>
        <v/>
      </c>
      <c r="Q79" s="11" t="str">
        <f>IF(Point[Added By]="","",UPPER(Point[Added By]))</f>
        <v/>
      </c>
      <c r="R79" s="11" t="str">
        <f>IF(Point[Added Date]="","",Point[Added Date])</f>
        <v/>
      </c>
      <c r="S79" s="14" t="str">
        <f>IF(Point[Z COORD]="","",Point[Z COORD])</f>
        <v/>
      </c>
      <c r="T79" s="14" t="str">
        <f>IF(Point[Asset Description]="","",PROPER(Point[Asset Description]))</f>
        <v/>
      </c>
      <c r="U79" s="14" t="str">
        <f>IF(Point[[Artist ]]="","",PROPER(Point[[Artist ]]))</f>
        <v/>
      </c>
      <c r="V79" s="14" t="str">
        <f>IF(Point[Material Notes]="","",PROPER(Point[Material Notes]))</f>
        <v/>
      </c>
      <c r="W79" s="14" t="str">
        <f>IF(Point[Dimension Notes]="","",Point[Dimension Notes])</f>
        <v/>
      </c>
      <c r="X79" s="14" t="str">
        <f>IF(Point[List]="","",VLOOKUP(Point[Burner Number],number,2,FALSE))</f>
        <v/>
      </c>
      <c r="Y79" s="14" t="str">
        <f>IF(Point[List]="","",VLOOKUP(Point[Fuel],bbq_fuel,2,FALSE))</f>
        <v/>
      </c>
      <c r="Z79" s="14" t="str">
        <f>IF(Point[List]="","",VLOOKUP(Point[Cabinet Material],bbq_material,2,FALSE))</f>
        <v/>
      </c>
      <c r="AA79" s="14" t="str">
        <f>IF(Point[Asset Group]="","",VLOOKUP(Point[Manufacturer],manufacturer,2,FALSE))</f>
        <v/>
      </c>
      <c r="AB79" s="14" t="str">
        <f>IF(Point[Uinsex WC]="","",Point[Uinsex WC])</f>
        <v/>
      </c>
      <c r="AC79" s="14" t="str">
        <f>IF(Point[Female WC]="","",Point[Female WC])</f>
        <v/>
      </c>
      <c r="AD79" s="14" t="str">
        <f>IF(Point[Male WC]="","",Point[Male WC])</f>
        <v/>
      </c>
      <c r="AE79" s="14" t="str">
        <f>IF(Point[Urinal]="","",Point[Urinal])</f>
        <v/>
      </c>
      <c r="AF79" s="14" t="str">
        <f>IF(Point[Disabled Unisex]="","",Point[Disabled Unisex])</f>
        <v/>
      </c>
      <c r="AG79" s="14" t="str">
        <f>IF(Point[Disabled Female]="","",Point[Disabled Female])</f>
        <v/>
      </c>
      <c r="AH79" s="14" t="str">
        <f>IF(Point[Disabled Male]="","",Point[Disabled Male])</f>
        <v/>
      </c>
      <c r="AI79" s="14" t="str">
        <f>IF(Point[Asset Group]="","",VLOOKUP(Point[Handrail],yes_no,2,FALSE))</f>
        <v/>
      </c>
      <c r="AJ79" s="14" t="str">
        <f>IF(Point[Asset Group]="","",VLOOKUP(Point[Baby Changing],yes_no,2,FALSE))</f>
        <v/>
      </c>
      <c r="AK79" s="14" t="str">
        <f>IF(Point[Asset Group]="","",VLOOKUP(Point[Service Room],yes_no,2,FALSE))</f>
        <v/>
      </c>
      <c r="AL79" s="14" t="str">
        <f>IF(Point[Asset Group]="","",VLOOKUP(Point[Service Tap],service_tap,2,FALSE))</f>
        <v/>
      </c>
      <c r="AM79" s="14" t="str">
        <f>IF(Point[Asset Group]="","",VLOOKUP(Point[Heating Type],wc_heating,2,FALSE))</f>
        <v/>
      </c>
      <c r="AN79" s="14" t="str">
        <f>IF(Point[Asset Group]="","",VLOOKUP(Point[Power Supply],power_supply,2,FALSE))</f>
        <v/>
      </c>
      <c r="AO79" s="14" t="str">
        <f>IF(Point[Asset Group]="","",VLOOKUP(Point[Waste Water],waste_water,2,FALSE))</f>
        <v/>
      </c>
      <c r="AP79" s="14" t="str">
        <f>IF(Point[Asset Group]="","",VLOOKUP(Point[Furniture SubType],subdom_master_gdb,2,FALSE))</f>
        <v/>
      </c>
      <c r="AQ79" s="14" t="str">
        <f>IF(Point[Asset Group]="","",VLOOKUP(Point[Concrete Pad],yes_no,2,FALSE))</f>
        <v/>
      </c>
      <c r="AR79" s="14" t="str">
        <f>IF(Point[Asset Group]="","",VLOOKUP(Point[Material],material_master,2,FALSE))</f>
        <v/>
      </c>
      <c r="AS79" s="14" t="str">
        <f>IF(Point[Asset Group]="","",VLOOKUP(Point[Plumbing],irrigation_plumbing,2,FALSE))</f>
        <v/>
      </c>
      <c r="AT79" s="14" t="str">
        <f>IF(Point[Asset Group]="","",VLOOKUP(Point[Sprinklers],irrigation_sprinklers,2,FALSE))</f>
        <v/>
      </c>
      <c r="AU79" s="14" t="str">
        <f>IF(Point[Asset Group]="","",VLOOKUP(Point[System],irrigation_system,2,FALSE))</f>
        <v/>
      </c>
      <c r="AV79" s="14" t="str">
        <f>IF(Point[Asset Group]="","",VLOOKUP(Point[Status],irrigation_status,2,FALSE))</f>
        <v/>
      </c>
      <c r="AW79" s="11" t="str">
        <f>IF(Point[Date of manufacture]="","",Point[Date of manufacture])</f>
        <v/>
      </c>
      <c r="AX79" s="14" t="str">
        <f>IF(Point[Asset Group]="","",VLOOKUP(Point[Sign Purpose],sign_purpose,2,FALSE))</f>
        <v/>
      </c>
      <c r="AY79" s="14" t="str">
        <f>IF(Point[Asset Group]="","",VLOOKUP(Point[Sign Material],material_master,2,FALSE))</f>
        <v/>
      </c>
      <c r="AZ79" s="14" t="str">
        <f>IF(Point[Asset Group]="","",VLOOKUP(Point[Affixed To],sign_affix,2,FALSE))</f>
        <v/>
      </c>
      <c r="BA79" s="14" t="str">
        <f>IF(Point[Size HxB mm]="","",Point[Size HxB mm])</f>
        <v/>
      </c>
      <c r="BB79" s="14" t="str">
        <f>IF(Point[Height m]="","",Point[Height m])</f>
        <v/>
      </c>
      <c r="BC79" s="14" t="str">
        <f>IF(Point[Asset Group]="","",VLOOKUP(Point[Post Material],material_master,2,FALSE))</f>
        <v/>
      </c>
      <c r="BD79" s="14" t="str">
        <f>IF(Point[Asset Group]="","",VLOOKUP(Point[Post Number],number,2,FALSE))</f>
        <v/>
      </c>
      <c r="BE79" s="14" t="str">
        <f>IF(Point[Asset Group]="","",VLOOKUP(Point[Structure SubType],subdom_master_gdb,2,FALSE))</f>
        <v/>
      </c>
      <c r="BF79" s="14" t="str">
        <f>IF(Point[Area m2]="","",Point[Area m2])</f>
        <v/>
      </c>
      <c r="BG79" s="14" t="str">
        <f>IF(Point[Length m]="","",Point[Length m])</f>
        <v/>
      </c>
      <c r="BH79" s="14" t="str">
        <f>IF(Point[Width m]="","",Point[Width m])</f>
        <v/>
      </c>
      <c r="BI79" s="14" t="str">
        <f>IF(Point[Diameter m]="","",Point[Diameter m])</f>
        <v/>
      </c>
      <c r="BJ79" s="14" t="str">
        <f>IF(Point[Asset Group]="","",VLOOKUP(Point[Number of Pipes],number,2,FALSE))</f>
        <v/>
      </c>
      <c r="BK79" s="14" t="str">
        <f>IF(Point[Asset Group]="","",VLOOKUP(Point[Combined Name],2,FALSE))</f>
        <v/>
      </c>
      <c r="BL79" s="14" t="str">
        <f>IF(Point[Asset Group]="","",VLOOKUP(Point[Size Class],size_class,2,FALSE))</f>
        <v/>
      </c>
      <c r="BM79" s="14" t="str">
        <f>IF(Point[Asset Group]="","",VLOOKUP(Point[Age Class],age_class,2,FALSE))</f>
        <v/>
      </c>
      <c r="BN79" s="14" t="str">
        <f>IF(Point[Girth (cm)]="","",Point[Girth (cm)])</f>
        <v/>
      </c>
      <c r="BO79" s="14" t="str">
        <f>IF(Point[Crown Radius (m)]="","",Point[Crown Radius (m)])</f>
        <v/>
      </c>
      <c r="BP79" s="14" t="str">
        <f>IF(Point[Asset Group]="","",VLOOKUP(Point[Rooting Environment],root_enviro,2,FALSE))</f>
        <v/>
      </c>
      <c r="BQ79" s="14" t="str">
        <f>IF(Point[Asset Group]="","",VLOOKUP(Point[Tree Surround],tree_surround,2,FALSE))</f>
        <v/>
      </c>
      <c r="BR79" s="14" t="str">
        <f>IF(Point[Asset Group]="","",VLOOKUP(Point[Tree Grill],yes_no,2,FALSE))</f>
        <v/>
      </c>
      <c r="BS79" s="14" t="str">
        <f>IF(Point[Asset Group]="","",VLOOKUP(Point[Tree Location],tree_location,2,FALSE))</f>
        <v/>
      </c>
    </row>
    <row r="80" spans="1:71" s="3" customFormat="1" x14ac:dyDescent="0.2">
      <c r="A80" s="3" t="str">
        <f>IF(Point[DWG File Name]="","",Point[DWG File Name])</f>
        <v/>
      </c>
      <c r="B80" s="3" t="str">
        <f>IF(Point[DWG Layer Name]="","",Point[DWG Layer Name])</f>
        <v/>
      </c>
      <c r="C80" s="3" t="str">
        <f>IF(Point[DWG Handle]="","",Point[DWG Handle])</f>
        <v/>
      </c>
      <c r="D80" s="58" t="str">
        <f>IF(Point[X]="","",Point[X])</f>
        <v/>
      </c>
      <c r="E80" s="58" t="str">
        <f>IF(Point[Y]="","",Point[Y])</f>
        <v/>
      </c>
      <c r="F80" s="3" t="str">
        <f>IF(Point[Replacement Asset]="","",Point[Replacement Asset])</f>
        <v/>
      </c>
      <c r="G80" s="3" t="str">
        <f>IF(Point[Asset ID]="","",UPPER(Point[Asset ID]))</f>
        <v/>
      </c>
      <c r="H80" s="3" t="str">
        <f>IF(Point[Asset Group]="","",VLOOKUP(Point[Asset Group],asset_grp_pt,4,FALSE))</f>
        <v/>
      </c>
      <c r="I80" s="3" t="str">
        <f>IF(Point[Asset Group]="","",VLOOKUP(Point[Asset Group],asset_grp_pt,2,FALSE))</f>
        <v/>
      </c>
      <c r="J80" s="3" t="str">
        <f>IF(Point[Asset Group]="","",VLOOKUP(Point[Asset Group],asset_grp_pt,3,FALSE))</f>
        <v/>
      </c>
      <c r="K80" s="3" t="str">
        <f>IF(Point[Asset Group]="","",VLOOKUP(Point[Asset Type],type_master_list,2,FALSE))</f>
        <v/>
      </c>
      <c r="L80" s="3" t="str">
        <f>IF(Point[Asset Name]="","",PROPER(Point[Asset Name]))</f>
        <v/>
      </c>
      <c r="M80" s="11" t="str">
        <f>IF(Point[Install Date]="","",Point[Install Date])</f>
        <v/>
      </c>
      <c r="N80" s="11" t="str">
        <f>IF(Point[Note]="","",PROPER(Point[Note]))</f>
        <v/>
      </c>
      <c r="O80" s="11" t="str">
        <f>IF(Point[Resource Consent Number]="","",UPPER(Point[Resource Consent Number]))</f>
        <v/>
      </c>
      <c r="P80" s="53" t="str">
        <f>IF(Point[Asset Unit Cost]="","",Point[Asset Unit Cost])</f>
        <v/>
      </c>
      <c r="Q80" s="11" t="str">
        <f>IF(Point[Added By]="","",UPPER(Point[Added By]))</f>
        <v/>
      </c>
      <c r="R80" s="11" t="str">
        <f>IF(Point[Added Date]="","",Point[Added Date])</f>
        <v/>
      </c>
      <c r="S80" s="14" t="str">
        <f>IF(Point[Z COORD]="","",Point[Z COORD])</f>
        <v/>
      </c>
      <c r="T80" s="14" t="str">
        <f>IF(Point[Asset Description]="","",PROPER(Point[Asset Description]))</f>
        <v/>
      </c>
      <c r="U80" s="14" t="str">
        <f>IF(Point[[Artist ]]="","",PROPER(Point[[Artist ]]))</f>
        <v/>
      </c>
      <c r="V80" s="14" t="str">
        <f>IF(Point[Material Notes]="","",PROPER(Point[Material Notes]))</f>
        <v/>
      </c>
      <c r="W80" s="14" t="str">
        <f>IF(Point[Dimension Notes]="","",Point[Dimension Notes])</f>
        <v/>
      </c>
      <c r="X80" s="14" t="str">
        <f>IF(Point[List]="","",VLOOKUP(Point[Burner Number],number,2,FALSE))</f>
        <v/>
      </c>
      <c r="Y80" s="14" t="str">
        <f>IF(Point[List]="","",VLOOKUP(Point[Fuel],bbq_fuel,2,FALSE))</f>
        <v/>
      </c>
      <c r="Z80" s="14" t="str">
        <f>IF(Point[List]="","",VLOOKUP(Point[Cabinet Material],bbq_material,2,FALSE))</f>
        <v/>
      </c>
      <c r="AA80" s="14" t="str">
        <f>IF(Point[Asset Group]="","",VLOOKUP(Point[Manufacturer],manufacturer,2,FALSE))</f>
        <v/>
      </c>
      <c r="AB80" s="14" t="str">
        <f>IF(Point[Uinsex WC]="","",Point[Uinsex WC])</f>
        <v/>
      </c>
      <c r="AC80" s="14" t="str">
        <f>IF(Point[Female WC]="","",Point[Female WC])</f>
        <v/>
      </c>
      <c r="AD80" s="14" t="str">
        <f>IF(Point[Male WC]="","",Point[Male WC])</f>
        <v/>
      </c>
      <c r="AE80" s="14" t="str">
        <f>IF(Point[Urinal]="","",Point[Urinal])</f>
        <v/>
      </c>
      <c r="AF80" s="14" t="str">
        <f>IF(Point[Disabled Unisex]="","",Point[Disabled Unisex])</f>
        <v/>
      </c>
      <c r="AG80" s="14" t="str">
        <f>IF(Point[Disabled Female]="","",Point[Disabled Female])</f>
        <v/>
      </c>
      <c r="AH80" s="14" t="str">
        <f>IF(Point[Disabled Male]="","",Point[Disabled Male])</f>
        <v/>
      </c>
      <c r="AI80" s="14" t="str">
        <f>IF(Point[Asset Group]="","",VLOOKUP(Point[Handrail],yes_no,2,FALSE))</f>
        <v/>
      </c>
      <c r="AJ80" s="14" t="str">
        <f>IF(Point[Asset Group]="","",VLOOKUP(Point[Baby Changing],yes_no,2,FALSE))</f>
        <v/>
      </c>
      <c r="AK80" s="14" t="str">
        <f>IF(Point[Asset Group]="","",VLOOKUP(Point[Service Room],yes_no,2,FALSE))</f>
        <v/>
      </c>
      <c r="AL80" s="14" t="str">
        <f>IF(Point[Asset Group]="","",VLOOKUP(Point[Service Tap],service_tap,2,FALSE))</f>
        <v/>
      </c>
      <c r="AM80" s="14" t="str">
        <f>IF(Point[Asset Group]="","",VLOOKUP(Point[Heating Type],wc_heating,2,FALSE))</f>
        <v/>
      </c>
      <c r="AN80" s="14" t="str">
        <f>IF(Point[Asset Group]="","",VLOOKUP(Point[Power Supply],power_supply,2,FALSE))</f>
        <v/>
      </c>
      <c r="AO80" s="14" t="str">
        <f>IF(Point[Asset Group]="","",VLOOKUP(Point[Waste Water],waste_water,2,FALSE))</f>
        <v/>
      </c>
      <c r="AP80" s="14" t="str">
        <f>IF(Point[Asset Group]="","",VLOOKUP(Point[Furniture SubType],subdom_master_gdb,2,FALSE))</f>
        <v/>
      </c>
      <c r="AQ80" s="14" t="str">
        <f>IF(Point[Asset Group]="","",VLOOKUP(Point[Concrete Pad],yes_no,2,FALSE))</f>
        <v/>
      </c>
      <c r="AR80" s="14" t="str">
        <f>IF(Point[Asset Group]="","",VLOOKUP(Point[Material],material_master,2,FALSE))</f>
        <v/>
      </c>
      <c r="AS80" s="14" t="str">
        <f>IF(Point[Asset Group]="","",VLOOKUP(Point[Plumbing],irrigation_plumbing,2,FALSE))</f>
        <v/>
      </c>
      <c r="AT80" s="14" t="str">
        <f>IF(Point[Asset Group]="","",VLOOKUP(Point[Sprinklers],irrigation_sprinklers,2,FALSE))</f>
        <v/>
      </c>
      <c r="AU80" s="14" t="str">
        <f>IF(Point[Asset Group]="","",VLOOKUP(Point[System],irrigation_system,2,FALSE))</f>
        <v/>
      </c>
      <c r="AV80" s="14" t="str">
        <f>IF(Point[Asset Group]="","",VLOOKUP(Point[Status],irrigation_status,2,FALSE))</f>
        <v/>
      </c>
      <c r="AW80" s="11" t="str">
        <f>IF(Point[Date of manufacture]="","",Point[Date of manufacture])</f>
        <v/>
      </c>
      <c r="AX80" s="14" t="str">
        <f>IF(Point[Asset Group]="","",VLOOKUP(Point[Sign Purpose],sign_purpose,2,FALSE))</f>
        <v/>
      </c>
      <c r="AY80" s="14" t="str">
        <f>IF(Point[Asset Group]="","",VLOOKUP(Point[Sign Material],material_master,2,FALSE))</f>
        <v/>
      </c>
      <c r="AZ80" s="14" t="str">
        <f>IF(Point[Asset Group]="","",VLOOKUP(Point[Affixed To],sign_affix,2,FALSE))</f>
        <v/>
      </c>
      <c r="BA80" s="14" t="str">
        <f>IF(Point[Size HxB mm]="","",Point[Size HxB mm])</f>
        <v/>
      </c>
      <c r="BB80" s="14" t="str">
        <f>IF(Point[Height m]="","",Point[Height m])</f>
        <v/>
      </c>
      <c r="BC80" s="14" t="str">
        <f>IF(Point[Asset Group]="","",VLOOKUP(Point[Post Material],material_master,2,FALSE))</f>
        <v/>
      </c>
      <c r="BD80" s="14" t="str">
        <f>IF(Point[Asset Group]="","",VLOOKUP(Point[Post Number],number,2,FALSE))</f>
        <v/>
      </c>
      <c r="BE80" s="14" t="str">
        <f>IF(Point[Asset Group]="","",VLOOKUP(Point[Structure SubType],subdom_master_gdb,2,FALSE))</f>
        <v/>
      </c>
      <c r="BF80" s="14" t="str">
        <f>IF(Point[Area m2]="","",Point[Area m2])</f>
        <v/>
      </c>
      <c r="BG80" s="14" t="str">
        <f>IF(Point[Length m]="","",Point[Length m])</f>
        <v/>
      </c>
      <c r="BH80" s="14" t="str">
        <f>IF(Point[Width m]="","",Point[Width m])</f>
        <v/>
      </c>
      <c r="BI80" s="14" t="str">
        <f>IF(Point[Diameter m]="","",Point[Diameter m])</f>
        <v/>
      </c>
      <c r="BJ80" s="14" t="str">
        <f>IF(Point[Asset Group]="","",VLOOKUP(Point[Number of Pipes],number,2,FALSE))</f>
        <v/>
      </c>
      <c r="BK80" s="14" t="str">
        <f>IF(Point[Asset Group]="","",VLOOKUP(Point[Combined Name],2,FALSE))</f>
        <v/>
      </c>
      <c r="BL80" s="14" t="str">
        <f>IF(Point[Asset Group]="","",VLOOKUP(Point[Size Class],size_class,2,FALSE))</f>
        <v/>
      </c>
      <c r="BM80" s="14" t="str">
        <f>IF(Point[Asset Group]="","",VLOOKUP(Point[Age Class],age_class,2,FALSE))</f>
        <v/>
      </c>
      <c r="BN80" s="14" t="str">
        <f>IF(Point[Girth (cm)]="","",Point[Girth (cm)])</f>
        <v/>
      </c>
      <c r="BO80" s="14" t="str">
        <f>IF(Point[Crown Radius (m)]="","",Point[Crown Radius (m)])</f>
        <v/>
      </c>
      <c r="BP80" s="14" t="str">
        <f>IF(Point[Asset Group]="","",VLOOKUP(Point[Rooting Environment],root_enviro,2,FALSE))</f>
        <v/>
      </c>
      <c r="BQ80" s="14" t="str">
        <f>IF(Point[Asset Group]="","",VLOOKUP(Point[Tree Surround],tree_surround,2,FALSE))</f>
        <v/>
      </c>
      <c r="BR80" s="14" t="str">
        <f>IF(Point[Asset Group]="","",VLOOKUP(Point[Tree Grill],yes_no,2,FALSE))</f>
        <v/>
      </c>
      <c r="BS80" s="14" t="str">
        <f>IF(Point[Asset Group]="","",VLOOKUP(Point[Tree Location],tree_location,2,FALSE))</f>
        <v/>
      </c>
    </row>
    <row r="81" spans="1:71" s="3" customFormat="1" x14ac:dyDescent="0.2">
      <c r="A81" s="3" t="str">
        <f>IF(Point[DWG File Name]="","",Point[DWG File Name])</f>
        <v/>
      </c>
      <c r="B81" s="3" t="str">
        <f>IF(Point[DWG Layer Name]="","",Point[DWG Layer Name])</f>
        <v/>
      </c>
      <c r="C81" s="3" t="str">
        <f>IF(Point[DWG Handle]="","",Point[DWG Handle])</f>
        <v/>
      </c>
      <c r="D81" s="58" t="str">
        <f>IF(Point[X]="","",Point[X])</f>
        <v/>
      </c>
      <c r="E81" s="58" t="str">
        <f>IF(Point[Y]="","",Point[Y])</f>
        <v/>
      </c>
      <c r="F81" s="3" t="str">
        <f>IF(Point[Replacement Asset]="","",Point[Replacement Asset])</f>
        <v/>
      </c>
      <c r="G81" s="3" t="str">
        <f>IF(Point[Asset ID]="","",UPPER(Point[Asset ID]))</f>
        <v/>
      </c>
      <c r="H81" s="3" t="str">
        <f>IF(Point[Asset Group]="","",VLOOKUP(Point[Asset Group],asset_grp_pt,4,FALSE))</f>
        <v/>
      </c>
      <c r="I81" s="3" t="str">
        <f>IF(Point[Asset Group]="","",VLOOKUP(Point[Asset Group],asset_grp_pt,2,FALSE))</f>
        <v/>
      </c>
      <c r="J81" s="3" t="str">
        <f>IF(Point[Asset Group]="","",VLOOKUP(Point[Asset Group],asset_grp_pt,3,FALSE))</f>
        <v/>
      </c>
      <c r="K81" s="3" t="str">
        <f>IF(Point[Asset Group]="","",VLOOKUP(Point[Asset Type],type_master_list,2,FALSE))</f>
        <v/>
      </c>
      <c r="L81" s="3" t="str">
        <f>IF(Point[Asset Name]="","",PROPER(Point[Asset Name]))</f>
        <v/>
      </c>
      <c r="M81" s="11" t="str">
        <f>IF(Point[Install Date]="","",Point[Install Date])</f>
        <v/>
      </c>
      <c r="N81" s="11" t="str">
        <f>IF(Point[Note]="","",PROPER(Point[Note]))</f>
        <v/>
      </c>
      <c r="O81" s="11" t="str">
        <f>IF(Point[Resource Consent Number]="","",UPPER(Point[Resource Consent Number]))</f>
        <v/>
      </c>
      <c r="P81" s="53" t="str">
        <f>IF(Point[Asset Unit Cost]="","",Point[Asset Unit Cost])</f>
        <v/>
      </c>
      <c r="Q81" s="11" t="str">
        <f>IF(Point[Added By]="","",UPPER(Point[Added By]))</f>
        <v/>
      </c>
      <c r="R81" s="11" t="str">
        <f>IF(Point[Added Date]="","",Point[Added Date])</f>
        <v/>
      </c>
      <c r="S81" s="14" t="str">
        <f>IF(Point[Z COORD]="","",Point[Z COORD])</f>
        <v/>
      </c>
      <c r="T81" s="14" t="str">
        <f>IF(Point[Asset Description]="","",PROPER(Point[Asset Description]))</f>
        <v/>
      </c>
      <c r="U81" s="14" t="str">
        <f>IF(Point[[Artist ]]="","",PROPER(Point[[Artist ]]))</f>
        <v/>
      </c>
      <c r="V81" s="14" t="str">
        <f>IF(Point[Material Notes]="","",PROPER(Point[Material Notes]))</f>
        <v/>
      </c>
      <c r="W81" s="14" t="str">
        <f>IF(Point[Dimension Notes]="","",Point[Dimension Notes])</f>
        <v/>
      </c>
      <c r="X81" s="14" t="str">
        <f>IF(Point[List]="","",VLOOKUP(Point[Burner Number],number,2,FALSE))</f>
        <v/>
      </c>
      <c r="Y81" s="14" t="str">
        <f>IF(Point[List]="","",VLOOKUP(Point[Fuel],bbq_fuel,2,FALSE))</f>
        <v/>
      </c>
      <c r="Z81" s="14" t="str">
        <f>IF(Point[List]="","",VLOOKUP(Point[Cabinet Material],bbq_material,2,FALSE))</f>
        <v/>
      </c>
      <c r="AA81" s="14" t="str">
        <f>IF(Point[Asset Group]="","",VLOOKUP(Point[Manufacturer],manufacturer,2,FALSE))</f>
        <v/>
      </c>
      <c r="AB81" s="14" t="str">
        <f>IF(Point[Uinsex WC]="","",Point[Uinsex WC])</f>
        <v/>
      </c>
      <c r="AC81" s="14" t="str">
        <f>IF(Point[Female WC]="","",Point[Female WC])</f>
        <v/>
      </c>
      <c r="AD81" s="14" t="str">
        <f>IF(Point[Male WC]="","",Point[Male WC])</f>
        <v/>
      </c>
      <c r="AE81" s="14" t="str">
        <f>IF(Point[Urinal]="","",Point[Urinal])</f>
        <v/>
      </c>
      <c r="AF81" s="14" t="str">
        <f>IF(Point[Disabled Unisex]="","",Point[Disabled Unisex])</f>
        <v/>
      </c>
      <c r="AG81" s="14" t="str">
        <f>IF(Point[Disabled Female]="","",Point[Disabled Female])</f>
        <v/>
      </c>
      <c r="AH81" s="14" t="str">
        <f>IF(Point[Disabled Male]="","",Point[Disabled Male])</f>
        <v/>
      </c>
      <c r="AI81" s="14" t="str">
        <f>IF(Point[Asset Group]="","",VLOOKUP(Point[Handrail],yes_no,2,FALSE))</f>
        <v/>
      </c>
      <c r="AJ81" s="14" t="str">
        <f>IF(Point[Asset Group]="","",VLOOKUP(Point[Baby Changing],yes_no,2,FALSE))</f>
        <v/>
      </c>
      <c r="AK81" s="14" t="str">
        <f>IF(Point[Asset Group]="","",VLOOKUP(Point[Service Room],yes_no,2,FALSE))</f>
        <v/>
      </c>
      <c r="AL81" s="14" t="str">
        <f>IF(Point[Asset Group]="","",VLOOKUP(Point[Service Tap],service_tap,2,FALSE))</f>
        <v/>
      </c>
      <c r="AM81" s="14" t="str">
        <f>IF(Point[Asset Group]="","",VLOOKUP(Point[Heating Type],wc_heating,2,FALSE))</f>
        <v/>
      </c>
      <c r="AN81" s="14" t="str">
        <f>IF(Point[Asset Group]="","",VLOOKUP(Point[Power Supply],power_supply,2,FALSE))</f>
        <v/>
      </c>
      <c r="AO81" s="14" t="str">
        <f>IF(Point[Asset Group]="","",VLOOKUP(Point[Waste Water],waste_water,2,FALSE))</f>
        <v/>
      </c>
      <c r="AP81" s="14" t="str">
        <f>IF(Point[Asset Group]="","",VLOOKUP(Point[Furniture SubType],subdom_master_gdb,2,FALSE))</f>
        <v/>
      </c>
      <c r="AQ81" s="14" t="str">
        <f>IF(Point[Asset Group]="","",VLOOKUP(Point[Concrete Pad],yes_no,2,FALSE))</f>
        <v/>
      </c>
      <c r="AR81" s="14" t="str">
        <f>IF(Point[Asset Group]="","",VLOOKUP(Point[Material],material_master,2,FALSE))</f>
        <v/>
      </c>
      <c r="AS81" s="14" t="str">
        <f>IF(Point[Asset Group]="","",VLOOKUP(Point[Plumbing],irrigation_plumbing,2,FALSE))</f>
        <v/>
      </c>
      <c r="AT81" s="14" t="str">
        <f>IF(Point[Asset Group]="","",VLOOKUP(Point[Sprinklers],irrigation_sprinklers,2,FALSE))</f>
        <v/>
      </c>
      <c r="AU81" s="14" t="str">
        <f>IF(Point[Asset Group]="","",VLOOKUP(Point[System],irrigation_system,2,FALSE))</f>
        <v/>
      </c>
      <c r="AV81" s="14" t="str">
        <f>IF(Point[Asset Group]="","",VLOOKUP(Point[Status],irrigation_status,2,FALSE))</f>
        <v/>
      </c>
      <c r="AW81" s="11" t="str">
        <f>IF(Point[Date of manufacture]="","",Point[Date of manufacture])</f>
        <v/>
      </c>
      <c r="AX81" s="14" t="str">
        <f>IF(Point[Asset Group]="","",VLOOKUP(Point[Sign Purpose],sign_purpose,2,FALSE))</f>
        <v/>
      </c>
      <c r="AY81" s="14" t="str">
        <f>IF(Point[Asset Group]="","",VLOOKUP(Point[Sign Material],material_master,2,FALSE))</f>
        <v/>
      </c>
      <c r="AZ81" s="14" t="str">
        <f>IF(Point[Asset Group]="","",VLOOKUP(Point[Affixed To],sign_affix,2,FALSE))</f>
        <v/>
      </c>
      <c r="BA81" s="14" t="str">
        <f>IF(Point[Size HxB mm]="","",Point[Size HxB mm])</f>
        <v/>
      </c>
      <c r="BB81" s="14" t="str">
        <f>IF(Point[Height m]="","",Point[Height m])</f>
        <v/>
      </c>
      <c r="BC81" s="14" t="str">
        <f>IF(Point[Asset Group]="","",VLOOKUP(Point[Post Material],material_master,2,FALSE))</f>
        <v/>
      </c>
      <c r="BD81" s="14" t="str">
        <f>IF(Point[Asset Group]="","",VLOOKUP(Point[Post Number],number,2,FALSE))</f>
        <v/>
      </c>
      <c r="BE81" s="14" t="str">
        <f>IF(Point[Asset Group]="","",VLOOKUP(Point[Structure SubType],subdom_master_gdb,2,FALSE))</f>
        <v/>
      </c>
      <c r="BF81" s="14" t="str">
        <f>IF(Point[Area m2]="","",Point[Area m2])</f>
        <v/>
      </c>
      <c r="BG81" s="14" t="str">
        <f>IF(Point[Length m]="","",Point[Length m])</f>
        <v/>
      </c>
      <c r="BH81" s="14" t="str">
        <f>IF(Point[Width m]="","",Point[Width m])</f>
        <v/>
      </c>
      <c r="BI81" s="14" t="str">
        <f>IF(Point[Diameter m]="","",Point[Diameter m])</f>
        <v/>
      </c>
      <c r="BJ81" s="14" t="str">
        <f>IF(Point[Asset Group]="","",VLOOKUP(Point[Number of Pipes],number,2,FALSE))</f>
        <v/>
      </c>
      <c r="BK81" s="14" t="str">
        <f>IF(Point[Asset Group]="","",VLOOKUP(Point[Combined Name],2,FALSE))</f>
        <v/>
      </c>
      <c r="BL81" s="14" t="str">
        <f>IF(Point[Asset Group]="","",VLOOKUP(Point[Size Class],size_class,2,FALSE))</f>
        <v/>
      </c>
      <c r="BM81" s="14" t="str">
        <f>IF(Point[Asset Group]="","",VLOOKUP(Point[Age Class],age_class,2,FALSE))</f>
        <v/>
      </c>
      <c r="BN81" s="14" t="str">
        <f>IF(Point[Girth (cm)]="","",Point[Girth (cm)])</f>
        <v/>
      </c>
      <c r="BO81" s="14" t="str">
        <f>IF(Point[Crown Radius (m)]="","",Point[Crown Radius (m)])</f>
        <v/>
      </c>
      <c r="BP81" s="14" t="str">
        <f>IF(Point[Asset Group]="","",VLOOKUP(Point[Rooting Environment],root_enviro,2,FALSE))</f>
        <v/>
      </c>
      <c r="BQ81" s="14" t="str">
        <f>IF(Point[Asset Group]="","",VLOOKUP(Point[Tree Surround],tree_surround,2,FALSE))</f>
        <v/>
      </c>
      <c r="BR81" s="14" t="str">
        <f>IF(Point[Asset Group]="","",VLOOKUP(Point[Tree Grill],yes_no,2,FALSE))</f>
        <v/>
      </c>
      <c r="BS81" s="14" t="str">
        <f>IF(Point[Asset Group]="","",VLOOKUP(Point[Tree Location],tree_location,2,FALSE))</f>
        <v/>
      </c>
    </row>
    <row r="82" spans="1:71" s="3" customFormat="1" x14ac:dyDescent="0.2">
      <c r="A82" s="3" t="str">
        <f>IF(Point[DWG File Name]="","",Point[DWG File Name])</f>
        <v/>
      </c>
      <c r="B82" s="3" t="str">
        <f>IF(Point[DWG Layer Name]="","",Point[DWG Layer Name])</f>
        <v/>
      </c>
      <c r="C82" s="3" t="str">
        <f>IF(Point[DWG Handle]="","",Point[DWG Handle])</f>
        <v/>
      </c>
      <c r="D82" s="58" t="str">
        <f>IF(Point[X]="","",Point[X])</f>
        <v/>
      </c>
      <c r="E82" s="58" t="str">
        <f>IF(Point[Y]="","",Point[Y])</f>
        <v/>
      </c>
      <c r="F82" s="3" t="str">
        <f>IF(Point[Replacement Asset]="","",Point[Replacement Asset])</f>
        <v/>
      </c>
      <c r="G82" s="3" t="str">
        <f>IF(Point[Asset ID]="","",UPPER(Point[Asset ID]))</f>
        <v/>
      </c>
      <c r="H82" s="3" t="str">
        <f>IF(Point[Asset Group]="","",VLOOKUP(Point[Asset Group],asset_grp_pt,4,FALSE))</f>
        <v/>
      </c>
      <c r="I82" s="3" t="str">
        <f>IF(Point[Asset Group]="","",VLOOKUP(Point[Asset Group],asset_grp_pt,2,FALSE))</f>
        <v/>
      </c>
      <c r="J82" s="3" t="str">
        <f>IF(Point[Asset Group]="","",VLOOKUP(Point[Asset Group],asset_grp_pt,3,FALSE))</f>
        <v/>
      </c>
      <c r="K82" s="3" t="str">
        <f>IF(Point[Asset Group]="","",VLOOKUP(Point[Asset Type],type_master_list,2,FALSE))</f>
        <v/>
      </c>
      <c r="L82" s="3" t="str">
        <f>IF(Point[Asset Name]="","",PROPER(Point[Asset Name]))</f>
        <v/>
      </c>
      <c r="M82" s="11" t="str">
        <f>IF(Point[Install Date]="","",Point[Install Date])</f>
        <v/>
      </c>
      <c r="N82" s="11" t="str">
        <f>IF(Point[Note]="","",PROPER(Point[Note]))</f>
        <v/>
      </c>
      <c r="O82" s="11" t="str">
        <f>IF(Point[Resource Consent Number]="","",UPPER(Point[Resource Consent Number]))</f>
        <v/>
      </c>
      <c r="P82" s="53" t="str">
        <f>IF(Point[Asset Unit Cost]="","",Point[Asset Unit Cost])</f>
        <v/>
      </c>
      <c r="Q82" s="11" t="str">
        <f>IF(Point[Added By]="","",UPPER(Point[Added By]))</f>
        <v/>
      </c>
      <c r="R82" s="11" t="str">
        <f>IF(Point[Added Date]="","",Point[Added Date])</f>
        <v/>
      </c>
      <c r="S82" s="14" t="str">
        <f>IF(Point[Z COORD]="","",Point[Z COORD])</f>
        <v/>
      </c>
      <c r="T82" s="14" t="str">
        <f>IF(Point[Asset Description]="","",PROPER(Point[Asset Description]))</f>
        <v/>
      </c>
      <c r="U82" s="14" t="str">
        <f>IF(Point[[Artist ]]="","",PROPER(Point[[Artist ]]))</f>
        <v/>
      </c>
      <c r="V82" s="14" t="str">
        <f>IF(Point[Material Notes]="","",PROPER(Point[Material Notes]))</f>
        <v/>
      </c>
      <c r="W82" s="14" t="str">
        <f>IF(Point[Dimension Notes]="","",Point[Dimension Notes])</f>
        <v/>
      </c>
      <c r="X82" s="14" t="str">
        <f>IF(Point[List]="","",VLOOKUP(Point[Burner Number],number,2,FALSE))</f>
        <v/>
      </c>
      <c r="Y82" s="14" t="str">
        <f>IF(Point[List]="","",VLOOKUP(Point[Fuel],bbq_fuel,2,FALSE))</f>
        <v/>
      </c>
      <c r="Z82" s="14" t="str">
        <f>IF(Point[List]="","",VLOOKUP(Point[Cabinet Material],bbq_material,2,FALSE))</f>
        <v/>
      </c>
      <c r="AA82" s="14" t="str">
        <f>IF(Point[Asset Group]="","",VLOOKUP(Point[Manufacturer],manufacturer,2,FALSE))</f>
        <v/>
      </c>
      <c r="AB82" s="14" t="str">
        <f>IF(Point[Uinsex WC]="","",Point[Uinsex WC])</f>
        <v/>
      </c>
      <c r="AC82" s="14" t="str">
        <f>IF(Point[Female WC]="","",Point[Female WC])</f>
        <v/>
      </c>
      <c r="AD82" s="14" t="str">
        <f>IF(Point[Male WC]="","",Point[Male WC])</f>
        <v/>
      </c>
      <c r="AE82" s="14" t="str">
        <f>IF(Point[Urinal]="","",Point[Urinal])</f>
        <v/>
      </c>
      <c r="AF82" s="14" t="str">
        <f>IF(Point[Disabled Unisex]="","",Point[Disabled Unisex])</f>
        <v/>
      </c>
      <c r="AG82" s="14" t="str">
        <f>IF(Point[Disabled Female]="","",Point[Disabled Female])</f>
        <v/>
      </c>
      <c r="AH82" s="14" t="str">
        <f>IF(Point[Disabled Male]="","",Point[Disabled Male])</f>
        <v/>
      </c>
      <c r="AI82" s="14" t="str">
        <f>IF(Point[Asset Group]="","",VLOOKUP(Point[Handrail],yes_no,2,FALSE))</f>
        <v/>
      </c>
      <c r="AJ82" s="14" t="str">
        <f>IF(Point[Asset Group]="","",VLOOKUP(Point[Baby Changing],yes_no,2,FALSE))</f>
        <v/>
      </c>
      <c r="AK82" s="14" t="str">
        <f>IF(Point[Asset Group]="","",VLOOKUP(Point[Service Room],yes_no,2,FALSE))</f>
        <v/>
      </c>
      <c r="AL82" s="14" t="str">
        <f>IF(Point[Asset Group]="","",VLOOKUP(Point[Service Tap],service_tap,2,FALSE))</f>
        <v/>
      </c>
      <c r="AM82" s="14" t="str">
        <f>IF(Point[Asset Group]="","",VLOOKUP(Point[Heating Type],wc_heating,2,FALSE))</f>
        <v/>
      </c>
      <c r="AN82" s="14" t="str">
        <f>IF(Point[Asset Group]="","",VLOOKUP(Point[Power Supply],power_supply,2,FALSE))</f>
        <v/>
      </c>
      <c r="AO82" s="14" t="str">
        <f>IF(Point[Asset Group]="","",VLOOKUP(Point[Waste Water],waste_water,2,FALSE))</f>
        <v/>
      </c>
      <c r="AP82" s="14" t="str">
        <f>IF(Point[Asset Group]="","",VLOOKUP(Point[Furniture SubType],subdom_master_gdb,2,FALSE))</f>
        <v/>
      </c>
      <c r="AQ82" s="14" t="str">
        <f>IF(Point[Asset Group]="","",VLOOKUP(Point[Concrete Pad],yes_no,2,FALSE))</f>
        <v/>
      </c>
      <c r="AR82" s="14" t="str">
        <f>IF(Point[Asset Group]="","",VLOOKUP(Point[Material],material_master,2,FALSE))</f>
        <v/>
      </c>
      <c r="AS82" s="14" t="str">
        <f>IF(Point[Asset Group]="","",VLOOKUP(Point[Plumbing],irrigation_plumbing,2,FALSE))</f>
        <v/>
      </c>
      <c r="AT82" s="14" t="str">
        <f>IF(Point[Asset Group]="","",VLOOKUP(Point[Sprinklers],irrigation_sprinklers,2,FALSE))</f>
        <v/>
      </c>
      <c r="AU82" s="14" t="str">
        <f>IF(Point[Asset Group]="","",VLOOKUP(Point[System],irrigation_system,2,FALSE))</f>
        <v/>
      </c>
      <c r="AV82" s="14" t="str">
        <f>IF(Point[Asset Group]="","",VLOOKUP(Point[Status],irrigation_status,2,FALSE))</f>
        <v/>
      </c>
      <c r="AW82" s="11" t="str">
        <f>IF(Point[Date of manufacture]="","",Point[Date of manufacture])</f>
        <v/>
      </c>
      <c r="AX82" s="14" t="str">
        <f>IF(Point[Asset Group]="","",VLOOKUP(Point[Sign Purpose],sign_purpose,2,FALSE))</f>
        <v/>
      </c>
      <c r="AY82" s="14" t="str">
        <f>IF(Point[Asset Group]="","",VLOOKUP(Point[Sign Material],material_master,2,FALSE))</f>
        <v/>
      </c>
      <c r="AZ82" s="14" t="str">
        <f>IF(Point[Asset Group]="","",VLOOKUP(Point[Affixed To],sign_affix,2,FALSE))</f>
        <v/>
      </c>
      <c r="BA82" s="14" t="str">
        <f>IF(Point[Size HxB mm]="","",Point[Size HxB mm])</f>
        <v/>
      </c>
      <c r="BB82" s="14" t="str">
        <f>IF(Point[Height m]="","",Point[Height m])</f>
        <v/>
      </c>
      <c r="BC82" s="14" t="str">
        <f>IF(Point[Asset Group]="","",VLOOKUP(Point[Post Material],material_master,2,FALSE))</f>
        <v/>
      </c>
      <c r="BD82" s="14" t="str">
        <f>IF(Point[Asset Group]="","",VLOOKUP(Point[Post Number],number,2,FALSE))</f>
        <v/>
      </c>
      <c r="BE82" s="14" t="str">
        <f>IF(Point[Asset Group]="","",VLOOKUP(Point[Structure SubType],subdom_master_gdb,2,FALSE))</f>
        <v/>
      </c>
      <c r="BF82" s="14" t="str">
        <f>IF(Point[Area m2]="","",Point[Area m2])</f>
        <v/>
      </c>
      <c r="BG82" s="14" t="str">
        <f>IF(Point[Length m]="","",Point[Length m])</f>
        <v/>
      </c>
      <c r="BH82" s="14" t="str">
        <f>IF(Point[Width m]="","",Point[Width m])</f>
        <v/>
      </c>
      <c r="BI82" s="14" t="str">
        <f>IF(Point[Diameter m]="","",Point[Diameter m])</f>
        <v/>
      </c>
      <c r="BJ82" s="14" t="str">
        <f>IF(Point[Asset Group]="","",VLOOKUP(Point[Number of Pipes],number,2,FALSE))</f>
        <v/>
      </c>
      <c r="BK82" s="14" t="str">
        <f>IF(Point[Asset Group]="","",VLOOKUP(Point[Combined Name],2,FALSE))</f>
        <v/>
      </c>
      <c r="BL82" s="14" t="str">
        <f>IF(Point[Asset Group]="","",VLOOKUP(Point[Size Class],size_class,2,FALSE))</f>
        <v/>
      </c>
      <c r="BM82" s="14" t="str">
        <f>IF(Point[Asset Group]="","",VLOOKUP(Point[Age Class],age_class,2,FALSE))</f>
        <v/>
      </c>
      <c r="BN82" s="14" t="str">
        <f>IF(Point[Girth (cm)]="","",Point[Girth (cm)])</f>
        <v/>
      </c>
      <c r="BO82" s="14" t="str">
        <f>IF(Point[Crown Radius (m)]="","",Point[Crown Radius (m)])</f>
        <v/>
      </c>
      <c r="BP82" s="14" t="str">
        <f>IF(Point[Asset Group]="","",VLOOKUP(Point[Rooting Environment],root_enviro,2,FALSE))</f>
        <v/>
      </c>
      <c r="BQ82" s="14" t="str">
        <f>IF(Point[Asset Group]="","",VLOOKUP(Point[Tree Surround],tree_surround,2,FALSE))</f>
        <v/>
      </c>
      <c r="BR82" s="14" t="str">
        <f>IF(Point[Asset Group]="","",VLOOKUP(Point[Tree Grill],yes_no,2,FALSE))</f>
        <v/>
      </c>
      <c r="BS82" s="14" t="str">
        <f>IF(Point[Asset Group]="","",VLOOKUP(Point[Tree Location],tree_location,2,FALSE))</f>
        <v/>
      </c>
    </row>
    <row r="83" spans="1:71" s="3" customFormat="1" x14ac:dyDescent="0.2">
      <c r="A83" s="3" t="str">
        <f>IF(Point[DWG File Name]="","",Point[DWG File Name])</f>
        <v/>
      </c>
      <c r="B83" s="3" t="str">
        <f>IF(Point[DWG Layer Name]="","",Point[DWG Layer Name])</f>
        <v/>
      </c>
      <c r="C83" s="3" t="str">
        <f>IF(Point[DWG Handle]="","",Point[DWG Handle])</f>
        <v/>
      </c>
      <c r="D83" s="58" t="str">
        <f>IF(Point[X]="","",Point[X])</f>
        <v/>
      </c>
      <c r="E83" s="58" t="str">
        <f>IF(Point[Y]="","",Point[Y])</f>
        <v/>
      </c>
      <c r="F83" s="3" t="str">
        <f>IF(Point[Replacement Asset]="","",Point[Replacement Asset])</f>
        <v/>
      </c>
      <c r="G83" s="3" t="str">
        <f>IF(Point[Asset ID]="","",UPPER(Point[Asset ID]))</f>
        <v/>
      </c>
      <c r="H83" s="3" t="str">
        <f>IF(Point[Asset Group]="","",VLOOKUP(Point[Asset Group],asset_grp_pt,4,FALSE))</f>
        <v/>
      </c>
      <c r="I83" s="3" t="str">
        <f>IF(Point[Asset Group]="","",VLOOKUP(Point[Asset Group],asset_grp_pt,2,FALSE))</f>
        <v/>
      </c>
      <c r="J83" s="3" t="str">
        <f>IF(Point[Asset Group]="","",VLOOKUP(Point[Asset Group],asset_grp_pt,3,FALSE))</f>
        <v/>
      </c>
      <c r="K83" s="3" t="str">
        <f>IF(Point[Asset Group]="","",VLOOKUP(Point[Asset Type],type_master_list,2,FALSE))</f>
        <v/>
      </c>
      <c r="L83" s="3" t="str">
        <f>IF(Point[Asset Name]="","",PROPER(Point[Asset Name]))</f>
        <v/>
      </c>
      <c r="M83" s="11" t="str">
        <f>IF(Point[Install Date]="","",Point[Install Date])</f>
        <v/>
      </c>
      <c r="N83" s="11" t="str">
        <f>IF(Point[Note]="","",PROPER(Point[Note]))</f>
        <v/>
      </c>
      <c r="O83" s="11" t="str">
        <f>IF(Point[Resource Consent Number]="","",UPPER(Point[Resource Consent Number]))</f>
        <v/>
      </c>
      <c r="P83" s="53" t="str">
        <f>IF(Point[Asset Unit Cost]="","",Point[Asset Unit Cost])</f>
        <v/>
      </c>
      <c r="Q83" s="11" t="str">
        <f>IF(Point[Added By]="","",UPPER(Point[Added By]))</f>
        <v/>
      </c>
      <c r="R83" s="11" t="str">
        <f>IF(Point[Added Date]="","",Point[Added Date])</f>
        <v/>
      </c>
      <c r="S83" s="14" t="str">
        <f>IF(Point[Z COORD]="","",Point[Z COORD])</f>
        <v/>
      </c>
      <c r="T83" s="14" t="str">
        <f>IF(Point[Asset Description]="","",PROPER(Point[Asset Description]))</f>
        <v/>
      </c>
      <c r="U83" s="14" t="str">
        <f>IF(Point[[Artist ]]="","",PROPER(Point[[Artist ]]))</f>
        <v/>
      </c>
      <c r="V83" s="14" t="str">
        <f>IF(Point[Material Notes]="","",PROPER(Point[Material Notes]))</f>
        <v/>
      </c>
      <c r="W83" s="14" t="str">
        <f>IF(Point[Dimension Notes]="","",Point[Dimension Notes])</f>
        <v/>
      </c>
      <c r="X83" s="14" t="str">
        <f>IF(Point[List]="","",VLOOKUP(Point[Burner Number],number,2,FALSE))</f>
        <v/>
      </c>
      <c r="Y83" s="14" t="str">
        <f>IF(Point[List]="","",VLOOKUP(Point[Fuel],bbq_fuel,2,FALSE))</f>
        <v/>
      </c>
      <c r="Z83" s="14" t="str">
        <f>IF(Point[List]="","",VLOOKUP(Point[Cabinet Material],bbq_material,2,FALSE))</f>
        <v/>
      </c>
      <c r="AA83" s="14" t="str">
        <f>IF(Point[Asset Group]="","",VLOOKUP(Point[Manufacturer],manufacturer,2,FALSE))</f>
        <v/>
      </c>
      <c r="AB83" s="14" t="str">
        <f>IF(Point[Uinsex WC]="","",Point[Uinsex WC])</f>
        <v/>
      </c>
      <c r="AC83" s="14" t="str">
        <f>IF(Point[Female WC]="","",Point[Female WC])</f>
        <v/>
      </c>
      <c r="AD83" s="14" t="str">
        <f>IF(Point[Male WC]="","",Point[Male WC])</f>
        <v/>
      </c>
      <c r="AE83" s="14" t="str">
        <f>IF(Point[Urinal]="","",Point[Urinal])</f>
        <v/>
      </c>
      <c r="AF83" s="14" t="str">
        <f>IF(Point[Disabled Unisex]="","",Point[Disabled Unisex])</f>
        <v/>
      </c>
      <c r="AG83" s="14" t="str">
        <f>IF(Point[Disabled Female]="","",Point[Disabled Female])</f>
        <v/>
      </c>
      <c r="AH83" s="14" t="str">
        <f>IF(Point[Disabled Male]="","",Point[Disabled Male])</f>
        <v/>
      </c>
      <c r="AI83" s="14" t="str">
        <f>IF(Point[Asset Group]="","",VLOOKUP(Point[Handrail],yes_no,2,FALSE))</f>
        <v/>
      </c>
      <c r="AJ83" s="14" t="str">
        <f>IF(Point[Asset Group]="","",VLOOKUP(Point[Baby Changing],yes_no,2,FALSE))</f>
        <v/>
      </c>
      <c r="AK83" s="14" t="str">
        <f>IF(Point[Asset Group]="","",VLOOKUP(Point[Service Room],yes_no,2,FALSE))</f>
        <v/>
      </c>
      <c r="AL83" s="14" t="str">
        <f>IF(Point[Asset Group]="","",VLOOKUP(Point[Service Tap],service_tap,2,FALSE))</f>
        <v/>
      </c>
      <c r="AM83" s="14" t="str">
        <f>IF(Point[Asset Group]="","",VLOOKUP(Point[Heating Type],wc_heating,2,FALSE))</f>
        <v/>
      </c>
      <c r="AN83" s="14" t="str">
        <f>IF(Point[Asset Group]="","",VLOOKUP(Point[Power Supply],power_supply,2,FALSE))</f>
        <v/>
      </c>
      <c r="AO83" s="14" t="str">
        <f>IF(Point[Asset Group]="","",VLOOKUP(Point[Waste Water],waste_water,2,FALSE))</f>
        <v/>
      </c>
      <c r="AP83" s="14" t="str">
        <f>IF(Point[Asset Group]="","",VLOOKUP(Point[Furniture SubType],subdom_master_gdb,2,FALSE))</f>
        <v/>
      </c>
      <c r="AQ83" s="14" t="str">
        <f>IF(Point[Asset Group]="","",VLOOKUP(Point[Concrete Pad],yes_no,2,FALSE))</f>
        <v/>
      </c>
      <c r="AR83" s="14" t="str">
        <f>IF(Point[Asset Group]="","",VLOOKUP(Point[Material],material_master,2,FALSE))</f>
        <v/>
      </c>
      <c r="AS83" s="14" t="str">
        <f>IF(Point[Asset Group]="","",VLOOKUP(Point[Plumbing],irrigation_plumbing,2,FALSE))</f>
        <v/>
      </c>
      <c r="AT83" s="14" t="str">
        <f>IF(Point[Asset Group]="","",VLOOKUP(Point[Sprinklers],irrigation_sprinklers,2,FALSE))</f>
        <v/>
      </c>
      <c r="AU83" s="14" t="str">
        <f>IF(Point[Asset Group]="","",VLOOKUP(Point[System],irrigation_system,2,FALSE))</f>
        <v/>
      </c>
      <c r="AV83" s="14" t="str">
        <f>IF(Point[Asset Group]="","",VLOOKUP(Point[Status],irrigation_status,2,FALSE))</f>
        <v/>
      </c>
      <c r="AW83" s="11" t="str">
        <f>IF(Point[Date of manufacture]="","",Point[Date of manufacture])</f>
        <v/>
      </c>
      <c r="AX83" s="14" t="str">
        <f>IF(Point[Asset Group]="","",VLOOKUP(Point[Sign Purpose],sign_purpose,2,FALSE))</f>
        <v/>
      </c>
      <c r="AY83" s="14" t="str">
        <f>IF(Point[Asset Group]="","",VLOOKUP(Point[Sign Material],material_master,2,FALSE))</f>
        <v/>
      </c>
      <c r="AZ83" s="14" t="str">
        <f>IF(Point[Asset Group]="","",VLOOKUP(Point[Affixed To],sign_affix,2,FALSE))</f>
        <v/>
      </c>
      <c r="BA83" s="14" t="str">
        <f>IF(Point[Size HxB mm]="","",Point[Size HxB mm])</f>
        <v/>
      </c>
      <c r="BB83" s="14" t="str">
        <f>IF(Point[Height m]="","",Point[Height m])</f>
        <v/>
      </c>
      <c r="BC83" s="14" t="str">
        <f>IF(Point[Asset Group]="","",VLOOKUP(Point[Post Material],material_master,2,FALSE))</f>
        <v/>
      </c>
      <c r="BD83" s="14" t="str">
        <f>IF(Point[Asset Group]="","",VLOOKUP(Point[Post Number],number,2,FALSE))</f>
        <v/>
      </c>
      <c r="BE83" s="14" t="str">
        <f>IF(Point[Asset Group]="","",VLOOKUP(Point[Structure SubType],subdom_master_gdb,2,FALSE))</f>
        <v/>
      </c>
      <c r="BF83" s="14" t="str">
        <f>IF(Point[Area m2]="","",Point[Area m2])</f>
        <v/>
      </c>
      <c r="BG83" s="14" t="str">
        <f>IF(Point[Length m]="","",Point[Length m])</f>
        <v/>
      </c>
      <c r="BH83" s="14" t="str">
        <f>IF(Point[Width m]="","",Point[Width m])</f>
        <v/>
      </c>
      <c r="BI83" s="14" t="str">
        <f>IF(Point[Diameter m]="","",Point[Diameter m])</f>
        <v/>
      </c>
      <c r="BJ83" s="14" t="str">
        <f>IF(Point[Asset Group]="","",VLOOKUP(Point[Number of Pipes],number,2,FALSE))</f>
        <v/>
      </c>
      <c r="BK83" s="14" t="str">
        <f>IF(Point[Asset Group]="","",VLOOKUP(Point[Combined Name],2,FALSE))</f>
        <v/>
      </c>
      <c r="BL83" s="14" t="str">
        <f>IF(Point[Asset Group]="","",VLOOKUP(Point[Size Class],size_class,2,FALSE))</f>
        <v/>
      </c>
      <c r="BM83" s="14" t="str">
        <f>IF(Point[Asset Group]="","",VLOOKUP(Point[Age Class],age_class,2,FALSE))</f>
        <v/>
      </c>
      <c r="BN83" s="14" t="str">
        <f>IF(Point[Girth (cm)]="","",Point[Girth (cm)])</f>
        <v/>
      </c>
      <c r="BO83" s="14" t="str">
        <f>IF(Point[Crown Radius (m)]="","",Point[Crown Radius (m)])</f>
        <v/>
      </c>
      <c r="BP83" s="14" t="str">
        <f>IF(Point[Asset Group]="","",VLOOKUP(Point[Rooting Environment],root_enviro,2,FALSE))</f>
        <v/>
      </c>
      <c r="BQ83" s="14" t="str">
        <f>IF(Point[Asset Group]="","",VLOOKUP(Point[Tree Surround],tree_surround,2,FALSE))</f>
        <v/>
      </c>
      <c r="BR83" s="14" t="str">
        <f>IF(Point[Asset Group]="","",VLOOKUP(Point[Tree Grill],yes_no,2,FALSE))</f>
        <v/>
      </c>
      <c r="BS83" s="14" t="str">
        <f>IF(Point[Asset Group]="","",VLOOKUP(Point[Tree Location],tree_location,2,FALSE))</f>
        <v/>
      </c>
    </row>
    <row r="84" spans="1:71" s="3" customFormat="1" x14ac:dyDescent="0.2">
      <c r="A84" s="3" t="str">
        <f>IF(Point[DWG File Name]="","",Point[DWG File Name])</f>
        <v/>
      </c>
      <c r="B84" s="3" t="str">
        <f>IF(Point[DWG Layer Name]="","",Point[DWG Layer Name])</f>
        <v/>
      </c>
      <c r="C84" s="3" t="str">
        <f>IF(Point[DWG Handle]="","",Point[DWG Handle])</f>
        <v/>
      </c>
      <c r="D84" s="58" t="str">
        <f>IF(Point[X]="","",Point[X])</f>
        <v/>
      </c>
      <c r="E84" s="58" t="str">
        <f>IF(Point[Y]="","",Point[Y])</f>
        <v/>
      </c>
      <c r="F84" s="3" t="str">
        <f>IF(Point[Replacement Asset]="","",Point[Replacement Asset])</f>
        <v/>
      </c>
      <c r="G84" s="3" t="str">
        <f>IF(Point[Asset ID]="","",UPPER(Point[Asset ID]))</f>
        <v/>
      </c>
      <c r="H84" s="3" t="str">
        <f>IF(Point[Asset Group]="","",VLOOKUP(Point[Asset Group],asset_grp_pt,4,FALSE))</f>
        <v/>
      </c>
      <c r="I84" s="3" t="str">
        <f>IF(Point[Asset Group]="","",VLOOKUP(Point[Asset Group],asset_grp_pt,2,FALSE))</f>
        <v/>
      </c>
      <c r="J84" s="3" t="str">
        <f>IF(Point[Asset Group]="","",VLOOKUP(Point[Asset Group],asset_grp_pt,3,FALSE))</f>
        <v/>
      </c>
      <c r="K84" s="3" t="str">
        <f>IF(Point[Asset Group]="","",VLOOKUP(Point[Asset Type],type_master_list,2,FALSE))</f>
        <v/>
      </c>
      <c r="L84" s="3" t="str">
        <f>IF(Point[Asset Name]="","",PROPER(Point[Asset Name]))</f>
        <v/>
      </c>
      <c r="M84" s="11" t="str">
        <f>IF(Point[Install Date]="","",Point[Install Date])</f>
        <v/>
      </c>
      <c r="N84" s="11" t="str">
        <f>IF(Point[Note]="","",PROPER(Point[Note]))</f>
        <v/>
      </c>
      <c r="O84" s="11" t="str">
        <f>IF(Point[Resource Consent Number]="","",UPPER(Point[Resource Consent Number]))</f>
        <v/>
      </c>
      <c r="P84" s="53" t="str">
        <f>IF(Point[Asset Unit Cost]="","",Point[Asset Unit Cost])</f>
        <v/>
      </c>
      <c r="Q84" s="11" t="str">
        <f>IF(Point[Added By]="","",UPPER(Point[Added By]))</f>
        <v/>
      </c>
      <c r="R84" s="11" t="str">
        <f>IF(Point[Added Date]="","",Point[Added Date])</f>
        <v/>
      </c>
      <c r="S84" s="14" t="str">
        <f>IF(Point[Z COORD]="","",Point[Z COORD])</f>
        <v/>
      </c>
      <c r="T84" s="14" t="str">
        <f>IF(Point[Asset Description]="","",PROPER(Point[Asset Description]))</f>
        <v/>
      </c>
      <c r="U84" s="14" t="str">
        <f>IF(Point[[Artist ]]="","",PROPER(Point[[Artist ]]))</f>
        <v/>
      </c>
      <c r="V84" s="14" t="str">
        <f>IF(Point[Material Notes]="","",PROPER(Point[Material Notes]))</f>
        <v/>
      </c>
      <c r="W84" s="14" t="str">
        <f>IF(Point[Dimension Notes]="","",Point[Dimension Notes])</f>
        <v/>
      </c>
      <c r="X84" s="14" t="str">
        <f>IF(Point[List]="","",VLOOKUP(Point[Burner Number],number,2,FALSE))</f>
        <v/>
      </c>
      <c r="Y84" s="14" t="str">
        <f>IF(Point[List]="","",VLOOKUP(Point[Fuel],bbq_fuel,2,FALSE))</f>
        <v/>
      </c>
      <c r="Z84" s="14" t="str">
        <f>IF(Point[List]="","",VLOOKUP(Point[Cabinet Material],bbq_material,2,FALSE))</f>
        <v/>
      </c>
      <c r="AA84" s="14" t="str">
        <f>IF(Point[Asset Group]="","",VLOOKUP(Point[Manufacturer],manufacturer,2,FALSE))</f>
        <v/>
      </c>
      <c r="AB84" s="14" t="str">
        <f>IF(Point[Uinsex WC]="","",Point[Uinsex WC])</f>
        <v/>
      </c>
      <c r="AC84" s="14" t="str">
        <f>IF(Point[Female WC]="","",Point[Female WC])</f>
        <v/>
      </c>
      <c r="AD84" s="14" t="str">
        <f>IF(Point[Male WC]="","",Point[Male WC])</f>
        <v/>
      </c>
      <c r="AE84" s="14" t="str">
        <f>IF(Point[Urinal]="","",Point[Urinal])</f>
        <v/>
      </c>
      <c r="AF84" s="14" t="str">
        <f>IF(Point[Disabled Unisex]="","",Point[Disabled Unisex])</f>
        <v/>
      </c>
      <c r="AG84" s="14" t="str">
        <f>IF(Point[Disabled Female]="","",Point[Disabled Female])</f>
        <v/>
      </c>
      <c r="AH84" s="14" t="str">
        <f>IF(Point[Disabled Male]="","",Point[Disabled Male])</f>
        <v/>
      </c>
      <c r="AI84" s="14" t="str">
        <f>IF(Point[Asset Group]="","",VLOOKUP(Point[Handrail],yes_no,2,FALSE))</f>
        <v/>
      </c>
      <c r="AJ84" s="14" t="str">
        <f>IF(Point[Asset Group]="","",VLOOKUP(Point[Baby Changing],yes_no,2,FALSE))</f>
        <v/>
      </c>
      <c r="AK84" s="14" t="str">
        <f>IF(Point[Asset Group]="","",VLOOKUP(Point[Service Room],yes_no,2,FALSE))</f>
        <v/>
      </c>
      <c r="AL84" s="14" t="str">
        <f>IF(Point[Asset Group]="","",VLOOKUP(Point[Service Tap],service_tap,2,FALSE))</f>
        <v/>
      </c>
      <c r="AM84" s="14" t="str">
        <f>IF(Point[Asset Group]="","",VLOOKUP(Point[Heating Type],wc_heating,2,FALSE))</f>
        <v/>
      </c>
      <c r="AN84" s="14" t="str">
        <f>IF(Point[Asset Group]="","",VLOOKUP(Point[Power Supply],power_supply,2,FALSE))</f>
        <v/>
      </c>
      <c r="AO84" s="14" t="str">
        <f>IF(Point[Asset Group]="","",VLOOKUP(Point[Waste Water],waste_water,2,FALSE))</f>
        <v/>
      </c>
      <c r="AP84" s="14" t="str">
        <f>IF(Point[Asset Group]="","",VLOOKUP(Point[Furniture SubType],subdom_master_gdb,2,FALSE))</f>
        <v/>
      </c>
      <c r="AQ84" s="14" t="str">
        <f>IF(Point[Asset Group]="","",VLOOKUP(Point[Concrete Pad],yes_no,2,FALSE))</f>
        <v/>
      </c>
      <c r="AR84" s="14" t="str">
        <f>IF(Point[Asset Group]="","",VLOOKUP(Point[Material],material_master,2,FALSE))</f>
        <v/>
      </c>
      <c r="AS84" s="14" t="str">
        <f>IF(Point[Asset Group]="","",VLOOKUP(Point[Plumbing],irrigation_plumbing,2,FALSE))</f>
        <v/>
      </c>
      <c r="AT84" s="14" t="str">
        <f>IF(Point[Asset Group]="","",VLOOKUP(Point[Sprinklers],irrigation_sprinklers,2,FALSE))</f>
        <v/>
      </c>
      <c r="AU84" s="14" t="str">
        <f>IF(Point[Asset Group]="","",VLOOKUP(Point[System],irrigation_system,2,FALSE))</f>
        <v/>
      </c>
      <c r="AV84" s="14" t="str">
        <f>IF(Point[Asset Group]="","",VLOOKUP(Point[Status],irrigation_status,2,FALSE))</f>
        <v/>
      </c>
      <c r="AW84" s="11" t="str">
        <f>IF(Point[Date of manufacture]="","",Point[Date of manufacture])</f>
        <v/>
      </c>
      <c r="AX84" s="14" t="str">
        <f>IF(Point[Asset Group]="","",VLOOKUP(Point[Sign Purpose],sign_purpose,2,FALSE))</f>
        <v/>
      </c>
      <c r="AY84" s="14" t="str">
        <f>IF(Point[Asset Group]="","",VLOOKUP(Point[Sign Material],material_master,2,FALSE))</f>
        <v/>
      </c>
      <c r="AZ84" s="14" t="str">
        <f>IF(Point[Asset Group]="","",VLOOKUP(Point[Affixed To],sign_affix,2,FALSE))</f>
        <v/>
      </c>
      <c r="BA84" s="14" t="str">
        <f>IF(Point[Size HxB mm]="","",Point[Size HxB mm])</f>
        <v/>
      </c>
      <c r="BB84" s="14" t="str">
        <f>IF(Point[Height m]="","",Point[Height m])</f>
        <v/>
      </c>
      <c r="BC84" s="14" t="str">
        <f>IF(Point[Asset Group]="","",VLOOKUP(Point[Post Material],material_master,2,FALSE))</f>
        <v/>
      </c>
      <c r="BD84" s="14" t="str">
        <f>IF(Point[Asset Group]="","",VLOOKUP(Point[Post Number],number,2,FALSE))</f>
        <v/>
      </c>
      <c r="BE84" s="14" t="str">
        <f>IF(Point[Asset Group]="","",VLOOKUP(Point[Structure SubType],subdom_master_gdb,2,FALSE))</f>
        <v/>
      </c>
      <c r="BF84" s="14" t="str">
        <f>IF(Point[Area m2]="","",Point[Area m2])</f>
        <v/>
      </c>
      <c r="BG84" s="14" t="str">
        <f>IF(Point[Length m]="","",Point[Length m])</f>
        <v/>
      </c>
      <c r="BH84" s="14" t="str">
        <f>IF(Point[Width m]="","",Point[Width m])</f>
        <v/>
      </c>
      <c r="BI84" s="14" t="str">
        <f>IF(Point[Diameter m]="","",Point[Diameter m])</f>
        <v/>
      </c>
      <c r="BJ84" s="14" t="str">
        <f>IF(Point[Asset Group]="","",VLOOKUP(Point[Number of Pipes],number,2,FALSE))</f>
        <v/>
      </c>
      <c r="BK84" s="14" t="str">
        <f>IF(Point[Asset Group]="","",VLOOKUP(Point[Combined Name],2,FALSE))</f>
        <v/>
      </c>
      <c r="BL84" s="14" t="str">
        <f>IF(Point[Asset Group]="","",VLOOKUP(Point[Size Class],size_class,2,FALSE))</f>
        <v/>
      </c>
      <c r="BM84" s="14" t="str">
        <f>IF(Point[Asset Group]="","",VLOOKUP(Point[Age Class],age_class,2,FALSE))</f>
        <v/>
      </c>
      <c r="BN84" s="14" t="str">
        <f>IF(Point[Girth (cm)]="","",Point[Girth (cm)])</f>
        <v/>
      </c>
      <c r="BO84" s="14" t="str">
        <f>IF(Point[Crown Radius (m)]="","",Point[Crown Radius (m)])</f>
        <v/>
      </c>
      <c r="BP84" s="14" t="str">
        <f>IF(Point[Asset Group]="","",VLOOKUP(Point[Rooting Environment],root_enviro,2,FALSE))</f>
        <v/>
      </c>
      <c r="BQ84" s="14" t="str">
        <f>IF(Point[Asset Group]="","",VLOOKUP(Point[Tree Surround],tree_surround,2,FALSE))</f>
        <v/>
      </c>
      <c r="BR84" s="14" t="str">
        <f>IF(Point[Asset Group]="","",VLOOKUP(Point[Tree Grill],yes_no,2,FALSE))</f>
        <v/>
      </c>
      <c r="BS84" s="14" t="str">
        <f>IF(Point[Asset Group]="","",VLOOKUP(Point[Tree Location],tree_location,2,FALSE))</f>
        <v/>
      </c>
    </row>
    <row r="85" spans="1:71" s="3" customFormat="1" x14ac:dyDescent="0.2">
      <c r="A85" s="3" t="str">
        <f>IF(Point[DWG File Name]="","",Point[DWG File Name])</f>
        <v/>
      </c>
      <c r="B85" s="3" t="str">
        <f>IF(Point[DWG Layer Name]="","",Point[DWG Layer Name])</f>
        <v/>
      </c>
      <c r="C85" s="3" t="str">
        <f>IF(Point[DWG Handle]="","",Point[DWG Handle])</f>
        <v/>
      </c>
      <c r="D85" s="58" t="str">
        <f>IF(Point[X]="","",Point[X])</f>
        <v/>
      </c>
      <c r="E85" s="58" t="str">
        <f>IF(Point[Y]="","",Point[Y])</f>
        <v/>
      </c>
      <c r="F85" s="3" t="str">
        <f>IF(Point[Replacement Asset]="","",Point[Replacement Asset])</f>
        <v/>
      </c>
      <c r="G85" s="3" t="str">
        <f>IF(Point[Asset ID]="","",UPPER(Point[Asset ID]))</f>
        <v/>
      </c>
      <c r="H85" s="3" t="str">
        <f>IF(Point[Asset Group]="","",VLOOKUP(Point[Asset Group],asset_grp_pt,4,FALSE))</f>
        <v/>
      </c>
      <c r="I85" s="3" t="str">
        <f>IF(Point[Asset Group]="","",VLOOKUP(Point[Asset Group],asset_grp_pt,2,FALSE))</f>
        <v/>
      </c>
      <c r="J85" s="3" t="str">
        <f>IF(Point[Asset Group]="","",VLOOKUP(Point[Asset Group],asset_grp_pt,3,FALSE))</f>
        <v/>
      </c>
      <c r="K85" s="3" t="str">
        <f>IF(Point[Asset Group]="","",VLOOKUP(Point[Asset Type],type_master_list,2,FALSE))</f>
        <v/>
      </c>
      <c r="L85" s="3" t="str">
        <f>IF(Point[Asset Name]="","",PROPER(Point[Asset Name]))</f>
        <v/>
      </c>
      <c r="M85" s="11" t="str">
        <f>IF(Point[Install Date]="","",Point[Install Date])</f>
        <v/>
      </c>
      <c r="N85" s="11" t="str">
        <f>IF(Point[Note]="","",PROPER(Point[Note]))</f>
        <v/>
      </c>
      <c r="O85" s="11" t="str">
        <f>IF(Point[Resource Consent Number]="","",UPPER(Point[Resource Consent Number]))</f>
        <v/>
      </c>
      <c r="P85" s="53" t="str">
        <f>IF(Point[Asset Unit Cost]="","",Point[Asset Unit Cost])</f>
        <v/>
      </c>
      <c r="Q85" s="11" t="str">
        <f>IF(Point[Added By]="","",UPPER(Point[Added By]))</f>
        <v/>
      </c>
      <c r="R85" s="11" t="str">
        <f>IF(Point[Added Date]="","",Point[Added Date])</f>
        <v/>
      </c>
      <c r="S85" s="14" t="str">
        <f>IF(Point[Z COORD]="","",Point[Z COORD])</f>
        <v/>
      </c>
      <c r="T85" s="14" t="str">
        <f>IF(Point[Asset Description]="","",PROPER(Point[Asset Description]))</f>
        <v/>
      </c>
      <c r="U85" s="14" t="str">
        <f>IF(Point[[Artist ]]="","",PROPER(Point[[Artist ]]))</f>
        <v/>
      </c>
      <c r="V85" s="14" t="str">
        <f>IF(Point[Material Notes]="","",PROPER(Point[Material Notes]))</f>
        <v/>
      </c>
      <c r="W85" s="14" t="str">
        <f>IF(Point[Dimension Notes]="","",Point[Dimension Notes])</f>
        <v/>
      </c>
      <c r="X85" s="14" t="str">
        <f>IF(Point[List]="","",VLOOKUP(Point[Burner Number],number,2,FALSE))</f>
        <v/>
      </c>
      <c r="Y85" s="14" t="str">
        <f>IF(Point[List]="","",VLOOKUP(Point[Fuel],bbq_fuel,2,FALSE))</f>
        <v/>
      </c>
      <c r="Z85" s="14" t="str">
        <f>IF(Point[List]="","",VLOOKUP(Point[Cabinet Material],bbq_material,2,FALSE))</f>
        <v/>
      </c>
      <c r="AA85" s="14" t="str">
        <f>IF(Point[Asset Group]="","",VLOOKUP(Point[Manufacturer],manufacturer,2,FALSE))</f>
        <v/>
      </c>
      <c r="AB85" s="14" t="str">
        <f>IF(Point[Uinsex WC]="","",Point[Uinsex WC])</f>
        <v/>
      </c>
      <c r="AC85" s="14" t="str">
        <f>IF(Point[Female WC]="","",Point[Female WC])</f>
        <v/>
      </c>
      <c r="AD85" s="14" t="str">
        <f>IF(Point[Male WC]="","",Point[Male WC])</f>
        <v/>
      </c>
      <c r="AE85" s="14" t="str">
        <f>IF(Point[Urinal]="","",Point[Urinal])</f>
        <v/>
      </c>
      <c r="AF85" s="14" t="str">
        <f>IF(Point[Disabled Unisex]="","",Point[Disabled Unisex])</f>
        <v/>
      </c>
      <c r="AG85" s="14" t="str">
        <f>IF(Point[Disabled Female]="","",Point[Disabled Female])</f>
        <v/>
      </c>
      <c r="AH85" s="14" t="str">
        <f>IF(Point[Disabled Male]="","",Point[Disabled Male])</f>
        <v/>
      </c>
      <c r="AI85" s="14" t="str">
        <f>IF(Point[Asset Group]="","",VLOOKUP(Point[Handrail],yes_no,2,FALSE))</f>
        <v/>
      </c>
      <c r="AJ85" s="14" t="str">
        <f>IF(Point[Asset Group]="","",VLOOKUP(Point[Baby Changing],yes_no,2,FALSE))</f>
        <v/>
      </c>
      <c r="AK85" s="14" t="str">
        <f>IF(Point[Asset Group]="","",VLOOKUP(Point[Service Room],yes_no,2,FALSE))</f>
        <v/>
      </c>
      <c r="AL85" s="14" t="str">
        <f>IF(Point[Asset Group]="","",VLOOKUP(Point[Service Tap],service_tap,2,FALSE))</f>
        <v/>
      </c>
      <c r="AM85" s="14" t="str">
        <f>IF(Point[Asset Group]="","",VLOOKUP(Point[Heating Type],wc_heating,2,FALSE))</f>
        <v/>
      </c>
      <c r="AN85" s="14" t="str">
        <f>IF(Point[Asset Group]="","",VLOOKUP(Point[Power Supply],power_supply,2,FALSE))</f>
        <v/>
      </c>
      <c r="AO85" s="14" t="str">
        <f>IF(Point[Asset Group]="","",VLOOKUP(Point[Waste Water],waste_water,2,FALSE))</f>
        <v/>
      </c>
      <c r="AP85" s="14" t="str">
        <f>IF(Point[Asset Group]="","",VLOOKUP(Point[Furniture SubType],subdom_master_gdb,2,FALSE))</f>
        <v/>
      </c>
      <c r="AQ85" s="14" t="str">
        <f>IF(Point[Asset Group]="","",VLOOKUP(Point[Concrete Pad],yes_no,2,FALSE))</f>
        <v/>
      </c>
      <c r="AR85" s="14" t="str">
        <f>IF(Point[Asset Group]="","",VLOOKUP(Point[Material],material_master,2,FALSE))</f>
        <v/>
      </c>
      <c r="AS85" s="14" t="str">
        <f>IF(Point[Asset Group]="","",VLOOKUP(Point[Plumbing],irrigation_plumbing,2,FALSE))</f>
        <v/>
      </c>
      <c r="AT85" s="14" t="str">
        <f>IF(Point[Asset Group]="","",VLOOKUP(Point[Sprinklers],irrigation_sprinklers,2,FALSE))</f>
        <v/>
      </c>
      <c r="AU85" s="14" t="str">
        <f>IF(Point[Asset Group]="","",VLOOKUP(Point[System],irrigation_system,2,FALSE))</f>
        <v/>
      </c>
      <c r="AV85" s="14" t="str">
        <f>IF(Point[Asset Group]="","",VLOOKUP(Point[Status],irrigation_status,2,FALSE))</f>
        <v/>
      </c>
      <c r="AW85" s="11" t="str">
        <f>IF(Point[Date of manufacture]="","",Point[Date of manufacture])</f>
        <v/>
      </c>
      <c r="AX85" s="14" t="str">
        <f>IF(Point[Asset Group]="","",VLOOKUP(Point[Sign Purpose],sign_purpose,2,FALSE))</f>
        <v/>
      </c>
      <c r="AY85" s="14" t="str">
        <f>IF(Point[Asset Group]="","",VLOOKUP(Point[Sign Material],material_master,2,FALSE))</f>
        <v/>
      </c>
      <c r="AZ85" s="14" t="str">
        <f>IF(Point[Asset Group]="","",VLOOKUP(Point[Affixed To],sign_affix,2,FALSE))</f>
        <v/>
      </c>
      <c r="BA85" s="14" t="str">
        <f>IF(Point[Size HxB mm]="","",Point[Size HxB mm])</f>
        <v/>
      </c>
      <c r="BB85" s="14" t="str">
        <f>IF(Point[Height m]="","",Point[Height m])</f>
        <v/>
      </c>
      <c r="BC85" s="14" t="str">
        <f>IF(Point[Asset Group]="","",VLOOKUP(Point[Post Material],material_master,2,FALSE))</f>
        <v/>
      </c>
      <c r="BD85" s="14" t="str">
        <f>IF(Point[Asset Group]="","",VLOOKUP(Point[Post Number],number,2,FALSE))</f>
        <v/>
      </c>
      <c r="BE85" s="14" t="str">
        <f>IF(Point[Asset Group]="","",VLOOKUP(Point[Structure SubType],subdom_master_gdb,2,FALSE))</f>
        <v/>
      </c>
      <c r="BF85" s="14" t="str">
        <f>IF(Point[Area m2]="","",Point[Area m2])</f>
        <v/>
      </c>
      <c r="BG85" s="14" t="str">
        <f>IF(Point[Length m]="","",Point[Length m])</f>
        <v/>
      </c>
      <c r="BH85" s="14" t="str">
        <f>IF(Point[Width m]="","",Point[Width m])</f>
        <v/>
      </c>
      <c r="BI85" s="14" t="str">
        <f>IF(Point[Diameter m]="","",Point[Diameter m])</f>
        <v/>
      </c>
      <c r="BJ85" s="14" t="str">
        <f>IF(Point[Asset Group]="","",VLOOKUP(Point[Number of Pipes],number,2,FALSE))</f>
        <v/>
      </c>
      <c r="BK85" s="14" t="str">
        <f>IF(Point[Asset Group]="","",VLOOKUP(Point[Combined Name],2,FALSE))</f>
        <v/>
      </c>
      <c r="BL85" s="14" t="str">
        <f>IF(Point[Asset Group]="","",VLOOKUP(Point[Size Class],size_class,2,FALSE))</f>
        <v/>
      </c>
      <c r="BM85" s="14" t="str">
        <f>IF(Point[Asset Group]="","",VLOOKUP(Point[Age Class],age_class,2,FALSE))</f>
        <v/>
      </c>
      <c r="BN85" s="14" t="str">
        <f>IF(Point[Girth (cm)]="","",Point[Girth (cm)])</f>
        <v/>
      </c>
      <c r="BO85" s="14" t="str">
        <f>IF(Point[Crown Radius (m)]="","",Point[Crown Radius (m)])</f>
        <v/>
      </c>
      <c r="BP85" s="14" t="str">
        <f>IF(Point[Asset Group]="","",VLOOKUP(Point[Rooting Environment],root_enviro,2,FALSE))</f>
        <v/>
      </c>
      <c r="BQ85" s="14" t="str">
        <f>IF(Point[Asset Group]="","",VLOOKUP(Point[Tree Surround],tree_surround,2,FALSE))</f>
        <v/>
      </c>
      <c r="BR85" s="14" t="str">
        <f>IF(Point[Asset Group]="","",VLOOKUP(Point[Tree Grill],yes_no,2,FALSE))</f>
        <v/>
      </c>
      <c r="BS85" s="14" t="str">
        <f>IF(Point[Asset Group]="","",VLOOKUP(Point[Tree Location],tree_location,2,FALSE))</f>
        <v/>
      </c>
    </row>
    <row r="86" spans="1:71" s="3" customFormat="1" x14ac:dyDescent="0.2">
      <c r="A86" s="3" t="str">
        <f>IF(Point[DWG File Name]="","",Point[DWG File Name])</f>
        <v/>
      </c>
      <c r="B86" s="3" t="str">
        <f>IF(Point[DWG Layer Name]="","",Point[DWG Layer Name])</f>
        <v/>
      </c>
      <c r="C86" s="3" t="str">
        <f>IF(Point[DWG Handle]="","",Point[DWG Handle])</f>
        <v/>
      </c>
      <c r="D86" s="58" t="str">
        <f>IF(Point[X]="","",Point[X])</f>
        <v/>
      </c>
      <c r="E86" s="58" t="str">
        <f>IF(Point[Y]="","",Point[Y])</f>
        <v/>
      </c>
      <c r="F86" s="3" t="str">
        <f>IF(Point[Replacement Asset]="","",Point[Replacement Asset])</f>
        <v/>
      </c>
      <c r="G86" s="3" t="str">
        <f>IF(Point[Asset ID]="","",UPPER(Point[Asset ID]))</f>
        <v/>
      </c>
      <c r="H86" s="3" t="str">
        <f>IF(Point[Asset Group]="","",VLOOKUP(Point[Asset Group],asset_grp_pt,4,FALSE))</f>
        <v/>
      </c>
      <c r="I86" s="3" t="str">
        <f>IF(Point[Asset Group]="","",VLOOKUP(Point[Asset Group],asset_grp_pt,2,FALSE))</f>
        <v/>
      </c>
      <c r="J86" s="3" t="str">
        <f>IF(Point[Asset Group]="","",VLOOKUP(Point[Asset Group],asset_grp_pt,3,FALSE))</f>
        <v/>
      </c>
      <c r="K86" s="3" t="str">
        <f>IF(Point[Asset Group]="","",VLOOKUP(Point[Asset Type],type_master_list,2,FALSE))</f>
        <v/>
      </c>
      <c r="L86" s="3" t="str">
        <f>IF(Point[Asset Name]="","",PROPER(Point[Asset Name]))</f>
        <v/>
      </c>
      <c r="M86" s="11" t="str">
        <f>IF(Point[Install Date]="","",Point[Install Date])</f>
        <v/>
      </c>
      <c r="N86" s="11" t="str">
        <f>IF(Point[Note]="","",PROPER(Point[Note]))</f>
        <v/>
      </c>
      <c r="O86" s="11" t="str">
        <f>IF(Point[Resource Consent Number]="","",UPPER(Point[Resource Consent Number]))</f>
        <v/>
      </c>
      <c r="P86" s="53" t="str">
        <f>IF(Point[Asset Unit Cost]="","",Point[Asset Unit Cost])</f>
        <v/>
      </c>
      <c r="Q86" s="11" t="str">
        <f>IF(Point[Added By]="","",UPPER(Point[Added By]))</f>
        <v/>
      </c>
      <c r="R86" s="11" t="str">
        <f>IF(Point[Added Date]="","",Point[Added Date])</f>
        <v/>
      </c>
      <c r="S86" s="14" t="str">
        <f>IF(Point[Z COORD]="","",Point[Z COORD])</f>
        <v/>
      </c>
      <c r="T86" s="14" t="str">
        <f>IF(Point[Asset Description]="","",PROPER(Point[Asset Description]))</f>
        <v/>
      </c>
      <c r="U86" s="14" t="str">
        <f>IF(Point[[Artist ]]="","",PROPER(Point[[Artist ]]))</f>
        <v/>
      </c>
      <c r="V86" s="14" t="str">
        <f>IF(Point[Material Notes]="","",PROPER(Point[Material Notes]))</f>
        <v/>
      </c>
      <c r="W86" s="14" t="str">
        <f>IF(Point[Dimension Notes]="","",Point[Dimension Notes])</f>
        <v/>
      </c>
      <c r="X86" s="14" t="str">
        <f>IF(Point[List]="","",VLOOKUP(Point[Burner Number],number,2,FALSE))</f>
        <v/>
      </c>
      <c r="Y86" s="14" t="str">
        <f>IF(Point[List]="","",VLOOKUP(Point[Fuel],bbq_fuel,2,FALSE))</f>
        <v/>
      </c>
      <c r="Z86" s="14" t="str">
        <f>IF(Point[List]="","",VLOOKUP(Point[Cabinet Material],bbq_material,2,FALSE))</f>
        <v/>
      </c>
      <c r="AA86" s="14" t="str">
        <f>IF(Point[Asset Group]="","",VLOOKUP(Point[Manufacturer],manufacturer,2,FALSE))</f>
        <v/>
      </c>
      <c r="AB86" s="14" t="str">
        <f>IF(Point[Uinsex WC]="","",Point[Uinsex WC])</f>
        <v/>
      </c>
      <c r="AC86" s="14" t="str">
        <f>IF(Point[Female WC]="","",Point[Female WC])</f>
        <v/>
      </c>
      <c r="AD86" s="14" t="str">
        <f>IF(Point[Male WC]="","",Point[Male WC])</f>
        <v/>
      </c>
      <c r="AE86" s="14" t="str">
        <f>IF(Point[Urinal]="","",Point[Urinal])</f>
        <v/>
      </c>
      <c r="AF86" s="14" t="str">
        <f>IF(Point[Disabled Unisex]="","",Point[Disabled Unisex])</f>
        <v/>
      </c>
      <c r="AG86" s="14" t="str">
        <f>IF(Point[Disabled Female]="","",Point[Disabled Female])</f>
        <v/>
      </c>
      <c r="AH86" s="14" t="str">
        <f>IF(Point[Disabled Male]="","",Point[Disabled Male])</f>
        <v/>
      </c>
      <c r="AI86" s="14" t="str">
        <f>IF(Point[Asset Group]="","",VLOOKUP(Point[Handrail],yes_no,2,FALSE))</f>
        <v/>
      </c>
      <c r="AJ86" s="14" t="str">
        <f>IF(Point[Asset Group]="","",VLOOKUP(Point[Baby Changing],yes_no,2,FALSE))</f>
        <v/>
      </c>
      <c r="AK86" s="14" t="str">
        <f>IF(Point[Asset Group]="","",VLOOKUP(Point[Service Room],yes_no,2,FALSE))</f>
        <v/>
      </c>
      <c r="AL86" s="14" t="str">
        <f>IF(Point[Asset Group]="","",VLOOKUP(Point[Service Tap],service_tap,2,FALSE))</f>
        <v/>
      </c>
      <c r="AM86" s="14" t="str">
        <f>IF(Point[Asset Group]="","",VLOOKUP(Point[Heating Type],wc_heating,2,FALSE))</f>
        <v/>
      </c>
      <c r="AN86" s="14" t="str">
        <f>IF(Point[Asset Group]="","",VLOOKUP(Point[Power Supply],power_supply,2,FALSE))</f>
        <v/>
      </c>
      <c r="AO86" s="14" t="str">
        <f>IF(Point[Asset Group]="","",VLOOKUP(Point[Waste Water],waste_water,2,FALSE))</f>
        <v/>
      </c>
      <c r="AP86" s="14" t="str">
        <f>IF(Point[Asset Group]="","",VLOOKUP(Point[Furniture SubType],subdom_master_gdb,2,FALSE))</f>
        <v/>
      </c>
      <c r="AQ86" s="14" t="str">
        <f>IF(Point[Asset Group]="","",VLOOKUP(Point[Concrete Pad],yes_no,2,FALSE))</f>
        <v/>
      </c>
      <c r="AR86" s="14" t="str">
        <f>IF(Point[Asset Group]="","",VLOOKUP(Point[Material],material_master,2,FALSE))</f>
        <v/>
      </c>
      <c r="AS86" s="14" t="str">
        <f>IF(Point[Asset Group]="","",VLOOKUP(Point[Plumbing],irrigation_plumbing,2,FALSE))</f>
        <v/>
      </c>
      <c r="AT86" s="14" t="str">
        <f>IF(Point[Asset Group]="","",VLOOKUP(Point[Sprinklers],irrigation_sprinklers,2,FALSE))</f>
        <v/>
      </c>
      <c r="AU86" s="14" t="str">
        <f>IF(Point[Asset Group]="","",VLOOKUP(Point[System],irrigation_system,2,FALSE))</f>
        <v/>
      </c>
      <c r="AV86" s="14" t="str">
        <f>IF(Point[Asset Group]="","",VLOOKUP(Point[Status],irrigation_status,2,FALSE))</f>
        <v/>
      </c>
      <c r="AW86" s="11" t="str">
        <f>IF(Point[Date of manufacture]="","",Point[Date of manufacture])</f>
        <v/>
      </c>
      <c r="AX86" s="14" t="str">
        <f>IF(Point[Asset Group]="","",VLOOKUP(Point[Sign Purpose],sign_purpose,2,FALSE))</f>
        <v/>
      </c>
      <c r="AY86" s="14" t="str">
        <f>IF(Point[Asset Group]="","",VLOOKUP(Point[Sign Material],material_master,2,FALSE))</f>
        <v/>
      </c>
      <c r="AZ86" s="14" t="str">
        <f>IF(Point[Asset Group]="","",VLOOKUP(Point[Affixed To],sign_affix,2,FALSE))</f>
        <v/>
      </c>
      <c r="BA86" s="14" t="str">
        <f>IF(Point[Size HxB mm]="","",Point[Size HxB mm])</f>
        <v/>
      </c>
      <c r="BB86" s="14" t="str">
        <f>IF(Point[Height m]="","",Point[Height m])</f>
        <v/>
      </c>
      <c r="BC86" s="14" t="str">
        <f>IF(Point[Asset Group]="","",VLOOKUP(Point[Post Material],material_master,2,FALSE))</f>
        <v/>
      </c>
      <c r="BD86" s="14" t="str">
        <f>IF(Point[Asset Group]="","",VLOOKUP(Point[Post Number],number,2,FALSE))</f>
        <v/>
      </c>
      <c r="BE86" s="14" t="str">
        <f>IF(Point[Asset Group]="","",VLOOKUP(Point[Structure SubType],subdom_master_gdb,2,FALSE))</f>
        <v/>
      </c>
      <c r="BF86" s="14" t="str">
        <f>IF(Point[Area m2]="","",Point[Area m2])</f>
        <v/>
      </c>
      <c r="BG86" s="14" t="str">
        <f>IF(Point[Length m]="","",Point[Length m])</f>
        <v/>
      </c>
      <c r="BH86" s="14" t="str">
        <f>IF(Point[Width m]="","",Point[Width m])</f>
        <v/>
      </c>
      <c r="BI86" s="14" t="str">
        <f>IF(Point[Diameter m]="","",Point[Diameter m])</f>
        <v/>
      </c>
      <c r="BJ86" s="14" t="str">
        <f>IF(Point[Asset Group]="","",VLOOKUP(Point[Number of Pipes],number,2,FALSE))</f>
        <v/>
      </c>
      <c r="BK86" s="14" t="str">
        <f>IF(Point[Asset Group]="","",VLOOKUP(Point[Combined Name],2,FALSE))</f>
        <v/>
      </c>
      <c r="BL86" s="14" t="str">
        <f>IF(Point[Asset Group]="","",VLOOKUP(Point[Size Class],size_class,2,FALSE))</f>
        <v/>
      </c>
      <c r="BM86" s="14" t="str">
        <f>IF(Point[Asset Group]="","",VLOOKUP(Point[Age Class],age_class,2,FALSE))</f>
        <v/>
      </c>
      <c r="BN86" s="14" t="str">
        <f>IF(Point[Girth (cm)]="","",Point[Girth (cm)])</f>
        <v/>
      </c>
      <c r="BO86" s="14" t="str">
        <f>IF(Point[Crown Radius (m)]="","",Point[Crown Radius (m)])</f>
        <v/>
      </c>
      <c r="BP86" s="14" t="str">
        <f>IF(Point[Asset Group]="","",VLOOKUP(Point[Rooting Environment],root_enviro,2,FALSE))</f>
        <v/>
      </c>
      <c r="BQ86" s="14" t="str">
        <f>IF(Point[Asset Group]="","",VLOOKUP(Point[Tree Surround],tree_surround,2,FALSE))</f>
        <v/>
      </c>
      <c r="BR86" s="14" t="str">
        <f>IF(Point[Asset Group]="","",VLOOKUP(Point[Tree Grill],yes_no,2,FALSE))</f>
        <v/>
      </c>
      <c r="BS86" s="14" t="str">
        <f>IF(Point[Asset Group]="","",VLOOKUP(Point[Tree Location],tree_location,2,FALSE))</f>
        <v/>
      </c>
    </row>
    <row r="87" spans="1:71" s="3" customFormat="1" x14ac:dyDescent="0.2">
      <c r="A87" s="3" t="str">
        <f>IF(Point[DWG File Name]="","",Point[DWG File Name])</f>
        <v/>
      </c>
      <c r="B87" s="3" t="str">
        <f>IF(Point[DWG Layer Name]="","",Point[DWG Layer Name])</f>
        <v/>
      </c>
      <c r="C87" s="3" t="str">
        <f>IF(Point[DWG Handle]="","",Point[DWG Handle])</f>
        <v/>
      </c>
      <c r="D87" s="58" t="str">
        <f>IF(Point[X]="","",Point[X])</f>
        <v/>
      </c>
      <c r="E87" s="58" t="str">
        <f>IF(Point[Y]="","",Point[Y])</f>
        <v/>
      </c>
      <c r="F87" s="3" t="str">
        <f>IF(Point[Replacement Asset]="","",Point[Replacement Asset])</f>
        <v/>
      </c>
      <c r="G87" s="3" t="str">
        <f>IF(Point[Asset ID]="","",UPPER(Point[Asset ID]))</f>
        <v/>
      </c>
      <c r="H87" s="3" t="str">
        <f>IF(Point[Asset Group]="","",VLOOKUP(Point[Asset Group],asset_grp_pt,4,FALSE))</f>
        <v/>
      </c>
      <c r="I87" s="3" t="str">
        <f>IF(Point[Asset Group]="","",VLOOKUP(Point[Asset Group],asset_grp_pt,2,FALSE))</f>
        <v/>
      </c>
      <c r="J87" s="3" t="str">
        <f>IF(Point[Asset Group]="","",VLOOKUP(Point[Asset Group],asset_grp_pt,3,FALSE))</f>
        <v/>
      </c>
      <c r="K87" s="3" t="str">
        <f>IF(Point[Asset Group]="","",VLOOKUP(Point[Asset Type],type_master_list,2,FALSE))</f>
        <v/>
      </c>
      <c r="L87" s="3" t="str">
        <f>IF(Point[Asset Name]="","",PROPER(Point[Asset Name]))</f>
        <v/>
      </c>
      <c r="M87" s="11" t="str">
        <f>IF(Point[Install Date]="","",Point[Install Date])</f>
        <v/>
      </c>
      <c r="N87" s="11" t="str">
        <f>IF(Point[Note]="","",PROPER(Point[Note]))</f>
        <v/>
      </c>
      <c r="O87" s="11" t="str">
        <f>IF(Point[Resource Consent Number]="","",UPPER(Point[Resource Consent Number]))</f>
        <v/>
      </c>
      <c r="P87" s="53" t="str">
        <f>IF(Point[Asset Unit Cost]="","",Point[Asset Unit Cost])</f>
        <v/>
      </c>
      <c r="Q87" s="11" t="str">
        <f>IF(Point[Added By]="","",UPPER(Point[Added By]))</f>
        <v/>
      </c>
      <c r="R87" s="11" t="str">
        <f>IF(Point[Added Date]="","",Point[Added Date])</f>
        <v/>
      </c>
      <c r="S87" s="14" t="str">
        <f>IF(Point[Z COORD]="","",Point[Z COORD])</f>
        <v/>
      </c>
      <c r="T87" s="14" t="str">
        <f>IF(Point[Asset Description]="","",PROPER(Point[Asset Description]))</f>
        <v/>
      </c>
      <c r="U87" s="14" t="str">
        <f>IF(Point[[Artist ]]="","",PROPER(Point[[Artist ]]))</f>
        <v/>
      </c>
      <c r="V87" s="14" t="str">
        <f>IF(Point[Material Notes]="","",PROPER(Point[Material Notes]))</f>
        <v/>
      </c>
      <c r="W87" s="14" t="str">
        <f>IF(Point[Dimension Notes]="","",Point[Dimension Notes])</f>
        <v/>
      </c>
      <c r="X87" s="14" t="str">
        <f>IF(Point[List]="","",VLOOKUP(Point[Burner Number],number,2,FALSE))</f>
        <v/>
      </c>
      <c r="Y87" s="14" t="str">
        <f>IF(Point[List]="","",VLOOKUP(Point[Fuel],bbq_fuel,2,FALSE))</f>
        <v/>
      </c>
      <c r="Z87" s="14" t="str">
        <f>IF(Point[List]="","",VLOOKUP(Point[Cabinet Material],bbq_material,2,FALSE))</f>
        <v/>
      </c>
      <c r="AA87" s="14" t="str">
        <f>IF(Point[Asset Group]="","",VLOOKUP(Point[Manufacturer],manufacturer,2,FALSE))</f>
        <v/>
      </c>
      <c r="AB87" s="14" t="str">
        <f>IF(Point[Uinsex WC]="","",Point[Uinsex WC])</f>
        <v/>
      </c>
      <c r="AC87" s="14" t="str">
        <f>IF(Point[Female WC]="","",Point[Female WC])</f>
        <v/>
      </c>
      <c r="AD87" s="14" t="str">
        <f>IF(Point[Male WC]="","",Point[Male WC])</f>
        <v/>
      </c>
      <c r="AE87" s="14" t="str">
        <f>IF(Point[Urinal]="","",Point[Urinal])</f>
        <v/>
      </c>
      <c r="AF87" s="14" t="str">
        <f>IF(Point[Disabled Unisex]="","",Point[Disabled Unisex])</f>
        <v/>
      </c>
      <c r="AG87" s="14" t="str">
        <f>IF(Point[Disabled Female]="","",Point[Disabled Female])</f>
        <v/>
      </c>
      <c r="AH87" s="14" t="str">
        <f>IF(Point[Disabled Male]="","",Point[Disabled Male])</f>
        <v/>
      </c>
      <c r="AI87" s="14" t="str">
        <f>IF(Point[Asset Group]="","",VLOOKUP(Point[Handrail],yes_no,2,FALSE))</f>
        <v/>
      </c>
      <c r="AJ87" s="14" t="str">
        <f>IF(Point[Asset Group]="","",VLOOKUP(Point[Baby Changing],yes_no,2,FALSE))</f>
        <v/>
      </c>
      <c r="AK87" s="14" t="str">
        <f>IF(Point[Asset Group]="","",VLOOKUP(Point[Service Room],yes_no,2,FALSE))</f>
        <v/>
      </c>
      <c r="AL87" s="14" t="str">
        <f>IF(Point[Asset Group]="","",VLOOKUP(Point[Service Tap],service_tap,2,FALSE))</f>
        <v/>
      </c>
      <c r="AM87" s="14" t="str">
        <f>IF(Point[Asset Group]="","",VLOOKUP(Point[Heating Type],wc_heating,2,FALSE))</f>
        <v/>
      </c>
      <c r="AN87" s="14" t="str">
        <f>IF(Point[Asset Group]="","",VLOOKUP(Point[Power Supply],power_supply,2,FALSE))</f>
        <v/>
      </c>
      <c r="AO87" s="14" t="str">
        <f>IF(Point[Asset Group]="","",VLOOKUP(Point[Waste Water],waste_water,2,FALSE))</f>
        <v/>
      </c>
      <c r="AP87" s="14" t="str">
        <f>IF(Point[Asset Group]="","",VLOOKUP(Point[Furniture SubType],subdom_master_gdb,2,FALSE))</f>
        <v/>
      </c>
      <c r="AQ87" s="14" t="str">
        <f>IF(Point[Asset Group]="","",VLOOKUP(Point[Concrete Pad],yes_no,2,FALSE))</f>
        <v/>
      </c>
      <c r="AR87" s="14" t="str">
        <f>IF(Point[Asset Group]="","",VLOOKUP(Point[Material],material_master,2,FALSE))</f>
        <v/>
      </c>
      <c r="AS87" s="14" t="str">
        <f>IF(Point[Asset Group]="","",VLOOKUP(Point[Plumbing],irrigation_plumbing,2,FALSE))</f>
        <v/>
      </c>
      <c r="AT87" s="14" t="str">
        <f>IF(Point[Asset Group]="","",VLOOKUP(Point[Sprinklers],irrigation_sprinklers,2,FALSE))</f>
        <v/>
      </c>
      <c r="AU87" s="14" t="str">
        <f>IF(Point[Asset Group]="","",VLOOKUP(Point[System],irrigation_system,2,FALSE))</f>
        <v/>
      </c>
      <c r="AV87" s="14" t="str">
        <f>IF(Point[Asset Group]="","",VLOOKUP(Point[Status],irrigation_status,2,FALSE))</f>
        <v/>
      </c>
      <c r="AW87" s="11" t="str">
        <f>IF(Point[Date of manufacture]="","",Point[Date of manufacture])</f>
        <v/>
      </c>
      <c r="AX87" s="14" t="str">
        <f>IF(Point[Asset Group]="","",VLOOKUP(Point[Sign Purpose],sign_purpose,2,FALSE))</f>
        <v/>
      </c>
      <c r="AY87" s="14" t="str">
        <f>IF(Point[Asset Group]="","",VLOOKUP(Point[Sign Material],material_master,2,FALSE))</f>
        <v/>
      </c>
      <c r="AZ87" s="14" t="str">
        <f>IF(Point[Asset Group]="","",VLOOKUP(Point[Affixed To],sign_affix,2,FALSE))</f>
        <v/>
      </c>
      <c r="BA87" s="14" t="str">
        <f>IF(Point[Size HxB mm]="","",Point[Size HxB mm])</f>
        <v/>
      </c>
      <c r="BB87" s="14" t="str">
        <f>IF(Point[Height m]="","",Point[Height m])</f>
        <v/>
      </c>
      <c r="BC87" s="14" t="str">
        <f>IF(Point[Asset Group]="","",VLOOKUP(Point[Post Material],material_master,2,FALSE))</f>
        <v/>
      </c>
      <c r="BD87" s="14" t="str">
        <f>IF(Point[Asset Group]="","",VLOOKUP(Point[Post Number],number,2,FALSE))</f>
        <v/>
      </c>
      <c r="BE87" s="14" t="str">
        <f>IF(Point[Asset Group]="","",VLOOKUP(Point[Structure SubType],subdom_master_gdb,2,FALSE))</f>
        <v/>
      </c>
      <c r="BF87" s="14" t="str">
        <f>IF(Point[Area m2]="","",Point[Area m2])</f>
        <v/>
      </c>
      <c r="BG87" s="14" t="str">
        <f>IF(Point[Length m]="","",Point[Length m])</f>
        <v/>
      </c>
      <c r="BH87" s="14" t="str">
        <f>IF(Point[Width m]="","",Point[Width m])</f>
        <v/>
      </c>
      <c r="BI87" s="14" t="str">
        <f>IF(Point[Diameter m]="","",Point[Diameter m])</f>
        <v/>
      </c>
      <c r="BJ87" s="14" t="str">
        <f>IF(Point[Asset Group]="","",VLOOKUP(Point[Number of Pipes],number,2,FALSE))</f>
        <v/>
      </c>
      <c r="BK87" s="14" t="str">
        <f>IF(Point[Asset Group]="","",VLOOKUP(Point[Combined Name],2,FALSE))</f>
        <v/>
      </c>
      <c r="BL87" s="14" t="str">
        <f>IF(Point[Asset Group]="","",VLOOKUP(Point[Size Class],size_class,2,FALSE))</f>
        <v/>
      </c>
      <c r="BM87" s="14" t="str">
        <f>IF(Point[Asset Group]="","",VLOOKUP(Point[Age Class],age_class,2,FALSE))</f>
        <v/>
      </c>
      <c r="BN87" s="14" t="str">
        <f>IF(Point[Girth (cm)]="","",Point[Girth (cm)])</f>
        <v/>
      </c>
      <c r="BO87" s="14" t="str">
        <f>IF(Point[Crown Radius (m)]="","",Point[Crown Radius (m)])</f>
        <v/>
      </c>
      <c r="BP87" s="14" t="str">
        <f>IF(Point[Asset Group]="","",VLOOKUP(Point[Rooting Environment],root_enviro,2,FALSE))</f>
        <v/>
      </c>
      <c r="BQ87" s="14" t="str">
        <f>IF(Point[Asset Group]="","",VLOOKUP(Point[Tree Surround],tree_surround,2,FALSE))</f>
        <v/>
      </c>
      <c r="BR87" s="14" t="str">
        <f>IF(Point[Asset Group]="","",VLOOKUP(Point[Tree Grill],yes_no,2,FALSE))</f>
        <v/>
      </c>
      <c r="BS87" s="14" t="str">
        <f>IF(Point[Asset Group]="","",VLOOKUP(Point[Tree Location],tree_location,2,FALSE))</f>
        <v/>
      </c>
    </row>
    <row r="88" spans="1:71" s="3" customFormat="1" x14ac:dyDescent="0.2">
      <c r="A88" s="3" t="str">
        <f>IF(Point[DWG File Name]="","",Point[DWG File Name])</f>
        <v/>
      </c>
      <c r="B88" s="3" t="str">
        <f>IF(Point[DWG Layer Name]="","",Point[DWG Layer Name])</f>
        <v/>
      </c>
      <c r="C88" s="3" t="str">
        <f>IF(Point[DWG Handle]="","",Point[DWG Handle])</f>
        <v/>
      </c>
      <c r="D88" s="58" t="str">
        <f>IF(Point[X]="","",Point[X])</f>
        <v/>
      </c>
      <c r="E88" s="58" t="str">
        <f>IF(Point[Y]="","",Point[Y])</f>
        <v/>
      </c>
      <c r="F88" s="3" t="str">
        <f>IF(Point[Replacement Asset]="","",Point[Replacement Asset])</f>
        <v/>
      </c>
      <c r="G88" s="3" t="str">
        <f>IF(Point[Asset ID]="","",UPPER(Point[Asset ID]))</f>
        <v/>
      </c>
      <c r="H88" s="3" t="str">
        <f>IF(Point[Asset Group]="","",VLOOKUP(Point[Asset Group],asset_grp_pt,4,FALSE))</f>
        <v/>
      </c>
      <c r="I88" s="3" t="str">
        <f>IF(Point[Asset Group]="","",VLOOKUP(Point[Asset Group],asset_grp_pt,2,FALSE))</f>
        <v/>
      </c>
      <c r="J88" s="3" t="str">
        <f>IF(Point[Asset Group]="","",VLOOKUP(Point[Asset Group],asset_grp_pt,3,FALSE))</f>
        <v/>
      </c>
      <c r="K88" s="3" t="str">
        <f>IF(Point[Asset Group]="","",VLOOKUP(Point[Asset Type],type_master_list,2,FALSE))</f>
        <v/>
      </c>
      <c r="L88" s="3" t="str">
        <f>IF(Point[Asset Name]="","",PROPER(Point[Asset Name]))</f>
        <v/>
      </c>
      <c r="M88" s="11" t="str">
        <f>IF(Point[Install Date]="","",Point[Install Date])</f>
        <v/>
      </c>
      <c r="N88" s="11" t="str">
        <f>IF(Point[Note]="","",PROPER(Point[Note]))</f>
        <v/>
      </c>
      <c r="O88" s="11" t="str">
        <f>IF(Point[Resource Consent Number]="","",UPPER(Point[Resource Consent Number]))</f>
        <v/>
      </c>
      <c r="P88" s="53" t="str">
        <f>IF(Point[Asset Unit Cost]="","",Point[Asset Unit Cost])</f>
        <v/>
      </c>
      <c r="Q88" s="11" t="str">
        <f>IF(Point[Added By]="","",UPPER(Point[Added By]))</f>
        <v/>
      </c>
      <c r="R88" s="11" t="str">
        <f>IF(Point[Added Date]="","",Point[Added Date])</f>
        <v/>
      </c>
      <c r="S88" s="14" t="str">
        <f>IF(Point[Z COORD]="","",Point[Z COORD])</f>
        <v/>
      </c>
      <c r="T88" s="14" t="str">
        <f>IF(Point[Asset Description]="","",PROPER(Point[Asset Description]))</f>
        <v/>
      </c>
      <c r="U88" s="14" t="str">
        <f>IF(Point[[Artist ]]="","",PROPER(Point[[Artist ]]))</f>
        <v/>
      </c>
      <c r="V88" s="14" t="str">
        <f>IF(Point[Material Notes]="","",PROPER(Point[Material Notes]))</f>
        <v/>
      </c>
      <c r="W88" s="14" t="str">
        <f>IF(Point[Dimension Notes]="","",Point[Dimension Notes])</f>
        <v/>
      </c>
      <c r="X88" s="14" t="str">
        <f>IF(Point[List]="","",VLOOKUP(Point[Burner Number],number,2,FALSE))</f>
        <v/>
      </c>
      <c r="Y88" s="14" t="str">
        <f>IF(Point[List]="","",VLOOKUP(Point[Fuel],bbq_fuel,2,FALSE))</f>
        <v/>
      </c>
      <c r="Z88" s="14" t="str">
        <f>IF(Point[List]="","",VLOOKUP(Point[Cabinet Material],bbq_material,2,FALSE))</f>
        <v/>
      </c>
      <c r="AA88" s="14" t="str">
        <f>IF(Point[Asset Group]="","",VLOOKUP(Point[Manufacturer],manufacturer,2,FALSE))</f>
        <v/>
      </c>
      <c r="AB88" s="14" t="str">
        <f>IF(Point[Uinsex WC]="","",Point[Uinsex WC])</f>
        <v/>
      </c>
      <c r="AC88" s="14" t="str">
        <f>IF(Point[Female WC]="","",Point[Female WC])</f>
        <v/>
      </c>
      <c r="AD88" s="14" t="str">
        <f>IF(Point[Male WC]="","",Point[Male WC])</f>
        <v/>
      </c>
      <c r="AE88" s="14" t="str">
        <f>IF(Point[Urinal]="","",Point[Urinal])</f>
        <v/>
      </c>
      <c r="AF88" s="14" t="str">
        <f>IF(Point[Disabled Unisex]="","",Point[Disabled Unisex])</f>
        <v/>
      </c>
      <c r="AG88" s="14" t="str">
        <f>IF(Point[Disabled Female]="","",Point[Disabled Female])</f>
        <v/>
      </c>
      <c r="AH88" s="14" t="str">
        <f>IF(Point[Disabled Male]="","",Point[Disabled Male])</f>
        <v/>
      </c>
      <c r="AI88" s="14" t="str">
        <f>IF(Point[Asset Group]="","",VLOOKUP(Point[Handrail],yes_no,2,FALSE))</f>
        <v/>
      </c>
      <c r="AJ88" s="14" t="str">
        <f>IF(Point[Asset Group]="","",VLOOKUP(Point[Baby Changing],yes_no,2,FALSE))</f>
        <v/>
      </c>
      <c r="AK88" s="14" t="str">
        <f>IF(Point[Asset Group]="","",VLOOKUP(Point[Service Room],yes_no,2,FALSE))</f>
        <v/>
      </c>
      <c r="AL88" s="14" t="str">
        <f>IF(Point[Asset Group]="","",VLOOKUP(Point[Service Tap],service_tap,2,FALSE))</f>
        <v/>
      </c>
      <c r="AM88" s="14" t="str">
        <f>IF(Point[Asset Group]="","",VLOOKUP(Point[Heating Type],wc_heating,2,FALSE))</f>
        <v/>
      </c>
      <c r="AN88" s="14" t="str">
        <f>IF(Point[Asset Group]="","",VLOOKUP(Point[Power Supply],power_supply,2,FALSE))</f>
        <v/>
      </c>
      <c r="AO88" s="14" t="str">
        <f>IF(Point[Asset Group]="","",VLOOKUP(Point[Waste Water],waste_water,2,FALSE))</f>
        <v/>
      </c>
      <c r="AP88" s="14" t="str">
        <f>IF(Point[Asset Group]="","",VLOOKUP(Point[Furniture SubType],subdom_master_gdb,2,FALSE))</f>
        <v/>
      </c>
      <c r="AQ88" s="14" t="str">
        <f>IF(Point[Asset Group]="","",VLOOKUP(Point[Concrete Pad],yes_no,2,FALSE))</f>
        <v/>
      </c>
      <c r="AR88" s="14" t="str">
        <f>IF(Point[Asset Group]="","",VLOOKUP(Point[Material],material_master,2,FALSE))</f>
        <v/>
      </c>
      <c r="AS88" s="14" t="str">
        <f>IF(Point[Asset Group]="","",VLOOKUP(Point[Plumbing],irrigation_plumbing,2,FALSE))</f>
        <v/>
      </c>
      <c r="AT88" s="14" t="str">
        <f>IF(Point[Asset Group]="","",VLOOKUP(Point[Sprinklers],irrigation_sprinklers,2,FALSE))</f>
        <v/>
      </c>
      <c r="AU88" s="14" t="str">
        <f>IF(Point[Asset Group]="","",VLOOKUP(Point[System],irrigation_system,2,FALSE))</f>
        <v/>
      </c>
      <c r="AV88" s="14" t="str">
        <f>IF(Point[Asset Group]="","",VLOOKUP(Point[Status],irrigation_status,2,FALSE))</f>
        <v/>
      </c>
      <c r="AW88" s="11" t="str">
        <f>IF(Point[Date of manufacture]="","",Point[Date of manufacture])</f>
        <v/>
      </c>
      <c r="AX88" s="14" t="str">
        <f>IF(Point[Asset Group]="","",VLOOKUP(Point[Sign Purpose],sign_purpose,2,FALSE))</f>
        <v/>
      </c>
      <c r="AY88" s="14" t="str">
        <f>IF(Point[Asset Group]="","",VLOOKUP(Point[Sign Material],material_master,2,FALSE))</f>
        <v/>
      </c>
      <c r="AZ88" s="14" t="str">
        <f>IF(Point[Asset Group]="","",VLOOKUP(Point[Affixed To],sign_affix,2,FALSE))</f>
        <v/>
      </c>
      <c r="BA88" s="14" t="str">
        <f>IF(Point[Size HxB mm]="","",Point[Size HxB mm])</f>
        <v/>
      </c>
      <c r="BB88" s="14" t="str">
        <f>IF(Point[Height m]="","",Point[Height m])</f>
        <v/>
      </c>
      <c r="BC88" s="14" t="str">
        <f>IF(Point[Asset Group]="","",VLOOKUP(Point[Post Material],material_master,2,FALSE))</f>
        <v/>
      </c>
      <c r="BD88" s="14" t="str">
        <f>IF(Point[Asset Group]="","",VLOOKUP(Point[Post Number],number,2,FALSE))</f>
        <v/>
      </c>
      <c r="BE88" s="14" t="str">
        <f>IF(Point[Asset Group]="","",VLOOKUP(Point[Structure SubType],subdom_master_gdb,2,FALSE))</f>
        <v/>
      </c>
      <c r="BF88" s="14" t="str">
        <f>IF(Point[Area m2]="","",Point[Area m2])</f>
        <v/>
      </c>
      <c r="BG88" s="14" t="str">
        <f>IF(Point[Length m]="","",Point[Length m])</f>
        <v/>
      </c>
      <c r="BH88" s="14" t="str">
        <f>IF(Point[Width m]="","",Point[Width m])</f>
        <v/>
      </c>
      <c r="BI88" s="14" t="str">
        <f>IF(Point[Diameter m]="","",Point[Diameter m])</f>
        <v/>
      </c>
      <c r="BJ88" s="14" t="str">
        <f>IF(Point[Asset Group]="","",VLOOKUP(Point[Number of Pipes],number,2,FALSE))</f>
        <v/>
      </c>
      <c r="BK88" s="14" t="str">
        <f>IF(Point[Asset Group]="","",VLOOKUP(Point[Combined Name],2,FALSE))</f>
        <v/>
      </c>
      <c r="BL88" s="14" t="str">
        <f>IF(Point[Asset Group]="","",VLOOKUP(Point[Size Class],size_class,2,FALSE))</f>
        <v/>
      </c>
      <c r="BM88" s="14" t="str">
        <f>IF(Point[Asset Group]="","",VLOOKUP(Point[Age Class],age_class,2,FALSE))</f>
        <v/>
      </c>
      <c r="BN88" s="14" t="str">
        <f>IF(Point[Girth (cm)]="","",Point[Girth (cm)])</f>
        <v/>
      </c>
      <c r="BO88" s="14" t="str">
        <f>IF(Point[Crown Radius (m)]="","",Point[Crown Radius (m)])</f>
        <v/>
      </c>
      <c r="BP88" s="14" t="str">
        <f>IF(Point[Asset Group]="","",VLOOKUP(Point[Rooting Environment],root_enviro,2,FALSE))</f>
        <v/>
      </c>
      <c r="BQ88" s="14" t="str">
        <f>IF(Point[Asset Group]="","",VLOOKUP(Point[Tree Surround],tree_surround,2,FALSE))</f>
        <v/>
      </c>
      <c r="BR88" s="14" t="str">
        <f>IF(Point[Asset Group]="","",VLOOKUP(Point[Tree Grill],yes_no,2,FALSE))</f>
        <v/>
      </c>
      <c r="BS88" s="14" t="str">
        <f>IF(Point[Asset Group]="","",VLOOKUP(Point[Tree Location],tree_location,2,FALSE))</f>
        <v/>
      </c>
    </row>
    <row r="89" spans="1:71" s="3" customFormat="1" x14ac:dyDescent="0.2">
      <c r="A89" s="3" t="str">
        <f>IF(Point[DWG File Name]="","",Point[DWG File Name])</f>
        <v/>
      </c>
      <c r="B89" s="3" t="str">
        <f>IF(Point[DWG Layer Name]="","",Point[DWG Layer Name])</f>
        <v/>
      </c>
      <c r="C89" s="3" t="str">
        <f>IF(Point[DWG Handle]="","",Point[DWG Handle])</f>
        <v/>
      </c>
      <c r="D89" s="58" t="str">
        <f>IF(Point[X]="","",Point[X])</f>
        <v/>
      </c>
      <c r="E89" s="58" t="str">
        <f>IF(Point[Y]="","",Point[Y])</f>
        <v/>
      </c>
      <c r="F89" s="3" t="str">
        <f>IF(Point[Replacement Asset]="","",Point[Replacement Asset])</f>
        <v/>
      </c>
      <c r="G89" s="3" t="str">
        <f>IF(Point[Asset ID]="","",UPPER(Point[Asset ID]))</f>
        <v/>
      </c>
      <c r="H89" s="3" t="str">
        <f>IF(Point[Asset Group]="","",VLOOKUP(Point[Asset Group],asset_grp_pt,4,FALSE))</f>
        <v/>
      </c>
      <c r="I89" s="3" t="str">
        <f>IF(Point[Asset Group]="","",VLOOKUP(Point[Asset Group],asset_grp_pt,2,FALSE))</f>
        <v/>
      </c>
      <c r="J89" s="3" t="str">
        <f>IF(Point[Asset Group]="","",VLOOKUP(Point[Asset Group],asset_grp_pt,3,FALSE))</f>
        <v/>
      </c>
      <c r="K89" s="3" t="str">
        <f>IF(Point[Asset Group]="","",VLOOKUP(Point[Asset Type],type_master_list,2,FALSE))</f>
        <v/>
      </c>
      <c r="L89" s="3" t="str">
        <f>IF(Point[Asset Name]="","",PROPER(Point[Asset Name]))</f>
        <v/>
      </c>
      <c r="M89" s="11" t="str">
        <f>IF(Point[Install Date]="","",Point[Install Date])</f>
        <v/>
      </c>
      <c r="N89" s="11" t="str">
        <f>IF(Point[Note]="","",PROPER(Point[Note]))</f>
        <v/>
      </c>
      <c r="O89" s="11" t="str">
        <f>IF(Point[Resource Consent Number]="","",UPPER(Point[Resource Consent Number]))</f>
        <v/>
      </c>
      <c r="P89" s="53" t="str">
        <f>IF(Point[Asset Unit Cost]="","",Point[Asset Unit Cost])</f>
        <v/>
      </c>
      <c r="Q89" s="11" t="str">
        <f>IF(Point[Added By]="","",UPPER(Point[Added By]))</f>
        <v/>
      </c>
      <c r="R89" s="11" t="str">
        <f>IF(Point[Added Date]="","",Point[Added Date])</f>
        <v/>
      </c>
      <c r="S89" s="14" t="str">
        <f>IF(Point[Z COORD]="","",Point[Z COORD])</f>
        <v/>
      </c>
      <c r="T89" s="14" t="str">
        <f>IF(Point[Asset Description]="","",PROPER(Point[Asset Description]))</f>
        <v/>
      </c>
      <c r="U89" s="14" t="str">
        <f>IF(Point[[Artist ]]="","",PROPER(Point[[Artist ]]))</f>
        <v/>
      </c>
      <c r="V89" s="14" t="str">
        <f>IF(Point[Material Notes]="","",PROPER(Point[Material Notes]))</f>
        <v/>
      </c>
      <c r="W89" s="14" t="str">
        <f>IF(Point[Dimension Notes]="","",Point[Dimension Notes])</f>
        <v/>
      </c>
      <c r="X89" s="14" t="str">
        <f>IF(Point[List]="","",VLOOKUP(Point[Burner Number],number,2,FALSE))</f>
        <v/>
      </c>
      <c r="Y89" s="14" t="str">
        <f>IF(Point[List]="","",VLOOKUP(Point[Fuel],bbq_fuel,2,FALSE))</f>
        <v/>
      </c>
      <c r="Z89" s="14" t="str">
        <f>IF(Point[List]="","",VLOOKUP(Point[Cabinet Material],bbq_material,2,FALSE))</f>
        <v/>
      </c>
      <c r="AA89" s="14" t="str">
        <f>IF(Point[Asset Group]="","",VLOOKUP(Point[Manufacturer],manufacturer,2,FALSE))</f>
        <v/>
      </c>
      <c r="AB89" s="14" t="str">
        <f>IF(Point[Uinsex WC]="","",Point[Uinsex WC])</f>
        <v/>
      </c>
      <c r="AC89" s="14" t="str">
        <f>IF(Point[Female WC]="","",Point[Female WC])</f>
        <v/>
      </c>
      <c r="AD89" s="14" t="str">
        <f>IF(Point[Male WC]="","",Point[Male WC])</f>
        <v/>
      </c>
      <c r="AE89" s="14" t="str">
        <f>IF(Point[Urinal]="","",Point[Urinal])</f>
        <v/>
      </c>
      <c r="AF89" s="14" t="str">
        <f>IF(Point[Disabled Unisex]="","",Point[Disabled Unisex])</f>
        <v/>
      </c>
      <c r="AG89" s="14" t="str">
        <f>IF(Point[Disabled Female]="","",Point[Disabled Female])</f>
        <v/>
      </c>
      <c r="AH89" s="14" t="str">
        <f>IF(Point[Disabled Male]="","",Point[Disabled Male])</f>
        <v/>
      </c>
      <c r="AI89" s="14" t="str">
        <f>IF(Point[Asset Group]="","",VLOOKUP(Point[Handrail],yes_no,2,FALSE))</f>
        <v/>
      </c>
      <c r="AJ89" s="14" t="str">
        <f>IF(Point[Asset Group]="","",VLOOKUP(Point[Baby Changing],yes_no,2,FALSE))</f>
        <v/>
      </c>
      <c r="AK89" s="14" t="str">
        <f>IF(Point[Asset Group]="","",VLOOKUP(Point[Service Room],yes_no,2,FALSE))</f>
        <v/>
      </c>
      <c r="AL89" s="14" t="str">
        <f>IF(Point[Asset Group]="","",VLOOKUP(Point[Service Tap],service_tap,2,FALSE))</f>
        <v/>
      </c>
      <c r="AM89" s="14" t="str">
        <f>IF(Point[Asset Group]="","",VLOOKUP(Point[Heating Type],wc_heating,2,FALSE))</f>
        <v/>
      </c>
      <c r="AN89" s="14" t="str">
        <f>IF(Point[Asset Group]="","",VLOOKUP(Point[Power Supply],power_supply,2,FALSE))</f>
        <v/>
      </c>
      <c r="AO89" s="14" t="str">
        <f>IF(Point[Asset Group]="","",VLOOKUP(Point[Waste Water],waste_water,2,FALSE))</f>
        <v/>
      </c>
      <c r="AP89" s="14" t="str">
        <f>IF(Point[Asset Group]="","",VLOOKUP(Point[Furniture SubType],subdom_master_gdb,2,FALSE))</f>
        <v/>
      </c>
      <c r="AQ89" s="14" t="str">
        <f>IF(Point[Asset Group]="","",VLOOKUP(Point[Concrete Pad],yes_no,2,FALSE))</f>
        <v/>
      </c>
      <c r="AR89" s="14" t="str">
        <f>IF(Point[Asset Group]="","",VLOOKUP(Point[Material],material_master,2,FALSE))</f>
        <v/>
      </c>
      <c r="AS89" s="14" t="str">
        <f>IF(Point[Asset Group]="","",VLOOKUP(Point[Plumbing],irrigation_plumbing,2,FALSE))</f>
        <v/>
      </c>
      <c r="AT89" s="14" t="str">
        <f>IF(Point[Asset Group]="","",VLOOKUP(Point[Sprinklers],irrigation_sprinklers,2,FALSE))</f>
        <v/>
      </c>
      <c r="AU89" s="14" t="str">
        <f>IF(Point[Asset Group]="","",VLOOKUP(Point[System],irrigation_system,2,FALSE))</f>
        <v/>
      </c>
      <c r="AV89" s="14" t="str">
        <f>IF(Point[Asset Group]="","",VLOOKUP(Point[Status],irrigation_status,2,FALSE))</f>
        <v/>
      </c>
      <c r="AW89" s="11" t="str">
        <f>IF(Point[Date of manufacture]="","",Point[Date of manufacture])</f>
        <v/>
      </c>
      <c r="AX89" s="14" t="str">
        <f>IF(Point[Asset Group]="","",VLOOKUP(Point[Sign Purpose],sign_purpose,2,FALSE))</f>
        <v/>
      </c>
      <c r="AY89" s="14" t="str">
        <f>IF(Point[Asset Group]="","",VLOOKUP(Point[Sign Material],material_master,2,FALSE))</f>
        <v/>
      </c>
      <c r="AZ89" s="14" t="str">
        <f>IF(Point[Asset Group]="","",VLOOKUP(Point[Affixed To],sign_affix,2,FALSE))</f>
        <v/>
      </c>
      <c r="BA89" s="14" t="str">
        <f>IF(Point[Size HxB mm]="","",Point[Size HxB mm])</f>
        <v/>
      </c>
      <c r="BB89" s="14" t="str">
        <f>IF(Point[Height m]="","",Point[Height m])</f>
        <v/>
      </c>
      <c r="BC89" s="14" t="str">
        <f>IF(Point[Asset Group]="","",VLOOKUP(Point[Post Material],material_master,2,FALSE))</f>
        <v/>
      </c>
      <c r="BD89" s="14" t="str">
        <f>IF(Point[Asset Group]="","",VLOOKUP(Point[Post Number],number,2,FALSE))</f>
        <v/>
      </c>
      <c r="BE89" s="14" t="str">
        <f>IF(Point[Asset Group]="","",VLOOKUP(Point[Structure SubType],subdom_master_gdb,2,FALSE))</f>
        <v/>
      </c>
      <c r="BF89" s="14" t="str">
        <f>IF(Point[Area m2]="","",Point[Area m2])</f>
        <v/>
      </c>
      <c r="BG89" s="14" t="str">
        <f>IF(Point[Length m]="","",Point[Length m])</f>
        <v/>
      </c>
      <c r="BH89" s="14" t="str">
        <f>IF(Point[Width m]="","",Point[Width m])</f>
        <v/>
      </c>
      <c r="BI89" s="14" t="str">
        <f>IF(Point[Diameter m]="","",Point[Diameter m])</f>
        <v/>
      </c>
      <c r="BJ89" s="14" t="str">
        <f>IF(Point[Asset Group]="","",VLOOKUP(Point[Number of Pipes],number,2,FALSE))</f>
        <v/>
      </c>
      <c r="BK89" s="14" t="str">
        <f>IF(Point[Asset Group]="","",VLOOKUP(Point[Combined Name],2,FALSE))</f>
        <v/>
      </c>
      <c r="BL89" s="14" t="str">
        <f>IF(Point[Asset Group]="","",VLOOKUP(Point[Size Class],size_class,2,FALSE))</f>
        <v/>
      </c>
      <c r="BM89" s="14" t="str">
        <f>IF(Point[Asset Group]="","",VLOOKUP(Point[Age Class],age_class,2,FALSE))</f>
        <v/>
      </c>
      <c r="BN89" s="14" t="str">
        <f>IF(Point[Girth (cm)]="","",Point[Girth (cm)])</f>
        <v/>
      </c>
      <c r="BO89" s="14" t="str">
        <f>IF(Point[Crown Radius (m)]="","",Point[Crown Radius (m)])</f>
        <v/>
      </c>
      <c r="BP89" s="14" t="str">
        <f>IF(Point[Asset Group]="","",VLOOKUP(Point[Rooting Environment],root_enviro,2,FALSE))</f>
        <v/>
      </c>
      <c r="BQ89" s="14" t="str">
        <f>IF(Point[Asset Group]="","",VLOOKUP(Point[Tree Surround],tree_surround,2,FALSE))</f>
        <v/>
      </c>
      <c r="BR89" s="14" t="str">
        <f>IF(Point[Asset Group]="","",VLOOKUP(Point[Tree Grill],yes_no,2,FALSE))</f>
        <v/>
      </c>
      <c r="BS89" s="14" t="str">
        <f>IF(Point[Asset Group]="","",VLOOKUP(Point[Tree Location],tree_location,2,FALSE))</f>
        <v/>
      </c>
    </row>
    <row r="90" spans="1:71" s="3" customFormat="1" x14ac:dyDescent="0.2">
      <c r="A90" s="3" t="str">
        <f>IF(Point[DWG File Name]="","",Point[DWG File Name])</f>
        <v/>
      </c>
      <c r="B90" s="3" t="str">
        <f>IF(Point[DWG Layer Name]="","",Point[DWG Layer Name])</f>
        <v/>
      </c>
      <c r="C90" s="3" t="str">
        <f>IF(Point[DWG Handle]="","",Point[DWG Handle])</f>
        <v/>
      </c>
      <c r="D90" s="58" t="str">
        <f>IF(Point[X]="","",Point[X])</f>
        <v/>
      </c>
      <c r="E90" s="58" t="str">
        <f>IF(Point[Y]="","",Point[Y])</f>
        <v/>
      </c>
      <c r="F90" s="3" t="str">
        <f>IF(Point[Replacement Asset]="","",Point[Replacement Asset])</f>
        <v/>
      </c>
      <c r="G90" s="3" t="str">
        <f>IF(Point[Asset ID]="","",UPPER(Point[Asset ID]))</f>
        <v/>
      </c>
      <c r="H90" s="3" t="str">
        <f>IF(Point[Asset Group]="","",VLOOKUP(Point[Asset Group],asset_grp_pt,4,FALSE))</f>
        <v/>
      </c>
      <c r="I90" s="3" t="str">
        <f>IF(Point[Asset Group]="","",VLOOKUP(Point[Asset Group],asset_grp_pt,2,FALSE))</f>
        <v/>
      </c>
      <c r="J90" s="3" t="str">
        <f>IF(Point[Asset Group]="","",VLOOKUP(Point[Asset Group],asset_grp_pt,3,FALSE))</f>
        <v/>
      </c>
      <c r="K90" s="3" t="str">
        <f>IF(Point[Asset Group]="","",VLOOKUP(Point[Asset Type],type_master_list,2,FALSE))</f>
        <v/>
      </c>
      <c r="L90" s="3" t="str">
        <f>IF(Point[Asset Name]="","",PROPER(Point[Asset Name]))</f>
        <v/>
      </c>
      <c r="M90" s="11" t="str">
        <f>IF(Point[Install Date]="","",Point[Install Date])</f>
        <v/>
      </c>
      <c r="N90" s="11" t="str">
        <f>IF(Point[Note]="","",PROPER(Point[Note]))</f>
        <v/>
      </c>
      <c r="O90" s="11" t="str">
        <f>IF(Point[Resource Consent Number]="","",UPPER(Point[Resource Consent Number]))</f>
        <v/>
      </c>
      <c r="P90" s="53" t="str">
        <f>IF(Point[Asset Unit Cost]="","",Point[Asset Unit Cost])</f>
        <v/>
      </c>
      <c r="Q90" s="11" t="str">
        <f>IF(Point[Added By]="","",UPPER(Point[Added By]))</f>
        <v/>
      </c>
      <c r="R90" s="11" t="str">
        <f>IF(Point[Added Date]="","",Point[Added Date])</f>
        <v/>
      </c>
      <c r="S90" s="14" t="str">
        <f>IF(Point[Z COORD]="","",Point[Z COORD])</f>
        <v/>
      </c>
      <c r="T90" s="14" t="str">
        <f>IF(Point[Asset Description]="","",PROPER(Point[Asset Description]))</f>
        <v/>
      </c>
      <c r="U90" s="14" t="str">
        <f>IF(Point[[Artist ]]="","",PROPER(Point[[Artist ]]))</f>
        <v/>
      </c>
      <c r="V90" s="14" t="str">
        <f>IF(Point[Material Notes]="","",PROPER(Point[Material Notes]))</f>
        <v/>
      </c>
      <c r="W90" s="14" t="str">
        <f>IF(Point[Dimension Notes]="","",Point[Dimension Notes])</f>
        <v/>
      </c>
      <c r="X90" s="14" t="str">
        <f>IF(Point[List]="","",VLOOKUP(Point[Burner Number],number,2,FALSE))</f>
        <v/>
      </c>
      <c r="Y90" s="14" t="str">
        <f>IF(Point[List]="","",VLOOKUP(Point[Fuel],bbq_fuel,2,FALSE))</f>
        <v/>
      </c>
      <c r="Z90" s="14" t="str">
        <f>IF(Point[List]="","",VLOOKUP(Point[Cabinet Material],bbq_material,2,FALSE))</f>
        <v/>
      </c>
      <c r="AA90" s="14" t="str">
        <f>IF(Point[Asset Group]="","",VLOOKUP(Point[Manufacturer],manufacturer,2,FALSE))</f>
        <v/>
      </c>
      <c r="AB90" s="14" t="str">
        <f>IF(Point[Uinsex WC]="","",Point[Uinsex WC])</f>
        <v/>
      </c>
      <c r="AC90" s="14" t="str">
        <f>IF(Point[Female WC]="","",Point[Female WC])</f>
        <v/>
      </c>
      <c r="AD90" s="14" t="str">
        <f>IF(Point[Male WC]="","",Point[Male WC])</f>
        <v/>
      </c>
      <c r="AE90" s="14" t="str">
        <f>IF(Point[Urinal]="","",Point[Urinal])</f>
        <v/>
      </c>
      <c r="AF90" s="14" t="str">
        <f>IF(Point[Disabled Unisex]="","",Point[Disabled Unisex])</f>
        <v/>
      </c>
      <c r="AG90" s="14" t="str">
        <f>IF(Point[Disabled Female]="","",Point[Disabled Female])</f>
        <v/>
      </c>
      <c r="AH90" s="14" t="str">
        <f>IF(Point[Disabled Male]="","",Point[Disabled Male])</f>
        <v/>
      </c>
      <c r="AI90" s="14" t="str">
        <f>IF(Point[Asset Group]="","",VLOOKUP(Point[Handrail],yes_no,2,FALSE))</f>
        <v/>
      </c>
      <c r="AJ90" s="14" t="str">
        <f>IF(Point[Asset Group]="","",VLOOKUP(Point[Baby Changing],yes_no,2,FALSE))</f>
        <v/>
      </c>
      <c r="AK90" s="14" t="str">
        <f>IF(Point[Asset Group]="","",VLOOKUP(Point[Service Room],yes_no,2,FALSE))</f>
        <v/>
      </c>
      <c r="AL90" s="14" t="str">
        <f>IF(Point[Asset Group]="","",VLOOKUP(Point[Service Tap],service_tap,2,FALSE))</f>
        <v/>
      </c>
      <c r="AM90" s="14" t="str">
        <f>IF(Point[Asset Group]="","",VLOOKUP(Point[Heating Type],wc_heating,2,FALSE))</f>
        <v/>
      </c>
      <c r="AN90" s="14" t="str">
        <f>IF(Point[Asset Group]="","",VLOOKUP(Point[Power Supply],power_supply,2,FALSE))</f>
        <v/>
      </c>
      <c r="AO90" s="14" t="str">
        <f>IF(Point[Asset Group]="","",VLOOKUP(Point[Waste Water],waste_water,2,FALSE))</f>
        <v/>
      </c>
      <c r="AP90" s="14" t="str">
        <f>IF(Point[Asset Group]="","",VLOOKUP(Point[Furniture SubType],subdom_master_gdb,2,FALSE))</f>
        <v/>
      </c>
      <c r="AQ90" s="14" t="str">
        <f>IF(Point[Asset Group]="","",VLOOKUP(Point[Concrete Pad],yes_no,2,FALSE))</f>
        <v/>
      </c>
      <c r="AR90" s="14" t="str">
        <f>IF(Point[Asset Group]="","",VLOOKUP(Point[Material],material_master,2,FALSE))</f>
        <v/>
      </c>
      <c r="AS90" s="14" t="str">
        <f>IF(Point[Asset Group]="","",VLOOKUP(Point[Plumbing],irrigation_plumbing,2,FALSE))</f>
        <v/>
      </c>
      <c r="AT90" s="14" t="str">
        <f>IF(Point[Asset Group]="","",VLOOKUP(Point[Sprinklers],irrigation_sprinklers,2,FALSE))</f>
        <v/>
      </c>
      <c r="AU90" s="14" t="str">
        <f>IF(Point[Asset Group]="","",VLOOKUP(Point[System],irrigation_system,2,FALSE))</f>
        <v/>
      </c>
      <c r="AV90" s="14" t="str">
        <f>IF(Point[Asset Group]="","",VLOOKUP(Point[Status],irrigation_status,2,FALSE))</f>
        <v/>
      </c>
      <c r="AW90" s="11" t="str">
        <f>IF(Point[Date of manufacture]="","",Point[Date of manufacture])</f>
        <v/>
      </c>
      <c r="AX90" s="14" t="str">
        <f>IF(Point[Asset Group]="","",VLOOKUP(Point[Sign Purpose],sign_purpose,2,FALSE))</f>
        <v/>
      </c>
      <c r="AY90" s="14" t="str">
        <f>IF(Point[Asset Group]="","",VLOOKUP(Point[Sign Material],material_master,2,FALSE))</f>
        <v/>
      </c>
      <c r="AZ90" s="14" t="str">
        <f>IF(Point[Asset Group]="","",VLOOKUP(Point[Affixed To],sign_affix,2,FALSE))</f>
        <v/>
      </c>
      <c r="BA90" s="14" t="str">
        <f>IF(Point[Size HxB mm]="","",Point[Size HxB mm])</f>
        <v/>
      </c>
      <c r="BB90" s="14" t="str">
        <f>IF(Point[Height m]="","",Point[Height m])</f>
        <v/>
      </c>
      <c r="BC90" s="14" t="str">
        <f>IF(Point[Asset Group]="","",VLOOKUP(Point[Post Material],material_master,2,FALSE))</f>
        <v/>
      </c>
      <c r="BD90" s="14" t="str">
        <f>IF(Point[Asset Group]="","",VLOOKUP(Point[Post Number],number,2,FALSE))</f>
        <v/>
      </c>
      <c r="BE90" s="14" t="str">
        <f>IF(Point[Asset Group]="","",VLOOKUP(Point[Structure SubType],subdom_master_gdb,2,FALSE))</f>
        <v/>
      </c>
      <c r="BF90" s="14" t="str">
        <f>IF(Point[Area m2]="","",Point[Area m2])</f>
        <v/>
      </c>
      <c r="BG90" s="14" t="str">
        <f>IF(Point[Length m]="","",Point[Length m])</f>
        <v/>
      </c>
      <c r="BH90" s="14" t="str">
        <f>IF(Point[Width m]="","",Point[Width m])</f>
        <v/>
      </c>
      <c r="BI90" s="14" t="str">
        <f>IF(Point[Diameter m]="","",Point[Diameter m])</f>
        <v/>
      </c>
      <c r="BJ90" s="14" t="str">
        <f>IF(Point[Asset Group]="","",VLOOKUP(Point[Number of Pipes],number,2,FALSE))</f>
        <v/>
      </c>
      <c r="BK90" s="14" t="str">
        <f>IF(Point[Asset Group]="","",VLOOKUP(Point[Combined Name],2,FALSE))</f>
        <v/>
      </c>
      <c r="BL90" s="14" t="str">
        <f>IF(Point[Asset Group]="","",VLOOKUP(Point[Size Class],size_class,2,FALSE))</f>
        <v/>
      </c>
      <c r="BM90" s="14" t="str">
        <f>IF(Point[Asset Group]="","",VLOOKUP(Point[Age Class],age_class,2,FALSE))</f>
        <v/>
      </c>
      <c r="BN90" s="14" t="str">
        <f>IF(Point[Girth (cm)]="","",Point[Girth (cm)])</f>
        <v/>
      </c>
      <c r="BO90" s="14" t="str">
        <f>IF(Point[Crown Radius (m)]="","",Point[Crown Radius (m)])</f>
        <v/>
      </c>
      <c r="BP90" s="14" t="str">
        <f>IF(Point[Asset Group]="","",VLOOKUP(Point[Rooting Environment],root_enviro,2,FALSE))</f>
        <v/>
      </c>
      <c r="BQ90" s="14" t="str">
        <f>IF(Point[Asset Group]="","",VLOOKUP(Point[Tree Surround],tree_surround,2,FALSE))</f>
        <v/>
      </c>
      <c r="BR90" s="14" t="str">
        <f>IF(Point[Asset Group]="","",VLOOKUP(Point[Tree Grill],yes_no,2,FALSE))</f>
        <v/>
      </c>
      <c r="BS90" s="14" t="str">
        <f>IF(Point[Asset Group]="","",VLOOKUP(Point[Tree Location],tree_location,2,FALSE))</f>
        <v/>
      </c>
    </row>
    <row r="91" spans="1:71" s="3" customFormat="1" x14ac:dyDescent="0.2">
      <c r="A91" s="3" t="str">
        <f>IF(Point[DWG File Name]="","",Point[DWG File Name])</f>
        <v/>
      </c>
      <c r="B91" s="3" t="str">
        <f>IF(Point[DWG Layer Name]="","",Point[DWG Layer Name])</f>
        <v/>
      </c>
      <c r="C91" s="3" t="str">
        <f>IF(Point[DWG Handle]="","",Point[DWG Handle])</f>
        <v/>
      </c>
      <c r="D91" s="58" t="str">
        <f>IF(Point[X]="","",Point[X])</f>
        <v/>
      </c>
      <c r="E91" s="58" t="str">
        <f>IF(Point[Y]="","",Point[Y])</f>
        <v/>
      </c>
      <c r="F91" s="3" t="str">
        <f>IF(Point[Replacement Asset]="","",Point[Replacement Asset])</f>
        <v/>
      </c>
      <c r="G91" s="3" t="str">
        <f>IF(Point[Asset ID]="","",UPPER(Point[Asset ID]))</f>
        <v/>
      </c>
      <c r="H91" s="3" t="str">
        <f>IF(Point[Asset Group]="","",VLOOKUP(Point[Asset Group],asset_grp_pt,4,FALSE))</f>
        <v/>
      </c>
      <c r="I91" s="3" t="str">
        <f>IF(Point[Asset Group]="","",VLOOKUP(Point[Asset Group],asset_grp_pt,2,FALSE))</f>
        <v/>
      </c>
      <c r="J91" s="3" t="str">
        <f>IF(Point[Asset Group]="","",VLOOKUP(Point[Asset Group],asset_grp_pt,3,FALSE))</f>
        <v/>
      </c>
      <c r="K91" s="3" t="str">
        <f>IF(Point[Asset Group]="","",VLOOKUP(Point[Asset Type],type_master_list,2,FALSE))</f>
        <v/>
      </c>
      <c r="L91" s="3" t="str">
        <f>IF(Point[Asset Name]="","",PROPER(Point[Asset Name]))</f>
        <v/>
      </c>
      <c r="M91" s="11" t="str">
        <f>IF(Point[Install Date]="","",Point[Install Date])</f>
        <v/>
      </c>
      <c r="N91" s="11" t="str">
        <f>IF(Point[Note]="","",PROPER(Point[Note]))</f>
        <v/>
      </c>
      <c r="O91" s="11" t="str">
        <f>IF(Point[Resource Consent Number]="","",UPPER(Point[Resource Consent Number]))</f>
        <v/>
      </c>
      <c r="P91" s="53" t="str">
        <f>IF(Point[Asset Unit Cost]="","",Point[Asset Unit Cost])</f>
        <v/>
      </c>
      <c r="Q91" s="11" t="str">
        <f>IF(Point[Added By]="","",UPPER(Point[Added By]))</f>
        <v/>
      </c>
      <c r="R91" s="11" t="str">
        <f>IF(Point[Added Date]="","",Point[Added Date])</f>
        <v/>
      </c>
      <c r="S91" s="14" t="str">
        <f>IF(Point[Z COORD]="","",Point[Z COORD])</f>
        <v/>
      </c>
      <c r="T91" s="14" t="str">
        <f>IF(Point[Asset Description]="","",PROPER(Point[Asset Description]))</f>
        <v/>
      </c>
      <c r="U91" s="14" t="str">
        <f>IF(Point[[Artist ]]="","",PROPER(Point[[Artist ]]))</f>
        <v/>
      </c>
      <c r="V91" s="14" t="str">
        <f>IF(Point[Material Notes]="","",PROPER(Point[Material Notes]))</f>
        <v/>
      </c>
      <c r="W91" s="14" t="str">
        <f>IF(Point[Dimension Notes]="","",Point[Dimension Notes])</f>
        <v/>
      </c>
      <c r="X91" s="14" t="str">
        <f>IF(Point[List]="","",VLOOKUP(Point[Burner Number],number,2,FALSE))</f>
        <v/>
      </c>
      <c r="Y91" s="14" t="str">
        <f>IF(Point[List]="","",VLOOKUP(Point[Fuel],bbq_fuel,2,FALSE))</f>
        <v/>
      </c>
      <c r="Z91" s="14" t="str">
        <f>IF(Point[List]="","",VLOOKUP(Point[Cabinet Material],bbq_material,2,FALSE))</f>
        <v/>
      </c>
      <c r="AA91" s="14" t="str">
        <f>IF(Point[Asset Group]="","",VLOOKUP(Point[Manufacturer],manufacturer,2,FALSE))</f>
        <v/>
      </c>
      <c r="AB91" s="14" t="str">
        <f>IF(Point[Uinsex WC]="","",Point[Uinsex WC])</f>
        <v/>
      </c>
      <c r="AC91" s="14" t="str">
        <f>IF(Point[Female WC]="","",Point[Female WC])</f>
        <v/>
      </c>
      <c r="AD91" s="14" t="str">
        <f>IF(Point[Male WC]="","",Point[Male WC])</f>
        <v/>
      </c>
      <c r="AE91" s="14" t="str">
        <f>IF(Point[Urinal]="","",Point[Urinal])</f>
        <v/>
      </c>
      <c r="AF91" s="14" t="str">
        <f>IF(Point[Disabled Unisex]="","",Point[Disabled Unisex])</f>
        <v/>
      </c>
      <c r="AG91" s="14" t="str">
        <f>IF(Point[Disabled Female]="","",Point[Disabled Female])</f>
        <v/>
      </c>
      <c r="AH91" s="14" t="str">
        <f>IF(Point[Disabled Male]="","",Point[Disabled Male])</f>
        <v/>
      </c>
      <c r="AI91" s="14" t="str">
        <f>IF(Point[Asset Group]="","",VLOOKUP(Point[Handrail],yes_no,2,FALSE))</f>
        <v/>
      </c>
      <c r="AJ91" s="14" t="str">
        <f>IF(Point[Asset Group]="","",VLOOKUP(Point[Baby Changing],yes_no,2,FALSE))</f>
        <v/>
      </c>
      <c r="AK91" s="14" t="str">
        <f>IF(Point[Asset Group]="","",VLOOKUP(Point[Service Room],yes_no,2,FALSE))</f>
        <v/>
      </c>
      <c r="AL91" s="14" t="str">
        <f>IF(Point[Asset Group]="","",VLOOKUP(Point[Service Tap],service_tap,2,FALSE))</f>
        <v/>
      </c>
      <c r="AM91" s="14" t="str">
        <f>IF(Point[Asset Group]="","",VLOOKUP(Point[Heating Type],wc_heating,2,FALSE))</f>
        <v/>
      </c>
      <c r="AN91" s="14" t="str">
        <f>IF(Point[Asset Group]="","",VLOOKUP(Point[Power Supply],power_supply,2,FALSE))</f>
        <v/>
      </c>
      <c r="AO91" s="14" t="str">
        <f>IF(Point[Asset Group]="","",VLOOKUP(Point[Waste Water],waste_water,2,FALSE))</f>
        <v/>
      </c>
      <c r="AP91" s="14" t="str">
        <f>IF(Point[Asset Group]="","",VLOOKUP(Point[Furniture SubType],subdom_master_gdb,2,FALSE))</f>
        <v/>
      </c>
      <c r="AQ91" s="14" t="str">
        <f>IF(Point[Asset Group]="","",VLOOKUP(Point[Concrete Pad],yes_no,2,FALSE))</f>
        <v/>
      </c>
      <c r="AR91" s="14" t="str">
        <f>IF(Point[Asset Group]="","",VLOOKUP(Point[Material],material_master,2,FALSE))</f>
        <v/>
      </c>
      <c r="AS91" s="14" t="str">
        <f>IF(Point[Asset Group]="","",VLOOKUP(Point[Plumbing],irrigation_plumbing,2,FALSE))</f>
        <v/>
      </c>
      <c r="AT91" s="14" t="str">
        <f>IF(Point[Asset Group]="","",VLOOKUP(Point[Sprinklers],irrigation_sprinklers,2,FALSE))</f>
        <v/>
      </c>
      <c r="AU91" s="14" t="str">
        <f>IF(Point[Asset Group]="","",VLOOKUP(Point[System],irrigation_system,2,FALSE))</f>
        <v/>
      </c>
      <c r="AV91" s="14" t="str">
        <f>IF(Point[Asset Group]="","",VLOOKUP(Point[Status],irrigation_status,2,FALSE))</f>
        <v/>
      </c>
      <c r="AW91" s="11" t="str">
        <f>IF(Point[Date of manufacture]="","",Point[Date of manufacture])</f>
        <v/>
      </c>
      <c r="AX91" s="14" t="str">
        <f>IF(Point[Asset Group]="","",VLOOKUP(Point[Sign Purpose],sign_purpose,2,FALSE))</f>
        <v/>
      </c>
      <c r="AY91" s="14" t="str">
        <f>IF(Point[Asset Group]="","",VLOOKUP(Point[Sign Material],material_master,2,FALSE))</f>
        <v/>
      </c>
      <c r="AZ91" s="14" t="str">
        <f>IF(Point[Asset Group]="","",VLOOKUP(Point[Affixed To],sign_affix,2,FALSE))</f>
        <v/>
      </c>
      <c r="BA91" s="14" t="str">
        <f>IF(Point[Size HxB mm]="","",Point[Size HxB mm])</f>
        <v/>
      </c>
      <c r="BB91" s="14" t="str">
        <f>IF(Point[Height m]="","",Point[Height m])</f>
        <v/>
      </c>
      <c r="BC91" s="14" t="str">
        <f>IF(Point[Asset Group]="","",VLOOKUP(Point[Post Material],material_master,2,FALSE))</f>
        <v/>
      </c>
      <c r="BD91" s="14" t="str">
        <f>IF(Point[Asset Group]="","",VLOOKUP(Point[Post Number],number,2,FALSE))</f>
        <v/>
      </c>
      <c r="BE91" s="14" t="str">
        <f>IF(Point[Asset Group]="","",VLOOKUP(Point[Structure SubType],subdom_master_gdb,2,FALSE))</f>
        <v/>
      </c>
      <c r="BF91" s="14" t="str">
        <f>IF(Point[Area m2]="","",Point[Area m2])</f>
        <v/>
      </c>
      <c r="BG91" s="14" t="str">
        <f>IF(Point[Length m]="","",Point[Length m])</f>
        <v/>
      </c>
      <c r="BH91" s="14" t="str">
        <f>IF(Point[Width m]="","",Point[Width m])</f>
        <v/>
      </c>
      <c r="BI91" s="14" t="str">
        <f>IF(Point[Diameter m]="","",Point[Diameter m])</f>
        <v/>
      </c>
      <c r="BJ91" s="14" t="str">
        <f>IF(Point[Asset Group]="","",VLOOKUP(Point[Number of Pipes],number,2,FALSE))</f>
        <v/>
      </c>
      <c r="BK91" s="14" t="str">
        <f>IF(Point[Asset Group]="","",VLOOKUP(Point[Combined Name],2,FALSE))</f>
        <v/>
      </c>
      <c r="BL91" s="14" t="str">
        <f>IF(Point[Asset Group]="","",VLOOKUP(Point[Size Class],size_class,2,FALSE))</f>
        <v/>
      </c>
      <c r="BM91" s="14" t="str">
        <f>IF(Point[Asset Group]="","",VLOOKUP(Point[Age Class],age_class,2,FALSE))</f>
        <v/>
      </c>
      <c r="BN91" s="14" t="str">
        <f>IF(Point[Girth (cm)]="","",Point[Girth (cm)])</f>
        <v/>
      </c>
      <c r="BO91" s="14" t="str">
        <f>IF(Point[Crown Radius (m)]="","",Point[Crown Radius (m)])</f>
        <v/>
      </c>
      <c r="BP91" s="14" t="str">
        <f>IF(Point[Asset Group]="","",VLOOKUP(Point[Rooting Environment],root_enviro,2,FALSE))</f>
        <v/>
      </c>
      <c r="BQ91" s="14" t="str">
        <f>IF(Point[Asset Group]="","",VLOOKUP(Point[Tree Surround],tree_surround,2,FALSE))</f>
        <v/>
      </c>
      <c r="BR91" s="14" t="str">
        <f>IF(Point[Asset Group]="","",VLOOKUP(Point[Tree Grill],yes_no,2,FALSE))</f>
        <v/>
      </c>
      <c r="BS91" s="14" t="str">
        <f>IF(Point[Asset Group]="","",VLOOKUP(Point[Tree Location],tree_location,2,FALSE))</f>
        <v/>
      </c>
    </row>
    <row r="92" spans="1:71" s="3" customFormat="1" x14ac:dyDescent="0.2">
      <c r="A92" s="3" t="str">
        <f>IF(Point[DWG File Name]="","",Point[DWG File Name])</f>
        <v/>
      </c>
      <c r="B92" s="3" t="str">
        <f>IF(Point[DWG Layer Name]="","",Point[DWG Layer Name])</f>
        <v/>
      </c>
      <c r="C92" s="3" t="str">
        <f>IF(Point[DWG Handle]="","",Point[DWG Handle])</f>
        <v/>
      </c>
      <c r="D92" s="58" t="str">
        <f>IF(Point[X]="","",Point[X])</f>
        <v/>
      </c>
      <c r="E92" s="58" t="str">
        <f>IF(Point[Y]="","",Point[Y])</f>
        <v/>
      </c>
      <c r="F92" s="3" t="str">
        <f>IF(Point[Replacement Asset]="","",Point[Replacement Asset])</f>
        <v/>
      </c>
      <c r="G92" s="3" t="str">
        <f>IF(Point[Asset ID]="","",UPPER(Point[Asset ID]))</f>
        <v/>
      </c>
      <c r="H92" s="3" t="str">
        <f>IF(Point[Asset Group]="","",VLOOKUP(Point[Asset Group],asset_grp_pt,4,FALSE))</f>
        <v/>
      </c>
      <c r="I92" s="3" t="str">
        <f>IF(Point[Asset Group]="","",VLOOKUP(Point[Asset Group],asset_grp_pt,2,FALSE))</f>
        <v/>
      </c>
      <c r="J92" s="3" t="str">
        <f>IF(Point[Asset Group]="","",VLOOKUP(Point[Asset Group],asset_grp_pt,3,FALSE))</f>
        <v/>
      </c>
      <c r="K92" s="3" t="str">
        <f>IF(Point[Asset Group]="","",VLOOKUP(Point[Asset Type],type_master_list,2,FALSE))</f>
        <v/>
      </c>
      <c r="L92" s="3" t="str">
        <f>IF(Point[Asset Name]="","",PROPER(Point[Asset Name]))</f>
        <v/>
      </c>
      <c r="M92" s="11" t="str">
        <f>IF(Point[Install Date]="","",Point[Install Date])</f>
        <v/>
      </c>
      <c r="N92" s="11" t="str">
        <f>IF(Point[Note]="","",PROPER(Point[Note]))</f>
        <v/>
      </c>
      <c r="O92" s="11" t="str">
        <f>IF(Point[Resource Consent Number]="","",UPPER(Point[Resource Consent Number]))</f>
        <v/>
      </c>
      <c r="P92" s="53" t="str">
        <f>IF(Point[Asset Unit Cost]="","",Point[Asset Unit Cost])</f>
        <v/>
      </c>
      <c r="Q92" s="11" t="str">
        <f>IF(Point[Added By]="","",UPPER(Point[Added By]))</f>
        <v/>
      </c>
      <c r="R92" s="11" t="str">
        <f>IF(Point[Added Date]="","",Point[Added Date])</f>
        <v/>
      </c>
      <c r="S92" s="14" t="str">
        <f>IF(Point[Z COORD]="","",Point[Z COORD])</f>
        <v/>
      </c>
      <c r="T92" s="14" t="str">
        <f>IF(Point[Asset Description]="","",PROPER(Point[Asset Description]))</f>
        <v/>
      </c>
      <c r="U92" s="14" t="str">
        <f>IF(Point[[Artist ]]="","",PROPER(Point[[Artist ]]))</f>
        <v/>
      </c>
      <c r="V92" s="14" t="str">
        <f>IF(Point[Material Notes]="","",PROPER(Point[Material Notes]))</f>
        <v/>
      </c>
      <c r="W92" s="14" t="str">
        <f>IF(Point[Dimension Notes]="","",Point[Dimension Notes])</f>
        <v/>
      </c>
      <c r="X92" s="14" t="str">
        <f>IF(Point[List]="","",VLOOKUP(Point[Burner Number],number,2,FALSE))</f>
        <v/>
      </c>
      <c r="Y92" s="14" t="str">
        <f>IF(Point[List]="","",VLOOKUP(Point[Fuel],bbq_fuel,2,FALSE))</f>
        <v/>
      </c>
      <c r="Z92" s="14" t="str">
        <f>IF(Point[List]="","",VLOOKUP(Point[Cabinet Material],bbq_material,2,FALSE))</f>
        <v/>
      </c>
      <c r="AA92" s="14" t="str">
        <f>IF(Point[Asset Group]="","",VLOOKUP(Point[Manufacturer],manufacturer,2,FALSE))</f>
        <v/>
      </c>
      <c r="AB92" s="14" t="str">
        <f>IF(Point[Uinsex WC]="","",Point[Uinsex WC])</f>
        <v/>
      </c>
      <c r="AC92" s="14" t="str">
        <f>IF(Point[Female WC]="","",Point[Female WC])</f>
        <v/>
      </c>
      <c r="AD92" s="14" t="str">
        <f>IF(Point[Male WC]="","",Point[Male WC])</f>
        <v/>
      </c>
      <c r="AE92" s="14" t="str">
        <f>IF(Point[Urinal]="","",Point[Urinal])</f>
        <v/>
      </c>
      <c r="AF92" s="14" t="str">
        <f>IF(Point[Disabled Unisex]="","",Point[Disabled Unisex])</f>
        <v/>
      </c>
      <c r="AG92" s="14" t="str">
        <f>IF(Point[Disabled Female]="","",Point[Disabled Female])</f>
        <v/>
      </c>
      <c r="AH92" s="14" t="str">
        <f>IF(Point[Disabled Male]="","",Point[Disabled Male])</f>
        <v/>
      </c>
      <c r="AI92" s="14" t="str">
        <f>IF(Point[Asset Group]="","",VLOOKUP(Point[Handrail],yes_no,2,FALSE))</f>
        <v/>
      </c>
      <c r="AJ92" s="14" t="str">
        <f>IF(Point[Asset Group]="","",VLOOKUP(Point[Baby Changing],yes_no,2,FALSE))</f>
        <v/>
      </c>
      <c r="AK92" s="14" t="str">
        <f>IF(Point[Asset Group]="","",VLOOKUP(Point[Service Room],yes_no,2,FALSE))</f>
        <v/>
      </c>
      <c r="AL92" s="14" t="str">
        <f>IF(Point[Asset Group]="","",VLOOKUP(Point[Service Tap],service_tap,2,FALSE))</f>
        <v/>
      </c>
      <c r="AM92" s="14" t="str">
        <f>IF(Point[Asset Group]="","",VLOOKUP(Point[Heating Type],wc_heating,2,FALSE))</f>
        <v/>
      </c>
      <c r="AN92" s="14" t="str">
        <f>IF(Point[Asset Group]="","",VLOOKUP(Point[Power Supply],power_supply,2,FALSE))</f>
        <v/>
      </c>
      <c r="AO92" s="14" t="str">
        <f>IF(Point[Asset Group]="","",VLOOKUP(Point[Waste Water],waste_water,2,FALSE))</f>
        <v/>
      </c>
      <c r="AP92" s="14" t="str">
        <f>IF(Point[Asset Group]="","",VLOOKUP(Point[Furniture SubType],subdom_master_gdb,2,FALSE))</f>
        <v/>
      </c>
      <c r="AQ92" s="14" t="str">
        <f>IF(Point[Asset Group]="","",VLOOKUP(Point[Concrete Pad],yes_no,2,FALSE))</f>
        <v/>
      </c>
      <c r="AR92" s="14" t="str">
        <f>IF(Point[Asset Group]="","",VLOOKUP(Point[Material],material_master,2,FALSE))</f>
        <v/>
      </c>
      <c r="AS92" s="14" t="str">
        <f>IF(Point[Asset Group]="","",VLOOKUP(Point[Plumbing],irrigation_plumbing,2,FALSE))</f>
        <v/>
      </c>
      <c r="AT92" s="14" t="str">
        <f>IF(Point[Asset Group]="","",VLOOKUP(Point[Sprinklers],irrigation_sprinklers,2,FALSE))</f>
        <v/>
      </c>
      <c r="AU92" s="14" t="str">
        <f>IF(Point[Asset Group]="","",VLOOKUP(Point[System],irrigation_system,2,FALSE))</f>
        <v/>
      </c>
      <c r="AV92" s="14" t="str">
        <f>IF(Point[Asset Group]="","",VLOOKUP(Point[Status],irrigation_status,2,FALSE))</f>
        <v/>
      </c>
      <c r="AW92" s="11" t="str">
        <f>IF(Point[Date of manufacture]="","",Point[Date of manufacture])</f>
        <v/>
      </c>
      <c r="AX92" s="14" t="str">
        <f>IF(Point[Asset Group]="","",VLOOKUP(Point[Sign Purpose],sign_purpose,2,FALSE))</f>
        <v/>
      </c>
      <c r="AY92" s="14" t="str">
        <f>IF(Point[Asset Group]="","",VLOOKUP(Point[Sign Material],material_master,2,FALSE))</f>
        <v/>
      </c>
      <c r="AZ92" s="14" t="str">
        <f>IF(Point[Asset Group]="","",VLOOKUP(Point[Affixed To],sign_affix,2,FALSE))</f>
        <v/>
      </c>
      <c r="BA92" s="14" t="str">
        <f>IF(Point[Size HxB mm]="","",Point[Size HxB mm])</f>
        <v/>
      </c>
      <c r="BB92" s="14" t="str">
        <f>IF(Point[Height m]="","",Point[Height m])</f>
        <v/>
      </c>
      <c r="BC92" s="14" t="str">
        <f>IF(Point[Asset Group]="","",VLOOKUP(Point[Post Material],material_master,2,FALSE))</f>
        <v/>
      </c>
      <c r="BD92" s="14" t="str">
        <f>IF(Point[Asset Group]="","",VLOOKUP(Point[Post Number],number,2,FALSE))</f>
        <v/>
      </c>
      <c r="BE92" s="14" t="str">
        <f>IF(Point[Asset Group]="","",VLOOKUP(Point[Structure SubType],subdom_master_gdb,2,FALSE))</f>
        <v/>
      </c>
      <c r="BF92" s="14" t="str">
        <f>IF(Point[Area m2]="","",Point[Area m2])</f>
        <v/>
      </c>
      <c r="BG92" s="14" t="str">
        <f>IF(Point[Length m]="","",Point[Length m])</f>
        <v/>
      </c>
      <c r="BH92" s="14" t="str">
        <f>IF(Point[Width m]="","",Point[Width m])</f>
        <v/>
      </c>
      <c r="BI92" s="14" t="str">
        <f>IF(Point[Diameter m]="","",Point[Diameter m])</f>
        <v/>
      </c>
      <c r="BJ92" s="14" t="str">
        <f>IF(Point[Asset Group]="","",VLOOKUP(Point[Number of Pipes],number,2,FALSE))</f>
        <v/>
      </c>
      <c r="BK92" s="14" t="str">
        <f>IF(Point[Asset Group]="","",VLOOKUP(Point[Combined Name],2,FALSE))</f>
        <v/>
      </c>
      <c r="BL92" s="14" t="str">
        <f>IF(Point[Asset Group]="","",VLOOKUP(Point[Size Class],size_class,2,FALSE))</f>
        <v/>
      </c>
      <c r="BM92" s="14" t="str">
        <f>IF(Point[Asset Group]="","",VLOOKUP(Point[Age Class],age_class,2,FALSE))</f>
        <v/>
      </c>
      <c r="BN92" s="14" t="str">
        <f>IF(Point[Girth (cm)]="","",Point[Girth (cm)])</f>
        <v/>
      </c>
      <c r="BO92" s="14" t="str">
        <f>IF(Point[Crown Radius (m)]="","",Point[Crown Radius (m)])</f>
        <v/>
      </c>
      <c r="BP92" s="14" t="str">
        <f>IF(Point[Asset Group]="","",VLOOKUP(Point[Rooting Environment],root_enviro,2,FALSE))</f>
        <v/>
      </c>
      <c r="BQ92" s="14" t="str">
        <f>IF(Point[Asset Group]="","",VLOOKUP(Point[Tree Surround],tree_surround,2,FALSE))</f>
        <v/>
      </c>
      <c r="BR92" s="14" t="str">
        <f>IF(Point[Asset Group]="","",VLOOKUP(Point[Tree Grill],yes_no,2,FALSE))</f>
        <v/>
      </c>
      <c r="BS92" s="14" t="str">
        <f>IF(Point[Asset Group]="","",VLOOKUP(Point[Tree Location],tree_location,2,FALSE))</f>
        <v/>
      </c>
    </row>
    <row r="93" spans="1:71" s="3" customFormat="1" x14ac:dyDescent="0.2">
      <c r="A93" s="3" t="str">
        <f>IF(Point[DWG File Name]="","",Point[DWG File Name])</f>
        <v/>
      </c>
      <c r="B93" s="3" t="str">
        <f>IF(Point[DWG Layer Name]="","",Point[DWG Layer Name])</f>
        <v/>
      </c>
      <c r="C93" s="3" t="str">
        <f>IF(Point[DWG Handle]="","",Point[DWG Handle])</f>
        <v/>
      </c>
      <c r="D93" s="58" t="str">
        <f>IF(Point[X]="","",Point[X])</f>
        <v/>
      </c>
      <c r="E93" s="58" t="str">
        <f>IF(Point[Y]="","",Point[Y])</f>
        <v/>
      </c>
      <c r="F93" s="3" t="str">
        <f>IF(Point[Replacement Asset]="","",Point[Replacement Asset])</f>
        <v/>
      </c>
      <c r="G93" s="3" t="str">
        <f>IF(Point[Asset ID]="","",UPPER(Point[Asset ID]))</f>
        <v/>
      </c>
      <c r="H93" s="3" t="str">
        <f>IF(Point[Asset Group]="","",VLOOKUP(Point[Asset Group],asset_grp_pt,4,FALSE))</f>
        <v/>
      </c>
      <c r="I93" s="3" t="str">
        <f>IF(Point[Asset Group]="","",VLOOKUP(Point[Asset Group],asset_grp_pt,2,FALSE))</f>
        <v/>
      </c>
      <c r="J93" s="3" t="str">
        <f>IF(Point[Asset Group]="","",VLOOKUP(Point[Asset Group],asset_grp_pt,3,FALSE))</f>
        <v/>
      </c>
      <c r="K93" s="3" t="str">
        <f>IF(Point[Asset Group]="","",VLOOKUP(Point[Asset Type],type_master_list,2,FALSE))</f>
        <v/>
      </c>
      <c r="L93" s="3" t="str">
        <f>IF(Point[Asset Name]="","",PROPER(Point[Asset Name]))</f>
        <v/>
      </c>
      <c r="M93" s="11" t="str">
        <f>IF(Point[Install Date]="","",Point[Install Date])</f>
        <v/>
      </c>
      <c r="N93" s="11" t="str">
        <f>IF(Point[Note]="","",PROPER(Point[Note]))</f>
        <v/>
      </c>
      <c r="O93" s="11" t="str">
        <f>IF(Point[Resource Consent Number]="","",UPPER(Point[Resource Consent Number]))</f>
        <v/>
      </c>
      <c r="P93" s="53" t="str">
        <f>IF(Point[Asset Unit Cost]="","",Point[Asset Unit Cost])</f>
        <v/>
      </c>
      <c r="Q93" s="11" t="str">
        <f>IF(Point[Added By]="","",UPPER(Point[Added By]))</f>
        <v/>
      </c>
      <c r="R93" s="11" t="str">
        <f>IF(Point[Added Date]="","",Point[Added Date])</f>
        <v/>
      </c>
      <c r="S93" s="14" t="str">
        <f>IF(Point[Z COORD]="","",Point[Z COORD])</f>
        <v/>
      </c>
      <c r="T93" s="14" t="str">
        <f>IF(Point[Asset Description]="","",PROPER(Point[Asset Description]))</f>
        <v/>
      </c>
      <c r="U93" s="14" t="str">
        <f>IF(Point[[Artist ]]="","",PROPER(Point[[Artist ]]))</f>
        <v/>
      </c>
      <c r="V93" s="14" t="str">
        <f>IF(Point[Material Notes]="","",PROPER(Point[Material Notes]))</f>
        <v/>
      </c>
      <c r="W93" s="14" t="str">
        <f>IF(Point[Dimension Notes]="","",Point[Dimension Notes])</f>
        <v/>
      </c>
      <c r="X93" s="14" t="str">
        <f>IF(Point[List]="","",VLOOKUP(Point[Burner Number],number,2,FALSE))</f>
        <v/>
      </c>
      <c r="Y93" s="14" t="str">
        <f>IF(Point[List]="","",VLOOKUP(Point[Fuel],bbq_fuel,2,FALSE))</f>
        <v/>
      </c>
      <c r="Z93" s="14" t="str">
        <f>IF(Point[List]="","",VLOOKUP(Point[Cabinet Material],bbq_material,2,FALSE))</f>
        <v/>
      </c>
      <c r="AA93" s="14" t="str">
        <f>IF(Point[Asset Group]="","",VLOOKUP(Point[Manufacturer],manufacturer,2,FALSE))</f>
        <v/>
      </c>
      <c r="AB93" s="14" t="str">
        <f>IF(Point[Uinsex WC]="","",Point[Uinsex WC])</f>
        <v/>
      </c>
      <c r="AC93" s="14" t="str">
        <f>IF(Point[Female WC]="","",Point[Female WC])</f>
        <v/>
      </c>
      <c r="AD93" s="14" t="str">
        <f>IF(Point[Male WC]="","",Point[Male WC])</f>
        <v/>
      </c>
      <c r="AE93" s="14" t="str">
        <f>IF(Point[Urinal]="","",Point[Urinal])</f>
        <v/>
      </c>
      <c r="AF93" s="14" t="str">
        <f>IF(Point[Disabled Unisex]="","",Point[Disabled Unisex])</f>
        <v/>
      </c>
      <c r="AG93" s="14" t="str">
        <f>IF(Point[Disabled Female]="","",Point[Disabled Female])</f>
        <v/>
      </c>
      <c r="AH93" s="14" t="str">
        <f>IF(Point[Disabled Male]="","",Point[Disabled Male])</f>
        <v/>
      </c>
      <c r="AI93" s="14" t="str">
        <f>IF(Point[Asset Group]="","",VLOOKUP(Point[Handrail],yes_no,2,FALSE))</f>
        <v/>
      </c>
      <c r="AJ93" s="14" t="str">
        <f>IF(Point[Asset Group]="","",VLOOKUP(Point[Baby Changing],yes_no,2,FALSE))</f>
        <v/>
      </c>
      <c r="AK93" s="14" t="str">
        <f>IF(Point[Asset Group]="","",VLOOKUP(Point[Service Room],yes_no,2,FALSE))</f>
        <v/>
      </c>
      <c r="AL93" s="14" t="str">
        <f>IF(Point[Asset Group]="","",VLOOKUP(Point[Service Tap],service_tap,2,FALSE))</f>
        <v/>
      </c>
      <c r="AM93" s="14" t="str">
        <f>IF(Point[Asset Group]="","",VLOOKUP(Point[Heating Type],wc_heating,2,FALSE))</f>
        <v/>
      </c>
      <c r="AN93" s="14" t="str">
        <f>IF(Point[Asset Group]="","",VLOOKUP(Point[Power Supply],power_supply,2,FALSE))</f>
        <v/>
      </c>
      <c r="AO93" s="14" t="str">
        <f>IF(Point[Asset Group]="","",VLOOKUP(Point[Waste Water],waste_water,2,FALSE))</f>
        <v/>
      </c>
      <c r="AP93" s="14" t="str">
        <f>IF(Point[Asset Group]="","",VLOOKUP(Point[Furniture SubType],subdom_master_gdb,2,FALSE))</f>
        <v/>
      </c>
      <c r="AQ93" s="14" t="str">
        <f>IF(Point[Asset Group]="","",VLOOKUP(Point[Concrete Pad],yes_no,2,FALSE))</f>
        <v/>
      </c>
      <c r="AR93" s="14" t="str">
        <f>IF(Point[Asset Group]="","",VLOOKUP(Point[Material],material_master,2,FALSE))</f>
        <v/>
      </c>
      <c r="AS93" s="14" t="str">
        <f>IF(Point[Asset Group]="","",VLOOKUP(Point[Plumbing],irrigation_plumbing,2,FALSE))</f>
        <v/>
      </c>
      <c r="AT93" s="14" t="str">
        <f>IF(Point[Asset Group]="","",VLOOKUP(Point[Sprinklers],irrigation_sprinklers,2,FALSE))</f>
        <v/>
      </c>
      <c r="AU93" s="14" t="str">
        <f>IF(Point[Asset Group]="","",VLOOKUP(Point[System],irrigation_system,2,FALSE))</f>
        <v/>
      </c>
      <c r="AV93" s="14" t="str">
        <f>IF(Point[Asset Group]="","",VLOOKUP(Point[Status],irrigation_status,2,FALSE))</f>
        <v/>
      </c>
      <c r="AW93" s="11" t="str">
        <f>IF(Point[Date of manufacture]="","",Point[Date of manufacture])</f>
        <v/>
      </c>
      <c r="AX93" s="14" t="str">
        <f>IF(Point[Asset Group]="","",VLOOKUP(Point[Sign Purpose],sign_purpose,2,FALSE))</f>
        <v/>
      </c>
      <c r="AY93" s="14" t="str">
        <f>IF(Point[Asset Group]="","",VLOOKUP(Point[Sign Material],material_master,2,FALSE))</f>
        <v/>
      </c>
      <c r="AZ93" s="14" t="str">
        <f>IF(Point[Asset Group]="","",VLOOKUP(Point[Affixed To],sign_affix,2,FALSE))</f>
        <v/>
      </c>
      <c r="BA93" s="14" t="str">
        <f>IF(Point[Size HxB mm]="","",Point[Size HxB mm])</f>
        <v/>
      </c>
      <c r="BB93" s="14" t="str">
        <f>IF(Point[Height m]="","",Point[Height m])</f>
        <v/>
      </c>
      <c r="BC93" s="14" t="str">
        <f>IF(Point[Asset Group]="","",VLOOKUP(Point[Post Material],material_master,2,FALSE))</f>
        <v/>
      </c>
      <c r="BD93" s="14" t="str">
        <f>IF(Point[Asset Group]="","",VLOOKUP(Point[Post Number],number,2,FALSE))</f>
        <v/>
      </c>
      <c r="BE93" s="14" t="str">
        <f>IF(Point[Asset Group]="","",VLOOKUP(Point[Structure SubType],subdom_master_gdb,2,FALSE))</f>
        <v/>
      </c>
      <c r="BF93" s="14" t="str">
        <f>IF(Point[Area m2]="","",Point[Area m2])</f>
        <v/>
      </c>
      <c r="BG93" s="14" t="str">
        <f>IF(Point[Length m]="","",Point[Length m])</f>
        <v/>
      </c>
      <c r="BH93" s="14" t="str">
        <f>IF(Point[Width m]="","",Point[Width m])</f>
        <v/>
      </c>
      <c r="BI93" s="14" t="str">
        <f>IF(Point[Diameter m]="","",Point[Diameter m])</f>
        <v/>
      </c>
      <c r="BJ93" s="14" t="str">
        <f>IF(Point[Asset Group]="","",VLOOKUP(Point[Number of Pipes],number,2,FALSE))</f>
        <v/>
      </c>
      <c r="BK93" s="14" t="str">
        <f>IF(Point[Asset Group]="","",VLOOKUP(Point[Combined Name],2,FALSE))</f>
        <v/>
      </c>
      <c r="BL93" s="14" t="str">
        <f>IF(Point[Asset Group]="","",VLOOKUP(Point[Size Class],size_class,2,FALSE))</f>
        <v/>
      </c>
      <c r="BM93" s="14" t="str">
        <f>IF(Point[Asset Group]="","",VLOOKUP(Point[Age Class],age_class,2,FALSE))</f>
        <v/>
      </c>
      <c r="BN93" s="14" t="str">
        <f>IF(Point[Girth (cm)]="","",Point[Girth (cm)])</f>
        <v/>
      </c>
      <c r="BO93" s="14" t="str">
        <f>IF(Point[Crown Radius (m)]="","",Point[Crown Radius (m)])</f>
        <v/>
      </c>
      <c r="BP93" s="14" t="str">
        <f>IF(Point[Asset Group]="","",VLOOKUP(Point[Rooting Environment],root_enviro,2,FALSE))</f>
        <v/>
      </c>
      <c r="BQ93" s="14" t="str">
        <f>IF(Point[Asset Group]="","",VLOOKUP(Point[Tree Surround],tree_surround,2,FALSE))</f>
        <v/>
      </c>
      <c r="BR93" s="14" t="str">
        <f>IF(Point[Asset Group]="","",VLOOKUP(Point[Tree Grill],yes_no,2,FALSE))</f>
        <v/>
      </c>
      <c r="BS93" s="14" t="str">
        <f>IF(Point[Asset Group]="","",VLOOKUP(Point[Tree Location],tree_location,2,FALSE))</f>
        <v/>
      </c>
    </row>
    <row r="94" spans="1:71" s="3" customFormat="1" x14ac:dyDescent="0.2">
      <c r="A94" s="3" t="str">
        <f>IF(Point[DWG File Name]="","",Point[DWG File Name])</f>
        <v/>
      </c>
      <c r="B94" s="3" t="str">
        <f>IF(Point[DWG Layer Name]="","",Point[DWG Layer Name])</f>
        <v/>
      </c>
      <c r="C94" s="3" t="str">
        <f>IF(Point[DWG Handle]="","",Point[DWG Handle])</f>
        <v/>
      </c>
      <c r="D94" s="58" t="str">
        <f>IF(Point[X]="","",Point[X])</f>
        <v/>
      </c>
      <c r="E94" s="58" t="str">
        <f>IF(Point[Y]="","",Point[Y])</f>
        <v/>
      </c>
      <c r="F94" s="3" t="str">
        <f>IF(Point[Replacement Asset]="","",Point[Replacement Asset])</f>
        <v/>
      </c>
      <c r="G94" s="3" t="str">
        <f>IF(Point[Asset ID]="","",UPPER(Point[Asset ID]))</f>
        <v/>
      </c>
      <c r="H94" s="3" t="str">
        <f>IF(Point[Asset Group]="","",VLOOKUP(Point[Asset Group],asset_grp_pt,4,FALSE))</f>
        <v/>
      </c>
      <c r="I94" s="3" t="str">
        <f>IF(Point[Asset Group]="","",VLOOKUP(Point[Asset Group],asset_grp_pt,2,FALSE))</f>
        <v/>
      </c>
      <c r="J94" s="3" t="str">
        <f>IF(Point[Asset Group]="","",VLOOKUP(Point[Asset Group],asset_grp_pt,3,FALSE))</f>
        <v/>
      </c>
      <c r="K94" s="3" t="str">
        <f>IF(Point[Asset Group]="","",VLOOKUP(Point[Asset Type],type_master_list,2,FALSE))</f>
        <v/>
      </c>
      <c r="L94" s="3" t="str">
        <f>IF(Point[Asset Name]="","",PROPER(Point[Asset Name]))</f>
        <v/>
      </c>
      <c r="M94" s="11" t="str">
        <f>IF(Point[Install Date]="","",Point[Install Date])</f>
        <v/>
      </c>
      <c r="N94" s="11" t="str">
        <f>IF(Point[Note]="","",PROPER(Point[Note]))</f>
        <v/>
      </c>
      <c r="O94" s="11" t="str">
        <f>IF(Point[Resource Consent Number]="","",UPPER(Point[Resource Consent Number]))</f>
        <v/>
      </c>
      <c r="P94" s="53" t="str">
        <f>IF(Point[Asset Unit Cost]="","",Point[Asset Unit Cost])</f>
        <v/>
      </c>
      <c r="Q94" s="11" t="str">
        <f>IF(Point[Added By]="","",UPPER(Point[Added By]))</f>
        <v/>
      </c>
      <c r="R94" s="11" t="str">
        <f>IF(Point[Added Date]="","",Point[Added Date])</f>
        <v/>
      </c>
      <c r="S94" s="14" t="str">
        <f>IF(Point[Z COORD]="","",Point[Z COORD])</f>
        <v/>
      </c>
      <c r="T94" s="14" t="str">
        <f>IF(Point[Asset Description]="","",PROPER(Point[Asset Description]))</f>
        <v/>
      </c>
      <c r="U94" s="14" t="str">
        <f>IF(Point[[Artist ]]="","",PROPER(Point[[Artist ]]))</f>
        <v/>
      </c>
      <c r="V94" s="14" t="str">
        <f>IF(Point[Material Notes]="","",PROPER(Point[Material Notes]))</f>
        <v/>
      </c>
      <c r="W94" s="14" t="str">
        <f>IF(Point[Dimension Notes]="","",Point[Dimension Notes])</f>
        <v/>
      </c>
      <c r="X94" s="14" t="str">
        <f>IF(Point[List]="","",VLOOKUP(Point[Burner Number],number,2,FALSE))</f>
        <v/>
      </c>
      <c r="Y94" s="14" t="str">
        <f>IF(Point[List]="","",VLOOKUP(Point[Fuel],bbq_fuel,2,FALSE))</f>
        <v/>
      </c>
      <c r="Z94" s="14" t="str">
        <f>IF(Point[List]="","",VLOOKUP(Point[Cabinet Material],bbq_material,2,FALSE))</f>
        <v/>
      </c>
      <c r="AA94" s="14" t="str">
        <f>IF(Point[Asset Group]="","",VLOOKUP(Point[Manufacturer],manufacturer,2,FALSE))</f>
        <v/>
      </c>
      <c r="AB94" s="14" t="str">
        <f>IF(Point[Uinsex WC]="","",Point[Uinsex WC])</f>
        <v/>
      </c>
      <c r="AC94" s="14" t="str">
        <f>IF(Point[Female WC]="","",Point[Female WC])</f>
        <v/>
      </c>
      <c r="AD94" s="14" t="str">
        <f>IF(Point[Male WC]="","",Point[Male WC])</f>
        <v/>
      </c>
      <c r="AE94" s="14" t="str">
        <f>IF(Point[Urinal]="","",Point[Urinal])</f>
        <v/>
      </c>
      <c r="AF94" s="14" t="str">
        <f>IF(Point[Disabled Unisex]="","",Point[Disabled Unisex])</f>
        <v/>
      </c>
      <c r="AG94" s="14" t="str">
        <f>IF(Point[Disabled Female]="","",Point[Disabled Female])</f>
        <v/>
      </c>
      <c r="AH94" s="14" t="str">
        <f>IF(Point[Disabled Male]="","",Point[Disabled Male])</f>
        <v/>
      </c>
      <c r="AI94" s="14" t="str">
        <f>IF(Point[Asset Group]="","",VLOOKUP(Point[Handrail],yes_no,2,FALSE))</f>
        <v/>
      </c>
      <c r="AJ94" s="14" t="str">
        <f>IF(Point[Asset Group]="","",VLOOKUP(Point[Baby Changing],yes_no,2,FALSE))</f>
        <v/>
      </c>
      <c r="AK94" s="14" t="str">
        <f>IF(Point[Asset Group]="","",VLOOKUP(Point[Service Room],yes_no,2,FALSE))</f>
        <v/>
      </c>
      <c r="AL94" s="14" t="str">
        <f>IF(Point[Asset Group]="","",VLOOKUP(Point[Service Tap],service_tap,2,FALSE))</f>
        <v/>
      </c>
      <c r="AM94" s="14" t="str">
        <f>IF(Point[Asset Group]="","",VLOOKUP(Point[Heating Type],wc_heating,2,FALSE))</f>
        <v/>
      </c>
      <c r="AN94" s="14" t="str">
        <f>IF(Point[Asset Group]="","",VLOOKUP(Point[Power Supply],power_supply,2,FALSE))</f>
        <v/>
      </c>
      <c r="AO94" s="14" t="str">
        <f>IF(Point[Asset Group]="","",VLOOKUP(Point[Waste Water],waste_water,2,FALSE))</f>
        <v/>
      </c>
      <c r="AP94" s="14" t="str">
        <f>IF(Point[Asset Group]="","",VLOOKUP(Point[Furniture SubType],subdom_master_gdb,2,FALSE))</f>
        <v/>
      </c>
      <c r="AQ94" s="14" t="str">
        <f>IF(Point[Asset Group]="","",VLOOKUP(Point[Concrete Pad],yes_no,2,FALSE))</f>
        <v/>
      </c>
      <c r="AR94" s="14" t="str">
        <f>IF(Point[Asset Group]="","",VLOOKUP(Point[Material],material_master,2,FALSE))</f>
        <v/>
      </c>
      <c r="AS94" s="14" t="str">
        <f>IF(Point[Asset Group]="","",VLOOKUP(Point[Plumbing],irrigation_plumbing,2,FALSE))</f>
        <v/>
      </c>
      <c r="AT94" s="14" t="str">
        <f>IF(Point[Asset Group]="","",VLOOKUP(Point[Sprinklers],irrigation_sprinklers,2,FALSE))</f>
        <v/>
      </c>
      <c r="AU94" s="14" t="str">
        <f>IF(Point[Asset Group]="","",VLOOKUP(Point[System],irrigation_system,2,FALSE))</f>
        <v/>
      </c>
      <c r="AV94" s="14" t="str">
        <f>IF(Point[Asset Group]="","",VLOOKUP(Point[Status],irrigation_status,2,FALSE))</f>
        <v/>
      </c>
      <c r="AW94" s="11" t="str">
        <f>IF(Point[Date of manufacture]="","",Point[Date of manufacture])</f>
        <v/>
      </c>
      <c r="AX94" s="14" t="str">
        <f>IF(Point[Asset Group]="","",VLOOKUP(Point[Sign Purpose],sign_purpose,2,FALSE))</f>
        <v/>
      </c>
      <c r="AY94" s="14" t="str">
        <f>IF(Point[Asset Group]="","",VLOOKUP(Point[Sign Material],material_master,2,FALSE))</f>
        <v/>
      </c>
      <c r="AZ94" s="14" t="str">
        <f>IF(Point[Asset Group]="","",VLOOKUP(Point[Affixed To],sign_affix,2,FALSE))</f>
        <v/>
      </c>
      <c r="BA94" s="14" t="str">
        <f>IF(Point[Size HxB mm]="","",Point[Size HxB mm])</f>
        <v/>
      </c>
      <c r="BB94" s="14" t="str">
        <f>IF(Point[Height m]="","",Point[Height m])</f>
        <v/>
      </c>
      <c r="BC94" s="14" t="str">
        <f>IF(Point[Asset Group]="","",VLOOKUP(Point[Post Material],material_master,2,FALSE))</f>
        <v/>
      </c>
      <c r="BD94" s="14" t="str">
        <f>IF(Point[Asset Group]="","",VLOOKUP(Point[Post Number],number,2,FALSE))</f>
        <v/>
      </c>
      <c r="BE94" s="14" t="str">
        <f>IF(Point[Asset Group]="","",VLOOKUP(Point[Structure SubType],subdom_master_gdb,2,FALSE))</f>
        <v/>
      </c>
      <c r="BF94" s="14" t="str">
        <f>IF(Point[Area m2]="","",Point[Area m2])</f>
        <v/>
      </c>
      <c r="BG94" s="14" t="str">
        <f>IF(Point[Length m]="","",Point[Length m])</f>
        <v/>
      </c>
      <c r="BH94" s="14" t="str">
        <f>IF(Point[Width m]="","",Point[Width m])</f>
        <v/>
      </c>
      <c r="BI94" s="14" t="str">
        <f>IF(Point[Diameter m]="","",Point[Diameter m])</f>
        <v/>
      </c>
      <c r="BJ94" s="14" t="str">
        <f>IF(Point[Asset Group]="","",VLOOKUP(Point[Number of Pipes],number,2,FALSE))</f>
        <v/>
      </c>
      <c r="BK94" s="14" t="str">
        <f>IF(Point[Asset Group]="","",VLOOKUP(Point[Combined Name],2,FALSE))</f>
        <v/>
      </c>
      <c r="BL94" s="14" t="str">
        <f>IF(Point[Asset Group]="","",VLOOKUP(Point[Size Class],size_class,2,FALSE))</f>
        <v/>
      </c>
      <c r="BM94" s="14" t="str">
        <f>IF(Point[Asset Group]="","",VLOOKUP(Point[Age Class],age_class,2,FALSE))</f>
        <v/>
      </c>
      <c r="BN94" s="14" t="str">
        <f>IF(Point[Girth (cm)]="","",Point[Girth (cm)])</f>
        <v/>
      </c>
      <c r="BO94" s="14" t="str">
        <f>IF(Point[Crown Radius (m)]="","",Point[Crown Radius (m)])</f>
        <v/>
      </c>
      <c r="BP94" s="14" t="str">
        <f>IF(Point[Asset Group]="","",VLOOKUP(Point[Rooting Environment],root_enviro,2,FALSE))</f>
        <v/>
      </c>
      <c r="BQ94" s="14" t="str">
        <f>IF(Point[Asset Group]="","",VLOOKUP(Point[Tree Surround],tree_surround,2,FALSE))</f>
        <v/>
      </c>
      <c r="BR94" s="14" t="str">
        <f>IF(Point[Asset Group]="","",VLOOKUP(Point[Tree Grill],yes_no,2,FALSE))</f>
        <v/>
      </c>
      <c r="BS94" s="14" t="str">
        <f>IF(Point[Asset Group]="","",VLOOKUP(Point[Tree Location],tree_location,2,FALSE))</f>
        <v/>
      </c>
    </row>
    <row r="95" spans="1:71" s="3" customFormat="1" x14ac:dyDescent="0.2">
      <c r="A95" s="3" t="str">
        <f>IF(Point[DWG File Name]="","",Point[DWG File Name])</f>
        <v/>
      </c>
      <c r="B95" s="3" t="str">
        <f>IF(Point[DWG Layer Name]="","",Point[DWG Layer Name])</f>
        <v/>
      </c>
      <c r="C95" s="3" t="str">
        <f>IF(Point[DWG Handle]="","",Point[DWG Handle])</f>
        <v/>
      </c>
      <c r="D95" s="58" t="str">
        <f>IF(Point[X]="","",Point[X])</f>
        <v/>
      </c>
      <c r="E95" s="58" t="str">
        <f>IF(Point[Y]="","",Point[Y])</f>
        <v/>
      </c>
      <c r="F95" s="3" t="str">
        <f>IF(Point[Replacement Asset]="","",Point[Replacement Asset])</f>
        <v/>
      </c>
      <c r="G95" s="3" t="str">
        <f>IF(Point[Asset ID]="","",UPPER(Point[Asset ID]))</f>
        <v/>
      </c>
      <c r="H95" s="3" t="str">
        <f>IF(Point[Asset Group]="","",VLOOKUP(Point[Asset Group],asset_grp_pt,4,FALSE))</f>
        <v/>
      </c>
      <c r="I95" s="3" t="str">
        <f>IF(Point[Asset Group]="","",VLOOKUP(Point[Asset Group],asset_grp_pt,2,FALSE))</f>
        <v/>
      </c>
      <c r="J95" s="3" t="str">
        <f>IF(Point[Asset Group]="","",VLOOKUP(Point[Asset Group],asset_grp_pt,3,FALSE))</f>
        <v/>
      </c>
      <c r="K95" s="3" t="str">
        <f>IF(Point[Asset Group]="","",VLOOKUP(Point[Asset Type],type_master_list,2,FALSE))</f>
        <v/>
      </c>
      <c r="L95" s="3" t="str">
        <f>IF(Point[Asset Name]="","",PROPER(Point[Asset Name]))</f>
        <v/>
      </c>
      <c r="M95" s="11" t="str">
        <f>IF(Point[Install Date]="","",Point[Install Date])</f>
        <v/>
      </c>
      <c r="N95" s="11" t="str">
        <f>IF(Point[Note]="","",PROPER(Point[Note]))</f>
        <v/>
      </c>
      <c r="O95" s="11" t="str">
        <f>IF(Point[Resource Consent Number]="","",UPPER(Point[Resource Consent Number]))</f>
        <v/>
      </c>
      <c r="P95" s="53" t="str">
        <f>IF(Point[Asset Unit Cost]="","",Point[Asset Unit Cost])</f>
        <v/>
      </c>
      <c r="Q95" s="11" t="str">
        <f>IF(Point[Added By]="","",UPPER(Point[Added By]))</f>
        <v/>
      </c>
      <c r="R95" s="11" t="str">
        <f>IF(Point[Added Date]="","",Point[Added Date])</f>
        <v/>
      </c>
      <c r="S95" s="14" t="str">
        <f>IF(Point[Z COORD]="","",Point[Z COORD])</f>
        <v/>
      </c>
      <c r="T95" s="14" t="str">
        <f>IF(Point[Asset Description]="","",PROPER(Point[Asset Description]))</f>
        <v/>
      </c>
      <c r="U95" s="14" t="str">
        <f>IF(Point[[Artist ]]="","",PROPER(Point[[Artist ]]))</f>
        <v/>
      </c>
      <c r="V95" s="14" t="str">
        <f>IF(Point[Material Notes]="","",PROPER(Point[Material Notes]))</f>
        <v/>
      </c>
      <c r="W95" s="14" t="str">
        <f>IF(Point[Dimension Notes]="","",Point[Dimension Notes])</f>
        <v/>
      </c>
      <c r="X95" s="14" t="str">
        <f>IF(Point[List]="","",VLOOKUP(Point[Burner Number],number,2,FALSE))</f>
        <v/>
      </c>
      <c r="Y95" s="14" t="str">
        <f>IF(Point[List]="","",VLOOKUP(Point[Fuel],bbq_fuel,2,FALSE))</f>
        <v/>
      </c>
      <c r="Z95" s="14" t="str">
        <f>IF(Point[List]="","",VLOOKUP(Point[Cabinet Material],bbq_material,2,FALSE))</f>
        <v/>
      </c>
      <c r="AA95" s="14" t="str">
        <f>IF(Point[Asset Group]="","",VLOOKUP(Point[Manufacturer],manufacturer,2,FALSE))</f>
        <v/>
      </c>
      <c r="AB95" s="14" t="str">
        <f>IF(Point[Uinsex WC]="","",Point[Uinsex WC])</f>
        <v/>
      </c>
      <c r="AC95" s="14" t="str">
        <f>IF(Point[Female WC]="","",Point[Female WC])</f>
        <v/>
      </c>
      <c r="AD95" s="14" t="str">
        <f>IF(Point[Male WC]="","",Point[Male WC])</f>
        <v/>
      </c>
      <c r="AE95" s="14" t="str">
        <f>IF(Point[Urinal]="","",Point[Urinal])</f>
        <v/>
      </c>
      <c r="AF95" s="14" t="str">
        <f>IF(Point[Disabled Unisex]="","",Point[Disabled Unisex])</f>
        <v/>
      </c>
      <c r="AG95" s="14" t="str">
        <f>IF(Point[Disabled Female]="","",Point[Disabled Female])</f>
        <v/>
      </c>
      <c r="AH95" s="14" t="str">
        <f>IF(Point[Disabled Male]="","",Point[Disabled Male])</f>
        <v/>
      </c>
      <c r="AI95" s="14" t="str">
        <f>IF(Point[Asset Group]="","",VLOOKUP(Point[Handrail],yes_no,2,FALSE))</f>
        <v/>
      </c>
      <c r="AJ95" s="14" t="str">
        <f>IF(Point[Asset Group]="","",VLOOKUP(Point[Baby Changing],yes_no,2,FALSE))</f>
        <v/>
      </c>
      <c r="AK95" s="14" t="str">
        <f>IF(Point[Asset Group]="","",VLOOKUP(Point[Service Room],yes_no,2,FALSE))</f>
        <v/>
      </c>
      <c r="AL95" s="14" t="str">
        <f>IF(Point[Asset Group]="","",VLOOKUP(Point[Service Tap],service_tap,2,FALSE))</f>
        <v/>
      </c>
      <c r="AM95" s="14" t="str">
        <f>IF(Point[Asset Group]="","",VLOOKUP(Point[Heating Type],wc_heating,2,FALSE))</f>
        <v/>
      </c>
      <c r="AN95" s="14" t="str">
        <f>IF(Point[Asset Group]="","",VLOOKUP(Point[Power Supply],power_supply,2,FALSE))</f>
        <v/>
      </c>
      <c r="AO95" s="14" t="str">
        <f>IF(Point[Asset Group]="","",VLOOKUP(Point[Waste Water],waste_water,2,FALSE))</f>
        <v/>
      </c>
      <c r="AP95" s="14" t="str">
        <f>IF(Point[Asset Group]="","",VLOOKUP(Point[Furniture SubType],subdom_master_gdb,2,FALSE))</f>
        <v/>
      </c>
      <c r="AQ95" s="14" t="str">
        <f>IF(Point[Asset Group]="","",VLOOKUP(Point[Concrete Pad],yes_no,2,FALSE))</f>
        <v/>
      </c>
      <c r="AR95" s="14" t="str">
        <f>IF(Point[Asset Group]="","",VLOOKUP(Point[Material],material_master,2,FALSE))</f>
        <v/>
      </c>
      <c r="AS95" s="14" t="str">
        <f>IF(Point[Asset Group]="","",VLOOKUP(Point[Plumbing],irrigation_plumbing,2,FALSE))</f>
        <v/>
      </c>
      <c r="AT95" s="14" t="str">
        <f>IF(Point[Asset Group]="","",VLOOKUP(Point[Sprinklers],irrigation_sprinklers,2,FALSE))</f>
        <v/>
      </c>
      <c r="AU95" s="14" t="str">
        <f>IF(Point[Asset Group]="","",VLOOKUP(Point[System],irrigation_system,2,FALSE))</f>
        <v/>
      </c>
      <c r="AV95" s="14" t="str">
        <f>IF(Point[Asset Group]="","",VLOOKUP(Point[Status],irrigation_status,2,FALSE))</f>
        <v/>
      </c>
      <c r="AW95" s="11" t="str">
        <f>IF(Point[Date of manufacture]="","",Point[Date of manufacture])</f>
        <v/>
      </c>
      <c r="AX95" s="14" t="str">
        <f>IF(Point[Asset Group]="","",VLOOKUP(Point[Sign Purpose],sign_purpose,2,FALSE))</f>
        <v/>
      </c>
      <c r="AY95" s="14" t="str">
        <f>IF(Point[Asset Group]="","",VLOOKUP(Point[Sign Material],material_master,2,FALSE))</f>
        <v/>
      </c>
      <c r="AZ95" s="14" t="str">
        <f>IF(Point[Asset Group]="","",VLOOKUP(Point[Affixed To],sign_affix,2,FALSE))</f>
        <v/>
      </c>
      <c r="BA95" s="14" t="str">
        <f>IF(Point[Size HxB mm]="","",Point[Size HxB mm])</f>
        <v/>
      </c>
      <c r="BB95" s="14" t="str">
        <f>IF(Point[Height m]="","",Point[Height m])</f>
        <v/>
      </c>
      <c r="BC95" s="14" t="str">
        <f>IF(Point[Asset Group]="","",VLOOKUP(Point[Post Material],material_master,2,FALSE))</f>
        <v/>
      </c>
      <c r="BD95" s="14" t="str">
        <f>IF(Point[Asset Group]="","",VLOOKUP(Point[Post Number],number,2,FALSE))</f>
        <v/>
      </c>
      <c r="BE95" s="14" t="str">
        <f>IF(Point[Asset Group]="","",VLOOKUP(Point[Structure SubType],subdom_master_gdb,2,FALSE))</f>
        <v/>
      </c>
      <c r="BF95" s="14" t="str">
        <f>IF(Point[Area m2]="","",Point[Area m2])</f>
        <v/>
      </c>
      <c r="BG95" s="14" t="str">
        <f>IF(Point[Length m]="","",Point[Length m])</f>
        <v/>
      </c>
      <c r="BH95" s="14" t="str">
        <f>IF(Point[Width m]="","",Point[Width m])</f>
        <v/>
      </c>
      <c r="BI95" s="14" t="str">
        <f>IF(Point[Diameter m]="","",Point[Diameter m])</f>
        <v/>
      </c>
      <c r="BJ95" s="14" t="str">
        <f>IF(Point[Asset Group]="","",VLOOKUP(Point[Number of Pipes],number,2,FALSE))</f>
        <v/>
      </c>
      <c r="BK95" s="14" t="str">
        <f>IF(Point[Asset Group]="","",VLOOKUP(Point[Combined Name],2,FALSE))</f>
        <v/>
      </c>
      <c r="BL95" s="14" t="str">
        <f>IF(Point[Asset Group]="","",VLOOKUP(Point[Size Class],size_class,2,FALSE))</f>
        <v/>
      </c>
      <c r="BM95" s="14" t="str">
        <f>IF(Point[Asset Group]="","",VLOOKUP(Point[Age Class],age_class,2,FALSE))</f>
        <v/>
      </c>
      <c r="BN95" s="14" t="str">
        <f>IF(Point[Girth (cm)]="","",Point[Girth (cm)])</f>
        <v/>
      </c>
      <c r="BO95" s="14" t="str">
        <f>IF(Point[Crown Radius (m)]="","",Point[Crown Radius (m)])</f>
        <v/>
      </c>
      <c r="BP95" s="14" t="str">
        <f>IF(Point[Asset Group]="","",VLOOKUP(Point[Rooting Environment],root_enviro,2,FALSE))</f>
        <v/>
      </c>
      <c r="BQ95" s="14" t="str">
        <f>IF(Point[Asset Group]="","",VLOOKUP(Point[Tree Surround],tree_surround,2,FALSE))</f>
        <v/>
      </c>
      <c r="BR95" s="14" t="str">
        <f>IF(Point[Asset Group]="","",VLOOKUP(Point[Tree Grill],yes_no,2,FALSE))</f>
        <v/>
      </c>
      <c r="BS95" s="14" t="str">
        <f>IF(Point[Asset Group]="","",VLOOKUP(Point[Tree Location],tree_location,2,FALSE))</f>
        <v/>
      </c>
    </row>
    <row r="96" spans="1:71" s="3" customFormat="1" x14ac:dyDescent="0.2">
      <c r="A96" s="3" t="str">
        <f>IF(Point[DWG File Name]="","",Point[DWG File Name])</f>
        <v/>
      </c>
      <c r="B96" s="3" t="str">
        <f>IF(Point[DWG Layer Name]="","",Point[DWG Layer Name])</f>
        <v/>
      </c>
      <c r="C96" s="3" t="str">
        <f>IF(Point[DWG Handle]="","",Point[DWG Handle])</f>
        <v/>
      </c>
      <c r="D96" s="58" t="str">
        <f>IF(Point[X]="","",Point[X])</f>
        <v/>
      </c>
      <c r="E96" s="58" t="str">
        <f>IF(Point[Y]="","",Point[Y])</f>
        <v/>
      </c>
      <c r="F96" s="3" t="str">
        <f>IF(Point[Replacement Asset]="","",Point[Replacement Asset])</f>
        <v/>
      </c>
      <c r="G96" s="3" t="str">
        <f>IF(Point[Asset ID]="","",UPPER(Point[Asset ID]))</f>
        <v/>
      </c>
      <c r="H96" s="3" t="str">
        <f>IF(Point[Asset Group]="","",VLOOKUP(Point[Asset Group],asset_grp_pt,4,FALSE))</f>
        <v/>
      </c>
      <c r="I96" s="3" t="str">
        <f>IF(Point[Asset Group]="","",VLOOKUP(Point[Asset Group],asset_grp_pt,2,FALSE))</f>
        <v/>
      </c>
      <c r="J96" s="3" t="str">
        <f>IF(Point[Asset Group]="","",VLOOKUP(Point[Asset Group],asset_grp_pt,3,FALSE))</f>
        <v/>
      </c>
      <c r="K96" s="3" t="str">
        <f>IF(Point[Asset Group]="","",VLOOKUP(Point[Asset Type],type_master_list,2,FALSE))</f>
        <v/>
      </c>
      <c r="L96" s="3" t="str">
        <f>IF(Point[Asset Name]="","",PROPER(Point[Asset Name]))</f>
        <v/>
      </c>
      <c r="M96" s="11" t="str">
        <f>IF(Point[Install Date]="","",Point[Install Date])</f>
        <v/>
      </c>
      <c r="N96" s="11" t="str">
        <f>IF(Point[Note]="","",PROPER(Point[Note]))</f>
        <v/>
      </c>
      <c r="O96" s="11" t="str">
        <f>IF(Point[Resource Consent Number]="","",UPPER(Point[Resource Consent Number]))</f>
        <v/>
      </c>
      <c r="P96" s="53" t="str">
        <f>IF(Point[Asset Unit Cost]="","",Point[Asset Unit Cost])</f>
        <v/>
      </c>
      <c r="Q96" s="11" t="str">
        <f>IF(Point[Added By]="","",UPPER(Point[Added By]))</f>
        <v/>
      </c>
      <c r="R96" s="11" t="str">
        <f>IF(Point[Added Date]="","",Point[Added Date])</f>
        <v/>
      </c>
      <c r="S96" s="14" t="str">
        <f>IF(Point[Z COORD]="","",Point[Z COORD])</f>
        <v/>
      </c>
      <c r="T96" s="14" t="str">
        <f>IF(Point[Asset Description]="","",PROPER(Point[Asset Description]))</f>
        <v/>
      </c>
      <c r="U96" s="14" t="str">
        <f>IF(Point[[Artist ]]="","",PROPER(Point[[Artist ]]))</f>
        <v/>
      </c>
      <c r="V96" s="14" t="str">
        <f>IF(Point[Material Notes]="","",PROPER(Point[Material Notes]))</f>
        <v/>
      </c>
      <c r="W96" s="14" t="str">
        <f>IF(Point[Dimension Notes]="","",Point[Dimension Notes])</f>
        <v/>
      </c>
      <c r="X96" s="14" t="str">
        <f>IF(Point[List]="","",VLOOKUP(Point[Burner Number],number,2,FALSE))</f>
        <v/>
      </c>
      <c r="Y96" s="14" t="str">
        <f>IF(Point[List]="","",VLOOKUP(Point[Fuel],bbq_fuel,2,FALSE))</f>
        <v/>
      </c>
      <c r="Z96" s="14" t="str">
        <f>IF(Point[List]="","",VLOOKUP(Point[Cabinet Material],bbq_material,2,FALSE))</f>
        <v/>
      </c>
      <c r="AA96" s="14" t="str">
        <f>IF(Point[Asset Group]="","",VLOOKUP(Point[Manufacturer],manufacturer,2,FALSE))</f>
        <v/>
      </c>
      <c r="AB96" s="14" t="str">
        <f>IF(Point[Uinsex WC]="","",Point[Uinsex WC])</f>
        <v/>
      </c>
      <c r="AC96" s="14" t="str">
        <f>IF(Point[Female WC]="","",Point[Female WC])</f>
        <v/>
      </c>
      <c r="AD96" s="14" t="str">
        <f>IF(Point[Male WC]="","",Point[Male WC])</f>
        <v/>
      </c>
      <c r="AE96" s="14" t="str">
        <f>IF(Point[Urinal]="","",Point[Urinal])</f>
        <v/>
      </c>
      <c r="AF96" s="14" t="str">
        <f>IF(Point[Disabled Unisex]="","",Point[Disabled Unisex])</f>
        <v/>
      </c>
      <c r="AG96" s="14" t="str">
        <f>IF(Point[Disabled Female]="","",Point[Disabled Female])</f>
        <v/>
      </c>
      <c r="AH96" s="14" t="str">
        <f>IF(Point[Disabled Male]="","",Point[Disabled Male])</f>
        <v/>
      </c>
      <c r="AI96" s="14" t="str">
        <f>IF(Point[Asset Group]="","",VLOOKUP(Point[Handrail],yes_no,2,FALSE))</f>
        <v/>
      </c>
      <c r="AJ96" s="14" t="str">
        <f>IF(Point[Asset Group]="","",VLOOKUP(Point[Baby Changing],yes_no,2,FALSE))</f>
        <v/>
      </c>
      <c r="AK96" s="14" t="str">
        <f>IF(Point[Asset Group]="","",VLOOKUP(Point[Service Room],yes_no,2,FALSE))</f>
        <v/>
      </c>
      <c r="AL96" s="14" t="str">
        <f>IF(Point[Asset Group]="","",VLOOKUP(Point[Service Tap],service_tap,2,FALSE))</f>
        <v/>
      </c>
      <c r="AM96" s="14" t="str">
        <f>IF(Point[Asset Group]="","",VLOOKUP(Point[Heating Type],wc_heating,2,FALSE))</f>
        <v/>
      </c>
      <c r="AN96" s="14" t="str">
        <f>IF(Point[Asset Group]="","",VLOOKUP(Point[Power Supply],power_supply,2,FALSE))</f>
        <v/>
      </c>
      <c r="AO96" s="14" t="str">
        <f>IF(Point[Asset Group]="","",VLOOKUP(Point[Waste Water],waste_water,2,FALSE))</f>
        <v/>
      </c>
      <c r="AP96" s="14" t="str">
        <f>IF(Point[Asset Group]="","",VLOOKUP(Point[Furniture SubType],subdom_master_gdb,2,FALSE))</f>
        <v/>
      </c>
      <c r="AQ96" s="14" t="str">
        <f>IF(Point[Asset Group]="","",VLOOKUP(Point[Concrete Pad],yes_no,2,FALSE))</f>
        <v/>
      </c>
      <c r="AR96" s="14" t="str">
        <f>IF(Point[Asset Group]="","",VLOOKUP(Point[Material],material_master,2,FALSE))</f>
        <v/>
      </c>
      <c r="AS96" s="14" t="str">
        <f>IF(Point[Asset Group]="","",VLOOKUP(Point[Plumbing],irrigation_plumbing,2,FALSE))</f>
        <v/>
      </c>
      <c r="AT96" s="14" t="str">
        <f>IF(Point[Asset Group]="","",VLOOKUP(Point[Sprinklers],irrigation_sprinklers,2,FALSE))</f>
        <v/>
      </c>
      <c r="AU96" s="14" t="str">
        <f>IF(Point[Asset Group]="","",VLOOKUP(Point[System],irrigation_system,2,FALSE))</f>
        <v/>
      </c>
      <c r="AV96" s="14" t="str">
        <f>IF(Point[Asset Group]="","",VLOOKUP(Point[Status],irrigation_status,2,FALSE))</f>
        <v/>
      </c>
      <c r="AW96" s="11" t="str">
        <f>IF(Point[Date of manufacture]="","",Point[Date of manufacture])</f>
        <v/>
      </c>
      <c r="AX96" s="14" t="str">
        <f>IF(Point[Asset Group]="","",VLOOKUP(Point[Sign Purpose],sign_purpose,2,FALSE))</f>
        <v/>
      </c>
      <c r="AY96" s="14" t="str">
        <f>IF(Point[Asset Group]="","",VLOOKUP(Point[Sign Material],material_master,2,FALSE))</f>
        <v/>
      </c>
      <c r="AZ96" s="14" t="str">
        <f>IF(Point[Asset Group]="","",VLOOKUP(Point[Affixed To],sign_affix,2,FALSE))</f>
        <v/>
      </c>
      <c r="BA96" s="14" t="str">
        <f>IF(Point[Size HxB mm]="","",Point[Size HxB mm])</f>
        <v/>
      </c>
      <c r="BB96" s="14" t="str">
        <f>IF(Point[Height m]="","",Point[Height m])</f>
        <v/>
      </c>
      <c r="BC96" s="14" t="str">
        <f>IF(Point[Asset Group]="","",VLOOKUP(Point[Post Material],material_master,2,FALSE))</f>
        <v/>
      </c>
      <c r="BD96" s="14" t="str">
        <f>IF(Point[Asset Group]="","",VLOOKUP(Point[Post Number],number,2,FALSE))</f>
        <v/>
      </c>
      <c r="BE96" s="14" t="str">
        <f>IF(Point[Asset Group]="","",VLOOKUP(Point[Structure SubType],subdom_master_gdb,2,FALSE))</f>
        <v/>
      </c>
      <c r="BF96" s="14" t="str">
        <f>IF(Point[Area m2]="","",Point[Area m2])</f>
        <v/>
      </c>
      <c r="BG96" s="14" t="str">
        <f>IF(Point[Length m]="","",Point[Length m])</f>
        <v/>
      </c>
      <c r="BH96" s="14" t="str">
        <f>IF(Point[Width m]="","",Point[Width m])</f>
        <v/>
      </c>
      <c r="BI96" s="14" t="str">
        <f>IF(Point[Diameter m]="","",Point[Diameter m])</f>
        <v/>
      </c>
      <c r="BJ96" s="14" t="str">
        <f>IF(Point[Asset Group]="","",VLOOKUP(Point[Number of Pipes],number,2,FALSE))</f>
        <v/>
      </c>
      <c r="BK96" s="14" t="str">
        <f>IF(Point[Asset Group]="","",VLOOKUP(Point[Combined Name],2,FALSE))</f>
        <v/>
      </c>
      <c r="BL96" s="14" t="str">
        <f>IF(Point[Asset Group]="","",VLOOKUP(Point[Size Class],size_class,2,FALSE))</f>
        <v/>
      </c>
      <c r="BM96" s="14" t="str">
        <f>IF(Point[Asset Group]="","",VLOOKUP(Point[Age Class],age_class,2,FALSE))</f>
        <v/>
      </c>
      <c r="BN96" s="14" t="str">
        <f>IF(Point[Girth (cm)]="","",Point[Girth (cm)])</f>
        <v/>
      </c>
      <c r="BO96" s="14" t="str">
        <f>IF(Point[Crown Radius (m)]="","",Point[Crown Radius (m)])</f>
        <v/>
      </c>
      <c r="BP96" s="14" t="str">
        <f>IF(Point[Asset Group]="","",VLOOKUP(Point[Rooting Environment],root_enviro,2,FALSE))</f>
        <v/>
      </c>
      <c r="BQ96" s="14" t="str">
        <f>IF(Point[Asset Group]="","",VLOOKUP(Point[Tree Surround],tree_surround,2,FALSE))</f>
        <v/>
      </c>
      <c r="BR96" s="14" t="str">
        <f>IF(Point[Asset Group]="","",VLOOKUP(Point[Tree Grill],yes_no,2,FALSE))</f>
        <v/>
      </c>
      <c r="BS96" s="14" t="str">
        <f>IF(Point[Asset Group]="","",VLOOKUP(Point[Tree Location],tree_location,2,FALSE))</f>
        <v/>
      </c>
    </row>
    <row r="97" spans="1:71" s="3" customFormat="1" x14ac:dyDescent="0.2">
      <c r="A97" s="3" t="str">
        <f>IF(Point[DWG File Name]="","",Point[DWG File Name])</f>
        <v/>
      </c>
      <c r="B97" s="3" t="str">
        <f>IF(Point[DWG Layer Name]="","",Point[DWG Layer Name])</f>
        <v/>
      </c>
      <c r="C97" s="3" t="str">
        <f>IF(Point[DWG Handle]="","",Point[DWG Handle])</f>
        <v/>
      </c>
      <c r="D97" s="58" t="str">
        <f>IF(Point[X]="","",Point[X])</f>
        <v/>
      </c>
      <c r="E97" s="58" t="str">
        <f>IF(Point[Y]="","",Point[Y])</f>
        <v/>
      </c>
      <c r="F97" s="3" t="str">
        <f>IF(Point[Replacement Asset]="","",Point[Replacement Asset])</f>
        <v/>
      </c>
      <c r="G97" s="3" t="str">
        <f>IF(Point[Asset ID]="","",UPPER(Point[Asset ID]))</f>
        <v/>
      </c>
      <c r="H97" s="3" t="str">
        <f>IF(Point[Asset Group]="","",VLOOKUP(Point[Asset Group],asset_grp_pt,4,FALSE))</f>
        <v/>
      </c>
      <c r="I97" s="3" t="str">
        <f>IF(Point[Asset Group]="","",VLOOKUP(Point[Asset Group],asset_grp_pt,2,FALSE))</f>
        <v/>
      </c>
      <c r="J97" s="3" t="str">
        <f>IF(Point[Asset Group]="","",VLOOKUP(Point[Asset Group],asset_grp_pt,3,FALSE))</f>
        <v/>
      </c>
      <c r="K97" s="3" t="str">
        <f>IF(Point[Asset Group]="","",VLOOKUP(Point[Asset Type],type_master_list,2,FALSE))</f>
        <v/>
      </c>
      <c r="L97" s="3" t="str">
        <f>IF(Point[Asset Name]="","",PROPER(Point[Asset Name]))</f>
        <v/>
      </c>
      <c r="M97" s="11" t="str">
        <f>IF(Point[Install Date]="","",Point[Install Date])</f>
        <v/>
      </c>
      <c r="N97" s="11" t="str">
        <f>IF(Point[Note]="","",PROPER(Point[Note]))</f>
        <v/>
      </c>
      <c r="O97" s="11" t="str">
        <f>IF(Point[Resource Consent Number]="","",UPPER(Point[Resource Consent Number]))</f>
        <v/>
      </c>
      <c r="P97" s="53" t="str">
        <f>IF(Point[Asset Unit Cost]="","",Point[Asset Unit Cost])</f>
        <v/>
      </c>
      <c r="Q97" s="11" t="str">
        <f>IF(Point[Added By]="","",UPPER(Point[Added By]))</f>
        <v/>
      </c>
      <c r="R97" s="11" t="str">
        <f>IF(Point[Added Date]="","",Point[Added Date])</f>
        <v/>
      </c>
      <c r="S97" s="14" t="str">
        <f>IF(Point[Z COORD]="","",Point[Z COORD])</f>
        <v/>
      </c>
      <c r="T97" s="14" t="str">
        <f>IF(Point[Asset Description]="","",PROPER(Point[Asset Description]))</f>
        <v/>
      </c>
      <c r="U97" s="14" t="str">
        <f>IF(Point[[Artist ]]="","",PROPER(Point[[Artist ]]))</f>
        <v/>
      </c>
      <c r="V97" s="14" t="str">
        <f>IF(Point[Material Notes]="","",PROPER(Point[Material Notes]))</f>
        <v/>
      </c>
      <c r="W97" s="14" t="str">
        <f>IF(Point[Dimension Notes]="","",Point[Dimension Notes])</f>
        <v/>
      </c>
      <c r="X97" s="14" t="str">
        <f>IF(Point[List]="","",VLOOKUP(Point[Burner Number],number,2,FALSE))</f>
        <v/>
      </c>
      <c r="Y97" s="14" t="str">
        <f>IF(Point[List]="","",VLOOKUP(Point[Fuel],bbq_fuel,2,FALSE))</f>
        <v/>
      </c>
      <c r="Z97" s="14" t="str">
        <f>IF(Point[List]="","",VLOOKUP(Point[Cabinet Material],bbq_material,2,FALSE))</f>
        <v/>
      </c>
      <c r="AA97" s="14" t="str">
        <f>IF(Point[Asset Group]="","",VLOOKUP(Point[Manufacturer],manufacturer,2,FALSE))</f>
        <v/>
      </c>
      <c r="AB97" s="14" t="str">
        <f>IF(Point[Uinsex WC]="","",Point[Uinsex WC])</f>
        <v/>
      </c>
      <c r="AC97" s="14" t="str">
        <f>IF(Point[Female WC]="","",Point[Female WC])</f>
        <v/>
      </c>
      <c r="AD97" s="14" t="str">
        <f>IF(Point[Male WC]="","",Point[Male WC])</f>
        <v/>
      </c>
      <c r="AE97" s="14" t="str">
        <f>IF(Point[Urinal]="","",Point[Urinal])</f>
        <v/>
      </c>
      <c r="AF97" s="14" t="str">
        <f>IF(Point[Disabled Unisex]="","",Point[Disabled Unisex])</f>
        <v/>
      </c>
      <c r="AG97" s="14" t="str">
        <f>IF(Point[Disabled Female]="","",Point[Disabled Female])</f>
        <v/>
      </c>
      <c r="AH97" s="14" t="str">
        <f>IF(Point[Disabled Male]="","",Point[Disabled Male])</f>
        <v/>
      </c>
      <c r="AI97" s="14" t="str">
        <f>IF(Point[Asset Group]="","",VLOOKUP(Point[Handrail],yes_no,2,FALSE))</f>
        <v/>
      </c>
      <c r="AJ97" s="14" t="str">
        <f>IF(Point[Asset Group]="","",VLOOKUP(Point[Baby Changing],yes_no,2,FALSE))</f>
        <v/>
      </c>
      <c r="AK97" s="14" t="str">
        <f>IF(Point[Asset Group]="","",VLOOKUP(Point[Service Room],yes_no,2,FALSE))</f>
        <v/>
      </c>
      <c r="AL97" s="14" t="str">
        <f>IF(Point[Asset Group]="","",VLOOKUP(Point[Service Tap],service_tap,2,FALSE))</f>
        <v/>
      </c>
      <c r="AM97" s="14" t="str">
        <f>IF(Point[Asset Group]="","",VLOOKUP(Point[Heating Type],wc_heating,2,FALSE))</f>
        <v/>
      </c>
      <c r="AN97" s="14" t="str">
        <f>IF(Point[Asset Group]="","",VLOOKUP(Point[Power Supply],power_supply,2,FALSE))</f>
        <v/>
      </c>
      <c r="AO97" s="14" t="str">
        <f>IF(Point[Asset Group]="","",VLOOKUP(Point[Waste Water],waste_water,2,FALSE))</f>
        <v/>
      </c>
      <c r="AP97" s="14" t="str">
        <f>IF(Point[Asset Group]="","",VLOOKUP(Point[Furniture SubType],subdom_master_gdb,2,FALSE))</f>
        <v/>
      </c>
      <c r="AQ97" s="14" t="str">
        <f>IF(Point[Asset Group]="","",VLOOKUP(Point[Concrete Pad],yes_no,2,FALSE))</f>
        <v/>
      </c>
      <c r="AR97" s="14" t="str">
        <f>IF(Point[Asset Group]="","",VLOOKUP(Point[Material],material_master,2,FALSE))</f>
        <v/>
      </c>
      <c r="AS97" s="14" t="str">
        <f>IF(Point[Asset Group]="","",VLOOKUP(Point[Plumbing],irrigation_plumbing,2,FALSE))</f>
        <v/>
      </c>
      <c r="AT97" s="14" t="str">
        <f>IF(Point[Asset Group]="","",VLOOKUP(Point[Sprinklers],irrigation_sprinklers,2,FALSE))</f>
        <v/>
      </c>
      <c r="AU97" s="14" t="str">
        <f>IF(Point[Asset Group]="","",VLOOKUP(Point[System],irrigation_system,2,FALSE))</f>
        <v/>
      </c>
      <c r="AV97" s="14" t="str">
        <f>IF(Point[Asset Group]="","",VLOOKUP(Point[Status],irrigation_status,2,FALSE))</f>
        <v/>
      </c>
      <c r="AW97" s="11" t="str">
        <f>IF(Point[Date of manufacture]="","",Point[Date of manufacture])</f>
        <v/>
      </c>
      <c r="AX97" s="14" t="str">
        <f>IF(Point[Asset Group]="","",VLOOKUP(Point[Sign Purpose],sign_purpose,2,FALSE))</f>
        <v/>
      </c>
      <c r="AY97" s="14" t="str">
        <f>IF(Point[Asset Group]="","",VLOOKUP(Point[Sign Material],material_master,2,FALSE))</f>
        <v/>
      </c>
      <c r="AZ97" s="14" t="str">
        <f>IF(Point[Asset Group]="","",VLOOKUP(Point[Affixed To],sign_affix,2,FALSE))</f>
        <v/>
      </c>
      <c r="BA97" s="14" t="str">
        <f>IF(Point[Size HxB mm]="","",Point[Size HxB mm])</f>
        <v/>
      </c>
      <c r="BB97" s="14" t="str">
        <f>IF(Point[Height m]="","",Point[Height m])</f>
        <v/>
      </c>
      <c r="BC97" s="14" t="str">
        <f>IF(Point[Asset Group]="","",VLOOKUP(Point[Post Material],material_master,2,FALSE))</f>
        <v/>
      </c>
      <c r="BD97" s="14" t="str">
        <f>IF(Point[Asset Group]="","",VLOOKUP(Point[Post Number],number,2,FALSE))</f>
        <v/>
      </c>
      <c r="BE97" s="14" t="str">
        <f>IF(Point[Asset Group]="","",VLOOKUP(Point[Structure SubType],subdom_master_gdb,2,FALSE))</f>
        <v/>
      </c>
      <c r="BF97" s="14" t="str">
        <f>IF(Point[Area m2]="","",Point[Area m2])</f>
        <v/>
      </c>
      <c r="BG97" s="14" t="str">
        <f>IF(Point[Length m]="","",Point[Length m])</f>
        <v/>
      </c>
      <c r="BH97" s="14" t="str">
        <f>IF(Point[Width m]="","",Point[Width m])</f>
        <v/>
      </c>
      <c r="BI97" s="14" t="str">
        <f>IF(Point[Diameter m]="","",Point[Diameter m])</f>
        <v/>
      </c>
      <c r="BJ97" s="14" t="str">
        <f>IF(Point[Asset Group]="","",VLOOKUP(Point[Number of Pipes],number,2,FALSE))</f>
        <v/>
      </c>
      <c r="BK97" s="14" t="str">
        <f>IF(Point[Asset Group]="","",VLOOKUP(Point[Combined Name],2,FALSE))</f>
        <v/>
      </c>
      <c r="BL97" s="14" t="str">
        <f>IF(Point[Asset Group]="","",VLOOKUP(Point[Size Class],size_class,2,FALSE))</f>
        <v/>
      </c>
      <c r="BM97" s="14" t="str">
        <f>IF(Point[Asset Group]="","",VLOOKUP(Point[Age Class],age_class,2,FALSE))</f>
        <v/>
      </c>
      <c r="BN97" s="14" t="str">
        <f>IF(Point[Girth (cm)]="","",Point[Girth (cm)])</f>
        <v/>
      </c>
      <c r="BO97" s="14" t="str">
        <f>IF(Point[Crown Radius (m)]="","",Point[Crown Radius (m)])</f>
        <v/>
      </c>
      <c r="BP97" s="14" t="str">
        <f>IF(Point[Asset Group]="","",VLOOKUP(Point[Rooting Environment],root_enviro,2,FALSE))</f>
        <v/>
      </c>
      <c r="BQ97" s="14" t="str">
        <f>IF(Point[Asset Group]="","",VLOOKUP(Point[Tree Surround],tree_surround,2,FALSE))</f>
        <v/>
      </c>
      <c r="BR97" s="14" t="str">
        <f>IF(Point[Asset Group]="","",VLOOKUP(Point[Tree Grill],yes_no,2,FALSE))</f>
        <v/>
      </c>
      <c r="BS97" s="14" t="str">
        <f>IF(Point[Asset Group]="","",VLOOKUP(Point[Tree Location],tree_location,2,FALSE))</f>
        <v/>
      </c>
    </row>
    <row r="98" spans="1:71" s="3" customFormat="1" x14ac:dyDescent="0.2">
      <c r="A98" s="3" t="str">
        <f>IF(Point[DWG File Name]="","",Point[DWG File Name])</f>
        <v/>
      </c>
      <c r="B98" s="3" t="str">
        <f>IF(Point[DWG Layer Name]="","",Point[DWG Layer Name])</f>
        <v/>
      </c>
      <c r="C98" s="3" t="str">
        <f>IF(Point[DWG Handle]="","",Point[DWG Handle])</f>
        <v/>
      </c>
      <c r="D98" s="58" t="str">
        <f>IF(Point[X]="","",Point[X])</f>
        <v/>
      </c>
      <c r="E98" s="58" t="str">
        <f>IF(Point[Y]="","",Point[Y])</f>
        <v/>
      </c>
      <c r="F98" s="3" t="str">
        <f>IF(Point[Replacement Asset]="","",Point[Replacement Asset])</f>
        <v/>
      </c>
      <c r="G98" s="3" t="str">
        <f>IF(Point[Asset ID]="","",UPPER(Point[Asset ID]))</f>
        <v/>
      </c>
      <c r="H98" s="3" t="str">
        <f>IF(Point[Asset Group]="","",VLOOKUP(Point[Asset Group],asset_grp_pt,4,FALSE))</f>
        <v/>
      </c>
      <c r="I98" s="3" t="str">
        <f>IF(Point[Asset Group]="","",VLOOKUP(Point[Asset Group],asset_grp_pt,2,FALSE))</f>
        <v/>
      </c>
      <c r="J98" s="3" t="str">
        <f>IF(Point[Asset Group]="","",VLOOKUP(Point[Asset Group],asset_grp_pt,3,FALSE))</f>
        <v/>
      </c>
      <c r="K98" s="3" t="str">
        <f>IF(Point[Asset Group]="","",VLOOKUP(Point[Asset Type],type_master_list,2,FALSE))</f>
        <v/>
      </c>
      <c r="L98" s="3" t="str">
        <f>IF(Point[Asset Name]="","",PROPER(Point[Asset Name]))</f>
        <v/>
      </c>
      <c r="M98" s="11" t="str">
        <f>IF(Point[Install Date]="","",Point[Install Date])</f>
        <v/>
      </c>
      <c r="N98" s="11" t="str">
        <f>IF(Point[Note]="","",PROPER(Point[Note]))</f>
        <v/>
      </c>
      <c r="O98" s="11" t="str">
        <f>IF(Point[Resource Consent Number]="","",UPPER(Point[Resource Consent Number]))</f>
        <v/>
      </c>
      <c r="P98" s="53" t="str">
        <f>IF(Point[Asset Unit Cost]="","",Point[Asset Unit Cost])</f>
        <v/>
      </c>
      <c r="Q98" s="11" t="str">
        <f>IF(Point[Added By]="","",UPPER(Point[Added By]))</f>
        <v/>
      </c>
      <c r="R98" s="11" t="str">
        <f>IF(Point[Added Date]="","",Point[Added Date])</f>
        <v/>
      </c>
      <c r="S98" s="14" t="str">
        <f>IF(Point[Z COORD]="","",Point[Z COORD])</f>
        <v/>
      </c>
      <c r="T98" s="14" t="str">
        <f>IF(Point[Asset Description]="","",PROPER(Point[Asset Description]))</f>
        <v/>
      </c>
      <c r="U98" s="14" t="str">
        <f>IF(Point[[Artist ]]="","",PROPER(Point[[Artist ]]))</f>
        <v/>
      </c>
      <c r="V98" s="14" t="str">
        <f>IF(Point[Material Notes]="","",PROPER(Point[Material Notes]))</f>
        <v/>
      </c>
      <c r="W98" s="14" t="str">
        <f>IF(Point[Dimension Notes]="","",Point[Dimension Notes])</f>
        <v/>
      </c>
      <c r="X98" s="14" t="str">
        <f>IF(Point[List]="","",VLOOKUP(Point[Burner Number],number,2,FALSE))</f>
        <v/>
      </c>
      <c r="Y98" s="14" t="str">
        <f>IF(Point[List]="","",VLOOKUP(Point[Fuel],bbq_fuel,2,FALSE))</f>
        <v/>
      </c>
      <c r="Z98" s="14" t="str">
        <f>IF(Point[List]="","",VLOOKUP(Point[Cabinet Material],bbq_material,2,FALSE))</f>
        <v/>
      </c>
      <c r="AA98" s="14" t="str">
        <f>IF(Point[Asset Group]="","",VLOOKUP(Point[Manufacturer],manufacturer,2,FALSE))</f>
        <v/>
      </c>
      <c r="AB98" s="14" t="str">
        <f>IF(Point[Uinsex WC]="","",Point[Uinsex WC])</f>
        <v/>
      </c>
      <c r="AC98" s="14" t="str">
        <f>IF(Point[Female WC]="","",Point[Female WC])</f>
        <v/>
      </c>
      <c r="AD98" s="14" t="str">
        <f>IF(Point[Male WC]="","",Point[Male WC])</f>
        <v/>
      </c>
      <c r="AE98" s="14" t="str">
        <f>IF(Point[Urinal]="","",Point[Urinal])</f>
        <v/>
      </c>
      <c r="AF98" s="14" t="str">
        <f>IF(Point[Disabled Unisex]="","",Point[Disabled Unisex])</f>
        <v/>
      </c>
      <c r="AG98" s="14" t="str">
        <f>IF(Point[Disabled Female]="","",Point[Disabled Female])</f>
        <v/>
      </c>
      <c r="AH98" s="14" t="str">
        <f>IF(Point[Disabled Male]="","",Point[Disabled Male])</f>
        <v/>
      </c>
      <c r="AI98" s="14" t="str">
        <f>IF(Point[Asset Group]="","",VLOOKUP(Point[Handrail],yes_no,2,FALSE))</f>
        <v/>
      </c>
      <c r="AJ98" s="14" t="str">
        <f>IF(Point[Asset Group]="","",VLOOKUP(Point[Baby Changing],yes_no,2,FALSE))</f>
        <v/>
      </c>
      <c r="AK98" s="14" t="str">
        <f>IF(Point[Asset Group]="","",VLOOKUP(Point[Service Room],yes_no,2,FALSE))</f>
        <v/>
      </c>
      <c r="AL98" s="14" t="str">
        <f>IF(Point[Asset Group]="","",VLOOKUP(Point[Service Tap],service_tap,2,FALSE))</f>
        <v/>
      </c>
      <c r="AM98" s="14" t="str">
        <f>IF(Point[Asset Group]="","",VLOOKUP(Point[Heating Type],wc_heating,2,FALSE))</f>
        <v/>
      </c>
      <c r="AN98" s="14" t="str">
        <f>IF(Point[Asset Group]="","",VLOOKUP(Point[Power Supply],power_supply,2,FALSE))</f>
        <v/>
      </c>
      <c r="AO98" s="14" t="str">
        <f>IF(Point[Asset Group]="","",VLOOKUP(Point[Waste Water],waste_water,2,FALSE))</f>
        <v/>
      </c>
      <c r="AP98" s="14" t="str">
        <f>IF(Point[Asset Group]="","",VLOOKUP(Point[Furniture SubType],subdom_master_gdb,2,FALSE))</f>
        <v/>
      </c>
      <c r="AQ98" s="14" t="str">
        <f>IF(Point[Asset Group]="","",VLOOKUP(Point[Concrete Pad],yes_no,2,FALSE))</f>
        <v/>
      </c>
      <c r="AR98" s="14" t="str">
        <f>IF(Point[Asset Group]="","",VLOOKUP(Point[Material],material_master,2,FALSE))</f>
        <v/>
      </c>
      <c r="AS98" s="14" t="str">
        <f>IF(Point[Asset Group]="","",VLOOKUP(Point[Plumbing],irrigation_plumbing,2,FALSE))</f>
        <v/>
      </c>
      <c r="AT98" s="14" t="str">
        <f>IF(Point[Asset Group]="","",VLOOKUP(Point[Sprinklers],irrigation_sprinklers,2,FALSE))</f>
        <v/>
      </c>
      <c r="AU98" s="14" t="str">
        <f>IF(Point[Asset Group]="","",VLOOKUP(Point[System],irrigation_system,2,FALSE))</f>
        <v/>
      </c>
      <c r="AV98" s="14" t="str">
        <f>IF(Point[Asset Group]="","",VLOOKUP(Point[Status],irrigation_status,2,FALSE))</f>
        <v/>
      </c>
      <c r="AW98" s="11" t="str">
        <f>IF(Point[Date of manufacture]="","",Point[Date of manufacture])</f>
        <v/>
      </c>
      <c r="AX98" s="14" t="str">
        <f>IF(Point[Asset Group]="","",VLOOKUP(Point[Sign Purpose],sign_purpose,2,FALSE))</f>
        <v/>
      </c>
      <c r="AY98" s="14" t="str">
        <f>IF(Point[Asset Group]="","",VLOOKUP(Point[Sign Material],material_master,2,FALSE))</f>
        <v/>
      </c>
      <c r="AZ98" s="14" t="str">
        <f>IF(Point[Asset Group]="","",VLOOKUP(Point[Affixed To],sign_affix,2,FALSE))</f>
        <v/>
      </c>
      <c r="BA98" s="14" t="str">
        <f>IF(Point[Size HxB mm]="","",Point[Size HxB mm])</f>
        <v/>
      </c>
      <c r="BB98" s="14" t="str">
        <f>IF(Point[Height m]="","",Point[Height m])</f>
        <v/>
      </c>
      <c r="BC98" s="14" t="str">
        <f>IF(Point[Asset Group]="","",VLOOKUP(Point[Post Material],material_master,2,FALSE))</f>
        <v/>
      </c>
      <c r="BD98" s="14" t="str">
        <f>IF(Point[Asset Group]="","",VLOOKUP(Point[Post Number],number,2,FALSE))</f>
        <v/>
      </c>
      <c r="BE98" s="14" t="str">
        <f>IF(Point[Asset Group]="","",VLOOKUP(Point[Structure SubType],subdom_master_gdb,2,FALSE))</f>
        <v/>
      </c>
      <c r="BF98" s="14" t="str">
        <f>IF(Point[Area m2]="","",Point[Area m2])</f>
        <v/>
      </c>
      <c r="BG98" s="14" t="str">
        <f>IF(Point[Length m]="","",Point[Length m])</f>
        <v/>
      </c>
      <c r="BH98" s="14" t="str">
        <f>IF(Point[Width m]="","",Point[Width m])</f>
        <v/>
      </c>
      <c r="BI98" s="14" t="str">
        <f>IF(Point[Diameter m]="","",Point[Diameter m])</f>
        <v/>
      </c>
      <c r="BJ98" s="14" t="str">
        <f>IF(Point[Asset Group]="","",VLOOKUP(Point[Number of Pipes],number,2,FALSE))</f>
        <v/>
      </c>
      <c r="BK98" s="14" t="str">
        <f>IF(Point[Asset Group]="","",VLOOKUP(Point[Combined Name],2,FALSE))</f>
        <v/>
      </c>
      <c r="BL98" s="14" t="str">
        <f>IF(Point[Asset Group]="","",VLOOKUP(Point[Size Class],size_class,2,FALSE))</f>
        <v/>
      </c>
      <c r="BM98" s="14" t="str">
        <f>IF(Point[Asset Group]="","",VLOOKUP(Point[Age Class],age_class,2,FALSE))</f>
        <v/>
      </c>
      <c r="BN98" s="14" t="str">
        <f>IF(Point[Girth (cm)]="","",Point[Girth (cm)])</f>
        <v/>
      </c>
      <c r="BO98" s="14" t="str">
        <f>IF(Point[Crown Radius (m)]="","",Point[Crown Radius (m)])</f>
        <v/>
      </c>
      <c r="BP98" s="14" t="str">
        <f>IF(Point[Asset Group]="","",VLOOKUP(Point[Rooting Environment],root_enviro,2,FALSE))</f>
        <v/>
      </c>
      <c r="BQ98" s="14" t="str">
        <f>IF(Point[Asset Group]="","",VLOOKUP(Point[Tree Surround],tree_surround,2,FALSE))</f>
        <v/>
      </c>
      <c r="BR98" s="14" t="str">
        <f>IF(Point[Asset Group]="","",VLOOKUP(Point[Tree Grill],yes_no,2,FALSE))</f>
        <v/>
      </c>
      <c r="BS98" s="14" t="str">
        <f>IF(Point[Asset Group]="","",VLOOKUP(Point[Tree Location],tree_location,2,FALSE))</f>
        <v/>
      </c>
    </row>
    <row r="99" spans="1:71" s="3" customFormat="1" x14ac:dyDescent="0.2">
      <c r="A99" s="3" t="str">
        <f>IF(Point[DWG File Name]="","",Point[DWG File Name])</f>
        <v/>
      </c>
      <c r="B99" s="3" t="str">
        <f>IF(Point[DWG Layer Name]="","",Point[DWG Layer Name])</f>
        <v/>
      </c>
      <c r="C99" s="3" t="str">
        <f>IF(Point[DWG Handle]="","",Point[DWG Handle])</f>
        <v/>
      </c>
      <c r="D99" s="58" t="str">
        <f>IF(Point[X]="","",Point[X])</f>
        <v/>
      </c>
      <c r="E99" s="58" t="str">
        <f>IF(Point[Y]="","",Point[Y])</f>
        <v/>
      </c>
      <c r="F99" s="3" t="str">
        <f>IF(Point[Replacement Asset]="","",Point[Replacement Asset])</f>
        <v/>
      </c>
      <c r="G99" s="3" t="str">
        <f>IF(Point[Asset ID]="","",UPPER(Point[Asset ID]))</f>
        <v/>
      </c>
      <c r="H99" s="3" t="str">
        <f>IF(Point[Asset Group]="","",VLOOKUP(Point[Asset Group],asset_grp_pt,4,FALSE))</f>
        <v/>
      </c>
      <c r="I99" s="3" t="str">
        <f>IF(Point[Asset Group]="","",VLOOKUP(Point[Asset Group],asset_grp_pt,2,FALSE))</f>
        <v/>
      </c>
      <c r="J99" s="3" t="str">
        <f>IF(Point[Asset Group]="","",VLOOKUP(Point[Asset Group],asset_grp_pt,3,FALSE))</f>
        <v/>
      </c>
      <c r="K99" s="3" t="str">
        <f>IF(Point[Asset Group]="","",VLOOKUP(Point[Asset Type],type_master_list,2,FALSE))</f>
        <v/>
      </c>
      <c r="L99" s="3" t="str">
        <f>IF(Point[Asset Name]="","",PROPER(Point[Asset Name]))</f>
        <v/>
      </c>
      <c r="M99" s="11" t="str">
        <f>IF(Point[Install Date]="","",Point[Install Date])</f>
        <v/>
      </c>
      <c r="N99" s="11" t="str">
        <f>IF(Point[Note]="","",PROPER(Point[Note]))</f>
        <v/>
      </c>
      <c r="O99" s="11" t="str">
        <f>IF(Point[Resource Consent Number]="","",UPPER(Point[Resource Consent Number]))</f>
        <v/>
      </c>
      <c r="P99" s="53" t="str">
        <f>IF(Point[Asset Unit Cost]="","",Point[Asset Unit Cost])</f>
        <v/>
      </c>
      <c r="Q99" s="11" t="str">
        <f>IF(Point[Added By]="","",UPPER(Point[Added By]))</f>
        <v/>
      </c>
      <c r="R99" s="11" t="str">
        <f>IF(Point[Added Date]="","",Point[Added Date])</f>
        <v/>
      </c>
      <c r="S99" s="14" t="str">
        <f>IF(Point[Z COORD]="","",Point[Z COORD])</f>
        <v/>
      </c>
      <c r="T99" s="14" t="str">
        <f>IF(Point[Asset Description]="","",PROPER(Point[Asset Description]))</f>
        <v/>
      </c>
      <c r="U99" s="14" t="str">
        <f>IF(Point[[Artist ]]="","",PROPER(Point[[Artist ]]))</f>
        <v/>
      </c>
      <c r="V99" s="14" t="str">
        <f>IF(Point[Material Notes]="","",PROPER(Point[Material Notes]))</f>
        <v/>
      </c>
      <c r="W99" s="14" t="str">
        <f>IF(Point[Dimension Notes]="","",Point[Dimension Notes])</f>
        <v/>
      </c>
      <c r="X99" s="14" t="str">
        <f>IF(Point[List]="","",VLOOKUP(Point[Burner Number],number,2,FALSE))</f>
        <v/>
      </c>
      <c r="Y99" s="14" t="str">
        <f>IF(Point[List]="","",VLOOKUP(Point[Fuel],bbq_fuel,2,FALSE))</f>
        <v/>
      </c>
      <c r="Z99" s="14" t="str">
        <f>IF(Point[List]="","",VLOOKUP(Point[Cabinet Material],bbq_material,2,FALSE))</f>
        <v/>
      </c>
      <c r="AA99" s="14" t="str">
        <f>IF(Point[Asset Group]="","",VLOOKUP(Point[Manufacturer],manufacturer,2,FALSE))</f>
        <v/>
      </c>
      <c r="AB99" s="14" t="str">
        <f>IF(Point[Uinsex WC]="","",Point[Uinsex WC])</f>
        <v/>
      </c>
      <c r="AC99" s="14" t="str">
        <f>IF(Point[Female WC]="","",Point[Female WC])</f>
        <v/>
      </c>
      <c r="AD99" s="14" t="str">
        <f>IF(Point[Male WC]="","",Point[Male WC])</f>
        <v/>
      </c>
      <c r="AE99" s="14" t="str">
        <f>IF(Point[Urinal]="","",Point[Urinal])</f>
        <v/>
      </c>
      <c r="AF99" s="14" t="str">
        <f>IF(Point[Disabled Unisex]="","",Point[Disabled Unisex])</f>
        <v/>
      </c>
      <c r="AG99" s="14" t="str">
        <f>IF(Point[Disabled Female]="","",Point[Disabled Female])</f>
        <v/>
      </c>
      <c r="AH99" s="14" t="str">
        <f>IF(Point[Disabled Male]="","",Point[Disabled Male])</f>
        <v/>
      </c>
      <c r="AI99" s="14" t="str">
        <f>IF(Point[Asset Group]="","",VLOOKUP(Point[Handrail],yes_no,2,FALSE))</f>
        <v/>
      </c>
      <c r="AJ99" s="14" t="str">
        <f>IF(Point[Asset Group]="","",VLOOKUP(Point[Baby Changing],yes_no,2,FALSE))</f>
        <v/>
      </c>
      <c r="AK99" s="14" t="str">
        <f>IF(Point[Asset Group]="","",VLOOKUP(Point[Service Room],yes_no,2,FALSE))</f>
        <v/>
      </c>
      <c r="AL99" s="14" t="str">
        <f>IF(Point[Asset Group]="","",VLOOKUP(Point[Service Tap],service_tap,2,FALSE))</f>
        <v/>
      </c>
      <c r="AM99" s="14" t="str">
        <f>IF(Point[Asset Group]="","",VLOOKUP(Point[Heating Type],wc_heating,2,FALSE))</f>
        <v/>
      </c>
      <c r="AN99" s="14" t="str">
        <f>IF(Point[Asset Group]="","",VLOOKUP(Point[Power Supply],power_supply,2,FALSE))</f>
        <v/>
      </c>
      <c r="AO99" s="14" t="str">
        <f>IF(Point[Asset Group]="","",VLOOKUP(Point[Waste Water],waste_water,2,FALSE))</f>
        <v/>
      </c>
      <c r="AP99" s="14" t="str">
        <f>IF(Point[Asset Group]="","",VLOOKUP(Point[Furniture SubType],subdom_master_gdb,2,FALSE))</f>
        <v/>
      </c>
      <c r="AQ99" s="14" t="str">
        <f>IF(Point[Asset Group]="","",VLOOKUP(Point[Concrete Pad],yes_no,2,FALSE))</f>
        <v/>
      </c>
      <c r="AR99" s="14" t="str">
        <f>IF(Point[Asset Group]="","",VLOOKUP(Point[Material],material_master,2,FALSE))</f>
        <v/>
      </c>
      <c r="AS99" s="14" t="str">
        <f>IF(Point[Asset Group]="","",VLOOKUP(Point[Plumbing],irrigation_plumbing,2,FALSE))</f>
        <v/>
      </c>
      <c r="AT99" s="14" t="str">
        <f>IF(Point[Asset Group]="","",VLOOKUP(Point[Sprinklers],irrigation_sprinklers,2,FALSE))</f>
        <v/>
      </c>
      <c r="AU99" s="14" t="str">
        <f>IF(Point[Asset Group]="","",VLOOKUP(Point[System],irrigation_system,2,FALSE))</f>
        <v/>
      </c>
      <c r="AV99" s="14" t="str">
        <f>IF(Point[Asset Group]="","",VLOOKUP(Point[Status],irrigation_status,2,FALSE))</f>
        <v/>
      </c>
      <c r="AW99" s="11" t="str">
        <f>IF(Point[Date of manufacture]="","",Point[Date of manufacture])</f>
        <v/>
      </c>
      <c r="AX99" s="14" t="str">
        <f>IF(Point[Asset Group]="","",VLOOKUP(Point[Sign Purpose],sign_purpose,2,FALSE))</f>
        <v/>
      </c>
      <c r="AY99" s="14" t="str">
        <f>IF(Point[Asset Group]="","",VLOOKUP(Point[Sign Material],material_master,2,FALSE))</f>
        <v/>
      </c>
      <c r="AZ99" s="14" t="str">
        <f>IF(Point[Asset Group]="","",VLOOKUP(Point[Affixed To],sign_affix,2,FALSE))</f>
        <v/>
      </c>
      <c r="BA99" s="14" t="str">
        <f>IF(Point[Size HxB mm]="","",Point[Size HxB mm])</f>
        <v/>
      </c>
      <c r="BB99" s="14" t="str">
        <f>IF(Point[Height m]="","",Point[Height m])</f>
        <v/>
      </c>
      <c r="BC99" s="14" t="str">
        <f>IF(Point[Asset Group]="","",VLOOKUP(Point[Post Material],material_master,2,FALSE))</f>
        <v/>
      </c>
      <c r="BD99" s="14" t="str">
        <f>IF(Point[Asset Group]="","",VLOOKUP(Point[Post Number],number,2,FALSE))</f>
        <v/>
      </c>
      <c r="BE99" s="14" t="str">
        <f>IF(Point[Asset Group]="","",VLOOKUP(Point[Structure SubType],subdom_master_gdb,2,FALSE))</f>
        <v/>
      </c>
      <c r="BF99" s="14" t="str">
        <f>IF(Point[Area m2]="","",Point[Area m2])</f>
        <v/>
      </c>
      <c r="BG99" s="14" t="str">
        <f>IF(Point[Length m]="","",Point[Length m])</f>
        <v/>
      </c>
      <c r="BH99" s="14" t="str">
        <f>IF(Point[Width m]="","",Point[Width m])</f>
        <v/>
      </c>
      <c r="BI99" s="14" t="str">
        <f>IF(Point[Diameter m]="","",Point[Diameter m])</f>
        <v/>
      </c>
      <c r="BJ99" s="14" t="str">
        <f>IF(Point[Asset Group]="","",VLOOKUP(Point[Number of Pipes],number,2,FALSE))</f>
        <v/>
      </c>
      <c r="BK99" s="14" t="str">
        <f>IF(Point[Asset Group]="","",VLOOKUP(Point[Combined Name],2,FALSE))</f>
        <v/>
      </c>
      <c r="BL99" s="14" t="str">
        <f>IF(Point[Asset Group]="","",VLOOKUP(Point[Size Class],size_class,2,FALSE))</f>
        <v/>
      </c>
      <c r="BM99" s="14" t="str">
        <f>IF(Point[Asset Group]="","",VLOOKUP(Point[Age Class],age_class,2,FALSE))</f>
        <v/>
      </c>
      <c r="BN99" s="14" t="str">
        <f>IF(Point[Girth (cm)]="","",Point[Girth (cm)])</f>
        <v/>
      </c>
      <c r="BO99" s="14" t="str">
        <f>IF(Point[Crown Radius (m)]="","",Point[Crown Radius (m)])</f>
        <v/>
      </c>
      <c r="BP99" s="14" t="str">
        <f>IF(Point[Asset Group]="","",VLOOKUP(Point[Rooting Environment],root_enviro,2,FALSE))</f>
        <v/>
      </c>
      <c r="BQ99" s="14" t="str">
        <f>IF(Point[Asset Group]="","",VLOOKUP(Point[Tree Surround],tree_surround,2,FALSE))</f>
        <v/>
      </c>
      <c r="BR99" s="14" t="str">
        <f>IF(Point[Asset Group]="","",VLOOKUP(Point[Tree Grill],yes_no,2,FALSE))</f>
        <v/>
      </c>
      <c r="BS99" s="14" t="str">
        <f>IF(Point[Asset Group]="","",VLOOKUP(Point[Tree Location],tree_location,2,FALSE))</f>
        <v/>
      </c>
    </row>
    <row r="100" spans="1:71" s="3" customFormat="1" x14ac:dyDescent="0.2">
      <c r="A100" s="3" t="str">
        <f>IF(Point[DWG File Name]="","",Point[DWG File Name])</f>
        <v/>
      </c>
      <c r="B100" s="3" t="str">
        <f>IF(Point[DWG Layer Name]="","",Point[DWG Layer Name])</f>
        <v/>
      </c>
      <c r="C100" s="3" t="str">
        <f>IF(Point[DWG Handle]="","",Point[DWG Handle])</f>
        <v/>
      </c>
      <c r="D100" s="58" t="str">
        <f>IF(Point[X]="","",Point[X])</f>
        <v/>
      </c>
      <c r="E100" s="58" t="str">
        <f>IF(Point[Y]="","",Point[Y])</f>
        <v/>
      </c>
      <c r="F100" s="3" t="str">
        <f>IF(Point[Replacement Asset]="","",Point[Replacement Asset])</f>
        <v/>
      </c>
      <c r="G100" s="3" t="str">
        <f>IF(Point[Asset ID]="","",UPPER(Point[Asset ID]))</f>
        <v/>
      </c>
      <c r="H100" s="3" t="str">
        <f>IF(Point[Asset Group]="","",VLOOKUP(Point[Asset Group],asset_grp_pt,4,FALSE))</f>
        <v/>
      </c>
      <c r="I100" s="3" t="str">
        <f>IF(Point[Asset Group]="","",VLOOKUP(Point[Asset Group],asset_grp_pt,2,FALSE))</f>
        <v/>
      </c>
      <c r="J100" s="3" t="str">
        <f>IF(Point[Asset Group]="","",VLOOKUP(Point[Asset Group],asset_grp_pt,3,FALSE))</f>
        <v/>
      </c>
      <c r="K100" s="3" t="str">
        <f>IF(Point[Asset Group]="","",VLOOKUP(Point[Asset Type],type_master_list,2,FALSE))</f>
        <v/>
      </c>
      <c r="L100" s="3" t="str">
        <f>IF(Point[Asset Name]="","",PROPER(Point[Asset Name]))</f>
        <v/>
      </c>
      <c r="M100" s="11" t="str">
        <f>IF(Point[Install Date]="","",Point[Install Date])</f>
        <v/>
      </c>
      <c r="N100" s="11" t="str">
        <f>IF(Point[Note]="","",PROPER(Point[Note]))</f>
        <v/>
      </c>
      <c r="O100" s="11" t="str">
        <f>IF(Point[Resource Consent Number]="","",UPPER(Point[Resource Consent Number]))</f>
        <v/>
      </c>
      <c r="P100" s="53" t="str">
        <f>IF(Point[Asset Unit Cost]="","",Point[Asset Unit Cost])</f>
        <v/>
      </c>
      <c r="Q100" s="11" t="str">
        <f>IF(Point[Added By]="","",UPPER(Point[Added By]))</f>
        <v/>
      </c>
      <c r="R100" s="11" t="str">
        <f>IF(Point[Added Date]="","",Point[Added Date])</f>
        <v/>
      </c>
      <c r="S100" s="14" t="str">
        <f>IF(Point[Z COORD]="","",Point[Z COORD])</f>
        <v/>
      </c>
      <c r="T100" s="14" t="str">
        <f>IF(Point[Asset Description]="","",PROPER(Point[Asset Description]))</f>
        <v/>
      </c>
      <c r="U100" s="14" t="str">
        <f>IF(Point[[Artist ]]="","",PROPER(Point[[Artist ]]))</f>
        <v/>
      </c>
      <c r="V100" s="14" t="str">
        <f>IF(Point[Material Notes]="","",PROPER(Point[Material Notes]))</f>
        <v/>
      </c>
      <c r="W100" s="14" t="str">
        <f>IF(Point[Dimension Notes]="","",Point[Dimension Notes])</f>
        <v/>
      </c>
      <c r="X100" s="14" t="str">
        <f>IF(Point[List]="","",VLOOKUP(Point[Burner Number],number,2,FALSE))</f>
        <v/>
      </c>
      <c r="Y100" s="14" t="str">
        <f>IF(Point[List]="","",VLOOKUP(Point[Fuel],bbq_fuel,2,FALSE))</f>
        <v/>
      </c>
      <c r="Z100" s="14" t="str">
        <f>IF(Point[List]="","",VLOOKUP(Point[Cabinet Material],bbq_material,2,FALSE))</f>
        <v/>
      </c>
      <c r="AA100" s="14" t="str">
        <f>IF(Point[Asset Group]="","",VLOOKUP(Point[Manufacturer],manufacturer,2,FALSE))</f>
        <v/>
      </c>
      <c r="AB100" s="14" t="str">
        <f>IF(Point[Uinsex WC]="","",Point[Uinsex WC])</f>
        <v/>
      </c>
      <c r="AC100" s="14" t="str">
        <f>IF(Point[Female WC]="","",Point[Female WC])</f>
        <v/>
      </c>
      <c r="AD100" s="14" t="str">
        <f>IF(Point[Male WC]="","",Point[Male WC])</f>
        <v/>
      </c>
      <c r="AE100" s="14" t="str">
        <f>IF(Point[Urinal]="","",Point[Urinal])</f>
        <v/>
      </c>
      <c r="AF100" s="14" t="str">
        <f>IF(Point[Disabled Unisex]="","",Point[Disabled Unisex])</f>
        <v/>
      </c>
      <c r="AG100" s="14" t="str">
        <f>IF(Point[Disabled Female]="","",Point[Disabled Female])</f>
        <v/>
      </c>
      <c r="AH100" s="14" t="str">
        <f>IF(Point[Disabled Male]="","",Point[Disabled Male])</f>
        <v/>
      </c>
      <c r="AI100" s="14" t="str">
        <f>IF(Point[Asset Group]="","",VLOOKUP(Point[Handrail],yes_no,2,FALSE))</f>
        <v/>
      </c>
      <c r="AJ100" s="14" t="str">
        <f>IF(Point[Asset Group]="","",VLOOKUP(Point[Baby Changing],yes_no,2,FALSE))</f>
        <v/>
      </c>
      <c r="AK100" s="14" t="str">
        <f>IF(Point[Asset Group]="","",VLOOKUP(Point[Service Room],yes_no,2,FALSE))</f>
        <v/>
      </c>
      <c r="AL100" s="14" t="str">
        <f>IF(Point[Asset Group]="","",VLOOKUP(Point[Service Tap],service_tap,2,FALSE))</f>
        <v/>
      </c>
      <c r="AM100" s="14" t="str">
        <f>IF(Point[Asset Group]="","",VLOOKUP(Point[Heating Type],wc_heating,2,FALSE))</f>
        <v/>
      </c>
      <c r="AN100" s="14" t="str">
        <f>IF(Point[Asset Group]="","",VLOOKUP(Point[Power Supply],power_supply,2,FALSE))</f>
        <v/>
      </c>
      <c r="AO100" s="14" t="str">
        <f>IF(Point[Asset Group]="","",VLOOKUP(Point[Waste Water],waste_water,2,FALSE))</f>
        <v/>
      </c>
      <c r="AP100" s="14" t="str">
        <f>IF(Point[Asset Group]="","",VLOOKUP(Point[Furniture SubType],subdom_master_gdb,2,FALSE))</f>
        <v/>
      </c>
      <c r="AQ100" s="14" t="str">
        <f>IF(Point[Asset Group]="","",VLOOKUP(Point[Concrete Pad],yes_no,2,FALSE))</f>
        <v/>
      </c>
      <c r="AR100" s="14" t="str">
        <f>IF(Point[Asset Group]="","",VLOOKUP(Point[Material],material_master,2,FALSE))</f>
        <v/>
      </c>
      <c r="AS100" s="14" t="str">
        <f>IF(Point[Asset Group]="","",VLOOKUP(Point[Plumbing],irrigation_plumbing,2,FALSE))</f>
        <v/>
      </c>
      <c r="AT100" s="14" t="str">
        <f>IF(Point[Asset Group]="","",VLOOKUP(Point[Sprinklers],irrigation_sprinklers,2,FALSE))</f>
        <v/>
      </c>
      <c r="AU100" s="14" t="str">
        <f>IF(Point[Asset Group]="","",VLOOKUP(Point[System],irrigation_system,2,FALSE))</f>
        <v/>
      </c>
      <c r="AV100" s="14" t="str">
        <f>IF(Point[Asset Group]="","",VLOOKUP(Point[Status],irrigation_status,2,FALSE))</f>
        <v/>
      </c>
      <c r="AW100" s="11" t="str">
        <f>IF(Point[Date of manufacture]="","",Point[Date of manufacture])</f>
        <v/>
      </c>
      <c r="AX100" s="14" t="str">
        <f>IF(Point[Asset Group]="","",VLOOKUP(Point[Sign Purpose],sign_purpose,2,FALSE))</f>
        <v/>
      </c>
      <c r="AY100" s="14" t="str">
        <f>IF(Point[Asset Group]="","",VLOOKUP(Point[Sign Material],material_master,2,FALSE))</f>
        <v/>
      </c>
      <c r="AZ100" s="14" t="str">
        <f>IF(Point[Asset Group]="","",VLOOKUP(Point[Affixed To],sign_affix,2,FALSE))</f>
        <v/>
      </c>
      <c r="BA100" s="14" t="str">
        <f>IF(Point[Size HxB mm]="","",Point[Size HxB mm])</f>
        <v/>
      </c>
      <c r="BB100" s="14" t="str">
        <f>IF(Point[Height m]="","",Point[Height m])</f>
        <v/>
      </c>
      <c r="BC100" s="14" t="str">
        <f>IF(Point[Asset Group]="","",VLOOKUP(Point[Post Material],material_master,2,FALSE))</f>
        <v/>
      </c>
      <c r="BD100" s="14" t="str">
        <f>IF(Point[Asset Group]="","",VLOOKUP(Point[Post Number],number,2,FALSE))</f>
        <v/>
      </c>
      <c r="BE100" s="14" t="str">
        <f>IF(Point[Asset Group]="","",VLOOKUP(Point[Structure SubType],subdom_master_gdb,2,FALSE))</f>
        <v/>
      </c>
      <c r="BF100" s="14" t="str">
        <f>IF(Point[Area m2]="","",Point[Area m2])</f>
        <v/>
      </c>
      <c r="BG100" s="14" t="str">
        <f>IF(Point[Length m]="","",Point[Length m])</f>
        <v/>
      </c>
      <c r="BH100" s="14" t="str">
        <f>IF(Point[Width m]="","",Point[Width m])</f>
        <v/>
      </c>
      <c r="BI100" s="14" t="str">
        <f>IF(Point[Diameter m]="","",Point[Diameter m])</f>
        <v/>
      </c>
      <c r="BJ100" s="14" t="str">
        <f>IF(Point[Asset Group]="","",VLOOKUP(Point[Number of Pipes],number,2,FALSE))</f>
        <v/>
      </c>
      <c r="BK100" s="14" t="str">
        <f>IF(Point[Asset Group]="","",VLOOKUP(Point[Combined Name],2,FALSE))</f>
        <v/>
      </c>
      <c r="BL100" s="14" t="str">
        <f>IF(Point[Asset Group]="","",VLOOKUP(Point[Size Class],size_class,2,FALSE))</f>
        <v/>
      </c>
      <c r="BM100" s="14" t="str">
        <f>IF(Point[Asset Group]="","",VLOOKUP(Point[Age Class],age_class,2,FALSE))</f>
        <v/>
      </c>
      <c r="BN100" s="14" t="str">
        <f>IF(Point[Girth (cm)]="","",Point[Girth (cm)])</f>
        <v/>
      </c>
      <c r="BO100" s="14" t="str">
        <f>IF(Point[Crown Radius (m)]="","",Point[Crown Radius (m)])</f>
        <v/>
      </c>
      <c r="BP100" s="14" t="str">
        <f>IF(Point[Asset Group]="","",VLOOKUP(Point[Rooting Environment],root_enviro,2,FALSE))</f>
        <v/>
      </c>
      <c r="BQ100" s="14" t="str">
        <f>IF(Point[Asset Group]="","",VLOOKUP(Point[Tree Surround],tree_surround,2,FALSE))</f>
        <v/>
      </c>
      <c r="BR100" s="14" t="str">
        <f>IF(Point[Asset Group]="","",VLOOKUP(Point[Tree Grill],yes_no,2,FALSE))</f>
        <v/>
      </c>
      <c r="BS100" s="14" t="str">
        <f>IF(Point[Asset Group]="","",VLOOKUP(Point[Tree Location],tree_location,2,FALSE))</f>
        <v/>
      </c>
    </row>
    <row r="101" spans="1:71" s="3" customFormat="1" x14ac:dyDescent="0.2">
      <c r="A101" s="3" t="str">
        <f>IF(Point[DWG File Name]="","",Point[DWG File Name])</f>
        <v/>
      </c>
      <c r="B101" s="3" t="str">
        <f>IF(Point[DWG Layer Name]="","",Point[DWG Layer Name])</f>
        <v/>
      </c>
      <c r="C101" s="3" t="str">
        <f>IF(Point[DWG Handle]="","",Point[DWG Handle])</f>
        <v/>
      </c>
      <c r="D101" s="58" t="str">
        <f>IF(Point[X]="","",Point[X])</f>
        <v/>
      </c>
      <c r="E101" s="58" t="str">
        <f>IF(Point[Y]="","",Point[Y])</f>
        <v/>
      </c>
      <c r="F101" s="3" t="str">
        <f>IF(Point[Replacement Asset]="","",Point[Replacement Asset])</f>
        <v/>
      </c>
      <c r="G101" s="3" t="str">
        <f>IF(Point[Asset ID]="","",UPPER(Point[Asset ID]))</f>
        <v/>
      </c>
      <c r="H101" s="3" t="str">
        <f>IF(Point[Asset Group]="","",VLOOKUP(Point[Asset Group],asset_grp_pt,4,FALSE))</f>
        <v/>
      </c>
      <c r="I101" s="3" t="str">
        <f>IF(Point[Asset Group]="","",VLOOKUP(Point[Asset Group],asset_grp_pt,2,FALSE))</f>
        <v/>
      </c>
      <c r="J101" s="3" t="str">
        <f>IF(Point[Asset Group]="","",VLOOKUP(Point[Asset Group],asset_grp_pt,3,FALSE))</f>
        <v/>
      </c>
      <c r="K101" s="3" t="str">
        <f>IF(Point[Asset Group]="","",VLOOKUP(Point[Asset Type],type_master_list,2,FALSE))</f>
        <v/>
      </c>
      <c r="L101" s="3" t="str">
        <f>IF(Point[Asset Name]="","",PROPER(Point[Asset Name]))</f>
        <v/>
      </c>
      <c r="M101" s="11" t="str">
        <f>IF(Point[Install Date]="","",Point[Install Date])</f>
        <v/>
      </c>
      <c r="N101" s="11" t="str">
        <f>IF(Point[Note]="","",PROPER(Point[Note]))</f>
        <v/>
      </c>
      <c r="O101" s="11" t="str">
        <f>IF(Point[Resource Consent Number]="","",UPPER(Point[Resource Consent Number]))</f>
        <v/>
      </c>
      <c r="P101" s="53" t="str">
        <f>IF(Point[Asset Unit Cost]="","",Point[Asset Unit Cost])</f>
        <v/>
      </c>
      <c r="Q101" s="11" t="str">
        <f>IF(Point[Added By]="","",UPPER(Point[Added By]))</f>
        <v/>
      </c>
      <c r="R101" s="11" t="str">
        <f>IF(Point[Added Date]="","",Point[Added Date])</f>
        <v/>
      </c>
      <c r="S101" s="14" t="str">
        <f>IF(Point[Z COORD]="","",Point[Z COORD])</f>
        <v/>
      </c>
      <c r="T101" s="14" t="str">
        <f>IF(Point[Asset Description]="","",PROPER(Point[Asset Description]))</f>
        <v/>
      </c>
      <c r="U101" s="14" t="str">
        <f>IF(Point[[Artist ]]="","",PROPER(Point[[Artist ]]))</f>
        <v/>
      </c>
      <c r="V101" s="14" t="str">
        <f>IF(Point[Material Notes]="","",PROPER(Point[Material Notes]))</f>
        <v/>
      </c>
      <c r="W101" s="14" t="str">
        <f>IF(Point[Dimension Notes]="","",Point[Dimension Notes])</f>
        <v/>
      </c>
      <c r="X101" s="14" t="str">
        <f>IF(Point[List]="","",VLOOKUP(Point[Burner Number],number,2,FALSE))</f>
        <v/>
      </c>
      <c r="Y101" s="14" t="str">
        <f>IF(Point[List]="","",VLOOKUP(Point[Fuel],bbq_fuel,2,FALSE))</f>
        <v/>
      </c>
      <c r="Z101" s="14" t="str">
        <f>IF(Point[List]="","",VLOOKUP(Point[Cabinet Material],bbq_material,2,FALSE))</f>
        <v/>
      </c>
      <c r="AA101" s="14" t="str">
        <f>IF(Point[Asset Group]="","",VLOOKUP(Point[Manufacturer],manufacturer,2,FALSE))</f>
        <v/>
      </c>
      <c r="AB101" s="14" t="str">
        <f>IF(Point[Uinsex WC]="","",Point[Uinsex WC])</f>
        <v/>
      </c>
      <c r="AC101" s="14" t="str">
        <f>IF(Point[Female WC]="","",Point[Female WC])</f>
        <v/>
      </c>
      <c r="AD101" s="14" t="str">
        <f>IF(Point[Male WC]="","",Point[Male WC])</f>
        <v/>
      </c>
      <c r="AE101" s="14" t="str">
        <f>IF(Point[Urinal]="","",Point[Urinal])</f>
        <v/>
      </c>
      <c r="AF101" s="14" t="str">
        <f>IF(Point[Disabled Unisex]="","",Point[Disabled Unisex])</f>
        <v/>
      </c>
      <c r="AG101" s="14" t="str">
        <f>IF(Point[Disabled Female]="","",Point[Disabled Female])</f>
        <v/>
      </c>
      <c r="AH101" s="14" t="str">
        <f>IF(Point[Disabled Male]="","",Point[Disabled Male])</f>
        <v/>
      </c>
      <c r="AI101" s="14" t="str">
        <f>IF(Point[Asset Group]="","",VLOOKUP(Point[Handrail],yes_no,2,FALSE))</f>
        <v/>
      </c>
      <c r="AJ101" s="14" t="str">
        <f>IF(Point[Asset Group]="","",VLOOKUP(Point[Baby Changing],yes_no,2,FALSE))</f>
        <v/>
      </c>
      <c r="AK101" s="14" t="str">
        <f>IF(Point[Asset Group]="","",VLOOKUP(Point[Service Room],yes_no,2,FALSE))</f>
        <v/>
      </c>
      <c r="AL101" s="14" t="str">
        <f>IF(Point[Asset Group]="","",VLOOKUP(Point[Service Tap],service_tap,2,FALSE))</f>
        <v/>
      </c>
      <c r="AM101" s="14" t="str">
        <f>IF(Point[Asset Group]="","",VLOOKUP(Point[Heating Type],wc_heating,2,FALSE))</f>
        <v/>
      </c>
      <c r="AN101" s="14" t="str">
        <f>IF(Point[Asset Group]="","",VLOOKUP(Point[Power Supply],power_supply,2,FALSE))</f>
        <v/>
      </c>
      <c r="AO101" s="14" t="str">
        <f>IF(Point[Asset Group]="","",VLOOKUP(Point[Waste Water],waste_water,2,FALSE))</f>
        <v/>
      </c>
      <c r="AP101" s="14" t="str">
        <f>IF(Point[Asset Group]="","",VLOOKUP(Point[Furniture SubType],subdom_master_gdb,2,FALSE))</f>
        <v/>
      </c>
      <c r="AQ101" s="14" t="str">
        <f>IF(Point[Asset Group]="","",VLOOKUP(Point[Concrete Pad],yes_no,2,FALSE))</f>
        <v/>
      </c>
      <c r="AR101" s="14" t="str">
        <f>IF(Point[Asset Group]="","",VLOOKUP(Point[Material],material_master,2,FALSE))</f>
        <v/>
      </c>
      <c r="AS101" s="14" t="str">
        <f>IF(Point[Asset Group]="","",VLOOKUP(Point[Plumbing],irrigation_plumbing,2,FALSE))</f>
        <v/>
      </c>
      <c r="AT101" s="14" t="str">
        <f>IF(Point[Asset Group]="","",VLOOKUP(Point[Sprinklers],irrigation_sprinklers,2,FALSE))</f>
        <v/>
      </c>
      <c r="AU101" s="14" t="str">
        <f>IF(Point[Asset Group]="","",VLOOKUP(Point[System],irrigation_system,2,FALSE))</f>
        <v/>
      </c>
      <c r="AV101" s="14" t="str">
        <f>IF(Point[Asset Group]="","",VLOOKUP(Point[Status],irrigation_status,2,FALSE))</f>
        <v/>
      </c>
      <c r="AW101" s="11" t="str">
        <f>IF(Point[Date of manufacture]="","",Point[Date of manufacture])</f>
        <v/>
      </c>
      <c r="AX101" s="14" t="str">
        <f>IF(Point[Asset Group]="","",VLOOKUP(Point[Sign Purpose],sign_purpose,2,FALSE))</f>
        <v/>
      </c>
      <c r="AY101" s="14" t="str">
        <f>IF(Point[Asset Group]="","",VLOOKUP(Point[Sign Material],material_master,2,FALSE))</f>
        <v/>
      </c>
      <c r="AZ101" s="14" t="str">
        <f>IF(Point[Asset Group]="","",VLOOKUP(Point[Affixed To],sign_affix,2,FALSE))</f>
        <v/>
      </c>
      <c r="BA101" s="14" t="str">
        <f>IF(Point[Size HxB mm]="","",Point[Size HxB mm])</f>
        <v/>
      </c>
      <c r="BB101" s="14" t="str">
        <f>IF(Point[Height m]="","",Point[Height m])</f>
        <v/>
      </c>
      <c r="BC101" s="14" t="str">
        <f>IF(Point[Asset Group]="","",VLOOKUP(Point[Post Material],material_master,2,FALSE))</f>
        <v/>
      </c>
      <c r="BD101" s="14" t="str">
        <f>IF(Point[Asset Group]="","",VLOOKUP(Point[Post Number],number,2,FALSE))</f>
        <v/>
      </c>
      <c r="BE101" s="14" t="str">
        <f>IF(Point[Asset Group]="","",VLOOKUP(Point[Structure SubType],subdom_master_gdb,2,FALSE))</f>
        <v/>
      </c>
      <c r="BF101" s="14" t="str">
        <f>IF(Point[Area m2]="","",Point[Area m2])</f>
        <v/>
      </c>
      <c r="BG101" s="14" t="str">
        <f>IF(Point[Length m]="","",Point[Length m])</f>
        <v/>
      </c>
      <c r="BH101" s="14" t="str">
        <f>IF(Point[Width m]="","",Point[Width m])</f>
        <v/>
      </c>
      <c r="BI101" s="14" t="str">
        <f>IF(Point[Diameter m]="","",Point[Diameter m])</f>
        <v/>
      </c>
      <c r="BJ101" s="14" t="str">
        <f>IF(Point[Asset Group]="","",VLOOKUP(Point[Number of Pipes],number,2,FALSE))</f>
        <v/>
      </c>
      <c r="BK101" s="14" t="str">
        <f>IF(Point[Asset Group]="","",VLOOKUP(Point[Combined Name],2,FALSE))</f>
        <v/>
      </c>
      <c r="BL101" s="14" t="str">
        <f>IF(Point[Asset Group]="","",VLOOKUP(Point[Size Class],size_class,2,FALSE))</f>
        <v/>
      </c>
      <c r="BM101" s="14" t="str">
        <f>IF(Point[Asset Group]="","",VLOOKUP(Point[Age Class],age_class,2,FALSE))</f>
        <v/>
      </c>
      <c r="BN101" s="14" t="str">
        <f>IF(Point[Girth (cm)]="","",Point[Girth (cm)])</f>
        <v/>
      </c>
      <c r="BO101" s="14" t="str">
        <f>IF(Point[Crown Radius (m)]="","",Point[Crown Radius (m)])</f>
        <v/>
      </c>
      <c r="BP101" s="14" t="str">
        <f>IF(Point[Asset Group]="","",VLOOKUP(Point[Rooting Environment],root_enviro,2,FALSE))</f>
        <v/>
      </c>
      <c r="BQ101" s="14" t="str">
        <f>IF(Point[Asset Group]="","",VLOOKUP(Point[Tree Surround],tree_surround,2,FALSE))</f>
        <v/>
      </c>
      <c r="BR101" s="14" t="str">
        <f>IF(Point[Asset Group]="","",VLOOKUP(Point[Tree Grill],yes_no,2,FALSE))</f>
        <v/>
      </c>
      <c r="BS101" s="14" t="str">
        <f>IF(Point[Asset Group]="","",VLOOKUP(Point[Tree Location],tree_location,2,FALSE))</f>
        <v/>
      </c>
    </row>
    <row r="102" spans="1:71" s="3" customFormat="1" x14ac:dyDescent="0.2">
      <c r="A102" s="3" t="str">
        <f>IF(Point[DWG File Name]="","",Point[DWG File Name])</f>
        <v/>
      </c>
      <c r="B102" s="3" t="str">
        <f>IF(Point[DWG Layer Name]="","",Point[DWG Layer Name])</f>
        <v/>
      </c>
      <c r="C102" s="3" t="str">
        <f>IF(Point[DWG Handle]="","",Point[DWG Handle])</f>
        <v/>
      </c>
      <c r="D102" s="58" t="str">
        <f>IF(Point[X]="","",Point[X])</f>
        <v/>
      </c>
      <c r="E102" s="58" t="str">
        <f>IF(Point[Y]="","",Point[Y])</f>
        <v/>
      </c>
      <c r="F102" s="3" t="str">
        <f>IF(Point[Replacement Asset]="","",Point[Replacement Asset])</f>
        <v/>
      </c>
      <c r="G102" s="3" t="str">
        <f>IF(Point[Asset ID]="","",UPPER(Point[Asset ID]))</f>
        <v/>
      </c>
      <c r="H102" s="3" t="str">
        <f>IF(Point[Asset Group]="","",VLOOKUP(Point[Asset Group],asset_grp_pt,4,FALSE))</f>
        <v/>
      </c>
      <c r="I102" s="3" t="str">
        <f>IF(Point[Asset Group]="","",VLOOKUP(Point[Asset Group],asset_grp_pt,2,FALSE))</f>
        <v/>
      </c>
      <c r="J102" s="3" t="str">
        <f>IF(Point[Asset Group]="","",VLOOKUP(Point[Asset Group],asset_grp_pt,3,FALSE))</f>
        <v/>
      </c>
      <c r="K102" s="3" t="str">
        <f>IF(Point[Asset Group]="","",VLOOKUP(Point[Asset Type],type_master_list,2,FALSE))</f>
        <v/>
      </c>
      <c r="L102" s="3" t="str">
        <f>IF(Point[Asset Name]="","",PROPER(Point[Asset Name]))</f>
        <v/>
      </c>
      <c r="M102" s="11" t="str">
        <f>IF(Point[Install Date]="","",Point[Install Date])</f>
        <v/>
      </c>
      <c r="N102" s="11" t="str">
        <f>IF(Point[Note]="","",PROPER(Point[Note]))</f>
        <v/>
      </c>
      <c r="O102" s="11" t="str">
        <f>IF(Point[Resource Consent Number]="","",UPPER(Point[Resource Consent Number]))</f>
        <v/>
      </c>
      <c r="P102" s="53" t="str">
        <f>IF(Point[Asset Unit Cost]="","",Point[Asset Unit Cost])</f>
        <v/>
      </c>
      <c r="Q102" s="11" t="str">
        <f>IF(Point[Added By]="","",UPPER(Point[Added By]))</f>
        <v/>
      </c>
      <c r="R102" s="11" t="str">
        <f>IF(Point[Added Date]="","",Point[Added Date])</f>
        <v/>
      </c>
      <c r="S102" s="14" t="str">
        <f>IF(Point[Z COORD]="","",Point[Z COORD])</f>
        <v/>
      </c>
      <c r="T102" s="14" t="str">
        <f>IF(Point[Asset Description]="","",PROPER(Point[Asset Description]))</f>
        <v/>
      </c>
      <c r="U102" s="14" t="str">
        <f>IF(Point[[Artist ]]="","",PROPER(Point[[Artist ]]))</f>
        <v/>
      </c>
      <c r="V102" s="14" t="str">
        <f>IF(Point[Material Notes]="","",PROPER(Point[Material Notes]))</f>
        <v/>
      </c>
      <c r="W102" s="14" t="str">
        <f>IF(Point[Dimension Notes]="","",Point[Dimension Notes])</f>
        <v/>
      </c>
      <c r="X102" s="14" t="str">
        <f>IF(Point[List]="","",VLOOKUP(Point[Burner Number],number,2,FALSE))</f>
        <v/>
      </c>
      <c r="Y102" s="14" t="str">
        <f>IF(Point[List]="","",VLOOKUP(Point[Fuel],bbq_fuel,2,FALSE))</f>
        <v/>
      </c>
      <c r="Z102" s="14" t="str">
        <f>IF(Point[List]="","",VLOOKUP(Point[Cabinet Material],bbq_material,2,FALSE))</f>
        <v/>
      </c>
      <c r="AA102" s="14" t="str">
        <f>IF(Point[Asset Group]="","",VLOOKUP(Point[Manufacturer],manufacturer,2,FALSE))</f>
        <v/>
      </c>
      <c r="AB102" s="14" t="str">
        <f>IF(Point[Uinsex WC]="","",Point[Uinsex WC])</f>
        <v/>
      </c>
      <c r="AC102" s="14" t="str">
        <f>IF(Point[Female WC]="","",Point[Female WC])</f>
        <v/>
      </c>
      <c r="AD102" s="14" t="str">
        <f>IF(Point[Male WC]="","",Point[Male WC])</f>
        <v/>
      </c>
      <c r="AE102" s="14" t="str">
        <f>IF(Point[Urinal]="","",Point[Urinal])</f>
        <v/>
      </c>
      <c r="AF102" s="14" t="str">
        <f>IF(Point[Disabled Unisex]="","",Point[Disabled Unisex])</f>
        <v/>
      </c>
      <c r="AG102" s="14" t="str">
        <f>IF(Point[Disabled Female]="","",Point[Disabled Female])</f>
        <v/>
      </c>
      <c r="AH102" s="14" t="str">
        <f>IF(Point[Disabled Male]="","",Point[Disabled Male])</f>
        <v/>
      </c>
      <c r="AI102" s="14" t="str">
        <f>IF(Point[Asset Group]="","",VLOOKUP(Point[Handrail],yes_no,2,FALSE))</f>
        <v/>
      </c>
      <c r="AJ102" s="14" t="str">
        <f>IF(Point[Asset Group]="","",VLOOKUP(Point[Baby Changing],yes_no,2,FALSE))</f>
        <v/>
      </c>
      <c r="AK102" s="14" t="str">
        <f>IF(Point[Asset Group]="","",VLOOKUP(Point[Service Room],yes_no,2,FALSE))</f>
        <v/>
      </c>
      <c r="AL102" s="14" t="str">
        <f>IF(Point[Asset Group]="","",VLOOKUP(Point[Service Tap],service_tap,2,FALSE))</f>
        <v/>
      </c>
      <c r="AM102" s="14" t="str">
        <f>IF(Point[Asset Group]="","",VLOOKUP(Point[Heating Type],wc_heating,2,FALSE))</f>
        <v/>
      </c>
      <c r="AN102" s="14" t="str">
        <f>IF(Point[Asset Group]="","",VLOOKUP(Point[Power Supply],power_supply,2,FALSE))</f>
        <v/>
      </c>
      <c r="AO102" s="14" t="str">
        <f>IF(Point[Asset Group]="","",VLOOKUP(Point[Waste Water],waste_water,2,FALSE))</f>
        <v/>
      </c>
      <c r="AP102" s="14" t="str">
        <f>IF(Point[Asset Group]="","",VLOOKUP(Point[Furniture SubType],subdom_master_gdb,2,FALSE))</f>
        <v/>
      </c>
      <c r="AQ102" s="14" t="str">
        <f>IF(Point[Asset Group]="","",VLOOKUP(Point[Concrete Pad],yes_no,2,FALSE))</f>
        <v/>
      </c>
      <c r="AR102" s="14" t="str">
        <f>IF(Point[Asset Group]="","",VLOOKUP(Point[Material],material_master,2,FALSE))</f>
        <v/>
      </c>
      <c r="AS102" s="14" t="str">
        <f>IF(Point[Asset Group]="","",VLOOKUP(Point[Plumbing],irrigation_plumbing,2,FALSE))</f>
        <v/>
      </c>
      <c r="AT102" s="14" t="str">
        <f>IF(Point[Asset Group]="","",VLOOKUP(Point[Sprinklers],irrigation_sprinklers,2,FALSE))</f>
        <v/>
      </c>
      <c r="AU102" s="14" t="str">
        <f>IF(Point[Asset Group]="","",VLOOKUP(Point[System],irrigation_system,2,FALSE))</f>
        <v/>
      </c>
      <c r="AV102" s="14" t="str">
        <f>IF(Point[Asset Group]="","",VLOOKUP(Point[Status],irrigation_status,2,FALSE))</f>
        <v/>
      </c>
      <c r="AW102" s="11" t="str">
        <f>IF(Point[Date of manufacture]="","",Point[Date of manufacture])</f>
        <v/>
      </c>
      <c r="AX102" s="14" t="str">
        <f>IF(Point[Asset Group]="","",VLOOKUP(Point[Sign Purpose],sign_purpose,2,FALSE))</f>
        <v/>
      </c>
      <c r="AY102" s="14" t="str">
        <f>IF(Point[Asset Group]="","",VLOOKUP(Point[Sign Material],material_master,2,FALSE))</f>
        <v/>
      </c>
      <c r="AZ102" s="14" t="str">
        <f>IF(Point[Asset Group]="","",VLOOKUP(Point[Affixed To],sign_affix,2,FALSE))</f>
        <v/>
      </c>
      <c r="BA102" s="14" t="str">
        <f>IF(Point[Size HxB mm]="","",Point[Size HxB mm])</f>
        <v/>
      </c>
      <c r="BB102" s="14" t="str">
        <f>IF(Point[Height m]="","",Point[Height m])</f>
        <v/>
      </c>
      <c r="BC102" s="14" t="str">
        <f>IF(Point[Asset Group]="","",VLOOKUP(Point[Post Material],material_master,2,FALSE))</f>
        <v/>
      </c>
      <c r="BD102" s="14" t="str">
        <f>IF(Point[Asset Group]="","",VLOOKUP(Point[Post Number],number,2,FALSE))</f>
        <v/>
      </c>
      <c r="BE102" s="14" t="str">
        <f>IF(Point[Asset Group]="","",VLOOKUP(Point[Structure SubType],subdom_master_gdb,2,FALSE))</f>
        <v/>
      </c>
      <c r="BF102" s="14" t="str">
        <f>IF(Point[Area m2]="","",Point[Area m2])</f>
        <v/>
      </c>
      <c r="BG102" s="14" t="str">
        <f>IF(Point[Length m]="","",Point[Length m])</f>
        <v/>
      </c>
      <c r="BH102" s="14" t="str">
        <f>IF(Point[Width m]="","",Point[Width m])</f>
        <v/>
      </c>
      <c r="BI102" s="14" t="str">
        <f>IF(Point[Diameter m]="","",Point[Diameter m])</f>
        <v/>
      </c>
      <c r="BJ102" s="14" t="str">
        <f>IF(Point[Asset Group]="","",VLOOKUP(Point[Number of Pipes],number,2,FALSE))</f>
        <v/>
      </c>
      <c r="BK102" s="14" t="str">
        <f>IF(Point[Asset Group]="","",VLOOKUP(Point[Combined Name],2,FALSE))</f>
        <v/>
      </c>
      <c r="BL102" s="14" t="str">
        <f>IF(Point[Asset Group]="","",VLOOKUP(Point[Size Class],size_class,2,FALSE))</f>
        <v/>
      </c>
      <c r="BM102" s="14" t="str">
        <f>IF(Point[Asset Group]="","",VLOOKUP(Point[Age Class],age_class,2,FALSE))</f>
        <v/>
      </c>
      <c r="BN102" s="14" t="str">
        <f>IF(Point[Girth (cm)]="","",Point[Girth (cm)])</f>
        <v/>
      </c>
      <c r="BO102" s="14" t="str">
        <f>IF(Point[Crown Radius (m)]="","",Point[Crown Radius (m)])</f>
        <v/>
      </c>
      <c r="BP102" s="14" t="str">
        <f>IF(Point[Asset Group]="","",VLOOKUP(Point[Rooting Environment],root_enviro,2,FALSE))</f>
        <v/>
      </c>
      <c r="BQ102" s="14" t="str">
        <f>IF(Point[Asset Group]="","",VLOOKUP(Point[Tree Surround],tree_surround,2,FALSE))</f>
        <v/>
      </c>
      <c r="BR102" s="14" t="str">
        <f>IF(Point[Asset Group]="","",VLOOKUP(Point[Tree Grill],yes_no,2,FALSE))</f>
        <v/>
      </c>
      <c r="BS102" s="14" t="str">
        <f>IF(Point[Asset Group]="","",VLOOKUP(Point[Tree Location],tree_location,2,FALSE))</f>
        <v/>
      </c>
    </row>
    <row r="103" spans="1:71" s="3" customFormat="1" x14ac:dyDescent="0.2">
      <c r="A103" s="3" t="str">
        <f>IF(Point[DWG File Name]="","",Point[DWG File Name])</f>
        <v/>
      </c>
      <c r="B103" s="3" t="str">
        <f>IF(Point[DWG Layer Name]="","",Point[DWG Layer Name])</f>
        <v/>
      </c>
      <c r="C103" s="3" t="str">
        <f>IF(Point[DWG Handle]="","",Point[DWG Handle])</f>
        <v/>
      </c>
      <c r="D103" s="58" t="str">
        <f>IF(Point[X]="","",Point[X])</f>
        <v/>
      </c>
      <c r="E103" s="58" t="str">
        <f>IF(Point[Y]="","",Point[Y])</f>
        <v/>
      </c>
      <c r="F103" s="3" t="str">
        <f>IF(Point[Replacement Asset]="","",Point[Replacement Asset])</f>
        <v/>
      </c>
      <c r="G103" s="3" t="str">
        <f>IF(Point[Asset ID]="","",UPPER(Point[Asset ID]))</f>
        <v/>
      </c>
      <c r="H103" s="3" t="str">
        <f>IF(Point[Asset Group]="","",VLOOKUP(Point[Asset Group],asset_grp_pt,4,FALSE))</f>
        <v/>
      </c>
      <c r="I103" s="3" t="str">
        <f>IF(Point[Asset Group]="","",VLOOKUP(Point[Asset Group],asset_grp_pt,2,FALSE))</f>
        <v/>
      </c>
      <c r="J103" s="3" t="str">
        <f>IF(Point[Asset Group]="","",VLOOKUP(Point[Asset Group],asset_grp_pt,3,FALSE))</f>
        <v/>
      </c>
      <c r="K103" s="3" t="str">
        <f>IF(Point[Asset Group]="","",VLOOKUP(Point[Asset Type],type_master_list,2,FALSE))</f>
        <v/>
      </c>
      <c r="L103" s="3" t="str">
        <f>IF(Point[Asset Name]="","",PROPER(Point[Asset Name]))</f>
        <v/>
      </c>
      <c r="M103" s="11" t="str">
        <f>IF(Point[Install Date]="","",Point[Install Date])</f>
        <v/>
      </c>
      <c r="N103" s="11" t="str">
        <f>IF(Point[Note]="","",PROPER(Point[Note]))</f>
        <v/>
      </c>
      <c r="O103" s="11" t="str">
        <f>IF(Point[Resource Consent Number]="","",UPPER(Point[Resource Consent Number]))</f>
        <v/>
      </c>
      <c r="P103" s="53" t="str">
        <f>IF(Point[Asset Unit Cost]="","",Point[Asset Unit Cost])</f>
        <v/>
      </c>
      <c r="Q103" s="11" t="str">
        <f>IF(Point[Added By]="","",UPPER(Point[Added By]))</f>
        <v/>
      </c>
      <c r="R103" s="11" t="str">
        <f>IF(Point[Added Date]="","",Point[Added Date])</f>
        <v/>
      </c>
      <c r="S103" s="14" t="str">
        <f>IF(Point[Z COORD]="","",Point[Z COORD])</f>
        <v/>
      </c>
      <c r="T103" s="14" t="str">
        <f>IF(Point[Asset Description]="","",PROPER(Point[Asset Description]))</f>
        <v/>
      </c>
      <c r="U103" s="14" t="str">
        <f>IF(Point[[Artist ]]="","",PROPER(Point[[Artist ]]))</f>
        <v/>
      </c>
      <c r="V103" s="14" t="str">
        <f>IF(Point[Material Notes]="","",PROPER(Point[Material Notes]))</f>
        <v/>
      </c>
      <c r="W103" s="14" t="str">
        <f>IF(Point[Dimension Notes]="","",Point[Dimension Notes])</f>
        <v/>
      </c>
      <c r="X103" s="14" t="str">
        <f>IF(Point[List]="","",VLOOKUP(Point[Burner Number],number,2,FALSE))</f>
        <v/>
      </c>
      <c r="Y103" s="14" t="str">
        <f>IF(Point[List]="","",VLOOKUP(Point[Fuel],bbq_fuel,2,FALSE))</f>
        <v/>
      </c>
      <c r="Z103" s="14" t="str">
        <f>IF(Point[List]="","",VLOOKUP(Point[Cabinet Material],bbq_material,2,FALSE))</f>
        <v/>
      </c>
      <c r="AA103" s="14" t="str">
        <f>IF(Point[Asset Group]="","",VLOOKUP(Point[Manufacturer],manufacturer,2,FALSE))</f>
        <v/>
      </c>
      <c r="AB103" s="14" t="str">
        <f>IF(Point[Uinsex WC]="","",Point[Uinsex WC])</f>
        <v/>
      </c>
      <c r="AC103" s="14" t="str">
        <f>IF(Point[Female WC]="","",Point[Female WC])</f>
        <v/>
      </c>
      <c r="AD103" s="14" t="str">
        <f>IF(Point[Male WC]="","",Point[Male WC])</f>
        <v/>
      </c>
      <c r="AE103" s="14" t="str">
        <f>IF(Point[Urinal]="","",Point[Urinal])</f>
        <v/>
      </c>
      <c r="AF103" s="14" t="str">
        <f>IF(Point[Disabled Unisex]="","",Point[Disabled Unisex])</f>
        <v/>
      </c>
      <c r="AG103" s="14" t="str">
        <f>IF(Point[Disabled Female]="","",Point[Disabled Female])</f>
        <v/>
      </c>
      <c r="AH103" s="14" t="str">
        <f>IF(Point[Disabled Male]="","",Point[Disabled Male])</f>
        <v/>
      </c>
      <c r="AI103" s="14" t="str">
        <f>IF(Point[Asset Group]="","",VLOOKUP(Point[Handrail],yes_no,2,FALSE))</f>
        <v/>
      </c>
      <c r="AJ103" s="14" t="str">
        <f>IF(Point[Asset Group]="","",VLOOKUP(Point[Baby Changing],yes_no,2,FALSE))</f>
        <v/>
      </c>
      <c r="AK103" s="14" t="str">
        <f>IF(Point[Asset Group]="","",VLOOKUP(Point[Service Room],yes_no,2,FALSE))</f>
        <v/>
      </c>
      <c r="AL103" s="14" t="str">
        <f>IF(Point[Asset Group]="","",VLOOKUP(Point[Service Tap],service_tap,2,FALSE))</f>
        <v/>
      </c>
      <c r="AM103" s="14" t="str">
        <f>IF(Point[Asset Group]="","",VLOOKUP(Point[Heating Type],wc_heating,2,FALSE))</f>
        <v/>
      </c>
      <c r="AN103" s="14" t="str">
        <f>IF(Point[Asset Group]="","",VLOOKUP(Point[Power Supply],power_supply,2,FALSE))</f>
        <v/>
      </c>
      <c r="AO103" s="14" t="str">
        <f>IF(Point[Asset Group]="","",VLOOKUP(Point[Waste Water],waste_water,2,FALSE))</f>
        <v/>
      </c>
      <c r="AP103" s="14" t="str">
        <f>IF(Point[Asset Group]="","",VLOOKUP(Point[Furniture SubType],subdom_master_gdb,2,FALSE))</f>
        <v/>
      </c>
      <c r="AQ103" s="14" t="str">
        <f>IF(Point[Asset Group]="","",VLOOKUP(Point[Concrete Pad],yes_no,2,FALSE))</f>
        <v/>
      </c>
      <c r="AR103" s="14" t="str">
        <f>IF(Point[Asset Group]="","",VLOOKUP(Point[Material],material_master,2,FALSE))</f>
        <v/>
      </c>
      <c r="AS103" s="14" t="str">
        <f>IF(Point[Asset Group]="","",VLOOKUP(Point[Plumbing],irrigation_plumbing,2,FALSE))</f>
        <v/>
      </c>
      <c r="AT103" s="14" t="str">
        <f>IF(Point[Asset Group]="","",VLOOKUP(Point[Sprinklers],irrigation_sprinklers,2,FALSE))</f>
        <v/>
      </c>
      <c r="AU103" s="14" t="str">
        <f>IF(Point[Asset Group]="","",VLOOKUP(Point[System],irrigation_system,2,FALSE))</f>
        <v/>
      </c>
      <c r="AV103" s="14" t="str">
        <f>IF(Point[Asset Group]="","",VLOOKUP(Point[Status],irrigation_status,2,FALSE))</f>
        <v/>
      </c>
      <c r="AW103" s="11" t="str">
        <f>IF(Point[Date of manufacture]="","",Point[Date of manufacture])</f>
        <v/>
      </c>
      <c r="AX103" s="14" t="str">
        <f>IF(Point[Asset Group]="","",VLOOKUP(Point[Sign Purpose],sign_purpose,2,FALSE))</f>
        <v/>
      </c>
      <c r="AY103" s="14" t="str">
        <f>IF(Point[Asset Group]="","",VLOOKUP(Point[Sign Material],material_master,2,FALSE))</f>
        <v/>
      </c>
      <c r="AZ103" s="14" t="str">
        <f>IF(Point[Asset Group]="","",VLOOKUP(Point[Affixed To],sign_affix,2,FALSE))</f>
        <v/>
      </c>
      <c r="BA103" s="14" t="str">
        <f>IF(Point[Size HxB mm]="","",Point[Size HxB mm])</f>
        <v/>
      </c>
      <c r="BB103" s="14" t="str">
        <f>IF(Point[Height m]="","",Point[Height m])</f>
        <v/>
      </c>
      <c r="BC103" s="14" t="str">
        <f>IF(Point[Asset Group]="","",VLOOKUP(Point[Post Material],material_master,2,FALSE))</f>
        <v/>
      </c>
      <c r="BD103" s="14" t="str">
        <f>IF(Point[Asset Group]="","",VLOOKUP(Point[Post Number],number,2,FALSE))</f>
        <v/>
      </c>
      <c r="BE103" s="14" t="str">
        <f>IF(Point[Asset Group]="","",VLOOKUP(Point[Structure SubType],subdom_master_gdb,2,FALSE))</f>
        <v/>
      </c>
      <c r="BF103" s="14" t="str">
        <f>IF(Point[Area m2]="","",Point[Area m2])</f>
        <v/>
      </c>
      <c r="BG103" s="14" t="str">
        <f>IF(Point[Length m]="","",Point[Length m])</f>
        <v/>
      </c>
      <c r="BH103" s="14" t="str">
        <f>IF(Point[Width m]="","",Point[Width m])</f>
        <v/>
      </c>
      <c r="BI103" s="14" t="str">
        <f>IF(Point[Diameter m]="","",Point[Diameter m])</f>
        <v/>
      </c>
      <c r="BJ103" s="14" t="str">
        <f>IF(Point[Asset Group]="","",VLOOKUP(Point[Number of Pipes],number,2,FALSE))</f>
        <v/>
      </c>
      <c r="BK103" s="14" t="str">
        <f>IF(Point[Asset Group]="","",VLOOKUP(Point[Combined Name],2,FALSE))</f>
        <v/>
      </c>
      <c r="BL103" s="14" t="str">
        <f>IF(Point[Asset Group]="","",VLOOKUP(Point[Size Class],size_class,2,FALSE))</f>
        <v/>
      </c>
      <c r="BM103" s="14" t="str">
        <f>IF(Point[Asset Group]="","",VLOOKUP(Point[Age Class],age_class,2,FALSE))</f>
        <v/>
      </c>
      <c r="BN103" s="14" t="str">
        <f>IF(Point[Girth (cm)]="","",Point[Girth (cm)])</f>
        <v/>
      </c>
      <c r="BO103" s="14" t="str">
        <f>IF(Point[Crown Radius (m)]="","",Point[Crown Radius (m)])</f>
        <v/>
      </c>
      <c r="BP103" s="14" t="str">
        <f>IF(Point[Asset Group]="","",VLOOKUP(Point[Rooting Environment],root_enviro,2,FALSE))</f>
        <v/>
      </c>
      <c r="BQ103" s="14" t="str">
        <f>IF(Point[Asset Group]="","",VLOOKUP(Point[Tree Surround],tree_surround,2,FALSE))</f>
        <v/>
      </c>
      <c r="BR103" s="14" t="str">
        <f>IF(Point[Asset Group]="","",VLOOKUP(Point[Tree Grill],yes_no,2,FALSE))</f>
        <v/>
      </c>
      <c r="BS103" s="14" t="str">
        <f>IF(Point[Asset Group]="","",VLOOKUP(Point[Tree Location],tree_location,2,FALSE))</f>
        <v/>
      </c>
    </row>
    <row r="104" spans="1:71" s="3" customFormat="1" x14ac:dyDescent="0.2">
      <c r="A104" s="3" t="str">
        <f>IF(Point[DWG File Name]="","",Point[DWG File Name])</f>
        <v/>
      </c>
      <c r="B104" s="3" t="str">
        <f>IF(Point[DWG Layer Name]="","",Point[DWG Layer Name])</f>
        <v/>
      </c>
      <c r="C104" s="3" t="str">
        <f>IF(Point[DWG Handle]="","",Point[DWG Handle])</f>
        <v/>
      </c>
      <c r="D104" s="58" t="str">
        <f>IF(Point[X]="","",Point[X])</f>
        <v/>
      </c>
      <c r="E104" s="58" t="str">
        <f>IF(Point[Y]="","",Point[Y])</f>
        <v/>
      </c>
      <c r="F104" s="3" t="str">
        <f>IF(Point[Replacement Asset]="","",Point[Replacement Asset])</f>
        <v/>
      </c>
      <c r="G104" s="3" t="str">
        <f>IF(Point[Asset ID]="","",UPPER(Point[Asset ID]))</f>
        <v/>
      </c>
      <c r="H104" s="3" t="str">
        <f>IF(Point[Asset Group]="","",VLOOKUP(Point[Asset Group],asset_grp_pt,4,FALSE))</f>
        <v/>
      </c>
      <c r="I104" s="3" t="str">
        <f>IF(Point[Asset Group]="","",VLOOKUP(Point[Asset Group],asset_grp_pt,2,FALSE))</f>
        <v/>
      </c>
      <c r="J104" s="3" t="str">
        <f>IF(Point[Asset Group]="","",VLOOKUP(Point[Asset Group],asset_grp_pt,3,FALSE))</f>
        <v/>
      </c>
      <c r="K104" s="3" t="str">
        <f>IF(Point[Asset Group]="","",VLOOKUP(Point[Asset Type],type_master_list,2,FALSE))</f>
        <v/>
      </c>
      <c r="L104" s="3" t="str">
        <f>IF(Point[Asset Name]="","",PROPER(Point[Asset Name]))</f>
        <v/>
      </c>
      <c r="M104" s="11" t="str">
        <f>IF(Point[Install Date]="","",Point[Install Date])</f>
        <v/>
      </c>
      <c r="N104" s="11" t="str">
        <f>IF(Point[Note]="","",PROPER(Point[Note]))</f>
        <v/>
      </c>
      <c r="O104" s="11" t="str">
        <f>IF(Point[Resource Consent Number]="","",UPPER(Point[Resource Consent Number]))</f>
        <v/>
      </c>
      <c r="P104" s="53" t="str">
        <f>IF(Point[Asset Unit Cost]="","",Point[Asset Unit Cost])</f>
        <v/>
      </c>
      <c r="Q104" s="11" t="str">
        <f>IF(Point[Added By]="","",UPPER(Point[Added By]))</f>
        <v/>
      </c>
      <c r="R104" s="11" t="str">
        <f>IF(Point[Added Date]="","",Point[Added Date])</f>
        <v/>
      </c>
      <c r="S104" s="14" t="str">
        <f>IF(Point[Z COORD]="","",Point[Z COORD])</f>
        <v/>
      </c>
      <c r="T104" s="14" t="str">
        <f>IF(Point[Asset Description]="","",PROPER(Point[Asset Description]))</f>
        <v/>
      </c>
      <c r="U104" s="14" t="str">
        <f>IF(Point[[Artist ]]="","",PROPER(Point[[Artist ]]))</f>
        <v/>
      </c>
      <c r="V104" s="14" t="str">
        <f>IF(Point[Material Notes]="","",PROPER(Point[Material Notes]))</f>
        <v/>
      </c>
      <c r="W104" s="14" t="str">
        <f>IF(Point[Dimension Notes]="","",Point[Dimension Notes])</f>
        <v/>
      </c>
      <c r="X104" s="14" t="str">
        <f>IF(Point[List]="","",VLOOKUP(Point[Burner Number],number,2,FALSE))</f>
        <v/>
      </c>
      <c r="Y104" s="14" t="str">
        <f>IF(Point[List]="","",VLOOKUP(Point[Fuel],bbq_fuel,2,FALSE))</f>
        <v/>
      </c>
      <c r="Z104" s="14" t="str">
        <f>IF(Point[List]="","",VLOOKUP(Point[Cabinet Material],bbq_material,2,FALSE))</f>
        <v/>
      </c>
      <c r="AA104" s="14" t="str">
        <f>IF(Point[Asset Group]="","",VLOOKUP(Point[Manufacturer],manufacturer,2,FALSE))</f>
        <v/>
      </c>
      <c r="AB104" s="14" t="str">
        <f>IF(Point[Uinsex WC]="","",Point[Uinsex WC])</f>
        <v/>
      </c>
      <c r="AC104" s="14" t="str">
        <f>IF(Point[Female WC]="","",Point[Female WC])</f>
        <v/>
      </c>
      <c r="AD104" s="14" t="str">
        <f>IF(Point[Male WC]="","",Point[Male WC])</f>
        <v/>
      </c>
      <c r="AE104" s="14" t="str">
        <f>IF(Point[Urinal]="","",Point[Urinal])</f>
        <v/>
      </c>
      <c r="AF104" s="14" t="str">
        <f>IF(Point[Disabled Unisex]="","",Point[Disabled Unisex])</f>
        <v/>
      </c>
      <c r="AG104" s="14" t="str">
        <f>IF(Point[Disabled Female]="","",Point[Disabled Female])</f>
        <v/>
      </c>
      <c r="AH104" s="14" t="str">
        <f>IF(Point[Disabled Male]="","",Point[Disabled Male])</f>
        <v/>
      </c>
      <c r="AI104" s="14" t="str">
        <f>IF(Point[Asset Group]="","",VLOOKUP(Point[Handrail],yes_no,2,FALSE))</f>
        <v/>
      </c>
      <c r="AJ104" s="14" t="str">
        <f>IF(Point[Asset Group]="","",VLOOKUP(Point[Baby Changing],yes_no,2,FALSE))</f>
        <v/>
      </c>
      <c r="AK104" s="14" t="str">
        <f>IF(Point[Asset Group]="","",VLOOKUP(Point[Service Room],yes_no,2,FALSE))</f>
        <v/>
      </c>
      <c r="AL104" s="14" t="str">
        <f>IF(Point[Asset Group]="","",VLOOKUP(Point[Service Tap],service_tap,2,FALSE))</f>
        <v/>
      </c>
      <c r="AM104" s="14" t="str">
        <f>IF(Point[Asset Group]="","",VLOOKUP(Point[Heating Type],wc_heating,2,FALSE))</f>
        <v/>
      </c>
      <c r="AN104" s="14" t="str">
        <f>IF(Point[Asset Group]="","",VLOOKUP(Point[Power Supply],power_supply,2,FALSE))</f>
        <v/>
      </c>
      <c r="AO104" s="14" t="str">
        <f>IF(Point[Asset Group]="","",VLOOKUP(Point[Waste Water],waste_water,2,FALSE))</f>
        <v/>
      </c>
      <c r="AP104" s="14" t="str">
        <f>IF(Point[Asset Group]="","",VLOOKUP(Point[Furniture SubType],subdom_master_gdb,2,FALSE))</f>
        <v/>
      </c>
      <c r="AQ104" s="14" t="str">
        <f>IF(Point[Asset Group]="","",VLOOKUP(Point[Concrete Pad],yes_no,2,FALSE))</f>
        <v/>
      </c>
      <c r="AR104" s="14" t="str">
        <f>IF(Point[Asset Group]="","",VLOOKUP(Point[Material],material_master,2,FALSE))</f>
        <v/>
      </c>
      <c r="AS104" s="14" t="str">
        <f>IF(Point[Asset Group]="","",VLOOKUP(Point[Plumbing],irrigation_plumbing,2,FALSE))</f>
        <v/>
      </c>
      <c r="AT104" s="14" t="str">
        <f>IF(Point[Asset Group]="","",VLOOKUP(Point[Sprinklers],irrigation_sprinklers,2,FALSE))</f>
        <v/>
      </c>
      <c r="AU104" s="14" t="str">
        <f>IF(Point[Asset Group]="","",VLOOKUP(Point[System],irrigation_system,2,FALSE))</f>
        <v/>
      </c>
      <c r="AV104" s="14" t="str">
        <f>IF(Point[Asset Group]="","",VLOOKUP(Point[Status],irrigation_status,2,FALSE))</f>
        <v/>
      </c>
      <c r="AW104" s="11" t="str">
        <f>IF(Point[Date of manufacture]="","",Point[Date of manufacture])</f>
        <v/>
      </c>
      <c r="AX104" s="14" t="str">
        <f>IF(Point[Asset Group]="","",VLOOKUP(Point[Sign Purpose],sign_purpose,2,FALSE))</f>
        <v/>
      </c>
      <c r="AY104" s="14" t="str">
        <f>IF(Point[Asset Group]="","",VLOOKUP(Point[Sign Material],material_master,2,FALSE))</f>
        <v/>
      </c>
      <c r="AZ104" s="14" t="str">
        <f>IF(Point[Asset Group]="","",VLOOKUP(Point[Affixed To],sign_affix,2,FALSE))</f>
        <v/>
      </c>
      <c r="BA104" s="14" t="str">
        <f>IF(Point[Size HxB mm]="","",Point[Size HxB mm])</f>
        <v/>
      </c>
      <c r="BB104" s="14" t="str">
        <f>IF(Point[Height m]="","",Point[Height m])</f>
        <v/>
      </c>
      <c r="BC104" s="14" t="str">
        <f>IF(Point[Asset Group]="","",VLOOKUP(Point[Post Material],material_master,2,FALSE))</f>
        <v/>
      </c>
      <c r="BD104" s="14" t="str">
        <f>IF(Point[Asset Group]="","",VLOOKUP(Point[Post Number],number,2,FALSE))</f>
        <v/>
      </c>
      <c r="BE104" s="14" t="str">
        <f>IF(Point[Asset Group]="","",VLOOKUP(Point[Structure SubType],subdom_master_gdb,2,FALSE))</f>
        <v/>
      </c>
      <c r="BF104" s="14" t="str">
        <f>IF(Point[Area m2]="","",Point[Area m2])</f>
        <v/>
      </c>
      <c r="BG104" s="14" t="str">
        <f>IF(Point[Length m]="","",Point[Length m])</f>
        <v/>
      </c>
      <c r="BH104" s="14" t="str">
        <f>IF(Point[Width m]="","",Point[Width m])</f>
        <v/>
      </c>
      <c r="BI104" s="14" t="str">
        <f>IF(Point[Diameter m]="","",Point[Diameter m])</f>
        <v/>
      </c>
      <c r="BJ104" s="14" t="str">
        <f>IF(Point[Asset Group]="","",VLOOKUP(Point[Number of Pipes],number,2,FALSE))</f>
        <v/>
      </c>
      <c r="BK104" s="14" t="str">
        <f>IF(Point[Asset Group]="","",VLOOKUP(Point[Combined Name],2,FALSE))</f>
        <v/>
      </c>
      <c r="BL104" s="14" t="str">
        <f>IF(Point[Asset Group]="","",VLOOKUP(Point[Size Class],size_class,2,FALSE))</f>
        <v/>
      </c>
      <c r="BM104" s="14" t="str">
        <f>IF(Point[Asset Group]="","",VLOOKUP(Point[Age Class],age_class,2,FALSE))</f>
        <v/>
      </c>
      <c r="BN104" s="14" t="str">
        <f>IF(Point[Girth (cm)]="","",Point[Girth (cm)])</f>
        <v/>
      </c>
      <c r="BO104" s="14" t="str">
        <f>IF(Point[Crown Radius (m)]="","",Point[Crown Radius (m)])</f>
        <v/>
      </c>
      <c r="BP104" s="14" t="str">
        <f>IF(Point[Asset Group]="","",VLOOKUP(Point[Rooting Environment],root_enviro,2,FALSE))</f>
        <v/>
      </c>
      <c r="BQ104" s="14" t="str">
        <f>IF(Point[Asset Group]="","",VLOOKUP(Point[Tree Surround],tree_surround,2,FALSE))</f>
        <v/>
      </c>
      <c r="BR104" s="14" t="str">
        <f>IF(Point[Asset Group]="","",VLOOKUP(Point[Tree Grill],yes_no,2,FALSE))</f>
        <v/>
      </c>
      <c r="BS104" s="14" t="str">
        <f>IF(Point[Asset Group]="","",VLOOKUP(Point[Tree Location],tree_location,2,FALSE))</f>
        <v/>
      </c>
    </row>
    <row r="105" spans="1:71" s="3" customFormat="1" x14ac:dyDescent="0.2">
      <c r="A105" s="3" t="str">
        <f>IF(Point[DWG File Name]="","",Point[DWG File Name])</f>
        <v/>
      </c>
      <c r="B105" s="3" t="str">
        <f>IF(Point[DWG Layer Name]="","",Point[DWG Layer Name])</f>
        <v/>
      </c>
      <c r="C105" s="3" t="str">
        <f>IF(Point[DWG Handle]="","",Point[DWG Handle])</f>
        <v/>
      </c>
      <c r="D105" s="58" t="str">
        <f>IF(Point[X]="","",Point[X])</f>
        <v/>
      </c>
      <c r="E105" s="58" t="str">
        <f>IF(Point[Y]="","",Point[Y])</f>
        <v/>
      </c>
      <c r="F105" s="3" t="str">
        <f>IF(Point[Replacement Asset]="","",Point[Replacement Asset])</f>
        <v/>
      </c>
      <c r="G105" s="3" t="str">
        <f>IF(Point[Asset ID]="","",UPPER(Point[Asset ID]))</f>
        <v/>
      </c>
      <c r="H105" s="3" t="str">
        <f>IF(Point[Asset Group]="","",VLOOKUP(Point[Asset Group],asset_grp_pt,4,FALSE))</f>
        <v/>
      </c>
      <c r="I105" s="3" t="str">
        <f>IF(Point[Asset Group]="","",VLOOKUP(Point[Asset Group],asset_grp_pt,2,FALSE))</f>
        <v/>
      </c>
      <c r="J105" s="3" t="str">
        <f>IF(Point[Asset Group]="","",VLOOKUP(Point[Asset Group],asset_grp_pt,3,FALSE))</f>
        <v/>
      </c>
      <c r="K105" s="3" t="str">
        <f>IF(Point[Asset Group]="","",VLOOKUP(Point[Asset Type],type_master_list,2,FALSE))</f>
        <v/>
      </c>
      <c r="L105" s="3" t="str">
        <f>IF(Point[Asset Name]="","",PROPER(Point[Asset Name]))</f>
        <v/>
      </c>
      <c r="M105" s="11" t="str">
        <f>IF(Point[Install Date]="","",Point[Install Date])</f>
        <v/>
      </c>
      <c r="N105" s="11" t="str">
        <f>IF(Point[Note]="","",PROPER(Point[Note]))</f>
        <v/>
      </c>
      <c r="O105" s="11" t="str">
        <f>IF(Point[Resource Consent Number]="","",UPPER(Point[Resource Consent Number]))</f>
        <v/>
      </c>
      <c r="P105" s="53" t="str">
        <f>IF(Point[Asset Unit Cost]="","",Point[Asset Unit Cost])</f>
        <v/>
      </c>
      <c r="Q105" s="11" t="str">
        <f>IF(Point[Added By]="","",UPPER(Point[Added By]))</f>
        <v/>
      </c>
      <c r="R105" s="11" t="str">
        <f>IF(Point[Added Date]="","",Point[Added Date])</f>
        <v/>
      </c>
      <c r="S105" s="14" t="str">
        <f>IF(Point[Z COORD]="","",Point[Z COORD])</f>
        <v/>
      </c>
      <c r="T105" s="14" t="str">
        <f>IF(Point[Asset Description]="","",PROPER(Point[Asset Description]))</f>
        <v/>
      </c>
      <c r="U105" s="14" t="str">
        <f>IF(Point[[Artist ]]="","",PROPER(Point[[Artist ]]))</f>
        <v/>
      </c>
      <c r="V105" s="14" t="str">
        <f>IF(Point[Material Notes]="","",PROPER(Point[Material Notes]))</f>
        <v/>
      </c>
      <c r="W105" s="14" t="str">
        <f>IF(Point[Dimension Notes]="","",Point[Dimension Notes])</f>
        <v/>
      </c>
      <c r="X105" s="14" t="str">
        <f>IF(Point[List]="","",VLOOKUP(Point[Burner Number],number,2,FALSE))</f>
        <v/>
      </c>
      <c r="Y105" s="14" t="str">
        <f>IF(Point[List]="","",VLOOKUP(Point[Fuel],bbq_fuel,2,FALSE))</f>
        <v/>
      </c>
      <c r="Z105" s="14" t="str">
        <f>IF(Point[List]="","",VLOOKUP(Point[Cabinet Material],bbq_material,2,FALSE))</f>
        <v/>
      </c>
      <c r="AA105" s="14" t="str">
        <f>IF(Point[Asset Group]="","",VLOOKUP(Point[Manufacturer],manufacturer,2,FALSE))</f>
        <v/>
      </c>
      <c r="AB105" s="14" t="str">
        <f>IF(Point[Uinsex WC]="","",Point[Uinsex WC])</f>
        <v/>
      </c>
      <c r="AC105" s="14" t="str">
        <f>IF(Point[Female WC]="","",Point[Female WC])</f>
        <v/>
      </c>
      <c r="AD105" s="14" t="str">
        <f>IF(Point[Male WC]="","",Point[Male WC])</f>
        <v/>
      </c>
      <c r="AE105" s="14" t="str">
        <f>IF(Point[Urinal]="","",Point[Urinal])</f>
        <v/>
      </c>
      <c r="AF105" s="14" t="str">
        <f>IF(Point[Disabled Unisex]="","",Point[Disabled Unisex])</f>
        <v/>
      </c>
      <c r="AG105" s="14" t="str">
        <f>IF(Point[Disabled Female]="","",Point[Disabled Female])</f>
        <v/>
      </c>
      <c r="AH105" s="14" t="str">
        <f>IF(Point[Disabled Male]="","",Point[Disabled Male])</f>
        <v/>
      </c>
      <c r="AI105" s="14" t="str">
        <f>IF(Point[Asset Group]="","",VLOOKUP(Point[Handrail],yes_no,2,FALSE))</f>
        <v/>
      </c>
      <c r="AJ105" s="14" t="str">
        <f>IF(Point[Asset Group]="","",VLOOKUP(Point[Baby Changing],yes_no,2,FALSE))</f>
        <v/>
      </c>
      <c r="AK105" s="14" t="str">
        <f>IF(Point[Asset Group]="","",VLOOKUP(Point[Service Room],yes_no,2,FALSE))</f>
        <v/>
      </c>
      <c r="AL105" s="14" t="str">
        <f>IF(Point[Asset Group]="","",VLOOKUP(Point[Service Tap],service_tap,2,FALSE))</f>
        <v/>
      </c>
      <c r="AM105" s="14" t="str">
        <f>IF(Point[Asset Group]="","",VLOOKUP(Point[Heating Type],wc_heating,2,FALSE))</f>
        <v/>
      </c>
      <c r="AN105" s="14" t="str">
        <f>IF(Point[Asset Group]="","",VLOOKUP(Point[Power Supply],power_supply,2,FALSE))</f>
        <v/>
      </c>
      <c r="AO105" s="14" t="str">
        <f>IF(Point[Asset Group]="","",VLOOKUP(Point[Waste Water],waste_water,2,FALSE))</f>
        <v/>
      </c>
      <c r="AP105" s="14" t="str">
        <f>IF(Point[Asset Group]="","",VLOOKUP(Point[Furniture SubType],subdom_master_gdb,2,FALSE))</f>
        <v/>
      </c>
      <c r="AQ105" s="14" t="str">
        <f>IF(Point[Asset Group]="","",VLOOKUP(Point[Concrete Pad],yes_no,2,FALSE))</f>
        <v/>
      </c>
      <c r="AR105" s="14" t="str">
        <f>IF(Point[Asset Group]="","",VLOOKUP(Point[Material],material_master,2,FALSE))</f>
        <v/>
      </c>
      <c r="AS105" s="14" t="str">
        <f>IF(Point[Asset Group]="","",VLOOKUP(Point[Plumbing],irrigation_plumbing,2,FALSE))</f>
        <v/>
      </c>
      <c r="AT105" s="14" t="str">
        <f>IF(Point[Asset Group]="","",VLOOKUP(Point[Sprinklers],irrigation_sprinklers,2,FALSE))</f>
        <v/>
      </c>
      <c r="AU105" s="14" t="str">
        <f>IF(Point[Asset Group]="","",VLOOKUP(Point[System],irrigation_system,2,FALSE))</f>
        <v/>
      </c>
      <c r="AV105" s="14" t="str">
        <f>IF(Point[Asset Group]="","",VLOOKUP(Point[Status],irrigation_status,2,FALSE))</f>
        <v/>
      </c>
      <c r="AW105" s="11" t="str">
        <f>IF(Point[Date of manufacture]="","",Point[Date of manufacture])</f>
        <v/>
      </c>
      <c r="AX105" s="14" t="str">
        <f>IF(Point[Asset Group]="","",VLOOKUP(Point[Sign Purpose],sign_purpose,2,FALSE))</f>
        <v/>
      </c>
      <c r="AY105" s="14" t="str">
        <f>IF(Point[Asset Group]="","",VLOOKUP(Point[Sign Material],material_master,2,FALSE))</f>
        <v/>
      </c>
      <c r="AZ105" s="14" t="str">
        <f>IF(Point[Asset Group]="","",VLOOKUP(Point[Affixed To],sign_affix,2,FALSE))</f>
        <v/>
      </c>
      <c r="BA105" s="14" t="str">
        <f>IF(Point[Size HxB mm]="","",Point[Size HxB mm])</f>
        <v/>
      </c>
      <c r="BB105" s="14" t="str">
        <f>IF(Point[Height m]="","",Point[Height m])</f>
        <v/>
      </c>
      <c r="BC105" s="14" t="str">
        <f>IF(Point[Asset Group]="","",VLOOKUP(Point[Post Material],material_master,2,FALSE))</f>
        <v/>
      </c>
      <c r="BD105" s="14" t="str">
        <f>IF(Point[Asset Group]="","",VLOOKUP(Point[Post Number],number,2,FALSE))</f>
        <v/>
      </c>
      <c r="BE105" s="14" t="str">
        <f>IF(Point[Asset Group]="","",VLOOKUP(Point[Structure SubType],subdom_master_gdb,2,FALSE))</f>
        <v/>
      </c>
      <c r="BF105" s="14" t="str">
        <f>IF(Point[Area m2]="","",Point[Area m2])</f>
        <v/>
      </c>
      <c r="BG105" s="14" t="str">
        <f>IF(Point[Length m]="","",Point[Length m])</f>
        <v/>
      </c>
      <c r="BH105" s="14" t="str">
        <f>IF(Point[Width m]="","",Point[Width m])</f>
        <v/>
      </c>
      <c r="BI105" s="14" t="str">
        <f>IF(Point[Diameter m]="","",Point[Diameter m])</f>
        <v/>
      </c>
      <c r="BJ105" s="14" t="str">
        <f>IF(Point[Asset Group]="","",VLOOKUP(Point[Number of Pipes],number,2,FALSE))</f>
        <v/>
      </c>
      <c r="BK105" s="14" t="str">
        <f>IF(Point[Asset Group]="","",VLOOKUP(Point[Combined Name],2,FALSE))</f>
        <v/>
      </c>
      <c r="BL105" s="14" t="str">
        <f>IF(Point[Asset Group]="","",VLOOKUP(Point[Size Class],size_class,2,FALSE))</f>
        <v/>
      </c>
      <c r="BM105" s="14" t="str">
        <f>IF(Point[Asset Group]="","",VLOOKUP(Point[Age Class],age_class,2,FALSE))</f>
        <v/>
      </c>
      <c r="BN105" s="14" t="str">
        <f>IF(Point[Girth (cm)]="","",Point[Girth (cm)])</f>
        <v/>
      </c>
      <c r="BO105" s="14" t="str">
        <f>IF(Point[Crown Radius (m)]="","",Point[Crown Radius (m)])</f>
        <v/>
      </c>
      <c r="BP105" s="14" t="str">
        <f>IF(Point[Asset Group]="","",VLOOKUP(Point[Rooting Environment],root_enviro,2,FALSE))</f>
        <v/>
      </c>
      <c r="BQ105" s="14" t="str">
        <f>IF(Point[Asset Group]="","",VLOOKUP(Point[Tree Surround],tree_surround,2,FALSE))</f>
        <v/>
      </c>
      <c r="BR105" s="14" t="str">
        <f>IF(Point[Asset Group]="","",VLOOKUP(Point[Tree Grill],yes_no,2,FALSE))</f>
        <v/>
      </c>
      <c r="BS105" s="14" t="str">
        <f>IF(Point[Asset Group]="","",VLOOKUP(Point[Tree Location],tree_location,2,FALSE))</f>
        <v/>
      </c>
    </row>
    <row r="106" spans="1:71" s="3" customFormat="1" x14ac:dyDescent="0.2">
      <c r="A106" s="3" t="str">
        <f>IF(Point[DWG File Name]="","",Point[DWG File Name])</f>
        <v/>
      </c>
      <c r="B106" s="3" t="str">
        <f>IF(Point[DWG Layer Name]="","",Point[DWG Layer Name])</f>
        <v/>
      </c>
      <c r="C106" s="3" t="str">
        <f>IF(Point[DWG Handle]="","",Point[DWG Handle])</f>
        <v/>
      </c>
      <c r="D106" s="58" t="str">
        <f>IF(Point[X]="","",Point[X])</f>
        <v/>
      </c>
      <c r="E106" s="58" t="str">
        <f>IF(Point[Y]="","",Point[Y])</f>
        <v/>
      </c>
      <c r="F106" s="3" t="str">
        <f>IF(Point[Replacement Asset]="","",Point[Replacement Asset])</f>
        <v/>
      </c>
      <c r="G106" s="3" t="str">
        <f>IF(Point[Asset ID]="","",UPPER(Point[Asset ID]))</f>
        <v/>
      </c>
      <c r="H106" s="3" t="str">
        <f>IF(Point[Asset Group]="","",VLOOKUP(Point[Asset Group],asset_grp_pt,4,FALSE))</f>
        <v/>
      </c>
      <c r="I106" s="3" t="str">
        <f>IF(Point[Asset Group]="","",VLOOKUP(Point[Asset Group],asset_grp_pt,2,FALSE))</f>
        <v/>
      </c>
      <c r="J106" s="3" t="str">
        <f>IF(Point[Asset Group]="","",VLOOKUP(Point[Asset Group],asset_grp_pt,3,FALSE))</f>
        <v/>
      </c>
      <c r="K106" s="3" t="str">
        <f>IF(Point[Asset Group]="","",VLOOKUP(Point[Asset Type],type_master_list,2,FALSE))</f>
        <v/>
      </c>
      <c r="L106" s="3" t="str">
        <f>IF(Point[Asset Name]="","",PROPER(Point[Asset Name]))</f>
        <v/>
      </c>
      <c r="M106" s="11" t="str">
        <f>IF(Point[Install Date]="","",Point[Install Date])</f>
        <v/>
      </c>
      <c r="N106" s="11" t="str">
        <f>IF(Point[Note]="","",PROPER(Point[Note]))</f>
        <v/>
      </c>
      <c r="O106" s="11" t="str">
        <f>IF(Point[Resource Consent Number]="","",UPPER(Point[Resource Consent Number]))</f>
        <v/>
      </c>
      <c r="P106" s="53" t="str">
        <f>IF(Point[Asset Unit Cost]="","",Point[Asset Unit Cost])</f>
        <v/>
      </c>
      <c r="Q106" s="11" t="str">
        <f>IF(Point[Added By]="","",UPPER(Point[Added By]))</f>
        <v/>
      </c>
      <c r="R106" s="11" t="str">
        <f>IF(Point[Added Date]="","",Point[Added Date])</f>
        <v/>
      </c>
      <c r="S106" s="14" t="str">
        <f>IF(Point[Z COORD]="","",Point[Z COORD])</f>
        <v/>
      </c>
      <c r="T106" s="14" t="str">
        <f>IF(Point[Asset Description]="","",PROPER(Point[Asset Description]))</f>
        <v/>
      </c>
      <c r="U106" s="14" t="str">
        <f>IF(Point[[Artist ]]="","",PROPER(Point[[Artist ]]))</f>
        <v/>
      </c>
      <c r="V106" s="14" t="str">
        <f>IF(Point[Material Notes]="","",PROPER(Point[Material Notes]))</f>
        <v/>
      </c>
      <c r="W106" s="14" t="str">
        <f>IF(Point[Dimension Notes]="","",Point[Dimension Notes])</f>
        <v/>
      </c>
      <c r="X106" s="14" t="str">
        <f>IF(Point[List]="","",VLOOKUP(Point[Burner Number],number,2,FALSE))</f>
        <v/>
      </c>
      <c r="Y106" s="14" t="str">
        <f>IF(Point[List]="","",VLOOKUP(Point[Fuel],bbq_fuel,2,FALSE))</f>
        <v/>
      </c>
      <c r="Z106" s="14" t="str">
        <f>IF(Point[List]="","",VLOOKUP(Point[Cabinet Material],bbq_material,2,FALSE))</f>
        <v/>
      </c>
      <c r="AA106" s="14" t="str">
        <f>IF(Point[Asset Group]="","",VLOOKUP(Point[Manufacturer],manufacturer,2,FALSE))</f>
        <v/>
      </c>
      <c r="AB106" s="14" t="str">
        <f>IF(Point[Uinsex WC]="","",Point[Uinsex WC])</f>
        <v/>
      </c>
      <c r="AC106" s="14" t="str">
        <f>IF(Point[Female WC]="","",Point[Female WC])</f>
        <v/>
      </c>
      <c r="AD106" s="14" t="str">
        <f>IF(Point[Male WC]="","",Point[Male WC])</f>
        <v/>
      </c>
      <c r="AE106" s="14" t="str">
        <f>IF(Point[Urinal]="","",Point[Urinal])</f>
        <v/>
      </c>
      <c r="AF106" s="14" t="str">
        <f>IF(Point[Disabled Unisex]="","",Point[Disabled Unisex])</f>
        <v/>
      </c>
      <c r="AG106" s="14" t="str">
        <f>IF(Point[Disabled Female]="","",Point[Disabled Female])</f>
        <v/>
      </c>
      <c r="AH106" s="14" t="str">
        <f>IF(Point[Disabled Male]="","",Point[Disabled Male])</f>
        <v/>
      </c>
      <c r="AI106" s="14" t="str">
        <f>IF(Point[Asset Group]="","",VLOOKUP(Point[Handrail],yes_no,2,FALSE))</f>
        <v/>
      </c>
      <c r="AJ106" s="14" t="str">
        <f>IF(Point[Asset Group]="","",VLOOKUP(Point[Baby Changing],yes_no,2,FALSE))</f>
        <v/>
      </c>
      <c r="AK106" s="14" t="str">
        <f>IF(Point[Asset Group]="","",VLOOKUP(Point[Service Room],yes_no,2,FALSE))</f>
        <v/>
      </c>
      <c r="AL106" s="14" t="str">
        <f>IF(Point[Asset Group]="","",VLOOKUP(Point[Service Tap],service_tap,2,FALSE))</f>
        <v/>
      </c>
      <c r="AM106" s="14" t="str">
        <f>IF(Point[Asset Group]="","",VLOOKUP(Point[Heating Type],wc_heating,2,FALSE))</f>
        <v/>
      </c>
      <c r="AN106" s="14" t="str">
        <f>IF(Point[Asset Group]="","",VLOOKUP(Point[Power Supply],power_supply,2,FALSE))</f>
        <v/>
      </c>
      <c r="AO106" s="14" t="str">
        <f>IF(Point[Asset Group]="","",VLOOKUP(Point[Waste Water],waste_water,2,FALSE))</f>
        <v/>
      </c>
      <c r="AP106" s="14" t="str">
        <f>IF(Point[Asset Group]="","",VLOOKUP(Point[Furniture SubType],subdom_master_gdb,2,FALSE))</f>
        <v/>
      </c>
      <c r="AQ106" s="14" t="str">
        <f>IF(Point[Asset Group]="","",VLOOKUP(Point[Concrete Pad],yes_no,2,FALSE))</f>
        <v/>
      </c>
      <c r="AR106" s="14" t="str">
        <f>IF(Point[Asset Group]="","",VLOOKUP(Point[Material],material_master,2,FALSE))</f>
        <v/>
      </c>
      <c r="AS106" s="14" t="str">
        <f>IF(Point[Asset Group]="","",VLOOKUP(Point[Plumbing],irrigation_plumbing,2,FALSE))</f>
        <v/>
      </c>
      <c r="AT106" s="14" t="str">
        <f>IF(Point[Asset Group]="","",VLOOKUP(Point[Sprinklers],irrigation_sprinklers,2,FALSE))</f>
        <v/>
      </c>
      <c r="AU106" s="14" t="str">
        <f>IF(Point[Asset Group]="","",VLOOKUP(Point[System],irrigation_system,2,FALSE))</f>
        <v/>
      </c>
      <c r="AV106" s="14" t="str">
        <f>IF(Point[Asset Group]="","",VLOOKUP(Point[Status],irrigation_status,2,FALSE))</f>
        <v/>
      </c>
      <c r="AW106" s="11" t="str">
        <f>IF(Point[Date of manufacture]="","",Point[Date of manufacture])</f>
        <v/>
      </c>
      <c r="AX106" s="14" t="str">
        <f>IF(Point[Asset Group]="","",VLOOKUP(Point[Sign Purpose],sign_purpose,2,FALSE))</f>
        <v/>
      </c>
      <c r="AY106" s="14" t="str">
        <f>IF(Point[Asset Group]="","",VLOOKUP(Point[Sign Material],material_master,2,FALSE))</f>
        <v/>
      </c>
      <c r="AZ106" s="14" t="str">
        <f>IF(Point[Asset Group]="","",VLOOKUP(Point[Affixed To],sign_affix,2,FALSE))</f>
        <v/>
      </c>
      <c r="BA106" s="14" t="str">
        <f>IF(Point[Size HxB mm]="","",Point[Size HxB mm])</f>
        <v/>
      </c>
      <c r="BB106" s="14" t="str">
        <f>IF(Point[Height m]="","",Point[Height m])</f>
        <v/>
      </c>
      <c r="BC106" s="14" t="str">
        <f>IF(Point[Asset Group]="","",VLOOKUP(Point[Post Material],material_master,2,FALSE))</f>
        <v/>
      </c>
      <c r="BD106" s="14" t="str">
        <f>IF(Point[Asset Group]="","",VLOOKUP(Point[Post Number],number,2,FALSE))</f>
        <v/>
      </c>
      <c r="BE106" s="14" t="str">
        <f>IF(Point[Asset Group]="","",VLOOKUP(Point[Structure SubType],subdom_master_gdb,2,FALSE))</f>
        <v/>
      </c>
      <c r="BF106" s="14" t="str">
        <f>IF(Point[Area m2]="","",Point[Area m2])</f>
        <v/>
      </c>
      <c r="BG106" s="14" t="str">
        <f>IF(Point[Length m]="","",Point[Length m])</f>
        <v/>
      </c>
      <c r="BH106" s="14" t="str">
        <f>IF(Point[Width m]="","",Point[Width m])</f>
        <v/>
      </c>
      <c r="BI106" s="14" t="str">
        <f>IF(Point[Diameter m]="","",Point[Diameter m])</f>
        <v/>
      </c>
      <c r="BJ106" s="14" t="str">
        <f>IF(Point[Asset Group]="","",VLOOKUP(Point[Number of Pipes],number,2,FALSE))</f>
        <v/>
      </c>
      <c r="BK106" s="14" t="str">
        <f>IF(Point[Asset Group]="","",VLOOKUP(Point[Combined Name],2,FALSE))</f>
        <v/>
      </c>
      <c r="BL106" s="14" t="str">
        <f>IF(Point[Asset Group]="","",VLOOKUP(Point[Size Class],size_class,2,FALSE))</f>
        <v/>
      </c>
      <c r="BM106" s="14" t="str">
        <f>IF(Point[Asset Group]="","",VLOOKUP(Point[Age Class],age_class,2,FALSE))</f>
        <v/>
      </c>
      <c r="BN106" s="14" t="str">
        <f>IF(Point[Girth (cm)]="","",Point[Girth (cm)])</f>
        <v/>
      </c>
      <c r="BO106" s="14" t="str">
        <f>IF(Point[Crown Radius (m)]="","",Point[Crown Radius (m)])</f>
        <v/>
      </c>
      <c r="BP106" s="14" t="str">
        <f>IF(Point[Asset Group]="","",VLOOKUP(Point[Rooting Environment],root_enviro,2,FALSE))</f>
        <v/>
      </c>
      <c r="BQ106" s="14" t="str">
        <f>IF(Point[Asset Group]="","",VLOOKUP(Point[Tree Surround],tree_surround,2,FALSE))</f>
        <v/>
      </c>
      <c r="BR106" s="14" t="str">
        <f>IF(Point[Asset Group]="","",VLOOKUP(Point[Tree Grill],yes_no,2,FALSE))</f>
        <v/>
      </c>
      <c r="BS106" s="14" t="str">
        <f>IF(Point[Asset Group]="","",VLOOKUP(Point[Tree Location],tree_location,2,FALSE))</f>
        <v/>
      </c>
    </row>
    <row r="107" spans="1:71" s="3" customFormat="1" x14ac:dyDescent="0.2">
      <c r="A107" s="3" t="str">
        <f>IF(Point[DWG File Name]="","",Point[DWG File Name])</f>
        <v/>
      </c>
      <c r="B107" s="3" t="str">
        <f>IF(Point[DWG Layer Name]="","",Point[DWG Layer Name])</f>
        <v/>
      </c>
      <c r="C107" s="3" t="str">
        <f>IF(Point[DWG Handle]="","",Point[DWG Handle])</f>
        <v/>
      </c>
      <c r="D107" s="58" t="str">
        <f>IF(Point[X]="","",Point[X])</f>
        <v/>
      </c>
      <c r="E107" s="58" t="str">
        <f>IF(Point[Y]="","",Point[Y])</f>
        <v/>
      </c>
      <c r="F107" s="3" t="str">
        <f>IF(Point[Replacement Asset]="","",Point[Replacement Asset])</f>
        <v/>
      </c>
      <c r="G107" s="3" t="str">
        <f>IF(Point[Asset ID]="","",UPPER(Point[Asset ID]))</f>
        <v/>
      </c>
      <c r="H107" s="3" t="str">
        <f>IF(Point[Asset Group]="","",VLOOKUP(Point[Asset Group],asset_grp_pt,4,FALSE))</f>
        <v/>
      </c>
      <c r="I107" s="3" t="str">
        <f>IF(Point[Asset Group]="","",VLOOKUP(Point[Asset Group],asset_grp_pt,2,FALSE))</f>
        <v/>
      </c>
      <c r="J107" s="3" t="str">
        <f>IF(Point[Asset Group]="","",VLOOKUP(Point[Asset Group],asset_grp_pt,3,FALSE))</f>
        <v/>
      </c>
      <c r="K107" s="3" t="str">
        <f>IF(Point[Asset Group]="","",VLOOKUP(Point[Asset Type],type_master_list,2,FALSE))</f>
        <v/>
      </c>
      <c r="L107" s="3" t="str">
        <f>IF(Point[Asset Name]="","",PROPER(Point[Asset Name]))</f>
        <v/>
      </c>
      <c r="M107" s="11" t="str">
        <f>IF(Point[Install Date]="","",Point[Install Date])</f>
        <v/>
      </c>
      <c r="N107" s="11" t="str">
        <f>IF(Point[Note]="","",PROPER(Point[Note]))</f>
        <v/>
      </c>
      <c r="O107" s="11" t="str">
        <f>IF(Point[Resource Consent Number]="","",UPPER(Point[Resource Consent Number]))</f>
        <v/>
      </c>
      <c r="P107" s="53" t="str">
        <f>IF(Point[Asset Unit Cost]="","",Point[Asset Unit Cost])</f>
        <v/>
      </c>
      <c r="Q107" s="11" t="str">
        <f>IF(Point[Added By]="","",UPPER(Point[Added By]))</f>
        <v/>
      </c>
      <c r="R107" s="11" t="str">
        <f>IF(Point[Added Date]="","",Point[Added Date])</f>
        <v/>
      </c>
      <c r="S107" s="14" t="str">
        <f>IF(Point[Z COORD]="","",Point[Z COORD])</f>
        <v/>
      </c>
      <c r="T107" s="14" t="str">
        <f>IF(Point[Asset Description]="","",PROPER(Point[Asset Description]))</f>
        <v/>
      </c>
      <c r="U107" s="14" t="str">
        <f>IF(Point[[Artist ]]="","",PROPER(Point[[Artist ]]))</f>
        <v/>
      </c>
      <c r="V107" s="14" t="str">
        <f>IF(Point[Material Notes]="","",PROPER(Point[Material Notes]))</f>
        <v/>
      </c>
      <c r="W107" s="14" t="str">
        <f>IF(Point[Dimension Notes]="","",Point[Dimension Notes])</f>
        <v/>
      </c>
      <c r="X107" s="14" t="str">
        <f>IF(Point[List]="","",VLOOKUP(Point[Burner Number],number,2,FALSE))</f>
        <v/>
      </c>
      <c r="Y107" s="14" t="str">
        <f>IF(Point[List]="","",VLOOKUP(Point[Fuel],bbq_fuel,2,FALSE))</f>
        <v/>
      </c>
      <c r="Z107" s="14" t="str">
        <f>IF(Point[List]="","",VLOOKUP(Point[Cabinet Material],bbq_material,2,FALSE))</f>
        <v/>
      </c>
      <c r="AA107" s="14" t="str">
        <f>IF(Point[Asset Group]="","",VLOOKUP(Point[Manufacturer],manufacturer,2,FALSE))</f>
        <v/>
      </c>
      <c r="AB107" s="14" t="str">
        <f>IF(Point[Uinsex WC]="","",Point[Uinsex WC])</f>
        <v/>
      </c>
      <c r="AC107" s="14" t="str">
        <f>IF(Point[Female WC]="","",Point[Female WC])</f>
        <v/>
      </c>
      <c r="AD107" s="14" t="str">
        <f>IF(Point[Male WC]="","",Point[Male WC])</f>
        <v/>
      </c>
      <c r="AE107" s="14" t="str">
        <f>IF(Point[Urinal]="","",Point[Urinal])</f>
        <v/>
      </c>
      <c r="AF107" s="14" t="str">
        <f>IF(Point[Disabled Unisex]="","",Point[Disabled Unisex])</f>
        <v/>
      </c>
      <c r="AG107" s="14" t="str">
        <f>IF(Point[Disabled Female]="","",Point[Disabled Female])</f>
        <v/>
      </c>
      <c r="AH107" s="14" t="str">
        <f>IF(Point[Disabled Male]="","",Point[Disabled Male])</f>
        <v/>
      </c>
      <c r="AI107" s="14" t="str">
        <f>IF(Point[Asset Group]="","",VLOOKUP(Point[Handrail],yes_no,2,FALSE))</f>
        <v/>
      </c>
      <c r="AJ107" s="14" t="str">
        <f>IF(Point[Asset Group]="","",VLOOKUP(Point[Baby Changing],yes_no,2,FALSE))</f>
        <v/>
      </c>
      <c r="AK107" s="14" t="str">
        <f>IF(Point[Asset Group]="","",VLOOKUP(Point[Service Room],yes_no,2,FALSE))</f>
        <v/>
      </c>
      <c r="AL107" s="14" t="str">
        <f>IF(Point[Asset Group]="","",VLOOKUP(Point[Service Tap],service_tap,2,FALSE))</f>
        <v/>
      </c>
      <c r="AM107" s="14" t="str">
        <f>IF(Point[Asset Group]="","",VLOOKUP(Point[Heating Type],wc_heating,2,FALSE))</f>
        <v/>
      </c>
      <c r="AN107" s="14" t="str">
        <f>IF(Point[Asset Group]="","",VLOOKUP(Point[Power Supply],power_supply,2,FALSE))</f>
        <v/>
      </c>
      <c r="AO107" s="14" t="str">
        <f>IF(Point[Asset Group]="","",VLOOKUP(Point[Waste Water],waste_water,2,FALSE))</f>
        <v/>
      </c>
      <c r="AP107" s="14" t="str">
        <f>IF(Point[Asset Group]="","",VLOOKUP(Point[Furniture SubType],subdom_master_gdb,2,FALSE))</f>
        <v/>
      </c>
      <c r="AQ107" s="14" t="str">
        <f>IF(Point[Asset Group]="","",VLOOKUP(Point[Concrete Pad],yes_no,2,FALSE))</f>
        <v/>
      </c>
      <c r="AR107" s="14" t="str">
        <f>IF(Point[Asset Group]="","",VLOOKUP(Point[Material],material_master,2,FALSE))</f>
        <v/>
      </c>
      <c r="AS107" s="14" t="str">
        <f>IF(Point[Asset Group]="","",VLOOKUP(Point[Plumbing],irrigation_plumbing,2,FALSE))</f>
        <v/>
      </c>
      <c r="AT107" s="14" t="str">
        <f>IF(Point[Asset Group]="","",VLOOKUP(Point[Sprinklers],irrigation_sprinklers,2,FALSE))</f>
        <v/>
      </c>
      <c r="AU107" s="14" t="str">
        <f>IF(Point[Asset Group]="","",VLOOKUP(Point[System],irrigation_system,2,FALSE))</f>
        <v/>
      </c>
      <c r="AV107" s="14" t="str">
        <f>IF(Point[Asset Group]="","",VLOOKUP(Point[Status],irrigation_status,2,FALSE))</f>
        <v/>
      </c>
      <c r="AW107" s="11" t="str">
        <f>IF(Point[Date of manufacture]="","",Point[Date of manufacture])</f>
        <v/>
      </c>
      <c r="AX107" s="14" t="str">
        <f>IF(Point[Asset Group]="","",VLOOKUP(Point[Sign Purpose],sign_purpose,2,FALSE))</f>
        <v/>
      </c>
      <c r="AY107" s="14" t="str">
        <f>IF(Point[Asset Group]="","",VLOOKUP(Point[Sign Material],material_master,2,FALSE))</f>
        <v/>
      </c>
      <c r="AZ107" s="14" t="str">
        <f>IF(Point[Asset Group]="","",VLOOKUP(Point[Affixed To],sign_affix,2,FALSE))</f>
        <v/>
      </c>
      <c r="BA107" s="14" t="str">
        <f>IF(Point[Size HxB mm]="","",Point[Size HxB mm])</f>
        <v/>
      </c>
      <c r="BB107" s="14" t="str">
        <f>IF(Point[Height m]="","",Point[Height m])</f>
        <v/>
      </c>
      <c r="BC107" s="14" t="str">
        <f>IF(Point[Asset Group]="","",VLOOKUP(Point[Post Material],material_master,2,FALSE))</f>
        <v/>
      </c>
      <c r="BD107" s="14" t="str">
        <f>IF(Point[Asset Group]="","",VLOOKUP(Point[Post Number],number,2,FALSE))</f>
        <v/>
      </c>
      <c r="BE107" s="14" t="str">
        <f>IF(Point[Asset Group]="","",VLOOKUP(Point[Structure SubType],subdom_master_gdb,2,FALSE))</f>
        <v/>
      </c>
      <c r="BF107" s="14" t="str">
        <f>IF(Point[Area m2]="","",Point[Area m2])</f>
        <v/>
      </c>
      <c r="BG107" s="14" t="str">
        <f>IF(Point[Length m]="","",Point[Length m])</f>
        <v/>
      </c>
      <c r="BH107" s="14" t="str">
        <f>IF(Point[Width m]="","",Point[Width m])</f>
        <v/>
      </c>
      <c r="BI107" s="14" t="str">
        <f>IF(Point[Diameter m]="","",Point[Diameter m])</f>
        <v/>
      </c>
      <c r="BJ107" s="14" t="str">
        <f>IF(Point[Asset Group]="","",VLOOKUP(Point[Number of Pipes],number,2,FALSE))</f>
        <v/>
      </c>
      <c r="BK107" s="14" t="str">
        <f>IF(Point[Asset Group]="","",VLOOKUP(Point[Combined Name],2,FALSE))</f>
        <v/>
      </c>
      <c r="BL107" s="14" t="str">
        <f>IF(Point[Asset Group]="","",VLOOKUP(Point[Size Class],size_class,2,FALSE))</f>
        <v/>
      </c>
      <c r="BM107" s="14" t="str">
        <f>IF(Point[Asset Group]="","",VLOOKUP(Point[Age Class],age_class,2,FALSE))</f>
        <v/>
      </c>
      <c r="BN107" s="14" t="str">
        <f>IF(Point[Girth (cm)]="","",Point[Girth (cm)])</f>
        <v/>
      </c>
      <c r="BO107" s="14" t="str">
        <f>IF(Point[Crown Radius (m)]="","",Point[Crown Radius (m)])</f>
        <v/>
      </c>
      <c r="BP107" s="14" t="str">
        <f>IF(Point[Asset Group]="","",VLOOKUP(Point[Rooting Environment],root_enviro,2,FALSE))</f>
        <v/>
      </c>
      <c r="BQ107" s="14" t="str">
        <f>IF(Point[Asset Group]="","",VLOOKUP(Point[Tree Surround],tree_surround,2,FALSE))</f>
        <v/>
      </c>
      <c r="BR107" s="14" t="str">
        <f>IF(Point[Asset Group]="","",VLOOKUP(Point[Tree Grill],yes_no,2,FALSE))</f>
        <v/>
      </c>
      <c r="BS107" s="14" t="str">
        <f>IF(Point[Asset Group]="","",VLOOKUP(Point[Tree Location],tree_location,2,FALSE))</f>
        <v/>
      </c>
    </row>
    <row r="108" spans="1:71" s="3" customFormat="1" x14ac:dyDescent="0.2">
      <c r="A108" s="3" t="str">
        <f>IF(Point[DWG File Name]="","",Point[DWG File Name])</f>
        <v/>
      </c>
      <c r="B108" s="3" t="str">
        <f>IF(Point[DWG Layer Name]="","",Point[DWG Layer Name])</f>
        <v/>
      </c>
      <c r="C108" s="3" t="str">
        <f>IF(Point[DWG Handle]="","",Point[DWG Handle])</f>
        <v/>
      </c>
      <c r="D108" s="58" t="str">
        <f>IF(Point[X]="","",Point[X])</f>
        <v/>
      </c>
      <c r="E108" s="58" t="str">
        <f>IF(Point[Y]="","",Point[Y])</f>
        <v/>
      </c>
      <c r="F108" s="3" t="str">
        <f>IF(Point[Replacement Asset]="","",Point[Replacement Asset])</f>
        <v/>
      </c>
      <c r="G108" s="3" t="str">
        <f>IF(Point[Asset ID]="","",UPPER(Point[Asset ID]))</f>
        <v/>
      </c>
      <c r="H108" s="3" t="str">
        <f>IF(Point[Asset Group]="","",VLOOKUP(Point[Asset Group],asset_grp_pt,4,FALSE))</f>
        <v/>
      </c>
      <c r="I108" s="3" t="str">
        <f>IF(Point[Asset Group]="","",VLOOKUP(Point[Asset Group],asset_grp_pt,2,FALSE))</f>
        <v/>
      </c>
      <c r="J108" s="3" t="str">
        <f>IF(Point[Asset Group]="","",VLOOKUP(Point[Asset Group],asset_grp_pt,3,FALSE))</f>
        <v/>
      </c>
      <c r="K108" s="3" t="str">
        <f>IF(Point[Asset Group]="","",VLOOKUP(Point[Asset Type],type_master_list,2,FALSE))</f>
        <v/>
      </c>
      <c r="L108" s="3" t="str">
        <f>IF(Point[Asset Name]="","",PROPER(Point[Asset Name]))</f>
        <v/>
      </c>
      <c r="M108" s="11" t="str">
        <f>IF(Point[Install Date]="","",Point[Install Date])</f>
        <v/>
      </c>
      <c r="N108" s="11" t="str">
        <f>IF(Point[Note]="","",PROPER(Point[Note]))</f>
        <v/>
      </c>
      <c r="O108" s="11" t="str">
        <f>IF(Point[Resource Consent Number]="","",UPPER(Point[Resource Consent Number]))</f>
        <v/>
      </c>
      <c r="P108" s="53" t="str">
        <f>IF(Point[Asset Unit Cost]="","",Point[Asset Unit Cost])</f>
        <v/>
      </c>
      <c r="Q108" s="11" t="str">
        <f>IF(Point[Added By]="","",UPPER(Point[Added By]))</f>
        <v/>
      </c>
      <c r="R108" s="11" t="str">
        <f>IF(Point[Added Date]="","",Point[Added Date])</f>
        <v/>
      </c>
      <c r="S108" s="14" t="str">
        <f>IF(Point[Z COORD]="","",Point[Z COORD])</f>
        <v/>
      </c>
      <c r="T108" s="14" t="str">
        <f>IF(Point[Asset Description]="","",PROPER(Point[Asset Description]))</f>
        <v/>
      </c>
      <c r="U108" s="14" t="str">
        <f>IF(Point[[Artist ]]="","",PROPER(Point[[Artist ]]))</f>
        <v/>
      </c>
      <c r="V108" s="14" t="str">
        <f>IF(Point[Material Notes]="","",PROPER(Point[Material Notes]))</f>
        <v/>
      </c>
      <c r="W108" s="14" t="str">
        <f>IF(Point[Dimension Notes]="","",Point[Dimension Notes])</f>
        <v/>
      </c>
      <c r="X108" s="14" t="str">
        <f>IF(Point[List]="","",VLOOKUP(Point[Burner Number],number,2,FALSE))</f>
        <v/>
      </c>
      <c r="Y108" s="14" t="str">
        <f>IF(Point[List]="","",VLOOKUP(Point[Fuel],bbq_fuel,2,FALSE))</f>
        <v/>
      </c>
      <c r="Z108" s="14" t="str">
        <f>IF(Point[List]="","",VLOOKUP(Point[Cabinet Material],bbq_material,2,FALSE))</f>
        <v/>
      </c>
      <c r="AA108" s="14" t="str">
        <f>IF(Point[Asset Group]="","",VLOOKUP(Point[Manufacturer],manufacturer,2,FALSE))</f>
        <v/>
      </c>
      <c r="AB108" s="14" t="str">
        <f>IF(Point[Uinsex WC]="","",Point[Uinsex WC])</f>
        <v/>
      </c>
      <c r="AC108" s="14" t="str">
        <f>IF(Point[Female WC]="","",Point[Female WC])</f>
        <v/>
      </c>
      <c r="AD108" s="14" t="str">
        <f>IF(Point[Male WC]="","",Point[Male WC])</f>
        <v/>
      </c>
      <c r="AE108" s="14" t="str">
        <f>IF(Point[Urinal]="","",Point[Urinal])</f>
        <v/>
      </c>
      <c r="AF108" s="14" t="str">
        <f>IF(Point[Disabled Unisex]="","",Point[Disabled Unisex])</f>
        <v/>
      </c>
      <c r="AG108" s="14" t="str">
        <f>IF(Point[Disabled Female]="","",Point[Disabled Female])</f>
        <v/>
      </c>
      <c r="AH108" s="14" t="str">
        <f>IF(Point[Disabled Male]="","",Point[Disabled Male])</f>
        <v/>
      </c>
      <c r="AI108" s="14" t="str">
        <f>IF(Point[Asset Group]="","",VLOOKUP(Point[Handrail],yes_no,2,FALSE))</f>
        <v/>
      </c>
      <c r="AJ108" s="14" t="str">
        <f>IF(Point[Asset Group]="","",VLOOKUP(Point[Baby Changing],yes_no,2,FALSE))</f>
        <v/>
      </c>
      <c r="AK108" s="14" t="str">
        <f>IF(Point[Asset Group]="","",VLOOKUP(Point[Service Room],yes_no,2,FALSE))</f>
        <v/>
      </c>
      <c r="AL108" s="14" t="str">
        <f>IF(Point[Asset Group]="","",VLOOKUP(Point[Service Tap],service_tap,2,FALSE))</f>
        <v/>
      </c>
      <c r="AM108" s="14" t="str">
        <f>IF(Point[Asset Group]="","",VLOOKUP(Point[Heating Type],wc_heating,2,FALSE))</f>
        <v/>
      </c>
      <c r="AN108" s="14" t="str">
        <f>IF(Point[Asset Group]="","",VLOOKUP(Point[Power Supply],power_supply,2,FALSE))</f>
        <v/>
      </c>
      <c r="AO108" s="14" t="str">
        <f>IF(Point[Asset Group]="","",VLOOKUP(Point[Waste Water],waste_water,2,FALSE))</f>
        <v/>
      </c>
      <c r="AP108" s="14" t="str">
        <f>IF(Point[Asset Group]="","",VLOOKUP(Point[Furniture SubType],subdom_master_gdb,2,FALSE))</f>
        <v/>
      </c>
      <c r="AQ108" s="14" t="str">
        <f>IF(Point[Asset Group]="","",VLOOKUP(Point[Concrete Pad],yes_no,2,FALSE))</f>
        <v/>
      </c>
      <c r="AR108" s="14" t="str">
        <f>IF(Point[Asset Group]="","",VLOOKUP(Point[Material],material_master,2,FALSE))</f>
        <v/>
      </c>
      <c r="AS108" s="14" t="str">
        <f>IF(Point[Asset Group]="","",VLOOKUP(Point[Plumbing],irrigation_plumbing,2,FALSE))</f>
        <v/>
      </c>
      <c r="AT108" s="14" t="str">
        <f>IF(Point[Asset Group]="","",VLOOKUP(Point[Sprinklers],irrigation_sprinklers,2,FALSE))</f>
        <v/>
      </c>
      <c r="AU108" s="14" t="str">
        <f>IF(Point[Asset Group]="","",VLOOKUP(Point[System],irrigation_system,2,FALSE))</f>
        <v/>
      </c>
      <c r="AV108" s="14" t="str">
        <f>IF(Point[Asset Group]="","",VLOOKUP(Point[Status],irrigation_status,2,FALSE))</f>
        <v/>
      </c>
      <c r="AW108" s="11" t="str">
        <f>IF(Point[Date of manufacture]="","",Point[Date of manufacture])</f>
        <v/>
      </c>
      <c r="AX108" s="14" t="str">
        <f>IF(Point[Asset Group]="","",VLOOKUP(Point[Sign Purpose],sign_purpose,2,FALSE))</f>
        <v/>
      </c>
      <c r="AY108" s="14" t="str">
        <f>IF(Point[Asset Group]="","",VLOOKUP(Point[Sign Material],material_master,2,FALSE))</f>
        <v/>
      </c>
      <c r="AZ108" s="14" t="str">
        <f>IF(Point[Asset Group]="","",VLOOKUP(Point[Affixed To],sign_affix,2,FALSE))</f>
        <v/>
      </c>
      <c r="BA108" s="14" t="str">
        <f>IF(Point[Size HxB mm]="","",Point[Size HxB mm])</f>
        <v/>
      </c>
      <c r="BB108" s="14" t="str">
        <f>IF(Point[Height m]="","",Point[Height m])</f>
        <v/>
      </c>
      <c r="BC108" s="14" t="str">
        <f>IF(Point[Asset Group]="","",VLOOKUP(Point[Post Material],material_master,2,FALSE))</f>
        <v/>
      </c>
      <c r="BD108" s="14" t="str">
        <f>IF(Point[Asset Group]="","",VLOOKUP(Point[Post Number],number,2,FALSE))</f>
        <v/>
      </c>
      <c r="BE108" s="14" t="str">
        <f>IF(Point[Asset Group]="","",VLOOKUP(Point[Structure SubType],subdom_master_gdb,2,FALSE))</f>
        <v/>
      </c>
      <c r="BF108" s="14" t="str">
        <f>IF(Point[Area m2]="","",Point[Area m2])</f>
        <v/>
      </c>
      <c r="BG108" s="14" t="str">
        <f>IF(Point[Length m]="","",Point[Length m])</f>
        <v/>
      </c>
      <c r="BH108" s="14" t="str">
        <f>IF(Point[Width m]="","",Point[Width m])</f>
        <v/>
      </c>
      <c r="BI108" s="14" t="str">
        <f>IF(Point[Diameter m]="","",Point[Diameter m])</f>
        <v/>
      </c>
      <c r="BJ108" s="14" t="str">
        <f>IF(Point[Asset Group]="","",VLOOKUP(Point[Number of Pipes],number,2,FALSE))</f>
        <v/>
      </c>
      <c r="BK108" s="14" t="str">
        <f>IF(Point[Asset Group]="","",VLOOKUP(Point[Combined Name],2,FALSE))</f>
        <v/>
      </c>
      <c r="BL108" s="14" t="str">
        <f>IF(Point[Asset Group]="","",VLOOKUP(Point[Size Class],size_class,2,FALSE))</f>
        <v/>
      </c>
      <c r="BM108" s="14" t="str">
        <f>IF(Point[Asset Group]="","",VLOOKUP(Point[Age Class],age_class,2,FALSE))</f>
        <v/>
      </c>
      <c r="BN108" s="14" t="str">
        <f>IF(Point[Girth (cm)]="","",Point[Girth (cm)])</f>
        <v/>
      </c>
      <c r="BO108" s="14" t="str">
        <f>IF(Point[Crown Radius (m)]="","",Point[Crown Radius (m)])</f>
        <v/>
      </c>
      <c r="BP108" s="14" t="str">
        <f>IF(Point[Asset Group]="","",VLOOKUP(Point[Rooting Environment],root_enviro,2,FALSE))</f>
        <v/>
      </c>
      <c r="BQ108" s="14" t="str">
        <f>IF(Point[Asset Group]="","",VLOOKUP(Point[Tree Surround],tree_surround,2,FALSE))</f>
        <v/>
      </c>
      <c r="BR108" s="14" t="str">
        <f>IF(Point[Asset Group]="","",VLOOKUP(Point[Tree Grill],yes_no,2,FALSE))</f>
        <v/>
      </c>
      <c r="BS108" s="14" t="str">
        <f>IF(Point[Asset Group]="","",VLOOKUP(Point[Tree Location],tree_location,2,FALSE))</f>
        <v/>
      </c>
    </row>
    <row r="109" spans="1:71" s="3" customFormat="1" x14ac:dyDescent="0.2">
      <c r="A109" s="3" t="str">
        <f>IF(Point[DWG File Name]="","",Point[DWG File Name])</f>
        <v/>
      </c>
      <c r="B109" s="3" t="str">
        <f>IF(Point[DWG Layer Name]="","",Point[DWG Layer Name])</f>
        <v/>
      </c>
      <c r="C109" s="3" t="str">
        <f>IF(Point[DWG Handle]="","",Point[DWG Handle])</f>
        <v/>
      </c>
      <c r="D109" s="58" t="str">
        <f>IF(Point[X]="","",Point[X])</f>
        <v/>
      </c>
      <c r="E109" s="58" t="str">
        <f>IF(Point[Y]="","",Point[Y])</f>
        <v/>
      </c>
      <c r="F109" s="3" t="str">
        <f>IF(Point[Replacement Asset]="","",Point[Replacement Asset])</f>
        <v/>
      </c>
      <c r="G109" s="3" t="str">
        <f>IF(Point[Asset ID]="","",UPPER(Point[Asset ID]))</f>
        <v/>
      </c>
      <c r="H109" s="3" t="str">
        <f>IF(Point[Asset Group]="","",VLOOKUP(Point[Asset Group],asset_grp_pt,4,FALSE))</f>
        <v/>
      </c>
      <c r="I109" s="3" t="str">
        <f>IF(Point[Asset Group]="","",VLOOKUP(Point[Asset Group],asset_grp_pt,2,FALSE))</f>
        <v/>
      </c>
      <c r="J109" s="3" t="str">
        <f>IF(Point[Asset Group]="","",VLOOKUP(Point[Asset Group],asset_grp_pt,3,FALSE))</f>
        <v/>
      </c>
      <c r="K109" s="3" t="str">
        <f>IF(Point[Asset Group]="","",VLOOKUP(Point[Asset Type],type_master_list,2,FALSE))</f>
        <v/>
      </c>
      <c r="L109" s="3" t="str">
        <f>IF(Point[Asset Name]="","",PROPER(Point[Asset Name]))</f>
        <v/>
      </c>
      <c r="M109" s="11" t="str">
        <f>IF(Point[Install Date]="","",Point[Install Date])</f>
        <v/>
      </c>
      <c r="N109" s="11" t="str">
        <f>IF(Point[Note]="","",PROPER(Point[Note]))</f>
        <v/>
      </c>
      <c r="O109" s="11" t="str">
        <f>IF(Point[Resource Consent Number]="","",UPPER(Point[Resource Consent Number]))</f>
        <v/>
      </c>
      <c r="P109" s="53" t="str">
        <f>IF(Point[Asset Unit Cost]="","",Point[Asset Unit Cost])</f>
        <v/>
      </c>
      <c r="Q109" s="11" t="str">
        <f>IF(Point[Added By]="","",UPPER(Point[Added By]))</f>
        <v/>
      </c>
      <c r="R109" s="11" t="str">
        <f>IF(Point[Added Date]="","",Point[Added Date])</f>
        <v/>
      </c>
      <c r="S109" s="14" t="str">
        <f>IF(Point[Z COORD]="","",Point[Z COORD])</f>
        <v/>
      </c>
      <c r="T109" s="14" t="str">
        <f>IF(Point[Asset Description]="","",PROPER(Point[Asset Description]))</f>
        <v/>
      </c>
      <c r="U109" s="14" t="str">
        <f>IF(Point[[Artist ]]="","",PROPER(Point[[Artist ]]))</f>
        <v/>
      </c>
      <c r="V109" s="14" t="str">
        <f>IF(Point[Material Notes]="","",PROPER(Point[Material Notes]))</f>
        <v/>
      </c>
      <c r="W109" s="14" t="str">
        <f>IF(Point[Dimension Notes]="","",Point[Dimension Notes])</f>
        <v/>
      </c>
      <c r="X109" s="14" t="str">
        <f>IF(Point[List]="","",VLOOKUP(Point[Burner Number],number,2,FALSE))</f>
        <v/>
      </c>
      <c r="Y109" s="14" t="str">
        <f>IF(Point[List]="","",VLOOKUP(Point[Fuel],bbq_fuel,2,FALSE))</f>
        <v/>
      </c>
      <c r="Z109" s="14" t="str">
        <f>IF(Point[List]="","",VLOOKUP(Point[Cabinet Material],bbq_material,2,FALSE))</f>
        <v/>
      </c>
      <c r="AA109" s="14" t="str">
        <f>IF(Point[Asset Group]="","",VLOOKUP(Point[Manufacturer],manufacturer,2,FALSE))</f>
        <v/>
      </c>
      <c r="AB109" s="14" t="str">
        <f>IF(Point[Uinsex WC]="","",Point[Uinsex WC])</f>
        <v/>
      </c>
      <c r="AC109" s="14" t="str">
        <f>IF(Point[Female WC]="","",Point[Female WC])</f>
        <v/>
      </c>
      <c r="AD109" s="14" t="str">
        <f>IF(Point[Male WC]="","",Point[Male WC])</f>
        <v/>
      </c>
      <c r="AE109" s="14" t="str">
        <f>IF(Point[Urinal]="","",Point[Urinal])</f>
        <v/>
      </c>
      <c r="AF109" s="14" t="str">
        <f>IF(Point[Disabled Unisex]="","",Point[Disabled Unisex])</f>
        <v/>
      </c>
      <c r="AG109" s="14" t="str">
        <f>IF(Point[Disabled Female]="","",Point[Disabled Female])</f>
        <v/>
      </c>
      <c r="AH109" s="14" t="str">
        <f>IF(Point[Disabled Male]="","",Point[Disabled Male])</f>
        <v/>
      </c>
      <c r="AI109" s="14" t="str">
        <f>IF(Point[Asset Group]="","",VLOOKUP(Point[Handrail],yes_no,2,FALSE))</f>
        <v/>
      </c>
      <c r="AJ109" s="14" t="str">
        <f>IF(Point[Asset Group]="","",VLOOKUP(Point[Baby Changing],yes_no,2,FALSE))</f>
        <v/>
      </c>
      <c r="AK109" s="14" t="str">
        <f>IF(Point[Asset Group]="","",VLOOKUP(Point[Service Room],yes_no,2,FALSE))</f>
        <v/>
      </c>
      <c r="AL109" s="14" t="str">
        <f>IF(Point[Asset Group]="","",VLOOKUP(Point[Service Tap],service_tap,2,FALSE))</f>
        <v/>
      </c>
      <c r="AM109" s="14" t="str">
        <f>IF(Point[Asset Group]="","",VLOOKUP(Point[Heating Type],wc_heating,2,FALSE))</f>
        <v/>
      </c>
      <c r="AN109" s="14" t="str">
        <f>IF(Point[Asset Group]="","",VLOOKUP(Point[Power Supply],power_supply,2,FALSE))</f>
        <v/>
      </c>
      <c r="AO109" s="14" t="str">
        <f>IF(Point[Asset Group]="","",VLOOKUP(Point[Waste Water],waste_water,2,FALSE))</f>
        <v/>
      </c>
      <c r="AP109" s="14" t="str">
        <f>IF(Point[Asset Group]="","",VLOOKUP(Point[Furniture SubType],subdom_master_gdb,2,FALSE))</f>
        <v/>
      </c>
      <c r="AQ109" s="14" t="str">
        <f>IF(Point[Asset Group]="","",VLOOKUP(Point[Concrete Pad],yes_no,2,FALSE))</f>
        <v/>
      </c>
      <c r="AR109" s="14" t="str">
        <f>IF(Point[Asset Group]="","",VLOOKUP(Point[Material],material_master,2,FALSE))</f>
        <v/>
      </c>
      <c r="AS109" s="14" t="str">
        <f>IF(Point[Asset Group]="","",VLOOKUP(Point[Plumbing],irrigation_plumbing,2,FALSE))</f>
        <v/>
      </c>
      <c r="AT109" s="14" t="str">
        <f>IF(Point[Asset Group]="","",VLOOKUP(Point[Sprinklers],irrigation_sprinklers,2,FALSE))</f>
        <v/>
      </c>
      <c r="AU109" s="14" t="str">
        <f>IF(Point[Asset Group]="","",VLOOKUP(Point[System],irrigation_system,2,FALSE))</f>
        <v/>
      </c>
      <c r="AV109" s="14" t="str">
        <f>IF(Point[Asset Group]="","",VLOOKUP(Point[Status],irrigation_status,2,FALSE))</f>
        <v/>
      </c>
      <c r="AW109" s="11" t="str">
        <f>IF(Point[Date of manufacture]="","",Point[Date of manufacture])</f>
        <v/>
      </c>
      <c r="AX109" s="14" t="str">
        <f>IF(Point[Asset Group]="","",VLOOKUP(Point[Sign Purpose],sign_purpose,2,FALSE))</f>
        <v/>
      </c>
      <c r="AY109" s="14" t="str">
        <f>IF(Point[Asset Group]="","",VLOOKUP(Point[Sign Material],material_master,2,FALSE))</f>
        <v/>
      </c>
      <c r="AZ109" s="14" t="str">
        <f>IF(Point[Asset Group]="","",VLOOKUP(Point[Affixed To],sign_affix,2,FALSE))</f>
        <v/>
      </c>
      <c r="BA109" s="14" t="str">
        <f>IF(Point[Size HxB mm]="","",Point[Size HxB mm])</f>
        <v/>
      </c>
      <c r="BB109" s="14" t="str">
        <f>IF(Point[Height m]="","",Point[Height m])</f>
        <v/>
      </c>
      <c r="BC109" s="14" t="str">
        <f>IF(Point[Asset Group]="","",VLOOKUP(Point[Post Material],material_master,2,FALSE))</f>
        <v/>
      </c>
      <c r="BD109" s="14" t="str">
        <f>IF(Point[Asset Group]="","",VLOOKUP(Point[Post Number],number,2,FALSE))</f>
        <v/>
      </c>
      <c r="BE109" s="14" t="str">
        <f>IF(Point[Asset Group]="","",VLOOKUP(Point[Structure SubType],subdom_master_gdb,2,FALSE))</f>
        <v/>
      </c>
      <c r="BF109" s="14" t="str">
        <f>IF(Point[Area m2]="","",Point[Area m2])</f>
        <v/>
      </c>
      <c r="BG109" s="14" t="str">
        <f>IF(Point[Length m]="","",Point[Length m])</f>
        <v/>
      </c>
      <c r="BH109" s="14" t="str">
        <f>IF(Point[Width m]="","",Point[Width m])</f>
        <v/>
      </c>
      <c r="BI109" s="14" t="str">
        <f>IF(Point[Diameter m]="","",Point[Diameter m])</f>
        <v/>
      </c>
      <c r="BJ109" s="14" t="str">
        <f>IF(Point[Asset Group]="","",VLOOKUP(Point[Number of Pipes],number,2,FALSE))</f>
        <v/>
      </c>
      <c r="BK109" s="14" t="str">
        <f>IF(Point[Asset Group]="","",VLOOKUP(Point[Combined Name],2,FALSE))</f>
        <v/>
      </c>
      <c r="BL109" s="14" t="str">
        <f>IF(Point[Asset Group]="","",VLOOKUP(Point[Size Class],size_class,2,FALSE))</f>
        <v/>
      </c>
      <c r="BM109" s="14" t="str">
        <f>IF(Point[Asset Group]="","",VLOOKUP(Point[Age Class],age_class,2,FALSE))</f>
        <v/>
      </c>
      <c r="BN109" s="14" t="str">
        <f>IF(Point[Girth (cm)]="","",Point[Girth (cm)])</f>
        <v/>
      </c>
      <c r="BO109" s="14" t="str">
        <f>IF(Point[Crown Radius (m)]="","",Point[Crown Radius (m)])</f>
        <v/>
      </c>
      <c r="BP109" s="14" t="str">
        <f>IF(Point[Asset Group]="","",VLOOKUP(Point[Rooting Environment],root_enviro,2,FALSE))</f>
        <v/>
      </c>
      <c r="BQ109" s="14" t="str">
        <f>IF(Point[Asset Group]="","",VLOOKUP(Point[Tree Surround],tree_surround,2,FALSE))</f>
        <v/>
      </c>
      <c r="BR109" s="14" t="str">
        <f>IF(Point[Asset Group]="","",VLOOKUP(Point[Tree Grill],yes_no,2,FALSE))</f>
        <v/>
      </c>
      <c r="BS109" s="14" t="str">
        <f>IF(Point[Asset Group]="","",VLOOKUP(Point[Tree Location],tree_location,2,FALSE))</f>
        <v/>
      </c>
    </row>
    <row r="110" spans="1:71" s="3" customFormat="1" x14ac:dyDescent="0.2">
      <c r="A110" s="3" t="str">
        <f>IF(Point[DWG File Name]="","",Point[DWG File Name])</f>
        <v/>
      </c>
      <c r="B110" s="3" t="str">
        <f>IF(Point[DWG Layer Name]="","",Point[DWG Layer Name])</f>
        <v/>
      </c>
      <c r="C110" s="3" t="str">
        <f>IF(Point[DWG Handle]="","",Point[DWG Handle])</f>
        <v/>
      </c>
      <c r="D110" s="58" t="str">
        <f>IF(Point[X]="","",Point[X])</f>
        <v/>
      </c>
      <c r="E110" s="58" t="str">
        <f>IF(Point[Y]="","",Point[Y])</f>
        <v/>
      </c>
      <c r="F110" s="3" t="str">
        <f>IF(Point[Replacement Asset]="","",Point[Replacement Asset])</f>
        <v/>
      </c>
      <c r="G110" s="3" t="str">
        <f>IF(Point[Asset ID]="","",UPPER(Point[Asset ID]))</f>
        <v/>
      </c>
      <c r="H110" s="3" t="str">
        <f>IF(Point[Asset Group]="","",VLOOKUP(Point[Asset Group],asset_grp_pt,4,FALSE))</f>
        <v/>
      </c>
      <c r="I110" s="3" t="str">
        <f>IF(Point[Asset Group]="","",VLOOKUP(Point[Asset Group],asset_grp_pt,2,FALSE))</f>
        <v/>
      </c>
      <c r="J110" s="3" t="str">
        <f>IF(Point[Asset Group]="","",VLOOKUP(Point[Asset Group],asset_grp_pt,3,FALSE))</f>
        <v/>
      </c>
      <c r="K110" s="3" t="str">
        <f>IF(Point[Asset Group]="","",VLOOKUP(Point[Asset Type],type_master_list,2,FALSE))</f>
        <v/>
      </c>
      <c r="L110" s="3" t="str">
        <f>IF(Point[Asset Name]="","",PROPER(Point[Asset Name]))</f>
        <v/>
      </c>
      <c r="M110" s="11" t="str">
        <f>IF(Point[Install Date]="","",Point[Install Date])</f>
        <v/>
      </c>
      <c r="N110" s="11" t="str">
        <f>IF(Point[Note]="","",PROPER(Point[Note]))</f>
        <v/>
      </c>
      <c r="O110" s="11" t="str">
        <f>IF(Point[Resource Consent Number]="","",UPPER(Point[Resource Consent Number]))</f>
        <v/>
      </c>
      <c r="P110" s="53" t="str">
        <f>IF(Point[Asset Unit Cost]="","",Point[Asset Unit Cost])</f>
        <v/>
      </c>
      <c r="Q110" s="11" t="str">
        <f>IF(Point[Added By]="","",UPPER(Point[Added By]))</f>
        <v/>
      </c>
      <c r="R110" s="11" t="str">
        <f>IF(Point[Added Date]="","",Point[Added Date])</f>
        <v/>
      </c>
      <c r="S110" s="14" t="str">
        <f>IF(Point[Z COORD]="","",Point[Z COORD])</f>
        <v/>
      </c>
      <c r="T110" s="14" t="str">
        <f>IF(Point[Asset Description]="","",PROPER(Point[Asset Description]))</f>
        <v/>
      </c>
      <c r="U110" s="14" t="str">
        <f>IF(Point[[Artist ]]="","",PROPER(Point[[Artist ]]))</f>
        <v/>
      </c>
      <c r="V110" s="14" t="str">
        <f>IF(Point[Material Notes]="","",PROPER(Point[Material Notes]))</f>
        <v/>
      </c>
      <c r="W110" s="14" t="str">
        <f>IF(Point[Dimension Notes]="","",Point[Dimension Notes])</f>
        <v/>
      </c>
      <c r="X110" s="14" t="str">
        <f>IF(Point[List]="","",VLOOKUP(Point[Burner Number],number,2,FALSE))</f>
        <v/>
      </c>
      <c r="Y110" s="14" t="str">
        <f>IF(Point[List]="","",VLOOKUP(Point[Fuel],bbq_fuel,2,FALSE))</f>
        <v/>
      </c>
      <c r="Z110" s="14" t="str">
        <f>IF(Point[List]="","",VLOOKUP(Point[Cabinet Material],bbq_material,2,FALSE))</f>
        <v/>
      </c>
      <c r="AA110" s="14" t="str">
        <f>IF(Point[Asset Group]="","",VLOOKUP(Point[Manufacturer],manufacturer,2,FALSE))</f>
        <v/>
      </c>
      <c r="AB110" s="14" t="str">
        <f>IF(Point[Uinsex WC]="","",Point[Uinsex WC])</f>
        <v/>
      </c>
      <c r="AC110" s="14" t="str">
        <f>IF(Point[Female WC]="","",Point[Female WC])</f>
        <v/>
      </c>
      <c r="AD110" s="14" t="str">
        <f>IF(Point[Male WC]="","",Point[Male WC])</f>
        <v/>
      </c>
      <c r="AE110" s="14" t="str">
        <f>IF(Point[Urinal]="","",Point[Urinal])</f>
        <v/>
      </c>
      <c r="AF110" s="14" t="str">
        <f>IF(Point[Disabled Unisex]="","",Point[Disabled Unisex])</f>
        <v/>
      </c>
      <c r="AG110" s="14" t="str">
        <f>IF(Point[Disabled Female]="","",Point[Disabled Female])</f>
        <v/>
      </c>
      <c r="AH110" s="14" t="str">
        <f>IF(Point[Disabled Male]="","",Point[Disabled Male])</f>
        <v/>
      </c>
      <c r="AI110" s="14" t="str">
        <f>IF(Point[Asset Group]="","",VLOOKUP(Point[Handrail],yes_no,2,FALSE))</f>
        <v/>
      </c>
      <c r="AJ110" s="14" t="str">
        <f>IF(Point[Asset Group]="","",VLOOKUP(Point[Baby Changing],yes_no,2,FALSE))</f>
        <v/>
      </c>
      <c r="AK110" s="14" t="str">
        <f>IF(Point[Asset Group]="","",VLOOKUP(Point[Service Room],yes_no,2,FALSE))</f>
        <v/>
      </c>
      <c r="AL110" s="14" t="str">
        <f>IF(Point[Asset Group]="","",VLOOKUP(Point[Service Tap],service_tap,2,FALSE))</f>
        <v/>
      </c>
      <c r="AM110" s="14" t="str">
        <f>IF(Point[Asset Group]="","",VLOOKUP(Point[Heating Type],wc_heating,2,FALSE))</f>
        <v/>
      </c>
      <c r="AN110" s="14" t="str">
        <f>IF(Point[Asset Group]="","",VLOOKUP(Point[Power Supply],power_supply,2,FALSE))</f>
        <v/>
      </c>
      <c r="AO110" s="14" t="str">
        <f>IF(Point[Asset Group]="","",VLOOKUP(Point[Waste Water],waste_water,2,FALSE))</f>
        <v/>
      </c>
      <c r="AP110" s="14" t="str">
        <f>IF(Point[Asset Group]="","",VLOOKUP(Point[Furniture SubType],subdom_master_gdb,2,FALSE))</f>
        <v/>
      </c>
      <c r="AQ110" s="14" t="str">
        <f>IF(Point[Asset Group]="","",VLOOKUP(Point[Concrete Pad],yes_no,2,FALSE))</f>
        <v/>
      </c>
      <c r="AR110" s="14" t="str">
        <f>IF(Point[Asset Group]="","",VLOOKUP(Point[Material],material_master,2,FALSE))</f>
        <v/>
      </c>
      <c r="AS110" s="14" t="str">
        <f>IF(Point[Asset Group]="","",VLOOKUP(Point[Plumbing],irrigation_plumbing,2,FALSE))</f>
        <v/>
      </c>
      <c r="AT110" s="14" t="str">
        <f>IF(Point[Asset Group]="","",VLOOKUP(Point[Sprinklers],irrigation_sprinklers,2,FALSE))</f>
        <v/>
      </c>
      <c r="AU110" s="14" t="str">
        <f>IF(Point[Asset Group]="","",VLOOKUP(Point[System],irrigation_system,2,FALSE))</f>
        <v/>
      </c>
      <c r="AV110" s="14" t="str">
        <f>IF(Point[Asset Group]="","",VLOOKUP(Point[Status],irrigation_status,2,FALSE))</f>
        <v/>
      </c>
      <c r="AW110" s="11" t="str">
        <f>IF(Point[Date of manufacture]="","",Point[Date of manufacture])</f>
        <v/>
      </c>
      <c r="AX110" s="14" t="str">
        <f>IF(Point[Asset Group]="","",VLOOKUP(Point[Sign Purpose],sign_purpose,2,FALSE))</f>
        <v/>
      </c>
      <c r="AY110" s="14" t="str">
        <f>IF(Point[Asset Group]="","",VLOOKUP(Point[Sign Material],material_master,2,FALSE))</f>
        <v/>
      </c>
      <c r="AZ110" s="14" t="str">
        <f>IF(Point[Asset Group]="","",VLOOKUP(Point[Affixed To],sign_affix,2,FALSE))</f>
        <v/>
      </c>
      <c r="BA110" s="14" t="str">
        <f>IF(Point[Size HxB mm]="","",Point[Size HxB mm])</f>
        <v/>
      </c>
      <c r="BB110" s="14" t="str">
        <f>IF(Point[Height m]="","",Point[Height m])</f>
        <v/>
      </c>
      <c r="BC110" s="14" t="str">
        <f>IF(Point[Asset Group]="","",VLOOKUP(Point[Post Material],material_master,2,FALSE))</f>
        <v/>
      </c>
      <c r="BD110" s="14" t="str">
        <f>IF(Point[Asset Group]="","",VLOOKUP(Point[Post Number],number,2,FALSE))</f>
        <v/>
      </c>
      <c r="BE110" s="14" t="str">
        <f>IF(Point[Asset Group]="","",VLOOKUP(Point[Structure SubType],subdom_master_gdb,2,FALSE))</f>
        <v/>
      </c>
      <c r="BF110" s="14" t="str">
        <f>IF(Point[Area m2]="","",Point[Area m2])</f>
        <v/>
      </c>
      <c r="BG110" s="14" t="str">
        <f>IF(Point[Length m]="","",Point[Length m])</f>
        <v/>
      </c>
      <c r="BH110" s="14" t="str">
        <f>IF(Point[Width m]="","",Point[Width m])</f>
        <v/>
      </c>
      <c r="BI110" s="14" t="str">
        <f>IF(Point[Diameter m]="","",Point[Diameter m])</f>
        <v/>
      </c>
      <c r="BJ110" s="14" t="str">
        <f>IF(Point[Asset Group]="","",VLOOKUP(Point[Number of Pipes],number,2,FALSE))</f>
        <v/>
      </c>
      <c r="BK110" s="14" t="str">
        <f>IF(Point[Asset Group]="","",VLOOKUP(Point[Combined Name],2,FALSE))</f>
        <v/>
      </c>
      <c r="BL110" s="14" t="str">
        <f>IF(Point[Asset Group]="","",VLOOKUP(Point[Size Class],size_class,2,FALSE))</f>
        <v/>
      </c>
      <c r="BM110" s="14" t="str">
        <f>IF(Point[Asset Group]="","",VLOOKUP(Point[Age Class],age_class,2,FALSE))</f>
        <v/>
      </c>
      <c r="BN110" s="14" t="str">
        <f>IF(Point[Girth (cm)]="","",Point[Girth (cm)])</f>
        <v/>
      </c>
      <c r="BO110" s="14" t="str">
        <f>IF(Point[Crown Radius (m)]="","",Point[Crown Radius (m)])</f>
        <v/>
      </c>
      <c r="BP110" s="14" t="str">
        <f>IF(Point[Asset Group]="","",VLOOKUP(Point[Rooting Environment],root_enviro,2,FALSE))</f>
        <v/>
      </c>
      <c r="BQ110" s="14" t="str">
        <f>IF(Point[Asset Group]="","",VLOOKUP(Point[Tree Surround],tree_surround,2,FALSE))</f>
        <v/>
      </c>
      <c r="BR110" s="14" t="str">
        <f>IF(Point[Asset Group]="","",VLOOKUP(Point[Tree Grill],yes_no,2,FALSE))</f>
        <v/>
      </c>
      <c r="BS110" s="14" t="str">
        <f>IF(Point[Asset Group]="","",VLOOKUP(Point[Tree Location],tree_location,2,FALSE))</f>
        <v/>
      </c>
    </row>
    <row r="111" spans="1:71" s="3" customFormat="1" x14ac:dyDescent="0.2">
      <c r="A111" s="3" t="str">
        <f>IF(Point[DWG File Name]="","",Point[DWG File Name])</f>
        <v/>
      </c>
      <c r="B111" s="3" t="str">
        <f>IF(Point[DWG Layer Name]="","",Point[DWG Layer Name])</f>
        <v/>
      </c>
      <c r="C111" s="3" t="str">
        <f>IF(Point[DWG Handle]="","",Point[DWG Handle])</f>
        <v/>
      </c>
      <c r="D111" s="58" t="str">
        <f>IF(Point[X]="","",Point[X])</f>
        <v/>
      </c>
      <c r="E111" s="58" t="str">
        <f>IF(Point[Y]="","",Point[Y])</f>
        <v/>
      </c>
      <c r="F111" s="3" t="str">
        <f>IF(Point[Replacement Asset]="","",Point[Replacement Asset])</f>
        <v/>
      </c>
      <c r="G111" s="3" t="str">
        <f>IF(Point[Asset ID]="","",UPPER(Point[Asset ID]))</f>
        <v/>
      </c>
      <c r="H111" s="3" t="str">
        <f>IF(Point[Asset Group]="","",VLOOKUP(Point[Asset Group],asset_grp_pt,4,FALSE))</f>
        <v/>
      </c>
      <c r="I111" s="3" t="str">
        <f>IF(Point[Asset Group]="","",VLOOKUP(Point[Asset Group],asset_grp_pt,2,FALSE))</f>
        <v/>
      </c>
      <c r="J111" s="3" t="str">
        <f>IF(Point[Asset Group]="","",VLOOKUP(Point[Asset Group],asset_grp_pt,3,FALSE))</f>
        <v/>
      </c>
      <c r="K111" s="3" t="str">
        <f>IF(Point[Asset Group]="","",VLOOKUP(Point[Asset Type],type_master_list,2,FALSE))</f>
        <v/>
      </c>
      <c r="L111" s="3" t="str">
        <f>IF(Point[Asset Name]="","",PROPER(Point[Asset Name]))</f>
        <v/>
      </c>
      <c r="M111" s="11" t="str">
        <f>IF(Point[Install Date]="","",Point[Install Date])</f>
        <v/>
      </c>
      <c r="N111" s="11" t="str">
        <f>IF(Point[Note]="","",PROPER(Point[Note]))</f>
        <v/>
      </c>
      <c r="O111" s="11" t="str">
        <f>IF(Point[Resource Consent Number]="","",UPPER(Point[Resource Consent Number]))</f>
        <v/>
      </c>
      <c r="P111" s="53" t="str">
        <f>IF(Point[Asset Unit Cost]="","",Point[Asset Unit Cost])</f>
        <v/>
      </c>
      <c r="Q111" s="11" t="str">
        <f>IF(Point[Added By]="","",UPPER(Point[Added By]))</f>
        <v/>
      </c>
      <c r="R111" s="11" t="str">
        <f>IF(Point[Added Date]="","",Point[Added Date])</f>
        <v/>
      </c>
      <c r="S111" s="14" t="str">
        <f>IF(Point[Z COORD]="","",Point[Z COORD])</f>
        <v/>
      </c>
      <c r="T111" s="14" t="str">
        <f>IF(Point[Asset Description]="","",PROPER(Point[Asset Description]))</f>
        <v/>
      </c>
      <c r="U111" s="14" t="str">
        <f>IF(Point[[Artist ]]="","",PROPER(Point[[Artist ]]))</f>
        <v/>
      </c>
      <c r="V111" s="14" t="str">
        <f>IF(Point[Material Notes]="","",PROPER(Point[Material Notes]))</f>
        <v/>
      </c>
      <c r="W111" s="14" t="str">
        <f>IF(Point[Dimension Notes]="","",Point[Dimension Notes])</f>
        <v/>
      </c>
      <c r="X111" s="14" t="str">
        <f>IF(Point[List]="","",VLOOKUP(Point[Burner Number],number,2,FALSE))</f>
        <v/>
      </c>
      <c r="Y111" s="14" t="str">
        <f>IF(Point[List]="","",VLOOKUP(Point[Fuel],bbq_fuel,2,FALSE))</f>
        <v/>
      </c>
      <c r="Z111" s="14" t="str">
        <f>IF(Point[List]="","",VLOOKUP(Point[Cabinet Material],bbq_material,2,FALSE))</f>
        <v/>
      </c>
      <c r="AA111" s="14" t="str">
        <f>IF(Point[Asset Group]="","",VLOOKUP(Point[Manufacturer],manufacturer,2,FALSE))</f>
        <v/>
      </c>
      <c r="AB111" s="14" t="str">
        <f>IF(Point[Uinsex WC]="","",Point[Uinsex WC])</f>
        <v/>
      </c>
      <c r="AC111" s="14" t="str">
        <f>IF(Point[Female WC]="","",Point[Female WC])</f>
        <v/>
      </c>
      <c r="AD111" s="14" t="str">
        <f>IF(Point[Male WC]="","",Point[Male WC])</f>
        <v/>
      </c>
      <c r="AE111" s="14" t="str">
        <f>IF(Point[Urinal]="","",Point[Urinal])</f>
        <v/>
      </c>
      <c r="AF111" s="14" t="str">
        <f>IF(Point[Disabled Unisex]="","",Point[Disabled Unisex])</f>
        <v/>
      </c>
      <c r="AG111" s="14" t="str">
        <f>IF(Point[Disabled Female]="","",Point[Disabled Female])</f>
        <v/>
      </c>
      <c r="AH111" s="14" t="str">
        <f>IF(Point[Disabled Male]="","",Point[Disabled Male])</f>
        <v/>
      </c>
      <c r="AI111" s="14" t="str">
        <f>IF(Point[Asset Group]="","",VLOOKUP(Point[Handrail],yes_no,2,FALSE))</f>
        <v/>
      </c>
      <c r="AJ111" s="14" t="str">
        <f>IF(Point[Asset Group]="","",VLOOKUP(Point[Baby Changing],yes_no,2,FALSE))</f>
        <v/>
      </c>
      <c r="AK111" s="14" t="str">
        <f>IF(Point[Asset Group]="","",VLOOKUP(Point[Service Room],yes_no,2,FALSE))</f>
        <v/>
      </c>
      <c r="AL111" s="14" t="str">
        <f>IF(Point[Asset Group]="","",VLOOKUP(Point[Service Tap],service_tap,2,FALSE))</f>
        <v/>
      </c>
      <c r="AM111" s="14" t="str">
        <f>IF(Point[Asset Group]="","",VLOOKUP(Point[Heating Type],wc_heating,2,FALSE))</f>
        <v/>
      </c>
      <c r="AN111" s="14" t="str">
        <f>IF(Point[Asset Group]="","",VLOOKUP(Point[Power Supply],power_supply,2,FALSE))</f>
        <v/>
      </c>
      <c r="AO111" s="14" t="str">
        <f>IF(Point[Asset Group]="","",VLOOKUP(Point[Waste Water],waste_water,2,FALSE))</f>
        <v/>
      </c>
      <c r="AP111" s="14" t="str">
        <f>IF(Point[Asset Group]="","",VLOOKUP(Point[Furniture SubType],subdom_master_gdb,2,FALSE))</f>
        <v/>
      </c>
      <c r="AQ111" s="14" t="str">
        <f>IF(Point[Asset Group]="","",VLOOKUP(Point[Concrete Pad],yes_no,2,FALSE))</f>
        <v/>
      </c>
      <c r="AR111" s="14" t="str">
        <f>IF(Point[Asset Group]="","",VLOOKUP(Point[Material],material_master,2,FALSE))</f>
        <v/>
      </c>
      <c r="AS111" s="14" t="str">
        <f>IF(Point[Asset Group]="","",VLOOKUP(Point[Plumbing],irrigation_plumbing,2,FALSE))</f>
        <v/>
      </c>
      <c r="AT111" s="14" t="str">
        <f>IF(Point[Asset Group]="","",VLOOKUP(Point[Sprinklers],irrigation_sprinklers,2,FALSE))</f>
        <v/>
      </c>
      <c r="AU111" s="14" t="str">
        <f>IF(Point[Asset Group]="","",VLOOKUP(Point[System],irrigation_system,2,FALSE))</f>
        <v/>
      </c>
      <c r="AV111" s="14" t="str">
        <f>IF(Point[Asset Group]="","",VLOOKUP(Point[Status],irrigation_status,2,FALSE))</f>
        <v/>
      </c>
      <c r="AW111" s="11" t="str">
        <f>IF(Point[Date of manufacture]="","",Point[Date of manufacture])</f>
        <v/>
      </c>
      <c r="AX111" s="14" t="str">
        <f>IF(Point[Asset Group]="","",VLOOKUP(Point[Sign Purpose],sign_purpose,2,FALSE))</f>
        <v/>
      </c>
      <c r="AY111" s="14" t="str">
        <f>IF(Point[Asset Group]="","",VLOOKUP(Point[Sign Material],material_master,2,FALSE))</f>
        <v/>
      </c>
      <c r="AZ111" s="14" t="str">
        <f>IF(Point[Asset Group]="","",VLOOKUP(Point[Affixed To],sign_affix,2,FALSE))</f>
        <v/>
      </c>
      <c r="BA111" s="14" t="str">
        <f>IF(Point[Size HxB mm]="","",Point[Size HxB mm])</f>
        <v/>
      </c>
      <c r="BB111" s="14" t="str">
        <f>IF(Point[Height m]="","",Point[Height m])</f>
        <v/>
      </c>
      <c r="BC111" s="14" t="str">
        <f>IF(Point[Asset Group]="","",VLOOKUP(Point[Post Material],material_master,2,FALSE))</f>
        <v/>
      </c>
      <c r="BD111" s="14" t="str">
        <f>IF(Point[Asset Group]="","",VLOOKUP(Point[Post Number],number,2,FALSE))</f>
        <v/>
      </c>
      <c r="BE111" s="14" t="str">
        <f>IF(Point[Asset Group]="","",VLOOKUP(Point[Structure SubType],subdom_master_gdb,2,FALSE))</f>
        <v/>
      </c>
      <c r="BF111" s="14" t="str">
        <f>IF(Point[Area m2]="","",Point[Area m2])</f>
        <v/>
      </c>
      <c r="BG111" s="14" t="str">
        <f>IF(Point[Length m]="","",Point[Length m])</f>
        <v/>
      </c>
      <c r="BH111" s="14" t="str">
        <f>IF(Point[Width m]="","",Point[Width m])</f>
        <v/>
      </c>
      <c r="BI111" s="14" t="str">
        <f>IF(Point[Diameter m]="","",Point[Diameter m])</f>
        <v/>
      </c>
      <c r="BJ111" s="14" t="str">
        <f>IF(Point[Asset Group]="","",VLOOKUP(Point[Number of Pipes],number,2,FALSE))</f>
        <v/>
      </c>
      <c r="BK111" s="14" t="str">
        <f>IF(Point[Asset Group]="","",VLOOKUP(Point[Combined Name],2,FALSE))</f>
        <v/>
      </c>
      <c r="BL111" s="14" t="str">
        <f>IF(Point[Asset Group]="","",VLOOKUP(Point[Size Class],size_class,2,FALSE))</f>
        <v/>
      </c>
      <c r="BM111" s="14" t="str">
        <f>IF(Point[Asset Group]="","",VLOOKUP(Point[Age Class],age_class,2,FALSE))</f>
        <v/>
      </c>
      <c r="BN111" s="14" t="str">
        <f>IF(Point[Girth (cm)]="","",Point[Girth (cm)])</f>
        <v/>
      </c>
      <c r="BO111" s="14" t="str">
        <f>IF(Point[Crown Radius (m)]="","",Point[Crown Radius (m)])</f>
        <v/>
      </c>
      <c r="BP111" s="14" t="str">
        <f>IF(Point[Asset Group]="","",VLOOKUP(Point[Rooting Environment],root_enviro,2,FALSE))</f>
        <v/>
      </c>
      <c r="BQ111" s="14" t="str">
        <f>IF(Point[Asset Group]="","",VLOOKUP(Point[Tree Surround],tree_surround,2,FALSE))</f>
        <v/>
      </c>
      <c r="BR111" s="14" t="str">
        <f>IF(Point[Asset Group]="","",VLOOKUP(Point[Tree Grill],yes_no,2,FALSE))</f>
        <v/>
      </c>
      <c r="BS111" s="14" t="str">
        <f>IF(Point[Asset Group]="","",VLOOKUP(Point[Tree Location],tree_location,2,FALSE))</f>
        <v/>
      </c>
    </row>
    <row r="112" spans="1:71" s="3" customFormat="1" x14ac:dyDescent="0.2">
      <c r="A112" s="3" t="str">
        <f>IF(Point[DWG File Name]="","",Point[DWG File Name])</f>
        <v/>
      </c>
      <c r="B112" s="3" t="str">
        <f>IF(Point[DWG Layer Name]="","",Point[DWG Layer Name])</f>
        <v/>
      </c>
      <c r="C112" s="3" t="str">
        <f>IF(Point[DWG Handle]="","",Point[DWG Handle])</f>
        <v/>
      </c>
      <c r="D112" s="58" t="str">
        <f>IF(Point[X]="","",Point[X])</f>
        <v/>
      </c>
      <c r="E112" s="58" t="str">
        <f>IF(Point[Y]="","",Point[Y])</f>
        <v/>
      </c>
      <c r="F112" s="3" t="str">
        <f>IF(Point[Replacement Asset]="","",Point[Replacement Asset])</f>
        <v/>
      </c>
      <c r="G112" s="3" t="str">
        <f>IF(Point[Asset ID]="","",UPPER(Point[Asset ID]))</f>
        <v/>
      </c>
      <c r="H112" s="3" t="str">
        <f>IF(Point[Asset Group]="","",VLOOKUP(Point[Asset Group],asset_grp_pt,4,FALSE))</f>
        <v/>
      </c>
      <c r="I112" s="3" t="str">
        <f>IF(Point[Asset Group]="","",VLOOKUP(Point[Asset Group],asset_grp_pt,2,FALSE))</f>
        <v/>
      </c>
      <c r="J112" s="3" t="str">
        <f>IF(Point[Asset Group]="","",VLOOKUP(Point[Asset Group],asset_grp_pt,3,FALSE))</f>
        <v/>
      </c>
      <c r="K112" s="3" t="str">
        <f>IF(Point[Asset Group]="","",VLOOKUP(Point[Asset Type],type_master_list,2,FALSE))</f>
        <v/>
      </c>
      <c r="L112" s="3" t="str">
        <f>IF(Point[Asset Name]="","",PROPER(Point[Asset Name]))</f>
        <v/>
      </c>
      <c r="M112" s="11" t="str">
        <f>IF(Point[Install Date]="","",Point[Install Date])</f>
        <v/>
      </c>
      <c r="N112" s="11" t="str">
        <f>IF(Point[Note]="","",PROPER(Point[Note]))</f>
        <v/>
      </c>
      <c r="O112" s="11" t="str">
        <f>IF(Point[Resource Consent Number]="","",UPPER(Point[Resource Consent Number]))</f>
        <v/>
      </c>
      <c r="P112" s="53" t="str">
        <f>IF(Point[Asset Unit Cost]="","",Point[Asset Unit Cost])</f>
        <v/>
      </c>
      <c r="Q112" s="11" t="str">
        <f>IF(Point[Added By]="","",UPPER(Point[Added By]))</f>
        <v/>
      </c>
      <c r="R112" s="11" t="str">
        <f>IF(Point[Added Date]="","",Point[Added Date])</f>
        <v/>
      </c>
      <c r="S112" s="14" t="str">
        <f>IF(Point[Z COORD]="","",Point[Z COORD])</f>
        <v/>
      </c>
      <c r="T112" s="14" t="str">
        <f>IF(Point[Asset Description]="","",PROPER(Point[Asset Description]))</f>
        <v/>
      </c>
      <c r="U112" s="14" t="str">
        <f>IF(Point[[Artist ]]="","",PROPER(Point[[Artist ]]))</f>
        <v/>
      </c>
      <c r="V112" s="14" t="str">
        <f>IF(Point[Material Notes]="","",PROPER(Point[Material Notes]))</f>
        <v/>
      </c>
      <c r="W112" s="14" t="str">
        <f>IF(Point[Dimension Notes]="","",Point[Dimension Notes])</f>
        <v/>
      </c>
      <c r="X112" s="14" t="str">
        <f>IF(Point[List]="","",VLOOKUP(Point[Burner Number],number,2,FALSE))</f>
        <v/>
      </c>
      <c r="Y112" s="14" t="str">
        <f>IF(Point[List]="","",VLOOKUP(Point[Fuel],bbq_fuel,2,FALSE))</f>
        <v/>
      </c>
      <c r="Z112" s="14" t="str">
        <f>IF(Point[List]="","",VLOOKUP(Point[Cabinet Material],bbq_material,2,FALSE))</f>
        <v/>
      </c>
      <c r="AA112" s="14" t="str">
        <f>IF(Point[Asset Group]="","",VLOOKUP(Point[Manufacturer],manufacturer,2,FALSE))</f>
        <v/>
      </c>
      <c r="AB112" s="14" t="str">
        <f>IF(Point[Uinsex WC]="","",Point[Uinsex WC])</f>
        <v/>
      </c>
      <c r="AC112" s="14" t="str">
        <f>IF(Point[Female WC]="","",Point[Female WC])</f>
        <v/>
      </c>
      <c r="AD112" s="14" t="str">
        <f>IF(Point[Male WC]="","",Point[Male WC])</f>
        <v/>
      </c>
      <c r="AE112" s="14" t="str">
        <f>IF(Point[Urinal]="","",Point[Urinal])</f>
        <v/>
      </c>
      <c r="AF112" s="14" t="str">
        <f>IF(Point[Disabled Unisex]="","",Point[Disabled Unisex])</f>
        <v/>
      </c>
      <c r="AG112" s="14" t="str">
        <f>IF(Point[Disabled Female]="","",Point[Disabled Female])</f>
        <v/>
      </c>
      <c r="AH112" s="14" t="str">
        <f>IF(Point[Disabled Male]="","",Point[Disabled Male])</f>
        <v/>
      </c>
      <c r="AI112" s="14" t="str">
        <f>IF(Point[Asset Group]="","",VLOOKUP(Point[Handrail],yes_no,2,FALSE))</f>
        <v/>
      </c>
      <c r="AJ112" s="14" t="str">
        <f>IF(Point[Asset Group]="","",VLOOKUP(Point[Baby Changing],yes_no,2,FALSE))</f>
        <v/>
      </c>
      <c r="AK112" s="14" t="str">
        <f>IF(Point[Asset Group]="","",VLOOKUP(Point[Service Room],yes_no,2,FALSE))</f>
        <v/>
      </c>
      <c r="AL112" s="14" t="str">
        <f>IF(Point[Asset Group]="","",VLOOKUP(Point[Service Tap],service_tap,2,FALSE))</f>
        <v/>
      </c>
      <c r="AM112" s="14" t="str">
        <f>IF(Point[Asset Group]="","",VLOOKUP(Point[Heating Type],wc_heating,2,FALSE))</f>
        <v/>
      </c>
      <c r="AN112" s="14" t="str">
        <f>IF(Point[Asset Group]="","",VLOOKUP(Point[Power Supply],power_supply,2,FALSE))</f>
        <v/>
      </c>
      <c r="AO112" s="14" t="str">
        <f>IF(Point[Asset Group]="","",VLOOKUP(Point[Waste Water],waste_water,2,FALSE))</f>
        <v/>
      </c>
      <c r="AP112" s="14" t="str">
        <f>IF(Point[Asset Group]="","",VLOOKUP(Point[Furniture SubType],subdom_master_gdb,2,FALSE))</f>
        <v/>
      </c>
      <c r="AQ112" s="14" t="str">
        <f>IF(Point[Asset Group]="","",VLOOKUP(Point[Concrete Pad],yes_no,2,FALSE))</f>
        <v/>
      </c>
      <c r="AR112" s="14" t="str">
        <f>IF(Point[Asset Group]="","",VLOOKUP(Point[Material],material_master,2,FALSE))</f>
        <v/>
      </c>
      <c r="AS112" s="14" t="str">
        <f>IF(Point[Asset Group]="","",VLOOKUP(Point[Plumbing],irrigation_plumbing,2,FALSE))</f>
        <v/>
      </c>
      <c r="AT112" s="14" t="str">
        <f>IF(Point[Asset Group]="","",VLOOKUP(Point[Sprinklers],irrigation_sprinklers,2,FALSE))</f>
        <v/>
      </c>
      <c r="AU112" s="14" t="str">
        <f>IF(Point[Asset Group]="","",VLOOKUP(Point[System],irrigation_system,2,FALSE))</f>
        <v/>
      </c>
      <c r="AV112" s="14" t="str">
        <f>IF(Point[Asset Group]="","",VLOOKUP(Point[Status],irrigation_status,2,FALSE))</f>
        <v/>
      </c>
      <c r="AW112" s="11" t="str">
        <f>IF(Point[Date of manufacture]="","",Point[Date of manufacture])</f>
        <v/>
      </c>
      <c r="AX112" s="14" t="str">
        <f>IF(Point[Asset Group]="","",VLOOKUP(Point[Sign Purpose],sign_purpose,2,FALSE))</f>
        <v/>
      </c>
      <c r="AY112" s="14" t="str">
        <f>IF(Point[Asset Group]="","",VLOOKUP(Point[Sign Material],material_master,2,FALSE))</f>
        <v/>
      </c>
      <c r="AZ112" s="14" t="str">
        <f>IF(Point[Asset Group]="","",VLOOKUP(Point[Affixed To],sign_affix,2,FALSE))</f>
        <v/>
      </c>
      <c r="BA112" s="14" t="str">
        <f>IF(Point[Size HxB mm]="","",Point[Size HxB mm])</f>
        <v/>
      </c>
      <c r="BB112" s="14" t="str">
        <f>IF(Point[Height m]="","",Point[Height m])</f>
        <v/>
      </c>
      <c r="BC112" s="14" t="str">
        <f>IF(Point[Asset Group]="","",VLOOKUP(Point[Post Material],material_master,2,FALSE))</f>
        <v/>
      </c>
      <c r="BD112" s="14" t="str">
        <f>IF(Point[Asset Group]="","",VLOOKUP(Point[Post Number],number,2,FALSE))</f>
        <v/>
      </c>
      <c r="BE112" s="14" t="str">
        <f>IF(Point[Asset Group]="","",VLOOKUP(Point[Structure SubType],subdom_master_gdb,2,FALSE))</f>
        <v/>
      </c>
      <c r="BF112" s="14" t="str">
        <f>IF(Point[Area m2]="","",Point[Area m2])</f>
        <v/>
      </c>
      <c r="BG112" s="14" t="str">
        <f>IF(Point[Length m]="","",Point[Length m])</f>
        <v/>
      </c>
      <c r="BH112" s="14" t="str">
        <f>IF(Point[Width m]="","",Point[Width m])</f>
        <v/>
      </c>
      <c r="BI112" s="14" t="str">
        <f>IF(Point[Diameter m]="","",Point[Diameter m])</f>
        <v/>
      </c>
      <c r="BJ112" s="14" t="str">
        <f>IF(Point[Asset Group]="","",VLOOKUP(Point[Number of Pipes],number,2,FALSE))</f>
        <v/>
      </c>
      <c r="BK112" s="14" t="str">
        <f>IF(Point[Asset Group]="","",VLOOKUP(Point[Combined Name],2,FALSE))</f>
        <v/>
      </c>
      <c r="BL112" s="14" t="str">
        <f>IF(Point[Asset Group]="","",VLOOKUP(Point[Size Class],size_class,2,FALSE))</f>
        <v/>
      </c>
      <c r="BM112" s="14" t="str">
        <f>IF(Point[Asset Group]="","",VLOOKUP(Point[Age Class],age_class,2,FALSE))</f>
        <v/>
      </c>
      <c r="BN112" s="14" t="str">
        <f>IF(Point[Girth (cm)]="","",Point[Girth (cm)])</f>
        <v/>
      </c>
      <c r="BO112" s="14" t="str">
        <f>IF(Point[Crown Radius (m)]="","",Point[Crown Radius (m)])</f>
        <v/>
      </c>
      <c r="BP112" s="14" t="str">
        <f>IF(Point[Asset Group]="","",VLOOKUP(Point[Rooting Environment],root_enviro,2,FALSE))</f>
        <v/>
      </c>
      <c r="BQ112" s="14" t="str">
        <f>IF(Point[Asset Group]="","",VLOOKUP(Point[Tree Surround],tree_surround,2,FALSE))</f>
        <v/>
      </c>
      <c r="BR112" s="14" t="str">
        <f>IF(Point[Asset Group]="","",VLOOKUP(Point[Tree Grill],yes_no,2,FALSE))</f>
        <v/>
      </c>
      <c r="BS112" s="14" t="str">
        <f>IF(Point[Asset Group]="","",VLOOKUP(Point[Tree Location],tree_location,2,FALSE))</f>
        <v/>
      </c>
    </row>
    <row r="113" spans="1:71" s="3" customFormat="1" x14ac:dyDescent="0.2">
      <c r="A113" s="3" t="str">
        <f>IF(Point[DWG File Name]="","",Point[DWG File Name])</f>
        <v/>
      </c>
      <c r="B113" s="3" t="str">
        <f>IF(Point[DWG Layer Name]="","",Point[DWG Layer Name])</f>
        <v/>
      </c>
      <c r="C113" s="3" t="str">
        <f>IF(Point[DWG Handle]="","",Point[DWG Handle])</f>
        <v/>
      </c>
      <c r="D113" s="58" t="str">
        <f>IF(Point[X]="","",Point[X])</f>
        <v/>
      </c>
      <c r="E113" s="58" t="str">
        <f>IF(Point[Y]="","",Point[Y])</f>
        <v/>
      </c>
      <c r="F113" s="3" t="str">
        <f>IF(Point[Replacement Asset]="","",Point[Replacement Asset])</f>
        <v/>
      </c>
      <c r="G113" s="3" t="str">
        <f>IF(Point[Asset ID]="","",UPPER(Point[Asset ID]))</f>
        <v/>
      </c>
      <c r="H113" s="3" t="str">
        <f>IF(Point[Asset Group]="","",VLOOKUP(Point[Asset Group],asset_grp_pt,4,FALSE))</f>
        <v/>
      </c>
      <c r="I113" s="3" t="str">
        <f>IF(Point[Asset Group]="","",VLOOKUP(Point[Asset Group],asset_grp_pt,2,FALSE))</f>
        <v/>
      </c>
      <c r="J113" s="3" t="str">
        <f>IF(Point[Asset Group]="","",VLOOKUP(Point[Asset Group],asset_grp_pt,3,FALSE))</f>
        <v/>
      </c>
      <c r="K113" s="3" t="str">
        <f>IF(Point[Asset Group]="","",VLOOKUP(Point[Asset Type],type_master_list,2,FALSE))</f>
        <v/>
      </c>
      <c r="L113" s="3" t="str">
        <f>IF(Point[Asset Name]="","",PROPER(Point[Asset Name]))</f>
        <v/>
      </c>
      <c r="M113" s="11" t="str">
        <f>IF(Point[Install Date]="","",Point[Install Date])</f>
        <v/>
      </c>
      <c r="N113" s="11" t="str">
        <f>IF(Point[Note]="","",PROPER(Point[Note]))</f>
        <v/>
      </c>
      <c r="O113" s="11" t="str">
        <f>IF(Point[Resource Consent Number]="","",UPPER(Point[Resource Consent Number]))</f>
        <v/>
      </c>
      <c r="P113" s="53" t="str">
        <f>IF(Point[Asset Unit Cost]="","",Point[Asset Unit Cost])</f>
        <v/>
      </c>
      <c r="Q113" s="11" t="str">
        <f>IF(Point[Added By]="","",UPPER(Point[Added By]))</f>
        <v/>
      </c>
      <c r="R113" s="11" t="str">
        <f>IF(Point[Added Date]="","",Point[Added Date])</f>
        <v/>
      </c>
      <c r="S113" s="14" t="str">
        <f>IF(Point[Z COORD]="","",Point[Z COORD])</f>
        <v/>
      </c>
      <c r="T113" s="14" t="str">
        <f>IF(Point[Asset Description]="","",PROPER(Point[Asset Description]))</f>
        <v/>
      </c>
      <c r="U113" s="14" t="str">
        <f>IF(Point[[Artist ]]="","",PROPER(Point[[Artist ]]))</f>
        <v/>
      </c>
      <c r="V113" s="14" t="str">
        <f>IF(Point[Material Notes]="","",PROPER(Point[Material Notes]))</f>
        <v/>
      </c>
      <c r="W113" s="14" t="str">
        <f>IF(Point[Dimension Notes]="","",Point[Dimension Notes])</f>
        <v/>
      </c>
      <c r="X113" s="14" t="str">
        <f>IF(Point[List]="","",VLOOKUP(Point[Burner Number],number,2,FALSE))</f>
        <v/>
      </c>
      <c r="Y113" s="14" t="str">
        <f>IF(Point[List]="","",VLOOKUP(Point[Fuel],bbq_fuel,2,FALSE))</f>
        <v/>
      </c>
      <c r="Z113" s="14" t="str">
        <f>IF(Point[List]="","",VLOOKUP(Point[Cabinet Material],bbq_material,2,FALSE))</f>
        <v/>
      </c>
      <c r="AA113" s="14" t="str">
        <f>IF(Point[Asset Group]="","",VLOOKUP(Point[Manufacturer],manufacturer,2,FALSE))</f>
        <v/>
      </c>
      <c r="AB113" s="14" t="str">
        <f>IF(Point[Uinsex WC]="","",Point[Uinsex WC])</f>
        <v/>
      </c>
      <c r="AC113" s="14" t="str">
        <f>IF(Point[Female WC]="","",Point[Female WC])</f>
        <v/>
      </c>
      <c r="AD113" s="14" t="str">
        <f>IF(Point[Male WC]="","",Point[Male WC])</f>
        <v/>
      </c>
      <c r="AE113" s="14" t="str">
        <f>IF(Point[Urinal]="","",Point[Urinal])</f>
        <v/>
      </c>
      <c r="AF113" s="14" t="str">
        <f>IF(Point[Disabled Unisex]="","",Point[Disabled Unisex])</f>
        <v/>
      </c>
      <c r="AG113" s="14" t="str">
        <f>IF(Point[Disabled Female]="","",Point[Disabled Female])</f>
        <v/>
      </c>
      <c r="AH113" s="14" t="str">
        <f>IF(Point[Disabled Male]="","",Point[Disabled Male])</f>
        <v/>
      </c>
      <c r="AI113" s="14" t="str">
        <f>IF(Point[Asset Group]="","",VLOOKUP(Point[Handrail],yes_no,2,FALSE))</f>
        <v/>
      </c>
      <c r="AJ113" s="14" t="str">
        <f>IF(Point[Asset Group]="","",VLOOKUP(Point[Baby Changing],yes_no,2,FALSE))</f>
        <v/>
      </c>
      <c r="AK113" s="14" t="str">
        <f>IF(Point[Asset Group]="","",VLOOKUP(Point[Service Room],yes_no,2,FALSE))</f>
        <v/>
      </c>
      <c r="AL113" s="14" t="str">
        <f>IF(Point[Asset Group]="","",VLOOKUP(Point[Service Tap],service_tap,2,FALSE))</f>
        <v/>
      </c>
      <c r="AM113" s="14" t="str">
        <f>IF(Point[Asset Group]="","",VLOOKUP(Point[Heating Type],wc_heating,2,FALSE))</f>
        <v/>
      </c>
      <c r="AN113" s="14" t="str">
        <f>IF(Point[Asset Group]="","",VLOOKUP(Point[Power Supply],power_supply,2,FALSE))</f>
        <v/>
      </c>
      <c r="AO113" s="14" t="str">
        <f>IF(Point[Asset Group]="","",VLOOKUP(Point[Waste Water],waste_water,2,FALSE))</f>
        <v/>
      </c>
      <c r="AP113" s="14" t="str">
        <f>IF(Point[Asset Group]="","",VLOOKUP(Point[Furniture SubType],subdom_master_gdb,2,FALSE))</f>
        <v/>
      </c>
      <c r="AQ113" s="14" t="str">
        <f>IF(Point[Asset Group]="","",VLOOKUP(Point[Concrete Pad],yes_no,2,FALSE))</f>
        <v/>
      </c>
      <c r="AR113" s="14" t="str">
        <f>IF(Point[Asset Group]="","",VLOOKUP(Point[Material],material_master,2,FALSE))</f>
        <v/>
      </c>
      <c r="AS113" s="14" t="str">
        <f>IF(Point[Asset Group]="","",VLOOKUP(Point[Plumbing],irrigation_plumbing,2,FALSE))</f>
        <v/>
      </c>
      <c r="AT113" s="14" t="str">
        <f>IF(Point[Asset Group]="","",VLOOKUP(Point[Sprinklers],irrigation_sprinklers,2,FALSE))</f>
        <v/>
      </c>
      <c r="AU113" s="14" t="str">
        <f>IF(Point[Asset Group]="","",VLOOKUP(Point[System],irrigation_system,2,FALSE))</f>
        <v/>
      </c>
      <c r="AV113" s="14" t="str">
        <f>IF(Point[Asset Group]="","",VLOOKUP(Point[Status],irrigation_status,2,FALSE))</f>
        <v/>
      </c>
      <c r="AW113" s="11" t="str">
        <f>IF(Point[Date of manufacture]="","",Point[Date of manufacture])</f>
        <v/>
      </c>
      <c r="AX113" s="14" t="str">
        <f>IF(Point[Asset Group]="","",VLOOKUP(Point[Sign Purpose],sign_purpose,2,FALSE))</f>
        <v/>
      </c>
      <c r="AY113" s="14" t="str">
        <f>IF(Point[Asset Group]="","",VLOOKUP(Point[Sign Material],material_master,2,FALSE))</f>
        <v/>
      </c>
      <c r="AZ113" s="14" t="str">
        <f>IF(Point[Asset Group]="","",VLOOKUP(Point[Affixed To],sign_affix,2,FALSE))</f>
        <v/>
      </c>
      <c r="BA113" s="14" t="str">
        <f>IF(Point[Size HxB mm]="","",Point[Size HxB mm])</f>
        <v/>
      </c>
      <c r="BB113" s="14" t="str">
        <f>IF(Point[Height m]="","",Point[Height m])</f>
        <v/>
      </c>
      <c r="BC113" s="14" t="str">
        <f>IF(Point[Asset Group]="","",VLOOKUP(Point[Post Material],material_master,2,FALSE))</f>
        <v/>
      </c>
      <c r="BD113" s="14" t="str">
        <f>IF(Point[Asset Group]="","",VLOOKUP(Point[Post Number],number,2,FALSE))</f>
        <v/>
      </c>
      <c r="BE113" s="14" t="str">
        <f>IF(Point[Asset Group]="","",VLOOKUP(Point[Structure SubType],subdom_master_gdb,2,FALSE))</f>
        <v/>
      </c>
      <c r="BF113" s="14" t="str">
        <f>IF(Point[Area m2]="","",Point[Area m2])</f>
        <v/>
      </c>
      <c r="BG113" s="14" t="str">
        <f>IF(Point[Length m]="","",Point[Length m])</f>
        <v/>
      </c>
      <c r="BH113" s="14" t="str">
        <f>IF(Point[Width m]="","",Point[Width m])</f>
        <v/>
      </c>
      <c r="BI113" s="14" t="str">
        <f>IF(Point[Diameter m]="","",Point[Diameter m])</f>
        <v/>
      </c>
      <c r="BJ113" s="14" t="str">
        <f>IF(Point[Asset Group]="","",VLOOKUP(Point[Number of Pipes],number,2,FALSE))</f>
        <v/>
      </c>
      <c r="BK113" s="14" t="str">
        <f>IF(Point[Asset Group]="","",VLOOKUP(Point[Combined Name],2,FALSE))</f>
        <v/>
      </c>
      <c r="BL113" s="14" t="str">
        <f>IF(Point[Asset Group]="","",VLOOKUP(Point[Size Class],size_class,2,FALSE))</f>
        <v/>
      </c>
      <c r="BM113" s="14" t="str">
        <f>IF(Point[Asset Group]="","",VLOOKUP(Point[Age Class],age_class,2,FALSE))</f>
        <v/>
      </c>
      <c r="BN113" s="14" t="str">
        <f>IF(Point[Girth (cm)]="","",Point[Girth (cm)])</f>
        <v/>
      </c>
      <c r="BO113" s="14" t="str">
        <f>IF(Point[Crown Radius (m)]="","",Point[Crown Radius (m)])</f>
        <v/>
      </c>
      <c r="BP113" s="14" t="str">
        <f>IF(Point[Asset Group]="","",VLOOKUP(Point[Rooting Environment],root_enviro,2,FALSE))</f>
        <v/>
      </c>
      <c r="BQ113" s="14" t="str">
        <f>IF(Point[Asset Group]="","",VLOOKUP(Point[Tree Surround],tree_surround,2,FALSE))</f>
        <v/>
      </c>
      <c r="BR113" s="14" t="str">
        <f>IF(Point[Asset Group]="","",VLOOKUP(Point[Tree Grill],yes_no,2,FALSE))</f>
        <v/>
      </c>
      <c r="BS113" s="14" t="str">
        <f>IF(Point[Asset Group]="","",VLOOKUP(Point[Tree Location],tree_location,2,FALSE))</f>
        <v/>
      </c>
    </row>
    <row r="114" spans="1:71" s="3" customFormat="1" x14ac:dyDescent="0.2">
      <c r="A114" s="3" t="str">
        <f>IF(Point[DWG File Name]="","",Point[DWG File Name])</f>
        <v/>
      </c>
      <c r="B114" s="3" t="str">
        <f>IF(Point[DWG Layer Name]="","",Point[DWG Layer Name])</f>
        <v/>
      </c>
      <c r="C114" s="3" t="str">
        <f>IF(Point[DWG Handle]="","",Point[DWG Handle])</f>
        <v/>
      </c>
      <c r="D114" s="58" t="str">
        <f>IF(Point[X]="","",Point[X])</f>
        <v/>
      </c>
      <c r="E114" s="58" t="str">
        <f>IF(Point[Y]="","",Point[Y])</f>
        <v/>
      </c>
      <c r="F114" s="3" t="str">
        <f>IF(Point[Replacement Asset]="","",Point[Replacement Asset])</f>
        <v/>
      </c>
      <c r="G114" s="3" t="str">
        <f>IF(Point[Asset ID]="","",UPPER(Point[Asset ID]))</f>
        <v/>
      </c>
      <c r="H114" s="3" t="str">
        <f>IF(Point[Asset Group]="","",VLOOKUP(Point[Asset Group],asset_grp_pt,4,FALSE))</f>
        <v/>
      </c>
      <c r="I114" s="3" t="str">
        <f>IF(Point[Asset Group]="","",VLOOKUP(Point[Asset Group],asset_grp_pt,2,FALSE))</f>
        <v/>
      </c>
      <c r="J114" s="3" t="str">
        <f>IF(Point[Asset Group]="","",VLOOKUP(Point[Asset Group],asset_grp_pt,3,FALSE))</f>
        <v/>
      </c>
      <c r="K114" s="3" t="str">
        <f>IF(Point[Asset Group]="","",VLOOKUP(Point[Asset Type],type_master_list,2,FALSE))</f>
        <v/>
      </c>
      <c r="L114" s="3" t="str">
        <f>IF(Point[Asset Name]="","",PROPER(Point[Asset Name]))</f>
        <v/>
      </c>
      <c r="M114" s="11" t="str">
        <f>IF(Point[Install Date]="","",Point[Install Date])</f>
        <v/>
      </c>
      <c r="N114" s="11" t="str">
        <f>IF(Point[Note]="","",PROPER(Point[Note]))</f>
        <v/>
      </c>
      <c r="O114" s="11" t="str">
        <f>IF(Point[Resource Consent Number]="","",UPPER(Point[Resource Consent Number]))</f>
        <v/>
      </c>
      <c r="P114" s="53" t="str">
        <f>IF(Point[Asset Unit Cost]="","",Point[Asset Unit Cost])</f>
        <v/>
      </c>
      <c r="Q114" s="11" t="str">
        <f>IF(Point[Added By]="","",UPPER(Point[Added By]))</f>
        <v/>
      </c>
      <c r="R114" s="11" t="str">
        <f>IF(Point[Added Date]="","",Point[Added Date])</f>
        <v/>
      </c>
      <c r="S114" s="14" t="str">
        <f>IF(Point[Z COORD]="","",Point[Z COORD])</f>
        <v/>
      </c>
      <c r="T114" s="14" t="str">
        <f>IF(Point[Asset Description]="","",PROPER(Point[Asset Description]))</f>
        <v/>
      </c>
      <c r="U114" s="14" t="str">
        <f>IF(Point[[Artist ]]="","",PROPER(Point[[Artist ]]))</f>
        <v/>
      </c>
      <c r="V114" s="14" t="str">
        <f>IF(Point[Material Notes]="","",PROPER(Point[Material Notes]))</f>
        <v/>
      </c>
      <c r="W114" s="14" t="str">
        <f>IF(Point[Dimension Notes]="","",Point[Dimension Notes])</f>
        <v/>
      </c>
      <c r="X114" s="14" t="str">
        <f>IF(Point[List]="","",VLOOKUP(Point[Burner Number],number,2,FALSE))</f>
        <v/>
      </c>
      <c r="Y114" s="14" t="str">
        <f>IF(Point[List]="","",VLOOKUP(Point[Fuel],bbq_fuel,2,FALSE))</f>
        <v/>
      </c>
      <c r="Z114" s="14" t="str">
        <f>IF(Point[List]="","",VLOOKUP(Point[Cabinet Material],bbq_material,2,FALSE))</f>
        <v/>
      </c>
      <c r="AA114" s="14" t="str">
        <f>IF(Point[Asset Group]="","",VLOOKUP(Point[Manufacturer],manufacturer,2,FALSE))</f>
        <v/>
      </c>
      <c r="AB114" s="14" t="str">
        <f>IF(Point[Uinsex WC]="","",Point[Uinsex WC])</f>
        <v/>
      </c>
      <c r="AC114" s="14" t="str">
        <f>IF(Point[Female WC]="","",Point[Female WC])</f>
        <v/>
      </c>
      <c r="AD114" s="14" t="str">
        <f>IF(Point[Male WC]="","",Point[Male WC])</f>
        <v/>
      </c>
      <c r="AE114" s="14" t="str">
        <f>IF(Point[Urinal]="","",Point[Urinal])</f>
        <v/>
      </c>
      <c r="AF114" s="14" t="str">
        <f>IF(Point[Disabled Unisex]="","",Point[Disabled Unisex])</f>
        <v/>
      </c>
      <c r="AG114" s="14" t="str">
        <f>IF(Point[Disabled Female]="","",Point[Disabled Female])</f>
        <v/>
      </c>
      <c r="AH114" s="14" t="str">
        <f>IF(Point[Disabled Male]="","",Point[Disabled Male])</f>
        <v/>
      </c>
      <c r="AI114" s="14" t="str">
        <f>IF(Point[Asset Group]="","",VLOOKUP(Point[Handrail],yes_no,2,FALSE))</f>
        <v/>
      </c>
      <c r="AJ114" s="14" t="str">
        <f>IF(Point[Asset Group]="","",VLOOKUP(Point[Baby Changing],yes_no,2,FALSE))</f>
        <v/>
      </c>
      <c r="AK114" s="14" t="str">
        <f>IF(Point[Asset Group]="","",VLOOKUP(Point[Service Room],yes_no,2,FALSE))</f>
        <v/>
      </c>
      <c r="AL114" s="14" t="str">
        <f>IF(Point[Asset Group]="","",VLOOKUP(Point[Service Tap],service_tap,2,FALSE))</f>
        <v/>
      </c>
      <c r="AM114" s="14" t="str">
        <f>IF(Point[Asset Group]="","",VLOOKUP(Point[Heating Type],wc_heating,2,FALSE))</f>
        <v/>
      </c>
      <c r="AN114" s="14" t="str">
        <f>IF(Point[Asset Group]="","",VLOOKUP(Point[Power Supply],power_supply,2,FALSE))</f>
        <v/>
      </c>
      <c r="AO114" s="14" t="str">
        <f>IF(Point[Asset Group]="","",VLOOKUP(Point[Waste Water],waste_water,2,FALSE))</f>
        <v/>
      </c>
      <c r="AP114" s="14" t="str">
        <f>IF(Point[Asset Group]="","",VLOOKUP(Point[Furniture SubType],subdom_master_gdb,2,FALSE))</f>
        <v/>
      </c>
      <c r="AQ114" s="14" t="str">
        <f>IF(Point[Asset Group]="","",VLOOKUP(Point[Concrete Pad],yes_no,2,FALSE))</f>
        <v/>
      </c>
      <c r="AR114" s="14" t="str">
        <f>IF(Point[Asset Group]="","",VLOOKUP(Point[Material],material_master,2,FALSE))</f>
        <v/>
      </c>
      <c r="AS114" s="14" t="str">
        <f>IF(Point[Asset Group]="","",VLOOKUP(Point[Plumbing],irrigation_plumbing,2,FALSE))</f>
        <v/>
      </c>
      <c r="AT114" s="14" t="str">
        <f>IF(Point[Asset Group]="","",VLOOKUP(Point[Sprinklers],irrigation_sprinklers,2,FALSE))</f>
        <v/>
      </c>
      <c r="AU114" s="14" t="str">
        <f>IF(Point[Asset Group]="","",VLOOKUP(Point[System],irrigation_system,2,FALSE))</f>
        <v/>
      </c>
      <c r="AV114" s="14" t="str">
        <f>IF(Point[Asset Group]="","",VLOOKUP(Point[Status],irrigation_status,2,FALSE))</f>
        <v/>
      </c>
      <c r="AW114" s="11" t="str">
        <f>IF(Point[Date of manufacture]="","",Point[Date of manufacture])</f>
        <v/>
      </c>
      <c r="AX114" s="14" t="str">
        <f>IF(Point[Asset Group]="","",VLOOKUP(Point[Sign Purpose],sign_purpose,2,FALSE))</f>
        <v/>
      </c>
      <c r="AY114" s="14" t="str">
        <f>IF(Point[Asset Group]="","",VLOOKUP(Point[Sign Material],material_master,2,FALSE))</f>
        <v/>
      </c>
      <c r="AZ114" s="14" t="str">
        <f>IF(Point[Asset Group]="","",VLOOKUP(Point[Affixed To],sign_affix,2,FALSE))</f>
        <v/>
      </c>
      <c r="BA114" s="14" t="str">
        <f>IF(Point[Size HxB mm]="","",Point[Size HxB mm])</f>
        <v/>
      </c>
      <c r="BB114" s="14" t="str">
        <f>IF(Point[Height m]="","",Point[Height m])</f>
        <v/>
      </c>
      <c r="BC114" s="14" t="str">
        <f>IF(Point[Asset Group]="","",VLOOKUP(Point[Post Material],material_master,2,FALSE))</f>
        <v/>
      </c>
      <c r="BD114" s="14" t="str">
        <f>IF(Point[Asset Group]="","",VLOOKUP(Point[Post Number],number,2,FALSE))</f>
        <v/>
      </c>
      <c r="BE114" s="14" t="str">
        <f>IF(Point[Asset Group]="","",VLOOKUP(Point[Structure SubType],subdom_master_gdb,2,FALSE))</f>
        <v/>
      </c>
      <c r="BF114" s="14" t="str">
        <f>IF(Point[Area m2]="","",Point[Area m2])</f>
        <v/>
      </c>
      <c r="BG114" s="14" t="str">
        <f>IF(Point[Length m]="","",Point[Length m])</f>
        <v/>
      </c>
      <c r="BH114" s="14" t="str">
        <f>IF(Point[Width m]="","",Point[Width m])</f>
        <v/>
      </c>
      <c r="BI114" s="14" t="str">
        <f>IF(Point[Diameter m]="","",Point[Diameter m])</f>
        <v/>
      </c>
      <c r="BJ114" s="14" t="str">
        <f>IF(Point[Asset Group]="","",VLOOKUP(Point[Number of Pipes],number,2,FALSE))</f>
        <v/>
      </c>
      <c r="BK114" s="14" t="str">
        <f>IF(Point[Asset Group]="","",VLOOKUP(Point[Combined Name],2,FALSE))</f>
        <v/>
      </c>
      <c r="BL114" s="14" t="str">
        <f>IF(Point[Asset Group]="","",VLOOKUP(Point[Size Class],size_class,2,FALSE))</f>
        <v/>
      </c>
      <c r="BM114" s="14" t="str">
        <f>IF(Point[Asset Group]="","",VLOOKUP(Point[Age Class],age_class,2,FALSE))</f>
        <v/>
      </c>
      <c r="BN114" s="14" t="str">
        <f>IF(Point[Girth (cm)]="","",Point[Girth (cm)])</f>
        <v/>
      </c>
      <c r="BO114" s="14" t="str">
        <f>IF(Point[Crown Radius (m)]="","",Point[Crown Radius (m)])</f>
        <v/>
      </c>
      <c r="BP114" s="14" t="str">
        <f>IF(Point[Asset Group]="","",VLOOKUP(Point[Rooting Environment],root_enviro,2,FALSE))</f>
        <v/>
      </c>
      <c r="BQ114" s="14" t="str">
        <f>IF(Point[Asset Group]="","",VLOOKUP(Point[Tree Surround],tree_surround,2,FALSE))</f>
        <v/>
      </c>
      <c r="BR114" s="14" t="str">
        <f>IF(Point[Asset Group]="","",VLOOKUP(Point[Tree Grill],yes_no,2,FALSE))</f>
        <v/>
      </c>
      <c r="BS114" s="14" t="str">
        <f>IF(Point[Asset Group]="","",VLOOKUP(Point[Tree Location],tree_location,2,FALSE))</f>
        <v/>
      </c>
    </row>
    <row r="115" spans="1:71" s="3" customFormat="1" x14ac:dyDescent="0.2">
      <c r="A115" s="3" t="str">
        <f>IF(Point[DWG File Name]="","",Point[DWG File Name])</f>
        <v/>
      </c>
      <c r="B115" s="3" t="str">
        <f>IF(Point[DWG Layer Name]="","",Point[DWG Layer Name])</f>
        <v/>
      </c>
      <c r="C115" s="3" t="str">
        <f>IF(Point[DWG Handle]="","",Point[DWG Handle])</f>
        <v/>
      </c>
      <c r="D115" s="58" t="str">
        <f>IF(Point[X]="","",Point[X])</f>
        <v/>
      </c>
      <c r="E115" s="58" t="str">
        <f>IF(Point[Y]="","",Point[Y])</f>
        <v/>
      </c>
      <c r="F115" s="3" t="str">
        <f>IF(Point[Replacement Asset]="","",Point[Replacement Asset])</f>
        <v/>
      </c>
      <c r="G115" s="3" t="str">
        <f>IF(Point[Asset ID]="","",UPPER(Point[Asset ID]))</f>
        <v/>
      </c>
      <c r="H115" s="3" t="str">
        <f>IF(Point[Asset Group]="","",VLOOKUP(Point[Asset Group],asset_grp_pt,4,FALSE))</f>
        <v/>
      </c>
      <c r="I115" s="3" t="str">
        <f>IF(Point[Asset Group]="","",VLOOKUP(Point[Asset Group],asset_grp_pt,2,FALSE))</f>
        <v/>
      </c>
      <c r="J115" s="3" t="str">
        <f>IF(Point[Asset Group]="","",VLOOKUP(Point[Asset Group],asset_grp_pt,3,FALSE))</f>
        <v/>
      </c>
      <c r="K115" s="3" t="str">
        <f>IF(Point[Asset Group]="","",VLOOKUP(Point[Asset Type],type_master_list,2,FALSE))</f>
        <v/>
      </c>
      <c r="L115" s="3" t="str">
        <f>IF(Point[Asset Name]="","",PROPER(Point[Asset Name]))</f>
        <v/>
      </c>
      <c r="M115" s="11" t="str">
        <f>IF(Point[Install Date]="","",Point[Install Date])</f>
        <v/>
      </c>
      <c r="N115" s="11" t="str">
        <f>IF(Point[Note]="","",PROPER(Point[Note]))</f>
        <v/>
      </c>
      <c r="O115" s="11" t="str">
        <f>IF(Point[Resource Consent Number]="","",UPPER(Point[Resource Consent Number]))</f>
        <v/>
      </c>
      <c r="P115" s="53" t="str">
        <f>IF(Point[Asset Unit Cost]="","",Point[Asset Unit Cost])</f>
        <v/>
      </c>
      <c r="Q115" s="11" t="str">
        <f>IF(Point[Added By]="","",UPPER(Point[Added By]))</f>
        <v/>
      </c>
      <c r="R115" s="11" t="str">
        <f>IF(Point[Added Date]="","",Point[Added Date])</f>
        <v/>
      </c>
      <c r="S115" s="14" t="str">
        <f>IF(Point[Z COORD]="","",Point[Z COORD])</f>
        <v/>
      </c>
      <c r="T115" s="14" t="str">
        <f>IF(Point[Asset Description]="","",PROPER(Point[Asset Description]))</f>
        <v/>
      </c>
      <c r="U115" s="14" t="str">
        <f>IF(Point[[Artist ]]="","",PROPER(Point[[Artist ]]))</f>
        <v/>
      </c>
      <c r="V115" s="14" t="str">
        <f>IF(Point[Material Notes]="","",PROPER(Point[Material Notes]))</f>
        <v/>
      </c>
      <c r="W115" s="14" t="str">
        <f>IF(Point[Dimension Notes]="","",Point[Dimension Notes])</f>
        <v/>
      </c>
      <c r="X115" s="14" t="str">
        <f>IF(Point[List]="","",VLOOKUP(Point[Burner Number],number,2,FALSE))</f>
        <v/>
      </c>
      <c r="Y115" s="14" t="str">
        <f>IF(Point[List]="","",VLOOKUP(Point[Fuel],bbq_fuel,2,FALSE))</f>
        <v/>
      </c>
      <c r="Z115" s="14" t="str">
        <f>IF(Point[List]="","",VLOOKUP(Point[Cabinet Material],bbq_material,2,FALSE))</f>
        <v/>
      </c>
      <c r="AA115" s="14" t="str">
        <f>IF(Point[Asset Group]="","",VLOOKUP(Point[Manufacturer],manufacturer,2,FALSE))</f>
        <v/>
      </c>
      <c r="AB115" s="14" t="str">
        <f>IF(Point[Uinsex WC]="","",Point[Uinsex WC])</f>
        <v/>
      </c>
      <c r="AC115" s="14" t="str">
        <f>IF(Point[Female WC]="","",Point[Female WC])</f>
        <v/>
      </c>
      <c r="AD115" s="14" t="str">
        <f>IF(Point[Male WC]="","",Point[Male WC])</f>
        <v/>
      </c>
      <c r="AE115" s="14" t="str">
        <f>IF(Point[Urinal]="","",Point[Urinal])</f>
        <v/>
      </c>
      <c r="AF115" s="14" t="str">
        <f>IF(Point[Disabled Unisex]="","",Point[Disabled Unisex])</f>
        <v/>
      </c>
      <c r="AG115" s="14" t="str">
        <f>IF(Point[Disabled Female]="","",Point[Disabled Female])</f>
        <v/>
      </c>
      <c r="AH115" s="14" t="str">
        <f>IF(Point[Disabled Male]="","",Point[Disabled Male])</f>
        <v/>
      </c>
      <c r="AI115" s="14" t="str">
        <f>IF(Point[Asset Group]="","",VLOOKUP(Point[Handrail],yes_no,2,FALSE))</f>
        <v/>
      </c>
      <c r="AJ115" s="14" t="str">
        <f>IF(Point[Asset Group]="","",VLOOKUP(Point[Baby Changing],yes_no,2,FALSE))</f>
        <v/>
      </c>
      <c r="AK115" s="14" t="str">
        <f>IF(Point[Asset Group]="","",VLOOKUP(Point[Service Room],yes_no,2,FALSE))</f>
        <v/>
      </c>
      <c r="AL115" s="14" t="str">
        <f>IF(Point[Asset Group]="","",VLOOKUP(Point[Service Tap],service_tap,2,FALSE))</f>
        <v/>
      </c>
      <c r="AM115" s="14" t="str">
        <f>IF(Point[Asset Group]="","",VLOOKUP(Point[Heating Type],wc_heating,2,FALSE))</f>
        <v/>
      </c>
      <c r="AN115" s="14" t="str">
        <f>IF(Point[Asset Group]="","",VLOOKUP(Point[Power Supply],power_supply,2,FALSE))</f>
        <v/>
      </c>
      <c r="AO115" s="14" t="str">
        <f>IF(Point[Asset Group]="","",VLOOKUP(Point[Waste Water],waste_water,2,FALSE))</f>
        <v/>
      </c>
      <c r="AP115" s="14" t="str">
        <f>IF(Point[Asset Group]="","",VLOOKUP(Point[Furniture SubType],subdom_master_gdb,2,FALSE))</f>
        <v/>
      </c>
      <c r="AQ115" s="14" t="str">
        <f>IF(Point[Asset Group]="","",VLOOKUP(Point[Concrete Pad],yes_no,2,FALSE))</f>
        <v/>
      </c>
      <c r="AR115" s="14" t="str">
        <f>IF(Point[Asset Group]="","",VLOOKUP(Point[Material],material_master,2,FALSE))</f>
        <v/>
      </c>
      <c r="AS115" s="14" t="str">
        <f>IF(Point[Asset Group]="","",VLOOKUP(Point[Plumbing],irrigation_plumbing,2,FALSE))</f>
        <v/>
      </c>
      <c r="AT115" s="14" t="str">
        <f>IF(Point[Asset Group]="","",VLOOKUP(Point[Sprinklers],irrigation_sprinklers,2,FALSE))</f>
        <v/>
      </c>
      <c r="AU115" s="14" t="str">
        <f>IF(Point[Asset Group]="","",VLOOKUP(Point[System],irrigation_system,2,FALSE))</f>
        <v/>
      </c>
      <c r="AV115" s="14" t="str">
        <f>IF(Point[Asset Group]="","",VLOOKUP(Point[Status],irrigation_status,2,FALSE))</f>
        <v/>
      </c>
      <c r="AW115" s="11" t="str">
        <f>IF(Point[Date of manufacture]="","",Point[Date of manufacture])</f>
        <v/>
      </c>
      <c r="AX115" s="14" t="str">
        <f>IF(Point[Asset Group]="","",VLOOKUP(Point[Sign Purpose],sign_purpose,2,FALSE))</f>
        <v/>
      </c>
      <c r="AY115" s="14" t="str">
        <f>IF(Point[Asset Group]="","",VLOOKUP(Point[Sign Material],material_master,2,FALSE))</f>
        <v/>
      </c>
      <c r="AZ115" s="14" t="str">
        <f>IF(Point[Asset Group]="","",VLOOKUP(Point[Affixed To],sign_affix,2,FALSE))</f>
        <v/>
      </c>
      <c r="BA115" s="14" t="str">
        <f>IF(Point[Size HxB mm]="","",Point[Size HxB mm])</f>
        <v/>
      </c>
      <c r="BB115" s="14" t="str">
        <f>IF(Point[Height m]="","",Point[Height m])</f>
        <v/>
      </c>
      <c r="BC115" s="14" t="str">
        <f>IF(Point[Asset Group]="","",VLOOKUP(Point[Post Material],material_master,2,FALSE))</f>
        <v/>
      </c>
      <c r="BD115" s="14" t="str">
        <f>IF(Point[Asset Group]="","",VLOOKUP(Point[Post Number],number,2,FALSE))</f>
        <v/>
      </c>
      <c r="BE115" s="14" t="str">
        <f>IF(Point[Asset Group]="","",VLOOKUP(Point[Structure SubType],subdom_master_gdb,2,FALSE))</f>
        <v/>
      </c>
      <c r="BF115" s="14" t="str">
        <f>IF(Point[Area m2]="","",Point[Area m2])</f>
        <v/>
      </c>
      <c r="BG115" s="14" t="str">
        <f>IF(Point[Length m]="","",Point[Length m])</f>
        <v/>
      </c>
      <c r="BH115" s="14" t="str">
        <f>IF(Point[Width m]="","",Point[Width m])</f>
        <v/>
      </c>
      <c r="BI115" s="14" t="str">
        <f>IF(Point[Diameter m]="","",Point[Diameter m])</f>
        <v/>
      </c>
      <c r="BJ115" s="14" t="str">
        <f>IF(Point[Asset Group]="","",VLOOKUP(Point[Number of Pipes],number,2,FALSE))</f>
        <v/>
      </c>
      <c r="BK115" s="14" t="str">
        <f>IF(Point[Asset Group]="","",VLOOKUP(Point[Combined Name],2,FALSE))</f>
        <v/>
      </c>
      <c r="BL115" s="14" t="str">
        <f>IF(Point[Asset Group]="","",VLOOKUP(Point[Size Class],size_class,2,FALSE))</f>
        <v/>
      </c>
      <c r="BM115" s="14" t="str">
        <f>IF(Point[Asset Group]="","",VLOOKUP(Point[Age Class],age_class,2,FALSE))</f>
        <v/>
      </c>
      <c r="BN115" s="14" t="str">
        <f>IF(Point[Girth (cm)]="","",Point[Girth (cm)])</f>
        <v/>
      </c>
      <c r="BO115" s="14" t="str">
        <f>IF(Point[Crown Radius (m)]="","",Point[Crown Radius (m)])</f>
        <v/>
      </c>
      <c r="BP115" s="14" t="str">
        <f>IF(Point[Asset Group]="","",VLOOKUP(Point[Rooting Environment],root_enviro,2,FALSE))</f>
        <v/>
      </c>
      <c r="BQ115" s="14" t="str">
        <f>IF(Point[Asset Group]="","",VLOOKUP(Point[Tree Surround],tree_surround,2,FALSE))</f>
        <v/>
      </c>
      <c r="BR115" s="14" t="str">
        <f>IF(Point[Asset Group]="","",VLOOKUP(Point[Tree Grill],yes_no,2,FALSE))</f>
        <v/>
      </c>
      <c r="BS115" s="14" t="str">
        <f>IF(Point[Asset Group]="","",VLOOKUP(Point[Tree Location],tree_location,2,FALSE))</f>
        <v/>
      </c>
    </row>
    <row r="116" spans="1:71" s="3" customFormat="1" x14ac:dyDescent="0.2">
      <c r="A116" s="3" t="str">
        <f>IF(Point[DWG File Name]="","",Point[DWG File Name])</f>
        <v/>
      </c>
      <c r="B116" s="3" t="str">
        <f>IF(Point[DWG Layer Name]="","",Point[DWG Layer Name])</f>
        <v/>
      </c>
      <c r="C116" s="3" t="str">
        <f>IF(Point[DWG Handle]="","",Point[DWG Handle])</f>
        <v/>
      </c>
      <c r="D116" s="58" t="str">
        <f>IF(Point[X]="","",Point[X])</f>
        <v/>
      </c>
      <c r="E116" s="58" t="str">
        <f>IF(Point[Y]="","",Point[Y])</f>
        <v/>
      </c>
      <c r="F116" s="3" t="str">
        <f>IF(Point[Replacement Asset]="","",Point[Replacement Asset])</f>
        <v/>
      </c>
      <c r="G116" s="3" t="str">
        <f>IF(Point[Asset ID]="","",UPPER(Point[Asset ID]))</f>
        <v/>
      </c>
      <c r="H116" s="3" t="str">
        <f>IF(Point[Asset Group]="","",VLOOKUP(Point[Asset Group],asset_grp_pt,4,FALSE))</f>
        <v/>
      </c>
      <c r="I116" s="3" t="str">
        <f>IF(Point[Asset Group]="","",VLOOKUP(Point[Asset Group],asset_grp_pt,2,FALSE))</f>
        <v/>
      </c>
      <c r="J116" s="3" t="str">
        <f>IF(Point[Asset Group]="","",VLOOKUP(Point[Asset Group],asset_grp_pt,3,FALSE))</f>
        <v/>
      </c>
      <c r="K116" s="3" t="str">
        <f>IF(Point[Asset Group]="","",VLOOKUP(Point[Asset Type],type_master_list,2,FALSE))</f>
        <v/>
      </c>
      <c r="L116" s="3" t="str">
        <f>IF(Point[Asset Name]="","",PROPER(Point[Asset Name]))</f>
        <v/>
      </c>
      <c r="M116" s="11" t="str">
        <f>IF(Point[Install Date]="","",Point[Install Date])</f>
        <v/>
      </c>
      <c r="N116" s="11" t="str">
        <f>IF(Point[Note]="","",PROPER(Point[Note]))</f>
        <v/>
      </c>
      <c r="O116" s="11" t="str">
        <f>IF(Point[Resource Consent Number]="","",UPPER(Point[Resource Consent Number]))</f>
        <v/>
      </c>
      <c r="P116" s="53" t="str">
        <f>IF(Point[Asset Unit Cost]="","",Point[Asset Unit Cost])</f>
        <v/>
      </c>
      <c r="Q116" s="11" t="str">
        <f>IF(Point[Added By]="","",UPPER(Point[Added By]))</f>
        <v/>
      </c>
      <c r="R116" s="11" t="str">
        <f>IF(Point[Added Date]="","",Point[Added Date])</f>
        <v/>
      </c>
      <c r="S116" s="14" t="str">
        <f>IF(Point[Z COORD]="","",Point[Z COORD])</f>
        <v/>
      </c>
      <c r="T116" s="14" t="str">
        <f>IF(Point[Asset Description]="","",PROPER(Point[Asset Description]))</f>
        <v/>
      </c>
      <c r="U116" s="14" t="str">
        <f>IF(Point[[Artist ]]="","",PROPER(Point[[Artist ]]))</f>
        <v/>
      </c>
      <c r="V116" s="14" t="str">
        <f>IF(Point[Material Notes]="","",PROPER(Point[Material Notes]))</f>
        <v/>
      </c>
      <c r="W116" s="14" t="str">
        <f>IF(Point[Dimension Notes]="","",Point[Dimension Notes])</f>
        <v/>
      </c>
      <c r="X116" s="14" t="str">
        <f>IF(Point[List]="","",VLOOKUP(Point[Burner Number],number,2,FALSE))</f>
        <v/>
      </c>
      <c r="Y116" s="14" t="str">
        <f>IF(Point[List]="","",VLOOKUP(Point[Fuel],bbq_fuel,2,FALSE))</f>
        <v/>
      </c>
      <c r="Z116" s="14" t="str">
        <f>IF(Point[List]="","",VLOOKUP(Point[Cabinet Material],bbq_material,2,FALSE))</f>
        <v/>
      </c>
      <c r="AA116" s="14" t="str">
        <f>IF(Point[Asset Group]="","",VLOOKUP(Point[Manufacturer],manufacturer,2,FALSE))</f>
        <v/>
      </c>
      <c r="AB116" s="14" t="str">
        <f>IF(Point[Uinsex WC]="","",Point[Uinsex WC])</f>
        <v/>
      </c>
      <c r="AC116" s="14" t="str">
        <f>IF(Point[Female WC]="","",Point[Female WC])</f>
        <v/>
      </c>
      <c r="AD116" s="14" t="str">
        <f>IF(Point[Male WC]="","",Point[Male WC])</f>
        <v/>
      </c>
      <c r="AE116" s="14" t="str">
        <f>IF(Point[Urinal]="","",Point[Urinal])</f>
        <v/>
      </c>
      <c r="AF116" s="14" t="str">
        <f>IF(Point[Disabled Unisex]="","",Point[Disabled Unisex])</f>
        <v/>
      </c>
      <c r="AG116" s="14" t="str">
        <f>IF(Point[Disabled Female]="","",Point[Disabled Female])</f>
        <v/>
      </c>
      <c r="AH116" s="14" t="str">
        <f>IF(Point[Disabled Male]="","",Point[Disabled Male])</f>
        <v/>
      </c>
      <c r="AI116" s="14" t="str">
        <f>IF(Point[Asset Group]="","",VLOOKUP(Point[Handrail],yes_no,2,FALSE))</f>
        <v/>
      </c>
      <c r="AJ116" s="14" t="str">
        <f>IF(Point[Asset Group]="","",VLOOKUP(Point[Baby Changing],yes_no,2,FALSE))</f>
        <v/>
      </c>
      <c r="AK116" s="14" t="str">
        <f>IF(Point[Asset Group]="","",VLOOKUP(Point[Service Room],yes_no,2,FALSE))</f>
        <v/>
      </c>
      <c r="AL116" s="14" t="str">
        <f>IF(Point[Asset Group]="","",VLOOKUP(Point[Service Tap],service_tap,2,FALSE))</f>
        <v/>
      </c>
      <c r="AM116" s="14" t="str">
        <f>IF(Point[Asset Group]="","",VLOOKUP(Point[Heating Type],wc_heating,2,FALSE))</f>
        <v/>
      </c>
      <c r="AN116" s="14" t="str">
        <f>IF(Point[Asset Group]="","",VLOOKUP(Point[Power Supply],power_supply,2,FALSE))</f>
        <v/>
      </c>
      <c r="AO116" s="14" t="str">
        <f>IF(Point[Asset Group]="","",VLOOKUP(Point[Waste Water],waste_water,2,FALSE))</f>
        <v/>
      </c>
      <c r="AP116" s="14" t="str">
        <f>IF(Point[Asset Group]="","",VLOOKUP(Point[Furniture SubType],subdom_master_gdb,2,FALSE))</f>
        <v/>
      </c>
      <c r="AQ116" s="14" t="str">
        <f>IF(Point[Asset Group]="","",VLOOKUP(Point[Concrete Pad],yes_no,2,FALSE))</f>
        <v/>
      </c>
      <c r="AR116" s="14" t="str">
        <f>IF(Point[Asset Group]="","",VLOOKUP(Point[Material],material_master,2,FALSE))</f>
        <v/>
      </c>
      <c r="AS116" s="14" t="str">
        <f>IF(Point[Asset Group]="","",VLOOKUP(Point[Plumbing],irrigation_plumbing,2,FALSE))</f>
        <v/>
      </c>
      <c r="AT116" s="14" t="str">
        <f>IF(Point[Asset Group]="","",VLOOKUP(Point[Sprinklers],irrigation_sprinklers,2,FALSE))</f>
        <v/>
      </c>
      <c r="AU116" s="14" t="str">
        <f>IF(Point[Asset Group]="","",VLOOKUP(Point[System],irrigation_system,2,FALSE))</f>
        <v/>
      </c>
      <c r="AV116" s="14" t="str">
        <f>IF(Point[Asset Group]="","",VLOOKUP(Point[Status],irrigation_status,2,FALSE))</f>
        <v/>
      </c>
      <c r="AW116" s="11" t="str">
        <f>IF(Point[Date of manufacture]="","",Point[Date of manufacture])</f>
        <v/>
      </c>
      <c r="AX116" s="14" t="str">
        <f>IF(Point[Asset Group]="","",VLOOKUP(Point[Sign Purpose],sign_purpose,2,FALSE))</f>
        <v/>
      </c>
      <c r="AY116" s="14" t="str">
        <f>IF(Point[Asset Group]="","",VLOOKUP(Point[Sign Material],material_master,2,FALSE))</f>
        <v/>
      </c>
      <c r="AZ116" s="14" t="str">
        <f>IF(Point[Asset Group]="","",VLOOKUP(Point[Affixed To],sign_affix,2,FALSE))</f>
        <v/>
      </c>
      <c r="BA116" s="14" t="str">
        <f>IF(Point[Size HxB mm]="","",Point[Size HxB mm])</f>
        <v/>
      </c>
      <c r="BB116" s="14" t="str">
        <f>IF(Point[Height m]="","",Point[Height m])</f>
        <v/>
      </c>
      <c r="BC116" s="14" t="str">
        <f>IF(Point[Asset Group]="","",VLOOKUP(Point[Post Material],material_master,2,FALSE))</f>
        <v/>
      </c>
      <c r="BD116" s="14" t="str">
        <f>IF(Point[Asset Group]="","",VLOOKUP(Point[Post Number],number,2,FALSE))</f>
        <v/>
      </c>
      <c r="BE116" s="14" t="str">
        <f>IF(Point[Asset Group]="","",VLOOKUP(Point[Structure SubType],subdom_master_gdb,2,FALSE))</f>
        <v/>
      </c>
      <c r="BF116" s="14" t="str">
        <f>IF(Point[Area m2]="","",Point[Area m2])</f>
        <v/>
      </c>
      <c r="BG116" s="14" t="str">
        <f>IF(Point[Length m]="","",Point[Length m])</f>
        <v/>
      </c>
      <c r="BH116" s="14" t="str">
        <f>IF(Point[Width m]="","",Point[Width m])</f>
        <v/>
      </c>
      <c r="BI116" s="14" t="str">
        <f>IF(Point[Diameter m]="","",Point[Diameter m])</f>
        <v/>
      </c>
      <c r="BJ116" s="14" t="str">
        <f>IF(Point[Asset Group]="","",VLOOKUP(Point[Number of Pipes],number,2,FALSE))</f>
        <v/>
      </c>
      <c r="BK116" s="14" t="str">
        <f>IF(Point[Asset Group]="","",VLOOKUP(Point[Combined Name],2,FALSE))</f>
        <v/>
      </c>
      <c r="BL116" s="14" t="str">
        <f>IF(Point[Asset Group]="","",VLOOKUP(Point[Size Class],size_class,2,FALSE))</f>
        <v/>
      </c>
      <c r="BM116" s="14" t="str">
        <f>IF(Point[Asset Group]="","",VLOOKUP(Point[Age Class],age_class,2,FALSE))</f>
        <v/>
      </c>
      <c r="BN116" s="14" t="str">
        <f>IF(Point[Girth (cm)]="","",Point[Girth (cm)])</f>
        <v/>
      </c>
      <c r="BO116" s="14" t="str">
        <f>IF(Point[Crown Radius (m)]="","",Point[Crown Radius (m)])</f>
        <v/>
      </c>
      <c r="BP116" s="14" t="str">
        <f>IF(Point[Asset Group]="","",VLOOKUP(Point[Rooting Environment],root_enviro,2,FALSE))</f>
        <v/>
      </c>
      <c r="BQ116" s="14" t="str">
        <f>IF(Point[Asset Group]="","",VLOOKUP(Point[Tree Surround],tree_surround,2,FALSE))</f>
        <v/>
      </c>
      <c r="BR116" s="14" t="str">
        <f>IF(Point[Asset Group]="","",VLOOKUP(Point[Tree Grill],yes_no,2,FALSE))</f>
        <v/>
      </c>
      <c r="BS116" s="14" t="str">
        <f>IF(Point[Asset Group]="","",VLOOKUP(Point[Tree Location],tree_location,2,FALSE))</f>
        <v/>
      </c>
    </row>
    <row r="117" spans="1:71" s="3" customFormat="1" x14ac:dyDescent="0.2">
      <c r="A117" s="3" t="str">
        <f>IF(Point[DWG File Name]="","",Point[DWG File Name])</f>
        <v/>
      </c>
      <c r="B117" s="3" t="str">
        <f>IF(Point[DWG Layer Name]="","",Point[DWG Layer Name])</f>
        <v/>
      </c>
      <c r="C117" s="3" t="str">
        <f>IF(Point[DWG Handle]="","",Point[DWG Handle])</f>
        <v/>
      </c>
      <c r="D117" s="58" t="str">
        <f>IF(Point[X]="","",Point[X])</f>
        <v/>
      </c>
      <c r="E117" s="58" t="str">
        <f>IF(Point[Y]="","",Point[Y])</f>
        <v/>
      </c>
      <c r="F117" s="3" t="str">
        <f>IF(Point[Replacement Asset]="","",Point[Replacement Asset])</f>
        <v/>
      </c>
      <c r="G117" s="3" t="str">
        <f>IF(Point[Asset ID]="","",UPPER(Point[Asset ID]))</f>
        <v/>
      </c>
      <c r="H117" s="3" t="str">
        <f>IF(Point[Asset Group]="","",VLOOKUP(Point[Asset Group],asset_grp_pt,4,FALSE))</f>
        <v/>
      </c>
      <c r="I117" s="3" t="str">
        <f>IF(Point[Asset Group]="","",VLOOKUP(Point[Asset Group],asset_grp_pt,2,FALSE))</f>
        <v/>
      </c>
      <c r="J117" s="3" t="str">
        <f>IF(Point[Asset Group]="","",VLOOKUP(Point[Asset Group],asset_grp_pt,3,FALSE))</f>
        <v/>
      </c>
      <c r="K117" s="3" t="str">
        <f>IF(Point[Asset Group]="","",VLOOKUP(Point[Asset Type],type_master_list,2,FALSE))</f>
        <v/>
      </c>
      <c r="L117" s="3" t="str">
        <f>IF(Point[Asset Name]="","",PROPER(Point[Asset Name]))</f>
        <v/>
      </c>
      <c r="M117" s="11" t="str">
        <f>IF(Point[Install Date]="","",Point[Install Date])</f>
        <v/>
      </c>
      <c r="N117" s="11" t="str">
        <f>IF(Point[Note]="","",PROPER(Point[Note]))</f>
        <v/>
      </c>
      <c r="O117" s="11" t="str">
        <f>IF(Point[Resource Consent Number]="","",UPPER(Point[Resource Consent Number]))</f>
        <v/>
      </c>
      <c r="P117" s="53" t="str">
        <f>IF(Point[Asset Unit Cost]="","",Point[Asset Unit Cost])</f>
        <v/>
      </c>
      <c r="Q117" s="11" t="str">
        <f>IF(Point[Added By]="","",UPPER(Point[Added By]))</f>
        <v/>
      </c>
      <c r="R117" s="11" t="str">
        <f>IF(Point[Added Date]="","",Point[Added Date])</f>
        <v/>
      </c>
      <c r="S117" s="14" t="str">
        <f>IF(Point[Z COORD]="","",Point[Z COORD])</f>
        <v/>
      </c>
      <c r="T117" s="14" t="str">
        <f>IF(Point[Asset Description]="","",PROPER(Point[Asset Description]))</f>
        <v/>
      </c>
      <c r="U117" s="14" t="str">
        <f>IF(Point[[Artist ]]="","",PROPER(Point[[Artist ]]))</f>
        <v/>
      </c>
      <c r="V117" s="14" t="str">
        <f>IF(Point[Material Notes]="","",PROPER(Point[Material Notes]))</f>
        <v/>
      </c>
      <c r="W117" s="14" t="str">
        <f>IF(Point[Dimension Notes]="","",Point[Dimension Notes])</f>
        <v/>
      </c>
      <c r="X117" s="14" t="str">
        <f>IF(Point[List]="","",VLOOKUP(Point[Burner Number],number,2,FALSE))</f>
        <v/>
      </c>
      <c r="Y117" s="14" t="str">
        <f>IF(Point[List]="","",VLOOKUP(Point[Fuel],bbq_fuel,2,FALSE))</f>
        <v/>
      </c>
      <c r="Z117" s="14" t="str">
        <f>IF(Point[List]="","",VLOOKUP(Point[Cabinet Material],bbq_material,2,FALSE))</f>
        <v/>
      </c>
      <c r="AA117" s="14" t="str">
        <f>IF(Point[Asset Group]="","",VLOOKUP(Point[Manufacturer],manufacturer,2,FALSE))</f>
        <v/>
      </c>
      <c r="AB117" s="14" t="str">
        <f>IF(Point[Uinsex WC]="","",Point[Uinsex WC])</f>
        <v/>
      </c>
      <c r="AC117" s="14" t="str">
        <f>IF(Point[Female WC]="","",Point[Female WC])</f>
        <v/>
      </c>
      <c r="AD117" s="14" t="str">
        <f>IF(Point[Male WC]="","",Point[Male WC])</f>
        <v/>
      </c>
      <c r="AE117" s="14" t="str">
        <f>IF(Point[Urinal]="","",Point[Urinal])</f>
        <v/>
      </c>
      <c r="AF117" s="14" t="str">
        <f>IF(Point[Disabled Unisex]="","",Point[Disabled Unisex])</f>
        <v/>
      </c>
      <c r="AG117" s="14" t="str">
        <f>IF(Point[Disabled Female]="","",Point[Disabled Female])</f>
        <v/>
      </c>
      <c r="AH117" s="14" t="str">
        <f>IF(Point[Disabled Male]="","",Point[Disabled Male])</f>
        <v/>
      </c>
      <c r="AI117" s="14" t="str">
        <f>IF(Point[Asset Group]="","",VLOOKUP(Point[Handrail],yes_no,2,FALSE))</f>
        <v/>
      </c>
      <c r="AJ117" s="14" t="str">
        <f>IF(Point[Asset Group]="","",VLOOKUP(Point[Baby Changing],yes_no,2,FALSE))</f>
        <v/>
      </c>
      <c r="AK117" s="14" t="str">
        <f>IF(Point[Asset Group]="","",VLOOKUP(Point[Service Room],yes_no,2,FALSE))</f>
        <v/>
      </c>
      <c r="AL117" s="14" t="str">
        <f>IF(Point[Asset Group]="","",VLOOKUP(Point[Service Tap],service_tap,2,FALSE))</f>
        <v/>
      </c>
      <c r="AM117" s="14" t="str">
        <f>IF(Point[Asset Group]="","",VLOOKUP(Point[Heating Type],wc_heating,2,FALSE))</f>
        <v/>
      </c>
      <c r="AN117" s="14" t="str">
        <f>IF(Point[Asset Group]="","",VLOOKUP(Point[Power Supply],power_supply,2,FALSE))</f>
        <v/>
      </c>
      <c r="AO117" s="14" t="str">
        <f>IF(Point[Asset Group]="","",VLOOKUP(Point[Waste Water],waste_water,2,FALSE))</f>
        <v/>
      </c>
      <c r="AP117" s="14" t="str">
        <f>IF(Point[Asset Group]="","",VLOOKUP(Point[Furniture SubType],subdom_master_gdb,2,FALSE))</f>
        <v/>
      </c>
      <c r="AQ117" s="14" t="str">
        <f>IF(Point[Asset Group]="","",VLOOKUP(Point[Concrete Pad],yes_no,2,FALSE))</f>
        <v/>
      </c>
      <c r="AR117" s="14" t="str">
        <f>IF(Point[Asset Group]="","",VLOOKUP(Point[Material],material_master,2,FALSE))</f>
        <v/>
      </c>
      <c r="AS117" s="14" t="str">
        <f>IF(Point[Asset Group]="","",VLOOKUP(Point[Plumbing],irrigation_plumbing,2,FALSE))</f>
        <v/>
      </c>
      <c r="AT117" s="14" t="str">
        <f>IF(Point[Asset Group]="","",VLOOKUP(Point[Sprinklers],irrigation_sprinklers,2,FALSE))</f>
        <v/>
      </c>
      <c r="AU117" s="14" t="str">
        <f>IF(Point[Asset Group]="","",VLOOKUP(Point[System],irrigation_system,2,FALSE))</f>
        <v/>
      </c>
      <c r="AV117" s="14" t="str">
        <f>IF(Point[Asset Group]="","",VLOOKUP(Point[Status],irrigation_status,2,FALSE))</f>
        <v/>
      </c>
      <c r="AW117" s="11" t="str">
        <f>IF(Point[Date of manufacture]="","",Point[Date of manufacture])</f>
        <v/>
      </c>
      <c r="AX117" s="14" t="str">
        <f>IF(Point[Asset Group]="","",VLOOKUP(Point[Sign Purpose],sign_purpose,2,FALSE))</f>
        <v/>
      </c>
      <c r="AY117" s="14" t="str">
        <f>IF(Point[Asset Group]="","",VLOOKUP(Point[Sign Material],material_master,2,FALSE))</f>
        <v/>
      </c>
      <c r="AZ117" s="14" t="str">
        <f>IF(Point[Asset Group]="","",VLOOKUP(Point[Affixed To],sign_affix,2,FALSE))</f>
        <v/>
      </c>
      <c r="BA117" s="14" t="str">
        <f>IF(Point[Size HxB mm]="","",Point[Size HxB mm])</f>
        <v/>
      </c>
      <c r="BB117" s="14" t="str">
        <f>IF(Point[Height m]="","",Point[Height m])</f>
        <v/>
      </c>
      <c r="BC117" s="14" t="str">
        <f>IF(Point[Asset Group]="","",VLOOKUP(Point[Post Material],material_master,2,FALSE))</f>
        <v/>
      </c>
      <c r="BD117" s="14" t="str">
        <f>IF(Point[Asset Group]="","",VLOOKUP(Point[Post Number],number,2,FALSE))</f>
        <v/>
      </c>
      <c r="BE117" s="14" t="str">
        <f>IF(Point[Asset Group]="","",VLOOKUP(Point[Structure SubType],subdom_master_gdb,2,FALSE))</f>
        <v/>
      </c>
      <c r="BF117" s="14" t="str">
        <f>IF(Point[Area m2]="","",Point[Area m2])</f>
        <v/>
      </c>
      <c r="BG117" s="14" t="str">
        <f>IF(Point[Length m]="","",Point[Length m])</f>
        <v/>
      </c>
      <c r="BH117" s="14" t="str">
        <f>IF(Point[Width m]="","",Point[Width m])</f>
        <v/>
      </c>
      <c r="BI117" s="14" t="str">
        <f>IF(Point[Diameter m]="","",Point[Diameter m])</f>
        <v/>
      </c>
      <c r="BJ117" s="14" t="str">
        <f>IF(Point[Asset Group]="","",VLOOKUP(Point[Number of Pipes],number,2,FALSE))</f>
        <v/>
      </c>
      <c r="BK117" s="14" t="str">
        <f>IF(Point[Asset Group]="","",VLOOKUP(Point[Combined Name],2,FALSE))</f>
        <v/>
      </c>
      <c r="BL117" s="14" t="str">
        <f>IF(Point[Asset Group]="","",VLOOKUP(Point[Size Class],size_class,2,FALSE))</f>
        <v/>
      </c>
      <c r="BM117" s="14" t="str">
        <f>IF(Point[Asset Group]="","",VLOOKUP(Point[Age Class],age_class,2,FALSE))</f>
        <v/>
      </c>
      <c r="BN117" s="14" t="str">
        <f>IF(Point[Girth (cm)]="","",Point[Girth (cm)])</f>
        <v/>
      </c>
      <c r="BO117" s="14" t="str">
        <f>IF(Point[Crown Radius (m)]="","",Point[Crown Radius (m)])</f>
        <v/>
      </c>
      <c r="BP117" s="14" t="str">
        <f>IF(Point[Asset Group]="","",VLOOKUP(Point[Rooting Environment],root_enviro,2,FALSE))</f>
        <v/>
      </c>
      <c r="BQ117" s="14" t="str">
        <f>IF(Point[Asset Group]="","",VLOOKUP(Point[Tree Surround],tree_surround,2,FALSE))</f>
        <v/>
      </c>
      <c r="BR117" s="14" t="str">
        <f>IF(Point[Asset Group]="","",VLOOKUP(Point[Tree Grill],yes_no,2,FALSE))</f>
        <v/>
      </c>
      <c r="BS117" s="14" t="str">
        <f>IF(Point[Asset Group]="","",VLOOKUP(Point[Tree Location],tree_location,2,FALSE))</f>
        <v/>
      </c>
    </row>
    <row r="118" spans="1:71" s="3" customFormat="1" x14ac:dyDescent="0.2">
      <c r="A118" s="3" t="str">
        <f>IF(Point[DWG File Name]="","",Point[DWG File Name])</f>
        <v/>
      </c>
      <c r="B118" s="3" t="str">
        <f>IF(Point[DWG Layer Name]="","",Point[DWG Layer Name])</f>
        <v/>
      </c>
      <c r="C118" s="3" t="str">
        <f>IF(Point[DWG Handle]="","",Point[DWG Handle])</f>
        <v/>
      </c>
      <c r="D118" s="58" t="str">
        <f>IF(Point[X]="","",Point[X])</f>
        <v/>
      </c>
      <c r="E118" s="58" t="str">
        <f>IF(Point[Y]="","",Point[Y])</f>
        <v/>
      </c>
      <c r="F118" s="3" t="str">
        <f>IF(Point[Replacement Asset]="","",Point[Replacement Asset])</f>
        <v/>
      </c>
      <c r="G118" s="3" t="str">
        <f>IF(Point[Asset ID]="","",UPPER(Point[Asset ID]))</f>
        <v/>
      </c>
      <c r="H118" s="3" t="str">
        <f>IF(Point[Asset Group]="","",VLOOKUP(Point[Asset Group],asset_grp_pt,4,FALSE))</f>
        <v/>
      </c>
      <c r="I118" s="3" t="str">
        <f>IF(Point[Asset Group]="","",VLOOKUP(Point[Asset Group],asset_grp_pt,2,FALSE))</f>
        <v/>
      </c>
      <c r="J118" s="3" t="str">
        <f>IF(Point[Asset Group]="","",VLOOKUP(Point[Asset Group],asset_grp_pt,3,FALSE))</f>
        <v/>
      </c>
      <c r="K118" s="3" t="str">
        <f>IF(Point[Asset Group]="","",VLOOKUP(Point[Asset Type],type_master_list,2,FALSE))</f>
        <v/>
      </c>
      <c r="L118" s="3" t="str">
        <f>IF(Point[Asset Name]="","",PROPER(Point[Asset Name]))</f>
        <v/>
      </c>
      <c r="M118" s="11" t="str">
        <f>IF(Point[Install Date]="","",Point[Install Date])</f>
        <v/>
      </c>
      <c r="N118" s="11" t="str">
        <f>IF(Point[Note]="","",PROPER(Point[Note]))</f>
        <v/>
      </c>
      <c r="O118" s="11" t="str">
        <f>IF(Point[Resource Consent Number]="","",UPPER(Point[Resource Consent Number]))</f>
        <v/>
      </c>
      <c r="P118" s="53" t="str">
        <f>IF(Point[Asset Unit Cost]="","",Point[Asset Unit Cost])</f>
        <v/>
      </c>
      <c r="Q118" s="11" t="str">
        <f>IF(Point[Added By]="","",UPPER(Point[Added By]))</f>
        <v/>
      </c>
      <c r="R118" s="11" t="str">
        <f>IF(Point[Added Date]="","",Point[Added Date])</f>
        <v/>
      </c>
      <c r="S118" s="14" t="str">
        <f>IF(Point[Z COORD]="","",Point[Z COORD])</f>
        <v/>
      </c>
      <c r="T118" s="14" t="str">
        <f>IF(Point[Asset Description]="","",PROPER(Point[Asset Description]))</f>
        <v/>
      </c>
      <c r="U118" s="14" t="str">
        <f>IF(Point[[Artist ]]="","",PROPER(Point[[Artist ]]))</f>
        <v/>
      </c>
      <c r="V118" s="14" t="str">
        <f>IF(Point[Material Notes]="","",PROPER(Point[Material Notes]))</f>
        <v/>
      </c>
      <c r="W118" s="14" t="str">
        <f>IF(Point[Dimension Notes]="","",Point[Dimension Notes])</f>
        <v/>
      </c>
      <c r="X118" s="14" t="str">
        <f>IF(Point[List]="","",VLOOKUP(Point[Burner Number],number,2,FALSE))</f>
        <v/>
      </c>
      <c r="Y118" s="14" t="str">
        <f>IF(Point[List]="","",VLOOKUP(Point[Fuel],bbq_fuel,2,FALSE))</f>
        <v/>
      </c>
      <c r="Z118" s="14" t="str">
        <f>IF(Point[List]="","",VLOOKUP(Point[Cabinet Material],bbq_material,2,FALSE))</f>
        <v/>
      </c>
      <c r="AA118" s="14" t="str">
        <f>IF(Point[Asset Group]="","",VLOOKUP(Point[Manufacturer],manufacturer,2,FALSE))</f>
        <v/>
      </c>
      <c r="AB118" s="14" t="str">
        <f>IF(Point[Uinsex WC]="","",Point[Uinsex WC])</f>
        <v/>
      </c>
      <c r="AC118" s="14" t="str">
        <f>IF(Point[Female WC]="","",Point[Female WC])</f>
        <v/>
      </c>
      <c r="AD118" s="14" t="str">
        <f>IF(Point[Male WC]="","",Point[Male WC])</f>
        <v/>
      </c>
      <c r="AE118" s="14" t="str">
        <f>IF(Point[Urinal]="","",Point[Urinal])</f>
        <v/>
      </c>
      <c r="AF118" s="14" t="str">
        <f>IF(Point[Disabled Unisex]="","",Point[Disabled Unisex])</f>
        <v/>
      </c>
      <c r="AG118" s="14" t="str">
        <f>IF(Point[Disabled Female]="","",Point[Disabled Female])</f>
        <v/>
      </c>
      <c r="AH118" s="14" t="str">
        <f>IF(Point[Disabled Male]="","",Point[Disabled Male])</f>
        <v/>
      </c>
      <c r="AI118" s="14" t="str">
        <f>IF(Point[Asset Group]="","",VLOOKUP(Point[Handrail],yes_no,2,FALSE))</f>
        <v/>
      </c>
      <c r="AJ118" s="14" t="str">
        <f>IF(Point[Asset Group]="","",VLOOKUP(Point[Baby Changing],yes_no,2,FALSE))</f>
        <v/>
      </c>
      <c r="AK118" s="14" t="str">
        <f>IF(Point[Asset Group]="","",VLOOKUP(Point[Service Room],yes_no,2,FALSE))</f>
        <v/>
      </c>
      <c r="AL118" s="14" t="str">
        <f>IF(Point[Asset Group]="","",VLOOKUP(Point[Service Tap],service_tap,2,FALSE))</f>
        <v/>
      </c>
      <c r="AM118" s="14" t="str">
        <f>IF(Point[Asset Group]="","",VLOOKUP(Point[Heating Type],wc_heating,2,FALSE))</f>
        <v/>
      </c>
      <c r="AN118" s="14" t="str">
        <f>IF(Point[Asset Group]="","",VLOOKUP(Point[Power Supply],power_supply,2,FALSE))</f>
        <v/>
      </c>
      <c r="AO118" s="14" t="str">
        <f>IF(Point[Asset Group]="","",VLOOKUP(Point[Waste Water],waste_water,2,FALSE))</f>
        <v/>
      </c>
      <c r="AP118" s="14" t="str">
        <f>IF(Point[Asset Group]="","",VLOOKUP(Point[Furniture SubType],subdom_master_gdb,2,FALSE))</f>
        <v/>
      </c>
      <c r="AQ118" s="14" t="str">
        <f>IF(Point[Asset Group]="","",VLOOKUP(Point[Concrete Pad],yes_no,2,FALSE))</f>
        <v/>
      </c>
      <c r="AR118" s="14" t="str">
        <f>IF(Point[Asset Group]="","",VLOOKUP(Point[Material],material_master,2,FALSE))</f>
        <v/>
      </c>
      <c r="AS118" s="14" t="str">
        <f>IF(Point[Asset Group]="","",VLOOKUP(Point[Plumbing],irrigation_plumbing,2,FALSE))</f>
        <v/>
      </c>
      <c r="AT118" s="14" t="str">
        <f>IF(Point[Asset Group]="","",VLOOKUP(Point[Sprinklers],irrigation_sprinklers,2,FALSE))</f>
        <v/>
      </c>
      <c r="AU118" s="14" t="str">
        <f>IF(Point[Asset Group]="","",VLOOKUP(Point[System],irrigation_system,2,FALSE))</f>
        <v/>
      </c>
      <c r="AV118" s="14" t="str">
        <f>IF(Point[Asset Group]="","",VLOOKUP(Point[Status],irrigation_status,2,FALSE))</f>
        <v/>
      </c>
      <c r="AW118" s="11" t="str">
        <f>IF(Point[Date of manufacture]="","",Point[Date of manufacture])</f>
        <v/>
      </c>
      <c r="AX118" s="14" t="str">
        <f>IF(Point[Asset Group]="","",VLOOKUP(Point[Sign Purpose],sign_purpose,2,FALSE))</f>
        <v/>
      </c>
      <c r="AY118" s="14" t="str">
        <f>IF(Point[Asset Group]="","",VLOOKUP(Point[Sign Material],material_master,2,FALSE))</f>
        <v/>
      </c>
      <c r="AZ118" s="14" t="str">
        <f>IF(Point[Asset Group]="","",VLOOKUP(Point[Affixed To],sign_affix,2,FALSE))</f>
        <v/>
      </c>
      <c r="BA118" s="14" t="str">
        <f>IF(Point[Size HxB mm]="","",Point[Size HxB mm])</f>
        <v/>
      </c>
      <c r="BB118" s="14" t="str">
        <f>IF(Point[Height m]="","",Point[Height m])</f>
        <v/>
      </c>
      <c r="BC118" s="14" t="str">
        <f>IF(Point[Asset Group]="","",VLOOKUP(Point[Post Material],material_master,2,FALSE))</f>
        <v/>
      </c>
      <c r="BD118" s="14" t="str">
        <f>IF(Point[Asset Group]="","",VLOOKUP(Point[Post Number],number,2,FALSE))</f>
        <v/>
      </c>
      <c r="BE118" s="14" t="str">
        <f>IF(Point[Asset Group]="","",VLOOKUP(Point[Structure SubType],subdom_master_gdb,2,FALSE))</f>
        <v/>
      </c>
      <c r="BF118" s="14" t="str">
        <f>IF(Point[Area m2]="","",Point[Area m2])</f>
        <v/>
      </c>
      <c r="BG118" s="14" t="str">
        <f>IF(Point[Length m]="","",Point[Length m])</f>
        <v/>
      </c>
      <c r="BH118" s="14" t="str">
        <f>IF(Point[Width m]="","",Point[Width m])</f>
        <v/>
      </c>
      <c r="BI118" s="14" t="str">
        <f>IF(Point[Diameter m]="","",Point[Diameter m])</f>
        <v/>
      </c>
      <c r="BJ118" s="14" t="str">
        <f>IF(Point[Asset Group]="","",VLOOKUP(Point[Number of Pipes],number,2,FALSE))</f>
        <v/>
      </c>
      <c r="BK118" s="14" t="str">
        <f>IF(Point[Asset Group]="","",VLOOKUP(Point[Combined Name],2,FALSE))</f>
        <v/>
      </c>
      <c r="BL118" s="14" t="str">
        <f>IF(Point[Asset Group]="","",VLOOKUP(Point[Size Class],size_class,2,FALSE))</f>
        <v/>
      </c>
      <c r="BM118" s="14" t="str">
        <f>IF(Point[Asset Group]="","",VLOOKUP(Point[Age Class],age_class,2,FALSE))</f>
        <v/>
      </c>
      <c r="BN118" s="14" t="str">
        <f>IF(Point[Girth (cm)]="","",Point[Girth (cm)])</f>
        <v/>
      </c>
      <c r="BO118" s="14" t="str">
        <f>IF(Point[Crown Radius (m)]="","",Point[Crown Radius (m)])</f>
        <v/>
      </c>
      <c r="BP118" s="14" t="str">
        <f>IF(Point[Asset Group]="","",VLOOKUP(Point[Rooting Environment],root_enviro,2,FALSE))</f>
        <v/>
      </c>
      <c r="BQ118" s="14" t="str">
        <f>IF(Point[Asset Group]="","",VLOOKUP(Point[Tree Surround],tree_surround,2,FALSE))</f>
        <v/>
      </c>
      <c r="BR118" s="14" t="str">
        <f>IF(Point[Asset Group]="","",VLOOKUP(Point[Tree Grill],yes_no,2,FALSE))</f>
        <v/>
      </c>
      <c r="BS118" s="14" t="str">
        <f>IF(Point[Asset Group]="","",VLOOKUP(Point[Tree Location],tree_location,2,FALSE))</f>
        <v/>
      </c>
    </row>
    <row r="119" spans="1:71" s="3" customFormat="1" x14ac:dyDescent="0.2">
      <c r="A119" s="3" t="str">
        <f>IF(Point[DWG File Name]="","",Point[DWG File Name])</f>
        <v/>
      </c>
      <c r="B119" s="3" t="str">
        <f>IF(Point[DWG Layer Name]="","",Point[DWG Layer Name])</f>
        <v/>
      </c>
      <c r="C119" s="3" t="str">
        <f>IF(Point[DWG Handle]="","",Point[DWG Handle])</f>
        <v/>
      </c>
      <c r="D119" s="58" t="str">
        <f>IF(Point[X]="","",Point[X])</f>
        <v/>
      </c>
      <c r="E119" s="58" t="str">
        <f>IF(Point[Y]="","",Point[Y])</f>
        <v/>
      </c>
      <c r="F119" s="3" t="str">
        <f>IF(Point[Replacement Asset]="","",Point[Replacement Asset])</f>
        <v/>
      </c>
      <c r="G119" s="3" t="str">
        <f>IF(Point[Asset ID]="","",UPPER(Point[Asset ID]))</f>
        <v/>
      </c>
      <c r="H119" s="3" t="str">
        <f>IF(Point[Asset Group]="","",VLOOKUP(Point[Asset Group],asset_grp_pt,4,FALSE))</f>
        <v/>
      </c>
      <c r="I119" s="3" t="str">
        <f>IF(Point[Asset Group]="","",VLOOKUP(Point[Asset Group],asset_grp_pt,2,FALSE))</f>
        <v/>
      </c>
      <c r="J119" s="3" t="str">
        <f>IF(Point[Asset Group]="","",VLOOKUP(Point[Asset Group],asset_grp_pt,3,FALSE))</f>
        <v/>
      </c>
      <c r="K119" s="3" t="str">
        <f>IF(Point[Asset Group]="","",VLOOKUP(Point[Asset Type],type_master_list,2,FALSE))</f>
        <v/>
      </c>
      <c r="L119" s="3" t="str">
        <f>IF(Point[Asset Name]="","",PROPER(Point[Asset Name]))</f>
        <v/>
      </c>
      <c r="M119" s="11" t="str">
        <f>IF(Point[Install Date]="","",Point[Install Date])</f>
        <v/>
      </c>
      <c r="N119" s="11" t="str">
        <f>IF(Point[Note]="","",PROPER(Point[Note]))</f>
        <v/>
      </c>
      <c r="O119" s="11" t="str">
        <f>IF(Point[Resource Consent Number]="","",UPPER(Point[Resource Consent Number]))</f>
        <v/>
      </c>
      <c r="P119" s="53" t="str">
        <f>IF(Point[Asset Unit Cost]="","",Point[Asset Unit Cost])</f>
        <v/>
      </c>
      <c r="Q119" s="11" t="str">
        <f>IF(Point[Added By]="","",UPPER(Point[Added By]))</f>
        <v/>
      </c>
      <c r="R119" s="11" t="str">
        <f>IF(Point[Added Date]="","",Point[Added Date])</f>
        <v/>
      </c>
      <c r="S119" s="14" t="str">
        <f>IF(Point[Z COORD]="","",Point[Z COORD])</f>
        <v/>
      </c>
      <c r="T119" s="14" t="str">
        <f>IF(Point[Asset Description]="","",PROPER(Point[Asset Description]))</f>
        <v/>
      </c>
      <c r="U119" s="14" t="str">
        <f>IF(Point[[Artist ]]="","",PROPER(Point[[Artist ]]))</f>
        <v/>
      </c>
      <c r="V119" s="14" t="str">
        <f>IF(Point[Material Notes]="","",PROPER(Point[Material Notes]))</f>
        <v/>
      </c>
      <c r="W119" s="14" t="str">
        <f>IF(Point[Dimension Notes]="","",Point[Dimension Notes])</f>
        <v/>
      </c>
      <c r="X119" s="14" t="str">
        <f>IF(Point[List]="","",VLOOKUP(Point[Burner Number],number,2,FALSE))</f>
        <v/>
      </c>
      <c r="Y119" s="14" t="str">
        <f>IF(Point[List]="","",VLOOKUP(Point[Fuel],bbq_fuel,2,FALSE))</f>
        <v/>
      </c>
      <c r="Z119" s="14" t="str">
        <f>IF(Point[List]="","",VLOOKUP(Point[Cabinet Material],bbq_material,2,FALSE))</f>
        <v/>
      </c>
      <c r="AA119" s="14" t="str">
        <f>IF(Point[Asset Group]="","",VLOOKUP(Point[Manufacturer],manufacturer,2,FALSE))</f>
        <v/>
      </c>
      <c r="AB119" s="14" t="str">
        <f>IF(Point[Uinsex WC]="","",Point[Uinsex WC])</f>
        <v/>
      </c>
      <c r="AC119" s="14" t="str">
        <f>IF(Point[Female WC]="","",Point[Female WC])</f>
        <v/>
      </c>
      <c r="AD119" s="14" t="str">
        <f>IF(Point[Male WC]="","",Point[Male WC])</f>
        <v/>
      </c>
      <c r="AE119" s="14" t="str">
        <f>IF(Point[Urinal]="","",Point[Urinal])</f>
        <v/>
      </c>
      <c r="AF119" s="14" t="str">
        <f>IF(Point[Disabled Unisex]="","",Point[Disabled Unisex])</f>
        <v/>
      </c>
      <c r="AG119" s="14" t="str">
        <f>IF(Point[Disabled Female]="","",Point[Disabled Female])</f>
        <v/>
      </c>
      <c r="AH119" s="14" t="str">
        <f>IF(Point[Disabled Male]="","",Point[Disabled Male])</f>
        <v/>
      </c>
      <c r="AI119" s="14" t="str">
        <f>IF(Point[Asset Group]="","",VLOOKUP(Point[Handrail],yes_no,2,FALSE))</f>
        <v/>
      </c>
      <c r="AJ119" s="14" t="str">
        <f>IF(Point[Asset Group]="","",VLOOKUP(Point[Baby Changing],yes_no,2,FALSE))</f>
        <v/>
      </c>
      <c r="AK119" s="14" t="str">
        <f>IF(Point[Asset Group]="","",VLOOKUP(Point[Service Room],yes_no,2,FALSE))</f>
        <v/>
      </c>
      <c r="AL119" s="14" t="str">
        <f>IF(Point[Asset Group]="","",VLOOKUP(Point[Service Tap],service_tap,2,FALSE))</f>
        <v/>
      </c>
      <c r="AM119" s="14" t="str">
        <f>IF(Point[Asset Group]="","",VLOOKUP(Point[Heating Type],wc_heating,2,FALSE))</f>
        <v/>
      </c>
      <c r="AN119" s="14" t="str">
        <f>IF(Point[Asset Group]="","",VLOOKUP(Point[Power Supply],power_supply,2,FALSE))</f>
        <v/>
      </c>
      <c r="AO119" s="14" t="str">
        <f>IF(Point[Asset Group]="","",VLOOKUP(Point[Waste Water],waste_water,2,FALSE))</f>
        <v/>
      </c>
      <c r="AP119" s="14" t="str">
        <f>IF(Point[Asset Group]="","",VLOOKUP(Point[Furniture SubType],subdom_master_gdb,2,FALSE))</f>
        <v/>
      </c>
      <c r="AQ119" s="14" t="str">
        <f>IF(Point[Asset Group]="","",VLOOKUP(Point[Concrete Pad],yes_no,2,FALSE))</f>
        <v/>
      </c>
      <c r="AR119" s="14" t="str">
        <f>IF(Point[Asset Group]="","",VLOOKUP(Point[Material],material_master,2,FALSE))</f>
        <v/>
      </c>
      <c r="AS119" s="14" t="str">
        <f>IF(Point[Asset Group]="","",VLOOKUP(Point[Plumbing],irrigation_plumbing,2,FALSE))</f>
        <v/>
      </c>
      <c r="AT119" s="14" t="str">
        <f>IF(Point[Asset Group]="","",VLOOKUP(Point[Sprinklers],irrigation_sprinklers,2,FALSE))</f>
        <v/>
      </c>
      <c r="AU119" s="14" t="str">
        <f>IF(Point[Asset Group]="","",VLOOKUP(Point[System],irrigation_system,2,FALSE))</f>
        <v/>
      </c>
      <c r="AV119" s="14" t="str">
        <f>IF(Point[Asset Group]="","",VLOOKUP(Point[Status],irrigation_status,2,FALSE))</f>
        <v/>
      </c>
      <c r="AW119" s="11" t="str">
        <f>IF(Point[Date of manufacture]="","",Point[Date of manufacture])</f>
        <v/>
      </c>
      <c r="AX119" s="14" t="str">
        <f>IF(Point[Asset Group]="","",VLOOKUP(Point[Sign Purpose],sign_purpose,2,FALSE))</f>
        <v/>
      </c>
      <c r="AY119" s="14" t="str">
        <f>IF(Point[Asset Group]="","",VLOOKUP(Point[Sign Material],material_master,2,FALSE))</f>
        <v/>
      </c>
      <c r="AZ119" s="14" t="str">
        <f>IF(Point[Asset Group]="","",VLOOKUP(Point[Affixed To],sign_affix,2,FALSE))</f>
        <v/>
      </c>
      <c r="BA119" s="14" t="str">
        <f>IF(Point[Size HxB mm]="","",Point[Size HxB mm])</f>
        <v/>
      </c>
      <c r="BB119" s="14" t="str">
        <f>IF(Point[Height m]="","",Point[Height m])</f>
        <v/>
      </c>
      <c r="BC119" s="14" t="str">
        <f>IF(Point[Asset Group]="","",VLOOKUP(Point[Post Material],material_master,2,FALSE))</f>
        <v/>
      </c>
      <c r="BD119" s="14" t="str">
        <f>IF(Point[Asset Group]="","",VLOOKUP(Point[Post Number],number,2,FALSE))</f>
        <v/>
      </c>
      <c r="BE119" s="14" t="str">
        <f>IF(Point[Asset Group]="","",VLOOKUP(Point[Structure SubType],subdom_master_gdb,2,FALSE))</f>
        <v/>
      </c>
      <c r="BF119" s="14" t="str">
        <f>IF(Point[Area m2]="","",Point[Area m2])</f>
        <v/>
      </c>
      <c r="BG119" s="14" t="str">
        <f>IF(Point[Length m]="","",Point[Length m])</f>
        <v/>
      </c>
      <c r="BH119" s="14" t="str">
        <f>IF(Point[Width m]="","",Point[Width m])</f>
        <v/>
      </c>
      <c r="BI119" s="14" t="str">
        <f>IF(Point[Diameter m]="","",Point[Diameter m])</f>
        <v/>
      </c>
      <c r="BJ119" s="14" t="str">
        <f>IF(Point[Asset Group]="","",VLOOKUP(Point[Number of Pipes],number,2,FALSE))</f>
        <v/>
      </c>
      <c r="BK119" s="14" t="str">
        <f>IF(Point[Asset Group]="","",VLOOKUP(Point[Combined Name],2,FALSE))</f>
        <v/>
      </c>
      <c r="BL119" s="14" t="str">
        <f>IF(Point[Asset Group]="","",VLOOKUP(Point[Size Class],size_class,2,FALSE))</f>
        <v/>
      </c>
      <c r="BM119" s="14" t="str">
        <f>IF(Point[Asset Group]="","",VLOOKUP(Point[Age Class],age_class,2,FALSE))</f>
        <v/>
      </c>
      <c r="BN119" s="14" t="str">
        <f>IF(Point[Girth (cm)]="","",Point[Girth (cm)])</f>
        <v/>
      </c>
      <c r="BO119" s="14" t="str">
        <f>IF(Point[Crown Radius (m)]="","",Point[Crown Radius (m)])</f>
        <v/>
      </c>
      <c r="BP119" s="14" t="str">
        <f>IF(Point[Asset Group]="","",VLOOKUP(Point[Rooting Environment],root_enviro,2,FALSE))</f>
        <v/>
      </c>
      <c r="BQ119" s="14" t="str">
        <f>IF(Point[Asset Group]="","",VLOOKUP(Point[Tree Surround],tree_surround,2,FALSE))</f>
        <v/>
      </c>
      <c r="BR119" s="14" t="str">
        <f>IF(Point[Asset Group]="","",VLOOKUP(Point[Tree Grill],yes_no,2,FALSE))</f>
        <v/>
      </c>
      <c r="BS119" s="14" t="str">
        <f>IF(Point[Asset Group]="","",VLOOKUP(Point[Tree Location],tree_location,2,FALSE))</f>
        <v/>
      </c>
    </row>
    <row r="120" spans="1:71" s="3" customFormat="1" x14ac:dyDescent="0.2">
      <c r="A120" s="3" t="str">
        <f>IF(Point[DWG File Name]="","",Point[DWG File Name])</f>
        <v/>
      </c>
      <c r="B120" s="3" t="str">
        <f>IF(Point[DWG Layer Name]="","",Point[DWG Layer Name])</f>
        <v/>
      </c>
      <c r="C120" s="3" t="str">
        <f>IF(Point[DWG Handle]="","",Point[DWG Handle])</f>
        <v/>
      </c>
      <c r="D120" s="58" t="str">
        <f>IF(Point[X]="","",Point[X])</f>
        <v/>
      </c>
      <c r="E120" s="58" t="str">
        <f>IF(Point[Y]="","",Point[Y])</f>
        <v/>
      </c>
      <c r="F120" s="3" t="str">
        <f>IF(Point[Replacement Asset]="","",Point[Replacement Asset])</f>
        <v/>
      </c>
      <c r="G120" s="3" t="str">
        <f>IF(Point[Asset ID]="","",UPPER(Point[Asset ID]))</f>
        <v/>
      </c>
      <c r="H120" s="3" t="str">
        <f>IF(Point[Asset Group]="","",VLOOKUP(Point[Asset Group],asset_grp_pt,4,FALSE))</f>
        <v/>
      </c>
      <c r="I120" s="3" t="str">
        <f>IF(Point[Asset Group]="","",VLOOKUP(Point[Asset Group],asset_grp_pt,2,FALSE))</f>
        <v/>
      </c>
      <c r="J120" s="3" t="str">
        <f>IF(Point[Asset Group]="","",VLOOKUP(Point[Asset Group],asset_grp_pt,3,FALSE))</f>
        <v/>
      </c>
      <c r="K120" s="3" t="str">
        <f>IF(Point[Asset Group]="","",VLOOKUP(Point[Asset Type],type_master_list,2,FALSE))</f>
        <v/>
      </c>
      <c r="L120" s="3" t="str">
        <f>IF(Point[Asset Name]="","",PROPER(Point[Asset Name]))</f>
        <v/>
      </c>
      <c r="M120" s="11" t="str">
        <f>IF(Point[Install Date]="","",Point[Install Date])</f>
        <v/>
      </c>
      <c r="N120" s="11" t="str">
        <f>IF(Point[Note]="","",PROPER(Point[Note]))</f>
        <v/>
      </c>
      <c r="O120" s="11" t="str">
        <f>IF(Point[Resource Consent Number]="","",UPPER(Point[Resource Consent Number]))</f>
        <v/>
      </c>
      <c r="P120" s="53" t="str">
        <f>IF(Point[Asset Unit Cost]="","",Point[Asset Unit Cost])</f>
        <v/>
      </c>
      <c r="Q120" s="11" t="str">
        <f>IF(Point[Added By]="","",UPPER(Point[Added By]))</f>
        <v/>
      </c>
      <c r="R120" s="11" t="str">
        <f>IF(Point[Added Date]="","",Point[Added Date])</f>
        <v/>
      </c>
      <c r="S120" s="14" t="str">
        <f>IF(Point[Z COORD]="","",Point[Z COORD])</f>
        <v/>
      </c>
      <c r="T120" s="14" t="str">
        <f>IF(Point[Asset Description]="","",PROPER(Point[Asset Description]))</f>
        <v/>
      </c>
      <c r="U120" s="14" t="str">
        <f>IF(Point[[Artist ]]="","",PROPER(Point[[Artist ]]))</f>
        <v/>
      </c>
      <c r="V120" s="14" t="str">
        <f>IF(Point[Material Notes]="","",PROPER(Point[Material Notes]))</f>
        <v/>
      </c>
      <c r="W120" s="14" t="str">
        <f>IF(Point[Dimension Notes]="","",Point[Dimension Notes])</f>
        <v/>
      </c>
      <c r="X120" s="14" t="str">
        <f>IF(Point[List]="","",VLOOKUP(Point[Burner Number],number,2,FALSE))</f>
        <v/>
      </c>
      <c r="Y120" s="14" t="str">
        <f>IF(Point[List]="","",VLOOKUP(Point[Fuel],bbq_fuel,2,FALSE))</f>
        <v/>
      </c>
      <c r="Z120" s="14" t="str">
        <f>IF(Point[List]="","",VLOOKUP(Point[Cabinet Material],bbq_material,2,FALSE))</f>
        <v/>
      </c>
      <c r="AA120" s="14" t="str">
        <f>IF(Point[Asset Group]="","",VLOOKUP(Point[Manufacturer],manufacturer,2,FALSE))</f>
        <v/>
      </c>
      <c r="AB120" s="14" t="str">
        <f>IF(Point[Uinsex WC]="","",Point[Uinsex WC])</f>
        <v/>
      </c>
      <c r="AC120" s="14" t="str">
        <f>IF(Point[Female WC]="","",Point[Female WC])</f>
        <v/>
      </c>
      <c r="AD120" s="14" t="str">
        <f>IF(Point[Male WC]="","",Point[Male WC])</f>
        <v/>
      </c>
      <c r="AE120" s="14" t="str">
        <f>IF(Point[Urinal]="","",Point[Urinal])</f>
        <v/>
      </c>
      <c r="AF120" s="14" t="str">
        <f>IF(Point[Disabled Unisex]="","",Point[Disabled Unisex])</f>
        <v/>
      </c>
      <c r="AG120" s="14" t="str">
        <f>IF(Point[Disabled Female]="","",Point[Disabled Female])</f>
        <v/>
      </c>
      <c r="AH120" s="14" t="str">
        <f>IF(Point[Disabled Male]="","",Point[Disabled Male])</f>
        <v/>
      </c>
      <c r="AI120" s="14" t="str">
        <f>IF(Point[Asset Group]="","",VLOOKUP(Point[Handrail],yes_no,2,FALSE))</f>
        <v/>
      </c>
      <c r="AJ120" s="14" t="str">
        <f>IF(Point[Asset Group]="","",VLOOKUP(Point[Baby Changing],yes_no,2,FALSE))</f>
        <v/>
      </c>
      <c r="AK120" s="14" t="str">
        <f>IF(Point[Asset Group]="","",VLOOKUP(Point[Service Room],yes_no,2,FALSE))</f>
        <v/>
      </c>
      <c r="AL120" s="14" t="str">
        <f>IF(Point[Asset Group]="","",VLOOKUP(Point[Service Tap],service_tap,2,FALSE))</f>
        <v/>
      </c>
      <c r="AM120" s="14" t="str">
        <f>IF(Point[Asset Group]="","",VLOOKUP(Point[Heating Type],wc_heating,2,FALSE))</f>
        <v/>
      </c>
      <c r="AN120" s="14" t="str">
        <f>IF(Point[Asset Group]="","",VLOOKUP(Point[Power Supply],power_supply,2,FALSE))</f>
        <v/>
      </c>
      <c r="AO120" s="14" t="str">
        <f>IF(Point[Asset Group]="","",VLOOKUP(Point[Waste Water],waste_water,2,FALSE))</f>
        <v/>
      </c>
      <c r="AP120" s="14" t="str">
        <f>IF(Point[Asset Group]="","",VLOOKUP(Point[Furniture SubType],subdom_master_gdb,2,FALSE))</f>
        <v/>
      </c>
      <c r="AQ120" s="14" t="str">
        <f>IF(Point[Asset Group]="","",VLOOKUP(Point[Concrete Pad],yes_no,2,FALSE))</f>
        <v/>
      </c>
      <c r="AR120" s="14" t="str">
        <f>IF(Point[Asset Group]="","",VLOOKUP(Point[Material],material_master,2,FALSE))</f>
        <v/>
      </c>
      <c r="AS120" s="14" t="str">
        <f>IF(Point[Asset Group]="","",VLOOKUP(Point[Plumbing],irrigation_plumbing,2,FALSE))</f>
        <v/>
      </c>
      <c r="AT120" s="14" t="str">
        <f>IF(Point[Asset Group]="","",VLOOKUP(Point[Sprinklers],irrigation_sprinklers,2,FALSE))</f>
        <v/>
      </c>
      <c r="AU120" s="14" t="str">
        <f>IF(Point[Asset Group]="","",VLOOKUP(Point[System],irrigation_system,2,FALSE))</f>
        <v/>
      </c>
      <c r="AV120" s="14" t="str">
        <f>IF(Point[Asset Group]="","",VLOOKUP(Point[Status],irrigation_status,2,FALSE))</f>
        <v/>
      </c>
      <c r="AW120" s="11" t="str">
        <f>IF(Point[Date of manufacture]="","",Point[Date of manufacture])</f>
        <v/>
      </c>
      <c r="AX120" s="14" t="str">
        <f>IF(Point[Asset Group]="","",VLOOKUP(Point[Sign Purpose],sign_purpose,2,FALSE))</f>
        <v/>
      </c>
      <c r="AY120" s="14" t="str">
        <f>IF(Point[Asset Group]="","",VLOOKUP(Point[Sign Material],material_master,2,FALSE))</f>
        <v/>
      </c>
      <c r="AZ120" s="14" t="str">
        <f>IF(Point[Asset Group]="","",VLOOKUP(Point[Affixed To],sign_affix,2,FALSE))</f>
        <v/>
      </c>
      <c r="BA120" s="14" t="str">
        <f>IF(Point[Size HxB mm]="","",Point[Size HxB mm])</f>
        <v/>
      </c>
      <c r="BB120" s="14" t="str">
        <f>IF(Point[Height m]="","",Point[Height m])</f>
        <v/>
      </c>
      <c r="BC120" s="14" t="str">
        <f>IF(Point[Asset Group]="","",VLOOKUP(Point[Post Material],material_master,2,FALSE))</f>
        <v/>
      </c>
      <c r="BD120" s="14" t="str">
        <f>IF(Point[Asset Group]="","",VLOOKUP(Point[Post Number],number,2,FALSE))</f>
        <v/>
      </c>
      <c r="BE120" s="14" t="str">
        <f>IF(Point[Asset Group]="","",VLOOKUP(Point[Structure SubType],subdom_master_gdb,2,FALSE))</f>
        <v/>
      </c>
      <c r="BF120" s="14" t="str">
        <f>IF(Point[Area m2]="","",Point[Area m2])</f>
        <v/>
      </c>
      <c r="BG120" s="14" t="str">
        <f>IF(Point[Length m]="","",Point[Length m])</f>
        <v/>
      </c>
      <c r="BH120" s="14" t="str">
        <f>IF(Point[Width m]="","",Point[Width m])</f>
        <v/>
      </c>
      <c r="BI120" s="14" t="str">
        <f>IF(Point[Diameter m]="","",Point[Diameter m])</f>
        <v/>
      </c>
      <c r="BJ120" s="14" t="str">
        <f>IF(Point[Asset Group]="","",VLOOKUP(Point[Number of Pipes],number,2,FALSE))</f>
        <v/>
      </c>
      <c r="BK120" s="14" t="str">
        <f>IF(Point[Asset Group]="","",VLOOKUP(Point[Combined Name],2,FALSE))</f>
        <v/>
      </c>
      <c r="BL120" s="14" t="str">
        <f>IF(Point[Asset Group]="","",VLOOKUP(Point[Size Class],size_class,2,FALSE))</f>
        <v/>
      </c>
      <c r="BM120" s="14" t="str">
        <f>IF(Point[Asset Group]="","",VLOOKUP(Point[Age Class],age_class,2,FALSE))</f>
        <v/>
      </c>
      <c r="BN120" s="14" t="str">
        <f>IF(Point[Girth (cm)]="","",Point[Girth (cm)])</f>
        <v/>
      </c>
      <c r="BO120" s="14" t="str">
        <f>IF(Point[Crown Radius (m)]="","",Point[Crown Radius (m)])</f>
        <v/>
      </c>
      <c r="BP120" s="14" t="str">
        <f>IF(Point[Asset Group]="","",VLOOKUP(Point[Rooting Environment],root_enviro,2,FALSE))</f>
        <v/>
      </c>
      <c r="BQ120" s="14" t="str">
        <f>IF(Point[Asset Group]="","",VLOOKUP(Point[Tree Surround],tree_surround,2,FALSE))</f>
        <v/>
      </c>
      <c r="BR120" s="14" t="str">
        <f>IF(Point[Asset Group]="","",VLOOKUP(Point[Tree Grill],yes_no,2,FALSE))</f>
        <v/>
      </c>
      <c r="BS120" s="14" t="str">
        <f>IF(Point[Asset Group]="","",VLOOKUP(Point[Tree Location],tree_location,2,FALSE))</f>
        <v/>
      </c>
    </row>
    <row r="121" spans="1:71" s="3" customFormat="1" x14ac:dyDescent="0.2">
      <c r="A121" s="3" t="str">
        <f>IF(Point[DWG File Name]="","",Point[DWG File Name])</f>
        <v/>
      </c>
      <c r="B121" s="3" t="str">
        <f>IF(Point[DWG Layer Name]="","",Point[DWG Layer Name])</f>
        <v/>
      </c>
      <c r="C121" s="3" t="str">
        <f>IF(Point[DWG Handle]="","",Point[DWG Handle])</f>
        <v/>
      </c>
      <c r="D121" s="58" t="str">
        <f>IF(Point[X]="","",Point[X])</f>
        <v/>
      </c>
      <c r="E121" s="58" t="str">
        <f>IF(Point[Y]="","",Point[Y])</f>
        <v/>
      </c>
      <c r="F121" s="3" t="str">
        <f>IF(Point[Replacement Asset]="","",Point[Replacement Asset])</f>
        <v/>
      </c>
      <c r="G121" s="3" t="str">
        <f>IF(Point[Asset ID]="","",UPPER(Point[Asset ID]))</f>
        <v/>
      </c>
      <c r="H121" s="3" t="str">
        <f>IF(Point[Asset Group]="","",VLOOKUP(Point[Asset Group],asset_grp_pt,4,FALSE))</f>
        <v/>
      </c>
      <c r="I121" s="3" t="str">
        <f>IF(Point[Asset Group]="","",VLOOKUP(Point[Asset Group],asset_grp_pt,2,FALSE))</f>
        <v/>
      </c>
      <c r="J121" s="3" t="str">
        <f>IF(Point[Asset Group]="","",VLOOKUP(Point[Asset Group],asset_grp_pt,3,FALSE))</f>
        <v/>
      </c>
      <c r="K121" s="3" t="str">
        <f>IF(Point[Asset Group]="","",VLOOKUP(Point[Asset Type],type_master_list,2,FALSE))</f>
        <v/>
      </c>
      <c r="L121" s="3" t="str">
        <f>IF(Point[Asset Name]="","",PROPER(Point[Asset Name]))</f>
        <v/>
      </c>
      <c r="M121" s="11" t="str">
        <f>IF(Point[Install Date]="","",Point[Install Date])</f>
        <v/>
      </c>
      <c r="N121" s="11" t="str">
        <f>IF(Point[Note]="","",PROPER(Point[Note]))</f>
        <v/>
      </c>
      <c r="O121" s="11" t="str">
        <f>IF(Point[Resource Consent Number]="","",UPPER(Point[Resource Consent Number]))</f>
        <v/>
      </c>
      <c r="P121" s="53" t="str">
        <f>IF(Point[Asset Unit Cost]="","",Point[Asset Unit Cost])</f>
        <v/>
      </c>
      <c r="Q121" s="11" t="str">
        <f>IF(Point[Added By]="","",UPPER(Point[Added By]))</f>
        <v/>
      </c>
      <c r="R121" s="11" t="str">
        <f>IF(Point[Added Date]="","",Point[Added Date])</f>
        <v/>
      </c>
      <c r="S121" s="14" t="str">
        <f>IF(Point[Z COORD]="","",Point[Z COORD])</f>
        <v/>
      </c>
      <c r="T121" s="14" t="str">
        <f>IF(Point[Asset Description]="","",PROPER(Point[Asset Description]))</f>
        <v/>
      </c>
      <c r="U121" s="14" t="str">
        <f>IF(Point[[Artist ]]="","",PROPER(Point[[Artist ]]))</f>
        <v/>
      </c>
      <c r="V121" s="14" t="str">
        <f>IF(Point[Material Notes]="","",PROPER(Point[Material Notes]))</f>
        <v/>
      </c>
      <c r="W121" s="14" t="str">
        <f>IF(Point[Dimension Notes]="","",Point[Dimension Notes])</f>
        <v/>
      </c>
      <c r="X121" s="14" t="str">
        <f>IF(Point[List]="","",VLOOKUP(Point[Burner Number],number,2,FALSE))</f>
        <v/>
      </c>
      <c r="Y121" s="14" t="str">
        <f>IF(Point[List]="","",VLOOKUP(Point[Fuel],bbq_fuel,2,FALSE))</f>
        <v/>
      </c>
      <c r="Z121" s="14" t="str">
        <f>IF(Point[List]="","",VLOOKUP(Point[Cabinet Material],bbq_material,2,FALSE))</f>
        <v/>
      </c>
      <c r="AA121" s="14" t="str">
        <f>IF(Point[Asset Group]="","",VLOOKUP(Point[Manufacturer],manufacturer,2,FALSE))</f>
        <v/>
      </c>
      <c r="AB121" s="14" t="str">
        <f>IF(Point[Uinsex WC]="","",Point[Uinsex WC])</f>
        <v/>
      </c>
      <c r="AC121" s="14" t="str">
        <f>IF(Point[Female WC]="","",Point[Female WC])</f>
        <v/>
      </c>
      <c r="AD121" s="14" t="str">
        <f>IF(Point[Male WC]="","",Point[Male WC])</f>
        <v/>
      </c>
      <c r="AE121" s="14" t="str">
        <f>IF(Point[Urinal]="","",Point[Urinal])</f>
        <v/>
      </c>
      <c r="AF121" s="14" t="str">
        <f>IF(Point[Disabled Unisex]="","",Point[Disabled Unisex])</f>
        <v/>
      </c>
      <c r="AG121" s="14" t="str">
        <f>IF(Point[Disabled Female]="","",Point[Disabled Female])</f>
        <v/>
      </c>
      <c r="AH121" s="14" t="str">
        <f>IF(Point[Disabled Male]="","",Point[Disabled Male])</f>
        <v/>
      </c>
      <c r="AI121" s="14" t="str">
        <f>IF(Point[Asset Group]="","",VLOOKUP(Point[Handrail],yes_no,2,FALSE))</f>
        <v/>
      </c>
      <c r="AJ121" s="14" t="str">
        <f>IF(Point[Asset Group]="","",VLOOKUP(Point[Baby Changing],yes_no,2,FALSE))</f>
        <v/>
      </c>
      <c r="AK121" s="14" t="str">
        <f>IF(Point[Asset Group]="","",VLOOKUP(Point[Service Room],yes_no,2,FALSE))</f>
        <v/>
      </c>
      <c r="AL121" s="14" t="str">
        <f>IF(Point[Asset Group]="","",VLOOKUP(Point[Service Tap],service_tap,2,FALSE))</f>
        <v/>
      </c>
      <c r="AM121" s="14" t="str">
        <f>IF(Point[Asset Group]="","",VLOOKUP(Point[Heating Type],wc_heating,2,FALSE))</f>
        <v/>
      </c>
      <c r="AN121" s="14" t="str">
        <f>IF(Point[Asset Group]="","",VLOOKUP(Point[Power Supply],power_supply,2,FALSE))</f>
        <v/>
      </c>
      <c r="AO121" s="14" t="str">
        <f>IF(Point[Asset Group]="","",VLOOKUP(Point[Waste Water],waste_water,2,FALSE))</f>
        <v/>
      </c>
      <c r="AP121" s="14" t="str">
        <f>IF(Point[Asset Group]="","",VLOOKUP(Point[Furniture SubType],subdom_master_gdb,2,FALSE))</f>
        <v/>
      </c>
      <c r="AQ121" s="14" t="str">
        <f>IF(Point[Asset Group]="","",VLOOKUP(Point[Concrete Pad],yes_no,2,FALSE))</f>
        <v/>
      </c>
      <c r="AR121" s="14" t="str">
        <f>IF(Point[Asset Group]="","",VLOOKUP(Point[Material],material_master,2,FALSE))</f>
        <v/>
      </c>
      <c r="AS121" s="14" t="str">
        <f>IF(Point[Asset Group]="","",VLOOKUP(Point[Plumbing],irrigation_plumbing,2,FALSE))</f>
        <v/>
      </c>
      <c r="AT121" s="14" t="str">
        <f>IF(Point[Asset Group]="","",VLOOKUP(Point[Sprinklers],irrigation_sprinklers,2,FALSE))</f>
        <v/>
      </c>
      <c r="AU121" s="14" t="str">
        <f>IF(Point[Asset Group]="","",VLOOKUP(Point[System],irrigation_system,2,FALSE))</f>
        <v/>
      </c>
      <c r="AV121" s="14" t="str">
        <f>IF(Point[Asset Group]="","",VLOOKUP(Point[Status],irrigation_status,2,FALSE))</f>
        <v/>
      </c>
      <c r="AW121" s="11" t="str">
        <f>IF(Point[Date of manufacture]="","",Point[Date of manufacture])</f>
        <v/>
      </c>
      <c r="AX121" s="14" t="str">
        <f>IF(Point[Asset Group]="","",VLOOKUP(Point[Sign Purpose],sign_purpose,2,FALSE))</f>
        <v/>
      </c>
      <c r="AY121" s="14" t="str">
        <f>IF(Point[Asset Group]="","",VLOOKUP(Point[Sign Material],material_master,2,FALSE))</f>
        <v/>
      </c>
      <c r="AZ121" s="14" t="str">
        <f>IF(Point[Asset Group]="","",VLOOKUP(Point[Affixed To],sign_affix,2,FALSE))</f>
        <v/>
      </c>
      <c r="BA121" s="14" t="str">
        <f>IF(Point[Size HxB mm]="","",Point[Size HxB mm])</f>
        <v/>
      </c>
      <c r="BB121" s="14" t="str">
        <f>IF(Point[Height m]="","",Point[Height m])</f>
        <v/>
      </c>
      <c r="BC121" s="14" t="str">
        <f>IF(Point[Asset Group]="","",VLOOKUP(Point[Post Material],material_master,2,FALSE))</f>
        <v/>
      </c>
      <c r="BD121" s="14" t="str">
        <f>IF(Point[Asset Group]="","",VLOOKUP(Point[Post Number],number,2,FALSE))</f>
        <v/>
      </c>
      <c r="BE121" s="14" t="str">
        <f>IF(Point[Asset Group]="","",VLOOKUP(Point[Structure SubType],subdom_master_gdb,2,FALSE))</f>
        <v/>
      </c>
      <c r="BF121" s="14" t="str">
        <f>IF(Point[Area m2]="","",Point[Area m2])</f>
        <v/>
      </c>
      <c r="BG121" s="14" t="str">
        <f>IF(Point[Length m]="","",Point[Length m])</f>
        <v/>
      </c>
      <c r="BH121" s="14" t="str">
        <f>IF(Point[Width m]="","",Point[Width m])</f>
        <v/>
      </c>
      <c r="BI121" s="14" t="str">
        <f>IF(Point[Diameter m]="","",Point[Diameter m])</f>
        <v/>
      </c>
      <c r="BJ121" s="14" t="str">
        <f>IF(Point[Asset Group]="","",VLOOKUP(Point[Number of Pipes],number,2,FALSE))</f>
        <v/>
      </c>
      <c r="BK121" s="14" t="str">
        <f>IF(Point[Asset Group]="","",VLOOKUP(Point[Combined Name],2,FALSE))</f>
        <v/>
      </c>
      <c r="BL121" s="14" t="str">
        <f>IF(Point[Asset Group]="","",VLOOKUP(Point[Size Class],size_class,2,FALSE))</f>
        <v/>
      </c>
      <c r="BM121" s="14" t="str">
        <f>IF(Point[Asset Group]="","",VLOOKUP(Point[Age Class],age_class,2,FALSE))</f>
        <v/>
      </c>
      <c r="BN121" s="14" t="str">
        <f>IF(Point[Girth (cm)]="","",Point[Girth (cm)])</f>
        <v/>
      </c>
      <c r="BO121" s="14" t="str">
        <f>IF(Point[Crown Radius (m)]="","",Point[Crown Radius (m)])</f>
        <v/>
      </c>
      <c r="BP121" s="14" t="str">
        <f>IF(Point[Asset Group]="","",VLOOKUP(Point[Rooting Environment],root_enviro,2,FALSE))</f>
        <v/>
      </c>
      <c r="BQ121" s="14" t="str">
        <f>IF(Point[Asset Group]="","",VLOOKUP(Point[Tree Surround],tree_surround,2,FALSE))</f>
        <v/>
      </c>
      <c r="BR121" s="14" t="str">
        <f>IF(Point[Asset Group]="","",VLOOKUP(Point[Tree Grill],yes_no,2,FALSE))</f>
        <v/>
      </c>
      <c r="BS121" s="14" t="str">
        <f>IF(Point[Asset Group]="","",VLOOKUP(Point[Tree Location],tree_location,2,FALSE))</f>
        <v/>
      </c>
    </row>
    <row r="122" spans="1:71" s="3" customFormat="1" x14ac:dyDescent="0.2">
      <c r="A122" s="3" t="str">
        <f>IF(Point[DWG File Name]="","",Point[DWG File Name])</f>
        <v/>
      </c>
      <c r="B122" s="3" t="str">
        <f>IF(Point[DWG Layer Name]="","",Point[DWG Layer Name])</f>
        <v/>
      </c>
      <c r="C122" s="3" t="str">
        <f>IF(Point[DWG Handle]="","",Point[DWG Handle])</f>
        <v/>
      </c>
      <c r="D122" s="58" t="str">
        <f>IF(Point[X]="","",Point[X])</f>
        <v/>
      </c>
      <c r="E122" s="58" t="str">
        <f>IF(Point[Y]="","",Point[Y])</f>
        <v/>
      </c>
      <c r="F122" s="3" t="str">
        <f>IF(Point[Replacement Asset]="","",Point[Replacement Asset])</f>
        <v/>
      </c>
      <c r="G122" s="3" t="str">
        <f>IF(Point[Asset ID]="","",UPPER(Point[Asset ID]))</f>
        <v/>
      </c>
      <c r="H122" s="3" t="str">
        <f>IF(Point[Asset Group]="","",VLOOKUP(Point[Asset Group],asset_grp_pt,4,FALSE))</f>
        <v/>
      </c>
      <c r="I122" s="3" t="str">
        <f>IF(Point[Asset Group]="","",VLOOKUP(Point[Asset Group],asset_grp_pt,2,FALSE))</f>
        <v/>
      </c>
      <c r="J122" s="3" t="str">
        <f>IF(Point[Asset Group]="","",VLOOKUP(Point[Asset Group],asset_grp_pt,3,FALSE))</f>
        <v/>
      </c>
      <c r="K122" s="3" t="str">
        <f>IF(Point[Asset Group]="","",VLOOKUP(Point[Asset Type],type_master_list,2,FALSE))</f>
        <v/>
      </c>
      <c r="L122" s="3" t="str">
        <f>IF(Point[Asset Name]="","",PROPER(Point[Asset Name]))</f>
        <v/>
      </c>
      <c r="M122" s="11" t="str">
        <f>IF(Point[Install Date]="","",Point[Install Date])</f>
        <v/>
      </c>
      <c r="N122" s="11" t="str">
        <f>IF(Point[Note]="","",PROPER(Point[Note]))</f>
        <v/>
      </c>
      <c r="O122" s="11" t="str">
        <f>IF(Point[Resource Consent Number]="","",UPPER(Point[Resource Consent Number]))</f>
        <v/>
      </c>
      <c r="P122" s="53" t="str">
        <f>IF(Point[Asset Unit Cost]="","",Point[Asset Unit Cost])</f>
        <v/>
      </c>
      <c r="Q122" s="11" t="str">
        <f>IF(Point[Added By]="","",UPPER(Point[Added By]))</f>
        <v/>
      </c>
      <c r="R122" s="11" t="str">
        <f>IF(Point[Added Date]="","",Point[Added Date])</f>
        <v/>
      </c>
      <c r="S122" s="14" t="str">
        <f>IF(Point[Z COORD]="","",Point[Z COORD])</f>
        <v/>
      </c>
      <c r="T122" s="14" t="str">
        <f>IF(Point[Asset Description]="","",PROPER(Point[Asset Description]))</f>
        <v/>
      </c>
      <c r="U122" s="14" t="str">
        <f>IF(Point[[Artist ]]="","",PROPER(Point[[Artist ]]))</f>
        <v/>
      </c>
      <c r="V122" s="14" t="str">
        <f>IF(Point[Material Notes]="","",PROPER(Point[Material Notes]))</f>
        <v/>
      </c>
      <c r="W122" s="14" t="str">
        <f>IF(Point[Dimension Notes]="","",Point[Dimension Notes])</f>
        <v/>
      </c>
      <c r="X122" s="14" t="str">
        <f>IF(Point[List]="","",VLOOKUP(Point[Burner Number],number,2,FALSE))</f>
        <v/>
      </c>
      <c r="Y122" s="14" t="str">
        <f>IF(Point[List]="","",VLOOKUP(Point[Fuel],bbq_fuel,2,FALSE))</f>
        <v/>
      </c>
      <c r="Z122" s="14" t="str">
        <f>IF(Point[List]="","",VLOOKUP(Point[Cabinet Material],bbq_material,2,FALSE))</f>
        <v/>
      </c>
      <c r="AA122" s="14" t="str">
        <f>IF(Point[Asset Group]="","",VLOOKUP(Point[Manufacturer],manufacturer,2,FALSE))</f>
        <v/>
      </c>
      <c r="AB122" s="14" t="str">
        <f>IF(Point[Uinsex WC]="","",Point[Uinsex WC])</f>
        <v/>
      </c>
      <c r="AC122" s="14" t="str">
        <f>IF(Point[Female WC]="","",Point[Female WC])</f>
        <v/>
      </c>
      <c r="AD122" s="14" t="str">
        <f>IF(Point[Male WC]="","",Point[Male WC])</f>
        <v/>
      </c>
      <c r="AE122" s="14" t="str">
        <f>IF(Point[Urinal]="","",Point[Urinal])</f>
        <v/>
      </c>
      <c r="AF122" s="14" t="str">
        <f>IF(Point[Disabled Unisex]="","",Point[Disabled Unisex])</f>
        <v/>
      </c>
      <c r="AG122" s="14" t="str">
        <f>IF(Point[Disabled Female]="","",Point[Disabled Female])</f>
        <v/>
      </c>
      <c r="AH122" s="14" t="str">
        <f>IF(Point[Disabled Male]="","",Point[Disabled Male])</f>
        <v/>
      </c>
      <c r="AI122" s="14" t="str">
        <f>IF(Point[Asset Group]="","",VLOOKUP(Point[Handrail],yes_no,2,FALSE))</f>
        <v/>
      </c>
      <c r="AJ122" s="14" t="str">
        <f>IF(Point[Asset Group]="","",VLOOKUP(Point[Baby Changing],yes_no,2,FALSE))</f>
        <v/>
      </c>
      <c r="AK122" s="14" t="str">
        <f>IF(Point[Asset Group]="","",VLOOKUP(Point[Service Room],yes_no,2,FALSE))</f>
        <v/>
      </c>
      <c r="AL122" s="14" t="str">
        <f>IF(Point[Asset Group]="","",VLOOKUP(Point[Service Tap],service_tap,2,FALSE))</f>
        <v/>
      </c>
      <c r="AM122" s="14" t="str">
        <f>IF(Point[Asset Group]="","",VLOOKUP(Point[Heating Type],wc_heating,2,FALSE))</f>
        <v/>
      </c>
      <c r="AN122" s="14" t="str">
        <f>IF(Point[Asset Group]="","",VLOOKUP(Point[Power Supply],power_supply,2,FALSE))</f>
        <v/>
      </c>
      <c r="AO122" s="14" t="str">
        <f>IF(Point[Asset Group]="","",VLOOKUP(Point[Waste Water],waste_water,2,FALSE))</f>
        <v/>
      </c>
      <c r="AP122" s="14" t="str">
        <f>IF(Point[Asset Group]="","",VLOOKUP(Point[Furniture SubType],subdom_master_gdb,2,FALSE))</f>
        <v/>
      </c>
      <c r="AQ122" s="14" t="str">
        <f>IF(Point[Asset Group]="","",VLOOKUP(Point[Concrete Pad],yes_no,2,FALSE))</f>
        <v/>
      </c>
      <c r="AR122" s="14" t="str">
        <f>IF(Point[Asset Group]="","",VLOOKUP(Point[Material],material_master,2,FALSE))</f>
        <v/>
      </c>
      <c r="AS122" s="14" t="str">
        <f>IF(Point[Asset Group]="","",VLOOKUP(Point[Plumbing],irrigation_plumbing,2,FALSE))</f>
        <v/>
      </c>
      <c r="AT122" s="14" t="str">
        <f>IF(Point[Asset Group]="","",VLOOKUP(Point[Sprinklers],irrigation_sprinklers,2,FALSE))</f>
        <v/>
      </c>
      <c r="AU122" s="14" t="str">
        <f>IF(Point[Asset Group]="","",VLOOKUP(Point[System],irrigation_system,2,FALSE))</f>
        <v/>
      </c>
      <c r="AV122" s="14" t="str">
        <f>IF(Point[Asset Group]="","",VLOOKUP(Point[Status],irrigation_status,2,FALSE))</f>
        <v/>
      </c>
      <c r="AW122" s="11" t="str">
        <f>IF(Point[Date of manufacture]="","",Point[Date of manufacture])</f>
        <v/>
      </c>
      <c r="AX122" s="14" t="str">
        <f>IF(Point[Asset Group]="","",VLOOKUP(Point[Sign Purpose],sign_purpose,2,FALSE))</f>
        <v/>
      </c>
      <c r="AY122" s="14" t="str">
        <f>IF(Point[Asset Group]="","",VLOOKUP(Point[Sign Material],material_master,2,FALSE))</f>
        <v/>
      </c>
      <c r="AZ122" s="14" t="str">
        <f>IF(Point[Asset Group]="","",VLOOKUP(Point[Affixed To],sign_affix,2,FALSE))</f>
        <v/>
      </c>
      <c r="BA122" s="14" t="str">
        <f>IF(Point[Size HxB mm]="","",Point[Size HxB mm])</f>
        <v/>
      </c>
      <c r="BB122" s="14" t="str">
        <f>IF(Point[Height m]="","",Point[Height m])</f>
        <v/>
      </c>
      <c r="BC122" s="14" t="str">
        <f>IF(Point[Asset Group]="","",VLOOKUP(Point[Post Material],material_master,2,FALSE))</f>
        <v/>
      </c>
      <c r="BD122" s="14" t="str">
        <f>IF(Point[Asset Group]="","",VLOOKUP(Point[Post Number],number,2,FALSE))</f>
        <v/>
      </c>
      <c r="BE122" s="14" t="str">
        <f>IF(Point[Asset Group]="","",VLOOKUP(Point[Structure SubType],subdom_master_gdb,2,FALSE))</f>
        <v/>
      </c>
      <c r="BF122" s="14" t="str">
        <f>IF(Point[Area m2]="","",Point[Area m2])</f>
        <v/>
      </c>
      <c r="BG122" s="14" t="str">
        <f>IF(Point[Length m]="","",Point[Length m])</f>
        <v/>
      </c>
      <c r="BH122" s="14" t="str">
        <f>IF(Point[Width m]="","",Point[Width m])</f>
        <v/>
      </c>
      <c r="BI122" s="14" t="str">
        <f>IF(Point[Diameter m]="","",Point[Diameter m])</f>
        <v/>
      </c>
      <c r="BJ122" s="14" t="str">
        <f>IF(Point[Asset Group]="","",VLOOKUP(Point[Number of Pipes],number,2,FALSE))</f>
        <v/>
      </c>
      <c r="BK122" s="14" t="str">
        <f>IF(Point[Asset Group]="","",VLOOKUP(Point[Combined Name],2,FALSE))</f>
        <v/>
      </c>
      <c r="BL122" s="14" t="str">
        <f>IF(Point[Asset Group]="","",VLOOKUP(Point[Size Class],size_class,2,FALSE))</f>
        <v/>
      </c>
      <c r="BM122" s="14" t="str">
        <f>IF(Point[Asset Group]="","",VLOOKUP(Point[Age Class],age_class,2,FALSE))</f>
        <v/>
      </c>
      <c r="BN122" s="14" t="str">
        <f>IF(Point[Girth (cm)]="","",Point[Girth (cm)])</f>
        <v/>
      </c>
      <c r="BO122" s="14" t="str">
        <f>IF(Point[Crown Radius (m)]="","",Point[Crown Radius (m)])</f>
        <v/>
      </c>
      <c r="BP122" s="14" t="str">
        <f>IF(Point[Asset Group]="","",VLOOKUP(Point[Rooting Environment],root_enviro,2,FALSE))</f>
        <v/>
      </c>
      <c r="BQ122" s="14" t="str">
        <f>IF(Point[Asset Group]="","",VLOOKUP(Point[Tree Surround],tree_surround,2,FALSE))</f>
        <v/>
      </c>
      <c r="BR122" s="14" t="str">
        <f>IF(Point[Asset Group]="","",VLOOKUP(Point[Tree Grill],yes_no,2,FALSE))</f>
        <v/>
      </c>
      <c r="BS122" s="14" t="str">
        <f>IF(Point[Asset Group]="","",VLOOKUP(Point[Tree Location],tree_location,2,FALSE))</f>
        <v/>
      </c>
    </row>
    <row r="123" spans="1:71" s="3" customFormat="1" x14ac:dyDescent="0.2">
      <c r="A123" s="3" t="str">
        <f>IF(Point[DWG File Name]="","",Point[DWG File Name])</f>
        <v/>
      </c>
      <c r="B123" s="3" t="str">
        <f>IF(Point[DWG Layer Name]="","",Point[DWG Layer Name])</f>
        <v/>
      </c>
      <c r="C123" s="3" t="str">
        <f>IF(Point[DWG Handle]="","",Point[DWG Handle])</f>
        <v/>
      </c>
      <c r="D123" s="58" t="str">
        <f>IF(Point[X]="","",Point[X])</f>
        <v/>
      </c>
      <c r="E123" s="58" t="str">
        <f>IF(Point[Y]="","",Point[Y])</f>
        <v/>
      </c>
      <c r="F123" s="3" t="str">
        <f>IF(Point[Replacement Asset]="","",Point[Replacement Asset])</f>
        <v/>
      </c>
      <c r="G123" s="3" t="str">
        <f>IF(Point[Asset ID]="","",UPPER(Point[Asset ID]))</f>
        <v/>
      </c>
      <c r="H123" s="3" t="str">
        <f>IF(Point[Asset Group]="","",VLOOKUP(Point[Asset Group],asset_grp_pt,4,FALSE))</f>
        <v/>
      </c>
      <c r="I123" s="3" t="str">
        <f>IF(Point[Asset Group]="","",VLOOKUP(Point[Asset Group],asset_grp_pt,2,FALSE))</f>
        <v/>
      </c>
      <c r="J123" s="3" t="str">
        <f>IF(Point[Asset Group]="","",VLOOKUP(Point[Asset Group],asset_grp_pt,3,FALSE))</f>
        <v/>
      </c>
      <c r="K123" s="3" t="str">
        <f>IF(Point[Asset Group]="","",VLOOKUP(Point[Asset Type],type_master_list,2,FALSE))</f>
        <v/>
      </c>
      <c r="L123" s="3" t="str">
        <f>IF(Point[Asset Name]="","",PROPER(Point[Asset Name]))</f>
        <v/>
      </c>
      <c r="M123" s="11" t="str">
        <f>IF(Point[Install Date]="","",Point[Install Date])</f>
        <v/>
      </c>
      <c r="N123" s="11" t="str">
        <f>IF(Point[Note]="","",PROPER(Point[Note]))</f>
        <v/>
      </c>
      <c r="O123" s="11" t="str">
        <f>IF(Point[Resource Consent Number]="","",UPPER(Point[Resource Consent Number]))</f>
        <v/>
      </c>
      <c r="P123" s="53" t="str">
        <f>IF(Point[Asset Unit Cost]="","",Point[Asset Unit Cost])</f>
        <v/>
      </c>
      <c r="Q123" s="11" t="str">
        <f>IF(Point[Added By]="","",UPPER(Point[Added By]))</f>
        <v/>
      </c>
      <c r="R123" s="11" t="str">
        <f>IF(Point[Added Date]="","",Point[Added Date])</f>
        <v/>
      </c>
      <c r="S123" s="14" t="str">
        <f>IF(Point[Z COORD]="","",Point[Z COORD])</f>
        <v/>
      </c>
      <c r="T123" s="14" t="str">
        <f>IF(Point[Asset Description]="","",PROPER(Point[Asset Description]))</f>
        <v/>
      </c>
      <c r="U123" s="14" t="str">
        <f>IF(Point[[Artist ]]="","",PROPER(Point[[Artist ]]))</f>
        <v/>
      </c>
      <c r="V123" s="14" t="str">
        <f>IF(Point[Material Notes]="","",PROPER(Point[Material Notes]))</f>
        <v/>
      </c>
      <c r="W123" s="14" t="str">
        <f>IF(Point[Dimension Notes]="","",Point[Dimension Notes])</f>
        <v/>
      </c>
      <c r="X123" s="14" t="str">
        <f>IF(Point[List]="","",VLOOKUP(Point[Burner Number],number,2,FALSE))</f>
        <v/>
      </c>
      <c r="Y123" s="14" t="str">
        <f>IF(Point[List]="","",VLOOKUP(Point[Fuel],bbq_fuel,2,FALSE))</f>
        <v/>
      </c>
      <c r="Z123" s="14" t="str">
        <f>IF(Point[List]="","",VLOOKUP(Point[Cabinet Material],bbq_material,2,FALSE))</f>
        <v/>
      </c>
      <c r="AA123" s="14" t="str">
        <f>IF(Point[Asset Group]="","",VLOOKUP(Point[Manufacturer],manufacturer,2,FALSE))</f>
        <v/>
      </c>
      <c r="AB123" s="14" t="str">
        <f>IF(Point[Uinsex WC]="","",Point[Uinsex WC])</f>
        <v/>
      </c>
      <c r="AC123" s="14" t="str">
        <f>IF(Point[Female WC]="","",Point[Female WC])</f>
        <v/>
      </c>
      <c r="AD123" s="14" t="str">
        <f>IF(Point[Male WC]="","",Point[Male WC])</f>
        <v/>
      </c>
      <c r="AE123" s="14" t="str">
        <f>IF(Point[Urinal]="","",Point[Urinal])</f>
        <v/>
      </c>
      <c r="AF123" s="14" t="str">
        <f>IF(Point[Disabled Unisex]="","",Point[Disabled Unisex])</f>
        <v/>
      </c>
      <c r="AG123" s="14" t="str">
        <f>IF(Point[Disabled Female]="","",Point[Disabled Female])</f>
        <v/>
      </c>
      <c r="AH123" s="14" t="str">
        <f>IF(Point[Disabled Male]="","",Point[Disabled Male])</f>
        <v/>
      </c>
      <c r="AI123" s="14" t="str">
        <f>IF(Point[Asset Group]="","",VLOOKUP(Point[Handrail],yes_no,2,FALSE))</f>
        <v/>
      </c>
      <c r="AJ123" s="14" t="str">
        <f>IF(Point[Asset Group]="","",VLOOKUP(Point[Baby Changing],yes_no,2,FALSE))</f>
        <v/>
      </c>
      <c r="AK123" s="14" t="str">
        <f>IF(Point[Asset Group]="","",VLOOKUP(Point[Service Room],yes_no,2,FALSE))</f>
        <v/>
      </c>
      <c r="AL123" s="14" t="str">
        <f>IF(Point[Asset Group]="","",VLOOKUP(Point[Service Tap],service_tap,2,FALSE))</f>
        <v/>
      </c>
      <c r="AM123" s="14" t="str">
        <f>IF(Point[Asset Group]="","",VLOOKUP(Point[Heating Type],wc_heating,2,FALSE))</f>
        <v/>
      </c>
      <c r="AN123" s="14" t="str">
        <f>IF(Point[Asset Group]="","",VLOOKUP(Point[Power Supply],power_supply,2,FALSE))</f>
        <v/>
      </c>
      <c r="AO123" s="14" t="str">
        <f>IF(Point[Asset Group]="","",VLOOKUP(Point[Waste Water],waste_water,2,FALSE))</f>
        <v/>
      </c>
      <c r="AP123" s="14" t="str">
        <f>IF(Point[Asset Group]="","",VLOOKUP(Point[Furniture SubType],subdom_master_gdb,2,FALSE))</f>
        <v/>
      </c>
      <c r="AQ123" s="14" t="str">
        <f>IF(Point[Asset Group]="","",VLOOKUP(Point[Concrete Pad],yes_no,2,FALSE))</f>
        <v/>
      </c>
      <c r="AR123" s="14" t="str">
        <f>IF(Point[Asset Group]="","",VLOOKUP(Point[Material],material_master,2,FALSE))</f>
        <v/>
      </c>
      <c r="AS123" s="14" t="str">
        <f>IF(Point[Asset Group]="","",VLOOKUP(Point[Plumbing],irrigation_plumbing,2,FALSE))</f>
        <v/>
      </c>
      <c r="AT123" s="14" t="str">
        <f>IF(Point[Asset Group]="","",VLOOKUP(Point[Sprinklers],irrigation_sprinklers,2,FALSE))</f>
        <v/>
      </c>
      <c r="AU123" s="14" t="str">
        <f>IF(Point[Asset Group]="","",VLOOKUP(Point[System],irrigation_system,2,FALSE))</f>
        <v/>
      </c>
      <c r="AV123" s="14" t="str">
        <f>IF(Point[Asset Group]="","",VLOOKUP(Point[Status],irrigation_status,2,FALSE))</f>
        <v/>
      </c>
      <c r="AW123" s="11" t="str">
        <f>IF(Point[Date of manufacture]="","",Point[Date of manufacture])</f>
        <v/>
      </c>
      <c r="AX123" s="14" t="str">
        <f>IF(Point[Asset Group]="","",VLOOKUP(Point[Sign Purpose],sign_purpose,2,FALSE))</f>
        <v/>
      </c>
      <c r="AY123" s="14" t="str">
        <f>IF(Point[Asset Group]="","",VLOOKUP(Point[Sign Material],material_master,2,FALSE))</f>
        <v/>
      </c>
      <c r="AZ123" s="14" t="str">
        <f>IF(Point[Asset Group]="","",VLOOKUP(Point[Affixed To],sign_affix,2,FALSE))</f>
        <v/>
      </c>
      <c r="BA123" s="14" t="str">
        <f>IF(Point[Size HxB mm]="","",Point[Size HxB mm])</f>
        <v/>
      </c>
      <c r="BB123" s="14" t="str">
        <f>IF(Point[Height m]="","",Point[Height m])</f>
        <v/>
      </c>
      <c r="BC123" s="14" t="str">
        <f>IF(Point[Asset Group]="","",VLOOKUP(Point[Post Material],material_master,2,FALSE))</f>
        <v/>
      </c>
      <c r="BD123" s="14" t="str">
        <f>IF(Point[Asset Group]="","",VLOOKUP(Point[Post Number],number,2,FALSE))</f>
        <v/>
      </c>
      <c r="BE123" s="14" t="str">
        <f>IF(Point[Asset Group]="","",VLOOKUP(Point[Structure SubType],subdom_master_gdb,2,FALSE))</f>
        <v/>
      </c>
      <c r="BF123" s="14" t="str">
        <f>IF(Point[Area m2]="","",Point[Area m2])</f>
        <v/>
      </c>
      <c r="BG123" s="14" t="str">
        <f>IF(Point[Length m]="","",Point[Length m])</f>
        <v/>
      </c>
      <c r="BH123" s="14" t="str">
        <f>IF(Point[Width m]="","",Point[Width m])</f>
        <v/>
      </c>
      <c r="BI123" s="14" t="str">
        <f>IF(Point[Diameter m]="","",Point[Diameter m])</f>
        <v/>
      </c>
      <c r="BJ123" s="14" t="str">
        <f>IF(Point[Asset Group]="","",VLOOKUP(Point[Number of Pipes],number,2,FALSE))</f>
        <v/>
      </c>
      <c r="BK123" s="14" t="str">
        <f>IF(Point[Asset Group]="","",VLOOKUP(Point[Combined Name],2,FALSE))</f>
        <v/>
      </c>
      <c r="BL123" s="14" t="str">
        <f>IF(Point[Asset Group]="","",VLOOKUP(Point[Size Class],size_class,2,FALSE))</f>
        <v/>
      </c>
      <c r="BM123" s="14" t="str">
        <f>IF(Point[Asset Group]="","",VLOOKUP(Point[Age Class],age_class,2,FALSE))</f>
        <v/>
      </c>
      <c r="BN123" s="14" t="str">
        <f>IF(Point[Girth (cm)]="","",Point[Girth (cm)])</f>
        <v/>
      </c>
      <c r="BO123" s="14" t="str">
        <f>IF(Point[Crown Radius (m)]="","",Point[Crown Radius (m)])</f>
        <v/>
      </c>
      <c r="BP123" s="14" t="str">
        <f>IF(Point[Asset Group]="","",VLOOKUP(Point[Rooting Environment],root_enviro,2,FALSE))</f>
        <v/>
      </c>
      <c r="BQ123" s="14" t="str">
        <f>IF(Point[Asset Group]="","",VLOOKUP(Point[Tree Surround],tree_surround,2,FALSE))</f>
        <v/>
      </c>
      <c r="BR123" s="14" t="str">
        <f>IF(Point[Asset Group]="","",VLOOKUP(Point[Tree Grill],yes_no,2,FALSE))</f>
        <v/>
      </c>
      <c r="BS123" s="14" t="str">
        <f>IF(Point[Asset Group]="","",VLOOKUP(Point[Tree Location],tree_location,2,FALSE))</f>
        <v/>
      </c>
    </row>
    <row r="124" spans="1:71" s="3" customFormat="1" x14ac:dyDescent="0.2">
      <c r="A124" s="3" t="str">
        <f>IF(Point[DWG File Name]="","",Point[DWG File Name])</f>
        <v/>
      </c>
      <c r="B124" s="3" t="str">
        <f>IF(Point[DWG Layer Name]="","",Point[DWG Layer Name])</f>
        <v/>
      </c>
      <c r="C124" s="3" t="str">
        <f>IF(Point[DWG Handle]="","",Point[DWG Handle])</f>
        <v/>
      </c>
      <c r="D124" s="58" t="str">
        <f>IF(Point[X]="","",Point[X])</f>
        <v/>
      </c>
      <c r="E124" s="58" t="str">
        <f>IF(Point[Y]="","",Point[Y])</f>
        <v/>
      </c>
      <c r="F124" s="3" t="str">
        <f>IF(Point[Replacement Asset]="","",Point[Replacement Asset])</f>
        <v/>
      </c>
      <c r="G124" s="3" t="str">
        <f>IF(Point[Asset ID]="","",UPPER(Point[Asset ID]))</f>
        <v/>
      </c>
      <c r="H124" s="3" t="str">
        <f>IF(Point[Asset Group]="","",VLOOKUP(Point[Asset Group],asset_grp_pt,4,FALSE))</f>
        <v/>
      </c>
      <c r="I124" s="3" t="str">
        <f>IF(Point[Asset Group]="","",VLOOKUP(Point[Asset Group],asset_grp_pt,2,FALSE))</f>
        <v/>
      </c>
      <c r="J124" s="3" t="str">
        <f>IF(Point[Asset Group]="","",VLOOKUP(Point[Asset Group],asset_grp_pt,3,FALSE))</f>
        <v/>
      </c>
      <c r="K124" s="3" t="str">
        <f>IF(Point[Asset Group]="","",VLOOKUP(Point[Asset Type],type_master_list,2,FALSE))</f>
        <v/>
      </c>
      <c r="L124" s="3" t="str">
        <f>IF(Point[Asset Name]="","",PROPER(Point[Asset Name]))</f>
        <v/>
      </c>
      <c r="M124" s="11" t="str">
        <f>IF(Point[Install Date]="","",Point[Install Date])</f>
        <v/>
      </c>
      <c r="N124" s="11" t="str">
        <f>IF(Point[Note]="","",PROPER(Point[Note]))</f>
        <v/>
      </c>
      <c r="O124" s="11" t="str">
        <f>IF(Point[Resource Consent Number]="","",UPPER(Point[Resource Consent Number]))</f>
        <v/>
      </c>
      <c r="P124" s="53" t="str">
        <f>IF(Point[Asset Unit Cost]="","",Point[Asset Unit Cost])</f>
        <v/>
      </c>
      <c r="Q124" s="11" t="str">
        <f>IF(Point[Added By]="","",UPPER(Point[Added By]))</f>
        <v/>
      </c>
      <c r="R124" s="11" t="str">
        <f>IF(Point[Added Date]="","",Point[Added Date])</f>
        <v/>
      </c>
      <c r="S124" s="14" t="str">
        <f>IF(Point[Z COORD]="","",Point[Z COORD])</f>
        <v/>
      </c>
      <c r="T124" s="14" t="str">
        <f>IF(Point[Asset Description]="","",PROPER(Point[Asset Description]))</f>
        <v/>
      </c>
      <c r="U124" s="14" t="str">
        <f>IF(Point[[Artist ]]="","",PROPER(Point[[Artist ]]))</f>
        <v/>
      </c>
      <c r="V124" s="14" t="str">
        <f>IF(Point[Material Notes]="","",PROPER(Point[Material Notes]))</f>
        <v/>
      </c>
      <c r="W124" s="14" t="str">
        <f>IF(Point[Dimension Notes]="","",Point[Dimension Notes])</f>
        <v/>
      </c>
      <c r="X124" s="14" t="str">
        <f>IF(Point[List]="","",VLOOKUP(Point[Burner Number],number,2,FALSE))</f>
        <v/>
      </c>
      <c r="Y124" s="14" t="str">
        <f>IF(Point[List]="","",VLOOKUP(Point[Fuel],bbq_fuel,2,FALSE))</f>
        <v/>
      </c>
      <c r="Z124" s="14" t="str">
        <f>IF(Point[List]="","",VLOOKUP(Point[Cabinet Material],bbq_material,2,FALSE))</f>
        <v/>
      </c>
      <c r="AA124" s="14" t="str">
        <f>IF(Point[Asset Group]="","",VLOOKUP(Point[Manufacturer],manufacturer,2,FALSE))</f>
        <v/>
      </c>
      <c r="AB124" s="14" t="str">
        <f>IF(Point[Uinsex WC]="","",Point[Uinsex WC])</f>
        <v/>
      </c>
      <c r="AC124" s="14" t="str">
        <f>IF(Point[Female WC]="","",Point[Female WC])</f>
        <v/>
      </c>
      <c r="AD124" s="14" t="str">
        <f>IF(Point[Male WC]="","",Point[Male WC])</f>
        <v/>
      </c>
      <c r="AE124" s="14" t="str">
        <f>IF(Point[Urinal]="","",Point[Urinal])</f>
        <v/>
      </c>
      <c r="AF124" s="14" t="str">
        <f>IF(Point[Disabled Unisex]="","",Point[Disabled Unisex])</f>
        <v/>
      </c>
      <c r="AG124" s="14" t="str">
        <f>IF(Point[Disabled Female]="","",Point[Disabled Female])</f>
        <v/>
      </c>
      <c r="AH124" s="14" t="str">
        <f>IF(Point[Disabled Male]="","",Point[Disabled Male])</f>
        <v/>
      </c>
      <c r="AI124" s="14" t="str">
        <f>IF(Point[Asset Group]="","",VLOOKUP(Point[Handrail],yes_no,2,FALSE))</f>
        <v/>
      </c>
      <c r="AJ124" s="14" t="str">
        <f>IF(Point[Asset Group]="","",VLOOKUP(Point[Baby Changing],yes_no,2,FALSE))</f>
        <v/>
      </c>
      <c r="AK124" s="14" t="str">
        <f>IF(Point[Asset Group]="","",VLOOKUP(Point[Service Room],yes_no,2,FALSE))</f>
        <v/>
      </c>
      <c r="AL124" s="14" t="str">
        <f>IF(Point[Asset Group]="","",VLOOKUP(Point[Service Tap],service_tap,2,FALSE))</f>
        <v/>
      </c>
      <c r="AM124" s="14" t="str">
        <f>IF(Point[Asset Group]="","",VLOOKUP(Point[Heating Type],wc_heating,2,FALSE))</f>
        <v/>
      </c>
      <c r="AN124" s="14" t="str">
        <f>IF(Point[Asset Group]="","",VLOOKUP(Point[Power Supply],power_supply,2,FALSE))</f>
        <v/>
      </c>
      <c r="AO124" s="14" t="str">
        <f>IF(Point[Asset Group]="","",VLOOKUP(Point[Waste Water],waste_water,2,FALSE))</f>
        <v/>
      </c>
      <c r="AP124" s="14" t="str">
        <f>IF(Point[Asset Group]="","",VLOOKUP(Point[Furniture SubType],subdom_master_gdb,2,FALSE))</f>
        <v/>
      </c>
      <c r="AQ124" s="14" t="str">
        <f>IF(Point[Asset Group]="","",VLOOKUP(Point[Concrete Pad],yes_no,2,FALSE))</f>
        <v/>
      </c>
      <c r="AR124" s="14" t="str">
        <f>IF(Point[Asset Group]="","",VLOOKUP(Point[Material],material_master,2,FALSE))</f>
        <v/>
      </c>
      <c r="AS124" s="14" t="str">
        <f>IF(Point[Asset Group]="","",VLOOKUP(Point[Plumbing],irrigation_plumbing,2,FALSE))</f>
        <v/>
      </c>
      <c r="AT124" s="14" t="str">
        <f>IF(Point[Asset Group]="","",VLOOKUP(Point[Sprinklers],irrigation_sprinklers,2,FALSE))</f>
        <v/>
      </c>
      <c r="AU124" s="14" t="str">
        <f>IF(Point[Asset Group]="","",VLOOKUP(Point[System],irrigation_system,2,FALSE))</f>
        <v/>
      </c>
      <c r="AV124" s="14" t="str">
        <f>IF(Point[Asset Group]="","",VLOOKUP(Point[Status],irrigation_status,2,FALSE))</f>
        <v/>
      </c>
      <c r="AW124" s="11" t="str">
        <f>IF(Point[Date of manufacture]="","",Point[Date of manufacture])</f>
        <v/>
      </c>
      <c r="AX124" s="14" t="str">
        <f>IF(Point[Asset Group]="","",VLOOKUP(Point[Sign Purpose],sign_purpose,2,FALSE))</f>
        <v/>
      </c>
      <c r="AY124" s="14" t="str">
        <f>IF(Point[Asset Group]="","",VLOOKUP(Point[Sign Material],material_master,2,FALSE))</f>
        <v/>
      </c>
      <c r="AZ124" s="14" t="str">
        <f>IF(Point[Asset Group]="","",VLOOKUP(Point[Affixed To],sign_affix,2,FALSE))</f>
        <v/>
      </c>
      <c r="BA124" s="14" t="str">
        <f>IF(Point[Size HxB mm]="","",Point[Size HxB mm])</f>
        <v/>
      </c>
      <c r="BB124" s="14" t="str">
        <f>IF(Point[Height m]="","",Point[Height m])</f>
        <v/>
      </c>
      <c r="BC124" s="14" t="str">
        <f>IF(Point[Asset Group]="","",VLOOKUP(Point[Post Material],material_master,2,FALSE))</f>
        <v/>
      </c>
      <c r="BD124" s="14" t="str">
        <f>IF(Point[Asset Group]="","",VLOOKUP(Point[Post Number],number,2,FALSE))</f>
        <v/>
      </c>
      <c r="BE124" s="14" t="str">
        <f>IF(Point[Asset Group]="","",VLOOKUP(Point[Structure SubType],subdom_master_gdb,2,FALSE))</f>
        <v/>
      </c>
      <c r="BF124" s="14" t="str">
        <f>IF(Point[Area m2]="","",Point[Area m2])</f>
        <v/>
      </c>
      <c r="BG124" s="14" t="str">
        <f>IF(Point[Length m]="","",Point[Length m])</f>
        <v/>
      </c>
      <c r="BH124" s="14" t="str">
        <f>IF(Point[Width m]="","",Point[Width m])</f>
        <v/>
      </c>
      <c r="BI124" s="14" t="str">
        <f>IF(Point[Diameter m]="","",Point[Diameter m])</f>
        <v/>
      </c>
      <c r="BJ124" s="14" t="str">
        <f>IF(Point[Asset Group]="","",VLOOKUP(Point[Number of Pipes],number,2,FALSE))</f>
        <v/>
      </c>
      <c r="BK124" s="14" t="str">
        <f>IF(Point[Asset Group]="","",VLOOKUP(Point[Combined Name],2,FALSE))</f>
        <v/>
      </c>
      <c r="BL124" s="14" t="str">
        <f>IF(Point[Asset Group]="","",VLOOKUP(Point[Size Class],size_class,2,FALSE))</f>
        <v/>
      </c>
      <c r="BM124" s="14" t="str">
        <f>IF(Point[Asset Group]="","",VLOOKUP(Point[Age Class],age_class,2,FALSE))</f>
        <v/>
      </c>
      <c r="BN124" s="14" t="str">
        <f>IF(Point[Girth (cm)]="","",Point[Girth (cm)])</f>
        <v/>
      </c>
      <c r="BO124" s="14" t="str">
        <f>IF(Point[Crown Radius (m)]="","",Point[Crown Radius (m)])</f>
        <v/>
      </c>
      <c r="BP124" s="14" t="str">
        <f>IF(Point[Asset Group]="","",VLOOKUP(Point[Rooting Environment],root_enviro,2,FALSE))</f>
        <v/>
      </c>
      <c r="BQ124" s="14" t="str">
        <f>IF(Point[Asset Group]="","",VLOOKUP(Point[Tree Surround],tree_surround,2,FALSE))</f>
        <v/>
      </c>
      <c r="BR124" s="14" t="str">
        <f>IF(Point[Asset Group]="","",VLOOKUP(Point[Tree Grill],yes_no,2,FALSE))</f>
        <v/>
      </c>
      <c r="BS124" s="14" t="str">
        <f>IF(Point[Asset Group]="","",VLOOKUP(Point[Tree Location],tree_location,2,FALSE))</f>
        <v/>
      </c>
    </row>
    <row r="125" spans="1:71" s="3" customFormat="1" x14ac:dyDescent="0.2">
      <c r="A125" s="3" t="str">
        <f>IF(Point[DWG File Name]="","",Point[DWG File Name])</f>
        <v/>
      </c>
      <c r="B125" s="3" t="str">
        <f>IF(Point[DWG Layer Name]="","",Point[DWG Layer Name])</f>
        <v/>
      </c>
      <c r="C125" s="3" t="str">
        <f>IF(Point[DWG Handle]="","",Point[DWG Handle])</f>
        <v/>
      </c>
      <c r="D125" s="58" t="str">
        <f>IF(Point[X]="","",Point[X])</f>
        <v/>
      </c>
      <c r="E125" s="58" t="str">
        <f>IF(Point[Y]="","",Point[Y])</f>
        <v/>
      </c>
      <c r="F125" s="3" t="str">
        <f>IF(Point[Replacement Asset]="","",Point[Replacement Asset])</f>
        <v/>
      </c>
      <c r="G125" s="3" t="str">
        <f>IF(Point[Asset ID]="","",UPPER(Point[Asset ID]))</f>
        <v/>
      </c>
      <c r="H125" s="3" t="str">
        <f>IF(Point[Asset Group]="","",VLOOKUP(Point[Asset Group],asset_grp_pt,4,FALSE))</f>
        <v/>
      </c>
      <c r="I125" s="3" t="str">
        <f>IF(Point[Asset Group]="","",VLOOKUP(Point[Asset Group],asset_grp_pt,2,FALSE))</f>
        <v/>
      </c>
      <c r="J125" s="3" t="str">
        <f>IF(Point[Asset Group]="","",VLOOKUP(Point[Asset Group],asset_grp_pt,3,FALSE))</f>
        <v/>
      </c>
      <c r="K125" s="3" t="str">
        <f>IF(Point[Asset Group]="","",VLOOKUP(Point[Asset Type],type_master_list,2,FALSE))</f>
        <v/>
      </c>
      <c r="L125" s="3" t="str">
        <f>IF(Point[Asset Name]="","",PROPER(Point[Asset Name]))</f>
        <v/>
      </c>
      <c r="M125" s="11" t="str">
        <f>IF(Point[Install Date]="","",Point[Install Date])</f>
        <v/>
      </c>
      <c r="N125" s="11" t="str">
        <f>IF(Point[Note]="","",PROPER(Point[Note]))</f>
        <v/>
      </c>
      <c r="O125" s="11" t="str">
        <f>IF(Point[Resource Consent Number]="","",UPPER(Point[Resource Consent Number]))</f>
        <v/>
      </c>
      <c r="P125" s="53" t="str">
        <f>IF(Point[Asset Unit Cost]="","",Point[Asset Unit Cost])</f>
        <v/>
      </c>
      <c r="Q125" s="11" t="str">
        <f>IF(Point[Added By]="","",UPPER(Point[Added By]))</f>
        <v/>
      </c>
      <c r="R125" s="11" t="str">
        <f>IF(Point[Added Date]="","",Point[Added Date])</f>
        <v/>
      </c>
      <c r="S125" s="14" t="str">
        <f>IF(Point[Z COORD]="","",Point[Z COORD])</f>
        <v/>
      </c>
      <c r="T125" s="14" t="str">
        <f>IF(Point[Asset Description]="","",PROPER(Point[Asset Description]))</f>
        <v/>
      </c>
      <c r="U125" s="14" t="str">
        <f>IF(Point[[Artist ]]="","",PROPER(Point[[Artist ]]))</f>
        <v/>
      </c>
      <c r="V125" s="14" t="str">
        <f>IF(Point[Material Notes]="","",PROPER(Point[Material Notes]))</f>
        <v/>
      </c>
      <c r="W125" s="14" t="str">
        <f>IF(Point[Dimension Notes]="","",Point[Dimension Notes])</f>
        <v/>
      </c>
      <c r="X125" s="14" t="str">
        <f>IF(Point[List]="","",VLOOKUP(Point[Burner Number],number,2,FALSE))</f>
        <v/>
      </c>
      <c r="Y125" s="14" t="str">
        <f>IF(Point[List]="","",VLOOKUP(Point[Fuel],bbq_fuel,2,FALSE))</f>
        <v/>
      </c>
      <c r="Z125" s="14" t="str">
        <f>IF(Point[List]="","",VLOOKUP(Point[Cabinet Material],bbq_material,2,FALSE))</f>
        <v/>
      </c>
      <c r="AA125" s="14" t="str">
        <f>IF(Point[Asset Group]="","",VLOOKUP(Point[Manufacturer],manufacturer,2,FALSE))</f>
        <v/>
      </c>
      <c r="AB125" s="14" t="str">
        <f>IF(Point[Uinsex WC]="","",Point[Uinsex WC])</f>
        <v/>
      </c>
      <c r="AC125" s="14" t="str">
        <f>IF(Point[Female WC]="","",Point[Female WC])</f>
        <v/>
      </c>
      <c r="AD125" s="14" t="str">
        <f>IF(Point[Male WC]="","",Point[Male WC])</f>
        <v/>
      </c>
      <c r="AE125" s="14" t="str">
        <f>IF(Point[Urinal]="","",Point[Urinal])</f>
        <v/>
      </c>
      <c r="AF125" s="14" t="str">
        <f>IF(Point[Disabled Unisex]="","",Point[Disabled Unisex])</f>
        <v/>
      </c>
      <c r="AG125" s="14" t="str">
        <f>IF(Point[Disabled Female]="","",Point[Disabled Female])</f>
        <v/>
      </c>
      <c r="AH125" s="14" t="str">
        <f>IF(Point[Disabled Male]="","",Point[Disabled Male])</f>
        <v/>
      </c>
      <c r="AI125" s="14" t="str">
        <f>IF(Point[Asset Group]="","",VLOOKUP(Point[Handrail],yes_no,2,FALSE))</f>
        <v/>
      </c>
      <c r="AJ125" s="14" t="str">
        <f>IF(Point[Asset Group]="","",VLOOKUP(Point[Baby Changing],yes_no,2,FALSE))</f>
        <v/>
      </c>
      <c r="AK125" s="14" t="str">
        <f>IF(Point[Asset Group]="","",VLOOKUP(Point[Service Room],yes_no,2,FALSE))</f>
        <v/>
      </c>
      <c r="AL125" s="14" t="str">
        <f>IF(Point[Asset Group]="","",VLOOKUP(Point[Service Tap],service_tap,2,FALSE))</f>
        <v/>
      </c>
      <c r="AM125" s="14" t="str">
        <f>IF(Point[Asset Group]="","",VLOOKUP(Point[Heating Type],wc_heating,2,FALSE))</f>
        <v/>
      </c>
      <c r="AN125" s="14" t="str">
        <f>IF(Point[Asset Group]="","",VLOOKUP(Point[Power Supply],power_supply,2,FALSE))</f>
        <v/>
      </c>
      <c r="AO125" s="14" t="str">
        <f>IF(Point[Asset Group]="","",VLOOKUP(Point[Waste Water],waste_water,2,FALSE))</f>
        <v/>
      </c>
      <c r="AP125" s="14" t="str">
        <f>IF(Point[Asset Group]="","",VLOOKUP(Point[Furniture SubType],subdom_master_gdb,2,FALSE))</f>
        <v/>
      </c>
      <c r="AQ125" s="14" t="str">
        <f>IF(Point[Asset Group]="","",VLOOKUP(Point[Concrete Pad],yes_no,2,FALSE))</f>
        <v/>
      </c>
      <c r="AR125" s="14" t="str">
        <f>IF(Point[Asset Group]="","",VLOOKUP(Point[Material],material_master,2,FALSE))</f>
        <v/>
      </c>
      <c r="AS125" s="14" t="str">
        <f>IF(Point[Asset Group]="","",VLOOKUP(Point[Plumbing],irrigation_plumbing,2,FALSE))</f>
        <v/>
      </c>
      <c r="AT125" s="14" t="str">
        <f>IF(Point[Asset Group]="","",VLOOKUP(Point[Sprinklers],irrigation_sprinklers,2,FALSE))</f>
        <v/>
      </c>
      <c r="AU125" s="14" t="str">
        <f>IF(Point[Asset Group]="","",VLOOKUP(Point[System],irrigation_system,2,FALSE))</f>
        <v/>
      </c>
      <c r="AV125" s="14" t="str">
        <f>IF(Point[Asset Group]="","",VLOOKUP(Point[Status],irrigation_status,2,FALSE))</f>
        <v/>
      </c>
      <c r="AW125" s="11" t="str">
        <f>IF(Point[Date of manufacture]="","",Point[Date of manufacture])</f>
        <v/>
      </c>
      <c r="AX125" s="14" t="str">
        <f>IF(Point[Asset Group]="","",VLOOKUP(Point[Sign Purpose],sign_purpose,2,FALSE))</f>
        <v/>
      </c>
      <c r="AY125" s="14" t="str">
        <f>IF(Point[Asset Group]="","",VLOOKUP(Point[Sign Material],material_master,2,FALSE))</f>
        <v/>
      </c>
      <c r="AZ125" s="14" t="str">
        <f>IF(Point[Asset Group]="","",VLOOKUP(Point[Affixed To],sign_affix,2,FALSE))</f>
        <v/>
      </c>
      <c r="BA125" s="14" t="str">
        <f>IF(Point[Size HxB mm]="","",Point[Size HxB mm])</f>
        <v/>
      </c>
      <c r="BB125" s="14" t="str">
        <f>IF(Point[Height m]="","",Point[Height m])</f>
        <v/>
      </c>
      <c r="BC125" s="14" t="str">
        <f>IF(Point[Asset Group]="","",VLOOKUP(Point[Post Material],material_master,2,FALSE))</f>
        <v/>
      </c>
      <c r="BD125" s="14" t="str">
        <f>IF(Point[Asset Group]="","",VLOOKUP(Point[Post Number],number,2,FALSE))</f>
        <v/>
      </c>
      <c r="BE125" s="14" t="str">
        <f>IF(Point[Asset Group]="","",VLOOKUP(Point[Structure SubType],subdom_master_gdb,2,FALSE))</f>
        <v/>
      </c>
      <c r="BF125" s="14" t="str">
        <f>IF(Point[Area m2]="","",Point[Area m2])</f>
        <v/>
      </c>
      <c r="BG125" s="14" t="str">
        <f>IF(Point[Length m]="","",Point[Length m])</f>
        <v/>
      </c>
      <c r="BH125" s="14" t="str">
        <f>IF(Point[Width m]="","",Point[Width m])</f>
        <v/>
      </c>
      <c r="BI125" s="14" t="str">
        <f>IF(Point[Diameter m]="","",Point[Diameter m])</f>
        <v/>
      </c>
      <c r="BJ125" s="14" t="str">
        <f>IF(Point[Asset Group]="","",VLOOKUP(Point[Number of Pipes],number,2,FALSE))</f>
        <v/>
      </c>
      <c r="BK125" s="14" t="str">
        <f>IF(Point[Asset Group]="","",VLOOKUP(Point[Combined Name],2,FALSE))</f>
        <v/>
      </c>
      <c r="BL125" s="14" t="str">
        <f>IF(Point[Asset Group]="","",VLOOKUP(Point[Size Class],size_class,2,FALSE))</f>
        <v/>
      </c>
      <c r="BM125" s="14" t="str">
        <f>IF(Point[Asset Group]="","",VLOOKUP(Point[Age Class],age_class,2,FALSE))</f>
        <v/>
      </c>
      <c r="BN125" s="14" t="str">
        <f>IF(Point[Girth (cm)]="","",Point[Girth (cm)])</f>
        <v/>
      </c>
      <c r="BO125" s="14" t="str">
        <f>IF(Point[Crown Radius (m)]="","",Point[Crown Radius (m)])</f>
        <v/>
      </c>
      <c r="BP125" s="14" t="str">
        <f>IF(Point[Asset Group]="","",VLOOKUP(Point[Rooting Environment],root_enviro,2,FALSE))</f>
        <v/>
      </c>
      <c r="BQ125" s="14" t="str">
        <f>IF(Point[Asset Group]="","",VLOOKUP(Point[Tree Surround],tree_surround,2,FALSE))</f>
        <v/>
      </c>
      <c r="BR125" s="14" t="str">
        <f>IF(Point[Asset Group]="","",VLOOKUP(Point[Tree Grill],yes_no,2,FALSE))</f>
        <v/>
      </c>
      <c r="BS125" s="14" t="str">
        <f>IF(Point[Asset Group]="","",VLOOKUP(Point[Tree Location],tree_location,2,FALSE))</f>
        <v/>
      </c>
    </row>
    <row r="126" spans="1:71" s="3" customFormat="1" x14ac:dyDescent="0.2">
      <c r="A126" s="3" t="str">
        <f>IF(Point[DWG File Name]="","",Point[DWG File Name])</f>
        <v/>
      </c>
      <c r="B126" s="3" t="str">
        <f>IF(Point[DWG Layer Name]="","",Point[DWG Layer Name])</f>
        <v/>
      </c>
      <c r="C126" s="3" t="str">
        <f>IF(Point[DWG Handle]="","",Point[DWG Handle])</f>
        <v/>
      </c>
      <c r="D126" s="58" t="str">
        <f>IF(Point[X]="","",Point[X])</f>
        <v/>
      </c>
      <c r="E126" s="58" t="str">
        <f>IF(Point[Y]="","",Point[Y])</f>
        <v/>
      </c>
      <c r="F126" s="3" t="str">
        <f>IF(Point[Replacement Asset]="","",Point[Replacement Asset])</f>
        <v/>
      </c>
      <c r="G126" s="3" t="str">
        <f>IF(Point[Asset ID]="","",UPPER(Point[Asset ID]))</f>
        <v/>
      </c>
      <c r="H126" s="3" t="str">
        <f>IF(Point[Asset Group]="","",VLOOKUP(Point[Asset Group],asset_grp_pt,4,FALSE))</f>
        <v/>
      </c>
      <c r="I126" s="3" t="str">
        <f>IF(Point[Asset Group]="","",VLOOKUP(Point[Asset Group],asset_grp_pt,2,FALSE))</f>
        <v/>
      </c>
      <c r="J126" s="3" t="str">
        <f>IF(Point[Asset Group]="","",VLOOKUP(Point[Asset Group],asset_grp_pt,3,FALSE))</f>
        <v/>
      </c>
      <c r="K126" s="3" t="str">
        <f>IF(Point[Asset Group]="","",VLOOKUP(Point[Asset Type],type_master_list,2,FALSE))</f>
        <v/>
      </c>
      <c r="L126" s="3" t="str">
        <f>IF(Point[Asset Name]="","",PROPER(Point[Asset Name]))</f>
        <v/>
      </c>
      <c r="M126" s="11" t="str">
        <f>IF(Point[Install Date]="","",Point[Install Date])</f>
        <v/>
      </c>
      <c r="N126" s="11" t="str">
        <f>IF(Point[Note]="","",PROPER(Point[Note]))</f>
        <v/>
      </c>
      <c r="O126" s="11" t="str">
        <f>IF(Point[Resource Consent Number]="","",UPPER(Point[Resource Consent Number]))</f>
        <v/>
      </c>
      <c r="P126" s="53" t="str">
        <f>IF(Point[Asset Unit Cost]="","",Point[Asset Unit Cost])</f>
        <v/>
      </c>
      <c r="Q126" s="11" t="str">
        <f>IF(Point[Added By]="","",UPPER(Point[Added By]))</f>
        <v/>
      </c>
      <c r="R126" s="11" t="str">
        <f>IF(Point[Added Date]="","",Point[Added Date])</f>
        <v/>
      </c>
      <c r="S126" s="14" t="str">
        <f>IF(Point[Z COORD]="","",Point[Z COORD])</f>
        <v/>
      </c>
      <c r="T126" s="14" t="str">
        <f>IF(Point[Asset Description]="","",PROPER(Point[Asset Description]))</f>
        <v/>
      </c>
      <c r="U126" s="14" t="str">
        <f>IF(Point[[Artist ]]="","",PROPER(Point[[Artist ]]))</f>
        <v/>
      </c>
      <c r="V126" s="14" t="str">
        <f>IF(Point[Material Notes]="","",PROPER(Point[Material Notes]))</f>
        <v/>
      </c>
      <c r="W126" s="14" t="str">
        <f>IF(Point[Dimension Notes]="","",Point[Dimension Notes])</f>
        <v/>
      </c>
      <c r="X126" s="14" t="str">
        <f>IF(Point[List]="","",VLOOKUP(Point[Burner Number],number,2,FALSE))</f>
        <v/>
      </c>
      <c r="Y126" s="14" t="str">
        <f>IF(Point[List]="","",VLOOKUP(Point[Fuel],bbq_fuel,2,FALSE))</f>
        <v/>
      </c>
      <c r="Z126" s="14" t="str">
        <f>IF(Point[List]="","",VLOOKUP(Point[Cabinet Material],bbq_material,2,FALSE))</f>
        <v/>
      </c>
      <c r="AA126" s="14" t="str">
        <f>IF(Point[Asset Group]="","",VLOOKUP(Point[Manufacturer],manufacturer,2,FALSE))</f>
        <v/>
      </c>
      <c r="AB126" s="14" t="str">
        <f>IF(Point[Uinsex WC]="","",Point[Uinsex WC])</f>
        <v/>
      </c>
      <c r="AC126" s="14" t="str">
        <f>IF(Point[Female WC]="","",Point[Female WC])</f>
        <v/>
      </c>
      <c r="AD126" s="14" t="str">
        <f>IF(Point[Male WC]="","",Point[Male WC])</f>
        <v/>
      </c>
      <c r="AE126" s="14" t="str">
        <f>IF(Point[Urinal]="","",Point[Urinal])</f>
        <v/>
      </c>
      <c r="AF126" s="14" t="str">
        <f>IF(Point[Disabled Unisex]="","",Point[Disabled Unisex])</f>
        <v/>
      </c>
      <c r="AG126" s="14" t="str">
        <f>IF(Point[Disabled Female]="","",Point[Disabled Female])</f>
        <v/>
      </c>
      <c r="AH126" s="14" t="str">
        <f>IF(Point[Disabled Male]="","",Point[Disabled Male])</f>
        <v/>
      </c>
      <c r="AI126" s="14" t="str">
        <f>IF(Point[Asset Group]="","",VLOOKUP(Point[Handrail],yes_no,2,FALSE))</f>
        <v/>
      </c>
      <c r="AJ126" s="14" t="str">
        <f>IF(Point[Asset Group]="","",VLOOKUP(Point[Baby Changing],yes_no,2,FALSE))</f>
        <v/>
      </c>
      <c r="AK126" s="14" t="str">
        <f>IF(Point[Asset Group]="","",VLOOKUP(Point[Service Room],yes_no,2,FALSE))</f>
        <v/>
      </c>
      <c r="AL126" s="14" t="str">
        <f>IF(Point[Asset Group]="","",VLOOKUP(Point[Service Tap],service_tap,2,FALSE))</f>
        <v/>
      </c>
      <c r="AM126" s="14" t="str">
        <f>IF(Point[Asset Group]="","",VLOOKUP(Point[Heating Type],wc_heating,2,FALSE))</f>
        <v/>
      </c>
      <c r="AN126" s="14" t="str">
        <f>IF(Point[Asset Group]="","",VLOOKUP(Point[Power Supply],power_supply,2,FALSE))</f>
        <v/>
      </c>
      <c r="AO126" s="14" t="str">
        <f>IF(Point[Asset Group]="","",VLOOKUP(Point[Waste Water],waste_water,2,FALSE))</f>
        <v/>
      </c>
      <c r="AP126" s="14" t="str">
        <f>IF(Point[Asset Group]="","",VLOOKUP(Point[Furniture SubType],subdom_master_gdb,2,FALSE))</f>
        <v/>
      </c>
      <c r="AQ126" s="14" t="str">
        <f>IF(Point[Asset Group]="","",VLOOKUP(Point[Concrete Pad],yes_no,2,FALSE))</f>
        <v/>
      </c>
      <c r="AR126" s="14" t="str">
        <f>IF(Point[Asset Group]="","",VLOOKUP(Point[Material],material_master,2,FALSE))</f>
        <v/>
      </c>
      <c r="AS126" s="14" t="str">
        <f>IF(Point[Asset Group]="","",VLOOKUP(Point[Plumbing],irrigation_plumbing,2,FALSE))</f>
        <v/>
      </c>
      <c r="AT126" s="14" t="str">
        <f>IF(Point[Asset Group]="","",VLOOKUP(Point[Sprinklers],irrigation_sprinklers,2,FALSE))</f>
        <v/>
      </c>
      <c r="AU126" s="14" t="str">
        <f>IF(Point[Asset Group]="","",VLOOKUP(Point[System],irrigation_system,2,FALSE))</f>
        <v/>
      </c>
      <c r="AV126" s="14" t="str">
        <f>IF(Point[Asset Group]="","",VLOOKUP(Point[Status],irrigation_status,2,FALSE))</f>
        <v/>
      </c>
      <c r="AW126" s="11" t="str">
        <f>IF(Point[Date of manufacture]="","",Point[Date of manufacture])</f>
        <v/>
      </c>
      <c r="AX126" s="14" t="str">
        <f>IF(Point[Asset Group]="","",VLOOKUP(Point[Sign Purpose],sign_purpose,2,FALSE))</f>
        <v/>
      </c>
      <c r="AY126" s="14" t="str">
        <f>IF(Point[Asset Group]="","",VLOOKUP(Point[Sign Material],material_master,2,FALSE))</f>
        <v/>
      </c>
      <c r="AZ126" s="14" t="str">
        <f>IF(Point[Asset Group]="","",VLOOKUP(Point[Affixed To],sign_affix,2,FALSE))</f>
        <v/>
      </c>
      <c r="BA126" s="14" t="str">
        <f>IF(Point[Size HxB mm]="","",Point[Size HxB mm])</f>
        <v/>
      </c>
      <c r="BB126" s="14" t="str">
        <f>IF(Point[Height m]="","",Point[Height m])</f>
        <v/>
      </c>
      <c r="BC126" s="14" t="str">
        <f>IF(Point[Asset Group]="","",VLOOKUP(Point[Post Material],material_master,2,FALSE))</f>
        <v/>
      </c>
      <c r="BD126" s="14" t="str">
        <f>IF(Point[Asset Group]="","",VLOOKUP(Point[Post Number],number,2,FALSE))</f>
        <v/>
      </c>
      <c r="BE126" s="14" t="str">
        <f>IF(Point[Asset Group]="","",VLOOKUP(Point[Structure SubType],subdom_master_gdb,2,FALSE))</f>
        <v/>
      </c>
      <c r="BF126" s="14" t="str">
        <f>IF(Point[Area m2]="","",Point[Area m2])</f>
        <v/>
      </c>
      <c r="BG126" s="14" t="str">
        <f>IF(Point[Length m]="","",Point[Length m])</f>
        <v/>
      </c>
      <c r="BH126" s="14" t="str">
        <f>IF(Point[Width m]="","",Point[Width m])</f>
        <v/>
      </c>
      <c r="BI126" s="14" t="str">
        <f>IF(Point[Diameter m]="","",Point[Diameter m])</f>
        <v/>
      </c>
      <c r="BJ126" s="14" t="str">
        <f>IF(Point[Asset Group]="","",VLOOKUP(Point[Number of Pipes],number,2,FALSE))</f>
        <v/>
      </c>
      <c r="BK126" s="14" t="str">
        <f>IF(Point[Asset Group]="","",VLOOKUP(Point[Combined Name],2,FALSE))</f>
        <v/>
      </c>
      <c r="BL126" s="14" t="str">
        <f>IF(Point[Asset Group]="","",VLOOKUP(Point[Size Class],size_class,2,FALSE))</f>
        <v/>
      </c>
      <c r="BM126" s="14" t="str">
        <f>IF(Point[Asset Group]="","",VLOOKUP(Point[Age Class],age_class,2,FALSE))</f>
        <v/>
      </c>
      <c r="BN126" s="14" t="str">
        <f>IF(Point[Girth (cm)]="","",Point[Girth (cm)])</f>
        <v/>
      </c>
      <c r="BO126" s="14" t="str">
        <f>IF(Point[Crown Radius (m)]="","",Point[Crown Radius (m)])</f>
        <v/>
      </c>
      <c r="BP126" s="14" t="str">
        <f>IF(Point[Asset Group]="","",VLOOKUP(Point[Rooting Environment],root_enviro,2,FALSE))</f>
        <v/>
      </c>
      <c r="BQ126" s="14" t="str">
        <f>IF(Point[Asset Group]="","",VLOOKUP(Point[Tree Surround],tree_surround,2,FALSE))</f>
        <v/>
      </c>
      <c r="BR126" s="14" t="str">
        <f>IF(Point[Asset Group]="","",VLOOKUP(Point[Tree Grill],yes_no,2,FALSE))</f>
        <v/>
      </c>
      <c r="BS126" s="14" t="str">
        <f>IF(Point[Asset Group]="","",VLOOKUP(Point[Tree Location],tree_location,2,FALSE))</f>
        <v/>
      </c>
    </row>
    <row r="127" spans="1:71" s="3" customFormat="1" x14ac:dyDescent="0.2">
      <c r="A127" s="3" t="str">
        <f>IF(Point[DWG File Name]="","",Point[DWG File Name])</f>
        <v/>
      </c>
      <c r="B127" s="3" t="str">
        <f>IF(Point[DWG Layer Name]="","",Point[DWG Layer Name])</f>
        <v/>
      </c>
      <c r="C127" s="3" t="str">
        <f>IF(Point[DWG Handle]="","",Point[DWG Handle])</f>
        <v/>
      </c>
      <c r="D127" s="58" t="str">
        <f>IF(Point[X]="","",Point[X])</f>
        <v/>
      </c>
      <c r="E127" s="58" t="str">
        <f>IF(Point[Y]="","",Point[Y])</f>
        <v/>
      </c>
      <c r="F127" s="3" t="str">
        <f>IF(Point[Replacement Asset]="","",Point[Replacement Asset])</f>
        <v/>
      </c>
      <c r="G127" s="3" t="str">
        <f>IF(Point[Asset ID]="","",UPPER(Point[Asset ID]))</f>
        <v/>
      </c>
      <c r="H127" s="3" t="str">
        <f>IF(Point[Asset Group]="","",VLOOKUP(Point[Asset Group],asset_grp_pt,4,FALSE))</f>
        <v/>
      </c>
      <c r="I127" s="3" t="str">
        <f>IF(Point[Asset Group]="","",VLOOKUP(Point[Asset Group],asset_grp_pt,2,FALSE))</f>
        <v/>
      </c>
      <c r="J127" s="3" t="str">
        <f>IF(Point[Asset Group]="","",VLOOKUP(Point[Asset Group],asset_grp_pt,3,FALSE))</f>
        <v/>
      </c>
      <c r="K127" s="3" t="str">
        <f>IF(Point[Asset Group]="","",VLOOKUP(Point[Asset Type],type_master_list,2,FALSE))</f>
        <v/>
      </c>
      <c r="L127" s="3" t="str">
        <f>IF(Point[Asset Name]="","",PROPER(Point[Asset Name]))</f>
        <v/>
      </c>
      <c r="M127" s="11" t="str">
        <f>IF(Point[Install Date]="","",Point[Install Date])</f>
        <v/>
      </c>
      <c r="N127" s="11" t="str">
        <f>IF(Point[Note]="","",PROPER(Point[Note]))</f>
        <v/>
      </c>
      <c r="O127" s="11" t="str">
        <f>IF(Point[Resource Consent Number]="","",UPPER(Point[Resource Consent Number]))</f>
        <v/>
      </c>
      <c r="P127" s="53" t="str">
        <f>IF(Point[Asset Unit Cost]="","",Point[Asset Unit Cost])</f>
        <v/>
      </c>
      <c r="Q127" s="11" t="str">
        <f>IF(Point[Added By]="","",UPPER(Point[Added By]))</f>
        <v/>
      </c>
      <c r="R127" s="11" t="str">
        <f>IF(Point[Added Date]="","",Point[Added Date])</f>
        <v/>
      </c>
      <c r="S127" s="14" t="str">
        <f>IF(Point[Z COORD]="","",Point[Z COORD])</f>
        <v/>
      </c>
      <c r="T127" s="14" t="str">
        <f>IF(Point[Asset Description]="","",PROPER(Point[Asset Description]))</f>
        <v/>
      </c>
      <c r="U127" s="14" t="str">
        <f>IF(Point[[Artist ]]="","",PROPER(Point[[Artist ]]))</f>
        <v/>
      </c>
      <c r="V127" s="14" t="str">
        <f>IF(Point[Material Notes]="","",PROPER(Point[Material Notes]))</f>
        <v/>
      </c>
      <c r="W127" s="14" t="str">
        <f>IF(Point[Dimension Notes]="","",Point[Dimension Notes])</f>
        <v/>
      </c>
      <c r="X127" s="14" t="str">
        <f>IF(Point[List]="","",VLOOKUP(Point[Burner Number],number,2,FALSE))</f>
        <v/>
      </c>
      <c r="Y127" s="14" t="str">
        <f>IF(Point[List]="","",VLOOKUP(Point[Fuel],bbq_fuel,2,FALSE))</f>
        <v/>
      </c>
      <c r="Z127" s="14" t="str">
        <f>IF(Point[List]="","",VLOOKUP(Point[Cabinet Material],bbq_material,2,FALSE))</f>
        <v/>
      </c>
      <c r="AA127" s="14" t="str">
        <f>IF(Point[Asset Group]="","",VLOOKUP(Point[Manufacturer],manufacturer,2,FALSE))</f>
        <v/>
      </c>
      <c r="AB127" s="14" t="str">
        <f>IF(Point[Uinsex WC]="","",Point[Uinsex WC])</f>
        <v/>
      </c>
      <c r="AC127" s="14" t="str">
        <f>IF(Point[Female WC]="","",Point[Female WC])</f>
        <v/>
      </c>
      <c r="AD127" s="14" t="str">
        <f>IF(Point[Male WC]="","",Point[Male WC])</f>
        <v/>
      </c>
      <c r="AE127" s="14" t="str">
        <f>IF(Point[Urinal]="","",Point[Urinal])</f>
        <v/>
      </c>
      <c r="AF127" s="14" t="str">
        <f>IF(Point[Disabled Unisex]="","",Point[Disabled Unisex])</f>
        <v/>
      </c>
      <c r="AG127" s="14" t="str">
        <f>IF(Point[Disabled Female]="","",Point[Disabled Female])</f>
        <v/>
      </c>
      <c r="AH127" s="14" t="str">
        <f>IF(Point[Disabled Male]="","",Point[Disabled Male])</f>
        <v/>
      </c>
      <c r="AI127" s="14" t="str">
        <f>IF(Point[Asset Group]="","",VLOOKUP(Point[Handrail],yes_no,2,FALSE))</f>
        <v/>
      </c>
      <c r="AJ127" s="14" t="str">
        <f>IF(Point[Asset Group]="","",VLOOKUP(Point[Baby Changing],yes_no,2,FALSE))</f>
        <v/>
      </c>
      <c r="AK127" s="14" t="str">
        <f>IF(Point[Asset Group]="","",VLOOKUP(Point[Service Room],yes_no,2,FALSE))</f>
        <v/>
      </c>
      <c r="AL127" s="14" t="str">
        <f>IF(Point[Asset Group]="","",VLOOKUP(Point[Service Tap],service_tap,2,FALSE))</f>
        <v/>
      </c>
      <c r="AM127" s="14" t="str">
        <f>IF(Point[Asset Group]="","",VLOOKUP(Point[Heating Type],wc_heating,2,FALSE))</f>
        <v/>
      </c>
      <c r="AN127" s="14" t="str">
        <f>IF(Point[Asset Group]="","",VLOOKUP(Point[Power Supply],power_supply,2,FALSE))</f>
        <v/>
      </c>
      <c r="AO127" s="14" t="str">
        <f>IF(Point[Asset Group]="","",VLOOKUP(Point[Waste Water],waste_water,2,FALSE))</f>
        <v/>
      </c>
      <c r="AP127" s="14" t="str">
        <f>IF(Point[Asset Group]="","",VLOOKUP(Point[Furniture SubType],subdom_master_gdb,2,FALSE))</f>
        <v/>
      </c>
      <c r="AQ127" s="14" t="str">
        <f>IF(Point[Asset Group]="","",VLOOKUP(Point[Concrete Pad],yes_no,2,FALSE))</f>
        <v/>
      </c>
      <c r="AR127" s="14" t="str">
        <f>IF(Point[Asset Group]="","",VLOOKUP(Point[Material],material_master,2,FALSE))</f>
        <v/>
      </c>
      <c r="AS127" s="14" t="str">
        <f>IF(Point[Asset Group]="","",VLOOKUP(Point[Plumbing],irrigation_plumbing,2,FALSE))</f>
        <v/>
      </c>
      <c r="AT127" s="14" t="str">
        <f>IF(Point[Asset Group]="","",VLOOKUP(Point[Sprinklers],irrigation_sprinklers,2,FALSE))</f>
        <v/>
      </c>
      <c r="AU127" s="14" t="str">
        <f>IF(Point[Asset Group]="","",VLOOKUP(Point[System],irrigation_system,2,FALSE))</f>
        <v/>
      </c>
      <c r="AV127" s="14" t="str">
        <f>IF(Point[Asset Group]="","",VLOOKUP(Point[Status],irrigation_status,2,FALSE))</f>
        <v/>
      </c>
      <c r="AW127" s="11" t="str">
        <f>IF(Point[Date of manufacture]="","",Point[Date of manufacture])</f>
        <v/>
      </c>
      <c r="AX127" s="14" t="str">
        <f>IF(Point[Asset Group]="","",VLOOKUP(Point[Sign Purpose],sign_purpose,2,FALSE))</f>
        <v/>
      </c>
      <c r="AY127" s="14" t="str">
        <f>IF(Point[Asset Group]="","",VLOOKUP(Point[Sign Material],material_master,2,FALSE))</f>
        <v/>
      </c>
      <c r="AZ127" s="14" t="str">
        <f>IF(Point[Asset Group]="","",VLOOKUP(Point[Affixed To],sign_affix,2,FALSE))</f>
        <v/>
      </c>
      <c r="BA127" s="14" t="str">
        <f>IF(Point[Size HxB mm]="","",Point[Size HxB mm])</f>
        <v/>
      </c>
      <c r="BB127" s="14" t="str">
        <f>IF(Point[Height m]="","",Point[Height m])</f>
        <v/>
      </c>
      <c r="BC127" s="14" t="str">
        <f>IF(Point[Asset Group]="","",VLOOKUP(Point[Post Material],material_master,2,FALSE))</f>
        <v/>
      </c>
      <c r="BD127" s="14" t="str">
        <f>IF(Point[Asset Group]="","",VLOOKUP(Point[Post Number],number,2,FALSE))</f>
        <v/>
      </c>
      <c r="BE127" s="14" t="str">
        <f>IF(Point[Asset Group]="","",VLOOKUP(Point[Structure SubType],subdom_master_gdb,2,FALSE))</f>
        <v/>
      </c>
      <c r="BF127" s="14" t="str">
        <f>IF(Point[Area m2]="","",Point[Area m2])</f>
        <v/>
      </c>
      <c r="BG127" s="14" t="str">
        <f>IF(Point[Length m]="","",Point[Length m])</f>
        <v/>
      </c>
      <c r="BH127" s="14" t="str">
        <f>IF(Point[Width m]="","",Point[Width m])</f>
        <v/>
      </c>
      <c r="BI127" s="14" t="str">
        <f>IF(Point[Diameter m]="","",Point[Diameter m])</f>
        <v/>
      </c>
      <c r="BJ127" s="14" t="str">
        <f>IF(Point[Asset Group]="","",VLOOKUP(Point[Number of Pipes],number,2,FALSE))</f>
        <v/>
      </c>
      <c r="BK127" s="14" t="str">
        <f>IF(Point[Asset Group]="","",VLOOKUP(Point[Combined Name],2,FALSE))</f>
        <v/>
      </c>
      <c r="BL127" s="14" t="str">
        <f>IF(Point[Asset Group]="","",VLOOKUP(Point[Size Class],size_class,2,FALSE))</f>
        <v/>
      </c>
      <c r="BM127" s="14" t="str">
        <f>IF(Point[Asset Group]="","",VLOOKUP(Point[Age Class],age_class,2,FALSE))</f>
        <v/>
      </c>
      <c r="BN127" s="14" t="str">
        <f>IF(Point[Girth (cm)]="","",Point[Girth (cm)])</f>
        <v/>
      </c>
      <c r="BO127" s="14" t="str">
        <f>IF(Point[Crown Radius (m)]="","",Point[Crown Radius (m)])</f>
        <v/>
      </c>
      <c r="BP127" s="14" t="str">
        <f>IF(Point[Asset Group]="","",VLOOKUP(Point[Rooting Environment],root_enviro,2,FALSE))</f>
        <v/>
      </c>
      <c r="BQ127" s="14" t="str">
        <f>IF(Point[Asset Group]="","",VLOOKUP(Point[Tree Surround],tree_surround,2,FALSE))</f>
        <v/>
      </c>
      <c r="BR127" s="14" t="str">
        <f>IF(Point[Asset Group]="","",VLOOKUP(Point[Tree Grill],yes_no,2,FALSE))</f>
        <v/>
      </c>
      <c r="BS127" s="14" t="str">
        <f>IF(Point[Asset Group]="","",VLOOKUP(Point[Tree Location],tree_location,2,FALSE))</f>
        <v/>
      </c>
    </row>
    <row r="128" spans="1:71" s="3" customFormat="1" x14ac:dyDescent="0.2">
      <c r="A128" s="3" t="str">
        <f>IF(Point[DWG File Name]="","",Point[DWG File Name])</f>
        <v/>
      </c>
      <c r="B128" s="3" t="str">
        <f>IF(Point[DWG Layer Name]="","",Point[DWG Layer Name])</f>
        <v/>
      </c>
      <c r="C128" s="3" t="str">
        <f>IF(Point[DWG Handle]="","",Point[DWG Handle])</f>
        <v/>
      </c>
      <c r="D128" s="58" t="str">
        <f>IF(Point[X]="","",Point[X])</f>
        <v/>
      </c>
      <c r="E128" s="58" t="str">
        <f>IF(Point[Y]="","",Point[Y])</f>
        <v/>
      </c>
      <c r="F128" s="3" t="str">
        <f>IF(Point[Replacement Asset]="","",Point[Replacement Asset])</f>
        <v/>
      </c>
      <c r="G128" s="3" t="str">
        <f>IF(Point[Asset ID]="","",UPPER(Point[Asset ID]))</f>
        <v/>
      </c>
      <c r="H128" s="3" t="str">
        <f>IF(Point[Asset Group]="","",VLOOKUP(Point[Asset Group],asset_grp_pt,4,FALSE))</f>
        <v/>
      </c>
      <c r="I128" s="3" t="str">
        <f>IF(Point[Asset Group]="","",VLOOKUP(Point[Asset Group],asset_grp_pt,2,FALSE))</f>
        <v/>
      </c>
      <c r="J128" s="3" t="str">
        <f>IF(Point[Asset Group]="","",VLOOKUP(Point[Asset Group],asset_grp_pt,3,FALSE))</f>
        <v/>
      </c>
      <c r="K128" s="3" t="str">
        <f>IF(Point[Asset Group]="","",VLOOKUP(Point[Asset Type],type_master_list,2,FALSE))</f>
        <v/>
      </c>
      <c r="L128" s="3" t="str">
        <f>IF(Point[Asset Name]="","",PROPER(Point[Asset Name]))</f>
        <v/>
      </c>
      <c r="M128" s="11" t="str">
        <f>IF(Point[Install Date]="","",Point[Install Date])</f>
        <v/>
      </c>
      <c r="N128" s="11" t="str">
        <f>IF(Point[Note]="","",PROPER(Point[Note]))</f>
        <v/>
      </c>
      <c r="O128" s="11" t="str">
        <f>IF(Point[Resource Consent Number]="","",UPPER(Point[Resource Consent Number]))</f>
        <v/>
      </c>
      <c r="P128" s="53" t="str">
        <f>IF(Point[Asset Unit Cost]="","",Point[Asset Unit Cost])</f>
        <v/>
      </c>
      <c r="Q128" s="11" t="str">
        <f>IF(Point[Added By]="","",UPPER(Point[Added By]))</f>
        <v/>
      </c>
      <c r="R128" s="11" t="str">
        <f>IF(Point[Added Date]="","",Point[Added Date])</f>
        <v/>
      </c>
      <c r="S128" s="14" t="str">
        <f>IF(Point[Z COORD]="","",Point[Z COORD])</f>
        <v/>
      </c>
      <c r="T128" s="14" t="str">
        <f>IF(Point[Asset Description]="","",PROPER(Point[Asset Description]))</f>
        <v/>
      </c>
      <c r="U128" s="14" t="str">
        <f>IF(Point[[Artist ]]="","",PROPER(Point[[Artist ]]))</f>
        <v/>
      </c>
      <c r="V128" s="14" t="str">
        <f>IF(Point[Material Notes]="","",PROPER(Point[Material Notes]))</f>
        <v/>
      </c>
      <c r="W128" s="14" t="str">
        <f>IF(Point[Dimension Notes]="","",Point[Dimension Notes])</f>
        <v/>
      </c>
      <c r="X128" s="14" t="str">
        <f>IF(Point[List]="","",VLOOKUP(Point[Burner Number],number,2,FALSE))</f>
        <v/>
      </c>
      <c r="Y128" s="14" t="str">
        <f>IF(Point[List]="","",VLOOKUP(Point[Fuel],bbq_fuel,2,FALSE))</f>
        <v/>
      </c>
      <c r="Z128" s="14" t="str">
        <f>IF(Point[List]="","",VLOOKUP(Point[Cabinet Material],bbq_material,2,FALSE))</f>
        <v/>
      </c>
      <c r="AA128" s="14" t="str">
        <f>IF(Point[Asset Group]="","",VLOOKUP(Point[Manufacturer],manufacturer,2,FALSE))</f>
        <v/>
      </c>
      <c r="AB128" s="14" t="str">
        <f>IF(Point[Uinsex WC]="","",Point[Uinsex WC])</f>
        <v/>
      </c>
      <c r="AC128" s="14" t="str">
        <f>IF(Point[Female WC]="","",Point[Female WC])</f>
        <v/>
      </c>
      <c r="AD128" s="14" t="str">
        <f>IF(Point[Male WC]="","",Point[Male WC])</f>
        <v/>
      </c>
      <c r="AE128" s="14" t="str">
        <f>IF(Point[Urinal]="","",Point[Urinal])</f>
        <v/>
      </c>
      <c r="AF128" s="14" t="str">
        <f>IF(Point[Disabled Unisex]="","",Point[Disabled Unisex])</f>
        <v/>
      </c>
      <c r="AG128" s="14" t="str">
        <f>IF(Point[Disabled Female]="","",Point[Disabled Female])</f>
        <v/>
      </c>
      <c r="AH128" s="14" t="str">
        <f>IF(Point[Disabled Male]="","",Point[Disabled Male])</f>
        <v/>
      </c>
      <c r="AI128" s="14" t="str">
        <f>IF(Point[Asset Group]="","",VLOOKUP(Point[Handrail],yes_no,2,FALSE))</f>
        <v/>
      </c>
      <c r="AJ128" s="14" t="str">
        <f>IF(Point[Asset Group]="","",VLOOKUP(Point[Baby Changing],yes_no,2,FALSE))</f>
        <v/>
      </c>
      <c r="AK128" s="14" t="str">
        <f>IF(Point[Asset Group]="","",VLOOKUP(Point[Service Room],yes_no,2,FALSE))</f>
        <v/>
      </c>
      <c r="AL128" s="14" t="str">
        <f>IF(Point[Asset Group]="","",VLOOKUP(Point[Service Tap],service_tap,2,FALSE))</f>
        <v/>
      </c>
      <c r="AM128" s="14" t="str">
        <f>IF(Point[Asset Group]="","",VLOOKUP(Point[Heating Type],wc_heating,2,FALSE))</f>
        <v/>
      </c>
      <c r="AN128" s="14" t="str">
        <f>IF(Point[Asset Group]="","",VLOOKUP(Point[Power Supply],power_supply,2,FALSE))</f>
        <v/>
      </c>
      <c r="AO128" s="14" t="str">
        <f>IF(Point[Asset Group]="","",VLOOKUP(Point[Waste Water],waste_water,2,FALSE))</f>
        <v/>
      </c>
      <c r="AP128" s="14" t="str">
        <f>IF(Point[Asset Group]="","",VLOOKUP(Point[Furniture SubType],subdom_master_gdb,2,FALSE))</f>
        <v/>
      </c>
      <c r="AQ128" s="14" t="str">
        <f>IF(Point[Asset Group]="","",VLOOKUP(Point[Concrete Pad],yes_no,2,FALSE))</f>
        <v/>
      </c>
      <c r="AR128" s="14" t="str">
        <f>IF(Point[Asset Group]="","",VLOOKUP(Point[Material],material_master,2,FALSE))</f>
        <v/>
      </c>
      <c r="AS128" s="14" t="str">
        <f>IF(Point[Asset Group]="","",VLOOKUP(Point[Plumbing],irrigation_plumbing,2,FALSE))</f>
        <v/>
      </c>
      <c r="AT128" s="14" t="str">
        <f>IF(Point[Asset Group]="","",VLOOKUP(Point[Sprinklers],irrigation_sprinklers,2,FALSE))</f>
        <v/>
      </c>
      <c r="AU128" s="14" t="str">
        <f>IF(Point[Asset Group]="","",VLOOKUP(Point[System],irrigation_system,2,FALSE))</f>
        <v/>
      </c>
      <c r="AV128" s="14" t="str">
        <f>IF(Point[Asset Group]="","",VLOOKUP(Point[Status],irrigation_status,2,FALSE))</f>
        <v/>
      </c>
      <c r="AW128" s="11" t="str">
        <f>IF(Point[Date of manufacture]="","",Point[Date of manufacture])</f>
        <v/>
      </c>
      <c r="AX128" s="14" t="str">
        <f>IF(Point[Asset Group]="","",VLOOKUP(Point[Sign Purpose],sign_purpose,2,FALSE))</f>
        <v/>
      </c>
      <c r="AY128" s="14" t="str">
        <f>IF(Point[Asset Group]="","",VLOOKUP(Point[Sign Material],material_master,2,FALSE))</f>
        <v/>
      </c>
      <c r="AZ128" s="14" t="str">
        <f>IF(Point[Asset Group]="","",VLOOKUP(Point[Affixed To],sign_affix,2,FALSE))</f>
        <v/>
      </c>
      <c r="BA128" s="14" t="str">
        <f>IF(Point[Size HxB mm]="","",Point[Size HxB mm])</f>
        <v/>
      </c>
      <c r="BB128" s="14" t="str">
        <f>IF(Point[Height m]="","",Point[Height m])</f>
        <v/>
      </c>
      <c r="BC128" s="14" t="str">
        <f>IF(Point[Asset Group]="","",VLOOKUP(Point[Post Material],material_master,2,FALSE))</f>
        <v/>
      </c>
      <c r="BD128" s="14" t="str">
        <f>IF(Point[Asset Group]="","",VLOOKUP(Point[Post Number],number,2,FALSE))</f>
        <v/>
      </c>
      <c r="BE128" s="14" t="str">
        <f>IF(Point[Asset Group]="","",VLOOKUP(Point[Structure SubType],subdom_master_gdb,2,FALSE))</f>
        <v/>
      </c>
      <c r="BF128" s="14" t="str">
        <f>IF(Point[Area m2]="","",Point[Area m2])</f>
        <v/>
      </c>
      <c r="BG128" s="14" t="str">
        <f>IF(Point[Length m]="","",Point[Length m])</f>
        <v/>
      </c>
      <c r="BH128" s="14" t="str">
        <f>IF(Point[Width m]="","",Point[Width m])</f>
        <v/>
      </c>
      <c r="BI128" s="14" t="str">
        <f>IF(Point[Diameter m]="","",Point[Diameter m])</f>
        <v/>
      </c>
      <c r="BJ128" s="14" t="str">
        <f>IF(Point[Asset Group]="","",VLOOKUP(Point[Number of Pipes],number,2,FALSE))</f>
        <v/>
      </c>
      <c r="BK128" s="14" t="str">
        <f>IF(Point[Asset Group]="","",VLOOKUP(Point[Combined Name],2,FALSE))</f>
        <v/>
      </c>
      <c r="BL128" s="14" t="str">
        <f>IF(Point[Asset Group]="","",VLOOKUP(Point[Size Class],size_class,2,FALSE))</f>
        <v/>
      </c>
      <c r="BM128" s="14" t="str">
        <f>IF(Point[Asset Group]="","",VLOOKUP(Point[Age Class],age_class,2,FALSE))</f>
        <v/>
      </c>
      <c r="BN128" s="14" t="str">
        <f>IF(Point[Girth (cm)]="","",Point[Girth (cm)])</f>
        <v/>
      </c>
      <c r="BO128" s="14" t="str">
        <f>IF(Point[Crown Radius (m)]="","",Point[Crown Radius (m)])</f>
        <v/>
      </c>
      <c r="BP128" s="14" t="str">
        <f>IF(Point[Asset Group]="","",VLOOKUP(Point[Rooting Environment],root_enviro,2,FALSE))</f>
        <v/>
      </c>
      <c r="BQ128" s="14" t="str">
        <f>IF(Point[Asset Group]="","",VLOOKUP(Point[Tree Surround],tree_surround,2,FALSE))</f>
        <v/>
      </c>
      <c r="BR128" s="14" t="str">
        <f>IF(Point[Asset Group]="","",VLOOKUP(Point[Tree Grill],yes_no,2,FALSE))</f>
        <v/>
      </c>
      <c r="BS128" s="14" t="str">
        <f>IF(Point[Asset Group]="","",VLOOKUP(Point[Tree Location],tree_location,2,FALSE))</f>
        <v/>
      </c>
    </row>
    <row r="129" spans="1:71" s="3" customFormat="1" x14ac:dyDescent="0.2">
      <c r="A129" s="3" t="str">
        <f>IF(Point[DWG File Name]="","",Point[DWG File Name])</f>
        <v/>
      </c>
      <c r="B129" s="3" t="str">
        <f>IF(Point[DWG Layer Name]="","",Point[DWG Layer Name])</f>
        <v/>
      </c>
      <c r="C129" s="3" t="str">
        <f>IF(Point[DWG Handle]="","",Point[DWG Handle])</f>
        <v/>
      </c>
      <c r="D129" s="58" t="str">
        <f>IF(Point[X]="","",Point[X])</f>
        <v/>
      </c>
      <c r="E129" s="58" t="str">
        <f>IF(Point[Y]="","",Point[Y])</f>
        <v/>
      </c>
      <c r="F129" s="3" t="str">
        <f>IF(Point[Replacement Asset]="","",Point[Replacement Asset])</f>
        <v/>
      </c>
      <c r="G129" s="3" t="str">
        <f>IF(Point[Asset ID]="","",UPPER(Point[Asset ID]))</f>
        <v/>
      </c>
      <c r="H129" s="3" t="str">
        <f>IF(Point[Asset Group]="","",VLOOKUP(Point[Asset Group],asset_grp_pt,4,FALSE))</f>
        <v/>
      </c>
      <c r="I129" s="3" t="str">
        <f>IF(Point[Asset Group]="","",VLOOKUP(Point[Asset Group],asset_grp_pt,2,FALSE))</f>
        <v/>
      </c>
      <c r="J129" s="3" t="str">
        <f>IF(Point[Asset Group]="","",VLOOKUP(Point[Asset Group],asset_grp_pt,3,FALSE))</f>
        <v/>
      </c>
      <c r="K129" s="3" t="str">
        <f>IF(Point[Asset Group]="","",VLOOKUP(Point[Asset Type],type_master_list,2,FALSE))</f>
        <v/>
      </c>
      <c r="L129" s="3" t="str">
        <f>IF(Point[Asset Name]="","",PROPER(Point[Asset Name]))</f>
        <v/>
      </c>
      <c r="M129" s="11" t="str">
        <f>IF(Point[Install Date]="","",Point[Install Date])</f>
        <v/>
      </c>
      <c r="N129" s="11" t="str">
        <f>IF(Point[Note]="","",PROPER(Point[Note]))</f>
        <v/>
      </c>
      <c r="O129" s="11" t="str">
        <f>IF(Point[Resource Consent Number]="","",UPPER(Point[Resource Consent Number]))</f>
        <v/>
      </c>
      <c r="P129" s="53" t="str">
        <f>IF(Point[Asset Unit Cost]="","",Point[Asset Unit Cost])</f>
        <v/>
      </c>
      <c r="Q129" s="11" t="str">
        <f>IF(Point[Added By]="","",UPPER(Point[Added By]))</f>
        <v/>
      </c>
      <c r="R129" s="11" t="str">
        <f>IF(Point[Added Date]="","",Point[Added Date])</f>
        <v/>
      </c>
      <c r="S129" s="14" t="str">
        <f>IF(Point[Z COORD]="","",Point[Z COORD])</f>
        <v/>
      </c>
      <c r="T129" s="14" t="str">
        <f>IF(Point[Asset Description]="","",PROPER(Point[Asset Description]))</f>
        <v/>
      </c>
      <c r="U129" s="14" t="str">
        <f>IF(Point[[Artist ]]="","",PROPER(Point[[Artist ]]))</f>
        <v/>
      </c>
      <c r="V129" s="14" t="str">
        <f>IF(Point[Material Notes]="","",PROPER(Point[Material Notes]))</f>
        <v/>
      </c>
      <c r="W129" s="14" t="str">
        <f>IF(Point[Dimension Notes]="","",Point[Dimension Notes])</f>
        <v/>
      </c>
      <c r="X129" s="14" t="str">
        <f>IF(Point[List]="","",VLOOKUP(Point[Burner Number],number,2,FALSE))</f>
        <v/>
      </c>
      <c r="Y129" s="14" t="str">
        <f>IF(Point[List]="","",VLOOKUP(Point[Fuel],bbq_fuel,2,FALSE))</f>
        <v/>
      </c>
      <c r="Z129" s="14" t="str">
        <f>IF(Point[List]="","",VLOOKUP(Point[Cabinet Material],bbq_material,2,FALSE))</f>
        <v/>
      </c>
      <c r="AA129" s="14" t="str">
        <f>IF(Point[Asset Group]="","",VLOOKUP(Point[Manufacturer],manufacturer,2,FALSE))</f>
        <v/>
      </c>
      <c r="AB129" s="14" t="str">
        <f>IF(Point[Uinsex WC]="","",Point[Uinsex WC])</f>
        <v/>
      </c>
      <c r="AC129" s="14" t="str">
        <f>IF(Point[Female WC]="","",Point[Female WC])</f>
        <v/>
      </c>
      <c r="AD129" s="14" t="str">
        <f>IF(Point[Male WC]="","",Point[Male WC])</f>
        <v/>
      </c>
      <c r="AE129" s="14" t="str">
        <f>IF(Point[Urinal]="","",Point[Urinal])</f>
        <v/>
      </c>
      <c r="AF129" s="14" t="str">
        <f>IF(Point[Disabled Unisex]="","",Point[Disabled Unisex])</f>
        <v/>
      </c>
      <c r="AG129" s="14" t="str">
        <f>IF(Point[Disabled Female]="","",Point[Disabled Female])</f>
        <v/>
      </c>
      <c r="AH129" s="14" t="str">
        <f>IF(Point[Disabled Male]="","",Point[Disabled Male])</f>
        <v/>
      </c>
      <c r="AI129" s="14" t="str">
        <f>IF(Point[Asset Group]="","",VLOOKUP(Point[Handrail],yes_no,2,FALSE))</f>
        <v/>
      </c>
      <c r="AJ129" s="14" t="str">
        <f>IF(Point[Asset Group]="","",VLOOKUP(Point[Baby Changing],yes_no,2,FALSE))</f>
        <v/>
      </c>
      <c r="AK129" s="14" t="str">
        <f>IF(Point[Asset Group]="","",VLOOKUP(Point[Service Room],yes_no,2,FALSE))</f>
        <v/>
      </c>
      <c r="AL129" s="14" t="str">
        <f>IF(Point[Asset Group]="","",VLOOKUP(Point[Service Tap],service_tap,2,FALSE))</f>
        <v/>
      </c>
      <c r="AM129" s="14" t="str">
        <f>IF(Point[Asset Group]="","",VLOOKUP(Point[Heating Type],wc_heating,2,FALSE))</f>
        <v/>
      </c>
      <c r="AN129" s="14" t="str">
        <f>IF(Point[Asset Group]="","",VLOOKUP(Point[Power Supply],power_supply,2,FALSE))</f>
        <v/>
      </c>
      <c r="AO129" s="14" t="str">
        <f>IF(Point[Asset Group]="","",VLOOKUP(Point[Waste Water],waste_water,2,FALSE))</f>
        <v/>
      </c>
      <c r="AP129" s="14" t="str">
        <f>IF(Point[Asset Group]="","",VLOOKUP(Point[Furniture SubType],subdom_master_gdb,2,FALSE))</f>
        <v/>
      </c>
      <c r="AQ129" s="14" t="str">
        <f>IF(Point[Asset Group]="","",VLOOKUP(Point[Concrete Pad],yes_no,2,FALSE))</f>
        <v/>
      </c>
      <c r="AR129" s="14" t="str">
        <f>IF(Point[Asset Group]="","",VLOOKUP(Point[Material],material_master,2,FALSE))</f>
        <v/>
      </c>
      <c r="AS129" s="14" t="str">
        <f>IF(Point[Asset Group]="","",VLOOKUP(Point[Plumbing],irrigation_plumbing,2,FALSE))</f>
        <v/>
      </c>
      <c r="AT129" s="14" t="str">
        <f>IF(Point[Asset Group]="","",VLOOKUP(Point[Sprinklers],irrigation_sprinklers,2,FALSE))</f>
        <v/>
      </c>
      <c r="AU129" s="14" t="str">
        <f>IF(Point[Asset Group]="","",VLOOKUP(Point[System],irrigation_system,2,FALSE))</f>
        <v/>
      </c>
      <c r="AV129" s="14" t="str">
        <f>IF(Point[Asset Group]="","",VLOOKUP(Point[Status],irrigation_status,2,FALSE))</f>
        <v/>
      </c>
      <c r="AW129" s="11" t="str">
        <f>IF(Point[Date of manufacture]="","",Point[Date of manufacture])</f>
        <v/>
      </c>
      <c r="AX129" s="14" t="str">
        <f>IF(Point[Asset Group]="","",VLOOKUP(Point[Sign Purpose],sign_purpose,2,FALSE))</f>
        <v/>
      </c>
      <c r="AY129" s="14" t="str">
        <f>IF(Point[Asset Group]="","",VLOOKUP(Point[Sign Material],material_master,2,FALSE))</f>
        <v/>
      </c>
      <c r="AZ129" s="14" t="str">
        <f>IF(Point[Asset Group]="","",VLOOKUP(Point[Affixed To],sign_affix,2,FALSE))</f>
        <v/>
      </c>
      <c r="BA129" s="14" t="str">
        <f>IF(Point[Size HxB mm]="","",Point[Size HxB mm])</f>
        <v/>
      </c>
      <c r="BB129" s="14" t="str">
        <f>IF(Point[Height m]="","",Point[Height m])</f>
        <v/>
      </c>
      <c r="BC129" s="14" t="str">
        <f>IF(Point[Asset Group]="","",VLOOKUP(Point[Post Material],material_master,2,FALSE))</f>
        <v/>
      </c>
      <c r="BD129" s="14" t="str">
        <f>IF(Point[Asset Group]="","",VLOOKUP(Point[Post Number],number,2,FALSE))</f>
        <v/>
      </c>
      <c r="BE129" s="14" t="str">
        <f>IF(Point[Asset Group]="","",VLOOKUP(Point[Structure SubType],subdom_master_gdb,2,FALSE))</f>
        <v/>
      </c>
      <c r="BF129" s="14" t="str">
        <f>IF(Point[Area m2]="","",Point[Area m2])</f>
        <v/>
      </c>
      <c r="BG129" s="14" t="str">
        <f>IF(Point[Length m]="","",Point[Length m])</f>
        <v/>
      </c>
      <c r="BH129" s="14" t="str">
        <f>IF(Point[Width m]="","",Point[Width m])</f>
        <v/>
      </c>
      <c r="BI129" s="14" t="str">
        <f>IF(Point[Diameter m]="","",Point[Diameter m])</f>
        <v/>
      </c>
      <c r="BJ129" s="14" t="str">
        <f>IF(Point[Asset Group]="","",VLOOKUP(Point[Number of Pipes],number,2,FALSE))</f>
        <v/>
      </c>
      <c r="BK129" s="14" t="str">
        <f>IF(Point[Asset Group]="","",VLOOKUP(Point[Combined Name],2,FALSE))</f>
        <v/>
      </c>
      <c r="BL129" s="14" t="str">
        <f>IF(Point[Asset Group]="","",VLOOKUP(Point[Size Class],size_class,2,FALSE))</f>
        <v/>
      </c>
      <c r="BM129" s="14" t="str">
        <f>IF(Point[Asset Group]="","",VLOOKUP(Point[Age Class],age_class,2,FALSE))</f>
        <v/>
      </c>
      <c r="BN129" s="14" t="str">
        <f>IF(Point[Girth (cm)]="","",Point[Girth (cm)])</f>
        <v/>
      </c>
      <c r="BO129" s="14" t="str">
        <f>IF(Point[Crown Radius (m)]="","",Point[Crown Radius (m)])</f>
        <v/>
      </c>
      <c r="BP129" s="14" t="str">
        <f>IF(Point[Asset Group]="","",VLOOKUP(Point[Rooting Environment],root_enviro,2,FALSE))</f>
        <v/>
      </c>
      <c r="BQ129" s="14" t="str">
        <f>IF(Point[Asset Group]="","",VLOOKUP(Point[Tree Surround],tree_surround,2,FALSE))</f>
        <v/>
      </c>
      <c r="BR129" s="14" t="str">
        <f>IF(Point[Asset Group]="","",VLOOKUP(Point[Tree Grill],yes_no,2,FALSE))</f>
        <v/>
      </c>
      <c r="BS129" s="14" t="str">
        <f>IF(Point[Asset Group]="","",VLOOKUP(Point[Tree Location],tree_location,2,FALSE))</f>
        <v/>
      </c>
    </row>
    <row r="130" spans="1:71" s="3" customFormat="1" x14ac:dyDescent="0.2">
      <c r="A130" s="3" t="str">
        <f>IF(Point[DWG File Name]="","",Point[DWG File Name])</f>
        <v/>
      </c>
      <c r="B130" s="3" t="str">
        <f>IF(Point[DWG Layer Name]="","",Point[DWG Layer Name])</f>
        <v/>
      </c>
      <c r="C130" s="3" t="str">
        <f>IF(Point[DWG Handle]="","",Point[DWG Handle])</f>
        <v/>
      </c>
      <c r="D130" s="58" t="str">
        <f>IF(Point[X]="","",Point[X])</f>
        <v/>
      </c>
      <c r="E130" s="58" t="str">
        <f>IF(Point[Y]="","",Point[Y])</f>
        <v/>
      </c>
      <c r="F130" s="3" t="str">
        <f>IF(Point[Replacement Asset]="","",Point[Replacement Asset])</f>
        <v/>
      </c>
      <c r="G130" s="3" t="str">
        <f>IF(Point[Asset ID]="","",UPPER(Point[Asset ID]))</f>
        <v/>
      </c>
      <c r="H130" s="3" t="str">
        <f>IF(Point[Asset Group]="","",VLOOKUP(Point[Asset Group],asset_grp_pt,4,FALSE))</f>
        <v/>
      </c>
      <c r="I130" s="3" t="str">
        <f>IF(Point[Asset Group]="","",VLOOKUP(Point[Asset Group],asset_grp_pt,2,FALSE))</f>
        <v/>
      </c>
      <c r="J130" s="3" t="str">
        <f>IF(Point[Asset Group]="","",VLOOKUP(Point[Asset Group],asset_grp_pt,3,FALSE))</f>
        <v/>
      </c>
      <c r="K130" s="3" t="str">
        <f>IF(Point[Asset Group]="","",VLOOKUP(Point[Asset Type],type_master_list,2,FALSE))</f>
        <v/>
      </c>
      <c r="L130" s="3" t="str">
        <f>IF(Point[Asset Name]="","",PROPER(Point[Asset Name]))</f>
        <v/>
      </c>
      <c r="M130" s="11" t="str">
        <f>IF(Point[Install Date]="","",Point[Install Date])</f>
        <v/>
      </c>
      <c r="N130" s="11" t="str">
        <f>IF(Point[Note]="","",PROPER(Point[Note]))</f>
        <v/>
      </c>
      <c r="O130" s="11" t="str">
        <f>IF(Point[Resource Consent Number]="","",UPPER(Point[Resource Consent Number]))</f>
        <v/>
      </c>
      <c r="P130" s="53" t="str">
        <f>IF(Point[Asset Unit Cost]="","",Point[Asset Unit Cost])</f>
        <v/>
      </c>
      <c r="Q130" s="11" t="str">
        <f>IF(Point[Added By]="","",UPPER(Point[Added By]))</f>
        <v/>
      </c>
      <c r="R130" s="11" t="str">
        <f>IF(Point[Added Date]="","",Point[Added Date])</f>
        <v/>
      </c>
      <c r="S130" s="14" t="str">
        <f>IF(Point[Z COORD]="","",Point[Z COORD])</f>
        <v/>
      </c>
      <c r="T130" s="14" t="str">
        <f>IF(Point[Asset Description]="","",PROPER(Point[Asset Description]))</f>
        <v/>
      </c>
      <c r="U130" s="14" t="str">
        <f>IF(Point[[Artist ]]="","",PROPER(Point[[Artist ]]))</f>
        <v/>
      </c>
      <c r="V130" s="14" t="str">
        <f>IF(Point[Material Notes]="","",PROPER(Point[Material Notes]))</f>
        <v/>
      </c>
      <c r="W130" s="14" t="str">
        <f>IF(Point[Dimension Notes]="","",Point[Dimension Notes])</f>
        <v/>
      </c>
      <c r="X130" s="14" t="str">
        <f>IF(Point[List]="","",VLOOKUP(Point[Burner Number],number,2,FALSE))</f>
        <v/>
      </c>
      <c r="Y130" s="14" t="str">
        <f>IF(Point[List]="","",VLOOKUP(Point[Fuel],bbq_fuel,2,FALSE))</f>
        <v/>
      </c>
      <c r="Z130" s="14" t="str">
        <f>IF(Point[List]="","",VLOOKUP(Point[Cabinet Material],bbq_material,2,FALSE))</f>
        <v/>
      </c>
      <c r="AA130" s="14" t="str">
        <f>IF(Point[Asset Group]="","",VLOOKUP(Point[Manufacturer],manufacturer,2,FALSE))</f>
        <v/>
      </c>
      <c r="AB130" s="14" t="str">
        <f>IF(Point[Uinsex WC]="","",Point[Uinsex WC])</f>
        <v/>
      </c>
      <c r="AC130" s="14" t="str">
        <f>IF(Point[Female WC]="","",Point[Female WC])</f>
        <v/>
      </c>
      <c r="AD130" s="14" t="str">
        <f>IF(Point[Male WC]="","",Point[Male WC])</f>
        <v/>
      </c>
      <c r="AE130" s="14" t="str">
        <f>IF(Point[Urinal]="","",Point[Urinal])</f>
        <v/>
      </c>
      <c r="AF130" s="14" t="str">
        <f>IF(Point[Disabled Unisex]="","",Point[Disabled Unisex])</f>
        <v/>
      </c>
      <c r="AG130" s="14" t="str">
        <f>IF(Point[Disabled Female]="","",Point[Disabled Female])</f>
        <v/>
      </c>
      <c r="AH130" s="14" t="str">
        <f>IF(Point[Disabled Male]="","",Point[Disabled Male])</f>
        <v/>
      </c>
      <c r="AI130" s="14" t="str">
        <f>IF(Point[Asset Group]="","",VLOOKUP(Point[Handrail],yes_no,2,FALSE))</f>
        <v/>
      </c>
      <c r="AJ130" s="14" t="str">
        <f>IF(Point[Asset Group]="","",VLOOKUP(Point[Baby Changing],yes_no,2,FALSE))</f>
        <v/>
      </c>
      <c r="AK130" s="14" t="str">
        <f>IF(Point[Asset Group]="","",VLOOKUP(Point[Service Room],yes_no,2,FALSE))</f>
        <v/>
      </c>
      <c r="AL130" s="14" t="str">
        <f>IF(Point[Asset Group]="","",VLOOKUP(Point[Service Tap],service_tap,2,FALSE))</f>
        <v/>
      </c>
      <c r="AM130" s="14" t="str">
        <f>IF(Point[Asset Group]="","",VLOOKUP(Point[Heating Type],wc_heating,2,FALSE))</f>
        <v/>
      </c>
      <c r="AN130" s="14" t="str">
        <f>IF(Point[Asset Group]="","",VLOOKUP(Point[Power Supply],power_supply,2,FALSE))</f>
        <v/>
      </c>
      <c r="AO130" s="14" t="str">
        <f>IF(Point[Asset Group]="","",VLOOKUP(Point[Waste Water],waste_water,2,FALSE))</f>
        <v/>
      </c>
      <c r="AP130" s="14" t="str">
        <f>IF(Point[Asset Group]="","",VLOOKUP(Point[Furniture SubType],subdom_master_gdb,2,FALSE))</f>
        <v/>
      </c>
      <c r="AQ130" s="14" t="str">
        <f>IF(Point[Asset Group]="","",VLOOKUP(Point[Concrete Pad],yes_no,2,FALSE))</f>
        <v/>
      </c>
      <c r="AR130" s="14" t="str">
        <f>IF(Point[Asset Group]="","",VLOOKUP(Point[Material],material_master,2,FALSE))</f>
        <v/>
      </c>
      <c r="AS130" s="14" t="str">
        <f>IF(Point[Asset Group]="","",VLOOKUP(Point[Plumbing],irrigation_plumbing,2,FALSE))</f>
        <v/>
      </c>
      <c r="AT130" s="14" t="str">
        <f>IF(Point[Asset Group]="","",VLOOKUP(Point[Sprinklers],irrigation_sprinklers,2,FALSE))</f>
        <v/>
      </c>
      <c r="AU130" s="14" t="str">
        <f>IF(Point[Asset Group]="","",VLOOKUP(Point[System],irrigation_system,2,FALSE))</f>
        <v/>
      </c>
      <c r="AV130" s="14" t="str">
        <f>IF(Point[Asset Group]="","",VLOOKUP(Point[Status],irrigation_status,2,FALSE))</f>
        <v/>
      </c>
      <c r="AW130" s="11" t="str">
        <f>IF(Point[Date of manufacture]="","",Point[Date of manufacture])</f>
        <v/>
      </c>
      <c r="AX130" s="14" t="str">
        <f>IF(Point[Asset Group]="","",VLOOKUP(Point[Sign Purpose],sign_purpose,2,FALSE))</f>
        <v/>
      </c>
      <c r="AY130" s="14" t="str">
        <f>IF(Point[Asset Group]="","",VLOOKUP(Point[Sign Material],material_master,2,FALSE))</f>
        <v/>
      </c>
      <c r="AZ130" s="14" t="str">
        <f>IF(Point[Asset Group]="","",VLOOKUP(Point[Affixed To],sign_affix,2,FALSE))</f>
        <v/>
      </c>
      <c r="BA130" s="14" t="str">
        <f>IF(Point[Size HxB mm]="","",Point[Size HxB mm])</f>
        <v/>
      </c>
      <c r="BB130" s="14" t="str">
        <f>IF(Point[Height m]="","",Point[Height m])</f>
        <v/>
      </c>
      <c r="BC130" s="14" t="str">
        <f>IF(Point[Asset Group]="","",VLOOKUP(Point[Post Material],material_master,2,FALSE))</f>
        <v/>
      </c>
      <c r="BD130" s="14" t="str">
        <f>IF(Point[Asset Group]="","",VLOOKUP(Point[Post Number],number,2,FALSE))</f>
        <v/>
      </c>
      <c r="BE130" s="14" t="str">
        <f>IF(Point[Asset Group]="","",VLOOKUP(Point[Structure SubType],subdom_master_gdb,2,FALSE))</f>
        <v/>
      </c>
      <c r="BF130" s="14" t="str">
        <f>IF(Point[Area m2]="","",Point[Area m2])</f>
        <v/>
      </c>
      <c r="BG130" s="14" t="str">
        <f>IF(Point[Length m]="","",Point[Length m])</f>
        <v/>
      </c>
      <c r="BH130" s="14" t="str">
        <f>IF(Point[Width m]="","",Point[Width m])</f>
        <v/>
      </c>
      <c r="BI130" s="14" t="str">
        <f>IF(Point[Diameter m]="","",Point[Diameter m])</f>
        <v/>
      </c>
      <c r="BJ130" s="14" t="str">
        <f>IF(Point[Asset Group]="","",VLOOKUP(Point[Number of Pipes],number,2,FALSE))</f>
        <v/>
      </c>
      <c r="BK130" s="14" t="str">
        <f>IF(Point[Asset Group]="","",VLOOKUP(Point[Combined Name],2,FALSE))</f>
        <v/>
      </c>
      <c r="BL130" s="14" t="str">
        <f>IF(Point[Asset Group]="","",VLOOKUP(Point[Size Class],size_class,2,FALSE))</f>
        <v/>
      </c>
      <c r="BM130" s="14" t="str">
        <f>IF(Point[Asset Group]="","",VLOOKUP(Point[Age Class],age_class,2,FALSE))</f>
        <v/>
      </c>
      <c r="BN130" s="14" t="str">
        <f>IF(Point[Girth (cm)]="","",Point[Girth (cm)])</f>
        <v/>
      </c>
      <c r="BO130" s="14" t="str">
        <f>IF(Point[Crown Radius (m)]="","",Point[Crown Radius (m)])</f>
        <v/>
      </c>
      <c r="BP130" s="14" t="str">
        <f>IF(Point[Asset Group]="","",VLOOKUP(Point[Rooting Environment],root_enviro,2,FALSE))</f>
        <v/>
      </c>
      <c r="BQ130" s="14" t="str">
        <f>IF(Point[Asset Group]="","",VLOOKUP(Point[Tree Surround],tree_surround,2,FALSE))</f>
        <v/>
      </c>
      <c r="BR130" s="14" t="str">
        <f>IF(Point[Asset Group]="","",VLOOKUP(Point[Tree Grill],yes_no,2,FALSE))</f>
        <v/>
      </c>
      <c r="BS130" s="14" t="str">
        <f>IF(Point[Asset Group]="","",VLOOKUP(Point[Tree Location],tree_location,2,FALSE))</f>
        <v/>
      </c>
    </row>
    <row r="131" spans="1:71" s="3" customFormat="1" x14ac:dyDescent="0.2">
      <c r="A131" s="3" t="str">
        <f>IF(Point[DWG File Name]="","",Point[DWG File Name])</f>
        <v/>
      </c>
      <c r="B131" s="3" t="str">
        <f>IF(Point[DWG Layer Name]="","",Point[DWG Layer Name])</f>
        <v/>
      </c>
      <c r="C131" s="3" t="str">
        <f>IF(Point[DWG Handle]="","",Point[DWG Handle])</f>
        <v/>
      </c>
      <c r="D131" s="58" t="str">
        <f>IF(Point[X]="","",Point[X])</f>
        <v/>
      </c>
      <c r="E131" s="58" t="str">
        <f>IF(Point[Y]="","",Point[Y])</f>
        <v/>
      </c>
      <c r="F131" s="3" t="str">
        <f>IF(Point[Replacement Asset]="","",Point[Replacement Asset])</f>
        <v/>
      </c>
      <c r="G131" s="3" t="str">
        <f>IF(Point[Asset ID]="","",UPPER(Point[Asset ID]))</f>
        <v/>
      </c>
      <c r="H131" s="3" t="str">
        <f>IF(Point[Asset Group]="","",VLOOKUP(Point[Asset Group],asset_grp_pt,4,FALSE))</f>
        <v/>
      </c>
      <c r="I131" s="3" t="str">
        <f>IF(Point[Asset Group]="","",VLOOKUP(Point[Asset Group],asset_grp_pt,2,FALSE))</f>
        <v/>
      </c>
      <c r="J131" s="3" t="str">
        <f>IF(Point[Asset Group]="","",VLOOKUP(Point[Asset Group],asset_grp_pt,3,FALSE))</f>
        <v/>
      </c>
      <c r="K131" s="3" t="str">
        <f>IF(Point[Asset Group]="","",VLOOKUP(Point[Asset Type],type_master_list,2,FALSE))</f>
        <v/>
      </c>
      <c r="L131" s="3" t="str">
        <f>IF(Point[Asset Name]="","",PROPER(Point[Asset Name]))</f>
        <v/>
      </c>
      <c r="M131" s="11" t="str">
        <f>IF(Point[Install Date]="","",Point[Install Date])</f>
        <v/>
      </c>
      <c r="N131" s="11" t="str">
        <f>IF(Point[Note]="","",PROPER(Point[Note]))</f>
        <v/>
      </c>
      <c r="O131" s="11" t="str">
        <f>IF(Point[Resource Consent Number]="","",UPPER(Point[Resource Consent Number]))</f>
        <v/>
      </c>
      <c r="P131" s="53" t="str">
        <f>IF(Point[Asset Unit Cost]="","",Point[Asset Unit Cost])</f>
        <v/>
      </c>
      <c r="Q131" s="11" t="str">
        <f>IF(Point[Added By]="","",UPPER(Point[Added By]))</f>
        <v/>
      </c>
      <c r="R131" s="11" t="str">
        <f>IF(Point[Added Date]="","",Point[Added Date])</f>
        <v/>
      </c>
      <c r="S131" s="14" t="str">
        <f>IF(Point[Z COORD]="","",Point[Z COORD])</f>
        <v/>
      </c>
      <c r="T131" s="14" t="str">
        <f>IF(Point[Asset Description]="","",PROPER(Point[Asset Description]))</f>
        <v/>
      </c>
      <c r="U131" s="14" t="str">
        <f>IF(Point[[Artist ]]="","",PROPER(Point[[Artist ]]))</f>
        <v/>
      </c>
      <c r="V131" s="14" t="str">
        <f>IF(Point[Material Notes]="","",PROPER(Point[Material Notes]))</f>
        <v/>
      </c>
      <c r="W131" s="14" t="str">
        <f>IF(Point[Dimension Notes]="","",Point[Dimension Notes])</f>
        <v/>
      </c>
      <c r="X131" s="14" t="str">
        <f>IF(Point[List]="","",VLOOKUP(Point[Burner Number],number,2,FALSE))</f>
        <v/>
      </c>
      <c r="Y131" s="14" t="str">
        <f>IF(Point[List]="","",VLOOKUP(Point[Fuel],bbq_fuel,2,FALSE))</f>
        <v/>
      </c>
      <c r="Z131" s="14" t="str">
        <f>IF(Point[List]="","",VLOOKUP(Point[Cabinet Material],bbq_material,2,FALSE))</f>
        <v/>
      </c>
      <c r="AA131" s="14" t="str">
        <f>IF(Point[Asset Group]="","",VLOOKUP(Point[Manufacturer],manufacturer,2,FALSE))</f>
        <v/>
      </c>
      <c r="AB131" s="14" t="str">
        <f>IF(Point[Uinsex WC]="","",Point[Uinsex WC])</f>
        <v/>
      </c>
      <c r="AC131" s="14" t="str">
        <f>IF(Point[Female WC]="","",Point[Female WC])</f>
        <v/>
      </c>
      <c r="AD131" s="14" t="str">
        <f>IF(Point[Male WC]="","",Point[Male WC])</f>
        <v/>
      </c>
      <c r="AE131" s="14" t="str">
        <f>IF(Point[Urinal]="","",Point[Urinal])</f>
        <v/>
      </c>
      <c r="AF131" s="14" t="str">
        <f>IF(Point[Disabled Unisex]="","",Point[Disabled Unisex])</f>
        <v/>
      </c>
      <c r="AG131" s="14" t="str">
        <f>IF(Point[Disabled Female]="","",Point[Disabled Female])</f>
        <v/>
      </c>
      <c r="AH131" s="14" t="str">
        <f>IF(Point[Disabled Male]="","",Point[Disabled Male])</f>
        <v/>
      </c>
      <c r="AI131" s="14" t="str">
        <f>IF(Point[Asset Group]="","",VLOOKUP(Point[Handrail],yes_no,2,FALSE))</f>
        <v/>
      </c>
      <c r="AJ131" s="14" t="str">
        <f>IF(Point[Asset Group]="","",VLOOKUP(Point[Baby Changing],yes_no,2,FALSE))</f>
        <v/>
      </c>
      <c r="AK131" s="14" t="str">
        <f>IF(Point[Asset Group]="","",VLOOKUP(Point[Service Room],yes_no,2,FALSE))</f>
        <v/>
      </c>
      <c r="AL131" s="14" t="str">
        <f>IF(Point[Asset Group]="","",VLOOKUP(Point[Service Tap],service_tap,2,FALSE))</f>
        <v/>
      </c>
      <c r="AM131" s="14" t="str">
        <f>IF(Point[Asset Group]="","",VLOOKUP(Point[Heating Type],wc_heating,2,FALSE))</f>
        <v/>
      </c>
      <c r="AN131" s="14" t="str">
        <f>IF(Point[Asset Group]="","",VLOOKUP(Point[Power Supply],power_supply,2,FALSE))</f>
        <v/>
      </c>
      <c r="AO131" s="14" t="str">
        <f>IF(Point[Asset Group]="","",VLOOKUP(Point[Waste Water],waste_water,2,FALSE))</f>
        <v/>
      </c>
      <c r="AP131" s="14" t="str">
        <f>IF(Point[Asset Group]="","",VLOOKUP(Point[Furniture SubType],subdom_master_gdb,2,FALSE))</f>
        <v/>
      </c>
      <c r="AQ131" s="14" t="str">
        <f>IF(Point[Asset Group]="","",VLOOKUP(Point[Concrete Pad],yes_no,2,FALSE))</f>
        <v/>
      </c>
      <c r="AR131" s="14" t="str">
        <f>IF(Point[Asset Group]="","",VLOOKUP(Point[Material],material_master,2,FALSE))</f>
        <v/>
      </c>
      <c r="AS131" s="14" t="str">
        <f>IF(Point[Asset Group]="","",VLOOKUP(Point[Plumbing],irrigation_plumbing,2,FALSE))</f>
        <v/>
      </c>
      <c r="AT131" s="14" t="str">
        <f>IF(Point[Asset Group]="","",VLOOKUP(Point[Sprinklers],irrigation_sprinklers,2,FALSE))</f>
        <v/>
      </c>
      <c r="AU131" s="14" t="str">
        <f>IF(Point[Asset Group]="","",VLOOKUP(Point[System],irrigation_system,2,FALSE))</f>
        <v/>
      </c>
      <c r="AV131" s="14" t="str">
        <f>IF(Point[Asset Group]="","",VLOOKUP(Point[Status],irrigation_status,2,FALSE))</f>
        <v/>
      </c>
      <c r="AW131" s="11" t="str">
        <f>IF(Point[Date of manufacture]="","",Point[Date of manufacture])</f>
        <v/>
      </c>
      <c r="AX131" s="14" t="str">
        <f>IF(Point[Asset Group]="","",VLOOKUP(Point[Sign Purpose],sign_purpose,2,FALSE))</f>
        <v/>
      </c>
      <c r="AY131" s="14" t="str">
        <f>IF(Point[Asset Group]="","",VLOOKUP(Point[Sign Material],material_master,2,FALSE))</f>
        <v/>
      </c>
      <c r="AZ131" s="14" t="str">
        <f>IF(Point[Asset Group]="","",VLOOKUP(Point[Affixed To],sign_affix,2,FALSE))</f>
        <v/>
      </c>
      <c r="BA131" s="14" t="str">
        <f>IF(Point[Size HxB mm]="","",Point[Size HxB mm])</f>
        <v/>
      </c>
      <c r="BB131" s="14" t="str">
        <f>IF(Point[Height m]="","",Point[Height m])</f>
        <v/>
      </c>
      <c r="BC131" s="14" t="str">
        <f>IF(Point[Asset Group]="","",VLOOKUP(Point[Post Material],material_master,2,FALSE))</f>
        <v/>
      </c>
      <c r="BD131" s="14" t="str">
        <f>IF(Point[Asset Group]="","",VLOOKUP(Point[Post Number],number,2,FALSE))</f>
        <v/>
      </c>
      <c r="BE131" s="14" t="str">
        <f>IF(Point[Asset Group]="","",VLOOKUP(Point[Structure SubType],subdom_master_gdb,2,FALSE))</f>
        <v/>
      </c>
      <c r="BF131" s="14" t="str">
        <f>IF(Point[Area m2]="","",Point[Area m2])</f>
        <v/>
      </c>
      <c r="BG131" s="14" t="str">
        <f>IF(Point[Length m]="","",Point[Length m])</f>
        <v/>
      </c>
      <c r="BH131" s="14" t="str">
        <f>IF(Point[Width m]="","",Point[Width m])</f>
        <v/>
      </c>
      <c r="BI131" s="14" t="str">
        <f>IF(Point[Diameter m]="","",Point[Diameter m])</f>
        <v/>
      </c>
      <c r="BJ131" s="14" t="str">
        <f>IF(Point[Asset Group]="","",VLOOKUP(Point[Number of Pipes],number,2,FALSE))</f>
        <v/>
      </c>
      <c r="BK131" s="14" t="str">
        <f>IF(Point[Asset Group]="","",VLOOKUP(Point[Combined Name],2,FALSE))</f>
        <v/>
      </c>
      <c r="BL131" s="14" t="str">
        <f>IF(Point[Asset Group]="","",VLOOKUP(Point[Size Class],size_class,2,FALSE))</f>
        <v/>
      </c>
      <c r="BM131" s="14" t="str">
        <f>IF(Point[Asset Group]="","",VLOOKUP(Point[Age Class],age_class,2,FALSE))</f>
        <v/>
      </c>
      <c r="BN131" s="14" t="str">
        <f>IF(Point[Girth (cm)]="","",Point[Girth (cm)])</f>
        <v/>
      </c>
      <c r="BO131" s="14" t="str">
        <f>IF(Point[Crown Radius (m)]="","",Point[Crown Radius (m)])</f>
        <v/>
      </c>
      <c r="BP131" s="14" t="str">
        <f>IF(Point[Asset Group]="","",VLOOKUP(Point[Rooting Environment],root_enviro,2,FALSE))</f>
        <v/>
      </c>
      <c r="BQ131" s="14" t="str">
        <f>IF(Point[Asset Group]="","",VLOOKUP(Point[Tree Surround],tree_surround,2,FALSE))</f>
        <v/>
      </c>
      <c r="BR131" s="14" t="str">
        <f>IF(Point[Asset Group]="","",VLOOKUP(Point[Tree Grill],yes_no,2,FALSE))</f>
        <v/>
      </c>
      <c r="BS131" s="14" t="str">
        <f>IF(Point[Asset Group]="","",VLOOKUP(Point[Tree Location],tree_location,2,FALSE))</f>
        <v/>
      </c>
    </row>
    <row r="132" spans="1:71" s="3" customFormat="1" x14ac:dyDescent="0.2">
      <c r="A132" s="3" t="str">
        <f>IF(Point[DWG File Name]="","",Point[DWG File Name])</f>
        <v/>
      </c>
      <c r="B132" s="3" t="str">
        <f>IF(Point[DWG Layer Name]="","",Point[DWG Layer Name])</f>
        <v/>
      </c>
      <c r="C132" s="3" t="str">
        <f>IF(Point[DWG Handle]="","",Point[DWG Handle])</f>
        <v/>
      </c>
      <c r="D132" s="58" t="str">
        <f>IF(Point[X]="","",Point[X])</f>
        <v/>
      </c>
      <c r="E132" s="58" t="str">
        <f>IF(Point[Y]="","",Point[Y])</f>
        <v/>
      </c>
      <c r="F132" s="3" t="str">
        <f>IF(Point[Replacement Asset]="","",Point[Replacement Asset])</f>
        <v/>
      </c>
      <c r="G132" s="3" t="str">
        <f>IF(Point[Asset ID]="","",UPPER(Point[Asset ID]))</f>
        <v/>
      </c>
      <c r="H132" s="3" t="str">
        <f>IF(Point[Asset Group]="","",VLOOKUP(Point[Asset Group],asset_grp_pt,4,FALSE))</f>
        <v/>
      </c>
      <c r="I132" s="3" t="str">
        <f>IF(Point[Asset Group]="","",VLOOKUP(Point[Asset Group],asset_grp_pt,2,FALSE))</f>
        <v/>
      </c>
      <c r="J132" s="3" t="str">
        <f>IF(Point[Asset Group]="","",VLOOKUP(Point[Asset Group],asset_grp_pt,3,FALSE))</f>
        <v/>
      </c>
      <c r="K132" s="3" t="str">
        <f>IF(Point[Asset Group]="","",VLOOKUP(Point[Asset Type],type_master_list,2,FALSE))</f>
        <v/>
      </c>
      <c r="L132" s="3" t="str">
        <f>IF(Point[Asset Name]="","",PROPER(Point[Asset Name]))</f>
        <v/>
      </c>
      <c r="M132" s="11" t="str">
        <f>IF(Point[Install Date]="","",Point[Install Date])</f>
        <v/>
      </c>
      <c r="N132" s="11" t="str">
        <f>IF(Point[Note]="","",PROPER(Point[Note]))</f>
        <v/>
      </c>
      <c r="O132" s="11" t="str">
        <f>IF(Point[Resource Consent Number]="","",UPPER(Point[Resource Consent Number]))</f>
        <v/>
      </c>
      <c r="P132" s="53" t="str">
        <f>IF(Point[Asset Unit Cost]="","",Point[Asset Unit Cost])</f>
        <v/>
      </c>
      <c r="Q132" s="11" t="str">
        <f>IF(Point[Added By]="","",UPPER(Point[Added By]))</f>
        <v/>
      </c>
      <c r="R132" s="11" t="str">
        <f>IF(Point[Added Date]="","",Point[Added Date])</f>
        <v/>
      </c>
      <c r="S132" s="14" t="str">
        <f>IF(Point[Z COORD]="","",Point[Z COORD])</f>
        <v/>
      </c>
      <c r="T132" s="14" t="str">
        <f>IF(Point[Asset Description]="","",PROPER(Point[Asset Description]))</f>
        <v/>
      </c>
      <c r="U132" s="14" t="str">
        <f>IF(Point[[Artist ]]="","",PROPER(Point[[Artist ]]))</f>
        <v/>
      </c>
      <c r="V132" s="14" t="str">
        <f>IF(Point[Material Notes]="","",PROPER(Point[Material Notes]))</f>
        <v/>
      </c>
      <c r="W132" s="14" t="str">
        <f>IF(Point[Dimension Notes]="","",Point[Dimension Notes])</f>
        <v/>
      </c>
      <c r="X132" s="14" t="str">
        <f>IF(Point[List]="","",VLOOKUP(Point[Burner Number],number,2,FALSE))</f>
        <v/>
      </c>
      <c r="Y132" s="14" t="str">
        <f>IF(Point[List]="","",VLOOKUP(Point[Fuel],bbq_fuel,2,FALSE))</f>
        <v/>
      </c>
      <c r="Z132" s="14" t="str">
        <f>IF(Point[List]="","",VLOOKUP(Point[Cabinet Material],bbq_material,2,FALSE))</f>
        <v/>
      </c>
      <c r="AA132" s="14" t="str">
        <f>IF(Point[Asset Group]="","",VLOOKUP(Point[Manufacturer],manufacturer,2,FALSE))</f>
        <v/>
      </c>
      <c r="AB132" s="14" t="str">
        <f>IF(Point[Uinsex WC]="","",Point[Uinsex WC])</f>
        <v/>
      </c>
      <c r="AC132" s="14" t="str">
        <f>IF(Point[Female WC]="","",Point[Female WC])</f>
        <v/>
      </c>
      <c r="AD132" s="14" t="str">
        <f>IF(Point[Male WC]="","",Point[Male WC])</f>
        <v/>
      </c>
      <c r="AE132" s="14" t="str">
        <f>IF(Point[Urinal]="","",Point[Urinal])</f>
        <v/>
      </c>
      <c r="AF132" s="14" t="str">
        <f>IF(Point[Disabled Unisex]="","",Point[Disabled Unisex])</f>
        <v/>
      </c>
      <c r="AG132" s="14" t="str">
        <f>IF(Point[Disabled Female]="","",Point[Disabled Female])</f>
        <v/>
      </c>
      <c r="AH132" s="14" t="str">
        <f>IF(Point[Disabled Male]="","",Point[Disabled Male])</f>
        <v/>
      </c>
      <c r="AI132" s="14" t="str">
        <f>IF(Point[Asset Group]="","",VLOOKUP(Point[Handrail],yes_no,2,FALSE))</f>
        <v/>
      </c>
      <c r="AJ132" s="14" t="str">
        <f>IF(Point[Asset Group]="","",VLOOKUP(Point[Baby Changing],yes_no,2,FALSE))</f>
        <v/>
      </c>
      <c r="AK132" s="14" t="str">
        <f>IF(Point[Asset Group]="","",VLOOKUP(Point[Service Room],yes_no,2,FALSE))</f>
        <v/>
      </c>
      <c r="AL132" s="14" t="str">
        <f>IF(Point[Asset Group]="","",VLOOKUP(Point[Service Tap],service_tap,2,FALSE))</f>
        <v/>
      </c>
      <c r="AM132" s="14" t="str">
        <f>IF(Point[Asset Group]="","",VLOOKUP(Point[Heating Type],wc_heating,2,FALSE))</f>
        <v/>
      </c>
      <c r="AN132" s="14" t="str">
        <f>IF(Point[Asset Group]="","",VLOOKUP(Point[Power Supply],power_supply,2,FALSE))</f>
        <v/>
      </c>
      <c r="AO132" s="14" t="str">
        <f>IF(Point[Asset Group]="","",VLOOKUP(Point[Waste Water],waste_water,2,FALSE))</f>
        <v/>
      </c>
      <c r="AP132" s="14" t="str">
        <f>IF(Point[Asset Group]="","",VLOOKUP(Point[Furniture SubType],subdom_master_gdb,2,FALSE))</f>
        <v/>
      </c>
      <c r="AQ132" s="14" t="str">
        <f>IF(Point[Asset Group]="","",VLOOKUP(Point[Concrete Pad],yes_no,2,FALSE))</f>
        <v/>
      </c>
      <c r="AR132" s="14" t="str">
        <f>IF(Point[Asset Group]="","",VLOOKUP(Point[Material],material_master,2,FALSE))</f>
        <v/>
      </c>
      <c r="AS132" s="14" t="str">
        <f>IF(Point[Asset Group]="","",VLOOKUP(Point[Plumbing],irrigation_plumbing,2,FALSE))</f>
        <v/>
      </c>
      <c r="AT132" s="14" t="str">
        <f>IF(Point[Asset Group]="","",VLOOKUP(Point[Sprinklers],irrigation_sprinklers,2,FALSE))</f>
        <v/>
      </c>
      <c r="AU132" s="14" t="str">
        <f>IF(Point[Asset Group]="","",VLOOKUP(Point[System],irrigation_system,2,FALSE))</f>
        <v/>
      </c>
      <c r="AV132" s="14" t="str">
        <f>IF(Point[Asset Group]="","",VLOOKUP(Point[Status],irrigation_status,2,FALSE))</f>
        <v/>
      </c>
      <c r="AW132" s="11" t="str">
        <f>IF(Point[Date of manufacture]="","",Point[Date of manufacture])</f>
        <v/>
      </c>
      <c r="AX132" s="14" t="str">
        <f>IF(Point[Asset Group]="","",VLOOKUP(Point[Sign Purpose],sign_purpose,2,FALSE))</f>
        <v/>
      </c>
      <c r="AY132" s="14" t="str">
        <f>IF(Point[Asset Group]="","",VLOOKUP(Point[Sign Material],material_master,2,FALSE))</f>
        <v/>
      </c>
      <c r="AZ132" s="14" t="str">
        <f>IF(Point[Asset Group]="","",VLOOKUP(Point[Affixed To],sign_affix,2,FALSE))</f>
        <v/>
      </c>
      <c r="BA132" s="14" t="str">
        <f>IF(Point[Size HxB mm]="","",Point[Size HxB mm])</f>
        <v/>
      </c>
      <c r="BB132" s="14" t="str">
        <f>IF(Point[Height m]="","",Point[Height m])</f>
        <v/>
      </c>
      <c r="BC132" s="14" t="str">
        <f>IF(Point[Asset Group]="","",VLOOKUP(Point[Post Material],material_master,2,FALSE))</f>
        <v/>
      </c>
      <c r="BD132" s="14" t="str">
        <f>IF(Point[Asset Group]="","",VLOOKUP(Point[Post Number],number,2,FALSE))</f>
        <v/>
      </c>
      <c r="BE132" s="14" t="str">
        <f>IF(Point[Asset Group]="","",VLOOKUP(Point[Structure SubType],subdom_master_gdb,2,FALSE))</f>
        <v/>
      </c>
      <c r="BF132" s="14" t="str">
        <f>IF(Point[Area m2]="","",Point[Area m2])</f>
        <v/>
      </c>
      <c r="BG132" s="14" t="str">
        <f>IF(Point[Length m]="","",Point[Length m])</f>
        <v/>
      </c>
      <c r="BH132" s="14" t="str">
        <f>IF(Point[Width m]="","",Point[Width m])</f>
        <v/>
      </c>
      <c r="BI132" s="14" t="str">
        <f>IF(Point[Diameter m]="","",Point[Diameter m])</f>
        <v/>
      </c>
      <c r="BJ132" s="14" t="str">
        <f>IF(Point[Asset Group]="","",VLOOKUP(Point[Number of Pipes],number,2,FALSE))</f>
        <v/>
      </c>
      <c r="BK132" s="14" t="str">
        <f>IF(Point[Asset Group]="","",VLOOKUP(Point[Combined Name],2,FALSE))</f>
        <v/>
      </c>
      <c r="BL132" s="14" t="str">
        <f>IF(Point[Asset Group]="","",VLOOKUP(Point[Size Class],size_class,2,FALSE))</f>
        <v/>
      </c>
      <c r="BM132" s="14" t="str">
        <f>IF(Point[Asset Group]="","",VLOOKUP(Point[Age Class],age_class,2,FALSE))</f>
        <v/>
      </c>
      <c r="BN132" s="14" t="str">
        <f>IF(Point[Girth (cm)]="","",Point[Girth (cm)])</f>
        <v/>
      </c>
      <c r="BO132" s="14" t="str">
        <f>IF(Point[Crown Radius (m)]="","",Point[Crown Radius (m)])</f>
        <v/>
      </c>
      <c r="BP132" s="14" t="str">
        <f>IF(Point[Asset Group]="","",VLOOKUP(Point[Rooting Environment],root_enviro,2,FALSE))</f>
        <v/>
      </c>
      <c r="BQ132" s="14" t="str">
        <f>IF(Point[Asset Group]="","",VLOOKUP(Point[Tree Surround],tree_surround,2,FALSE))</f>
        <v/>
      </c>
      <c r="BR132" s="14" t="str">
        <f>IF(Point[Asset Group]="","",VLOOKUP(Point[Tree Grill],yes_no,2,FALSE))</f>
        <v/>
      </c>
      <c r="BS132" s="14" t="str">
        <f>IF(Point[Asset Group]="","",VLOOKUP(Point[Tree Location],tree_location,2,FALSE))</f>
        <v/>
      </c>
    </row>
    <row r="133" spans="1:71" s="3" customFormat="1" x14ac:dyDescent="0.2">
      <c r="A133" s="3" t="str">
        <f>IF(Point[DWG File Name]="","",Point[DWG File Name])</f>
        <v/>
      </c>
      <c r="B133" s="3" t="str">
        <f>IF(Point[DWG Layer Name]="","",Point[DWG Layer Name])</f>
        <v/>
      </c>
      <c r="C133" s="3" t="str">
        <f>IF(Point[DWG Handle]="","",Point[DWG Handle])</f>
        <v/>
      </c>
      <c r="D133" s="58" t="str">
        <f>IF(Point[X]="","",Point[X])</f>
        <v/>
      </c>
      <c r="E133" s="58" t="str">
        <f>IF(Point[Y]="","",Point[Y])</f>
        <v/>
      </c>
      <c r="F133" s="3" t="str">
        <f>IF(Point[Replacement Asset]="","",Point[Replacement Asset])</f>
        <v/>
      </c>
      <c r="G133" s="3" t="str">
        <f>IF(Point[Asset ID]="","",UPPER(Point[Asset ID]))</f>
        <v/>
      </c>
      <c r="H133" s="3" t="str">
        <f>IF(Point[Asset Group]="","",VLOOKUP(Point[Asset Group],asset_grp_pt,4,FALSE))</f>
        <v/>
      </c>
      <c r="I133" s="3" t="str">
        <f>IF(Point[Asset Group]="","",VLOOKUP(Point[Asset Group],asset_grp_pt,2,FALSE))</f>
        <v/>
      </c>
      <c r="J133" s="3" t="str">
        <f>IF(Point[Asset Group]="","",VLOOKUP(Point[Asset Group],asset_grp_pt,3,FALSE))</f>
        <v/>
      </c>
      <c r="K133" s="3" t="str">
        <f>IF(Point[Asset Group]="","",VLOOKUP(Point[Asset Type],type_master_list,2,FALSE))</f>
        <v/>
      </c>
      <c r="L133" s="3" t="str">
        <f>IF(Point[Asset Name]="","",PROPER(Point[Asset Name]))</f>
        <v/>
      </c>
      <c r="M133" s="11" t="str">
        <f>IF(Point[Install Date]="","",Point[Install Date])</f>
        <v/>
      </c>
      <c r="N133" s="11" t="str">
        <f>IF(Point[Note]="","",PROPER(Point[Note]))</f>
        <v/>
      </c>
      <c r="O133" s="11" t="str">
        <f>IF(Point[Resource Consent Number]="","",UPPER(Point[Resource Consent Number]))</f>
        <v/>
      </c>
      <c r="P133" s="53" t="str">
        <f>IF(Point[Asset Unit Cost]="","",Point[Asset Unit Cost])</f>
        <v/>
      </c>
      <c r="Q133" s="11" t="str">
        <f>IF(Point[Added By]="","",UPPER(Point[Added By]))</f>
        <v/>
      </c>
      <c r="R133" s="11" t="str">
        <f>IF(Point[Added Date]="","",Point[Added Date])</f>
        <v/>
      </c>
      <c r="S133" s="14" t="str">
        <f>IF(Point[Z COORD]="","",Point[Z COORD])</f>
        <v/>
      </c>
      <c r="T133" s="14" t="str">
        <f>IF(Point[Asset Description]="","",PROPER(Point[Asset Description]))</f>
        <v/>
      </c>
      <c r="U133" s="14" t="str">
        <f>IF(Point[[Artist ]]="","",PROPER(Point[[Artist ]]))</f>
        <v/>
      </c>
      <c r="V133" s="14" t="str">
        <f>IF(Point[Material Notes]="","",PROPER(Point[Material Notes]))</f>
        <v/>
      </c>
      <c r="W133" s="14" t="str">
        <f>IF(Point[Dimension Notes]="","",Point[Dimension Notes])</f>
        <v/>
      </c>
      <c r="X133" s="14" t="str">
        <f>IF(Point[List]="","",VLOOKUP(Point[Burner Number],number,2,FALSE))</f>
        <v/>
      </c>
      <c r="Y133" s="14" t="str">
        <f>IF(Point[List]="","",VLOOKUP(Point[Fuel],bbq_fuel,2,FALSE))</f>
        <v/>
      </c>
      <c r="Z133" s="14" t="str">
        <f>IF(Point[List]="","",VLOOKUP(Point[Cabinet Material],bbq_material,2,FALSE))</f>
        <v/>
      </c>
      <c r="AA133" s="14" t="str">
        <f>IF(Point[Asset Group]="","",VLOOKUP(Point[Manufacturer],manufacturer,2,FALSE))</f>
        <v/>
      </c>
      <c r="AB133" s="14" t="str">
        <f>IF(Point[Uinsex WC]="","",Point[Uinsex WC])</f>
        <v/>
      </c>
      <c r="AC133" s="14" t="str">
        <f>IF(Point[Female WC]="","",Point[Female WC])</f>
        <v/>
      </c>
      <c r="AD133" s="14" t="str">
        <f>IF(Point[Male WC]="","",Point[Male WC])</f>
        <v/>
      </c>
      <c r="AE133" s="14" t="str">
        <f>IF(Point[Urinal]="","",Point[Urinal])</f>
        <v/>
      </c>
      <c r="AF133" s="14" t="str">
        <f>IF(Point[Disabled Unisex]="","",Point[Disabled Unisex])</f>
        <v/>
      </c>
      <c r="AG133" s="14" t="str">
        <f>IF(Point[Disabled Female]="","",Point[Disabled Female])</f>
        <v/>
      </c>
      <c r="AH133" s="14" t="str">
        <f>IF(Point[Disabled Male]="","",Point[Disabled Male])</f>
        <v/>
      </c>
      <c r="AI133" s="14" t="str">
        <f>IF(Point[Asset Group]="","",VLOOKUP(Point[Handrail],yes_no,2,FALSE))</f>
        <v/>
      </c>
      <c r="AJ133" s="14" t="str">
        <f>IF(Point[Asset Group]="","",VLOOKUP(Point[Baby Changing],yes_no,2,FALSE))</f>
        <v/>
      </c>
      <c r="AK133" s="14" t="str">
        <f>IF(Point[Asset Group]="","",VLOOKUP(Point[Service Room],yes_no,2,FALSE))</f>
        <v/>
      </c>
      <c r="AL133" s="14" t="str">
        <f>IF(Point[Asset Group]="","",VLOOKUP(Point[Service Tap],service_tap,2,FALSE))</f>
        <v/>
      </c>
      <c r="AM133" s="14" t="str">
        <f>IF(Point[Asset Group]="","",VLOOKUP(Point[Heating Type],wc_heating,2,FALSE))</f>
        <v/>
      </c>
      <c r="AN133" s="14" t="str">
        <f>IF(Point[Asset Group]="","",VLOOKUP(Point[Power Supply],power_supply,2,FALSE))</f>
        <v/>
      </c>
      <c r="AO133" s="14" t="str">
        <f>IF(Point[Asset Group]="","",VLOOKUP(Point[Waste Water],waste_water,2,FALSE))</f>
        <v/>
      </c>
      <c r="AP133" s="14" t="str">
        <f>IF(Point[Asset Group]="","",VLOOKUP(Point[Furniture SubType],subdom_master_gdb,2,FALSE))</f>
        <v/>
      </c>
      <c r="AQ133" s="14" t="str">
        <f>IF(Point[Asset Group]="","",VLOOKUP(Point[Concrete Pad],yes_no,2,FALSE))</f>
        <v/>
      </c>
      <c r="AR133" s="14" t="str">
        <f>IF(Point[Asset Group]="","",VLOOKUP(Point[Material],material_master,2,FALSE))</f>
        <v/>
      </c>
      <c r="AS133" s="14" t="str">
        <f>IF(Point[Asset Group]="","",VLOOKUP(Point[Plumbing],irrigation_plumbing,2,FALSE))</f>
        <v/>
      </c>
      <c r="AT133" s="14" t="str">
        <f>IF(Point[Asset Group]="","",VLOOKUP(Point[Sprinklers],irrigation_sprinklers,2,FALSE))</f>
        <v/>
      </c>
      <c r="AU133" s="14" t="str">
        <f>IF(Point[Asset Group]="","",VLOOKUP(Point[System],irrigation_system,2,FALSE))</f>
        <v/>
      </c>
      <c r="AV133" s="14" t="str">
        <f>IF(Point[Asset Group]="","",VLOOKUP(Point[Status],irrigation_status,2,FALSE))</f>
        <v/>
      </c>
      <c r="AW133" s="11" t="str">
        <f>IF(Point[Date of manufacture]="","",Point[Date of manufacture])</f>
        <v/>
      </c>
      <c r="AX133" s="14" t="str">
        <f>IF(Point[Asset Group]="","",VLOOKUP(Point[Sign Purpose],sign_purpose,2,FALSE))</f>
        <v/>
      </c>
      <c r="AY133" s="14" t="str">
        <f>IF(Point[Asset Group]="","",VLOOKUP(Point[Sign Material],material_master,2,FALSE))</f>
        <v/>
      </c>
      <c r="AZ133" s="14" t="str">
        <f>IF(Point[Asset Group]="","",VLOOKUP(Point[Affixed To],sign_affix,2,FALSE))</f>
        <v/>
      </c>
      <c r="BA133" s="14" t="str">
        <f>IF(Point[Size HxB mm]="","",Point[Size HxB mm])</f>
        <v/>
      </c>
      <c r="BB133" s="14" t="str">
        <f>IF(Point[Height m]="","",Point[Height m])</f>
        <v/>
      </c>
      <c r="BC133" s="14" t="str">
        <f>IF(Point[Asset Group]="","",VLOOKUP(Point[Post Material],material_master,2,FALSE))</f>
        <v/>
      </c>
      <c r="BD133" s="14" t="str">
        <f>IF(Point[Asset Group]="","",VLOOKUP(Point[Post Number],number,2,FALSE))</f>
        <v/>
      </c>
      <c r="BE133" s="14" t="str">
        <f>IF(Point[Asset Group]="","",VLOOKUP(Point[Structure SubType],subdom_master_gdb,2,FALSE))</f>
        <v/>
      </c>
      <c r="BF133" s="14" t="str">
        <f>IF(Point[Area m2]="","",Point[Area m2])</f>
        <v/>
      </c>
      <c r="BG133" s="14" t="str">
        <f>IF(Point[Length m]="","",Point[Length m])</f>
        <v/>
      </c>
      <c r="BH133" s="14" t="str">
        <f>IF(Point[Width m]="","",Point[Width m])</f>
        <v/>
      </c>
      <c r="BI133" s="14" t="str">
        <f>IF(Point[Diameter m]="","",Point[Diameter m])</f>
        <v/>
      </c>
      <c r="BJ133" s="14" t="str">
        <f>IF(Point[Asset Group]="","",VLOOKUP(Point[Number of Pipes],number,2,FALSE))</f>
        <v/>
      </c>
      <c r="BK133" s="14" t="str">
        <f>IF(Point[Asset Group]="","",VLOOKUP(Point[Combined Name],2,FALSE))</f>
        <v/>
      </c>
      <c r="BL133" s="14" t="str">
        <f>IF(Point[Asset Group]="","",VLOOKUP(Point[Size Class],size_class,2,FALSE))</f>
        <v/>
      </c>
      <c r="BM133" s="14" t="str">
        <f>IF(Point[Asset Group]="","",VLOOKUP(Point[Age Class],age_class,2,FALSE))</f>
        <v/>
      </c>
      <c r="BN133" s="14" t="str">
        <f>IF(Point[Girth (cm)]="","",Point[Girth (cm)])</f>
        <v/>
      </c>
      <c r="BO133" s="14" t="str">
        <f>IF(Point[Crown Radius (m)]="","",Point[Crown Radius (m)])</f>
        <v/>
      </c>
      <c r="BP133" s="14" t="str">
        <f>IF(Point[Asset Group]="","",VLOOKUP(Point[Rooting Environment],root_enviro,2,FALSE))</f>
        <v/>
      </c>
      <c r="BQ133" s="14" t="str">
        <f>IF(Point[Asset Group]="","",VLOOKUP(Point[Tree Surround],tree_surround,2,FALSE))</f>
        <v/>
      </c>
      <c r="BR133" s="14" t="str">
        <f>IF(Point[Asset Group]="","",VLOOKUP(Point[Tree Grill],yes_no,2,FALSE))</f>
        <v/>
      </c>
      <c r="BS133" s="14" t="str">
        <f>IF(Point[Asset Group]="","",VLOOKUP(Point[Tree Location],tree_location,2,FALSE))</f>
        <v/>
      </c>
    </row>
    <row r="134" spans="1:71" s="3" customFormat="1" x14ac:dyDescent="0.2">
      <c r="A134" s="3" t="str">
        <f>IF(Point[DWG File Name]="","",Point[DWG File Name])</f>
        <v/>
      </c>
      <c r="B134" s="3" t="str">
        <f>IF(Point[DWG Layer Name]="","",Point[DWG Layer Name])</f>
        <v/>
      </c>
      <c r="C134" s="3" t="str">
        <f>IF(Point[DWG Handle]="","",Point[DWG Handle])</f>
        <v/>
      </c>
      <c r="D134" s="58" t="str">
        <f>IF(Point[X]="","",Point[X])</f>
        <v/>
      </c>
      <c r="E134" s="58" t="str">
        <f>IF(Point[Y]="","",Point[Y])</f>
        <v/>
      </c>
      <c r="F134" s="3" t="str">
        <f>IF(Point[Replacement Asset]="","",Point[Replacement Asset])</f>
        <v/>
      </c>
      <c r="G134" s="3" t="str">
        <f>IF(Point[Asset ID]="","",UPPER(Point[Asset ID]))</f>
        <v/>
      </c>
      <c r="H134" s="3" t="str">
        <f>IF(Point[Asset Group]="","",VLOOKUP(Point[Asset Group],asset_grp_pt,4,FALSE))</f>
        <v/>
      </c>
      <c r="I134" s="3" t="str">
        <f>IF(Point[Asset Group]="","",VLOOKUP(Point[Asset Group],asset_grp_pt,2,FALSE))</f>
        <v/>
      </c>
      <c r="J134" s="3" t="str">
        <f>IF(Point[Asset Group]="","",VLOOKUP(Point[Asset Group],asset_grp_pt,3,FALSE))</f>
        <v/>
      </c>
      <c r="K134" s="3" t="str">
        <f>IF(Point[Asset Group]="","",VLOOKUP(Point[Asset Type],type_master_list,2,FALSE))</f>
        <v/>
      </c>
      <c r="L134" s="3" t="str">
        <f>IF(Point[Asset Name]="","",PROPER(Point[Asset Name]))</f>
        <v/>
      </c>
      <c r="M134" s="11" t="str">
        <f>IF(Point[Install Date]="","",Point[Install Date])</f>
        <v/>
      </c>
      <c r="N134" s="11" t="str">
        <f>IF(Point[Note]="","",PROPER(Point[Note]))</f>
        <v/>
      </c>
      <c r="O134" s="11" t="str">
        <f>IF(Point[Resource Consent Number]="","",UPPER(Point[Resource Consent Number]))</f>
        <v/>
      </c>
      <c r="P134" s="53" t="str">
        <f>IF(Point[Asset Unit Cost]="","",Point[Asset Unit Cost])</f>
        <v/>
      </c>
      <c r="Q134" s="11" t="str">
        <f>IF(Point[Added By]="","",UPPER(Point[Added By]))</f>
        <v/>
      </c>
      <c r="R134" s="11" t="str">
        <f>IF(Point[Added Date]="","",Point[Added Date])</f>
        <v/>
      </c>
      <c r="S134" s="14" t="str">
        <f>IF(Point[Z COORD]="","",Point[Z COORD])</f>
        <v/>
      </c>
      <c r="T134" s="14" t="str">
        <f>IF(Point[Asset Description]="","",PROPER(Point[Asset Description]))</f>
        <v/>
      </c>
      <c r="U134" s="14" t="str">
        <f>IF(Point[[Artist ]]="","",PROPER(Point[[Artist ]]))</f>
        <v/>
      </c>
      <c r="V134" s="14" t="str">
        <f>IF(Point[Material Notes]="","",PROPER(Point[Material Notes]))</f>
        <v/>
      </c>
      <c r="W134" s="14" t="str">
        <f>IF(Point[Dimension Notes]="","",Point[Dimension Notes])</f>
        <v/>
      </c>
      <c r="X134" s="14" t="str">
        <f>IF(Point[List]="","",VLOOKUP(Point[Burner Number],number,2,FALSE))</f>
        <v/>
      </c>
      <c r="Y134" s="14" t="str">
        <f>IF(Point[List]="","",VLOOKUP(Point[Fuel],bbq_fuel,2,FALSE))</f>
        <v/>
      </c>
      <c r="Z134" s="14" t="str">
        <f>IF(Point[List]="","",VLOOKUP(Point[Cabinet Material],bbq_material,2,FALSE))</f>
        <v/>
      </c>
      <c r="AA134" s="14" t="str">
        <f>IF(Point[Asset Group]="","",VLOOKUP(Point[Manufacturer],manufacturer,2,FALSE))</f>
        <v/>
      </c>
      <c r="AB134" s="14" t="str">
        <f>IF(Point[Uinsex WC]="","",Point[Uinsex WC])</f>
        <v/>
      </c>
      <c r="AC134" s="14" t="str">
        <f>IF(Point[Female WC]="","",Point[Female WC])</f>
        <v/>
      </c>
      <c r="AD134" s="14" t="str">
        <f>IF(Point[Male WC]="","",Point[Male WC])</f>
        <v/>
      </c>
      <c r="AE134" s="14" t="str">
        <f>IF(Point[Urinal]="","",Point[Urinal])</f>
        <v/>
      </c>
      <c r="AF134" s="14" t="str">
        <f>IF(Point[Disabled Unisex]="","",Point[Disabled Unisex])</f>
        <v/>
      </c>
      <c r="AG134" s="14" t="str">
        <f>IF(Point[Disabled Female]="","",Point[Disabled Female])</f>
        <v/>
      </c>
      <c r="AH134" s="14" t="str">
        <f>IF(Point[Disabled Male]="","",Point[Disabled Male])</f>
        <v/>
      </c>
      <c r="AI134" s="14" t="str">
        <f>IF(Point[Asset Group]="","",VLOOKUP(Point[Handrail],yes_no,2,FALSE))</f>
        <v/>
      </c>
      <c r="AJ134" s="14" t="str">
        <f>IF(Point[Asset Group]="","",VLOOKUP(Point[Baby Changing],yes_no,2,FALSE))</f>
        <v/>
      </c>
      <c r="AK134" s="14" t="str">
        <f>IF(Point[Asset Group]="","",VLOOKUP(Point[Service Room],yes_no,2,FALSE))</f>
        <v/>
      </c>
      <c r="AL134" s="14" t="str">
        <f>IF(Point[Asset Group]="","",VLOOKUP(Point[Service Tap],service_tap,2,FALSE))</f>
        <v/>
      </c>
      <c r="AM134" s="14" t="str">
        <f>IF(Point[Asset Group]="","",VLOOKUP(Point[Heating Type],wc_heating,2,FALSE))</f>
        <v/>
      </c>
      <c r="AN134" s="14" t="str">
        <f>IF(Point[Asset Group]="","",VLOOKUP(Point[Power Supply],power_supply,2,FALSE))</f>
        <v/>
      </c>
      <c r="AO134" s="14" t="str">
        <f>IF(Point[Asset Group]="","",VLOOKUP(Point[Waste Water],waste_water,2,FALSE))</f>
        <v/>
      </c>
      <c r="AP134" s="14" t="str">
        <f>IF(Point[Asset Group]="","",VLOOKUP(Point[Furniture SubType],subdom_master_gdb,2,FALSE))</f>
        <v/>
      </c>
      <c r="AQ134" s="14" t="str">
        <f>IF(Point[Asset Group]="","",VLOOKUP(Point[Concrete Pad],yes_no,2,FALSE))</f>
        <v/>
      </c>
      <c r="AR134" s="14" t="str">
        <f>IF(Point[Asset Group]="","",VLOOKUP(Point[Material],material_master,2,FALSE))</f>
        <v/>
      </c>
      <c r="AS134" s="14" t="str">
        <f>IF(Point[Asset Group]="","",VLOOKUP(Point[Plumbing],irrigation_plumbing,2,FALSE))</f>
        <v/>
      </c>
      <c r="AT134" s="14" t="str">
        <f>IF(Point[Asset Group]="","",VLOOKUP(Point[Sprinklers],irrigation_sprinklers,2,FALSE))</f>
        <v/>
      </c>
      <c r="AU134" s="14" t="str">
        <f>IF(Point[Asset Group]="","",VLOOKUP(Point[System],irrigation_system,2,FALSE))</f>
        <v/>
      </c>
      <c r="AV134" s="14" t="str">
        <f>IF(Point[Asset Group]="","",VLOOKUP(Point[Status],irrigation_status,2,FALSE))</f>
        <v/>
      </c>
      <c r="AW134" s="11" t="str">
        <f>IF(Point[Date of manufacture]="","",Point[Date of manufacture])</f>
        <v/>
      </c>
      <c r="AX134" s="14" t="str">
        <f>IF(Point[Asset Group]="","",VLOOKUP(Point[Sign Purpose],sign_purpose,2,FALSE))</f>
        <v/>
      </c>
      <c r="AY134" s="14" t="str">
        <f>IF(Point[Asset Group]="","",VLOOKUP(Point[Sign Material],material_master,2,FALSE))</f>
        <v/>
      </c>
      <c r="AZ134" s="14" t="str">
        <f>IF(Point[Asset Group]="","",VLOOKUP(Point[Affixed To],sign_affix,2,FALSE))</f>
        <v/>
      </c>
      <c r="BA134" s="14" t="str">
        <f>IF(Point[Size HxB mm]="","",Point[Size HxB mm])</f>
        <v/>
      </c>
      <c r="BB134" s="14" t="str">
        <f>IF(Point[Height m]="","",Point[Height m])</f>
        <v/>
      </c>
      <c r="BC134" s="14" t="str">
        <f>IF(Point[Asset Group]="","",VLOOKUP(Point[Post Material],material_master,2,FALSE))</f>
        <v/>
      </c>
      <c r="BD134" s="14" t="str">
        <f>IF(Point[Asset Group]="","",VLOOKUP(Point[Post Number],number,2,FALSE))</f>
        <v/>
      </c>
      <c r="BE134" s="14" t="str">
        <f>IF(Point[Asset Group]="","",VLOOKUP(Point[Structure SubType],subdom_master_gdb,2,FALSE))</f>
        <v/>
      </c>
      <c r="BF134" s="14" t="str">
        <f>IF(Point[Area m2]="","",Point[Area m2])</f>
        <v/>
      </c>
      <c r="BG134" s="14" t="str">
        <f>IF(Point[Length m]="","",Point[Length m])</f>
        <v/>
      </c>
      <c r="BH134" s="14" t="str">
        <f>IF(Point[Width m]="","",Point[Width m])</f>
        <v/>
      </c>
      <c r="BI134" s="14" t="str">
        <f>IF(Point[Diameter m]="","",Point[Diameter m])</f>
        <v/>
      </c>
      <c r="BJ134" s="14" t="str">
        <f>IF(Point[Asset Group]="","",VLOOKUP(Point[Number of Pipes],number,2,FALSE))</f>
        <v/>
      </c>
      <c r="BK134" s="14" t="str">
        <f>IF(Point[Asset Group]="","",VLOOKUP(Point[Combined Name],2,FALSE))</f>
        <v/>
      </c>
      <c r="BL134" s="14" t="str">
        <f>IF(Point[Asset Group]="","",VLOOKUP(Point[Size Class],size_class,2,FALSE))</f>
        <v/>
      </c>
      <c r="BM134" s="14" t="str">
        <f>IF(Point[Asset Group]="","",VLOOKUP(Point[Age Class],age_class,2,FALSE))</f>
        <v/>
      </c>
      <c r="BN134" s="14" t="str">
        <f>IF(Point[Girth (cm)]="","",Point[Girth (cm)])</f>
        <v/>
      </c>
      <c r="BO134" s="14" t="str">
        <f>IF(Point[Crown Radius (m)]="","",Point[Crown Radius (m)])</f>
        <v/>
      </c>
      <c r="BP134" s="14" t="str">
        <f>IF(Point[Asset Group]="","",VLOOKUP(Point[Rooting Environment],root_enviro,2,FALSE))</f>
        <v/>
      </c>
      <c r="BQ134" s="14" t="str">
        <f>IF(Point[Asset Group]="","",VLOOKUP(Point[Tree Surround],tree_surround,2,FALSE))</f>
        <v/>
      </c>
      <c r="BR134" s="14" t="str">
        <f>IF(Point[Asset Group]="","",VLOOKUP(Point[Tree Grill],yes_no,2,FALSE))</f>
        <v/>
      </c>
      <c r="BS134" s="14" t="str">
        <f>IF(Point[Asset Group]="","",VLOOKUP(Point[Tree Location],tree_location,2,FALSE))</f>
        <v/>
      </c>
    </row>
    <row r="135" spans="1:71" s="3" customFormat="1" x14ac:dyDescent="0.2">
      <c r="A135" s="3" t="str">
        <f>IF(Point[DWG File Name]="","",Point[DWG File Name])</f>
        <v/>
      </c>
      <c r="B135" s="3" t="str">
        <f>IF(Point[DWG Layer Name]="","",Point[DWG Layer Name])</f>
        <v/>
      </c>
      <c r="C135" s="3" t="str">
        <f>IF(Point[DWG Handle]="","",Point[DWG Handle])</f>
        <v/>
      </c>
      <c r="D135" s="58" t="str">
        <f>IF(Point[X]="","",Point[X])</f>
        <v/>
      </c>
      <c r="E135" s="58" t="str">
        <f>IF(Point[Y]="","",Point[Y])</f>
        <v/>
      </c>
      <c r="F135" s="3" t="str">
        <f>IF(Point[Replacement Asset]="","",Point[Replacement Asset])</f>
        <v/>
      </c>
      <c r="G135" s="3" t="str">
        <f>IF(Point[Asset ID]="","",UPPER(Point[Asset ID]))</f>
        <v/>
      </c>
      <c r="H135" s="3" t="str">
        <f>IF(Point[Asset Group]="","",VLOOKUP(Point[Asset Group],asset_grp_pt,4,FALSE))</f>
        <v/>
      </c>
      <c r="I135" s="3" t="str">
        <f>IF(Point[Asset Group]="","",VLOOKUP(Point[Asset Group],asset_grp_pt,2,FALSE))</f>
        <v/>
      </c>
      <c r="J135" s="3" t="str">
        <f>IF(Point[Asset Group]="","",VLOOKUP(Point[Asset Group],asset_grp_pt,3,FALSE))</f>
        <v/>
      </c>
      <c r="K135" s="3" t="str">
        <f>IF(Point[Asset Group]="","",VLOOKUP(Point[Asset Type],type_master_list,2,FALSE))</f>
        <v/>
      </c>
      <c r="L135" s="3" t="str">
        <f>IF(Point[Asset Name]="","",PROPER(Point[Asset Name]))</f>
        <v/>
      </c>
      <c r="M135" s="11" t="str">
        <f>IF(Point[Install Date]="","",Point[Install Date])</f>
        <v/>
      </c>
      <c r="N135" s="11" t="str">
        <f>IF(Point[Note]="","",PROPER(Point[Note]))</f>
        <v/>
      </c>
      <c r="O135" s="11" t="str">
        <f>IF(Point[Resource Consent Number]="","",UPPER(Point[Resource Consent Number]))</f>
        <v/>
      </c>
      <c r="P135" s="53" t="str">
        <f>IF(Point[Asset Unit Cost]="","",Point[Asset Unit Cost])</f>
        <v/>
      </c>
      <c r="Q135" s="11" t="str">
        <f>IF(Point[Added By]="","",UPPER(Point[Added By]))</f>
        <v/>
      </c>
      <c r="R135" s="11" t="str">
        <f>IF(Point[Added Date]="","",Point[Added Date])</f>
        <v/>
      </c>
      <c r="S135" s="14" t="str">
        <f>IF(Point[Z COORD]="","",Point[Z COORD])</f>
        <v/>
      </c>
      <c r="T135" s="14" t="str">
        <f>IF(Point[Asset Description]="","",PROPER(Point[Asset Description]))</f>
        <v/>
      </c>
      <c r="U135" s="14" t="str">
        <f>IF(Point[[Artist ]]="","",PROPER(Point[[Artist ]]))</f>
        <v/>
      </c>
      <c r="V135" s="14" t="str">
        <f>IF(Point[Material Notes]="","",PROPER(Point[Material Notes]))</f>
        <v/>
      </c>
      <c r="W135" s="14" t="str">
        <f>IF(Point[Dimension Notes]="","",Point[Dimension Notes])</f>
        <v/>
      </c>
      <c r="X135" s="14" t="str">
        <f>IF(Point[List]="","",VLOOKUP(Point[Burner Number],number,2,FALSE))</f>
        <v/>
      </c>
      <c r="Y135" s="14" t="str">
        <f>IF(Point[List]="","",VLOOKUP(Point[Fuel],bbq_fuel,2,FALSE))</f>
        <v/>
      </c>
      <c r="Z135" s="14" t="str">
        <f>IF(Point[List]="","",VLOOKUP(Point[Cabinet Material],bbq_material,2,FALSE))</f>
        <v/>
      </c>
      <c r="AA135" s="14" t="str">
        <f>IF(Point[Asset Group]="","",VLOOKUP(Point[Manufacturer],manufacturer,2,FALSE))</f>
        <v/>
      </c>
      <c r="AB135" s="14" t="str">
        <f>IF(Point[Uinsex WC]="","",Point[Uinsex WC])</f>
        <v/>
      </c>
      <c r="AC135" s="14" t="str">
        <f>IF(Point[Female WC]="","",Point[Female WC])</f>
        <v/>
      </c>
      <c r="AD135" s="14" t="str">
        <f>IF(Point[Male WC]="","",Point[Male WC])</f>
        <v/>
      </c>
      <c r="AE135" s="14" t="str">
        <f>IF(Point[Urinal]="","",Point[Urinal])</f>
        <v/>
      </c>
      <c r="AF135" s="14" t="str">
        <f>IF(Point[Disabled Unisex]="","",Point[Disabled Unisex])</f>
        <v/>
      </c>
      <c r="AG135" s="14" t="str">
        <f>IF(Point[Disabled Female]="","",Point[Disabled Female])</f>
        <v/>
      </c>
      <c r="AH135" s="14" t="str">
        <f>IF(Point[Disabled Male]="","",Point[Disabled Male])</f>
        <v/>
      </c>
      <c r="AI135" s="14" t="str">
        <f>IF(Point[Asset Group]="","",VLOOKUP(Point[Handrail],yes_no,2,FALSE))</f>
        <v/>
      </c>
      <c r="AJ135" s="14" t="str">
        <f>IF(Point[Asset Group]="","",VLOOKUP(Point[Baby Changing],yes_no,2,FALSE))</f>
        <v/>
      </c>
      <c r="AK135" s="14" t="str">
        <f>IF(Point[Asset Group]="","",VLOOKUP(Point[Service Room],yes_no,2,FALSE))</f>
        <v/>
      </c>
      <c r="AL135" s="14" t="str">
        <f>IF(Point[Asset Group]="","",VLOOKUP(Point[Service Tap],service_tap,2,FALSE))</f>
        <v/>
      </c>
      <c r="AM135" s="14" t="str">
        <f>IF(Point[Asset Group]="","",VLOOKUP(Point[Heating Type],wc_heating,2,FALSE))</f>
        <v/>
      </c>
      <c r="AN135" s="14" t="str">
        <f>IF(Point[Asset Group]="","",VLOOKUP(Point[Power Supply],power_supply,2,FALSE))</f>
        <v/>
      </c>
      <c r="AO135" s="14" t="str">
        <f>IF(Point[Asset Group]="","",VLOOKUP(Point[Waste Water],waste_water,2,FALSE))</f>
        <v/>
      </c>
      <c r="AP135" s="14" t="str">
        <f>IF(Point[Asset Group]="","",VLOOKUP(Point[Furniture SubType],subdom_master_gdb,2,FALSE))</f>
        <v/>
      </c>
      <c r="AQ135" s="14" t="str">
        <f>IF(Point[Asset Group]="","",VLOOKUP(Point[Concrete Pad],yes_no,2,FALSE))</f>
        <v/>
      </c>
      <c r="AR135" s="14" t="str">
        <f>IF(Point[Asset Group]="","",VLOOKUP(Point[Material],material_master,2,FALSE))</f>
        <v/>
      </c>
      <c r="AS135" s="14" t="str">
        <f>IF(Point[Asset Group]="","",VLOOKUP(Point[Plumbing],irrigation_plumbing,2,FALSE))</f>
        <v/>
      </c>
      <c r="AT135" s="14" t="str">
        <f>IF(Point[Asset Group]="","",VLOOKUP(Point[Sprinklers],irrigation_sprinklers,2,FALSE))</f>
        <v/>
      </c>
      <c r="AU135" s="14" t="str">
        <f>IF(Point[Asset Group]="","",VLOOKUP(Point[System],irrigation_system,2,FALSE))</f>
        <v/>
      </c>
      <c r="AV135" s="14" t="str">
        <f>IF(Point[Asset Group]="","",VLOOKUP(Point[Status],irrigation_status,2,FALSE))</f>
        <v/>
      </c>
      <c r="AW135" s="11" t="str">
        <f>IF(Point[Date of manufacture]="","",Point[Date of manufacture])</f>
        <v/>
      </c>
      <c r="AX135" s="14" t="str">
        <f>IF(Point[Asset Group]="","",VLOOKUP(Point[Sign Purpose],sign_purpose,2,FALSE))</f>
        <v/>
      </c>
      <c r="AY135" s="14" t="str">
        <f>IF(Point[Asset Group]="","",VLOOKUP(Point[Sign Material],material_master,2,FALSE))</f>
        <v/>
      </c>
      <c r="AZ135" s="14" t="str">
        <f>IF(Point[Asset Group]="","",VLOOKUP(Point[Affixed To],sign_affix,2,FALSE))</f>
        <v/>
      </c>
      <c r="BA135" s="14" t="str">
        <f>IF(Point[Size HxB mm]="","",Point[Size HxB mm])</f>
        <v/>
      </c>
      <c r="BB135" s="14" t="str">
        <f>IF(Point[Height m]="","",Point[Height m])</f>
        <v/>
      </c>
      <c r="BC135" s="14" t="str">
        <f>IF(Point[Asset Group]="","",VLOOKUP(Point[Post Material],material_master,2,FALSE))</f>
        <v/>
      </c>
      <c r="BD135" s="14" t="str">
        <f>IF(Point[Asset Group]="","",VLOOKUP(Point[Post Number],number,2,FALSE))</f>
        <v/>
      </c>
      <c r="BE135" s="14" t="str">
        <f>IF(Point[Asset Group]="","",VLOOKUP(Point[Structure SubType],subdom_master_gdb,2,FALSE))</f>
        <v/>
      </c>
      <c r="BF135" s="14" t="str">
        <f>IF(Point[Area m2]="","",Point[Area m2])</f>
        <v/>
      </c>
      <c r="BG135" s="14" t="str">
        <f>IF(Point[Length m]="","",Point[Length m])</f>
        <v/>
      </c>
      <c r="BH135" s="14" t="str">
        <f>IF(Point[Width m]="","",Point[Width m])</f>
        <v/>
      </c>
      <c r="BI135" s="14" t="str">
        <f>IF(Point[Diameter m]="","",Point[Diameter m])</f>
        <v/>
      </c>
      <c r="BJ135" s="14" t="str">
        <f>IF(Point[Asset Group]="","",VLOOKUP(Point[Number of Pipes],number,2,FALSE))</f>
        <v/>
      </c>
      <c r="BK135" s="14" t="str">
        <f>IF(Point[Asset Group]="","",VLOOKUP(Point[Combined Name],2,FALSE))</f>
        <v/>
      </c>
      <c r="BL135" s="14" t="str">
        <f>IF(Point[Asset Group]="","",VLOOKUP(Point[Size Class],size_class,2,FALSE))</f>
        <v/>
      </c>
      <c r="BM135" s="14" t="str">
        <f>IF(Point[Asset Group]="","",VLOOKUP(Point[Age Class],age_class,2,FALSE))</f>
        <v/>
      </c>
      <c r="BN135" s="14" t="str">
        <f>IF(Point[Girth (cm)]="","",Point[Girth (cm)])</f>
        <v/>
      </c>
      <c r="BO135" s="14" t="str">
        <f>IF(Point[Crown Radius (m)]="","",Point[Crown Radius (m)])</f>
        <v/>
      </c>
      <c r="BP135" s="14" t="str">
        <f>IF(Point[Asset Group]="","",VLOOKUP(Point[Rooting Environment],root_enviro,2,FALSE))</f>
        <v/>
      </c>
      <c r="BQ135" s="14" t="str">
        <f>IF(Point[Asset Group]="","",VLOOKUP(Point[Tree Surround],tree_surround,2,FALSE))</f>
        <v/>
      </c>
      <c r="BR135" s="14" t="str">
        <f>IF(Point[Asset Group]="","",VLOOKUP(Point[Tree Grill],yes_no,2,FALSE))</f>
        <v/>
      </c>
      <c r="BS135" s="14" t="str">
        <f>IF(Point[Asset Group]="","",VLOOKUP(Point[Tree Location],tree_location,2,FALSE))</f>
        <v/>
      </c>
    </row>
    <row r="136" spans="1:71" s="3" customFormat="1" x14ac:dyDescent="0.2">
      <c r="A136" s="3" t="str">
        <f>IF(Point[DWG File Name]="","",Point[DWG File Name])</f>
        <v/>
      </c>
      <c r="B136" s="3" t="str">
        <f>IF(Point[DWG Layer Name]="","",Point[DWG Layer Name])</f>
        <v/>
      </c>
      <c r="C136" s="3" t="str">
        <f>IF(Point[DWG Handle]="","",Point[DWG Handle])</f>
        <v/>
      </c>
      <c r="D136" s="58" t="str">
        <f>IF(Point[X]="","",Point[X])</f>
        <v/>
      </c>
      <c r="E136" s="58" t="str">
        <f>IF(Point[Y]="","",Point[Y])</f>
        <v/>
      </c>
      <c r="F136" s="3" t="str">
        <f>IF(Point[Replacement Asset]="","",Point[Replacement Asset])</f>
        <v/>
      </c>
      <c r="G136" s="3" t="str">
        <f>IF(Point[Asset ID]="","",UPPER(Point[Asset ID]))</f>
        <v/>
      </c>
      <c r="H136" s="3" t="str">
        <f>IF(Point[Asset Group]="","",VLOOKUP(Point[Asset Group],asset_grp_pt,4,FALSE))</f>
        <v/>
      </c>
      <c r="I136" s="3" t="str">
        <f>IF(Point[Asset Group]="","",VLOOKUP(Point[Asset Group],asset_grp_pt,2,FALSE))</f>
        <v/>
      </c>
      <c r="J136" s="3" t="str">
        <f>IF(Point[Asset Group]="","",VLOOKUP(Point[Asset Group],asset_grp_pt,3,FALSE))</f>
        <v/>
      </c>
      <c r="K136" s="3" t="str">
        <f>IF(Point[Asset Group]="","",VLOOKUP(Point[Asset Type],type_master_list,2,FALSE))</f>
        <v/>
      </c>
      <c r="L136" s="3" t="str">
        <f>IF(Point[Asset Name]="","",PROPER(Point[Asset Name]))</f>
        <v/>
      </c>
      <c r="M136" s="11" t="str">
        <f>IF(Point[Install Date]="","",Point[Install Date])</f>
        <v/>
      </c>
      <c r="N136" s="11" t="str">
        <f>IF(Point[Note]="","",PROPER(Point[Note]))</f>
        <v/>
      </c>
      <c r="O136" s="11" t="str">
        <f>IF(Point[Resource Consent Number]="","",UPPER(Point[Resource Consent Number]))</f>
        <v/>
      </c>
      <c r="P136" s="53" t="str">
        <f>IF(Point[Asset Unit Cost]="","",Point[Asset Unit Cost])</f>
        <v/>
      </c>
      <c r="Q136" s="11" t="str">
        <f>IF(Point[Added By]="","",UPPER(Point[Added By]))</f>
        <v/>
      </c>
      <c r="R136" s="11" t="str">
        <f>IF(Point[Added Date]="","",Point[Added Date])</f>
        <v/>
      </c>
      <c r="S136" s="14" t="str">
        <f>IF(Point[Z COORD]="","",Point[Z COORD])</f>
        <v/>
      </c>
      <c r="T136" s="14" t="str">
        <f>IF(Point[Asset Description]="","",PROPER(Point[Asset Description]))</f>
        <v/>
      </c>
      <c r="U136" s="14" t="str">
        <f>IF(Point[[Artist ]]="","",PROPER(Point[[Artist ]]))</f>
        <v/>
      </c>
      <c r="V136" s="14" t="str">
        <f>IF(Point[Material Notes]="","",PROPER(Point[Material Notes]))</f>
        <v/>
      </c>
      <c r="W136" s="14" t="str">
        <f>IF(Point[Dimension Notes]="","",Point[Dimension Notes])</f>
        <v/>
      </c>
      <c r="X136" s="14" t="str">
        <f>IF(Point[List]="","",VLOOKUP(Point[Burner Number],number,2,FALSE))</f>
        <v/>
      </c>
      <c r="Y136" s="14" t="str">
        <f>IF(Point[List]="","",VLOOKUP(Point[Fuel],bbq_fuel,2,FALSE))</f>
        <v/>
      </c>
      <c r="Z136" s="14" t="str">
        <f>IF(Point[List]="","",VLOOKUP(Point[Cabinet Material],bbq_material,2,FALSE))</f>
        <v/>
      </c>
      <c r="AA136" s="14" t="str">
        <f>IF(Point[Asset Group]="","",VLOOKUP(Point[Manufacturer],manufacturer,2,FALSE))</f>
        <v/>
      </c>
      <c r="AB136" s="14" t="str">
        <f>IF(Point[Uinsex WC]="","",Point[Uinsex WC])</f>
        <v/>
      </c>
      <c r="AC136" s="14" t="str">
        <f>IF(Point[Female WC]="","",Point[Female WC])</f>
        <v/>
      </c>
      <c r="AD136" s="14" t="str">
        <f>IF(Point[Male WC]="","",Point[Male WC])</f>
        <v/>
      </c>
      <c r="AE136" s="14" t="str">
        <f>IF(Point[Urinal]="","",Point[Urinal])</f>
        <v/>
      </c>
      <c r="AF136" s="14" t="str">
        <f>IF(Point[Disabled Unisex]="","",Point[Disabled Unisex])</f>
        <v/>
      </c>
      <c r="AG136" s="14" t="str">
        <f>IF(Point[Disabled Female]="","",Point[Disabled Female])</f>
        <v/>
      </c>
      <c r="AH136" s="14" t="str">
        <f>IF(Point[Disabled Male]="","",Point[Disabled Male])</f>
        <v/>
      </c>
      <c r="AI136" s="14" t="str">
        <f>IF(Point[Asset Group]="","",VLOOKUP(Point[Handrail],yes_no,2,FALSE))</f>
        <v/>
      </c>
      <c r="AJ136" s="14" t="str">
        <f>IF(Point[Asset Group]="","",VLOOKUP(Point[Baby Changing],yes_no,2,FALSE))</f>
        <v/>
      </c>
      <c r="AK136" s="14" t="str">
        <f>IF(Point[Asset Group]="","",VLOOKUP(Point[Service Room],yes_no,2,FALSE))</f>
        <v/>
      </c>
      <c r="AL136" s="14" t="str">
        <f>IF(Point[Asset Group]="","",VLOOKUP(Point[Service Tap],service_tap,2,FALSE))</f>
        <v/>
      </c>
      <c r="AM136" s="14" t="str">
        <f>IF(Point[Asset Group]="","",VLOOKUP(Point[Heating Type],wc_heating,2,FALSE))</f>
        <v/>
      </c>
      <c r="AN136" s="14" t="str">
        <f>IF(Point[Asset Group]="","",VLOOKUP(Point[Power Supply],power_supply,2,FALSE))</f>
        <v/>
      </c>
      <c r="AO136" s="14" t="str">
        <f>IF(Point[Asset Group]="","",VLOOKUP(Point[Waste Water],waste_water,2,FALSE))</f>
        <v/>
      </c>
      <c r="AP136" s="14" t="str">
        <f>IF(Point[Asset Group]="","",VLOOKUP(Point[Furniture SubType],subdom_master_gdb,2,FALSE))</f>
        <v/>
      </c>
      <c r="AQ136" s="14" t="str">
        <f>IF(Point[Asset Group]="","",VLOOKUP(Point[Concrete Pad],yes_no,2,FALSE))</f>
        <v/>
      </c>
      <c r="AR136" s="14" t="str">
        <f>IF(Point[Asset Group]="","",VLOOKUP(Point[Material],material_master,2,FALSE))</f>
        <v/>
      </c>
      <c r="AS136" s="14" t="str">
        <f>IF(Point[Asset Group]="","",VLOOKUP(Point[Plumbing],irrigation_plumbing,2,FALSE))</f>
        <v/>
      </c>
      <c r="AT136" s="14" t="str">
        <f>IF(Point[Asset Group]="","",VLOOKUP(Point[Sprinklers],irrigation_sprinklers,2,FALSE))</f>
        <v/>
      </c>
      <c r="AU136" s="14" t="str">
        <f>IF(Point[Asset Group]="","",VLOOKUP(Point[System],irrigation_system,2,FALSE))</f>
        <v/>
      </c>
      <c r="AV136" s="14" t="str">
        <f>IF(Point[Asset Group]="","",VLOOKUP(Point[Status],irrigation_status,2,FALSE))</f>
        <v/>
      </c>
      <c r="AW136" s="11" t="str">
        <f>IF(Point[Date of manufacture]="","",Point[Date of manufacture])</f>
        <v/>
      </c>
      <c r="AX136" s="14" t="str">
        <f>IF(Point[Asset Group]="","",VLOOKUP(Point[Sign Purpose],sign_purpose,2,FALSE))</f>
        <v/>
      </c>
      <c r="AY136" s="14" t="str">
        <f>IF(Point[Asset Group]="","",VLOOKUP(Point[Sign Material],material_master,2,FALSE))</f>
        <v/>
      </c>
      <c r="AZ136" s="14" t="str">
        <f>IF(Point[Asset Group]="","",VLOOKUP(Point[Affixed To],sign_affix,2,FALSE))</f>
        <v/>
      </c>
      <c r="BA136" s="14" t="str">
        <f>IF(Point[Size HxB mm]="","",Point[Size HxB mm])</f>
        <v/>
      </c>
      <c r="BB136" s="14" t="str">
        <f>IF(Point[Height m]="","",Point[Height m])</f>
        <v/>
      </c>
      <c r="BC136" s="14" t="str">
        <f>IF(Point[Asset Group]="","",VLOOKUP(Point[Post Material],material_master,2,FALSE))</f>
        <v/>
      </c>
      <c r="BD136" s="14" t="str">
        <f>IF(Point[Asset Group]="","",VLOOKUP(Point[Post Number],number,2,FALSE))</f>
        <v/>
      </c>
      <c r="BE136" s="14" t="str">
        <f>IF(Point[Asset Group]="","",VLOOKUP(Point[Structure SubType],subdom_master_gdb,2,FALSE))</f>
        <v/>
      </c>
      <c r="BF136" s="14" t="str">
        <f>IF(Point[Area m2]="","",Point[Area m2])</f>
        <v/>
      </c>
      <c r="BG136" s="14" t="str">
        <f>IF(Point[Length m]="","",Point[Length m])</f>
        <v/>
      </c>
      <c r="BH136" s="14" t="str">
        <f>IF(Point[Width m]="","",Point[Width m])</f>
        <v/>
      </c>
      <c r="BI136" s="14" t="str">
        <f>IF(Point[Diameter m]="","",Point[Diameter m])</f>
        <v/>
      </c>
      <c r="BJ136" s="14" t="str">
        <f>IF(Point[Asset Group]="","",VLOOKUP(Point[Number of Pipes],number,2,FALSE))</f>
        <v/>
      </c>
      <c r="BK136" s="14" t="str">
        <f>IF(Point[Asset Group]="","",VLOOKUP(Point[Combined Name],2,FALSE))</f>
        <v/>
      </c>
      <c r="BL136" s="14" t="str">
        <f>IF(Point[Asset Group]="","",VLOOKUP(Point[Size Class],size_class,2,FALSE))</f>
        <v/>
      </c>
      <c r="BM136" s="14" t="str">
        <f>IF(Point[Asset Group]="","",VLOOKUP(Point[Age Class],age_class,2,FALSE))</f>
        <v/>
      </c>
      <c r="BN136" s="14" t="str">
        <f>IF(Point[Girth (cm)]="","",Point[Girth (cm)])</f>
        <v/>
      </c>
      <c r="BO136" s="14" t="str">
        <f>IF(Point[Crown Radius (m)]="","",Point[Crown Radius (m)])</f>
        <v/>
      </c>
      <c r="BP136" s="14" t="str">
        <f>IF(Point[Asset Group]="","",VLOOKUP(Point[Rooting Environment],root_enviro,2,FALSE))</f>
        <v/>
      </c>
      <c r="BQ136" s="14" t="str">
        <f>IF(Point[Asset Group]="","",VLOOKUP(Point[Tree Surround],tree_surround,2,FALSE))</f>
        <v/>
      </c>
      <c r="BR136" s="14" t="str">
        <f>IF(Point[Asset Group]="","",VLOOKUP(Point[Tree Grill],yes_no,2,FALSE))</f>
        <v/>
      </c>
      <c r="BS136" s="14" t="str">
        <f>IF(Point[Asset Group]="","",VLOOKUP(Point[Tree Location],tree_location,2,FALSE))</f>
        <v/>
      </c>
    </row>
    <row r="137" spans="1:71" s="3" customFormat="1" x14ac:dyDescent="0.2">
      <c r="A137" s="3" t="str">
        <f>IF(Point[DWG File Name]="","",Point[DWG File Name])</f>
        <v/>
      </c>
      <c r="B137" s="3" t="str">
        <f>IF(Point[DWG Layer Name]="","",Point[DWG Layer Name])</f>
        <v/>
      </c>
      <c r="C137" s="3" t="str">
        <f>IF(Point[DWG Handle]="","",Point[DWG Handle])</f>
        <v/>
      </c>
      <c r="D137" s="58" t="str">
        <f>IF(Point[X]="","",Point[X])</f>
        <v/>
      </c>
      <c r="E137" s="58" t="str">
        <f>IF(Point[Y]="","",Point[Y])</f>
        <v/>
      </c>
      <c r="F137" s="3" t="str">
        <f>IF(Point[Replacement Asset]="","",Point[Replacement Asset])</f>
        <v/>
      </c>
      <c r="G137" s="3" t="str">
        <f>IF(Point[Asset ID]="","",UPPER(Point[Asset ID]))</f>
        <v/>
      </c>
      <c r="H137" s="3" t="str">
        <f>IF(Point[Asset Group]="","",VLOOKUP(Point[Asset Group],asset_grp_pt,4,FALSE))</f>
        <v/>
      </c>
      <c r="I137" s="3" t="str">
        <f>IF(Point[Asset Group]="","",VLOOKUP(Point[Asset Group],asset_grp_pt,2,FALSE))</f>
        <v/>
      </c>
      <c r="J137" s="3" t="str">
        <f>IF(Point[Asset Group]="","",VLOOKUP(Point[Asset Group],asset_grp_pt,3,FALSE))</f>
        <v/>
      </c>
      <c r="K137" s="3" t="str">
        <f>IF(Point[Asset Group]="","",VLOOKUP(Point[Asset Type],type_master_list,2,FALSE))</f>
        <v/>
      </c>
      <c r="L137" s="3" t="str">
        <f>IF(Point[Asset Name]="","",PROPER(Point[Asset Name]))</f>
        <v/>
      </c>
      <c r="M137" s="11" t="str">
        <f>IF(Point[Install Date]="","",Point[Install Date])</f>
        <v/>
      </c>
      <c r="N137" s="11" t="str">
        <f>IF(Point[Note]="","",PROPER(Point[Note]))</f>
        <v/>
      </c>
      <c r="O137" s="11" t="str">
        <f>IF(Point[Resource Consent Number]="","",UPPER(Point[Resource Consent Number]))</f>
        <v/>
      </c>
      <c r="P137" s="53" t="str">
        <f>IF(Point[Asset Unit Cost]="","",Point[Asset Unit Cost])</f>
        <v/>
      </c>
      <c r="Q137" s="11" t="str">
        <f>IF(Point[Added By]="","",UPPER(Point[Added By]))</f>
        <v/>
      </c>
      <c r="R137" s="11" t="str">
        <f>IF(Point[Added Date]="","",Point[Added Date])</f>
        <v/>
      </c>
      <c r="S137" s="14" t="str">
        <f>IF(Point[Z COORD]="","",Point[Z COORD])</f>
        <v/>
      </c>
      <c r="T137" s="14" t="str">
        <f>IF(Point[Asset Description]="","",PROPER(Point[Asset Description]))</f>
        <v/>
      </c>
      <c r="U137" s="14" t="str">
        <f>IF(Point[[Artist ]]="","",PROPER(Point[[Artist ]]))</f>
        <v/>
      </c>
      <c r="V137" s="14" t="str">
        <f>IF(Point[Material Notes]="","",PROPER(Point[Material Notes]))</f>
        <v/>
      </c>
      <c r="W137" s="14" t="str">
        <f>IF(Point[Dimension Notes]="","",Point[Dimension Notes])</f>
        <v/>
      </c>
      <c r="X137" s="14" t="str">
        <f>IF(Point[List]="","",VLOOKUP(Point[Burner Number],number,2,FALSE))</f>
        <v/>
      </c>
      <c r="Y137" s="14" t="str">
        <f>IF(Point[List]="","",VLOOKUP(Point[Fuel],bbq_fuel,2,FALSE))</f>
        <v/>
      </c>
      <c r="Z137" s="14" t="str">
        <f>IF(Point[List]="","",VLOOKUP(Point[Cabinet Material],bbq_material,2,FALSE))</f>
        <v/>
      </c>
      <c r="AA137" s="14" t="str">
        <f>IF(Point[Asset Group]="","",VLOOKUP(Point[Manufacturer],manufacturer,2,FALSE))</f>
        <v/>
      </c>
      <c r="AB137" s="14" t="str">
        <f>IF(Point[Uinsex WC]="","",Point[Uinsex WC])</f>
        <v/>
      </c>
      <c r="AC137" s="14" t="str">
        <f>IF(Point[Female WC]="","",Point[Female WC])</f>
        <v/>
      </c>
      <c r="AD137" s="14" t="str">
        <f>IF(Point[Male WC]="","",Point[Male WC])</f>
        <v/>
      </c>
      <c r="AE137" s="14" t="str">
        <f>IF(Point[Urinal]="","",Point[Urinal])</f>
        <v/>
      </c>
      <c r="AF137" s="14" t="str">
        <f>IF(Point[Disabled Unisex]="","",Point[Disabled Unisex])</f>
        <v/>
      </c>
      <c r="AG137" s="14" t="str">
        <f>IF(Point[Disabled Female]="","",Point[Disabled Female])</f>
        <v/>
      </c>
      <c r="AH137" s="14" t="str">
        <f>IF(Point[Disabled Male]="","",Point[Disabled Male])</f>
        <v/>
      </c>
      <c r="AI137" s="14" t="str">
        <f>IF(Point[Asset Group]="","",VLOOKUP(Point[Handrail],yes_no,2,FALSE))</f>
        <v/>
      </c>
      <c r="AJ137" s="14" t="str">
        <f>IF(Point[Asset Group]="","",VLOOKUP(Point[Baby Changing],yes_no,2,FALSE))</f>
        <v/>
      </c>
      <c r="AK137" s="14" t="str">
        <f>IF(Point[Asset Group]="","",VLOOKUP(Point[Service Room],yes_no,2,FALSE))</f>
        <v/>
      </c>
      <c r="AL137" s="14" t="str">
        <f>IF(Point[Asset Group]="","",VLOOKUP(Point[Service Tap],service_tap,2,FALSE))</f>
        <v/>
      </c>
      <c r="AM137" s="14" t="str">
        <f>IF(Point[Asset Group]="","",VLOOKUP(Point[Heating Type],wc_heating,2,FALSE))</f>
        <v/>
      </c>
      <c r="AN137" s="14" t="str">
        <f>IF(Point[Asset Group]="","",VLOOKUP(Point[Power Supply],power_supply,2,FALSE))</f>
        <v/>
      </c>
      <c r="AO137" s="14" t="str">
        <f>IF(Point[Asset Group]="","",VLOOKUP(Point[Waste Water],waste_water,2,FALSE))</f>
        <v/>
      </c>
      <c r="AP137" s="14" t="str">
        <f>IF(Point[Asset Group]="","",VLOOKUP(Point[Furniture SubType],subdom_master_gdb,2,FALSE))</f>
        <v/>
      </c>
      <c r="AQ137" s="14" t="str">
        <f>IF(Point[Asset Group]="","",VLOOKUP(Point[Concrete Pad],yes_no,2,FALSE))</f>
        <v/>
      </c>
      <c r="AR137" s="14" t="str">
        <f>IF(Point[Asset Group]="","",VLOOKUP(Point[Material],material_master,2,FALSE))</f>
        <v/>
      </c>
      <c r="AS137" s="14" t="str">
        <f>IF(Point[Asset Group]="","",VLOOKUP(Point[Plumbing],irrigation_plumbing,2,FALSE))</f>
        <v/>
      </c>
      <c r="AT137" s="14" t="str">
        <f>IF(Point[Asset Group]="","",VLOOKUP(Point[Sprinklers],irrigation_sprinklers,2,FALSE))</f>
        <v/>
      </c>
      <c r="AU137" s="14" t="str">
        <f>IF(Point[Asset Group]="","",VLOOKUP(Point[System],irrigation_system,2,FALSE))</f>
        <v/>
      </c>
      <c r="AV137" s="14" t="str">
        <f>IF(Point[Asset Group]="","",VLOOKUP(Point[Status],irrigation_status,2,FALSE))</f>
        <v/>
      </c>
      <c r="AW137" s="11" t="str">
        <f>IF(Point[Date of manufacture]="","",Point[Date of manufacture])</f>
        <v/>
      </c>
      <c r="AX137" s="14" t="str">
        <f>IF(Point[Asset Group]="","",VLOOKUP(Point[Sign Purpose],sign_purpose,2,FALSE))</f>
        <v/>
      </c>
      <c r="AY137" s="14" t="str">
        <f>IF(Point[Asset Group]="","",VLOOKUP(Point[Sign Material],material_master,2,FALSE))</f>
        <v/>
      </c>
      <c r="AZ137" s="14" t="str">
        <f>IF(Point[Asset Group]="","",VLOOKUP(Point[Affixed To],sign_affix,2,FALSE))</f>
        <v/>
      </c>
      <c r="BA137" s="14" t="str">
        <f>IF(Point[Size HxB mm]="","",Point[Size HxB mm])</f>
        <v/>
      </c>
      <c r="BB137" s="14" t="str">
        <f>IF(Point[Height m]="","",Point[Height m])</f>
        <v/>
      </c>
      <c r="BC137" s="14" t="str">
        <f>IF(Point[Asset Group]="","",VLOOKUP(Point[Post Material],material_master,2,FALSE))</f>
        <v/>
      </c>
      <c r="BD137" s="14" t="str">
        <f>IF(Point[Asset Group]="","",VLOOKUP(Point[Post Number],number,2,FALSE))</f>
        <v/>
      </c>
      <c r="BE137" s="14" t="str">
        <f>IF(Point[Asset Group]="","",VLOOKUP(Point[Structure SubType],subdom_master_gdb,2,FALSE))</f>
        <v/>
      </c>
      <c r="BF137" s="14" t="str">
        <f>IF(Point[Area m2]="","",Point[Area m2])</f>
        <v/>
      </c>
      <c r="BG137" s="14" t="str">
        <f>IF(Point[Length m]="","",Point[Length m])</f>
        <v/>
      </c>
      <c r="BH137" s="14" t="str">
        <f>IF(Point[Width m]="","",Point[Width m])</f>
        <v/>
      </c>
      <c r="BI137" s="14" t="str">
        <f>IF(Point[Diameter m]="","",Point[Diameter m])</f>
        <v/>
      </c>
      <c r="BJ137" s="14" t="str">
        <f>IF(Point[Asset Group]="","",VLOOKUP(Point[Number of Pipes],number,2,FALSE))</f>
        <v/>
      </c>
      <c r="BK137" s="14" t="str">
        <f>IF(Point[Asset Group]="","",VLOOKUP(Point[Combined Name],2,FALSE))</f>
        <v/>
      </c>
      <c r="BL137" s="14" t="str">
        <f>IF(Point[Asset Group]="","",VLOOKUP(Point[Size Class],size_class,2,FALSE))</f>
        <v/>
      </c>
      <c r="BM137" s="14" t="str">
        <f>IF(Point[Asset Group]="","",VLOOKUP(Point[Age Class],age_class,2,FALSE))</f>
        <v/>
      </c>
      <c r="BN137" s="14" t="str">
        <f>IF(Point[Girth (cm)]="","",Point[Girth (cm)])</f>
        <v/>
      </c>
      <c r="BO137" s="14" t="str">
        <f>IF(Point[Crown Radius (m)]="","",Point[Crown Radius (m)])</f>
        <v/>
      </c>
      <c r="BP137" s="14" t="str">
        <f>IF(Point[Asset Group]="","",VLOOKUP(Point[Rooting Environment],root_enviro,2,FALSE))</f>
        <v/>
      </c>
      <c r="BQ137" s="14" t="str">
        <f>IF(Point[Asset Group]="","",VLOOKUP(Point[Tree Surround],tree_surround,2,FALSE))</f>
        <v/>
      </c>
      <c r="BR137" s="14" t="str">
        <f>IF(Point[Asset Group]="","",VLOOKUP(Point[Tree Grill],yes_no,2,FALSE))</f>
        <v/>
      </c>
      <c r="BS137" s="14" t="str">
        <f>IF(Point[Asset Group]="","",VLOOKUP(Point[Tree Location],tree_location,2,FALSE))</f>
        <v/>
      </c>
    </row>
    <row r="138" spans="1:71" s="3" customFormat="1" x14ac:dyDescent="0.2">
      <c r="A138" s="3" t="str">
        <f>IF(Point[DWG File Name]="","",Point[DWG File Name])</f>
        <v/>
      </c>
      <c r="B138" s="3" t="str">
        <f>IF(Point[DWG Layer Name]="","",Point[DWG Layer Name])</f>
        <v/>
      </c>
      <c r="C138" s="3" t="str">
        <f>IF(Point[DWG Handle]="","",Point[DWG Handle])</f>
        <v/>
      </c>
      <c r="D138" s="58" t="str">
        <f>IF(Point[X]="","",Point[X])</f>
        <v/>
      </c>
      <c r="E138" s="58" t="str">
        <f>IF(Point[Y]="","",Point[Y])</f>
        <v/>
      </c>
      <c r="F138" s="3" t="str">
        <f>IF(Point[Replacement Asset]="","",Point[Replacement Asset])</f>
        <v/>
      </c>
      <c r="G138" s="3" t="str">
        <f>IF(Point[Asset ID]="","",UPPER(Point[Asset ID]))</f>
        <v/>
      </c>
      <c r="H138" s="3" t="str">
        <f>IF(Point[Asset Group]="","",VLOOKUP(Point[Asset Group],asset_grp_pt,4,FALSE))</f>
        <v/>
      </c>
      <c r="I138" s="3" t="str">
        <f>IF(Point[Asset Group]="","",VLOOKUP(Point[Asset Group],asset_grp_pt,2,FALSE))</f>
        <v/>
      </c>
      <c r="J138" s="3" t="str">
        <f>IF(Point[Asset Group]="","",VLOOKUP(Point[Asset Group],asset_grp_pt,3,FALSE))</f>
        <v/>
      </c>
      <c r="K138" s="3" t="str">
        <f>IF(Point[Asset Group]="","",VLOOKUP(Point[Asset Type],type_master_list,2,FALSE))</f>
        <v/>
      </c>
      <c r="L138" s="3" t="str">
        <f>IF(Point[Asset Name]="","",PROPER(Point[Asset Name]))</f>
        <v/>
      </c>
      <c r="M138" s="11" t="str">
        <f>IF(Point[Install Date]="","",Point[Install Date])</f>
        <v/>
      </c>
      <c r="N138" s="11" t="str">
        <f>IF(Point[Note]="","",PROPER(Point[Note]))</f>
        <v/>
      </c>
      <c r="O138" s="11" t="str">
        <f>IF(Point[Resource Consent Number]="","",UPPER(Point[Resource Consent Number]))</f>
        <v/>
      </c>
      <c r="P138" s="53" t="str">
        <f>IF(Point[Asset Unit Cost]="","",Point[Asset Unit Cost])</f>
        <v/>
      </c>
      <c r="Q138" s="11" t="str">
        <f>IF(Point[Added By]="","",UPPER(Point[Added By]))</f>
        <v/>
      </c>
      <c r="R138" s="11" t="str">
        <f>IF(Point[Added Date]="","",Point[Added Date])</f>
        <v/>
      </c>
      <c r="S138" s="14" t="str">
        <f>IF(Point[Z COORD]="","",Point[Z COORD])</f>
        <v/>
      </c>
      <c r="T138" s="14" t="str">
        <f>IF(Point[Asset Description]="","",PROPER(Point[Asset Description]))</f>
        <v/>
      </c>
      <c r="U138" s="14" t="str">
        <f>IF(Point[[Artist ]]="","",PROPER(Point[[Artist ]]))</f>
        <v/>
      </c>
      <c r="V138" s="14" t="str">
        <f>IF(Point[Material Notes]="","",PROPER(Point[Material Notes]))</f>
        <v/>
      </c>
      <c r="W138" s="14" t="str">
        <f>IF(Point[Dimension Notes]="","",Point[Dimension Notes])</f>
        <v/>
      </c>
      <c r="X138" s="14" t="str">
        <f>IF(Point[List]="","",VLOOKUP(Point[Burner Number],number,2,FALSE))</f>
        <v/>
      </c>
      <c r="Y138" s="14" t="str">
        <f>IF(Point[List]="","",VLOOKUP(Point[Fuel],bbq_fuel,2,FALSE))</f>
        <v/>
      </c>
      <c r="Z138" s="14" t="str">
        <f>IF(Point[List]="","",VLOOKUP(Point[Cabinet Material],bbq_material,2,FALSE))</f>
        <v/>
      </c>
      <c r="AA138" s="14" t="str">
        <f>IF(Point[Asset Group]="","",VLOOKUP(Point[Manufacturer],manufacturer,2,FALSE))</f>
        <v/>
      </c>
      <c r="AB138" s="14" t="str">
        <f>IF(Point[Uinsex WC]="","",Point[Uinsex WC])</f>
        <v/>
      </c>
      <c r="AC138" s="14" t="str">
        <f>IF(Point[Female WC]="","",Point[Female WC])</f>
        <v/>
      </c>
      <c r="AD138" s="14" t="str">
        <f>IF(Point[Male WC]="","",Point[Male WC])</f>
        <v/>
      </c>
      <c r="AE138" s="14" t="str">
        <f>IF(Point[Urinal]="","",Point[Urinal])</f>
        <v/>
      </c>
      <c r="AF138" s="14" t="str">
        <f>IF(Point[Disabled Unisex]="","",Point[Disabled Unisex])</f>
        <v/>
      </c>
      <c r="AG138" s="14" t="str">
        <f>IF(Point[Disabled Female]="","",Point[Disabled Female])</f>
        <v/>
      </c>
      <c r="AH138" s="14" t="str">
        <f>IF(Point[Disabled Male]="","",Point[Disabled Male])</f>
        <v/>
      </c>
      <c r="AI138" s="14" t="str">
        <f>IF(Point[Asset Group]="","",VLOOKUP(Point[Handrail],yes_no,2,FALSE))</f>
        <v/>
      </c>
      <c r="AJ138" s="14" t="str">
        <f>IF(Point[Asset Group]="","",VLOOKUP(Point[Baby Changing],yes_no,2,FALSE))</f>
        <v/>
      </c>
      <c r="AK138" s="14" t="str">
        <f>IF(Point[Asset Group]="","",VLOOKUP(Point[Service Room],yes_no,2,FALSE))</f>
        <v/>
      </c>
      <c r="AL138" s="14" t="str">
        <f>IF(Point[Asset Group]="","",VLOOKUP(Point[Service Tap],service_tap,2,FALSE))</f>
        <v/>
      </c>
      <c r="AM138" s="14" t="str">
        <f>IF(Point[Asset Group]="","",VLOOKUP(Point[Heating Type],wc_heating,2,FALSE))</f>
        <v/>
      </c>
      <c r="AN138" s="14" t="str">
        <f>IF(Point[Asset Group]="","",VLOOKUP(Point[Power Supply],power_supply,2,FALSE))</f>
        <v/>
      </c>
      <c r="AO138" s="14" t="str">
        <f>IF(Point[Asset Group]="","",VLOOKUP(Point[Waste Water],waste_water,2,FALSE))</f>
        <v/>
      </c>
      <c r="AP138" s="14" t="str">
        <f>IF(Point[Asset Group]="","",VLOOKUP(Point[Furniture SubType],subdom_master_gdb,2,FALSE))</f>
        <v/>
      </c>
      <c r="AQ138" s="14" t="str">
        <f>IF(Point[Asset Group]="","",VLOOKUP(Point[Concrete Pad],yes_no,2,FALSE))</f>
        <v/>
      </c>
      <c r="AR138" s="14" t="str">
        <f>IF(Point[Asset Group]="","",VLOOKUP(Point[Material],material_master,2,FALSE))</f>
        <v/>
      </c>
      <c r="AS138" s="14" t="str">
        <f>IF(Point[Asset Group]="","",VLOOKUP(Point[Plumbing],irrigation_plumbing,2,FALSE))</f>
        <v/>
      </c>
      <c r="AT138" s="14" t="str">
        <f>IF(Point[Asset Group]="","",VLOOKUP(Point[Sprinklers],irrigation_sprinklers,2,FALSE))</f>
        <v/>
      </c>
      <c r="AU138" s="14" t="str">
        <f>IF(Point[Asset Group]="","",VLOOKUP(Point[System],irrigation_system,2,FALSE))</f>
        <v/>
      </c>
      <c r="AV138" s="14" t="str">
        <f>IF(Point[Asset Group]="","",VLOOKUP(Point[Status],irrigation_status,2,FALSE))</f>
        <v/>
      </c>
      <c r="AW138" s="11" t="str">
        <f>IF(Point[Date of manufacture]="","",Point[Date of manufacture])</f>
        <v/>
      </c>
      <c r="AX138" s="14" t="str">
        <f>IF(Point[Asset Group]="","",VLOOKUP(Point[Sign Purpose],sign_purpose,2,FALSE))</f>
        <v/>
      </c>
      <c r="AY138" s="14" t="str">
        <f>IF(Point[Asset Group]="","",VLOOKUP(Point[Sign Material],material_master,2,FALSE))</f>
        <v/>
      </c>
      <c r="AZ138" s="14" t="str">
        <f>IF(Point[Asset Group]="","",VLOOKUP(Point[Affixed To],sign_affix,2,FALSE))</f>
        <v/>
      </c>
      <c r="BA138" s="14" t="str">
        <f>IF(Point[Size HxB mm]="","",Point[Size HxB mm])</f>
        <v/>
      </c>
      <c r="BB138" s="14" t="str">
        <f>IF(Point[Height m]="","",Point[Height m])</f>
        <v/>
      </c>
      <c r="BC138" s="14" t="str">
        <f>IF(Point[Asset Group]="","",VLOOKUP(Point[Post Material],material_master,2,FALSE))</f>
        <v/>
      </c>
      <c r="BD138" s="14" t="str">
        <f>IF(Point[Asset Group]="","",VLOOKUP(Point[Post Number],number,2,FALSE))</f>
        <v/>
      </c>
      <c r="BE138" s="14" t="str">
        <f>IF(Point[Asset Group]="","",VLOOKUP(Point[Structure SubType],subdom_master_gdb,2,FALSE))</f>
        <v/>
      </c>
      <c r="BF138" s="14" t="str">
        <f>IF(Point[Area m2]="","",Point[Area m2])</f>
        <v/>
      </c>
      <c r="BG138" s="14" t="str">
        <f>IF(Point[Length m]="","",Point[Length m])</f>
        <v/>
      </c>
      <c r="BH138" s="14" t="str">
        <f>IF(Point[Width m]="","",Point[Width m])</f>
        <v/>
      </c>
      <c r="BI138" s="14" t="str">
        <f>IF(Point[Diameter m]="","",Point[Diameter m])</f>
        <v/>
      </c>
      <c r="BJ138" s="14" t="str">
        <f>IF(Point[Asset Group]="","",VLOOKUP(Point[Number of Pipes],number,2,FALSE))</f>
        <v/>
      </c>
      <c r="BK138" s="14" t="str">
        <f>IF(Point[Asset Group]="","",VLOOKUP(Point[Combined Name],2,FALSE))</f>
        <v/>
      </c>
      <c r="BL138" s="14" t="str">
        <f>IF(Point[Asset Group]="","",VLOOKUP(Point[Size Class],size_class,2,FALSE))</f>
        <v/>
      </c>
      <c r="BM138" s="14" t="str">
        <f>IF(Point[Asset Group]="","",VLOOKUP(Point[Age Class],age_class,2,FALSE))</f>
        <v/>
      </c>
      <c r="BN138" s="14" t="str">
        <f>IF(Point[Girth (cm)]="","",Point[Girth (cm)])</f>
        <v/>
      </c>
      <c r="BO138" s="14" t="str">
        <f>IF(Point[Crown Radius (m)]="","",Point[Crown Radius (m)])</f>
        <v/>
      </c>
      <c r="BP138" s="14" t="str">
        <f>IF(Point[Asset Group]="","",VLOOKUP(Point[Rooting Environment],root_enviro,2,FALSE))</f>
        <v/>
      </c>
      <c r="BQ138" s="14" t="str">
        <f>IF(Point[Asset Group]="","",VLOOKUP(Point[Tree Surround],tree_surround,2,FALSE))</f>
        <v/>
      </c>
      <c r="BR138" s="14" t="str">
        <f>IF(Point[Asset Group]="","",VLOOKUP(Point[Tree Grill],yes_no,2,FALSE))</f>
        <v/>
      </c>
      <c r="BS138" s="14" t="str">
        <f>IF(Point[Asset Group]="","",VLOOKUP(Point[Tree Location],tree_location,2,FALSE))</f>
        <v/>
      </c>
    </row>
    <row r="139" spans="1:71" s="3" customFormat="1" x14ac:dyDescent="0.2">
      <c r="A139" s="3" t="str">
        <f>IF(Point[DWG File Name]="","",Point[DWG File Name])</f>
        <v/>
      </c>
      <c r="B139" s="3" t="str">
        <f>IF(Point[DWG Layer Name]="","",Point[DWG Layer Name])</f>
        <v/>
      </c>
      <c r="C139" s="3" t="str">
        <f>IF(Point[DWG Handle]="","",Point[DWG Handle])</f>
        <v/>
      </c>
      <c r="D139" s="58" t="str">
        <f>IF(Point[X]="","",Point[X])</f>
        <v/>
      </c>
      <c r="E139" s="58" t="str">
        <f>IF(Point[Y]="","",Point[Y])</f>
        <v/>
      </c>
      <c r="F139" s="3" t="str">
        <f>IF(Point[Replacement Asset]="","",Point[Replacement Asset])</f>
        <v/>
      </c>
      <c r="G139" s="3" t="str">
        <f>IF(Point[Asset ID]="","",UPPER(Point[Asset ID]))</f>
        <v/>
      </c>
      <c r="H139" s="3" t="str">
        <f>IF(Point[Asset Group]="","",VLOOKUP(Point[Asset Group],asset_grp_pt,4,FALSE))</f>
        <v/>
      </c>
      <c r="I139" s="3" t="str">
        <f>IF(Point[Asset Group]="","",VLOOKUP(Point[Asset Group],asset_grp_pt,2,FALSE))</f>
        <v/>
      </c>
      <c r="J139" s="3" t="str">
        <f>IF(Point[Asset Group]="","",VLOOKUP(Point[Asset Group],asset_grp_pt,3,FALSE))</f>
        <v/>
      </c>
      <c r="K139" s="3" t="str">
        <f>IF(Point[Asset Group]="","",VLOOKUP(Point[Asset Type],type_master_list,2,FALSE))</f>
        <v/>
      </c>
      <c r="L139" s="3" t="str">
        <f>IF(Point[Asset Name]="","",PROPER(Point[Asset Name]))</f>
        <v/>
      </c>
      <c r="M139" s="11" t="str">
        <f>IF(Point[Install Date]="","",Point[Install Date])</f>
        <v/>
      </c>
      <c r="N139" s="11" t="str">
        <f>IF(Point[Note]="","",PROPER(Point[Note]))</f>
        <v/>
      </c>
      <c r="O139" s="11" t="str">
        <f>IF(Point[Resource Consent Number]="","",UPPER(Point[Resource Consent Number]))</f>
        <v/>
      </c>
      <c r="P139" s="53" t="str">
        <f>IF(Point[Asset Unit Cost]="","",Point[Asset Unit Cost])</f>
        <v/>
      </c>
      <c r="Q139" s="11" t="str">
        <f>IF(Point[Added By]="","",UPPER(Point[Added By]))</f>
        <v/>
      </c>
      <c r="R139" s="11" t="str">
        <f>IF(Point[Added Date]="","",Point[Added Date])</f>
        <v/>
      </c>
      <c r="S139" s="14" t="str">
        <f>IF(Point[Z COORD]="","",Point[Z COORD])</f>
        <v/>
      </c>
      <c r="T139" s="14" t="str">
        <f>IF(Point[Asset Description]="","",PROPER(Point[Asset Description]))</f>
        <v/>
      </c>
      <c r="U139" s="14" t="str">
        <f>IF(Point[[Artist ]]="","",PROPER(Point[[Artist ]]))</f>
        <v/>
      </c>
      <c r="V139" s="14" t="str">
        <f>IF(Point[Material Notes]="","",PROPER(Point[Material Notes]))</f>
        <v/>
      </c>
      <c r="W139" s="14" t="str">
        <f>IF(Point[Dimension Notes]="","",Point[Dimension Notes])</f>
        <v/>
      </c>
      <c r="X139" s="14" t="str">
        <f>IF(Point[List]="","",VLOOKUP(Point[Burner Number],number,2,FALSE))</f>
        <v/>
      </c>
      <c r="Y139" s="14" t="str">
        <f>IF(Point[List]="","",VLOOKUP(Point[Fuel],bbq_fuel,2,FALSE))</f>
        <v/>
      </c>
      <c r="Z139" s="14" t="str">
        <f>IF(Point[List]="","",VLOOKUP(Point[Cabinet Material],bbq_material,2,FALSE))</f>
        <v/>
      </c>
      <c r="AA139" s="14" t="str">
        <f>IF(Point[Asset Group]="","",VLOOKUP(Point[Manufacturer],manufacturer,2,FALSE))</f>
        <v/>
      </c>
      <c r="AB139" s="14" t="str">
        <f>IF(Point[Uinsex WC]="","",Point[Uinsex WC])</f>
        <v/>
      </c>
      <c r="AC139" s="14" t="str">
        <f>IF(Point[Female WC]="","",Point[Female WC])</f>
        <v/>
      </c>
      <c r="AD139" s="14" t="str">
        <f>IF(Point[Male WC]="","",Point[Male WC])</f>
        <v/>
      </c>
      <c r="AE139" s="14" t="str">
        <f>IF(Point[Urinal]="","",Point[Urinal])</f>
        <v/>
      </c>
      <c r="AF139" s="14" t="str">
        <f>IF(Point[Disabled Unisex]="","",Point[Disabled Unisex])</f>
        <v/>
      </c>
      <c r="AG139" s="14" t="str">
        <f>IF(Point[Disabled Female]="","",Point[Disabled Female])</f>
        <v/>
      </c>
      <c r="AH139" s="14" t="str">
        <f>IF(Point[Disabled Male]="","",Point[Disabled Male])</f>
        <v/>
      </c>
      <c r="AI139" s="14" t="str">
        <f>IF(Point[Asset Group]="","",VLOOKUP(Point[Handrail],yes_no,2,FALSE))</f>
        <v/>
      </c>
      <c r="AJ139" s="14" t="str">
        <f>IF(Point[Asset Group]="","",VLOOKUP(Point[Baby Changing],yes_no,2,FALSE))</f>
        <v/>
      </c>
      <c r="AK139" s="14" t="str">
        <f>IF(Point[Asset Group]="","",VLOOKUP(Point[Service Room],yes_no,2,FALSE))</f>
        <v/>
      </c>
      <c r="AL139" s="14" t="str">
        <f>IF(Point[Asset Group]="","",VLOOKUP(Point[Service Tap],service_tap,2,FALSE))</f>
        <v/>
      </c>
      <c r="AM139" s="14" t="str">
        <f>IF(Point[Asset Group]="","",VLOOKUP(Point[Heating Type],wc_heating,2,FALSE))</f>
        <v/>
      </c>
      <c r="AN139" s="14" t="str">
        <f>IF(Point[Asset Group]="","",VLOOKUP(Point[Power Supply],power_supply,2,FALSE))</f>
        <v/>
      </c>
      <c r="AO139" s="14" t="str">
        <f>IF(Point[Asset Group]="","",VLOOKUP(Point[Waste Water],waste_water,2,FALSE))</f>
        <v/>
      </c>
      <c r="AP139" s="14" t="str">
        <f>IF(Point[Asset Group]="","",VLOOKUP(Point[Furniture SubType],subdom_master_gdb,2,FALSE))</f>
        <v/>
      </c>
      <c r="AQ139" s="14" t="str">
        <f>IF(Point[Asset Group]="","",VLOOKUP(Point[Concrete Pad],yes_no,2,FALSE))</f>
        <v/>
      </c>
      <c r="AR139" s="14" t="str">
        <f>IF(Point[Asset Group]="","",VLOOKUP(Point[Material],material_master,2,FALSE))</f>
        <v/>
      </c>
      <c r="AS139" s="14" t="str">
        <f>IF(Point[Asset Group]="","",VLOOKUP(Point[Plumbing],irrigation_plumbing,2,FALSE))</f>
        <v/>
      </c>
      <c r="AT139" s="14" t="str">
        <f>IF(Point[Asset Group]="","",VLOOKUP(Point[Sprinklers],irrigation_sprinklers,2,FALSE))</f>
        <v/>
      </c>
      <c r="AU139" s="14" t="str">
        <f>IF(Point[Asset Group]="","",VLOOKUP(Point[System],irrigation_system,2,FALSE))</f>
        <v/>
      </c>
      <c r="AV139" s="14" t="str">
        <f>IF(Point[Asset Group]="","",VLOOKUP(Point[Status],irrigation_status,2,FALSE))</f>
        <v/>
      </c>
      <c r="AW139" s="11" t="str">
        <f>IF(Point[Date of manufacture]="","",Point[Date of manufacture])</f>
        <v/>
      </c>
      <c r="AX139" s="14" t="str">
        <f>IF(Point[Asset Group]="","",VLOOKUP(Point[Sign Purpose],sign_purpose,2,FALSE))</f>
        <v/>
      </c>
      <c r="AY139" s="14" t="str">
        <f>IF(Point[Asset Group]="","",VLOOKUP(Point[Sign Material],material_master,2,FALSE))</f>
        <v/>
      </c>
      <c r="AZ139" s="14" t="str">
        <f>IF(Point[Asset Group]="","",VLOOKUP(Point[Affixed To],sign_affix,2,FALSE))</f>
        <v/>
      </c>
      <c r="BA139" s="14" t="str">
        <f>IF(Point[Size HxB mm]="","",Point[Size HxB mm])</f>
        <v/>
      </c>
      <c r="BB139" s="14" t="str">
        <f>IF(Point[Height m]="","",Point[Height m])</f>
        <v/>
      </c>
      <c r="BC139" s="14" t="str">
        <f>IF(Point[Asset Group]="","",VLOOKUP(Point[Post Material],material_master,2,FALSE))</f>
        <v/>
      </c>
      <c r="BD139" s="14" t="str">
        <f>IF(Point[Asset Group]="","",VLOOKUP(Point[Post Number],number,2,FALSE))</f>
        <v/>
      </c>
      <c r="BE139" s="14" t="str">
        <f>IF(Point[Asset Group]="","",VLOOKUP(Point[Structure SubType],subdom_master_gdb,2,FALSE))</f>
        <v/>
      </c>
      <c r="BF139" s="14" t="str">
        <f>IF(Point[Area m2]="","",Point[Area m2])</f>
        <v/>
      </c>
      <c r="BG139" s="14" t="str">
        <f>IF(Point[Length m]="","",Point[Length m])</f>
        <v/>
      </c>
      <c r="BH139" s="14" t="str">
        <f>IF(Point[Width m]="","",Point[Width m])</f>
        <v/>
      </c>
      <c r="BI139" s="14" t="str">
        <f>IF(Point[Diameter m]="","",Point[Diameter m])</f>
        <v/>
      </c>
      <c r="BJ139" s="14" t="str">
        <f>IF(Point[Asset Group]="","",VLOOKUP(Point[Number of Pipes],number,2,FALSE))</f>
        <v/>
      </c>
      <c r="BK139" s="14" t="str">
        <f>IF(Point[Asset Group]="","",VLOOKUP(Point[Combined Name],2,FALSE))</f>
        <v/>
      </c>
      <c r="BL139" s="14" t="str">
        <f>IF(Point[Asset Group]="","",VLOOKUP(Point[Size Class],size_class,2,FALSE))</f>
        <v/>
      </c>
      <c r="BM139" s="14" t="str">
        <f>IF(Point[Asset Group]="","",VLOOKUP(Point[Age Class],age_class,2,FALSE))</f>
        <v/>
      </c>
      <c r="BN139" s="14" t="str">
        <f>IF(Point[Girth (cm)]="","",Point[Girth (cm)])</f>
        <v/>
      </c>
      <c r="BO139" s="14" t="str">
        <f>IF(Point[Crown Radius (m)]="","",Point[Crown Radius (m)])</f>
        <v/>
      </c>
      <c r="BP139" s="14" t="str">
        <f>IF(Point[Asset Group]="","",VLOOKUP(Point[Rooting Environment],root_enviro,2,FALSE))</f>
        <v/>
      </c>
      <c r="BQ139" s="14" t="str">
        <f>IF(Point[Asset Group]="","",VLOOKUP(Point[Tree Surround],tree_surround,2,FALSE))</f>
        <v/>
      </c>
      <c r="BR139" s="14" t="str">
        <f>IF(Point[Asset Group]="","",VLOOKUP(Point[Tree Grill],yes_no,2,FALSE))</f>
        <v/>
      </c>
      <c r="BS139" s="14" t="str">
        <f>IF(Point[Asset Group]="","",VLOOKUP(Point[Tree Location],tree_location,2,FALSE))</f>
        <v/>
      </c>
    </row>
    <row r="140" spans="1:71" s="3" customFormat="1" x14ac:dyDescent="0.2">
      <c r="A140" s="3" t="str">
        <f>IF(Point[DWG File Name]="","",Point[DWG File Name])</f>
        <v/>
      </c>
      <c r="B140" s="3" t="str">
        <f>IF(Point[DWG Layer Name]="","",Point[DWG Layer Name])</f>
        <v/>
      </c>
      <c r="C140" s="3" t="str">
        <f>IF(Point[DWG Handle]="","",Point[DWG Handle])</f>
        <v/>
      </c>
      <c r="D140" s="58" t="str">
        <f>IF(Point[X]="","",Point[X])</f>
        <v/>
      </c>
      <c r="E140" s="58" t="str">
        <f>IF(Point[Y]="","",Point[Y])</f>
        <v/>
      </c>
      <c r="F140" s="3" t="str">
        <f>IF(Point[Replacement Asset]="","",Point[Replacement Asset])</f>
        <v/>
      </c>
      <c r="G140" s="3" t="str">
        <f>IF(Point[Asset ID]="","",UPPER(Point[Asset ID]))</f>
        <v/>
      </c>
      <c r="H140" s="3" t="str">
        <f>IF(Point[Asset Group]="","",VLOOKUP(Point[Asset Group],asset_grp_pt,4,FALSE))</f>
        <v/>
      </c>
      <c r="I140" s="3" t="str">
        <f>IF(Point[Asset Group]="","",VLOOKUP(Point[Asset Group],asset_grp_pt,2,FALSE))</f>
        <v/>
      </c>
      <c r="J140" s="3" t="str">
        <f>IF(Point[Asset Group]="","",VLOOKUP(Point[Asset Group],asset_grp_pt,3,FALSE))</f>
        <v/>
      </c>
      <c r="K140" s="3" t="str">
        <f>IF(Point[Asset Group]="","",VLOOKUP(Point[Asset Type],type_master_list,2,FALSE))</f>
        <v/>
      </c>
      <c r="L140" s="3" t="str">
        <f>IF(Point[Asset Name]="","",PROPER(Point[Asset Name]))</f>
        <v/>
      </c>
      <c r="M140" s="11" t="str">
        <f>IF(Point[Install Date]="","",Point[Install Date])</f>
        <v/>
      </c>
      <c r="N140" s="11" t="str">
        <f>IF(Point[Note]="","",PROPER(Point[Note]))</f>
        <v/>
      </c>
      <c r="O140" s="11" t="str">
        <f>IF(Point[Resource Consent Number]="","",UPPER(Point[Resource Consent Number]))</f>
        <v/>
      </c>
      <c r="P140" s="53" t="str">
        <f>IF(Point[Asset Unit Cost]="","",Point[Asset Unit Cost])</f>
        <v/>
      </c>
      <c r="Q140" s="11" t="str">
        <f>IF(Point[Added By]="","",UPPER(Point[Added By]))</f>
        <v/>
      </c>
      <c r="R140" s="11" t="str">
        <f>IF(Point[Added Date]="","",Point[Added Date])</f>
        <v/>
      </c>
      <c r="S140" s="14" t="str">
        <f>IF(Point[Z COORD]="","",Point[Z COORD])</f>
        <v/>
      </c>
      <c r="T140" s="14" t="str">
        <f>IF(Point[Asset Description]="","",PROPER(Point[Asset Description]))</f>
        <v/>
      </c>
      <c r="U140" s="14" t="str">
        <f>IF(Point[[Artist ]]="","",PROPER(Point[[Artist ]]))</f>
        <v/>
      </c>
      <c r="V140" s="14" t="str">
        <f>IF(Point[Material Notes]="","",PROPER(Point[Material Notes]))</f>
        <v/>
      </c>
      <c r="W140" s="14" t="str">
        <f>IF(Point[Dimension Notes]="","",Point[Dimension Notes])</f>
        <v/>
      </c>
      <c r="X140" s="14" t="str">
        <f>IF(Point[List]="","",VLOOKUP(Point[Burner Number],number,2,FALSE))</f>
        <v/>
      </c>
      <c r="Y140" s="14" t="str">
        <f>IF(Point[List]="","",VLOOKUP(Point[Fuel],bbq_fuel,2,FALSE))</f>
        <v/>
      </c>
      <c r="Z140" s="14" t="str">
        <f>IF(Point[List]="","",VLOOKUP(Point[Cabinet Material],bbq_material,2,FALSE))</f>
        <v/>
      </c>
      <c r="AA140" s="14" t="str">
        <f>IF(Point[Asset Group]="","",VLOOKUP(Point[Manufacturer],manufacturer,2,FALSE))</f>
        <v/>
      </c>
      <c r="AB140" s="14" t="str">
        <f>IF(Point[Uinsex WC]="","",Point[Uinsex WC])</f>
        <v/>
      </c>
      <c r="AC140" s="14" t="str">
        <f>IF(Point[Female WC]="","",Point[Female WC])</f>
        <v/>
      </c>
      <c r="AD140" s="14" t="str">
        <f>IF(Point[Male WC]="","",Point[Male WC])</f>
        <v/>
      </c>
      <c r="AE140" s="14" t="str">
        <f>IF(Point[Urinal]="","",Point[Urinal])</f>
        <v/>
      </c>
      <c r="AF140" s="14" t="str">
        <f>IF(Point[Disabled Unisex]="","",Point[Disabled Unisex])</f>
        <v/>
      </c>
      <c r="AG140" s="14" t="str">
        <f>IF(Point[Disabled Female]="","",Point[Disabled Female])</f>
        <v/>
      </c>
      <c r="AH140" s="14" t="str">
        <f>IF(Point[Disabled Male]="","",Point[Disabled Male])</f>
        <v/>
      </c>
      <c r="AI140" s="14" t="str">
        <f>IF(Point[Asset Group]="","",VLOOKUP(Point[Handrail],yes_no,2,FALSE))</f>
        <v/>
      </c>
      <c r="AJ140" s="14" t="str">
        <f>IF(Point[Asset Group]="","",VLOOKUP(Point[Baby Changing],yes_no,2,FALSE))</f>
        <v/>
      </c>
      <c r="AK140" s="14" t="str">
        <f>IF(Point[Asset Group]="","",VLOOKUP(Point[Service Room],yes_no,2,FALSE))</f>
        <v/>
      </c>
      <c r="AL140" s="14" t="str">
        <f>IF(Point[Asset Group]="","",VLOOKUP(Point[Service Tap],service_tap,2,FALSE))</f>
        <v/>
      </c>
      <c r="AM140" s="14" t="str">
        <f>IF(Point[Asset Group]="","",VLOOKUP(Point[Heating Type],wc_heating,2,FALSE))</f>
        <v/>
      </c>
      <c r="AN140" s="14" t="str">
        <f>IF(Point[Asset Group]="","",VLOOKUP(Point[Power Supply],power_supply,2,FALSE))</f>
        <v/>
      </c>
      <c r="AO140" s="14" t="str">
        <f>IF(Point[Asset Group]="","",VLOOKUP(Point[Waste Water],waste_water,2,FALSE))</f>
        <v/>
      </c>
      <c r="AP140" s="14" t="str">
        <f>IF(Point[Asset Group]="","",VLOOKUP(Point[Furniture SubType],subdom_master_gdb,2,FALSE))</f>
        <v/>
      </c>
      <c r="AQ140" s="14" t="str">
        <f>IF(Point[Asset Group]="","",VLOOKUP(Point[Concrete Pad],yes_no,2,FALSE))</f>
        <v/>
      </c>
      <c r="AR140" s="14" t="str">
        <f>IF(Point[Asset Group]="","",VLOOKUP(Point[Material],material_master,2,FALSE))</f>
        <v/>
      </c>
      <c r="AS140" s="14" t="str">
        <f>IF(Point[Asset Group]="","",VLOOKUP(Point[Plumbing],irrigation_plumbing,2,FALSE))</f>
        <v/>
      </c>
      <c r="AT140" s="14" t="str">
        <f>IF(Point[Asset Group]="","",VLOOKUP(Point[Sprinklers],irrigation_sprinklers,2,FALSE))</f>
        <v/>
      </c>
      <c r="AU140" s="14" t="str">
        <f>IF(Point[Asset Group]="","",VLOOKUP(Point[System],irrigation_system,2,FALSE))</f>
        <v/>
      </c>
      <c r="AV140" s="14" t="str">
        <f>IF(Point[Asset Group]="","",VLOOKUP(Point[Status],irrigation_status,2,FALSE))</f>
        <v/>
      </c>
      <c r="AW140" s="11" t="str">
        <f>IF(Point[Date of manufacture]="","",Point[Date of manufacture])</f>
        <v/>
      </c>
      <c r="AX140" s="14" t="str">
        <f>IF(Point[Asset Group]="","",VLOOKUP(Point[Sign Purpose],sign_purpose,2,FALSE))</f>
        <v/>
      </c>
      <c r="AY140" s="14" t="str">
        <f>IF(Point[Asset Group]="","",VLOOKUP(Point[Sign Material],material_master,2,FALSE))</f>
        <v/>
      </c>
      <c r="AZ140" s="14" t="str">
        <f>IF(Point[Asset Group]="","",VLOOKUP(Point[Affixed To],sign_affix,2,FALSE))</f>
        <v/>
      </c>
      <c r="BA140" s="14" t="str">
        <f>IF(Point[Size HxB mm]="","",Point[Size HxB mm])</f>
        <v/>
      </c>
      <c r="BB140" s="14" t="str">
        <f>IF(Point[Height m]="","",Point[Height m])</f>
        <v/>
      </c>
      <c r="BC140" s="14" t="str">
        <f>IF(Point[Asset Group]="","",VLOOKUP(Point[Post Material],material_master,2,FALSE))</f>
        <v/>
      </c>
      <c r="BD140" s="14" t="str">
        <f>IF(Point[Asset Group]="","",VLOOKUP(Point[Post Number],number,2,FALSE))</f>
        <v/>
      </c>
      <c r="BE140" s="14" t="str">
        <f>IF(Point[Asset Group]="","",VLOOKUP(Point[Structure SubType],subdom_master_gdb,2,FALSE))</f>
        <v/>
      </c>
      <c r="BF140" s="14" t="str">
        <f>IF(Point[Area m2]="","",Point[Area m2])</f>
        <v/>
      </c>
      <c r="BG140" s="14" t="str">
        <f>IF(Point[Length m]="","",Point[Length m])</f>
        <v/>
      </c>
      <c r="BH140" s="14" t="str">
        <f>IF(Point[Width m]="","",Point[Width m])</f>
        <v/>
      </c>
      <c r="BI140" s="14" t="str">
        <f>IF(Point[Diameter m]="","",Point[Diameter m])</f>
        <v/>
      </c>
      <c r="BJ140" s="14" t="str">
        <f>IF(Point[Asset Group]="","",VLOOKUP(Point[Number of Pipes],number,2,FALSE))</f>
        <v/>
      </c>
      <c r="BK140" s="14" t="str">
        <f>IF(Point[Asset Group]="","",VLOOKUP(Point[Combined Name],2,FALSE))</f>
        <v/>
      </c>
      <c r="BL140" s="14" t="str">
        <f>IF(Point[Asset Group]="","",VLOOKUP(Point[Size Class],size_class,2,FALSE))</f>
        <v/>
      </c>
      <c r="BM140" s="14" t="str">
        <f>IF(Point[Asset Group]="","",VLOOKUP(Point[Age Class],age_class,2,FALSE))</f>
        <v/>
      </c>
      <c r="BN140" s="14" t="str">
        <f>IF(Point[Girth (cm)]="","",Point[Girth (cm)])</f>
        <v/>
      </c>
      <c r="BO140" s="14" t="str">
        <f>IF(Point[Crown Radius (m)]="","",Point[Crown Radius (m)])</f>
        <v/>
      </c>
      <c r="BP140" s="14" t="str">
        <f>IF(Point[Asset Group]="","",VLOOKUP(Point[Rooting Environment],root_enviro,2,FALSE))</f>
        <v/>
      </c>
      <c r="BQ140" s="14" t="str">
        <f>IF(Point[Asset Group]="","",VLOOKUP(Point[Tree Surround],tree_surround,2,FALSE))</f>
        <v/>
      </c>
      <c r="BR140" s="14" t="str">
        <f>IF(Point[Asset Group]="","",VLOOKUP(Point[Tree Grill],yes_no,2,FALSE))</f>
        <v/>
      </c>
      <c r="BS140" s="14" t="str">
        <f>IF(Point[Asset Group]="","",VLOOKUP(Point[Tree Location],tree_location,2,FALSE))</f>
        <v/>
      </c>
    </row>
    <row r="141" spans="1:71" s="3" customFormat="1" x14ac:dyDescent="0.2">
      <c r="A141" s="3" t="str">
        <f>IF(Point[DWG File Name]="","",Point[DWG File Name])</f>
        <v/>
      </c>
      <c r="B141" s="3" t="str">
        <f>IF(Point[DWG Layer Name]="","",Point[DWG Layer Name])</f>
        <v/>
      </c>
      <c r="C141" s="3" t="str">
        <f>IF(Point[DWG Handle]="","",Point[DWG Handle])</f>
        <v/>
      </c>
      <c r="D141" s="58" t="str">
        <f>IF(Point[X]="","",Point[X])</f>
        <v/>
      </c>
      <c r="E141" s="58" t="str">
        <f>IF(Point[Y]="","",Point[Y])</f>
        <v/>
      </c>
      <c r="F141" s="3" t="str">
        <f>IF(Point[Replacement Asset]="","",Point[Replacement Asset])</f>
        <v/>
      </c>
      <c r="G141" s="3" t="str">
        <f>IF(Point[Asset ID]="","",UPPER(Point[Asset ID]))</f>
        <v/>
      </c>
      <c r="H141" s="3" t="str">
        <f>IF(Point[Asset Group]="","",VLOOKUP(Point[Asset Group],asset_grp_pt,4,FALSE))</f>
        <v/>
      </c>
      <c r="I141" s="3" t="str">
        <f>IF(Point[Asset Group]="","",VLOOKUP(Point[Asset Group],asset_grp_pt,2,FALSE))</f>
        <v/>
      </c>
      <c r="J141" s="3" t="str">
        <f>IF(Point[Asset Group]="","",VLOOKUP(Point[Asset Group],asset_grp_pt,3,FALSE))</f>
        <v/>
      </c>
      <c r="K141" s="3" t="str">
        <f>IF(Point[Asset Group]="","",VLOOKUP(Point[Asset Type],type_master_list,2,FALSE))</f>
        <v/>
      </c>
      <c r="L141" s="3" t="str">
        <f>IF(Point[Asset Name]="","",PROPER(Point[Asset Name]))</f>
        <v/>
      </c>
      <c r="M141" s="11" t="str">
        <f>IF(Point[Install Date]="","",Point[Install Date])</f>
        <v/>
      </c>
      <c r="N141" s="11" t="str">
        <f>IF(Point[Note]="","",PROPER(Point[Note]))</f>
        <v/>
      </c>
      <c r="O141" s="11" t="str">
        <f>IF(Point[Resource Consent Number]="","",UPPER(Point[Resource Consent Number]))</f>
        <v/>
      </c>
      <c r="P141" s="53" t="str">
        <f>IF(Point[Asset Unit Cost]="","",Point[Asset Unit Cost])</f>
        <v/>
      </c>
      <c r="Q141" s="11" t="str">
        <f>IF(Point[Added By]="","",UPPER(Point[Added By]))</f>
        <v/>
      </c>
      <c r="R141" s="11" t="str">
        <f>IF(Point[Added Date]="","",Point[Added Date])</f>
        <v/>
      </c>
      <c r="S141" s="14" t="str">
        <f>IF(Point[Z COORD]="","",Point[Z COORD])</f>
        <v/>
      </c>
      <c r="T141" s="14" t="str">
        <f>IF(Point[Asset Description]="","",PROPER(Point[Asset Description]))</f>
        <v/>
      </c>
      <c r="U141" s="14" t="str">
        <f>IF(Point[[Artist ]]="","",PROPER(Point[[Artist ]]))</f>
        <v/>
      </c>
      <c r="V141" s="14" t="str">
        <f>IF(Point[Material Notes]="","",PROPER(Point[Material Notes]))</f>
        <v/>
      </c>
      <c r="W141" s="14" t="str">
        <f>IF(Point[Dimension Notes]="","",Point[Dimension Notes])</f>
        <v/>
      </c>
      <c r="X141" s="14" t="str">
        <f>IF(Point[List]="","",VLOOKUP(Point[Burner Number],number,2,FALSE))</f>
        <v/>
      </c>
      <c r="Y141" s="14" t="str">
        <f>IF(Point[List]="","",VLOOKUP(Point[Fuel],bbq_fuel,2,FALSE))</f>
        <v/>
      </c>
      <c r="Z141" s="14" t="str">
        <f>IF(Point[List]="","",VLOOKUP(Point[Cabinet Material],bbq_material,2,FALSE))</f>
        <v/>
      </c>
      <c r="AA141" s="14" t="str">
        <f>IF(Point[Asset Group]="","",VLOOKUP(Point[Manufacturer],manufacturer,2,FALSE))</f>
        <v/>
      </c>
      <c r="AB141" s="14" t="str">
        <f>IF(Point[Uinsex WC]="","",Point[Uinsex WC])</f>
        <v/>
      </c>
      <c r="AC141" s="14" t="str">
        <f>IF(Point[Female WC]="","",Point[Female WC])</f>
        <v/>
      </c>
      <c r="AD141" s="14" t="str">
        <f>IF(Point[Male WC]="","",Point[Male WC])</f>
        <v/>
      </c>
      <c r="AE141" s="14" t="str">
        <f>IF(Point[Urinal]="","",Point[Urinal])</f>
        <v/>
      </c>
      <c r="AF141" s="14" t="str">
        <f>IF(Point[Disabled Unisex]="","",Point[Disabled Unisex])</f>
        <v/>
      </c>
      <c r="AG141" s="14" t="str">
        <f>IF(Point[Disabled Female]="","",Point[Disabled Female])</f>
        <v/>
      </c>
      <c r="AH141" s="14" t="str">
        <f>IF(Point[Disabled Male]="","",Point[Disabled Male])</f>
        <v/>
      </c>
      <c r="AI141" s="14" t="str">
        <f>IF(Point[Asset Group]="","",VLOOKUP(Point[Handrail],yes_no,2,FALSE))</f>
        <v/>
      </c>
      <c r="AJ141" s="14" t="str">
        <f>IF(Point[Asset Group]="","",VLOOKUP(Point[Baby Changing],yes_no,2,FALSE))</f>
        <v/>
      </c>
      <c r="AK141" s="14" t="str">
        <f>IF(Point[Asset Group]="","",VLOOKUP(Point[Service Room],yes_no,2,FALSE))</f>
        <v/>
      </c>
      <c r="AL141" s="14" t="str">
        <f>IF(Point[Asset Group]="","",VLOOKUP(Point[Service Tap],service_tap,2,FALSE))</f>
        <v/>
      </c>
      <c r="AM141" s="14" t="str">
        <f>IF(Point[Asset Group]="","",VLOOKUP(Point[Heating Type],wc_heating,2,FALSE))</f>
        <v/>
      </c>
      <c r="AN141" s="14" t="str">
        <f>IF(Point[Asset Group]="","",VLOOKUP(Point[Power Supply],power_supply,2,FALSE))</f>
        <v/>
      </c>
      <c r="AO141" s="14" t="str">
        <f>IF(Point[Asset Group]="","",VLOOKUP(Point[Waste Water],waste_water,2,FALSE))</f>
        <v/>
      </c>
      <c r="AP141" s="14" t="str">
        <f>IF(Point[Asset Group]="","",VLOOKUP(Point[Furniture SubType],subdom_master_gdb,2,FALSE))</f>
        <v/>
      </c>
      <c r="AQ141" s="14" t="str">
        <f>IF(Point[Asset Group]="","",VLOOKUP(Point[Concrete Pad],yes_no,2,FALSE))</f>
        <v/>
      </c>
      <c r="AR141" s="14" t="str">
        <f>IF(Point[Asset Group]="","",VLOOKUP(Point[Material],material_master,2,FALSE))</f>
        <v/>
      </c>
      <c r="AS141" s="14" t="str">
        <f>IF(Point[Asset Group]="","",VLOOKUP(Point[Plumbing],irrigation_plumbing,2,FALSE))</f>
        <v/>
      </c>
      <c r="AT141" s="14" t="str">
        <f>IF(Point[Asset Group]="","",VLOOKUP(Point[Sprinklers],irrigation_sprinklers,2,FALSE))</f>
        <v/>
      </c>
      <c r="AU141" s="14" t="str">
        <f>IF(Point[Asset Group]="","",VLOOKUP(Point[System],irrigation_system,2,FALSE))</f>
        <v/>
      </c>
      <c r="AV141" s="14" t="str">
        <f>IF(Point[Asset Group]="","",VLOOKUP(Point[Status],irrigation_status,2,FALSE))</f>
        <v/>
      </c>
      <c r="AW141" s="11" t="str">
        <f>IF(Point[Date of manufacture]="","",Point[Date of manufacture])</f>
        <v/>
      </c>
      <c r="AX141" s="14" t="str">
        <f>IF(Point[Asset Group]="","",VLOOKUP(Point[Sign Purpose],sign_purpose,2,FALSE))</f>
        <v/>
      </c>
      <c r="AY141" s="14" t="str">
        <f>IF(Point[Asset Group]="","",VLOOKUP(Point[Sign Material],material_master,2,FALSE))</f>
        <v/>
      </c>
      <c r="AZ141" s="14" t="str">
        <f>IF(Point[Asset Group]="","",VLOOKUP(Point[Affixed To],sign_affix,2,FALSE))</f>
        <v/>
      </c>
      <c r="BA141" s="14" t="str">
        <f>IF(Point[Size HxB mm]="","",Point[Size HxB mm])</f>
        <v/>
      </c>
      <c r="BB141" s="14" t="str">
        <f>IF(Point[Height m]="","",Point[Height m])</f>
        <v/>
      </c>
      <c r="BC141" s="14" t="str">
        <f>IF(Point[Asset Group]="","",VLOOKUP(Point[Post Material],material_master,2,FALSE))</f>
        <v/>
      </c>
      <c r="BD141" s="14" t="str">
        <f>IF(Point[Asset Group]="","",VLOOKUP(Point[Post Number],number,2,FALSE))</f>
        <v/>
      </c>
      <c r="BE141" s="14" t="str">
        <f>IF(Point[Asset Group]="","",VLOOKUP(Point[Structure SubType],subdom_master_gdb,2,FALSE))</f>
        <v/>
      </c>
      <c r="BF141" s="14" t="str">
        <f>IF(Point[Area m2]="","",Point[Area m2])</f>
        <v/>
      </c>
      <c r="BG141" s="14" t="str">
        <f>IF(Point[Length m]="","",Point[Length m])</f>
        <v/>
      </c>
      <c r="BH141" s="14" t="str">
        <f>IF(Point[Width m]="","",Point[Width m])</f>
        <v/>
      </c>
      <c r="BI141" s="14" t="str">
        <f>IF(Point[Diameter m]="","",Point[Diameter m])</f>
        <v/>
      </c>
      <c r="BJ141" s="14" t="str">
        <f>IF(Point[Asset Group]="","",VLOOKUP(Point[Number of Pipes],number,2,FALSE))</f>
        <v/>
      </c>
      <c r="BK141" s="14" t="str">
        <f>IF(Point[Asset Group]="","",VLOOKUP(Point[Combined Name],2,FALSE))</f>
        <v/>
      </c>
      <c r="BL141" s="14" t="str">
        <f>IF(Point[Asset Group]="","",VLOOKUP(Point[Size Class],size_class,2,FALSE))</f>
        <v/>
      </c>
      <c r="BM141" s="14" t="str">
        <f>IF(Point[Asset Group]="","",VLOOKUP(Point[Age Class],age_class,2,FALSE))</f>
        <v/>
      </c>
      <c r="BN141" s="14" t="str">
        <f>IF(Point[Girth (cm)]="","",Point[Girth (cm)])</f>
        <v/>
      </c>
      <c r="BO141" s="14" t="str">
        <f>IF(Point[Crown Radius (m)]="","",Point[Crown Radius (m)])</f>
        <v/>
      </c>
      <c r="BP141" s="14" t="str">
        <f>IF(Point[Asset Group]="","",VLOOKUP(Point[Rooting Environment],root_enviro,2,FALSE))</f>
        <v/>
      </c>
      <c r="BQ141" s="14" t="str">
        <f>IF(Point[Asset Group]="","",VLOOKUP(Point[Tree Surround],tree_surround,2,FALSE))</f>
        <v/>
      </c>
      <c r="BR141" s="14" t="str">
        <f>IF(Point[Asset Group]="","",VLOOKUP(Point[Tree Grill],yes_no,2,FALSE))</f>
        <v/>
      </c>
      <c r="BS141" s="14" t="str">
        <f>IF(Point[Asset Group]="","",VLOOKUP(Point[Tree Location],tree_location,2,FALSE))</f>
        <v/>
      </c>
    </row>
    <row r="142" spans="1:71" s="3" customFormat="1" x14ac:dyDescent="0.2">
      <c r="A142" s="3" t="str">
        <f>IF(Point[DWG File Name]="","",Point[DWG File Name])</f>
        <v/>
      </c>
      <c r="B142" s="3" t="str">
        <f>IF(Point[DWG Layer Name]="","",Point[DWG Layer Name])</f>
        <v/>
      </c>
      <c r="C142" s="3" t="str">
        <f>IF(Point[DWG Handle]="","",Point[DWG Handle])</f>
        <v/>
      </c>
      <c r="D142" s="58" t="str">
        <f>IF(Point[X]="","",Point[X])</f>
        <v/>
      </c>
      <c r="E142" s="58" t="str">
        <f>IF(Point[Y]="","",Point[Y])</f>
        <v/>
      </c>
      <c r="F142" s="3" t="str">
        <f>IF(Point[Replacement Asset]="","",Point[Replacement Asset])</f>
        <v/>
      </c>
      <c r="G142" s="3" t="str">
        <f>IF(Point[Asset ID]="","",UPPER(Point[Asset ID]))</f>
        <v/>
      </c>
      <c r="H142" s="3" t="str">
        <f>IF(Point[Asset Group]="","",VLOOKUP(Point[Asset Group],asset_grp_pt,4,FALSE))</f>
        <v/>
      </c>
      <c r="I142" s="3" t="str">
        <f>IF(Point[Asset Group]="","",VLOOKUP(Point[Asset Group],asset_grp_pt,2,FALSE))</f>
        <v/>
      </c>
      <c r="J142" s="3" t="str">
        <f>IF(Point[Asset Group]="","",VLOOKUP(Point[Asset Group],asset_grp_pt,3,FALSE))</f>
        <v/>
      </c>
      <c r="K142" s="3" t="str">
        <f>IF(Point[Asset Group]="","",VLOOKUP(Point[Asset Type],type_master_list,2,FALSE))</f>
        <v/>
      </c>
      <c r="L142" s="3" t="str">
        <f>IF(Point[Asset Name]="","",PROPER(Point[Asset Name]))</f>
        <v/>
      </c>
      <c r="M142" s="11" t="str">
        <f>IF(Point[Install Date]="","",Point[Install Date])</f>
        <v/>
      </c>
      <c r="N142" s="11" t="str">
        <f>IF(Point[Note]="","",PROPER(Point[Note]))</f>
        <v/>
      </c>
      <c r="O142" s="11" t="str">
        <f>IF(Point[Resource Consent Number]="","",UPPER(Point[Resource Consent Number]))</f>
        <v/>
      </c>
      <c r="P142" s="53" t="str">
        <f>IF(Point[Asset Unit Cost]="","",Point[Asset Unit Cost])</f>
        <v/>
      </c>
      <c r="Q142" s="11" t="str">
        <f>IF(Point[Added By]="","",UPPER(Point[Added By]))</f>
        <v/>
      </c>
      <c r="R142" s="11" t="str">
        <f>IF(Point[Added Date]="","",Point[Added Date])</f>
        <v/>
      </c>
      <c r="S142" s="14" t="str">
        <f>IF(Point[Z COORD]="","",Point[Z COORD])</f>
        <v/>
      </c>
      <c r="T142" s="14" t="str">
        <f>IF(Point[Asset Description]="","",PROPER(Point[Asset Description]))</f>
        <v/>
      </c>
      <c r="U142" s="14" t="str">
        <f>IF(Point[[Artist ]]="","",PROPER(Point[[Artist ]]))</f>
        <v/>
      </c>
      <c r="V142" s="14" t="str">
        <f>IF(Point[Material Notes]="","",PROPER(Point[Material Notes]))</f>
        <v/>
      </c>
      <c r="W142" s="14" t="str">
        <f>IF(Point[Dimension Notes]="","",Point[Dimension Notes])</f>
        <v/>
      </c>
      <c r="X142" s="14" t="str">
        <f>IF(Point[List]="","",VLOOKUP(Point[Burner Number],number,2,FALSE))</f>
        <v/>
      </c>
      <c r="Y142" s="14" t="str">
        <f>IF(Point[List]="","",VLOOKUP(Point[Fuel],bbq_fuel,2,FALSE))</f>
        <v/>
      </c>
      <c r="Z142" s="14" t="str">
        <f>IF(Point[List]="","",VLOOKUP(Point[Cabinet Material],bbq_material,2,FALSE))</f>
        <v/>
      </c>
      <c r="AA142" s="14" t="str">
        <f>IF(Point[Asset Group]="","",VLOOKUP(Point[Manufacturer],manufacturer,2,FALSE))</f>
        <v/>
      </c>
      <c r="AB142" s="14" t="str">
        <f>IF(Point[Uinsex WC]="","",Point[Uinsex WC])</f>
        <v/>
      </c>
      <c r="AC142" s="14" t="str">
        <f>IF(Point[Female WC]="","",Point[Female WC])</f>
        <v/>
      </c>
      <c r="AD142" s="14" t="str">
        <f>IF(Point[Male WC]="","",Point[Male WC])</f>
        <v/>
      </c>
      <c r="AE142" s="14" t="str">
        <f>IF(Point[Urinal]="","",Point[Urinal])</f>
        <v/>
      </c>
      <c r="AF142" s="14" t="str">
        <f>IF(Point[Disabled Unisex]="","",Point[Disabled Unisex])</f>
        <v/>
      </c>
      <c r="AG142" s="14" t="str">
        <f>IF(Point[Disabled Female]="","",Point[Disabled Female])</f>
        <v/>
      </c>
      <c r="AH142" s="14" t="str">
        <f>IF(Point[Disabled Male]="","",Point[Disabled Male])</f>
        <v/>
      </c>
      <c r="AI142" s="14" t="str">
        <f>IF(Point[Asset Group]="","",VLOOKUP(Point[Handrail],yes_no,2,FALSE))</f>
        <v/>
      </c>
      <c r="AJ142" s="14" t="str">
        <f>IF(Point[Asset Group]="","",VLOOKUP(Point[Baby Changing],yes_no,2,FALSE))</f>
        <v/>
      </c>
      <c r="AK142" s="14" t="str">
        <f>IF(Point[Asset Group]="","",VLOOKUP(Point[Service Room],yes_no,2,FALSE))</f>
        <v/>
      </c>
      <c r="AL142" s="14" t="str">
        <f>IF(Point[Asset Group]="","",VLOOKUP(Point[Service Tap],service_tap,2,FALSE))</f>
        <v/>
      </c>
      <c r="AM142" s="14" t="str">
        <f>IF(Point[Asset Group]="","",VLOOKUP(Point[Heating Type],wc_heating,2,FALSE))</f>
        <v/>
      </c>
      <c r="AN142" s="14" t="str">
        <f>IF(Point[Asset Group]="","",VLOOKUP(Point[Power Supply],power_supply,2,FALSE))</f>
        <v/>
      </c>
      <c r="AO142" s="14" t="str">
        <f>IF(Point[Asset Group]="","",VLOOKUP(Point[Waste Water],waste_water,2,FALSE))</f>
        <v/>
      </c>
      <c r="AP142" s="14" t="str">
        <f>IF(Point[Asset Group]="","",VLOOKUP(Point[Furniture SubType],subdom_master_gdb,2,FALSE))</f>
        <v/>
      </c>
      <c r="AQ142" s="14" t="str">
        <f>IF(Point[Asset Group]="","",VLOOKUP(Point[Concrete Pad],yes_no,2,FALSE))</f>
        <v/>
      </c>
      <c r="AR142" s="14" t="str">
        <f>IF(Point[Asset Group]="","",VLOOKUP(Point[Material],material_master,2,FALSE))</f>
        <v/>
      </c>
      <c r="AS142" s="14" t="str">
        <f>IF(Point[Asset Group]="","",VLOOKUP(Point[Plumbing],irrigation_plumbing,2,FALSE))</f>
        <v/>
      </c>
      <c r="AT142" s="14" t="str">
        <f>IF(Point[Asset Group]="","",VLOOKUP(Point[Sprinklers],irrigation_sprinklers,2,FALSE))</f>
        <v/>
      </c>
      <c r="AU142" s="14" t="str">
        <f>IF(Point[Asset Group]="","",VLOOKUP(Point[System],irrigation_system,2,FALSE))</f>
        <v/>
      </c>
      <c r="AV142" s="14" t="str">
        <f>IF(Point[Asset Group]="","",VLOOKUP(Point[Status],irrigation_status,2,FALSE))</f>
        <v/>
      </c>
      <c r="AW142" s="11" t="str">
        <f>IF(Point[Date of manufacture]="","",Point[Date of manufacture])</f>
        <v/>
      </c>
      <c r="AX142" s="14" t="str">
        <f>IF(Point[Asset Group]="","",VLOOKUP(Point[Sign Purpose],sign_purpose,2,FALSE))</f>
        <v/>
      </c>
      <c r="AY142" s="14" t="str">
        <f>IF(Point[Asset Group]="","",VLOOKUP(Point[Sign Material],material_master,2,FALSE))</f>
        <v/>
      </c>
      <c r="AZ142" s="14" t="str">
        <f>IF(Point[Asset Group]="","",VLOOKUP(Point[Affixed To],sign_affix,2,FALSE))</f>
        <v/>
      </c>
      <c r="BA142" s="14" t="str">
        <f>IF(Point[Size HxB mm]="","",Point[Size HxB mm])</f>
        <v/>
      </c>
      <c r="BB142" s="14" t="str">
        <f>IF(Point[Height m]="","",Point[Height m])</f>
        <v/>
      </c>
      <c r="BC142" s="14" t="str">
        <f>IF(Point[Asset Group]="","",VLOOKUP(Point[Post Material],material_master,2,FALSE))</f>
        <v/>
      </c>
      <c r="BD142" s="14" t="str">
        <f>IF(Point[Asset Group]="","",VLOOKUP(Point[Post Number],number,2,FALSE))</f>
        <v/>
      </c>
      <c r="BE142" s="14" t="str">
        <f>IF(Point[Asset Group]="","",VLOOKUP(Point[Structure SubType],subdom_master_gdb,2,FALSE))</f>
        <v/>
      </c>
      <c r="BF142" s="14" t="str">
        <f>IF(Point[Area m2]="","",Point[Area m2])</f>
        <v/>
      </c>
      <c r="BG142" s="14" t="str">
        <f>IF(Point[Length m]="","",Point[Length m])</f>
        <v/>
      </c>
      <c r="BH142" s="14" t="str">
        <f>IF(Point[Width m]="","",Point[Width m])</f>
        <v/>
      </c>
      <c r="BI142" s="14" t="str">
        <f>IF(Point[Diameter m]="","",Point[Diameter m])</f>
        <v/>
      </c>
      <c r="BJ142" s="14" t="str">
        <f>IF(Point[Asset Group]="","",VLOOKUP(Point[Number of Pipes],number,2,FALSE))</f>
        <v/>
      </c>
      <c r="BK142" s="14" t="str">
        <f>IF(Point[Asset Group]="","",VLOOKUP(Point[Combined Name],2,FALSE))</f>
        <v/>
      </c>
      <c r="BL142" s="14" t="str">
        <f>IF(Point[Asset Group]="","",VLOOKUP(Point[Size Class],size_class,2,FALSE))</f>
        <v/>
      </c>
      <c r="BM142" s="14" t="str">
        <f>IF(Point[Asset Group]="","",VLOOKUP(Point[Age Class],age_class,2,FALSE))</f>
        <v/>
      </c>
      <c r="BN142" s="14" t="str">
        <f>IF(Point[Girth (cm)]="","",Point[Girth (cm)])</f>
        <v/>
      </c>
      <c r="BO142" s="14" t="str">
        <f>IF(Point[Crown Radius (m)]="","",Point[Crown Radius (m)])</f>
        <v/>
      </c>
      <c r="BP142" s="14" t="str">
        <f>IF(Point[Asset Group]="","",VLOOKUP(Point[Rooting Environment],root_enviro,2,FALSE))</f>
        <v/>
      </c>
      <c r="BQ142" s="14" t="str">
        <f>IF(Point[Asset Group]="","",VLOOKUP(Point[Tree Surround],tree_surround,2,FALSE))</f>
        <v/>
      </c>
      <c r="BR142" s="14" t="str">
        <f>IF(Point[Asset Group]="","",VLOOKUP(Point[Tree Grill],yes_no,2,FALSE))</f>
        <v/>
      </c>
      <c r="BS142" s="14" t="str">
        <f>IF(Point[Asset Group]="","",VLOOKUP(Point[Tree Location],tree_location,2,FALSE))</f>
        <v/>
      </c>
    </row>
    <row r="143" spans="1:71" s="3" customFormat="1" x14ac:dyDescent="0.2">
      <c r="A143" s="3" t="str">
        <f>IF(Point[DWG File Name]="","",Point[DWG File Name])</f>
        <v/>
      </c>
      <c r="B143" s="3" t="str">
        <f>IF(Point[DWG Layer Name]="","",Point[DWG Layer Name])</f>
        <v/>
      </c>
      <c r="C143" s="3" t="str">
        <f>IF(Point[DWG Handle]="","",Point[DWG Handle])</f>
        <v/>
      </c>
      <c r="D143" s="58" t="str">
        <f>IF(Point[X]="","",Point[X])</f>
        <v/>
      </c>
      <c r="E143" s="58" t="str">
        <f>IF(Point[Y]="","",Point[Y])</f>
        <v/>
      </c>
      <c r="F143" s="3" t="str">
        <f>IF(Point[Replacement Asset]="","",Point[Replacement Asset])</f>
        <v/>
      </c>
      <c r="G143" s="3" t="str">
        <f>IF(Point[Asset ID]="","",UPPER(Point[Asset ID]))</f>
        <v/>
      </c>
      <c r="H143" s="3" t="str">
        <f>IF(Point[Asset Group]="","",VLOOKUP(Point[Asset Group],asset_grp_pt,4,FALSE))</f>
        <v/>
      </c>
      <c r="I143" s="3" t="str">
        <f>IF(Point[Asset Group]="","",VLOOKUP(Point[Asset Group],asset_grp_pt,2,FALSE))</f>
        <v/>
      </c>
      <c r="J143" s="3" t="str">
        <f>IF(Point[Asset Group]="","",VLOOKUP(Point[Asset Group],asset_grp_pt,3,FALSE))</f>
        <v/>
      </c>
      <c r="K143" s="3" t="str">
        <f>IF(Point[Asset Group]="","",VLOOKUP(Point[Asset Type],type_master_list,2,FALSE))</f>
        <v/>
      </c>
      <c r="L143" s="3" t="str">
        <f>IF(Point[Asset Name]="","",PROPER(Point[Asset Name]))</f>
        <v/>
      </c>
      <c r="M143" s="11" t="str">
        <f>IF(Point[Install Date]="","",Point[Install Date])</f>
        <v/>
      </c>
      <c r="N143" s="11" t="str">
        <f>IF(Point[Note]="","",PROPER(Point[Note]))</f>
        <v/>
      </c>
      <c r="O143" s="11" t="str">
        <f>IF(Point[Resource Consent Number]="","",UPPER(Point[Resource Consent Number]))</f>
        <v/>
      </c>
      <c r="P143" s="53" t="str">
        <f>IF(Point[Asset Unit Cost]="","",Point[Asset Unit Cost])</f>
        <v/>
      </c>
      <c r="Q143" s="11" t="str">
        <f>IF(Point[Added By]="","",UPPER(Point[Added By]))</f>
        <v/>
      </c>
      <c r="R143" s="11" t="str">
        <f>IF(Point[Added Date]="","",Point[Added Date])</f>
        <v/>
      </c>
      <c r="S143" s="14" t="str">
        <f>IF(Point[Z COORD]="","",Point[Z COORD])</f>
        <v/>
      </c>
      <c r="T143" s="14" t="str">
        <f>IF(Point[Asset Description]="","",PROPER(Point[Asset Description]))</f>
        <v/>
      </c>
      <c r="U143" s="14" t="str">
        <f>IF(Point[[Artist ]]="","",PROPER(Point[[Artist ]]))</f>
        <v/>
      </c>
      <c r="V143" s="14" t="str">
        <f>IF(Point[Material Notes]="","",PROPER(Point[Material Notes]))</f>
        <v/>
      </c>
      <c r="W143" s="14" t="str">
        <f>IF(Point[Dimension Notes]="","",Point[Dimension Notes])</f>
        <v/>
      </c>
      <c r="X143" s="14" t="str">
        <f>IF(Point[List]="","",VLOOKUP(Point[Burner Number],number,2,FALSE))</f>
        <v/>
      </c>
      <c r="Y143" s="14" t="str">
        <f>IF(Point[List]="","",VLOOKUP(Point[Fuel],bbq_fuel,2,FALSE))</f>
        <v/>
      </c>
      <c r="Z143" s="14" t="str">
        <f>IF(Point[List]="","",VLOOKUP(Point[Cabinet Material],bbq_material,2,FALSE))</f>
        <v/>
      </c>
      <c r="AA143" s="14" t="str">
        <f>IF(Point[Asset Group]="","",VLOOKUP(Point[Manufacturer],manufacturer,2,FALSE))</f>
        <v/>
      </c>
      <c r="AB143" s="14" t="str">
        <f>IF(Point[Uinsex WC]="","",Point[Uinsex WC])</f>
        <v/>
      </c>
      <c r="AC143" s="14" t="str">
        <f>IF(Point[Female WC]="","",Point[Female WC])</f>
        <v/>
      </c>
      <c r="AD143" s="14" t="str">
        <f>IF(Point[Male WC]="","",Point[Male WC])</f>
        <v/>
      </c>
      <c r="AE143" s="14" t="str">
        <f>IF(Point[Urinal]="","",Point[Urinal])</f>
        <v/>
      </c>
      <c r="AF143" s="14" t="str">
        <f>IF(Point[Disabled Unisex]="","",Point[Disabled Unisex])</f>
        <v/>
      </c>
      <c r="AG143" s="14" t="str">
        <f>IF(Point[Disabled Female]="","",Point[Disabled Female])</f>
        <v/>
      </c>
      <c r="AH143" s="14" t="str">
        <f>IF(Point[Disabled Male]="","",Point[Disabled Male])</f>
        <v/>
      </c>
      <c r="AI143" s="14" t="str">
        <f>IF(Point[Asset Group]="","",VLOOKUP(Point[Handrail],yes_no,2,FALSE))</f>
        <v/>
      </c>
      <c r="AJ143" s="14" t="str">
        <f>IF(Point[Asset Group]="","",VLOOKUP(Point[Baby Changing],yes_no,2,FALSE))</f>
        <v/>
      </c>
      <c r="AK143" s="14" t="str">
        <f>IF(Point[Asset Group]="","",VLOOKUP(Point[Service Room],yes_no,2,FALSE))</f>
        <v/>
      </c>
      <c r="AL143" s="14" t="str">
        <f>IF(Point[Asset Group]="","",VLOOKUP(Point[Service Tap],service_tap,2,FALSE))</f>
        <v/>
      </c>
      <c r="AM143" s="14" t="str">
        <f>IF(Point[Asset Group]="","",VLOOKUP(Point[Heating Type],wc_heating,2,FALSE))</f>
        <v/>
      </c>
      <c r="AN143" s="14" t="str">
        <f>IF(Point[Asset Group]="","",VLOOKUP(Point[Power Supply],power_supply,2,FALSE))</f>
        <v/>
      </c>
      <c r="AO143" s="14" t="str">
        <f>IF(Point[Asset Group]="","",VLOOKUP(Point[Waste Water],waste_water,2,FALSE))</f>
        <v/>
      </c>
      <c r="AP143" s="14" t="str">
        <f>IF(Point[Asset Group]="","",VLOOKUP(Point[Furniture SubType],subdom_master_gdb,2,FALSE))</f>
        <v/>
      </c>
      <c r="AQ143" s="14" t="str">
        <f>IF(Point[Asset Group]="","",VLOOKUP(Point[Concrete Pad],yes_no,2,FALSE))</f>
        <v/>
      </c>
      <c r="AR143" s="14" t="str">
        <f>IF(Point[Asset Group]="","",VLOOKUP(Point[Material],material_master,2,FALSE))</f>
        <v/>
      </c>
      <c r="AS143" s="14" t="str">
        <f>IF(Point[Asset Group]="","",VLOOKUP(Point[Plumbing],irrigation_plumbing,2,FALSE))</f>
        <v/>
      </c>
      <c r="AT143" s="14" t="str">
        <f>IF(Point[Asset Group]="","",VLOOKUP(Point[Sprinklers],irrigation_sprinklers,2,FALSE))</f>
        <v/>
      </c>
      <c r="AU143" s="14" t="str">
        <f>IF(Point[Asset Group]="","",VLOOKUP(Point[System],irrigation_system,2,FALSE))</f>
        <v/>
      </c>
      <c r="AV143" s="14" t="str">
        <f>IF(Point[Asset Group]="","",VLOOKUP(Point[Status],irrigation_status,2,FALSE))</f>
        <v/>
      </c>
      <c r="AW143" s="11" t="str">
        <f>IF(Point[Date of manufacture]="","",Point[Date of manufacture])</f>
        <v/>
      </c>
      <c r="AX143" s="14" t="str">
        <f>IF(Point[Asset Group]="","",VLOOKUP(Point[Sign Purpose],sign_purpose,2,FALSE))</f>
        <v/>
      </c>
      <c r="AY143" s="14" t="str">
        <f>IF(Point[Asset Group]="","",VLOOKUP(Point[Sign Material],material_master,2,FALSE))</f>
        <v/>
      </c>
      <c r="AZ143" s="14" t="str">
        <f>IF(Point[Asset Group]="","",VLOOKUP(Point[Affixed To],sign_affix,2,FALSE))</f>
        <v/>
      </c>
      <c r="BA143" s="14" t="str">
        <f>IF(Point[Size HxB mm]="","",Point[Size HxB mm])</f>
        <v/>
      </c>
      <c r="BB143" s="14" t="str">
        <f>IF(Point[Height m]="","",Point[Height m])</f>
        <v/>
      </c>
      <c r="BC143" s="14" t="str">
        <f>IF(Point[Asset Group]="","",VLOOKUP(Point[Post Material],material_master,2,FALSE))</f>
        <v/>
      </c>
      <c r="BD143" s="14" t="str">
        <f>IF(Point[Asset Group]="","",VLOOKUP(Point[Post Number],number,2,FALSE))</f>
        <v/>
      </c>
      <c r="BE143" s="14" t="str">
        <f>IF(Point[Asset Group]="","",VLOOKUP(Point[Structure SubType],subdom_master_gdb,2,FALSE))</f>
        <v/>
      </c>
      <c r="BF143" s="14" t="str">
        <f>IF(Point[Area m2]="","",Point[Area m2])</f>
        <v/>
      </c>
      <c r="BG143" s="14" t="str">
        <f>IF(Point[Length m]="","",Point[Length m])</f>
        <v/>
      </c>
      <c r="BH143" s="14" t="str">
        <f>IF(Point[Width m]="","",Point[Width m])</f>
        <v/>
      </c>
      <c r="BI143" s="14" t="str">
        <f>IF(Point[Diameter m]="","",Point[Diameter m])</f>
        <v/>
      </c>
      <c r="BJ143" s="14" t="str">
        <f>IF(Point[Asset Group]="","",VLOOKUP(Point[Number of Pipes],number,2,FALSE))</f>
        <v/>
      </c>
      <c r="BK143" s="14" t="str">
        <f>IF(Point[Asset Group]="","",VLOOKUP(Point[Combined Name],2,FALSE))</f>
        <v/>
      </c>
      <c r="BL143" s="14" t="str">
        <f>IF(Point[Asset Group]="","",VLOOKUP(Point[Size Class],size_class,2,FALSE))</f>
        <v/>
      </c>
      <c r="BM143" s="14" t="str">
        <f>IF(Point[Asset Group]="","",VLOOKUP(Point[Age Class],age_class,2,FALSE))</f>
        <v/>
      </c>
      <c r="BN143" s="14" t="str">
        <f>IF(Point[Girth (cm)]="","",Point[Girth (cm)])</f>
        <v/>
      </c>
      <c r="BO143" s="14" t="str">
        <f>IF(Point[Crown Radius (m)]="","",Point[Crown Radius (m)])</f>
        <v/>
      </c>
      <c r="BP143" s="14" t="str">
        <f>IF(Point[Asset Group]="","",VLOOKUP(Point[Rooting Environment],root_enviro,2,FALSE))</f>
        <v/>
      </c>
      <c r="BQ143" s="14" t="str">
        <f>IF(Point[Asset Group]="","",VLOOKUP(Point[Tree Surround],tree_surround,2,FALSE))</f>
        <v/>
      </c>
      <c r="BR143" s="14" t="str">
        <f>IF(Point[Asset Group]="","",VLOOKUP(Point[Tree Grill],yes_no,2,FALSE))</f>
        <v/>
      </c>
      <c r="BS143" s="14" t="str">
        <f>IF(Point[Asset Group]="","",VLOOKUP(Point[Tree Location],tree_location,2,FALSE))</f>
        <v/>
      </c>
    </row>
    <row r="144" spans="1:71" s="3" customFormat="1" x14ac:dyDescent="0.2">
      <c r="A144" s="3" t="str">
        <f>IF(Point[DWG File Name]="","",Point[DWG File Name])</f>
        <v/>
      </c>
      <c r="B144" s="3" t="str">
        <f>IF(Point[DWG Layer Name]="","",Point[DWG Layer Name])</f>
        <v/>
      </c>
      <c r="C144" s="3" t="str">
        <f>IF(Point[DWG Handle]="","",Point[DWG Handle])</f>
        <v/>
      </c>
      <c r="D144" s="58" t="str">
        <f>IF(Point[X]="","",Point[X])</f>
        <v/>
      </c>
      <c r="E144" s="58" t="str">
        <f>IF(Point[Y]="","",Point[Y])</f>
        <v/>
      </c>
      <c r="F144" s="3" t="str">
        <f>IF(Point[Replacement Asset]="","",Point[Replacement Asset])</f>
        <v/>
      </c>
      <c r="G144" s="3" t="str">
        <f>IF(Point[Asset ID]="","",UPPER(Point[Asset ID]))</f>
        <v/>
      </c>
      <c r="H144" s="3" t="str">
        <f>IF(Point[Asset Group]="","",VLOOKUP(Point[Asset Group],asset_grp_pt,4,FALSE))</f>
        <v/>
      </c>
      <c r="I144" s="3" t="str">
        <f>IF(Point[Asset Group]="","",VLOOKUP(Point[Asset Group],asset_grp_pt,2,FALSE))</f>
        <v/>
      </c>
      <c r="J144" s="3" t="str">
        <f>IF(Point[Asset Group]="","",VLOOKUP(Point[Asset Group],asset_grp_pt,3,FALSE))</f>
        <v/>
      </c>
      <c r="K144" s="3" t="str">
        <f>IF(Point[Asset Group]="","",VLOOKUP(Point[Asset Type],type_master_list,2,FALSE))</f>
        <v/>
      </c>
      <c r="L144" s="3" t="str">
        <f>IF(Point[Asset Name]="","",PROPER(Point[Asset Name]))</f>
        <v/>
      </c>
      <c r="M144" s="11" t="str">
        <f>IF(Point[Install Date]="","",Point[Install Date])</f>
        <v/>
      </c>
      <c r="N144" s="11" t="str">
        <f>IF(Point[Note]="","",PROPER(Point[Note]))</f>
        <v/>
      </c>
      <c r="O144" s="11" t="str">
        <f>IF(Point[Resource Consent Number]="","",UPPER(Point[Resource Consent Number]))</f>
        <v/>
      </c>
      <c r="P144" s="53" t="str">
        <f>IF(Point[Asset Unit Cost]="","",Point[Asset Unit Cost])</f>
        <v/>
      </c>
      <c r="Q144" s="11" t="str">
        <f>IF(Point[Added By]="","",UPPER(Point[Added By]))</f>
        <v/>
      </c>
      <c r="R144" s="11" t="str">
        <f>IF(Point[Added Date]="","",Point[Added Date])</f>
        <v/>
      </c>
      <c r="S144" s="14" t="str">
        <f>IF(Point[Z COORD]="","",Point[Z COORD])</f>
        <v/>
      </c>
      <c r="T144" s="14" t="str">
        <f>IF(Point[Asset Description]="","",PROPER(Point[Asset Description]))</f>
        <v/>
      </c>
      <c r="U144" s="14" t="str">
        <f>IF(Point[[Artist ]]="","",PROPER(Point[[Artist ]]))</f>
        <v/>
      </c>
      <c r="V144" s="14" t="str">
        <f>IF(Point[Material Notes]="","",PROPER(Point[Material Notes]))</f>
        <v/>
      </c>
      <c r="W144" s="14" t="str">
        <f>IF(Point[Dimension Notes]="","",Point[Dimension Notes])</f>
        <v/>
      </c>
      <c r="X144" s="14" t="str">
        <f>IF(Point[List]="","",VLOOKUP(Point[Burner Number],number,2,FALSE))</f>
        <v/>
      </c>
      <c r="Y144" s="14" t="str">
        <f>IF(Point[List]="","",VLOOKUP(Point[Fuel],bbq_fuel,2,FALSE))</f>
        <v/>
      </c>
      <c r="Z144" s="14" t="str">
        <f>IF(Point[List]="","",VLOOKUP(Point[Cabinet Material],bbq_material,2,FALSE))</f>
        <v/>
      </c>
      <c r="AA144" s="14" t="str">
        <f>IF(Point[Asset Group]="","",VLOOKUP(Point[Manufacturer],manufacturer,2,FALSE))</f>
        <v/>
      </c>
      <c r="AB144" s="14" t="str">
        <f>IF(Point[Uinsex WC]="","",Point[Uinsex WC])</f>
        <v/>
      </c>
      <c r="AC144" s="14" t="str">
        <f>IF(Point[Female WC]="","",Point[Female WC])</f>
        <v/>
      </c>
      <c r="AD144" s="14" t="str">
        <f>IF(Point[Male WC]="","",Point[Male WC])</f>
        <v/>
      </c>
      <c r="AE144" s="14" t="str">
        <f>IF(Point[Urinal]="","",Point[Urinal])</f>
        <v/>
      </c>
      <c r="AF144" s="14" t="str">
        <f>IF(Point[Disabled Unisex]="","",Point[Disabled Unisex])</f>
        <v/>
      </c>
      <c r="AG144" s="14" t="str">
        <f>IF(Point[Disabled Female]="","",Point[Disabled Female])</f>
        <v/>
      </c>
      <c r="AH144" s="14" t="str">
        <f>IF(Point[Disabled Male]="","",Point[Disabled Male])</f>
        <v/>
      </c>
      <c r="AI144" s="14" t="str">
        <f>IF(Point[Asset Group]="","",VLOOKUP(Point[Handrail],yes_no,2,FALSE))</f>
        <v/>
      </c>
      <c r="AJ144" s="14" t="str">
        <f>IF(Point[Asset Group]="","",VLOOKUP(Point[Baby Changing],yes_no,2,FALSE))</f>
        <v/>
      </c>
      <c r="AK144" s="14" t="str">
        <f>IF(Point[Asset Group]="","",VLOOKUP(Point[Service Room],yes_no,2,FALSE))</f>
        <v/>
      </c>
      <c r="AL144" s="14" t="str">
        <f>IF(Point[Asset Group]="","",VLOOKUP(Point[Service Tap],service_tap,2,FALSE))</f>
        <v/>
      </c>
      <c r="AM144" s="14" t="str">
        <f>IF(Point[Asset Group]="","",VLOOKUP(Point[Heating Type],wc_heating,2,FALSE))</f>
        <v/>
      </c>
      <c r="AN144" s="14" t="str">
        <f>IF(Point[Asset Group]="","",VLOOKUP(Point[Power Supply],power_supply,2,FALSE))</f>
        <v/>
      </c>
      <c r="AO144" s="14" t="str">
        <f>IF(Point[Asset Group]="","",VLOOKUP(Point[Waste Water],waste_water,2,FALSE))</f>
        <v/>
      </c>
      <c r="AP144" s="14" t="str">
        <f>IF(Point[Asset Group]="","",VLOOKUP(Point[Furniture SubType],subdom_master_gdb,2,FALSE))</f>
        <v/>
      </c>
      <c r="AQ144" s="14" t="str">
        <f>IF(Point[Asset Group]="","",VLOOKUP(Point[Concrete Pad],yes_no,2,FALSE))</f>
        <v/>
      </c>
      <c r="AR144" s="14" t="str">
        <f>IF(Point[Asset Group]="","",VLOOKUP(Point[Material],material_master,2,FALSE))</f>
        <v/>
      </c>
      <c r="AS144" s="14" t="str">
        <f>IF(Point[Asset Group]="","",VLOOKUP(Point[Plumbing],irrigation_plumbing,2,FALSE))</f>
        <v/>
      </c>
      <c r="AT144" s="14" t="str">
        <f>IF(Point[Asset Group]="","",VLOOKUP(Point[Sprinklers],irrigation_sprinklers,2,FALSE))</f>
        <v/>
      </c>
      <c r="AU144" s="14" t="str">
        <f>IF(Point[Asset Group]="","",VLOOKUP(Point[System],irrigation_system,2,FALSE))</f>
        <v/>
      </c>
      <c r="AV144" s="14" t="str">
        <f>IF(Point[Asset Group]="","",VLOOKUP(Point[Status],irrigation_status,2,FALSE))</f>
        <v/>
      </c>
      <c r="AW144" s="11" t="str">
        <f>IF(Point[Date of manufacture]="","",Point[Date of manufacture])</f>
        <v/>
      </c>
      <c r="AX144" s="14" t="str">
        <f>IF(Point[Asset Group]="","",VLOOKUP(Point[Sign Purpose],sign_purpose,2,FALSE))</f>
        <v/>
      </c>
      <c r="AY144" s="14" t="str">
        <f>IF(Point[Asset Group]="","",VLOOKUP(Point[Sign Material],material_master,2,FALSE))</f>
        <v/>
      </c>
      <c r="AZ144" s="14" t="str">
        <f>IF(Point[Asset Group]="","",VLOOKUP(Point[Affixed To],sign_affix,2,FALSE))</f>
        <v/>
      </c>
      <c r="BA144" s="14" t="str">
        <f>IF(Point[Size HxB mm]="","",Point[Size HxB mm])</f>
        <v/>
      </c>
      <c r="BB144" s="14" t="str">
        <f>IF(Point[Height m]="","",Point[Height m])</f>
        <v/>
      </c>
      <c r="BC144" s="14" t="str">
        <f>IF(Point[Asset Group]="","",VLOOKUP(Point[Post Material],material_master,2,FALSE))</f>
        <v/>
      </c>
      <c r="BD144" s="14" t="str">
        <f>IF(Point[Asset Group]="","",VLOOKUP(Point[Post Number],number,2,FALSE))</f>
        <v/>
      </c>
      <c r="BE144" s="14" t="str">
        <f>IF(Point[Asset Group]="","",VLOOKUP(Point[Structure SubType],subdom_master_gdb,2,FALSE))</f>
        <v/>
      </c>
      <c r="BF144" s="14" t="str">
        <f>IF(Point[Area m2]="","",Point[Area m2])</f>
        <v/>
      </c>
      <c r="BG144" s="14" t="str">
        <f>IF(Point[Length m]="","",Point[Length m])</f>
        <v/>
      </c>
      <c r="BH144" s="14" t="str">
        <f>IF(Point[Width m]="","",Point[Width m])</f>
        <v/>
      </c>
      <c r="BI144" s="14" t="str">
        <f>IF(Point[Diameter m]="","",Point[Diameter m])</f>
        <v/>
      </c>
      <c r="BJ144" s="14" t="str">
        <f>IF(Point[Asset Group]="","",VLOOKUP(Point[Number of Pipes],number,2,FALSE))</f>
        <v/>
      </c>
      <c r="BK144" s="14" t="str">
        <f>IF(Point[Asset Group]="","",VLOOKUP(Point[Combined Name],2,FALSE))</f>
        <v/>
      </c>
      <c r="BL144" s="14" t="str">
        <f>IF(Point[Asset Group]="","",VLOOKUP(Point[Size Class],size_class,2,FALSE))</f>
        <v/>
      </c>
      <c r="BM144" s="14" t="str">
        <f>IF(Point[Asset Group]="","",VLOOKUP(Point[Age Class],age_class,2,FALSE))</f>
        <v/>
      </c>
      <c r="BN144" s="14" t="str">
        <f>IF(Point[Girth (cm)]="","",Point[Girth (cm)])</f>
        <v/>
      </c>
      <c r="BO144" s="14" t="str">
        <f>IF(Point[Crown Radius (m)]="","",Point[Crown Radius (m)])</f>
        <v/>
      </c>
      <c r="BP144" s="14" t="str">
        <f>IF(Point[Asset Group]="","",VLOOKUP(Point[Rooting Environment],root_enviro,2,FALSE))</f>
        <v/>
      </c>
      <c r="BQ144" s="14" t="str">
        <f>IF(Point[Asset Group]="","",VLOOKUP(Point[Tree Surround],tree_surround,2,FALSE))</f>
        <v/>
      </c>
      <c r="BR144" s="14" t="str">
        <f>IF(Point[Asset Group]="","",VLOOKUP(Point[Tree Grill],yes_no,2,FALSE))</f>
        <v/>
      </c>
      <c r="BS144" s="14" t="str">
        <f>IF(Point[Asset Group]="","",VLOOKUP(Point[Tree Location],tree_location,2,FALSE))</f>
        <v/>
      </c>
    </row>
    <row r="145" spans="1:71" s="3" customFormat="1" x14ac:dyDescent="0.2">
      <c r="A145" s="3" t="str">
        <f>IF(Point[DWG File Name]="","",Point[DWG File Name])</f>
        <v/>
      </c>
      <c r="B145" s="3" t="str">
        <f>IF(Point[DWG Layer Name]="","",Point[DWG Layer Name])</f>
        <v/>
      </c>
      <c r="C145" s="3" t="str">
        <f>IF(Point[DWG Handle]="","",Point[DWG Handle])</f>
        <v/>
      </c>
      <c r="D145" s="58" t="str">
        <f>IF(Point[X]="","",Point[X])</f>
        <v/>
      </c>
      <c r="E145" s="58" t="str">
        <f>IF(Point[Y]="","",Point[Y])</f>
        <v/>
      </c>
      <c r="F145" s="3" t="str">
        <f>IF(Point[Replacement Asset]="","",Point[Replacement Asset])</f>
        <v/>
      </c>
      <c r="G145" s="3" t="str">
        <f>IF(Point[Asset ID]="","",UPPER(Point[Asset ID]))</f>
        <v/>
      </c>
      <c r="H145" s="3" t="str">
        <f>IF(Point[Asset Group]="","",VLOOKUP(Point[Asset Group],asset_grp_pt,4,FALSE))</f>
        <v/>
      </c>
      <c r="I145" s="3" t="str">
        <f>IF(Point[Asset Group]="","",VLOOKUP(Point[Asset Group],asset_grp_pt,2,FALSE))</f>
        <v/>
      </c>
      <c r="J145" s="3" t="str">
        <f>IF(Point[Asset Group]="","",VLOOKUP(Point[Asset Group],asset_grp_pt,3,FALSE))</f>
        <v/>
      </c>
      <c r="K145" s="3" t="str">
        <f>IF(Point[Asset Group]="","",VLOOKUP(Point[Asset Type],type_master_list,2,FALSE))</f>
        <v/>
      </c>
      <c r="L145" s="3" t="str">
        <f>IF(Point[Asset Name]="","",PROPER(Point[Asset Name]))</f>
        <v/>
      </c>
      <c r="M145" s="11" t="str">
        <f>IF(Point[Install Date]="","",Point[Install Date])</f>
        <v/>
      </c>
      <c r="N145" s="11" t="str">
        <f>IF(Point[Note]="","",PROPER(Point[Note]))</f>
        <v/>
      </c>
      <c r="O145" s="11" t="str">
        <f>IF(Point[Resource Consent Number]="","",UPPER(Point[Resource Consent Number]))</f>
        <v/>
      </c>
      <c r="P145" s="53" t="str">
        <f>IF(Point[Asset Unit Cost]="","",Point[Asset Unit Cost])</f>
        <v/>
      </c>
      <c r="Q145" s="11" t="str">
        <f>IF(Point[Added By]="","",UPPER(Point[Added By]))</f>
        <v/>
      </c>
      <c r="R145" s="11" t="str">
        <f>IF(Point[Added Date]="","",Point[Added Date])</f>
        <v/>
      </c>
      <c r="S145" s="14" t="str">
        <f>IF(Point[Z COORD]="","",Point[Z COORD])</f>
        <v/>
      </c>
      <c r="T145" s="14" t="str">
        <f>IF(Point[Asset Description]="","",PROPER(Point[Asset Description]))</f>
        <v/>
      </c>
      <c r="U145" s="14" t="str">
        <f>IF(Point[[Artist ]]="","",PROPER(Point[[Artist ]]))</f>
        <v/>
      </c>
      <c r="V145" s="14" t="str">
        <f>IF(Point[Material Notes]="","",PROPER(Point[Material Notes]))</f>
        <v/>
      </c>
      <c r="W145" s="14" t="str">
        <f>IF(Point[Dimension Notes]="","",Point[Dimension Notes])</f>
        <v/>
      </c>
      <c r="X145" s="14" t="str">
        <f>IF(Point[List]="","",VLOOKUP(Point[Burner Number],number,2,FALSE))</f>
        <v/>
      </c>
      <c r="Y145" s="14" t="str">
        <f>IF(Point[List]="","",VLOOKUP(Point[Fuel],bbq_fuel,2,FALSE))</f>
        <v/>
      </c>
      <c r="Z145" s="14" t="str">
        <f>IF(Point[List]="","",VLOOKUP(Point[Cabinet Material],bbq_material,2,FALSE))</f>
        <v/>
      </c>
      <c r="AA145" s="14" t="str">
        <f>IF(Point[Asset Group]="","",VLOOKUP(Point[Manufacturer],manufacturer,2,FALSE))</f>
        <v/>
      </c>
      <c r="AB145" s="14" t="str">
        <f>IF(Point[Uinsex WC]="","",Point[Uinsex WC])</f>
        <v/>
      </c>
      <c r="AC145" s="14" t="str">
        <f>IF(Point[Female WC]="","",Point[Female WC])</f>
        <v/>
      </c>
      <c r="AD145" s="14" t="str">
        <f>IF(Point[Male WC]="","",Point[Male WC])</f>
        <v/>
      </c>
      <c r="AE145" s="14" t="str">
        <f>IF(Point[Urinal]="","",Point[Urinal])</f>
        <v/>
      </c>
      <c r="AF145" s="14" t="str">
        <f>IF(Point[Disabled Unisex]="","",Point[Disabled Unisex])</f>
        <v/>
      </c>
      <c r="AG145" s="14" t="str">
        <f>IF(Point[Disabled Female]="","",Point[Disabled Female])</f>
        <v/>
      </c>
      <c r="AH145" s="14" t="str">
        <f>IF(Point[Disabled Male]="","",Point[Disabled Male])</f>
        <v/>
      </c>
      <c r="AI145" s="14" t="str">
        <f>IF(Point[Asset Group]="","",VLOOKUP(Point[Handrail],yes_no,2,FALSE))</f>
        <v/>
      </c>
      <c r="AJ145" s="14" t="str">
        <f>IF(Point[Asset Group]="","",VLOOKUP(Point[Baby Changing],yes_no,2,FALSE))</f>
        <v/>
      </c>
      <c r="AK145" s="14" t="str">
        <f>IF(Point[Asset Group]="","",VLOOKUP(Point[Service Room],yes_no,2,FALSE))</f>
        <v/>
      </c>
      <c r="AL145" s="14" t="str">
        <f>IF(Point[Asset Group]="","",VLOOKUP(Point[Service Tap],service_tap,2,FALSE))</f>
        <v/>
      </c>
      <c r="AM145" s="14" t="str">
        <f>IF(Point[Asset Group]="","",VLOOKUP(Point[Heating Type],wc_heating,2,FALSE))</f>
        <v/>
      </c>
      <c r="AN145" s="14" t="str">
        <f>IF(Point[Asset Group]="","",VLOOKUP(Point[Power Supply],power_supply,2,FALSE))</f>
        <v/>
      </c>
      <c r="AO145" s="14" t="str">
        <f>IF(Point[Asset Group]="","",VLOOKUP(Point[Waste Water],waste_water,2,FALSE))</f>
        <v/>
      </c>
      <c r="AP145" s="14" t="str">
        <f>IF(Point[Asset Group]="","",VLOOKUP(Point[Furniture SubType],subdom_master_gdb,2,FALSE))</f>
        <v/>
      </c>
      <c r="AQ145" s="14" t="str">
        <f>IF(Point[Asset Group]="","",VLOOKUP(Point[Concrete Pad],yes_no,2,FALSE))</f>
        <v/>
      </c>
      <c r="AR145" s="14" t="str">
        <f>IF(Point[Asset Group]="","",VLOOKUP(Point[Material],material_master,2,FALSE))</f>
        <v/>
      </c>
      <c r="AS145" s="14" t="str">
        <f>IF(Point[Asset Group]="","",VLOOKUP(Point[Plumbing],irrigation_plumbing,2,FALSE))</f>
        <v/>
      </c>
      <c r="AT145" s="14" t="str">
        <f>IF(Point[Asset Group]="","",VLOOKUP(Point[Sprinklers],irrigation_sprinklers,2,FALSE))</f>
        <v/>
      </c>
      <c r="AU145" s="14" t="str">
        <f>IF(Point[Asset Group]="","",VLOOKUP(Point[System],irrigation_system,2,FALSE))</f>
        <v/>
      </c>
      <c r="AV145" s="14" t="str">
        <f>IF(Point[Asset Group]="","",VLOOKUP(Point[Status],irrigation_status,2,FALSE))</f>
        <v/>
      </c>
      <c r="AW145" s="11" t="str">
        <f>IF(Point[Date of manufacture]="","",Point[Date of manufacture])</f>
        <v/>
      </c>
      <c r="AX145" s="14" t="str">
        <f>IF(Point[Asset Group]="","",VLOOKUP(Point[Sign Purpose],sign_purpose,2,FALSE))</f>
        <v/>
      </c>
      <c r="AY145" s="14" t="str">
        <f>IF(Point[Asset Group]="","",VLOOKUP(Point[Sign Material],material_master,2,FALSE))</f>
        <v/>
      </c>
      <c r="AZ145" s="14" t="str">
        <f>IF(Point[Asset Group]="","",VLOOKUP(Point[Affixed To],sign_affix,2,FALSE))</f>
        <v/>
      </c>
      <c r="BA145" s="14" t="str">
        <f>IF(Point[Size HxB mm]="","",Point[Size HxB mm])</f>
        <v/>
      </c>
      <c r="BB145" s="14" t="str">
        <f>IF(Point[Height m]="","",Point[Height m])</f>
        <v/>
      </c>
      <c r="BC145" s="14" t="str">
        <f>IF(Point[Asset Group]="","",VLOOKUP(Point[Post Material],material_master,2,FALSE))</f>
        <v/>
      </c>
      <c r="BD145" s="14" t="str">
        <f>IF(Point[Asset Group]="","",VLOOKUP(Point[Post Number],number,2,FALSE))</f>
        <v/>
      </c>
      <c r="BE145" s="14" t="str">
        <f>IF(Point[Asset Group]="","",VLOOKUP(Point[Structure SubType],subdom_master_gdb,2,FALSE))</f>
        <v/>
      </c>
      <c r="BF145" s="14" t="str">
        <f>IF(Point[Area m2]="","",Point[Area m2])</f>
        <v/>
      </c>
      <c r="BG145" s="14" t="str">
        <f>IF(Point[Length m]="","",Point[Length m])</f>
        <v/>
      </c>
      <c r="BH145" s="14" t="str">
        <f>IF(Point[Width m]="","",Point[Width m])</f>
        <v/>
      </c>
      <c r="BI145" s="14" t="str">
        <f>IF(Point[Diameter m]="","",Point[Diameter m])</f>
        <v/>
      </c>
      <c r="BJ145" s="14" t="str">
        <f>IF(Point[Asset Group]="","",VLOOKUP(Point[Number of Pipes],number,2,FALSE))</f>
        <v/>
      </c>
      <c r="BK145" s="14" t="str">
        <f>IF(Point[Asset Group]="","",VLOOKUP(Point[Combined Name],2,FALSE))</f>
        <v/>
      </c>
      <c r="BL145" s="14" t="str">
        <f>IF(Point[Asset Group]="","",VLOOKUP(Point[Size Class],size_class,2,FALSE))</f>
        <v/>
      </c>
      <c r="BM145" s="14" t="str">
        <f>IF(Point[Asset Group]="","",VLOOKUP(Point[Age Class],age_class,2,FALSE))</f>
        <v/>
      </c>
      <c r="BN145" s="14" t="str">
        <f>IF(Point[Girth (cm)]="","",Point[Girth (cm)])</f>
        <v/>
      </c>
      <c r="BO145" s="14" t="str">
        <f>IF(Point[Crown Radius (m)]="","",Point[Crown Radius (m)])</f>
        <v/>
      </c>
      <c r="BP145" s="14" t="str">
        <f>IF(Point[Asset Group]="","",VLOOKUP(Point[Rooting Environment],root_enviro,2,FALSE))</f>
        <v/>
      </c>
      <c r="BQ145" s="14" t="str">
        <f>IF(Point[Asset Group]="","",VLOOKUP(Point[Tree Surround],tree_surround,2,FALSE))</f>
        <v/>
      </c>
      <c r="BR145" s="14" t="str">
        <f>IF(Point[Asset Group]="","",VLOOKUP(Point[Tree Grill],yes_no,2,FALSE))</f>
        <v/>
      </c>
      <c r="BS145" s="14" t="str">
        <f>IF(Point[Asset Group]="","",VLOOKUP(Point[Tree Location],tree_location,2,FALSE))</f>
        <v/>
      </c>
    </row>
    <row r="146" spans="1:71" s="3" customFormat="1" x14ac:dyDescent="0.2">
      <c r="A146" s="3" t="str">
        <f>IF(Point[DWG File Name]="","",Point[DWG File Name])</f>
        <v/>
      </c>
      <c r="B146" s="3" t="str">
        <f>IF(Point[DWG Layer Name]="","",Point[DWG Layer Name])</f>
        <v/>
      </c>
      <c r="C146" s="3" t="str">
        <f>IF(Point[DWG Handle]="","",Point[DWG Handle])</f>
        <v/>
      </c>
      <c r="D146" s="58" t="str">
        <f>IF(Point[X]="","",Point[X])</f>
        <v/>
      </c>
      <c r="E146" s="58" t="str">
        <f>IF(Point[Y]="","",Point[Y])</f>
        <v/>
      </c>
      <c r="F146" s="3" t="str">
        <f>IF(Point[Replacement Asset]="","",Point[Replacement Asset])</f>
        <v/>
      </c>
      <c r="G146" s="3" t="str">
        <f>IF(Point[Asset ID]="","",UPPER(Point[Asset ID]))</f>
        <v/>
      </c>
      <c r="H146" s="3" t="str">
        <f>IF(Point[Asset Group]="","",VLOOKUP(Point[Asset Group],asset_grp_pt,4,FALSE))</f>
        <v/>
      </c>
      <c r="I146" s="3" t="str">
        <f>IF(Point[Asset Group]="","",VLOOKUP(Point[Asset Group],asset_grp_pt,2,FALSE))</f>
        <v/>
      </c>
      <c r="J146" s="3" t="str">
        <f>IF(Point[Asset Group]="","",VLOOKUP(Point[Asset Group],asset_grp_pt,3,FALSE))</f>
        <v/>
      </c>
      <c r="K146" s="3" t="str">
        <f>IF(Point[Asset Group]="","",VLOOKUP(Point[Asset Type],type_master_list,2,FALSE))</f>
        <v/>
      </c>
      <c r="L146" s="3" t="str">
        <f>IF(Point[Asset Name]="","",PROPER(Point[Asset Name]))</f>
        <v/>
      </c>
      <c r="M146" s="11" t="str">
        <f>IF(Point[Install Date]="","",Point[Install Date])</f>
        <v/>
      </c>
      <c r="N146" s="11" t="str">
        <f>IF(Point[Note]="","",PROPER(Point[Note]))</f>
        <v/>
      </c>
      <c r="O146" s="11" t="str">
        <f>IF(Point[Resource Consent Number]="","",UPPER(Point[Resource Consent Number]))</f>
        <v/>
      </c>
      <c r="P146" s="53" t="str">
        <f>IF(Point[Asset Unit Cost]="","",Point[Asset Unit Cost])</f>
        <v/>
      </c>
      <c r="Q146" s="11" t="str">
        <f>IF(Point[Added By]="","",UPPER(Point[Added By]))</f>
        <v/>
      </c>
      <c r="R146" s="11" t="str">
        <f>IF(Point[Added Date]="","",Point[Added Date])</f>
        <v/>
      </c>
      <c r="S146" s="14" t="str">
        <f>IF(Point[Z COORD]="","",Point[Z COORD])</f>
        <v/>
      </c>
      <c r="T146" s="14" t="str">
        <f>IF(Point[Asset Description]="","",PROPER(Point[Asset Description]))</f>
        <v/>
      </c>
      <c r="U146" s="14" t="str">
        <f>IF(Point[[Artist ]]="","",PROPER(Point[[Artist ]]))</f>
        <v/>
      </c>
      <c r="V146" s="14" t="str">
        <f>IF(Point[Material Notes]="","",PROPER(Point[Material Notes]))</f>
        <v/>
      </c>
      <c r="W146" s="14" t="str">
        <f>IF(Point[Dimension Notes]="","",Point[Dimension Notes])</f>
        <v/>
      </c>
      <c r="X146" s="14" t="str">
        <f>IF(Point[List]="","",VLOOKUP(Point[Burner Number],number,2,FALSE))</f>
        <v/>
      </c>
      <c r="Y146" s="14" t="str">
        <f>IF(Point[List]="","",VLOOKUP(Point[Fuel],bbq_fuel,2,FALSE))</f>
        <v/>
      </c>
      <c r="Z146" s="14" t="str">
        <f>IF(Point[List]="","",VLOOKUP(Point[Cabinet Material],bbq_material,2,FALSE))</f>
        <v/>
      </c>
      <c r="AA146" s="14" t="str">
        <f>IF(Point[Asset Group]="","",VLOOKUP(Point[Manufacturer],manufacturer,2,FALSE))</f>
        <v/>
      </c>
      <c r="AB146" s="14" t="str">
        <f>IF(Point[Uinsex WC]="","",Point[Uinsex WC])</f>
        <v/>
      </c>
      <c r="AC146" s="14" t="str">
        <f>IF(Point[Female WC]="","",Point[Female WC])</f>
        <v/>
      </c>
      <c r="AD146" s="14" t="str">
        <f>IF(Point[Male WC]="","",Point[Male WC])</f>
        <v/>
      </c>
      <c r="AE146" s="14" t="str">
        <f>IF(Point[Urinal]="","",Point[Urinal])</f>
        <v/>
      </c>
      <c r="AF146" s="14" t="str">
        <f>IF(Point[Disabled Unisex]="","",Point[Disabled Unisex])</f>
        <v/>
      </c>
      <c r="AG146" s="14" t="str">
        <f>IF(Point[Disabled Female]="","",Point[Disabled Female])</f>
        <v/>
      </c>
      <c r="AH146" s="14" t="str">
        <f>IF(Point[Disabled Male]="","",Point[Disabled Male])</f>
        <v/>
      </c>
      <c r="AI146" s="14" t="str">
        <f>IF(Point[Asset Group]="","",VLOOKUP(Point[Handrail],yes_no,2,FALSE))</f>
        <v/>
      </c>
      <c r="AJ146" s="14" t="str">
        <f>IF(Point[Asset Group]="","",VLOOKUP(Point[Baby Changing],yes_no,2,FALSE))</f>
        <v/>
      </c>
      <c r="AK146" s="14" t="str">
        <f>IF(Point[Asset Group]="","",VLOOKUP(Point[Service Room],yes_no,2,FALSE))</f>
        <v/>
      </c>
      <c r="AL146" s="14" t="str">
        <f>IF(Point[Asset Group]="","",VLOOKUP(Point[Service Tap],service_tap,2,FALSE))</f>
        <v/>
      </c>
      <c r="AM146" s="14" t="str">
        <f>IF(Point[Asset Group]="","",VLOOKUP(Point[Heating Type],wc_heating,2,FALSE))</f>
        <v/>
      </c>
      <c r="AN146" s="14" t="str">
        <f>IF(Point[Asset Group]="","",VLOOKUP(Point[Power Supply],power_supply,2,FALSE))</f>
        <v/>
      </c>
      <c r="AO146" s="14" t="str">
        <f>IF(Point[Asset Group]="","",VLOOKUP(Point[Waste Water],waste_water,2,FALSE))</f>
        <v/>
      </c>
      <c r="AP146" s="14" t="str">
        <f>IF(Point[Asset Group]="","",VLOOKUP(Point[Furniture SubType],subdom_master_gdb,2,FALSE))</f>
        <v/>
      </c>
      <c r="AQ146" s="14" t="str">
        <f>IF(Point[Asset Group]="","",VLOOKUP(Point[Concrete Pad],yes_no,2,FALSE))</f>
        <v/>
      </c>
      <c r="AR146" s="14" t="str">
        <f>IF(Point[Asset Group]="","",VLOOKUP(Point[Material],material_master,2,FALSE))</f>
        <v/>
      </c>
      <c r="AS146" s="14" t="str">
        <f>IF(Point[Asset Group]="","",VLOOKUP(Point[Plumbing],irrigation_plumbing,2,FALSE))</f>
        <v/>
      </c>
      <c r="AT146" s="14" t="str">
        <f>IF(Point[Asset Group]="","",VLOOKUP(Point[Sprinklers],irrigation_sprinklers,2,FALSE))</f>
        <v/>
      </c>
      <c r="AU146" s="14" t="str">
        <f>IF(Point[Asset Group]="","",VLOOKUP(Point[System],irrigation_system,2,FALSE))</f>
        <v/>
      </c>
      <c r="AV146" s="14" t="str">
        <f>IF(Point[Asset Group]="","",VLOOKUP(Point[Status],irrigation_status,2,FALSE))</f>
        <v/>
      </c>
      <c r="AW146" s="11" t="str">
        <f>IF(Point[Date of manufacture]="","",Point[Date of manufacture])</f>
        <v/>
      </c>
      <c r="AX146" s="14" t="str">
        <f>IF(Point[Asset Group]="","",VLOOKUP(Point[Sign Purpose],sign_purpose,2,FALSE))</f>
        <v/>
      </c>
      <c r="AY146" s="14" t="str">
        <f>IF(Point[Asset Group]="","",VLOOKUP(Point[Sign Material],material_master,2,FALSE))</f>
        <v/>
      </c>
      <c r="AZ146" s="14" t="str">
        <f>IF(Point[Asset Group]="","",VLOOKUP(Point[Affixed To],sign_affix,2,FALSE))</f>
        <v/>
      </c>
      <c r="BA146" s="14" t="str">
        <f>IF(Point[Size HxB mm]="","",Point[Size HxB mm])</f>
        <v/>
      </c>
      <c r="BB146" s="14" t="str">
        <f>IF(Point[Height m]="","",Point[Height m])</f>
        <v/>
      </c>
      <c r="BC146" s="14" t="str">
        <f>IF(Point[Asset Group]="","",VLOOKUP(Point[Post Material],material_master,2,FALSE))</f>
        <v/>
      </c>
      <c r="BD146" s="14" t="str">
        <f>IF(Point[Asset Group]="","",VLOOKUP(Point[Post Number],number,2,FALSE))</f>
        <v/>
      </c>
      <c r="BE146" s="14" t="str">
        <f>IF(Point[Asset Group]="","",VLOOKUP(Point[Structure SubType],subdom_master_gdb,2,FALSE))</f>
        <v/>
      </c>
      <c r="BF146" s="14" t="str">
        <f>IF(Point[Area m2]="","",Point[Area m2])</f>
        <v/>
      </c>
      <c r="BG146" s="14" t="str">
        <f>IF(Point[Length m]="","",Point[Length m])</f>
        <v/>
      </c>
      <c r="BH146" s="14" t="str">
        <f>IF(Point[Width m]="","",Point[Width m])</f>
        <v/>
      </c>
      <c r="BI146" s="14" t="str">
        <f>IF(Point[Diameter m]="","",Point[Diameter m])</f>
        <v/>
      </c>
      <c r="BJ146" s="14" t="str">
        <f>IF(Point[Asset Group]="","",VLOOKUP(Point[Number of Pipes],number,2,FALSE))</f>
        <v/>
      </c>
      <c r="BK146" s="14" t="str">
        <f>IF(Point[Asset Group]="","",VLOOKUP(Point[Combined Name],2,FALSE))</f>
        <v/>
      </c>
      <c r="BL146" s="14" t="str">
        <f>IF(Point[Asset Group]="","",VLOOKUP(Point[Size Class],size_class,2,FALSE))</f>
        <v/>
      </c>
      <c r="BM146" s="14" t="str">
        <f>IF(Point[Asset Group]="","",VLOOKUP(Point[Age Class],age_class,2,FALSE))</f>
        <v/>
      </c>
      <c r="BN146" s="14" t="str">
        <f>IF(Point[Girth (cm)]="","",Point[Girth (cm)])</f>
        <v/>
      </c>
      <c r="BO146" s="14" t="str">
        <f>IF(Point[Crown Radius (m)]="","",Point[Crown Radius (m)])</f>
        <v/>
      </c>
      <c r="BP146" s="14" t="str">
        <f>IF(Point[Asset Group]="","",VLOOKUP(Point[Rooting Environment],root_enviro,2,FALSE))</f>
        <v/>
      </c>
      <c r="BQ146" s="14" t="str">
        <f>IF(Point[Asset Group]="","",VLOOKUP(Point[Tree Surround],tree_surround,2,FALSE))</f>
        <v/>
      </c>
      <c r="BR146" s="14" t="str">
        <f>IF(Point[Asset Group]="","",VLOOKUP(Point[Tree Grill],yes_no,2,FALSE))</f>
        <v/>
      </c>
      <c r="BS146" s="14" t="str">
        <f>IF(Point[Asset Group]="","",VLOOKUP(Point[Tree Location],tree_location,2,FALSE))</f>
        <v/>
      </c>
    </row>
    <row r="147" spans="1:71" s="3" customFormat="1" x14ac:dyDescent="0.2">
      <c r="A147" s="3" t="str">
        <f>IF(Point[DWG File Name]="","",Point[DWG File Name])</f>
        <v/>
      </c>
      <c r="B147" s="3" t="str">
        <f>IF(Point[DWG Layer Name]="","",Point[DWG Layer Name])</f>
        <v/>
      </c>
      <c r="C147" s="3" t="str">
        <f>IF(Point[DWG Handle]="","",Point[DWG Handle])</f>
        <v/>
      </c>
      <c r="D147" s="58" t="str">
        <f>IF(Point[X]="","",Point[X])</f>
        <v/>
      </c>
      <c r="E147" s="58" t="str">
        <f>IF(Point[Y]="","",Point[Y])</f>
        <v/>
      </c>
      <c r="F147" s="3" t="str">
        <f>IF(Point[Replacement Asset]="","",Point[Replacement Asset])</f>
        <v/>
      </c>
      <c r="G147" s="3" t="str">
        <f>IF(Point[Asset ID]="","",UPPER(Point[Asset ID]))</f>
        <v/>
      </c>
      <c r="H147" s="3" t="str">
        <f>IF(Point[Asset Group]="","",VLOOKUP(Point[Asset Group],asset_grp_pt,4,FALSE))</f>
        <v/>
      </c>
      <c r="I147" s="3" t="str">
        <f>IF(Point[Asset Group]="","",VLOOKUP(Point[Asset Group],asset_grp_pt,2,FALSE))</f>
        <v/>
      </c>
      <c r="J147" s="3" t="str">
        <f>IF(Point[Asset Group]="","",VLOOKUP(Point[Asset Group],asset_grp_pt,3,FALSE))</f>
        <v/>
      </c>
      <c r="K147" s="3" t="str">
        <f>IF(Point[Asset Group]="","",VLOOKUP(Point[Asset Type],type_master_list,2,FALSE))</f>
        <v/>
      </c>
      <c r="L147" s="3" t="str">
        <f>IF(Point[Asset Name]="","",PROPER(Point[Asset Name]))</f>
        <v/>
      </c>
      <c r="M147" s="11" t="str">
        <f>IF(Point[Install Date]="","",Point[Install Date])</f>
        <v/>
      </c>
      <c r="N147" s="11" t="str">
        <f>IF(Point[Note]="","",PROPER(Point[Note]))</f>
        <v/>
      </c>
      <c r="O147" s="11" t="str">
        <f>IF(Point[Resource Consent Number]="","",UPPER(Point[Resource Consent Number]))</f>
        <v/>
      </c>
      <c r="P147" s="53" t="str">
        <f>IF(Point[Asset Unit Cost]="","",Point[Asset Unit Cost])</f>
        <v/>
      </c>
      <c r="Q147" s="11" t="str">
        <f>IF(Point[Added By]="","",UPPER(Point[Added By]))</f>
        <v/>
      </c>
      <c r="R147" s="11" t="str">
        <f>IF(Point[Added Date]="","",Point[Added Date])</f>
        <v/>
      </c>
      <c r="S147" s="14" t="str">
        <f>IF(Point[Z COORD]="","",Point[Z COORD])</f>
        <v/>
      </c>
      <c r="T147" s="14" t="str">
        <f>IF(Point[Asset Description]="","",PROPER(Point[Asset Description]))</f>
        <v/>
      </c>
      <c r="U147" s="14" t="str">
        <f>IF(Point[[Artist ]]="","",PROPER(Point[[Artist ]]))</f>
        <v/>
      </c>
      <c r="V147" s="14" t="str">
        <f>IF(Point[Material Notes]="","",PROPER(Point[Material Notes]))</f>
        <v/>
      </c>
      <c r="W147" s="14" t="str">
        <f>IF(Point[Dimension Notes]="","",Point[Dimension Notes])</f>
        <v/>
      </c>
      <c r="X147" s="14" t="str">
        <f>IF(Point[List]="","",VLOOKUP(Point[Burner Number],number,2,FALSE))</f>
        <v/>
      </c>
      <c r="Y147" s="14" t="str">
        <f>IF(Point[List]="","",VLOOKUP(Point[Fuel],bbq_fuel,2,FALSE))</f>
        <v/>
      </c>
      <c r="Z147" s="14" t="str">
        <f>IF(Point[List]="","",VLOOKUP(Point[Cabinet Material],bbq_material,2,FALSE))</f>
        <v/>
      </c>
      <c r="AA147" s="14" t="str">
        <f>IF(Point[Asset Group]="","",VLOOKUP(Point[Manufacturer],manufacturer,2,FALSE))</f>
        <v/>
      </c>
      <c r="AB147" s="14" t="str">
        <f>IF(Point[Uinsex WC]="","",Point[Uinsex WC])</f>
        <v/>
      </c>
      <c r="AC147" s="14" t="str">
        <f>IF(Point[Female WC]="","",Point[Female WC])</f>
        <v/>
      </c>
      <c r="AD147" s="14" t="str">
        <f>IF(Point[Male WC]="","",Point[Male WC])</f>
        <v/>
      </c>
      <c r="AE147" s="14" t="str">
        <f>IF(Point[Urinal]="","",Point[Urinal])</f>
        <v/>
      </c>
      <c r="AF147" s="14" t="str">
        <f>IF(Point[Disabled Unisex]="","",Point[Disabled Unisex])</f>
        <v/>
      </c>
      <c r="AG147" s="14" t="str">
        <f>IF(Point[Disabled Female]="","",Point[Disabled Female])</f>
        <v/>
      </c>
      <c r="AH147" s="14" t="str">
        <f>IF(Point[Disabled Male]="","",Point[Disabled Male])</f>
        <v/>
      </c>
      <c r="AI147" s="14" t="str">
        <f>IF(Point[Asset Group]="","",VLOOKUP(Point[Handrail],yes_no,2,FALSE))</f>
        <v/>
      </c>
      <c r="AJ147" s="14" t="str">
        <f>IF(Point[Asset Group]="","",VLOOKUP(Point[Baby Changing],yes_no,2,FALSE))</f>
        <v/>
      </c>
      <c r="AK147" s="14" t="str">
        <f>IF(Point[Asset Group]="","",VLOOKUP(Point[Service Room],yes_no,2,FALSE))</f>
        <v/>
      </c>
      <c r="AL147" s="14" t="str">
        <f>IF(Point[Asset Group]="","",VLOOKUP(Point[Service Tap],service_tap,2,FALSE))</f>
        <v/>
      </c>
      <c r="AM147" s="14" t="str">
        <f>IF(Point[Asset Group]="","",VLOOKUP(Point[Heating Type],wc_heating,2,FALSE))</f>
        <v/>
      </c>
      <c r="AN147" s="14" t="str">
        <f>IF(Point[Asset Group]="","",VLOOKUP(Point[Power Supply],power_supply,2,FALSE))</f>
        <v/>
      </c>
      <c r="AO147" s="14" t="str">
        <f>IF(Point[Asset Group]="","",VLOOKUP(Point[Waste Water],waste_water,2,FALSE))</f>
        <v/>
      </c>
      <c r="AP147" s="14" t="str">
        <f>IF(Point[Asset Group]="","",VLOOKUP(Point[Furniture SubType],subdom_master_gdb,2,FALSE))</f>
        <v/>
      </c>
      <c r="AQ147" s="14" t="str">
        <f>IF(Point[Asset Group]="","",VLOOKUP(Point[Concrete Pad],yes_no,2,FALSE))</f>
        <v/>
      </c>
      <c r="AR147" s="14" t="str">
        <f>IF(Point[Asset Group]="","",VLOOKUP(Point[Material],material_master,2,FALSE))</f>
        <v/>
      </c>
      <c r="AS147" s="14" t="str">
        <f>IF(Point[Asset Group]="","",VLOOKUP(Point[Plumbing],irrigation_plumbing,2,FALSE))</f>
        <v/>
      </c>
      <c r="AT147" s="14" t="str">
        <f>IF(Point[Asset Group]="","",VLOOKUP(Point[Sprinklers],irrigation_sprinklers,2,FALSE))</f>
        <v/>
      </c>
      <c r="AU147" s="14" t="str">
        <f>IF(Point[Asset Group]="","",VLOOKUP(Point[System],irrigation_system,2,FALSE))</f>
        <v/>
      </c>
      <c r="AV147" s="14" t="str">
        <f>IF(Point[Asset Group]="","",VLOOKUP(Point[Status],irrigation_status,2,FALSE))</f>
        <v/>
      </c>
      <c r="AW147" s="11" t="str">
        <f>IF(Point[Date of manufacture]="","",Point[Date of manufacture])</f>
        <v/>
      </c>
      <c r="AX147" s="14" t="str">
        <f>IF(Point[Asset Group]="","",VLOOKUP(Point[Sign Purpose],sign_purpose,2,FALSE))</f>
        <v/>
      </c>
      <c r="AY147" s="14" t="str">
        <f>IF(Point[Asset Group]="","",VLOOKUP(Point[Sign Material],material_master,2,FALSE))</f>
        <v/>
      </c>
      <c r="AZ147" s="14" t="str">
        <f>IF(Point[Asset Group]="","",VLOOKUP(Point[Affixed To],sign_affix,2,FALSE))</f>
        <v/>
      </c>
      <c r="BA147" s="14" t="str">
        <f>IF(Point[Size HxB mm]="","",Point[Size HxB mm])</f>
        <v/>
      </c>
      <c r="BB147" s="14" t="str">
        <f>IF(Point[Height m]="","",Point[Height m])</f>
        <v/>
      </c>
      <c r="BC147" s="14" t="str">
        <f>IF(Point[Asset Group]="","",VLOOKUP(Point[Post Material],material_master,2,FALSE))</f>
        <v/>
      </c>
      <c r="BD147" s="14" t="str">
        <f>IF(Point[Asset Group]="","",VLOOKUP(Point[Post Number],number,2,FALSE))</f>
        <v/>
      </c>
      <c r="BE147" s="14" t="str">
        <f>IF(Point[Asset Group]="","",VLOOKUP(Point[Structure SubType],subdom_master_gdb,2,FALSE))</f>
        <v/>
      </c>
      <c r="BF147" s="14" t="str">
        <f>IF(Point[Area m2]="","",Point[Area m2])</f>
        <v/>
      </c>
      <c r="BG147" s="14" t="str">
        <f>IF(Point[Length m]="","",Point[Length m])</f>
        <v/>
      </c>
      <c r="BH147" s="14" t="str">
        <f>IF(Point[Width m]="","",Point[Width m])</f>
        <v/>
      </c>
      <c r="BI147" s="14" t="str">
        <f>IF(Point[Diameter m]="","",Point[Diameter m])</f>
        <v/>
      </c>
      <c r="BJ147" s="14" t="str">
        <f>IF(Point[Asset Group]="","",VLOOKUP(Point[Number of Pipes],number,2,FALSE))</f>
        <v/>
      </c>
      <c r="BK147" s="14" t="str">
        <f>IF(Point[Asset Group]="","",VLOOKUP(Point[Combined Name],2,FALSE))</f>
        <v/>
      </c>
      <c r="BL147" s="14" t="str">
        <f>IF(Point[Asset Group]="","",VLOOKUP(Point[Size Class],size_class,2,FALSE))</f>
        <v/>
      </c>
      <c r="BM147" s="14" t="str">
        <f>IF(Point[Asset Group]="","",VLOOKUP(Point[Age Class],age_class,2,FALSE))</f>
        <v/>
      </c>
      <c r="BN147" s="14" t="str">
        <f>IF(Point[Girth (cm)]="","",Point[Girth (cm)])</f>
        <v/>
      </c>
      <c r="BO147" s="14" t="str">
        <f>IF(Point[Crown Radius (m)]="","",Point[Crown Radius (m)])</f>
        <v/>
      </c>
      <c r="BP147" s="14" t="str">
        <f>IF(Point[Asset Group]="","",VLOOKUP(Point[Rooting Environment],root_enviro,2,FALSE))</f>
        <v/>
      </c>
      <c r="BQ147" s="14" t="str">
        <f>IF(Point[Asset Group]="","",VLOOKUP(Point[Tree Surround],tree_surround,2,FALSE))</f>
        <v/>
      </c>
      <c r="BR147" s="14" t="str">
        <f>IF(Point[Asset Group]="","",VLOOKUP(Point[Tree Grill],yes_no,2,FALSE))</f>
        <v/>
      </c>
      <c r="BS147" s="14" t="str">
        <f>IF(Point[Asset Group]="","",VLOOKUP(Point[Tree Location],tree_location,2,FALSE))</f>
        <v/>
      </c>
    </row>
    <row r="148" spans="1:71" s="3" customFormat="1" x14ac:dyDescent="0.2">
      <c r="A148" s="3" t="str">
        <f>IF(Point[DWG File Name]="","",Point[DWG File Name])</f>
        <v/>
      </c>
      <c r="B148" s="3" t="str">
        <f>IF(Point[DWG Layer Name]="","",Point[DWG Layer Name])</f>
        <v/>
      </c>
      <c r="C148" s="3" t="str">
        <f>IF(Point[DWG Handle]="","",Point[DWG Handle])</f>
        <v/>
      </c>
      <c r="D148" s="58" t="str">
        <f>IF(Point[X]="","",Point[X])</f>
        <v/>
      </c>
      <c r="E148" s="58" t="str">
        <f>IF(Point[Y]="","",Point[Y])</f>
        <v/>
      </c>
      <c r="F148" s="3" t="str">
        <f>IF(Point[Replacement Asset]="","",Point[Replacement Asset])</f>
        <v/>
      </c>
      <c r="G148" s="3" t="str">
        <f>IF(Point[Asset ID]="","",UPPER(Point[Asset ID]))</f>
        <v/>
      </c>
      <c r="H148" s="3" t="str">
        <f>IF(Point[Asset Group]="","",VLOOKUP(Point[Asset Group],asset_grp_pt,4,FALSE))</f>
        <v/>
      </c>
      <c r="I148" s="3" t="str">
        <f>IF(Point[Asset Group]="","",VLOOKUP(Point[Asset Group],asset_grp_pt,2,FALSE))</f>
        <v/>
      </c>
      <c r="J148" s="3" t="str">
        <f>IF(Point[Asset Group]="","",VLOOKUP(Point[Asset Group],asset_grp_pt,3,FALSE))</f>
        <v/>
      </c>
      <c r="K148" s="3" t="str">
        <f>IF(Point[Asset Group]="","",VLOOKUP(Point[Asset Type],type_master_list,2,FALSE))</f>
        <v/>
      </c>
      <c r="L148" s="3" t="str">
        <f>IF(Point[Asset Name]="","",PROPER(Point[Asset Name]))</f>
        <v/>
      </c>
      <c r="M148" s="11" t="str">
        <f>IF(Point[Install Date]="","",Point[Install Date])</f>
        <v/>
      </c>
      <c r="N148" s="11" t="str">
        <f>IF(Point[Note]="","",PROPER(Point[Note]))</f>
        <v/>
      </c>
      <c r="O148" s="11" t="str">
        <f>IF(Point[Resource Consent Number]="","",UPPER(Point[Resource Consent Number]))</f>
        <v/>
      </c>
      <c r="P148" s="53" t="str">
        <f>IF(Point[Asset Unit Cost]="","",Point[Asset Unit Cost])</f>
        <v/>
      </c>
      <c r="Q148" s="11" t="str">
        <f>IF(Point[Added By]="","",UPPER(Point[Added By]))</f>
        <v/>
      </c>
      <c r="R148" s="11" t="str">
        <f>IF(Point[Added Date]="","",Point[Added Date])</f>
        <v/>
      </c>
      <c r="S148" s="14" t="str">
        <f>IF(Point[Z COORD]="","",Point[Z COORD])</f>
        <v/>
      </c>
      <c r="T148" s="14" t="str">
        <f>IF(Point[Asset Description]="","",PROPER(Point[Asset Description]))</f>
        <v/>
      </c>
      <c r="U148" s="14" t="str">
        <f>IF(Point[[Artist ]]="","",PROPER(Point[[Artist ]]))</f>
        <v/>
      </c>
      <c r="V148" s="14" t="str">
        <f>IF(Point[Material Notes]="","",PROPER(Point[Material Notes]))</f>
        <v/>
      </c>
      <c r="W148" s="14" t="str">
        <f>IF(Point[Dimension Notes]="","",Point[Dimension Notes])</f>
        <v/>
      </c>
      <c r="X148" s="14" t="str">
        <f>IF(Point[List]="","",VLOOKUP(Point[Burner Number],number,2,FALSE))</f>
        <v/>
      </c>
      <c r="Y148" s="14" t="str">
        <f>IF(Point[List]="","",VLOOKUP(Point[Fuel],bbq_fuel,2,FALSE))</f>
        <v/>
      </c>
      <c r="Z148" s="14" t="str">
        <f>IF(Point[List]="","",VLOOKUP(Point[Cabinet Material],bbq_material,2,FALSE))</f>
        <v/>
      </c>
      <c r="AA148" s="14" t="str">
        <f>IF(Point[Asset Group]="","",VLOOKUP(Point[Manufacturer],manufacturer,2,FALSE))</f>
        <v/>
      </c>
      <c r="AB148" s="14" t="str">
        <f>IF(Point[Uinsex WC]="","",Point[Uinsex WC])</f>
        <v/>
      </c>
      <c r="AC148" s="14" t="str">
        <f>IF(Point[Female WC]="","",Point[Female WC])</f>
        <v/>
      </c>
      <c r="AD148" s="14" t="str">
        <f>IF(Point[Male WC]="","",Point[Male WC])</f>
        <v/>
      </c>
      <c r="AE148" s="14" t="str">
        <f>IF(Point[Urinal]="","",Point[Urinal])</f>
        <v/>
      </c>
      <c r="AF148" s="14" t="str">
        <f>IF(Point[Disabled Unisex]="","",Point[Disabled Unisex])</f>
        <v/>
      </c>
      <c r="AG148" s="14" t="str">
        <f>IF(Point[Disabled Female]="","",Point[Disabled Female])</f>
        <v/>
      </c>
      <c r="AH148" s="14" t="str">
        <f>IF(Point[Disabled Male]="","",Point[Disabled Male])</f>
        <v/>
      </c>
      <c r="AI148" s="14" t="str">
        <f>IF(Point[Asset Group]="","",VLOOKUP(Point[Handrail],yes_no,2,FALSE))</f>
        <v/>
      </c>
      <c r="AJ148" s="14" t="str">
        <f>IF(Point[Asset Group]="","",VLOOKUP(Point[Baby Changing],yes_no,2,FALSE))</f>
        <v/>
      </c>
      <c r="AK148" s="14" t="str">
        <f>IF(Point[Asset Group]="","",VLOOKUP(Point[Service Room],yes_no,2,FALSE))</f>
        <v/>
      </c>
      <c r="AL148" s="14" t="str">
        <f>IF(Point[Asset Group]="","",VLOOKUP(Point[Service Tap],service_tap,2,FALSE))</f>
        <v/>
      </c>
      <c r="AM148" s="14" t="str">
        <f>IF(Point[Asset Group]="","",VLOOKUP(Point[Heating Type],wc_heating,2,FALSE))</f>
        <v/>
      </c>
      <c r="AN148" s="14" t="str">
        <f>IF(Point[Asset Group]="","",VLOOKUP(Point[Power Supply],power_supply,2,FALSE))</f>
        <v/>
      </c>
      <c r="AO148" s="14" t="str">
        <f>IF(Point[Asset Group]="","",VLOOKUP(Point[Waste Water],waste_water,2,FALSE))</f>
        <v/>
      </c>
      <c r="AP148" s="14" t="str">
        <f>IF(Point[Asset Group]="","",VLOOKUP(Point[Furniture SubType],subdom_master_gdb,2,FALSE))</f>
        <v/>
      </c>
      <c r="AQ148" s="14" t="str">
        <f>IF(Point[Asset Group]="","",VLOOKUP(Point[Concrete Pad],yes_no,2,FALSE))</f>
        <v/>
      </c>
      <c r="AR148" s="14" t="str">
        <f>IF(Point[Asset Group]="","",VLOOKUP(Point[Material],material_master,2,FALSE))</f>
        <v/>
      </c>
      <c r="AS148" s="14" t="str">
        <f>IF(Point[Asset Group]="","",VLOOKUP(Point[Plumbing],irrigation_plumbing,2,FALSE))</f>
        <v/>
      </c>
      <c r="AT148" s="14" t="str">
        <f>IF(Point[Asset Group]="","",VLOOKUP(Point[Sprinklers],irrigation_sprinklers,2,FALSE))</f>
        <v/>
      </c>
      <c r="AU148" s="14" t="str">
        <f>IF(Point[Asset Group]="","",VLOOKUP(Point[System],irrigation_system,2,FALSE))</f>
        <v/>
      </c>
      <c r="AV148" s="14" t="str">
        <f>IF(Point[Asset Group]="","",VLOOKUP(Point[Status],irrigation_status,2,FALSE))</f>
        <v/>
      </c>
      <c r="AW148" s="11" t="str">
        <f>IF(Point[Date of manufacture]="","",Point[Date of manufacture])</f>
        <v/>
      </c>
      <c r="AX148" s="14" t="str">
        <f>IF(Point[Asset Group]="","",VLOOKUP(Point[Sign Purpose],sign_purpose,2,FALSE))</f>
        <v/>
      </c>
      <c r="AY148" s="14" t="str">
        <f>IF(Point[Asset Group]="","",VLOOKUP(Point[Sign Material],material_master,2,FALSE))</f>
        <v/>
      </c>
      <c r="AZ148" s="14" t="str">
        <f>IF(Point[Asset Group]="","",VLOOKUP(Point[Affixed To],sign_affix,2,FALSE))</f>
        <v/>
      </c>
      <c r="BA148" s="14" t="str">
        <f>IF(Point[Size HxB mm]="","",Point[Size HxB mm])</f>
        <v/>
      </c>
      <c r="BB148" s="14" t="str">
        <f>IF(Point[Height m]="","",Point[Height m])</f>
        <v/>
      </c>
      <c r="BC148" s="14" t="str">
        <f>IF(Point[Asset Group]="","",VLOOKUP(Point[Post Material],material_master,2,FALSE))</f>
        <v/>
      </c>
      <c r="BD148" s="14" t="str">
        <f>IF(Point[Asset Group]="","",VLOOKUP(Point[Post Number],number,2,FALSE))</f>
        <v/>
      </c>
      <c r="BE148" s="14" t="str">
        <f>IF(Point[Asset Group]="","",VLOOKUP(Point[Structure SubType],subdom_master_gdb,2,FALSE))</f>
        <v/>
      </c>
      <c r="BF148" s="14" t="str">
        <f>IF(Point[Area m2]="","",Point[Area m2])</f>
        <v/>
      </c>
      <c r="BG148" s="14" t="str">
        <f>IF(Point[Length m]="","",Point[Length m])</f>
        <v/>
      </c>
      <c r="BH148" s="14" t="str">
        <f>IF(Point[Width m]="","",Point[Width m])</f>
        <v/>
      </c>
      <c r="BI148" s="14" t="str">
        <f>IF(Point[Diameter m]="","",Point[Diameter m])</f>
        <v/>
      </c>
      <c r="BJ148" s="14" t="str">
        <f>IF(Point[Asset Group]="","",VLOOKUP(Point[Number of Pipes],number,2,FALSE))</f>
        <v/>
      </c>
      <c r="BK148" s="14" t="str">
        <f>IF(Point[Asset Group]="","",VLOOKUP(Point[Combined Name],2,FALSE))</f>
        <v/>
      </c>
      <c r="BL148" s="14" t="str">
        <f>IF(Point[Asset Group]="","",VLOOKUP(Point[Size Class],size_class,2,FALSE))</f>
        <v/>
      </c>
      <c r="BM148" s="14" t="str">
        <f>IF(Point[Asset Group]="","",VLOOKUP(Point[Age Class],age_class,2,FALSE))</f>
        <v/>
      </c>
      <c r="BN148" s="14" t="str">
        <f>IF(Point[Girth (cm)]="","",Point[Girth (cm)])</f>
        <v/>
      </c>
      <c r="BO148" s="14" t="str">
        <f>IF(Point[Crown Radius (m)]="","",Point[Crown Radius (m)])</f>
        <v/>
      </c>
      <c r="BP148" s="14" t="str">
        <f>IF(Point[Asset Group]="","",VLOOKUP(Point[Rooting Environment],root_enviro,2,FALSE))</f>
        <v/>
      </c>
      <c r="BQ148" s="14" t="str">
        <f>IF(Point[Asset Group]="","",VLOOKUP(Point[Tree Surround],tree_surround,2,FALSE))</f>
        <v/>
      </c>
      <c r="BR148" s="14" t="str">
        <f>IF(Point[Asset Group]="","",VLOOKUP(Point[Tree Grill],yes_no,2,FALSE))</f>
        <v/>
      </c>
      <c r="BS148" s="14" t="str">
        <f>IF(Point[Asset Group]="","",VLOOKUP(Point[Tree Location],tree_location,2,FALSE))</f>
        <v/>
      </c>
    </row>
    <row r="149" spans="1:71" s="3" customFormat="1" x14ac:dyDescent="0.2">
      <c r="A149" s="3" t="str">
        <f>IF(Point[DWG File Name]="","",Point[DWG File Name])</f>
        <v/>
      </c>
      <c r="B149" s="3" t="str">
        <f>IF(Point[DWG Layer Name]="","",Point[DWG Layer Name])</f>
        <v/>
      </c>
      <c r="C149" s="3" t="str">
        <f>IF(Point[DWG Handle]="","",Point[DWG Handle])</f>
        <v/>
      </c>
      <c r="D149" s="58" t="str">
        <f>IF(Point[X]="","",Point[X])</f>
        <v/>
      </c>
      <c r="E149" s="58" t="str">
        <f>IF(Point[Y]="","",Point[Y])</f>
        <v/>
      </c>
      <c r="F149" s="3" t="str">
        <f>IF(Point[Replacement Asset]="","",Point[Replacement Asset])</f>
        <v/>
      </c>
      <c r="G149" s="3" t="str">
        <f>IF(Point[Asset ID]="","",UPPER(Point[Asset ID]))</f>
        <v/>
      </c>
      <c r="H149" s="3" t="str">
        <f>IF(Point[Asset Group]="","",VLOOKUP(Point[Asset Group],asset_grp_pt,4,FALSE))</f>
        <v/>
      </c>
      <c r="I149" s="3" t="str">
        <f>IF(Point[Asset Group]="","",VLOOKUP(Point[Asset Group],asset_grp_pt,2,FALSE))</f>
        <v/>
      </c>
      <c r="J149" s="3" t="str">
        <f>IF(Point[Asset Group]="","",VLOOKUP(Point[Asset Group],asset_grp_pt,3,FALSE))</f>
        <v/>
      </c>
      <c r="K149" s="3" t="str">
        <f>IF(Point[Asset Group]="","",VLOOKUP(Point[Asset Type],type_master_list,2,FALSE))</f>
        <v/>
      </c>
      <c r="L149" s="3" t="str">
        <f>IF(Point[Asset Name]="","",PROPER(Point[Asset Name]))</f>
        <v/>
      </c>
      <c r="M149" s="11" t="str">
        <f>IF(Point[Install Date]="","",Point[Install Date])</f>
        <v/>
      </c>
      <c r="N149" s="11" t="str">
        <f>IF(Point[Note]="","",PROPER(Point[Note]))</f>
        <v/>
      </c>
      <c r="O149" s="11" t="str">
        <f>IF(Point[Resource Consent Number]="","",UPPER(Point[Resource Consent Number]))</f>
        <v/>
      </c>
      <c r="P149" s="53" t="str">
        <f>IF(Point[Asset Unit Cost]="","",Point[Asset Unit Cost])</f>
        <v/>
      </c>
      <c r="Q149" s="11" t="str">
        <f>IF(Point[Added By]="","",UPPER(Point[Added By]))</f>
        <v/>
      </c>
      <c r="R149" s="11" t="str">
        <f>IF(Point[Added Date]="","",Point[Added Date])</f>
        <v/>
      </c>
      <c r="S149" s="14" t="str">
        <f>IF(Point[Z COORD]="","",Point[Z COORD])</f>
        <v/>
      </c>
      <c r="T149" s="14" t="str">
        <f>IF(Point[Asset Description]="","",PROPER(Point[Asset Description]))</f>
        <v/>
      </c>
      <c r="U149" s="14" t="str">
        <f>IF(Point[[Artist ]]="","",PROPER(Point[[Artist ]]))</f>
        <v/>
      </c>
      <c r="V149" s="14" t="str">
        <f>IF(Point[Material Notes]="","",PROPER(Point[Material Notes]))</f>
        <v/>
      </c>
      <c r="W149" s="14" t="str">
        <f>IF(Point[Dimension Notes]="","",Point[Dimension Notes])</f>
        <v/>
      </c>
      <c r="X149" s="14" t="str">
        <f>IF(Point[List]="","",VLOOKUP(Point[Burner Number],number,2,FALSE))</f>
        <v/>
      </c>
      <c r="Y149" s="14" t="str">
        <f>IF(Point[List]="","",VLOOKUP(Point[Fuel],bbq_fuel,2,FALSE))</f>
        <v/>
      </c>
      <c r="Z149" s="14" t="str">
        <f>IF(Point[List]="","",VLOOKUP(Point[Cabinet Material],bbq_material,2,FALSE))</f>
        <v/>
      </c>
      <c r="AA149" s="14" t="str">
        <f>IF(Point[Asset Group]="","",VLOOKUP(Point[Manufacturer],manufacturer,2,FALSE))</f>
        <v/>
      </c>
      <c r="AB149" s="14" t="str">
        <f>IF(Point[Uinsex WC]="","",Point[Uinsex WC])</f>
        <v/>
      </c>
      <c r="AC149" s="14" t="str">
        <f>IF(Point[Female WC]="","",Point[Female WC])</f>
        <v/>
      </c>
      <c r="AD149" s="14" t="str">
        <f>IF(Point[Male WC]="","",Point[Male WC])</f>
        <v/>
      </c>
      <c r="AE149" s="14" t="str">
        <f>IF(Point[Urinal]="","",Point[Urinal])</f>
        <v/>
      </c>
      <c r="AF149" s="14" t="str">
        <f>IF(Point[Disabled Unisex]="","",Point[Disabled Unisex])</f>
        <v/>
      </c>
      <c r="AG149" s="14" t="str">
        <f>IF(Point[Disabled Female]="","",Point[Disabled Female])</f>
        <v/>
      </c>
      <c r="AH149" s="14" t="str">
        <f>IF(Point[Disabled Male]="","",Point[Disabled Male])</f>
        <v/>
      </c>
      <c r="AI149" s="14" t="str">
        <f>IF(Point[Asset Group]="","",VLOOKUP(Point[Handrail],yes_no,2,FALSE))</f>
        <v/>
      </c>
      <c r="AJ149" s="14" t="str">
        <f>IF(Point[Asset Group]="","",VLOOKUP(Point[Baby Changing],yes_no,2,FALSE))</f>
        <v/>
      </c>
      <c r="AK149" s="14" t="str">
        <f>IF(Point[Asset Group]="","",VLOOKUP(Point[Service Room],yes_no,2,FALSE))</f>
        <v/>
      </c>
      <c r="AL149" s="14" t="str">
        <f>IF(Point[Asset Group]="","",VLOOKUP(Point[Service Tap],service_tap,2,FALSE))</f>
        <v/>
      </c>
      <c r="AM149" s="14" t="str">
        <f>IF(Point[Asset Group]="","",VLOOKUP(Point[Heating Type],wc_heating,2,FALSE))</f>
        <v/>
      </c>
      <c r="AN149" s="14" t="str">
        <f>IF(Point[Asset Group]="","",VLOOKUP(Point[Power Supply],power_supply,2,FALSE))</f>
        <v/>
      </c>
      <c r="AO149" s="14" t="str">
        <f>IF(Point[Asset Group]="","",VLOOKUP(Point[Waste Water],waste_water,2,FALSE))</f>
        <v/>
      </c>
      <c r="AP149" s="14" t="str">
        <f>IF(Point[Asset Group]="","",VLOOKUP(Point[Furniture SubType],subdom_master_gdb,2,FALSE))</f>
        <v/>
      </c>
      <c r="AQ149" s="14" t="str">
        <f>IF(Point[Asset Group]="","",VLOOKUP(Point[Concrete Pad],yes_no,2,FALSE))</f>
        <v/>
      </c>
      <c r="AR149" s="14" t="str">
        <f>IF(Point[Asset Group]="","",VLOOKUP(Point[Material],material_master,2,FALSE))</f>
        <v/>
      </c>
      <c r="AS149" s="14" t="str">
        <f>IF(Point[Asset Group]="","",VLOOKUP(Point[Plumbing],irrigation_plumbing,2,FALSE))</f>
        <v/>
      </c>
      <c r="AT149" s="14" t="str">
        <f>IF(Point[Asset Group]="","",VLOOKUP(Point[Sprinklers],irrigation_sprinklers,2,FALSE))</f>
        <v/>
      </c>
      <c r="AU149" s="14" t="str">
        <f>IF(Point[Asset Group]="","",VLOOKUP(Point[System],irrigation_system,2,FALSE))</f>
        <v/>
      </c>
      <c r="AV149" s="14" t="str">
        <f>IF(Point[Asset Group]="","",VLOOKUP(Point[Status],irrigation_status,2,FALSE))</f>
        <v/>
      </c>
      <c r="AW149" s="11" t="str">
        <f>IF(Point[Date of manufacture]="","",Point[Date of manufacture])</f>
        <v/>
      </c>
      <c r="AX149" s="14" t="str">
        <f>IF(Point[Asset Group]="","",VLOOKUP(Point[Sign Purpose],sign_purpose,2,FALSE))</f>
        <v/>
      </c>
      <c r="AY149" s="14" t="str">
        <f>IF(Point[Asset Group]="","",VLOOKUP(Point[Sign Material],material_master,2,FALSE))</f>
        <v/>
      </c>
      <c r="AZ149" s="14" t="str">
        <f>IF(Point[Asset Group]="","",VLOOKUP(Point[Affixed To],sign_affix,2,FALSE))</f>
        <v/>
      </c>
      <c r="BA149" s="14" t="str">
        <f>IF(Point[Size HxB mm]="","",Point[Size HxB mm])</f>
        <v/>
      </c>
      <c r="BB149" s="14" t="str">
        <f>IF(Point[Height m]="","",Point[Height m])</f>
        <v/>
      </c>
      <c r="BC149" s="14" t="str">
        <f>IF(Point[Asset Group]="","",VLOOKUP(Point[Post Material],material_master,2,FALSE))</f>
        <v/>
      </c>
      <c r="BD149" s="14" t="str">
        <f>IF(Point[Asset Group]="","",VLOOKUP(Point[Post Number],number,2,FALSE))</f>
        <v/>
      </c>
      <c r="BE149" s="14" t="str">
        <f>IF(Point[Asset Group]="","",VLOOKUP(Point[Structure SubType],subdom_master_gdb,2,FALSE))</f>
        <v/>
      </c>
      <c r="BF149" s="14" t="str">
        <f>IF(Point[Area m2]="","",Point[Area m2])</f>
        <v/>
      </c>
      <c r="BG149" s="14" t="str">
        <f>IF(Point[Length m]="","",Point[Length m])</f>
        <v/>
      </c>
      <c r="BH149" s="14" t="str">
        <f>IF(Point[Width m]="","",Point[Width m])</f>
        <v/>
      </c>
      <c r="BI149" s="14" t="str">
        <f>IF(Point[Diameter m]="","",Point[Diameter m])</f>
        <v/>
      </c>
      <c r="BJ149" s="14" t="str">
        <f>IF(Point[Asset Group]="","",VLOOKUP(Point[Number of Pipes],number,2,FALSE))</f>
        <v/>
      </c>
      <c r="BK149" s="14" t="str">
        <f>IF(Point[Asset Group]="","",VLOOKUP(Point[Combined Name],2,FALSE))</f>
        <v/>
      </c>
      <c r="BL149" s="14" t="str">
        <f>IF(Point[Asset Group]="","",VLOOKUP(Point[Size Class],size_class,2,FALSE))</f>
        <v/>
      </c>
      <c r="BM149" s="14" t="str">
        <f>IF(Point[Asset Group]="","",VLOOKUP(Point[Age Class],age_class,2,FALSE))</f>
        <v/>
      </c>
      <c r="BN149" s="14" t="str">
        <f>IF(Point[Girth (cm)]="","",Point[Girth (cm)])</f>
        <v/>
      </c>
      <c r="BO149" s="14" t="str">
        <f>IF(Point[Crown Radius (m)]="","",Point[Crown Radius (m)])</f>
        <v/>
      </c>
      <c r="BP149" s="14" t="str">
        <f>IF(Point[Asset Group]="","",VLOOKUP(Point[Rooting Environment],root_enviro,2,FALSE))</f>
        <v/>
      </c>
      <c r="BQ149" s="14" t="str">
        <f>IF(Point[Asset Group]="","",VLOOKUP(Point[Tree Surround],tree_surround,2,FALSE))</f>
        <v/>
      </c>
      <c r="BR149" s="14" t="str">
        <f>IF(Point[Asset Group]="","",VLOOKUP(Point[Tree Grill],yes_no,2,FALSE))</f>
        <v/>
      </c>
      <c r="BS149" s="14" t="str">
        <f>IF(Point[Asset Group]="","",VLOOKUP(Point[Tree Location],tree_location,2,FALSE))</f>
        <v/>
      </c>
    </row>
    <row r="150" spans="1:71" s="3" customFormat="1" x14ac:dyDescent="0.2">
      <c r="A150" s="3" t="str">
        <f>IF(Point[DWG File Name]="","",Point[DWG File Name])</f>
        <v/>
      </c>
      <c r="B150" s="3" t="str">
        <f>IF(Point[DWG Layer Name]="","",Point[DWG Layer Name])</f>
        <v/>
      </c>
      <c r="C150" s="3" t="str">
        <f>IF(Point[DWG Handle]="","",Point[DWG Handle])</f>
        <v/>
      </c>
      <c r="D150" s="58" t="str">
        <f>IF(Point[X]="","",Point[X])</f>
        <v/>
      </c>
      <c r="E150" s="58" t="str">
        <f>IF(Point[Y]="","",Point[Y])</f>
        <v/>
      </c>
      <c r="F150" s="3" t="str">
        <f>IF(Point[Replacement Asset]="","",Point[Replacement Asset])</f>
        <v/>
      </c>
      <c r="G150" s="3" t="str">
        <f>IF(Point[Asset ID]="","",UPPER(Point[Asset ID]))</f>
        <v/>
      </c>
      <c r="H150" s="3" t="str">
        <f>IF(Point[Asset Group]="","",VLOOKUP(Point[Asset Group],asset_grp_pt,4,FALSE))</f>
        <v/>
      </c>
      <c r="I150" s="3" t="str">
        <f>IF(Point[Asset Group]="","",VLOOKUP(Point[Asset Group],asset_grp_pt,2,FALSE))</f>
        <v/>
      </c>
      <c r="J150" s="3" t="str">
        <f>IF(Point[Asset Group]="","",VLOOKUP(Point[Asset Group],asset_grp_pt,3,FALSE))</f>
        <v/>
      </c>
      <c r="K150" s="3" t="str">
        <f>IF(Point[Asset Group]="","",VLOOKUP(Point[Asset Type],type_master_list,2,FALSE))</f>
        <v/>
      </c>
      <c r="L150" s="3" t="str">
        <f>IF(Point[Asset Name]="","",PROPER(Point[Asset Name]))</f>
        <v/>
      </c>
      <c r="M150" s="11" t="str">
        <f>IF(Point[Install Date]="","",Point[Install Date])</f>
        <v/>
      </c>
      <c r="N150" s="11" t="str">
        <f>IF(Point[Note]="","",PROPER(Point[Note]))</f>
        <v/>
      </c>
      <c r="O150" s="11" t="str">
        <f>IF(Point[Resource Consent Number]="","",UPPER(Point[Resource Consent Number]))</f>
        <v/>
      </c>
      <c r="P150" s="53" t="str">
        <f>IF(Point[Asset Unit Cost]="","",Point[Asset Unit Cost])</f>
        <v/>
      </c>
      <c r="Q150" s="11" t="str">
        <f>IF(Point[Added By]="","",UPPER(Point[Added By]))</f>
        <v/>
      </c>
      <c r="R150" s="11" t="str">
        <f>IF(Point[Added Date]="","",Point[Added Date])</f>
        <v/>
      </c>
      <c r="S150" s="14" t="str">
        <f>IF(Point[Z COORD]="","",Point[Z COORD])</f>
        <v/>
      </c>
      <c r="T150" s="14" t="str">
        <f>IF(Point[Asset Description]="","",PROPER(Point[Asset Description]))</f>
        <v/>
      </c>
      <c r="U150" s="14" t="str">
        <f>IF(Point[[Artist ]]="","",PROPER(Point[[Artist ]]))</f>
        <v/>
      </c>
      <c r="V150" s="14" t="str">
        <f>IF(Point[Material Notes]="","",PROPER(Point[Material Notes]))</f>
        <v/>
      </c>
      <c r="W150" s="14" t="str">
        <f>IF(Point[Dimension Notes]="","",Point[Dimension Notes])</f>
        <v/>
      </c>
      <c r="X150" s="14" t="str">
        <f>IF(Point[List]="","",VLOOKUP(Point[Burner Number],number,2,FALSE))</f>
        <v/>
      </c>
      <c r="Y150" s="14" t="str">
        <f>IF(Point[List]="","",VLOOKUP(Point[Fuel],bbq_fuel,2,FALSE))</f>
        <v/>
      </c>
      <c r="Z150" s="14" t="str">
        <f>IF(Point[List]="","",VLOOKUP(Point[Cabinet Material],bbq_material,2,FALSE))</f>
        <v/>
      </c>
      <c r="AA150" s="14" t="str">
        <f>IF(Point[Asset Group]="","",VLOOKUP(Point[Manufacturer],manufacturer,2,FALSE))</f>
        <v/>
      </c>
      <c r="AB150" s="14" t="str">
        <f>IF(Point[Uinsex WC]="","",Point[Uinsex WC])</f>
        <v/>
      </c>
      <c r="AC150" s="14" t="str">
        <f>IF(Point[Female WC]="","",Point[Female WC])</f>
        <v/>
      </c>
      <c r="AD150" s="14" t="str">
        <f>IF(Point[Male WC]="","",Point[Male WC])</f>
        <v/>
      </c>
      <c r="AE150" s="14" t="str">
        <f>IF(Point[Urinal]="","",Point[Urinal])</f>
        <v/>
      </c>
      <c r="AF150" s="14" t="str">
        <f>IF(Point[Disabled Unisex]="","",Point[Disabled Unisex])</f>
        <v/>
      </c>
      <c r="AG150" s="14" t="str">
        <f>IF(Point[Disabled Female]="","",Point[Disabled Female])</f>
        <v/>
      </c>
      <c r="AH150" s="14" t="str">
        <f>IF(Point[Disabled Male]="","",Point[Disabled Male])</f>
        <v/>
      </c>
      <c r="AI150" s="14" t="str">
        <f>IF(Point[Asset Group]="","",VLOOKUP(Point[Handrail],yes_no,2,FALSE))</f>
        <v/>
      </c>
      <c r="AJ150" s="14" t="str">
        <f>IF(Point[Asset Group]="","",VLOOKUP(Point[Baby Changing],yes_no,2,FALSE))</f>
        <v/>
      </c>
      <c r="AK150" s="14" t="str">
        <f>IF(Point[Asset Group]="","",VLOOKUP(Point[Service Room],yes_no,2,FALSE))</f>
        <v/>
      </c>
      <c r="AL150" s="14" t="str">
        <f>IF(Point[Asset Group]="","",VLOOKUP(Point[Service Tap],service_tap,2,FALSE))</f>
        <v/>
      </c>
      <c r="AM150" s="14" t="str">
        <f>IF(Point[Asset Group]="","",VLOOKUP(Point[Heating Type],wc_heating,2,FALSE))</f>
        <v/>
      </c>
      <c r="AN150" s="14" t="str">
        <f>IF(Point[Asset Group]="","",VLOOKUP(Point[Power Supply],power_supply,2,FALSE))</f>
        <v/>
      </c>
      <c r="AO150" s="14" t="str">
        <f>IF(Point[Asset Group]="","",VLOOKUP(Point[Waste Water],waste_water,2,FALSE))</f>
        <v/>
      </c>
      <c r="AP150" s="14" t="str">
        <f>IF(Point[Asset Group]="","",VLOOKUP(Point[Furniture SubType],subdom_master_gdb,2,FALSE))</f>
        <v/>
      </c>
      <c r="AQ150" s="14" t="str">
        <f>IF(Point[Asset Group]="","",VLOOKUP(Point[Concrete Pad],yes_no,2,FALSE))</f>
        <v/>
      </c>
      <c r="AR150" s="14" t="str">
        <f>IF(Point[Asset Group]="","",VLOOKUP(Point[Material],material_master,2,FALSE))</f>
        <v/>
      </c>
      <c r="AS150" s="14" t="str">
        <f>IF(Point[Asset Group]="","",VLOOKUP(Point[Plumbing],irrigation_plumbing,2,FALSE))</f>
        <v/>
      </c>
      <c r="AT150" s="14" t="str">
        <f>IF(Point[Asset Group]="","",VLOOKUP(Point[Sprinklers],irrigation_sprinklers,2,FALSE))</f>
        <v/>
      </c>
      <c r="AU150" s="14" t="str">
        <f>IF(Point[Asset Group]="","",VLOOKUP(Point[System],irrigation_system,2,FALSE))</f>
        <v/>
      </c>
      <c r="AV150" s="14" t="str">
        <f>IF(Point[Asset Group]="","",VLOOKUP(Point[Status],irrigation_status,2,FALSE))</f>
        <v/>
      </c>
      <c r="AW150" s="11" t="str">
        <f>IF(Point[Date of manufacture]="","",Point[Date of manufacture])</f>
        <v/>
      </c>
      <c r="AX150" s="14" t="str">
        <f>IF(Point[Asset Group]="","",VLOOKUP(Point[Sign Purpose],sign_purpose,2,FALSE))</f>
        <v/>
      </c>
      <c r="AY150" s="14" t="str">
        <f>IF(Point[Asset Group]="","",VLOOKUP(Point[Sign Material],material_master,2,FALSE))</f>
        <v/>
      </c>
      <c r="AZ150" s="14" t="str">
        <f>IF(Point[Asset Group]="","",VLOOKUP(Point[Affixed To],sign_affix,2,FALSE))</f>
        <v/>
      </c>
      <c r="BA150" s="14" t="str">
        <f>IF(Point[Size HxB mm]="","",Point[Size HxB mm])</f>
        <v/>
      </c>
      <c r="BB150" s="14" t="str">
        <f>IF(Point[Height m]="","",Point[Height m])</f>
        <v/>
      </c>
      <c r="BC150" s="14" t="str">
        <f>IF(Point[Asset Group]="","",VLOOKUP(Point[Post Material],material_master,2,FALSE))</f>
        <v/>
      </c>
      <c r="BD150" s="14" t="str">
        <f>IF(Point[Asset Group]="","",VLOOKUP(Point[Post Number],number,2,FALSE))</f>
        <v/>
      </c>
      <c r="BE150" s="14" t="str">
        <f>IF(Point[Asset Group]="","",VLOOKUP(Point[Structure SubType],subdom_master_gdb,2,FALSE))</f>
        <v/>
      </c>
      <c r="BF150" s="14" t="str">
        <f>IF(Point[Area m2]="","",Point[Area m2])</f>
        <v/>
      </c>
      <c r="BG150" s="14" t="str">
        <f>IF(Point[Length m]="","",Point[Length m])</f>
        <v/>
      </c>
      <c r="BH150" s="14" t="str">
        <f>IF(Point[Width m]="","",Point[Width m])</f>
        <v/>
      </c>
      <c r="BI150" s="14" t="str">
        <f>IF(Point[Diameter m]="","",Point[Diameter m])</f>
        <v/>
      </c>
      <c r="BJ150" s="14" t="str">
        <f>IF(Point[Asset Group]="","",VLOOKUP(Point[Number of Pipes],number,2,FALSE))</f>
        <v/>
      </c>
      <c r="BK150" s="14" t="str">
        <f>IF(Point[Asset Group]="","",VLOOKUP(Point[Combined Name],2,FALSE))</f>
        <v/>
      </c>
      <c r="BL150" s="14" t="str">
        <f>IF(Point[Asset Group]="","",VLOOKUP(Point[Size Class],size_class,2,FALSE))</f>
        <v/>
      </c>
      <c r="BM150" s="14" t="str">
        <f>IF(Point[Asset Group]="","",VLOOKUP(Point[Age Class],age_class,2,FALSE))</f>
        <v/>
      </c>
      <c r="BN150" s="14" t="str">
        <f>IF(Point[Girth (cm)]="","",Point[Girth (cm)])</f>
        <v/>
      </c>
      <c r="BO150" s="14" t="str">
        <f>IF(Point[Crown Radius (m)]="","",Point[Crown Radius (m)])</f>
        <v/>
      </c>
      <c r="BP150" s="14" t="str">
        <f>IF(Point[Asset Group]="","",VLOOKUP(Point[Rooting Environment],root_enviro,2,FALSE))</f>
        <v/>
      </c>
      <c r="BQ150" s="14" t="str">
        <f>IF(Point[Asset Group]="","",VLOOKUP(Point[Tree Surround],tree_surround,2,FALSE))</f>
        <v/>
      </c>
      <c r="BR150" s="14" t="str">
        <f>IF(Point[Asset Group]="","",VLOOKUP(Point[Tree Grill],yes_no,2,FALSE))</f>
        <v/>
      </c>
      <c r="BS150" s="14" t="str">
        <f>IF(Point[Asset Group]="","",VLOOKUP(Point[Tree Location],tree_location,2,FALSE))</f>
        <v/>
      </c>
    </row>
    <row r="151" spans="1:71" s="3" customFormat="1" x14ac:dyDescent="0.2">
      <c r="A151" s="3" t="str">
        <f>IF(Point[DWG File Name]="","",Point[DWG File Name])</f>
        <v/>
      </c>
      <c r="B151" s="3" t="str">
        <f>IF(Point[DWG Layer Name]="","",Point[DWG Layer Name])</f>
        <v/>
      </c>
      <c r="C151" s="3" t="str">
        <f>IF(Point[DWG Handle]="","",Point[DWG Handle])</f>
        <v/>
      </c>
      <c r="D151" s="58" t="str">
        <f>IF(Point[X]="","",Point[X])</f>
        <v/>
      </c>
      <c r="E151" s="58" t="str">
        <f>IF(Point[Y]="","",Point[Y])</f>
        <v/>
      </c>
      <c r="F151" s="3" t="str">
        <f>IF(Point[Replacement Asset]="","",Point[Replacement Asset])</f>
        <v/>
      </c>
      <c r="G151" s="3" t="str">
        <f>IF(Point[Asset ID]="","",UPPER(Point[Asset ID]))</f>
        <v/>
      </c>
      <c r="H151" s="3" t="str">
        <f>IF(Point[Asset Group]="","",VLOOKUP(Point[Asset Group],asset_grp_pt,4,FALSE))</f>
        <v/>
      </c>
      <c r="I151" s="3" t="str">
        <f>IF(Point[Asset Group]="","",VLOOKUP(Point[Asset Group],asset_grp_pt,2,FALSE))</f>
        <v/>
      </c>
      <c r="J151" s="3" t="str">
        <f>IF(Point[Asset Group]="","",VLOOKUP(Point[Asset Group],asset_grp_pt,3,FALSE))</f>
        <v/>
      </c>
      <c r="K151" s="3" t="str">
        <f>IF(Point[Asset Group]="","",VLOOKUP(Point[Asset Type],type_master_list,2,FALSE))</f>
        <v/>
      </c>
      <c r="L151" s="3" t="str">
        <f>IF(Point[Asset Name]="","",PROPER(Point[Asset Name]))</f>
        <v/>
      </c>
      <c r="M151" s="11" t="str">
        <f>IF(Point[Install Date]="","",Point[Install Date])</f>
        <v/>
      </c>
      <c r="N151" s="11" t="str">
        <f>IF(Point[Note]="","",PROPER(Point[Note]))</f>
        <v/>
      </c>
      <c r="O151" s="11" t="str">
        <f>IF(Point[Resource Consent Number]="","",UPPER(Point[Resource Consent Number]))</f>
        <v/>
      </c>
      <c r="P151" s="53" t="str">
        <f>IF(Point[Asset Unit Cost]="","",Point[Asset Unit Cost])</f>
        <v/>
      </c>
      <c r="Q151" s="11" t="str">
        <f>IF(Point[Added By]="","",UPPER(Point[Added By]))</f>
        <v/>
      </c>
      <c r="R151" s="11" t="str">
        <f>IF(Point[Added Date]="","",Point[Added Date])</f>
        <v/>
      </c>
      <c r="S151" s="14" t="str">
        <f>IF(Point[Z COORD]="","",Point[Z COORD])</f>
        <v/>
      </c>
      <c r="T151" s="14" t="str">
        <f>IF(Point[Asset Description]="","",PROPER(Point[Asset Description]))</f>
        <v/>
      </c>
      <c r="U151" s="14" t="str">
        <f>IF(Point[[Artist ]]="","",PROPER(Point[[Artist ]]))</f>
        <v/>
      </c>
      <c r="V151" s="14" t="str">
        <f>IF(Point[Material Notes]="","",PROPER(Point[Material Notes]))</f>
        <v/>
      </c>
      <c r="W151" s="14" t="str">
        <f>IF(Point[Dimension Notes]="","",Point[Dimension Notes])</f>
        <v/>
      </c>
      <c r="X151" s="14" t="str">
        <f>IF(Point[List]="","",VLOOKUP(Point[Burner Number],number,2,FALSE))</f>
        <v/>
      </c>
      <c r="Y151" s="14" t="str">
        <f>IF(Point[List]="","",VLOOKUP(Point[Fuel],bbq_fuel,2,FALSE))</f>
        <v/>
      </c>
      <c r="Z151" s="14" t="str">
        <f>IF(Point[List]="","",VLOOKUP(Point[Cabinet Material],bbq_material,2,FALSE))</f>
        <v/>
      </c>
      <c r="AA151" s="14" t="str">
        <f>IF(Point[Asset Group]="","",VLOOKUP(Point[Manufacturer],manufacturer,2,FALSE))</f>
        <v/>
      </c>
      <c r="AB151" s="14" t="str">
        <f>IF(Point[Uinsex WC]="","",Point[Uinsex WC])</f>
        <v/>
      </c>
      <c r="AC151" s="14" t="str">
        <f>IF(Point[Female WC]="","",Point[Female WC])</f>
        <v/>
      </c>
      <c r="AD151" s="14" t="str">
        <f>IF(Point[Male WC]="","",Point[Male WC])</f>
        <v/>
      </c>
      <c r="AE151" s="14" t="str">
        <f>IF(Point[Urinal]="","",Point[Urinal])</f>
        <v/>
      </c>
      <c r="AF151" s="14" t="str">
        <f>IF(Point[Disabled Unisex]="","",Point[Disabled Unisex])</f>
        <v/>
      </c>
      <c r="AG151" s="14" t="str">
        <f>IF(Point[Disabled Female]="","",Point[Disabled Female])</f>
        <v/>
      </c>
      <c r="AH151" s="14" t="str">
        <f>IF(Point[Disabled Male]="","",Point[Disabled Male])</f>
        <v/>
      </c>
      <c r="AI151" s="14" t="str">
        <f>IF(Point[Asset Group]="","",VLOOKUP(Point[Handrail],yes_no,2,FALSE))</f>
        <v/>
      </c>
      <c r="AJ151" s="14" t="str">
        <f>IF(Point[Asset Group]="","",VLOOKUP(Point[Baby Changing],yes_no,2,FALSE))</f>
        <v/>
      </c>
      <c r="AK151" s="14" t="str">
        <f>IF(Point[Asset Group]="","",VLOOKUP(Point[Service Room],yes_no,2,FALSE))</f>
        <v/>
      </c>
      <c r="AL151" s="14" t="str">
        <f>IF(Point[Asset Group]="","",VLOOKUP(Point[Service Tap],service_tap,2,FALSE))</f>
        <v/>
      </c>
      <c r="AM151" s="14" t="str">
        <f>IF(Point[Asset Group]="","",VLOOKUP(Point[Heating Type],wc_heating,2,FALSE))</f>
        <v/>
      </c>
      <c r="AN151" s="14" t="str">
        <f>IF(Point[Asset Group]="","",VLOOKUP(Point[Power Supply],power_supply,2,FALSE))</f>
        <v/>
      </c>
      <c r="AO151" s="14" t="str">
        <f>IF(Point[Asset Group]="","",VLOOKUP(Point[Waste Water],waste_water,2,FALSE))</f>
        <v/>
      </c>
      <c r="AP151" s="14" t="str">
        <f>IF(Point[Asset Group]="","",VLOOKUP(Point[Furniture SubType],subdom_master_gdb,2,FALSE))</f>
        <v/>
      </c>
      <c r="AQ151" s="14" t="str">
        <f>IF(Point[Asset Group]="","",VLOOKUP(Point[Concrete Pad],yes_no,2,FALSE))</f>
        <v/>
      </c>
      <c r="AR151" s="14" t="str">
        <f>IF(Point[Asset Group]="","",VLOOKUP(Point[Material],material_master,2,FALSE))</f>
        <v/>
      </c>
      <c r="AS151" s="14" t="str">
        <f>IF(Point[Asset Group]="","",VLOOKUP(Point[Plumbing],irrigation_plumbing,2,FALSE))</f>
        <v/>
      </c>
      <c r="AT151" s="14" t="str">
        <f>IF(Point[Asset Group]="","",VLOOKUP(Point[Sprinklers],irrigation_sprinklers,2,FALSE))</f>
        <v/>
      </c>
      <c r="AU151" s="14" t="str">
        <f>IF(Point[Asset Group]="","",VLOOKUP(Point[System],irrigation_system,2,FALSE))</f>
        <v/>
      </c>
      <c r="AV151" s="14" t="str">
        <f>IF(Point[Asset Group]="","",VLOOKUP(Point[Status],irrigation_status,2,FALSE))</f>
        <v/>
      </c>
      <c r="AW151" s="11" t="str">
        <f>IF(Point[Date of manufacture]="","",Point[Date of manufacture])</f>
        <v/>
      </c>
      <c r="AX151" s="14" t="str">
        <f>IF(Point[Asset Group]="","",VLOOKUP(Point[Sign Purpose],sign_purpose,2,FALSE))</f>
        <v/>
      </c>
      <c r="AY151" s="14" t="str">
        <f>IF(Point[Asset Group]="","",VLOOKUP(Point[Sign Material],material_master,2,FALSE))</f>
        <v/>
      </c>
      <c r="AZ151" s="14" t="str">
        <f>IF(Point[Asset Group]="","",VLOOKUP(Point[Affixed To],sign_affix,2,FALSE))</f>
        <v/>
      </c>
      <c r="BA151" s="14" t="str">
        <f>IF(Point[Size HxB mm]="","",Point[Size HxB mm])</f>
        <v/>
      </c>
      <c r="BB151" s="14" t="str">
        <f>IF(Point[Height m]="","",Point[Height m])</f>
        <v/>
      </c>
      <c r="BC151" s="14" t="str">
        <f>IF(Point[Asset Group]="","",VLOOKUP(Point[Post Material],material_master,2,FALSE))</f>
        <v/>
      </c>
      <c r="BD151" s="14" t="str">
        <f>IF(Point[Asset Group]="","",VLOOKUP(Point[Post Number],number,2,FALSE))</f>
        <v/>
      </c>
      <c r="BE151" s="14" t="str">
        <f>IF(Point[Asset Group]="","",VLOOKUP(Point[Structure SubType],subdom_master_gdb,2,FALSE))</f>
        <v/>
      </c>
      <c r="BF151" s="14" t="str">
        <f>IF(Point[Area m2]="","",Point[Area m2])</f>
        <v/>
      </c>
      <c r="BG151" s="14" t="str">
        <f>IF(Point[Length m]="","",Point[Length m])</f>
        <v/>
      </c>
      <c r="BH151" s="14" t="str">
        <f>IF(Point[Width m]="","",Point[Width m])</f>
        <v/>
      </c>
      <c r="BI151" s="14" t="str">
        <f>IF(Point[Diameter m]="","",Point[Diameter m])</f>
        <v/>
      </c>
      <c r="BJ151" s="14" t="str">
        <f>IF(Point[Asset Group]="","",VLOOKUP(Point[Number of Pipes],number,2,FALSE))</f>
        <v/>
      </c>
      <c r="BK151" s="14" t="str">
        <f>IF(Point[Asset Group]="","",VLOOKUP(Point[Combined Name],2,FALSE))</f>
        <v/>
      </c>
      <c r="BL151" s="14" t="str">
        <f>IF(Point[Asset Group]="","",VLOOKUP(Point[Size Class],size_class,2,FALSE))</f>
        <v/>
      </c>
      <c r="BM151" s="14" t="str">
        <f>IF(Point[Asset Group]="","",VLOOKUP(Point[Age Class],age_class,2,FALSE))</f>
        <v/>
      </c>
      <c r="BN151" s="14" t="str">
        <f>IF(Point[Girth (cm)]="","",Point[Girth (cm)])</f>
        <v/>
      </c>
      <c r="BO151" s="14" t="str">
        <f>IF(Point[Crown Radius (m)]="","",Point[Crown Radius (m)])</f>
        <v/>
      </c>
      <c r="BP151" s="14" t="str">
        <f>IF(Point[Asset Group]="","",VLOOKUP(Point[Rooting Environment],root_enviro,2,FALSE))</f>
        <v/>
      </c>
      <c r="BQ151" s="14" t="str">
        <f>IF(Point[Asset Group]="","",VLOOKUP(Point[Tree Surround],tree_surround,2,FALSE))</f>
        <v/>
      </c>
      <c r="BR151" s="14" t="str">
        <f>IF(Point[Asset Group]="","",VLOOKUP(Point[Tree Grill],yes_no,2,FALSE))</f>
        <v/>
      </c>
      <c r="BS151" s="14" t="str">
        <f>IF(Point[Asset Group]="","",VLOOKUP(Point[Tree Location],tree_location,2,FALSE))</f>
        <v/>
      </c>
    </row>
    <row r="152" spans="1:71" s="3" customFormat="1" x14ac:dyDescent="0.2">
      <c r="A152" s="3" t="str">
        <f>IF(Point[DWG File Name]="","",Point[DWG File Name])</f>
        <v/>
      </c>
      <c r="B152" s="3" t="str">
        <f>IF(Point[DWG Layer Name]="","",Point[DWG Layer Name])</f>
        <v/>
      </c>
      <c r="C152" s="3" t="str">
        <f>IF(Point[DWG Handle]="","",Point[DWG Handle])</f>
        <v/>
      </c>
      <c r="D152" s="58" t="str">
        <f>IF(Point[X]="","",Point[X])</f>
        <v/>
      </c>
      <c r="E152" s="58" t="str">
        <f>IF(Point[Y]="","",Point[Y])</f>
        <v/>
      </c>
      <c r="F152" s="3" t="str">
        <f>IF(Point[Replacement Asset]="","",Point[Replacement Asset])</f>
        <v/>
      </c>
      <c r="G152" s="3" t="str">
        <f>IF(Point[Asset ID]="","",UPPER(Point[Asset ID]))</f>
        <v/>
      </c>
      <c r="H152" s="3" t="str">
        <f>IF(Point[Asset Group]="","",VLOOKUP(Point[Asset Group],asset_grp_pt,4,FALSE))</f>
        <v/>
      </c>
      <c r="I152" s="3" t="str">
        <f>IF(Point[Asset Group]="","",VLOOKUP(Point[Asset Group],asset_grp_pt,2,FALSE))</f>
        <v/>
      </c>
      <c r="J152" s="3" t="str">
        <f>IF(Point[Asset Group]="","",VLOOKUP(Point[Asset Group],asset_grp_pt,3,FALSE))</f>
        <v/>
      </c>
      <c r="K152" s="3" t="str">
        <f>IF(Point[Asset Group]="","",VLOOKUP(Point[Asset Type],type_master_list,2,FALSE))</f>
        <v/>
      </c>
      <c r="L152" s="3" t="str">
        <f>IF(Point[Asset Name]="","",PROPER(Point[Asset Name]))</f>
        <v/>
      </c>
      <c r="M152" s="11" t="str">
        <f>IF(Point[Install Date]="","",Point[Install Date])</f>
        <v/>
      </c>
      <c r="N152" s="11" t="str">
        <f>IF(Point[Note]="","",PROPER(Point[Note]))</f>
        <v/>
      </c>
      <c r="O152" s="11" t="str">
        <f>IF(Point[Resource Consent Number]="","",UPPER(Point[Resource Consent Number]))</f>
        <v/>
      </c>
      <c r="P152" s="53" t="str">
        <f>IF(Point[Asset Unit Cost]="","",Point[Asset Unit Cost])</f>
        <v/>
      </c>
      <c r="Q152" s="11" t="str">
        <f>IF(Point[Added By]="","",UPPER(Point[Added By]))</f>
        <v/>
      </c>
      <c r="R152" s="11" t="str">
        <f>IF(Point[Added Date]="","",Point[Added Date])</f>
        <v/>
      </c>
      <c r="S152" s="14" t="str">
        <f>IF(Point[Z COORD]="","",Point[Z COORD])</f>
        <v/>
      </c>
      <c r="T152" s="14" t="str">
        <f>IF(Point[Asset Description]="","",PROPER(Point[Asset Description]))</f>
        <v/>
      </c>
      <c r="U152" s="14" t="str">
        <f>IF(Point[[Artist ]]="","",PROPER(Point[[Artist ]]))</f>
        <v/>
      </c>
      <c r="V152" s="14" t="str">
        <f>IF(Point[Material Notes]="","",PROPER(Point[Material Notes]))</f>
        <v/>
      </c>
      <c r="W152" s="14" t="str">
        <f>IF(Point[Dimension Notes]="","",Point[Dimension Notes])</f>
        <v/>
      </c>
      <c r="X152" s="14" t="str">
        <f>IF(Point[List]="","",VLOOKUP(Point[Burner Number],number,2,FALSE))</f>
        <v/>
      </c>
      <c r="Y152" s="14" t="str">
        <f>IF(Point[List]="","",VLOOKUP(Point[Fuel],bbq_fuel,2,FALSE))</f>
        <v/>
      </c>
      <c r="Z152" s="14" t="str">
        <f>IF(Point[List]="","",VLOOKUP(Point[Cabinet Material],bbq_material,2,FALSE))</f>
        <v/>
      </c>
      <c r="AA152" s="14" t="str">
        <f>IF(Point[Asset Group]="","",VLOOKUP(Point[Manufacturer],manufacturer,2,FALSE))</f>
        <v/>
      </c>
      <c r="AB152" s="14" t="str">
        <f>IF(Point[Uinsex WC]="","",Point[Uinsex WC])</f>
        <v/>
      </c>
      <c r="AC152" s="14" t="str">
        <f>IF(Point[Female WC]="","",Point[Female WC])</f>
        <v/>
      </c>
      <c r="AD152" s="14" t="str">
        <f>IF(Point[Male WC]="","",Point[Male WC])</f>
        <v/>
      </c>
      <c r="AE152" s="14" t="str">
        <f>IF(Point[Urinal]="","",Point[Urinal])</f>
        <v/>
      </c>
      <c r="AF152" s="14" t="str">
        <f>IF(Point[Disabled Unisex]="","",Point[Disabled Unisex])</f>
        <v/>
      </c>
      <c r="AG152" s="14" t="str">
        <f>IF(Point[Disabled Female]="","",Point[Disabled Female])</f>
        <v/>
      </c>
      <c r="AH152" s="14" t="str">
        <f>IF(Point[Disabled Male]="","",Point[Disabled Male])</f>
        <v/>
      </c>
      <c r="AI152" s="14" t="str">
        <f>IF(Point[Asset Group]="","",VLOOKUP(Point[Handrail],yes_no,2,FALSE))</f>
        <v/>
      </c>
      <c r="AJ152" s="14" t="str">
        <f>IF(Point[Asset Group]="","",VLOOKUP(Point[Baby Changing],yes_no,2,FALSE))</f>
        <v/>
      </c>
      <c r="AK152" s="14" t="str">
        <f>IF(Point[Asset Group]="","",VLOOKUP(Point[Service Room],yes_no,2,FALSE))</f>
        <v/>
      </c>
      <c r="AL152" s="14" t="str">
        <f>IF(Point[Asset Group]="","",VLOOKUP(Point[Service Tap],service_tap,2,FALSE))</f>
        <v/>
      </c>
      <c r="AM152" s="14" t="str">
        <f>IF(Point[Asset Group]="","",VLOOKUP(Point[Heating Type],wc_heating,2,FALSE))</f>
        <v/>
      </c>
      <c r="AN152" s="14" t="str">
        <f>IF(Point[Asset Group]="","",VLOOKUP(Point[Power Supply],power_supply,2,FALSE))</f>
        <v/>
      </c>
      <c r="AO152" s="14" t="str">
        <f>IF(Point[Asset Group]="","",VLOOKUP(Point[Waste Water],waste_water,2,FALSE))</f>
        <v/>
      </c>
      <c r="AP152" s="14" t="str">
        <f>IF(Point[Asset Group]="","",VLOOKUP(Point[Furniture SubType],subdom_master_gdb,2,FALSE))</f>
        <v/>
      </c>
      <c r="AQ152" s="14" t="str">
        <f>IF(Point[Asset Group]="","",VLOOKUP(Point[Concrete Pad],yes_no,2,FALSE))</f>
        <v/>
      </c>
      <c r="AR152" s="14" t="str">
        <f>IF(Point[Asset Group]="","",VLOOKUP(Point[Material],material_master,2,FALSE))</f>
        <v/>
      </c>
      <c r="AS152" s="14" t="str">
        <f>IF(Point[Asset Group]="","",VLOOKUP(Point[Plumbing],irrigation_plumbing,2,FALSE))</f>
        <v/>
      </c>
      <c r="AT152" s="14" t="str">
        <f>IF(Point[Asset Group]="","",VLOOKUP(Point[Sprinklers],irrigation_sprinklers,2,FALSE))</f>
        <v/>
      </c>
      <c r="AU152" s="14" t="str">
        <f>IF(Point[Asset Group]="","",VLOOKUP(Point[System],irrigation_system,2,FALSE))</f>
        <v/>
      </c>
      <c r="AV152" s="14" t="str">
        <f>IF(Point[Asset Group]="","",VLOOKUP(Point[Status],irrigation_status,2,FALSE))</f>
        <v/>
      </c>
      <c r="AW152" s="11" t="str">
        <f>IF(Point[Date of manufacture]="","",Point[Date of manufacture])</f>
        <v/>
      </c>
      <c r="AX152" s="14" t="str">
        <f>IF(Point[Asset Group]="","",VLOOKUP(Point[Sign Purpose],sign_purpose,2,FALSE))</f>
        <v/>
      </c>
      <c r="AY152" s="14" t="str">
        <f>IF(Point[Asset Group]="","",VLOOKUP(Point[Sign Material],material_master,2,FALSE))</f>
        <v/>
      </c>
      <c r="AZ152" s="14" t="str">
        <f>IF(Point[Asset Group]="","",VLOOKUP(Point[Affixed To],sign_affix,2,FALSE))</f>
        <v/>
      </c>
      <c r="BA152" s="14" t="str">
        <f>IF(Point[Size HxB mm]="","",Point[Size HxB mm])</f>
        <v/>
      </c>
      <c r="BB152" s="14" t="str">
        <f>IF(Point[Height m]="","",Point[Height m])</f>
        <v/>
      </c>
      <c r="BC152" s="14" t="str">
        <f>IF(Point[Asset Group]="","",VLOOKUP(Point[Post Material],material_master,2,FALSE))</f>
        <v/>
      </c>
      <c r="BD152" s="14" t="str">
        <f>IF(Point[Asset Group]="","",VLOOKUP(Point[Post Number],number,2,FALSE))</f>
        <v/>
      </c>
      <c r="BE152" s="14" t="str">
        <f>IF(Point[Asset Group]="","",VLOOKUP(Point[Structure SubType],subdom_master_gdb,2,FALSE))</f>
        <v/>
      </c>
      <c r="BF152" s="14" t="str">
        <f>IF(Point[Area m2]="","",Point[Area m2])</f>
        <v/>
      </c>
      <c r="BG152" s="14" t="str">
        <f>IF(Point[Length m]="","",Point[Length m])</f>
        <v/>
      </c>
      <c r="BH152" s="14" t="str">
        <f>IF(Point[Width m]="","",Point[Width m])</f>
        <v/>
      </c>
      <c r="BI152" s="14" t="str">
        <f>IF(Point[Diameter m]="","",Point[Diameter m])</f>
        <v/>
      </c>
      <c r="BJ152" s="14" t="str">
        <f>IF(Point[Asset Group]="","",VLOOKUP(Point[Number of Pipes],number,2,FALSE))</f>
        <v/>
      </c>
      <c r="BK152" s="14" t="str">
        <f>IF(Point[Asset Group]="","",VLOOKUP(Point[Combined Name],2,FALSE))</f>
        <v/>
      </c>
      <c r="BL152" s="14" t="str">
        <f>IF(Point[Asset Group]="","",VLOOKUP(Point[Size Class],size_class,2,FALSE))</f>
        <v/>
      </c>
      <c r="BM152" s="14" t="str">
        <f>IF(Point[Asset Group]="","",VLOOKUP(Point[Age Class],age_class,2,FALSE))</f>
        <v/>
      </c>
      <c r="BN152" s="14" t="str">
        <f>IF(Point[Girth (cm)]="","",Point[Girth (cm)])</f>
        <v/>
      </c>
      <c r="BO152" s="14" t="str">
        <f>IF(Point[Crown Radius (m)]="","",Point[Crown Radius (m)])</f>
        <v/>
      </c>
      <c r="BP152" s="14" t="str">
        <f>IF(Point[Asset Group]="","",VLOOKUP(Point[Rooting Environment],root_enviro,2,FALSE))</f>
        <v/>
      </c>
      <c r="BQ152" s="14" t="str">
        <f>IF(Point[Asset Group]="","",VLOOKUP(Point[Tree Surround],tree_surround,2,FALSE))</f>
        <v/>
      </c>
      <c r="BR152" s="14" t="str">
        <f>IF(Point[Asset Group]="","",VLOOKUP(Point[Tree Grill],yes_no,2,FALSE))</f>
        <v/>
      </c>
      <c r="BS152" s="14" t="str">
        <f>IF(Point[Asset Group]="","",VLOOKUP(Point[Tree Location],tree_location,2,FALSE))</f>
        <v/>
      </c>
    </row>
    <row r="153" spans="1:71" s="3" customFormat="1" x14ac:dyDescent="0.2">
      <c r="A153" s="3" t="str">
        <f>IF(Point[DWG File Name]="","",Point[DWG File Name])</f>
        <v/>
      </c>
      <c r="B153" s="3" t="str">
        <f>IF(Point[DWG Layer Name]="","",Point[DWG Layer Name])</f>
        <v/>
      </c>
      <c r="C153" s="3" t="str">
        <f>IF(Point[DWG Handle]="","",Point[DWG Handle])</f>
        <v/>
      </c>
      <c r="D153" s="58" t="str">
        <f>IF(Point[X]="","",Point[X])</f>
        <v/>
      </c>
      <c r="E153" s="58" t="str">
        <f>IF(Point[Y]="","",Point[Y])</f>
        <v/>
      </c>
      <c r="F153" s="3" t="str">
        <f>IF(Point[Replacement Asset]="","",Point[Replacement Asset])</f>
        <v/>
      </c>
      <c r="G153" s="3" t="str">
        <f>IF(Point[Asset ID]="","",UPPER(Point[Asset ID]))</f>
        <v/>
      </c>
      <c r="H153" s="3" t="str">
        <f>IF(Point[Asset Group]="","",VLOOKUP(Point[Asset Group],asset_grp_pt,4,FALSE))</f>
        <v/>
      </c>
      <c r="I153" s="3" t="str">
        <f>IF(Point[Asset Group]="","",VLOOKUP(Point[Asset Group],asset_grp_pt,2,FALSE))</f>
        <v/>
      </c>
      <c r="J153" s="3" t="str">
        <f>IF(Point[Asset Group]="","",VLOOKUP(Point[Asset Group],asset_grp_pt,3,FALSE))</f>
        <v/>
      </c>
      <c r="K153" s="3" t="str">
        <f>IF(Point[Asset Group]="","",VLOOKUP(Point[Asset Type],type_master_list,2,FALSE))</f>
        <v/>
      </c>
      <c r="L153" s="3" t="str">
        <f>IF(Point[Asset Name]="","",PROPER(Point[Asset Name]))</f>
        <v/>
      </c>
      <c r="M153" s="11" t="str">
        <f>IF(Point[Install Date]="","",Point[Install Date])</f>
        <v/>
      </c>
      <c r="N153" s="11" t="str">
        <f>IF(Point[Note]="","",PROPER(Point[Note]))</f>
        <v/>
      </c>
      <c r="O153" s="11" t="str">
        <f>IF(Point[Resource Consent Number]="","",UPPER(Point[Resource Consent Number]))</f>
        <v/>
      </c>
      <c r="P153" s="53" t="str">
        <f>IF(Point[Asset Unit Cost]="","",Point[Asset Unit Cost])</f>
        <v/>
      </c>
      <c r="Q153" s="11" t="str">
        <f>IF(Point[Added By]="","",UPPER(Point[Added By]))</f>
        <v/>
      </c>
      <c r="R153" s="11" t="str">
        <f>IF(Point[Added Date]="","",Point[Added Date])</f>
        <v/>
      </c>
      <c r="S153" s="14" t="str">
        <f>IF(Point[Z COORD]="","",Point[Z COORD])</f>
        <v/>
      </c>
      <c r="T153" s="14" t="str">
        <f>IF(Point[Asset Description]="","",PROPER(Point[Asset Description]))</f>
        <v/>
      </c>
      <c r="U153" s="14" t="str">
        <f>IF(Point[[Artist ]]="","",PROPER(Point[[Artist ]]))</f>
        <v/>
      </c>
      <c r="V153" s="14" t="str">
        <f>IF(Point[Material Notes]="","",PROPER(Point[Material Notes]))</f>
        <v/>
      </c>
      <c r="W153" s="14" t="str">
        <f>IF(Point[Dimension Notes]="","",Point[Dimension Notes])</f>
        <v/>
      </c>
      <c r="X153" s="14" t="str">
        <f>IF(Point[List]="","",VLOOKUP(Point[Burner Number],number,2,FALSE))</f>
        <v/>
      </c>
      <c r="Y153" s="14" t="str">
        <f>IF(Point[List]="","",VLOOKUP(Point[Fuel],bbq_fuel,2,FALSE))</f>
        <v/>
      </c>
      <c r="Z153" s="14" t="str">
        <f>IF(Point[List]="","",VLOOKUP(Point[Cabinet Material],bbq_material,2,FALSE))</f>
        <v/>
      </c>
      <c r="AA153" s="14" t="str">
        <f>IF(Point[Asset Group]="","",VLOOKUP(Point[Manufacturer],manufacturer,2,FALSE))</f>
        <v/>
      </c>
      <c r="AB153" s="14" t="str">
        <f>IF(Point[Uinsex WC]="","",Point[Uinsex WC])</f>
        <v/>
      </c>
      <c r="AC153" s="14" t="str">
        <f>IF(Point[Female WC]="","",Point[Female WC])</f>
        <v/>
      </c>
      <c r="AD153" s="14" t="str">
        <f>IF(Point[Male WC]="","",Point[Male WC])</f>
        <v/>
      </c>
      <c r="AE153" s="14" t="str">
        <f>IF(Point[Urinal]="","",Point[Urinal])</f>
        <v/>
      </c>
      <c r="AF153" s="14" t="str">
        <f>IF(Point[Disabled Unisex]="","",Point[Disabled Unisex])</f>
        <v/>
      </c>
      <c r="AG153" s="14" t="str">
        <f>IF(Point[Disabled Female]="","",Point[Disabled Female])</f>
        <v/>
      </c>
      <c r="AH153" s="14" t="str">
        <f>IF(Point[Disabled Male]="","",Point[Disabled Male])</f>
        <v/>
      </c>
      <c r="AI153" s="14" t="str">
        <f>IF(Point[Asset Group]="","",VLOOKUP(Point[Handrail],yes_no,2,FALSE))</f>
        <v/>
      </c>
      <c r="AJ153" s="14" t="str">
        <f>IF(Point[Asset Group]="","",VLOOKUP(Point[Baby Changing],yes_no,2,FALSE))</f>
        <v/>
      </c>
      <c r="AK153" s="14" t="str">
        <f>IF(Point[Asset Group]="","",VLOOKUP(Point[Service Room],yes_no,2,FALSE))</f>
        <v/>
      </c>
      <c r="AL153" s="14" t="str">
        <f>IF(Point[Asset Group]="","",VLOOKUP(Point[Service Tap],service_tap,2,FALSE))</f>
        <v/>
      </c>
      <c r="AM153" s="14" t="str">
        <f>IF(Point[Asset Group]="","",VLOOKUP(Point[Heating Type],wc_heating,2,FALSE))</f>
        <v/>
      </c>
      <c r="AN153" s="14" t="str">
        <f>IF(Point[Asset Group]="","",VLOOKUP(Point[Power Supply],power_supply,2,FALSE))</f>
        <v/>
      </c>
      <c r="AO153" s="14" t="str">
        <f>IF(Point[Asset Group]="","",VLOOKUP(Point[Waste Water],waste_water,2,FALSE))</f>
        <v/>
      </c>
      <c r="AP153" s="14" t="str">
        <f>IF(Point[Asset Group]="","",VLOOKUP(Point[Furniture SubType],subdom_master_gdb,2,FALSE))</f>
        <v/>
      </c>
      <c r="AQ153" s="14" t="str">
        <f>IF(Point[Asset Group]="","",VLOOKUP(Point[Concrete Pad],yes_no,2,FALSE))</f>
        <v/>
      </c>
      <c r="AR153" s="14" t="str">
        <f>IF(Point[Asset Group]="","",VLOOKUP(Point[Material],material_master,2,FALSE))</f>
        <v/>
      </c>
      <c r="AS153" s="14" t="str">
        <f>IF(Point[Asset Group]="","",VLOOKUP(Point[Plumbing],irrigation_plumbing,2,FALSE))</f>
        <v/>
      </c>
      <c r="AT153" s="14" t="str">
        <f>IF(Point[Asset Group]="","",VLOOKUP(Point[Sprinklers],irrigation_sprinklers,2,FALSE))</f>
        <v/>
      </c>
      <c r="AU153" s="14" t="str">
        <f>IF(Point[Asset Group]="","",VLOOKUP(Point[System],irrigation_system,2,FALSE))</f>
        <v/>
      </c>
      <c r="AV153" s="14" t="str">
        <f>IF(Point[Asset Group]="","",VLOOKUP(Point[Status],irrigation_status,2,FALSE))</f>
        <v/>
      </c>
      <c r="AW153" s="11" t="str">
        <f>IF(Point[Date of manufacture]="","",Point[Date of manufacture])</f>
        <v/>
      </c>
      <c r="AX153" s="14" t="str">
        <f>IF(Point[Asset Group]="","",VLOOKUP(Point[Sign Purpose],sign_purpose,2,FALSE))</f>
        <v/>
      </c>
      <c r="AY153" s="14" t="str">
        <f>IF(Point[Asset Group]="","",VLOOKUP(Point[Sign Material],material_master,2,FALSE))</f>
        <v/>
      </c>
      <c r="AZ153" s="14" t="str">
        <f>IF(Point[Asset Group]="","",VLOOKUP(Point[Affixed To],sign_affix,2,FALSE))</f>
        <v/>
      </c>
      <c r="BA153" s="14" t="str">
        <f>IF(Point[Size HxB mm]="","",Point[Size HxB mm])</f>
        <v/>
      </c>
      <c r="BB153" s="14" t="str">
        <f>IF(Point[Height m]="","",Point[Height m])</f>
        <v/>
      </c>
      <c r="BC153" s="14" t="str">
        <f>IF(Point[Asset Group]="","",VLOOKUP(Point[Post Material],material_master,2,FALSE))</f>
        <v/>
      </c>
      <c r="BD153" s="14" t="str">
        <f>IF(Point[Asset Group]="","",VLOOKUP(Point[Post Number],number,2,FALSE))</f>
        <v/>
      </c>
      <c r="BE153" s="14" t="str">
        <f>IF(Point[Asset Group]="","",VLOOKUP(Point[Structure SubType],subdom_master_gdb,2,FALSE))</f>
        <v/>
      </c>
      <c r="BF153" s="14" t="str">
        <f>IF(Point[Area m2]="","",Point[Area m2])</f>
        <v/>
      </c>
      <c r="BG153" s="14" t="str">
        <f>IF(Point[Length m]="","",Point[Length m])</f>
        <v/>
      </c>
      <c r="BH153" s="14" t="str">
        <f>IF(Point[Width m]="","",Point[Width m])</f>
        <v/>
      </c>
      <c r="BI153" s="14" t="str">
        <f>IF(Point[Diameter m]="","",Point[Diameter m])</f>
        <v/>
      </c>
      <c r="BJ153" s="14" t="str">
        <f>IF(Point[Asset Group]="","",VLOOKUP(Point[Number of Pipes],number,2,FALSE))</f>
        <v/>
      </c>
      <c r="BK153" s="14" t="str">
        <f>IF(Point[Asset Group]="","",VLOOKUP(Point[Combined Name],2,FALSE))</f>
        <v/>
      </c>
      <c r="BL153" s="14" t="str">
        <f>IF(Point[Asset Group]="","",VLOOKUP(Point[Size Class],size_class,2,FALSE))</f>
        <v/>
      </c>
      <c r="BM153" s="14" t="str">
        <f>IF(Point[Asset Group]="","",VLOOKUP(Point[Age Class],age_class,2,FALSE))</f>
        <v/>
      </c>
      <c r="BN153" s="14" t="str">
        <f>IF(Point[Girth (cm)]="","",Point[Girth (cm)])</f>
        <v/>
      </c>
      <c r="BO153" s="14" t="str">
        <f>IF(Point[Crown Radius (m)]="","",Point[Crown Radius (m)])</f>
        <v/>
      </c>
      <c r="BP153" s="14" t="str">
        <f>IF(Point[Asset Group]="","",VLOOKUP(Point[Rooting Environment],root_enviro,2,FALSE))</f>
        <v/>
      </c>
      <c r="BQ153" s="14" t="str">
        <f>IF(Point[Asset Group]="","",VLOOKUP(Point[Tree Surround],tree_surround,2,FALSE))</f>
        <v/>
      </c>
      <c r="BR153" s="14" t="str">
        <f>IF(Point[Asset Group]="","",VLOOKUP(Point[Tree Grill],yes_no,2,FALSE))</f>
        <v/>
      </c>
      <c r="BS153" s="14" t="str">
        <f>IF(Point[Asset Group]="","",VLOOKUP(Point[Tree Location],tree_location,2,FALSE))</f>
        <v/>
      </c>
    </row>
    <row r="154" spans="1:71" s="3" customFormat="1" x14ac:dyDescent="0.2">
      <c r="A154" s="3" t="str">
        <f>IF(Point[DWG File Name]="","",Point[DWG File Name])</f>
        <v/>
      </c>
      <c r="B154" s="3" t="str">
        <f>IF(Point[DWG Layer Name]="","",Point[DWG Layer Name])</f>
        <v/>
      </c>
      <c r="C154" s="3" t="str">
        <f>IF(Point[DWG Handle]="","",Point[DWG Handle])</f>
        <v/>
      </c>
      <c r="D154" s="58" t="str">
        <f>IF(Point[X]="","",Point[X])</f>
        <v/>
      </c>
      <c r="E154" s="58" t="str">
        <f>IF(Point[Y]="","",Point[Y])</f>
        <v/>
      </c>
      <c r="F154" s="3" t="str">
        <f>IF(Point[Replacement Asset]="","",Point[Replacement Asset])</f>
        <v/>
      </c>
      <c r="G154" s="3" t="str">
        <f>IF(Point[Asset ID]="","",UPPER(Point[Asset ID]))</f>
        <v/>
      </c>
      <c r="H154" s="3" t="str">
        <f>IF(Point[Asset Group]="","",VLOOKUP(Point[Asset Group],asset_grp_pt,4,FALSE))</f>
        <v/>
      </c>
      <c r="I154" s="3" t="str">
        <f>IF(Point[Asset Group]="","",VLOOKUP(Point[Asset Group],asset_grp_pt,2,FALSE))</f>
        <v/>
      </c>
      <c r="J154" s="3" t="str">
        <f>IF(Point[Asset Group]="","",VLOOKUP(Point[Asset Group],asset_grp_pt,3,FALSE))</f>
        <v/>
      </c>
      <c r="K154" s="3" t="str">
        <f>IF(Point[Asset Group]="","",VLOOKUP(Point[Asset Type],type_master_list,2,FALSE))</f>
        <v/>
      </c>
      <c r="L154" s="3" t="str">
        <f>IF(Point[Asset Name]="","",PROPER(Point[Asset Name]))</f>
        <v/>
      </c>
      <c r="M154" s="11" t="str">
        <f>IF(Point[Install Date]="","",Point[Install Date])</f>
        <v/>
      </c>
      <c r="N154" s="11" t="str">
        <f>IF(Point[Note]="","",PROPER(Point[Note]))</f>
        <v/>
      </c>
      <c r="O154" s="11" t="str">
        <f>IF(Point[Resource Consent Number]="","",UPPER(Point[Resource Consent Number]))</f>
        <v/>
      </c>
      <c r="P154" s="53" t="str">
        <f>IF(Point[Asset Unit Cost]="","",Point[Asset Unit Cost])</f>
        <v/>
      </c>
      <c r="Q154" s="11" t="str">
        <f>IF(Point[Added By]="","",UPPER(Point[Added By]))</f>
        <v/>
      </c>
      <c r="R154" s="11" t="str">
        <f>IF(Point[Added Date]="","",Point[Added Date])</f>
        <v/>
      </c>
      <c r="S154" s="14" t="str">
        <f>IF(Point[Z COORD]="","",Point[Z COORD])</f>
        <v/>
      </c>
      <c r="T154" s="14" t="str">
        <f>IF(Point[Asset Description]="","",PROPER(Point[Asset Description]))</f>
        <v/>
      </c>
      <c r="U154" s="14" t="str">
        <f>IF(Point[[Artist ]]="","",PROPER(Point[[Artist ]]))</f>
        <v/>
      </c>
      <c r="V154" s="14" t="str">
        <f>IF(Point[Material Notes]="","",PROPER(Point[Material Notes]))</f>
        <v/>
      </c>
      <c r="W154" s="14" t="str">
        <f>IF(Point[Dimension Notes]="","",Point[Dimension Notes])</f>
        <v/>
      </c>
      <c r="X154" s="14" t="str">
        <f>IF(Point[List]="","",VLOOKUP(Point[Burner Number],number,2,FALSE))</f>
        <v/>
      </c>
      <c r="Y154" s="14" t="str">
        <f>IF(Point[List]="","",VLOOKUP(Point[Fuel],bbq_fuel,2,FALSE))</f>
        <v/>
      </c>
      <c r="Z154" s="14" t="str">
        <f>IF(Point[List]="","",VLOOKUP(Point[Cabinet Material],bbq_material,2,FALSE))</f>
        <v/>
      </c>
      <c r="AA154" s="14" t="str">
        <f>IF(Point[Asset Group]="","",VLOOKUP(Point[Manufacturer],manufacturer,2,FALSE))</f>
        <v/>
      </c>
      <c r="AB154" s="14" t="str">
        <f>IF(Point[Uinsex WC]="","",Point[Uinsex WC])</f>
        <v/>
      </c>
      <c r="AC154" s="14" t="str">
        <f>IF(Point[Female WC]="","",Point[Female WC])</f>
        <v/>
      </c>
      <c r="AD154" s="14" t="str">
        <f>IF(Point[Male WC]="","",Point[Male WC])</f>
        <v/>
      </c>
      <c r="AE154" s="14" t="str">
        <f>IF(Point[Urinal]="","",Point[Urinal])</f>
        <v/>
      </c>
      <c r="AF154" s="14" t="str">
        <f>IF(Point[Disabled Unisex]="","",Point[Disabled Unisex])</f>
        <v/>
      </c>
      <c r="AG154" s="14" t="str">
        <f>IF(Point[Disabled Female]="","",Point[Disabled Female])</f>
        <v/>
      </c>
      <c r="AH154" s="14" t="str">
        <f>IF(Point[Disabled Male]="","",Point[Disabled Male])</f>
        <v/>
      </c>
      <c r="AI154" s="14" t="str">
        <f>IF(Point[Asset Group]="","",VLOOKUP(Point[Handrail],yes_no,2,FALSE))</f>
        <v/>
      </c>
      <c r="AJ154" s="14" t="str">
        <f>IF(Point[Asset Group]="","",VLOOKUP(Point[Baby Changing],yes_no,2,FALSE))</f>
        <v/>
      </c>
      <c r="AK154" s="14" t="str">
        <f>IF(Point[Asset Group]="","",VLOOKUP(Point[Service Room],yes_no,2,FALSE))</f>
        <v/>
      </c>
      <c r="AL154" s="14" t="str">
        <f>IF(Point[Asset Group]="","",VLOOKUP(Point[Service Tap],service_tap,2,FALSE))</f>
        <v/>
      </c>
      <c r="AM154" s="14" t="str">
        <f>IF(Point[Asset Group]="","",VLOOKUP(Point[Heating Type],wc_heating,2,FALSE))</f>
        <v/>
      </c>
      <c r="AN154" s="14" t="str">
        <f>IF(Point[Asset Group]="","",VLOOKUP(Point[Power Supply],power_supply,2,FALSE))</f>
        <v/>
      </c>
      <c r="AO154" s="14" t="str">
        <f>IF(Point[Asset Group]="","",VLOOKUP(Point[Waste Water],waste_water,2,FALSE))</f>
        <v/>
      </c>
      <c r="AP154" s="14" t="str">
        <f>IF(Point[Asset Group]="","",VLOOKUP(Point[Furniture SubType],subdom_master_gdb,2,FALSE))</f>
        <v/>
      </c>
      <c r="AQ154" s="14" t="str">
        <f>IF(Point[Asset Group]="","",VLOOKUP(Point[Concrete Pad],yes_no,2,FALSE))</f>
        <v/>
      </c>
      <c r="AR154" s="14" t="str">
        <f>IF(Point[Asset Group]="","",VLOOKUP(Point[Material],material_master,2,FALSE))</f>
        <v/>
      </c>
      <c r="AS154" s="14" t="str">
        <f>IF(Point[Asset Group]="","",VLOOKUP(Point[Plumbing],irrigation_plumbing,2,FALSE))</f>
        <v/>
      </c>
      <c r="AT154" s="14" t="str">
        <f>IF(Point[Asset Group]="","",VLOOKUP(Point[Sprinklers],irrigation_sprinklers,2,FALSE))</f>
        <v/>
      </c>
      <c r="AU154" s="14" t="str">
        <f>IF(Point[Asset Group]="","",VLOOKUP(Point[System],irrigation_system,2,FALSE))</f>
        <v/>
      </c>
      <c r="AV154" s="14" t="str">
        <f>IF(Point[Asset Group]="","",VLOOKUP(Point[Status],irrigation_status,2,FALSE))</f>
        <v/>
      </c>
      <c r="AW154" s="11" t="str">
        <f>IF(Point[Date of manufacture]="","",Point[Date of manufacture])</f>
        <v/>
      </c>
      <c r="AX154" s="14" t="str">
        <f>IF(Point[Asset Group]="","",VLOOKUP(Point[Sign Purpose],sign_purpose,2,FALSE))</f>
        <v/>
      </c>
      <c r="AY154" s="14" t="str">
        <f>IF(Point[Asset Group]="","",VLOOKUP(Point[Sign Material],material_master,2,FALSE))</f>
        <v/>
      </c>
      <c r="AZ154" s="14" t="str">
        <f>IF(Point[Asset Group]="","",VLOOKUP(Point[Affixed To],sign_affix,2,FALSE))</f>
        <v/>
      </c>
      <c r="BA154" s="14" t="str">
        <f>IF(Point[Size HxB mm]="","",Point[Size HxB mm])</f>
        <v/>
      </c>
      <c r="BB154" s="14" t="str">
        <f>IF(Point[Height m]="","",Point[Height m])</f>
        <v/>
      </c>
      <c r="BC154" s="14" t="str">
        <f>IF(Point[Asset Group]="","",VLOOKUP(Point[Post Material],material_master,2,FALSE))</f>
        <v/>
      </c>
      <c r="BD154" s="14" t="str">
        <f>IF(Point[Asset Group]="","",VLOOKUP(Point[Post Number],number,2,FALSE))</f>
        <v/>
      </c>
      <c r="BE154" s="14" t="str">
        <f>IF(Point[Asset Group]="","",VLOOKUP(Point[Structure SubType],subdom_master_gdb,2,FALSE))</f>
        <v/>
      </c>
      <c r="BF154" s="14" t="str">
        <f>IF(Point[Area m2]="","",Point[Area m2])</f>
        <v/>
      </c>
      <c r="BG154" s="14" t="str">
        <f>IF(Point[Length m]="","",Point[Length m])</f>
        <v/>
      </c>
      <c r="BH154" s="14" t="str">
        <f>IF(Point[Width m]="","",Point[Width m])</f>
        <v/>
      </c>
      <c r="BI154" s="14" t="str">
        <f>IF(Point[Diameter m]="","",Point[Diameter m])</f>
        <v/>
      </c>
      <c r="BJ154" s="14" t="str">
        <f>IF(Point[Asset Group]="","",VLOOKUP(Point[Number of Pipes],number,2,FALSE))</f>
        <v/>
      </c>
      <c r="BK154" s="14" t="str">
        <f>IF(Point[Asset Group]="","",VLOOKUP(Point[Combined Name],2,FALSE))</f>
        <v/>
      </c>
      <c r="BL154" s="14" t="str">
        <f>IF(Point[Asset Group]="","",VLOOKUP(Point[Size Class],size_class,2,FALSE))</f>
        <v/>
      </c>
      <c r="BM154" s="14" t="str">
        <f>IF(Point[Asset Group]="","",VLOOKUP(Point[Age Class],age_class,2,FALSE))</f>
        <v/>
      </c>
      <c r="BN154" s="14" t="str">
        <f>IF(Point[Girth (cm)]="","",Point[Girth (cm)])</f>
        <v/>
      </c>
      <c r="BO154" s="14" t="str">
        <f>IF(Point[Crown Radius (m)]="","",Point[Crown Radius (m)])</f>
        <v/>
      </c>
      <c r="BP154" s="14" t="str">
        <f>IF(Point[Asset Group]="","",VLOOKUP(Point[Rooting Environment],root_enviro,2,FALSE))</f>
        <v/>
      </c>
      <c r="BQ154" s="14" t="str">
        <f>IF(Point[Asset Group]="","",VLOOKUP(Point[Tree Surround],tree_surround,2,FALSE))</f>
        <v/>
      </c>
      <c r="BR154" s="14" t="str">
        <f>IF(Point[Asset Group]="","",VLOOKUP(Point[Tree Grill],yes_no,2,FALSE))</f>
        <v/>
      </c>
      <c r="BS154" s="14" t="str">
        <f>IF(Point[Asset Group]="","",VLOOKUP(Point[Tree Location],tree_location,2,FALSE))</f>
        <v/>
      </c>
    </row>
    <row r="155" spans="1:71" s="3" customFormat="1" x14ac:dyDescent="0.2">
      <c r="A155" s="3" t="str">
        <f>IF(Point[DWG File Name]="","",Point[DWG File Name])</f>
        <v/>
      </c>
      <c r="B155" s="3" t="str">
        <f>IF(Point[DWG Layer Name]="","",Point[DWG Layer Name])</f>
        <v/>
      </c>
      <c r="C155" s="3" t="str">
        <f>IF(Point[DWG Handle]="","",Point[DWG Handle])</f>
        <v/>
      </c>
      <c r="D155" s="58" t="str">
        <f>IF(Point[X]="","",Point[X])</f>
        <v/>
      </c>
      <c r="E155" s="58" t="str">
        <f>IF(Point[Y]="","",Point[Y])</f>
        <v/>
      </c>
      <c r="F155" s="3" t="str">
        <f>IF(Point[Replacement Asset]="","",Point[Replacement Asset])</f>
        <v/>
      </c>
      <c r="G155" s="3" t="str">
        <f>IF(Point[Asset ID]="","",UPPER(Point[Asset ID]))</f>
        <v/>
      </c>
      <c r="H155" s="3" t="str">
        <f>IF(Point[Asset Group]="","",VLOOKUP(Point[Asset Group],asset_grp_pt,4,FALSE))</f>
        <v/>
      </c>
      <c r="I155" s="3" t="str">
        <f>IF(Point[Asset Group]="","",VLOOKUP(Point[Asset Group],asset_grp_pt,2,FALSE))</f>
        <v/>
      </c>
      <c r="J155" s="3" t="str">
        <f>IF(Point[Asset Group]="","",VLOOKUP(Point[Asset Group],asset_grp_pt,3,FALSE))</f>
        <v/>
      </c>
      <c r="K155" s="3" t="str">
        <f>IF(Point[Asset Group]="","",VLOOKUP(Point[Asset Type],type_master_list,2,FALSE))</f>
        <v/>
      </c>
      <c r="L155" s="3" t="str">
        <f>IF(Point[Asset Name]="","",PROPER(Point[Asset Name]))</f>
        <v/>
      </c>
      <c r="M155" s="11" t="str">
        <f>IF(Point[Install Date]="","",Point[Install Date])</f>
        <v/>
      </c>
      <c r="N155" s="11" t="str">
        <f>IF(Point[Note]="","",PROPER(Point[Note]))</f>
        <v/>
      </c>
      <c r="O155" s="11" t="str">
        <f>IF(Point[Resource Consent Number]="","",UPPER(Point[Resource Consent Number]))</f>
        <v/>
      </c>
      <c r="P155" s="53" t="str">
        <f>IF(Point[Asset Unit Cost]="","",Point[Asset Unit Cost])</f>
        <v/>
      </c>
      <c r="Q155" s="11" t="str">
        <f>IF(Point[Added By]="","",UPPER(Point[Added By]))</f>
        <v/>
      </c>
      <c r="R155" s="11" t="str">
        <f>IF(Point[Added Date]="","",Point[Added Date])</f>
        <v/>
      </c>
      <c r="S155" s="14" t="str">
        <f>IF(Point[Z COORD]="","",Point[Z COORD])</f>
        <v/>
      </c>
      <c r="T155" s="14" t="str">
        <f>IF(Point[Asset Description]="","",PROPER(Point[Asset Description]))</f>
        <v/>
      </c>
      <c r="U155" s="14" t="str">
        <f>IF(Point[[Artist ]]="","",PROPER(Point[[Artist ]]))</f>
        <v/>
      </c>
      <c r="V155" s="14" t="str">
        <f>IF(Point[Material Notes]="","",PROPER(Point[Material Notes]))</f>
        <v/>
      </c>
      <c r="W155" s="14" t="str">
        <f>IF(Point[Dimension Notes]="","",Point[Dimension Notes])</f>
        <v/>
      </c>
      <c r="X155" s="14" t="str">
        <f>IF(Point[List]="","",VLOOKUP(Point[Burner Number],number,2,FALSE))</f>
        <v/>
      </c>
      <c r="Y155" s="14" t="str">
        <f>IF(Point[List]="","",VLOOKUP(Point[Fuel],bbq_fuel,2,FALSE))</f>
        <v/>
      </c>
      <c r="Z155" s="14" t="str">
        <f>IF(Point[List]="","",VLOOKUP(Point[Cabinet Material],bbq_material,2,FALSE))</f>
        <v/>
      </c>
      <c r="AA155" s="14" t="str">
        <f>IF(Point[Asset Group]="","",VLOOKUP(Point[Manufacturer],manufacturer,2,FALSE))</f>
        <v/>
      </c>
      <c r="AB155" s="14" t="str">
        <f>IF(Point[Uinsex WC]="","",Point[Uinsex WC])</f>
        <v/>
      </c>
      <c r="AC155" s="14" t="str">
        <f>IF(Point[Female WC]="","",Point[Female WC])</f>
        <v/>
      </c>
      <c r="AD155" s="14" t="str">
        <f>IF(Point[Male WC]="","",Point[Male WC])</f>
        <v/>
      </c>
      <c r="AE155" s="14" t="str">
        <f>IF(Point[Urinal]="","",Point[Urinal])</f>
        <v/>
      </c>
      <c r="AF155" s="14" t="str">
        <f>IF(Point[Disabled Unisex]="","",Point[Disabled Unisex])</f>
        <v/>
      </c>
      <c r="AG155" s="14" t="str">
        <f>IF(Point[Disabled Female]="","",Point[Disabled Female])</f>
        <v/>
      </c>
      <c r="AH155" s="14" t="str">
        <f>IF(Point[Disabled Male]="","",Point[Disabled Male])</f>
        <v/>
      </c>
      <c r="AI155" s="14" t="str">
        <f>IF(Point[Asset Group]="","",VLOOKUP(Point[Handrail],yes_no,2,FALSE))</f>
        <v/>
      </c>
      <c r="AJ155" s="14" t="str">
        <f>IF(Point[Asset Group]="","",VLOOKUP(Point[Baby Changing],yes_no,2,FALSE))</f>
        <v/>
      </c>
      <c r="AK155" s="14" t="str">
        <f>IF(Point[Asset Group]="","",VLOOKUP(Point[Service Room],yes_no,2,FALSE))</f>
        <v/>
      </c>
      <c r="AL155" s="14" t="str">
        <f>IF(Point[Asset Group]="","",VLOOKUP(Point[Service Tap],service_tap,2,FALSE))</f>
        <v/>
      </c>
      <c r="AM155" s="14" t="str">
        <f>IF(Point[Asset Group]="","",VLOOKUP(Point[Heating Type],wc_heating,2,FALSE))</f>
        <v/>
      </c>
      <c r="AN155" s="14" t="str">
        <f>IF(Point[Asset Group]="","",VLOOKUP(Point[Power Supply],power_supply,2,FALSE))</f>
        <v/>
      </c>
      <c r="AO155" s="14" t="str">
        <f>IF(Point[Asset Group]="","",VLOOKUP(Point[Waste Water],waste_water,2,FALSE))</f>
        <v/>
      </c>
      <c r="AP155" s="14" t="str">
        <f>IF(Point[Asset Group]="","",VLOOKUP(Point[Furniture SubType],subdom_master_gdb,2,FALSE))</f>
        <v/>
      </c>
      <c r="AQ155" s="14" t="str">
        <f>IF(Point[Asset Group]="","",VLOOKUP(Point[Concrete Pad],yes_no,2,FALSE))</f>
        <v/>
      </c>
      <c r="AR155" s="14" t="str">
        <f>IF(Point[Asset Group]="","",VLOOKUP(Point[Material],material_master,2,FALSE))</f>
        <v/>
      </c>
      <c r="AS155" s="14" t="str">
        <f>IF(Point[Asset Group]="","",VLOOKUP(Point[Plumbing],irrigation_plumbing,2,FALSE))</f>
        <v/>
      </c>
      <c r="AT155" s="14" t="str">
        <f>IF(Point[Asset Group]="","",VLOOKUP(Point[Sprinklers],irrigation_sprinklers,2,FALSE))</f>
        <v/>
      </c>
      <c r="AU155" s="14" t="str">
        <f>IF(Point[Asset Group]="","",VLOOKUP(Point[System],irrigation_system,2,FALSE))</f>
        <v/>
      </c>
      <c r="AV155" s="14" t="str">
        <f>IF(Point[Asset Group]="","",VLOOKUP(Point[Status],irrigation_status,2,FALSE))</f>
        <v/>
      </c>
      <c r="AW155" s="11" t="str">
        <f>IF(Point[Date of manufacture]="","",Point[Date of manufacture])</f>
        <v/>
      </c>
      <c r="AX155" s="14" t="str">
        <f>IF(Point[Asset Group]="","",VLOOKUP(Point[Sign Purpose],sign_purpose,2,FALSE))</f>
        <v/>
      </c>
      <c r="AY155" s="14" t="str">
        <f>IF(Point[Asset Group]="","",VLOOKUP(Point[Sign Material],material_master,2,FALSE))</f>
        <v/>
      </c>
      <c r="AZ155" s="14" t="str">
        <f>IF(Point[Asset Group]="","",VLOOKUP(Point[Affixed To],sign_affix,2,FALSE))</f>
        <v/>
      </c>
      <c r="BA155" s="14" t="str">
        <f>IF(Point[Size HxB mm]="","",Point[Size HxB mm])</f>
        <v/>
      </c>
      <c r="BB155" s="14" t="str">
        <f>IF(Point[Height m]="","",Point[Height m])</f>
        <v/>
      </c>
      <c r="BC155" s="14" t="str">
        <f>IF(Point[Asset Group]="","",VLOOKUP(Point[Post Material],material_master,2,FALSE))</f>
        <v/>
      </c>
      <c r="BD155" s="14" t="str">
        <f>IF(Point[Asset Group]="","",VLOOKUP(Point[Post Number],number,2,FALSE))</f>
        <v/>
      </c>
      <c r="BE155" s="14" t="str">
        <f>IF(Point[Asset Group]="","",VLOOKUP(Point[Structure SubType],subdom_master_gdb,2,FALSE))</f>
        <v/>
      </c>
      <c r="BF155" s="14" t="str">
        <f>IF(Point[Area m2]="","",Point[Area m2])</f>
        <v/>
      </c>
      <c r="BG155" s="14" t="str">
        <f>IF(Point[Length m]="","",Point[Length m])</f>
        <v/>
      </c>
      <c r="BH155" s="14" t="str">
        <f>IF(Point[Width m]="","",Point[Width m])</f>
        <v/>
      </c>
      <c r="BI155" s="14" t="str">
        <f>IF(Point[Diameter m]="","",Point[Diameter m])</f>
        <v/>
      </c>
      <c r="BJ155" s="14" t="str">
        <f>IF(Point[Asset Group]="","",VLOOKUP(Point[Number of Pipes],number,2,FALSE))</f>
        <v/>
      </c>
      <c r="BK155" s="14" t="str">
        <f>IF(Point[Asset Group]="","",VLOOKUP(Point[Combined Name],2,FALSE))</f>
        <v/>
      </c>
      <c r="BL155" s="14" t="str">
        <f>IF(Point[Asset Group]="","",VLOOKUP(Point[Size Class],size_class,2,FALSE))</f>
        <v/>
      </c>
      <c r="BM155" s="14" t="str">
        <f>IF(Point[Asset Group]="","",VLOOKUP(Point[Age Class],age_class,2,FALSE))</f>
        <v/>
      </c>
      <c r="BN155" s="14" t="str">
        <f>IF(Point[Girth (cm)]="","",Point[Girth (cm)])</f>
        <v/>
      </c>
      <c r="BO155" s="14" t="str">
        <f>IF(Point[Crown Radius (m)]="","",Point[Crown Radius (m)])</f>
        <v/>
      </c>
      <c r="BP155" s="14" t="str">
        <f>IF(Point[Asset Group]="","",VLOOKUP(Point[Rooting Environment],root_enviro,2,FALSE))</f>
        <v/>
      </c>
      <c r="BQ155" s="14" t="str">
        <f>IF(Point[Asset Group]="","",VLOOKUP(Point[Tree Surround],tree_surround,2,FALSE))</f>
        <v/>
      </c>
      <c r="BR155" s="14" t="str">
        <f>IF(Point[Asset Group]="","",VLOOKUP(Point[Tree Grill],yes_no,2,FALSE))</f>
        <v/>
      </c>
      <c r="BS155" s="14" t="str">
        <f>IF(Point[Asset Group]="","",VLOOKUP(Point[Tree Location],tree_location,2,FALSE))</f>
        <v/>
      </c>
    </row>
    <row r="156" spans="1:71" s="3" customFormat="1" x14ac:dyDescent="0.2">
      <c r="A156" s="3" t="str">
        <f>IF(Point[DWG File Name]="","",Point[DWG File Name])</f>
        <v/>
      </c>
      <c r="B156" s="3" t="str">
        <f>IF(Point[DWG Layer Name]="","",Point[DWG Layer Name])</f>
        <v/>
      </c>
      <c r="C156" s="3" t="str">
        <f>IF(Point[DWG Handle]="","",Point[DWG Handle])</f>
        <v/>
      </c>
      <c r="D156" s="58" t="str">
        <f>IF(Point[X]="","",Point[X])</f>
        <v/>
      </c>
      <c r="E156" s="58" t="str">
        <f>IF(Point[Y]="","",Point[Y])</f>
        <v/>
      </c>
      <c r="F156" s="3" t="str">
        <f>IF(Point[Replacement Asset]="","",Point[Replacement Asset])</f>
        <v/>
      </c>
      <c r="G156" s="3" t="str">
        <f>IF(Point[Asset ID]="","",UPPER(Point[Asset ID]))</f>
        <v/>
      </c>
      <c r="H156" s="3" t="str">
        <f>IF(Point[Asset Group]="","",VLOOKUP(Point[Asset Group],asset_grp_pt,4,FALSE))</f>
        <v/>
      </c>
      <c r="I156" s="3" t="str">
        <f>IF(Point[Asset Group]="","",VLOOKUP(Point[Asset Group],asset_grp_pt,2,FALSE))</f>
        <v/>
      </c>
      <c r="J156" s="3" t="str">
        <f>IF(Point[Asset Group]="","",VLOOKUP(Point[Asset Group],asset_grp_pt,3,FALSE))</f>
        <v/>
      </c>
      <c r="K156" s="3" t="str">
        <f>IF(Point[Asset Group]="","",VLOOKUP(Point[Asset Type],type_master_list,2,FALSE))</f>
        <v/>
      </c>
      <c r="L156" s="3" t="str">
        <f>IF(Point[Asset Name]="","",PROPER(Point[Asset Name]))</f>
        <v/>
      </c>
      <c r="M156" s="11" t="str">
        <f>IF(Point[Install Date]="","",Point[Install Date])</f>
        <v/>
      </c>
      <c r="N156" s="11" t="str">
        <f>IF(Point[Note]="","",PROPER(Point[Note]))</f>
        <v/>
      </c>
      <c r="O156" s="11" t="str">
        <f>IF(Point[Resource Consent Number]="","",UPPER(Point[Resource Consent Number]))</f>
        <v/>
      </c>
      <c r="P156" s="53" t="str">
        <f>IF(Point[Asset Unit Cost]="","",Point[Asset Unit Cost])</f>
        <v/>
      </c>
      <c r="Q156" s="11" t="str">
        <f>IF(Point[Added By]="","",UPPER(Point[Added By]))</f>
        <v/>
      </c>
      <c r="R156" s="11" t="str">
        <f>IF(Point[Added Date]="","",Point[Added Date])</f>
        <v/>
      </c>
      <c r="S156" s="14" t="str">
        <f>IF(Point[Z COORD]="","",Point[Z COORD])</f>
        <v/>
      </c>
      <c r="T156" s="14" t="str">
        <f>IF(Point[Asset Description]="","",PROPER(Point[Asset Description]))</f>
        <v/>
      </c>
      <c r="U156" s="14" t="str">
        <f>IF(Point[[Artist ]]="","",PROPER(Point[[Artist ]]))</f>
        <v/>
      </c>
      <c r="V156" s="14" t="str">
        <f>IF(Point[Material Notes]="","",PROPER(Point[Material Notes]))</f>
        <v/>
      </c>
      <c r="W156" s="14" t="str">
        <f>IF(Point[Dimension Notes]="","",Point[Dimension Notes])</f>
        <v/>
      </c>
      <c r="X156" s="14" t="str">
        <f>IF(Point[List]="","",VLOOKUP(Point[Burner Number],number,2,FALSE))</f>
        <v/>
      </c>
      <c r="Y156" s="14" t="str">
        <f>IF(Point[List]="","",VLOOKUP(Point[Fuel],bbq_fuel,2,FALSE))</f>
        <v/>
      </c>
      <c r="Z156" s="14" t="str">
        <f>IF(Point[List]="","",VLOOKUP(Point[Cabinet Material],bbq_material,2,FALSE))</f>
        <v/>
      </c>
      <c r="AA156" s="14" t="str">
        <f>IF(Point[Asset Group]="","",VLOOKUP(Point[Manufacturer],manufacturer,2,FALSE))</f>
        <v/>
      </c>
      <c r="AB156" s="14" t="str">
        <f>IF(Point[Uinsex WC]="","",Point[Uinsex WC])</f>
        <v/>
      </c>
      <c r="AC156" s="14" t="str">
        <f>IF(Point[Female WC]="","",Point[Female WC])</f>
        <v/>
      </c>
      <c r="AD156" s="14" t="str">
        <f>IF(Point[Male WC]="","",Point[Male WC])</f>
        <v/>
      </c>
      <c r="AE156" s="14" t="str">
        <f>IF(Point[Urinal]="","",Point[Urinal])</f>
        <v/>
      </c>
      <c r="AF156" s="14" t="str">
        <f>IF(Point[Disabled Unisex]="","",Point[Disabled Unisex])</f>
        <v/>
      </c>
      <c r="AG156" s="14" t="str">
        <f>IF(Point[Disabled Female]="","",Point[Disabled Female])</f>
        <v/>
      </c>
      <c r="AH156" s="14" t="str">
        <f>IF(Point[Disabled Male]="","",Point[Disabled Male])</f>
        <v/>
      </c>
      <c r="AI156" s="14" t="str">
        <f>IF(Point[Asset Group]="","",VLOOKUP(Point[Handrail],yes_no,2,FALSE))</f>
        <v/>
      </c>
      <c r="AJ156" s="14" t="str">
        <f>IF(Point[Asset Group]="","",VLOOKUP(Point[Baby Changing],yes_no,2,FALSE))</f>
        <v/>
      </c>
      <c r="AK156" s="14" t="str">
        <f>IF(Point[Asset Group]="","",VLOOKUP(Point[Service Room],yes_no,2,FALSE))</f>
        <v/>
      </c>
      <c r="AL156" s="14" t="str">
        <f>IF(Point[Asset Group]="","",VLOOKUP(Point[Service Tap],service_tap,2,FALSE))</f>
        <v/>
      </c>
      <c r="AM156" s="14" t="str">
        <f>IF(Point[Asset Group]="","",VLOOKUP(Point[Heating Type],wc_heating,2,FALSE))</f>
        <v/>
      </c>
      <c r="AN156" s="14" t="str">
        <f>IF(Point[Asset Group]="","",VLOOKUP(Point[Power Supply],power_supply,2,FALSE))</f>
        <v/>
      </c>
      <c r="AO156" s="14" t="str">
        <f>IF(Point[Asset Group]="","",VLOOKUP(Point[Waste Water],waste_water,2,FALSE))</f>
        <v/>
      </c>
      <c r="AP156" s="14" t="str">
        <f>IF(Point[Asset Group]="","",VLOOKUP(Point[Furniture SubType],subdom_master_gdb,2,FALSE))</f>
        <v/>
      </c>
      <c r="AQ156" s="14" t="str">
        <f>IF(Point[Asset Group]="","",VLOOKUP(Point[Concrete Pad],yes_no,2,FALSE))</f>
        <v/>
      </c>
      <c r="AR156" s="14" t="str">
        <f>IF(Point[Asset Group]="","",VLOOKUP(Point[Material],material_master,2,FALSE))</f>
        <v/>
      </c>
      <c r="AS156" s="14" t="str">
        <f>IF(Point[Asset Group]="","",VLOOKUP(Point[Plumbing],irrigation_plumbing,2,FALSE))</f>
        <v/>
      </c>
      <c r="AT156" s="14" t="str">
        <f>IF(Point[Asset Group]="","",VLOOKUP(Point[Sprinklers],irrigation_sprinklers,2,FALSE))</f>
        <v/>
      </c>
      <c r="AU156" s="14" t="str">
        <f>IF(Point[Asset Group]="","",VLOOKUP(Point[System],irrigation_system,2,FALSE))</f>
        <v/>
      </c>
      <c r="AV156" s="14" t="str">
        <f>IF(Point[Asset Group]="","",VLOOKUP(Point[Status],irrigation_status,2,FALSE))</f>
        <v/>
      </c>
      <c r="AW156" s="11" t="str">
        <f>IF(Point[Date of manufacture]="","",Point[Date of manufacture])</f>
        <v/>
      </c>
      <c r="AX156" s="14" t="str">
        <f>IF(Point[Asset Group]="","",VLOOKUP(Point[Sign Purpose],sign_purpose,2,FALSE))</f>
        <v/>
      </c>
      <c r="AY156" s="14" t="str">
        <f>IF(Point[Asset Group]="","",VLOOKUP(Point[Sign Material],material_master,2,FALSE))</f>
        <v/>
      </c>
      <c r="AZ156" s="14" t="str">
        <f>IF(Point[Asset Group]="","",VLOOKUP(Point[Affixed To],sign_affix,2,FALSE))</f>
        <v/>
      </c>
      <c r="BA156" s="14" t="str">
        <f>IF(Point[Size HxB mm]="","",Point[Size HxB mm])</f>
        <v/>
      </c>
      <c r="BB156" s="14" t="str">
        <f>IF(Point[Height m]="","",Point[Height m])</f>
        <v/>
      </c>
      <c r="BC156" s="14" t="str">
        <f>IF(Point[Asset Group]="","",VLOOKUP(Point[Post Material],material_master,2,FALSE))</f>
        <v/>
      </c>
      <c r="BD156" s="14" t="str">
        <f>IF(Point[Asset Group]="","",VLOOKUP(Point[Post Number],number,2,FALSE))</f>
        <v/>
      </c>
      <c r="BE156" s="14" t="str">
        <f>IF(Point[Asset Group]="","",VLOOKUP(Point[Structure SubType],subdom_master_gdb,2,FALSE))</f>
        <v/>
      </c>
      <c r="BF156" s="14" t="str">
        <f>IF(Point[Area m2]="","",Point[Area m2])</f>
        <v/>
      </c>
      <c r="BG156" s="14" t="str">
        <f>IF(Point[Length m]="","",Point[Length m])</f>
        <v/>
      </c>
      <c r="BH156" s="14" t="str">
        <f>IF(Point[Width m]="","",Point[Width m])</f>
        <v/>
      </c>
      <c r="BI156" s="14" t="str">
        <f>IF(Point[Diameter m]="","",Point[Diameter m])</f>
        <v/>
      </c>
      <c r="BJ156" s="14" t="str">
        <f>IF(Point[Asset Group]="","",VLOOKUP(Point[Number of Pipes],number,2,FALSE))</f>
        <v/>
      </c>
      <c r="BK156" s="14" t="str">
        <f>IF(Point[Asset Group]="","",VLOOKUP(Point[Combined Name],2,FALSE))</f>
        <v/>
      </c>
      <c r="BL156" s="14" t="str">
        <f>IF(Point[Asset Group]="","",VLOOKUP(Point[Size Class],size_class,2,FALSE))</f>
        <v/>
      </c>
      <c r="BM156" s="14" t="str">
        <f>IF(Point[Asset Group]="","",VLOOKUP(Point[Age Class],age_class,2,FALSE))</f>
        <v/>
      </c>
      <c r="BN156" s="14" t="str">
        <f>IF(Point[Girth (cm)]="","",Point[Girth (cm)])</f>
        <v/>
      </c>
      <c r="BO156" s="14" t="str">
        <f>IF(Point[Crown Radius (m)]="","",Point[Crown Radius (m)])</f>
        <v/>
      </c>
      <c r="BP156" s="14" t="str">
        <f>IF(Point[Asset Group]="","",VLOOKUP(Point[Rooting Environment],root_enviro,2,FALSE))</f>
        <v/>
      </c>
      <c r="BQ156" s="14" t="str">
        <f>IF(Point[Asset Group]="","",VLOOKUP(Point[Tree Surround],tree_surround,2,FALSE))</f>
        <v/>
      </c>
      <c r="BR156" s="14" t="str">
        <f>IF(Point[Asset Group]="","",VLOOKUP(Point[Tree Grill],yes_no,2,FALSE))</f>
        <v/>
      </c>
      <c r="BS156" s="14" t="str">
        <f>IF(Point[Asset Group]="","",VLOOKUP(Point[Tree Location],tree_location,2,FALSE))</f>
        <v/>
      </c>
    </row>
    <row r="157" spans="1:71" s="3" customFormat="1" x14ac:dyDescent="0.2">
      <c r="A157" s="3" t="str">
        <f>IF(Point[DWG File Name]="","",Point[DWG File Name])</f>
        <v/>
      </c>
      <c r="B157" s="3" t="str">
        <f>IF(Point[DWG Layer Name]="","",Point[DWG Layer Name])</f>
        <v/>
      </c>
      <c r="C157" s="3" t="str">
        <f>IF(Point[DWG Handle]="","",Point[DWG Handle])</f>
        <v/>
      </c>
      <c r="D157" s="58" t="str">
        <f>IF(Point[X]="","",Point[X])</f>
        <v/>
      </c>
      <c r="E157" s="58" t="str">
        <f>IF(Point[Y]="","",Point[Y])</f>
        <v/>
      </c>
      <c r="F157" s="3" t="str">
        <f>IF(Point[Replacement Asset]="","",Point[Replacement Asset])</f>
        <v/>
      </c>
      <c r="G157" s="3" t="str">
        <f>IF(Point[Asset ID]="","",UPPER(Point[Asset ID]))</f>
        <v/>
      </c>
      <c r="H157" s="3" t="str">
        <f>IF(Point[Asset Group]="","",VLOOKUP(Point[Asset Group],asset_grp_pt,4,FALSE))</f>
        <v/>
      </c>
      <c r="I157" s="3" t="str">
        <f>IF(Point[Asset Group]="","",VLOOKUP(Point[Asset Group],asset_grp_pt,2,FALSE))</f>
        <v/>
      </c>
      <c r="J157" s="3" t="str">
        <f>IF(Point[Asset Group]="","",VLOOKUP(Point[Asset Group],asset_grp_pt,3,FALSE))</f>
        <v/>
      </c>
      <c r="K157" s="3" t="str">
        <f>IF(Point[Asset Group]="","",VLOOKUP(Point[Asset Type],type_master_list,2,FALSE))</f>
        <v/>
      </c>
      <c r="L157" s="3" t="str">
        <f>IF(Point[Asset Name]="","",PROPER(Point[Asset Name]))</f>
        <v/>
      </c>
      <c r="M157" s="11" t="str">
        <f>IF(Point[Install Date]="","",Point[Install Date])</f>
        <v/>
      </c>
      <c r="N157" s="11" t="str">
        <f>IF(Point[Note]="","",PROPER(Point[Note]))</f>
        <v/>
      </c>
      <c r="O157" s="11" t="str">
        <f>IF(Point[Resource Consent Number]="","",UPPER(Point[Resource Consent Number]))</f>
        <v/>
      </c>
      <c r="P157" s="53" t="str">
        <f>IF(Point[Asset Unit Cost]="","",Point[Asset Unit Cost])</f>
        <v/>
      </c>
      <c r="Q157" s="11" t="str">
        <f>IF(Point[Added By]="","",UPPER(Point[Added By]))</f>
        <v/>
      </c>
      <c r="R157" s="11" t="str">
        <f>IF(Point[Added Date]="","",Point[Added Date])</f>
        <v/>
      </c>
      <c r="S157" s="14" t="str">
        <f>IF(Point[Z COORD]="","",Point[Z COORD])</f>
        <v/>
      </c>
      <c r="T157" s="14" t="str">
        <f>IF(Point[Asset Description]="","",PROPER(Point[Asset Description]))</f>
        <v/>
      </c>
      <c r="U157" s="14" t="str">
        <f>IF(Point[[Artist ]]="","",PROPER(Point[[Artist ]]))</f>
        <v/>
      </c>
      <c r="V157" s="14" t="str">
        <f>IF(Point[Material Notes]="","",PROPER(Point[Material Notes]))</f>
        <v/>
      </c>
      <c r="W157" s="14" t="str">
        <f>IF(Point[Dimension Notes]="","",Point[Dimension Notes])</f>
        <v/>
      </c>
      <c r="X157" s="14" t="str">
        <f>IF(Point[List]="","",VLOOKUP(Point[Burner Number],number,2,FALSE))</f>
        <v/>
      </c>
      <c r="Y157" s="14" t="str">
        <f>IF(Point[List]="","",VLOOKUP(Point[Fuel],bbq_fuel,2,FALSE))</f>
        <v/>
      </c>
      <c r="Z157" s="14" t="str">
        <f>IF(Point[List]="","",VLOOKUP(Point[Cabinet Material],bbq_material,2,FALSE))</f>
        <v/>
      </c>
      <c r="AA157" s="14" t="str">
        <f>IF(Point[Asset Group]="","",VLOOKUP(Point[Manufacturer],manufacturer,2,FALSE))</f>
        <v/>
      </c>
      <c r="AB157" s="14" t="str">
        <f>IF(Point[Uinsex WC]="","",Point[Uinsex WC])</f>
        <v/>
      </c>
      <c r="AC157" s="14" t="str">
        <f>IF(Point[Female WC]="","",Point[Female WC])</f>
        <v/>
      </c>
      <c r="AD157" s="14" t="str">
        <f>IF(Point[Male WC]="","",Point[Male WC])</f>
        <v/>
      </c>
      <c r="AE157" s="14" t="str">
        <f>IF(Point[Urinal]="","",Point[Urinal])</f>
        <v/>
      </c>
      <c r="AF157" s="14" t="str">
        <f>IF(Point[Disabled Unisex]="","",Point[Disabled Unisex])</f>
        <v/>
      </c>
      <c r="AG157" s="14" t="str">
        <f>IF(Point[Disabled Female]="","",Point[Disabled Female])</f>
        <v/>
      </c>
      <c r="AH157" s="14" t="str">
        <f>IF(Point[Disabled Male]="","",Point[Disabled Male])</f>
        <v/>
      </c>
      <c r="AI157" s="14" t="str">
        <f>IF(Point[Asset Group]="","",VLOOKUP(Point[Handrail],yes_no,2,FALSE))</f>
        <v/>
      </c>
      <c r="AJ157" s="14" t="str">
        <f>IF(Point[Asset Group]="","",VLOOKUP(Point[Baby Changing],yes_no,2,FALSE))</f>
        <v/>
      </c>
      <c r="AK157" s="14" t="str">
        <f>IF(Point[Asset Group]="","",VLOOKUP(Point[Service Room],yes_no,2,FALSE))</f>
        <v/>
      </c>
      <c r="AL157" s="14" t="str">
        <f>IF(Point[Asset Group]="","",VLOOKUP(Point[Service Tap],service_tap,2,FALSE))</f>
        <v/>
      </c>
      <c r="AM157" s="14" t="str">
        <f>IF(Point[Asset Group]="","",VLOOKUP(Point[Heating Type],wc_heating,2,FALSE))</f>
        <v/>
      </c>
      <c r="AN157" s="14" t="str">
        <f>IF(Point[Asset Group]="","",VLOOKUP(Point[Power Supply],power_supply,2,FALSE))</f>
        <v/>
      </c>
      <c r="AO157" s="14" t="str">
        <f>IF(Point[Asset Group]="","",VLOOKUP(Point[Waste Water],waste_water,2,FALSE))</f>
        <v/>
      </c>
      <c r="AP157" s="14" t="str">
        <f>IF(Point[Asset Group]="","",VLOOKUP(Point[Furniture SubType],subdom_master_gdb,2,FALSE))</f>
        <v/>
      </c>
      <c r="AQ157" s="14" t="str">
        <f>IF(Point[Asset Group]="","",VLOOKUP(Point[Concrete Pad],yes_no,2,FALSE))</f>
        <v/>
      </c>
      <c r="AR157" s="14" t="str">
        <f>IF(Point[Asset Group]="","",VLOOKUP(Point[Material],material_master,2,FALSE))</f>
        <v/>
      </c>
      <c r="AS157" s="14" t="str">
        <f>IF(Point[Asset Group]="","",VLOOKUP(Point[Plumbing],irrigation_plumbing,2,FALSE))</f>
        <v/>
      </c>
      <c r="AT157" s="14" t="str">
        <f>IF(Point[Asset Group]="","",VLOOKUP(Point[Sprinklers],irrigation_sprinklers,2,FALSE))</f>
        <v/>
      </c>
      <c r="AU157" s="14" t="str">
        <f>IF(Point[Asset Group]="","",VLOOKUP(Point[System],irrigation_system,2,FALSE))</f>
        <v/>
      </c>
      <c r="AV157" s="14" t="str">
        <f>IF(Point[Asset Group]="","",VLOOKUP(Point[Status],irrigation_status,2,FALSE))</f>
        <v/>
      </c>
      <c r="AW157" s="11" t="str">
        <f>IF(Point[Date of manufacture]="","",Point[Date of manufacture])</f>
        <v/>
      </c>
      <c r="AX157" s="14" t="str">
        <f>IF(Point[Asset Group]="","",VLOOKUP(Point[Sign Purpose],sign_purpose,2,FALSE))</f>
        <v/>
      </c>
      <c r="AY157" s="14" t="str">
        <f>IF(Point[Asset Group]="","",VLOOKUP(Point[Sign Material],material_master,2,FALSE))</f>
        <v/>
      </c>
      <c r="AZ157" s="14" t="str">
        <f>IF(Point[Asset Group]="","",VLOOKUP(Point[Affixed To],sign_affix,2,FALSE))</f>
        <v/>
      </c>
      <c r="BA157" s="14" t="str">
        <f>IF(Point[Size HxB mm]="","",Point[Size HxB mm])</f>
        <v/>
      </c>
      <c r="BB157" s="14" t="str">
        <f>IF(Point[Height m]="","",Point[Height m])</f>
        <v/>
      </c>
      <c r="BC157" s="14" t="str">
        <f>IF(Point[Asset Group]="","",VLOOKUP(Point[Post Material],material_master,2,FALSE))</f>
        <v/>
      </c>
      <c r="BD157" s="14" t="str">
        <f>IF(Point[Asset Group]="","",VLOOKUP(Point[Post Number],number,2,FALSE))</f>
        <v/>
      </c>
      <c r="BE157" s="14" t="str">
        <f>IF(Point[Asset Group]="","",VLOOKUP(Point[Structure SubType],subdom_master_gdb,2,FALSE))</f>
        <v/>
      </c>
      <c r="BF157" s="14" t="str">
        <f>IF(Point[Area m2]="","",Point[Area m2])</f>
        <v/>
      </c>
      <c r="BG157" s="14" t="str">
        <f>IF(Point[Length m]="","",Point[Length m])</f>
        <v/>
      </c>
      <c r="BH157" s="14" t="str">
        <f>IF(Point[Width m]="","",Point[Width m])</f>
        <v/>
      </c>
      <c r="BI157" s="14" t="str">
        <f>IF(Point[Diameter m]="","",Point[Diameter m])</f>
        <v/>
      </c>
      <c r="BJ157" s="14" t="str">
        <f>IF(Point[Asset Group]="","",VLOOKUP(Point[Number of Pipes],number,2,FALSE))</f>
        <v/>
      </c>
      <c r="BK157" s="14" t="str">
        <f>IF(Point[Asset Group]="","",VLOOKUP(Point[Combined Name],2,FALSE))</f>
        <v/>
      </c>
      <c r="BL157" s="14" t="str">
        <f>IF(Point[Asset Group]="","",VLOOKUP(Point[Size Class],size_class,2,FALSE))</f>
        <v/>
      </c>
      <c r="BM157" s="14" t="str">
        <f>IF(Point[Asset Group]="","",VLOOKUP(Point[Age Class],age_class,2,FALSE))</f>
        <v/>
      </c>
      <c r="BN157" s="14" t="str">
        <f>IF(Point[Girth (cm)]="","",Point[Girth (cm)])</f>
        <v/>
      </c>
      <c r="BO157" s="14" t="str">
        <f>IF(Point[Crown Radius (m)]="","",Point[Crown Radius (m)])</f>
        <v/>
      </c>
      <c r="BP157" s="14" t="str">
        <f>IF(Point[Asset Group]="","",VLOOKUP(Point[Rooting Environment],root_enviro,2,FALSE))</f>
        <v/>
      </c>
      <c r="BQ157" s="14" t="str">
        <f>IF(Point[Asset Group]="","",VLOOKUP(Point[Tree Surround],tree_surround,2,FALSE))</f>
        <v/>
      </c>
      <c r="BR157" s="14" t="str">
        <f>IF(Point[Asset Group]="","",VLOOKUP(Point[Tree Grill],yes_no,2,FALSE))</f>
        <v/>
      </c>
      <c r="BS157" s="14" t="str">
        <f>IF(Point[Asset Group]="","",VLOOKUP(Point[Tree Location],tree_location,2,FALSE))</f>
        <v/>
      </c>
    </row>
    <row r="158" spans="1:71" s="3" customFormat="1" x14ac:dyDescent="0.2">
      <c r="A158" s="3" t="str">
        <f>IF(Point[DWG File Name]="","",Point[DWG File Name])</f>
        <v/>
      </c>
      <c r="B158" s="3" t="str">
        <f>IF(Point[DWG Layer Name]="","",Point[DWG Layer Name])</f>
        <v/>
      </c>
      <c r="C158" s="3" t="str">
        <f>IF(Point[DWG Handle]="","",Point[DWG Handle])</f>
        <v/>
      </c>
      <c r="D158" s="58" t="str">
        <f>IF(Point[X]="","",Point[X])</f>
        <v/>
      </c>
      <c r="E158" s="58" t="str">
        <f>IF(Point[Y]="","",Point[Y])</f>
        <v/>
      </c>
      <c r="F158" s="3" t="str">
        <f>IF(Point[Replacement Asset]="","",Point[Replacement Asset])</f>
        <v/>
      </c>
      <c r="G158" s="3" t="str">
        <f>IF(Point[Asset ID]="","",UPPER(Point[Asset ID]))</f>
        <v/>
      </c>
      <c r="H158" s="3" t="str">
        <f>IF(Point[Asset Group]="","",VLOOKUP(Point[Asset Group],asset_grp_pt,4,FALSE))</f>
        <v/>
      </c>
      <c r="I158" s="3" t="str">
        <f>IF(Point[Asset Group]="","",VLOOKUP(Point[Asset Group],asset_grp_pt,2,FALSE))</f>
        <v/>
      </c>
      <c r="J158" s="3" t="str">
        <f>IF(Point[Asset Group]="","",VLOOKUP(Point[Asset Group],asset_grp_pt,3,FALSE))</f>
        <v/>
      </c>
      <c r="K158" s="3" t="str">
        <f>IF(Point[Asset Group]="","",VLOOKUP(Point[Asset Type],type_master_list,2,FALSE))</f>
        <v/>
      </c>
      <c r="L158" s="3" t="str">
        <f>IF(Point[Asset Name]="","",PROPER(Point[Asset Name]))</f>
        <v/>
      </c>
      <c r="M158" s="11" t="str">
        <f>IF(Point[Install Date]="","",Point[Install Date])</f>
        <v/>
      </c>
      <c r="N158" s="11" t="str">
        <f>IF(Point[Note]="","",PROPER(Point[Note]))</f>
        <v/>
      </c>
      <c r="O158" s="11" t="str">
        <f>IF(Point[Resource Consent Number]="","",UPPER(Point[Resource Consent Number]))</f>
        <v/>
      </c>
      <c r="P158" s="53" t="str">
        <f>IF(Point[Asset Unit Cost]="","",Point[Asset Unit Cost])</f>
        <v/>
      </c>
      <c r="Q158" s="11" t="str">
        <f>IF(Point[Added By]="","",UPPER(Point[Added By]))</f>
        <v/>
      </c>
      <c r="R158" s="11" t="str">
        <f>IF(Point[Added Date]="","",Point[Added Date])</f>
        <v/>
      </c>
      <c r="S158" s="14" t="str">
        <f>IF(Point[Z COORD]="","",Point[Z COORD])</f>
        <v/>
      </c>
      <c r="T158" s="14" t="str">
        <f>IF(Point[Asset Description]="","",PROPER(Point[Asset Description]))</f>
        <v/>
      </c>
      <c r="U158" s="14" t="str">
        <f>IF(Point[[Artist ]]="","",PROPER(Point[[Artist ]]))</f>
        <v/>
      </c>
      <c r="V158" s="14" t="str">
        <f>IF(Point[Material Notes]="","",PROPER(Point[Material Notes]))</f>
        <v/>
      </c>
      <c r="W158" s="14" t="str">
        <f>IF(Point[Dimension Notes]="","",Point[Dimension Notes])</f>
        <v/>
      </c>
      <c r="X158" s="14" t="str">
        <f>IF(Point[List]="","",VLOOKUP(Point[Burner Number],number,2,FALSE))</f>
        <v/>
      </c>
      <c r="Y158" s="14" t="str">
        <f>IF(Point[List]="","",VLOOKUP(Point[Fuel],bbq_fuel,2,FALSE))</f>
        <v/>
      </c>
      <c r="Z158" s="14" t="str">
        <f>IF(Point[List]="","",VLOOKUP(Point[Cabinet Material],bbq_material,2,FALSE))</f>
        <v/>
      </c>
      <c r="AA158" s="14" t="str">
        <f>IF(Point[Asset Group]="","",VLOOKUP(Point[Manufacturer],manufacturer,2,FALSE))</f>
        <v/>
      </c>
      <c r="AB158" s="14" t="str">
        <f>IF(Point[Uinsex WC]="","",Point[Uinsex WC])</f>
        <v/>
      </c>
      <c r="AC158" s="14" t="str">
        <f>IF(Point[Female WC]="","",Point[Female WC])</f>
        <v/>
      </c>
      <c r="AD158" s="14" t="str">
        <f>IF(Point[Male WC]="","",Point[Male WC])</f>
        <v/>
      </c>
      <c r="AE158" s="14" t="str">
        <f>IF(Point[Urinal]="","",Point[Urinal])</f>
        <v/>
      </c>
      <c r="AF158" s="14" t="str">
        <f>IF(Point[Disabled Unisex]="","",Point[Disabled Unisex])</f>
        <v/>
      </c>
      <c r="AG158" s="14" t="str">
        <f>IF(Point[Disabled Female]="","",Point[Disabled Female])</f>
        <v/>
      </c>
      <c r="AH158" s="14" t="str">
        <f>IF(Point[Disabled Male]="","",Point[Disabled Male])</f>
        <v/>
      </c>
      <c r="AI158" s="14" t="str">
        <f>IF(Point[Asset Group]="","",VLOOKUP(Point[Handrail],yes_no,2,FALSE))</f>
        <v/>
      </c>
      <c r="AJ158" s="14" t="str">
        <f>IF(Point[Asset Group]="","",VLOOKUP(Point[Baby Changing],yes_no,2,FALSE))</f>
        <v/>
      </c>
      <c r="AK158" s="14" t="str">
        <f>IF(Point[Asset Group]="","",VLOOKUP(Point[Service Room],yes_no,2,FALSE))</f>
        <v/>
      </c>
      <c r="AL158" s="14" t="str">
        <f>IF(Point[Asset Group]="","",VLOOKUP(Point[Service Tap],service_tap,2,FALSE))</f>
        <v/>
      </c>
      <c r="AM158" s="14" t="str">
        <f>IF(Point[Asset Group]="","",VLOOKUP(Point[Heating Type],wc_heating,2,FALSE))</f>
        <v/>
      </c>
      <c r="AN158" s="14" t="str">
        <f>IF(Point[Asset Group]="","",VLOOKUP(Point[Power Supply],power_supply,2,FALSE))</f>
        <v/>
      </c>
      <c r="AO158" s="14" t="str">
        <f>IF(Point[Asset Group]="","",VLOOKUP(Point[Waste Water],waste_water,2,FALSE))</f>
        <v/>
      </c>
      <c r="AP158" s="14" t="str">
        <f>IF(Point[Asset Group]="","",VLOOKUP(Point[Furniture SubType],subdom_master_gdb,2,FALSE))</f>
        <v/>
      </c>
      <c r="AQ158" s="14" t="str">
        <f>IF(Point[Asset Group]="","",VLOOKUP(Point[Concrete Pad],yes_no,2,FALSE))</f>
        <v/>
      </c>
      <c r="AR158" s="14" t="str">
        <f>IF(Point[Asset Group]="","",VLOOKUP(Point[Material],material_master,2,FALSE))</f>
        <v/>
      </c>
      <c r="AS158" s="14" t="str">
        <f>IF(Point[Asset Group]="","",VLOOKUP(Point[Plumbing],irrigation_plumbing,2,FALSE))</f>
        <v/>
      </c>
      <c r="AT158" s="14" t="str">
        <f>IF(Point[Asset Group]="","",VLOOKUP(Point[Sprinklers],irrigation_sprinklers,2,FALSE))</f>
        <v/>
      </c>
      <c r="AU158" s="14" t="str">
        <f>IF(Point[Asset Group]="","",VLOOKUP(Point[System],irrigation_system,2,FALSE))</f>
        <v/>
      </c>
      <c r="AV158" s="14" t="str">
        <f>IF(Point[Asset Group]="","",VLOOKUP(Point[Status],irrigation_status,2,FALSE))</f>
        <v/>
      </c>
      <c r="AW158" s="11" t="str">
        <f>IF(Point[Date of manufacture]="","",Point[Date of manufacture])</f>
        <v/>
      </c>
      <c r="AX158" s="14" t="str">
        <f>IF(Point[Asset Group]="","",VLOOKUP(Point[Sign Purpose],sign_purpose,2,FALSE))</f>
        <v/>
      </c>
      <c r="AY158" s="14" t="str">
        <f>IF(Point[Asset Group]="","",VLOOKUP(Point[Sign Material],material_master,2,FALSE))</f>
        <v/>
      </c>
      <c r="AZ158" s="14" t="str">
        <f>IF(Point[Asset Group]="","",VLOOKUP(Point[Affixed To],sign_affix,2,FALSE))</f>
        <v/>
      </c>
      <c r="BA158" s="14" t="str">
        <f>IF(Point[Size HxB mm]="","",Point[Size HxB mm])</f>
        <v/>
      </c>
      <c r="BB158" s="14" t="str">
        <f>IF(Point[Height m]="","",Point[Height m])</f>
        <v/>
      </c>
      <c r="BC158" s="14" t="str">
        <f>IF(Point[Asset Group]="","",VLOOKUP(Point[Post Material],material_master,2,FALSE))</f>
        <v/>
      </c>
      <c r="BD158" s="14" t="str">
        <f>IF(Point[Asset Group]="","",VLOOKUP(Point[Post Number],number,2,FALSE))</f>
        <v/>
      </c>
      <c r="BE158" s="14" t="str">
        <f>IF(Point[Asset Group]="","",VLOOKUP(Point[Structure SubType],subdom_master_gdb,2,FALSE))</f>
        <v/>
      </c>
      <c r="BF158" s="14" t="str">
        <f>IF(Point[Area m2]="","",Point[Area m2])</f>
        <v/>
      </c>
      <c r="BG158" s="14" t="str">
        <f>IF(Point[Length m]="","",Point[Length m])</f>
        <v/>
      </c>
      <c r="BH158" s="14" t="str">
        <f>IF(Point[Width m]="","",Point[Width m])</f>
        <v/>
      </c>
      <c r="BI158" s="14" t="str">
        <f>IF(Point[Diameter m]="","",Point[Diameter m])</f>
        <v/>
      </c>
      <c r="BJ158" s="14" t="str">
        <f>IF(Point[Asset Group]="","",VLOOKUP(Point[Number of Pipes],number,2,FALSE))</f>
        <v/>
      </c>
      <c r="BK158" s="14" t="str">
        <f>IF(Point[Asset Group]="","",VLOOKUP(Point[Combined Name],2,FALSE))</f>
        <v/>
      </c>
      <c r="BL158" s="14" t="str">
        <f>IF(Point[Asset Group]="","",VLOOKUP(Point[Size Class],size_class,2,FALSE))</f>
        <v/>
      </c>
      <c r="BM158" s="14" t="str">
        <f>IF(Point[Asset Group]="","",VLOOKUP(Point[Age Class],age_class,2,FALSE))</f>
        <v/>
      </c>
      <c r="BN158" s="14" t="str">
        <f>IF(Point[Girth (cm)]="","",Point[Girth (cm)])</f>
        <v/>
      </c>
      <c r="BO158" s="14" t="str">
        <f>IF(Point[Crown Radius (m)]="","",Point[Crown Radius (m)])</f>
        <v/>
      </c>
      <c r="BP158" s="14" t="str">
        <f>IF(Point[Asset Group]="","",VLOOKUP(Point[Rooting Environment],root_enviro,2,FALSE))</f>
        <v/>
      </c>
      <c r="BQ158" s="14" t="str">
        <f>IF(Point[Asset Group]="","",VLOOKUP(Point[Tree Surround],tree_surround,2,FALSE))</f>
        <v/>
      </c>
      <c r="BR158" s="14" t="str">
        <f>IF(Point[Asset Group]="","",VLOOKUP(Point[Tree Grill],yes_no,2,FALSE))</f>
        <v/>
      </c>
      <c r="BS158" s="14" t="str">
        <f>IF(Point[Asset Group]="","",VLOOKUP(Point[Tree Location],tree_location,2,FALSE))</f>
        <v/>
      </c>
    </row>
    <row r="159" spans="1:71" s="3" customFormat="1" x14ac:dyDescent="0.2">
      <c r="A159" s="3" t="str">
        <f>IF(Point[DWG File Name]="","",Point[DWG File Name])</f>
        <v/>
      </c>
      <c r="B159" s="3" t="str">
        <f>IF(Point[DWG Layer Name]="","",Point[DWG Layer Name])</f>
        <v/>
      </c>
      <c r="C159" s="3" t="str">
        <f>IF(Point[DWG Handle]="","",Point[DWG Handle])</f>
        <v/>
      </c>
      <c r="D159" s="58" t="str">
        <f>IF(Point[X]="","",Point[X])</f>
        <v/>
      </c>
      <c r="E159" s="58" t="str">
        <f>IF(Point[Y]="","",Point[Y])</f>
        <v/>
      </c>
      <c r="F159" s="3" t="str">
        <f>IF(Point[Replacement Asset]="","",Point[Replacement Asset])</f>
        <v/>
      </c>
      <c r="G159" s="3" t="str">
        <f>IF(Point[Asset ID]="","",UPPER(Point[Asset ID]))</f>
        <v/>
      </c>
      <c r="H159" s="3" t="str">
        <f>IF(Point[Asset Group]="","",VLOOKUP(Point[Asset Group],asset_grp_pt,4,FALSE))</f>
        <v/>
      </c>
      <c r="I159" s="3" t="str">
        <f>IF(Point[Asset Group]="","",VLOOKUP(Point[Asset Group],asset_grp_pt,2,FALSE))</f>
        <v/>
      </c>
      <c r="J159" s="3" t="str">
        <f>IF(Point[Asset Group]="","",VLOOKUP(Point[Asset Group],asset_grp_pt,3,FALSE))</f>
        <v/>
      </c>
      <c r="K159" s="3" t="str">
        <f>IF(Point[Asset Group]="","",VLOOKUP(Point[Asset Type],type_master_list,2,FALSE))</f>
        <v/>
      </c>
      <c r="L159" s="3" t="str">
        <f>IF(Point[Asset Name]="","",PROPER(Point[Asset Name]))</f>
        <v/>
      </c>
      <c r="M159" s="11" t="str">
        <f>IF(Point[Install Date]="","",Point[Install Date])</f>
        <v/>
      </c>
      <c r="N159" s="11" t="str">
        <f>IF(Point[Note]="","",PROPER(Point[Note]))</f>
        <v/>
      </c>
      <c r="O159" s="11" t="str">
        <f>IF(Point[Resource Consent Number]="","",UPPER(Point[Resource Consent Number]))</f>
        <v/>
      </c>
      <c r="P159" s="53" t="str">
        <f>IF(Point[Asset Unit Cost]="","",Point[Asset Unit Cost])</f>
        <v/>
      </c>
      <c r="Q159" s="11" t="str">
        <f>IF(Point[Added By]="","",UPPER(Point[Added By]))</f>
        <v/>
      </c>
      <c r="R159" s="11" t="str">
        <f>IF(Point[Added Date]="","",Point[Added Date])</f>
        <v/>
      </c>
      <c r="S159" s="14" t="str">
        <f>IF(Point[Z COORD]="","",Point[Z COORD])</f>
        <v/>
      </c>
      <c r="T159" s="14" t="str">
        <f>IF(Point[Asset Description]="","",PROPER(Point[Asset Description]))</f>
        <v/>
      </c>
      <c r="U159" s="14" t="str">
        <f>IF(Point[[Artist ]]="","",PROPER(Point[[Artist ]]))</f>
        <v/>
      </c>
      <c r="V159" s="14" t="str">
        <f>IF(Point[Material Notes]="","",PROPER(Point[Material Notes]))</f>
        <v/>
      </c>
      <c r="W159" s="14" t="str">
        <f>IF(Point[Dimension Notes]="","",Point[Dimension Notes])</f>
        <v/>
      </c>
      <c r="X159" s="14" t="str">
        <f>IF(Point[List]="","",VLOOKUP(Point[Burner Number],number,2,FALSE))</f>
        <v/>
      </c>
      <c r="Y159" s="14" t="str">
        <f>IF(Point[List]="","",VLOOKUP(Point[Fuel],bbq_fuel,2,FALSE))</f>
        <v/>
      </c>
      <c r="Z159" s="14" t="str">
        <f>IF(Point[List]="","",VLOOKUP(Point[Cabinet Material],bbq_material,2,FALSE))</f>
        <v/>
      </c>
      <c r="AA159" s="14" t="str">
        <f>IF(Point[Asset Group]="","",VLOOKUP(Point[Manufacturer],manufacturer,2,FALSE))</f>
        <v/>
      </c>
      <c r="AB159" s="14" t="str">
        <f>IF(Point[Uinsex WC]="","",Point[Uinsex WC])</f>
        <v/>
      </c>
      <c r="AC159" s="14" t="str">
        <f>IF(Point[Female WC]="","",Point[Female WC])</f>
        <v/>
      </c>
      <c r="AD159" s="14" t="str">
        <f>IF(Point[Male WC]="","",Point[Male WC])</f>
        <v/>
      </c>
      <c r="AE159" s="14" t="str">
        <f>IF(Point[Urinal]="","",Point[Urinal])</f>
        <v/>
      </c>
      <c r="AF159" s="14" t="str">
        <f>IF(Point[Disabled Unisex]="","",Point[Disabled Unisex])</f>
        <v/>
      </c>
      <c r="AG159" s="14" t="str">
        <f>IF(Point[Disabled Female]="","",Point[Disabled Female])</f>
        <v/>
      </c>
      <c r="AH159" s="14" t="str">
        <f>IF(Point[Disabled Male]="","",Point[Disabled Male])</f>
        <v/>
      </c>
      <c r="AI159" s="14" t="str">
        <f>IF(Point[Asset Group]="","",VLOOKUP(Point[Handrail],yes_no,2,FALSE))</f>
        <v/>
      </c>
      <c r="AJ159" s="14" t="str">
        <f>IF(Point[Asset Group]="","",VLOOKUP(Point[Baby Changing],yes_no,2,FALSE))</f>
        <v/>
      </c>
      <c r="AK159" s="14" t="str">
        <f>IF(Point[Asset Group]="","",VLOOKUP(Point[Service Room],yes_no,2,FALSE))</f>
        <v/>
      </c>
      <c r="AL159" s="14" t="str">
        <f>IF(Point[Asset Group]="","",VLOOKUP(Point[Service Tap],service_tap,2,FALSE))</f>
        <v/>
      </c>
      <c r="AM159" s="14" t="str">
        <f>IF(Point[Asset Group]="","",VLOOKUP(Point[Heating Type],wc_heating,2,FALSE))</f>
        <v/>
      </c>
      <c r="AN159" s="14" t="str">
        <f>IF(Point[Asset Group]="","",VLOOKUP(Point[Power Supply],power_supply,2,FALSE))</f>
        <v/>
      </c>
      <c r="AO159" s="14" t="str">
        <f>IF(Point[Asset Group]="","",VLOOKUP(Point[Waste Water],waste_water,2,FALSE))</f>
        <v/>
      </c>
      <c r="AP159" s="14" t="str">
        <f>IF(Point[Asset Group]="","",VLOOKUP(Point[Furniture SubType],subdom_master_gdb,2,FALSE))</f>
        <v/>
      </c>
      <c r="AQ159" s="14" t="str">
        <f>IF(Point[Asset Group]="","",VLOOKUP(Point[Concrete Pad],yes_no,2,FALSE))</f>
        <v/>
      </c>
      <c r="AR159" s="14" t="str">
        <f>IF(Point[Asset Group]="","",VLOOKUP(Point[Material],material_master,2,FALSE))</f>
        <v/>
      </c>
      <c r="AS159" s="14" t="str">
        <f>IF(Point[Asset Group]="","",VLOOKUP(Point[Plumbing],irrigation_plumbing,2,FALSE))</f>
        <v/>
      </c>
      <c r="AT159" s="14" t="str">
        <f>IF(Point[Asset Group]="","",VLOOKUP(Point[Sprinklers],irrigation_sprinklers,2,FALSE))</f>
        <v/>
      </c>
      <c r="AU159" s="14" t="str">
        <f>IF(Point[Asset Group]="","",VLOOKUP(Point[System],irrigation_system,2,FALSE))</f>
        <v/>
      </c>
      <c r="AV159" s="14" t="str">
        <f>IF(Point[Asset Group]="","",VLOOKUP(Point[Status],irrigation_status,2,FALSE))</f>
        <v/>
      </c>
      <c r="AW159" s="11" t="str">
        <f>IF(Point[Date of manufacture]="","",Point[Date of manufacture])</f>
        <v/>
      </c>
      <c r="AX159" s="14" t="str">
        <f>IF(Point[Asset Group]="","",VLOOKUP(Point[Sign Purpose],sign_purpose,2,FALSE))</f>
        <v/>
      </c>
      <c r="AY159" s="14" t="str">
        <f>IF(Point[Asset Group]="","",VLOOKUP(Point[Sign Material],material_master,2,FALSE))</f>
        <v/>
      </c>
      <c r="AZ159" s="14" t="str">
        <f>IF(Point[Asset Group]="","",VLOOKUP(Point[Affixed To],sign_affix,2,FALSE))</f>
        <v/>
      </c>
      <c r="BA159" s="14" t="str">
        <f>IF(Point[Size HxB mm]="","",Point[Size HxB mm])</f>
        <v/>
      </c>
      <c r="BB159" s="14" t="str">
        <f>IF(Point[Height m]="","",Point[Height m])</f>
        <v/>
      </c>
      <c r="BC159" s="14" t="str">
        <f>IF(Point[Asset Group]="","",VLOOKUP(Point[Post Material],material_master,2,FALSE))</f>
        <v/>
      </c>
      <c r="BD159" s="14" t="str">
        <f>IF(Point[Asset Group]="","",VLOOKUP(Point[Post Number],number,2,FALSE))</f>
        <v/>
      </c>
      <c r="BE159" s="14" t="str">
        <f>IF(Point[Asset Group]="","",VLOOKUP(Point[Structure SubType],subdom_master_gdb,2,FALSE))</f>
        <v/>
      </c>
      <c r="BF159" s="14" t="str">
        <f>IF(Point[Area m2]="","",Point[Area m2])</f>
        <v/>
      </c>
      <c r="BG159" s="14" t="str">
        <f>IF(Point[Length m]="","",Point[Length m])</f>
        <v/>
      </c>
      <c r="BH159" s="14" t="str">
        <f>IF(Point[Width m]="","",Point[Width m])</f>
        <v/>
      </c>
      <c r="BI159" s="14" t="str">
        <f>IF(Point[Diameter m]="","",Point[Diameter m])</f>
        <v/>
      </c>
      <c r="BJ159" s="14" t="str">
        <f>IF(Point[Asset Group]="","",VLOOKUP(Point[Number of Pipes],number,2,FALSE))</f>
        <v/>
      </c>
      <c r="BK159" s="14" t="str">
        <f>IF(Point[Asset Group]="","",VLOOKUP(Point[Combined Name],2,FALSE))</f>
        <v/>
      </c>
      <c r="BL159" s="14" t="str">
        <f>IF(Point[Asset Group]="","",VLOOKUP(Point[Size Class],size_class,2,FALSE))</f>
        <v/>
      </c>
      <c r="BM159" s="14" t="str">
        <f>IF(Point[Asset Group]="","",VLOOKUP(Point[Age Class],age_class,2,FALSE))</f>
        <v/>
      </c>
      <c r="BN159" s="14" t="str">
        <f>IF(Point[Girth (cm)]="","",Point[Girth (cm)])</f>
        <v/>
      </c>
      <c r="BO159" s="14" t="str">
        <f>IF(Point[Crown Radius (m)]="","",Point[Crown Radius (m)])</f>
        <v/>
      </c>
      <c r="BP159" s="14" t="str">
        <f>IF(Point[Asset Group]="","",VLOOKUP(Point[Rooting Environment],root_enviro,2,FALSE))</f>
        <v/>
      </c>
      <c r="BQ159" s="14" t="str">
        <f>IF(Point[Asset Group]="","",VLOOKUP(Point[Tree Surround],tree_surround,2,FALSE))</f>
        <v/>
      </c>
      <c r="BR159" s="14" t="str">
        <f>IF(Point[Asset Group]="","",VLOOKUP(Point[Tree Grill],yes_no,2,FALSE))</f>
        <v/>
      </c>
      <c r="BS159" s="14" t="str">
        <f>IF(Point[Asset Group]="","",VLOOKUP(Point[Tree Location],tree_location,2,FALSE))</f>
        <v/>
      </c>
    </row>
    <row r="160" spans="1:71" s="3" customFormat="1" x14ac:dyDescent="0.2">
      <c r="A160" s="3" t="str">
        <f>IF(Point[DWG File Name]="","",Point[DWG File Name])</f>
        <v/>
      </c>
      <c r="B160" s="3" t="str">
        <f>IF(Point[DWG Layer Name]="","",Point[DWG Layer Name])</f>
        <v/>
      </c>
      <c r="C160" s="3" t="str">
        <f>IF(Point[DWG Handle]="","",Point[DWG Handle])</f>
        <v/>
      </c>
      <c r="D160" s="58" t="str">
        <f>IF(Point[X]="","",Point[X])</f>
        <v/>
      </c>
      <c r="E160" s="58" t="str">
        <f>IF(Point[Y]="","",Point[Y])</f>
        <v/>
      </c>
      <c r="F160" s="3" t="str">
        <f>IF(Point[Replacement Asset]="","",Point[Replacement Asset])</f>
        <v/>
      </c>
      <c r="G160" s="3" t="str">
        <f>IF(Point[Asset ID]="","",UPPER(Point[Asset ID]))</f>
        <v/>
      </c>
      <c r="H160" s="3" t="str">
        <f>IF(Point[Asset Group]="","",VLOOKUP(Point[Asset Group],asset_grp_pt,4,FALSE))</f>
        <v/>
      </c>
      <c r="I160" s="3" t="str">
        <f>IF(Point[Asset Group]="","",VLOOKUP(Point[Asset Group],asset_grp_pt,2,FALSE))</f>
        <v/>
      </c>
      <c r="J160" s="3" t="str">
        <f>IF(Point[Asset Group]="","",VLOOKUP(Point[Asset Group],asset_grp_pt,3,FALSE))</f>
        <v/>
      </c>
      <c r="K160" s="3" t="str">
        <f>IF(Point[Asset Group]="","",VLOOKUP(Point[Asset Type],type_master_list,2,FALSE))</f>
        <v/>
      </c>
      <c r="L160" s="3" t="str">
        <f>IF(Point[Asset Name]="","",PROPER(Point[Asset Name]))</f>
        <v/>
      </c>
      <c r="M160" s="11" t="str">
        <f>IF(Point[Install Date]="","",Point[Install Date])</f>
        <v/>
      </c>
      <c r="N160" s="11" t="str">
        <f>IF(Point[Note]="","",PROPER(Point[Note]))</f>
        <v/>
      </c>
      <c r="O160" s="11" t="str">
        <f>IF(Point[Resource Consent Number]="","",UPPER(Point[Resource Consent Number]))</f>
        <v/>
      </c>
      <c r="P160" s="53" t="str">
        <f>IF(Point[Asset Unit Cost]="","",Point[Asset Unit Cost])</f>
        <v/>
      </c>
      <c r="Q160" s="11" t="str">
        <f>IF(Point[Added By]="","",UPPER(Point[Added By]))</f>
        <v/>
      </c>
      <c r="R160" s="11" t="str">
        <f>IF(Point[Added Date]="","",Point[Added Date])</f>
        <v/>
      </c>
      <c r="S160" s="14" t="str">
        <f>IF(Point[Z COORD]="","",Point[Z COORD])</f>
        <v/>
      </c>
      <c r="T160" s="14" t="str">
        <f>IF(Point[Asset Description]="","",PROPER(Point[Asset Description]))</f>
        <v/>
      </c>
      <c r="U160" s="14" t="str">
        <f>IF(Point[[Artist ]]="","",PROPER(Point[[Artist ]]))</f>
        <v/>
      </c>
      <c r="V160" s="14" t="str">
        <f>IF(Point[Material Notes]="","",PROPER(Point[Material Notes]))</f>
        <v/>
      </c>
      <c r="W160" s="14" t="str">
        <f>IF(Point[Dimension Notes]="","",Point[Dimension Notes])</f>
        <v/>
      </c>
      <c r="X160" s="14" t="str">
        <f>IF(Point[List]="","",VLOOKUP(Point[Burner Number],number,2,FALSE))</f>
        <v/>
      </c>
      <c r="Y160" s="14" t="str">
        <f>IF(Point[List]="","",VLOOKUP(Point[Fuel],bbq_fuel,2,FALSE))</f>
        <v/>
      </c>
      <c r="Z160" s="14" t="str">
        <f>IF(Point[List]="","",VLOOKUP(Point[Cabinet Material],bbq_material,2,FALSE))</f>
        <v/>
      </c>
      <c r="AA160" s="14" t="str">
        <f>IF(Point[Asset Group]="","",VLOOKUP(Point[Manufacturer],manufacturer,2,FALSE))</f>
        <v/>
      </c>
      <c r="AB160" s="14" t="str">
        <f>IF(Point[Uinsex WC]="","",Point[Uinsex WC])</f>
        <v/>
      </c>
      <c r="AC160" s="14" t="str">
        <f>IF(Point[Female WC]="","",Point[Female WC])</f>
        <v/>
      </c>
      <c r="AD160" s="14" t="str">
        <f>IF(Point[Male WC]="","",Point[Male WC])</f>
        <v/>
      </c>
      <c r="AE160" s="14" t="str">
        <f>IF(Point[Urinal]="","",Point[Urinal])</f>
        <v/>
      </c>
      <c r="AF160" s="14" t="str">
        <f>IF(Point[Disabled Unisex]="","",Point[Disabled Unisex])</f>
        <v/>
      </c>
      <c r="AG160" s="14" t="str">
        <f>IF(Point[Disabled Female]="","",Point[Disabled Female])</f>
        <v/>
      </c>
      <c r="AH160" s="14" t="str">
        <f>IF(Point[Disabled Male]="","",Point[Disabled Male])</f>
        <v/>
      </c>
      <c r="AI160" s="14" t="str">
        <f>IF(Point[Asset Group]="","",VLOOKUP(Point[Handrail],yes_no,2,FALSE))</f>
        <v/>
      </c>
      <c r="AJ160" s="14" t="str">
        <f>IF(Point[Asset Group]="","",VLOOKUP(Point[Baby Changing],yes_no,2,FALSE))</f>
        <v/>
      </c>
      <c r="AK160" s="14" t="str">
        <f>IF(Point[Asset Group]="","",VLOOKUP(Point[Service Room],yes_no,2,FALSE))</f>
        <v/>
      </c>
      <c r="AL160" s="14" t="str">
        <f>IF(Point[Asset Group]="","",VLOOKUP(Point[Service Tap],service_tap,2,FALSE))</f>
        <v/>
      </c>
      <c r="AM160" s="14" t="str">
        <f>IF(Point[Asset Group]="","",VLOOKUP(Point[Heating Type],wc_heating,2,FALSE))</f>
        <v/>
      </c>
      <c r="AN160" s="14" t="str">
        <f>IF(Point[Asset Group]="","",VLOOKUP(Point[Power Supply],power_supply,2,FALSE))</f>
        <v/>
      </c>
      <c r="AO160" s="14" t="str">
        <f>IF(Point[Asset Group]="","",VLOOKUP(Point[Waste Water],waste_water,2,FALSE))</f>
        <v/>
      </c>
      <c r="AP160" s="14" t="str">
        <f>IF(Point[Asset Group]="","",VLOOKUP(Point[Furniture SubType],subdom_master_gdb,2,FALSE))</f>
        <v/>
      </c>
      <c r="AQ160" s="14" t="str">
        <f>IF(Point[Asset Group]="","",VLOOKUP(Point[Concrete Pad],yes_no,2,FALSE))</f>
        <v/>
      </c>
      <c r="AR160" s="14" t="str">
        <f>IF(Point[Asset Group]="","",VLOOKUP(Point[Material],material_master,2,FALSE))</f>
        <v/>
      </c>
      <c r="AS160" s="14" t="str">
        <f>IF(Point[Asset Group]="","",VLOOKUP(Point[Plumbing],irrigation_plumbing,2,FALSE))</f>
        <v/>
      </c>
      <c r="AT160" s="14" t="str">
        <f>IF(Point[Asset Group]="","",VLOOKUP(Point[Sprinklers],irrigation_sprinklers,2,FALSE))</f>
        <v/>
      </c>
      <c r="AU160" s="14" t="str">
        <f>IF(Point[Asset Group]="","",VLOOKUP(Point[System],irrigation_system,2,FALSE))</f>
        <v/>
      </c>
      <c r="AV160" s="14" t="str">
        <f>IF(Point[Asset Group]="","",VLOOKUP(Point[Status],irrigation_status,2,FALSE))</f>
        <v/>
      </c>
      <c r="AW160" s="11" t="str">
        <f>IF(Point[Date of manufacture]="","",Point[Date of manufacture])</f>
        <v/>
      </c>
      <c r="AX160" s="14" t="str">
        <f>IF(Point[Asset Group]="","",VLOOKUP(Point[Sign Purpose],sign_purpose,2,FALSE))</f>
        <v/>
      </c>
      <c r="AY160" s="14" t="str">
        <f>IF(Point[Asset Group]="","",VLOOKUP(Point[Sign Material],material_master,2,FALSE))</f>
        <v/>
      </c>
      <c r="AZ160" s="14" t="str">
        <f>IF(Point[Asset Group]="","",VLOOKUP(Point[Affixed To],sign_affix,2,FALSE))</f>
        <v/>
      </c>
      <c r="BA160" s="14" t="str">
        <f>IF(Point[Size HxB mm]="","",Point[Size HxB mm])</f>
        <v/>
      </c>
      <c r="BB160" s="14" t="str">
        <f>IF(Point[Height m]="","",Point[Height m])</f>
        <v/>
      </c>
      <c r="BC160" s="14" t="str">
        <f>IF(Point[Asset Group]="","",VLOOKUP(Point[Post Material],material_master,2,FALSE))</f>
        <v/>
      </c>
      <c r="BD160" s="14" t="str">
        <f>IF(Point[Asset Group]="","",VLOOKUP(Point[Post Number],number,2,FALSE))</f>
        <v/>
      </c>
      <c r="BE160" s="14" t="str">
        <f>IF(Point[Asset Group]="","",VLOOKUP(Point[Structure SubType],subdom_master_gdb,2,FALSE))</f>
        <v/>
      </c>
      <c r="BF160" s="14" t="str">
        <f>IF(Point[Area m2]="","",Point[Area m2])</f>
        <v/>
      </c>
      <c r="BG160" s="14" t="str">
        <f>IF(Point[Length m]="","",Point[Length m])</f>
        <v/>
      </c>
      <c r="BH160" s="14" t="str">
        <f>IF(Point[Width m]="","",Point[Width m])</f>
        <v/>
      </c>
      <c r="BI160" s="14" t="str">
        <f>IF(Point[Diameter m]="","",Point[Diameter m])</f>
        <v/>
      </c>
      <c r="BJ160" s="14" t="str">
        <f>IF(Point[Asset Group]="","",VLOOKUP(Point[Number of Pipes],number,2,FALSE))</f>
        <v/>
      </c>
      <c r="BK160" s="14" t="str">
        <f>IF(Point[Asset Group]="","",VLOOKUP(Point[Combined Name],2,FALSE))</f>
        <v/>
      </c>
      <c r="BL160" s="14" t="str">
        <f>IF(Point[Asset Group]="","",VLOOKUP(Point[Size Class],size_class,2,FALSE))</f>
        <v/>
      </c>
      <c r="BM160" s="14" t="str">
        <f>IF(Point[Asset Group]="","",VLOOKUP(Point[Age Class],age_class,2,FALSE))</f>
        <v/>
      </c>
      <c r="BN160" s="14" t="str">
        <f>IF(Point[Girth (cm)]="","",Point[Girth (cm)])</f>
        <v/>
      </c>
      <c r="BO160" s="14" t="str">
        <f>IF(Point[Crown Radius (m)]="","",Point[Crown Radius (m)])</f>
        <v/>
      </c>
      <c r="BP160" s="14" t="str">
        <f>IF(Point[Asset Group]="","",VLOOKUP(Point[Rooting Environment],root_enviro,2,FALSE))</f>
        <v/>
      </c>
      <c r="BQ160" s="14" t="str">
        <f>IF(Point[Asset Group]="","",VLOOKUP(Point[Tree Surround],tree_surround,2,FALSE))</f>
        <v/>
      </c>
      <c r="BR160" s="14" t="str">
        <f>IF(Point[Asset Group]="","",VLOOKUP(Point[Tree Grill],yes_no,2,FALSE))</f>
        <v/>
      </c>
      <c r="BS160" s="14" t="str">
        <f>IF(Point[Asset Group]="","",VLOOKUP(Point[Tree Location],tree_location,2,FALSE))</f>
        <v/>
      </c>
    </row>
    <row r="161" spans="1:71" s="3" customFormat="1" x14ac:dyDescent="0.2">
      <c r="A161" s="3" t="str">
        <f>IF(Point[DWG File Name]="","",Point[DWG File Name])</f>
        <v/>
      </c>
      <c r="B161" s="3" t="str">
        <f>IF(Point[DWG Layer Name]="","",Point[DWG Layer Name])</f>
        <v/>
      </c>
      <c r="C161" s="3" t="str">
        <f>IF(Point[DWG Handle]="","",Point[DWG Handle])</f>
        <v/>
      </c>
      <c r="D161" s="58" t="str">
        <f>IF(Point[X]="","",Point[X])</f>
        <v/>
      </c>
      <c r="E161" s="58" t="str">
        <f>IF(Point[Y]="","",Point[Y])</f>
        <v/>
      </c>
      <c r="F161" s="3" t="str">
        <f>IF(Point[Replacement Asset]="","",Point[Replacement Asset])</f>
        <v/>
      </c>
      <c r="G161" s="3" t="str">
        <f>IF(Point[Asset ID]="","",UPPER(Point[Asset ID]))</f>
        <v/>
      </c>
      <c r="H161" s="3" t="str">
        <f>IF(Point[Asset Group]="","",VLOOKUP(Point[Asset Group],asset_grp_pt,4,FALSE))</f>
        <v/>
      </c>
      <c r="I161" s="3" t="str">
        <f>IF(Point[Asset Group]="","",VLOOKUP(Point[Asset Group],asset_grp_pt,2,FALSE))</f>
        <v/>
      </c>
      <c r="J161" s="3" t="str">
        <f>IF(Point[Asset Group]="","",VLOOKUP(Point[Asset Group],asset_grp_pt,3,FALSE))</f>
        <v/>
      </c>
      <c r="K161" s="3" t="str">
        <f>IF(Point[Asset Group]="","",VLOOKUP(Point[Asset Type],type_master_list,2,FALSE))</f>
        <v/>
      </c>
      <c r="L161" s="3" t="str">
        <f>IF(Point[Asset Name]="","",PROPER(Point[Asset Name]))</f>
        <v/>
      </c>
      <c r="M161" s="11" t="str">
        <f>IF(Point[Install Date]="","",Point[Install Date])</f>
        <v/>
      </c>
      <c r="N161" s="11" t="str">
        <f>IF(Point[Note]="","",PROPER(Point[Note]))</f>
        <v/>
      </c>
      <c r="O161" s="11" t="str">
        <f>IF(Point[Resource Consent Number]="","",UPPER(Point[Resource Consent Number]))</f>
        <v/>
      </c>
      <c r="P161" s="53" t="str">
        <f>IF(Point[Asset Unit Cost]="","",Point[Asset Unit Cost])</f>
        <v/>
      </c>
      <c r="Q161" s="11" t="str">
        <f>IF(Point[Added By]="","",UPPER(Point[Added By]))</f>
        <v/>
      </c>
      <c r="R161" s="11" t="str">
        <f>IF(Point[Added Date]="","",Point[Added Date])</f>
        <v/>
      </c>
      <c r="S161" s="14" t="str">
        <f>IF(Point[Z COORD]="","",Point[Z COORD])</f>
        <v/>
      </c>
      <c r="T161" s="14" t="str">
        <f>IF(Point[Asset Description]="","",PROPER(Point[Asset Description]))</f>
        <v/>
      </c>
      <c r="U161" s="14" t="str">
        <f>IF(Point[[Artist ]]="","",PROPER(Point[[Artist ]]))</f>
        <v/>
      </c>
      <c r="V161" s="14" t="str">
        <f>IF(Point[Material Notes]="","",PROPER(Point[Material Notes]))</f>
        <v/>
      </c>
      <c r="W161" s="14" t="str">
        <f>IF(Point[Dimension Notes]="","",Point[Dimension Notes])</f>
        <v/>
      </c>
      <c r="X161" s="14" t="str">
        <f>IF(Point[List]="","",VLOOKUP(Point[Burner Number],number,2,FALSE))</f>
        <v/>
      </c>
      <c r="Y161" s="14" t="str">
        <f>IF(Point[List]="","",VLOOKUP(Point[Fuel],bbq_fuel,2,FALSE))</f>
        <v/>
      </c>
      <c r="Z161" s="14" t="str">
        <f>IF(Point[List]="","",VLOOKUP(Point[Cabinet Material],bbq_material,2,FALSE))</f>
        <v/>
      </c>
      <c r="AA161" s="14" t="str">
        <f>IF(Point[Asset Group]="","",VLOOKUP(Point[Manufacturer],manufacturer,2,FALSE))</f>
        <v/>
      </c>
      <c r="AB161" s="14" t="str">
        <f>IF(Point[Uinsex WC]="","",Point[Uinsex WC])</f>
        <v/>
      </c>
      <c r="AC161" s="14" t="str">
        <f>IF(Point[Female WC]="","",Point[Female WC])</f>
        <v/>
      </c>
      <c r="AD161" s="14" t="str">
        <f>IF(Point[Male WC]="","",Point[Male WC])</f>
        <v/>
      </c>
      <c r="AE161" s="14" t="str">
        <f>IF(Point[Urinal]="","",Point[Urinal])</f>
        <v/>
      </c>
      <c r="AF161" s="14" t="str">
        <f>IF(Point[Disabled Unisex]="","",Point[Disabled Unisex])</f>
        <v/>
      </c>
      <c r="AG161" s="14" t="str">
        <f>IF(Point[Disabled Female]="","",Point[Disabled Female])</f>
        <v/>
      </c>
      <c r="AH161" s="14" t="str">
        <f>IF(Point[Disabled Male]="","",Point[Disabled Male])</f>
        <v/>
      </c>
      <c r="AI161" s="14" t="str">
        <f>IF(Point[Asset Group]="","",VLOOKUP(Point[Handrail],yes_no,2,FALSE))</f>
        <v/>
      </c>
      <c r="AJ161" s="14" t="str">
        <f>IF(Point[Asset Group]="","",VLOOKUP(Point[Baby Changing],yes_no,2,FALSE))</f>
        <v/>
      </c>
      <c r="AK161" s="14" t="str">
        <f>IF(Point[Asset Group]="","",VLOOKUP(Point[Service Room],yes_no,2,FALSE))</f>
        <v/>
      </c>
      <c r="AL161" s="14" t="str">
        <f>IF(Point[Asset Group]="","",VLOOKUP(Point[Service Tap],service_tap,2,FALSE))</f>
        <v/>
      </c>
      <c r="AM161" s="14" t="str">
        <f>IF(Point[Asset Group]="","",VLOOKUP(Point[Heating Type],wc_heating,2,FALSE))</f>
        <v/>
      </c>
      <c r="AN161" s="14" t="str">
        <f>IF(Point[Asset Group]="","",VLOOKUP(Point[Power Supply],power_supply,2,FALSE))</f>
        <v/>
      </c>
      <c r="AO161" s="14" t="str">
        <f>IF(Point[Asset Group]="","",VLOOKUP(Point[Waste Water],waste_water,2,FALSE))</f>
        <v/>
      </c>
      <c r="AP161" s="14" t="str">
        <f>IF(Point[Asset Group]="","",VLOOKUP(Point[Furniture SubType],subdom_master_gdb,2,FALSE))</f>
        <v/>
      </c>
      <c r="AQ161" s="14" t="str">
        <f>IF(Point[Asset Group]="","",VLOOKUP(Point[Concrete Pad],yes_no,2,FALSE))</f>
        <v/>
      </c>
      <c r="AR161" s="14" t="str">
        <f>IF(Point[Asset Group]="","",VLOOKUP(Point[Material],material_master,2,FALSE))</f>
        <v/>
      </c>
      <c r="AS161" s="14" t="str">
        <f>IF(Point[Asset Group]="","",VLOOKUP(Point[Plumbing],irrigation_plumbing,2,FALSE))</f>
        <v/>
      </c>
      <c r="AT161" s="14" t="str">
        <f>IF(Point[Asset Group]="","",VLOOKUP(Point[Sprinklers],irrigation_sprinklers,2,FALSE))</f>
        <v/>
      </c>
      <c r="AU161" s="14" t="str">
        <f>IF(Point[Asset Group]="","",VLOOKUP(Point[System],irrigation_system,2,FALSE))</f>
        <v/>
      </c>
      <c r="AV161" s="14" t="str">
        <f>IF(Point[Asset Group]="","",VLOOKUP(Point[Status],irrigation_status,2,FALSE))</f>
        <v/>
      </c>
      <c r="AW161" s="11" t="str">
        <f>IF(Point[Date of manufacture]="","",Point[Date of manufacture])</f>
        <v/>
      </c>
      <c r="AX161" s="14" t="str">
        <f>IF(Point[Asset Group]="","",VLOOKUP(Point[Sign Purpose],sign_purpose,2,FALSE))</f>
        <v/>
      </c>
      <c r="AY161" s="14" t="str">
        <f>IF(Point[Asset Group]="","",VLOOKUP(Point[Sign Material],material_master,2,FALSE))</f>
        <v/>
      </c>
      <c r="AZ161" s="14" t="str">
        <f>IF(Point[Asset Group]="","",VLOOKUP(Point[Affixed To],sign_affix,2,FALSE))</f>
        <v/>
      </c>
      <c r="BA161" s="14" t="str">
        <f>IF(Point[Size HxB mm]="","",Point[Size HxB mm])</f>
        <v/>
      </c>
      <c r="BB161" s="14" t="str">
        <f>IF(Point[Height m]="","",Point[Height m])</f>
        <v/>
      </c>
      <c r="BC161" s="14" t="str">
        <f>IF(Point[Asset Group]="","",VLOOKUP(Point[Post Material],material_master,2,FALSE))</f>
        <v/>
      </c>
      <c r="BD161" s="14" t="str">
        <f>IF(Point[Asset Group]="","",VLOOKUP(Point[Post Number],number,2,FALSE))</f>
        <v/>
      </c>
      <c r="BE161" s="14" t="str">
        <f>IF(Point[Asset Group]="","",VLOOKUP(Point[Structure SubType],subdom_master_gdb,2,FALSE))</f>
        <v/>
      </c>
      <c r="BF161" s="14" t="str">
        <f>IF(Point[Area m2]="","",Point[Area m2])</f>
        <v/>
      </c>
      <c r="BG161" s="14" t="str">
        <f>IF(Point[Length m]="","",Point[Length m])</f>
        <v/>
      </c>
      <c r="BH161" s="14" t="str">
        <f>IF(Point[Width m]="","",Point[Width m])</f>
        <v/>
      </c>
      <c r="BI161" s="14" t="str">
        <f>IF(Point[Diameter m]="","",Point[Diameter m])</f>
        <v/>
      </c>
      <c r="BJ161" s="14" t="str">
        <f>IF(Point[Asset Group]="","",VLOOKUP(Point[Number of Pipes],number,2,FALSE))</f>
        <v/>
      </c>
      <c r="BK161" s="14" t="str">
        <f>IF(Point[Asset Group]="","",VLOOKUP(Point[Combined Name],2,FALSE))</f>
        <v/>
      </c>
      <c r="BL161" s="14" t="str">
        <f>IF(Point[Asset Group]="","",VLOOKUP(Point[Size Class],size_class,2,FALSE))</f>
        <v/>
      </c>
      <c r="BM161" s="14" t="str">
        <f>IF(Point[Asset Group]="","",VLOOKUP(Point[Age Class],age_class,2,FALSE))</f>
        <v/>
      </c>
      <c r="BN161" s="14" t="str">
        <f>IF(Point[Girth (cm)]="","",Point[Girth (cm)])</f>
        <v/>
      </c>
      <c r="BO161" s="14" t="str">
        <f>IF(Point[Crown Radius (m)]="","",Point[Crown Radius (m)])</f>
        <v/>
      </c>
      <c r="BP161" s="14" t="str">
        <f>IF(Point[Asset Group]="","",VLOOKUP(Point[Rooting Environment],root_enviro,2,FALSE))</f>
        <v/>
      </c>
      <c r="BQ161" s="14" t="str">
        <f>IF(Point[Asset Group]="","",VLOOKUP(Point[Tree Surround],tree_surround,2,FALSE))</f>
        <v/>
      </c>
      <c r="BR161" s="14" t="str">
        <f>IF(Point[Asset Group]="","",VLOOKUP(Point[Tree Grill],yes_no,2,FALSE))</f>
        <v/>
      </c>
      <c r="BS161" s="14" t="str">
        <f>IF(Point[Asset Group]="","",VLOOKUP(Point[Tree Location],tree_location,2,FALSE))</f>
        <v/>
      </c>
    </row>
    <row r="162" spans="1:71" s="3" customFormat="1" x14ac:dyDescent="0.2">
      <c r="A162" s="3" t="str">
        <f>IF(Point[DWG File Name]="","",Point[DWG File Name])</f>
        <v/>
      </c>
      <c r="B162" s="3" t="str">
        <f>IF(Point[DWG Layer Name]="","",Point[DWG Layer Name])</f>
        <v/>
      </c>
      <c r="C162" s="3" t="str">
        <f>IF(Point[DWG Handle]="","",Point[DWG Handle])</f>
        <v/>
      </c>
      <c r="D162" s="58" t="str">
        <f>IF(Point[X]="","",Point[X])</f>
        <v/>
      </c>
      <c r="E162" s="58" t="str">
        <f>IF(Point[Y]="","",Point[Y])</f>
        <v/>
      </c>
      <c r="F162" s="3" t="str">
        <f>IF(Point[Replacement Asset]="","",Point[Replacement Asset])</f>
        <v/>
      </c>
      <c r="G162" s="3" t="str">
        <f>IF(Point[Asset ID]="","",UPPER(Point[Asset ID]))</f>
        <v/>
      </c>
      <c r="H162" s="3" t="str">
        <f>IF(Point[Asset Group]="","",VLOOKUP(Point[Asset Group],asset_grp_pt,4,FALSE))</f>
        <v/>
      </c>
      <c r="I162" s="3" t="str">
        <f>IF(Point[Asset Group]="","",VLOOKUP(Point[Asset Group],asset_grp_pt,2,FALSE))</f>
        <v/>
      </c>
      <c r="J162" s="3" t="str">
        <f>IF(Point[Asset Group]="","",VLOOKUP(Point[Asset Group],asset_grp_pt,3,FALSE))</f>
        <v/>
      </c>
      <c r="K162" s="3" t="str">
        <f>IF(Point[Asset Group]="","",VLOOKUP(Point[Asset Type],type_master_list,2,FALSE))</f>
        <v/>
      </c>
      <c r="L162" s="3" t="str">
        <f>IF(Point[Asset Name]="","",PROPER(Point[Asset Name]))</f>
        <v/>
      </c>
      <c r="M162" s="11" t="str">
        <f>IF(Point[Install Date]="","",Point[Install Date])</f>
        <v/>
      </c>
      <c r="N162" s="11" t="str">
        <f>IF(Point[Note]="","",PROPER(Point[Note]))</f>
        <v/>
      </c>
      <c r="O162" s="11" t="str">
        <f>IF(Point[Resource Consent Number]="","",UPPER(Point[Resource Consent Number]))</f>
        <v/>
      </c>
      <c r="P162" s="53" t="str">
        <f>IF(Point[Asset Unit Cost]="","",Point[Asset Unit Cost])</f>
        <v/>
      </c>
      <c r="Q162" s="11" t="str">
        <f>IF(Point[Added By]="","",UPPER(Point[Added By]))</f>
        <v/>
      </c>
      <c r="R162" s="11" t="str">
        <f>IF(Point[Added Date]="","",Point[Added Date])</f>
        <v/>
      </c>
      <c r="S162" s="14" t="str">
        <f>IF(Point[Z COORD]="","",Point[Z COORD])</f>
        <v/>
      </c>
      <c r="T162" s="14" t="str">
        <f>IF(Point[Asset Description]="","",PROPER(Point[Asset Description]))</f>
        <v/>
      </c>
      <c r="U162" s="14" t="str">
        <f>IF(Point[[Artist ]]="","",PROPER(Point[[Artist ]]))</f>
        <v/>
      </c>
      <c r="V162" s="14" t="str">
        <f>IF(Point[Material Notes]="","",PROPER(Point[Material Notes]))</f>
        <v/>
      </c>
      <c r="W162" s="14" t="str">
        <f>IF(Point[Dimension Notes]="","",Point[Dimension Notes])</f>
        <v/>
      </c>
      <c r="X162" s="14" t="str">
        <f>IF(Point[List]="","",VLOOKUP(Point[Burner Number],number,2,FALSE))</f>
        <v/>
      </c>
      <c r="Y162" s="14" t="str">
        <f>IF(Point[List]="","",VLOOKUP(Point[Fuel],bbq_fuel,2,FALSE))</f>
        <v/>
      </c>
      <c r="Z162" s="14" t="str">
        <f>IF(Point[List]="","",VLOOKUP(Point[Cabinet Material],bbq_material,2,FALSE))</f>
        <v/>
      </c>
      <c r="AA162" s="14" t="str">
        <f>IF(Point[Asset Group]="","",VLOOKUP(Point[Manufacturer],manufacturer,2,FALSE))</f>
        <v/>
      </c>
      <c r="AB162" s="14" t="str">
        <f>IF(Point[Uinsex WC]="","",Point[Uinsex WC])</f>
        <v/>
      </c>
      <c r="AC162" s="14" t="str">
        <f>IF(Point[Female WC]="","",Point[Female WC])</f>
        <v/>
      </c>
      <c r="AD162" s="14" t="str">
        <f>IF(Point[Male WC]="","",Point[Male WC])</f>
        <v/>
      </c>
      <c r="AE162" s="14" t="str">
        <f>IF(Point[Urinal]="","",Point[Urinal])</f>
        <v/>
      </c>
      <c r="AF162" s="14" t="str">
        <f>IF(Point[Disabled Unisex]="","",Point[Disabled Unisex])</f>
        <v/>
      </c>
      <c r="AG162" s="14" t="str">
        <f>IF(Point[Disabled Female]="","",Point[Disabled Female])</f>
        <v/>
      </c>
      <c r="AH162" s="14" t="str">
        <f>IF(Point[Disabled Male]="","",Point[Disabled Male])</f>
        <v/>
      </c>
      <c r="AI162" s="14" t="str">
        <f>IF(Point[Asset Group]="","",VLOOKUP(Point[Handrail],yes_no,2,FALSE))</f>
        <v/>
      </c>
      <c r="AJ162" s="14" t="str">
        <f>IF(Point[Asset Group]="","",VLOOKUP(Point[Baby Changing],yes_no,2,FALSE))</f>
        <v/>
      </c>
      <c r="AK162" s="14" t="str">
        <f>IF(Point[Asset Group]="","",VLOOKUP(Point[Service Room],yes_no,2,FALSE))</f>
        <v/>
      </c>
      <c r="AL162" s="14" t="str">
        <f>IF(Point[Asset Group]="","",VLOOKUP(Point[Service Tap],service_tap,2,FALSE))</f>
        <v/>
      </c>
      <c r="AM162" s="14" t="str">
        <f>IF(Point[Asset Group]="","",VLOOKUP(Point[Heating Type],wc_heating,2,FALSE))</f>
        <v/>
      </c>
      <c r="AN162" s="14" t="str">
        <f>IF(Point[Asset Group]="","",VLOOKUP(Point[Power Supply],power_supply,2,FALSE))</f>
        <v/>
      </c>
      <c r="AO162" s="14" t="str">
        <f>IF(Point[Asset Group]="","",VLOOKUP(Point[Waste Water],waste_water,2,FALSE))</f>
        <v/>
      </c>
      <c r="AP162" s="14" t="str">
        <f>IF(Point[Asset Group]="","",VLOOKUP(Point[Furniture SubType],subdom_master_gdb,2,FALSE))</f>
        <v/>
      </c>
      <c r="AQ162" s="14" t="str">
        <f>IF(Point[Asset Group]="","",VLOOKUP(Point[Concrete Pad],yes_no,2,FALSE))</f>
        <v/>
      </c>
      <c r="AR162" s="14" t="str">
        <f>IF(Point[Asset Group]="","",VLOOKUP(Point[Material],material_master,2,FALSE))</f>
        <v/>
      </c>
      <c r="AS162" s="14" t="str">
        <f>IF(Point[Asset Group]="","",VLOOKUP(Point[Plumbing],irrigation_plumbing,2,FALSE))</f>
        <v/>
      </c>
      <c r="AT162" s="14" t="str">
        <f>IF(Point[Asset Group]="","",VLOOKUP(Point[Sprinklers],irrigation_sprinklers,2,FALSE))</f>
        <v/>
      </c>
      <c r="AU162" s="14" t="str">
        <f>IF(Point[Asset Group]="","",VLOOKUP(Point[System],irrigation_system,2,FALSE))</f>
        <v/>
      </c>
      <c r="AV162" s="14" t="str">
        <f>IF(Point[Asset Group]="","",VLOOKUP(Point[Status],irrigation_status,2,FALSE))</f>
        <v/>
      </c>
      <c r="AW162" s="11" t="str">
        <f>IF(Point[Date of manufacture]="","",Point[Date of manufacture])</f>
        <v/>
      </c>
      <c r="AX162" s="14" t="str">
        <f>IF(Point[Asset Group]="","",VLOOKUP(Point[Sign Purpose],sign_purpose,2,FALSE))</f>
        <v/>
      </c>
      <c r="AY162" s="14" t="str">
        <f>IF(Point[Asset Group]="","",VLOOKUP(Point[Sign Material],material_master,2,FALSE))</f>
        <v/>
      </c>
      <c r="AZ162" s="14" t="str">
        <f>IF(Point[Asset Group]="","",VLOOKUP(Point[Affixed To],sign_affix,2,FALSE))</f>
        <v/>
      </c>
      <c r="BA162" s="14" t="str">
        <f>IF(Point[Size HxB mm]="","",Point[Size HxB mm])</f>
        <v/>
      </c>
      <c r="BB162" s="14" t="str">
        <f>IF(Point[Height m]="","",Point[Height m])</f>
        <v/>
      </c>
      <c r="BC162" s="14" t="str">
        <f>IF(Point[Asset Group]="","",VLOOKUP(Point[Post Material],material_master,2,FALSE))</f>
        <v/>
      </c>
      <c r="BD162" s="14" t="str">
        <f>IF(Point[Asset Group]="","",VLOOKUP(Point[Post Number],number,2,FALSE))</f>
        <v/>
      </c>
      <c r="BE162" s="14" t="str">
        <f>IF(Point[Asset Group]="","",VLOOKUP(Point[Structure SubType],subdom_master_gdb,2,FALSE))</f>
        <v/>
      </c>
      <c r="BF162" s="14" t="str">
        <f>IF(Point[Area m2]="","",Point[Area m2])</f>
        <v/>
      </c>
      <c r="BG162" s="14" t="str">
        <f>IF(Point[Length m]="","",Point[Length m])</f>
        <v/>
      </c>
      <c r="BH162" s="14" t="str">
        <f>IF(Point[Width m]="","",Point[Width m])</f>
        <v/>
      </c>
      <c r="BI162" s="14" t="str">
        <f>IF(Point[Diameter m]="","",Point[Diameter m])</f>
        <v/>
      </c>
      <c r="BJ162" s="14" t="str">
        <f>IF(Point[Asset Group]="","",VLOOKUP(Point[Number of Pipes],number,2,FALSE))</f>
        <v/>
      </c>
      <c r="BK162" s="14" t="str">
        <f>IF(Point[Asset Group]="","",VLOOKUP(Point[Combined Name],2,FALSE))</f>
        <v/>
      </c>
      <c r="BL162" s="14" t="str">
        <f>IF(Point[Asset Group]="","",VLOOKUP(Point[Size Class],size_class,2,FALSE))</f>
        <v/>
      </c>
      <c r="BM162" s="14" t="str">
        <f>IF(Point[Asset Group]="","",VLOOKUP(Point[Age Class],age_class,2,FALSE))</f>
        <v/>
      </c>
      <c r="BN162" s="14" t="str">
        <f>IF(Point[Girth (cm)]="","",Point[Girth (cm)])</f>
        <v/>
      </c>
      <c r="BO162" s="14" t="str">
        <f>IF(Point[Crown Radius (m)]="","",Point[Crown Radius (m)])</f>
        <v/>
      </c>
      <c r="BP162" s="14" t="str">
        <f>IF(Point[Asset Group]="","",VLOOKUP(Point[Rooting Environment],root_enviro,2,FALSE))</f>
        <v/>
      </c>
      <c r="BQ162" s="14" t="str">
        <f>IF(Point[Asset Group]="","",VLOOKUP(Point[Tree Surround],tree_surround,2,FALSE))</f>
        <v/>
      </c>
      <c r="BR162" s="14" t="str">
        <f>IF(Point[Asset Group]="","",VLOOKUP(Point[Tree Grill],yes_no,2,FALSE))</f>
        <v/>
      </c>
      <c r="BS162" s="14" t="str">
        <f>IF(Point[Asset Group]="","",VLOOKUP(Point[Tree Location],tree_location,2,FALSE))</f>
        <v/>
      </c>
    </row>
    <row r="163" spans="1:71" s="3" customFormat="1" x14ac:dyDescent="0.2">
      <c r="A163" s="3" t="str">
        <f>IF(Point[DWG File Name]="","",Point[DWG File Name])</f>
        <v/>
      </c>
      <c r="B163" s="3" t="str">
        <f>IF(Point[DWG Layer Name]="","",Point[DWG Layer Name])</f>
        <v/>
      </c>
      <c r="C163" s="3" t="str">
        <f>IF(Point[DWG Handle]="","",Point[DWG Handle])</f>
        <v/>
      </c>
      <c r="D163" s="58" t="str">
        <f>IF(Point[X]="","",Point[X])</f>
        <v/>
      </c>
      <c r="E163" s="58" t="str">
        <f>IF(Point[Y]="","",Point[Y])</f>
        <v/>
      </c>
      <c r="F163" s="3" t="str">
        <f>IF(Point[Replacement Asset]="","",Point[Replacement Asset])</f>
        <v/>
      </c>
      <c r="G163" s="3" t="str">
        <f>IF(Point[Asset ID]="","",UPPER(Point[Asset ID]))</f>
        <v/>
      </c>
      <c r="H163" s="3" t="str">
        <f>IF(Point[Asset Group]="","",VLOOKUP(Point[Asset Group],asset_grp_pt,4,FALSE))</f>
        <v/>
      </c>
      <c r="I163" s="3" t="str">
        <f>IF(Point[Asset Group]="","",VLOOKUP(Point[Asset Group],asset_grp_pt,2,FALSE))</f>
        <v/>
      </c>
      <c r="J163" s="3" t="str">
        <f>IF(Point[Asset Group]="","",VLOOKUP(Point[Asset Group],asset_grp_pt,3,FALSE))</f>
        <v/>
      </c>
      <c r="K163" s="3" t="str">
        <f>IF(Point[Asset Group]="","",VLOOKUP(Point[Asset Type],type_master_list,2,FALSE))</f>
        <v/>
      </c>
      <c r="L163" s="3" t="str">
        <f>IF(Point[Asset Name]="","",PROPER(Point[Asset Name]))</f>
        <v/>
      </c>
      <c r="M163" s="11" t="str">
        <f>IF(Point[Install Date]="","",Point[Install Date])</f>
        <v/>
      </c>
      <c r="N163" s="11" t="str">
        <f>IF(Point[Note]="","",PROPER(Point[Note]))</f>
        <v/>
      </c>
      <c r="O163" s="11" t="str">
        <f>IF(Point[Resource Consent Number]="","",UPPER(Point[Resource Consent Number]))</f>
        <v/>
      </c>
      <c r="P163" s="53" t="str">
        <f>IF(Point[Asset Unit Cost]="","",Point[Asset Unit Cost])</f>
        <v/>
      </c>
      <c r="Q163" s="11" t="str">
        <f>IF(Point[Added By]="","",UPPER(Point[Added By]))</f>
        <v/>
      </c>
      <c r="R163" s="11" t="str">
        <f>IF(Point[Added Date]="","",Point[Added Date])</f>
        <v/>
      </c>
      <c r="S163" s="14" t="str">
        <f>IF(Point[Z COORD]="","",Point[Z COORD])</f>
        <v/>
      </c>
      <c r="T163" s="14" t="str">
        <f>IF(Point[Asset Description]="","",PROPER(Point[Asset Description]))</f>
        <v/>
      </c>
      <c r="U163" s="14" t="str">
        <f>IF(Point[[Artist ]]="","",PROPER(Point[[Artist ]]))</f>
        <v/>
      </c>
      <c r="V163" s="14" t="str">
        <f>IF(Point[Material Notes]="","",PROPER(Point[Material Notes]))</f>
        <v/>
      </c>
      <c r="W163" s="14" t="str">
        <f>IF(Point[Dimension Notes]="","",Point[Dimension Notes])</f>
        <v/>
      </c>
      <c r="X163" s="14" t="str">
        <f>IF(Point[List]="","",VLOOKUP(Point[Burner Number],number,2,FALSE))</f>
        <v/>
      </c>
      <c r="Y163" s="14" t="str">
        <f>IF(Point[List]="","",VLOOKUP(Point[Fuel],bbq_fuel,2,FALSE))</f>
        <v/>
      </c>
      <c r="Z163" s="14" t="str">
        <f>IF(Point[List]="","",VLOOKUP(Point[Cabinet Material],bbq_material,2,FALSE))</f>
        <v/>
      </c>
      <c r="AA163" s="14" t="str">
        <f>IF(Point[Asset Group]="","",VLOOKUP(Point[Manufacturer],manufacturer,2,FALSE))</f>
        <v/>
      </c>
      <c r="AB163" s="14" t="str">
        <f>IF(Point[Uinsex WC]="","",Point[Uinsex WC])</f>
        <v/>
      </c>
      <c r="AC163" s="14" t="str">
        <f>IF(Point[Female WC]="","",Point[Female WC])</f>
        <v/>
      </c>
      <c r="AD163" s="14" t="str">
        <f>IF(Point[Male WC]="","",Point[Male WC])</f>
        <v/>
      </c>
      <c r="AE163" s="14" t="str">
        <f>IF(Point[Urinal]="","",Point[Urinal])</f>
        <v/>
      </c>
      <c r="AF163" s="14" t="str">
        <f>IF(Point[Disabled Unisex]="","",Point[Disabled Unisex])</f>
        <v/>
      </c>
      <c r="AG163" s="14" t="str">
        <f>IF(Point[Disabled Female]="","",Point[Disabled Female])</f>
        <v/>
      </c>
      <c r="AH163" s="14" t="str">
        <f>IF(Point[Disabled Male]="","",Point[Disabled Male])</f>
        <v/>
      </c>
      <c r="AI163" s="14" t="str">
        <f>IF(Point[Asset Group]="","",VLOOKUP(Point[Handrail],yes_no,2,FALSE))</f>
        <v/>
      </c>
      <c r="AJ163" s="14" t="str">
        <f>IF(Point[Asset Group]="","",VLOOKUP(Point[Baby Changing],yes_no,2,FALSE))</f>
        <v/>
      </c>
      <c r="AK163" s="14" t="str">
        <f>IF(Point[Asset Group]="","",VLOOKUP(Point[Service Room],yes_no,2,FALSE))</f>
        <v/>
      </c>
      <c r="AL163" s="14" t="str">
        <f>IF(Point[Asset Group]="","",VLOOKUP(Point[Service Tap],service_tap,2,FALSE))</f>
        <v/>
      </c>
      <c r="AM163" s="14" t="str">
        <f>IF(Point[Asset Group]="","",VLOOKUP(Point[Heating Type],wc_heating,2,FALSE))</f>
        <v/>
      </c>
      <c r="AN163" s="14" t="str">
        <f>IF(Point[Asset Group]="","",VLOOKUP(Point[Power Supply],power_supply,2,FALSE))</f>
        <v/>
      </c>
      <c r="AO163" s="14" t="str">
        <f>IF(Point[Asset Group]="","",VLOOKUP(Point[Waste Water],waste_water,2,FALSE))</f>
        <v/>
      </c>
      <c r="AP163" s="14" t="str">
        <f>IF(Point[Asset Group]="","",VLOOKUP(Point[Furniture SubType],subdom_master_gdb,2,FALSE))</f>
        <v/>
      </c>
      <c r="AQ163" s="14" t="str">
        <f>IF(Point[Asset Group]="","",VLOOKUP(Point[Concrete Pad],yes_no,2,FALSE))</f>
        <v/>
      </c>
      <c r="AR163" s="14" t="str">
        <f>IF(Point[Asset Group]="","",VLOOKUP(Point[Material],material_master,2,FALSE))</f>
        <v/>
      </c>
      <c r="AS163" s="14" t="str">
        <f>IF(Point[Asset Group]="","",VLOOKUP(Point[Plumbing],irrigation_plumbing,2,FALSE))</f>
        <v/>
      </c>
      <c r="AT163" s="14" t="str">
        <f>IF(Point[Asset Group]="","",VLOOKUP(Point[Sprinklers],irrigation_sprinklers,2,FALSE))</f>
        <v/>
      </c>
      <c r="AU163" s="14" t="str">
        <f>IF(Point[Asset Group]="","",VLOOKUP(Point[System],irrigation_system,2,FALSE))</f>
        <v/>
      </c>
      <c r="AV163" s="14" t="str">
        <f>IF(Point[Asset Group]="","",VLOOKUP(Point[Status],irrigation_status,2,FALSE))</f>
        <v/>
      </c>
      <c r="AW163" s="11" t="str">
        <f>IF(Point[Date of manufacture]="","",Point[Date of manufacture])</f>
        <v/>
      </c>
      <c r="AX163" s="14" t="str">
        <f>IF(Point[Asset Group]="","",VLOOKUP(Point[Sign Purpose],sign_purpose,2,FALSE))</f>
        <v/>
      </c>
      <c r="AY163" s="14" t="str">
        <f>IF(Point[Asset Group]="","",VLOOKUP(Point[Sign Material],material_master,2,FALSE))</f>
        <v/>
      </c>
      <c r="AZ163" s="14" t="str">
        <f>IF(Point[Asset Group]="","",VLOOKUP(Point[Affixed To],sign_affix,2,FALSE))</f>
        <v/>
      </c>
      <c r="BA163" s="14" t="str">
        <f>IF(Point[Size HxB mm]="","",Point[Size HxB mm])</f>
        <v/>
      </c>
      <c r="BB163" s="14" t="str">
        <f>IF(Point[Height m]="","",Point[Height m])</f>
        <v/>
      </c>
      <c r="BC163" s="14" t="str">
        <f>IF(Point[Asset Group]="","",VLOOKUP(Point[Post Material],material_master,2,FALSE))</f>
        <v/>
      </c>
      <c r="BD163" s="14" t="str">
        <f>IF(Point[Asset Group]="","",VLOOKUP(Point[Post Number],number,2,FALSE))</f>
        <v/>
      </c>
      <c r="BE163" s="14" t="str">
        <f>IF(Point[Asset Group]="","",VLOOKUP(Point[Structure SubType],subdom_master_gdb,2,FALSE))</f>
        <v/>
      </c>
      <c r="BF163" s="14" t="str">
        <f>IF(Point[Area m2]="","",Point[Area m2])</f>
        <v/>
      </c>
      <c r="BG163" s="14" t="str">
        <f>IF(Point[Length m]="","",Point[Length m])</f>
        <v/>
      </c>
      <c r="BH163" s="14" t="str">
        <f>IF(Point[Width m]="","",Point[Width m])</f>
        <v/>
      </c>
      <c r="BI163" s="14" t="str">
        <f>IF(Point[Diameter m]="","",Point[Diameter m])</f>
        <v/>
      </c>
      <c r="BJ163" s="14" t="str">
        <f>IF(Point[Asset Group]="","",VLOOKUP(Point[Number of Pipes],number,2,FALSE))</f>
        <v/>
      </c>
      <c r="BK163" s="14" t="str">
        <f>IF(Point[Asset Group]="","",VLOOKUP(Point[Combined Name],2,FALSE))</f>
        <v/>
      </c>
      <c r="BL163" s="14" t="str">
        <f>IF(Point[Asset Group]="","",VLOOKUP(Point[Size Class],size_class,2,FALSE))</f>
        <v/>
      </c>
      <c r="BM163" s="14" t="str">
        <f>IF(Point[Asset Group]="","",VLOOKUP(Point[Age Class],age_class,2,FALSE))</f>
        <v/>
      </c>
      <c r="BN163" s="14" t="str">
        <f>IF(Point[Girth (cm)]="","",Point[Girth (cm)])</f>
        <v/>
      </c>
      <c r="BO163" s="14" t="str">
        <f>IF(Point[Crown Radius (m)]="","",Point[Crown Radius (m)])</f>
        <v/>
      </c>
      <c r="BP163" s="14" t="str">
        <f>IF(Point[Asset Group]="","",VLOOKUP(Point[Rooting Environment],root_enviro,2,FALSE))</f>
        <v/>
      </c>
      <c r="BQ163" s="14" t="str">
        <f>IF(Point[Asset Group]="","",VLOOKUP(Point[Tree Surround],tree_surround,2,FALSE))</f>
        <v/>
      </c>
      <c r="BR163" s="14" t="str">
        <f>IF(Point[Asset Group]="","",VLOOKUP(Point[Tree Grill],yes_no,2,FALSE))</f>
        <v/>
      </c>
      <c r="BS163" s="14" t="str">
        <f>IF(Point[Asset Group]="","",VLOOKUP(Point[Tree Location],tree_location,2,FALSE))</f>
        <v/>
      </c>
    </row>
    <row r="164" spans="1:71" s="3" customFormat="1" x14ac:dyDescent="0.2">
      <c r="A164" s="3" t="str">
        <f>IF(Point[DWG File Name]="","",Point[DWG File Name])</f>
        <v/>
      </c>
      <c r="B164" s="3" t="str">
        <f>IF(Point[DWG Layer Name]="","",Point[DWG Layer Name])</f>
        <v/>
      </c>
      <c r="C164" s="3" t="str">
        <f>IF(Point[DWG Handle]="","",Point[DWG Handle])</f>
        <v/>
      </c>
      <c r="D164" s="58" t="str">
        <f>IF(Point[X]="","",Point[X])</f>
        <v/>
      </c>
      <c r="E164" s="58" t="str">
        <f>IF(Point[Y]="","",Point[Y])</f>
        <v/>
      </c>
      <c r="F164" s="3" t="str">
        <f>IF(Point[Replacement Asset]="","",Point[Replacement Asset])</f>
        <v/>
      </c>
      <c r="G164" s="3" t="str">
        <f>IF(Point[Asset ID]="","",UPPER(Point[Asset ID]))</f>
        <v/>
      </c>
      <c r="H164" s="3" t="str">
        <f>IF(Point[Asset Group]="","",VLOOKUP(Point[Asset Group],asset_grp_pt,4,FALSE))</f>
        <v/>
      </c>
      <c r="I164" s="3" t="str">
        <f>IF(Point[Asset Group]="","",VLOOKUP(Point[Asset Group],asset_grp_pt,2,FALSE))</f>
        <v/>
      </c>
      <c r="J164" s="3" t="str">
        <f>IF(Point[Asset Group]="","",VLOOKUP(Point[Asset Group],asset_grp_pt,3,FALSE))</f>
        <v/>
      </c>
      <c r="K164" s="3" t="str">
        <f>IF(Point[Asset Group]="","",VLOOKUP(Point[Asset Type],type_master_list,2,FALSE))</f>
        <v/>
      </c>
      <c r="L164" s="3" t="str">
        <f>IF(Point[Asset Name]="","",PROPER(Point[Asset Name]))</f>
        <v/>
      </c>
      <c r="M164" s="11" t="str">
        <f>IF(Point[Install Date]="","",Point[Install Date])</f>
        <v/>
      </c>
      <c r="N164" s="11" t="str">
        <f>IF(Point[Note]="","",PROPER(Point[Note]))</f>
        <v/>
      </c>
      <c r="O164" s="11" t="str">
        <f>IF(Point[Resource Consent Number]="","",UPPER(Point[Resource Consent Number]))</f>
        <v/>
      </c>
      <c r="P164" s="53" t="str">
        <f>IF(Point[Asset Unit Cost]="","",Point[Asset Unit Cost])</f>
        <v/>
      </c>
      <c r="Q164" s="11" t="str">
        <f>IF(Point[Added By]="","",UPPER(Point[Added By]))</f>
        <v/>
      </c>
      <c r="R164" s="11" t="str">
        <f>IF(Point[Added Date]="","",Point[Added Date])</f>
        <v/>
      </c>
      <c r="S164" s="14" t="str">
        <f>IF(Point[Z COORD]="","",Point[Z COORD])</f>
        <v/>
      </c>
      <c r="T164" s="14" t="str">
        <f>IF(Point[Asset Description]="","",PROPER(Point[Asset Description]))</f>
        <v/>
      </c>
      <c r="U164" s="14" t="str">
        <f>IF(Point[[Artist ]]="","",PROPER(Point[[Artist ]]))</f>
        <v/>
      </c>
      <c r="V164" s="14" t="str">
        <f>IF(Point[Material Notes]="","",PROPER(Point[Material Notes]))</f>
        <v/>
      </c>
      <c r="W164" s="14" t="str">
        <f>IF(Point[Dimension Notes]="","",Point[Dimension Notes])</f>
        <v/>
      </c>
      <c r="X164" s="14" t="str">
        <f>IF(Point[List]="","",VLOOKUP(Point[Burner Number],number,2,FALSE))</f>
        <v/>
      </c>
      <c r="Y164" s="14" t="str">
        <f>IF(Point[List]="","",VLOOKUP(Point[Fuel],bbq_fuel,2,FALSE))</f>
        <v/>
      </c>
      <c r="Z164" s="14" t="str">
        <f>IF(Point[List]="","",VLOOKUP(Point[Cabinet Material],bbq_material,2,FALSE))</f>
        <v/>
      </c>
      <c r="AA164" s="14" t="str">
        <f>IF(Point[Asset Group]="","",VLOOKUP(Point[Manufacturer],manufacturer,2,FALSE))</f>
        <v/>
      </c>
      <c r="AB164" s="14" t="str">
        <f>IF(Point[Uinsex WC]="","",Point[Uinsex WC])</f>
        <v/>
      </c>
      <c r="AC164" s="14" t="str">
        <f>IF(Point[Female WC]="","",Point[Female WC])</f>
        <v/>
      </c>
      <c r="AD164" s="14" t="str">
        <f>IF(Point[Male WC]="","",Point[Male WC])</f>
        <v/>
      </c>
      <c r="AE164" s="14" t="str">
        <f>IF(Point[Urinal]="","",Point[Urinal])</f>
        <v/>
      </c>
      <c r="AF164" s="14" t="str">
        <f>IF(Point[Disabled Unisex]="","",Point[Disabled Unisex])</f>
        <v/>
      </c>
      <c r="AG164" s="14" t="str">
        <f>IF(Point[Disabled Female]="","",Point[Disabled Female])</f>
        <v/>
      </c>
      <c r="AH164" s="14" t="str">
        <f>IF(Point[Disabled Male]="","",Point[Disabled Male])</f>
        <v/>
      </c>
      <c r="AI164" s="14" t="str">
        <f>IF(Point[Asset Group]="","",VLOOKUP(Point[Handrail],yes_no,2,FALSE))</f>
        <v/>
      </c>
      <c r="AJ164" s="14" t="str">
        <f>IF(Point[Asset Group]="","",VLOOKUP(Point[Baby Changing],yes_no,2,FALSE))</f>
        <v/>
      </c>
      <c r="AK164" s="14" t="str">
        <f>IF(Point[Asset Group]="","",VLOOKUP(Point[Service Room],yes_no,2,FALSE))</f>
        <v/>
      </c>
      <c r="AL164" s="14" t="str">
        <f>IF(Point[Asset Group]="","",VLOOKUP(Point[Service Tap],service_tap,2,FALSE))</f>
        <v/>
      </c>
      <c r="AM164" s="14" t="str">
        <f>IF(Point[Asset Group]="","",VLOOKUP(Point[Heating Type],wc_heating,2,FALSE))</f>
        <v/>
      </c>
      <c r="AN164" s="14" t="str">
        <f>IF(Point[Asset Group]="","",VLOOKUP(Point[Power Supply],power_supply,2,FALSE))</f>
        <v/>
      </c>
      <c r="AO164" s="14" t="str">
        <f>IF(Point[Asset Group]="","",VLOOKUP(Point[Waste Water],waste_water,2,FALSE))</f>
        <v/>
      </c>
      <c r="AP164" s="14" t="str">
        <f>IF(Point[Asset Group]="","",VLOOKUP(Point[Furniture SubType],subdom_master_gdb,2,FALSE))</f>
        <v/>
      </c>
      <c r="AQ164" s="14" t="str">
        <f>IF(Point[Asset Group]="","",VLOOKUP(Point[Concrete Pad],yes_no,2,FALSE))</f>
        <v/>
      </c>
      <c r="AR164" s="14" t="str">
        <f>IF(Point[Asset Group]="","",VLOOKUP(Point[Material],material_master,2,FALSE))</f>
        <v/>
      </c>
      <c r="AS164" s="14" t="str">
        <f>IF(Point[Asset Group]="","",VLOOKUP(Point[Plumbing],irrigation_plumbing,2,FALSE))</f>
        <v/>
      </c>
      <c r="AT164" s="14" t="str">
        <f>IF(Point[Asset Group]="","",VLOOKUP(Point[Sprinklers],irrigation_sprinklers,2,FALSE))</f>
        <v/>
      </c>
      <c r="AU164" s="14" t="str">
        <f>IF(Point[Asset Group]="","",VLOOKUP(Point[System],irrigation_system,2,FALSE))</f>
        <v/>
      </c>
      <c r="AV164" s="14" t="str">
        <f>IF(Point[Asset Group]="","",VLOOKUP(Point[Status],irrigation_status,2,FALSE))</f>
        <v/>
      </c>
      <c r="AW164" s="11" t="str">
        <f>IF(Point[Date of manufacture]="","",Point[Date of manufacture])</f>
        <v/>
      </c>
      <c r="AX164" s="14" t="str">
        <f>IF(Point[Asset Group]="","",VLOOKUP(Point[Sign Purpose],sign_purpose,2,FALSE))</f>
        <v/>
      </c>
      <c r="AY164" s="14" t="str">
        <f>IF(Point[Asset Group]="","",VLOOKUP(Point[Sign Material],material_master,2,FALSE))</f>
        <v/>
      </c>
      <c r="AZ164" s="14" t="str">
        <f>IF(Point[Asset Group]="","",VLOOKUP(Point[Affixed To],sign_affix,2,FALSE))</f>
        <v/>
      </c>
      <c r="BA164" s="14" t="str">
        <f>IF(Point[Size HxB mm]="","",Point[Size HxB mm])</f>
        <v/>
      </c>
      <c r="BB164" s="14" t="str">
        <f>IF(Point[Height m]="","",Point[Height m])</f>
        <v/>
      </c>
      <c r="BC164" s="14" t="str">
        <f>IF(Point[Asset Group]="","",VLOOKUP(Point[Post Material],material_master,2,FALSE))</f>
        <v/>
      </c>
      <c r="BD164" s="14" t="str">
        <f>IF(Point[Asset Group]="","",VLOOKUP(Point[Post Number],number,2,FALSE))</f>
        <v/>
      </c>
      <c r="BE164" s="14" t="str">
        <f>IF(Point[Asset Group]="","",VLOOKUP(Point[Structure SubType],subdom_master_gdb,2,FALSE))</f>
        <v/>
      </c>
      <c r="BF164" s="14" t="str">
        <f>IF(Point[Area m2]="","",Point[Area m2])</f>
        <v/>
      </c>
      <c r="BG164" s="14" t="str">
        <f>IF(Point[Length m]="","",Point[Length m])</f>
        <v/>
      </c>
      <c r="BH164" s="14" t="str">
        <f>IF(Point[Width m]="","",Point[Width m])</f>
        <v/>
      </c>
      <c r="BI164" s="14" t="str">
        <f>IF(Point[Diameter m]="","",Point[Diameter m])</f>
        <v/>
      </c>
      <c r="BJ164" s="14" t="str">
        <f>IF(Point[Asset Group]="","",VLOOKUP(Point[Number of Pipes],number,2,FALSE))</f>
        <v/>
      </c>
      <c r="BK164" s="14" t="str">
        <f>IF(Point[Asset Group]="","",VLOOKUP(Point[Combined Name],2,FALSE))</f>
        <v/>
      </c>
      <c r="BL164" s="14" t="str">
        <f>IF(Point[Asset Group]="","",VLOOKUP(Point[Size Class],size_class,2,FALSE))</f>
        <v/>
      </c>
      <c r="BM164" s="14" t="str">
        <f>IF(Point[Asset Group]="","",VLOOKUP(Point[Age Class],age_class,2,FALSE))</f>
        <v/>
      </c>
      <c r="BN164" s="14" t="str">
        <f>IF(Point[Girth (cm)]="","",Point[Girth (cm)])</f>
        <v/>
      </c>
      <c r="BO164" s="14" t="str">
        <f>IF(Point[Crown Radius (m)]="","",Point[Crown Radius (m)])</f>
        <v/>
      </c>
      <c r="BP164" s="14" t="str">
        <f>IF(Point[Asset Group]="","",VLOOKUP(Point[Rooting Environment],root_enviro,2,FALSE))</f>
        <v/>
      </c>
      <c r="BQ164" s="14" t="str">
        <f>IF(Point[Asset Group]="","",VLOOKUP(Point[Tree Surround],tree_surround,2,FALSE))</f>
        <v/>
      </c>
      <c r="BR164" s="14" t="str">
        <f>IF(Point[Asset Group]="","",VLOOKUP(Point[Tree Grill],yes_no,2,FALSE))</f>
        <v/>
      </c>
      <c r="BS164" s="14" t="str">
        <f>IF(Point[Asset Group]="","",VLOOKUP(Point[Tree Location],tree_location,2,FALSE))</f>
        <v/>
      </c>
    </row>
    <row r="165" spans="1:71" s="3" customFormat="1" x14ac:dyDescent="0.2">
      <c r="A165" s="3" t="str">
        <f>IF(Point[DWG File Name]="","",Point[DWG File Name])</f>
        <v/>
      </c>
      <c r="B165" s="3" t="str">
        <f>IF(Point[DWG Layer Name]="","",Point[DWG Layer Name])</f>
        <v/>
      </c>
      <c r="C165" s="3" t="str">
        <f>IF(Point[DWG Handle]="","",Point[DWG Handle])</f>
        <v/>
      </c>
      <c r="D165" s="58" t="str">
        <f>IF(Point[X]="","",Point[X])</f>
        <v/>
      </c>
      <c r="E165" s="58" t="str">
        <f>IF(Point[Y]="","",Point[Y])</f>
        <v/>
      </c>
      <c r="F165" s="3" t="str">
        <f>IF(Point[Replacement Asset]="","",Point[Replacement Asset])</f>
        <v/>
      </c>
      <c r="G165" s="3" t="str">
        <f>IF(Point[Asset ID]="","",UPPER(Point[Asset ID]))</f>
        <v/>
      </c>
      <c r="H165" s="3" t="str">
        <f>IF(Point[Asset Group]="","",VLOOKUP(Point[Asset Group],asset_grp_pt,4,FALSE))</f>
        <v/>
      </c>
      <c r="I165" s="3" t="str">
        <f>IF(Point[Asset Group]="","",VLOOKUP(Point[Asset Group],asset_grp_pt,2,FALSE))</f>
        <v/>
      </c>
      <c r="J165" s="3" t="str">
        <f>IF(Point[Asset Group]="","",VLOOKUP(Point[Asset Group],asset_grp_pt,3,FALSE))</f>
        <v/>
      </c>
      <c r="K165" s="3" t="str">
        <f>IF(Point[Asset Group]="","",VLOOKUP(Point[Asset Type],type_master_list,2,FALSE))</f>
        <v/>
      </c>
      <c r="L165" s="3" t="str">
        <f>IF(Point[Asset Name]="","",PROPER(Point[Asset Name]))</f>
        <v/>
      </c>
      <c r="M165" s="11" t="str">
        <f>IF(Point[Install Date]="","",Point[Install Date])</f>
        <v/>
      </c>
      <c r="N165" s="11" t="str">
        <f>IF(Point[Note]="","",PROPER(Point[Note]))</f>
        <v/>
      </c>
      <c r="O165" s="11" t="str">
        <f>IF(Point[Resource Consent Number]="","",UPPER(Point[Resource Consent Number]))</f>
        <v/>
      </c>
      <c r="P165" s="53" t="str">
        <f>IF(Point[Asset Unit Cost]="","",Point[Asset Unit Cost])</f>
        <v/>
      </c>
      <c r="Q165" s="11" t="str">
        <f>IF(Point[Added By]="","",UPPER(Point[Added By]))</f>
        <v/>
      </c>
      <c r="R165" s="11" t="str">
        <f>IF(Point[Added Date]="","",Point[Added Date])</f>
        <v/>
      </c>
      <c r="S165" s="14" t="str">
        <f>IF(Point[Z COORD]="","",Point[Z COORD])</f>
        <v/>
      </c>
      <c r="T165" s="14" t="str">
        <f>IF(Point[Asset Description]="","",PROPER(Point[Asset Description]))</f>
        <v/>
      </c>
      <c r="U165" s="14" t="str">
        <f>IF(Point[[Artist ]]="","",PROPER(Point[[Artist ]]))</f>
        <v/>
      </c>
      <c r="V165" s="14" t="str">
        <f>IF(Point[Material Notes]="","",PROPER(Point[Material Notes]))</f>
        <v/>
      </c>
      <c r="W165" s="14" t="str">
        <f>IF(Point[Dimension Notes]="","",Point[Dimension Notes])</f>
        <v/>
      </c>
      <c r="X165" s="14" t="str">
        <f>IF(Point[List]="","",VLOOKUP(Point[Burner Number],number,2,FALSE))</f>
        <v/>
      </c>
      <c r="Y165" s="14" t="str">
        <f>IF(Point[List]="","",VLOOKUP(Point[Fuel],bbq_fuel,2,FALSE))</f>
        <v/>
      </c>
      <c r="Z165" s="14" t="str">
        <f>IF(Point[List]="","",VLOOKUP(Point[Cabinet Material],bbq_material,2,FALSE))</f>
        <v/>
      </c>
      <c r="AA165" s="14" t="str">
        <f>IF(Point[Asset Group]="","",VLOOKUP(Point[Manufacturer],manufacturer,2,FALSE))</f>
        <v/>
      </c>
      <c r="AB165" s="14" t="str">
        <f>IF(Point[Uinsex WC]="","",Point[Uinsex WC])</f>
        <v/>
      </c>
      <c r="AC165" s="14" t="str">
        <f>IF(Point[Female WC]="","",Point[Female WC])</f>
        <v/>
      </c>
      <c r="AD165" s="14" t="str">
        <f>IF(Point[Male WC]="","",Point[Male WC])</f>
        <v/>
      </c>
      <c r="AE165" s="14" t="str">
        <f>IF(Point[Urinal]="","",Point[Urinal])</f>
        <v/>
      </c>
      <c r="AF165" s="14" t="str">
        <f>IF(Point[Disabled Unisex]="","",Point[Disabled Unisex])</f>
        <v/>
      </c>
      <c r="AG165" s="14" t="str">
        <f>IF(Point[Disabled Female]="","",Point[Disabled Female])</f>
        <v/>
      </c>
      <c r="AH165" s="14" t="str">
        <f>IF(Point[Disabled Male]="","",Point[Disabled Male])</f>
        <v/>
      </c>
      <c r="AI165" s="14" t="str">
        <f>IF(Point[Asset Group]="","",VLOOKUP(Point[Handrail],yes_no,2,FALSE))</f>
        <v/>
      </c>
      <c r="AJ165" s="14" t="str">
        <f>IF(Point[Asset Group]="","",VLOOKUP(Point[Baby Changing],yes_no,2,FALSE))</f>
        <v/>
      </c>
      <c r="AK165" s="14" t="str">
        <f>IF(Point[Asset Group]="","",VLOOKUP(Point[Service Room],yes_no,2,FALSE))</f>
        <v/>
      </c>
      <c r="AL165" s="14" t="str">
        <f>IF(Point[Asset Group]="","",VLOOKUP(Point[Service Tap],service_tap,2,FALSE))</f>
        <v/>
      </c>
      <c r="AM165" s="14" t="str">
        <f>IF(Point[Asset Group]="","",VLOOKUP(Point[Heating Type],wc_heating,2,FALSE))</f>
        <v/>
      </c>
      <c r="AN165" s="14" t="str">
        <f>IF(Point[Asset Group]="","",VLOOKUP(Point[Power Supply],power_supply,2,FALSE))</f>
        <v/>
      </c>
      <c r="AO165" s="14" t="str">
        <f>IF(Point[Asset Group]="","",VLOOKUP(Point[Waste Water],waste_water,2,FALSE))</f>
        <v/>
      </c>
      <c r="AP165" s="14" t="str">
        <f>IF(Point[Asset Group]="","",VLOOKUP(Point[Furniture SubType],subdom_master_gdb,2,FALSE))</f>
        <v/>
      </c>
      <c r="AQ165" s="14" t="str">
        <f>IF(Point[Asset Group]="","",VLOOKUP(Point[Concrete Pad],yes_no,2,FALSE))</f>
        <v/>
      </c>
      <c r="AR165" s="14" t="str">
        <f>IF(Point[Asset Group]="","",VLOOKUP(Point[Material],material_master,2,FALSE))</f>
        <v/>
      </c>
      <c r="AS165" s="14" t="str">
        <f>IF(Point[Asset Group]="","",VLOOKUP(Point[Plumbing],irrigation_plumbing,2,FALSE))</f>
        <v/>
      </c>
      <c r="AT165" s="14" t="str">
        <f>IF(Point[Asset Group]="","",VLOOKUP(Point[Sprinklers],irrigation_sprinklers,2,FALSE))</f>
        <v/>
      </c>
      <c r="AU165" s="14" t="str">
        <f>IF(Point[Asset Group]="","",VLOOKUP(Point[System],irrigation_system,2,FALSE))</f>
        <v/>
      </c>
      <c r="AV165" s="14" t="str">
        <f>IF(Point[Asset Group]="","",VLOOKUP(Point[Status],irrigation_status,2,FALSE))</f>
        <v/>
      </c>
      <c r="AW165" s="11" t="str">
        <f>IF(Point[Date of manufacture]="","",Point[Date of manufacture])</f>
        <v/>
      </c>
      <c r="AX165" s="14" t="str">
        <f>IF(Point[Asset Group]="","",VLOOKUP(Point[Sign Purpose],sign_purpose,2,FALSE))</f>
        <v/>
      </c>
      <c r="AY165" s="14" t="str">
        <f>IF(Point[Asset Group]="","",VLOOKUP(Point[Sign Material],material_master,2,FALSE))</f>
        <v/>
      </c>
      <c r="AZ165" s="14" t="str">
        <f>IF(Point[Asset Group]="","",VLOOKUP(Point[Affixed To],sign_affix,2,FALSE))</f>
        <v/>
      </c>
      <c r="BA165" s="14" t="str">
        <f>IF(Point[Size HxB mm]="","",Point[Size HxB mm])</f>
        <v/>
      </c>
      <c r="BB165" s="14" t="str">
        <f>IF(Point[Height m]="","",Point[Height m])</f>
        <v/>
      </c>
      <c r="BC165" s="14" t="str">
        <f>IF(Point[Asset Group]="","",VLOOKUP(Point[Post Material],material_master,2,FALSE))</f>
        <v/>
      </c>
      <c r="BD165" s="14" t="str">
        <f>IF(Point[Asset Group]="","",VLOOKUP(Point[Post Number],number,2,FALSE))</f>
        <v/>
      </c>
      <c r="BE165" s="14" t="str">
        <f>IF(Point[Asset Group]="","",VLOOKUP(Point[Structure SubType],subdom_master_gdb,2,FALSE))</f>
        <v/>
      </c>
      <c r="BF165" s="14" t="str">
        <f>IF(Point[Area m2]="","",Point[Area m2])</f>
        <v/>
      </c>
      <c r="BG165" s="14" t="str">
        <f>IF(Point[Length m]="","",Point[Length m])</f>
        <v/>
      </c>
      <c r="BH165" s="14" t="str">
        <f>IF(Point[Width m]="","",Point[Width m])</f>
        <v/>
      </c>
      <c r="BI165" s="14" t="str">
        <f>IF(Point[Diameter m]="","",Point[Diameter m])</f>
        <v/>
      </c>
      <c r="BJ165" s="14" t="str">
        <f>IF(Point[Asset Group]="","",VLOOKUP(Point[Number of Pipes],number,2,FALSE))</f>
        <v/>
      </c>
      <c r="BK165" s="14" t="str">
        <f>IF(Point[Asset Group]="","",VLOOKUP(Point[Combined Name],2,FALSE))</f>
        <v/>
      </c>
      <c r="BL165" s="14" t="str">
        <f>IF(Point[Asset Group]="","",VLOOKUP(Point[Size Class],size_class,2,FALSE))</f>
        <v/>
      </c>
      <c r="BM165" s="14" t="str">
        <f>IF(Point[Asset Group]="","",VLOOKUP(Point[Age Class],age_class,2,FALSE))</f>
        <v/>
      </c>
      <c r="BN165" s="14" t="str">
        <f>IF(Point[Girth (cm)]="","",Point[Girth (cm)])</f>
        <v/>
      </c>
      <c r="BO165" s="14" t="str">
        <f>IF(Point[Crown Radius (m)]="","",Point[Crown Radius (m)])</f>
        <v/>
      </c>
      <c r="BP165" s="14" t="str">
        <f>IF(Point[Asset Group]="","",VLOOKUP(Point[Rooting Environment],root_enviro,2,FALSE))</f>
        <v/>
      </c>
      <c r="BQ165" s="14" t="str">
        <f>IF(Point[Asset Group]="","",VLOOKUP(Point[Tree Surround],tree_surround,2,FALSE))</f>
        <v/>
      </c>
      <c r="BR165" s="14" t="str">
        <f>IF(Point[Asset Group]="","",VLOOKUP(Point[Tree Grill],yes_no,2,FALSE))</f>
        <v/>
      </c>
      <c r="BS165" s="14" t="str">
        <f>IF(Point[Asset Group]="","",VLOOKUP(Point[Tree Location],tree_location,2,FALSE))</f>
        <v/>
      </c>
    </row>
    <row r="166" spans="1:71" s="3" customFormat="1" x14ac:dyDescent="0.2">
      <c r="A166" s="3" t="str">
        <f>IF(Point[DWG File Name]="","",Point[DWG File Name])</f>
        <v/>
      </c>
      <c r="B166" s="3" t="str">
        <f>IF(Point[DWG Layer Name]="","",Point[DWG Layer Name])</f>
        <v/>
      </c>
      <c r="C166" s="3" t="str">
        <f>IF(Point[DWG Handle]="","",Point[DWG Handle])</f>
        <v/>
      </c>
      <c r="D166" s="58" t="str">
        <f>IF(Point[X]="","",Point[X])</f>
        <v/>
      </c>
      <c r="E166" s="58" t="str">
        <f>IF(Point[Y]="","",Point[Y])</f>
        <v/>
      </c>
      <c r="F166" s="3" t="str">
        <f>IF(Point[Replacement Asset]="","",Point[Replacement Asset])</f>
        <v/>
      </c>
      <c r="G166" s="3" t="str">
        <f>IF(Point[Asset ID]="","",UPPER(Point[Asset ID]))</f>
        <v/>
      </c>
      <c r="H166" s="3" t="str">
        <f>IF(Point[Asset Group]="","",VLOOKUP(Point[Asset Group],asset_grp_pt,4,FALSE))</f>
        <v/>
      </c>
      <c r="I166" s="3" t="str">
        <f>IF(Point[Asset Group]="","",VLOOKUP(Point[Asset Group],asset_grp_pt,2,FALSE))</f>
        <v/>
      </c>
      <c r="J166" s="3" t="str">
        <f>IF(Point[Asset Group]="","",VLOOKUP(Point[Asset Group],asset_grp_pt,3,FALSE))</f>
        <v/>
      </c>
      <c r="K166" s="3" t="str">
        <f>IF(Point[Asset Group]="","",VLOOKUP(Point[Asset Type],type_master_list,2,FALSE))</f>
        <v/>
      </c>
      <c r="L166" s="3" t="str">
        <f>IF(Point[Asset Name]="","",PROPER(Point[Asset Name]))</f>
        <v/>
      </c>
      <c r="M166" s="11" t="str">
        <f>IF(Point[Install Date]="","",Point[Install Date])</f>
        <v/>
      </c>
      <c r="N166" s="11" t="str">
        <f>IF(Point[Note]="","",PROPER(Point[Note]))</f>
        <v/>
      </c>
      <c r="O166" s="11" t="str">
        <f>IF(Point[Resource Consent Number]="","",UPPER(Point[Resource Consent Number]))</f>
        <v/>
      </c>
      <c r="P166" s="53" t="str">
        <f>IF(Point[Asset Unit Cost]="","",Point[Asset Unit Cost])</f>
        <v/>
      </c>
      <c r="Q166" s="11" t="str">
        <f>IF(Point[Added By]="","",UPPER(Point[Added By]))</f>
        <v/>
      </c>
      <c r="R166" s="11" t="str">
        <f>IF(Point[Added Date]="","",Point[Added Date])</f>
        <v/>
      </c>
      <c r="S166" s="14" t="str">
        <f>IF(Point[Z COORD]="","",Point[Z COORD])</f>
        <v/>
      </c>
      <c r="T166" s="14" t="str">
        <f>IF(Point[Asset Description]="","",PROPER(Point[Asset Description]))</f>
        <v/>
      </c>
      <c r="U166" s="14" t="str">
        <f>IF(Point[[Artist ]]="","",PROPER(Point[[Artist ]]))</f>
        <v/>
      </c>
      <c r="V166" s="14" t="str">
        <f>IF(Point[Material Notes]="","",PROPER(Point[Material Notes]))</f>
        <v/>
      </c>
      <c r="W166" s="14" t="str">
        <f>IF(Point[Dimension Notes]="","",Point[Dimension Notes])</f>
        <v/>
      </c>
      <c r="X166" s="14" t="str">
        <f>IF(Point[List]="","",VLOOKUP(Point[Burner Number],number,2,FALSE))</f>
        <v/>
      </c>
      <c r="Y166" s="14" t="str">
        <f>IF(Point[List]="","",VLOOKUP(Point[Fuel],bbq_fuel,2,FALSE))</f>
        <v/>
      </c>
      <c r="Z166" s="14" t="str">
        <f>IF(Point[List]="","",VLOOKUP(Point[Cabinet Material],bbq_material,2,FALSE))</f>
        <v/>
      </c>
      <c r="AA166" s="14" t="str">
        <f>IF(Point[Asset Group]="","",VLOOKUP(Point[Manufacturer],manufacturer,2,FALSE))</f>
        <v/>
      </c>
      <c r="AB166" s="14" t="str">
        <f>IF(Point[Uinsex WC]="","",Point[Uinsex WC])</f>
        <v/>
      </c>
      <c r="AC166" s="14" t="str">
        <f>IF(Point[Female WC]="","",Point[Female WC])</f>
        <v/>
      </c>
      <c r="AD166" s="14" t="str">
        <f>IF(Point[Male WC]="","",Point[Male WC])</f>
        <v/>
      </c>
      <c r="AE166" s="14" t="str">
        <f>IF(Point[Urinal]="","",Point[Urinal])</f>
        <v/>
      </c>
      <c r="AF166" s="14" t="str">
        <f>IF(Point[Disabled Unisex]="","",Point[Disabled Unisex])</f>
        <v/>
      </c>
      <c r="AG166" s="14" t="str">
        <f>IF(Point[Disabled Female]="","",Point[Disabled Female])</f>
        <v/>
      </c>
      <c r="AH166" s="14" t="str">
        <f>IF(Point[Disabled Male]="","",Point[Disabled Male])</f>
        <v/>
      </c>
      <c r="AI166" s="14" t="str">
        <f>IF(Point[Asset Group]="","",VLOOKUP(Point[Handrail],yes_no,2,FALSE))</f>
        <v/>
      </c>
      <c r="AJ166" s="14" t="str">
        <f>IF(Point[Asset Group]="","",VLOOKUP(Point[Baby Changing],yes_no,2,FALSE))</f>
        <v/>
      </c>
      <c r="AK166" s="14" t="str">
        <f>IF(Point[Asset Group]="","",VLOOKUP(Point[Service Room],yes_no,2,FALSE))</f>
        <v/>
      </c>
      <c r="AL166" s="14" t="str">
        <f>IF(Point[Asset Group]="","",VLOOKUP(Point[Service Tap],service_tap,2,FALSE))</f>
        <v/>
      </c>
      <c r="AM166" s="14" t="str">
        <f>IF(Point[Asset Group]="","",VLOOKUP(Point[Heating Type],wc_heating,2,FALSE))</f>
        <v/>
      </c>
      <c r="AN166" s="14" t="str">
        <f>IF(Point[Asset Group]="","",VLOOKUP(Point[Power Supply],power_supply,2,FALSE))</f>
        <v/>
      </c>
      <c r="AO166" s="14" t="str">
        <f>IF(Point[Asset Group]="","",VLOOKUP(Point[Waste Water],waste_water,2,FALSE))</f>
        <v/>
      </c>
      <c r="AP166" s="14" t="str">
        <f>IF(Point[Asset Group]="","",VLOOKUP(Point[Furniture SubType],subdom_master_gdb,2,FALSE))</f>
        <v/>
      </c>
      <c r="AQ166" s="14" t="str">
        <f>IF(Point[Asset Group]="","",VLOOKUP(Point[Concrete Pad],yes_no,2,FALSE))</f>
        <v/>
      </c>
      <c r="AR166" s="14" t="str">
        <f>IF(Point[Asset Group]="","",VLOOKUP(Point[Material],material_master,2,FALSE))</f>
        <v/>
      </c>
      <c r="AS166" s="14" t="str">
        <f>IF(Point[Asset Group]="","",VLOOKUP(Point[Plumbing],irrigation_plumbing,2,FALSE))</f>
        <v/>
      </c>
      <c r="AT166" s="14" t="str">
        <f>IF(Point[Asset Group]="","",VLOOKUP(Point[Sprinklers],irrigation_sprinklers,2,FALSE))</f>
        <v/>
      </c>
      <c r="AU166" s="14" t="str">
        <f>IF(Point[Asset Group]="","",VLOOKUP(Point[System],irrigation_system,2,FALSE))</f>
        <v/>
      </c>
      <c r="AV166" s="14" t="str">
        <f>IF(Point[Asset Group]="","",VLOOKUP(Point[Status],irrigation_status,2,FALSE))</f>
        <v/>
      </c>
      <c r="AW166" s="11" t="str">
        <f>IF(Point[Date of manufacture]="","",Point[Date of manufacture])</f>
        <v/>
      </c>
      <c r="AX166" s="14" t="str">
        <f>IF(Point[Asset Group]="","",VLOOKUP(Point[Sign Purpose],sign_purpose,2,FALSE))</f>
        <v/>
      </c>
      <c r="AY166" s="14" t="str">
        <f>IF(Point[Asset Group]="","",VLOOKUP(Point[Sign Material],material_master,2,FALSE))</f>
        <v/>
      </c>
      <c r="AZ166" s="14" t="str">
        <f>IF(Point[Asset Group]="","",VLOOKUP(Point[Affixed To],sign_affix,2,FALSE))</f>
        <v/>
      </c>
      <c r="BA166" s="14" t="str">
        <f>IF(Point[Size HxB mm]="","",Point[Size HxB mm])</f>
        <v/>
      </c>
      <c r="BB166" s="14" t="str">
        <f>IF(Point[Height m]="","",Point[Height m])</f>
        <v/>
      </c>
      <c r="BC166" s="14" t="str">
        <f>IF(Point[Asset Group]="","",VLOOKUP(Point[Post Material],material_master,2,FALSE))</f>
        <v/>
      </c>
      <c r="BD166" s="14" t="str">
        <f>IF(Point[Asset Group]="","",VLOOKUP(Point[Post Number],number,2,FALSE))</f>
        <v/>
      </c>
      <c r="BE166" s="14" t="str">
        <f>IF(Point[Asset Group]="","",VLOOKUP(Point[Structure SubType],subdom_master_gdb,2,FALSE))</f>
        <v/>
      </c>
      <c r="BF166" s="14" t="str">
        <f>IF(Point[Area m2]="","",Point[Area m2])</f>
        <v/>
      </c>
      <c r="BG166" s="14" t="str">
        <f>IF(Point[Length m]="","",Point[Length m])</f>
        <v/>
      </c>
      <c r="BH166" s="14" t="str">
        <f>IF(Point[Width m]="","",Point[Width m])</f>
        <v/>
      </c>
      <c r="BI166" s="14" t="str">
        <f>IF(Point[Diameter m]="","",Point[Diameter m])</f>
        <v/>
      </c>
      <c r="BJ166" s="14" t="str">
        <f>IF(Point[Asset Group]="","",VLOOKUP(Point[Number of Pipes],number,2,FALSE))</f>
        <v/>
      </c>
      <c r="BK166" s="14" t="str">
        <f>IF(Point[Asset Group]="","",VLOOKUP(Point[Combined Name],2,FALSE))</f>
        <v/>
      </c>
      <c r="BL166" s="14" t="str">
        <f>IF(Point[Asset Group]="","",VLOOKUP(Point[Size Class],size_class,2,FALSE))</f>
        <v/>
      </c>
      <c r="BM166" s="14" t="str">
        <f>IF(Point[Asset Group]="","",VLOOKUP(Point[Age Class],age_class,2,FALSE))</f>
        <v/>
      </c>
      <c r="BN166" s="14" t="str">
        <f>IF(Point[Girth (cm)]="","",Point[Girth (cm)])</f>
        <v/>
      </c>
      <c r="BO166" s="14" t="str">
        <f>IF(Point[Crown Radius (m)]="","",Point[Crown Radius (m)])</f>
        <v/>
      </c>
      <c r="BP166" s="14" t="str">
        <f>IF(Point[Asset Group]="","",VLOOKUP(Point[Rooting Environment],root_enviro,2,FALSE))</f>
        <v/>
      </c>
      <c r="BQ166" s="14" t="str">
        <f>IF(Point[Asset Group]="","",VLOOKUP(Point[Tree Surround],tree_surround,2,FALSE))</f>
        <v/>
      </c>
      <c r="BR166" s="14" t="str">
        <f>IF(Point[Asset Group]="","",VLOOKUP(Point[Tree Grill],yes_no,2,FALSE))</f>
        <v/>
      </c>
      <c r="BS166" s="14" t="str">
        <f>IF(Point[Asset Group]="","",VLOOKUP(Point[Tree Location],tree_location,2,FALSE))</f>
        <v/>
      </c>
    </row>
    <row r="167" spans="1:71" s="3" customFormat="1" x14ac:dyDescent="0.2">
      <c r="A167" s="3" t="str">
        <f>IF(Point[DWG File Name]="","",Point[DWG File Name])</f>
        <v/>
      </c>
      <c r="B167" s="3" t="str">
        <f>IF(Point[DWG Layer Name]="","",Point[DWG Layer Name])</f>
        <v/>
      </c>
      <c r="C167" s="3" t="str">
        <f>IF(Point[DWG Handle]="","",Point[DWG Handle])</f>
        <v/>
      </c>
      <c r="D167" s="58" t="str">
        <f>IF(Point[X]="","",Point[X])</f>
        <v/>
      </c>
      <c r="E167" s="58" t="str">
        <f>IF(Point[Y]="","",Point[Y])</f>
        <v/>
      </c>
      <c r="F167" s="3" t="str">
        <f>IF(Point[Replacement Asset]="","",Point[Replacement Asset])</f>
        <v/>
      </c>
      <c r="G167" s="3" t="str">
        <f>IF(Point[Asset ID]="","",UPPER(Point[Asset ID]))</f>
        <v/>
      </c>
      <c r="H167" s="3" t="str">
        <f>IF(Point[Asset Group]="","",VLOOKUP(Point[Asset Group],asset_grp_pt,4,FALSE))</f>
        <v/>
      </c>
      <c r="I167" s="3" t="str">
        <f>IF(Point[Asset Group]="","",VLOOKUP(Point[Asset Group],asset_grp_pt,2,FALSE))</f>
        <v/>
      </c>
      <c r="J167" s="3" t="str">
        <f>IF(Point[Asset Group]="","",VLOOKUP(Point[Asset Group],asset_grp_pt,3,FALSE))</f>
        <v/>
      </c>
      <c r="K167" s="3" t="str">
        <f>IF(Point[Asset Group]="","",VLOOKUP(Point[Asset Type],type_master_list,2,FALSE))</f>
        <v/>
      </c>
      <c r="L167" s="3" t="str">
        <f>IF(Point[Asset Name]="","",PROPER(Point[Asset Name]))</f>
        <v/>
      </c>
      <c r="M167" s="11" t="str">
        <f>IF(Point[Install Date]="","",Point[Install Date])</f>
        <v/>
      </c>
      <c r="N167" s="11" t="str">
        <f>IF(Point[Note]="","",PROPER(Point[Note]))</f>
        <v/>
      </c>
      <c r="O167" s="11" t="str">
        <f>IF(Point[Resource Consent Number]="","",UPPER(Point[Resource Consent Number]))</f>
        <v/>
      </c>
      <c r="P167" s="53" t="str">
        <f>IF(Point[Asset Unit Cost]="","",Point[Asset Unit Cost])</f>
        <v/>
      </c>
      <c r="Q167" s="11" t="str">
        <f>IF(Point[Added By]="","",UPPER(Point[Added By]))</f>
        <v/>
      </c>
      <c r="R167" s="11" t="str">
        <f>IF(Point[Added Date]="","",Point[Added Date])</f>
        <v/>
      </c>
      <c r="S167" s="14" t="str">
        <f>IF(Point[Z COORD]="","",Point[Z COORD])</f>
        <v/>
      </c>
      <c r="T167" s="14" t="str">
        <f>IF(Point[Asset Description]="","",PROPER(Point[Asset Description]))</f>
        <v/>
      </c>
      <c r="U167" s="14" t="str">
        <f>IF(Point[[Artist ]]="","",PROPER(Point[[Artist ]]))</f>
        <v/>
      </c>
      <c r="V167" s="14" t="str">
        <f>IF(Point[Material Notes]="","",PROPER(Point[Material Notes]))</f>
        <v/>
      </c>
      <c r="W167" s="14" t="str">
        <f>IF(Point[Dimension Notes]="","",Point[Dimension Notes])</f>
        <v/>
      </c>
      <c r="X167" s="14" t="str">
        <f>IF(Point[List]="","",VLOOKUP(Point[Burner Number],number,2,FALSE))</f>
        <v/>
      </c>
      <c r="Y167" s="14" t="str">
        <f>IF(Point[List]="","",VLOOKUP(Point[Fuel],bbq_fuel,2,FALSE))</f>
        <v/>
      </c>
      <c r="Z167" s="14" t="str">
        <f>IF(Point[List]="","",VLOOKUP(Point[Cabinet Material],bbq_material,2,FALSE))</f>
        <v/>
      </c>
      <c r="AA167" s="14" t="str">
        <f>IF(Point[Asset Group]="","",VLOOKUP(Point[Manufacturer],manufacturer,2,FALSE))</f>
        <v/>
      </c>
      <c r="AB167" s="14" t="str">
        <f>IF(Point[Uinsex WC]="","",Point[Uinsex WC])</f>
        <v/>
      </c>
      <c r="AC167" s="14" t="str">
        <f>IF(Point[Female WC]="","",Point[Female WC])</f>
        <v/>
      </c>
      <c r="AD167" s="14" t="str">
        <f>IF(Point[Male WC]="","",Point[Male WC])</f>
        <v/>
      </c>
      <c r="AE167" s="14" t="str">
        <f>IF(Point[Urinal]="","",Point[Urinal])</f>
        <v/>
      </c>
      <c r="AF167" s="14" t="str">
        <f>IF(Point[Disabled Unisex]="","",Point[Disabled Unisex])</f>
        <v/>
      </c>
      <c r="AG167" s="14" t="str">
        <f>IF(Point[Disabled Female]="","",Point[Disabled Female])</f>
        <v/>
      </c>
      <c r="AH167" s="14" t="str">
        <f>IF(Point[Disabled Male]="","",Point[Disabled Male])</f>
        <v/>
      </c>
      <c r="AI167" s="14" t="str">
        <f>IF(Point[Asset Group]="","",VLOOKUP(Point[Handrail],yes_no,2,FALSE))</f>
        <v/>
      </c>
      <c r="AJ167" s="14" t="str">
        <f>IF(Point[Asset Group]="","",VLOOKUP(Point[Baby Changing],yes_no,2,FALSE))</f>
        <v/>
      </c>
      <c r="AK167" s="14" t="str">
        <f>IF(Point[Asset Group]="","",VLOOKUP(Point[Service Room],yes_no,2,FALSE))</f>
        <v/>
      </c>
      <c r="AL167" s="14" t="str">
        <f>IF(Point[Asset Group]="","",VLOOKUP(Point[Service Tap],service_tap,2,FALSE))</f>
        <v/>
      </c>
      <c r="AM167" s="14" t="str">
        <f>IF(Point[Asset Group]="","",VLOOKUP(Point[Heating Type],wc_heating,2,FALSE))</f>
        <v/>
      </c>
      <c r="AN167" s="14" t="str">
        <f>IF(Point[Asset Group]="","",VLOOKUP(Point[Power Supply],power_supply,2,FALSE))</f>
        <v/>
      </c>
      <c r="AO167" s="14" t="str">
        <f>IF(Point[Asset Group]="","",VLOOKUP(Point[Waste Water],waste_water,2,FALSE))</f>
        <v/>
      </c>
      <c r="AP167" s="14" t="str">
        <f>IF(Point[Asset Group]="","",VLOOKUP(Point[Furniture SubType],subdom_master_gdb,2,FALSE))</f>
        <v/>
      </c>
      <c r="AQ167" s="14" t="str">
        <f>IF(Point[Asset Group]="","",VLOOKUP(Point[Concrete Pad],yes_no,2,FALSE))</f>
        <v/>
      </c>
      <c r="AR167" s="14" t="str">
        <f>IF(Point[Asset Group]="","",VLOOKUP(Point[Material],material_master,2,FALSE))</f>
        <v/>
      </c>
      <c r="AS167" s="14" t="str">
        <f>IF(Point[Asset Group]="","",VLOOKUP(Point[Plumbing],irrigation_plumbing,2,FALSE))</f>
        <v/>
      </c>
      <c r="AT167" s="14" t="str">
        <f>IF(Point[Asset Group]="","",VLOOKUP(Point[Sprinklers],irrigation_sprinklers,2,FALSE))</f>
        <v/>
      </c>
      <c r="AU167" s="14" t="str">
        <f>IF(Point[Asset Group]="","",VLOOKUP(Point[System],irrigation_system,2,FALSE))</f>
        <v/>
      </c>
      <c r="AV167" s="14" t="str">
        <f>IF(Point[Asset Group]="","",VLOOKUP(Point[Status],irrigation_status,2,FALSE))</f>
        <v/>
      </c>
      <c r="AW167" s="11" t="str">
        <f>IF(Point[Date of manufacture]="","",Point[Date of manufacture])</f>
        <v/>
      </c>
      <c r="AX167" s="14" t="str">
        <f>IF(Point[Asset Group]="","",VLOOKUP(Point[Sign Purpose],sign_purpose,2,FALSE))</f>
        <v/>
      </c>
      <c r="AY167" s="14" t="str">
        <f>IF(Point[Asset Group]="","",VLOOKUP(Point[Sign Material],material_master,2,FALSE))</f>
        <v/>
      </c>
      <c r="AZ167" s="14" t="str">
        <f>IF(Point[Asset Group]="","",VLOOKUP(Point[Affixed To],sign_affix,2,FALSE))</f>
        <v/>
      </c>
      <c r="BA167" s="14" t="str">
        <f>IF(Point[Size HxB mm]="","",Point[Size HxB mm])</f>
        <v/>
      </c>
      <c r="BB167" s="14" t="str">
        <f>IF(Point[Height m]="","",Point[Height m])</f>
        <v/>
      </c>
      <c r="BC167" s="14" t="str">
        <f>IF(Point[Asset Group]="","",VLOOKUP(Point[Post Material],material_master,2,FALSE))</f>
        <v/>
      </c>
      <c r="BD167" s="14" t="str">
        <f>IF(Point[Asset Group]="","",VLOOKUP(Point[Post Number],number,2,FALSE))</f>
        <v/>
      </c>
      <c r="BE167" s="14" t="str">
        <f>IF(Point[Asset Group]="","",VLOOKUP(Point[Structure SubType],subdom_master_gdb,2,FALSE))</f>
        <v/>
      </c>
      <c r="BF167" s="14" t="str">
        <f>IF(Point[Area m2]="","",Point[Area m2])</f>
        <v/>
      </c>
      <c r="BG167" s="14" t="str">
        <f>IF(Point[Length m]="","",Point[Length m])</f>
        <v/>
      </c>
      <c r="BH167" s="14" t="str">
        <f>IF(Point[Width m]="","",Point[Width m])</f>
        <v/>
      </c>
      <c r="BI167" s="14" t="str">
        <f>IF(Point[Diameter m]="","",Point[Diameter m])</f>
        <v/>
      </c>
      <c r="BJ167" s="14" t="str">
        <f>IF(Point[Asset Group]="","",VLOOKUP(Point[Number of Pipes],number,2,FALSE))</f>
        <v/>
      </c>
      <c r="BK167" s="14" t="str">
        <f>IF(Point[Asset Group]="","",VLOOKUP(Point[Combined Name],2,FALSE))</f>
        <v/>
      </c>
      <c r="BL167" s="14" t="str">
        <f>IF(Point[Asset Group]="","",VLOOKUP(Point[Size Class],size_class,2,FALSE))</f>
        <v/>
      </c>
      <c r="BM167" s="14" t="str">
        <f>IF(Point[Asset Group]="","",VLOOKUP(Point[Age Class],age_class,2,FALSE))</f>
        <v/>
      </c>
      <c r="BN167" s="14" t="str">
        <f>IF(Point[Girth (cm)]="","",Point[Girth (cm)])</f>
        <v/>
      </c>
      <c r="BO167" s="14" t="str">
        <f>IF(Point[Crown Radius (m)]="","",Point[Crown Radius (m)])</f>
        <v/>
      </c>
      <c r="BP167" s="14" t="str">
        <f>IF(Point[Asset Group]="","",VLOOKUP(Point[Rooting Environment],root_enviro,2,FALSE))</f>
        <v/>
      </c>
      <c r="BQ167" s="14" t="str">
        <f>IF(Point[Asset Group]="","",VLOOKUP(Point[Tree Surround],tree_surround,2,FALSE))</f>
        <v/>
      </c>
      <c r="BR167" s="14" t="str">
        <f>IF(Point[Asset Group]="","",VLOOKUP(Point[Tree Grill],yes_no,2,FALSE))</f>
        <v/>
      </c>
      <c r="BS167" s="14" t="str">
        <f>IF(Point[Asset Group]="","",VLOOKUP(Point[Tree Location],tree_location,2,FALSE))</f>
        <v/>
      </c>
    </row>
    <row r="168" spans="1:71" s="3" customFormat="1" x14ac:dyDescent="0.2">
      <c r="A168" s="3" t="str">
        <f>IF(Point[DWG File Name]="","",Point[DWG File Name])</f>
        <v/>
      </c>
      <c r="B168" s="3" t="str">
        <f>IF(Point[DWG Layer Name]="","",Point[DWG Layer Name])</f>
        <v/>
      </c>
      <c r="C168" s="3" t="str">
        <f>IF(Point[DWG Handle]="","",Point[DWG Handle])</f>
        <v/>
      </c>
      <c r="D168" s="58" t="str">
        <f>IF(Point[X]="","",Point[X])</f>
        <v/>
      </c>
      <c r="E168" s="58" t="str">
        <f>IF(Point[Y]="","",Point[Y])</f>
        <v/>
      </c>
      <c r="F168" s="3" t="str">
        <f>IF(Point[Replacement Asset]="","",Point[Replacement Asset])</f>
        <v/>
      </c>
      <c r="G168" s="3" t="str">
        <f>IF(Point[Asset ID]="","",UPPER(Point[Asset ID]))</f>
        <v/>
      </c>
      <c r="H168" s="3" t="str">
        <f>IF(Point[Asset Group]="","",VLOOKUP(Point[Asset Group],asset_grp_pt,4,FALSE))</f>
        <v/>
      </c>
      <c r="I168" s="3" t="str">
        <f>IF(Point[Asset Group]="","",VLOOKUP(Point[Asset Group],asset_grp_pt,2,FALSE))</f>
        <v/>
      </c>
      <c r="J168" s="3" t="str">
        <f>IF(Point[Asset Group]="","",VLOOKUP(Point[Asset Group],asset_grp_pt,3,FALSE))</f>
        <v/>
      </c>
      <c r="K168" s="3" t="str">
        <f>IF(Point[Asset Group]="","",VLOOKUP(Point[Asset Type],type_master_list,2,FALSE))</f>
        <v/>
      </c>
      <c r="L168" s="3" t="str">
        <f>IF(Point[Asset Name]="","",PROPER(Point[Asset Name]))</f>
        <v/>
      </c>
      <c r="M168" s="11" t="str">
        <f>IF(Point[Install Date]="","",Point[Install Date])</f>
        <v/>
      </c>
      <c r="N168" s="11" t="str">
        <f>IF(Point[Note]="","",PROPER(Point[Note]))</f>
        <v/>
      </c>
      <c r="O168" s="11" t="str">
        <f>IF(Point[Resource Consent Number]="","",UPPER(Point[Resource Consent Number]))</f>
        <v/>
      </c>
      <c r="P168" s="53" t="str">
        <f>IF(Point[Asset Unit Cost]="","",Point[Asset Unit Cost])</f>
        <v/>
      </c>
      <c r="Q168" s="11" t="str">
        <f>IF(Point[Added By]="","",UPPER(Point[Added By]))</f>
        <v/>
      </c>
      <c r="R168" s="11" t="str">
        <f>IF(Point[Added Date]="","",Point[Added Date])</f>
        <v/>
      </c>
      <c r="S168" s="14" t="str">
        <f>IF(Point[Z COORD]="","",Point[Z COORD])</f>
        <v/>
      </c>
      <c r="T168" s="14" t="str">
        <f>IF(Point[Asset Description]="","",PROPER(Point[Asset Description]))</f>
        <v/>
      </c>
      <c r="U168" s="14" t="str">
        <f>IF(Point[[Artist ]]="","",PROPER(Point[[Artist ]]))</f>
        <v/>
      </c>
      <c r="V168" s="14" t="str">
        <f>IF(Point[Material Notes]="","",PROPER(Point[Material Notes]))</f>
        <v/>
      </c>
      <c r="W168" s="14" t="str">
        <f>IF(Point[Dimension Notes]="","",Point[Dimension Notes])</f>
        <v/>
      </c>
      <c r="X168" s="14" t="str">
        <f>IF(Point[List]="","",VLOOKUP(Point[Burner Number],number,2,FALSE))</f>
        <v/>
      </c>
      <c r="Y168" s="14" t="str">
        <f>IF(Point[List]="","",VLOOKUP(Point[Fuel],bbq_fuel,2,FALSE))</f>
        <v/>
      </c>
      <c r="Z168" s="14" t="str">
        <f>IF(Point[List]="","",VLOOKUP(Point[Cabinet Material],bbq_material,2,FALSE))</f>
        <v/>
      </c>
      <c r="AA168" s="14" t="str">
        <f>IF(Point[Asset Group]="","",VLOOKUP(Point[Manufacturer],manufacturer,2,FALSE))</f>
        <v/>
      </c>
      <c r="AB168" s="14" t="str">
        <f>IF(Point[Uinsex WC]="","",Point[Uinsex WC])</f>
        <v/>
      </c>
      <c r="AC168" s="14" t="str">
        <f>IF(Point[Female WC]="","",Point[Female WC])</f>
        <v/>
      </c>
      <c r="AD168" s="14" t="str">
        <f>IF(Point[Male WC]="","",Point[Male WC])</f>
        <v/>
      </c>
      <c r="AE168" s="14" t="str">
        <f>IF(Point[Urinal]="","",Point[Urinal])</f>
        <v/>
      </c>
      <c r="AF168" s="14" t="str">
        <f>IF(Point[Disabled Unisex]="","",Point[Disabled Unisex])</f>
        <v/>
      </c>
      <c r="AG168" s="14" t="str">
        <f>IF(Point[Disabled Female]="","",Point[Disabled Female])</f>
        <v/>
      </c>
      <c r="AH168" s="14" t="str">
        <f>IF(Point[Disabled Male]="","",Point[Disabled Male])</f>
        <v/>
      </c>
      <c r="AI168" s="14" t="str">
        <f>IF(Point[Asset Group]="","",VLOOKUP(Point[Handrail],yes_no,2,FALSE))</f>
        <v/>
      </c>
      <c r="AJ168" s="14" t="str">
        <f>IF(Point[Asset Group]="","",VLOOKUP(Point[Baby Changing],yes_no,2,FALSE))</f>
        <v/>
      </c>
      <c r="AK168" s="14" t="str">
        <f>IF(Point[Asset Group]="","",VLOOKUP(Point[Service Room],yes_no,2,FALSE))</f>
        <v/>
      </c>
      <c r="AL168" s="14" t="str">
        <f>IF(Point[Asset Group]="","",VLOOKUP(Point[Service Tap],service_tap,2,FALSE))</f>
        <v/>
      </c>
      <c r="AM168" s="14" t="str">
        <f>IF(Point[Asset Group]="","",VLOOKUP(Point[Heating Type],wc_heating,2,FALSE))</f>
        <v/>
      </c>
      <c r="AN168" s="14" t="str">
        <f>IF(Point[Asset Group]="","",VLOOKUP(Point[Power Supply],power_supply,2,FALSE))</f>
        <v/>
      </c>
      <c r="AO168" s="14" t="str">
        <f>IF(Point[Asset Group]="","",VLOOKUP(Point[Waste Water],waste_water,2,FALSE))</f>
        <v/>
      </c>
      <c r="AP168" s="14" t="str">
        <f>IF(Point[Asset Group]="","",VLOOKUP(Point[Furniture SubType],subdom_master_gdb,2,FALSE))</f>
        <v/>
      </c>
      <c r="AQ168" s="14" t="str">
        <f>IF(Point[Asset Group]="","",VLOOKUP(Point[Concrete Pad],yes_no,2,FALSE))</f>
        <v/>
      </c>
      <c r="AR168" s="14" t="str">
        <f>IF(Point[Asset Group]="","",VLOOKUP(Point[Material],material_master,2,FALSE))</f>
        <v/>
      </c>
      <c r="AS168" s="14" t="str">
        <f>IF(Point[Asset Group]="","",VLOOKUP(Point[Plumbing],irrigation_plumbing,2,FALSE))</f>
        <v/>
      </c>
      <c r="AT168" s="14" t="str">
        <f>IF(Point[Asset Group]="","",VLOOKUP(Point[Sprinklers],irrigation_sprinklers,2,FALSE))</f>
        <v/>
      </c>
      <c r="AU168" s="14" t="str">
        <f>IF(Point[Asset Group]="","",VLOOKUP(Point[System],irrigation_system,2,FALSE))</f>
        <v/>
      </c>
      <c r="AV168" s="14" t="str">
        <f>IF(Point[Asset Group]="","",VLOOKUP(Point[Status],irrigation_status,2,FALSE))</f>
        <v/>
      </c>
      <c r="AW168" s="11" t="str">
        <f>IF(Point[Date of manufacture]="","",Point[Date of manufacture])</f>
        <v/>
      </c>
      <c r="AX168" s="14" t="str">
        <f>IF(Point[Asset Group]="","",VLOOKUP(Point[Sign Purpose],sign_purpose,2,FALSE))</f>
        <v/>
      </c>
      <c r="AY168" s="14" t="str">
        <f>IF(Point[Asset Group]="","",VLOOKUP(Point[Sign Material],material_master,2,FALSE))</f>
        <v/>
      </c>
      <c r="AZ168" s="14" t="str">
        <f>IF(Point[Asset Group]="","",VLOOKUP(Point[Affixed To],sign_affix,2,FALSE))</f>
        <v/>
      </c>
      <c r="BA168" s="14" t="str">
        <f>IF(Point[Size HxB mm]="","",Point[Size HxB mm])</f>
        <v/>
      </c>
      <c r="BB168" s="14" t="str">
        <f>IF(Point[Height m]="","",Point[Height m])</f>
        <v/>
      </c>
      <c r="BC168" s="14" t="str">
        <f>IF(Point[Asset Group]="","",VLOOKUP(Point[Post Material],material_master,2,FALSE))</f>
        <v/>
      </c>
      <c r="BD168" s="14" t="str">
        <f>IF(Point[Asset Group]="","",VLOOKUP(Point[Post Number],number,2,FALSE))</f>
        <v/>
      </c>
      <c r="BE168" s="14" t="str">
        <f>IF(Point[Asset Group]="","",VLOOKUP(Point[Structure SubType],subdom_master_gdb,2,FALSE))</f>
        <v/>
      </c>
      <c r="BF168" s="14" t="str">
        <f>IF(Point[Area m2]="","",Point[Area m2])</f>
        <v/>
      </c>
      <c r="BG168" s="14" t="str">
        <f>IF(Point[Length m]="","",Point[Length m])</f>
        <v/>
      </c>
      <c r="BH168" s="14" t="str">
        <f>IF(Point[Width m]="","",Point[Width m])</f>
        <v/>
      </c>
      <c r="BI168" s="14" t="str">
        <f>IF(Point[Diameter m]="","",Point[Diameter m])</f>
        <v/>
      </c>
      <c r="BJ168" s="14" t="str">
        <f>IF(Point[Asset Group]="","",VLOOKUP(Point[Number of Pipes],number,2,FALSE))</f>
        <v/>
      </c>
      <c r="BK168" s="14" t="str">
        <f>IF(Point[Asset Group]="","",VLOOKUP(Point[Combined Name],2,FALSE))</f>
        <v/>
      </c>
      <c r="BL168" s="14" t="str">
        <f>IF(Point[Asset Group]="","",VLOOKUP(Point[Size Class],size_class,2,FALSE))</f>
        <v/>
      </c>
      <c r="BM168" s="14" t="str">
        <f>IF(Point[Asset Group]="","",VLOOKUP(Point[Age Class],age_class,2,FALSE))</f>
        <v/>
      </c>
      <c r="BN168" s="14" t="str">
        <f>IF(Point[Girth (cm)]="","",Point[Girth (cm)])</f>
        <v/>
      </c>
      <c r="BO168" s="14" t="str">
        <f>IF(Point[Crown Radius (m)]="","",Point[Crown Radius (m)])</f>
        <v/>
      </c>
      <c r="BP168" s="14" t="str">
        <f>IF(Point[Asset Group]="","",VLOOKUP(Point[Rooting Environment],root_enviro,2,FALSE))</f>
        <v/>
      </c>
      <c r="BQ168" s="14" t="str">
        <f>IF(Point[Asset Group]="","",VLOOKUP(Point[Tree Surround],tree_surround,2,FALSE))</f>
        <v/>
      </c>
      <c r="BR168" s="14" t="str">
        <f>IF(Point[Asset Group]="","",VLOOKUP(Point[Tree Grill],yes_no,2,FALSE))</f>
        <v/>
      </c>
      <c r="BS168" s="14" t="str">
        <f>IF(Point[Asset Group]="","",VLOOKUP(Point[Tree Location],tree_location,2,FALSE))</f>
        <v/>
      </c>
    </row>
    <row r="169" spans="1:71" s="3" customFormat="1" x14ac:dyDescent="0.2">
      <c r="A169" s="3" t="str">
        <f>IF(Point[DWG File Name]="","",Point[DWG File Name])</f>
        <v/>
      </c>
      <c r="B169" s="3" t="str">
        <f>IF(Point[DWG Layer Name]="","",Point[DWG Layer Name])</f>
        <v/>
      </c>
      <c r="C169" s="3" t="str">
        <f>IF(Point[DWG Handle]="","",Point[DWG Handle])</f>
        <v/>
      </c>
      <c r="D169" s="58" t="str">
        <f>IF(Point[X]="","",Point[X])</f>
        <v/>
      </c>
      <c r="E169" s="58" t="str">
        <f>IF(Point[Y]="","",Point[Y])</f>
        <v/>
      </c>
      <c r="F169" s="3" t="str">
        <f>IF(Point[Replacement Asset]="","",Point[Replacement Asset])</f>
        <v/>
      </c>
      <c r="G169" s="3" t="str">
        <f>IF(Point[Asset ID]="","",UPPER(Point[Asset ID]))</f>
        <v/>
      </c>
      <c r="H169" s="3" t="str">
        <f>IF(Point[Asset Group]="","",VLOOKUP(Point[Asset Group],asset_grp_pt,4,FALSE))</f>
        <v/>
      </c>
      <c r="I169" s="3" t="str">
        <f>IF(Point[Asset Group]="","",VLOOKUP(Point[Asset Group],asset_grp_pt,2,FALSE))</f>
        <v/>
      </c>
      <c r="J169" s="3" t="str">
        <f>IF(Point[Asset Group]="","",VLOOKUP(Point[Asset Group],asset_grp_pt,3,FALSE))</f>
        <v/>
      </c>
      <c r="K169" s="3" t="str">
        <f>IF(Point[Asset Group]="","",VLOOKUP(Point[Asset Type],type_master_list,2,FALSE))</f>
        <v/>
      </c>
      <c r="L169" s="3" t="str">
        <f>IF(Point[Asset Name]="","",PROPER(Point[Asset Name]))</f>
        <v/>
      </c>
      <c r="M169" s="11" t="str">
        <f>IF(Point[Install Date]="","",Point[Install Date])</f>
        <v/>
      </c>
      <c r="N169" s="11" t="str">
        <f>IF(Point[Note]="","",PROPER(Point[Note]))</f>
        <v/>
      </c>
      <c r="O169" s="11" t="str">
        <f>IF(Point[Resource Consent Number]="","",UPPER(Point[Resource Consent Number]))</f>
        <v/>
      </c>
      <c r="P169" s="53" t="str">
        <f>IF(Point[Asset Unit Cost]="","",Point[Asset Unit Cost])</f>
        <v/>
      </c>
      <c r="Q169" s="11" t="str">
        <f>IF(Point[Added By]="","",UPPER(Point[Added By]))</f>
        <v/>
      </c>
      <c r="R169" s="11" t="str">
        <f>IF(Point[Added Date]="","",Point[Added Date])</f>
        <v/>
      </c>
      <c r="S169" s="14" t="str">
        <f>IF(Point[Z COORD]="","",Point[Z COORD])</f>
        <v/>
      </c>
      <c r="T169" s="14" t="str">
        <f>IF(Point[Asset Description]="","",PROPER(Point[Asset Description]))</f>
        <v/>
      </c>
      <c r="U169" s="14" t="str">
        <f>IF(Point[[Artist ]]="","",PROPER(Point[[Artist ]]))</f>
        <v/>
      </c>
      <c r="V169" s="14" t="str">
        <f>IF(Point[Material Notes]="","",PROPER(Point[Material Notes]))</f>
        <v/>
      </c>
      <c r="W169" s="14" t="str">
        <f>IF(Point[Dimension Notes]="","",Point[Dimension Notes])</f>
        <v/>
      </c>
      <c r="X169" s="14" t="str">
        <f>IF(Point[List]="","",VLOOKUP(Point[Burner Number],number,2,FALSE))</f>
        <v/>
      </c>
      <c r="Y169" s="14" t="str">
        <f>IF(Point[List]="","",VLOOKUP(Point[Fuel],bbq_fuel,2,FALSE))</f>
        <v/>
      </c>
      <c r="Z169" s="14" t="str">
        <f>IF(Point[List]="","",VLOOKUP(Point[Cabinet Material],bbq_material,2,FALSE))</f>
        <v/>
      </c>
      <c r="AA169" s="14" t="str">
        <f>IF(Point[Asset Group]="","",VLOOKUP(Point[Manufacturer],manufacturer,2,FALSE))</f>
        <v/>
      </c>
      <c r="AB169" s="14" t="str">
        <f>IF(Point[Uinsex WC]="","",Point[Uinsex WC])</f>
        <v/>
      </c>
      <c r="AC169" s="14" t="str">
        <f>IF(Point[Female WC]="","",Point[Female WC])</f>
        <v/>
      </c>
      <c r="AD169" s="14" t="str">
        <f>IF(Point[Male WC]="","",Point[Male WC])</f>
        <v/>
      </c>
      <c r="AE169" s="14" t="str">
        <f>IF(Point[Urinal]="","",Point[Urinal])</f>
        <v/>
      </c>
      <c r="AF169" s="14" t="str">
        <f>IF(Point[Disabled Unisex]="","",Point[Disabled Unisex])</f>
        <v/>
      </c>
      <c r="AG169" s="14" t="str">
        <f>IF(Point[Disabled Female]="","",Point[Disabled Female])</f>
        <v/>
      </c>
      <c r="AH169" s="14" t="str">
        <f>IF(Point[Disabled Male]="","",Point[Disabled Male])</f>
        <v/>
      </c>
      <c r="AI169" s="14" t="str">
        <f>IF(Point[Asset Group]="","",VLOOKUP(Point[Handrail],yes_no,2,FALSE))</f>
        <v/>
      </c>
      <c r="AJ169" s="14" t="str">
        <f>IF(Point[Asset Group]="","",VLOOKUP(Point[Baby Changing],yes_no,2,FALSE))</f>
        <v/>
      </c>
      <c r="AK169" s="14" t="str">
        <f>IF(Point[Asset Group]="","",VLOOKUP(Point[Service Room],yes_no,2,FALSE))</f>
        <v/>
      </c>
      <c r="AL169" s="14" t="str">
        <f>IF(Point[Asset Group]="","",VLOOKUP(Point[Service Tap],service_tap,2,FALSE))</f>
        <v/>
      </c>
      <c r="AM169" s="14" t="str">
        <f>IF(Point[Asset Group]="","",VLOOKUP(Point[Heating Type],wc_heating,2,FALSE))</f>
        <v/>
      </c>
      <c r="AN169" s="14" t="str">
        <f>IF(Point[Asset Group]="","",VLOOKUP(Point[Power Supply],power_supply,2,FALSE))</f>
        <v/>
      </c>
      <c r="AO169" s="14" t="str">
        <f>IF(Point[Asset Group]="","",VLOOKUP(Point[Waste Water],waste_water,2,FALSE))</f>
        <v/>
      </c>
      <c r="AP169" s="14" t="str">
        <f>IF(Point[Asset Group]="","",VLOOKUP(Point[Furniture SubType],subdom_master_gdb,2,FALSE))</f>
        <v/>
      </c>
      <c r="AQ169" s="14" t="str">
        <f>IF(Point[Asset Group]="","",VLOOKUP(Point[Concrete Pad],yes_no,2,FALSE))</f>
        <v/>
      </c>
      <c r="AR169" s="14" t="str">
        <f>IF(Point[Asset Group]="","",VLOOKUP(Point[Material],material_master,2,FALSE))</f>
        <v/>
      </c>
      <c r="AS169" s="14" t="str">
        <f>IF(Point[Asset Group]="","",VLOOKUP(Point[Plumbing],irrigation_plumbing,2,FALSE))</f>
        <v/>
      </c>
      <c r="AT169" s="14" t="str">
        <f>IF(Point[Asset Group]="","",VLOOKUP(Point[Sprinklers],irrigation_sprinklers,2,FALSE))</f>
        <v/>
      </c>
      <c r="AU169" s="14" t="str">
        <f>IF(Point[Asset Group]="","",VLOOKUP(Point[System],irrigation_system,2,FALSE))</f>
        <v/>
      </c>
      <c r="AV169" s="14" t="str">
        <f>IF(Point[Asset Group]="","",VLOOKUP(Point[Status],irrigation_status,2,FALSE))</f>
        <v/>
      </c>
      <c r="AW169" s="11" t="str">
        <f>IF(Point[Date of manufacture]="","",Point[Date of manufacture])</f>
        <v/>
      </c>
      <c r="AX169" s="14" t="str">
        <f>IF(Point[Asset Group]="","",VLOOKUP(Point[Sign Purpose],sign_purpose,2,FALSE))</f>
        <v/>
      </c>
      <c r="AY169" s="14" t="str">
        <f>IF(Point[Asset Group]="","",VLOOKUP(Point[Sign Material],material_master,2,FALSE))</f>
        <v/>
      </c>
      <c r="AZ169" s="14" t="str">
        <f>IF(Point[Asset Group]="","",VLOOKUP(Point[Affixed To],sign_affix,2,FALSE))</f>
        <v/>
      </c>
      <c r="BA169" s="14" t="str">
        <f>IF(Point[Size HxB mm]="","",Point[Size HxB mm])</f>
        <v/>
      </c>
      <c r="BB169" s="14" t="str">
        <f>IF(Point[Height m]="","",Point[Height m])</f>
        <v/>
      </c>
      <c r="BC169" s="14" t="str">
        <f>IF(Point[Asset Group]="","",VLOOKUP(Point[Post Material],material_master,2,FALSE))</f>
        <v/>
      </c>
      <c r="BD169" s="14" t="str">
        <f>IF(Point[Asset Group]="","",VLOOKUP(Point[Post Number],number,2,FALSE))</f>
        <v/>
      </c>
      <c r="BE169" s="14" t="str">
        <f>IF(Point[Asset Group]="","",VLOOKUP(Point[Structure SubType],subdom_master_gdb,2,FALSE))</f>
        <v/>
      </c>
      <c r="BF169" s="14" t="str">
        <f>IF(Point[Area m2]="","",Point[Area m2])</f>
        <v/>
      </c>
      <c r="BG169" s="14" t="str">
        <f>IF(Point[Length m]="","",Point[Length m])</f>
        <v/>
      </c>
      <c r="BH169" s="14" t="str">
        <f>IF(Point[Width m]="","",Point[Width m])</f>
        <v/>
      </c>
      <c r="BI169" s="14" t="str">
        <f>IF(Point[Diameter m]="","",Point[Diameter m])</f>
        <v/>
      </c>
      <c r="BJ169" s="14" t="str">
        <f>IF(Point[Asset Group]="","",VLOOKUP(Point[Number of Pipes],number,2,FALSE))</f>
        <v/>
      </c>
      <c r="BK169" s="14" t="str">
        <f>IF(Point[Asset Group]="","",VLOOKUP(Point[Combined Name],2,FALSE))</f>
        <v/>
      </c>
      <c r="BL169" s="14" t="str">
        <f>IF(Point[Asset Group]="","",VLOOKUP(Point[Size Class],size_class,2,FALSE))</f>
        <v/>
      </c>
      <c r="BM169" s="14" t="str">
        <f>IF(Point[Asset Group]="","",VLOOKUP(Point[Age Class],age_class,2,FALSE))</f>
        <v/>
      </c>
      <c r="BN169" s="14" t="str">
        <f>IF(Point[Girth (cm)]="","",Point[Girth (cm)])</f>
        <v/>
      </c>
      <c r="BO169" s="14" t="str">
        <f>IF(Point[Crown Radius (m)]="","",Point[Crown Radius (m)])</f>
        <v/>
      </c>
      <c r="BP169" s="14" t="str">
        <f>IF(Point[Asset Group]="","",VLOOKUP(Point[Rooting Environment],root_enviro,2,FALSE))</f>
        <v/>
      </c>
      <c r="BQ169" s="14" t="str">
        <f>IF(Point[Asset Group]="","",VLOOKUP(Point[Tree Surround],tree_surround,2,FALSE))</f>
        <v/>
      </c>
      <c r="BR169" s="14" t="str">
        <f>IF(Point[Asset Group]="","",VLOOKUP(Point[Tree Grill],yes_no,2,FALSE))</f>
        <v/>
      </c>
      <c r="BS169" s="14" t="str">
        <f>IF(Point[Asset Group]="","",VLOOKUP(Point[Tree Location],tree_location,2,FALSE))</f>
        <v/>
      </c>
    </row>
    <row r="170" spans="1:71" s="3" customFormat="1" x14ac:dyDescent="0.2">
      <c r="A170" s="3" t="str">
        <f>IF(Point[DWG File Name]="","",Point[DWG File Name])</f>
        <v/>
      </c>
      <c r="B170" s="3" t="str">
        <f>IF(Point[DWG Layer Name]="","",Point[DWG Layer Name])</f>
        <v/>
      </c>
      <c r="C170" s="3" t="str">
        <f>IF(Point[DWG Handle]="","",Point[DWG Handle])</f>
        <v/>
      </c>
      <c r="D170" s="58" t="str">
        <f>IF(Point[X]="","",Point[X])</f>
        <v/>
      </c>
      <c r="E170" s="58" t="str">
        <f>IF(Point[Y]="","",Point[Y])</f>
        <v/>
      </c>
      <c r="F170" s="3" t="str">
        <f>IF(Point[Replacement Asset]="","",Point[Replacement Asset])</f>
        <v/>
      </c>
      <c r="G170" s="3" t="str">
        <f>IF(Point[Asset ID]="","",UPPER(Point[Asset ID]))</f>
        <v/>
      </c>
      <c r="H170" s="3" t="str">
        <f>IF(Point[Asset Group]="","",VLOOKUP(Point[Asset Group],asset_grp_pt,4,FALSE))</f>
        <v/>
      </c>
      <c r="I170" s="3" t="str">
        <f>IF(Point[Asset Group]="","",VLOOKUP(Point[Asset Group],asset_grp_pt,2,FALSE))</f>
        <v/>
      </c>
      <c r="J170" s="3" t="str">
        <f>IF(Point[Asset Group]="","",VLOOKUP(Point[Asset Group],asset_grp_pt,3,FALSE))</f>
        <v/>
      </c>
      <c r="K170" s="3" t="str">
        <f>IF(Point[Asset Group]="","",VLOOKUP(Point[Asset Type],type_master_list,2,FALSE))</f>
        <v/>
      </c>
      <c r="L170" s="3" t="str">
        <f>IF(Point[Asset Name]="","",PROPER(Point[Asset Name]))</f>
        <v/>
      </c>
      <c r="M170" s="11" t="str">
        <f>IF(Point[Install Date]="","",Point[Install Date])</f>
        <v/>
      </c>
      <c r="N170" s="11" t="str">
        <f>IF(Point[Note]="","",PROPER(Point[Note]))</f>
        <v/>
      </c>
      <c r="O170" s="11" t="str">
        <f>IF(Point[Resource Consent Number]="","",UPPER(Point[Resource Consent Number]))</f>
        <v/>
      </c>
      <c r="P170" s="53" t="str">
        <f>IF(Point[Asset Unit Cost]="","",Point[Asset Unit Cost])</f>
        <v/>
      </c>
      <c r="Q170" s="11" t="str">
        <f>IF(Point[Added By]="","",UPPER(Point[Added By]))</f>
        <v/>
      </c>
      <c r="R170" s="11" t="str">
        <f>IF(Point[Added Date]="","",Point[Added Date])</f>
        <v/>
      </c>
      <c r="S170" s="14" t="str">
        <f>IF(Point[Z COORD]="","",Point[Z COORD])</f>
        <v/>
      </c>
      <c r="T170" s="14" t="str">
        <f>IF(Point[Asset Description]="","",PROPER(Point[Asset Description]))</f>
        <v/>
      </c>
      <c r="U170" s="14" t="str">
        <f>IF(Point[[Artist ]]="","",PROPER(Point[[Artist ]]))</f>
        <v/>
      </c>
      <c r="V170" s="14" t="str">
        <f>IF(Point[Material Notes]="","",PROPER(Point[Material Notes]))</f>
        <v/>
      </c>
      <c r="W170" s="14" t="str">
        <f>IF(Point[Dimension Notes]="","",Point[Dimension Notes])</f>
        <v/>
      </c>
      <c r="X170" s="14" t="str">
        <f>IF(Point[List]="","",VLOOKUP(Point[Burner Number],number,2,FALSE))</f>
        <v/>
      </c>
      <c r="Y170" s="14" t="str">
        <f>IF(Point[List]="","",VLOOKUP(Point[Fuel],bbq_fuel,2,FALSE))</f>
        <v/>
      </c>
      <c r="Z170" s="14" t="str">
        <f>IF(Point[List]="","",VLOOKUP(Point[Cabinet Material],bbq_material,2,FALSE))</f>
        <v/>
      </c>
      <c r="AA170" s="14" t="str">
        <f>IF(Point[Asset Group]="","",VLOOKUP(Point[Manufacturer],manufacturer,2,FALSE))</f>
        <v/>
      </c>
      <c r="AB170" s="14" t="str">
        <f>IF(Point[Uinsex WC]="","",Point[Uinsex WC])</f>
        <v/>
      </c>
      <c r="AC170" s="14" t="str">
        <f>IF(Point[Female WC]="","",Point[Female WC])</f>
        <v/>
      </c>
      <c r="AD170" s="14" t="str">
        <f>IF(Point[Male WC]="","",Point[Male WC])</f>
        <v/>
      </c>
      <c r="AE170" s="14" t="str">
        <f>IF(Point[Urinal]="","",Point[Urinal])</f>
        <v/>
      </c>
      <c r="AF170" s="14" t="str">
        <f>IF(Point[Disabled Unisex]="","",Point[Disabled Unisex])</f>
        <v/>
      </c>
      <c r="AG170" s="14" t="str">
        <f>IF(Point[Disabled Female]="","",Point[Disabled Female])</f>
        <v/>
      </c>
      <c r="AH170" s="14" t="str">
        <f>IF(Point[Disabled Male]="","",Point[Disabled Male])</f>
        <v/>
      </c>
      <c r="AI170" s="14" t="str">
        <f>IF(Point[Asset Group]="","",VLOOKUP(Point[Handrail],yes_no,2,FALSE))</f>
        <v/>
      </c>
      <c r="AJ170" s="14" t="str">
        <f>IF(Point[Asset Group]="","",VLOOKUP(Point[Baby Changing],yes_no,2,FALSE))</f>
        <v/>
      </c>
      <c r="AK170" s="14" t="str">
        <f>IF(Point[Asset Group]="","",VLOOKUP(Point[Service Room],yes_no,2,FALSE))</f>
        <v/>
      </c>
      <c r="AL170" s="14" t="str">
        <f>IF(Point[Asset Group]="","",VLOOKUP(Point[Service Tap],service_tap,2,FALSE))</f>
        <v/>
      </c>
      <c r="AM170" s="14" t="str">
        <f>IF(Point[Asset Group]="","",VLOOKUP(Point[Heating Type],wc_heating,2,FALSE))</f>
        <v/>
      </c>
      <c r="AN170" s="14" t="str">
        <f>IF(Point[Asset Group]="","",VLOOKUP(Point[Power Supply],power_supply,2,FALSE))</f>
        <v/>
      </c>
      <c r="AO170" s="14" t="str">
        <f>IF(Point[Asset Group]="","",VLOOKUP(Point[Waste Water],waste_water,2,FALSE))</f>
        <v/>
      </c>
      <c r="AP170" s="14" t="str">
        <f>IF(Point[Asset Group]="","",VLOOKUP(Point[Furniture SubType],subdom_master_gdb,2,FALSE))</f>
        <v/>
      </c>
      <c r="AQ170" s="14" t="str">
        <f>IF(Point[Asset Group]="","",VLOOKUP(Point[Concrete Pad],yes_no,2,FALSE))</f>
        <v/>
      </c>
      <c r="AR170" s="14" t="str">
        <f>IF(Point[Asset Group]="","",VLOOKUP(Point[Material],material_master,2,FALSE))</f>
        <v/>
      </c>
      <c r="AS170" s="14" t="str">
        <f>IF(Point[Asset Group]="","",VLOOKUP(Point[Plumbing],irrigation_plumbing,2,FALSE))</f>
        <v/>
      </c>
      <c r="AT170" s="14" t="str">
        <f>IF(Point[Asset Group]="","",VLOOKUP(Point[Sprinklers],irrigation_sprinklers,2,FALSE))</f>
        <v/>
      </c>
      <c r="AU170" s="14" t="str">
        <f>IF(Point[Asset Group]="","",VLOOKUP(Point[System],irrigation_system,2,FALSE))</f>
        <v/>
      </c>
      <c r="AV170" s="14" t="str">
        <f>IF(Point[Asset Group]="","",VLOOKUP(Point[Status],irrigation_status,2,FALSE))</f>
        <v/>
      </c>
      <c r="AW170" s="11" t="str">
        <f>IF(Point[Date of manufacture]="","",Point[Date of manufacture])</f>
        <v/>
      </c>
      <c r="AX170" s="14" t="str">
        <f>IF(Point[Asset Group]="","",VLOOKUP(Point[Sign Purpose],sign_purpose,2,FALSE))</f>
        <v/>
      </c>
      <c r="AY170" s="14" t="str">
        <f>IF(Point[Asset Group]="","",VLOOKUP(Point[Sign Material],material_master,2,FALSE))</f>
        <v/>
      </c>
      <c r="AZ170" s="14" t="str">
        <f>IF(Point[Asset Group]="","",VLOOKUP(Point[Affixed To],sign_affix,2,FALSE))</f>
        <v/>
      </c>
      <c r="BA170" s="14" t="str">
        <f>IF(Point[Size HxB mm]="","",Point[Size HxB mm])</f>
        <v/>
      </c>
      <c r="BB170" s="14" t="str">
        <f>IF(Point[Height m]="","",Point[Height m])</f>
        <v/>
      </c>
      <c r="BC170" s="14" t="str">
        <f>IF(Point[Asset Group]="","",VLOOKUP(Point[Post Material],material_master,2,FALSE))</f>
        <v/>
      </c>
      <c r="BD170" s="14" t="str">
        <f>IF(Point[Asset Group]="","",VLOOKUP(Point[Post Number],number,2,FALSE))</f>
        <v/>
      </c>
      <c r="BE170" s="14" t="str">
        <f>IF(Point[Asset Group]="","",VLOOKUP(Point[Structure SubType],subdom_master_gdb,2,FALSE))</f>
        <v/>
      </c>
      <c r="BF170" s="14" t="str">
        <f>IF(Point[Area m2]="","",Point[Area m2])</f>
        <v/>
      </c>
      <c r="BG170" s="14" t="str">
        <f>IF(Point[Length m]="","",Point[Length m])</f>
        <v/>
      </c>
      <c r="BH170" s="14" t="str">
        <f>IF(Point[Width m]="","",Point[Width m])</f>
        <v/>
      </c>
      <c r="BI170" s="14" t="str">
        <f>IF(Point[Diameter m]="","",Point[Diameter m])</f>
        <v/>
      </c>
      <c r="BJ170" s="14" t="str">
        <f>IF(Point[Asset Group]="","",VLOOKUP(Point[Number of Pipes],number,2,FALSE))</f>
        <v/>
      </c>
      <c r="BK170" s="14" t="str">
        <f>IF(Point[Asset Group]="","",VLOOKUP(Point[Combined Name],2,FALSE))</f>
        <v/>
      </c>
      <c r="BL170" s="14" t="str">
        <f>IF(Point[Asset Group]="","",VLOOKUP(Point[Size Class],size_class,2,FALSE))</f>
        <v/>
      </c>
      <c r="BM170" s="14" t="str">
        <f>IF(Point[Asset Group]="","",VLOOKUP(Point[Age Class],age_class,2,FALSE))</f>
        <v/>
      </c>
      <c r="BN170" s="14" t="str">
        <f>IF(Point[Girth (cm)]="","",Point[Girth (cm)])</f>
        <v/>
      </c>
      <c r="BO170" s="14" t="str">
        <f>IF(Point[Crown Radius (m)]="","",Point[Crown Radius (m)])</f>
        <v/>
      </c>
      <c r="BP170" s="14" t="str">
        <f>IF(Point[Asset Group]="","",VLOOKUP(Point[Rooting Environment],root_enviro,2,FALSE))</f>
        <v/>
      </c>
      <c r="BQ170" s="14" t="str">
        <f>IF(Point[Asset Group]="","",VLOOKUP(Point[Tree Surround],tree_surround,2,FALSE))</f>
        <v/>
      </c>
      <c r="BR170" s="14" t="str">
        <f>IF(Point[Asset Group]="","",VLOOKUP(Point[Tree Grill],yes_no,2,FALSE))</f>
        <v/>
      </c>
      <c r="BS170" s="14" t="str">
        <f>IF(Point[Asset Group]="","",VLOOKUP(Point[Tree Location],tree_location,2,FALSE))</f>
        <v/>
      </c>
    </row>
    <row r="171" spans="1:71" s="3" customFormat="1" x14ac:dyDescent="0.2">
      <c r="A171" s="3" t="str">
        <f>IF(Point[DWG File Name]="","",Point[DWG File Name])</f>
        <v/>
      </c>
      <c r="B171" s="3" t="str">
        <f>IF(Point[DWG Layer Name]="","",Point[DWG Layer Name])</f>
        <v/>
      </c>
      <c r="C171" s="3" t="str">
        <f>IF(Point[DWG Handle]="","",Point[DWG Handle])</f>
        <v/>
      </c>
      <c r="D171" s="58" t="str">
        <f>IF(Point[X]="","",Point[X])</f>
        <v/>
      </c>
      <c r="E171" s="58" t="str">
        <f>IF(Point[Y]="","",Point[Y])</f>
        <v/>
      </c>
      <c r="F171" s="3" t="str">
        <f>IF(Point[Replacement Asset]="","",Point[Replacement Asset])</f>
        <v/>
      </c>
      <c r="G171" s="3" t="str">
        <f>IF(Point[Asset ID]="","",UPPER(Point[Asset ID]))</f>
        <v/>
      </c>
      <c r="H171" s="3" t="str">
        <f>IF(Point[Asset Group]="","",VLOOKUP(Point[Asset Group],asset_grp_pt,4,FALSE))</f>
        <v/>
      </c>
      <c r="I171" s="3" t="str">
        <f>IF(Point[Asset Group]="","",VLOOKUP(Point[Asset Group],asset_grp_pt,2,FALSE))</f>
        <v/>
      </c>
      <c r="J171" s="3" t="str">
        <f>IF(Point[Asset Group]="","",VLOOKUP(Point[Asset Group],asset_grp_pt,3,FALSE))</f>
        <v/>
      </c>
      <c r="K171" s="3" t="str">
        <f>IF(Point[Asset Group]="","",VLOOKUP(Point[Asset Type],type_master_list,2,FALSE))</f>
        <v/>
      </c>
      <c r="L171" s="3" t="str">
        <f>IF(Point[Asset Name]="","",PROPER(Point[Asset Name]))</f>
        <v/>
      </c>
      <c r="M171" s="11" t="str">
        <f>IF(Point[Install Date]="","",Point[Install Date])</f>
        <v/>
      </c>
      <c r="N171" s="11" t="str">
        <f>IF(Point[Note]="","",PROPER(Point[Note]))</f>
        <v/>
      </c>
      <c r="O171" s="11" t="str">
        <f>IF(Point[Resource Consent Number]="","",UPPER(Point[Resource Consent Number]))</f>
        <v/>
      </c>
      <c r="P171" s="53" t="str">
        <f>IF(Point[Asset Unit Cost]="","",Point[Asset Unit Cost])</f>
        <v/>
      </c>
      <c r="Q171" s="11" t="str">
        <f>IF(Point[Added By]="","",UPPER(Point[Added By]))</f>
        <v/>
      </c>
      <c r="R171" s="11" t="str">
        <f>IF(Point[Added Date]="","",Point[Added Date])</f>
        <v/>
      </c>
      <c r="S171" s="14" t="str">
        <f>IF(Point[Z COORD]="","",Point[Z COORD])</f>
        <v/>
      </c>
      <c r="T171" s="14" t="str">
        <f>IF(Point[Asset Description]="","",PROPER(Point[Asset Description]))</f>
        <v/>
      </c>
      <c r="U171" s="14" t="str">
        <f>IF(Point[[Artist ]]="","",PROPER(Point[[Artist ]]))</f>
        <v/>
      </c>
      <c r="V171" s="14" t="str">
        <f>IF(Point[Material Notes]="","",PROPER(Point[Material Notes]))</f>
        <v/>
      </c>
      <c r="W171" s="14" t="str">
        <f>IF(Point[Dimension Notes]="","",Point[Dimension Notes])</f>
        <v/>
      </c>
      <c r="X171" s="14" t="str">
        <f>IF(Point[List]="","",VLOOKUP(Point[Burner Number],number,2,FALSE))</f>
        <v/>
      </c>
      <c r="Y171" s="14" t="str">
        <f>IF(Point[List]="","",VLOOKUP(Point[Fuel],bbq_fuel,2,FALSE))</f>
        <v/>
      </c>
      <c r="Z171" s="14" t="str">
        <f>IF(Point[List]="","",VLOOKUP(Point[Cabinet Material],bbq_material,2,FALSE))</f>
        <v/>
      </c>
      <c r="AA171" s="14" t="str">
        <f>IF(Point[Asset Group]="","",VLOOKUP(Point[Manufacturer],manufacturer,2,FALSE))</f>
        <v/>
      </c>
      <c r="AB171" s="14" t="str">
        <f>IF(Point[Uinsex WC]="","",Point[Uinsex WC])</f>
        <v/>
      </c>
      <c r="AC171" s="14" t="str">
        <f>IF(Point[Female WC]="","",Point[Female WC])</f>
        <v/>
      </c>
      <c r="AD171" s="14" t="str">
        <f>IF(Point[Male WC]="","",Point[Male WC])</f>
        <v/>
      </c>
      <c r="AE171" s="14" t="str">
        <f>IF(Point[Urinal]="","",Point[Urinal])</f>
        <v/>
      </c>
      <c r="AF171" s="14" t="str">
        <f>IF(Point[Disabled Unisex]="","",Point[Disabled Unisex])</f>
        <v/>
      </c>
      <c r="AG171" s="14" t="str">
        <f>IF(Point[Disabled Female]="","",Point[Disabled Female])</f>
        <v/>
      </c>
      <c r="AH171" s="14" t="str">
        <f>IF(Point[Disabled Male]="","",Point[Disabled Male])</f>
        <v/>
      </c>
      <c r="AI171" s="14" t="str">
        <f>IF(Point[Asset Group]="","",VLOOKUP(Point[Handrail],yes_no,2,FALSE))</f>
        <v/>
      </c>
      <c r="AJ171" s="14" t="str">
        <f>IF(Point[Asset Group]="","",VLOOKUP(Point[Baby Changing],yes_no,2,FALSE))</f>
        <v/>
      </c>
      <c r="AK171" s="14" t="str">
        <f>IF(Point[Asset Group]="","",VLOOKUP(Point[Service Room],yes_no,2,FALSE))</f>
        <v/>
      </c>
      <c r="AL171" s="14" t="str">
        <f>IF(Point[Asset Group]="","",VLOOKUP(Point[Service Tap],service_tap,2,FALSE))</f>
        <v/>
      </c>
      <c r="AM171" s="14" t="str">
        <f>IF(Point[Asset Group]="","",VLOOKUP(Point[Heating Type],wc_heating,2,FALSE))</f>
        <v/>
      </c>
      <c r="AN171" s="14" t="str">
        <f>IF(Point[Asset Group]="","",VLOOKUP(Point[Power Supply],power_supply,2,FALSE))</f>
        <v/>
      </c>
      <c r="AO171" s="14" t="str">
        <f>IF(Point[Asset Group]="","",VLOOKUP(Point[Waste Water],waste_water,2,FALSE))</f>
        <v/>
      </c>
      <c r="AP171" s="14" t="str">
        <f>IF(Point[Asset Group]="","",VLOOKUP(Point[Furniture SubType],subdom_master_gdb,2,FALSE))</f>
        <v/>
      </c>
      <c r="AQ171" s="14" t="str">
        <f>IF(Point[Asset Group]="","",VLOOKUP(Point[Concrete Pad],yes_no,2,FALSE))</f>
        <v/>
      </c>
      <c r="AR171" s="14" t="str">
        <f>IF(Point[Asset Group]="","",VLOOKUP(Point[Material],material_master,2,FALSE))</f>
        <v/>
      </c>
      <c r="AS171" s="14" t="str">
        <f>IF(Point[Asset Group]="","",VLOOKUP(Point[Plumbing],irrigation_plumbing,2,FALSE))</f>
        <v/>
      </c>
      <c r="AT171" s="14" t="str">
        <f>IF(Point[Asset Group]="","",VLOOKUP(Point[Sprinklers],irrigation_sprinklers,2,FALSE))</f>
        <v/>
      </c>
      <c r="AU171" s="14" t="str">
        <f>IF(Point[Asset Group]="","",VLOOKUP(Point[System],irrigation_system,2,FALSE))</f>
        <v/>
      </c>
      <c r="AV171" s="14" t="str">
        <f>IF(Point[Asset Group]="","",VLOOKUP(Point[Status],irrigation_status,2,FALSE))</f>
        <v/>
      </c>
      <c r="AW171" s="11" t="str">
        <f>IF(Point[Date of manufacture]="","",Point[Date of manufacture])</f>
        <v/>
      </c>
      <c r="AX171" s="14" t="str">
        <f>IF(Point[Asset Group]="","",VLOOKUP(Point[Sign Purpose],sign_purpose,2,FALSE))</f>
        <v/>
      </c>
      <c r="AY171" s="14" t="str">
        <f>IF(Point[Asset Group]="","",VLOOKUP(Point[Sign Material],material_master,2,FALSE))</f>
        <v/>
      </c>
      <c r="AZ171" s="14" t="str">
        <f>IF(Point[Asset Group]="","",VLOOKUP(Point[Affixed To],sign_affix,2,FALSE))</f>
        <v/>
      </c>
      <c r="BA171" s="14" t="str">
        <f>IF(Point[Size HxB mm]="","",Point[Size HxB mm])</f>
        <v/>
      </c>
      <c r="BB171" s="14" t="str">
        <f>IF(Point[Height m]="","",Point[Height m])</f>
        <v/>
      </c>
      <c r="BC171" s="14" t="str">
        <f>IF(Point[Asset Group]="","",VLOOKUP(Point[Post Material],material_master,2,FALSE))</f>
        <v/>
      </c>
      <c r="BD171" s="14" t="str">
        <f>IF(Point[Asset Group]="","",VLOOKUP(Point[Post Number],number,2,FALSE))</f>
        <v/>
      </c>
      <c r="BE171" s="14" t="str">
        <f>IF(Point[Asset Group]="","",VLOOKUP(Point[Structure SubType],subdom_master_gdb,2,FALSE))</f>
        <v/>
      </c>
      <c r="BF171" s="14" t="str">
        <f>IF(Point[Area m2]="","",Point[Area m2])</f>
        <v/>
      </c>
      <c r="BG171" s="14" t="str">
        <f>IF(Point[Length m]="","",Point[Length m])</f>
        <v/>
      </c>
      <c r="BH171" s="14" t="str">
        <f>IF(Point[Width m]="","",Point[Width m])</f>
        <v/>
      </c>
      <c r="BI171" s="14" t="str">
        <f>IF(Point[Diameter m]="","",Point[Diameter m])</f>
        <v/>
      </c>
      <c r="BJ171" s="14" t="str">
        <f>IF(Point[Asset Group]="","",VLOOKUP(Point[Number of Pipes],number,2,FALSE))</f>
        <v/>
      </c>
      <c r="BK171" s="14" t="str">
        <f>IF(Point[Asset Group]="","",VLOOKUP(Point[Combined Name],2,FALSE))</f>
        <v/>
      </c>
      <c r="BL171" s="14" t="str">
        <f>IF(Point[Asset Group]="","",VLOOKUP(Point[Size Class],size_class,2,FALSE))</f>
        <v/>
      </c>
      <c r="BM171" s="14" t="str">
        <f>IF(Point[Asset Group]="","",VLOOKUP(Point[Age Class],age_class,2,FALSE))</f>
        <v/>
      </c>
      <c r="BN171" s="14" t="str">
        <f>IF(Point[Girth (cm)]="","",Point[Girth (cm)])</f>
        <v/>
      </c>
      <c r="BO171" s="14" t="str">
        <f>IF(Point[Crown Radius (m)]="","",Point[Crown Radius (m)])</f>
        <v/>
      </c>
      <c r="BP171" s="14" t="str">
        <f>IF(Point[Asset Group]="","",VLOOKUP(Point[Rooting Environment],root_enviro,2,FALSE))</f>
        <v/>
      </c>
      <c r="BQ171" s="14" t="str">
        <f>IF(Point[Asset Group]="","",VLOOKUP(Point[Tree Surround],tree_surround,2,FALSE))</f>
        <v/>
      </c>
      <c r="BR171" s="14" t="str">
        <f>IF(Point[Asset Group]="","",VLOOKUP(Point[Tree Grill],yes_no,2,FALSE))</f>
        <v/>
      </c>
      <c r="BS171" s="14" t="str">
        <f>IF(Point[Asset Group]="","",VLOOKUP(Point[Tree Location],tree_location,2,FALSE))</f>
        <v/>
      </c>
    </row>
    <row r="172" spans="1:71" s="3" customFormat="1" x14ac:dyDescent="0.2">
      <c r="A172" s="3" t="str">
        <f>IF(Point[DWG File Name]="","",Point[DWG File Name])</f>
        <v/>
      </c>
      <c r="B172" s="3" t="str">
        <f>IF(Point[DWG Layer Name]="","",Point[DWG Layer Name])</f>
        <v/>
      </c>
      <c r="C172" s="3" t="str">
        <f>IF(Point[DWG Handle]="","",Point[DWG Handle])</f>
        <v/>
      </c>
      <c r="D172" s="58" t="str">
        <f>IF(Point[X]="","",Point[X])</f>
        <v/>
      </c>
      <c r="E172" s="58" t="str">
        <f>IF(Point[Y]="","",Point[Y])</f>
        <v/>
      </c>
      <c r="F172" s="3" t="str">
        <f>IF(Point[Replacement Asset]="","",Point[Replacement Asset])</f>
        <v/>
      </c>
      <c r="G172" s="3" t="str">
        <f>IF(Point[Asset ID]="","",UPPER(Point[Asset ID]))</f>
        <v/>
      </c>
      <c r="H172" s="3" t="str">
        <f>IF(Point[Asset Group]="","",VLOOKUP(Point[Asset Group],asset_grp_pt,4,FALSE))</f>
        <v/>
      </c>
      <c r="I172" s="3" t="str">
        <f>IF(Point[Asset Group]="","",VLOOKUP(Point[Asset Group],asset_grp_pt,2,FALSE))</f>
        <v/>
      </c>
      <c r="J172" s="3" t="str">
        <f>IF(Point[Asset Group]="","",VLOOKUP(Point[Asset Group],asset_grp_pt,3,FALSE))</f>
        <v/>
      </c>
      <c r="K172" s="3" t="str">
        <f>IF(Point[Asset Group]="","",VLOOKUP(Point[Asset Type],type_master_list,2,FALSE))</f>
        <v/>
      </c>
      <c r="L172" s="3" t="str">
        <f>IF(Point[Asset Name]="","",PROPER(Point[Asset Name]))</f>
        <v/>
      </c>
      <c r="M172" s="11" t="str">
        <f>IF(Point[Install Date]="","",Point[Install Date])</f>
        <v/>
      </c>
      <c r="N172" s="11" t="str">
        <f>IF(Point[Note]="","",PROPER(Point[Note]))</f>
        <v/>
      </c>
      <c r="O172" s="11" t="str">
        <f>IF(Point[Resource Consent Number]="","",UPPER(Point[Resource Consent Number]))</f>
        <v/>
      </c>
      <c r="P172" s="53" t="str">
        <f>IF(Point[Asset Unit Cost]="","",Point[Asset Unit Cost])</f>
        <v/>
      </c>
      <c r="Q172" s="11" t="str">
        <f>IF(Point[Added By]="","",UPPER(Point[Added By]))</f>
        <v/>
      </c>
      <c r="R172" s="11" t="str">
        <f>IF(Point[Added Date]="","",Point[Added Date])</f>
        <v/>
      </c>
      <c r="S172" s="14" t="str">
        <f>IF(Point[Z COORD]="","",Point[Z COORD])</f>
        <v/>
      </c>
      <c r="T172" s="14" t="str">
        <f>IF(Point[Asset Description]="","",PROPER(Point[Asset Description]))</f>
        <v/>
      </c>
      <c r="U172" s="14" t="str">
        <f>IF(Point[[Artist ]]="","",PROPER(Point[[Artist ]]))</f>
        <v/>
      </c>
      <c r="V172" s="14" t="str">
        <f>IF(Point[Material Notes]="","",PROPER(Point[Material Notes]))</f>
        <v/>
      </c>
      <c r="W172" s="14" t="str">
        <f>IF(Point[Dimension Notes]="","",Point[Dimension Notes])</f>
        <v/>
      </c>
      <c r="X172" s="14" t="str">
        <f>IF(Point[List]="","",VLOOKUP(Point[Burner Number],number,2,FALSE))</f>
        <v/>
      </c>
      <c r="Y172" s="14" t="str">
        <f>IF(Point[List]="","",VLOOKUP(Point[Fuel],bbq_fuel,2,FALSE))</f>
        <v/>
      </c>
      <c r="Z172" s="14" t="str">
        <f>IF(Point[List]="","",VLOOKUP(Point[Cabinet Material],bbq_material,2,FALSE))</f>
        <v/>
      </c>
      <c r="AA172" s="14" t="str">
        <f>IF(Point[Asset Group]="","",VLOOKUP(Point[Manufacturer],manufacturer,2,FALSE))</f>
        <v/>
      </c>
      <c r="AB172" s="14" t="str">
        <f>IF(Point[Uinsex WC]="","",Point[Uinsex WC])</f>
        <v/>
      </c>
      <c r="AC172" s="14" t="str">
        <f>IF(Point[Female WC]="","",Point[Female WC])</f>
        <v/>
      </c>
      <c r="AD172" s="14" t="str">
        <f>IF(Point[Male WC]="","",Point[Male WC])</f>
        <v/>
      </c>
      <c r="AE172" s="14" t="str">
        <f>IF(Point[Urinal]="","",Point[Urinal])</f>
        <v/>
      </c>
      <c r="AF172" s="14" t="str">
        <f>IF(Point[Disabled Unisex]="","",Point[Disabled Unisex])</f>
        <v/>
      </c>
      <c r="AG172" s="14" t="str">
        <f>IF(Point[Disabled Female]="","",Point[Disabled Female])</f>
        <v/>
      </c>
      <c r="AH172" s="14" t="str">
        <f>IF(Point[Disabled Male]="","",Point[Disabled Male])</f>
        <v/>
      </c>
      <c r="AI172" s="14" t="str">
        <f>IF(Point[Asset Group]="","",VLOOKUP(Point[Handrail],yes_no,2,FALSE))</f>
        <v/>
      </c>
      <c r="AJ172" s="14" t="str">
        <f>IF(Point[Asset Group]="","",VLOOKUP(Point[Baby Changing],yes_no,2,FALSE))</f>
        <v/>
      </c>
      <c r="AK172" s="14" t="str">
        <f>IF(Point[Asset Group]="","",VLOOKUP(Point[Service Room],yes_no,2,FALSE))</f>
        <v/>
      </c>
      <c r="AL172" s="14" t="str">
        <f>IF(Point[Asset Group]="","",VLOOKUP(Point[Service Tap],service_tap,2,FALSE))</f>
        <v/>
      </c>
      <c r="AM172" s="14" t="str">
        <f>IF(Point[Asset Group]="","",VLOOKUP(Point[Heating Type],wc_heating,2,FALSE))</f>
        <v/>
      </c>
      <c r="AN172" s="14" t="str">
        <f>IF(Point[Asset Group]="","",VLOOKUP(Point[Power Supply],power_supply,2,FALSE))</f>
        <v/>
      </c>
      <c r="AO172" s="14" t="str">
        <f>IF(Point[Asset Group]="","",VLOOKUP(Point[Waste Water],waste_water,2,FALSE))</f>
        <v/>
      </c>
      <c r="AP172" s="14" t="str">
        <f>IF(Point[Asset Group]="","",VLOOKUP(Point[Furniture SubType],subdom_master_gdb,2,FALSE))</f>
        <v/>
      </c>
      <c r="AQ172" s="14" t="str">
        <f>IF(Point[Asset Group]="","",VLOOKUP(Point[Concrete Pad],yes_no,2,FALSE))</f>
        <v/>
      </c>
      <c r="AR172" s="14" t="str">
        <f>IF(Point[Asset Group]="","",VLOOKUP(Point[Material],material_master,2,FALSE))</f>
        <v/>
      </c>
      <c r="AS172" s="14" t="str">
        <f>IF(Point[Asset Group]="","",VLOOKUP(Point[Plumbing],irrigation_plumbing,2,FALSE))</f>
        <v/>
      </c>
      <c r="AT172" s="14" t="str">
        <f>IF(Point[Asset Group]="","",VLOOKUP(Point[Sprinklers],irrigation_sprinklers,2,FALSE))</f>
        <v/>
      </c>
      <c r="AU172" s="14" t="str">
        <f>IF(Point[Asset Group]="","",VLOOKUP(Point[System],irrigation_system,2,FALSE))</f>
        <v/>
      </c>
      <c r="AV172" s="14" t="str">
        <f>IF(Point[Asset Group]="","",VLOOKUP(Point[Status],irrigation_status,2,FALSE))</f>
        <v/>
      </c>
      <c r="AW172" s="11" t="str">
        <f>IF(Point[Date of manufacture]="","",Point[Date of manufacture])</f>
        <v/>
      </c>
      <c r="AX172" s="14" t="str">
        <f>IF(Point[Asset Group]="","",VLOOKUP(Point[Sign Purpose],sign_purpose,2,FALSE))</f>
        <v/>
      </c>
      <c r="AY172" s="14" t="str">
        <f>IF(Point[Asset Group]="","",VLOOKUP(Point[Sign Material],material_master,2,FALSE))</f>
        <v/>
      </c>
      <c r="AZ172" s="14" t="str">
        <f>IF(Point[Asset Group]="","",VLOOKUP(Point[Affixed To],sign_affix,2,FALSE))</f>
        <v/>
      </c>
      <c r="BA172" s="14" t="str">
        <f>IF(Point[Size HxB mm]="","",Point[Size HxB mm])</f>
        <v/>
      </c>
      <c r="BB172" s="14" t="str">
        <f>IF(Point[Height m]="","",Point[Height m])</f>
        <v/>
      </c>
      <c r="BC172" s="14" t="str">
        <f>IF(Point[Asset Group]="","",VLOOKUP(Point[Post Material],material_master,2,FALSE))</f>
        <v/>
      </c>
      <c r="BD172" s="14" t="str">
        <f>IF(Point[Asset Group]="","",VLOOKUP(Point[Post Number],number,2,FALSE))</f>
        <v/>
      </c>
      <c r="BE172" s="14" t="str">
        <f>IF(Point[Asset Group]="","",VLOOKUP(Point[Structure SubType],subdom_master_gdb,2,FALSE))</f>
        <v/>
      </c>
      <c r="BF172" s="14" t="str">
        <f>IF(Point[Area m2]="","",Point[Area m2])</f>
        <v/>
      </c>
      <c r="BG172" s="14" t="str">
        <f>IF(Point[Length m]="","",Point[Length m])</f>
        <v/>
      </c>
      <c r="BH172" s="14" t="str">
        <f>IF(Point[Width m]="","",Point[Width m])</f>
        <v/>
      </c>
      <c r="BI172" s="14" t="str">
        <f>IF(Point[Diameter m]="","",Point[Diameter m])</f>
        <v/>
      </c>
      <c r="BJ172" s="14" t="str">
        <f>IF(Point[Asset Group]="","",VLOOKUP(Point[Number of Pipes],number,2,FALSE))</f>
        <v/>
      </c>
      <c r="BK172" s="14" t="str">
        <f>IF(Point[Asset Group]="","",VLOOKUP(Point[Combined Name],2,FALSE))</f>
        <v/>
      </c>
      <c r="BL172" s="14" t="str">
        <f>IF(Point[Asset Group]="","",VLOOKUP(Point[Size Class],size_class,2,FALSE))</f>
        <v/>
      </c>
      <c r="BM172" s="14" t="str">
        <f>IF(Point[Asset Group]="","",VLOOKUP(Point[Age Class],age_class,2,FALSE))</f>
        <v/>
      </c>
      <c r="BN172" s="14" t="str">
        <f>IF(Point[Girth (cm)]="","",Point[Girth (cm)])</f>
        <v/>
      </c>
      <c r="BO172" s="14" t="str">
        <f>IF(Point[Crown Radius (m)]="","",Point[Crown Radius (m)])</f>
        <v/>
      </c>
      <c r="BP172" s="14" t="str">
        <f>IF(Point[Asset Group]="","",VLOOKUP(Point[Rooting Environment],root_enviro,2,FALSE))</f>
        <v/>
      </c>
      <c r="BQ172" s="14" t="str">
        <f>IF(Point[Asset Group]="","",VLOOKUP(Point[Tree Surround],tree_surround,2,FALSE))</f>
        <v/>
      </c>
      <c r="BR172" s="14" t="str">
        <f>IF(Point[Asset Group]="","",VLOOKUP(Point[Tree Grill],yes_no,2,FALSE))</f>
        <v/>
      </c>
      <c r="BS172" s="14" t="str">
        <f>IF(Point[Asset Group]="","",VLOOKUP(Point[Tree Location],tree_location,2,FALSE))</f>
        <v/>
      </c>
    </row>
    <row r="173" spans="1:71" s="3" customFormat="1" x14ac:dyDescent="0.2">
      <c r="A173" s="3" t="str">
        <f>IF(Point[DWG File Name]="","",Point[DWG File Name])</f>
        <v/>
      </c>
      <c r="B173" s="3" t="str">
        <f>IF(Point[DWG Layer Name]="","",Point[DWG Layer Name])</f>
        <v/>
      </c>
      <c r="C173" s="3" t="str">
        <f>IF(Point[DWG Handle]="","",Point[DWG Handle])</f>
        <v/>
      </c>
      <c r="D173" s="58" t="str">
        <f>IF(Point[X]="","",Point[X])</f>
        <v/>
      </c>
      <c r="E173" s="58" t="str">
        <f>IF(Point[Y]="","",Point[Y])</f>
        <v/>
      </c>
      <c r="F173" s="3" t="str">
        <f>IF(Point[Replacement Asset]="","",Point[Replacement Asset])</f>
        <v/>
      </c>
      <c r="G173" s="3" t="str">
        <f>IF(Point[Asset ID]="","",UPPER(Point[Asset ID]))</f>
        <v/>
      </c>
      <c r="H173" s="3" t="str">
        <f>IF(Point[Asset Group]="","",VLOOKUP(Point[Asset Group],asset_grp_pt,4,FALSE))</f>
        <v/>
      </c>
      <c r="I173" s="3" t="str">
        <f>IF(Point[Asset Group]="","",VLOOKUP(Point[Asset Group],asset_grp_pt,2,FALSE))</f>
        <v/>
      </c>
      <c r="J173" s="3" t="str">
        <f>IF(Point[Asset Group]="","",VLOOKUP(Point[Asset Group],asset_grp_pt,3,FALSE))</f>
        <v/>
      </c>
      <c r="K173" s="3" t="str">
        <f>IF(Point[Asset Group]="","",VLOOKUP(Point[Asset Type],type_master_list,2,FALSE))</f>
        <v/>
      </c>
      <c r="L173" s="3" t="str">
        <f>IF(Point[Asset Name]="","",PROPER(Point[Asset Name]))</f>
        <v/>
      </c>
      <c r="M173" s="11" t="str">
        <f>IF(Point[Install Date]="","",Point[Install Date])</f>
        <v/>
      </c>
      <c r="N173" s="11" t="str">
        <f>IF(Point[Note]="","",PROPER(Point[Note]))</f>
        <v/>
      </c>
      <c r="O173" s="11" t="str">
        <f>IF(Point[Resource Consent Number]="","",UPPER(Point[Resource Consent Number]))</f>
        <v/>
      </c>
      <c r="P173" s="53" t="str">
        <f>IF(Point[Asset Unit Cost]="","",Point[Asset Unit Cost])</f>
        <v/>
      </c>
      <c r="Q173" s="11" t="str">
        <f>IF(Point[Added By]="","",UPPER(Point[Added By]))</f>
        <v/>
      </c>
      <c r="R173" s="11" t="str">
        <f>IF(Point[Added Date]="","",Point[Added Date])</f>
        <v/>
      </c>
      <c r="S173" s="14" t="str">
        <f>IF(Point[Z COORD]="","",Point[Z COORD])</f>
        <v/>
      </c>
      <c r="T173" s="14" t="str">
        <f>IF(Point[Asset Description]="","",PROPER(Point[Asset Description]))</f>
        <v/>
      </c>
      <c r="U173" s="14" t="str">
        <f>IF(Point[[Artist ]]="","",PROPER(Point[[Artist ]]))</f>
        <v/>
      </c>
      <c r="V173" s="14" t="str">
        <f>IF(Point[Material Notes]="","",PROPER(Point[Material Notes]))</f>
        <v/>
      </c>
      <c r="W173" s="14" t="str">
        <f>IF(Point[Dimension Notes]="","",Point[Dimension Notes])</f>
        <v/>
      </c>
      <c r="X173" s="14" t="str">
        <f>IF(Point[List]="","",VLOOKUP(Point[Burner Number],number,2,FALSE))</f>
        <v/>
      </c>
      <c r="Y173" s="14" t="str">
        <f>IF(Point[List]="","",VLOOKUP(Point[Fuel],bbq_fuel,2,FALSE))</f>
        <v/>
      </c>
      <c r="Z173" s="14" t="str">
        <f>IF(Point[List]="","",VLOOKUP(Point[Cabinet Material],bbq_material,2,FALSE))</f>
        <v/>
      </c>
      <c r="AA173" s="14" t="str">
        <f>IF(Point[Asset Group]="","",VLOOKUP(Point[Manufacturer],manufacturer,2,FALSE))</f>
        <v/>
      </c>
      <c r="AB173" s="14" t="str">
        <f>IF(Point[Uinsex WC]="","",Point[Uinsex WC])</f>
        <v/>
      </c>
      <c r="AC173" s="14" t="str">
        <f>IF(Point[Female WC]="","",Point[Female WC])</f>
        <v/>
      </c>
      <c r="AD173" s="14" t="str">
        <f>IF(Point[Male WC]="","",Point[Male WC])</f>
        <v/>
      </c>
      <c r="AE173" s="14" t="str">
        <f>IF(Point[Urinal]="","",Point[Urinal])</f>
        <v/>
      </c>
      <c r="AF173" s="14" t="str">
        <f>IF(Point[Disabled Unisex]="","",Point[Disabled Unisex])</f>
        <v/>
      </c>
      <c r="AG173" s="14" t="str">
        <f>IF(Point[Disabled Female]="","",Point[Disabled Female])</f>
        <v/>
      </c>
      <c r="AH173" s="14" t="str">
        <f>IF(Point[Disabled Male]="","",Point[Disabled Male])</f>
        <v/>
      </c>
      <c r="AI173" s="14" t="str">
        <f>IF(Point[Asset Group]="","",VLOOKUP(Point[Handrail],yes_no,2,FALSE))</f>
        <v/>
      </c>
      <c r="AJ173" s="14" t="str">
        <f>IF(Point[Asset Group]="","",VLOOKUP(Point[Baby Changing],yes_no,2,FALSE))</f>
        <v/>
      </c>
      <c r="AK173" s="14" t="str">
        <f>IF(Point[Asset Group]="","",VLOOKUP(Point[Service Room],yes_no,2,FALSE))</f>
        <v/>
      </c>
      <c r="AL173" s="14" t="str">
        <f>IF(Point[Asset Group]="","",VLOOKUP(Point[Service Tap],service_tap,2,FALSE))</f>
        <v/>
      </c>
      <c r="AM173" s="14" t="str">
        <f>IF(Point[Asset Group]="","",VLOOKUP(Point[Heating Type],wc_heating,2,FALSE))</f>
        <v/>
      </c>
      <c r="AN173" s="14" t="str">
        <f>IF(Point[Asset Group]="","",VLOOKUP(Point[Power Supply],power_supply,2,FALSE))</f>
        <v/>
      </c>
      <c r="AO173" s="14" t="str">
        <f>IF(Point[Asset Group]="","",VLOOKUP(Point[Waste Water],waste_water,2,FALSE))</f>
        <v/>
      </c>
      <c r="AP173" s="14" t="str">
        <f>IF(Point[Asset Group]="","",VLOOKUP(Point[Furniture SubType],subdom_master_gdb,2,FALSE))</f>
        <v/>
      </c>
      <c r="AQ173" s="14" t="str">
        <f>IF(Point[Asset Group]="","",VLOOKUP(Point[Concrete Pad],yes_no,2,FALSE))</f>
        <v/>
      </c>
      <c r="AR173" s="14" t="str">
        <f>IF(Point[Asset Group]="","",VLOOKUP(Point[Material],material_master,2,FALSE))</f>
        <v/>
      </c>
      <c r="AS173" s="14" t="str">
        <f>IF(Point[Asset Group]="","",VLOOKUP(Point[Plumbing],irrigation_plumbing,2,FALSE))</f>
        <v/>
      </c>
      <c r="AT173" s="14" t="str">
        <f>IF(Point[Asset Group]="","",VLOOKUP(Point[Sprinklers],irrigation_sprinklers,2,FALSE))</f>
        <v/>
      </c>
      <c r="AU173" s="14" t="str">
        <f>IF(Point[Asset Group]="","",VLOOKUP(Point[System],irrigation_system,2,FALSE))</f>
        <v/>
      </c>
      <c r="AV173" s="14" t="str">
        <f>IF(Point[Asset Group]="","",VLOOKUP(Point[Status],irrigation_status,2,FALSE))</f>
        <v/>
      </c>
      <c r="AW173" s="11" t="str">
        <f>IF(Point[Date of manufacture]="","",Point[Date of manufacture])</f>
        <v/>
      </c>
      <c r="AX173" s="14" t="str">
        <f>IF(Point[Asset Group]="","",VLOOKUP(Point[Sign Purpose],sign_purpose,2,FALSE))</f>
        <v/>
      </c>
      <c r="AY173" s="14" t="str">
        <f>IF(Point[Asset Group]="","",VLOOKUP(Point[Sign Material],material_master,2,FALSE))</f>
        <v/>
      </c>
      <c r="AZ173" s="14" t="str">
        <f>IF(Point[Asset Group]="","",VLOOKUP(Point[Affixed To],sign_affix,2,FALSE))</f>
        <v/>
      </c>
      <c r="BA173" s="14" t="str">
        <f>IF(Point[Size HxB mm]="","",Point[Size HxB mm])</f>
        <v/>
      </c>
      <c r="BB173" s="14" t="str">
        <f>IF(Point[Height m]="","",Point[Height m])</f>
        <v/>
      </c>
      <c r="BC173" s="14" t="str">
        <f>IF(Point[Asset Group]="","",VLOOKUP(Point[Post Material],material_master,2,FALSE))</f>
        <v/>
      </c>
      <c r="BD173" s="14" t="str">
        <f>IF(Point[Asset Group]="","",VLOOKUP(Point[Post Number],number,2,FALSE))</f>
        <v/>
      </c>
      <c r="BE173" s="14" t="str">
        <f>IF(Point[Asset Group]="","",VLOOKUP(Point[Structure SubType],subdom_master_gdb,2,FALSE))</f>
        <v/>
      </c>
      <c r="BF173" s="14" t="str">
        <f>IF(Point[Area m2]="","",Point[Area m2])</f>
        <v/>
      </c>
      <c r="BG173" s="14" t="str">
        <f>IF(Point[Length m]="","",Point[Length m])</f>
        <v/>
      </c>
      <c r="BH173" s="14" t="str">
        <f>IF(Point[Width m]="","",Point[Width m])</f>
        <v/>
      </c>
      <c r="BI173" s="14" t="str">
        <f>IF(Point[Diameter m]="","",Point[Diameter m])</f>
        <v/>
      </c>
      <c r="BJ173" s="14" t="str">
        <f>IF(Point[Asset Group]="","",VLOOKUP(Point[Number of Pipes],number,2,FALSE))</f>
        <v/>
      </c>
      <c r="BK173" s="14" t="str">
        <f>IF(Point[Asset Group]="","",VLOOKUP(Point[Combined Name],2,FALSE))</f>
        <v/>
      </c>
      <c r="BL173" s="14" t="str">
        <f>IF(Point[Asset Group]="","",VLOOKUP(Point[Size Class],size_class,2,FALSE))</f>
        <v/>
      </c>
      <c r="BM173" s="14" t="str">
        <f>IF(Point[Asset Group]="","",VLOOKUP(Point[Age Class],age_class,2,FALSE))</f>
        <v/>
      </c>
      <c r="BN173" s="14" t="str">
        <f>IF(Point[Girth (cm)]="","",Point[Girth (cm)])</f>
        <v/>
      </c>
      <c r="BO173" s="14" t="str">
        <f>IF(Point[Crown Radius (m)]="","",Point[Crown Radius (m)])</f>
        <v/>
      </c>
      <c r="BP173" s="14" t="str">
        <f>IF(Point[Asset Group]="","",VLOOKUP(Point[Rooting Environment],root_enviro,2,FALSE))</f>
        <v/>
      </c>
      <c r="BQ173" s="14" t="str">
        <f>IF(Point[Asset Group]="","",VLOOKUP(Point[Tree Surround],tree_surround,2,FALSE))</f>
        <v/>
      </c>
      <c r="BR173" s="14" t="str">
        <f>IF(Point[Asset Group]="","",VLOOKUP(Point[Tree Grill],yes_no,2,FALSE))</f>
        <v/>
      </c>
      <c r="BS173" s="14" t="str">
        <f>IF(Point[Asset Group]="","",VLOOKUP(Point[Tree Location],tree_location,2,FALSE))</f>
        <v/>
      </c>
    </row>
    <row r="174" spans="1:71" s="3" customFormat="1" x14ac:dyDescent="0.2">
      <c r="A174" s="3" t="str">
        <f>IF(Point[DWG File Name]="","",Point[DWG File Name])</f>
        <v/>
      </c>
      <c r="B174" s="3" t="str">
        <f>IF(Point[DWG Layer Name]="","",Point[DWG Layer Name])</f>
        <v/>
      </c>
      <c r="C174" s="3" t="str">
        <f>IF(Point[DWG Handle]="","",Point[DWG Handle])</f>
        <v/>
      </c>
      <c r="D174" s="58" t="str">
        <f>IF(Point[X]="","",Point[X])</f>
        <v/>
      </c>
      <c r="E174" s="58" t="str">
        <f>IF(Point[Y]="","",Point[Y])</f>
        <v/>
      </c>
      <c r="F174" s="3" t="str">
        <f>IF(Point[Replacement Asset]="","",Point[Replacement Asset])</f>
        <v/>
      </c>
      <c r="G174" s="3" t="str">
        <f>IF(Point[Asset ID]="","",UPPER(Point[Asset ID]))</f>
        <v/>
      </c>
      <c r="H174" s="3" t="str">
        <f>IF(Point[Asset Group]="","",VLOOKUP(Point[Asset Group],asset_grp_pt,4,FALSE))</f>
        <v/>
      </c>
      <c r="I174" s="3" t="str">
        <f>IF(Point[Asset Group]="","",VLOOKUP(Point[Asset Group],asset_grp_pt,2,FALSE))</f>
        <v/>
      </c>
      <c r="J174" s="3" t="str">
        <f>IF(Point[Asset Group]="","",VLOOKUP(Point[Asset Group],asset_grp_pt,3,FALSE))</f>
        <v/>
      </c>
      <c r="K174" s="3" t="str">
        <f>IF(Point[Asset Group]="","",VLOOKUP(Point[Asset Type],type_master_list,2,FALSE))</f>
        <v/>
      </c>
      <c r="L174" s="3" t="str">
        <f>IF(Point[Asset Name]="","",PROPER(Point[Asset Name]))</f>
        <v/>
      </c>
      <c r="M174" s="11" t="str">
        <f>IF(Point[Install Date]="","",Point[Install Date])</f>
        <v/>
      </c>
      <c r="N174" s="11" t="str">
        <f>IF(Point[Note]="","",PROPER(Point[Note]))</f>
        <v/>
      </c>
      <c r="O174" s="11" t="str">
        <f>IF(Point[Resource Consent Number]="","",UPPER(Point[Resource Consent Number]))</f>
        <v/>
      </c>
      <c r="P174" s="53" t="str">
        <f>IF(Point[Asset Unit Cost]="","",Point[Asset Unit Cost])</f>
        <v/>
      </c>
      <c r="Q174" s="11" t="str">
        <f>IF(Point[Added By]="","",UPPER(Point[Added By]))</f>
        <v/>
      </c>
      <c r="R174" s="11" t="str">
        <f>IF(Point[Added Date]="","",Point[Added Date])</f>
        <v/>
      </c>
      <c r="S174" s="14" t="str">
        <f>IF(Point[Z COORD]="","",Point[Z COORD])</f>
        <v/>
      </c>
      <c r="T174" s="14" t="str">
        <f>IF(Point[Asset Description]="","",PROPER(Point[Asset Description]))</f>
        <v/>
      </c>
      <c r="U174" s="14" t="str">
        <f>IF(Point[[Artist ]]="","",PROPER(Point[[Artist ]]))</f>
        <v/>
      </c>
      <c r="V174" s="14" t="str">
        <f>IF(Point[Material Notes]="","",PROPER(Point[Material Notes]))</f>
        <v/>
      </c>
      <c r="W174" s="14" t="str">
        <f>IF(Point[Dimension Notes]="","",Point[Dimension Notes])</f>
        <v/>
      </c>
      <c r="X174" s="14" t="str">
        <f>IF(Point[List]="","",VLOOKUP(Point[Burner Number],number,2,FALSE))</f>
        <v/>
      </c>
      <c r="Y174" s="14" t="str">
        <f>IF(Point[List]="","",VLOOKUP(Point[Fuel],bbq_fuel,2,FALSE))</f>
        <v/>
      </c>
      <c r="Z174" s="14" t="str">
        <f>IF(Point[List]="","",VLOOKUP(Point[Cabinet Material],bbq_material,2,FALSE))</f>
        <v/>
      </c>
      <c r="AA174" s="14" t="str">
        <f>IF(Point[Asset Group]="","",VLOOKUP(Point[Manufacturer],manufacturer,2,FALSE))</f>
        <v/>
      </c>
      <c r="AB174" s="14" t="str">
        <f>IF(Point[Uinsex WC]="","",Point[Uinsex WC])</f>
        <v/>
      </c>
      <c r="AC174" s="14" t="str">
        <f>IF(Point[Female WC]="","",Point[Female WC])</f>
        <v/>
      </c>
      <c r="AD174" s="14" t="str">
        <f>IF(Point[Male WC]="","",Point[Male WC])</f>
        <v/>
      </c>
      <c r="AE174" s="14" t="str">
        <f>IF(Point[Urinal]="","",Point[Urinal])</f>
        <v/>
      </c>
      <c r="AF174" s="14" t="str">
        <f>IF(Point[Disabled Unisex]="","",Point[Disabled Unisex])</f>
        <v/>
      </c>
      <c r="AG174" s="14" t="str">
        <f>IF(Point[Disabled Female]="","",Point[Disabled Female])</f>
        <v/>
      </c>
      <c r="AH174" s="14" t="str">
        <f>IF(Point[Disabled Male]="","",Point[Disabled Male])</f>
        <v/>
      </c>
      <c r="AI174" s="14" t="str">
        <f>IF(Point[Asset Group]="","",VLOOKUP(Point[Handrail],yes_no,2,FALSE))</f>
        <v/>
      </c>
      <c r="AJ174" s="14" t="str">
        <f>IF(Point[Asset Group]="","",VLOOKUP(Point[Baby Changing],yes_no,2,FALSE))</f>
        <v/>
      </c>
      <c r="AK174" s="14" t="str">
        <f>IF(Point[Asset Group]="","",VLOOKUP(Point[Service Room],yes_no,2,FALSE))</f>
        <v/>
      </c>
      <c r="AL174" s="14" t="str">
        <f>IF(Point[Asset Group]="","",VLOOKUP(Point[Service Tap],service_tap,2,FALSE))</f>
        <v/>
      </c>
      <c r="AM174" s="14" t="str">
        <f>IF(Point[Asset Group]="","",VLOOKUP(Point[Heating Type],wc_heating,2,FALSE))</f>
        <v/>
      </c>
      <c r="AN174" s="14" t="str">
        <f>IF(Point[Asset Group]="","",VLOOKUP(Point[Power Supply],power_supply,2,FALSE))</f>
        <v/>
      </c>
      <c r="AO174" s="14" t="str">
        <f>IF(Point[Asset Group]="","",VLOOKUP(Point[Waste Water],waste_water,2,FALSE))</f>
        <v/>
      </c>
      <c r="AP174" s="14" t="str">
        <f>IF(Point[Asset Group]="","",VLOOKUP(Point[Furniture SubType],subdom_master_gdb,2,FALSE))</f>
        <v/>
      </c>
      <c r="AQ174" s="14" t="str">
        <f>IF(Point[Asset Group]="","",VLOOKUP(Point[Concrete Pad],yes_no,2,FALSE))</f>
        <v/>
      </c>
      <c r="AR174" s="14" t="str">
        <f>IF(Point[Asset Group]="","",VLOOKUP(Point[Material],material_master,2,FALSE))</f>
        <v/>
      </c>
      <c r="AS174" s="14" t="str">
        <f>IF(Point[Asset Group]="","",VLOOKUP(Point[Plumbing],irrigation_plumbing,2,FALSE))</f>
        <v/>
      </c>
      <c r="AT174" s="14" t="str">
        <f>IF(Point[Asset Group]="","",VLOOKUP(Point[Sprinklers],irrigation_sprinklers,2,FALSE))</f>
        <v/>
      </c>
      <c r="AU174" s="14" t="str">
        <f>IF(Point[Asset Group]="","",VLOOKUP(Point[System],irrigation_system,2,FALSE))</f>
        <v/>
      </c>
      <c r="AV174" s="14" t="str">
        <f>IF(Point[Asset Group]="","",VLOOKUP(Point[Status],irrigation_status,2,FALSE))</f>
        <v/>
      </c>
      <c r="AW174" s="11" t="str">
        <f>IF(Point[Date of manufacture]="","",Point[Date of manufacture])</f>
        <v/>
      </c>
      <c r="AX174" s="14" t="str">
        <f>IF(Point[Asset Group]="","",VLOOKUP(Point[Sign Purpose],sign_purpose,2,FALSE))</f>
        <v/>
      </c>
      <c r="AY174" s="14" t="str">
        <f>IF(Point[Asset Group]="","",VLOOKUP(Point[Sign Material],material_master,2,FALSE))</f>
        <v/>
      </c>
      <c r="AZ174" s="14" t="str">
        <f>IF(Point[Asset Group]="","",VLOOKUP(Point[Affixed To],sign_affix,2,FALSE))</f>
        <v/>
      </c>
      <c r="BA174" s="14" t="str">
        <f>IF(Point[Size HxB mm]="","",Point[Size HxB mm])</f>
        <v/>
      </c>
      <c r="BB174" s="14" t="str">
        <f>IF(Point[Height m]="","",Point[Height m])</f>
        <v/>
      </c>
      <c r="BC174" s="14" t="str">
        <f>IF(Point[Asset Group]="","",VLOOKUP(Point[Post Material],material_master,2,FALSE))</f>
        <v/>
      </c>
      <c r="BD174" s="14" t="str">
        <f>IF(Point[Asset Group]="","",VLOOKUP(Point[Post Number],number,2,FALSE))</f>
        <v/>
      </c>
      <c r="BE174" s="14" t="str">
        <f>IF(Point[Asset Group]="","",VLOOKUP(Point[Structure SubType],subdom_master_gdb,2,FALSE))</f>
        <v/>
      </c>
      <c r="BF174" s="14" t="str">
        <f>IF(Point[Area m2]="","",Point[Area m2])</f>
        <v/>
      </c>
      <c r="BG174" s="14" t="str">
        <f>IF(Point[Length m]="","",Point[Length m])</f>
        <v/>
      </c>
      <c r="BH174" s="14" t="str">
        <f>IF(Point[Width m]="","",Point[Width m])</f>
        <v/>
      </c>
      <c r="BI174" s="14" t="str">
        <f>IF(Point[Diameter m]="","",Point[Diameter m])</f>
        <v/>
      </c>
      <c r="BJ174" s="14" t="str">
        <f>IF(Point[Asset Group]="","",VLOOKUP(Point[Number of Pipes],number,2,FALSE))</f>
        <v/>
      </c>
      <c r="BK174" s="14" t="str">
        <f>IF(Point[Asset Group]="","",VLOOKUP(Point[Combined Name],2,FALSE))</f>
        <v/>
      </c>
      <c r="BL174" s="14" t="str">
        <f>IF(Point[Asset Group]="","",VLOOKUP(Point[Size Class],size_class,2,FALSE))</f>
        <v/>
      </c>
      <c r="BM174" s="14" t="str">
        <f>IF(Point[Asset Group]="","",VLOOKUP(Point[Age Class],age_class,2,FALSE))</f>
        <v/>
      </c>
      <c r="BN174" s="14" t="str">
        <f>IF(Point[Girth (cm)]="","",Point[Girth (cm)])</f>
        <v/>
      </c>
      <c r="BO174" s="14" t="str">
        <f>IF(Point[Crown Radius (m)]="","",Point[Crown Radius (m)])</f>
        <v/>
      </c>
      <c r="BP174" s="14" t="str">
        <f>IF(Point[Asset Group]="","",VLOOKUP(Point[Rooting Environment],root_enviro,2,FALSE))</f>
        <v/>
      </c>
      <c r="BQ174" s="14" t="str">
        <f>IF(Point[Asset Group]="","",VLOOKUP(Point[Tree Surround],tree_surround,2,FALSE))</f>
        <v/>
      </c>
      <c r="BR174" s="14" t="str">
        <f>IF(Point[Asset Group]="","",VLOOKUP(Point[Tree Grill],yes_no,2,FALSE))</f>
        <v/>
      </c>
      <c r="BS174" s="14" t="str">
        <f>IF(Point[Asset Group]="","",VLOOKUP(Point[Tree Location],tree_location,2,FALSE))</f>
        <v/>
      </c>
    </row>
    <row r="175" spans="1:71" s="3" customFormat="1" x14ac:dyDescent="0.2">
      <c r="A175" s="3" t="str">
        <f>IF(Point[DWG File Name]="","",Point[DWG File Name])</f>
        <v/>
      </c>
      <c r="B175" s="3" t="str">
        <f>IF(Point[DWG Layer Name]="","",Point[DWG Layer Name])</f>
        <v/>
      </c>
      <c r="C175" s="3" t="str">
        <f>IF(Point[DWG Handle]="","",Point[DWG Handle])</f>
        <v/>
      </c>
      <c r="D175" s="58" t="str">
        <f>IF(Point[X]="","",Point[X])</f>
        <v/>
      </c>
      <c r="E175" s="58" t="str">
        <f>IF(Point[Y]="","",Point[Y])</f>
        <v/>
      </c>
      <c r="F175" s="3" t="str">
        <f>IF(Point[Replacement Asset]="","",Point[Replacement Asset])</f>
        <v/>
      </c>
      <c r="G175" s="3" t="str">
        <f>IF(Point[Asset ID]="","",UPPER(Point[Asset ID]))</f>
        <v/>
      </c>
      <c r="H175" s="3" t="str">
        <f>IF(Point[Asset Group]="","",VLOOKUP(Point[Asset Group],asset_grp_pt,4,FALSE))</f>
        <v/>
      </c>
      <c r="I175" s="3" t="str">
        <f>IF(Point[Asset Group]="","",VLOOKUP(Point[Asset Group],asset_grp_pt,2,FALSE))</f>
        <v/>
      </c>
      <c r="J175" s="3" t="str">
        <f>IF(Point[Asset Group]="","",VLOOKUP(Point[Asset Group],asset_grp_pt,3,FALSE))</f>
        <v/>
      </c>
      <c r="K175" s="3" t="str">
        <f>IF(Point[Asset Group]="","",VLOOKUP(Point[Asset Type],type_master_list,2,FALSE))</f>
        <v/>
      </c>
      <c r="L175" s="3" t="str">
        <f>IF(Point[Asset Name]="","",PROPER(Point[Asset Name]))</f>
        <v/>
      </c>
      <c r="M175" s="11" t="str">
        <f>IF(Point[Install Date]="","",Point[Install Date])</f>
        <v/>
      </c>
      <c r="N175" s="11" t="str">
        <f>IF(Point[Note]="","",PROPER(Point[Note]))</f>
        <v/>
      </c>
      <c r="O175" s="11" t="str">
        <f>IF(Point[Resource Consent Number]="","",UPPER(Point[Resource Consent Number]))</f>
        <v/>
      </c>
      <c r="P175" s="53" t="str">
        <f>IF(Point[Asset Unit Cost]="","",Point[Asset Unit Cost])</f>
        <v/>
      </c>
      <c r="Q175" s="11" t="str">
        <f>IF(Point[Added By]="","",UPPER(Point[Added By]))</f>
        <v/>
      </c>
      <c r="R175" s="11" t="str">
        <f>IF(Point[Added Date]="","",Point[Added Date])</f>
        <v/>
      </c>
      <c r="S175" s="14" t="str">
        <f>IF(Point[Z COORD]="","",Point[Z COORD])</f>
        <v/>
      </c>
      <c r="T175" s="14" t="str">
        <f>IF(Point[Asset Description]="","",PROPER(Point[Asset Description]))</f>
        <v/>
      </c>
      <c r="U175" s="14" t="str">
        <f>IF(Point[[Artist ]]="","",PROPER(Point[[Artist ]]))</f>
        <v/>
      </c>
      <c r="V175" s="14" t="str">
        <f>IF(Point[Material Notes]="","",PROPER(Point[Material Notes]))</f>
        <v/>
      </c>
      <c r="W175" s="14" t="str">
        <f>IF(Point[Dimension Notes]="","",Point[Dimension Notes])</f>
        <v/>
      </c>
      <c r="X175" s="14" t="str">
        <f>IF(Point[List]="","",VLOOKUP(Point[Burner Number],number,2,FALSE))</f>
        <v/>
      </c>
      <c r="Y175" s="14" t="str">
        <f>IF(Point[List]="","",VLOOKUP(Point[Fuel],bbq_fuel,2,FALSE))</f>
        <v/>
      </c>
      <c r="Z175" s="14" t="str">
        <f>IF(Point[List]="","",VLOOKUP(Point[Cabinet Material],bbq_material,2,FALSE))</f>
        <v/>
      </c>
      <c r="AA175" s="14" t="str">
        <f>IF(Point[Asset Group]="","",VLOOKUP(Point[Manufacturer],manufacturer,2,FALSE))</f>
        <v/>
      </c>
      <c r="AB175" s="14" t="str">
        <f>IF(Point[Uinsex WC]="","",Point[Uinsex WC])</f>
        <v/>
      </c>
      <c r="AC175" s="14" t="str">
        <f>IF(Point[Female WC]="","",Point[Female WC])</f>
        <v/>
      </c>
      <c r="AD175" s="14" t="str">
        <f>IF(Point[Male WC]="","",Point[Male WC])</f>
        <v/>
      </c>
      <c r="AE175" s="14" t="str">
        <f>IF(Point[Urinal]="","",Point[Urinal])</f>
        <v/>
      </c>
      <c r="AF175" s="14" t="str">
        <f>IF(Point[Disabled Unisex]="","",Point[Disabled Unisex])</f>
        <v/>
      </c>
      <c r="AG175" s="14" t="str">
        <f>IF(Point[Disabled Female]="","",Point[Disabled Female])</f>
        <v/>
      </c>
      <c r="AH175" s="14" t="str">
        <f>IF(Point[Disabled Male]="","",Point[Disabled Male])</f>
        <v/>
      </c>
      <c r="AI175" s="14" t="str">
        <f>IF(Point[Asset Group]="","",VLOOKUP(Point[Handrail],yes_no,2,FALSE))</f>
        <v/>
      </c>
      <c r="AJ175" s="14" t="str">
        <f>IF(Point[Asset Group]="","",VLOOKUP(Point[Baby Changing],yes_no,2,FALSE))</f>
        <v/>
      </c>
      <c r="AK175" s="14" t="str">
        <f>IF(Point[Asset Group]="","",VLOOKUP(Point[Service Room],yes_no,2,FALSE))</f>
        <v/>
      </c>
      <c r="AL175" s="14" t="str">
        <f>IF(Point[Asset Group]="","",VLOOKUP(Point[Service Tap],service_tap,2,FALSE))</f>
        <v/>
      </c>
      <c r="AM175" s="14" t="str">
        <f>IF(Point[Asset Group]="","",VLOOKUP(Point[Heating Type],wc_heating,2,FALSE))</f>
        <v/>
      </c>
      <c r="AN175" s="14" t="str">
        <f>IF(Point[Asset Group]="","",VLOOKUP(Point[Power Supply],power_supply,2,FALSE))</f>
        <v/>
      </c>
      <c r="AO175" s="14" t="str">
        <f>IF(Point[Asset Group]="","",VLOOKUP(Point[Waste Water],waste_water,2,FALSE))</f>
        <v/>
      </c>
      <c r="AP175" s="14" t="str">
        <f>IF(Point[Asset Group]="","",VLOOKUP(Point[Furniture SubType],subdom_master_gdb,2,FALSE))</f>
        <v/>
      </c>
      <c r="AQ175" s="14" t="str">
        <f>IF(Point[Asset Group]="","",VLOOKUP(Point[Concrete Pad],yes_no,2,FALSE))</f>
        <v/>
      </c>
      <c r="AR175" s="14" t="str">
        <f>IF(Point[Asset Group]="","",VLOOKUP(Point[Material],material_master,2,FALSE))</f>
        <v/>
      </c>
      <c r="AS175" s="14" t="str">
        <f>IF(Point[Asset Group]="","",VLOOKUP(Point[Plumbing],irrigation_plumbing,2,FALSE))</f>
        <v/>
      </c>
      <c r="AT175" s="14" t="str">
        <f>IF(Point[Asset Group]="","",VLOOKUP(Point[Sprinklers],irrigation_sprinklers,2,FALSE))</f>
        <v/>
      </c>
      <c r="AU175" s="14" t="str">
        <f>IF(Point[Asset Group]="","",VLOOKUP(Point[System],irrigation_system,2,FALSE))</f>
        <v/>
      </c>
      <c r="AV175" s="14" t="str">
        <f>IF(Point[Asset Group]="","",VLOOKUP(Point[Status],irrigation_status,2,FALSE))</f>
        <v/>
      </c>
      <c r="AW175" s="11" t="str">
        <f>IF(Point[Date of manufacture]="","",Point[Date of manufacture])</f>
        <v/>
      </c>
      <c r="AX175" s="14" t="str">
        <f>IF(Point[Asset Group]="","",VLOOKUP(Point[Sign Purpose],sign_purpose,2,FALSE))</f>
        <v/>
      </c>
      <c r="AY175" s="14" t="str">
        <f>IF(Point[Asset Group]="","",VLOOKUP(Point[Sign Material],material_master,2,FALSE))</f>
        <v/>
      </c>
      <c r="AZ175" s="14" t="str">
        <f>IF(Point[Asset Group]="","",VLOOKUP(Point[Affixed To],sign_affix,2,FALSE))</f>
        <v/>
      </c>
      <c r="BA175" s="14" t="str">
        <f>IF(Point[Size HxB mm]="","",Point[Size HxB mm])</f>
        <v/>
      </c>
      <c r="BB175" s="14" t="str">
        <f>IF(Point[Height m]="","",Point[Height m])</f>
        <v/>
      </c>
      <c r="BC175" s="14" t="str">
        <f>IF(Point[Asset Group]="","",VLOOKUP(Point[Post Material],material_master,2,FALSE))</f>
        <v/>
      </c>
      <c r="BD175" s="14" t="str">
        <f>IF(Point[Asset Group]="","",VLOOKUP(Point[Post Number],number,2,FALSE))</f>
        <v/>
      </c>
      <c r="BE175" s="14" t="str">
        <f>IF(Point[Asset Group]="","",VLOOKUP(Point[Structure SubType],subdom_master_gdb,2,FALSE))</f>
        <v/>
      </c>
      <c r="BF175" s="14" t="str">
        <f>IF(Point[Area m2]="","",Point[Area m2])</f>
        <v/>
      </c>
      <c r="BG175" s="14" t="str">
        <f>IF(Point[Length m]="","",Point[Length m])</f>
        <v/>
      </c>
      <c r="BH175" s="14" t="str">
        <f>IF(Point[Width m]="","",Point[Width m])</f>
        <v/>
      </c>
      <c r="BI175" s="14" t="str">
        <f>IF(Point[Diameter m]="","",Point[Diameter m])</f>
        <v/>
      </c>
      <c r="BJ175" s="14" t="str">
        <f>IF(Point[Asset Group]="","",VLOOKUP(Point[Number of Pipes],number,2,FALSE))</f>
        <v/>
      </c>
      <c r="BK175" s="14" t="str">
        <f>IF(Point[Asset Group]="","",VLOOKUP(Point[Combined Name],2,FALSE))</f>
        <v/>
      </c>
      <c r="BL175" s="14" t="str">
        <f>IF(Point[Asset Group]="","",VLOOKUP(Point[Size Class],size_class,2,FALSE))</f>
        <v/>
      </c>
      <c r="BM175" s="14" t="str">
        <f>IF(Point[Asset Group]="","",VLOOKUP(Point[Age Class],age_class,2,FALSE))</f>
        <v/>
      </c>
      <c r="BN175" s="14" t="str">
        <f>IF(Point[Girth (cm)]="","",Point[Girth (cm)])</f>
        <v/>
      </c>
      <c r="BO175" s="14" t="str">
        <f>IF(Point[Crown Radius (m)]="","",Point[Crown Radius (m)])</f>
        <v/>
      </c>
      <c r="BP175" s="14" t="str">
        <f>IF(Point[Asset Group]="","",VLOOKUP(Point[Rooting Environment],root_enviro,2,FALSE))</f>
        <v/>
      </c>
      <c r="BQ175" s="14" t="str">
        <f>IF(Point[Asset Group]="","",VLOOKUP(Point[Tree Surround],tree_surround,2,FALSE))</f>
        <v/>
      </c>
      <c r="BR175" s="14" t="str">
        <f>IF(Point[Asset Group]="","",VLOOKUP(Point[Tree Grill],yes_no,2,FALSE))</f>
        <v/>
      </c>
      <c r="BS175" s="14" t="str">
        <f>IF(Point[Asset Group]="","",VLOOKUP(Point[Tree Location],tree_location,2,FALSE))</f>
        <v/>
      </c>
    </row>
    <row r="176" spans="1:71" s="3" customFormat="1" x14ac:dyDescent="0.2">
      <c r="A176" s="3" t="str">
        <f>IF(Point[DWG File Name]="","",Point[DWG File Name])</f>
        <v/>
      </c>
      <c r="B176" s="3" t="str">
        <f>IF(Point[DWG Layer Name]="","",Point[DWG Layer Name])</f>
        <v/>
      </c>
      <c r="C176" s="3" t="str">
        <f>IF(Point[DWG Handle]="","",Point[DWG Handle])</f>
        <v/>
      </c>
      <c r="D176" s="58" t="str">
        <f>IF(Point[X]="","",Point[X])</f>
        <v/>
      </c>
      <c r="E176" s="58" t="str">
        <f>IF(Point[Y]="","",Point[Y])</f>
        <v/>
      </c>
      <c r="F176" s="3" t="str">
        <f>IF(Point[Replacement Asset]="","",Point[Replacement Asset])</f>
        <v/>
      </c>
      <c r="G176" s="3" t="str">
        <f>IF(Point[Asset ID]="","",UPPER(Point[Asset ID]))</f>
        <v/>
      </c>
      <c r="H176" s="3" t="str">
        <f>IF(Point[Asset Group]="","",VLOOKUP(Point[Asset Group],asset_grp_pt,4,FALSE))</f>
        <v/>
      </c>
      <c r="I176" s="3" t="str">
        <f>IF(Point[Asset Group]="","",VLOOKUP(Point[Asset Group],asset_grp_pt,2,FALSE))</f>
        <v/>
      </c>
      <c r="J176" s="3" t="str">
        <f>IF(Point[Asset Group]="","",VLOOKUP(Point[Asset Group],asset_grp_pt,3,FALSE))</f>
        <v/>
      </c>
      <c r="K176" s="3" t="str">
        <f>IF(Point[Asset Group]="","",VLOOKUP(Point[Asset Type],type_master_list,2,FALSE))</f>
        <v/>
      </c>
      <c r="L176" s="3" t="str">
        <f>IF(Point[Asset Name]="","",PROPER(Point[Asset Name]))</f>
        <v/>
      </c>
      <c r="M176" s="11" t="str">
        <f>IF(Point[Install Date]="","",Point[Install Date])</f>
        <v/>
      </c>
      <c r="N176" s="11" t="str">
        <f>IF(Point[Note]="","",PROPER(Point[Note]))</f>
        <v/>
      </c>
      <c r="O176" s="11" t="str">
        <f>IF(Point[Resource Consent Number]="","",UPPER(Point[Resource Consent Number]))</f>
        <v/>
      </c>
      <c r="P176" s="53" t="str">
        <f>IF(Point[Asset Unit Cost]="","",Point[Asset Unit Cost])</f>
        <v/>
      </c>
      <c r="Q176" s="11" t="str">
        <f>IF(Point[Added By]="","",UPPER(Point[Added By]))</f>
        <v/>
      </c>
      <c r="R176" s="11" t="str">
        <f>IF(Point[Added Date]="","",Point[Added Date])</f>
        <v/>
      </c>
      <c r="S176" s="14" t="str">
        <f>IF(Point[Z COORD]="","",Point[Z COORD])</f>
        <v/>
      </c>
      <c r="T176" s="14" t="str">
        <f>IF(Point[Asset Description]="","",PROPER(Point[Asset Description]))</f>
        <v/>
      </c>
      <c r="U176" s="14" t="str">
        <f>IF(Point[[Artist ]]="","",PROPER(Point[[Artist ]]))</f>
        <v/>
      </c>
      <c r="V176" s="14" t="str">
        <f>IF(Point[Material Notes]="","",PROPER(Point[Material Notes]))</f>
        <v/>
      </c>
      <c r="W176" s="14" t="str">
        <f>IF(Point[Dimension Notes]="","",Point[Dimension Notes])</f>
        <v/>
      </c>
      <c r="X176" s="14" t="str">
        <f>IF(Point[List]="","",VLOOKUP(Point[Burner Number],number,2,FALSE))</f>
        <v/>
      </c>
      <c r="Y176" s="14" t="str">
        <f>IF(Point[List]="","",VLOOKUP(Point[Fuel],bbq_fuel,2,FALSE))</f>
        <v/>
      </c>
      <c r="Z176" s="14" t="str">
        <f>IF(Point[List]="","",VLOOKUP(Point[Cabinet Material],bbq_material,2,FALSE))</f>
        <v/>
      </c>
      <c r="AA176" s="14" t="str">
        <f>IF(Point[Asset Group]="","",VLOOKUP(Point[Manufacturer],manufacturer,2,FALSE))</f>
        <v/>
      </c>
      <c r="AB176" s="14" t="str">
        <f>IF(Point[Uinsex WC]="","",Point[Uinsex WC])</f>
        <v/>
      </c>
      <c r="AC176" s="14" t="str">
        <f>IF(Point[Female WC]="","",Point[Female WC])</f>
        <v/>
      </c>
      <c r="AD176" s="14" t="str">
        <f>IF(Point[Male WC]="","",Point[Male WC])</f>
        <v/>
      </c>
      <c r="AE176" s="14" t="str">
        <f>IF(Point[Urinal]="","",Point[Urinal])</f>
        <v/>
      </c>
      <c r="AF176" s="14" t="str">
        <f>IF(Point[Disabled Unisex]="","",Point[Disabled Unisex])</f>
        <v/>
      </c>
      <c r="AG176" s="14" t="str">
        <f>IF(Point[Disabled Female]="","",Point[Disabled Female])</f>
        <v/>
      </c>
      <c r="AH176" s="14" t="str">
        <f>IF(Point[Disabled Male]="","",Point[Disabled Male])</f>
        <v/>
      </c>
      <c r="AI176" s="14" t="str">
        <f>IF(Point[Asset Group]="","",VLOOKUP(Point[Handrail],yes_no,2,FALSE))</f>
        <v/>
      </c>
      <c r="AJ176" s="14" t="str">
        <f>IF(Point[Asset Group]="","",VLOOKUP(Point[Baby Changing],yes_no,2,FALSE))</f>
        <v/>
      </c>
      <c r="AK176" s="14" t="str">
        <f>IF(Point[Asset Group]="","",VLOOKUP(Point[Service Room],yes_no,2,FALSE))</f>
        <v/>
      </c>
      <c r="AL176" s="14" t="str">
        <f>IF(Point[Asset Group]="","",VLOOKUP(Point[Service Tap],service_tap,2,FALSE))</f>
        <v/>
      </c>
      <c r="AM176" s="14" t="str">
        <f>IF(Point[Asset Group]="","",VLOOKUP(Point[Heating Type],wc_heating,2,FALSE))</f>
        <v/>
      </c>
      <c r="AN176" s="14" t="str">
        <f>IF(Point[Asset Group]="","",VLOOKUP(Point[Power Supply],power_supply,2,FALSE))</f>
        <v/>
      </c>
      <c r="AO176" s="14" t="str">
        <f>IF(Point[Asset Group]="","",VLOOKUP(Point[Waste Water],waste_water,2,FALSE))</f>
        <v/>
      </c>
      <c r="AP176" s="14" t="str">
        <f>IF(Point[Asset Group]="","",VLOOKUP(Point[Furniture SubType],subdom_master_gdb,2,FALSE))</f>
        <v/>
      </c>
      <c r="AQ176" s="14" t="str">
        <f>IF(Point[Asset Group]="","",VLOOKUP(Point[Concrete Pad],yes_no,2,FALSE))</f>
        <v/>
      </c>
      <c r="AR176" s="14" t="str">
        <f>IF(Point[Asset Group]="","",VLOOKUP(Point[Material],material_master,2,FALSE))</f>
        <v/>
      </c>
      <c r="AS176" s="14" t="str">
        <f>IF(Point[Asset Group]="","",VLOOKUP(Point[Plumbing],irrigation_plumbing,2,FALSE))</f>
        <v/>
      </c>
      <c r="AT176" s="14" t="str">
        <f>IF(Point[Asset Group]="","",VLOOKUP(Point[Sprinklers],irrigation_sprinklers,2,FALSE))</f>
        <v/>
      </c>
      <c r="AU176" s="14" t="str">
        <f>IF(Point[Asset Group]="","",VLOOKUP(Point[System],irrigation_system,2,FALSE))</f>
        <v/>
      </c>
      <c r="AV176" s="14" t="str">
        <f>IF(Point[Asset Group]="","",VLOOKUP(Point[Status],irrigation_status,2,FALSE))</f>
        <v/>
      </c>
      <c r="AW176" s="11" t="str">
        <f>IF(Point[Date of manufacture]="","",Point[Date of manufacture])</f>
        <v/>
      </c>
      <c r="AX176" s="14" t="str">
        <f>IF(Point[Asset Group]="","",VLOOKUP(Point[Sign Purpose],sign_purpose,2,FALSE))</f>
        <v/>
      </c>
      <c r="AY176" s="14" t="str">
        <f>IF(Point[Asset Group]="","",VLOOKUP(Point[Sign Material],material_master,2,FALSE))</f>
        <v/>
      </c>
      <c r="AZ176" s="14" t="str">
        <f>IF(Point[Asset Group]="","",VLOOKUP(Point[Affixed To],sign_affix,2,FALSE))</f>
        <v/>
      </c>
      <c r="BA176" s="14" t="str">
        <f>IF(Point[Size HxB mm]="","",Point[Size HxB mm])</f>
        <v/>
      </c>
      <c r="BB176" s="14" t="str">
        <f>IF(Point[Height m]="","",Point[Height m])</f>
        <v/>
      </c>
      <c r="BC176" s="14" t="str">
        <f>IF(Point[Asset Group]="","",VLOOKUP(Point[Post Material],material_master,2,FALSE))</f>
        <v/>
      </c>
      <c r="BD176" s="14" t="str">
        <f>IF(Point[Asset Group]="","",VLOOKUP(Point[Post Number],number,2,FALSE))</f>
        <v/>
      </c>
      <c r="BE176" s="14" t="str">
        <f>IF(Point[Asset Group]="","",VLOOKUP(Point[Structure SubType],subdom_master_gdb,2,FALSE))</f>
        <v/>
      </c>
      <c r="BF176" s="14" t="str">
        <f>IF(Point[Area m2]="","",Point[Area m2])</f>
        <v/>
      </c>
      <c r="BG176" s="14" t="str">
        <f>IF(Point[Length m]="","",Point[Length m])</f>
        <v/>
      </c>
      <c r="BH176" s="14" t="str">
        <f>IF(Point[Width m]="","",Point[Width m])</f>
        <v/>
      </c>
      <c r="BI176" s="14" t="str">
        <f>IF(Point[Diameter m]="","",Point[Diameter m])</f>
        <v/>
      </c>
      <c r="BJ176" s="14" t="str">
        <f>IF(Point[Asset Group]="","",VLOOKUP(Point[Number of Pipes],number,2,FALSE))</f>
        <v/>
      </c>
      <c r="BK176" s="14" t="str">
        <f>IF(Point[Asset Group]="","",VLOOKUP(Point[Combined Name],2,FALSE))</f>
        <v/>
      </c>
      <c r="BL176" s="14" t="str">
        <f>IF(Point[Asset Group]="","",VLOOKUP(Point[Size Class],size_class,2,FALSE))</f>
        <v/>
      </c>
      <c r="BM176" s="14" t="str">
        <f>IF(Point[Asset Group]="","",VLOOKUP(Point[Age Class],age_class,2,FALSE))</f>
        <v/>
      </c>
      <c r="BN176" s="14" t="str">
        <f>IF(Point[Girth (cm)]="","",Point[Girth (cm)])</f>
        <v/>
      </c>
      <c r="BO176" s="14" t="str">
        <f>IF(Point[Crown Radius (m)]="","",Point[Crown Radius (m)])</f>
        <v/>
      </c>
      <c r="BP176" s="14" t="str">
        <f>IF(Point[Asset Group]="","",VLOOKUP(Point[Rooting Environment],root_enviro,2,FALSE))</f>
        <v/>
      </c>
      <c r="BQ176" s="14" t="str">
        <f>IF(Point[Asset Group]="","",VLOOKUP(Point[Tree Surround],tree_surround,2,FALSE))</f>
        <v/>
      </c>
      <c r="BR176" s="14" t="str">
        <f>IF(Point[Asset Group]="","",VLOOKUP(Point[Tree Grill],yes_no,2,FALSE))</f>
        <v/>
      </c>
      <c r="BS176" s="14" t="str">
        <f>IF(Point[Asset Group]="","",VLOOKUP(Point[Tree Location],tree_location,2,FALSE))</f>
        <v/>
      </c>
    </row>
    <row r="177" spans="1:71" s="3" customFormat="1" x14ac:dyDescent="0.2">
      <c r="A177" s="3" t="str">
        <f>IF(Point[DWG File Name]="","",Point[DWG File Name])</f>
        <v/>
      </c>
      <c r="B177" s="3" t="str">
        <f>IF(Point[DWG Layer Name]="","",Point[DWG Layer Name])</f>
        <v/>
      </c>
      <c r="C177" s="3" t="str">
        <f>IF(Point[DWG Handle]="","",Point[DWG Handle])</f>
        <v/>
      </c>
      <c r="D177" s="58" t="str">
        <f>IF(Point[X]="","",Point[X])</f>
        <v/>
      </c>
      <c r="E177" s="58" t="str">
        <f>IF(Point[Y]="","",Point[Y])</f>
        <v/>
      </c>
      <c r="F177" s="3" t="str">
        <f>IF(Point[Replacement Asset]="","",Point[Replacement Asset])</f>
        <v/>
      </c>
      <c r="G177" s="3" t="str">
        <f>IF(Point[Asset ID]="","",UPPER(Point[Asset ID]))</f>
        <v/>
      </c>
      <c r="H177" s="3" t="str">
        <f>IF(Point[Asset Group]="","",VLOOKUP(Point[Asset Group],asset_grp_pt,4,FALSE))</f>
        <v/>
      </c>
      <c r="I177" s="3" t="str">
        <f>IF(Point[Asset Group]="","",VLOOKUP(Point[Asset Group],asset_grp_pt,2,FALSE))</f>
        <v/>
      </c>
      <c r="J177" s="3" t="str">
        <f>IF(Point[Asset Group]="","",VLOOKUP(Point[Asset Group],asset_grp_pt,3,FALSE))</f>
        <v/>
      </c>
      <c r="K177" s="3" t="str">
        <f>IF(Point[Asset Group]="","",VLOOKUP(Point[Asset Type],type_master_list,2,FALSE))</f>
        <v/>
      </c>
      <c r="L177" s="3" t="str">
        <f>IF(Point[Asset Name]="","",PROPER(Point[Asset Name]))</f>
        <v/>
      </c>
      <c r="M177" s="11" t="str">
        <f>IF(Point[Install Date]="","",Point[Install Date])</f>
        <v/>
      </c>
      <c r="N177" s="11" t="str">
        <f>IF(Point[Note]="","",PROPER(Point[Note]))</f>
        <v/>
      </c>
      <c r="O177" s="11" t="str">
        <f>IF(Point[Resource Consent Number]="","",UPPER(Point[Resource Consent Number]))</f>
        <v/>
      </c>
      <c r="P177" s="53" t="str">
        <f>IF(Point[Asset Unit Cost]="","",Point[Asset Unit Cost])</f>
        <v/>
      </c>
      <c r="Q177" s="11" t="str">
        <f>IF(Point[Added By]="","",UPPER(Point[Added By]))</f>
        <v/>
      </c>
      <c r="R177" s="11" t="str">
        <f>IF(Point[Added Date]="","",Point[Added Date])</f>
        <v/>
      </c>
      <c r="S177" s="14" t="str">
        <f>IF(Point[Z COORD]="","",Point[Z COORD])</f>
        <v/>
      </c>
      <c r="T177" s="14" t="str">
        <f>IF(Point[Asset Description]="","",PROPER(Point[Asset Description]))</f>
        <v/>
      </c>
      <c r="U177" s="14" t="str">
        <f>IF(Point[[Artist ]]="","",PROPER(Point[[Artist ]]))</f>
        <v/>
      </c>
      <c r="V177" s="14" t="str">
        <f>IF(Point[Material Notes]="","",PROPER(Point[Material Notes]))</f>
        <v/>
      </c>
      <c r="W177" s="14" t="str">
        <f>IF(Point[Dimension Notes]="","",Point[Dimension Notes])</f>
        <v/>
      </c>
      <c r="X177" s="14" t="str">
        <f>IF(Point[List]="","",VLOOKUP(Point[Burner Number],number,2,FALSE))</f>
        <v/>
      </c>
      <c r="Y177" s="14" t="str">
        <f>IF(Point[List]="","",VLOOKUP(Point[Fuel],bbq_fuel,2,FALSE))</f>
        <v/>
      </c>
      <c r="Z177" s="14" t="str">
        <f>IF(Point[List]="","",VLOOKUP(Point[Cabinet Material],bbq_material,2,FALSE))</f>
        <v/>
      </c>
      <c r="AA177" s="14" t="str">
        <f>IF(Point[Asset Group]="","",VLOOKUP(Point[Manufacturer],manufacturer,2,FALSE))</f>
        <v/>
      </c>
      <c r="AB177" s="14" t="str">
        <f>IF(Point[Uinsex WC]="","",Point[Uinsex WC])</f>
        <v/>
      </c>
      <c r="AC177" s="14" t="str">
        <f>IF(Point[Female WC]="","",Point[Female WC])</f>
        <v/>
      </c>
      <c r="AD177" s="14" t="str">
        <f>IF(Point[Male WC]="","",Point[Male WC])</f>
        <v/>
      </c>
      <c r="AE177" s="14" t="str">
        <f>IF(Point[Urinal]="","",Point[Urinal])</f>
        <v/>
      </c>
      <c r="AF177" s="14" t="str">
        <f>IF(Point[Disabled Unisex]="","",Point[Disabled Unisex])</f>
        <v/>
      </c>
      <c r="AG177" s="14" t="str">
        <f>IF(Point[Disabled Female]="","",Point[Disabled Female])</f>
        <v/>
      </c>
      <c r="AH177" s="14" t="str">
        <f>IF(Point[Disabled Male]="","",Point[Disabled Male])</f>
        <v/>
      </c>
      <c r="AI177" s="14" t="str">
        <f>IF(Point[Asset Group]="","",VLOOKUP(Point[Handrail],yes_no,2,FALSE))</f>
        <v/>
      </c>
      <c r="AJ177" s="14" t="str">
        <f>IF(Point[Asset Group]="","",VLOOKUP(Point[Baby Changing],yes_no,2,FALSE))</f>
        <v/>
      </c>
      <c r="AK177" s="14" t="str">
        <f>IF(Point[Asset Group]="","",VLOOKUP(Point[Service Room],yes_no,2,FALSE))</f>
        <v/>
      </c>
      <c r="AL177" s="14" t="str">
        <f>IF(Point[Asset Group]="","",VLOOKUP(Point[Service Tap],service_tap,2,FALSE))</f>
        <v/>
      </c>
      <c r="AM177" s="14" t="str">
        <f>IF(Point[Asset Group]="","",VLOOKUP(Point[Heating Type],wc_heating,2,FALSE))</f>
        <v/>
      </c>
      <c r="AN177" s="14" t="str">
        <f>IF(Point[Asset Group]="","",VLOOKUP(Point[Power Supply],power_supply,2,FALSE))</f>
        <v/>
      </c>
      <c r="AO177" s="14" t="str">
        <f>IF(Point[Asset Group]="","",VLOOKUP(Point[Waste Water],waste_water,2,FALSE))</f>
        <v/>
      </c>
      <c r="AP177" s="14" t="str">
        <f>IF(Point[Asset Group]="","",VLOOKUP(Point[Furniture SubType],subdom_master_gdb,2,FALSE))</f>
        <v/>
      </c>
      <c r="AQ177" s="14" t="str">
        <f>IF(Point[Asset Group]="","",VLOOKUP(Point[Concrete Pad],yes_no,2,FALSE))</f>
        <v/>
      </c>
      <c r="AR177" s="14" t="str">
        <f>IF(Point[Asset Group]="","",VLOOKUP(Point[Material],material_master,2,FALSE))</f>
        <v/>
      </c>
      <c r="AS177" s="14" t="str">
        <f>IF(Point[Asset Group]="","",VLOOKUP(Point[Plumbing],irrigation_plumbing,2,FALSE))</f>
        <v/>
      </c>
      <c r="AT177" s="14" t="str">
        <f>IF(Point[Asset Group]="","",VLOOKUP(Point[Sprinklers],irrigation_sprinklers,2,FALSE))</f>
        <v/>
      </c>
      <c r="AU177" s="14" t="str">
        <f>IF(Point[Asset Group]="","",VLOOKUP(Point[System],irrigation_system,2,FALSE))</f>
        <v/>
      </c>
      <c r="AV177" s="14" t="str">
        <f>IF(Point[Asset Group]="","",VLOOKUP(Point[Status],irrigation_status,2,FALSE))</f>
        <v/>
      </c>
      <c r="AW177" s="11" t="str">
        <f>IF(Point[Date of manufacture]="","",Point[Date of manufacture])</f>
        <v/>
      </c>
      <c r="AX177" s="14" t="str">
        <f>IF(Point[Asset Group]="","",VLOOKUP(Point[Sign Purpose],sign_purpose,2,FALSE))</f>
        <v/>
      </c>
      <c r="AY177" s="14" t="str">
        <f>IF(Point[Asset Group]="","",VLOOKUP(Point[Sign Material],material_master,2,FALSE))</f>
        <v/>
      </c>
      <c r="AZ177" s="14" t="str">
        <f>IF(Point[Asset Group]="","",VLOOKUP(Point[Affixed To],sign_affix,2,FALSE))</f>
        <v/>
      </c>
      <c r="BA177" s="14" t="str">
        <f>IF(Point[Size HxB mm]="","",Point[Size HxB mm])</f>
        <v/>
      </c>
      <c r="BB177" s="14" t="str">
        <f>IF(Point[Height m]="","",Point[Height m])</f>
        <v/>
      </c>
      <c r="BC177" s="14" t="str">
        <f>IF(Point[Asset Group]="","",VLOOKUP(Point[Post Material],material_master,2,FALSE))</f>
        <v/>
      </c>
      <c r="BD177" s="14" t="str">
        <f>IF(Point[Asset Group]="","",VLOOKUP(Point[Post Number],number,2,FALSE))</f>
        <v/>
      </c>
      <c r="BE177" s="14" t="str">
        <f>IF(Point[Asset Group]="","",VLOOKUP(Point[Structure SubType],subdom_master_gdb,2,FALSE))</f>
        <v/>
      </c>
      <c r="BF177" s="14" t="str">
        <f>IF(Point[Area m2]="","",Point[Area m2])</f>
        <v/>
      </c>
      <c r="BG177" s="14" t="str">
        <f>IF(Point[Length m]="","",Point[Length m])</f>
        <v/>
      </c>
      <c r="BH177" s="14" t="str">
        <f>IF(Point[Width m]="","",Point[Width m])</f>
        <v/>
      </c>
      <c r="BI177" s="14" t="str">
        <f>IF(Point[Diameter m]="","",Point[Diameter m])</f>
        <v/>
      </c>
      <c r="BJ177" s="14" t="str">
        <f>IF(Point[Asset Group]="","",VLOOKUP(Point[Number of Pipes],number,2,FALSE))</f>
        <v/>
      </c>
      <c r="BK177" s="14" t="str">
        <f>IF(Point[Asset Group]="","",VLOOKUP(Point[Combined Name],2,FALSE))</f>
        <v/>
      </c>
      <c r="BL177" s="14" t="str">
        <f>IF(Point[Asset Group]="","",VLOOKUP(Point[Size Class],size_class,2,FALSE))</f>
        <v/>
      </c>
      <c r="BM177" s="14" t="str">
        <f>IF(Point[Asset Group]="","",VLOOKUP(Point[Age Class],age_class,2,FALSE))</f>
        <v/>
      </c>
      <c r="BN177" s="14" t="str">
        <f>IF(Point[Girth (cm)]="","",Point[Girth (cm)])</f>
        <v/>
      </c>
      <c r="BO177" s="14" t="str">
        <f>IF(Point[Crown Radius (m)]="","",Point[Crown Radius (m)])</f>
        <v/>
      </c>
      <c r="BP177" s="14" t="str">
        <f>IF(Point[Asset Group]="","",VLOOKUP(Point[Rooting Environment],root_enviro,2,FALSE))</f>
        <v/>
      </c>
      <c r="BQ177" s="14" t="str">
        <f>IF(Point[Asset Group]="","",VLOOKUP(Point[Tree Surround],tree_surround,2,FALSE))</f>
        <v/>
      </c>
      <c r="BR177" s="14" t="str">
        <f>IF(Point[Asset Group]="","",VLOOKUP(Point[Tree Grill],yes_no,2,FALSE))</f>
        <v/>
      </c>
      <c r="BS177" s="14" t="str">
        <f>IF(Point[Asset Group]="","",VLOOKUP(Point[Tree Location],tree_location,2,FALSE))</f>
        <v/>
      </c>
    </row>
    <row r="178" spans="1:71" s="3" customFormat="1" x14ac:dyDescent="0.2">
      <c r="A178" s="3" t="str">
        <f>IF(Point[DWG File Name]="","",Point[DWG File Name])</f>
        <v/>
      </c>
      <c r="B178" s="3" t="str">
        <f>IF(Point[DWG Layer Name]="","",Point[DWG Layer Name])</f>
        <v/>
      </c>
      <c r="C178" s="3" t="str">
        <f>IF(Point[DWG Handle]="","",Point[DWG Handle])</f>
        <v/>
      </c>
      <c r="D178" s="58" t="str">
        <f>IF(Point[X]="","",Point[X])</f>
        <v/>
      </c>
      <c r="E178" s="58" t="str">
        <f>IF(Point[Y]="","",Point[Y])</f>
        <v/>
      </c>
      <c r="F178" s="3" t="str">
        <f>IF(Point[Replacement Asset]="","",Point[Replacement Asset])</f>
        <v/>
      </c>
      <c r="G178" s="3" t="str">
        <f>IF(Point[Asset ID]="","",UPPER(Point[Asset ID]))</f>
        <v/>
      </c>
      <c r="H178" s="3" t="str">
        <f>IF(Point[Asset Group]="","",VLOOKUP(Point[Asset Group],asset_grp_pt,4,FALSE))</f>
        <v/>
      </c>
      <c r="I178" s="3" t="str">
        <f>IF(Point[Asset Group]="","",VLOOKUP(Point[Asset Group],asset_grp_pt,2,FALSE))</f>
        <v/>
      </c>
      <c r="J178" s="3" t="str">
        <f>IF(Point[Asset Group]="","",VLOOKUP(Point[Asset Group],asset_grp_pt,3,FALSE))</f>
        <v/>
      </c>
      <c r="K178" s="3" t="str">
        <f>IF(Point[Asset Group]="","",VLOOKUP(Point[Asset Type],type_master_list,2,FALSE))</f>
        <v/>
      </c>
      <c r="L178" s="3" t="str">
        <f>IF(Point[Asset Name]="","",PROPER(Point[Asset Name]))</f>
        <v/>
      </c>
      <c r="M178" s="11" t="str">
        <f>IF(Point[Install Date]="","",Point[Install Date])</f>
        <v/>
      </c>
      <c r="N178" s="11" t="str">
        <f>IF(Point[Note]="","",PROPER(Point[Note]))</f>
        <v/>
      </c>
      <c r="O178" s="11" t="str">
        <f>IF(Point[Resource Consent Number]="","",UPPER(Point[Resource Consent Number]))</f>
        <v/>
      </c>
      <c r="P178" s="53" t="str">
        <f>IF(Point[Asset Unit Cost]="","",Point[Asset Unit Cost])</f>
        <v/>
      </c>
      <c r="Q178" s="11" t="str">
        <f>IF(Point[Added By]="","",UPPER(Point[Added By]))</f>
        <v/>
      </c>
      <c r="R178" s="11" t="str">
        <f>IF(Point[Added Date]="","",Point[Added Date])</f>
        <v/>
      </c>
      <c r="S178" s="14" t="str">
        <f>IF(Point[Z COORD]="","",Point[Z COORD])</f>
        <v/>
      </c>
      <c r="T178" s="14" t="str">
        <f>IF(Point[Asset Description]="","",PROPER(Point[Asset Description]))</f>
        <v/>
      </c>
      <c r="U178" s="14" t="str">
        <f>IF(Point[[Artist ]]="","",PROPER(Point[[Artist ]]))</f>
        <v/>
      </c>
      <c r="V178" s="14" t="str">
        <f>IF(Point[Material Notes]="","",PROPER(Point[Material Notes]))</f>
        <v/>
      </c>
      <c r="W178" s="14" t="str">
        <f>IF(Point[Dimension Notes]="","",Point[Dimension Notes])</f>
        <v/>
      </c>
      <c r="X178" s="14" t="str">
        <f>IF(Point[List]="","",VLOOKUP(Point[Burner Number],number,2,FALSE))</f>
        <v/>
      </c>
      <c r="Y178" s="14" t="str">
        <f>IF(Point[List]="","",VLOOKUP(Point[Fuel],bbq_fuel,2,FALSE))</f>
        <v/>
      </c>
      <c r="Z178" s="14" t="str">
        <f>IF(Point[List]="","",VLOOKUP(Point[Cabinet Material],bbq_material,2,FALSE))</f>
        <v/>
      </c>
      <c r="AA178" s="14" t="str">
        <f>IF(Point[Asset Group]="","",VLOOKUP(Point[Manufacturer],manufacturer,2,FALSE))</f>
        <v/>
      </c>
      <c r="AB178" s="14" t="str">
        <f>IF(Point[Uinsex WC]="","",Point[Uinsex WC])</f>
        <v/>
      </c>
      <c r="AC178" s="14" t="str">
        <f>IF(Point[Female WC]="","",Point[Female WC])</f>
        <v/>
      </c>
      <c r="AD178" s="14" t="str">
        <f>IF(Point[Male WC]="","",Point[Male WC])</f>
        <v/>
      </c>
      <c r="AE178" s="14" t="str">
        <f>IF(Point[Urinal]="","",Point[Urinal])</f>
        <v/>
      </c>
      <c r="AF178" s="14" t="str">
        <f>IF(Point[Disabled Unisex]="","",Point[Disabled Unisex])</f>
        <v/>
      </c>
      <c r="AG178" s="14" t="str">
        <f>IF(Point[Disabled Female]="","",Point[Disabled Female])</f>
        <v/>
      </c>
      <c r="AH178" s="14" t="str">
        <f>IF(Point[Disabled Male]="","",Point[Disabled Male])</f>
        <v/>
      </c>
      <c r="AI178" s="14" t="str">
        <f>IF(Point[Asset Group]="","",VLOOKUP(Point[Handrail],yes_no,2,FALSE))</f>
        <v/>
      </c>
      <c r="AJ178" s="14" t="str">
        <f>IF(Point[Asset Group]="","",VLOOKUP(Point[Baby Changing],yes_no,2,FALSE))</f>
        <v/>
      </c>
      <c r="AK178" s="14" t="str">
        <f>IF(Point[Asset Group]="","",VLOOKUP(Point[Service Room],yes_no,2,FALSE))</f>
        <v/>
      </c>
      <c r="AL178" s="14" t="str">
        <f>IF(Point[Asset Group]="","",VLOOKUP(Point[Service Tap],service_tap,2,FALSE))</f>
        <v/>
      </c>
      <c r="AM178" s="14" t="str">
        <f>IF(Point[Asset Group]="","",VLOOKUP(Point[Heating Type],wc_heating,2,FALSE))</f>
        <v/>
      </c>
      <c r="AN178" s="14" t="str">
        <f>IF(Point[Asset Group]="","",VLOOKUP(Point[Power Supply],power_supply,2,FALSE))</f>
        <v/>
      </c>
      <c r="AO178" s="14" t="str">
        <f>IF(Point[Asset Group]="","",VLOOKUP(Point[Waste Water],waste_water,2,FALSE))</f>
        <v/>
      </c>
      <c r="AP178" s="14" t="str">
        <f>IF(Point[Asset Group]="","",VLOOKUP(Point[Furniture SubType],subdom_master_gdb,2,FALSE))</f>
        <v/>
      </c>
      <c r="AQ178" s="14" t="str">
        <f>IF(Point[Asset Group]="","",VLOOKUP(Point[Concrete Pad],yes_no,2,FALSE))</f>
        <v/>
      </c>
      <c r="AR178" s="14" t="str">
        <f>IF(Point[Asset Group]="","",VLOOKUP(Point[Material],material_master,2,FALSE))</f>
        <v/>
      </c>
      <c r="AS178" s="14" t="str">
        <f>IF(Point[Asset Group]="","",VLOOKUP(Point[Plumbing],irrigation_plumbing,2,FALSE))</f>
        <v/>
      </c>
      <c r="AT178" s="14" t="str">
        <f>IF(Point[Asset Group]="","",VLOOKUP(Point[Sprinklers],irrigation_sprinklers,2,FALSE))</f>
        <v/>
      </c>
      <c r="AU178" s="14" t="str">
        <f>IF(Point[Asset Group]="","",VLOOKUP(Point[System],irrigation_system,2,FALSE))</f>
        <v/>
      </c>
      <c r="AV178" s="14" t="str">
        <f>IF(Point[Asset Group]="","",VLOOKUP(Point[Status],irrigation_status,2,FALSE))</f>
        <v/>
      </c>
      <c r="AW178" s="11" t="str">
        <f>IF(Point[Date of manufacture]="","",Point[Date of manufacture])</f>
        <v/>
      </c>
      <c r="AX178" s="14" t="str">
        <f>IF(Point[Asset Group]="","",VLOOKUP(Point[Sign Purpose],sign_purpose,2,FALSE))</f>
        <v/>
      </c>
      <c r="AY178" s="14" t="str">
        <f>IF(Point[Asset Group]="","",VLOOKUP(Point[Sign Material],material_master,2,FALSE))</f>
        <v/>
      </c>
      <c r="AZ178" s="14" t="str">
        <f>IF(Point[Asset Group]="","",VLOOKUP(Point[Affixed To],sign_affix,2,FALSE))</f>
        <v/>
      </c>
      <c r="BA178" s="14" t="str">
        <f>IF(Point[Size HxB mm]="","",Point[Size HxB mm])</f>
        <v/>
      </c>
      <c r="BB178" s="14" t="str">
        <f>IF(Point[Height m]="","",Point[Height m])</f>
        <v/>
      </c>
      <c r="BC178" s="14" t="str">
        <f>IF(Point[Asset Group]="","",VLOOKUP(Point[Post Material],material_master,2,FALSE))</f>
        <v/>
      </c>
      <c r="BD178" s="14" t="str">
        <f>IF(Point[Asset Group]="","",VLOOKUP(Point[Post Number],number,2,FALSE))</f>
        <v/>
      </c>
      <c r="BE178" s="14" t="str">
        <f>IF(Point[Asset Group]="","",VLOOKUP(Point[Structure SubType],subdom_master_gdb,2,FALSE))</f>
        <v/>
      </c>
      <c r="BF178" s="14" t="str">
        <f>IF(Point[Area m2]="","",Point[Area m2])</f>
        <v/>
      </c>
      <c r="BG178" s="14" t="str">
        <f>IF(Point[Length m]="","",Point[Length m])</f>
        <v/>
      </c>
      <c r="BH178" s="14" t="str">
        <f>IF(Point[Width m]="","",Point[Width m])</f>
        <v/>
      </c>
      <c r="BI178" s="14" t="str">
        <f>IF(Point[Diameter m]="","",Point[Diameter m])</f>
        <v/>
      </c>
      <c r="BJ178" s="14" t="str">
        <f>IF(Point[Asset Group]="","",VLOOKUP(Point[Number of Pipes],number,2,FALSE))</f>
        <v/>
      </c>
      <c r="BK178" s="14" t="str">
        <f>IF(Point[Asset Group]="","",VLOOKUP(Point[Combined Name],2,FALSE))</f>
        <v/>
      </c>
      <c r="BL178" s="14" t="str">
        <f>IF(Point[Asset Group]="","",VLOOKUP(Point[Size Class],size_class,2,FALSE))</f>
        <v/>
      </c>
      <c r="BM178" s="14" t="str">
        <f>IF(Point[Asset Group]="","",VLOOKUP(Point[Age Class],age_class,2,FALSE))</f>
        <v/>
      </c>
      <c r="BN178" s="14" t="str">
        <f>IF(Point[Girth (cm)]="","",Point[Girth (cm)])</f>
        <v/>
      </c>
      <c r="BO178" s="14" t="str">
        <f>IF(Point[Crown Radius (m)]="","",Point[Crown Radius (m)])</f>
        <v/>
      </c>
      <c r="BP178" s="14" t="str">
        <f>IF(Point[Asset Group]="","",VLOOKUP(Point[Rooting Environment],root_enviro,2,FALSE))</f>
        <v/>
      </c>
      <c r="BQ178" s="14" t="str">
        <f>IF(Point[Asset Group]="","",VLOOKUP(Point[Tree Surround],tree_surround,2,FALSE))</f>
        <v/>
      </c>
      <c r="BR178" s="14" t="str">
        <f>IF(Point[Asset Group]="","",VLOOKUP(Point[Tree Grill],yes_no,2,FALSE))</f>
        <v/>
      </c>
      <c r="BS178" s="14" t="str">
        <f>IF(Point[Asset Group]="","",VLOOKUP(Point[Tree Location],tree_location,2,FALSE))</f>
        <v/>
      </c>
    </row>
    <row r="179" spans="1:71" s="3" customFormat="1" x14ac:dyDescent="0.2">
      <c r="A179" s="3" t="str">
        <f>IF(Point[DWG File Name]="","",Point[DWG File Name])</f>
        <v/>
      </c>
      <c r="B179" s="3" t="str">
        <f>IF(Point[DWG Layer Name]="","",Point[DWG Layer Name])</f>
        <v/>
      </c>
      <c r="C179" s="3" t="str">
        <f>IF(Point[DWG Handle]="","",Point[DWG Handle])</f>
        <v/>
      </c>
      <c r="D179" s="58" t="str">
        <f>IF(Point[X]="","",Point[X])</f>
        <v/>
      </c>
      <c r="E179" s="58" t="str">
        <f>IF(Point[Y]="","",Point[Y])</f>
        <v/>
      </c>
      <c r="F179" s="3" t="str">
        <f>IF(Point[Replacement Asset]="","",Point[Replacement Asset])</f>
        <v/>
      </c>
      <c r="G179" s="3" t="str">
        <f>IF(Point[Asset ID]="","",UPPER(Point[Asset ID]))</f>
        <v/>
      </c>
      <c r="H179" s="3" t="str">
        <f>IF(Point[Asset Group]="","",VLOOKUP(Point[Asset Group],asset_grp_pt,4,FALSE))</f>
        <v/>
      </c>
      <c r="I179" s="3" t="str">
        <f>IF(Point[Asset Group]="","",VLOOKUP(Point[Asset Group],asset_grp_pt,2,FALSE))</f>
        <v/>
      </c>
      <c r="J179" s="3" t="str">
        <f>IF(Point[Asset Group]="","",VLOOKUP(Point[Asset Group],asset_grp_pt,3,FALSE))</f>
        <v/>
      </c>
      <c r="K179" s="3" t="str">
        <f>IF(Point[Asset Group]="","",VLOOKUP(Point[Asset Type],type_master_list,2,FALSE))</f>
        <v/>
      </c>
      <c r="L179" s="3" t="str">
        <f>IF(Point[Asset Name]="","",PROPER(Point[Asset Name]))</f>
        <v/>
      </c>
      <c r="M179" s="11" t="str">
        <f>IF(Point[Install Date]="","",Point[Install Date])</f>
        <v/>
      </c>
      <c r="N179" s="11" t="str">
        <f>IF(Point[Note]="","",PROPER(Point[Note]))</f>
        <v/>
      </c>
      <c r="O179" s="11" t="str">
        <f>IF(Point[Resource Consent Number]="","",UPPER(Point[Resource Consent Number]))</f>
        <v/>
      </c>
      <c r="P179" s="53" t="str">
        <f>IF(Point[Asset Unit Cost]="","",Point[Asset Unit Cost])</f>
        <v/>
      </c>
      <c r="Q179" s="11" t="str">
        <f>IF(Point[Added By]="","",UPPER(Point[Added By]))</f>
        <v/>
      </c>
      <c r="R179" s="11" t="str">
        <f>IF(Point[Added Date]="","",Point[Added Date])</f>
        <v/>
      </c>
      <c r="S179" s="14" t="str">
        <f>IF(Point[Z COORD]="","",Point[Z COORD])</f>
        <v/>
      </c>
      <c r="T179" s="14" t="str">
        <f>IF(Point[Asset Description]="","",PROPER(Point[Asset Description]))</f>
        <v/>
      </c>
      <c r="U179" s="14" t="str">
        <f>IF(Point[[Artist ]]="","",PROPER(Point[[Artist ]]))</f>
        <v/>
      </c>
      <c r="V179" s="14" t="str">
        <f>IF(Point[Material Notes]="","",PROPER(Point[Material Notes]))</f>
        <v/>
      </c>
      <c r="W179" s="14" t="str">
        <f>IF(Point[Dimension Notes]="","",Point[Dimension Notes])</f>
        <v/>
      </c>
      <c r="X179" s="14" t="str">
        <f>IF(Point[List]="","",VLOOKUP(Point[Burner Number],number,2,FALSE))</f>
        <v/>
      </c>
      <c r="Y179" s="14" t="str">
        <f>IF(Point[List]="","",VLOOKUP(Point[Fuel],bbq_fuel,2,FALSE))</f>
        <v/>
      </c>
      <c r="Z179" s="14" t="str">
        <f>IF(Point[List]="","",VLOOKUP(Point[Cabinet Material],bbq_material,2,FALSE))</f>
        <v/>
      </c>
      <c r="AA179" s="14" t="str">
        <f>IF(Point[Asset Group]="","",VLOOKUP(Point[Manufacturer],manufacturer,2,FALSE))</f>
        <v/>
      </c>
      <c r="AB179" s="14" t="str">
        <f>IF(Point[Uinsex WC]="","",Point[Uinsex WC])</f>
        <v/>
      </c>
      <c r="AC179" s="14" t="str">
        <f>IF(Point[Female WC]="","",Point[Female WC])</f>
        <v/>
      </c>
      <c r="AD179" s="14" t="str">
        <f>IF(Point[Male WC]="","",Point[Male WC])</f>
        <v/>
      </c>
      <c r="AE179" s="14" t="str">
        <f>IF(Point[Urinal]="","",Point[Urinal])</f>
        <v/>
      </c>
      <c r="AF179" s="14" t="str">
        <f>IF(Point[Disabled Unisex]="","",Point[Disabled Unisex])</f>
        <v/>
      </c>
      <c r="AG179" s="14" t="str">
        <f>IF(Point[Disabled Female]="","",Point[Disabled Female])</f>
        <v/>
      </c>
      <c r="AH179" s="14" t="str">
        <f>IF(Point[Disabled Male]="","",Point[Disabled Male])</f>
        <v/>
      </c>
      <c r="AI179" s="14" t="str">
        <f>IF(Point[Asset Group]="","",VLOOKUP(Point[Handrail],yes_no,2,FALSE))</f>
        <v/>
      </c>
      <c r="AJ179" s="14" t="str">
        <f>IF(Point[Asset Group]="","",VLOOKUP(Point[Baby Changing],yes_no,2,FALSE))</f>
        <v/>
      </c>
      <c r="AK179" s="14" t="str">
        <f>IF(Point[Asset Group]="","",VLOOKUP(Point[Service Room],yes_no,2,FALSE))</f>
        <v/>
      </c>
      <c r="AL179" s="14" t="str">
        <f>IF(Point[Asset Group]="","",VLOOKUP(Point[Service Tap],service_tap,2,FALSE))</f>
        <v/>
      </c>
      <c r="AM179" s="14" t="str">
        <f>IF(Point[Asset Group]="","",VLOOKUP(Point[Heating Type],wc_heating,2,FALSE))</f>
        <v/>
      </c>
      <c r="AN179" s="14" t="str">
        <f>IF(Point[Asset Group]="","",VLOOKUP(Point[Power Supply],power_supply,2,FALSE))</f>
        <v/>
      </c>
      <c r="AO179" s="14" t="str">
        <f>IF(Point[Asset Group]="","",VLOOKUP(Point[Waste Water],waste_water,2,FALSE))</f>
        <v/>
      </c>
      <c r="AP179" s="14" t="str">
        <f>IF(Point[Asset Group]="","",VLOOKUP(Point[Furniture SubType],subdom_master_gdb,2,FALSE))</f>
        <v/>
      </c>
      <c r="AQ179" s="14" t="str">
        <f>IF(Point[Asset Group]="","",VLOOKUP(Point[Concrete Pad],yes_no,2,FALSE))</f>
        <v/>
      </c>
      <c r="AR179" s="14" t="str">
        <f>IF(Point[Asset Group]="","",VLOOKUP(Point[Material],material_master,2,FALSE))</f>
        <v/>
      </c>
      <c r="AS179" s="14" t="str">
        <f>IF(Point[Asset Group]="","",VLOOKUP(Point[Plumbing],irrigation_plumbing,2,FALSE))</f>
        <v/>
      </c>
      <c r="AT179" s="14" t="str">
        <f>IF(Point[Asset Group]="","",VLOOKUP(Point[Sprinklers],irrigation_sprinklers,2,FALSE))</f>
        <v/>
      </c>
      <c r="AU179" s="14" t="str">
        <f>IF(Point[Asset Group]="","",VLOOKUP(Point[System],irrigation_system,2,FALSE))</f>
        <v/>
      </c>
      <c r="AV179" s="14" t="str">
        <f>IF(Point[Asset Group]="","",VLOOKUP(Point[Status],irrigation_status,2,FALSE))</f>
        <v/>
      </c>
      <c r="AW179" s="11" t="str">
        <f>IF(Point[Date of manufacture]="","",Point[Date of manufacture])</f>
        <v/>
      </c>
      <c r="AX179" s="14" t="str">
        <f>IF(Point[Asset Group]="","",VLOOKUP(Point[Sign Purpose],sign_purpose,2,FALSE))</f>
        <v/>
      </c>
      <c r="AY179" s="14" t="str">
        <f>IF(Point[Asset Group]="","",VLOOKUP(Point[Sign Material],material_master,2,FALSE))</f>
        <v/>
      </c>
      <c r="AZ179" s="14" t="str">
        <f>IF(Point[Asset Group]="","",VLOOKUP(Point[Affixed To],sign_affix,2,FALSE))</f>
        <v/>
      </c>
      <c r="BA179" s="14" t="str">
        <f>IF(Point[Size HxB mm]="","",Point[Size HxB mm])</f>
        <v/>
      </c>
      <c r="BB179" s="14" t="str">
        <f>IF(Point[Height m]="","",Point[Height m])</f>
        <v/>
      </c>
      <c r="BC179" s="14" t="str">
        <f>IF(Point[Asset Group]="","",VLOOKUP(Point[Post Material],material_master,2,FALSE))</f>
        <v/>
      </c>
      <c r="BD179" s="14" t="str">
        <f>IF(Point[Asset Group]="","",VLOOKUP(Point[Post Number],number,2,FALSE))</f>
        <v/>
      </c>
      <c r="BE179" s="14" t="str">
        <f>IF(Point[Asset Group]="","",VLOOKUP(Point[Structure SubType],subdom_master_gdb,2,FALSE))</f>
        <v/>
      </c>
      <c r="BF179" s="14" t="str">
        <f>IF(Point[Area m2]="","",Point[Area m2])</f>
        <v/>
      </c>
      <c r="BG179" s="14" t="str">
        <f>IF(Point[Length m]="","",Point[Length m])</f>
        <v/>
      </c>
      <c r="BH179" s="14" t="str">
        <f>IF(Point[Width m]="","",Point[Width m])</f>
        <v/>
      </c>
      <c r="BI179" s="14" t="str">
        <f>IF(Point[Diameter m]="","",Point[Diameter m])</f>
        <v/>
      </c>
      <c r="BJ179" s="14" t="str">
        <f>IF(Point[Asset Group]="","",VLOOKUP(Point[Number of Pipes],number,2,FALSE))</f>
        <v/>
      </c>
      <c r="BK179" s="14" t="str">
        <f>IF(Point[Asset Group]="","",VLOOKUP(Point[Combined Name],2,FALSE))</f>
        <v/>
      </c>
      <c r="BL179" s="14" t="str">
        <f>IF(Point[Asset Group]="","",VLOOKUP(Point[Size Class],size_class,2,FALSE))</f>
        <v/>
      </c>
      <c r="BM179" s="14" t="str">
        <f>IF(Point[Asset Group]="","",VLOOKUP(Point[Age Class],age_class,2,FALSE))</f>
        <v/>
      </c>
      <c r="BN179" s="14" t="str">
        <f>IF(Point[Girth (cm)]="","",Point[Girth (cm)])</f>
        <v/>
      </c>
      <c r="BO179" s="14" t="str">
        <f>IF(Point[Crown Radius (m)]="","",Point[Crown Radius (m)])</f>
        <v/>
      </c>
      <c r="BP179" s="14" t="str">
        <f>IF(Point[Asset Group]="","",VLOOKUP(Point[Rooting Environment],root_enviro,2,FALSE))</f>
        <v/>
      </c>
      <c r="BQ179" s="14" t="str">
        <f>IF(Point[Asset Group]="","",VLOOKUP(Point[Tree Surround],tree_surround,2,FALSE))</f>
        <v/>
      </c>
      <c r="BR179" s="14" t="str">
        <f>IF(Point[Asset Group]="","",VLOOKUP(Point[Tree Grill],yes_no,2,FALSE))</f>
        <v/>
      </c>
      <c r="BS179" s="14" t="str">
        <f>IF(Point[Asset Group]="","",VLOOKUP(Point[Tree Location],tree_location,2,FALSE))</f>
        <v/>
      </c>
    </row>
    <row r="180" spans="1:71" s="3" customFormat="1" x14ac:dyDescent="0.2">
      <c r="A180" s="3" t="str">
        <f>IF(Point[DWG File Name]="","",Point[DWG File Name])</f>
        <v/>
      </c>
      <c r="B180" s="3" t="str">
        <f>IF(Point[DWG Layer Name]="","",Point[DWG Layer Name])</f>
        <v/>
      </c>
      <c r="C180" s="3" t="str">
        <f>IF(Point[DWG Handle]="","",Point[DWG Handle])</f>
        <v/>
      </c>
      <c r="D180" s="58" t="str">
        <f>IF(Point[X]="","",Point[X])</f>
        <v/>
      </c>
      <c r="E180" s="58" t="str">
        <f>IF(Point[Y]="","",Point[Y])</f>
        <v/>
      </c>
      <c r="F180" s="3" t="str">
        <f>IF(Point[Replacement Asset]="","",Point[Replacement Asset])</f>
        <v/>
      </c>
      <c r="G180" s="3" t="str">
        <f>IF(Point[Asset ID]="","",UPPER(Point[Asset ID]))</f>
        <v/>
      </c>
      <c r="H180" s="3" t="str">
        <f>IF(Point[Asset Group]="","",VLOOKUP(Point[Asset Group],asset_grp_pt,4,FALSE))</f>
        <v/>
      </c>
      <c r="I180" s="3" t="str">
        <f>IF(Point[Asset Group]="","",VLOOKUP(Point[Asset Group],asset_grp_pt,2,FALSE))</f>
        <v/>
      </c>
      <c r="J180" s="3" t="str">
        <f>IF(Point[Asset Group]="","",VLOOKUP(Point[Asset Group],asset_grp_pt,3,FALSE))</f>
        <v/>
      </c>
      <c r="K180" s="3" t="str">
        <f>IF(Point[Asset Group]="","",VLOOKUP(Point[Asset Type],type_master_list,2,FALSE))</f>
        <v/>
      </c>
      <c r="L180" s="3" t="str">
        <f>IF(Point[Asset Name]="","",PROPER(Point[Asset Name]))</f>
        <v/>
      </c>
      <c r="M180" s="11" t="str">
        <f>IF(Point[Install Date]="","",Point[Install Date])</f>
        <v/>
      </c>
      <c r="N180" s="11" t="str">
        <f>IF(Point[Note]="","",PROPER(Point[Note]))</f>
        <v/>
      </c>
      <c r="O180" s="11" t="str">
        <f>IF(Point[Resource Consent Number]="","",UPPER(Point[Resource Consent Number]))</f>
        <v/>
      </c>
      <c r="P180" s="53" t="str">
        <f>IF(Point[Asset Unit Cost]="","",Point[Asset Unit Cost])</f>
        <v/>
      </c>
      <c r="Q180" s="11" t="str">
        <f>IF(Point[Added By]="","",UPPER(Point[Added By]))</f>
        <v/>
      </c>
      <c r="R180" s="11" t="str">
        <f>IF(Point[Added Date]="","",Point[Added Date])</f>
        <v/>
      </c>
      <c r="S180" s="14" t="str">
        <f>IF(Point[Z COORD]="","",Point[Z COORD])</f>
        <v/>
      </c>
      <c r="T180" s="14" t="str">
        <f>IF(Point[Asset Description]="","",PROPER(Point[Asset Description]))</f>
        <v/>
      </c>
      <c r="U180" s="14" t="str">
        <f>IF(Point[[Artist ]]="","",PROPER(Point[[Artist ]]))</f>
        <v/>
      </c>
      <c r="V180" s="14" t="str">
        <f>IF(Point[Material Notes]="","",PROPER(Point[Material Notes]))</f>
        <v/>
      </c>
      <c r="W180" s="14" t="str">
        <f>IF(Point[Dimension Notes]="","",Point[Dimension Notes])</f>
        <v/>
      </c>
      <c r="X180" s="14" t="str">
        <f>IF(Point[List]="","",VLOOKUP(Point[Burner Number],number,2,FALSE))</f>
        <v/>
      </c>
      <c r="Y180" s="14" t="str">
        <f>IF(Point[List]="","",VLOOKUP(Point[Fuel],bbq_fuel,2,FALSE))</f>
        <v/>
      </c>
      <c r="Z180" s="14" t="str">
        <f>IF(Point[List]="","",VLOOKUP(Point[Cabinet Material],bbq_material,2,FALSE))</f>
        <v/>
      </c>
      <c r="AA180" s="14" t="str">
        <f>IF(Point[Asset Group]="","",VLOOKUP(Point[Manufacturer],manufacturer,2,FALSE))</f>
        <v/>
      </c>
      <c r="AB180" s="14" t="str">
        <f>IF(Point[Uinsex WC]="","",Point[Uinsex WC])</f>
        <v/>
      </c>
      <c r="AC180" s="14" t="str">
        <f>IF(Point[Female WC]="","",Point[Female WC])</f>
        <v/>
      </c>
      <c r="AD180" s="14" t="str">
        <f>IF(Point[Male WC]="","",Point[Male WC])</f>
        <v/>
      </c>
      <c r="AE180" s="14" t="str">
        <f>IF(Point[Urinal]="","",Point[Urinal])</f>
        <v/>
      </c>
      <c r="AF180" s="14" t="str">
        <f>IF(Point[Disabled Unisex]="","",Point[Disabled Unisex])</f>
        <v/>
      </c>
      <c r="AG180" s="14" t="str">
        <f>IF(Point[Disabled Female]="","",Point[Disabled Female])</f>
        <v/>
      </c>
      <c r="AH180" s="14" t="str">
        <f>IF(Point[Disabled Male]="","",Point[Disabled Male])</f>
        <v/>
      </c>
      <c r="AI180" s="14" t="str">
        <f>IF(Point[Asset Group]="","",VLOOKUP(Point[Handrail],yes_no,2,FALSE))</f>
        <v/>
      </c>
      <c r="AJ180" s="14" t="str">
        <f>IF(Point[Asset Group]="","",VLOOKUP(Point[Baby Changing],yes_no,2,FALSE))</f>
        <v/>
      </c>
      <c r="AK180" s="14" t="str">
        <f>IF(Point[Asset Group]="","",VLOOKUP(Point[Service Room],yes_no,2,FALSE))</f>
        <v/>
      </c>
      <c r="AL180" s="14" t="str">
        <f>IF(Point[Asset Group]="","",VLOOKUP(Point[Service Tap],service_tap,2,FALSE))</f>
        <v/>
      </c>
      <c r="AM180" s="14" t="str">
        <f>IF(Point[Asset Group]="","",VLOOKUP(Point[Heating Type],wc_heating,2,FALSE))</f>
        <v/>
      </c>
      <c r="AN180" s="14" t="str">
        <f>IF(Point[Asset Group]="","",VLOOKUP(Point[Power Supply],power_supply,2,FALSE))</f>
        <v/>
      </c>
      <c r="AO180" s="14" t="str">
        <f>IF(Point[Asset Group]="","",VLOOKUP(Point[Waste Water],waste_water,2,FALSE))</f>
        <v/>
      </c>
      <c r="AP180" s="14" t="str">
        <f>IF(Point[Asset Group]="","",VLOOKUP(Point[Furniture SubType],subdom_master_gdb,2,FALSE))</f>
        <v/>
      </c>
      <c r="AQ180" s="14" t="str">
        <f>IF(Point[Asset Group]="","",VLOOKUP(Point[Concrete Pad],yes_no,2,FALSE))</f>
        <v/>
      </c>
      <c r="AR180" s="14" t="str">
        <f>IF(Point[Asset Group]="","",VLOOKUP(Point[Material],material_master,2,FALSE))</f>
        <v/>
      </c>
      <c r="AS180" s="14" t="str">
        <f>IF(Point[Asset Group]="","",VLOOKUP(Point[Plumbing],irrigation_plumbing,2,FALSE))</f>
        <v/>
      </c>
      <c r="AT180" s="14" t="str">
        <f>IF(Point[Asset Group]="","",VLOOKUP(Point[Sprinklers],irrigation_sprinklers,2,FALSE))</f>
        <v/>
      </c>
      <c r="AU180" s="14" t="str">
        <f>IF(Point[Asset Group]="","",VLOOKUP(Point[System],irrigation_system,2,FALSE))</f>
        <v/>
      </c>
      <c r="AV180" s="14" t="str">
        <f>IF(Point[Asset Group]="","",VLOOKUP(Point[Status],irrigation_status,2,FALSE))</f>
        <v/>
      </c>
      <c r="AW180" s="11" t="str">
        <f>IF(Point[Date of manufacture]="","",Point[Date of manufacture])</f>
        <v/>
      </c>
      <c r="AX180" s="14" t="str">
        <f>IF(Point[Asset Group]="","",VLOOKUP(Point[Sign Purpose],sign_purpose,2,FALSE))</f>
        <v/>
      </c>
      <c r="AY180" s="14" t="str">
        <f>IF(Point[Asset Group]="","",VLOOKUP(Point[Sign Material],material_master,2,FALSE))</f>
        <v/>
      </c>
      <c r="AZ180" s="14" t="str">
        <f>IF(Point[Asset Group]="","",VLOOKUP(Point[Affixed To],sign_affix,2,FALSE))</f>
        <v/>
      </c>
      <c r="BA180" s="14" t="str">
        <f>IF(Point[Size HxB mm]="","",Point[Size HxB mm])</f>
        <v/>
      </c>
      <c r="BB180" s="14" t="str">
        <f>IF(Point[Height m]="","",Point[Height m])</f>
        <v/>
      </c>
      <c r="BC180" s="14" t="str">
        <f>IF(Point[Asset Group]="","",VLOOKUP(Point[Post Material],material_master,2,FALSE))</f>
        <v/>
      </c>
      <c r="BD180" s="14" t="str">
        <f>IF(Point[Asset Group]="","",VLOOKUP(Point[Post Number],number,2,FALSE))</f>
        <v/>
      </c>
      <c r="BE180" s="14" t="str">
        <f>IF(Point[Asset Group]="","",VLOOKUP(Point[Structure SubType],subdom_master_gdb,2,FALSE))</f>
        <v/>
      </c>
      <c r="BF180" s="14" t="str">
        <f>IF(Point[Area m2]="","",Point[Area m2])</f>
        <v/>
      </c>
      <c r="BG180" s="14" t="str">
        <f>IF(Point[Length m]="","",Point[Length m])</f>
        <v/>
      </c>
      <c r="BH180" s="14" t="str">
        <f>IF(Point[Width m]="","",Point[Width m])</f>
        <v/>
      </c>
      <c r="BI180" s="14" t="str">
        <f>IF(Point[Diameter m]="","",Point[Diameter m])</f>
        <v/>
      </c>
      <c r="BJ180" s="14" t="str">
        <f>IF(Point[Asset Group]="","",VLOOKUP(Point[Number of Pipes],number,2,FALSE))</f>
        <v/>
      </c>
      <c r="BK180" s="14" t="str">
        <f>IF(Point[Asset Group]="","",VLOOKUP(Point[Combined Name],2,FALSE))</f>
        <v/>
      </c>
      <c r="BL180" s="14" t="str">
        <f>IF(Point[Asset Group]="","",VLOOKUP(Point[Size Class],size_class,2,FALSE))</f>
        <v/>
      </c>
      <c r="BM180" s="14" t="str">
        <f>IF(Point[Asset Group]="","",VLOOKUP(Point[Age Class],age_class,2,FALSE))</f>
        <v/>
      </c>
      <c r="BN180" s="14" t="str">
        <f>IF(Point[Girth (cm)]="","",Point[Girth (cm)])</f>
        <v/>
      </c>
      <c r="BO180" s="14" t="str">
        <f>IF(Point[Crown Radius (m)]="","",Point[Crown Radius (m)])</f>
        <v/>
      </c>
      <c r="BP180" s="14" t="str">
        <f>IF(Point[Asset Group]="","",VLOOKUP(Point[Rooting Environment],root_enviro,2,FALSE))</f>
        <v/>
      </c>
      <c r="BQ180" s="14" t="str">
        <f>IF(Point[Asset Group]="","",VLOOKUP(Point[Tree Surround],tree_surround,2,FALSE))</f>
        <v/>
      </c>
      <c r="BR180" s="14" t="str">
        <f>IF(Point[Asset Group]="","",VLOOKUP(Point[Tree Grill],yes_no,2,FALSE))</f>
        <v/>
      </c>
      <c r="BS180" s="14" t="str">
        <f>IF(Point[Asset Group]="","",VLOOKUP(Point[Tree Location],tree_location,2,FALSE))</f>
        <v/>
      </c>
    </row>
    <row r="181" spans="1:71" s="3" customFormat="1" x14ac:dyDescent="0.2">
      <c r="A181" s="3" t="str">
        <f>IF(Point[DWG File Name]="","",Point[DWG File Name])</f>
        <v/>
      </c>
      <c r="B181" s="3" t="str">
        <f>IF(Point[DWG Layer Name]="","",Point[DWG Layer Name])</f>
        <v/>
      </c>
      <c r="C181" s="3" t="str">
        <f>IF(Point[DWG Handle]="","",Point[DWG Handle])</f>
        <v/>
      </c>
      <c r="D181" s="58" t="str">
        <f>IF(Point[X]="","",Point[X])</f>
        <v/>
      </c>
      <c r="E181" s="58" t="str">
        <f>IF(Point[Y]="","",Point[Y])</f>
        <v/>
      </c>
      <c r="F181" s="3" t="str">
        <f>IF(Point[Replacement Asset]="","",Point[Replacement Asset])</f>
        <v/>
      </c>
      <c r="G181" s="3" t="str">
        <f>IF(Point[Asset ID]="","",UPPER(Point[Asset ID]))</f>
        <v/>
      </c>
      <c r="H181" s="3" t="str">
        <f>IF(Point[Asset Group]="","",VLOOKUP(Point[Asset Group],asset_grp_pt,4,FALSE))</f>
        <v/>
      </c>
      <c r="I181" s="3" t="str">
        <f>IF(Point[Asset Group]="","",VLOOKUP(Point[Asset Group],asset_grp_pt,2,FALSE))</f>
        <v/>
      </c>
      <c r="J181" s="3" t="str">
        <f>IF(Point[Asset Group]="","",VLOOKUP(Point[Asset Group],asset_grp_pt,3,FALSE))</f>
        <v/>
      </c>
      <c r="K181" s="3" t="str">
        <f>IF(Point[Asset Group]="","",VLOOKUP(Point[Asset Type],type_master_list,2,FALSE))</f>
        <v/>
      </c>
      <c r="L181" s="3" t="str">
        <f>IF(Point[Asset Name]="","",PROPER(Point[Asset Name]))</f>
        <v/>
      </c>
      <c r="M181" s="11" t="str">
        <f>IF(Point[Install Date]="","",Point[Install Date])</f>
        <v/>
      </c>
      <c r="N181" s="11" t="str">
        <f>IF(Point[Note]="","",PROPER(Point[Note]))</f>
        <v/>
      </c>
      <c r="O181" s="11" t="str">
        <f>IF(Point[Resource Consent Number]="","",UPPER(Point[Resource Consent Number]))</f>
        <v/>
      </c>
      <c r="P181" s="53" t="str">
        <f>IF(Point[Asset Unit Cost]="","",Point[Asset Unit Cost])</f>
        <v/>
      </c>
      <c r="Q181" s="11" t="str">
        <f>IF(Point[Added By]="","",UPPER(Point[Added By]))</f>
        <v/>
      </c>
      <c r="R181" s="11" t="str">
        <f>IF(Point[Added Date]="","",Point[Added Date])</f>
        <v/>
      </c>
      <c r="S181" s="14" t="str">
        <f>IF(Point[Z COORD]="","",Point[Z COORD])</f>
        <v/>
      </c>
      <c r="T181" s="14" t="str">
        <f>IF(Point[Asset Description]="","",PROPER(Point[Asset Description]))</f>
        <v/>
      </c>
      <c r="U181" s="14" t="str">
        <f>IF(Point[[Artist ]]="","",PROPER(Point[[Artist ]]))</f>
        <v/>
      </c>
      <c r="V181" s="14" t="str">
        <f>IF(Point[Material Notes]="","",PROPER(Point[Material Notes]))</f>
        <v/>
      </c>
      <c r="W181" s="14" t="str">
        <f>IF(Point[Dimension Notes]="","",Point[Dimension Notes])</f>
        <v/>
      </c>
      <c r="X181" s="14" t="str">
        <f>IF(Point[List]="","",VLOOKUP(Point[Burner Number],number,2,FALSE))</f>
        <v/>
      </c>
      <c r="Y181" s="14" t="str">
        <f>IF(Point[List]="","",VLOOKUP(Point[Fuel],bbq_fuel,2,FALSE))</f>
        <v/>
      </c>
      <c r="Z181" s="14" t="str">
        <f>IF(Point[List]="","",VLOOKUP(Point[Cabinet Material],bbq_material,2,FALSE))</f>
        <v/>
      </c>
      <c r="AA181" s="14" t="str">
        <f>IF(Point[Asset Group]="","",VLOOKUP(Point[Manufacturer],manufacturer,2,FALSE))</f>
        <v/>
      </c>
      <c r="AB181" s="14" t="str">
        <f>IF(Point[Uinsex WC]="","",Point[Uinsex WC])</f>
        <v/>
      </c>
      <c r="AC181" s="14" t="str">
        <f>IF(Point[Female WC]="","",Point[Female WC])</f>
        <v/>
      </c>
      <c r="AD181" s="14" t="str">
        <f>IF(Point[Male WC]="","",Point[Male WC])</f>
        <v/>
      </c>
      <c r="AE181" s="14" t="str">
        <f>IF(Point[Urinal]="","",Point[Urinal])</f>
        <v/>
      </c>
      <c r="AF181" s="14" t="str">
        <f>IF(Point[Disabled Unisex]="","",Point[Disabled Unisex])</f>
        <v/>
      </c>
      <c r="AG181" s="14" t="str">
        <f>IF(Point[Disabled Female]="","",Point[Disabled Female])</f>
        <v/>
      </c>
      <c r="AH181" s="14" t="str">
        <f>IF(Point[Disabled Male]="","",Point[Disabled Male])</f>
        <v/>
      </c>
      <c r="AI181" s="14" t="str">
        <f>IF(Point[Asset Group]="","",VLOOKUP(Point[Handrail],yes_no,2,FALSE))</f>
        <v/>
      </c>
      <c r="AJ181" s="14" t="str">
        <f>IF(Point[Asset Group]="","",VLOOKUP(Point[Baby Changing],yes_no,2,FALSE))</f>
        <v/>
      </c>
      <c r="AK181" s="14" t="str">
        <f>IF(Point[Asset Group]="","",VLOOKUP(Point[Service Room],yes_no,2,FALSE))</f>
        <v/>
      </c>
      <c r="AL181" s="14" t="str">
        <f>IF(Point[Asset Group]="","",VLOOKUP(Point[Service Tap],service_tap,2,FALSE))</f>
        <v/>
      </c>
      <c r="AM181" s="14" t="str">
        <f>IF(Point[Asset Group]="","",VLOOKUP(Point[Heating Type],wc_heating,2,FALSE))</f>
        <v/>
      </c>
      <c r="AN181" s="14" t="str">
        <f>IF(Point[Asset Group]="","",VLOOKUP(Point[Power Supply],power_supply,2,FALSE))</f>
        <v/>
      </c>
      <c r="AO181" s="14" t="str">
        <f>IF(Point[Asset Group]="","",VLOOKUP(Point[Waste Water],waste_water,2,FALSE))</f>
        <v/>
      </c>
      <c r="AP181" s="14" t="str">
        <f>IF(Point[Asset Group]="","",VLOOKUP(Point[Furniture SubType],subdom_master_gdb,2,FALSE))</f>
        <v/>
      </c>
      <c r="AQ181" s="14" t="str">
        <f>IF(Point[Asset Group]="","",VLOOKUP(Point[Concrete Pad],yes_no,2,FALSE))</f>
        <v/>
      </c>
      <c r="AR181" s="14" t="str">
        <f>IF(Point[Asset Group]="","",VLOOKUP(Point[Material],material_master,2,FALSE))</f>
        <v/>
      </c>
      <c r="AS181" s="14" t="str">
        <f>IF(Point[Asset Group]="","",VLOOKUP(Point[Plumbing],irrigation_plumbing,2,FALSE))</f>
        <v/>
      </c>
      <c r="AT181" s="14" t="str">
        <f>IF(Point[Asset Group]="","",VLOOKUP(Point[Sprinklers],irrigation_sprinklers,2,FALSE))</f>
        <v/>
      </c>
      <c r="AU181" s="14" t="str">
        <f>IF(Point[Asset Group]="","",VLOOKUP(Point[System],irrigation_system,2,FALSE))</f>
        <v/>
      </c>
      <c r="AV181" s="14" t="str">
        <f>IF(Point[Asset Group]="","",VLOOKUP(Point[Status],irrigation_status,2,FALSE))</f>
        <v/>
      </c>
      <c r="AW181" s="11" t="str">
        <f>IF(Point[Date of manufacture]="","",Point[Date of manufacture])</f>
        <v/>
      </c>
      <c r="AX181" s="14" t="str">
        <f>IF(Point[Asset Group]="","",VLOOKUP(Point[Sign Purpose],sign_purpose,2,FALSE))</f>
        <v/>
      </c>
      <c r="AY181" s="14" t="str">
        <f>IF(Point[Asset Group]="","",VLOOKUP(Point[Sign Material],material_master,2,FALSE))</f>
        <v/>
      </c>
      <c r="AZ181" s="14" t="str">
        <f>IF(Point[Asset Group]="","",VLOOKUP(Point[Affixed To],sign_affix,2,FALSE))</f>
        <v/>
      </c>
      <c r="BA181" s="14" t="str">
        <f>IF(Point[Size HxB mm]="","",Point[Size HxB mm])</f>
        <v/>
      </c>
      <c r="BB181" s="14" t="str">
        <f>IF(Point[Height m]="","",Point[Height m])</f>
        <v/>
      </c>
      <c r="BC181" s="14" t="str">
        <f>IF(Point[Asset Group]="","",VLOOKUP(Point[Post Material],material_master,2,FALSE))</f>
        <v/>
      </c>
      <c r="BD181" s="14" t="str">
        <f>IF(Point[Asset Group]="","",VLOOKUP(Point[Post Number],number,2,FALSE))</f>
        <v/>
      </c>
      <c r="BE181" s="14" t="str">
        <f>IF(Point[Asset Group]="","",VLOOKUP(Point[Structure SubType],subdom_master_gdb,2,FALSE))</f>
        <v/>
      </c>
      <c r="BF181" s="14" t="str">
        <f>IF(Point[Area m2]="","",Point[Area m2])</f>
        <v/>
      </c>
      <c r="BG181" s="14" t="str">
        <f>IF(Point[Length m]="","",Point[Length m])</f>
        <v/>
      </c>
      <c r="BH181" s="14" t="str">
        <f>IF(Point[Width m]="","",Point[Width m])</f>
        <v/>
      </c>
      <c r="BI181" s="14" t="str">
        <f>IF(Point[Diameter m]="","",Point[Diameter m])</f>
        <v/>
      </c>
      <c r="BJ181" s="14" t="str">
        <f>IF(Point[Asset Group]="","",VLOOKUP(Point[Number of Pipes],number,2,FALSE))</f>
        <v/>
      </c>
      <c r="BK181" s="14" t="str">
        <f>IF(Point[Asset Group]="","",VLOOKUP(Point[Combined Name],2,FALSE))</f>
        <v/>
      </c>
      <c r="BL181" s="14" t="str">
        <f>IF(Point[Asset Group]="","",VLOOKUP(Point[Size Class],size_class,2,FALSE))</f>
        <v/>
      </c>
      <c r="BM181" s="14" t="str">
        <f>IF(Point[Asset Group]="","",VLOOKUP(Point[Age Class],age_class,2,FALSE))</f>
        <v/>
      </c>
      <c r="BN181" s="14" t="str">
        <f>IF(Point[Girth (cm)]="","",Point[Girth (cm)])</f>
        <v/>
      </c>
      <c r="BO181" s="14" t="str">
        <f>IF(Point[Crown Radius (m)]="","",Point[Crown Radius (m)])</f>
        <v/>
      </c>
      <c r="BP181" s="14" t="str">
        <f>IF(Point[Asset Group]="","",VLOOKUP(Point[Rooting Environment],root_enviro,2,FALSE))</f>
        <v/>
      </c>
      <c r="BQ181" s="14" t="str">
        <f>IF(Point[Asset Group]="","",VLOOKUP(Point[Tree Surround],tree_surround,2,FALSE))</f>
        <v/>
      </c>
      <c r="BR181" s="14" t="str">
        <f>IF(Point[Asset Group]="","",VLOOKUP(Point[Tree Grill],yes_no,2,FALSE))</f>
        <v/>
      </c>
      <c r="BS181" s="14" t="str">
        <f>IF(Point[Asset Group]="","",VLOOKUP(Point[Tree Location],tree_location,2,FALSE))</f>
        <v/>
      </c>
    </row>
    <row r="182" spans="1:71" s="3" customFormat="1" x14ac:dyDescent="0.2">
      <c r="A182" s="3" t="str">
        <f>IF(Point[DWG File Name]="","",Point[DWG File Name])</f>
        <v/>
      </c>
      <c r="B182" s="3" t="str">
        <f>IF(Point[DWG Layer Name]="","",Point[DWG Layer Name])</f>
        <v/>
      </c>
      <c r="C182" s="3" t="str">
        <f>IF(Point[DWG Handle]="","",Point[DWG Handle])</f>
        <v/>
      </c>
      <c r="D182" s="58" t="str">
        <f>IF(Point[X]="","",Point[X])</f>
        <v/>
      </c>
      <c r="E182" s="58" t="str">
        <f>IF(Point[Y]="","",Point[Y])</f>
        <v/>
      </c>
      <c r="F182" s="3" t="str">
        <f>IF(Point[Replacement Asset]="","",Point[Replacement Asset])</f>
        <v/>
      </c>
      <c r="G182" s="3" t="str">
        <f>IF(Point[Asset ID]="","",UPPER(Point[Asset ID]))</f>
        <v/>
      </c>
      <c r="H182" s="3" t="str">
        <f>IF(Point[Asset Group]="","",VLOOKUP(Point[Asset Group],asset_grp_pt,4,FALSE))</f>
        <v/>
      </c>
      <c r="I182" s="3" t="str">
        <f>IF(Point[Asset Group]="","",VLOOKUP(Point[Asset Group],asset_grp_pt,2,FALSE))</f>
        <v/>
      </c>
      <c r="J182" s="3" t="str">
        <f>IF(Point[Asset Group]="","",VLOOKUP(Point[Asset Group],asset_grp_pt,3,FALSE))</f>
        <v/>
      </c>
      <c r="K182" s="3" t="str">
        <f>IF(Point[Asset Group]="","",VLOOKUP(Point[Asset Type],type_master_list,2,FALSE))</f>
        <v/>
      </c>
      <c r="L182" s="3" t="str">
        <f>IF(Point[Asset Name]="","",PROPER(Point[Asset Name]))</f>
        <v/>
      </c>
      <c r="M182" s="11" t="str">
        <f>IF(Point[Install Date]="","",Point[Install Date])</f>
        <v/>
      </c>
      <c r="N182" s="11" t="str">
        <f>IF(Point[Note]="","",PROPER(Point[Note]))</f>
        <v/>
      </c>
      <c r="O182" s="11" t="str">
        <f>IF(Point[Resource Consent Number]="","",UPPER(Point[Resource Consent Number]))</f>
        <v/>
      </c>
      <c r="P182" s="53" t="str">
        <f>IF(Point[Asset Unit Cost]="","",Point[Asset Unit Cost])</f>
        <v/>
      </c>
      <c r="Q182" s="11" t="str">
        <f>IF(Point[Added By]="","",UPPER(Point[Added By]))</f>
        <v/>
      </c>
      <c r="R182" s="11" t="str">
        <f>IF(Point[Added Date]="","",Point[Added Date])</f>
        <v/>
      </c>
      <c r="S182" s="14" t="str">
        <f>IF(Point[Z COORD]="","",Point[Z COORD])</f>
        <v/>
      </c>
      <c r="T182" s="14" t="str">
        <f>IF(Point[Asset Description]="","",PROPER(Point[Asset Description]))</f>
        <v/>
      </c>
      <c r="U182" s="14" t="str">
        <f>IF(Point[[Artist ]]="","",PROPER(Point[[Artist ]]))</f>
        <v/>
      </c>
      <c r="V182" s="14" t="str">
        <f>IF(Point[Material Notes]="","",PROPER(Point[Material Notes]))</f>
        <v/>
      </c>
      <c r="W182" s="14" t="str">
        <f>IF(Point[Dimension Notes]="","",Point[Dimension Notes])</f>
        <v/>
      </c>
      <c r="X182" s="14" t="str">
        <f>IF(Point[List]="","",VLOOKUP(Point[Burner Number],number,2,FALSE))</f>
        <v/>
      </c>
      <c r="Y182" s="14" t="str">
        <f>IF(Point[List]="","",VLOOKUP(Point[Fuel],bbq_fuel,2,FALSE))</f>
        <v/>
      </c>
      <c r="Z182" s="14" t="str">
        <f>IF(Point[List]="","",VLOOKUP(Point[Cabinet Material],bbq_material,2,FALSE))</f>
        <v/>
      </c>
      <c r="AA182" s="14" t="str">
        <f>IF(Point[Asset Group]="","",VLOOKUP(Point[Manufacturer],manufacturer,2,FALSE))</f>
        <v/>
      </c>
      <c r="AB182" s="14" t="str">
        <f>IF(Point[Uinsex WC]="","",Point[Uinsex WC])</f>
        <v/>
      </c>
      <c r="AC182" s="14" t="str">
        <f>IF(Point[Female WC]="","",Point[Female WC])</f>
        <v/>
      </c>
      <c r="AD182" s="14" t="str">
        <f>IF(Point[Male WC]="","",Point[Male WC])</f>
        <v/>
      </c>
      <c r="AE182" s="14" t="str">
        <f>IF(Point[Urinal]="","",Point[Urinal])</f>
        <v/>
      </c>
      <c r="AF182" s="14" t="str">
        <f>IF(Point[Disabled Unisex]="","",Point[Disabled Unisex])</f>
        <v/>
      </c>
      <c r="AG182" s="14" t="str">
        <f>IF(Point[Disabled Female]="","",Point[Disabled Female])</f>
        <v/>
      </c>
      <c r="AH182" s="14" t="str">
        <f>IF(Point[Disabled Male]="","",Point[Disabled Male])</f>
        <v/>
      </c>
      <c r="AI182" s="14" t="str">
        <f>IF(Point[Asset Group]="","",VLOOKUP(Point[Handrail],yes_no,2,FALSE))</f>
        <v/>
      </c>
      <c r="AJ182" s="14" t="str">
        <f>IF(Point[Asset Group]="","",VLOOKUP(Point[Baby Changing],yes_no,2,FALSE))</f>
        <v/>
      </c>
      <c r="AK182" s="14" t="str">
        <f>IF(Point[Asset Group]="","",VLOOKUP(Point[Service Room],yes_no,2,FALSE))</f>
        <v/>
      </c>
      <c r="AL182" s="14" t="str">
        <f>IF(Point[Asset Group]="","",VLOOKUP(Point[Service Tap],service_tap,2,FALSE))</f>
        <v/>
      </c>
      <c r="AM182" s="14" t="str">
        <f>IF(Point[Asset Group]="","",VLOOKUP(Point[Heating Type],wc_heating,2,FALSE))</f>
        <v/>
      </c>
      <c r="AN182" s="14" t="str">
        <f>IF(Point[Asset Group]="","",VLOOKUP(Point[Power Supply],power_supply,2,FALSE))</f>
        <v/>
      </c>
      <c r="AO182" s="14" t="str">
        <f>IF(Point[Asset Group]="","",VLOOKUP(Point[Waste Water],waste_water,2,FALSE))</f>
        <v/>
      </c>
      <c r="AP182" s="14" t="str">
        <f>IF(Point[Asset Group]="","",VLOOKUP(Point[Furniture SubType],subdom_master_gdb,2,FALSE))</f>
        <v/>
      </c>
      <c r="AQ182" s="14" t="str">
        <f>IF(Point[Asset Group]="","",VLOOKUP(Point[Concrete Pad],yes_no,2,FALSE))</f>
        <v/>
      </c>
      <c r="AR182" s="14" t="str">
        <f>IF(Point[Asset Group]="","",VLOOKUP(Point[Material],material_master,2,FALSE))</f>
        <v/>
      </c>
      <c r="AS182" s="14" t="str">
        <f>IF(Point[Asset Group]="","",VLOOKUP(Point[Plumbing],irrigation_plumbing,2,FALSE))</f>
        <v/>
      </c>
      <c r="AT182" s="14" t="str">
        <f>IF(Point[Asset Group]="","",VLOOKUP(Point[Sprinklers],irrigation_sprinklers,2,FALSE))</f>
        <v/>
      </c>
      <c r="AU182" s="14" t="str">
        <f>IF(Point[Asset Group]="","",VLOOKUP(Point[System],irrigation_system,2,FALSE))</f>
        <v/>
      </c>
      <c r="AV182" s="14" t="str">
        <f>IF(Point[Asset Group]="","",VLOOKUP(Point[Status],irrigation_status,2,FALSE))</f>
        <v/>
      </c>
      <c r="AW182" s="11" t="str">
        <f>IF(Point[Date of manufacture]="","",Point[Date of manufacture])</f>
        <v/>
      </c>
      <c r="AX182" s="14" t="str">
        <f>IF(Point[Asset Group]="","",VLOOKUP(Point[Sign Purpose],sign_purpose,2,FALSE))</f>
        <v/>
      </c>
      <c r="AY182" s="14" t="str">
        <f>IF(Point[Asset Group]="","",VLOOKUP(Point[Sign Material],material_master,2,FALSE))</f>
        <v/>
      </c>
      <c r="AZ182" s="14" t="str">
        <f>IF(Point[Asset Group]="","",VLOOKUP(Point[Affixed To],sign_affix,2,FALSE))</f>
        <v/>
      </c>
      <c r="BA182" s="14" t="str">
        <f>IF(Point[Size HxB mm]="","",Point[Size HxB mm])</f>
        <v/>
      </c>
      <c r="BB182" s="14" t="str">
        <f>IF(Point[Height m]="","",Point[Height m])</f>
        <v/>
      </c>
      <c r="BC182" s="14" t="str">
        <f>IF(Point[Asset Group]="","",VLOOKUP(Point[Post Material],material_master,2,FALSE))</f>
        <v/>
      </c>
      <c r="BD182" s="14" t="str">
        <f>IF(Point[Asset Group]="","",VLOOKUP(Point[Post Number],number,2,FALSE))</f>
        <v/>
      </c>
      <c r="BE182" s="14" t="str">
        <f>IF(Point[Asset Group]="","",VLOOKUP(Point[Structure SubType],subdom_master_gdb,2,FALSE))</f>
        <v/>
      </c>
      <c r="BF182" s="14" t="str">
        <f>IF(Point[Area m2]="","",Point[Area m2])</f>
        <v/>
      </c>
      <c r="BG182" s="14" t="str">
        <f>IF(Point[Length m]="","",Point[Length m])</f>
        <v/>
      </c>
      <c r="BH182" s="14" t="str">
        <f>IF(Point[Width m]="","",Point[Width m])</f>
        <v/>
      </c>
      <c r="BI182" s="14" t="str">
        <f>IF(Point[Diameter m]="","",Point[Diameter m])</f>
        <v/>
      </c>
      <c r="BJ182" s="14" t="str">
        <f>IF(Point[Asset Group]="","",VLOOKUP(Point[Number of Pipes],number,2,FALSE))</f>
        <v/>
      </c>
      <c r="BK182" s="14" t="str">
        <f>IF(Point[Asset Group]="","",VLOOKUP(Point[Combined Name],2,FALSE))</f>
        <v/>
      </c>
      <c r="BL182" s="14" t="str">
        <f>IF(Point[Asset Group]="","",VLOOKUP(Point[Size Class],size_class,2,FALSE))</f>
        <v/>
      </c>
      <c r="BM182" s="14" t="str">
        <f>IF(Point[Asset Group]="","",VLOOKUP(Point[Age Class],age_class,2,FALSE))</f>
        <v/>
      </c>
      <c r="BN182" s="14" t="str">
        <f>IF(Point[Girth (cm)]="","",Point[Girth (cm)])</f>
        <v/>
      </c>
      <c r="BO182" s="14" t="str">
        <f>IF(Point[Crown Radius (m)]="","",Point[Crown Radius (m)])</f>
        <v/>
      </c>
      <c r="BP182" s="14" t="str">
        <f>IF(Point[Asset Group]="","",VLOOKUP(Point[Rooting Environment],root_enviro,2,FALSE))</f>
        <v/>
      </c>
      <c r="BQ182" s="14" t="str">
        <f>IF(Point[Asset Group]="","",VLOOKUP(Point[Tree Surround],tree_surround,2,FALSE))</f>
        <v/>
      </c>
      <c r="BR182" s="14" t="str">
        <f>IF(Point[Asset Group]="","",VLOOKUP(Point[Tree Grill],yes_no,2,FALSE))</f>
        <v/>
      </c>
      <c r="BS182" s="14" t="str">
        <f>IF(Point[Asset Group]="","",VLOOKUP(Point[Tree Location],tree_location,2,FALSE))</f>
        <v/>
      </c>
    </row>
    <row r="183" spans="1:71" s="3" customFormat="1" x14ac:dyDescent="0.2">
      <c r="A183" s="3" t="str">
        <f>IF(Point[DWG File Name]="","",Point[DWG File Name])</f>
        <v/>
      </c>
      <c r="B183" s="3" t="str">
        <f>IF(Point[DWG Layer Name]="","",Point[DWG Layer Name])</f>
        <v/>
      </c>
      <c r="C183" s="3" t="str">
        <f>IF(Point[DWG Handle]="","",Point[DWG Handle])</f>
        <v/>
      </c>
      <c r="D183" s="58" t="str">
        <f>IF(Point[X]="","",Point[X])</f>
        <v/>
      </c>
      <c r="E183" s="58" t="str">
        <f>IF(Point[Y]="","",Point[Y])</f>
        <v/>
      </c>
      <c r="F183" s="3" t="str">
        <f>IF(Point[Replacement Asset]="","",Point[Replacement Asset])</f>
        <v/>
      </c>
      <c r="G183" s="3" t="str">
        <f>IF(Point[Asset ID]="","",UPPER(Point[Asset ID]))</f>
        <v/>
      </c>
      <c r="H183" s="3" t="str">
        <f>IF(Point[Asset Group]="","",VLOOKUP(Point[Asset Group],asset_grp_pt,4,FALSE))</f>
        <v/>
      </c>
      <c r="I183" s="3" t="str">
        <f>IF(Point[Asset Group]="","",VLOOKUP(Point[Asset Group],asset_grp_pt,2,FALSE))</f>
        <v/>
      </c>
      <c r="J183" s="3" t="str">
        <f>IF(Point[Asset Group]="","",VLOOKUP(Point[Asset Group],asset_grp_pt,3,FALSE))</f>
        <v/>
      </c>
      <c r="K183" s="3" t="str">
        <f>IF(Point[Asset Group]="","",VLOOKUP(Point[Asset Type],type_master_list,2,FALSE))</f>
        <v/>
      </c>
      <c r="L183" s="3" t="str">
        <f>IF(Point[Asset Name]="","",PROPER(Point[Asset Name]))</f>
        <v/>
      </c>
      <c r="M183" s="11" t="str">
        <f>IF(Point[Install Date]="","",Point[Install Date])</f>
        <v/>
      </c>
      <c r="N183" s="11" t="str">
        <f>IF(Point[Note]="","",PROPER(Point[Note]))</f>
        <v/>
      </c>
      <c r="O183" s="11" t="str">
        <f>IF(Point[Resource Consent Number]="","",UPPER(Point[Resource Consent Number]))</f>
        <v/>
      </c>
      <c r="P183" s="53" t="str">
        <f>IF(Point[Asset Unit Cost]="","",Point[Asset Unit Cost])</f>
        <v/>
      </c>
      <c r="Q183" s="11" t="str">
        <f>IF(Point[Added By]="","",UPPER(Point[Added By]))</f>
        <v/>
      </c>
      <c r="R183" s="11" t="str">
        <f>IF(Point[Added Date]="","",Point[Added Date])</f>
        <v/>
      </c>
      <c r="S183" s="14" t="str">
        <f>IF(Point[Z COORD]="","",Point[Z COORD])</f>
        <v/>
      </c>
      <c r="T183" s="14" t="str">
        <f>IF(Point[Asset Description]="","",PROPER(Point[Asset Description]))</f>
        <v/>
      </c>
      <c r="U183" s="14" t="str">
        <f>IF(Point[[Artist ]]="","",PROPER(Point[[Artist ]]))</f>
        <v/>
      </c>
      <c r="V183" s="14" t="str">
        <f>IF(Point[Material Notes]="","",PROPER(Point[Material Notes]))</f>
        <v/>
      </c>
      <c r="W183" s="14" t="str">
        <f>IF(Point[Dimension Notes]="","",Point[Dimension Notes])</f>
        <v/>
      </c>
      <c r="X183" s="14" t="str">
        <f>IF(Point[List]="","",VLOOKUP(Point[Burner Number],number,2,FALSE))</f>
        <v/>
      </c>
      <c r="Y183" s="14" t="str">
        <f>IF(Point[List]="","",VLOOKUP(Point[Fuel],bbq_fuel,2,FALSE))</f>
        <v/>
      </c>
      <c r="Z183" s="14" t="str">
        <f>IF(Point[List]="","",VLOOKUP(Point[Cabinet Material],bbq_material,2,FALSE))</f>
        <v/>
      </c>
      <c r="AA183" s="14" t="str">
        <f>IF(Point[Asset Group]="","",VLOOKUP(Point[Manufacturer],manufacturer,2,FALSE))</f>
        <v/>
      </c>
      <c r="AB183" s="14" t="str">
        <f>IF(Point[Uinsex WC]="","",Point[Uinsex WC])</f>
        <v/>
      </c>
      <c r="AC183" s="14" t="str">
        <f>IF(Point[Female WC]="","",Point[Female WC])</f>
        <v/>
      </c>
      <c r="AD183" s="14" t="str">
        <f>IF(Point[Male WC]="","",Point[Male WC])</f>
        <v/>
      </c>
      <c r="AE183" s="14" t="str">
        <f>IF(Point[Urinal]="","",Point[Urinal])</f>
        <v/>
      </c>
      <c r="AF183" s="14" t="str">
        <f>IF(Point[Disabled Unisex]="","",Point[Disabled Unisex])</f>
        <v/>
      </c>
      <c r="AG183" s="14" t="str">
        <f>IF(Point[Disabled Female]="","",Point[Disabled Female])</f>
        <v/>
      </c>
      <c r="AH183" s="14" t="str">
        <f>IF(Point[Disabled Male]="","",Point[Disabled Male])</f>
        <v/>
      </c>
      <c r="AI183" s="14" t="str">
        <f>IF(Point[Asset Group]="","",VLOOKUP(Point[Handrail],yes_no,2,FALSE))</f>
        <v/>
      </c>
      <c r="AJ183" s="14" t="str">
        <f>IF(Point[Asset Group]="","",VLOOKUP(Point[Baby Changing],yes_no,2,FALSE))</f>
        <v/>
      </c>
      <c r="AK183" s="14" t="str">
        <f>IF(Point[Asset Group]="","",VLOOKUP(Point[Service Room],yes_no,2,FALSE))</f>
        <v/>
      </c>
      <c r="AL183" s="14" t="str">
        <f>IF(Point[Asset Group]="","",VLOOKUP(Point[Service Tap],service_tap,2,FALSE))</f>
        <v/>
      </c>
      <c r="AM183" s="14" t="str">
        <f>IF(Point[Asset Group]="","",VLOOKUP(Point[Heating Type],wc_heating,2,FALSE))</f>
        <v/>
      </c>
      <c r="AN183" s="14" t="str">
        <f>IF(Point[Asset Group]="","",VLOOKUP(Point[Power Supply],power_supply,2,FALSE))</f>
        <v/>
      </c>
      <c r="AO183" s="14" t="str">
        <f>IF(Point[Asset Group]="","",VLOOKUP(Point[Waste Water],waste_water,2,FALSE))</f>
        <v/>
      </c>
      <c r="AP183" s="14" t="str">
        <f>IF(Point[Asset Group]="","",VLOOKUP(Point[Furniture SubType],subdom_master_gdb,2,FALSE))</f>
        <v/>
      </c>
      <c r="AQ183" s="14" t="str">
        <f>IF(Point[Asset Group]="","",VLOOKUP(Point[Concrete Pad],yes_no,2,FALSE))</f>
        <v/>
      </c>
      <c r="AR183" s="14" t="str">
        <f>IF(Point[Asset Group]="","",VLOOKUP(Point[Material],material_master,2,FALSE))</f>
        <v/>
      </c>
      <c r="AS183" s="14" t="str">
        <f>IF(Point[Asset Group]="","",VLOOKUP(Point[Plumbing],irrigation_plumbing,2,FALSE))</f>
        <v/>
      </c>
      <c r="AT183" s="14" t="str">
        <f>IF(Point[Asset Group]="","",VLOOKUP(Point[Sprinklers],irrigation_sprinklers,2,FALSE))</f>
        <v/>
      </c>
      <c r="AU183" s="14" t="str">
        <f>IF(Point[Asset Group]="","",VLOOKUP(Point[System],irrigation_system,2,FALSE))</f>
        <v/>
      </c>
      <c r="AV183" s="14" t="str">
        <f>IF(Point[Asset Group]="","",VLOOKUP(Point[Status],irrigation_status,2,FALSE))</f>
        <v/>
      </c>
      <c r="AW183" s="11" t="str">
        <f>IF(Point[Date of manufacture]="","",Point[Date of manufacture])</f>
        <v/>
      </c>
      <c r="AX183" s="14" t="str">
        <f>IF(Point[Asset Group]="","",VLOOKUP(Point[Sign Purpose],sign_purpose,2,FALSE))</f>
        <v/>
      </c>
      <c r="AY183" s="14" t="str">
        <f>IF(Point[Asset Group]="","",VLOOKUP(Point[Sign Material],material_master,2,FALSE))</f>
        <v/>
      </c>
      <c r="AZ183" s="14" t="str">
        <f>IF(Point[Asset Group]="","",VLOOKUP(Point[Affixed To],sign_affix,2,FALSE))</f>
        <v/>
      </c>
      <c r="BA183" s="14" t="str">
        <f>IF(Point[Size HxB mm]="","",Point[Size HxB mm])</f>
        <v/>
      </c>
      <c r="BB183" s="14" t="str">
        <f>IF(Point[Height m]="","",Point[Height m])</f>
        <v/>
      </c>
      <c r="BC183" s="14" t="str">
        <f>IF(Point[Asset Group]="","",VLOOKUP(Point[Post Material],material_master,2,FALSE))</f>
        <v/>
      </c>
      <c r="BD183" s="14" t="str">
        <f>IF(Point[Asset Group]="","",VLOOKUP(Point[Post Number],number,2,FALSE))</f>
        <v/>
      </c>
      <c r="BE183" s="14" t="str">
        <f>IF(Point[Asset Group]="","",VLOOKUP(Point[Structure SubType],subdom_master_gdb,2,FALSE))</f>
        <v/>
      </c>
      <c r="BF183" s="14" t="str">
        <f>IF(Point[Area m2]="","",Point[Area m2])</f>
        <v/>
      </c>
      <c r="BG183" s="14" t="str">
        <f>IF(Point[Length m]="","",Point[Length m])</f>
        <v/>
      </c>
      <c r="BH183" s="14" t="str">
        <f>IF(Point[Width m]="","",Point[Width m])</f>
        <v/>
      </c>
      <c r="BI183" s="14" t="str">
        <f>IF(Point[Diameter m]="","",Point[Diameter m])</f>
        <v/>
      </c>
      <c r="BJ183" s="14" t="str">
        <f>IF(Point[Asset Group]="","",VLOOKUP(Point[Number of Pipes],number,2,FALSE))</f>
        <v/>
      </c>
      <c r="BK183" s="14" t="str">
        <f>IF(Point[Asset Group]="","",VLOOKUP(Point[Combined Name],2,FALSE))</f>
        <v/>
      </c>
      <c r="BL183" s="14" t="str">
        <f>IF(Point[Asset Group]="","",VLOOKUP(Point[Size Class],size_class,2,FALSE))</f>
        <v/>
      </c>
      <c r="BM183" s="14" t="str">
        <f>IF(Point[Asset Group]="","",VLOOKUP(Point[Age Class],age_class,2,FALSE))</f>
        <v/>
      </c>
      <c r="BN183" s="14" t="str">
        <f>IF(Point[Girth (cm)]="","",Point[Girth (cm)])</f>
        <v/>
      </c>
      <c r="BO183" s="14" t="str">
        <f>IF(Point[Crown Radius (m)]="","",Point[Crown Radius (m)])</f>
        <v/>
      </c>
      <c r="BP183" s="14" t="str">
        <f>IF(Point[Asset Group]="","",VLOOKUP(Point[Rooting Environment],root_enviro,2,FALSE))</f>
        <v/>
      </c>
      <c r="BQ183" s="14" t="str">
        <f>IF(Point[Asset Group]="","",VLOOKUP(Point[Tree Surround],tree_surround,2,FALSE))</f>
        <v/>
      </c>
      <c r="BR183" s="14" t="str">
        <f>IF(Point[Asset Group]="","",VLOOKUP(Point[Tree Grill],yes_no,2,FALSE))</f>
        <v/>
      </c>
      <c r="BS183" s="14" t="str">
        <f>IF(Point[Asset Group]="","",VLOOKUP(Point[Tree Location],tree_location,2,FALSE))</f>
        <v/>
      </c>
    </row>
    <row r="184" spans="1:71" s="3" customFormat="1" x14ac:dyDescent="0.2">
      <c r="A184" s="3" t="str">
        <f>IF(Point[DWG File Name]="","",Point[DWG File Name])</f>
        <v/>
      </c>
      <c r="B184" s="3" t="str">
        <f>IF(Point[DWG Layer Name]="","",Point[DWG Layer Name])</f>
        <v/>
      </c>
      <c r="C184" s="3" t="str">
        <f>IF(Point[DWG Handle]="","",Point[DWG Handle])</f>
        <v/>
      </c>
      <c r="D184" s="58" t="str">
        <f>IF(Point[X]="","",Point[X])</f>
        <v/>
      </c>
      <c r="E184" s="58" t="str">
        <f>IF(Point[Y]="","",Point[Y])</f>
        <v/>
      </c>
      <c r="F184" s="3" t="str">
        <f>IF(Point[Replacement Asset]="","",Point[Replacement Asset])</f>
        <v/>
      </c>
      <c r="G184" s="3" t="str">
        <f>IF(Point[Asset ID]="","",UPPER(Point[Asset ID]))</f>
        <v/>
      </c>
      <c r="H184" s="3" t="str">
        <f>IF(Point[Asset Group]="","",VLOOKUP(Point[Asset Group],asset_grp_pt,4,FALSE))</f>
        <v/>
      </c>
      <c r="I184" s="3" t="str">
        <f>IF(Point[Asset Group]="","",VLOOKUP(Point[Asset Group],asset_grp_pt,2,FALSE))</f>
        <v/>
      </c>
      <c r="J184" s="3" t="str">
        <f>IF(Point[Asset Group]="","",VLOOKUP(Point[Asset Group],asset_grp_pt,3,FALSE))</f>
        <v/>
      </c>
      <c r="K184" s="3" t="str">
        <f>IF(Point[Asset Group]="","",VLOOKUP(Point[Asset Type],type_master_list,2,FALSE))</f>
        <v/>
      </c>
      <c r="L184" s="3" t="str">
        <f>IF(Point[Asset Name]="","",PROPER(Point[Asset Name]))</f>
        <v/>
      </c>
      <c r="M184" s="11" t="str">
        <f>IF(Point[Install Date]="","",Point[Install Date])</f>
        <v/>
      </c>
      <c r="N184" s="11" t="str">
        <f>IF(Point[Note]="","",PROPER(Point[Note]))</f>
        <v/>
      </c>
      <c r="O184" s="11" t="str">
        <f>IF(Point[Resource Consent Number]="","",UPPER(Point[Resource Consent Number]))</f>
        <v/>
      </c>
      <c r="P184" s="53" t="str">
        <f>IF(Point[Asset Unit Cost]="","",Point[Asset Unit Cost])</f>
        <v/>
      </c>
      <c r="Q184" s="11" t="str">
        <f>IF(Point[Added By]="","",UPPER(Point[Added By]))</f>
        <v/>
      </c>
      <c r="R184" s="11" t="str">
        <f>IF(Point[Added Date]="","",Point[Added Date])</f>
        <v/>
      </c>
      <c r="S184" s="14" t="str">
        <f>IF(Point[Z COORD]="","",Point[Z COORD])</f>
        <v/>
      </c>
      <c r="T184" s="14" t="str">
        <f>IF(Point[Asset Description]="","",PROPER(Point[Asset Description]))</f>
        <v/>
      </c>
      <c r="U184" s="14" t="str">
        <f>IF(Point[[Artist ]]="","",PROPER(Point[[Artist ]]))</f>
        <v/>
      </c>
      <c r="V184" s="14" t="str">
        <f>IF(Point[Material Notes]="","",PROPER(Point[Material Notes]))</f>
        <v/>
      </c>
      <c r="W184" s="14" t="str">
        <f>IF(Point[Dimension Notes]="","",Point[Dimension Notes])</f>
        <v/>
      </c>
      <c r="X184" s="14" t="str">
        <f>IF(Point[List]="","",VLOOKUP(Point[Burner Number],number,2,FALSE))</f>
        <v/>
      </c>
      <c r="Y184" s="14" t="str">
        <f>IF(Point[List]="","",VLOOKUP(Point[Fuel],bbq_fuel,2,FALSE))</f>
        <v/>
      </c>
      <c r="Z184" s="14" t="str">
        <f>IF(Point[List]="","",VLOOKUP(Point[Cabinet Material],bbq_material,2,FALSE))</f>
        <v/>
      </c>
      <c r="AA184" s="14" t="str">
        <f>IF(Point[Asset Group]="","",VLOOKUP(Point[Manufacturer],manufacturer,2,FALSE))</f>
        <v/>
      </c>
      <c r="AB184" s="14" t="str">
        <f>IF(Point[Uinsex WC]="","",Point[Uinsex WC])</f>
        <v/>
      </c>
      <c r="AC184" s="14" t="str">
        <f>IF(Point[Female WC]="","",Point[Female WC])</f>
        <v/>
      </c>
      <c r="AD184" s="14" t="str">
        <f>IF(Point[Male WC]="","",Point[Male WC])</f>
        <v/>
      </c>
      <c r="AE184" s="14" t="str">
        <f>IF(Point[Urinal]="","",Point[Urinal])</f>
        <v/>
      </c>
      <c r="AF184" s="14" t="str">
        <f>IF(Point[Disabled Unisex]="","",Point[Disabled Unisex])</f>
        <v/>
      </c>
      <c r="AG184" s="14" t="str">
        <f>IF(Point[Disabled Female]="","",Point[Disabled Female])</f>
        <v/>
      </c>
      <c r="AH184" s="14" t="str">
        <f>IF(Point[Disabled Male]="","",Point[Disabled Male])</f>
        <v/>
      </c>
      <c r="AI184" s="14" t="str">
        <f>IF(Point[Asset Group]="","",VLOOKUP(Point[Handrail],yes_no,2,FALSE))</f>
        <v/>
      </c>
      <c r="AJ184" s="14" t="str">
        <f>IF(Point[Asset Group]="","",VLOOKUP(Point[Baby Changing],yes_no,2,FALSE))</f>
        <v/>
      </c>
      <c r="AK184" s="14" t="str">
        <f>IF(Point[Asset Group]="","",VLOOKUP(Point[Service Room],yes_no,2,FALSE))</f>
        <v/>
      </c>
      <c r="AL184" s="14" t="str">
        <f>IF(Point[Asset Group]="","",VLOOKUP(Point[Service Tap],service_tap,2,FALSE))</f>
        <v/>
      </c>
      <c r="AM184" s="14" t="str">
        <f>IF(Point[Asset Group]="","",VLOOKUP(Point[Heating Type],wc_heating,2,FALSE))</f>
        <v/>
      </c>
      <c r="AN184" s="14" t="str">
        <f>IF(Point[Asset Group]="","",VLOOKUP(Point[Power Supply],power_supply,2,FALSE))</f>
        <v/>
      </c>
      <c r="AO184" s="14" t="str">
        <f>IF(Point[Asset Group]="","",VLOOKUP(Point[Waste Water],waste_water,2,FALSE))</f>
        <v/>
      </c>
      <c r="AP184" s="14" t="str">
        <f>IF(Point[Asset Group]="","",VLOOKUP(Point[Furniture SubType],subdom_master_gdb,2,FALSE))</f>
        <v/>
      </c>
      <c r="AQ184" s="14" t="str">
        <f>IF(Point[Asset Group]="","",VLOOKUP(Point[Concrete Pad],yes_no,2,FALSE))</f>
        <v/>
      </c>
      <c r="AR184" s="14" t="str">
        <f>IF(Point[Asset Group]="","",VLOOKUP(Point[Material],material_master,2,FALSE))</f>
        <v/>
      </c>
      <c r="AS184" s="14" t="str">
        <f>IF(Point[Asset Group]="","",VLOOKUP(Point[Plumbing],irrigation_plumbing,2,FALSE))</f>
        <v/>
      </c>
      <c r="AT184" s="14" t="str">
        <f>IF(Point[Asset Group]="","",VLOOKUP(Point[Sprinklers],irrigation_sprinklers,2,FALSE))</f>
        <v/>
      </c>
      <c r="AU184" s="14" t="str">
        <f>IF(Point[Asset Group]="","",VLOOKUP(Point[System],irrigation_system,2,FALSE))</f>
        <v/>
      </c>
      <c r="AV184" s="14" t="str">
        <f>IF(Point[Asset Group]="","",VLOOKUP(Point[Status],irrigation_status,2,FALSE))</f>
        <v/>
      </c>
      <c r="AW184" s="11" t="str">
        <f>IF(Point[Date of manufacture]="","",Point[Date of manufacture])</f>
        <v/>
      </c>
      <c r="AX184" s="14" t="str">
        <f>IF(Point[Asset Group]="","",VLOOKUP(Point[Sign Purpose],sign_purpose,2,FALSE))</f>
        <v/>
      </c>
      <c r="AY184" s="14" t="str">
        <f>IF(Point[Asset Group]="","",VLOOKUP(Point[Sign Material],material_master,2,FALSE))</f>
        <v/>
      </c>
      <c r="AZ184" s="14" t="str">
        <f>IF(Point[Asset Group]="","",VLOOKUP(Point[Affixed To],sign_affix,2,FALSE))</f>
        <v/>
      </c>
      <c r="BA184" s="14" t="str">
        <f>IF(Point[Size HxB mm]="","",Point[Size HxB mm])</f>
        <v/>
      </c>
      <c r="BB184" s="14" t="str">
        <f>IF(Point[Height m]="","",Point[Height m])</f>
        <v/>
      </c>
      <c r="BC184" s="14" t="str">
        <f>IF(Point[Asset Group]="","",VLOOKUP(Point[Post Material],material_master,2,FALSE))</f>
        <v/>
      </c>
      <c r="BD184" s="14" t="str">
        <f>IF(Point[Asset Group]="","",VLOOKUP(Point[Post Number],number,2,FALSE))</f>
        <v/>
      </c>
      <c r="BE184" s="14" t="str">
        <f>IF(Point[Asset Group]="","",VLOOKUP(Point[Structure SubType],subdom_master_gdb,2,FALSE))</f>
        <v/>
      </c>
      <c r="BF184" s="14" t="str">
        <f>IF(Point[Area m2]="","",Point[Area m2])</f>
        <v/>
      </c>
      <c r="BG184" s="14" t="str">
        <f>IF(Point[Length m]="","",Point[Length m])</f>
        <v/>
      </c>
      <c r="BH184" s="14" t="str">
        <f>IF(Point[Width m]="","",Point[Width m])</f>
        <v/>
      </c>
      <c r="BI184" s="14" t="str">
        <f>IF(Point[Diameter m]="","",Point[Diameter m])</f>
        <v/>
      </c>
      <c r="BJ184" s="14" t="str">
        <f>IF(Point[Asset Group]="","",VLOOKUP(Point[Number of Pipes],number,2,FALSE))</f>
        <v/>
      </c>
      <c r="BK184" s="14" t="str">
        <f>IF(Point[Asset Group]="","",VLOOKUP(Point[Combined Name],2,FALSE))</f>
        <v/>
      </c>
      <c r="BL184" s="14" t="str">
        <f>IF(Point[Asset Group]="","",VLOOKUP(Point[Size Class],size_class,2,FALSE))</f>
        <v/>
      </c>
      <c r="BM184" s="14" t="str">
        <f>IF(Point[Asset Group]="","",VLOOKUP(Point[Age Class],age_class,2,FALSE))</f>
        <v/>
      </c>
      <c r="BN184" s="14" t="str">
        <f>IF(Point[Girth (cm)]="","",Point[Girth (cm)])</f>
        <v/>
      </c>
      <c r="BO184" s="14" t="str">
        <f>IF(Point[Crown Radius (m)]="","",Point[Crown Radius (m)])</f>
        <v/>
      </c>
      <c r="BP184" s="14" t="str">
        <f>IF(Point[Asset Group]="","",VLOOKUP(Point[Rooting Environment],root_enviro,2,FALSE))</f>
        <v/>
      </c>
      <c r="BQ184" s="14" t="str">
        <f>IF(Point[Asset Group]="","",VLOOKUP(Point[Tree Surround],tree_surround,2,FALSE))</f>
        <v/>
      </c>
      <c r="BR184" s="14" t="str">
        <f>IF(Point[Asset Group]="","",VLOOKUP(Point[Tree Grill],yes_no,2,FALSE))</f>
        <v/>
      </c>
      <c r="BS184" s="14" t="str">
        <f>IF(Point[Asset Group]="","",VLOOKUP(Point[Tree Location],tree_location,2,FALSE))</f>
        <v/>
      </c>
    </row>
    <row r="185" spans="1:71" s="3" customFormat="1" x14ac:dyDescent="0.2">
      <c r="A185" s="3" t="str">
        <f>IF(Point[DWG File Name]="","",Point[DWG File Name])</f>
        <v/>
      </c>
      <c r="B185" s="3" t="str">
        <f>IF(Point[DWG Layer Name]="","",Point[DWG Layer Name])</f>
        <v/>
      </c>
      <c r="C185" s="3" t="str">
        <f>IF(Point[DWG Handle]="","",Point[DWG Handle])</f>
        <v/>
      </c>
      <c r="D185" s="58" t="str">
        <f>IF(Point[X]="","",Point[X])</f>
        <v/>
      </c>
      <c r="E185" s="58" t="str">
        <f>IF(Point[Y]="","",Point[Y])</f>
        <v/>
      </c>
      <c r="F185" s="3" t="str">
        <f>IF(Point[Replacement Asset]="","",Point[Replacement Asset])</f>
        <v/>
      </c>
      <c r="G185" s="3" t="str">
        <f>IF(Point[Asset ID]="","",UPPER(Point[Asset ID]))</f>
        <v/>
      </c>
      <c r="H185" s="3" t="str">
        <f>IF(Point[Asset Group]="","",VLOOKUP(Point[Asset Group],asset_grp_pt,4,FALSE))</f>
        <v/>
      </c>
      <c r="I185" s="3" t="str">
        <f>IF(Point[Asset Group]="","",VLOOKUP(Point[Asset Group],asset_grp_pt,2,FALSE))</f>
        <v/>
      </c>
      <c r="J185" s="3" t="str">
        <f>IF(Point[Asset Group]="","",VLOOKUP(Point[Asset Group],asset_grp_pt,3,FALSE))</f>
        <v/>
      </c>
      <c r="K185" s="3" t="str">
        <f>IF(Point[Asset Group]="","",VLOOKUP(Point[Asset Type],type_master_list,2,FALSE))</f>
        <v/>
      </c>
      <c r="L185" s="3" t="str">
        <f>IF(Point[Asset Name]="","",PROPER(Point[Asset Name]))</f>
        <v/>
      </c>
      <c r="M185" s="11" t="str">
        <f>IF(Point[Install Date]="","",Point[Install Date])</f>
        <v/>
      </c>
      <c r="N185" s="11" t="str">
        <f>IF(Point[Note]="","",PROPER(Point[Note]))</f>
        <v/>
      </c>
      <c r="O185" s="11" t="str">
        <f>IF(Point[Resource Consent Number]="","",UPPER(Point[Resource Consent Number]))</f>
        <v/>
      </c>
      <c r="P185" s="53" t="str">
        <f>IF(Point[Asset Unit Cost]="","",Point[Asset Unit Cost])</f>
        <v/>
      </c>
      <c r="Q185" s="11" t="str">
        <f>IF(Point[Added By]="","",UPPER(Point[Added By]))</f>
        <v/>
      </c>
      <c r="R185" s="11" t="str">
        <f>IF(Point[Added Date]="","",Point[Added Date])</f>
        <v/>
      </c>
      <c r="S185" s="14" t="str">
        <f>IF(Point[Z COORD]="","",Point[Z COORD])</f>
        <v/>
      </c>
      <c r="T185" s="14" t="str">
        <f>IF(Point[Asset Description]="","",PROPER(Point[Asset Description]))</f>
        <v/>
      </c>
      <c r="U185" s="14" t="str">
        <f>IF(Point[[Artist ]]="","",PROPER(Point[[Artist ]]))</f>
        <v/>
      </c>
      <c r="V185" s="14" t="str">
        <f>IF(Point[Material Notes]="","",PROPER(Point[Material Notes]))</f>
        <v/>
      </c>
      <c r="W185" s="14" t="str">
        <f>IF(Point[Dimension Notes]="","",Point[Dimension Notes])</f>
        <v/>
      </c>
      <c r="X185" s="14" t="str">
        <f>IF(Point[List]="","",VLOOKUP(Point[Burner Number],number,2,FALSE))</f>
        <v/>
      </c>
      <c r="Y185" s="14" t="str">
        <f>IF(Point[List]="","",VLOOKUP(Point[Fuel],bbq_fuel,2,FALSE))</f>
        <v/>
      </c>
      <c r="Z185" s="14" t="str">
        <f>IF(Point[List]="","",VLOOKUP(Point[Cabinet Material],bbq_material,2,FALSE))</f>
        <v/>
      </c>
      <c r="AA185" s="14" t="str">
        <f>IF(Point[Asset Group]="","",VLOOKUP(Point[Manufacturer],manufacturer,2,FALSE))</f>
        <v/>
      </c>
      <c r="AB185" s="14" t="str">
        <f>IF(Point[Uinsex WC]="","",Point[Uinsex WC])</f>
        <v/>
      </c>
      <c r="AC185" s="14" t="str">
        <f>IF(Point[Female WC]="","",Point[Female WC])</f>
        <v/>
      </c>
      <c r="AD185" s="14" t="str">
        <f>IF(Point[Male WC]="","",Point[Male WC])</f>
        <v/>
      </c>
      <c r="AE185" s="14" t="str">
        <f>IF(Point[Urinal]="","",Point[Urinal])</f>
        <v/>
      </c>
      <c r="AF185" s="14" t="str">
        <f>IF(Point[Disabled Unisex]="","",Point[Disabled Unisex])</f>
        <v/>
      </c>
      <c r="AG185" s="14" t="str">
        <f>IF(Point[Disabled Female]="","",Point[Disabled Female])</f>
        <v/>
      </c>
      <c r="AH185" s="14" t="str">
        <f>IF(Point[Disabled Male]="","",Point[Disabled Male])</f>
        <v/>
      </c>
      <c r="AI185" s="14" t="str">
        <f>IF(Point[Asset Group]="","",VLOOKUP(Point[Handrail],yes_no,2,FALSE))</f>
        <v/>
      </c>
      <c r="AJ185" s="14" t="str">
        <f>IF(Point[Asset Group]="","",VLOOKUP(Point[Baby Changing],yes_no,2,FALSE))</f>
        <v/>
      </c>
      <c r="AK185" s="14" t="str">
        <f>IF(Point[Asset Group]="","",VLOOKUP(Point[Service Room],yes_no,2,FALSE))</f>
        <v/>
      </c>
      <c r="AL185" s="14" t="str">
        <f>IF(Point[Asset Group]="","",VLOOKUP(Point[Service Tap],service_tap,2,FALSE))</f>
        <v/>
      </c>
      <c r="AM185" s="14" t="str">
        <f>IF(Point[Asset Group]="","",VLOOKUP(Point[Heating Type],wc_heating,2,FALSE))</f>
        <v/>
      </c>
      <c r="AN185" s="14" t="str">
        <f>IF(Point[Asset Group]="","",VLOOKUP(Point[Power Supply],power_supply,2,FALSE))</f>
        <v/>
      </c>
      <c r="AO185" s="14" t="str">
        <f>IF(Point[Asset Group]="","",VLOOKUP(Point[Waste Water],waste_water,2,FALSE))</f>
        <v/>
      </c>
      <c r="AP185" s="14" t="str">
        <f>IF(Point[Asset Group]="","",VLOOKUP(Point[Furniture SubType],subdom_master_gdb,2,FALSE))</f>
        <v/>
      </c>
      <c r="AQ185" s="14" t="str">
        <f>IF(Point[Asset Group]="","",VLOOKUP(Point[Concrete Pad],yes_no,2,FALSE))</f>
        <v/>
      </c>
      <c r="AR185" s="14" t="str">
        <f>IF(Point[Asset Group]="","",VLOOKUP(Point[Material],material_master,2,FALSE))</f>
        <v/>
      </c>
      <c r="AS185" s="14" t="str">
        <f>IF(Point[Asset Group]="","",VLOOKUP(Point[Plumbing],irrigation_plumbing,2,FALSE))</f>
        <v/>
      </c>
      <c r="AT185" s="14" t="str">
        <f>IF(Point[Asset Group]="","",VLOOKUP(Point[Sprinklers],irrigation_sprinklers,2,FALSE))</f>
        <v/>
      </c>
      <c r="AU185" s="14" t="str">
        <f>IF(Point[Asset Group]="","",VLOOKUP(Point[System],irrigation_system,2,FALSE))</f>
        <v/>
      </c>
      <c r="AV185" s="14" t="str">
        <f>IF(Point[Asset Group]="","",VLOOKUP(Point[Status],irrigation_status,2,FALSE))</f>
        <v/>
      </c>
      <c r="AW185" s="11" t="str">
        <f>IF(Point[Date of manufacture]="","",Point[Date of manufacture])</f>
        <v/>
      </c>
      <c r="AX185" s="14" t="str">
        <f>IF(Point[Asset Group]="","",VLOOKUP(Point[Sign Purpose],sign_purpose,2,FALSE))</f>
        <v/>
      </c>
      <c r="AY185" s="14" t="str">
        <f>IF(Point[Asset Group]="","",VLOOKUP(Point[Sign Material],material_master,2,FALSE))</f>
        <v/>
      </c>
      <c r="AZ185" s="14" t="str">
        <f>IF(Point[Asset Group]="","",VLOOKUP(Point[Affixed To],sign_affix,2,FALSE))</f>
        <v/>
      </c>
      <c r="BA185" s="14" t="str">
        <f>IF(Point[Size HxB mm]="","",Point[Size HxB mm])</f>
        <v/>
      </c>
      <c r="BB185" s="14" t="str">
        <f>IF(Point[Height m]="","",Point[Height m])</f>
        <v/>
      </c>
      <c r="BC185" s="14" t="str">
        <f>IF(Point[Asset Group]="","",VLOOKUP(Point[Post Material],material_master,2,FALSE))</f>
        <v/>
      </c>
      <c r="BD185" s="14" t="str">
        <f>IF(Point[Asset Group]="","",VLOOKUP(Point[Post Number],number,2,FALSE))</f>
        <v/>
      </c>
      <c r="BE185" s="14" t="str">
        <f>IF(Point[Asset Group]="","",VLOOKUP(Point[Structure SubType],subdom_master_gdb,2,FALSE))</f>
        <v/>
      </c>
      <c r="BF185" s="14" t="str">
        <f>IF(Point[Area m2]="","",Point[Area m2])</f>
        <v/>
      </c>
      <c r="BG185" s="14" t="str">
        <f>IF(Point[Length m]="","",Point[Length m])</f>
        <v/>
      </c>
      <c r="BH185" s="14" t="str">
        <f>IF(Point[Width m]="","",Point[Width m])</f>
        <v/>
      </c>
      <c r="BI185" s="14" t="str">
        <f>IF(Point[Diameter m]="","",Point[Diameter m])</f>
        <v/>
      </c>
      <c r="BJ185" s="14" t="str">
        <f>IF(Point[Asset Group]="","",VLOOKUP(Point[Number of Pipes],number,2,FALSE))</f>
        <v/>
      </c>
      <c r="BK185" s="14" t="str">
        <f>IF(Point[Asset Group]="","",VLOOKUP(Point[Combined Name],2,FALSE))</f>
        <v/>
      </c>
      <c r="BL185" s="14" t="str">
        <f>IF(Point[Asset Group]="","",VLOOKUP(Point[Size Class],size_class,2,FALSE))</f>
        <v/>
      </c>
      <c r="BM185" s="14" t="str">
        <f>IF(Point[Asset Group]="","",VLOOKUP(Point[Age Class],age_class,2,FALSE))</f>
        <v/>
      </c>
      <c r="BN185" s="14" t="str">
        <f>IF(Point[Girth (cm)]="","",Point[Girth (cm)])</f>
        <v/>
      </c>
      <c r="BO185" s="14" t="str">
        <f>IF(Point[Crown Radius (m)]="","",Point[Crown Radius (m)])</f>
        <v/>
      </c>
      <c r="BP185" s="14" t="str">
        <f>IF(Point[Asset Group]="","",VLOOKUP(Point[Rooting Environment],root_enviro,2,FALSE))</f>
        <v/>
      </c>
      <c r="BQ185" s="14" t="str">
        <f>IF(Point[Asset Group]="","",VLOOKUP(Point[Tree Surround],tree_surround,2,FALSE))</f>
        <v/>
      </c>
      <c r="BR185" s="14" t="str">
        <f>IF(Point[Asset Group]="","",VLOOKUP(Point[Tree Grill],yes_no,2,FALSE))</f>
        <v/>
      </c>
      <c r="BS185" s="14" t="str">
        <f>IF(Point[Asset Group]="","",VLOOKUP(Point[Tree Location],tree_location,2,FALSE))</f>
        <v/>
      </c>
    </row>
    <row r="186" spans="1:71" s="3" customFormat="1" x14ac:dyDescent="0.2">
      <c r="A186" s="3" t="str">
        <f>IF(Point[DWG File Name]="","",Point[DWG File Name])</f>
        <v/>
      </c>
      <c r="B186" s="3" t="str">
        <f>IF(Point[DWG Layer Name]="","",Point[DWG Layer Name])</f>
        <v/>
      </c>
      <c r="C186" s="3" t="str">
        <f>IF(Point[DWG Handle]="","",Point[DWG Handle])</f>
        <v/>
      </c>
      <c r="D186" s="58" t="str">
        <f>IF(Point[X]="","",Point[X])</f>
        <v/>
      </c>
      <c r="E186" s="58" t="str">
        <f>IF(Point[Y]="","",Point[Y])</f>
        <v/>
      </c>
      <c r="F186" s="3" t="str">
        <f>IF(Point[Replacement Asset]="","",Point[Replacement Asset])</f>
        <v/>
      </c>
      <c r="G186" s="3" t="str">
        <f>IF(Point[Asset ID]="","",UPPER(Point[Asset ID]))</f>
        <v/>
      </c>
      <c r="H186" s="3" t="str">
        <f>IF(Point[Asset Group]="","",VLOOKUP(Point[Asset Group],asset_grp_pt,4,FALSE))</f>
        <v/>
      </c>
      <c r="I186" s="3" t="str">
        <f>IF(Point[Asset Group]="","",VLOOKUP(Point[Asset Group],asset_grp_pt,2,FALSE))</f>
        <v/>
      </c>
      <c r="J186" s="3" t="str">
        <f>IF(Point[Asset Group]="","",VLOOKUP(Point[Asset Group],asset_grp_pt,3,FALSE))</f>
        <v/>
      </c>
      <c r="K186" s="3" t="str">
        <f>IF(Point[Asset Group]="","",VLOOKUP(Point[Asset Type],type_master_list,2,FALSE))</f>
        <v/>
      </c>
      <c r="L186" s="3" t="str">
        <f>IF(Point[Asset Name]="","",PROPER(Point[Asset Name]))</f>
        <v/>
      </c>
      <c r="M186" s="11" t="str">
        <f>IF(Point[Install Date]="","",Point[Install Date])</f>
        <v/>
      </c>
      <c r="N186" s="11" t="str">
        <f>IF(Point[Note]="","",PROPER(Point[Note]))</f>
        <v/>
      </c>
      <c r="O186" s="11" t="str">
        <f>IF(Point[Resource Consent Number]="","",UPPER(Point[Resource Consent Number]))</f>
        <v/>
      </c>
      <c r="P186" s="53" t="str">
        <f>IF(Point[Asset Unit Cost]="","",Point[Asset Unit Cost])</f>
        <v/>
      </c>
      <c r="Q186" s="11" t="str">
        <f>IF(Point[Added By]="","",UPPER(Point[Added By]))</f>
        <v/>
      </c>
      <c r="R186" s="11" t="str">
        <f>IF(Point[Added Date]="","",Point[Added Date])</f>
        <v/>
      </c>
      <c r="S186" s="14" t="str">
        <f>IF(Point[Z COORD]="","",Point[Z COORD])</f>
        <v/>
      </c>
      <c r="T186" s="14" t="str">
        <f>IF(Point[Asset Description]="","",PROPER(Point[Asset Description]))</f>
        <v/>
      </c>
      <c r="U186" s="14" t="str">
        <f>IF(Point[[Artist ]]="","",PROPER(Point[[Artist ]]))</f>
        <v/>
      </c>
      <c r="V186" s="14" t="str">
        <f>IF(Point[Material Notes]="","",PROPER(Point[Material Notes]))</f>
        <v/>
      </c>
      <c r="W186" s="14" t="str">
        <f>IF(Point[Dimension Notes]="","",Point[Dimension Notes])</f>
        <v/>
      </c>
      <c r="X186" s="14" t="str">
        <f>IF(Point[List]="","",VLOOKUP(Point[Burner Number],number,2,FALSE))</f>
        <v/>
      </c>
      <c r="Y186" s="14" t="str">
        <f>IF(Point[List]="","",VLOOKUP(Point[Fuel],bbq_fuel,2,FALSE))</f>
        <v/>
      </c>
      <c r="Z186" s="14" t="str">
        <f>IF(Point[List]="","",VLOOKUP(Point[Cabinet Material],bbq_material,2,FALSE))</f>
        <v/>
      </c>
      <c r="AA186" s="14" t="str">
        <f>IF(Point[Asset Group]="","",VLOOKUP(Point[Manufacturer],manufacturer,2,FALSE))</f>
        <v/>
      </c>
      <c r="AB186" s="14" t="str">
        <f>IF(Point[Uinsex WC]="","",Point[Uinsex WC])</f>
        <v/>
      </c>
      <c r="AC186" s="14" t="str">
        <f>IF(Point[Female WC]="","",Point[Female WC])</f>
        <v/>
      </c>
      <c r="AD186" s="14" t="str">
        <f>IF(Point[Male WC]="","",Point[Male WC])</f>
        <v/>
      </c>
      <c r="AE186" s="14" t="str">
        <f>IF(Point[Urinal]="","",Point[Urinal])</f>
        <v/>
      </c>
      <c r="AF186" s="14" t="str">
        <f>IF(Point[Disabled Unisex]="","",Point[Disabled Unisex])</f>
        <v/>
      </c>
      <c r="AG186" s="14" t="str">
        <f>IF(Point[Disabled Female]="","",Point[Disabled Female])</f>
        <v/>
      </c>
      <c r="AH186" s="14" t="str">
        <f>IF(Point[Disabled Male]="","",Point[Disabled Male])</f>
        <v/>
      </c>
      <c r="AI186" s="14" t="str">
        <f>IF(Point[Asset Group]="","",VLOOKUP(Point[Handrail],yes_no,2,FALSE))</f>
        <v/>
      </c>
      <c r="AJ186" s="14" t="str">
        <f>IF(Point[Asset Group]="","",VLOOKUP(Point[Baby Changing],yes_no,2,FALSE))</f>
        <v/>
      </c>
      <c r="AK186" s="14" t="str">
        <f>IF(Point[Asset Group]="","",VLOOKUP(Point[Service Room],yes_no,2,FALSE))</f>
        <v/>
      </c>
      <c r="AL186" s="14" t="str">
        <f>IF(Point[Asset Group]="","",VLOOKUP(Point[Service Tap],service_tap,2,FALSE))</f>
        <v/>
      </c>
      <c r="AM186" s="14" t="str">
        <f>IF(Point[Asset Group]="","",VLOOKUP(Point[Heating Type],wc_heating,2,FALSE))</f>
        <v/>
      </c>
      <c r="AN186" s="14" t="str">
        <f>IF(Point[Asset Group]="","",VLOOKUP(Point[Power Supply],power_supply,2,FALSE))</f>
        <v/>
      </c>
      <c r="AO186" s="14" t="str">
        <f>IF(Point[Asset Group]="","",VLOOKUP(Point[Waste Water],waste_water,2,FALSE))</f>
        <v/>
      </c>
      <c r="AP186" s="14" t="str">
        <f>IF(Point[Asset Group]="","",VLOOKUP(Point[Furniture SubType],subdom_master_gdb,2,FALSE))</f>
        <v/>
      </c>
      <c r="AQ186" s="14" t="str">
        <f>IF(Point[Asset Group]="","",VLOOKUP(Point[Concrete Pad],yes_no,2,FALSE))</f>
        <v/>
      </c>
      <c r="AR186" s="14" t="str">
        <f>IF(Point[Asset Group]="","",VLOOKUP(Point[Material],material_master,2,FALSE))</f>
        <v/>
      </c>
      <c r="AS186" s="14" t="str">
        <f>IF(Point[Asset Group]="","",VLOOKUP(Point[Plumbing],irrigation_plumbing,2,FALSE))</f>
        <v/>
      </c>
      <c r="AT186" s="14" t="str">
        <f>IF(Point[Asset Group]="","",VLOOKUP(Point[Sprinklers],irrigation_sprinklers,2,FALSE))</f>
        <v/>
      </c>
      <c r="AU186" s="14" t="str">
        <f>IF(Point[Asset Group]="","",VLOOKUP(Point[System],irrigation_system,2,FALSE))</f>
        <v/>
      </c>
      <c r="AV186" s="14" t="str">
        <f>IF(Point[Asset Group]="","",VLOOKUP(Point[Status],irrigation_status,2,FALSE))</f>
        <v/>
      </c>
      <c r="AW186" s="11" t="str">
        <f>IF(Point[Date of manufacture]="","",Point[Date of manufacture])</f>
        <v/>
      </c>
      <c r="AX186" s="14" t="str">
        <f>IF(Point[Asset Group]="","",VLOOKUP(Point[Sign Purpose],sign_purpose,2,FALSE))</f>
        <v/>
      </c>
      <c r="AY186" s="14" t="str">
        <f>IF(Point[Asset Group]="","",VLOOKUP(Point[Sign Material],material_master,2,FALSE))</f>
        <v/>
      </c>
      <c r="AZ186" s="14" t="str">
        <f>IF(Point[Asset Group]="","",VLOOKUP(Point[Affixed To],sign_affix,2,FALSE))</f>
        <v/>
      </c>
      <c r="BA186" s="14" t="str">
        <f>IF(Point[Size HxB mm]="","",Point[Size HxB mm])</f>
        <v/>
      </c>
      <c r="BB186" s="14" t="str">
        <f>IF(Point[Height m]="","",Point[Height m])</f>
        <v/>
      </c>
      <c r="BC186" s="14" t="str">
        <f>IF(Point[Asset Group]="","",VLOOKUP(Point[Post Material],material_master,2,FALSE))</f>
        <v/>
      </c>
      <c r="BD186" s="14" t="str">
        <f>IF(Point[Asset Group]="","",VLOOKUP(Point[Post Number],number,2,FALSE))</f>
        <v/>
      </c>
      <c r="BE186" s="14" t="str">
        <f>IF(Point[Asset Group]="","",VLOOKUP(Point[Structure SubType],subdom_master_gdb,2,FALSE))</f>
        <v/>
      </c>
      <c r="BF186" s="14" t="str">
        <f>IF(Point[Area m2]="","",Point[Area m2])</f>
        <v/>
      </c>
      <c r="BG186" s="14" t="str">
        <f>IF(Point[Length m]="","",Point[Length m])</f>
        <v/>
      </c>
      <c r="BH186" s="14" t="str">
        <f>IF(Point[Width m]="","",Point[Width m])</f>
        <v/>
      </c>
      <c r="BI186" s="14" t="str">
        <f>IF(Point[Diameter m]="","",Point[Diameter m])</f>
        <v/>
      </c>
      <c r="BJ186" s="14" t="str">
        <f>IF(Point[Asset Group]="","",VLOOKUP(Point[Number of Pipes],number,2,FALSE))</f>
        <v/>
      </c>
      <c r="BK186" s="14" t="str">
        <f>IF(Point[Asset Group]="","",VLOOKUP(Point[Combined Name],2,FALSE))</f>
        <v/>
      </c>
      <c r="BL186" s="14" t="str">
        <f>IF(Point[Asset Group]="","",VLOOKUP(Point[Size Class],size_class,2,FALSE))</f>
        <v/>
      </c>
      <c r="BM186" s="14" t="str">
        <f>IF(Point[Asset Group]="","",VLOOKUP(Point[Age Class],age_class,2,FALSE))</f>
        <v/>
      </c>
      <c r="BN186" s="14" t="str">
        <f>IF(Point[Girth (cm)]="","",Point[Girth (cm)])</f>
        <v/>
      </c>
      <c r="BO186" s="14" t="str">
        <f>IF(Point[Crown Radius (m)]="","",Point[Crown Radius (m)])</f>
        <v/>
      </c>
      <c r="BP186" s="14" t="str">
        <f>IF(Point[Asset Group]="","",VLOOKUP(Point[Rooting Environment],root_enviro,2,FALSE))</f>
        <v/>
      </c>
      <c r="BQ186" s="14" t="str">
        <f>IF(Point[Asset Group]="","",VLOOKUP(Point[Tree Surround],tree_surround,2,FALSE))</f>
        <v/>
      </c>
      <c r="BR186" s="14" t="str">
        <f>IF(Point[Asset Group]="","",VLOOKUP(Point[Tree Grill],yes_no,2,FALSE))</f>
        <v/>
      </c>
      <c r="BS186" s="14" t="str">
        <f>IF(Point[Asset Group]="","",VLOOKUP(Point[Tree Location],tree_location,2,FALSE))</f>
        <v/>
      </c>
    </row>
    <row r="187" spans="1:71" s="3" customFormat="1" x14ac:dyDescent="0.2">
      <c r="A187" s="3" t="str">
        <f>IF(Point[DWG File Name]="","",Point[DWG File Name])</f>
        <v/>
      </c>
      <c r="B187" s="3" t="str">
        <f>IF(Point[DWG Layer Name]="","",Point[DWG Layer Name])</f>
        <v/>
      </c>
      <c r="C187" s="3" t="str">
        <f>IF(Point[DWG Handle]="","",Point[DWG Handle])</f>
        <v/>
      </c>
      <c r="D187" s="58" t="str">
        <f>IF(Point[X]="","",Point[X])</f>
        <v/>
      </c>
      <c r="E187" s="58" t="str">
        <f>IF(Point[Y]="","",Point[Y])</f>
        <v/>
      </c>
      <c r="F187" s="3" t="str">
        <f>IF(Point[Replacement Asset]="","",Point[Replacement Asset])</f>
        <v/>
      </c>
      <c r="G187" s="3" t="str">
        <f>IF(Point[Asset ID]="","",UPPER(Point[Asset ID]))</f>
        <v/>
      </c>
      <c r="H187" s="3" t="str">
        <f>IF(Point[Asset Group]="","",VLOOKUP(Point[Asset Group],asset_grp_pt,4,FALSE))</f>
        <v/>
      </c>
      <c r="I187" s="3" t="str">
        <f>IF(Point[Asset Group]="","",VLOOKUP(Point[Asset Group],asset_grp_pt,2,FALSE))</f>
        <v/>
      </c>
      <c r="J187" s="3" t="str">
        <f>IF(Point[Asset Group]="","",VLOOKUP(Point[Asset Group],asset_grp_pt,3,FALSE))</f>
        <v/>
      </c>
      <c r="K187" s="3" t="str">
        <f>IF(Point[Asset Group]="","",VLOOKUP(Point[Asset Type],type_master_list,2,FALSE))</f>
        <v/>
      </c>
      <c r="L187" s="3" t="str">
        <f>IF(Point[Asset Name]="","",PROPER(Point[Asset Name]))</f>
        <v/>
      </c>
      <c r="M187" s="11" t="str">
        <f>IF(Point[Install Date]="","",Point[Install Date])</f>
        <v/>
      </c>
      <c r="N187" s="11" t="str">
        <f>IF(Point[Note]="","",PROPER(Point[Note]))</f>
        <v/>
      </c>
      <c r="O187" s="11" t="str">
        <f>IF(Point[Resource Consent Number]="","",UPPER(Point[Resource Consent Number]))</f>
        <v/>
      </c>
      <c r="P187" s="53" t="str">
        <f>IF(Point[Asset Unit Cost]="","",Point[Asset Unit Cost])</f>
        <v/>
      </c>
      <c r="Q187" s="11" t="str">
        <f>IF(Point[Added By]="","",UPPER(Point[Added By]))</f>
        <v/>
      </c>
      <c r="R187" s="11" t="str">
        <f>IF(Point[Added Date]="","",Point[Added Date])</f>
        <v/>
      </c>
      <c r="S187" s="14" t="str">
        <f>IF(Point[Z COORD]="","",Point[Z COORD])</f>
        <v/>
      </c>
      <c r="T187" s="14" t="str">
        <f>IF(Point[Asset Description]="","",PROPER(Point[Asset Description]))</f>
        <v/>
      </c>
      <c r="U187" s="14" t="str">
        <f>IF(Point[[Artist ]]="","",PROPER(Point[[Artist ]]))</f>
        <v/>
      </c>
      <c r="V187" s="14" t="str">
        <f>IF(Point[Material Notes]="","",PROPER(Point[Material Notes]))</f>
        <v/>
      </c>
      <c r="W187" s="14" t="str">
        <f>IF(Point[Dimension Notes]="","",Point[Dimension Notes])</f>
        <v/>
      </c>
      <c r="X187" s="14" t="str">
        <f>IF(Point[List]="","",VLOOKUP(Point[Burner Number],number,2,FALSE))</f>
        <v/>
      </c>
      <c r="Y187" s="14" t="str">
        <f>IF(Point[List]="","",VLOOKUP(Point[Fuel],bbq_fuel,2,FALSE))</f>
        <v/>
      </c>
      <c r="Z187" s="14" t="str">
        <f>IF(Point[List]="","",VLOOKUP(Point[Cabinet Material],bbq_material,2,FALSE))</f>
        <v/>
      </c>
      <c r="AA187" s="14" t="str">
        <f>IF(Point[Asset Group]="","",VLOOKUP(Point[Manufacturer],manufacturer,2,FALSE))</f>
        <v/>
      </c>
      <c r="AB187" s="14" t="str">
        <f>IF(Point[Uinsex WC]="","",Point[Uinsex WC])</f>
        <v/>
      </c>
      <c r="AC187" s="14" t="str">
        <f>IF(Point[Female WC]="","",Point[Female WC])</f>
        <v/>
      </c>
      <c r="AD187" s="14" t="str">
        <f>IF(Point[Male WC]="","",Point[Male WC])</f>
        <v/>
      </c>
      <c r="AE187" s="14" t="str">
        <f>IF(Point[Urinal]="","",Point[Urinal])</f>
        <v/>
      </c>
      <c r="AF187" s="14" t="str">
        <f>IF(Point[Disabled Unisex]="","",Point[Disabled Unisex])</f>
        <v/>
      </c>
      <c r="AG187" s="14" t="str">
        <f>IF(Point[Disabled Female]="","",Point[Disabled Female])</f>
        <v/>
      </c>
      <c r="AH187" s="14" t="str">
        <f>IF(Point[Disabled Male]="","",Point[Disabled Male])</f>
        <v/>
      </c>
      <c r="AI187" s="14" t="str">
        <f>IF(Point[Asset Group]="","",VLOOKUP(Point[Handrail],yes_no,2,FALSE))</f>
        <v/>
      </c>
      <c r="AJ187" s="14" t="str">
        <f>IF(Point[Asset Group]="","",VLOOKUP(Point[Baby Changing],yes_no,2,FALSE))</f>
        <v/>
      </c>
      <c r="AK187" s="14" t="str">
        <f>IF(Point[Asset Group]="","",VLOOKUP(Point[Service Room],yes_no,2,FALSE))</f>
        <v/>
      </c>
      <c r="AL187" s="14" t="str">
        <f>IF(Point[Asset Group]="","",VLOOKUP(Point[Service Tap],service_tap,2,FALSE))</f>
        <v/>
      </c>
      <c r="AM187" s="14" t="str">
        <f>IF(Point[Asset Group]="","",VLOOKUP(Point[Heating Type],wc_heating,2,FALSE))</f>
        <v/>
      </c>
      <c r="AN187" s="14" t="str">
        <f>IF(Point[Asset Group]="","",VLOOKUP(Point[Power Supply],power_supply,2,FALSE))</f>
        <v/>
      </c>
      <c r="AO187" s="14" t="str">
        <f>IF(Point[Asset Group]="","",VLOOKUP(Point[Waste Water],waste_water,2,FALSE))</f>
        <v/>
      </c>
      <c r="AP187" s="14" t="str">
        <f>IF(Point[Asset Group]="","",VLOOKUP(Point[Furniture SubType],subdom_master_gdb,2,FALSE))</f>
        <v/>
      </c>
      <c r="AQ187" s="14" t="str">
        <f>IF(Point[Asset Group]="","",VLOOKUP(Point[Concrete Pad],yes_no,2,FALSE))</f>
        <v/>
      </c>
      <c r="AR187" s="14" t="str">
        <f>IF(Point[Asset Group]="","",VLOOKUP(Point[Material],material_master,2,FALSE))</f>
        <v/>
      </c>
      <c r="AS187" s="14" t="str">
        <f>IF(Point[Asset Group]="","",VLOOKUP(Point[Plumbing],irrigation_plumbing,2,FALSE))</f>
        <v/>
      </c>
      <c r="AT187" s="14" t="str">
        <f>IF(Point[Asset Group]="","",VLOOKUP(Point[Sprinklers],irrigation_sprinklers,2,FALSE))</f>
        <v/>
      </c>
      <c r="AU187" s="14" t="str">
        <f>IF(Point[Asset Group]="","",VLOOKUP(Point[System],irrigation_system,2,FALSE))</f>
        <v/>
      </c>
      <c r="AV187" s="14" t="str">
        <f>IF(Point[Asset Group]="","",VLOOKUP(Point[Status],irrigation_status,2,FALSE))</f>
        <v/>
      </c>
      <c r="AW187" s="11" t="str">
        <f>IF(Point[Date of manufacture]="","",Point[Date of manufacture])</f>
        <v/>
      </c>
      <c r="AX187" s="14" t="str">
        <f>IF(Point[Asset Group]="","",VLOOKUP(Point[Sign Purpose],sign_purpose,2,FALSE))</f>
        <v/>
      </c>
      <c r="AY187" s="14" t="str">
        <f>IF(Point[Asset Group]="","",VLOOKUP(Point[Sign Material],material_master,2,FALSE))</f>
        <v/>
      </c>
      <c r="AZ187" s="14" t="str">
        <f>IF(Point[Asset Group]="","",VLOOKUP(Point[Affixed To],sign_affix,2,FALSE))</f>
        <v/>
      </c>
      <c r="BA187" s="14" t="str">
        <f>IF(Point[Size HxB mm]="","",Point[Size HxB mm])</f>
        <v/>
      </c>
      <c r="BB187" s="14" t="str">
        <f>IF(Point[Height m]="","",Point[Height m])</f>
        <v/>
      </c>
      <c r="BC187" s="14" t="str">
        <f>IF(Point[Asset Group]="","",VLOOKUP(Point[Post Material],material_master,2,FALSE))</f>
        <v/>
      </c>
      <c r="BD187" s="14" t="str">
        <f>IF(Point[Asset Group]="","",VLOOKUP(Point[Post Number],number,2,FALSE))</f>
        <v/>
      </c>
      <c r="BE187" s="14" t="str">
        <f>IF(Point[Asset Group]="","",VLOOKUP(Point[Structure SubType],subdom_master_gdb,2,FALSE))</f>
        <v/>
      </c>
      <c r="BF187" s="14" t="str">
        <f>IF(Point[Area m2]="","",Point[Area m2])</f>
        <v/>
      </c>
      <c r="BG187" s="14" t="str">
        <f>IF(Point[Length m]="","",Point[Length m])</f>
        <v/>
      </c>
      <c r="BH187" s="14" t="str">
        <f>IF(Point[Width m]="","",Point[Width m])</f>
        <v/>
      </c>
      <c r="BI187" s="14" t="str">
        <f>IF(Point[Diameter m]="","",Point[Diameter m])</f>
        <v/>
      </c>
      <c r="BJ187" s="14" t="str">
        <f>IF(Point[Asset Group]="","",VLOOKUP(Point[Number of Pipes],number,2,FALSE))</f>
        <v/>
      </c>
      <c r="BK187" s="14" t="str">
        <f>IF(Point[Asset Group]="","",VLOOKUP(Point[Combined Name],2,FALSE))</f>
        <v/>
      </c>
      <c r="BL187" s="14" t="str">
        <f>IF(Point[Asset Group]="","",VLOOKUP(Point[Size Class],size_class,2,FALSE))</f>
        <v/>
      </c>
      <c r="BM187" s="14" t="str">
        <f>IF(Point[Asset Group]="","",VLOOKUP(Point[Age Class],age_class,2,FALSE))</f>
        <v/>
      </c>
      <c r="BN187" s="14" t="str">
        <f>IF(Point[Girth (cm)]="","",Point[Girth (cm)])</f>
        <v/>
      </c>
      <c r="BO187" s="14" t="str">
        <f>IF(Point[Crown Radius (m)]="","",Point[Crown Radius (m)])</f>
        <v/>
      </c>
      <c r="BP187" s="14" t="str">
        <f>IF(Point[Asset Group]="","",VLOOKUP(Point[Rooting Environment],root_enviro,2,FALSE))</f>
        <v/>
      </c>
      <c r="BQ187" s="14" t="str">
        <f>IF(Point[Asset Group]="","",VLOOKUP(Point[Tree Surround],tree_surround,2,FALSE))</f>
        <v/>
      </c>
      <c r="BR187" s="14" t="str">
        <f>IF(Point[Asset Group]="","",VLOOKUP(Point[Tree Grill],yes_no,2,FALSE))</f>
        <v/>
      </c>
      <c r="BS187" s="14" t="str">
        <f>IF(Point[Asset Group]="","",VLOOKUP(Point[Tree Location],tree_location,2,FALSE))</f>
        <v/>
      </c>
    </row>
    <row r="188" spans="1:71" s="3" customFormat="1" x14ac:dyDescent="0.2">
      <c r="A188" s="3" t="str">
        <f>IF(Point[DWG File Name]="","",Point[DWG File Name])</f>
        <v/>
      </c>
      <c r="B188" s="3" t="str">
        <f>IF(Point[DWG Layer Name]="","",Point[DWG Layer Name])</f>
        <v/>
      </c>
      <c r="C188" s="3" t="str">
        <f>IF(Point[DWG Handle]="","",Point[DWG Handle])</f>
        <v/>
      </c>
      <c r="D188" s="58" t="str">
        <f>IF(Point[X]="","",Point[X])</f>
        <v/>
      </c>
      <c r="E188" s="58" t="str">
        <f>IF(Point[Y]="","",Point[Y])</f>
        <v/>
      </c>
      <c r="F188" s="3" t="str">
        <f>IF(Point[Replacement Asset]="","",Point[Replacement Asset])</f>
        <v/>
      </c>
      <c r="G188" s="3" t="str">
        <f>IF(Point[Asset ID]="","",UPPER(Point[Asset ID]))</f>
        <v/>
      </c>
      <c r="H188" s="3" t="str">
        <f>IF(Point[Asset Group]="","",VLOOKUP(Point[Asset Group],asset_grp_pt,4,FALSE))</f>
        <v/>
      </c>
      <c r="I188" s="3" t="str">
        <f>IF(Point[Asset Group]="","",VLOOKUP(Point[Asset Group],asset_grp_pt,2,FALSE))</f>
        <v/>
      </c>
      <c r="J188" s="3" t="str">
        <f>IF(Point[Asset Group]="","",VLOOKUP(Point[Asset Group],asset_grp_pt,3,FALSE))</f>
        <v/>
      </c>
      <c r="K188" s="3" t="str">
        <f>IF(Point[Asset Group]="","",VLOOKUP(Point[Asset Type],type_master_list,2,FALSE))</f>
        <v/>
      </c>
      <c r="L188" s="3" t="str">
        <f>IF(Point[Asset Name]="","",PROPER(Point[Asset Name]))</f>
        <v/>
      </c>
      <c r="M188" s="11" t="str">
        <f>IF(Point[Install Date]="","",Point[Install Date])</f>
        <v/>
      </c>
      <c r="N188" s="11" t="str">
        <f>IF(Point[Note]="","",PROPER(Point[Note]))</f>
        <v/>
      </c>
      <c r="O188" s="11" t="str">
        <f>IF(Point[Resource Consent Number]="","",UPPER(Point[Resource Consent Number]))</f>
        <v/>
      </c>
      <c r="P188" s="53" t="str">
        <f>IF(Point[Asset Unit Cost]="","",Point[Asset Unit Cost])</f>
        <v/>
      </c>
      <c r="Q188" s="11" t="str">
        <f>IF(Point[Added By]="","",UPPER(Point[Added By]))</f>
        <v/>
      </c>
      <c r="R188" s="11" t="str">
        <f>IF(Point[Added Date]="","",Point[Added Date])</f>
        <v/>
      </c>
      <c r="S188" s="14" t="str">
        <f>IF(Point[Z COORD]="","",Point[Z COORD])</f>
        <v/>
      </c>
      <c r="T188" s="14" t="str">
        <f>IF(Point[Asset Description]="","",PROPER(Point[Asset Description]))</f>
        <v/>
      </c>
      <c r="U188" s="14" t="str">
        <f>IF(Point[[Artist ]]="","",PROPER(Point[[Artist ]]))</f>
        <v/>
      </c>
      <c r="V188" s="14" t="str">
        <f>IF(Point[Material Notes]="","",PROPER(Point[Material Notes]))</f>
        <v/>
      </c>
      <c r="W188" s="14" t="str">
        <f>IF(Point[Dimension Notes]="","",Point[Dimension Notes])</f>
        <v/>
      </c>
      <c r="X188" s="14" t="str">
        <f>IF(Point[List]="","",VLOOKUP(Point[Burner Number],number,2,FALSE))</f>
        <v/>
      </c>
      <c r="Y188" s="14" t="str">
        <f>IF(Point[List]="","",VLOOKUP(Point[Fuel],bbq_fuel,2,FALSE))</f>
        <v/>
      </c>
      <c r="Z188" s="14" t="str">
        <f>IF(Point[List]="","",VLOOKUP(Point[Cabinet Material],bbq_material,2,FALSE))</f>
        <v/>
      </c>
      <c r="AA188" s="14" t="str">
        <f>IF(Point[Asset Group]="","",VLOOKUP(Point[Manufacturer],manufacturer,2,FALSE))</f>
        <v/>
      </c>
      <c r="AB188" s="14" t="str">
        <f>IF(Point[Uinsex WC]="","",Point[Uinsex WC])</f>
        <v/>
      </c>
      <c r="AC188" s="14" t="str">
        <f>IF(Point[Female WC]="","",Point[Female WC])</f>
        <v/>
      </c>
      <c r="AD188" s="14" t="str">
        <f>IF(Point[Male WC]="","",Point[Male WC])</f>
        <v/>
      </c>
      <c r="AE188" s="14" t="str">
        <f>IF(Point[Urinal]="","",Point[Urinal])</f>
        <v/>
      </c>
      <c r="AF188" s="14" t="str">
        <f>IF(Point[Disabled Unisex]="","",Point[Disabled Unisex])</f>
        <v/>
      </c>
      <c r="AG188" s="14" t="str">
        <f>IF(Point[Disabled Female]="","",Point[Disabled Female])</f>
        <v/>
      </c>
      <c r="AH188" s="14" t="str">
        <f>IF(Point[Disabled Male]="","",Point[Disabled Male])</f>
        <v/>
      </c>
      <c r="AI188" s="14" t="str">
        <f>IF(Point[Asset Group]="","",VLOOKUP(Point[Handrail],yes_no,2,FALSE))</f>
        <v/>
      </c>
      <c r="AJ188" s="14" t="str">
        <f>IF(Point[Asset Group]="","",VLOOKUP(Point[Baby Changing],yes_no,2,FALSE))</f>
        <v/>
      </c>
      <c r="AK188" s="14" t="str">
        <f>IF(Point[Asset Group]="","",VLOOKUP(Point[Service Room],yes_no,2,FALSE))</f>
        <v/>
      </c>
      <c r="AL188" s="14" t="str">
        <f>IF(Point[Asset Group]="","",VLOOKUP(Point[Service Tap],service_tap,2,FALSE))</f>
        <v/>
      </c>
      <c r="AM188" s="14" t="str">
        <f>IF(Point[Asset Group]="","",VLOOKUP(Point[Heating Type],wc_heating,2,FALSE))</f>
        <v/>
      </c>
      <c r="AN188" s="14" t="str">
        <f>IF(Point[Asset Group]="","",VLOOKUP(Point[Power Supply],power_supply,2,FALSE))</f>
        <v/>
      </c>
      <c r="AO188" s="14" t="str">
        <f>IF(Point[Asset Group]="","",VLOOKUP(Point[Waste Water],waste_water,2,FALSE))</f>
        <v/>
      </c>
      <c r="AP188" s="14" t="str">
        <f>IF(Point[Asset Group]="","",VLOOKUP(Point[Furniture SubType],subdom_master_gdb,2,FALSE))</f>
        <v/>
      </c>
      <c r="AQ188" s="14" t="str">
        <f>IF(Point[Asset Group]="","",VLOOKUP(Point[Concrete Pad],yes_no,2,FALSE))</f>
        <v/>
      </c>
      <c r="AR188" s="14" t="str">
        <f>IF(Point[Asset Group]="","",VLOOKUP(Point[Material],material_master,2,FALSE))</f>
        <v/>
      </c>
      <c r="AS188" s="14" t="str">
        <f>IF(Point[Asset Group]="","",VLOOKUP(Point[Plumbing],irrigation_plumbing,2,FALSE))</f>
        <v/>
      </c>
      <c r="AT188" s="14" t="str">
        <f>IF(Point[Asset Group]="","",VLOOKUP(Point[Sprinklers],irrigation_sprinklers,2,FALSE))</f>
        <v/>
      </c>
      <c r="AU188" s="14" t="str">
        <f>IF(Point[Asset Group]="","",VLOOKUP(Point[System],irrigation_system,2,FALSE))</f>
        <v/>
      </c>
      <c r="AV188" s="14" t="str">
        <f>IF(Point[Asset Group]="","",VLOOKUP(Point[Status],irrigation_status,2,FALSE))</f>
        <v/>
      </c>
      <c r="AW188" s="11" t="str">
        <f>IF(Point[Date of manufacture]="","",Point[Date of manufacture])</f>
        <v/>
      </c>
      <c r="AX188" s="14" t="str">
        <f>IF(Point[Asset Group]="","",VLOOKUP(Point[Sign Purpose],sign_purpose,2,FALSE))</f>
        <v/>
      </c>
      <c r="AY188" s="14" t="str">
        <f>IF(Point[Asset Group]="","",VLOOKUP(Point[Sign Material],material_master,2,FALSE))</f>
        <v/>
      </c>
      <c r="AZ188" s="14" t="str">
        <f>IF(Point[Asset Group]="","",VLOOKUP(Point[Affixed To],sign_affix,2,FALSE))</f>
        <v/>
      </c>
      <c r="BA188" s="14" t="str">
        <f>IF(Point[Size HxB mm]="","",Point[Size HxB mm])</f>
        <v/>
      </c>
      <c r="BB188" s="14" t="str">
        <f>IF(Point[Height m]="","",Point[Height m])</f>
        <v/>
      </c>
      <c r="BC188" s="14" t="str">
        <f>IF(Point[Asset Group]="","",VLOOKUP(Point[Post Material],material_master,2,FALSE))</f>
        <v/>
      </c>
      <c r="BD188" s="14" t="str">
        <f>IF(Point[Asset Group]="","",VLOOKUP(Point[Post Number],number,2,FALSE))</f>
        <v/>
      </c>
      <c r="BE188" s="14" t="str">
        <f>IF(Point[Asset Group]="","",VLOOKUP(Point[Structure SubType],subdom_master_gdb,2,FALSE))</f>
        <v/>
      </c>
      <c r="BF188" s="14" t="str">
        <f>IF(Point[Area m2]="","",Point[Area m2])</f>
        <v/>
      </c>
      <c r="BG188" s="14" t="str">
        <f>IF(Point[Length m]="","",Point[Length m])</f>
        <v/>
      </c>
      <c r="BH188" s="14" t="str">
        <f>IF(Point[Width m]="","",Point[Width m])</f>
        <v/>
      </c>
      <c r="BI188" s="14" t="str">
        <f>IF(Point[Diameter m]="","",Point[Diameter m])</f>
        <v/>
      </c>
      <c r="BJ188" s="14" t="str">
        <f>IF(Point[Asset Group]="","",VLOOKUP(Point[Number of Pipes],number,2,FALSE))</f>
        <v/>
      </c>
      <c r="BK188" s="14" t="str">
        <f>IF(Point[Asset Group]="","",VLOOKUP(Point[Combined Name],2,FALSE))</f>
        <v/>
      </c>
      <c r="BL188" s="14" t="str">
        <f>IF(Point[Asset Group]="","",VLOOKUP(Point[Size Class],size_class,2,FALSE))</f>
        <v/>
      </c>
      <c r="BM188" s="14" t="str">
        <f>IF(Point[Asset Group]="","",VLOOKUP(Point[Age Class],age_class,2,FALSE))</f>
        <v/>
      </c>
      <c r="BN188" s="14" t="str">
        <f>IF(Point[Girth (cm)]="","",Point[Girth (cm)])</f>
        <v/>
      </c>
      <c r="BO188" s="14" t="str">
        <f>IF(Point[Crown Radius (m)]="","",Point[Crown Radius (m)])</f>
        <v/>
      </c>
      <c r="BP188" s="14" t="str">
        <f>IF(Point[Asset Group]="","",VLOOKUP(Point[Rooting Environment],root_enviro,2,FALSE))</f>
        <v/>
      </c>
      <c r="BQ188" s="14" t="str">
        <f>IF(Point[Asset Group]="","",VLOOKUP(Point[Tree Surround],tree_surround,2,FALSE))</f>
        <v/>
      </c>
      <c r="BR188" s="14" t="str">
        <f>IF(Point[Asset Group]="","",VLOOKUP(Point[Tree Grill],yes_no,2,FALSE))</f>
        <v/>
      </c>
      <c r="BS188" s="14" t="str">
        <f>IF(Point[Asset Group]="","",VLOOKUP(Point[Tree Location],tree_location,2,FALSE))</f>
        <v/>
      </c>
    </row>
    <row r="189" spans="1:71" s="3" customFormat="1" x14ac:dyDescent="0.2">
      <c r="A189" s="3" t="str">
        <f>IF(Point[DWG File Name]="","",Point[DWG File Name])</f>
        <v/>
      </c>
      <c r="B189" s="3" t="str">
        <f>IF(Point[DWG Layer Name]="","",Point[DWG Layer Name])</f>
        <v/>
      </c>
      <c r="C189" s="3" t="str">
        <f>IF(Point[DWG Handle]="","",Point[DWG Handle])</f>
        <v/>
      </c>
      <c r="D189" s="58" t="str">
        <f>IF(Point[X]="","",Point[X])</f>
        <v/>
      </c>
      <c r="E189" s="58" t="str">
        <f>IF(Point[Y]="","",Point[Y])</f>
        <v/>
      </c>
      <c r="F189" s="3" t="str">
        <f>IF(Point[Replacement Asset]="","",Point[Replacement Asset])</f>
        <v/>
      </c>
      <c r="G189" s="3" t="str">
        <f>IF(Point[Asset ID]="","",UPPER(Point[Asset ID]))</f>
        <v/>
      </c>
      <c r="H189" s="3" t="str">
        <f>IF(Point[Asset Group]="","",VLOOKUP(Point[Asset Group],asset_grp_pt,4,FALSE))</f>
        <v/>
      </c>
      <c r="I189" s="3" t="str">
        <f>IF(Point[Asset Group]="","",VLOOKUP(Point[Asset Group],asset_grp_pt,2,FALSE))</f>
        <v/>
      </c>
      <c r="J189" s="3" t="str">
        <f>IF(Point[Asset Group]="","",VLOOKUP(Point[Asset Group],asset_grp_pt,3,FALSE))</f>
        <v/>
      </c>
      <c r="K189" s="3" t="str">
        <f>IF(Point[Asset Group]="","",VLOOKUP(Point[Asset Type],type_master_list,2,FALSE))</f>
        <v/>
      </c>
      <c r="L189" s="3" t="str">
        <f>IF(Point[Asset Name]="","",PROPER(Point[Asset Name]))</f>
        <v/>
      </c>
      <c r="M189" s="11" t="str">
        <f>IF(Point[Install Date]="","",Point[Install Date])</f>
        <v/>
      </c>
      <c r="N189" s="11" t="str">
        <f>IF(Point[Note]="","",PROPER(Point[Note]))</f>
        <v/>
      </c>
      <c r="O189" s="11" t="str">
        <f>IF(Point[Resource Consent Number]="","",UPPER(Point[Resource Consent Number]))</f>
        <v/>
      </c>
      <c r="P189" s="53" t="str">
        <f>IF(Point[Asset Unit Cost]="","",Point[Asset Unit Cost])</f>
        <v/>
      </c>
      <c r="Q189" s="11" t="str">
        <f>IF(Point[Added By]="","",UPPER(Point[Added By]))</f>
        <v/>
      </c>
      <c r="R189" s="11" t="str">
        <f>IF(Point[Added Date]="","",Point[Added Date])</f>
        <v/>
      </c>
      <c r="S189" s="14" t="str">
        <f>IF(Point[Z COORD]="","",Point[Z COORD])</f>
        <v/>
      </c>
      <c r="T189" s="14" t="str">
        <f>IF(Point[Asset Description]="","",PROPER(Point[Asset Description]))</f>
        <v/>
      </c>
      <c r="U189" s="14" t="str">
        <f>IF(Point[[Artist ]]="","",PROPER(Point[[Artist ]]))</f>
        <v/>
      </c>
      <c r="V189" s="14" t="str">
        <f>IF(Point[Material Notes]="","",PROPER(Point[Material Notes]))</f>
        <v/>
      </c>
      <c r="W189" s="14" t="str">
        <f>IF(Point[Dimension Notes]="","",Point[Dimension Notes])</f>
        <v/>
      </c>
      <c r="X189" s="14" t="str">
        <f>IF(Point[List]="","",VLOOKUP(Point[Burner Number],number,2,FALSE))</f>
        <v/>
      </c>
      <c r="Y189" s="14" t="str">
        <f>IF(Point[List]="","",VLOOKUP(Point[Fuel],bbq_fuel,2,FALSE))</f>
        <v/>
      </c>
      <c r="Z189" s="14" t="str">
        <f>IF(Point[List]="","",VLOOKUP(Point[Cabinet Material],bbq_material,2,FALSE))</f>
        <v/>
      </c>
      <c r="AA189" s="14" t="str">
        <f>IF(Point[Asset Group]="","",VLOOKUP(Point[Manufacturer],manufacturer,2,FALSE))</f>
        <v/>
      </c>
      <c r="AB189" s="14" t="str">
        <f>IF(Point[Uinsex WC]="","",Point[Uinsex WC])</f>
        <v/>
      </c>
      <c r="AC189" s="14" t="str">
        <f>IF(Point[Female WC]="","",Point[Female WC])</f>
        <v/>
      </c>
      <c r="AD189" s="14" t="str">
        <f>IF(Point[Male WC]="","",Point[Male WC])</f>
        <v/>
      </c>
      <c r="AE189" s="14" t="str">
        <f>IF(Point[Urinal]="","",Point[Urinal])</f>
        <v/>
      </c>
      <c r="AF189" s="14" t="str">
        <f>IF(Point[Disabled Unisex]="","",Point[Disabled Unisex])</f>
        <v/>
      </c>
      <c r="AG189" s="14" t="str">
        <f>IF(Point[Disabled Female]="","",Point[Disabled Female])</f>
        <v/>
      </c>
      <c r="AH189" s="14" t="str">
        <f>IF(Point[Disabled Male]="","",Point[Disabled Male])</f>
        <v/>
      </c>
      <c r="AI189" s="14" t="str">
        <f>IF(Point[Asset Group]="","",VLOOKUP(Point[Handrail],yes_no,2,FALSE))</f>
        <v/>
      </c>
      <c r="AJ189" s="14" t="str">
        <f>IF(Point[Asset Group]="","",VLOOKUP(Point[Baby Changing],yes_no,2,FALSE))</f>
        <v/>
      </c>
      <c r="AK189" s="14" t="str">
        <f>IF(Point[Asset Group]="","",VLOOKUP(Point[Service Room],yes_no,2,FALSE))</f>
        <v/>
      </c>
      <c r="AL189" s="14" t="str">
        <f>IF(Point[Asset Group]="","",VLOOKUP(Point[Service Tap],service_tap,2,FALSE))</f>
        <v/>
      </c>
      <c r="AM189" s="14" t="str">
        <f>IF(Point[Asset Group]="","",VLOOKUP(Point[Heating Type],wc_heating,2,FALSE))</f>
        <v/>
      </c>
      <c r="AN189" s="14" t="str">
        <f>IF(Point[Asset Group]="","",VLOOKUP(Point[Power Supply],power_supply,2,FALSE))</f>
        <v/>
      </c>
      <c r="AO189" s="14" t="str">
        <f>IF(Point[Asset Group]="","",VLOOKUP(Point[Waste Water],waste_water,2,FALSE))</f>
        <v/>
      </c>
      <c r="AP189" s="14" t="str">
        <f>IF(Point[Asset Group]="","",VLOOKUP(Point[Furniture SubType],subdom_master_gdb,2,FALSE))</f>
        <v/>
      </c>
      <c r="AQ189" s="14" t="str">
        <f>IF(Point[Asset Group]="","",VLOOKUP(Point[Concrete Pad],yes_no,2,FALSE))</f>
        <v/>
      </c>
      <c r="AR189" s="14" t="str">
        <f>IF(Point[Asset Group]="","",VLOOKUP(Point[Material],material_master,2,FALSE))</f>
        <v/>
      </c>
      <c r="AS189" s="14" t="str">
        <f>IF(Point[Asset Group]="","",VLOOKUP(Point[Plumbing],irrigation_plumbing,2,FALSE))</f>
        <v/>
      </c>
      <c r="AT189" s="14" t="str">
        <f>IF(Point[Asset Group]="","",VLOOKUP(Point[Sprinklers],irrigation_sprinklers,2,FALSE))</f>
        <v/>
      </c>
      <c r="AU189" s="14" t="str">
        <f>IF(Point[Asset Group]="","",VLOOKUP(Point[System],irrigation_system,2,FALSE))</f>
        <v/>
      </c>
      <c r="AV189" s="14" t="str">
        <f>IF(Point[Asset Group]="","",VLOOKUP(Point[Status],irrigation_status,2,FALSE))</f>
        <v/>
      </c>
      <c r="AW189" s="11" t="str">
        <f>IF(Point[Date of manufacture]="","",Point[Date of manufacture])</f>
        <v/>
      </c>
      <c r="AX189" s="14" t="str">
        <f>IF(Point[Asset Group]="","",VLOOKUP(Point[Sign Purpose],sign_purpose,2,FALSE))</f>
        <v/>
      </c>
      <c r="AY189" s="14" t="str">
        <f>IF(Point[Asset Group]="","",VLOOKUP(Point[Sign Material],material_master,2,FALSE))</f>
        <v/>
      </c>
      <c r="AZ189" s="14" t="str">
        <f>IF(Point[Asset Group]="","",VLOOKUP(Point[Affixed To],sign_affix,2,FALSE))</f>
        <v/>
      </c>
      <c r="BA189" s="14" t="str">
        <f>IF(Point[Size HxB mm]="","",Point[Size HxB mm])</f>
        <v/>
      </c>
      <c r="BB189" s="14" t="str">
        <f>IF(Point[Height m]="","",Point[Height m])</f>
        <v/>
      </c>
      <c r="BC189" s="14" t="str">
        <f>IF(Point[Asset Group]="","",VLOOKUP(Point[Post Material],material_master,2,FALSE))</f>
        <v/>
      </c>
      <c r="BD189" s="14" t="str">
        <f>IF(Point[Asset Group]="","",VLOOKUP(Point[Post Number],number,2,FALSE))</f>
        <v/>
      </c>
      <c r="BE189" s="14" t="str">
        <f>IF(Point[Asset Group]="","",VLOOKUP(Point[Structure SubType],subdom_master_gdb,2,FALSE))</f>
        <v/>
      </c>
      <c r="BF189" s="14" t="str">
        <f>IF(Point[Area m2]="","",Point[Area m2])</f>
        <v/>
      </c>
      <c r="BG189" s="14" t="str">
        <f>IF(Point[Length m]="","",Point[Length m])</f>
        <v/>
      </c>
      <c r="BH189" s="14" t="str">
        <f>IF(Point[Width m]="","",Point[Width m])</f>
        <v/>
      </c>
      <c r="BI189" s="14" t="str">
        <f>IF(Point[Diameter m]="","",Point[Diameter m])</f>
        <v/>
      </c>
      <c r="BJ189" s="14" t="str">
        <f>IF(Point[Asset Group]="","",VLOOKUP(Point[Number of Pipes],number,2,FALSE))</f>
        <v/>
      </c>
      <c r="BK189" s="14" t="str">
        <f>IF(Point[Asset Group]="","",VLOOKUP(Point[Combined Name],2,FALSE))</f>
        <v/>
      </c>
      <c r="BL189" s="14" t="str">
        <f>IF(Point[Asset Group]="","",VLOOKUP(Point[Size Class],size_class,2,FALSE))</f>
        <v/>
      </c>
      <c r="BM189" s="14" t="str">
        <f>IF(Point[Asset Group]="","",VLOOKUP(Point[Age Class],age_class,2,FALSE))</f>
        <v/>
      </c>
      <c r="BN189" s="14" t="str">
        <f>IF(Point[Girth (cm)]="","",Point[Girth (cm)])</f>
        <v/>
      </c>
      <c r="BO189" s="14" t="str">
        <f>IF(Point[Crown Radius (m)]="","",Point[Crown Radius (m)])</f>
        <v/>
      </c>
      <c r="BP189" s="14" t="str">
        <f>IF(Point[Asset Group]="","",VLOOKUP(Point[Rooting Environment],root_enviro,2,FALSE))</f>
        <v/>
      </c>
      <c r="BQ189" s="14" t="str">
        <f>IF(Point[Asset Group]="","",VLOOKUP(Point[Tree Surround],tree_surround,2,FALSE))</f>
        <v/>
      </c>
      <c r="BR189" s="14" t="str">
        <f>IF(Point[Asset Group]="","",VLOOKUP(Point[Tree Grill],yes_no,2,FALSE))</f>
        <v/>
      </c>
      <c r="BS189" s="14" t="str">
        <f>IF(Point[Asset Group]="","",VLOOKUP(Point[Tree Location],tree_location,2,FALSE))</f>
        <v/>
      </c>
    </row>
    <row r="190" spans="1:71" s="3" customFormat="1" x14ac:dyDescent="0.2">
      <c r="A190" s="3" t="str">
        <f>IF(Point[DWG File Name]="","",Point[DWG File Name])</f>
        <v/>
      </c>
      <c r="B190" s="3" t="str">
        <f>IF(Point[DWG Layer Name]="","",Point[DWG Layer Name])</f>
        <v/>
      </c>
      <c r="C190" s="3" t="str">
        <f>IF(Point[DWG Handle]="","",Point[DWG Handle])</f>
        <v/>
      </c>
      <c r="D190" s="58" t="str">
        <f>IF(Point[X]="","",Point[X])</f>
        <v/>
      </c>
      <c r="E190" s="58" t="str">
        <f>IF(Point[Y]="","",Point[Y])</f>
        <v/>
      </c>
      <c r="F190" s="3" t="str">
        <f>IF(Point[Replacement Asset]="","",Point[Replacement Asset])</f>
        <v/>
      </c>
      <c r="G190" s="3" t="str">
        <f>IF(Point[Asset ID]="","",UPPER(Point[Asset ID]))</f>
        <v/>
      </c>
      <c r="H190" s="3" t="str">
        <f>IF(Point[Asset Group]="","",VLOOKUP(Point[Asset Group],asset_grp_pt,4,FALSE))</f>
        <v/>
      </c>
      <c r="I190" s="3" t="str">
        <f>IF(Point[Asset Group]="","",VLOOKUP(Point[Asset Group],asset_grp_pt,2,FALSE))</f>
        <v/>
      </c>
      <c r="J190" s="3" t="str">
        <f>IF(Point[Asset Group]="","",VLOOKUP(Point[Asset Group],asset_grp_pt,3,FALSE))</f>
        <v/>
      </c>
      <c r="K190" s="3" t="str">
        <f>IF(Point[Asset Group]="","",VLOOKUP(Point[Asset Type],type_master_list,2,FALSE))</f>
        <v/>
      </c>
      <c r="L190" s="3" t="str">
        <f>IF(Point[Asset Name]="","",PROPER(Point[Asset Name]))</f>
        <v/>
      </c>
      <c r="M190" s="11" t="str">
        <f>IF(Point[Install Date]="","",Point[Install Date])</f>
        <v/>
      </c>
      <c r="N190" s="11" t="str">
        <f>IF(Point[Note]="","",PROPER(Point[Note]))</f>
        <v/>
      </c>
      <c r="O190" s="11" t="str">
        <f>IF(Point[Resource Consent Number]="","",UPPER(Point[Resource Consent Number]))</f>
        <v/>
      </c>
      <c r="P190" s="53" t="str">
        <f>IF(Point[Asset Unit Cost]="","",Point[Asset Unit Cost])</f>
        <v/>
      </c>
      <c r="Q190" s="11" t="str">
        <f>IF(Point[Added By]="","",UPPER(Point[Added By]))</f>
        <v/>
      </c>
      <c r="R190" s="11" t="str">
        <f>IF(Point[Added Date]="","",Point[Added Date])</f>
        <v/>
      </c>
      <c r="S190" s="14" t="str">
        <f>IF(Point[Z COORD]="","",Point[Z COORD])</f>
        <v/>
      </c>
      <c r="T190" s="14" t="str">
        <f>IF(Point[Asset Description]="","",PROPER(Point[Asset Description]))</f>
        <v/>
      </c>
      <c r="U190" s="14" t="str">
        <f>IF(Point[[Artist ]]="","",PROPER(Point[[Artist ]]))</f>
        <v/>
      </c>
      <c r="V190" s="14" t="str">
        <f>IF(Point[Material Notes]="","",PROPER(Point[Material Notes]))</f>
        <v/>
      </c>
      <c r="W190" s="14" t="str">
        <f>IF(Point[Dimension Notes]="","",Point[Dimension Notes])</f>
        <v/>
      </c>
      <c r="X190" s="14" t="str">
        <f>IF(Point[List]="","",VLOOKUP(Point[Burner Number],number,2,FALSE))</f>
        <v/>
      </c>
      <c r="Y190" s="14" t="str">
        <f>IF(Point[List]="","",VLOOKUP(Point[Fuel],bbq_fuel,2,FALSE))</f>
        <v/>
      </c>
      <c r="Z190" s="14" t="str">
        <f>IF(Point[List]="","",VLOOKUP(Point[Cabinet Material],bbq_material,2,FALSE))</f>
        <v/>
      </c>
      <c r="AA190" s="14" t="str">
        <f>IF(Point[Asset Group]="","",VLOOKUP(Point[Manufacturer],manufacturer,2,FALSE))</f>
        <v/>
      </c>
      <c r="AB190" s="14" t="str">
        <f>IF(Point[Uinsex WC]="","",Point[Uinsex WC])</f>
        <v/>
      </c>
      <c r="AC190" s="14" t="str">
        <f>IF(Point[Female WC]="","",Point[Female WC])</f>
        <v/>
      </c>
      <c r="AD190" s="14" t="str">
        <f>IF(Point[Male WC]="","",Point[Male WC])</f>
        <v/>
      </c>
      <c r="AE190" s="14" t="str">
        <f>IF(Point[Urinal]="","",Point[Urinal])</f>
        <v/>
      </c>
      <c r="AF190" s="14" t="str">
        <f>IF(Point[Disabled Unisex]="","",Point[Disabled Unisex])</f>
        <v/>
      </c>
      <c r="AG190" s="14" t="str">
        <f>IF(Point[Disabled Female]="","",Point[Disabled Female])</f>
        <v/>
      </c>
      <c r="AH190" s="14" t="str">
        <f>IF(Point[Disabled Male]="","",Point[Disabled Male])</f>
        <v/>
      </c>
      <c r="AI190" s="14" t="str">
        <f>IF(Point[Asset Group]="","",VLOOKUP(Point[Handrail],yes_no,2,FALSE))</f>
        <v/>
      </c>
      <c r="AJ190" s="14" t="str">
        <f>IF(Point[Asset Group]="","",VLOOKUP(Point[Baby Changing],yes_no,2,FALSE))</f>
        <v/>
      </c>
      <c r="AK190" s="14" t="str">
        <f>IF(Point[Asset Group]="","",VLOOKUP(Point[Service Room],yes_no,2,FALSE))</f>
        <v/>
      </c>
      <c r="AL190" s="14" t="str">
        <f>IF(Point[Asset Group]="","",VLOOKUP(Point[Service Tap],service_tap,2,FALSE))</f>
        <v/>
      </c>
      <c r="AM190" s="14" t="str">
        <f>IF(Point[Asset Group]="","",VLOOKUP(Point[Heating Type],wc_heating,2,FALSE))</f>
        <v/>
      </c>
      <c r="AN190" s="14" t="str">
        <f>IF(Point[Asset Group]="","",VLOOKUP(Point[Power Supply],power_supply,2,FALSE))</f>
        <v/>
      </c>
      <c r="AO190" s="14" t="str">
        <f>IF(Point[Asset Group]="","",VLOOKUP(Point[Waste Water],waste_water,2,FALSE))</f>
        <v/>
      </c>
      <c r="AP190" s="14" t="str">
        <f>IF(Point[Asset Group]="","",VLOOKUP(Point[Furniture SubType],subdom_master_gdb,2,FALSE))</f>
        <v/>
      </c>
      <c r="AQ190" s="14" t="str">
        <f>IF(Point[Asset Group]="","",VLOOKUP(Point[Concrete Pad],yes_no,2,FALSE))</f>
        <v/>
      </c>
      <c r="AR190" s="14" t="str">
        <f>IF(Point[Asset Group]="","",VLOOKUP(Point[Material],material_master,2,FALSE))</f>
        <v/>
      </c>
      <c r="AS190" s="14" t="str">
        <f>IF(Point[Asset Group]="","",VLOOKUP(Point[Plumbing],irrigation_plumbing,2,FALSE))</f>
        <v/>
      </c>
      <c r="AT190" s="14" t="str">
        <f>IF(Point[Asset Group]="","",VLOOKUP(Point[Sprinklers],irrigation_sprinklers,2,FALSE))</f>
        <v/>
      </c>
      <c r="AU190" s="14" t="str">
        <f>IF(Point[Asset Group]="","",VLOOKUP(Point[System],irrigation_system,2,FALSE))</f>
        <v/>
      </c>
      <c r="AV190" s="14" t="str">
        <f>IF(Point[Asset Group]="","",VLOOKUP(Point[Status],irrigation_status,2,FALSE))</f>
        <v/>
      </c>
      <c r="AW190" s="11" t="str">
        <f>IF(Point[Date of manufacture]="","",Point[Date of manufacture])</f>
        <v/>
      </c>
      <c r="AX190" s="14" t="str">
        <f>IF(Point[Asset Group]="","",VLOOKUP(Point[Sign Purpose],sign_purpose,2,FALSE))</f>
        <v/>
      </c>
      <c r="AY190" s="14" t="str">
        <f>IF(Point[Asset Group]="","",VLOOKUP(Point[Sign Material],material_master,2,FALSE))</f>
        <v/>
      </c>
      <c r="AZ190" s="14" t="str">
        <f>IF(Point[Asset Group]="","",VLOOKUP(Point[Affixed To],sign_affix,2,FALSE))</f>
        <v/>
      </c>
      <c r="BA190" s="14" t="str">
        <f>IF(Point[Size HxB mm]="","",Point[Size HxB mm])</f>
        <v/>
      </c>
      <c r="BB190" s="14" t="str">
        <f>IF(Point[Height m]="","",Point[Height m])</f>
        <v/>
      </c>
      <c r="BC190" s="14" t="str">
        <f>IF(Point[Asset Group]="","",VLOOKUP(Point[Post Material],material_master,2,FALSE))</f>
        <v/>
      </c>
      <c r="BD190" s="14" t="str">
        <f>IF(Point[Asset Group]="","",VLOOKUP(Point[Post Number],number,2,FALSE))</f>
        <v/>
      </c>
      <c r="BE190" s="14" t="str">
        <f>IF(Point[Asset Group]="","",VLOOKUP(Point[Structure SubType],subdom_master_gdb,2,FALSE))</f>
        <v/>
      </c>
      <c r="BF190" s="14" t="str">
        <f>IF(Point[Area m2]="","",Point[Area m2])</f>
        <v/>
      </c>
      <c r="BG190" s="14" t="str">
        <f>IF(Point[Length m]="","",Point[Length m])</f>
        <v/>
      </c>
      <c r="BH190" s="14" t="str">
        <f>IF(Point[Width m]="","",Point[Width m])</f>
        <v/>
      </c>
      <c r="BI190" s="14" t="str">
        <f>IF(Point[Diameter m]="","",Point[Diameter m])</f>
        <v/>
      </c>
      <c r="BJ190" s="14" t="str">
        <f>IF(Point[Asset Group]="","",VLOOKUP(Point[Number of Pipes],number,2,FALSE))</f>
        <v/>
      </c>
      <c r="BK190" s="14" t="str">
        <f>IF(Point[Asset Group]="","",VLOOKUP(Point[Combined Name],2,FALSE))</f>
        <v/>
      </c>
      <c r="BL190" s="14" t="str">
        <f>IF(Point[Asset Group]="","",VLOOKUP(Point[Size Class],size_class,2,FALSE))</f>
        <v/>
      </c>
      <c r="BM190" s="14" t="str">
        <f>IF(Point[Asset Group]="","",VLOOKUP(Point[Age Class],age_class,2,FALSE))</f>
        <v/>
      </c>
      <c r="BN190" s="14" t="str">
        <f>IF(Point[Girth (cm)]="","",Point[Girth (cm)])</f>
        <v/>
      </c>
      <c r="BO190" s="14" t="str">
        <f>IF(Point[Crown Radius (m)]="","",Point[Crown Radius (m)])</f>
        <v/>
      </c>
      <c r="BP190" s="14" t="str">
        <f>IF(Point[Asset Group]="","",VLOOKUP(Point[Rooting Environment],root_enviro,2,FALSE))</f>
        <v/>
      </c>
      <c r="BQ190" s="14" t="str">
        <f>IF(Point[Asset Group]="","",VLOOKUP(Point[Tree Surround],tree_surround,2,FALSE))</f>
        <v/>
      </c>
      <c r="BR190" s="14" t="str">
        <f>IF(Point[Asset Group]="","",VLOOKUP(Point[Tree Grill],yes_no,2,FALSE))</f>
        <v/>
      </c>
      <c r="BS190" s="14" t="str">
        <f>IF(Point[Asset Group]="","",VLOOKUP(Point[Tree Location],tree_location,2,FALSE))</f>
        <v/>
      </c>
    </row>
    <row r="191" spans="1:71" s="3" customFormat="1" x14ac:dyDescent="0.2">
      <c r="A191" s="3" t="str">
        <f>IF(Point[DWG File Name]="","",Point[DWG File Name])</f>
        <v/>
      </c>
      <c r="B191" s="3" t="str">
        <f>IF(Point[DWG Layer Name]="","",Point[DWG Layer Name])</f>
        <v/>
      </c>
      <c r="C191" s="3" t="str">
        <f>IF(Point[DWG Handle]="","",Point[DWG Handle])</f>
        <v/>
      </c>
      <c r="D191" s="58" t="str">
        <f>IF(Point[X]="","",Point[X])</f>
        <v/>
      </c>
      <c r="E191" s="58" t="str">
        <f>IF(Point[Y]="","",Point[Y])</f>
        <v/>
      </c>
      <c r="F191" s="3" t="str">
        <f>IF(Point[Replacement Asset]="","",Point[Replacement Asset])</f>
        <v/>
      </c>
      <c r="G191" s="3" t="str">
        <f>IF(Point[Asset ID]="","",UPPER(Point[Asset ID]))</f>
        <v/>
      </c>
      <c r="H191" s="3" t="str">
        <f>IF(Point[Asset Group]="","",VLOOKUP(Point[Asset Group],asset_grp_pt,4,FALSE))</f>
        <v/>
      </c>
      <c r="I191" s="3" t="str">
        <f>IF(Point[Asset Group]="","",VLOOKUP(Point[Asset Group],asset_grp_pt,2,FALSE))</f>
        <v/>
      </c>
      <c r="J191" s="3" t="str">
        <f>IF(Point[Asset Group]="","",VLOOKUP(Point[Asset Group],asset_grp_pt,3,FALSE))</f>
        <v/>
      </c>
      <c r="K191" s="3" t="str">
        <f>IF(Point[Asset Group]="","",VLOOKUP(Point[Asset Type],type_master_list,2,FALSE))</f>
        <v/>
      </c>
      <c r="L191" s="3" t="str">
        <f>IF(Point[Asset Name]="","",PROPER(Point[Asset Name]))</f>
        <v/>
      </c>
      <c r="M191" s="11" t="str">
        <f>IF(Point[Install Date]="","",Point[Install Date])</f>
        <v/>
      </c>
      <c r="N191" s="11" t="str">
        <f>IF(Point[Note]="","",PROPER(Point[Note]))</f>
        <v/>
      </c>
      <c r="O191" s="11" t="str">
        <f>IF(Point[Resource Consent Number]="","",UPPER(Point[Resource Consent Number]))</f>
        <v/>
      </c>
      <c r="P191" s="53" t="str">
        <f>IF(Point[Asset Unit Cost]="","",Point[Asset Unit Cost])</f>
        <v/>
      </c>
      <c r="Q191" s="11" t="str">
        <f>IF(Point[Added By]="","",UPPER(Point[Added By]))</f>
        <v/>
      </c>
      <c r="R191" s="11" t="str">
        <f>IF(Point[Added Date]="","",Point[Added Date])</f>
        <v/>
      </c>
      <c r="S191" s="14" t="str">
        <f>IF(Point[Z COORD]="","",Point[Z COORD])</f>
        <v/>
      </c>
      <c r="T191" s="14" t="str">
        <f>IF(Point[Asset Description]="","",PROPER(Point[Asset Description]))</f>
        <v/>
      </c>
      <c r="U191" s="14" t="str">
        <f>IF(Point[[Artist ]]="","",PROPER(Point[[Artist ]]))</f>
        <v/>
      </c>
      <c r="V191" s="14" t="str">
        <f>IF(Point[Material Notes]="","",PROPER(Point[Material Notes]))</f>
        <v/>
      </c>
      <c r="W191" s="14" t="str">
        <f>IF(Point[Dimension Notes]="","",Point[Dimension Notes])</f>
        <v/>
      </c>
      <c r="X191" s="14" t="str">
        <f>IF(Point[List]="","",VLOOKUP(Point[Burner Number],number,2,FALSE))</f>
        <v/>
      </c>
      <c r="Y191" s="14" t="str">
        <f>IF(Point[List]="","",VLOOKUP(Point[Fuel],bbq_fuel,2,FALSE))</f>
        <v/>
      </c>
      <c r="Z191" s="14" t="str">
        <f>IF(Point[List]="","",VLOOKUP(Point[Cabinet Material],bbq_material,2,FALSE))</f>
        <v/>
      </c>
      <c r="AA191" s="14" t="str">
        <f>IF(Point[Asset Group]="","",VLOOKUP(Point[Manufacturer],manufacturer,2,FALSE))</f>
        <v/>
      </c>
      <c r="AB191" s="14" t="str">
        <f>IF(Point[Uinsex WC]="","",Point[Uinsex WC])</f>
        <v/>
      </c>
      <c r="AC191" s="14" t="str">
        <f>IF(Point[Female WC]="","",Point[Female WC])</f>
        <v/>
      </c>
      <c r="AD191" s="14" t="str">
        <f>IF(Point[Male WC]="","",Point[Male WC])</f>
        <v/>
      </c>
      <c r="AE191" s="14" t="str">
        <f>IF(Point[Urinal]="","",Point[Urinal])</f>
        <v/>
      </c>
      <c r="AF191" s="14" t="str">
        <f>IF(Point[Disabled Unisex]="","",Point[Disabled Unisex])</f>
        <v/>
      </c>
      <c r="AG191" s="14" t="str">
        <f>IF(Point[Disabled Female]="","",Point[Disabled Female])</f>
        <v/>
      </c>
      <c r="AH191" s="14" t="str">
        <f>IF(Point[Disabled Male]="","",Point[Disabled Male])</f>
        <v/>
      </c>
      <c r="AI191" s="14" t="str">
        <f>IF(Point[Asset Group]="","",VLOOKUP(Point[Handrail],yes_no,2,FALSE))</f>
        <v/>
      </c>
      <c r="AJ191" s="14" t="str">
        <f>IF(Point[Asset Group]="","",VLOOKUP(Point[Baby Changing],yes_no,2,FALSE))</f>
        <v/>
      </c>
      <c r="AK191" s="14" t="str">
        <f>IF(Point[Asset Group]="","",VLOOKUP(Point[Service Room],yes_no,2,FALSE))</f>
        <v/>
      </c>
      <c r="AL191" s="14" t="str">
        <f>IF(Point[Asset Group]="","",VLOOKUP(Point[Service Tap],service_tap,2,FALSE))</f>
        <v/>
      </c>
      <c r="AM191" s="14" t="str">
        <f>IF(Point[Asset Group]="","",VLOOKUP(Point[Heating Type],wc_heating,2,FALSE))</f>
        <v/>
      </c>
      <c r="AN191" s="14" t="str">
        <f>IF(Point[Asset Group]="","",VLOOKUP(Point[Power Supply],power_supply,2,FALSE))</f>
        <v/>
      </c>
      <c r="AO191" s="14" t="str">
        <f>IF(Point[Asset Group]="","",VLOOKUP(Point[Waste Water],waste_water,2,FALSE))</f>
        <v/>
      </c>
      <c r="AP191" s="14" t="str">
        <f>IF(Point[Asset Group]="","",VLOOKUP(Point[Furniture SubType],subdom_master_gdb,2,FALSE))</f>
        <v/>
      </c>
      <c r="AQ191" s="14" t="str">
        <f>IF(Point[Asset Group]="","",VLOOKUP(Point[Concrete Pad],yes_no,2,FALSE))</f>
        <v/>
      </c>
      <c r="AR191" s="14" t="str">
        <f>IF(Point[Asset Group]="","",VLOOKUP(Point[Material],material_master,2,FALSE))</f>
        <v/>
      </c>
      <c r="AS191" s="14" t="str">
        <f>IF(Point[Asset Group]="","",VLOOKUP(Point[Plumbing],irrigation_plumbing,2,FALSE))</f>
        <v/>
      </c>
      <c r="AT191" s="14" t="str">
        <f>IF(Point[Asset Group]="","",VLOOKUP(Point[Sprinklers],irrigation_sprinklers,2,FALSE))</f>
        <v/>
      </c>
      <c r="AU191" s="14" t="str">
        <f>IF(Point[Asset Group]="","",VLOOKUP(Point[System],irrigation_system,2,FALSE))</f>
        <v/>
      </c>
      <c r="AV191" s="14" t="str">
        <f>IF(Point[Asset Group]="","",VLOOKUP(Point[Status],irrigation_status,2,FALSE))</f>
        <v/>
      </c>
      <c r="AW191" s="11" t="str">
        <f>IF(Point[Date of manufacture]="","",Point[Date of manufacture])</f>
        <v/>
      </c>
      <c r="AX191" s="14" t="str">
        <f>IF(Point[Asset Group]="","",VLOOKUP(Point[Sign Purpose],sign_purpose,2,FALSE))</f>
        <v/>
      </c>
      <c r="AY191" s="14" t="str">
        <f>IF(Point[Asset Group]="","",VLOOKUP(Point[Sign Material],material_master,2,FALSE))</f>
        <v/>
      </c>
      <c r="AZ191" s="14" t="str">
        <f>IF(Point[Asset Group]="","",VLOOKUP(Point[Affixed To],sign_affix,2,FALSE))</f>
        <v/>
      </c>
      <c r="BA191" s="14" t="str">
        <f>IF(Point[Size HxB mm]="","",Point[Size HxB mm])</f>
        <v/>
      </c>
      <c r="BB191" s="14" t="str">
        <f>IF(Point[Height m]="","",Point[Height m])</f>
        <v/>
      </c>
      <c r="BC191" s="14" t="str">
        <f>IF(Point[Asset Group]="","",VLOOKUP(Point[Post Material],material_master,2,FALSE))</f>
        <v/>
      </c>
      <c r="BD191" s="14" t="str">
        <f>IF(Point[Asset Group]="","",VLOOKUP(Point[Post Number],number,2,FALSE))</f>
        <v/>
      </c>
      <c r="BE191" s="14" t="str">
        <f>IF(Point[Asset Group]="","",VLOOKUP(Point[Structure SubType],subdom_master_gdb,2,FALSE))</f>
        <v/>
      </c>
      <c r="BF191" s="14" t="str">
        <f>IF(Point[Area m2]="","",Point[Area m2])</f>
        <v/>
      </c>
      <c r="BG191" s="14" t="str">
        <f>IF(Point[Length m]="","",Point[Length m])</f>
        <v/>
      </c>
      <c r="BH191" s="14" t="str">
        <f>IF(Point[Width m]="","",Point[Width m])</f>
        <v/>
      </c>
      <c r="BI191" s="14" t="str">
        <f>IF(Point[Diameter m]="","",Point[Diameter m])</f>
        <v/>
      </c>
      <c r="BJ191" s="14" t="str">
        <f>IF(Point[Asset Group]="","",VLOOKUP(Point[Number of Pipes],number,2,FALSE))</f>
        <v/>
      </c>
      <c r="BK191" s="14" t="str">
        <f>IF(Point[Asset Group]="","",VLOOKUP(Point[Combined Name],2,FALSE))</f>
        <v/>
      </c>
      <c r="BL191" s="14" t="str">
        <f>IF(Point[Asset Group]="","",VLOOKUP(Point[Size Class],size_class,2,FALSE))</f>
        <v/>
      </c>
      <c r="BM191" s="14" t="str">
        <f>IF(Point[Asset Group]="","",VLOOKUP(Point[Age Class],age_class,2,FALSE))</f>
        <v/>
      </c>
      <c r="BN191" s="14" t="str">
        <f>IF(Point[Girth (cm)]="","",Point[Girth (cm)])</f>
        <v/>
      </c>
      <c r="BO191" s="14" t="str">
        <f>IF(Point[Crown Radius (m)]="","",Point[Crown Radius (m)])</f>
        <v/>
      </c>
      <c r="BP191" s="14" t="str">
        <f>IF(Point[Asset Group]="","",VLOOKUP(Point[Rooting Environment],root_enviro,2,FALSE))</f>
        <v/>
      </c>
      <c r="BQ191" s="14" t="str">
        <f>IF(Point[Asset Group]="","",VLOOKUP(Point[Tree Surround],tree_surround,2,FALSE))</f>
        <v/>
      </c>
      <c r="BR191" s="14" t="str">
        <f>IF(Point[Asset Group]="","",VLOOKUP(Point[Tree Grill],yes_no,2,FALSE))</f>
        <v/>
      </c>
      <c r="BS191" s="14" t="str">
        <f>IF(Point[Asset Group]="","",VLOOKUP(Point[Tree Location],tree_location,2,FALSE))</f>
        <v/>
      </c>
    </row>
    <row r="192" spans="1:71" s="3" customFormat="1" x14ac:dyDescent="0.2">
      <c r="A192" s="3" t="str">
        <f>IF(Point[DWG File Name]="","",Point[DWG File Name])</f>
        <v/>
      </c>
      <c r="B192" s="3" t="str">
        <f>IF(Point[DWG Layer Name]="","",Point[DWG Layer Name])</f>
        <v/>
      </c>
      <c r="C192" s="3" t="str">
        <f>IF(Point[DWG Handle]="","",Point[DWG Handle])</f>
        <v/>
      </c>
      <c r="D192" s="58" t="str">
        <f>IF(Point[X]="","",Point[X])</f>
        <v/>
      </c>
      <c r="E192" s="58" t="str">
        <f>IF(Point[Y]="","",Point[Y])</f>
        <v/>
      </c>
      <c r="F192" s="3" t="str">
        <f>IF(Point[Replacement Asset]="","",Point[Replacement Asset])</f>
        <v/>
      </c>
      <c r="G192" s="3" t="str">
        <f>IF(Point[Asset ID]="","",UPPER(Point[Asset ID]))</f>
        <v/>
      </c>
      <c r="H192" s="3" t="str">
        <f>IF(Point[Asset Group]="","",VLOOKUP(Point[Asset Group],asset_grp_pt,4,FALSE))</f>
        <v/>
      </c>
      <c r="I192" s="3" t="str">
        <f>IF(Point[Asset Group]="","",VLOOKUP(Point[Asset Group],asset_grp_pt,2,FALSE))</f>
        <v/>
      </c>
      <c r="J192" s="3" t="str">
        <f>IF(Point[Asset Group]="","",VLOOKUP(Point[Asset Group],asset_grp_pt,3,FALSE))</f>
        <v/>
      </c>
      <c r="K192" s="3" t="str">
        <f>IF(Point[Asset Group]="","",VLOOKUP(Point[Asset Type],type_master_list,2,FALSE))</f>
        <v/>
      </c>
      <c r="L192" s="3" t="str">
        <f>IF(Point[Asset Name]="","",PROPER(Point[Asset Name]))</f>
        <v/>
      </c>
      <c r="M192" s="11" t="str">
        <f>IF(Point[Install Date]="","",Point[Install Date])</f>
        <v/>
      </c>
      <c r="N192" s="11" t="str">
        <f>IF(Point[Note]="","",PROPER(Point[Note]))</f>
        <v/>
      </c>
      <c r="O192" s="11" t="str">
        <f>IF(Point[Resource Consent Number]="","",UPPER(Point[Resource Consent Number]))</f>
        <v/>
      </c>
      <c r="P192" s="53" t="str">
        <f>IF(Point[Asset Unit Cost]="","",Point[Asset Unit Cost])</f>
        <v/>
      </c>
      <c r="Q192" s="11" t="str">
        <f>IF(Point[Added By]="","",UPPER(Point[Added By]))</f>
        <v/>
      </c>
      <c r="R192" s="11" t="str">
        <f>IF(Point[Added Date]="","",Point[Added Date])</f>
        <v/>
      </c>
      <c r="S192" s="14" t="str">
        <f>IF(Point[Z COORD]="","",Point[Z COORD])</f>
        <v/>
      </c>
      <c r="T192" s="14" t="str">
        <f>IF(Point[Asset Description]="","",PROPER(Point[Asset Description]))</f>
        <v/>
      </c>
      <c r="U192" s="14" t="str">
        <f>IF(Point[[Artist ]]="","",PROPER(Point[[Artist ]]))</f>
        <v/>
      </c>
      <c r="V192" s="14" t="str">
        <f>IF(Point[Material Notes]="","",PROPER(Point[Material Notes]))</f>
        <v/>
      </c>
      <c r="W192" s="14" t="str">
        <f>IF(Point[Dimension Notes]="","",Point[Dimension Notes])</f>
        <v/>
      </c>
      <c r="X192" s="14" t="str">
        <f>IF(Point[List]="","",VLOOKUP(Point[Burner Number],number,2,FALSE))</f>
        <v/>
      </c>
      <c r="Y192" s="14" t="str">
        <f>IF(Point[List]="","",VLOOKUP(Point[Fuel],bbq_fuel,2,FALSE))</f>
        <v/>
      </c>
      <c r="Z192" s="14" t="str">
        <f>IF(Point[List]="","",VLOOKUP(Point[Cabinet Material],bbq_material,2,FALSE))</f>
        <v/>
      </c>
      <c r="AA192" s="14" t="str">
        <f>IF(Point[Asset Group]="","",VLOOKUP(Point[Manufacturer],manufacturer,2,FALSE))</f>
        <v/>
      </c>
      <c r="AB192" s="14" t="str">
        <f>IF(Point[Uinsex WC]="","",Point[Uinsex WC])</f>
        <v/>
      </c>
      <c r="AC192" s="14" t="str">
        <f>IF(Point[Female WC]="","",Point[Female WC])</f>
        <v/>
      </c>
      <c r="AD192" s="14" t="str">
        <f>IF(Point[Male WC]="","",Point[Male WC])</f>
        <v/>
      </c>
      <c r="AE192" s="14" t="str">
        <f>IF(Point[Urinal]="","",Point[Urinal])</f>
        <v/>
      </c>
      <c r="AF192" s="14" t="str">
        <f>IF(Point[Disabled Unisex]="","",Point[Disabled Unisex])</f>
        <v/>
      </c>
      <c r="AG192" s="14" t="str">
        <f>IF(Point[Disabled Female]="","",Point[Disabled Female])</f>
        <v/>
      </c>
      <c r="AH192" s="14" t="str">
        <f>IF(Point[Disabled Male]="","",Point[Disabled Male])</f>
        <v/>
      </c>
      <c r="AI192" s="14" t="str">
        <f>IF(Point[Asset Group]="","",VLOOKUP(Point[Handrail],yes_no,2,FALSE))</f>
        <v/>
      </c>
      <c r="AJ192" s="14" t="str">
        <f>IF(Point[Asset Group]="","",VLOOKUP(Point[Baby Changing],yes_no,2,FALSE))</f>
        <v/>
      </c>
      <c r="AK192" s="14" t="str">
        <f>IF(Point[Asset Group]="","",VLOOKUP(Point[Service Room],yes_no,2,FALSE))</f>
        <v/>
      </c>
      <c r="AL192" s="14" t="str">
        <f>IF(Point[Asset Group]="","",VLOOKUP(Point[Service Tap],service_tap,2,FALSE))</f>
        <v/>
      </c>
      <c r="AM192" s="14" t="str">
        <f>IF(Point[Asset Group]="","",VLOOKUP(Point[Heating Type],wc_heating,2,FALSE))</f>
        <v/>
      </c>
      <c r="AN192" s="14" t="str">
        <f>IF(Point[Asset Group]="","",VLOOKUP(Point[Power Supply],power_supply,2,FALSE))</f>
        <v/>
      </c>
      <c r="AO192" s="14" t="str">
        <f>IF(Point[Asset Group]="","",VLOOKUP(Point[Waste Water],waste_water,2,FALSE))</f>
        <v/>
      </c>
      <c r="AP192" s="14" t="str">
        <f>IF(Point[Asset Group]="","",VLOOKUP(Point[Furniture SubType],subdom_master_gdb,2,FALSE))</f>
        <v/>
      </c>
      <c r="AQ192" s="14" t="str">
        <f>IF(Point[Asset Group]="","",VLOOKUP(Point[Concrete Pad],yes_no,2,FALSE))</f>
        <v/>
      </c>
      <c r="AR192" s="14" t="str">
        <f>IF(Point[Asset Group]="","",VLOOKUP(Point[Material],material_master,2,FALSE))</f>
        <v/>
      </c>
      <c r="AS192" s="14" t="str">
        <f>IF(Point[Asset Group]="","",VLOOKUP(Point[Plumbing],irrigation_plumbing,2,FALSE))</f>
        <v/>
      </c>
      <c r="AT192" s="14" t="str">
        <f>IF(Point[Asset Group]="","",VLOOKUP(Point[Sprinklers],irrigation_sprinklers,2,FALSE))</f>
        <v/>
      </c>
      <c r="AU192" s="14" t="str">
        <f>IF(Point[Asset Group]="","",VLOOKUP(Point[System],irrigation_system,2,FALSE))</f>
        <v/>
      </c>
      <c r="AV192" s="14" t="str">
        <f>IF(Point[Asset Group]="","",VLOOKUP(Point[Status],irrigation_status,2,FALSE))</f>
        <v/>
      </c>
      <c r="AW192" s="11" t="str">
        <f>IF(Point[Date of manufacture]="","",Point[Date of manufacture])</f>
        <v/>
      </c>
      <c r="AX192" s="14" t="str">
        <f>IF(Point[Asset Group]="","",VLOOKUP(Point[Sign Purpose],sign_purpose,2,FALSE))</f>
        <v/>
      </c>
      <c r="AY192" s="14" t="str">
        <f>IF(Point[Asset Group]="","",VLOOKUP(Point[Sign Material],material_master,2,FALSE))</f>
        <v/>
      </c>
      <c r="AZ192" s="14" t="str">
        <f>IF(Point[Asset Group]="","",VLOOKUP(Point[Affixed To],sign_affix,2,FALSE))</f>
        <v/>
      </c>
      <c r="BA192" s="14" t="str">
        <f>IF(Point[Size HxB mm]="","",Point[Size HxB mm])</f>
        <v/>
      </c>
      <c r="BB192" s="14" t="str">
        <f>IF(Point[Height m]="","",Point[Height m])</f>
        <v/>
      </c>
      <c r="BC192" s="14" t="str">
        <f>IF(Point[Asset Group]="","",VLOOKUP(Point[Post Material],material_master,2,FALSE))</f>
        <v/>
      </c>
      <c r="BD192" s="14" t="str">
        <f>IF(Point[Asset Group]="","",VLOOKUP(Point[Post Number],number,2,FALSE))</f>
        <v/>
      </c>
      <c r="BE192" s="14" t="str">
        <f>IF(Point[Asset Group]="","",VLOOKUP(Point[Structure SubType],subdom_master_gdb,2,FALSE))</f>
        <v/>
      </c>
      <c r="BF192" s="14" t="str">
        <f>IF(Point[Area m2]="","",Point[Area m2])</f>
        <v/>
      </c>
      <c r="BG192" s="14" t="str">
        <f>IF(Point[Length m]="","",Point[Length m])</f>
        <v/>
      </c>
      <c r="BH192" s="14" t="str">
        <f>IF(Point[Width m]="","",Point[Width m])</f>
        <v/>
      </c>
      <c r="BI192" s="14" t="str">
        <f>IF(Point[Diameter m]="","",Point[Diameter m])</f>
        <v/>
      </c>
      <c r="BJ192" s="14" t="str">
        <f>IF(Point[Asset Group]="","",VLOOKUP(Point[Number of Pipes],number,2,FALSE))</f>
        <v/>
      </c>
      <c r="BK192" s="14" t="str">
        <f>IF(Point[Asset Group]="","",VLOOKUP(Point[Combined Name],2,FALSE))</f>
        <v/>
      </c>
      <c r="BL192" s="14" t="str">
        <f>IF(Point[Asset Group]="","",VLOOKUP(Point[Size Class],size_class,2,FALSE))</f>
        <v/>
      </c>
      <c r="BM192" s="14" t="str">
        <f>IF(Point[Asset Group]="","",VLOOKUP(Point[Age Class],age_class,2,FALSE))</f>
        <v/>
      </c>
      <c r="BN192" s="14" t="str">
        <f>IF(Point[Girth (cm)]="","",Point[Girth (cm)])</f>
        <v/>
      </c>
      <c r="BO192" s="14" t="str">
        <f>IF(Point[Crown Radius (m)]="","",Point[Crown Radius (m)])</f>
        <v/>
      </c>
      <c r="BP192" s="14" t="str">
        <f>IF(Point[Asset Group]="","",VLOOKUP(Point[Rooting Environment],root_enviro,2,FALSE))</f>
        <v/>
      </c>
      <c r="BQ192" s="14" t="str">
        <f>IF(Point[Asset Group]="","",VLOOKUP(Point[Tree Surround],tree_surround,2,FALSE))</f>
        <v/>
      </c>
      <c r="BR192" s="14" t="str">
        <f>IF(Point[Asset Group]="","",VLOOKUP(Point[Tree Grill],yes_no,2,FALSE))</f>
        <v/>
      </c>
      <c r="BS192" s="14" t="str">
        <f>IF(Point[Asset Group]="","",VLOOKUP(Point[Tree Location],tree_location,2,FALSE))</f>
        <v/>
      </c>
    </row>
    <row r="193" spans="1:71" s="3" customFormat="1" x14ac:dyDescent="0.2">
      <c r="A193" s="3" t="str">
        <f>IF(Point[DWG File Name]="","",Point[DWG File Name])</f>
        <v/>
      </c>
      <c r="B193" s="3" t="str">
        <f>IF(Point[DWG Layer Name]="","",Point[DWG Layer Name])</f>
        <v/>
      </c>
      <c r="C193" s="3" t="str">
        <f>IF(Point[DWG Handle]="","",Point[DWG Handle])</f>
        <v/>
      </c>
      <c r="D193" s="58" t="str">
        <f>IF(Point[X]="","",Point[X])</f>
        <v/>
      </c>
      <c r="E193" s="58" t="str">
        <f>IF(Point[Y]="","",Point[Y])</f>
        <v/>
      </c>
      <c r="F193" s="3" t="str">
        <f>IF(Point[Replacement Asset]="","",Point[Replacement Asset])</f>
        <v/>
      </c>
      <c r="G193" s="3" t="str">
        <f>IF(Point[Asset ID]="","",UPPER(Point[Asset ID]))</f>
        <v/>
      </c>
      <c r="H193" s="3" t="str">
        <f>IF(Point[Asset Group]="","",VLOOKUP(Point[Asset Group],asset_grp_pt,4,FALSE))</f>
        <v/>
      </c>
      <c r="I193" s="3" t="str">
        <f>IF(Point[Asset Group]="","",VLOOKUP(Point[Asset Group],asset_grp_pt,2,FALSE))</f>
        <v/>
      </c>
      <c r="J193" s="3" t="str">
        <f>IF(Point[Asset Group]="","",VLOOKUP(Point[Asset Group],asset_grp_pt,3,FALSE))</f>
        <v/>
      </c>
      <c r="K193" s="3" t="str">
        <f>IF(Point[Asset Group]="","",VLOOKUP(Point[Asset Type],type_master_list,2,FALSE))</f>
        <v/>
      </c>
      <c r="L193" s="3" t="str">
        <f>IF(Point[Asset Name]="","",PROPER(Point[Asset Name]))</f>
        <v/>
      </c>
      <c r="M193" s="11" t="str">
        <f>IF(Point[Install Date]="","",Point[Install Date])</f>
        <v/>
      </c>
      <c r="N193" s="11" t="str">
        <f>IF(Point[Note]="","",PROPER(Point[Note]))</f>
        <v/>
      </c>
      <c r="O193" s="11" t="str">
        <f>IF(Point[Resource Consent Number]="","",UPPER(Point[Resource Consent Number]))</f>
        <v/>
      </c>
      <c r="P193" s="53" t="str">
        <f>IF(Point[Asset Unit Cost]="","",Point[Asset Unit Cost])</f>
        <v/>
      </c>
      <c r="Q193" s="11" t="str">
        <f>IF(Point[Added By]="","",UPPER(Point[Added By]))</f>
        <v/>
      </c>
      <c r="R193" s="11" t="str">
        <f>IF(Point[Added Date]="","",Point[Added Date])</f>
        <v/>
      </c>
      <c r="S193" s="14" t="str">
        <f>IF(Point[Z COORD]="","",Point[Z COORD])</f>
        <v/>
      </c>
      <c r="T193" s="14" t="str">
        <f>IF(Point[Asset Description]="","",PROPER(Point[Asset Description]))</f>
        <v/>
      </c>
      <c r="U193" s="14" t="str">
        <f>IF(Point[[Artist ]]="","",PROPER(Point[[Artist ]]))</f>
        <v/>
      </c>
      <c r="V193" s="14" t="str">
        <f>IF(Point[Material Notes]="","",PROPER(Point[Material Notes]))</f>
        <v/>
      </c>
      <c r="W193" s="14" t="str">
        <f>IF(Point[Dimension Notes]="","",Point[Dimension Notes])</f>
        <v/>
      </c>
      <c r="X193" s="14" t="str">
        <f>IF(Point[List]="","",VLOOKUP(Point[Burner Number],number,2,FALSE))</f>
        <v/>
      </c>
      <c r="Y193" s="14" t="str">
        <f>IF(Point[List]="","",VLOOKUP(Point[Fuel],bbq_fuel,2,FALSE))</f>
        <v/>
      </c>
      <c r="Z193" s="14" t="str">
        <f>IF(Point[List]="","",VLOOKUP(Point[Cabinet Material],bbq_material,2,FALSE))</f>
        <v/>
      </c>
      <c r="AA193" s="14" t="str">
        <f>IF(Point[Asset Group]="","",VLOOKUP(Point[Manufacturer],manufacturer,2,FALSE))</f>
        <v/>
      </c>
      <c r="AB193" s="14" t="str">
        <f>IF(Point[Uinsex WC]="","",Point[Uinsex WC])</f>
        <v/>
      </c>
      <c r="AC193" s="14" t="str">
        <f>IF(Point[Female WC]="","",Point[Female WC])</f>
        <v/>
      </c>
      <c r="AD193" s="14" t="str">
        <f>IF(Point[Male WC]="","",Point[Male WC])</f>
        <v/>
      </c>
      <c r="AE193" s="14" t="str">
        <f>IF(Point[Urinal]="","",Point[Urinal])</f>
        <v/>
      </c>
      <c r="AF193" s="14" t="str">
        <f>IF(Point[Disabled Unisex]="","",Point[Disabled Unisex])</f>
        <v/>
      </c>
      <c r="AG193" s="14" t="str">
        <f>IF(Point[Disabled Female]="","",Point[Disabled Female])</f>
        <v/>
      </c>
      <c r="AH193" s="14" t="str">
        <f>IF(Point[Disabled Male]="","",Point[Disabled Male])</f>
        <v/>
      </c>
      <c r="AI193" s="14" t="str">
        <f>IF(Point[Asset Group]="","",VLOOKUP(Point[Handrail],yes_no,2,FALSE))</f>
        <v/>
      </c>
      <c r="AJ193" s="14" t="str">
        <f>IF(Point[Asset Group]="","",VLOOKUP(Point[Baby Changing],yes_no,2,FALSE))</f>
        <v/>
      </c>
      <c r="AK193" s="14" t="str">
        <f>IF(Point[Asset Group]="","",VLOOKUP(Point[Service Room],yes_no,2,FALSE))</f>
        <v/>
      </c>
      <c r="AL193" s="14" t="str">
        <f>IF(Point[Asset Group]="","",VLOOKUP(Point[Service Tap],service_tap,2,FALSE))</f>
        <v/>
      </c>
      <c r="AM193" s="14" t="str">
        <f>IF(Point[Asset Group]="","",VLOOKUP(Point[Heating Type],wc_heating,2,FALSE))</f>
        <v/>
      </c>
      <c r="AN193" s="14" t="str">
        <f>IF(Point[Asset Group]="","",VLOOKUP(Point[Power Supply],power_supply,2,FALSE))</f>
        <v/>
      </c>
      <c r="AO193" s="14" t="str">
        <f>IF(Point[Asset Group]="","",VLOOKUP(Point[Waste Water],waste_water,2,FALSE))</f>
        <v/>
      </c>
      <c r="AP193" s="14" t="str">
        <f>IF(Point[Asset Group]="","",VLOOKUP(Point[Furniture SubType],subdom_master_gdb,2,FALSE))</f>
        <v/>
      </c>
      <c r="AQ193" s="14" t="str">
        <f>IF(Point[Asset Group]="","",VLOOKUP(Point[Concrete Pad],yes_no,2,FALSE))</f>
        <v/>
      </c>
      <c r="AR193" s="14" t="str">
        <f>IF(Point[Asset Group]="","",VLOOKUP(Point[Material],material_master,2,FALSE))</f>
        <v/>
      </c>
      <c r="AS193" s="14" t="str">
        <f>IF(Point[Asset Group]="","",VLOOKUP(Point[Plumbing],irrigation_plumbing,2,FALSE))</f>
        <v/>
      </c>
      <c r="AT193" s="14" t="str">
        <f>IF(Point[Asset Group]="","",VLOOKUP(Point[Sprinklers],irrigation_sprinklers,2,FALSE))</f>
        <v/>
      </c>
      <c r="AU193" s="14" t="str">
        <f>IF(Point[Asset Group]="","",VLOOKUP(Point[System],irrigation_system,2,FALSE))</f>
        <v/>
      </c>
      <c r="AV193" s="14" t="str">
        <f>IF(Point[Asset Group]="","",VLOOKUP(Point[Status],irrigation_status,2,FALSE))</f>
        <v/>
      </c>
      <c r="AW193" s="11" t="str">
        <f>IF(Point[Date of manufacture]="","",Point[Date of manufacture])</f>
        <v/>
      </c>
      <c r="AX193" s="14" t="str">
        <f>IF(Point[Asset Group]="","",VLOOKUP(Point[Sign Purpose],sign_purpose,2,FALSE))</f>
        <v/>
      </c>
      <c r="AY193" s="14" t="str">
        <f>IF(Point[Asset Group]="","",VLOOKUP(Point[Sign Material],material_master,2,FALSE))</f>
        <v/>
      </c>
      <c r="AZ193" s="14" t="str">
        <f>IF(Point[Asset Group]="","",VLOOKUP(Point[Affixed To],sign_affix,2,FALSE))</f>
        <v/>
      </c>
      <c r="BA193" s="14" t="str">
        <f>IF(Point[Size HxB mm]="","",Point[Size HxB mm])</f>
        <v/>
      </c>
      <c r="BB193" s="14" t="str">
        <f>IF(Point[Height m]="","",Point[Height m])</f>
        <v/>
      </c>
      <c r="BC193" s="14" t="str">
        <f>IF(Point[Asset Group]="","",VLOOKUP(Point[Post Material],material_master,2,FALSE))</f>
        <v/>
      </c>
      <c r="BD193" s="14" t="str">
        <f>IF(Point[Asset Group]="","",VLOOKUP(Point[Post Number],number,2,FALSE))</f>
        <v/>
      </c>
      <c r="BE193" s="14" t="str">
        <f>IF(Point[Asset Group]="","",VLOOKUP(Point[Structure SubType],subdom_master_gdb,2,FALSE))</f>
        <v/>
      </c>
      <c r="BF193" s="14" t="str">
        <f>IF(Point[Area m2]="","",Point[Area m2])</f>
        <v/>
      </c>
      <c r="BG193" s="14" t="str">
        <f>IF(Point[Length m]="","",Point[Length m])</f>
        <v/>
      </c>
      <c r="BH193" s="14" t="str">
        <f>IF(Point[Width m]="","",Point[Width m])</f>
        <v/>
      </c>
      <c r="BI193" s="14" t="str">
        <f>IF(Point[Diameter m]="","",Point[Diameter m])</f>
        <v/>
      </c>
      <c r="BJ193" s="14" t="str">
        <f>IF(Point[Asset Group]="","",VLOOKUP(Point[Number of Pipes],number,2,FALSE))</f>
        <v/>
      </c>
      <c r="BK193" s="14" t="str">
        <f>IF(Point[Asset Group]="","",VLOOKUP(Point[Combined Name],2,FALSE))</f>
        <v/>
      </c>
      <c r="BL193" s="14" t="str">
        <f>IF(Point[Asset Group]="","",VLOOKUP(Point[Size Class],size_class,2,FALSE))</f>
        <v/>
      </c>
      <c r="BM193" s="14" t="str">
        <f>IF(Point[Asset Group]="","",VLOOKUP(Point[Age Class],age_class,2,FALSE))</f>
        <v/>
      </c>
      <c r="BN193" s="14" t="str">
        <f>IF(Point[Girth (cm)]="","",Point[Girth (cm)])</f>
        <v/>
      </c>
      <c r="BO193" s="14" t="str">
        <f>IF(Point[Crown Radius (m)]="","",Point[Crown Radius (m)])</f>
        <v/>
      </c>
      <c r="BP193" s="14" t="str">
        <f>IF(Point[Asset Group]="","",VLOOKUP(Point[Rooting Environment],root_enviro,2,FALSE))</f>
        <v/>
      </c>
      <c r="BQ193" s="14" t="str">
        <f>IF(Point[Asset Group]="","",VLOOKUP(Point[Tree Surround],tree_surround,2,FALSE))</f>
        <v/>
      </c>
      <c r="BR193" s="14" t="str">
        <f>IF(Point[Asset Group]="","",VLOOKUP(Point[Tree Grill],yes_no,2,FALSE))</f>
        <v/>
      </c>
      <c r="BS193" s="14" t="str">
        <f>IF(Point[Asset Group]="","",VLOOKUP(Point[Tree Location],tree_location,2,FALSE))</f>
        <v/>
      </c>
    </row>
    <row r="194" spans="1:71" s="3" customFormat="1" x14ac:dyDescent="0.2">
      <c r="A194" s="3" t="str">
        <f>IF(Point[DWG File Name]="","",Point[DWG File Name])</f>
        <v/>
      </c>
      <c r="B194" s="3" t="str">
        <f>IF(Point[DWG Layer Name]="","",Point[DWG Layer Name])</f>
        <v/>
      </c>
      <c r="C194" s="3" t="str">
        <f>IF(Point[DWG Handle]="","",Point[DWG Handle])</f>
        <v/>
      </c>
      <c r="D194" s="58" t="str">
        <f>IF(Point[X]="","",Point[X])</f>
        <v/>
      </c>
      <c r="E194" s="58" t="str">
        <f>IF(Point[Y]="","",Point[Y])</f>
        <v/>
      </c>
      <c r="F194" s="3" t="str">
        <f>IF(Point[Replacement Asset]="","",Point[Replacement Asset])</f>
        <v/>
      </c>
      <c r="G194" s="3" t="str">
        <f>IF(Point[Asset ID]="","",UPPER(Point[Asset ID]))</f>
        <v/>
      </c>
      <c r="H194" s="3" t="str">
        <f>IF(Point[Asset Group]="","",VLOOKUP(Point[Asset Group],asset_grp_pt,4,FALSE))</f>
        <v/>
      </c>
      <c r="I194" s="3" t="str">
        <f>IF(Point[Asset Group]="","",VLOOKUP(Point[Asset Group],asset_grp_pt,2,FALSE))</f>
        <v/>
      </c>
      <c r="J194" s="3" t="str">
        <f>IF(Point[Asset Group]="","",VLOOKUP(Point[Asset Group],asset_grp_pt,3,FALSE))</f>
        <v/>
      </c>
      <c r="K194" s="3" t="str">
        <f>IF(Point[Asset Group]="","",VLOOKUP(Point[Asset Type],type_master_list,2,FALSE))</f>
        <v/>
      </c>
      <c r="L194" s="3" t="str">
        <f>IF(Point[Asset Name]="","",PROPER(Point[Asset Name]))</f>
        <v/>
      </c>
      <c r="M194" s="11" t="str">
        <f>IF(Point[Install Date]="","",Point[Install Date])</f>
        <v/>
      </c>
      <c r="N194" s="11" t="str">
        <f>IF(Point[Note]="","",PROPER(Point[Note]))</f>
        <v/>
      </c>
      <c r="O194" s="11" t="str">
        <f>IF(Point[Resource Consent Number]="","",UPPER(Point[Resource Consent Number]))</f>
        <v/>
      </c>
      <c r="P194" s="53" t="str">
        <f>IF(Point[Asset Unit Cost]="","",Point[Asset Unit Cost])</f>
        <v/>
      </c>
      <c r="Q194" s="11" t="str">
        <f>IF(Point[Added By]="","",UPPER(Point[Added By]))</f>
        <v/>
      </c>
      <c r="R194" s="11" t="str">
        <f>IF(Point[Added Date]="","",Point[Added Date])</f>
        <v/>
      </c>
      <c r="S194" s="14" t="str">
        <f>IF(Point[Z COORD]="","",Point[Z COORD])</f>
        <v/>
      </c>
      <c r="T194" s="14" t="str">
        <f>IF(Point[Asset Description]="","",PROPER(Point[Asset Description]))</f>
        <v/>
      </c>
      <c r="U194" s="14" t="str">
        <f>IF(Point[[Artist ]]="","",PROPER(Point[[Artist ]]))</f>
        <v/>
      </c>
      <c r="V194" s="14" t="str">
        <f>IF(Point[Material Notes]="","",PROPER(Point[Material Notes]))</f>
        <v/>
      </c>
      <c r="W194" s="14" t="str">
        <f>IF(Point[Dimension Notes]="","",Point[Dimension Notes])</f>
        <v/>
      </c>
      <c r="X194" s="14" t="str">
        <f>IF(Point[List]="","",VLOOKUP(Point[Burner Number],number,2,FALSE))</f>
        <v/>
      </c>
      <c r="Y194" s="14" t="str">
        <f>IF(Point[List]="","",VLOOKUP(Point[Fuel],bbq_fuel,2,FALSE))</f>
        <v/>
      </c>
      <c r="Z194" s="14" t="str">
        <f>IF(Point[List]="","",VLOOKUP(Point[Cabinet Material],bbq_material,2,FALSE))</f>
        <v/>
      </c>
      <c r="AA194" s="14" t="str">
        <f>IF(Point[Asset Group]="","",VLOOKUP(Point[Manufacturer],manufacturer,2,FALSE))</f>
        <v/>
      </c>
      <c r="AB194" s="14" t="str">
        <f>IF(Point[Uinsex WC]="","",Point[Uinsex WC])</f>
        <v/>
      </c>
      <c r="AC194" s="14" t="str">
        <f>IF(Point[Female WC]="","",Point[Female WC])</f>
        <v/>
      </c>
      <c r="AD194" s="14" t="str">
        <f>IF(Point[Male WC]="","",Point[Male WC])</f>
        <v/>
      </c>
      <c r="AE194" s="14" t="str">
        <f>IF(Point[Urinal]="","",Point[Urinal])</f>
        <v/>
      </c>
      <c r="AF194" s="14" t="str">
        <f>IF(Point[Disabled Unisex]="","",Point[Disabled Unisex])</f>
        <v/>
      </c>
      <c r="AG194" s="14" t="str">
        <f>IF(Point[Disabled Female]="","",Point[Disabled Female])</f>
        <v/>
      </c>
      <c r="AH194" s="14" t="str">
        <f>IF(Point[Disabled Male]="","",Point[Disabled Male])</f>
        <v/>
      </c>
      <c r="AI194" s="14" t="str">
        <f>IF(Point[Asset Group]="","",VLOOKUP(Point[Handrail],yes_no,2,FALSE))</f>
        <v/>
      </c>
      <c r="AJ194" s="14" t="str">
        <f>IF(Point[Asset Group]="","",VLOOKUP(Point[Baby Changing],yes_no,2,FALSE))</f>
        <v/>
      </c>
      <c r="AK194" s="14" t="str">
        <f>IF(Point[Asset Group]="","",VLOOKUP(Point[Service Room],yes_no,2,FALSE))</f>
        <v/>
      </c>
      <c r="AL194" s="14" t="str">
        <f>IF(Point[Asset Group]="","",VLOOKUP(Point[Service Tap],service_tap,2,FALSE))</f>
        <v/>
      </c>
      <c r="AM194" s="14" t="str">
        <f>IF(Point[Asset Group]="","",VLOOKUP(Point[Heating Type],wc_heating,2,FALSE))</f>
        <v/>
      </c>
      <c r="AN194" s="14" t="str">
        <f>IF(Point[Asset Group]="","",VLOOKUP(Point[Power Supply],power_supply,2,FALSE))</f>
        <v/>
      </c>
      <c r="AO194" s="14" t="str">
        <f>IF(Point[Asset Group]="","",VLOOKUP(Point[Waste Water],waste_water,2,FALSE))</f>
        <v/>
      </c>
      <c r="AP194" s="14" t="str">
        <f>IF(Point[Asset Group]="","",VLOOKUP(Point[Furniture SubType],subdom_master_gdb,2,FALSE))</f>
        <v/>
      </c>
      <c r="AQ194" s="14" t="str">
        <f>IF(Point[Asset Group]="","",VLOOKUP(Point[Concrete Pad],yes_no,2,FALSE))</f>
        <v/>
      </c>
      <c r="AR194" s="14" t="str">
        <f>IF(Point[Asset Group]="","",VLOOKUP(Point[Material],material_master,2,FALSE))</f>
        <v/>
      </c>
      <c r="AS194" s="14" t="str">
        <f>IF(Point[Asset Group]="","",VLOOKUP(Point[Plumbing],irrigation_plumbing,2,FALSE))</f>
        <v/>
      </c>
      <c r="AT194" s="14" t="str">
        <f>IF(Point[Asset Group]="","",VLOOKUP(Point[Sprinklers],irrigation_sprinklers,2,FALSE))</f>
        <v/>
      </c>
      <c r="AU194" s="14" t="str">
        <f>IF(Point[Asset Group]="","",VLOOKUP(Point[System],irrigation_system,2,FALSE))</f>
        <v/>
      </c>
      <c r="AV194" s="14" t="str">
        <f>IF(Point[Asset Group]="","",VLOOKUP(Point[Status],irrigation_status,2,FALSE))</f>
        <v/>
      </c>
      <c r="AW194" s="11" t="str">
        <f>IF(Point[Date of manufacture]="","",Point[Date of manufacture])</f>
        <v/>
      </c>
      <c r="AX194" s="14" t="str">
        <f>IF(Point[Asset Group]="","",VLOOKUP(Point[Sign Purpose],sign_purpose,2,FALSE))</f>
        <v/>
      </c>
      <c r="AY194" s="14" t="str">
        <f>IF(Point[Asset Group]="","",VLOOKUP(Point[Sign Material],material_master,2,FALSE))</f>
        <v/>
      </c>
      <c r="AZ194" s="14" t="str">
        <f>IF(Point[Asset Group]="","",VLOOKUP(Point[Affixed To],sign_affix,2,FALSE))</f>
        <v/>
      </c>
      <c r="BA194" s="14" t="str">
        <f>IF(Point[Size HxB mm]="","",Point[Size HxB mm])</f>
        <v/>
      </c>
      <c r="BB194" s="14" t="str">
        <f>IF(Point[Height m]="","",Point[Height m])</f>
        <v/>
      </c>
      <c r="BC194" s="14" t="str">
        <f>IF(Point[Asset Group]="","",VLOOKUP(Point[Post Material],material_master,2,FALSE))</f>
        <v/>
      </c>
      <c r="BD194" s="14" t="str">
        <f>IF(Point[Asset Group]="","",VLOOKUP(Point[Post Number],number,2,FALSE))</f>
        <v/>
      </c>
      <c r="BE194" s="14" t="str">
        <f>IF(Point[Asset Group]="","",VLOOKUP(Point[Structure SubType],subdom_master_gdb,2,FALSE))</f>
        <v/>
      </c>
      <c r="BF194" s="14" t="str">
        <f>IF(Point[Area m2]="","",Point[Area m2])</f>
        <v/>
      </c>
      <c r="BG194" s="14" t="str">
        <f>IF(Point[Length m]="","",Point[Length m])</f>
        <v/>
      </c>
      <c r="BH194" s="14" t="str">
        <f>IF(Point[Width m]="","",Point[Width m])</f>
        <v/>
      </c>
      <c r="BI194" s="14" t="str">
        <f>IF(Point[Diameter m]="","",Point[Diameter m])</f>
        <v/>
      </c>
      <c r="BJ194" s="14" t="str">
        <f>IF(Point[Asset Group]="","",VLOOKUP(Point[Number of Pipes],number,2,FALSE))</f>
        <v/>
      </c>
      <c r="BK194" s="14" t="str">
        <f>IF(Point[Asset Group]="","",VLOOKUP(Point[Combined Name],2,FALSE))</f>
        <v/>
      </c>
      <c r="BL194" s="14" t="str">
        <f>IF(Point[Asset Group]="","",VLOOKUP(Point[Size Class],size_class,2,FALSE))</f>
        <v/>
      </c>
      <c r="BM194" s="14" t="str">
        <f>IF(Point[Asset Group]="","",VLOOKUP(Point[Age Class],age_class,2,FALSE))</f>
        <v/>
      </c>
      <c r="BN194" s="14" t="str">
        <f>IF(Point[Girth (cm)]="","",Point[Girth (cm)])</f>
        <v/>
      </c>
      <c r="BO194" s="14" t="str">
        <f>IF(Point[Crown Radius (m)]="","",Point[Crown Radius (m)])</f>
        <v/>
      </c>
      <c r="BP194" s="14" t="str">
        <f>IF(Point[Asset Group]="","",VLOOKUP(Point[Rooting Environment],root_enviro,2,FALSE))</f>
        <v/>
      </c>
      <c r="BQ194" s="14" t="str">
        <f>IF(Point[Asset Group]="","",VLOOKUP(Point[Tree Surround],tree_surround,2,FALSE))</f>
        <v/>
      </c>
      <c r="BR194" s="14" t="str">
        <f>IF(Point[Asset Group]="","",VLOOKUP(Point[Tree Grill],yes_no,2,FALSE))</f>
        <v/>
      </c>
      <c r="BS194" s="14" t="str">
        <f>IF(Point[Asset Group]="","",VLOOKUP(Point[Tree Location],tree_location,2,FALSE))</f>
        <v/>
      </c>
    </row>
    <row r="195" spans="1:71" s="3" customFormat="1" x14ac:dyDescent="0.2">
      <c r="A195" s="3" t="str">
        <f>IF(Point[DWG File Name]="","",Point[DWG File Name])</f>
        <v/>
      </c>
      <c r="B195" s="3" t="str">
        <f>IF(Point[DWG Layer Name]="","",Point[DWG Layer Name])</f>
        <v/>
      </c>
      <c r="C195" s="3" t="str">
        <f>IF(Point[DWG Handle]="","",Point[DWG Handle])</f>
        <v/>
      </c>
      <c r="D195" s="58" t="str">
        <f>IF(Point[X]="","",Point[X])</f>
        <v/>
      </c>
      <c r="E195" s="58" t="str">
        <f>IF(Point[Y]="","",Point[Y])</f>
        <v/>
      </c>
      <c r="F195" s="3" t="str">
        <f>IF(Point[Replacement Asset]="","",Point[Replacement Asset])</f>
        <v/>
      </c>
      <c r="G195" s="3" t="str">
        <f>IF(Point[Asset ID]="","",UPPER(Point[Asset ID]))</f>
        <v/>
      </c>
      <c r="H195" s="3" t="str">
        <f>IF(Point[Asset Group]="","",VLOOKUP(Point[Asset Group],asset_grp_pt,4,FALSE))</f>
        <v/>
      </c>
      <c r="I195" s="3" t="str">
        <f>IF(Point[Asset Group]="","",VLOOKUP(Point[Asset Group],asset_grp_pt,2,FALSE))</f>
        <v/>
      </c>
      <c r="J195" s="3" t="str">
        <f>IF(Point[Asset Group]="","",VLOOKUP(Point[Asset Group],asset_grp_pt,3,FALSE))</f>
        <v/>
      </c>
      <c r="K195" s="3" t="str">
        <f>IF(Point[Asset Group]="","",VLOOKUP(Point[Asset Type],type_master_list,2,FALSE))</f>
        <v/>
      </c>
      <c r="L195" s="3" t="str">
        <f>IF(Point[Asset Name]="","",PROPER(Point[Asset Name]))</f>
        <v/>
      </c>
      <c r="M195" s="11" t="str">
        <f>IF(Point[Install Date]="","",Point[Install Date])</f>
        <v/>
      </c>
      <c r="N195" s="11" t="str">
        <f>IF(Point[Note]="","",PROPER(Point[Note]))</f>
        <v/>
      </c>
      <c r="O195" s="11" t="str">
        <f>IF(Point[Resource Consent Number]="","",UPPER(Point[Resource Consent Number]))</f>
        <v/>
      </c>
      <c r="P195" s="53" t="str">
        <f>IF(Point[Asset Unit Cost]="","",Point[Asset Unit Cost])</f>
        <v/>
      </c>
      <c r="Q195" s="11" t="str">
        <f>IF(Point[Added By]="","",UPPER(Point[Added By]))</f>
        <v/>
      </c>
      <c r="R195" s="11" t="str">
        <f>IF(Point[Added Date]="","",Point[Added Date])</f>
        <v/>
      </c>
      <c r="S195" s="14" t="str">
        <f>IF(Point[Z COORD]="","",Point[Z COORD])</f>
        <v/>
      </c>
      <c r="T195" s="14" t="str">
        <f>IF(Point[Asset Description]="","",PROPER(Point[Asset Description]))</f>
        <v/>
      </c>
      <c r="U195" s="14" t="str">
        <f>IF(Point[[Artist ]]="","",PROPER(Point[[Artist ]]))</f>
        <v/>
      </c>
      <c r="V195" s="14" t="str">
        <f>IF(Point[Material Notes]="","",PROPER(Point[Material Notes]))</f>
        <v/>
      </c>
      <c r="W195" s="14" t="str">
        <f>IF(Point[Dimension Notes]="","",Point[Dimension Notes])</f>
        <v/>
      </c>
      <c r="X195" s="14" t="str">
        <f>IF(Point[List]="","",VLOOKUP(Point[Burner Number],number,2,FALSE))</f>
        <v/>
      </c>
      <c r="Y195" s="14" t="str">
        <f>IF(Point[List]="","",VLOOKUP(Point[Fuel],bbq_fuel,2,FALSE))</f>
        <v/>
      </c>
      <c r="Z195" s="14" t="str">
        <f>IF(Point[List]="","",VLOOKUP(Point[Cabinet Material],bbq_material,2,FALSE))</f>
        <v/>
      </c>
      <c r="AA195" s="14" t="str">
        <f>IF(Point[Asset Group]="","",VLOOKUP(Point[Manufacturer],manufacturer,2,FALSE))</f>
        <v/>
      </c>
      <c r="AB195" s="14" t="str">
        <f>IF(Point[Uinsex WC]="","",Point[Uinsex WC])</f>
        <v/>
      </c>
      <c r="AC195" s="14" t="str">
        <f>IF(Point[Female WC]="","",Point[Female WC])</f>
        <v/>
      </c>
      <c r="AD195" s="14" t="str">
        <f>IF(Point[Male WC]="","",Point[Male WC])</f>
        <v/>
      </c>
      <c r="AE195" s="14" t="str">
        <f>IF(Point[Urinal]="","",Point[Urinal])</f>
        <v/>
      </c>
      <c r="AF195" s="14" t="str">
        <f>IF(Point[Disabled Unisex]="","",Point[Disabled Unisex])</f>
        <v/>
      </c>
      <c r="AG195" s="14" t="str">
        <f>IF(Point[Disabled Female]="","",Point[Disabled Female])</f>
        <v/>
      </c>
      <c r="AH195" s="14" t="str">
        <f>IF(Point[Disabled Male]="","",Point[Disabled Male])</f>
        <v/>
      </c>
      <c r="AI195" s="14" t="str">
        <f>IF(Point[Asset Group]="","",VLOOKUP(Point[Handrail],yes_no,2,FALSE))</f>
        <v/>
      </c>
      <c r="AJ195" s="14" t="str">
        <f>IF(Point[Asset Group]="","",VLOOKUP(Point[Baby Changing],yes_no,2,FALSE))</f>
        <v/>
      </c>
      <c r="AK195" s="14" t="str">
        <f>IF(Point[Asset Group]="","",VLOOKUP(Point[Service Room],yes_no,2,FALSE))</f>
        <v/>
      </c>
      <c r="AL195" s="14" t="str">
        <f>IF(Point[Asset Group]="","",VLOOKUP(Point[Service Tap],service_tap,2,FALSE))</f>
        <v/>
      </c>
      <c r="AM195" s="14" t="str">
        <f>IF(Point[Asset Group]="","",VLOOKUP(Point[Heating Type],wc_heating,2,FALSE))</f>
        <v/>
      </c>
      <c r="AN195" s="14" t="str">
        <f>IF(Point[Asset Group]="","",VLOOKUP(Point[Power Supply],power_supply,2,FALSE))</f>
        <v/>
      </c>
      <c r="AO195" s="14" t="str">
        <f>IF(Point[Asset Group]="","",VLOOKUP(Point[Waste Water],waste_water,2,FALSE))</f>
        <v/>
      </c>
      <c r="AP195" s="14" t="str">
        <f>IF(Point[Asset Group]="","",VLOOKUP(Point[Furniture SubType],subdom_master_gdb,2,FALSE))</f>
        <v/>
      </c>
      <c r="AQ195" s="14" t="str">
        <f>IF(Point[Asset Group]="","",VLOOKUP(Point[Concrete Pad],yes_no,2,FALSE))</f>
        <v/>
      </c>
      <c r="AR195" s="14" t="str">
        <f>IF(Point[Asset Group]="","",VLOOKUP(Point[Material],material_master,2,FALSE))</f>
        <v/>
      </c>
      <c r="AS195" s="14" t="str">
        <f>IF(Point[Asset Group]="","",VLOOKUP(Point[Plumbing],irrigation_plumbing,2,FALSE))</f>
        <v/>
      </c>
      <c r="AT195" s="14" t="str">
        <f>IF(Point[Asset Group]="","",VLOOKUP(Point[Sprinklers],irrigation_sprinklers,2,FALSE))</f>
        <v/>
      </c>
      <c r="AU195" s="14" t="str">
        <f>IF(Point[Asset Group]="","",VLOOKUP(Point[System],irrigation_system,2,FALSE))</f>
        <v/>
      </c>
      <c r="AV195" s="14" t="str">
        <f>IF(Point[Asset Group]="","",VLOOKUP(Point[Status],irrigation_status,2,FALSE))</f>
        <v/>
      </c>
      <c r="AW195" s="11" t="str">
        <f>IF(Point[Date of manufacture]="","",Point[Date of manufacture])</f>
        <v/>
      </c>
      <c r="AX195" s="14" t="str">
        <f>IF(Point[Asset Group]="","",VLOOKUP(Point[Sign Purpose],sign_purpose,2,FALSE))</f>
        <v/>
      </c>
      <c r="AY195" s="14" t="str">
        <f>IF(Point[Asset Group]="","",VLOOKUP(Point[Sign Material],material_master,2,FALSE))</f>
        <v/>
      </c>
      <c r="AZ195" s="14" t="str">
        <f>IF(Point[Asset Group]="","",VLOOKUP(Point[Affixed To],sign_affix,2,FALSE))</f>
        <v/>
      </c>
      <c r="BA195" s="14" t="str">
        <f>IF(Point[Size HxB mm]="","",Point[Size HxB mm])</f>
        <v/>
      </c>
      <c r="BB195" s="14" t="str">
        <f>IF(Point[Height m]="","",Point[Height m])</f>
        <v/>
      </c>
      <c r="BC195" s="14" t="str">
        <f>IF(Point[Asset Group]="","",VLOOKUP(Point[Post Material],material_master,2,FALSE))</f>
        <v/>
      </c>
      <c r="BD195" s="14" t="str">
        <f>IF(Point[Asset Group]="","",VLOOKUP(Point[Post Number],number,2,FALSE))</f>
        <v/>
      </c>
      <c r="BE195" s="14" t="str">
        <f>IF(Point[Asset Group]="","",VLOOKUP(Point[Structure SubType],subdom_master_gdb,2,FALSE))</f>
        <v/>
      </c>
      <c r="BF195" s="14" t="str">
        <f>IF(Point[Area m2]="","",Point[Area m2])</f>
        <v/>
      </c>
      <c r="BG195" s="14" t="str">
        <f>IF(Point[Length m]="","",Point[Length m])</f>
        <v/>
      </c>
      <c r="BH195" s="14" t="str">
        <f>IF(Point[Width m]="","",Point[Width m])</f>
        <v/>
      </c>
      <c r="BI195" s="14" t="str">
        <f>IF(Point[Diameter m]="","",Point[Diameter m])</f>
        <v/>
      </c>
      <c r="BJ195" s="14" t="str">
        <f>IF(Point[Asset Group]="","",VLOOKUP(Point[Number of Pipes],number,2,FALSE))</f>
        <v/>
      </c>
      <c r="BK195" s="14" t="str">
        <f>IF(Point[Asset Group]="","",VLOOKUP(Point[Combined Name],2,FALSE))</f>
        <v/>
      </c>
      <c r="BL195" s="14" t="str">
        <f>IF(Point[Asset Group]="","",VLOOKUP(Point[Size Class],size_class,2,FALSE))</f>
        <v/>
      </c>
      <c r="BM195" s="14" t="str">
        <f>IF(Point[Asset Group]="","",VLOOKUP(Point[Age Class],age_class,2,FALSE))</f>
        <v/>
      </c>
      <c r="BN195" s="14" t="str">
        <f>IF(Point[Girth (cm)]="","",Point[Girth (cm)])</f>
        <v/>
      </c>
      <c r="BO195" s="14" t="str">
        <f>IF(Point[Crown Radius (m)]="","",Point[Crown Radius (m)])</f>
        <v/>
      </c>
      <c r="BP195" s="14" t="str">
        <f>IF(Point[Asset Group]="","",VLOOKUP(Point[Rooting Environment],root_enviro,2,FALSE))</f>
        <v/>
      </c>
      <c r="BQ195" s="14" t="str">
        <f>IF(Point[Asset Group]="","",VLOOKUP(Point[Tree Surround],tree_surround,2,FALSE))</f>
        <v/>
      </c>
      <c r="BR195" s="14" t="str">
        <f>IF(Point[Asset Group]="","",VLOOKUP(Point[Tree Grill],yes_no,2,FALSE))</f>
        <v/>
      </c>
      <c r="BS195" s="14" t="str">
        <f>IF(Point[Asset Group]="","",VLOOKUP(Point[Tree Location],tree_location,2,FALSE))</f>
        <v/>
      </c>
    </row>
    <row r="196" spans="1:71" s="3" customFormat="1" x14ac:dyDescent="0.2">
      <c r="A196" s="3" t="str">
        <f>IF(Point[DWG File Name]="","",Point[DWG File Name])</f>
        <v/>
      </c>
      <c r="B196" s="3" t="str">
        <f>IF(Point[DWG Layer Name]="","",Point[DWG Layer Name])</f>
        <v/>
      </c>
      <c r="C196" s="3" t="str">
        <f>IF(Point[DWG Handle]="","",Point[DWG Handle])</f>
        <v/>
      </c>
      <c r="D196" s="58" t="str">
        <f>IF(Point[X]="","",Point[X])</f>
        <v/>
      </c>
      <c r="E196" s="58" t="str">
        <f>IF(Point[Y]="","",Point[Y])</f>
        <v/>
      </c>
      <c r="F196" s="3" t="str">
        <f>IF(Point[Replacement Asset]="","",Point[Replacement Asset])</f>
        <v/>
      </c>
      <c r="G196" s="3" t="str">
        <f>IF(Point[Asset ID]="","",UPPER(Point[Asset ID]))</f>
        <v/>
      </c>
      <c r="H196" s="3" t="str">
        <f>IF(Point[Asset Group]="","",VLOOKUP(Point[Asset Group],asset_grp_pt,4,FALSE))</f>
        <v/>
      </c>
      <c r="I196" s="3" t="str">
        <f>IF(Point[Asset Group]="","",VLOOKUP(Point[Asset Group],asset_grp_pt,2,FALSE))</f>
        <v/>
      </c>
      <c r="J196" s="3" t="str">
        <f>IF(Point[Asset Group]="","",VLOOKUP(Point[Asset Group],asset_grp_pt,3,FALSE))</f>
        <v/>
      </c>
      <c r="K196" s="3" t="str">
        <f>IF(Point[Asset Group]="","",VLOOKUP(Point[Asset Type],type_master_list,2,FALSE))</f>
        <v/>
      </c>
      <c r="L196" s="3" t="str">
        <f>IF(Point[Asset Name]="","",PROPER(Point[Asset Name]))</f>
        <v/>
      </c>
      <c r="M196" s="11" t="str">
        <f>IF(Point[Install Date]="","",Point[Install Date])</f>
        <v/>
      </c>
      <c r="N196" s="11" t="str">
        <f>IF(Point[Note]="","",PROPER(Point[Note]))</f>
        <v/>
      </c>
      <c r="O196" s="11" t="str">
        <f>IF(Point[Resource Consent Number]="","",UPPER(Point[Resource Consent Number]))</f>
        <v/>
      </c>
      <c r="P196" s="53" t="str">
        <f>IF(Point[Asset Unit Cost]="","",Point[Asset Unit Cost])</f>
        <v/>
      </c>
      <c r="Q196" s="11" t="str">
        <f>IF(Point[Added By]="","",UPPER(Point[Added By]))</f>
        <v/>
      </c>
      <c r="R196" s="11" t="str">
        <f>IF(Point[Added Date]="","",Point[Added Date])</f>
        <v/>
      </c>
      <c r="S196" s="14" t="str">
        <f>IF(Point[Z COORD]="","",Point[Z COORD])</f>
        <v/>
      </c>
      <c r="T196" s="14" t="str">
        <f>IF(Point[Asset Description]="","",PROPER(Point[Asset Description]))</f>
        <v/>
      </c>
      <c r="U196" s="14" t="str">
        <f>IF(Point[[Artist ]]="","",PROPER(Point[[Artist ]]))</f>
        <v/>
      </c>
      <c r="V196" s="14" t="str">
        <f>IF(Point[Material Notes]="","",PROPER(Point[Material Notes]))</f>
        <v/>
      </c>
      <c r="W196" s="14" t="str">
        <f>IF(Point[Dimension Notes]="","",Point[Dimension Notes])</f>
        <v/>
      </c>
      <c r="X196" s="14" t="str">
        <f>IF(Point[List]="","",VLOOKUP(Point[Burner Number],number,2,FALSE))</f>
        <v/>
      </c>
      <c r="Y196" s="14" t="str">
        <f>IF(Point[List]="","",VLOOKUP(Point[Fuel],bbq_fuel,2,FALSE))</f>
        <v/>
      </c>
      <c r="Z196" s="14" t="str">
        <f>IF(Point[List]="","",VLOOKUP(Point[Cabinet Material],bbq_material,2,FALSE))</f>
        <v/>
      </c>
      <c r="AA196" s="14" t="str">
        <f>IF(Point[Asset Group]="","",VLOOKUP(Point[Manufacturer],manufacturer,2,FALSE))</f>
        <v/>
      </c>
      <c r="AB196" s="14" t="str">
        <f>IF(Point[Uinsex WC]="","",Point[Uinsex WC])</f>
        <v/>
      </c>
      <c r="AC196" s="14" t="str">
        <f>IF(Point[Female WC]="","",Point[Female WC])</f>
        <v/>
      </c>
      <c r="AD196" s="14" t="str">
        <f>IF(Point[Male WC]="","",Point[Male WC])</f>
        <v/>
      </c>
      <c r="AE196" s="14" t="str">
        <f>IF(Point[Urinal]="","",Point[Urinal])</f>
        <v/>
      </c>
      <c r="AF196" s="14" t="str">
        <f>IF(Point[Disabled Unisex]="","",Point[Disabled Unisex])</f>
        <v/>
      </c>
      <c r="AG196" s="14" t="str">
        <f>IF(Point[Disabled Female]="","",Point[Disabled Female])</f>
        <v/>
      </c>
      <c r="AH196" s="14" t="str">
        <f>IF(Point[Disabled Male]="","",Point[Disabled Male])</f>
        <v/>
      </c>
      <c r="AI196" s="14" t="str">
        <f>IF(Point[Asset Group]="","",VLOOKUP(Point[Handrail],yes_no,2,FALSE))</f>
        <v/>
      </c>
      <c r="AJ196" s="14" t="str">
        <f>IF(Point[Asset Group]="","",VLOOKUP(Point[Baby Changing],yes_no,2,FALSE))</f>
        <v/>
      </c>
      <c r="AK196" s="14" t="str">
        <f>IF(Point[Asset Group]="","",VLOOKUP(Point[Service Room],yes_no,2,FALSE))</f>
        <v/>
      </c>
      <c r="AL196" s="14" t="str">
        <f>IF(Point[Asset Group]="","",VLOOKUP(Point[Service Tap],service_tap,2,FALSE))</f>
        <v/>
      </c>
      <c r="AM196" s="14" t="str">
        <f>IF(Point[Asset Group]="","",VLOOKUP(Point[Heating Type],wc_heating,2,FALSE))</f>
        <v/>
      </c>
      <c r="AN196" s="14" t="str">
        <f>IF(Point[Asset Group]="","",VLOOKUP(Point[Power Supply],power_supply,2,FALSE))</f>
        <v/>
      </c>
      <c r="AO196" s="14" t="str">
        <f>IF(Point[Asset Group]="","",VLOOKUP(Point[Waste Water],waste_water,2,FALSE))</f>
        <v/>
      </c>
      <c r="AP196" s="14" t="str">
        <f>IF(Point[Asset Group]="","",VLOOKUP(Point[Furniture SubType],subdom_master_gdb,2,FALSE))</f>
        <v/>
      </c>
      <c r="AQ196" s="14" t="str">
        <f>IF(Point[Asset Group]="","",VLOOKUP(Point[Concrete Pad],yes_no,2,FALSE))</f>
        <v/>
      </c>
      <c r="AR196" s="14" t="str">
        <f>IF(Point[Asset Group]="","",VLOOKUP(Point[Material],material_master,2,FALSE))</f>
        <v/>
      </c>
      <c r="AS196" s="14" t="str">
        <f>IF(Point[Asset Group]="","",VLOOKUP(Point[Plumbing],irrigation_plumbing,2,FALSE))</f>
        <v/>
      </c>
      <c r="AT196" s="14" t="str">
        <f>IF(Point[Asset Group]="","",VLOOKUP(Point[Sprinklers],irrigation_sprinklers,2,FALSE))</f>
        <v/>
      </c>
      <c r="AU196" s="14" t="str">
        <f>IF(Point[Asset Group]="","",VLOOKUP(Point[System],irrigation_system,2,FALSE))</f>
        <v/>
      </c>
      <c r="AV196" s="14" t="str">
        <f>IF(Point[Asset Group]="","",VLOOKUP(Point[Status],irrigation_status,2,FALSE))</f>
        <v/>
      </c>
      <c r="AW196" s="11" t="str">
        <f>IF(Point[Date of manufacture]="","",Point[Date of manufacture])</f>
        <v/>
      </c>
      <c r="AX196" s="14" t="str">
        <f>IF(Point[Asset Group]="","",VLOOKUP(Point[Sign Purpose],sign_purpose,2,FALSE))</f>
        <v/>
      </c>
      <c r="AY196" s="14" t="str">
        <f>IF(Point[Asset Group]="","",VLOOKUP(Point[Sign Material],material_master,2,FALSE))</f>
        <v/>
      </c>
      <c r="AZ196" s="14" t="str">
        <f>IF(Point[Asset Group]="","",VLOOKUP(Point[Affixed To],sign_affix,2,FALSE))</f>
        <v/>
      </c>
      <c r="BA196" s="14" t="str">
        <f>IF(Point[Size HxB mm]="","",Point[Size HxB mm])</f>
        <v/>
      </c>
      <c r="BB196" s="14" t="str">
        <f>IF(Point[Height m]="","",Point[Height m])</f>
        <v/>
      </c>
      <c r="BC196" s="14" t="str">
        <f>IF(Point[Asset Group]="","",VLOOKUP(Point[Post Material],material_master,2,FALSE))</f>
        <v/>
      </c>
      <c r="BD196" s="14" t="str">
        <f>IF(Point[Asset Group]="","",VLOOKUP(Point[Post Number],number,2,FALSE))</f>
        <v/>
      </c>
      <c r="BE196" s="14" t="str">
        <f>IF(Point[Asset Group]="","",VLOOKUP(Point[Structure SubType],subdom_master_gdb,2,FALSE))</f>
        <v/>
      </c>
      <c r="BF196" s="14" t="str">
        <f>IF(Point[Area m2]="","",Point[Area m2])</f>
        <v/>
      </c>
      <c r="BG196" s="14" t="str">
        <f>IF(Point[Length m]="","",Point[Length m])</f>
        <v/>
      </c>
      <c r="BH196" s="14" t="str">
        <f>IF(Point[Width m]="","",Point[Width m])</f>
        <v/>
      </c>
      <c r="BI196" s="14" t="str">
        <f>IF(Point[Diameter m]="","",Point[Diameter m])</f>
        <v/>
      </c>
      <c r="BJ196" s="14" t="str">
        <f>IF(Point[Asset Group]="","",VLOOKUP(Point[Number of Pipes],number,2,FALSE))</f>
        <v/>
      </c>
      <c r="BK196" s="14" t="str">
        <f>IF(Point[Asset Group]="","",VLOOKUP(Point[Combined Name],2,FALSE))</f>
        <v/>
      </c>
      <c r="BL196" s="14" t="str">
        <f>IF(Point[Asset Group]="","",VLOOKUP(Point[Size Class],size_class,2,FALSE))</f>
        <v/>
      </c>
      <c r="BM196" s="14" t="str">
        <f>IF(Point[Asset Group]="","",VLOOKUP(Point[Age Class],age_class,2,FALSE))</f>
        <v/>
      </c>
      <c r="BN196" s="14" t="str">
        <f>IF(Point[Girth (cm)]="","",Point[Girth (cm)])</f>
        <v/>
      </c>
      <c r="BO196" s="14" t="str">
        <f>IF(Point[Crown Radius (m)]="","",Point[Crown Radius (m)])</f>
        <v/>
      </c>
      <c r="BP196" s="14" t="str">
        <f>IF(Point[Asset Group]="","",VLOOKUP(Point[Rooting Environment],root_enviro,2,FALSE))</f>
        <v/>
      </c>
      <c r="BQ196" s="14" t="str">
        <f>IF(Point[Asset Group]="","",VLOOKUP(Point[Tree Surround],tree_surround,2,FALSE))</f>
        <v/>
      </c>
      <c r="BR196" s="14" t="str">
        <f>IF(Point[Asset Group]="","",VLOOKUP(Point[Tree Grill],yes_no,2,FALSE))</f>
        <v/>
      </c>
      <c r="BS196" s="14" t="str">
        <f>IF(Point[Asset Group]="","",VLOOKUP(Point[Tree Location],tree_location,2,FALSE))</f>
        <v/>
      </c>
    </row>
    <row r="197" spans="1:71" s="3" customFormat="1" x14ac:dyDescent="0.2">
      <c r="A197" s="3" t="str">
        <f>IF(Point[DWG File Name]="","",Point[DWG File Name])</f>
        <v/>
      </c>
      <c r="B197" s="3" t="str">
        <f>IF(Point[DWG Layer Name]="","",Point[DWG Layer Name])</f>
        <v/>
      </c>
      <c r="C197" s="3" t="str">
        <f>IF(Point[DWG Handle]="","",Point[DWG Handle])</f>
        <v/>
      </c>
      <c r="D197" s="58" t="str">
        <f>IF(Point[X]="","",Point[X])</f>
        <v/>
      </c>
      <c r="E197" s="58" t="str">
        <f>IF(Point[Y]="","",Point[Y])</f>
        <v/>
      </c>
      <c r="F197" s="3" t="str">
        <f>IF(Point[Replacement Asset]="","",Point[Replacement Asset])</f>
        <v/>
      </c>
      <c r="G197" s="3" t="str">
        <f>IF(Point[Asset ID]="","",UPPER(Point[Asset ID]))</f>
        <v/>
      </c>
      <c r="H197" s="3" t="str">
        <f>IF(Point[Asset Group]="","",VLOOKUP(Point[Asset Group],asset_grp_pt,4,FALSE))</f>
        <v/>
      </c>
      <c r="I197" s="3" t="str">
        <f>IF(Point[Asset Group]="","",VLOOKUP(Point[Asset Group],asset_grp_pt,2,FALSE))</f>
        <v/>
      </c>
      <c r="J197" s="3" t="str">
        <f>IF(Point[Asset Group]="","",VLOOKUP(Point[Asset Group],asset_grp_pt,3,FALSE))</f>
        <v/>
      </c>
      <c r="K197" s="3" t="str">
        <f>IF(Point[Asset Group]="","",VLOOKUP(Point[Asset Type],type_master_list,2,FALSE))</f>
        <v/>
      </c>
      <c r="L197" s="3" t="str">
        <f>IF(Point[Asset Name]="","",PROPER(Point[Asset Name]))</f>
        <v/>
      </c>
      <c r="M197" s="11" t="str">
        <f>IF(Point[Install Date]="","",Point[Install Date])</f>
        <v/>
      </c>
      <c r="N197" s="11" t="str">
        <f>IF(Point[Note]="","",PROPER(Point[Note]))</f>
        <v/>
      </c>
      <c r="O197" s="11" t="str">
        <f>IF(Point[Resource Consent Number]="","",UPPER(Point[Resource Consent Number]))</f>
        <v/>
      </c>
      <c r="P197" s="53" t="str">
        <f>IF(Point[Asset Unit Cost]="","",Point[Asset Unit Cost])</f>
        <v/>
      </c>
      <c r="Q197" s="11" t="str">
        <f>IF(Point[Added By]="","",UPPER(Point[Added By]))</f>
        <v/>
      </c>
      <c r="R197" s="11" t="str">
        <f>IF(Point[Added Date]="","",Point[Added Date])</f>
        <v/>
      </c>
      <c r="S197" s="14" t="str">
        <f>IF(Point[Z COORD]="","",Point[Z COORD])</f>
        <v/>
      </c>
      <c r="T197" s="14" t="str">
        <f>IF(Point[Asset Description]="","",PROPER(Point[Asset Description]))</f>
        <v/>
      </c>
      <c r="U197" s="14" t="str">
        <f>IF(Point[[Artist ]]="","",PROPER(Point[[Artist ]]))</f>
        <v/>
      </c>
      <c r="V197" s="14" t="str">
        <f>IF(Point[Material Notes]="","",PROPER(Point[Material Notes]))</f>
        <v/>
      </c>
      <c r="W197" s="14" t="str">
        <f>IF(Point[Dimension Notes]="","",Point[Dimension Notes])</f>
        <v/>
      </c>
      <c r="X197" s="14" t="str">
        <f>IF(Point[List]="","",VLOOKUP(Point[Burner Number],number,2,FALSE))</f>
        <v/>
      </c>
      <c r="Y197" s="14" t="str">
        <f>IF(Point[List]="","",VLOOKUP(Point[Fuel],bbq_fuel,2,FALSE))</f>
        <v/>
      </c>
      <c r="Z197" s="14" t="str">
        <f>IF(Point[List]="","",VLOOKUP(Point[Cabinet Material],bbq_material,2,FALSE))</f>
        <v/>
      </c>
      <c r="AA197" s="14" t="str">
        <f>IF(Point[Asset Group]="","",VLOOKUP(Point[Manufacturer],manufacturer,2,FALSE))</f>
        <v/>
      </c>
      <c r="AB197" s="14" t="str">
        <f>IF(Point[Uinsex WC]="","",Point[Uinsex WC])</f>
        <v/>
      </c>
      <c r="AC197" s="14" t="str">
        <f>IF(Point[Female WC]="","",Point[Female WC])</f>
        <v/>
      </c>
      <c r="AD197" s="14" t="str">
        <f>IF(Point[Male WC]="","",Point[Male WC])</f>
        <v/>
      </c>
      <c r="AE197" s="14" t="str">
        <f>IF(Point[Urinal]="","",Point[Urinal])</f>
        <v/>
      </c>
      <c r="AF197" s="14" t="str">
        <f>IF(Point[Disabled Unisex]="","",Point[Disabled Unisex])</f>
        <v/>
      </c>
      <c r="AG197" s="14" t="str">
        <f>IF(Point[Disabled Female]="","",Point[Disabled Female])</f>
        <v/>
      </c>
      <c r="AH197" s="14" t="str">
        <f>IF(Point[Disabled Male]="","",Point[Disabled Male])</f>
        <v/>
      </c>
      <c r="AI197" s="14" t="str">
        <f>IF(Point[Asset Group]="","",VLOOKUP(Point[Handrail],yes_no,2,FALSE))</f>
        <v/>
      </c>
      <c r="AJ197" s="14" t="str">
        <f>IF(Point[Asset Group]="","",VLOOKUP(Point[Baby Changing],yes_no,2,FALSE))</f>
        <v/>
      </c>
      <c r="AK197" s="14" t="str">
        <f>IF(Point[Asset Group]="","",VLOOKUP(Point[Service Room],yes_no,2,FALSE))</f>
        <v/>
      </c>
      <c r="AL197" s="14" t="str">
        <f>IF(Point[Asset Group]="","",VLOOKUP(Point[Service Tap],service_tap,2,FALSE))</f>
        <v/>
      </c>
      <c r="AM197" s="14" t="str">
        <f>IF(Point[Asset Group]="","",VLOOKUP(Point[Heating Type],wc_heating,2,FALSE))</f>
        <v/>
      </c>
      <c r="AN197" s="14" t="str">
        <f>IF(Point[Asset Group]="","",VLOOKUP(Point[Power Supply],power_supply,2,FALSE))</f>
        <v/>
      </c>
      <c r="AO197" s="14" t="str">
        <f>IF(Point[Asset Group]="","",VLOOKUP(Point[Waste Water],waste_water,2,FALSE))</f>
        <v/>
      </c>
      <c r="AP197" s="14" t="str">
        <f>IF(Point[Asset Group]="","",VLOOKUP(Point[Furniture SubType],subdom_master_gdb,2,FALSE))</f>
        <v/>
      </c>
      <c r="AQ197" s="14" t="str">
        <f>IF(Point[Asset Group]="","",VLOOKUP(Point[Concrete Pad],yes_no,2,FALSE))</f>
        <v/>
      </c>
      <c r="AR197" s="14" t="str">
        <f>IF(Point[Asset Group]="","",VLOOKUP(Point[Material],material_master,2,FALSE))</f>
        <v/>
      </c>
      <c r="AS197" s="14" t="str">
        <f>IF(Point[Asset Group]="","",VLOOKUP(Point[Plumbing],irrigation_plumbing,2,FALSE))</f>
        <v/>
      </c>
      <c r="AT197" s="14" t="str">
        <f>IF(Point[Asset Group]="","",VLOOKUP(Point[Sprinklers],irrigation_sprinklers,2,FALSE))</f>
        <v/>
      </c>
      <c r="AU197" s="14" t="str">
        <f>IF(Point[Asset Group]="","",VLOOKUP(Point[System],irrigation_system,2,FALSE))</f>
        <v/>
      </c>
      <c r="AV197" s="14" t="str">
        <f>IF(Point[Asset Group]="","",VLOOKUP(Point[Status],irrigation_status,2,FALSE))</f>
        <v/>
      </c>
      <c r="AW197" s="11" t="str">
        <f>IF(Point[Date of manufacture]="","",Point[Date of manufacture])</f>
        <v/>
      </c>
      <c r="AX197" s="14" t="str">
        <f>IF(Point[Asset Group]="","",VLOOKUP(Point[Sign Purpose],sign_purpose,2,FALSE))</f>
        <v/>
      </c>
      <c r="AY197" s="14" t="str">
        <f>IF(Point[Asset Group]="","",VLOOKUP(Point[Sign Material],material_master,2,FALSE))</f>
        <v/>
      </c>
      <c r="AZ197" s="14" t="str">
        <f>IF(Point[Asset Group]="","",VLOOKUP(Point[Affixed To],sign_affix,2,FALSE))</f>
        <v/>
      </c>
      <c r="BA197" s="14" t="str">
        <f>IF(Point[Size HxB mm]="","",Point[Size HxB mm])</f>
        <v/>
      </c>
      <c r="BB197" s="14" t="str">
        <f>IF(Point[Height m]="","",Point[Height m])</f>
        <v/>
      </c>
      <c r="BC197" s="14" t="str">
        <f>IF(Point[Asset Group]="","",VLOOKUP(Point[Post Material],material_master,2,FALSE))</f>
        <v/>
      </c>
      <c r="BD197" s="14" t="str">
        <f>IF(Point[Asset Group]="","",VLOOKUP(Point[Post Number],number,2,FALSE))</f>
        <v/>
      </c>
      <c r="BE197" s="14" t="str">
        <f>IF(Point[Asset Group]="","",VLOOKUP(Point[Structure SubType],subdom_master_gdb,2,FALSE))</f>
        <v/>
      </c>
      <c r="BF197" s="14" t="str">
        <f>IF(Point[Area m2]="","",Point[Area m2])</f>
        <v/>
      </c>
      <c r="BG197" s="14" t="str">
        <f>IF(Point[Length m]="","",Point[Length m])</f>
        <v/>
      </c>
      <c r="BH197" s="14" t="str">
        <f>IF(Point[Width m]="","",Point[Width m])</f>
        <v/>
      </c>
      <c r="BI197" s="14" t="str">
        <f>IF(Point[Diameter m]="","",Point[Diameter m])</f>
        <v/>
      </c>
      <c r="BJ197" s="14" t="str">
        <f>IF(Point[Asset Group]="","",VLOOKUP(Point[Number of Pipes],number,2,FALSE))</f>
        <v/>
      </c>
      <c r="BK197" s="14" t="str">
        <f>IF(Point[Asset Group]="","",VLOOKUP(Point[Combined Name],2,FALSE))</f>
        <v/>
      </c>
      <c r="BL197" s="14" t="str">
        <f>IF(Point[Asset Group]="","",VLOOKUP(Point[Size Class],size_class,2,FALSE))</f>
        <v/>
      </c>
      <c r="BM197" s="14" t="str">
        <f>IF(Point[Asset Group]="","",VLOOKUP(Point[Age Class],age_class,2,FALSE))</f>
        <v/>
      </c>
      <c r="BN197" s="14" t="str">
        <f>IF(Point[Girth (cm)]="","",Point[Girth (cm)])</f>
        <v/>
      </c>
      <c r="BO197" s="14" t="str">
        <f>IF(Point[Crown Radius (m)]="","",Point[Crown Radius (m)])</f>
        <v/>
      </c>
      <c r="BP197" s="14" t="str">
        <f>IF(Point[Asset Group]="","",VLOOKUP(Point[Rooting Environment],root_enviro,2,FALSE))</f>
        <v/>
      </c>
      <c r="BQ197" s="14" t="str">
        <f>IF(Point[Asset Group]="","",VLOOKUP(Point[Tree Surround],tree_surround,2,FALSE))</f>
        <v/>
      </c>
      <c r="BR197" s="14" t="str">
        <f>IF(Point[Asset Group]="","",VLOOKUP(Point[Tree Grill],yes_no,2,FALSE))</f>
        <v/>
      </c>
      <c r="BS197" s="14" t="str">
        <f>IF(Point[Asset Group]="","",VLOOKUP(Point[Tree Location],tree_location,2,FALSE))</f>
        <v/>
      </c>
    </row>
    <row r="198" spans="1:71" s="3" customFormat="1" x14ac:dyDescent="0.2">
      <c r="A198" s="3" t="str">
        <f>IF(Point[DWG File Name]="","",Point[DWG File Name])</f>
        <v/>
      </c>
      <c r="B198" s="3" t="str">
        <f>IF(Point[DWG Layer Name]="","",Point[DWG Layer Name])</f>
        <v/>
      </c>
      <c r="C198" s="3" t="str">
        <f>IF(Point[DWG Handle]="","",Point[DWG Handle])</f>
        <v/>
      </c>
      <c r="D198" s="58" t="str">
        <f>IF(Point[X]="","",Point[X])</f>
        <v/>
      </c>
      <c r="E198" s="58" t="str">
        <f>IF(Point[Y]="","",Point[Y])</f>
        <v/>
      </c>
      <c r="F198" s="3" t="str">
        <f>IF(Point[Replacement Asset]="","",Point[Replacement Asset])</f>
        <v/>
      </c>
      <c r="G198" s="3" t="str">
        <f>IF(Point[Asset ID]="","",UPPER(Point[Asset ID]))</f>
        <v/>
      </c>
      <c r="H198" s="3" t="str">
        <f>IF(Point[Asset Group]="","",VLOOKUP(Point[Asset Group],asset_grp_pt,4,FALSE))</f>
        <v/>
      </c>
      <c r="I198" s="3" t="str">
        <f>IF(Point[Asset Group]="","",VLOOKUP(Point[Asset Group],asset_grp_pt,2,FALSE))</f>
        <v/>
      </c>
      <c r="J198" s="3" t="str">
        <f>IF(Point[Asset Group]="","",VLOOKUP(Point[Asset Group],asset_grp_pt,3,FALSE))</f>
        <v/>
      </c>
      <c r="K198" s="3" t="str">
        <f>IF(Point[Asset Group]="","",VLOOKUP(Point[Asset Type],type_master_list,2,FALSE))</f>
        <v/>
      </c>
      <c r="L198" s="3" t="str">
        <f>IF(Point[Asset Name]="","",PROPER(Point[Asset Name]))</f>
        <v/>
      </c>
      <c r="M198" s="11" t="str">
        <f>IF(Point[Install Date]="","",Point[Install Date])</f>
        <v/>
      </c>
      <c r="N198" s="11" t="str">
        <f>IF(Point[Note]="","",PROPER(Point[Note]))</f>
        <v/>
      </c>
      <c r="O198" s="11" t="str">
        <f>IF(Point[Resource Consent Number]="","",UPPER(Point[Resource Consent Number]))</f>
        <v/>
      </c>
      <c r="P198" s="53" t="str">
        <f>IF(Point[Asset Unit Cost]="","",Point[Asset Unit Cost])</f>
        <v/>
      </c>
      <c r="Q198" s="11" t="str">
        <f>IF(Point[Added By]="","",UPPER(Point[Added By]))</f>
        <v/>
      </c>
      <c r="R198" s="11" t="str">
        <f>IF(Point[Added Date]="","",Point[Added Date])</f>
        <v/>
      </c>
      <c r="S198" s="14" t="str">
        <f>IF(Point[Z COORD]="","",Point[Z COORD])</f>
        <v/>
      </c>
      <c r="T198" s="14" t="str">
        <f>IF(Point[Asset Description]="","",PROPER(Point[Asset Description]))</f>
        <v/>
      </c>
      <c r="U198" s="14" t="str">
        <f>IF(Point[[Artist ]]="","",PROPER(Point[[Artist ]]))</f>
        <v/>
      </c>
      <c r="V198" s="14" t="str">
        <f>IF(Point[Material Notes]="","",PROPER(Point[Material Notes]))</f>
        <v/>
      </c>
      <c r="W198" s="14" t="str">
        <f>IF(Point[Dimension Notes]="","",Point[Dimension Notes])</f>
        <v/>
      </c>
      <c r="X198" s="14" t="str">
        <f>IF(Point[List]="","",VLOOKUP(Point[Burner Number],number,2,FALSE))</f>
        <v/>
      </c>
      <c r="Y198" s="14" t="str">
        <f>IF(Point[List]="","",VLOOKUP(Point[Fuel],bbq_fuel,2,FALSE))</f>
        <v/>
      </c>
      <c r="Z198" s="14" t="str">
        <f>IF(Point[List]="","",VLOOKUP(Point[Cabinet Material],bbq_material,2,FALSE))</f>
        <v/>
      </c>
      <c r="AA198" s="14" t="str">
        <f>IF(Point[Asset Group]="","",VLOOKUP(Point[Manufacturer],manufacturer,2,FALSE))</f>
        <v/>
      </c>
      <c r="AB198" s="14" t="str">
        <f>IF(Point[Uinsex WC]="","",Point[Uinsex WC])</f>
        <v/>
      </c>
      <c r="AC198" s="14" t="str">
        <f>IF(Point[Female WC]="","",Point[Female WC])</f>
        <v/>
      </c>
      <c r="AD198" s="14" t="str">
        <f>IF(Point[Male WC]="","",Point[Male WC])</f>
        <v/>
      </c>
      <c r="AE198" s="14" t="str">
        <f>IF(Point[Urinal]="","",Point[Urinal])</f>
        <v/>
      </c>
      <c r="AF198" s="14" t="str">
        <f>IF(Point[Disabled Unisex]="","",Point[Disabled Unisex])</f>
        <v/>
      </c>
      <c r="AG198" s="14" t="str">
        <f>IF(Point[Disabled Female]="","",Point[Disabled Female])</f>
        <v/>
      </c>
      <c r="AH198" s="14" t="str">
        <f>IF(Point[Disabled Male]="","",Point[Disabled Male])</f>
        <v/>
      </c>
      <c r="AI198" s="14" t="str">
        <f>IF(Point[Asset Group]="","",VLOOKUP(Point[Handrail],yes_no,2,FALSE))</f>
        <v/>
      </c>
      <c r="AJ198" s="14" t="str">
        <f>IF(Point[Asset Group]="","",VLOOKUP(Point[Baby Changing],yes_no,2,FALSE))</f>
        <v/>
      </c>
      <c r="AK198" s="14" t="str">
        <f>IF(Point[Asset Group]="","",VLOOKUP(Point[Service Room],yes_no,2,FALSE))</f>
        <v/>
      </c>
      <c r="AL198" s="14" t="str">
        <f>IF(Point[Asset Group]="","",VLOOKUP(Point[Service Tap],service_tap,2,FALSE))</f>
        <v/>
      </c>
      <c r="AM198" s="14" t="str">
        <f>IF(Point[Asset Group]="","",VLOOKUP(Point[Heating Type],wc_heating,2,FALSE))</f>
        <v/>
      </c>
      <c r="AN198" s="14" t="str">
        <f>IF(Point[Asset Group]="","",VLOOKUP(Point[Power Supply],power_supply,2,FALSE))</f>
        <v/>
      </c>
      <c r="AO198" s="14" t="str">
        <f>IF(Point[Asset Group]="","",VLOOKUP(Point[Waste Water],waste_water,2,FALSE))</f>
        <v/>
      </c>
      <c r="AP198" s="14" t="str">
        <f>IF(Point[Asset Group]="","",VLOOKUP(Point[Furniture SubType],subdom_master_gdb,2,FALSE))</f>
        <v/>
      </c>
      <c r="AQ198" s="14" t="str">
        <f>IF(Point[Asset Group]="","",VLOOKUP(Point[Concrete Pad],yes_no,2,FALSE))</f>
        <v/>
      </c>
      <c r="AR198" s="14" t="str">
        <f>IF(Point[Asset Group]="","",VLOOKUP(Point[Material],material_master,2,FALSE))</f>
        <v/>
      </c>
      <c r="AS198" s="14" t="str">
        <f>IF(Point[Asset Group]="","",VLOOKUP(Point[Plumbing],irrigation_plumbing,2,FALSE))</f>
        <v/>
      </c>
      <c r="AT198" s="14" t="str">
        <f>IF(Point[Asset Group]="","",VLOOKUP(Point[Sprinklers],irrigation_sprinklers,2,FALSE))</f>
        <v/>
      </c>
      <c r="AU198" s="14" t="str">
        <f>IF(Point[Asset Group]="","",VLOOKUP(Point[System],irrigation_system,2,FALSE))</f>
        <v/>
      </c>
      <c r="AV198" s="14" t="str">
        <f>IF(Point[Asset Group]="","",VLOOKUP(Point[Status],irrigation_status,2,FALSE))</f>
        <v/>
      </c>
      <c r="AW198" s="11" t="str">
        <f>IF(Point[Date of manufacture]="","",Point[Date of manufacture])</f>
        <v/>
      </c>
      <c r="AX198" s="14" t="str">
        <f>IF(Point[Asset Group]="","",VLOOKUP(Point[Sign Purpose],sign_purpose,2,FALSE))</f>
        <v/>
      </c>
      <c r="AY198" s="14" t="str">
        <f>IF(Point[Asset Group]="","",VLOOKUP(Point[Sign Material],material_master,2,FALSE))</f>
        <v/>
      </c>
      <c r="AZ198" s="14" t="str">
        <f>IF(Point[Asset Group]="","",VLOOKUP(Point[Affixed To],sign_affix,2,FALSE))</f>
        <v/>
      </c>
      <c r="BA198" s="14" t="str">
        <f>IF(Point[Size HxB mm]="","",Point[Size HxB mm])</f>
        <v/>
      </c>
      <c r="BB198" s="14" t="str">
        <f>IF(Point[Height m]="","",Point[Height m])</f>
        <v/>
      </c>
      <c r="BC198" s="14" t="str">
        <f>IF(Point[Asset Group]="","",VLOOKUP(Point[Post Material],material_master,2,FALSE))</f>
        <v/>
      </c>
      <c r="BD198" s="14" t="str">
        <f>IF(Point[Asset Group]="","",VLOOKUP(Point[Post Number],number,2,FALSE))</f>
        <v/>
      </c>
      <c r="BE198" s="14" t="str">
        <f>IF(Point[Asset Group]="","",VLOOKUP(Point[Structure SubType],subdom_master_gdb,2,FALSE))</f>
        <v/>
      </c>
      <c r="BF198" s="14" t="str">
        <f>IF(Point[Area m2]="","",Point[Area m2])</f>
        <v/>
      </c>
      <c r="BG198" s="14" t="str">
        <f>IF(Point[Length m]="","",Point[Length m])</f>
        <v/>
      </c>
      <c r="BH198" s="14" t="str">
        <f>IF(Point[Width m]="","",Point[Width m])</f>
        <v/>
      </c>
      <c r="BI198" s="14" t="str">
        <f>IF(Point[Diameter m]="","",Point[Diameter m])</f>
        <v/>
      </c>
      <c r="BJ198" s="14" t="str">
        <f>IF(Point[Asset Group]="","",VLOOKUP(Point[Number of Pipes],number,2,FALSE))</f>
        <v/>
      </c>
      <c r="BK198" s="14" t="str">
        <f>IF(Point[Asset Group]="","",VLOOKUP(Point[Combined Name],2,FALSE))</f>
        <v/>
      </c>
      <c r="BL198" s="14" t="str">
        <f>IF(Point[Asset Group]="","",VLOOKUP(Point[Size Class],size_class,2,FALSE))</f>
        <v/>
      </c>
      <c r="BM198" s="14" t="str">
        <f>IF(Point[Asset Group]="","",VLOOKUP(Point[Age Class],age_class,2,FALSE))</f>
        <v/>
      </c>
      <c r="BN198" s="14" t="str">
        <f>IF(Point[Girth (cm)]="","",Point[Girth (cm)])</f>
        <v/>
      </c>
      <c r="BO198" s="14" t="str">
        <f>IF(Point[Crown Radius (m)]="","",Point[Crown Radius (m)])</f>
        <v/>
      </c>
      <c r="BP198" s="14" t="str">
        <f>IF(Point[Asset Group]="","",VLOOKUP(Point[Rooting Environment],root_enviro,2,FALSE))</f>
        <v/>
      </c>
      <c r="BQ198" s="14" t="str">
        <f>IF(Point[Asset Group]="","",VLOOKUP(Point[Tree Surround],tree_surround,2,FALSE))</f>
        <v/>
      </c>
      <c r="BR198" s="14" t="str">
        <f>IF(Point[Asset Group]="","",VLOOKUP(Point[Tree Grill],yes_no,2,FALSE))</f>
        <v/>
      </c>
      <c r="BS198" s="14" t="str">
        <f>IF(Point[Asset Group]="","",VLOOKUP(Point[Tree Location],tree_location,2,FALSE))</f>
        <v/>
      </c>
    </row>
    <row r="199" spans="1:71" s="3" customFormat="1" x14ac:dyDescent="0.2">
      <c r="A199" s="3" t="str">
        <f>IF(Point[DWG File Name]="","",Point[DWG File Name])</f>
        <v/>
      </c>
      <c r="B199" s="3" t="str">
        <f>IF(Point[DWG Layer Name]="","",Point[DWG Layer Name])</f>
        <v/>
      </c>
      <c r="C199" s="3" t="str">
        <f>IF(Point[DWG Handle]="","",Point[DWG Handle])</f>
        <v/>
      </c>
      <c r="D199" s="58" t="str">
        <f>IF(Point[X]="","",Point[X])</f>
        <v/>
      </c>
      <c r="E199" s="58" t="str">
        <f>IF(Point[Y]="","",Point[Y])</f>
        <v/>
      </c>
      <c r="F199" s="3" t="str">
        <f>IF(Point[Replacement Asset]="","",Point[Replacement Asset])</f>
        <v/>
      </c>
      <c r="G199" s="3" t="str">
        <f>IF(Point[Asset ID]="","",UPPER(Point[Asset ID]))</f>
        <v/>
      </c>
      <c r="H199" s="3" t="str">
        <f>IF(Point[Asset Group]="","",VLOOKUP(Point[Asset Group],asset_grp_pt,4,FALSE))</f>
        <v/>
      </c>
      <c r="I199" s="3" t="str">
        <f>IF(Point[Asset Group]="","",VLOOKUP(Point[Asset Group],asset_grp_pt,2,FALSE))</f>
        <v/>
      </c>
      <c r="J199" s="3" t="str">
        <f>IF(Point[Asset Group]="","",VLOOKUP(Point[Asset Group],asset_grp_pt,3,FALSE))</f>
        <v/>
      </c>
      <c r="K199" s="3" t="str">
        <f>IF(Point[Asset Group]="","",VLOOKUP(Point[Asset Type],type_master_list,2,FALSE))</f>
        <v/>
      </c>
      <c r="L199" s="3" t="str">
        <f>IF(Point[Asset Name]="","",PROPER(Point[Asset Name]))</f>
        <v/>
      </c>
      <c r="M199" s="11" t="str">
        <f>IF(Point[Install Date]="","",Point[Install Date])</f>
        <v/>
      </c>
      <c r="N199" s="11" t="str">
        <f>IF(Point[Note]="","",PROPER(Point[Note]))</f>
        <v/>
      </c>
      <c r="O199" s="11" t="str">
        <f>IF(Point[Resource Consent Number]="","",UPPER(Point[Resource Consent Number]))</f>
        <v/>
      </c>
      <c r="P199" s="53" t="str">
        <f>IF(Point[Asset Unit Cost]="","",Point[Asset Unit Cost])</f>
        <v/>
      </c>
      <c r="Q199" s="11" t="str">
        <f>IF(Point[Added By]="","",UPPER(Point[Added By]))</f>
        <v/>
      </c>
      <c r="R199" s="11" t="str">
        <f>IF(Point[Added Date]="","",Point[Added Date])</f>
        <v/>
      </c>
      <c r="S199" s="14" t="str">
        <f>IF(Point[Z COORD]="","",Point[Z COORD])</f>
        <v/>
      </c>
      <c r="T199" s="14" t="str">
        <f>IF(Point[Asset Description]="","",PROPER(Point[Asset Description]))</f>
        <v/>
      </c>
      <c r="U199" s="14" t="str">
        <f>IF(Point[[Artist ]]="","",PROPER(Point[[Artist ]]))</f>
        <v/>
      </c>
      <c r="V199" s="14" t="str">
        <f>IF(Point[Material Notes]="","",PROPER(Point[Material Notes]))</f>
        <v/>
      </c>
      <c r="W199" s="14" t="str">
        <f>IF(Point[Dimension Notes]="","",Point[Dimension Notes])</f>
        <v/>
      </c>
      <c r="X199" s="14" t="str">
        <f>IF(Point[List]="","",VLOOKUP(Point[Burner Number],number,2,FALSE))</f>
        <v/>
      </c>
      <c r="Y199" s="14" t="str">
        <f>IF(Point[List]="","",VLOOKUP(Point[Fuel],bbq_fuel,2,FALSE))</f>
        <v/>
      </c>
      <c r="Z199" s="14" t="str">
        <f>IF(Point[List]="","",VLOOKUP(Point[Cabinet Material],bbq_material,2,FALSE))</f>
        <v/>
      </c>
      <c r="AA199" s="14" t="str">
        <f>IF(Point[Asset Group]="","",VLOOKUP(Point[Manufacturer],manufacturer,2,FALSE))</f>
        <v/>
      </c>
      <c r="AB199" s="14" t="str">
        <f>IF(Point[Uinsex WC]="","",Point[Uinsex WC])</f>
        <v/>
      </c>
      <c r="AC199" s="14" t="str">
        <f>IF(Point[Female WC]="","",Point[Female WC])</f>
        <v/>
      </c>
      <c r="AD199" s="14" t="str">
        <f>IF(Point[Male WC]="","",Point[Male WC])</f>
        <v/>
      </c>
      <c r="AE199" s="14" t="str">
        <f>IF(Point[Urinal]="","",Point[Urinal])</f>
        <v/>
      </c>
      <c r="AF199" s="14" t="str">
        <f>IF(Point[Disabled Unisex]="","",Point[Disabled Unisex])</f>
        <v/>
      </c>
      <c r="AG199" s="14" t="str">
        <f>IF(Point[Disabled Female]="","",Point[Disabled Female])</f>
        <v/>
      </c>
      <c r="AH199" s="14" t="str">
        <f>IF(Point[Disabled Male]="","",Point[Disabled Male])</f>
        <v/>
      </c>
      <c r="AI199" s="14" t="str">
        <f>IF(Point[Asset Group]="","",VLOOKUP(Point[Handrail],yes_no,2,FALSE))</f>
        <v/>
      </c>
      <c r="AJ199" s="14" t="str">
        <f>IF(Point[Asset Group]="","",VLOOKUP(Point[Baby Changing],yes_no,2,FALSE))</f>
        <v/>
      </c>
      <c r="AK199" s="14" t="str">
        <f>IF(Point[Asset Group]="","",VLOOKUP(Point[Service Room],yes_no,2,FALSE))</f>
        <v/>
      </c>
      <c r="AL199" s="14" t="str">
        <f>IF(Point[Asset Group]="","",VLOOKUP(Point[Service Tap],service_tap,2,FALSE))</f>
        <v/>
      </c>
      <c r="AM199" s="14" t="str">
        <f>IF(Point[Asset Group]="","",VLOOKUP(Point[Heating Type],wc_heating,2,FALSE))</f>
        <v/>
      </c>
      <c r="AN199" s="14" t="str">
        <f>IF(Point[Asset Group]="","",VLOOKUP(Point[Power Supply],power_supply,2,FALSE))</f>
        <v/>
      </c>
      <c r="AO199" s="14" t="str">
        <f>IF(Point[Asset Group]="","",VLOOKUP(Point[Waste Water],waste_water,2,FALSE))</f>
        <v/>
      </c>
      <c r="AP199" s="14" t="str">
        <f>IF(Point[Asset Group]="","",VLOOKUP(Point[Furniture SubType],subdom_master_gdb,2,FALSE))</f>
        <v/>
      </c>
      <c r="AQ199" s="14" t="str">
        <f>IF(Point[Asset Group]="","",VLOOKUP(Point[Concrete Pad],yes_no,2,FALSE))</f>
        <v/>
      </c>
      <c r="AR199" s="14" t="str">
        <f>IF(Point[Asset Group]="","",VLOOKUP(Point[Material],material_master,2,FALSE))</f>
        <v/>
      </c>
      <c r="AS199" s="14" t="str">
        <f>IF(Point[Asset Group]="","",VLOOKUP(Point[Plumbing],irrigation_plumbing,2,FALSE))</f>
        <v/>
      </c>
      <c r="AT199" s="14" t="str">
        <f>IF(Point[Asset Group]="","",VLOOKUP(Point[Sprinklers],irrigation_sprinklers,2,FALSE))</f>
        <v/>
      </c>
      <c r="AU199" s="14" t="str">
        <f>IF(Point[Asset Group]="","",VLOOKUP(Point[System],irrigation_system,2,FALSE))</f>
        <v/>
      </c>
      <c r="AV199" s="14" t="str">
        <f>IF(Point[Asset Group]="","",VLOOKUP(Point[Status],irrigation_status,2,FALSE))</f>
        <v/>
      </c>
      <c r="AW199" s="11" t="str">
        <f>IF(Point[Date of manufacture]="","",Point[Date of manufacture])</f>
        <v/>
      </c>
      <c r="AX199" s="14" t="str">
        <f>IF(Point[Asset Group]="","",VLOOKUP(Point[Sign Purpose],sign_purpose,2,FALSE))</f>
        <v/>
      </c>
      <c r="AY199" s="14" t="str">
        <f>IF(Point[Asset Group]="","",VLOOKUP(Point[Sign Material],material_master,2,FALSE))</f>
        <v/>
      </c>
      <c r="AZ199" s="14" t="str">
        <f>IF(Point[Asset Group]="","",VLOOKUP(Point[Affixed To],sign_affix,2,FALSE))</f>
        <v/>
      </c>
      <c r="BA199" s="14" t="str">
        <f>IF(Point[Size HxB mm]="","",Point[Size HxB mm])</f>
        <v/>
      </c>
      <c r="BB199" s="14" t="str">
        <f>IF(Point[Height m]="","",Point[Height m])</f>
        <v/>
      </c>
      <c r="BC199" s="14" t="str">
        <f>IF(Point[Asset Group]="","",VLOOKUP(Point[Post Material],material_master,2,FALSE))</f>
        <v/>
      </c>
      <c r="BD199" s="14" t="str">
        <f>IF(Point[Asset Group]="","",VLOOKUP(Point[Post Number],number,2,FALSE))</f>
        <v/>
      </c>
      <c r="BE199" s="14" t="str">
        <f>IF(Point[Asset Group]="","",VLOOKUP(Point[Structure SubType],subdom_master_gdb,2,FALSE))</f>
        <v/>
      </c>
      <c r="BF199" s="14" t="str">
        <f>IF(Point[Area m2]="","",Point[Area m2])</f>
        <v/>
      </c>
      <c r="BG199" s="14" t="str">
        <f>IF(Point[Length m]="","",Point[Length m])</f>
        <v/>
      </c>
      <c r="BH199" s="14" t="str">
        <f>IF(Point[Width m]="","",Point[Width m])</f>
        <v/>
      </c>
      <c r="BI199" s="14" t="str">
        <f>IF(Point[Diameter m]="","",Point[Diameter m])</f>
        <v/>
      </c>
      <c r="BJ199" s="14" t="str">
        <f>IF(Point[Asset Group]="","",VLOOKUP(Point[Number of Pipes],number,2,FALSE))</f>
        <v/>
      </c>
      <c r="BK199" s="14" t="str">
        <f>IF(Point[Asset Group]="","",VLOOKUP(Point[Combined Name],2,FALSE))</f>
        <v/>
      </c>
      <c r="BL199" s="14" t="str">
        <f>IF(Point[Asset Group]="","",VLOOKUP(Point[Size Class],size_class,2,FALSE))</f>
        <v/>
      </c>
      <c r="BM199" s="14" t="str">
        <f>IF(Point[Asset Group]="","",VLOOKUP(Point[Age Class],age_class,2,FALSE))</f>
        <v/>
      </c>
      <c r="BN199" s="14" t="str">
        <f>IF(Point[Girth (cm)]="","",Point[Girth (cm)])</f>
        <v/>
      </c>
      <c r="BO199" s="14" t="str">
        <f>IF(Point[Crown Radius (m)]="","",Point[Crown Radius (m)])</f>
        <v/>
      </c>
      <c r="BP199" s="14" t="str">
        <f>IF(Point[Asset Group]="","",VLOOKUP(Point[Rooting Environment],root_enviro,2,FALSE))</f>
        <v/>
      </c>
      <c r="BQ199" s="14" t="str">
        <f>IF(Point[Asset Group]="","",VLOOKUP(Point[Tree Surround],tree_surround,2,FALSE))</f>
        <v/>
      </c>
      <c r="BR199" s="14" t="str">
        <f>IF(Point[Asset Group]="","",VLOOKUP(Point[Tree Grill],yes_no,2,FALSE))</f>
        <v/>
      </c>
      <c r="BS199" s="14" t="str">
        <f>IF(Point[Asset Group]="","",VLOOKUP(Point[Tree Location],tree_location,2,FALSE))</f>
        <v/>
      </c>
    </row>
    <row r="200" spans="1:71" s="3" customFormat="1" x14ac:dyDescent="0.2">
      <c r="A200" s="3" t="str">
        <f>IF(Point[DWG File Name]="","",Point[DWG File Name])</f>
        <v/>
      </c>
      <c r="B200" s="3" t="str">
        <f>IF(Point[DWG Layer Name]="","",Point[DWG Layer Name])</f>
        <v/>
      </c>
      <c r="C200" s="3" t="str">
        <f>IF(Point[DWG Handle]="","",Point[DWG Handle])</f>
        <v/>
      </c>
      <c r="D200" s="58" t="str">
        <f>IF(Point[X]="","",Point[X])</f>
        <v/>
      </c>
      <c r="E200" s="58" t="str">
        <f>IF(Point[Y]="","",Point[Y])</f>
        <v/>
      </c>
      <c r="F200" s="3" t="str">
        <f>IF(Point[Replacement Asset]="","",Point[Replacement Asset])</f>
        <v/>
      </c>
      <c r="G200" s="3" t="str">
        <f>IF(Point[Asset ID]="","",UPPER(Point[Asset ID]))</f>
        <v/>
      </c>
      <c r="H200" s="3" t="str">
        <f>IF(Point[Asset Group]="","",VLOOKUP(Point[Asset Group],asset_grp_pt,4,FALSE))</f>
        <v/>
      </c>
      <c r="I200" s="3" t="str">
        <f>IF(Point[Asset Group]="","",VLOOKUP(Point[Asset Group],asset_grp_pt,2,FALSE))</f>
        <v/>
      </c>
      <c r="J200" s="3" t="str">
        <f>IF(Point[Asset Group]="","",VLOOKUP(Point[Asset Group],asset_grp_pt,3,FALSE))</f>
        <v/>
      </c>
      <c r="K200" s="3" t="str">
        <f>IF(Point[Asset Group]="","",VLOOKUP(Point[Asset Type],type_master_list,2,FALSE))</f>
        <v/>
      </c>
      <c r="L200" s="3" t="str">
        <f>IF(Point[Asset Name]="","",PROPER(Point[Asset Name]))</f>
        <v/>
      </c>
      <c r="M200" s="11" t="str">
        <f>IF(Point[Install Date]="","",Point[Install Date])</f>
        <v/>
      </c>
      <c r="N200" s="11" t="str">
        <f>IF(Point[Note]="","",PROPER(Point[Note]))</f>
        <v/>
      </c>
      <c r="O200" s="11" t="str">
        <f>IF(Point[Resource Consent Number]="","",UPPER(Point[Resource Consent Number]))</f>
        <v/>
      </c>
      <c r="P200" s="53" t="str">
        <f>IF(Point[Asset Unit Cost]="","",Point[Asset Unit Cost])</f>
        <v/>
      </c>
      <c r="Q200" s="11" t="str">
        <f>IF(Point[Added By]="","",UPPER(Point[Added By]))</f>
        <v/>
      </c>
      <c r="R200" s="11" t="str">
        <f>IF(Point[Added Date]="","",Point[Added Date])</f>
        <v/>
      </c>
      <c r="S200" s="14" t="str">
        <f>IF(Point[Z COORD]="","",Point[Z COORD])</f>
        <v/>
      </c>
      <c r="T200" s="14" t="str">
        <f>IF(Point[Asset Description]="","",PROPER(Point[Asset Description]))</f>
        <v/>
      </c>
      <c r="U200" s="14" t="str">
        <f>IF(Point[[Artist ]]="","",PROPER(Point[[Artist ]]))</f>
        <v/>
      </c>
      <c r="V200" s="14" t="str">
        <f>IF(Point[Material Notes]="","",PROPER(Point[Material Notes]))</f>
        <v/>
      </c>
      <c r="W200" s="14" t="str">
        <f>IF(Point[Dimension Notes]="","",Point[Dimension Notes])</f>
        <v/>
      </c>
      <c r="X200" s="14" t="str">
        <f>IF(Point[List]="","",VLOOKUP(Point[Burner Number],number,2,FALSE))</f>
        <v/>
      </c>
      <c r="Y200" s="14" t="str">
        <f>IF(Point[List]="","",VLOOKUP(Point[Fuel],bbq_fuel,2,FALSE))</f>
        <v/>
      </c>
      <c r="Z200" s="14" t="str">
        <f>IF(Point[List]="","",VLOOKUP(Point[Cabinet Material],bbq_material,2,FALSE))</f>
        <v/>
      </c>
      <c r="AA200" s="14" t="str">
        <f>IF(Point[Asset Group]="","",VLOOKUP(Point[Manufacturer],manufacturer,2,FALSE))</f>
        <v/>
      </c>
      <c r="AB200" s="14" t="str">
        <f>IF(Point[Uinsex WC]="","",Point[Uinsex WC])</f>
        <v/>
      </c>
      <c r="AC200" s="14" t="str">
        <f>IF(Point[Female WC]="","",Point[Female WC])</f>
        <v/>
      </c>
      <c r="AD200" s="14" t="str">
        <f>IF(Point[Male WC]="","",Point[Male WC])</f>
        <v/>
      </c>
      <c r="AE200" s="14" t="str">
        <f>IF(Point[Urinal]="","",Point[Urinal])</f>
        <v/>
      </c>
      <c r="AF200" s="14" t="str">
        <f>IF(Point[Disabled Unisex]="","",Point[Disabled Unisex])</f>
        <v/>
      </c>
      <c r="AG200" s="14" t="str">
        <f>IF(Point[Disabled Female]="","",Point[Disabled Female])</f>
        <v/>
      </c>
      <c r="AH200" s="14" t="str">
        <f>IF(Point[Disabled Male]="","",Point[Disabled Male])</f>
        <v/>
      </c>
      <c r="AI200" s="14" t="str">
        <f>IF(Point[Asset Group]="","",VLOOKUP(Point[Handrail],yes_no,2,FALSE))</f>
        <v/>
      </c>
      <c r="AJ200" s="14" t="str">
        <f>IF(Point[Asset Group]="","",VLOOKUP(Point[Baby Changing],yes_no,2,FALSE))</f>
        <v/>
      </c>
      <c r="AK200" s="14" t="str">
        <f>IF(Point[Asset Group]="","",VLOOKUP(Point[Service Room],yes_no,2,FALSE))</f>
        <v/>
      </c>
      <c r="AL200" s="14" t="str">
        <f>IF(Point[Asset Group]="","",VLOOKUP(Point[Service Tap],service_tap,2,FALSE))</f>
        <v/>
      </c>
      <c r="AM200" s="14" t="str">
        <f>IF(Point[Asset Group]="","",VLOOKUP(Point[Heating Type],wc_heating,2,FALSE))</f>
        <v/>
      </c>
      <c r="AN200" s="14" t="str">
        <f>IF(Point[Asset Group]="","",VLOOKUP(Point[Power Supply],power_supply,2,FALSE))</f>
        <v/>
      </c>
      <c r="AO200" s="14" t="str">
        <f>IF(Point[Asset Group]="","",VLOOKUP(Point[Waste Water],waste_water,2,FALSE))</f>
        <v/>
      </c>
      <c r="AP200" s="14" t="str">
        <f>IF(Point[Asset Group]="","",VLOOKUP(Point[Furniture SubType],subdom_master_gdb,2,FALSE))</f>
        <v/>
      </c>
      <c r="AQ200" s="14" t="str">
        <f>IF(Point[Asset Group]="","",VLOOKUP(Point[Concrete Pad],yes_no,2,FALSE))</f>
        <v/>
      </c>
      <c r="AR200" s="14" t="str">
        <f>IF(Point[Asset Group]="","",VLOOKUP(Point[Material],material_master,2,FALSE))</f>
        <v/>
      </c>
      <c r="AS200" s="14" t="str">
        <f>IF(Point[Asset Group]="","",VLOOKUP(Point[Plumbing],irrigation_plumbing,2,FALSE))</f>
        <v/>
      </c>
      <c r="AT200" s="14" t="str">
        <f>IF(Point[Asset Group]="","",VLOOKUP(Point[Sprinklers],irrigation_sprinklers,2,FALSE))</f>
        <v/>
      </c>
      <c r="AU200" s="14" t="str">
        <f>IF(Point[Asset Group]="","",VLOOKUP(Point[System],irrigation_system,2,FALSE))</f>
        <v/>
      </c>
      <c r="AV200" s="14" t="str">
        <f>IF(Point[Asset Group]="","",VLOOKUP(Point[Status],irrigation_status,2,FALSE))</f>
        <v/>
      </c>
      <c r="AW200" s="11" t="str">
        <f>IF(Point[Date of manufacture]="","",Point[Date of manufacture])</f>
        <v/>
      </c>
      <c r="AX200" s="14" t="str">
        <f>IF(Point[Asset Group]="","",VLOOKUP(Point[Sign Purpose],sign_purpose,2,FALSE))</f>
        <v/>
      </c>
      <c r="AY200" s="14" t="str">
        <f>IF(Point[Asset Group]="","",VLOOKUP(Point[Sign Material],material_master,2,FALSE))</f>
        <v/>
      </c>
      <c r="AZ200" s="14" t="str">
        <f>IF(Point[Asset Group]="","",VLOOKUP(Point[Affixed To],sign_affix,2,FALSE))</f>
        <v/>
      </c>
      <c r="BA200" s="14" t="str">
        <f>IF(Point[Size HxB mm]="","",Point[Size HxB mm])</f>
        <v/>
      </c>
      <c r="BB200" s="14" t="str">
        <f>IF(Point[Height m]="","",Point[Height m])</f>
        <v/>
      </c>
      <c r="BC200" s="14" t="str">
        <f>IF(Point[Asset Group]="","",VLOOKUP(Point[Post Material],material_master,2,FALSE))</f>
        <v/>
      </c>
      <c r="BD200" s="14" t="str">
        <f>IF(Point[Asset Group]="","",VLOOKUP(Point[Post Number],number,2,FALSE))</f>
        <v/>
      </c>
      <c r="BE200" s="14" t="str">
        <f>IF(Point[Asset Group]="","",VLOOKUP(Point[Structure SubType],subdom_master_gdb,2,FALSE))</f>
        <v/>
      </c>
      <c r="BF200" s="14" t="str">
        <f>IF(Point[Area m2]="","",Point[Area m2])</f>
        <v/>
      </c>
      <c r="BG200" s="14" t="str">
        <f>IF(Point[Length m]="","",Point[Length m])</f>
        <v/>
      </c>
      <c r="BH200" s="14" t="str">
        <f>IF(Point[Width m]="","",Point[Width m])</f>
        <v/>
      </c>
      <c r="BI200" s="14" t="str">
        <f>IF(Point[Diameter m]="","",Point[Diameter m])</f>
        <v/>
      </c>
      <c r="BJ200" s="14" t="str">
        <f>IF(Point[Asset Group]="","",VLOOKUP(Point[Number of Pipes],number,2,FALSE))</f>
        <v/>
      </c>
      <c r="BK200" s="14" t="str">
        <f>IF(Point[Asset Group]="","",VLOOKUP(Point[Combined Name],2,FALSE))</f>
        <v/>
      </c>
      <c r="BL200" s="14" t="str">
        <f>IF(Point[Asset Group]="","",VLOOKUP(Point[Size Class],size_class,2,FALSE))</f>
        <v/>
      </c>
      <c r="BM200" s="14" t="str">
        <f>IF(Point[Asset Group]="","",VLOOKUP(Point[Age Class],age_class,2,FALSE))</f>
        <v/>
      </c>
      <c r="BN200" s="14" t="str">
        <f>IF(Point[Girth (cm)]="","",Point[Girth (cm)])</f>
        <v/>
      </c>
      <c r="BO200" s="14" t="str">
        <f>IF(Point[Crown Radius (m)]="","",Point[Crown Radius (m)])</f>
        <v/>
      </c>
      <c r="BP200" s="14" t="str">
        <f>IF(Point[Asset Group]="","",VLOOKUP(Point[Rooting Environment],root_enviro,2,FALSE))</f>
        <v/>
      </c>
      <c r="BQ200" s="14" t="str">
        <f>IF(Point[Asset Group]="","",VLOOKUP(Point[Tree Surround],tree_surround,2,FALSE))</f>
        <v/>
      </c>
      <c r="BR200" s="14" t="str">
        <f>IF(Point[Asset Group]="","",VLOOKUP(Point[Tree Grill],yes_no,2,FALSE))</f>
        <v/>
      </c>
      <c r="BS200" s="14" t="str">
        <f>IF(Point[Asset Group]="","",VLOOKUP(Point[Tree Location],tree_location,2,FALSE))</f>
        <v/>
      </c>
    </row>
    <row r="201" spans="1:71" s="3" customFormat="1" x14ac:dyDescent="0.2">
      <c r="A201" s="3" t="str">
        <f>IF(Point[DWG File Name]="","",Point[DWG File Name])</f>
        <v/>
      </c>
      <c r="B201" s="3" t="str">
        <f>IF(Point[DWG Layer Name]="","",Point[DWG Layer Name])</f>
        <v/>
      </c>
      <c r="C201" s="3" t="str">
        <f>IF(Point[DWG Handle]="","",Point[DWG Handle])</f>
        <v/>
      </c>
      <c r="D201" s="58" t="str">
        <f>IF(Point[X]="","",Point[X])</f>
        <v/>
      </c>
      <c r="E201" s="58" t="str">
        <f>IF(Point[Y]="","",Point[Y])</f>
        <v/>
      </c>
      <c r="F201" s="3" t="str">
        <f>IF(Point[Replacement Asset]="","",Point[Replacement Asset])</f>
        <v/>
      </c>
      <c r="G201" s="3" t="str">
        <f>IF(Point[Asset ID]="","",UPPER(Point[Asset ID]))</f>
        <v/>
      </c>
      <c r="H201" s="3" t="str">
        <f>IF(Point[Asset Group]="","",VLOOKUP(Point[Asset Group],asset_grp_pt,4,FALSE))</f>
        <v/>
      </c>
      <c r="I201" s="3" t="str">
        <f>IF(Point[Asset Group]="","",VLOOKUP(Point[Asset Group],asset_grp_pt,2,FALSE))</f>
        <v/>
      </c>
      <c r="J201" s="3" t="str">
        <f>IF(Point[Asset Group]="","",VLOOKUP(Point[Asset Group],asset_grp_pt,3,FALSE))</f>
        <v/>
      </c>
      <c r="K201" s="3" t="str">
        <f>IF(Point[Asset Group]="","",VLOOKUP(Point[Asset Type],type_master_list,2,FALSE))</f>
        <v/>
      </c>
      <c r="L201" s="3" t="str">
        <f>IF(Point[Asset Name]="","",PROPER(Point[Asset Name]))</f>
        <v/>
      </c>
      <c r="M201" s="11" t="str">
        <f>IF(Point[Install Date]="","",Point[Install Date])</f>
        <v/>
      </c>
      <c r="N201" s="11" t="str">
        <f>IF(Point[Note]="","",PROPER(Point[Note]))</f>
        <v/>
      </c>
      <c r="O201" s="11" t="str">
        <f>IF(Point[Resource Consent Number]="","",UPPER(Point[Resource Consent Number]))</f>
        <v/>
      </c>
      <c r="P201" s="53" t="str">
        <f>IF(Point[Asset Unit Cost]="","",Point[Asset Unit Cost])</f>
        <v/>
      </c>
      <c r="Q201" s="11" t="str">
        <f>IF(Point[Added By]="","",UPPER(Point[Added By]))</f>
        <v/>
      </c>
      <c r="R201" s="11" t="str">
        <f>IF(Point[Added Date]="","",Point[Added Date])</f>
        <v/>
      </c>
      <c r="S201" s="14" t="str">
        <f>IF(Point[Z COORD]="","",Point[Z COORD])</f>
        <v/>
      </c>
      <c r="T201" s="14" t="str">
        <f>IF(Point[Asset Description]="","",PROPER(Point[Asset Description]))</f>
        <v/>
      </c>
      <c r="U201" s="14" t="str">
        <f>IF(Point[[Artist ]]="","",PROPER(Point[[Artist ]]))</f>
        <v/>
      </c>
      <c r="V201" s="14" t="str">
        <f>IF(Point[Material Notes]="","",PROPER(Point[Material Notes]))</f>
        <v/>
      </c>
      <c r="W201" s="14" t="str">
        <f>IF(Point[Dimension Notes]="","",Point[Dimension Notes])</f>
        <v/>
      </c>
      <c r="X201" s="14" t="str">
        <f>IF(Point[List]="","",VLOOKUP(Point[Burner Number],number,2,FALSE))</f>
        <v/>
      </c>
      <c r="Y201" s="14" t="str">
        <f>IF(Point[List]="","",VLOOKUP(Point[Fuel],bbq_fuel,2,FALSE))</f>
        <v/>
      </c>
      <c r="Z201" s="14" t="str">
        <f>IF(Point[List]="","",VLOOKUP(Point[Cabinet Material],bbq_material,2,FALSE))</f>
        <v/>
      </c>
      <c r="AA201" s="14" t="str">
        <f>IF(Point[Asset Group]="","",VLOOKUP(Point[Manufacturer],manufacturer,2,FALSE))</f>
        <v/>
      </c>
      <c r="AB201" s="14" t="str">
        <f>IF(Point[Uinsex WC]="","",Point[Uinsex WC])</f>
        <v/>
      </c>
      <c r="AC201" s="14" t="str">
        <f>IF(Point[Female WC]="","",Point[Female WC])</f>
        <v/>
      </c>
      <c r="AD201" s="14" t="str">
        <f>IF(Point[Male WC]="","",Point[Male WC])</f>
        <v/>
      </c>
      <c r="AE201" s="14" t="str">
        <f>IF(Point[Urinal]="","",Point[Urinal])</f>
        <v/>
      </c>
      <c r="AF201" s="14" t="str">
        <f>IF(Point[Disabled Unisex]="","",Point[Disabled Unisex])</f>
        <v/>
      </c>
      <c r="AG201" s="14" t="str">
        <f>IF(Point[Disabled Female]="","",Point[Disabled Female])</f>
        <v/>
      </c>
      <c r="AH201" s="14" t="str">
        <f>IF(Point[Disabled Male]="","",Point[Disabled Male])</f>
        <v/>
      </c>
      <c r="AI201" s="14" t="str">
        <f>IF(Point[Asset Group]="","",VLOOKUP(Point[Handrail],yes_no,2,FALSE))</f>
        <v/>
      </c>
      <c r="AJ201" s="14" t="str">
        <f>IF(Point[Asset Group]="","",VLOOKUP(Point[Baby Changing],yes_no,2,FALSE))</f>
        <v/>
      </c>
      <c r="AK201" s="14" t="str">
        <f>IF(Point[Asset Group]="","",VLOOKUP(Point[Service Room],yes_no,2,FALSE))</f>
        <v/>
      </c>
      <c r="AL201" s="14" t="str">
        <f>IF(Point[Asset Group]="","",VLOOKUP(Point[Service Tap],service_tap,2,FALSE))</f>
        <v/>
      </c>
      <c r="AM201" s="14" t="str">
        <f>IF(Point[Asset Group]="","",VLOOKUP(Point[Heating Type],wc_heating,2,FALSE))</f>
        <v/>
      </c>
      <c r="AN201" s="14" t="str">
        <f>IF(Point[Asset Group]="","",VLOOKUP(Point[Power Supply],power_supply,2,FALSE))</f>
        <v/>
      </c>
      <c r="AO201" s="14" t="str">
        <f>IF(Point[Asset Group]="","",VLOOKUP(Point[Waste Water],waste_water,2,FALSE))</f>
        <v/>
      </c>
      <c r="AP201" s="14" t="str">
        <f>IF(Point[Asset Group]="","",VLOOKUP(Point[Furniture SubType],subdom_master_gdb,2,FALSE))</f>
        <v/>
      </c>
      <c r="AQ201" s="14" t="str">
        <f>IF(Point[Asset Group]="","",VLOOKUP(Point[Concrete Pad],yes_no,2,FALSE))</f>
        <v/>
      </c>
      <c r="AR201" s="14" t="str">
        <f>IF(Point[Asset Group]="","",VLOOKUP(Point[Material],material_master,2,FALSE))</f>
        <v/>
      </c>
      <c r="AS201" s="14" t="str">
        <f>IF(Point[Asset Group]="","",VLOOKUP(Point[Plumbing],irrigation_plumbing,2,FALSE))</f>
        <v/>
      </c>
      <c r="AT201" s="14" t="str">
        <f>IF(Point[Asset Group]="","",VLOOKUP(Point[Sprinklers],irrigation_sprinklers,2,FALSE))</f>
        <v/>
      </c>
      <c r="AU201" s="14" t="str">
        <f>IF(Point[Asset Group]="","",VLOOKUP(Point[System],irrigation_system,2,FALSE))</f>
        <v/>
      </c>
      <c r="AV201" s="14" t="str">
        <f>IF(Point[Asset Group]="","",VLOOKUP(Point[Status],irrigation_status,2,FALSE))</f>
        <v/>
      </c>
      <c r="AW201" s="11" t="str">
        <f>IF(Point[Date of manufacture]="","",Point[Date of manufacture])</f>
        <v/>
      </c>
      <c r="AX201" s="14" t="str">
        <f>IF(Point[Asset Group]="","",VLOOKUP(Point[Sign Purpose],sign_purpose,2,FALSE))</f>
        <v/>
      </c>
      <c r="AY201" s="14" t="str">
        <f>IF(Point[Asset Group]="","",VLOOKUP(Point[Sign Material],material_master,2,FALSE))</f>
        <v/>
      </c>
      <c r="AZ201" s="14" t="str">
        <f>IF(Point[Asset Group]="","",VLOOKUP(Point[Affixed To],sign_affix,2,FALSE))</f>
        <v/>
      </c>
      <c r="BA201" s="14" t="str">
        <f>IF(Point[Size HxB mm]="","",Point[Size HxB mm])</f>
        <v/>
      </c>
      <c r="BB201" s="14" t="str">
        <f>IF(Point[Height m]="","",Point[Height m])</f>
        <v/>
      </c>
      <c r="BC201" s="14" t="str">
        <f>IF(Point[Asset Group]="","",VLOOKUP(Point[Post Material],material_master,2,FALSE))</f>
        <v/>
      </c>
      <c r="BD201" s="14" t="str">
        <f>IF(Point[Asset Group]="","",VLOOKUP(Point[Post Number],number,2,FALSE))</f>
        <v/>
      </c>
      <c r="BE201" s="14" t="str">
        <f>IF(Point[Asset Group]="","",VLOOKUP(Point[Structure SubType],subdom_master_gdb,2,FALSE))</f>
        <v/>
      </c>
      <c r="BF201" s="14" t="str">
        <f>IF(Point[Area m2]="","",Point[Area m2])</f>
        <v/>
      </c>
      <c r="BG201" s="14" t="str">
        <f>IF(Point[Length m]="","",Point[Length m])</f>
        <v/>
      </c>
      <c r="BH201" s="14" t="str">
        <f>IF(Point[Width m]="","",Point[Width m])</f>
        <v/>
      </c>
      <c r="BI201" s="14" t="str">
        <f>IF(Point[Diameter m]="","",Point[Diameter m])</f>
        <v/>
      </c>
      <c r="BJ201" s="14" t="str">
        <f>IF(Point[Asset Group]="","",VLOOKUP(Point[Number of Pipes],number,2,FALSE))</f>
        <v/>
      </c>
      <c r="BK201" s="14" t="str">
        <f>IF(Point[Asset Group]="","",VLOOKUP(Point[Combined Name],2,FALSE))</f>
        <v/>
      </c>
      <c r="BL201" s="14" t="str">
        <f>IF(Point[Asset Group]="","",VLOOKUP(Point[Size Class],size_class,2,FALSE))</f>
        <v/>
      </c>
      <c r="BM201" s="14" t="str">
        <f>IF(Point[Asset Group]="","",VLOOKUP(Point[Age Class],age_class,2,FALSE))</f>
        <v/>
      </c>
      <c r="BN201" s="14" t="str">
        <f>IF(Point[Girth (cm)]="","",Point[Girth (cm)])</f>
        <v/>
      </c>
      <c r="BO201" s="14" t="str">
        <f>IF(Point[Crown Radius (m)]="","",Point[Crown Radius (m)])</f>
        <v/>
      </c>
      <c r="BP201" s="14" t="str">
        <f>IF(Point[Asset Group]="","",VLOOKUP(Point[Rooting Environment],root_enviro,2,FALSE))</f>
        <v/>
      </c>
      <c r="BQ201" s="14" t="str">
        <f>IF(Point[Asset Group]="","",VLOOKUP(Point[Tree Surround],tree_surround,2,FALSE))</f>
        <v/>
      </c>
      <c r="BR201" s="14" t="str">
        <f>IF(Point[Asset Group]="","",VLOOKUP(Point[Tree Grill],yes_no,2,FALSE))</f>
        <v/>
      </c>
      <c r="BS201" s="14" t="str">
        <f>IF(Point[Asset Group]="","",VLOOKUP(Point[Tree Location],tree_location,2,FALSE))</f>
        <v/>
      </c>
    </row>
    <row r="202" spans="1:71" s="3" customFormat="1" x14ac:dyDescent="0.2">
      <c r="A202" s="3" t="str">
        <f>IF(Point[DWG File Name]="","",Point[DWG File Name])</f>
        <v/>
      </c>
      <c r="B202" s="3" t="str">
        <f>IF(Point[DWG Layer Name]="","",Point[DWG Layer Name])</f>
        <v/>
      </c>
      <c r="C202" s="3" t="str">
        <f>IF(Point[DWG Handle]="","",Point[DWG Handle])</f>
        <v/>
      </c>
      <c r="D202" s="58" t="str">
        <f>IF(Point[X]="","",Point[X])</f>
        <v/>
      </c>
      <c r="E202" s="58" t="str">
        <f>IF(Point[Y]="","",Point[Y])</f>
        <v/>
      </c>
      <c r="F202" s="3" t="str">
        <f>IF(Point[Replacement Asset]="","",Point[Replacement Asset])</f>
        <v/>
      </c>
      <c r="G202" s="3" t="str">
        <f>IF(Point[Asset ID]="","",UPPER(Point[Asset ID]))</f>
        <v/>
      </c>
      <c r="H202" s="3" t="str">
        <f>IF(Point[Asset Group]="","",VLOOKUP(Point[Asset Group],asset_grp_pt,4,FALSE))</f>
        <v/>
      </c>
      <c r="I202" s="3" t="str">
        <f>IF(Point[Asset Group]="","",VLOOKUP(Point[Asset Group],asset_grp_pt,2,FALSE))</f>
        <v/>
      </c>
      <c r="J202" s="3" t="str">
        <f>IF(Point[Asset Group]="","",VLOOKUP(Point[Asset Group],asset_grp_pt,3,FALSE))</f>
        <v/>
      </c>
      <c r="K202" s="3" t="str">
        <f>IF(Point[Asset Group]="","",VLOOKUP(Point[Asset Type],type_master_list,2,FALSE))</f>
        <v/>
      </c>
      <c r="L202" s="3" t="str">
        <f>IF(Point[Asset Name]="","",PROPER(Point[Asset Name]))</f>
        <v/>
      </c>
      <c r="M202" s="11" t="str">
        <f>IF(Point[Install Date]="","",Point[Install Date])</f>
        <v/>
      </c>
      <c r="N202" s="11" t="str">
        <f>IF(Point[Note]="","",PROPER(Point[Note]))</f>
        <v/>
      </c>
      <c r="O202" s="11" t="str">
        <f>IF(Point[Resource Consent Number]="","",UPPER(Point[Resource Consent Number]))</f>
        <v/>
      </c>
      <c r="P202" s="53" t="str">
        <f>IF(Point[Asset Unit Cost]="","",Point[Asset Unit Cost])</f>
        <v/>
      </c>
      <c r="Q202" s="11" t="str">
        <f>IF(Point[Added By]="","",UPPER(Point[Added By]))</f>
        <v/>
      </c>
      <c r="R202" s="11" t="str">
        <f>IF(Point[Added Date]="","",Point[Added Date])</f>
        <v/>
      </c>
      <c r="S202" s="14" t="str">
        <f>IF(Point[Z COORD]="","",Point[Z COORD])</f>
        <v/>
      </c>
      <c r="T202" s="14" t="str">
        <f>IF(Point[Asset Description]="","",PROPER(Point[Asset Description]))</f>
        <v/>
      </c>
      <c r="U202" s="14" t="str">
        <f>IF(Point[[Artist ]]="","",PROPER(Point[[Artist ]]))</f>
        <v/>
      </c>
      <c r="V202" s="14" t="str">
        <f>IF(Point[Material Notes]="","",PROPER(Point[Material Notes]))</f>
        <v/>
      </c>
      <c r="W202" s="14" t="str">
        <f>IF(Point[Dimension Notes]="","",Point[Dimension Notes])</f>
        <v/>
      </c>
      <c r="X202" s="14" t="str">
        <f>IF(Point[List]="","",VLOOKUP(Point[Burner Number],number,2,FALSE))</f>
        <v/>
      </c>
      <c r="Y202" s="14" t="str">
        <f>IF(Point[List]="","",VLOOKUP(Point[Fuel],bbq_fuel,2,FALSE))</f>
        <v/>
      </c>
      <c r="Z202" s="14" t="str">
        <f>IF(Point[List]="","",VLOOKUP(Point[Cabinet Material],bbq_material,2,FALSE))</f>
        <v/>
      </c>
      <c r="AA202" s="14" t="str">
        <f>IF(Point[Asset Group]="","",VLOOKUP(Point[Manufacturer],manufacturer,2,FALSE))</f>
        <v/>
      </c>
      <c r="AB202" s="14" t="str">
        <f>IF(Point[Uinsex WC]="","",Point[Uinsex WC])</f>
        <v/>
      </c>
      <c r="AC202" s="14" t="str">
        <f>IF(Point[Female WC]="","",Point[Female WC])</f>
        <v/>
      </c>
      <c r="AD202" s="14" t="str">
        <f>IF(Point[Male WC]="","",Point[Male WC])</f>
        <v/>
      </c>
      <c r="AE202" s="14" t="str">
        <f>IF(Point[Urinal]="","",Point[Urinal])</f>
        <v/>
      </c>
      <c r="AF202" s="14" t="str">
        <f>IF(Point[Disabled Unisex]="","",Point[Disabled Unisex])</f>
        <v/>
      </c>
      <c r="AG202" s="14" t="str">
        <f>IF(Point[Disabled Female]="","",Point[Disabled Female])</f>
        <v/>
      </c>
      <c r="AH202" s="14" t="str">
        <f>IF(Point[Disabled Male]="","",Point[Disabled Male])</f>
        <v/>
      </c>
      <c r="AI202" s="14" t="str">
        <f>IF(Point[Asset Group]="","",VLOOKUP(Point[Handrail],yes_no,2,FALSE))</f>
        <v/>
      </c>
      <c r="AJ202" s="14" t="str">
        <f>IF(Point[Asset Group]="","",VLOOKUP(Point[Baby Changing],yes_no,2,FALSE))</f>
        <v/>
      </c>
      <c r="AK202" s="14" t="str">
        <f>IF(Point[Asset Group]="","",VLOOKUP(Point[Service Room],yes_no,2,FALSE))</f>
        <v/>
      </c>
      <c r="AL202" s="14" t="str">
        <f>IF(Point[Asset Group]="","",VLOOKUP(Point[Service Tap],service_tap,2,FALSE))</f>
        <v/>
      </c>
      <c r="AM202" s="14" t="str">
        <f>IF(Point[Asset Group]="","",VLOOKUP(Point[Heating Type],wc_heating,2,FALSE))</f>
        <v/>
      </c>
      <c r="AN202" s="14" t="str">
        <f>IF(Point[Asset Group]="","",VLOOKUP(Point[Power Supply],power_supply,2,FALSE))</f>
        <v/>
      </c>
      <c r="AO202" s="14" t="str">
        <f>IF(Point[Asset Group]="","",VLOOKUP(Point[Waste Water],waste_water,2,FALSE))</f>
        <v/>
      </c>
      <c r="AP202" s="14" t="str">
        <f>IF(Point[Asset Group]="","",VLOOKUP(Point[Furniture SubType],subdom_master_gdb,2,FALSE))</f>
        <v/>
      </c>
      <c r="AQ202" s="14" t="str">
        <f>IF(Point[Asset Group]="","",VLOOKUP(Point[Concrete Pad],yes_no,2,FALSE))</f>
        <v/>
      </c>
      <c r="AR202" s="14" t="str">
        <f>IF(Point[Asset Group]="","",VLOOKUP(Point[Material],material_master,2,FALSE))</f>
        <v/>
      </c>
      <c r="AS202" s="14" t="str">
        <f>IF(Point[Asset Group]="","",VLOOKUP(Point[Plumbing],irrigation_plumbing,2,FALSE))</f>
        <v/>
      </c>
      <c r="AT202" s="14" t="str">
        <f>IF(Point[Asset Group]="","",VLOOKUP(Point[Sprinklers],irrigation_sprinklers,2,FALSE))</f>
        <v/>
      </c>
      <c r="AU202" s="14" t="str">
        <f>IF(Point[Asset Group]="","",VLOOKUP(Point[System],irrigation_system,2,FALSE))</f>
        <v/>
      </c>
      <c r="AV202" s="14" t="str">
        <f>IF(Point[Asset Group]="","",VLOOKUP(Point[Status],irrigation_status,2,FALSE))</f>
        <v/>
      </c>
      <c r="AW202" s="11" t="str">
        <f>IF(Point[Date of manufacture]="","",Point[Date of manufacture])</f>
        <v/>
      </c>
      <c r="AX202" s="14" t="str">
        <f>IF(Point[Asset Group]="","",VLOOKUP(Point[Sign Purpose],sign_purpose,2,FALSE))</f>
        <v/>
      </c>
      <c r="AY202" s="14" t="str">
        <f>IF(Point[Asset Group]="","",VLOOKUP(Point[Sign Material],material_master,2,FALSE))</f>
        <v/>
      </c>
      <c r="AZ202" s="14" t="str">
        <f>IF(Point[Asset Group]="","",VLOOKUP(Point[Affixed To],sign_affix,2,FALSE))</f>
        <v/>
      </c>
      <c r="BA202" s="14" t="str">
        <f>IF(Point[Size HxB mm]="","",Point[Size HxB mm])</f>
        <v/>
      </c>
      <c r="BB202" s="14" t="str">
        <f>IF(Point[Height m]="","",Point[Height m])</f>
        <v/>
      </c>
      <c r="BC202" s="14" t="str">
        <f>IF(Point[Asset Group]="","",VLOOKUP(Point[Post Material],material_master,2,FALSE))</f>
        <v/>
      </c>
      <c r="BD202" s="14" t="str">
        <f>IF(Point[Asset Group]="","",VLOOKUP(Point[Post Number],number,2,FALSE))</f>
        <v/>
      </c>
      <c r="BE202" s="14" t="str">
        <f>IF(Point[Asset Group]="","",VLOOKUP(Point[Structure SubType],subdom_master_gdb,2,FALSE))</f>
        <v/>
      </c>
      <c r="BF202" s="14" t="str">
        <f>IF(Point[Area m2]="","",Point[Area m2])</f>
        <v/>
      </c>
      <c r="BG202" s="14" t="str">
        <f>IF(Point[Length m]="","",Point[Length m])</f>
        <v/>
      </c>
      <c r="BH202" s="14" t="str">
        <f>IF(Point[Width m]="","",Point[Width m])</f>
        <v/>
      </c>
      <c r="BI202" s="14" t="str">
        <f>IF(Point[Diameter m]="","",Point[Diameter m])</f>
        <v/>
      </c>
      <c r="BJ202" s="14" t="str">
        <f>IF(Point[Asset Group]="","",VLOOKUP(Point[Number of Pipes],number,2,FALSE))</f>
        <v/>
      </c>
      <c r="BK202" s="14" t="str">
        <f>IF(Point[Asset Group]="","",VLOOKUP(Point[Combined Name],2,FALSE))</f>
        <v/>
      </c>
      <c r="BL202" s="14" t="str">
        <f>IF(Point[Asset Group]="","",VLOOKUP(Point[Size Class],size_class,2,FALSE))</f>
        <v/>
      </c>
      <c r="BM202" s="14" t="str">
        <f>IF(Point[Asset Group]="","",VLOOKUP(Point[Age Class],age_class,2,FALSE))</f>
        <v/>
      </c>
      <c r="BN202" s="14" t="str">
        <f>IF(Point[Girth (cm)]="","",Point[Girth (cm)])</f>
        <v/>
      </c>
      <c r="BO202" s="14" t="str">
        <f>IF(Point[Crown Radius (m)]="","",Point[Crown Radius (m)])</f>
        <v/>
      </c>
      <c r="BP202" s="14" t="str">
        <f>IF(Point[Asset Group]="","",VLOOKUP(Point[Rooting Environment],root_enviro,2,FALSE))</f>
        <v/>
      </c>
      <c r="BQ202" s="14" t="str">
        <f>IF(Point[Asset Group]="","",VLOOKUP(Point[Tree Surround],tree_surround,2,FALSE))</f>
        <v/>
      </c>
      <c r="BR202" s="14" t="str">
        <f>IF(Point[Asset Group]="","",VLOOKUP(Point[Tree Grill],yes_no,2,FALSE))</f>
        <v/>
      </c>
      <c r="BS202" s="14" t="str">
        <f>IF(Point[Asset Group]="","",VLOOKUP(Point[Tree Location],tree_location,2,FALSE))</f>
        <v/>
      </c>
    </row>
    <row r="203" spans="1:71" s="3" customFormat="1" x14ac:dyDescent="0.2">
      <c r="A203" s="3" t="str">
        <f>IF(Point[DWG File Name]="","",Point[DWG File Name])</f>
        <v/>
      </c>
      <c r="B203" s="3" t="str">
        <f>IF(Point[DWG Layer Name]="","",Point[DWG Layer Name])</f>
        <v/>
      </c>
      <c r="C203" s="3" t="str">
        <f>IF(Point[DWG Handle]="","",Point[DWG Handle])</f>
        <v/>
      </c>
      <c r="D203" s="58" t="str">
        <f>IF(Point[X]="","",Point[X])</f>
        <v/>
      </c>
      <c r="E203" s="58" t="str">
        <f>IF(Point[Y]="","",Point[Y])</f>
        <v/>
      </c>
      <c r="F203" s="3" t="str">
        <f>IF(Point[Replacement Asset]="","",Point[Replacement Asset])</f>
        <v/>
      </c>
      <c r="G203" s="3" t="str">
        <f>IF(Point[Asset ID]="","",UPPER(Point[Asset ID]))</f>
        <v/>
      </c>
      <c r="H203" s="3" t="str">
        <f>IF(Point[Asset Group]="","",VLOOKUP(Point[Asset Group],asset_grp_pt,4,FALSE))</f>
        <v/>
      </c>
      <c r="I203" s="3" t="str">
        <f>IF(Point[Asset Group]="","",VLOOKUP(Point[Asset Group],asset_grp_pt,2,FALSE))</f>
        <v/>
      </c>
      <c r="J203" s="3" t="str">
        <f>IF(Point[Asset Group]="","",VLOOKUP(Point[Asset Group],asset_grp_pt,3,FALSE))</f>
        <v/>
      </c>
      <c r="K203" s="3" t="str">
        <f>IF(Point[Asset Group]="","",VLOOKUP(Point[Asset Type],type_master_list,2,FALSE))</f>
        <v/>
      </c>
      <c r="L203" s="3" t="str">
        <f>IF(Point[Asset Name]="","",PROPER(Point[Asset Name]))</f>
        <v/>
      </c>
      <c r="M203" s="11" t="str">
        <f>IF(Point[Install Date]="","",Point[Install Date])</f>
        <v/>
      </c>
      <c r="N203" s="11" t="str">
        <f>IF(Point[Note]="","",PROPER(Point[Note]))</f>
        <v/>
      </c>
      <c r="O203" s="11" t="str">
        <f>IF(Point[Resource Consent Number]="","",UPPER(Point[Resource Consent Number]))</f>
        <v/>
      </c>
      <c r="P203" s="53" t="str">
        <f>IF(Point[Asset Unit Cost]="","",Point[Asset Unit Cost])</f>
        <v/>
      </c>
      <c r="Q203" s="11" t="str">
        <f>IF(Point[Added By]="","",UPPER(Point[Added By]))</f>
        <v/>
      </c>
      <c r="R203" s="11" t="str">
        <f>IF(Point[Added Date]="","",Point[Added Date])</f>
        <v/>
      </c>
      <c r="S203" s="14" t="str">
        <f>IF(Point[Z COORD]="","",Point[Z COORD])</f>
        <v/>
      </c>
      <c r="T203" s="14" t="str">
        <f>IF(Point[Asset Description]="","",PROPER(Point[Asset Description]))</f>
        <v/>
      </c>
      <c r="U203" s="14" t="str">
        <f>IF(Point[[Artist ]]="","",PROPER(Point[[Artist ]]))</f>
        <v/>
      </c>
      <c r="V203" s="14" t="str">
        <f>IF(Point[Material Notes]="","",PROPER(Point[Material Notes]))</f>
        <v/>
      </c>
      <c r="W203" s="14" t="str">
        <f>IF(Point[Dimension Notes]="","",Point[Dimension Notes])</f>
        <v/>
      </c>
      <c r="X203" s="14" t="str">
        <f>IF(Point[List]="","",VLOOKUP(Point[Burner Number],number,2,FALSE))</f>
        <v/>
      </c>
      <c r="Y203" s="14" t="str">
        <f>IF(Point[List]="","",VLOOKUP(Point[Fuel],bbq_fuel,2,FALSE))</f>
        <v/>
      </c>
      <c r="Z203" s="14" t="str">
        <f>IF(Point[List]="","",VLOOKUP(Point[Cabinet Material],bbq_material,2,FALSE))</f>
        <v/>
      </c>
      <c r="AA203" s="14" t="str">
        <f>IF(Point[Asset Group]="","",VLOOKUP(Point[Manufacturer],manufacturer,2,FALSE))</f>
        <v/>
      </c>
      <c r="AB203" s="14" t="str">
        <f>IF(Point[Uinsex WC]="","",Point[Uinsex WC])</f>
        <v/>
      </c>
      <c r="AC203" s="14" t="str">
        <f>IF(Point[Female WC]="","",Point[Female WC])</f>
        <v/>
      </c>
      <c r="AD203" s="14" t="str">
        <f>IF(Point[Male WC]="","",Point[Male WC])</f>
        <v/>
      </c>
      <c r="AE203" s="14" t="str">
        <f>IF(Point[Urinal]="","",Point[Urinal])</f>
        <v/>
      </c>
      <c r="AF203" s="14" t="str">
        <f>IF(Point[Disabled Unisex]="","",Point[Disabled Unisex])</f>
        <v/>
      </c>
      <c r="AG203" s="14" t="str">
        <f>IF(Point[Disabled Female]="","",Point[Disabled Female])</f>
        <v/>
      </c>
      <c r="AH203" s="14" t="str">
        <f>IF(Point[Disabled Male]="","",Point[Disabled Male])</f>
        <v/>
      </c>
      <c r="AI203" s="14" t="str">
        <f>IF(Point[Asset Group]="","",VLOOKUP(Point[Handrail],yes_no,2,FALSE))</f>
        <v/>
      </c>
      <c r="AJ203" s="14" t="str">
        <f>IF(Point[Asset Group]="","",VLOOKUP(Point[Baby Changing],yes_no,2,FALSE))</f>
        <v/>
      </c>
      <c r="AK203" s="14" t="str">
        <f>IF(Point[Asset Group]="","",VLOOKUP(Point[Service Room],yes_no,2,FALSE))</f>
        <v/>
      </c>
      <c r="AL203" s="14" t="str">
        <f>IF(Point[Asset Group]="","",VLOOKUP(Point[Service Tap],service_tap,2,FALSE))</f>
        <v/>
      </c>
      <c r="AM203" s="14" t="str">
        <f>IF(Point[Asset Group]="","",VLOOKUP(Point[Heating Type],wc_heating,2,FALSE))</f>
        <v/>
      </c>
      <c r="AN203" s="14" t="str">
        <f>IF(Point[Asset Group]="","",VLOOKUP(Point[Power Supply],power_supply,2,FALSE))</f>
        <v/>
      </c>
      <c r="AO203" s="14" t="str">
        <f>IF(Point[Asset Group]="","",VLOOKUP(Point[Waste Water],waste_water,2,FALSE))</f>
        <v/>
      </c>
      <c r="AP203" s="14" t="str">
        <f>IF(Point[Asset Group]="","",VLOOKUP(Point[Furniture SubType],subdom_master_gdb,2,FALSE))</f>
        <v/>
      </c>
      <c r="AQ203" s="14" t="str">
        <f>IF(Point[Asset Group]="","",VLOOKUP(Point[Concrete Pad],yes_no,2,FALSE))</f>
        <v/>
      </c>
      <c r="AR203" s="14" t="str">
        <f>IF(Point[Asset Group]="","",VLOOKUP(Point[Material],material_master,2,FALSE))</f>
        <v/>
      </c>
      <c r="AS203" s="14" t="str">
        <f>IF(Point[Asset Group]="","",VLOOKUP(Point[Plumbing],irrigation_plumbing,2,FALSE))</f>
        <v/>
      </c>
      <c r="AT203" s="14" t="str">
        <f>IF(Point[Asset Group]="","",VLOOKUP(Point[Sprinklers],irrigation_sprinklers,2,FALSE))</f>
        <v/>
      </c>
      <c r="AU203" s="14" t="str">
        <f>IF(Point[Asset Group]="","",VLOOKUP(Point[System],irrigation_system,2,FALSE))</f>
        <v/>
      </c>
      <c r="AV203" s="14" t="str">
        <f>IF(Point[Asset Group]="","",VLOOKUP(Point[Status],irrigation_status,2,FALSE))</f>
        <v/>
      </c>
      <c r="AW203" s="11" t="str">
        <f>IF(Point[Date of manufacture]="","",Point[Date of manufacture])</f>
        <v/>
      </c>
      <c r="AX203" s="14" t="str">
        <f>IF(Point[Asset Group]="","",VLOOKUP(Point[Sign Purpose],sign_purpose,2,FALSE))</f>
        <v/>
      </c>
      <c r="AY203" s="14" t="str">
        <f>IF(Point[Asset Group]="","",VLOOKUP(Point[Sign Material],material_master,2,FALSE))</f>
        <v/>
      </c>
      <c r="AZ203" s="14" t="str">
        <f>IF(Point[Asset Group]="","",VLOOKUP(Point[Affixed To],sign_affix,2,FALSE))</f>
        <v/>
      </c>
      <c r="BA203" s="14" t="str">
        <f>IF(Point[Size HxB mm]="","",Point[Size HxB mm])</f>
        <v/>
      </c>
      <c r="BB203" s="14" t="str">
        <f>IF(Point[Height m]="","",Point[Height m])</f>
        <v/>
      </c>
      <c r="BC203" s="14" t="str">
        <f>IF(Point[Asset Group]="","",VLOOKUP(Point[Post Material],material_master,2,FALSE))</f>
        <v/>
      </c>
      <c r="BD203" s="14" t="str">
        <f>IF(Point[Asset Group]="","",VLOOKUP(Point[Post Number],number,2,FALSE))</f>
        <v/>
      </c>
      <c r="BE203" s="14" t="str">
        <f>IF(Point[Asset Group]="","",VLOOKUP(Point[Structure SubType],subdom_master_gdb,2,FALSE))</f>
        <v/>
      </c>
      <c r="BF203" s="14" t="str">
        <f>IF(Point[Area m2]="","",Point[Area m2])</f>
        <v/>
      </c>
      <c r="BG203" s="14" t="str">
        <f>IF(Point[Length m]="","",Point[Length m])</f>
        <v/>
      </c>
      <c r="BH203" s="14" t="str">
        <f>IF(Point[Width m]="","",Point[Width m])</f>
        <v/>
      </c>
      <c r="BI203" s="14" t="str">
        <f>IF(Point[Diameter m]="","",Point[Diameter m])</f>
        <v/>
      </c>
      <c r="BJ203" s="14" t="str">
        <f>IF(Point[Asset Group]="","",VLOOKUP(Point[Number of Pipes],number,2,FALSE))</f>
        <v/>
      </c>
      <c r="BK203" s="14" t="str">
        <f>IF(Point[Asset Group]="","",VLOOKUP(Point[Combined Name],2,FALSE))</f>
        <v/>
      </c>
      <c r="BL203" s="14" t="str">
        <f>IF(Point[Asset Group]="","",VLOOKUP(Point[Size Class],size_class,2,FALSE))</f>
        <v/>
      </c>
      <c r="BM203" s="14" t="str">
        <f>IF(Point[Asset Group]="","",VLOOKUP(Point[Age Class],age_class,2,FALSE))</f>
        <v/>
      </c>
      <c r="BN203" s="14" t="str">
        <f>IF(Point[Girth (cm)]="","",Point[Girth (cm)])</f>
        <v/>
      </c>
      <c r="BO203" s="14" t="str">
        <f>IF(Point[Crown Radius (m)]="","",Point[Crown Radius (m)])</f>
        <v/>
      </c>
      <c r="BP203" s="14" t="str">
        <f>IF(Point[Asset Group]="","",VLOOKUP(Point[Rooting Environment],root_enviro,2,FALSE))</f>
        <v/>
      </c>
      <c r="BQ203" s="14" t="str">
        <f>IF(Point[Asset Group]="","",VLOOKUP(Point[Tree Surround],tree_surround,2,FALSE))</f>
        <v/>
      </c>
      <c r="BR203" s="14" t="str">
        <f>IF(Point[Asset Group]="","",VLOOKUP(Point[Tree Grill],yes_no,2,FALSE))</f>
        <v/>
      </c>
      <c r="BS203" s="14" t="str">
        <f>IF(Point[Asset Group]="","",VLOOKUP(Point[Tree Location],tree_location,2,FALSE))</f>
        <v/>
      </c>
    </row>
    <row r="204" spans="1:71" s="3" customFormat="1" x14ac:dyDescent="0.2">
      <c r="A204" s="3" t="str">
        <f>IF(Point[DWG File Name]="","",Point[DWG File Name])</f>
        <v/>
      </c>
      <c r="B204" s="3" t="str">
        <f>IF(Point[DWG Layer Name]="","",Point[DWG Layer Name])</f>
        <v/>
      </c>
      <c r="C204" s="3" t="str">
        <f>IF(Point[DWG Handle]="","",Point[DWG Handle])</f>
        <v/>
      </c>
      <c r="D204" s="58" t="str">
        <f>IF(Point[X]="","",Point[X])</f>
        <v/>
      </c>
      <c r="E204" s="58" t="str">
        <f>IF(Point[Y]="","",Point[Y])</f>
        <v/>
      </c>
      <c r="F204" s="3" t="str">
        <f>IF(Point[Replacement Asset]="","",Point[Replacement Asset])</f>
        <v/>
      </c>
      <c r="G204" s="3" t="str">
        <f>IF(Point[Asset ID]="","",UPPER(Point[Asset ID]))</f>
        <v/>
      </c>
      <c r="H204" s="3" t="str">
        <f>IF(Point[Asset Group]="","",VLOOKUP(Point[Asset Group],asset_grp_pt,4,FALSE))</f>
        <v/>
      </c>
      <c r="I204" s="3" t="str">
        <f>IF(Point[Asset Group]="","",VLOOKUP(Point[Asset Group],asset_grp_pt,2,FALSE))</f>
        <v/>
      </c>
      <c r="J204" s="3" t="str">
        <f>IF(Point[Asset Group]="","",VLOOKUP(Point[Asset Group],asset_grp_pt,3,FALSE))</f>
        <v/>
      </c>
      <c r="K204" s="3" t="str">
        <f>IF(Point[Asset Group]="","",VLOOKUP(Point[Asset Type],type_master_list,2,FALSE))</f>
        <v/>
      </c>
      <c r="L204" s="3" t="str">
        <f>IF(Point[Asset Name]="","",PROPER(Point[Asset Name]))</f>
        <v/>
      </c>
      <c r="M204" s="11" t="str">
        <f>IF(Point[Install Date]="","",Point[Install Date])</f>
        <v/>
      </c>
      <c r="N204" s="11" t="str">
        <f>IF(Point[Note]="","",PROPER(Point[Note]))</f>
        <v/>
      </c>
      <c r="O204" s="11" t="str">
        <f>IF(Point[Resource Consent Number]="","",UPPER(Point[Resource Consent Number]))</f>
        <v/>
      </c>
      <c r="P204" s="53" t="str">
        <f>IF(Point[Asset Unit Cost]="","",Point[Asset Unit Cost])</f>
        <v/>
      </c>
      <c r="Q204" s="11" t="str">
        <f>IF(Point[Added By]="","",UPPER(Point[Added By]))</f>
        <v/>
      </c>
      <c r="R204" s="11" t="str">
        <f>IF(Point[Added Date]="","",Point[Added Date])</f>
        <v/>
      </c>
      <c r="S204" s="14" t="str">
        <f>IF(Point[Z COORD]="","",Point[Z COORD])</f>
        <v/>
      </c>
      <c r="T204" s="14" t="str">
        <f>IF(Point[Asset Description]="","",PROPER(Point[Asset Description]))</f>
        <v/>
      </c>
      <c r="U204" s="14" t="str">
        <f>IF(Point[[Artist ]]="","",PROPER(Point[[Artist ]]))</f>
        <v/>
      </c>
      <c r="V204" s="14" t="str">
        <f>IF(Point[Material Notes]="","",PROPER(Point[Material Notes]))</f>
        <v/>
      </c>
      <c r="W204" s="14" t="str">
        <f>IF(Point[Dimension Notes]="","",Point[Dimension Notes])</f>
        <v/>
      </c>
      <c r="X204" s="14" t="str">
        <f>IF(Point[List]="","",VLOOKUP(Point[Burner Number],number,2,FALSE))</f>
        <v/>
      </c>
      <c r="Y204" s="14" t="str">
        <f>IF(Point[List]="","",VLOOKUP(Point[Fuel],bbq_fuel,2,FALSE))</f>
        <v/>
      </c>
      <c r="Z204" s="14" t="str">
        <f>IF(Point[List]="","",VLOOKUP(Point[Cabinet Material],bbq_material,2,FALSE))</f>
        <v/>
      </c>
      <c r="AA204" s="14" t="str">
        <f>IF(Point[Asset Group]="","",VLOOKUP(Point[Manufacturer],manufacturer,2,FALSE))</f>
        <v/>
      </c>
      <c r="AB204" s="14" t="str">
        <f>IF(Point[Uinsex WC]="","",Point[Uinsex WC])</f>
        <v/>
      </c>
      <c r="AC204" s="14" t="str">
        <f>IF(Point[Female WC]="","",Point[Female WC])</f>
        <v/>
      </c>
      <c r="AD204" s="14" t="str">
        <f>IF(Point[Male WC]="","",Point[Male WC])</f>
        <v/>
      </c>
      <c r="AE204" s="14" t="str">
        <f>IF(Point[Urinal]="","",Point[Urinal])</f>
        <v/>
      </c>
      <c r="AF204" s="14" t="str">
        <f>IF(Point[Disabled Unisex]="","",Point[Disabled Unisex])</f>
        <v/>
      </c>
      <c r="AG204" s="14" t="str">
        <f>IF(Point[Disabled Female]="","",Point[Disabled Female])</f>
        <v/>
      </c>
      <c r="AH204" s="14" t="str">
        <f>IF(Point[Disabled Male]="","",Point[Disabled Male])</f>
        <v/>
      </c>
      <c r="AI204" s="14" t="str">
        <f>IF(Point[Asset Group]="","",VLOOKUP(Point[Handrail],yes_no,2,FALSE))</f>
        <v/>
      </c>
      <c r="AJ204" s="14" t="str">
        <f>IF(Point[Asset Group]="","",VLOOKUP(Point[Baby Changing],yes_no,2,FALSE))</f>
        <v/>
      </c>
      <c r="AK204" s="14" t="str">
        <f>IF(Point[Asset Group]="","",VLOOKUP(Point[Service Room],yes_no,2,FALSE))</f>
        <v/>
      </c>
      <c r="AL204" s="14" t="str">
        <f>IF(Point[Asset Group]="","",VLOOKUP(Point[Service Tap],service_tap,2,FALSE))</f>
        <v/>
      </c>
      <c r="AM204" s="14" t="str">
        <f>IF(Point[Asset Group]="","",VLOOKUP(Point[Heating Type],wc_heating,2,FALSE))</f>
        <v/>
      </c>
      <c r="AN204" s="14" t="str">
        <f>IF(Point[Asset Group]="","",VLOOKUP(Point[Power Supply],power_supply,2,FALSE))</f>
        <v/>
      </c>
      <c r="AO204" s="14" t="str">
        <f>IF(Point[Asset Group]="","",VLOOKUP(Point[Waste Water],waste_water,2,FALSE))</f>
        <v/>
      </c>
      <c r="AP204" s="14" t="str">
        <f>IF(Point[Asset Group]="","",VLOOKUP(Point[Furniture SubType],subdom_master_gdb,2,FALSE))</f>
        <v/>
      </c>
      <c r="AQ204" s="14" t="str">
        <f>IF(Point[Asset Group]="","",VLOOKUP(Point[Concrete Pad],yes_no,2,FALSE))</f>
        <v/>
      </c>
      <c r="AR204" s="14" t="str">
        <f>IF(Point[Asset Group]="","",VLOOKUP(Point[Material],material_master,2,FALSE))</f>
        <v/>
      </c>
      <c r="AS204" s="14" t="str">
        <f>IF(Point[Asset Group]="","",VLOOKUP(Point[Plumbing],irrigation_plumbing,2,FALSE))</f>
        <v/>
      </c>
      <c r="AT204" s="14" t="str">
        <f>IF(Point[Asset Group]="","",VLOOKUP(Point[Sprinklers],irrigation_sprinklers,2,FALSE))</f>
        <v/>
      </c>
      <c r="AU204" s="14" t="str">
        <f>IF(Point[Asset Group]="","",VLOOKUP(Point[System],irrigation_system,2,FALSE))</f>
        <v/>
      </c>
      <c r="AV204" s="14" t="str">
        <f>IF(Point[Asset Group]="","",VLOOKUP(Point[Status],irrigation_status,2,FALSE))</f>
        <v/>
      </c>
      <c r="AW204" s="11" t="str">
        <f>IF(Point[Date of manufacture]="","",Point[Date of manufacture])</f>
        <v/>
      </c>
      <c r="AX204" s="14" t="str">
        <f>IF(Point[Asset Group]="","",VLOOKUP(Point[Sign Purpose],sign_purpose,2,FALSE))</f>
        <v/>
      </c>
      <c r="AY204" s="14" t="str">
        <f>IF(Point[Asset Group]="","",VLOOKUP(Point[Sign Material],material_master,2,FALSE))</f>
        <v/>
      </c>
      <c r="AZ204" s="14" t="str">
        <f>IF(Point[Asset Group]="","",VLOOKUP(Point[Affixed To],sign_affix,2,FALSE))</f>
        <v/>
      </c>
      <c r="BA204" s="14" t="str">
        <f>IF(Point[Size HxB mm]="","",Point[Size HxB mm])</f>
        <v/>
      </c>
      <c r="BB204" s="14" t="str">
        <f>IF(Point[Height m]="","",Point[Height m])</f>
        <v/>
      </c>
      <c r="BC204" s="14" t="str">
        <f>IF(Point[Asset Group]="","",VLOOKUP(Point[Post Material],material_master,2,FALSE))</f>
        <v/>
      </c>
      <c r="BD204" s="14" t="str">
        <f>IF(Point[Asset Group]="","",VLOOKUP(Point[Post Number],number,2,FALSE))</f>
        <v/>
      </c>
      <c r="BE204" s="14" t="str">
        <f>IF(Point[Asset Group]="","",VLOOKUP(Point[Structure SubType],subdom_master_gdb,2,FALSE))</f>
        <v/>
      </c>
      <c r="BF204" s="14" t="str">
        <f>IF(Point[Area m2]="","",Point[Area m2])</f>
        <v/>
      </c>
      <c r="BG204" s="14" t="str">
        <f>IF(Point[Length m]="","",Point[Length m])</f>
        <v/>
      </c>
      <c r="BH204" s="14" t="str">
        <f>IF(Point[Width m]="","",Point[Width m])</f>
        <v/>
      </c>
      <c r="BI204" s="14" t="str">
        <f>IF(Point[Diameter m]="","",Point[Diameter m])</f>
        <v/>
      </c>
      <c r="BJ204" s="14" t="str">
        <f>IF(Point[Asset Group]="","",VLOOKUP(Point[Number of Pipes],number,2,FALSE))</f>
        <v/>
      </c>
      <c r="BK204" s="14" t="str">
        <f>IF(Point[Asset Group]="","",VLOOKUP(Point[Combined Name],2,FALSE))</f>
        <v/>
      </c>
      <c r="BL204" s="14" t="str">
        <f>IF(Point[Asset Group]="","",VLOOKUP(Point[Size Class],size_class,2,FALSE))</f>
        <v/>
      </c>
      <c r="BM204" s="14" t="str">
        <f>IF(Point[Asset Group]="","",VLOOKUP(Point[Age Class],age_class,2,FALSE))</f>
        <v/>
      </c>
      <c r="BN204" s="14" t="str">
        <f>IF(Point[Girth (cm)]="","",Point[Girth (cm)])</f>
        <v/>
      </c>
      <c r="BO204" s="14" t="str">
        <f>IF(Point[Crown Radius (m)]="","",Point[Crown Radius (m)])</f>
        <v/>
      </c>
      <c r="BP204" s="14" t="str">
        <f>IF(Point[Asset Group]="","",VLOOKUP(Point[Rooting Environment],root_enviro,2,FALSE))</f>
        <v/>
      </c>
      <c r="BQ204" s="14" t="str">
        <f>IF(Point[Asset Group]="","",VLOOKUP(Point[Tree Surround],tree_surround,2,FALSE))</f>
        <v/>
      </c>
      <c r="BR204" s="14" t="str">
        <f>IF(Point[Asset Group]="","",VLOOKUP(Point[Tree Grill],yes_no,2,FALSE))</f>
        <v/>
      </c>
      <c r="BS204" s="14" t="str">
        <f>IF(Point[Asset Group]="","",VLOOKUP(Point[Tree Location],tree_location,2,FALSE))</f>
        <v/>
      </c>
    </row>
    <row r="205" spans="1:71" s="3" customFormat="1" x14ac:dyDescent="0.2">
      <c r="A205" s="3" t="str">
        <f>IF(Point[DWG File Name]="","",Point[DWG File Name])</f>
        <v/>
      </c>
      <c r="B205" s="3" t="str">
        <f>IF(Point[DWG Layer Name]="","",Point[DWG Layer Name])</f>
        <v/>
      </c>
      <c r="C205" s="3" t="str">
        <f>IF(Point[DWG Handle]="","",Point[DWG Handle])</f>
        <v/>
      </c>
      <c r="D205" s="58" t="str">
        <f>IF(Point[X]="","",Point[X])</f>
        <v/>
      </c>
      <c r="E205" s="58" t="str">
        <f>IF(Point[Y]="","",Point[Y])</f>
        <v/>
      </c>
      <c r="F205" s="3" t="str">
        <f>IF(Point[Replacement Asset]="","",Point[Replacement Asset])</f>
        <v/>
      </c>
      <c r="G205" s="3" t="str">
        <f>IF(Point[Asset ID]="","",UPPER(Point[Asset ID]))</f>
        <v/>
      </c>
      <c r="H205" s="3" t="str">
        <f>IF(Point[Asset Group]="","",VLOOKUP(Point[Asset Group],asset_grp_pt,4,FALSE))</f>
        <v/>
      </c>
      <c r="I205" s="3" t="str">
        <f>IF(Point[Asset Group]="","",VLOOKUP(Point[Asset Group],asset_grp_pt,2,FALSE))</f>
        <v/>
      </c>
      <c r="J205" s="3" t="str">
        <f>IF(Point[Asset Group]="","",VLOOKUP(Point[Asset Group],asset_grp_pt,3,FALSE))</f>
        <v/>
      </c>
      <c r="K205" s="3" t="str">
        <f>IF(Point[Asset Group]="","",VLOOKUP(Point[Asset Type],type_master_list,2,FALSE))</f>
        <v/>
      </c>
      <c r="L205" s="3" t="str">
        <f>IF(Point[Asset Name]="","",PROPER(Point[Asset Name]))</f>
        <v/>
      </c>
      <c r="M205" s="11" t="str">
        <f>IF(Point[Install Date]="","",Point[Install Date])</f>
        <v/>
      </c>
      <c r="N205" s="11" t="str">
        <f>IF(Point[Note]="","",PROPER(Point[Note]))</f>
        <v/>
      </c>
      <c r="O205" s="11" t="str">
        <f>IF(Point[Resource Consent Number]="","",UPPER(Point[Resource Consent Number]))</f>
        <v/>
      </c>
      <c r="P205" s="53" t="str">
        <f>IF(Point[Asset Unit Cost]="","",Point[Asset Unit Cost])</f>
        <v/>
      </c>
      <c r="Q205" s="11" t="str">
        <f>IF(Point[Added By]="","",UPPER(Point[Added By]))</f>
        <v/>
      </c>
      <c r="R205" s="11" t="str">
        <f>IF(Point[Added Date]="","",Point[Added Date])</f>
        <v/>
      </c>
      <c r="S205" s="14" t="str">
        <f>IF(Point[Z COORD]="","",Point[Z COORD])</f>
        <v/>
      </c>
      <c r="T205" s="14" t="str">
        <f>IF(Point[Asset Description]="","",PROPER(Point[Asset Description]))</f>
        <v/>
      </c>
      <c r="U205" s="14" t="str">
        <f>IF(Point[[Artist ]]="","",PROPER(Point[[Artist ]]))</f>
        <v/>
      </c>
      <c r="V205" s="14" t="str">
        <f>IF(Point[Material Notes]="","",PROPER(Point[Material Notes]))</f>
        <v/>
      </c>
      <c r="W205" s="14" t="str">
        <f>IF(Point[Dimension Notes]="","",Point[Dimension Notes])</f>
        <v/>
      </c>
      <c r="X205" s="14" t="str">
        <f>IF(Point[List]="","",VLOOKUP(Point[Burner Number],number,2,FALSE))</f>
        <v/>
      </c>
      <c r="Y205" s="14" t="str">
        <f>IF(Point[List]="","",VLOOKUP(Point[Fuel],bbq_fuel,2,FALSE))</f>
        <v/>
      </c>
      <c r="Z205" s="14" t="str">
        <f>IF(Point[List]="","",VLOOKUP(Point[Cabinet Material],bbq_material,2,FALSE))</f>
        <v/>
      </c>
      <c r="AA205" s="14" t="str">
        <f>IF(Point[Asset Group]="","",VLOOKUP(Point[Manufacturer],manufacturer,2,FALSE))</f>
        <v/>
      </c>
      <c r="AB205" s="14" t="str">
        <f>IF(Point[Uinsex WC]="","",Point[Uinsex WC])</f>
        <v/>
      </c>
      <c r="AC205" s="14" t="str">
        <f>IF(Point[Female WC]="","",Point[Female WC])</f>
        <v/>
      </c>
      <c r="AD205" s="14" t="str">
        <f>IF(Point[Male WC]="","",Point[Male WC])</f>
        <v/>
      </c>
      <c r="AE205" s="14" t="str">
        <f>IF(Point[Urinal]="","",Point[Urinal])</f>
        <v/>
      </c>
      <c r="AF205" s="14" t="str">
        <f>IF(Point[Disabled Unisex]="","",Point[Disabled Unisex])</f>
        <v/>
      </c>
      <c r="AG205" s="14" t="str">
        <f>IF(Point[Disabled Female]="","",Point[Disabled Female])</f>
        <v/>
      </c>
      <c r="AH205" s="14" t="str">
        <f>IF(Point[Disabled Male]="","",Point[Disabled Male])</f>
        <v/>
      </c>
      <c r="AI205" s="14" t="str">
        <f>IF(Point[Asset Group]="","",VLOOKUP(Point[Handrail],yes_no,2,FALSE))</f>
        <v/>
      </c>
      <c r="AJ205" s="14" t="str">
        <f>IF(Point[Asset Group]="","",VLOOKUP(Point[Baby Changing],yes_no,2,FALSE))</f>
        <v/>
      </c>
      <c r="AK205" s="14" t="str">
        <f>IF(Point[Asset Group]="","",VLOOKUP(Point[Service Room],yes_no,2,FALSE))</f>
        <v/>
      </c>
      <c r="AL205" s="14" t="str">
        <f>IF(Point[Asset Group]="","",VLOOKUP(Point[Service Tap],service_tap,2,FALSE))</f>
        <v/>
      </c>
      <c r="AM205" s="14" t="str">
        <f>IF(Point[Asset Group]="","",VLOOKUP(Point[Heating Type],wc_heating,2,FALSE))</f>
        <v/>
      </c>
      <c r="AN205" s="14" t="str">
        <f>IF(Point[Asset Group]="","",VLOOKUP(Point[Power Supply],power_supply,2,FALSE))</f>
        <v/>
      </c>
      <c r="AO205" s="14" t="str">
        <f>IF(Point[Asset Group]="","",VLOOKUP(Point[Waste Water],waste_water,2,FALSE))</f>
        <v/>
      </c>
      <c r="AP205" s="14" t="str">
        <f>IF(Point[Asset Group]="","",VLOOKUP(Point[Furniture SubType],subdom_master_gdb,2,FALSE))</f>
        <v/>
      </c>
      <c r="AQ205" s="14" t="str">
        <f>IF(Point[Asset Group]="","",VLOOKUP(Point[Concrete Pad],yes_no,2,FALSE))</f>
        <v/>
      </c>
      <c r="AR205" s="14" t="str">
        <f>IF(Point[Asset Group]="","",VLOOKUP(Point[Material],material_master,2,FALSE))</f>
        <v/>
      </c>
      <c r="AS205" s="14" t="str">
        <f>IF(Point[Asset Group]="","",VLOOKUP(Point[Plumbing],irrigation_plumbing,2,FALSE))</f>
        <v/>
      </c>
      <c r="AT205" s="14" t="str">
        <f>IF(Point[Asset Group]="","",VLOOKUP(Point[Sprinklers],irrigation_sprinklers,2,FALSE))</f>
        <v/>
      </c>
      <c r="AU205" s="14" t="str">
        <f>IF(Point[Asset Group]="","",VLOOKUP(Point[System],irrigation_system,2,FALSE))</f>
        <v/>
      </c>
      <c r="AV205" s="14" t="str">
        <f>IF(Point[Asset Group]="","",VLOOKUP(Point[Status],irrigation_status,2,FALSE))</f>
        <v/>
      </c>
      <c r="AW205" s="11" t="str">
        <f>IF(Point[Date of manufacture]="","",Point[Date of manufacture])</f>
        <v/>
      </c>
      <c r="AX205" s="14" t="str">
        <f>IF(Point[Asset Group]="","",VLOOKUP(Point[Sign Purpose],sign_purpose,2,FALSE))</f>
        <v/>
      </c>
      <c r="AY205" s="14" t="str">
        <f>IF(Point[Asset Group]="","",VLOOKUP(Point[Sign Material],material_master,2,FALSE))</f>
        <v/>
      </c>
      <c r="AZ205" s="14" t="str">
        <f>IF(Point[Asset Group]="","",VLOOKUP(Point[Affixed To],sign_affix,2,FALSE))</f>
        <v/>
      </c>
      <c r="BA205" s="14" t="str">
        <f>IF(Point[Size HxB mm]="","",Point[Size HxB mm])</f>
        <v/>
      </c>
      <c r="BB205" s="14" t="str">
        <f>IF(Point[Height m]="","",Point[Height m])</f>
        <v/>
      </c>
      <c r="BC205" s="14" t="str">
        <f>IF(Point[Asset Group]="","",VLOOKUP(Point[Post Material],material_master,2,FALSE))</f>
        <v/>
      </c>
      <c r="BD205" s="14" t="str">
        <f>IF(Point[Asset Group]="","",VLOOKUP(Point[Post Number],number,2,FALSE))</f>
        <v/>
      </c>
      <c r="BE205" s="14" t="str">
        <f>IF(Point[Asset Group]="","",VLOOKUP(Point[Structure SubType],subdom_master_gdb,2,FALSE))</f>
        <v/>
      </c>
      <c r="BF205" s="14" t="str">
        <f>IF(Point[Area m2]="","",Point[Area m2])</f>
        <v/>
      </c>
      <c r="BG205" s="14" t="str">
        <f>IF(Point[Length m]="","",Point[Length m])</f>
        <v/>
      </c>
      <c r="BH205" s="14" t="str">
        <f>IF(Point[Width m]="","",Point[Width m])</f>
        <v/>
      </c>
      <c r="BI205" s="14" t="str">
        <f>IF(Point[Diameter m]="","",Point[Diameter m])</f>
        <v/>
      </c>
      <c r="BJ205" s="14" t="str">
        <f>IF(Point[Asset Group]="","",VLOOKUP(Point[Number of Pipes],number,2,FALSE))</f>
        <v/>
      </c>
      <c r="BK205" s="14" t="str">
        <f>IF(Point[Asset Group]="","",VLOOKUP(Point[Combined Name],2,FALSE))</f>
        <v/>
      </c>
      <c r="BL205" s="14" t="str">
        <f>IF(Point[Asset Group]="","",VLOOKUP(Point[Size Class],size_class,2,FALSE))</f>
        <v/>
      </c>
      <c r="BM205" s="14" t="str">
        <f>IF(Point[Asset Group]="","",VLOOKUP(Point[Age Class],age_class,2,FALSE))</f>
        <v/>
      </c>
      <c r="BN205" s="14" t="str">
        <f>IF(Point[Girth (cm)]="","",Point[Girth (cm)])</f>
        <v/>
      </c>
      <c r="BO205" s="14" t="str">
        <f>IF(Point[Crown Radius (m)]="","",Point[Crown Radius (m)])</f>
        <v/>
      </c>
      <c r="BP205" s="14" t="str">
        <f>IF(Point[Asset Group]="","",VLOOKUP(Point[Rooting Environment],root_enviro,2,FALSE))</f>
        <v/>
      </c>
      <c r="BQ205" s="14" t="str">
        <f>IF(Point[Asset Group]="","",VLOOKUP(Point[Tree Surround],tree_surround,2,FALSE))</f>
        <v/>
      </c>
      <c r="BR205" s="14" t="str">
        <f>IF(Point[Asset Group]="","",VLOOKUP(Point[Tree Grill],yes_no,2,FALSE))</f>
        <v/>
      </c>
      <c r="BS205" s="14" t="str">
        <f>IF(Point[Asset Group]="","",VLOOKUP(Point[Tree Location],tree_location,2,FALSE))</f>
        <v/>
      </c>
    </row>
    <row r="206" spans="1:71" s="3" customFormat="1" x14ac:dyDescent="0.2">
      <c r="A206" s="3" t="str">
        <f>IF(Point[DWG File Name]="","",Point[DWG File Name])</f>
        <v/>
      </c>
      <c r="B206" s="3" t="str">
        <f>IF(Point[DWG Layer Name]="","",Point[DWG Layer Name])</f>
        <v/>
      </c>
      <c r="C206" s="3" t="str">
        <f>IF(Point[DWG Handle]="","",Point[DWG Handle])</f>
        <v/>
      </c>
      <c r="D206" s="58" t="str">
        <f>IF(Point[X]="","",Point[X])</f>
        <v/>
      </c>
      <c r="E206" s="58" t="str">
        <f>IF(Point[Y]="","",Point[Y])</f>
        <v/>
      </c>
      <c r="F206" s="3" t="str">
        <f>IF(Point[Replacement Asset]="","",Point[Replacement Asset])</f>
        <v/>
      </c>
      <c r="G206" s="3" t="str">
        <f>IF(Point[Asset ID]="","",UPPER(Point[Asset ID]))</f>
        <v/>
      </c>
      <c r="H206" s="3" t="str">
        <f>IF(Point[Asset Group]="","",VLOOKUP(Point[Asset Group],asset_grp_pt,4,FALSE))</f>
        <v/>
      </c>
      <c r="I206" s="3" t="str">
        <f>IF(Point[Asset Group]="","",VLOOKUP(Point[Asset Group],asset_grp_pt,2,FALSE))</f>
        <v/>
      </c>
      <c r="J206" s="3" t="str">
        <f>IF(Point[Asset Group]="","",VLOOKUP(Point[Asset Group],asset_grp_pt,3,FALSE))</f>
        <v/>
      </c>
      <c r="K206" s="3" t="str">
        <f>IF(Point[Asset Group]="","",VLOOKUP(Point[Asset Type],type_master_list,2,FALSE))</f>
        <v/>
      </c>
      <c r="L206" s="3" t="str">
        <f>IF(Point[Asset Name]="","",PROPER(Point[Asset Name]))</f>
        <v/>
      </c>
      <c r="M206" s="11" t="str">
        <f>IF(Point[Install Date]="","",Point[Install Date])</f>
        <v/>
      </c>
      <c r="N206" s="11" t="str">
        <f>IF(Point[Note]="","",PROPER(Point[Note]))</f>
        <v/>
      </c>
      <c r="O206" s="11" t="str">
        <f>IF(Point[Resource Consent Number]="","",UPPER(Point[Resource Consent Number]))</f>
        <v/>
      </c>
      <c r="P206" s="53" t="str">
        <f>IF(Point[Asset Unit Cost]="","",Point[Asset Unit Cost])</f>
        <v/>
      </c>
      <c r="Q206" s="11" t="str">
        <f>IF(Point[Added By]="","",UPPER(Point[Added By]))</f>
        <v/>
      </c>
      <c r="R206" s="11" t="str">
        <f>IF(Point[Added Date]="","",Point[Added Date])</f>
        <v/>
      </c>
      <c r="S206" s="14" t="str">
        <f>IF(Point[Z COORD]="","",Point[Z COORD])</f>
        <v/>
      </c>
      <c r="T206" s="14" t="str">
        <f>IF(Point[Asset Description]="","",PROPER(Point[Asset Description]))</f>
        <v/>
      </c>
      <c r="U206" s="14" t="str">
        <f>IF(Point[[Artist ]]="","",PROPER(Point[[Artist ]]))</f>
        <v/>
      </c>
      <c r="V206" s="14" t="str">
        <f>IF(Point[Material Notes]="","",PROPER(Point[Material Notes]))</f>
        <v/>
      </c>
      <c r="W206" s="14" t="str">
        <f>IF(Point[Dimension Notes]="","",Point[Dimension Notes])</f>
        <v/>
      </c>
      <c r="X206" s="14" t="str">
        <f>IF(Point[List]="","",VLOOKUP(Point[Burner Number],number,2,FALSE))</f>
        <v/>
      </c>
      <c r="Y206" s="14" t="str">
        <f>IF(Point[List]="","",VLOOKUP(Point[Fuel],bbq_fuel,2,FALSE))</f>
        <v/>
      </c>
      <c r="Z206" s="14" t="str">
        <f>IF(Point[List]="","",VLOOKUP(Point[Cabinet Material],bbq_material,2,FALSE))</f>
        <v/>
      </c>
      <c r="AA206" s="14" t="str">
        <f>IF(Point[Asset Group]="","",VLOOKUP(Point[Manufacturer],manufacturer,2,FALSE))</f>
        <v/>
      </c>
      <c r="AB206" s="14" t="str">
        <f>IF(Point[Uinsex WC]="","",Point[Uinsex WC])</f>
        <v/>
      </c>
      <c r="AC206" s="14" t="str">
        <f>IF(Point[Female WC]="","",Point[Female WC])</f>
        <v/>
      </c>
      <c r="AD206" s="14" t="str">
        <f>IF(Point[Male WC]="","",Point[Male WC])</f>
        <v/>
      </c>
      <c r="AE206" s="14" t="str">
        <f>IF(Point[Urinal]="","",Point[Urinal])</f>
        <v/>
      </c>
      <c r="AF206" s="14" t="str">
        <f>IF(Point[Disabled Unisex]="","",Point[Disabled Unisex])</f>
        <v/>
      </c>
      <c r="AG206" s="14" t="str">
        <f>IF(Point[Disabled Female]="","",Point[Disabled Female])</f>
        <v/>
      </c>
      <c r="AH206" s="14" t="str">
        <f>IF(Point[Disabled Male]="","",Point[Disabled Male])</f>
        <v/>
      </c>
      <c r="AI206" s="14" t="str">
        <f>IF(Point[Asset Group]="","",VLOOKUP(Point[Handrail],yes_no,2,FALSE))</f>
        <v/>
      </c>
      <c r="AJ206" s="14" t="str">
        <f>IF(Point[Asset Group]="","",VLOOKUP(Point[Baby Changing],yes_no,2,FALSE))</f>
        <v/>
      </c>
      <c r="AK206" s="14" t="str">
        <f>IF(Point[Asset Group]="","",VLOOKUP(Point[Service Room],yes_no,2,FALSE))</f>
        <v/>
      </c>
      <c r="AL206" s="14" t="str">
        <f>IF(Point[Asset Group]="","",VLOOKUP(Point[Service Tap],service_tap,2,FALSE))</f>
        <v/>
      </c>
      <c r="AM206" s="14" t="str">
        <f>IF(Point[Asset Group]="","",VLOOKUP(Point[Heating Type],wc_heating,2,FALSE))</f>
        <v/>
      </c>
      <c r="AN206" s="14" t="str">
        <f>IF(Point[Asset Group]="","",VLOOKUP(Point[Power Supply],power_supply,2,FALSE))</f>
        <v/>
      </c>
      <c r="AO206" s="14" t="str">
        <f>IF(Point[Asset Group]="","",VLOOKUP(Point[Waste Water],waste_water,2,FALSE))</f>
        <v/>
      </c>
      <c r="AP206" s="14" t="str">
        <f>IF(Point[Asset Group]="","",VLOOKUP(Point[Furniture SubType],subdom_master_gdb,2,FALSE))</f>
        <v/>
      </c>
      <c r="AQ206" s="14" t="str">
        <f>IF(Point[Asset Group]="","",VLOOKUP(Point[Concrete Pad],yes_no,2,FALSE))</f>
        <v/>
      </c>
      <c r="AR206" s="14" t="str">
        <f>IF(Point[Asset Group]="","",VLOOKUP(Point[Material],material_master,2,FALSE))</f>
        <v/>
      </c>
      <c r="AS206" s="14" t="str">
        <f>IF(Point[Asset Group]="","",VLOOKUP(Point[Plumbing],irrigation_plumbing,2,FALSE))</f>
        <v/>
      </c>
      <c r="AT206" s="14" t="str">
        <f>IF(Point[Asset Group]="","",VLOOKUP(Point[Sprinklers],irrigation_sprinklers,2,FALSE))</f>
        <v/>
      </c>
      <c r="AU206" s="14" t="str">
        <f>IF(Point[Asset Group]="","",VLOOKUP(Point[System],irrigation_system,2,FALSE))</f>
        <v/>
      </c>
      <c r="AV206" s="14" t="str">
        <f>IF(Point[Asset Group]="","",VLOOKUP(Point[Status],irrigation_status,2,FALSE))</f>
        <v/>
      </c>
      <c r="AW206" s="11" t="str">
        <f>IF(Point[Date of manufacture]="","",Point[Date of manufacture])</f>
        <v/>
      </c>
      <c r="AX206" s="14" t="str">
        <f>IF(Point[Asset Group]="","",VLOOKUP(Point[Sign Purpose],sign_purpose,2,FALSE))</f>
        <v/>
      </c>
      <c r="AY206" s="14" t="str">
        <f>IF(Point[Asset Group]="","",VLOOKUP(Point[Sign Material],material_master,2,FALSE))</f>
        <v/>
      </c>
      <c r="AZ206" s="14" t="str">
        <f>IF(Point[Asset Group]="","",VLOOKUP(Point[Affixed To],sign_affix,2,FALSE))</f>
        <v/>
      </c>
      <c r="BA206" s="14" t="str">
        <f>IF(Point[Size HxB mm]="","",Point[Size HxB mm])</f>
        <v/>
      </c>
      <c r="BB206" s="14" t="str">
        <f>IF(Point[Height m]="","",Point[Height m])</f>
        <v/>
      </c>
      <c r="BC206" s="14" t="str">
        <f>IF(Point[Asset Group]="","",VLOOKUP(Point[Post Material],material_master,2,FALSE))</f>
        <v/>
      </c>
      <c r="BD206" s="14" t="str">
        <f>IF(Point[Asset Group]="","",VLOOKUP(Point[Post Number],number,2,FALSE))</f>
        <v/>
      </c>
      <c r="BE206" s="14" t="str">
        <f>IF(Point[Asset Group]="","",VLOOKUP(Point[Structure SubType],subdom_master_gdb,2,FALSE))</f>
        <v/>
      </c>
      <c r="BF206" s="14" t="str">
        <f>IF(Point[Area m2]="","",Point[Area m2])</f>
        <v/>
      </c>
      <c r="BG206" s="14" t="str">
        <f>IF(Point[Length m]="","",Point[Length m])</f>
        <v/>
      </c>
      <c r="BH206" s="14" t="str">
        <f>IF(Point[Width m]="","",Point[Width m])</f>
        <v/>
      </c>
      <c r="BI206" s="14" t="str">
        <f>IF(Point[Diameter m]="","",Point[Diameter m])</f>
        <v/>
      </c>
      <c r="BJ206" s="14" t="str">
        <f>IF(Point[Asset Group]="","",VLOOKUP(Point[Number of Pipes],number,2,FALSE))</f>
        <v/>
      </c>
      <c r="BK206" s="14" t="str">
        <f>IF(Point[Asset Group]="","",VLOOKUP(Point[Combined Name],2,FALSE))</f>
        <v/>
      </c>
      <c r="BL206" s="14" t="str">
        <f>IF(Point[Asset Group]="","",VLOOKUP(Point[Size Class],size_class,2,FALSE))</f>
        <v/>
      </c>
      <c r="BM206" s="14" t="str">
        <f>IF(Point[Asset Group]="","",VLOOKUP(Point[Age Class],age_class,2,FALSE))</f>
        <v/>
      </c>
      <c r="BN206" s="14" t="str">
        <f>IF(Point[Girth (cm)]="","",Point[Girth (cm)])</f>
        <v/>
      </c>
      <c r="BO206" s="14" t="str">
        <f>IF(Point[Crown Radius (m)]="","",Point[Crown Radius (m)])</f>
        <v/>
      </c>
      <c r="BP206" s="14" t="str">
        <f>IF(Point[Asset Group]="","",VLOOKUP(Point[Rooting Environment],root_enviro,2,FALSE))</f>
        <v/>
      </c>
      <c r="BQ206" s="14" t="str">
        <f>IF(Point[Asset Group]="","",VLOOKUP(Point[Tree Surround],tree_surround,2,FALSE))</f>
        <v/>
      </c>
      <c r="BR206" s="14" t="str">
        <f>IF(Point[Asset Group]="","",VLOOKUP(Point[Tree Grill],yes_no,2,FALSE))</f>
        <v/>
      </c>
      <c r="BS206" s="14" t="str">
        <f>IF(Point[Asset Group]="","",VLOOKUP(Point[Tree Location],tree_location,2,FALSE))</f>
        <v/>
      </c>
    </row>
    <row r="207" spans="1:71" s="3" customFormat="1" x14ac:dyDescent="0.2">
      <c r="A207" s="3" t="str">
        <f>IF(Point[DWG File Name]="","",Point[DWG File Name])</f>
        <v/>
      </c>
      <c r="B207" s="3" t="str">
        <f>IF(Point[DWG Layer Name]="","",Point[DWG Layer Name])</f>
        <v/>
      </c>
      <c r="C207" s="3" t="str">
        <f>IF(Point[DWG Handle]="","",Point[DWG Handle])</f>
        <v/>
      </c>
      <c r="D207" s="58" t="str">
        <f>IF(Point[X]="","",Point[X])</f>
        <v/>
      </c>
      <c r="E207" s="58" t="str">
        <f>IF(Point[Y]="","",Point[Y])</f>
        <v/>
      </c>
      <c r="F207" s="3" t="str">
        <f>IF(Point[Replacement Asset]="","",Point[Replacement Asset])</f>
        <v/>
      </c>
      <c r="G207" s="3" t="str">
        <f>IF(Point[Asset ID]="","",UPPER(Point[Asset ID]))</f>
        <v/>
      </c>
      <c r="H207" s="3" t="str">
        <f>IF(Point[Asset Group]="","",VLOOKUP(Point[Asset Group],asset_grp_pt,4,FALSE))</f>
        <v/>
      </c>
      <c r="I207" s="3" t="str">
        <f>IF(Point[Asset Group]="","",VLOOKUP(Point[Asset Group],asset_grp_pt,2,FALSE))</f>
        <v/>
      </c>
      <c r="J207" s="3" t="str">
        <f>IF(Point[Asset Group]="","",VLOOKUP(Point[Asset Group],asset_grp_pt,3,FALSE))</f>
        <v/>
      </c>
      <c r="K207" s="3" t="str">
        <f>IF(Point[Asset Group]="","",VLOOKUP(Point[Asset Type],type_master_list,2,FALSE))</f>
        <v/>
      </c>
      <c r="L207" s="3" t="str">
        <f>IF(Point[Asset Name]="","",PROPER(Point[Asset Name]))</f>
        <v/>
      </c>
      <c r="M207" s="11" t="str">
        <f>IF(Point[Install Date]="","",Point[Install Date])</f>
        <v/>
      </c>
      <c r="N207" s="11" t="str">
        <f>IF(Point[Note]="","",PROPER(Point[Note]))</f>
        <v/>
      </c>
      <c r="O207" s="11" t="str">
        <f>IF(Point[Resource Consent Number]="","",UPPER(Point[Resource Consent Number]))</f>
        <v/>
      </c>
      <c r="P207" s="53" t="str">
        <f>IF(Point[Asset Unit Cost]="","",Point[Asset Unit Cost])</f>
        <v/>
      </c>
      <c r="Q207" s="11" t="str">
        <f>IF(Point[Added By]="","",UPPER(Point[Added By]))</f>
        <v/>
      </c>
      <c r="R207" s="11" t="str">
        <f>IF(Point[Added Date]="","",Point[Added Date])</f>
        <v/>
      </c>
      <c r="S207" s="14" t="str">
        <f>IF(Point[Z COORD]="","",Point[Z COORD])</f>
        <v/>
      </c>
      <c r="T207" s="14" t="str">
        <f>IF(Point[Asset Description]="","",PROPER(Point[Asset Description]))</f>
        <v/>
      </c>
      <c r="U207" s="14" t="str">
        <f>IF(Point[[Artist ]]="","",PROPER(Point[[Artist ]]))</f>
        <v/>
      </c>
      <c r="V207" s="14" t="str">
        <f>IF(Point[Material Notes]="","",PROPER(Point[Material Notes]))</f>
        <v/>
      </c>
      <c r="W207" s="14" t="str">
        <f>IF(Point[Dimension Notes]="","",Point[Dimension Notes])</f>
        <v/>
      </c>
      <c r="X207" s="14" t="str">
        <f>IF(Point[List]="","",VLOOKUP(Point[Burner Number],number,2,FALSE))</f>
        <v/>
      </c>
      <c r="Y207" s="14" t="str">
        <f>IF(Point[List]="","",VLOOKUP(Point[Fuel],bbq_fuel,2,FALSE))</f>
        <v/>
      </c>
      <c r="Z207" s="14" t="str">
        <f>IF(Point[List]="","",VLOOKUP(Point[Cabinet Material],bbq_material,2,FALSE))</f>
        <v/>
      </c>
      <c r="AA207" s="14" t="str">
        <f>IF(Point[Asset Group]="","",VLOOKUP(Point[Manufacturer],manufacturer,2,FALSE))</f>
        <v/>
      </c>
      <c r="AB207" s="14" t="str">
        <f>IF(Point[Uinsex WC]="","",Point[Uinsex WC])</f>
        <v/>
      </c>
      <c r="AC207" s="14" t="str">
        <f>IF(Point[Female WC]="","",Point[Female WC])</f>
        <v/>
      </c>
      <c r="AD207" s="14" t="str">
        <f>IF(Point[Male WC]="","",Point[Male WC])</f>
        <v/>
      </c>
      <c r="AE207" s="14" t="str">
        <f>IF(Point[Urinal]="","",Point[Urinal])</f>
        <v/>
      </c>
      <c r="AF207" s="14" t="str">
        <f>IF(Point[Disabled Unisex]="","",Point[Disabled Unisex])</f>
        <v/>
      </c>
      <c r="AG207" s="14" t="str">
        <f>IF(Point[Disabled Female]="","",Point[Disabled Female])</f>
        <v/>
      </c>
      <c r="AH207" s="14" t="str">
        <f>IF(Point[Disabled Male]="","",Point[Disabled Male])</f>
        <v/>
      </c>
      <c r="AI207" s="14" t="str">
        <f>IF(Point[Asset Group]="","",VLOOKUP(Point[Handrail],yes_no,2,FALSE))</f>
        <v/>
      </c>
      <c r="AJ207" s="14" t="str">
        <f>IF(Point[Asset Group]="","",VLOOKUP(Point[Baby Changing],yes_no,2,FALSE))</f>
        <v/>
      </c>
      <c r="AK207" s="14" t="str">
        <f>IF(Point[Asset Group]="","",VLOOKUP(Point[Service Room],yes_no,2,FALSE))</f>
        <v/>
      </c>
      <c r="AL207" s="14" t="str">
        <f>IF(Point[Asset Group]="","",VLOOKUP(Point[Service Tap],service_tap,2,FALSE))</f>
        <v/>
      </c>
      <c r="AM207" s="14" t="str">
        <f>IF(Point[Asset Group]="","",VLOOKUP(Point[Heating Type],wc_heating,2,FALSE))</f>
        <v/>
      </c>
      <c r="AN207" s="14" t="str">
        <f>IF(Point[Asset Group]="","",VLOOKUP(Point[Power Supply],power_supply,2,FALSE))</f>
        <v/>
      </c>
      <c r="AO207" s="14" t="str">
        <f>IF(Point[Asset Group]="","",VLOOKUP(Point[Waste Water],waste_water,2,FALSE))</f>
        <v/>
      </c>
      <c r="AP207" s="14" t="str">
        <f>IF(Point[Asset Group]="","",VLOOKUP(Point[Furniture SubType],subdom_master_gdb,2,FALSE))</f>
        <v/>
      </c>
      <c r="AQ207" s="14" t="str">
        <f>IF(Point[Asset Group]="","",VLOOKUP(Point[Concrete Pad],yes_no,2,FALSE))</f>
        <v/>
      </c>
      <c r="AR207" s="14" t="str">
        <f>IF(Point[Asset Group]="","",VLOOKUP(Point[Material],material_master,2,FALSE))</f>
        <v/>
      </c>
      <c r="AS207" s="14" t="str">
        <f>IF(Point[Asset Group]="","",VLOOKUP(Point[Plumbing],irrigation_plumbing,2,FALSE))</f>
        <v/>
      </c>
      <c r="AT207" s="14" t="str">
        <f>IF(Point[Asset Group]="","",VLOOKUP(Point[Sprinklers],irrigation_sprinklers,2,FALSE))</f>
        <v/>
      </c>
      <c r="AU207" s="14" t="str">
        <f>IF(Point[Asset Group]="","",VLOOKUP(Point[System],irrigation_system,2,FALSE))</f>
        <v/>
      </c>
      <c r="AV207" s="14" t="str">
        <f>IF(Point[Asset Group]="","",VLOOKUP(Point[Status],irrigation_status,2,FALSE))</f>
        <v/>
      </c>
      <c r="AW207" s="11" t="str">
        <f>IF(Point[Date of manufacture]="","",Point[Date of manufacture])</f>
        <v/>
      </c>
      <c r="AX207" s="14" t="str">
        <f>IF(Point[Asset Group]="","",VLOOKUP(Point[Sign Purpose],sign_purpose,2,FALSE))</f>
        <v/>
      </c>
      <c r="AY207" s="14" t="str">
        <f>IF(Point[Asset Group]="","",VLOOKUP(Point[Sign Material],material_master,2,FALSE))</f>
        <v/>
      </c>
      <c r="AZ207" s="14" t="str">
        <f>IF(Point[Asset Group]="","",VLOOKUP(Point[Affixed To],sign_affix,2,FALSE))</f>
        <v/>
      </c>
      <c r="BA207" s="14" t="str">
        <f>IF(Point[Size HxB mm]="","",Point[Size HxB mm])</f>
        <v/>
      </c>
      <c r="BB207" s="14" t="str">
        <f>IF(Point[Height m]="","",Point[Height m])</f>
        <v/>
      </c>
      <c r="BC207" s="14" t="str">
        <f>IF(Point[Asset Group]="","",VLOOKUP(Point[Post Material],material_master,2,FALSE))</f>
        <v/>
      </c>
      <c r="BD207" s="14" t="str">
        <f>IF(Point[Asset Group]="","",VLOOKUP(Point[Post Number],number,2,FALSE))</f>
        <v/>
      </c>
      <c r="BE207" s="14" t="str">
        <f>IF(Point[Asset Group]="","",VLOOKUP(Point[Structure SubType],subdom_master_gdb,2,FALSE))</f>
        <v/>
      </c>
      <c r="BF207" s="14" t="str">
        <f>IF(Point[Area m2]="","",Point[Area m2])</f>
        <v/>
      </c>
      <c r="BG207" s="14" t="str">
        <f>IF(Point[Length m]="","",Point[Length m])</f>
        <v/>
      </c>
      <c r="BH207" s="14" t="str">
        <f>IF(Point[Width m]="","",Point[Width m])</f>
        <v/>
      </c>
      <c r="BI207" s="14" t="str">
        <f>IF(Point[Diameter m]="","",Point[Diameter m])</f>
        <v/>
      </c>
      <c r="BJ207" s="14" t="str">
        <f>IF(Point[Asset Group]="","",VLOOKUP(Point[Number of Pipes],number,2,FALSE))</f>
        <v/>
      </c>
      <c r="BK207" s="14" t="str">
        <f>IF(Point[Asset Group]="","",VLOOKUP(Point[Combined Name],2,FALSE))</f>
        <v/>
      </c>
      <c r="BL207" s="14" t="str">
        <f>IF(Point[Asset Group]="","",VLOOKUP(Point[Size Class],size_class,2,FALSE))</f>
        <v/>
      </c>
      <c r="BM207" s="14" t="str">
        <f>IF(Point[Asset Group]="","",VLOOKUP(Point[Age Class],age_class,2,FALSE))</f>
        <v/>
      </c>
      <c r="BN207" s="14" t="str">
        <f>IF(Point[Girth (cm)]="","",Point[Girth (cm)])</f>
        <v/>
      </c>
      <c r="BO207" s="14" t="str">
        <f>IF(Point[Crown Radius (m)]="","",Point[Crown Radius (m)])</f>
        <v/>
      </c>
      <c r="BP207" s="14" t="str">
        <f>IF(Point[Asset Group]="","",VLOOKUP(Point[Rooting Environment],root_enviro,2,FALSE))</f>
        <v/>
      </c>
      <c r="BQ207" s="14" t="str">
        <f>IF(Point[Asset Group]="","",VLOOKUP(Point[Tree Surround],tree_surround,2,FALSE))</f>
        <v/>
      </c>
      <c r="BR207" s="14" t="str">
        <f>IF(Point[Asset Group]="","",VLOOKUP(Point[Tree Grill],yes_no,2,FALSE))</f>
        <v/>
      </c>
      <c r="BS207" s="14" t="str">
        <f>IF(Point[Asset Group]="","",VLOOKUP(Point[Tree Location],tree_location,2,FALSE))</f>
        <v/>
      </c>
    </row>
    <row r="208" spans="1:71" s="3" customFormat="1" x14ac:dyDescent="0.2">
      <c r="A208" s="3" t="str">
        <f>IF(Point[DWG File Name]="","",Point[DWG File Name])</f>
        <v/>
      </c>
      <c r="B208" s="3" t="str">
        <f>IF(Point[DWG Layer Name]="","",Point[DWG Layer Name])</f>
        <v/>
      </c>
      <c r="C208" s="3" t="str">
        <f>IF(Point[DWG Handle]="","",Point[DWG Handle])</f>
        <v/>
      </c>
      <c r="D208" s="58" t="str">
        <f>IF(Point[X]="","",Point[X])</f>
        <v/>
      </c>
      <c r="E208" s="58" t="str">
        <f>IF(Point[Y]="","",Point[Y])</f>
        <v/>
      </c>
      <c r="F208" s="3" t="str">
        <f>IF(Point[Replacement Asset]="","",Point[Replacement Asset])</f>
        <v/>
      </c>
      <c r="G208" s="3" t="str">
        <f>IF(Point[Asset ID]="","",UPPER(Point[Asset ID]))</f>
        <v/>
      </c>
      <c r="H208" s="3" t="str">
        <f>IF(Point[Asset Group]="","",VLOOKUP(Point[Asset Group],asset_grp_pt,4,FALSE))</f>
        <v/>
      </c>
      <c r="I208" s="3" t="str">
        <f>IF(Point[Asset Group]="","",VLOOKUP(Point[Asset Group],asset_grp_pt,2,FALSE))</f>
        <v/>
      </c>
      <c r="J208" s="3" t="str">
        <f>IF(Point[Asset Group]="","",VLOOKUP(Point[Asset Group],asset_grp_pt,3,FALSE))</f>
        <v/>
      </c>
      <c r="K208" s="3" t="str">
        <f>IF(Point[Asset Group]="","",VLOOKUP(Point[Asset Type],type_master_list,2,FALSE))</f>
        <v/>
      </c>
      <c r="L208" s="3" t="str">
        <f>IF(Point[Asset Name]="","",PROPER(Point[Asset Name]))</f>
        <v/>
      </c>
      <c r="M208" s="11" t="str">
        <f>IF(Point[Install Date]="","",Point[Install Date])</f>
        <v/>
      </c>
      <c r="N208" s="11" t="str">
        <f>IF(Point[Note]="","",PROPER(Point[Note]))</f>
        <v/>
      </c>
      <c r="O208" s="11" t="str">
        <f>IF(Point[Resource Consent Number]="","",UPPER(Point[Resource Consent Number]))</f>
        <v/>
      </c>
      <c r="P208" s="53" t="str">
        <f>IF(Point[Asset Unit Cost]="","",Point[Asset Unit Cost])</f>
        <v/>
      </c>
      <c r="Q208" s="11" t="str">
        <f>IF(Point[Added By]="","",UPPER(Point[Added By]))</f>
        <v/>
      </c>
      <c r="R208" s="11" t="str">
        <f>IF(Point[Added Date]="","",Point[Added Date])</f>
        <v/>
      </c>
      <c r="S208" s="14" t="str">
        <f>IF(Point[Z COORD]="","",Point[Z COORD])</f>
        <v/>
      </c>
      <c r="T208" s="14" t="str">
        <f>IF(Point[Asset Description]="","",PROPER(Point[Asset Description]))</f>
        <v/>
      </c>
      <c r="U208" s="14" t="str">
        <f>IF(Point[[Artist ]]="","",PROPER(Point[[Artist ]]))</f>
        <v/>
      </c>
      <c r="V208" s="14" t="str">
        <f>IF(Point[Material Notes]="","",PROPER(Point[Material Notes]))</f>
        <v/>
      </c>
      <c r="W208" s="14" t="str">
        <f>IF(Point[Dimension Notes]="","",Point[Dimension Notes])</f>
        <v/>
      </c>
      <c r="X208" s="14" t="str">
        <f>IF(Point[List]="","",VLOOKUP(Point[Burner Number],number,2,FALSE))</f>
        <v/>
      </c>
      <c r="Y208" s="14" t="str">
        <f>IF(Point[List]="","",VLOOKUP(Point[Fuel],bbq_fuel,2,FALSE))</f>
        <v/>
      </c>
      <c r="Z208" s="14" t="str">
        <f>IF(Point[List]="","",VLOOKUP(Point[Cabinet Material],bbq_material,2,FALSE))</f>
        <v/>
      </c>
      <c r="AA208" s="14" t="str">
        <f>IF(Point[Asset Group]="","",VLOOKUP(Point[Manufacturer],manufacturer,2,FALSE))</f>
        <v/>
      </c>
      <c r="AB208" s="14" t="str">
        <f>IF(Point[Uinsex WC]="","",Point[Uinsex WC])</f>
        <v/>
      </c>
      <c r="AC208" s="14" t="str">
        <f>IF(Point[Female WC]="","",Point[Female WC])</f>
        <v/>
      </c>
      <c r="AD208" s="14" t="str">
        <f>IF(Point[Male WC]="","",Point[Male WC])</f>
        <v/>
      </c>
      <c r="AE208" s="14" t="str">
        <f>IF(Point[Urinal]="","",Point[Urinal])</f>
        <v/>
      </c>
      <c r="AF208" s="14" t="str">
        <f>IF(Point[Disabled Unisex]="","",Point[Disabled Unisex])</f>
        <v/>
      </c>
      <c r="AG208" s="14" t="str">
        <f>IF(Point[Disabled Female]="","",Point[Disabled Female])</f>
        <v/>
      </c>
      <c r="AH208" s="14" t="str">
        <f>IF(Point[Disabled Male]="","",Point[Disabled Male])</f>
        <v/>
      </c>
      <c r="AI208" s="14" t="str">
        <f>IF(Point[Asset Group]="","",VLOOKUP(Point[Handrail],yes_no,2,FALSE))</f>
        <v/>
      </c>
      <c r="AJ208" s="14" t="str">
        <f>IF(Point[Asset Group]="","",VLOOKUP(Point[Baby Changing],yes_no,2,FALSE))</f>
        <v/>
      </c>
      <c r="AK208" s="14" t="str">
        <f>IF(Point[Asset Group]="","",VLOOKUP(Point[Service Room],yes_no,2,FALSE))</f>
        <v/>
      </c>
      <c r="AL208" s="14" t="str">
        <f>IF(Point[Asset Group]="","",VLOOKUP(Point[Service Tap],service_tap,2,FALSE))</f>
        <v/>
      </c>
      <c r="AM208" s="14" t="str">
        <f>IF(Point[Asset Group]="","",VLOOKUP(Point[Heating Type],wc_heating,2,FALSE))</f>
        <v/>
      </c>
      <c r="AN208" s="14" t="str">
        <f>IF(Point[Asset Group]="","",VLOOKUP(Point[Power Supply],power_supply,2,FALSE))</f>
        <v/>
      </c>
      <c r="AO208" s="14" t="str">
        <f>IF(Point[Asset Group]="","",VLOOKUP(Point[Waste Water],waste_water,2,FALSE))</f>
        <v/>
      </c>
      <c r="AP208" s="14" t="str">
        <f>IF(Point[Asset Group]="","",VLOOKUP(Point[Furniture SubType],subdom_master_gdb,2,FALSE))</f>
        <v/>
      </c>
      <c r="AQ208" s="14" t="str">
        <f>IF(Point[Asset Group]="","",VLOOKUP(Point[Concrete Pad],yes_no,2,FALSE))</f>
        <v/>
      </c>
      <c r="AR208" s="14" t="str">
        <f>IF(Point[Asset Group]="","",VLOOKUP(Point[Material],material_master,2,FALSE))</f>
        <v/>
      </c>
      <c r="AS208" s="14" t="str">
        <f>IF(Point[Asset Group]="","",VLOOKUP(Point[Plumbing],irrigation_plumbing,2,FALSE))</f>
        <v/>
      </c>
      <c r="AT208" s="14" t="str">
        <f>IF(Point[Asset Group]="","",VLOOKUP(Point[Sprinklers],irrigation_sprinklers,2,FALSE))</f>
        <v/>
      </c>
      <c r="AU208" s="14" t="str">
        <f>IF(Point[Asset Group]="","",VLOOKUP(Point[System],irrigation_system,2,FALSE))</f>
        <v/>
      </c>
      <c r="AV208" s="14" t="str">
        <f>IF(Point[Asset Group]="","",VLOOKUP(Point[Status],irrigation_status,2,FALSE))</f>
        <v/>
      </c>
      <c r="AW208" s="11" t="str">
        <f>IF(Point[Date of manufacture]="","",Point[Date of manufacture])</f>
        <v/>
      </c>
      <c r="AX208" s="14" t="str">
        <f>IF(Point[Asset Group]="","",VLOOKUP(Point[Sign Purpose],sign_purpose,2,FALSE))</f>
        <v/>
      </c>
      <c r="AY208" s="14" t="str">
        <f>IF(Point[Asset Group]="","",VLOOKUP(Point[Sign Material],material_master,2,FALSE))</f>
        <v/>
      </c>
      <c r="AZ208" s="14" t="str">
        <f>IF(Point[Asset Group]="","",VLOOKUP(Point[Affixed To],sign_affix,2,FALSE))</f>
        <v/>
      </c>
      <c r="BA208" s="14" t="str">
        <f>IF(Point[Size HxB mm]="","",Point[Size HxB mm])</f>
        <v/>
      </c>
      <c r="BB208" s="14" t="str">
        <f>IF(Point[Height m]="","",Point[Height m])</f>
        <v/>
      </c>
      <c r="BC208" s="14" t="str">
        <f>IF(Point[Asset Group]="","",VLOOKUP(Point[Post Material],material_master,2,FALSE))</f>
        <v/>
      </c>
      <c r="BD208" s="14" t="str">
        <f>IF(Point[Asset Group]="","",VLOOKUP(Point[Post Number],number,2,FALSE))</f>
        <v/>
      </c>
      <c r="BE208" s="14" t="str">
        <f>IF(Point[Asset Group]="","",VLOOKUP(Point[Structure SubType],subdom_master_gdb,2,FALSE))</f>
        <v/>
      </c>
      <c r="BF208" s="14" t="str">
        <f>IF(Point[Area m2]="","",Point[Area m2])</f>
        <v/>
      </c>
      <c r="BG208" s="14" t="str">
        <f>IF(Point[Length m]="","",Point[Length m])</f>
        <v/>
      </c>
      <c r="BH208" s="14" t="str">
        <f>IF(Point[Width m]="","",Point[Width m])</f>
        <v/>
      </c>
      <c r="BI208" s="14" t="str">
        <f>IF(Point[Diameter m]="","",Point[Diameter m])</f>
        <v/>
      </c>
      <c r="BJ208" s="14" t="str">
        <f>IF(Point[Asset Group]="","",VLOOKUP(Point[Number of Pipes],number,2,FALSE))</f>
        <v/>
      </c>
      <c r="BK208" s="14" t="str">
        <f>IF(Point[Asset Group]="","",VLOOKUP(Point[Combined Name],2,FALSE))</f>
        <v/>
      </c>
      <c r="BL208" s="14" t="str">
        <f>IF(Point[Asset Group]="","",VLOOKUP(Point[Size Class],size_class,2,FALSE))</f>
        <v/>
      </c>
      <c r="BM208" s="14" t="str">
        <f>IF(Point[Asset Group]="","",VLOOKUP(Point[Age Class],age_class,2,FALSE))</f>
        <v/>
      </c>
      <c r="BN208" s="14" t="str">
        <f>IF(Point[Girth (cm)]="","",Point[Girth (cm)])</f>
        <v/>
      </c>
      <c r="BO208" s="14" t="str">
        <f>IF(Point[Crown Radius (m)]="","",Point[Crown Radius (m)])</f>
        <v/>
      </c>
      <c r="BP208" s="14" t="str">
        <f>IF(Point[Asset Group]="","",VLOOKUP(Point[Rooting Environment],root_enviro,2,FALSE))</f>
        <v/>
      </c>
      <c r="BQ208" s="14" t="str">
        <f>IF(Point[Asset Group]="","",VLOOKUP(Point[Tree Surround],tree_surround,2,FALSE))</f>
        <v/>
      </c>
      <c r="BR208" s="14" t="str">
        <f>IF(Point[Asset Group]="","",VLOOKUP(Point[Tree Grill],yes_no,2,FALSE))</f>
        <v/>
      </c>
      <c r="BS208" s="14" t="str">
        <f>IF(Point[Asset Group]="","",VLOOKUP(Point[Tree Location],tree_location,2,FALSE))</f>
        <v/>
      </c>
    </row>
    <row r="209" spans="1:71" s="3" customFormat="1" x14ac:dyDescent="0.2">
      <c r="A209" s="3" t="str">
        <f>IF(Point[DWG File Name]="","",Point[DWG File Name])</f>
        <v/>
      </c>
      <c r="B209" s="3" t="str">
        <f>IF(Point[DWG Layer Name]="","",Point[DWG Layer Name])</f>
        <v/>
      </c>
      <c r="C209" s="3" t="str">
        <f>IF(Point[DWG Handle]="","",Point[DWG Handle])</f>
        <v/>
      </c>
      <c r="D209" s="58" t="str">
        <f>IF(Point[X]="","",Point[X])</f>
        <v/>
      </c>
      <c r="E209" s="58" t="str">
        <f>IF(Point[Y]="","",Point[Y])</f>
        <v/>
      </c>
      <c r="F209" s="3" t="str">
        <f>IF(Point[Replacement Asset]="","",Point[Replacement Asset])</f>
        <v/>
      </c>
      <c r="G209" s="3" t="str">
        <f>IF(Point[Asset ID]="","",UPPER(Point[Asset ID]))</f>
        <v/>
      </c>
      <c r="H209" s="3" t="str">
        <f>IF(Point[Asset Group]="","",VLOOKUP(Point[Asset Group],asset_grp_pt,4,FALSE))</f>
        <v/>
      </c>
      <c r="I209" s="3" t="str">
        <f>IF(Point[Asset Group]="","",VLOOKUP(Point[Asset Group],asset_grp_pt,2,FALSE))</f>
        <v/>
      </c>
      <c r="J209" s="3" t="str">
        <f>IF(Point[Asset Group]="","",VLOOKUP(Point[Asset Group],asset_grp_pt,3,FALSE))</f>
        <v/>
      </c>
      <c r="K209" s="3" t="str">
        <f>IF(Point[Asset Group]="","",VLOOKUP(Point[Asset Type],type_master_list,2,FALSE))</f>
        <v/>
      </c>
      <c r="L209" s="3" t="str">
        <f>IF(Point[Asset Name]="","",PROPER(Point[Asset Name]))</f>
        <v/>
      </c>
      <c r="M209" s="11" t="str">
        <f>IF(Point[Install Date]="","",Point[Install Date])</f>
        <v/>
      </c>
      <c r="N209" s="11" t="str">
        <f>IF(Point[Note]="","",PROPER(Point[Note]))</f>
        <v/>
      </c>
      <c r="O209" s="11" t="str">
        <f>IF(Point[Resource Consent Number]="","",UPPER(Point[Resource Consent Number]))</f>
        <v/>
      </c>
      <c r="P209" s="53" t="str">
        <f>IF(Point[Asset Unit Cost]="","",Point[Asset Unit Cost])</f>
        <v/>
      </c>
      <c r="Q209" s="11" t="str">
        <f>IF(Point[Added By]="","",UPPER(Point[Added By]))</f>
        <v/>
      </c>
      <c r="R209" s="11" t="str">
        <f>IF(Point[Added Date]="","",Point[Added Date])</f>
        <v/>
      </c>
      <c r="S209" s="14" t="str">
        <f>IF(Point[Z COORD]="","",Point[Z COORD])</f>
        <v/>
      </c>
      <c r="T209" s="14" t="str">
        <f>IF(Point[Asset Description]="","",PROPER(Point[Asset Description]))</f>
        <v/>
      </c>
      <c r="U209" s="14" t="str">
        <f>IF(Point[[Artist ]]="","",PROPER(Point[[Artist ]]))</f>
        <v/>
      </c>
      <c r="V209" s="14" t="str">
        <f>IF(Point[Material Notes]="","",PROPER(Point[Material Notes]))</f>
        <v/>
      </c>
      <c r="W209" s="14" t="str">
        <f>IF(Point[Dimension Notes]="","",Point[Dimension Notes])</f>
        <v/>
      </c>
      <c r="X209" s="14" t="str">
        <f>IF(Point[List]="","",VLOOKUP(Point[Burner Number],number,2,FALSE))</f>
        <v/>
      </c>
      <c r="Y209" s="14" t="str">
        <f>IF(Point[List]="","",VLOOKUP(Point[Fuel],bbq_fuel,2,FALSE))</f>
        <v/>
      </c>
      <c r="Z209" s="14" t="str">
        <f>IF(Point[List]="","",VLOOKUP(Point[Cabinet Material],bbq_material,2,FALSE))</f>
        <v/>
      </c>
      <c r="AA209" s="14" t="str">
        <f>IF(Point[Asset Group]="","",VLOOKUP(Point[Manufacturer],manufacturer,2,FALSE))</f>
        <v/>
      </c>
      <c r="AB209" s="14" t="str">
        <f>IF(Point[Uinsex WC]="","",Point[Uinsex WC])</f>
        <v/>
      </c>
      <c r="AC209" s="14" t="str">
        <f>IF(Point[Female WC]="","",Point[Female WC])</f>
        <v/>
      </c>
      <c r="AD209" s="14" t="str">
        <f>IF(Point[Male WC]="","",Point[Male WC])</f>
        <v/>
      </c>
      <c r="AE209" s="14" t="str">
        <f>IF(Point[Urinal]="","",Point[Urinal])</f>
        <v/>
      </c>
      <c r="AF209" s="14" t="str">
        <f>IF(Point[Disabled Unisex]="","",Point[Disabled Unisex])</f>
        <v/>
      </c>
      <c r="AG209" s="14" t="str">
        <f>IF(Point[Disabled Female]="","",Point[Disabled Female])</f>
        <v/>
      </c>
      <c r="AH209" s="14" t="str">
        <f>IF(Point[Disabled Male]="","",Point[Disabled Male])</f>
        <v/>
      </c>
      <c r="AI209" s="14" t="str">
        <f>IF(Point[Asset Group]="","",VLOOKUP(Point[Handrail],yes_no,2,FALSE))</f>
        <v/>
      </c>
      <c r="AJ209" s="14" t="str">
        <f>IF(Point[Asset Group]="","",VLOOKUP(Point[Baby Changing],yes_no,2,FALSE))</f>
        <v/>
      </c>
      <c r="AK209" s="14" t="str">
        <f>IF(Point[Asset Group]="","",VLOOKUP(Point[Service Room],yes_no,2,FALSE))</f>
        <v/>
      </c>
      <c r="AL209" s="14" t="str">
        <f>IF(Point[Asset Group]="","",VLOOKUP(Point[Service Tap],service_tap,2,FALSE))</f>
        <v/>
      </c>
      <c r="AM209" s="14" t="str">
        <f>IF(Point[Asset Group]="","",VLOOKUP(Point[Heating Type],wc_heating,2,FALSE))</f>
        <v/>
      </c>
      <c r="AN209" s="14" t="str">
        <f>IF(Point[Asset Group]="","",VLOOKUP(Point[Power Supply],power_supply,2,FALSE))</f>
        <v/>
      </c>
      <c r="AO209" s="14" t="str">
        <f>IF(Point[Asset Group]="","",VLOOKUP(Point[Waste Water],waste_water,2,FALSE))</f>
        <v/>
      </c>
      <c r="AP209" s="14" t="str">
        <f>IF(Point[Asset Group]="","",VLOOKUP(Point[Furniture SubType],subdom_master_gdb,2,FALSE))</f>
        <v/>
      </c>
      <c r="AQ209" s="14" t="str">
        <f>IF(Point[Asset Group]="","",VLOOKUP(Point[Concrete Pad],yes_no,2,FALSE))</f>
        <v/>
      </c>
      <c r="AR209" s="14" t="str">
        <f>IF(Point[Asset Group]="","",VLOOKUP(Point[Material],material_master,2,FALSE))</f>
        <v/>
      </c>
      <c r="AS209" s="14" t="str">
        <f>IF(Point[Asset Group]="","",VLOOKUP(Point[Plumbing],irrigation_plumbing,2,FALSE))</f>
        <v/>
      </c>
      <c r="AT209" s="14" t="str">
        <f>IF(Point[Asset Group]="","",VLOOKUP(Point[Sprinklers],irrigation_sprinklers,2,FALSE))</f>
        <v/>
      </c>
      <c r="AU209" s="14" t="str">
        <f>IF(Point[Asset Group]="","",VLOOKUP(Point[System],irrigation_system,2,FALSE))</f>
        <v/>
      </c>
      <c r="AV209" s="14" t="str">
        <f>IF(Point[Asset Group]="","",VLOOKUP(Point[Status],irrigation_status,2,FALSE))</f>
        <v/>
      </c>
      <c r="AW209" s="11" t="str">
        <f>IF(Point[Date of manufacture]="","",Point[Date of manufacture])</f>
        <v/>
      </c>
      <c r="AX209" s="14" t="str">
        <f>IF(Point[Asset Group]="","",VLOOKUP(Point[Sign Purpose],sign_purpose,2,FALSE))</f>
        <v/>
      </c>
      <c r="AY209" s="14" t="str">
        <f>IF(Point[Asset Group]="","",VLOOKUP(Point[Sign Material],material_master,2,FALSE))</f>
        <v/>
      </c>
      <c r="AZ209" s="14" t="str">
        <f>IF(Point[Asset Group]="","",VLOOKUP(Point[Affixed To],sign_affix,2,FALSE))</f>
        <v/>
      </c>
      <c r="BA209" s="14" t="str">
        <f>IF(Point[Size HxB mm]="","",Point[Size HxB mm])</f>
        <v/>
      </c>
      <c r="BB209" s="14" t="str">
        <f>IF(Point[Height m]="","",Point[Height m])</f>
        <v/>
      </c>
      <c r="BC209" s="14" t="str">
        <f>IF(Point[Asset Group]="","",VLOOKUP(Point[Post Material],material_master,2,FALSE))</f>
        <v/>
      </c>
      <c r="BD209" s="14" t="str">
        <f>IF(Point[Asset Group]="","",VLOOKUP(Point[Post Number],number,2,FALSE))</f>
        <v/>
      </c>
      <c r="BE209" s="14" t="str">
        <f>IF(Point[Asset Group]="","",VLOOKUP(Point[Structure SubType],subdom_master_gdb,2,FALSE))</f>
        <v/>
      </c>
      <c r="BF209" s="14" t="str">
        <f>IF(Point[Area m2]="","",Point[Area m2])</f>
        <v/>
      </c>
      <c r="BG209" s="14" t="str">
        <f>IF(Point[Length m]="","",Point[Length m])</f>
        <v/>
      </c>
      <c r="BH209" s="14" t="str">
        <f>IF(Point[Width m]="","",Point[Width m])</f>
        <v/>
      </c>
      <c r="BI209" s="14" t="str">
        <f>IF(Point[Diameter m]="","",Point[Diameter m])</f>
        <v/>
      </c>
      <c r="BJ209" s="14" t="str">
        <f>IF(Point[Asset Group]="","",VLOOKUP(Point[Number of Pipes],number,2,FALSE))</f>
        <v/>
      </c>
      <c r="BK209" s="14" t="str">
        <f>IF(Point[Asset Group]="","",VLOOKUP(Point[Combined Name],2,FALSE))</f>
        <v/>
      </c>
      <c r="BL209" s="14" t="str">
        <f>IF(Point[Asset Group]="","",VLOOKUP(Point[Size Class],size_class,2,FALSE))</f>
        <v/>
      </c>
      <c r="BM209" s="14" t="str">
        <f>IF(Point[Asset Group]="","",VLOOKUP(Point[Age Class],age_class,2,FALSE))</f>
        <v/>
      </c>
      <c r="BN209" s="14" t="str">
        <f>IF(Point[Girth (cm)]="","",Point[Girth (cm)])</f>
        <v/>
      </c>
      <c r="BO209" s="14" t="str">
        <f>IF(Point[Crown Radius (m)]="","",Point[Crown Radius (m)])</f>
        <v/>
      </c>
      <c r="BP209" s="14" t="str">
        <f>IF(Point[Asset Group]="","",VLOOKUP(Point[Rooting Environment],root_enviro,2,FALSE))</f>
        <v/>
      </c>
      <c r="BQ209" s="14" t="str">
        <f>IF(Point[Asset Group]="","",VLOOKUP(Point[Tree Surround],tree_surround,2,FALSE))</f>
        <v/>
      </c>
      <c r="BR209" s="14" t="str">
        <f>IF(Point[Asset Group]="","",VLOOKUP(Point[Tree Grill],yes_no,2,FALSE))</f>
        <v/>
      </c>
      <c r="BS209" s="14" t="str">
        <f>IF(Point[Asset Group]="","",VLOOKUP(Point[Tree Location],tree_location,2,FALSE))</f>
        <v/>
      </c>
    </row>
    <row r="210" spans="1:71" s="3" customFormat="1" x14ac:dyDescent="0.2">
      <c r="A210" s="3" t="str">
        <f>IF(Point[DWG File Name]="","",Point[DWG File Name])</f>
        <v/>
      </c>
      <c r="B210" s="3" t="str">
        <f>IF(Point[DWG Layer Name]="","",Point[DWG Layer Name])</f>
        <v/>
      </c>
      <c r="C210" s="3" t="str">
        <f>IF(Point[DWG Handle]="","",Point[DWG Handle])</f>
        <v/>
      </c>
      <c r="D210" s="58" t="str">
        <f>IF(Point[X]="","",Point[X])</f>
        <v/>
      </c>
      <c r="E210" s="58" t="str">
        <f>IF(Point[Y]="","",Point[Y])</f>
        <v/>
      </c>
      <c r="F210" s="3" t="str">
        <f>IF(Point[Replacement Asset]="","",Point[Replacement Asset])</f>
        <v/>
      </c>
      <c r="G210" s="3" t="str">
        <f>IF(Point[Asset ID]="","",UPPER(Point[Asset ID]))</f>
        <v/>
      </c>
      <c r="H210" s="3" t="str">
        <f>IF(Point[Asset Group]="","",VLOOKUP(Point[Asset Group],asset_grp_pt,4,FALSE))</f>
        <v/>
      </c>
      <c r="I210" s="3" t="str">
        <f>IF(Point[Asset Group]="","",VLOOKUP(Point[Asset Group],asset_grp_pt,2,FALSE))</f>
        <v/>
      </c>
      <c r="J210" s="3" t="str">
        <f>IF(Point[Asset Group]="","",VLOOKUP(Point[Asset Group],asset_grp_pt,3,FALSE))</f>
        <v/>
      </c>
      <c r="K210" s="3" t="str">
        <f>IF(Point[Asset Group]="","",VLOOKUP(Point[Asset Type],type_master_list,2,FALSE))</f>
        <v/>
      </c>
      <c r="L210" s="3" t="str">
        <f>IF(Point[Asset Name]="","",PROPER(Point[Asset Name]))</f>
        <v/>
      </c>
      <c r="M210" s="11" t="str">
        <f>IF(Point[Install Date]="","",Point[Install Date])</f>
        <v/>
      </c>
      <c r="N210" s="11" t="str">
        <f>IF(Point[Note]="","",PROPER(Point[Note]))</f>
        <v/>
      </c>
      <c r="O210" s="11" t="str">
        <f>IF(Point[Resource Consent Number]="","",UPPER(Point[Resource Consent Number]))</f>
        <v/>
      </c>
      <c r="P210" s="53" t="str">
        <f>IF(Point[Asset Unit Cost]="","",Point[Asset Unit Cost])</f>
        <v/>
      </c>
      <c r="Q210" s="11" t="str">
        <f>IF(Point[Added By]="","",UPPER(Point[Added By]))</f>
        <v/>
      </c>
      <c r="R210" s="11" t="str">
        <f>IF(Point[Added Date]="","",Point[Added Date])</f>
        <v/>
      </c>
      <c r="S210" s="14" t="str">
        <f>IF(Point[Z COORD]="","",Point[Z COORD])</f>
        <v/>
      </c>
      <c r="T210" s="14" t="str">
        <f>IF(Point[Asset Description]="","",PROPER(Point[Asset Description]))</f>
        <v/>
      </c>
      <c r="U210" s="14" t="str">
        <f>IF(Point[[Artist ]]="","",PROPER(Point[[Artist ]]))</f>
        <v/>
      </c>
      <c r="V210" s="14" t="str">
        <f>IF(Point[Material Notes]="","",PROPER(Point[Material Notes]))</f>
        <v/>
      </c>
      <c r="W210" s="14" t="str">
        <f>IF(Point[Dimension Notes]="","",Point[Dimension Notes])</f>
        <v/>
      </c>
      <c r="X210" s="14" t="str">
        <f>IF(Point[List]="","",VLOOKUP(Point[Burner Number],number,2,FALSE))</f>
        <v/>
      </c>
      <c r="Y210" s="14" t="str">
        <f>IF(Point[List]="","",VLOOKUP(Point[Fuel],bbq_fuel,2,FALSE))</f>
        <v/>
      </c>
      <c r="Z210" s="14" t="str">
        <f>IF(Point[List]="","",VLOOKUP(Point[Cabinet Material],bbq_material,2,FALSE))</f>
        <v/>
      </c>
      <c r="AA210" s="14" t="str">
        <f>IF(Point[Asset Group]="","",VLOOKUP(Point[Manufacturer],manufacturer,2,FALSE))</f>
        <v/>
      </c>
      <c r="AB210" s="14" t="str">
        <f>IF(Point[Uinsex WC]="","",Point[Uinsex WC])</f>
        <v/>
      </c>
      <c r="AC210" s="14" t="str">
        <f>IF(Point[Female WC]="","",Point[Female WC])</f>
        <v/>
      </c>
      <c r="AD210" s="14" t="str">
        <f>IF(Point[Male WC]="","",Point[Male WC])</f>
        <v/>
      </c>
      <c r="AE210" s="14" t="str">
        <f>IF(Point[Urinal]="","",Point[Urinal])</f>
        <v/>
      </c>
      <c r="AF210" s="14" t="str">
        <f>IF(Point[Disabled Unisex]="","",Point[Disabled Unisex])</f>
        <v/>
      </c>
      <c r="AG210" s="14" t="str">
        <f>IF(Point[Disabled Female]="","",Point[Disabled Female])</f>
        <v/>
      </c>
      <c r="AH210" s="14" t="str">
        <f>IF(Point[Disabled Male]="","",Point[Disabled Male])</f>
        <v/>
      </c>
      <c r="AI210" s="14" t="str">
        <f>IF(Point[Asset Group]="","",VLOOKUP(Point[Handrail],yes_no,2,FALSE))</f>
        <v/>
      </c>
      <c r="AJ210" s="14" t="str">
        <f>IF(Point[Asset Group]="","",VLOOKUP(Point[Baby Changing],yes_no,2,FALSE))</f>
        <v/>
      </c>
      <c r="AK210" s="14" t="str">
        <f>IF(Point[Asset Group]="","",VLOOKUP(Point[Service Room],yes_no,2,FALSE))</f>
        <v/>
      </c>
      <c r="AL210" s="14" t="str">
        <f>IF(Point[Asset Group]="","",VLOOKUP(Point[Service Tap],service_tap,2,FALSE))</f>
        <v/>
      </c>
      <c r="AM210" s="14" t="str">
        <f>IF(Point[Asset Group]="","",VLOOKUP(Point[Heating Type],wc_heating,2,FALSE))</f>
        <v/>
      </c>
      <c r="AN210" s="14" t="str">
        <f>IF(Point[Asset Group]="","",VLOOKUP(Point[Power Supply],power_supply,2,FALSE))</f>
        <v/>
      </c>
      <c r="AO210" s="14" t="str">
        <f>IF(Point[Asset Group]="","",VLOOKUP(Point[Waste Water],waste_water,2,FALSE))</f>
        <v/>
      </c>
      <c r="AP210" s="14" t="str">
        <f>IF(Point[Asset Group]="","",VLOOKUP(Point[Furniture SubType],subdom_master_gdb,2,FALSE))</f>
        <v/>
      </c>
      <c r="AQ210" s="14" t="str">
        <f>IF(Point[Asset Group]="","",VLOOKUP(Point[Concrete Pad],yes_no,2,FALSE))</f>
        <v/>
      </c>
      <c r="AR210" s="14" t="str">
        <f>IF(Point[Asset Group]="","",VLOOKUP(Point[Material],material_master,2,FALSE))</f>
        <v/>
      </c>
      <c r="AS210" s="14" t="str">
        <f>IF(Point[Asset Group]="","",VLOOKUP(Point[Plumbing],irrigation_plumbing,2,FALSE))</f>
        <v/>
      </c>
      <c r="AT210" s="14" t="str">
        <f>IF(Point[Asset Group]="","",VLOOKUP(Point[Sprinklers],irrigation_sprinklers,2,FALSE))</f>
        <v/>
      </c>
      <c r="AU210" s="14" t="str">
        <f>IF(Point[Asset Group]="","",VLOOKUP(Point[System],irrigation_system,2,FALSE))</f>
        <v/>
      </c>
      <c r="AV210" s="14" t="str">
        <f>IF(Point[Asset Group]="","",VLOOKUP(Point[Status],irrigation_status,2,FALSE))</f>
        <v/>
      </c>
      <c r="AW210" s="11" t="str">
        <f>IF(Point[Date of manufacture]="","",Point[Date of manufacture])</f>
        <v/>
      </c>
      <c r="AX210" s="14" t="str">
        <f>IF(Point[Asset Group]="","",VLOOKUP(Point[Sign Purpose],sign_purpose,2,FALSE))</f>
        <v/>
      </c>
      <c r="AY210" s="14" t="str">
        <f>IF(Point[Asset Group]="","",VLOOKUP(Point[Sign Material],material_master,2,FALSE))</f>
        <v/>
      </c>
      <c r="AZ210" s="14" t="str">
        <f>IF(Point[Asset Group]="","",VLOOKUP(Point[Affixed To],sign_affix,2,FALSE))</f>
        <v/>
      </c>
      <c r="BA210" s="14" t="str">
        <f>IF(Point[Size HxB mm]="","",Point[Size HxB mm])</f>
        <v/>
      </c>
      <c r="BB210" s="14" t="str">
        <f>IF(Point[Height m]="","",Point[Height m])</f>
        <v/>
      </c>
      <c r="BC210" s="14" t="str">
        <f>IF(Point[Asset Group]="","",VLOOKUP(Point[Post Material],material_master,2,FALSE))</f>
        <v/>
      </c>
      <c r="BD210" s="14" t="str">
        <f>IF(Point[Asset Group]="","",VLOOKUP(Point[Post Number],number,2,FALSE))</f>
        <v/>
      </c>
      <c r="BE210" s="14" t="str">
        <f>IF(Point[Asset Group]="","",VLOOKUP(Point[Structure SubType],subdom_master_gdb,2,FALSE))</f>
        <v/>
      </c>
      <c r="BF210" s="14" t="str">
        <f>IF(Point[Area m2]="","",Point[Area m2])</f>
        <v/>
      </c>
      <c r="BG210" s="14" t="str">
        <f>IF(Point[Length m]="","",Point[Length m])</f>
        <v/>
      </c>
      <c r="BH210" s="14" t="str">
        <f>IF(Point[Width m]="","",Point[Width m])</f>
        <v/>
      </c>
      <c r="BI210" s="14" t="str">
        <f>IF(Point[Diameter m]="","",Point[Diameter m])</f>
        <v/>
      </c>
      <c r="BJ210" s="14" t="str">
        <f>IF(Point[Asset Group]="","",VLOOKUP(Point[Number of Pipes],number,2,FALSE))</f>
        <v/>
      </c>
      <c r="BK210" s="14" t="str">
        <f>IF(Point[Asset Group]="","",VLOOKUP(Point[Combined Name],2,FALSE))</f>
        <v/>
      </c>
      <c r="BL210" s="14" t="str">
        <f>IF(Point[Asset Group]="","",VLOOKUP(Point[Size Class],size_class,2,FALSE))</f>
        <v/>
      </c>
      <c r="BM210" s="14" t="str">
        <f>IF(Point[Asset Group]="","",VLOOKUP(Point[Age Class],age_class,2,FALSE))</f>
        <v/>
      </c>
      <c r="BN210" s="14" t="str">
        <f>IF(Point[Girth (cm)]="","",Point[Girth (cm)])</f>
        <v/>
      </c>
      <c r="BO210" s="14" t="str">
        <f>IF(Point[Crown Radius (m)]="","",Point[Crown Radius (m)])</f>
        <v/>
      </c>
      <c r="BP210" s="14" t="str">
        <f>IF(Point[Asset Group]="","",VLOOKUP(Point[Rooting Environment],root_enviro,2,FALSE))</f>
        <v/>
      </c>
      <c r="BQ210" s="14" t="str">
        <f>IF(Point[Asset Group]="","",VLOOKUP(Point[Tree Surround],tree_surround,2,FALSE))</f>
        <v/>
      </c>
      <c r="BR210" s="14" t="str">
        <f>IF(Point[Asset Group]="","",VLOOKUP(Point[Tree Grill],yes_no,2,FALSE))</f>
        <v/>
      </c>
      <c r="BS210" s="14" t="str">
        <f>IF(Point[Asset Group]="","",VLOOKUP(Point[Tree Location],tree_location,2,FALSE))</f>
        <v/>
      </c>
    </row>
    <row r="211" spans="1:71" s="3" customFormat="1" x14ac:dyDescent="0.2">
      <c r="A211" s="3" t="str">
        <f>IF(Point[DWG File Name]="","",Point[DWG File Name])</f>
        <v/>
      </c>
      <c r="B211" s="3" t="str">
        <f>IF(Point[DWG Layer Name]="","",Point[DWG Layer Name])</f>
        <v/>
      </c>
      <c r="C211" s="3" t="str">
        <f>IF(Point[DWG Handle]="","",Point[DWG Handle])</f>
        <v/>
      </c>
      <c r="D211" s="58" t="str">
        <f>IF(Point[X]="","",Point[X])</f>
        <v/>
      </c>
      <c r="E211" s="58" t="str">
        <f>IF(Point[Y]="","",Point[Y])</f>
        <v/>
      </c>
      <c r="F211" s="3" t="str">
        <f>IF(Point[Replacement Asset]="","",Point[Replacement Asset])</f>
        <v/>
      </c>
      <c r="G211" s="3" t="str">
        <f>IF(Point[Asset ID]="","",UPPER(Point[Asset ID]))</f>
        <v/>
      </c>
      <c r="H211" s="3" t="str">
        <f>IF(Point[Asset Group]="","",VLOOKUP(Point[Asset Group],asset_grp_pt,4,FALSE))</f>
        <v/>
      </c>
      <c r="I211" s="3" t="str">
        <f>IF(Point[Asset Group]="","",VLOOKUP(Point[Asset Group],asset_grp_pt,2,FALSE))</f>
        <v/>
      </c>
      <c r="J211" s="3" t="str">
        <f>IF(Point[Asset Group]="","",VLOOKUP(Point[Asset Group],asset_grp_pt,3,FALSE))</f>
        <v/>
      </c>
      <c r="K211" s="3" t="str">
        <f>IF(Point[Asset Group]="","",VLOOKUP(Point[Asset Type],type_master_list,2,FALSE))</f>
        <v/>
      </c>
      <c r="L211" s="3" t="str">
        <f>IF(Point[Asset Name]="","",PROPER(Point[Asset Name]))</f>
        <v/>
      </c>
      <c r="M211" s="11" t="str">
        <f>IF(Point[Install Date]="","",Point[Install Date])</f>
        <v/>
      </c>
      <c r="N211" s="11" t="str">
        <f>IF(Point[Note]="","",PROPER(Point[Note]))</f>
        <v/>
      </c>
      <c r="O211" s="11" t="str">
        <f>IF(Point[Resource Consent Number]="","",UPPER(Point[Resource Consent Number]))</f>
        <v/>
      </c>
      <c r="P211" s="53" t="str">
        <f>IF(Point[Asset Unit Cost]="","",Point[Asset Unit Cost])</f>
        <v/>
      </c>
      <c r="Q211" s="11" t="str">
        <f>IF(Point[Added By]="","",UPPER(Point[Added By]))</f>
        <v/>
      </c>
      <c r="R211" s="11" t="str">
        <f>IF(Point[Added Date]="","",Point[Added Date])</f>
        <v/>
      </c>
      <c r="S211" s="14" t="str">
        <f>IF(Point[Z COORD]="","",Point[Z COORD])</f>
        <v/>
      </c>
      <c r="T211" s="14" t="str">
        <f>IF(Point[Asset Description]="","",PROPER(Point[Asset Description]))</f>
        <v/>
      </c>
      <c r="U211" s="14" t="str">
        <f>IF(Point[[Artist ]]="","",PROPER(Point[[Artist ]]))</f>
        <v/>
      </c>
      <c r="V211" s="14" t="str">
        <f>IF(Point[Material Notes]="","",PROPER(Point[Material Notes]))</f>
        <v/>
      </c>
      <c r="W211" s="14" t="str">
        <f>IF(Point[Dimension Notes]="","",Point[Dimension Notes])</f>
        <v/>
      </c>
      <c r="X211" s="14" t="str">
        <f>IF(Point[List]="","",VLOOKUP(Point[Burner Number],number,2,FALSE))</f>
        <v/>
      </c>
      <c r="Y211" s="14" t="str">
        <f>IF(Point[List]="","",VLOOKUP(Point[Fuel],bbq_fuel,2,FALSE))</f>
        <v/>
      </c>
      <c r="Z211" s="14" t="str">
        <f>IF(Point[List]="","",VLOOKUP(Point[Cabinet Material],bbq_material,2,FALSE))</f>
        <v/>
      </c>
      <c r="AA211" s="14" t="str">
        <f>IF(Point[Asset Group]="","",VLOOKUP(Point[Manufacturer],manufacturer,2,FALSE))</f>
        <v/>
      </c>
      <c r="AB211" s="14" t="str">
        <f>IF(Point[Uinsex WC]="","",Point[Uinsex WC])</f>
        <v/>
      </c>
      <c r="AC211" s="14" t="str">
        <f>IF(Point[Female WC]="","",Point[Female WC])</f>
        <v/>
      </c>
      <c r="AD211" s="14" t="str">
        <f>IF(Point[Male WC]="","",Point[Male WC])</f>
        <v/>
      </c>
      <c r="AE211" s="14" t="str">
        <f>IF(Point[Urinal]="","",Point[Urinal])</f>
        <v/>
      </c>
      <c r="AF211" s="14" t="str">
        <f>IF(Point[Disabled Unisex]="","",Point[Disabled Unisex])</f>
        <v/>
      </c>
      <c r="AG211" s="14" t="str">
        <f>IF(Point[Disabled Female]="","",Point[Disabled Female])</f>
        <v/>
      </c>
      <c r="AH211" s="14" t="str">
        <f>IF(Point[Disabled Male]="","",Point[Disabled Male])</f>
        <v/>
      </c>
      <c r="AI211" s="14" t="str">
        <f>IF(Point[Asset Group]="","",VLOOKUP(Point[Handrail],yes_no,2,FALSE))</f>
        <v/>
      </c>
      <c r="AJ211" s="14" t="str">
        <f>IF(Point[Asset Group]="","",VLOOKUP(Point[Baby Changing],yes_no,2,FALSE))</f>
        <v/>
      </c>
      <c r="AK211" s="14" t="str">
        <f>IF(Point[Asset Group]="","",VLOOKUP(Point[Service Room],yes_no,2,FALSE))</f>
        <v/>
      </c>
      <c r="AL211" s="14" t="str">
        <f>IF(Point[Asset Group]="","",VLOOKUP(Point[Service Tap],service_tap,2,FALSE))</f>
        <v/>
      </c>
      <c r="AM211" s="14" t="str">
        <f>IF(Point[Asset Group]="","",VLOOKUP(Point[Heating Type],wc_heating,2,FALSE))</f>
        <v/>
      </c>
      <c r="AN211" s="14" t="str">
        <f>IF(Point[Asset Group]="","",VLOOKUP(Point[Power Supply],power_supply,2,FALSE))</f>
        <v/>
      </c>
      <c r="AO211" s="14" t="str">
        <f>IF(Point[Asset Group]="","",VLOOKUP(Point[Waste Water],waste_water,2,FALSE))</f>
        <v/>
      </c>
      <c r="AP211" s="14" t="str">
        <f>IF(Point[Asset Group]="","",VLOOKUP(Point[Furniture SubType],subdom_master_gdb,2,FALSE))</f>
        <v/>
      </c>
      <c r="AQ211" s="14" t="str">
        <f>IF(Point[Asset Group]="","",VLOOKUP(Point[Concrete Pad],yes_no,2,FALSE))</f>
        <v/>
      </c>
      <c r="AR211" s="14" t="str">
        <f>IF(Point[Asset Group]="","",VLOOKUP(Point[Material],material_master,2,FALSE))</f>
        <v/>
      </c>
      <c r="AS211" s="14" t="str">
        <f>IF(Point[Asset Group]="","",VLOOKUP(Point[Plumbing],irrigation_plumbing,2,FALSE))</f>
        <v/>
      </c>
      <c r="AT211" s="14" t="str">
        <f>IF(Point[Asset Group]="","",VLOOKUP(Point[Sprinklers],irrigation_sprinklers,2,FALSE))</f>
        <v/>
      </c>
      <c r="AU211" s="14" t="str">
        <f>IF(Point[Asset Group]="","",VLOOKUP(Point[System],irrigation_system,2,FALSE))</f>
        <v/>
      </c>
      <c r="AV211" s="14" t="str">
        <f>IF(Point[Asset Group]="","",VLOOKUP(Point[Status],irrigation_status,2,FALSE))</f>
        <v/>
      </c>
      <c r="AW211" s="11" t="str">
        <f>IF(Point[Date of manufacture]="","",Point[Date of manufacture])</f>
        <v/>
      </c>
      <c r="AX211" s="14" t="str">
        <f>IF(Point[Asset Group]="","",VLOOKUP(Point[Sign Purpose],sign_purpose,2,FALSE))</f>
        <v/>
      </c>
      <c r="AY211" s="14" t="str">
        <f>IF(Point[Asset Group]="","",VLOOKUP(Point[Sign Material],material_master,2,FALSE))</f>
        <v/>
      </c>
      <c r="AZ211" s="14" t="str">
        <f>IF(Point[Asset Group]="","",VLOOKUP(Point[Affixed To],sign_affix,2,FALSE))</f>
        <v/>
      </c>
      <c r="BA211" s="14" t="str">
        <f>IF(Point[Size HxB mm]="","",Point[Size HxB mm])</f>
        <v/>
      </c>
      <c r="BB211" s="14" t="str">
        <f>IF(Point[Height m]="","",Point[Height m])</f>
        <v/>
      </c>
      <c r="BC211" s="14" t="str">
        <f>IF(Point[Asset Group]="","",VLOOKUP(Point[Post Material],material_master,2,FALSE))</f>
        <v/>
      </c>
      <c r="BD211" s="14" t="str">
        <f>IF(Point[Asset Group]="","",VLOOKUP(Point[Post Number],number,2,FALSE))</f>
        <v/>
      </c>
      <c r="BE211" s="14" t="str">
        <f>IF(Point[Asset Group]="","",VLOOKUP(Point[Structure SubType],subdom_master_gdb,2,FALSE))</f>
        <v/>
      </c>
      <c r="BF211" s="14" t="str">
        <f>IF(Point[Area m2]="","",Point[Area m2])</f>
        <v/>
      </c>
      <c r="BG211" s="14" t="str">
        <f>IF(Point[Length m]="","",Point[Length m])</f>
        <v/>
      </c>
      <c r="BH211" s="14" t="str">
        <f>IF(Point[Width m]="","",Point[Width m])</f>
        <v/>
      </c>
      <c r="BI211" s="14" t="str">
        <f>IF(Point[Diameter m]="","",Point[Diameter m])</f>
        <v/>
      </c>
      <c r="BJ211" s="14" t="str">
        <f>IF(Point[Asset Group]="","",VLOOKUP(Point[Number of Pipes],number,2,FALSE))</f>
        <v/>
      </c>
      <c r="BK211" s="14" t="str">
        <f>IF(Point[Asset Group]="","",VLOOKUP(Point[Combined Name],2,FALSE))</f>
        <v/>
      </c>
      <c r="BL211" s="14" t="str">
        <f>IF(Point[Asset Group]="","",VLOOKUP(Point[Size Class],size_class,2,FALSE))</f>
        <v/>
      </c>
      <c r="BM211" s="14" t="str">
        <f>IF(Point[Asset Group]="","",VLOOKUP(Point[Age Class],age_class,2,FALSE))</f>
        <v/>
      </c>
      <c r="BN211" s="14" t="str">
        <f>IF(Point[Girth (cm)]="","",Point[Girth (cm)])</f>
        <v/>
      </c>
      <c r="BO211" s="14" t="str">
        <f>IF(Point[Crown Radius (m)]="","",Point[Crown Radius (m)])</f>
        <v/>
      </c>
      <c r="BP211" s="14" t="str">
        <f>IF(Point[Asset Group]="","",VLOOKUP(Point[Rooting Environment],root_enviro,2,FALSE))</f>
        <v/>
      </c>
      <c r="BQ211" s="14" t="str">
        <f>IF(Point[Asset Group]="","",VLOOKUP(Point[Tree Surround],tree_surround,2,FALSE))</f>
        <v/>
      </c>
      <c r="BR211" s="14" t="str">
        <f>IF(Point[Asset Group]="","",VLOOKUP(Point[Tree Grill],yes_no,2,FALSE))</f>
        <v/>
      </c>
      <c r="BS211" s="14" t="str">
        <f>IF(Point[Asset Group]="","",VLOOKUP(Point[Tree Location],tree_location,2,FALSE))</f>
        <v/>
      </c>
    </row>
    <row r="212" spans="1:71" s="3" customFormat="1" x14ac:dyDescent="0.2">
      <c r="A212" s="3" t="str">
        <f>IF(Point[DWG File Name]="","",Point[DWG File Name])</f>
        <v/>
      </c>
      <c r="B212" s="3" t="str">
        <f>IF(Point[DWG Layer Name]="","",Point[DWG Layer Name])</f>
        <v/>
      </c>
      <c r="C212" s="3" t="str">
        <f>IF(Point[DWG Handle]="","",Point[DWG Handle])</f>
        <v/>
      </c>
      <c r="D212" s="58" t="str">
        <f>IF(Point[X]="","",Point[X])</f>
        <v/>
      </c>
      <c r="E212" s="58" t="str">
        <f>IF(Point[Y]="","",Point[Y])</f>
        <v/>
      </c>
      <c r="F212" s="3" t="str">
        <f>IF(Point[Replacement Asset]="","",Point[Replacement Asset])</f>
        <v/>
      </c>
      <c r="G212" s="3" t="str">
        <f>IF(Point[Asset ID]="","",UPPER(Point[Asset ID]))</f>
        <v/>
      </c>
      <c r="H212" s="3" t="str">
        <f>IF(Point[Asset Group]="","",VLOOKUP(Point[Asset Group],asset_grp_pt,4,FALSE))</f>
        <v/>
      </c>
      <c r="I212" s="3" t="str">
        <f>IF(Point[Asset Group]="","",VLOOKUP(Point[Asset Group],asset_grp_pt,2,FALSE))</f>
        <v/>
      </c>
      <c r="J212" s="3" t="str">
        <f>IF(Point[Asset Group]="","",VLOOKUP(Point[Asset Group],asset_grp_pt,3,FALSE))</f>
        <v/>
      </c>
      <c r="K212" s="3" t="str">
        <f>IF(Point[Asset Group]="","",VLOOKUP(Point[Asset Type],type_master_list,2,FALSE))</f>
        <v/>
      </c>
      <c r="L212" s="3" t="str">
        <f>IF(Point[Asset Name]="","",PROPER(Point[Asset Name]))</f>
        <v/>
      </c>
      <c r="M212" s="11" t="str">
        <f>IF(Point[Install Date]="","",Point[Install Date])</f>
        <v/>
      </c>
      <c r="N212" s="11" t="str">
        <f>IF(Point[Note]="","",PROPER(Point[Note]))</f>
        <v/>
      </c>
      <c r="O212" s="11" t="str">
        <f>IF(Point[Resource Consent Number]="","",UPPER(Point[Resource Consent Number]))</f>
        <v/>
      </c>
      <c r="P212" s="53" t="str">
        <f>IF(Point[Asset Unit Cost]="","",Point[Asset Unit Cost])</f>
        <v/>
      </c>
      <c r="Q212" s="11" t="str">
        <f>IF(Point[Added By]="","",UPPER(Point[Added By]))</f>
        <v/>
      </c>
      <c r="R212" s="11" t="str">
        <f>IF(Point[Added Date]="","",Point[Added Date])</f>
        <v/>
      </c>
      <c r="S212" s="14" t="str">
        <f>IF(Point[Z COORD]="","",Point[Z COORD])</f>
        <v/>
      </c>
      <c r="T212" s="14" t="str">
        <f>IF(Point[Asset Description]="","",PROPER(Point[Asset Description]))</f>
        <v/>
      </c>
      <c r="U212" s="14" t="str">
        <f>IF(Point[[Artist ]]="","",PROPER(Point[[Artist ]]))</f>
        <v/>
      </c>
      <c r="V212" s="14" t="str">
        <f>IF(Point[Material Notes]="","",PROPER(Point[Material Notes]))</f>
        <v/>
      </c>
      <c r="W212" s="14" t="str">
        <f>IF(Point[Dimension Notes]="","",Point[Dimension Notes])</f>
        <v/>
      </c>
      <c r="X212" s="14" t="str">
        <f>IF(Point[List]="","",VLOOKUP(Point[Burner Number],number,2,FALSE))</f>
        <v/>
      </c>
      <c r="Y212" s="14" t="str">
        <f>IF(Point[List]="","",VLOOKUP(Point[Fuel],bbq_fuel,2,FALSE))</f>
        <v/>
      </c>
      <c r="Z212" s="14" t="str">
        <f>IF(Point[List]="","",VLOOKUP(Point[Cabinet Material],bbq_material,2,FALSE))</f>
        <v/>
      </c>
      <c r="AA212" s="14" t="str">
        <f>IF(Point[Asset Group]="","",VLOOKUP(Point[Manufacturer],manufacturer,2,FALSE))</f>
        <v/>
      </c>
      <c r="AB212" s="14" t="str">
        <f>IF(Point[Uinsex WC]="","",Point[Uinsex WC])</f>
        <v/>
      </c>
      <c r="AC212" s="14" t="str">
        <f>IF(Point[Female WC]="","",Point[Female WC])</f>
        <v/>
      </c>
      <c r="AD212" s="14" t="str">
        <f>IF(Point[Male WC]="","",Point[Male WC])</f>
        <v/>
      </c>
      <c r="AE212" s="14" t="str">
        <f>IF(Point[Urinal]="","",Point[Urinal])</f>
        <v/>
      </c>
      <c r="AF212" s="14" t="str">
        <f>IF(Point[Disabled Unisex]="","",Point[Disabled Unisex])</f>
        <v/>
      </c>
      <c r="AG212" s="14" t="str">
        <f>IF(Point[Disabled Female]="","",Point[Disabled Female])</f>
        <v/>
      </c>
      <c r="AH212" s="14" t="str">
        <f>IF(Point[Disabled Male]="","",Point[Disabled Male])</f>
        <v/>
      </c>
      <c r="AI212" s="14" t="str">
        <f>IF(Point[Asset Group]="","",VLOOKUP(Point[Handrail],yes_no,2,FALSE))</f>
        <v/>
      </c>
      <c r="AJ212" s="14" t="str">
        <f>IF(Point[Asset Group]="","",VLOOKUP(Point[Baby Changing],yes_no,2,FALSE))</f>
        <v/>
      </c>
      <c r="AK212" s="14" t="str">
        <f>IF(Point[Asset Group]="","",VLOOKUP(Point[Service Room],yes_no,2,FALSE))</f>
        <v/>
      </c>
      <c r="AL212" s="14" t="str">
        <f>IF(Point[Asset Group]="","",VLOOKUP(Point[Service Tap],service_tap,2,FALSE))</f>
        <v/>
      </c>
      <c r="AM212" s="14" t="str">
        <f>IF(Point[Asset Group]="","",VLOOKUP(Point[Heating Type],wc_heating,2,FALSE))</f>
        <v/>
      </c>
      <c r="AN212" s="14" t="str">
        <f>IF(Point[Asset Group]="","",VLOOKUP(Point[Power Supply],power_supply,2,FALSE))</f>
        <v/>
      </c>
      <c r="AO212" s="14" t="str">
        <f>IF(Point[Asset Group]="","",VLOOKUP(Point[Waste Water],waste_water,2,FALSE))</f>
        <v/>
      </c>
      <c r="AP212" s="14" t="str">
        <f>IF(Point[Asset Group]="","",VLOOKUP(Point[Furniture SubType],subdom_master_gdb,2,FALSE))</f>
        <v/>
      </c>
      <c r="AQ212" s="14" t="str">
        <f>IF(Point[Asset Group]="","",VLOOKUP(Point[Concrete Pad],yes_no,2,FALSE))</f>
        <v/>
      </c>
      <c r="AR212" s="14" t="str">
        <f>IF(Point[Asset Group]="","",VLOOKUP(Point[Material],material_master,2,FALSE))</f>
        <v/>
      </c>
      <c r="AS212" s="14" t="str">
        <f>IF(Point[Asset Group]="","",VLOOKUP(Point[Plumbing],irrigation_plumbing,2,FALSE))</f>
        <v/>
      </c>
      <c r="AT212" s="14" t="str">
        <f>IF(Point[Asset Group]="","",VLOOKUP(Point[Sprinklers],irrigation_sprinklers,2,FALSE))</f>
        <v/>
      </c>
      <c r="AU212" s="14" t="str">
        <f>IF(Point[Asset Group]="","",VLOOKUP(Point[System],irrigation_system,2,FALSE))</f>
        <v/>
      </c>
      <c r="AV212" s="14" t="str">
        <f>IF(Point[Asset Group]="","",VLOOKUP(Point[Status],irrigation_status,2,FALSE))</f>
        <v/>
      </c>
      <c r="AW212" s="11" t="str">
        <f>IF(Point[Date of manufacture]="","",Point[Date of manufacture])</f>
        <v/>
      </c>
      <c r="AX212" s="14" t="str">
        <f>IF(Point[Asset Group]="","",VLOOKUP(Point[Sign Purpose],sign_purpose,2,FALSE))</f>
        <v/>
      </c>
      <c r="AY212" s="14" t="str">
        <f>IF(Point[Asset Group]="","",VLOOKUP(Point[Sign Material],material_master,2,FALSE))</f>
        <v/>
      </c>
      <c r="AZ212" s="14" t="str">
        <f>IF(Point[Asset Group]="","",VLOOKUP(Point[Affixed To],sign_affix,2,FALSE))</f>
        <v/>
      </c>
      <c r="BA212" s="14" t="str">
        <f>IF(Point[Size HxB mm]="","",Point[Size HxB mm])</f>
        <v/>
      </c>
      <c r="BB212" s="14" t="str">
        <f>IF(Point[Height m]="","",Point[Height m])</f>
        <v/>
      </c>
      <c r="BC212" s="14" t="str">
        <f>IF(Point[Asset Group]="","",VLOOKUP(Point[Post Material],material_master,2,FALSE))</f>
        <v/>
      </c>
      <c r="BD212" s="14" t="str">
        <f>IF(Point[Asset Group]="","",VLOOKUP(Point[Post Number],number,2,FALSE))</f>
        <v/>
      </c>
      <c r="BE212" s="14" t="str">
        <f>IF(Point[Asset Group]="","",VLOOKUP(Point[Structure SubType],subdom_master_gdb,2,FALSE))</f>
        <v/>
      </c>
      <c r="BF212" s="14" t="str">
        <f>IF(Point[Area m2]="","",Point[Area m2])</f>
        <v/>
      </c>
      <c r="BG212" s="14" t="str">
        <f>IF(Point[Length m]="","",Point[Length m])</f>
        <v/>
      </c>
      <c r="BH212" s="14" t="str">
        <f>IF(Point[Width m]="","",Point[Width m])</f>
        <v/>
      </c>
      <c r="BI212" s="14" t="str">
        <f>IF(Point[Diameter m]="","",Point[Diameter m])</f>
        <v/>
      </c>
      <c r="BJ212" s="14" t="str">
        <f>IF(Point[Asset Group]="","",VLOOKUP(Point[Number of Pipes],number,2,FALSE))</f>
        <v/>
      </c>
      <c r="BK212" s="14" t="str">
        <f>IF(Point[Asset Group]="","",VLOOKUP(Point[Combined Name],2,FALSE))</f>
        <v/>
      </c>
      <c r="BL212" s="14" t="str">
        <f>IF(Point[Asset Group]="","",VLOOKUP(Point[Size Class],size_class,2,FALSE))</f>
        <v/>
      </c>
      <c r="BM212" s="14" t="str">
        <f>IF(Point[Asset Group]="","",VLOOKUP(Point[Age Class],age_class,2,FALSE))</f>
        <v/>
      </c>
      <c r="BN212" s="14" t="str">
        <f>IF(Point[Girth (cm)]="","",Point[Girth (cm)])</f>
        <v/>
      </c>
      <c r="BO212" s="14" t="str">
        <f>IF(Point[Crown Radius (m)]="","",Point[Crown Radius (m)])</f>
        <v/>
      </c>
      <c r="BP212" s="14" t="str">
        <f>IF(Point[Asset Group]="","",VLOOKUP(Point[Rooting Environment],root_enviro,2,FALSE))</f>
        <v/>
      </c>
      <c r="BQ212" s="14" t="str">
        <f>IF(Point[Asset Group]="","",VLOOKUP(Point[Tree Surround],tree_surround,2,FALSE))</f>
        <v/>
      </c>
      <c r="BR212" s="14" t="str">
        <f>IF(Point[Asset Group]="","",VLOOKUP(Point[Tree Grill],yes_no,2,FALSE))</f>
        <v/>
      </c>
      <c r="BS212" s="14" t="str">
        <f>IF(Point[Asset Group]="","",VLOOKUP(Point[Tree Location],tree_location,2,FALSE))</f>
        <v/>
      </c>
    </row>
    <row r="213" spans="1:71" s="3" customFormat="1" x14ac:dyDescent="0.2">
      <c r="A213" s="3" t="str">
        <f>IF(Point[DWG File Name]="","",Point[DWG File Name])</f>
        <v/>
      </c>
      <c r="B213" s="3" t="str">
        <f>IF(Point[DWG Layer Name]="","",Point[DWG Layer Name])</f>
        <v/>
      </c>
      <c r="C213" s="3" t="str">
        <f>IF(Point[DWG Handle]="","",Point[DWG Handle])</f>
        <v/>
      </c>
      <c r="D213" s="58" t="str">
        <f>IF(Point[X]="","",Point[X])</f>
        <v/>
      </c>
      <c r="E213" s="58" t="str">
        <f>IF(Point[Y]="","",Point[Y])</f>
        <v/>
      </c>
      <c r="F213" s="3" t="str">
        <f>IF(Point[Replacement Asset]="","",Point[Replacement Asset])</f>
        <v/>
      </c>
      <c r="G213" s="3" t="str">
        <f>IF(Point[Asset ID]="","",UPPER(Point[Asset ID]))</f>
        <v/>
      </c>
      <c r="H213" s="3" t="str">
        <f>IF(Point[Asset Group]="","",VLOOKUP(Point[Asset Group],asset_grp_pt,4,FALSE))</f>
        <v/>
      </c>
      <c r="I213" s="3" t="str">
        <f>IF(Point[Asset Group]="","",VLOOKUP(Point[Asset Group],asset_grp_pt,2,FALSE))</f>
        <v/>
      </c>
      <c r="J213" s="3" t="str">
        <f>IF(Point[Asset Group]="","",VLOOKUP(Point[Asset Group],asset_grp_pt,3,FALSE))</f>
        <v/>
      </c>
      <c r="K213" s="3" t="str">
        <f>IF(Point[Asset Group]="","",VLOOKUP(Point[Asset Type],type_master_list,2,FALSE))</f>
        <v/>
      </c>
      <c r="L213" s="3" t="str">
        <f>IF(Point[Asset Name]="","",PROPER(Point[Asset Name]))</f>
        <v/>
      </c>
      <c r="M213" s="11" t="str">
        <f>IF(Point[Install Date]="","",Point[Install Date])</f>
        <v/>
      </c>
      <c r="N213" s="11" t="str">
        <f>IF(Point[Note]="","",PROPER(Point[Note]))</f>
        <v/>
      </c>
      <c r="O213" s="11" t="str">
        <f>IF(Point[Resource Consent Number]="","",UPPER(Point[Resource Consent Number]))</f>
        <v/>
      </c>
      <c r="P213" s="53" t="str">
        <f>IF(Point[Asset Unit Cost]="","",Point[Asset Unit Cost])</f>
        <v/>
      </c>
      <c r="Q213" s="11" t="str">
        <f>IF(Point[Added By]="","",UPPER(Point[Added By]))</f>
        <v/>
      </c>
      <c r="R213" s="11" t="str">
        <f>IF(Point[Added Date]="","",Point[Added Date])</f>
        <v/>
      </c>
      <c r="S213" s="14" t="str">
        <f>IF(Point[Z COORD]="","",Point[Z COORD])</f>
        <v/>
      </c>
      <c r="T213" s="14" t="str">
        <f>IF(Point[Asset Description]="","",PROPER(Point[Asset Description]))</f>
        <v/>
      </c>
      <c r="U213" s="14" t="str">
        <f>IF(Point[[Artist ]]="","",PROPER(Point[[Artist ]]))</f>
        <v/>
      </c>
      <c r="V213" s="14" t="str">
        <f>IF(Point[Material Notes]="","",PROPER(Point[Material Notes]))</f>
        <v/>
      </c>
      <c r="W213" s="14" t="str">
        <f>IF(Point[Dimension Notes]="","",Point[Dimension Notes])</f>
        <v/>
      </c>
      <c r="X213" s="14" t="str">
        <f>IF(Point[List]="","",VLOOKUP(Point[Burner Number],number,2,FALSE))</f>
        <v/>
      </c>
      <c r="Y213" s="14" t="str">
        <f>IF(Point[List]="","",VLOOKUP(Point[Fuel],bbq_fuel,2,FALSE))</f>
        <v/>
      </c>
      <c r="Z213" s="14" t="str">
        <f>IF(Point[List]="","",VLOOKUP(Point[Cabinet Material],bbq_material,2,FALSE))</f>
        <v/>
      </c>
      <c r="AA213" s="14" t="str">
        <f>IF(Point[Asset Group]="","",VLOOKUP(Point[Manufacturer],manufacturer,2,FALSE))</f>
        <v/>
      </c>
      <c r="AB213" s="14" t="str">
        <f>IF(Point[Uinsex WC]="","",Point[Uinsex WC])</f>
        <v/>
      </c>
      <c r="AC213" s="14" t="str">
        <f>IF(Point[Female WC]="","",Point[Female WC])</f>
        <v/>
      </c>
      <c r="AD213" s="14" t="str">
        <f>IF(Point[Male WC]="","",Point[Male WC])</f>
        <v/>
      </c>
      <c r="AE213" s="14" t="str">
        <f>IF(Point[Urinal]="","",Point[Urinal])</f>
        <v/>
      </c>
      <c r="AF213" s="14" t="str">
        <f>IF(Point[Disabled Unisex]="","",Point[Disabled Unisex])</f>
        <v/>
      </c>
      <c r="AG213" s="14" t="str">
        <f>IF(Point[Disabled Female]="","",Point[Disabled Female])</f>
        <v/>
      </c>
      <c r="AH213" s="14" t="str">
        <f>IF(Point[Disabled Male]="","",Point[Disabled Male])</f>
        <v/>
      </c>
      <c r="AI213" s="14" t="str">
        <f>IF(Point[Asset Group]="","",VLOOKUP(Point[Handrail],yes_no,2,FALSE))</f>
        <v/>
      </c>
      <c r="AJ213" s="14" t="str">
        <f>IF(Point[Asset Group]="","",VLOOKUP(Point[Baby Changing],yes_no,2,FALSE))</f>
        <v/>
      </c>
      <c r="AK213" s="14" t="str">
        <f>IF(Point[Asset Group]="","",VLOOKUP(Point[Service Room],yes_no,2,FALSE))</f>
        <v/>
      </c>
      <c r="AL213" s="14" t="str">
        <f>IF(Point[Asset Group]="","",VLOOKUP(Point[Service Tap],service_tap,2,FALSE))</f>
        <v/>
      </c>
      <c r="AM213" s="14" t="str">
        <f>IF(Point[Asset Group]="","",VLOOKUP(Point[Heating Type],wc_heating,2,FALSE))</f>
        <v/>
      </c>
      <c r="AN213" s="14" t="str">
        <f>IF(Point[Asset Group]="","",VLOOKUP(Point[Power Supply],power_supply,2,FALSE))</f>
        <v/>
      </c>
      <c r="AO213" s="14" t="str">
        <f>IF(Point[Asset Group]="","",VLOOKUP(Point[Waste Water],waste_water,2,FALSE))</f>
        <v/>
      </c>
      <c r="AP213" s="14" t="str">
        <f>IF(Point[Asset Group]="","",VLOOKUP(Point[Furniture SubType],subdom_master_gdb,2,FALSE))</f>
        <v/>
      </c>
      <c r="AQ213" s="14" t="str">
        <f>IF(Point[Asset Group]="","",VLOOKUP(Point[Concrete Pad],yes_no,2,FALSE))</f>
        <v/>
      </c>
      <c r="AR213" s="14" t="str">
        <f>IF(Point[Asset Group]="","",VLOOKUP(Point[Material],material_master,2,FALSE))</f>
        <v/>
      </c>
      <c r="AS213" s="14" t="str">
        <f>IF(Point[Asset Group]="","",VLOOKUP(Point[Plumbing],irrigation_plumbing,2,FALSE))</f>
        <v/>
      </c>
      <c r="AT213" s="14" t="str">
        <f>IF(Point[Asset Group]="","",VLOOKUP(Point[Sprinklers],irrigation_sprinklers,2,FALSE))</f>
        <v/>
      </c>
      <c r="AU213" s="14" t="str">
        <f>IF(Point[Asset Group]="","",VLOOKUP(Point[System],irrigation_system,2,FALSE))</f>
        <v/>
      </c>
      <c r="AV213" s="14" t="str">
        <f>IF(Point[Asset Group]="","",VLOOKUP(Point[Status],irrigation_status,2,FALSE))</f>
        <v/>
      </c>
      <c r="AW213" s="11" t="str">
        <f>IF(Point[Date of manufacture]="","",Point[Date of manufacture])</f>
        <v/>
      </c>
      <c r="AX213" s="14" t="str">
        <f>IF(Point[Asset Group]="","",VLOOKUP(Point[Sign Purpose],sign_purpose,2,FALSE))</f>
        <v/>
      </c>
      <c r="AY213" s="14" t="str">
        <f>IF(Point[Asset Group]="","",VLOOKUP(Point[Sign Material],material_master,2,FALSE))</f>
        <v/>
      </c>
      <c r="AZ213" s="14" t="str">
        <f>IF(Point[Asset Group]="","",VLOOKUP(Point[Affixed To],sign_affix,2,FALSE))</f>
        <v/>
      </c>
      <c r="BA213" s="14" t="str">
        <f>IF(Point[Size HxB mm]="","",Point[Size HxB mm])</f>
        <v/>
      </c>
      <c r="BB213" s="14" t="str">
        <f>IF(Point[Height m]="","",Point[Height m])</f>
        <v/>
      </c>
      <c r="BC213" s="14" t="str">
        <f>IF(Point[Asset Group]="","",VLOOKUP(Point[Post Material],material_master,2,FALSE))</f>
        <v/>
      </c>
      <c r="BD213" s="14" t="str">
        <f>IF(Point[Asset Group]="","",VLOOKUP(Point[Post Number],number,2,FALSE))</f>
        <v/>
      </c>
      <c r="BE213" s="14" t="str">
        <f>IF(Point[Asset Group]="","",VLOOKUP(Point[Structure SubType],subdom_master_gdb,2,FALSE))</f>
        <v/>
      </c>
      <c r="BF213" s="14" t="str">
        <f>IF(Point[Area m2]="","",Point[Area m2])</f>
        <v/>
      </c>
      <c r="BG213" s="14" t="str">
        <f>IF(Point[Length m]="","",Point[Length m])</f>
        <v/>
      </c>
      <c r="BH213" s="14" t="str">
        <f>IF(Point[Width m]="","",Point[Width m])</f>
        <v/>
      </c>
      <c r="BI213" s="14" t="str">
        <f>IF(Point[Diameter m]="","",Point[Diameter m])</f>
        <v/>
      </c>
      <c r="BJ213" s="14" t="str">
        <f>IF(Point[Asset Group]="","",VLOOKUP(Point[Number of Pipes],number,2,FALSE))</f>
        <v/>
      </c>
      <c r="BK213" s="14" t="str">
        <f>IF(Point[Asset Group]="","",VLOOKUP(Point[Combined Name],2,FALSE))</f>
        <v/>
      </c>
      <c r="BL213" s="14" t="str">
        <f>IF(Point[Asset Group]="","",VLOOKUP(Point[Size Class],size_class,2,FALSE))</f>
        <v/>
      </c>
      <c r="BM213" s="14" t="str">
        <f>IF(Point[Asset Group]="","",VLOOKUP(Point[Age Class],age_class,2,FALSE))</f>
        <v/>
      </c>
      <c r="BN213" s="14" t="str">
        <f>IF(Point[Girth (cm)]="","",Point[Girth (cm)])</f>
        <v/>
      </c>
      <c r="BO213" s="14" t="str">
        <f>IF(Point[Crown Radius (m)]="","",Point[Crown Radius (m)])</f>
        <v/>
      </c>
      <c r="BP213" s="14" t="str">
        <f>IF(Point[Asset Group]="","",VLOOKUP(Point[Rooting Environment],root_enviro,2,FALSE))</f>
        <v/>
      </c>
      <c r="BQ213" s="14" t="str">
        <f>IF(Point[Asset Group]="","",VLOOKUP(Point[Tree Surround],tree_surround,2,FALSE))</f>
        <v/>
      </c>
      <c r="BR213" s="14" t="str">
        <f>IF(Point[Asset Group]="","",VLOOKUP(Point[Tree Grill],yes_no,2,FALSE))</f>
        <v/>
      </c>
      <c r="BS213" s="14" t="str">
        <f>IF(Point[Asset Group]="","",VLOOKUP(Point[Tree Location],tree_location,2,FALSE))</f>
        <v/>
      </c>
    </row>
    <row r="214" spans="1:71" s="3" customFormat="1" x14ac:dyDescent="0.2">
      <c r="A214" s="3" t="str">
        <f>IF(Point[DWG File Name]="","",Point[DWG File Name])</f>
        <v/>
      </c>
      <c r="B214" s="3" t="str">
        <f>IF(Point[DWG Layer Name]="","",Point[DWG Layer Name])</f>
        <v/>
      </c>
      <c r="C214" s="3" t="str">
        <f>IF(Point[DWG Handle]="","",Point[DWG Handle])</f>
        <v/>
      </c>
      <c r="D214" s="58" t="str">
        <f>IF(Point[X]="","",Point[X])</f>
        <v/>
      </c>
      <c r="E214" s="58" t="str">
        <f>IF(Point[Y]="","",Point[Y])</f>
        <v/>
      </c>
      <c r="F214" s="3" t="str">
        <f>IF(Point[Replacement Asset]="","",Point[Replacement Asset])</f>
        <v/>
      </c>
      <c r="G214" s="3" t="str">
        <f>IF(Point[Asset ID]="","",UPPER(Point[Asset ID]))</f>
        <v/>
      </c>
      <c r="H214" s="3" t="str">
        <f>IF(Point[Asset Group]="","",VLOOKUP(Point[Asset Group],asset_grp_pt,4,FALSE))</f>
        <v/>
      </c>
      <c r="I214" s="3" t="str">
        <f>IF(Point[Asset Group]="","",VLOOKUP(Point[Asset Group],asset_grp_pt,2,FALSE))</f>
        <v/>
      </c>
      <c r="J214" s="3" t="str">
        <f>IF(Point[Asset Group]="","",VLOOKUP(Point[Asset Group],asset_grp_pt,3,FALSE))</f>
        <v/>
      </c>
      <c r="K214" s="3" t="str">
        <f>IF(Point[Asset Group]="","",VLOOKUP(Point[Asset Type],type_master_list,2,FALSE))</f>
        <v/>
      </c>
      <c r="L214" s="3" t="str">
        <f>IF(Point[Asset Name]="","",PROPER(Point[Asset Name]))</f>
        <v/>
      </c>
      <c r="M214" s="11" t="str">
        <f>IF(Point[Install Date]="","",Point[Install Date])</f>
        <v/>
      </c>
      <c r="N214" s="11" t="str">
        <f>IF(Point[Note]="","",PROPER(Point[Note]))</f>
        <v/>
      </c>
      <c r="O214" s="11" t="str">
        <f>IF(Point[Resource Consent Number]="","",UPPER(Point[Resource Consent Number]))</f>
        <v/>
      </c>
      <c r="P214" s="53" t="str">
        <f>IF(Point[Asset Unit Cost]="","",Point[Asset Unit Cost])</f>
        <v/>
      </c>
      <c r="Q214" s="11" t="str">
        <f>IF(Point[Added By]="","",UPPER(Point[Added By]))</f>
        <v/>
      </c>
      <c r="R214" s="11" t="str">
        <f>IF(Point[Added Date]="","",Point[Added Date])</f>
        <v/>
      </c>
      <c r="S214" s="14" t="str">
        <f>IF(Point[Z COORD]="","",Point[Z COORD])</f>
        <v/>
      </c>
      <c r="T214" s="14" t="str">
        <f>IF(Point[Asset Description]="","",PROPER(Point[Asset Description]))</f>
        <v/>
      </c>
      <c r="U214" s="14" t="str">
        <f>IF(Point[[Artist ]]="","",PROPER(Point[[Artist ]]))</f>
        <v/>
      </c>
      <c r="V214" s="14" t="str">
        <f>IF(Point[Material Notes]="","",PROPER(Point[Material Notes]))</f>
        <v/>
      </c>
      <c r="W214" s="14" t="str">
        <f>IF(Point[Dimension Notes]="","",Point[Dimension Notes])</f>
        <v/>
      </c>
      <c r="X214" s="14" t="str">
        <f>IF(Point[List]="","",VLOOKUP(Point[Burner Number],number,2,FALSE))</f>
        <v/>
      </c>
      <c r="Y214" s="14" t="str">
        <f>IF(Point[List]="","",VLOOKUP(Point[Fuel],bbq_fuel,2,FALSE))</f>
        <v/>
      </c>
      <c r="Z214" s="14" t="str">
        <f>IF(Point[List]="","",VLOOKUP(Point[Cabinet Material],bbq_material,2,FALSE))</f>
        <v/>
      </c>
      <c r="AA214" s="14" t="str">
        <f>IF(Point[Asset Group]="","",VLOOKUP(Point[Manufacturer],manufacturer,2,FALSE))</f>
        <v/>
      </c>
      <c r="AB214" s="14" t="str">
        <f>IF(Point[Uinsex WC]="","",Point[Uinsex WC])</f>
        <v/>
      </c>
      <c r="AC214" s="14" t="str">
        <f>IF(Point[Female WC]="","",Point[Female WC])</f>
        <v/>
      </c>
      <c r="AD214" s="14" t="str">
        <f>IF(Point[Male WC]="","",Point[Male WC])</f>
        <v/>
      </c>
      <c r="AE214" s="14" t="str">
        <f>IF(Point[Urinal]="","",Point[Urinal])</f>
        <v/>
      </c>
      <c r="AF214" s="14" t="str">
        <f>IF(Point[Disabled Unisex]="","",Point[Disabled Unisex])</f>
        <v/>
      </c>
      <c r="AG214" s="14" t="str">
        <f>IF(Point[Disabled Female]="","",Point[Disabled Female])</f>
        <v/>
      </c>
      <c r="AH214" s="14" t="str">
        <f>IF(Point[Disabled Male]="","",Point[Disabled Male])</f>
        <v/>
      </c>
      <c r="AI214" s="14" t="str">
        <f>IF(Point[Asset Group]="","",VLOOKUP(Point[Handrail],yes_no,2,FALSE))</f>
        <v/>
      </c>
      <c r="AJ214" s="14" t="str">
        <f>IF(Point[Asset Group]="","",VLOOKUP(Point[Baby Changing],yes_no,2,FALSE))</f>
        <v/>
      </c>
      <c r="AK214" s="14" t="str">
        <f>IF(Point[Asset Group]="","",VLOOKUP(Point[Service Room],yes_no,2,FALSE))</f>
        <v/>
      </c>
      <c r="AL214" s="14" t="str">
        <f>IF(Point[Asset Group]="","",VLOOKUP(Point[Service Tap],service_tap,2,FALSE))</f>
        <v/>
      </c>
      <c r="AM214" s="14" t="str">
        <f>IF(Point[Asset Group]="","",VLOOKUP(Point[Heating Type],wc_heating,2,FALSE))</f>
        <v/>
      </c>
      <c r="AN214" s="14" t="str">
        <f>IF(Point[Asset Group]="","",VLOOKUP(Point[Power Supply],power_supply,2,FALSE))</f>
        <v/>
      </c>
      <c r="AO214" s="14" t="str">
        <f>IF(Point[Asset Group]="","",VLOOKUP(Point[Waste Water],waste_water,2,FALSE))</f>
        <v/>
      </c>
      <c r="AP214" s="14" t="str">
        <f>IF(Point[Asset Group]="","",VLOOKUP(Point[Furniture SubType],subdom_master_gdb,2,FALSE))</f>
        <v/>
      </c>
      <c r="AQ214" s="14" t="str">
        <f>IF(Point[Asset Group]="","",VLOOKUP(Point[Concrete Pad],yes_no,2,FALSE))</f>
        <v/>
      </c>
      <c r="AR214" s="14" t="str">
        <f>IF(Point[Asset Group]="","",VLOOKUP(Point[Material],material_master,2,FALSE))</f>
        <v/>
      </c>
      <c r="AS214" s="14" t="str">
        <f>IF(Point[Asset Group]="","",VLOOKUP(Point[Plumbing],irrigation_plumbing,2,FALSE))</f>
        <v/>
      </c>
      <c r="AT214" s="14" t="str">
        <f>IF(Point[Asset Group]="","",VLOOKUP(Point[Sprinklers],irrigation_sprinklers,2,FALSE))</f>
        <v/>
      </c>
      <c r="AU214" s="14" t="str">
        <f>IF(Point[Asset Group]="","",VLOOKUP(Point[System],irrigation_system,2,FALSE))</f>
        <v/>
      </c>
      <c r="AV214" s="14" t="str">
        <f>IF(Point[Asset Group]="","",VLOOKUP(Point[Status],irrigation_status,2,FALSE))</f>
        <v/>
      </c>
      <c r="AW214" s="11" t="str">
        <f>IF(Point[Date of manufacture]="","",Point[Date of manufacture])</f>
        <v/>
      </c>
      <c r="AX214" s="14" t="str">
        <f>IF(Point[Asset Group]="","",VLOOKUP(Point[Sign Purpose],sign_purpose,2,FALSE))</f>
        <v/>
      </c>
      <c r="AY214" s="14" t="str">
        <f>IF(Point[Asset Group]="","",VLOOKUP(Point[Sign Material],material_master,2,FALSE))</f>
        <v/>
      </c>
      <c r="AZ214" s="14" t="str">
        <f>IF(Point[Asset Group]="","",VLOOKUP(Point[Affixed To],sign_affix,2,FALSE))</f>
        <v/>
      </c>
      <c r="BA214" s="14" t="str">
        <f>IF(Point[Size HxB mm]="","",Point[Size HxB mm])</f>
        <v/>
      </c>
      <c r="BB214" s="14" t="str">
        <f>IF(Point[Height m]="","",Point[Height m])</f>
        <v/>
      </c>
      <c r="BC214" s="14" t="str">
        <f>IF(Point[Asset Group]="","",VLOOKUP(Point[Post Material],material_master,2,FALSE))</f>
        <v/>
      </c>
      <c r="BD214" s="14" t="str">
        <f>IF(Point[Asset Group]="","",VLOOKUP(Point[Post Number],number,2,FALSE))</f>
        <v/>
      </c>
      <c r="BE214" s="14" t="str">
        <f>IF(Point[Asset Group]="","",VLOOKUP(Point[Structure SubType],subdom_master_gdb,2,FALSE))</f>
        <v/>
      </c>
      <c r="BF214" s="14" t="str">
        <f>IF(Point[Area m2]="","",Point[Area m2])</f>
        <v/>
      </c>
      <c r="BG214" s="14" t="str">
        <f>IF(Point[Length m]="","",Point[Length m])</f>
        <v/>
      </c>
      <c r="BH214" s="14" t="str">
        <f>IF(Point[Width m]="","",Point[Width m])</f>
        <v/>
      </c>
      <c r="BI214" s="14" t="str">
        <f>IF(Point[Diameter m]="","",Point[Diameter m])</f>
        <v/>
      </c>
      <c r="BJ214" s="14" t="str">
        <f>IF(Point[Asset Group]="","",VLOOKUP(Point[Number of Pipes],number,2,FALSE))</f>
        <v/>
      </c>
      <c r="BK214" s="14" t="str">
        <f>IF(Point[Asset Group]="","",VLOOKUP(Point[Combined Name],2,FALSE))</f>
        <v/>
      </c>
      <c r="BL214" s="14" t="str">
        <f>IF(Point[Asset Group]="","",VLOOKUP(Point[Size Class],size_class,2,FALSE))</f>
        <v/>
      </c>
      <c r="BM214" s="14" t="str">
        <f>IF(Point[Asset Group]="","",VLOOKUP(Point[Age Class],age_class,2,FALSE))</f>
        <v/>
      </c>
      <c r="BN214" s="14" t="str">
        <f>IF(Point[Girth (cm)]="","",Point[Girth (cm)])</f>
        <v/>
      </c>
      <c r="BO214" s="14" t="str">
        <f>IF(Point[Crown Radius (m)]="","",Point[Crown Radius (m)])</f>
        <v/>
      </c>
      <c r="BP214" s="14" t="str">
        <f>IF(Point[Asset Group]="","",VLOOKUP(Point[Rooting Environment],root_enviro,2,FALSE))</f>
        <v/>
      </c>
      <c r="BQ214" s="14" t="str">
        <f>IF(Point[Asset Group]="","",VLOOKUP(Point[Tree Surround],tree_surround,2,FALSE))</f>
        <v/>
      </c>
      <c r="BR214" s="14" t="str">
        <f>IF(Point[Asset Group]="","",VLOOKUP(Point[Tree Grill],yes_no,2,FALSE))</f>
        <v/>
      </c>
      <c r="BS214" s="14" t="str">
        <f>IF(Point[Asset Group]="","",VLOOKUP(Point[Tree Location],tree_location,2,FALSE))</f>
        <v/>
      </c>
    </row>
    <row r="215" spans="1:71" s="3" customFormat="1" x14ac:dyDescent="0.2">
      <c r="A215" s="3" t="str">
        <f>IF(Point[DWG File Name]="","",Point[DWG File Name])</f>
        <v/>
      </c>
      <c r="B215" s="3" t="str">
        <f>IF(Point[DWG Layer Name]="","",Point[DWG Layer Name])</f>
        <v/>
      </c>
      <c r="C215" s="3" t="str">
        <f>IF(Point[DWG Handle]="","",Point[DWG Handle])</f>
        <v/>
      </c>
      <c r="D215" s="58" t="str">
        <f>IF(Point[X]="","",Point[X])</f>
        <v/>
      </c>
      <c r="E215" s="58" t="str">
        <f>IF(Point[Y]="","",Point[Y])</f>
        <v/>
      </c>
      <c r="F215" s="3" t="str">
        <f>IF(Point[Replacement Asset]="","",Point[Replacement Asset])</f>
        <v/>
      </c>
      <c r="G215" s="3" t="str">
        <f>IF(Point[Asset ID]="","",UPPER(Point[Asset ID]))</f>
        <v/>
      </c>
      <c r="H215" s="3" t="str">
        <f>IF(Point[Asset Group]="","",VLOOKUP(Point[Asset Group],asset_grp_pt,4,FALSE))</f>
        <v/>
      </c>
      <c r="I215" s="3" t="str">
        <f>IF(Point[Asset Group]="","",VLOOKUP(Point[Asset Group],asset_grp_pt,2,FALSE))</f>
        <v/>
      </c>
      <c r="J215" s="3" t="str">
        <f>IF(Point[Asset Group]="","",VLOOKUP(Point[Asset Group],asset_grp_pt,3,FALSE))</f>
        <v/>
      </c>
      <c r="K215" s="3" t="str">
        <f>IF(Point[Asset Group]="","",VLOOKUP(Point[Asset Type],type_master_list,2,FALSE))</f>
        <v/>
      </c>
      <c r="L215" s="3" t="str">
        <f>IF(Point[Asset Name]="","",PROPER(Point[Asset Name]))</f>
        <v/>
      </c>
      <c r="M215" s="11" t="str">
        <f>IF(Point[Install Date]="","",Point[Install Date])</f>
        <v/>
      </c>
      <c r="N215" s="11" t="str">
        <f>IF(Point[Note]="","",PROPER(Point[Note]))</f>
        <v/>
      </c>
      <c r="O215" s="11" t="str">
        <f>IF(Point[Resource Consent Number]="","",UPPER(Point[Resource Consent Number]))</f>
        <v/>
      </c>
      <c r="P215" s="53" t="str">
        <f>IF(Point[Asset Unit Cost]="","",Point[Asset Unit Cost])</f>
        <v/>
      </c>
      <c r="Q215" s="11" t="str">
        <f>IF(Point[Added By]="","",UPPER(Point[Added By]))</f>
        <v/>
      </c>
      <c r="R215" s="11" t="str">
        <f>IF(Point[Added Date]="","",Point[Added Date])</f>
        <v/>
      </c>
      <c r="S215" s="14" t="str">
        <f>IF(Point[Z COORD]="","",Point[Z COORD])</f>
        <v/>
      </c>
      <c r="T215" s="14" t="str">
        <f>IF(Point[Asset Description]="","",PROPER(Point[Asset Description]))</f>
        <v/>
      </c>
      <c r="U215" s="14" t="str">
        <f>IF(Point[[Artist ]]="","",PROPER(Point[[Artist ]]))</f>
        <v/>
      </c>
      <c r="V215" s="14" t="str">
        <f>IF(Point[Material Notes]="","",PROPER(Point[Material Notes]))</f>
        <v/>
      </c>
      <c r="W215" s="14" t="str">
        <f>IF(Point[Dimension Notes]="","",Point[Dimension Notes])</f>
        <v/>
      </c>
      <c r="X215" s="14" t="str">
        <f>IF(Point[List]="","",VLOOKUP(Point[Burner Number],number,2,FALSE))</f>
        <v/>
      </c>
      <c r="Y215" s="14" t="str">
        <f>IF(Point[List]="","",VLOOKUP(Point[Fuel],bbq_fuel,2,FALSE))</f>
        <v/>
      </c>
      <c r="Z215" s="14" t="str">
        <f>IF(Point[List]="","",VLOOKUP(Point[Cabinet Material],bbq_material,2,FALSE))</f>
        <v/>
      </c>
      <c r="AA215" s="14" t="str">
        <f>IF(Point[Asset Group]="","",VLOOKUP(Point[Manufacturer],manufacturer,2,FALSE))</f>
        <v/>
      </c>
      <c r="AB215" s="14" t="str">
        <f>IF(Point[Uinsex WC]="","",Point[Uinsex WC])</f>
        <v/>
      </c>
      <c r="AC215" s="14" t="str">
        <f>IF(Point[Female WC]="","",Point[Female WC])</f>
        <v/>
      </c>
      <c r="AD215" s="14" t="str">
        <f>IF(Point[Male WC]="","",Point[Male WC])</f>
        <v/>
      </c>
      <c r="AE215" s="14" t="str">
        <f>IF(Point[Urinal]="","",Point[Urinal])</f>
        <v/>
      </c>
      <c r="AF215" s="14" t="str">
        <f>IF(Point[Disabled Unisex]="","",Point[Disabled Unisex])</f>
        <v/>
      </c>
      <c r="AG215" s="14" t="str">
        <f>IF(Point[Disabled Female]="","",Point[Disabled Female])</f>
        <v/>
      </c>
      <c r="AH215" s="14" t="str">
        <f>IF(Point[Disabled Male]="","",Point[Disabled Male])</f>
        <v/>
      </c>
      <c r="AI215" s="14" t="str">
        <f>IF(Point[Asset Group]="","",VLOOKUP(Point[Handrail],yes_no,2,FALSE))</f>
        <v/>
      </c>
      <c r="AJ215" s="14" t="str">
        <f>IF(Point[Asset Group]="","",VLOOKUP(Point[Baby Changing],yes_no,2,FALSE))</f>
        <v/>
      </c>
      <c r="AK215" s="14" t="str">
        <f>IF(Point[Asset Group]="","",VLOOKUP(Point[Service Room],yes_no,2,FALSE))</f>
        <v/>
      </c>
      <c r="AL215" s="14" t="str">
        <f>IF(Point[Asset Group]="","",VLOOKUP(Point[Service Tap],service_tap,2,FALSE))</f>
        <v/>
      </c>
      <c r="AM215" s="14" t="str">
        <f>IF(Point[Asset Group]="","",VLOOKUP(Point[Heating Type],wc_heating,2,FALSE))</f>
        <v/>
      </c>
      <c r="AN215" s="14" t="str">
        <f>IF(Point[Asset Group]="","",VLOOKUP(Point[Power Supply],power_supply,2,FALSE))</f>
        <v/>
      </c>
      <c r="AO215" s="14" t="str">
        <f>IF(Point[Asset Group]="","",VLOOKUP(Point[Waste Water],waste_water,2,FALSE))</f>
        <v/>
      </c>
      <c r="AP215" s="14" t="str">
        <f>IF(Point[Asset Group]="","",VLOOKUP(Point[Furniture SubType],subdom_master_gdb,2,FALSE))</f>
        <v/>
      </c>
      <c r="AQ215" s="14" t="str">
        <f>IF(Point[Asset Group]="","",VLOOKUP(Point[Concrete Pad],yes_no,2,FALSE))</f>
        <v/>
      </c>
      <c r="AR215" s="14" t="str">
        <f>IF(Point[Asset Group]="","",VLOOKUP(Point[Material],material_master,2,FALSE))</f>
        <v/>
      </c>
      <c r="AS215" s="14" t="str">
        <f>IF(Point[Asset Group]="","",VLOOKUP(Point[Plumbing],irrigation_plumbing,2,FALSE))</f>
        <v/>
      </c>
      <c r="AT215" s="14" t="str">
        <f>IF(Point[Asset Group]="","",VLOOKUP(Point[Sprinklers],irrigation_sprinklers,2,FALSE))</f>
        <v/>
      </c>
      <c r="AU215" s="14" t="str">
        <f>IF(Point[Asset Group]="","",VLOOKUP(Point[System],irrigation_system,2,FALSE))</f>
        <v/>
      </c>
      <c r="AV215" s="14" t="str">
        <f>IF(Point[Asset Group]="","",VLOOKUP(Point[Status],irrigation_status,2,FALSE))</f>
        <v/>
      </c>
      <c r="AW215" s="11" t="str">
        <f>IF(Point[Date of manufacture]="","",Point[Date of manufacture])</f>
        <v/>
      </c>
      <c r="AX215" s="14" t="str">
        <f>IF(Point[Asset Group]="","",VLOOKUP(Point[Sign Purpose],sign_purpose,2,FALSE))</f>
        <v/>
      </c>
      <c r="AY215" s="14" t="str">
        <f>IF(Point[Asset Group]="","",VLOOKUP(Point[Sign Material],material_master,2,FALSE))</f>
        <v/>
      </c>
      <c r="AZ215" s="14" t="str">
        <f>IF(Point[Asset Group]="","",VLOOKUP(Point[Affixed To],sign_affix,2,FALSE))</f>
        <v/>
      </c>
      <c r="BA215" s="14" t="str">
        <f>IF(Point[Size HxB mm]="","",Point[Size HxB mm])</f>
        <v/>
      </c>
      <c r="BB215" s="14" t="str">
        <f>IF(Point[Height m]="","",Point[Height m])</f>
        <v/>
      </c>
      <c r="BC215" s="14" t="str">
        <f>IF(Point[Asset Group]="","",VLOOKUP(Point[Post Material],material_master,2,FALSE))</f>
        <v/>
      </c>
      <c r="BD215" s="14" t="str">
        <f>IF(Point[Asset Group]="","",VLOOKUP(Point[Post Number],number,2,FALSE))</f>
        <v/>
      </c>
      <c r="BE215" s="14" t="str">
        <f>IF(Point[Asset Group]="","",VLOOKUP(Point[Structure SubType],subdom_master_gdb,2,FALSE))</f>
        <v/>
      </c>
      <c r="BF215" s="14" t="str">
        <f>IF(Point[Area m2]="","",Point[Area m2])</f>
        <v/>
      </c>
      <c r="BG215" s="14" t="str">
        <f>IF(Point[Length m]="","",Point[Length m])</f>
        <v/>
      </c>
      <c r="BH215" s="14" t="str">
        <f>IF(Point[Width m]="","",Point[Width m])</f>
        <v/>
      </c>
      <c r="BI215" s="14" t="str">
        <f>IF(Point[Diameter m]="","",Point[Diameter m])</f>
        <v/>
      </c>
      <c r="BJ215" s="14" t="str">
        <f>IF(Point[Asset Group]="","",VLOOKUP(Point[Number of Pipes],number,2,FALSE))</f>
        <v/>
      </c>
      <c r="BK215" s="14" t="str">
        <f>IF(Point[Asset Group]="","",VLOOKUP(Point[Combined Name],2,FALSE))</f>
        <v/>
      </c>
      <c r="BL215" s="14" t="str">
        <f>IF(Point[Asset Group]="","",VLOOKUP(Point[Size Class],size_class,2,FALSE))</f>
        <v/>
      </c>
      <c r="BM215" s="14" t="str">
        <f>IF(Point[Asset Group]="","",VLOOKUP(Point[Age Class],age_class,2,FALSE))</f>
        <v/>
      </c>
      <c r="BN215" s="14" t="str">
        <f>IF(Point[Girth (cm)]="","",Point[Girth (cm)])</f>
        <v/>
      </c>
      <c r="BO215" s="14" t="str">
        <f>IF(Point[Crown Radius (m)]="","",Point[Crown Radius (m)])</f>
        <v/>
      </c>
      <c r="BP215" s="14" t="str">
        <f>IF(Point[Asset Group]="","",VLOOKUP(Point[Rooting Environment],root_enviro,2,FALSE))</f>
        <v/>
      </c>
      <c r="BQ215" s="14" t="str">
        <f>IF(Point[Asset Group]="","",VLOOKUP(Point[Tree Surround],tree_surround,2,FALSE))</f>
        <v/>
      </c>
      <c r="BR215" s="14" t="str">
        <f>IF(Point[Asset Group]="","",VLOOKUP(Point[Tree Grill],yes_no,2,FALSE))</f>
        <v/>
      </c>
      <c r="BS215" s="14" t="str">
        <f>IF(Point[Asset Group]="","",VLOOKUP(Point[Tree Location],tree_location,2,FALSE))</f>
        <v/>
      </c>
    </row>
    <row r="216" spans="1:71" s="3" customFormat="1" x14ac:dyDescent="0.2">
      <c r="A216" s="3" t="str">
        <f>IF(Point[DWG File Name]="","",Point[DWG File Name])</f>
        <v/>
      </c>
      <c r="B216" s="3" t="str">
        <f>IF(Point[DWG Layer Name]="","",Point[DWG Layer Name])</f>
        <v/>
      </c>
      <c r="C216" s="3" t="str">
        <f>IF(Point[DWG Handle]="","",Point[DWG Handle])</f>
        <v/>
      </c>
      <c r="D216" s="58" t="str">
        <f>IF(Point[X]="","",Point[X])</f>
        <v/>
      </c>
      <c r="E216" s="58" t="str">
        <f>IF(Point[Y]="","",Point[Y])</f>
        <v/>
      </c>
      <c r="F216" s="3" t="str">
        <f>IF(Point[Replacement Asset]="","",Point[Replacement Asset])</f>
        <v/>
      </c>
      <c r="G216" s="3" t="str">
        <f>IF(Point[Asset ID]="","",UPPER(Point[Asset ID]))</f>
        <v/>
      </c>
      <c r="H216" s="3" t="str">
        <f>IF(Point[Asset Group]="","",VLOOKUP(Point[Asset Group],asset_grp_pt,4,FALSE))</f>
        <v/>
      </c>
      <c r="I216" s="3" t="str">
        <f>IF(Point[Asset Group]="","",VLOOKUP(Point[Asset Group],asset_grp_pt,2,FALSE))</f>
        <v/>
      </c>
      <c r="J216" s="3" t="str">
        <f>IF(Point[Asset Group]="","",VLOOKUP(Point[Asset Group],asset_grp_pt,3,FALSE))</f>
        <v/>
      </c>
      <c r="K216" s="3" t="str">
        <f>IF(Point[Asset Group]="","",VLOOKUP(Point[Asset Type],type_master_list,2,FALSE))</f>
        <v/>
      </c>
      <c r="L216" s="3" t="str">
        <f>IF(Point[Asset Name]="","",PROPER(Point[Asset Name]))</f>
        <v/>
      </c>
      <c r="M216" s="11" t="str">
        <f>IF(Point[Install Date]="","",Point[Install Date])</f>
        <v/>
      </c>
      <c r="N216" s="11" t="str">
        <f>IF(Point[Note]="","",PROPER(Point[Note]))</f>
        <v/>
      </c>
      <c r="O216" s="11" t="str">
        <f>IF(Point[Resource Consent Number]="","",UPPER(Point[Resource Consent Number]))</f>
        <v/>
      </c>
      <c r="P216" s="53" t="str">
        <f>IF(Point[Asset Unit Cost]="","",Point[Asset Unit Cost])</f>
        <v/>
      </c>
      <c r="Q216" s="11" t="str">
        <f>IF(Point[Added By]="","",UPPER(Point[Added By]))</f>
        <v/>
      </c>
      <c r="R216" s="11" t="str">
        <f>IF(Point[Added Date]="","",Point[Added Date])</f>
        <v/>
      </c>
      <c r="S216" s="14" t="str">
        <f>IF(Point[Z COORD]="","",Point[Z COORD])</f>
        <v/>
      </c>
      <c r="T216" s="14" t="str">
        <f>IF(Point[Asset Description]="","",PROPER(Point[Asset Description]))</f>
        <v/>
      </c>
      <c r="U216" s="14" t="str">
        <f>IF(Point[[Artist ]]="","",PROPER(Point[[Artist ]]))</f>
        <v/>
      </c>
      <c r="V216" s="14" t="str">
        <f>IF(Point[Material Notes]="","",PROPER(Point[Material Notes]))</f>
        <v/>
      </c>
      <c r="W216" s="14" t="str">
        <f>IF(Point[Dimension Notes]="","",Point[Dimension Notes])</f>
        <v/>
      </c>
      <c r="X216" s="14" t="str">
        <f>IF(Point[List]="","",VLOOKUP(Point[Burner Number],number,2,FALSE))</f>
        <v/>
      </c>
      <c r="Y216" s="14" t="str">
        <f>IF(Point[List]="","",VLOOKUP(Point[Fuel],bbq_fuel,2,FALSE))</f>
        <v/>
      </c>
      <c r="Z216" s="14" t="str">
        <f>IF(Point[List]="","",VLOOKUP(Point[Cabinet Material],bbq_material,2,FALSE))</f>
        <v/>
      </c>
      <c r="AA216" s="14" t="str">
        <f>IF(Point[Asset Group]="","",VLOOKUP(Point[Manufacturer],manufacturer,2,FALSE))</f>
        <v/>
      </c>
      <c r="AB216" s="14" t="str">
        <f>IF(Point[Uinsex WC]="","",Point[Uinsex WC])</f>
        <v/>
      </c>
      <c r="AC216" s="14" t="str">
        <f>IF(Point[Female WC]="","",Point[Female WC])</f>
        <v/>
      </c>
      <c r="AD216" s="14" t="str">
        <f>IF(Point[Male WC]="","",Point[Male WC])</f>
        <v/>
      </c>
      <c r="AE216" s="14" t="str">
        <f>IF(Point[Urinal]="","",Point[Urinal])</f>
        <v/>
      </c>
      <c r="AF216" s="14" t="str">
        <f>IF(Point[Disabled Unisex]="","",Point[Disabled Unisex])</f>
        <v/>
      </c>
      <c r="AG216" s="14" t="str">
        <f>IF(Point[Disabled Female]="","",Point[Disabled Female])</f>
        <v/>
      </c>
      <c r="AH216" s="14" t="str">
        <f>IF(Point[Disabled Male]="","",Point[Disabled Male])</f>
        <v/>
      </c>
      <c r="AI216" s="14" t="str">
        <f>IF(Point[Asset Group]="","",VLOOKUP(Point[Handrail],yes_no,2,FALSE))</f>
        <v/>
      </c>
      <c r="AJ216" s="14" t="str">
        <f>IF(Point[Asset Group]="","",VLOOKUP(Point[Baby Changing],yes_no,2,FALSE))</f>
        <v/>
      </c>
      <c r="AK216" s="14" t="str">
        <f>IF(Point[Asset Group]="","",VLOOKUP(Point[Service Room],yes_no,2,FALSE))</f>
        <v/>
      </c>
      <c r="AL216" s="14" t="str">
        <f>IF(Point[Asset Group]="","",VLOOKUP(Point[Service Tap],service_tap,2,FALSE))</f>
        <v/>
      </c>
      <c r="AM216" s="14" t="str">
        <f>IF(Point[Asset Group]="","",VLOOKUP(Point[Heating Type],wc_heating,2,FALSE))</f>
        <v/>
      </c>
      <c r="AN216" s="14" t="str">
        <f>IF(Point[Asset Group]="","",VLOOKUP(Point[Power Supply],power_supply,2,FALSE))</f>
        <v/>
      </c>
      <c r="AO216" s="14" t="str">
        <f>IF(Point[Asset Group]="","",VLOOKUP(Point[Waste Water],waste_water,2,FALSE))</f>
        <v/>
      </c>
      <c r="AP216" s="14" t="str">
        <f>IF(Point[Asset Group]="","",VLOOKUP(Point[Furniture SubType],subdom_master_gdb,2,FALSE))</f>
        <v/>
      </c>
      <c r="AQ216" s="14" t="str">
        <f>IF(Point[Asset Group]="","",VLOOKUP(Point[Concrete Pad],yes_no,2,FALSE))</f>
        <v/>
      </c>
      <c r="AR216" s="14" t="str">
        <f>IF(Point[Asset Group]="","",VLOOKUP(Point[Material],material_master,2,FALSE))</f>
        <v/>
      </c>
      <c r="AS216" s="14" t="str">
        <f>IF(Point[Asset Group]="","",VLOOKUP(Point[Plumbing],irrigation_plumbing,2,FALSE))</f>
        <v/>
      </c>
      <c r="AT216" s="14" t="str">
        <f>IF(Point[Asset Group]="","",VLOOKUP(Point[Sprinklers],irrigation_sprinklers,2,FALSE))</f>
        <v/>
      </c>
      <c r="AU216" s="14" t="str">
        <f>IF(Point[Asset Group]="","",VLOOKUP(Point[System],irrigation_system,2,FALSE))</f>
        <v/>
      </c>
      <c r="AV216" s="14" t="str">
        <f>IF(Point[Asset Group]="","",VLOOKUP(Point[Status],irrigation_status,2,FALSE))</f>
        <v/>
      </c>
      <c r="AW216" s="11" t="str">
        <f>IF(Point[Date of manufacture]="","",Point[Date of manufacture])</f>
        <v/>
      </c>
      <c r="AX216" s="14" t="str">
        <f>IF(Point[Asset Group]="","",VLOOKUP(Point[Sign Purpose],sign_purpose,2,FALSE))</f>
        <v/>
      </c>
      <c r="AY216" s="14" t="str">
        <f>IF(Point[Asset Group]="","",VLOOKUP(Point[Sign Material],material_master,2,FALSE))</f>
        <v/>
      </c>
      <c r="AZ216" s="14" t="str">
        <f>IF(Point[Asset Group]="","",VLOOKUP(Point[Affixed To],sign_affix,2,FALSE))</f>
        <v/>
      </c>
      <c r="BA216" s="14" t="str">
        <f>IF(Point[Size HxB mm]="","",Point[Size HxB mm])</f>
        <v/>
      </c>
      <c r="BB216" s="14" t="str">
        <f>IF(Point[Height m]="","",Point[Height m])</f>
        <v/>
      </c>
      <c r="BC216" s="14" t="str">
        <f>IF(Point[Asset Group]="","",VLOOKUP(Point[Post Material],material_master,2,FALSE))</f>
        <v/>
      </c>
      <c r="BD216" s="14" t="str">
        <f>IF(Point[Asset Group]="","",VLOOKUP(Point[Post Number],number,2,FALSE))</f>
        <v/>
      </c>
      <c r="BE216" s="14" t="str">
        <f>IF(Point[Asset Group]="","",VLOOKUP(Point[Structure SubType],subdom_master_gdb,2,FALSE))</f>
        <v/>
      </c>
      <c r="BF216" s="14" t="str">
        <f>IF(Point[Area m2]="","",Point[Area m2])</f>
        <v/>
      </c>
      <c r="BG216" s="14" t="str">
        <f>IF(Point[Length m]="","",Point[Length m])</f>
        <v/>
      </c>
      <c r="BH216" s="14" t="str">
        <f>IF(Point[Width m]="","",Point[Width m])</f>
        <v/>
      </c>
      <c r="BI216" s="14" t="str">
        <f>IF(Point[Diameter m]="","",Point[Diameter m])</f>
        <v/>
      </c>
      <c r="BJ216" s="14" t="str">
        <f>IF(Point[Asset Group]="","",VLOOKUP(Point[Number of Pipes],number,2,FALSE))</f>
        <v/>
      </c>
      <c r="BK216" s="14" t="str">
        <f>IF(Point[Asset Group]="","",VLOOKUP(Point[Combined Name],2,FALSE))</f>
        <v/>
      </c>
      <c r="BL216" s="14" t="str">
        <f>IF(Point[Asset Group]="","",VLOOKUP(Point[Size Class],size_class,2,FALSE))</f>
        <v/>
      </c>
      <c r="BM216" s="14" t="str">
        <f>IF(Point[Asset Group]="","",VLOOKUP(Point[Age Class],age_class,2,FALSE))</f>
        <v/>
      </c>
      <c r="BN216" s="14" t="str">
        <f>IF(Point[Girth (cm)]="","",Point[Girth (cm)])</f>
        <v/>
      </c>
      <c r="BO216" s="14" t="str">
        <f>IF(Point[Crown Radius (m)]="","",Point[Crown Radius (m)])</f>
        <v/>
      </c>
      <c r="BP216" s="14" t="str">
        <f>IF(Point[Asset Group]="","",VLOOKUP(Point[Rooting Environment],root_enviro,2,FALSE))</f>
        <v/>
      </c>
      <c r="BQ216" s="14" t="str">
        <f>IF(Point[Asset Group]="","",VLOOKUP(Point[Tree Surround],tree_surround,2,FALSE))</f>
        <v/>
      </c>
      <c r="BR216" s="14" t="str">
        <f>IF(Point[Asset Group]="","",VLOOKUP(Point[Tree Grill],yes_no,2,FALSE))</f>
        <v/>
      </c>
      <c r="BS216" s="14" t="str">
        <f>IF(Point[Asset Group]="","",VLOOKUP(Point[Tree Location],tree_location,2,FALSE))</f>
        <v/>
      </c>
    </row>
    <row r="217" spans="1:71" s="3" customFormat="1" x14ac:dyDescent="0.2">
      <c r="A217" s="3" t="str">
        <f>IF(Point[DWG File Name]="","",Point[DWG File Name])</f>
        <v/>
      </c>
      <c r="B217" s="3" t="str">
        <f>IF(Point[DWG Layer Name]="","",Point[DWG Layer Name])</f>
        <v/>
      </c>
      <c r="C217" s="3" t="str">
        <f>IF(Point[DWG Handle]="","",Point[DWG Handle])</f>
        <v/>
      </c>
      <c r="D217" s="58" t="str">
        <f>IF(Point[X]="","",Point[X])</f>
        <v/>
      </c>
      <c r="E217" s="58" t="str">
        <f>IF(Point[Y]="","",Point[Y])</f>
        <v/>
      </c>
      <c r="F217" s="3" t="str">
        <f>IF(Point[Replacement Asset]="","",Point[Replacement Asset])</f>
        <v/>
      </c>
      <c r="G217" s="3" t="str">
        <f>IF(Point[Asset ID]="","",UPPER(Point[Asset ID]))</f>
        <v/>
      </c>
      <c r="H217" s="3" t="str">
        <f>IF(Point[Asset Group]="","",VLOOKUP(Point[Asset Group],asset_grp_pt,4,FALSE))</f>
        <v/>
      </c>
      <c r="I217" s="3" t="str">
        <f>IF(Point[Asset Group]="","",VLOOKUP(Point[Asset Group],asset_grp_pt,2,FALSE))</f>
        <v/>
      </c>
      <c r="J217" s="3" t="str">
        <f>IF(Point[Asset Group]="","",VLOOKUP(Point[Asset Group],asset_grp_pt,3,FALSE))</f>
        <v/>
      </c>
      <c r="K217" s="3" t="str">
        <f>IF(Point[Asset Group]="","",VLOOKUP(Point[Asset Type],type_master_list,2,FALSE))</f>
        <v/>
      </c>
      <c r="L217" s="3" t="str">
        <f>IF(Point[Asset Name]="","",PROPER(Point[Asset Name]))</f>
        <v/>
      </c>
      <c r="M217" s="11" t="str">
        <f>IF(Point[Install Date]="","",Point[Install Date])</f>
        <v/>
      </c>
      <c r="N217" s="11" t="str">
        <f>IF(Point[Note]="","",PROPER(Point[Note]))</f>
        <v/>
      </c>
      <c r="O217" s="11" t="str">
        <f>IF(Point[Resource Consent Number]="","",UPPER(Point[Resource Consent Number]))</f>
        <v/>
      </c>
      <c r="P217" s="53" t="str">
        <f>IF(Point[Asset Unit Cost]="","",Point[Asset Unit Cost])</f>
        <v/>
      </c>
      <c r="Q217" s="11" t="str">
        <f>IF(Point[Added By]="","",UPPER(Point[Added By]))</f>
        <v/>
      </c>
      <c r="R217" s="11" t="str">
        <f>IF(Point[Added Date]="","",Point[Added Date])</f>
        <v/>
      </c>
      <c r="S217" s="14" t="str">
        <f>IF(Point[Z COORD]="","",Point[Z COORD])</f>
        <v/>
      </c>
      <c r="T217" s="14" t="str">
        <f>IF(Point[Asset Description]="","",PROPER(Point[Asset Description]))</f>
        <v/>
      </c>
      <c r="U217" s="14" t="str">
        <f>IF(Point[[Artist ]]="","",PROPER(Point[[Artist ]]))</f>
        <v/>
      </c>
      <c r="V217" s="14" t="str">
        <f>IF(Point[Material Notes]="","",PROPER(Point[Material Notes]))</f>
        <v/>
      </c>
      <c r="W217" s="14" t="str">
        <f>IF(Point[Dimension Notes]="","",Point[Dimension Notes])</f>
        <v/>
      </c>
      <c r="X217" s="14" t="str">
        <f>IF(Point[List]="","",VLOOKUP(Point[Burner Number],number,2,FALSE))</f>
        <v/>
      </c>
      <c r="Y217" s="14" t="str">
        <f>IF(Point[List]="","",VLOOKUP(Point[Fuel],bbq_fuel,2,FALSE))</f>
        <v/>
      </c>
      <c r="Z217" s="14" t="str">
        <f>IF(Point[List]="","",VLOOKUP(Point[Cabinet Material],bbq_material,2,FALSE))</f>
        <v/>
      </c>
      <c r="AA217" s="14" t="str">
        <f>IF(Point[Asset Group]="","",VLOOKUP(Point[Manufacturer],manufacturer,2,FALSE))</f>
        <v/>
      </c>
      <c r="AB217" s="14" t="str">
        <f>IF(Point[Uinsex WC]="","",Point[Uinsex WC])</f>
        <v/>
      </c>
      <c r="AC217" s="14" t="str">
        <f>IF(Point[Female WC]="","",Point[Female WC])</f>
        <v/>
      </c>
      <c r="AD217" s="14" t="str">
        <f>IF(Point[Male WC]="","",Point[Male WC])</f>
        <v/>
      </c>
      <c r="AE217" s="14" t="str">
        <f>IF(Point[Urinal]="","",Point[Urinal])</f>
        <v/>
      </c>
      <c r="AF217" s="14" t="str">
        <f>IF(Point[Disabled Unisex]="","",Point[Disabled Unisex])</f>
        <v/>
      </c>
      <c r="AG217" s="14" t="str">
        <f>IF(Point[Disabled Female]="","",Point[Disabled Female])</f>
        <v/>
      </c>
      <c r="AH217" s="14" t="str">
        <f>IF(Point[Disabled Male]="","",Point[Disabled Male])</f>
        <v/>
      </c>
      <c r="AI217" s="14" t="str">
        <f>IF(Point[Asset Group]="","",VLOOKUP(Point[Handrail],yes_no,2,FALSE))</f>
        <v/>
      </c>
      <c r="AJ217" s="14" t="str">
        <f>IF(Point[Asset Group]="","",VLOOKUP(Point[Baby Changing],yes_no,2,FALSE))</f>
        <v/>
      </c>
      <c r="AK217" s="14" t="str">
        <f>IF(Point[Asset Group]="","",VLOOKUP(Point[Service Room],yes_no,2,FALSE))</f>
        <v/>
      </c>
      <c r="AL217" s="14" t="str">
        <f>IF(Point[Asset Group]="","",VLOOKUP(Point[Service Tap],service_tap,2,FALSE))</f>
        <v/>
      </c>
      <c r="AM217" s="14" t="str">
        <f>IF(Point[Asset Group]="","",VLOOKUP(Point[Heating Type],wc_heating,2,FALSE))</f>
        <v/>
      </c>
      <c r="AN217" s="14" t="str">
        <f>IF(Point[Asset Group]="","",VLOOKUP(Point[Power Supply],power_supply,2,FALSE))</f>
        <v/>
      </c>
      <c r="AO217" s="14" t="str">
        <f>IF(Point[Asset Group]="","",VLOOKUP(Point[Waste Water],waste_water,2,FALSE))</f>
        <v/>
      </c>
      <c r="AP217" s="14" t="str">
        <f>IF(Point[Asset Group]="","",VLOOKUP(Point[Furniture SubType],subdom_master_gdb,2,FALSE))</f>
        <v/>
      </c>
      <c r="AQ217" s="14" t="str">
        <f>IF(Point[Asset Group]="","",VLOOKUP(Point[Concrete Pad],yes_no,2,FALSE))</f>
        <v/>
      </c>
      <c r="AR217" s="14" t="str">
        <f>IF(Point[Asset Group]="","",VLOOKUP(Point[Material],material_master,2,FALSE))</f>
        <v/>
      </c>
      <c r="AS217" s="14" t="str">
        <f>IF(Point[Asset Group]="","",VLOOKUP(Point[Plumbing],irrigation_plumbing,2,FALSE))</f>
        <v/>
      </c>
      <c r="AT217" s="14" t="str">
        <f>IF(Point[Asset Group]="","",VLOOKUP(Point[Sprinklers],irrigation_sprinklers,2,FALSE))</f>
        <v/>
      </c>
      <c r="AU217" s="14" t="str">
        <f>IF(Point[Asset Group]="","",VLOOKUP(Point[System],irrigation_system,2,FALSE))</f>
        <v/>
      </c>
      <c r="AV217" s="14" t="str">
        <f>IF(Point[Asset Group]="","",VLOOKUP(Point[Status],irrigation_status,2,FALSE))</f>
        <v/>
      </c>
      <c r="AW217" s="11" t="str">
        <f>IF(Point[Date of manufacture]="","",Point[Date of manufacture])</f>
        <v/>
      </c>
      <c r="AX217" s="14" t="str">
        <f>IF(Point[Asset Group]="","",VLOOKUP(Point[Sign Purpose],sign_purpose,2,FALSE))</f>
        <v/>
      </c>
      <c r="AY217" s="14" t="str">
        <f>IF(Point[Asset Group]="","",VLOOKUP(Point[Sign Material],material_master,2,FALSE))</f>
        <v/>
      </c>
      <c r="AZ217" s="14" t="str">
        <f>IF(Point[Asset Group]="","",VLOOKUP(Point[Affixed To],sign_affix,2,FALSE))</f>
        <v/>
      </c>
      <c r="BA217" s="14" t="str">
        <f>IF(Point[Size HxB mm]="","",Point[Size HxB mm])</f>
        <v/>
      </c>
      <c r="BB217" s="14" t="str">
        <f>IF(Point[Height m]="","",Point[Height m])</f>
        <v/>
      </c>
      <c r="BC217" s="14" t="str">
        <f>IF(Point[Asset Group]="","",VLOOKUP(Point[Post Material],material_master,2,FALSE))</f>
        <v/>
      </c>
      <c r="BD217" s="14" t="str">
        <f>IF(Point[Asset Group]="","",VLOOKUP(Point[Post Number],number,2,FALSE))</f>
        <v/>
      </c>
      <c r="BE217" s="14" t="str">
        <f>IF(Point[Asset Group]="","",VLOOKUP(Point[Structure SubType],subdom_master_gdb,2,FALSE))</f>
        <v/>
      </c>
      <c r="BF217" s="14" t="str">
        <f>IF(Point[Area m2]="","",Point[Area m2])</f>
        <v/>
      </c>
      <c r="BG217" s="14" t="str">
        <f>IF(Point[Length m]="","",Point[Length m])</f>
        <v/>
      </c>
      <c r="BH217" s="14" t="str">
        <f>IF(Point[Width m]="","",Point[Width m])</f>
        <v/>
      </c>
      <c r="BI217" s="14" t="str">
        <f>IF(Point[Diameter m]="","",Point[Diameter m])</f>
        <v/>
      </c>
      <c r="BJ217" s="14" t="str">
        <f>IF(Point[Asset Group]="","",VLOOKUP(Point[Number of Pipes],number,2,FALSE))</f>
        <v/>
      </c>
      <c r="BK217" s="14" t="str">
        <f>IF(Point[Asset Group]="","",VLOOKUP(Point[Combined Name],2,FALSE))</f>
        <v/>
      </c>
      <c r="BL217" s="14" t="str">
        <f>IF(Point[Asset Group]="","",VLOOKUP(Point[Size Class],size_class,2,FALSE))</f>
        <v/>
      </c>
      <c r="BM217" s="14" t="str">
        <f>IF(Point[Asset Group]="","",VLOOKUP(Point[Age Class],age_class,2,FALSE))</f>
        <v/>
      </c>
      <c r="BN217" s="14" t="str">
        <f>IF(Point[Girth (cm)]="","",Point[Girth (cm)])</f>
        <v/>
      </c>
      <c r="BO217" s="14" t="str">
        <f>IF(Point[Crown Radius (m)]="","",Point[Crown Radius (m)])</f>
        <v/>
      </c>
      <c r="BP217" s="14" t="str">
        <f>IF(Point[Asset Group]="","",VLOOKUP(Point[Rooting Environment],root_enviro,2,FALSE))</f>
        <v/>
      </c>
      <c r="BQ217" s="14" t="str">
        <f>IF(Point[Asset Group]="","",VLOOKUP(Point[Tree Surround],tree_surround,2,FALSE))</f>
        <v/>
      </c>
      <c r="BR217" s="14" t="str">
        <f>IF(Point[Asset Group]="","",VLOOKUP(Point[Tree Grill],yes_no,2,FALSE))</f>
        <v/>
      </c>
      <c r="BS217" s="14" t="str">
        <f>IF(Point[Asset Group]="","",VLOOKUP(Point[Tree Location],tree_location,2,FALSE))</f>
        <v/>
      </c>
    </row>
    <row r="218" spans="1:71" s="3" customFormat="1" x14ac:dyDescent="0.2">
      <c r="A218" s="3" t="str">
        <f>IF(Point[DWG File Name]="","",Point[DWG File Name])</f>
        <v/>
      </c>
      <c r="B218" s="3" t="str">
        <f>IF(Point[DWG Layer Name]="","",Point[DWG Layer Name])</f>
        <v/>
      </c>
      <c r="C218" s="3" t="str">
        <f>IF(Point[DWG Handle]="","",Point[DWG Handle])</f>
        <v/>
      </c>
      <c r="D218" s="58" t="str">
        <f>IF(Point[X]="","",Point[X])</f>
        <v/>
      </c>
      <c r="E218" s="58" t="str">
        <f>IF(Point[Y]="","",Point[Y])</f>
        <v/>
      </c>
      <c r="F218" s="3" t="str">
        <f>IF(Point[Replacement Asset]="","",Point[Replacement Asset])</f>
        <v/>
      </c>
      <c r="G218" s="3" t="str">
        <f>IF(Point[Asset ID]="","",UPPER(Point[Asset ID]))</f>
        <v/>
      </c>
      <c r="H218" s="3" t="str">
        <f>IF(Point[Asset Group]="","",VLOOKUP(Point[Asset Group],asset_grp_pt,4,FALSE))</f>
        <v/>
      </c>
      <c r="I218" s="3" t="str">
        <f>IF(Point[Asset Group]="","",VLOOKUP(Point[Asset Group],asset_grp_pt,2,FALSE))</f>
        <v/>
      </c>
      <c r="J218" s="3" t="str">
        <f>IF(Point[Asset Group]="","",VLOOKUP(Point[Asset Group],asset_grp_pt,3,FALSE))</f>
        <v/>
      </c>
      <c r="K218" s="3" t="str">
        <f>IF(Point[Asset Group]="","",VLOOKUP(Point[Asset Type],type_master_list,2,FALSE))</f>
        <v/>
      </c>
      <c r="L218" s="3" t="str">
        <f>IF(Point[Asset Name]="","",PROPER(Point[Asset Name]))</f>
        <v/>
      </c>
      <c r="M218" s="11" t="str">
        <f>IF(Point[Install Date]="","",Point[Install Date])</f>
        <v/>
      </c>
      <c r="N218" s="11" t="str">
        <f>IF(Point[Note]="","",PROPER(Point[Note]))</f>
        <v/>
      </c>
      <c r="O218" s="11" t="str">
        <f>IF(Point[Resource Consent Number]="","",UPPER(Point[Resource Consent Number]))</f>
        <v/>
      </c>
      <c r="P218" s="53" t="str">
        <f>IF(Point[Asset Unit Cost]="","",Point[Asset Unit Cost])</f>
        <v/>
      </c>
      <c r="Q218" s="11" t="str">
        <f>IF(Point[Added By]="","",UPPER(Point[Added By]))</f>
        <v/>
      </c>
      <c r="R218" s="11" t="str">
        <f>IF(Point[Added Date]="","",Point[Added Date])</f>
        <v/>
      </c>
      <c r="S218" s="14" t="str">
        <f>IF(Point[Z COORD]="","",Point[Z COORD])</f>
        <v/>
      </c>
      <c r="T218" s="14" t="str">
        <f>IF(Point[Asset Description]="","",PROPER(Point[Asset Description]))</f>
        <v/>
      </c>
      <c r="U218" s="14" t="str">
        <f>IF(Point[[Artist ]]="","",PROPER(Point[[Artist ]]))</f>
        <v/>
      </c>
      <c r="V218" s="14" t="str">
        <f>IF(Point[Material Notes]="","",PROPER(Point[Material Notes]))</f>
        <v/>
      </c>
      <c r="W218" s="14" t="str">
        <f>IF(Point[Dimension Notes]="","",Point[Dimension Notes])</f>
        <v/>
      </c>
      <c r="X218" s="14" t="str">
        <f>IF(Point[List]="","",VLOOKUP(Point[Burner Number],number,2,FALSE))</f>
        <v/>
      </c>
      <c r="Y218" s="14" t="str">
        <f>IF(Point[List]="","",VLOOKUP(Point[Fuel],bbq_fuel,2,FALSE))</f>
        <v/>
      </c>
      <c r="Z218" s="14" t="str">
        <f>IF(Point[List]="","",VLOOKUP(Point[Cabinet Material],bbq_material,2,FALSE))</f>
        <v/>
      </c>
      <c r="AA218" s="14" t="str">
        <f>IF(Point[Asset Group]="","",VLOOKUP(Point[Manufacturer],manufacturer,2,FALSE))</f>
        <v/>
      </c>
      <c r="AB218" s="14" t="str">
        <f>IF(Point[Uinsex WC]="","",Point[Uinsex WC])</f>
        <v/>
      </c>
      <c r="AC218" s="14" t="str">
        <f>IF(Point[Female WC]="","",Point[Female WC])</f>
        <v/>
      </c>
      <c r="AD218" s="14" t="str">
        <f>IF(Point[Male WC]="","",Point[Male WC])</f>
        <v/>
      </c>
      <c r="AE218" s="14" t="str">
        <f>IF(Point[Urinal]="","",Point[Urinal])</f>
        <v/>
      </c>
      <c r="AF218" s="14" t="str">
        <f>IF(Point[Disabled Unisex]="","",Point[Disabled Unisex])</f>
        <v/>
      </c>
      <c r="AG218" s="14" t="str">
        <f>IF(Point[Disabled Female]="","",Point[Disabled Female])</f>
        <v/>
      </c>
      <c r="AH218" s="14" t="str">
        <f>IF(Point[Disabled Male]="","",Point[Disabled Male])</f>
        <v/>
      </c>
      <c r="AI218" s="14" t="str">
        <f>IF(Point[Asset Group]="","",VLOOKUP(Point[Handrail],yes_no,2,FALSE))</f>
        <v/>
      </c>
      <c r="AJ218" s="14" t="str">
        <f>IF(Point[Asset Group]="","",VLOOKUP(Point[Baby Changing],yes_no,2,FALSE))</f>
        <v/>
      </c>
      <c r="AK218" s="14" t="str">
        <f>IF(Point[Asset Group]="","",VLOOKUP(Point[Service Room],yes_no,2,FALSE))</f>
        <v/>
      </c>
      <c r="AL218" s="14" t="str">
        <f>IF(Point[Asset Group]="","",VLOOKUP(Point[Service Tap],service_tap,2,FALSE))</f>
        <v/>
      </c>
      <c r="AM218" s="14" t="str">
        <f>IF(Point[Asset Group]="","",VLOOKUP(Point[Heating Type],wc_heating,2,FALSE))</f>
        <v/>
      </c>
      <c r="AN218" s="14" t="str">
        <f>IF(Point[Asset Group]="","",VLOOKUP(Point[Power Supply],power_supply,2,FALSE))</f>
        <v/>
      </c>
      <c r="AO218" s="14" t="str">
        <f>IF(Point[Asset Group]="","",VLOOKUP(Point[Waste Water],waste_water,2,FALSE))</f>
        <v/>
      </c>
      <c r="AP218" s="14" t="str">
        <f>IF(Point[Asset Group]="","",VLOOKUP(Point[Furniture SubType],subdom_master_gdb,2,FALSE))</f>
        <v/>
      </c>
      <c r="AQ218" s="14" t="str">
        <f>IF(Point[Asset Group]="","",VLOOKUP(Point[Concrete Pad],yes_no,2,FALSE))</f>
        <v/>
      </c>
      <c r="AR218" s="14" t="str">
        <f>IF(Point[Asset Group]="","",VLOOKUP(Point[Material],material_master,2,FALSE))</f>
        <v/>
      </c>
      <c r="AS218" s="14" t="str">
        <f>IF(Point[Asset Group]="","",VLOOKUP(Point[Plumbing],irrigation_plumbing,2,FALSE))</f>
        <v/>
      </c>
      <c r="AT218" s="14" t="str">
        <f>IF(Point[Asset Group]="","",VLOOKUP(Point[Sprinklers],irrigation_sprinklers,2,FALSE))</f>
        <v/>
      </c>
      <c r="AU218" s="14" t="str">
        <f>IF(Point[Asset Group]="","",VLOOKUP(Point[System],irrigation_system,2,FALSE))</f>
        <v/>
      </c>
      <c r="AV218" s="14" t="str">
        <f>IF(Point[Asset Group]="","",VLOOKUP(Point[Status],irrigation_status,2,FALSE))</f>
        <v/>
      </c>
      <c r="AW218" s="11" t="str">
        <f>IF(Point[Date of manufacture]="","",Point[Date of manufacture])</f>
        <v/>
      </c>
      <c r="AX218" s="14" t="str">
        <f>IF(Point[Asset Group]="","",VLOOKUP(Point[Sign Purpose],sign_purpose,2,FALSE))</f>
        <v/>
      </c>
      <c r="AY218" s="14" t="str">
        <f>IF(Point[Asset Group]="","",VLOOKUP(Point[Sign Material],material_master,2,FALSE))</f>
        <v/>
      </c>
      <c r="AZ218" s="14" t="str">
        <f>IF(Point[Asset Group]="","",VLOOKUP(Point[Affixed To],sign_affix,2,FALSE))</f>
        <v/>
      </c>
      <c r="BA218" s="14" t="str">
        <f>IF(Point[Size HxB mm]="","",Point[Size HxB mm])</f>
        <v/>
      </c>
      <c r="BB218" s="14" t="str">
        <f>IF(Point[Height m]="","",Point[Height m])</f>
        <v/>
      </c>
      <c r="BC218" s="14" t="str">
        <f>IF(Point[Asset Group]="","",VLOOKUP(Point[Post Material],material_master,2,FALSE))</f>
        <v/>
      </c>
      <c r="BD218" s="14" t="str">
        <f>IF(Point[Asset Group]="","",VLOOKUP(Point[Post Number],number,2,FALSE))</f>
        <v/>
      </c>
      <c r="BE218" s="14" t="str">
        <f>IF(Point[Asset Group]="","",VLOOKUP(Point[Structure SubType],subdom_master_gdb,2,FALSE))</f>
        <v/>
      </c>
      <c r="BF218" s="14" t="str">
        <f>IF(Point[Area m2]="","",Point[Area m2])</f>
        <v/>
      </c>
      <c r="BG218" s="14" t="str">
        <f>IF(Point[Length m]="","",Point[Length m])</f>
        <v/>
      </c>
      <c r="BH218" s="14" t="str">
        <f>IF(Point[Width m]="","",Point[Width m])</f>
        <v/>
      </c>
      <c r="BI218" s="14" t="str">
        <f>IF(Point[Diameter m]="","",Point[Diameter m])</f>
        <v/>
      </c>
      <c r="BJ218" s="14" t="str">
        <f>IF(Point[Asset Group]="","",VLOOKUP(Point[Number of Pipes],number,2,FALSE))</f>
        <v/>
      </c>
      <c r="BK218" s="14" t="str">
        <f>IF(Point[Asset Group]="","",VLOOKUP(Point[Combined Name],2,FALSE))</f>
        <v/>
      </c>
      <c r="BL218" s="14" t="str">
        <f>IF(Point[Asset Group]="","",VLOOKUP(Point[Size Class],size_class,2,FALSE))</f>
        <v/>
      </c>
      <c r="BM218" s="14" t="str">
        <f>IF(Point[Asset Group]="","",VLOOKUP(Point[Age Class],age_class,2,FALSE))</f>
        <v/>
      </c>
      <c r="BN218" s="14" t="str">
        <f>IF(Point[Girth (cm)]="","",Point[Girth (cm)])</f>
        <v/>
      </c>
      <c r="BO218" s="14" t="str">
        <f>IF(Point[Crown Radius (m)]="","",Point[Crown Radius (m)])</f>
        <v/>
      </c>
      <c r="BP218" s="14" t="str">
        <f>IF(Point[Asset Group]="","",VLOOKUP(Point[Rooting Environment],root_enviro,2,FALSE))</f>
        <v/>
      </c>
      <c r="BQ218" s="14" t="str">
        <f>IF(Point[Asset Group]="","",VLOOKUP(Point[Tree Surround],tree_surround,2,FALSE))</f>
        <v/>
      </c>
      <c r="BR218" s="14" t="str">
        <f>IF(Point[Asset Group]="","",VLOOKUP(Point[Tree Grill],yes_no,2,FALSE))</f>
        <v/>
      </c>
      <c r="BS218" s="14" t="str">
        <f>IF(Point[Asset Group]="","",VLOOKUP(Point[Tree Location],tree_location,2,FALSE))</f>
        <v/>
      </c>
    </row>
    <row r="219" spans="1:71" s="3" customFormat="1" x14ac:dyDescent="0.2">
      <c r="A219" s="3" t="str">
        <f>IF(Point[DWG File Name]="","",Point[DWG File Name])</f>
        <v/>
      </c>
      <c r="B219" s="3" t="str">
        <f>IF(Point[DWG Layer Name]="","",Point[DWG Layer Name])</f>
        <v/>
      </c>
      <c r="C219" s="3" t="str">
        <f>IF(Point[DWG Handle]="","",Point[DWG Handle])</f>
        <v/>
      </c>
      <c r="D219" s="58" t="str">
        <f>IF(Point[X]="","",Point[X])</f>
        <v/>
      </c>
      <c r="E219" s="58" t="str">
        <f>IF(Point[Y]="","",Point[Y])</f>
        <v/>
      </c>
      <c r="F219" s="3" t="str">
        <f>IF(Point[Replacement Asset]="","",Point[Replacement Asset])</f>
        <v/>
      </c>
      <c r="G219" s="3" t="str">
        <f>IF(Point[Asset ID]="","",UPPER(Point[Asset ID]))</f>
        <v/>
      </c>
      <c r="H219" s="3" t="str">
        <f>IF(Point[Asset Group]="","",VLOOKUP(Point[Asset Group],asset_grp_pt,4,FALSE))</f>
        <v/>
      </c>
      <c r="I219" s="3" t="str">
        <f>IF(Point[Asset Group]="","",VLOOKUP(Point[Asset Group],asset_grp_pt,2,FALSE))</f>
        <v/>
      </c>
      <c r="J219" s="3" t="str">
        <f>IF(Point[Asset Group]="","",VLOOKUP(Point[Asset Group],asset_grp_pt,3,FALSE))</f>
        <v/>
      </c>
      <c r="K219" s="3" t="str">
        <f>IF(Point[Asset Group]="","",VLOOKUP(Point[Asset Type],type_master_list,2,FALSE))</f>
        <v/>
      </c>
      <c r="L219" s="3" t="str">
        <f>IF(Point[Asset Name]="","",PROPER(Point[Asset Name]))</f>
        <v/>
      </c>
      <c r="M219" s="11" t="str">
        <f>IF(Point[Install Date]="","",Point[Install Date])</f>
        <v/>
      </c>
      <c r="N219" s="11" t="str">
        <f>IF(Point[Note]="","",PROPER(Point[Note]))</f>
        <v/>
      </c>
      <c r="O219" s="11" t="str">
        <f>IF(Point[Resource Consent Number]="","",UPPER(Point[Resource Consent Number]))</f>
        <v/>
      </c>
      <c r="P219" s="53" t="str">
        <f>IF(Point[Asset Unit Cost]="","",Point[Asset Unit Cost])</f>
        <v/>
      </c>
      <c r="Q219" s="11" t="str">
        <f>IF(Point[Added By]="","",UPPER(Point[Added By]))</f>
        <v/>
      </c>
      <c r="R219" s="11" t="str">
        <f>IF(Point[Added Date]="","",Point[Added Date])</f>
        <v/>
      </c>
      <c r="S219" s="14" t="str">
        <f>IF(Point[Z COORD]="","",Point[Z COORD])</f>
        <v/>
      </c>
      <c r="T219" s="14" t="str">
        <f>IF(Point[Asset Description]="","",PROPER(Point[Asset Description]))</f>
        <v/>
      </c>
      <c r="U219" s="14" t="str">
        <f>IF(Point[[Artist ]]="","",PROPER(Point[[Artist ]]))</f>
        <v/>
      </c>
      <c r="V219" s="14" t="str">
        <f>IF(Point[Material Notes]="","",PROPER(Point[Material Notes]))</f>
        <v/>
      </c>
      <c r="W219" s="14" t="str">
        <f>IF(Point[Dimension Notes]="","",Point[Dimension Notes])</f>
        <v/>
      </c>
      <c r="X219" s="14" t="str">
        <f>IF(Point[List]="","",VLOOKUP(Point[Burner Number],number,2,FALSE))</f>
        <v/>
      </c>
      <c r="Y219" s="14" t="str">
        <f>IF(Point[List]="","",VLOOKUP(Point[Fuel],bbq_fuel,2,FALSE))</f>
        <v/>
      </c>
      <c r="Z219" s="14" t="str">
        <f>IF(Point[List]="","",VLOOKUP(Point[Cabinet Material],bbq_material,2,FALSE))</f>
        <v/>
      </c>
      <c r="AA219" s="14" t="str">
        <f>IF(Point[Asset Group]="","",VLOOKUP(Point[Manufacturer],manufacturer,2,FALSE))</f>
        <v/>
      </c>
      <c r="AB219" s="14" t="str">
        <f>IF(Point[Uinsex WC]="","",Point[Uinsex WC])</f>
        <v/>
      </c>
      <c r="AC219" s="14" t="str">
        <f>IF(Point[Female WC]="","",Point[Female WC])</f>
        <v/>
      </c>
      <c r="AD219" s="14" t="str">
        <f>IF(Point[Male WC]="","",Point[Male WC])</f>
        <v/>
      </c>
      <c r="AE219" s="14" t="str">
        <f>IF(Point[Urinal]="","",Point[Urinal])</f>
        <v/>
      </c>
      <c r="AF219" s="14" t="str">
        <f>IF(Point[Disabled Unisex]="","",Point[Disabled Unisex])</f>
        <v/>
      </c>
      <c r="AG219" s="14" t="str">
        <f>IF(Point[Disabled Female]="","",Point[Disabled Female])</f>
        <v/>
      </c>
      <c r="AH219" s="14" t="str">
        <f>IF(Point[Disabled Male]="","",Point[Disabled Male])</f>
        <v/>
      </c>
      <c r="AI219" s="14" t="str">
        <f>IF(Point[Asset Group]="","",VLOOKUP(Point[Handrail],yes_no,2,FALSE))</f>
        <v/>
      </c>
      <c r="AJ219" s="14" t="str">
        <f>IF(Point[Asset Group]="","",VLOOKUP(Point[Baby Changing],yes_no,2,FALSE))</f>
        <v/>
      </c>
      <c r="AK219" s="14" t="str">
        <f>IF(Point[Asset Group]="","",VLOOKUP(Point[Service Room],yes_no,2,FALSE))</f>
        <v/>
      </c>
      <c r="AL219" s="14" t="str">
        <f>IF(Point[Asset Group]="","",VLOOKUP(Point[Service Tap],service_tap,2,FALSE))</f>
        <v/>
      </c>
      <c r="AM219" s="14" t="str">
        <f>IF(Point[Asset Group]="","",VLOOKUP(Point[Heating Type],wc_heating,2,FALSE))</f>
        <v/>
      </c>
      <c r="AN219" s="14" t="str">
        <f>IF(Point[Asset Group]="","",VLOOKUP(Point[Power Supply],power_supply,2,FALSE))</f>
        <v/>
      </c>
      <c r="AO219" s="14" t="str">
        <f>IF(Point[Asset Group]="","",VLOOKUP(Point[Waste Water],waste_water,2,FALSE))</f>
        <v/>
      </c>
      <c r="AP219" s="14" t="str">
        <f>IF(Point[Asset Group]="","",VLOOKUP(Point[Furniture SubType],subdom_master_gdb,2,FALSE))</f>
        <v/>
      </c>
      <c r="AQ219" s="14" t="str">
        <f>IF(Point[Asset Group]="","",VLOOKUP(Point[Concrete Pad],yes_no,2,FALSE))</f>
        <v/>
      </c>
      <c r="AR219" s="14" t="str">
        <f>IF(Point[Asset Group]="","",VLOOKUP(Point[Material],material_master,2,FALSE))</f>
        <v/>
      </c>
      <c r="AS219" s="14" t="str">
        <f>IF(Point[Asset Group]="","",VLOOKUP(Point[Plumbing],irrigation_plumbing,2,FALSE))</f>
        <v/>
      </c>
      <c r="AT219" s="14" t="str">
        <f>IF(Point[Asset Group]="","",VLOOKUP(Point[Sprinklers],irrigation_sprinklers,2,FALSE))</f>
        <v/>
      </c>
      <c r="AU219" s="14" t="str">
        <f>IF(Point[Asset Group]="","",VLOOKUP(Point[System],irrigation_system,2,FALSE))</f>
        <v/>
      </c>
      <c r="AV219" s="14" t="str">
        <f>IF(Point[Asset Group]="","",VLOOKUP(Point[Status],irrigation_status,2,FALSE))</f>
        <v/>
      </c>
      <c r="AW219" s="11" t="str">
        <f>IF(Point[Date of manufacture]="","",Point[Date of manufacture])</f>
        <v/>
      </c>
      <c r="AX219" s="14" t="str">
        <f>IF(Point[Asset Group]="","",VLOOKUP(Point[Sign Purpose],sign_purpose,2,FALSE))</f>
        <v/>
      </c>
      <c r="AY219" s="14" t="str">
        <f>IF(Point[Asset Group]="","",VLOOKUP(Point[Sign Material],material_master,2,FALSE))</f>
        <v/>
      </c>
      <c r="AZ219" s="14" t="str">
        <f>IF(Point[Asset Group]="","",VLOOKUP(Point[Affixed To],sign_affix,2,FALSE))</f>
        <v/>
      </c>
      <c r="BA219" s="14" t="str">
        <f>IF(Point[Size HxB mm]="","",Point[Size HxB mm])</f>
        <v/>
      </c>
      <c r="BB219" s="14" t="str">
        <f>IF(Point[Height m]="","",Point[Height m])</f>
        <v/>
      </c>
      <c r="BC219" s="14" t="str">
        <f>IF(Point[Asset Group]="","",VLOOKUP(Point[Post Material],material_master,2,FALSE))</f>
        <v/>
      </c>
      <c r="BD219" s="14" t="str">
        <f>IF(Point[Asset Group]="","",VLOOKUP(Point[Post Number],number,2,FALSE))</f>
        <v/>
      </c>
      <c r="BE219" s="14" t="str">
        <f>IF(Point[Asset Group]="","",VLOOKUP(Point[Structure SubType],subdom_master_gdb,2,FALSE))</f>
        <v/>
      </c>
      <c r="BF219" s="14" t="str">
        <f>IF(Point[Area m2]="","",Point[Area m2])</f>
        <v/>
      </c>
      <c r="BG219" s="14" t="str">
        <f>IF(Point[Length m]="","",Point[Length m])</f>
        <v/>
      </c>
      <c r="BH219" s="14" t="str">
        <f>IF(Point[Width m]="","",Point[Width m])</f>
        <v/>
      </c>
      <c r="BI219" s="14" t="str">
        <f>IF(Point[Diameter m]="","",Point[Diameter m])</f>
        <v/>
      </c>
      <c r="BJ219" s="14" t="str">
        <f>IF(Point[Asset Group]="","",VLOOKUP(Point[Number of Pipes],number,2,FALSE))</f>
        <v/>
      </c>
      <c r="BK219" s="14" t="str">
        <f>IF(Point[Asset Group]="","",VLOOKUP(Point[Combined Name],2,FALSE))</f>
        <v/>
      </c>
      <c r="BL219" s="14" t="str">
        <f>IF(Point[Asset Group]="","",VLOOKUP(Point[Size Class],size_class,2,FALSE))</f>
        <v/>
      </c>
      <c r="BM219" s="14" t="str">
        <f>IF(Point[Asset Group]="","",VLOOKUP(Point[Age Class],age_class,2,FALSE))</f>
        <v/>
      </c>
      <c r="BN219" s="14" t="str">
        <f>IF(Point[Girth (cm)]="","",Point[Girth (cm)])</f>
        <v/>
      </c>
      <c r="BO219" s="14" t="str">
        <f>IF(Point[Crown Radius (m)]="","",Point[Crown Radius (m)])</f>
        <v/>
      </c>
      <c r="BP219" s="14" t="str">
        <f>IF(Point[Asset Group]="","",VLOOKUP(Point[Rooting Environment],root_enviro,2,FALSE))</f>
        <v/>
      </c>
      <c r="BQ219" s="14" t="str">
        <f>IF(Point[Asset Group]="","",VLOOKUP(Point[Tree Surround],tree_surround,2,FALSE))</f>
        <v/>
      </c>
      <c r="BR219" s="14" t="str">
        <f>IF(Point[Asset Group]="","",VLOOKUP(Point[Tree Grill],yes_no,2,FALSE))</f>
        <v/>
      </c>
      <c r="BS219" s="14" t="str">
        <f>IF(Point[Asset Group]="","",VLOOKUP(Point[Tree Location],tree_location,2,FALSE))</f>
        <v/>
      </c>
    </row>
    <row r="220" spans="1:71" s="3" customFormat="1" x14ac:dyDescent="0.2">
      <c r="A220" s="3" t="str">
        <f>IF(Point[DWG File Name]="","",Point[DWG File Name])</f>
        <v/>
      </c>
      <c r="B220" s="3" t="str">
        <f>IF(Point[DWG Layer Name]="","",Point[DWG Layer Name])</f>
        <v/>
      </c>
      <c r="C220" s="3" t="str">
        <f>IF(Point[DWG Handle]="","",Point[DWG Handle])</f>
        <v/>
      </c>
      <c r="D220" s="58" t="str">
        <f>IF(Point[X]="","",Point[X])</f>
        <v/>
      </c>
      <c r="E220" s="58" t="str">
        <f>IF(Point[Y]="","",Point[Y])</f>
        <v/>
      </c>
      <c r="F220" s="3" t="str">
        <f>IF(Point[Replacement Asset]="","",Point[Replacement Asset])</f>
        <v/>
      </c>
      <c r="G220" s="3" t="str">
        <f>IF(Point[Asset ID]="","",UPPER(Point[Asset ID]))</f>
        <v/>
      </c>
      <c r="H220" s="3" t="str">
        <f>IF(Point[Asset Group]="","",VLOOKUP(Point[Asset Group],asset_grp_pt,4,FALSE))</f>
        <v/>
      </c>
      <c r="I220" s="3" t="str">
        <f>IF(Point[Asset Group]="","",VLOOKUP(Point[Asset Group],asset_grp_pt,2,FALSE))</f>
        <v/>
      </c>
      <c r="J220" s="3" t="str">
        <f>IF(Point[Asset Group]="","",VLOOKUP(Point[Asset Group],asset_grp_pt,3,FALSE))</f>
        <v/>
      </c>
      <c r="K220" s="3" t="str">
        <f>IF(Point[Asset Group]="","",VLOOKUP(Point[Asset Type],type_master_list,2,FALSE))</f>
        <v/>
      </c>
      <c r="L220" s="3" t="str">
        <f>IF(Point[Asset Name]="","",PROPER(Point[Asset Name]))</f>
        <v/>
      </c>
      <c r="M220" s="11" t="str">
        <f>IF(Point[Install Date]="","",Point[Install Date])</f>
        <v/>
      </c>
      <c r="N220" s="11" t="str">
        <f>IF(Point[Note]="","",PROPER(Point[Note]))</f>
        <v/>
      </c>
      <c r="O220" s="11" t="str">
        <f>IF(Point[Resource Consent Number]="","",UPPER(Point[Resource Consent Number]))</f>
        <v/>
      </c>
      <c r="P220" s="53" t="str">
        <f>IF(Point[Asset Unit Cost]="","",Point[Asset Unit Cost])</f>
        <v/>
      </c>
      <c r="Q220" s="11" t="str">
        <f>IF(Point[Added By]="","",UPPER(Point[Added By]))</f>
        <v/>
      </c>
      <c r="R220" s="11" t="str">
        <f>IF(Point[Added Date]="","",Point[Added Date])</f>
        <v/>
      </c>
      <c r="S220" s="14" t="str">
        <f>IF(Point[Z COORD]="","",Point[Z COORD])</f>
        <v/>
      </c>
      <c r="T220" s="14" t="str">
        <f>IF(Point[Asset Description]="","",PROPER(Point[Asset Description]))</f>
        <v/>
      </c>
      <c r="U220" s="14" t="str">
        <f>IF(Point[[Artist ]]="","",PROPER(Point[[Artist ]]))</f>
        <v/>
      </c>
      <c r="V220" s="14" t="str">
        <f>IF(Point[Material Notes]="","",PROPER(Point[Material Notes]))</f>
        <v/>
      </c>
      <c r="W220" s="14" t="str">
        <f>IF(Point[Dimension Notes]="","",Point[Dimension Notes])</f>
        <v/>
      </c>
      <c r="X220" s="14" t="str">
        <f>IF(Point[List]="","",VLOOKUP(Point[Burner Number],number,2,FALSE))</f>
        <v/>
      </c>
      <c r="Y220" s="14" t="str">
        <f>IF(Point[List]="","",VLOOKUP(Point[Fuel],bbq_fuel,2,FALSE))</f>
        <v/>
      </c>
      <c r="Z220" s="14" t="str">
        <f>IF(Point[List]="","",VLOOKUP(Point[Cabinet Material],bbq_material,2,FALSE))</f>
        <v/>
      </c>
      <c r="AA220" s="14" t="str">
        <f>IF(Point[Asset Group]="","",VLOOKUP(Point[Manufacturer],manufacturer,2,FALSE))</f>
        <v/>
      </c>
      <c r="AB220" s="14" t="str">
        <f>IF(Point[Uinsex WC]="","",Point[Uinsex WC])</f>
        <v/>
      </c>
      <c r="AC220" s="14" t="str">
        <f>IF(Point[Female WC]="","",Point[Female WC])</f>
        <v/>
      </c>
      <c r="AD220" s="14" t="str">
        <f>IF(Point[Male WC]="","",Point[Male WC])</f>
        <v/>
      </c>
      <c r="AE220" s="14" t="str">
        <f>IF(Point[Urinal]="","",Point[Urinal])</f>
        <v/>
      </c>
      <c r="AF220" s="14" t="str">
        <f>IF(Point[Disabled Unisex]="","",Point[Disabled Unisex])</f>
        <v/>
      </c>
      <c r="AG220" s="14" t="str">
        <f>IF(Point[Disabled Female]="","",Point[Disabled Female])</f>
        <v/>
      </c>
      <c r="AH220" s="14" t="str">
        <f>IF(Point[Disabled Male]="","",Point[Disabled Male])</f>
        <v/>
      </c>
      <c r="AI220" s="14" t="str">
        <f>IF(Point[Asset Group]="","",VLOOKUP(Point[Handrail],yes_no,2,FALSE))</f>
        <v/>
      </c>
      <c r="AJ220" s="14" t="str">
        <f>IF(Point[Asset Group]="","",VLOOKUP(Point[Baby Changing],yes_no,2,FALSE))</f>
        <v/>
      </c>
      <c r="AK220" s="14" t="str">
        <f>IF(Point[Asset Group]="","",VLOOKUP(Point[Service Room],yes_no,2,FALSE))</f>
        <v/>
      </c>
      <c r="AL220" s="14" t="str">
        <f>IF(Point[Asset Group]="","",VLOOKUP(Point[Service Tap],service_tap,2,FALSE))</f>
        <v/>
      </c>
      <c r="AM220" s="14" t="str">
        <f>IF(Point[Asset Group]="","",VLOOKUP(Point[Heating Type],wc_heating,2,FALSE))</f>
        <v/>
      </c>
      <c r="AN220" s="14" t="str">
        <f>IF(Point[Asset Group]="","",VLOOKUP(Point[Power Supply],power_supply,2,FALSE))</f>
        <v/>
      </c>
      <c r="AO220" s="14" t="str">
        <f>IF(Point[Asset Group]="","",VLOOKUP(Point[Waste Water],waste_water,2,FALSE))</f>
        <v/>
      </c>
      <c r="AP220" s="14" t="str">
        <f>IF(Point[Asset Group]="","",VLOOKUP(Point[Furniture SubType],subdom_master_gdb,2,FALSE))</f>
        <v/>
      </c>
      <c r="AQ220" s="14" t="str">
        <f>IF(Point[Asset Group]="","",VLOOKUP(Point[Concrete Pad],yes_no,2,FALSE))</f>
        <v/>
      </c>
      <c r="AR220" s="14" t="str">
        <f>IF(Point[Asset Group]="","",VLOOKUP(Point[Material],material_master,2,FALSE))</f>
        <v/>
      </c>
      <c r="AS220" s="14" t="str">
        <f>IF(Point[Asset Group]="","",VLOOKUP(Point[Plumbing],irrigation_plumbing,2,FALSE))</f>
        <v/>
      </c>
      <c r="AT220" s="14" t="str">
        <f>IF(Point[Asset Group]="","",VLOOKUP(Point[Sprinklers],irrigation_sprinklers,2,FALSE))</f>
        <v/>
      </c>
      <c r="AU220" s="14" t="str">
        <f>IF(Point[Asset Group]="","",VLOOKUP(Point[System],irrigation_system,2,FALSE))</f>
        <v/>
      </c>
      <c r="AV220" s="14" t="str">
        <f>IF(Point[Asset Group]="","",VLOOKUP(Point[Status],irrigation_status,2,FALSE))</f>
        <v/>
      </c>
      <c r="AW220" s="11" t="str">
        <f>IF(Point[Date of manufacture]="","",Point[Date of manufacture])</f>
        <v/>
      </c>
      <c r="AX220" s="14" t="str">
        <f>IF(Point[Asset Group]="","",VLOOKUP(Point[Sign Purpose],sign_purpose,2,FALSE))</f>
        <v/>
      </c>
      <c r="AY220" s="14" t="str">
        <f>IF(Point[Asset Group]="","",VLOOKUP(Point[Sign Material],material_master,2,FALSE))</f>
        <v/>
      </c>
      <c r="AZ220" s="14" t="str">
        <f>IF(Point[Asset Group]="","",VLOOKUP(Point[Affixed To],sign_affix,2,FALSE))</f>
        <v/>
      </c>
      <c r="BA220" s="14" t="str">
        <f>IF(Point[Size HxB mm]="","",Point[Size HxB mm])</f>
        <v/>
      </c>
      <c r="BB220" s="14" t="str">
        <f>IF(Point[Height m]="","",Point[Height m])</f>
        <v/>
      </c>
      <c r="BC220" s="14" t="str">
        <f>IF(Point[Asset Group]="","",VLOOKUP(Point[Post Material],material_master,2,FALSE))</f>
        <v/>
      </c>
      <c r="BD220" s="14" t="str">
        <f>IF(Point[Asset Group]="","",VLOOKUP(Point[Post Number],number,2,FALSE))</f>
        <v/>
      </c>
      <c r="BE220" s="14" t="str">
        <f>IF(Point[Asset Group]="","",VLOOKUP(Point[Structure SubType],subdom_master_gdb,2,FALSE))</f>
        <v/>
      </c>
      <c r="BF220" s="14" t="str">
        <f>IF(Point[Area m2]="","",Point[Area m2])</f>
        <v/>
      </c>
      <c r="BG220" s="14" t="str">
        <f>IF(Point[Length m]="","",Point[Length m])</f>
        <v/>
      </c>
      <c r="BH220" s="14" t="str">
        <f>IF(Point[Width m]="","",Point[Width m])</f>
        <v/>
      </c>
      <c r="BI220" s="14" t="str">
        <f>IF(Point[Diameter m]="","",Point[Diameter m])</f>
        <v/>
      </c>
      <c r="BJ220" s="14" t="str">
        <f>IF(Point[Asset Group]="","",VLOOKUP(Point[Number of Pipes],number,2,FALSE))</f>
        <v/>
      </c>
      <c r="BK220" s="14" t="str">
        <f>IF(Point[Asset Group]="","",VLOOKUP(Point[Combined Name],2,FALSE))</f>
        <v/>
      </c>
      <c r="BL220" s="14" t="str">
        <f>IF(Point[Asset Group]="","",VLOOKUP(Point[Size Class],size_class,2,FALSE))</f>
        <v/>
      </c>
      <c r="BM220" s="14" t="str">
        <f>IF(Point[Asset Group]="","",VLOOKUP(Point[Age Class],age_class,2,FALSE))</f>
        <v/>
      </c>
      <c r="BN220" s="14" t="str">
        <f>IF(Point[Girth (cm)]="","",Point[Girth (cm)])</f>
        <v/>
      </c>
      <c r="BO220" s="14" t="str">
        <f>IF(Point[Crown Radius (m)]="","",Point[Crown Radius (m)])</f>
        <v/>
      </c>
      <c r="BP220" s="14" t="str">
        <f>IF(Point[Asset Group]="","",VLOOKUP(Point[Rooting Environment],root_enviro,2,FALSE))</f>
        <v/>
      </c>
      <c r="BQ220" s="14" t="str">
        <f>IF(Point[Asset Group]="","",VLOOKUP(Point[Tree Surround],tree_surround,2,FALSE))</f>
        <v/>
      </c>
      <c r="BR220" s="14" t="str">
        <f>IF(Point[Asset Group]="","",VLOOKUP(Point[Tree Grill],yes_no,2,FALSE))</f>
        <v/>
      </c>
      <c r="BS220" s="14" t="str">
        <f>IF(Point[Asset Group]="","",VLOOKUP(Point[Tree Location],tree_location,2,FALSE))</f>
        <v/>
      </c>
    </row>
    <row r="221" spans="1:71" s="3" customFormat="1" x14ac:dyDescent="0.2">
      <c r="A221" s="3" t="str">
        <f>IF(Point[DWG File Name]="","",Point[DWG File Name])</f>
        <v/>
      </c>
      <c r="B221" s="3" t="str">
        <f>IF(Point[DWG Layer Name]="","",Point[DWG Layer Name])</f>
        <v/>
      </c>
      <c r="C221" s="3" t="str">
        <f>IF(Point[DWG Handle]="","",Point[DWG Handle])</f>
        <v/>
      </c>
      <c r="D221" s="58" t="str">
        <f>IF(Point[X]="","",Point[X])</f>
        <v/>
      </c>
      <c r="E221" s="58" t="str">
        <f>IF(Point[Y]="","",Point[Y])</f>
        <v/>
      </c>
      <c r="F221" s="3" t="str">
        <f>IF(Point[Replacement Asset]="","",Point[Replacement Asset])</f>
        <v/>
      </c>
      <c r="G221" s="3" t="str">
        <f>IF(Point[Asset ID]="","",UPPER(Point[Asset ID]))</f>
        <v/>
      </c>
      <c r="H221" s="3" t="str">
        <f>IF(Point[Asset Group]="","",VLOOKUP(Point[Asset Group],asset_grp_pt,4,FALSE))</f>
        <v/>
      </c>
      <c r="I221" s="3" t="str">
        <f>IF(Point[Asset Group]="","",VLOOKUP(Point[Asset Group],asset_grp_pt,2,FALSE))</f>
        <v/>
      </c>
      <c r="J221" s="3" t="str">
        <f>IF(Point[Asset Group]="","",VLOOKUP(Point[Asset Group],asset_grp_pt,3,FALSE))</f>
        <v/>
      </c>
      <c r="K221" s="3" t="str">
        <f>IF(Point[Asset Group]="","",VLOOKUP(Point[Asset Type],type_master_list,2,FALSE))</f>
        <v/>
      </c>
      <c r="L221" s="3" t="str">
        <f>IF(Point[Asset Name]="","",PROPER(Point[Asset Name]))</f>
        <v/>
      </c>
      <c r="M221" s="11" t="str">
        <f>IF(Point[Install Date]="","",Point[Install Date])</f>
        <v/>
      </c>
      <c r="N221" s="11" t="str">
        <f>IF(Point[Note]="","",PROPER(Point[Note]))</f>
        <v/>
      </c>
      <c r="O221" s="11" t="str">
        <f>IF(Point[Resource Consent Number]="","",UPPER(Point[Resource Consent Number]))</f>
        <v/>
      </c>
      <c r="P221" s="53" t="str">
        <f>IF(Point[Asset Unit Cost]="","",Point[Asset Unit Cost])</f>
        <v/>
      </c>
      <c r="Q221" s="11" t="str">
        <f>IF(Point[Added By]="","",UPPER(Point[Added By]))</f>
        <v/>
      </c>
      <c r="R221" s="11" t="str">
        <f>IF(Point[Added Date]="","",Point[Added Date])</f>
        <v/>
      </c>
      <c r="S221" s="14" t="str">
        <f>IF(Point[Z COORD]="","",Point[Z COORD])</f>
        <v/>
      </c>
      <c r="T221" s="14" t="str">
        <f>IF(Point[Asset Description]="","",PROPER(Point[Asset Description]))</f>
        <v/>
      </c>
      <c r="U221" s="14" t="str">
        <f>IF(Point[[Artist ]]="","",PROPER(Point[[Artist ]]))</f>
        <v/>
      </c>
      <c r="V221" s="14" t="str">
        <f>IF(Point[Material Notes]="","",PROPER(Point[Material Notes]))</f>
        <v/>
      </c>
      <c r="W221" s="14" t="str">
        <f>IF(Point[Dimension Notes]="","",Point[Dimension Notes])</f>
        <v/>
      </c>
      <c r="X221" s="14" t="str">
        <f>IF(Point[List]="","",VLOOKUP(Point[Burner Number],number,2,FALSE))</f>
        <v/>
      </c>
      <c r="Y221" s="14" t="str">
        <f>IF(Point[List]="","",VLOOKUP(Point[Fuel],bbq_fuel,2,FALSE))</f>
        <v/>
      </c>
      <c r="Z221" s="14" t="str">
        <f>IF(Point[List]="","",VLOOKUP(Point[Cabinet Material],bbq_material,2,FALSE))</f>
        <v/>
      </c>
      <c r="AA221" s="14" t="str">
        <f>IF(Point[Asset Group]="","",VLOOKUP(Point[Manufacturer],manufacturer,2,FALSE))</f>
        <v/>
      </c>
      <c r="AB221" s="14" t="str">
        <f>IF(Point[Uinsex WC]="","",Point[Uinsex WC])</f>
        <v/>
      </c>
      <c r="AC221" s="14" t="str">
        <f>IF(Point[Female WC]="","",Point[Female WC])</f>
        <v/>
      </c>
      <c r="AD221" s="14" t="str">
        <f>IF(Point[Male WC]="","",Point[Male WC])</f>
        <v/>
      </c>
      <c r="AE221" s="14" t="str">
        <f>IF(Point[Urinal]="","",Point[Urinal])</f>
        <v/>
      </c>
      <c r="AF221" s="14" t="str">
        <f>IF(Point[Disabled Unisex]="","",Point[Disabled Unisex])</f>
        <v/>
      </c>
      <c r="AG221" s="14" t="str">
        <f>IF(Point[Disabled Female]="","",Point[Disabled Female])</f>
        <v/>
      </c>
      <c r="AH221" s="14" t="str">
        <f>IF(Point[Disabled Male]="","",Point[Disabled Male])</f>
        <v/>
      </c>
      <c r="AI221" s="14" t="str">
        <f>IF(Point[Asset Group]="","",VLOOKUP(Point[Handrail],yes_no,2,FALSE))</f>
        <v/>
      </c>
      <c r="AJ221" s="14" t="str">
        <f>IF(Point[Asset Group]="","",VLOOKUP(Point[Baby Changing],yes_no,2,FALSE))</f>
        <v/>
      </c>
      <c r="AK221" s="14" t="str">
        <f>IF(Point[Asset Group]="","",VLOOKUP(Point[Service Room],yes_no,2,FALSE))</f>
        <v/>
      </c>
      <c r="AL221" s="14" t="str">
        <f>IF(Point[Asset Group]="","",VLOOKUP(Point[Service Tap],service_tap,2,FALSE))</f>
        <v/>
      </c>
      <c r="AM221" s="14" t="str">
        <f>IF(Point[Asset Group]="","",VLOOKUP(Point[Heating Type],wc_heating,2,FALSE))</f>
        <v/>
      </c>
      <c r="AN221" s="14" t="str">
        <f>IF(Point[Asset Group]="","",VLOOKUP(Point[Power Supply],power_supply,2,FALSE))</f>
        <v/>
      </c>
      <c r="AO221" s="14" t="str">
        <f>IF(Point[Asset Group]="","",VLOOKUP(Point[Waste Water],waste_water,2,FALSE))</f>
        <v/>
      </c>
      <c r="AP221" s="14" t="str">
        <f>IF(Point[Asset Group]="","",VLOOKUP(Point[Furniture SubType],subdom_master_gdb,2,FALSE))</f>
        <v/>
      </c>
      <c r="AQ221" s="14" t="str">
        <f>IF(Point[Asset Group]="","",VLOOKUP(Point[Concrete Pad],yes_no,2,FALSE))</f>
        <v/>
      </c>
      <c r="AR221" s="14" t="str">
        <f>IF(Point[Asset Group]="","",VLOOKUP(Point[Material],material_master,2,FALSE))</f>
        <v/>
      </c>
      <c r="AS221" s="14" t="str">
        <f>IF(Point[Asset Group]="","",VLOOKUP(Point[Plumbing],irrigation_plumbing,2,FALSE))</f>
        <v/>
      </c>
      <c r="AT221" s="14" t="str">
        <f>IF(Point[Asset Group]="","",VLOOKUP(Point[Sprinklers],irrigation_sprinklers,2,FALSE))</f>
        <v/>
      </c>
      <c r="AU221" s="14" t="str">
        <f>IF(Point[Asset Group]="","",VLOOKUP(Point[System],irrigation_system,2,FALSE))</f>
        <v/>
      </c>
      <c r="AV221" s="14" t="str">
        <f>IF(Point[Asset Group]="","",VLOOKUP(Point[Status],irrigation_status,2,FALSE))</f>
        <v/>
      </c>
      <c r="AW221" s="11" t="str">
        <f>IF(Point[Date of manufacture]="","",Point[Date of manufacture])</f>
        <v/>
      </c>
      <c r="AX221" s="14" t="str">
        <f>IF(Point[Asset Group]="","",VLOOKUP(Point[Sign Purpose],sign_purpose,2,FALSE))</f>
        <v/>
      </c>
      <c r="AY221" s="14" t="str">
        <f>IF(Point[Asset Group]="","",VLOOKUP(Point[Sign Material],material_master,2,FALSE))</f>
        <v/>
      </c>
      <c r="AZ221" s="14" t="str">
        <f>IF(Point[Asset Group]="","",VLOOKUP(Point[Affixed To],sign_affix,2,FALSE))</f>
        <v/>
      </c>
      <c r="BA221" s="14" t="str">
        <f>IF(Point[Size HxB mm]="","",Point[Size HxB mm])</f>
        <v/>
      </c>
      <c r="BB221" s="14" t="str">
        <f>IF(Point[Height m]="","",Point[Height m])</f>
        <v/>
      </c>
      <c r="BC221" s="14" t="str">
        <f>IF(Point[Asset Group]="","",VLOOKUP(Point[Post Material],material_master,2,FALSE))</f>
        <v/>
      </c>
      <c r="BD221" s="14" t="str">
        <f>IF(Point[Asset Group]="","",VLOOKUP(Point[Post Number],number,2,FALSE))</f>
        <v/>
      </c>
      <c r="BE221" s="14" t="str">
        <f>IF(Point[Asset Group]="","",VLOOKUP(Point[Structure SubType],subdom_master_gdb,2,FALSE))</f>
        <v/>
      </c>
      <c r="BF221" s="14" t="str">
        <f>IF(Point[Area m2]="","",Point[Area m2])</f>
        <v/>
      </c>
      <c r="BG221" s="14" t="str">
        <f>IF(Point[Length m]="","",Point[Length m])</f>
        <v/>
      </c>
      <c r="BH221" s="14" t="str">
        <f>IF(Point[Width m]="","",Point[Width m])</f>
        <v/>
      </c>
      <c r="BI221" s="14" t="str">
        <f>IF(Point[Diameter m]="","",Point[Diameter m])</f>
        <v/>
      </c>
      <c r="BJ221" s="14" t="str">
        <f>IF(Point[Asset Group]="","",VLOOKUP(Point[Number of Pipes],number,2,FALSE))</f>
        <v/>
      </c>
      <c r="BK221" s="14" t="str">
        <f>IF(Point[Asset Group]="","",VLOOKUP(Point[Combined Name],2,FALSE))</f>
        <v/>
      </c>
      <c r="BL221" s="14" t="str">
        <f>IF(Point[Asset Group]="","",VLOOKUP(Point[Size Class],size_class,2,FALSE))</f>
        <v/>
      </c>
      <c r="BM221" s="14" t="str">
        <f>IF(Point[Asset Group]="","",VLOOKUP(Point[Age Class],age_class,2,FALSE))</f>
        <v/>
      </c>
      <c r="BN221" s="14" t="str">
        <f>IF(Point[Girth (cm)]="","",Point[Girth (cm)])</f>
        <v/>
      </c>
      <c r="BO221" s="14" t="str">
        <f>IF(Point[Crown Radius (m)]="","",Point[Crown Radius (m)])</f>
        <v/>
      </c>
      <c r="BP221" s="14" t="str">
        <f>IF(Point[Asset Group]="","",VLOOKUP(Point[Rooting Environment],root_enviro,2,FALSE))</f>
        <v/>
      </c>
      <c r="BQ221" s="14" t="str">
        <f>IF(Point[Asset Group]="","",VLOOKUP(Point[Tree Surround],tree_surround,2,FALSE))</f>
        <v/>
      </c>
      <c r="BR221" s="14" t="str">
        <f>IF(Point[Asset Group]="","",VLOOKUP(Point[Tree Grill],yes_no,2,FALSE))</f>
        <v/>
      </c>
      <c r="BS221" s="14" t="str">
        <f>IF(Point[Asset Group]="","",VLOOKUP(Point[Tree Location],tree_location,2,FALSE))</f>
        <v/>
      </c>
    </row>
    <row r="222" spans="1:71" s="3" customFormat="1" x14ac:dyDescent="0.2">
      <c r="A222" s="3" t="str">
        <f>IF(Point[DWG File Name]="","",Point[DWG File Name])</f>
        <v/>
      </c>
      <c r="B222" s="3" t="str">
        <f>IF(Point[DWG Layer Name]="","",Point[DWG Layer Name])</f>
        <v/>
      </c>
      <c r="C222" s="3" t="str">
        <f>IF(Point[DWG Handle]="","",Point[DWG Handle])</f>
        <v/>
      </c>
      <c r="D222" s="58" t="str">
        <f>IF(Point[X]="","",Point[X])</f>
        <v/>
      </c>
      <c r="E222" s="58" t="str">
        <f>IF(Point[Y]="","",Point[Y])</f>
        <v/>
      </c>
      <c r="F222" s="3" t="str">
        <f>IF(Point[Replacement Asset]="","",Point[Replacement Asset])</f>
        <v/>
      </c>
      <c r="G222" s="3" t="str">
        <f>IF(Point[Asset ID]="","",UPPER(Point[Asset ID]))</f>
        <v/>
      </c>
      <c r="H222" s="3" t="str">
        <f>IF(Point[Asset Group]="","",VLOOKUP(Point[Asset Group],asset_grp_pt,4,FALSE))</f>
        <v/>
      </c>
      <c r="I222" s="3" t="str">
        <f>IF(Point[Asset Group]="","",VLOOKUP(Point[Asset Group],asset_grp_pt,2,FALSE))</f>
        <v/>
      </c>
      <c r="J222" s="3" t="str">
        <f>IF(Point[Asset Group]="","",VLOOKUP(Point[Asset Group],asset_grp_pt,3,FALSE))</f>
        <v/>
      </c>
      <c r="K222" s="3" t="str">
        <f>IF(Point[Asset Group]="","",VLOOKUP(Point[Asset Type],type_master_list,2,FALSE))</f>
        <v/>
      </c>
      <c r="L222" s="3" t="str">
        <f>IF(Point[Asset Name]="","",PROPER(Point[Asset Name]))</f>
        <v/>
      </c>
      <c r="M222" s="11" t="str">
        <f>IF(Point[Install Date]="","",Point[Install Date])</f>
        <v/>
      </c>
      <c r="N222" s="11" t="str">
        <f>IF(Point[Note]="","",PROPER(Point[Note]))</f>
        <v/>
      </c>
      <c r="O222" s="11" t="str">
        <f>IF(Point[Resource Consent Number]="","",UPPER(Point[Resource Consent Number]))</f>
        <v/>
      </c>
      <c r="P222" s="53" t="str">
        <f>IF(Point[Asset Unit Cost]="","",Point[Asset Unit Cost])</f>
        <v/>
      </c>
      <c r="Q222" s="11" t="str">
        <f>IF(Point[Added By]="","",UPPER(Point[Added By]))</f>
        <v/>
      </c>
      <c r="R222" s="11" t="str">
        <f>IF(Point[Added Date]="","",Point[Added Date])</f>
        <v/>
      </c>
      <c r="S222" s="14" t="str">
        <f>IF(Point[Z COORD]="","",Point[Z COORD])</f>
        <v/>
      </c>
      <c r="T222" s="14" t="str">
        <f>IF(Point[Asset Description]="","",PROPER(Point[Asset Description]))</f>
        <v/>
      </c>
      <c r="U222" s="14" t="str">
        <f>IF(Point[[Artist ]]="","",PROPER(Point[[Artist ]]))</f>
        <v/>
      </c>
      <c r="V222" s="14" t="str">
        <f>IF(Point[Material Notes]="","",PROPER(Point[Material Notes]))</f>
        <v/>
      </c>
      <c r="W222" s="14" t="str">
        <f>IF(Point[Dimension Notes]="","",Point[Dimension Notes])</f>
        <v/>
      </c>
      <c r="X222" s="14" t="str">
        <f>IF(Point[List]="","",VLOOKUP(Point[Burner Number],number,2,FALSE))</f>
        <v/>
      </c>
      <c r="Y222" s="14" t="str">
        <f>IF(Point[List]="","",VLOOKUP(Point[Fuel],bbq_fuel,2,FALSE))</f>
        <v/>
      </c>
      <c r="Z222" s="14" t="str">
        <f>IF(Point[List]="","",VLOOKUP(Point[Cabinet Material],bbq_material,2,FALSE))</f>
        <v/>
      </c>
      <c r="AA222" s="14" t="str">
        <f>IF(Point[Asset Group]="","",VLOOKUP(Point[Manufacturer],manufacturer,2,FALSE))</f>
        <v/>
      </c>
      <c r="AB222" s="14" t="str">
        <f>IF(Point[Uinsex WC]="","",Point[Uinsex WC])</f>
        <v/>
      </c>
      <c r="AC222" s="14" t="str">
        <f>IF(Point[Female WC]="","",Point[Female WC])</f>
        <v/>
      </c>
      <c r="AD222" s="14" t="str">
        <f>IF(Point[Male WC]="","",Point[Male WC])</f>
        <v/>
      </c>
      <c r="AE222" s="14" t="str">
        <f>IF(Point[Urinal]="","",Point[Urinal])</f>
        <v/>
      </c>
      <c r="AF222" s="14" t="str">
        <f>IF(Point[Disabled Unisex]="","",Point[Disabled Unisex])</f>
        <v/>
      </c>
      <c r="AG222" s="14" t="str">
        <f>IF(Point[Disabled Female]="","",Point[Disabled Female])</f>
        <v/>
      </c>
      <c r="AH222" s="14" t="str">
        <f>IF(Point[Disabled Male]="","",Point[Disabled Male])</f>
        <v/>
      </c>
      <c r="AI222" s="14" t="str">
        <f>IF(Point[Asset Group]="","",VLOOKUP(Point[Handrail],yes_no,2,FALSE))</f>
        <v/>
      </c>
      <c r="AJ222" s="14" t="str">
        <f>IF(Point[Asset Group]="","",VLOOKUP(Point[Baby Changing],yes_no,2,FALSE))</f>
        <v/>
      </c>
      <c r="AK222" s="14" t="str">
        <f>IF(Point[Asset Group]="","",VLOOKUP(Point[Service Room],yes_no,2,FALSE))</f>
        <v/>
      </c>
      <c r="AL222" s="14" t="str">
        <f>IF(Point[Asset Group]="","",VLOOKUP(Point[Service Tap],service_tap,2,FALSE))</f>
        <v/>
      </c>
      <c r="AM222" s="14" t="str">
        <f>IF(Point[Asset Group]="","",VLOOKUP(Point[Heating Type],wc_heating,2,FALSE))</f>
        <v/>
      </c>
      <c r="AN222" s="14" t="str">
        <f>IF(Point[Asset Group]="","",VLOOKUP(Point[Power Supply],power_supply,2,FALSE))</f>
        <v/>
      </c>
      <c r="AO222" s="14" t="str">
        <f>IF(Point[Asset Group]="","",VLOOKUP(Point[Waste Water],waste_water,2,FALSE))</f>
        <v/>
      </c>
      <c r="AP222" s="14" t="str">
        <f>IF(Point[Asset Group]="","",VLOOKUP(Point[Furniture SubType],subdom_master_gdb,2,FALSE))</f>
        <v/>
      </c>
      <c r="AQ222" s="14" t="str">
        <f>IF(Point[Asset Group]="","",VLOOKUP(Point[Concrete Pad],yes_no,2,FALSE))</f>
        <v/>
      </c>
      <c r="AR222" s="14" t="str">
        <f>IF(Point[Asset Group]="","",VLOOKUP(Point[Material],material_master,2,FALSE))</f>
        <v/>
      </c>
      <c r="AS222" s="14" t="str">
        <f>IF(Point[Asset Group]="","",VLOOKUP(Point[Plumbing],irrigation_plumbing,2,FALSE))</f>
        <v/>
      </c>
      <c r="AT222" s="14" t="str">
        <f>IF(Point[Asset Group]="","",VLOOKUP(Point[Sprinklers],irrigation_sprinklers,2,FALSE))</f>
        <v/>
      </c>
      <c r="AU222" s="14" t="str">
        <f>IF(Point[Asset Group]="","",VLOOKUP(Point[System],irrigation_system,2,FALSE))</f>
        <v/>
      </c>
      <c r="AV222" s="14" t="str">
        <f>IF(Point[Asset Group]="","",VLOOKUP(Point[Status],irrigation_status,2,FALSE))</f>
        <v/>
      </c>
      <c r="AW222" s="11" t="str">
        <f>IF(Point[Date of manufacture]="","",Point[Date of manufacture])</f>
        <v/>
      </c>
      <c r="AX222" s="14" t="str">
        <f>IF(Point[Asset Group]="","",VLOOKUP(Point[Sign Purpose],sign_purpose,2,FALSE))</f>
        <v/>
      </c>
      <c r="AY222" s="14" t="str">
        <f>IF(Point[Asset Group]="","",VLOOKUP(Point[Sign Material],material_master,2,FALSE))</f>
        <v/>
      </c>
      <c r="AZ222" s="14" t="str">
        <f>IF(Point[Asset Group]="","",VLOOKUP(Point[Affixed To],sign_affix,2,FALSE))</f>
        <v/>
      </c>
      <c r="BA222" s="14" t="str">
        <f>IF(Point[Size HxB mm]="","",Point[Size HxB mm])</f>
        <v/>
      </c>
      <c r="BB222" s="14" t="str">
        <f>IF(Point[Height m]="","",Point[Height m])</f>
        <v/>
      </c>
      <c r="BC222" s="14" t="str">
        <f>IF(Point[Asset Group]="","",VLOOKUP(Point[Post Material],material_master,2,FALSE))</f>
        <v/>
      </c>
      <c r="BD222" s="14" t="str">
        <f>IF(Point[Asset Group]="","",VLOOKUP(Point[Post Number],number,2,FALSE))</f>
        <v/>
      </c>
      <c r="BE222" s="14" t="str">
        <f>IF(Point[Asset Group]="","",VLOOKUP(Point[Structure SubType],subdom_master_gdb,2,FALSE))</f>
        <v/>
      </c>
      <c r="BF222" s="14" t="str">
        <f>IF(Point[Area m2]="","",Point[Area m2])</f>
        <v/>
      </c>
      <c r="BG222" s="14" t="str">
        <f>IF(Point[Length m]="","",Point[Length m])</f>
        <v/>
      </c>
      <c r="BH222" s="14" t="str">
        <f>IF(Point[Width m]="","",Point[Width m])</f>
        <v/>
      </c>
      <c r="BI222" s="14" t="str">
        <f>IF(Point[Diameter m]="","",Point[Diameter m])</f>
        <v/>
      </c>
      <c r="BJ222" s="14" t="str">
        <f>IF(Point[Asset Group]="","",VLOOKUP(Point[Number of Pipes],number,2,FALSE))</f>
        <v/>
      </c>
      <c r="BK222" s="14" t="str">
        <f>IF(Point[Asset Group]="","",VLOOKUP(Point[Combined Name],2,FALSE))</f>
        <v/>
      </c>
      <c r="BL222" s="14" t="str">
        <f>IF(Point[Asset Group]="","",VLOOKUP(Point[Size Class],size_class,2,FALSE))</f>
        <v/>
      </c>
      <c r="BM222" s="14" t="str">
        <f>IF(Point[Asset Group]="","",VLOOKUP(Point[Age Class],age_class,2,FALSE))</f>
        <v/>
      </c>
      <c r="BN222" s="14" t="str">
        <f>IF(Point[Girth (cm)]="","",Point[Girth (cm)])</f>
        <v/>
      </c>
      <c r="BO222" s="14" t="str">
        <f>IF(Point[Crown Radius (m)]="","",Point[Crown Radius (m)])</f>
        <v/>
      </c>
      <c r="BP222" s="14" t="str">
        <f>IF(Point[Asset Group]="","",VLOOKUP(Point[Rooting Environment],root_enviro,2,FALSE))</f>
        <v/>
      </c>
      <c r="BQ222" s="14" t="str">
        <f>IF(Point[Asset Group]="","",VLOOKUP(Point[Tree Surround],tree_surround,2,FALSE))</f>
        <v/>
      </c>
      <c r="BR222" s="14" t="str">
        <f>IF(Point[Asset Group]="","",VLOOKUP(Point[Tree Grill],yes_no,2,FALSE))</f>
        <v/>
      </c>
      <c r="BS222" s="14" t="str">
        <f>IF(Point[Asset Group]="","",VLOOKUP(Point[Tree Location],tree_location,2,FALSE))</f>
        <v/>
      </c>
    </row>
    <row r="223" spans="1:71" s="3" customFormat="1" x14ac:dyDescent="0.2">
      <c r="A223" s="3" t="str">
        <f>IF(Point[DWG File Name]="","",Point[DWG File Name])</f>
        <v/>
      </c>
      <c r="B223" s="3" t="str">
        <f>IF(Point[DWG Layer Name]="","",Point[DWG Layer Name])</f>
        <v/>
      </c>
      <c r="C223" s="3" t="str">
        <f>IF(Point[DWG Handle]="","",Point[DWG Handle])</f>
        <v/>
      </c>
      <c r="D223" s="58" t="str">
        <f>IF(Point[X]="","",Point[X])</f>
        <v/>
      </c>
      <c r="E223" s="58" t="str">
        <f>IF(Point[Y]="","",Point[Y])</f>
        <v/>
      </c>
      <c r="F223" s="3" t="str">
        <f>IF(Point[Replacement Asset]="","",Point[Replacement Asset])</f>
        <v/>
      </c>
      <c r="G223" s="3" t="str">
        <f>IF(Point[Asset ID]="","",UPPER(Point[Asset ID]))</f>
        <v/>
      </c>
      <c r="H223" s="3" t="str">
        <f>IF(Point[Asset Group]="","",VLOOKUP(Point[Asset Group],asset_grp_pt,4,FALSE))</f>
        <v/>
      </c>
      <c r="I223" s="3" t="str">
        <f>IF(Point[Asset Group]="","",VLOOKUP(Point[Asset Group],asset_grp_pt,2,FALSE))</f>
        <v/>
      </c>
      <c r="J223" s="3" t="str">
        <f>IF(Point[Asset Group]="","",VLOOKUP(Point[Asset Group],asset_grp_pt,3,FALSE))</f>
        <v/>
      </c>
      <c r="K223" s="3" t="str">
        <f>IF(Point[Asset Group]="","",VLOOKUP(Point[Asset Type],type_master_list,2,FALSE))</f>
        <v/>
      </c>
      <c r="L223" s="3" t="str">
        <f>IF(Point[Asset Name]="","",PROPER(Point[Asset Name]))</f>
        <v/>
      </c>
      <c r="M223" s="11" t="str">
        <f>IF(Point[Install Date]="","",Point[Install Date])</f>
        <v/>
      </c>
      <c r="N223" s="11" t="str">
        <f>IF(Point[Note]="","",PROPER(Point[Note]))</f>
        <v/>
      </c>
      <c r="O223" s="11" t="str">
        <f>IF(Point[Resource Consent Number]="","",UPPER(Point[Resource Consent Number]))</f>
        <v/>
      </c>
      <c r="P223" s="53" t="str">
        <f>IF(Point[Asset Unit Cost]="","",Point[Asset Unit Cost])</f>
        <v/>
      </c>
      <c r="Q223" s="11" t="str">
        <f>IF(Point[Added By]="","",UPPER(Point[Added By]))</f>
        <v/>
      </c>
      <c r="R223" s="11" t="str">
        <f>IF(Point[Added Date]="","",Point[Added Date])</f>
        <v/>
      </c>
      <c r="S223" s="14" t="str">
        <f>IF(Point[Z COORD]="","",Point[Z COORD])</f>
        <v/>
      </c>
      <c r="T223" s="14" t="str">
        <f>IF(Point[Asset Description]="","",PROPER(Point[Asset Description]))</f>
        <v/>
      </c>
      <c r="U223" s="14" t="str">
        <f>IF(Point[[Artist ]]="","",PROPER(Point[[Artist ]]))</f>
        <v/>
      </c>
      <c r="V223" s="14" t="str">
        <f>IF(Point[Material Notes]="","",PROPER(Point[Material Notes]))</f>
        <v/>
      </c>
      <c r="W223" s="14" t="str">
        <f>IF(Point[Dimension Notes]="","",Point[Dimension Notes])</f>
        <v/>
      </c>
      <c r="X223" s="14" t="str">
        <f>IF(Point[List]="","",VLOOKUP(Point[Burner Number],number,2,FALSE))</f>
        <v/>
      </c>
      <c r="Y223" s="14" t="str">
        <f>IF(Point[List]="","",VLOOKUP(Point[Fuel],bbq_fuel,2,FALSE))</f>
        <v/>
      </c>
      <c r="Z223" s="14" t="str">
        <f>IF(Point[List]="","",VLOOKUP(Point[Cabinet Material],bbq_material,2,FALSE))</f>
        <v/>
      </c>
      <c r="AA223" s="14" t="str">
        <f>IF(Point[Asset Group]="","",VLOOKUP(Point[Manufacturer],manufacturer,2,FALSE))</f>
        <v/>
      </c>
      <c r="AB223" s="14" t="str">
        <f>IF(Point[Uinsex WC]="","",Point[Uinsex WC])</f>
        <v/>
      </c>
      <c r="AC223" s="14" t="str">
        <f>IF(Point[Female WC]="","",Point[Female WC])</f>
        <v/>
      </c>
      <c r="AD223" s="14" t="str">
        <f>IF(Point[Male WC]="","",Point[Male WC])</f>
        <v/>
      </c>
      <c r="AE223" s="14" t="str">
        <f>IF(Point[Urinal]="","",Point[Urinal])</f>
        <v/>
      </c>
      <c r="AF223" s="14" t="str">
        <f>IF(Point[Disabled Unisex]="","",Point[Disabled Unisex])</f>
        <v/>
      </c>
      <c r="AG223" s="14" t="str">
        <f>IF(Point[Disabled Female]="","",Point[Disabled Female])</f>
        <v/>
      </c>
      <c r="AH223" s="14" t="str">
        <f>IF(Point[Disabled Male]="","",Point[Disabled Male])</f>
        <v/>
      </c>
      <c r="AI223" s="14" t="str">
        <f>IF(Point[Asset Group]="","",VLOOKUP(Point[Handrail],yes_no,2,FALSE))</f>
        <v/>
      </c>
      <c r="AJ223" s="14" t="str">
        <f>IF(Point[Asset Group]="","",VLOOKUP(Point[Baby Changing],yes_no,2,FALSE))</f>
        <v/>
      </c>
      <c r="AK223" s="14" t="str">
        <f>IF(Point[Asset Group]="","",VLOOKUP(Point[Service Room],yes_no,2,FALSE))</f>
        <v/>
      </c>
      <c r="AL223" s="14" t="str">
        <f>IF(Point[Asset Group]="","",VLOOKUP(Point[Service Tap],service_tap,2,FALSE))</f>
        <v/>
      </c>
      <c r="AM223" s="14" t="str">
        <f>IF(Point[Asset Group]="","",VLOOKUP(Point[Heating Type],wc_heating,2,FALSE))</f>
        <v/>
      </c>
      <c r="AN223" s="14" t="str">
        <f>IF(Point[Asset Group]="","",VLOOKUP(Point[Power Supply],power_supply,2,FALSE))</f>
        <v/>
      </c>
      <c r="AO223" s="14" t="str">
        <f>IF(Point[Asset Group]="","",VLOOKUP(Point[Waste Water],waste_water,2,FALSE))</f>
        <v/>
      </c>
      <c r="AP223" s="14" t="str">
        <f>IF(Point[Asset Group]="","",VLOOKUP(Point[Furniture SubType],subdom_master_gdb,2,FALSE))</f>
        <v/>
      </c>
      <c r="AQ223" s="14" t="str">
        <f>IF(Point[Asset Group]="","",VLOOKUP(Point[Concrete Pad],yes_no,2,FALSE))</f>
        <v/>
      </c>
      <c r="AR223" s="14" t="str">
        <f>IF(Point[Asset Group]="","",VLOOKUP(Point[Material],material_master,2,FALSE))</f>
        <v/>
      </c>
      <c r="AS223" s="14" t="str">
        <f>IF(Point[Asset Group]="","",VLOOKUP(Point[Plumbing],irrigation_plumbing,2,FALSE))</f>
        <v/>
      </c>
      <c r="AT223" s="14" t="str">
        <f>IF(Point[Asset Group]="","",VLOOKUP(Point[Sprinklers],irrigation_sprinklers,2,FALSE))</f>
        <v/>
      </c>
      <c r="AU223" s="14" t="str">
        <f>IF(Point[Asset Group]="","",VLOOKUP(Point[System],irrigation_system,2,FALSE))</f>
        <v/>
      </c>
      <c r="AV223" s="14" t="str">
        <f>IF(Point[Asset Group]="","",VLOOKUP(Point[Status],irrigation_status,2,FALSE))</f>
        <v/>
      </c>
      <c r="AW223" s="11" t="str">
        <f>IF(Point[Date of manufacture]="","",Point[Date of manufacture])</f>
        <v/>
      </c>
      <c r="AX223" s="14" t="str">
        <f>IF(Point[Asset Group]="","",VLOOKUP(Point[Sign Purpose],sign_purpose,2,FALSE))</f>
        <v/>
      </c>
      <c r="AY223" s="14" t="str">
        <f>IF(Point[Asset Group]="","",VLOOKUP(Point[Sign Material],material_master,2,FALSE))</f>
        <v/>
      </c>
      <c r="AZ223" s="14" t="str">
        <f>IF(Point[Asset Group]="","",VLOOKUP(Point[Affixed To],sign_affix,2,FALSE))</f>
        <v/>
      </c>
      <c r="BA223" s="14" t="str">
        <f>IF(Point[Size HxB mm]="","",Point[Size HxB mm])</f>
        <v/>
      </c>
      <c r="BB223" s="14" t="str">
        <f>IF(Point[Height m]="","",Point[Height m])</f>
        <v/>
      </c>
      <c r="BC223" s="14" t="str">
        <f>IF(Point[Asset Group]="","",VLOOKUP(Point[Post Material],material_master,2,FALSE))</f>
        <v/>
      </c>
      <c r="BD223" s="14" t="str">
        <f>IF(Point[Asset Group]="","",VLOOKUP(Point[Post Number],number,2,FALSE))</f>
        <v/>
      </c>
      <c r="BE223" s="14" t="str">
        <f>IF(Point[Asset Group]="","",VLOOKUP(Point[Structure SubType],subdom_master_gdb,2,FALSE))</f>
        <v/>
      </c>
      <c r="BF223" s="14" t="str">
        <f>IF(Point[Area m2]="","",Point[Area m2])</f>
        <v/>
      </c>
      <c r="BG223" s="14" t="str">
        <f>IF(Point[Length m]="","",Point[Length m])</f>
        <v/>
      </c>
      <c r="BH223" s="14" t="str">
        <f>IF(Point[Width m]="","",Point[Width m])</f>
        <v/>
      </c>
      <c r="BI223" s="14" t="str">
        <f>IF(Point[Diameter m]="","",Point[Diameter m])</f>
        <v/>
      </c>
      <c r="BJ223" s="14" t="str">
        <f>IF(Point[Asset Group]="","",VLOOKUP(Point[Number of Pipes],number,2,FALSE))</f>
        <v/>
      </c>
      <c r="BK223" s="14" t="str">
        <f>IF(Point[Asset Group]="","",VLOOKUP(Point[Combined Name],2,FALSE))</f>
        <v/>
      </c>
      <c r="BL223" s="14" t="str">
        <f>IF(Point[Asset Group]="","",VLOOKUP(Point[Size Class],size_class,2,FALSE))</f>
        <v/>
      </c>
      <c r="BM223" s="14" t="str">
        <f>IF(Point[Asset Group]="","",VLOOKUP(Point[Age Class],age_class,2,FALSE))</f>
        <v/>
      </c>
      <c r="BN223" s="14" t="str">
        <f>IF(Point[Girth (cm)]="","",Point[Girth (cm)])</f>
        <v/>
      </c>
      <c r="BO223" s="14" t="str">
        <f>IF(Point[Crown Radius (m)]="","",Point[Crown Radius (m)])</f>
        <v/>
      </c>
      <c r="BP223" s="14" t="str">
        <f>IF(Point[Asset Group]="","",VLOOKUP(Point[Rooting Environment],root_enviro,2,FALSE))</f>
        <v/>
      </c>
      <c r="BQ223" s="14" t="str">
        <f>IF(Point[Asset Group]="","",VLOOKUP(Point[Tree Surround],tree_surround,2,FALSE))</f>
        <v/>
      </c>
      <c r="BR223" s="14" t="str">
        <f>IF(Point[Asset Group]="","",VLOOKUP(Point[Tree Grill],yes_no,2,FALSE))</f>
        <v/>
      </c>
      <c r="BS223" s="14" t="str">
        <f>IF(Point[Asset Group]="","",VLOOKUP(Point[Tree Location],tree_location,2,FALSE))</f>
        <v/>
      </c>
    </row>
    <row r="224" spans="1:71" s="3" customFormat="1" x14ac:dyDescent="0.2">
      <c r="A224" s="3" t="str">
        <f>IF(Point[DWG File Name]="","",Point[DWG File Name])</f>
        <v/>
      </c>
      <c r="B224" s="3" t="str">
        <f>IF(Point[DWG Layer Name]="","",Point[DWG Layer Name])</f>
        <v/>
      </c>
      <c r="C224" s="3" t="str">
        <f>IF(Point[DWG Handle]="","",Point[DWG Handle])</f>
        <v/>
      </c>
      <c r="D224" s="58" t="str">
        <f>IF(Point[X]="","",Point[X])</f>
        <v/>
      </c>
      <c r="E224" s="58" t="str">
        <f>IF(Point[Y]="","",Point[Y])</f>
        <v/>
      </c>
      <c r="F224" s="3" t="str">
        <f>IF(Point[Replacement Asset]="","",Point[Replacement Asset])</f>
        <v/>
      </c>
      <c r="G224" s="3" t="str">
        <f>IF(Point[Asset ID]="","",UPPER(Point[Asset ID]))</f>
        <v/>
      </c>
      <c r="H224" s="3" t="str">
        <f>IF(Point[Asset Group]="","",VLOOKUP(Point[Asset Group],asset_grp_pt,4,FALSE))</f>
        <v/>
      </c>
      <c r="I224" s="3" t="str">
        <f>IF(Point[Asset Group]="","",VLOOKUP(Point[Asset Group],asset_grp_pt,2,FALSE))</f>
        <v/>
      </c>
      <c r="J224" s="3" t="str">
        <f>IF(Point[Asset Group]="","",VLOOKUP(Point[Asset Group],asset_grp_pt,3,FALSE))</f>
        <v/>
      </c>
      <c r="K224" s="3" t="str">
        <f>IF(Point[Asset Group]="","",VLOOKUP(Point[Asset Type],type_master_list,2,FALSE))</f>
        <v/>
      </c>
      <c r="L224" s="3" t="str">
        <f>IF(Point[Asset Name]="","",PROPER(Point[Asset Name]))</f>
        <v/>
      </c>
      <c r="M224" s="11" t="str">
        <f>IF(Point[Install Date]="","",Point[Install Date])</f>
        <v/>
      </c>
      <c r="N224" s="11" t="str">
        <f>IF(Point[Note]="","",PROPER(Point[Note]))</f>
        <v/>
      </c>
      <c r="O224" s="11" t="str">
        <f>IF(Point[Resource Consent Number]="","",UPPER(Point[Resource Consent Number]))</f>
        <v/>
      </c>
      <c r="P224" s="53" t="str">
        <f>IF(Point[Asset Unit Cost]="","",Point[Asset Unit Cost])</f>
        <v/>
      </c>
      <c r="Q224" s="11" t="str">
        <f>IF(Point[Added By]="","",UPPER(Point[Added By]))</f>
        <v/>
      </c>
      <c r="R224" s="11" t="str">
        <f>IF(Point[Added Date]="","",Point[Added Date])</f>
        <v/>
      </c>
      <c r="S224" s="14" t="str">
        <f>IF(Point[Z COORD]="","",Point[Z COORD])</f>
        <v/>
      </c>
      <c r="T224" s="14" t="str">
        <f>IF(Point[Asset Description]="","",PROPER(Point[Asset Description]))</f>
        <v/>
      </c>
      <c r="U224" s="14" t="str">
        <f>IF(Point[[Artist ]]="","",PROPER(Point[[Artist ]]))</f>
        <v/>
      </c>
      <c r="V224" s="14" t="str">
        <f>IF(Point[Material Notes]="","",PROPER(Point[Material Notes]))</f>
        <v/>
      </c>
      <c r="W224" s="14" t="str">
        <f>IF(Point[Dimension Notes]="","",Point[Dimension Notes])</f>
        <v/>
      </c>
      <c r="X224" s="14" t="str">
        <f>IF(Point[List]="","",VLOOKUP(Point[Burner Number],number,2,FALSE))</f>
        <v/>
      </c>
      <c r="Y224" s="14" t="str">
        <f>IF(Point[List]="","",VLOOKUP(Point[Fuel],bbq_fuel,2,FALSE))</f>
        <v/>
      </c>
      <c r="Z224" s="14" t="str">
        <f>IF(Point[List]="","",VLOOKUP(Point[Cabinet Material],bbq_material,2,FALSE))</f>
        <v/>
      </c>
      <c r="AA224" s="14" t="str">
        <f>IF(Point[Asset Group]="","",VLOOKUP(Point[Manufacturer],manufacturer,2,FALSE))</f>
        <v/>
      </c>
      <c r="AB224" s="14" t="str">
        <f>IF(Point[Uinsex WC]="","",Point[Uinsex WC])</f>
        <v/>
      </c>
      <c r="AC224" s="14" t="str">
        <f>IF(Point[Female WC]="","",Point[Female WC])</f>
        <v/>
      </c>
      <c r="AD224" s="14" t="str">
        <f>IF(Point[Male WC]="","",Point[Male WC])</f>
        <v/>
      </c>
      <c r="AE224" s="14" t="str">
        <f>IF(Point[Urinal]="","",Point[Urinal])</f>
        <v/>
      </c>
      <c r="AF224" s="14" t="str">
        <f>IF(Point[Disabled Unisex]="","",Point[Disabled Unisex])</f>
        <v/>
      </c>
      <c r="AG224" s="14" t="str">
        <f>IF(Point[Disabled Female]="","",Point[Disabled Female])</f>
        <v/>
      </c>
      <c r="AH224" s="14" t="str">
        <f>IF(Point[Disabled Male]="","",Point[Disabled Male])</f>
        <v/>
      </c>
      <c r="AI224" s="14" t="str">
        <f>IF(Point[Asset Group]="","",VLOOKUP(Point[Handrail],yes_no,2,FALSE))</f>
        <v/>
      </c>
      <c r="AJ224" s="14" t="str">
        <f>IF(Point[Asset Group]="","",VLOOKUP(Point[Baby Changing],yes_no,2,FALSE))</f>
        <v/>
      </c>
      <c r="AK224" s="14" t="str">
        <f>IF(Point[Asset Group]="","",VLOOKUP(Point[Service Room],yes_no,2,FALSE))</f>
        <v/>
      </c>
      <c r="AL224" s="14" t="str">
        <f>IF(Point[Asset Group]="","",VLOOKUP(Point[Service Tap],service_tap,2,FALSE))</f>
        <v/>
      </c>
      <c r="AM224" s="14" t="str">
        <f>IF(Point[Asset Group]="","",VLOOKUP(Point[Heating Type],wc_heating,2,FALSE))</f>
        <v/>
      </c>
      <c r="AN224" s="14" t="str">
        <f>IF(Point[Asset Group]="","",VLOOKUP(Point[Power Supply],power_supply,2,FALSE))</f>
        <v/>
      </c>
      <c r="AO224" s="14" t="str">
        <f>IF(Point[Asset Group]="","",VLOOKUP(Point[Waste Water],waste_water,2,FALSE))</f>
        <v/>
      </c>
      <c r="AP224" s="14" t="str">
        <f>IF(Point[Asset Group]="","",VLOOKUP(Point[Furniture SubType],subdom_master_gdb,2,FALSE))</f>
        <v/>
      </c>
      <c r="AQ224" s="14" t="str">
        <f>IF(Point[Asset Group]="","",VLOOKUP(Point[Concrete Pad],yes_no,2,FALSE))</f>
        <v/>
      </c>
      <c r="AR224" s="14" t="str">
        <f>IF(Point[Asset Group]="","",VLOOKUP(Point[Material],material_master,2,FALSE))</f>
        <v/>
      </c>
      <c r="AS224" s="14" t="str">
        <f>IF(Point[Asset Group]="","",VLOOKUP(Point[Plumbing],irrigation_plumbing,2,FALSE))</f>
        <v/>
      </c>
      <c r="AT224" s="14" t="str">
        <f>IF(Point[Asset Group]="","",VLOOKUP(Point[Sprinklers],irrigation_sprinklers,2,FALSE))</f>
        <v/>
      </c>
      <c r="AU224" s="14" t="str">
        <f>IF(Point[Asset Group]="","",VLOOKUP(Point[System],irrigation_system,2,FALSE))</f>
        <v/>
      </c>
      <c r="AV224" s="14" t="str">
        <f>IF(Point[Asset Group]="","",VLOOKUP(Point[Status],irrigation_status,2,FALSE))</f>
        <v/>
      </c>
      <c r="AW224" s="11" t="str">
        <f>IF(Point[Date of manufacture]="","",Point[Date of manufacture])</f>
        <v/>
      </c>
      <c r="AX224" s="14" t="str">
        <f>IF(Point[Asset Group]="","",VLOOKUP(Point[Sign Purpose],sign_purpose,2,FALSE))</f>
        <v/>
      </c>
      <c r="AY224" s="14" t="str">
        <f>IF(Point[Asset Group]="","",VLOOKUP(Point[Sign Material],material_master,2,FALSE))</f>
        <v/>
      </c>
      <c r="AZ224" s="14" t="str">
        <f>IF(Point[Asset Group]="","",VLOOKUP(Point[Affixed To],sign_affix,2,FALSE))</f>
        <v/>
      </c>
      <c r="BA224" s="14" t="str">
        <f>IF(Point[Size HxB mm]="","",Point[Size HxB mm])</f>
        <v/>
      </c>
      <c r="BB224" s="14" t="str">
        <f>IF(Point[Height m]="","",Point[Height m])</f>
        <v/>
      </c>
      <c r="BC224" s="14" t="str">
        <f>IF(Point[Asset Group]="","",VLOOKUP(Point[Post Material],material_master,2,FALSE))</f>
        <v/>
      </c>
      <c r="BD224" s="14" t="str">
        <f>IF(Point[Asset Group]="","",VLOOKUP(Point[Post Number],number,2,FALSE))</f>
        <v/>
      </c>
      <c r="BE224" s="14" t="str">
        <f>IF(Point[Asset Group]="","",VLOOKUP(Point[Structure SubType],subdom_master_gdb,2,FALSE))</f>
        <v/>
      </c>
      <c r="BF224" s="14" t="str">
        <f>IF(Point[Area m2]="","",Point[Area m2])</f>
        <v/>
      </c>
      <c r="BG224" s="14" t="str">
        <f>IF(Point[Length m]="","",Point[Length m])</f>
        <v/>
      </c>
      <c r="BH224" s="14" t="str">
        <f>IF(Point[Width m]="","",Point[Width m])</f>
        <v/>
      </c>
      <c r="BI224" s="14" t="str">
        <f>IF(Point[Diameter m]="","",Point[Diameter m])</f>
        <v/>
      </c>
      <c r="BJ224" s="14" t="str">
        <f>IF(Point[Asset Group]="","",VLOOKUP(Point[Number of Pipes],number,2,FALSE))</f>
        <v/>
      </c>
      <c r="BK224" s="14" t="str">
        <f>IF(Point[Asset Group]="","",VLOOKUP(Point[Combined Name],2,FALSE))</f>
        <v/>
      </c>
      <c r="BL224" s="14" t="str">
        <f>IF(Point[Asset Group]="","",VLOOKUP(Point[Size Class],size_class,2,FALSE))</f>
        <v/>
      </c>
      <c r="BM224" s="14" t="str">
        <f>IF(Point[Asset Group]="","",VLOOKUP(Point[Age Class],age_class,2,FALSE))</f>
        <v/>
      </c>
      <c r="BN224" s="14" t="str">
        <f>IF(Point[Girth (cm)]="","",Point[Girth (cm)])</f>
        <v/>
      </c>
      <c r="BO224" s="14" t="str">
        <f>IF(Point[Crown Radius (m)]="","",Point[Crown Radius (m)])</f>
        <v/>
      </c>
      <c r="BP224" s="14" t="str">
        <f>IF(Point[Asset Group]="","",VLOOKUP(Point[Rooting Environment],root_enviro,2,FALSE))</f>
        <v/>
      </c>
      <c r="BQ224" s="14" t="str">
        <f>IF(Point[Asset Group]="","",VLOOKUP(Point[Tree Surround],tree_surround,2,FALSE))</f>
        <v/>
      </c>
      <c r="BR224" s="14" t="str">
        <f>IF(Point[Asset Group]="","",VLOOKUP(Point[Tree Grill],yes_no,2,FALSE))</f>
        <v/>
      </c>
      <c r="BS224" s="14" t="str">
        <f>IF(Point[Asset Group]="","",VLOOKUP(Point[Tree Location],tree_location,2,FALSE))</f>
        <v/>
      </c>
    </row>
    <row r="225" spans="1:71" s="3" customFormat="1" x14ac:dyDescent="0.2">
      <c r="A225" s="3" t="str">
        <f>IF(Point[DWG File Name]="","",Point[DWG File Name])</f>
        <v/>
      </c>
      <c r="B225" s="3" t="str">
        <f>IF(Point[DWG Layer Name]="","",Point[DWG Layer Name])</f>
        <v/>
      </c>
      <c r="C225" s="3" t="str">
        <f>IF(Point[DWG Handle]="","",Point[DWG Handle])</f>
        <v/>
      </c>
      <c r="D225" s="58" t="str">
        <f>IF(Point[X]="","",Point[X])</f>
        <v/>
      </c>
      <c r="E225" s="58" t="str">
        <f>IF(Point[Y]="","",Point[Y])</f>
        <v/>
      </c>
      <c r="F225" s="3" t="str">
        <f>IF(Point[Replacement Asset]="","",Point[Replacement Asset])</f>
        <v/>
      </c>
      <c r="G225" s="3" t="str">
        <f>IF(Point[Asset ID]="","",UPPER(Point[Asset ID]))</f>
        <v/>
      </c>
      <c r="H225" s="3" t="str">
        <f>IF(Point[Asset Group]="","",VLOOKUP(Point[Asset Group],asset_grp_pt,4,FALSE))</f>
        <v/>
      </c>
      <c r="I225" s="3" t="str">
        <f>IF(Point[Asset Group]="","",VLOOKUP(Point[Asset Group],asset_grp_pt,2,FALSE))</f>
        <v/>
      </c>
      <c r="J225" s="3" t="str">
        <f>IF(Point[Asset Group]="","",VLOOKUP(Point[Asset Group],asset_grp_pt,3,FALSE))</f>
        <v/>
      </c>
      <c r="K225" s="3" t="str">
        <f>IF(Point[Asset Group]="","",VLOOKUP(Point[Asset Type],type_master_list,2,FALSE))</f>
        <v/>
      </c>
      <c r="L225" s="3" t="str">
        <f>IF(Point[Asset Name]="","",PROPER(Point[Asset Name]))</f>
        <v/>
      </c>
      <c r="M225" s="11" t="str">
        <f>IF(Point[Install Date]="","",Point[Install Date])</f>
        <v/>
      </c>
      <c r="N225" s="11" t="str">
        <f>IF(Point[Note]="","",PROPER(Point[Note]))</f>
        <v/>
      </c>
      <c r="O225" s="11" t="str">
        <f>IF(Point[Resource Consent Number]="","",UPPER(Point[Resource Consent Number]))</f>
        <v/>
      </c>
      <c r="P225" s="53" t="str">
        <f>IF(Point[Asset Unit Cost]="","",Point[Asset Unit Cost])</f>
        <v/>
      </c>
      <c r="Q225" s="11" t="str">
        <f>IF(Point[Added By]="","",UPPER(Point[Added By]))</f>
        <v/>
      </c>
      <c r="R225" s="11" t="str">
        <f>IF(Point[Added Date]="","",Point[Added Date])</f>
        <v/>
      </c>
      <c r="S225" s="14" t="str">
        <f>IF(Point[Z COORD]="","",Point[Z COORD])</f>
        <v/>
      </c>
      <c r="T225" s="14" t="str">
        <f>IF(Point[Asset Description]="","",PROPER(Point[Asset Description]))</f>
        <v/>
      </c>
      <c r="U225" s="14" t="str">
        <f>IF(Point[[Artist ]]="","",PROPER(Point[[Artist ]]))</f>
        <v/>
      </c>
      <c r="V225" s="14" t="str">
        <f>IF(Point[Material Notes]="","",PROPER(Point[Material Notes]))</f>
        <v/>
      </c>
      <c r="W225" s="14" t="str">
        <f>IF(Point[Dimension Notes]="","",Point[Dimension Notes])</f>
        <v/>
      </c>
      <c r="X225" s="14" t="str">
        <f>IF(Point[List]="","",VLOOKUP(Point[Burner Number],number,2,FALSE))</f>
        <v/>
      </c>
      <c r="Y225" s="14" t="str">
        <f>IF(Point[List]="","",VLOOKUP(Point[Fuel],bbq_fuel,2,FALSE))</f>
        <v/>
      </c>
      <c r="Z225" s="14" t="str">
        <f>IF(Point[List]="","",VLOOKUP(Point[Cabinet Material],bbq_material,2,FALSE))</f>
        <v/>
      </c>
      <c r="AA225" s="14" t="str">
        <f>IF(Point[Asset Group]="","",VLOOKUP(Point[Manufacturer],manufacturer,2,FALSE))</f>
        <v/>
      </c>
      <c r="AB225" s="14" t="str">
        <f>IF(Point[Uinsex WC]="","",Point[Uinsex WC])</f>
        <v/>
      </c>
      <c r="AC225" s="14" t="str">
        <f>IF(Point[Female WC]="","",Point[Female WC])</f>
        <v/>
      </c>
      <c r="AD225" s="14" t="str">
        <f>IF(Point[Male WC]="","",Point[Male WC])</f>
        <v/>
      </c>
      <c r="AE225" s="14" t="str">
        <f>IF(Point[Urinal]="","",Point[Urinal])</f>
        <v/>
      </c>
      <c r="AF225" s="14" t="str">
        <f>IF(Point[Disabled Unisex]="","",Point[Disabled Unisex])</f>
        <v/>
      </c>
      <c r="AG225" s="14" t="str">
        <f>IF(Point[Disabled Female]="","",Point[Disabled Female])</f>
        <v/>
      </c>
      <c r="AH225" s="14" t="str">
        <f>IF(Point[Disabled Male]="","",Point[Disabled Male])</f>
        <v/>
      </c>
      <c r="AI225" s="14" t="str">
        <f>IF(Point[Asset Group]="","",VLOOKUP(Point[Handrail],yes_no,2,FALSE))</f>
        <v/>
      </c>
      <c r="AJ225" s="14" t="str">
        <f>IF(Point[Asset Group]="","",VLOOKUP(Point[Baby Changing],yes_no,2,FALSE))</f>
        <v/>
      </c>
      <c r="AK225" s="14" t="str">
        <f>IF(Point[Asset Group]="","",VLOOKUP(Point[Service Room],yes_no,2,FALSE))</f>
        <v/>
      </c>
      <c r="AL225" s="14" t="str">
        <f>IF(Point[Asset Group]="","",VLOOKUP(Point[Service Tap],service_tap,2,FALSE))</f>
        <v/>
      </c>
      <c r="AM225" s="14" t="str">
        <f>IF(Point[Asset Group]="","",VLOOKUP(Point[Heating Type],wc_heating,2,FALSE))</f>
        <v/>
      </c>
      <c r="AN225" s="14" t="str">
        <f>IF(Point[Asset Group]="","",VLOOKUP(Point[Power Supply],power_supply,2,FALSE))</f>
        <v/>
      </c>
      <c r="AO225" s="14" t="str">
        <f>IF(Point[Asset Group]="","",VLOOKUP(Point[Waste Water],waste_water,2,FALSE))</f>
        <v/>
      </c>
      <c r="AP225" s="14" t="str">
        <f>IF(Point[Asset Group]="","",VLOOKUP(Point[Furniture SubType],subdom_master_gdb,2,FALSE))</f>
        <v/>
      </c>
      <c r="AQ225" s="14" t="str">
        <f>IF(Point[Asset Group]="","",VLOOKUP(Point[Concrete Pad],yes_no,2,FALSE))</f>
        <v/>
      </c>
      <c r="AR225" s="14" t="str">
        <f>IF(Point[Asset Group]="","",VLOOKUP(Point[Material],material_master,2,FALSE))</f>
        <v/>
      </c>
      <c r="AS225" s="14" t="str">
        <f>IF(Point[Asset Group]="","",VLOOKUP(Point[Plumbing],irrigation_plumbing,2,FALSE))</f>
        <v/>
      </c>
      <c r="AT225" s="14" t="str">
        <f>IF(Point[Asset Group]="","",VLOOKUP(Point[Sprinklers],irrigation_sprinklers,2,FALSE))</f>
        <v/>
      </c>
      <c r="AU225" s="14" t="str">
        <f>IF(Point[Asset Group]="","",VLOOKUP(Point[System],irrigation_system,2,FALSE))</f>
        <v/>
      </c>
      <c r="AV225" s="14" t="str">
        <f>IF(Point[Asset Group]="","",VLOOKUP(Point[Status],irrigation_status,2,FALSE))</f>
        <v/>
      </c>
      <c r="AW225" s="11" t="str">
        <f>IF(Point[Date of manufacture]="","",Point[Date of manufacture])</f>
        <v/>
      </c>
      <c r="AX225" s="14" t="str">
        <f>IF(Point[Asset Group]="","",VLOOKUP(Point[Sign Purpose],sign_purpose,2,FALSE))</f>
        <v/>
      </c>
      <c r="AY225" s="14" t="str">
        <f>IF(Point[Asset Group]="","",VLOOKUP(Point[Sign Material],material_master,2,FALSE))</f>
        <v/>
      </c>
      <c r="AZ225" s="14" t="str">
        <f>IF(Point[Asset Group]="","",VLOOKUP(Point[Affixed To],sign_affix,2,FALSE))</f>
        <v/>
      </c>
      <c r="BA225" s="14" t="str">
        <f>IF(Point[Size HxB mm]="","",Point[Size HxB mm])</f>
        <v/>
      </c>
      <c r="BB225" s="14" t="str">
        <f>IF(Point[Height m]="","",Point[Height m])</f>
        <v/>
      </c>
      <c r="BC225" s="14" t="str">
        <f>IF(Point[Asset Group]="","",VLOOKUP(Point[Post Material],material_master,2,FALSE))</f>
        <v/>
      </c>
      <c r="BD225" s="14" t="str">
        <f>IF(Point[Asset Group]="","",VLOOKUP(Point[Post Number],number,2,FALSE))</f>
        <v/>
      </c>
      <c r="BE225" s="14" t="str">
        <f>IF(Point[Asset Group]="","",VLOOKUP(Point[Structure SubType],subdom_master_gdb,2,FALSE))</f>
        <v/>
      </c>
      <c r="BF225" s="14" t="str">
        <f>IF(Point[Area m2]="","",Point[Area m2])</f>
        <v/>
      </c>
      <c r="BG225" s="14" t="str">
        <f>IF(Point[Length m]="","",Point[Length m])</f>
        <v/>
      </c>
      <c r="BH225" s="14" t="str">
        <f>IF(Point[Width m]="","",Point[Width m])</f>
        <v/>
      </c>
      <c r="BI225" s="14" t="str">
        <f>IF(Point[Diameter m]="","",Point[Diameter m])</f>
        <v/>
      </c>
      <c r="BJ225" s="14" t="str">
        <f>IF(Point[Asset Group]="","",VLOOKUP(Point[Number of Pipes],number,2,FALSE))</f>
        <v/>
      </c>
      <c r="BK225" s="14" t="str">
        <f>IF(Point[Asset Group]="","",VLOOKUP(Point[Combined Name],2,FALSE))</f>
        <v/>
      </c>
      <c r="BL225" s="14" t="str">
        <f>IF(Point[Asset Group]="","",VLOOKUP(Point[Size Class],size_class,2,FALSE))</f>
        <v/>
      </c>
      <c r="BM225" s="14" t="str">
        <f>IF(Point[Asset Group]="","",VLOOKUP(Point[Age Class],age_class,2,FALSE))</f>
        <v/>
      </c>
      <c r="BN225" s="14" t="str">
        <f>IF(Point[Girth (cm)]="","",Point[Girth (cm)])</f>
        <v/>
      </c>
      <c r="BO225" s="14" t="str">
        <f>IF(Point[Crown Radius (m)]="","",Point[Crown Radius (m)])</f>
        <v/>
      </c>
      <c r="BP225" s="14" t="str">
        <f>IF(Point[Asset Group]="","",VLOOKUP(Point[Rooting Environment],root_enviro,2,FALSE))</f>
        <v/>
      </c>
      <c r="BQ225" s="14" t="str">
        <f>IF(Point[Asset Group]="","",VLOOKUP(Point[Tree Surround],tree_surround,2,FALSE))</f>
        <v/>
      </c>
      <c r="BR225" s="14" t="str">
        <f>IF(Point[Asset Group]="","",VLOOKUP(Point[Tree Grill],yes_no,2,FALSE))</f>
        <v/>
      </c>
      <c r="BS225" s="14" t="str">
        <f>IF(Point[Asset Group]="","",VLOOKUP(Point[Tree Location],tree_location,2,FALSE))</f>
        <v/>
      </c>
    </row>
    <row r="226" spans="1:71" s="3" customFormat="1" x14ac:dyDescent="0.2">
      <c r="A226" s="3" t="str">
        <f>IF(Point[DWG File Name]="","",Point[DWG File Name])</f>
        <v/>
      </c>
      <c r="B226" s="3" t="str">
        <f>IF(Point[DWG Layer Name]="","",Point[DWG Layer Name])</f>
        <v/>
      </c>
      <c r="C226" s="3" t="str">
        <f>IF(Point[DWG Handle]="","",Point[DWG Handle])</f>
        <v/>
      </c>
      <c r="D226" s="58" t="str">
        <f>IF(Point[X]="","",Point[X])</f>
        <v/>
      </c>
      <c r="E226" s="58" t="str">
        <f>IF(Point[Y]="","",Point[Y])</f>
        <v/>
      </c>
      <c r="F226" s="3" t="str">
        <f>IF(Point[Replacement Asset]="","",Point[Replacement Asset])</f>
        <v/>
      </c>
      <c r="G226" s="3" t="str">
        <f>IF(Point[Asset ID]="","",UPPER(Point[Asset ID]))</f>
        <v/>
      </c>
      <c r="H226" s="3" t="str">
        <f>IF(Point[Asset Group]="","",VLOOKUP(Point[Asset Group],asset_grp_pt,4,FALSE))</f>
        <v/>
      </c>
      <c r="I226" s="3" t="str">
        <f>IF(Point[Asset Group]="","",VLOOKUP(Point[Asset Group],asset_grp_pt,2,FALSE))</f>
        <v/>
      </c>
      <c r="J226" s="3" t="str">
        <f>IF(Point[Asset Group]="","",VLOOKUP(Point[Asset Group],asset_grp_pt,3,FALSE))</f>
        <v/>
      </c>
      <c r="K226" s="3" t="str">
        <f>IF(Point[Asset Group]="","",VLOOKUP(Point[Asset Type],type_master_list,2,FALSE))</f>
        <v/>
      </c>
      <c r="L226" s="3" t="str">
        <f>IF(Point[Asset Name]="","",PROPER(Point[Asset Name]))</f>
        <v/>
      </c>
      <c r="M226" s="11" t="str">
        <f>IF(Point[Install Date]="","",Point[Install Date])</f>
        <v/>
      </c>
      <c r="N226" s="11" t="str">
        <f>IF(Point[Note]="","",PROPER(Point[Note]))</f>
        <v/>
      </c>
      <c r="O226" s="11" t="str">
        <f>IF(Point[Resource Consent Number]="","",UPPER(Point[Resource Consent Number]))</f>
        <v/>
      </c>
      <c r="P226" s="53" t="str">
        <f>IF(Point[Asset Unit Cost]="","",Point[Asset Unit Cost])</f>
        <v/>
      </c>
      <c r="Q226" s="11" t="str">
        <f>IF(Point[Added By]="","",UPPER(Point[Added By]))</f>
        <v/>
      </c>
      <c r="R226" s="11" t="str">
        <f>IF(Point[Added Date]="","",Point[Added Date])</f>
        <v/>
      </c>
      <c r="S226" s="14" t="str">
        <f>IF(Point[Z COORD]="","",Point[Z COORD])</f>
        <v/>
      </c>
      <c r="T226" s="14" t="str">
        <f>IF(Point[Asset Description]="","",PROPER(Point[Asset Description]))</f>
        <v/>
      </c>
      <c r="U226" s="14" t="str">
        <f>IF(Point[[Artist ]]="","",PROPER(Point[[Artist ]]))</f>
        <v/>
      </c>
      <c r="V226" s="14" t="str">
        <f>IF(Point[Material Notes]="","",PROPER(Point[Material Notes]))</f>
        <v/>
      </c>
      <c r="W226" s="14" t="str">
        <f>IF(Point[Dimension Notes]="","",Point[Dimension Notes])</f>
        <v/>
      </c>
      <c r="X226" s="14" t="str">
        <f>IF(Point[List]="","",VLOOKUP(Point[Burner Number],number,2,FALSE))</f>
        <v/>
      </c>
      <c r="Y226" s="14" t="str">
        <f>IF(Point[List]="","",VLOOKUP(Point[Fuel],bbq_fuel,2,FALSE))</f>
        <v/>
      </c>
      <c r="Z226" s="14" t="str">
        <f>IF(Point[List]="","",VLOOKUP(Point[Cabinet Material],bbq_material,2,FALSE))</f>
        <v/>
      </c>
      <c r="AA226" s="14" t="str">
        <f>IF(Point[Asset Group]="","",VLOOKUP(Point[Manufacturer],manufacturer,2,FALSE))</f>
        <v/>
      </c>
      <c r="AB226" s="14" t="str">
        <f>IF(Point[Uinsex WC]="","",Point[Uinsex WC])</f>
        <v/>
      </c>
      <c r="AC226" s="14" t="str">
        <f>IF(Point[Female WC]="","",Point[Female WC])</f>
        <v/>
      </c>
      <c r="AD226" s="14" t="str">
        <f>IF(Point[Male WC]="","",Point[Male WC])</f>
        <v/>
      </c>
      <c r="AE226" s="14" t="str">
        <f>IF(Point[Urinal]="","",Point[Urinal])</f>
        <v/>
      </c>
      <c r="AF226" s="14" t="str">
        <f>IF(Point[Disabled Unisex]="","",Point[Disabled Unisex])</f>
        <v/>
      </c>
      <c r="AG226" s="14" t="str">
        <f>IF(Point[Disabled Female]="","",Point[Disabled Female])</f>
        <v/>
      </c>
      <c r="AH226" s="14" t="str">
        <f>IF(Point[Disabled Male]="","",Point[Disabled Male])</f>
        <v/>
      </c>
      <c r="AI226" s="14" t="str">
        <f>IF(Point[Asset Group]="","",VLOOKUP(Point[Handrail],yes_no,2,FALSE))</f>
        <v/>
      </c>
      <c r="AJ226" s="14" t="str">
        <f>IF(Point[Asset Group]="","",VLOOKUP(Point[Baby Changing],yes_no,2,FALSE))</f>
        <v/>
      </c>
      <c r="AK226" s="14" t="str">
        <f>IF(Point[Asset Group]="","",VLOOKUP(Point[Service Room],yes_no,2,FALSE))</f>
        <v/>
      </c>
      <c r="AL226" s="14" t="str">
        <f>IF(Point[Asset Group]="","",VLOOKUP(Point[Service Tap],service_tap,2,FALSE))</f>
        <v/>
      </c>
      <c r="AM226" s="14" t="str">
        <f>IF(Point[Asset Group]="","",VLOOKUP(Point[Heating Type],wc_heating,2,FALSE))</f>
        <v/>
      </c>
      <c r="AN226" s="14" t="str">
        <f>IF(Point[Asset Group]="","",VLOOKUP(Point[Power Supply],power_supply,2,FALSE))</f>
        <v/>
      </c>
      <c r="AO226" s="14" t="str">
        <f>IF(Point[Asset Group]="","",VLOOKUP(Point[Waste Water],waste_water,2,FALSE))</f>
        <v/>
      </c>
      <c r="AP226" s="14" t="str">
        <f>IF(Point[Asset Group]="","",VLOOKUP(Point[Furniture SubType],subdom_master_gdb,2,FALSE))</f>
        <v/>
      </c>
      <c r="AQ226" s="14" t="str">
        <f>IF(Point[Asset Group]="","",VLOOKUP(Point[Concrete Pad],yes_no,2,FALSE))</f>
        <v/>
      </c>
      <c r="AR226" s="14" t="str">
        <f>IF(Point[Asset Group]="","",VLOOKUP(Point[Material],material_master,2,FALSE))</f>
        <v/>
      </c>
      <c r="AS226" s="14" t="str">
        <f>IF(Point[Asset Group]="","",VLOOKUP(Point[Plumbing],irrigation_plumbing,2,FALSE))</f>
        <v/>
      </c>
      <c r="AT226" s="14" t="str">
        <f>IF(Point[Asset Group]="","",VLOOKUP(Point[Sprinklers],irrigation_sprinklers,2,FALSE))</f>
        <v/>
      </c>
      <c r="AU226" s="14" t="str">
        <f>IF(Point[Asset Group]="","",VLOOKUP(Point[System],irrigation_system,2,FALSE))</f>
        <v/>
      </c>
      <c r="AV226" s="14" t="str">
        <f>IF(Point[Asset Group]="","",VLOOKUP(Point[Status],irrigation_status,2,FALSE))</f>
        <v/>
      </c>
      <c r="AW226" s="11" t="str">
        <f>IF(Point[Date of manufacture]="","",Point[Date of manufacture])</f>
        <v/>
      </c>
      <c r="AX226" s="14" t="str">
        <f>IF(Point[Asset Group]="","",VLOOKUP(Point[Sign Purpose],sign_purpose,2,FALSE))</f>
        <v/>
      </c>
      <c r="AY226" s="14" t="str">
        <f>IF(Point[Asset Group]="","",VLOOKUP(Point[Sign Material],material_master,2,FALSE))</f>
        <v/>
      </c>
      <c r="AZ226" s="14" t="str">
        <f>IF(Point[Asset Group]="","",VLOOKUP(Point[Affixed To],sign_affix,2,FALSE))</f>
        <v/>
      </c>
      <c r="BA226" s="14" t="str">
        <f>IF(Point[Size HxB mm]="","",Point[Size HxB mm])</f>
        <v/>
      </c>
      <c r="BB226" s="14" t="str">
        <f>IF(Point[Height m]="","",Point[Height m])</f>
        <v/>
      </c>
      <c r="BC226" s="14" t="str">
        <f>IF(Point[Asset Group]="","",VLOOKUP(Point[Post Material],material_master,2,FALSE))</f>
        <v/>
      </c>
      <c r="BD226" s="14" t="str">
        <f>IF(Point[Asset Group]="","",VLOOKUP(Point[Post Number],number,2,FALSE))</f>
        <v/>
      </c>
      <c r="BE226" s="14" t="str">
        <f>IF(Point[Asset Group]="","",VLOOKUP(Point[Structure SubType],subdom_master_gdb,2,FALSE))</f>
        <v/>
      </c>
      <c r="BF226" s="14" t="str">
        <f>IF(Point[Area m2]="","",Point[Area m2])</f>
        <v/>
      </c>
      <c r="BG226" s="14" t="str">
        <f>IF(Point[Length m]="","",Point[Length m])</f>
        <v/>
      </c>
      <c r="BH226" s="14" t="str">
        <f>IF(Point[Width m]="","",Point[Width m])</f>
        <v/>
      </c>
      <c r="BI226" s="14" t="str">
        <f>IF(Point[Diameter m]="","",Point[Diameter m])</f>
        <v/>
      </c>
      <c r="BJ226" s="14" t="str">
        <f>IF(Point[Asset Group]="","",VLOOKUP(Point[Number of Pipes],number,2,FALSE))</f>
        <v/>
      </c>
      <c r="BK226" s="14" t="str">
        <f>IF(Point[Asset Group]="","",VLOOKUP(Point[Combined Name],2,FALSE))</f>
        <v/>
      </c>
      <c r="BL226" s="14" t="str">
        <f>IF(Point[Asset Group]="","",VLOOKUP(Point[Size Class],size_class,2,FALSE))</f>
        <v/>
      </c>
      <c r="BM226" s="14" t="str">
        <f>IF(Point[Asset Group]="","",VLOOKUP(Point[Age Class],age_class,2,FALSE))</f>
        <v/>
      </c>
      <c r="BN226" s="14" t="str">
        <f>IF(Point[Girth (cm)]="","",Point[Girth (cm)])</f>
        <v/>
      </c>
      <c r="BO226" s="14" t="str">
        <f>IF(Point[Crown Radius (m)]="","",Point[Crown Radius (m)])</f>
        <v/>
      </c>
      <c r="BP226" s="14" t="str">
        <f>IF(Point[Asset Group]="","",VLOOKUP(Point[Rooting Environment],root_enviro,2,FALSE))</f>
        <v/>
      </c>
      <c r="BQ226" s="14" t="str">
        <f>IF(Point[Asset Group]="","",VLOOKUP(Point[Tree Surround],tree_surround,2,FALSE))</f>
        <v/>
      </c>
      <c r="BR226" s="14" t="str">
        <f>IF(Point[Asset Group]="","",VLOOKUP(Point[Tree Grill],yes_no,2,FALSE))</f>
        <v/>
      </c>
      <c r="BS226" s="14" t="str">
        <f>IF(Point[Asset Group]="","",VLOOKUP(Point[Tree Location],tree_location,2,FALSE))</f>
        <v/>
      </c>
    </row>
    <row r="227" spans="1:71" s="3" customFormat="1" x14ac:dyDescent="0.2">
      <c r="A227" s="3" t="str">
        <f>IF(Point[DWG File Name]="","",Point[DWG File Name])</f>
        <v/>
      </c>
      <c r="B227" s="3" t="str">
        <f>IF(Point[DWG Layer Name]="","",Point[DWG Layer Name])</f>
        <v/>
      </c>
      <c r="C227" s="3" t="str">
        <f>IF(Point[DWG Handle]="","",Point[DWG Handle])</f>
        <v/>
      </c>
      <c r="D227" s="58" t="str">
        <f>IF(Point[X]="","",Point[X])</f>
        <v/>
      </c>
      <c r="E227" s="58" t="str">
        <f>IF(Point[Y]="","",Point[Y])</f>
        <v/>
      </c>
      <c r="F227" s="3" t="str">
        <f>IF(Point[Replacement Asset]="","",Point[Replacement Asset])</f>
        <v/>
      </c>
      <c r="G227" s="3" t="str">
        <f>IF(Point[Asset ID]="","",UPPER(Point[Asset ID]))</f>
        <v/>
      </c>
      <c r="H227" s="3" t="str">
        <f>IF(Point[Asset Group]="","",VLOOKUP(Point[Asset Group],asset_grp_pt,4,FALSE))</f>
        <v/>
      </c>
      <c r="I227" s="3" t="str">
        <f>IF(Point[Asset Group]="","",VLOOKUP(Point[Asset Group],asset_grp_pt,2,FALSE))</f>
        <v/>
      </c>
      <c r="J227" s="3" t="str">
        <f>IF(Point[Asset Group]="","",VLOOKUP(Point[Asset Group],asset_grp_pt,3,FALSE))</f>
        <v/>
      </c>
      <c r="K227" s="3" t="str">
        <f>IF(Point[Asset Group]="","",VLOOKUP(Point[Asset Type],type_master_list,2,FALSE))</f>
        <v/>
      </c>
      <c r="L227" s="3" t="str">
        <f>IF(Point[Asset Name]="","",PROPER(Point[Asset Name]))</f>
        <v/>
      </c>
      <c r="M227" s="11" t="str">
        <f>IF(Point[Install Date]="","",Point[Install Date])</f>
        <v/>
      </c>
      <c r="N227" s="11" t="str">
        <f>IF(Point[Note]="","",PROPER(Point[Note]))</f>
        <v/>
      </c>
      <c r="O227" s="11" t="str">
        <f>IF(Point[Resource Consent Number]="","",UPPER(Point[Resource Consent Number]))</f>
        <v/>
      </c>
      <c r="P227" s="53" t="str">
        <f>IF(Point[Asset Unit Cost]="","",Point[Asset Unit Cost])</f>
        <v/>
      </c>
      <c r="Q227" s="11" t="str">
        <f>IF(Point[Added By]="","",UPPER(Point[Added By]))</f>
        <v/>
      </c>
      <c r="R227" s="11" t="str">
        <f>IF(Point[Added Date]="","",Point[Added Date])</f>
        <v/>
      </c>
      <c r="S227" s="14" t="str">
        <f>IF(Point[Z COORD]="","",Point[Z COORD])</f>
        <v/>
      </c>
      <c r="T227" s="14" t="str">
        <f>IF(Point[Asset Description]="","",PROPER(Point[Asset Description]))</f>
        <v/>
      </c>
      <c r="U227" s="14" t="str">
        <f>IF(Point[[Artist ]]="","",PROPER(Point[[Artist ]]))</f>
        <v/>
      </c>
      <c r="V227" s="14" t="str">
        <f>IF(Point[Material Notes]="","",PROPER(Point[Material Notes]))</f>
        <v/>
      </c>
      <c r="W227" s="14" t="str">
        <f>IF(Point[Dimension Notes]="","",Point[Dimension Notes])</f>
        <v/>
      </c>
      <c r="X227" s="14" t="str">
        <f>IF(Point[List]="","",VLOOKUP(Point[Burner Number],number,2,FALSE))</f>
        <v/>
      </c>
      <c r="Y227" s="14" t="str">
        <f>IF(Point[List]="","",VLOOKUP(Point[Fuel],bbq_fuel,2,FALSE))</f>
        <v/>
      </c>
      <c r="Z227" s="14" t="str">
        <f>IF(Point[List]="","",VLOOKUP(Point[Cabinet Material],bbq_material,2,FALSE))</f>
        <v/>
      </c>
      <c r="AA227" s="14" t="str">
        <f>IF(Point[Asset Group]="","",VLOOKUP(Point[Manufacturer],manufacturer,2,FALSE))</f>
        <v/>
      </c>
      <c r="AB227" s="14" t="str">
        <f>IF(Point[Uinsex WC]="","",Point[Uinsex WC])</f>
        <v/>
      </c>
      <c r="AC227" s="14" t="str">
        <f>IF(Point[Female WC]="","",Point[Female WC])</f>
        <v/>
      </c>
      <c r="AD227" s="14" t="str">
        <f>IF(Point[Male WC]="","",Point[Male WC])</f>
        <v/>
      </c>
      <c r="AE227" s="14" t="str">
        <f>IF(Point[Urinal]="","",Point[Urinal])</f>
        <v/>
      </c>
      <c r="AF227" s="14" t="str">
        <f>IF(Point[Disabled Unisex]="","",Point[Disabled Unisex])</f>
        <v/>
      </c>
      <c r="AG227" s="14" t="str">
        <f>IF(Point[Disabled Female]="","",Point[Disabled Female])</f>
        <v/>
      </c>
      <c r="AH227" s="14" t="str">
        <f>IF(Point[Disabled Male]="","",Point[Disabled Male])</f>
        <v/>
      </c>
      <c r="AI227" s="14" t="str">
        <f>IF(Point[Asset Group]="","",VLOOKUP(Point[Handrail],yes_no,2,FALSE))</f>
        <v/>
      </c>
      <c r="AJ227" s="14" t="str">
        <f>IF(Point[Asset Group]="","",VLOOKUP(Point[Baby Changing],yes_no,2,FALSE))</f>
        <v/>
      </c>
      <c r="AK227" s="14" t="str">
        <f>IF(Point[Asset Group]="","",VLOOKUP(Point[Service Room],yes_no,2,FALSE))</f>
        <v/>
      </c>
      <c r="AL227" s="14" t="str">
        <f>IF(Point[Asset Group]="","",VLOOKUP(Point[Service Tap],service_tap,2,FALSE))</f>
        <v/>
      </c>
      <c r="AM227" s="14" t="str">
        <f>IF(Point[Asset Group]="","",VLOOKUP(Point[Heating Type],wc_heating,2,FALSE))</f>
        <v/>
      </c>
      <c r="AN227" s="14" t="str">
        <f>IF(Point[Asset Group]="","",VLOOKUP(Point[Power Supply],power_supply,2,FALSE))</f>
        <v/>
      </c>
      <c r="AO227" s="14" t="str">
        <f>IF(Point[Asset Group]="","",VLOOKUP(Point[Waste Water],waste_water,2,FALSE))</f>
        <v/>
      </c>
      <c r="AP227" s="14" t="str">
        <f>IF(Point[Asset Group]="","",VLOOKUP(Point[Furniture SubType],subdom_master_gdb,2,FALSE))</f>
        <v/>
      </c>
      <c r="AQ227" s="14" t="str">
        <f>IF(Point[Asset Group]="","",VLOOKUP(Point[Concrete Pad],yes_no,2,FALSE))</f>
        <v/>
      </c>
      <c r="AR227" s="14" t="str">
        <f>IF(Point[Asset Group]="","",VLOOKUP(Point[Material],material_master,2,FALSE))</f>
        <v/>
      </c>
      <c r="AS227" s="14" t="str">
        <f>IF(Point[Asset Group]="","",VLOOKUP(Point[Plumbing],irrigation_plumbing,2,FALSE))</f>
        <v/>
      </c>
      <c r="AT227" s="14" t="str">
        <f>IF(Point[Asset Group]="","",VLOOKUP(Point[Sprinklers],irrigation_sprinklers,2,FALSE))</f>
        <v/>
      </c>
      <c r="AU227" s="14" t="str">
        <f>IF(Point[Asset Group]="","",VLOOKUP(Point[System],irrigation_system,2,FALSE))</f>
        <v/>
      </c>
      <c r="AV227" s="14" t="str">
        <f>IF(Point[Asset Group]="","",VLOOKUP(Point[Status],irrigation_status,2,FALSE))</f>
        <v/>
      </c>
      <c r="AW227" s="11" t="str">
        <f>IF(Point[Date of manufacture]="","",Point[Date of manufacture])</f>
        <v/>
      </c>
      <c r="AX227" s="14" t="str">
        <f>IF(Point[Asset Group]="","",VLOOKUP(Point[Sign Purpose],sign_purpose,2,FALSE))</f>
        <v/>
      </c>
      <c r="AY227" s="14" t="str">
        <f>IF(Point[Asset Group]="","",VLOOKUP(Point[Sign Material],material_master,2,FALSE))</f>
        <v/>
      </c>
      <c r="AZ227" s="14" t="str">
        <f>IF(Point[Asset Group]="","",VLOOKUP(Point[Affixed To],sign_affix,2,FALSE))</f>
        <v/>
      </c>
      <c r="BA227" s="14" t="str">
        <f>IF(Point[Size HxB mm]="","",Point[Size HxB mm])</f>
        <v/>
      </c>
      <c r="BB227" s="14" t="str">
        <f>IF(Point[Height m]="","",Point[Height m])</f>
        <v/>
      </c>
      <c r="BC227" s="14" t="str">
        <f>IF(Point[Asset Group]="","",VLOOKUP(Point[Post Material],material_master,2,FALSE))</f>
        <v/>
      </c>
      <c r="BD227" s="14" t="str">
        <f>IF(Point[Asset Group]="","",VLOOKUP(Point[Post Number],number,2,FALSE))</f>
        <v/>
      </c>
      <c r="BE227" s="14" t="str">
        <f>IF(Point[Asset Group]="","",VLOOKUP(Point[Structure SubType],subdom_master_gdb,2,FALSE))</f>
        <v/>
      </c>
      <c r="BF227" s="14" t="str">
        <f>IF(Point[Area m2]="","",Point[Area m2])</f>
        <v/>
      </c>
      <c r="BG227" s="14" t="str">
        <f>IF(Point[Length m]="","",Point[Length m])</f>
        <v/>
      </c>
      <c r="BH227" s="14" t="str">
        <f>IF(Point[Width m]="","",Point[Width m])</f>
        <v/>
      </c>
      <c r="BI227" s="14" t="str">
        <f>IF(Point[Diameter m]="","",Point[Diameter m])</f>
        <v/>
      </c>
      <c r="BJ227" s="14" t="str">
        <f>IF(Point[Asset Group]="","",VLOOKUP(Point[Number of Pipes],number,2,FALSE))</f>
        <v/>
      </c>
      <c r="BK227" s="14" t="str">
        <f>IF(Point[Asset Group]="","",VLOOKUP(Point[Combined Name],2,FALSE))</f>
        <v/>
      </c>
      <c r="BL227" s="14" t="str">
        <f>IF(Point[Asset Group]="","",VLOOKUP(Point[Size Class],size_class,2,FALSE))</f>
        <v/>
      </c>
      <c r="BM227" s="14" t="str">
        <f>IF(Point[Asset Group]="","",VLOOKUP(Point[Age Class],age_class,2,FALSE))</f>
        <v/>
      </c>
      <c r="BN227" s="14" t="str">
        <f>IF(Point[Girth (cm)]="","",Point[Girth (cm)])</f>
        <v/>
      </c>
      <c r="BO227" s="14" t="str">
        <f>IF(Point[Crown Radius (m)]="","",Point[Crown Radius (m)])</f>
        <v/>
      </c>
      <c r="BP227" s="14" t="str">
        <f>IF(Point[Asset Group]="","",VLOOKUP(Point[Rooting Environment],root_enviro,2,FALSE))</f>
        <v/>
      </c>
      <c r="BQ227" s="14" t="str">
        <f>IF(Point[Asset Group]="","",VLOOKUP(Point[Tree Surround],tree_surround,2,FALSE))</f>
        <v/>
      </c>
      <c r="BR227" s="14" t="str">
        <f>IF(Point[Asset Group]="","",VLOOKUP(Point[Tree Grill],yes_no,2,FALSE))</f>
        <v/>
      </c>
      <c r="BS227" s="14" t="str">
        <f>IF(Point[Asset Group]="","",VLOOKUP(Point[Tree Location],tree_location,2,FALSE))</f>
        <v/>
      </c>
    </row>
    <row r="228" spans="1:71" s="3" customFormat="1" x14ac:dyDescent="0.2">
      <c r="A228" s="3" t="str">
        <f>IF(Point[DWG File Name]="","",Point[DWG File Name])</f>
        <v/>
      </c>
      <c r="B228" s="3" t="str">
        <f>IF(Point[DWG Layer Name]="","",Point[DWG Layer Name])</f>
        <v/>
      </c>
      <c r="C228" s="3" t="str">
        <f>IF(Point[DWG Handle]="","",Point[DWG Handle])</f>
        <v/>
      </c>
      <c r="D228" s="58" t="str">
        <f>IF(Point[X]="","",Point[X])</f>
        <v/>
      </c>
      <c r="E228" s="58" t="str">
        <f>IF(Point[Y]="","",Point[Y])</f>
        <v/>
      </c>
      <c r="F228" s="3" t="str">
        <f>IF(Point[Replacement Asset]="","",Point[Replacement Asset])</f>
        <v/>
      </c>
      <c r="G228" s="3" t="str">
        <f>IF(Point[Asset ID]="","",UPPER(Point[Asset ID]))</f>
        <v/>
      </c>
      <c r="H228" s="3" t="str">
        <f>IF(Point[Asset Group]="","",VLOOKUP(Point[Asset Group],asset_grp_pt,4,FALSE))</f>
        <v/>
      </c>
      <c r="I228" s="3" t="str">
        <f>IF(Point[Asset Group]="","",VLOOKUP(Point[Asset Group],asset_grp_pt,2,FALSE))</f>
        <v/>
      </c>
      <c r="J228" s="3" t="str">
        <f>IF(Point[Asset Group]="","",VLOOKUP(Point[Asset Group],asset_grp_pt,3,FALSE))</f>
        <v/>
      </c>
      <c r="K228" s="3" t="str">
        <f>IF(Point[Asset Group]="","",VLOOKUP(Point[Asset Type],type_master_list,2,FALSE))</f>
        <v/>
      </c>
      <c r="L228" s="3" t="str">
        <f>IF(Point[Asset Name]="","",PROPER(Point[Asset Name]))</f>
        <v/>
      </c>
      <c r="M228" s="11" t="str">
        <f>IF(Point[Install Date]="","",Point[Install Date])</f>
        <v/>
      </c>
      <c r="N228" s="11" t="str">
        <f>IF(Point[Note]="","",PROPER(Point[Note]))</f>
        <v/>
      </c>
      <c r="O228" s="11" t="str">
        <f>IF(Point[Resource Consent Number]="","",UPPER(Point[Resource Consent Number]))</f>
        <v/>
      </c>
      <c r="P228" s="53" t="str">
        <f>IF(Point[Asset Unit Cost]="","",Point[Asset Unit Cost])</f>
        <v/>
      </c>
      <c r="Q228" s="11" t="str">
        <f>IF(Point[Added By]="","",UPPER(Point[Added By]))</f>
        <v/>
      </c>
      <c r="R228" s="11" t="str">
        <f>IF(Point[Added Date]="","",Point[Added Date])</f>
        <v/>
      </c>
      <c r="S228" s="14" t="str">
        <f>IF(Point[Z COORD]="","",Point[Z COORD])</f>
        <v/>
      </c>
      <c r="T228" s="14" t="str">
        <f>IF(Point[Asset Description]="","",PROPER(Point[Asset Description]))</f>
        <v/>
      </c>
      <c r="U228" s="14" t="str">
        <f>IF(Point[[Artist ]]="","",PROPER(Point[[Artist ]]))</f>
        <v/>
      </c>
      <c r="V228" s="14" t="str">
        <f>IF(Point[Material Notes]="","",PROPER(Point[Material Notes]))</f>
        <v/>
      </c>
      <c r="W228" s="14" t="str">
        <f>IF(Point[Dimension Notes]="","",Point[Dimension Notes])</f>
        <v/>
      </c>
      <c r="X228" s="14" t="str">
        <f>IF(Point[List]="","",VLOOKUP(Point[Burner Number],number,2,FALSE))</f>
        <v/>
      </c>
      <c r="Y228" s="14" t="str">
        <f>IF(Point[List]="","",VLOOKUP(Point[Fuel],bbq_fuel,2,FALSE))</f>
        <v/>
      </c>
      <c r="Z228" s="14" t="str">
        <f>IF(Point[List]="","",VLOOKUP(Point[Cabinet Material],bbq_material,2,FALSE))</f>
        <v/>
      </c>
      <c r="AA228" s="14" t="str">
        <f>IF(Point[Asset Group]="","",VLOOKUP(Point[Manufacturer],manufacturer,2,FALSE))</f>
        <v/>
      </c>
      <c r="AB228" s="14" t="str">
        <f>IF(Point[Uinsex WC]="","",Point[Uinsex WC])</f>
        <v/>
      </c>
      <c r="AC228" s="14" t="str">
        <f>IF(Point[Female WC]="","",Point[Female WC])</f>
        <v/>
      </c>
      <c r="AD228" s="14" t="str">
        <f>IF(Point[Male WC]="","",Point[Male WC])</f>
        <v/>
      </c>
      <c r="AE228" s="14" t="str">
        <f>IF(Point[Urinal]="","",Point[Urinal])</f>
        <v/>
      </c>
      <c r="AF228" s="14" t="str">
        <f>IF(Point[Disabled Unisex]="","",Point[Disabled Unisex])</f>
        <v/>
      </c>
      <c r="AG228" s="14" t="str">
        <f>IF(Point[Disabled Female]="","",Point[Disabled Female])</f>
        <v/>
      </c>
      <c r="AH228" s="14" t="str">
        <f>IF(Point[Disabled Male]="","",Point[Disabled Male])</f>
        <v/>
      </c>
      <c r="AI228" s="14" t="str">
        <f>IF(Point[Asset Group]="","",VLOOKUP(Point[Handrail],yes_no,2,FALSE))</f>
        <v/>
      </c>
      <c r="AJ228" s="14" t="str">
        <f>IF(Point[Asset Group]="","",VLOOKUP(Point[Baby Changing],yes_no,2,FALSE))</f>
        <v/>
      </c>
      <c r="AK228" s="14" t="str">
        <f>IF(Point[Asset Group]="","",VLOOKUP(Point[Service Room],yes_no,2,FALSE))</f>
        <v/>
      </c>
      <c r="AL228" s="14" t="str">
        <f>IF(Point[Asset Group]="","",VLOOKUP(Point[Service Tap],service_tap,2,FALSE))</f>
        <v/>
      </c>
      <c r="AM228" s="14" t="str">
        <f>IF(Point[Asset Group]="","",VLOOKUP(Point[Heating Type],wc_heating,2,FALSE))</f>
        <v/>
      </c>
      <c r="AN228" s="14" t="str">
        <f>IF(Point[Asset Group]="","",VLOOKUP(Point[Power Supply],power_supply,2,FALSE))</f>
        <v/>
      </c>
      <c r="AO228" s="14" t="str">
        <f>IF(Point[Asset Group]="","",VLOOKUP(Point[Waste Water],waste_water,2,FALSE))</f>
        <v/>
      </c>
      <c r="AP228" s="14" t="str">
        <f>IF(Point[Asset Group]="","",VLOOKUP(Point[Furniture SubType],subdom_master_gdb,2,FALSE))</f>
        <v/>
      </c>
      <c r="AQ228" s="14" t="str">
        <f>IF(Point[Asset Group]="","",VLOOKUP(Point[Concrete Pad],yes_no,2,FALSE))</f>
        <v/>
      </c>
      <c r="AR228" s="14" t="str">
        <f>IF(Point[Asset Group]="","",VLOOKUP(Point[Material],material_master,2,FALSE))</f>
        <v/>
      </c>
      <c r="AS228" s="14" t="str">
        <f>IF(Point[Asset Group]="","",VLOOKUP(Point[Plumbing],irrigation_plumbing,2,FALSE))</f>
        <v/>
      </c>
      <c r="AT228" s="14" t="str">
        <f>IF(Point[Asset Group]="","",VLOOKUP(Point[Sprinklers],irrigation_sprinklers,2,FALSE))</f>
        <v/>
      </c>
      <c r="AU228" s="14" t="str">
        <f>IF(Point[Asset Group]="","",VLOOKUP(Point[System],irrigation_system,2,FALSE))</f>
        <v/>
      </c>
      <c r="AV228" s="14" t="str">
        <f>IF(Point[Asset Group]="","",VLOOKUP(Point[Status],irrigation_status,2,FALSE))</f>
        <v/>
      </c>
      <c r="AW228" s="11" t="str">
        <f>IF(Point[Date of manufacture]="","",Point[Date of manufacture])</f>
        <v/>
      </c>
      <c r="AX228" s="14" t="str">
        <f>IF(Point[Asset Group]="","",VLOOKUP(Point[Sign Purpose],sign_purpose,2,FALSE))</f>
        <v/>
      </c>
      <c r="AY228" s="14" t="str">
        <f>IF(Point[Asset Group]="","",VLOOKUP(Point[Sign Material],material_master,2,FALSE))</f>
        <v/>
      </c>
      <c r="AZ228" s="14" t="str">
        <f>IF(Point[Asset Group]="","",VLOOKUP(Point[Affixed To],sign_affix,2,FALSE))</f>
        <v/>
      </c>
      <c r="BA228" s="14" t="str">
        <f>IF(Point[Size HxB mm]="","",Point[Size HxB mm])</f>
        <v/>
      </c>
      <c r="BB228" s="14" t="str">
        <f>IF(Point[Height m]="","",Point[Height m])</f>
        <v/>
      </c>
      <c r="BC228" s="14" t="str">
        <f>IF(Point[Asset Group]="","",VLOOKUP(Point[Post Material],material_master,2,FALSE))</f>
        <v/>
      </c>
      <c r="BD228" s="14" t="str">
        <f>IF(Point[Asset Group]="","",VLOOKUP(Point[Post Number],number,2,FALSE))</f>
        <v/>
      </c>
      <c r="BE228" s="14" t="str">
        <f>IF(Point[Asset Group]="","",VLOOKUP(Point[Structure SubType],subdom_master_gdb,2,FALSE))</f>
        <v/>
      </c>
      <c r="BF228" s="14" t="str">
        <f>IF(Point[Area m2]="","",Point[Area m2])</f>
        <v/>
      </c>
      <c r="BG228" s="14" t="str">
        <f>IF(Point[Length m]="","",Point[Length m])</f>
        <v/>
      </c>
      <c r="BH228" s="14" t="str">
        <f>IF(Point[Width m]="","",Point[Width m])</f>
        <v/>
      </c>
      <c r="BI228" s="14" t="str">
        <f>IF(Point[Diameter m]="","",Point[Diameter m])</f>
        <v/>
      </c>
      <c r="BJ228" s="14" t="str">
        <f>IF(Point[Asset Group]="","",VLOOKUP(Point[Number of Pipes],number,2,FALSE))</f>
        <v/>
      </c>
      <c r="BK228" s="14" t="str">
        <f>IF(Point[Asset Group]="","",VLOOKUP(Point[Combined Name],2,FALSE))</f>
        <v/>
      </c>
      <c r="BL228" s="14" t="str">
        <f>IF(Point[Asset Group]="","",VLOOKUP(Point[Size Class],size_class,2,FALSE))</f>
        <v/>
      </c>
      <c r="BM228" s="14" t="str">
        <f>IF(Point[Asset Group]="","",VLOOKUP(Point[Age Class],age_class,2,FALSE))</f>
        <v/>
      </c>
      <c r="BN228" s="14" t="str">
        <f>IF(Point[Girth (cm)]="","",Point[Girth (cm)])</f>
        <v/>
      </c>
      <c r="BO228" s="14" t="str">
        <f>IF(Point[Crown Radius (m)]="","",Point[Crown Radius (m)])</f>
        <v/>
      </c>
      <c r="BP228" s="14" t="str">
        <f>IF(Point[Asset Group]="","",VLOOKUP(Point[Rooting Environment],root_enviro,2,FALSE))</f>
        <v/>
      </c>
      <c r="BQ228" s="14" t="str">
        <f>IF(Point[Asset Group]="","",VLOOKUP(Point[Tree Surround],tree_surround,2,FALSE))</f>
        <v/>
      </c>
      <c r="BR228" s="14" t="str">
        <f>IF(Point[Asset Group]="","",VLOOKUP(Point[Tree Grill],yes_no,2,FALSE))</f>
        <v/>
      </c>
      <c r="BS228" s="14" t="str">
        <f>IF(Point[Asset Group]="","",VLOOKUP(Point[Tree Location],tree_location,2,FALSE))</f>
        <v/>
      </c>
    </row>
    <row r="229" spans="1:71" s="3" customFormat="1" x14ac:dyDescent="0.2">
      <c r="A229" s="3" t="str">
        <f>IF(Point[DWG File Name]="","",Point[DWG File Name])</f>
        <v/>
      </c>
      <c r="B229" s="3" t="str">
        <f>IF(Point[DWG Layer Name]="","",Point[DWG Layer Name])</f>
        <v/>
      </c>
      <c r="C229" s="3" t="str">
        <f>IF(Point[DWG Handle]="","",Point[DWG Handle])</f>
        <v/>
      </c>
      <c r="D229" s="58" t="str">
        <f>IF(Point[X]="","",Point[X])</f>
        <v/>
      </c>
      <c r="E229" s="58" t="str">
        <f>IF(Point[Y]="","",Point[Y])</f>
        <v/>
      </c>
      <c r="F229" s="3" t="str">
        <f>IF(Point[Replacement Asset]="","",Point[Replacement Asset])</f>
        <v/>
      </c>
      <c r="G229" s="3" t="str">
        <f>IF(Point[Asset ID]="","",UPPER(Point[Asset ID]))</f>
        <v/>
      </c>
      <c r="H229" s="3" t="str">
        <f>IF(Point[Asset Group]="","",VLOOKUP(Point[Asset Group],asset_grp_pt,4,FALSE))</f>
        <v/>
      </c>
      <c r="I229" s="3" t="str">
        <f>IF(Point[Asset Group]="","",VLOOKUP(Point[Asset Group],asset_grp_pt,2,FALSE))</f>
        <v/>
      </c>
      <c r="J229" s="3" t="str">
        <f>IF(Point[Asset Group]="","",VLOOKUP(Point[Asset Group],asset_grp_pt,3,FALSE))</f>
        <v/>
      </c>
      <c r="K229" s="3" t="str">
        <f>IF(Point[Asset Group]="","",VLOOKUP(Point[Asset Type],type_master_list,2,FALSE))</f>
        <v/>
      </c>
      <c r="L229" s="3" t="str">
        <f>IF(Point[Asset Name]="","",PROPER(Point[Asset Name]))</f>
        <v/>
      </c>
      <c r="M229" s="11" t="str">
        <f>IF(Point[Install Date]="","",Point[Install Date])</f>
        <v/>
      </c>
      <c r="N229" s="11" t="str">
        <f>IF(Point[Note]="","",PROPER(Point[Note]))</f>
        <v/>
      </c>
      <c r="O229" s="11" t="str">
        <f>IF(Point[Resource Consent Number]="","",UPPER(Point[Resource Consent Number]))</f>
        <v/>
      </c>
      <c r="P229" s="53" t="str">
        <f>IF(Point[Asset Unit Cost]="","",Point[Asset Unit Cost])</f>
        <v/>
      </c>
      <c r="Q229" s="11" t="str">
        <f>IF(Point[Added By]="","",UPPER(Point[Added By]))</f>
        <v/>
      </c>
      <c r="R229" s="11" t="str">
        <f>IF(Point[Added Date]="","",Point[Added Date])</f>
        <v/>
      </c>
      <c r="S229" s="14" t="str">
        <f>IF(Point[Z COORD]="","",Point[Z COORD])</f>
        <v/>
      </c>
      <c r="T229" s="14" t="str">
        <f>IF(Point[Asset Description]="","",PROPER(Point[Asset Description]))</f>
        <v/>
      </c>
      <c r="U229" s="14" t="str">
        <f>IF(Point[[Artist ]]="","",PROPER(Point[[Artist ]]))</f>
        <v/>
      </c>
      <c r="V229" s="14" t="str">
        <f>IF(Point[Material Notes]="","",PROPER(Point[Material Notes]))</f>
        <v/>
      </c>
      <c r="W229" s="14" t="str">
        <f>IF(Point[Dimension Notes]="","",Point[Dimension Notes])</f>
        <v/>
      </c>
      <c r="X229" s="14" t="str">
        <f>IF(Point[List]="","",VLOOKUP(Point[Burner Number],number,2,FALSE))</f>
        <v/>
      </c>
      <c r="Y229" s="14" t="str">
        <f>IF(Point[List]="","",VLOOKUP(Point[Fuel],bbq_fuel,2,FALSE))</f>
        <v/>
      </c>
      <c r="Z229" s="14" t="str">
        <f>IF(Point[List]="","",VLOOKUP(Point[Cabinet Material],bbq_material,2,FALSE))</f>
        <v/>
      </c>
      <c r="AA229" s="14" t="str">
        <f>IF(Point[Asset Group]="","",VLOOKUP(Point[Manufacturer],manufacturer,2,FALSE))</f>
        <v/>
      </c>
      <c r="AB229" s="14" t="str">
        <f>IF(Point[Uinsex WC]="","",Point[Uinsex WC])</f>
        <v/>
      </c>
      <c r="AC229" s="14" t="str">
        <f>IF(Point[Female WC]="","",Point[Female WC])</f>
        <v/>
      </c>
      <c r="AD229" s="14" t="str">
        <f>IF(Point[Male WC]="","",Point[Male WC])</f>
        <v/>
      </c>
      <c r="AE229" s="14" t="str">
        <f>IF(Point[Urinal]="","",Point[Urinal])</f>
        <v/>
      </c>
      <c r="AF229" s="14" t="str">
        <f>IF(Point[Disabled Unisex]="","",Point[Disabled Unisex])</f>
        <v/>
      </c>
      <c r="AG229" s="14" t="str">
        <f>IF(Point[Disabled Female]="","",Point[Disabled Female])</f>
        <v/>
      </c>
      <c r="AH229" s="14" t="str">
        <f>IF(Point[Disabled Male]="","",Point[Disabled Male])</f>
        <v/>
      </c>
      <c r="AI229" s="14" t="str">
        <f>IF(Point[Asset Group]="","",VLOOKUP(Point[Handrail],yes_no,2,FALSE))</f>
        <v/>
      </c>
      <c r="AJ229" s="14" t="str">
        <f>IF(Point[Asset Group]="","",VLOOKUP(Point[Baby Changing],yes_no,2,FALSE))</f>
        <v/>
      </c>
      <c r="AK229" s="14" t="str">
        <f>IF(Point[Asset Group]="","",VLOOKUP(Point[Service Room],yes_no,2,FALSE))</f>
        <v/>
      </c>
      <c r="AL229" s="14" t="str">
        <f>IF(Point[Asset Group]="","",VLOOKUP(Point[Service Tap],service_tap,2,FALSE))</f>
        <v/>
      </c>
      <c r="AM229" s="14" t="str">
        <f>IF(Point[Asset Group]="","",VLOOKUP(Point[Heating Type],wc_heating,2,FALSE))</f>
        <v/>
      </c>
      <c r="AN229" s="14" t="str">
        <f>IF(Point[Asset Group]="","",VLOOKUP(Point[Power Supply],power_supply,2,FALSE))</f>
        <v/>
      </c>
      <c r="AO229" s="14" t="str">
        <f>IF(Point[Asset Group]="","",VLOOKUP(Point[Waste Water],waste_water,2,FALSE))</f>
        <v/>
      </c>
      <c r="AP229" s="14" t="str">
        <f>IF(Point[Asset Group]="","",VLOOKUP(Point[Furniture SubType],subdom_master_gdb,2,FALSE))</f>
        <v/>
      </c>
      <c r="AQ229" s="14" t="str">
        <f>IF(Point[Asset Group]="","",VLOOKUP(Point[Concrete Pad],yes_no,2,FALSE))</f>
        <v/>
      </c>
      <c r="AR229" s="14" t="str">
        <f>IF(Point[Asset Group]="","",VLOOKUP(Point[Material],material_master,2,FALSE))</f>
        <v/>
      </c>
      <c r="AS229" s="14" t="str">
        <f>IF(Point[Asset Group]="","",VLOOKUP(Point[Plumbing],irrigation_plumbing,2,FALSE))</f>
        <v/>
      </c>
      <c r="AT229" s="14" t="str">
        <f>IF(Point[Asset Group]="","",VLOOKUP(Point[Sprinklers],irrigation_sprinklers,2,FALSE))</f>
        <v/>
      </c>
      <c r="AU229" s="14" t="str">
        <f>IF(Point[Asset Group]="","",VLOOKUP(Point[System],irrigation_system,2,FALSE))</f>
        <v/>
      </c>
      <c r="AV229" s="14" t="str">
        <f>IF(Point[Asset Group]="","",VLOOKUP(Point[Status],irrigation_status,2,FALSE))</f>
        <v/>
      </c>
      <c r="AW229" s="11" t="str">
        <f>IF(Point[Date of manufacture]="","",Point[Date of manufacture])</f>
        <v/>
      </c>
      <c r="AX229" s="14" t="str">
        <f>IF(Point[Asset Group]="","",VLOOKUP(Point[Sign Purpose],sign_purpose,2,FALSE))</f>
        <v/>
      </c>
      <c r="AY229" s="14" t="str">
        <f>IF(Point[Asset Group]="","",VLOOKUP(Point[Sign Material],material_master,2,FALSE))</f>
        <v/>
      </c>
      <c r="AZ229" s="14" t="str">
        <f>IF(Point[Asset Group]="","",VLOOKUP(Point[Affixed To],sign_affix,2,FALSE))</f>
        <v/>
      </c>
      <c r="BA229" s="14" t="str">
        <f>IF(Point[Size HxB mm]="","",Point[Size HxB mm])</f>
        <v/>
      </c>
      <c r="BB229" s="14" t="str">
        <f>IF(Point[Height m]="","",Point[Height m])</f>
        <v/>
      </c>
      <c r="BC229" s="14" t="str">
        <f>IF(Point[Asset Group]="","",VLOOKUP(Point[Post Material],material_master,2,FALSE))</f>
        <v/>
      </c>
      <c r="BD229" s="14" t="str">
        <f>IF(Point[Asset Group]="","",VLOOKUP(Point[Post Number],number,2,FALSE))</f>
        <v/>
      </c>
      <c r="BE229" s="14" t="str">
        <f>IF(Point[Asset Group]="","",VLOOKUP(Point[Structure SubType],subdom_master_gdb,2,FALSE))</f>
        <v/>
      </c>
      <c r="BF229" s="14" t="str">
        <f>IF(Point[Area m2]="","",Point[Area m2])</f>
        <v/>
      </c>
      <c r="BG229" s="14" t="str">
        <f>IF(Point[Length m]="","",Point[Length m])</f>
        <v/>
      </c>
      <c r="BH229" s="14" t="str">
        <f>IF(Point[Width m]="","",Point[Width m])</f>
        <v/>
      </c>
      <c r="BI229" s="14" t="str">
        <f>IF(Point[Diameter m]="","",Point[Diameter m])</f>
        <v/>
      </c>
      <c r="BJ229" s="14" t="str">
        <f>IF(Point[Asset Group]="","",VLOOKUP(Point[Number of Pipes],number,2,FALSE))</f>
        <v/>
      </c>
      <c r="BK229" s="14" t="str">
        <f>IF(Point[Asset Group]="","",VLOOKUP(Point[Combined Name],2,FALSE))</f>
        <v/>
      </c>
      <c r="BL229" s="14" t="str">
        <f>IF(Point[Asset Group]="","",VLOOKUP(Point[Size Class],size_class,2,FALSE))</f>
        <v/>
      </c>
      <c r="BM229" s="14" t="str">
        <f>IF(Point[Asset Group]="","",VLOOKUP(Point[Age Class],age_class,2,FALSE))</f>
        <v/>
      </c>
      <c r="BN229" s="14" t="str">
        <f>IF(Point[Girth (cm)]="","",Point[Girth (cm)])</f>
        <v/>
      </c>
      <c r="BO229" s="14" t="str">
        <f>IF(Point[Crown Radius (m)]="","",Point[Crown Radius (m)])</f>
        <v/>
      </c>
      <c r="BP229" s="14" t="str">
        <f>IF(Point[Asset Group]="","",VLOOKUP(Point[Rooting Environment],root_enviro,2,FALSE))</f>
        <v/>
      </c>
      <c r="BQ229" s="14" t="str">
        <f>IF(Point[Asset Group]="","",VLOOKUP(Point[Tree Surround],tree_surround,2,FALSE))</f>
        <v/>
      </c>
      <c r="BR229" s="14" t="str">
        <f>IF(Point[Asset Group]="","",VLOOKUP(Point[Tree Grill],yes_no,2,FALSE))</f>
        <v/>
      </c>
      <c r="BS229" s="14" t="str">
        <f>IF(Point[Asset Group]="","",VLOOKUP(Point[Tree Location],tree_location,2,FALSE))</f>
        <v/>
      </c>
    </row>
    <row r="230" spans="1:71" s="3" customFormat="1" x14ac:dyDescent="0.2">
      <c r="A230" s="3" t="str">
        <f>IF(Point[DWG File Name]="","",Point[DWG File Name])</f>
        <v/>
      </c>
      <c r="B230" s="3" t="str">
        <f>IF(Point[DWG Layer Name]="","",Point[DWG Layer Name])</f>
        <v/>
      </c>
      <c r="C230" s="3" t="str">
        <f>IF(Point[DWG Handle]="","",Point[DWG Handle])</f>
        <v/>
      </c>
      <c r="D230" s="58" t="str">
        <f>IF(Point[X]="","",Point[X])</f>
        <v/>
      </c>
      <c r="E230" s="58" t="str">
        <f>IF(Point[Y]="","",Point[Y])</f>
        <v/>
      </c>
      <c r="F230" s="3" t="str">
        <f>IF(Point[Replacement Asset]="","",Point[Replacement Asset])</f>
        <v/>
      </c>
      <c r="G230" s="3" t="str">
        <f>IF(Point[Asset ID]="","",UPPER(Point[Asset ID]))</f>
        <v/>
      </c>
      <c r="H230" s="3" t="str">
        <f>IF(Point[Asset Group]="","",VLOOKUP(Point[Asset Group],asset_grp_pt,4,FALSE))</f>
        <v/>
      </c>
      <c r="I230" s="3" t="str">
        <f>IF(Point[Asset Group]="","",VLOOKUP(Point[Asset Group],asset_grp_pt,2,FALSE))</f>
        <v/>
      </c>
      <c r="J230" s="3" t="str">
        <f>IF(Point[Asset Group]="","",VLOOKUP(Point[Asset Group],asset_grp_pt,3,FALSE))</f>
        <v/>
      </c>
      <c r="K230" s="3" t="str">
        <f>IF(Point[Asset Group]="","",VLOOKUP(Point[Asset Type],type_master_list,2,FALSE))</f>
        <v/>
      </c>
      <c r="L230" s="3" t="str">
        <f>IF(Point[Asset Name]="","",PROPER(Point[Asset Name]))</f>
        <v/>
      </c>
      <c r="M230" s="11" t="str">
        <f>IF(Point[Install Date]="","",Point[Install Date])</f>
        <v/>
      </c>
      <c r="N230" s="11" t="str">
        <f>IF(Point[Note]="","",PROPER(Point[Note]))</f>
        <v/>
      </c>
      <c r="O230" s="11" t="str">
        <f>IF(Point[Resource Consent Number]="","",UPPER(Point[Resource Consent Number]))</f>
        <v/>
      </c>
      <c r="P230" s="53" t="str">
        <f>IF(Point[Asset Unit Cost]="","",Point[Asset Unit Cost])</f>
        <v/>
      </c>
      <c r="Q230" s="11" t="str">
        <f>IF(Point[Added By]="","",UPPER(Point[Added By]))</f>
        <v/>
      </c>
      <c r="R230" s="11" t="str">
        <f>IF(Point[Added Date]="","",Point[Added Date])</f>
        <v/>
      </c>
      <c r="S230" s="14" t="str">
        <f>IF(Point[Z COORD]="","",Point[Z COORD])</f>
        <v/>
      </c>
      <c r="T230" s="14" t="str">
        <f>IF(Point[Asset Description]="","",PROPER(Point[Asset Description]))</f>
        <v/>
      </c>
      <c r="U230" s="14" t="str">
        <f>IF(Point[[Artist ]]="","",PROPER(Point[[Artist ]]))</f>
        <v/>
      </c>
      <c r="V230" s="14" t="str">
        <f>IF(Point[Material Notes]="","",PROPER(Point[Material Notes]))</f>
        <v/>
      </c>
      <c r="W230" s="14" t="str">
        <f>IF(Point[Dimension Notes]="","",Point[Dimension Notes])</f>
        <v/>
      </c>
      <c r="X230" s="14" t="str">
        <f>IF(Point[List]="","",VLOOKUP(Point[Burner Number],number,2,FALSE))</f>
        <v/>
      </c>
      <c r="Y230" s="14" t="str">
        <f>IF(Point[List]="","",VLOOKUP(Point[Fuel],bbq_fuel,2,FALSE))</f>
        <v/>
      </c>
      <c r="Z230" s="14" t="str">
        <f>IF(Point[List]="","",VLOOKUP(Point[Cabinet Material],bbq_material,2,FALSE))</f>
        <v/>
      </c>
      <c r="AA230" s="14" t="str">
        <f>IF(Point[Asset Group]="","",VLOOKUP(Point[Manufacturer],manufacturer,2,FALSE))</f>
        <v/>
      </c>
      <c r="AB230" s="14" t="str">
        <f>IF(Point[Uinsex WC]="","",Point[Uinsex WC])</f>
        <v/>
      </c>
      <c r="AC230" s="14" t="str">
        <f>IF(Point[Female WC]="","",Point[Female WC])</f>
        <v/>
      </c>
      <c r="AD230" s="14" t="str">
        <f>IF(Point[Male WC]="","",Point[Male WC])</f>
        <v/>
      </c>
      <c r="AE230" s="14" t="str">
        <f>IF(Point[Urinal]="","",Point[Urinal])</f>
        <v/>
      </c>
      <c r="AF230" s="14" t="str">
        <f>IF(Point[Disabled Unisex]="","",Point[Disabled Unisex])</f>
        <v/>
      </c>
      <c r="AG230" s="14" t="str">
        <f>IF(Point[Disabled Female]="","",Point[Disabled Female])</f>
        <v/>
      </c>
      <c r="AH230" s="14" t="str">
        <f>IF(Point[Disabled Male]="","",Point[Disabled Male])</f>
        <v/>
      </c>
      <c r="AI230" s="14" t="str">
        <f>IF(Point[Asset Group]="","",VLOOKUP(Point[Handrail],yes_no,2,FALSE))</f>
        <v/>
      </c>
      <c r="AJ230" s="14" t="str">
        <f>IF(Point[Asset Group]="","",VLOOKUP(Point[Baby Changing],yes_no,2,FALSE))</f>
        <v/>
      </c>
      <c r="AK230" s="14" t="str">
        <f>IF(Point[Asset Group]="","",VLOOKUP(Point[Service Room],yes_no,2,FALSE))</f>
        <v/>
      </c>
      <c r="AL230" s="14" t="str">
        <f>IF(Point[Asset Group]="","",VLOOKUP(Point[Service Tap],service_tap,2,FALSE))</f>
        <v/>
      </c>
      <c r="AM230" s="14" t="str">
        <f>IF(Point[Asset Group]="","",VLOOKUP(Point[Heating Type],wc_heating,2,FALSE))</f>
        <v/>
      </c>
      <c r="AN230" s="14" t="str">
        <f>IF(Point[Asset Group]="","",VLOOKUP(Point[Power Supply],power_supply,2,FALSE))</f>
        <v/>
      </c>
      <c r="AO230" s="14" t="str">
        <f>IF(Point[Asset Group]="","",VLOOKUP(Point[Waste Water],waste_water,2,FALSE))</f>
        <v/>
      </c>
      <c r="AP230" s="14" t="str">
        <f>IF(Point[Asset Group]="","",VLOOKUP(Point[Furniture SubType],subdom_master_gdb,2,FALSE))</f>
        <v/>
      </c>
      <c r="AQ230" s="14" t="str">
        <f>IF(Point[Asset Group]="","",VLOOKUP(Point[Concrete Pad],yes_no,2,FALSE))</f>
        <v/>
      </c>
      <c r="AR230" s="14" t="str">
        <f>IF(Point[Asset Group]="","",VLOOKUP(Point[Material],material_master,2,FALSE))</f>
        <v/>
      </c>
      <c r="AS230" s="14" t="str">
        <f>IF(Point[Asset Group]="","",VLOOKUP(Point[Plumbing],irrigation_plumbing,2,FALSE))</f>
        <v/>
      </c>
      <c r="AT230" s="14" t="str">
        <f>IF(Point[Asset Group]="","",VLOOKUP(Point[Sprinklers],irrigation_sprinklers,2,FALSE))</f>
        <v/>
      </c>
      <c r="AU230" s="14" t="str">
        <f>IF(Point[Asset Group]="","",VLOOKUP(Point[System],irrigation_system,2,FALSE))</f>
        <v/>
      </c>
      <c r="AV230" s="14" t="str">
        <f>IF(Point[Asset Group]="","",VLOOKUP(Point[Status],irrigation_status,2,FALSE))</f>
        <v/>
      </c>
      <c r="AW230" s="11" t="str">
        <f>IF(Point[Date of manufacture]="","",Point[Date of manufacture])</f>
        <v/>
      </c>
      <c r="AX230" s="14" t="str">
        <f>IF(Point[Asset Group]="","",VLOOKUP(Point[Sign Purpose],sign_purpose,2,FALSE))</f>
        <v/>
      </c>
      <c r="AY230" s="14" t="str">
        <f>IF(Point[Asset Group]="","",VLOOKUP(Point[Sign Material],material_master,2,FALSE))</f>
        <v/>
      </c>
      <c r="AZ230" s="14" t="str">
        <f>IF(Point[Asset Group]="","",VLOOKUP(Point[Affixed To],sign_affix,2,FALSE))</f>
        <v/>
      </c>
      <c r="BA230" s="14" t="str">
        <f>IF(Point[Size HxB mm]="","",Point[Size HxB mm])</f>
        <v/>
      </c>
      <c r="BB230" s="14" t="str">
        <f>IF(Point[Height m]="","",Point[Height m])</f>
        <v/>
      </c>
      <c r="BC230" s="14" t="str">
        <f>IF(Point[Asset Group]="","",VLOOKUP(Point[Post Material],material_master,2,FALSE))</f>
        <v/>
      </c>
      <c r="BD230" s="14" t="str">
        <f>IF(Point[Asset Group]="","",VLOOKUP(Point[Post Number],number,2,FALSE))</f>
        <v/>
      </c>
      <c r="BE230" s="14" t="str">
        <f>IF(Point[Asset Group]="","",VLOOKUP(Point[Structure SubType],subdom_master_gdb,2,FALSE))</f>
        <v/>
      </c>
      <c r="BF230" s="14" t="str">
        <f>IF(Point[Area m2]="","",Point[Area m2])</f>
        <v/>
      </c>
      <c r="BG230" s="14" t="str">
        <f>IF(Point[Length m]="","",Point[Length m])</f>
        <v/>
      </c>
      <c r="BH230" s="14" t="str">
        <f>IF(Point[Width m]="","",Point[Width m])</f>
        <v/>
      </c>
      <c r="BI230" s="14" t="str">
        <f>IF(Point[Diameter m]="","",Point[Diameter m])</f>
        <v/>
      </c>
      <c r="BJ230" s="14" t="str">
        <f>IF(Point[Asset Group]="","",VLOOKUP(Point[Number of Pipes],number,2,FALSE))</f>
        <v/>
      </c>
      <c r="BK230" s="14" t="str">
        <f>IF(Point[Asset Group]="","",VLOOKUP(Point[Combined Name],2,FALSE))</f>
        <v/>
      </c>
      <c r="BL230" s="14" t="str">
        <f>IF(Point[Asset Group]="","",VLOOKUP(Point[Size Class],size_class,2,FALSE))</f>
        <v/>
      </c>
      <c r="BM230" s="14" t="str">
        <f>IF(Point[Asset Group]="","",VLOOKUP(Point[Age Class],age_class,2,FALSE))</f>
        <v/>
      </c>
      <c r="BN230" s="14" t="str">
        <f>IF(Point[Girth (cm)]="","",Point[Girth (cm)])</f>
        <v/>
      </c>
      <c r="BO230" s="14" t="str">
        <f>IF(Point[Crown Radius (m)]="","",Point[Crown Radius (m)])</f>
        <v/>
      </c>
      <c r="BP230" s="14" t="str">
        <f>IF(Point[Asset Group]="","",VLOOKUP(Point[Rooting Environment],root_enviro,2,FALSE))</f>
        <v/>
      </c>
      <c r="BQ230" s="14" t="str">
        <f>IF(Point[Asset Group]="","",VLOOKUP(Point[Tree Surround],tree_surround,2,FALSE))</f>
        <v/>
      </c>
      <c r="BR230" s="14" t="str">
        <f>IF(Point[Asset Group]="","",VLOOKUP(Point[Tree Grill],yes_no,2,FALSE))</f>
        <v/>
      </c>
      <c r="BS230" s="14" t="str">
        <f>IF(Point[Asset Group]="","",VLOOKUP(Point[Tree Location],tree_location,2,FALSE))</f>
        <v/>
      </c>
    </row>
    <row r="231" spans="1:71" s="3" customFormat="1" x14ac:dyDescent="0.2">
      <c r="A231" s="3" t="str">
        <f>IF(Point[DWG File Name]="","",Point[DWG File Name])</f>
        <v/>
      </c>
      <c r="B231" s="3" t="str">
        <f>IF(Point[DWG Layer Name]="","",Point[DWG Layer Name])</f>
        <v/>
      </c>
      <c r="C231" s="3" t="str">
        <f>IF(Point[DWG Handle]="","",Point[DWG Handle])</f>
        <v/>
      </c>
      <c r="D231" s="58" t="str">
        <f>IF(Point[X]="","",Point[X])</f>
        <v/>
      </c>
      <c r="E231" s="58" t="str">
        <f>IF(Point[Y]="","",Point[Y])</f>
        <v/>
      </c>
      <c r="F231" s="3" t="str">
        <f>IF(Point[Replacement Asset]="","",Point[Replacement Asset])</f>
        <v/>
      </c>
      <c r="G231" s="3" t="str">
        <f>IF(Point[Asset ID]="","",UPPER(Point[Asset ID]))</f>
        <v/>
      </c>
      <c r="H231" s="3" t="str">
        <f>IF(Point[Asset Group]="","",VLOOKUP(Point[Asset Group],asset_grp_pt,4,FALSE))</f>
        <v/>
      </c>
      <c r="I231" s="3" t="str">
        <f>IF(Point[Asset Group]="","",VLOOKUP(Point[Asset Group],asset_grp_pt,2,FALSE))</f>
        <v/>
      </c>
      <c r="J231" s="3" t="str">
        <f>IF(Point[Asset Group]="","",VLOOKUP(Point[Asset Group],asset_grp_pt,3,FALSE))</f>
        <v/>
      </c>
      <c r="K231" s="3" t="str">
        <f>IF(Point[Asset Group]="","",VLOOKUP(Point[Asset Type],type_master_list,2,FALSE))</f>
        <v/>
      </c>
      <c r="L231" s="3" t="str">
        <f>IF(Point[Asset Name]="","",PROPER(Point[Asset Name]))</f>
        <v/>
      </c>
      <c r="M231" s="11" t="str">
        <f>IF(Point[Install Date]="","",Point[Install Date])</f>
        <v/>
      </c>
      <c r="N231" s="11" t="str">
        <f>IF(Point[Note]="","",PROPER(Point[Note]))</f>
        <v/>
      </c>
      <c r="O231" s="11" t="str">
        <f>IF(Point[Resource Consent Number]="","",UPPER(Point[Resource Consent Number]))</f>
        <v/>
      </c>
      <c r="P231" s="53" t="str">
        <f>IF(Point[Asset Unit Cost]="","",Point[Asset Unit Cost])</f>
        <v/>
      </c>
      <c r="Q231" s="11" t="str">
        <f>IF(Point[Added By]="","",UPPER(Point[Added By]))</f>
        <v/>
      </c>
      <c r="R231" s="11" t="str">
        <f>IF(Point[Added Date]="","",Point[Added Date])</f>
        <v/>
      </c>
      <c r="S231" s="14" t="str">
        <f>IF(Point[Z COORD]="","",Point[Z COORD])</f>
        <v/>
      </c>
      <c r="T231" s="14" t="str">
        <f>IF(Point[Asset Description]="","",PROPER(Point[Asset Description]))</f>
        <v/>
      </c>
      <c r="U231" s="14" t="str">
        <f>IF(Point[[Artist ]]="","",PROPER(Point[[Artist ]]))</f>
        <v/>
      </c>
      <c r="V231" s="14" t="str">
        <f>IF(Point[Material Notes]="","",PROPER(Point[Material Notes]))</f>
        <v/>
      </c>
      <c r="W231" s="14" t="str">
        <f>IF(Point[Dimension Notes]="","",Point[Dimension Notes])</f>
        <v/>
      </c>
      <c r="X231" s="14" t="str">
        <f>IF(Point[List]="","",VLOOKUP(Point[Burner Number],number,2,FALSE))</f>
        <v/>
      </c>
      <c r="Y231" s="14" t="str">
        <f>IF(Point[List]="","",VLOOKUP(Point[Fuel],bbq_fuel,2,FALSE))</f>
        <v/>
      </c>
      <c r="Z231" s="14" t="str">
        <f>IF(Point[List]="","",VLOOKUP(Point[Cabinet Material],bbq_material,2,FALSE))</f>
        <v/>
      </c>
      <c r="AA231" s="14" t="str">
        <f>IF(Point[Asset Group]="","",VLOOKUP(Point[Manufacturer],manufacturer,2,FALSE))</f>
        <v/>
      </c>
      <c r="AB231" s="14" t="str">
        <f>IF(Point[Uinsex WC]="","",Point[Uinsex WC])</f>
        <v/>
      </c>
      <c r="AC231" s="14" t="str">
        <f>IF(Point[Female WC]="","",Point[Female WC])</f>
        <v/>
      </c>
      <c r="AD231" s="14" t="str">
        <f>IF(Point[Male WC]="","",Point[Male WC])</f>
        <v/>
      </c>
      <c r="AE231" s="14" t="str">
        <f>IF(Point[Urinal]="","",Point[Urinal])</f>
        <v/>
      </c>
      <c r="AF231" s="14" t="str">
        <f>IF(Point[Disabled Unisex]="","",Point[Disabled Unisex])</f>
        <v/>
      </c>
      <c r="AG231" s="14" t="str">
        <f>IF(Point[Disabled Female]="","",Point[Disabled Female])</f>
        <v/>
      </c>
      <c r="AH231" s="14" t="str">
        <f>IF(Point[Disabled Male]="","",Point[Disabled Male])</f>
        <v/>
      </c>
      <c r="AI231" s="14" t="str">
        <f>IF(Point[Asset Group]="","",VLOOKUP(Point[Handrail],yes_no,2,FALSE))</f>
        <v/>
      </c>
      <c r="AJ231" s="14" t="str">
        <f>IF(Point[Asset Group]="","",VLOOKUP(Point[Baby Changing],yes_no,2,FALSE))</f>
        <v/>
      </c>
      <c r="AK231" s="14" t="str">
        <f>IF(Point[Asset Group]="","",VLOOKUP(Point[Service Room],yes_no,2,FALSE))</f>
        <v/>
      </c>
      <c r="AL231" s="14" t="str">
        <f>IF(Point[Asset Group]="","",VLOOKUP(Point[Service Tap],service_tap,2,FALSE))</f>
        <v/>
      </c>
      <c r="AM231" s="14" t="str">
        <f>IF(Point[Asset Group]="","",VLOOKUP(Point[Heating Type],wc_heating,2,FALSE))</f>
        <v/>
      </c>
      <c r="AN231" s="14" t="str">
        <f>IF(Point[Asset Group]="","",VLOOKUP(Point[Power Supply],power_supply,2,FALSE))</f>
        <v/>
      </c>
      <c r="AO231" s="14" t="str">
        <f>IF(Point[Asset Group]="","",VLOOKUP(Point[Waste Water],waste_water,2,FALSE))</f>
        <v/>
      </c>
      <c r="AP231" s="14" t="str">
        <f>IF(Point[Asset Group]="","",VLOOKUP(Point[Furniture SubType],subdom_master_gdb,2,FALSE))</f>
        <v/>
      </c>
      <c r="AQ231" s="14" t="str">
        <f>IF(Point[Asset Group]="","",VLOOKUP(Point[Concrete Pad],yes_no,2,FALSE))</f>
        <v/>
      </c>
      <c r="AR231" s="14" t="str">
        <f>IF(Point[Asset Group]="","",VLOOKUP(Point[Material],material_master,2,FALSE))</f>
        <v/>
      </c>
      <c r="AS231" s="14" t="str">
        <f>IF(Point[Asset Group]="","",VLOOKUP(Point[Plumbing],irrigation_plumbing,2,FALSE))</f>
        <v/>
      </c>
      <c r="AT231" s="14" t="str">
        <f>IF(Point[Asset Group]="","",VLOOKUP(Point[Sprinklers],irrigation_sprinklers,2,FALSE))</f>
        <v/>
      </c>
      <c r="AU231" s="14" t="str">
        <f>IF(Point[Asset Group]="","",VLOOKUP(Point[System],irrigation_system,2,FALSE))</f>
        <v/>
      </c>
      <c r="AV231" s="14" t="str">
        <f>IF(Point[Asset Group]="","",VLOOKUP(Point[Status],irrigation_status,2,FALSE))</f>
        <v/>
      </c>
      <c r="AW231" s="11" t="str">
        <f>IF(Point[Date of manufacture]="","",Point[Date of manufacture])</f>
        <v/>
      </c>
      <c r="AX231" s="14" t="str">
        <f>IF(Point[Asset Group]="","",VLOOKUP(Point[Sign Purpose],sign_purpose,2,FALSE))</f>
        <v/>
      </c>
      <c r="AY231" s="14" t="str">
        <f>IF(Point[Asset Group]="","",VLOOKUP(Point[Sign Material],material_master,2,FALSE))</f>
        <v/>
      </c>
      <c r="AZ231" s="14" t="str">
        <f>IF(Point[Asset Group]="","",VLOOKUP(Point[Affixed To],sign_affix,2,FALSE))</f>
        <v/>
      </c>
      <c r="BA231" s="14" t="str">
        <f>IF(Point[Size HxB mm]="","",Point[Size HxB mm])</f>
        <v/>
      </c>
      <c r="BB231" s="14" t="str">
        <f>IF(Point[Height m]="","",Point[Height m])</f>
        <v/>
      </c>
      <c r="BC231" s="14" t="str">
        <f>IF(Point[Asset Group]="","",VLOOKUP(Point[Post Material],material_master,2,FALSE))</f>
        <v/>
      </c>
      <c r="BD231" s="14" t="str">
        <f>IF(Point[Asset Group]="","",VLOOKUP(Point[Post Number],number,2,FALSE))</f>
        <v/>
      </c>
      <c r="BE231" s="14" t="str">
        <f>IF(Point[Asset Group]="","",VLOOKUP(Point[Structure SubType],subdom_master_gdb,2,FALSE))</f>
        <v/>
      </c>
      <c r="BF231" s="14" t="str">
        <f>IF(Point[Area m2]="","",Point[Area m2])</f>
        <v/>
      </c>
      <c r="BG231" s="14" t="str">
        <f>IF(Point[Length m]="","",Point[Length m])</f>
        <v/>
      </c>
      <c r="BH231" s="14" t="str">
        <f>IF(Point[Width m]="","",Point[Width m])</f>
        <v/>
      </c>
      <c r="BI231" s="14" t="str">
        <f>IF(Point[Diameter m]="","",Point[Diameter m])</f>
        <v/>
      </c>
      <c r="BJ231" s="14" t="str">
        <f>IF(Point[Asset Group]="","",VLOOKUP(Point[Number of Pipes],number,2,FALSE))</f>
        <v/>
      </c>
      <c r="BK231" s="14" t="str">
        <f>IF(Point[Asset Group]="","",VLOOKUP(Point[Combined Name],2,FALSE))</f>
        <v/>
      </c>
      <c r="BL231" s="14" t="str">
        <f>IF(Point[Asset Group]="","",VLOOKUP(Point[Size Class],size_class,2,FALSE))</f>
        <v/>
      </c>
      <c r="BM231" s="14" t="str">
        <f>IF(Point[Asset Group]="","",VLOOKUP(Point[Age Class],age_class,2,FALSE))</f>
        <v/>
      </c>
      <c r="BN231" s="14" t="str">
        <f>IF(Point[Girth (cm)]="","",Point[Girth (cm)])</f>
        <v/>
      </c>
      <c r="BO231" s="14" t="str">
        <f>IF(Point[Crown Radius (m)]="","",Point[Crown Radius (m)])</f>
        <v/>
      </c>
      <c r="BP231" s="14" t="str">
        <f>IF(Point[Asset Group]="","",VLOOKUP(Point[Rooting Environment],root_enviro,2,FALSE))</f>
        <v/>
      </c>
      <c r="BQ231" s="14" t="str">
        <f>IF(Point[Asset Group]="","",VLOOKUP(Point[Tree Surround],tree_surround,2,FALSE))</f>
        <v/>
      </c>
      <c r="BR231" s="14" t="str">
        <f>IF(Point[Asset Group]="","",VLOOKUP(Point[Tree Grill],yes_no,2,FALSE))</f>
        <v/>
      </c>
      <c r="BS231" s="14" t="str">
        <f>IF(Point[Asset Group]="","",VLOOKUP(Point[Tree Location],tree_location,2,FALSE))</f>
        <v/>
      </c>
    </row>
    <row r="232" spans="1:71" s="3" customFormat="1" x14ac:dyDescent="0.2">
      <c r="A232" s="3" t="str">
        <f>IF(Point[DWG File Name]="","",Point[DWG File Name])</f>
        <v/>
      </c>
      <c r="B232" s="3" t="str">
        <f>IF(Point[DWG Layer Name]="","",Point[DWG Layer Name])</f>
        <v/>
      </c>
      <c r="C232" s="3" t="str">
        <f>IF(Point[DWG Handle]="","",Point[DWG Handle])</f>
        <v/>
      </c>
      <c r="D232" s="58" t="str">
        <f>IF(Point[X]="","",Point[X])</f>
        <v/>
      </c>
      <c r="E232" s="58" t="str">
        <f>IF(Point[Y]="","",Point[Y])</f>
        <v/>
      </c>
      <c r="F232" s="3" t="str">
        <f>IF(Point[Replacement Asset]="","",Point[Replacement Asset])</f>
        <v/>
      </c>
      <c r="G232" s="3" t="str">
        <f>IF(Point[Asset ID]="","",UPPER(Point[Asset ID]))</f>
        <v/>
      </c>
      <c r="H232" s="3" t="str">
        <f>IF(Point[Asset Group]="","",VLOOKUP(Point[Asset Group],asset_grp_pt,4,FALSE))</f>
        <v/>
      </c>
      <c r="I232" s="3" t="str">
        <f>IF(Point[Asset Group]="","",VLOOKUP(Point[Asset Group],asset_grp_pt,2,FALSE))</f>
        <v/>
      </c>
      <c r="J232" s="3" t="str">
        <f>IF(Point[Asset Group]="","",VLOOKUP(Point[Asset Group],asset_grp_pt,3,FALSE))</f>
        <v/>
      </c>
      <c r="K232" s="3" t="str">
        <f>IF(Point[Asset Group]="","",VLOOKUP(Point[Asset Type],type_master_list,2,FALSE))</f>
        <v/>
      </c>
      <c r="L232" s="3" t="str">
        <f>IF(Point[Asset Name]="","",PROPER(Point[Asset Name]))</f>
        <v/>
      </c>
      <c r="M232" s="11" t="str">
        <f>IF(Point[Install Date]="","",Point[Install Date])</f>
        <v/>
      </c>
      <c r="N232" s="11" t="str">
        <f>IF(Point[Note]="","",PROPER(Point[Note]))</f>
        <v/>
      </c>
      <c r="O232" s="11" t="str">
        <f>IF(Point[Resource Consent Number]="","",UPPER(Point[Resource Consent Number]))</f>
        <v/>
      </c>
      <c r="P232" s="53" t="str">
        <f>IF(Point[Asset Unit Cost]="","",Point[Asset Unit Cost])</f>
        <v/>
      </c>
      <c r="Q232" s="11" t="str">
        <f>IF(Point[Added By]="","",UPPER(Point[Added By]))</f>
        <v/>
      </c>
      <c r="R232" s="11" t="str">
        <f>IF(Point[Added Date]="","",Point[Added Date])</f>
        <v/>
      </c>
      <c r="S232" s="14" t="str">
        <f>IF(Point[Z COORD]="","",Point[Z COORD])</f>
        <v/>
      </c>
      <c r="T232" s="14" t="str">
        <f>IF(Point[Asset Description]="","",PROPER(Point[Asset Description]))</f>
        <v/>
      </c>
      <c r="U232" s="14" t="str">
        <f>IF(Point[[Artist ]]="","",PROPER(Point[[Artist ]]))</f>
        <v/>
      </c>
      <c r="V232" s="14" t="str">
        <f>IF(Point[Material Notes]="","",PROPER(Point[Material Notes]))</f>
        <v/>
      </c>
      <c r="W232" s="14" t="str">
        <f>IF(Point[Dimension Notes]="","",Point[Dimension Notes])</f>
        <v/>
      </c>
      <c r="X232" s="14" t="str">
        <f>IF(Point[List]="","",VLOOKUP(Point[Burner Number],number,2,FALSE))</f>
        <v/>
      </c>
      <c r="Y232" s="14" t="str">
        <f>IF(Point[List]="","",VLOOKUP(Point[Fuel],bbq_fuel,2,FALSE))</f>
        <v/>
      </c>
      <c r="Z232" s="14" t="str">
        <f>IF(Point[List]="","",VLOOKUP(Point[Cabinet Material],bbq_material,2,FALSE))</f>
        <v/>
      </c>
      <c r="AA232" s="14" t="str">
        <f>IF(Point[Asset Group]="","",VLOOKUP(Point[Manufacturer],manufacturer,2,FALSE))</f>
        <v/>
      </c>
      <c r="AB232" s="14" t="str">
        <f>IF(Point[Uinsex WC]="","",Point[Uinsex WC])</f>
        <v/>
      </c>
      <c r="AC232" s="14" t="str">
        <f>IF(Point[Female WC]="","",Point[Female WC])</f>
        <v/>
      </c>
      <c r="AD232" s="14" t="str">
        <f>IF(Point[Male WC]="","",Point[Male WC])</f>
        <v/>
      </c>
      <c r="AE232" s="14" t="str">
        <f>IF(Point[Urinal]="","",Point[Urinal])</f>
        <v/>
      </c>
      <c r="AF232" s="14" t="str">
        <f>IF(Point[Disabled Unisex]="","",Point[Disabled Unisex])</f>
        <v/>
      </c>
      <c r="AG232" s="14" t="str">
        <f>IF(Point[Disabled Female]="","",Point[Disabled Female])</f>
        <v/>
      </c>
      <c r="AH232" s="14" t="str">
        <f>IF(Point[Disabled Male]="","",Point[Disabled Male])</f>
        <v/>
      </c>
      <c r="AI232" s="14" t="str">
        <f>IF(Point[Asset Group]="","",VLOOKUP(Point[Handrail],yes_no,2,FALSE))</f>
        <v/>
      </c>
      <c r="AJ232" s="14" t="str">
        <f>IF(Point[Asset Group]="","",VLOOKUP(Point[Baby Changing],yes_no,2,FALSE))</f>
        <v/>
      </c>
      <c r="AK232" s="14" t="str">
        <f>IF(Point[Asset Group]="","",VLOOKUP(Point[Service Room],yes_no,2,FALSE))</f>
        <v/>
      </c>
      <c r="AL232" s="14" t="str">
        <f>IF(Point[Asset Group]="","",VLOOKUP(Point[Service Tap],service_tap,2,FALSE))</f>
        <v/>
      </c>
      <c r="AM232" s="14" t="str">
        <f>IF(Point[Asset Group]="","",VLOOKUP(Point[Heating Type],wc_heating,2,FALSE))</f>
        <v/>
      </c>
      <c r="AN232" s="14" t="str">
        <f>IF(Point[Asset Group]="","",VLOOKUP(Point[Power Supply],power_supply,2,FALSE))</f>
        <v/>
      </c>
      <c r="AO232" s="14" t="str">
        <f>IF(Point[Asset Group]="","",VLOOKUP(Point[Waste Water],waste_water,2,FALSE))</f>
        <v/>
      </c>
      <c r="AP232" s="14" t="str">
        <f>IF(Point[Asset Group]="","",VLOOKUP(Point[Furniture SubType],subdom_master_gdb,2,FALSE))</f>
        <v/>
      </c>
      <c r="AQ232" s="14" t="str">
        <f>IF(Point[Asset Group]="","",VLOOKUP(Point[Concrete Pad],yes_no,2,FALSE))</f>
        <v/>
      </c>
      <c r="AR232" s="14" t="str">
        <f>IF(Point[Asset Group]="","",VLOOKUP(Point[Material],material_master,2,FALSE))</f>
        <v/>
      </c>
      <c r="AS232" s="14" t="str">
        <f>IF(Point[Asset Group]="","",VLOOKUP(Point[Plumbing],irrigation_plumbing,2,FALSE))</f>
        <v/>
      </c>
      <c r="AT232" s="14" t="str">
        <f>IF(Point[Asset Group]="","",VLOOKUP(Point[Sprinklers],irrigation_sprinklers,2,FALSE))</f>
        <v/>
      </c>
      <c r="AU232" s="14" t="str">
        <f>IF(Point[Asset Group]="","",VLOOKUP(Point[System],irrigation_system,2,FALSE))</f>
        <v/>
      </c>
      <c r="AV232" s="14" t="str">
        <f>IF(Point[Asset Group]="","",VLOOKUP(Point[Status],irrigation_status,2,FALSE))</f>
        <v/>
      </c>
      <c r="AW232" s="11" t="str">
        <f>IF(Point[Date of manufacture]="","",Point[Date of manufacture])</f>
        <v/>
      </c>
      <c r="AX232" s="14" t="str">
        <f>IF(Point[Asset Group]="","",VLOOKUP(Point[Sign Purpose],sign_purpose,2,FALSE))</f>
        <v/>
      </c>
      <c r="AY232" s="14" t="str">
        <f>IF(Point[Asset Group]="","",VLOOKUP(Point[Sign Material],material_master,2,FALSE))</f>
        <v/>
      </c>
      <c r="AZ232" s="14" t="str">
        <f>IF(Point[Asset Group]="","",VLOOKUP(Point[Affixed To],sign_affix,2,FALSE))</f>
        <v/>
      </c>
      <c r="BA232" s="14" t="str">
        <f>IF(Point[Size HxB mm]="","",Point[Size HxB mm])</f>
        <v/>
      </c>
      <c r="BB232" s="14" t="str">
        <f>IF(Point[Height m]="","",Point[Height m])</f>
        <v/>
      </c>
      <c r="BC232" s="14" t="str">
        <f>IF(Point[Asset Group]="","",VLOOKUP(Point[Post Material],material_master,2,FALSE))</f>
        <v/>
      </c>
      <c r="BD232" s="14" t="str">
        <f>IF(Point[Asset Group]="","",VLOOKUP(Point[Post Number],number,2,FALSE))</f>
        <v/>
      </c>
      <c r="BE232" s="14" t="str">
        <f>IF(Point[Asset Group]="","",VLOOKUP(Point[Structure SubType],subdom_master_gdb,2,FALSE))</f>
        <v/>
      </c>
      <c r="BF232" s="14" t="str">
        <f>IF(Point[Area m2]="","",Point[Area m2])</f>
        <v/>
      </c>
      <c r="BG232" s="14" t="str">
        <f>IF(Point[Length m]="","",Point[Length m])</f>
        <v/>
      </c>
      <c r="BH232" s="14" t="str">
        <f>IF(Point[Width m]="","",Point[Width m])</f>
        <v/>
      </c>
      <c r="BI232" s="14" t="str">
        <f>IF(Point[Diameter m]="","",Point[Diameter m])</f>
        <v/>
      </c>
      <c r="BJ232" s="14" t="str">
        <f>IF(Point[Asset Group]="","",VLOOKUP(Point[Number of Pipes],number,2,FALSE))</f>
        <v/>
      </c>
      <c r="BK232" s="14" t="str">
        <f>IF(Point[Asset Group]="","",VLOOKUP(Point[Combined Name],2,FALSE))</f>
        <v/>
      </c>
      <c r="BL232" s="14" t="str">
        <f>IF(Point[Asset Group]="","",VLOOKUP(Point[Size Class],size_class,2,FALSE))</f>
        <v/>
      </c>
      <c r="BM232" s="14" t="str">
        <f>IF(Point[Asset Group]="","",VLOOKUP(Point[Age Class],age_class,2,FALSE))</f>
        <v/>
      </c>
      <c r="BN232" s="14" t="str">
        <f>IF(Point[Girth (cm)]="","",Point[Girth (cm)])</f>
        <v/>
      </c>
      <c r="BO232" s="14" t="str">
        <f>IF(Point[Crown Radius (m)]="","",Point[Crown Radius (m)])</f>
        <v/>
      </c>
      <c r="BP232" s="14" t="str">
        <f>IF(Point[Asset Group]="","",VLOOKUP(Point[Rooting Environment],root_enviro,2,FALSE))</f>
        <v/>
      </c>
      <c r="BQ232" s="14" t="str">
        <f>IF(Point[Asset Group]="","",VLOOKUP(Point[Tree Surround],tree_surround,2,FALSE))</f>
        <v/>
      </c>
      <c r="BR232" s="14" t="str">
        <f>IF(Point[Asset Group]="","",VLOOKUP(Point[Tree Grill],yes_no,2,FALSE))</f>
        <v/>
      </c>
      <c r="BS232" s="14" t="str">
        <f>IF(Point[Asset Group]="","",VLOOKUP(Point[Tree Location],tree_location,2,FALSE))</f>
        <v/>
      </c>
    </row>
    <row r="233" spans="1:71" s="3" customFormat="1" x14ac:dyDescent="0.2">
      <c r="A233" s="3" t="str">
        <f>IF(Point[DWG File Name]="","",Point[DWG File Name])</f>
        <v/>
      </c>
      <c r="B233" s="3" t="str">
        <f>IF(Point[DWG Layer Name]="","",Point[DWG Layer Name])</f>
        <v/>
      </c>
      <c r="C233" s="3" t="str">
        <f>IF(Point[DWG Handle]="","",Point[DWG Handle])</f>
        <v/>
      </c>
      <c r="D233" s="58" t="str">
        <f>IF(Point[X]="","",Point[X])</f>
        <v/>
      </c>
      <c r="E233" s="58" t="str">
        <f>IF(Point[Y]="","",Point[Y])</f>
        <v/>
      </c>
      <c r="F233" s="3" t="str">
        <f>IF(Point[Replacement Asset]="","",Point[Replacement Asset])</f>
        <v/>
      </c>
      <c r="G233" s="3" t="str">
        <f>IF(Point[Asset ID]="","",UPPER(Point[Asset ID]))</f>
        <v/>
      </c>
      <c r="H233" s="3" t="str">
        <f>IF(Point[Asset Group]="","",VLOOKUP(Point[Asset Group],asset_grp_pt,4,FALSE))</f>
        <v/>
      </c>
      <c r="I233" s="3" t="str">
        <f>IF(Point[Asset Group]="","",VLOOKUP(Point[Asset Group],asset_grp_pt,2,FALSE))</f>
        <v/>
      </c>
      <c r="J233" s="3" t="str">
        <f>IF(Point[Asset Group]="","",VLOOKUP(Point[Asset Group],asset_grp_pt,3,FALSE))</f>
        <v/>
      </c>
      <c r="K233" s="3" t="str">
        <f>IF(Point[Asset Group]="","",VLOOKUP(Point[Asset Type],type_master_list,2,FALSE))</f>
        <v/>
      </c>
      <c r="L233" s="3" t="str">
        <f>IF(Point[Asset Name]="","",PROPER(Point[Asset Name]))</f>
        <v/>
      </c>
      <c r="M233" s="11" t="str">
        <f>IF(Point[Install Date]="","",Point[Install Date])</f>
        <v/>
      </c>
      <c r="N233" s="11" t="str">
        <f>IF(Point[Note]="","",PROPER(Point[Note]))</f>
        <v/>
      </c>
      <c r="O233" s="11" t="str">
        <f>IF(Point[Resource Consent Number]="","",UPPER(Point[Resource Consent Number]))</f>
        <v/>
      </c>
      <c r="P233" s="53" t="str">
        <f>IF(Point[Asset Unit Cost]="","",Point[Asset Unit Cost])</f>
        <v/>
      </c>
      <c r="Q233" s="11" t="str">
        <f>IF(Point[Added By]="","",UPPER(Point[Added By]))</f>
        <v/>
      </c>
      <c r="R233" s="11" t="str">
        <f>IF(Point[Added Date]="","",Point[Added Date])</f>
        <v/>
      </c>
      <c r="S233" s="14" t="str">
        <f>IF(Point[Z COORD]="","",Point[Z COORD])</f>
        <v/>
      </c>
      <c r="T233" s="14" t="str">
        <f>IF(Point[Asset Description]="","",PROPER(Point[Asset Description]))</f>
        <v/>
      </c>
      <c r="U233" s="14" t="str">
        <f>IF(Point[[Artist ]]="","",PROPER(Point[[Artist ]]))</f>
        <v/>
      </c>
      <c r="V233" s="14" t="str">
        <f>IF(Point[Material Notes]="","",PROPER(Point[Material Notes]))</f>
        <v/>
      </c>
      <c r="W233" s="14" t="str">
        <f>IF(Point[Dimension Notes]="","",Point[Dimension Notes])</f>
        <v/>
      </c>
      <c r="X233" s="14" t="str">
        <f>IF(Point[List]="","",VLOOKUP(Point[Burner Number],number,2,FALSE))</f>
        <v/>
      </c>
      <c r="Y233" s="14" t="str">
        <f>IF(Point[List]="","",VLOOKUP(Point[Fuel],bbq_fuel,2,FALSE))</f>
        <v/>
      </c>
      <c r="Z233" s="14" t="str">
        <f>IF(Point[List]="","",VLOOKUP(Point[Cabinet Material],bbq_material,2,FALSE))</f>
        <v/>
      </c>
      <c r="AA233" s="14" t="str">
        <f>IF(Point[Asset Group]="","",VLOOKUP(Point[Manufacturer],manufacturer,2,FALSE))</f>
        <v/>
      </c>
      <c r="AB233" s="14" t="str">
        <f>IF(Point[Uinsex WC]="","",Point[Uinsex WC])</f>
        <v/>
      </c>
      <c r="AC233" s="14" t="str">
        <f>IF(Point[Female WC]="","",Point[Female WC])</f>
        <v/>
      </c>
      <c r="AD233" s="14" t="str">
        <f>IF(Point[Male WC]="","",Point[Male WC])</f>
        <v/>
      </c>
      <c r="AE233" s="14" t="str">
        <f>IF(Point[Urinal]="","",Point[Urinal])</f>
        <v/>
      </c>
      <c r="AF233" s="14" t="str">
        <f>IF(Point[Disabled Unisex]="","",Point[Disabled Unisex])</f>
        <v/>
      </c>
      <c r="AG233" s="14" t="str">
        <f>IF(Point[Disabled Female]="","",Point[Disabled Female])</f>
        <v/>
      </c>
      <c r="AH233" s="14" t="str">
        <f>IF(Point[Disabled Male]="","",Point[Disabled Male])</f>
        <v/>
      </c>
      <c r="AI233" s="14" t="str">
        <f>IF(Point[Asset Group]="","",VLOOKUP(Point[Handrail],yes_no,2,FALSE))</f>
        <v/>
      </c>
      <c r="AJ233" s="14" t="str">
        <f>IF(Point[Asset Group]="","",VLOOKUP(Point[Baby Changing],yes_no,2,FALSE))</f>
        <v/>
      </c>
      <c r="AK233" s="14" t="str">
        <f>IF(Point[Asset Group]="","",VLOOKUP(Point[Service Room],yes_no,2,FALSE))</f>
        <v/>
      </c>
      <c r="AL233" s="14" t="str">
        <f>IF(Point[Asset Group]="","",VLOOKUP(Point[Service Tap],service_tap,2,FALSE))</f>
        <v/>
      </c>
      <c r="AM233" s="14" t="str">
        <f>IF(Point[Asset Group]="","",VLOOKUP(Point[Heating Type],wc_heating,2,FALSE))</f>
        <v/>
      </c>
      <c r="AN233" s="14" t="str">
        <f>IF(Point[Asset Group]="","",VLOOKUP(Point[Power Supply],power_supply,2,FALSE))</f>
        <v/>
      </c>
      <c r="AO233" s="14" t="str">
        <f>IF(Point[Asset Group]="","",VLOOKUP(Point[Waste Water],waste_water,2,FALSE))</f>
        <v/>
      </c>
      <c r="AP233" s="14" t="str">
        <f>IF(Point[Asset Group]="","",VLOOKUP(Point[Furniture SubType],subdom_master_gdb,2,FALSE))</f>
        <v/>
      </c>
      <c r="AQ233" s="14" t="str">
        <f>IF(Point[Asset Group]="","",VLOOKUP(Point[Concrete Pad],yes_no,2,FALSE))</f>
        <v/>
      </c>
      <c r="AR233" s="14" t="str">
        <f>IF(Point[Asset Group]="","",VLOOKUP(Point[Material],material_master,2,FALSE))</f>
        <v/>
      </c>
      <c r="AS233" s="14" t="str">
        <f>IF(Point[Asset Group]="","",VLOOKUP(Point[Plumbing],irrigation_plumbing,2,FALSE))</f>
        <v/>
      </c>
      <c r="AT233" s="14" t="str">
        <f>IF(Point[Asset Group]="","",VLOOKUP(Point[Sprinklers],irrigation_sprinklers,2,FALSE))</f>
        <v/>
      </c>
      <c r="AU233" s="14" t="str">
        <f>IF(Point[Asset Group]="","",VLOOKUP(Point[System],irrigation_system,2,FALSE))</f>
        <v/>
      </c>
      <c r="AV233" s="14" t="str">
        <f>IF(Point[Asset Group]="","",VLOOKUP(Point[Status],irrigation_status,2,FALSE))</f>
        <v/>
      </c>
      <c r="AW233" s="11" t="str">
        <f>IF(Point[Date of manufacture]="","",Point[Date of manufacture])</f>
        <v/>
      </c>
      <c r="AX233" s="14" t="str">
        <f>IF(Point[Asset Group]="","",VLOOKUP(Point[Sign Purpose],sign_purpose,2,FALSE))</f>
        <v/>
      </c>
      <c r="AY233" s="14" t="str">
        <f>IF(Point[Asset Group]="","",VLOOKUP(Point[Sign Material],material_master,2,FALSE))</f>
        <v/>
      </c>
      <c r="AZ233" s="14" t="str">
        <f>IF(Point[Asset Group]="","",VLOOKUP(Point[Affixed To],sign_affix,2,FALSE))</f>
        <v/>
      </c>
      <c r="BA233" s="14" t="str">
        <f>IF(Point[Size HxB mm]="","",Point[Size HxB mm])</f>
        <v/>
      </c>
      <c r="BB233" s="14" t="str">
        <f>IF(Point[Height m]="","",Point[Height m])</f>
        <v/>
      </c>
      <c r="BC233" s="14" t="str">
        <f>IF(Point[Asset Group]="","",VLOOKUP(Point[Post Material],material_master,2,FALSE))</f>
        <v/>
      </c>
      <c r="BD233" s="14" t="str">
        <f>IF(Point[Asset Group]="","",VLOOKUP(Point[Post Number],number,2,FALSE))</f>
        <v/>
      </c>
      <c r="BE233" s="14" t="str">
        <f>IF(Point[Asset Group]="","",VLOOKUP(Point[Structure SubType],subdom_master_gdb,2,FALSE))</f>
        <v/>
      </c>
      <c r="BF233" s="14" t="str">
        <f>IF(Point[Area m2]="","",Point[Area m2])</f>
        <v/>
      </c>
      <c r="BG233" s="14" t="str">
        <f>IF(Point[Length m]="","",Point[Length m])</f>
        <v/>
      </c>
      <c r="BH233" s="14" t="str">
        <f>IF(Point[Width m]="","",Point[Width m])</f>
        <v/>
      </c>
      <c r="BI233" s="14" t="str">
        <f>IF(Point[Diameter m]="","",Point[Diameter m])</f>
        <v/>
      </c>
      <c r="BJ233" s="14" t="str">
        <f>IF(Point[Asset Group]="","",VLOOKUP(Point[Number of Pipes],number,2,FALSE))</f>
        <v/>
      </c>
      <c r="BK233" s="14" t="str">
        <f>IF(Point[Asset Group]="","",VLOOKUP(Point[Combined Name],2,FALSE))</f>
        <v/>
      </c>
      <c r="BL233" s="14" t="str">
        <f>IF(Point[Asset Group]="","",VLOOKUP(Point[Size Class],size_class,2,FALSE))</f>
        <v/>
      </c>
      <c r="BM233" s="14" t="str">
        <f>IF(Point[Asset Group]="","",VLOOKUP(Point[Age Class],age_class,2,FALSE))</f>
        <v/>
      </c>
      <c r="BN233" s="14" t="str">
        <f>IF(Point[Girth (cm)]="","",Point[Girth (cm)])</f>
        <v/>
      </c>
      <c r="BO233" s="14" t="str">
        <f>IF(Point[Crown Radius (m)]="","",Point[Crown Radius (m)])</f>
        <v/>
      </c>
      <c r="BP233" s="14" t="str">
        <f>IF(Point[Asset Group]="","",VLOOKUP(Point[Rooting Environment],root_enviro,2,FALSE))</f>
        <v/>
      </c>
      <c r="BQ233" s="14" t="str">
        <f>IF(Point[Asset Group]="","",VLOOKUP(Point[Tree Surround],tree_surround,2,FALSE))</f>
        <v/>
      </c>
      <c r="BR233" s="14" t="str">
        <f>IF(Point[Asset Group]="","",VLOOKUP(Point[Tree Grill],yes_no,2,FALSE))</f>
        <v/>
      </c>
      <c r="BS233" s="14" t="str">
        <f>IF(Point[Asset Group]="","",VLOOKUP(Point[Tree Location],tree_location,2,FALSE))</f>
        <v/>
      </c>
    </row>
    <row r="234" spans="1:71" s="3" customFormat="1" x14ac:dyDescent="0.2">
      <c r="A234" s="3" t="str">
        <f>IF(Point[DWG File Name]="","",Point[DWG File Name])</f>
        <v/>
      </c>
      <c r="B234" s="3" t="str">
        <f>IF(Point[DWG Layer Name]="","",Point[DWG Layer Name])</f>
        <v/>
      </c>
      <c r="C234" s="3" t="str">
        <f>IF(Point[DWG Handle]="","",Point[DWG Handle])</f>
        <v/>
      </c>
      <c r="D234" s="58" t="str">
        <f>IF(Point[X]="","",Point[X])</f>
        <v/>
      </c>
      <c r="E234" s="58" t="str">
        <f>IF(Point[Y]="","",Point[Y])</f>
        <v/>
      </c>
      <c r="F234" s="3" t="str">
        <f>IF(Point[Replacement Asset]="","",Point[Replacement Asset])</f>
        <v/>
      </c>
      <c r="G234" s="3" t="str">
        <f>IF(Point[Asset ID]="","",UPPER(Point[Asset ID]))</f>
        <v/>
      </c>
      <c r="H234" s="3" t="str">
        <f>IF(Point[Asset Group]="","",VLOOKUP(Point[Asset Group],asset_grp_pt,4,FALSE))</f>
        <v/>
      </c>
      <c r="I234" s="3" t="str">
        <f>IF(Point[Asset Group]="","",VLOOKUP(Point[Asset Group],asset_grp_pt,2,FALSE))</f>
        <v/>
      </c>
      <c r="J234" s="3" t="str">
        <f>IF(Point[Asset Group]="","",VLOOKUP(Point[Asset Group],asset_grp_pt,3,FALSE))</f>
        <v/>
      </c>
      <c r="K234" s="3" t="str">
        <f>IF(Point[Asset Group]="","",VLOOKUP(Point[Asset Type],type_master_list,2,FALSE))</f>
        <v/>
      </c>
      <c r="L234" s="3" t="str">
        <f>IF(Point[Asset Name]="","",PROPER(Point[Asset Name]))</f>
        <v/>
      </c>
      <c r="M234" s="11" t="str">
        <f>IF(Point[Install Date]="","",Point[Install Date])</f>
        <v/>
      </c>
      <c r="N234" s="11" t="str">
        <f>IF(Point[Note]="","",PROPER(Point[Note]))</f>
        <v/>
      </c>
      <c r="O234" s="11" t="str">
        <f>IF(Point[Resource Consent Number]="","",UPPER(Point[Resource Consent Number]))</f>
        <v/>
      </c>
      <c r="P234" s="53" t="str">
        <f>IF(Point[Asset Unit Cost]="","",Point[Asset Unit Cost])</f>
        <v/>
      </c>
      <c r="Q234" s="11" t="str">
        <f>IF(Point[Added By]="","",UPPER(Point[Added By]))</f>
        <v/>
      </c>
      <c r="R234" s="11" t="str">
        <f>IF(Point[Added Date]="","",Point[Added Date])</f>
        <v/>
      </c>
      <c r="S234" s="14" t="str">
        <f>IF(Point[Z COORD]="","",Point[Z COORD])</f>
        <v/>
      </c>
      <c r="T234" s="14" t="str">
        <f>IF(Point[Asset Description]="","",PROPER(Point[Asset Description]))</f>
        <v/>
      </c>
      <c r="U234" s="14" t="str">
        <f>IF(Point[[Artist ]]="","",PROPER(Point[[Artist ]]))</f>
        <v/>
      </c>
      <c r="V234" s="14" t="str">
        <f>IF(Point[Material Notes]="","",PROPER(Point[Material Notes]))</f>
        <v/>
      </c>
      <c r="W234" s="14" t="str">
        <f>IF(Point[Dimension Notes]="","",Point[Dimension Notes])</f>
        <v/>
      </c>
      <c r="X234" s="14" t="str">
        <f>IF(Point[List]="","",VLOOKUP(Point[Burner Number],number,2,FALSE))</f>
        <v/>
      </c>
      <c r="Y234" s="14" t="str">
        <f>IF(Point[List]="","",VLOOKUP(Point[Fuel],bbq_fuel,2,FALSE))</f>
        <v/>
      </c>
      <c r="Z234" s="14" t="str">
        <f>IF(Point[List]="","",VLOOKUP(Point[Cabinet Material],bbq_material,2,FALSE))</f>
        <v/>
      </c>
      <c r="AA234" s="14" t="str">
        <f>IF(Point[Asset Group]="","",VLOOKUP(Point[Manufacturer],manufacturer,2,FALSE))</f>
        <v/>
      </c>
      <c r="AB234" s="14" t="str">
        <f>IF(Point[Uinsex WC]="","",Point[Uinsex WC])</f>
        <v/>
      </c>
      <c r="AC234" s="14" t="str">
        <f>IF(Point[Female WC]="","",Point[Female WC])</f>
        <v/>
      </c>
      <c r="AD234" s="14" t="str">
        <f>IF(Point[Male WC]="","",Point[Male WC])</f>
        <v/>
      </c>
      <c r="AE234" s="14" t="str">
        <f>IF(Point[Urinal]="","",Point[Urinal])</f>
        <v/>
      </c>
      <c r="AF234" s="14" t="str">
        <f>IF(Point[Disabled Unisex]="","",Point[Disabled Unisex])</f>
        <v/>
      </c>
      <c r="AG234" s="14" t="str">
        <f>IF(Point[Disabled Female]="","",Point[Disabled Female])</f>
        <v/>
      </c>
      <c r="AH234" s="14" t="str">
        <f>IF(Point[Disabled Male]="","",Point[Disabled Male])</f>
        <v/>
      </c>
      <c r="AI234" s="14" t="str">
        <f>IF(Point[Asset Group]="","",VLOOKUP(Point[Handrail],yes_no,2,FALSE))</f>
        <v/>
      </c>
      <c r="AJ234" s="14" t="str">
        <f>IF(Point[Asset Group]="","",VLOOKUP(Point[Baby Changing],yes_no,2,FALSE))</f>
        <v/>
      </c>
      <c r="AK234" s="14" t="str">
        <f>IF(Point[Asset Group]="","",VLOOKUP(Point[Service Room],yes_no,2,FALSE))</f>
        <v/>
      </c>
      <c r="AL234" s="14" t="str">
        <f>IF(Point[Asset Group]="","",VLOOKUP(Point[Service Tap],service_tap,2,FALSE))</f>
        <v/>
      </c>
      <c r="AM234" s="14" t="str">
        <f>IF(Point[Asset Group]="","",VLOOKUP(Point[Heating Type],wc_heating,2,FALSE))</f>
        <v/>
      </c>
      <c r="AN234" s="14" t="str">
        <f>IF(Point[Asset Group]="","",VLOOKUP(Point[Power Supply],power_supply,2,FALSE))</f>
        <v/>
      </c>
      <c r="AO234" s="14" t="str">
        <f>IF(Point[Asset Group]="","",VLOOKUP(Point[Waste Water],waste_water,2,FALSE))</f>
        <v/>
      </c>
      <c r="AP234" s="14" t="str">
        <f>IF(Point[Asset Group]="","",VLOOKUP(Point[Furniture SubType],subdom_master_gdb,2,FALSE))</f>
        <v/>
      </c>
      <c r="AQ234" s="14" t="str">
        <f>IF(Point[Asset Group]="","",VLOOKUP(Point[Concrete Pad],yes_no,2,FALSE))</f>
        <v/>
      </c>
      <c r="AR234" s="14" t="str">
        <f>IF(Point[Asset Group]="","",VLOOKUP(Point[Material],material_master,2,FALSE))</f>
        <v/>
      </c>
      <c r="AS234" s="14" t="str">
        <f>IF(Point[Asset Group]="","",VLOOKUP(Point[Plumbing],irrigation_plumbing,2,FALSE))</f>
        <v/>
      </c>
      <c r="AT234" s="14" t="str">
        <f>IF(Point[Asset Group]="","",VLOOKUP(Point[Sprinklers],irrigation_sprinklers,2,FALSE))</f>
        <v/>
      </c>
      <c r="AU234" s="14" t="str">
        <f>IF(Point[Asset Group]="","",VLOOKUP(Point[System],irrigation_system,2,FALSE))</f>
        <v/>
      </c>
      <c r="AV234" s="14" t="str">
        <f>IF(Point[Asset Group]="","",VLOOKUP(Point[Status],irrigation_status,2,FALSE))</f>
        <v/>
      </c>
      <c r="AW234" s="11" t="str">
        <f>IF(Point[Date of manufacture]="","",Point[Date of manufacture])</f>
        <v/>
      </c>
      <c r="AX234" s="14" t="str">
        <f>IF(Point[Asset Group]="","",VLOOKUP(Point[Sign Purpose],sign_purpose,2,FALSE))</f>
        <v/>
      </c>
      <c r="AY234" s="14" t="str">
        <f>IF(Point[Asset Group]="","",VLOOKUP(Point[Sign Material],material_master,2,FALSE))</f>
        <v/>
      </c>
      <c r="AZ234" s="14" t="str">
        <f>IF(Point[Asset Group]="","",VLOOKUP(Point[Affixed To],sign_affix,2,FALSE))</f>
        <v/>
      </c>
      <c r="BA234" s="14" t="str">
        <f>IF(Point[Size HxB mm]="","",Point[Size HxB mm])</f>
        <v/>
      </c>
      <c r="BB234" s="14" t="str">
        <f>IF(Point[Height m]="","",Point[Height m])</f>
        <v/>
      </c>
      <c r="BC234" s="14" t="str">
        <f>IF(Point[Asset Group]="","",VLOOKUP(Point[Post Material],material_master,2,FALSE))</f>
        <v/>
      </c>
      <c r="BD234" s="14" t="str">
        <f>IF(Point[Asset Group]="","",VLOOKUP(Point[Post Number],number,2,FALSE))</f>
        <v/>
      </c>
      <c r="BE234" s="14" t="str">
        <f>IF(Point[Asset Group]="","",VLOOKUP(Point[Structure SubType],subdom_master_gdb,2,FALSE))</f>
        <v/>
      </c>
      <c r="BF234" s="14" t="str">
        <f>IF(Point[Area m2]="","",Point[Area m2])</f>
        <v/>
      </c>
      <c r="BG234" s="14" t="str">
        <f>IF(Point[Length m]="","",Point[Length m])</f>
        <v/>
      </c>
      <c r="BH234" s="14" t="str">
        <f>IF(Point[Width m]="","",Point[Width m])</f>
        <v/>
      </c>
      <c r="BI234" s="14" t="str">
        <f>IF(Point[Diameter m]="","",Point[Diameter m])</f>
        <v/>
      </c>
      <c r="BJ234" s="14" t="str">
        <f>IF(Point[Asset Group]="","",VLOOKUP(Point[Number of Pipes],number,2,FALSE))</f>
        <v/>
      </c>
      <c r="BK234" s="14" t="str">
        <f>IF(Point[Asset Group]="","",VLOOKUP(Point[Combined Name],2,FALSE))</f>
        <v/>
      </c>
      <c r="BL234" s="14" t="str">
        <f>IF(Point[Asset Group]="","",VLOOKUP(Point[Size Class],size_class,2,FALSE))</f>
        <v/>
      </c>
      <c r="BM234" s="14" t="str">
        <f>IF(Point[Asset Group]="","",VLOOKUP(Point[Age Class],age_class,2,FALSE))</f>
        <v/>
      </c>
      <c r="BN234" s="14" t="str">
        <f>IF(Point[Girth (cm)]="","",Point[Girth (cm)])</f>
        <v/>
      </c>
      <c r="BO234" s="14" t="str">
        <f>IF(Point[Crown Radius (m)]="","",Point[Crown Radius (m)])</f>
        <v/>
      </c>
      <c r="BP234" s="14" t="str">
        <f>IF(Point[Asset Group]="","",VLOOKUP(Point[Rooting Environment],root_enviro,2,FALSE))</f>
        <v/>
      </c>
      <c r="BQ234" s="14" t="str">
        <f>IF(Point[Asset Group]="","",VLOOKUP(Point[Tree Surround],tree_surround,2,FALSE))</f>
        <v/>
      </c>
      <c r="BR234" s="14" t="str">
        <f>IF(Point[Asset Group]="","",VLOOKUP(Point[Tree Grill],yes_no,2,FALSE))</f>
        <v/>
      </c>
      <c r="BS234" s="14" t="str">
        <f>IF(Point[Asset Group]="","",VLOOKUP(Point[Tree Location],tree_location,2,FALSE))</f>
        <v/>
      </c>
    </row>
    <row r="235" spans="1:71" s="3" customFormat="1" x14ac:dyDescent="0.2">
      <c r="A235" s="3" t="str">
        <f>IF(Point[DWG File Name]="","",Point[DWG File Name])</f>
        <v/>
      </c>
      <c r="B235" s="3" t="str">
        <f>IF(Point[DWG Layer Name]="","",Point[DWG Layer Name])</f>
        <v/>
      </c>
      <c r="C235" s="3" t="str">
        <f>IF(Point[DWG Handle]="","",Point[DWG Handle])</f>
        <v/>
      </c>
      <c r="D235" s="58" t="str">
        <f>IF(Point[X]="","",Point[X])</f>
        <v/>
      </c>
      <c r="E235" s="58" t="str">
        <f>IF(Point[Y]="","",Point[Y])</f>
        <v/>
      </c>
      <c r="F235" s="3" t="str">
        <f>IF(Point[Replacement Asset]="","",Point[Replacement Asset])</f>
        <v/>
      </c>
      <c r="G235" s="3" t="str">
        <f>IF(Point[Asset ID]="","",UPPER(Point[Asset ID]))</f>
        <v/>
      </c>
      <c r="H235" s="3" t="str">
        <f>IF(Point[Asset Group]="","",VLOOKUP(Point[Asset Group],asset_grp_pt,4,FALSE))</f>
        <v/>
      </c>
      <c r="I235" s="3" t="str">
        <f>IF(Point[Asset Group]="","",VLOOKUP(Point[Asset Group],asset_grp_pt,2,FALSE))</f>
        <v/>
      </c>
      <c r="J235" s="3" t="str">
        <f>IF(Point[Asset Group]="","",VLOOKUP(Point[Asset Group],asset_grp_pt,3,FALSE))</f>
        <v/>
      </c>
      <c r="K235" s="3" t="str">
        <f>IF(Point[Asset Group]="","",VLOOKUP(Point[Asset Type],type_master_list,2,FALSE))</f>
        <v/>
      </c>
      <c r="L235" s="3" t="str">
        <f>IF(Point[Asset Name]="","",PROPER(Point[Asset Name]))</f>
        <v/>
      </c>
      <c r="M235" s="11" t="str">
        <f>IF(Point[Install Date]="","",Point[Install Date])</f>
        <v/>
      </c>
      <c r="N235" s="11" t="str">
        <f>IF(Point[Note]="","",PROPER(Point[Note]))</f>
        <v/>
      </c>
      <c r="O235" s="11" t="str">
        <f>IF(Point[Resource Consent Number]="","",UPPER(Point[Resource Consent Number]))</f>
        <v/>
      </c>
      <c r="P235" s="53" t="str">
        <f>IF(Point[Asset Unit Cost]="","",Point[Asset Unit Cost])</f>
        <v/>
      </c>
      <c r="Q235" s="11" t="str">
        <f>IF(Point[Added By]="","",UPPER(Point[Added By]))</f>
        <v/>
      </c>
      <c r="R235" s="11" t="str">
        <f>IF(Point[Added Date]="","",Point[Added Date])</f>
        <v/>
      </c>
      <c r="S235" s="14" t="str">
        <f>IF(Point[Z COORD]="","",Point[Z COORD])</f>
        <v/>
      </c>
      <c r="T235" s="14" t="str">
        <f>IF(Point[Asset Description]="","",PROPER(Point[Asset Description]))</f>
        <v/>
      </c>
      <c r="U235" s="14" t="str">
        <f>IF(Point[[Artist ]]="","",PROPER(Point[[Artist ]]))</f>
        <v/>
      </c>
      <c r="V235" s="14" t="str">
        <f>IF(Point[Material Notes]="","",PROPER(Point[Material Notes]))</f>
        <v/>
      </c>
      <c r="W235" s="14" t="str">
        <f>IF(Point[Dimension Notes]="","",Point[Dimension Notes])</f>
        <v/>
      </c>
      <c r="X235" s="14" t="str">
        <f>IF(Point[List]="","",VLOOKUP(Point[Burner Number],number,2,FALSE))</f>
        <v/>
      </c>
      <c r="Y235" s="14" t="str">
        <f>IF(Point[List]="","",VLOOKUP(Point[Fuel],bbq_fuel,2,FALSE))</f>
        <v/>
      </c>
      <c r="Z235" s="14" t="str">
        <f>IF(Point[List]="","",VLOOKUP(Point[Cabinet Material],bbq_material,2,FALSE))</f>
        <v/>
      </c>
      <c r="AA235" s="14" t="str">
        <f>IF(Point[Asset Group]="","",VLOOKUP(Point[Manufacturer],manufacturer,2,FALSE))</f>
        <v/>
      </c>
      <c r="AB235" s="14" t="str">
        <f>IF(Point[Uinsex WC]="","",Point[Uinsex WC])</f>
        <v/>
      </c>
      <c r="AC235" s="14" t="str">
        <f>IF(Point[Female WC]="","",Point[Female WC])</f>
        <v/>
      </c>
      <c r="AD235" s="14" t="str">
        <f>IF(Point[Male WC]="","",Point[Male WC])</f>
        <v/>
      </c>
      <c r="AE235" s="14" t="str">
        <f>IF(Point[Urinal]="","",Point[Urinal])</f>
        <v/>
      </c>
      <c r="AF235" s="14" t="str">
        <f>IF(Point[Disabled Unisex]="","",Point[Disabled Unisex])</f>
        <v/>
      </c>
      <c r="AG235" s="14" t="str">
        <f>IF(Point[Disabled Female]="","",Point[Disabled Female])</f>
        <v/>
      </c>
      <c r="AH235" s="14" t="str">
        <f>IF(Point[Disabled Male]="","",Point[Disabled Male])</f>
        <v/>
      </c>
      <c r="AI235" s="14" t="str">
        <f>IF(Point[Asset Group]="","",VLOOKUP(Point[Handrail],yes_no,2,FALSE))</f>
        <v/>
      </c>
      <c r="AJ235" s="14" t="str">
        <f>IF(Point[Asset Group]="","",VLOOKUP(Point[Baby Changing],yes_no,2,FALSE))</f>
        <v/>
      </c>
      <c r="AK235" s="14" t="str">
        <f>IF(Point[Asset Group]="","",VLOOKUP(Point[Service Room],yes_no,2,FALSE))</f>
        <v/>
      </c>
      <c r="AL235" s="14" t="str">
        <f>IF(Point[Asset Group]="","",VLOOKUP(Point[Service Tap],service_tap,2,FALSE))</f>
        <v/>
      </c>
      <c r="AM235" s="14" t="str">
        <f>IF(Point[Asset Group]="","",VLOOKUP(Point[Heating Type],wc_heating,2,FALSE))</f>
        <v/>
      </c>
      <c r="AN235" s="14" t="str">
        <f>IF(Point[Asset Group]="","",VLOOKUP(Point[Power Supply],power_supply,2,FALSE))</f>
        <v/>
      </c>
      <c r="AO235" s="14" t="str">
        <f>IF(Point[Asset Group]="","",VLOOKUP(Point[Waste Water],waste_water,2,FALSE))</f>
        <v/>
      </c>
      <c r="AP235" s="14" t="str">
        <f>IF(Point[Asset Group]="","",VLOOKUP(Point[Furniture SubType],subdom_master_gdb,2,FALSE))</f>
        <v/>
      </c>
      <c r="AQ235" s="14" t="str">
        <f>IF(Point[Asset Group]="","",VLOOKUP(Point[Concrete Pad],yes_no,2,FALSE))</f>
        <v/>
      </c>
      <c r="AR235" s="14" t="str">
        <f>IF(Point[Asset Group]="","",VLOOKUP(Point[Material],material_master,2,FALSE))</f>
        <v/>
      </c>
      <c r="AS235" s="14" t="str">
        <f>IF(Point[Asset Group]="","",VLOOKUP(Point[Plumbing],irrigation_plumbing,2,FALSE))</f>
        <v/>
      </c>
      <c r="AT235" s="14" t="str">
        <f>IF(Point[Asset Group]="","",VLOOKUP(Point[Sprinklers],irrigation_sprinklers,2,FALSE))</f>
        <v/>
      </c>
      <c r="AU235" s="14" t="str">
        <f>IF(Point[Asset Group]="","",VLOOKUP(Point[System],irrigation_system,2,FALSE))</f>
        <v/>
      </c>
      <c r="AV235" s="14" t="str">
        <f>IF(Point[Asset Group]="","",VLOOKUP(Point[Status],irrigation_status,2,FALSE))</f>
        <v/>
      </c>
      <c r="AW235" s="11" t="str">
        <f>IF(Point[Date of manufacture]="","",Point[Date of manufacture])</f>
        <v/>
      </c>
      <c r="AX235" s="14" t="str">
        <f>IF(Point[Asset Group]="","",VLOOKUP(Point[Sign Purpose],sign_purpose,2,FALSE))</f>
        <v/>
      </c>
      <c r="AY235" s="14" t="str">
        <f>IF(Point[Asset Group]="","",VLOOKUP(Point[Sign Material],material_master,2,FALSE))</f>
        <v/>
      </c>
      <c r="AZ235" s="14" t="str">
        <f>IF(Point[Asset Group]="","",VLOOKUP(Point[Affixed To],sign_affix,2,FALSE))</f>
        <v/>
      </c>
      <c r="BA235" s="14" t="str">
        <f>IF(Point[Size HxB mm]="","",Point[Size HxB mm])</f>
        <v/>
      </c>
      <c r="BB235" s="14" t="str">
        <f>IF(Point[Height m]="","",Point[Height m])</f>
        <v/>
      </c>
      <c r="BC235" s="14" t="str">
        <f>IF(Point[Asset Group]="","",VLOOKUP(Point[Post Material],material_master,2,FALSE))</f>
        <v/>
      </c>
      <c r="BD235" s="14" t="str">
        <f>IF(Point[Asset Group]="","",VLOOKUP(Point[Post Number],number,2,FALSE))</f>
        <v/>
      </c>
      <c r="BE235" s="14" t="str">
        <f>IF(Point[Asset Group]="","",VLOOKUP(Point[Structure SubType],subdom_master_gdb,2,FALSE))</f>
        <v/>
      </c>
      <c r="BF235" s="14" t="str">
        <f>IF(Point[Area m2]="","",Point[Area m2])</f>
        <v/>
      </c>
      <c r="BG235" s="14" t="str">
        <f>IF(Point[Length m]="","",Point[Length m])</f>
        <v/>
      </c>
      <c r="BH235" s="14" t="str">
        <f>IF(Point[Width m]="","",Point[Width m])</f>
        <v/>
      </c>
      <c r="BI235" s="14" t="str">
        <f>IF(Point[Diameter m]="","",Point[Diameter m])</f>
        <v/>
      </c>
      <c r="BJ235" s="14" t="str">
        <f>IF(Point[Asset Group]="","",VLOOKUP(Point[Number of Pipes],number,2,FALSE))</f>
        <v/>
      </c>
      <c r="BK235" s="14" t="str">
        <f>IF(Point[Asset Group]="","",VLOOKUP(Point[Combined Name],2,FALSE))</f>
        <v/>
      </c>
      <c r="BL235" s="14" t="str">
        <f>IF(Point[Asset Group]="","",VLOOKUP(Point[Size Class],size_class,2,FALSE))</f>
        <v/>
      </c>
      <c r="BM235" s="14" t="str">
        <f>IF(Point[Asset Group]="","",VLOOKUP(Point[Age Class],age_class,2,FALSE))</f>
        <v/>
      </c>
      <c r="BN235" s="14" t="str">
        <f>IF(Point[Girth (cm)]="","",Point[Girth (cm)])</f>
        <v/>
      </c>
      <c r="BO235" s="14" t="str">
        <f>IF(Point[Crown Radius (m)]="","",Point[Crown Radius (m)])</f>
        <v/>
      </c>
      <c r="BP235" s="14" t="str">
        <f>IF(Point[Asset Group]="","",VLOOKUP(Point[Rooting Environment],root_enviro,2,FALSE))</f>
        <v/>
      </c>
      <c r="BQ235" s="14" t="str">
        <f>IF(Point[Asset Group]="","",VLOOKUP(Point[Tree Surround],tree_surround,2,FALSE))</f>
        <v/>
      </c>
      <c r="BR235" s="14" t="str">
        <f>IF(Point[Asset Group]="","",VLOOKUP(Point[Tree Grill],yes_no,2,FALSE))</f>
        <v/>
      </c>
      <c r="BS235" s="14" t="str">
        <f>IF(Point[Asset Group]="","",VLOOKUP(Point[Tree Location],tree_location,2,FALSE))</f>
        <v/>
      </c>
    </row>
    <row r="236" spans="1:71" s="3" customFormat="1" x14ac:dyDescent="0.2">
      <c r="A236" s="3" t="str">
        <f>IF(Point[DWG File Name]="","",Point[DWG File Name])</f>
        <v/>
      </c>
      <c r="B236" s="3" t="str">
        <f>IF(Point[DWG Layer Name]="","",Point[DWG Layer Name])</f>
        <v/>
      </c>
      <c r="C236" s="3" t="str">
        <f>IF(Point[DWG Handle]="","",Point[DWG Handle])</f>
        <v/>
      </c>
      <c r="D236" s="58" t="str">
        <f>IF(Point[X]="","",Point[X])</f>
        <v/>
      </c>
      <c r="E236" s="58" t="str">
        <f>IF(Point[Y]="","",Point[Y])</f>
        <v/>
      </c>
      <c r="F236" s="3" t="str">
        <f>IF(Point[Replacement Asset]="","",Point[Replacement Asset])</f>
        <v/>
      </c>
      <c r="G236" s="3" t="str">
        <f>IF(Point[Asset ID]="","",UPPER(Point[Asset ID]))</f>
        <v/>
      </c>
      <c r="H236" s="3" t="str">
        <f>IF(Point[Asset Group]="","",VLOOKUP(Point[Asset Group],asset_grp_pt,4,FALSE))</f>
        <v/>
      </c>
      <c r="I236" s="3" t="str">
        <f>IF(Point[Asset Group]="","",VLOOKUP(Point[Asset Group],asset_grp_pt,2,FALSE))</f>
        <v/>
      </c>
      <c r="J236" s="3" t="str">
        <f>IF(Point[Asset Group]="","",VLOOKUP(Point[Asset Group],asset_grp_pt,3,FALSE))</f>
        <v/>
      </c>
      <c r="K236" s="3" t="str">
        <f>IF(Point[Asset Group]="","",VLOOKUP(Point[Asset Type],type_master_list,2,FALSE))</f>
        <v/>
      </c>
      <c r="L236" s="3" t="str">
        <f>IF(Point[Asset Name]="","",PROPER(Point[Asset Name]))</f>
        <v/>
      </c>
      <c r="M236" s="11" t="str">
        <f>IF(Point[Install Date]="","",Point[Install Date])</f>
        <v/>
      </c>
      <c r="N236" s="11" t="str">
        <f>IF(Point[Note]="","",PROPER(Point[Note]))</f>
        <v/>
      </c>
      <c r="O236" s="11" t="str">
        <f>IF(Point[Resource Consent Number]="","",UPPER(Point[Resource Consent Number]))</f>
        <v/>
      </c>
      <c r="P236" s="53" t="str">
        <f>IF(Point[Asset Unit Cost]="","",Point[Asset Unit Cost])</f>
        <v/>
      </c>
      <c r="Q236" s="11" t="str">
        <f>IF(Point[Added By]="","",UPPER(Point[Added By]))</f>
        <v/>
      </c>
      <c r="R236" s="11" t="str">
        <f>IF(Point[Added Date]="","",Point[Added Date])</f>
        <v/>
      </c>
      <c r="S236" s="14" t="str">
        <f>IF(Point[Z COORD]="","",Point[Z COORD])</f>
        <v/>
      </c>
      <c r="T236" s="14" t="str">
        <f>IF(Point[Asset Description]="","",PROPER(Point[Asset Description]))</f>
        <v/>
      </c>
      <c r="U236" s="14" t="str">
        <f>IF(Point[[Artist ]]="","",PROPER(Point[[Artist ]]))</f>
        <v/>
      </c>
      <c r="V236" s="14" t="str">
        <f>IF(Point[Material Notes]="","",PROPER(Point[Material Notes]))</f>
        <v/>
      </c>
      <c r="W236" s="14" t="str">
        <f>IF(Point[Dimension Notes]="","",Point[Dimension Notes])</f>
        <v/>
      </c>
      <c r="X236" s="14" t="str">
        <f>IF(Point[List]="","",VLOOKUP(Point[Burner Number],number,2,FALSE))</f>
        <v/>
      </c>
      <c r="Y236" s="14" t="str">
        <f>IF(Point[List]="","",VLOOKUP(Point[Fuel],bbq_fuel,2,FALSE))</f>
        <v/>
      </c>
      <c r="Z236" s="14" t="str">
        <f>IF(Point[List]="","",VLOOKUP(Point[Cabinet Material],bbq_material,2,FALSE))</f>
        <v/>
      </c>
      <c r="AA236" s="14" t="str">
        <f>IF(Point[Asset Group]="","",VLOOKUP(Point[Manufacturer],manufacturer,2,FALSE))</f>
        <v/>
      </c>
      <c r="AB236" s="14" t="str">
        <f>IF(Point[Uinsex WC]="","",Point[Uinsex WC])</f>
        <v/>
      </c>
      <c r="AC236" s="14" t="str">
        <f>IF(Point[Female WC]="","",Point[Female WC])</f>
        <v/>
      </c>
      <c r="AD236" s="14" t="str">
        <f>IF(Point[Male WC]="","",Point[Male WC])</f>
        <v/>
      </c>
      <c r="AE236" s="14" t="str">
        <f>IF(Point[Urinal]="","",Point[Urinal])</f>
        <v/>
      </c>
      <c r="AF236" s="14" t="str">
        <f>IF(Point[Disabled Unisex]="","",Point[Disabled Unisex])</f>
        <v/>
      </c>
      <c r="AG236" s="14" t="str">
        <f>IF(Point[Disabled Female]="","",Point[Disabled Female])</f>
        <v/>
      </c>
      <c r="AH236" s="14" t="str">
        <f>IF(Point[Disabled Male]="","",Point[Disabled Male])</f>
        <v/>
      </c>
      <c r="AI236" s="14" t="str">
        <f>IF(Point[Asset Group]="","",VLOOKUP(Point[Handrail],yes_no,2,FALSE))</f>
        <v/>
      </c>
      <c r="AJ236" s="14" t="str">
        <f>IF(Point[Asset Group]="","",VLOOKUP(Point[Baby Changing],yes_no,2,FALSE))</f>
        <v/>
      </c>
      <c r="AK236" s="14" t="str">
        <f>IF(Point[Asset Group]="","",VLOOKUP(Point[Service Room],yes_no,2,FALSE))</f>
        <v/>
      </c>
      <c r="AL236" s="14" t="str">
        <f>IF(Point[Asset Group]="","",VLOOKUP(Point[Service Tap],service_tap,2,FALSE))</f>
        <v/>
      </c>
      <c r="AM236" s="14" t="str">
        <f>IF(Point[Asset Group]="","",VLOOKUP(Point[Heating Type],wc_heating,2,FALSE))</f>
        <v/>
      </c>
      <c r="AN236" s="14" t="str">
        <f>IF(Point[Asset Group]="","",VLOOKUP(Point[Power Supply],power_supply,2,FALSE))</f>
        <v/>
      </c>
      <c r="AO236" s="14" t="str">
        <f>IF(Point[Asset Group]="","",VLOOKUP(Point[Waste Water],waste_water,2,FALSE))</f>
        <v/>
      </c>
      <c r="AP236" s="14" t="str">
        <f>IF(Point[Asset Group]="","",VLOOKUP(Point[Furniture SubType],subdom_master_gdb,2,FALSE))</f>
        <v/>
      </c>
      <c r="AQ236" s="14" t="str">
        <f>IF(Point[Asset Group]="","",VLOOKUP(Point[Concrete Pad],yes_no,2,FALSE))</f>
        <v/>
      </c>
      <c r="AR236" s="14" t="str">
        <f>IF(Point[Asset Group]="","",VLOOKUP(Point[Material],material_master,2,FALSE))</f>
        <v/>
      </c>
      <c r="AS236" s="14" t="str">
        <f>IF(Point[Asset Group]="","",VLOOKUP(Point[Plumbing],irrigation_plumbing,2,FALSE))</f>
        <v/>
      </c>
      <c r="AT236" s="14" t="str">
        <f>IF(Point[Asset Group]="","",VLOOKUP(Point[Sprinklers],irrigation_sprinklers,2,FALSE))</f>
        <v/>
      </c>
      <c r="AU236" s="14" t="str">
        <f>IF(Point[Asset Group]="","",VLOOKUP(Point[System],irrigation_system,2,FALSE))</f>
        <v/>
      </c>
      <c r="AV236" s="14" t="str">
        <f>IF(Point[Asset Group]="","",VLOOKUP(Point[Status],irrigation_status,2,FALSE))</f>
        <v/>
      </c>
      <c r="AW236" s="11" t="str">
        <f>IF(Point[Date of manufacture]="","",Point[Date of manufacture])</f>
        <v/>
      </c>
      <c r="AX236" s="14" t="str">
        <f>IF(Point[Asset Group]="","",VLOOKUP(Point[Sign Purpose],sign_purpose,2,FALSE))</f>
        <v/>
      </c>
      <c r="AY236" s="14" t="str">
        <f>IF(Point[Asset Group]="","",VLOOKUP(Point[Sign Material],material_master,2,FALSE))</f>
        <v/>
      </c>
      <c r="AZ236" s="14" t="str">
        <f>IF(Point[Asset Group]="","",VLOOKUP(Point[Affixed To],sign_affix,2,FALSE))</f>
        <v/>
      </c>
      <c r="BA236" s="14" t="str">
        <f>IF(Point[Size HxB mm]="","",Point[Size HxB mm])</f>
        <v/>
      </c>
      <c r="BB236" s="14" t="str">
        <f>IF(Point[Height m]="","",Point[Height m])</f>
        <v/>
      </c>
      <c r="BC236" s="14" t="str">
        <f>IF(Point[Asset Group]="","",VLOOKUP(Point[Post Material],material_master,2,FALSE))</f>
        <v/>
      </c>
      <c r="BD236" s="14" t="str">
        <f>IF(Point[Asset Group]="","",VLOOKUP(Point[Post Number],number,2,FALSE))</f>
        <v/>
      </c>
      <c r="BE236" s="14" t="str">
        <f>IF(Point[Asset Group]="","",VLOOKUP(Point[Structure SubType],subdom_master_gdb,2,FALSE))</f>
        <v/>
      </c>
      <c r="BF236" s="14" t="str">
        <f>IF(Point[Area m2]="","",Point[Area m2])</f>
        <v/>
      </c>
      <c r="BG236" s="14" t="str">
        <f>IF(Point[Length m]="","",Point[Length m])</f>
        <v/>
      </c>
      <c r="BH236" s="14" t="str">
        <f>IF(Point[Width m]="","",Point[Width m])</f>
        <v/>
      </c>
      <c r="BI236" s="14" t="str">
        <f>IF(Point[Diameter m]="","",Point[Diameter m])</f>
        <v/>
      </c>
      <c r="BJ236" s="14" t="str">
        <f>IF(Point[Asset Group]="","",VLOOKUP(Point[Number of Pipes],number,2,FALSE))</f>
        <v/>
      </c>
      <c r="BK236" s="14" t="str">
        <f>IF(Point[Asset Group]="","",VLOOKUP(Point[Combined Name],2,FALSE))</f>
        <v/>
      </c>
      <c r="BL236" s="14" t="str">
        <f>IF(Point[Asset Group]="","",VLOOKUP(Point[Size Class],size_class,2,FALSE))</f>
        <v/>
      </c>
      <c r="BM236" s="14" t="str">
        <f>IF(Point[Asset Group]="","",VLOOKUP(Point[Age Class],age_class,2,FALSE))</f>
        <v/>
      </c>
      <c r="BN236" s="14" t="str">
        <f>IF(Point[Girth (cm)]="","",Point[Girth (cm)])</f>
        <v/>
      </c>
      <c r="BO236" s="14" t="str">
        <f>IF(Point[Crown Radius (m)]="","",Point[Crown Radius (m)])</f>
        <v/>
      </c>
      <c r="BP236" s="14" t="str">
        <f>IF(Point[Asset Group]="","",VLOOKUP(Point[Rooting Environment],root_enviro,2,FALSE))</f>
        <v/>
      </c>
      <c r="BQ236" s="14" t="str">
        <f>IF(Point[Asset Group]="","",VLOOKUP(Point[Tree Surround],tree_surround,2,FALSE))</f>
        <v/>
      </c>
      <c r="BR236" s="14" t="str">
        <f>IF(Point[Asset Group]="","",VLOOKUP(Point[Tree Grill],yes_no,2,FALSE))</f>
        <v/>
      </c>
      <c r="BS236" s="14" t="str">
        <f>IF(Point[Asset Group]="","",VLOOKUP(Point[Tree Location],tree_location,2,FALSE))</f>
        <v/>
      </c>
    </row>
    <row r="237" spans="1:71" s="3" customFormat="1" x14ac:dyDescent="0.2">
      <c r="A237" s="3" t="str">
        <f>IF(Point[DWG File Name]="","",Point[DWG File Name])</f>
        <v/>
      </c>
      <c r="B237" s="3" t="str">
        <f>IF(Point[DWG Layer Name]="","",Point[DWG Layer Name])</f>
        <v/>
      </c>
      <c r="C237" s="3" t="str">
        <f>IF(Point[DWG Handle]="","",Point[DWG Handle])</f>
        <v/>
      </c>
      <c r="D237" s="58" t="str">
        <f>IF(Point[X]="","",Point[X])</f>
        <v/>
      </c>
      <c r="E237" s="58" t="str">
        <f>IF(Point[Y]="","",Point[Y])</f>
        <v/>
      </c>
      <c r="F237" s="3" t="str">
        <f>IF(Point[Replacement Asset]="","",Point[Replacement Asset])</f>
        <v/>
      </c>
      <c r="G237" s="3" t="str">
        <f>IF(Point[Asset ID]="","",UPPER(Point[Asset ID]))</f>
        <v/>
      </c>
      <c r="H237" s="3" t="str">
        <f>IF(Point[Asset Group]="","",VLOOKUP(Point[Asset Group],asset_grp_pt,4,FALSE))</f>
        <v/>
      </c>
      <c r="I237" s="3" t="str">
        <f>IF(Point[Asset Group]="","",VLOOKUP(Point[Asset Group],asset_grp_pt,2,FALSE))</f>
        <v/>
      </c>
      <c r="J237" s="3" t="str">
        <f>IF(Point[Asset Group]="","",VLOOKUP(Point[Asset Group],asset_grp_pt,3,FALSE))</f>
        <v/>
      </c>
      <c r="K237" s="3" t="str">
        <f>IF(Point[Asset Group]="","",VLOOKUP(Point[Asset Type],type_master_list,2,FALSE))</f>
        <v/>
      </c>
      <c r="L237" s="3" t="str">
        <f>IF(Point[Asset Name]="","",PROPER(Point[Asset Name]))</f>
        <v/>
      </c>
      <c r="M237" s="11" t="str">
        <f>IF(Point[Install Date]="","",Point[Install Date])</f>
        <v/>
      </c>
      <c r="N237" s="11" t="str">
        <f>IF(Point[Note]="","",PROPER(Point[Note]))</f>
        <v/>
      </c>
      <c r="O237" s="11" t="str">
        <f>IF(Point[Resource Consent Number]="","",UPPER(Point[Resource Consent Number]))</f>
        <v/>
      </c>
      <c r="P237" s="53" t="str">
        <f>IF(Point[Asset Unit Cost]="","",Point[Asset Unit Cost])</f>
        <v/>
      </c>
      <c r="Q237" s="11" t="str">
        <f>IF(Point[Added By]="","",UPPER(Point[Added By]))</f>
        <v/>
      </c>
      <c r="R237" s="11" t="str">
        <f>IF(Point[Added Date]="","",Point[Added Date])</f>
        <v/>
      </c>
      <c r="S237" s="14" t="str">
        <f>IF(Point[Z COORD]="","",Point[Z COORD])</f>
        <v/>
      </c>
      <c r="T237" s="14" t="str">
        <f>IF(Point[Asset Description]="","",PROPER(Point[Asset Description]))</f>
        <v/>
      </c>
      <c r="U237" s="14" t="str">
        <f>IF(Point[[Artist ]]="","",PROPER(Point[[Artist ]]))</f>
        <v/>
      </c>
      <c r="V237" s="14" t="str">
        <f>IF(Point[Material Notes]="","",PROPER(Point[Material Notes]))</f>
        <v/>
      </c>
      <c r="W237" s="14" t="str">
        <f>IF(Point[Dimension Notes]="","",Point[Dimension Notes])</f>
        <v/>
      </c>
      <c r="X237" s="14" t="str">
        <f>IF(Point[List]="","",VLOOKUP(Point[Burner Number],number,2,FALSE))</f>
        <v/>
      </c>
      <c r="Y237" s="14" t="str">
        <f>IF(Point[List]="","",VLOOKUP(Point[Fuel],bbq_fuel,2,FALSE))</f>
        <v/>
      </c>
      <c r="Z237" s="14" t="str">
        <f>IF(Point[List]="","",VLOOKUP(Point[Cabinet Material],bbq_material,2,FALSE))</f>
        <v/>
      </c>
      <c r="AA237" s="14" t="str">
        <f>IF(Point[Asset Group]="","",VLOOKUP(Point[Manufacturer],manufacturer,2,FALSE))</f>
        <v/>
      </c>
      <c r="AB237" s="14" t="str">
        <f>IF(Point[Uinsex WC]="","",Point[Uinsex WC])</f>
        <v/>
      </c>
      <c r="AC237" s="14" t="str">
        <f>IF(Point[Female WC]="","",Point[Female WC])</f>
        <v/>
      </c>
      <c r="AD237" s="14" t="str">
        <f>IF(Point[Male WC]="","",Point[Male WC])</f>
        <v/>
      </c>
      <c r="AE237" s="14" t="str">
        <f>IF(Point[Urinal]="","",Point[Urinal])</f>
        <v/>
      </c>
      <c r="AF237" s="14" t="str">
        <f>IF(Point[Disabled Unisex]="","",Point[Disabled Unisex])</f>
        <v/>
      </c>
      <c r="AG237" s="14" t="str">
        <f>IF(Point[Disabled Female]="","",Point[Disabled Female])</f>
        <v/>
      </c>
      <c r="AH237" s="14" t="str">
        <f>IF(Point[Disabled Male]="","",Point[Disabled Male])</f>
        <v/>
      </c>
      <c r="AI237" s="14" t="str">
        <f>IF(Point[Asset Group]="","",VLOOKUP(Point[Handrail],yes_no,2,FALSE))</f>
        <v/>
      </c>
      <c r="AJ237" s="14" t="str">
        <f>IF(Point[Asset Group]="","",VLOOKUP(Point[Baby Changing],yes_no,2,FALSE))</f>
        <v/>
      </c>
      <c r="AK237" s="14" t="str">
        <f>IF(Point[Asset Group]="","",VLOOKUP(Point[Service Room],yes_no,2,FALSE))</f>
        <v/>
      </c>
      <c r="AL237" s="14" t="str">
        <f>IF(Point[Asset Group]="","",VLOOKUP(Point[Service Tap],service_tap,2,FALSE))</f>
        <v/>
      </c>
      <c r="AM237" s="14" t="str">
        <f>IF(Point[Asset Group]="","",VLOOKUP(Point[Heating Type],wc_heating,2,FALSE))</f>
        <v/>
      </c>
      <c r="AN237" s="14" t="str">
        <f>IF(Point[Asset Group]="","",VLOOKUP(Point[Power Supply],power_supply,2,FALSE))</f>
        <v/>
      </c>
      <c r="AO237" s="14" t="str">
        <f>IF(Point[Asset Group]="","",VLOOKUP(Point[Waste Water],waste_water,2,FALSE))</f>
        <v/>
      </c>
      <c r="AP237" s="14" t="str">
        <f>IF(Point[Asset Group]="","",VLOOKUP(Point[Furniture SubType],subdom_master_gdb,2,FALSE))</f>
        <v/>
      </c>
      <c r="AQ237" s="14" t="str">
        <f>IF(Point[Asset Group]="","",VLOOKUP(Point[Concrete Pad],yes_no,2,FALSE))</f>
        <v/>
      </c>
      <c r="AR237" s="14" t="str">
        <f>IF(Point[Asset Group]="","",VLOOKUP(Point[Material],material_master,2,FALSE))</f>
        <v/>
      </c>
      <c r="AS237" s="14" t="str">
        <f>IF(Point[Asset Group]="","",VLOOKUP(Point[Plumbing],irrigation_plumbing,2,FALSE))</f>
        <v/>
      </c>
      <c r="AT237" s="14" t="str">
        <f>IF(Point[Asset Group]="","",VLOOKUP(Point[Sprinklers],irrigation_sprinklers,2,FALSE))</f>
        <v/>
      </c>
      <c r="AU237" s="14" t="str">
        <f>IF(Point[Asset Group]="","",VLOOKUP(Point[System],irrigation_system,2,FALSE))</f>
        <v/>
      </c>
      <c r="AV237" s="14" t="str">
        <f>IF(Point[Asset Group]="","",VLOOKUP(Point[Status],irrigation_status,2,FALSE))</f>
        <v/>
      </c>
      <c r="AW237" s="11" t="str">
        <f>IF(Point[Date of manufacture]="","",Point[Date of manufacture])</f>
        <v/>
      </c>
      <c r="AX237" s="14" t="str">
        <f>IF(Point[Asset Group]="","",VLOOKUP(Point[Sign Purpose],sign_purpose,2,FALSE))</f>
        <v/>
      </c>
      <c r="AY237" s="14" t="str">
        <f>IF(Point[Asset Group]="","",VLOOKUP(Point[Sign Material],material_master,2,FALSE))</f>
        <v/>
      </c>
      <c r="AZ237" s="14" t="str">
        <f>IF(Point[Asset Group]="","",VLOOKUP(Point[Affixed To],sign_affix,2,FALSE))</f>
        <v/>
      </c>
      <c r="BA237" s="14" t="str">
        <f>IF(Point[Size HxB mm]="","",Point[Size HxB mm])</f>
        <v/>
      </c>
      <c r="BB237" s="14" t="str">
        <f>IF(Point[Height m]="","",Point[Height m])</f>
        <v/>
      </c>
      <c r="BC237" s="14" t="str">
        <f>IF(Point[Asset Group]="","",VLOOKUP(Point[Post Material],material_master,2,FALSE))</f>
        <v/>
      </c>
      <c r="BD237" s="14" t="str">
        <f>IF(Point[Asset Group]="","",VLOOKUP(Point[Post Number],number,2,FALSE))</f>
        <v/>
      </c>
      <c r="BE237" s="14" t="str">
        <f>IF(Point[Asset Group]="","",VLOOKUP(Point[Structure SubType],subdom_master_gdb,2,FALSE))</f>
        <v/>
      </c>
      <c r="BF237" s="14" t="str">
        <f>IF(Point[Area m2]="","",Point[Area m2])</f>
        <v/>
      </c>
      <c r="BG237" s="14" t="str">
        <f>IF(Point[Length m]="","",Point[Length m])</f>
        <v/>
      </c>
      <c r="BH237" s="14" t="str">
        <f>IF(Point[Width m]="","",Point[Width m])</f>
        <v/>
      </c>
      <c r="BI237" s="14" t="str">
        <f>IF(Point[Diameter m]="","",Point[Diameter m])</f>
        <v/>
      </c>
      <c r="BJ237" s="14" t="str">
        <f>IF(Point[Asset Group]="","",VLOOKUP(Point[Number of Pipes],number,2,FALSE))</f>
        <v/>
      </c>
      <c r="BK237" s="14" t="str">
        <f>IF(Point[Asset Group]="","",VLOOKUP(Point[Combined Name],2,FALSE))</f>
        <v/>
      </c>
      <c r="BL237" s="14" t="str">
        <f>IF(Point[Asset Group]="","",VLOOKUP(Point[Size Class],size_class,2,FALSE))</f>
        <v/>
      </c>
      <c r="BM237" s="14" t="str">
        <f>IF(Point[Asset Group]="","",VLOOKUP(Point[Age Class],age_class,2,FALSE))</f>
        <v/>
      </c>
      <c r="BN237" s="14" t="str">
        <f>IF(Point[Girth (cm)]="","",Point[Girth (cm)])</f>
        <v/>
      </c>
      <c r="BO237" s="14" t="str">
        <f>IF(Point[Crown Radius (m)]="","",Point[Crown Radius (m)])</f>
        <v/>
      </c>
      <c r="BP237" s="14" t="str">
        <f>IF(Point[Asset Group]="","",VLOOKUP(Point[Rooting Environment],root_enviro,2,FALSE))</f>
        <v/>
      </c>
      <c r="BQ237" s="14" t="str">
        <f>IF(Point[Asset Group]="","",VLOOKUP(Point[Tree Surround],tree_surround,2,FALSE))</f>
        <v/>
      </c>
      <c r="BR237" s="14" t="str">
        <f>IF(Point[Asset Group]="","",VLOOKUP(Point[Tree Grill],yes_no,2,FALSE))</f>
        <v/>
      </c>
      <c r="BS237" s="14" t="str">
        <f>IF(Point[Asset Group]="","",VLOOKUP(Point[Tree Location],tree_location,2,FALSE))</f>
        <v/>
      </c>
    </row>
    <row r="238" spans="1:71" s="3" customFormat="1" x14ac:dyDescent="0.2">
      <c r="A238" s="3" t="str">
        <f>IF(Point[DWG File Name]="","",Point[DWG File Name])</f>
        <v/>
      </c>
      <c r="B238" s="3" t="str">
        <f>IF(Point[DWG Layer Name]="","",Point[DWG Layer Name])</f>
        <v/>
      </c>
      <c r="C238" s="3" t="str">
        <f>IF(Point[DWG Handle]="","",Point[DWG Handle])</f>
        <v/>
      </c>
      <c r="D238" s="58" t="str">
        <f>IF(Point[X]="","",Point[X])</f>
        <v/>
      </c>
      <c r="E238" s="58" t="str">
        <f>IF(Point[Y]="","",Point[Y])</f>
        <v/>
      </c>
      <c r="F238" s="3" t="str">
        <f>IF(Point[Replacement Asset]="","",Point[Replacement Asset])</f>
        <v/>
      </c>
      <c r="G238" s="3" t="str">
        <f>IF(Point[Asset ID]="","",UPPER(Point[Asset ID]))</f>
        <v/>
      </c>
      <c r="H238" s="3" t="str">
        <f>IF(Point[Asset Group]="","",VLOOKUP(Point[Asset Group],asset_grp_pt,4,FALSE))</f>
        <v/>
      </c>
      <c r="I238" s="3" t="str">
        <f>IF(Point[Asset Group]="","",VLOOKUP(Point[Asset Group],asset_grp_pt,2,FALSE))</f>
        <v/>
      </c>
      <c r="J238" s="3" t="str">
        <f>IF(Point[Asset Group]="","",VLOOKUP(Point[Asset Group],asset_grp_pt,3,FALSE))</f>
        <v/>
      </c>
      <c r="K238" s="3" t="str">
        <f>IF(Point[Asset Group]="","",VLOOKUP(Point[Asset Type],type_master_list,2,FALSE))</f>
        <v/>
      </c>
      <c r="L238" s="3" t="str">
        <f>IF(Point[Asset Name]="","",PROPER(Point[Asset Name]))</f>
        <v/>
      </c>
      <c r="M238" s="11" t="str">
        <f>IF(Point[Install Date]="","",Point[Install Date])</f>
        <v/>
      </c>
      <c r="N238" s="11" t="str">
        <f>IF(Point[Note]="","",PROPER(Point[Note]))</f>
        <v/>
      </c>
      <c r="O238" s="11" t="str">
        <f>IF(Point[Resource Consent Number]="","",UPPER(Point[Resource Consent Number]))</f>
        <v/>
      </c>
      <c r="P238" s="53" t="str">
        <f>IF(Point[Asset Unit Cost]="","",Point[Asset Unit Cost])</f>
        <v/>
      </c>
      <c r="Q238" s="11" t="str">
        <f>IF(Point[Added By]="","",UPPER(Point[Added By]))</f>
        <v/>
      </c>
      <c r="R238" s="11" t="str">
        <f>IF(Point[Added Date]="","",Point[Added Date])</f>
        <v/>
      </c>
      <c r="S238" s="14" t="str">
        <f>IF(Point[Z COORD]="","",Point[Z COORD])</f>
        <v/>
      </c>
      <c r="T238" s="14" t="str">
        <f>IF(Point[Asset Description]="","",PROPER(Point[Asset Description]))</f>
        <v/>
      </c>
      <c r="U238" s="14" t="str">
        <f>IF(Point[[Artist ]]="","",PROPER(Point[[Artist ]]))</f>
        <v/>
      </c>
      <c r="V238" s="14" t="str">
        <f>IF(Point[Material Notes]="","",PROPER(Point[Material Notes]))</f>
        <v/>
      </c>
      <c r="W238" s="14" t="str">
        <f>IF(Point[Dimension Notes]="","",Point[Dimension Notes])</f>
        <v/>
      </c>
      <c r="X238" s="14" t="str">
        <f>IF(Point[List]="","",VLOOKUP(Point[Burner Number],number,2,FALSE))</f>
        <v/>
      </c>
      <c r="Y238" s="14" t="str">
        <f>IF(Point[List]="","",VLOOKUP(Point[Fuel],bbq_fuel,2,FALSE))</f>
        <v/>
      </c>
      <c r="Z238" s="14" t="str">
        <f>IF(Point[List]="","",VLOOKUP(Point[Cabinet Material],bbq_material,2,FALSE))</f>
        <v/>
      </c>
      <c r="AA238" s="14" t="str">
        <f>IF(Point[Asset Group]="","",VLOOKUP(Point[Manufacturer],manufacturer,2,FALSE))</f>
        <v/>
      </c>
      <c r="AB238" s="14" t="str">
        <f>IF(Point[Uinsex WC]="","",Point[Uinsex WC])</f>
        <v/>
      </c>
      <c r="AC238" s="14" t="str">
        <f>IF(Point[Female WC]="","",Point[Female WC])</f>
        <v/>
      </c>
      <c r="AD238" s="14" t="str">
        <f>IF(Point[Male WC]="","",Point[Male WC])</f>
        <v/>
      </c>
      <c r="AE238" s="14" t="str">
        <f>IF(Point[Urinal]="","",Point[Urinal])</f>
        <v/>
      </c>
      <c r="AF238" s="14" t="str">
        <f>IF(Point[Disabled Unisex]="","",Point[Disabled Unisex])</f>
        <v/>
      </c>
      <c r="AG238" s="14" t="str">
        <f>IF(Point[Disabled Female]="","",Point[Disabled Female])</f>
        <v/>
      </c>
      <c r="AH238" s="14" t="str">
        <f>IF(Point[Disabled Male]="","",Point[Disabled Male])</f>
        <v/>
      </c>
      <c r="AI238" s="14" t="str">
        <f>IF(Point[Asset Group]="","",VLOOKUP(Point[Handrail],yes_no,2,FALSE))</f>
        <v/>
      </c>
      <c r="AJ238" s="14" t="str">
        <f>IF(Point[Asset Group]="","",VLOOKUP(Point[Baby Changing],yes_no,2,FALSE))</f>
        <v/>
      </c>
      <c r="AK238" s="14" t="str">
        <f>IF(Point[Asset Group]="","",VLOOKUP(Point[Service Room],yes_no,2,FALSE))</f>
        <v/>
      </c>
      <c r="AL238" s="14" t="str">
        <f>IF(Point[Asset Group]="","",VLOOKUP(Point[Service Tap],service_tap,2,FALSE))</f>
        <v/>
      </c>
      <c r="AM238" s="14" t="str">
        <f>IF(Point[Asset Group]="","",VLOOKUP(Point[Heating Type],wc_heating,2,FALSE))</f>
        <v/>
      </c>
      <c r="AN238" s="14" t="str">
        <f>IF(Point[Asset Group]="","",VLOOKUP(Point[Power Supply],power_supply,2,FALSE))</f>
        <v/>
      </c>
      <c r="AO238" s="14" t="str">
        <f>IF(Point[Asset Group]="","",VLOOKUP(Point[Waste Water],waste_water,2,FALSE))</f>
        <v/>
      </c>
      <c r="AP238" s="14" t="str">
        <f>IF(Point[Asset Group]="","",VLOOKUP(Point[Furniture SubType],subdom_master_gdb,2,FALSE))</f>
        <v/>
      </c>
      <c r="AQ238" s="14" t="str">
        <f>IF(Point[Asset Group]="","",VLOOKUP(Point[Concrete Pad],yes_no,2,FALSE))</f>
        <v/>
      </c>
      <c r="AR238" s="14" t="str">
        <f>IF(Point[Asset Group]="","",VLOOKUP(Point[Material],material_master,2,FALSE))</f>
        <v/>
      </c>
      <c r="AS238" s="14" t="str">
        <f>IF(Point[Asset Group]="","",VLOOKUP(Point[Plumbing],irrigation_plumbing,2,FALSE))</f>
        <v/>
      </c>
      <c r="AT238" s="14" t="str">
        <f>IF(Point[Asset Group]="","",VLOOKUP(Point[Sprinklers],irrigation_sprinklers,2,FALSE))</f>
        <v/>
      </c>
      <c r="AU238" s="14" t="str">
        <f>IF(Point[Asset Group]="","",VLOOKUP(Point[System],irrigation_system,2,FALSE))</f>
        <v/>
      </c>
      <c r="AV238" s="14" t="str">
        <f>IF(Point[Asset Group]="","",VLOOKUP(Point[Status],irrigation_status,2,FALSE))</f>
        <v/>
      </c>
      <c r="AW238" s="11" t="str">
        <f>IF(Point[Date of manufacture]="","",Point[Date of manufacture])</f>
        <v/>
      </c>
      <c r="AX238" s="14" t="str">
        <f>IF(Point[Asset Group]="","",VLOOKUP(Point[Sign Purpose],sign_purpose,2,FALSE))</f>
        <v/>
      </c>
      <c r="AY238" s="14" t="str">
        <f>IF(Point[Asset Group]="","",VLOOKUP(Point[Sign Material],material_master,2,FALSE))</f>
        <v/>
      </c>
      <c r="AZ238" s="14" t="str">
        <f>IF(Point[Asset Group]="","",VLOOKUP(Point[Affixed To],sign_affix,2,FALSE))</f>
        <v/>
      </c>
      <c r="BA238" s="14" t="str">
        <f>IF(Point[Size HxB mm]="","",Point[Size HxB mm])</f>
        <v/>
      </c>
      <c r="BB238" s="14" t="str">
        <f>IF(Point[Height m]="","",Point[Height m])</f>
        <v/>
      </c>
      <c r="BC238" s="14" t="str">
        <f>IF(Point[Asset Group]="","",VLOOKUP(Point[Post Material],material_master,2,FALSE))</f>
        <v/>
      </c>
      <c r="BD238" s="14" t="str">
        <f>IF(Point[Asset Group]="","",VLOOKUP(Point[Post Number],number,2,FALSE))</f>
        <v/>
      </c>
      <c r="BE238" s="14" t="str">
        <f>IF(Point[Asset Group]="","",VLOOKUP(Point[Structure SubType],subdom_master_gdb,2,FALSE))</f>
        <v/>
      </c>
      <c r="BF238" s="14" t="str">
        <f>IF(Point[Area m2]="","",Point[Area m2])</f>
        <v/>
      </c>
      <c r="BG238" s="14" t="str">
        <f>IF(Point[Length m]="","",Point[Length m])</f>
        <v/>
      </c>
      <c r="BH238" s="14" t="str">
        <f>IF(Point[Width m]="","",Point[Width m])</f>
        <v/>
      </c>
      <c r="BI238" s="14" t="str">
        <f>IF(Point[Diameter m]="","",Point[Diameter m])</f>
        <v/>
      </c>
      <c r="BJ238" s="14" t="str">
        <f>IF(Point[Asset Group]="","",VLOOKUP(Point[Number of Pipes],number,2,FALSE))</f>
        <v/>
      </c>
      <c r="BK238" s="14" t="str">
        <f>IF(Point[Asset Group]="","",VLOOKUP(Point[Combined Name],2,FALSE))</f>
        <v/>
      </c>
      <c r="BL238" s="14" t="str">
        <f>IF(Point[Asset Group]="","",VLOOKUP(Point[Size Class],size_class,2,FALSE))</f>
        <v/>
      </c>
      <c r="BM238" s="14" t="str">
        <f>IF(Point[Asset Group]="","",VLOOKUP(Point[Age Class],age_class,2,FALSE))</f>
        <v/>
      </c>
      <c r="BN238" s="14" t="str">
        <f>IF(Point[Girth (cm)]="","",Point[Girth (cm)])</f>
        <v/>
      </c>
      <c r="BO238" s="14" t="str">
        <f>IF(Point[Crown Radius (m)]="","",Point[Crown Radius (m)])</f>
        <v/>
      </c>
      <c r="BP238" s="14" t="str">
        <f>IF(Point[Asset Group]="","",VLOOKUP(Point[Rooting Environment],root_enviro,2,FALSE))</f>
        <v/>
      </c>
      <c r="BQ238" s="14" t="str">
        <f>IF(Point[Asset Group]="","",VLOOKUP(Point[Tree Surround],tree_surround,2,FALSE))</f>
        <v/>
      </c>
      <c r="BR238" s="14" t="str">
        <f>IF(Point[Asset Group]="","",VLOOKUP(Point[Tree Grill],yes_no,2,FALSE))</f>
        <v/>
      </c>
      <c r="BS238" s="14" t="str">
        <f>IF(Point[Asset Group]="","",VLOOKUP(Point[Tree Location],tree_location,2,FALSE))</f>
        <v/>
      </c>
    </row>
    <row r="239" spans="1:71" s="3" customFormat="1" x14ac:dyDescent="0.2">
      <c r="A239" s="3" t="str">
        <f>IF(Point[DWG File Name]="","",Point[DWG File Name])</f>
        <v/>
      </c>
      <c r="B239" s="3" t="str">
        <f>IF(Point[DWG Layer Name]="","",Point[DWG Layer Name])</f>
        <v/>
      </c>
      <c r="C239" s="3" t="str">
        <f>IF(Point[DWG Handle]="","",Point[DWG Handle])</f>
        <v/>
      </c>
      <c r="D239" s="58" t="str">
        <f>IF(Point[X]="","",Point[X])</f>
        <v/>
      </c>
      <c r="E239" s="58" t="str">
        <f>IF(Point[Y]="","",Point[Y])</f>
        <v/>
      </c>
      <c r="F239" s="3" t="str">
        <f>IF(Point[Replacement Asset]="","",Point[Replacement Asset])</f>
        <v/>
      </c>
      <c r="G239" s="3" t="str">
        <f>IF(Point[Asset ID]="","",UPPER(Point[Asset ID]))</f>
        <v/>
      </c>
      <c r="H239" s="3" t="str">
        <f>IF(Point[Asset Group]="","",VLOOKUP(Point[Asset Group],asset_grp_pt,4,FALSE))</f>
        <v/>
      </c>
      <c r="I239" s="3" t="str">
        <f>IF(Point[Asset Group]="","",VLOOKUP(Point[Asset Group],asset_grp_pt,2,FALSE))</f>
        <v/>
      </c>
      <c r="J239" s="3" t="str">
        <f>IF(Point[Asset Group]="","",VLOOKUP(Point[Asset Group],asset_grp_pt,3,FALSE))</f>
        <v/>
      </c>
      <c r="K239" s="3" t="str">
        <f>IF(Point[Asset Group]="","",VLOOKUP(Point[Asset Type],type_master_list,2,FALSE))</f>
        <v/>
      </c>
      <c r="L239" s="3" t="str">
        <f>IF(Point[Asset Name]="","",PROPER(Point[Asset Name]))</f>
        <v/>
      </c>
      <c r="M239" s="11" t="str">
        <f>IF(Point[Install Date]="","",Point[Install Date])</f>
        <v/>
      </c>
      <c r="N239" s="11" t="str">
        <f>IF(Point[Note]="","",PROPER(Point[Note]))</f>
        <v/>
      </c>
      <c r="O239" s="11" t="str">
        <f>IF(Point[Resource Consent Number]="","",UPPER(Point[Resource Consent Number]))</f>
        <v/>
      </c>
      <c r="P239" s="53" t="str">
        <f>IF(Point[Asset Unit Cost]="","",Point[Asset Unit Cost])</f>
        <v/>
      </c>
      <c r="Q239" s="11" t="str">
        <f>IF(Point[Added By]="","",UPPER(Point[Added By]))</f>
        <v/>
      </c>
      <c r="R239" s="11" t="str">
        <f>IF(Point[Added Date]="","",Point[Added Date])</f>
        <v/>
      </c>
      <c r="S239" s="14" t="str">
        <f>IF(Point[Z COORD]="","",Point[Z COORD])</f>
        <v/>
      </c>
      <c r="T239" s="14" t="str">
        <f>IF(Point[Asset Description]="","",PROPER(Point[Asset Description]))</f>
        <v/>
      </c>
      <c r="U239" s="14" t="str">
        <f>IF(Point[[Artist ]]="","",PROPER(Point[[Artist ]]))</f>
        <v/>
      </c>
      <c r="V239" s="14" t="str">
        <f>IF(Point[Material Notes]="","",PROPER(Point[Material Notes]))</f>
        <v/>
      </c>
      <c r="W239" s="14" t="str">
        <f>IF(Point[Dimension Notes]="","",Point[Dimension Notes])</f>
        <v/>
      </c>
      <c r="X239" s="14" t="str">
        <f>IF(Point[List]="","",VLOOKUP(Point[Burner Number],number,2,FALSE))</f>
        <v/>
      </c>
      <c r="Y239" s="14" t="str">
        <f>IF(Point[List]="","",VLOOKUP(Point[Fuel],bbq_fuel,2,FALSE))</f>
        <v/>
      </c>
      <c r="Z239" s="14" t="str">
        <f>IF(Point[List]="","",VLOOKUP(Point[Cabinet Material],bbq_material,2,FALSE))</f>
        <v/>
      </c>
      <c r="AA239" s="14" t="str">
        <f>IF(Point[Asset Group]="","",VLOOKUP(Point[Manufacturer],manufacturer,2,FALSE))</f>
        <v/>
      </c>
      <c r="AB239" s="14" t="str">
        <f>IF(Point[Uinsex WC]="","",Point[Uinsex WC])</f>
        <v/>
      </c>
      <c r="AC239" s="14" t="str">
        <f>IF(Point[Female WC]="","",Point[Female WC])</f>
        <v/>
      </c>
      <c r="AD239" s="14" t="str">
        <f>IF(Point[Male WC]="","",Point[Male WC])</f>
        <v/>
      </c>
      <c r="AE239" s="14" t="str">
        <f>IF(Point[Urinal]="","",Point[Urinal])</f>
        <v/>
      </c>
      <c r="AF239" s="14" t="str">
        <f>IF(Point[Disabled Unisex]="","",Point[Disabled Unisex])</f>
        <v/>
      </c>
      <c r="AG239" s="14" t="str">
        <f>IF(Point[Disabled Female]="","",Point[Disabled Female])</f>
        <v/>
      </c>
      <c r="AH239" s="14" t="str">
        <f>IF(Point[Disabled Male]="","",Point[Disabled Male])</f>
        <v/>
      </c>
      <c r="AI239" s="14" t="str">
        <f>IF(Point[Asset Group]="","",VLOOKUP(Point[Handrail],yes_no,2,FALSE))</f>
        <v/>
      </c>
      <c r="AJ239" s="14" t="str">
        <f>IF(Point[Asset Group]="","",VLOOKUP(Point[Baby Changing],yes_no,2,FALSE))</f>
        <v/>
      </c>
      <c r="AK239" s="14" t="str">
        <f>IF(Point[Asset Group]="","",VLOOKUP(Point[Service Room],yes_no,2,FALSE))</f>
        <v/>
      </c>
      <c r="AL239" s="14" t="str">
        <f>IF(Point[Asset Group]="","",VLOOKUP(Point[Service Tap],service_tap,2,FALSE))</f>
        <v/>
      </c>
      <c r="AM239" s="14" t="str">
        <f>IF(Point[Asset Group]="","",VLOOKUP(Point[Heating Type],wc_heating,2,FALSE))</f>
        <v/>
      </c>
      <c r="AN239" s="14" t="str">
        <f>IF(Point[Asset Group]="","",VLOOKUP(Point[Power Supply],power_supply,2,FALSE))</f>
        <v/>
      </c>
      <c r="AO239" s="14" t="str">
        <f>IF(Point[Asset Group]="","",VLOOKUP(Point[Waste Water],waste_water,2,FALSE))</f>
        <v/>
      </c>
      <c r="AP239" s="14" t="str">
        <f>IF(Point[Asset Group]="","",VLOOKUP(Point[Furniture SubType],subdom_master_gdb,2,FALSE))</f>
        <v/>
      </c>
      <c r="AQ239" s="14" t="str">
        <f>IF(Point[Asset Group]="","",VLOOKUP(Point[Concrete Pad],yes_no,2,FALSE))</f>
        <v/>
      </c>
      <c r="AR239" s="14" t="str">
        <f>IF(Point[Asset Group]="","",VLOOKUP(Point[Material],material_master,2,FALSE))</f>
        <v/>
      </c>
      <c r="AS239" s="14" t="str">
        <f>IF(Point[Asset Group]="","",VLOOKUP(Point[Plumbing],irrigation_plumbing,2,FALSE))</f>
        <v/>
      </c>
      <c r="AT239" s="14" t="str">
        <f>IF(Point[Asset Group]="","",VLOOKUP(Point[Sprinklers],irrigation_sprinklers,2,FALSE))</f>
        <v/>
      </c>
      <c r="AU239" s="14" t="str">
        <f>IF(Point[Asset Group]="","",VLOOKUP(Point[System],irrigation_system,2,FALSE))</f>
        <v/>
      </c>
      <c r="AV239" s="14" t="str">
        <f>IF(Point[Asset Group]="","",VLOOKUP(Point[Status],irrigation_status,2,FALSE))</f>
        <v/>
      </c>
      <c r="AW239" s="11" t="str">
        <f>IF(Point[Date of manufacture]="","",Point[Date of manufacture])</f>
        <v/>
      </c>
      <c r="AX239" s="14" t="str">
        <f>IF(Point[Asset Group]="","",VLOOKUP(Point[Sign Purpose],sign_purpose,2,FALSE))</f>
        <v/>
      </c>
      <c r="AY239" s="14" t="str">
        <f>IF(Point[Asset Group]="","",VLOOKUP(Point[Sign Material],material_master,2,FALSE))</f>
        <v/>
      </c>
      <c r="AZ239" s="14" t="str">
        <f>IF(Point[Asset Group]="","",VLOOKUP(Point[Affixed To],sign_affix,2,FALSE))</f>
        <v/>
      </c>
      <c r="BA239" s="14" t="str">
        <f>IF(Point[Size HxB mm]="","",Point[Size HxB mm])</f>
        <v/>
      </c>
      <c r="BB239" s="14" t="str">
        <f>IF(Point[Height m]="","",Point[Height m])</f>
        <v/>
      </c>
      <c r="BC239" s="14" t="str">
        <f>IF(Point[Asset Group]="","",VLOOKUP(Point[Post Material],material_master,2,FALSE))</f>
        <v/>
      </c>
      <c r="BD239" s="14" t="str">
        <f>IF(Point[Asset Group]="","",VLOOKUP(Point[Post Number],number,2,FALSE))</f>
        <v/>
      </c>
      <c r="BE239" s="14" t="str">
        <f>IF(Point[Asset Group]="","",VLOOKUP(Point[Structure SubType],subdom_master_gdb,2,FALSE))</f>
        <v/>
      </c>
      <c r="BF239" s="14" t="str">
        <f>IF(Point[Area m2]="","",Point[Area m2])</f>
        <v/>
      </c>
      <c r="BG239" s="14" t="str">
        <f>IF(Point[Length m]="","",Point[Length m])</f>
        <v/>
      </c>
      <c r="BH239" s="14" t="str">
        <f>IF(Point[Width m]="","",Point[Width m])</f>
        <v/>
      </c>
      <c r="BI239" s="14" t="str">
        <f>IF(Point[Diameter m]="","",Point[Diameter m])</f>
        <v/>
      </c>
      <c r="BJ239" s="14" t="str">
        <f>IF(Point[Asset Group]="","",VLOOKUP(Point[Number of Pipes],number,2,FALSE))</f>
        <v/>
      </c>
      <c r="BK239" s="14" t="str">
        <f>IF(Point[Asset Group]="","",VLOOKUP(Point[Combined Name],2,FALSE))</f>
        <v/>
      </c>
      <c r="BL239" s="14" t="str">
        <f>IF(Point[Asset Group]="","",VLOOKUP(Point[Size Class],size_class,2,FALSE))</f>
        <v/>
      </c>
      <c r="BM239" s="14" t="str">
        <f>IF(Point[Asset Group]="","",VLOOKUP(Point[Age Class],age_class,2,FALSE))</f>
        <v/>
      </c>
      <c r="BN239" s="14" t="str">
        <f>IF(Point[Girth (cm)]="","",Point[Girth (cm)])</f>
        <v/>
      </c>
      <c r="BO239" s="14" t="str">
        <f>IF(Point[Crown Radius (m)]="","",Point[Crown Radius (m)])</f>
        <v/>
      </c>
      <c r="BP239" s="14" t="str">
        <f>IF(Point[Asset Group]="","",VLOOKUP(Point[Rooting Environment],root_enviro,2,FALSE))</f>
        <v/>
      </c>
      <c r="BQ239" s="14" t="str">
        <f>IF(Point[Asset Group]="","",VLOOKUP(Point[Tree Surround],tree_surround,2,FALSE))</f>
        <v/>
      </c>
      <c r="BR239" s="14" t="str">
        <f>IF(Point[Asset Group]="","",VLOOKUP(Point[Tree Grill],yes_no,2,FALSE))</f>
        <v/>
      </c>
      <c r="BS239" s="14" t="str">
        <f>IF(Point[Asset Group]="","",VLOOKUP(Point[Tree Location],tree_location,2,FALSE))</f>
        <v/>
      </c>
    </row>
    <row r="240" spans="1:71" s="3" customFormat="1" x14ac:dyDescent="0.2">
      <c r="A240" s="3" t="str">
        <f>IF(Point[DWG File Name]="","",Point[DWG File Name])</f>
        <v/>
      </c>
      <c r="B240" s="3" t="str">
        <f>IF(Point[DWG Layer Name]="","",Point[DWG Layer Name])</f>
        <v/>
      </c>
      <c r="C240" s="3" t="str">
        <f>IF(Point[DWG Handle]="","",Point[DWG Handle])</f>
        <v/>
      </c>
      <c r="D240" s="58" t="str">
        <f>IF(Point[X]="","",Point[X])</f>
        <v/>
      </c>
      <c r="E240" s="58" t="str">
        <f>IF(Point[Y]="","",Point[Y])</f>
        <v/>
      </c>
      <c r="F240" s="3" t="str">
        <f>IF(Point[Replacement Asset]="","",Point[Replacement Asset])</f>
        <v/>
      </c>
      <c r="G240" s="3" t="str">
        <f>IF(Point[Asset ID]="","",UPPER(Point[Asset ID]))</f>
        <v/>
      </c>
      <c r="H240" s="3" t="str">
        <f>IF(Point[Asset Group]="","",VLOOKUP(Point[Asset Group],asset_grp_pt,4,FALSE))</f>
        <v/>
      </c>
      <c r="I240" s="3" t="str">
        <f>IF(Point[Asset Group]="","",VLOOKUP(Point[Asset Group],asset_grp_pt,2,FALSE))</f>
        <v/>
      </c>
      <c r="J240" s="3" t="str">
        <f>IF(Point[Asset Group]="","",VLOOKUP(Point[Asset Group],asset_grp_pt,3,FALSE))</f>
        <v/>
      </c>
      <c r="K240" s="3" t="str">
        <f>IF(Point[Asset Group]="","",VLOOKUP(Point[Asset Type],type_master_list,2,FALSE))</f>
        <v/>
      </c>
      <c r="L240" s="3" t="str">
        <f>IF(Point[Asset Name]="","",PROPER(Point[Asset Name]))</f>
        <v/>
      </c>
      <c r="M240" s="11" t="str">
        <f>IF(Point[Install Date]="","",Point[Install Date])</f>
        <v/>
      </c>
      <c r="N240" s="11" t="str">
        <f>IF(Point[Note]="","",PROPER(Point[Note]))</f>
        <v/>
      </c>
      <c r="O240" s="11" t="str">
        <f>IF(Point[Resource Consent Number]="","",UPPER(Point[Resource Consent Number]))</f>
        <v/>
      </c>
      <c r="P240" s="53" t="str">
        <f>IF(Point[Asset Unit Cost]="","",Point[Asset Unit Cost])</f>
        <v/>
      </c>
      <c r="Q240" s="11" t="str">
        <f>IF(Point[Added By]="","",UPPER(Point[Added By]))</f>
        <v/>
      </c>
      <c r="R240" s="11" t="str">
        <f>IF(Point[Added Date]="","",Point[Added Date])</f>
        <v/>
      </c>
      <c r="S240" s="14" t="str">
        <f>IF(Point[Z COORD]="","",Point[Z COORD])</f>
        <v/>
      </c>
      <c r="T240" s="14" t="str">
        <f>IF(Point[Asset Description]="","",PROPER(Point[Asset Description]))</f>
        <v/>
      </c>
      <c r="U240" s="14" t="str">
        <f>IF(Point[[Artist ]]="","",PROPER(Point[[Artist ]]))</f>
        <v/>
      </c>
      <c r="V240" s="14" t="str">
        <f>IF(Point[Material Notes]="","",PROPER(Point[Material Notes]))</f>
        <v/>
      </c>
      <c r="W240" s="14" t="str">
        <f>IF(Point[Dimension Notes]="","",Point[Dimension Notes])</f>
        <v/>
      </c>
      <c r="X240" s="14" t="str">
        <f>IF(Point[List]="","",VLOOKUP(Point[Burner Number],number,2,FALSE))</f>
        <v/>
      </c>
      <c r="Y240" s="14" t="str">
        <f>IF(Point[List]="","",VLOOKUP(Point[Fuel],bbq_fuel,2,FALSE))</f>
        <v/>
      </c>
      <c r="Z240" s="14" t="str">
        <f>IF(Point[List]="","",VLOOKUP(Point[Cabinet Material],bbq_material,2,FALSE))</f>
        <v/>
      </c>
      <c r="AA240" s="14" t="str">
        <f>IF(Point[Asset Group]="","",VLOOKUP(Point[Manufacturer],manufacturer,2,FALSE))</f>
        <v/>
      </c>
      <c r="AB240" s="14" t="str">
        <f>IF(Point[Uinsex WC]="","",Point[Uinsex WC])</f>
        <v/>
      </c>
      <c r="AC240" s="14" t="str">
        <f>IF(Point[Female WC]="","",Point[Female WC])</f>
        <v/>
      </c>
      <c r="AD240" s="14" t="str">
        <f>IF(Point[Male WC]="","",Point[Male WC])</f>
        <v/>
      </c>
      <c r="AE240" s="14" t="str">
        <f>IF(Point[Urinal]="","",Point[Urinal])</f>
        <v/>
      </c>
      <c r="AF240" s="14" t="str">
        <f>IF(Point[Disabled Unisex]="","",Point[Disabled Unisex])</f>
        <v/>
      </c>
      <c r="AG240" s="14" t="str">
        <f>IF(Point[Disabled Female]="","",Point[Disabled Female])</f>
        <v/>
      </c>
      <c r="AH240" s="14" t="str">
        <f>IF(Point[Disabled Male]="","",Point[Disabled Male])</f>
        <v/>
      </c>
      <c r="AI240" s="14" t="str">
        <f>IF(Point[Asset Group]="","",VLOOKUP(Point[Handrail],yes_no,2,FALSE))</f>
        <v/>
      </c>
      <c r="AJ240" s="14" t="str">
        <f>IF(Point[Asset Group]="","",VLOOKUP(Point[Baby Changing],yes_no,2,FALSE))</f>
        <v/>
      </c>
      <c r="AK240" s="14" t="str">
        <f>IF(Point[Asset Group]="","",VLOOKUP(Point[Service Room],yes_no,2,FALSE))</f>
        <v/>
      </c>
      <c r="AL240" s="14" t="str">
        <f>IF(Point[Asset Group]="","",VLOOKUP(Point[Service Tap],service_tap,2,FALSE))</f>
        <v/>
      </c>
      <c r="AM240" s="14" t="str">
        <f>IF(Point[Asset Group]="","",VLOOKUP(Point[Heating Type],wc_heating,2,FALSE))</f>
        <v/>
      </c>
      <c r="AN240" s="14" t="str">
        <f>IF(Point[Asset Group]="","",VLOOKUP(Point[Power Supply],power_supply,2,FALSE))</f>
        <v/>
      </c>
      <c r="AO240" s="14" t="str">
        <f>IF(Point[Asset Group]="","",VLOOKUP(Point[Waste Water],waste_water,2,FALSE))</f>
        <v/>
      </c>
      <c r="AP240" s="14" t="str">
        <f>IF(Point[Asset Group]="","",VLOOKUP(Point[Furniture SubType],subdom_master_gdb,2,FALSE))</f>
        <v/>
      </c>
      <c r="AQ240" s="14" t="str">
        <f>IF(Point[Asset Group]="","",VLOOKUP(Point[Concrete Pad],yes_no,2,FALSE))</f>
        <v/>
      </c>
      <c r="AR240" s="14" t="str">
        <f>IF(Point[Asset Group]="","",VLOOKUP(Point[Material],material_master,2,FALSE))</f>
        <v/>
      </c>
      <c r="AS240" s="14" t="str">
        <f>IF(Point[Asset Group]="","",VLOOKUP(Point[Plumbing],irrigation_plumbing,2,FALSE))</f>
        <v/>
      </c>
      <c r="AT240" s="14" t="str">
        <f>IF(Point[Asset Group]="","",VLOOKUP(Point[Sprinklers],irrigation_sprinklers,2,FALSE))</f>
        <v/>
      </c>
      <c r="AU240" s="14" t="str">
        <f>IF(Point[Asset Group]="","",VLOOKUP(Point[System],irrigation_system,2,FALSE))</f>
        <v/>
      </c>
      <c r="AV240" s="14" t="str">
        <f>IF(Point[Asset Group]="","",VLOOKUP(Point[Status],irrigation_status,2,FALSE))</f>
        <v/>
      </c>
      <c r="AW240" s="11" t="str">
        <f>IF(Point[Date of manufacture]="","",Point[Date of manufacture])</f>
        <v/>
      </c>
      <c r="AX240" s="14" t="str">
        <f>IF(Point[Asset Group]="","",VLOOKUP(Point[Sign Purpose],sign_purpose,2,FALSE))</f>
        <v/>
      </c>
      <c r="AY240" s="14" t="str">
        <f>IF(Point[Asset Group]="","",VLOOKUP(Point[Sign Material],material_master,2,FALSE))</f>
        <v/>
      </c>
      <c r="AZ240" s="14" t="str">
        <f>IF(Point[Asset Group]="","",VLOOKUP(Point[Affixed To],sign_affix,2,FALSE))</f>
        <v/>
      </c>
      <c r="BA240" s="14" t="str">
        <f>IF(Point[Size HxB mm]="","",Point[Size HxB mm])</f>
        <v/>
      </c>
      <c r="BB240" s="14" t="str">
        <f>IF(Point[Height m]="","",Point[Height m])</f>
        <v/>
      </c>
      <c r="BC240" s="14" t="str">
        <f>IF(Point[Asset Group]="","",VLOOKUP(Point[Post Material],material_master,2,FALSE))</f>
        <v/>
      </c>
      <c r="BD240" s="14" t="str">
        <f>IF(Point[Asset Group]="","",VLOOKUP(Point[Post Number],number,2,FALSE))</f>
        <v/>
      </c>
      <c r="BE240" s="14" t="str">
        <f>IF(Point[Asset Group]="","",VLOOKUP(Point[Structure SubType],subdom_master_gdb,2,FALSE))</f>
        <v/>
      </c>
      <c r="BF240" s="14" t="str">
        <f>IF(Point[Area m2]="","",Point[Area m2])</f>
        <v/>
      </c>
      <c r="BG240" s="14" t="str">
        <f>IF(Point[Length m]="","",Point[Length m])</f>
        <v/>
      </c>
      <c r="BH240" s="14" t="str">
        <f>IF(Point[Width m]="","",Point[Width m])</f>
        <v/>
      </c>
      <c r="BI240" s="14" t="str">
        <f>IF(Point[Diameter m]="","",Point[Diameter m])</f>
        <v/>
      </c>
      <c r="BJ240" s="14" t="str">
        <f>IF(Point[Asset Group]="","",VLOOKUP(Point[Number of Pipes],number,2,FALSE))</f>
        <v/>
      </c>
      <c r="BK240" s="14" t="str">
        <f>IF(Point[Asset Group]="","",VLOOKUP(Point[Combined Name],2,FALSE))</f>
        <v/>
      </c>
      <c r="BL240" s="14" t="str">
        <f>IF(Point[Asset Group]="","",VLOOKUP(Point[Size Class],size_class,2,FALSE))</f>
        <v/>
      </c>
      <c r="BM240" s="14" t="str">
        <f>IF(Point[Asset Group]="","",VLOOKUP(Point[Age Class],age_class,2,FALSE))</f>
        <v/>
      </c>
      <c r="BN240" s="14" t="str">
        <f>IF(Point[Girth (cm)]="","",Point[Girth (cm)])</f>
        <v/>
      </c>
      <c r="BO240" s="14" t="str">
        <f>IF(Point[Crown Radius (m)]="","",Point[Crown Radius (m)])</f>
        <v/>
      </c>
      <c r="BP240" s="14" t="str">
        <f>IF(Point[Asset Group]="","",VLOOKUP(Point[Rooting Environment],root_enviro,2,FALSE))</f>
        <v/>
      </c>
      <c r="BQ240" s="14" t="str">
        <f>IF(Point[Asset Group]="","",VLOOKUP(Point[Tree Surround],tree_surround,2,FALSE))</f>
        <v/>
      </c>
      <c r="BR240" s="14" t="str">
        <f>IF(Point[Asset Group]="","",VLOOKUP(Point[Tree Grill],yes_no,2,FALSE))</f>
        <v/>
      </c>
      <c r="BS240" s="14" t="str">
        <f>IF(Point[Asset Group]="","",VLOOKUP(Point[Tree Location],tree_location,2,FALSE))</f>
        <v/>
      </c>
    </row>
    <row r="241" spans="1:71" s="3" customFormat="1" x14ac:dyDescent="0.2">
      <c r="A241" s="3" t="str">
        <f>IF(Point[DWG File Name]="","",Point[DWG File Name])</f>
        <v/>
      </c>
      <c r="B241" s="3" t="str">
        <f>IF(Point[DWG Layer Name]="","",Point[DWG Layer Name])</f>
        <v/>
      </c>
      <c r="C241" s="3" t="str">
        <f>IF(Point[DWG Handle]="","",Point[DWG Handle])</f>
        <v/>
      </c>
      <c r="D241" s="58" t="str">
        <f>IF(Point[X]="","",Point[X])</f>
        <v/>
      </c>
      <c r="E241" s="58" t="str">
        <f>IF(Point[Y]="","",Point[Y])</f>
        <v/>
      </c>
      <c r="F241" s="3" t="str">
        <f>IF(Point[Replacement Asset]="","",Point[Replacement Asset])</f>
        <v/>
      </c>
      <c r="G241" s="3" t="str">
        <f>IF(Point[Asset ID]="","",UPPER(Point[Asset ID]))</f>
        <v/>
      </c>
      <c r="H241" s="3" t="str">
        <f>IF(Point[Asset Group]="","",VLOOKUP(Point[Asset Group],asset_grp_pt,4,FALSE))</f>
        <v/>
      </c>
      <c r="I241" s="3" t="str">
        <f>IF(Point[Asset Group]="","",VLOOKUP(Point[Asset Group],asset_grp_pt,2,FALSE))</f>
        <v/>
      </c>
      <c r="J241" s="3" t="str">
        <f>IF(Point[Asset Group]="","",VLOOKUP(Point[Asset Group],asset_grp_pt,3,FALSE))</f>
        <v/>
      </c>
      <c r="K241" s="3" t="str">
        <f>IF(Point[Asset Group]="","",VLOOKUP(Point[Asset Type],type_master_list,2,FALSE))</f>
        <v/>
      </c>
      <c r="L241" s="3" t="str">
        <f>IF(Point[Asset Name]="","",PROPER(Point[Asset Name]))</f>
        <v/>
      </c>
      <c r="M241" s="11" t="str">
        <f>IF(Point[Install Date]="","",Point[Install Date])</f>
        <v/>
      </c>
      <c r="N241" s="11" t="str">
        <f>IF(Point[Note]="","",PROPER(Point[Note]))</f>
        <v/>
      </c>
      <c r="O241" s="11" t="str">
        <f>IF(Point[Resource Consent Number]="","",UPPER(Point[Resource Consent Number]))</f>
        <v/>
      </c>
      <c r="P241" s="53" t="str">
        <f>IF(Point[Asset Unit Cost]="","",Point[Asset Unit Cost])</f>
        <v/>
      </c>
      <c r="Q241" s="11" t="str">
        <f>IF(Point[Added By]="","",UPPER(Point[Added By]))</f>
        <v/>
      </c>
      <c r="R241" s="11" t="str">
        <f>IF(Point[Added Date]="","",Point[Added Date])</f>
        <v/>
      </c>
      <c r="S241" s="14" t="str">
        <f>IF(Point[Z COORD]="","",Point[Z COORD])</f>
        <v/>
      </c>
      <c r="T241" s="14" t="str">
        <f>IF(Point[Asset Description]="","",PROPER(Point[Asset Description]))</f>
        <v/>
      </c>
      <c r="U241" s="14" t="str">
        <f>IF(Point[[Artist ]]="","",PROPER(Point[[Artist ]]))</f>
        <v/>
      </c>
      <c r="V241" s="14" t="str">
        <f>IF(Point[Material Notes]="","",PROPER(Point[Material Notes]))</f>
        <v/>
      </c>
      <c r="W241" s="14" t="str">
        <f>IF(Point[Dimension Notes]="","",Point[Dimension Notes])</f>
        <v/>
      </c>
      <c r="X241" s="14" t="str">
        <f>IF(Point[List]="","",VLOOKUP(Point[Burner Number],number,2,FALSE))</f>
        <v/>
      </c>
      <c r="Y241" s="14" t="str">
        <f>IF(Point[List]="","",VLOOKUP(Point[Fuel],bbq_fuel,2,FALSE))</f>
        <v/>
      </c>
      <c r="Z241" s="14" t="str">
        <f>IF(Point[List]="","",VLOOKUP(Point[Cabinet Material],bbq_material,2,FALSE))</f>
        <v/>
      </c>
      <c r="AA241" s="14" t="str">
        <f>IF(Point[Asset Group]="","",VLOOKUP(Point[Manufacturer],manufacturer,2,FALSE))</f>
        <v/>
      </c>
      <c r="AB241" s="14" t="str">
        <f>IF(Point[Uinsex WC]="","",Point[Uinsex WC])</f>
        <v/>
      </c>
      <c r="AC241" s="14" t="str">
        <f>IF(Point[Female WC]="","",Point[Female WC])</f>
        <v/>
      </c>
      <c r="AD241" s="14" t="str">
        <f>IF(Point[Male WC]="","",Point[Male WC])</f>
        <v/>
      </c>
      <c r="AE241" s="14" t="str">
        <f>IF(Point[Urinal]="","",Point[Urinal])</f>
        <v/>
      </c>
      <c r="AF241" s="14" t="str">
        <f>IF(Point[Disabled Unisex]="","",Point[Disabled Unisex])</f>
        <v/>
      </c>
      <c r="AG241" s="14" t="str">
        <f>IF(Point[Disabled Female]="","",Point[Disabled Female])</f>
        <v/>
      </c>
      <c r="AH241" s="14" t="str">
        <f>IF(Point[Disabled Male]="","",Point[Disabled Male])</f>
        <v/>
      </c>
      <c r="AI241" s="14" t="str">
        <f>IF(Point[Asset Group]="","",VLOOKUP(Point[Handrail],yes_no,2,FALSE))</f>
        <v/>
      </c>
      <c r="AJ241" s="14" t="str">
        <f>IF(Point[Asset Group]="","",VLOOKUP(Point[Baby Changing],yes_no,2,FALSE))</f>
        <v/>
      </c>
      <c r="AK241" s="14" t="str">
        <f>IF(Point[Asset Group]="","",VLOOKUP(Point[Service Room],yes_no,2,FALSE))</f>
        <v/>
      </c>
      <c r="AL241" s="14" t="str">
        <f>IF(Point[Asset Group]="","",VLOOKUP(Point[Service Tap],service_tap,2,FALSE))</f>
        <v/>
      </c>
      <c r="AM241" s="14" t="str">
        <f>IF(Point[Asset Group]="","",VLOOKUP(Point[Heating Type],wc_heating,2,FALSE))</f>
        <v/>
      </c>
      <c r="AN241" s="14" t="str">
        <f>IF(Point[Asset Group]="","",VLOOKUP(Point[Power Supply],power_supply,2,FALSE))</f>
        <v/>
      </c>
      <c r="AO241" s="14" t="str">
        <f>IF(Point[Asset Group]="","",VLOOKUP(Point[Waste Water],waste_water,2,FALSE))</f>
        <v/>
      </c>
      <c r="AP241" s="14" t="str">
        <f>IF(Point[Asset Group]="","",VLOOKUP(Point[Furniture SubType],subdom_master_gdb,2,FALSE))</f>
        <v/>
      </c>
      <c r="AQ241" s="14" t="str">
        <f>IF(Point[Asset Group]="","",VLOOKUP(Point[Concrete Pad],yes_no,2,FALSE))</f>
        <v/>
      </c>
      <c r="AR241" s="14" t="str">
        <f>IF(Point[Asset Group]="","",VLOOKUP(Point[Material],material_master,2,FALSE))</f>
        <v/>
      </c>
      <c r="AS241" s="14" t="str">
        <f>IF(Point[Asset Group]="","",VLOOKUP(Point[Plumbing],irrigation_plumbing,2,FALSE))</f>
        <v/>
      </c>
      <c r="AT241" s="14" t="str">
        <f>IF(Point[Asset Group]="","",VLOOKUP(Point[Sprinklers],irrigation_sprinklers,2,FALSE))</f>
        <v/>
      </c>
      <c r="AU241" s="14" t="str">
        <f>IF(Point[Asset Group]="","",VLOOKUP(Point[System],irrigation_system,2,FALSE))</f>
        <v/>
      </c>
      <c r="AV241" s="14" t="str">
        <f>IF(Point[Asset Group]="","",VLOOKUP(Point[Status],irrigation_status,2,FALSE))</f>
        <v/>
      </c>
      <c r="AW241" s="11" t="str">
        <f>IF(Point[Date of manufacture]="","",Point[Date of manufacture])</f>
        <v/>
      </c>
      <c r="AX241" s="14" t="str">
        <f>IF(Point[Asset Group]="","",VLOOKUP(Point[Sign Purpose],sign_purpose,2,FALSE))</f>
        <v/>
      </c>
      <c r="AY241" s="14" t="str">
        <f>IF(Point[Asset Group]="","",VLOOKUP(Point[Sign Material],material_master,2,FALSE))</f>
        <v/>
      </c>
      <c r="AZ241" s="14" t="str">
        <f>IF(Point[Asset Group]="","",VLOOKUP(Point[Affixed To],sign_affix,2,FALSE))</f>
        <v/>
      </c>
      <c r="BA241" s="14" t="str">
        <f>IF(Point[Size HxB mm]="","",Point[Size HxB mm])</f>
        <v/>
      </c>
      <c r="BB241" s="14" t="str">
        <f>IF(Point[Height m]="","",Point[Height m])</f>
        <v/>
      </c>
      <c r="BC241" s="14" t="str">
        <f>IF(Point[Asset Group]="","",VLOOKUP(Point[Post Material],material_master,2,FALSE))</f>
        <v/>
      </c>
      <c r="BD241" s="14" t="str">
        <f>IF(Point[Asset Group]="","",VLOOKUP(Point[Post Number],number,2,FALSE))</f>
        <v/>
      </c>
      <c r="BE241" s="14" t="str">
        <f>IF(Point[Asset Group]="","",VLOOKUP(Point[Structure SubType],subdom_master_gdb,2,FALSE))</f>
        <v/>
      </c>
      <c r="BF241" s="14" t="str">
        <f>IF(Point[Area m2]="","",Point[Area m2])</f>
        <v/>
      </c>
      <c r="BG241" s="14" t="str">
        <f>IF(Point[Length m]="","",Point[Length m])</f>
        <v/>
      </c>
      <c r="BH241" s="14" t="str">
        <f>IF(Point[Width m]="","",Point[Width m])</f>
        <v/>
      </c>
      <c r="BI241" s="14" t="str">
        <f>IF(Point[Diameter m]="","",Point[Diameter m])</f>
        <v/>
      </c>
      <c r="BJ241" s="14" t="str">
        <f>IF(Point[Asset Group]="","",VLOOKUP(Point[Number of Pipes],number,2,FALSE))</f>
        <v/>
      </c>
      <c r="BK241" s="14" t="str">
        <f>IF(Point[Asset Group]="","",VLOOKUP(Point[Combined Name],2,FALSE))</f>
        <v/>
      </c>
      <c r="BL241" s="14" t="str">
        <f>IF(Point[Asset Group]="","",VLOOKUP(Point[Size Class],size_class,2,FALSE))</f>
        <v/>
      </c>
      <c r="BM241" s="14" t="str">
        <f>IF(Point[Asset Group]="","",VLOOKUP(Point[Age Class],age_class,2,FALSE))</f>
        <v/>
      </c>
      <c r="BN241" s="14" t="str">
        <f>IF(Point[Girth (cm)]="","",Point[Girth (cm)])</f>
        <v/>
      </c>
      <c r="BO241" s="14" t="str">
        <f>IF(Point[Crown Radius (m)]="","",Point[Crown Radius (m)])</f>
        <v/>
      </c>
      <c r="BP241" s="14" t="str">
        <f>IF(Point[Asset Group]="","",VLOOKUP(Point[Rooting Environment],root_enviro,2,FALSE))</f>
        <v/>
      </c>
      <c r="BQ241" s="14" t="str">
        <f>IF(Point[Asset Group]="","",VLOOKUP(Point[Tree Surround],tree_surround,2,FALSE))</f>
        <v/>
      </c>
      <c r="BR241" s="14" t="str">
        <f>IF(Point[Asset Group]="","",VLOOKUP(Point[Tree Grill],yes_no,2,FALSE))</f>
        <v/>
      </c>
      <c r="BS241" s="14" t="str">
        <f>IF(Point[Asset Group]="","",VLOOKUP(Point[Tree Location],tree_location,2,FALSE))</f>
        <v/>
      </c>
    </row>
    <row r="242" spans="1:71" s="3" customFormat="1" x14ac:dyDescent="0.2">
      <c r="A242" s="3" t="str">
        <f>IF(Point[DWG File Name]="","",Point[DWG File Name])</f>
        <v/>
      </c>
      <c r="B242" s="3" t="str">
        <f>IF(Point[DWG Layer Name]="","",Point[DWG Layer Name])</f>
        <v/>
      </c>
      <c r="C242" s="3" t="str">
        <f>IF(Point[DWG Handle]="","",Point[DWG Handle])</f>
        <v/>
      </c>
      <c r="D242" s="58" t="str">
        <f>IF(Point[X]="","",Point[X])</f>
        <v/>
      </c>
      <c r="E242" s="58" t="str">
        <f>IF(Point[Y]="","",Point[Y])</f>
        <v/>
      </c>
      <c r="F242" s="3" t="str">
        <f>IF(Point[Replacement Asset]="","",Point[Replacement Asset])</f>
        <v/>
      </c>
      <c r="G242" s="3" t="str">
        <f>IF(Point[Asset ID]="","",UPPER(Point[Asset ID]))</f>
        <v/>
      </c>
      <c r="H242" s="3" t="str">
        <f>IF(Point[Asset Group]="","",VLOOKUP(Point[Asset Group],asset_grp_pt,4,FALSE))</f>
        <v/>
      </c>
      <c r="I242" s="3" t="str">
        <f>IF(Point[Asset Group]="","",VLOOKUP(Point[Asset Group],asset_grp_pt,2,FALSE))</f>
        <v/>
      </c>
      <c r="J242" s="3" t="str">
        <f>IF(Point[Asset Group]="","",VLOOKUP(Point[Asset Group],asset_grp_pt,3,FALSE))</f>
        <v/>
      </c>
      <c r="K242" s="3" t="str">
        <f>IF(Point[Asset Group]="","",VLOOKUP(Point[Asset Type],type_master_list,2,FALSE))</f>
        <v/>
      </c>
      <c r="L242" s="3" t="str">
        <f>IF(Point[Asset Name]="","",PROPER(Point[Asset Name]))</f>
        <v/>
      </c>
      <c r="M242" s="11" t="str">
        <f>IF(Point[Install Date]="","",Point[Install Date])</f>
        <v/>
      </c>
      <c r="N242" s="11" t="str">
        <f>IF(Point[Note]="","",PROPER(Point[Note]))</f>
        <v/>
      </c>
      <c r="O242" s="11" t="str">
        <f>IF(Point[Resource Consent Number]="","",UPPER(Point[Resource Consent Number]))</f>
        <v/>
      </c>
      <c r="P242" s="53" t="str">
        <f>IF(Point[Asset Unit Cost]="","",Point[Asset Unit Cost])</f>
        <v/>
      </c>
      <c r="Q242" s="11" t="str">
        <f>IF(Point[Added By]="","",UPPER(Point[Added By]))</f>
        <v/>
      </c>
      <c r="R242" s="11" t="str">
        <f>IF(Point[Added Date]="","",Point[Added Date])</f>
        <v/>
      </c>
      <c r="S242" s="14" t="str">
        <f>IF(Point[Z COORD]="","",Point[Z COORD])</f>
        <v/>
      </c>
      <c r="T242" s="14" t="str">
        <f>IF(Point[Asset Description]="","",PROPER(Point[Asset Description]))</f>
        <v/>
      </c>
      <c r="U242" s="14" t="str">
        <f>IF(Point[[Artist ]]="","",PROPER(Point[[Artist ]]))</f>
        <v/>
      </c>
      <c r="V242" s="14" t="str">
        <f>IF(Point[Material Notes]="","",PROPER(Point[Material Notes]))</f>
        <v/>
      </c>
      <c r="W242" s="14" t="str">
        <f>IF(Point[Dimension Notes]="","",Point[Dimension Notes])</f>
        <v/>
      </c>
      <c r="X242" s="14" t="str">
        <f>IF(Point[List]="","",VLOOKUP(Point[Burner Number],number,2,FALSE))</f>
        <v/>
      </c>
      <c r="Y242" s="14" t="str">
        <f>IF(Point[List]="","",VLOOKUP(Point[Fuel],bbq_fuel,2,FALSE))</f>
        <v/>
      </c>
      <c r="Z242" s="14" t="str">
        <f>IF(Point[List]="","",VLOOKUP(Point[Cabinet Material],bbq_material,2,FALSE))</f>
        <v/>
      </c>
      <c r="AA242" s="14" t="str">
        <f>IF(Point[Asset Group]="","",VLOOKUP(Point[Manufacturer],manufacturer,2,FALSE))</f>
        <v/>
      </c>
      <c r="AB242" s="14" t="str">
        <f>IF(Point[Uinsex WC]="","",Point[Uinsex WC])</f>
        <v/>
      </c>
      <c r="AC242" s="14" t="str">
        <f>IF(Point[Female WC]="","",Point[Female WC])</f>
        <v/>
      </c>
      <c r="AD242" s="14" t="str">
        <f>IF(Point[Male WC]="","",Point[Male WC])</f>
        <v/>
      </c>
      <c r="AE242" s="14" t="str">
        <f>IF(Point[Urinal]="","",Point[Urinal])</f>
        <v/>
      </c>
      <c r="AF242" s="14" t="str">
        <f>IF(Point[Disabled Unisex]="","",Point[Disabled Unisex])</f>
        <v/>
      </c>
      <c r="AG242" s="14" t="str">
        <f>IF(Point[Disabled Female]="","",Point[Disabled Female])</f>
        <v/>
      </c>
      <c r="AH242" s="14" t="str">
        <f>IF(Point[Disabled Male]="","",Point[Disabled Male])</f>
        <v/>
      </c>
      <c r="AI242" s="14" t="str">
        <f>IF(Point[Asset Group]="","",VLOOKUP(Point[Handrail],yes_no,2,FALSE))</f>
        <v/>
      </c>
      <c r="AJ242" s="14" t="str">
        <f>IF(Point[Asset Group]="","",VLOOKUP(Point[Baby Changing],yes_no,2,FALSE))</f>
        <v/>
      </c>
      <c r="AK242" s="14" t="str">
        <f>IF(Point[Asset Group]="","",VLOOKUP(Point[Service Room],yes_no,2,FALSE))</f>
        <v/>
      </c>
      <c r="AL242" s="14" t="str">
        <f>IF(Point[Asset Group]="","",VLOOKUP(Point[Service Tap],service_tap,2,FALSE))</f>
        <v/>
      </c>
      <c r="AM242" s="14" t="str">
        <f>IF(Point[Asset Group]="","",VLOOKUP(Point[Heating Type],wc_heating,2,FALSE))</f>
        <v/>
      </c>
      <c r="AN242" s="14" t="str">
        <f>IF(Point[Asset Group]="","",VLOOKUP(Point[Power Supply],power_supply,2,FALSE))</f>
        <v/>
      </c>
      <c r="AO242" s="14" t="str">
        <f>IF(Point[Asset Group]="","",VLOOKUP(Point[Waste Water],waste_water,2,FALSE))</f>
        <v/>
      </c>
      <c r="AP242" s="14" t="str">
        <f>IF(Point[Asset Group]="","",VLOOKUP(Point[Furniture SubType],subdom_master_gdb,2,FALSE))</f>
        <v/>
      </c>
      <c r="AQ242" s="14" t="str">
        <f>IF(Point[Asset Group]="","",VLOOKUP(Point[Concrete Pad],yes_no,2,FALSE))</f>
        <v/>
      </c>
      <c r="AR242" s="14" t="str">
        <f>IF(Point[Asset Group]="","",VLOOKUP(Point[Material],material_master,2,FALSE))</f>
        <v/>
      </c>
      <c r="AS242" s="14" t="str">
        <f>IF(Point[Asset Group]="","",VLOOKUP(Point[Plumbing],irrigation_plumbing,2,FALSE))</f>
        <v/>
      </c>
      <c r="AT242" s="14" t="str">
        <f>IF(Point[Asset Group]="","",VLOOKUP(Point[Sprinklers],irrigation_sprinklers,2,FALSE))</f>
        <v/>
      </c>
      <c r="AU242" s="14" t="str">
        <f>IF(Point[Asset Group]="","",VLOOKUP(Point[System],irrigation_system,2,FALSE))</f>
        <v/>
      </c>
      <c r="AV242" s="14" t="str">
        <f>IF(Point[Asset Group]="","",VLOOKUP(Point[Status],irrigation_status,2,FALSE))</f>
        <v/>
      </c>
      <c r="AW242" s="11" t="str">
        <f>IF(Point[Date of manufacture]="","",Point[Date of manufacture])</f>
        <v/>
      </c>
      <c r="AX242" s="14" t="str">
        <f>IF(Point[Asset Group]="","",VLOOKUP(Point[Sign Purpose],sign_purpose,2,FALSE))</f>
        <v/>
      </c>
      <c r="AY242" s="14" t="str">
        <f>IF(Point[Asset Group]="","",VLOOKUP(Point[Sign Material],material_master,2,FALSE))</f>
        <v/>
      </c>
      <c r="AZ242" s="14" t="str">
        <f>IF(Point[Asset Group]="","",VLOOKUP(Point[Affixed To],sign_affix,2,FALSE))</f>
        <v/>
      </c>
      <c r="BA242" s="14" t="str">
        <f>IF(Point[Size HxB mm]="","",Point[Size HxB mm])</f>
        <v/>
      </c>
      <c r="BB242" s="14" t="str">
        <f>IF(Point[Height m]="","",Point[Height m])</f>
        <v/>
      </c>
      <c r="BC242" s="14" t="str">
        <f>IF(Point[Asset Group]="","",VLOOKUP(Point[Post Material],material_master,2,FALSE))</f>
        <v/>
      </c>
      <c r="BD242" s="14" t="str">
        <f>IF(Point[Asset Group]="","",VLOOKUP(Point[Post Number],number,2,FALSE))</f>
        <v/>
      </c>
      <c r="BE242" s="14" t="str">
        <f>IF(Point[Asset Group]="","",VLOOKUP(Point[Structure SubType],subdom_master_gdb,2,FALSE))</f>
        <v/>
      </c>
      <c r="BF242" s="14" t="str">
        <f>IF(Point[Area m2]="","",Point[Area m2])</f>
        <v/>
      </c>
      <c r="BG242" s="14" t="str">
        <f>IF(Point[Length m]="","",Point[Length m])</f>
        <v/>
      </c>
      <c r="BH242" s="14" t="str">
        <f>IF(Point[Width m]="","",Point[Width m])</f>
        <v/>
      </c>
      <c r="BI242" s="14" t="str">
        <f>IF(Point[Diameter m]="","",Point[Diameter m])</f>
        <v/>
      </c>
      <c r="BJ242" s="14" t="str">
        <f>IF(Point[Asset Group]="","",VLOOKUP(Point[Number of Pipes],number,2,FALSE))</f>
        <v/>
      </c>
      <c r="BK242" s="14" t="str">
        <f>IF(Point[Asset Group]="","",VLOOKUP(Point[Combined Name],2,FALSE))</f>
        <v/>
      </c>
      <c r="BL242" s="14" t="str">
        <f>IF(Point[Asset Group]="","",VLOOKUP(Point[Size Class],size_class,2,FALSE))</f>
        <v/>
      </c>
      <c r="BM242" s="14" t="str">
        <f>IF(Point[Asset Group]="","",VLOOKUP(Point[Age Class],age_class,2,FALSE))</f>
        <v/>
      </c>
      <c r="BN242" s="14" t="str">
        <f>IF(Point[Girth (cm)]="","",Point[Girth (cm)])</f>
        <v/>
      </c>
      <c r="BO242" s="14" t="str">
        <f>IF(Point[Crown Radius (m)]="","",Point[Crown Radius (m)])</f>
        <v/>
      </c>
      <c r="BP242" s="14" t="str">
        <f>IF(Point[Asset Group]="","",VLOOKUP(Point[Rooting Environment],root_enviro,2,FALSE))</f>
        <v/>
      </c>
      <c r="BQ242" s="14" t="str">
        <f>IF(Point[Asset Group]="","",VLOOKUP(Point[Tree Surround],tree_surround,2,FALSE))</f>
        <v/>
      </c>
      <c r="BR242" s="14" t="str">
        <f>IF(Point[Asset Group]="","",VLOOKUP(Point[Tree Grill],yes_no,2,FALSE))</f>
        <v/>
      </c>
      <c r="BS242" s="14" t="str">
        <f>IF(Point[Asset Group]="","",VLOOKUP(Point[Tree Location],tree_location,2,FALSE))</f>
        <v/>
      </c>
    </row>
    <row r="243" spans="1:71" s="3" customFormat="1" x14ac:dyDescent="0.2">
      <c r="A243" s="3" t="str">
        <f>IF(Point[DWG File Name]="","",Point[DWG File Name])</f>
        <v/>
      </c>
      <c r="B243" s="3" t="str">
        <f>IF(Point[DWG Layer Name]="","",Point[DWG Layer Name])</f>
        <v/>
      </c>
      <c r="C243" s="3" t="str">
        <f>IF(Point[DWG Handle]="","",Point[DWG Handle])</f>
        <v/>
      </c>
      <c r="D243" s="58" t="str">
        <f>IF(Point[X]="","",Point[X])</f>
        <v/>
      </c>
      <c r="E243" s="58" t="str">
        <f>IF(Point[Y]="","",Point[Y])</f>
        <v/>
      </c>
      <c r="F243" s="3" t="str">
        <f>IF(Point[Replacement Asset]="","",Point[Replacement Asset])</f>
        <v/>
      </c>
      <c r="G243" s="3" t="str">
        <f>IF(Point[Asset ID]="","",UPPER(Point[Asset ID]))</f>
        <v/>
      </c>
      <c r="H243" s="3" t="str">
        <f>IF(Point[Asset Group]="","",VLOOKUP(Point[Asset Group],asset_grp_pt,4,FALSE))</f>
        <v/>
      </c>
      <c r="I243" s="3" t="str">
        <f>IF(Point[Asset Group]="","",VLOOKUP(Point[Asset Group],asset_grp_pt,2,FALSE))</f>
        <v/>
      </c>
      <c r="J243" s="3" t="str">
        <f>IF(Point[Asset Group]="","",VLOOKUP(Point[Asset Group],asset_grp_pt,3,FALSE))</f>
        <v/>
      </c>
      <c r="K243" s="3" t="str">
        <f>IF(Point[Asset Group]="","",VLOOKUP(Point[Asset Type],type_master_list,2,FALSE))</f>
        <v/>
      </c>
      <c r="L243" s="3" t="str">
        <f>IF(Point[Asset Name]="","",PROPER(Point[Asset Name]))</f>
        <v/>
      </c>
      <c r="M243" s="11" t="str">
        <f>IF(Point[Install Date]="","",Point[Install Date])</f>
        <v/>
      </c>
      <c r="N243" s="11" t="str">
        <f>IF(Point[Note]="","",PROPER(Point[Note]))</f>
        <v/>
      </c>
      <c r="O243" s="11" t="str">
        <f>IF(Point[Resource Consent Number]="","",UPPER(Point[Resource Consent Number]))</f>
        <v/>
      </c>
      <c r="P243" s="53" t="str">
        <f>IF(Point[Asset Unit Cost]="","",Point[Asset Unit Cost])</f>
        <v/>
      </c>
      <c r="Q243" s="11" t="str">
        <f>IF(Point[Added By]="","",UPPER(Point[Added By]))</f>
        <v/>
      </c>
      <c r="R243" s="11" t="str">
        <f>IF(Point[Added Date]="","",Point[Added Date])</f>
        <v/>
      </c>
      <c r="S243" s="14" t="str">
        <f>IF(Point[Z COORD]="","",Point[Z COORD])</f>
        <v/>
      </c>
      <c r="T243" s="14" t="str">
        <f>IF(Point[Asset Description]="","",PROPER(Point[Asset Description]))</f>
        <v/>
      </c>
      <c r="U243" s="14" t="str">
        <f>IF(Point[[Artist ]]="","",PROPER(Point[[Artist ]]))</f>
        <v/>
      </c>
      <c r="V243" s="14" t="str">
        <f>IF(Point[Material Notes]="","",PROPER(Point[Material Notes]))</f>
        <v/>
      </c>
      <c r="W243" s="14" t="str">
        <f>IF(Point[Dimension Notes]="","",Point[Dimension Notes])</f>
        <v/>
      </c>
      <c r="X243" s="14" t="str">
        <f>IF(Point[List]="","",VLOOKUP(Point[Burner Number],number,2,FALSE))</f>
        <v/>
      </c>
      <c r="Y243" s="14" t="str">
        <f>IF(Point[List]="","",VLOOKUP(Point[Fuel],bbq_fuel,2,FALSE))</f>
        <v/>
      </c>
      <c r="Z243" s="14" t="str">
        <f>IF(Point[List]="","",VLOOKUP(Point[Cabinet Material],bbq_material,2,FALSE))</f>
        <v/>
      </c>
      <c r="AA243" s="14" t="str">
        <f>IF(Point[Asset Group]="","",VLOOKUP(Point[Manufacturer],manufacturer,2,FALSE))</f>
        <v/>
      </c>
      <c r="AB243" s="14" t="str">
        <f>IF(Point[Uinsex WC]="","",Point[Uinsex WC])</f>
        <v/>
      </c>
      <c r="AC243" s="14" t="str">
        <f>IF(Point[Female WC]="","",Point[Female WC])</f>
        <v/>
      </c>
      <c r="AD243" s="14" t="str">
        <f>IF(Point[Male WC]="","",Point[Male WC])</f>
        <v/>
      </c>
      <c r="AE243" s="14" t="str">
        <f>IF(Point[Urinal]="","",Point[Urinal])</f>
        <v/>
      </c>
      <c r="AF243" s="14" t="str">
        <f>IF(Point[Disabled Unisex]="","",Point[Disabled Unisex])</f>
        <v/>
      </c>
      <c r="AG243" s="14" t="str">
        <f>IF(Point[Disabled Female]="","",Point[Disabled Female])</f>
        <v/>
      </c>
      <c r="AH243" s="14" t="str">
        <f>IF(Point[Disabled Male]="","",Point[Disabled Male])</f>
        <v/>
      </c>
      <c r="AI243" s="14" t="str">
        <f>IF(Point[Asset Group]="","",VLOOKUP(Point[Handrail],yes_no,2,FALSE))</f>
        <v/>
      </c>
      <c r="AJ243" s="14" t="str">
        <f>IF(Point[Asset Group]="","",VLOOKUP(Point[Baby Changing],yes_no,2,FALSE))</f>
        <v/>
      </c>
      <c r="AK243" s="14" t="str">
        <f>IF(Point[Asset Group]="","",VLOOKUP(Point[Service Room],yes_no,2,FALSE))</f>
        <v/>
      </c>
      <c r="AL243" s="14" t="str">
        <f>IF(Point[Asset Group]="","",VLOOKUP(Point[Service Tap],service_tap,2,FALSE))</f>
        <v/>
      </c>
      <c r="AM243" s="14" t="str">
        <f>IF(Point[Asset Group]="","",VLOOKUP(Point[Heating Type],wc_heating,2,FALSE))</f>
        <v/>
      </c>
      <c r="AN243" s="14" t="str">
        <f>IF(Point[Asset Group]="","",VLOOKUP(Point[Power Supply],power_supply,2,FALSE))</f>
        <v/>
      </c>
      <c r="AO243" s="14" t="str">
        <f>IF(Point[Asset Group]="","",VLOOKUP(Point[Waste Water],waste_water,2,FALSE))</f>
        <v/>
      </c>
      <c r="AP243" s="14" t="str">
        <f>IF(Point[Asset Group]="","",VLOOKUP(Point[Furniture SubType],subdom_master_gdb,2,FALSE))</f>
        <v/>
      </c>
      <c r="AQ243" s="14" t="str">
        <f>IF(Point[Asset Group]="","",VLOOKUP(Point[Concrete Pad],yes_no,2,FALSE))</f>
        <v/>
      </c>
      <c r="AR243" s="14" t="str">
        <f>IF(Point[Asset Group]="","",VLOOKUP(Point[Material],material_master,2,FALSE))</f>
        <v/>
      </c>
      <c r="AS243" s="14" t="str">
        <f>IF(Point[Asset Group]="","",VLOOKUP(Point[Plumbing],irrigation_plumbing,2,FALSE))</f>
        <v/>
      </c>
      <c r="AT243" s="14" t="str">
        <f>IF(Point[Asset Group]="","",VLOOKUP(Point[Sprinklers],irrigation_sprinklers,2,FALSE))</f>
        <v/>
      </c>
      <c r="AU243" s="14" t="str">
        <f>IF(Point[Asset Group]="","",VLOOKUP(Point[System],irrigation_system,2,FALSE))</f>
        <v/>
      </c>
      <c r="AV243" s="14" t="str">
        <f>IF(Point[Asset Group]="","",VLOOKUP(Point[Status],irrigation_status,2,FALSE))</f>
        <v/>
      </c>
      <c r="AW243" s="11" t="str">
        <f>IF(Point[Date of manufacture]="","",Point[Date of manufacture])</f>
        <v/>
      </c>
      <c r="AX243" s="14" t="str">
        <f>IF(Point[Asset Group]="","",VLOOKUP(Point[Sign Purpose],sign_purpose,2,FALSE))</f>
        <v/>
      </c>
      <c r="AY243" s="14" t="str">
        <f>IF(Point[Asset Group]="","",VLOOKUP(Point[Sign Material],material_master,2,FALSE))</f>
        <v/>
      </c>
      <c r="AZ243" s="14" t="str">
        <f>IF(Point[Asset Group]="","",VLOOKUP(Point[Affixed To],sign_affix,2,FALSE))</f>
        <v/>
      </c>
      <c r="BA243" s="14" t="str">
        <f>IF(Point[Size HxB mm]="","",Point[Size HxB mm])</f>
        <v/>
      </c>
      <c r="BB243" s="14" t="str">
        <f>IF(Point[Height m]="","",Point[Height m])</f>
        <v/>
      </c>
      <c r="BC243" s="14" t="str">
        <f>IF(Point[Asset Group]="","",VLOOKUP(Point[Post Material],material_master,2,FALSE))</f>
        <v/>
      </c>
      <c r="BD243" s="14" t="str">
        <f>IF(Point[Asset Group]="","",VLOOKUP(Point[Post Number],number,2,FALSE))</f>
        <v/>
      </c>
      <c r="BE243" s="14" t="str">
        <f>IF(Point[Asset Group]="","",VLOOKUP(Point[Structure SubType],subdom_master_gdb,2,FALSE))</f>
        <v/>
      </c>
      <c r="BF243" s="14" t="str">
        <f>IF(Point[Area m2]="","",Point[Area m2])</f>
        <v/>
      </c>
      <c r="BG243" s="14" t="str">
        <f>IF(Point[Length m]="","",Point[Length m])</f>
        <v/>
      </c>
      <c r="BH243" s="14" t="str">
        <f>IF(Point[Width m]="","",Point[Width m])</f>
        <v/>
      </c>
      <c r="BI243" s="14" t="str">
        <f>IF(Point[Diameter m]="","",Point[Diameter m])</f>
        <v/>
      </c>
      <c r="BJ243" s="14" t="str">
        <f>IF(Point[Asset Group]="","",VLOOKUP(Point[Number of Pipes],number,2,FALSE))</f>
        <v/>
      </c>
      <c r="BK243" s="14" t="str">
        <f>IF(Point[Asset Group]="","",VLOOKUP(Point[Combined Name],2,FALSE))</f>
        <v/>
      </c>
      <c r="BL243" s="14" t="str">
        <f>IF(Point[Asset Group]="","",VLOOKUP(Point[Size Class],size_class,2,FALSE))</f>
        <v/>
      </c>
      <c r="BM243" s="14" t="str">
        <f>IF(Point[Asset Group]="","",VLOOKUP(Point[Age Class],age_class,2,FALSE))</f>
        <v/>
      </c>
      <c r="BN243" s="14" t="str">
        <f>IF(Point[Girth (cm)]="","",Point[Girth (cm)])</f>
        <v/>
      </c>
      <c r="BO243" s="14" t="str">
        <f>IF(Point[Crown Radius (m)]="","",Point[Crown Radius (m)])</f>
        <v/>
      </c>
      <c r="BP243" s="14" t="str">
        <f>IF(Point[Asset Group]="","",VLOOKUP(Point[Rooting Environment],root_enviro,2,FALSE))</f>
        <v/>
      </c>
      <c r="BQ243" s="14" t="str">
        <f>IF(Point[Asset Group]="","",VLOOKUP(Point[Tree Surround],tree_surround,2,FALSE))</f>
        <v/>
      </c>
      <c r="BR243" s="14" t="str">
        <f>IF(Point[Asset Group]="","",VLOOKUP(Point[Tree Grill],yes_no,2,FALSE))</f>
        <v/>
      </c>
      <c r="BS243" s="14" t="str">
        <f>IF(Point[Asset Group]="","",VLOOKUP(Point[Tree Location],tree_location,2,FALSE))</f>
        <v/>
      </c>
    </row>
    <row r="244" spans="1:71" s="3" customFormat="1" x14ac:dyDescent="0.2">
      <c r="A244" s="3" t="str">
        <f>IF(Point[DWG File Name]="","",Point[DWG File Name])</f>
        <v/>
      </c>
      <c r="B244" s="3" t="str">
        <f>IF(Point[DWG Layer Name]="","",Point[DWG Layer Name])</f>
        <v/>
      </c>
      <c r="C244" s="3" t="str">
        <f>IF(Point[DWG Handle]="","",Point[DWG Handle])</f>
        <v/>
      </c>
      <c r="D244" s="58" t="str">
        <f>IF(Point[X]="","",Point[X])</f>
        <v/>
      </c>
      <c r="E244" s="58" t="str">
        <f>IF(Point[Y]="","",Point[Y])</f>
        <v/>
      </c>
      <c r="F244" s="3" t="str">
        <f>IF(Point[Replacement Asset]="","",Point[Replacement Asset])</f>
        <v/>
      </c>
      <c r="G244" s="3" t="str">
        <f>IF(Point[Asset ID]="","",UPPER(Point[Asset ID]))</f>
        <v/>
      </c>
      <c r="H244" s="3" t="str">
        <f>IF(Point[Asset Group]="","",VLOOKUP(Point[Asset Group],asset_grp_pt,4,FALSE))</f>
        <v/>
      </c>
      <c r="I244" s="3" t="str">
        <f>IF(Point[Asset Group]="","",VLOOKUP(Point[Asset Group],asset_grp_pt,2,FALSE))</f>
        <v/>
      </c>
      <c r="J244" s="3" t="str">
        <f>IF(Point[Asset Group]="","",VLOOKUP(Point[Asset Group],asset_grp_pt,3,FALSE))</f>
        <v/>
      </c>
      <c r="K244" s="3" t="str">
        <f>IF(Point[Asset Group]="","",VLOOKUP(Point[Asset Type],type_master_list,2,FALSE))</f>
        <v/>
      </c>
      <c r="L244" s="3" t="str">
        <f>IF(Point[Asset Name]="","",PROPER(Point[Asset Name]))</f>
        <v/>
      </c>
      <c r="M244" s="11" t="str">
        <f>IF(Point[Install Date]="","",Point[Install Date])</f>
        <v/>
      </c>
      <c r="N244" s="11" t="str">
        <f>IF(Point[Note]="","",PROPER(Point[Note]))</f>
        <v/>
      </c>
      <c r="O244" s="11" t="str">
        <f>IF(Point[Resource Consent Number]="","",UPPER(Point[Resource Consent Number]))</f>
        <v/>
      </c>
      <c r="P244" s="53" t="str">
        <f>IF(Point[Asset Unit Cost]="","",Point[Asset Unit Cost])</f>
        <v/>
      </c>
      <c r="Q244" s="11" t="str">
        <f>IF(Point[Added By]="","",UPPER(Point[Added By]))</f>
        <v/>
      </c>
      <c r="R244" s="11" t="str">
        <f>IF(Point[Added Date]="","",Point[Added Date])</f>
        <v/>
      </c>
      <c r="S244" s="14" t="str">
        <f>IF(Point[Z COORD]="","",Point[Z COORD])</f>
        <v/>
      </c>
      <c r="T244" s="14" t="str">
        <f>IF(Point[Asset Description]="","",PROPER(Point[Asset Description]))</f>
        <v/>
      </c>
      <c r="U244" s="14" t="str">
        <f>IF(Point[[Artist ]]="","",PROPER(Point[[Artist ]]))</f>
        <v/>
      </c>
      <c r="V244" s="14" t="str">
        <f>IF(Point[Material Notes]="","",PROPER(Point[Material Notes]))</f>
        <v/>
      </c>
      <c r="W244" s="14" t="str">
        <f>IF(Point[Dimension Notes]="","",Point[Dimension Notes])</f>
        <v/>
      </c>
      <c r="X244" s="14" t="str">
        <f>IF(Point[List]="","",VLOOKUP(Point[Burner Number],number,2,FALSE))</f>
        <v/>
      </c>
      <c r="Y244" s="14" t="str">
        <f>IF(Point[List]="","",VLOOKUP(Point[Fuel],bbq_fuel,2,FALSE))</f>
        <v/>
      </c>
      <c r="Z244" s="14" t="str">
        <f>IF(Point[List]="","",VLOOKUP(Point[Cabinet Material],bbq_material,2,FALSE))</f>
        <v/>
      </c>
      <c r="AA244" s="14" t="str">
        <f>IF(Point[Asset Group]="","",VLOOKUP(Point[Manufacturer],manufacturer,2,FALSE))</f>
        <v/>
      </c>
      <c r="AB244" s="14" t="str">
        <f>IF(Point[Uinsex WC]="","",Point[Uinsex WC])</f>
        <v/>
      </c>
      <c r="AC244" s="14" t="str">
        <f>IF(Point[Female WC]="","",Point[Female WC])</f>
        <v/>
      </c>
      <c r="AD244" s="14" t="str">
        <f>IF(Point[Male WC]="","",Point[Male WC])</f>
        <v/>
      </c>
      <c r="AE244" s="14" t="str">
        <f>IF(Point[Urinal]="","",Point[Urinal])</f>
        <v/>
      </c>
      <c r="AF244" s="14" t="str">
        <f>IF(Point[Disabled Unisex]="","",Point[Disabled Unisex])</f>
        <v/>
      </c>
      <c r="AG244" s="14" t="str">
        <f>IF(Point[Disabled Female]="","",Point[Disabled Female])</f>
        <v/>
      </c>
      <c r="AH244" s="14" t="str">
        <f>IF(Point[Disabled Male]="","",Point[Disabled Male])</f>
        <v/>
      </c>
      <c r="AI244" s="14" t="str">
        <f>IF(Point[Asset Group]="","",VLOOKUP(Point[Handrail],yes_no,2,FALSE))</f>
        <v/>
      </c>
      <c r="AJ244" s="14" t="str">
        <f>IF(Point[Asset Group]="","",VLOOKUP(Point[Baby Changing],yes_no,2,FALSE))</f>
        <v/>
      </c>
      <c r="AK244" s="14" t="str">
        <f>IF(Point[Asset Group]="","",VLOOKUP(Point[Service Room],yes_no,2,FALSE))</f>
        <v/>
      </c>
      <c r="AL244" s="14" t="str">
        <f>IF(Point[Asset Group]="","",VLOOKUP(Point[Service Tap],service_tap,2,FALSE))</f>
        <v/>
      </c>
      <c r="AM244" s="14" t="str">
        <f>IF(Point[Asset Group]="","",VLOOKUP(Point[Heating Type],wc_heating,2,FALSE))</f>
        <v/>
      </c>
      <c r="AN244" s="14" t="str">
        <f>IF(Point[Asset Group]="","",VLOOKUP(Point[Power Supply],power_supply,2,FALSE))</f>
        <v/>
      </c>
      <c r="AO244" s="14" t="str">
        <f>IF(Point[Asset Group]="","",VLOOKUP(Point[Waste Water],waste_water,2,FALSE))</f>
        <v/>
      </c>
      <c r="AP244" s="14" t="str">
        <f>IF(Point[Asset Group]="","",VLOOKUP(Point[Furniture SubType],subdom_master_gdb,2,FALSE))</f>
        <v/>
      </c>
      <c r="AQ244" s="14" t="str">
        <f>IF(Point[Asset Group]="","",VLOOKUP(Point[Concrete Pad],yes_no,2,FALSE))</f>
        <v/>
      </c>
      <c r="AR244" s="14" t="str">
        <f>IF(Point[Asset Group]="","",VLOOKUP(Point[Material],material_master,2,FALSE))</f>
        <v/>
      </c>
      <c r="AS244" s="14" t="str">
        <f>IF(Point[Asset Group]="","",VLOOKUP(Point[Plumbing],irrigation_plumbing,2,FALSE))</f>
        <v/>
      </c>
      <c r="AT244" s="14" t="str">
        <f>IF(Point[Asset Group]="","",VLOOKUP(Point[Sprinklers],irrigation_sprinklers,2,FALSE))</f>
        <v/>
      </c>
      <c r="AU244" s="14" t="str">
        <f>IF(Point[Asset Group]="","",VLOOKUP(Point[System],irrigation_system,2,FALSE))</f>
        <v/>
      </c>
      <c r="AV244" s="14" t="str">
        <f>IF(Point[Asset Group]="","",VLOOKUP(Point[Status],irrigation_status,2,FALSE))</f>
        <v/>
      </c>
      <c r="AW244" s="11" t="str">
        <f>IF(Point[Date of manufacture]="","",Point[Date of manufacture])</f>
        <v/>
      </c>
      <c r="AX244" s="14" t="str">
        <f>IF(Point[Asset Group]="","",VLOOKUP(Point[Sign Purpose],sign_purpose,2,FALSE))</f>
        <v/>
      </c>
      <c r="AY244" s="14" t="str">
        <f>IF(Point[Asset Group]="","",VLOOKUP(Point[Sign Material],material_master,2,FALSE))</f>
        <v/>
      </c>
      <c r="AZ244" s="14" t="str">
        <f>IF(Point[Asset Group]="","",VLOOKUP(Point[Affixed To],sign_affix,2,FALSE))</f>
        <v/>
      </c>
      <c r="BA244" s="14" t="str">
        <f>IF(Point[Size HxB mm]="","",Point[Size HxB mm])</f>
        <v/>
      </c>
      <c r="BB244" s="14" t="str">
        <f>IF(Point[Height m]="","",Point[Height m])</f>
        <v/>
      </c>
      <c r="BC244" s="14" t="str">
        <f>IF(Point[Asset Group]="","",VLOOKUP(Point[Post Material],material_master,2,FALSE))</f>
        <v/>
      </c>
      <c r="BD244" s="14" t="str">
        <f>IF(Point[Asset Group]="","",VLOOKUP(Point[Post Number],number,2,FALSE))</f>
        <v/>
      </c>
      <c r="BE244" s="14" t="str">
        <f>IF(Point[Asset Group]="","",VLOOKUP(Point[Structure SubType],subdom_master_gdb,2,FALSE))</f>
        <v/>
      </c>
      <c r="BF244" s="14" t="str">
        <f>IF(Point[Area m2]="","",Point[Area m2])</f>
        <v/>
      </c>
      <c r="BG244" s="14" t="str">
        <f>IF(Point[Length m]="","",Point[Length m])</f>
        <v/>
      </c>
      <c r="BH244" s="14" t="str">
        <f>IF(Point[Width m]="","",Point[Width m])</f>
        <v/>
      </c>
      <c r="BI244" s="14" t="str">
        <f>IF(Point[Diameter m]="","",Point[Diameter m])</f>
        <v/>
      </c>
      <c r="BJ244" s="14" t="str">
        <f>IF(Point[Asset Group]="","",VLOOKUP(Point[Number of Pipes],number,2,FALSE))</f>
        <v/>
      </c>
      <c r="BK244" s="14" t="str">
        <f>IF(Point[Asset Group]="","",VLOOKUP(Point[Combined Name],2,FALSE))</f>
        <v/>
      </c>
      <c r="BL244" s="14" t="str">
        <f>IF(Point[Asset Group]="","",VLOOKUP(Point[Size Class],size_class,2,FALSE))</f>
        <v/>
      </c>
      <c r="BM244" s="14" t="str">
        <f>IF(Point[Asset Group]="","",VLOOKUP(Point[Age Class],age_class,2,FALSE))</f>
        <v/>
      </c>
      <c r="BN244" s="14" t="str">
        <f>IF(Point[Girth (cm)]="","",Point[Girth (cm)])</f>
        <v/>
      </c>
      <c r="BO244" s="14" t="str">
        <f>IF(Point[Crown Radius (m)]="","",Point[Crown Radius (m)])</f>
        <v/>
      </c>
      <c r="BP244" s="14" t="str">
        <f>IF(Point[Asset Group]="","",VLOOKUP(Point[Rooting Environment],root_enviro,2,FALSE))</f>
        <v/>
      </c>
      <c r="BQ244" s="14" t="str">
        <f>IF(Point[Asset Group]="","",VLOOKUP(Point[Tree Surround],tree_surround,2,FALSE))</f>
        <v/>
      </c>
      <c r="BR244" s="14" t="str">
        <f>IF(Point[Asset Group]="","",VLOOKUP(Point[Tree Grill],yes_no,2,FALSE))</f>
        <v/>
      </c>
      <c r="BS244" s="14" t="str">
        <f>IF(Point[Asset Group]="","",VLOOKUP(Point[Tree Location],tree_location,2,FALSE))</f>
        <v/>
      </c>
    </row>
    <row r="245" spans="1:71" s="3" customFormat="1" x14ac:dyDescent="0.2">
      <c r="A245" s="3" t="str">
        <f>IF(Point[DWG File Name]="","",Point[DWG File Name])</f>
        <v/>
      </c>
      <c r="B245" s="3" t="str">
        <f>IF(Point[DWG Layer Name]="","",Point[DWG Layer Name])</f>
        <v/>
      </c>
      <c r="C245" s="3" t="str">
        <f>IF(Point[DWG Handle]="","",Point[DWG Handle])</f>
        <v/>
      </c>
      <c r="D245" s="58" t="str">
        <f>IF(Point[X]="","",Point[X])</f>
        <v/>
      </c>
      <c r="E245" s="58" t="str">
        <f>IF(Point[Y]="","",Point[Y])</f>
        <v/>
      </c>
      <c r="F245" s="3" t="str">
        <f>IF(Point[Replacement Asset]="","",Point[Replacement Asset])</f>
        <v/>
      </c>
      <c r="G245" s="3" t="str">
        <f>IF(Point[Asset ID]="","",UPPER(Point[Asset ID]))</f>
        <v/>
      </c>
      <c r="H245" s="3" t="str">
        <f>IF(Point[Asset Group]="","",VLOOKUP(Point[Asset Group],asset_grp_pt,4,FALSE))</f>
        <v/>
      </c>
      <c r="I245" s="3" t="str">
        <f>IF(Point[Asset Group]="","",VLOOKUP(Point[Asset Group],asset_grp_pt,2,FALSE))</f>
        <v/>
      </c>
      <c r="J245" s="3" t="str">
        <f>IF(Point[Asset Group]="","",VLOOKUP(Point[Asset Group],asset_grp_pt,3,FALSE))</f>
        <v/>
      </c>
      <c r="K245" s="3" t="str">
        <f>IF(Point[Asset Group]="","",VLOOKUP(Point[Asset Type],type_master_list,2,FALSE))</f>
        <v/>
      </c>
      <c r="L245" s="3" t="str">
        <f>IF(Point[Asset Name]="","",PROPER(Point[Asset Name]))</f>
        <v/>
      </c>
      <c r="M245" s="11" t="str">
        <f>IF(Point[Install Date]="","",Point[Install Date])</f>
        <v/>
      </c>
      <c r="N245" s="11" t="str">
        <f>IF(Point[Note]="","",PROPER(Point[Note]))</f>
        <v/>
      </c>
      <c r="O245" s="11" t="str">
        <f>IF(Point[Resource Consent Number]="","",UPPER(Point[Resource Consent Number]))</f>
        <v/>
      </c>
      <c r="P245" s="53" t="str">
        <f>IF(Point[Asset Unit Cost]="","",Point[Asset Unit Cost])</f>
        <v/>
      </c>
      <c r="Q245" s="11" t="str">
        <f>IF(Point[Added By]="","",UPPER(Point[Added By]))</f>
        <v/>
      </c>
      <c r="R245" s="11" t="str">
        <f>IF(Point[Added Date]="","",Point[Added Date])</f>
        <v/>
      </c>
      <c r="S245" s="14" t="str">
        <f>IF(Point[Z COORD]="","",Point[Z COORD])</f>
        <v/>
      </c>
      <c r="T245" s="14" t="str">
        <f>IF(Point[Asset Description]="","",PROPER(Point[Asset Description]))</f>
        <v/>
      </c>
      <c r="U245" s="14" t="str">
        <f>IF(Point[[Artist ]]="","",PROPER(Point[[Artist ]]))</f>
        <v/>
      </c>
      <c r="V245" s="14" t="str">
        <f>IF(Point[Material Notes]="","",PROPER(Point[Material Notes]))</f>
        <v/>
      </c>
      <c r="W245" s="14" t="str">
        <f>IF(Point[Dimension Notes]="","",Point[Dimension Notes])</f>
        <v/>
      </c>
      <c r="X245" s="14" t="str">
        <f>IF(Point[List]="","",VLOOKUP(Point[Burner Number],number,2,FALSE))</f>
        <v/>
      </c>
      <c r="Y245" s="14" t="str">
        <f>IF(Point[List]="","",VLOOKUP(Point[Fuel],bbq_fuel,2,FALSE))</f>
        <v/>
      </c>
      <c r="Z245" s="14" t="str">
        <f>IF(Point[List]="","",VLOOKUP(Point[Cabinet Material],bbq_material,2,FALSE))</f>
        <v/>
      </c>
      <c r="AA245" s="14" t="str">
        <f>IF(Point[Asset Group]="","",VLOOKUP(Point[Manufacturer],manufacturer,2,FALSE))</f>
        <v/>
      </c>
      <c r="AB245" s="14" t="str">
        <f>IF(Point[Uinsex WC]="","",Point[Uinsex WC])</f>
        <v/>
      </c>
      <c r="AC245" s="14" t="str">
        <f>IF(Point[Female WC]="","",Point[Female WC])</f>
        <v/>
      </c>
      <c r="AD245" s="14" t="str">
        <f>IF(Point[Male WC]="","",Point[Male WC])</f>
        <v/>
      </c>
      <c r="AE245" s="14" t="str">
        <f>IF(Point[Urinal]="","",Point[Urinal])</f>
        <v/>
      </c>
      <c r="AF245" s="14" t="str">
        <f>IF(Point[Disabled Unisex]="","",Point[Disabled Unisex])</f>
        <v/>
      </c>
      <c r="AG245" s="14" t="str">
        <f>IF(Point[Disabled Female]="","",Point[Disabled Female])</f>
        <v/>
      </c>
      <c r="AH245" s="14" t="str">
        <f>IF(Point[Disabled Male]="","",Point[Disabled Male])</f>
        <v/>
      </c>
      <c r="AI245" s="14" t="str">
        <f>IF(Point[Asset Group]="","",VLOOKUP(Point[Handrail],yes_no,2,FALSE))</f>
        <v/>
      </c>
      <c r="AJ245" s="14" t="str">
        <f>IF(Point[Asset Group]="","",VLOOKUP(Point[Baby Changing],yes_no,2,FALSE))</f>
        <v/>
      </c>
      <c r="AK245" s="14" t="str">
        <f>IF(Point[Asset Group]="","",VLOOKUP(Point[Service Room],yes_no,2,FALSE))</f>
        <v/>
      </c>
      <c r="AL245" s="14" t="str">
        <f>IF(Point[Asset Group]="","",VLOOKUP(Point[Service Tap],service_tap,2,FALSE))</f>
        <v/>
      </c>
      <c r="AM245" s="14" t="str">
        <f>IF(Point[Asset Group]="","",VLOOKUP(Point[Heating Type],wc_heating,2,FALSE))</f>
        <v/>
      </c>
      <c r="AN245" s="14" t="str">
        <f>IF(Point[Asset Group]="","",VLOOKUP(Point[Power Supply],power_supply,2,FALSE))</f>
        <v/>
      </c>
      <c r="AO245" s="14" t="str">
        <f>IF(Point[Asset Group]="","",VLOOKUP(Point[Waste Water],waste_water,2,FALSE))</f>
        <v/>
      </c>
      <c r="AP245" s="14" t="str">
        <f>IF(Point[Asset Group]="","",VLOOKUP(Point[Furniture SubType],subdom_master_gdb,2,FALSE))</f>
        <v/>
      </c>
      <c r="AQ245" s="14" t="str">
        <f>IF(Point[Asset Group]="","",VLOOKUP(Point[Concrete Pad],yes_no,2,FALSE))</f>
        <v/>
      </c>
      <c r="AR245" s="14" t="str">
        <f>IF(Point[Asset Group]="","",VLOOKUP(Point[Material],material_master,2,FALSE))</f>
        <v/>
      </c>
      <c r="AS245" s="14" t="str">
        <f>IF(Point[Asset Group]="","",VLOOKUP(Point[Plumbing],irrigation_plumbing,2,FALSE))</f>
        <v/>
      </c>
      <c r="AT245" s="14" t="str">
        <f>IF(Point[Asset Group]="","",VLOOKUP(Point[Sprinklers],irrigation_sprinklers,2,FALSE))</f>
        <v/>
      </c>
      <c r="AU245" s="14" t="str">
        <f>IF(Point[Asset Group]="","",VLOOKUP(Point[System],irrigation_system,2,FALSE))</f>
        <v/>
      </c>
      <c r="AV245" s="14" t="str">
        <f>IF(Point[Asset Group]="","",VLOOKUP(Point[Status],irrigation_status,2,FALSE))</f>
        <v/>
      </c>
      <c r="AW245" s="11" t="str">
        <f>IF(Point[Date of manufacture]="","",Point[Date of manufacture])</f>
        <v/>
      </c>
      <c r="AX245" s="14" t="str">
        <f>IF(Point[Asset Group]="","",VLOOKUP(Point[Sign Purpose],sign_purpose,2,FALSE))</f>
        <v/>
      </c>
      <c r="AY245" s="14" t="str">
        <f>IF(Point[Asset Group]="","",VLOOKUP(Point[Sign Material],material_master,2,FALSE))</f>
        <v/>
      </c>
      <c r="AZ245" s="14" t="str">
        <f>IF(Point[Asset Group]="","",VLOOKUP(Point[Affixed To],sign_affix,2,FALSE))</f>
        <v/>
      </c>
      <c r="BA245" s="14" t="str">
        <f>IF(Point[Size HxB mm]="","",Point[Size HxB mm])</f>
        <v/>
      </c>
      <c r="BB245" s="14" t="str">
        <f>IF(Point[Height m]="","",Point[Height m])</f>
        <v/>
      </c>
      <c r="BC245" s="14" t="str">
        <f>IF(Point[Asset Group]="","",VLOOKUP(Point[Post Material],material_master,2,FALSE))</f>
        <v/>
      </c>
      <c r="BD245" s="14" t="str">
        <f>IF(Point[Asset Group]="","",VLOOKUP(Point[Post Number],number,2,FALSE))</f>
        <v/>
      </c>
      <c r="BE245" s="14" t="str">
        <f>IF(Point[Asset Group]="","",VLOOKUP(Point[Structure SubType],subdom_master_gdb,2,FALSE))</f>
        <v/>
      </c>
      <c r="BF245" s="14" t="str">
        <f>IF(Point[Area m2]="","",Point[Area m2])</f>
        <v/>
      </c>
      <c r="BG245" s="14" t="str">
        <f>IF(Point[Length m]="","",Point[Length m])</f>
        <v/>
      </c>
      <c r="BH245" s="14" t="str">
        <f>IF(Point[Width m]="","",Point[Width m])</f>
        <v/>
      </c>
      <c r="BI245" s="14" t="str">
        <f>IF(Point[Diameter m]="","",Point[Diameter m])</f>
        <v/>
      </c>
      <c r="BJ245" s="14" t="str">
        <f>IF(Point[Asset Group]="","",VLOOKUP(Point[Number of Pipes],number,2,FALSE))</f>
        <v/>
      </c>
      <c r="BK245" s="14" t="str">
        <f>IF(Point[Asset Group]="","",VLOOKUP(Point[Combined Name],2,FALSE))</f>
        <v/>
      </c>
      <c r="BL245" s="14" t="str">
        <f>IF(Point[Asset Group]="","",VLOOKUP(Point[Size Class],size_class,2,FALSE))</f>
        <v/>
      </c>
      <c r="BM245" s="14" t="str">
        <f>IF(Point[Asset Group]="","",VLOOKUP(Point[Age Class],age_class,2,FALSE))</f>
        <v/>
      </c>
      <c r="BN245" s="14" t="str">
        <f>IF(Point[Girth (cm)]="","",Point[Girth (cm)])</f>
        <v/>
      </c>
      <c r="BO245" s="14" t="str">
        <f>IF(Point[Crown Radius (m)]="","",Point[Crown Radius (m)])</f>
        <v/>
      </c>
      <c r="BP245" s="14" t="str">
        <f>IF(Point[Asset Group]="","",VLOOKUP(Point[Rooting Environment],root_enviro,2,FALSE))</f>
        <v/>
      </c>
      <c r="BQ245" s="14" t="str">
        <f>IF(Point[Asset Group]="","",VLOOKUP(Point[Tree Surround],tree_surround,2,FALSE))</f>
        <v/>
      </c>
      <c r="BR245" s="14" t="str">
        <f>IF(Point[Asset Group]="","",VLOOKUP(Point[Tree Grill],yes_no,2,FALSE))</f>
        <v/>
      </c>
      <c r="BS245" s="14" t="str">
        <f>IF(Point[Asset Group]="","",VLOOKUP(Point[Tree Location],tree_location,2,FALSE))</f>
        <v/>
      </c>
    </row>
    <row r="246" spans="1:71" s="3" customFormat="1" x14ac:dyDescent="0.2">
      <c r="A246" s="3" t="str">
        <f>IF(Point[DWG File Name]="","",Point[DWG File Name])</f>
        <v/>
      </c>
      <c r="B246" s="3" t="str">
        <f>IF(Point[DWG Layer Name]="","",Point[DWG Layer Name])</f>
        <v/>
      </c>
      <c r="C246" s="3" t="str">
        <f>IF(Point[DWG Handle]="","",Point[DWG Handle])</f>
        <v/>
      </c>
      <c r="D246" s="58" t="str">
        <f>IF(Point[X]="","",Point[X])</f>
        <v/>
      </c>
      <c r="E246" s="58" t="str">
        <f>IF(Point[Y]="","",Point[Y])</f>
        <v/>
      </c>
      <c r="F246" s="3" t="str">
        <f>IF(Point[Replacement Asset]="","",Point[Replacement Asset])</f>
        <v/>
      </c>
      <c r="G246" s="3" t="str">
        <f>IF(Point[Asset ID]="","",UPPER(Point[Asset ID]))</f>
        <v/>
      </c>
      <c r="H246" s="3" t="str">
        <f>IF(Point[Asset Group]="","",VLOOKUP(Point[Asset Group],asset_grp_pt,4,FALSE))</f>
        <v/>
      </c>
      <c r="I246" s="3" t="str">
        <f>IF(Point[Asset Group]="","",VLOOKUP(Point[Asset Group],asset_grp_pt,2,FALSE))</f>
        <v/>
      </c>
      <c r="J246" s="3" t="str">
        <f>IF(Point[Asset Group]="","",VLOOKUP(Point[Asset Group],asset_grp_pt,3,FALSE))</f>
        <v/>
      </c>
      <c r="K246" s="3" t="str">
        <f>IF(Point[Asset Group]="","",VLOOKUP(Point[Asset Type],type_master_list,2,FALSE))</f>
        <v/>
      </c>
      <c r="L246" s="3" t="str">
        <f>IF(Point[Asset Name]="","",PROPER(Point[Asset Name]))</f>
        <v/>
      </c>
      <c r="M246" s="11" t="str">
        <f>IF(Point[Install Date]="","",Point[Install Date])</f>
        <v/>
      </c>
      <c r="N246" s="11" t="str">
        <f>IF(Point[Note]="","",PROPER(Point[Note]))</f>
        <v/>
      </c>
      <c r="O246" s="11" t="str">
        <f>IF(Point[Resource Consent Number]="","",UPPER(Point[Resource Consent Number]))</f>
        <v/>
      </c>
      <c r="P246" s="53" t="str">
        <f>IF(Point[Asset Unit Cost]="","",Point[Asset Unit Cost])</f>
        <v/>
      </c>
      <c r="Q246" s="11" t="str">
        <f>IF(Point[Added By]="","",UPPER(Point[Added By]))</f>
        <v/>
      </c>
      <c r="R246" s="11" t="str">
        <f>IF(Point[Added Date]="","",Point[Added Date])</f>
        <v/>
      </c>
      <c r="S246" s="14" t="str">
        <f>IF(Point[Z COORD]="","",Point[Z COORD])</f>
        <v/>
      </c>
      <c r="T246" s="14" t="str">
        <f>IF(Point[Asset Description]="","",PROPER(Point[Asset Description]))</f>
        <v/>
      </c>
      <c r="U246" s="14" t="str">
        <f>IF(Point[[Artist ]]="","",PROPER(Point[[Artist ]]))</f>
        <v/>
      </c>
      <c r="V246" s="14" t="str">
        <f>IF(Point[Material Notes]="","",PROPER(Point[Material Notes]))</f>
        <v/>
      </c>
      <c r="W246" s="14" t="str">
        <f>IF(Point[Dimension Notes]="","",Point[Dimension Notes])</f>
        <v/>
      </c>
      <c r="X246" s="14" t="str">
        <f>IF(Point[List]="","",VLOOKUP(Point[Burner Number],number,2,FALSE))</f>
        <v/>
      </c>
      <c r="Y246" s="14" t="str">
        <f>IF(Point[List]="","",VLOOKUP(Point[Fuel],bbq_fuel,2,FALSE))</f>
        <v/>
      </c>
      <c r="Z246" s="14" t="str">
        <f>IF(Point[List]="","",VLOOKUP(Point[Cabinet Material],bbq_material,2,FALSE))</f>
        <v/>
      </c>
      <c r="AA246" s="14" t="str">
        <f>IF(Point[Asset Group]="","",VLOOKUP(Point[Manufacturer],manufacturer,2,FALSE))</f>
        <v/>
      </c>
      <c r="AB246" s="14" t="str">
        <f>IF(Point[Uinsex WC]="","",Point[Uinsex WC])</f>
        <v/>
      </c>
      <c r="AC246" s="14" t="str">
        <f>IF(Point[Female WC]="","",Point[Female WC])</f>
        <v/>
      </c>
      <c r="AD246" s="14" t="str">
        <f>IF(Point[Male WC]="","",Point[Male WC])</f>
        <v/>
      </c>
      <c r="AE246" s="14" t="str">
        <f>IF(Point[Urinal]="","",Point[Urinal])</f>
        <v/>
      </c>
      <c r="AF246" s="14" t="str">
        <f>IF(Point[Disabled Unisex]="","",Point[Disabled Unisex])</f>
        <v/>
      </c>
      <c r="AG246" s="14" t="str">
        <f>IF(Point[Disabled Female]="","",Point[Disabled Female])</f>
        <v/>
      </c>
      <c r="AH246" s="14" t="str">
        <f>IF(Point[Disabled Male]="","",Point[Disabled Male])</f>
        <v/>
      </c>
      <c r="AI246" s="14" t="str">
        <f>IF(Point[Asset Group]="","",VLOOKUP(Point[Handrail],yes_no,2,FALSE))</f>
        <v/>
      </c>
      <c r="AJ246" s="14" t="str">
        <f>IF(Point[Asset Group]="","",VLOOKUP(Point[Baby Changing],yes_no,2,FALSE))</f>
        <v/>
      </c>
      <c r="AK246" s="14" t="str">
        <f>IF(Point[Asset Group]="","",VLOOKUP(Point[Service Room],yes_no,2,FALSE))</f>
        <v/>
      </c>
      <c r="AL246" s="14" t="str">
        <f>IF(Point[Asset Group]="","",VLOOKUP(Point[Service Tap],service_tap,2,FALSE))</f>
        <v/>
      </c>
      <c r="AM246" s="14" t="str">
        <f>IF(Point[Asset Group]="","",VLOOKUP(Point[Heating Type],wc_heating,2,FALSE))</f>
        <v/>
      </c>
      <c r="AN246" s="14" t="str">
        <f>IF(Point[Asset Group]="","",VLOOKUP(Point[Power Supply],power_supply,2,FALSE))</f>
        <v/>
      </c>
      <c r="AO246" s="14" t="str">
        <f>IF(Point[Asset Group]="","",VLOOKUP(Point[Waste Water],waste_water,2,FALSE))</f>
        <v/>
      </c>
      <c r="AP246" s="14" t="str">
        <f>IF(Point[Asset Group]="","",VLOOKUP(Point[Furniture SubType],subdom_master_gdb,2,FALSE))</f>
        <v/>
      </c>
      <c r="AQ246" s="14" t="str">
        <f>IF(Point[Asset Group]="","",VLOOKUP(Point[Concrete Pad],yes_no,2,FALSE))</f>
        <v/>
      </c>
      <c r="AR246" s="14" t="str">
        <f>IF(Point[Asset Group]="","",VLOOKUP(Point[Material],material_master,2,FALSE))</f>
        <v/>
      </c>
      <c r="AS246" s="14" t="str">
        <f>IF(Point[Asset Group]="","",VLOOKUP(Point[Plumbing],irrigation_plumbing,2,FALSE))</f>
        <v/>
      </c>
      <c r="AT246" s="14" t="str">
        <f>IF(Point[Asset Group]="","",VLOOKUP(Point[Sprinklers],irrigation_sprinklers,2,FALSE))</f>
        <v/>
      </c>
      <c r="AU246" s="14" t="str">
        <f>IF(Point[Asset Group]="","",VLOOKUP(Point[System],irrigation_system,2,FALSE))</f>
        <v/>
      </c>
      <c r="AV246" s="14" t="str">
        <f>IF(Point[Asset Group]="","",VLOOKUP(Point[Status],irrigation_status,2,FALSE))</f>
        <v/>
      </c>
      <c r="AW246" s="11" t="str">
        <f>IF(Point[Date of manufacture]="","",Point[Date of manufacture])</f>
        <v/>
      </c>
      <c r="AX246" s="14" t="str">
        <f>IF(Point[Asset Group]="","",VLOOKUP(Point[Sign Purpose],sign_purpose,2,FALSE))</f>
        <v/>
      </c>
      <c r="AY246" s="14" t="str">
        <f>IF(Point[Asset Group]="","",VLOOKUP(Point[Sign Material],material_master,2,FALSE))</f>
        <v/>
      </c>
      <c r="AZ246" s="14" t="str">
        <f>IF(Point[Asset Group]="","",VLOOKUP(Point[Affixed To],sign_affix,2,FALSE))</f>
        <v/>
      </c>
      <c r="BA246" s="14" t="str">
        <f>IF(Point[Size HxB mm]="","",Point[Size HxB mm])</f>
        <v/>
      </c>
      <c r="BB246" s="14" t="str">
        <f>IF(Point[Height m]="","",Point[Height m])</f>
        <v/>
      </c>
      <c r="BC246" s="14" t="str">
        <f>IF(Point[Asset Group]="","",VLOOKUP(Point[Post Material],material_master,2,FALSE))</f>
        <v/>
      </c>
      <c r="BD246" s="14" t="str">
        <f>IF(Point[Asset Group]="","",VLOOKUP(Point[Post Number],number,2,FALSE))</f>
        <v/>
      </c>
      <c r="BE246" s="14" t="str">
        <f>IF(Point[Asset Group]="","",VLOOKUP(Point[Structure SubType],subdom_master_gdb,2,FALSE))</f>
        <v/>
      </c>
      <c r="BF246" s="14" t="str">
        <f>IF(Point[Area m2]="","",Point[Area m2])</f>
        <v/>
      </c>
      <c r="BG246" s="14" t="str">
        <f>IF(Point[Length m]="","",Point[Length m])</f>
        <v/>
      </c>
      <c r="BH246" s="14" t="str">
        <f>IF(Point[Width m]="","",Point[Width m])</f>
        <v/>
      </c>
      <c r="BI246" s="14" t="str">
        <f>IF(Point[Diameter m]="","",Point[Diameter m])</f>
        <v/>
      </c>
      <c r="BJ246" s="14" t="str">
        <f>IF(Point[Asset Group]="","",VLOOKUP(Point[Number of Pipes],number,2,FALSE))</f>
        <v/>
      </c>
      <c r="BK246" s="14" t="str">
        <f>IF(Point[Asset Group]="","",VLOOKUP(Point[Combined Name],2,FALSE))</f>
        <v/>
      </c>
      <c r="BL246" s="14" t="str">
        <f>IF(Point[Asset Group]="","",VLOOKUP(Point[Size Class],size_class,2,FALSE))</f>
        <v/>
      </c>
      <c r="BM246" s="14" t="str">
        <f>IF(Point[Asset Group]="","",VLOOKUP(Point[Age Class],age_class,2,FALSE))</f>
        <v/>
      </c>
      <c r="BN246" s="14" t="str">
        <f>IF(Point[Girth (cm)]="","",Point[Girth (cm)])</f>
        <v/>
      </c>
      <c r="BO246" s="14" t="str">
        <f>IF(Point[Crown Radius (m)]="","",Point[Crown Radius (m)])</f>
        <v/>
      </c>
      <c r="BP246" s="14" t="str">
        <f>IF(Point[Asset Group]="","",VLOOKUP(Point[Rooting Environment],root_enviro,2,FALSE))</f>
        <v/>
      </c>
      <c r="BQ246" s="14" t="str">
        <f>IF(Point[Asset Group]="","",VLOOKUP(Point[Tree Surround],tree_surround,2,FALSE))</f>
        <v/>
      </c>
      <c r="BR246" s="14" t="str">
        <f>IF(Point[Asset Group]="","",VLOOKUP(Point[Tree Grill],yes_no,2,FALSE))</f>
        <v/>
      </c>
      <c r="BS246" s="14" t="str">
        <f>IF(Point[Asset Group]="","",VLOOKUP(Point[Tree Location],tree_location,2,FALSE))</f>
        <v/>
      </c>
    </row>
    <row r="247" spans="1:71" s="3" customFormat="1" x14ac:dyDescent="0.2">
      <c r="A247" s="3" t="str">
        <f>IF(Point[DWG File Name]="","",Point[DWG File Name])</f>
        <v/>
      </c>
      <c r="B247" s="3" t="str">
        <f>IF(Point[DWG Layer Name]="","",Point[DWG Layer Name])</f>
        <v/>
      </c>
      <c r="C247" s="3" t="str">
        <f>IF(Point[DWG Handle]="","",Point[DWG Handle])</f>
        <v/>
      </c>
      <c r="D247" s="58" t="str">
        <f>IF(Point[X]="","",Point[X])</f>
        <v/>
      </c>
      <c r="E247" s="58" t="str">
        <f>IF(Point[Y]="","",Point[Y])</f>
        <v/>
      </c>
      <c r="F247" s="3" t="str">
        <f>IF(Point[Replacement Asset]="","",Point[Replacement Asset])</f>
        <v/>
      </c>
      <c r="G247" s="3" t="str">
        <f>IF(Point[Asset ID]="","",UPPER(Point[Asset ID]))</f>
        <v/>
      </c>
      <c r="H247" s="3" t="str">
        <f>IF(Point[Asset Group]="","",VLOOKUP(Point[Asset Group],asset_grp_pt,4,FALSE))</f>
        <v/>
      </c>
      <c r="I247" s="3" t="str">
        <f>IF(Point[Asset Group]="","",VLOOKUP(Point[Asset Group],asset_grp_pt,2,FALSE))</f>
        <v/>
      </c>
      <c r="J247" s="3" t="str">
        <f>IF(Point[Asset Group]="","",VLOOKUP(Point[Asset Group],asset_grp_pt,3,FALSE))</f>
        <v/>
      </c>
      <c r="K247" s="3" t="str">
        <f>IF(Point[Asset Group]="","",VLOOKUP(Point[Asset Type],type_master_list,2,FALSE))</f>
        <v/>
      </c>
      <c r="L247" s="3" t="str">
        <f>IF(Point[Asset Name]="","",PROPER(Point[Asset Name]))</f>
        <v/>
      </c>
      <c r="M247" s="11" t="str">
        <f>IF(Point[Install Date]="","",Point[Install Date])</f>
        <v/>
      </c>
      <c r="N247" s="11" t="str">
        <f>IF(Point[Note]="","",PROPER(Point[Note]))</f>
        <v/>
      </c>
      <c r="O247" s="11" t="str">
        <f>IF(Point[Resource Consent Number]="","",UPPER(Point[Resource Consent Number]))</f>
        <v/>
      </c>
      <c r="P247" s="53" t="str">
        <f>IF(Point[Asset Unit Cost]="","",Point[Asset Unit Cost])</f>
        <v/>
      </c>
      <c r="Q247" s="11" t="str">
        <f>IF(Point[Added By]="","",UPPER(Point[Added By]))</f>
        <v/>
      </c>
      <c r="R247" s="11" t="str">
        <f>IF(Point[Added Date]="","",Point[Added Date])</f>
        <v/>
      </c>
      <c r="S247" s="14" t="str">
        <f>IF(Point[Z COORD]="","",Point[Z COORD])</f>
        <v/>
      </c>
      <c r="T247" s="14" t="str">
        <f>IF(Point[Asset Description]="","",PROPER(Point[Asset Description]))</f>
        <v/>
      </c>
      <c r="U247" s="14" t="str">
        <f>IF(Point[[Artist ]]="","",PROPER(Point[[Artist ]]))</f>
        <v/>
      </c>
      <c r="V247" s="14" t="str">
        <f>IF(Point[Material Notes]="","",PROPER(Point[Material Notes]))</f>
        <v/>
      </c>
      <c r="W247" s="14" t="str">
        <f>IF(Point[Dimension Notes]="","",Point[Dimension Notes])</f>
        <v/>
      </c>
      <c r="X247" s="14" t="str">
        <f>IF(Point[List]="","",VLOOKUP(Point[Burner Number],number,2,FALSE))</f>
        <v/>
      </c>
      <c r="Y247" s="14" t="str">
        <f>IF(Point[List]="","",VLOOKUP(Point[Fuel],bbq_fuel,2,FALSE))</f>
        <v/>
      </c>
      <c r="Z247" s="14" t="str">
        <f>IF(Point[List]="","",VLOOKUP(Point[Cabinet Material],bbq_material,2,FALSE))</f>
        <v/>
      </c>
      <c r="AA247" s="14" t="str">
        <f>IF(Point[Asset Group]="","",VLOOKUP(Point[Manufacturer],manufacturer,2,FALSE))</f>
        <v/>
      </c>
      <c r="AB247" s="14" t="str">
        <f>IF(Point[Uinsex WC]="","",Point[Uinsex WC])</f>
        <v/>
      </c>
      <c r="AC247" s="14" t="str">
        <f>IF(Point[Female WC]="","",Point[Female WC])</f>
        <v/>
      </c>
      <c r="AD247" s="14" t="str">
        <f>IF(Point[Male WC]="","",Point[Male WC])</f>
        <v/>
      </c>
      <c r="AE247" s="14" t="str">
        <f>IF(Point[Urinal]="","",Point[Urinal])</f>
        <v/>
      </c>
      <c r="AF247" s="14" t="str">
        <f>IF(Point[Disabled Unisex]="","",Point[Disabled Unisex])</f>
        <v/>
      </c>
      <c r="AG247" s="14" t="str">
        <f>IF(Point[Disabled Female]="","",Point[Disabled Female])</f>
        <v/>
      </c>
      <c r="AH247" s="14" t="str">
        <f>IF(Point[Disabled Male]="","",Point[Disabled Male])</f>
        <v/>
      </c>
      <c r="AI247" s="14" t="str">
        <f>IF(Point[Asset Group]="","",VLOOKUP(Point[Handrail],yes_no,2,FALSE))</f>
        <v/>
      </c>
      <c r="AJ247" s="14" t="str">
        <f>IF(Point[Asset Group]="","",VLOOKUP(Point[Baby Changing],yes_no,2,FALSE))</f>
        <v/>
      </c>
      <c r="AK247" s="14" t="str">
        <f>IF(Point[Asset Group]="","",VLOOKUP(Point[Service Room],yes_no,2,FALSE))</f>
        <v/>
      </c>
      <c r="AL247" s="14" t="str">
        <f>IF(Point[Asset Group]="","",VLOOKUP(Point[Service Tap],service_tap,2,FALSE))</f>
        <v/>
      </c>
      <c r="AM247" s="14" t="str">
        <f>IF(Point[Asset Group]="","",VLOOKUP(Point[Heating Type],wc_heating,2,FALSE))</f>
        <v/>
      </c>
      <c r="AN247" s="14" t="str">
        <f>IF(Point[Asset Group]="","",VLOOKUP(Point[Power Supply],power_supply,2,FALSE))</f>
        <v/>
      </c>
      <c r="AO247" s="14" t="str">
        <f>IF(Point[Asset Group]="","",VLOOKUP(Point[Waste Water],waste_water,2,FALSE))</f>
        <v/>
      </c>
      <c r="AP247" s="14" t="str">
        <f>IF(Point[Asset Group]="","",VLOOKUP(Point[Furniture SubType],subdom_master_gdb,2,FALSE))</f>
        <v/>
      </c>
      <c r="AQ247" s="14" t="str">
        <f>IF(Point[Asset Group]="","",VLOOKUP(Point[Concrete Pad],yes_no,2,FALSE))</f>
        <v/>
      </c>
      <c r="AR247" s="14" t="str">
        <f>IF(Point[Asset Group]="","",VLOOKUP(Point[Material],material_master,2,FALSE))</f>
        <v/>
      </c>
      <c r="AS247" s="14" t="str">
        <f>IF(Point[Asset Group]="","",VLOOKUP(Point[Plumbing],irrigation_plumbing,2,FALSE))</f>
        <v/>
      </c>
      <c r="AT247" s="14" t="str">
        <f>IF(Point[Asset Group]="","",VLOOKUP(Point[Sprinklers],irrigation_sprinklers,2,FALSE))</f>
        <v/>
      </c>
      <c r="AU247" s="14" t="str">
        <f>IF(Point[Asset Group]="","",VLOOKUP(Point[System],irrigation_system,2,FALSE))</f>
        <v/>
      </c>
      <c r="AV247" s="14" t="str">
        <f>IF(Point[Asset Group]="","",VLOOKUP(Point[Status],irrigation_status,2,FALSE))</f>
        <v/>
      </c>
      <c r="AW247" s="11" t="str">
        <f>IF(Point[Date of manufacture]="","",Point[Date of manufacture])</f>
        <v/>
      </c>
      <c r="AX247" s="14" t="str">
        <f>IF(Point[Asset Group]="","",VLOOKUP(Point[Sign Purpose],sign_purpose,2,FALSE))</f>
        <v/>
      </c>
      <c r="AY247" s="14" t="str">
        <f>IF(Point[Asset Group]="","",VLOOKUP(Point[Sign Material],material_master,2,FALSE))</f>
        <v/>
      </c>
      <c r="AZ247" s="14" t="str">
        <f>IF(Point[Asset Group]="","",VLOOKUP(Point[Affixed To],sign_affix,2,FALSE))</f>
        <v/>
      </c>
      <c r="BA247" s="14" t="str">
        <f>IF(Point[Size HxB mm]="","",Point[Size HxB mm])</f>
        <v/>
      </c>
      <c r="BB247" s="14" t="str">
        <f>IF(Point[Height m]="","",Point[Height m])</f>
        <v/>
      </c>
      <c r="BC247" s="14" t="str">
        <f>IF(Point[Asset Group]="","",VLOOKUP(Point[Post Material],material_master,2,FALSE))</f>
        <v/>
      </c>
      <c r="BD247" s="14" t="str">
        <f>IF(Point[Asset Group]="","",VLOOKUP(Point[Post Number],number,2,FALSE))</f>
        <v/>
      </c>
      <c r="BE247" s="14" t="str">
        <f>IF(Point[Asset Group]="","",VLOOKUP(Point[Structure SubType],subdom_master_gdb,2,FALSE))</f>
        <v/>
      </c>
      <c r="BF247" s="14" t="str">
        <f>IF(Point[Area m2]="","",Point[Area m2])</f>
        <v/>
      </c>
      <c r="BG247" s="14" t="str">
        <f>IF(Point[Length m]="","",Point[Length m])</f>
        <v/>
      </c>
      <c r="BH247" s="14" t="str">
        <f>IF(Point[Width m]="","",Point[Width m])</f>
        <v/>
      </c>
      <c r="BI247" s="14" t="str">
        <f>IF(Point[Diameter m]="","",Point[Diameter m])</f>
        <v/>
      </c>
      <c r="BJ247" s="14" t="str">
        <f>IF(Point[Asset Group]="","",VLOOKUP(Point[Number of Pipes],number,2,FALSE))</f>
        <v/>
      </c>
      <c r="BK247" s="14" t="str">
        <f>IF(Point[Asset Group]="","",VLOOKUP(Point[Combined Name],2,FALSE))</f>
        <v/>
      </c>
      <c r="BL247" s="14" t="str">
        <f>IF(Point[Asset Group]="","",VLOOKUP(Point[Size Class],size_class,2,FALSE))</f>
        <v/>
      </c>
      <c r="BM247" s="14" t="str">
        <f>IF(Point[Asset Group]="","",VLOOKUP(Point[Age Class],age_class,2,FALSE))</f>
        <v/>
      </c>
      <c r="BN247" s="14" t="str">
        <f>IF(Point[Girth (cm)]="","",Point[Girth (cm)])</f>
        <v/>
      </c>
      <c r="BO247" s="14" t="str">
        <f>IF(Point[Crown Radius (m)]="","",Point[Crown Radius (m)])</f>
        <v/>
      </c>
      <c r="BP247" s="14" t="str">
        <f>IF(Point[Asset Group]="","",VLOOKUP(Point[Rooting Environment],root_enviro,2,FALSE))</f>
        <v/>
      </c>
      <c r="BQ247" s="14" t="str">
        <f>IF(Point[Asset Group]="","",VLOOKUP(Point[Tree Surround],tree_surround,2,FALSE))</f>
        <v/>
      </c>
      <c r="BR247" s="14" t="str">
        <f>IF(Point[Asset Group]="","",VLOOKUP(Point[Tree Grill],yes_no,2,FALSE))</f>
        <v/>
      </c>
      <c r="BS247" s="14" t="str">
        <f>IF(Point[Asset Group]="","",VLOOKUP(Point[Tree Location],tree_location,2,FALSE))</f>
        <v/>
      </c>
    </row>
    <row r="248" spans="1:71" s="3" customFormat="1" x14ac:dyDescent="0.2">
      <c r="A248" s="3" t="str">
        <f>IF(Point[DWG File Name]="","",Point[DWG File Name])</f>
        <v/>
      </c>
      <c r="B248" s="3" t="str">
        <f>IF(Point[DWG Layer Name]="","",Point[DWG Layer Name])</f>
        <v/>
      </c>
      <c r="C248" s="3" t="str">
        <f>IF(Point[DWG Handle]="","",Point[DWG Handle])</f>
        <v/>
      </c>
      <c r="D248" s="58" t="str">
        <f>IF(Point[X]="","",Point[X])</f>
        <v/>
      </c>
      <c r="E248" s="58" t="str">
        <f>IF(Point[Y]="","",Point[Y])</f>
        <v/>
      </c>
      <c r="F248" s="3" t="str">
        <f>IF(Point[Replacement Asset]="","",Point[Replacement Asset])</f>
        <v/>
      </c>
      <c r="G248" s="3" t="str">
        <f>IF(Point[Asset ID]="","",UPPER(Point[Asset ID]))</f>
        <v/>
      </c>
      <c r="H248" s="3" t="str">
        <f>IF(Point[Asset Group]="","",VLOOKUP(Point[Asset Group],asset_grp_pt,4,FALSE))</f>
        <v/>
      </c>
      <c r="I248" s="3" t="str">
        <f>IF(Point[Asset Group]="","",VLOOKUP(Point[Asset Group],asset_grp_pt,2,FALSE))</f>
        <v/>
      </c>
      <c r="J248" s="3" t="str">
        <f>IF(Point[Asset Group]="","",VLOOKUP(Point[Asset Group],asset_grp_pt,3,FALSE))</f>
        <v/>
      </c>
      <c r="K248" s="3" t="str">
        <f>IF(Point[Asset Group]="","",VLOOKUP(Point[Asset Type],type_master_list,2,FALSE))</f>
        <v/>
      </c>
      <c r="L248" s="3" t="str">
        <f>IF(Point[Asset Name]="","",PROPER(Point[Asset Name]))</f>
        <v/>
      </c>
      <c r="M248" s="11" t="str">
        <f>IF(Point[Install Date]="","",Point[Install Date])</f>
        <v/>
      </c>
      <c r="N248" s="11" t="str">
        <f>IF(Point[Note]="","",PROPER(Point[Note]))</f>
        <v/>
      </c>
      <c r="O248" s="11" t="str">
        <f>IF(Point[Resource Consent Number]="","",UPPER(Point[Resource Consent Number]))</f>
        <v/>
      </c>
      <c r="P248" s="53" t="str">
        <f>IF(Point[Asset Unit Cost]="","",Point[Asset Unit Cost])</f>
        <v/>
      </c>
      <c r="Q248" s="11" t="str">
        <f>IF(Point[Added By]="","",UPPER(Point[Added By]))</f>
        <v/>
      </c>
      <c r="R248" s="11" t="str">
        <f>IF(Point[Added Date]="","",Point[Added Date])</f>
        <v/>
      </c>
      <c r="S248" s="14" t="str">
        <f>IF(Point[Z COORD]="","",Point[Z COORD])</f>
        <v/>
      </c>
      <c r="T248" s="14" t="str">
        <f>IF(Point[Asset Description]="","",PROPER(Point[Asset Description]))</f>
        <v/>
      </c>
      <c r="U248" s="14" t="str">
        <f>IF(Point[[Artist ]]="","",PROPER(Point[[Artist ]]))</f>
        <v/>
      </c>
      <c r="V248" s="14" t="str">
        <f>IF(Point[Material Notes]="","",PROPER(Point[Material Notes]))</f>
        <v/>
      </c>
      <c r="W248" s="14" t="str">
        <f>IF(Point[Dimension Notes]="","",Point[Dimension Notes])</f>
        <v/>
      </c>
      <c r="X248" s="14" t="str">
        <f>IF(Point[List]="","",VLOOKUP(Point[Burner Number],number,2,FALSE))</f>
        <v/>
      </c>
      <c r="Y248" s="14" t="str">
        <f>IF(Point[List]="","",VLOOKUP(Point[Fuel],bbq_fuel,2,FALSE))</f>
        <v/>
      </c>
      <c r="Z248" s="14" t="str">
        <f>IF(Point[List]="","",VLOOKUP(Point[Cabinet Material],bbq_material,2,FALSE))</f>
        <v/>
      </c>
      <c r="AA248" s="14" t="str">
        <f>IF(Point[Asset Group]="","",VLOOKUP(Point[Manufacturer],manufacturer,2,FALSE))</f>
        <v/>
      </c>
      <c r="AB248" s="14" t="str">
        <f>IF(Point[Uinsex WC]="","",Point[Uinsex WC])</f>
        <v/>
      </c>
      <c r="AC248" s="14" t="str">
        <f>IF(Point[Female WC]="","",Point[Female WC])</f>
        <v/>
      </c>
      <c r="AD248" s="14" t="str">
        <f>IF(Point[Male WC]="","",Point[Male WC])</f>
        <v/>
      </c>
      <c r="AE248" s="14" t="str">
        <f>IF(Point[Urinal]="","",Point[Urinal])</f>
        <v/>
      </c>
      <c r="AF248" s="14" t="str">
        <f>IF(Point[Disabled Unisex]="","",Point[Disabled Unisex])</f>
        <v/>
      </c>
      <c r="AG248" s="14" t="str">
        <f>IF(Point[Disabled Female]="","",Point[Disabled Female])</f>
        <v/>
      </c>
      <c r="AH248" s="14" t="str">
        <f>IF(Point[Disabled Male]="","",Point[Disabled Male])</f>
        <v/>
      </c>
      <c r="AI248" s="14" t="str">
        <f>IF(Point[Asset Group]="","",VLOOKUP(Point[Handrail],yes_no,2,FALSE))</f>
        <v/>
      </c>
      <c r="AJ248" s="14" t="str">
        <f>IF(Point[Asset Group]="","",VLOOKUP(Point[Baby Changing],yes_no,2,FALSE))</f>
        <v/>
      </c>
      <c r="AK248" s="14" t="str">
        <f>IF(Point[Asset Group]="","",VLOOKUP(Point[Service Room],yes_no,2,FALSE))</f>
        <v/>
      </c>
      <c r="AL248" s="14" t="str">
        <f>IF(Point[Asset Group]="","",VLOOKUP(Point[Service Tap],service_tap,2,FALSE))</f>
        <v/>
      </c>
      <c r="AM248" s="14" t="str">
        <f>IF(Point[Asset Group]="","",VLOOKUP(Point[Heating Type],wc_heating,2,FALSE))</f>
        <v/>
      </c>
      <c r="AN248" s="14" t="str">
        <f>IF(Point[Asset Group]="","",VLOOKUP(Point[Power Supply],power_supply,2,FALSE))</f>
        <v/>
      </c>
      <c r="AO248" s="14" t="str">
        <f>IF(Point[Asset Group]="","",VLOOKUP(Point[Waste Water],waste_water,2,FALSE))</f>
        <v/>
      </c>
      <c r="AP248" s="14" t="str">
        <f>IF(Point[Asset Group]="","",VLOOKUP(Point[Furniture SubType],subdom_master_gdb,2,FALSE))</f>
        <v/>
      </c>
      <c r="AQ248" s="14" t="str">
        <f>IF(Point[Asset Group]="","",VLOOKUP(Point[Concrete Pad],yes_no,2,FALSE))</f>
        <v/>
      </c>
      <c r="AR248" s="14" t="str">
        <f>IF(Point[Asset Group]="","",VLOOKUP(Point[Material],material_master,2,FALSE))</f>
        <v/>
      </c>
      <c r="AS248" s="14" t="str">
        <f>IF(Point[Asset Group]="","",VLOOKUP(Point[Plumbing],irrigation_plumbing,2,FALSE))</f>
        <v/>
      </c>
      <c r="AT248" s="14" t="str">
        <f>IF(Point[Asset Group]="","",VLOOKUP(Point[Sprinklers],irrigation_sprinklers,2,FALSE))</f>
        <v/>
      </c>
      <c r="AU248" s="14" t="str">
        <f>IF(Point[Asset Group]="","",VLOOKUP(Point[System],irrigation_system,2,FALSE))</f>
        <v/>
      </c>
      <c r="AV248" s="14" t="str">
        <f>IF(Point[Asset Group]="","",VLOOKUP(Point[Status],irrigation_status,2,FALSE))</f>
        <v/>
      </c>
      <c r="AW248" s="11" t="str">
        <f>IF(Point[Date of manufacture]="","",Point[Date of manufacture])</f>
        <v/>
      </c>
      <c r="AX248" s="14" t="str">
        <f>IF(Point[Asset Group]="","",VLOOKUP(Point[Sign Purpose],sign_purpose,2,FALSE))</f>
        <v/>
      </c>
      <c r="AY248" s="14" t="str">
        <f>IF(Point[Asset Group]="","",VLOOKUP(Point[Sign Material],material_master,2,FALSE))</f>
        <v/>
      </c>
      <c r="AZ248" s="14" t="str">
        <f>IF(Point[Asset Group]="","",VLOOKUP(Point[Affixed To],sign_affix,2,FALSE))</f>
        <v/>
      </c>
      <c r="BA248" s="14" t="str">
        <f>IF(Point[Size HxB mm]="","",Point[Size HxB mm])</f>
        <v/>
      </c>
      <c r="BB248" s="14" t="str">
        <f>IF(Point[Height m]="","",Point[Height m])</f>
        <v/>
      </c>
      <c r="BC248" s="14" t="str">
        <f>IF(Point[Asset Group]="","",VLOOKUP(Point[Post Material],material_master,2,FALSE))</f>
        <v/>
      </c>
      <c r="BD248" s="14" t="str">
        <f>IF(Point[Asset Group]="","",VLOOKUP(Point[Post Number],number,2,FALSE))</f>
        <v/>
      </c>
      <c r="BE248" s="14" t="str">
        <f>IF(Point[Asset Group]="","",VLOOKUP(Point[Structure SubType],subdom_master_gdb,2,FALSE))</f>
        <v/>
      </c>
      <c r="BF248" s="14" t="str">
        <f>IF(Point[Area m2]="","",Point[Area m2])</f>
        <v/>
      </c>
      <c r="BG248" s="14" t="str">
        <f>IF(Point[Length m]="","",Point[Length m])</f>
        <v/>
      </c>
      <c r="BH248" s="14" t="str">
        <f>IF(Point[Width m]="","",Point[Width m])</f>
        <v/>
      </c>
      <c r="BI248" s="14" t="str">
        <f>IF(Point[Diameter m]="","",Point[Diameter m])</f>
        <v/>
      </c>
      <c r="BJ248" s="14" t="str">
        <f>IF(Point[Asset Group]="","",VLOOKUP(Point[Number of Pipes],number,2,FALSE))</f>
        <v/>
      </c>
      <c r="BK248" s="14" t="str">
        <f>IF(Point[Asset Group]="","",VLOOKUP(Point[Combined Name],2,FALSE))</f>
        <v/>
      </c>
      <c r="BL248" s="14" t="str">
        <f>IF(Point[Asset Group]="","",VLOOKUP(Point[Size Class],size_class,2,FALSE))</f>
        <v/>
      </c>
      <c r="BM248" s="14" t="str">
        <f>IF(Point[Asset Group]="","",VLOOKUP(Point[Age Class],age_class,2,FALSE))</f>
        <v/>
      </c>
      <c r="BN248" s="14" t="str">
        <f>IF(Point[Girth (cm)]="","",Point[Girth (cm)])</f>
        <v/>
      </c>
      <c r="BO248" s="14" t="str">
        <f>IF(Point[Crown Radius (m)]="","",Point[Crown Radius (m)])</f>
        <v/>
      </c>
      <c r="BP248" s="14" t="str">
        <f>IF(Point[Asset Group]="","",VLOOKUP(Point[Rooting Environment],root_enviro,2,FALSE))</f>
        <v/>
      </c>
      <c r="BQ248" s="14" t="str">
        <f>IF(Point[Asset Group]="","",VLOOKUP(Point[Tree Surround],tree_surround,2,FALSE))</f>
        <v/>
      </c>
      <c r="BR248" s="14" t="str">
        <f>IF(Point[Asset Group]="","",VLOOKUP(Point[Tree Grill],yes_no,2,FALSE))</f>
        <v/>
      </c>
      <c r="BS248" s="14" t="str">
        <f>IF(Point[Asset Group]="","",VLOOKUP(Point[Tree Location],tree_location,2,FALSE))</f>
        <v/>
      </c>
    </row>
    <row r="249" spans="1:71" s="3" customFormat="1" x14ac:dyDescent="0.2">
      <c r="A249" s="3" t="str">
        <f>IF(Point[DWG File Name]="","",Point[DWG File Name])</f>
        <v/>
      </c>
      <c r="B249" s="3" t="str">
        <f>IF(Point[DWG Layer Name]="","",Point[DWG Layer Name])</f>
        <v/>
      </c>
      <c r="C249" s="3" t="str">
        <f>IF(Point[DWG Handle]="","",Point[DWG Handle])</f>
        <v/>
      </c>
      <c r="D249" s="58" t="str">
        <f>IF(Point[X]="","",Point[X])</f>
        <v/>
      </c>
      <c r="E249" s="58" t="str">
        <f>IF(Point[Y]="","",Point[Y])</f>
        <v/>
      </c>
      <c r="F249" s="3" t="str">
        <f>IF(Point[Replacement Asset]="","",Point[Replacement Asset])</f>
        <v/>
      </c>
      <c r="G249" s="3" t="str">
        <f>IF(Point[Asset ID]="","",UPPER(Point[Asset ID]))</f>
        <v/>
      </c>
      <c r="H249" s="3" t="str">
        <f>IF(Point[Asset Group]="","",VLOOKUP(Point[Asset Group],asset_grp_pt,4,FALSE))</f>
        <v/>
      </c>
      <c r="I249" s="3" t="str">
        <f>IF(Point[Asset Group]="","",VLOOKUP(Point[Asset Group],asset_grp_pt,2,FALSE))</f>
        <v/>
      </c>
      <c r="J249" s="3" t="str">
        <f>IF(Point[Asset Group]="","",VLOOKUP(Point[Asset Group],asset_grp_pt,3,FALSE))</f>
        <v/>
      </c>
      <c r="K249" s="3" t="str">
        <f>IF(Point[Asset Group]="","",VLOOKUP(Point[Asset Type],type_master_list,2,FALSE))</f>
        <v/>
      </c>
      <c r="L249" s="3" t="str">
        <f>IF(Point[Asset Name]="","",PROPER(Point[Asset Name]))</f>
        <v/>
      </c>
      <c r="M249" s="11" t="str">
        <f>IF(Point[Install Date]="","",Point[Install Date])</f>
        <v/>
      </c>
      <c r="N249" s="11" t="str">
        <f>IF(Point[Note]="","",PROPER(Point[Note]))</f>
        <v/>
      </c>
      <c r="O249" s="11" t="str">
        <f>IF(Point[Resource Consent Number]="","",UPPER(Point[Resource Consent Number]))</f>
        <v/>
      </c>
      <c r="P249" s="53" t="str">
        <f>IF(Point[Asset Unit Cost]="","",Point[Asset Unit Cost])</f>
        <v/>
      </c>
      <c r="Q249" s="11" t="str">
        <f>IF(Point[Added By]="","",UPPER(Point[Added By]))</f>
        <v/>
      </c>
      <c r="R249" s="11" t="str">
        <f>IF(Point[Added Date]="","",Point[Added Date])</f>
        <v/>
      </c>
      <c r="S249" s="14" t="str">
        <f>IF(Point[Z COORD]="","",Point[Z COORD])</f>
        <v/>
      </c>
      <c r="T249" s="14" t="str">
        <f>IF(Point[Asset Description]="","",PROPER(Point[Asset Description]))</f>
        <v/>
      </c>
      <c r="U249" s="14" t="str">
        <f>IF(Point[[Artist ]]="","",PROPER(Point[[Artist ]]))</f>
        <v/>
      </c>
      <c r="V249" s="14" t="str">
        <f>IF(Point[Material Notes]="","",PROPER(Point[Material Notes]))</f>
        <v/>
      </c>
      <c r="W249" s="14" t="str">
        <f>IF(Point[Dimension Notes]="","",Point[Dimension Notes])</f>
        <v/>
      </c>
      <c r="X249" s="14" t="str">
        <f>IF(Point[List]="","",VLOOKUP(Point[Burner Number],number,2,FALSE))</f>
        <v/>
      </c>
      <c r="Y249" s="14" t="str">
        <f>IF(Point[List]="","",VLOOKUP(Point[Fuel],bbq_fuel,2,FALSE))</f>
        <v/>
      </c>
      <c r="Z249" s="14" t="str">
        <f>IF(Point[List]="","",VLOOKUP(Point[Cabinet Material],bbq_material,2,FALSE))</f>
        <v/>
      </c>
      <c r="AA249" s="14" t="str">
        <f>IF(Point[Asset Group]="","",VLOOKUP(Point[Manufacturer],manufacturer,2,FALSE))</f>
        <v/>
      </c>
      <c r="AB249" s="14" t="str">
        <f>IF(Point[Uinsex WC]="","",Point[Uinsex WC])</f>
        <v/>
      </c>
      <c r="AC249" s="14" t="str">
        <f>IF(Point[Female WC]="","",Point[Female WC])</f>
        <v/>
      </c>
      <c r="AD249" s="14" t="str">
        <f>IF(Point[Male WC]="","",Point[Male WC])</f>
        <v/>
      </c>
      <c r="AE249" s="14" t="str">
        <f>IF(Point[Urinal]="","",Point[Urinal])</f>
        <v/>
      </c>
      <c r="AF249" s="14" t="str">
        <f>IF(Point[Disabled Unisex]="","",Point[Disabled Unisex])</f>
        <v/>
      </c>
      <c r="AG249" s="14" t="str">
        <f>IF(Point[Disabled Female]="","",Point[Disabled Female])</f>
        <v/>
      </c>
      <c r="AH249" s="14" t="str">
        <f>IF(Point[Disabled Male]="","",Point[Disabled Male])</f>
        <v/>
      </c>
      <c r="AI249" s="14" t="str">
        <f>IF(Point[Asset Group]="","",VLOOKUP(Point[Handrail],yes_no,2,FALSE))</f>
        <v/>
      </c>
      <c r="AJ249" s="14" t="str">
        <f>IF(Point[Asset Group]="","",VLOOKUP(Point[Baby Changing],yes_no,2,FALSE))</f>
        <v/>
      </c>
      <c r="AK249" s="14" t="str">
        <f>IF(Point[Asset Group]="","",VLOOKUP(Point[Service Room],yes_no,2,FALSE))</f>
        <v/>
      </c>
      <c r="AL249" s="14" t="str">
        <f>IF(Point[Asset Group]="","",VLOOKUP(Point[Service Tap],service_tap,2,FALSE))</f>
        <v/>
      </c>
      <c r="AM249" s="14" t="str">
        <f>IF(Point[Asset Group]="","",VLOOKUP(Point[Heating Type],wc_heating,2,FALSE))</f>
        <v/>
      </c>
      <c r="AN249" s="14" t="str">
        <f>IF(Point[Asset Group]="","",VLOOKUP(Point[Power Supply],power_supply,2,FALSE))</f>
        <v/>
      </c>
      <c r="AO249" s="14" t="str">
        <f>IF(Point[Asset Group]="","",VLOOKUP(Point[Waste Water],waste_water,2,FALSE))</f>
        <v/>
      </c>
      <c r="AP249" s="14" t="str">
        <f>IF(Point[Asset Group]="","",VLOOKUP(Point[Furniture SubType],subdom_master_gdb,2,FALSE))</f>
        <v/>
      </c>
      <c r="AQ249" s="14" t="str">
        <f>IF(Point[Asset Group]="","",VLOOKUP(Point[Concrete Pad],yes_no,2,FALSE))</f>
        <v/>
      </c>
      <c r="AR249" s="14" t="str">
        <f>IF(Point[Asset Group]="","",VLOOKUP(Point[Material],material_master,2,FALSE))</f>
        <v/>
      </c>
      <c r="AS249" s="14" t="str">
        <f>IF(Point[Asset Group]="","",VLOOKUP(Point[Plumbing],irrigation_plumbing,2,FALSE))</f>
        <v/>
      </c>
      <c r="AT249" s="14" t="str">
        <f>IF(Point[Asset Group]="","",VLOOKUP(Point[Sprinklers],irrigation_sprinklers,2,FALSE))</f>
        <v/>
      </c>
      <c r="AU249" s="14" t="str">
        <f>IF(Point[Asset Group]="","",VLOOKUP(Point[System],irrigation_system,2,FALSE))</f>
        <v/>
      </c>
      <c r="AV249" s="14" t="str">
        <f>IF(Point[Asset Group]="","",VLOOKUP(Point[Status],irrigation_status,2,FALSE))</f>
        <v/>
      </c>
      <c r="AW249" s="11" t="str">
        <f>IF(Point[Date of manufacture]="","",Point[Date of manufacture])</f>
        <v/>
      </c>
      <c r="AX249" s="14" t="str">
        <f>IF(Point[Asset Group]="","",VLOOKUP(Point[Sign Purpose],sign_purpose,2,FALSE))</f>
        <v/>
      </c>
      <c r="AY249" s="14" t="str">
        <f>IF(Point[Asset Group]="","",VLOOKUP(Point[Sign Material],material_master,2,FALSE))</f>
        <v/>
      </c>
      <c r="AZ249" s="14" t="str">
        <f>IF(Point[Asset Group]="","",VLOOKUP(Point[Affixed To],sign_affix,2,FALSE))</f>
        <v/>
      </c>
      <c r="BA249" s="14" t="str">
        <f>IF(Point[Size HxB mm]="","",Point[Size HxB mm])</f>
        <v/>
      </c>
      <c r="BB249" s="14" t="str">
        <f>IF(Point[Height m]="","",Point[Height m])</f>
        <v/>
      </c>
      <c r="BC249" s="14" t="str">
        <f>IF(Point[Asset Group]="","",VLOOKUP(Point[Post Material],material_master,2,FALSE))</f>
        <v/>
      </c>
      <c r="BD249" s="14" t="str">
        <f>IF(Point[Asset Group]="","",VLOOKUP(Point[Post Number],number,2,FALSE))</f>
        <v/>
      </c>
      <c r="BE249" s="14" t="str">
        <f>IF(Point[Asset Group]="","",VLOOKUP(Point[Structure SubType],subdom_master_gdb,2,FALSE))</f>
        <v/>
      </c>
      <c r="BF249" s="14" t="str">
        <f>IF(Point[Area m2]="","",Point[Area m2])</f>
        <v/>
      </c>
      <c r="BG249" s="14" t="str">
        <f>IF(Point[Length m]="","",Point[Length m])</f>
        <v/>
      </c>
      <c r="BH249" s="14" t="str">
        <f>IF(Point[Width m]="","",Point[Width m])</f>
        <v/>
      </c>
      <c r="BI249" s="14" t="str">
        <f>IF(Point[Diameter m]="","",Point[Diameter m])</f>
        <v/>
      </c>
      <c r="BJ249" s="14" t="str">
        <f>IF(Point[Asset Group]="","",VLOOKUP(Point[Number of Pipes],number,2,FALSE))</f>
        <v/>
      </c>
      <c r="BK249" s="14" t="str">
        <f>IF(Point[Asset Group]="","",VLOOKUP(Point[Combined Name],2,FALSE))</f>
        <v/>
      </c>
      <c r="BL249" s="14" t="str">
        <f>IF(Point[Asset Group]="","",VLOOKUP(Point[Size Class],size_class,2,FALSE))</f>
        <v/>
      </c>
      <c r="BM249" s="14" t="str">
        <f>IF(Point[Asset Group]="","",VLOOKUP(Point[Age Class],age_class,2,FALSE))</f>
        <v/>
      </c>
      <c r="BN249" s="14" t="str">
        <f>IF(Point[Girth (cm)]="","",Point[Girth (cm)])</f>
        <v/>
      </c>
      <c r="BO249" s="14" t="str">
        <f>IF(Point[Crown Radius (m)]="","",Point[Crown Radius (m)])</f>
        <v/>
      </c>
      <c r="BP249" s="14" t="str">
        <f>IF(Point[Asset Group]="","",VLOOKUP(Point[Rooting Environment],root_enviro,2,FALSE))</f>
        <v/>
      </c>
      <c r="BQ249" s="14" t="str">
        <f>IF(Point[Asset Group]="","",VLOOKUP(Point[Tree Surround],tree_surround,2,FALSE))</f>
        <v/>
      </c>
      <c r="BR249" s="14" t="str">
        <f>IF(Point[Asset Group]="","",VLOOKUP(Point[Tree Grill],yes_no,2,FALSE))</f>
        <v/>
      </c>
      <c r="BS249" s="14" t="str">
        <f>IF(Point[Asset Group]="","",VLOOKUP(Point[Tree Location],tree_location,2,FALSE))</f>
        <v/>
      </c>
    </row>
    <row r="250" spans="1:71" s="3" customFormat="1" x14ac:dyDescent="0.2">
      <c r="A250" s="3" t="str">
        <f>IF(Point[DWG File Name]="","",Point[DWG File Name])</f>
        <v/>
      </c>
      <c r="B250" s="3" t="str">
        <f>IF(Point[DWG Layer Name]="","",Point[DWG Layer Name])</f>
        <v/>
      </c>
      <c r="C250" s="3" t="str">
        <f>IF(Point[DWG Handle]="","",Point[DWG Handle])</f>
        <v/>
      </c>
      <c r="D250" s="58" t="str">
        <f>IF(Point[X]="","",Point[X])</f>
        <v/>
      </c>
      <c r="E250" s="58" t="str">
        <f>IF(Point[Y]="","",Point[Y])</f>
        <v/>
      </c>
      <c r="F250" s="3" t="str">
        <f>IF(Point[Replacement Asset]="","",Point[Replacement Asset])</f>
        <v/>
      </c>
      <c r="G250" s="3" t="str">
        <f>IF(Point[Asset ID]="","",UPPER(Point[Asset ID]))</f>
        <v/>
      </c>
      <c r="H250" s="3" t="str">
        <f>IF(Point[Asset Group]="","",VLOOKUP(Point[Asset Group],asset_grp_pt,4,FALSE))</f>
        <v/>
      </c>
      <c r="I250" s="3" t="str">
        <f>IF(Point[Asset Group]="","",VLOOKUP(Point[Asset Group],asset_grp_pt,2,FALSE))</f>
        <v/>
      </c>
      <c r="J250" s="3" t="str">
        <f>IF(Point[Asset Group]="","",VLOOKUP(Point[Asset Group],asset_grp_pt,3,FALSE))</f>
        <v/>
      </c>
      <c r="K250" s="3" t="str">
        <f>IF(Point[Asset Group]="","",VLOOKUP(Point[Asset Type],type_master_list,2,FALSE))</f>
        <v/>
      </c>
      <c r="L250" s="3" t="str">
        <f>IF(Point[Asset Name]="","",PROPER(Point[Asset Name]))</f>
        <v/>
      </c>
      <c r="M250" s="11" t="str">
        <f>IF(Point[Install Date]="","",Point[Install Date])</f>
        <v/>
      </c>
      <c r="N250" s="11" t="str">
        <f>IF(Point[Note]="","",PROPER(Point[Note]))</f>
        <v/>
      </c>
      <c r="O250" s="11" t="str">
        <f>IF(Point[Resource Consent Number]="","",UPPER(Point[Resource Consent Number]))</f>
        <v/>
      </c>
      <c r="P250" s="53" t="str">
        <f>IF(Point[Asset Unit Cost]="","",Point[Asset Unit Cost])</f>
        <v/>
      </c>
      <c r="Q250" s="11" t="str">
        <f>IF(Point[Added By]="","",UPPER(Point[Added By]))</f>
        <v/>
      </c>
      <c r="R250" s="11" t="str">
        <f>IF(Point[Added Date]="","",Point[Added Date])</f>
        <v/>
      </c>
      <c r="S250" s="14" t="str">
        <f>IF(Point[Z COORD]="","",Point[Z COORD])</f>
        <v/>
      </c>
      <c r="T250" s="14" t="str">
        <f>IF(Point[Asset Description]="","",PROPER(Point[Asset Description]))</f>
        <v/>
      </c>
      <c r="U250" s="14" t="str">
        <f>IF(Point[[Artist ]]="","",PROPER(Point[[Artist ]]))</f>
        <v/>
      </c>
      <c r="V250" s="14" t="str">
        <f>IF(Point[Material Notes]="","",PROPER(Point[Material Notes]))</f>
        <v/>
      </c>
      <c r="W250" s="14" t="str">
        <f>IF(Point[Dimension Notes]="","",Point[Dimension Notes])</f>
        <v/>
      </c>
      <c r="X250" s="14" t="str">
        <f>IF(Point[List]="","",VLOOKUP(Point[Burner Number],number,2,FALSE))</f>
        <v/>
      </c>
      <c r="Y250" s="14" t="str">
        <f>IF(Point[List]="","",VLOOKUP(Point[Fuel],bbq_fuel,2,FALSE))</f>
        <v/>
      </c>
      <c r="Z250" s="14" t="str">
        <f>IF(Point[List]="","",VLOOKUP(Point[Cabinet Material],bbq_material,2,FALSE))</f>
        <v/>
      </c>
      <c r="AA250" s="14" t="str">
        <f>IF(Point[Asset Group]="","",VLOOKUP(Point[Manufacturer],manufacturer,2,FALSE))</f>
        <v/>
      </c>
      <c r="AB250" s="14" t="str">
        <f>IF(Point[Uinsex WC]="","",Point[Uinsex WC])</f>
        <v/>
      </c>
      <c r="AC250" s="14" t="str">
        <f>IF(Point[Female WC]="","",Point[Female WC])</f>
        <v/>
      </c>
      <c r="AD250" s="14" t="str">
        <f>IF(Point[Male WC]="","",Point[Male WC])</f>
        <v/>
      </c>
      <c r="AE250" s="14" t="str">
        <f>IF(Point[Urinal]="","",Point[Urinal])</f>
        <v/>
      </c>
      <c r="AF250" s="14" t="str">
        <f>IF(Point[Disabled Unisex]="","",Point[Disabled Unisex])</f>
        <v/>
      </c>
      <c r="AG250" s="14" t="str">
        <f>IF(Point[Disabled Female]="","",Point[Disabled Female])</f>
        <v/>
      </c>
      <c r="AH250" s="14" t="str">
        <f>IF(Point[Disabled Male]="","",Point[Disabled Male])</f>
        <v/>
      </c>
      <c r="AI250" s="14" t="str">
        <f>IF(Point[Asset Group]="","",VLOOKUP(Point[Handrail],yes_no,2,FALSE))</f>
        <v/>
      </c>
      <c r="AJ250" s="14" t="str">
        <f>IF(Point[Asset Group]="","",VLOOKUP(Point[Baby Changing],yes_no,2,FALSE))</f>
        <v/>
      </c>
      <c r="AK250" s="14" t="str">
        <f>IF(Point[Asset Group]="","",VLOOKUP(Point[Service Room],yes_no,2,FALSE))</f>
        <v/>
      </c>
      <c r="AL250" s="14" t="str">
        <f>IF(Point[Asset Group]="","",VLOOKUP(Point[Service Tap],service_tap,2,FALSE))</f>
        <v/>
      </c>
      <c r="AM250" s="14" t="str">
        <f>IF(Point[Asset Group]="","",VLOOKUP(Point[Heating Type],wc_heating,2,FALSE))</f>
        <v/>
      </c>
      <c r="AN250" s="14" t="str">
        <f>IF(Point[Asset Group]="","",VLOOKUP(Point[Power Supply],power_supply,2,FALSE))</f>
        <v/>
      </c>
      <c r="AO250" s="14" t="str">
        <f>IF(Point[Asset Group]="","",VLOOKUP(Point[Waste Water],waste_water,2,FALSE))</f>
        <v/>
      </c>
      <c r="AP250" s="14" t="str">
        <f>IF(Point[Asset Group]="","",VLOOKUP(Point[Furniture SubType],subdom_master_gdb,2,FALSE))</f>
        <v/>
      </c>
      <c r="AQ250" s="14" t="str">
        <f>IF(Point[Asset Group]="","",VLOOKUP(Point[Concrete Pad],yes_no,2,FALSE))</f>
        <v/>
      </c>
      <c r="AR250" s="14" t="str">
        <f>IF(Point[Asset Group]="","",VLOOKUP(Point[Material],material_master,2,FALSE))</f>
        <v/>
      </c>
      <c r="AS250" s="14" t="str">
        <f>IF(Point[Asset Group]="","",VLOOKUP(Point[Plumbing],irrigation_plumbing,2,FALSE))</f>
        <v/>
      </c>
      <c r="AT250" s="14" t="str">
        <f>IF(Point[Asset Group]="","",VLOOKUP(Point[Sprinklers],irrigation_sprinklers,2,FALSE))</f>
        <v/>
      </c>
      <c r="AU250" s="14" t="str">
        <f>IF(Point[Asset Group]="","",VLOOKUP(Point[System],irrigation_system,2,FALSE))</f>
        <v/>
      </c>
      <c r="AV250" s="14" t="str">
        <f>IF(Point[Asset Group]="","",VLOOKUP(Point[Status],irrigation_status,2,FALSE))</f>
        <v/>
      </c>
      <c r="AW250" s="11" t="str">
        <f>IF(Point[Date of manufacture]="","",Point[Date of manufacture])</f>
        <v/>
      </c>
      <c r="AX250" s="14" t="str">
        <f>IF(Point[Asset Group]="","",VLOOKUP(Point[Sign Purpose],sign_purpose,2,FALSE))</f>
        <v/>
      </c>
      <c r="AY250" s="14" t="str">
        <f>IF(Point[Asset Group]="","",VLOOKUP(Point[Sign Material],material_master,2,FALSE))</f>
        <v/>
      </c>
      <c r="AZ250" s="14" t="str">
        <f>IF(Point[Asset Group]="","",VLOOKUP(Point[Affixed To],sign_affix,2,FALSE))</f>
        <v/>
      </c>
      <c r="BA250" s="14" t="str">
        <f>IF(Point[Size HxB mm]="","",Point[Size HxB mm])</f>
        <v/>
      </c>
      <c r="BB250" s="14" t="str">
        <f>IF(Point[Height m]="","",Point[Height m])</f>
        <v/>
      </c>
      <c r="BC250" s="14" t="str">
        <f>IF(Point[Asset Group]="","",VLOOKUP(Point[Post Material],material_master,2,FALSE))</f>
        <v/>
      </c>
      <c r="BD250" s="14" t="str">
        <f>IF(Point[Asset Group]="","",VLOOKUP(Point[Post Number],number,2,FALSE))</f>
        <v/>
      </c>
      <c r="BE250" s="14" t="str">
        <f>IF(Point[Asset Group]="","",VLOOKUP(Point[Structure SubType],subdom_master_gdb,2,FALSE))</f>
        <v/>
      </c>
      <c r="BF250" s="14" t="str">
        <f>IF(Point[Area m2]="","",Point[Area m2])</f>
        <v/>
      </c>
      <c r="BG250" s="14" t="str">
        <f>IF(Point[Length m]="","",Point[Length m])</f>
        <v/>
      </c>
      <c r="BH250" s="14" t="str">
        <f>IF(Point[Width m]="","",Point[Width m])</f>
        <v/>
      </c>
      <c r="BI250" s="14" t="str">
        <f>IF(Point[Diameter m]="","",Point[Diameter m])</f>
        <v/>
      </c>
      <c r="BJ250" s="14" t="str">
        <f>IF(Point[Asset Group]="","",VLOOKUP(Point[Number of Pipes],number,2,FALSE))</f>
        <v/>
      </c>
      <c r="BK250" s="14" t="str">
        <f>IF(Point[Asset Group]="","",VLOOKUP(Point[Combined Name],2,FALSE))</f>
        <v/>
      </c>
      <c r="BL250" s="14" t="str">
        <f>IF(Point[Asset Group]="","",VLOOKUP(Point[Size Class],size_class,2,FALSE))</f>
        <v/>
      </c>
      <c r="BM250" s="14" t="str">
        <f>IF(Point[Asset Group]="","",VLOOKUP(Point[Age Class],age_class,2,FALSE))</f>
        <v/>
      </c>
      <c r="BN250" s="14" t="str">
        <f>IF(Point[Girth (cm)]="","",Point[Girth (cm)])</f>
        <v/>
      </c>
      <c r="BO250" s="14" t="str">
        <f>IF(Point[Crown Radius (m)]="","",Point[Crown Radius (m)])</f>
        <v/>
      </c>
      <c r="BP250" s="14" t="str">
        <f>IF(Point[Asset Group]="","",VLOOKUP(Point[Rooting Environment],root_enviro,2,FALSE))</f>
        <v/>
      </c>
      <c r="BQ250" s="14" t="str">
        <f>IF(Point[Asset Group]="","",VLOOKUP(Point[Tree Surround],tree_surround,2,FALSE))</f>
        <v/>
      </c>
      <c r="BR250" s="14" t="str">
        <f>IF(Point[Asset Group]="","",VLOOKUP(Point[Tree Grill],yes_no,2,FALSE))</f>
        <v/>
      </c>
      <c r="BS250" s="14" t="str">
        <f>IF(Point[Asset Group]="","",VLOOKUP(Point[Tree Location],tree_location,2,FALSE))</f>
        <v/>
      </c>
    </row>
    <row r="251" spans="1:71" s="3" customFormat="1" x14ac:dyDescent="0.2">
      <c r="A251" s="3" t="str">
        <f>IF(Point[DWG File Name]="","",Point[DWG File Name])</f>
        <v/>
      </c>
      <c r="B251" s="3" t="str">
        <f>IF(Point[DWG Layer Name]="","",Point[DWG Layer Name])</f>
        <v/>
      </c>
      <c r="C251" s="3" t="str">
        <f>IF(Point[DWG Handle]="","",Point[DWG Handle])</f>
        <v/>
      </c>
      <c r="D251" s="58" t="str">
        <f>IF(Point[X]="","",Point[X])</f>
        <v/>
      </c>
      <c r="E251" s="58" t="str">
        <f>IF(Point[Y]="","",Point[Y])</f>
        <v/>
      </c>
      <c r="F251" s="3" t="str">
        <f>IF(Point[Replacement Asset]="","",Point[Replacement Asset])</f>
        <v/>
      </c>
      <c r="G251" s="3" t="str">
        <f>IF(Point[Asset ID]="","",UPPER(Point[Asset ID]))</f>
        <v/>
      </c>
      <c r="H251" s="3" t="str">
        <f>IF(Point[Asset Group]="","",VLOOKUP(Point[Asset Group],asset_grp_pt,4,FALSE))</f>
        <v/>
      </c>
      <c r="I251" s="3" t="str">
        <f>IF(Point[Asset Group]="","",VLOOKUP(Point[Asset Group],asset_grp_pt,2,FALSE))</f>
        <v/>
      </c>
      <c r="J251" s="3" t="str">
        <f>IF(Point[Asset Group]="","",VLOOKUP(Point[Asset Group],asset_grp_pt,3,FALSE))</f>
        <v/>
      </c>
      <c r="K251" s="3" t="str">
        <f>IF(Point[Asset Group]="","",VLOOKUP(Point[Asset Type],type_master_list,2,FALSE))</f>
        <v/>
      </c>
      <c r="L251" s="3" t="str">
        <f>IF(Point[Asset Name]="","",PROPER(Point[Asset Name]))</f>
        <v/>
      </c>
      <c r="M251" s="11" t="str">
        <f>IF(Point[Install Date]="","",Point[Install Date])</f>
        <v/>
      </c>
      <c r="N251" s="11" t="str">
        <f>IF(Point[Note]="","",PROPER(Point[Note]))</f>
        <v/>
      </c>
      <c r="O251" s="11" t="str">
        <f>IF(Point[Resource Consent Number]="","",UPPER(Point[Resource Consent Number]))</f>
        <v/>
      </c>
      <c r="P251" s="53" t="str">
        <f>IF(Point[Asset Unit Cost]="","",Point[Asset Unit Cost])</f>
        <v/>
      </c>
      <c r="Q251" s="11" t="str">
        <f>IF(Point[Added By]="","",UPPER(Point[Added By]))</f>
        <v/>
      </c>
      <c r="R251" s="11" t="str">
        <f>IF(Point[Added Date]="","",Point[Added Date])</f>
        <v/>
      </c>
      <c r="S251" s="14" t="str">
        <f>IF(Point[Z COORD]="","",Point[Z COORD])</f>
        <v/>
      </c>
      <c r="T251" s="14" t="str">
        <f>IF(Point[Asset Description]="","",PROPER(Point[Asset Description]))</f>
        <v/>
      </c>
      <c r="U251" s="14" t="str">
        <f>IF(Point[[Artist ]]="","",PROPER(Point[[Artist ]]))</f>
        <v/>
      </c>
      <c r="V251" s="14" t="str">
        <f>IF(Point[Material Notes]="","",PROPER(Point[Material Notes]))</f>
        <v/>
      </c>
      <c r="W251" s="14" t="str">
        <f>IF(Point[Dimension Notes]="","",Point[Dimension Notes])</f>
        <v/>
      </c>
      <c r="X251" s="14" t="str">
        <f>IF(Point[List]="","",VLOOKUP(Point[Burner Number],number,2,FALSE))</f>
        <v/>
      </c>
      <c r="Y251" s="14" t="str">
        <f>IF(Point[List]="","",VLOOKUP(Point[Fuel],bbq_fuel,2,FALSE))</f>
        <v/>
      </c>
      <c r="Z251" s="14" t="str">
        <f>IF(Point[List]="","",VLOOKUP(Point[Cabinet Material],bbq_material,2,FALSE))</f>
        <v/>
      </c>
      <c r="AA251" s="14" t="str">
        <f>IF(Point[Asset Group]="","",VLOOKUP(Point[Manufacturer],manufacturer,2,FALSE))</f>
        <v/>
      </c>
      <c r="AB251" s="14" t="str">
        <f>IF(Point[Uinsex WC]="","",Point[Uinsex WC])</f>
        <v/>
      </c>
      <c r="AC251" s="14" t="str">
        <f>IF(Point[Female WC]="","",Point[Female WC])</f>
        <v/>
      </c>
      <c r="AD251" s="14" t="str">
        <f>IF(Point[Male WC]="","",Point[Male WC])</f>
        <v/>
      </c>
      <c r="AE251" s="14" t="str">
        <f>IF(Point[Urinal]="","",Point[Urinal])</f>
        <v/>
      </c>
      <c r="AF251" s="14" t="str">
        <f>IF(Point[Disabled Unisex]="","",Point[Disabled Unisex])</f>
        <v/>
      </c>
      <c r="AG251" s="14" t="str">
        <f>IF(Point[Disabled Female]="","",Point[Disabled Female])</f>
        <v/>
      </c>
      <c r="AH251" s="14" t="str">
        <f>IF(Point[Disabled Male]="","",Point[Disabled Male])</f>
        <v/>
      </c>
      <c r="AI251" s="14" t="str">
        <f>IF(Point[Asset Group]="","",VLOOKUP(Point[Handrail],yes_no,2,FALSE))</f>
        <v/>
      </c>
      <c r="AJ251" s="14" t="str">
        <f>IF(Point[Asset Group]="","",VLOOKUP(Point[Baby Changing],yes_no,2,FALSE))</f>
        <v/>
      </c>
      <c r="AK251" s="14" t="str">
        <f>IF(Point[Asset Group]="","",VLOOKUP(Point[Service Room],yes_no,2,FALSE))</f>
        <v/>
      </c>
      <c r="AL251" s="14" t="str">
        <f>IF(Point[Asset Group]="","",VLOOKUP(Point[Service Tap],service_tap,2,FALSE))</f>
        <v/>
      </c>
      <c r="AM251" s="14" t="str">
        <f>IF(Point[Asset Group]="","",VLOOKUP(Point[Heating Type],wc_heating,2,FALSE))</f>
        <v/>
      </c>
      <c r="AN251" s="14" t="str">
        <f>IF(Point[Asset Group]="","",VLOOKUP(Point[Power Supply],power_supply,2,FALSE))</f>
        <v/>
      </c>
      <c r="AO251" s="14" t="str">
        <f>IF(Point[Asset Group]="","",VLOOKUP(Point[Waste Water],waste_water,2,FALSE))</f>
        <v/>
      </c>
      <c r="AP251" s="14" t="str">
        <f>IF(Point[Asset Group]="","",VLOOKUP(Point[Furniture SubType],subdom_master_gdb,2,FALSE))</f>
        <v/>
      </c>
      <c r="AQ251" s="14" t="str">
        <f>IF(Point[Asset Group]="","",VLOOKUP(Point[Concrete Pad],yes_no,2,FALSE))</f>
        <v/>
      </c>
      <c r="AR251" s="14" t="str">
        <f>IF(Point[Asset Group]="","",VLOOKUP(Point[Material],material_master,2,FALSE))</f>
        <v/>
      </c>
      <c r="AS251" s="14" t="str">
        <f>IF(Point[Asset Group]="","",VLOOKUP(Point[Plumbing],irrigation_plumbing,2,FALSE))</f>
        <v/>
      </c>
      <c r="AT251" s="14" t="str">
        <f>IF(Point[Asset Group]="","",VLOOKUP(Point[Sprinklers],irrigation_sprinklers,2,FALSE))</f>
        <v/>
      </c>
      <c r="AU251" s="14" t="str">
        <f>IF(Point[Asset Group]="","",VLOOKUP(Point[System],irrigation_system,2,FALSE))</f>
        <v/>
      </c>
      <c r="AV251" s="14" t="str">
        <f>IF(Point[Asset Group]="","",VLOOKUP(Point[Status],irrigation_status,2,FALSE))</f>
        <v/>
      </c>
      <c r="AW251" s="11" t="str">
        <f>IF(Point[Date of manufacture]="","",Point[Date of manufacture])</f>
        <v/>
      </c>
      <c r="AX251" s="14" t="str">
        <f>IF(Point[Asset Group]="","",VLOOKUP(Point[Sign Purpose],sign_purpose,2,FALSE))</f>
        <v/>
      </c>
      <c r="AY251" s="14" t="str">
        <f>IF(Point[Asset Group]="","",VLOOKUP(Point[Sign Material],material_master,2,FALSE))</f>
        <v/>
      </c>
      <c r="AZ251" s="14" t="str">
        <f>IF(Point[Asset Group]="","",VLOOKUP(Point[Affixed To],sign_affix,2,FALSE))</f>
        <v/>
      </c>
      <c r="BA251" s="14" t="str">
        <f>IF(Point[Size HxB mm]="","",Point[Size HxB mm])</f>
        <v/>
      </c>
      <c r="BB251" s="14" t="str">
        <f>IF(Point[Height m]="","",Point[Height m])</f>
        <v/>
      </c>
      <c r="BC251" s="14" t="str">
        <f>IF(Point[Asset Group]="","",VLOOKUP(Point[Post Material],material_master,2,FALSE))</f>
        <v/>
      </c>
      <c r="BD251" s="14" t="str">
        <f>IF(Point[Asset Group]="","",VLOOKUP(Point[Post Number],number,2,FALSE))</f>
        <v/>
      </c>
      <c r="BE251" s="14" t="str">
        <f>IF(Point[Asset Group]="","",VLOOKUP(Point[Structure SubType],subdom_master_gdb,2,FALSE))</f>
        <v/>
      </c>
      <c r="BF251" s="14" t="str">
        <f>IF(Point[Area m2]="","",Point[Area m2])</f>
        <v/>
      </c>
      <c r="BG251" s="14" t="str">
        <f>IF(Point[Length m]="","",Point[Length m])</f>
        <v/>
      </c>
      <c r="BH251" s="14" t="str">
        <f>IF(Point[Width m]="","",Point[Width m])</f>
        <v/>
      </c>
      <c r="BI251" s="14" t="str">
        <f>IF(Point[Diameter m]="","",Point[Diameter m])</f>
        <v/>
      </c>
      <c r="BJ251" s="14" t="str">
        <f>IF(Point[Asset Group]="","",VLOOKUP(Point[Number of Pipes],number,2,FALSE))</f>
        <v/>
      </c>
      <c r="BK251" s="14" t="str">
        <f>IF(Point[Asset Group]="","",VLOOKUP(Point[Combined Name],2,FALSE))</f>
        <v/>
      </c>
      <c r="BL251" s="14" t="str">
        <f>IF(Point[Asset Group]="","",VLOOKUP(Point[Size Class],size_class,2,FALSE))</f>
        <v/>
      </c>
      <c r="BM251" s="14" t="str">
        <f>IF(Point[Asset Group]="","",VLOOKUP(Point[Age Class],age_class,2,FALSE))</f>
        <v/>
      </c>
      <c r="BN251" s="14" t="str">
        <f>IF(Point[Girth (cm)]="","",Point[Girth (cm)])</f>
        <v/>
      </c>
      <c r="BO251" s="14" t="str">
        <f>IF(Point[Crown Radius (m)]="","",Point[Crown Radius (m)])</f>
        <v/>
      </c>
      <c r="BP251" s="14" t="str">
        <f>IF(Point[Asset Group]="","",VLOOKUP(Point[Rooting Environment],root_enviro,2,FALSE))</f>
        <v/>
      </c>
      <c r="BQ251" s="14" t="str">
        <f>IF(Point[Asset Group]="","",VLOOKUP(Point[Tree Surround],tree_surround,2,FALSE))</f>
        <v/>
      </c>
      <c r="BR251" s="14" t="str">
        <f>IF(Point[Asset Group]="","",VLOOKUP(Point[Tree Grill],yes_no,2,FALSE))</f>
        <v/>
      </c>
      <c r="BS251" s="14" t="str">
        <f>IF(Point[Asset Group]="","",VLOOKUP(Point[Tree Location],tree_location,2,FALSE))</f>
        <v/>
      </c>
    </row>
    <row r="252" spans="1:71" s="3" customFormat="1" x14ac:dyDescent="0.2">
      <c r="A252" s="3" t="str">
        <f>IF(Point[DWG File Name]="","",Point[DWG File Name])</f>
        <v/>
      </c>
      <c r="B252" s="3" t="str">
        <f>IF(Point[DWG Layer Name]="","",Point[DWG Layer Name])</f>
        <v/>
      </c>
      <c r="C252" s="3" t="str">
        <f>IF(Point[DWG Handle]="","",Point[DWG Handle])</f>
        <v/>
      </c>
      <c r="D252" s="58" t="str">
        <f>IF(Point[X]="","",Point[X])</f>
        <v/>
      </c>
      <c r="E252" s="58" t="str">
        <f>IF(Point[Y]="","",Point[Y])</f>
        <v/>
      </c>
      <c r="F252" s="3" t="str">
        <f>IF(Point[Replacement Asset]="","",Point[Replacement Asset])</f>
        <v/>
      </c>
      <c r="G252" s="3" t="str">
        <f>IF(Point[Asset ID]="","",UPPER(Point[Asset ID]))</f>
        <v/>
      </c>
      <c r="H252" s="3" t="str">
        <f>IF(Point[Asset Group]="","",VLOOKUP(Point[Asset Group],asset_grp_pt,4,FALSE))</f>
        <v/>
      </c>
      <c r="I252" s="3" t="str">
        <f>IF(Point[Asset Group]="","",VLOOKUP(Point[Asset Group],asset_grp_pt,2,FALSE))</f>
        <v/>
      </c>
      <c r="J252" s="3" t="str">
        <f>IF(Point[Asset Group]="","",VLOOKUP(Point[Asset Group],asset_grp_pt,3,FALSE))</f>
        <v/>
      </c>
      <c r="K252" s="3" t="str">
        <f>IF(Point[Asset Group]="","",VLOOKUP(Point[Asset Type],type_master_list,2,FALSE))</f>
        <v/>
      </c>
      <c r="L252" s="3" t="str">
        <f>IF(Point[Asset Name]="","",PROPER(Point[Asset Name]))</f>
        <v/>
      </c>
      <c r="M252" s="11" t="str">
        <f>IF(Point[Install Date]="","",Point[Install Date])</f>
        <v/>
      </c>
      <c r="N252" s="11" t="str">
        <f>IF(Point[Note]="","",PROPER(Point[Note]))</f>
        <v/>
      </c>
      <c r="O252" s="11" t="str">
        <f>IF(Point[Resource Consent Number]="","",UPPER(Point[Resource Consent Number]))</f>
        <v/>
      </c>
      <c r="P252" s="53" t="str">
        <f>IF(Point[Asset Unit Cost]="","",Point[Asset Unit Cost])</f>
        <v/>
      </c>
      <c r="Q252" s="11" t="str">
        <f>IF(Point[Added By]="","",UPPER(Point[Added By]))</f>
        <v/>
      </c>
      <c r="R252" s="11" t="str">
        <f>IF(Point[Added Date]="","",Point[Added Date])</f>
        <v/>
      </c>
      <c r="S252" s="14" t="str">
        <f>IF(Point[Z COORD]="","",Point[Z COORD])</f>
        <v/>
      </c>
      <c r="T252" s="14" t="str">
        <f>IF(Point[Asset Description]="","",PROPER(Point[Asset Description]))</f>
        <v/>
      </c>
      <c r="U252" s="14" t="str">
        <f>IF(Point[[Artist ]]="","",PROPER(Point[[Artist ]]))</f>
        <v/>
      </c>
      <c r="V252" s="14" t="str">
        <f>IF(Point[Material Notes]="","",PROPER(Point[Material Notes]))</f>
        <v/>
      </c>
      <c r="W252" s="14" t="str">
        <f>IF(Point[Dimension Notes]="","",Point[Dimension Notes])</f>
        <v/>
      </c>
      <c r="X252" s="14" t="str">
        <f>IF(Point[List]="","",VLOOKUP(Point[Burner Number],number,2,FALSE))</f>
        <v/>
      </c>
      <c r="Y252" s="14" t="str">
        <f>IF(Point[List]="","",VLOOKUP(Point[Fuel],bbq_fuel,2,FALSE))</f>
        <v/>
      </c>
      <c r="Z252" s="14" t="str">
        <f>IF(Point[List]="","",VLOOKUP(Point[Cabinet Material],bbq_material,2,FALSE))</f>
        <v/>
      </c>
      <c r="AA252" s="14" t="str">
        <f>IF(Point[Asset Group]="","",VLOOKUP(Point[Manufacturer],manufacturer,2,FALSE))</f>
        <v/>
      </c>
      <c r="AB252" s="14" t="str">
        <f>IF(Point[Uinsex WC]="","",Point[Uinsex WC])</f>
        <v/>
      </c>
      <c r="AC252" s="14" t="str">
        <f>IF(Point[Female WC]="","",Point[Female WC])</f>
        <v/>
      </c>
      <c r="AD252" s="14" t="str">
        <f>IF(Point[Male WC]="","",Point[Male WC])</f>
        <v/>
      </c>
      <c r="AE252" s="14" t="str">
        <f>IF(Point[Urinal]="","",Point[Urinal])</f>
        <v/>
      </c>
      <c r="AF252" s="14" t="str">
        <f>IF(Point[Disabled Unisex]="","",Point[Disabled Unisex])</f>
        <v/>
      </c>
      <c r="AG252" s="14" t="str">
        <f>IF(Point[Disabled Female]="","",Point[Disabled Female])</f>
        <v/>
      </c>
      <c r="AH252" s="14" t="str">
        <f>IF(Point[Disabled Male]="","",Point[Disabled Male])</f>
        <v/>
      </c>
      <c r="AI252" s="14" t="str">
        <f>IF(Point[Asset Group]="","",VLOOKUP(Point[Handrail],yes_no,2,FALSE))</f>
        <v/>
      </c>
      <c r="AJ252" s="14" t="str">
        <f>IF(Point[Asset Group]="","",VLOOKUP(Point[Baby Changing],yes_no,2,FALSE))</f>
        <v/>
      </c>
      <c r="AK252" s="14" t="str">
        <f>IF(Point[Asset Group]="","",VLOOKUP(Point[Service Room],yes_no,2,FALSE))</f>
        <v/>
      </c>
      <c r="AL252" s="14" t="str">
        <f>IF(Point[Asset Group]="","",VLOOKUP(Point[Service Tap],service_tap,2,FALSE))</f>
        <v/>
      </c>
      <c r="AM252" s="14" t="str">
        <f>IF(Point[Asset Group]="","",VLOOKUP(Point[Heating Type],wc_heating,2,FALSE))</f>
        <v/>
      </c>
      <c r="AN252" s="14" t="str">
        <f>IF(Point[Asset Group]="","",VLOOKUP(Point[Power Supply],power_supply,2,FALSE))</f>
        <v/>
      </c>
      <c r="AO252" s="14" t="str">
        <f>IF(Point[Asset Group]="","",VLOOKUP(Point[Waste Water],waste_water,2,FALSE))</f>
        <v/>
      </c>
      <c r="AP252" s="14" t="str">
        <f>IF(Point[Asset Group]="","",VLOOKUP(Point[Furniture SubType],subdom_master_gdb,2,FALSE))</f>
        <v/>
      </c>
      <c r="AQ252" s="14" t="str">
        <f>IF(Point[Asset Group]="","",VLOOKUP(Point[Concrete Pad],yes_no,2,FALSE))</f>
        <v/>
      </c>
      <c r="AR252" s="14" t="str">
        <f>IF(Point[Asset Group]="","",VLOOKUP(Point[Material],material_master,2,FALSE))</f>
        <v/>
      </c>
      <c r="AS252" s="14" t="str">
        <f>IF(Point[Asset Group]="","",VLOOKUP(Point[Plumbing],irrigation_plumbing,2,FALSE))</f>
        <v/>
      </c>
      <c r="AT252" s="14" t="str">
        <f>IF(Point[Asset Group]="","",VLOOKUP(Point[Sprinklers],irrigation_sprinklers,2,FALSE))</f>
        <v/>
      </c>
      <c r="AU252" s="14" t="str">
        <f>IF(Point[Asset Group]="","",VLOOKUP(Point[System],irrigation_system,2,FALSE))</f>
        <v/>
      </c>
      <c r="AV252" s="14" t="str">
        <f>IF(Point[Asset Group]="","",VLOOKUP(Point[Status],irrigation_status,2,FALSE))</f>
        <v/>
      </c>
      <c r="AW252" s="11" t="str">
        <f>IF(Point[Date of manufacture]="","",Point[Date of manufacture])</f>
        <v/>
      </c>
      <c r="AX252" s="14" t="str">
        <f>IF(Point[Asset Group]="","",VLOOKUP(Point[Sign Purpose],sign_purpose,2,FALSE))</f>
        <v/>
      </c>
      <c r="AY252" s="14" t="str">
        <f>IF(Point[Asset Group]="","",VLOOKUP(Point[Sign Material],material_master,2,FALSE))</f>
        <v/>
      </c>
      <c r="AZ252" s="14" t="str">
        <f>IF(Point[Asset Group]="","",VLOOKUP(Point[Affixed To],sign_affix,2,FALSE))</f>
        <v/>
      </c>
      <c r="BA252" s="14" t="str">
        <f>IF(Point[Size HxB mm]="","",Point[Size HxB mm])</f>
        <v/>
      </c>
      <c r="BB252" s="14" t="str">
        <f>IF(Point[Height m]="","",Point[Height m])</f>
        <v/>
      </c>
      <c r="BC252" s="14" t="str">
        <f>IF(Point[Asset Group]="","",VLOOKUP(Point[Post Material],material_master,2,FALSE))</f>
        <v/>
      </c>
      <c r="BD252" s="14" t="str">
        <f>IF(Point[Asset Group]="","",VLOOKUP(Point[Post Number],number,2,FALSE))</f>
        <v/>
      </c>
      <c r="BE252" s="14" t="str">
        <f>IF(Point[Asset Group]="","",VLOOKUP(Point[Structure SubType],subdom_master_gdb,2,FALSE))</f>
        <v/>
      </c>
      <c r="BF252" s="14" t="str">
        <f>IF(Point[Area m2]="","",Point[Area m2])</f>
        <v/>
      </c>
      <c r="BG252" s="14" t="str">
        <f>IF(Point[Length m]="","",Point[Length m])</f>
        <v/>
      </c>
      <c r="BH252" s="14" t="str">
        <f>IF(Point[Width m]="","",Point[Width m])</f>
        <v/>
      </c>
      <c r="BI252" s="14" t="str">
        <f>IF(Point[Diameter m]="","",Point[Diameter m])</f>
        <v/>
      </c>
      <c r="BJ252" s="14" t="str">
        <f>IF(Point[Asset Group]="","",VLOOKUP(Point[Number of Pipes],number,2,FALSE))</f>
        <v/>
      </c>
      <c r="BK252" s="14" t="str">
        <f>IF(Point[Asset Group]="","",VLOOKUP(Point[Combined Name],2,FALSE))</f>
        <v/>
      </c>
      <c r="BL252" s="14" t="str">
        <f>IF(Point[Asset Group]="","",VLOOKUP(Point[Size Class],size_class,2,FALSE))</f>
        <v/>
      </c>
      <c r="BM252" s="14" t="str">
        <f>IF(Point[Asset Group]="","",VLOOKUP(Point[Age Class],age_class,2,FALSE))</f>
        <v/>
      </c>
      <c r="BN252" s="14" t="str">
        <f>IF(Point[Girth (cm)]="","",Point[Girth (cm)])</f>
        <v/>
      </c>
      <c r="BO252" s="14" t="str">
        <f>IF(Point[Crown Radius (m)]="","",Point[Crown Radius (m)])</f>
        <v/>
      </c>
      <c r="BP252" s="14" t="str">
        <f>IF(Point[Asset Group]="","",VLOOKUP(Point[Rooting Environment],root_enviro,2,FALSE))</f>
        <v/>
      </c>
      <c r="BQ252" s="14" t="str">
        <f>IF(Point[Asset Group]="","",VLOOKUP(Point[Tree Surround],tree_surround,2,FALSE))</f>
        <v/>
      </c>
      <c r="BR252" s="14" t="str">
        <f>IF(Point[Asset Group]="","",VLOOKUP(Point[Tree Grill],yes_no,2,FALSE))</f>
        <v/>
      </c>
      <c r="BS252" s="14" t="str">
        <f>IF(Point[Asset Group]="","",VLOOKUP(Point[Tree Location],tree_location,2,FALSE))</f>
        <v/>
      </c>
    </row>
    <row r="253" spans="1:71" s="3" customFormat="1" x14ac:dyDescent="0.2">
      <c r="A253" s="3" t="str">
        <f>IF(Point[DWG File Name]="","",Point[DWG File Name])</f>
        <v/>
      </c>
      <c r="B253" s="3" t="str">
        <f>IF(Point[DWG Layer Name]="","",Point[DWG Layer Name])</f>
        <v/>
      </c>
      <c r="C253" s="3" t="str">
        <f>IF(Point[DWG Handle]="","",Point[DWG Handle])</f>
        <v/>
      </c>
      <c r="D253" s="58" t="str">
        <f>IF(Point[X]="","",Point[X])</f>
        <v/>
      </c>
      <c r="E253" s="58" t="str">
        <f>IF(Point[Y]="","",Point[Y])</f>
        <v/>
      </c>
      <c r="F253" s="3" t="str">
        <f>IF(Point[Replacement Asset]="","",Point[Replacement Asset])</f>
        <v/>
      </c>
      <c r="G253" s="3" t="str">
        <f>IF(Point[Asset ID]="","",UPPER(Point[Asset ID]))</f>
        <v/>
      </c>
      <c r="H253" s="3" t="str">
        <f>IF(Point[Asset Group]="","",VLOOKUP(Point[Asset Group],asset_grp_pt,4,FALSE))</f>
        <v/>
      </c>
      <c r="I253" s="3" t="str">
        <f>IF(Point[Asset Group]="","",VLOOKUP(Point[Asset Group],asset_grp_pt,2,FALSE))</f>
        <v/>
      </c>
      <c r="J253" s="3" t="str">
        <f>IF(Point[Asset Group]="","",VLOOKUP(Point[Asset Group],asset_grp_pt,3,FALSE))</f>
        <v/>
      </c>
      <c r="K253" s="3" t="str">
        <f>IF(Point[Asset Group]="","",VLOOKUP(Point[Asset Type],type_master_list,2,FALSE))</f>
        <v/>
      </c>
      <c r="L253" s="3" t="str">
        <f>IF(Point[Asset Name]="","",PROPER(Point[Asset Name]))</f>
        <v/>
      </c>
      <c r="M253" s="11" t="str">
        <f>IF(Point[Install Date]="","",Point[Install Date])</f>
        <v/>
      </c>
      <c r="N253" s="11" t="str">
        <f>IF(Point[Note]="","",PROPER(Point[Note]))</f>
        <v/>
      </c>
      <c r="O253" s="11" t="str">
        <f>IF(Point[Resource Consent Number]="","",UPPER(Point[Resource Consent Number]))</f>
        <v/>
      </c>
      <c r="P253" s="53" t="str">
        <f>IF(Point[Asset Unit Cost]="","",Point[Asset Unit Cost])</f>
        <v/>
      </c>
      <c r="Q253" s="11" t="str">
        <f>IF(Point[Added By]="","",UPPER(Point[Added By]))</f>
        <v/>
      </c>
      <c r="R253" s="11" t="str">
        <f>IF(Point[Added Date]="","",Point[Added Date])</f>
        <v/>
      </c>
      <c r="S253" s="14" t="str">
        <f>IF(Point[Z COORD]="","",Point[Z COORD])</f>
        <v/>
      </c>
      <c r="T253" s="14" t="str">
        <f>IF(Point[Asset Description]="","",PROPER(Point[Asset Description]))</f>
        <v/>
      </c>
      <c r="U253" s="14" t="str">
        <f>IF(Point[[Artist ]]="","",PROPER(Point[[Artist ]]))</f>
        <v/>
      </c>
      <c r="V253" s="14" t="str">
        <f>IF(Point[Material Notes]="","",PROPER(Point[Material Notes]))</f>
        <v/>
      </c>
      <c r="W253" s="14" t="str">
        <f>IF(Point[Dimension Notes]="","",Point[Dimension Notes])</f>
        <v/>
      </c>
      <c r="X253" s="14" t="str">
        <f>IF(Point[List]="","",VLOOKUP(Point[Burner Number],number,2,FALSE))</f>
        <v/>
      </c>
      <c r="Y253" s="14" t="str">
        <f>IF(Point[List]="","",VLOOKUP(Point[Fuel],bbq_fuel,2,FALSE))</f>
        <v/>
      </c>
      <c r="Z253" s="14" t="str">
        <f>IF(Point[List]="","",VLOOKUP(Point[Cabinet Material],bbq_material,2,FALSE))</f>
        <v/>
      </c>
      <c r="AA253" s="14" t="str">
        <f>IF(Point[Asset Group]="","",VLOOKUP(Point[Manufacturer],manufacturer,2,FALSE))</f>
        <v/>
      </c>
      <c r="AB253" s="14" t="str">
        <f>IF(Point[Uinsex WC]="","",Point[Uinsex WC])</f>
        <v/>
      </c>
      <c r="AC253" s="14" t="str">
        <f>IF(Point[Female WC]="","",Point[Female WC])</f>
        <v/>
      </c>
      <c r="AD253" s="14" t="str">
        <f>IF(Point[Male WC]="","",Point[Male WC])</f>
        <v/>
      </c>
      <c r="AE253" s="14" t="str">
        <f>IF(Point[Urinal]="","",Point[Urinal])</f>
        <v/>
      </c>
      <c r="AF253" s="14" t="str">
        <f>IF(Point[Disabled Unisex]="","",Point[Disabled Unisex])</f>
        <v/>
      </c>
      <c r="AG253" s="14" t="str">
        <f>IF(Point[Disabled Female]="","",Point[Disabled Female])</f>
        <v/>
      </c>
      <c r="AH253" s="14" t="str">
        <f>IF(Point[Disabled Male]="","",Point[Disabled Male])</f>
        <v/>
      </c>
      <c r="AI253" s="14" t="str">
        <f>IF(Point[Asset Group]="","",VLOOKUP(Point[Handrail],yes_no,2,FALSE))</f>
        <v/>
      </c>
      <c r="AJ253" s="14" t="str">
        <f>IF(Point[Asset Group]="","",VLOOKUP(Point[Baby Changing],yes_no,2,FALSE))</f>
        <v/>
      </c>
      <c r="AK253" s="14" t="str">
        <f>IF(Point[Asset Group]="","",VLOOKUP(Point[Service Room],yes_no,2,FALSE))</f>
        <v/>
      </c>
      <c r="AL253" s="14" t="str">
        <f>IF(Point[Asset Group]="","",VLOOKUP(Point[Service Tap],service_tap,2,FALSE))</f>
        <v/>
      </c>
      <c r="AM253" s="14" t="str">
        <f>IF(Point[Asset Group]="","",VLOOKUP(Point[Heating Type],wc_heating,2,FALSE))</f>
        <v/>
      </c>
      <c r="AN253" s="14" t="str">
        <f>IF(Point[Asset Group]="","",VLOOKUP(Point[Power Supply],power_supply,2,FALSE))</f>
        <v/>
      </c>
      <c r="AO253" s="14" t="str">
        <f>IF(Point[Asset Group]="","",VLOOKUP(Point[Waste Water],waste_water,2,FALSE))</f>
        <v/>
      </c>
      <c r="AP253" s="14" t="str">
        <f>IF(Point[Asset Group]="","",VLOOKUP(Point[Furniture SubType],subdom_master_gdb,2,FALSE))</f>
        <v/>
      </c>
      <c r="AQ253" s="14" t="str">
        <f>IF(Point[Asset Group]="","",VLOOKUP(Point[Concrete Pad],yes_no,2,FALSE))</f>
        <v/>
      </c>
      <c r="AR253" s="14" t="str">
        <f>IF(Point[Asset Group]="","",VLOOKUP(Point[Material],material_master,2,FALSE))</f>
        <v/>
      </c>
      <c r="AS253" s="14" t="str">
        <f>IF(Point[Asset Group]="","",VLOOKUP(Point[Plumbing],irrigation_plumbing,2,FALSE))</f>
        <v/>
      </c>
      <c r="AT253" s="14" t="str">
        <f>IF(Point[Asset Group]="","",VLOOKUP(Point[Sprinklers],irrigation_sprinklers,2,FALSE))</f>
        <v/>
      </c>
      <c r="AU253" s="14" t="str">
        <f>IF(Point[Asset Group]="","",VLOOKUP(Point[System],irrigation_system,2,FALSE))</f>
        <v/>
      </c>
      <c r="AV253" s="14" t="str">
        <f>IF(Point[Asset Group]="","",VLOOKUP(Point[Status],irrigation_status,2,FALSE))</f>
        <v/>
      </c>
      <c r="AW253" s="11" t="str">
        <f>IF(Point[Date of manufacture]="","",Point[Date of manufacture])</f>
        <v/>
      </c>
      <c r="AX253" s="14" t="str">
        <f>IF(Point[Asset Group]="","",VLOOKUP(Point[Sign Purpose],sign_purpose,2,FALSE))</f>
        <v/>
      </c>
      <c r="AY253" s="14" t="str">
        <f>IF(Point[Asset Group]="","",VLOOKUP(Point[Sign Material],material_master,2,FALSE))</f>
        <v/>
      </c>
      <c r="AZ253" s="14" t="str">
        <f>IF(Point[Asset Group]="","",VLOOKUP(Point[Affixed To],sign_affix,2,FALSE))</f>
        <v/>
      </c>
      <c r="BA253" s="14" t="str">
        <f>IF(Point[Size HxB mm]="","",Point[Size HxB mm])</f>
        <v/>
      </c>
      <c r="BB253" s="14" t="str">
        <f>IF(Point[Height m]="","",Point[Height m])</f>
        <v/>
      </c>
      <c r="BC253" s="14" t="str">
        <f>IF(Point[Asset Group]="","",VLOOKUP(Point[Post Material],material_master,2,FALSE))</f>
        <v/>
      </c>
      <c r="BD253" s="14" t="str">
        <f>IF(Point[Asset Group]="","",VLOOKUP(Point[Post Number],number,2,FALSE))</f>
        <v/>
      </c>
      <c r="BE253" s="14" t="str">
        <f>IF(Point[Asset Group]="","",VLOOKUP(Point[Structure SubType],subdom_master_gdb,2,FALSE))</f>
        <v/>
      </c>
      <c r="BF253" s="14" t="str">
        <f>IF(Point[Area m2]="","",Point[Area m2])</f>
        <v/>
      </c>
      <c r="BG253" s="14" t="str">
        <f>IF(Point[Length m]="","",Point[Length m])</f>
        <v/>
      </c>
      <c r="BH253" s="14" t="str">
        <f>IF(Point[Width m]="","",Point[Width m])</f>
        <v/>
      </c>
      <c r="BI253" s="14" t="str">
        <f>IF(Point[Diameter m]="","",Point[Diameter m])</f>
        <v/>
      </c>
      <c r="BJ253" s="14" t="str">
        <f>IF(Point[Asset Group]="","",VLOOKUP(Point[Number of Pipes],number,2,FALSE))</f>
        <v/>
      </c>
      <c r="BK253" s="14" t="str">
        <f>IF(Point[Asset Group]="","",VLOOKUP(Point[Combined Name],2,FALSE))</f>
        <v/>
      </c>
      <c r="BL253" s="14" t="str">
        <f>IF(Point[Asset Group]="","",VLOOKUP(Point[Size Class],size_class,2,FALSE))</f>
        <v/>
      </c>
      <c r="BM253" s="14" t="str">
        <f>IF(Point[Asset Group]="","",VLOOKUP(Point[Age Class],age_class,2,FALSE))</f>
        <v/>
      </c>
      <c r="BN253" s="14" t="str">
        <f>IF(Point[Girth (cm)]="","",Point[Girth (cm)])</f>
        <v/>
      </c>
      <c r="BO253" s="14" t="str">
        <f>IF(Point[Crown Radius (m)]="","",Point[Crown Radius (m)])</f>
        <v/>
      </c>
      <c r="BP253" s="14" t="str">
        <f>IF(Point[Asset Group]="","",VLOOKUP(Point[Rooting Environment],root_enviro,2,FALSE))</f>
        <v/>
      </c>
      <c r="BQ253" s="14" t="str">
        <f>IF(Point[Asset Group]="","",VLOOKUP(Point[Tree Surround],tree_surround,2,FALSE))</f>
        <v/>
      </c>
      <c r="BR253" s="14" t="str">
        <f>IF(Point[Asset Group]="","",VLOOKUP(Point[Tree Grill],yes_no,2,FALSE))</f>
        <v/>
      </c>
      <c r="BS253" s="14" t="str">
        <f>IF(Point[Asset Group]="","",VLOOKUP(Point[Tree Location],tree_location,2,FALSE))</f>
        <v/>
      </c>
    </row>
    <row r="254" spans="1:71" s="3" customFormat="1" x14ac:dyDescent="0.2">
      <c r="A254" s="3" t="str">
        <f>IF(Point[DWG File Name]="","",Point[DWG File Name])</f>
        <v/>
      </c>
      <c r="B254" s="3" t="str">
        <f>IF(Point[DWG Layer Name]="","",Point[DWG Layer Name])</f>
        <v/>
      </c>
      <c r="C254" s="3" t="str">
        <f>IF(Point[DWG Handle]="","",Point[DWG Handle])</f>
        <v/>
      </c>
      <c r="D254" s="58" t="str">
        <f>IF(Point[X]="","",Point[X])</f>
        <v/>
      </c>
      <c r="E254" s="58" t="str">
        <f>IF(Point[Y]="","",Point[Y])</f>
        <v/>
      </c>
      <c r="F254" s="3" t="str">
        <f>IF(Point[Replacement Asset]="","",Point[Replacement Asset])</f>
        <v/>
      </c>
      <c r="G254" s="3" t="str">
        <f>IF(Point[Asset ID]="","",UPPER(Point[Asset ID]))</f>
        <v/>
      </c>
      <c r="H254" s="3" t="str">
        <f>IF(Point[Asset Group]="","",VLOOKUP(Point[Asset Group],asset_grp_pt,4,FALSE))</f>
        <v/>
      </c>
      <c r="I254" s="3" t="str">
        <f>IF(Point[Asset Group]="","",VLOOKUP(Point[Asset Group],asset_grp_pt,2,FALSE))</f>
        <v/>
      </c>
      <c r="J254" s="3" t="str">
        <f>IF(Point[Asset Group]="","",VLOOKUP(Point[Asset Group],asset_grp_pt,3,FALSE))</f>
        <v/>
      </c>
      <c r="K254" s="3" t="str">
        <f>IF(Point[Asset Group]="","",VLOOKUP(Point[Asset Type],type_master_list,2,FALSE))</f>
        <v/>
      </c>
      <c r="L254" s="3" t="str">
        <f>IF(Point[Asset Name]="","",PROPER(Point[Asset Name]))</f>
        <v/>
      </c>
      <c r="M254" s="11" t="str">
        <f>IF(Point[Install Date]="","",Point[Install Date])</f>
        <v/>
      </c>
      <c r="N254" s="11" t="str">
        <f>IF(Point[Note]="","",PROPER(Point[Note]))</f>
        <v/>
      </c>
      <c r="O254" s="11" t="str">
        <f>IF(Point[Resource Consent Number]="","",UPPER(Point[Resource Consent Number]))</f>
        <v/>
      </c>
      <c r="P254" s="53" t="str">
        <f>IF(Point[Asset Unit Cost]="","",Point[Asset Unit Cost])</f>
        <v/>
      </c>
      <c r="Q254" s="11" t="str">
        <f>IF(Point[Added By]="","",UPPER(Point[Added By]))</f>
        <v/>
      </c>
      <c r="R254" s="11" t="str">
        <f>IF(Point[Added Date]="","",Point[Added Date])</f>
        <v/>
      </c>
      <c r="S254" s="14" t="str">
        <f>IF(Point[Z COORD]="","",Point[Z COORD])</f>
        <v/>
      </c>
      <c r="T254" s="14" t="str">
        <f>IF(Point[Asset Description]="","",PROPER(Point[Asset Description]))</f>
        <v/>
      </c>
      <c r="U254" s="14" t="str">
        <f>IF(Point[[Artist ]]="","",PROPER(Point[[Artist ]]))</f>
        <v/>
      </c>
      <c r="V254" s="14" t="str">
        <f>IF(Point[Material Notes]="","",PROPER(Point[Material Notes]))</f>
        <v/>
      </c>
      <c r="W254" s="14" t="str">
        <f>IF(Point[Dimension Notes]="","",Point[Dimension Notes])</f>
        <v/>
      </c>
      <c r="X254" s="14" t="str">
        <f>IF(Point[List]="","",VLOOKUP(Point[Burner Number],number,2,FALSE))</f>
        <v/>
      </c>
      <c r="Y254" s="14" t="str">
        <f>IF(Point[List]="","",VLOOKUP(Point[Fuel],bbq_fuel,2,FALSE))</f>
        <v/>
      </c>
      <c r="Z254" s="14" t="str">
        <f>IF(Point[List]="","",VLOOKUP(Point[Cabinet Material],bbq_material,2,FALSE))</f>
        <v/>
      </c>
      <c r="AA254" s="14" t="str">
        <f>IF(Point[Asset Group]="","",VLOOKUP(Point[Manufacturer],manufacturer,2,FALSE))</f>
        <v/>
      </c>
      <c r="AB254" s="14" t="str">
        <f>IF(Point[Uinsex WC]="","",Point[Uinsex WC])</f>
        <v/>
      </c>
      <c r="AC254" s="14" t="str">
        <f>IF(Point[Female WC]="","",Point[Female WC])</f>
        <v/>
      </c>
      <c r="AD254" s="14" t="str">
        <f>IF(Point[Male WC]="","",Point[Male WC])</f>
        <v/>
      </c>
      <c r="AE254" s="14" t="str">
        <f>IF(Point[Urinal]="","",Point[Urinal])</f>
        <v/>
      </c>
      <c r="AF254" s="14" t="str">
        <f>IF(Point[Disabled Unisex]="","",Point[Disabled Unisex])</f>
        <v/>
      </c>
      <c r="AG254" s="14" t="str">
        <f>IF(Point[Disabled Female]="","",Point[Disabled Female])</f>
        <v/>
      </c>
      <c r="AH254" s="14" t="str">
        <f>IF(Point[Disabled Male]="","",Point[Disabled Male])</f>
        <v/>
      </c>
      <c r="AI254" s="14" t="str">
        <f>IF(Point[Asset Group]="","",VLOOKUP(Point[Handrail],yes_no,2,FALSE))</f>
        <v/>
      </c>
      <c r="AJ254" s="14" t="str">
        <f>IF(Point[Asset Group]="","",VLOOKUP(Point[Baby Changing],yes_no,2,FALSE))</f>
        <v/>
      </c>
      <c r="AK254" s="14" t="str">
        <f>IF(Point[Asset Group]="","",VLOOKUP(Point[Service Room],yes_no,2,FALSE))</f>
        <v/>
      </c>
      <c r="AL254" s="14" t="str">
        <f>IF(Point[Asset Group]="","",VLOOKUP(Point[Service Tap],service_tap,2,FALSE))</f>
        <v/>
      </c>
      <c r="AM254" s="14" t="str">
        <f>IF(Point[Asset Group]="","",VLOOKUP(Point[Heating Type],wc_heating,2,FALSE))</f>
        <v/>
      </c>
      <c r="AN254" s="14" t="str">
        <f>IF(Point[Asset Group]="","",VLOOKUP(Point[Power Supply],power_supply,2,FALSE))</f>
        <v/>
      </c>
      <c r="AO254" s="14" t="str">
        <f>IF(Point[Asset Group]="","",VLOOKUP(Point[Waste Water],waste_water,2,FALSE))</f>
        <v/>
      </c>
      <c r="AP254" s="14" t="str">
        <f>IF(Point[Asset Group]="","",VLOOKUP(Point[Furniture SubType],subdom_master_gdb,2,FALSE))</f>
        <v/>
      </c>
      <c r="AQ254" s="14" t="str">
        <f>IF(Point[Asset Group]="","",VLOOKUP(Point[Concrete Pad],yes_no,2,FALSE))</f>
        <v/>
      </c>
      <c r="AR254" s="14" t="str">
        <f>IF(Point[Asset Group]="","",VLOOKUP(Point[Material],material_master,2,FALSE))</f>
        <v/>
      </c>
      <c r="AS254" s="14" t="str">
        <f>IF(Point[Asset Group]="","",VLOOKUP(Point[Plumbing],irrigation_plumbing,2,FALSE))</f>
        <v/>
      </c>
      <c r="AT254" s="14" t="str">
        <f>IF(Point[Asset Group]="","",VLOOKUP(Point[Sprinklers],irrigation_sprinklers,2,FALSE))</f>
        <v/>
      </c>
      <c r="AU254" s="14" t="str">
        <f>IF(Point[Asset Group]="","",VLOOKUP(Point[System],irrigation_system,2,FALSE))</f>
        <v/>
      </c>
      <c r="AV254" s="14" t="str">
        <f>IF(Point[Asset Group]="","",VLOOKUP(Point[Status],irrigation_status,2,FALSE))</f>
        <v/>
      </c>
      <c r="AW254" s="11" t="str">
        <f>IF(Point[Date of manufacture]="","",Point[Date of manufacture])</f>
        <v/>
      </c>
      <c r="AX254" s="14" t="str">
        <f>IF(Point[Asset Group]="","",VLOOKUP(Point[Sign Purpose],sign_purpose,2,FALSE))</f>
        <v/>
      </c>
      <c r="AY254" s="14" t="str">
        <f>IF(Point[Asset Group]="","",VLOOKUP(Point[Sign Material],material_master,2,FALSE))</f>
        <v/>
      </c>
      <c r="AZ254" s="14" t="str">
        <f>IF(Point[Asset Group]="","",VLOOKUP(Point[Affixed To],sign_affix,2,FALSE))</f>
        <v/>
      </c>
      <c r="BA254" s="14" t="str">
        <f>IF(Point[Size HxB mm]="","",Point[Size HxB mm])</f>
        <v/>
      </c>
      <c r="BB254" s="14" t="str">
        <f>IF(Point[Height m]="","",Point[Height m])</f>
        <v/>
      </c>
      <c r="BC254" s="14" t="str">
        <f>IF(Point[Asset Group]="","",VLOOKUP(Point[Post Material],material_master,2,FALSE))</f>
        <v/>
      </c>
      <c r="BD254" s="14" t="str">
        <f>IF(Point[Asset Group]="","",VLOOKUP(Point[Post Number],number,2,FALSE))</f>
        <v/>
      </c>
      <c r="BE254" s="14" t="str">
        <f>IF(Point[Asset Group]="","",VLOOKUP(Point[Structure SubType],subdom_master_gdb,2,FALSE))</f>
        <v/>
      </c>
      <c r="BF254" s="14" t="str">
        <f>IF(Point[Area m2]="","",Point[Area m2])</f>
        <v/>
      </c>
      <c r="BG254" s="14" t="str">
        <f>IF(Point[Length m]="","",Point[Length m])</f>
        <v/>
      </c>
      <c r="BH254" s="14" t="str">
        <f>IF(Point[Width m]="","",Point[Width m])</f>
        <v/>
      </c>
      <c r="BI254" s="14" t="str">
        <f>IF(Point[Diameter m]="","",Point[Diameter m])</f>
        <v/>
      </c>
      <c r="BJ254" s="14" t="str">
        <f>IF(Point[Asset Group]="","",VLOOKUP(Point[Number of Pipes],number,2,FALSE))</f>
        <v/>
      </c>
      <c r="BK254" s="14" t="str">
        <f>IF(Point[Asset Group]="","",VLOOKUP(Point[Combined Name],2,FALSE))</f>
        <v/>
      </c>
      <c r="BL254" s="14" t="str">
        <f>IF(Point[Asset Group]="","",VLOOKUP(Point[Size Class],size_class,2,FALSE))</f>
        <v/>
      </c>
      <c r="BM254" s="14" t="str">
        <f>IF(Point[Asset Group]="","",VLOOKUP(Point[Age Class],age_class,2,FALSE))</f>
        <v/>
      </c>
      <c r="BN254" s="14" t="str">
        <f>IF(Point[Girth (cm)]="","",Point[Girth (cm)])</f>
        <v/>
      </c>
      <c r="BO254" s="14" t="str">
        <f>IF(Point[Crown Radius (m)]="","",Point[Crown Radius (m)])</f>
        <v/>
      </c>
      <c r="BP254" s="14" t="str">
        <f>IF(Point[Asset Group]="","",VLOOKUP(Point[Rooting Environment],root_enviro,2,FALSE))</f>
        <v/>
      </c>
      <c r="BQ254" s="14" t="str">
        <f>IF(Point[Asset Group]="","",VLOOKUP(Point[Tree Surround],tree_surround,2,FALSE))</f>
        <v/>
      </c>
      <c r="BR254" s="14" t="str">
        <f>IF(Point[Asset Group]="","",VLOOKUP(Point[Tree Grill],yes_no,2,FALSE))</f>
        <v/>
      </c>
      <c r="BS254" s="14" t="str">
        <f>IF(Point[Asset Group]="","",VLOOKUP(Point[Tree Location],tree_location,2,FALSE))</f>
        <v/>
      </c>
    </row>
    <row r="255" spans="1:71" s="3" customFormat="1" x14ac:dyDescent="0.2">
      <c r="A255" s="3" t="str">
        <f>IF(Point[DWG File Name]="","",Point[DWG File Name])</f>
        <v/>
      </c>
      <c r="B255" s="3" t="str">
        <f>IF(Point[DWG Layer Name]="","",Point[DWG Layer Name])</f>
        <v/>
      </c>
      <c r="C255" s="3" t="str">
        <f>IF(Point[DWG Handle]="","",Point[DWG Handle])</f>
        <v/>
      </c>
      <c r="D255" s="58" t="str">
        <f>IF(Point[X]="","",Point[X])</f>
        <v/>
      </c>
      <c r="E255" s="58" t="str">
        <f>IF(Point[Y]="","",Point[Y])</f>
        <v/>
      </c>
      <c r="F255" s="3" t="str">
        <f>IF(Point[Replacement Asset]="","",Point[Replacement Asset])</f>
        <v/>
      </c>
      <c r="G255" s="3" t="str">
        <f>IF(Point[Asset ID]="","",UPPER(Point[Asset ID]))</f>
        <v/>
      </c>
      <c r="H255" s="3" t="str">
        <f>IF(Point[Asset Group]="","",VLOOKUP(Point[Asset Group],asset_grp_pt,4,FALSE))</f>
        <v/>
      </c>
      <c r="I255" s="3" t="str">
        <f>IF(Point[Asset Group]="","",VLOOKUP(Point[Asset Group],asset_grp_pt,2,FALSE))</f>
        <v/>
      </c>
      <c r="J255" s="3" t="str">
        <f>IF(Point[Asset Group]="","",VLOOKUP(Point[Asset Group],asset_grp_pt,3,FALSE))</f>
        <v/>
      </c>
      <c r="K255" s="3" t="str">
        <f>IF(Point[Asset Group]="","",VLOOKUP(Point[Asset Type],type_master_list,2,FALSE))</f>
        <v/>
      </c>
      <c r="L255" s="3" t="str">
        <f>IF(Point[Asset Name]="","",PROPER(Point[Asset Name]))</f>
        <v/>
      </c>
      <c r="M255" s="11" t="str">
        <f>IF(Point[Install Date]="","",Point[Install Date])</f>
        <v/>
      </c>
      <c r="N255" s="11" t="str">
        <f>IF(Point[Note]="","",PROPER(Point[Note]))</f>
        <v/>
      </c>
      <c r="O255" s="11" t="str">
        <f>IF(Point[Resource Consent Number]="","",UPPER(Point[Resource Consent Number]))</f>
        <v/>
      </c>
      <c r="P255" s="53" t="str">
        <f>IF(Point[Asset Unit Cost]="","",Point[Asset Unit Cost])</f>
        <v/>
      </c>
      <c r="Q255" s="11" t="str">
        <f>IF(Point[Added By]="","",UPPER(Point[Added By]))</f>
        <v/>
      </c>
      <c r="R255" s="11" t="str">
        <f>IF(Point[Added Date]="","",Point[Added Date])</f>
        <v/>
      </c>
      <c r="S255" s="14" t="str">
        <f>IF(Point[Z COORD]="","",Point[Z COORD])</f>
        <v/>
      </c>
      <c r="T255" s="14" t="str">
        <f>IF(Point[Asset Description]="","",PROPER(Point[Asset Description]))</f>
        <v/>
      </c>
      <c r="U255" s="14" t="str">
        <f>IF(Point[[Artist ]]="","",PROPER(Point[[Artist ]]))</f>
        <v/>
      </c>
      <c r="V255" s="14" t="str">
        <f>IF(Point[Material Notes]="","",PROPER(Point[Material Notes]))</f>
        <v/>
      </c>
      <c r="W255" s="14" t="str">
        <f>IF(Point[Dimension Notes]="","",Point[Dimension Notes])</f>
        <v/>
      </c>
      <c r="X255" s="14" t="str">
        <f>IF(Point[List]="","",VLOOKUP(Point[Burner Number],number,2,FALSE))</f>
        <v/>
      </c>
      <c r="Y255" s="14" t="str">
        <f>IF(Point[List]="","",VLOOKUP(Point[Fuel],bbq_fuel,2,FALSE))</f>
        <v/>
      </c>
      <c r="Z255" s="14" t="str">
        <f>IF(Point[List]="","",VLOOKUP(Point[Cabinet Material],bbq_material,2,FALSE))</f>
        <v/>
      </c>
      <c r="AA255" s="14" t="str">
        <f>IF(Point[Asset Group]="","",VLOOKUP(Point[Manufacturer],manufacturer,2,FALSE))</f>
        <v/>
      </c>
      <c r="AB255" s="14" t="str">
        <f>IF(Point[Uinsex WC]="","",Point[Uinsex WC])</f>
        <v/>
      </c>
      <c r="AC255" s="14" t="str">
        <f>IF(Point[Female WC]="","",Point[Female WC])</f>
        <v/>
      </c>
      <c r="AD255" s="14" t="str">
        <f>IF(Point[Male WC]="","",Point[Male WC])</f>
        <v/>
      </c>
      <c r="AE255" s="14" t="str">
        <f>IF(Point[Urinal]="","",Point[Urinal])</f>
        <v/>
      </c>
      <c r="AF255" s="14" t="str">
        <f>IF(Point[Disabled Unisex]="","",Point[Disabled Unisex])</f>
        <v/>
      </c>
      <c r="AG255" s="14" t="str">
        <f>IF(Point[Disabled Female]="","",Point[Disabled Female])</f>
        <v/>
      </c>
      <c r="AH255" s="14" t="str">
        <f>IF(Point[Disabled Male]="","",Point[Disabled Male])</f>
        <v/>
      </c>
      <c r="AI255" s="14" t="str">
        <f>IF(Point[Asset Group]="","",VLOOKUP(Point[Handrail],yes_no,2,FALSE))</f>
        <v/>
      </c>
      <c r="AJ255" s="14" t="str">
        <f>IF(Point[Asset Group]="","",VLOOKUP(Point[Baby Changing],yes_no,2,FALSE))</f>
        <v/>
      </c>
      <c r="AK255" s="14" t="str">
        <f>IF(Point[Asset Group]="","",VLOOKUP(Point[Service Room],yes_no,2,FALSE))</f>
        <v/>
      </c>
      <c r="AL255" s="14" t="str">
        <f>IF(Point[Asset Group]="","",VLOOKUP(Point[Service Tap],service_tap,2,FALSE))</f>
        <v/>
      </c>
      <c r="AM255" s="14" t="str">
        <f>IF(Point[Asset Group]="","",VLOOKUP(Point[Heating Type],wc_heating,2,FALSE))</f>
        <v/>
      </c>
      <c r="AN255" s="14" t="str">
        <f>IF(Point[Asset Group]="","",VLOOKUP(Point[Power Supply],power_supply,2,FALSE))</f>
        <v/>
      </c>
      <c r="AO255" s="14" t="str">
        <f>IF(Point[Asset Group]="","",VLOOKUP(Point[Waste Water],waste_water,2,FALSE))</f>
        <v/>
      </c>
      <c r="AP255" s="14" t="str">
        <f>IF(Point[Asset Group]="","",VLOOKUP(Point[Furniture SubType],subdom_master_gdb,2,FALSE))</f>
        <v/>
      </c>
      <c r="AQ255" s="14" t="str">
        <f>IF(Point[Asset Group]="","",VLOOKUP(Point[Concrete Pad],yes_no,2,FALSE))</f>
        <v/>
      </c>
      <c r="AR255" s="14" t="str">
        <f>IF(Point[Asset Group]="","",VLOOKUP(Point[Material],material_master,2,FALSE))</f>
        <v/>
      </c>
      <c r="AS255" s="14" t="str">
        <f>IF(Point[Asset Group]="","",VLOOKUP(Point[Plumbing],irrigation_plumbing,2,FALSE))</f>
        <v/>
      </c>
      <c r="AT255" s="14" t="str">
        <f>IF(Point[Asset Group]="","",VLOOKUP(Point[Sprinklers],irrigation_sprinklers,2,FALSE))</f>
        <v/>
      </c>
      <c r="AU255" s="14" t="str">
        <f>IF(Point[Asset Group]="","",VLOOKUP(Point[System],irrigation_system,2,FALSE))</f>
        <v/>
      </c>
      <c r="AV255" s="14" t="str">
        <f>IF(Point[Asset Group]="","",VLOOKUP(Point[Status],irrigation_status,2,FALSE))</f>
        <v/>
      </c>
      <c r="AW255" s="11" t="str">
        <f>IF(Point[Date of manufacture]="","",Point[Date of manufacture])</f>
        <v/>
      </c>
      <c r="AX255" s="14" t="str">
        <f>IF(Point[Asset Group]="","",VLOOKUP(Point[Sign Purpose],sign_purpose,2,FALSE))</f>
        <v/>
      </c>
      <c r="AY255" s="14" t="str">
        <f>IF(Point[Asset Group]="","",VLOOKUP(Point[Sign Material],material_master,2,FALSE))</f>
        <v/>
      </c>
      <c r="AZ255" s="14" t="str">
        <f>IF(Point[Asset Group]="","",VLOOKUP(Point[Affixed To],sign_affix,2,FALSE))</f>
        <v/>
      </c>
      <c r="BA255" s="14" t="str">
        <f>IF(Point[Size HxB mm]="","",Point[Size HxB mm])</f>
        <v/>
      </c>
      <c r="BB255" s="14" t="str">
        <f>IF(Point[Height m]="","",Point[Height m])</f>
        <v/>
      </c>
      <c r="BC255" s="14" t="str">
        <f>IF(Point[Asset Group]="","",VLOOKUP(Point[Post Material],material_master,2,FALSE))</f>
        <v/>
      </c>
      <c r="BD255" s="14" t="str">
        <f>IF(Point[Asset Group]="","",VLOOKUP(Point[Post Number],number,2,FALSE))</f>
        <v/>
      </c>
      <c r="BE255" s="14" t="str">
        <f>IF(Point[Asset Group]="","",VLOOKUP(Point[Structure SubType],subdom_master_gdb,2,FALSE))</f>
        <v/>
      </c>
      <c r="BF255" s="14" t="str">
        <f>IF(Point[Area m2]="","",Point[Area m2])</f>
        <v/>
      </c>
      <c r="BG255" s="14" t="str">
        <f>IF(Point[Length m]="","",Point[Length m])</f>
        <v/>
      </c>
      <c r="BH255" s="14" t="str">
        <f>IF(Point[Width m]="","",Point[Width m])</f>
        <v/>
      </c>
      <c r="BI255" s="14" t="str">
        <f>IF(Point[Diameter m]="","",Point[Diameter m])</f>
        <v/>
      </c>
      <c r="BJ255" s="14" t="str">
        <f>IF(Point[Asset Group]="","",VLOOKUP(Point[Number of Pipes],number,2,FALSE))</f>
        <v/>
      </c>
      <c r="BK255" s="14" t="str">
        <f>IF(Point[Asset Group]="","",VLOOKUP(Point[Combined Name],2,FALSE))</f>
        <v/>
      </c>
      <c r="BL255" s="14" t="str">
        <f>IF(Point[Asset Group]="","",VLOOKUP(Point[Size Class],size_class,2,FALSE))</f>
        <v/>
      </c>
      <c r="BM255" s="14" t="str">
        <f>IF(Point[Asset Group]="","",VLOOKUP(Point[Age Class],age_class,2,FALSE))</f>
        <v/>
      </c>
      <c r="BN255" s="14" t="str">
        <f>IF(Point[Girth (cm)]="","",Point[Girth (cm)])</f>
        <v/>
      </c>
      <c r="BO255" s="14" t="str">
        <f>IF(Point[Crown Radius (m)]="","",Point[Crown Radius (m)])</f>
        <v/>
      </c>
      <c r="BP255" s="14" t="str">
        <f>IF(Point[Asset Group]="","",VLOOKUP(Point[Rooting Environment],root_enviro,2,FALSE))</f>
        <v/>
      </c>
      <c r="BQ255" s="14" t="str">
        <f>IF(Point[Asset Group]="","",VLOOKUP(Point[Tree Surround],tree_surround,2,FALSE))</f>
        <v/>
      </c>
      <c r="BR255" s="14" t="str">
        <f>IF(Point[Asset Group]="","",VLOOKUP(Point[Tree Grill],yes_no,2,FALSE))</f>
        <v/>
      </c>
      <c r="BS255" s="14" t="str">
        <f>IF(Point[Asset Group]="","",VLOOKUP(Point[Tree Location],tree_location,2,FALSE))</f>
        <v/>
      </c>
    </row>
    <row r="256" spans="1:71" s="3" customFormat="1" x14ac:dyDescent="0.2">
      <c r="A256" s="3" t="str">
        <f>IF(Point[DWG File Name]="","",Point[DWG File Name])</f>
        <v/>
      </c>
      <c r="B256" s="3" t="str">
        <f>IF(Point[DWG Layer Name]="","",Point[DWG Layer Name])</f>
        <v/>
      </c>
      <c r="C256" s="3" t="str">
        <f>IF(Point[DWG Handle]="","",Point[DWG Handle])</f>
        <v/>
      </c>
      <c r="D256" s="58" t="str">
        <f>IF(Point[X]="","",Point[X])</f>
        <v/>
      </c>
      <c r="E256" s="58" t="str">
        <f>IF(Point[Y]="","",Point[Y])</f>
        <v/>
      </c>
      <c r="F256" s="3" t="str">
        <f>IF(Point[Replacement Asset]="","",Point[Replacement Asset])</f>
        <v/>
      </c>
      <c r="G256" s="3" t="str">
        <f>IF(Point[Asset ID]="","",UPPER(Point[Asset ID]))</f>
        <v/>
      </c>
      <c r="H256" s="3" t="str">
        <f>IF(Point[Asset Group]="","",VLOOKUP(Point[Asset Group],asset_grp_pt,4,FALSE))</f>
        <v/>
      </c>
      <c r="I256" s="3" t="str">
        <f>IF(Point[Asset Group]="","",VLOOKUP(Point[Asset Group],asset_grp_pt,2,FALSE))</f>
        <v/>
      </c>
      <c r="J256" s="3" t="str">
        <f>IF(Point[Asset Group]="","",VLOOKUP(Point[Asset Group],asset_grp_pt,3,FALSE))</f>
        <v/>
      </c>
      <c r="K256" s="3" t="str">
        <f>IF(Point[Asset Group]="","",VLOOKUP(Point[Asset Type],type_master_list,2,FALSE))</f>
        <v/>
      </c>
      <c r="L256" s="3" t="str">
        <f>IF(Point[Asset Name]="","",PROPER(Point[Asset Name]))</f>
        <v/>
      </c>
      <c r="M256" s="11" t="str">
        <f>IF(Point[Install Date]="","",Point[Install Date])</f>
        <v/>
      </c>
      <c r="N256" s="11" t="str">
        <f>IF(Point[Note]="","",PROPER(Point[Note]))</f>
        <v/>
      </c>
      <c r="O256" s="11" t="str">
        <f>IF(Point[Resource Consent Number]="","",UPPER(Point[Resource Consent Number]))</f>
        <v/>
      </c>
      <c r="P256" s="53" t="str">
        <f>IF(Point[Asset Unit Cost]="","",Point[Asset Unit Cost])</f>
        <v/>
      </c>
      <c r="Q256" s="11" t="str">
        <f>IF(Point[Added By]="","",UPPER(Point[Added By]))</f>
        <v/>
      </c>
      <c r="R256" s="11" t="str">
        <f>IF(Point[Added Date]="","",Point[Added Date])</f>
        <v/>
      </c>
      <c r="S256" s="14" t="str">
        <f>IF(Point[Z COORD]="","",Point[Z COORD])</f>
        <v/>
      </c>
      <c r="T256" s="14" t="str">
        <f>IF(Point[Asset Description]="","",PROPER(Point[Asset Description]))</f>
        <v/>
      </c>
      <c r="U256" s="14" t="str">
        <f>IF(Point[[Artist ]]="","",PROPER(Point[[Artist ]]))</f>
        <v/>
      </c>
      <c r="V256" s="14" t="str">
        <f>IF(Point[Material Notes]="","",PROPER(Point[Material Notes]))</f>
        <v/>
      </c>
      <c r="W256" s="14" t="str">
        <f>IF(Point[Dimension Notes]="","",Point[Dimension Notes])</f>
        <v/>
      </c>
      <c r="X256" s="14" t="str">
        <f>IF(Point[List]="","",VLOOKUP(Point[Burner Number],number,2,FALSE))</f>
        <v/>
      </c>
      <c r="Y256" s="14" t="str">
        <f>IF(Point[List]="","",VLOOKUP(Point[Fuel],bbq_fuel,2,FALSE))</f>
        <v/>
      </c>
      <c r="Z256" s="14" t="str">
        <f>IF(Point[List]="","",VLOOKUP(Point[Cabinet Material],bbq_material,2,FALSE))</f>
        <v/>
      </c>
      <c r="AA256" s="14" t="str">
        <f>IF(Point[Asset Group]="","",VLOOKUP(Point[Manufacturer],manufacturer,2,FALSE))</f>
        <v/>
      </c>
      <c r="AB256" s="14" t="str">
        <f>IF(Point[Uinsex WC]="","",Point[Uinsex WC])</f>
        <v/>
      </c>
      <c r="AC256" s="14" t="str">
        <f>IF(Point[Female WC]="","",Point[Female WC])</f>
        <v/>
      </c>
      <c r="AD256" s="14" t="str">
        <f>IF(Point[Male WC]="","",Point[Male WC])</f>
        <v/>
      </c>
      <c r="AE256" s="14" t="str">
        <f>IF(Point[Urinal]="","",Point[Urinal])</f>
        <v/>
      </c>
      <c r="AF256" s="14" t="str">
        <f>IF(Point[Disabled Unisex]="","",Point[Disabled Unisex])</f>
        <v/>
      </c>
      <c r="AG256" s="14" t="str">
        <f>IF(Point[Disabled Female]="","",Point[Disabled Female])</f>
        <v/>
      </c>
      <c r="AH256" s="14" t="str">
        <f>IF(Point[Disabled Male]="","",Point[Disabled Male])</f>
        <v/>
      </c>
      <c r="AI256" s="14" t="str">
        <f>IF(Point[Asset Group]="","",VLOOKUP(Point[Handrail],yes_no,2,FALSE))</f>
        <v/>
      </c>
      <c r="AJ256" s="14" t="str">
        <f>IF(Point[Asset Group]="","",VLOOKUP(Point[Baby Changing],yes_no,2,FALSE))</f>
        <v/>
      </c>
      <c r="AK256" s="14" t="str">
        <f>IF(Point[Asset Group]="","",VLOOKUP(Point[Service Room],yes_no,2,FALSE))</f>
        <v/>
      </c>
      <c r="AL256" s="14" t="str">
        <f>IF(Point[Asset Group]="","",VLOOKUP(Point[Service Tap],service_tap,2,FALSE))</f>
        <v/>
      </c>
      <c r="AM256" s="14" t="str">
        <f>IF(Point[Asset Group]="","",VLOOKUP(Point[Heating Type],wc_heating,2,FALSE))</f>
        <v/>
      </c>
      <c r="AN256" s="14" t="str">
        <f>IF(Point[Asset Group]="","",VLOOKUP(Point[Power Supply],power_supply,2,FALSE))</f>
        <v/>
      </c>
      <c r="AO256" s="14" t="str">
        <f>IF(Point[Asset Group]="","",VLOOKUP(Point[Waste Water],waste_water,2,FALSE))</f>
        <v/>
      </c>
      <c r="AP256" s="14" t="str">
        <f>IF(Point[Asset Group]="","",VLOOKUP(Point[Furniture SubType],subdom_master_gdb,2,FALSE))</f>
        <v/>
      </c>
      <c r="AQ256" s="14" t="str">
        <f>IF(Point[Asset Group]="","",VLOOKUP(Point[Concrete Pad],yes_no,2,FALSE))</f>
        <v/>
      </c>
      <c r="AR256" s="14" t="str">
        <f>IF(Point[Asset Group]="","",VLOOKUP(Point[Material],material_master,2,FALSE))</f>
        <v/>
      </c>
      <c r="AS256" s="14" t="str">
        <f>IF(Point[Asset Group]="","",VLOOKUP(Point[Plumbing],irrigation_plumbing,2,FALSE))</f>
        <v/>
      </c>
      <c r="AT256" s="14" t="str">
        <f>IF(Point[Asset Group]="","",VLOOKUP(Point[Sprinklers],irrigation_sprinklers,2,FALSE))</f>
        <v/>
      </c>
      <c r="AU256" s="14" t="str">
        <f>IF(Point[Asset Group]="","",VLOOKUP(Point[System],irrigation_system,2,FALSE))</f>
        <v/>
      </c>
      <c r="AV256" s="14" t="str">
        <f>IF(Point[Asset Group]="","",VLOOKUP(Point[Status],irrigation_status,2,FALSE))</f>
        <v/>
      </c>
      <c r="AW256" s="11" t="str">
        <f>IF(Point[Date of manufacture]="","",Point[Date of manufacture])</f>
        <v/>
      </c>
      <c r="AX256" s="14" t="str">
        <f>IF(Point[Asset Group]="","",VLOOKUP(Point[Sign Purpose],sign_purpose,2,FALSE))</f>
        <v/>
      </c>
      <c r="AY256" s="14" t="str">
        <f>IF(Point[Asset Group]="","",VLOOKUP(Point[Sign Material],material_master,2,FALSE))</f>
        <v/>
      </c>
      <c r="AZ256" s="14" t="str">
        <f>IF(Point[Asset Group]="","",VLOOKUP(Point[Affixed To],sign_affix,2,FALSE))</f>
        <v/>
      </c>
      <c r="BA256" s="14" t="str">
        <f>IF(Point[Size HxB mm]="","",Point[Size HxB mm])</f>
        <v/>
      </c>
      <c r="BB256" s="14" t="str">
        <f>IF(Point[Height m]="","",Point[Height m])</f>
        <v/>
      </c>
      <c r="BC256" s="14" t="str">
        <f>IF(Point[Asset Group]="","",VLOOKUP(Point[Post Material],material_master,2,FALSE))</f>
        <v/>
      </c>
      <c r="BD256" s="14" t="str">
        <f>IF(Point[Asset Group]="","",VLOOKUP(Point[Post Number],number,2,FALSE))</f>
        <v/>
      </c>
      <c r="BE256" s="14" t="str">
        <f>IF(Point[Asset Group]="","",VLOOKUP(Point[Structure SubType],subdom_master_gdb,2,FALSE))</f>
        <v/>
      </c>
      <c r="BF256" s="14" t="str">
        <f>IF(Point[Area m2]="","",Point[Area m2])</f>
        <v/>
      </c>
      <c r="BG256" s="14" t="str">
        <f>IF(Point[Length m]="","",Point[Length m])</f>
        <v/>
      </c>
      <c r="BH256" s="14" t="str">
        <f>IF(Point[Width m]="","",Point[Width m])</f>
        <v/>
      </c>
      <c r="BI256" s="14" t="str">
        <f>IF(Point[Diameter m]="","",Point[Diameter m])</f>
        <v/>
      </c>
      <c r="BJ256" s="14" t="str">
        <f>IF(Point[Asset Group]="","",VLOOKUP(Point[Number of Pipes],number,2,FALSE))</f>
        <v/>
      </c>
      <c r="BK256" s="14" t="str">
        <f>IF(Point[Asset Group]="","",VLOOKUP(Point[Combined Name],2,FALSE))</f>
        <v/>
      </c>
      <c r="BL256" s="14" t="str">
        <f>IF(Point[Asset Group]="","",VLOOKUP(Point[Size Class],size_class,2,FALSE))</f>
        <v/>
      </c>
      <c r="BM256" s="14" t="str">
        <f>IF(Point[Asset Group]="","",VLOOKUP(Point[Age Class],age_class,2,FALSE))</f>
        <v/>
      </c>
      <c r="BN256" s="14" t="str">
        <f>IF(Point[Girth (cm)]="","",Point[Girth (cm)])</f>
        <v/>
      </c>
      <c r="BO256" s="14" t="str">
        <f>IF(Point[Crown Radius (m)]="","",Point[Crown Radius (m)])</f>
        <v/>
      </c>
      <c r="BP256" s="14" t="str">
        <f>IF(Point[Asset Group]="","",VLOOKUP(Point[Rooting Environment],root_enviro,2,FALSE))</f>
        <v/>
      </c>
      <c r="BQ256" s="14" t="str">
        <f>IF(Point[Asset Group]="","",VLOOKUP(Point[Tree Surround],tree_surround,2,FALSE))</f>
        <v/>
      </c>
      <c r="BR256" s="14" t="str">
        <f>IF(Point[Asset Group]="","",VLOOKUP(Point[Tree Grill],yes_no,2,FALSE))</f>
        <v/>
      </c>
      <c r="BS256" s="14" t="str">
        <f>IF(Point[Asset Group]="","",VLOOKUP(Point[Tree Location],tree_location,2,FALSE))</f>
        <v/>
      </c>
    </row>
    <row r="257" spans="1:71" s="3" customFormat="1" x14ac:dyDescent="0.2">
      <c r="A257" s="3" t="str">
        <f>IF(Point[DWG File Name]="","",Point[DWG File Name])</f>
        <v/>
      </c>
      <c r="B257" s="3" t="str">
        <f>IF(Point[DWG Layer Name]="","",Point[DWG Layer Name])</f>
        <v/>
      </c>
      <c r="C257" s="3" t="str">
        <f>IF(Point[DWG Handle]="","",Point[DWG Handle])</f>
        <v/>
      </c>
      <c r="D257" s="58" t="str">
        <f>IF(Point[X]="","",Point[X])</f>
        <v/>
      </c>
      <c r="E257" s="58" t="str">
        <f>IF(Point[Y]="","",Point[Y])</f>
        <v/>
      </c>
      <c r="F257" s="3" t="str">
        <f>IF(Point[Replacement Asset]="","",Point[Replacement Asset])</f>
        <v/>
      </c>
      <c r="G257" s="3" t="str">
        <f>IF(Point[Asset ID]="","",UPPER(Point[Asset ID]))</f>
        <v/>
      </c>
      <c r="H257" s="3" t="str">
        <f>IF(Point[Asset Group]="","",VLOOKUP(Point[Asset Group],asset_grp_pt,4,FALSE))</f>
        <v/>
      </c>
      <c r="I257" s="3" t="str">
        <f>IF(Point[Asset Group]="","",VLOOKUP(Point[Asset Group],asset_grp_pt,2,FALSE))</f>
        <v/>
      </c>
      <c r="J257" s="3" t="str">
        <f>IF(Point[Asset Group]="","",VLOOKUP(Point[Asset Group],asset_grp_pt,3,FALSE))</f>
        <v/>
      </c>
      <c r="K257" s="3" t="str">
        <f>IF(Point[Asset Group]="","",VLOOKUP(Point[Asset Type],type_master_list,2,FALSE))</f>
        <v/>
      </c>
      <c r="L257" s="3" t="str">
        <f>IF(Point[Asset Name]="","",PROPER(Point[Asset Name]))</f>
        <v/>
      </c>
      <c r="M257" s="11" t="str">
        <f>IF(Point[Install Date]="","",Point[Install Date])</f>
        <v/>
      </c>
      <c r="N257" s="11" t="str">
        <f>IF(Point[Note]="","",PROPER(Point[Note]))</f>
        <v/>
      </c>
      <c r="O257" s="11" t="str">
        <f>IF(Point[Resource Consent Number]="","",UPPER(Point[Resource Consent Number]))</f>
        <v/>
      </c>
      <c r="P257" s="53" t="str">
        <f>IF(Point[Asset Unit Cost]="","",Point[Asset Unit Cost])</f>
        <v/>
      </c>
      <c r="Q257" s="11" t="str">
        <f>IF(Point[Added By]="","",UPPER(Point[Added By]))</f>
        <v/>
      </c>
      <c r="R257" s="11" t="str">
        <f>IF(Point[Added Date]="","",Point[Added Date])</f>
        <v/>
      </c>
      <c r="S257" s="14" t="str">
        <f>IF(Point[Z COORD]="","",Point[Z COORD])</f>
        <v/>
      </c>
      <c r="T257" s="14" t="str">
        <f>IF(Point[Asset Description]="","",PROPER(Point[Asset Description]))</f>
        <v/>
      </c>
      <c r="U257" s="14" t="str">
        <f>IF(Point[[Artist ]]="","",PROPER(Point[[Artist ]]))</f>
        <v/>
      </c>
      <c r="V257" s="14" t="str">
        <f>IF(Point[Material Notes]="","",PROPER(Point[Material Notes]))</f>
        <v/>
      </c>
      <c r="W257" s="14" t="str">
        <f>IF(Point[Dimension Notes]="","",Point[Dimension Notes])</f>
        <v/>
      </c>
      <c r="X257" s="14" t="str">
        <f>IF(Point[List]="","",VLOOKUP(Point[Burner Number],number,2,FALSE))</f>
        <v/>
      </c>
      <c r="Y257" s="14" t="str">
        <f>IF(Point[List]="","",VLOOKUP(Point[Fuel],bbq_fuel,2,FALSE))</f>
        <v/>
      </c>
      <c r="Z257" s="14" t="str">
        <f>IF(Point[List]="","",VLOOKUP(Point[Cabinet Material],bbq_material,2,FALSE))</f>
        <v/>
      </c>
      <c r="AA257" s="14" t="str">
        <f>IF(Point[Asset Group]="","",VLOOKUP(Point[Manufacturer],manufacturer,2,FALSE))</f>
        <v/>
      </c>
      <c r="AB257" s="14" t="str">
        <f>IF(Point[Uinsex WC]="","",Point[Uinsex WC])</f>
        <v/>
      </c>
      <c r="AC257" s="14" t="str">
        <f>IF(Point[Female WC]="","",Point[Female WC])</f>
        <v/>
      </c>
      <c r="AD257" s="14" t="str">
        <f>IF(Point[Male WC]="","",Point[Male WC])</f>
        <v/>
      </c>
      <c r="AE257" s="14" t="str">
        <f>IF(Point[Urinal]="","",Point[Urinal])</f>
        <v/>
      </c>
      <c r="AF257" s="14" t="str">
        <f>IF(Point[Disabled Unisex]="","",Point[Disabled Unisex])</f>
        <v/>
      </c>
      <c r="AG257" s="14" t="str">
        <f>IF(Point[Disabled Female]="","",Point[Disabled Female])</f>
        <v/>
      </c>
      <c r="AH257" s="14" t="str">
        <f>IF(Point[Disabled Male]="","",Point[Disabled Male])</f>
        <v/>
      </c>
      <c r="AI257" s="14" t="str">
        <f>IF(Point[Asset Group]="","",VLOOKUP(Point[Handrail],yes_no,2,FALSE))</f>
        <v/>
      </c>
      <c r="AJ257" s="14" t="str">
        <f>IF(Point[Asset Group]="","",VLOOKUP(Point[Baby Changing],yes_no,2,FALSE))</f>
        <v/>
      </c>
      <c r="AK257" s="14" t="str">
        <f>IF(Point[Asset Group]="","",VLOOKUP(Point[Service Room],yes_no,2,FALSE))</f>
        <v/>
      </c>
      <c r="AL257" s="14" t="str">
        <f>IF(Point[Asset Group]="","",VLOOKUP(Point[Service Tap],service_tap,2,FALSE))</f>
        <v/>
      </c>
      <c r="AM257" s="14" t="str">
        <f>IF(Point[Asset Group]="","",VLOOKUP(Point[Heating Type],wc_heating,2,FALSE))</f>
        <v/>
      </c>
      <c r="AN257" s="14" t="str">
        <f>IF(Point[Asset Group]="","",VLOOKUP(Point[Power Supply],power_supply,2,FALSE))</f>
        <v/>
      </c>
      <c r="AO257" s="14" t="str">
        <f>IF(Point[Asset Group]="","",VLOOKUP(Point[Waste Water],waste_water,2,FALSE))</f>
        <v/>
      </c>
      <c r="AP257" s="14" t="str">
        <f>IF(Point[Asset Group]="","",VLOOKUP(Point[Furniture SubType],subdom_master_gdb,2,FALSE))</f>
        <v/>
      </c>
      <c r="AQ257" s="14" t="str">
        <f>IF(Point[Asset Group]="","",VLOOKUP(Point[Concrete Pad],yes_no,2,FALSE))</f>
        <v/>
      </c>
      <c r="AR257" s="14" t="str">
        <f>IF(Point[Asset Group]="","",VLOOKUP(Point[Material],material_master,2,FALSE))</f>
        <v/>
      </c>
      <c r="AS257" s="14" t="str">
        <f>IF(Point[Asset Group]="","",VLOOKUP(Point[Plumbing],irrigation_plumbing,2,FALSE))</f>
        <v/>
      </c>
      <c r="AT257" s="14" t="str">
        <f>IF(Point[Asset Group]="","",VLOOKUP(Point[Sprinklers],irrigation_sprinklers,2,FALSE))</f>
        <v/>
      </c>
      <c r="AU257" s="14" t="str">
        <f>IF(Point[Asset Group]="","",VLOOKUP(Point[System],irrigation_system,2,FALSE))</f>
        <v/>
      </c>
      <c r="AV257" s="14" t="str">
        <f>IF(Point[Asset Group]="","",VLOOKUP(Point[Status],irrigation_status,2,FALSE))</f>
        <v/>
      </c>
      <c r="AW257" s="11" t="str">
        <f>IF(Point[Date of manufacture]="","",Point[Date of manufacture])</f>
        <v/>
      </c>
      <c r="AX257" s="14" t="str">
        <f>IF(Point[Asset Group]="","",VLOOKUP(Point[Sign Purpose],sign_purpose,2,FALSE))</f>
        <v/>
      </c>
      <c r="AY257" s="14" t="str">
        <f>IF(Point[Asset Group]="","",VLOOKUP(Point[Sign Material],material_master,2,FALSE))</f>
        <v/>
      </c>
      <c r="AZ257" s="14" t="str">
        <f>IF(Point[Asset Group]="","",VLOOKUP(Point[Affixed To],sign_affix,2,FALSE))</f>
        <v/>
      </c>
      <c r="BA257" s="14" t="str">
        <f>IF(Point[Size HxB mm]="","",Point[Size HxB mm])</f>
        <v/>
      </c>
      <c r="BB257" s="14" t="str">
        <f>IF(Point[Height m]="","",Point[Height m])</f>
        <v/>
      </c>
      <c r="BC257" s="14" t="str">
        <f>IF(Point[Asset Group]="","",VLOOKUP(Point[Post Material],material_master,2,FALSE))</f>
        <v/>
      </c>
      <c r="BD257" s="14" t="str">
        <f>IF(Point[Asset Group]="","",VLOOKUP(Point[Post Number],number,2,FALSE))</f>
        <v/>
      </c>
      <c r="BE257" s="14" t="str">
        <f>IF(Point[Asset Group]="","",VLOOKUP(Point[Structure SubType],subdom_master_gdb,2,FALSE))</f>
        <v/>
      </c>
      <c r="BF257" s="14" t="str">
        <f>IF(Point[Area m2]="","",Point[Area m2])</f>
        <v/>
      </c>
      <c r="BG257" s="14" t="str">
        <f>IF(Point[Length m]="","",Point[Length m])</f>
        <v/>
      </c>
      <c r="BH257" s="14" t="str">
        <f>IF(Point[Width m]="","",Point[Width m])</f>
        <v/>
      </c>
      <c r="BI257" s="14" t="str">
        <f>IF(Point[Diameter m]="","",Point[Diameter m])</f>
        <v/>
      </c>
      <c r="BJ257" s="14" t="str">
        <f>IF(Point[Asset Group]="","",VLOOKUP(Point[Number of Pipes],number,2,FALSE))</f>
        <v/>
      </c>
      <c r="BK257" s="14" t="str">
        <f>IF(Point[Asset Group]="","",VLOOKUP(Point[Combined Name],2,FALSE))</f>
        <v/>
      </c>
      <c r="BL257" s="14" t="str">
        <f>IF(Point[Asset Group]="","",VLOOKUP(Point[Size Class],size_class,2,FALSE))</f>
        <v/>
      </c>
      <c r="BM257" s="14" t="str">
        <f>IF(Point[Asset Group]="","",VLOOKUP(Point[Age Class],age_class,2,FALSE))</f>
        <v/>
      </c>
      <c r="BN257" s="14" t="str">
        <f>IF(Point[Girth (cm)]="","",Point[Girth (cm)])</f>
        <v/>
      </c>
      <c r="BO257" s="14" t="str">
        <f>IF(Point[Crown Radius (m)]="","",Point[Crown Radius (m)])</f>
        <v/>
      </c>
      <c r="BP257" s="14" t="str">
        <f>IF(Point[Asset Group]="","",VLOOKUP(Point[Rooting Environment],root_enviro,2,FALSE))</f>
        <v/>
      </c>
      <c r="BQ257" s="14" t="str">
        <f>IF(Point[Asset Group]="","",VLOOKUP(Point[Tree Surround],tree_surround,2,FALSE))</f>
        <v/>
      </c>
      <c r="BR257" s="14" t="str">
        <f>IF(Point[Asset Group]="","",VLOOKUP(Point[Tree Grill],yes_no,2,FALSE))</f>
        <v/>
      </c>
      <c r="BS257" s="14" t="str">
        <f>IF(Point[Asset Group]="","",VLOOKUP(Point[Tree Location],tree_location,2,FALSE))</f>
        <v/>
      </c>
    </row>
    <row r="258" spans="1:71" s="3" customFormat="1" x14ac:dyDescent="0.2">
      <c r="A258" s="3" t="str">
        <f>IF(Point[DWG File Name]="","",Point[DWG File Name])</f>
        <v/>
      </c>
      <c r="B258" s="3" t="str">
        <f>IF(Point[DWG Layer Name]="","",Point[DWG Layer Name])</f>
        <v/>
      </c>
      <c r="C258" s="3" t="str">
        <f>IF(Point[DWG Handle]="","",Point[DWG Handle])</f>
        <v/>
      </c>
      <c r="D258" s="58" t="str">
        <f>IF(Point[X]="","",Point[X])</f>
        <v/>
      </c>
      <c r="E258" s="58" t="str">
        <f>IF(Point[Y]="","",Point[Y])</f>
        <v/>
      </c>
      <c r="F258" s="3" t="str">
        <f>IF(Point[Replacement Asset]="","",Point[Replacement Asset])</f>
        <v/>
      </c>
      <c r="G258" s="3" t="str">
        <f>IF(Point[Asset ID]="","",UPPER(Point[Asset ID]))</f>
        <v/>
      </c>
      <c r="H258" s="3" t="str">
        <f>IF(Point[Asset Group]="","",VLOOKUP(Point[Asset Group],asset_grp_pt,4,FALSE))</f>
        <v/>
      </c>
      <c r="I258" s="3" t="str">
        <f>IF(Point[Asset Group]="","",VLOOKUP(Point[Asset Group],asset_grp_pt,2,FALSE))</f>
        <v/>
      </c>
      <c r="J258" s="3" t="str">
        <f>IF(Point[Asset Group]="","",VLOOKUP(Point[Asset Group],asset_grp_pt,3,FALSE))</f>
        <v/>
      </c>
      <c r="K258" s="3" t="str">
        <f>IF(Point[Asset Group]="","",VLOOKUP(Point[Asset Type],type_master_list,2,FALSE))</f>
        <v/>
      </c>
      <c r="L258" s="3" t="str">
        <f>IF(Point[Asset Name]="","",PROPER(Point[Asset Name]))</f>
        <v/>
      </c>
      <c r="M258" s="11" t="str">
        <f>IF(Point[Install Date]="","",Point[Install Date])</f>
        <v/>
      </c>
      <c r="N258" s="11" t="str">
        <f>IF(Point[Note]="","",PROPER(Point[Note]))</f>
        <v/>
      </c>
      <c r="O258" s="11" t="str">
        <f>IF(Point[Resource Consent Number]="","",UPPER(Point[Resource Consent Number]))</f>
        <v/>
      </c>
      <c r="P258" s="53" t="str">
        <f>IF(Point[Asset Unit Cost]="","",Point[Asset Unit Cost])</f>
        <v/>
      </c>
      <c r="Q258" s="11" t="str">
        <f>IF(Point[Added By]="","",UPPER(Point[Added By]))</f>
        <v/>
      </c>
      <c r="R258" s="11" t="str">
        <f>IF(Point[Added Date]="","",Point[Added Date])</f>
        <v/>
      </c>
      <c r="S258" s="14" t="str">
        <f>IF(Point[Z COORD]="","",Point[Z COORD])</f>
        <v/>
      </c>
      <c r="T258" s="14" t="str">
        <f>IF(Point[Asset Description]="","",PROPER(Point[Asset Description]))</f>
        <v/>
      </c>
      <c r="U258" s="14" t="str">
        <f>IF(Point[[Artist ]]="","",PROPER(Point[[Artist ]]))</f>
        <v/>
      </c>
      <c r="V258" s="14" t="str">
        <f>IF(Point[Material Notes]="","",PROPER(Point[Material Notes]))</f>
        <v/>
      </c>
      <c r="W258" s="14" t="str">
        <f>IF(Point[Dimension Notes]="","",Point[Dimension Notes])</f>
        <v/>
      </c>
      <c r="X258" s="14" t="str">
        <f>IF(Point[List]="","",VLOOKUP(Point[Burner Number],number,2,FALSE))</f>
        <v/>
      </c>
      <c r="Y258" s="14" t="str">
        <f>IF(Point[List]="","",VLOOKUP(Point[Fuel],bbq_fuel,2,FALSE))</f>
        <v/>
      </c>
      <c r="Z258" s="14" t="str">
        <f>IF(Point[List]="","",VLOOKUP(Point[Cabinet Material],bbq_material,2,FALSE))</f>
        <v/>
      </c>
      <c r="AA258" s="14" t="str">
        <f>IF(Point[Asset Group]="","",VLOOKUP(Point[Manufacturer],manufacturer,2,FALSE))</f>
        <v/>
      </c>
      <c r="AB258" s="14" t="str">
        <f>IF(Point[Uinsex WC]="","",Point[Uinsex WC])</f>
        <v/>
      </c>
      <c r="AC258" s="14" t="str">
        <f>IF(Point[Female WC]="","",Point[Female WC])</f>
        <v/>
      </c>
      <c r="AD258" s="14" t="str">
        <f>IF(Point[Male WC]="","",Point[Male WC])</f>
        <v/>
      </c>
      <c r="AE258" s="14" t="str">
        <f>IF(Point[Urinal]="","",Point[Urinal])</f>
        <v/>
      </c>
      <c r="AF258" s="14" t="str">
        <f>IF(Point[Disabled Unisex]="","",Point[Disabled Unisex])</f>
        <v/>
      </c>
      <c r="AG258" s="14" t="str">
        <f>IF(Point[Disabled Female]="","",Point[Disabled Female])</f>
        <v/>
      </c>
      <c r="AH258" s="14" t="str">
        <f>IF(Point[Disabled Male]="","",Point[Disabled Male])</f>
        <v/>
      </c>
      <c r="AI258" s="14" t="str">
        <f>IF(Point[Asset Group]="","",VLOOKUP(Point[Handrail],yes_no,2,FALSE))</f>
        <v/>
      </c>
      <c r="AJ258" s="14" t="str">
        <f>IF(Point[Asset Group]="","",VLOOKUP(Point[Baby Changing],yes_no,2,FALSE))</f>
        <v/>
      </c>
      <c r="AK258" s="14" t="str">
        <f>IF(Point[Asset Group]="","",VLOOKUP(Point[Service Room],yes_no,2,FALSE))</f>
        <v/>
      </c>
      <c r="AL258" s="14" t="str">
        <f>IF(Point[Asset Group]="","",VLOOKUP(Point[Service Tap],service_tap,2,FALSE))</f>
        <v/>
      </c>
      <c r="AM258" s="14" t="str">
        <f>IF(Point[Asset Group]="","",VLOOKUP(Point[Heating Type],wc_heating,2,FALSE))</f>
        <v/>
      </c>
      <c r="AN258" s="14" t="str">
        <f>IF(Point[Asset Group]="","",VLOOKUP(Point[Power Supply],power_supply,2,FALSE))</f>
        <v/>
      </c>
      <c r="AO258" s="14" t="str">
        <f>IF(Point[Asset Group]="","",VLOOKUP(Point[Waste Water],waste_water,2,FALSE))</f>
        <v/>
      </c>
      <c r="AP258" s="14" t="str">
        <f>IF(Point[Asset Group]="","",VLOOKUP(Point[Furniture SubType],subdom_master_gdb,2,FALSE))</f>
        <v/>
      </c>
      <c r="AQ258" s="14" t="str">
        <f>IF(Point[Asset Group]="","",VLOOKUP(Point[Concrete Pad],yes_no,2,FALSE))</f>
        <v/>
      </c>
      <c r="AR258" s="14" t="str">
        <f>IF(Point[Asset Group]="","",VLOOKUP(Point[Material],material_master,2,FALSE))</f>
        <v/>
      </c>
      <c r="AS258" s="14" t="str">
        <f>IF(Point[Asset Group]="","",VLOOKUP(Point[Plumbing],irrigation_plumbing,2,FALSE))</f>
        <v/>
      </c>
      <c r="AT258" s="14" t="str">
        <f>IF(Point[Asset Group]="","",VLOOKUP(Point[Sprinklers],irrigation_sprinklers,2,FALSE))</f>
        <v/>
      </c>
      <c r="AU258" s="14" t="str">
        <f>IF(Point[Asset Group]="","",VLOOKUP(Point[System],irrigation_system,2,FALSE))</f>
        <v/>
      </c>
      <c r="AV258" s="14" t="str">
        <f>IF(Point[Asset Group]="","",VLOOKUP(Point[Status],irrigation_status,2,FALSE))</f>
        <v/>
      </c>
      <c r="AW258" s="11" t="str">
        <f>IF(Point[Date of manufacture]="","",Point[Date of manufacture])</f>
        <v/>
      </c>
      <c r="AX258" s="14" t="str">
        <f>IF(Point[Asset Group]="","",VLOOKUP(Point[Sign Purpose],sign_purpose,2,FALSE))</f>
        <v/>
      </c>
      <c r="AY258" s="14" t="str">
        <f>IF(Point[Asset Group]="","",VLOOKUP(Point[Sign Material],material_master,2,FALSE))</f>
        <v/>
      </c>
      <c r="AZ258" s="14" t="str">
        <f>IF(Point[Asset Group]="","",VLOOKUP(Point[Affixed To],sign_affix,2,FALSE))</f>
        <v/>
      </c>
      <c r="BA258" s="14" t="str">
        <f>IF(Point[Size HxB mm]="","",Point[Size HxB mm])</f>
        <v/>
      </c>
      <c r="BB258" s="14" t="str">
        <f>IF(Point[Height m]="","",Point[Height m])</f>
        <v/>
      </c>
      <c r="BC258" s="14" t="str">
        <f>IF(Point[Asset Group]="","",VLOOKUP(Point[Post Material],material_master,2,FALSE))</f>
        <v/>
      </c>
      <c r="BD258" s="14" t="str">
        <f>IF(Point[Asset Group]="","",VLOOKUP(Point[Post Number],number,2,FALSE))</f>
        <v/>
      </c>
      <c r="BE258" s="14" t="str">
        <f>IF(Point[Asset Group]="","",VLOOKUP(Point[Structure SubType],subdom_master_gdb,2,FALSE))</f>
        <v/>
      </c>
      <c r="BF258" s="14" t="str">
        <f>IF(Point[Area m2]="","",Point[Area m2])</f>
        <v/>
      </c>
      <c r="BG258" s="14" t="str">
        <f>IF(Point[Length m]="","",Point[Length m])</f>
        <v/>
      </c>
      <c r="BH258" s="14" t="str">
        <f>IF(Point[Width m]="","",Point[Width m])</f>
        <v/>
      </c>
      <c r="BI258" s="14" t="str">
        <f>IF(Point[Diameter m]="","",Point[Diameter m])</f>
        <v/>
      </c>
      <c r="BJ258" s="14" t="str">
        <f>IF(Point[Asset Group]="","",VLOOKUP(Point[Number of Pipes],number,2,FALSE))</f>
        <v/>
      </c>
      <c r="BK258" s="14" t="str">
        <f>IF(Point[Asset Group]="","",VLOOKUP(Point[Combined Name],2,FALSE))</f>
        <v/>
      </c>
      <c r="BL258" s="14" t="str">
        <f>IF(Point[Asset Group]="","",VLOOKUP(Point[Size Class],size_class,2,FALSE))</f>
        <v/>
      </c>
      <c r="BM258" s="14" t="str">
        <f>IF(Point[Asset Group]="","",VLOOKUP(Point[Age Class],age_class,2,FALSE))</f>
        <v/>
      </c>
      <c r="BN258" s="14" t="str">
        <f>IF(Point[Girth (cm)]="","",Point[Girth (cm)])</f>
        <v/>
      </c>
      <c r="BO258" s="14" t="str">
        <f>IF(Point[Crown Radius (m)]="","",Point[Crown Radius (m)])</f>
        <v/>
      </c>
      <c r="BP258" s="14" t="str">
        <f>IF(Point[Asset Group]="","",VLOOKUP(Point[Rooting Environment],root_enviro,2,FALSE))</f>
        <v/>
      </c>
      <c r="BQ258" s="14" t="str">
        <f>IF(Point[Asset Group]="","",VLOOKUP(Point[Tree Surround],tree_surround,2,FALSE))</f>
        <v/>
      </c>
      <c r="BR258" s="14" t="str">
        <f>IF(Point[Asset Group]="","",VLOOKUP(Point[Tree Grill],yes_no,2,FALSE))</f>
        <v/>
      </c>
      <c r="BS258" s="14" t="str">
        <f>IF(Point[Asset Group]="","",VLOOKUP(Point[Tree Location],tree_location,2,FALSE))</f>
        <v/>
      </c>
    </row>
    <row r="259" spans="1:71" s="3" customFormat="1" x14ac:dyDescent="0.2">
      <c r="A259" s="3" t="str">
        <f>IF(Point[DWG File Name]="","",Point[DWG File Name])</f>
        <v/>
      </c>
      <c r="B259" s="3" t="str">
        <f>IF(Point[DWG Layer Name]="","",Point[DWG Layer Name])</f>
        <v/>
      </c>
      <c r="C259" s="3" t="str">
        <f>IF(Point[DWG Handle]="","",Point[DWG Handle])</f>
        <v/>
      </c>
      <c r="D259" s="58" t="str">
        <f>IF(Point[X]="","",Point[X])</f>
        <v/>
      </c>
      <c r="E259" s="58" t="str">
        <f>IF(Point[Y]="","",Point[Y])</f>
        <v/>
      </c>
      <c r="F259" s="3" t="str">
        <f>IF(Point[Replacement Asset]="","",Point[Replacement Asset])</f>
        <v/>
      </c>
      <c r="G259" s="3" t="str">
        <f>IF(Point[Asset ID]="","",UPPER(Point[Asset ID]))</f>
        <v/>
      </c>
      <c r="H259" s="3" t="str">
        <f>IF(Point[Asset Group]="","",VLOOKUP(Point[Asset Group],asset_grp_pt,4,FALSE))</f>
        <v/>
      </c>
      <c r="I259" s="3" t="str">
        <f>IF(Point[Asset Group]="","",VLOOKUP(Point[Asset Group],asset_grp_pt,2,FALSE))</f>
        <v/>
      </c>
      <c r="J259" s="3" t="str">
        <f>IF(Point[Asset Group]="","",VLOOKUP(Point[Asset Group],asset_grp_pt,3,FALSE))</f>
        <v/>
      </c>
      <c r="K259" s="3" t="str">
        <f>IF(Point[Asset Group]="","",VLOOKUP(Point[Asset Type],type_master_list,2,FALSE))</f>
        <v/>
      </c>
      <c r="L259" s="3" t="str">
        <f>IF(Point[Asset Name]="","",PROPER(Point[Asset Name]))</f>
        <v/>
      </c>
      <c r="M259" s="11" t="str">
        <f>IF(Point[Install Date]="","",Point[Install Date])</f>
        <v/>
      </c>
      <c r="N259" s="11" t="str">
        <f>IF(Point[Note]="","",PROPER(Point[Note]))</f>
        <v/>
      </c>
      <c r="O259" s="11" t="str">
        <f>IF(Point[Resource Consent Number]="","",UPPER(Point[Resource Consent Number]))</f>
        <v/>
      </c>
      <c r="P259" s="53" t="str">
        <f>IF(Point[Asset Unit Cost]="","",Point[Asset Unit Cost])</f>
        <v/>
      </c>
      <c r="Q259" s="11" t="str">
        <f>IF(Point[Added By]="","",UPPER(Point[Added By]))</f>
        <v/>
      </c>
      <c r="R259" s="11" t="str">
        <f>IF(Point[Added Date]="","",Point[Added Date])</f>
        <v/>
      </c>
      <c r="S259" s="14" t="str">
        <f>IF(Point[Z COORD]="","",Point[Z COORD])</f>
        <v/>
      </c>
      <c r="T259" s="14" t="str">
        <f>IF(Point[Asset Description]="","",PROPER(Point[Asset Description]))</f>
        <v/>
      </c>
      <c r="U259" s="14" t="str">
        <f>IF(Point[[Artist ]]="","",PROPER(Point[[Artist ]]))</f>
        <v/>
      </c>
      <c r="V259" s="14" t="str">
        <f>IF(Point[Material Notes]="","",PROPER(Point[Material Notes]))</f>
        <v/>
      </c>
      <c r="W259" s="14" t="str">
        <f>IF(Point[Dimension Notes]="","",Point[Dimension Notes])</f>
        <v/>
      </c>
      <c r="X259" s="14" t="str">
        <f>IF(Point[List]="","",VLOOKUP(Point[Burner Number],number,2,FALSE))</f>
        <v/>
      </c>
      <c r="Y259" s="14" t="str">
        <f>IF(Point[List]="","",VLOOKUP(Point[Fuel],bbq_fuel,2,FALSE))</f>
        <v/>
      </c>
      <c r="Z259" s="14" t="str">
        <f>IF(Point[List]="","",VLOOKUP(Point[Cabinet Material],bbq_material,2,FALSE))</f>
        <v/>
      </c>
      <c r="AA259" s="14" t="str">
        <f>IF(Point[Asset Group]="","",VLOOKUP(Point[Manufacturer],manufacturer,2,FALSE))</f>
        <v/>
      </c>
      <c r="AB259" s="14" t="str">
        <f>IF(Point[Uinsex WC]="","",Point[Uinsex WC])</f>
        <v/>
      </c>
      <c r="AC259" s="14" t="str">
        <f>IF(Point[Female WC]="","",Point[Female WC])</f>
        <v/>
      </c>
      <c r="AD259" s="14" t="str">
        <f>IF(Point[Male WC]="","",Point[Male WC])</f>
        <v/>
      </c>
      <c r="AE259" s="14" t="str">
        <f>IF(Point[Urinal]="","",Point[Urinal])</f>
        <v/>
      </c>
      <c r="AF259" s="14" t="str">
        <f>IF(Point[Disabled Unisex]="","",Point[Disabled Unisex])</f>
        <v/>
      </c>
      <c r="AG259" s="14" t="str">
        <f>IF(Point[Disabled Female]="","",Point[Disabled Female])</f>
        <v/>
      </c>
      <c r="AH259" s="14" t="str">
        <f>IF(Point[Disabled Male]="","",Point[Disabled Male])</f>
        <v/>
      </c>
      <c r="AI259" s="14" t="str">
        <f>IF(Point[Asset Group]="","",VLOOKUP(Point[Handrail],yes_no,2,FALSE))</f>
        <v/>
      </c>
      <c r="AJ259" s="14" t="str">
        <f>IF(Point[Asset Group]="","",VLOOKUP(Point[Baby Changing],yes_no,2,FALSE))</f>
        <v/>
      </c>
      <c r="AK259" s="14" t="str">
        <f>IF(Point[Asset Group]="","",VLOOKUP(Point[Service Room],yes_no,2,FALSE))</f>
        <v/>
      </c>
      <c r="AL259" s="14" t="str">
        <f>IF(Point[Asset Group]="","",VLOOKUP(Point[Service Tap],service_tap,2,FALSE))</f>
        <v/>
      </c>
      <c r="AM259" s="14" t="str">
        <f>IF(Point[Asset Group]="","",VLOOKUP(Point[Heating Type],wc_heating,2,FALSE))</f>
        <v/>
      </c>
      <c r="AN259" s="14" t="str">
        <f>IF(Point[Asset Group]="","",VLOOKUP(Point[Power Supply],power_supply,2,FALSE))</f>
        <v/>
      </c>
      <c r="AO259" s="14" t="str">
        <f>IF(Point[Asset Group]="","",VLOOKUP(Point[Waste Water],waste_water,2,FALSE))</f>
        <v/>
      </c>
      <c r="AP259" s="14" t="str">
        <f>IF(Point[Asset Group]="","",VLOOKUP(Point[Furniture SubType],subdom_master_gdb,2,FALSE))</f>
        <v/>
      </c>
      <c r="AQ259" s="14" t="str">
        <f>IF(Point[Asset Group]="","",VLOOKUP(Point[Concrete Pad],yes_no,2,FALSE))</f>
        <v/>
      </c>
      <c r="AR259" s="14" t="str">
        <f>IF(Point[Asset Group]="","",VLOOKUP(Point[Material],material_master,2,FALSE))</f>
        <v/>
      </c>
      <c r="AS259" s="14" t="str">
        <f>IF(Point[Asset Group]="","",VLOOKUP(Point[Plumbing],irrigation_plumbing,2,FALSE))</f>
        <v/>
      </c>
      <c r="AT259" s="14" t="str">
        <f>IF(Point[Asset Group]="","",VLOOKUP(Point[Sprinklers],irrigation_sprinklers,2,FALSE))</f>
        <v/>
      </c>
      <c r="AU259" s="14" t="str">
        <f>IF(Point[Asset Group]="","",VLOOKUP(Point[System],irrigation_system,2,FALSE))</f>
        <v/>
      </c>
      <c r="AV259" s="14" t="str">
        <f>IF(Point[Asset Group]="","",VLOOKUP(Point[Status],irrigation_status,2,FALSE))</f>
        <v/>
      </c>
      <c r="AW259" s="11" t="str">
        <f>IF(Point[Date of manufacture]="","",Point[Date of manufacture])</f>
        <v/>
      </c>
      <c r="AX259" s="14" t="str">
        <f>IF(Point[Asset Group]="","",VLOOKUP(Point[Sign Purpose],sign_purpose,2,FALSE))</f>
        <v/>
      </c>
      <c r="AY259" s="14" t="str">
        <f>IF(Point[Asset Group]="","",VLOOKUP(Point[Sign Material],material_master,2,FALSE))</f>
        <v/>
      </c>
      <c r="AZ259" s="14" t="str">
        <f>IF(Point[Asset Group]="","",VLOOKUP(Point[Affixed To],sign_affix,2,FALSE))</f>
        <v/>
      </c>
      <c r="BA259" s="14" t="str">
        <f>IF(Point[Size HxB mm]="","",Point[Size HxB mm])</f>
        <v/>
      </c>
      <c r="BB259" s="14" t="str">
        <f>IF(Point[Height m]="","",Point[Height m])</f>
        <v/>
      </c>
      <c r="BC259" s="14" t="str">
        <f>IF(Point[Asset Group]="","",VLOOKUP(Point[Post Material],material_master,2,FALSE))</f>
        <v/>
      </c>
      <c r="BD259" s="14" t="str">
        <f>IF(Point[Asset Group]="","",VLOOKUP(Point[Post Number],number,2,FALSE))</f>
        <v/>
      </c>
      <c r="BE259" s="14" t="str">
        <f>IF(Point[Asset Group]="","",VLOOKUP(Point[Structure SubType],subdom_master_gdb,2,FALSE))</f>
        <v/>
      </c>
      <c r="BF259" s="14" t="str">
        <f>IF(Point[Area m2]="","",Point[Area m2])</f>
        <v/>
      </c>
      <c r="BG259" s="14" t="str">
        <f>IF(Point[Length m]="","",Point[Length m])</f>
        <v/>
      </c>
      <c r="BH259" s="14" t="str">
        <f>IF(Point[Width m]="","",Point[Width m])</f>
        <v/>
      </c>
      <c r="BI259" s="14" t="str">
        <f>IF(Point[Diameter m]="","",Point[Diameter m])</f>
        <v/>
      </c>
      <c r="BJ259" s="14" t="str">
        <f>IF(Point[Asset Group]="","",VLOOKUP(Point[Number of Pipes],number,2,FALSE))</f>
        <v/>
      </c>
      <c r="BK259" s="14" t="str">
        <f>IF(Point[Asset Group]="","",VLOOKUP(Point[Combined Name],2,FALSE))</f>
        <v/>
      </c>
      <c r="BL259" s="14" t="str">
        <f>IF(Point[Asset Group]="","",VLOOKUP(Point[Size Class],size_class,2,FALSE))</f>
        <v/>
      </c>
      <c r="BM259" s="14" t="str">
        <f>IF(Point[Asset Group]="","",VLOOKUP(Point[Age Class],age_class,2,FALSE))</f>
        <v/>
      </c>
      <c r="BN259" s="14" t="str">
        <f>IF(Point[Girth (cm)]="","",Point[Girth (cm)])</f>
        <v/>
      </c>
      <c r="BO259" s="14" t="str">
        <f>IF(Point[Crown Radius (m)]="","",Point[Crown Radius (m)])</f>
        <v/>
      </c>
      <c r="BP259" s="14" t="str">
        <f>IF(Point[Asset Group]="","",VLOOKUP(Point[Rooting Environment],root_enviro,2,FALSE))</f>
        <v/>
      </c>
      <c r="BQ259" s="14" t="str">
        <f>IF(Point[Asset Group]="","",VLOOKUP(Point[Tree Surround],tree_surround,2,FALSE))</f>
        <v/>
      </c>
      <c r="BR259" s="14" t="str">
        <f>IF(Point[Asset Group]="","",VLOOKUP(Point[Tree Grill],yes_no,2,FALSE))</f>
        <v/>
      </c>
      <c r="BS259" s="14" t="str">
        <f>IF(Point[Asset Group]="","",VLOOKUP(Point[Tree Location],tree_location,2,FALSE))</f>
        <v/>
      </c>
    </row>
    <row r="260" spans="1:71" s="3" customFormat="1" x14ac:dyDescent="0.2">
      <c r="A260" s="3" t="str">
        <f>IF(Point[DWG File Name]="","",Point[DWG File Name])</f>
        <v/>
      </c>
      <c r="B260" s="3" t="str">
        <f>IF(Point[DWG Layer Name]="","",Point[DWG Layer Name])</f>
        <v/>
      </c>
      <c r="C260" s="3" t="str">
        <f>IF(Point[DWG Handle]="","",Point[DWG Handle])</f>
        <v/>
      </c>
      <c r="D260" s="58" t="str">
        <f>IF(Point[X]="","",Point[X])</f>
        <v/>
      </c>
      <c r="E260" s="58" t="str">
        <f>IF(Point[Y]="","",Point[Y])</f>
        <v/>
      </c>
      <c r="F260" s="3" t="str">
        <f>IF(Point[Replacement Asset]="","",Point[Replacement Asset])</f>
        <v/>
      </c>
      <c r="G260" s="3" t="str">
        <f>IF(Point[Asset ID]="","",UPPER(Point[Asset ID]))</f>
        <v/>
      </c>
      <c r="H260" s="3" t="str">
        <f>IF(Point[Asset Group]="","",VLOOKUP(Point[Asset Group],asset_grp_pt,4,FALSE))</f>
        <v/>
      </c>
      <c r="I260" s="3" t="str">
        <f>IF(Point[Asset Group]="","",VLOOKUP(Point[Asset Group],asset_grp_pt,2,FALSE))</f>
        <v/>
      </c>
      <c r="J260" s="3" t="str">
        <f>IF(Point[Asset Group]="","",VLOOKUP(Point[Asset Group],asset_grp_pt,3,FALSE))</f>
        <v/>
      </c>
      <c r="K260" s="3" t="str">
        <f>IF(Point[Asset Group]="","",VLOOKUP(Point[Asset Type],type_master_list,2,FALSE))</f>
        <v/>
      </c>
      <c r="L260" s="3" t="str">
        <f>IF(Point[Asset Name]="","",PROPER(Point[Asset Name]))</f>
        <v/>
      </c>
      <c r="M260" s="11" t="str">
        <f>IF(Point[Install Date]="","",Point[Install Date])</f>
        <v/>
      </c>
      <c r="N260" s="11" t="str">
        <f>IF(Point[Note]="","",PROPER(Point[Note]))</f>
        <v/>
      </c>
      <c r="O260" s="11" t="str">
        <f>IF(Point[Resource Consent Number]="","",UPPER(Point[Resource Consent Number]))</f>
        <v/>
      </c>
      <c r="P260" s="53" t="str">
        <f>IF(Point[Asset Unit Cost]="","",Point[Asset Unit Cost])</f>
        <v/>
      </c>
      <c r="Q260" s="11" t="str">
        <f>IF(Point[Added By]="","",UPPER(Point[Added By]))</f>
        <v/>
      </c>
      <c r="R260" s="11" t="str">
        <f>IF(Point[Added Date]="","",Point[Added Date])</f>
        <v/>
      </c>
      <c r="S260" s="14" t="str">
        <f>IF(Point[Z COORD]="","",Point[Z COORD])</f>
        <v/>
      </c>
      <c r="T260" s="14" t="str">
        <f>IF(Point[Asset Description]="","",PROPER(Point[Asset Description]))</f>
        <v/>
      </c>
      <c r="U260" s="14" t="str">
        <f>IF(Point[[Artist ]]="","",PROPER(Point[[Artist ]]))</f>
        <v/>
      </c>
      <c r="V260" s="14" t="str">
        <f>IF(Point[Material Notes]="","",PROPER(Point[Material Notes]))</f>
        <v/>
      </c>
      <c r="W260" s="14" t="str">
        <f>IF(Point[Dimension Notes]="","",Point[Dimension Notes])</f>
        <v/>
      </c>
      <c r="X260" s="14" t="str">
        <f>IF(Point[List]="","",VLOOKUP(Point[Burner Number],number,2,FALSE))</f>
        <v/>
      </c>
      <c r="Y260" s="14" t="str">
        <f>IF(Point[List]="","",VLOOKUP(Point[Fuel],bbq_fuel,2,FALSE))</f>
        <v/>
      </c>
      <c r="Z260" s="14" t="str">
        <f>IF(Point[List]="","",VLOOKUP(Point[Cabinet Material],bbq_material,2,FALSE))</f>
        <v/>
      </c>
      <c r="AA260" s="14" t="str">
        <f>IF(Point[Asset Group]="","",VLOOKUP(Point[Manufacturer],manufacturer,2,FALSE))</f>
        <v/>
      </c>
      <c r="AB260" s="14" t="str">
        <f>IF(Point[Uinsex WC]="","",Point[Uinsex WC])</f>
        <v/>
      </c>
      <c r="AC260" s="14" t="str">
        <f>IF(Point[Female WC]="","",Point[Female WC])</f>
        <v/>
      </c>
      <c r="AD260" s="14" t="str">
        <f>IF(Point[Male WC]="","",Point[Male WC])</f>
        <v/>
      </c>
      <c r="AE260" s="14" t="str">
        <f>IF(Point[Urinal]="","",Point[Urinal])</f>
        <v/>
      </c>
      <c r="AF260" s="14" t="str">
        <f>IF(Point[Disabled Unisex]="","",Point[Disabled Unisex])</f>
        <v/>
      </c>
      <c r="AG260" s="14" t="str">
        <f>IF(Point[Disabled Female]="","",Point[Disabled Female])</f>
        <v/>
      </c>
      <c r="AH260" s="14" t="str">
        <f>IF(Point[Disabled Male]="","",Point[Disabled Male])</f>
        <v/>
      </c>
      <c r="AI260" s="14" t="str">
        <f>IF(Point[Asset Group]="","",VLOOKUP(Point[Handrail],yes_no,2,FALSE))</f>
        <v/>
      </c>
      <c r="AJ260" s="14" t="str">
        <f>IF(Point[Asset Group]="","",VLOOKUP(Point[Baby Changing],yes_no,2,FALSE))</f>
        <v/>
      </c>
      <c r="AK260" s="14" t="str">
        <f>IF(Point[Asset Group]="","",VLOOKUP(Point[Service Room],yes_no,2,FALSE))</f>
        <v/>
      </c>
      <c r="AL260" s="14" t="str">
        <f>IF(Point[Asset Group]="","",VLOOKUP(Point[Service Tap],service_tap,2,FALSE))</f>
        <v/>
      </c>
      <c r="AM260" s="14" t="str">
        <f>IF(Point[Asset Group]="","",VLOOKUP(Point[Heating Type],wc_heating,2,FALSE))</f>
        <v/>
      </c>
      <c r="AN260" s="14" t="str">
        <f>IF(Point[Asset Group]="","",VLOOKUP(Point[Power Supply],power_supply,2,FALSE))</f>
        <v/>
      </c>
      <c r="AO260" s="14" t="str">
        <f>IF(Point[Asset Group]="","",VLOOKUP(Point[Waste Water],waste_water,2,FALSE))</f>
        <v/>
      </c>
      <c r="AP260" s="14" t="str">
        <f>IF(Point[Asset Group]="","",VLOOKUP(Point[Furniture SubType],subdom_master_gdb,2,FALSE))</f>
        <v/>
      </c>
      <c r="AQ260" s="14" t="str">
        <f>IF(Point[Asset Group]="","",VLOOKUP(Point[Concrete Pad],yes_no,2,FALSE))</f>
        <v/>
      </c>
      <c r="AR260" s="14" t="str">
        <f>IF(Point[Asset Group]="","",VLOOKUP(Point[Material],material_master,2,FALSE))</f>
        <v/>
      </c>
      <c r="AS260" s="14" t="str">
        <f>IF(Point[Asset Group]="","",VLOOKUP(Point[Plumbing],irrigation_plumbing,2,FALSE))</f>
        <v/>
      </c>
      <c r="AT260" s="14" t="str">
        <f>IF(Point[Asset Group]="","",VLOOKUP(Point[Sprinklers],irrigation_sprinklers,2,FALSE))</f>
        <v/>
      </c>
      <c r="AU260" s="14" t="str">
        <f>IF(Point[Asset Group]="","",VLOOKUP(Point[System],irrigation_system,2,FALSE))</f>
        <v/>
      </c>
      <c r="AV260" s="14" t="str">
        <f>IF(Point[Asset Group]="","",VLOOKUP(Point[Status],irrigation_status,2,FALSE))</f>
        <v/>
      </c>
      <c r="AW260" s="11" t="str">
        <f>IF(Point[Date of manufacture]="","",Point[Date of manufacture])</f>
        <v/>
      </c>
      <c r="AX260" s="14" t="str">
        <f>IF(Point[Asset Group]="","",VLOOKUP(Point[Sign Purpose],sign_purpose,2,FALSE))</f>
        <v/>
      </c>
      <c r="AY260" s="14" t="str">
        <f>IF(Point[Asset Group]="","",VLOOKUP(Point[Sign Material],material_master,2,FALSE))</f>
        <v/>
      </c>
      <c r="AZ260" s="14" t="str">
        <f>IF(Point[Asset Group]="","",VLOOKUP(Point[Affixed To],sign_affix,2,FALSE))</f>
        <v/>
      </c>
      <c r="BA260" s="14" t="str">
        <f>IF(Point[Size HxB mm]="","",Point[Size HxB mm])</f>
        <v/>
      </c>
      <c r="BB260" s="14" t="str">
        <f>IF(Point[Height m]="","",Point[Height m])</f>
        <v/>
      </c>
      <c r="BC260" s="14" t="str">
        <f>IF(Point[Asset Group]="","",VLOOKUP(Point[Post Material],material_master,2,FALSE))</f>
        <v/>
      </c>
      <c r="BD260" s="14" t="str">
        <f>IF(Point[Asset Group]="","",VLOOKUP(Point[Post Number],number,2,FALSE))</f>
        <v/>
      </c>
      <c r="BE260" s="14" t="str">
        <f>IF(Point[Asset Group]="","",VLOOKUP(Point[Structure SubType],subdom_master_gdb,2,FALSE))</f>
        <v/>
      </c>
      <c r="BF260" s="14" t="str">
        <f>IF(Point[Area m2]="","",Point[Area m2])</f>
        <v/>
      </c>
      <c r="BG260" s="14" t="str">
        <f>IF(Point[Length m]="","",Point[Length m])</f>
        <v/>
      </c>
      <c r="BH260" s="14" t="str">
        <f>IF(Point[Width m]="","",Point[Width m])</f>
        <v/>
      </c>
      <c r="BI260" s="14" t="str">
        <f>IF(Point[Diameter m]="","",Point[Diameter m])</f>
        <v/>
      </c>
      <c r="BJ260" s="14" t="str">
        <f>IF(Point[Asset Group]="","",VLOOKUP(Point[Number of Pipes],number,2,FALSE))</f>
        <v/>
      </c>
      <c r="BK260" s="14" t="str">
        <f>IF(Point[Asset Group]="","",VLOOKUP(Point[Combined Name],2,FALSE))</f>
        <v/>
      </c>
      <c r="BL260" s="14" t="str">
        <f>IF(Point[Asset Group]="","",VLOOKUP(Point[Size Class],size_class,2,FALSE))</f>
        <v/>
      </c>
      <c r="BM260" s="14" t="str">
        <f>IF(Point[Asset Group]="","",VLOOKUP(Point[Age Class],age_class,2,FALSE))</f>
        <v/>
      </c>
      <c r="BN260" s="14" t="str">
        <f>IF(Point[Girth (cm)]="","",Point[Girth (cm)])</f>
        <v/>
      </c>
      <c r="BO260" s="14" t="str">
        <f>IF(Point[Crown Radius (m)]="","",Point[Crown Radius (m)])</f>
        <v/>
      </c>
      <c r="BP260" s="14" t="str">
        <f>IF(Point[Asset Group]="","",VLOOKUP(Point[Rooting Environment],root_enviro,2,FALSE))</f>
        <v/>
      </c>
      <c r="BQ260" s="14" t="str">
        <f>IF(Point[Asset Group]="","",VLOOKUP(Point[Tree Surround],tree_surround,2,FALSE))</f>
        <v/>
      </c>
      <c r="BR260" s="14" t="str">
        <f>IF(Point[Asset Group]="","",VLOOKUP(Point[Tree Grill],yes_no,2,FALSE))</f>
        <v/>
      </c>
      <c r="BS260" s="14" t="str">
        <f>IF(Point[Asset Group]="","",VLOOKUP(Point[Tree Location],tree_location,2,FALSE))</f>
        <v/>
      </c>
    </row>
    <row r="261" spans="1:71" s="3" customFormat="1" x14ac:dyDescent="0.2">
      <c r="A261" s="3" t="str">
        <f>IF(Point[DWG File Name]="","",Point[DWG File Name])</f>
        <v/>
      </c>
      <c r="B261" s="3" t="str">
        <f>IF(Point[DWG Layer Name]="","",Point[DWG Layer Name])</f>
        <v/>
      </c>
      <c r="C261" s="3" t="str">
        <f>IF(Point[DWG Handle]="","",Point[DWG Handle])</f>
        <v/>
      </c>
      <c r="D261" s="58" t="str">
        <f>IF(Point[X]="","",Point[X])</f>
        <v/>
      </c>
      <c r="E261" s="58" t="str">
        <f>IF(Point[Y]="","",Point[Y])</f>
        <v/>
      </c>
      <c r="F261" s="3" t="str">
        <f>IF(Point[Replacement Asset]="","",Point[Replacement Asset])</f>
        <v/>
      </c>
      <c r="G261" s="3" t="str">
        <f>IF(Point[Asset ID]="","",UPPER(Point[Asset ID]))</f>
        <v/>
      </c>
      <c r="H261" s="3" t="str">
        <f>IF(Point[Asset Group]="","",VLOOKUP(Point[Asset Group],asset_grp_pt,4,FALSE))</f>
        <v/>
      </c>
      <c r="I261" s="3" t="str">
        <f>IF(Point[Asset Group]="","",VLOOKUP(Point[Asset Group],asset_grp_pt,2,FALSE))</f>
        <v/>
      </c>
      <c r="J261" s="3" t="str">
        <f>IF(Point[Asset Group]="","",VLOOKUP(Point[Asset Group],asset_grp_pt,3,FALSE))</f>
        <v/>
      </c>
      <c r="K261" s="3" t="str">
        <f>IF(Point[Asset Group]="","",VLOOKUP(Point[Asset Type],type_master_list,2,FALSE))</f>
        <v/>
      </c>
      <c r="L261" s="3" t="str">
        <f>IF(Point[Asset Name]="","",PROPER(Point[Asset Name]))</f>
        <v/>
      </c>
      <c r="M261" s="11" t="str">
        <f>IF(Point[Install Date]="","",Point[Install Date])</f>
        <v/>
      </c>
      <c r="N261" s="11" t="str">
        <f>IF(Point[Note]="","",PROPER(Point[Note]))</f>
        <v/>
      </c>
      <c r="O261" s="11" t="str">
        <f>IF(Point[Resource Consent Number]="","",UPPER(Point[Resource Consent Number]))</f>
        <v/>
      </c>
      <c r="P261" s="53" t="str">
        <f>IF(Point[Asset Unit Cost]="","",Point[Asset Unit Cost])</f>
        <v/>
      </c>
      <c r="Q261" s="11" t="str">
        <f>IF(Point[Added By]="","",UPPER(Point[Added By]))</f>
        <v/>
      </c>
      <c r="R261" s="11" t="str">
        <f>IF(Point[Added Date]="","",Point[Added Date])</f>
        <v/>
      </c>
      <c r="S261" s="14" t="str">
        <f>IF(Point[Z COORD]="","",Point[Z COORD])</f>
        <v/>
      </c>
      <c r="T261" s="14" t="str">
        <f>IF(Point[Asset Description]="","",PROPER(Point[Asset Description]))</f>
        <v/>
      </c>
      <c r="U261" s="14" t="str">
        <f>IF(Point[[Artist ]]="","",PROPER(Point[[Artist ]]))</f>
        <v/>
      </c>
      <c r="V261" s="14" t="str">
        <f>IF(Point[Material Notes]="","",PROPER(Point[Material Notes]))</f>
        <v/>
      </c>
      <c r="W261" s="14" t="str">
        <f>IF(Point[Dimension Notes]="","",Point[Dimension Notes])</f>
        <v/>
      </c>
      <c r="X261" s="14" t="str">
        <f>IF(Point[List]="","",VLOOKUP(Point[Burner Number],number,2,FALSE))</f>
        <v/>
      </c>
      <c r="Y261" s="14" t="str">
        <f>IF(Point[List]="","",VLOOKUP(Point[Fuel],bbq_fuel,2,FALSE))</f>
        <v/>
      </c>
      <c r="Z261" s="14" t="str">
        <f>IF(Point[List]="","",VLOOKUP(Point[Cabinet Material],bbq_material,2,FALSE))</f>
        <v/>
      </c>
      <c r="AA261" s="14" t="str">
        <f>IF(Point[Asset Group]="","",VLOOKUP(Point[Manufacturer],manufacturer,2,FALSE))</f>
        <v/>
      </c>
      <c r="AB261" s="14" t="str">
        <f>IF(Point[Uinsex WC]="","",Point[Uinsex WC])</f>
        <v/>
      </c>
      <c r="AC261" s="14" t="str">
        <f>IF(Point[Female WC]="","",Point[Female WC])</f>
        <v/>
      </c>
      <c r="AD261" s="14" t="str">
        <f>IF(Point[Male WC]="","",Point[Male WC])</f>
        <v/>
      </c>
      <c r="AE261" s="14" t="str">
        <f>IF(Point[Urinal]="","",Point[Urinal])</f>
        <v/>
      </c>
      <c r="AF261" s="14" t="str">
        <f>IF(Point[Disabled Unisex]="","",Point[Disabled Unisex])</f>
        <v/>
      </c>
      <c r="AG261" s="14" t="str">
        <f>IF(Point[Disabled Female]="","",Point[Disabled Female])</f>
        <v/>
      </c>
      <c r="AH261" s="14" t="str">
        <f>IF(Point[Disabled Male]="","",Point[Disabled Male])</f>
        <v/>
      </c>
      <c r="AI261" s="14" t="str">
        <f>IF(Point[Asset Group]="","",VLOOKUP(Point[Handrail],yes_no,2,FALSE))</f>
        <v/>
      </c>
      <c r="AJ261" s="14" t="str">
        <f>IF(Point[Asset Group]="","",VLOOKUP(Point[Baby Changing],yes_no,2,FALSE))</f>
        <v/>
      </c>
      <c r="AK261" s="14" t="str">
        <f>IF(Point[Asset Group]="","",VLOOKUP(Point[Service Room],yes_no,2,FALSE))</f>
        <v/>
      </c>
      <c r="AL261" s="14" t="str">
        <f>IF(Point[Asset Group]="","",VLOOKUP(Point[Service Tap],service_tap,2,FALSE))</f>
        <v/>
      </c>
      <c r="AM261" s="14" t="str">
        <f>IF(Point[Asset Group]="","",VLOOKUP(Point[Heating Type],wc_heating,2,FALSE))</f>
        <v/>
      </c>
      <c r="AN261" s="14" t="str">
        <f>IF(Point[Asset Group]="","",VLOOKUP(Point[Power Supply],power_supply,2,FALSE))</f>
        <v/>
      </c>
      <c r="AO261" s="14" t="str">
        <f>IF(Point[Asset Group]="","",VLOOKUP(Point[Waste Water],waste_water,2,FALSE))</f>
        <v/>
      </c>
      <c r="AP261" s="14" t="str">
        <f>IF(Point[Asset Group]="","",VLOOKUP(Point[Furniture SubType],subdom_master_gdb,2,FALSE))</f>
        <v/>
      </c>
      <c r="AQ261" s="14" t="str">
        <f>IF(Point[Asset Group]="","",VLOOKUP(Point[Concrete Pad],yes_no,2,FALSE))</f>
        <v/>
      </c>
      <c r="AR261" s="14" t="str">
        <f>IF(Point[Asset Group]="","",VLOOKUP(Point[Material],material_master,2,FALSE))</f>
        <v/>
      </c>
      <c r="AS261" s="14" t="str">
        <f>IF(Point[Asset Group]="","",VLOOKUP(Point[Plumbing],irrigation_plumbing,2,FALSE))</f>
        <v/>
      </c>
      <c r="AT261" s="14" t="str">
        <f>IF(Point[Asset Group]="","",VLOOKUP(Point[Sprinklers],irrigation_sprinklers,2,FALSE))</f>
        <v/>
      </c>
      <c r="AU261" s="14" t="str">
        <f>IF(Point[Asset Group]="","",VLOOKUP(Point[System],irrigation_system,2,FALSE))</f>
        <v/>
      </c>
      <c r="AV261" s="14" t="str">
        <f>IF(Point[Asset Group]="","",VLOOKUP(Point[Status],irrigation_status,2,FALSE))</f>
        <v/>
      </c>
      <c r="AW261" s="11" t="str">
        <f>IF(Point[Date of manufacture]="","",Point[Date of manufacture])</f>
        <v/>
      </c>
      <c r="AX261" s="14" t="str">
        <f>IF(Point[Asset Group]="","",VLOOKUP(Point[Sign Purpose],sign_purpose,2,FALSE))</f>
        <v/>
      </c>
      <c r="AY261" s="14" t="str">
        <f>IF(Point[Asset Group]="","",VLOOKUP(Point[Sign Material],material_master,2,FALSE))</f>
        <v/>
      </c>
      <c r="AZ261" s="14" t="str">
        <f>IF(Point[Asset Group]="","",VLOOKUP(Point[Affixed To],sign_affix,2,FALSE))</f>
        <v/>
      </c>
      <c r="BA261" s="14" t="str">
        <f>IF(Point[Size HxB mm]="","",Point[Size HxB mm])</f>
        <v/>
      </c>
      <c r="BB261" s="14" t="str">
        <f>IF(Point[Height m]="","",Point[Height m])</f>
        <v/>
      </c>
      <c r="BC261" s="14" t="str">
        <f>IF(Point[Asset Group]="","",VLOOKUP(Point[Post Material],material_master,2,FALSE))</f>
        <v/>
      </c>
      <c r="BD261" s="14" t="str">
        <f>IF(Point[Asset Group]="","",VLOOKUP(Point[Post Number],number,2,FALSE))</f>
        <v/>
      </c>
      <c r="BE261" s="14" t="str">
        <f>IF(Point[Asset Group]="","",VLOOKUP(Point[Structure SubType],subdom_master_gdb,2,FALSE))</f>
        <v/>
      </c>
      <c r="BF261" s="14" t="str">
        <f>IF(Point[Area m2]="","",Point[Area m2])</f>
        <v/>
      </c>
      <c r="BG261" s="14" t="str">
        <f>IF(Point[Length m]="","",Point[Length m])</f>
        <v/>
      </c>
      <c r="BH261" s="14" t="str">
        <f>IF(Point[Width m]="","",Point[Width m])</f>
        <v/>
      </c>
      <c r="BI261" s="14" t="str">
        <f>IF(Point[Diameter m]="","",Point[Diameter m])</f>
        <v/>
      </c>
      <c r="BJ261" s="14" t="str">
        <f>IF(Point[Asset Group]="","",VLOOKUP(Point[Number of Pipes],number,2,FALSE))</f>
        <v/>
      </c>
      <c r="BK261" s="14" t="str">
        <f>IF(Point[Asset Group]="","",VLOOKUP(Point[Combined Name],2,FALSE))</f>
        <v/>
      </c>
      <c r="BL261" s="14" t="str">
        <f>IF(Point[Asset Group]="","",VLOOKUP(Point[Size Class],size_class,2,FALSE))</f>
        <v/>
      </c>
      <c r="BM261" s="14" t="str">
        <f>IF(Point[Asset Group]="","",VLOOKUP(Point[Age Class],age_class,2,FALSE))</f>
        <v/>
      </c>
      <c r="BN261" s="14" t="str">
        <f>IF(Point[Girth (cm)]="","",Point[Girth (cm)])</f>
        <v/>
      </c>
      <c r="BO261" s="14" t="str">
        <f>IF(Point[Crown Radius (m)]="","",Point[Crown Radius (m)])</f>
        <v/>
      </c>
      <c r="BP261" s="14" t="str">
        <f>IF(Point[Asset Group]="","",VLOOKUP(Point[Rooting Environment],root_enviro,2,FALSE))</f>
        <v/>
      </c>
      <c r="BQ261" s="14" t="str">
        <f>IF(Point[Asset Group]="","",VLOOKUP(Point[Tree Surround],tree_surround,2,FALSE))</f>
        <v/>
      </c>
      <c r="BR261" s="14" t="str">
        <f>IF(Point[Asset Group]="","",VLOOKUP(Point[Tree Grill],yes_no,2,FALSE))</f>
        <v/>
      </c>
      <c r="BS261" s="14" t="str">
        <f>IF(Point[Asset Group]="","",VLOOKUP(Point[Tree Location],tree_location,2,FALSE))</f>
        <v/>
      </c>
    </row>
    <row r="262" spans="1:71" s="3" customFormat="1" x14ac:dyDescent="0.2">
      <c r="A262" s="3" t="str">
        <f>IF(Point[DWG File Name]="","",Point[DWG File Name])</f>
        <v/>
      </c>
      <c r="B262" s="3" t="str">
        <f>IF(Point[DWG Layer Name]="","",Point[DWG Layer Name])</f>
        <v/>
      </c>
      <c r="C262" s="3" t="str">
        <f>IF(Point[DWG Handle]="","",Point[DWG Handle])</f>
        <v/>
      </c>
      <c r="D262" s="58" t="str">
        <f>IF(Point[X]="","",Point[X])</f>
        <v/>
      </c>
      <c r="E262" s="58" t="str">
        <f>IF(Point[Y]="","",Point[Y])</f>
        <v/>
      </c>
      <c r="F262" s="3" t="str">
        <f>IF(Point[Replacement Asset]="","",Point[Replacement Asset])</f>
        <v/>
      </c>
      <c r="G262" s="3" t="str">
        <f>IF(Point[Asset ID]="","",UPPER(Point[Asset ID]))</f>
        <v/>
      </c>
      <c r="H262" s="3" t="str">
        <f>IF(Point[Asset Group]="","",VLOOKUP(Point[Asset Group],asset_grp_pt,4,FALSE))</f>
        <v/>
      </c>
      <c r="I262" s="3" t="str">
        <f>IF(Point[Asset Group]="","",VLOOKUP(Point[Asset Group],asset_grp_pt,2,FALSE))</f>
        <v/>
      </c>
      <c r="J262" s="3" t="str">
        <f>IF(Point[Asset Group]="","",VLOOKUP(Point[Asset Group],asset_grp_pt,3,FALSE))</f>
        <v/>
      </c>
      <c r="K262" s="3" t="str">
        <f>IF(Point[Asset Group]="","",VLOOKUP(Point[Asset Type],type_master_list,2,FALSE))</f>
        <v/>
      </c>
      <c r="L262" s="3" t="str">
        <f>IF(Point[Asset Name]="","",PROPER(Point[Asset Name]))</f>
        <v/>
      </c>
      <c r="M262" s="11" t="str">
        <f>IF(Point[Install Date]="","",Point[Install Date])</f>
        <v/>
      </c>
      <c r="N262" s="11" t="str">
        <f>IF(Point[Note]="","",PROPER(Point[Note]))</f>
        <v/>
      </c>
      <c r="O262" s="11" t="str">
        <f>IF(Point[Resource Consent Number]="","",UPPER(Point[Resource Consent Number]))</f>
        <v/>
      </c>
      <c r="P262" s="53" t="str">
        <f>IF(Point[Asset Unit Cost]="","",Point[Asset Unit Cost])</f>
        <v/>
      </c>
      <c r="Q262" s="11" t="str">
        <f>IF(Point[Added By]="","",UPPER(Point[Added By]))</f>
        <v/>
      </c>
      <c r="R262" s="11" t="str">
        <f>IF(Point[Added Date]="","",Point[Added Date])</f>
        <v/>
      </c>
      <c r="S262" s="14" t="str">
        <f>IF(Point[Z COORD]="","",Point[Z COORD])</f>
        <v/>
      </c>
      <c r="T262" s="14" t="str">
        <f>IF(Point[Asset Description]="","",PROPER(Point[Asset Description]))</f>
        <v/>
      </c>
      <c r="U262" s="14" t="str">
        <f>IF(Point[[Artist ]]="","",PROPER(Point[[Artist ]]))</f>
        <v/>
      </c>
      <c r="V262" s="14" t="str">
        <f>IF(Point[Material Notes]="","",PROPER(Point[Material Notes]))</f>
        <v/>
      </c>
      <c r="W262" s="14" t="str">
        <f>IF(Point[Dimension Notes]="","",Point[Dimension Notes])</f>
        <v/>
      </c>
      <c r="X262" s="14" t="str">
        <f>IF(Point[List]="","",VLOOKUP(Point[Burner Number],number,2,FALSE))</f>
        <v/>
      </c>
      <c r="Y262" s="14" t="str">
        <f>IF(Point[List]="","",VLOOKUP(Point[Fuel],bbq_fuel,2,FALSE))</f>
        <v/>
      </c>
      <c r="Z262" s="14" t="str">
        <f>IF(Point[List]="","",VLOOKUP(Point[Cabinet Material],bbq_material,2,FALSE))</f>
        <v/>
      </c>
      <c r="AA262" s="14" t="str">
        <f>IF(Point[Asset Group]="","",VLOOKUP(Point[Manufacturer],manufacturer,2,FALSE))</f>
        <v/>
      </c>
      <c r="AB262" s="14" t="str">
        <f>IF(Point[Uinsex WC]="","",Point[Uinsex WC])</f>
        <v/>
      </c>
      <c r="AC262" s="14" t="str">
        <f>IF(Point[Female WC]="","",Point[Female WC])</f>
        <v/>
      </c>
      <c r="AD262" s="14" t="str">
        <f>IF(Point[Male WC]="","",Point[Male WC])</f>
        <v/>
      </c>
      <c r="AE262" s="14" t="str">
        <f>IF(Point[Urinal]="","",Point[Urinal])</f>
        <v/>
      </c>
      <c r="AF262" s="14" t="str">
        <f>IF(Point[Disabled Unisex]="","",Point[Disabled Unisex])</f>
        <v/>
      </c>
      <c r="AG262" s="14" t="str">
        <f>IF(Point[Disabled Female]="","",Point[Disabled Female])</f>
        <v/>
      </c>
      <c r="AH262" s="14" t="str">
        <f>IF(Point[Disabled Male]="","",Point[Disabled Male])</f>
        <v/>
      </c>
      <c r="AI262" s="14" t="str">
        <f>IF(Point[Asset Group]="","",VLOOKUP(Point[Handrail],yes_no,2,FALSE))</f>
        <v/>
      </c>
      <c r="AJ262" s="14" t="str">
        <f>IF(Point[Asset Group]="","",VLOOKUP(Point[Baby Changing],yes_no,2,FALSE))</f>
        <v/>
      </c>
      <c r="AK262" s="14" t="str">
        <f>IF(Point[Asset Group]="","",VLOOKUP(Point[Service Room],yes_no,2,FALSE))</f>
        <v/>
      </c>
      <c r="AL262" s="14" t="str">
        <f>IF(Point[Asset Group]="","",VLOOKUP(Point[Service Tap],service_tap,2,FALSE))</f>
        <v/>
      </c>
      <c r="AM262" s="14" t="str">
        <f>IF(Point[Asset Group]="","",VLOOKUP(Point[Heating Type],wc_heating,2,FALSE))</f>
        <v/>
      </c>
      <c r="AN262" s="14" t="str">
        <f>IF(Point[Asset Group]="","",VLOOKUP(Point[Power Supply],power_supply,2,FALSE))</f>
        <v/>
      </c>
      <c r="AO262" s="14" t="str">
        <f>IF(Point[Asset Group]="","",VLOOKUP(Point[Waste Water],waste_water,2,FALSE))</f>
        <v/>
      </c>
      <c r="AP262" s="14" t="str">
        <f>IF(Point[Asset Group]="","",VLOOKUP(Point[Furniture SubType],subdom_master_gdb,2,FALSE))</f>
        <v/>
      </c>
      <c r="AQ262" s="14" t="str">
        <f>IF(Point[Asset Group]="","",VLOOKUP(Point[Concrete Pad],yes_no,2,FALSE))</f>
        <v/>
      </c>
      <c r="AR262" s="14" t="str">
        <f>IF(Point[Asset Group]="","",VLOOKUP(Point[Material],material_master,2,FALSE))</f>
        <v/>
      </c>
      <c r="AS262" s="14" t="str">
        <f>IF(Point[Asset Group]="","",VLOOKUP(Point[Plumbing],irrigation_plumbing,2,FALSE))</f>
        <v/>
      </c>
      <c r="AT262" s="14" t="str">
        <f>IF(Point[Asset Group]="","",VLOOKUP(Point[Sprinklers],irrigation_sprinklers,2,FALSE))</f>
        <v/>
      </c>
      <c r="AU262" s="14" t="str">
        <f>IF(Point[Asset Group]="","",VLOOKUP(Point[System],irrigation_system,2,FALSE))</f>
        <v/>
      </c>
      <c r="AV262" s="14" t="str">
        <f>IF(Point[Asset Group]="","",VLOOKUP(Point[Status],irrigation_status,2,FALSE))</f>
        <v/>
      </c>
      <c r="AW262" s="11" t="str">
        <f>IF(Point[Date of manufacture]="","",Point[Date of manufacture])</f>
        <v/>
      </c>
      <c r="AX262" s="14" t="str">
        <f>IF(Point[Asset Group]="","",VLOOKUP(Point[Sign Purpose],sign_purpose,2,FALSE))</f>
        <v/>
      </c>
      <c r="AY262" s="14" t="str">
        <f>IF(Point[Asset Group]="","",VLOOKUP(Point[Sign Material],material_master,2,FALSE))</f>
        <v/>
      </c>
      <c r="AZ262" s="14" t="str">
        <f>IF(Point[Asset Group]="","",VLOOKUP(Point[Affixed To],sign_affix,2,FALSE))</f>
        <v/>
      </c>
      <c r="BA262" s="14" t="str">
        <f>IF(Point[Size HxB mm]="","",Point[Size HxB mm])</f>
        <v/>
      </c>
      <c r="BB262" s="14" t="str">
        <f>IF(Point[Height m]="","",Point[Height m])</f>
        <v/>
      </c>
      <c r="BC262" s="14" t="str">
        <f>IF(Point[Asset Group]="","",VLOOKUP(Point[Post Material],material_master,2,FALSE))</f>
        <v/>
      </c>
      <c r="BD262" s="14" t="str">
        <f>IF(Point[Asset Group]="","",VLOOKUP(Point[Post Number],number,2,FALSE))</f>
        <v/>
      </c>
      <c r="BE262" s="14" t="str">
        <f>IF(Point[Asset Group]="","",VLOOKUP(Point[Structure SubType],subdom_master_gdb,2,FALSE))</f>
        <v/>
      </c>
      <c r="BF262" s="14" t="str">
        <f>IF(Point[Area m2]="","",Point[Area m2])</f>
        <v/>
      </c>
      <c r="BG262" s="14" t="str">
        <f>IF(Point[Length m]="","",Point[Length m])</f>
        <v/>
      </c>
      <c r="BH262" s="14" t="str">
        <f>IF(Point[Width m]="","",Point[Width m])</f>
        <v/>
      </c>
      <c r="BI262" s="14" t="str">
        <f>IF(Point[Diameter m]="","",Point[Diameter m])</f>
        <v/>
      </c>
      <c r="BJ262" s="14" t="str">
        <f>IF(Point[Asset Group]="","",VLOOKUP(Point[Number of Pipes],number,2,FALSE))</f>
        <v/>
      </c>
      <c r="BK262" s="14" t="str">
        <f>IF(Point[Asset Group]="","",VLOOKUP(Point[Combined Name],2,FALSE))</f>
        <v/>
      </c>
      <c r="BL262" s="14" t="str">
        <f>IF(Point[Asset Group]="","",VLOOKUP(Point[Size Class],size_class,2,FALSE))</f>
        <v/>
      </c>
      <c r="BM262" s="14" t="str">
        <f>IF(Point[Asset Group]="","",VLOOKUP(Point[Age Class],age_class,2,FALSE))</f>
        <v/>
      </c>
      <c r="BN262" s="14" t="str">
        <f>IF(Point[Girth (cm)]="","",Point[Girth (cm)])</f>
        <v/>
      </c>
      <c r="BO262" s="14" t="str">
        <f>IF(Point[Crown Radius (m)]="","",Point[Crown Radius (m)])</f>
        <v/>
      </c>
      <c r="BP262" s="14" t="str">
        <f>IF(Point[Asset Group]="","",VLOOKUP(Point[Rooting Environment],root_enviro,2,FALSE))</f>
        <v/>
      </c>
      <c r="BQ262" s="14" t="str">
        <f>IF(Point[Asset Group]="","",VLOOKUP(Point[Tree Surround],tree_surround,2,FALSE))</f>
        <v/>
      </c>
      <c r="BR262" s="14" t="str">
        <f>IF(Point[Asset Group]="","",VLOOKUP(Point[Tree Grill],yes_no,2,FALSE))</f>
        <v/>
      </c>
      <c r="BS262" s="14" t="str">
        <f>IF(Point[Asset Group]="","",VLOOKUP(Point[Tree Location],tree_location,2,FALSE))</f>
        <v/>
      </c>
    </row>
    <row r="263" spans="1:71" s="3" customFormat="1" x14ac:dyDescent="0.2">
      <c r="A263" s="3" t="str">
        <f>IF(Point[DWG File Name]="","",Point[DWG File Name])</f>
        <v/>
      </c>
      <c r="B263" s="3" t="str">
        <f>IF(Point[DWG Layer Name]="","",Point[DWG Layer Name])</f>
        <v/>
      </c>
      <c r="C263" s="3" t="str">
        <f>IF(Point[DWG Handle]="","",Point[DWG Handle])</f>
        <v/>
      </c>
      <c r="D263" s="58" t="str">
        <f>IF(Point[X]="","",Point[X])</f>
        <v/>
      </c>
      <c r="E263" s="58" t="str">
        <f>IF(Point[Y]="","",Point[Y])</f>
        <v/>
      </c>
      <c r="F263" s="3" t="str">
        <f>IF(Point[Replacement Asset]="","",Point[Replacement Asset])</f>
        <v/>
      </c>
      <c r="G263" s="3" t="str">
        <f>IF(Point[Asset ID]="","",UPPER(Point[Asset ID]))</f>
        <v/>
      </c>
      <c r="H263" s="3" t="str">
        <f>IF(Point[Asset Group]="","",VLOOKUP(Point[Asset Group],asset_grp_pt,4,FALSE))</f>
        <v/>
      </c>
      <c r="I263" s="3" t="str">
        <f>IF(Point[Asset Group]="","",VLOOKUP(Point[Asset Group],asset_grp_pt,2,FALSE))</f>
        <v/>
      </c>
      <c r="J263" s="3" t="str">
        <f>IF(Point[Asset Group]="","",VLOOKUP(Point[Asset Group],asset_grp_pt,3,FALSE))</f>
        <v/>
      </c>
      <c r="K263" s="3" t="str">
        <f>IF(Point[Asset Group]="","",VLOOKUP(Point[Asset Type],type_master_list,2,FALSE))</f>
        <v/>
      </c>
      <c r="L263" s="3" t="str">
        <f>IF(Point[Asset Name]="","",PROPER(Point[Asset Name]))</f>
        <v/>
      </c>
      <c r="M263" s="11" t="str">
        <f>IF(Point[Install Date]="","",Point[Install Date])</f>
        <v/>
      </c>
      <c r="N263" s="11" t="str">
        <f>IF(Point[Note]="","",PROPER(Point[Note]))</f>
        <v/>
      </c>
      <c r="O263" s="11" t="str">
        <f>IF(Point[Resource Consent Number]="","",UPPER(Point[Resource Consent Number]))</f>
        <v/>
      </c>
      <c r="P263" s="53" t="str">
        <f>IF(Point[Asset Unit Cost]="","",Point[Asset Unit Cost])</f>
        <v/>
      </c>
      <c r="Q263" s="11" t="str">
        <f>IF(Point[Added By]="","",UPPER(Point[Added By]))</f>
        <v/>
      </c>
      <c r="R263" s="11" t="str">
        <f>IF(Point[Added Date]="","",Point[Added Date])</f>
        <v/>
      </c>
      <c r="S263" s="14" t="str">
        <f>IF(Point[Z COORD]="","",Point[Z COORD])</f>
        <v/>
      </c>
      <c r="T263" s="14" t="str">
        <f>IF(Point[Asset Description]="","",PROPER(Point[Asset Description]))</f>
        <v/>
      </c>
      <c r="U263" s="14" t="str">
        <f>IF(Point[[Artist ]]="","",PROPER(Point[[Artist ]]))</f>
        <v/>
      </c>
      <c r="V263" s="14" t="str">
        <f>IF(Point[Material Notes]="","",PROPER(Point[Material Notes]))</f>
        <v/>
      </c>
      <c r="W263" s="14" t="str">
        <f>IF(Point[Dimension Notes]="","",Point[Dimension Notes])</f>
        <v/>
      </c>
      <c r="X263" s="14" t="str">
        <f>IF(Point[List]="","",VLOOKUP(Point[Burner Number],number,2,FALSE))</f>
        <v/>
      </c>
      <c r="Y263" s="14" t="str">
        <f>IF(Point[List]="","",VLOOKUP(Point[Fuel],bbq_fuel,2,FALSE))</f>
        <v/>
      </c>
      <c r="Z263" s="14" t="str">
        <f>IF(Point[List]="","",VLOOKUP(Point[Cabinet Material],bbq_material,2,FALSE))</f>
        <v/>
      </c>
      <c r="AA263" s="14" t="str">
        <f>IF(Point[Asset Group]="","",VLOOKUP(Point[Manufacturer],manufacturer,2,FALSE))</f>
        <v/>
      </c>
      <c r="AB263" s="14" t="str">
        <f>IF(Point[Uinsex WC]="","",Point[Uinsex WC])</f>
        <v/>
      </c>
      <c r="AC263" s="14" t="str">
        <f>IF(Point[Female WC]="","",Point[Female WC])</f>
        <v/>
      </c>
      <c r="AD263" s="14" t="str">
        <f>IF(Point[Male WC]="","",Point[Male WC])</f>
        <v/>
      </c>
      <c r="AE263" s="14" t="str">
        <f>IF(Point[Urinal]="","",Point[Urinal])</f>
        <v/>
      </c>
      <c r="AF263" s="14" t="str">
        <f>IF(Point[Disabled Unisex]="","",Point[Disabled Unisex])</f>
        <v/>
      </c>
      <c r="AG263" s="14" t="str">
        <f>IF(Point[Disabled Female]="","",Point[Disabled Female])</f>
        <v/>
      </c>
      <c r="AH263" s="14" t="str">
        <f>IF(Point[Disabled Male]="","",Point[Disabled Male])</f>
        <v/>
      </c>
      <c r="AI263" s="14" t="str">
        <f>IF(Point[Asset Group]="","",VLOOKUP(Point[Handrail],yes_no,2,FALSE))</f>
        <v/>
      </c>
      <c r="AJ263" s="14" t="str">
        <f>IF(Point[Asset Group]="","",VLOOKUP(Point[Baby Changing],yes_no,2,FALSE))</f>
        <v/>
      </c>
      <c r="AK263" s="14" t="str">
        <f>IF(Point[Asset Group]="","",VLOOKUP(Point[Service Room],yes_no,2,FALSE))</f>
        <v/>
      </c>
      <c r="AL263" s="14" t="str">
        <f>IF(Point[Asset Group]="","",VLOOKUP(Point[Service Tap],service_tap,2,FALSE))</f>
        <v/>
      </c>
      <c r="AM263" s="14" t="str">
        <f>IF(Point[Asset Group]="","",VLOOKUP(Point[Heating Type],wc_heating,2,FALSE))</f>
        <v/>
      </c>
      <c r="AN263" s="14" t="str">
        <f>IF(Point[Asset Group]="","",VLOOKUP(Point[Power Supply],power_supply,2,FALSE))</f>
        <v/>
      </c>
      <c r="AO263" s="14" t="str">
        <f>IF(Point[Asset Group]="","",VLOOKUP(Point[Waste Water],waste_water,2,FALSE))</f>
        <v/>
      </c>
      <c r="AP263" s="14" t="str">
        <f>IF(Point[Asset Group]="","",VLOOKUP(Point[Furniture SubType],subdom_master_gdb,2,FALSE))</f>
        <v/>
      </c>
      <c r="AQ263" s="14" t="str">
        <f>IF(Point[Asset Group]="","",VLOOKUP(Point[Concrete Pad],yes_no,2,FALSE))</f>
        <v/>
      </c>
      <c r="AR263" s="14" t="str">
        <f>IF(Point[Asset Group]="","",VLOOKUP(Point[Material],material_master,2,FALSE))</f>
        <v/>
      </c>
      <c r="AS263" s="14" t="str">
        <f>IF(Point[Asset Group]="","",VLOOKUP(Point[Plumbing],irrigation_plumbing,2,FALSE))</f>
        <v/>
      </c>
      <c r="AT263" s="14" t="str">
        <f>IF(Point[Asset Group]="","",VLOOKUP(Point[Sprinklers],irrigation_sprinklers,2,FALSE))</f>
        <v/>
      </c>
      <c r="AU263" s="14" t="str">
        <f>IF(Point[Asset Group]="","",VLOOKUP(Point[System],irrigation_system,2,FALSE))</f>
        <v/>
      </c>
      <c r="AV263" s="14" t="str">
        <f>IF(Point[Asset Group]="","",VLOOKUP(Point[Status],irrigation_status,2,FALSE))</f>
        <v/>
      </c>
      <c r="AW263" s="11" t="str">
        <f>IF(Point[Date of manufacture]="","",Point[Date of manufacture])</f>
        <v/>
      </c>
      <c r="AX263" s="14" t="str">
        <f>IF(Point[Asset Group]="","",VLOOKUP(Point[Sign Purpose],sign_purpose,2,FALSE))</f>
        <v/>
      </c>
      <c r="AY263" s="14" t="str">
        <f>IF(Point[Asset Group]="","",VLOOKUP(Point[Sign Material],material_master,2,FALSE))</f>
        <v/>
      </c>
      <c r="AZ263" s="14" t="str">
        <f>IF(Point[Asset Group]="","",VLOOKUP(Point[Affixed To],sign_affix,2,FALSE))</f>
        <v/>
      </c>
      <c r="BA263" s="14" t="str">
        <f>IF(Point[Size HxB mm]="","",Point[Size HxB mm])</f>
        <v/>
      </c>
      <c r="BB263" s="14" t="str">
        <f>IF(Point[Height m]="","",Point[Height m])</f>
        <v/>
      </c>
      <c r="BC263" s="14" t="str">
        <f>IF(Point[Asset Group]="","",VLOOKUP(Point[Post Material],material_master,2,FALSE))</f>
        <v/>
      </c>
      <c r="BD263" s="14" t="str">
        <f>IF(Point[Asset Group]="","",VLOOKUP(Point[Post Number],number,2,FALSE))</f>
        <v/>
      </c>
      <c r="BE263" s="14" t="str">
        <f>IF(Point[Asset Group]="","",VLOOKUP(Point[Structure SubType],subdom_master_gdb,2,FALSE))</f>
        <v/>
      </c>
      <c r="BF263" s="14" t="str">
        <f>IF(Point[Area m2]="","",Point[Area m2])</f>
        <v/>
      </c>
      <c r="BG263" s="14" t="str">
        <f>IF(Point[Length m]="","",Point[Length m])</f>
        <v/>
      </c>
      <c r="BH263" s="14" t="str">
        <f>IF(Point[Width m]="","",Point[Width m])</f>
        <v/>
      </c>
      <c r="BI263" s="14" t="str">
        <f>IF(Point[Diameter m]="","",Point[Diameter m])</f>
        <v/>
      </c>
      <c r="BJ263" s="14" t="str">
        <f>IF(Point[Asset Group]="","",VLOOKUP(Point[Number of Pipes],number,2,FALSE))</f>
        <v/>
      </c>
      <c r="BK263" s="14" t="str">
        <f>IF(Point[Asset Group]="","",VLOOKUP(Point[Combined Name],2,FALSE))</f>
        <v/>
      </c>
      <c r="BL263" s="14" t="str">
        <f>IF(Point[Asset Group]="","",VLOOKUP(Point[Size Class],size_class,2,FALSE))</f>
        <v/>
      </c>
      <c r="BM263" s="14" t="str">
        <f>IF(Point[Asset Group]="","",VLOOKUP(Point[Age Class],age_class,2,FALSE))</f>
        <v/>
      </c>
      <c r="BN263" s="14" t="str">
        <f>IF(Point[Girth (cm)]="","",Point[Girth (cm)])</f>
        <v/>
      </c>
      <c r="BO263" s="14" t="str">
        <f>IF(Point[Crown Radius (m)]="","",Point[Crown Radius (m)])</f>
        <v/>
      </c>
      <c r="BP263" s="14" t="str">
        <f>IF(Point[Asset Group]="","",VLOOKUP(Point[Rooting Environment],root_enviro,2,FALSE))</f>
        <v/>
      </c>
      <c r="BQ263" s="14" t="str">
        <f>IF(Point[Asset Group]="","",VLOOKUP(Point[Tree Surround],tree_surround,2,FALSE))</f>
        <v/>
      </c>
      <c r="BR263" s="14" t="str">
        <f>IF(Point[Asset Group]="","",VLOOKUP(Point[Tree Grill],yes_no,2,FALSE))</f>
        <v/>
      </c>
      <c r="BS263" s="14" t="str">
        <f>IF(Point[Asset Group]="","",VLOOKUP(Point[Tree Location],tree_location,2,FALSE))</f>
        <v/>
      </c>
    </row>
    <row r="264" spans="1:71" s="3" customFormat="1" x14ac:dyDescent="0.2">
      <c r="A264" s="3" t="str">
        <f>IF(Point[DWG File Name]="","",Point[DWG File Name])</f>
        <v/>
      </c>
      <c r="B264" s="3" t="str">
        <f>IF(Point[DWG Layer Name]="","",Point[DWG Layer Name])</f>
        <v/>
      </c>
      <c r="C264" s="3" t="str">
        <f>IF(Point[DWG Handle]="","",Point[DWG Handle])</f>
        <v/>
      </c>
      <c r="D264" s="58" t="str">
        <f>IF(Point[X]="","",Point[X])</f>
        <v/>
      </c>
      <c r="E264" s="58" t="str">
        <f>IF(Point[Y]="","",Point[Y])</f>
        <v/>
      </c>
      <c r="F264" s="3" t="str">
        <f>IF(Point[Replacement Asset]="","",Point[Replacement Asset])</f>
        <v/>
      </c>
      <c r="G264" s="3" t="str">
        <f>IF(Point[Asset ID]="","",UPPER(Point[Asset ID]))</f>
        <v/>
      </c>
      <c r="H264" s="3" t="str">
        <f>IF(Point[Asset Group]="","",VLOOKUP(Point[Asset Group],asset_grp_pt,4,FALSE))</f>
        <v/>
      </c>
      <c r="I264" s="3" t="str">
        <f>IF(Point[Asset Group]="","",VLOOKUP(Point[Asset Group],asset_grp_pt,2,FALSE))</f>
        <v/>
      </c>
      <c r="J264" s="3" t="str">
        <f>IF(Point[Asset Group]="","",VLOOKUP(Point[Asset Group],asset_grp_pt,3,FALSE))</f>
        <v/>
      </c>
      <c r="K264" s="3" t="str">
        <f>IF(Point[Asset Group]="","",VLOOKUP(Point[Asset Type],type_master_list,2,FALSE))</f>
        <v/>
      </c>
      <c r="L264" s="3" t="str">
        <f>IF(Point[Asset Name]="","",PROPER(Point[Asset Name]))</f>
        <v/>
      </c>
      <c r="M264" s="11" t="str">
        <f>IF(Point[Install Date]="","",Point[Install Date])</f>
        <v/>
      </c>
      <c r="N264" s="11" t="str">
        <f>IF(Point[Note]="","",PROPER(Point[Note]))</f>
        <v/>
      </c>
      <c r="O264" s="11" t="str">
        <f>IF(Point[Resource Consent Number]="","",UPPER(Point[Resource Consent Number]))</f>
        <v/>
      </c>
      <c r="P264" s="53" t="str">
        <f>IF(Point[Asset Unit Cost]="","",Point[Asset Unit Cost])</f>
        <v/>
      </c>
      <c r="Q264" s="11" t="str">
        <f>IF(Point[Added By]="","",UPPER(Point[Added By]))</f>
        <v/>
      </c>
      <c r="R264" s="11" t="str">
        <f>IF(Point[Added Date]="","",Point[Added Date])</f>
        <v/>
      </c>
      <c r="S264" s="14" t="str">
        <f>IF(Point[Z COORD]="","",Point[Z COORD])</f>
        <v/>
      </c>
      <c r="T264" s="14" t="str">
        <f>IF(Point[Asset Description]="","",PROPER(Point[Asset Description]))</f>
        <v/>
      </c>
      <c r="U264" s="14" t="str">
        <f>IF(Point[[Artist ]]="","",PROPER(Point[[Artist ]]))</f>
        <v/>
      </c>
      <c r="V264" s="14" t="str">
        <f>IF(Point[Material Notes]="","",PROPER(Point[Material Notes]))</f>
        <v/>
      </c>
      <c r="W264" s="14" t="str">
        <f>IF(Point[Dimension Notes]="","",Point[Dimension Notes])</f>
        <v/>
      </c>
      <c r="X264" s="14" t="str">
        <f>IF(Point[List]="","",VLOOKUP(Point[Burner Number],number,2,FALSE))</f>
        <v/>
      </c>
      <c r="Y264" s="14" t="str">
        <f>IF(Point[List]="","",VLOOKUP(Point[Fuel],bbq_fuel,2,FALSE))</f>
        <v/>
      </c>
      <c r="Z264" s="14" t="str">
        <f>IF(Point[List]="","",VLOOKUP(Point[Cabinet Material],bbq_material,2,FALSE))</f>
        <v/>
      </c>
      <c r="AA264" s="14" t="str">
        <f>IF(Point[Asset Group]="","",VLOOKUP(Point[Manufacturer],manufacturer,2,FALSE))</f>
        <v/>
      </c>
      <c r="AB264" s="14" t="str">
        <f>IF(Point[Uinsex WC]="","",Point[Uinsex WC])</f>
        <v/>
      </c>
      <c r="AC264" s="14" t="str">
        <f>IF(Point[Female WC]="","",Point[Female WC])</f>
        <v/>
      </c>
      <c r="AD264" s="14" t="str">
        <f>IF(Point[Male WC]="","",Point[Male WC])</f>
        <v/>
      </c>
      <c r="AE264" s="14" t="str">
        <f>IF(Point[Urinal]="","",Point[Urinal])</f>
        <v/>
      </c>
      <c r="AF264" s="14" t="str">
        <f>IF(Point[Disabled Unisex]="","",Point[Disabled Unisex])</f>
        <v/>
      </c>
      <c r="AG264" s="14" t="str">
        <f>IF(Point[Disabled Female]="","",Point[Disabled Female])</f>
        <v/>
      </c>
      <c r="AH264" s="14" t="str">
        <f>IF(Point[Disabled Male]="","",Point[Disabled Male])</f>
        <v/>
      </c>
      <c r="AI264" s="14" t="str">
        <f>IF(Point[Asset Group]="","",VLOOKUP(Point[Handrail],yes_no,2,FALSE))</f>
        <v/>
      </c>
      <c r="AJ264" s="14" t="str">
        <f>IF(Point[Asset Group]="","",VLOOKUP(Point[Baby Changing],yes_no,2,FALSE))</f>
        <v/>
      </c>
      <c r="AK264" s="14" t="str">
        <f>IF(Point[Asset Group]="","",VLOOKUP(Point[Service Room],yes_no,2,FALSE))</f>
        <v/>
      </c>
      <c r="AL264" s="14" t="str">
        <f>IF(Point[Asset Group]="","",VLOOKUP(Point[Service Tap],service_tap,2,FALSE))</f>
        <v/>
      </c>
      <c r="AM264" s="14" t="str">
        <f>IF(Point[Asset Group]="","",VLOOKUP(Point[Heating Type],wc_heating,2,FALSE))</f>
        <v/>
      </c>
      <c r="AN264" s="14" t="str">
        <f>IF(Point[Asset Group]="","",VLOOKUP(Point[Power Supply],power_supply,2,FALSE))</f>
        <v/>
      </c>
      <c r="AO264" s="14" t="str">
        <f>IF(Point[Asset Group]="","",VLOOKUP(Point[Waste Water],waste_water,2,FALSE))</f>
        <v/>
      </c>
      <c r="AP264" s="14" t="str">
        <f>IF(Point[Asset Group]="","",VLOOKUP(Point[Furniture SubType],subdom_master_gdb,2,FALSE))</f>
        <v/>
      </c>
      <c r="AQ264" s="14" t="str">
        <f>IF(Point[Asset Group]="","",VLOOKUP(Point[Concrete Pad],yes_no,2,FALSE))</f>
        <v/>
      </c>
      <c r="AR264" s="14" t="str">
        <f>IF(Point[Asset Group]="","",VLOOKUP(Point[Material],material_master,2,FALSE))</f>
        <v/>
      </c>
      <c r="AS264" s="14" t="str">
        <f>IF(Point[Asset Group]="","",VLOOKUP(Point[Plumbing],irrigation_plumbing,2,FALSE))</f>
        <v/>
      </c>
      <c r="AT264" s="14" t="str">
        <f>IF(Point[Asset Group]="","",VLOOKUP(Point[Sprinklers],irrigation_sprinklers,2,FALSE))</f>
        <v/>
      </c>
      <c r="AU264" s="14" t="str">
        <f>IF(Point[Asset Group]="","",VLOOKUP(Point[System],irrigation_system,2,FALSE))</f>
        <v/>
      </c>
      <c r="AV264" s="14" t="str">
        <f>IF(Point[Asset Group]="","",VLOOKUP(Point[Status],irrigation_status,2,FALSE))</f>
        <v/>
      </c>
      <c r="AW264" s="11" t="str">
        <f>IF(Point[Date of manufacture]="","",Point[Date of manufacture])</f>
        <v/>
      </c>
      <c r="AX264" s="14" t="str">
        <f>IF(Point[Asset Group]="","",VLOOKUP(Point[Sign Purpose],sign_purpose,2,FALSE))</f>
        <v/>
      </c>
      <c r="AY264" s="14" t="str">
        <f>IF(Point[Asset Group]="","",VLOOKUP(Point[Sign Material],material_master,2,FALSE))</f>
        <v/>
      </c>
      <c r="AZ264" s="14" t="str">
        <f>IF(Point[Asset Group]="","",VLOOKUP(Point[Affixed To],sign_affix,2,FALSE))</f>
        <v/>
      </c>
      <c r="BA264" s="14" t="str">
        <f>IF(Point[Size HxB mm]="","",Point[Size HxB mm])</f>
        <v/>
      </c>
      <c r="BB264" s="14" t="str">
        <f>IF(Point[Height m]="","",Point[Height m])</f>
        <v/>
      </c>
      <c r="BC264" s="14" t="str">
        <f>IF(Point[Asset Group]="","",VLOOKUP(Point[Post Material],material_master,2,FALSE))</f>
        <v/>
      </c>
      <c r="BD264" s="14" t="str">
        <f>IF(Point[Asset Group]="","",VLOOKUP(Point[Post Number],number,2,FALSE))</f>
        <v/>
      </c>
      <c r="BE264" s="14" t="str">
        <f>IF(Point[Asset Group]="","",VLOOKUP(Point[Structure SubType],subdom_master_gdb,2,FALSE))</f>
        <v/>
      </c>
      <c r="BF264" s="14" t="str">
        <f>IF(Point[Area m2]="","",Point[Area m2])</f>
        <v/>
      </c>
      <c r="BG264" s="14" t="str">
        <f>IF(Point[Length m]="","",Point[Length m])</f>
        <v/>
      </c>
      <c r="BH264" s="14" t="str">
        <f>IF(Point[Width m]="","",Point[Width m])</f>
        <v/>
      </c>
      <c r="BI264" s="14" t="str">
        <f>IF(Point[Diameter m]="","",Point[Diameter m])</f>
        <v/>
      </c>
      <c r="BJ264" s="14" t="str">
        <f>IF(Point[Asset Group]="","",VLOOKUP(Point[Number of Pipes],number,2,FALSE))</f>
        <v/>
      </c>
      <c r="BK264" s="14" t="str">
        <f>IF(Point[Asset Group]="","",VLOOKUP(Point[Combined Name],2,FALSE))</f>
        <v/>
      </c>
      <c r="BL264" s="14" t="str">
        <f>IF(Point[Asset Group]="","",VLOOKUP(Point[Size Class],size_class,2,FALSE))</f>
        <v/>
      </c>
      <c r="BM264" s="14" t="str">
        <f>IF(Point[Asset Group]="","",VLOOKUP(Point[Age Class],age_class,2,FALSE))</f>
        <v/>
      </c>
      <c r="BN264" s="14" t="str">
        <f>IF(Point[Girth (cm)]="","",Point[Girth (cm)])</f>
        <v/>
      </c>
      <c r="BO264" s="14" t="str">
        <f>IF(Point[Crown Radius (m)]="","",Point[Crown Radius (m)])</f>
        <v/>
      </c>
      <c r="BP264" s="14" t="str">
        <f>IF(Point[Asset Group]="","",VLOOKUP(Point[Rooting Environment],root_enviro,2,FALSE))</f>
        <v/>
      </c>
      <c r="BQ264" s="14" t="str">
        <f>IF(Point[Asset Group]="","",VLOOKUP(Point[Tree Surround],tree_surround,2,FALSE))</f>
        <v/>
      </c>
      <c r="BR264" s="14" t="str">
        <f>IF(Point[Asset Group]="","",VLOOKUP(Point[Tree Grill],yes_no,2,FALSE))</f>
        <v/>
      </c>
      <c r="BS264" s="14" t="str">
        <f>IF(Point[Asset Group]="","",VLOOKUP(Point[Tree Location],tree_location,2,FALSE))</f>
        <v/>
      </c>
    </row>
    <row r="265" spans="1:71" s="3" customFormat="1" x14ac:dyDescent="0.2">
      <c r="A265" s="3" t="str">
        <f>IF(Point[DWG File Name]="","",Point[DWG File Name])</f>
        <v/>
      </c>
      <c r="B265" s="3" t="str">
        <f>IF(Point[DWG Layer Name]="","",Point[DWG Layer Name])</f>
        <v/>
      </c>
      <c r="C265" s="3" t="str">
        <f>IF(Point[DWG Handle]="","",Point[DWG Handle])</f>
        <v/>
      </c>
      <c r="D265" s="58" t="str">
        <f>IF(Point[X]="","",Point[X])</f>
        <v/>
      </c>
      <c r="E265" s="58" t="str">
        <f>IF(Point[Y]="","",Point[Y])</f>
        <v/>
      </c>
      <c r="F265" s="3" t="str">
        <f>IF(Point[Replacement Asset]="","",Point[Replacement Asset])</f>
        <v/>
      </c>
      <c r="G265" s="3" t="str">
        <f>IF(Point[Asset ID]="","",UPPER(Point[Asset ID]))</f>
        <v/>
      </c>
      <c r="H265" s="3" t="str">
        <f>IF(Point[Asset Group]="","",VLOOKUP(Point[Asset Group],asset_grp_pt,4,FALSE))</f>
        <v/>
      </c>
      <c r="I265" s="3" t="str">
        <f>IF(Point[Asset Group]="","",VLOOKUP(Point[Asset Group],asset_grp_pt,2,FALSE))</f>
        <v/>
      </c>
      <c r="J265" s="3" t="str">
        <f>IF(Point[Asset Group]="","",VLOOKUP(Point[Asset Group],asset_grp_pt,3,FALSE))</f>
        <v/>
      </c>
      <c r="K265" s="3" t="str">
        <f>IF(Point[Asset Group]="","",VLOOKUP(Point[Asset Type],type_master_list,2,FALSE))</f>
        <v/>
      </c>
      <c r="L265" s="3" t="str">
        <f>IF(Point[Asset Name]="","",PROPER(Point[Asset Name]))</f>
        <v/>
      </c>
      <c r="M265" s="11" t="str">
        <f>IF(Point[Install Date]="","",Point[Install Date])</f>
        <v/>
      </c>
      <c r="N265" s="11" t="str">
        <f>IF(Point[Note]="","",PROPER(Point[Note]))</f>
        <v/>
      </c>
      <c r="O265" s="11" t="str">
        <f>IF(Point[Resource Consent Number]="","",UPPER(Point[Resource Consent Number]))</f>
        <v/>
      </c>
      <c r="P265" s="53" t="str">
        <f>IF(Point[Asset Unit Cost]="","",Point[Asset Unit Cost])</f>
        <v/>
      </c>
      <c r="Q265" s="11" t="str">
        <f>IF(Point[Added By]="","",UPPER(Point[Added By]))</f>
        <v/>
      </c>
      <c r="R265" s="11" t="str">
        <f>IF(Point[Added Date]="","",Point[Added Date])</f>
        <v/>
      </c>
      <c r="S265" s="14" t="str">
        <f>IF(Point[Z COORD]="","",Point[Z COORD])</f>
        <v/>
      </c>
      <c r="T265" s="14" t="str">
        <f>IF(Point[Asset Description]="","",PROPER(Point[Asset Description]))</f>
        <v/>
      </c>
      <c r="U265" s="14" t="str">
        <f>IF(Point[[Artist ]]="","",PROPER(Point[[Artist ]]))</f>
        <v/>
      </c>
      <c r="V265" s="14" t="str">
        <f>IF(Point[Material Notes]="","",PROPER(Point[Material Notes]))</f>
        <v/>
      </c>
      <c r="W265" s="14" t="str">
        <f>IF(Point[Dimension Notes]="","",Point[Dimension Notes])</f>
        <v/>
      </c>
      <c r="X265" s="14" t="str">
        <f>IF(Point[List]="","",VLOOKUP(Point[Burner Number],number,2,FALSE))</f>
        <v/>
      </c>
      <c r="Y265" s="14" t="str">
        <f>IF(Point[List]="","",VLOOKUP(Point[Fuel],bbq_fuel,2,FALSE))</f>
        <v/>
      </c>
      <c r="Z265" s="14" t="str">
        <f>IF(Point[List]="","",VLOOKUP(Point[Cabinet Material],bbq_material,2,FALSE))</f>
        <v/>
      </c>
      <c r="AA265" s="14" t="str">
        <f>IF(Point[Asset Group]="","",VLOOKUP(Point[Manufacturer],manufacturer,2,FALSE))</f>
        <v/>
      </c>
      <c r="AB265" s="14" t="str">
        <f>IF(Point[Uinsex WC]="","",Point[Uinsex WC])</f>
        <v/>
      </c>
      <c r="AC265" s="14" t="str">
        <f>IF(Point[Female WC]="","",Point[Female WC])</f>
        <v/>
      </c>
      <c r="AD265" s="14" t="str">
        <f>IF(Point[Male WC]="","",Point[Male WC])</f>
        <v/>
      </c>
      <c r="AE265" s="14" t="str">
        <f>IF(Point[Urinal]="","",Point[Urinal])</f>
        <v/>
      </c>
      <c r="AF265" s="14" t="str">
        <f>IF(Point[Disabled Unisex]="","",Point[Disabled Unisex])</f>
        <v/>
      </c>
      <c r="AG265" s="14" t="str">
        <f>IF(Point[Disabled Female]="","",Point[Disabled Female])</f>
        <v/>
      </c>
      <c r="AH265" s="14" t="str">
        <f>IF(Point[Disabled Male]="","",Point[Disabled Male])</f>
        <v/>
      </c>
      <c r="AI265" s="14" t="str">
        <f>IF(Point[Asset Group]="","",VLOOKUP(Point[Handrail],yes_no,2,FALSE))</f>
        <v/>
      </c>
      <c r="AJ265" s="14" t="str">
        <f>IF(Point[Asset Group]="","",VLOOKUP(Point[Baby Changing],yes_no,2,FALSE))</f>
        <v/>
      </c>
      <c r="AK265" s="14" t="str">
        <f>IF(Point[Asset Group]="","",VLOOKUP(Point[Service Room],yes_no,2,FALSE))</f>
        <v/>
      </c>
      <c r="AL265" s="14" t="str">
        <f>IF(Point[Asset Group]="","",VLOOKUP(Point[Service Tap],service_tap,2,FALSE))</f>
        <v/>
      </c>
      <c r="AM265" s="14" t="str">
        <f>IF(Point[Asset Group]="","",VLOOKUP(Point[Heating Type],wc_heating,2,FALSE))</f>
        <v/>
      </c>
      <c r="AN265" s="14" t="str">
        <f>IF(Point[Asset Group]="","",VLOOKUP(Point[Power Supply],power_supply,2,FALSE))</f>
        <v/>
      </c>
      <c r="AO265" s="14" t="str">
        <f>IF(Point[Asset Group]="","",VLOOKUP(Point[Waste Water],waste_water,2,FALSE))</f>
        <v/>
      </c>
      <c r="AP265" s="14" t="str">
        <f>IF(Point[Asset Group]="","",VLOOKUP(Point[Furniture SubType],subdom_master_gdb,2,FALSE))</f>
        <v/>
      </c>
      <c r="AQ265" s="14" t="str">
        <f>IF(Point[Asset Group]="","",VLOOKUP(Point[Concrete Pad],yes_no,2,FALSE))</f>
        <v/>
      </c>
      <c r="AR265" s="14" t="str">
        <f>IF(Point[Asset Group]="","",VLOOKUP(Point[Material],material_master,2,FALSE))</f>
        <v/>
      </c>
      <c r="AS265" s="14" t="str">
        <f>IF(Point[Asset Group]="","",VLOOKUP(Point[Plumbing],irrigation_plumbing,2,FALSE))</f>
        <v/>
      </c>
      <c r="AT265" s="14" t="str">
        <f>IF(Point[Asset Group]="","",VLOOKUP(Point[Sprinklers],irrigation_sprinklers,2,FALSE))</f>
        <v/>
      </c>
      <c r="AU265" s="14" t="str">
        <f>IF(Point[Asset Group]="","",VLOOKUP(Point[System],irrigation_system,2,FALSE))</f>
        <v/>
      </c>
      <c r="AV265" s="14" t="str">
        <f>IF(Point[Asset Group]="","",VLOOKUP(Point[Status],irrigation_status,2,FALSE))</f>
        <v/>
      </c>
      <c r="AW265" s="11" t="str">
        <f>IF(Point[Date of manufacture]="","",Point[Date of manufacture])</f>
        <v/>
      </c>
      <c r="AX265" s="14" t="str">
        <f>IF(Point[Asset Group]="","",VLOOKUP(Point[Sign Purpose],sign_purpose,2,FALSE))</f>
        <v/>
      </c>
      <c r="AY265" s="14" t="str">
        <f>IF(Point[Asset Group]="","",VLOOKUP(Point[Sign Material],material_master,2,FALSE))</f>
        <v/>
      </c>
      <c r="AZ265" s="14" t="str">
        <f>IF(Point[Asset Group]="","",VLOOKUP(Point[Affixed To],sign_affix,2,FALSE))</f>
        <v/>
      </c>
      <c r="BA265" s="14" t="str">
        <f>IF(Point[Size HxB mm]="","",Point[Size HxB mm])</f>
        <v/>
      </c>
      <c r="BB265" s="14" t="str">
        <f>IF(Point[Height m]="","",Point[Height m])</f>
        <v/>
      </c>
      <c r="BC265" s="14" t="str">
        <f>IF(Point[Asset Group]="","",VLOOKUP(Point[Post Material],material_master,2,FALSE))</f>
        <v/>
      </c>
      <c r="BD265" s="14" t="str">
        <f>IF(Point[Asset Group]="","",VLOOKUP(Point[Post Number],number,2,FALSE))</f>
        <v/>
      </c>
      <c r="BE265" s="14" t="str">
        <f>IF(Point[Asset Group]="","",VLOOKUP(Point[Structure SubType],subdom_master_gdb,2,FALSE))</f>
        <v/>
      </c>
      <c r="BF265" s="14" t="str">
        <f>IF(Point[Area m2]="","",Point[Area m2])</f>
        <v/>
      </c>
      <c r="BG265" s="14" t="str">
        <f>IF(Point[Length m]="","",Point[Length m])</f>
        <v/>
      </c>
      <c r="BH265" s="14" t="str">
        <f>IF(Point[Width m]="","",Point[Width m])</f>
        <v/>
      </c>
      <c r="BI265" s="14" t="str">
        <f>IF(Point[Diameter m]="","",Point[Diameter m])</f>
        <v/>
      </c>
      <c r="BJ265" s="14" t="str">
        <f>IF(Point[Asset Group]="","",VLOOKUP(Point[Number of Pipes],number,2,FALSE))</f>
        <v/>
      </c>
      <c r="BK265" s="14" t="str">
        <f>IF(Point[Asset Group]="","",VLOOKUP(Point[Combined Name],2,FALSE))</f>
        <v/>
      </c>
      <c r="BL265" s="14" t="str">
        <f>IF(Point[Asset Group]="","",VLOOKUP(Point[Size Class],size_class,2,FALSE))</f>
        <v/>
      </c>
      <c r="BM265" s="14" t="str">
        <f>IF(Point[Asset Group]="","",VLOOKUP(Point[Age Class],age_class,2,FALSE))</f>
        <v/>
      </c>
      <c r="BN265" s="14" t="str">
        <f>IF(Point[Girth (cm)]="","",Point[Girth (cm)])</f>
        <v/>
      </c>
      <c r="BO265" s="14" t="str">
        <f>IF(Point[Crown Radius (m)]="","",Point[Crown Radius (m)])</f>
        <v/>
      </c>
      <c r="BP265" s="14" t="str">
        <f>IF(Point[Asset Group]="","",VLOOKUP(Point[Rooting Environment],root_enviro,2,FALSE))</f>
        <v/>
      </c>
      <c r="BQ265" s="14" t="str">
        <f>IF(Point[Asset Group]="","",VLOOKUP(Point[Tree Surround],tree_surround,2,FALSE))</f>
        <v/>
      </c>
      <c r="BR265" s="14" t="str">
        <f>IF(Point[Asset Group]="","",VLOOKUP(Point[Tree Grill],yes_no,2,FALSE))</f>
        <v/>
      </c>
      <c r="BS265" s="14" t="str">
        <f>IF(Point[Asset Group]="","",VLOOKUP(Point[Tree Location],tree_location,2,FALSE))</f>
        <v/>
      </c>
    </row>
    <row r="266" spans="1:71" s="3" customFormat="1" x14ac:dyDescent="0.2">
      <c r="A266" s="3" t="str">
        <f>IF(Point[DWG File Name]="","",Point[DWG File Name])</f>
        <v/>
      </c>
      <c r="B266" s="3" t="str">
        <f>IF(Point[DWG Layer Name]="","",Point[DWG Layer Name])</f>
        <v/>
      </c>
      <c r="C266" s="3" t="str">
        <f>IF(Point[DWG Handle]="","",Point[DWG Handle])</f>
        <v/>
      </c>
      <c r="D266" s="58" t="str">
        <f>IF(Point[X]="","",Point[X])</f>
        <v/>
      </c>
      <c r="E266" s="58" t="str">
        <f>IF(Point[Y]="","",Point[Y])</f>
        <v/>
      </c>
      <c r="F266" s="3" t="str">
        <f>IF(Point[Replacement Asset]="","",Point[Replacement Asset])</f>
        <v/>
      </c>
      <c r="G266" s="3" t="str">
        <f>IF(Point[Asset ID]="","",UPPER(Point[Asset ID]))</f>
        <v/>
      </c>
      <c r="H266" s="3" t="str">
        <f>IF(Point[Asset Group]="","",VLOOKUP(Point[Asset Group],asset_grp_pt,4,FALSE))</f>
        <v/>
      </c>
      <c r="I266" s="3" t="str">
        <f>IF(Point[Asset Group]="","",VLOOKUP(Point[Asset Group],asset_grp_pt,2,FALSE))</f>
        <v/>
      </c>
      <c r="J266" s="3" t="str">
        <f>IF(Point[Asset Group]="","",VLOOKUP(Point[Asset Group],asset_grp_pt,3,FALSE))</f>
        <v/>
      </c>
      <c r="K266" s="3" t="str">
        <f>IF(Point[Asset Group]="","",VLOOKUP(Point[Asset Type],type_master_list,2,FALSE))</f>
        <v/>
      </c>
      <c r="L266" s="3" t="str">
        <f>IF(Point[Asset Name]="","",PROPER(Point[Asset Name]))</f>
        <v/>
      </c>
      <c r="M266" s="11" t="str">
        <f>IF(Point[Install Date]="","",Point[Install Date])</f>
        <v/>
      </c>
      <c r="N266" s="11" t="str">
        <f>IF(Point[Note]="","",PROPER(Point[Note]))</f>
        <v/>
      </c>
      <c r="O266" s="11" t="str">
        <f>IF(Point[Resource Consent Number]="","",UPPER(Point[Resource Consent Number]))</f>
        <v/>
      </c>
      <c r="P266" s="53" t="str">
        <f>IF(Point[Asset Unit Cost]="","",Point[Asset Unit Cost])</f>
        <v/>
      </c>
      <c r="Q266" s="11" t="str">
        <f>IF(Point[Added By]="","",UPPER(Point[Added By]))</f>
        <v/>
      </c>
      <c r="R266" s="11" t="str">
        <f>IF(Point[Added Date]="","",Point[Added Date])</f>
        <v/>
      </c>
      <c r="S266" s="14" t="str">
        <f>IF(Point[Z COORD]="","",Point[Z COORD])</f>
        <v/>
      </c>
      <c r="T266" s="14" t="str">
        <f>IF(Point[Asset Description]="","",PROPER(Point[Asset Description]))</f>
        <v/>
      </c>
      <c r="U266" s="14" t="str">
        <f>IF(Point[[Artist ]]="","",PROPER(Point[[Artist ]]))</f>
        <v/>
      </c>
      <c r="V266" s="14" t="str">
        <f>IF(Point[Material Notes]="","",PROPER(Point[Material Notes]))</f>
        <v/>
      </c>
      <c r="W266" s="14" t="str">
        <f>IF(Point[Dimension Notes]="","",Point[Dimension Notes])</f>
        <v/>
      </c>
      <c r="X266" s="14" t="str">
        <f>IF(Point[List]="","",VLOOKUP(Point[Burner Number],number,2,FALSE))</f>
        <v/>
      </c>
      <c r="Y266" s="14" t="str">
        <f>IF(Point[List]="","",VLOOKUP(Point[Fuel],bbq_fuel,2,FALSE))</f>
        <v/>
      </c>
      <c r="Z266" s="14" t="str">
        <f>IF(Point[List]="","",VLOOKUP(Point[Cabinet Material],bbq_material,2,FALSE))</f>
        <v/>
      </c>
      <c r="AA266" s="14" t="str">
        <f>IF(Point[Asset Group]="","",VLOOKUP(Point[Manufacturer],manufacturer,2,FALSE))</f>
        <v/>
      </c>
      <c r="AB266" s="14" t="str">
        <f>IF(Point[Uinsex WC]="","",Point[Uinsex WC])</f>
        <v/>
      </c>
      <c r="AC266" s="14" t="str">
        <f>IF(Point[Female WC]="","",Point[Female WC])</f>
        <v/>
      </c>
      <c r="AD266" s="14" t="str">
        <f>IF(Point[Male WC]="","",Point[Male WC])</f>
        <v/>
      </c>
      <c r="AE266" s="14" t="str">
        <f>IF(Point[Urinal]="","",Point[Urinal])</f>
        <v/>
      </c>
      <c r="AF266" s="14" t="str">
        <f>IF(Point[Disabled Unisex]="","",Point[Disabled Unisex])</f>
        <v/>
      </c>
      <c r="AG266" s="14" t="str">
        <f>IF(Point[Disabled Female]="","",Point[Disabled Female])</f>
        <v/>
      </c>
      <c r="AH266" s="14" t="str">
        <f>IF(Point[Disabled Male]="","",Point[Disabled Male])</f>
        <v/>
      </c>
      <c r="AI266" s="14" t="str">
        <f>IF(Point[Asset Group]="","",VLOOKUP(Point[Handrail],yes_no,2,FALSE))</f>
        <v/>
      </c>
      <c r="AJ266" s="14" t="str">
        <f>IF(Point[Asset Group]="","",VLOOKUP(Point[Baby Changing],yes_no,2,FALSE))</f>
        <v/>
      </c>
      <c r="AK266" s="14" t="str">
        <f>IF(Point[Asset Group]="","",VLOOKUP(Point[Service Room],yes_no,2,FALSE))</f>
        <v/>
      </c>
      <c r="AL266" s="14" t="str">
        <f>IF(Point[Asset Group]="","",VLOOKUP(Point[Service Tap],service_tap,2,FALSE))</f>
        <v/>
      </c>
      <c r="AM266" s="14" t="str">
        <f>IF(Point[Asset Group]="","",VLOOKUP(Point[Heating Type],wc_heating,2,FALSE))</f>
        <v/>
      </c>
      <c r="AN266" s="14" t="str">
        <f>IF(Point[Asset Group]="","",VLOOKUP(Point[Power Supply],power_supply,2,FALSE))</f>
        <v/>
      </c>
      <c r="AO266" s="14" t="str">
        <f>IF(Point[Asset Group]="","",VLOOKUP(Point[Waste Water],waste_water,2,FALSE))</f>
        <v/>
      </c>
      <c r="AP266" s="14" t="str">
        <f>IF(Point[Asset Group]="","",VLOOKUP(Point[Furniture SubType],subdom_master_gdb,2,FALSE))</f>
        <v/>
      </c>
      <c r="AQ266" s="14" t="str">
        <f>IF(Point[Asset Group]="","",VLOOKUP(Point[Concrete Pad],yes_no,2,FALSE))</f>
        <v/>
      </c>
      <c r="AR266" s="14" t="str">
        <f>IF(Point[Asset Group]="","",VLOOKUP(Point[Material],material_master,2,FALSE))</f>
        <v/>
      </c>
      <c r="AS266" s="14" t="str">
        <f>IF(Point[Asset Group]="","",VLOOKUP(Point[Plumbing],irrigation_plumbing,2,FALSE))</f>
        <v/>
      </c>
      <c r="AT266" s="14" t="str">
        <f>IF(Point[Asset Group]="","",VLOOKUP(Point[Sprinklers],irrigation_sprinklers,2,FALSE))</f>
        <v/>
      </c>
      <c r="AU266" s="14" t="str">
        <f>IF(Point[Asset Group]="","",VLOOKUP(Point[System],irrigation_system,2,FALSE))</f>
        <v/>
      </c>
      <c r="AV266" s="14" t="str">
        <f>IF(Point[Asset Group]="","",VLOOKUP(Point[Status],irrigation_status,2,FALSE))</f>
        <v/>
      </c>
      <c r="AW266" s="11" t="str">
        <f>IF(Point[Date of manufacture]="","",Point[Date of manufacture])</f>
        <v/>
      </c>
      <c r="AX266" s="14" t="str">
        <f>IF(Point[Asset Group]="","",VLOOKUP(Point[Sign Purpose],sign_purpose,2,FALSE))</f>
        <v/>
      </c>
      <c r="AY266" s="14" t="str">
        <f>IF(Point[Asset Group]="","",VLOOKUP(Point[Sign Material],material_master,2,FALSE))</f>
        <v/>
      </c>
      <c r="AZ266" s="14" t="str">
        <f>IF(Point[Asset Group]="","",VLOOKUP(Point[Affixed To],sign_affix,2,FALSE))</f>
        <v/>
      </c>
      <c r="BA266" s="14" t="str">
        <f>IF(Point[Size HxB mm]="","",Point[Size HxB mm])</f>
        <v/>
      </c>
      <c r="BB266" s="14" t="str">
        <f>IF(Point[Height m]="","",Point[Height m])</f>
        <v/>
      </c>
      <c r="BC266" s="14" t="str">
        <f>IF(Point[Asset Group]="","",VLOOKUP(Point[Post Material],material_master,2,FALSE))</f>
        <v/>
      </c>
      <c r="BD266" s="14" t="str">
        <f>IF(Point[Asset Group]="","",VLOOKUP(Point[Post Number],number,2,FALSE))</f>
        <v/>
      </c>
      <c r="BE266" s="14" t="str">
        <f>IF(Point[Asset Group]="","",VLOOKUP(Point[Structure SubType],subdom_master_gdb,2,FALSE))</f>
        <v/>
      </c>
      <c r="BF266" s="14" t="str">
        <f>IF(Point[Area m2]="","",Point[Area m2])</f>
        <v/>
      </c>
      <c r="BG266" s="14" t="str">
        <f>IF(Point[Length m]="","",Point[Length m])</f>
        <v/>
      </c>
      <c r="BH266" s="14" t="str">
        <f>IF(Point[Width m]="","",Point[Width m])</f>
        <v/>
      </c>
      <c r="BI266" s="14" t="str">
        <f>IF(Point[Diameter m]="","",Point[Diameter m])</f>
        <v/>
      </c>
      <c r="BJ266" s="14" t="str">
        <f>IF(Point[Asset Group]="","",VLOOKUP(Point[Number of Pipes],number,2,FALSE))</f>
        <v/>
      </c>
      <c r="BK266" s="14" t="str">
        <f>IF(Point[Asset Group]="","",VLOOKUP(Point[Combined Name],2,FALSE))</f>
        <v/>
      </c>
      <c r="BL266" s="14" t="str">
        <f>IF(Point[Asset Group]="","",VLOOKUP(Point[Size Class],size_class,2,FALSE))</f>
        <v/>
      </c>
      <c r="BM266" s="14" t="str">
        <f>IF(Point[Asset Group]="","",VLOOKUP(Point[Age Class],age_class,2,FALSE))</f>
        <v/>
      </c>
      <c r="BN266" s="14" t="str">
        <f>IF(Point[Girth (cm)]="","",Point[Girth (cm)])</f>
        <v/>
      </c>
      <c r="BO266" s="14" t="str">
        <f>IF(Point[Crown Radius (m)]="","",Point[Crown Radius (m)])</f>
        <v/>
      </c>
      <c r="BP266" s="14" t="str">
        <f>IF(Point[Asset Group]="","",VLOOKUP(Point[Rooting Environment],root_enviro,2,FALSE))</f>
        <v/>
      </c>
      <c r="BQ266" s="14" t="str">
        <f>IF(Point[Asset Group]="","",VLOOKUP(Point[Tree Surround],tree_surround,2,FALSE))</f>
        <v/>
      </c>
      <c r="BR266" s="14" t="str">
        <f>IF(Point[Asset Group]="","",VLOOKUP(Point[Tree Grill],yes_no,2,FALSE))</f>
        <v/>
      </c>
      <c r="BS266" s="14" t="str">
        <f>IF(Point[Asset Group]="","",VLOOKUP(Point[Tree Location],tree_location,2,FALSE))</f>
        <v/>
      </c>
    </row>
    <row r="267" spans="1:71" s="3" customFormat="1" x14ac:dyDescent="0.2">
      <c r="A267" s="3" t="str">
        <f>IF(Point[DWG File Name]="","",Point[DWG File Name])</f>
        <v/>
      </c>
      <c r="B267" s="3" t="str">
        <f>IF(Point[DWG Layer Name]="","",Point[DWG Layer Name])</f>
        <v/>
      </c>
      <c r="C267" s="3" t="str">
        <f>IF(Point[DWG Handle]="","",Point[DWG Handle])</f>
        <v/>
      </c>
      <c r="D267" s="58" t="str">
        <f>IF(Point[X]="","",Point[X])</f>
        <v/>
      </c>
      <c r="E267" s="58" t="str">
        <f>IF(Point[Y]="","",Point[Y])</f>
        <v/>
      </c>
      <c r="F267" s="3" t="str">
        <f>IF(Point[Replacement Asset]="","",Point[Replacement Asset])</f>
        <v/>
      </c>
      <c r="G267" s="3" t="str">
        <f>IF(Point[Asset ID]="","",UPPER(Point[Asset ID]))</f>
        <v/>
      </c>
      <c r="H267" s="3" t="str">
        <f>IF(Point[Asset Group]="","",VLOOKUP(Point[Asset Group],asset_grp_pt,4,FALSE))</f>
        <v/>
      </c>
      <c r="I267" s="3" t="str">
        <f>IF(Point[Asset Group]="","",VLOOKUP(Point[Asset Group],asset_grp_pt,2,FALSE))</f>
        <v/>
      </c>
      <c r="J267" s="3" t="str">
        <f>IF(Point[Asset Group]="","",VLOOKUP(Point[Asset Group],asset_grp_pt,3,FALSE))</f>
        <v/>
      </c>
      <c r="K267" s="3" t="str">
        <f>IF(Point[Asset Group]="","",VLOOKUP(Point[Asset Type],type_master_list,2,FALSE))</f>
        <v/>
      </c>
      <c r="L267" s="3" t="str">
        <f>IF(Point[Asset Name]="","",PROPER(Point[Asset Name]))</f>
        <v/>
      </c>
      <c r="M267" s="11" t="str">
        <f>IF(Point[Install Date]="","",Point[Install Date])</f>
        <v/>
      </c>
      <c r="N267" s="11" t="str">
        <f>IF(Point[Note]="","",PROPER(Point[Note]))</f>
        <v/>
      </c>
      <c r="O267" s="11" t="str">
        <f>IF(Point[Resource Consent Number]="","",UPPER(Point[Resource Consent Number]))</f>
        <v/>
      </c>
      <c r="P267" s="53" t="str">
        <f>IF(Point[Asset Unit Cost]="","",Point[Asset Unit Cost])</f>
        <v/>
      </c>
      <c r="Q267" s="11" t="str">
        <f>IF(Point[Added By]="","",UPPER(Point[Added By]))</f>
        <v/>
      </c>
      <c r="R267" s="11" t="str">
        <f>IF(Point[Added Date]="","",Point[Added Date])</f>
        <v/>
      </c>
      <c r="S267" s="14" t="str">
        <f>IF(Point[Z COORD]="","",Point[Z COORD])</f>
        <v/>
      </c>
      <c r="T267" s="14" t="str">
        <f>IF(Point[Asset Description]="","",PROPER(Point[Asset Description]))</f>
        <v/>
      </c>
      <c r="U267" s="14" t="str">
        <f>IF(Point[[Artist ]]="","",PROPER(Point[[Artist ]]))</f>
        <v/>
      </c>
      <c r="V267" s="14" t="str">
        <f>IF(Point[Material Notes]="","",PROPER(Point[Material Notes]))</f>
        <v/>
      </c>
      <c r="W267" s="14" t="str">
        <f>IF(Point[Dimension Notes]="","",Point[Dimension Notes])</f>
        <v/>
      </c>
      <c r="X267" s="14" t="str">
        <f>IF(Point[List]="","",VLOOKUP(Point[Burner Number],number,2,FALSE))</f>
        <v/>
      </c>
      <c r="Y267" s="14" t="str">
        <f>IF(Point[List]="","",VLOOKUP(Point[Fuel],bbq_fuel,2,FALSE))</f>
        <v/>
      </c>
      <c r="Z267" s="14" t="str">
        <f>IF(Point[List]="","",VLOOKUP(Point[Cabinet Material],bbq_material,2,FALSE))</f>
        <v/>
      </c>
      <c r="AA267" s="14" t="str">
        <f>IF(Point[Asset Group]="","",VLOOKUP(Point[Manufacturer],manufacturer,2,FALSE))</f>
        <v/>
      </c>
      <c r="AB267" s="14" t="str">
        <f>IF(Point[Uinsex WC]="","",Point[Uinsex WC])</f>
        <v/>
      </c>
      <c r="AC267" s="14" t="str">
        <f>IF(Point[Female WC]="","",Point[Female WC])</f>
        <v/>
      </c>
      <c r="AD267" s="14" t="str">
        <f>IF(Point[Male WC]="","",Point[Male WC])</f>
        <v/>
      </c>
      <c r="AE267" s="14" t="str">
        <f>IF(Point[Urinal]="","",Point[Urinal])</f>
        <v/>
      </c>
      <c r="AF267" s="14" t="str">
        <f>IF(Point[Disabled Unisex]="","",Point[Disabled Unisex])</f>
        <v/>
      </c>
      <c r="AG267" s="14" t="str">
        <f>IF(Point[Disabled Female]="","",Point[Disabled Female])</f>
        <v/>
      </c>
      <c r="AH267" s="14" t="str">
        <f>IF(Point[Disabled Male]="","",Point[Disabled Male])</f>
        <v/>
      </c>
      <c r="AI267" s="14" t="str">
        <f>IF(Point[Asset Group]="","",VLOOKUP(Point[Handrail],yes_no,2,FALSE))</f>
        <v/>
      </c>
      <c r="AJ267" s="14" t="str">
        <f>IF(Point[Asset Group]="","",VLOOKUP(Point[Baby Changing],yes_no,2,FALSE))</f>
        <v/>
      </c>
      <c r="AK267" s="14" t="str">
        <f>IF(Point[Asset Group]="","",VLOOKUP(Point[Service Room],yes_no,2,FALSE))</f>
        <v/>
      </c>
      <c r="AL267" s="14" t="str">
        <f>IF(Point[Asset Group]="","",VLOOKUP(Point[Service Tap],service_tap,2,FALSE))</f>
        <v/>
      </c>
      <c r="AM267" s="14" t="str">
        <f>IF(Point[Asset Group]="","",VLOOKUP(Point[Heating Type],wc_heating,2,FALSE))</f>
        <v/>
      </c>
      <c r="AN267" s="14" t="str">
        <f>IF(Point[Asset Group]="","",VLOOKUP(Point[Power Supply],power_supply,2,FALSE))</f>
        <v/>
      </c>
      <c r="AO267" s="14" t="str">
        <f>IF(Point[Asset Group]="","",VLOOKUP(Point[Waste Water],waste_water,2,FALSE))</f>
        <v/>
      </c>
      <c r="AP267" s="14" t="str">
        <f>IF(Point[Asset Group]="","",VLOOKUP(Point[Furniture SubType],subdom_master_gdb,2,FALSE))</f>
        <v/>
      </c>
      <c r="AQ267" s="14" t="str">
        <f>IF(Point[Asset Group]="","",VLOOKUP(Point[Concrete Pad],yes_no,2,FALSE))</f>
        <v/>
      </c>
      <c r="AR267" s="14" t="str">
        <f>IF(Point[Asset Group]="","",VLOOKUP(Point[Material],material_master,2,FALSE))</f>
        <v/>
      </c>
      <c r="AS267" s="14" t="str">
        <f>IF(Point[Asset Group]="","",VLOOKUP(Point[Plumbing],irrigation_plumbing,2,FALSE))</f>
        <v/>
      </c>
      <c r="AT267" s="14" t="str">
        <f>IF(Point[Asset Group]="","",VLOOKUP(Point[Sprinklers],irrigation_sprinklers,2,FALSE))</f>
        <v/>
      </c>
      <c r="AU267" s="14" t="str">
        <f>IF(Point[Asset Group]="","",VLOOKUP(Point[System],irrigation_system,2,FALSE))</f>
        <v/>
      </c>
      <c r="AV267" s="14" t="str">
        <f>IF(Point[Asset Group]="","",VLOOKUP(Point[Status],irrigation_status,2,FALSE))</f>
        <v/>
      </c>
      <c r="AW267" s="11" t="str">
        <f>IF(Point[Date of manufacture]="","",Point[Date of manufacture])</f>
        <v/>
      </c>
      <c r="AX267" s="14" t="str">
        <f>IF(Point[Asset Group]="","",VLOOKUP(Point[Sign Purpose],sign_purpose,2,FALSE))</f>
        <v/>
      </c>
      <c r="AY267" s="14" t="str">
        <f>IF(Point[Asset Group]="","",VLOOKUP(Point[Sign Material],material_master,2,FALSE))</f>
        <v/>
      </c>
      <c r="AZ267" s="14" t="str">
        <f>IF(Point[Asset Group]="","",VLOOKUP(Point[Affixed To],sign_affix,2,FALSE))</f>
        <v/>
      </c>
      <c r="BA267" s="14" t="str">
        <f>IF(Point[Size HxB mm]="","",Point[Size HxB mm])</f>
        <v/>
      </c>
      <c r="BB267" s="14" t="str">
        <f>IF(Point[Height m]="","",Point[Height m])</f>
        <v/>
      </c>
      <c r="BC267" s="14" t="str">
        <f>IF(Point[Asset Group]="","",VLOOKUP(Point[Post Material],material_master,2,FALSE))</f>
        <v/>
      </c>
      <c r="BD267" s="14" t="str">
        <f>IF(Point[Asset Group]="","",VLOOKUP(Point[Post Number],number,2,FALSE))</f>
        <v/>
      </c>
      <c r="BE267" s="14" t="str">
        <f>IF(Point[Asset Group]="","",VLOOKUP(Point[Structure SubType],subdom_master_gdb,2,FALSE))</f>
        <v/>
      </c>
      <c r="BF267" s="14" t="str">
        <f>IF(Point[Area m2]="","",Point[Area m2])</f>
        <v/>
      </c>
      <c r="BG267" s="14" t="str">
        <f>IF(Point[Length m]="","",Point[Length m])</f>
        <v/>
      </c>
      <c r="BH267" s="14" t="str">
        <f>IF(Point[Width m]="","",Point[Width m])</f>
        <v/>
      </c>
      <c r="BI267" s="14" t="str">
        <f>IF(Point[Diameter m]="","",Point[Diameter m])</f>
        <v/>
      </c>
      <c r="BJ267" s="14" t="str">
        <f>IF(Point[Asset Group]="","",VLOOKUP(Point[Number of Pipes],number,2,FALSE))</f>
        <v/>
      </c>
      <c r="BK267" s="14" t="str">
        <f>IF(Point[Asset Group]="","",VLOOKUP(Point[Combined Name],2,FALSE))</f>
        <v/>
      </c>
      <c r="BL267" s="14" t="str">
        <f>IF(Point[Asset Group]="","",VLOOKUP(Point[Size Class],size_class,2,FALSE))</f>
        <v/>
      </c>
      <c r="BM267" s="14" t="str">
        <f>IF(Point[Asset Group]="","",VLOOKUP(Point[Age Class],age_class,2,FALSE))</f>
        <v/>
      </c>
      <c r="BN267" s="14" t="str">
        <f>IF(Point[Girth (cm)]="","",Point[Girth (cm)])</f>
        <v/>
      </c>
      <c r="BO267" s="14" t="str">
        <f>IF(Point[Crown Radius (m)]="","",Point[Crown Radius (m)])</f>
        <v/>
      </c>
      <c r="BP267" s="14" t="str">
        <f>IF(Point[Asset Group]="","",VLOOKUP(Point[Rooting Environment],root_enviro,2,FALSE))</f>
        <v/>
      </c>
      <c r="BQ267" s="14" t="str">
        <f>IF(Point[Asset Group]="","",VLOOKUP(Point[Tree Surround],tree_surround,2,FALSE))</f>
        <v/>
      </c>
      <c r="BR267" s="14" t="str">
        <f>IF(Point[Asset Group]="","",VLOOKUP(Point[Tree Grill],yes_no,2,FALSE))</f>
        <v/>
      </c>
      <c r="BS267" s="14" t="str">
        <f>IF(Point[Asset Group]="","",VLOOKUP(Point[Tree Location],tree_location,2,FALSE))</f>
        <v/>
      </c>
    </row>
    <row r="268" spans="1:71" s="3" customFormat="1" x14ac:dyDescent="0.2">
      <c r="A268" s="3" t="str">
        <f>IF(Point[DWG File Name]="","",Point[DWG File Name])</f>
        <v/>
      </c>
      <c r="B268" s="3" t="str">
        <f>IF(Point[DWG Layer Name]="","",Point[DWG Layer Name])</f>
        <v/>
      </c>
      <c r="C268" s="3" t="str">
        <f>IF(Point[DWG Handle]="","",Point[DWG Handle])</f>
        <v/>
      </c>
      <c r="D268" s="58" t="str">
        <f>IF(Point[X]="","",Point[X])</f>
        <v/>
      </c>
      <c r="E268" s="58" t="str">
        <f>IF(Point[Y]="","",Point[Y])</f>
        <v/>
      </c>
      <c r="F268" s="3" t="str">
        <f>IF(Point[Replacement Asset]="","",Point[Replacement Asset])</f>
        <v/>
      </c>
      <c r="G268" s="3" t="str">
        <f>IF(Point[Asset ID]="","",UPPER(Point[Asset ID]))</f>
        <v/>
      </c>
      <c r="H268" s="3" t="str">
        <f>IF(Point[Asset Group]="","",VLOOKUP(Point[Asset Group],asset_grp_pt,4,FALSE))</f>
        <v/>
      </c>
      <c r="I268" s="3" t="str">
        <f>IF(Point[Asset Group]="","",VLOOKUP(Point[Asset Group],asset_grp_pt,2,FALSE))</f>
        <v/>
      </c>
      <c r="J268" s="3" t="str">
        <f>IF(Point[Asset Group]="","",VLOOKUP(Point[Asset Group],asset_grp_pt,3,FALSE))</f>
        <v/>
      </c>
      <c r="K268" s="3" t="str">
        <f>IF(Point[Asset Group]="","",VLOOKUP(Point[Asset Type],type_master_list,2,FALSE))</f>
        <v/>
      </c>
      <c r="L268" s="3" t="str">
        <f>IF(Point[Asset Name]="","",PROPER(Point[Asset Name]))</f>
        <v/>
      </c>
      <c r="M268" s="11" t="str">
        <f>IF(Point[Install Date]="","",Point[Install Date])</f>
        <v/>
      </c>
      <c r="N268" s="11" t="str">
        <f>IF(Point[Note]="","",PROPER(Point[Note]))</f>
        <v/>
      </c>
      <c r="O268" s="11" t="str">
        <f>IF(Point[Resource Consent Number]="","",UPPER(Point[Resource Consent Number]))</f>
        <v/>
      </c>
      <c r="P268" s="53" t="str">
        <f>IF(Point[Asset Unit Cost]="","",Point[Asset Unit Cost])</f>
        <v/>
      </c>
      <c r="Q268" s="11" t="str">
        <f>IF(Point[Added By]="","",UPPER(Point[Added By]))</f>
        <v/>
      </c>
      <c r="R268" s="11" t="str">
        <f>IF(Point[Added Date]="","",Point[Added Date])</f>
        <v/>
      </c>
      <c r="S268" s="14" t="str">
        <f>IF(Point[Z COORD]="","",Point[Z COORD])</f>
        <v/>
      </c>
      <c r="T268" s="14" t="str">
        <f>IF(Point[Asset Description]="","",PROPER(Point[Asset Description]))</f>
        <v/>
      </c>
      <c r="U268" s="14" t="str">
        <f>IF(Point[[Artist ]]="","",PROPER(Point[[Artist ]]))</f>
        <v/>
      </c>
      <c r="V268" s="14" t="str">
        <f>IF(Point[Material Notes]="","",PROPER(Point[Material Notes]))</f>
        <v/>
      </c>
      <c r="W268" s="14" t="str">
        <f>IF(Point[Dimension Notes]="","",Point[Dimension Notes])</f>
        <v/>
      </c>
      <c r="X268" s="14" t="str">
        <f>IF(Point[List]="","",VLOOKUP(Point[Burner Number],number,2,FALSE))</f>
        <v/>
      </c>
      <c r="Y268" s="14" t="str">
        <f>IF(Point[List]="","",VLOOKUP(Point[Fuel],bbq_fuel,2,FALSE))</f>
        <v/>
      </c>
      <c r="Z268" s="14" t="str">
        <f>IF(Point[List]="","",VLOOKUP(Point[Cabinet Material],bbq_material,2,FALSE))</f>
        <v/>
      </c>
      <c r="AA268" s="14" t="str">
        <f>IF(Point[Asset Group]="","",VLOOKUP(Point[Manufacturer],manufacturer,2,FALSE))</f>
        <v/>
      </c>
      <c r="AB268" s="14" t="str">
        <f>IF(Point[Uinsex WC]="","",Point[Uinsex WC])</f>
        <v/>
      </c>
      <c r="AC268" s="14" t="str">
        <f>IF(Point[Female WC]="","",Point[Female WC])</f>
        <v/>
      </c>
      <c r="AD268" s="14" t="str">
        <f>IF(Point[Male WC]="","",Point[Male WC])</f>
        <v/>
      </c>
      <c r="AE268" s="14" t="str">
        <f>IF(Point[Urinal]="","",Point[Urinal])</f>
        <v/>
      </c>
      <c r="AF268" s="14" t="str">
        <f>IF(Point[Disabled Unisex]="","",Point[Disabled Unisex])</f>
        <v/>
      </c>
      <c r="AG268" s="14" t="str">
        <f>IF(Point[Disabled Female]="","",Point[Disabled Female])</f>
        <v/>
      </c>
      <c r="AH268" s="14" t="str">
        <f>IF(Point[Disabled Male]="","",Point[Disabled Male])</f>
        <v/>
      </c>
      <c r="AI268" s="14" t="str">
        <f>IF(Point[Asset Group]="","",VLOOKUP(Point[Handrail],yes_no,2,FALSE))</f>
        <v/>
      </c>
      <c r="AJ268" s="14" t="str">
        <f>IF(Point[Asset Group]="","",VLOOKUP(Point[Baby Changing],yes_no,2,FALSE))</f>
        <v/>
      </c>
      <c r="AK268" s="14" t="str">
        <f>IF(Point[Asset Group]="","",VLOOKUP(Point[Service Room],yes_no,2,FALSE))</f>
        <v/>
      </c>
      <c r="AL268" s="14" t="str">
        <f>IF(Point[Asset Group]="","",VLOOKUP(Point[Service Tap],service_tap,2,FALSE))</f>
        <v/>
      </c>
      <c r="AM268" s="14" t="str">
        <f>IF(Point[Asset Group]="","",VLOOKUP(Point[Heating Type],wc_heating,2,FALSE))</f>
        <v/>
      </c>
      <c r="AN268" s="14" t="str">
        <f>IF(Point[Asset Group]="","",VLOOKUP(Point[Power Supply],power_supply,2,FALSE))</f>
        <v/>
      </c>
      <c r="AO268" s="14" t="str">
        <f>IF(Point[Asset Group]="","",VLOOKUP(Point[Waste Water],waste_water,2,FALSE))</f>
        <v/>
      </c>
      <c r="AP268" s="14" t="str">
        <f>IF(Point[Asset Group]="","",VLOOKUP(Point[Furniture SubType],subdom_master_gdb,2,FALSE))</f>
        <v/>
      </c>
      <c r="AQ268" s="14" t="str">
        <f>IF(Point[Asset Group]="","",VLOOKUP(Point[Concrete Pad],yes_no,2,FALSE))</f>
        <v/>
      </c>
      <c r="AR268" s="14" t="str">
        <f>IF(Point[Asset Group]="","",VLOOKUP(Point[Material],material_master,2,FALSE))</f>
        <v/>
      </c>
      <c r="AS268" s="14" t="str">
        <f>IF(Point[Asset Group]="","",VLOOKUP(Point[Plumbing],irrigation_plumbing,2,FALSE))</f>
        <v/>
      </c>
      <c r="AT268" s="14" t="str">
        <f>IF(Point[Asset Group]="","",VLOOKUP(Point[Sprinklers],irrigation_sprinklers,2,FALSE))</f>
        <v/>
      </c>
      <c r="AU268" s="14" t="str">
        <f>IF(Point[Asset Group]="","",VLOOKUP(Point[System],irrigation_system,2,FALSE))</f>
        <v/>
      </c>
      <c r="AV268" s="14" t="str">
        <f>IF(Point[Asset Group]="","",VLOOKUP(Point[Status],irrigation_status,2,FALSE))</f>
        <v/>
      </c>
      <c r="AW268" s="11" t="str">
        <f>IF(Point[Date of manufacture]="","",Point[Date of manufacture])</f>
        <v/>
      </c>
      <c r="AX268" s="14" t="str">
        <f>IF(Point[Asset Group]="","",VLOOKUP(Point[Sign Purpose],sign_purpose,2,FALSE))</f>
        <v/>
      </c>
      <c r="AY268" s="14" t="str">
        <f>IF(Point[Asset Group]="","",VLOOKUP(Point[Sign Material],material_master,2,FALSE))</f>
        <v/>
      </c>
      <c r="AZ268" s="14" t="str">
        <f>IF(Point[Asset Group]="","",VLOOKUP(Point[Affixed To],sign_affix,2,FALSE))</f>
        <v/>
      </c>
      <c r="BA268" s="14" t="str">
        <f>IF(Point[Size HxB mm]="","",Point[Size HxB mm])</f>
        <v/>
      </c>
      <c r="BB268" s="14" t="str">
        <f>IF(Point[Height m]="","",Point[Height m])</f>
        <v/>
      </c>
      <c r="BC268" s="14" t="str">
        <f>IF(Point[Asset Group]="","",VLOOKUP(Point[Post Material],material_master,2,FALSE))</f>
        <v/>
      </c>
      <c r="BD268" s="14" t="str">
        <f>IF(Point[Asset Group]="","",VLOOKUP(Point[Post Number],number,2,FALSE))</f>
        <v/>
      </c>
      <c r="BE268" s="14" t="str">
        <f>IF(Point[Asset Group]="","",VLOOKUP(Point[Structure SubType],subdom_master_gdb,2,FALSE))</f>
        <v/>
      </c>
      <c r="BF268" s="14" t="str">
        <f>IF(Point[Area m2]="","",Point[Area m2])</f>
        <v/>
      </c>
      <c r="BG268" s="14" t="str">
        <f>IF(Point[Length m]="","",Point[Length m])</f>
        <v/>
      </c>
      <c r="BH268" s="14" t="str">
        <f>IF(Point[Width m]="","",Point[Width m])</f>
        <v/>
      </c>
      <c r="BI268" s="14" t="str">
        <f>IF(Point[Diameter m]="","",Point[Diameter m])</f>
        <v/>
      </c>
      <c r="BJ268" s="14" t="str">
        <f>IF(Point[Asset Group]="","",VLOOKUP(Point[Number of Pipes],number,2,FALSE))</f>
        <v/>
      </c>
      <c r="BK268" s="14" t="str">
        <f>IF(Point[Asset Group]="","",VLOOKUP(Point[Combined Name],2,FALSE))</f>
        <v/>
      </c>
      <c r="BL268" s="14" t="str">
        <f>IF(Point[Asset Group]="","",VLOOKUP(Point[Size Class],size_class,2,FALSE))</f>
        <v/>
      </c>
      <c r="BM268" s="14" t="str">
        <f>IF(Point[Asset Group]="","",VLOOKUP(Point[Age Class],age_class,2,FALSE))</f>
        <v/>
      </c>
      <c r="BN268" s="14" t="str">
        <f>IF(Point[Girth (cm)]="","",Point[Girth (cm)])</f>
        <v/>
      </c>
      <c r="BO268" s="14" t="str">
        <f>IF(Point[Crown Radius (m)]="","",Point[Crown Radius (m)])</f>
        <v/>
      </c>
      <c r="BP268" s="14" t="str">
        <f>IF(Point[Asset Group]="","",VLOOKUP(Point[Rooting Environment],root_enviro,2,FALSE))</f>
        <v/>
      </c>
      <c r="BQ268" s="14" t="str">
        <f>IF(Point[Asset Group]="","",VLOOKUP(Point[Tree Surround],tree_surround,2,FALSE))</f>
        <v/>
      </c>
      <c r="BR268" s="14" t="str">
        <f>IF(Point[Asset Group]="","",VLOOKUP(Point[Tree Grill],yes_no,2,FALSE))</f>
        <v/>
      </c>
      <c r="BS268" s="14" t="str">
        <f>IF(Point[Asset Group]="","",VLOOKUP(Point[Tree Location],tree_location,2,FALSE))</f>
        <v/>
      </c>
    </row>
    <row r="269" spans="1:71" s="3" customFormat="1" x14ac:dyDescent="0.2">
      <c r="A269" s="3" t="str">
        <f>IF(Point[DWG File Name]="","",Point[DWG File Name])</f>
        <v/>
      </c>
      <c r="B269" s="3" t="str">
        <f>IF(Point[DWG Layer Name]="","",Point[DWG Layer Name])</f>
        <v/>
      </c>
      <c r="C269" s="3" t="str">
        <f>IF(Point[DWG Handle]="","",Point[DWG Handle])</f>
        <v/>
      </c>
      <c r="D269" s="58" t="str">
        <f>IF(Point[X]="","",Point[X])</f>
        <v/>
      </c>
      <c r="E269" s="58" t="str">
        <f>IF(Point[Y]="","",Point[Y])</f>
        <v/>
      </c>
      <c r="F269" s="3" t="str">
        <f>IF(Point[Replacement Asset]="","",Point[Replacement Asset])</f>
        <v/>
      </c>
      <c r="G269" s="3" t="str">
        <f>IF(Point[Asset ID]="","",UPPER(Point[Asset ID]))</f>
        <v/>
      </c>
      <c r="H269" s="3" t="str">
        <f>IF(Point[Asset Group]="","",VLOOKUP(Point[Asset Group],asset_grp_pt,4,FALSE))</f>
        <v/>
      </c>
      <c r="I269" s="3" t="str">
        <f>IF(Point[Asset Group]="","",VLOOKUP(Point[Asset Group],asset_grp_pt,2,FALSE))</f>
        <v/>
      </c>
      <c r="J269" s="3" t="str">
        <f>IF(Point[Asset Group]="","",VLOOKUP(Point[Asset Group],asset_grp_pt,3,FALSE))</f>
        <v/>
      </c>
      <c r="K269" s="3" t="str">
        <f>IF(Point[Asset Group]="","",VLOOKUP(Point[Asset Type],type_master_list,2,FALSE))</f>
        <v/>
      </c>
      <c r="L269" s="3" t="str">
        <f>IF(Point[Asset Name]="","",PROPER(Point[Asset Name]))</f>
        <v/>
      </c>
      <c r="M269" s="11" t="str">
        <f>IF(Point[Install Date]="","",Point[Install Date])</f>
        <v/>
      </c>
      <c r="N269" s="11" t="str">
        <f>IF(Point[Note]="","",PROPER(Point[Note]))</f>
        <v/>
      </c>
      <c r="O269" s="11" t="str">
        <f>IF(Point[Resource Consent Number]="","",UPPER(Point[Resource Consent Number]))</f>
        <v/>
      </c>
      <c r="P269" s="53" t="str">
        <f>IF(Point[Asset Unit Cost]="","",Point[Asset Unit Cost])</f>
        <v/>
      </c>
      <c r="Q269" s="11" t="str">
        <f>IF(Point[Added By]="","",UPPER(Point[Added By]))</f>
        <v/>
      </c>
      <c r="R269" s="11" t="str">
        <f>IF(Point[Added Date]="","",Point[Added Date])</f>
        <v/>
      </c>
      <c r="S269" s="14" t="str">
        <f>IF(Point[Z COORD]="","",Point[Z COORD])</f>
        <v/>
      </c>
      <c r="T269" s="14" t="str">
        <f>IF(Point[Asset Description]="","",PROPER(Point[Asset Description]))</f>
        <v/>
      </c>
      <c r="U269" s="14" t="str">
        <f>IF(Point[[Artist ]]="","",PROPER(Point[[Artist ]]))</f>
        <v/>
      </c>
      <c r="V269" s="14" t="str">
        <f>IF(Point[Material Notes]="","",PROPER(Point[Material Notes]))</f>
        <v/>
      </c>
      <c r="W269" s="14" t="str">
        <f>IF(Point[Dimension Notes]="","",Point[Dimension Notes])</f>
        <v/>
      </c>
      <c r="X269" s="14" t="str">
        <f>IF(Point[List]="","",VLOOKUP(Point[Burner Number],number,2,FALSE))</f>
        <v/>
      </c>
      <c r="Y269" s="14" t="str">
        <f>IF(Point[List]="","",VLOOKUP(Point[Fuel],bbq_fuel,2,FALSE))</f>
        <v/>
      </c>
      <c r="Z269" s="14" t="str">
        <f>IF(Point[List]="","",VLOOKUP(Point[Cabinet Material],bbq_material,2,FALSE))</f>
        <v/>
      </c>
      <c r="AA269" s="14" t="str">
        <f>IF(Point[Asset Group]="","",VLOOKUP(Point[Manufacturer],manufacturer,2,FALSE))</f>
        <v/>
      </c>
      <c r="AB269" s="14" t="str">
        <f>IF(Point[Uinsex WC]="","",Point[Uinsex WC])</f>
        <v/>
      </c>
      <c r="AC269" s="14" t="str">
        <f>IF(Point[Female WC]="","",Point[Female WC])</f>
        <v/>
      </c>
      <c r="AD269" s="14" t="str">
        <f>IF(Point[Male WC]="","",Point[Male WC])</f>
        <v/>
      </c>
      <c r="AE269" s="14" t="str">
        <f>IF(Point[Urinal]="","",Point[Urinal])</f>
        <v/>
      </c>
      <c r="AF269" s="14" t="str">
        <f>IF(Point[Disabled Unisex]="","",Point[Disabled Unisex])</f>
        <v/>
      </c>
      <c r="AG269" s="14" t="str">
        <f>IF(Point[Disabled Female]="","",Point[Disabled Female])</f>
        <v/>
      </c>
      <c r="AH269" s="14" t="str">
        <f>IF(Point[Disabled Male]="","",Point[Disabled Male])</f>
        <v/>
      </c>
      <c r="AI269" s="14" t="str">
        <f>IF(Point[Asset Group]="","",VLOOKUP(Point[Handrail],yes_no,2,FALSE))</f>
        <v/>
      </c>
      <c r="AJ269" s="14" t="str">
        <f>IF(Point[Asset Group]="","",VLOOKUP(Point[Baby Changing],yes_no,2,FALSE))</f>
        <v/>
      </c>
      <c r="AK269" s="14" t="str">
        <f>IF(Point[Asset Group]="","",VLOOKUP(Point[Service Room],yes_no,2,FALSE))</f>
        <v/>
      </c>
      <c r="AL269" s="14" t="str">
        <f>IF(Point[Asset Group]="","",VLOOKUP(Point[Service Tap],service_tap,2,FALSE))</f>
        <v/>
      </c>
      <c r="AM269" s="14" t="str">
        <f>IF(Point[Asset Group]="","",VLOOKUP(Point[Heating Type],wc_heating,2,FALSE))</f>
        <v/>
      </c>
      <c r="AN269" s="14" t="str">
        <f>IF(Point[Asset Group]="","",VLOOKUP(Point[Power Supply],power_supply,2,FALSE))</f>
        <v/>
      </c>
      <c r="AO269" s="14" t="str">
        <f>IF(Point[Asset Group]="","",VLOOKUP(Point[Waste Water],waste_water,2,FALSE))</f>
        <v/>
      </c>
      <c r="AP269" s="14" t="str">
        <f>IF(Point[Asset Group]="","",VLOOKUP(Point[Furniture SubType],subdom_master_gdb,2,FALSE))</f>
        <v/>
      </c>
      <c r="AQ269" s="14" t="str">
        <f>IF(Point[Asset Group]="","",VLOOKUP(Point[Concrete Pad],yes_no,2,FALSE))</f>
        <v/>
      </c>
      <c r="AR269" s="14" t="str">
        <f>IF(Point[Asset Group]="","",VLOOKUP(Point[Material],material_master,2,FALSE))</f>
        <v/>
      </c>
      <c r="AS269" s="14" t="str">
        <f>IF(Point[Asset Group]="","",VLOOKUP(Point[Plumbing],irrigation_plumbing,2,FALSE))</f>
        <v/>
      </c>
      <c r="AT269" s="14" t="str">
        <f>IF(Point[Asset Group]="","",VLOOKUP(Point[Sprinklers],irrigation_sprinklers,2,FALSE))</f>
        <v/>
      </c>
      <c r="AU269" s="14" t="str">
        <f>IF(Point[Asset Group]="","",VLOOKUP(Point[System],irrigation_system,2,FALSE))</f>
        <v/>
      </c>
      <c r="AV269" s="14" t="str">
        <f>IF(Point[Asset Group]="","",VLOOKUP(Point[Status],irrigation_status,2,FALSE))</f>
        <v/>
      </c>
      <c r="AW269" s="11" t="str">
        <f>IF(Point[Date of manufacture]="","",Point[Date of manufacture])</f>
        <v/>
      </c>
      <c r="AX269" s="14" t="str">
        <f>IF(Point[Asset Group]="","",VLOOKUP(Point[Sign Purpose],sign_purpose,2,FALSE))</f>
        <v/>
      </c>
      <c r="AY269" s="14" t="str">
        <f>IF(Point[Asset Group]="","",VLOOKUP(Point[Sign Material],material_master,2,FALSE))</f>
        <v/>
      </c>
      <c r="AZ269" s="14" t="str">
        <f>IF(Point[Asset Group]="","",VLOOKUP(Point[Affixed To],sign_affix,2,FALSE))</f>
        <v/>
      </c>
      <c r="BA269" s="14" t="str">
        <f>IF(Point[Size HxB mm]="","",Point[Size HxB mm])</f>
        <v/>
      </c>
      <c r="BB269" s="14" t="str">
        <f>IF(Point[Height m]="","",Point[Height m])</f>
        <v/>
      </c>
      <c r="BC269" s="14" t="str">
        <f>IF(Point[Asset Group]="","",VLOOKUP(Point[Post Material],material_master,2,FALSE))</f>
        <v/>
      </c>
      <c r="BD269" s="14" t="str">
        <f>IF(Point[Asset Group]="","",VLOOKUP(Point[Post Number],number,2,FALSE))</f>
        <v/>
      </c>
      <c r="BE269" s="14" t="str">
        <f>IF(Point[Asset Group]="","",VLOOKUP(Point[Structure SubType],subdom_master_gdb,2,FALSE))</f>
        <v/>
      </c>
      <c r="BF269" s="14" t="str">
        <f>IF(Point[Area m2]="","",Point[Area m2])</f>
        <v/>
      </c>
      <c r="BG269" s="14" t="str">
        <f>IF(Point[Length m]="","",Point[Length m])</f>
        <v/>
      </c>
      <c r="BH269" s="14" t="str">
        <f>IF(Point[Width m]="","",Point[Width m])</f>
        <v/>
      </c>
      <c r="BI269" s="14" t="str">
        <f>IF(Point[Diameter m]="","",Point[Diameter m])</f>
        <v/>
      </c>
      <c r="BJ269" s="14" t="str">
        <f>IF(Point[Asset Group]="","",VLOOKUP(Point[Number of Pipes],number,2,FALSE))</f>
        <v/>
      </c>
      <c r="BK269" s="14" t="str">
        <f>IF(Point[Asset Group]="","",VLOOKUP(Point[Combined Name],2,FALSE))</f>
        <v/>
      </c>
      <c r="BL269" s="14" t="str">
        <f>IF(Point[Asset Group]="","",VLOOKUP(Point[Size Class],size_class,2,FALSE))</f>
        <v/>
      </c>
      <c r="BM269" s="14" t="str">
        <f>IF(Point[Asset Group]="","",VLOOKUP(Point[Age Class],age_class,2,FALSE))</f>
        <v/>
      </c>
      <c r="BN269" s="14" t="str">
        <f>IF(Point[Girth (cm)]="","",Point[Girth (cm)])</f>
        <v/>
      </c>
      <c r="BO269" s="14" t="str">
        <f>IF(Point[Crown Radius (m)]="","",Point[Crown Radius (m)])</f>
        <v/>
      </c>
      <c r="BP269" s="14" t="str">
        <f>IF(Point[Asset Group]="","",VLOOKUP(Point[Rooting Environment],root_enviro,2,FALSE))</f>
        <v/>
      </c>
      <c r="BQ269" s="14" t="str">
        <f>IF(Point[Asset Group]="","",VLOOKUP(Point[Tree Surround],tree_surround,2,FALSE))</f>
        <v/>
      </c>
      <c r="BR269" s="14" t="str">
        <f>IF(Point[Asset Group]="","",VLOOKUP(Point[Tree Grill],yes_no,2,FALSE))</f>
        <v/>
      </c>
      <c r="BS269" s="14" t="str">
        <f>IF(Point[Asset Group]="","",VLOOKUP(Point[Tree Location],tree_location,2,FALSE))</f>
        <v/>
      </c>
    </row>
    <row r="270" spans="1:71" s="3" customFormat="1" x14ac:dyDescent="0.2">
      <c r="A270" s="3" t="str">
        <f>IF(Point[DWG File Name]="","",Point[DWG File Name])</f>
        <v/>
      </c>
      <c r="B270" s="3" t="str">
        <f>IF(Point[DWG Layer Name]="","",Point[DWG Layer Name])</f>
        <v/>
      </c>
      <c r="C270" s="3" t="str">
        <f>IF(Point[DWG Handle]="","",Point[DWG Handle])</f>
        <v/>
      </c>
      <c r="D270" s="58" t="str">
        <f>IF(Point[X]="","",Point[X])</f>
        <v/>
      </c>
      <c r="E270" s="58" t="str">
        <f>IF(Point[Y]="","",Point[Y])</f>
        <v/>
      </c>
      <c r="F270" s="3" t="str">
        <f>IF(Point[Replacement Asset]="","",Point[Replacement Asset])</f>
        <v/>
      </c>
      <c r="G270" s="3" t="str">
        <f>IF(Point[Asset ID]="","",UPPER(Point[Asset ID]))</f>
        <v/>
      </c>
      <c r="H270" s="3" t="str">
        <f>IF(Point[Asset Group]="","",VLOOKUP(Point[Asset Group],asset_grp_pt,4,FALSE))</f>
        <v/>
      </c>
      <c r="I270" s="3" t="str">
        <f>IF(Point[Asset Group]="","",VLOOKUP(Point[Asset Group],asset_grp_pt,2,FALSE))</f>
        <v/>
      </c>
      <c r="J270" s="3" t="str">
        <f>IF(Point[Asset Group]="","",VLOOKUP(Point[Asset Group],asset_grp_pt,3,FALSE))</f>
        <v/>
      </c>
      <c r="K270" s="3" t="str">
        <f>IF(Point[Asset Group]="","",VLOOKUP(Point[Asset Type],type_master_list,2,FALSE))</f>
        <v/>
      </c>
      <c r="L270" s="3" t="str">
        <f>IF(Point[Asset Name]="","",PROPER(Point[Asset Name]))</f>
        <v/>
      </c>
      <c r="M270" s="11" t="str">
        <f>IF(Point[Install Date]="","",Point[Install Date])</f>
        <v/>
      </c>
      <c r="N270" s="11" t="str">
        <f>IF(Point[Note]="","",PROPER(Point[Note]))</f>
        <v/>
      </c>
      <c r="O270" s="11" t="str">
        <f>IF(Point[Resource Consent Number]="","",UPPER(Point[Resource Consent Number]))</f>
        <v/>
      </c>
      <c r="P270" s="53" t="str">
        <f>IF(Point[Asset Unit Cost]="","",Point[Asset Unit Cost])</f>
        <v/>
      </c>
      <c r="Q270" s="11" t="str">
        <f>IF(Point[Added By]="","",UPPER(Point[Added By]))</f>
        <v/>
      </c>
      <c r="R270" s="11" t="str">
        <f>IF(Point[Added Date]="","",Point[Added Date])</f>
        <v/>
      </c>
      <c r="S270" s="14" t="str">
        <f>IF(Point[Z COORD]="","",Point[Z COORD])</f>
        <v/>
      </c>
      <c r="T270" s="14" t="str">
        <f>IF(Point[Asset Description]="","",PROPER(Point[Asset Description]))</f>
        <v/>
      </c>
      <c r="U270" s="14" t="str">
        <f>IF(Point[[Artist ]]="","",PROPER(Point[[Artist ]]))</f>
        <v/>
      </c>
      <c r="V270" s="14" t="str">
        <f>IF(Point[Material Notes]="","",PROPER(Point[Material Notes]))</f>
        <v/>
      </c>
      <c r="W270" s="14" t="str">
        <f>IF(Point[Dimension Notes]="","",Point[Dimension Notes])</f>
        <v/>
      </c>
      <c r="X270" s="14" t="str">
        <f>IF(Point[List]="","",VLOOKUP(Point[Burner Number],number,2,FALSE))</f>
        <v/>
      </c>
      <c r="Y270" s="14" t="str">
        <f>IF(Point[List]="","",VLOOKUP(Point[Fuel],bbq_fuel,2,FALSE))</f>
        <v/>
      </c>
      <c r="Z270" s="14" t="str">
        <f>IF(Point[List]="","",VLOOKUP(Point[Cabinet Material],bbq_material,2,FALSE))</f>
        <v/>
      </c>
      <c r="AA270" s="14" t="str">
        <f>IF(Point[Asset Group]="","",VLOOKUP(Point[Manufacturer],manufacturer,2,FALSE))</f>
        <v/>
      </c>
      <c r="AB270" s="14" t="str">
        <f>IF(Point[Uinsex WC]="","",Point[Uinsex WC])</f>
        <v/>
      </c>
      <c r="AC270" s="14" t="str">
        <f>IF(Point[Female WC]="","",Point[Female WC])</f>
        <v/>
      </c>
      <c r="AD270" s="14" t="str">
        <f>IF(Point[Male WC]="","",Point[Male WC])</f>
        <v/>
      </c>
      <c r="AE270" s="14" t="str">
        <f>IF(Point[Urinal]="","",Point[Urinal])</f>
        <v/>
      </c>
      <c r="AF270" s="14" t="str">
        <f>IF(Point[Disabled Unisex]="","",Point[Disabled Unisex])</f>
        <v/>
      </c>
      <c r="AG270" s="14" t="str">
        <f>IF(Point[Disabled Female]="","",Point[Disabled Female])</f>
        <v/>
      </c>
      <c r="AH270" s="14" t="str">
        <f>IF(Point[Disabled Male]="","",Point[Disabled Male])</f>
        <v/>
      </c>
      <c r="AI270" s="14" t="str">
        <f>IF(Point[Asset Group]="","",VLOOKUP(Point[Handrail],yes_no,2,FALSE))</f>
        <v/>
      </c>
      <c r="AJ270" s="14" t="str">
        <f>IF(Point[Asset Group]="","",VLOOKUP(Point[Baby Changing],yes_no,2,FALSE))</f>
        <v/>
      </c>
      <c r="AK270" s="14" t="str">
        <f>IF(Point[Asset Group]="","",VLOOKUP(Point[Service Room],yes_no,2,FALSE))</f>
        <v/>
      </c>
      <c r="AL270" s="14" t="str">
        <f>IF(Point[Asset Group]="","",VLOOKUP(Point[Service Tap],service_tap,2,FALSE))</f>
        <v/>
      </c>
      <c r="AM270" s="14" t="str">
        <f>IF(Point[Asset Group]="","",VLOOKUP(Point[Heating Type],wc_heating,2,FALSE))</f>
        <v/>
      </c>
      <c r="AN270" s="14" t="str">
        <f>IF(Point[Asset Group]="","",VLOOKUP(Point[Power Supply],power_supply,2,FALSE))</f>
        <v/>
      </c>
      <c r="AO270" s="14" t="str">
        <f>IF(Point[Asset Group]="","",VLOOKUP(Point[Waste Water],waste_water,2,FALSE))</f>
        <v/>
      </c>
      <c r="AP270" s="14" t="str">
        <f>IF(Point[Asset Group]="","",VLOOKUP(Point[Furniture SubType],subdom_master_gdb,2,FALSE))</f>
        <v/>
      </c>
      <c r="AQ270" s="14" t="str">
        <f>IF(Point[Asset Group]="","",VLOOKUP(Point[Concrete Pad],yes_no,2,FALSE))</f>
        <v/>
      </c>
      <c r="AR270" s="14" t="str">
        <f>IF(Point[Asset Group]="","",VLOOKUP(Point[Material],material_master,2,FALSE))</f>
        <v/>
      </c>
      <c r="AS270" s="14" t="str">
        <f>IF(Point[Asset Group]="","",VLOOKUP(Point[Plumbing],irrigation_plumbing,2,FALSE))</f>
        <v/>
      </c>
      <c r="AT270" s="14" t="str">
        <f>IF(Point[Asset Group]="","",VLOOKUP(Point[Sprinklers],irrigation_sprinklers,2,FALSE))</f>
        <v/>
      </c>
      <c r="AU270" s="14" t="str">
        <f>IF(Point[Asset Group]="","",VLOOKUP(Point[System],irrigation_system,2,FALSE))</f>
        <v/>
      </c>
      <c r="AV270" s="14" t="str">
        <f>IF(Point[Asset Group]="","",VLOOKUP(Point[Status],irrigation_status,2,FALSE))</f>
        <v/>
      </c>
      <c r="AW270" s="11" t="str">
        <f>IF(Point[Date of manufacture]="","",Point[Date of manufacture])</f>
        <v/>
      </c>
      <c r="AX270" s="14" t="str">
        <f>IF(Point[Asset Group]="","",VLOOKUP(Point[Sign Purpose],sign_purpose,2,FALSE))</f>
        <v/>
      </c>
      <c r="AY270" s="14" t="str">
        <f>IF(Point[Asset Group]="","",VLOOKUP(Point[Sign Material],material_master,2,FALSE))</f>
        <v/>
      </c>
      <c r="AZ270" s="14" t="str">
        <f>IF(Point[Asset Group]="","",VLOOKUP(Point[Affixed To],sign_affix,2,FALSE))</f>
        <v/>
      </c>
      <c r="BA270" s="14" t="str">
        <f>IF(Point[Size HxB mm]="","",Point[Size HxB mm])</f>
        <v/>
      </c>
      <c r="BB270" s="14" t="str">
        <f>IF(Point[Height m]="","",Point[Height m])</f>
        <v/>
      </c>
      <c r="BC270" s="14" t="str">
        <f>IF(Point[Asset Group]="","",VLOOKUP(Point[Post Material],material_master,2,FALSE))</f>
        <v/>
      </c>
      <c r="BD270" s="14" t="str">
        <f>IF(Point[Asset Group]="","",VLOOKUP(Point[Post Number],number,2,FALSE))</f>
        <v/>
      </c>
      <c r="BE270" s="14" t="str">
        <f>IF(Point[Asset Group]="","",VLOOKUP(Point[Structure SubType],subdom_master_gdb,2,FALSE))</f>
        <v/>
      </c>
      <c r="BF270" s="14" t="str">
        <f>IF(Point[Area m2]="","",Point[Area m2])</f>
        <v/>
      </c>
      <c r="BG270" s="14" t="str">
        <f>IF(Point[Length m]="","",Point[Length m])</f>
        <v/>
      </c>
      <c r="BH270" s="14" t="str">
        <f>IF(Point[Width m]="","",Point[Width m])</f>
        <v/>
      </c>
      <c r="BI270" s="14" t="str">
        <f>IF(Point[Diameter m]="","",Point[Diameter m])</f>
        <v/>
      </c>
      <c r="BJ270" s="14" t="str">
        <f>IF(Point[Asset Group]="","",VLOOKUP(Point[Number of Pipes],number,2,FALSE))</f>
        <v/>
      </c>
      <c r="BK270" s="14" t="str">
        <f>IF(Point[Asset Group]="","",VLOOKUP(Point[Combined Name],2,FALSE))</f>
        <v/>
      </c>
      <c r="BL270" s="14" t="str">
        <f>IF(Point[Asset Group]="","",VLOOKUP(Point[Size Class],size_class,2,FALSE))</f>
        <v/>
      </c>
      <c r="BM270" s="14" t="str">
        <f>IF(Point[Asset Group]="","",VLOOKUP(Point[Age Class],age_class,2,FALSE))</f>
        <v/>
      </c>
      <c r="BN270" s="14" t="str">
        <f>IF(Point[Girth (cm)]="","",Point[Girth (cm)])</f>
        <v/>
      </c>
      <c r="BO270" s="14" t="str">
        <f>IF(Point[Crown Radius (m)]="","",Point[Crown Radius (m)])</f>
        <v/>
      </c>
      <c r="BP270" s="14" t="str">
        <f>IF(Point[Asset Group]="","",VLOOKUP(Point[Rooting Environment],root_enviro,2,FALSE))</f>
        <v/>
      </c>
      <c r="BQ270" s="14" t="str">
        <f>IF(Point[Asset Group]="","",VLOOKUP(Point[Tree Surround],tree_surround,2,FALSE))</f>
        <v/>
      </c>
      <c r="BR270" s="14" t="str">
        <f>IF(Point[Asset Group]="","",VLOOKUP(Point[Tree Grill],yes_no,2,FALSE))</f>
        <v/>
      </c>
      <c r="BS270" s="14" t="str">
        <f>IF(Point[Asset Group]="","",VLOOKUP(Point[Tree Location],tree_location,2,FALSE))</f>
        <v/>
      </c>
    </row>
    <row r="271" spans="1:71" s="3" customFormat="1" x14ac:dyDescent="0.2">
      <c r="A271" s="3" t="str">
        <f>IF(Point[DWG File Name]="","",Point[DWG File Name])</f>
        <v/>
      </c>
      <c r="B271" s="3" t="str">
        <f>IF(Point[DWG Layer Name]="","",Point[DWG Layer Name])</f>
        <v/>
      </c>
      <c r="C271" s="3" t="str">
        <f>IF(Point[DWG Handle]="","",Point[DWG Handle])</f>
        <v/>
      </c>
      <c r="D271" s="58" t="str">
        <f>IF(Point[X]="","",Point[X])</f>
        <v/>
      </c>
      <c r="E271" s="58" t="str">
        <f>IF(Point[Y]="","",Point[Y])</f>
        <v/>
      </c>
      <c r="F271" s="3" t="str">
        <f>IF(Point[Replacement Asset]="","",Point[Replacement Asset])</f>
        <v/>
      </c>
      <c r="G271" s="3" t="str">
        <f>IF(Point[Asset ID]="","",UPPER(Point[Asset ID]))</f>
        <v/>
      </c>
      <c r="H271" s="3" t="str">
        <f>IF(Point[Asset Group]="","",VLOOKUP(Point[Asset Group],asset_grp_pt,4,FALSE))</f>
        <v/>
      </c>
      <c r="I271" s="3" t="str">
        <f>IF(Point[Asset Group]="","",VLOOKUP(Point[Asset Group],asset_grp_pt,2,FALSE))</f>
        <v/>
      </c>
      <c r="J271" s="3" t="str">
        <f>IF(Point[Asset Group]="","",VLOOKUP(Point[Asset Group],asset_grp_pt,3,FALSE))</f>
        <v/>
      </c>
      <c r="K271" s="3" t="str">
        <f>IF(Point[Asset Group]="","",VLOOKUP(Point[Asset Type],type_master_list,2,FALSE))</f>
        <v/>
      </c>
      <c r="L271" s="3" t="str">
        <f>IF(Point[Asset Name]="","",PROPER(Point[Asset Name]))</f>
        <v/>
      </c>
      <c r="M271" s="11" t="str">
        <f>IF(Point[Install Date]="","",Point[Install Date])</f>
        <v/>
      </c>
      <c r="N271" s="11" t="str">
        <f>IF(Point[Note]="","",PROPER(Point[Note]))</f>
        <v/>
      </c>
      <c r="O271" s="11" t="str">
        <f>IF(Point[Resource Consent Number]="","",UPPER(Point[Resource Consent Number]))</f>
        <v/>
      </c>
      <c r="P271" s="53" t="str">
        <f>IF(Point[Asset Unit Cost]="","",Point[Asset Unit Cost])</f>
        <v/>
      </c>
      <c r="Q271" s="11" t="str">
        <f>IF(Point[Added By]="","",UPPER(Point[Added By]))</f>
        <v/>
      </c>
      <c r="R271" s="11" t="str">
        <f>IF(Point[Added Date]="","",Point[Added Date])</f>
        <v/>
      </c>
      <c r="S271" s="14" t="str">
        <f>IF(Point[Z COORD]="","",Point[Z COORD])</f>
        <v/>
      </c>
      <c r="T271" s="14" t="str">
        <f>IF(Point[Asset Description]="","",PROPER(Point[Asset Description]))</f>
        <v/>
      </c>
      <c r="U271" s="14" t="str">
        <f>IF(Point[[Artist ]]="","",PROPER(Point[[Artist ]]))</f>
        <v/>
      </c>
      <c r="V271" s="14" t="str">
        <f>IF(Point[Material Notes]="","",PROPER(Point[Material Notes]))</f>
        <v/>
      </c>
      <c r="W271" s="14" t="str">
        <f>IF(Point[Dimension Notes]="","",Point[Dimension Notes])</f>
        <v/>
      </c>
      <c r="X271" s="14" t="str">
        <f>IF(Point[List]="","",VLOOKUP(Point[Burner Number],number,2,FALSE))</f>
        <v/>
      </c>
      <c r="Y271" s="14" t="str">
        <f>IF(Point[List]="","",VLOOKUP(Point[Fuel],bbq_fuel,2,FALSE))</f>
        <v/>
      </c>
      <c r="Z271" s="14" t="str">
        <f>IF(Point[List]="","",VLOOKUP(Point[Cabinet Material],bbq_material,2,FALSE))</f>
        <v/>
      </c>
      <c r="AA271" s="14" t="str">
        <f>IF(Point[Asset Group]="","",VLOOKUP(Point[Manufacturer],manufacturer,2,FALSE))</f>
        <v/>
      </c>
      <c r="AB271" s="14" t="str">
        <f>IF(Point[Uinsex WC]="","",Point[Uinsex WC])</f>
        <v/>
      </c>
      <c r="AC271" s="14" t="str">
        <f>IF(Point[Female WC]="","",Point[Female WC])</f>
        <v/>
      </c>
      <c r="AD271" s="14" t="str">
        <f>IF(Point[Male WC]="","",Point[Male WC])</f>
        <v/>
      </c>
      <c r="AE271" s="14" t="str">
        <f>IF(Point[Urinal]="","",Point[Urinal])</f>
        <v/>
      </c>
      <c r="AF271" s="14" t="str">
        <f>IF(Point[Disabled Unisex]="","",Point[Disabled Unisex])</f>
        <v/>
      </c>
      <c r="AG271" s="14" t="str">
        <f>IF(Point[Disabled Female]="","",Point[Disabled Female])</f>
        <v/>
      </c>
      <c r="AH271" s="14" t="str">
        <f>IF(Point[Disabled Male]="","",Point[Disabled Male])</f>
        <v/>
      </c>
      <c r="AI271" s="14" t="str">
        <f>IF(Point[Asset Group]="","",VLOOKUP(Point[Handrail],yes_no,2,FALSE))</f>
        <v/>
      </c>
      <c r="AJ271" s="14" t="str">
        <f>IF(Point[Asset Group]="","",VLOOKUP(Point[Baby Changing],yes_no,2,FALSE))</f>
        <v/>
      </c>
      <c r="AK271" s="14" t="str">
        <f>IF(Point[Asset Group]="","",VLOOKUP(Point[Service Room],yes_no,2,FALSE))</f>
        <v/>
      </c>
      <c r="AL271" s="14" t="str">
        <f>IF(Point[Asset Group]="","",VLOOKUP(Point[Service Tap],service_tap,2,FALSE))</f>
        <v/>
      </c>
      <c r="AM271" s="14" t="str">
        <f>IF(Point[Asset Group]="","",VLOOKUP(Point[Heating Type],wc_heating,2,FALSE))</f>
        <v/>
      </c>
      <c r="AN271" s="14" t="str">
        <f>IF(Point[Asset Group]="","",VLOOKUP(Point[Power Supply],power_supply,2,FALSE))</f>
        <v/>
      </c>
      <c r="AO271" s="14" t="str">
        <f>IF(Point[Asset Group]="","",VLOOKUP(Point[Waste Water],waste_water,2,FALSE))</f>
        <v/>
      </c>
      <c r="AP271" s="14" t="str">
        <f>IF(Point[Asset Group]="","",VLOOKUP(Point[Furniture SubType],subdom_master_gdb,2,FALSE))</f>
        <v/>
      </c>
      <c r="AQ271" s="14" t="str">
        <f>IF(Point[Asset Group]="","",VLOOKUP(Point[Concrete Pad],yes_no,2,FALSE))</f>
        <v/>
      </c>
      <c r="AR271" s="14" t="str">
        <f>IF(Point[Asset Group]="","",VLOOKUP(Point[Material],material_master,2,FALSE))</f>
        <v/>
      </c>
      <c r="AS271" s="14" t="str">
        <f>IF(Point[Asset Group]="","",VLOOKUP(Point[Plumbing],irrigation_plumbing,2,FALSE))</f>
        <v/>
      </c>
      <c r="AT271" s="14" t="str">
        <f>IF(Point[Asset Group]="","",VLOOKUP(Point[Sprinklers],irrigation_sprinklers,2,FALSE))</f>
        <v/>
      </c>
      <c r="AU271" s="14" t="str">
        <f>IF(Point[Asset Group]="","",VLOOKUP(Point[System],irrigation_system,2,FALSE))</f>
        <v/>
      </c>
      <c r="AV271" s="14" t="str">
        <f>IF(Point[Asset Group]="","",VLOOKUP(Point[Status],irrigation_status,2,FALSE))</f>
        <v/>
      </c>
      <c r="AW271" s="11" t="str">
        <f>IF(Point[Date of manufacture]="","",Point[Date of manufacture])</f>
        <v/>
      </c>
      <c r="AX271" s="14" t="str">
        <f>IF(Point[Asset Group]="","",VLOOKUP(Point[Sign Purpose],sign_purpose,2,FALSE))</f>
        <v/>
      </c>
      <c r="AY271" s="14" t="str">
        <f>IF(Point[Asset Group]="","",VLOOKUP(Point[Sign Material],material_master,2,FALSE))</f>
        <v/>
      </c>
      <c r="AZ271" s="14" t="str">
        <f>IF(Point[Asset Group]="","",VLOOKUP(Point[Affixed To],sign_affix,2,FALSE))</f>
        <v/>
      </c>
      <c r="BA271" s="14" t="str">
        <f>IF(Point[Size HxB mm]="","",Point[Size HxB mm])</f>
        <v/>
      </c>
      <c r="BB271" s="14" t="str">
        <f>IF(Point[Height m]="","",Point[Height m])</f>
        <v/>
      </c>
      <c r="BC271" s="14" t="str">
        <f>IF(Point[Asset Group]="","",VLOOKUP(Point[Post Material],material_master,2,FALSE))</f>
        <v/>
      </c>
      <c r="BD271" s="14" t="str">
        <f>IF(Point[Asset Group]="","",VLOOKUP(Point[Post Number],number,2,FALSE))</f>
        <v/>
      </c>
      <c r="BE271" s="14" t="str">
        <f>IF(Point[Asset Group]="","",VLOOKUP(Point[Structure SubType],subdom_master_gdb,2,FALSE))</f>
        <v/>
      </c>
      <c r="BF271" s="14" t="str">
        <f>IF(Point[Area m2]="","",Point[Area m2])</f>
        <v/>
      </c>
      <c r="BG271" s="14" t="str">
        <f>IF(Point[Length m]="","",Point[Length m])</f>
        <v/>
      </c>
      <c r="BH271" s="14" t="str">
        <f>IF(Point[Width m]="","",Point[Width m])</f>
        <v/>
      </c>
      <c r="BI271" s="14" t="str">
        <f>IF(Point[Diameter m]="","",Point[Diameter m])</f>
        <v/>
      </c>
      <c r="BJ271" s="14" t="str">
        <f>IF(Point[Asset Group]="","",VLOOKUP(Point[Number of Pipes],number,2,FALSE))</f>
        <v/>
      </c>
      <c r="BK271" s="14" t="str">
        <f>IF(Point[Asset Group]="","",VLOOKUP(Point[Combined Name],2,FALSE))</f>
        <v/>
      </c>
      <c r="BL271" s="14" t="str">
        <f>IF(Point[Asset Group]="","",VLOOKUP(Point[Size Class],size_class,2,FALSE))</f>
        <v/>
      </c>
      <c r="BM271" s="14" t="str">
        <f>IF(Point[Asset Group]="","",VLOOKUP(Point[Age Class],age_class,2,FALSE))</f>
        <v/>
      </c>
      <c r="BN271" s="14" t="str">
        <f>IF(Point[Girth (cm)]="","",Point[Girth (cm)])</f>
        <v/>
      </c>
      <c r="BO271" s="14" t="str">
        <f>IF(Point[Crown Radius (m)]="","",Point[Crown Radius (m)])</f>
        <v/>
      </c>
      <c r="BP271" s="14" t="str">
        <f>IF(Point[Asset Group]="","",VLOOKUP(Point[Rooting Environment],root_enviro,2,FALSE))</f>
        <v/>
      </c>
      <c r="BQ271" s="14" t="str">
        <f>IF(Point[Asset Group]="","",VLOOKUP(Point[Tree Surround],tree_surround,2,FALSE))</f>
        <v/>
      </c>
      <c r="BR271" s="14" t="str">
        <f>IF(Point[Asset Group]="","",VLOOKUP(Point[Tree Grill],yes_no,2,FALSE))</f>
        <v/>
      </c>
      <c r="BS271" s="14" t="str">
        <f>IF(Point[Asset Group]="","",VLOOKUP(Point[Tree Location],tree_location,2,FALSE))</f>
        <v/>
      </c>
    </row>
    <row r="272" spans="1:71" s="3" customFormat="1" x14ac:dyDescent="0.2">
      <c r="A272" s="3" t="str">
        <f>IF(Point[DWG File Name]="","",Point[DWG File Name])</f>
        <v/>
      </c>
      <c r="B272" s="3" t="str">
        <f>IF(Point[DWG Layer Name]="","",Point[DWG Layer Name])</f>
        <v/>
      </c>
      <c r="C272" s="3" t="str">
        <f>IF(Point[DWG Handle]="","",Point[DWG Handle])</f>
        <v/>
      </c>
      <c r="D272" s="58" t="str">
        <f>IF(Point[X]="","",Point[X])</f>
        <v/>
      </c>
      <c r="E272" s="58" t="str">
        <f>IF(Point[Y]="","",Point[Y])</f>
        <v/>
      </c>
      <c r="F272" s="3" t="str">
        <f>IF(Point[Replacement Asset]="","",Point[Replacement Asset])</f>
        <v/>
      </c>
      <c r="G272" s="3" t="str">
        <f>IF(Point[Asset ID]="","",UPPER(Point[Asset ID]))</f>
        <v/>
      </c>
      <c r="H272" s="3" t="str">
        <f>IF(Point[Asset Group]="","",VLOOKUP(Point[Asset Group],asset_grp_pt,4,FALSE))</f>
        <v/>
      </c>
      <c r="I272" s="3" t="str">
        <f>IF(Point[Asset Group]="","",VLOOKUP(Point[Asset Group],asset_grp_pt,2,FALSE))</f>
        <v/>
      </c>
      <c r="J272" s="3" t="str">
        <f>IF(Point[Asset Group]="","",VLOOKUP(Point[Asset Group],asset_grp_pt,3,FALSE))</f>
        <v/>
      </c>
      <c r="K272" s="3" t="str">
        <f>IF(Point[Asset Group]="","",VLOOKUP(Point[Asset Type],type_master_list,2,FALSE))</f>
        <v/>
      </c>
      <c r="L272" s="3" t="str">
        <f>IF(Point[Asset Name]="","",PROPER(Point[Asset Name]))</f>
        <v/>
      </c>
      <c r="M272" s="11" t="str">
        <f>IF(Point[Install Date]="","",Point[Install Date])</f>
        <v/>
      </c>
      <c r="N272" s="11" t="str">
        <f>IF(Point[Note]="","",PROPER(Point[Note]))</f>
        <v/>
      </c>
      <c r="O272" s="11" t="str">
        <f>IF(Point[Resource Consent Number]="","",UPPER(Point[Resource Consent Number]))</f>
        <v/>
      </c>
      <c r="P272" s="53" t="str">
        <f>IF(Point[Asset Unit Cost]="","",Point[Asset Unit Cost])</f>
        <v/>
      </c>
      <c r="Q272" s="11" t="str">
        <f>IF(Point[Added By]="","",UPPER(Point[Added By]))</f>
        <v/>
      </c>
      <c r="R272" s="11" t="str">
        <f>IF(Point[Added Date]="","",Point[Added Date])</f>
        <v/>
      </c>
      <c r="S272" s="14" t="str">
        <f>IF(Point[Z COORD]="","",Point[Z COORD])</f>
        <v/>
      </c>
      <c r="T272" s="14" t="str">
        <f>IF(Point[Asset Description]="","",PROPER(Point[Asset Description]))</f>
        <v/>
      </c>
      <c r="U272" s="14" t="str">
        <f>IF(Point[[Artist ]]="","",PROPER(Point[[Artist ]]))</f>
        <v/>
      </c>
      <c r="V272" s="14" t="str">
        <f>IF(Point[Material Notes]="","",PROPER(Point[Material Notes]))</f>
        <v/>
      </c>
      <c r="W272" s="14" t="str">
        <f>IF(Point[Dimension Notes]="","",Point[Dimension Notes])</f>
        <v/>
      </c>
      <c r="X272" s="14" t="str">
        <f>IF(Point[List]="","",VLOOKUP(Point[Burner Number],number,2,FALSE))</f>
        <v/>
      </c>
      <c r="Y272" s="14" t="str">
        <f>IF(Point[List]="","",VLOOKUP(Point[Fuel],bbq_fuel,2,FALSE))</f>
        <v/>
      </c>
      <c r="Z272" s="14" t="str">
        <f>IF(Point[List]="","",VLOOKUP(Point[Cabinet Material],bbq_material,2,FALSE))</f>
        <v/>
      </c>
      <c r="AA272" s="14" t="str">
        <f>IF(Point[Asset Group]="","",VLOOKUP(Point[Manufacturer],manufacturer,2,FALSE))</f>
        <v/>
      </c>
      <c r="AB272" s="14" t="str">
        <f>IF(Point[Uinsex WC]="","",Point[Uinsex WC])</f>
        <v/>
      </c>
      <c r="AC272" s="14" t="str">
        <f>IF(Point[Female WC]="","",Point[Female WC])</f>
        <v/>
      </c>
      <c r="AD272" s="14" t="str">
        <f>IF(Point[Male WC]="","",Point[Male WC])</f>
        <v/>
      </c>
      <c r="AE272" s="14" t="str">
        <f>IF(Point[Urinal]="","",Point[Urinal])</f>
        <v/>
      </c>
      <c r="AF272" s="14" t="str">
        <f>IF(Point[Disabled Unisex]="","",Point[Disabled Unisex])</f>
        <v/>
      </c>
      <c r="AG272" s="14" t="str">
        <f>IF(Point[Disabled Female]="","",Point[Disabled Female])</f>
        <v/>
      </c>
      <c r="AH272" s="14" t="str">
        <f>IF(Point[Disabled Male]="","",Point[Disabled Male])</f>
        <v/>
      </c>
      <c r="AI272" s="14" t="str">
        <f>IF(Point[Asset Group]="","",VLOOKUP(Point[Handrail],yes_no,2,FALSE))</f>
        <v/>
      </c>
      <c r="AJ272" s="14" t="str">
        <f>IF(Point[Asset Group]="","",VLOOKUP(Point[Baby Changing],yes_no,2,FALSE))</f>
        <v/>
      </c>
      <c r="AK272" s="14" t="str">
        <f>IF(Point[Asset Group]="","",VLOOKUP(Point[Service Room],yes_no,2,FALSE))</f>
        <v/>
      </c>
      <c r="AL272" s="14" t="str">
        <f>IF(Point[Asset Group]="","",VLOOKUP(Point[Service Tap],service_tap,2,FALSE))</f>
        <v/>
      </c>
      <c r="AM272" s="14" t="str">
        <f>IF(Point[Asset Group]="","",VLOOKUP(Point[Heating Type],wc_heating,2,FALSE))</f>
        <v/>
      </c>
      <c r="AN272" s="14" t="str">
        <f>IF(Point[Asset Group]="","",VLOOKUP(Point[Power Supply],power_supply,2,FALSE))</f>
        <v/>
      </c>
      <c r="AO272" s="14" t="str">
        <f>IF(Point[Asset Group]="","",VLOOKUP(Point[Waste Water],waste_water,2,FALSE))</f>
        <v/>
      </c>
      <c r="AP272" s="14" t="str">
        <f>IF(Point[Asset Group]="","",VLOOKUP(Point[Furniture SubType],subdom_master_gdb,2,FALSE))</f>
        <v/>
      </c>
      <c r="AQ272" s="14" t="str">
        <f>IF(Point[Asset Group]="","",VLOOKUP(Point[Concrete Pad],yes_no,2,FALSE))</f>
        <v/>
      </c>
      <c r="AR272" s="14" t="str">
        <f>IF(Point[Asset Group]="","",VLOOKUP(Point[Material],material_master,2,FALSE))</f>
        <v/>
      </c>
      <c r="AS272" s="14" t="str">
        <f>IF(Point[Asset Group]="","",VLOOKUP(Point[Plumbing],irrigation_plumbing,2,FALSE))</f>
        <v/>
      </c>
      <c r="AT272" s="14" t="str">
        <f>IF(Point[Asset Group]="","",VLOOKUP(Point[Sprinklers],irrigation_sprinklers,2,FALSE))</f>
        <v/>
      </c>
      <c r="AU272" s="14" t="str">
        <f>IF(Point[Asset Group]="","",VLOOKUP(Point[System],irrigation_system,2,FALSE))</f>
        <v/>
      </c>
      <c r="AV272" s="14" t="str">
        <f>IF(Point[Asset Group]="","",VLOOKUP(Point[Status],irrigation_status,2,FALSE))</f>
        <v/>
      </c>
      <c r="AW272" s="11" t="str">
        <f>IF(Point[Date of manufacture]="","",Point[Date of manufacture])</f>
        <v/>
      </c>
      <c r="AX272" s="14" t="str">
        <f>IF(Point[Asset Group]="","",VLOOKUP(Point[Sign Purpose],sign_purpose,2,FALSE))</f>
        <v/>
      </c>
      <c r="AY272" s="14" t="str">
        <f>IF(Point[Asset Group]="","",VLOOKUP(Point[Sign Material],material_master,2,FALSE))</f>
        <v/>
      </c>
      <c r="AZ272" s="14" t="str">
        <f>IF(Point[Asset Group]="","",VLOOKUP(Point[Affixed To],sign_affix,2,FALSE))</f>
        <v/>
      </c>
      <c r="BA272" s="14" t="str">
        <f>IF(Point[Size HxB mm]="","",Point[Size HxB mm])</f>
        <v/>
      </c>
      <c r="BB272" s="14" t="str">
        <f>IF(Point[Height m]="","",Point[Height m])</f>
        <v/>
      </c>
      <c r="BC272" s="14" t="str">
        <f>IF(Point[Asset Group]="","",VLOOKUP(Point[Post Material],material_master,2,FALSE))</f>
        <v/>
      </c>
      <c r="BD272" s="14" t="str">
        <f>IF(Point[Asset Group]="","",VLOOKUP(Point[Post Number],number,2,FALSE))</f>
        <v/>
      </c>
      <c r="BE272" s="14" t="str">
        <f>IF(Point[Asset Group]="","",VLOOKUP(Point[Structure SubType],subdom_master_gdb,2,FALSE))</f>
        <v/>
      </c>
      <c r="BF272" s="14" t="str">
        <f>IF(Point[Area m2]="","",Point[Area m2])</f>
        <v/>
      </c>
      <c r="BG272" s="14" t="str">
        <f>IF(Point[Length m]="","",Point[Length m])</f>
        <v/>
      </c>
      <c r="BH272" s="14" t="str">
        <f>IF(Point[Width m]="","",Point[Width m])</f>
        <v/>
      </c>
      <c r="BI272" s="14" t="str">
        <f>IF(Point[Diameter m]="","",Point[Diameter m])</f>
        <v/>
      </c>
      <c r="BJ272" s="14" t="str">
        <f>IF(Point[Asset Group]="","",VLOOKUP(Point[Number of Pipes],number,2,FALSE))</f>
        <v/>
      </c>
      <c r="BK272" s="14" t="str">
        <f>IF(Point[Asset Group]="","",VLOOKUP(Point[Combined Name],2,FALSE))</f>
        <v/>
      </c>
      <c r="BL272" s="14" t="str">
        <f>IF(Point[Asset Group]="","",VLOOKUP(Point[Size Class],size_class,2,FALSE))</f>
        <v/>
      </c>
      <c r="BM272" s="14" t="str">
        <f>IF(Point[Asset Group]="","",VLOOKUP(Point[Age Class],age_class,2,FALSE))</f>
        <v/>
      </c>
      <c r="BN272" s="14" t="str">
        <f>IF(Point[Girth (cm)]="","",Point[Girth (cm)])</f>
        <v/>
      </c>
      <c r="BO272" s="14" t="str">
        <f>IF(Point[Crown Radius (m)]="","",Point[Crown Radius (m)])</f>
        <v/>
      </c>
      <c r="BP272" s="14" t="str">
        <f>IF(Point[Asset Group]="","",VLOOKUP(Point[Rooting Environment],root_enviro,2,FALSE))</f>
        <v/>
      </c>
      <c r="BQ272" s="14" t="str">
        <f>IF(Point[Asset Group]="","",VLOOKUP(Point[Tree Surround],tree_surround,2,FALSE))</f>
        <v/>
      </c>
      <c r="BR272" s="14" t="str">
        <f>IF(Point[Asset Group]="","",VLOOKUP(Point[Tree Grill],yes_no,2,FALSE))</f>
        <v/>
      </c>
      <c r="BS272" s="14" t="str">
        <f>IF(Point[Asset Group]="","",VLOOKUP(Point[Tree Location],tree_location,2,FALSE))</f>
        <v/>
      </c>
    </row>
    <row r="273" spans="1:71" s="3" customFormat="1" x14ac:dyDescent="0.2">
      <c r="A273" s="3" t="str">
        <f>IF(Point[DWG File Name]="","",Point[DWG File Name])</f>
        <v/>
      </c>
      <c r="B273" s="3" t="str">
        <f>IF(Point[DWG Layer Name]="","",Point[DWG Layer Name])</f>
        <v/>
      </c>
      <c r="C273" s="3" t="str">
        <f>IF(Point[DWG Handle]="","",Point[DWG Handle])</f>
        <v/>
      </c>
      <c r="D273" s="58" t="str">
        <f>IF(Point[X]="","",Point[X])</f>
        <v/>
      </c>
      <c r="E273" s="58" t="str">
        <f>IF(Point[Y]="","",Point[Y])</f>
        <v/>
      </c>
      <c r="F273" s="3" t="str">
        <f>IF(Point[Replacement Asset]="","",Point[Replacement Asset])</f>
        <v/>
      </c>
      <c r="G273" s="3" t="str">
        <f>IF(Point[Asset ID]="","",UPPER(Point[Asset ID]))</f>
        <v/>
      </c>
      <c r="H273" s="3" t="str">
        <f>IF(Point[Asset Group]="","",VLOOKUP(Point[Asset Group],asset_grp_pt,4,FALSE))</f>
        <v/>
      </c>
      <c r="I273" s="3" t="str">
        <f>IF(Point[Asset Group]="","",VLOOKUP(Point[Asset Group],asset_grp_pt,2,FALSE))</f>
        <v/>
      </c>
      <c r="J273" s="3" t="str">
        <f>IF(Point[Asset Group]="","",VLOOKUP(Point[Asset Group],asset_grp_pt,3,FALSE))</f>
        <v/>
      </c>
      <c r="K273" s="3" t="str">
        <f>IF(Point[Asset Group]="","",VLOOKUP(Point[Asset Type],type_master_list,2,FALSE))</f>
        <v/>
      </c>
      <c r="L273" s="3" t="str">
        <f>IF(Point[Asset Name]="","",PROPER(Point[Asset Name]))</f>
        <v/>
      </c>
      <c r="M273" s="11" t="str">
        <f>IF(Point[Install Date]="","",Point[Install Date])</f>
        <v/>
      </c>
      <c r="N273" s="11" t="str">
        <f>IF(Point[Note]="","",PROPER(Point[Note]))</f>
        <v/>
      </c>
      <c r="O273" s="11" t="str">
        <f>IF(Point[Resource Consent Number]="","",UPPER(Point[Resource Consent Number]))</f>
        <v/>
      </c>
      <c r="P273" s="53" t="str">
        <f>IF(Point[Asset Unit Cost]="","",Point[Asset Unit Cost])</f>
        <v/>
      </c>
      <c r="Q273" s="11" t="str">
        <f>IF(Point[Added By]="","",UPPER(Point[Added By]))</f>
        <v/>
      </c>
      <c r="R273" s="11" t="str">
        <f>IF(Point[Added Date]="","",Point[Added Date])</f>
        <v/>
      </c>
      <c r="S273" s="14" t="str">
        <f>IF(Point[Z COORD]="","",Point[Z COORD])</f>
        <v/>
      </c>
      <c r="T273" s="14" t="str">
        <f>IF(Point[Asset Description]="","",PROPER(Point[Asset Description]))</f>
        <v/>
      </c>
      <c r="U273" s="14" t="str">
        <f>IF(Point[[Artist ]]="","",PROPER(Point[[Artist ]]))</f>
        <v/>
      </c>
      <c r="V273" s="14" t="str">
        <f>IF(Point[Material Notes]="","",PROPER(Point[Material Notes]))</f>
        <v/>
      </c>
      <c r="W273" s="14" t="str">
        <f>IF(Point[Dimension Notes]="","",Point[Dimension Notes])</f>
        <v/>
      </c>
      <c r="X273" s="14" t="str">
        <f>IF(Point[List]="","",VLOOKUP(Point[Burner Number],number,2,FALSE))</f>
        <v/>
      </c>
      <c r="Y273" s="14" t="str">
        <f>IF(Point[List]="","",VLOOKUP(Point[Fuel],bbq_fuel,2,FALSE))</f>
        <v/>
      </c>
      <c r="Z273" s="14" t="str">
        <f>IF(Point[List]="","",VLOOKUP(Point[Cabinet Material],bbq_material,2,FALSE))</f>
        <v/>
      </c>
      <c r="AA273" s="14" t="str">
        <f>IF(Point[Asset Group]="","",VLOOKUP(Point[Manufacturer],manufacturer,2,FALSE))</f>
        <v/>
      </c>
      <c r="AB273" s="14" t="str">
        <f>IF(Point[Uinsex WC]="","",Point[Uinsex WC])</f>
        <v/>
      </c>
      <c r="AC273" s="14" t="str">
        <f>IF(Point[Female WC]="","",Point[Female WC])</f>
        <v/>
      </c>
      <c r="AD273" s="14" t="str">
        <f>IF(Point[Male WC]="","",Point[Male WC])</f>
        <v/>
      </c>
      <c r="AE273" s="14" t="str">
        <f>IF(Point[Urinal]="","",Point[Urinal])</f>
        <v/>
      </c>
      <c r="AF273" s="14" t="str">
        <f>IF(Point[Disabled Unisex]="","",Point[Disabled Unisex])</f>
        <v/>
      </c>
      <c r="AG273" s="14" t="str">
        <f>IF(Point[Disabled Female]="","",Point[Disabled Female])</f>
        <v/>
      </c>
      <c r="AH273" s="14" t="str">
        <f>IF(Point[Disabled Male]="","",Point[Disabled Male])</f>
        <v/>
      </c>
      <c r="AI273" s="14" t="str">
        <f>IF(Point[Asset Group]="","",VLOOKUP(Point[Handrail],yes_no,2,FALSE))</f>
        <v/>
      </c>
      <c r="AJ273" s="14" t="str">
        <f>IF(Point[Asset Group]="","",VLOOKUP(Point[Baby Changing],yes_no,2,FALSE))</f>
        <v/>
      </c>
      <c r="AK273" s="14" t="str">
        <f>IF(Point[Asset Group]="","",VLOOKUP(Point[Service Room],yes_no,2,FALSE))</f>
        <v/>
      </c>
      <c r="AL273" s="14" t="str">
        <f>IF(Point[Asset Group]="","",VLOOKUP(Point[Service Tap],service_tap,2,FALSE))</f>
        <v/>
      </c>
      <c r="AM273" s="14" t="str">
        <f>IF(Point[Asset Group]="","",VLOOKUP(Point[Heating Type],wc_heating,2,FALSE))</f>
        <v/>
      </c>
      <c r="AN273" s="14" t="str">
        <f>IF(Point[Asset Group]="","",VLOOKUP(Point[Power Supply],power_supply,2,FALSE))</f>
        <v/>
      </c>
      <c r="AO273" s="14" t="str">
        <f>IF(Point[Asset Group]="","",VLOOKUP(Point[Waste Water],waste_water,2,FALSE))</f>
        <v/>
      </c>
      <c r="AP273" s="14" t="str">
        <f>IF(Point[Asset Group]="","",VLOOKUP(Point[Furniture SubType],subdom_master_gdb,2,FALSE))</f>
        <v/>
      </c>
      <c r="AQ273" s="14" t="str">
        <f>IF(Point[Asset Group]="","",VLOOKUP(Point[Concrete Pad],yes_no,2,FALSE))</f>
        <v/>
      </c>
      <c r="AR273" s="14" t="str">
        <f>IF(Point[Asset Group]="","",VLOOKUP(Point[Material],material_master,2,FALSE))</f>
        <v/>
      </c>
      <c r="AS273" s="14" t="str">
        <f>IF(Point[Asset Group]="","",VLOOKUP(Point[Plumbing],irrigation_plumbing,2,FALSE))</f>
        <v/>
      </c>
      <c r="AT273" s="14" t="str">
        <f>IF(Point[Asset Group]="","",VLOOKUP(Point[Sprinklers],irrigation_sprinklers,2,FALSE))</f>
        <v/>
      </c>
      <c r="AU273" s="14" t="str">
        <f>IF(Point[Asset Group]="","",VLOOKUP(Point[System],irrigation_system,2,FALSE))</f>
        <v/>
      </c>
      <c r="AV273" s="14" t="str">
        <f>IF(Point[Asset Group]="","",VLOOKUP(Point[Status],irrigation_status,2,FALSE))</f>
        <v/>
      </c>
      <c r="AW273" s="11" t="str">
        <f>IF(Point[Date of manufacture]="","",Point[Date of manufacture])</f>
        <v/>
      </c>
      <c r="AX273" s="14" t="str">
        <f>IF(Point[Asset Group]="","",VLOOKUP(Point[Sign Purpose],sign_purpose,2,FALSE))</f>
        <v/>
      </c>
      <c r="AY273" s="14" t="str">
        <f>IF(Point[Asset Group]="","",VLOOKUP(Point[Sign Material],material_master,2,FALSE))</f>
        <v/>
      </c>
      <c r="AZ273" s="14" t="str">
        <f>IF(Point[Asset Group]="","",VLOOKUP(Point[Affixed To],sign_affix,2,FALSE))</f>
        <v/>
      </c>
      <c r="BA273" s="14" t="str">
        <f>IF(Point[Size HxB mm]="","",Point[Size HxB mm])</f>
        <v/>
      </c>
      <c r="BB273" s="14" t="str">
        <f>IF(Point[Height m]="","",Point[Height m])</f>
        <v/>
      </c>
      <c r="BC273" s="14" t="str">
        <f>IF(Point[Asset Group]="","",VLOOKUP(Point[Post Material],material_master,2,FALSE))</f>
        <v/>
      </c>
      <c r="BD273" s="14" t="str">
        <f>IF(Point[Asset Group]="","",VLOOKUP(Point[Post Number],number,2,FALSE))</f>
        <v/>
      </c>
      <c r="BE273" s="14" t="str">
        <f>IF(Point[Asset Group]="","",VLOOKUP(Point[Structure SubType],subdom_master_gdb,2,FALSE))</f>
        <v/>
      </c>
      <c r="BF273" s="14" t="str">
        <f>IF(Point[Area m2]="","",Point[Area m2])</f>
        <v/>
      </c>
      <c r="BG273" s="14" t="str">
        <f>IF(Point[Length m]="","",Point[Length m])</f>
        <v/>
      </c>
      <c r="BH273" s="14" t="str">
        <f>IF(Point[Width m]="","",Point[Width m])</f>
        <v/>
      </c>
      <c r="BI273" s="14" t="str">
        <f>IF(Point[Diameter m]="","",Point[Diameter m])</f>
        <v/>
      </c>
      <c r="BJ273" s="14" t="str">
        <f>IF(Point[Asset Group]="","",VLOOKUP(Point[Number of Pipes],number,2,FALSE))</f>
        <v/>
      </c>
      <c r="BK273" s="14" t="str">
        <f>IF(Point[Asset Group]="","",VLOOKUP(Point[Combined Name],2,FALSE))</f>
        <v/>
      </c>
      <c r="BL273" s="14" t="str">
        <f>IF(Point[Asset Group]="","",VLOOKUP(Point[Size Class],size_class,2,FALSE))</f>
        <v/>
      </c>
      <c r="BM273" s="14" t="str">
        <f>IF(Point[Asset Group]="","",VLOOKUP(Point[Age Class],age_class,2,FALSE))</f>
        <v/>
      </c>
      <c r="BN273" s="14" t="str">
        <f>IF(Point[Girth (cm)]="","",Point[Girth (cm)])</f>
        <v/>
      </c>
      <c r="BO273" s="14" t="str">
        <f>IF(Point[Crown Radius (m)]="","",Point[Crown Radius (m)])</f>
        <v/>
      </c>
      <c r="BP273" s="14" t="str">
        <f>IF(Point[Asset Group]="","",VLOOKUP(Point[Rooting Environment],root_enviro,2,FALSE))</f>
        <v/>
      </c>
      <c r="BQ273" s="14" t="str">
        <f>IF(Point[Asset Group]="","",VLOOKUP(Point[Tree Surround],tree_surround,2,FALSE))</f>
        <v/>
      </c>
      <c r="BR273" s="14" t="str">
        <f>IF(Point[Asset Group]="","",VLOOKUP(Point[Tree Grill],yes_no,2,FALSE))</f>
        <v/>
      </c>
      <c r="BS273" s="14" t="str">
        <f>IF(Point[Asset Group]="","",VLOOKUP(Point[Tree Location],tree_location,2,FALSE))</f>
        <v/>
      </c>
    </row>
    <row r="274" spans="1:71" s="3" customFormat="1" x14ac:dyDescent="0.2">
      <c r="A274" s="3" t="str">
        <f>IF(Point[DWG File Name]="","",Point[DWG File Name])</f>
        <v/>
      </c>
      <c r="B274" s="3" t="str">
        <f>IF(Point[DWG Layer Name]="","",Point[DWG Layer Name])</f>
        <v/>
      </c>
      <c r="C274" s="3" t="str">
        <f>IF(Point[DWG Handle]="","",Point[DWG Handle])</f>
        <v/>
      </c>
      <c r="D274" s="58" t="str">
        <f>IF(Point[X]="","",Point[X])</f>
        <v/>
      </c>
      <c r="E274" s="58" t="str">
        <f>IF(Point[Y]="","",Point[Y])</f>
        <v/>
      </c>
      <c r="F274" s="3" t="str">
        <f>IF(Point[Replacement Asset]="","",Point[Replacement Asset])</f>
        <v/>
      </c>
      <c r="G274" s="3" t="str">
        <f>IF(Point[Asset ID]="","",UPPER(Point[Asset ID]))</f>
        <v/>
      </c>
      <c r="H274" s="3" t="str">
        <f>IF(Point[Asset Group]="","",VLOOKUP(Point[Asset Group],asset_grp_pt,4,FALSE))</f>
        <v/>
      </c>
      <c r="I274" s="3" t="str">
        <f>IF(Point[Asset Group]="","",VLOOKUP(Point[Asset Group],asset_grp_pt,2,FALSE))</f>
        <v/>
      </c>
      <c r="J274" s="3" t="str">
        <f>IF(Point[Asset Group]="","",VLOOKUP(Point[Asset Group],asset_grp_pt,3,FALSE))</f>
        <v/>
      </c>
      <c r="K274" s="3" t="str">
        <f>IF(Point[Asset Group]="","",VLOOKUP(Point[Asset Type],type_master_list,2,FALSE))</f>
        <v/>
      </c>
      <c r="L274" s="3" t="str">
        <f>IF(Point[Asset Name]="","",PROPER(Point[Asset Name]))</f>
        <v/>
      </c>
      <c r="M274" s="11" t="str">
        <f>IF(Point[Install Date]="","",Point[Install Date])</f>
        <v/>
      </c>
      <c r="N274" s="11" t="str">
        <f>IF(Point[Note]="","",PROPER(Point[Note]))</f>
        <v/>
      </c>
      <c r="O274" s="11" t="str">
        <f>IF(Point[Resource Consent Number]="","",UPPER(Point[Resource Consent Number]))</f>
        <v/>
      </c>
      <c r="P274" s="53" t="str">
        <f>IF(Point[Asset Unit Cost]="","",Point[Asset Unit Cost])</f>
        <v/>
      </c>
      <c r="Q274" s="11" t="str">
        <f>IF(Point[Added By]="","",UPPER(Point[Added By]))</f>
        <v/>
      </c>
      <c r="R274" s="11" t="str">
        <f>IF(Point[Added Date]="","",Point[Added Date])</f>
        <v/>
      </c>
      <c r="S274" s="14" t="str">
        <f>IF(Point[Z COORD]="","",Point[Z COORD])</f>
        <v/>
      </c>
      <c r="T274" s="14" t="str">
        <f>IF(Point[Asset Description]="","",PROPER(Point[Asset Description]))</f>
        <v/>
      </c>
      <c r="U274" s="14" t="str">
        <f>IF(Point[[Artist ]]="","",PROPER(Point[[Artist ]]))</f>
        <v/>
      </c>
      <c r="V274" s="14" t="str">
        <f>IF(Point[Material Notes]="","",PROPER(Point[Material Notes]))</f>
        <v/>
      </c>
      <c r="W274" s="14" t="str">
        <f>IF(Point[Dimension Notes]="","",Point[Dimension Notes])</f>
        <v/>
      </c>
      <c r="X274" s="14" t="str">
        <f>IF(Point[List]="","",VLOOKUP(Point[Burner Number],number,2,FALSE))</f>
        <v/>
      </c>
      <c r="Y274" s="14" t="str">
        <f>IF(Point[List]="","",VLOOKUP(Point[Fuel],bbq_fuel,2,FALSE))</f>
        <v/>
      </c>
      <c r="Z274" s="14" t="str">
        <f>IF(Point[List]="","",VLOOKUP(Point[Cabinet Material],bbq_material,2,FALSE))</f>
        <v/>
      </c>
      <c r="AA274" s="14" t="str">
        <f>IF(Point[Asset Group]="","",VLOOKUP(Point[Manufacturer],manufacturer,2,FALSE))</f>
        <v/>
      </c>
      <c r="AB274" s="14" t="str">
        <f>IF(Point[Uinsex WC]="","",Point[Uinsex WC])</f>
        <v/>
      </c>
      <c r="AC274" s="14" t="str">
        <f>IF(Point[Female WC]="","",Point[Female WC])</f>
        <v/>
      </c>
      <c r="AD274" s="14" t="str">
        <f>IF(Point[Male WC]="","",Point[Male WC])</f>
        <v/>
      </c>
      <c r="AE274" s="14" t="str">
        <f>IF(Point[Urinal]="","",Point[Urinal])</f>
        <v/>
      </c>
      <c r="AF274" s="14" t="str">
        <f>IF(Point[Disabled Unisex]="","",Point[Disabled Unisex])</f>
        <v/>
      </c>
      <c r="AG274" s="14" t="str">
        <f>IF(Point[Disabled Female]="","",Point[Disabled Female])</f>
        <v/>
      </c>
      <c r="AH274" s="14" t="str">
        <f>IF(Point[Disabled Male]="","",Point[Disabled Male])</f>
        <v/>
      </c>
      <c r="AI274" s="14" t="str">
        <f>IF(Point[Asset Group]="","",VLOOKUP(Point[Handrail],yes_no,2,FALSE))</f>
        <v/>
      </c>
      <c r="AJ274" s="14" t="str">
        <f>IF(Point[Asset Group]="","",VLOOKUP(Point[Baby Changing],yes_no,2,FALSE))</f>
        <v/>
      </c>
      <c r="AK274" s="14" t="str">
        <f>IF(Point[Asset Group]="","",VLOOKUP(Point[Service Room],yes_no,2,FALSE))</f>
        <v/>
      </c>
      <c r="AL274" s="14" t="str">
        <f>IF(Point[Asset Group]="","",VLOOKUP(Point[Service Tap],service_tap,2,FALSE))</f>
        <v/>
      </c>
      <c r="AM274" s="14" t="str">
        <f>IF(Point[Asset Group]="","",VLOOKUP(Point[Heating Type],wc_heating,2,FALSE))</f>
        <v/>
      </c>
      <c r="AN274" s="14" t="str">
        <f>IF(Point[Asset Group]="","",VLOOKUP(Point[Power Supply],power_supply,2,FALSE))</f>
        <v/>
      </c>
      <c r="AO274" s="14" t="str">
        <f>IF(Point[Asset Group]="","",VLOOKUP(Point[Waste Water],waste_water,2,FALSE))</f>
        <v/>
      </c>
      <c r="AP274" s="14" t="str">
        <f>IF(Point[Asset Group]="","",VLOOKUP(Point[Furniture SubType],subdom_master_gdb,2,FALSE))</f>
        <v/>
      </c>
      <c r="AQ274" s="14" t="str">
        <f>IF(Point[Asset Group]="","",VLOOKUP(Point[Concrete Pad],yes_no,2,FALSE))</f>
        <v/>
      </c>
      <c r="AR274" s="14" t="str">
        <f>IF(Point[Asset Group]="","",VLOOKUP(Point[Material],material_master,2,FALSE))</f>
        <v/>
      </c>
      <c r="AS274" s="14" t="str">
        <f>IF(Point[Asset Group]="","",VLOOKUP(Point[Plumbing],irrigation_plumbing,2,FALSE))</f>
        <v/>
      </c>
      <c r="AT274" s="14" t="str">
        <f>IF(Point[Asset Group]="","",VLOOKUP(Point[Sprinklers],irrigation_sprinklers,2,FALSE))</f>
        <v/>
      </c>
      <c r="AU274" s="14" t="str">
        <f>IF(Point[Asset Group]="","",VLOOKUP(Point[System],irrigation_system,2,FALSE))</f>
        <v/>
      </c>
      <c r="AV274" s="14" t="str">
        <f>IF(Point[Asset Group]="","",VLOOKUP(Point[Status],irrigation_status,2,FALSE))</f>
        <v/>
      </c>
      <c r="AW274" s="11" t="str">
        <f>IF(Point[Date of manufacture]="","",Point[Date of manufacture])</f>
        <v/>
      </c>
      <c r="AX274" s="14" t="str">
        <f>IF(Point[Asset Group]="","",VLOOKUP(Point[Sign Purpose],sign_purpose,2,FALSE))</f>
        <v/>
      </c>
      <c r="AY274" s="14" t="str">
        <f>IF(Point[Asset Group]="","",VLOOKUP(Point[Sign Material],material_master,2,FALSE))</f>
        <v/>
      </c>
      <c r="AZ274" s="14" t="str">
        <f>IF(Point[Asset Group]="","",VLOOKUP(Point[Affixed To],sign_affix,2,FALSE))</f>
        <v/>
      </c>
      <c r="BA274" s="14" t="str">
        <f>IF(Point[Size HxB mm]="","",Point[Size HxB mm])</f>
        <v/>
      </c>
      <c r="BB274" s="14" t="str">
        <f>IF(Point[Height m]="","",Point[Height m])</f>
        <v/>
      </c>
      <c r="BC274" s="14" t="str">
        <f>IF(Point[Asset Group]="","",VLOOKUP(Point[Post Material],material_master,2,FALSE))</f>
        <v/>
      </c>
      <c r="BD274" s="14" t="str">
        <f>IF(Point[Asset Group]="","",VLOOKUP(Point[Post Number],number,2,FALSE))</f>
        <v/>
      </c>
      <c r="BE274" s="14" t="str">
        <f>IF(Point[Asset Group]="","",VLOOKUP(Point[Structure SubType],subdom_master_gdb,2,FALSE))</f>
        <v/>
      </c>
      <c r="BF274" s="14" t="str">
        <f>IF(Point[Area m2]="","",Point[Area m2])</f>
        <v/>
      </c>
      <c r="BG274" s="14" t="str">
        <f>IF(Point[Length m]="","",Point[Length m])</f>
        <v/>
      </c>
      <c r="BH274" s="14" t="str">
        <f>IF(Point[Width m]="","",Point[Width m])</f>
        <v/>
      </c>
      <c r="BI274" s="14" t="str">
        <f>IF(Point[Diameter m]="","",Point[Diameter m])</f>
        <v/>
      </c>
      <c r="BJ274" s="14" t="str">
        <f>IF(Point[Asset Group]="","",VLOOKUP(Point[Number of Pipes],number,2,FALSE))</f>
        <v/>
      </c>
      <c r="BK274" s="14" t="str">
        <f>IF(Point[Asset Group]="","",VLOOKUP(Point[Combined Name],2,FALSE))</f>
        <v/>
      </c>
      <c r="BL274" s="14" t="str">
        <f>IF(Point[Asset Group]="","",VLOOKUP(Point[Size Class],size_class,2,FALSE))</f>
        <v/>
      </c>
      <c r="BM274" s="14" t="str">
        <f>IF(Point[Asset Group]="","",VLOOKUP(Point[Age Class],age_class,2,FALSE))</f>
        <v/>
      </c>
      <c r="BN274" s="14" t="str">
        <f>IF(Point[Girth (cm)]="","",Point[Girth (cm)])</f>
        <v/>
      </c>
      <c r="BO274" s="14" t="str">
        <f>IF(Point[Crown Radius (m)]="","",Point[Crown Radius (m)])</f>
        <v/>
      </c>
      <c r="BP274" s="14" t="str">
        <f>IF(Point[Asset Group]="","",VLOOKUP(Point[Rooting Environment],root_enviro,2,FALSE))</f>
        <v/>
      </c>
      <c r="BQ274" s="14" t="str">
        <f>IF(Point[Asset Group]="","",VLOOKUP(Point[Tree Surround],tree_surround,2,FALSE))</f>
        <v/>
      </c>
      <c r="BR274" s="14" t="str">
        <f>IF(Point[Asset Group]="","",VLOOKUP(Point[Tree Grill],yes_no,2,FALSE))</f>
        <v/>
      </c>
      <c r="BS274" s="14" t="str">
        <f>IF(Point[Asset Group]="","",VLOOKUP(Point[Tree Location],tree_location,2,FALSE))</f>
        <v/>
      </c>
    </row>
    <row r="275" spans="1:71" s="3" customFormat="1" x14ac:dyDescent="0.2">
      <c r="A275" s="3" t="str">
        <f>IF(Point[DWG File Name]="","",Point[DWG File Name])</f>
        <v/>
      </c>
      <c r="B275" s="3" t="str">
        <f>IF(Point[DWG Layer Name]="","",Point[DWG Layer Name])</f>
        <v/>
      </c>
      <c r="C275" s="3" t="str">
        <f>IF(Point[DWG Handle]="","",Point[DWG Handle])</f>
        <v/>
      </c>
      <c r="D275" s="58" t="str">
        <f>IF(Point[X]="","",Point[X])</f>
        <v/>
      </c>
      <c r="E275" s="58" t="str">
        <f>IF(Point[Y]="","",Point[Y])</f>
        <v/>
      </c>
      <c r="F275" s="3" t="str">
        <f>IF(Point[Replacement Asset]="","",Point[Replacement Asset])</f>
        <v/>
      </c>
      <c r="G275" s="3" t="str">
        <f>IF(Point[Asset ID]="","",UPPER(Point[Asset ID]))</f>
        <v/>
      </c>
      <c r="H275" s="3" t="str">
        <f>IF(Point[Asset Group]="","",VLOOKUP(Point[Asset Group],asset_grp_pt,4,FALSE))</f>
        <v/>
      </c>
      <c r="I275" s="3" t="str">
        <f>IF(Point[Asset Group]="","",VLOOKUP(Point[Asset Group],asset_grp_pt,2,FALSE))</f>
        <v/>
      </c>
      <c r="J275" s="3" t="str">
        <f>IF(Point[Asset Group]="","",VLOOKUP(Point[Asset Group],asset_grp_pt,3,FALSE))</f>
        <v/>
      </c>
      <c r="K275" s="3" t="str">
        <f>IF(Point[Asset Group]="","",VLOOKUP(Point[Asset Type],type_master_list,2,FALSE))</f>
        <v/>
      </c>
      <c r="L275" s="3" t="str">
        <f>IF(Point[Asset Name]="","",PROPER(Point[Asset Name]))</f>
        <v/>
      </c>
      <c r="M275" s="11" t="str">
        <f>IF(Point[Install Date]="","",Point[Install Date])</f>
        <v/>
      </c>
      <c r="N275" s="11" t="str">
        <f>IF(Point[Note]="","",PROPER(Point[Note]))</f>
        <v/>
      </c>
      <c r="O275" s="11" t="str">
        <f>IF(Point[Resource Consent Number]="","",UPPER(Point[Resource Consent Number]))</f>
        <v/>
      </c>
      <c r="P275" s="53" t="str">
        <f>IF(Point[Asset Unit Cost]="","",Point[Asset Unit Cost])</f>
        <v/>
      </c>
      <c r="Q275" s="11" t="str">
        <f>IF(Point[Added By]="","",UPPER(Point[Added By]))</f>
        <v/>
      </c>
      <c r="R275" s="11" t="str">
        <f>IF(Point[Added Date]="","",Point[Added Date])</f>
        <v/>
      </c>
      <c r="S275" s="14" t="str">
        <f>IF(Point[Z COORD]="","",Point[Z COORD])</f>
        <v/>
      </c>
      <c r="T275" s="14" t="str">
        <f>IF(Point[Asset Description]="","",PROPER(Point[Asset Description]))</f>
        <v/>
      </c>
      <c r="U275" s="14" t="str">
        <f>IF(Point[[Artist ]]="","",PROPER(Point[[Artist ]]))</f>
        <v/>
      </c>
      <c r="V275" s="14" t="str">
        <f>IF(Point[Material Notes]="","",PROPER(Point[Material Notes]))</f>
        <v/>
      </c>
      <c r="W275" s="14" t="str">
        <f>IF(Point[Dimension Notes]="","",Point[Dimension Notes])</f>
        <v/>
      </c>
      <c r="X275" s="14" t="str">
        <f>IF(Point[List]="","",VLOOKUP(Point[Burner Number],number,2,FALSE))</f>
        <v/>
      </c>
      <c r="Y275" s="14" t="str">
        <f>IF(Point[List]="","",VLOOKUP(Point[Fuel],bbq_fuel,2,FALSE))</f>
        <v/>
      </c>
      <c r="Z275" s="14" t="str">
        <f>IF(Point[List]="","",VLOOKUP(Point[Cabinet Material],bbq_material,2,FALSE))</f>
        <v/>
      </c>
      <c r="AA275" s="14" t="str">
        <f>IF(Point[Asset Group]="","",VLOOKUP(Point[Manufacturer],manufacturer,2,FALSE))</f>
        <v/>
      </c>
      <c r="AB275" s="14" t="str">
        <f>IF(Point[Uinsex WC]="","",Point[Uinsex WC])</f>
        <v/>
      </c>
      <c r="AC275" s="14" t="str">
        <f>IF(Point[Female WC]="","",Point[Female WC])</f>
        <v/>
      </c>
      <c r="AD275" s="14" t="str">
        <f>IF(Point[Male WC]="","",Point[Male WC])</f>
        <v/>
      </c>
      <c r="AE275" s="14" t="str">
        <f>IF(Point[Urinal]="","",Point[Urinal])</f>
        <v/>
      </c>
      <c r="AF275" s="14" t="str">
        <f>IF(Point[Disabled Unisex]="","",Point[Disabled Unisex])</f>
        <v/>
      </c>
      <c r="AG275" s="14" t="str">
        <f>IF(Point[Disabled Female]="","",Point[Disabled Female])</f>
        <v/>
      </c>
      <c r="AH275" s="14" t="str">
        <f>IF(Point[Disabled Male]="","",Point[Disabled Male])</f>
        <v/>
      </c>
      <c r="AI275" s="14" t="str">
        <f>IF(Point[Asset Group]="","",VLOOKUP(Point[Handrail],yes_no,2,FALSE))</f>
        <v/>
      </c>
      <c r="AJ275" s="14" t="str">
        <f>IF(Point[Asset Group]="","",VLOOKUP(Point[Baby Changing],yes_no,2,FALSE))</f>
        <v/>
      </c>
      <c r="AK275" s="14" t="str">
        <f>IF(Point[Asset Group]="","",VLOOKUP(Point[Service Room],yes_no,2,FALSE))</f>
        <v/>
      </c>
      <c r="AL275" s="14" t="str">
        <f>IF(Point[Asset Group]="","",VLOOKUP(Point[Service Tap],service_tap,2,FALSE))</f>
        <v/>
      </c>
      <c r="AM275" s="14" t="str">
        <f>IF(Point[Asset Group]="","",VLOOKUP(Point[Heating Type],wc_heating,2,FALSE))</f>
        <v/>
      </c>
      <c r="AN275" s="14" t="str">
        <f>IF(Point[Asset Group]="","",VLOOKUP(Point[Power Supply],power_supply,2,FALSE))</f>
        <v/>
      </c>
      <c r="AO275" s="14" t="str">
        <f>IF(Point[Asset Group]="","",VLOOKUP(Point[Waste Water],waste_water,2,FALSE))</f>
        <v/>
      </c>
      <c r="AP275" s="14" t="str">
        <f>IF(Point[Asset Group]="","",VLOOKUP(Point[Furniture SubType],subdom_master_gdb,2,FALSE))</f>
        <v/>
      </c>
      <c r="AQ275" s="14" t="str">
        <f>IF(Point[Asset Group]="","",VLOOKUP(Point[Concrete Pad],yes_no,2,FALSE))</f>
        <v/>
      </c>
      <c r="AR275" s="14" t="str">
        <f>IF(Point[Asset Group]="","",VLOOKUP(Point[Material],material_master,2,FALSE))</f>
        <v/>
      </c>
      <c r="AS275" s="14" t="str">
        <f>IF(Point[Asset Group]="","",VLOOKUP(Point[Plumbing],irrigation_plumbing,2,FALSE))</f>
        <v/>
      </c>
      <c r="AT275" s="14" t="str">
        <f>IF(Point[Asset Group]="","",VLOOKUP(Point[Sprinklers],irrigation_sprinklers,2,FALSE))</f>
        <v/>
      </c>
      <c r="AU275" s="14" t="str">
        <f>IF(Point[Asset Group]="","",VLOOKUP(Point[System],irrigation_system,2,FALSE))</f>
        <v/>
      </c>
      <c r="AV275" s="14" t="str">
        <f>IF(Point[Asset Group]="","",VLOOKUP(Point[Status],irrigation_status,2,FALSE))</f>
        <v/>
      </c>
      <c r="AW275" s="11" t="str">
        <f>IF(Point[Date of manufacture]="","",Point[Date of manufacture])</f>
        <v/>
      </c>
      <c r="AX275" s="14" t="str">
        <f>IF(Point[Asset Group]="","",VLOOKUP(Point[Sign Purpose],sign_purpose,2,FALSE))</f>
        <v/>
      </c>
      <c r="AY275" s="14" t="str">
        <f>IF(Point[Asset Group]="","",VLOOKUP(Point[Sign Material],material_master,2,FALSE))</f>
        <v/>
      </c>
      <c r="AZ275" s="14" t="str">
        <f>IF(Point[Asset Group]="","",VLOOKUP(Point[Affixed To],sign_affix,2,FALSE))</f>
        <v/>
      </c>
      <c r="BA275" s="14" t="str">
        <f>IF(Point[Size HxB mm]="","",Point[Size HxB mm])</f>
        <v/>
      </c>
      <c r="BB275" s="14" t="str">
        <f>IF(Point[Height m]="","",Point[Height m])</f>
        <v/>
      </c>
      <c r="BC275" s="14" t="str">
        <f>IF(Point[Asset Group]="","",VLOOKUP(Point[Post Material],material_master,2,FALSE))</f>
        <v/>
      </c>
      <c r="BD275" s="14" t="str">
        <f>IF(Point[Asset Group]="","",VLOOKUP(Point[Post Number],number,2,FALSE))</f>
        <v/>
      </c>
      <c r="BE275" s="14" t="str">
        <f>IF(Point[Asset Group]="","",VLOOKUP(Point[Structure SubType],subdom_master_gdb,2,FALSE))</f>
        <v/>
      </c>
      <c r="BF275" s="14" t="str">
        <f>IF(Point[Area m2]="","",Point[Area m2])</f>
        <v/>
      </c>
      <c r="BG275" s="14" t="str">
        <f>IF(Point[Length m]="","",Point[Length m])</f>
        <v/>
      </c>
      <c r="BH275" s="14" t="str">
        <f>IF(Point[Width m]="","",Point[Width m])</f>
        <v/>
      </c>
      <c r="BI275" s="14" t="str">
        <f>IF(Point[Diameter m]="","",Point[Diameter m])</f>
        <v/>
      </c>
      <c r="BJ275" s="14" t="str">
        <f>IF(Point[Asset Group]="","",VLOOKUP(Point[Number of Pipes],number,2,FALSE))</f>
        <v/>
      </c>
      <c r="BK275" s="14" t="str">
        <f>IF(Point[Asset Group]="","",VLOOKUP(Point[Combined Name],2,FALSE))</f>
        <v/>
      </c>
      <c r="BL275" s="14" t="str">
        <f>IF(Point[Asset Group]="","",VLOOKUP(Point[Size Class],size_class,2,FALSE))</f>
        <v/>
      </c>
      <c r="BM275" s="14" t="str">
        <f>IF(Point[Asset Group]="","",VLOOKUP(Point[Age Class],age_class,2,FALSE))</f>
        <v/>
      </c>
      <c r="BN275" s="14" t="str">
        <f>IF(Point[Girth (cm)]="","",Point[Girth (cm)])</f>
        <v/>
      </c>
      <c r="BO275" s="14" t="str">
        <f>IF(Point[Crown Radius (m)]="","",Point[Crown Radius (m)])</f>
        <v/>
      </c>
      <c r="BP275" s="14" t="str">
        <f>IF(Point[Asset Group]="","",VLOOKUP(Point[Rooting Environment],root_enviro,2,FALSE))</f>
        <v/>
      </c>
      <c r="BQ275" s="14" t="str">
        <f>IF(Point[Asset Group]="","",VLOOKUP(Point[Tree Surround],tree_surround,2,FALSE))</f>
        <v/>
      </c>
      <c r="BR275" s="14" t="str">
        <f>IF(Point[Asset Group]="","",VLOOKUP(Point[Tree Grill],yes_no,2,FALSE))</f>
        <v/>
      </c>
      <c r="BS275" s="14" t="str">
        <f>IF(Point[Asset Group]="","",VLOOKUP(Point[Tree Location],tree_location,2,FALSE))</f>
        <v/>
      </c>
    </row>
    <row r="276" spans="1:71" s="3" customFormat="1" x14ac:dyDescent="0.2">
      <c r="A276" s="3" t="str">
        <f>IF(Point[DWG File Name]="","",Point[DWG File Name])</f>
        <v/>
      </c>
      <c r="B276" s="3" t="str">
        <f>IF(Point[DWG Layer Name]="","",Point[DWG Layer Name])</f>
        <v/>
      </c>
      <c r="C276" s="3" t="str">
        <f>IF(Point[DWG Handle]="","",Point[DWG Handle])</f>
        <v/>
      </c>
      <c r="D276" s="58" t="str">
        <f>IF(Point[X]="","",Point[X])</f>
        <v/>
      </c>
      <c r="E276" s="58" t="str">
        <f>IF(Point[Y]="","",Point[Y])</f>
        <v/>
      </c>
      <c r="F276" s="3" t="str">
        <f>IF(Point[Replacement Asset]="","",Point[Replacement Asset])</f>
        <v/>
      </c>
      <c r="G276" s="3" t="str">
        <f>IF(Point[Asset ID]="","",UPPER(Point[Asset ID]))</f>
        <v/>
      </c>
      <c r="H276" s="3" t="str">
        <f>IF(Point[Asset Group]="","",VLOOKUP(Point[Asset Group],asset_grp_pt,4,FALSE))</f>
        <v/>
      </c>
      <c r="I276" s="3" t="str">
        <f>IF(Point[Asset Group]="","",VLOOKUP(Point[Asset Group],asset_grp_pt,2,FALSE))</f>
        <v/>
      </c>
      <c r="J276" s="3" t="str">
        <f>IF(Point[Asset Group]="","",VLOOKUP(Point[Asset Group],asset_grp_pt,3,FALSE))</f>
        <v/>
      </c>
      <c r="K276" s="3" t="str">
        <f>IF(Point[Asset Group]="","",VLOOKUP(Point[Asset Type],type_master_list,2,FALSE))</f>
        <v/>
      </c>
      <c r="L276" s="3" t="str">
        <f>IF(Point[Asset Name]="","",PROPER(Point[Asset Name]))</f>
        <v/>
      </c>
      <c r="M276" s="11" t="str">
        <f>IF(Point[Install Date]="","",Point[Install Date])</f>
        <v/>
      </c>
      <c r="N276" s="11" t="str">
        <f>IF(Point[Note]="","",PROPER(Point[Note]))</f>
        <v/>
      </c>
      <c r="O276" s="11" t="str">
        <f>IF(Point[Resource Consent Number]="","",UPPER(Point[Resource Consent Number]))</f>
        <v/>
      </c>
      <c r="P276" s="53" t="str">
        <f>IF(Point[Asset Unit Cost]="","",Point[Asset Unit Cost])</f>
        <v/>
      </c>
      <c r="Q276" s="11" t="str">
        <f>IF(Point[Added By]="","",UPPER(Point[Added By]))</f>
        <v/>
      </c>
      <c r="R276" s="11" t="str">
        <f>IF(Point[Added Date]="","",Point[Added Date])</f>
        <v/>
      </c>
      <c r="S276" s="14" t="str">
        <f>IF(Point[Z COORD]="","",Point[Z COORD])</f>
        <v/>
      </c>
      <c r="T276" s="14" t="str">
        <f>IF(Point[Asset Description]="","",PROPER(Point[Asset Description]))</f>
        <v/>
      </c>
      <c r="U276" s="14" t="str">
        <f>IF(Point[[Artist ]]="","",PROPER(Point[[Artist ]]))</f>
        <v/>
      </c>
      <c r="V276" s="14" t="str">
        <f>IF(Point[Material Notes]="","",PROPER(Point[Material Notes]))</f>
        <v/>
      </c>
      <c r="W276" s="14" t="str">
        <f>IF(Point[Dimension Notes]="","",Point[Dimension Notes])</f>
        <v/>
      </c>
      <c r="X276" s="14" t="str">
        <f>IF(Point[List]="","",VLOOKUP(Point[Burner Number],number,2,FALSE))</f>
        <v/>
      </c>
      <c r="Y276" s="14" t="str">
        <f>IF(Point[List]="","",VLOOKUP(Point[Fuel],bbq_fuel,2,FALSE))</f>
        <v/>
      </c>
      <c r="Z276" s="14" t="str">
        <f>IF(Point[List]="","",VLOOKUP(Point[Cabinet Material],bbq_material,2,FALSE))</f>
        <v/>
      </c>
      <c r="AA276" s="14" t="str">
        <f>IF(Point[Asset Group]="","",VLOOKUP(Point[Manufacturer],manufacturer,2,FALSE))</f>
        <v/>
      </c>
      <c r="AB276" s="14" t="str">
        <f>IF(Point[Uinsex WC]="","",Point[Uinsex WC])</f>
        <v/>
      </c>
      <c r="AC276" s="14" t="str">
        <f>IF(Point[Female WC]="","",Point[Female WC])</f>
        <v/>
      </c>
      <c r="AD276" s="14" t="str">
        <f>IF(Point[Male WC]="","",Point[Male WC])</f>
        <v/>
      </c>
      <c r="AE276" s="14" t="str">
        <f>IF(Point[Urinal]="","",Point[Urinal])</f>
        <v/>
      </c>
      <c r="AF276" s="14" t="str">
        <f>IF(Point[Disabled Unisex]="","",Point[Disabled Unisex])</f>
        <v/>
      </c>
      <c r="AG276" s="14" t="str">
        <f>IF(Point[Disabled Female]="","",Point[Disabled Female])</f>
        <v/>
      </c>
      <c r="AH276" s="14" t="str">
        <f>IF(Point[Disabled Male]="","",Point[Disabled Male])</f>
        <v/>
      </c>
      <c r="AI276" s="14" t="str">
        <f>IF(Point[Asset Group]="","",VLOOKUP(Point[Handrail],yes_no,2,FALSE))</f>
        <v/>
      </c>
      <c r="AJ276" s="14" t="str">
        <f>IF(Point[Asset Group]="","",VLOOKUP(Point[Baby Changing],yes_no,2,FALSE))</f>
        <v/>
      </c>
      <c r="AK276" s="14" t="str">
        <f>IF(Point[Asset Group]="","",VLOOKUP(Point[Service Room],yes_no,2,FALSE))</f>
        <v/>
      </c>
      <c r="AL276" s="14" t="str">
        <f>IF(Point[Asset Group]="","",VLOOKUP(Point[Service Tap],service_tap,2,FALSE))</f>
        <v/>
      </c>
      <c r="AM276" s="14" t="str">
        <f>IF(Point[Asset Group]="","",VLOOKUP(Point[Heating Type],wc_heating,2,FALSE))</f>
        <v/>
      </c>
      <c r="AN276" s="14" t="str">
        <f>IF(Point[Asset Group]="","",VLOOKUP(Point[Power Supply],power_supply,2,FALSE))</f>
        <v/>
      </c>
      <c r="AO276" s="14" t="str">
        <f>IF(Point[Asset Group]="","",VLOOKUP(Point[Waste Water],waste_water,2,FALSE))</f>
        <v/>
      </c>
      <c r="AP276" s="14" t="str">
        <f>IF(Point[Asset Group]="","",VLOOKUP(Point[Furniture SubType],subdom_master_gdb,2,FALSE))</f>
        <v/>
      </c>
      <c r="AQ276" s="14" t="str">
        <f>IF(Point[Asset Group]="","",VLOOKUP(Point[Concrete Pad],yes_no,2,FALSE))</f>
        <v/>
      </c>
      <c r="AR276" s="14" t="str">
        <f>IF(Point[Asset Group]="","",VLOOKUP(Point[Material],material_master,2,FALSE))</f>
        <v/>
      </c>
      <c r="AS276" s="14" t="str">
        <f>IF(Point[Asset Group]="","",VLOOKUP(Point[Plumbing],irrigation_plumbing,2,FALSE))</f>
        <v/>
      </c>
      <c r="AT276" s="14" t="str">
        <f>IF(Point[Asset Group]="","",VLOOKUP(Point[Sprinklers],irrigation_sprinklers,2,FALSE))</f>
        <v/>
      </c>
      <c r="AU276" s="14" t="str">
        <f>IF(Point[Asset Group]="","",VLOOKUP(Point[System],irrigation_system,2,FALSE))</f>
        <v/>
      </c>
      <c r="AV276" s="14" t="str">
        <f>IF(Point[Asset Group]="","",VLOOKUP(Point[Status],irrigation_status,2,FALSE))</f>
        <v/>
      </c>
      <c r="AW276" s="11" t="str">
        <f>IF(Point[Date of manufacture]="","",Point[Date of manufacture])</f>
        <v/>
      </c>
      <c r="AX276" s="14" t="str">
        <f>IF(Point[Asset Group]="","",VLOOKUP(Point[Sign Purpose],sign_purpose,2,FALSE))</f>
        <v/>
      </c>
      <c r="AY276" s="14" t="str">
        <f>IF(Point[Asset Group]="","",VLOOKUP(Point[Sign Material],material_master,2,FALSE))</f>
        <v/>
      </c>
      <c r="AZ276" s="14" t="str">
        <f>IF(Point[Asset Group]="","",VLOOKUP(Point[Affixed To],sign_affix,2,FALSE))</f>
        <v/>
      </c>
      <c r="BA276" s="14" t="str">
        <f>IF(Point[Size HxB mm]="","",Point[Size HxB mm])</f>
        <v/>
      </c>
      <c r="BB276" s="14" t="str">
        <f>IF(Point[Height m]="","",Point[Height m])</f>
        <v/>
      </c>
      <c r="BC276" s="14" t="str">
        <f>IF(Point[Asset Group]="","",VLOOKUP(Point[Post Material],material_master,2,FALSE))</f>
        <v/>
      </c>
      <c r="BD276" s="14" t="str">
        <f>IF(Point[Asset Group]="","",VLOOKUP(Point[Post Number],number,2,FALSE))</f>
        <v/>
      </c>
      <c r="BE276" s="14" t="str">
        <f>IF(Point[Asset Group]="","",VLOOKUP(Point[Structure SubType],subdom_master_gdb,2,FALSE))</f>
        <v/>
      </c>
      <c r="BF276" s="14" t="str">
        <f>IF(Point[Area m2]="","",Point[Area m2])</f>
        <v/>
      </c>
      <c r="BG276" s="14" t="str">
        <f>IF(Point[Length m]="","",Point[Length m])</f>
        <v/>
      </c>
      <c r="BH276" s="14" t="str">
        <f>IF(Point[Width m]="","",Point[Width m])</f>
        <v/>
      </c>
      <c r="BI276" s="14" t="str">
        <f>IF(Point[Diameter m]="","",Point[Diameter m])</f>
        <v/>
      </c>
      <c r="BJ276" s="14" t="str">
        <f>IF(Point[Asset Group]="","",VLOOKUP(Point[Number of Pipes],number,2,FALSE))</f>
        <v/>
      </c>
      <c r="BK276" s="14" t="str">
        <f>IF(Point[Asset Group]="","",VLOOKUP(Point[Combined Name],2,FALSE))</f>
        <v/>
      </c>
      <c r="BL276" s="14" t="str">
        <f>IF(Point[Asset Group]="","",VLOOKUP(Point[Size Class],size_class,2,FALSE))</f>
        <v/>
      </c>
      <c r="BM276" s="14" t="str">
        <f>IF(Point[Asset Group]="","",VLOOKUP(Point[Age Class],age_class,2,FALSE))</f>
        <v/>
      </c>
      <c r="BN276" s="14" t="str">
        <f>IF(Point[Girth (cm)]="","",Point[Girth (cm)])</f>
        <v/>
      </c>
      <c r="BO276" s="14" t="str">
        <f>IF(Point[Crown Radius (m)]="","",Point[Crown Radius (m)])</f>
        <v/>
      </c>
      <c r="BP276" s="14" t="str">
        <f>IF(Point[Asset Group]="","",VLOOKUP(Point[Rooting Environment],root_enviro,2,FALSE))</f>
        <v/>
      </c>
      <c r="BQ276" s="14" t="str">
        <f>IF(Point[Asset Group]="","",VLOOKUP(Point[Tree Surround],tree_surround,2,FALSE))</f>
        <v/>
      </c>
      <c r="BR276" s="14" t="str">
        <f>IF(Point[Asset Group]="","",VLOOKUP(Point[Tree Grill],yes_no,2,FALSE))</f>
        <v/>
      </c>
      <c r="BS276" s="14" t="str">
        <f>IF(Point[Asset Group]="","",VLOOKUP(Point[Tree Location],tree_location,2,FALSE))</f>
        <v/>
      </c>
    </row>
    <row r="277" spans="1:71" s="3" customFormat="1" x14ac:dyDescent="0.2">
      <c r="A277" s="3" t="str">
        <f>IF(Point[DWG File Name]="","",Point[DWG File Name])</f>
        <v/>
      </c>
      <c r="B277" s="3" t="str">
        <f>IF(Point[DWG Layer Name]="","",Point[DWG Layer Name])</f>
        <v/>
      </c>
      <c r="C277" s="3" t="str">
        <f>IF(Point[DWG Handle]="","",Point[DWG Handle])</f>
        <v/>
      </c>
      <c r="D277" s="58" t="str">
        <f>IF(Point[X]="","",Point[X])</f>
        <v/>
      </c>
      <c r="E277" s="58" t="str">
        <f>IF(Point[Y]="","",Point[Y])</f>
        <v/>
      </c>
      <c r="F277" s="3" t="str">
        <f>IF(Point[Replacement Asset]="","",Point[Replacement Asset])</f>
        <v/>
      </c>
      <c r="G277" s="3" t="str">
        <f>IF(Point[Asset ID]="","",UPPER(Point[Asset ID]))</f>
        <v/>
      </c>
      <c r="H277" s="3" t="str">
        <f>IF(Point[Asset Group]="","",VLOOKUP(Point[Asset Group],asset_grp_pt,4,FALSE))</f>
        <v/>
      </c>
      <c r="I277" s="3" t="str">
        <f>IF(Point[Asset Group]="","",VLOOKUP(Point[Asset Group],asset_grp_pt,2,FALSE))</f>
        <v/>
      </c>
      <c r="J277" s="3" t="str">
        <f>IF(Point[Asset Group]="","",VLOOKUP(Point[Asset Group],asset_grp_pt,3,FALSE))</f>
        <v/>
      </c>
      <c r="K277" s="3" t="str">
        <f>IF(Point[Asset Group]="","",VLOOKUP(Point[Asset Type],type_master_list,2,FALSE))</f>
        <v/>
      </c>
      <c r="L277" s="3" t="str">
        <f>IF(Point[Asset Name]="","",PROPER(Point[Asset Name]))</f>
        <v/>
      </c>
      <c r="M277" s="11" t="str">
        <f>IF(Point[Install Date]="","",Point[Install Date])</f>
        <v/>
      </c>
      <c r="N277" s="11" t="str">
        <f>IF(Point[Note]="","",PROPER(Point[Note]))</f>
        <v/>
      </c>
      <c r="O277" s="11" t="str">
        <f>IF(Point[Resource Consent Number]="","",UPPER(Point[Resource Consent Number]))</f>
        <v/>
      </c>
      <c r="P277" s="53" t="str">
        <f>IF(Point[Asset Unit Cost]="","",Point[Asset Unit Cost])</f>
        <v/>
      </c>
      <c r="Q277" s="11" t="str">
        <f>IF(Point[Added By]="","",UPPER(Point[Added By]))</f>
        <v/>
      </c>
      <c r="R277" s="11" t="str">
        <f>IF(Point[Added Date]="","",Point[Added Date])</f>
        <v/>
      </c>
      <c r="S277" s="14" t="str">
        <f>IF(Point[Z COORD]="","",Point[Z COORD])</f>
        <v/>
      </c>
      <c r="T277" s="14" t="str">
        <f>IF(Point[Asset Description]="","",PROPER(Point[Asset Description]))</f>
        <v/>
      </c>
      <c r="U277" s="14" t="str">
        <f>IF(Point[[Artist ]]="","",PROPER(Point[[Artist ]]))</f>
        <v/>
      </c>
      <c r="V277" s="14" t="str">
        <f>IF(Point[Material Notes]="","",PROPER(Point[Material Notes]))</f>
        <v/>
      </c>
      <c r="W277" s="14" t="str">
        <f>IF(Point[Dimension Notes]="","",Point[Dimension Notes])</f>
        <v/>
      </c>
      <c r="X277" s="14" t="str">
        <f>IF(Point[List]="","",VLOOKUP(Point[Burner Number],number,2,FALSE))</f>
        <v/>
      </c>
      <c r="Y277" s="14" t="str">
        <f>IF(Point[List]="","",VLOOKUP(Point[Fuel],bbq_fuel,2,FALSE))</f>
        <v/>
      </c>
      <c r="Z277" s="14" t="str">
        <f>IF(Point[List]="","",VLOOKUP(Point[Cabinet Material],bbq_material,2,FALSE))</f>
        <v/>
      </c>
      <c r="AA277" s="14" t="str">
        <f>IF(Point[Asset Group]="","",VLOOKUP(Point[Manufacturer],manufacturer,2,FALSE))</f>
        <v/>
      </c>
      <c r="AB277" s="14" t="str">
        <f>IF(Point[Uinsex WC]="","",Point[Uinsex WC])</f>
        <v/>
      </c>
      <c r="AC277" s="14" t="str">
        <f>IF(Point[Female WC]="","",Point[Female WC])</f>
        <v/>
      </c>
      <c r="AD277" s="14" t="str">
        <f>IF(Point[Male WC]="","",Point[Male WC])</f>
        <v/>
      </c>
      <c r="AE277" s="14" t="str">
        <f>IF(Point[Urinal]="","",Point[Urinal])</f>
        <v/>
      </c>
      <c r="AF277" s="14" t="str">
        <f>IF(Point[Disabled Unisex]="","",Point[Disabled Unisex])</f>
        <v/>
      </c>
      <c r="AG277" s="14" t="str">
        <f>IF(Point[Disabled Female]="","",Point[Disabled Female])</f>
        <v/>
      </c>
      <c r="AH277" s="14" t="str">
        <f>IF(Point[Disabled Male]="","",Point[Disabled Male])</f>
        <v/>
      </c>
      <c r="AI277" s="14" t="str">
        <f>IF(Point[Asset Group]="","",VLOOKUP(Point[Handrail],yes_no,2,FALSE))</f>
        <v/>
      </c>
      <c r="AJ277" s="14" t="str">
        <f>IF(Point[Asset Group]="","",VLOOKUP(Point[Baby Changing],yes_no,2,FALSE))</f>
        <v/>
      </c>
      <c r="AK277" s="14" t="str">
        <f>IF(Point[Asset Group]="","",VLOOKUP(Point[Service Room],yes_no,2,FALSE))</f>
        <v/>
      </c>
      <c r="AL277" s="14" t="str">
        <f>IF(Point[Asset Group]="","",VLOOKUP(Point[Service Tap],service_tap,2,FALSE))</f>
        <v/>
      </c>
      <c r="AM277" s="14" t="str">
        <f>IF(Point[Asset Group]="","",VLOOKUP(Point[Heating Type],wc_heating,2,FALSE))</f>
        <v/>
      </c>
      <c r="AN277" s="14" t="str">
        <f>IF(Point[Asset Group]="","",VLOOKUP(Point[Power Supply],power_supply,2,FALSE))</f>
        <v/>
      </c>
      <c r="AO277" s="14" t="str">
        <f>IF(Point[Asset Group]="","",VLOOKUP(Point[Waste Water],waste_water,2,FALSE))</f>
        <v/>
      </c>
      <c r="AP277" s="14" t="str">
        <f>IF(Point[Asset Group]="","",VLOOKUP(Point[Furniture SubType],subdom_master_gdb,2,FALSE))</f>
        <v/>
      </c>
      <c r="AQ277" s="14" t="str">
        <f>IF(Point[Asset Group]="","",VLOOKUP(Point[Concrete Pad],yes_no,2,FALSE))</f>
        <v/>
      </c>
      <c r="AR277" s="14" t="str">
        <f>IF(Point[Asset Group]="","",VLOOKUP(Point[Material],material_master,2,FALSE))</f>
        <v/>
      </c>
      <c r="AS277" s="14" t="str">
        <f>IF(Point[Asset Group]="","",VLOOKUP(Point[Plumbing],irrigation_plumbing,2,FALSE))</f>
        <v/>
      </c>
      <c r="AT277" s="14" t="str">
        <f>IF(Point[Asset Group]="","",VLOOKUP(Point[Sprinklers],irrigation_sprinklers,2,FALSE))</f>
        <v/>
      </c>
      <c r="AU277" s="14" t="str">
        <f>IF(Point[Asset Group]="","",VLOOKUP(Point[System],irrigation_system,2,FALSE))</f>
        <v/>
      </c>
      <c r="AV277" s="14" t="str">
        <f>IF(Point[Asset Group]="","",VLOOKUP(Point[Status],irrigation_status,2,FALSE))</f>
        <v/>
      </c>
      <c r="AW277" s="11" t="str">
        <f>IF(Point[Date of manufacture]="","",Point[Date of manufacture])</f>
        <v/>
      </c>
      <c r="AX277" s="14" t="str">
        <f>IF(Point[Asset Group]="","",VLOOKUP(Point[Sign Purpose],sign_purpose,2,FALSE))</f>
        <v/>
      </c>
      <c r="AY277" s="14" t="str">
        <f>IF(Point[Asset Group]="","",VLOOKUP(Point[Sign Material],material_master,2,FALSE))</f>
        <v/>
      </c>
      <c r="AZ277" s="14" t="str">
        <f>IF(Point[Asset Group]="","",VLOOKUP(Point[Affixed To],sign_affix,2,FALSE))</f>
        <v/>
      </c>
      <c r="BA277" s="14" t="str">
        <f>IF(Point[Size HxB mm]="","",Point[Size HxB mm])</f>
        <v/>
      </c>
      <c r="BB277" s="14" t="str">
        <f>IF(Point[Height m]="","",Point[Height m])</f>
        <v/>
      </c>
      <c r="BC277" s="14" t="str">
        <f>IF(Point[Asset Group]="","",VLOOKUP(Point[Post Material],material_master,2,FALSE))</f>
        <v/>
      </c>
      <c r="BD277" s="14" t="str">
        <f>IF(Point[Asset Group]="","",VLOOKUP(Point[Post Number],number,2,FALSE))</f>
        <v/>
      </c>
      <c r="BE277" s="14" t="str">
        <f>IF(Point[Asset Group]="","",VLOOKUP(Point[Structure SubType],subdom_master_gdb,2,FALSE))</f>
        <v/>
      </c>
      <c r="BF277" s="14" t="str">
        <f>IF(Point[Area m2]="","",Point[Area m2])</f>
        <v/>
      </c>
      <c r="BG277" s="14" t="str">
        <f>IF(Point[Length m]="","",Point[Length m])</f>
        <v/>
      </c>
      <c r="BH277" s="14" t="str">
        <f>IF(Point[Width m]="","",Point[Width m])</f>
        <v/>
      </c>
      <c r="BI277" s="14" t="str">
        <f>IF(Point[Diameter m]="","",Point[Diameter m])</f>
        <v/>
      </c>
      <c r="BJ277" s="14" t="str">
        <f>IF(Point[Asset Group]="","",VLOOKUP(Point[Number of Pipes],number,2,FALSE))</f>
        <v/>
      </c>
      <c r="BK277" s="14" t="str">
        <f>IF(Point[Asset Group]="","",VLOOKUP(Point[Combined Name],2,FALSE))</f>
        <v/>
      </c>
      <c r="BL277" s="14" t="str">
        <f>IF(Point[Asset Group]="","",VLOOKUP(Point[Size Class],size_class,2,FALSE))</f>
        <v/>
      </c>
      <c r="BM277" s="14" t="str">
        <f>IF(Point[Asset Group]="","",VLOOKUP(Point[Age Class],age_class,2,FALSE))</f>
        <v/>
      </c>
      <c r="BN277" s="14" t="str">
        <f>IF(Point[Girth (cm)]="","",Point[Girth (cm)])</f>
        <v/>
      </c>
      <c r="BO277" s="14" t="str">
        <f>IF(Point[Crown Radius (m)]="","",Point[Crown Radius (m)])</f>
        <v/>
      </c>
      <c r="BP277" s="14" t="str">
        <f>IF(Point[Asset Group]="","",VLOOKUP(Point[Rooting Environment],root_enviro,2,FALSE))</f>
        <v/>
      </c>
      <c r="BQ277" s="14" t="str">
        <f>IF(Point[Asset Group]="","",VLOOKUP(Point[Tree Surround],tree_surround,2,FALSE))</f>
        <v/>
      </c>
      <c r="BR277" s="14" t="str">
        <f>IF(Point[Asset Group]="","",VLOOKUP(Point[Tree Grill],yes_no,2,FALSE))</f>
        <v/>
      </c>
      <c r="BS277" s="14" t="str">
        <f>IF(Point[Asset Group]="","",VLOOKUP(Point[Tree Location],tree_location,2,FALSE))</f>
        <v/>
      </c>
    </row>
    <row r="278" spans="1:71" s="3" customFormat="1" x14ac:dyDescent="0.2">
      <c r="A278" s="3" t="str">
        <f>IF(Point[DWG File Name]="","",Point[DWG File Name])</f>
        <v/>
      </c>
      <c r="B278" s="3" t="str">
        <f>IF(Point[DWG Layer Name]="","",Point[DWG Layer Name])</f>
        <v/>
      </c>
      <c r="C278" s="3" t="str">
        <f>IF(Point[DWG Handle]="","",Point[DWG Handle])</f>
        <v/>
      </c>
      <c r="D278" s="58" t="str">
        <f>IF(Point[X]="","",Point[X])</f>
        <v/>
      </c>
      <c r="E278" s="58" t="str">
        <f>IF(Point[Y]="","",Point[Y])</f>
        <v/>
      </c>
      <c r="F278" s="3" t="str">
        <f>IF(Point[Replacement Asset]="","",Point[Replacement Asset])</f>
        <v/>
      </c>
      <c r="G278" s="3" t="str">
        <f>IF(Point[Asset ID]="","",UPPER(Point[Asset ID]))</f>
        <v/>
      </c>
      <c r="H278" s="3" t="str">
        <f>IF(Point[Asset Group]="","",VLOOKUP(Point[Asset Group],asset_grp_pt,4,FALSE))</f>
        <v/>
      </c>
      <c r="I278" s="3" t="str">
        <f>IF(Point[Asset Group]="","",VLOOKUP(Point[Asset Group],asset_grp_pt,2,FALSE))</f>
        <v/>
      </c>
      <c r="J278" s="3" t="str">
        <f>IF(Point[Asset Group]="","",VLOOKUP(Point[Asset Group],asset_grp_pt,3,FALSE))</f>
        <v/>
      </c>
      <c r="K278" s="3" t="str">
        <f>IF(Point[Asset Group]="","",VLOOKUP(Point[Asset Type],type_master_list,2,FALSE))</f>
        <v/>
      </c>
      <c r="L278" s="3" t="str">
        <f>IF(Point[Asset Name]="","",PROPER(Point[Asset Name]))</f>
        <v/>
      </c>
      <c r="M278" s="11" t="str">
        <f>IF(Point[Install Date]="","",Point[Install Date])</f>
        <v/>
      </c>
      <c r="N278" s="11" t="str">
        <f>IF(Point[Note]="","",PROPER(Point[Note]))</f>
        <v/>
      </c>
      <c r="O278" s="11" t="str">
        <f>IF(Point[Resource Consent Number]="","",UPPER(Point[Resource Consent Number]))</f>
        <v/>
      </c>
      <c r="P278" s="53" t="str">
        <f>IF(Point[Asset Unit Cost]="","",Point[Asset Unit Cost])</f>
        <v/>
      </c>
      <c r="Q278" s="11" t="str">
        <f>IF(Point[Added By]="","",UPPER(Point[Added By]))</f>
        <v/>
      </c>
      <c r="R278" s="11" t="str">
        <f>IF(Point[Added Date]="","",Point[Added Date])</f>
        <v/>
      </c>
      <c r="S278" s="14" t="str">
        <f>IF(Point[Z COORD]="","",Point[Z COORD])</f>
        <v/>
      </c>
      <c r="T278" s="14" t="str">
        <f>IF(Point[Asset Description]="","",PROPER(Point[Asset Description]))</f>
        <v/>
      </c>
      <c r="U278" s="14" t="str">
        <f>IF(Point[[Artist ]]="","",PROPER(Point[[Artist ]]))</f>
        <v/>
      </c>
      <c r="V278" s="14" t="str">
        <f>IF(Point[Material Notes]="","",PROPER(Point[Material Notes]))</f>
        <v/>
      </c>
      <c r="W278" s="14" t="str">
        <f>IF(Point[Dimension Notes]="","",Point[Dimension Notes])</f>
        <v/>
      </c>
      <c r="X278" s="14" t="str">
        <f>IF(Point[List]="","",VLOOKUP(Point[Burner Number],number,2,FALSE))</f>
        <v/>
      </c>
      <c r="Y278" s="14" t="str">
        <f>IF(Point[List]="","",VLOOKUP(Point[Fuel],bbq_fuel,2,FALSE))</f>
        <v/>
      </c>
      <c r="Z278" s="14" t="str">
        <f>IF(Point[List]="","",VLOOKUP(Point[Cabinet Material],bbq_material,2,FALSE))</f>
        <v/>
      </c>
      <c r="AA278" s="14" t="str">
        <f>IF(Point[Asset Group]="","",VLOOKUP(Point[Manufacturer],manufacturer,2,FALSE))</f>
        <v/>
      </c>
      <c r="AB278" s="14" t="str">
        <f>IF(Point[Uinsex WC]="","",Point[Uinsex WC])</f>
        <v/>
      </c>
      <c r="AC278" s="14" t="str">
        <f>IF(Point[Female WC]="","",Point[Female WC])</f>
        <v/>
      </c>
      <c r="AD278" s="14" t="str">
        <f>IF(Point[Male WC]="","",Point[Male WC])</f>
        <v/>
      </c>
      <c r="AE278" s="14" t="str">
        <f>IF(Point[Urinal]="","",Point[Urinal])</f>
        <v/>
      </c>
      <c r="AF278" s="14" t="str">
        <f>IF(Point[Disabled Unisex]="","",Point[Disabled Unisex])</f>
        <v/>
      </c>
      <c r="AG278" s="14" t="str">
        <f>IF(Point[Disabled Female]="","",Point[Disabled Female])</f>
        <v/>
      </c>
      <c r="AH278" s="14" t="str">
        <f>IF(Point[Disabled Male]="","",Point[Disabled Male])</f>
        <v/>
      </c>
      <c r="AI278" s="14" t="str">
        <f>IF(Point[Asset Group]="","",VLOOKUP(Point[Handrail],yes_no,2,FALSE))</f>
        <v/>
      </c>
      <c r="AJ278" s="14" t="str">
        <f>IF(Point[Asset Group]="","",VLOOKUP(Point[Baby Changing],yes_no,2,FALSE))</f>
        <v/>
      </c>
      <c r="AK278" s="14" t="str">
        <f>IF(Point[Asset Group]="","",VLOOKUP(Point[Service Room],yes_no,2,FALSE))</f>
        <v/>
      </c>
      <c r="AL278" s="14" t="str">
        <f>IF(Point[Asset Group]="","",VLOOKUP(Point[Service Tap],service_tap,2,FALSE))</f>
        <v/>
      </c>
      <c r="AM278" s="14" t="str">
        <f>IF(Point[Asset Group]="","",VLOOKUP(Point[Heating Type],wc_heating,2,FALSE))</f>
        <v/>
      </c>
      <c r="AN278" s="14" t="str">
        <f>IF(Point[Asset Group]="","",VLOOKUP(Point[Power Supply],power_supply,2,FALSE))</f>
        <v/>
      </c>
      <c r="AO278" s="14" t="str">
        <f>IF(Point[Asset Group]="","",VLOOKUP(Point[Waste Water],waste_water,2,FALSE))</f>
        <v/>
      </c>
      <c r="AP278" s="14" t="str">
        <f>IF(Point[Asset Group]="","",VLOOKUP(Point[Furniture SubType],subdom_master_gdb,2,FALSE))</f>
        <v/>
      </c>
      <c r="AQ278" s="14" t="str">
        <f>IF(Point[Asset Group]="","",VLOOKUP(Point[Concrete Pad],yes_no,2,FALSE))</f>
        <v/>
      </c>
      <c r="AR278" s="14" t="str">
        <f>IF(Point[Asset Group]="","",VLOOKUP(Point[Material],material_master,2,FALSE))</f>
        <v/>
      </c>
      <c r="AS278" s="14" t="str">
        <f>IF(Point[Asset Group]="","",VLOOKUP(Point[Plumbing],irrigation_plumbing,2,FALSE))</f>
        <v/>
      </c>
      <c r="AT278" s="14" t="str">
        <f>IF(Point[Asset Group]="","",VLOOKUP(Point[Sprinklers],irrigation_sprinklers,2,FALSE))</f>
        <v/>
      </c>
      <c r="AU278" s="14" t="str">
        <f>IF(Point[Asset Group]="","",VLOOKUP(Point[System],irrigation_system,2,FALSE))</f>
        <v/>
      </c>
      <c r="AV278" s="14" t="str">
        <f>IF(Point[Asset Group]="","",VLOOKUP(Point[Status],irrigation_status,2,FALSE))</f>
        <v/>
      </c>
      <c r="AW278" s="11" t="str">
        <f>IF(Point[Date of manufacture]="","",Point[Date of manufacture])</f>
        <v/>
      </c>
      <c r="AX278" s="14" t="str">
        <f>IF(Point[Asset Group]="","",VLOOKUP(Point[Sign Purpose],sign_purpose,2,FALSE))</f>
        <v/>
      </c>
      <c r="AY278" s="14" t="str">
        <f>IF(Point[Asset Group]="","",VLOOKUP(Point[Sign Material],material_master,2,FALSE))</f>
        <v/>
      </c>
      <c r="AZ278" s="14" t="str">
        <f>IF(Point[Asset Group]="","",VLOOKUP(Point[Affixed To],sign_affix,2,FALSE))</f>
        <v/>
      </c>
      <c r="BA278" s="14" t="str">
        <f>IF(Point[Size HxB mm]="","",Point[Size HxB mm])</f>
        <v/>
      </c>
      <c r="BB278" s="14" t="str">
        <f>IF(Point[Height m]="","",Point[Height m])</f>
        <v/>
      </c>
      <c r="BC278" s="14" t="str">
        <f>IF(Point[Asset Group]="","",VLOOKUP(Point[Post Material],material_master,2,FALSE))</f>
        <v/>
      </c>
      <c r="BD278" s="14" t="str">
        <f>IF(Point[Asset Group]="","",VLOOKUP(Point[Post Number],number,2,FALSE))</f>
        <v/>
      </c>
      <c r="BE278" s="14" t="str">
        <f>IF(Point[Asset Group]="","",VLOOKUP(Point[Structure SubType],subdom_master_gdb,2,FALSE))</f>
        <v/>
      </c>
      <c r="BF278" s="14" t="str">
        <f>IF(Point[Area m2]="","",Point[Area m2])</f>
        <v/>
      </c>
      <c r="BG278" s="14" t="str">
        <f>IF(Point[Length m]="","",Point[Length m])</f>
        <v/>
      </c>
      <c r="BH278" s="14" t="str">
        <f>IF(Point[Width m]="","",Point[Width m])</f>
        <v/>
      </c>
      <c r="BI278" s="14" t="str">
        <f>IF(Point[Diameter m]="","",Point[Diameter m])</f>
        <v/>
      </c>
      <c r="BJ278" s="14" t="str">
        <f>IF(Point[Asset Group]="","",VLOOKUP(Point[Number of Pipes],number,2,FALSE))</f>
        <v/>
      </c>
      <c r="BK278" s="14" t="str">
        <f>IF(Point[Asset Group]="","",VLOOKUP(Point[Combined Name],2,FALSE))</f>
        <v/>
      </c>
      <c r="BL278" s="14" t="str">
        <f>IF(Point[Asset Group]="","",VLOOKUP(Point[Size Class],size_class,2,FALSE))</f>
        <v/>
      </c>
      <c r="BM278" s="14" t="str">
        <f>IF(Point[Asset Group]="","",VLOOKUP(Point[Age Class],age_class,2,FALSE))</f>
        <v/>
      </c>
      <c r="BN278" s="14" t="str">
        <f>IF(Point[Girth (cm)]="","",Point[Girth (cm)])</f>
        <v/>
      </c>
      <c r="BO278" s="14" t="str">
        <f>IF(Point[Crown Radius (m)]="","",Point[Crown Radius (m)])</f>
        <v/>
      </c>
      <c r="BP278" s="14" t="str">
        <f>IF(Point[Asset Group]="","",VLOOKUP(Point[Rooting Environment],root_enviro,2,FALSE))</f>
        <v/>
      </c>
      <c r="BQ278" s="14" t="str">
        <f>IF(Point[Asset Group]="","",VLOOKUP(Point[Tree Surround],tree_surround,2,FALSE))</f>
        <v/>
      </c>
      <c r="BR278" s="14" t="str">
        <f>IF(Point[Asset Group]="","",VLOOKUP(Point[Tree Grill],yes_no,2,FALSE))</f>
        <v/>
      </c>
      <c r="BS278" s="14" t="str">
        <f>IF(Point[Asset Group]="","",VLOOKUP(Point[Tree Location],tree_location,2,FALSE))</f>
        <v/>
      </c>
    </row>
    <row r="279" spans="1:71" s="3" customFormat="1" x14ac:dyDescent="0.2">
      <c r="A279" s="3" t="str">
        <f>IF(Point[DWG File Name]="","",Point[DWG File Name])</f>
        <v/>
      </c>
      <c r="B279" s="3" t="str">
        <f>IF(Point[DWG Layer Name]="","",Point[DWG Layer Name])</f>
        <v/>
      </c>
      <c r="C279" s="3" t="str">
        <f>IF(Point[DWG Handle]="","",Point[DWG Handle])</f>
        <v/>
      </c>
      <c r="D279" s="58" t="str">
        <f>IF(Point[X]="","",Point[X])</f>
        <v/>
      </c>
      <c r="E279" s="58" t="str">
        <f>IF(Point[Y]="","",Point[Y])</f>
        <v/>
      </c>
      <c r="F279" s="3" t="str">
        <f>IF(Point[Replacement Asset]="","",Point[Replacement Asset])</f>
        <v/>
      </c>
      <c r="G279" s="3" t="str">
        <f>IF(Point[Asset ID]="","",UPPER(Point[Asset ID]))</f>
        <v/>
      </c>
      <c r="H279" s="3" t="str">
        <f>IF(Point[Asset Group]="","",VLOOKUP(Point[Asset Group],asset_grp_pt,4,FALSE))</f>
        <v/>
      </c>
      <c r="I279" s="3" t="str">
        <f>IF(Point[Asset Group]="","",VLOOKUP(Point[Asset Group],asset_grp_pt,2,FALSE))</f>
        <v/>
      </c>
      <c r="J279" s="3" t="str">
        <f>IF(Point[Asset Group]="","",VLOOKUP(Point[Asset Group],asset_grp_pt,3,FALSE))</f>
        <v/>
      </c>
      <c r="K279" s="3" t="str">
        <f>IF(Point[Asset Group]="","",VLOOKUP(Point[Asset Type],type_master_list,2,FALSE))</f>
        <v/>
      </c>
      <c r="L279" s="3" t="str">
        <f>IF(Point[Asset Name]="","",PROPER(Point[Asset Name]))</f>
        <v/>
      </c>
      <c r="M279" s="11" t="str">
        <f>IF(Point[Install Date]="","",Point[Install Date])</f>
        <v/>
      </c>
      <c r="N279" s="11" t="str">
        <f>IF(Point[Note]="","",PROPER(Point[Note]))</f>
        <v/>
      </c>
      <c r="O279" s="11" t="str">
        <f>IF(Point[Resource Consent Number]="","",UPPER(Point[Resource Consent Number]))</f>
        <v/>
      </c>
      <c r="P279" s="53" t="str">
        <f>IF(Point[Asset Unit Cost]="","",Point[Asset Unit Cost])</f>
        <v/>
      </c>
      <c r="Q279" s="11" t="str">
        <f>IF(Point[Added By]="","",UPPER(Point[Added By]))</f>
        <v/>
      </c>
      <c r="R279" s="11" t="str">
        <f>IF(Point[Added Date]="","",Point[Added Date])</f>
        <v/>
      </c>
      <c r="S279" s="14" t="str">
        <f>IF(Point[Z COORD]="","",Point[Z COORD])</f>
        <v/>
      </c>
      <c r="T279" s="14" t="str">
        <f>IF(Point[Asset Description]="","",PROPER(Point[Asset Description]))</f>
        <v/>
      </c>
      <c r="U279" s="14" t="str">
        <f>IF(Point[[Artist ]]="","",PROPER(Point[[Artist ]]))</f>
        <v/>
      </c>
      <c r="V279" s="14" t="str">
        <f>IF(Point[Material Notes]="","",PROPER(Point[Material Notes]))</f>
        <v/>
      </c>
      <c r="W279" s="14" t="str">
        <f>IF(Point[Dimension Notes]="","",Point[Dimension Notes])</f>
        <v/>
      </c>
      <c r="X279" s="14" t="str">
        <f>IF(Point[List]="","",VLOOKUP(Point[Burner Number],number,2,FALSE))</f>
        <v/>
      </c>
      <c r="Y279" s="14" t="str">
        <f>IF(Point[List]="","",VLOOKUP(Point[Fuel],bbq_fuel,2,FALSE))</f>
        <v/>
      </c>
      <c r="Z279" s="14" t="str">
        <f>IF(Point[List]="","",VLOOKUP(Point[Cabinet Material],bbq_material,2,FALSE))</f>
        <v/>
      </c>
      <c r="AA279" s="14" t="str">
        <f>IF(Point[Asset Group]="","",VLOOKUP(Point[Manufacturer],manufacturer,2,FALSE))</f>
        <v/>
      </c>
      <c r="AB279" s="14" t="str">
        <f>IF(Point[Uinsex WC]="","",Point[Uinsex WC])</f>
        <v/>
      </c>
      <c r="AC279" s="14" t="str">
        <f>IF(Point[Female WC]="","",Point[Female WC])</f>
        <v/>
      </c>
      <c r="AD279" s="14" t="str">
        <f>IF(Point[Male WC]="","",Point[Male WC])</f>
        <v/>
      </c>
      <c r="AE279" s="14" t="str">
        <f>IF(Point[Urinal]="","",Point[Urinal])</f>
        <v/>
      </c>
      <c r="AF279" s="14" t="str">
        <f>IF(Point[Disabled Unisex]="","",Point[Disabled Unisex])</f>
        <v/>
      </c>
      <c r="AG279" s="14" t="str">
        <f>IF(Point[Disabled Female]="","",Point[Disabled Female])</f>
        <v/>
      </c>
      <c r="AH279" s="14" t="str">
        <f>IF(Point[Disabled Male]="","",Point[Disabled Male])</f>
        <v/>
      </c>
      <c r="AI279" s="14" t="str">
        <f>IF(Point[Asset Group]="","",VLOOKUP(Point[Handrail],yes_no,2,FALSE))</f>
        <v/>
      </c>
      <c r="AJ279" s="14" t="str">
        <f>IF(Point[Asset Group]="","",VLOOKUP(Point[Baby Changing],yes_no,2,FALSE))</f>
        <v/>
      </c>
      <c r="AK279" s="14" t="str">
        <f>IF(Point[Asset Group]="","",VLOOKUP(Point[Service Room],yes_no,2,FALSE))</f>
        <v/>
      </c>
      <c r="AL279" s="14" t="str">
        <f>IF(Point[Asset Group]="","",VLOOKUP(Point[Service Tap],service_tap,2,FALSE))</f>
        <v/>
      </c>
      <c r="AM279" s="14" t="str">
        <f>IF(Point[Asset Group]="","",VLOOKUP(Point[Heating Type],wc_heating,2,FALSE))</f>
        <v/>
      </c>
      <c r="AN279" s="14" t="str">
        <f>IF(Point[Asset Group]="","",VLOOKUP(Point[Power Supply],power_supply,2,FALSE))</f>
        <v/>
      </c>
      <c r="AO279" s="14" t="str">
        <f>IF(Point[Asset Group]="","",VLOOKUP(Point[Waste Water],waste_water,2,FALSE))</f>
        <v/>
      </c>
      <c r="AP279" s="14" t="str">
        <f>IF(Point[Asset Group]="","",VLOOKUP(Point[Furniture SubType],subdom_master_gdb,2,FALSE))</f>
        <v/>
      </c>
      <c r="AQ279" s="14" t="str">
        <f>IF(Point[Asset Group]="","",VLOOKUP(Point[Concrete Pad],yes_no,2,FALSE))</f>
        <v/>
      </c>
      <c r="AR279" s="14" t="str">
        <f>IF(Point[Asset Group]="","",VLOOKUP(Point[Material],material_master,2,FALSE))</f>
        <v/>
      </c>
      <c r="AS279" s="14" t="str">
        <f>IF(Point[Asset Group]="","",VLOOKUP(Point[Plumbing],irrigation_plumbing,2,FALSE))</f>
        <v/>
      </c>
      <c r="AT279" s="14" t="str">
        <f>IF(Point[Asset Group]="","",VLOOKUP(Point[Sprinklers],irrigation_sprinklers,2,FALSE))</f>
        <v/>
      </c>
      <c r="AU279" s="14" t="str">
        <f>IF(Point[Asset Group]="","",VLOOKUP(Point[System],irrigation_system,2,FALSE))</f>
        <v/>
      </c>
      <c r="AV279" s="14" t="str">
        <f>IF(Point[Asset Group]="","",VLOOKUP(Point[Status],irrigation_status,2,FALSE))</f>
        <v/>
      </c>
      <c r="AW279" s="11" t="str">
        <f>IF(Point[Date of manufacture]="","",Point[Date of manufacture])</f>
        <v/>
      </c>
      <c r="AX279" s="14" t="str">
        <f>IF(Point[Asset Group]="","",VLOOKUP(Point[Sign Purpose],sign_purpose,2,FALSE))</f>
        <v/>
      </c>
      <c r="AY279" s="14" t="str">
        <f>IF(Point[Asset Group]="","",VLOOKUP(Point[Sign Material],material_master,2,FALSE))</f>
        <v/>
      </c>
      <c r="AZ279" s="14" t="str">
        <f>IF(Point[Asset Group]="","",VLOOKUP(Point[Affixed To],sign_affix,2,FALSE))</f>
        <v/>
      </c>
      <c r="BA279" s="14" t="str">
        <f>IF(Point[Size HxB mm]="","",Point[Size HxB mm])</f>
        <v/>
      </c>
      <c r="BB279" s="14" t="str">
        <f>IF(Point[Height m]="","",Point[Height m])</f>
        <v/>
      </c>
      <c r="BC279" s="14" t="str">
        <f>IF(Point[Asset Group]="","",VLOOKUP(Point[Post Material],material_master,2,FALSE))</f>
        <v/>
      </c>
      <c r="BD279" s="14" t="str">
        <f>IF(Point[Asset Group]="","",VLOOKUP(Point[Post Number],number,2,FALSE))</f>
        <v/>
      </c>
      <c r="BE279" s="14" t="str">
        <f>IF(Point[Asset Group]="","",VLOOKUP(Point[Structure SubType],subdom_master_gdb,2,FALSE))</f>
        <v/>
      </c>
      <c r="BF279" s="14" t="str">
        <f>IF(Point[Area m2]="","",Point[Area m2])</f>
        <v/>
      </c>
      <c r="BG279" s="14" t="str">
        <f>IF(Point[Length m]="","",Point[Length m])</f>
        <v/>
      </c>
      <c r="BH279" s="14" t="str">
        <f>IF(Point[Width m]="","",Point[Width m])</f>
        <v/>
      </c>
      <c r="BI279" s="14" t="str">
        <f>IF(Point[Diameter m]="","",Point[Diameter m])</f>
        <v/>
      </c>
      <c r="BJ279" s="14" t="str">
        <f>IF(Point[Asset Group]="","",VLOOKUP(Point[Number of Pipes],number,2,FALSE))</f>
        <v/>
      </c>
      <c r="BK279" s="14" t="str">
        <f>IF(Point[Asset Group]="","",VLOOKUP(Point[Combined Name],2,FALSE))</f>
        <v/>
      </c>
      <c r="BL279" s="14" t="str">
        <f>IF(Point[Asset Group]="","",VLOOKUP(Point[Size Class],size_class,2,FALSE))</f>
        <v/>
      </c>
      <c r="BM279" s="14" t="str">
        <f>IF(Point[Asset Group]="","",VLOOKUP(Point[Age Class],age_class,2,FALSE))</f>
        <v/>
      </c>
      <c r="BN279" s="14" t="str">
        <f>IF(Point[Girth (cm)]="","",Point[Girth (cm)])</f>
        <v/>
      </c>
      <c r="BO279" s="14" t="str">
        <f>IF(Point[Crown Radius (m)]="","",Point[Crown Radius (m)])</f>
        <v/>
      </c>
      <c r="BP279" s="14" t="str">
        <f>IF(Point[Asset Group]="","",VLOOKUP(Point[Rooting Environment],root_enviro,2,FALSE))</f>
        <v/>
      </c>
      <c r="BQ279" s="14" t="str">
        <f>IF(Point[Asset Group]="","",VLOOKUP(Point[Tree Surround],tree_surround,2,FALSE))</f>
        <v/>
      </c>
      <c r="BR279" s="14" t="str">
        <f>IF(Point[Asset Group]="","",VLOOKUP(Point[Tree Grill],yes_no,2,FALSE))</f>
        <v/>
      </c>
      <c r="BS279" s="14" t="str">
        <f>IF(Point[Asset Group]="","",VLOOKUP(Point[Tree Location],tree_location,2,FALSE))</f>
        <v/>
      </c>
    </row>
    <row r="280" spans="1:71" s="3" customFormat="1" x14ac:dyDescent="0.2">
      <c r="A280" s="3" t="str">
        <f>IF(Point[DWG File Name]="","",Point[DWG File Name])</f>
        <v/>
      </c>
      <c r="B280" s="3" t="str">
        <f>IF(Point[DWG Layer Name]="","",Point[DWG Layer Name])</f>
        <v/>
      </c>
      <c r="C280" s="3" t="str">
        <f>IF(Point[DWG Handle]="","",Point[DWG Handle])</f>
        <v/>
      </c>
      <c r="D280" s="58" t="str">
        <f>IF(Point[X]="","",Point[X])</f>
        <v/>
      </c>
      <c r="E280" s="58" t="str">
        <f>IF(Point[Y]="","",Point[Y])</f>
        <v/>
      </c>
      <c r="F280" s="3" t="str">
        <f>IF(Point[Replacement Asset]="","",Point[Replacement Asset])</f>
        <v/>
      </c>
      <c r="G280" s="3" t="str">
        <f>IF(Point[Asset ID]="","",UPPER(Point[Asset ID]))</f>
        <v/>
      </c>
      <c r="H280" s="3" t="str">
        <f>IF(Point[Asset Group]="","",VLOOKUP(Point[Asset Group],asset_grp_pt,4,FALSE))</f>
        <v/>
      </c>
      <c r="I280" s="3" t="str">
        <f>IF(Point[Asset Group]="","",VLOOKUP(Point[Asset Group],asset_grp_pt,2,FALSE))</f>
        <v/>
      </c>
      <c r="J280" s="3" t="str">
        <f>IF(Point[Asset Group]="","",VLOOKUP(Point[Asset Group],asset_grp_pt,3,FALSE))</f>
        <v/>
      </c>
      <c r="K280" s="3" t="str">
        <f>IF(Point[Asset Group]="","",VLOOKUP(Point[Asset Type],type_master_list,2,FALSE))</f>
        <v/>
      </c>
      <c r="L280" s="3" t="str">
        <f>IF(Point[Asset Name]="","",PROPER(Point[Asset Name]))</f>
        <v/>
      </c>
      <c r="M280" s="11" t="str">
        <f>IF(Point[Install Date]="","",Point[Install Date])</f>
        <v/>
      </c>
      <c r="N280" s="11" t="str">
        <f>IF(Point[Note]="","",PROPER(Point[Note]))</f>
        <v/>
      </c>
      <c r="O280" s="11" t="str">
        <f>IF(Point[Resource Consent Number]="","",UPPER(Point[Resource Consent Number]))</f>
        <v/>
      </c>
      <c r="P280" s="53" t="str">
        <f>IF(Point[Asset Unit Cost]="","",Point[Asset Unit Cost])</f>
        <v/>
      </c>
      <c r="Q280" s="11" t="str">
        <f>IF(Point[Added By]="","",UPPER(Point[Added By]))</f>
        <v/>
      </c>
      <c r="R280" s="11" t="str">
        <f>IF(Point[Added Date]="","",Point[Added Date])</f>
        <v/>
      </c>
      <c r="S280" s="14" t="str">
        <f>IF(Point[Z COORD]="","",Point[Z COORD])</f>
        <v/>
      </c>
      <c r="T280" s="14" t="str">
        <f>IF(Point[Asset Description]="","",PROPER(Point[Asset Description]))</f>
        <v/>
      </c>
      <c r="U280" s="14" t="str">
        <f>IF(Point[[Artist ]]="","",PROPER(Point[[Artist ]]))</f>
        <v/>
      </c>
      <c r="V280" s="14" t="str">
        <f>IF(Point[Material Notes]="","",PROPER(Point[Material Notes]))</f>
        <v/>
      </c>
      <c r="W280" s="14" t="str">
        <f>IF(Point[Dimension Notes]="","",Point[Dimension Notes])</f>
        <v/>
      </c>
      <c r="X280" s="14" t="str">
        <f>IF(Point[List]="","",VLOOKUP(Point[Burner Number],number,2,FALSE))</f>
        <v/>
      </c>
      <c r="Y280" s="14" t="str">
        <f>IF(Point[List]="","",VLOOKUP(Point[Fuel],bbq_fuel,2,FALSE))</f>
        <v/>
      </c>
      <c r="Z280" s="14" t="str">
        <f>IF(Point[List]="","",VLOOKUP(Point[Cabinet Material],bbq_material,2,FALSE))</f>
        <v/>
      </c>
      <c r="AA280" s="14" t="str">
        <f>IF(Point[Asset Group]="","",VLOOKUP(Point[Manufacturer],manufacturer,2,FALSE))</f>
        <v/>
      </c>
      <c r="AB280" s="14" t="str">
        <f>IF(Point[Uinsex WC]="","",Point[Uinsex WC])</f>
        <v/>
      </c>
      <c r="AC280" s="14" t="str">
        <f>IF(Point[Female WC]="","",Point[Female WC])</f>
        <v/>
      </c>
      <c r="AD280" s="14" t="str">
        <f>IF(Point[Male WC]="","",Point[Male WC])</f>
        <v/>
      </c>
      <c r="AE280" s="14" t="str">
        <f>IF(Point[Urinal]="","",Point[Urinal])</f>
        <v/>
      </c>
      <c r="AF280" s="14" t="str">
        <f>IF(Point[Disabled Unisex]="","",Point[Disabled Unisex])</f>
        <v/>
      </c>
      <c r="AG280" s="14" t="str">
        <f>IF(Point[Disabled Female]="","",Point[Disabled Female])</f>
        <v/>
      </c>
      <c r="AH280" s="14" t="str">
        <f>IF(Point[Disabled Male]="","",Point[Disabled Male])</f>
        <v/>
      </c>
      <c r="AI280" s="14" t="str">
        <f>IF(Point[Asset Group]="","",VLOOKUP(Point[Handrail],yes_no,2,FALSE))</f>
        <v/>
      </c>
      <c r="AJ280" s="14" t="str">
        <f>IF(Point[Asset Group]="","",VLOOKUP(Point[Baby Changing],yes_no,2,FALSE))</f>
        <v/>
      </c>
      <c r="AK280" s="14" t="str">
        <f>IF(Point[Asset Group]="","",VLOOKUP(Point[Service Room],yes_no,2,FALSE))</f>
        <v/>
      </c>
      <c r="AL280" s="14" t="str">
        <f>IF(Point[Asset Group]="","",VLOOKUP(Point[Service Tap],service_tap,2,FALSE))</f>
        <v/>
      </c>
      <c r="AM280" s="14" t="str">
        <f>IF(Point[Asset Group]="","",VLOOKUP(Point[Heating Type],wc_heating,2,FALSE))</f>
        <v/>
      </c>
      <c r="AN280" s="14" t="str">
        <f>IF(Point[Asset Group]="","",VLOOKUP(Point[Power Supply],power_supply,2,FALSE))</f>
        <v/>
      </c>
      <c r="AO280" s="14" t="str">
        <f>IF(Point[Asset Group]="","",VLOOKUP(Point[Waste Water],waste_water,2,FALSE))</f>
        <v/>
      </c>
      <c r="AP280" s="14" t="str">
        <f>IF(Point[Asset Group]="","",VLOOKUP(Point[Furniture SubType],subdom_master_gdb,2,FALSE))</f>
        <v/>
      </c>
      <c r="AQ280" s="14" t="str">
        <f>IF(Point[Asset Group]="","",VLOOKUP(Point[Concrete Pad],yes_no,2,FALSE))</f>
        <v/>
      </c>
      <c r="AR280" s="14" t="str">
        <f>IF(Point[Asset Group]="","",VLOOKUP(Point[Material],material_master,2,FALSE))</f>
        <v/>
      </c>
      <c r="AS280" s="14" t="str">
        <f>IF(Point[Asset Group]="","",VLOOKUP(Point[Plumbing],irrigation_plumbing,2,FALSE))</f>
        <v/>
      </c>
      <c r="AT280" s="14" t="str">
        <f>IF(Point[Asset Group]="","",VLOOKUP(Point[Sprinklers],irrigation_sprinklers,2,FALSE))</f>
        <v/>
      </c>
      <c r="AU280" s="14" t="str">
        <f>IF(Point[Asset Group]="","",VLOOKUP(Point[System],irrigation_system,2,FALSE))</f>
        <v/>
      </c>
      <c r="AV280" s="14" t="str">
        <f>IF(Point[Asset Group]="","",VLOOKUP(Point[Status],irrigation_status,2,FALSE))</f>
        <v/>
      </c>
      <c r="AW280" s="11" t="str">
        <f>IF(Point[Date of manufacture]="","",Point[Date of manufacture])</f>
        <v/>
      </c>
      <c r="AX280" s="14" t="str">
        <f>IF(Point[Asset Group]="","",VLOOKUP(Point[Sign Purpose],sign_purpose,2,FALSE))</f>
        <v/>
      </c>
      <c r="AY280" s="14" t="str">
        <f>IF(Point[Asset Group]="","",VLOOKUP(Point[Sign Material],material_master,2,FALSE))</f>
        <v/>
      </c>
      <c r="AZ280" s="14" t="str">
        <f>IF(Point[Asset Group]="","",VLOOKUP(Point[Affixed To],sign_affix,2,FALSE))</f>
        <v/>
      </c>
      <c r="BA280" s="14" t="str">
        <f>IF(Point[Size HxB mm]="","",Point[Size HxB mm])</f>
        <v/>
      </c>
      <c r="BB280" s="14" t="str">
        <f>IF(Point[Height m]="","",Point[Height m])</f>
        <v/>
      </c>
      <c r="BC280" s="14" t="str">
        <f>IF(Point[Asset Group]="","",VLOOKUP(Point[Post Material],material_master,2,FALSE))</f>
        <v/>
      </c>
      <c r="BD280" s="14" t="str">
        <f>IF(Point[Asset Group]="","",VLOOKUP(Point[Post Number],number,2,FALSE))</f>
        <v/>
      </c>
      <c r="BE280" s="14" t="str">
        <f>IF(Point[Asset Group]="","",VLOOKUP(Point[Structure SubType],subdom_master_gdb,2,FALSE))</f>
        <v/>
      </c>
      <c r="BF280" s="14" t="str">
        <f>IF(Point[Area m2]="","",Point[Area m2])</f>
        <v/>
      </c>
      <c r="BG280" s="14" t="str">
        <f>IF(Point[Length m]="","",Point[Length m])</f>
        <v/>
      </c>
      <c r="BH280" s="14" t="str">
        <f>IF(Point[Width m]="","",Point[Width m])</f>
        <v/>
      </c>
      <c r="BI280" s="14" t="str">
        <f>IF(Point[Diameter m]="","",Point[Diameter m])</f>
        <v/>
      </c>
      <c r="BJ280" s="14" t="str">
        <f>IF(Point[Asset Group]="","",VLOOKUP(Point[Number of Pipes],number,2,FALSE))</f>
        <v/>
      </c>
      <c r="BK280" s="14" t="str">
        <f>IF(Point[Asset Group]="","",VLOOKUP(Point[Combined Name],2,FALSE))</f>
        <v/>
      </c>
      <c r="BL280" s="14" t="str">
        <f>IF(Point[Asset Group]="","",VLOOKUP(Point[Size Class],size_class,2,FALSE))</f>
        <v/>
      </c>
      <c r="BM280" s="14" t="str">
        <f>IF(Point[Asset Group]="","",VLOOKUP(Point[Age Class],age_class,2,FALSE))</f>
        <v/>
      </c>
      <c r="BN280" s="14" t="str">
        <f>IF(Point[Girth (cm)]="","",Point[Girth (cm)])</f>
        <v/>
      </c>
      <c r="BO280" s="14" t="str">
        <f>IF(Point[Crown Radius (m)]="","",Point[Crown Radius (m)])</f>
        <v/>
      </c>
      <c r="BP280" s="14" t="str">
        <f>IF(Point[Asset Group]="","",VLOOKUP(Point[Rooting Environment],root_enviro,2,FALSE))</f>
        <v/>
      </c>
      <c r="BQ280" s="14" t="str">
        <f>IF(Point[Asset Group]="","",VLOOKUP(Point[Tree Surround],tree_surround,2,FALSE))</f>
        <v/>
      </c>
      <c r="BR280" s="14" t="str">
        <f>IF(Point[Asset Group]="","",VLOOKUP(Point[Tree Grill],yes_no,2,FALSE))</f>
        <v/>
      </c>
      <c r="BS280" s="14" t="str">
        <f>IF(Point[Asset Group]="","",VLOOKUP(Point[Tree Location],tree_location,2,FALSE))</f>
        <v/>
      </c>
    </row>
    <row r="281" spans="1:71" s="3" customFormat="1" x14ac:dyDescent="0.2">
      <c r="A281" s="3" t="str">
        <f>IF(Point[DWG File Name]="","",Point[DWG File Name])</f>
        <v/>
      </c>
      <c r="B281" s="3" t="str">
        <f>IF(Point[DWG Layer Name]="","",Point[DWG Layer Name])</f>
        <v/>
      </c>
      <c r="C281" s="3" t="str">
        <f>IF(Point[DWG Handle]="","",Point[DWG Handle])</f>
        <v/>
      </c>
      <c r="D281" s="58" t="str">
        <f>IF(Point[X]="","",Point[X])</f>
        <v/>
      </c>
      <c r="E281" s="58" t="str">
        <f>IF(Point[Y]="","",Point[Y])</f>
        <v/>
      </c>
      <c r="F281" s="3" t="str">
        <f>IF(Point[Replacement Asset]="","",Point[Replacement Asset])</f>
        <v/>
      </c>
      <c r="G281" s="3" t="str">
        <f>IF(Point[Asset ID]="","",UPPER(Point[Asset ID]))</f>
        <v/>
      </c>
      <c r="H281" s="3" t="str">
        <f>IF(Point[Asset Group]="","",VLOOKUP(Point[Asset Group],asset_grp_pt,4,FALSE))</f>
        <v/>
      </c>
      <c r="I281" s="3" t="str">
        <f>IF(Point[Asset Group]="","",VLOOKUP(Point[Asset Group],asset_grp_pt,2,FALSE))</f>
        <v/>
      </c>
      <c r="J281" s="3" t="str">
        <f>IF(Point[Asset Group]="","",VLOOKUP(Point[Asset Group],asset_grp_pt,3,FALSE))</f>
        <v/>
      </c>
      <c r="K281" s="3" t="str">
        <f>IF(Point[Asset Group]="","",VLOOKUP(Point[Asset Type],type_master_list,2,FALSE))</f>
        <v/>
      </c>
      <c r="L281" s="3" t="str">
        <f>IF(Point[Asset Name]="","",PROPER(Point[Asset Name]))</f>
        <v/>
      </c>
      <c r="M281" s="11" t="str">
        <f>IF(Point[Install Date]="","",Point[Install Date])</f>
        <v/>
      </c>
      <c r="N281" s="11" t="str">
        <f>IF(Point[Note]="","",PROPER(Point[Note]))</f>
        <v/>
      </c>
      <c r="O281" s="11" t="str">
        <f>IF(Point[Resource Consent Number]="","",UPPER(Point[Resource Consent Number]))</f>
        <v/>
      </c>
      <c r="P281" s="53" t="str">
        <f>IF(Point[Asset Unit Cost]="","",Point[Asset Unit Cost])</f>
        <v/>
      </c>
      <c r="Q281" s="11" t="str">
        <f>IF(Point[Added By]="","",UPPER(Point[Added By]))</f>
        <v/>
      </c>
      <c r="R281" s="11" t="str">
        <f>IF(Point[Added Date]="","",Point[Added Date])</f>
        <v/>
      </c>
      <c r="S281" s="14" t="str">
        <f>IF(Point[Z COORD]="","",Point[Z COORD])</f>
        <v/>
      </c>
      <c r="T281" s="14" t="str">
        <f>IF(Point[Asset Description]="","",PROPER(Point[Asset Description]))</f>
        <v/>
      </c>
      <c r="U281" s="14" t="str">
        <f>IF(Point[[Artist ]]="","",PROPER(Point[[Artist ]]))</f>
        <v/>
      </c>
      <c r="V281" s="14" t="str">
        <f>IF(Point[Material Notes]="","",PROPER(Point[Material Notes]))</f>
        <v/>
      </c>
      <c r="W281" s="14" t="str">
        <f>IF(Point[Dimension Notes]="","",Point[Dimension Notes])</f>
        <v/>
      </c>
      <c r="X281" s="14" t="str">
        <f>IF(Point[List]="","",VLOOKUP(Point[Burner Number],number,2,FALSE))</f>
        <v/>
      </c>
      <c r="Y281" s="14" t="str">
        <f>IF(Point[List]="","",VLOOKUP(Point[Fuel],bbq_fuel,2,FALSE))</f>
        <v/>
      </c>
      <c r="Z281" s="14" t="str">
        <f>IF(Point[List]="","",VLOOKUP(Point[Cabinet Material],bbq_material,2,FALSE))</f>
        <v/>
      </c>
      <c r="AA281" s="14" t="str">
        <f>IF(Point[Asset Group]="","",VLOOKUP(Point[Manufacturer],manufacturer,2,FALSE))</f>
        <v/>
      </c>
      <c r="AB281" s="14" t="str">
        <f>IF(Point[Uinsex WC]="","",Point[Uinsex WC])</f>
        <v/>
      </c>
      <c r="AC281" s="14" t="str">
        <f>IF(Point[Female WC]="","",Point[Female WC])</f>
        <v/>
      </c>
      <c r="AD281" s="14" t="str">
        <f>IF(Point[Male WC]="","",Point[Male WC])</f>
        <v/>
      </c>
      <c r="AE281" s="14" t="str">
        <f>IF(Point[Urinal]="","",Point[Urinal])</f>
        <v/>
      </c>
      <c r="AF281" s="14" t="str">
        <f>IF(Point[Disabled Unisex]="","",Point[Disabled Unisex])</f>
        <v/>
      </c>
      <c r="AG281" s="14" t="str">
        <f>IF(Point[Disabled Female]="","",Point[Disabled Female])</f>
        <v/>
      </c>
      <c r="AH281" s="14" t="str">
        <f>IF(Point[Disabled Male]="","",Point[Disabled Male])</f>
        <v/>
      </c>
      <c r="AI281" s="14" t="str">
        <f>IF(Point[Asset Group]="","",VLOOKUP(Point[Handrail],yes_no,2,FALSE))</f>
        <v/>
      </c>
      <c r="AJ281" s="14" t="str">
        <f>IF(Point[Asset Group]="","",VLOOKUP(Point[Baby Changing],yes_no,2,FALSE))</f>
        <v/>
      </c>
      <c r="AK281" s="14" t="str">
        <f>IF(Point[Asset Group]="","",VLOOKUP(Point[Service Room],yes_no,2,FALSE))</f>
        <v/>
      </c>
      <c r="AL281" s="14" t="str">
        <f>IF(Point[Asset Group]="","",VLOOKUP(Point[Service Tap],service_tap,2,FALSE))</f>
        <v/>
      </c>
      <c r="AM281" s="14" t="str">
        <f>IF(Point[Asset Group]="","",VLOOKUP(Point[Heating Type],wc_heating,2,FALSE))</f>
        <v/>
      </c>
      <c r="AN281" s="14" t="str">
        <f>IF(Point[Asset Group]="","",VLOOKUP(Point[Power Supply],power_supply,2,FALSE))</f>
        <v/>
      </c>
      <c r="AO281" s="14" t="str">
        <f>IF(Point[Asset Group]="","",VLOOKUP(Point[Waste Water],waste_water,2,FALSE))</f>
        <v/>
      </c>
      <c r="AP281" s="14" t="str">
        <f>IF(Point[Asset Group]="","",VLOOKUP(Point[Furniture SubType],subdom_master_gdb,2,FALSE))</f>
        <v/>
      </c>
      <c r="AQ281" s="14" t="str">
        <f>IF(Point[Asset Group]="","",VLOOKUP(Point[Concrete Pad],yes_no,2,FALSE))</f>
        <v/>
      </c>
      <c r="AR281" s="14" t="str">
        <f>IF(Point[Asset Group]="","",VLOOKUP(Point[Material],material_master,2,FALSE))</f>
        <v/>
      </c>
      <c r="AS281" s="14" t="str">
        <f>IF(Point[Asset Group]="","",VLOOKUP(Point[Plumbing],irrigation_plumbing,2,FALSE))</f>
        <v/>
      </c>
      <c r="AT281" s="14" t="str">
        <f>IF(Point[Asset Group]="","",VLOOKUP(Point[Sprinklers],irrigation_sprinklers,2,FALSE))</f>
        <v/>
      </c>
      <c r="AU281" s="14" t="str">
        <f>IF(Point[Asset Group]="","",VLOOKUP(Point[System],irrigation_system,2,FALSE))</f>
        <v/>
      </c>
      <c r="AV281" s="14" t="str">
        <f>IF(Point[Asset Group]="","",VLOOKUP(Point[Status],irrigation_status,2,FALSE))</f>
        <v/>
      </c>
      <c r="AW281" s="11" t="str">
        <f>IF(Point[Date of manufacture]="","",Point[Date of manufacture])</f>
        <v/>
      </c>
      <c r="AX281" s="14" t="str">
        <f>IF(Point[Asset Group]="","",VLOOKUP(Point[Sign Purpose],sign_purpose,2,FALSE))</f>
        <v/>
      </c>
      <c r="AY281" s="14" t="str">
        <f>IF(Point[Asset Group]="","",VLOOKUP(Point[Sign Material],material_master,2,FALSE))</f>
        <v/>
      </c>
      <c r="AZ281" s="14" t="str">
        <f>IF(Point[Asset Group]="","",VLOOKUP(Point[Affixed To],sign_affix,2,FALSE))</f>
        <v/>
      </c>
      <c r="BA281" s="14" t="str">
        <f>IF(Point[Size HxB mm]="","",Point[Size HxB mm])</f>
        <v/>
      </c>
      <c r="BB281" s="14" t="str">
        <f>IF(Point[Height m]="","",Point[Height m])</f>
        <v/>
      </c>
      <c r="BC281" s="14" t="str">
        <f>IF(Point[Asset Group]="","",VLOOKUP(Point[Post Material],material_master,2,FALSE))</f>
        <v/>
      </c>
      <c r="BD281" s="14" t="str">
        <f>IF(Point[Asset Group]="","",VLOOKUP(Point[Post Number],number,2,FALSE))</f>
        <v/>
      </c>
      <c r="BE281" s="14" t="str">
        <f>IF(Point[Asset Group]="","",VLOOKUP(Point[Structure SubType],subdom_master_gdb,2,FALSE))</f>
        <v/>
      </c>
      <c r="BF281" s="14" t="str">
        <f>IF(Point[Area m2]="","",Point[Area m2])</f>
        <v/>
      </c>
      <c r="BG281" s="14" t="str">
        <f>IF(Point[Length m]="","",Point[Length m])</f>
        <v/>
      </c>
      <c r="BH281" s="14" t="str">
        <f>IF(Point[Width m]="","",Point[Width m])</f>
        <v/>
      </c>
      <c r="BI281" s="14" t="str">
        <f>IF(Point[Diameter m]="","",Point[Diameter m])</f>
        <v/>
      </c>
      <c r="BJ281" s="14" t="str">
        <f>IF(Point[Asset Group]="","",VLOOKUP(Point[Number of Pipes],number,2,FALSE))</f>
        <v/>
      </c>
      <c r="BK281" s="14" t="str">
        <f>IF(Point[Asset Group]="","",VLOOKUP(Point[Combined Name],2,FALSE))</f>
        <v/>
      </c>
      <c r="BL281" s="14" t="str">
        <f>IF(Point[Asset Group]="","",VLOOKUP(Point[Size Class],size_class,2,FALSE))</f>
        <v/>
      </c>
      <c r="BM281" s="14" t="str">
        <f>IF(Point[Asset Group]="","",VLOOKUP(Point[Age Class],age_class,2,FALSE))</f>
        <v/>
      </c>
      <c r="BN281" s="14" t="str">
        <f>IF(Point[Girth (cm)]="","",Point[Girth (cm)])</f>
        <v/>
      </c>
      <c r="BO281" s="14" t="str">
        <f>IF(Point[Crown Radius (m)]="","",Point[Crown Radius (m)])</f>
        <v/>
      </c>
      <c r="BP281" s="14" t="str">
        <f>IF(Point[Asset Group]="","",VLOOKUP(Point[Rooting Environment],root_enviro,2,FALSE))</f>
        <v/>
      </c>
      <c r="BQ281" s="14" t="str">
        <f>IF(Point[Asset Group]="","",VLOOKUP(Point[Tree Surround],tree_surround,2,FALSE))</f>
        <v/>
      </c>
      <c r="BR281" s="14" t="str">
        <f>IF(Point[Asset Group]="","",VLOOKUP(Point[Tree Grill],yes_no,2,FALSE))</f>
        <v/>
      </c>
      <c r="BS281" s="14" t="str">
        <f>IF(Point[Asset Group]="","",VLOOKUP(Point[Tree Location],tree_location,2,FALSE))</f>
        <v/>
      </c>
    </row>
    <row r="282" spans="1:71" s="3" customFormat="1" x14ac:dyDescent="0.2">
      <c r="A282" s="3" t="str">
        <f>IF(Point[DWG File Name]="","",Point[DWG File Name])</f>
        <v/>
      </c>
      <c r="B282" s="3" t="str">
        <f>IF(Point[DWG Layer Name]="","",Point[DWG Layer Name])</f>
        <v/>
      </c>
      <c r="C282" s="3" t="str">
        <f>IF(Point[DWG Handle]="","",Point[DWG Handle])</f>
        <v/>
      </c>
      <c r="D282" s="58" t="str">
        <f>IF(Point[X]="","",Point[X])</f>
        <v/>
      </c>
      <c r="E282" s="58" t="str">
        <f>IF(Point[Y]="","",Point[Y])</f>
        <v/>
      </c>
      <c r="F282" s="3" t="str">
        <f>IF(Point[Replacement Asset]="","",Point[Replacement Asset])</f>
        <v/>
      </c>
      <c r="G282" s="3" t="str">
        <f>IF(Point[Asset ID]="","",UPPER(Point[Asset ID]))</f>
        <v/>
      </c>
      <c r="H282" s="3" t="str">
        <f>IF(Point[Asset Group]="","",VLOOKUP(Point[Asset Group],asset_grp_pt,4,FALSE))</f>
        <v/>
      </c>
      <c r="I282" s="3" t="str">
        <f>IF(Point[Asset Group]="","",VLOOKUP(Point[Asset Group],asset_grp_pt,2,FALSE))</f>
        <v/>
      </c>
      <c r="J282" s="3" t="str">
        <f>IF(Point[Asset Group]="","",VLOOKUP(Point[Asset Group],asset_grp_pt,3,FALSE))</f>
        <v/>
      </c>
      <c r="K282" s="3" t="str">
        <f>IF(Point[Asset Group]="","",VLOOKUP(Point[Asset Type],type_master_list,2,FALSE))</f>
        <v/>
      </c>
      <c r="L282" s="3" t="str">
        <f>IF(Point[Asset Name]="","",PROPER(Point[Asset Name]))</f>
        <v/>
      </c>
      <c r="M282" s="11" t="str">
        <f>IF(Point[Install Date]="","",Point[Install Date])</f>
        <v/>
      </c>
      <c r="N282" s="11" t="str">
        <f>IF(Point[Note]="","",PROPER(Point[Note]))</f>
        <v/>
      </c>
      <c r="O282" s="11" t="str">
        <f>IF(Point[Resource Consent Number]="","",UPPER(Point[Resource Consent Number]))</f>
        <v/>
      </c>
      <c r="P282" s="53" t="str">
        <f>IF(Point[Asset Unit Cost]="","",Point[Asset Unit Cost])</f>
        <v/>
      </c>
      <c r="Q282" s="11" t="str">
        <f>IF(Point[Added By]="","",UPPER(Point[Added By]))</f>
        <v/>
      </c>
      <c r="R282" s="11" t="str">
        <f>IF(Point[Added Date]="","",Point[Added Date])</f>
        <v/>
      </c>
      <c r="S282" s="14" t="str">
        <f>IF(Point[Z COORD]="","",Point[Z COORD])</f>
        <v/>
      </c>
      <c r="T282" s="14" t="str">
        <f>IF(Point[Asset Description]="","",PROPER(Point[Asset Description]))</f>
        <v/>
      </c>
      <c r="U282" s="14" t="str">
        <f>IF(Point[[Artist ]]="","",PROPER(Point[[Artist ]]))</f>
        <v/>
      </c>
      <c r="V282" s="14" t="str">
        <f>IF(Point[Material Notes]="","",PROPER(Point[Material Notes]))</f>
        <v/>
      </c>
      <c r="W282" s="14" t="str">
        <f>IF(Point[Dimension Notes]="","",Point[Dimension Notes])</f>
        <v/>
      </c>
      <c r="X282" s="14" t="str">
        <f>IF(Point[List]="","",VLOOKUP(Point[Burner Number],number,2,FALSE))</f>
        <v/>
      </c>
      <c r="Y282" s="14" t="str">
        <f>IF(Point[List]="","",VLOOKUP(Point[Fuel],bbq_fuel,2,FALSE))</f>
        <v/>
      </c>
      <c r="Z282" s="14" t="str">
        <f>IF(Point[List]="","",VLOOKUP(Point[Cabinet Material],bbq_material,2,FALSE))</f>
        <v/>
      </c>
      <c r="AA282" s="14" t="str">
        <f>IF(Point[Asset Group]="","",VLOOKUP(Point[Manufacturer],manufacturer,2,FALSE))</f>
        <v/>
      </c>
      <c r="AB282" s="14" t="str">
        <f>IF(Point[Uinsex WC]="","",Point[Uinsex WC])</f>
        <v/>
      </c>
      <c r="AC282" s="14" t="str">
        <f>IF(Point[Female WC]="","",Point[Female WC])</f>
        <v/>
      </c>
      <c r="AD282" s="14" t="str">
        <f>IF(Point[Male WC]="","",Point[Male WC])</f>
        <v/>
      </c>
      <c r="AE282" s="14" t="str">
        <f>IF(Point[Urinal]="","",Point[Urinal])</f>
        <v/>
      </c>
      <c r="AF282" s="14" t="str">
        <f>IF(Point[Disabled Unisex]="","",Point[Disabled Unisex])</f>
        <v/>
      </c>
      <c r="AG282" s="14" t="str">
        <f>IF(Point[Disabled Female]="","",Point[Disabled Female])</f>
        <v/>
      </c>
      <c r="AH282" s="14" t="str">
        <f>IF(Point[Disabled Male]="","",Point[Disabled Male])</f>
        <v/>
      </c>
      <c r="AI282" s="14" t="str">
        <f>IF(Point[Asset Group]="","",VLOOKUP(Point[Handrail],yes_no,2,FALSE))</f>
        <v/>
      </c>
      <c r="AJ282" s="14" t="str">
        <f>IF(Point[Asset Group]="","",VLOOKUP(Point[Baby Changing],yes_no,2,FALSE))</f>
        <v/>
      </c>
      <c r="AK282" s="14" t="str">
        <f>IF(Point[Asset Group]="","",VLOOKUP(Point[Service Room],yes_no,2,FALSE))</f>
        <v/>
      </c>
      <c r="AL282" s="14" t="str">
        <f>IF(Point[Asset Group]="","",VLOOKUP(Point[Service Tap],service_tap,2,FALSE))</f>
        <v/>
      </c>
      <c r="AM282" s="14" t="str">
        <f>IF(Point[Asset Group]="","",VLOOKUP(Point[Heating Type],wc_heating,2,FALSE))</f>
        <v/>
      </c>
      <c r="AN282" s="14" t="str">
        <f>IF(Point[Asset Group]="","",VLOOKUP(Point[Power Supply],power_supply,2,FALSE))</f>
        <v/>
      </c>
      <c r="AO282" s="14" t="str">
        <f>IF(Point[Asset Group]="","",VLOOKUP(Point[Waste Water],waste_water,2,FALSE))</f>
        <v/>
      </c>
      <c r="AP282" s="14" t="str">
        <f>IF(Point[Asset Group]="","",VLOOKUP(Point[Furniture SubType],subdom_master_gdb,2,FALSE))</f>
        <v/>
      </c>
      <c r="AQ282" s="14" t="str">
        <f>IF(Point[Asset Group]="","",VLOOKUP(Point[Concrete Pad],yes_no,2,FALSE))</f>
        <v/>
      </c>
      <c r="AR282" s="14" t="str">
        <f>IF(Point[Asset Group]="","",VLOOKUP(Point[Material],material_master,2,FALSE))</f>
        <v/>
      </c>
      <c r="AS282" s="14" t="str">
        <f>IF(Point[Asset Group]="","",VLOOKUP(Point[Plumbing],irrigation_plumbing,2,FALSE))</f>
        <v/>
      </c>
      <c r="AT282" s="14" t="str">
        <f>IF(Point[Asset Group]="","",VLOOKUP(Point[Sprinklers],irrigation_sprinklers,2,FALSE))</f>
        <v/>
      </c>
      <c r="AU282" s="14" t="str">
        <f>IF(Point[Asset Group]="","",VLOOKUP(Point[System],irrigation_system,2,FALSE))</f>
        <v/>
      </c>
      <c r="AV282" s="14" t="str">
        <f>IF(Point[Asset Group]="","",VLOOKUP(Point[Status],irrigation_status,2,FALSE))</f>
        <v/>
      </c>
      <c r="AW282" s="11" t="str">
        <f>IF(Point[Date of manufacture]="","",Point[Date of manufacture])</f>
        <v/>
      </c>
      <c r="AX282" s="14" t="str">
        <f>IF(Point[Asset Group]="","",VLOOKUP(Point[Sign Purpose],sign_purpose,2,FALSE))</f>
        <v/>
      </c>
      <c r="AY282" s="14" t="str">
        <f>IF(Point[Asset Group]="","",VLOOKUP(Point[Sign Material],material_master,2,FALSE))</f>
        <v/>
      </c>
      <c r="AZ282" s="14" t="str">
        <f>IF(Point[Asset Group]="","",VLOOKUP(Point[Affixed To],sign_affix,2,FALSE))</f>
        <v/>
      </c>
      <c r="BA282" s="14" t="str">
        <f>IF(Point[Size HxB mm]="","",Point[Size HxB mm])</f>
        <v/>
      </c>
      <c r="BB282" s="14" t="str">
        <f>IF(Point[Height m]="","",Point[Height m])</f>
        <v/>
      </c>
      <c r="BC282" s="14" t="str">
        <f>IF(Point[Asset Group]="","",VLOOKUP(Point[Post Material],material_master,2,FALSE))</f>
        <v/>
      </c>
      <c r="BD282" s="14" t="str">
        <f>IF(Point[Asset Group]="","",VLOOKUP(Point[Post Number],number,2,FALSE))</f>
        <v/>
      </c>
      <c r="BE282" s="14" t="str">
        <f>IF(Point[Asset Group]="","",VLOOKUP(Point[Structure SubType],subdom_master_gdb,2,FALSE))</f>
        <v/>
      </c>
      <c r="BF282" s="14" t="str">
        <f>IF(Point[Area m2]="","",Point[Area m2])</f>
        <v/>
      </c>
      <c r="BG282" s="14" t="str">
        <f>IF(Point[Length m]="","",Point[Length m])</f>
        <v/>
      </c>
      <c r="BH282" s="14" t="str">
        <f>IF(Point[Width m]="","",Point[Width m])</f>
        <v/>
      </c>
      <c r="BI282" s="14" t="str">
        <f>IF(Point[Diameter m]="","",Point[Diameter m])</f>
        <v/>
      </c>
      <c r="BJ282" s="14" t="str">
        <f>IF(Point[Asset Group]="","",VLOOKUP(Point[Number of Pipes],number,2,FALSE))</f>
        <v/>
      </c>
      <c r="BK282" s="14" t="str">
        <f>IF(Point[Asset Group]="","",VLOOKUP(Point[Combined Name],2,FALSE))</f>
        <v/>
      </c>
      <c r="BL282" s="14" t="str">
        <f>IF(Point[Asset Group]="","",VLOOKUP(Point[Size Class],size_class,2,FALSE))</f>
        <v/>
      </c>
      <c r="BM282" s="14" t="str">
        <f>IF(Point[Asset Group]="","",VLOOKUP(Point[Age Class],age_class,2,FALSE))</f>
        <v/>
      </c>
      <c r="BN282" s="14" t="str">
        <f>IF(Point[Girth (cm)]="","",Point[Girth (cm)])</f>
        <v/>
      </c>
      <c r="BO282" s="14" t="str">
        <f>IF(Point[Crown Radius (m)]="","",Point[Crown Radius (m)])</f>
        <v/>
      </c>
      <c r="BP282" s="14" t="str">
        <f>IF(Point[Asset Group]="","",VLOOKUP(Point[Rooting Environment],root_enviro,2,FALSE))</f>
        <v/>
      </c>
      <c r="BQ282" s="14" t="str">
        <f>IF(Point[Asset Group]="","",VLOOKUP(Point[Tree Surround],tree_surround,2,FALSE))</f>
        <v/>
      </c>
      <c r="BR282" s="14" t="str">
        <f>IF(Point[Asset Group]="","",VLOOKUP(Point[Tree Grill],yes_no,2,FALSE))</f>
        <v/>
      </c>
      <c r="BS282" s="14" t="str">
        <f>IF(Point[Asset Group]="","",VLOOKUP(Point[Tree Location],tree_location,2,FALSE))</f>
        <v/>
      </c>
    </row>
    <row r="283" spans="1:71" s="3" customFormat="1" x14ac:dyDescent="0.2">
      <c r="A283" s="3" t="str">
        <f>IF(Point[DWG File Name]="","",Point[DWG File Name])</f>
        <v/>
      </c>
      <c r="B283" s="3" t="str">
        <f>IF(Point[DWG Layer Name]="","",Point[DWG Layer Name])</f>
        <v/>
      </c>
      <c r="C283" s="3" t="str">
        <f>IF(Point[DWG Handle]="","",Point[DWG Handle])</f>
        <v/>
      </c>
      <c r="D283" s="58" t="str">
        <f>IF(Point[X]="","",Point[X])</f>
        <v/>
      </c>
      <c r="E283" s="58" t="str">
        <f>IF(Point[Y]="","",Point[Y])</f>
        <v/>
      </c>
      <c r="F283" s="3" t="str">
        <f>IF(Point[Replacement Asset]="","",Point[Replacement Asset])</f>
        <v/>
      </c>
      <c r="G283" s="3" t="str">
        <f>IF(Point[Asset ID]="","",UPPER(Point[Asset ID]))</f>
        <v/>
      </c>
      <c r="H283" s="3" t="str">
        <f>IF(Point[Asset Group]="","",VLOOKUP(Point[Asset Group],asset_grp_pt,4,FALSE))</f>
        <v/>
      </c>
      <c r="I283" s="3" t="str">
        <f>IF(Point[Asset Group]="","",VLOOKUP(Point[Asset Group],asset_grp_pt,2,FALSE))</f>
        <v/>
      </c>
      <c r="J283" s="3" t="str">
        <f>IF(Point[Asset Group]="","",VLOOKUP(Point[Asset Group],asset_grp_pt,3,FALSE))</f>
        <v/>
      </c>
      <c r="K283" s="3" t="str">
        <f>IF(Point[Asset Group]="","",VLOOKUP(Point[Asset Type],type_master_list,2,FALSE))</f>
        <v/>
      </c>
      <c r="L283" s="3" t="str">
        <f>IF(Point[Asset Name]="","",PROPER(Point[Asset Name]))</f>
        <v/>
      </c>
      <c r="M283" s="11" t="str">
        <f>IF(Point[Install Date]="","",Point[Install Date])</f>
        <v/>
      </c>
      <c r="N283" s="11" t="str">
        <f>IF(Point[Note]="","",PROPER(Point[Note]))</f>
        <v/>
      </c>
      <c r="O283" s="11" t="str">
        <f>IF(Point[Resource Consent Number]="","",UPPER(Point[Resource Consent Number]))</f>
        <v/>
      </c>
      <c r="P283" s="53" t="str">
        <f>IF(Point[Asset Unit Cost]="","",Point[Asset Unit Cost])</f>
        <v/>
      </c>
      <c r="Q283" s="11" t="str">
        <f>IF(Point[Added By]="","",UPPER(Point[Added By]))</f>
        <v/>
      </c>
      <c r="R283" s="11" t="str">
        <f>IF(Point[Added Date]="","",Point[Added Date])</f>
        <v/>
      </c>
      <c r="S283" s="14" t="str">
        <f>IF(Point[Z COORD]="","",Point[Z COORD])</f>
        <v/>
      </c>
      <c r="T283" s="14" t="str">
        <f>IF(Point[Asset Description]="","",PROPER(Point[Asset Description]))</f>
        <v/>
      </c>
      <c r="U283" s="14" t="str">
        <f>IF(Point[[Artist ]]="","",PROPER(Point[[Artist ]]))</f>
        <v/>
      </c>
      <c r="V283" s="14" t="str">
        <f>IF(Point[Material Notes]="","",PROPER(Point[Material Notes]))</f>
        <v/>
      </c>
      <c r="W283" s="14" t="str">
        <f>IF(Point[Dimension Notes]="","",Point[Dimension Notes])</f>
        <v/>
      </c>
      <c r="X283" s="14" t="str">
        <f>IF(Point[List]="","",VLOOKUP(Point[Burner Number],number,2,FALSE))</f>
        <v/>
      </c>
      <c r="Y283" s="14" t="str">
        <f>IF(Point[List]="","",VLOOKUP(Point[Fuel],bbq_fuel,2,FALSE))</f>
        <v/>
      </c>
      <c r="Z283" s="14" t="str">
        <f>IF(Point[List]="","",VLOOKUP(Point[Cabinet Material],bbq_material,2,FALSE))</f>
        <v/>
      </c>
      <c r="AA283" s="14" t="str">
        <f>IF(Point[Asset Group]="","",VLOOKUP(Point[Manufacturer],manufacturer,2,FALSE))</f>
        <v/>
      </c>
      <c r="AB283" s="14" t="str">
        <f>IF(Point[Uinsex WC]="","",Point[Uinsex WC])</f>
        <v/>
      </c>
      <c r="AC283" s="14" t="str">
        <f>IF(Point[Female WC]="","",Point[Female WC])</f>
        <v/>
      </c>
      <c r="AD283" s="14" t="str">
        <f>IF(Point[Male WC]="","",Point[Male WC])</f>
        <v/>
      </c>
      <c r="AE283" s="14" t="str">
        <f>IF(Point[Urinal]="","",Point[Urinal])</f>
        <v/>
      </c>
      <c r="AF283" s="14" t="str">
        <f>IF(Point[Disabled Unisex]="","",Point[Disabled Unisex])</f>
        <v/>
      </c>
      <c r="AG283" s="14" t="str">
        <f>IF(Point[Disabled Female]="","",Point[Disabled Female])</f>
        <v/>
      </c>
      <c r="AH283" s="14" t="str">
        <f>IF(Point[Disabled Male]="","",Point[Disabled Male])</f>
        <v/>
      </c>
      <c r="AI283" s="14" t="str">
        <f>IF(Point[Asset Group]="","",VLOOKUP(Point[Handrail],yes_no,2,FALSE))</f>
        <v/>
      </c>
      <c r="AJ283" s="14" t="str">
        <f>IF(Point[Asset Group]="","",VLOOKUP(Point[Baby Changing],yes_no,2,FALSE))</f>
        <v/>
      </c>
      <c r="AK283" s="14" t="str">
        <f>IF(Point[Asset Group]="","",VLOOKUP(Point[Service Room],yes_no,2,FALSE))</f>
        <v/>
      </c>
      <c r="AL283" s="14" t="str">
        <f>IF(Point[Asset Group]="","",VLOOKUP(Point[Service Tap],service_tap,2,FALSE))</f>
        <v/>
      </c>
      <c r="AM283" s="14" t="str">
        <f>IF(Point[Asset Group]="","",VLOOKUP(Point[Heating Type],wc_heating,2,FALSE))</f>
        <v/>
      </c>
      <c r="AN283" s="14" t="str">
        <f>IF(Point[Asset Group]="","",VLOOKUP(Point[Power Supply],power_supply,2,FALSE))</f>
        <v/>
      </c>
      <c r="AO283" s="14" t="str">
        <f>IF(Point[Asset Group]="","",VLOOKUP(Point[Waste Water],waste_water,2,FALSE))</f>
        <v/>
      </c>
      <c r="AP283" s="14" t="str">
        <f>IF(Point[Asset Group]="","",VLOOKUP(Point[Furniture SubType],subdom_master_gdb,2,FALSE))</f>
        <v/>
      </c>
      <c r="AQ283" s="14" t="str">
        <f>IF(Point[Asset Group]="","",VLOOKUP(Point[Concrete Pad],yes_no,2,FALSE))</f>
        <v/>
      </c>
      <c r="AR283" s="14" t="str">
        <f>IF(Point[Asset Group]="","",VLOOKUP(Point[Material],material_master,2,FALSE))</f>
        <v/>
      </c>
      <c r="AS283" s="14" t="str">
        <f>IF(Point[Asset Group]="","",VLOOKUP(Point[Plumbing],irrigation_plumbing,2,FALSE))</f>
        <v/>
      </c>
      <c r="AT283" s="14" t="str">
        <f>IF(Point[Asset Group]="","",VLOOKUP(Point[Sprinklers],irrigation_sprinklers,2,FALSE))</f>
        <v/>
      </c>
      <c r="AU283" s="14" t="str">
        <f>IF(Point[Asset Group]="","",VLOOKUP(Point[System],irrigation_system,2,FALSE))</f>
        <v/>
      </c>
      <c r="AV283" s="14" t="str">
        <f>IF(Point[Asset Group]="","",VLOOKUP(Point[Status],irrigation_status,2,FALSE))</f>
        <v/>
      </c>
      <c r="AW283" s="11" t="str">
        <f>IF(Point[Date of manufacture]="","",Point[Date of manufacture])</f>
        <v/>
      </c>
      <c r="AX283" s="14" t="str">
        <f>IF(Point[Asset Group]="","",VLOOKUP(Point[Sign Purpose],sign_purpose,2,FALSE))</f>
        <v/>
      </c>
      <c r="AY283" s="14" t="str">
        <f>IF(Point[Asset Group]="","",VLOOKUP(Point[Sign Material],material_master,2,FALSE))</f>
        <v/>
      </c>
      <c r="AZ283" s="14" t="str">
        <f>IF(Point[Asset Group]="","",VLOOKUP(Point[Affixed To],sign_affix,2,FALSE))</f>
        <v/>
      </c>
      <c r="BA283" s="14" t="str">
        <f>IF(Point[Size HxB mm]="","",Point[Size HxB mm])</f>
        <v/>
      </c>
      <c r="BB283" s="14" t="str">
        <f>IF(Point[Height m]="","",Point[Height m])</f>
        <v/>
      </c>
      <c r="BC283" s="14" t="str">
        <f>IF(Point[Asset Group]="","",VLOOKUP(Point[Post Material],material_master,2,FALSE))</f>
        <v/>
      </c>
      <c r="BD283" s="14" t="str">
        <f>IF(Point[Asset Group]="","",VLOOKUP(Point[Post Number],number,2,FALSE))</f>
        <v/>
      </c>
      <c r="BE283" s="14" t="str">
        <f>IF(Point[Asset Group]="","",VLOOKUP(Point[Structure SubType],subdom_master_gdb,2,FALSE))</f>
        <v/>
      </c>
      <c r="BF283" s="14" t="str">
        <f>IF(Point[Area m2]="","",Point[Area m2])</f>
        <v/>
      </c>
      <c r="BG283" s="14" t="str">
        <f>IF(Point[Length m]="","",Point[Length m])</f>
        <v/>
      </c>
      <c r="BH283" s="14" t="str">
        <f>IF(Point[Width m]="","",Point[Width m])</f>
        <v/>
      </c>
      <c r="BI283" s="14" t="str">
        <f>IF(Point[Diameter m]="","",Point[Diameter m])</f>
        <v/>
      </c>
      <c r="BJ283" s="14" t="str">
        <f>IF(Point[Asset Group]="","",VLOOKUP(Point[Number of Pipes],number,2,FALSE))</f>
        <v/>
      </c>
      <c r="BK283" s="14" t="str">
        <f>IF(Point[Asset Group]="","",VLOOKUP(Point[Combined Name],2,FALSE))</f>
        <v/>
      </c>
      <c r="BL283" s="14" t="str">
        <f>IF(Point[Asset Group]="","",VLOOKUP(Point[Size Class],size_class,2,FALSE))</f>
        <v/>
      </c>
      <c r="BM283" s="14" t="str">
        <f>IF(Point[Asset Group]="","",VLOOKUP(Point[Age Class],age_class,2,FALSE))</f>
        <v/>
      </c>
      <c r="BN283" s="14" t="str">
        <f>IF(Point[Girth (cm)]="","",Point[Girth (cm)])</f>
        <v/>
      </c>
      <c r="BO283" s="14" t="str">
        <f>IF(Point[Crown Radius (m)]="","",Point[Crown Radius (m)])</f>
        <v/>
      </c>
      <c r="BP283" s="14" t="str">
        <f>IF(Point[Asset Group]="","",VLOOKUP(Point[Rooting Environment],root_enviro,2,FALSE))</f>
        <v/>
      </c>
      <c r="BQ283" s="14" t="str">
        <f>IF(Point[Asset Group]="","",VLOOKUP(Point[Tree Surround],tree_surround,2,FALSE))</f>
        <v/>
      </c>
      <c r="BR283" s="14" t="str">
        <f>IF(Point[Asset Group]="","",VLOOKUP(Point[Tree Grill],yes_no,2,FALSE))</f>
        <v/>
      </c>
      <c r="BS283" s="14" t="str">
        <f>IF(Point[Asset Group]="","",VLOOKUP(Point[Tree Location],tree_location,2,FALSE))</f>
        <v/>
      </c>
    </row>
    <row r="284" spans="1:71" s="3" customFormat="1" x14ac:dyDescent="0.2">
      <c r="A284" s="3" t="str">
        <f>IF(Point[DWG File Name]="","",Point[DWG File Name])</f>
        <v/>
      </c>
      <c r="B284" s="3" t="str">
        <f>IF(Point[DWG Layer Name]="","",Point[DWG Layer Name])</f>
        <v/>
      </c>
      <c r="C284" s="3" t="str">
        <f>IF(Point[DWG Handle]="","",Point[DWG Handle])</f>
        <v/>
      </c>
      <c r="D284" s="58" t="str">
        <f>IF(Point[X]="","",Point[X])</f>
        <v/>
      </c>
      <c r="E284" s="58" t="str">
        <f>IF(Point[Y]="","",Point[Y])</f>
        <v/>
      </c>
      <c r="F284" s="3" t="str">
        <f>IF(Point[Replacement Asset]="","",Point[Replacement Asset])</f>
        <v/>
      </c>
      <c r="G284" s="3" t="str">
        <f>IF(Point[Asset ID]="","",UPPER(Point[Asset ID]))</f>
        <v/>
      </c>
      <c r="H284" s="3" t="str">
        <f>IF(Point[Asset Group]="","",VLOOKUP(Point[Asset Group],asset_grp_pt,4,FALSE))</f>
        <v/>
      </c>
      <c r="I284" s="3" t="str">
        <f>IF(Point[Asset Group]="","",VLOOKUP(Point[Asset Group],asset_grp_pt,2,FALSE))</f>
        <v/>
      </c>
      <c r="J284" s="3" t="str">
        <f>IF(Point[Asset Group]="","",VLOOKUP(Point[Asset Group],asset_grp_pt,3,FALSE))</f>
        <v/>
      </c>
      <c r="K284" s="3" t="str">
        <f>IF(Point[Asset Group]="","",VLOOKUP(Point[Asset Type],type_master_list,2,FALSE))</f>
        <v/>
      </c>
      <c r="L284" s="3" t="str">
        <f>IF(Point[Asset Name]="","",PROPER(Point[Asset Name]))</f>
        <v/>
      </c>
      <c r="M284" s="11" t="str">
        <f>IF(Point[Install Date]="","",Point[Install Date])</f>
        <v/>
      </c>
      <c r="N284" s="11" t="str">
        <f>IF(Point[Note]="","",PROPER(Point[Note]))</f>
        <v/>
      </c>
      <c r="O284" s="11" t="str">
        <f>IF(Point[Resource Consent Number]="","",UPPER(Point[Resource Consent Number]))</f>
        <v/>
      </c>
      <c r="P284" s="53" t="str">
        <f>IF(Point[Asset Unit Cost]="","",Point[Asset Unit Cost])</f>
        <v/>
      </c>
      <c r="Q284" s="11" t="str">
        <f>IF(Point[Added By]="","",UPPER(Point[Added By]))</f>
        <v/>
      </c>
      <c r="R284" s="11" t="str">
        <f>IF(Point[Added Date]="","",Point[Added Date])</f>
        <v/>
      </c>
      <c r="S284" s="14" t="str">
        <f>IF(Point[Z COORD]="","",Point[Z COORD])</f>
        <v/>
      </c>
      <c r="T284" s="14" t="str">
        <f>IF(Point[Asset Description]="","",PROPER(Point[Asset Description]))</f>
        <v/>
      </c>
      <c r="U284" s="14" t="str">
        <f>IF(Point[[Artist ]]="","",PROPER(Point[[Artist ]]))</f>
        <v/>
      </c>
      <c r="V284" s="14" t="str">
        <f>IF(Point[Material Notes]="","",PROPER(Point[Material Notes]))</f>
        <v/>
      </c>
      <c r="W284" s="14" t="str">
        <f>IF(Point[Dimension Notes]="","",Point[Dimension Notes])</f>
        <v/>
      </c>
      <c r="X284" s="14" t="str">
        <f>IF(Point[List]="","",VLOOKUP(Point[Burner Number],number,2,FALSE))</f>
        <v/>
      </c>
      <c r="Y284" s="14" t="str">
        <f>IF(Point[List]="","",VLOOKUP(Point[Fuel],bbq_fuel,2,FALSE))</f>
        <v/>
      </c>
      <c r="Z284" s="14" t="str">
        <f>IF(Point[List]="","",VLOOKUP(Point[Cabinet Material],bbq_material,2,FALSE))</f>
        <v/>
      </c>
      <c r="AA284" s="14" t="str">
        <f>IF(Point[Asset Group]="","",VLOOKUP(Point[Manufacturer],manufacturer,2,FALSE))</f>
        <v/>
      </c>
      <c r="AB284" s="14" t="str">
        <f>IF(Point[Uinsex WC]="","",Point[Uinsex WC])</f>
        <v/>
      </c>
      <c r="AC284" s="14" t="str">
        <f>IF(Point[Female WC]="","",Point[Female WC])</f>
        <v/>
      </c>
      <c r="AD284" s="14" t="str">
        <f>IF(Point[Male WC]="","",Point[Male WC])</f>
        <v/>
      </c>
      <c r="AE284" s="14" t="str">
        <f>IF(Point[Urinal]="","",Point[Urinal])</f>
        <v/>
      </c>
      <c r="AF284" s="14" t="str">
        <f>IF(Point[Disabled Unisex]="","",Point[Disabled Unisex])</f>
        <v/>
      </c>
      <c r="AG284" s="14" t="str">
        <f>IF(Point[Disabled Female]="","",Point[Disabled Female])</f>
        <v/>
      </c>
      <c r="AH284" s="14" t="str">
        <f>IF(Point[Disabled Male]="","",Point[Disabled Male])</f>
        <v/>
      </c>
      <c r="AI284" s="14" t="str">
        <f>IF(Point[Asset Group]="","",VLOOKUP(Point[Handrail],yes_no,2,FALSE))</f>
        <v/>
      </c>
      <c r="AJ284" s="14" t="str">
        <f>IF(Point[Asset Group]="","",VLOOKUP(Point[Baby Changing],yes_no,2,FALSE))</f>
        <v/>
      </c>
      <c r="AK284" s="14" t="str">
        <f>IF(Point[Asset Group]="","",VLOOKUP(Point[Service Room],yes_no,2,FALSE))</f>
        <v/>
      </c>
      <c r="AL284" s="14" t="str">
        <f>IF(Point[Asset Group]="","",VLOOKUP(Point[Service Tap],service_tap,2,FALSE))</f>
        <v/>
      </c>
      <c r="AM284" s="14" t="str">
        <f>IF(Point[Asset Group]="","",VLOOKUP(Point[Heating Type],wc_heating,2,FALSE))</f>
        <v/>
      </c>
      <c r="AN284" s="14" t="str">
        <f>IF(Point[Asset Group]="","",VLOOKUP(Point[Power Supply],power_supply,2,FALSE))</f>
        <v/>
      </c>
      <c r="AO284" s="14" t="str">
        <f>IF(Point[Asset Group]="","",VLOOKUP(Point[Waste Water],waste_water,2,FALSE))</f>
        <v/>
      </c>
      <c r="AP284" s="14" t="str">
        <f>IF(Point[Asset Group]="","",VLOOKUP(Point[Furniture SubType],subdom_master_gdb,2,FALSE))</f>
        <v/>
      </c>
      <c r="AQ284" s="14" t="str">
        <f>IF(Point[Asset Group]="","",VLOOKUP(Point[Concrete Pad],yes_no,2,FALSE))</f>
        <v/>
      </c>
      <c r="AR284" s="14" t="str">
        <f>IF(Point[Asset Group]="","",VLOOKUP(Point[Material],material_master,2,FALSE))</f>
        <v/>
      </c>
      <c r="AS284" s="14" t="str">
        <f>IF(Point[Asset Group]="","",VLOOKUP(Point[Plumbing],irrigation_plumbing,2,FALSE))</f>
        <v/>
      </c>
      <c r="AT284" s="14" t="str">
        <f>IF(Point[Asset Group]="","",VLOOKUP(Point[Sprinklers],irrigation_sprinklers,2,FALSE))</f>
        <v/>
      </c>
      <c r="AU284" s="14" t="str">
        <f>IF(Point[Asset Group]="","",VLOOKUP(Point[System],irrigation_system,2,FALSE))</f>
        <v/>
      </c>
      <c r="AV284" s="14" t="str">
        <f>IF(Point[Asset Group]="","",VLOOKUP(Point[Status],irrigation_status,2,FALSE))</f>
        <v/>
      </c>
      <c r="AW284" s="11" t="str">
        <f>IF(Point[Date of manufacture]="","",Point[Date of manufacture])</f>
        <v/>
      </c>
      <c r="AX284" s="14" t="str">
        <f>IF(Point[Asset Group]="","",VLOOKUP(Point[Sign Purpose],sign_purpose,2,FALSE))</f>
        <v/>
      </c>
      <c r="AY284" s="14" t="str">
        <f>IF(Point[Asset Group]="","",VLOOKUP(Point[Sign Material],material_master,2,FALSE))</f>
        <v/>
      </c>
      <c r="AZ284" s="14" t="str">
        <f>IF(Point[Asset Group]="","",VLOOKUP(Point[Affixed To],sign_affix,2,FALSE))</f>
        <v/>
      </c>
      <c r="BA284" s="14" t="str">
        <f>IF(Point[Size HxB mm]="","",Point[Size HxB mm])</f>
        <v/>
      </c>
      <c r="BB284" s="14" t="str">
        <f>IF(Point[Height m]="","",Point[Height m])</f>
        <v/>
      </c>
      <c r="BC284" s="14" t="str">
        <f>IF(Point[Asset Group]="","",VLOOKUP(Point[Post Material],material_master,2,FALSE))</f>
        <v/>
      </c>
      <c r="BD284" s="14" t="str">
        <f>IF(Point[Asset Group]="","",VLOOKUP(Point[Post Number],number,2,FALSE))</f>
        <v/>
      </c>
      <c r="BE284" s="14" t="str">
        <f>IF(Point[Asset Group]="","",VLOOKUP(Point[Structure SubType],subdom_master_gdb,2,FALSE))</f>
        <v/>
      </c>
      <c r="BF284" s="14" t="str">
        <f>IF(Point[Area m2]="","",Point[Area m2])</f>
        <v/>
      </c>
      <c r="BG284" s="14" t="str">
        <f>IF(Point[Length m]="","",Point[Length m])</f>
        <v/>
      </c>
      <c r="BH284" s="14" t="str">
        <f>IF(Point[Width m]="","",Point[Width m])</f>
        <v/>
      </c>
      <c r="BI284" s="14" t="str">
        <f>IF(Point[Diameter m]="","",Point[Diameter m])</f>
        <v/>
      </c>
      <c r="BJ284" s="14" t="str">
        <f>IF(Point[Asset Group]="","",VLOOKUP(Point[Number of Pipes],number,2,FALSE))</f>
        <v/>
      </c>
      <c r="BK284" s="14" t="str">
        <f>IF(Point[Asset Group]="","",VLOOKUP(Point[Combined Name],2,FALSE))</f>
        <v/>
      </c>
      <c r="BL284" s="14" t="str">
        <f>IF(Point[Asset Group]="","",VLOOKUP(Point[Size Class],size_class,2,FALSE))</f>
        <v/>
      </c>
      <c r="BM284" s="14" t="str">
        <f>IF(Point[Asset Group]="","",VLOOKUP(Point[Age Class],age_class,2,FALSE))</f>
        <v/>
      </c>
      <c r="BN284" s="14" t="str">
        <f>IF(Point[Girth (cm)]="","",Point[Girth (cm)])</f>
        <v/>
      </c>
      <c r="BO284" s="14" t="str">
        <f>IF(Point[Crown Radius (m)]="","",Point[Crown Radius (m)])</f>
        <v/>
      </c>
      <c r="BP284" s="14" t="str">
        <f>IF(Point[Asset Group]="","",VLOOKUP(Point[Rooting Environment],root_enviro,2,FALSE))</f>
        <v/>
      </c>
      <c r="BQ284" s="14" t="str">
        <f>IF(Point[Asset Group]="","",VLOOKUP(Point[Tree Surround],tree_surround,2,FALSE))</f>
        <v/>
      </c>
      <c r="BR284" s="14" t="str">
        <f>IF(Point[Asset Group]="","",VLOOKUP(Point[Tree Grill],yes_no,2,FALSE))</f>
        <v/>
      </c>
      <c r="BS284" s="14" t="str">
        <f>IF(Point[Asset Group]="","",VLOOKUP(Point[Tree Location],tree_location,2,FALSE))</f>
        <v/>
      </c>
    </row>
    <row r="285" spans="1:71" s="3" customFormat="1" x14ac:dyDescent="0.2">
      <c r="A285" s="3" t="str">
        <f>IF(Point[DWG File Name]="","",Point[DWG File Name])</f>
        <v/>
      </c>
      <c r="B285" s="3" t="str">
        <f>IF(Point[DWG Layer Name]="","",Point[DWG Layer Name])</f>
        <v/>
      </c>
      <c r="C285" s="3" t="str">
        <f>IF(Point[DWG Handle]="","",Point[DWG Handle])</f>
        <v/>
      </c>
      <c r="D285" s="58" t="str">
        <f>IF(Point[X]="","",Point[X])</f>
        <v/>
      </c>
      <c r="E285" s="58" t="str">
        <f>IF(Point[Y]="","",Point[Y])</f>
        <v/>
      </c>
      <c r="F285" s="3" t="str">
        <f>IF(Point[Replacement Asset]="","",Point[Replacement Asset])</f>
        <v/>
      </c>
      <c r="G285" s="3" t="str">
        <f>IF(Point[Asset ID]="","",UPPER(Point[Asset ID]))</f>
        <v/>
      </c>
      <c r="H285" s="3" t="str">
        <f>IF(Point[Asset Group]="","",VLOOKUP(Point[Asset Group],asset_grp_pt,4,FALSE))</f>
        <v/>
      </c>
      <c r="I285" s="3" t="str">
        <f>IF(Point[Asset Group]="","",VLOOKUP(Point[Asset Group],asset_grp_pt,2,FALSE))</f>
        <v/>
      </c>
      <c r="J285" s="3" t="str">
        <f>IF(Point[Asset Group]="","",VLOOKUP(Point[Asset Group],asset_grp_pt,3,FALSE))</f>
        <v/>
      </c>
      <c r="K285" s="3" t="str">
        <f>IF(Point[Asset Group]="","",VLOOKUP(Point[Asset Type],type_master_list,2,FALSE))</f>
        <v/>
      </c>
      <c r="L285" s="3" t="str">
        <f>IF(Point[Asset Name]="","",PROPER(Point[Asset Name]))</f>
        <v/>
      </c>
      <c r="M285" s="11" t="str">
        <f>IF(Point[Install Date]="","",Point[Install Date])</f>
        <v/>
      </c>
      <c r="N285" s="11" t="str">
        <f>IF(Point[Note]="","",PROPER(Point[Note]))</f>
        <v/>
      </c>
      <c r="O285" s="11" t="str">
        <f>IF(Point[Resource Consent Number]="","",UPPER(Point[Resource Consent Number]))</f>
        <v/>
      </c>
      <c r="P285" s="53" t="str">
        <f>IF(Point[Asset Unit Cost]="","",Point[Asset Unit Cost])</f>
        <v/>
      </c>
      <c r="Q285" s="11" t="str">
        <f>IF(Point[Added By]="","",UPPER(Point[Added By]))</f>
        <v/>
      </c>
      <c r="R285" s="11" t="str">
        <f>IF(Point[Added Date]="","",Point[Added Date])</f>
        <v/>
      </c>
      <c r="S285" s="14" t="str">
        <f>IF(Point[Z COORD]="","",Point[Z COORD])</f>
        <v/>
      </c>
      <c r="T285" s="14" t="str">
        <f>IF(Point[Asset Description]="","",PROPER(Point[Asset Description]))</f>
        <v/>
      </c>
      <c r="U285" s="14" t="str">
        <f>IF(Point[[Artist ]]="","",PROPER(Point[[Artist ]]))</f>
        <v/>
      </c>
      <c r="V285" s="14" t="str">
        <f>IF(Point[Material Notes]="","",PROPER(Point[Material Notes]))</f>
        <v/>
      </c>
      <c r="W285" s="14" t="str">
        <f>IF(Point[Dimension Notes]="","",Point[Dimension Notes])</f>
        <v/>
      </c>
      <c r="X285" s="14" t="str">
        <f>IF(Point[List]="","",VLOOKUP(Point[Burner Number],number,2,FALSE))</f>
        <v/>
      </c>
      <c r="Y285" s="14" t="str">
        <f>IF(Point[List]="","",VLOOKUP(Point[Fuel],bbq_fuel,2,FALSE))</f>
        <v/>
      </c>
      <c r="Z285" s="14" t="str">
        <f>IF(Point[List]="","",VLOOKUP(Point[Cabinet Material],bbq_material,2,FALSE))</f>
        <v/>
      </c>
      <c r="AA285" s="14" t="str">
        <f>IF(Point[Asset Group]="","",VLOOKUP(Point[Manufacturer],manufacturer,2,FALSE))</f>
        <v/>
      </c>
      <c r="AB285" s="14" t="str">
        <f>IF(Point[Uinsex WC]="","",Point[Uinsex WC])</f>
        <v/>
      </c>
      <c r="AC285" s="14" t="str">
        <f>IF(Point[Female WC]="","",Point[Female WC])</f>
        <v/>
      </c>
      <c r="AD285" s="14" t="str">
        <f>IF(Point[Male WC]="","",Point[Male WC])</f>
        <v/>
      </c>
      <c r="AE285" s="14" t="str">
        <f>IF(Point[Urinal]="","",Point[Urinal])</f>
        <v/>
      </c>
      <c r="AF285" s="14" t="str">
        <f>IF(Point[Disabled Unisex]="","",Point[Disabled Unisex])</f>
        <v/>
      </c>
      <c r="AG285" s="14" t="str">
        <f>IF(Point[Disabled Female]="","",Point[Disabled Female])</f>
        <v/>
      </c>
      <c r="AH285" s="14" t="str">
        <f>IF(Point[Disabled Male]="","",Point[Disabled Male])</f>
        <v/>
      </c>
      <c r="AI285" s="14" t="str">
        <f>IF(Point[Asset Group]="","",VLOOKUP(Point[Handrail],yes_no,2,FALSE))</f>
        <v/>
      </c>
      <c r="AJ285" s="14" t="str">
        <f>IF(Point[Asset Group]="","",VLOOKUP(Point[Baby Changing],yes_no,2,FALSE))</f>
        <v/>
      </c>
      <c r="AK285" s="14" t="str">
        <f>IF(Point[Asset Group]="","",VLOOKUP(Point[Service Room],yes_no,2,FALSE))</f>
        <v/>
      </c>
      <c r="AL285" s="14" t="str">
        <f>IF(Point[Asset Group]="","",VLOOKUP(Point[Service Tap],service_tap,2,FALSE))</f>
        <v/>
      </c>
      <c r="AM285" s="14" t="str">
        <f>IF(Point[Asset Group]="","",VLOOKUP(Point[Heating Type],wc_heating,2,FALSE))</f>
        <v/>
      </c>
      <c r="AN285" s="14" t="str">
        <f>IF(Point[Asset Group]="","",VLOOKUP(Point[Power Supply],power_supply,2,FALSE))</f>
        <v/>
      </c>
      <c r="AO285" s="14" t="str">
        <f>IF(Point[Asset Group]="","",VLOOKUP(Point[Waste Water],waste_water,2,FALSE))</f>
        <v/>
      </c>
      <c r="AP285" s="14" t="str">
        <f>IF(Point[Asset Group]="","",VLOOKUP(Point[Furniture SubType],subdom_master_gdb,2,FALSE))</f>
        <v/>
      </c>
      <c r="AQ285" s="14" t="str">
        <f>IF(Point[Asset Group]="","",VLOOKUP(Point[Concrete Pad],yes_no,2,FALSE))</f>
        <v/>
      </c>
      <c r="AR285" s="14" t="str">
        <f>IF(Point[Asset Group]="","",VLOOKUP(Point[Material],material_master,2,FALSE))</f>
        <v/>
      </c>
      <c r="AS285" s="14" t="str">
        <f>IF(Point[Asset Group]="","",VLOOKUP(Point[Plumbing],irrigation_plumbing,2,FALSE))</f>
        <v/>
      </c>
      <c r="AT285" s="14" t="str">
        <f>IF(Point[Asset Group]="","",VLOOKUP(Point[Sprinklers],irrigation_sprinklers,2,FALSE))</f>
        <v/>
      </c>
      <c r="AU285" s="14" t="str">
        <f>IF(Point[Asset Group]="","",VLOOKUP(Point[System],irrigation_system,2,FALSE))</f>
        <v/>
      </c>
      <c r="AV285" s="14" t="str">
        <f>IF(Point[Asset Group]="","",VLOOKUP(Point[Status],irrigation_status,2,FALSE))</f>
        <v/>
      </c>
      <c r="AW285" s="11" t="str">
        <f>IF(Point[Date of manufacture]="","",Point[Date of manufacture])</f>
        <v/>
      </c>
      <c r="AX285" s="14" t="str">
        <f>IF(Point[Asset Group]="","",VLOOKUP(Point[Sign Purpose],sign_purpose,2,FALSE))</f>
        <v/>
      </c>
      <c r="AY285" s="14" t="str">
        <f>IF(Point[Asset Group]="","",VLOOKUP(Point[Sign Material],material_master,2,FALSE))</f>
        <v/>
      </c>
      <c r="AZ285" s="14" t="str">
        <f>IF(Point[Asset Group]="","",VLOOKUP(Point[Affixed To],sign_affix,2,FALSE))</f>
        <v/>
      </c>
      <c r="BA285" s="14" t="str">
        <f>IF(Point[Size HxB mm]="","",Point[Size HxB mm])</f>
        <v/>
      </c>
      <c r="BB285" s="14" t="str">
        <f>IF(Point[Height m]="","",Point[Height m])</f>
        <v/>
      </c>
      <c r="BC285" s="14" t="str">
        <f>IF(Point[Asset Group]="","",VLOOKUP(Point[Post Material],material_master,2,FALSE))</f>
        <v/>
      </c>
      <c r="BD285" s="14" t="str">
        <f>IF(Point[Asset Group]="","",VLOOKUP(Point[Post Number],number,2,FALSE))</f>
        <v/>
      </c>
      <c r="BE285" s="14" t="str">
        <f>IF(Point[Asset Group]="","",VLOOKUP(Point[Structure SubType],subdom_master_gdb,2,FALSE))</f>
        <v/>
      </c>
      <c r="BF285" s="14" t="str">
        <f>IF(Point[Area m2]="","",Point[Area m2])</f>
        <v/>
      </c>
      <c r="BG285" s="14" t="str">
        <f>IF(Point[Length m]="","",Point[Length m])</f>
        <v/>
      </c>
      <c r="BH285" s="14" t="str">
        <f>IF(Point[Width m]="","",Point[Width m])</f>
        <v/>
      </c>
      <c r="BI285" s="14" t="str">
        <f>IF(Point[Diameter m]="","",Point[Diameter m])</f>
        <v/>
      </c>
      <c r="BJ285" s="14" t="str">
        <f>IF(Point[Asset Group]="","",VLOOKUP(Point[Number of Pipes],number,2,FALSE))</f>
        <v/>
      </c>
      <c r="BK285" s="14" t="str">
        <f>IF(Point[Asset Group]="","",VLOOKUP(Point[Combined Name],2,FALSE))</f>
        <v/>
      </c>
      <c r="BL285" s="14" t="str">
        <f>IF(Point[Asset Group]="","",VLOOKUP(Point[Size Class],size_class,2,FALSE))</f>
        <v/>
      </c>
      <c r="BM285" s="14" t="str">
        <f>IF(Point[Asset Group]="","",VLOOKUP(Point[Age Class],age_class,2,FALSE))</f>
        <v/>
      </c>
      <c r="BN285" s="14" t="str">
        <f>IF(Point[Girth (cm)]="","",Point[Girth (cm)])</f>
        <v/>
      </c>
      <c r="BO285" s="14" t="str">
        <f>IF(Point[Crown Radius (m)]="","",Point[Crown Radius (m)])</f>
        <v/>
      </c>
      <c r="BP285" s="14" t="str">
        <f>IF(Point[Asset Group]="","",VLOOKUP(Point[Rooting Environment],root_enviro,2,FALSE))</f>
        <v/>
      </c>
      <c r="BQ285" s="14" t="str">
        <f>IF(Point[Asset Group]="","",VLOOKUP(Point[Tree Surround],tree_surround,2,FALSE))</f>
        <v/>
      </c>
      <c r="BR285" s="14" t="str">
        <f>IF(Point[Asset Group]="","",VLOOKUP(Point[Tree Grill],yes_no,2,FALSE))</f>
        <v/>
      </c>
      <c r="BS285" s="14" t="str">
        <f>IF(Point[Asset Group]="","",VLOOKUP(Point[Tree Location],tree_location,2,FALSE))</f>
        <v/>
      </c>
    </row>
    <row r="286" spans="1:71" s="3" customFormat="1" x14ac:dyDescent="0.2">
      <c r="A286" s="3" t="str">
        <f>IF(Point[DWG File Name]="","",Point[DWG File Name])</f>
        <v/>
      </c>
      <c r="B286" s="3" t="str">
        <f>IF(Point[DWG Layer Name]="","",Point[DWG Layer Name])</f>
        <v/>
      </c>
      <c r="C286" s="3" t="str">
        <f>IF(Point[DWG Handle]="","",Point[DWG Handle])</f>
        <v/>
      </c>
      <c r="D286" s="58" t="str">
        <f>IF(Point[X]="","",Point[X])</f>
        <v/>
      </c>
      <c r="E286" s="58" t="str">
        <f>IF(Point[Y]="","",Point[Y])</f>
        <v/>
      </c>
      <c r="F286" s="3" t="str">
        <f>IF(Point[Replacement Asset]="","",Point[Replacement Asset])</f>
        <v/>
      </c>
      <c r="G286" s="3" t="str">
        <f>IF(Point[Asset ID]="","",UPPER(Point[Asset ID]))</f>
        <v/>
      </c>
      <c r="H286" s="3" t="str">
        <f>IF(Point[Asset Group]="","",VLOOKUP(Point[Asset Group],asset_grp_pt,4,FALSE))</f>
        <v/>
      </c>
      <c r="I286" s="3" t="str">
        <f>IF(Point[Asset Group]="","",VLOOKUP(Point[Asset Group],asset_grp_pt,2,FALSE))</f>
        <v/>
      </c>
      <c r="J286" s="3" t="str">
        <f>IF(Point[Asset Group]="","",VLOOKUP(Point[Asset Group],asset_grp_pt,3,FALSE))</f>
        <v/>
      </c>
      <c r="K286" s="3" t="str">
        <f>IF(Point[Asset Group]="","",VLOOKUP(Point[Asset Type],type_master_list,2,FALSE))</f>
        <v/>
      </c>
      <c r="L286" s="3" t="str">
        <f>IF(Point[Asset Name]="","",PROPER(Point[Asset Name]))</f>
        <v/>
      </c>
      <c r="M286" s="11" t="str">
        <f>IF(Point[Install Date]="","",Point[Install Date])</f>
        <v/>
      </c>
      <c r="N286" s="11" t="str">
        <f>IF(Point[Note]="","",PROPER(Point[Note]))</f>
        <v/>
      </c>
      <c r="O286" s="11" t="str">
        <f>IF(Point[Resource Consent Number]="","",UPPER(Point[Resource Consent Number]))</f>
        <v/>
      </c>
      <c r="P286" s="53" t="str">
        <f>IF(Point[Asset Unit Cost]="","",Point[Asset Unit Cost])</f>
        <v/>
      </c>
      <c r="Q286" s="11" t="str">
        <f>IF(Point[Added By]="","",UPPER(Point[Added By]))</f>
        <v/>
      </c>
      <c r="R286" s="11" t="str">
        <f>IF(Point[Added Date]="","",Point[Added Date])</f>
        <v/>
      </c>
      <c r="S286" s="14" t="str">
        <f>IF(Point[Z COORD]="","",Point[Z COORD])</f>
        <v/>
      </c>
      <c r="T286" s="14" t="str">
        <f>IF(Point[Asset Description]="","",PROPER(Point[Asset Description]))</f>
        <v/>
      </c>
      <c r="U286" s="14" t="str">
        <f>IF(Point[[Artist ]]="","",PROPER(Point[[Artist ]]))</f>
        <v/>
      </c>
      <c r="V286" s="14" t="str">
        <f>IF(Point[Material Notes]="","",PROPER(Point[Material Notes]))</f>
        <v/>
      </c>
      <c r="W286" s="14" t="str">
        <f>IF(Point[Dimension Notes]="","",Point[Dimension Notes])</f>
        <v/>
      </c>
      <c r="X286" s="14" t="str">
        <f>IF(Point[List]="","",VLOOKUP(Point[Burner Number],number,2,FALSE))</f>
        <v/>
      </c>
      <c r="Y286" s="14" t="str">
        <f>IF(Point[List]="","",VLOOKUP(Point[Fuel],bbq_fuel,2,FALSE))</f>
        <v/>
      </c>
      <c r="Z286" s="14" t="str">
        <f>IF(Point[List]="","",VLOOKUP(Point[Cabinet Material],bbq_material,2,FALSE))</f>
        <v/>
      </c>
      <c r="AA286" s="14" t="str">
        <f>IF(Point[Asset Group]="","",VLOOKUP(Point[Manufacturer],manufacturer,2,FALSE))</f>
        <v/>
      </c>
      <c r="AB286" s="14" t="str">
        <f>IF(Point[Uinsex WC]="","",Point[Uinsex WC])</f>
        <v/>
      </c>
      <c r="AC286" s="14" t="str">
        <f>IF(Point[Female WC]="","",Point[Female WC])</f>
        <v/>
      </c>
      <c r="AD286" s="14" t="str">
        <f>IF(Point[Male WC]="","",Point[Male WC])</f>
        <v/>
      </c>
      <c r="AE286" s="14" t="str">
        <f>IF(Point[Urinal]="","",Point[Urinal])</f>
        <v/>
      </c>
      <c r="AF286" s="14" t="str">
        <f>IF(Point[Disabled Unisex]="","",Point[Disabled Unisex])</f>
        <v/>
      </c>
      <c r="AG286" s="14" t="str">
        <f>IF(Point[Disabled Female]="","",Point[Disabled Female])</f>
        <v/>
      </c>
      <c r="AH286" s="14" t="str">
        <f>IF(Point[Disabled Male]="","",Point[Disabled Male])</f>
        <v/>
      </c>
      <c r="AI286" s="14" t="str">
        <f>IF(Point[Asset Group]="","",VLOOKUP(Point[Handrail],yes_no,2,FALSE))</f>
        <v/>
      </c>
      <c r="AJ286" s="14" t="str">
        <f>IF(Point[Asset Group]="","",VLOOKUP(Point[Baby Changing],yes_no,2,FALSE))</f>
        <v/>
      </c>
      <c r="AK286" s="14" t="str">
        <f>IF(Point[Asset Group]="","",VLOOKUP(Point[Service Room],yes_no,2,FALSE))</f>
        <v/>
      </c>
      <c r="AL286" s="14" t="str">
        <f>IF(Point[Asset Group]="","",VLOOKUP(Point[Service Tap],service_tap,2,FALSE))</f>
        <v/>
      </c>
      <c r="AM286" s="14" t="str">
        <f>IF(Point[Asset Group]="","",VLOOKUP(Point[Heating Type],wc_heating,2,FALSE))</f>
        <v/>
      </c>
      <c r="AN286" s="14" t="str">
        <f>IF(Point[Asset Group]="","",VLOOKUP(Point[Power Supply],power_supply,2,FALSE))</f>
        <v/>
      </c>
      <c r="AO286" s="14" t="str">
        <f>IF(Point[Asset Group]="","",VLOOKUP(Point[Waste Water],waste_water,2,FALSE))</f>
        <v/>
      </c>
      <c r="AP286" s="14" t="str">
        <f>IF(Point[Asset Group]="","",VLOOKUP(Point[Furniture SubType],subdom_master_gdb,2,FALSE))</f>
        <v/>
      </c>
      <c r="AQ286" s="14" t="str">
        <f>IF(Point[Asset Group]="","",VLOOKUP(Point[Concrete Pad],yes_no,2,FALSE))</f>
        <v/>
      </c>
      <c r="AR286" s="14" t="str">
        <f>IF(Point[Asset Group]="","",VLOOKUP(Point[Material],material_master,2,FALSE))</f>
        <v/>
      </c>
      <c r="AS286" s="14" t="str">
        <f>IF(Point[Asset Group]="","",VLOOKUP(Point[Plumbing],irrigation_plumbing,2,FALSE))</f>
        <v/>
      </c>
      <c r="AT286" s="14" t="str">
        <f>IF(Point[Asset Group]="","",VLOOKUP(Point[Sprinklers],irrigation_sprinklers,2,FALSE))</f>
        <v/>
      </c>
      <c r="AU286" s="14" t="str">
        <f>IF(Point[Asset Group]="","",VLOOKUP(Point[System],irrigation_system,2,FALSE))</f>
        <v/>
      </c>
      <c r="AV286" s="14" t="str">
        <f>IF(Point[Asset Group]="","",VLOOKUP(Point[Status],irrigation_status,2,FALSE))</f>
        <v/>
      </c>
      <c r="AW286" s="11" t="str">
        <f>IF(Point[Date of manufacture]="","",Point[Date of manufacture])</f>
        <v/>
      </c>
      <c r="AX286" s="14" t="str">
        <f>IF(Point[Asset Group]="","",VLOOKUP(Point[Sign Purpose],sign_purpose,2,FALSE))</f>
        <v/>
      </c>
      <c r="AY286" s="14" t="str">
        <f>IF(Point[Asset Group]="","",VLOOKUP(Point[Sign Material],material_master,2,FALSE))</f>
        <v/>
      </c>
      <c r="AZ286" s="14" t="str">
        <f>IF(Point[Asset Group]="","",VLOOKUP(Point[Affixed To],sign_affix,2,FALSE))</f>
        <v/>
      </c>
      <c r="BA286" s="14" t="str">
        <f>IF(Point[Size HxB mm]="","",Point[Size HxB mm])</f>
        <v/>
      </c>
      <c r="BB286" s="14" t="str">
        <f>IF(Point[Height m]="","",Point[Height m])</f>
        <v/>
      </c>
      <c r="BC286" s="14" t="str">
        <f>IF(Point[Asset Group]="","",VLOOKUP(Point[Post Material],material_master,2,FALSE))</f>
        <v/>
      </c>
      <c r="BD286" s="14" t="str">
        <f>IF(Point[Asset Group]="","",VLOOKUP(Point[Post Number],number,2,FALSE))</f>
        <v/>
      </c>
      <c r="BE286" s="14" t="str">
        <f>IF(Point[Asset Group]="","",VLOOKUP(Point[Structure SubType],subdom_master_gdb,2,FALSE))</f>
        <v/>
      </c>
      <c r="BF286" s="14" t="str">
        <f>IF(Point[Area m2]="","",Point[Area m2])</f>
        <v/>
      </c>
      <c r="BG286" s="14" t="str">
        <f>IF(Point[Length m]="","",Point[Length m])</f>
        <v/>
      </c>
      <c r="BH286" s="14" t="str">
        <f>IF(Point[Width m]="","",Point[Width m])</f>
        <v/>
      </c>
      <c r="BI286" s="14" t="str">
        <f>IF(Point[Diameter m]="","",Point[Diameter m])</f>
        <v/>
      </c>
      <c r="BJ286" s="14" t="str">
        <f>IF(Point[Asset Group]="","",VLOOKUP(Point[Number of Pipes],number,2,FALSE))</f>
        <v/>
      </c>
      <c r="BK286" s="14" t="str">
        <f>IF(Point[Asset Group]="","",VLOOKUP(Point[Combined Name],2,FALSE))</f>
        <v/>
      </c>
      <c r="BL286" s="14" t="str">
        <f>IF(Point[Asset Group]="","",VLOOKUP(Point[Size Class],size_class,2,FALSE))</f>
        <v/>
      </c>
      <c r="BM286" s="14" t="str">
        <f>IF(Point[Asset Group]="","",VLOOKUP(Point[Age Class],age_class,2,FALSE))</f>
        <v/>
      </c>
      <c r="BN286" s="14" t="str">
        <f>IF(Point[Girth (cm)]="","",Point[Girth (cm)])</f>
        <v/>
      </c>
      <c r="BO286" s="14" t="str">
        <f>IF(Point[Crown Radius (m)]="","",Point[Crown Radius (m)])</f>
        <v/>
      </c>
      <c r="BP286" s="14" t="str">
        <f>IF(Point[Asset Group]="","",VLOOKUP(Point[Rooting Environment],root_enviro,2,FALSE))</f>
        <v/>
      </c>
      <c r="BQ286" s="14" t="str">
        <f>IF(Point[Asset Group]="","",VLOOKUP(Point[Tree Surround],tree_surround,2,FALSE))</f>
        <v/>
      </c>
      <c r="BR286" s="14" t="str">
        <f>IF(Point[Asset Group]="","",VLOOKUP(Point[Tree Grill],yes_no,2,FALSE))</f>
        <v/>
      </c>
      <c r="BS286" s="14" t="str">
        <f>IF(Point[Asset Group]="","",VLOOKUP(Point[Tree Location],tree_location,2,FALSE))</f>
        <v/>
      </c>
    </row>
    <row r="287" spans="1:71" s="3" customFormat="1" x14ac:dyDescent="0.2">
      <c r="A287" s="3" t="str">
        <f>IF(Point[DWG File Name]="","",Point[DWG File Name])</f>
        <v/>
      </c>
      <c r="B287" s="3" t="str">
        <f>IF(Point[DWG Layer Name]="","",Point[DWG Layer Name])</f>
        <v/>
      </c>
      <c r="C287" s="3" t="str">
        <f>IF(Point[DWG Handle]="","",Point[DWG Handle])</f>
        <v/>
      </c>
      <c r="D287" s="58" t="str">
        <f>IF(Point[X]="","",Point[X])</f>
        <v/>
      </c>
      <c r="E287" s="58" t="str">
        <f>IF(Point[Y]="","",Point[Y])</f>
        <v/>
      </c>
      <c r="F287" s="3" t="str">
        <f>IF(Point[Replacement Asset]="","",Point[Replacement Asset])</f>
        <v/>
      </c>
      <c r="G287" s="3" t="str">
        <f>IF(Point[Asset ID]="","",UPPER(Point[Asset ID]))</f>
        <v/>
      </c>
      <c r="H287" s="3" t="str">
        <f>IF(Point[Asset Group]="","",VLOOKUP(Point[Asset Group],asset_grp_pt,4,FALSE))</f>
        <v/>
      </c>
      <c r="I287" s="3" t="str">
        <f>IF(Point[Asset Group]="","",VLOOKUP(Point[Asset Group],asset_grp_pt,2,FALSE))</f>
        <v/>
      </c>
      <c r="J287" s="3" t="str">
        <f>IF(Point[Asset Group]="","",VLOOKUP(Point[Asset Group],asset_grp_pt,3,FALSE))</f>
        <v/>
      </c>
      <c r="K287" s="3" t="str">
        <f>IF(Point[Asset Group]="","",VLOOKUP(Point[Asset Type],type_master_list,2,FALSE))</f>
        <v/>
      </c>
      <c r="L287" s="3" t="str">
        <f>IF(Point[Asset Name]="","",PROPER(Point[Asset Name]))</f>
        <v/>
      </c>
      <c r="M287" s="11" t="str">
        <f>IF(Point[Install Date]="","",Point[Install Date])</f>
        <v/>
      </c>
      <c r="N287" s="11" t="str">
        <f>IF(Point[Note]="","",PROPER(Point[Note]))</f>
        <v/>
      </c>
      <c r="O287" s="11" t="str">
        <f>IF(Point[Resource Consent Number]="","",UPPER(Point[Resource Consent Number]))</f>
        <v/>
      </c>
      <c r="P287" s="53" t="str">
        <f>IF(Point[Asset Unit Cost]="","",Point[Asset Unit Cost])</f>
        <v/>
      </c>
      <c r="Q287" s="11" t="str">
        <f>IF(Point[Added By]="","",UPPER(Point[Added By]))</f>
        <v/>
      </c>
      <c r="R287" s="11" t="str">
        <f>IF(Point[Added Date]="","",Point[Added Date])</f>
        <v/>
      </c>
      <c r="S287" s="14" t="str">
        <f>IF(Point[Z COORD]="","",Point[Z COORD])</f>
        <v/>
      </c>
      <c r="T287" s="14" t="str">
        <f>IF(Point[Asset Description]="","",PROPER(Point[Asset Description]))</f>
        <v/>
      </c>
      <c r="U287" s="14" t="str">
        <f>IF(Point[[Artist ]]="","",PROPER(Point[[Artist ]]))</f>
        <v/>
      </c>
      <c r="V287" s="14" t="str">
        <f>IF(Point[Material Notes]="","",PROPER(Point[Material Notes]))</f>
        <v/>
      </c>
      <c r="W287" s="14" t="str">
        <f>IF(Point[Dimension Notes]="","",Point[Dimension Notes])</f>
        <v/>
      </c>
      <c r="X287" s="14" t="str">
        <f>IF(Point[List]="","",VLOOKUP(Point[Burner Number],number,2,FALSE))</f>
        <v/>
      </c>
      <c r="Y287" s="14" t="str">
        <f>IF(Point[List]="","",VLOOKUP(Point[Fuel],bbq_fuel,2,FALSE))</f>
        <v/>
      </c>
      <c r="Z287" s="14" t="str">
        <f>IF(Point[List]="","",VLOOKUP(Point[Cabinet Material],bbq_material,2,FALSE))</f>
        <v/>
      </c>
      <c r="AA287" s="14" t="str">
        <f>IF(Point[Asset Group]="","",VLOOKUP(Point[Manufacturer],manufacturer,2,FALSE))</f>
        <v/>
      </c>
      <c r="AB287" s="14" t="str">
        <f>IF(Point[Uinsex WC]="","",Point[Uinsex WC])</f>
        <v/>
      </c>
      <c r="AC287" s="14" t="str">
        <f>IF(Point[Female WC]="","",Point[Female WC])</f>
        <v/>
      </c>
      <c r="AD287" s="14" t="str">
        <f>IF(Point[Male WC]="","",Point[Male WC])</f>
        <v/>
      </c>
      <c r="AE287" s="14" t="str">
        <f>IF(Point[Urinal]="","",Point[Urinal])</f>
        <v/>
      </c>
      <c r="AF287" s="14" t="str">
        <f>IF(Point[Disabled Unisex]="","",Point[Disabled Unisex])</f>
        <v/>
      </c>
      <c r="AG287" s="14" t="str">
        <f>IF(Point[Disabled Female]="","",Point[Disabled Female])</f>
        <v/>
      </c>
      <c r="AH287" s="14" t="str">
        <f>IF(Point[Disabled Male]="","",Point[Disabled Male])</f>
        <v/>
      </c>
      <c r="AI287" s="14" t="str">
        <f>IF(Point[Asset Group]="","",VLOOKUP(Point[Handrail],yes_no,2,FALSE))</f>
        <v/>
      </c>
      <c r="AJ287" s="14" t="str">
        <f>IF(Point[Asset Group]="","",VLOOKUP(Point[Baby Changing],yes_no,2,FALSE))</f>
        <v/>
      </c>
      <c r="AK287" s="14" t="str">
        <f>IF(Point[Asset Group]="","",VLOOKUP(Point[Service Room],yes_no,2,FALSE))</f>
        <v/>
      </c>
      <c r="AL287" s="14" t="str">
        <f>IF(Point[Asset Group]="","",VLOOKUP(Point[Service Tap],service_tap,2,FALSE))</f>
        <v/>
      </c>
      <c r="AM287" s="14" t="str">
        <f>IF(Point[Asset Group]="","",VLOOKUP(Point[Heating Type],wc_heating,2,FALSE))</f>
        <v/>
      </c>
      <c r="AN287" s="14" t="str">
        <f>IF(Point[Asset Group]="","",VLOOKUP(Point[Power Supply],power_supply,2,FALSE))</f>
        <v/>
      </c>
      <c r="AO287" s="14" t="str">
        <f>IF(Point[Asset Group]="","",VLOOKUP(Point[Waste Water],waste_water,2,FALSE))</f>
        <v/>
      </c>
      <c r="AP287" s="14" t="str">
        <f>IF(Point[Asset Group]="","",VLOOKUP(Point[Furniture SubType],subdom_master_gdb,2,FALSE))</f>
        <v/>
      </c>
      <c r="AQ287" s="14" t="str">
        <f>IF(Point[Asset Group]="","",VLOOKUP(Point[Concrete Pad],yes_no,2,FALSE))</f>
        <v/>
      </c>
      <c r="AR287" s="14" t="str">
        <f>IF(Point[Asset Group]="","",VLOOKUP(Point[Material],material_master,2,FALSE))</f>
        <v/>
      </c>
      <c r="AS287" s="14" t="str">
        <f>IF(Point[Asset Group]="","",VLOOKUP(Point[Plumbing],irrigation_plumbing,2,FALSE))</f>
        <v/>
      </c>
      <c r="AT287" s="14" t="str">
        <f>IF(Point[Asset Group]="","",VLOOKUP(Point[Sprinklers],irrigation_sprinklers,2,FALSE))</f>
        <v/>
      </c>
      <c r="AU287" s="14" t="str">
        <f>IF(Point[Asset Group]="","",VLOOKUP(Point[System],irrigation_system,2,FALSE))</f>
        <v/>
      </c>
      <c r="AV287" s="14" t="str">
        <f>IF(Point[Asset Group]="","",VLOOKUP(Point[Status],irrigation_status,2,FALSE))</f>
        <v/>
      </c>
      <c r="AW287" s="11" t="str">
        <f>IF(Point[Date of manufacture]="","",Point[Date of manufacture])</f>
        <v/>
      </c>
      <c r="AX287" s="14" t="str">
        <f>IF(Point[Asset Group]="","",VLOOKUP(Point[Sign Purpose],sign_purpose,2,FALSE))</f>
        <v/>
      </c>
      <c r="AY287" s="14" t="str">
        <f>IF(Point[Asset Group]="","",VLOOKUP(Point[Sign Material],material_master,2,FALSE))</f>
        <v/>
      </c>
      <c r="AZ287" s="14" t="str">
        <f>IF(Point[Asset Group]="","",VLOOKUP(Point[Affixed To],sign_affix,2,FALSE))</f>
        <v/>
      </c>
      <c r="BA287" s="14" t="str">
        <f>IF(Point[Size HxB mm]="","",Point[Size HxB mm])</f>
        <v/>
      </c>
      <c r="BB287" s="14" t="str">
        <f>IF(Point[Height m]="","",Point[Height m])</f>
        <v/>
      </c>
      <c r="BC287" s="14" t="str">
        <f>IF(Point[Asset Group]="","",VLOOKUP(Point[Post Material],material_master,2,FALSE))</f>
        <v/>
      </c>
      <c r="BD287" s="14" t="str">
        <f>IF(Point[Asset Group]="","",VLOOKUP(Point[Post Number],number,2,FALSE))</f>
        <v/>
      </c>
      <c r="BE287" s="14" t="str">
        <f>IF(Point[Asset Group]="","",VLOOKUP(Point[Structure SubType],subdom_master_gdb,2,FALSE))</f>
        <v/>
      </c>
      <c r="BF287" s="14" t="str">
        <f>IF(Point[Area m2]="","",Point[Area m2])</f>
        <v/>
      </c>
      <c r="BG287" s="14" t="str">
        <f>IF(Point[Length m]="","",Point[Length m])</f>
        <v/>
      </c>
      <c r="BH287" s="14" t="str">
        <f>IF(Point[Width m]="","",Point[Width m])</f>
        <v/>
      </c>
      <c r="BI287" s="14" t="str">
        <f>IF(Point[Diameter m]="","",Point[Diameter m])</f>
        <v/>
      </c>
      <c r="BJ287" s="14" t="str">
        <f>IF(Point[Asset Group]="","",VLOOKUP(Point[Number of Pipes],number,2,FALSE))</f>
        <v/>
      </c>
      <c r="BK287" s="14" t="str">
        <f>IF(Point[Asset Group]="","",VLOOKUP(Point[Combined Name],2,FALSE))</f>
        <v/>
      </c>
      <c r="BL287" s="14" t="str">
        <f>IF(Point[Asset Group]="","",VLOOKUP(Point[Size Class],size_class,2,FALSE))</f>
        <v/>
      </c>
      <c r="BM287" s="14" t="str">
        <f>IF(Point[Asset Group]="","",VLOOKUP(Point[Age Class],age_class,2,FALSE))</f>
        <v/>
      </c>
      <c r="BN287" s="14" t="str">
        <f>IF(Point[Girth (cm)]="","",Point[Girth (cm)])</f>
        <v/>
      </c>
      <c r="BO287" s="14" t="str">
        <f>IF(Point[Crown Radius (m)]="","",Point[Crown Radius (m)])</f>
        <v/>
      </c>
      <c r="BP287" s="14" t="str">
        <f>IF(Point[Asset Group]="","",VLOOKUP(Point[Rooting Environment],root_enviro,2,FALSE))</f>
        <v/>
      </c>
      <c r="BQ287" s="14" t="str">
        <f>IF(Point[Asset Group]="","",VLOOKUP(Point[Tree Surround],tree_surround,2,FALSE))</f>
        <v/>
      </c>
      <c r="BR287" s="14" t="str">
        <f>IF(Point[Asset Group]="","",VLOOKUP(Point[Tree Grill],yes_no,2,FALSE))</f>
        <v/>
      </c>
      <c r="BS287" s="14" t="str">
        <f>IF(Point[Asset Group]="","",VLOOKUP(Point[Tree Location],tree_location,2,FALSE))</f>
        <v/>
      </c>
    </row>
    <row r="288" spans="1:71" s="3" customFormat="1" x14ac:dyDescent="0.2">
      <c r="A288" s="3" t="str">
        <f>IF(Point[DWG File Name]="","",Point[DWG File Name])</f>
        <v/>
      </c>
      <c r="B288" s="3" t="str">
        <f>IF(Point[DWG Layer Name]="","",Point[DWG Layer Name])</f>
        <v/>
      </c>
      <c r="C288" s="3" t="str">
        <f>IF(Point[DWG Handle]="","",Point[DWG Handle])</f>
        <v/>
      </c>
      <c r="D288" s="58" t="str">
        <f>IF(Point[X]="","",Point[X])</f>
        <v/>
      </c>
      <c r="E288" s="58" t="str">
        <f>IF(Point[Y]="","",Point[Y])</f>
        <v/>
      </c>
      <c r="F288" s="3" t="str">
        <f>IF(Point[Replacement Asset]="","",Point[Replacement Asset])</f>
        <v/>
      </c>
      <c r="G288" s="3" t="str">
        <f>IF(Point[Asset ID]="","",UPPER(Point[Asset ID]))</f>
        <v/>
      </c>
      <c r="H288" s="3" t="str">
        <f>IF(Point[Asset Group]="","",VLOOKUP(Point[Asset Group],asset_grp_pt,4,FALSE))</f>
        <v/>
      </c>
      <c r="I288" s="3" t="str">
        <f>IF(Point[Asset Group]="","",VLOOKUP(Point[Asset Group],asset_grp_pt,2,FALSE))</f>
        <v/>
      </c>
      <c r="J288" s="3" t="str">
        <f>IF(Point[Asset Group]="","",VLOOKUP(Point[Asset Group],asset_grp_pt,3,FALSE))</f>
        <v/>
      </c>
      <c r="K288" s="3" t="str">
        <f>IF(Point[Asset Group]="","",VLOOKUP(Point[Asset Type],type_master_list,2,FALSE))</f>
        <v/>
      </c>
      <c r="L288" s="3" t="str">
        <f>IF(Point[Asset Name]="","",PROPER(Point[Asset Name]))</f>
        <v/>
      </c>
      <c r="M288" s="11" t="str">
        <f>IF(Point[Install Date]="","",Point[Install Date])</f>
        <v/>
      </c>
      <c r="N288" s="11" t="str">
        <f>IF(Point[Note]="","",PROPER(Point[Note]))</f>
        <v/>
      </c>
      <c r="O288" s="11" t="str">
        <f>IF(Point[Resource Consent Number]="","",UPPER(Point[Resource Consent Number]))</f>
        <v/>
      </c>
      <c r="P288" s="53" t="str">
        <f>IF(Point[Asset Unit Cost]="","",Point[Asset Unit Cost])</f>
        <v/>
      </c>
      <c r="Q288" s="11" t="str">
        <f>IF(Point[Added By]="","",UPPER(Point[Added By]))</f>
        <v/>
      </c>
      <c r="R288" s="11" t="str">
        <f>IF(Point[Added Date]="","",Point[Added Date])</f>
        <v/>
      </c>
      <c r="S288" s="14" t="str">
        <f>IF(Point[Z COORD]="","",Point[Z COORD])</f>
        <v/>
      </c>
      <c r="T288" s="14" t="str">
        <f>IF(Point[Asset Description]="","",PROPER(Point[Asset Description]))</f>
        <v/>
      </c>
      <c r="U288" s="14" t="str">
        <f>IF(Point[[Artist ]]="","",PROPER(Point[[Artist ]]))</f>
        <v/>
      </c>
      <c r="V288" s="14" t="str">
        <f>IF(Point[Material Notes]="","",PROPER(Point[Material Notes]))</f>
        <v/>
      </c>
      <c r="W288" s="14" t="str">
        <f>IF(Point[Dimension Notes]="","",Point[Dimension Notes])</f>
        <v/>
      </c>
      <c r="X288" s="14" t="str">
        <f>IF(Point[List]="","",VLOOKUP(Point[Burner Number],number,2,FALSE))</f>
        <v/>
      </c>
      <c r="Y288" s="14" t="str">
        <f>IF(Point[List]="","",VLOOKUP(Point[Fuel],bbq_fuel,2,FALSE))</f>
        <v/>
      </c>
      <c r="Z288" s="14" t="str">
        <f>IF(Point[List]="","",VLOOKUP(Point[Cabinet Material],bbq_material,2,FALSE))</f>
        <v/>
      </c>
      <c r="AA288" s="14" t="str">
        <f>IF(Point[Asset Group]="","",VLOOKUP(Point[Manufacturer],manufacturer,2,FALSE))</f>
        <v/>
      </c>
      <c r="AB288" s="14" t="str">
        <f>IF(Point[Uinsex WC]="","",Point[Uinsex WC])</f>
        <v/>
      </c>
      <c r="AC288" s="14" t="str">
        <f>IF(Point[Female WC]="","",Point[Female WC])</f>
        <v/>
      </c>
      <c r="AD288" s="14" t="str">
        <f>IF(Point[Male WC]="","",Point[Male WC])</f>
        <v/>
      </c>
      <c r="AE288" s="14" t="str">
        <f>IF(Point[Urinal]="","",Point[Urinal])</f>
        <v/>
      </c>
      <c r="AF288" s="14" t="str">
        <f>IF(Point[Disabled Unisex]="","",Point[Disabled Unisex])</f>
        <v/>
      </c>
      <c r="AG288" s="14" t="str">
        <f>IF(Point[Disabled Female]="","",Point[Disabled Female])</f>
        <v/>
      </c>
      <c r="AH288" s="14" t="str">
        <f>IF(Point[Disabled Male]="","",Point[Disabled Male])</f>
        <v/>
      </c>
      <c r="AI288" s="14" t="str">
        <f>IF(Point[Asset Group]="","",VLOOKUP(Point[Handrail],yes_no,2,FALSE))</f>
        <v/>
      </c>
      <c r="AJ288" s="14" t="str">
        <f>IF(Point[Asset Group]="","",VLOOKUP(Point[Baby Changing],yes_no,2,FALSE))</f>
        <v/>
      </c>
      <c r="AK288" s="14" t="str">
        <f>IF(Point[Asset Group]="","",VLOOKUP(Point[Service Room],yes_no,2,FALSE))</f>
        <v/>
      </c>
      <c r="AL288" s="14" t="str">
        <f>IF(Point[Asset Group]="","",VLOOKUP(Point[Service Tap],service_tap,2,FALSE))</f>
        <v/>
      </c>
      <c r="AM288" s="14" t="str">
        <f>IF(Point[Asset Group]="","",VLOOKUP(Point[Heating Type],wc_heating,2,FALSE))</f>
        <v/>
      </c>
      <c r="AN288" s="14" t="str">
        <f>IF(Point[Asset Group]="","",VLOOKUP(Point[Power Supply],power_supply,2,FALSE))</f>
        <v/>
      </c>
      <c r="AO288" s="14" t="str">
        <f>IF(Point[Asset Group]="","",VLOOKUP(Point[Waste Water],waste_water,2,FALSE))</f>
        <v/>
      </c>
      <c r="AP288" s="14" t="str">
        <f>IF(Point[Asset Group]="","",VLOOKUP(Point[Furniture SubType],subdom_master_gdb,2,FALSE))</f>
        <v/>
      </c>
      <c r="AQ288" s="14" t="str">
        <f>IF(Point[Asset Group]="","",VLOOKUP(Point[Concrete Pad],yes_no,2,FALSE))</f>
        <v/>
      </c>
      <c r="AR288" s="14" t="str">
        <f>IF(Point[Asset Group]="","",VLOOKUP(Point[Material],material_master,2,FALSE))</f>
        <v/>
      </c>
      <c r="AS288" s="14" t="str">
        <f>IF(Point[Asset Group]="","",VLOOKUP(Point[Plumbing],irrigation_plumbing,2,FALSE))</f>
        <v/>
      </c>
      <c r="AT288" s="14" t="str">
        <f>IF(Point[Asset Group]="","",VLOOKUP(Point[Sprinklers],irrigation_sprinklers,2,FALSE))</f>
        <v/>
      </c>
      <c r="AU288" s="14" t="str">
        <f>IF(Point[Asset Group]="","",VLOOKUP(Point[System],irrigation_system,2,FALSE))</f>
        <v/>
      </c>
      <c r="AV288" s="14" t="str">
        <f>IF(Point[Asset Group]="","",VLOOKUP(Point[Status],irrigation_status,2,FALSE))</f>
        <v/>
      </c>
      <c r="AW288" s="11" t="str">
        <f>IF(Point[Date of manufacture]="","",Point[Date of manufacture])</f>
        <v/>
      </c>
      <c r="AX288" s="14" t="str">
        <f>IF(Point[Asset Group]="","",VLOOKUP(Point[Sign Purpose],sign_purpose,2,FALSE))</f>
        <v/>
      </c>
      <c r="AY288" s="14" t="str">
        <f>IF(Point[Asset Group]="","",VLOOKUP(Point[Sign Material],material_master,2,FALSE))</f>
        <v/>
      </c>
      <c r="AZ288" s="14" t="str">
        <f>IF(Point[Asset Group]="","",VLOOKUP(Point[Affixed To],sign_affix,2,FALSE))</f>
        <v/>
      </c>
      <c r="BA288" s="14" t="str">
        <f>IF(Point[Size HxB mm]="","",Point[Size HxB mm])</f>
        <v/>
      </c>
      <c r="BB288" s="14" t="str">
        <f>IF(Point[Height m]="","",Point[Height m])</f>
        <v/>
      </c>
      <c r="BC288" s="14" t="str">
        <f>IF(Point[Asset Group]="","",VLOOKUP(Point[Post Material],material_master,2,FALSE))</f>
        <v/>
      </c>
      <c r="BD288" s="14" t="str">
        <f>IF(Point[Asset Group]="","",VLOOKUP(Point[Post Number],number,2,FALSE))</f>
        <v/>
      </c>
      <c r="BE288" s="14" t="str">
        <f>IF(Point[Asset Group]="","",VLOOKUP(Point[Structure SubType],subdom_master_gdb,2,FALSE))</f>
        <v/>
      </c>
      <c r="BF288" s="14" t="str">
        <f>IF(Point[Area m2]="","",Point[Area m2])</f>
        <v/>
      </c>
      <c r="BG288" s="14" t="str">
        <f>IF(Point[Length m]="","",Point[Length m])</f>
        <v/>
      </c>
      <c r="BH288" s="14" t="str">
        <f>IF(Point[Width m]="","",Point[Width m])</f>
        <v/>
      </c>
      <c r="BI288" s="14" t="str">
        <f>IF(Point[Diameter m]="","",Point[Diameter m])</f>
        <v/>
      </c>
      <c r="BJ288" s="14" t="str">
        <f>IF(Point[Asset Group]="","",VLOOKUP(Point[Number of Pipes],number,2,FALSE))</f>
        <v/>
      </c>
      <c r="BK288" s="14" t="str">
        <f>IF(Point[Asset Group]="","",VLOOKUP(Point[Combined Name],2,FALSE))</f>
        <v/>
      </c>
      <c r="BL288" s="14" t="str">
        <f>IF(Point[Asset Group]="","",VLOOKUP(Point[Size Class],size_class,2,FALSE))</f>
        <v/>
      </c>
      <c r="BM288" s="14" t="str">
        <f>IF(Point[Asset Group]="","",VLOOKUP(Point[Age Class],age_class,2,FALSE))</f>
        <v/>
      </c>
      <c r="BN288" s="14" t="str">
        <f>IF(Point[Girth (cm)]="","",Point[Girth (cm)])</f>
        <v/>
      </c>
      <c r="BO288" s="14" t="str">
        <f>IF(Point[Crown Radius (m)]="","",Point[Crown Radius (m)])</f>
        <v/>
      </c>
      <c r="BP288" s="14" t="str">
        <f>IF(Point[Asset Group]="","",VLOOKUP(Point[Rooting Environment],root_enviro,2,FALSE))</f>
        <v/>
      </c>
      <c r="BQ288" s="14" t="str">
        <f>IF(Point[Asset Group]="","",VLOOKUP(Point[Tree Surround],tree_surround,2,FALSE))</f>
        <v/>
      </c>
      <c r="BR288" s="14" t="str">
        <f>IF(Point[Asset Group]="","",VLOOKUP(Point[Tree Grill],yes_no,2,FALSE))</f>
        <v/>
      </c>
      <c r="BS288" s="14" t="str">
        <f>IF(Point[Asset Group]="","",VLOOKUP(Point[Tree Location],tree_location,2,FALSE))</f>
        <v/>
      </c>
    </row>
    <row r="289" spans="1:71" s="3" customFormat="1" x14ac:dyDescent="0.2">
      <c r="A289" s="3" t="str">
        <f>IF(Point[DWG File Name]="","",Point[DWG File Name])</f>
        <v/>
      </c>
      <c r="B289" s="3" t="str">
        <f>IF(Point[DWG Layer Name]="","",Point[DWG Layer Name])</f>
        <v/>
      </c>
      <c r="C289" s="3" t="str">
        <f>IF(Point[DWG Handle]="","",Point[DWG Handle])</f>
        <v/>
      </c>
      <c r="D289" s="58" t="str">
        <f>IF(Point[X]="","",Point[X])</f>
        <v/>
      </c>
      <c r="E289" s="58" t="str">
        <f>IF(Point[Y]="","",Point[Y])</f>
        <v/>
      </c>
      <c r="F289" s="3" t="str">
        <f>IF(Point[Replacement Asset]="","",Point[Replacement Asset])</f>
        <v/>
      </c>
      <c r="G289" s="3" t="str">
        <f>IF(Point[Asset ID]="","",UPPER(Point[Asset ID]))</f>
        <v/>
      </c>
      <c r="H289" s="3" t="str">
        <f>IF(Point[Asset Group]="","",VLOOKUP(Point[Asset Group],asset_grp_pt,4,FALSE))</f>
        <v/>
      </c>
      <c r="I289" s="3" t="str">
        <f>IF(Point[Asset Group]="","",VLOOKUP(Point[Asset Group],asset_grp_pt,2,FALSE))</f>
        <v/>
      </c>
      <c r="J289" s="3" t="str">
        <f>IF(Point[Asset Group]="","",VLOOKUP(Point[Asset Group],asset_grp_pt,3,FALSE))</f>
        <v/>
      </c>
      <c r="K289" s="3" t="str">
        <f>IF(Point[Asset Group]="","",VLOOKUP(Point[Asset Type],type_master_list,2,FALSE))</f>
        <v/>
      </c>
      <c r="L289" s="3" t="str">
        <f>IF(Point[Asset Name]="","",PROPER(Point[Asset Name]))</f>
        <v/>
      </c>
      <c r="M289" s="11" t="str">
        <f>IF(Point[Install Date]="","",Point[Install Date])</f>
        <v/>
      </c>
      <c r="N289" s="11" t="str">
        <f>IF(Point[Note]="","",PROPER(Point[Note]))</f>
        <v/>
      </c>
      <c r="O289" s="11" t="str">
        <f>IF(Point[Resource Consent Number]="","",UPPER(Point[Resource Consent Number]))</f>
        <v/>
      </c>
      <c r="P289" s="53" t="str">
        <f>IF(Point[Asset Unit Cost]="","",Point[Asset Unit Cost])</f>
        <v/>
      </c>
      <c r="Q289" s="11" t="str">
        <f>IF(Point[Added By]="","",UPPER(Point[Added By]))</f>
        <v/>
      </c>
      <c r="R289" s="11" t="str">
        <f>IF(Point[Added Date]="","",Point[Added Date])</f>
        <v/>
      </c>
      <c r="S289" s="14" t="str">
        <f>IF(Point[Z COORD]="","",Point[Z COORD])</f>
        <v/>
      </c>
      <c r="T289" s="14" t="str">
        <f>IF(Point[Asset Description]="","",PROPER(Point[Asset Description]))</f>
        <v/>
      </c>
      <c r="U289" s="14" t="str">
        <f>IF(Point[[Artist ]]="","",PROPER(Point[[Artist ]]))</f>
        <v/>
      </c>
      <c r="V289" s="14" t="str">
        <f>IF(Point[Material Notes]="","",PROPER(Point[Material Notes]))</f>
        <v/>
      </c>
      <c r="W289" s="14" t="str">
        <f>IF(Point[Dimension Notes]="","",Point[Dimension Notes])</f>
        <v/>
      </c>
      <c r="X289" s="14" t="str">
        <f>IF(Point[List]="","",VLOOKUP(Point[Burner Number],number,2,FALSE))</f>
        <v/>
      </c>
      <c r="Y289" s="14" t="str">
        <f>IF(Point[List]="","",VLOOKUP(Point[Fuel],bbq_fuel,2,FALSE))</f>
        <v/>
      </c>
      <c r="Z289" s="14" t="str">
        <f>IF(Point[List]="","",VLOOKUP(Point[Cabinet Material],bbq_material,2,FALSE))</f>
        <v/>
      </c>
      <c r="AA289" s="14" t="str">
        <f>IF(Point[Asset Group]="","",VLOOKUP(Point[Manufacturer],manufacturer,2,FALSE))</f>
        <v/>
      </c>
      <c r="AB289" s="14" t="str">
        <f>IF(Point[Uinsex WC]="","",Point[Uinsex WC])</f>
        <v/>
      </c>
      <c r="AC289" s="14" t="str">
        <f>IF(Point[Female WC]="","",Point[Female WC])</f>
        <v/>
      </c>
      <c r="AD289" s="14" t="str">
        <f>IF(Point[Male WC]="","",Point[Male WC])</f>
        <v/>
      </c>
      <c r="AE289" s="14" t="str">
        <f>IF(Point[Urinal]="","",Point[Urinal])</f>
        <v/>
      </c>
      <c r="AF289" s="14" t="str">
        <f>IF(Point[Disabled Unisex]="","",Point[Disabled Unisex])</f>
        <v/>
      </c>
      <c r="AG289" s="14" t="str">
        <f>IF(Point[Disabled Female]="","",Point[Disabled Female])</f>
        <v/>
      </c>
      <c r="AH289" s="14" t="str">
        <f>IF(Point[Disabled Male]="","",Point[Disabled Male])</f>
        <v/>
      </c>
      <c r="AI289" s="14" t="str">
        <f>IF(Point[Asset Group]="","",VLOOKUP(Point[Handrail],yes_no,2,FALSE))</f>
        <v/>
      </c>
      <c r="AJ289" s="14" t="str">
        <f>IF(Point[Asset Group]="","",VLOOKUP(Point[Baby Changing],yes_no,2,FALSE))</f>
        <v/>
      </c>
      <c r="AK289" s="14" t="str">
        <f>IF(Point[Asset Group]="","",VLOOKUP(Point[Service Room],yes_no,2,FALSE))</f>
        <v/>
      </c>
      <c r="AL289" s="14" t="str">
        <f>IF(Point[Asset Group]="","",VLOOKUP(Point[Service Tap],service_tap,2,FALSE))</f>
        <v/>
      </c>
      <c r="AM289" s="14" t="str">
        <f>IF(Point[Asset Group]="","",VLOOKUP(Point[Heating Type],wc_heating,2,FALSE))</f>
        <v/>
      </c>
      <c r="AN289" s="14" t="str">
        <f>IF(Point[Asset Group]="","",VLOOKUP(Point[Power Supply],power_supply,2,FALSE))</f>
        <v/>
      </c>
      <c r="AO289" s="14" t="str">
        <f>IF(Point[Asset Group]="","",VLOOKUP(Point[Waste Water],waste_water,2,FALSE))</f>
        <v/>
      </c>
      <c r="AP289" s="14" t="str">
        <f>IF(Point[Asset Group]="","",VLOOKUP(Point[Furniture SubType],subdom_master_gdb,2,FALSE))</f>
        <v/>
      </c>
      <c r="AQ289" s="14" t="str">
        <f>IF(Point[Asset Group]="","",VLOOKUP(Point[Concrete Pad],yes_no,2,FALSE))</f>
        <v/>
      </c>
      <c r="AR289" s="14" t="str">
        <f>IF(Point[Asset Group]="","",VLOOKUP(Point[Material],material_master,2,FALSE))</f>
        <v/>
      </c>
      <c r="AS289" s="14" t="str">
        <f>IF(Point[Asset Group]="","",VLOOKUP(Point[Plumbing],irrigation_plumbing,2,FALSE))</f>
        <v/>
      </c>
      <c r="AT289" s="14" t="str">
        <f>IF(Point[Asset Group]="","",VLOOKUP(Point[Sprinklers],irrigation_sprinklers,2,FALSE))</f>
        <v/>
      </c>
      <c r="AU289" s="14" t="str">
        <f>IF(Point[Asset Group]="","",VLOOKUP(Point[System],irrigation_system,2,FALSE))</f>
        <v/>
      </c>
      <c r="AV289" s="14" t="str">
        <f>IF(Point[Asset Group]="","",VLOOKUP(Point[Status],irrigation_status,2,FALSE))</f>
        <v/>
      </c>
      <c r="AW289" s="11" t="str">
        <f>IF(Point[Date of manufacture]="","",Point[Date of manufacture])</f>
        <v/>
      </c>
      <c r="AX289" s="14" t="str">
        <f>IF(Point[Asset Group]="","",VLOOKUP(Point[Sign Purpose],sign_purpose,2,FALSE))</f>
        <v/>
      </c>
      <c r="AY289" s="14" t="str">
        <f>IF(Point[Asset Group]="","",VLOOKUP(Point[Sign Material],material_master,2,FALSE))</f>
        <v/>
      </c>
      <c r="AZ289" s="14" t="str">
        <f>IF(Point[Asset Group]="","",VLOOKUP(Point[Affixed To],sign_affix,2,FALSE))</f>
        <v/>
      </c>
      <c r="BA289" s="14" t="str">
        <f>IF(Point[Size HxB mm]="","",Point[Size HxB mm])</f>
        <v/>
      </c>
      <c r="BB289" s="14" t="str">
        <f>IF(Point[Height m]="","",Point[Height m])</f>
        <v/>
      </c>
      <c r="BC289" s="14" t="str">
        <f>IF(Point[Asset Group]="","",VLOOKUP(Point[Post Material],material_master,2,FALSE))</f>
        <v/>
      </c>
      <c r="BD289" s="14" t="str">
        <f>IF(Point[Asset Group]="","",VLOOKUP(Point[Post Number],number,2,FALSE))</f>
        <v/>
      </c>
      <c r="BE289" s="14" t="str">
        <f>IF(Point[Asset Group]="","",VLOOKUP(Point[Structure SubType],subdom_master_gdb,2,FALSE))</f>
        <v/>
      </c>
      <c r="BF289" s="14" t="str">
        <f>IF(Point[Area m2]="","",Point[Area m2])</f>
        <v/>
      </c>
      <c r="BG289" s="14" t="str">
        <f>IF(Point[Length m]="","",Point[Length m])</f>
        <v/>
      </c>
      <c r="BH289" s="14" t="str">
        <f>IF(Point[Width m]="","",Point[Width m])</f>
        <v/>
      </c>
      <c r="BI289" s="14" t="str">
        <f>IF(Point[Diameter m]="","",Point[Diameter m])</f>
        <v/>
      </c>
      <c r="BJ289" s="14" t="str">
        <f>IF(Point[Asset Group]="","",VLOOKUP(Point[Number of Pipes],number,2,FALSE))</f>
        <v/>
      </c>
      <c r="BK289" s="14" t="str">
        <f>IF(Point[Asset Group]="","",VLOOKUP(Point[Combined Name],2,FALSE))</f>
        <v/>
      </c>
      <c r="BL289" s="14" t="str">
        <f>IF(Point[Asset Group]="","",VLOOKUP(Point[Size Class],size_class,2,FALSE))</f>
        <v/>
      </c>
      <c r="BM289" s="14" t="str">
        <f>IF(Point[Asset Group]="","",VLOOKUP(Point[Age Class],age_class,2,FALSE))</f>
        <v/>
      </c>
      <c r="BN289" s="14" t="str">
        <f>IF(Point[Girth (cm)]="","",Point[Girth (cm)])</f>
        <v/>
      </c>
      <c r="BO289" s="14" t="str">
        <f>IF(Point[Crown Radius (m)]="","",Point[Crown Radius (m)])</f>
        <v/>
      </c>
      <c r="BP289" s="14" t="str">
        <f>IF(Point[Asset Group]="","",VLOOKUP(Point[Rooting Environment],root_enviro,2,FALSE))</f>
        <v/>
      </c>
      <c r="BQ289" s="14" t="str">
        <f>IF(Point[Asset Group]="","",VLOOKUP(Point[Tree Surround],tree_surround,2,FALSE))</f>
        <v/>
      </c>
      <c r="BR289" s="14" t="str">
        <f>IF(Point[Asset Group]="","",VLOOKUP(Point[Tree Grill],yes_no,2,FALSE))</f>
        <v/>
      </c>
      <c r="BS289" s="14" t="str">
        <f>IF(Point[Asset Group]="","",VLOOKUP(Point[Tree Location],tree_location,2,FALSE))</f>
        <v/>
      </c>
    </row>
    <row r="290" spans="1:71" s="3" customFormat="1" x14ac:dyDescent="0.2">
      <c r="A290" s="3" t="str">
        <f>IF(Point[DWG File Name]="","",Point[DWG File Name])</f>
        <v/>
      </c>
      <c r="B290" s="3" t="str">
        <f>IF(Point[DWG Layer Name]="","",Point[DWG Layer Name])</f>
        <v/>
      </c>
      <c r="C290" s="3" t="str">
        <f>IF(Point[DWG Handle]="","",Point[DWG Handle])</f>
        <v/>
      </c>
      <c r="D290" s="58" t="str">
        <f>IF(Point[X]="","",Point[X])</f>
        <v/>
      </c>
      <c r="E290" s="58" t="str">
        <f>IF(Point[Y]="","",Point[Y])</f>
        <v/>
      </c>
      <c r="F290" s="3" t="str">
        <f>IF(Point[Replacement Asset]="","",Point[Replacement Asset])</f>
        <v/>
      </c>
      <c r="G290" s="3" t="str">
        <f>IF(Point[Asset ID]="","",UPPER(Point[Asset ID]))</f>
        <v/>
      </c>
      <c r="H290" s="3" t="str">
        <f>IF(Point[Asset Group]="","",VLOOKUP(Point[Asset Group],asset_grp_pt,4,FALSE))</f>
        <v/>
      </c>
      <c r="I290" s="3" t="str">
        <f>IF(Point[Asset Group]="","",VLOOKUP(Point[Asset Group],asset_grp_pt,2,FALSE))</f>
        <v/>
      </c>
      <c r="J290" s="3" t="str">
        <f>IF(Point[Asset Group]="","",VLOOKUP(Point[Asset Group],asset_grp_pt,3,FALSE))</f>
        <v/>
      </c>
      <c r="K290" s="3" t="str">
        <f>IF(Point[Asset Group]="","",VLOOKUP(Point[Asset Type],type_master_list,2,FALSE))</f>
        <v/>
      </c>
      <c r="L290" s="3" t="str">
        <f>IF(Point[Asset Name]="","",PROPER(Point[Asset Name]))</f>
        <v/>
      </c>
      <c r="M290" s="11" t="str">
        <f>IF(Point[Install Date]="","",Point[Install Date])</f>
        <v/>
      </c>
      <c r="N290" s="11" t="str">
        <f>IF(Point[Note]="","",PROPER(Point[Note]))</f>
        <v/>
      </c>
      <c r="O290" s="11" t="str">
        <f>IF(Point[Resource Consent Number]="","",UPPER(Point[Resource Consent Number]))</f>
        <v/>
      </c>
      <c r="P290" s="53" t="str">
        <f>IF(Point[Asset Unit Cost]="","",Point[Asset Unit Cost])</f>
        <v/>
      </c>
      <c r="Q290" s="11" t="str">
        <f>IF(Point[Added By]="","",UPPER(Point[Added By]))</f>
        <v/>
      </c>
      <c r="R290" s="11" t="str">
        <f>IF(Point[Added Date]="","",Point[Added Date])</f>
        <v/>
      </c>
      <c r="S290" s="14" t="str">
        <f>IF(Point[Z COORD]="","",Point[Z COORD])</f>
        <v/>
      </c>
      <c r="T290" s="14" t="str">
        <f>IF(Point[Asset Description]="","",PROPER(Point[Asset Description]))</f>
        <v/>
      </c>
      <c r="U290" s="14" t="str">
        <f>IF(Point[[Artist ]]="","",PROPER(Point[[Artist ]]))</f>
        <v/>
      </c>
      <c r="V290" s="14" t="str">
        <f>IF(Point[Material Notes]="","",PROPER(Point[Material Notes]))</f>
        <v/>
      </c>
      <c r="W290" s="14" t="str">
        <f>IF(Point[Dimension Notes]="","",Point[Dimension Notes])</f>
        <v/>
      </c>
      <c r="X290" s="14" t="str">
        <f>IF(Point[List]="","",VLOOKUP(Point[Burner Number],number,2,FALSE))</f>
        <v/>
      </c>
      <c r="Y290" s="14" t="str">
        <f>IF(Point[List]="","",VLOOKUP(Point[Fuel],bbq_fuel,2,FALSE))</f>
        <v/>
      </c>
      <c r="Z290" s="14" t="str">
        <f>IF(Point[List]="","",VLOOKUP(Point[Cabinet Material],bbq_material,2,FALSE))</f>
        <v/>
      </c>
      <c r="AA290" s="14" t="str">
        <f>IF(Point[Asset Group]="","",VLOOKUP(Point[Manufacturer],manufacturer,2,FALSE))</f>
        <v/>
      </c>
      <c r="AB290" s="14" t="str">
        <f>IF(Point[Uinsex WC]="","",Point[Uinsex WC])</f>
        <v/>
      </c>
      <c r="AC290" s="14" t="str">
        <f>IF(Point[Female WC]="","",Point[Female WC])</f>
        <v/>
      </c>
      <c r="AD290" s="14" t="str">
        <f>IF(Point[Male WC]="","",Point[Male WC])</f>
        <v/>
      </c>
      <c r="AE290" s="14" t="str">
        <f>IF(Point[Urinal]="","",Point[Urinal])</f>
        <v/>
      </c>
      <c r="AF290" s="14" t="str">
        <f>IF(Point[Disabled Unisex]="","",Point[Disabled Unisex])</f>
        <v/>
      </c>
      <c r="AG290" s="14" t="str">
        <f>IF(Point[Disabled Female]="","",Point[Disabled Female])</f>
        <v/>
      </c>
      <c r="AH290" s="14" t="str">
        <f>IF(Point[Disabled Male]="","",Point[Disabled Male])</f>
        <v/>
      </c>
      <c r="AI290" s="14" t="str">
        <f>IF(Point[Asset Group]="","",VLOOKUP(Point[Handrail],yes_no,2,FALSE))</f>
        <v/>
      </c>
      <c r="AJ290" s="14" t="str">
        <f>IF(Point[Asset Group]="","",VLOOKUP(Point[Baby Changing],yes_no,2,FALSE))</f>
        <v/>
      </c>
      <c r="AK290" s="14" t="str">
        <f>IF(Point[Asset Group]="","",VLOOKUP(Point[Service Room],yes_no,2,FALSE))</f>
        <v/>
      </c>
      <c r="AL290" s="14" t="str">
        <f>IF(Point[Asset Group]="","",VLOOKUP(Point[Service Tap],service_tap,2,FALSE))</f>
        <v/>
      </c>
      <c r="AM290" s="14" t="str">
        <f>IF(Point[Asset Group]="","",VLOOKUP(Point[Heating Type],wc_heating,2,FALSE))</f>
        <v/>
      </c>
      <c r="AN290" s="14" t="str">
        <f>IF(Point[Asset Group]="","",VLOOKUP(Point[Power Supply],power_supply,2,FALSE))</f>
        <v/>
      </c>
      <c r="AO290" s="14" t="str">
        <f>IF(Point[Asset Group]="","",VLOOKUP(Point[Waste Water],waste_water,2,FALSE))</f>
        <v/>
      </c>
      <c r="AP290" s="14" t="str">
        <f>IF(Point[Asset Group]="","",VLOOKUP(Point[Furniture SubType],subdom_master_gdb,2,FALSE))</f>
        <v/>
      </c>
      <c r="AQ290" s="14" t="str">
        <f>IF(Point[Asset Group]="","",VLOOKUP(Point[Concrete Pad],yes_no,2,FALSE))</f>
        <v/>
      </c>
      <c r="AR290" s="14" t="str">
        <f>IF(Point[Asset Group]="","",VLOOKUP(Point[Material],material_master,2,FALSE))</f>
        <v/>
      </c>
      <c r="AS290" s="14" t="str">
        <f>IF(Point[Asset Group]="","",VLOOKUP(Point[Plumbing],irrigation_plumbing,2,FALSE))</f>
        <v/>
      </c>
      <c r="AT290" s="14" t="str">
        <f>IF(Point[Asset Group]="","",VLOOKUP(Point[Sprinklers],irrigation_sprinklers,2,FALSE))</f>
        <v/>
      </c>
      <c r="AU290" s="14" t="str">
        <f>IF(Point[Asset Group]="","",VLOOKUP(Point[System],irrigation_system,2,FALSE))</f>
        <v/>
      </c>
      <c r="AV290" s="14" t="str">
        <f>IF(Point[Asset Group]="","",VLOOKUP(Point[Status],irrigation_status,2,FALSE))</f>
        <v/>
      </c>
      <c r="AW290" s="11" t="str">
        <f>IF(Point[Date of manufacture]="","",Point[Date of manufacture])</f>
        <v/>
      </c>
      <c r="AX290" s="14" t="str">
        <f>IF(Point[Asset Group]="","",VLOOKUP(Point[Sign Purpose],sign_purpose,2,FALSE))</f>
        <v/>
      </c>
      <c r="AY290" s="14" t="str">
        <f>IF(Point[Asset Group]="","",VLOOKUP(Point[Sign Material],material_master,2,FALSE))</f>
        <v/>
      </c>
      <c r="AZ290" s="14" t="str">
        <f>IF(Point[Asset Group]="","",VLOOKUP(Point[Affixed To],sign_affix,2,FALSE))</f>
        <v/>
      </c>
      <c r="BA290" s="14" t="str">
        <f>IF(Point[Size HxB mm]="","",Point[Size HxB mm])</f>
        <v/>
      </c>
      <c r="BB290" s="14" t="str">
        <f>IF(Point[Height m]="","",Point[Height m])</f>
        <v/>
      </c>
      <c r="BC290" s="14" t="str">
        <f>IF(Point[Asset Group]="","",VLOOKUP(Point[Post Material],material_master,2,FALSE))</f>
        <v/>
      </c>
      <c r="BD290" s="14" t="str">
        <f>IF(Point[Asset Group]="","",VLOOKUP(Point[Post Number],number,2,FALSE))</f>
        <v/>
      </c>
      <c r="BE290" s="14" t="str">
        <f>IF(Point[Asset Group]="","",VLOOKUP(Point[Structure SubType],subdom_master_gdb,2,FALSE))</f>
        <v/>
      </c>
      <c r="BF290" s="14" t="str">
        <f>IF(Point[Area m2]="","",Point[Area m2])</f>
        <v/>
      </c>
      <c r="BG290" s="14" t="str">
        <f>IF(Point[Length m]="","",Point[Length m])</f>
        <v/>
      </c>
      <c r="BH290" s="14" t="str">
        <f>IF(Point[Width m]="","",Point[Width m])</f>
        <v/>
      </c>
      <c r="BI290" s="14" t="str">
        <f>IF(Point[Diameter m]="","",Point[Diameter m])</f>
        <v/>
      </c>
      <c r="BJ290" s="14" t="str">
        <f>IF(Point[Asset Group]="","",VLOOKUP(Point[Number of Pipes],number,2,FALSE))</f>
        <v/>
      </c>
      <c r="BK290" s="14" t="str">
        <f>IF(Point[Asset Group]="","",VLOOKUP(Point[Combined Name],2,FALSE))</f>
        <v/>
      </c>
      <c r="BL290" s="14" t="str">
        <f>IF(Point[Asset Group]="","",VLOOKUP(Point[Size Class],size_class,2,FALSE))</f>
        <v/>
      </c>
      <c r="BM290" s="14" t="str">
        <f>IF(Point[Asset Group]="","",VLOOKUP(Point[Age Class],age_class,2,FALSE))</f>
        <v/>
      </c>
      <c r="BN290" s="14" t="str">
        <f>IF(Point[Girth (cm)]="","",Point[Girth (cm)])</f>
        <v/>
      </c>
      <c r="BO290" s="14" t="str">
        <f>IF(Point[Crown Radius (m)]="","",Point[Crown Radius (m)])</f>
        <v/>
      </c>
      <c r="BP290" s="14" t="str">
        <f>IF(Point[Asset Group]="","",VLOOKUP(Point[Rooting Environment],root_enviro,2,FALSE))</f>
        <v/>
      </c>
      <c r="BQ290" s="14" t="str">
        <f>IF(Point[Asset Group]="","",VLOOKUP(Point[Tree Surround],tree_surround,2,FALSE))</f>
        <v/>
      </c>
      <c r="BR290" s="14" t="str">
        <f>IF(Point[Asset Group]="","",VLOOKUP(Point[Tree Grill],yes_no,2,FALSE))</f>
        <v/>
      </c>
      <c r="BS290" s="14" t="str">
        <f>IF(Point[Asset Group]="","",VLOOKUP(Point[Tree Location],tree_location,2,FALSE))</f>
        <v/>
      </c>
    </row>
    <row r="291" spans="1:71" s="3" customFormat="1" x14ac:dyDescent="0.2">
      <c r="A291" s="3" t="str">
        <f>IF(Point[DWG File Name]="","",Point[DWG File Name])</f>
        <v/>
      </c>
      <c r="B291" s="3" t="str">
        <f>IF(Point[DWG Layer Name]="","",Point[DWG Layer Name])</f>
        <v/>
      </c>
      <c r="C291" s="3" t="str">
        <f>IF(Point[DWG Handle]="","",Point[DWG Handle])</f>
        <v/>
      </c>
      <c r="D291" s="58" t="str">
        <f>IF(Point[X]="","",Point[X])</f>
        <v/>
      </c>
      <c r="E291" s="58" t="str">
        <f>IF(Point[Y]="","",Point[Y])</f>
        <v/>
      </c>
      <c r="F291" s="3" t="str">
        <f>IF(Point[Replacement Asset]="","",Point[Replacement Asset])</f>
        <v/>
      </c>
      <c r="G291" s="3" t="str">
        <f>IF(Point[Asset ID]="","",UPPER(Point[Asset ID]))</f>
        <v/>
      </c>
      <c r="H291" s="3" t="str">
        <f>IF(Point[Asset Group]="","",VLOOKUP(Point[Asset Group],asset_grp_pt,4,FALSE))</f>
        <v/>
      </c>
      <c r="I291" s="3" t="str">
        <f>IF(Point[Asset Group]="","",VLOOKUP(Point[Asset Group],asset_grp_pt,2,FALSE))</f>
        <v/>
      </c>
      <c r="J291" s="3" t="str">
        <f>IF(Point[Asset Group]="","",VLOOKUP(Point[Asset Group],asset_grp_pt,3,FALSE))</f>
        <v/>
      </c>
      <c r="K291" s="3" t="str">
        <f>IF(Point[Asset Group]="","",VLOOKUP(Point[Asset Type],type_master_list,2,FALSE))</f>
        <v/>
      </c>
      <c r="L291" s="3" t="str">
        <f>IF(Point[Asset Name]="","",PROPER(Point[Asset Name]))</f>
        <v/>
      </c>
      <c r="M291" s="11" t="str">
        <f>IF(Point[Install Date]="","",Point[Install Date])</f>
        <v/>
      </c>
      <c r="N291" s="11" t="str">
        <f>IF(Point[Note]="","",PROPER(Point[Note]))</f>
        <v/>
      </c>
      <c r="O291" s="11" t="str">
        <f>IF(Point[Resource Consent Number]="","",UPPER(Point[Resource Consent Number]))</f>
        <v/>
      </c>
      <c r="P291" s="53" t="str">
        <f>IF(Point[Asset Unit Cost]="","",Point[Asset Unit Cost])</f>
        <v/>
      </c>
      <c r="Q291" s="11" t="str">
        <f>IF(Point[Added By]="","",UPPER(Point[Added By]))</f>
        <v/>
      </c>
      <c r="R291" s="11" t="str">
        <f>IF(Point[Added Date]="","",Point[Added Date])</f>
        <v/>
      </c>
      <c r="S291" s="14" t="str">
        <f>IF(Point[Z COORD]="","",Point[Z COORD])</f>
        <v/>
      </c>
      <c r="T291" s="14" t="str">
        <f>IF(Point[Asset Description]="","",PROPER(Point[Asset Description]))</f>
        <v/>
      </c>
      <c r="U291" s="14" t="str">
        <f>IF(Point[[Artist ]]="","",PROPER(Point[[Artist ]]))</f>
        <v/>
      </c>
      <c r="V291" s="14" t="str">
        <f>IF(Point[Material Notes]="","",PROPER(Point[Material Notes]))</f>
        <v/>
      </c>
      <c r="W291" s="14" t="str">
        <f>IF(Point[Dimension Notes]="","",Point[Dimension Notes])</f>
        <v/>
      </c>
      <c r="X291" s="14" t="str">
        <f>IF(Point[List]="","",VLOOKUP(Point[Burner Number],number,2,FALSE))</f>
        <v/>
      </c>
      <c r="Y291" s="14" t="str">
        <f>IF(Point[List]="","",VLOOKUP(Point[Fuel],bbq_fuel,2,FALSE))</f>
        <v/>
      </c>
      <c r="Z291" s="14" t="str">
        <f>IF(Point[List]="","",VLOOKUP(Point[Cabinet Material],bbq_material,2,FALSE))</f>
        <v/>
      </c>
      <c r="AA291" s="14" t="str">
        <f>IF(Point[Asset Group]="","",VLOOKUP(Point[Manufacturer],manufacturer,2,FALSE))</f>
        <v/>
      </c>
      <c r="AB291" s="14" t="str">
        <f>IF(Point[Uinsex WC]="","",Point[Uinsex WC])</f>
        <v/>
      </c>
      <c r="AC291" s="14" t="str">
        <f>IF(Point[Female WC]="","",Point[Female WC])</f>
        <v/>
      </c>
      <c r="AD291" s="14" t="str">
        <f>IF(Point[Male WC]="","",Point[Male WC])</f>
        <v/>
      </c>
      <c r="AE291" s="14" t="str">
        <f>IF(Point[Urinal]="","",Point[Urinal])</f>
        <v/>
      </c>
      <c r="AF291" s="14" t="str">
        <f>IF(Point[Disabled Unisex]="","",Point[Disabled Unisex])</f>
        <v/>
      </c>
      <c r="AG291" s="14" t="str">
        <f>IF(Point[Disabled Female]="","",Point[Disabled Female])</f>
        <v/>
      </c>
      <c r="AH291" s="14" t="str">
        <f>IF(Point[Disabled Male]="","",Point[Disabled Male])</f>
        <v/>
      </c>
      <c r="AI291" s="14" t="str">
        <f>IF(Point[Asset Group]="","",VLOOKUP(Point[Handrail],yes_no,2,FALSE))</f>
        <v/>
      </c>
      <c r="AJ291" s="14" t="str">
        <f>IF(Point[Asset Group]="","",VLOOKUP(Point[Baby Changing],yes_no,2,FALSE))</f>
        <v/>
      </c>
      <c r="AK291" s="14" t="str">
        <f>IF(Point[Asset Group]="","",VLOOKUP(Point[Service Room],yes_no,2,FALSE))</f>
        <v/>
      </c>
      <c r="AL291" s="14" t="str">
        <f>IF(Point[Asset Group]="","",VLOOKUP(Point[Service Tap],service_tap,2,FALSE))</f>
        <v/>
      </c>
      <c r="AM291" s="14" t="str">
        <f>IF(Point[Asset Group]="","",VLOOKUP(Point[Heating Type],wc_heating,2,FALSE))</f>
        <v/>
      </c>
      <c r="AN291" s="14" t="str">
        <f>IF(Point[Asset Group]="","",VLOOKUP(Point[Power Supply],power_supply,2,FALSE))</f>
        <v/>
      </c>
      <c r="AO291" s="14" t="str">
        <f>IF(Point[Asset Group]="","",VLOOKUP(Point[Waste Water],waste_water,2,FALSE))</f>
        <v/>
      </c>
      <c r="AP291" s="14" t="str">
        <f>IF(Point[Asset Group]="","",VLOOKUP(Point[Furniture SubType],subdom_master_gdb,2,FALSE))</f>
        <v/>
      </c>
      <c r="AQ291" s="14" t="str">
        <f>IF(Point[Asset Group]="","",VLOOKUP(Point[Concrete Pad],yes_no,2,FALSE))</f>
        <v/>
      </c>
      <c r="AR291" s="14" t="str">
        <f>IF(Point[Asset Group]="","",VLOOKUP(Point[Material],material_master,2,FALSE))</f>
        <v/>
      </c>
      <c r="AS291" s="14" t="str">
        <f>IF(Point[Asset Group]="","",VLOOKUP(Point[Plumbing],irrigation_plumbing,2,FALSE))</f>
        <v/>
      </c>
      <c r="AT291" s="14" t="str">
        <f>IF(Point[Asset Group]="","",VLOOKUP(Point[Sprinklers],irrigation_sprinklers,2,FALSE))</f>
        <v/>
      </c>
      <c r="AU291" s="14" t="str">
        <f>IF(Point[Asset Group]="","",VLOOKUP(Point[System],irrigation_system,2,FALSE))</f>
        <v/>
      </c>
      <c r="AV291" s="14" t="str">
        <f>IF(Point[Asset Group]="","",VLOOKUP(Point[Status],irrigation_status,2,FALSE))</f>
        <v/>
      </c>
      <c r="AW291" s="11" t="str">
        <f>IF(Point[Date of manufacture]="","",Point[Date of manufacture])</f>
        <v/>
      </c>
      <c r="AX291" s="14" t="str">
        <f>IF(Point[Asset Group]="","",VLOOKUP(Point[Sign Purpose],sign_purpose,2,FALSE))</f>
        <v/>
      </c>
      <c r="AY291" s="14" t="str">
        <f>IF(Point[Asset Group]="","",VLOOKUP(Point[Sign Material],material_master,2,FALSE))</f>
        <v/>
      </c>
      <c r="AZ291" s="14" t="str">
        <f>IF(Point[Asset Group]="","",VLOOKUP(Point[Affixed To],sign_affix,2,FALSE))</f>
        <v/>
      </c>
      <c r="BA291" s="14" t="str">
        <f>IF(Point[Size HxB mm]="","",Point[Size HxB mm])</f>
        <v/>
      </c>
      <c r="BB291" s="14" t="str">
        <f>IF(Point[Height m]="","",Point[Height m])</f>
        <v/>
      </c>
      <c r="BC291" s="14" t="str">
        <f>IF(Point[Asset Group]="","",VLOOKUP(Point[Post Material],material_master,2,FALSE))</f>
        <v/>
      </c>
      <c r="BD291" s="14" t="str">
        <f>IF(Point[Asset Group]="","",VLOOKUP(Point[Post Number],number,2,FALSE))</f>
        <v/>
      </c>
      <c r="BE291" s="14" t="str">
        <f>IF(Point[Asset Group]="","",VLOOKUP(Point[Structure SubType],subdom_master_gdb,2,FALSE))</f>
        <v/>
      </c>
      <c r="BF291" s="14" t="str">
        <f>IF(Point[Area m2]="","",Point[Area m2])</f>
        <v/>
      </c>
      <c r="BG291" s="14" t="str">
        <f>IF(Point[Length m]="","",Point[Length m])</f>
        <v/>
      </c>
      <c r="BH291" s="14" t="str">
        <f>IF(Point[Width m]="","",Point[Width m])</f>
        <v/>
      </c>
      <c r="BI291" s="14" t="str">
        <f>IF(Point[Diameter m]="","",Point[Diameter m])</f>
        <v/>
      </c>
      <c r="BJ291" s="14" t="str">
        <f>IF(Point[Asset Group]="","",VLOOKUP(Point[Number of Pipes],number,2,FALSE))</f>
        <v/>
      </c>
      <c r="BK291" s="14" t="str">
        <f>IF(Point[Asset Group]="","",VLOOKUP(Point[Combined Name],2,FALSE))</f>
        <v/>
      </c>
      <c r="BL291" s="14" t="str">
        <f>IF(Point[Asset Group]="","",VLOOKUP(Point[Size Class],size_class,2,FALSE))</f>
        <v/>
      </c>
      <c r="BM291" s="14" t="str">
        <f>IF(Point[Asset Group]="","",VLOOKUP(Point[Age Class],age_class,2,FALSE))</f>
        <v/>
      </c>
      <c r="BN291" s="14" t="str">
        <f>IF(Point[Girth (cm)]="","",Point[Girth (cm)])</f>
        <v/>
      </c>
      <c r="BO291" s="14" t="str">
        <f>IF(Point[Crown Radius (m)]="","",Point[Crown Radius (m)])</f>
        <v/>
      </c>
      <c r="BP291" s="14" t="str">
        <f>IF(Point[Asset Group]="","",VLOOKUP(Point[Rooting Environment],root_enviro,2,FALSE))</f>
        <v/>
      </c>
      <c r="BQ291" s="14" t="str">
        <f>IF(Point[Asset Group]="","",VLOOKUP(Point[Tree Surround],tree_surround,2,FALSE))</f>
        <v/>
      </c>
      <c r="BR291" s="14" t="str">
        <f>IF(Point[Asset Group]="","",VLOOKUP(Point[Tree Grill],yes_no,2,FALSE))</f>
        <v/>
      </c>
      <c r="BS291" s="14" t="str">
        <f>IF(Point[Asset Group]="","",VLOOKUP(Point[Tree Location],tree_location,2,FALSE))</f>
        <v/>
      </c>
    </row>
    <row r="292" spans="1:71" s="3" customFormat="1" x14ac:dyDescent="0.2">
      <c r="A292" s="3" t="str">
        <f>IF(Point[DWG File Name]="","",Point[DWG File Name])</f>
        <v/>
      </c>
      <c r="B292" s="3" t="str">
        <f>IF(Point[DWG Layer Name]="","",Point[DWG Layer Name])</f>
        <v/>
      </c>
      <c r="C292" s="3" t="str">
        <f>IF(Point[DWG Handle]="","",Point[DWG Handle])</f>
        <v/>
      </c>
      <c r="D292" s="58" t="str">
        <f>IF(Point[X]="","",Point[X])</f>
        <v/>
      </c>
      <c r="E292" s="58" t="str">
        <f>IF(Point[Y]="","",Point[Y])</f>
        <v/>
      </c>
      <c r="F292" s="3" t="str">
        <f>IF(Point[Replacement Asset]="","",Point[Replacement Asset])</f>
        <v/>
      </c>
      <c r="G292" s="3" t="str">
        <f>IF(Point[Asset ID]="","",UPPER(Point[Asset ID]))</f>
        <v/>
      </c>
      <c r="H292" s="3" t="str">
        <f>IF(Point[Asset Group]="","",VLOOKUP(Point[Asset Group],asset_grp_pt,4,FALSE))</f>
        <v/>
      </c>
      <c r="I292" s="3" t="str">
        <f>IF(Point[Asset Group]="","",VLOOKUP(Point[Asset Group],asset_grp_pt,2,FALSE))</f>
        <v/>
      </c>
      <c r="J292" s="3" t="str">
        <f>IF(Point[Asset Group]="","",VLOOKUP(Point[Asset Group],asset_grp_pt,3,FALSE))</f>
        <v/>
      </c>
      <c r="K292" s="3" t="str">
        <f>IF(Point[Asset Group]="","",VLOOKUP(Point[Asset Type],type_master_list,2,FALSE))</f>
        <v/>
      </c>
      <c r="L292" s="3" t="str">
        <f>IF(Point[Asset Name]="","",PROPER(Point[Asset Name]))</f>
        <v/>
      </c>
      <c r="M292" s="11" t="str">
        <f>IF(Point[Install Date]="","",Point[Install Date])</f>
        <v/>
      </c>
      <c r="N292" s="11" t="str">
        <f>IF(Point[Note]="","",PROPER(Point[Note]))</f>
        <v/>
      </c>
      <c r="O292" s="11" t="str">
        <f>IF(Point[Resource Consent Number]="","",UPPER(Point[Resource Consent Number]))</f>
        <v/>
      </c>
      <c r="P292" s="53" t="str">
        <f>IF(Point[Asset Unit Cost]="","",Point[Asset Unit Cost])</f>
        <v/>
      </c>
      <c r="Q292" s="11" t="str">
        <f>IF(Point[Added By]="","",UPPER(Point[Added By]))</f>
        <v/>
      </c>
      <c r="R292" s="11" t="str">
        <f>IF(Point[Added Date]="","",Point[Added Date])</f>
        <v/>
      </c>
      <c r="S292" s="14" t="str">
        <f>IF(Point[Z COORD]="","",Point[Z COORD])</f>
        <v/>
      </c>
      <c r="T292" s="14" t="str">
        <f>IF(Point[Asset Description]="","",PROPER(Point[Asset Description]))</f>
        <v/>
      </c>
      <c r="U292" s="14" t="str">
        <f>IF(Point[[Artist ]]="","",PROPER(Point[[Artist ]]))</f>
        <v/>
      </c>
      <c r="V292" s="14" t="str">
        <f>IF(Point[Material Notes]="","",PROPER(Point[Material Notes]))</f>
        <v/>
      </c>
      <c r="W292" s="14" t="str">
        <f>IF(Point[Dimension Notes]="","",Point[Dimension Notes])</f>
        <v/>
      </c>
      <c r="X292" s="14" t="str">
        <f>IF(Point[List]="","",VLOOKUP(Point[Burner Number],number,2,FALSE))</f>
        <v/>
      </c>
      <c r="Y292" s="14" t="str">
        <f>IF(Point[List]="","",VLOOKUP(Point[Fuel],bbq_fuel,2,FALSE))</f>
        <v/>
      </c>
      <c r="Z292" s="14" t="str">
        <f>IF(Point[List]="","",VLOOKUP(Point[Cabinet Material],bbq_material,2,FALSE))</f>
        <v/>
      </c>
      <c r="AA292" s="14" t="str">
        <f>IF(Point[Asset Group]="","",VLOOKUP(Point[Manufacturer],manufacturer,2,FALSE))</f>
        <v/>
      </c>
      <c r="AB292" s="14" t="str">
        <f>IF(Point[Uinsex WC]="","",Point[Uinsex WC])</f>
        <v/>
      </c>
      <c r="AC292" s="14" t="str">
        <f>IF(Point[Female WC]="","",Point[Female WC])</f>
        <v/>
      </c>
      <c r="AD292" s="14" t="str">
        <f>IF(Point[Male WC]="","",Point[Male WC])</f>
        <v/>
      </c>
      <c r="AE292" s="14" t="str">
        <f>IF(Point[Urinal]="","",Point[Urinal])</f>
        <v/>
      </c>
      <c r="AF292" s="14" t="str">
        <f>IF(Point[Disabled Unisex]="","",Point[Disabled Unisex])</f>
        <v/>
      </c>
      <c r="AG292" s="14" t="str">
        <f>IF(Point[Disabled Female]="","",Point[Disabled Female])</f>
        <v/>
      </c>
      <c r="AH292" s="14" t="str">
        <f>IF(Point[Disabled Male]="","",Point[Disabled Male])</f>
        <v/>
      </c>
      <c r="AI292" s="14" t="str">
        <f>IF(Point[Asset Group]="","",VLOOKUP(Point[Handrail],yes_no,2,FALSE))</f>
        <v/>
      </c>
      <c r="AJ292" s="14" t="str">
        <f>IF(Point[Asset Group]="","",VLOOKUP(Point[Baby Changing],yes_no,2,FALSE))</f>
        <v/>
      </c>
      <c r="AK292" s="14" t="str">
        <f>IF(Point[Asset Group]="","",VLOOKUP(Point[Service Room],yes_no,2,FALSE))</f>
        <v/>
      </c>
      <c r="AL292" s="14" t="str">
        <f>IF(Point[Asset Group]="","",VLOOKUP(Point[Service Tap],service_tap,2,FALSE))</f>
        <v/>
      </c>
      <c r="AM292" s="14" t="str">
        <f>IF(Point[Asset Group]="","",VLOOKUP(Point[Heating Type],wc_heating,2,FALSE))</f>
        <v/>
      </c>
      <c r="AN292" s="14" t="str">
        <f>IF(Point[Asset Group]="","",VLOOKUP(Point[Power Supply],power_supply,2,FALSE))</f>
        <v/>
      </c>
      <c r="AO292" s="14" t="str">
        <f>IF(Point[Asset Group]="","",VLOOKUP(Point[Waste Water],waste_water,2,FALSE))</f>
        <v/>
      </c>
      <c r="AP292" s="14" t="str">
        <f>IF(Point[Asset Group]="","",VLOOKUP(Point[Furniture SubType],subdom_master_gdb,2,FALSE))</f>
        <v/>
      </c>
      <c r="AQ292" s="14" t="str">
        <f>IF(Point[Asset Group]="","",VLOOKUP(Point[Concrete Pad],yes_no,2,FALSE))</f>
        <v/>
      </c>
      <c r="AR292" s="14" t="str">
        <f>IF(Point[Asset Group]="","",VLOOKUP(Point[Material],material_master,2,FALSE))</f>
        <v/>
      </c>
      <c r="AS292" s="14" t="str">
        <f>IF(Point[Asset Group]="","",VLOOKUP(Point[Plumbing],irrigation_plumbing,2,FALSE))</f>
        <v/>
      </c>
      <c r="AT292" s="14" t="str">
        <f>IF(Point[Asset Group]="","",VLOOKUP(Point[Sprinklers],irrigation_sprinklers,2,FALSE))</f>
        <v/>
      </c>
      <c r="AU292" s="14" t="str">
        <f>IF(Point[Asset Group]="","",VLOOKUP(Point[System],irrigation_system,2,FALSE))</f>
        <v/>
      </c>
      <c r="AV292" s="14" t="str">
        <f>IF(Point[Asset Group]="","",VLOOKUP(Point[Status],irrigation_status,2,FALSE))</f>
        <v/>
      </c>
      <c r="AW292" s="11" t="str">
        <f>IF(Point[Date of manufacture]="","",Point[Date of manufacture])</f>
        <v/>
      </c>
      <c r="AX292" s="14" t="str">
        <f>IF(Point[Asset Group]="","",VLOOKUP(Point[Sign Purpose],sign_purpose,2,FALSE))</f>
        <v/>
      </c>
      <c r="AY292" s="14" t="str">
        <f>IF(Point[Asset Group]="","",VLOOKUP(Point[Sign Material],material_master,2,FALSE))</f>
        <v/>
      </c>
      <c r="AZ292" s="14" t="str">
        <f>IF(Point[Asset Group]="","",VLOOKUP(Point[Affixed To],sign_affix,2,FALSE))</f>
        <v/>
      </c>
      <c r="BA292" s="14" t="str">
        <f>IF(Point[Size HxB mm]="","",Point[Size HxB mm])</f>
        <v/>
      </c>
      <c r="BB292" s="14" t="str">
        <f>IF(Point[Height m]="","",Point[Height m])</f>
        <v/>
      </c>
      <c r="BC292" s="14" t="str">
        <f>IF(Point[Asset Group]="","",VLOOKUP(Point[Post Material],material_master,2,FALSE))</f>
        <v/>
      </c>
      <c r="BD292" s="14" t="str">
        <f>IF(Point[Asset Group]="","",VLOOKUP(Point[Post Number],number,2,FALSE))</f>
        <v/>
      </c>
      <c r="BE292" s="14" t="str">
        <f>IF(Point[Asset Group]="","",VLOOKUP(Point[Structure SubType],subdom_master_gdb,2,FALSE))</f>
        <v/>
      </c>
      <c r="BF292" s="14" t="str">
        <f>IF(Point[Area m2]="","",Point[Area m2])</f>
        <v/>
      </c>
      <c r="BG292" s="14" t="str">
        <f>IF(Point[Length m]="","",Point[Length m])</f>
        <v/>
      </c>
      <c r="BH292" s="14" t="str">
        <f>IF(Point[Width m]="","",Point[Width m])</f>
        <v/>
      </c>
      <c r="BI292" s="14" t="str">
        <f>IF(Point[Diameter m]="","",Point[Diameter m])</f>
        <v/>
      </c>
      <c r="BJ292" s="14" t="str">
        <f>IF(Point[Asset Group]="","",VLOOKUP(Point[Number of Pipes],number,2,FALSE))</f>
        <v/>
      </c>
      <c r="BK292" s="14" t="str">
        <f>IF(Point[Asset Group]="","",VLOOKUP(Point[Combined Name],2,FALSE))</f>
        <v/>
      </c>
      <c r="BL292" s="14" t="str">
        <f>IF(Point[Asset Group]="","",VLOOKUP(Point[Size Class],size_class,2,FALSE))</f>
        <v/>
      </c>
      <c r="BM292" s="14" t="str">
        <f>IF(Point[Asset Group]="","",VLOOKUP(Point[Age Class],age_class,2,FALSE))</f>
        <v/>
      </c>
      <c r="BN292" s="14" t="str">
        <f>IF(Point[Girth (cm)]="","",Point[Girth (cm)])</f>
        <v/>
      </c>
      <c r="BO292" s="14" t="str">
        <f>IF(Point[Crown Radius (m)]="","",Point[Crown Radius (m)])</f>
        <v/>
      </c>
      <c r="BP292" s="14" t="str">
        <f>IF(Point[Asset Group]="","",VLOOKUP(Point[Rooting Environment],root_enviro,2,FALSE))</f>
        <v/>
      </c>
      <c r="BQ292" s="14" t="str">
        <f>IF(Point[Asset Group]="","",VLOOKUP(Point[Tree Surround],tree_surround,2,FALSE))</f>
        <v/>
      </c>
      <c r="BR292" s="14" t="str">
        <f>IF(Point[Asset Group]="","",VLOOKUP(Point[Tree Grill],yes_no,2,FALSE))</f>
        <v/>
      </c>
      <c r="BS292" s="14" t="str">
        <f>IF(Point[Asset Group]="","",VLOOKUP(Point[Tree Location],tree_location,2,FALSE))</f>
        <v/>
      </c>
    </row>
    <row r="293" spans="1:71" s="3" customFormat="1" x14ac:dyDescent="0.2">
      <c r="A293" s="3" t="str">
        <f>IF(Point[DWG File Name]="","",Point[DWG File Name])</f>
        <v/>
      </c>
      <c r="B293" s="3" t="str">
        <f>IF(Point[DWG Layer Name]="","",Point[DWG Layer Name])</f>
        <v/>
      </c>
      <c r="C293" s="3" t="str">
        <f>IF(Point[DWG Handle]="","",Point[DWG Handle])</f>
        <v/>
      </c>
      <c r="D293" s="58" t="str">
        <f>IF(Point[X]="","",Point[X])</f>
        <v/>
      </c>
      <c r="E293" s="58" t="str">
        <f>IF(Point[Y]="","",Point[Y])</f>
        <v/>
      </c>
      <c r="F293" s="3" t="str">
        <f>IF(Point[Replacement Asset]="","",Point[Replacement Asset])</f>
        <v/>
      </c>
      <c r="G293" s="3" t="str">
        <f>IF(Point[Asset ID]="","",UPPER(Point[Asset ID]))</f>
        <v/>
      </c>
      <c r="H293" s="3" t="str">
        <f>IF(Point[Asset Group]="","",VLOOKUP(Point[Asset Group],asset_grp_pt,4,FALSE))</f>
        <v/>
      </c>
      <c r="I293" s="3" t="str">
        <f>IF(Point[Asset Group]="","",VLOOKUP(Point[Asset Group],asset_grp_pt,2,FALSE))</f>
        <v/>
      </c>
      <c r="J293" s="3" t="str">
        <f>IF(Point[Asset Group]="","",VLOOKUP(Point[Asset Group],asset_grp_pt,3,FALSE))</f>
        <v/>
      </c>
      <c r="K293" s="3" t="str">
        <f>IF(Point[Asset Group]="","",VLOOKUP(Point[Asset Type],type_master_list,2,FALSE))</f>
        <v/>
      </c>
      <c r="L293" s="3" t="str">
        <f>IF(Point[Asset Name]="","",PROPER(Point[Asset Name]))</f>
        <v/>
      </c>
      <c r="M293" s="11" t="str">
        <f>IF(Point[Install Date]="","",Point[Install Date])</f>
        <v/>
      </c>
      <c r="N293" s="11" t="str">
        <f>IF(Point[Note]="","",PROPER(Point[Note]))</f>
        <v/>
      </c>
      <c r="O293" s="11" t="str">
        <f>IF(Point[Resource Consent Number]="","",UPPER(Point[Resource Consent Number]))</f>
        <v/>
      </c>
      <c r="P293" s="53" t="str">
        <f>IF(Point[Asset Unit Cost]="","",Point[Asset Unit Cost])</f>
        <v/>
      </c>
      <c r="Q293" s="11" t="str">
        <f>IF(Point[Added By]="","",UPPER(Point[Added By]))</f>
        <v/>
      </c>
      <c r="R293" s="11" t="str">
        <f>IF(Point[Added Date]="","",Point[Added Date])</f>
        <v/>
      </c>
      <c r="S293" s="14" t="str">
        <f>IF(Point[Z COORD]="","",Point[Z COORD])</f>
        <v/>
      </c>
      <c r="T293" s="14" t="str">
        <f>IF(Point[Asset Description]="","",PROPER(Point[Asset Description]))</f>
        <v/>
      </c>
      <c r="U293" s="14" t="str">
        <f>IF(Point[[Artist ]]="","",PROPER(Point[[Artist ]]))</f>
        <v/>
      </c>
      <c r="V293" s="14" t="str">
        <f>IF(Point[Material Notes]="","",PROPER(Point[Material Notes]))</f>
        <v/>
      </c>
      <c r="W293" s="14" t="str">
        <f>IF(Point[Dimension Notes]="","",Point[Dimension Notes])</f>
        <v/>
      </c>
      <c r="X293" s="14" t="str">
        <f>IF(Point[List]="","",VLOOKUP(Point[Burner Number],number,2,FALSE))</f>
        <v/>
      </c>
      <c r="Y293" s="14" t="str">
        <f>IF(Point[List]="","",VLOOKUP(Point[Fuel],bbq_fuel,2,FALSE))</f>
        <v/>
      </c>
      <c r="Z293" s="14" t="str">
        <f>IF(Point[List]="","",VLOOKUP(Point[Cabinet Material],bbq_material,2,FALSE))</f>
        <v/>
      </c>
      <c r="AA293" s="14" t="str">
        <f>IF(Point[Asset Group]="","",VLOOKUP(Point[Manufacturer],manufacturer,2,FALSE))</f>
        <v/>
      </c>
      <c r="AB293" s="14" t="str">
        <f>IF(Point[Uinsex WC]="","",Point[Uinsex WC])</f>
        <v/>
      </c>
      <c r="AC293" s="14" t="str">
        <f>IF(Point[Female WC]="","",Point[Female WC])</f>
        <v/>
      </c>
      <c r="AD293" s="14" t="str">
        <f>IF(Point[Male WC]="","",Point[Male WC])</f>
        <v/>
      </c>
      <c r="AE293" s="14" t="str">
        <f>IF(Point[Urinal]="","",Point[Urinal])</f>
        <v/>
      </c>
      <c r="AF293" s="14" t="str">
        <f>IF(Point[Disabled Unisex]="","",Point[Disabled Unisex])</f>
        <v/>
      </c>
      <c r="AG293" s="14" t="str">
        <f>IF(Point[Disabled Female]="","",Point[Disabled Female])</f>
        <v/>
      </c>
      <c r="AH293" s="14" t="str">
        <f>IF(Point[Disabled Male]="","",Point[Disabled Male])</f>
        <v/>
      </c>
      <c r="AI293" s="14" t="str">
        <f>IF(Point[Asset Group]="","",VLOOKUP(Point[Handrail],yes_no,2,FALSE))</f>
        <v/>
      </c>
      <c r="AJ293" s="14" t="str">
        <f>IF(Point[Asset Group]="","",VLOOKUP(Point[Baby Changing],yes_no,2,FALSE))</f>
        <v/>
      </c>
      <c r="AK293" s="14" t="str">
        <f>IF(Point[Asset Group]="","",VLOOKUP(Point[Service Room],yes_no,2,FALSE))</f>
        <v/>
      </c>
      <c r="AL293" s="14" t="str">
        <f>IF(Point[Asset Group]="","",VLOOKUP(Point[Service Tap],service_tap,2,FALSE))</f>
        <v/>
      </c>
      <c r="AM293" s="14" t="str">
        <f>IF(Point[Asset Group]="","",VLOOKUP(Point[Heating Type],wc_heating,2,FALSE))</f>
        <v/>
      </c>
      <c r="AN293" s="14" t="str">
        <f>IF(Point[Asset Group]="","",VLOOKUP(Point[Power Supply],power_supply,2,FALSE))</f>
        <v/>
      </c>
      <c r="AO293" s="14" t="str">
        <f>IF(Point[Asset Group]="","",VLOOKUP(Point[Waste Water],waste_water,2,FALSE))</f>
        <v/>
      </c>
      <c r="AP293" s="14" t="str">
        <f>IF(Point[Asset Group]="","",VLOOKUP(Point[Furniture SubType],subdom_master_gdb,2,FALSE))</f>
        <v/>
      </c>
      <c r="AQ293" s="14" t="str">
        <f>IF(Point[Asset Group]="","",VLOOKUP(Point[Concrete Pad],yes_no,2,FALSE))</f>
        <v/>
      </c>
      <c r="AR293" s="14" t="str">
        <f>IF(Point[Asset Group]="","",VLOOKUP(Point[Material],material_master,2,FALSE))</f>
        <v/>
      </c>
      <c r="AS293" s="14" t="str">
        <f>IF(Point[Asset Group]="","",VLOOKUP(Point[Plumbing],irrigation_plumbing,2,FALSE))</f>
        <v/>
      </c>
      <c r="AT293" s="14" t="str">
        <f>IF(Point[Asset Group]="","",VLOOKUP(Point[Sprinklers],irrigation_sprinklers,2,FALSE))</f>
        <v/>
      </c>
      <c r="AU293" s="14" t="str">
        <f>IF(Point[Asset Group]="","",VLOOKUP(Point[System],irrigation_system,2,FALSE))</f>
        <v/>
      </c>
      <c r="AV293" s="14" t="str">
        <f>IF(Point[Asset Group]="","",VLOOKUP(Point[Status],irrigation_status,2,FALSE))</f>
        <v/>
      </c>
      <c r="AW293" s="11" t="str">
        <f>IF(Point[Date of manufacture]="","",Point[Date of manufacture])</f>
        <v/>
      </c>
      <c r="AX293" s="14" t="str">
        <f>IF(Point[Asset Group]="","",VLOOKUP(Point[Sign Purpose],sign_purpose,2,FALSE))</f>
        <v/>
      </c>
      <c r="AY293" s="14" t="str">
        <f>IF(Point[Asset Group]="","",VLOOKUP(Point[Sign Material],material_master,2,FALSE))</f>
        <v/>
      </c>
      <c r="AZ293" s="14" t="str">
        <f>IF(Point[Asset Group]="","",VLOOKUP(Point[Affixed To],sign_affix,2,FALSE))</f>
        <v/>
      </c>
      <c r="BA293" s="14" t="str">
        <f>IF(Point[Size HxB mm]="","",Point[Size HxB mm])</f>
        <v/>
      </c>
      <c r="BB293" s="14" t="str">
        <f>IF(Point[Height m]="","",Point[Height m])</f>
        <v/>
      </c>
      <c r="BC293" s="14" t="str">
        <f>IF(Point[Asset Group]="","",VLOOKUP(Point[Post Material],material_master,2,FALSE))</f>
        <v/>
      </c>
      <c r="BD293" s="14" t="str">
        <f>IF(Point[Asset Group]="","",VLOOKUP(Point[Post Number],number,2,FALSE))</f>
        <v/>
      </c>
      <c r="BE293" s="14" t="str">
        <f>IF(Point[Asset Group]="","",VLOOKUP(Point[Structure SubType],subdom_master_gdb,2,FALSE))</f>
        <v/>
      </c>
      <c r="BF293" s="14" t="str">
        <f>IF(Point[Area m2]="","",Point[Area m2])</f>
        <v/>
      </c>
      <c r="BG293" s="14" t="str">
        <f>IF(Point[Length m]="","",Point[Length m])</f>
        <v/>
      </c>
      <c r="BH293" s="14" t="str">
        <f>IF(Point[Width m]="","",Point[Width m])</f>
        <v/>
      </c>
      <c r="BI293" s="14" t="str">
        <f>IF(Point[Diameter m]="","",Point[Diameter m])</f>
        <v/>
      </c>
      <c r="BJ293" s="14" t="str">
        <f>IF(Point[Asset Group]="","",VLOOKUP(Point[Number of Pipes],number,2,FALSE))</f>
        <v/>
      </c>
      <c r="BK293" s="14" t="str">
        <f>IF(Point[Asset Group]="","",VLOOKUP(Point[Combined Name],2,FALSE))</f>
        <v/>
      </c>
      <c r="BL293" s="14" t="str">
        <f>IF(Point[Asset Group]="","",VLOOKUP(Point[Size Class],size_class,2,FALSE))</f>
        <v/>
      </c>
      <c r="BM293" s="14" t="str">
        <f>IF(Point[Asset Group]="","",VLOOKUP(Point[Age Class],age_class,2,FALSE))</f>
        <v/>
      </c>
      <c r="BN293" s="14" t="str">
        <f>IF(Point[Girth (cm)]="","",Point[Girth (cm)])</f>
        <v/>
      </c>
      <c r="BO293" s="14" t="str">
        <f>IF(Point[Crown Radius (m)]="","",Point[Crown Radius (m)])</f>
        <v/>
      </c>
      <c r="BP293" s="14" t="str">
        <f>IF(Point[Asset Group]="","",VLOOKUP(Point[Rooting Environment],root_enviro,2,FALSE))</f>
        <v/>
      </c>
      <c r="BQ293" s="14" t="str">
        <f>IF(Point[Asset Group]="","",VLOOKUP(Point[Tree Surround],tree_surround,2,FALSE))</f>
        <v/>
      </c>
      <c r="BR293" s="14" t="str">
        <f>IF(Point[Asset Group]="","",VLOOKUP(Point[Tree Grill],yes_no,2,FALSE))</f>
        <v/>
      </c>
      <c r="BS293" s="14" t="str">
        <f>IF(Point[Asset Group]="","",VLOOKUP(Point[Tree Location],tree_location,2,FALSE))</f>
        <v/>
      </c>
    </row>
    <row r="294" spans="1:71" s="3" customFormat="1" x14ac:dyDescent="0.2">
      <c r="A294" s="3" t="str">
        <f>IF(Point[DWG File Name]="","",Point[DWG File Name])</f>
        <v/>
      </c>
      <c r="B294" s="3" t="str">
        <f>IF(Point[DWG Layer Name]="","",Point[DWG Layer Name])</f>
        <v/>
      </c>
      <c r="C294" s="3" t="str">
        <f>IF(Point[DWG Handle]="","",Point[DWG Handle])</f>
        <v/>
      </c>
      <c r="D294" s="58" t="str">
        <f>IF(Point[X]="","",Point[X])</f>
        <v/>
      </c>
      <c r="E294" s="58" t="str">
        <f>IF(Point[Y]="","",Point[Y])</f>
        <v/>
      </c>
      <c r="F294" s="3" t="str">
        <f>IF(Point[Replacement Asset]="","",Point[Replacement Asset])</f>
        <v/>
      </c>
      <c r="G294" s="3" t="str">
        <f>IF(Point[Asset ID]="","",UPPER(Point[Asset ID]))</f>
        <v/>
      </c>
      <c r="H294" s="3" t="str">
        <f>IF(Point[Asset Group]="","",VLOOKUP(Point[Asset Group],asset_grp_pt,4,FALSE))</f>
        <v/>
      </c>
      <c r="I294" s="3" t="str">
        <f>IF(Point[Asset Group]="","",VLOOKUP(Point[Asset Group],asset_grp_pt,2,FALSE))</f>
        <v/>
      </c>
      <c r="J294" s="3" t="str">
        <f>IF(Point[Asset Group]="","",VLOOKUP(Point[Asset Group],asset_grp_pt,3,FALSE))</f>
        <v/>
      </c>
      <c r="K294" s="3" t="str">
        <f>IF(Point[Asset Group]="","",VLOOKUP(Point[Asset Type],type_master_list,2,FALSE))</f>
        <v/>
      </c>
      <c r="L294" s="3" t="str">
        <f>IF(Point[Asset Name]="","",PROPER(Point[Asset Name]))</f>
        <v/>
      </c>
      <c r="M294" s="11" t="str">
        <f>IF(Point[Install Date]="","",Point[Install Date])</f>
        <v/>
      </c>
      <c r="N294" s="11" t="str">
        <f>IF(Point[Note]="","",PROPER(Point[Note]))</f>
        <v/>
      </c>
      <c r="O294" s="11" t="str">
        <f>IF(Point[Resource Consent Number]="","",UPPER(Point[Resource Consent Number]))</f>
        <v/>
      </c>
      <c r="P294" s="53" t="str">
        <f>IF(Point[Asset Unit Cost]="","",Point[Asset Unit Cost])</f>
        <v/>
      </c>
      <c r="Q294" s="11" t="str">
        <f>IF(Point[Added By]="","",UPPER(Point[Added By]))</f>
        <v/>
      </c>
      <c r="R294" s="11" t="str">
        <f>IF(Point[Added Date]="","",Point[Added Date])</f>
        <v/>
      </c>
      <c r="S294" s="14" t="str">
        <f>IF(Point[Z COORD]="","",Point[Z COORD])</f>
        <v/>
      </c>
      <c r="T294" s="14" t="str">
        <f>IF(Point[Asset Description]="","",PROPER(Point[Asset Description]))</f>
        <v/>
      </c>
      <c r="U294" s="14" t="str">
        <f>IF(Point[[Artist ]]="","",PROPER(Point[[Artist ]]))</f>
        <v/>
      </c>
      <c r="V294" s="14" t="str">
        <f>IF(Point[Material Notes]="","",PROPER(Point[Material Notes]))</f>
        <v/>
      </c>
      <c r="W294" s="14" t="str">
        <f>IF(Point[Dimension Notes]="","",Point[Dimension Notes])</f>
        <v/>
      </c>
      <c r="X294" s="14" t="str">
        <f>IF(Point[List]="","",VLOOKUP(Point[Burner Number],number,2,FALSE))</f>
        <v/>
      </c>
      <c r="Y294" s="14" t="str">
        <f>IF(Point[List]="","",VLOOKUP(Point[Fuel],bbq_fuel,2,FALSE))</f>
        <v/>
      </c>
      <c r="Z294" s="14" t="str">
        <f>IF(Point[List]="","",VLOOKUP(Point[Cabinet Material],bbq_material,2,FALSE))</f>
        <v/>
      </c>
      <c r="AA294" s="14" t="str">
        <f>IF(Point[Asset Group]="","",VLOOKUP(Point[Manufacturer],manufacturer,2,FALSE))</f>
        <v/>
      </c>
      <c r="AB294" s="14" t="str">
        <f>IF(Point[Uinsex WC]="","",Point[Uinsex WC])</f>
        <v/>
      </c>
      <c r="AC294" s="14" t="str">
        <f>IF(Point[Female WC]="","",Point[Female WC])</f>
        <v/>
      </c>
      <c r="AD294" s="14" t="str">
        <f>IF(Point[Male WC]="","",Point[Male WC])</f>
        <v/>
      </c>
      <c r="AE294" s="14" t="str">
        <f>IF(Point[Urinal]="","",Point[Urinal])</f>
        <v/>
      </c>
      <c r="AF294" s="14" t="str">
        <f>IF(Point[Disabled Unisex]="","",Point[Disabled Unisex])</f>
        <v/>
      </c>
      <c r="AG294" s="14" t="str">
        <f>IF(Point[Disabled Female]="","",Point[Disabled Female])</f>
        <v/>
      </c>
      <c r="AH294" s="14" t="str">
        <f>IF(Point[Disabled Male]="","",Point[Disabled Male])</f>
        <v/>
      </c>
      <c r="AI294" s="14" t="str">
        <f>IF(Point[Asset Group]="","",VLOOKUP(Point[Handrail],yes_no,2,FALSE))</f>
        <v/>
      </c>
      <c r="AJ294" s="14" t="str">
        <f>IF(Point[Asset Group]="","",VLOOKUP(Point[Baby Changing],yes_no,2,FALSE))</f>
        <v/>
      </c>
      <c r="AK294" s="14" t="str">
        <f>IF(Point[Asset Group]="","",VLOOKUP(Point[Service Room],yes_no,2,FALSE))</f>
        <v/>
      </c>
      <c r="AL294" s="14" t="str">
        <f>IF(Point[Asset Group]="","",VLOOKUP(Point[Service Tap],service_tap,2,FALSE))</f>
        <v/>
      </c>
      <c r="AM294" s="14" t="str">
        <f>IF(Point[Asset Group]="","",VLOOKUP(Point[Heating Type],wc_heating,2,FALSE))</f>
        <v/>
      </c>
      <c r="AN294" s="14" t="str">
        <f>IF(Point[Asset Group]="","",VLOOKUP(Point[Power Supply],power_supply,2,FALSE))</f>
        <v/>
      </c>
      <c r="AO294" s="14" t="str">
        <f>IF(Point[Asset Group]="","",VLOOKUP(Point[Waste Water],waste_water,2,FALSE))</f>
        <v/>
      </c>
      <c r="AP294" s="14" t="str">
        <f>IF(Point[Asset Group]="","",VLOOKUP(Point[Furniture SubType],subdom_master_gdb,2,FALSE))</f>
        <v/>
      </c>
      <c r="AQ294" s="14" t="str">
        <f>IF(Point[Asset Group]="","",VLOOKUP(Point[Concrete Pad],yes_no,2,FALSE))</f>
        <v/>
      </c>
      <c r="AR294" s="14" t="str">
        <f>IF(Point[Asset Group]="","",VLOOKUP(Point[Material],material_master,2,FALSE))</f>
        <v/>
      </c>
      <c r="AS294" s="14" t="str">
        <f>IF(Point[Asset Group]="","",VLOOKUP(Point[Plumbing],irrigation_plumbing,2,FALSE))</f>
        <v/>
      </c>
      <c r="AT294" s="14" t="str">
        <f>IF(Point[Asset Group]="","",VLOOKUP(Point[Sprinklers],irrigation_sprinklers,2,FALSE))</f>
        <v/>
      </c>
      <c r="AU294" s="14" t="str">
        <f>IF(Point[Asset Group]="","",VLOOKUP(Point[System],irrigation_system,2,FALSE))</f>
        <v/>
      </c>
      <c r="AV294" s="14" t="str">
        <f>IF(Point[Asset Group]="","",VLOOKUP(Point[Status],irrigation_status,2,FALSE))</f>
        <v/>
      </c>
      <c r="AW294" s="11" t="str">
        <f>IF(Point[Date of manufacture]="","",Point[Date of manufacture])</f>
        <v/>
      </c>
      <c r="AX294" s="14" t="str">
        <f>IF(Point[Asset Group]="","",VLOOKUP(Point[Sign Purpose],sign_purpose,2,FALSE))</f>
        <v/>
      </c>
      <c r="AY294" s="14" t="str">
        <f>IF(Point[Asset Group]="","",VLOOKUP(Point[Sign Material],material_master,2,FALSE))</f>
        <v/>
      </c>
      <c r="AZ294" s="14" t="str">
        <f>IF(Point[Asset Group]="","",VLOOKUP(Point[Affixed To],sign_affix,2,FALSE))</f>
        <v/>
      </c>
      <c r="BA294" s="14" t="str">
        <f>IF(Point[Size HxB mm]="","",Point[Size HxB mm])</f>
        <v/>
      </c>
      <c r="BB294" s="14" t="str">
        <f>IF(Point[Height m]="","",Point[Height m])</f>
        <v/>
      </c>
      <c r="BC294" s="14" t="str">
        <f>IF(Point[Asset Group]="","",VLOOKUP(Point[Post Material],material_master,2,FALSE))</f>
        <v/>
      </c>
      <c r="BD294" s="14" t="str">
        <f>IF(Point[Asset Group]="","",VLOOKUP(Point[Post Number],number,2,FALSE))</f>
        <v/>
      </c>
      <c r="BE294" s="14" t="str">
        <f>IF(Point[Asset Group]="","",VLOOKUP(Point[Structure SubType],subdom_master_gdb,2,FALSE))</f>
        <v/>
      </c>
      <c r="BF294" s="14" t="str">
        <f>IF(Point[Area m2]="","",Point[Area m2])</f>
        <v/>
      </c>
      <c r="BG294" s="14" t="str">
        <f>IF(Point[Length m]="","",Point[Length m])</f>
        <v/>
      </c>
      <c r="BH294" s="14" t="str">
        <f>IF(Point[Width m]="","",Point[Width m])</f>
        <v/>
      </c>
      <c r="BI294" s="14" t="str">
        <f>IF(Point[Diameter m]="","",Point[Diameter m])</f>
        <v/>
      </c>
      <c r="BJ294" s="14" t="str">
        <f>IF(Point[Asset Group]="","",VLOOKUP(Point[Number of Pipes],number,2,FALSE))</f>
        <v/>
      </c>
      <c r="BK294" s="14" t="str">
        <f>IF(Point[Asset Group]="","",VLOOKUP(Point[Combined Name],2,FALSE))</f>
        <v/>
      </c>
      <c r="BL294" s="14" t="str">
        <f>IF(Point[Asset Group]="","",VLOOKUP(Point[Size Class],size_class,2,FALSE))</f>
        <v/>
      </c>
      <c r="BM294" s="14" t="str">
        <f>IF(Point[Asset Group]="","",VLOOKUP(Point[Age Class],age_class,2,FALSE))</f>
        <v/>
      </c>
      <c r="BN294" s="14" t="str">
        <f>IF(Point[Girth (cm)]="","",Point[Girth (cm)])</f>
        <v/>
      </c>
      <c r="BO294" s="14" t="str">
        <f>IF(Point[Crown Radius (m)]="","",Point[Crown Radius (m)])</f>
        <v/>
      </c>
      <c r="BP294" s="14" t="str">
        <f>IF(Point[Asset Group]="","",VLOOKUP(Point[Rooting Environment],root_enviro,2,FALSE))</f>
        <v/>
      </c>
      <c r="BQ294" s="14" t="str">
        <f>IF(Point[Asset Group]="","",VLOOKUP(Point[Tree Surround],tree_surround,2,FALSE))</f>
        <v/>
      </c>
      <c r="BR294" s="14" t="str">
        <f>IF(Point[Asset Group]="","",VLOOKUP(Point[Tree Grill],yes_no,2,FALSE))</f>
        <v/>
      </c>
      <c r="BS294" s="14" t="str">
        <f>IF(Point[Asset Group]="","",VLOOKUP(Point[Tree Location],tree_location,2,FALSE))</f>
        <v/>
      </c>
    </row>
    <row r="295" spans="1:71" s="3" customFormat="1" x14ac:dyDescent="0.2">
      <c r="A295" s="3" t="str">
        <f>IF(Point[DWG File Name]="","",Point[DWG File Name])</f>
        <v/>
      </c>
      <c r="B295" s="3" t="str">
        <f>IF(Point[DWG Layer Name]="","",Point[DWG Layer Name])</f>
        <v/>
      </c>
      <c r="C295" s="3" t="str">
        <f>IF(Point[DWG Handle]="","",Point[DWG Handle])</f>
        <v/>
      </c>
      <c r="D295" s="58" t="str">
        <f>IF(Point[X]="","",Point[X])</f>
        <v/>
      </c>
      <c r="E295" s="58" t="str">
        <f>IF(Point[Y]="","",Point[Y])</f>
        <v/>
      </c>
      <c r="F295" s="3" t="str">
        <f>IF(Point[Replacement Asset]="","",Point[Replacement Asset])</f>
        <v/>
      </c>
      <c r="G295" s="3" t="str">
        <f>IF(Point[Asset ID]="","",UPPER(Point[Asset ID]))</f>
        <v/>
      </c>
      <c r="H295" s="3" t="str">
        <f>IF(Point[Asset Group]="","",VLOOKUP(Point[Asset Group],asset_grp_pt,4,FALSE))</f>
        <v/>
      </c>
      <c r="I295" s="3" t="str">
        <f>IF(Point[Asset Group]="","",VLOOKUP(Point[Asset Group],asset_grp_pt,2,FALSE))</f>
        <v/>
      </c>
      <c r="J295" s="3" t="str">
        <f>IF(Point[Asset Group]="","",VLOOKUP(Point[Asset Group],asset_grp_pt,3,FALSE))</f>
        <v/>
      </c>
      <c r="K295" s="3" t="str">
        <f>IF(Point[Asset Group]="","",VLOOKUP(Point[Asset Type],type_master_list,2,FALSE))</f>
        <v/>
      </c>
      <c r="L295" s="3" t="str">
        <f>IF(Point[Asset Name]="","",PROPER(Point[Asset Name]))</f>
        <v/>
      </c>
      <c r="M295" s="11" t="str">
        <f>IF(Point[Install Date]="","",Point[Install Date])</f>
        <v/>
      </c>
      <c r="N295" s="11" t="str">
        <f>IF(Point[Note]="","",PROPER(Point[Note]))</f>
        <v/>
      </c>
      <c r="O295" s="11" t="str">
        <f>IF(Point[Resource Consent Number]="","",UPPER(Point[Resource Consent Number]))</f>
        <v/>
      </c>
      <c r="P295" s="53" t="str">
        <f>IF(Point[Asset Unit Cost]="","",Point[Asset Unit Cost])</f>
        <v/>
      </c>
      <c r="Q295" s="11" t="str">
        <f>IF(Point[Added By]="","",UPPER(Point[Added By]))</f>
        <v/>
      </c>
      <c r="R295" s="11" t="str">
        <f>IF(Point[Added Date]="","",Point[Added Date])</f>
        <v/>
      </c>
      <c r="S295" s="14" t="str">
        <f>IF(Point[Z COORD]="","",Point[Z COORD])</f>
        <v/>
      </c>
      <c r="T295" s="14" t="str">
        <f>IF(Point[Asset Description]="","",PROPER(Point[Asset Description]))</f>
        <v/>
      </c>
      <c r="U295" s="14" t="str">
        <f>IF(Point[[Artist ]]="","",PROPER(Point[[Artist ]]))</f>
        <v/>
      </c>
      <c r="V295" s="14" t="str">
        <f>IF(Point[Material Notes]="","",PROPER(Point[Material Notes]))</f>
        <v/>
      </c>
      <c r="W295" s="14" t="str">
        <f>IF(Point[Dimension Notes]="","",Point[Dimension Notes])</f>
        <v/>
      </c>
      <c r="X295" s="14" t="str">
        <f>IF(Point[List]="","",VLOOKUP(Point[Burner Number],number,2,FALSE))</f>
        <v/>
      </c>
      <c r="Y295" s="14" t="str">
        <f>IF(Point[List]="","",VLOOKUP(Point[Fuel],bbq_fuel,2,FALSE))</f>
        <v/>
      </c>
      <c r="Z295" s="14" t="str">
        <f>IF(Point[List]="","",VLOOKUP(Point[Cabinet Material],bbq_material,2,FALSE))</f>
        <v/>
      </c>
      <c r="AA295" s="14" t="str">
        <f>IF(Point[Asset Group]="","",VLOOKUP(Point[Manufacturer],manufacturer,2,FALSE))</f>
        <v/>
      </c>
      <c r="AB295" s="14" t="str">
        <f>IF(Point[Uinsex WC]="","",Point[Uinsex WC])</f>
        <v/>
      </c>
      <c r="AC295" s="14" t="str">
        <f>IF(Point[Female WC]="","",Point[Female WC])</f>
        <v/>
      </c>
      <c r="AD295" s="14" t="str">
        <f>IF(Point[Male WC]="","",Point[Male WC])</f>
        <v/>
      </c>
      <c r="AE295" s="14" t="str">
        <f>IF(Point[Urinal]="","",Point[Urinal])</f>
        <v/>
      </c>
      <c r="AF295" s="14" t="str">
        <f>IF(Point[Disabled Unisex]="","",Point[Disabled Unisex])</f>
        <v/>
      </c>
      <c r="AG295" s="14" t="str">
        <f>IF(Point[Disabled Female]="","",Point[Disabled Female])</f>
        <v/>
      </c>
      <c r="AH295" s="14" t="str">
        <f>IF(Point[Disabled Male]="","",Point[Disabled Male])</f>
        <v/>
      </c>
      <c r="AI295" s="14" t="str">
        <f>IF(Point[Asset Group]="","",VLOOKUP(Point[Handrail],yes_no,2,FALSE))</f>
        <v/>
      </c>
      <c r="AJ295" s="14" t="str">
        <f>IF(Point[Asset Group]="","",VLOOKUP(Point[Baby Changing],yes_no,2,FALSE))</f>
        <v/>
      </c>
      <c r="AK295" s="14" t="str">
        <f>IF(Point[Asset Group]="","",VLOOKUP(Point[Service Room],yes_no,2,FALSE))</f>
        <v/>
      </c>
      <c r="AL295" s="14" t="str">
        <f>IF(Point[Asset Group]="","",VLOOKUP(Point[Service Tap],service_tap,2,FALSE))</f>
        <v/>
      </c>
      <c r="AM295" s="14" t="str">
        <f>IF(Point[Asset Group]="","",VLOOKUP(Point[Heating Type],wc_heating,2,FALSE))</f>
        <v/>
      </c>
      <c r="AN295" s="14" t="str">
        <f>IF(Point[Asset Group]="","",VLOOKUP(Point[Power Supply],power_supply,2,FALSE))</f>
        <v/>
      </c>
      <c r="AO295" s="14" t="str">
        <f>IF(Point[Asset Group]="","",VLOOKUP(Point[Waste Water],waste_water,2,FALSE))</f>
        <v/>
      </c>
      <c r="AP295" s="14" t="str">
        <f>IF(Point[Asset Group]="","",VLOOKUP(Point[Furniture SubType],subdom_master_gdb,2,FALSE))</f>
        <v/>
      </c>
      <c r="AQ295" s="14" t="str">
        <f>IF(Point[Asset Group]="","",VLOOKUP(Point[Concrete Pad],yes_no,2,FALSE))</f>
        <v/>
      </c>
      <c r="AR295" s="14" t="str">
        <f>IF(Point[Asset Group]="","",VLOOKUP(Point[Material],material_master,2,FALSE))</f>
        <v/>
      </c>
      <c r="AS295" s="14" t="str">
        <f>IF(Point[Asset Group]="","",VLOOKUP(Point[Plumbing],irrigation_plumbing,2,FALSE))</f>
        <v/>
      </c>
      <c r="AT295" s="14" t="str">
        <f>IF(Point[Asset Group]="","",VLOOKUP(Point[Sprinklers],irrigation_sprinklers,2,FALSE))</f>
        <v/>
      </c>
      <c r="AU295" s="14" t="str">
        <f>IF(Point[Asset Group]="","",VLOOKUP(Point[System],irrigation_system,2,FALSE))</f>
        <v/>
      </c>
      <c r="AV295" s="14" t="str">
        <f>IF(Point[Asset Group]="","",VLOOKUP(Point[Status],irrigation_status,2,FALSE))</f>
        <v/>
      </c>
      <c r="AW295" s="11" t="str">
        <f>IF(Point[Date of manufacture]="","",Point[Date of manufacture])</f>
        <v/>
      </c>
      <c r="AX295" s="14" t="str">
        <f>IF(Point[Asset Group]="","",VLOOKUP(Point[Sign Purpose],sign_purpose,2,FALSE))</f>
        <v/>
      </c>
      <c r="AY295" s="14" t="str">
        <f>IF(Point[Asset Group]="","",VLOOKUP(Point[Sign Material],material_master,2,FALSE))</f>
        <v/>
      </c>
      <c r="AZ295" s="14" t="str">
        <f>IF(Point[Asset Group]="","",VLOOKUP(Point[Affixed To],sign_affix,2,FALSE))</f>
        <v/>
      </c>
      <c r="BA295" s="14" t="str">
        <f>IF(Point[Size HxB mm]="","",Point[Size HxB mm])</f>
        <v/>
      </c>
      <c r="BB295" s="14" t="str">
        <f>IF(Point[Height m]="","",Point[Height m])</f>
        <v/>
      </c>
      <c r="BC295" s="14" t="str">
        <f>IF(Point[Asset Group]="","",VLOOKUP(Point[Post Material],material_master,2,FALSE))</f>
        <v/>
      </c>
      <c r="BD295" s="14" t="str">
        <f>IF(Point[Asset Group]="","",VLOOKUP(Point[Post Number],number,2,FALSE))</f>
        <v/>
      </c>
      <c r="BE295" s="14" t="str">
        <f>IF(Point[Asset Group]="","",VLOOKUP(Point[Structure SubType],subdom_master_gdb,2,FALSE))</f>
        <v/>
      </c>
      <c r="BF295" s="14" t="str">
        <f>IF(Point[Area m2]="","",Point[Area m2])</f>
        <v/>
      </c>
      <c r="BG295" s="14" t="str">
        <f>IF(Point[Length m]="","",Point[Length m])</f>
        <v/>
      </c>
      <c r="BH295" s="14" t="str">
        <f>IF(Point[Width m]="","",Point[Width m])</f>
        <v/>
      </c>
      <c r="BI295" s="14" t="str">
        <f>IF(Point[Diameter m]="","",Point[Diameter m])</f>
        <v/>
      </c>
      <c r="BJ295" s="14" t="str">
        <f>IF(Point[Asset Group]="","",VLOOKUP(Point[Number of Pipes],number,2,FALSE))</f>
        <v/>
      </c>
      <c r="BK295" s="14" t="str">
        <f>IF(Point[Asset Group]="","",VLOOKUP(Point[Combined Name],2,FALSE))</f>
        <v/>
      </c>
      <c r="BL295" s="14" t="str">
        <f>IF(Point[Asset Group]="","",VLOOKUP(Point[Size Class],size_class,2,FALSE))</f>
        <v/>
      </c>
      <c r="BM295" s="14" t="str">
        <f>IF(Point[Asset Group]="","",VLOOKUP(Point[Age Class],age_class,2,FALSE))</f>
        <v/>
      </c>
      <c r="BN295" s="14" t="str">
        <f>IF(Point[Girth (cm)]="","",Point[Girth (cm)])</f>
        <v/>
      </c>
      <c r="BO295" s="14" t="str">
        <f>IF(Point[Crown Radius (m)]="","",Point[Crown Radius (m)])</f>
        <v/>
      </c>
      <c r="BP295" s="14" t="str">
        <f>IF(Point[Asset Group]="","",VLOOKUP(Point[Rooting Environment],root_enviro,2,FALSE))</f>
        <v/>
      </c>
      <c r="BQ295" s="14" t="str">
        <f>IF(Point[Asset Group]="","",VLOOKUP(Point[Tree Surround],tree_surround,2,FALSE))</f>
        <v/>
      </c>
      <c r="BR295" s="14" t="str">
        <f>IF(Point[Asset Group]="","",VLOOKUP(Point[Tree Grill],yes_no,2,FALSE))</f>
        <v/>
      </c>
      <c r="BS295" s="14" t="str">
        <f>IF(Point[Asset Group]="","",VLOOKUP(Point[Tree Location],tree_location,2,FALSE))</f>
        <v/>
      </c>
    </row>
    <row r="296" spans="1:71" s="3" customFormat="1" x14ac:dyDescent="0.2">
      <c r="A296" s="3" t="str">
        <f>IF(Point[DWG File Name]="","",Point[DWG File Name])</f>
        <v/>
      </c>
      <c r="B296" s="3" t="str">
        <f>IF(Point[DWG Layer Name]="","",Point[DWG Layer Name])</f>
        <v/>
      </c>
      <c r="C296" s="3" t="str">
        <f>IF(Point[DWG Handle]="","",Point[DWG Handle])</f>
        <v/>
      </c>
      <c r="D296" s="58" t="str">
        <f>IF(Point[X]="","",Point[X])</f>
        <v/>
      </c>
      <c r="E296" s="58" t="str">
        <f>IF(Point[Y]="","",Point[Y])</f>
        <v/>
      </c>
      <c r="F296" s="3" t="str">
        <f>IF(Point[Replacement Asset]="","",Point[Replacement Asset])</f>
        <v/>
      </c>
      <c r="G296" s="3" t="str">
        <f>IF(Point[Asset ID]="","",UPPER(Point[Asset ID]))</f>
        <v/>
      </c>
      <c r="H296" s="3" t="str">
        <f>IF(Point[Asset Group]="","",VLOOKUP(Point[Asset Group],asset_grp_pt,4,FALSE))</f>
        <v/>
      </c>
      <c r="I296" s="3" t="str">
        <f>IF(Point[Asset Group]="","",VLOOKUP(Point[Asset Group],asset_grp_pt,2,FALSE))</f>
        <v/>
      </c>
      <c r="J296" s="3" t="str">
        <f>IF(Point[Asset Group]="","",VLOOKUP(Point[Asset Group],asset_grp_pt,3,FALSE))</f>
        <v/>
      </c>
      <c r="K296" s="3" t="str">
        <f>IF(Point[Asset Group]="","",VLOOKUP(Point[Asset Type],type_master_list,2,FALSE))</f>
        <v/>
      </c>
      <c r="L296" s="3" t="str">
        <f>IF(Point[Asset Name]="","",PROPER(Point[Asset Name]))</f>
        <v/>
      </c>
      <c r="M296" s="11" t="str">
        <f>IF(Point[Install Date]="","",Point[Install Date])</f>
        <v/>
      </c>
      <c r="N296" s="11" t="str">
        <f>IF(Point[Note]="","",PROPER(Point[Note]))</f>
        <v/>
      </c>
      <c r="O296" s="11" t="str">
        <f>IF(Point[Resource Consent Number]="","",UPPER(Point[Resource Consent Number]))</f>
        <v/>
      </c>
      <c r="P296" s="53" t="str">
        <f>IF(Point[Asset Unit Cost]="","",Point[Asset Unit Cost])</f>
        <v/>
      </c>
      <c r="Q296" s="11" t="str">
        <f>IF(Point[Added By]="","",UPPER(Point[Added By]))</f>
        <v/>
      </c>
      <c r="R296" s="11" t="str">
        <f>IF(Point[Added Date]="","",Point[Added Date])</f>
        <v/>
      </c>
      <c r="S296" s="14" t="str">
        <f>IF(Point[Z COORD]="","",Point[Z COORD])</f>
        <v/>
      </c>
      <c r="T296" s="14" t="str">
        <f>IF(Point[Asset Description]="","",PROPER(Point[Asset Description]))</f>
        <v/>
      </c>
      <c r="U296" s="14" t="str">
        <f>IF(Point[[Artist ]]="","",PROPER(Point[[Artist ]]))</f>
        <v/>
      </c>
      <c r="V296" s="14" t="str">
        <f>IF(Point[Material Notes]="","",PROPER(Point[Material Notes]))</f>
        <v/>
      </c>
      <c r="W296" s="14" t="str">
        <f>IF(Point[Dimension Notes]="","",Point[Dimension Notes])</f>
        <v/>
      </c>
      <c r="X296" s="14" t="str">
        <f>IF(Point[List]="","",VLOOKUP(Point[Burner Number],number,2,FALSE))</f>
        <v/>
      </c>
      <c r="Y296" s="14" t="str">
        <f>IF(Point[List]="","",VLOOKUP(Point[Fuel],bbq_fuel,2,FALSE))</f>
        <v/>
      </c>
      <c r="Z296" s="14" t="str">
        <f>IF(Point[List]="","",VLOOKUP(Point[Cabinet Material],bbq_material,2,FALSE))</f>
        <v/>
      </c>
      <c r="AA296" s="14" t="str">
        <f>IF(Point[Asset Group]="","",VLOOKUP(Point[Manufacturer],manufacturer,2,FALSE))</f>
        <v/>
      </c>
      <c r="AB296" s="14" t="str">
        <f>IF(Point[Uinsex WC]="","",Point[Uinsex WC])</f>
        <v/>
      </c>
      <c r="AC296" s="14" t="str">
        <f>IF(Point[Female WC]="","",Point[Female WC])</f>
        <v/>
      </c>
      <c r="AD296" s="14" t="str">
        <f>IF(Point[Male WC]="","",Point[Male WC])</f>
        <v/>
      </c>
      <c r="AE296" s="14" t="str">
        <f>IF(Point[Urinal]="","",Point[Urinal])</f>
        <v/>
      </c>
      <c r="AF296" s="14" t="str">
        <f>IF(Point[Disabled Unisex]="","",Point[Disabled Unisex])</f>
        <v/>
      </c>
      <c r="AG296" s="14" t="str">
        <f>IF(Point[Disabled Female]="","",Point[Disabled Female])</f>
        <v/>
      </c>
      <c r="AH296" s="14" t="str">
        <f>IF(Point[Disabled Male]="","",Point[Disabled Male])</f>
        <v/>
      </c>
      <c r="AI296" s="14" t="str">
        <f>IF(Point[Asset Group]="","",VLOOKUP(Point[Handrail],yes_no,2,FALSE))</f>
        <v/>
      </c>
      <c r="AJ296" s="14" t="str">
        <f>IF(Point[Asset Group]="","",VLOOKUP(Point[Baby Changing],yes_no,2,FALSE))</f>
        <v/>
      </c>
      <c r="AK296" s="14" t="str">
        <f>IF(Point[Asset Group]="","",VLOOKUP(Point[Service Room],yes_no,2,FALSE))</f>
        <v/>
      </c>
      <c r="AL296" s="14" t="str">
        <f>IF(Point[Asset Group]="","",VLOOKUP(Point[Service Tap],service_tap,2,FALSE))</f>
        <v/>
      </c>
      <c r="AM296" s="14" t="str">
        <f>IF(Point[Asset Group]="","",VLOOKUP(Point[Heating Type],wc_heating,2,FALSE))</f>
        <v/>
      </c>
      <c r="AN296" s="14" t="str">
        <f>IF(Point[Asset Group]="","",VLOOKUP(Point[Power Supply],power_supply,2,FALSE))</f>
        <v/>
      </c>
      <c r="AO296" s="14" t="str">
        <f>IF(Point[Asset Group]="","",VLOOKUP(Point[Waste Water],waste_water,2,FALSE))</f>
        <v/>
      </c>
      <c r="AP296" s="14" t="str">
        <f>IF(Point[Asset Group]="","",VLOOKUP(Point[Furniture SubType],subdom_master_gdb,2,FALSE))</f>
        <v/>
      </c>
      <c r="AQ296" s="14" t="str">
        <f>IF(Point[Asset Group]="","",VLOOKUP(Point[Concrete Pad],yes_no,2,FALSE))</f>
        <v/>
      </c>
      <c r="AR296" s="14" t="str">
        <f>IF(Point[Asset Group]="","",VLOOKUP(Point[Material],material_master,2,FALSE))</f>
        <v/>
      </c>
      <c r="AS296" s="14" t="str">
        <f>IF(Point[Asset Group]="","",VLOOKUP(Point[Plumbing],irrigation_plumbing,2,FALSE))</f>
        <v/>
      </c>
      <c r="AT296" s="14" t="str">
        <f>IF(Point[Asset Group]="","",VLOOKUP(Point[Sprinklers],irrigation_sprinklers,2,FALSE))</f>
        <v/>
      </c>
      <c r="AU296" s="14" t="str">
        <f>IF(Point[Asset Group]="","",VLOOKUP(Point[System],irrigation_system,2,FALSE))</f>
        <v/>
      </c>
      <c r="AV296" s="14" t="str">
        <f>IF(Point[Asset Group]="","",VLOOKUP(Point[Status],irrigation_status,2,FALSE))</f>
        <v/>
      </c>
      <c r="AW296" s="11" t="str">
        <f>IF(Point[Date of manufacture]="","",Point[Date of manufacture])</f>
        <v/>
      </c>
      <c r="AX296" s="14" t="str">
        <f>IF(Point[Asset Group]="","",VLOOKUP(Point[Sign Purpose],sign_purpose,2,FALSE))</f>
        <v/>
      </c>
      <c r="AY296" s="14" t="str">
        <f>IF(Point[Asset Group]="","",VLOOKUP(Point[Sign Material],material_master,2,FALSE))</f>
        <v/>
      </c>
      <c r="AZ296" s="14" t="str">
        <f>IF(Point[Asset Group]="","",VLOOKUP(Point[Affixed To],sign_affix,2,FALSE))</f>
        <v/>
      </c>
      <c r="BA296" s="14" t="str">
        <f>IF(Point[Size HxB mm]="","",Point[Size HxB mm])</f>
        <v/>
      </c>
      <c r="BB296" s="14" t="str">
        <f>IF(Point[Height m]="","",Point[Height m])</f>
        <v/>
      </c>
      <c r="BC296" s="14" t="str">
        <f>IF(Point[Asset Group]="","",VLOOKUP(Point[Post Material],material_master,2,FALSE))</f>
        <v/>
      </c>
      <c r="BD296" s="14" t="str">
        <f>IF(Point[Asset Group]="","",VLOOKUP(Point[Post Number],number,2,FALSE))</f>
        <v/>
      </c>
      <c r="BE296" s="14" t="str">
        <f>IF(Point[Asset Group]="","",VLOOKUP(Point[Structure SubType],subdom_master_gdb,2,FALSE))</f>
        <v/>
      </c>
      <c r="BF296" s="14" t="str">
        <f>IF(Point[Area m2]="","",Point[Area m2])</f>
        <v/>
      </c>
      <c r="BG296" s="14" t="str">
        <f>IF(Point[Length m]="","",Point[Length m])</f>
        <v/>
      </c>
      <c r="BH296" s="14" t="str">
        <f>IF(Point[Width m]="","",Point[Width m])</f>
        <v/>
      </c>
      <c r="BI296" s="14" t="str">
        <f>IF(Point[Diameter m]="","",Point[Diameter m])</f>
        <v/>
      </c>
      <c r="BJ296" s="14" t="str">
        <f>IF(Point[Asset Group]="","",VLOOKUP(Point[Number of Pipes],number,2,FALSE))</f>
        <v/>
      </c>
      <c r="BK296" s="14" t="str">
        <f>IF(Point[Asset Group]="","",VLOOKUP(Point[Combined Name],2,FALSE))</f>
        <v/>
      </c>
      <c r="BL296" s="14" t="str">
        <f>IF(Point[Asset Group]="","",VLOOKUP(Point[Size Class],size_class,2,FALSE))</f>
        <v/>
      </c>
      <c r="BM296" s="14" t="str">
        <f>IF(Point[Asset Group]="","",VLOOKUP(Point[Age Class],age_class,2,FALSE))</f>
        <v/>
      </c>
      <c r="BN296" s="14" t="str">
        <f>IF(Point[Girth (cm)]="","",Point[Girth (cm)])</f>
        <v/>
      </c>
      <c r="BO296" s="14" t="str">
        <f>IF(Point[Crown Radius (m)]="","",Point[Crown Radius (m)])</f>
        <v/>
      </c>
      <c r="BP296" s="14" t="str">
        <f>IF(Point[Asset Group]="","",VLOOKUP(Point[Rooting Environment],root_enviro,2,FALSE))</f>
        <v/>
      </c>
      <c r="BQ296" s="14" t="str">
        <f>IF(Point[Asset Group]="","",VLOOKUP(Point[Tree Surround],tree_surround,2,FALSE))</f>
        <v/>
      </c>
      <c r="BR296" s="14" t="str">
        <f>IF(Point[Asset Group]="","",VLOOKUP(Point[Tree Grill],yes_no,2,FALSE))</f>
        <v/>
      </c>
      <c r="BS296" s="14" t="str">
        <f>IF(Point[Asset Group]="","",VLOOKUP(Point[Tree Location],tree_location,2,FALSE))</f>
        <v/>
      </c>
    </row>
    <row r="297" spans="1:71" s="3" customFormat="1" x14ac:dyDescent="0.2">
      <c r="A297" s="3" t="str">
        <f>IF(Point[DWG File Name]="","",Point[DWG File Name])</f>
        <v/>
      </c>
      <c r="B297" s="3" t="str">
        <f>IF(Point[DWG Layer Name]="","",Point[DWG Layer Name])</f>
        <v/>
      </c>
      <c r="C297" s="3" t="str">
        <f>IF(Point[DWG Handle]="","",Point[DWG Handle])</f>
        <v/>
      </c>
      <c r="D297" s="58" t="str">
        <f>IF(Point[X]="","",Point[X])</f>
        <v/>
      </c>
      <c r="E297" s="58" t="str">
        <f>IF(Point[Y]="","",Point[Y])</f>
        <v/>
      </c>
      <c r="F297" s="3" t="str">
        <f>IF(Point[Replacement Asset]="","",Point[Replacement Asset])</f>
        <v/>
      </c>
      <c r="G297" s="3" t="str">
        <f>IF(Point[Asset ID]="","",UPPER(Point[Asset ID]))</f>
        <v/>
      </c>
      <c r="H297" s="3" t="str">
        <f>IF(Point[Asset Group]="","",VLOOKUP(Point[Asset Group],asset_grp_pt,4,FALSE))</f>
        <v/>
      </c>
      <c r="I297" s="3" t="str">
        <f>IF(Point[Asset Group]="","",VLOOKUP(Point[Asset Group],asset_grp_pt,2,FALSE))</f>
        <v/>
      </c>
      <c r="J297" s="3" t="str">
        <f>IF(Point[Asset Group]="","",VLOOKUP(Point[Asset Group],asset_grp_pt,3,FALSE))</f>
        <v/>
      </c>
      <c r="K297" s="3" t="str">
        <f>IF(Point[Asset Group]="","",VLOOKUP(Point[Asset Type],type_master_list,2,FALSE))</f>
        <v/>
      </c>
      <c r="L297" s="3" t="str">
        <f>IF(Point[Asset Name]="","",PROPER(Point[Asset Name]))</f>
        <v/>
      </c>
      <c r="M297" s="11" t="str">
        <f>IF(Point[Install Date]="","",Point[Install Date])</f>
        <v/>
      </c>
      <c r="N297" s="11" t="str">
        <f>IF(Point[Note]="","",PROPER(Point[Note]))</f>
        <v/>
      </c>
      <c r="O297" s="11" t="str">
        <f>IF(Point[Resource Consent Number]="","",UPPER(Point[Resource Consent Number]))</f>
        <v/>
      </c>
      <c r="P297" s="53" t="str">
        <f>IF(Point[Asset Unit Cost]="","",Point[Asset Unit Cost])</f>
        <v/>
      </c>
      <c r="Q297" s="11" t="str">
        <f>IF(Point[Added By]="","",UPPER(Point[Added By]))</f>
        <v/>
      </c>
      <c r="R297" s="11" t="str">
        <f>IF(Point[Added Date]="","",Point[Added Date])</f>
        <v/>
      </c>
      <c r="S297" s="14" t="str">
        <f>IF(Point[Z COORD]="","",Point[Z COORD])</f>
        <v/>
      </c>
      <c r="T297" s="14" t="str">
        <f>IF(Point[Asset Description]="","",PROPER(Point[Asset Description]))</f>
        <v/>
      </c>
      <c r="U297" s="14" t="str">
        <f>IF(Point[[Artist ]]="","",PROPER(Point[[Artist ]]))</f>
        <v/>
      </c>
      <c r="V297" s="14" t="str">
        <f>IF(Point[Material Notes]="","",PROPER(Point[Material Notes]))</f>
        <v/>
      </c>
      <c r="W297" s="14" t="str">
        <f>IF(Point[Dimension Notes]="","",Point[Dimension Notes])</f>
        <v/>
      </c>
      <c r="X297" s="14" t="str">
        <f>IF(Point[List]="","",VLOOKUP(Point[Burner Number],number,2,FALSE))</f>
        <v/>
      </c>
      <c r="Y297" s="14" t="str">
        <f>IF(Point[List]="","",VLOOKUP(Point[Fuel],bbq_fuel,2,FALSE))</f>
        <v/>
      </c>
      <c r="Z297" s="14" t="str">
        <f>IF(Point[List]="","",VLOOKUP(Point[Cabinet Material],bbq_material,2,FALSE))</f>
        <v/>
      </c>
      <c r="AA297" s="14" t="str">
        <f>IF(Point[Asset Group]="","",VLOOKUP(Point[Manufacturer],manufacturer,2,FALSE))</f>
        <v/>
      </c>
      <c r="AB297" s="14" t="str">
        <f>IF(Point[Uinsex WC]="","",Point[Uinsex WC])</f>
        <v/>
      </c>
      <c r="AC297" s="14" t="str">
        <f>IF(Point[Female WC]="","",Point[Female WC])</f>
        <v/>
      </c>
      <c r="AD297" s="14" t="str">
        <f>IF(Point[Male WC]="","",Point[Male WC])</f>
        <v/>
      </c>
      <c r="AE297" s="14" t="str">
        <f>IF(Point[Urinal]="","",Point[Urinal])</f>
        <v/>
      </c>
      <c r="AF297" s="14" t="str">
        <f>IF(Point[Disabled Unisex]="","",Point[Disabled Unisex])</f>
        <v/>
      </c>
      <c r="AG297" s="14" t="str">
        <f>IF(Point[Disabled Female]="","",Point[Disabled Female])</f>
        <v/>
      </c>
      <c r="AH297" s="14" t="str">
        <f>IF(Point[Disabled Male]="","",Point[Disabled Male])</f>
        <v/>
      </c>
      <c r="AI297" s="14" t="str">
        <f>IF(Point[Asset Group]="","",VLOOKUP(Point[Handrail],yes_no,2,FALSE))</f>
        <v/>
      </c>
      <c r="AJ297" s="14" t="str">
        <f>IF(Point[Asset Group]="","",VLOOKUP(Point[Baby Changing],yes_no,2,FALSE))</f>
        <v/>
      </c>
      <c r="AK297" s="14" t="str">
        <f>IF(Point[Asset Group]="","",VLOOKUP(Point[Service Room],yes_no,2,FALSE))</f>
        <v/>
      </c>
      <c r="AL297" s="14" t="str">
        <f>IF(Point[Asset Group]="","",VLOOKUP(Point[Service Tap],service_tap,2,FALSE))</f>
        <v/>
      </c>
      <c r="AM297" s="14" t="str">
        <f>IF(Point[Asset Group]="","",VLOOKUP(Point[Heating Type],wc_heating,2,FALSE))</f>
        <v/>
      </c>
      <c r="AN297" s="14" t="str">
        <f>IF(Point[Asset Group]="","",VLOOKUP(Point[Power Supply],power_supply,2,FALSE))</f>
        <v/>
      </c>
      <c r="AO297" s="14" t="str">
        <f>IF(Point[Asset Group]="","",VLOOKUP(Point[Waste Water],waste_water,2,FALSE))</f>
        <v/>
      </c>
      <c r="AP297" s="14" t="str">
        <f>IF(Point[Asset Group]="","",VLOOKUP(Point[Furniture SubType],subdom_master_gdb,2,FALSE))</f>
        <v/>
      </c>
      <c r="AQ297" s="14" t="str">
        <f>IF(Point[Asset Group]="","",VLOOKUP(Point[Concrete Pad],yes_no,2,FALSE))</f>
        <v/>
      </c>
      <c r="AR297" s="14" t="str">
        <f>IF(Point[Asset Group]="","",VLOOKUP(Point[Material],material_master,2,FALSE))</f>
        <v/>
      </c>
      <c r="AS297" s="14" t="str">
        <f>IF(Point[Asset Group]="","",VLOOKUP(Point[Plumbing],irrigation_plumbing,2,FALSE))</f>
        <v/>
      </c>
      <c r="AT297" s="14" t="str">
        <f>IF(Point[Asset Group]="","",VLOOKUP(Point[Sprinklers],irrigation_sprinklers,2,FALSE))</f>
        <v/>
      </c>
      <c r="AU297" s="14" t="str">
        <f>IF(Point[Asset Group]="","",VLOOKUP(Point[System],irrigation_system,2,FALSE))</f>
        <v/>
      </c>
      <c r="AV297" s="14" t="str">
        <f>IF(Point[Asset Group]="","",VLOOKUP(Point[Status],irrigation_status,2,FALSE))</f>
        <v/>
      </c>
      <c r="AW297" s="11" t="str">
        <f>IF(Point[Date of manufacture]="","",Point[Date of manufacture])</f>
        <v/>
      </c>
      <c r="AX297" s="14" t="str">
        <f>IF(Point[Asset Group]="","",VLOOKUP(Point[Sign Purpose],sign_purpose,2,FALSE))</f>
        <v/>
      </c>
      <c r="AY297" s="14" t="str">
        <f>IF(Point[Asset Group]="","",VLOOKUP(Point[Sign Material],material_master,2,FALSE))</f>
        <v/>
      </c>
      <c r="AZ297" s="14" t="str">
        <f>IF(Point[Asset Group]="","",VLOOKUP(Point[Affixed To],sign_affix,2,FALSE))</f>
        <v/>
      </c>
      <c r="BA297" s="14" t="str">
        <f>IF(Point[Size HxB mm]="","",Point[Size HxB mm])</f>
        <v/>
      </c>
      <c r="BB297" s="14" t="str">
        <f>IF(Point[Height m]="","",Point[Height m])</f>
        <v/>
      </c>
      <c r="BC297" s="14" t="str">
        <f>IF(Point[Asset Group]="","",VLOOKUP(Point[Post Material],material_master,2,FALSE))</f>
        <v/>
      </c>
      <c r="BD297" s="14" t="str">
        <f>IF(Point[Asset Group]="","",VLOOKUP(Point[Post Number],number,2,FALSE))</f>
        <v/>
      </c>
      <c r="BE297" s="14" t="str">
        <f>IF(Point[Asset Group]="","",VLOOKUP(Point[Structure SubType],subdom_master_gdb,2,FALSE))</f>
        <v/>
      </c>
      <c r="BF297" s="14" t="str">
        <f>IF(Point[Area m2]="","",Point[Area m2])</f>
        <v/>
      </c>
      <c r="BG297" s="14" t="str">
        <f>IF(Point[Length m]="","",Point[Length m])</f>
        <v/>
      </c>
      <c r="BH297" s="14" t="str">
        <f>IF(Point[Width m]="","",Point[Width m])</f>
        <v/>
      </c>
      <c r="BI297" s="14" t="str">
        <f>IF(Point[Diameter m]="","",Point[Diameter m])</f>
        <v/>
      </c>
      <c r="BJ297" s="14" t="str">
        <f>IF(Point[Asset Group]="","",VLOOKUP(Point[Number of Pipes],number,2,FALSE))</f>
        <v/>
      </c>
      <c r="BK297" s="14" t="str">
        <f>IF(Point[Asset Group]="","",VLOOKUP(Point[Combined Name],2,FALSE))</f>
        <v/>
      </c>
      <c r="BL297" s="14" t="str">
        <f>IF(Point[Asset Group]="","",VLOOKUP(Point[Size Class],size_class,2,FALSE))</f>
        <v/>
      </c>
      <c r="BM297" s="14" t="str">
        <f>IF(Point[Asset Group]="","",VLOOKUP(Point[Age Class],age_class,2,FALSE))</f>
        <v/>
      </c>
      <c r="BN297" s="14" t="str">
        <f>IF(Point[Girth (cm)]="","",Point[Girth (cm)])</f>
        <v/>
      </c>
      <c r="BO297" s="14" t="str">
        <f>IF(Point[Crown Radius (m)]="","",Point[Crown Radius (m)])</f>
        <v/>
      </c>
      <c r="BP297" s="14" t="str">
        <f>IF(Point[Asset Group]="","",VLOOKUP(Point[Rooting Environment],root_enviro,2,FALSE))</f>
        <v/>
      </c>
      <c r="BQ297" s="14" t="str">
        <f>IF(Point[Asset Group]="","",VLOOKUP(Point[Tree Surround],tree_surround,2,FALSE))</f>
        <v/>
      </c>
      <c r="BR297" s="14" t="str">
        <f>IF(Point[Asset Group]="","",VLOOKUP(Point[Tree Grill],yes_no,2,FALSE))</f>
        <v/>
      </c>
      <c r="BS297" s="14" t="str">
        <f>IF(Point[Asset Group]="","",VLOOKUP(Point[Tree Location],tree_location,2,FALSE))</f>
        <v/>
      </c>
    </row>
    <row r="298" spans="1:71" s="3" customFormat="1" x14ac:dyDescent="0.2">
      <c r="A298" s="3" t="str">
        <f>IF(Point[DWG File Name]="","",Point[DWG File Name])</f>
        <v/>
      </c>
      <c r="B298" s="3" t="str">
        <f>IF(Point[DWG Layer Name]="","",Point[DWG Layer Name])</f>
        <v/>
      </c>
      <c r="C298" s="3" t="str">
        <f>IF(Point[DWG Handle]="","",Point[DWG Handle])</f>
        <v/>
      </c>
      <c r="D298" s="58" t="str">
        <f>IF(Point[X]="","",Point[X])</f>
        <v/>
      </c>
      <c r="E298" s="58" t="str">
        <f>IF(Point[Y]="","",Point[Y])</f>
        <v/>
      </c>
      <c r="F298" s="3" t="str">
        <f>IF(Point[Replacement Asset]="","",Point[Replacement Asset])</f>
        <v/>
      </c>
      <c r="G298" s="3" t="str">
        <f>IF(Point[Asset ID]="","",UPPER(Point[Asset ID]))</f>
        <v/>
      </c>
      <c r="H298" s="3" t="str">
        <f>IF(Point[Asset Group]="","",VLOOKUP(Point[Asset Group],asset_grp_pt,4,FALSE))</f>
        <v/>
      </c>
      <c r="I298" s="3" t="str">
        <f>IF(Point[Asset Group]="","",VLOOKUP(Point[Asset Group],asset_grp_pt,2,FALSE))</f>
        <v/>
      </c>
      <c r="J298" s="3" t="str">
        <f>IF(Point[Asset Group]="","",VLOOKUP(Point[Asset Group],asset_grp_pt,3,FALSE))</f>
        <v/>
      </c>
      <c r="K298" s="3" t="str">
        <f>IF(Point[Asset Group]="","",VLOOKUP(Point[Asset Type],type_master_list,2,FALSE))</f>
        <v/>
      </c>
      <c r="L298" s="3" t="str">
        <f>IF(Point[Asset Name]="","",PROPER(Point[Asset Name]))</f>
        <v/>
      </c>
      <c r="M298" s="11" t="str">
        <f>IF(Point[Install Date]="","",Point[Install Date])</f>
        <v/>
      </c>
      <c r="N298" s="11" t="str">
        <f>IF(Point[Note]="","",PROPER(Point[Note]))</f>
        <v/>
      </c>
      <c r="O298" s="11" t="str">
        <f>IF(Point[Resource Consent Number]="","",UPPER(Point[Resource Consent Number]))</f>
        <v/>
      </c>
      <c r="P298" s="53" t="str">
        <f>IF(Point[Asset Unit Cost]="","",Point[Asset Unit Cost])</f>
        <v/>
      </c>
      <c r="Q298" s="11" t="str">
        <f>IF(Point[Added By]="","",UPPER(Point[Added By]))</f>
        <v/>
      </c>
      <c r="R298" s="11" t="str">
        <f>IF(Point[Added Date]="","",Point[Added Date])</f>
        <v/>
      </c>
      <c r="S298" s="14" t="str">
        <f>IF(Point[Z COORD]="","",Point[Z COORD])</f>
        <v/>
      </c>
      <c r="T298" s="14" t="str">
        <f>IF(Point[Asset Description]="","",PROPER(Point[Asset Description]))</f>
        <v/>
      </c>
      <c r="U298" s="14" t="str">
        <f>IF(Point[[Artist ]]="","",PROPER(Point[[Artist ]]))</f>
        <v/>
      </c>
      <c r="V298" s="14" t="str">
        <f>IF(Point[Material Notes]="","",PROPER(Point[Material Notes]))</f>
        <v/>
      </c>
      <c r="W298" s="14" t="str">
        <f>IF(Point[Dimension Notes]="","",Point[Dimension Notes])</f>
        <v/>
      </c>
      <c r="X298" s="14" t="str">
        <f>IF(Point[List]="","",VLOOKUP(Point[Burner Number],number,2,FALSE))</f>
        <v/>
      </c>
      <c r="Y298" s="14" t="str">
        <f>IF(Point[List]="","",VLOOKUP(Point[Fuel],bbq_fuel,2,FALSE))</f>
        <v/>
      </c>
      <c r="Z298" s="14" t="str">
        <f>IF(Point[List]="","",VLOOKUP(Point[Cabinet Material],bbq_material,2,FALSE))</f>
        <v/>
      </c>
      <c r="AA298" s="14" t="str">
        <f>IF(Point[Asset Group]="","",VLOOKUP(Point[Manufacturer],manufacturer,2,FALSE))</f>
        <v/>
      </c>
      <c r="AB298" s="14" t="str">
        <f>IF(Point[Uinsex WC]="","",Point[Uinsex WC])</f>
        <v/>
      </c>
      <c r="AC298" s="14" t="str">
        <f>IF(Point[Female WC]="","",Point[Female WC])</f>
        <v/>
      </c>
      <c r="AD298" s="14" t="str">
        <f>IF(Point[Male WC]="","",Point[Male WC])</f>
        <v/>
      </c>
      <c r="AE298" s="14" t="str">
        <f>IF(Point[Urinal]="","",Point[Urinal])</f>
        <v/>
      </c>
      <c r="AF298" s="14" t="str">
        <f>IF(Point[Disabled Unisex]="","",Point[Disabled Unisex])</f>
        <v/>
      </c>
      <c r="AG298" s="14" t="str">
        <f>IF(Point[Disabled Female]="","",Point[Disabled Female])</f>
        <v/>
      </c>
      <c r="AH298" s="14" t="str">
        <f>IF(Point[Disabled Male]="","",Point[Disabled Male])</f>
        <v/>
      </c>
      <c r="AI298" s="14" t="str">
        <f>IF(Point[Asset Group]="","",VLOOKUP(Point[Handrail],yes_no,2,FALSE))</f>
        <v/>
      </c>
      <c r="AJ298" s="14" t="str">
        <f>IF(Point[Asset Group]="","",VLOOKUP(Point[Baby Changing],yes_no,2,FALSE))</f>
        <v/>
      </c>
      <c r="AK298" s="14" t="str">
        <f>IF(Point[Asset Group]="","",VLOOKUP(Point[Service Room],yes_no,2,FALSE))</f>
        <v/>
      </c>
      <c r="AL298" s="14" t="str">
        <f>IF(Point[Asset Group]="","",VLOOKUP(Point[Service Tap],service_tap,2,FALSE))</f>
        <v/>
      </c>
      <c r="AM298" s="14" t="str">
        <f>IF(Point[Asset Group]="","",VLOOKUP(Point[Heating Type],wc_heating,2,FALSE))</f>
        <v/>
      </c>
      <c r="AN298" s="14" t="str">
        <f>IF(Point[Asset Group]="","",VLOOKUP(Point[Power Supply],power_supply,2,FALSE))</f>
        <v/>
      </c>
      <c r="AO298" s="14" t="str">
        <f>IF(Point[Asset Group]="","",VLOOKUP(Point[Waste Water],waste_water,2,FALSE))</f>
        <v/>
      </c>
      <c r="AP298" s="14" t="str">
        <f>IF(Point[Asset Group]="","",VLOOKUP(Point[Furniture SubType],subdom_master_gdb,2,FALSE))</f>
        <v/>
      </c>
      <c r="AQ298" s="14" t="str">
        <f>IF(Point[Asset Group]="","",VLOOKUP(Point[Concrete Pad],yes_no,2,FALSE))</f>
        <v/>
      </c>
      <c r="AR298" s="14" t="str">
        <f>IF(Point[Asset Group]="","",VLOOKUP(Point[Material],material_master,2,FALSE))</f>
        <v/>
      </c>
      <c r="AS298" s="14" t="str">
        <f>IF(Point[Asset Group]="","",VLOOKUP(Point[Plumbing],irrigation_plumbing,2,FALSE))</f>
        <v/>
      </c>
      <c r="AT298" s="14" t="str">
        <f>IF(Point[Asset Group]="","",VLOOKUP(Point[Sprinklers],irrigation_sprinklers,2,FALSE))</f>
        <v/>
      </c>
      <c r="AU298" s="14" t="str">
        <f>IF(Point[Asset Group]="","",VLOOKUP(Point[System],irrigation_system,2,FALSE))</f>
        <v/>
      </c>
      <c r="AV298" s="14" t="str">
        <f>IF(Point[Asset Group]="","",VLOOKUP(Point[Status],irrigation_status,2,FALSE))</f>
        <v/>
      </c>
      <c r="AW298" s="11" t="str">
        <f>IF(Point[Date of manufacture]="","",Point[Date of manufacture])</f>
        <v/>
      </c>
      <c r="AX298" s="14" t="str">
        <f>IF(Point[Asset Group]="","",VLOOKUP(Point[Sign Purpose],sign_purpose,2,FALSE))</f>
        <v/>
      </c>
      <c r="AY298" s="14" t="str">
        <f>IF(Point[Asset Group]="","",VLOOKUP(Point[Sign Material],material_master,2,FALSE))</f>
        <v/>
      </c>
      <c r="AZ298" s="14" t="str">
        <f>IF(Point[Asset Group]="","",VLOOKUP(Point[Affixed To],sign_affix,2,FALSE))</f>
        <v/>
      </c>
      <c r="BA298" s="14" t="str">
        <f>IF(Point[Size HxB mm]="","",Point[Size HxB mm])</f>
        <v/>
      </c>
      <c r="BB298" s="14" t="str">
        <f>IF(Point[Height m]="","",Point[Height m])</f>
        <v/>
      </c>
      <c r="BC298" s="14" t="str">
        <f>IF(Point[Asset Group]="","",VLOOKUP(Point[Post Material],material_master,2,FALSE))</f>
        <v/>
      </c>
      <c r="BD298" s="14" t="str">
        <f>IF(Point[Asset Group]="","",VLOOKUP(Point[Post Number],number,2,FALSE))</f>
        <v/>
      </c>
      <c r="BE298" s="14" t="str">
        <f>IF(Point[Asset Group]="","",VLOOKUP(Point[Structure SubType],subdom_master_gdb,2,FALSE))</f>
        <v/>
      </c>
      <c r="BF298" s="14" t="str">
        <f>IF(Point[Area m2]="","",Point[Area m2])</f>
        <v/>
      </c>
      <c r="BG298" s="14" t="str">
        <f>IF(Point[Length m]="","",Point[Length m])</f>
        <v/>
      </c>
      <c r="BH298" s="14" t="str">
        <f>IF(Point[Width m]="","",Point[Width m])</f>
        <v/>
      </c>
      <c r="BI298" s="14" t="str">
        <f>IF(Point[Diameter m]="","",Point[Diameter m])</f>
        <v/>
      </c>
      <c r="BJ298" s="14" t="str">
        <f>IF(Point[Asset Group]="","",VLOOKUP(Point[Number of Pipes],number,2,FALSE))</f>
        <v/>
      </c>
      <c r="BK298" s="14" t="str">
        <f>IF(Point[Asset Group]="","",VLOOKUP(Point[Combined Name],2,FALSE))</f>
        <v/>
      </c>
      <c r="BL298" s="14" t="str">
        <f>IF(Point[Asset Group]="","",VLOOKUP(Point[Size Class],size_class,2,FALSE))</f>
        <v/>
      </c>
      <c r="BM298" s="14" t="str">
        <f>IF(Point[Asset Group]="","",VLOOKUP(Point[Age Class],age_class,2,FALSE))</f>
        <v/>
      </c>
      <c r="BN298" s="14" t="str">
        <f>IF(Point[Girth (cm)]="","",Point[Girth (cm)])</f>
        <v/>
      </c>
      <c r="BO298" s="14" t="str">
        <f>IF(Point[Crown Radius (m)]="","",Point[Crown Radius (m)])</f>
        <v/>
      </c>
      <c r="BP298" s="14" t="str">
        <f>IF(Point[Asset Group]="","",VLOOKUP(Point[Rooting Environment],root_enviro,2,FALSE))</f>
        <v/>
      </c>
      <c r="BQ298" s="14" t="str">
        <f>IF(Point[Asset Group]="","",VLOOKUP(Point[Tree Surround],tree_surround,2,FALSE))</f>
        <v/>
      </c>
      <c r="BR298" s="14" t="str">
        <f>IF(Point[Asset Group]="","",VLOOKUP(Point[Tree Grill],yes_no,2,FALSE))</f>
        <v/>
      </c>
      <c r="BS298" s="14" t="str">
        <f>IF(Point[Asset Group]="","",VLOOKUP(Point[Tree Location],tree_location,2,FALSE))</f>
        <v/>
      </c>
    </row>
    <row r="299" spans="1:71" s="3" customFormat="1" x14ac:dyDescent="0.2">
      <c r="A299" s="3" t="str">
        <f>IF(Point[DWG File Name]="","",Point[DWG File Name])</f>
        <v/>
      </c>
      <c r="B299" s="3" t="str">
        <f>IF(Point[DWG Layer Name]="","",Point[DWG Layer Name])</f>
        <v/>
      </c>
      <c r="C299" s="3" t="str">
        <f>IF(Point[DWG Handle]="","",Point[DWG Handle])</f>
        <v/>
      </c>
      <c r="D299" s="58" t="str">
        <f>IF(Point[X]="","",Point[X])</f>
        <v/>
      </c>
      <c r="E299" s="58" t="str">
        <f>IF(Point[Y]="","",Point[Y])</f>
        <v/>
      </c>
      <c r="F299" s="3" t="str">
        <f>IF(Point[Replacement Asset]="","",Point[Replacement Asset])</f>
        <v/>
      </c>
      <c r="G299" s="3" t="str">
        <f>IF(Point[Asset ID]="","",UPPER(Point[Asset ID]))</f>
        <v/>
      </c>
      <c r="H299" s="3" t="str">
        <f>IF(Point[Asset Group]="","",VLOOKUP(Point[Asset Group],asset_grp_pt,4,FALSE))</f>
        <v/>
      </c>
      <c r="I299" s="3" t="str">
        <f>IF(Point[Asset Group]="","",VLOOKUP(Point[Asset Group],asset_grp_pt,2,FALSE))</f>
        <v/>
      </c>
      <c r="J299" s="3" t="str">
        <f>IF(Point[Asset Group]="","",VLOOKUP(Point[Asset Group],asset_grp_pt,3,FALSE))</f>
        <v/>
      </c>
      <c r="K299" s="3" t="str">
        <f>IF(Point[Asset Group]="","",VLOOKUP(Point[Asset Type],type_master_list,2,FALSE))</f>
        <v/>
      </c>
      <c r="L299" s="3" t="str">
        <f>IF(Point[Asset Name]="","",PROPER(Point[Asset Name]))</f>
        <v/>
      </c>
      <c r="M299" s="11" t="str">
        <f>IF(Point[Install Date]="","",Point[Install Date])</f>
        <v/>
      </c>
      <c r="N299" s="11" t="str">
        <f>IF(Point[Note]="","",PROPER(Point[Note]))</f>
        <v/>
      </c>
      <c r="O299" s="11" t="str">
        <f>IF(Point[Resource Consent Number]="","",UPPER(Point[Resource Consent Number]))</f>
        <v/>
      </c>
      <c r="P299" s="53" t="str">
        <f>IF(Point[Asset Unit Cost]="","",Point[Asset Unit Cost])</f>
        <v/>
      </c>
      <c r="Q299" s="11" t="str">
        <f>IF(Point[Added By]="","",UPPER(Point[Added By]))</f>
        <v/>
      </c>
      <c r="R299" s="11" t="str">
        <f>IF(Point[Added Date]="","",Point[Added Date])</f>
        <v/>
      </c>
      <c r="S299" s="14" t="str">
        <f>IF(Point[Z COORD]="","",Point[Z COORD])</f>
        <v/>
      </c>
      <c r="T299" s="14" t="str">
        <f>IF(Point[Asset Description]="","",PROPER(Point[Asset Description]))</f>
        <v/>
      </c>
      <c r="U299" s="14" t="str">
        <f>IF(Point[[Artist ]]="","",PROPER(Point[[Artist ]]))</f>
        <v/>
      </c>
      <c r="V299" s="14" t="str">
        <f>IF(Point[Material Notes]="","",PROPER(Point[Material Notes]))</f>
        <v/>
      </c>
      <c r="W299" s="14" t="str">
        <f>IF(Point[Dimension Notes]="","",Point[Dimension Notes])</f>
        <v/>
      </c>
      <c r="X299" s="14" t="str">
        <f>IF(Point[List]="","",VLOOKUP(Point[Burner Number],number,2,FALSE))</f>
        <v/>
      </c>
      <c r="Y299" s="14" t="str">
        <f>IF(Point[List]="","",VLOOKUP(Point[Fuel],bbq_fuel,2,FALSE))</f>
        <v/>
      </c>
      <c r="Z299" s="14" t="str">
        <f>IF(Point[List]="","",VLOOKUP(Point[Cabinet Material],bbq_material,2,FALSE))</f>
        <v/>
      </c>
      <c r="AA299" s="14" t="str">
        <f>IF(Point[Asset Group]="","",VLOOKUP(Point[Manufacturer],manufacturer,2,FALSE))</f>
        <v/>
      </c>
      <c r="AB299" s="14" t="str">
        <f>IF(Point[Uinsex WC]="","",Point[Uinsex WC])</f>
        <v/>
      </c>
      <c r="AC299" s="14" t="str">
        <f>IF(Point[Female WC]="","",Point[Female WC])</f>
        <v/>
      </c>
      <c r="AD299" s="14" t="str">
        <f>IF(Point[Male WC]="","",Point[Male WC])</f>
        <v/>
      </c>
      <c r="AE299" s="14" t="str">
        <f>IF(Point[Urinal]="","",Point[Urinal])</f>
        <v/>
      </c>
      <c r="AF299" s="14" t="str">
        <f>IF(Point[Disabled Unisex]="","",Point[Disabled Unisex])</f>
        <v/>
      </c>
      <c r="AG299" s="14" t="str">
        <f>IF(Point[Disabled Female]="","",Point[Disabled Female])</f>
        <v/>
      </c>
      <c r="AH299" s="14" t="str">
        <f>IF(Point[Disabled Male]="","",Point[Disabled Male])</f>
        <v/>
      </c>
      <c r="AI299" s="14" t="str">
        <f>IF(Point[Asset Group]="","",VLOOKUP(Point[Handrail],yes_no,2,FALSE))</f>
        <v/>
      </c>
      <c r="AJ299" s="14" t="str">
        <f>IF(Point[Asset Group]="","",VLOOKUP(Point[Baby Changing],yes_no,2,FALSE))</f>
        <v/>
      </c>
      <c r="AK299" s="14" t="str">
        <f>IF(Point[Asset Group]="","",VLOOKUP(Point[Service Room],yes_no,2,FALSE))</f>
        <v/>
      </c>
      <c r="AL299" s="14" t="str">
        <f>IF(Point[Asset Group]="","",VLOOKUP(Point[Service Tap],service_tap,2,FALSE))</f>
        <v/>
      </c>
      <c r="AM299" s="14" t="str">
        <f>IF(Point[Asset Group]="","",VLOOKUP(Point[Heating Type],wc_heating,2,FALSE))</f>
        <v/>
      </c>
      <c r="AN299" s="14" t="str">
        <f>IF(Point[Asset Group]="","",VLOOKUP(Point[Power Supply],power_supply,2,FALSE))</f>
        <v/>
      </c>
      <c r="AO299" s="14" t="str">
        <f>IF(Point[Asset Group]="","",VLOOKUP(Point[Waste Water],waste_water,2,FALSE))</f>
        <v/>
      </c>
      <c r="AP299" s="14" t="str">
        <f>IF(Point[Asset Group]="","",VLOOKUP(Point[Furniture SubType],subdom_master_gdb,2,FALSE))</f>
        <v/>
      </c>
      <c r="AQ299" s="14" t="str">
        <f>IF(Point[Asset Group]="","",VLOOKUP(Point[Concrete Pad],yes_no,2,FALSE))</f>
        <v/>
      </c>
      <c r="AR299" s="14" t="str">
        <f>IF(Point[Asset Group]="","",VLOOKUP(Point[Material],material_master,2,FALSE))</f>
        <v/>
      </c>
      <c r="AS299" s="14" t="str">
        <f>IF(Point[Asset Group]="","",VLOOKUP(Point[Plumbing],irrigation_plumbing,2,FALSE))</f>
        <v/>
      </c>
      <c r="AT299" s="14" t="str">
        <f>IF(Point[Asset Group]="","",VLOOKUP(Point[Sprinklers],irrigation_sprinklers,2,FALSE))</f>
        <v/>
      </c>
      <c r="AU299" s="14" t="str">
        <f>IF(Point[Asset Group]="","",VLOOKUP(Point[System],irrigation_system,2,FALSE))</f>
        <v/>
      </c>
      <c r="AV299" s="14" t="str">
        <f>IF(Point[Asset Group]="","",VLOOKUP(Point[Status],irrigation_status,2,FALSE))</f>
        <v/>
      </c>
      <c r="AW299" s="11" t="str">
        <f>IF(Point[Date of manufacture]="","",Point[Date of manufacture])</f>
        <v/>
      </c>
      <c r="AX299" s="14" t="str">
        <f>IF(Point[Asset Group]="","",VLOOKUP(Point[Sign Purpose],sign_purpose,2,FALSE))</f>
        <v/>
      </c>
      <c r="AY299" s="14" t="str">
        <f>IF(Point[Asset Group]="","",VLOOKUP(Point[Sign Material],material_master,2,FALSE))</f>
        <v/>
      </c>
      <c r="AZ299" s="14" t="str">
        <f>IF(Point[Asset Group]="","",VLOOKUP(Point[Affixed To],sign_affix,2,FALSE))</f>
        <v/>
      </c>
      <c r="BA299" s="14" t="str">
        <f>IF(Point[Size HxB mm]="","",Point[Size HxB mm])</f>
        <v/>
      </c>
      <c r="BB299" s="14" t="str">
        <f>IF(Point[Height m]="","",Point[Height m])</f>
        <v/>
      </c>
      <c r="BC299" s="14" t="str">
        <f>IF(Point[Asset Group]="","",VLOOKUP(Point[Post Material],material_master,2,FALSE))</f>
        <v/>
      </c>
      <c r="BD299" s="14" t="str">
        <f>IF(Point[Asset Group]="","",VLOOKUP(Point[Post Number],number,2,FALSE))</f>
        <v/>
      </c>
      <c r="BE299" s="14" t="str">
        <f>IF(Point[Asset Group]="","",VLOOKUP(Point[Structure SubType],subdom_master_gdb,2,FALSE))</f>
        <v/>
      </c>
      <c r="BF299" s="14" t="str">
        <f>IF(Point[Area m2]="","",Point[Area m2])</f>
        <v/>
      </c>
      <c r="BG299" s="14" t="str">
        <f>IF(Point[Length m]="","",Point[Length m])</f>
        <v/>
      </c>
      <c r="BH299" s="14" t="str">
        <f>IF(Point[Width m]="","",Point[Width m])</f>
        <v/>
      </c>
      <c r="BI299" s="14" t="str">
        <f>IF(Point[Diameter m]="","",Point[Diameter m])</f>
        <v/>
      </c>
      <c r="BJ299" s="14" t="str">
        <f>IF(Point[Asset Group]="","",VLOOKUP(Point[Number of Pipes],number,2,FALSE))</f>
        <v/>
      </c>
      <c r="BK299" s="14" t="str">
        <f>IF(Point[Asset Group]="","",VLOOKUP(Point[Combined Name],2,FALSE))</f>
        <v/>
      </c>
      <c r="BL299" s="14" t="str">
        <f>IF(Point[Asset Group]="","",VLOOKUP(Point[Size Class],size_class,2,FALSE))</f>
        <v/>
      </c>
      <c r="BM299" s="14" t="str">
        <f>IF(Point[Asset Group]="","",VLOOKUP(Point[Age Class],age_class,2,FALSE))</f>
        <v/>
      </c>
      <c r="BN299" s="14" t="str">
        <f>IF(Point[Girth (cm)]="","",Point[Girth (cm)])</f>
        <v/>
      </c>
      <c r="BO299" s="14" t="str">
        <f>IF(Point[Crown Radius (m)]="","",Point[Crown Radius (m)])</f>
        <v/>
      </c>
      <c r="BP299" s="14" t="str">
        <f>IF(Point[Asset Group]="","",VLOOKUP(Point[Rooting Environment],root_enviro,2,FALSE))</f>
        <v/>
      </c>
      <c r="BQ299" s="14" t="str">
        <f>IF(Point[Asset Group]="","",VLOOKUP(Point[Tree Surround],tree_surround,2,FALSE))</f>
        <v/>
      </c>
      <c r="BR299" s="14" t="str">
        <f>IF(Point[Asset Group]="","",VLOOKUP(Point[Tree Grill],yes_no,2,FALSE))</f>
        <v/>
      </c>
      <c r="BS299" s="14" t="str">
        <f>IF(Point[Asset Group]="","",VLOOKUP(Point[Tree Location],tree_location,2,FALSE))</f>
        <v/>
      </c>
    </row>
    <row r="300" spans="1:71" s="3" customFormat="1" x14ac:dyDescent="0.2">
      <c r="A300" s="3" t="str">
        <f>IF(Point[DWG File Name]="","",Point[DWG File Name])</f>
        <v/>
      </c>
      <c r="B300" s="3" t="str">
        <f>IF(Point[DWG Layer Name]="","",Point[DWG Layer Name])</f>
        <v/>
      </c>
      <c r="C300" s="3" t="str">
        <f>IF(Point[DWG Handle]="","",Point[DWG Handle])</f>
        <v/>
      </c>
      <c r="D300" s="58" t="str">
        <f>IF(Point[X]="","",Point[X])</f>
        <v/>
      </c>
      <c r="E300" s="58" t="str">
        <f>IF(Point[Y]="","",Point[Y])</f>
        <v/>
      </c>
      <c r="F300" s="3" t="str">
        <f>IF(Point[Replacement Asset]="","",Point[Replacement Asset])</f>
        <v/>
      </c>
      <c r="G300" s="3" t="str">
        <f>IF(Point[Asset ID]="","",UPPER(Point[Asset ID]))</f>
        <v/>
      </c>
      <c r="H300" s="3" t="str">
        <f>IF(Point[Asset Group]="","",VLOOKUP(Point[Asset Group],asset_grp_pt,4,FALSE))</f>
        <v/>
      </c>
      <c r="I300" s="3" t="str">
        <f>IF(Point[Asset Group]="","",VLOOKUP(Point[Asset Group],asset_grp_pt,2,FALSE))</f>
        <v/>
      </c>
      <c r="J300" s="3" t="str">
        <f>IF(Point[Asset Group]="","",VLOOKUP(Point[Asset Group],asset_grp_pt,3,FALSE))</f>
        <v/>
      </c>
      <c r="K300" s="3" t="str">
        <f>IF(Point[Asset Group]="","",VLOOKUP(Point[Asset Type],type_master_list,2,FALSE))</f>
        <v/>
      </c>
      <c r="L300" s="3" t="str">
        <f>IF(Point[Asset Name]="","",PROPER(Point[Asset Name]))</f>
        <v/>
      </c>
      <c r="M300" s="11" t="str">
        <f>IF(Point[Install Date]="","",Point[Install Date])</f>
        <v/>
      </c>
      <c r="N300" s="11" t="str">
        <f>IF(Point[Note]="","",PROPER(Point[Note]))</f>
        <v/>
      </c>
      <c r="O300" s="11" t="str">
        <f>IF(Point[Resource Consent Number]="","",UPPER(Point[Resource Consent Number]))</f>
        <v/>
      </c>
      <c r="P300" s="53" t="str">
        <f>IF(Point[Asset Unit Cost]="","",Point[Asset Unit Cost])</f>
        <v/>
      </c>
      <c r="Q300" s="11" t="str">
        <f>IF(Point[Added By]="","",UPPER(Point[Added By]))</f>
        <v/>
      </c>
      <c r="R300" s="11" t="str">
        <f>IF(Point[Added Date]="","",Point[Added Date])</f>
        <v/>
      </c>
      <c r="S300" s="14" t="str">
        <f>IF(Point[Z COORD]="","",Point[Z COORD])</f>
        <v/>
      </c>
      <c r="T300" s="14" t="str">
        <f>IF(Point[Asset Description]="","",PROPER(Point[Asset Description]))</f>
        <v/>
      </c>
      <c r="U300" s="14" t="str">
        <f>IF(Point[[Artist ]]="","",PROPER(Point[[Artist ]]))</f>
        <v/>
      </c>
      <c r="V300" s="14" t="str">
        <f>IF(Point[Material Notes]="","",PROPER(Point[Material Notes]))</f>
        <v/>
      </c>
      <c r="W300" s="14" t="str">
        <f>IF(Point[Dimension Notes]="","",Point[Dimension Notes])</f>
        <v/>
      </c>
      <c r="X300" s="14" t="str">
        <f>IF(Point[List]="","",VLOOKUP(Point[Burner Number],number,2,FALSE))</f>
        <v/>
      </c>
      <c r="Y300" s="14" t="str">
        <f>IF(Point[List]="","",VLOOKUP(Point[Fuel],bbq_fuel,2,FALSE))</f>
        <v/>
      </c>
      <c r="Z300" s="14" t="str">
        <f>IF(Point[List]="","",VLOOKUP(Point[Cabinet Material],bbq_material,2,FALSE))</f>
        <v/>
      </c>
      <c r="AA300" s="14" t="str">
        <f>IF(Point[Asset Group]="","",VLOOKUP(Point[Manufacturer],manufacturer,2,FALSE))</f>
        <v/>
      </c>
      <c r="AB300" s="14" t="str">
        <f>IF(Point[Uinsex WC]="","",Point[Uinsex WC])</f>
        <v/>
      </c>
      <c r="AC300" s="14" t="str">
        <f>IF(Point[Female WC]="","",Point[Female WC])</f>
        <v/>
      </c>
      <c r="AD300" s="14" t="str">
        <f>IF(Point[Male WC]="","",Point[Male WC])</f>
        <v/>
      </c>
      <c r="AE300" s="14" t="str">
        <f>IF(Point[Urinal]="","",Point[Urinal])</f>
        <v/>
      </c>
      <c r="AF300" s="14" t="str">
        <f>IF(Point[Disabled Unisex]="","",Point[Disabled Unisex])</f>
        <v/>
      </c>
      <c r="AG300" s="14" t="str">
        <f>IF(Point[Disabled Female]="","",Point[Disabled Female])</f>
        <v/>
      </c>
      <c r="AH300" s="14" t="str">
        <f>IF(Point[Disabled Male]="","",Point[Disabled Male])</f>
        <v/>
      </c>
      <c r="AI300" s="14" t="str">
        <f>IF(Point[Asset Group]="","",VLOOKUP(Point[Handrail],yes_no,2,FALSE))</f>
        <v/>
      </c>
      <c r="AJ300" s="14" t="str">
        <f>IF(Point[Asset Group]="","",VLOOKUP(Point[Baby Changing],yes_no,2,FALSE))</f>
        <v/>
      </c>
      <c r="AK300" s="14" t="str">
        <f>IF(Point[Asset Group]="","",VLOOKUP(Point[Service Room],yes_no,2,FALSE))</f>
        <v/>
      </c>
      <c r="AL300" s="14" t="str">
        <f>IF(Point[Asset Group]="","",VLOOKUP(Point[Service Tap],service_tap,2,FALSE))</f>
        <v/>
      </c>
      <c r="AM300" s="14" t="str">
        <f>IF(Point[Asset Group]="","",VLOOKUP(Point[Heating Type],wc_heating,2,FALSE))</f>
        <v/>
      </c>
      <c r="AN300" s="14" t="str">
        <f>IF(Point[Asset Group]="","",VLOOKUP(Point[Power Supply],power_supply,2,FALSE))</f>
        <v/>
      </c>
      <c r="AO300" s="14" t="str">
        <f>IF(Point[Asset Group]="","",VLOOKUP(Point[Waste Water],waste_water,2,FALSE))</f>
        <v/>
      </c>
      <c r="AP300" s="14" t="str">
        <f>IF(Point[Asset Group]="","",VLOOKUP(Point[Furniture SubType],subdom_master_gdb,2,FALSE))</f>
        <v/>
      </c>
      <c r="AQ300" s="14" t="str">
        <f>IF(Point[Asset Group]="","",VLOOKUP(Point[Concrete Pad],yes_no,2,FALSE))</f>
        <v/>
      </c>
      <c r="AR300" s="14" t="str">
        <f>IF(Point[Asset Group]="","",VLOOKUP(Point[Material],material_master,2,FALSE))</f>
        <v/>
      </c>
      <c r="AS300" s="14" t="str">
        <f>IF(Point[Asset Group]="","",VLOOKUP(Point[Plumbing],irrigation_plumbing,2,FALSE))</f>
        <v/>
      </c>
      <c r="AT300" s="14" t="str">
        <f>IF(Point[Asset Group]="","",VLOOKUP(Point[Sprinklers],irrigation_sprinklers,2,FALSE))</f>
        <v/>
      </c>
      <c r="AU300" s="14" t="str">
        <f>IF(Point[Asset Group]="","",VLOOKUP(Point[System],irrigation_system,2,FALSE))</f>
        <v/>
      </c>
      <c r="AV300" s="14" t="str">
        <f>IF(Point[Asset Group]="","",VLOOKUP(Point[Status],irrigation_status,2,FALSE))</f>
        <v/>
      </c>
      <c r="AW300" s="11" t="str">
        <f>IF(Point[Date of manufacture]="","",Point[Date of manufacture])</f>
        <v/>
      </c>
      <c r="AX300" s="14" t="str">
        <f>IF(Point[Asset Group]="","",VLOOKUP(Point[Sign Purpose],sign_purpose,2,FALSE))</f>
        <v/>
      </c>
      <c r="AY300" s="14" t="str">
        <f>IF(Point[Asset Group]="","",VLOOKUP(Point[Sign Material],material_master,2,FALSE))</f>
        <v/>
      </c>
      <c r="AZ300" s="14" t="str">
        <f>IF(Point[Asset Group]="","",VLOOKUP(Point[Affixed To],sign_affix,2,FALSE))</f>
        <v/>
      </c>
      <c r="BA300" s="14" t="str">
        <f>IF(Point[Size HxB mm]="","",Point[Size HxB mm])</f>
        <v/>
      </c>
      <c r="BB300" s="14" t="str">
        <f>IF(Point[Height m]="","",Point[Height m])</f>
        <v/>
      </c>
      <c r="BC300" s="14" t="str">
        <f>IF(Point[Asset Group]="","",VLOOKUP(Point[Post Material],material_master,2,FALSE))</f>
        <v/>
      </c>
      <c r="BD300" s="14" t="str">
        <f>IF(Point[Asset Group]="","",VLOOKUP(Point[Post Number],number,2,FALSE))</f>
        <v/>
      </c>
      <c r="BE300" s="14" t="str">
        <f>IF(Point[Asset Group]="","",VLOOKUP(Point[Structure SubType],subdom_master_gdb,2,FALSE))</f>
        <v/>
      </c>
      <c r="BF300" s="14" t="str">
        <f>IF(Point[Area m2]="","",Point[Area m2])</f>
        <v/>
      </c>
      <c r="BG300" s="14" t="str">
        <f>IF(Point[Length m]="","",Point[Length m])</f>
        <v/>
      </c>
      <c r="BH300" s="14" t="str">
        <f>IF(Point[Width m]="","",Point[Width m])</f>
        <v/>
      </c>
      <c r="BI300" s="14" t="str">
        <f>IF(Point[Diameter m]="","",Point[Diameter m])</f>
        <v/>
      </c>
      <c r="BJ300" s="14" t="str">
        <f>IF(Point[Asset Group]="","",VLOOKUP(Point[Number of Pipes],number,2,FALSE))</f>
        <v/>
      </c>
      <c r="BK300" s="14" t="str">
        <f>IF(Point[Asset Group]="","",VLOOKUP(Point[Combined Name],2,FALSE))</f>
        <v/>
      </c>
      <c r="BL300" s="14" t="str">
        <f>IF(Point[Asset Group]="","",VLOOKUP(Point[Size Class],size_class,2,FALSE))</f>
        <v/>
      </c>
      <c r="BM300" s="14" t="str">
        <f>IF(Point[Asset Group]="","",VLOOKUP(Point[Age Class],age_class,2,FALSE))</f>
        <v/>
      </c>
      <c r="BN300" s="14" t="str">
        <f>IF(Point[Girth (cm)]="","",Point[Girth (cm)])</f>
        <v/>
      </c>
      <c r="BO300" s="14" t="str">
        <f>IF(Point[Crown Radius (m)]="","",Point[Crown Radius (m)])</f>
        <v/>
      </c>
      <c r="BP300" s="14" t="str">
        <f>IF(Point[Asset Group]="","",VLOOKUP(Point[Rooting Environment],root_enviro,2,FALSE))</f>
        <v/>
      </c>
      <c r="BQ300" s="14" t="str">
        <f>IF(Point[Asset Group]="","",VLOOKUP(Point[Tree Surround],tree_surround,2,FALSE))</f>
        <v/>
      </c>
      <c r="BR300" s="14" t="str">
        <f>IF(Point[Asset Group]="","",VLOOKUP(Point[Tree Grill],yes_no,2,FALSE))</f>
        <v/>
      </c>
      <c r="BS300" s="14" t="str">
        <f>IF(Point[Asset Group]="","",VLOOKUP(Point[Tree Location],tree_location,2,FALSE))</f>
        <v/>
      </c>
    </row>
    <row r="301" spans="1:71" s="3" customFormat="1" x14ac:dyDescent="0.2">
      <c r="A301" s="3" t="str">
        <f>IF(Point[DWG File Name]="","",Point[DWG File Name])</f>
        <v/>
      </c>
      <c r="B301" s="3" t="str">
        <f>IF(Point[DWG Layer Name]="","",Point[DWG Layer Name])</f>
        <v/>
      </c>
      <c r="C301" s="3" t="str">
        <f>IF(Point[DWG Handle]="","",Point[DWG Handle])</f>
        <v/>
      </c>
      <c r="D301" s="58" t="str">
        <f>IF(Point[X]="","",Point[X])</f>
        <v/>
      </c>
      <c r="E301" s="58" t="str">
        <f>IF(Point[Y]="","",Point[Y])</f>
        <v/>
      </c>
      <c r="F301" s="3" t="str">
        <f>IF(Point[Replacement Asset]="","",Point[Replacement Asset])</f>
        <v/>
      </c>
      <c r="G301" s="3" t="str">
        <f>IF(Point[Asset ID]="","",UPPER(Point[Asset ID]))</f>
        <v/>
      </c>
      <c r="H301" s="3" t="str">
        <f>IF(Point[Asset Group]="","",VLOOKUP(Point[Asset Group],asset_grp_pt,4,FALSE))</f>
        <v/>
      </c>
      <c r="I301" s="3" t="str">
        <f>IF(Point[Asset Group]="","",VLOOKUP(Point[Asset Group],asset_grp_pt,2,FALSE))</f>
        <v/>
      </c>
      <c r="J301" s="3" t="str">
        <f>IF(Point[Asset Group]="","",VLOOKUP(Point[Asset Group],asset_grp_pt,3,FALSE))</f>
        <v/>
      </c>
      <c r="K301" s="3" t="str">
        <f>IF(Point[Asset Group]="","",VLOOKUP(Point[Asset Type],type_master_list,2,FALSE))</f>
        <v/>
      </c>
      <c r="L301" s="3" t="str">
        <f>IF(Point[Asset Name]="","",PROPER(Point[Asset Name]))</f>
        <v/>
      </c>
      <c r="M301" s="11" t="str">
        <f>IF(Point[Install Date]="","",Point[Install Date])</f>
        <v/>
      </c>
      <c r="N301" s="11" t="str">
        <f>IF(Point[Note]="","",PROPER(Point[Note]))</f>
        <v/>
      </c>
      <c r="O301" s="11" t="str">
        <f>IF(Point[Resource Consent Number]="","",UPPER(Point[Resource Consent Number]))</f>
        <v/>
      </c>
      <c r="P301" s="53" t="str">
        <f>IF(Point[Asset Unit Cost]="","",Point[Asset Unit Cost])</f>
        <v/>
      </c>
      <c r="Q301" s="11" t="str">
        <f>IF(Point[Added By]="","",UPPER(Point[Added By]))</f>
        <v/>
      </c>
      <c r="R301" s="11" t="str">
        <f>IF(Point[Added Date]="","",Point[Added Date])</f>
        <v/>
      </c>
      <c r="S301" s="14" t="str">
        <f>IF(Point[Z COORD]="","",Point[Z COORD])</f>
        <v/>
      </c>
      <c r="T301" s="14" t="str">
        <f>IF(Point[Asset Description]="","",PROPER(Point[Asset Description]))</f>
        <v/>
      </c>
      <c r="U301" s="14" t="str">
        <f>IF(Point[[Artist ]]="","",PROPER(Point[[Artist ]]))</f>
        <v/>
      </c>
      <c r="V301" s="14" t="str">
        <f>IF(Point[Material Notes]="","",PROPER(Point[Material Notes]))</f>
        <v/>
      </c>
      <c r="W301" s="14" t="str">
        <f>IF(Point[Dimension Notes]="","",Point[Dimension Notes])</f>
        <v/>
      </c>
      <c r="X301" s="14" t="str">
        <f>IF(Point[List]="","",VLOOKUP(Point[Burner Number],number,2,FALSE))</f>
        <v/>
      </c>
      <c r="Y301" s="14" t="str">
        <f>IF(Point[List]="","",VLOOKUP(Point[Fuel],bbq_fuel,2,FALSE))</f>
        <v/>
      </c>
      <c r="Z301" s="14" t="str">
        <f>IF(Point[List]="","",VLOOKUP(Point[Cabinet Material],bbq_material,2,FALSE))</f>
        <v/>
      </c>
      <c r="AA301" s="14" t="str">
        <f>IF(Point[Asset Group]="","",VLOOKUP(Point[Manufacturer],manufacturer,2,FALSE))</f>
        <v/>
      </c>
      <c r="AB301" s="14" t="str">
        <f>IF(Point[Uinsex WC]="","",Point[Uinsex WC])</f>
        <v/>
      </c>
      <c r="AC301" s="14" t="str">
        <f>IF(Point[Female WC]="","",Point[Female WC])</f>
        <v/>
      </c>
      <c r="AD301" s="14" t="str">
        <f>IF(Point[Male WC]="","",Point[Male WC])</f>
        <v/>
      </c>
      <c r="AE301" s="14" t="str">
        <f>IF(Point[Urinal]="","",Point[Urinal])</f>
        <v/>
      </c>
      <c r="AF301" s="14" t="str">
        <f>IF(Point[Disabled Unisex]="","",Point[Disabled Unisex])</f>
        <v/>
      </c>
      <c r="AG301" s="14" t="str">
        <f>IF(Point[Disabled Female]="","",Point[Disabled Female])</f>
        <v/>
      </c>
      <c r="AH301" s="14" t="str">
        <f>IF(Point[Disabled Male]="","",Point[Disabled Male])</f>
        <v/>
      </c>
      <c r="AI301" s="14" t="str">
        <f>IF(Point[Asset Group]="","",VLOOKUP(Point[Handrail],yes_no,2,FALSE))</f>
        <v/>
      </c>
      <c r="AJ301" s="14" t="str">
        <f>IF(Point[Asset Group]="","",VLOOKUP(Point[Baby Changing],yes_no,2,FALSE))</f>
        <v/>
      </c>
      <c r="AK301" s="14" t="str">
        <f>IF(Point[Asset Group]="","",VLOOKUP(Point[Service Room],yes_no,2,FALSE))</f>
        <v/>
      </c>
      <c r="AL301" s="14" t="str">
        <f>IF(Point[Asset Group]="","",VLOOKUP(Point[Service Tap],service_tap,2,FALSE))</f>
        <v/>
      </c>
      <c r="AM301" s="14" t="str">
        <f>IF(Point[Asset Group]="","",VLOOKUP(Point[Heating Type],wc_heating,2,FALSE))</f>
        <v/>
      </c>
      <c r="AN301" s="14" t="str">
        <f>IF(Point[Asset Group]="","",VLOOKUP(Point[Power Supply],power_supply,2,FALSE))</f>
        <v/>
      </c>
      <c r="AO301" s="14" t="str">
        <f>IF(Point[Asset Group]="","",VLOOKUP(Point[Waste Water],waste_water,2,FALSE))</f>
        <v/>
      </c>
      <c r="AP301" s="14" t="str">
        <f>IF(Point[Asset Group]="","",VLOOKUP(Point[Furniture SubType],subdom_master_gdb,2,FALSE))</f>
        <v/>
      </c>
      <c r="AQ301" s="14" t="str">
        <f>IF(Point[Asset Group]="","",VLOOKUP(Point[Concrete Pad],yes_no,2,FALSE))</f>
        <v/>
      </c>
      <c r="AR301" s="14" t="str">
        <f>IF(Point[Asset Group]="","",VLOOKUP(Point[Material],material_master,2,FALSE))</f>
        <v/>
      </c>
      <c r="AS301" s="14" t="str">
        <f>IF(Point[Asset Group]="","",VLOOKUP(Point[Plumbing],irrigation_plumbing,2,FALSE))</f>
        <v/>
      </c>
      <c r="AT301" s="14" t="str">
        <f>IF(Point[Asset Group]="","",VLOOKUP(Point[Sprinklers],irrigation_sprinklers,2,FALSE))</f>
        <v/>
      </c>
      <c r="AU301" s="14" t="str">
        <f>IF(Point[Asset Group]="","",VLOOKUP(Point[System],irrigation_system,2,FALSE))</f>
        <v/>
      </c>
      <c r="AV301" s="14" t="str">
        <f>IF(Point[Asset Group]="","",VLOOKUP(Point[Status],irrigation_status,2,FALSE))</f>
        <v/>
      </c>
      <c r="AW301" s="11" t="str">
        <f>IF(Point[Date of manufacture]="","",Point[Date of manufacture])</f>
        <v/>
      </c>
      <c r="AX301" s="14" t="str">
        <f>IF(Point[Asset Group]="","",VLOOKUP(Point[Sign Purpose],sign_purpose,2,FALSE))</f>
        <v/>
      </c>
      <c r="AY301" s="14" t="str">
        <f>IF(Point[Asset Group]="","",VLOOKUP(Point[Sign Material],material_master,2,FALSE))</f>
        <v/>
      </c>
      <c r="AZ301" s="14" t="str">
        <f>IF(Point[Asset Group]="","",VLOOKUP(Point[Affixed To],sign_affix,2,FALSE))</f>
        <v/>
      </c>
      <c r="BA301" s="14" t="str">
        <f>IF(Point[Size HxB mm]="","",Point[Size HxB mm])</f>
        <v/>
      </c>
      <c r="BB301" s="14" t="str">
        <f>IF(Point[Height m]="","",Point[Height m])</f>
        <v/>
      </c>
      <c r="BC301" s="14" t="str">
        <f>IF(Point[Asset Group]="","",VLOOKUP(Point[Post Material],material_master,2,FALSE))</f>
        <v/>
      </c>
      <c r="BD301" s="14" t="str">
        <f>IF(Point[Asset Group]="","",VLOOKUP(Point[Post Number],number,2,FALSE))</f>
        <v/>
      </c>
      <c r="BE301" s="14" t="str">
        <f>IF(Point[Asset Group]="","",VLOOKUP(Point[Structure SubType],subdom_master_gdb,2,FALSE))</f>
        <v/>
      </c>
      <c r="BF301" s="14" t="str">
        <f>IF(Point[Area m2]="","",Point[Area m2])</f>
        <v/>
      </c>
      <c r="BG301" s="14" t="str">
        <f>IF(Point[Length m]="","",Point[Length m])</f>
        <v/>
      </c>
      <c r="BH301" s="14" t="str">
        <f>IF(Point[Width m]="","",Point[Width m])</f>
        <v/>
      </c>
      <c r="BI301" s="14" t="str">
        <f>IF(Point[Diameter m]="","",Point[Diameter m])</f>
        <v/>
      </c>
      <c r="BJ301" s="14" t="str">
        <f>IF(Point[Asset Group]="","",VLOOKUP(Point[Number of Pipes],number,2,FALSE))</f>
        <v/>
      </c>
      <c r="BK301" s="14" t="str">
        <f>IF(Point[Asset Group]="","",VLOOKUP(Point[Combined Name],2,FALSE))</f>
        <v/>
      </c>
      <c r="BL301" s="14" t="str">
        <f>IF(Point[Asset Group]="","",VLOOKUP(Point[Size Class],size_class,2,FALSE))</f>
        <v/>
      </c>
      <c r="BM301" s="14" t="str">
        <f>IF(Point[Asset Group]="","",VLOOKUP(Point[Age Class],age_class,2,FALSE))</f>
        <v/>
      </c>
      <c r="BN301" s="14" t="str">
        <f>IF(Point[Girth (cm)]="","",Point[Girth (cm)])</f>
        <v/>
      </c>
      <c r="BO301" s="14" t="str">
        <f>IF(Point[Crown Radius (m)]="","",Point[Crown Radius (m)])</f>
        <v/>
      </c>
      <c r="BP301" s="14" t="str">
        <f>IF(Point[Asset Group]="","",VLOOKUP(Point[Rooting Environment],root_enviro,2,FALSE))</f>
        <v/>
      </c>
      <c r="BQ301" s="14" t="str">
        <f>IF(Point[Asset Group]="","",VLOOKUP(Point[Tree Surround],tree_surround,2,FALSE))</f>
        <v/>
      </c>
      <c r="BR301" s="14" t="str">
        <f>IF(Point[Asset Group]="","",VLOOKUP(Point[Tree Grill],yes_no,2,FALSE))</f>
        <v/>
      </c>
      <c r="BS301" s="14" t="str">
        <f>IF(Point[Asset Group]="","",VLOOKUP(Point[Tree Location],tree_location,2,FALSE))</f>
        <v/>
      </c>
    </row>
    <row r="302" spans="1:71" s="3" customFormat="1" x14ac:dyDescent="0.2">
      <c r="A302" s="3" t="str">
        <f>IF(Point[DWG File Name]="","",Point[DWG File Name])</f>
        <v/>
      </c>
      <c r="B302" s="3" t="str">
        <f>IF(Point[DWG Layer Name]="","",Point[DWG Layer Name])</f>
        <v/>
      </c>
      <c r="C302" s="3" t="str">
        <f>IF(Point[DWG Handle]="","",Point[DWG Handle])</f>
        <v/>
      </c>
      <c r="D302" s="58" t="str">
        <f>IF(Point[X]="","",Point[X])</f>
        <v/>
      </c>
      <c r="E302" s="58" t="str">
        <f>IF(Point[Y]="","",Point[Y])</f>
        <v/>
      </c>
      <c r="F302" s="3" t="str">
        <f>IF(Point[Replacement Asset]="","",Point[Replacement Asset])</f>
        <v/>
      </c>
      <c r="G302" s="3" t="str">
        <f>IF(Point[Asset ID]="","",UPPER(Point[Asset ID]))</f>
        <v/>
      </c>
      <c r="H302" s="3" t="str">
        <f>IF(Point[Asset Group]="","",VLOOKUP(Point[Asset Group],asset_grp_pt,4,FALSE))</f>
        <v/>
      </c>
      <c r="I302" s="3" t="str">
        <f>IF(Point[Asset Group]="","",VLOOKUP(Point[Asset Group],asset_grp_pt,2,FALSE))</f>
        <v/>
      </c>
      <c r="J302" s="3" t="str">
        <f>IF(Point[Asset Group]="","",VLOOKUP(Point[Asset Group],asset_grp_pt,3,FALSE))</f>
        <v/>
      </c>
      <c r="K302" s="3" t="str">
        <f>IF(Point[Asset Group]="","",VLOOKUP(Point[Asset Type],type_master_list,2,FALSE))</f>
        <v/>
      </c>
      <c r="L302" s="3" t="str">
        <f>IF(Point[Asset Name]="","",PROPER(Point[Asset Name]))</f>
        <v/>
      </c>
      <c r="M302" s="11" t="str">
        <f>IF(Point[Install Date]="","",Point[Install Date])</f>
        <v/>
      </c>
      <c r="N302" s="11" t="str">
        <f>IF(Point[Note]="","",PROPER(Point[Note]))</f>
        <v/>
      </c>
      <c r="O302" s="11" t="str">
        <f>IF(Point[Resource Consent Number]="","",UPPER(Point[Resource Consent Number]))</f>
        <v/>
      </c>
      <c r="P302" s="53" t="str">
        <f>IF(Point[Asset Unit Cost]="","",Point[Asset Unit Cost])</f>
        <v/>
      </c>
      <c r="Q302" s="11" t="str">
        <f>IF(Point[Added By]="","",UPPER(Point[Added By]))</f>
        <v/>
      </c>
      <c r="R302" s="11" t="str">
        <f>IF(Point[Added Date]="","",Point[Added Date])</f>
        <v/>
      </c>
      <c r="S302" s="14" t="str">
        <f>IF(Point[Z COORD]="","",Point[Z COORD])</f>
        <v/>
      </c>
      <c r="T302" s="14" t="str">
        <f>IF(Point[Asset Description]="","",PROPER(Point[Asset Description]))</f>
        <v/>
      </c>
      <c r="U302" s="14" t="str">
        <f>IF(Point[[Artist ]]="","",PROPER(Point[[Artist ]]))</f>
        <v/>
      </c>
      <c r="V302" s="14" t="str">
        <f>IF(Point[Material Notes]="","",PROPER(Point[Material Notes]))</f>
        <v/>
      </c>
      <c r="W302" s="14" t="str">
        <f>IF(Point[Dimension Notes]="","",Point[Dimension Notes])</f>
        <v/>
      </c>
      <c r="X302" s="14" t="str">
        <f>IF(Point[List]="","",VLOOKUP(Point[Burner Number],number,2,FALSE))</f>
        <v/>
      </c>
      <c r="Y302" s="14" t="str">
        <f>IF(Point[List]="","",VLOOKUP(Point[Fuel],bbq_fuel,2,FALSE))</f>
        <v/>
      </c>
      <c r="Z302" s="14" t="str">
        <f>IF(Point[List]="","",VLOOKUP(Point[Cabinet Material],bbq_material,2,FALSE))</f>
        <v/>
      </c>
      <c r="AA302" s="14" t="str">
        <f>IF(Point[Asset Group]="","",VLOOKUP(Point[Manufacturer],manufacturer,2,FALSE))</f>
        <v/>
      </c>
      <c r="AB302" s="14" t="str">
        <f>IF(Point[Uinsex WC]="","",Point[Uinsex WC])</f>
        <v/>
      </c>
      <c r="AC302" s="14" t="str">
        <f>IF(Point[Female WC]="","",Point[Female WC])</f>
        <v/>
      </c>
      <c r="AD302" s="14" t="str">
        <f>IF(Point[Male WC]="","",Point[Male WC])</f>
        <v/>
      </c>
      <c r="AE302" s="14" t="str">
        <f>IF(Point[Urinal]="","",Point[Urinal])</f>
        <v/>
      </c>
      <c r="AF302" s="14" t="str">
        <f>IF(Point[Disabled Unisex]="","",Point[Disabled Unisex])</f>
        <v/>
      </c>
      <c r="AG302" s="14" t="str">
        <f>IF(Point[Disabled Female]="","",Point[Disabled Female])</f>
        <v/>
      </c>
      <c r="AH302" s="14" t="str">
        <f>IF(Point[Disabled Male]="","",Point[Disabled Male])</f>
        <v/>
      </c>
      <c r="AI302" s="14" t="str">
        <f>IF(Point[Asset Group]="","",VLOOKUP(Point[Handrail],yes_no,2,FALSE))</f>
        <v/>
      </c>
      <c r="AJ302" s="14" t="str">
        <f>IF(Point[Asset Group]="","",VLOOKUP(Point[Baby Changing],yes_no,2,FALSE))</f>
        <v/>
      </c>
      <c r="AK302" s="14" t="str">
        <f>IF(Point[Asset Group]="","",VLOOKUP(Point[Service Room],yes_no,2,FALSE))</f>
        <v/>
      </c>
      <c r="AL302" s="14" t="str">
        <f>IF(Point[Asset Group]="","",VLOOKUP(Point[Service Tap],service_tap,2,FALSE))</f>
        <v/>
      </c>
      <c r="AM302" s="14" t="str">
        <f>IF(Point[Asset Group]="","",VLOOKUP(Point[Heating Type],wc_heating,2,FALSE))</f>
        <v/>
      </c>
      <c r="AN302" s="14" t="str">
        <f>IF(Point[Asset Group]="","",VLOOKUP(Point[Power Supply],power_supply,2,FALSE))</f>
        <v/>
      </c>
      <c r="AO302" s="14" t="str">
        <f>IF(Point[Asset Group]="","",VLOOKUP(Point[Waste Water],waste_water,2,FALSE))</f>
        <v/>
      </c>
      <c r="AP302" s="14" t="str">
        <f>IF(Point[Asset Group]="","",VLOOKUP(Point[Furniture SubType],subdom_master_gdb,2,FALSE))</f>
        <v/>
      </c>
      <c r="AQ302" s="14" t="str">
        <f>IF(Point[Asset Group]="","",VLOOKUP(Point[Concrete Pad],yes_no,2,FALSE))</f>
        <v/>
      </c>
      <c r="AR302" s="14" t="str">
        <f>IF(Point[Asset Group]="","",VLOOKUP(Point[Material],material_master,2,FALSE))</f>
        <v/>
      </c>
      <c r="AS302" s="14" t="str">
        <f>IF(Point[Asset Group]="","",VLOOKUP(Point[Plumbing],irrigation_plumbing,2,FALSE))</f>
        <v/>
      </c>
      <c r="AT302" s="14" t="str">
        <f>IF(Point[Asset Group]="","",VLOOKUP(Point[Sprinklers],irrigation_sprinklers,2,FALSE))</f>
        <v/>
      </c>
      <c r="AU302" s="14" t="str">
        <f>IF(Point[Asset Group]="","",VLOOKUP(Point[System],irrigation_system,2,FALSE))</f>
        <v/>
      </c>
      <c r="AV302" s="14" t="str">
        <f>IF(Point[Asset Group]="","",VLOOKUP(Point[Status],irrigation_status,2,FALSE))</f>
        <v/>
      </c>
      <c r="AW302" s="11" t="str">
        <f>IF(Point[Date of manufacture]="","",Point[Date of manufacture])</f>
        <v/>
      </c>
      <c r="AX302" s="14" t="str">
        <f>IF(Point[Asset Group]="","",VLOOKUP(Point[Sign Purpose],sign_purpose,2,FALSE))</f>
        <v/>
      </c>
      <c r="AY302" s="14" t="str">
        <f>IF(Point[Asset Group]="","",VLOOKUP(Point[Sign Material],material_master,2,FALSE))</f>
        <v/>
      </c>
      <c r="AZ302" s="14" t="str">
        <f>IF(Point[Asset Group]="","",VLOOKUP(Point[Affixed To],sign_affix,2,FALSE))</f>
        <v/>
      </c>
      <c r="BA302" s="14" t="str">
        <f>IF(Point[Size HxB mm]="","",Point[Size HxB mm])</f>
        <v/>
      </c>
      <c r="BB302" s="14" t="str">
        <f>IF(Point[Height m]="","",Point[Height m])</f>
        <v/>
      </c>
      <c r="BC302" s="14" t="str">
        <f>IF(Point[Asset Group]="","",VLOOKUP(Point[Post Material],material_master,2,FALSE))</f>
        <v/>
      </c>
      <c r="BD302" s="14" t="str">
        <f>IF(Point[Asset Group]="","",VLOOKUP(Point[Post Number],number,2,FALSE))</f>
        <v/>
      </c>
      <c r="BE302" s="14" t="str">
        <f>IF(Point[Asset Group]="","",VLOOKUP(Point[Structure SubType],subdom_master_gdb,2,FALSE))</f>
        <v/>
      </c>
      <c r="BF302" s="14" t="str">
        <f>IF(Point[Area m2]="","",Point[Area m2])</f>
        <v/>
      </c>
      <c r="BG302" s="14" t="str">
        <f>IF(Point[Length m]="","",Point[Length m])</f>
        <v/>
      </c>
      <c r="BH302" s="14" t="str">
        <f>IF(Point[Width m]="","",Point[Width m])</f>
        <v/>
      </c>
      <c r="BI302" s="14" t="str">
        <f>IF(Point[Diameter m]="","",Point[Diameter m])</f>
        <v/>
      </c>
      <c r="BJ302" s="14" t="str">
        <f>IF(Point[Asset Group]="","",VLOOKUP(Point[Number of Pipes],number,2,FALSE))</f>
        <v/>
      </c>
      <c r="BK302" s="14" t="str">
        <f>IF(Point[Asset Group]="","",VLOOKUP(Point[Combined Name],2,FALSE))</f>
        <v/>
      </c>
      <c r="BL302" s="14" t="str">
        <f>IF(Point[Asset Group]="","",VLOOKUP(Point[Size Class],size_class,2,FALSE))</f>
        <v/>
      </c>
      <c r="BM302" s="14" t="str">
        <f>IF(Point[Asset Group]="","",VLOOKUP(Point[Age Class],age_class,2,FALSE))</f>
        <v/>
      </c>
      <c r="BN302" s="14" t="str">
        <f>IF(Point[Girth (cm)]="","",Point[Girth (cm)])</f>
        <v/>
      </c>
      <c r="BO302" s="14" t="str">
        <f>IF(Point[Crown Radius (m)]="","",Point[Crown Radius (m)])</f>
        <v/>
      </c>
      <c r="BP302" s="14" t="str">
        <f>IF(Point[Asset Group]="","",VLOOKUP(Point[Rooting Environment],root_enviro,2,FALSE))</f>
        <v/>
      </c>
      <c r="BQ302" s="14" t="str">
        <f>IF(Point[Asset Group]="","",VLOOKUP(Point[Tree Surround],tree_surround,2,FALSE))</f>
        <v/>
      </c>
      <c r="BR302" s="14" t="str">
        <f>IF(Point[Asset Group]="","",VLOOKUP(Point[Tree Grill],yes_no,2,FALSE))</f>
        <v/>
      </c>
      <c r="BS302" s="14" t="str">
        <f>IF(Point[Asset Group]="","",VLOOKUP(Point[Tree Location],tree_location,2,FALSE))</f>
        <v/>
      </c>
    </row>
    <row r="303" spans="1:71" s="3" customFormat="1" x14ac:dyDescent="0.2">
      <c r="A303" s="3" t="str">
        <f>IF(Point[DWG File Name]="","",Point[DWG File Name])</f>
        <v/>
      </c>
      <c r="B303" s="3" t="str">
        <f>IF(Point[DWG Layer Name]="","",Point[DWG Layer Name])</f>
        <v/>
      </c>
      <c r="C303" s="3" t="str">
        <f>IF(Point[DWG Handle]="","",Point[DWG Handle])</f>
        <v/>
      </c>
      <c r="D303" s="58" t="str">
        <f>IF(Point[X]="","",Point[X])</f>
        <v/>
      </c>
      <c r="E303" s="58" t="str">
        <f>IF(Point[Y]="","",Point[Y])</f>
        <v/>
      </c>
      <c r="F303" s="3" t="str">
        <f>IF(Point[Replacement Asset]="","",Point[Replacement Asset])</f>
        <v/>
      </c>
      <c r="G303" s="3" t="str">
        <f>IF(Point[Asset ID]="","",UPPER(Point[Asset ID]))</f>
        <v/>
      </c>
      <c r="H303" s="3" t="str">
        <f>IF(Point[Asset Group]="","",VLOOKUP(Point[Asset Group],asset_grp_pt,4,FALSE))</f>
        <v/>
      </c>
      <c r="I303" s="3" t="str">
        <f>IF(Point[Asset Group]="","",VLOOKUP(Point[Asset Group],asset_grp_pt,2,FALSE))</f>
        <v/>
      </c>
      <c r="J303" s="3" t="str">
        <f>IF(Point[Asset Group]="","",VLOOKUP(Point[Asset Group],asset_grp_pt,3,FALSE))</f>
        <v/>
      </c>
      <c r="K303" s="3" t="str">
        <f>IF(Point[Asset Group]="","",VLOOKUP(Point[Asset Type],type_master_list,2,FALSE))</f>
        <v/>
      </c>
      <c r="L303" s="3" t="str">
        <f>IF(Point[Asset Name]="","",PROPER(Point[Asset Name]))</f>
        <v/>
      </c>
      <c r="M303" s="11" t="str">
        <f>IF(Point[Install Date]="","",Point[Install Date])</f>
        <v/>
      </c>
      <c r="N303" s="11" t="str">
        <f>IF(Point[Note]="","",PROPER(Point[Note]))</f>
        <v/>
      </c>
      <c r="O303" s="11" t="str">
        <f>IF(Point[Resource Consent Number]="","",UPPER(Point[Resource Consent Number]))</f>
        <v/>
      </c>
      <c r="P303" s="53" t="str">
        <f>IF(Point[Asset Unit Cost]="","",Point[Asset Unit Cost])</f>
        <v/>
      </c>
      <c r="Q303" s="11" t="str">
        <f>IF(Point[Added By]="","",UPPER(Point[Added By]))</f>
        <v/>
      </c>
      <c r="R303" s="11" t="str">
        <f>IF(Point[Added Date]="","",Point[Added Date])</f>
        <v/>
      </c>
      <c r="S303" s="14" t="str">
        <f>IF(Point[Z COORD]="","",Point[Z COORD])</f>
        <v/>
      </c>
      <c r="T303" s="14" t="str">
        <f>IF(Point[Asset Description]="","",PROPER(Point[Asset Description]))</f>
        <v/>
      </c>
      <c r="U303" s="14" t="str">
        <f>IF(Point[[Artist ]]="","",PROPER(Point[[Artist ]]))</f>
        <v/>
      </c>
      <c r="V303" s="14" t="str">
        <f>IF(Point[Material Notes]="","",PROPER(Point[Material Notes]))</f>
        <v/>
      </c>
      <c r="W303" s="14" t="str">
        <f>IF(Point[Dimension Notes]="","",Point[Dimension Notes])</f>
        <v/>
      </c>
      <c r="X303" s="14" t="str">
        <f>IF(Point[List]="","",VLOOKUP(Point[Burner Number],number,2,FALSE))</f>
        <v/>
      </c>
      <c r="Y303" s="14" t="str">
        <f>IF(Point[List]="","",VLOOKUP(Point[Fuel],bbq_fuel,2,FALSE))</f>
        <v/>
      </c>
      <c r="Z303" s="14" t="str">
        <f>IF(Point[List]="","",VLOOKUP(Point[Cabinet Material],bbq_material,2,FALSE))</f>
        <v/>
      </c>
      <c r="AA303" s="14" t="str">
        <f>IF(Point[Asset Group]="","",VLOOKUP(Point[Manufacturer],manufacturer,2,FALSE))</f>
        <v/>
      </c>
      <c r="AB303" s="14" t="str">
        <f>IF(Point[Uinsex WC]="","",Point[Uinsex WC])</f>
        <v/>
      </c>
      <c r="AC303" s="14" t="str">
        <f>IF(Point[Female WC]="","",Point[Female WC])</f>
        <v/>
      </c>
      <c r="AD303" s="14" t="str">
        <f>IF(Point[Male WC]="","",Point[Male WC])</f>
        <v/>
      </c>
      <c r="AE303" s="14" t="str">
        <f>IF(Point[Urinal]="","",Point[Urinal])</f>
        <v/>
      </c>
      <c r="AF303" s="14" t="str">
        <f>IF(Point[Disabled Unisex]="","",Point[Disabled Unisex])</f>
        <v/>
      </c>
      <c r="AG303" s="14" t="str">
        <f>IF(Point[Disabled Female]="","",Point[Disabled Female])</f>
        <v/>
      </c>
      <c r="AH303" s="14" t="str">
        <f>IF(Point[Disabled Male]="","",Point[Disabled Male])</f>
        <v/>
      </c>
      <c r="AI303" s="14" t="str">
        <f>IF(Point[Asset Group]="","",VLOOKUP(Point[Handrail],yes_no,2,FALSE))</f>
        <v/>
      </c>
      <c r="AJ303" s="14" t="str">
        <f>IF(Point[Asset Group]="","",VLOOKUP(Point[Baby Changing],yes_no,2,FALSE))</f>
        <v/>
      </c>
      <c r="AK303" s="14" t="str">
        <f>IF(Point[Asset Group]="","",VLOOKUP(Point[Service Room],yes_no,2,FALSE))</f>
        <v/>
      </c>
      <c r="AL303" s="14" t="str">
        <f>IF(Point[Asset Group]="","",VLOOKUP(Point[Service Tap],service_tap,2,FALSE))</f>
        <v/>
      </c>
      <c r="AM303" s="14" t="str">
        <f>IF(Point[Asset Group]="","",VLOOKUP(Point[Heating Type],wc_heating,2,FALSE))</f>
        <v/>
      </c>
      <c r="AN303" s="14" t="str">
        <f>IF(Point[Asset Group]="","",VLOOKUP(Point[Power Supply],power_supply,2,FALSE))</f>
        <v/>
      </c>
      <c r="AO303" s="14" t="str">
        <f>IF(Point[Asset Group]="","",VLOOKUP(Point[Waste Water],waste_water,2,FALSE))</f>
        <v/>
      </c>
      <c r="AP303" s="14" t="str">
        <f>IF(Point[Asset Group]="","",VLOOKUP(Point[Furniture SubType],subdom_master_gdb,2,FALSE))</f>
        <v/>
      </c>
      <c r="AQ303" s="14" t="str">
        <f>IF(Point[Asset Group]="","",VLOOKUP(Point[Concrete Pad],yes_no,2,FALSE))</f>
        <v/>
      </c>
      <c r="AR303" s="14" t="str">
        <f>IF(Point[Asset Group]="","",VLOOKUP(Point[Material],material_master,2,FALSE))</f>
        <v/>
      </c>
      <c r="AS303" s="14" t="str">
        <f>IF(Point[Asset Group]="","",VLOOKUP(Point[Plumbing],irrigation_plumbing,2,FALSE))</f>
        <v/>
      </c>
      <c r="AT303" s="14" t="str">
        <f>IF(Point[Asset Group]="","",VLOOKUP(Point[Sprinklers],irrigation_sprinklers,2,FALSE))</f>
        <v/>
      </c>
      <c r="AU303" s="14" t="str">
        <f>IF(Point[Asset Group]="","",VLOOKUP(Point[System],irrigation_system,2,FALSE))</f>
        <v/>
      </c>
      <c r="AV303" s="14" t="str">
        <f>IF(Point[Asset Group]="","",VLOOKUP(Point[Status],irrigation_status,2,FALSE))</f>
        <v/>
      </c>
      <c r="AW303" s="11" t="str">
        <f>IF(Point[Date of manufacture]="","",Point[Date of manufacture])</f>
        <v/>
      </c>
      <c r="AX303" s="14" t="str">
        <f>IF(Point[Asset Group]="","",VLOOKUP(Point[Sign Purpose],sign_purpose,2,FALSE))</f>
        <v/>
      </c>
      <c r="AY303" s="14" t="str">
        <f>IF(Point[Asset Group]="","",VLOOKUP(Point[Sign Material],material_master,2,FALSE))</f>
        <v/>
      </c>
      <c r="AZ303" s="14" t="str">
        <f>IF(Point[Asset Group]="","",VLOOKUP(Point[Affixed To],sign_affix,2,FALSE))</f>
        <v/>
      </c>
      <c r="BA303" s="14" t="str">
        <f>IF(Point[Size HxB mm]="","",Point[Size HxB mm])</f>
        <v/>
      </c>
      <c r="BB303" s="14" t="str">
        <f>IF(Point[Height m]="","",Point[Height m])</f>
        <v/>
      </c>
      <c r="BC303" s="14" t="str">
        <f>IF(Point[Asset Group]="","",VLOOKUP(Point[Post Material],material_master,2,FALSE))</f>
        <v/>
      </c>
      <c r="BD303" s="14" t="str">
        <f>IF(Point[Asset Group]="","",VLOOKUP(Point[Post Number],number,2,FALSE))</f>
        <v/>
      </c>
      <c r="BE303" s="14" t="str">
        <f>IF(Point[Asset Group]="","",VLOOKUP(Point[Structure SubType],subdom_master_gdb,2,FALSE))</f>
        <v/>
      </c>
      <c r="BF303" s="14" t="str">
        <f>IF(Point[Area m2]="","",Point[Area m2])</f>
        <v/>
      </c>
      <c r="BG303" s="14" t="str">
        <f>IF(Point[Length m]="","",Point[Length m])</f>
        <v/>
      </c>
      <c r="BH303" s="14" t="str">
        <f>IF(Point[Width m]="","",Point[Width m])</f>
        <v/>
      </c>
      <c r="BI303" s="14" t="str">
        <f>IF(Point[Diameter m]="","",Point[Diameter m])</f>
        <v/>
      </c>
      <c r="BJ303" s="14" t="str">
        <f>IF(Point[Asset Group]="","",VLOOKUP(Point[Number of Pipes],number,2,FALSE))</f>
        <v/>
      </c>
      <c r="BK303" s="14" t="str">
        <f>IF(Point[Asset Group]="","",VLOOKUP(Point[Combined Name],2,FALSE))</f>
        <v/>
      </c>
      <c r="BL303" s="14" t="str">
        <f>IF(Point[Asset Group]="","",VLOOKUP(Point[Size Class],size_class,2,FALSE))</f>
        <v/>
      </c>
      <c r="BM303" s="14" t="str">
        <f>IF(Point[Asset Group]="","",VLOOKUP(Point[Age Class],age_class,2,FALSE))</f>
        <v/>
      </c>
      <c r="BN303" s="14" t="str">
        <f>IF(Point[Girth (cm)]="","",Point[Girth (cm)])</f>
        <v/>
      </c>
      <c r="BO303" s="14" t="str">
        <f>IF(Point[Crown Radius (m)]="","",Point[Crown Radius (m)])</f>
        <v/>
      </c>
      <c r="BP303" s="14" t="str">
        <f>IF(Point[Asset Group]="","",VLOOKUP(Point[Rooting Environment],root_enviro,2,FALSE))</f>
        <v/>
      </c>
      <c r="BQ303" s="14" t="str">
        <f>IF(Point[Asset Group]="","",VLOOKUP(Point[Tree Surround],tree_surround,2,FALSE))</f>
        <v/>
      </c>
      <c r="BR303" s="14" t="str">
        <f>IF(Point[Asset Group]="","",VLOOKUP(Point[Tree Grill],yes_no,2,FALSE))</f>
        <v/>
      </c>
      <c r="BS303" s="14" t="str">
        <f>IF(Point[Asset Group]="","",VLOOKUP(Point[Tree Location],tree_location,2,FALSE))</f>
        <v/>
      </c>
    </row>
    <row r="304" spans="1:71" s="3" customFormat="1" x14ac:dyDescent="0.2">
      <c r="A304" s="3" t="str">
        <f>IF(Point[DWG File Name]="","",Point[DWG File Name])</f>
        <v/>
      </c>
      <c r="B304" s="3" t="str">
        <f>IF(Point[DWG Layer Name]="","",Point[DWG Layer Name])</f>
        <v/>
      </c>
      <c r="C304" s="3" t="str">
        <f>IF(Point[DWG Handle]="","",Point[DWG Handle])</f>
        <v/>
      </c>
      <c r="D304" s="58" t="str">
        <f>IF(Point[X]="","",Point[X])</f>
        <v/>
      </c>
      <c r="E304" s="58" t="str">
        <f>IF(Point[Y]="","",Point[Y])</f>
        <v/>
      </c>
      <c r="F304" s="3" t="str">
        <f>IF(Point[Replacement Asset]="","",Point[Replacement Asset])</f>
        <v/>
      </c>
      <c r="G304" s="3" t="str">
        <f>IF(Point[Asset ID]="","",UPPER(Point[Asset ID]))</f>
        <v/>
      </c>
      <c r="H304" s="3" t="str">
        <f>IF(Point[Asset Group]="","",VLOOKUP(Point[Asset Group],asset_grp_pt,4,FALSE))</f>
        <v/>
      </c>
      <c r="I304" s="3" t="str">
        <f>IF(Point[Asset Group]="","",VLOOKUP(Point[Asset Group],asset_grp_pt,2,FALSE))</f>
        <v/>
      </c>
      <c r="J304" s="3" t="str">
        <f>IF(Point[Asset Group]="","",VLOOKUP(Point[Asset Group],asset_grp_pt,3,FALSE))</f>
        <v/>
      </c>
      <c r="K304" s="3" t="str">
        <f>IF(Point[Asset Group]="","",VLOOKUP(Point[Asset Type],type_master_list,2,FALSE))</f>
        <v/>
      </c>
      <c r="L304" s="3" t="str">
        <f>IF(Point[Asset Name]="","",PROPER(Point[Asset Name]))</f>
        <v/>
      </c>
      <c r="M304" s="11" t="str">
        <f>IF(Point[Install Date]="","",Point[Install Date])</f>
        <v/>
      </c>
      <c r="N304" s="11" t="str">
        <f>IF(Point[Note]="","",PROPER(Point[Note]))</f>
        <v/>
      </c>
      <c r="O304" s="11" t="str">
        <f>IF(Point[Resource Consent Number]="","",UPPER(Point[Resource Consent Number]))</f>
        <v/>
      </c>
      <c r="P304" s="53" t="str">
        <f>IF(Point[Asset Unit Cost]="","",Point[Asset Unit Cost])</f>
        <v/>
      </c>
      <c r="Q304" s="11" t="str">
        <f>IF(Point[Added By]="","",UPPER(Point[Added By]))</f>
        <v/>
      </c>
      <c r="R304" s="11" t="str">
        <f>IF(Point[Added Date]="","",Point[Added Date])</f>
        <v/>
      </c>
      <c r="S304" s="14" t="str">
        <f>IF(Point[Z COORD]="","",Point[Z COORD])</f>
        <v/>
      </c>
      <c r="T304" s="14" t="str">
        <f>IF(Point[Asset Description]="","",PROPER(Point[Asset Description]))</f>
        <v/>
      </c>
      <c r="U304" s="14" t="str">
        <f>IF(Point[[Artist ]]="","",PROPER(Point[[Artist ]]))</f>
        <v/>
      </c>
      <c r="V304" s="14" t="str">
        <f>IF(Point[Material Notes]="","",PROPER(Point[Material Notes]))</f>
        <v/>
      </c>
      <c r="W304" s="14" t="str">
        <f>IF(Point[Dimension Notes]="","",Point[Dimension Notes])</f>
        <v/>
      </c>
      <c r="X304" s="14" t="str">
        <f>IF(Point[List]="","",VLOOKUP(Point[Burner Number],number,2,FALSE))</f>
        <v/>
      </c>
      <c r="Y304" s="14" t="str">
        <f>IF(Point[List]="","",VLOOKUP(Point[Fuel],bbq_fuel,2,FALSE))</f>
        <v/>
      </c>
      <c r="Z304" s="14" t="str">
        <f>IF(Point[List]="","",VLOOKUP(Point[Cabinet Material],bbq_material,2,FALSE))</f>
        <v/>
      </c>
      <c r="AA304" s="14" t="str">
        <f>IF(Point[Asset Group]="","",VLOOKUP(Point[Manufacturer],manufacturer,2,FALSE))</f>
        <v/>
      </c>
      <c r="AB304" s="14" t="str">
        <f>IF(Point[Uinsex WC]="","",Point[Uinsex WC])</f>
        <v/>
      </c>
      <c r="AC304" s="14" t="str">
        <f>IF(Point[Female WC]="","",Point[Female WC])</f>
        <v/>
      </c>
      <c r="AD304" s="14" t="str">
        <f>IF(Point[Male WC]="","",Point[Male WC])</f>
        <v/>
      </c>
      <c r="AE304" s="14" t="str">
        <f>IF(Point[Urinal]="","",Point[Urinal])</f>
        <v/>
      </c>
      <c r="AF304" s="14" t="str">
        <f>IF(Point[Disabled Unisex]="","",Point[Disabled Unisex])</f>
        <v/>
      </c>
      <c r="AG304" s="14" t="str">
        <f>IF(Point[Disabled Female]="","",Point[Disabled Female])</f>
        <v/>
      </c>
      <c r="AH304" s="14" t="str">
        <f>IF(Point[Disabled Male]="","",Point[Disabled Male])</f>
        <v/>
      </c>
      <c r="AI304" s="14" t="str">
        <f>IF(Point[Asset Group]="","",VLOOKUP(Point[Handrail],yes_no,2,FALSE))</f>
        <v/>
      </c>
      <c r="AJ304" s="14" t="str">
        <f>IF(Point[Asset Group]="","",VLOOKUP(Point[Baby Changing],yes_no,2,FALSE))</f>
        <v/>
      </c>
      <c r="AK304" s="14" t="str">
        <f>IF(Point[Asset Group]="","",VLOOKUP(Point[Service Room],yes_no,2,FALSE))</f>
        <v/>
      </c>
      <c r="AL304" s="14" t="str">
        <f>IF(Point[Asset Group]="","",VLOOKUP(Point[Service Tap],service_tap,2,FALSE))</f>
        <v/>
      </c>
      <c r="AM304" s="14" t="str">
        <f>IF(Point[Asset Group]="","",VLOOKUP(Point[Heating Type],wc_heating,2,FALSE))</f>
        <v/>
      </c>
      <c r="AN304" s="14" t="str">
        <f>IF(Point[Asset Group]="","",VLOOKUP(Point[Power Supply],power_supply,2,FALSE))</f>
        <v/>
      </c>
      <c r="AO304" s="14" t="str">
        <f>IF(Point[Asset Group]="","",VLOOKUP(Point[Waste Water],waste_water,2,FALSE))</f>
        <v/>
      </c>
      <c r="AP304" s="14" t="str">
        <f>IF(Point[Asset Group]="","",VLOOKUP(Point[Furniture SubType],subdom_master_gdb,2,FALSE))</f>
        <v/>
      </c>
      <c r="AQ304" s="14" t="str">
        <f>IF(Point[Asset Group]="","",VLOOKUP(Point[Concrete Pad],yes_no,2,FALSE))</f>
        <v/>
      </c>
      <c r="AR304" s="14" t="str">
        <f>IF(Point[Asset Group]="","",VLOOKUP(Point[Material],material_master,2,FALSE))</f>
        <v/>
      </c>
      <c r="AS304" s="14" t="str">
        <f>IF(Point[Asset Group]="","",VLOOKUP(Point[Plumbing],irrigation_plumbing,2,FALSE))</f>
        <v/>
      </c>
      <c r="AT304" s="14" t="str">
        <f>IF(Point[Asset Group]="","",VLOOKUP(Point[Sprinklers],irrigation_sprinklers,2,FALSE))</f>
        <v/>
      </c>
      <c r="AU304" s="14" t="str">
        <f>IF(Point[Asset Group]="","",VLOOKUP(Point[System],irrigation_system,2,FALSE))</f>
        <v/>
      </c>
      <c r="AV304" s="14" t="str">
        <f>IF(Point[Asset Group]="","",VLOOKUP(Point[Status],irrigation_status,2,FALSE))</f>
        <v/>
      </c>
      <c r="AW304" s="11" t="str">
        <f>IF(Point[Date of manufacture]="","",Point[Date of manufacture])</f>
        <v/>
      </c>
      <c r="AX304" s="14" t="str">
        <f>IF(Point[Asset Group]="","",VLOOKUP(Point[Sign Purpose],sign_purpose,2,FALSE))</f>
        <v/>
      </c>
      <c r="AY304" s="14" t="str">
        <f>IF(Point[Asset Group]="","",VLOOKUP(Point[Sign Material],material_master,2,FALSE))</f>
        <v/>
      </c>
      <c r="AZ304" s="14" t="str">
        <f>IF(Point[Asset Group]="","",VLOOKUP(Point[Affixed To],sign_affix,2,FALSE))</f>
        <v/>
      </c>
      <c r="BA304" s="14" t="str">
        <f>IF(Point[Size HxB mm]="","",Point[Size HxB mm])</f>
        <v/>
      </c>
      <c r="BB304" s="14" t="str">
        <f>IF(Point[Height m]="","",Point[Height m])</f>
        <v/>
      </c>
      <c r="BC304" s="14" t="str">
        <f>IF(Point[Asset Group]="","",VLOOKUP(Point[Post Material],material_master,2,FALSE))</f>
        <v/>
      </c>
      <c r="BD304" s="14" t="str">
        <f>IF(Point[Asset Group]="","",VLOOKUP(Point[Post Number],number,2,FALSE))</f>
        <v/>
      </c>
      <c r="BE304" s="14" t="str">
        <f>IF(Point[Asset Group]="","",VLOOKUP(Point[Structure SubType],subdom_master_gdb,2,FALSE))</f>
        <v/>
      </c>
      <c r="BF304" s="14" t="str">
        <f>IF(Point[Area m2]="","",Point[Area m2])</f>
        <v/>
      </c>
      <c r="BG304" s="14" t="str">
        <f>IF(Point[Length m]="","",Point[Length m])</f>
        <v/>
      </c>
      <c r="BH304" s="14" t="str">
        <f>IF(Point[Width m]="","",Point[Width m])</f>
        <v/>
      </c>
      <c r="BI304" s="14" t="str">
        <f>IF(Point[Diameter m]="","",Point[Diameter m])</f>
        <v/>
      </c>
      <c r="BJ304" s="14" t="str">
        <f>IF(Point[Asset Group]="","",VLOOKUP(Point[Number of Pipes],number,2,FALSE))</f>
        <v/>
      </c>
      <c r="BK304" s="14" t="str">
        <f>IF(Point[Asset Group]="","",VLOOKUP(Point[Combined Name],2,FALSE))</f>
        <v/>
      </c>
      <c r="BL304" s="14" t="str">
        <f>IF(Point[Asset Group]="","",VLOOKUP(Point[Size Class],size_class,2,FALSE))</f>
        <v/>
      </c>
      <c r="BM304" s="14" t="str">
        <f>IF(Point[Asset Group]="","",VLOOKUP(Point[Age Class],age_class,2,FALSE))</f>
        <v/>
      </c>
      <c r="BN304" s="14" t="str">
        <f>IF(Point[Girth (cm)]="","",Point[Girth (cm)])</f>
        <v/>
      </c>
      <c r="BO304" s="14" t="str">
        <f>IF(Point[Crown Radius (m)]="","",Point[Crown Radius (m)])</f>
        <v/>
      </c>
      <c r="BP304" s="14" t="str">
        <f>IF(Point[Asset Group]="","",VLOOKUP(Point[Rooting Environment],root_enviro,2,FALSE))</f>
        <v/>
      </c>
      <c r="BQ304" s="14" t="str">
        <f>IF(Point[Asset Group]="","",VLOOKUP(Point[Tree Surround],tree_surround,2,FALSE))</f>
        <v/>
      </c>
      <c r="BR304" s="14" t="str">
        <f>IF(Point[Asset Group]="","",VLOOKUP(Point[Tree Grill],yes_no,2,FALSE))</f>
        <v/>
      </c>
      <c r="BS304" s="14" t="str">
        <f>IF(Point[Asset Group]="","",VLOOKUP(Point[Tree Location],tree_location,2,FALSE))</f>
        <v/>
      </c>
    </row>
    <row r="305" spans="1:71" s="3" customFormat="1" x14ac:dyDescent="0.2">
      <c r="A305" s="3" t="str">
        <f>IF(Point[DWG File Name]="","",Point[DWG File Name])</f>
        <v/>
      </c>
      <c r="B305" s="3" t="str">
        <f>IF(Point[DWG Layer Name]="","",Point[DWG Layer Name])</f>
        <v/>
      </c>
      <c r="C305" s="3" t="str">
        <f>IF(Point[DWG Handle]="","",Point[DWG Handle])</f>
        <v/>
      </c>
      <c r="D305" s="58" t="str">
        <f>IF(Point[X]="","",Point[X])</f>
        <v/>
      </c>
      <c r="E305" s="58" t="str">
        <f>IF(Point[Y]="","",Point[Y])</f>
        <v/>
      </c>
      <c r="F305" s="3" t="str">
        <f>IF(Point[Replacement Asset]="","",Point[Replacement Asset])</f>
        <v/>
      </c>
      <c r="G305" s="3" t="str">
        <f>IF(Point[Asset ID]="","",UPPER(Point[Asset ID]))</f>
        <v/>
      </c>
      <c r="H305" s="3" t="str">
        <f>IF(Point[Asset Group]="","",VLOOKUP(Point[Asset Group],asset_grp_pt,4,FALSE))</f>
        <v/>
      </c>
      <c r="I305" s="3" t="str">
        <f>IF(Point[Asset Group]="","",VLOOKUP(Point[Asset Group],asset_grp_pt,2,FALSE))</f>
        <v/>
      </c>
      <c r="J305" s="3" t="str">
        <f>IF(Point[Asset Group]="","",VLOOKUP(Point[Asset Group],asset_grp_pt,3,FALSE))</f>
        <v/>
      </c>
      <c r="K305" s="3" t="str">
        <f>IF(Point[Asset Group]="","",VLOOKUP(Point[Asset Type],type_master_list,2,FALSE))</f>
        <v/>
      </c>
      <c r="L305" s="3" t="str">
        <f>IF(Point[Asset Name]="","",PROPER(Point[Asset Name]))</f>
        <v/>
      </c>
      <c r="M305" s="11" t="str">
        <f>IF(Point[Install Date]="","",Point[Install Date])</f>
        <v/>
      </c>
      <c r="N305" s="11" t="str">
        <f>IF(Point[Note]="","",PROPER(Point[Note]))</f>
        <v/>
      </c>
      <c r="O305" s="11" t="str">
        <f>IF(Point[Resource Consent Number]="","",UPPER(Point[Resource Consent Number]))</f>
        <v/>
      </c>
      <c r="P305" s="53" t="str">
        <f>IF(Point[Asset Unit Cost]="","",Point[Asset Unit Cost])</f>
        <v/>
      </c>
      <c r="Q305" s="11" t="str">
        <f>IF(Point[Added By]="","",UPPER(Point[Added By]))</f>
        <v/>
      </c>
      <c r="R305" s="11" t="str">
        <f>IF(Point[Added Date]="","",Point[Added Date])</f>
        <v/>
      </c>
      <c r="S305" s="14" t="str">
        <f>IF(Point[Z COORD]="","",Point[Z COORD])</f>
        <v/>
      </c>
      <c r="T305" s="14" t="str">
        <f>IF(Point[Asset Description]="","",PROPER(Point[Asset Description]))</f>
        <v/>
      </c>
      <c r="U305" s="14" t="str">
        <f>IF(Point[[Artist ]]="","",PROPER(Point[[Artist ]]))</f>
        <v/>
      </c>
      <c r="V305" s="14" t="str">
        <f>IF(Point[Material Notes]="","",PROPER(Point[Material Notes]))</f>
        <v/>
      </c>
      <c r="W305" s="14" t="str">
        <f>IF(Point[Dimension Notes]="","",Point[Dimension Notes])</f>
        <v/>
      </c>
      <c r="X305" s="14" t="str">
        <f>IF(Point[List]="","",VLOOKUP(Point[Burner Number],number,2,FALSE))</f>
        <v/>
      </c>
      <c r="Y305" s="14" t="str">
        <f>IF(Point[List]="","",VLOOKUP(Point[Fuel],bbq_fuel,2,FALSE))</f>
        <v/>
      </c>
      <c r="Z305" s="14" t="str">
        <f>IF(Point[List]="","",VLOOKUP(Point[Cabinet Material],bbq_material,2,FALSE))</f>
        <v/>
      </c>
      <c r="AA305" s="14" t="str">
        <f>IF(Point[Asset Group]="","",VLOOKUP(Point[Manufacturer],manufacturer,2,FALSE))</f>
        <v/>
      </c>
      <c r="AB305" s="14" t="str">
        <f>IF(Point[Uinsex WC]="","",Point[Uinsex WC])</f>
        <v/>
      </c>
      <c r="AC305" s="14" t="str">
        <f>IF(Point[Female WC]="","",Point[Female WC])</f>
        <v/>
      </c>
      <c r="AD305" s="14" t="str">
        <f>IF(Point[Male WC]="","",Point[Male WC])</f>
        <v/>
      </c>
      <c r="AE305" s="14" t="str">
        <f>IF(Point[Urinal]="","",Point[Urinal])</f>
        <v/>
      </c>
      <c r="AF305" s="14" t="str">
        <f>IF(Point[Disabled Unisex]="","",Point[Disabled Unisex])</f>
        <v/>
      </c>
      <c r="AG305" s="14" t="str">
        <f>IF(Point[Disabled Female]="","",Point[Disabled Female])</f>
        <v/>
      </c>
      <c r="AH305" s="14" t="str">
        <f>IF(Point[Disabled Male]="","",Point[Disabled Male])</f>
        <v/>
      </c>
      <c r="AI305" s="14" t="str">
        <f>IF(Point[Asset Group]="","",VLOOKUP(Point[Handrail],yes_no,2,FALSE))</f>
        <v/>
      </c>
      <c r="AJ305" s="14" t="str">
        <f>IF(Point[Asset Group]="","",VLOOKUP(Point[Baby Changing],yes_no,2,FALSE))</f>
        <v/>
      </c>
      <c r="AK305" s="14" t="str">
        <f>IF(Point[Asset Group]="","",VLOOKUP(Point[Service Room],yes_no,2,FALSE))</f>
        <v/>
      </c>
      <c r="AL305" s="14" t="str">
        <f>IF(Point[Asset Group]="","",VLOOKUP(Point[Service Tap],service_tap,2,FALSE))</f>
        <v/>
      </c>
      <c r="AM305" s="14" t="str">
        <f>IF(Point[Asset Group]="","",VLOOKUP(Point[Heating Type],wc_heating,2,FALSE))</f>
        <v/>
      </c>
      <c r="AN305" s="14" t="str">
        <f>IF(Point[Asset Group]="","",VLOOKUP(Point[Power Supply],power_supply,2,FALSE))</f>
        <v/>
      </c>
      <c r="AO305" s="14" t="str">
        <f>IF(Point[Asset Group]="","",VLOOKUP(Point[Waste Water],waste_water,2,FALSE))</f>
        <v/>
      </c>
      <c r="AP305" s="14" t="str">
        <f>IF(Point[Asset Group]="","",VLOOKUP(Point[Furniture SubType],subdom_master_gdb,2,FALSE))</f>
        <v/>
      </c>
      <c r="AQ305" s="14" t="str">
        <f>IF(Point[Asset Group]="","",VLOOKUP(Point[Concrete Pad],yes_no,2,FALSE))</f>
        <v/>
      </c>
      <c r="AR305" s="14" t="str">
        <f>IF(Point[Asset Group]="","",VLOOKUP(Point[Material],material_master,2,FALSE))</f>
        <v/>
      </c>
      <c r="AS305" s="14" t="str">
        <f>IF(Point[Asset Group]="","",VLOOKUP(Point[Plumbing],irrigation_plumbing,2,FALSE))</f>
        <v/>
      </c>
      <c r="AT305" s="14" t="str">
        <f>IF(Point[Asset Group]="","",VLOOKUP(Point[Sprinklers],irrigation_sprinklers,2,FALSE))</f>
        <v/>
      </c>
      <c r="AU305" s="14" t="str">
        <f>IF(Point[Asset Group]="","",VLOOKUP(Point[System],irrigation_system,2,FALSE))</f>
        <v/>
      </c>
      <c r="AV305" s="14" t="str">
        <f>IF(Point[Asset Group]="","",VLOOKUP(Point[Status],irrigation_status,2,FALSE))</f>
        <v/>
      </c>
      <c r="AW305" s="11" t="str">
        <f>IF(Point[Date of manufacture]="","",Point[Date of manufacture])</f>
        <v/>
      </c>
      <c r="AX305" s="14" t="str">
        <f>IF(Point[Asset Group]="","",VLOOKUP(Point[Sign Purpose],sign_purpose,2,FALSE))</f>
        <v/>
      </c>
      <c r="AY305" s="14" t="str">
        <f>IF(Point[Asset Group]="","",VLOOKUP(Point[Sign Material],material_master,2,FALSE))</f>
        <v/>
      </c>
      <c r="AZ305" s="14" t="str">
        <f>IF(Point[Asset Group]="","",VLOOKUP(Point[Affixed To],sign_affix,2,FALSE))</f>
        <v/>
      </c>
      <c r="BA305" s="14" t="str">
        <f>IF(Point[Size HxB mm]="","",Point[Size HxB mm])</f>
        <v/>
      </c>
      <c r="BB305" s="14" t="str">
        <f>IF(Point[Height m]="","",Point[Height m])</f>
        <v/>
      </c>
      <c r="BC305" s="14" t="str">
        <f>IF(Point[Asset Group]="","",VLOOKUP(Point[Post Material],material_master,2,FALSE))</f>
        <v/>
      </c>
      <c r="BD305" s="14" t="str">
        <f>IF(Point[Asset Group]="","",VLOOKUP(Point[Post Number],number,2,FALSE))</f>
        <v/>
      </c>
      <c r="BE305" s="14" t="str">
        <f>IF(Point[Asset Group]="","",VLOOKUP(Point[Structure SubType],subdom_master_gdb,2,FALSE))</f>
        <v/>
      </c>
      <c r="BF305" s="14" t="str">
        <f>IF(Point[Area m2]="","",Point[Area m2])</f>
        <v/>
      </c>
      <c r="BG305" s="14" t="str">
        <f>IF(Point[Length m]="","",Point[Length m])</f>
        <v/>
      </c>
      <c r="BH305" s="14" t="str">
        <f>IF(Point[Width m]="","",Point[Width m])</f>
        <v/>
      </c>
      <c r="BI305" s="14" t="str">
        <f>IF(Point[Diameter m]="","",Point[Diameter m])</f>
        <v/>
      </c>
      <c r="BJ305" s="14" t="str">
        <f>IF(Point[Asset Group]="","",VLOOKUP(Point[Number of Pipes],number,2,FALSE))</f>
        <v/>
      </c>
      <c r="BK305" s="14" t="str">
        <f>IF(Point[Asset Group]="","",VLOOKUP(Point[Combined Name],2,FALSE))</f>
        <v/>
      </c>
      <c r="BL305" s="14" t="str">
        <f>IF(Point[Asset Group]="","",VLOOKUP(Point[Size Class],size_class,2,FALSE))</f>
        <v/>
      </c>
      <c r="BM305" s="14" t="str">
        <f>IF(Point[Asset Group]="","",VLOOKUP(Point[Age Class],age_class,2,FALSE))</f>
        <v/>
      </c>
      <c r="BN305" s="14" t="str">
        <f>IF(Point[Girth (cm)]="","",Point[Girth (cm)])</f>
        <v/>
      </c>
      <c r="BO305" s="14" t="str">
        <f>IF(Point[Crown Radius (m)]="","",Point[Crown Radius (m)])</f>
        <v/>
      </c>
      <c r="BP305" s="14" t="str">
        <f>IF(Point[Asset Group]="","",VLOOKUP(Point[Rooting Environment],root_enviro,2,FALSE))</f>
        <v/>
      </c>
      <c r="BQ305" s="14" t="str">
        <f>IF(Point[Asset Group]="","",VLOOKUP(Point[Tree Surround],tree_surround,2,FALSE))</f>
        <v/>
      </c>
      <c r="BR305" s="14" t="str">
        <f>IF(Point[Asset Group]="","",VLOOKUP(Point[Tree Grill],yes_no,2,FALSE))</f>
        <v/>
      </c>
      <c r="BS305" s="14" t="str">
        <f>IF(Point[Asset Group]="","",VLOOKUP(Point[Tree Location],tree_location,2,FALSE))</f>
        <v/>
      </c>
    </row>
    <row r="306" spans="1:71" s="3" customFormat="1" x14ac:dyDescent="0.2">
      <c r="A306" s="3" t="str">
        <f>IF(Point[DWG File Name]="","",Point[DWG File Name])</f>
        <v/>
      </c>
      <c r="B306" s="3" t="str">
        <f>IF(Point[DWG Layer Name]="","",Point[DWG Layer Name])</f>
        <v/>
      </c>
      <c r="C306" s="3" t="str">
        <f>IF(Point[DWG Handle]="","",Point[DWG Handle])</f>
        <v/>
      </c>
      <c r="D306" s="58" t="str">
        <f>IF(Point[X]="","",Point[X])</f>
        <v/>
      </c>
      <c r="E306" s="58" t="str">
        <f>IF(Point[Y]="","",Point[Y])</f>
        <v/>
      </c>
      <c r="F306" s="3" t="str">
        <f>IF(Point[Replacement Asset]="","",Point[Replacement Asset])</f>
        <v/>
      </c>
      <c r="G306" s="3" t="str">
        <f>IF(Point[Asset ID]="","",UPPER(Point[Asset ID]))</f>
        <v/>
      </c>
      <c r="H306" s="3" t="str">
        <f>IF(Point[Asset Group]="","",VLOOKUP(Point[Asset Group],asset_grp_pt,4,FALSE))</f>
        <v/>
      </c>
      <c r="I306" s="3" t="str">
        <f>IF(Point[Asset Group]="","",VLOOKUP(Point[Asset Group],asset_grp_pt,2,FALSE))</f>
        <v/>
      </c>
      <c r="J306" s="3" t="str">
        <f>IF(Point[Asset Group]="","",VLOOKUP(Point[Asset Group],asset_grp_pt,3,FALSE))</f>
        <v/>
      </c>
      <c r="K306" s="3" t="str">
        <f>IF(Point[Asset Group]="","",VLOOKUP(Point[Asset Type],type_master_list,2,FALSE))</f>
        <v/>
      </c>
      <c r="L306" s="3" t="str">
        <f>IF(Point[Asset Name]="","",PROPER(Point[Asset Name]))</f>
        <v/>
      </c>
      <c r="M306" s="11" t="str">
        <f>IF(Point[Install Date]="","",Point[Install Date])</f>
        <v/>
      </c>
      <c r="N306" s="11" t="str">
        <f>IF(Point[Note]="","",PROPER(Point[Note]))</f>
        <v/>
      </c>
      <c r="O306" s="11" t="str">
        <f>IF(Point[Resource Consent Number]="","",UPPER(Point[Resource Consent Number]))</f>
        <v/>
      </c>
      <c r="P306" s="53" t="str">
        <f>IF(Point[Asset Unit Cost]="","",Point[Asset Unit Cost])</f>
        <v/>
      </c>
      <c r="Q306" s="11" t="str">
        <f>IF(Point[Added By]="","",UPPER(Point[Added By]))</f>
        <v/>
      </c>
      <c r="R306" s="11" t="str">
        <f>IF(Point[Added Date]="","",Point[Added Date])</f>
        <v/>
      </c>
      <c r="S306" s="14" t="str">
        <f>IF(Point[Z COORD]="","",Point[Z COORD])</f>
        <v/>
      </c>
      <c r="T306" s="14" t="str">
        <f>IF(Point[Asset Description]="","",PROPER(Point[Asset Description]))</f>
        <v/>
      </c>
      <c r="U306" s="14" t="str">
        <f>IF(Point[[Artist ]]="","",PROPER(Point[[Artist ]]))</f>
        <v/>
      </c>
      <c r="V306" s="14" t="str">
        <f>IF(Point[Material Notes]="","",PROPER(Point[Material Notes]))</f>
        <v/>
      </c>
      <c r="W306" s="14" t="str">
        <f>IF(Point[Dimension Notes]="","",Point[Dimension Notes])</f>
        <v/>
      </c>
      <c r="X306" s="14" t="str">
        <f>IF(Point[List]="","",VLOOKUP(Point[Burner Number],number,2,FALSE))</f>
        <v/>
      </c>
      <c r="Y306" s="14" t="str">
        <f>IF(Point[List]="","",VLOOKUP(Point[Fuel],bbq_fuel,2,FALSE))</f>
        <v/>
      </c>
      <c r="Z306" s="14" t="str">
        <f>IF(Point[List]="","",VLOOKUP(Point[Cabinet Material],bbq_material,2,FALSE))</f>
        <v/>
      </c>
      <c r="AA306" s="14" t="str">
        <f>IF(Point[Asset Group]="","",VLOOKUP(Point[Manufacturer],manufacturer,2,FALSE))</f>
        <v/>
      </c>
      <c r="AB306" s="14" t="str">
        <f>IF(Point[Uinsex WC]="","",Point[Uinsex WC])</f>
        <v/>
      </c>
      <c r="AC306" s="14" t="str">
        <f>IF(Point[Female WC]="","",Point[Female WC])</f>
        <v/>
      </c>
      <c r="AD306" s="14" t="str">
        <f>IF(Point[Male WC]="","",Point[Male WC])</f>
        <v/>
      </c>
      <c r="AE306" s="14" t="str">
        <f>IF(Point[Urinal]="","",Point[Urinal])</f>
        <v/>
      </c>
      <c r="AF306" s="14" t="str">
        <f>IF(Point[Disabled Unisex]="","",Point[Disabled Unisex])</f>
        <v/>
      </c>
      <c r="AG306" s="14" t="str">
        <f>IF(Point[Disabled Female]="","",Point[Disabled Female])</f>
        <v/>
      </c>
      <c r="AH306" s="14" t="str">
        <f>IF(Point[Disabled Male]="","",Point[Disabled Male])</f>
        <v/>
      </c>
      <c r="AI306" s="14" t="str">
        <f>IF(Point[Asset Group]="","",VLOOKUP(Point[Handrail],yes_no,2,FALSE))</f>
        <v/>
      </c>
      <c r="AJ306" s="14" t="str">
        <f>IF(Point[Asset Group]="","",VLOOKUP(Point[Baby Changing],yes_no,2,FALSE))</f>
        <v/>
      </c>
      <c r="AK306" s="14" t="str">
        <f>IF(Point[Asset Group]="","",VLOOKUP(Point[Service Room],yes_no,2,FALSE))</f>
        <v/>
      </c>
      <c r="AL306" s="14" t="str">
        <f>IF(Point[Asset Group]="","",VLOOKUP(Point[Service Tap],service_tap,2,FALSE))</f>
        <v/>
      </c>
      <c r="AM306" s="14" t="str">
        <f>IF(Point[Asset Group]="","",VLOOKUP(Point[Heating Type],wc_heating,2,FALSE))</f>
        <v/>
      </c>
      <c r="AN306" s="14" t="str">
        <f>IF(Point[Asset Group]="","",VLOOKUP(Point[Power Supply],power_supply,2,FALSE))</f>
        <v/>
      </c>
      <c r="AO306" s="14" t="str">
        <f>IF(Point[Asset Group]="","",VLOOKUP(Point[Waste Water],waste_water,2,FALSE))</f>
        <v/>
      </c>
      <c r="AP306" s="14" t="str">
        <f>IF(Point[Asset Group]="","",VLOOKUP(Point[Furniture SubType],subdom_master_gdb,2,FALSE))</f>
        <v/>
      </c>
      <c r="AQ306" s="14" t="str">
        <f>IF(Point[Asset Group]="","",VLOOKUP(Point[Concrete Pad],yes_no,2,FALSE))</f>
        <v/>
      </c>
      <c r="AR306" s="14" t="str">
        <f>IF(Point[Asset Group]="","",VLOOKUP(Point[Material],material_master,2,FALSE))</f>
        <v/>
      </c>
      <c r="AS306" s="14" t="str">
        <f>IF(Point[Asset Group]="","",VLOOKUP(Point[Plumbing],irrigation_plumbing,2,FALSE))</f>
        <v/>
      </c>
      <c r="AT306" s="14" t="str">
        <f>IF(Point[Asset Group]="","",VLOOKUP(Point[Sprinklers],irrigation_sprinklers,2,FALSE))</f>
        <v/>
      </c>
      <c r="AU306" s="14" t="str">
        <f>IF(Point[Asset Group]="","",VLOOKUP(Point[System],irrigation_system,2,FALSE))</f>
        <v/>
      </c>
      <c r="AV306" s="14" t="str">
        <f>IF(Point[Asset Group]="","",VLOOKUP(Point[Status],irrigation_status,2,FALSE))</f>
        <v/>
      </c>
      <c r="AW306" s="11" t="str">
        <f>IF(Point[Date of manufacture]="","",Point[Date of manufacture])</f>
        <v/>
      </c>
      <c r="AX306" s="14" t="str">
        <f>IF(Point[Asset Group]="","",VLOOKUP(Point[Sign Purpose],sign_purpose,2,FALSE))</f>
        <v/>
      </c>
      <c r="AY306" s="14" t="str">
        <f>IF(Point[Asset Group]="","",VLOOKUP(Point[Sign Material],material_master,2,FALSE))</f>
        <v/>
      </c>
      <c r="AZ306" s="14" t="str">
        <f>IF(Point[Asset Group]="","",VLOOKUP(Point[Affixed To],sign_affix,2,FALSE))</f>
        <v/>
      </c>
      <c r="BA306" s="14" t="str">
        <f>IF(Point[Size HxB mm]="","",Point[Size HxB mm])</f>
        <v/>
      </c>
      <c r="BB306" s="14" t="str">
        <f>IF(Point[Height m]="","",Point[Height m])</f>
        <v/>
      </c>
      <c r="BC306" s="14" t="str">
        <f>IF(Point[Asset Group]="","",VLOOKUP(Point[Post Material],material_master,2,FALSE))</f>
        <v/>
      </c>
      <c r="BD306" s="14" t="str">
        <f>IF(Point[Asset Group]="","",VLOOKUP(Point[Post Number],number,2,FALSE))</f>
        <v/>
      </c>
      <c r="BE306" s="14" t="str">
        <f>IF(Point[Asset Group]="","",VLOOKUP(Point[Structure SubType],subdom_master_gdb,2,FALSE))</f>
        <v/>
      </c>
      <c r="BF306" s="14" t="str">
        <f>IF(Point[Area m2]="","",Point[Area m2])</f>
        <v/>
      </c>
      <c r="BG306" s="14" t="str">
        <f>IF(Point[Length m]="","",Point[Length m])</f>
        <v/>
      </c>
      <c r="BH306" s="14" t="str">
        <f>IF(Point[Width m]="","",Point[Width m])</f>
        <v/>
      </c>
      <c r="BI306" s="14" t="str">
        <f>IF(Point[Diameter m]="","",Point[Diameter m])</f>
        <v/>
      </c>
      <c r="BJ306" s="14" t="str">
        <f>IF(Point[Asset Group]="","",VLOOKUP(Point[Number of Pipes],number,2,FALSE))</f>
        <v/>
      </c>
      <c r="BK306" s="14" t="str">
        <f>IF(Point[Asset Group]="","",VLOOKUP(Point[Combined Name],2,FALSE))</f>
        <v/>
      </c>
      <c r="BL306" s="14" t="str">
        <f>IF(Point[Asset Group]="","",VLOOKUP(Point[Size Class],size_class,2,FALSE))</f>
        <v/>
      </c>
      <c r="BM306" s="14" t="str">
        <f>IF(Point[Asset Group]="","",VLOOKUP(Point[Age Class],age_class,2,FALSE))</f>
        <v/>
      </c>
      <c r="BN306" s="14" t="str">
        <f>IF(Point[Girth (cm)]="","",Point[Girth (cm)])</f>
        <v/>
      </c>
      <c r="BO306" s="14" t="str">
        <f>IF(Point[Crown Radius (m)]="","",Point[Crown Radius (m)])</f>
        <v/>
      </c>
      <c r="BP306" s="14" t="str">
        <f>IF(Point[Asset Group]="","",VLOOKUP(Point[Rooting Environment],root_enviro,2,FALSE))</f>
        <v/>
      </c>
      <c r="BQ306" s="14" t="str">
        <f>IF(Point[Asset Group]="","",VLOOKUP(Point[Tree Surround],tree_surround,2,FALSE))</f>
        <v/>
      </c>
      <c r="BR306" s="14" t="str">
        <f>IF(Point[Asset Group]="","",VLOOKUP(Point[Tree Grill],yes_no,2,FALSE))</f>
        <v/>
      </c>
      <c r="BS306" s="14" t="str">
        <f>IF(Point[Asset Group]="","",VLOOKUP(Point[Tree Location],tree_location,2,FALSE))</f>
        <v/>
      </c>
    </row>
    <row r="307" spans="1:71" s="3" customFormat="1" x14ac:dyDescent="0.2">
      <c r="A307" s="3" t="str">
        <f>IF(Point[DWG File Name]="","",Point[DWG File Name])</f>
        <v/>
      </c>
      <c r="B307" s="3" t="str">
        <f>IF(Point[DWG Layer Name]="","",Point[DWG Layer Name])</f>
        <v/>
      </c>
      <c r="C307" s="3" t="str">
        <f>IF(Point[DWG Handle]="","",Point[DWG Handle])</f>
        <v/>
      </c>
      <c r="D307" s="58" t="str">
        <f>IF(Point[X]="","",Point[X])</f>
        <v/>
      </c>
      <c r="E307" s="58" t="str">
        <f>IF(Point[Y]="","",Point[Y])</f>
        <v/>
      </c>
      <c r="F307" s="3" t="str">
        <f>IF(Point[Replacement Asset]="","",Point[Replacement Asset])</f>
        <v/>
      </c>
      <c r="G307" s="3" t="str">
        <f>IF(Point[Asset ID]="","",UPPER(Point[Asset ID]))</f>
        <v/>
      </c>
      <c r="H307" s="3" t="str">
        <f>IF(Point[Asset Group]="","",VLOOKUP(Point[Asset Group],asset_grp_pt,4,FALSE))</f>
        <v/>
      </c>
      <c r="I307" s="3" t="str">
        <f>IF(Point[Asset Group]="","",VLOOKUP(Point[Asset Group],asset_grp_pt,2,FALSE))</f>
        <v/>
      </c>
      <c r="J307" s="3" t="str">
        <f>IF(Point[Asset Group]="","",VLOOKUP(Point[Asset Group],asset_grp_pt,3,FALSE))</f>
        <v/>
      </c>
      <c r="K307" s="3" t="str">
        <f>IF(Point[Asset Group]="","",VLOOKUP(Point[Asset Type],type_master_list,2,FALSE))</f>
        <v/>
      </c>
      <c r="L307" s="3" t="str">
        <f>IF(Point[Asset Name]="","",PROPER(Point[Asset Name]))</f>
        <v/>
      </c>
      <c r="M307" s="11" t="str">
        <f>IF(Point[Install Date]="","",Point[Install Date])</f>
        <v/>
      </c>
      <c r="N307" s="11" t="str">
        <f>IF(Point[Note]="","",PROPER(Point[Note]))</f>
        <v/>
      </c>
      <c r="O307" s="11" t="str">
        <f>IF(Point[Resource Consent Number]="","",UPPER(Point[Resource Consent Number]))</f>
        <v/>
      </c>
      <c r="P307" s="53" t="str">
        <f>IF(Point[Asset Unit Cost]="","",Point[Asset Unit Cost])</f>
        <v/>
      </c>
      <c r="Q307" s="11" t="str">
        <f>IF(Point[Added By]="","",UPPER(Point[Added By]))</f>
        <v/>
      </c>
      <c r="R307" s="11" t="str">
        <f>IF(Point[Added Date]="","",Point[Added Date])</f>
        <v/>
      </c>
      <c r="S307" s="14" t="str">
        <f>IF(Point[Z COORD]="","",Point[Z COORD])</f>
        <v/>
      </c>
      <c r="T307" s="14" t="str">
        <f>IF(Point[Asset Description]="","",PROPER(Point[Asset Description]))</f>
        <v/>
      </c>
      <c r="U307" s="14" t="str">
        <f>IF(Point[[Artist ]]="","",PROPER(Point[[Artist ]]))</f>
        <v/>
      </c>
      <c r="V307" s="14" t="str">
        <f>IF(Point[Material Notes]="","",PROPER(Point[Material Notes]))</f>
        <v/>
      </c>
      <c r="W307" s="14" t="str">
        <f>IF(Point[Dimension Notes]="","",Point[Dimension Notes])</f>
        <v/>
      </c>
      <c r="X307" s="14" t="str">
        <f>IF(Point[List]="","",VLOOKUP(Point[Burner Number],number,2,FALSE))</f>
        <v/>
      </c>
      <c r="Y307" s="14" t="str">
        <f>IF(Point[List]="","",VLOOKUP(Point[Fuel],bbq_fuel,2,FALSE))</f>
        <v/>
      </c>
      <c r="Z307" s="14" t="str">
        <f>IF(Point[List]="","",VLOOKUP(Point[Cabinet Material],bbq_material,2,FALSE))</f>
        <v/>
      </c>
      <c r="AA307" s="14" t="str">
        <f>IF(Point[Asset Group]="","",VLOOKUP(Point[Manufacturer],manufacturer,2,FALSE))</f>
        <v/>
      </c>
      <c r="AB307" s="14" t="str">
        <f>IF(Point[Uinsex WC]="","",Point[Uinsex WC])</f>
        <v/>
      </c>
      <c r="AC307" s="14" t="str">
        <f>IF(Point[Female WC]="","",Point[Female WC])</f>
        <v/>
      </c>
      <c r="AD307" s="14" t="str">
        <f>IF(Point[Male WC]="","",Point[Male WC])</f>
        <v/>
      </c>
      <c r="AE307" s="14" t="str">
        <f>IF(Point[Urinal]="","",Point[Urinal])</f>
        <v/>
      </c>
      <c r="AF307" s="14" t="str">
        <f>IF(Point[Disabled Unisex]="","",Point[Disabled Unisex])</f>
        <v/>
      </c>
      <c r="AG307" s="14" t="str">
        <f>IF(Point[Disabled Female]="","",Point[Disabled Female])</f>
        <v/>
      </c>
      <c r="AH307" s="14" t="str">
        <f>IF(Point[Disabled Male]="","",Point[Disabled Male])</f>
        <v/>
      </c>
      <c r="AI307" s="14" t="str">
        <f>IF(Point[Asset Group]="","",VLOOKUP(Point[Handrail],yes_no,2,FALSE))</f>
        <v/>
      </c>
      <c r="AJ307" s="14" t="str">
        <f>IF(Point[Asset Group]="","",VLOOKUP(Point[Baby Changing],yes_no,2,FALSE))</f>
        <v/>
      </c>
      <c r="AK307" s="14" t="str">
        <f>IF(Point[Asset Group]="","",VLOOKUP(Point[Service Room],yes_no,2,FALSE))</f>
        <v/>
      </c>
      <c r="AL307" s="14" t="str">
        <f>IF(Point[Asset Group]="","",VLOOKUP(Point[Service Tap],service_tap,2,FALSE))</f>
        <v/>
      </c>
      <c r="AM307" s="14" t="str">
        <f>IF(Point[Asset Group]="","",VLOOKUP(Point[Heating Type],wc_heating,2,FALSE))</f>
        <v/>
      </c>
      <c r="AN307" s="14" t="str">
        <f>IF(Point[Asset Group]="","",VLOOKUP(Point[Power Supply],power_supply,2,FALSE))</f>
        <v/>
      </c>
      <c r="AO307" s="14" t="str">
        <f>IF(Point[Asset Group]="","",VLOOKUP(Point[Waste Water],waste_water,2,FALSE))</f>
        <v/>
      </c>
      <c r="AP307" s="14" t="str">
        <f>IF(Point[Asset Group]="","",VLOOKUP(Point[Furniture SubType],subdom_master_gdb,2,FALSE))</f>
        <v/>
      </c>
      <c r="AQ307" s="14" t="str">
        <f>IF(Point[Asset Group]="","",VLOOKUP(Point[Concrete Pad],yes_no,2,FALSE))</f>
        <v/>
      </c>
      <c r="AR307" s="14" t="str">
        <f>IF(Point[Asset Group]="","",VLOOKUP(Point[Material],material_master,2,FALSE))</f>
        <v/>
      </c>
      <c r="AS307" s="14" t="str">
        <f>IF(Point[Asset Group]="","",VLOOKUP(Point[Plumbing],irrigation_plumbing,2,FALSE))</f>
        <v/>
      </c>
      <c r="AT307" s="14" t="str">
        <f>IF(Point[Asset Group]="","",VLOOKUP(Point[Sprinklers],irrigation_sprinklers,2,FALSE))</f>
        <v/>
      </c>
      <c r="AU307" s="14" t="str">
        <f>IF(Point[Asset Group]="","",VLOOKUP(Point[System],irrigation_system,2,FALSE))</f>
        <v/>
      </c>
      <c r="AV307" s="14" t="str">
        <f>IF(Point[Asset Group]="","",VLOOKUP(Point[Status],irrigation_status,2,FALSE))</f>
        <v/>
      </c>
      <c r="AW307" s="11" t="str">
        <f>IF(Point[Date of manufacture]="","",Point[Date of manufacture])</f>
        <v/>
      </c>
      <c r="AX307" s="14" t="str">
        <f>IF(Point[Asset Group]="","",VLOOKUP(Point[Sign Purpose],sign_purpose,2,FALSE))</f>
        <v/>
      </c>
      <c r="AY307" s="14" t="str">
        <f>IF(Point[Asset Group]="","",VLOOKUP(Point[Sign Material],material_master,2,FALSE))</f>
        <v/>
      </c>
      <c r="AZ307" s="14" t="str">
        <f>IF(Point[Asset Group]="","",VLOOKUP(Point[Affixed To],sign_affix,2,FALSE))</f>
        <v/>
      </c>
      <c r="BA307" s="14" t="str">
        <f>IF(Point[Size HxB mm]="","",Point[Size HxB mm])</f>
        <v/>
      </c>
      <c r="BB307" s="14" t="str">
        <f>IF(Point[Height m]="","",Point[Height m])</f>
        <v/>
      </c>
      <c r="BC307" s="14" t="str">
        <f>IF(Point[Asset Group]="","",VLOOKUP(Point[Post Material],material_master,2,FALSE))</f>
        <v/>
      </c>
      <c r="BD307" s="14" t="str">
        <f>IF(Point[Asset Group]="","",VLOOKUP(Point[Post Number],number,2,FALSE))</f>
        <v/>
      </c>
      <c r="BE307" s="14" t="str">
        <f>IF(Point[Asset Group]="","",VLOOKUP(Point[Structure SubType],subdom_master_gdb,2,FALSE))</f>
        <v/>
      </c>
      <c r="BF307" s="14" t="str">
        <f>IF(Point[Area m2]="","",Point[Area m2])</f>
        <v/>
      </c>
      <c r="BG307" s="14" t="str">
        <f>IF(Point[Length m]="","",Point[Length m])</f>
        <v/>
      </c>
      <c r="BH307" s="14" t="str">
        <f>IF(Point[Width m]="","",Point[Width m])</f>
        <v/>
      </c>
      <c r="BI307" s="14" t="str">
        <f>IF(Point[Diameter m]="","",Point[Diameter m])</f>
        <v/>
      </c>
      <c r="BJ307" s="14" t="str">
        <f>IF(Point[Asset Group]="","",VLOOKUP(Point[Number of Pipes],number,2,FALSE))</f>
        <v/>
      </c>
      <c r="BK307" s="14" t="str">
        <f>IF(Point[Asset Group]="","",VLOOKUP(Point[Combined Name],2,FALSE))</f>
        <v/>
      </c>
      <c r="BL307" s="14" t="str">
        <f>IF(Point[Asset Group]="","",VLOOKUP(Point[Size Class],size_class,2,FALSE))</f>
        <v/>
      </c>
      <c r="BM307" s="14" t="str">
        <f>IF(Point[Asset Group]="","",VLOOKUP(Point[Age Class],age_class,2,FALSE))</f>
        <v/>
      </c>
      <c r="BN307" s="14" t="str">
        <f>IF(Point[Girth (cm)]="","",Point[Girth (cm)])</f>
        <v/>
      </c>
      <c r="BO307" s="14" t="str">
        <f>IF(Point[Crown Radius (m)]="","",Point[Crown Radius (m)])</f>
        <v/>
      </c>
      <c r="BP307" s="14" t="str">
        <f>IF(Point[Asset Group]="","",VLOOKUP(Point[Rooting Environment],root_enviro,2,FALSE))</f>
        <v/>
      </c>
      <c r="BQ307" s="14" t="str">
        <f>IF(Point[Asset Group]="","",VLOOKUP(Point[Tree Surround],tree_surround,2,FALSE))</f>
        <v/>
      </c>
      <c r="BR307" s="14" t="str">
        <f>IF(Point[Asset Group]="","",VLOOKUP(Point[Tree Grill],yes_no,2,FALSE))</f>
        <v/>
      </c>
      <c r="BS307" s="14" t="str">
        <f>IF(Point[Asset Group]="","",VLOOKUP(Point[Tree Location],tree_location,2,FALSE))</f>
        <v/>
      </c>
    </row>
    <row r="308" spans="1:71" s="3" customFormat="1" x14ac:dyDescent="0.2">
      <c r="A308" s="3" t="str">
        <f>IF(Point[DWG File Name]="","",Point[DWG File Name])</f>
        <v/>
      </c>
      <c r="B308" s="3" t="str">
        <f>IF(Point[DWG Layer Name]="","",Point[DWG Layer Name])</f>
        <v/>
      </c>
      <c r="C308" s="3" t="str">
        <f>IF(Point[DWG Handle]="","",Point[DWG Handle])</f>
        <v/>
      </c>
      <c r="D308" s="58" t="str">
        <f>IF(Point[X]="","",Point[X])</f>
        <v/>
      </c>
      <c r="E308" s="58" t="str">
        <f>IF(Point[Y]="","",Point[Y])</f>
        <v/>
      </c>
      <c r="F308" s="3" t="str">
        <f>IF(Point[Replacement Asset]="","",Point[Replacement Asset])</f>
        <v/>
      </c>
      <c r="G308" s="3" t="str">
        <f>IF(Point[Asset ID]="","",UPPER(Point[Asset ID]))</f>
        <v/>
      </c>
      <c r="H308" s="3" t="str">
        <f>IF(Point[Asset Group]="","",VLOOKUP(Point[Asset Group],asset_grp_pt,4,FALSE))</f>
        <v/>
      </c>
      <c r="I308" s="3" t="str">
        <f>IF(Point[Asset Group]="","",VLOOKUP(Point[Asset Group],asset_grp_pt,2,FALSE))</f>
        <v/>
      </c>
      <c r="J308" s="3" t="str">
        <f>IF(Point[Asset Group]="","",VLOOKUP(Point[Asset Group],asset_grp_pt,3,FALSE))</f>
        <v/>
      </c>
      <c r="K308" s="3" t="str">
        <f>IF(Point[Asset Group]="","",VLOOKUP(Point[Asset Type],type_master_list,2,FALSE))</f>
        <v/>
      </c>
      <c r="L308" s="3" t="str">
        <f>IF(Point[Asset Name]="","",PROPER(Point[Asset Name]))</f>
        <v/>
      </c>
      <c r="M308" s="11" t="str">
        <f>IF(Point[Install Date]="","",Point[Install Date])</f>
        <v/>
      </c>
      <c r="N308" s="11" t="str">
        <f>IF(Point[Note]="","",PROPER(Point[Note]))</f>
        <v/>
      </c>
      <c r="O308" s="11" t="str">
        <f>IF(Point[Resource Consent Number]="","",UPPER(Point[Resource Consent Number]))</f>
        <v/>
      </c>
      <c r="P308" s="53" t="str">
        <f>IF(Point[Asset Unit Cost]="","",Point[Asset Unit Cost])</f>
        <v/>
      </c>
      <c r="Q308" s="11" t="str">
        <f>IF(Point[Added By]="","",UPPER(Point[Added By]))</f>
        <v/>
      </c>
      <c r="R308" s="11" t="str">
        <f>IF(Point[Added Date]="","",Point[Added Date])</f>
        <v/>
      </c>
      <c r="S308" s="14" t="str">
        <f>IF(Point[Z COORD]="","",Point[Z COORD])</f>
        <v/>
      </c>
      <c r="T308" s="14" t="str">
        <f>IF(Point[Asset Description]="","",PROPER(Point[Asset Description]))</f>
        <v/>
      </c>
      <c r="U308" s="14" t="str">
        <f>IF(Point[[Artist ]]="","",PROPER(Point[[Artist ]]))</f>
        <v/>
      </c>
      <c r="V308" s="14" t="str">
        <f>IF(Point[Material Notes]="","",PROPER(Point[Material Notes]))</f>
        <v/>
      </c>
      <c r="W308" s="14" t="str">
        <f>IF(Point[Dimension Notes]="","",Point[Dimension Notes])</f>
        <v/>
      </c>
      <c r="X308" s="14" t="str">
        <f>IF(Point[List]="","",VLOOKUP(Point[Burner Number],number,2,FALSE))</f>
        <v/>
      </c>
      <c r="Y308" s="14" t="str">
        <f>IF(Point[List]="","",VLOOKUP(Point[Fuel],bbq_fuel,2,FALSE))</f>
        <v/>
      </c>
      <c r="Z308" s="14" t="str">
        <f>IF(Point[List]="","",VLOOKUP(Point[Cabinet Material],bbq_material,2,FALSE))</f>
        <v/>
      </c>
      <c r="AA308" s="14" t="str">
        <f>IF(Point[Asset Group]="","",VLOOKUP(Point[Manufacturer],manufacturer,2,FALSE))</f>
        <v/>
      </c>
      <c r="AB308" s="14" t="str">
        <f>IF(Point[Uinsex WC]="","",Point[Uinsex WC])</f>
        <v/>
      </c>
      <c r="AC308" s="14" t="str">
        <f>IF(Point[Female WC]="","",Point[Female WC])</f>
        <v/>
      </c>
      <c r="AD308" s="14" t="str">
        <f>IF(Point[Male WC]="","",Point[Male WC])</f>
        <v/>
      </c>
      <c r="AE308" s="14" t="str">
        <f>IF(Point[Urinal]="","",Point[Urinal])</f>
        <v/>
      </c>
      <c r="AF308" s="14" t="str">
        <f>IF(Point[Disabled Unisex]="","",Point[Disabled Unisex])</f>
        <v/>
      </c>
      <c r="AG308" s="14" t="str">
        <f>IF(Point[Disabled Female]="","",Point[Disabled Female])</f>
        <v/>
      </c>
      <c r="AH308" s="14" t="str">
        <f>IF(Point[Disabled Male]="","",Point[Disabled Male])</f>
        <v/>
      </c>
      <c r="AI308" s="14" t="str">
        <f>IF(Point[Asset Group]="","",VLOOKUP(Point[Handrail],yes_no,2,FALSE))</f>
        <v/>
      </c>
      <c r="AJ308" s="14" t="str">
        <f>IF(Point[Asset Group]="","",VLOOKUP(Point[Baby Changing],yes_no,2,FALSE))</f>
        <v/>
      </c>
      <c r="AK308" s="14" t="str">
        <f>IF(Point[Asset Group]="","",VLOOKUP(Point[Service Room],yes_no,2,FALSE))</f>
        <v/>
      </c>
      <c r="AL308" s="14" t="str">
        <f>IF(Point[Asset Group]="","",VLOOKUP(Point[Service Tap],service_tap,2,FALSE))</f>
        <v/>
      </c>
      <c r="AM308" s="14" t="str">
        <f>IF(Point[Asset Group]="","",VLOOKUP(Point[Heating Type],wc_heating,2,FALSE))</f>
        <v/>
      </c>
      <c r="AN308" s="14" t="str">
        <f>IF(Point[Asset Group]="","",VLOOKUP(Point[Power Supply],power_supply,2,FALSE))</f>
        <v/>
      </c>
      <c r="AO308" s="14" t="str">
        <f>IF(Point[Asset Group]="","",VLOOKUP(Point[Waste Water],waste_water,2,FALSE))</f>
        <v/>
      </c>
      <c r="AP308" s="14" t="str">
        <f>IF(Point[Asset Group]="","",VLOOKUP(Point[Furniture SubType],subdom_master_gdb,2,FALSE))</f>
        <v/>
      </c>
      <c r="AQ308" s="14" t="str">
        <f>IF(Point[Asset Group]="","",VLOOKUP(Point[Concrete Pad],yes_no,2,FALSE))</f>
        <v/>
      </c>
      <c r="AR308" s="14" t="str">
        <f>IF(Point[Asset Group]="","",VLOOKUP(Point[Material],material_master,2,FALSE))</f>
        <v/>
      </c>
      <c r="AS308" s="14" t="str">
        <f>IF(Point[Asset Group]="","",VLOOKUP(Point[Plumbing],irrigation_plumbing,2,FALSE))</f>
        <v/>
      </c>
      <c r="AT308" s="14" t="str">
        <f>IF(Point[Asset Group]="","",VLOOKUP(Point[Sprinklers],irrigation_sprinklers,2,FALSE))</f>
        <v/>
      </c>
      <c r="AU308" s="14" t="str">
        <f>IF(Point[Asset Group]="","",VLOOKUP(Point[System],irrigation_system,2,FALSE))</f>
        <v/>
      </c>
      <c r="AV308" s="14" t="str">
        <f>IF(Point[Asset Group]="","",VLOOKUP(Point[Status],irrigation_status,2,FALSE))</f>
        <v/>
      </c>
      <c r="AW308" s="11" t="str">
        <f>IF(Point[Date of manufacture]="","",Point[Date of manufacture])</f>
        <v/>
      </c>
      <c r="AX308" s="14" t="str">
        <f>IF(Point[Asset Group]="","",VLOOKUP(Point[Sign Purpose],sign_purpose,2,FALSE))</f>
        <v/>
      </c>
      <c r="AY308" s="14" t="str">
        <f>IF(Point[Asset Group]="","",VLOOKUP(Point[Sign Material],material_master,2,FALSE))</f>
        <v/>
      </c>
      <c r="AZ308" s="14" t="str">
        <f>IF(Point[Asset Group]="","",VLOOKUP(Point[Affixed To],sign_affix,2,FALSE))</f>
        <v/>
      </c>
      <c r="BA308" s="14" t="str">
        <f>IF(Point[Size HxB mm]="","",Point[Size HxB mm])</f>
        <v/>
      </c>
      <c r="BB308" s="14" t="str">
        <f>IF(Point[Height m]="","",Point[Height m])</f>
        <v/>
      </c>
      <c r="BC308" s="14" t="str">
        <f>IF(Point[Asset Group]="","",VLOOKUP(Point[Post Material],material_master,2,FALSE))</f>
        <v/>
      </c>
      <c r="BD308" s="14" t="str">
        <f>IF(Point[Asset Group]="","",VLOOKUP(Point[Post Number],number,2,FALSE))</f>
        <v/>
      </c>
      <c r="BE308" s="14" t="str">
        <f>IF(Point[Asset Group]="","",VLOOKUP(Point[Structure SubType],subdom_master_gdb,2,FALSE))</f>
        <v/>
      </c>
      <c r="BF308" s="14" t="str">
        <f>IF(Point[Area m2]="","",Point[Area m2])</f>
        <v/>
      </c>
      <c r="BG308" s="14" t="str">
        <f>IF(Point[Length m]="","",Point[Length m])</f>
        <v/>
      </c>
      <c r="BH308" s="14" t="str">
        <f>IF(Point[Width m]="","",Point[Width m])</f>
        <v/>
      </c>
      <c r="BI308" s="14" t="str">
        <f>IF(Point[Diameter m]="","",Point[Diameter m])</f>
        <v/>
      </c>
      <c r="BJ308" s="14" t="str">
        <f>IF(Point[Asset Group]="","",VLOOKUP(Point[Number of Pipes],number,2,FALSE))</f>
        <v/>
      </c>
      <c r="BK308" s="14" t="str">
        <f>IF(Point[Asset Group]="","",VLOOKUP(Point[Combined Name],2,FALSE))</f>
        <v/>
      </c>
      <c r="BL308" s="14" t="str">
        <f>IF(Point[Asset Group]="","",VLOOKUP(Point[Size Class],size_class,2,FALSE))</f>
        <v/>
      </c>
      <c r="BM308" s="14" t="str">
        <f>IF(Point[Asset Group]="","",VLOOKUP(Point[Age Class],age_class,2,FALSE))</f>
        <v/>
      </c>
      <c r="BN308" s="14" t="str">
        <f>IF(Point[Girth (cm)]="","",Point[Girth (cm)])</f>
        <v/>
      </c>
      <c r="BO308" s="14" t="str">
        <f>IF(Point[Crown Radius (m)]="","",Point[Crown Radius (m)])</f>
        <v/>
      </c>
      <c r="BP308" s="14" t="str">
        <f>IF(Point[Asset Group]="","",VLOOKUP(Point[Rooting Environment],root_enviro,2,FALSE))</f>
        <v/>
      </c>
      <c r="BQ308" s="14" t="str">
        <f>IF(Point[Asset Group]="","",VLOOKUP(Point[Tree Surround],tree_surround,2,FALSE))</f>
        <v/>
      </c>
      <c r="BR308" s="14" t="str">
        <f>IF(Point[Asset Group]="","",VLOOKUP(Point[Tree Grill],yes_no,2,FALSE))</f>
        <v/>
      </c>
      <c r="BS308" s="14" t="str">
        <f>IF(Point[Asset Group]="","",VLOOKUP(Point[Tree Location],tree_location,2,FALSE))</f>
        <v/>
      </c>
    </row>
    <row r="309" spans="1:71" s="3" customFormat="1" x14ac:dyDescent="0.2">
      <c r="A309" s="3" t="str">
        <f>IF(Point[DWG File Name]="","",Point[DWG File Name])</f>
        <v/>
      </c>
      <c r="B309" s="3" t="str">
        <f>IF(Point[DWG Layer Name]="","",Point[DWG Layer Name])</f>
        <v/>
      </c>
      <c r="C309" s="3" t="str">
        <f>IF(Point[DWG Handle]="","",Point[DWG Handle])</f>
        <v/>
      </c>
      <c r="D309" s="58" t="str">
        <f>IF(Point[X]="","",Point[X])</f>
        <v/>
      </c>
      <c r="E309" s="58" t="str">
        <f>IF(Point[Y]="","",Point[Y])</f>
        <v/>
      </c>
      <c r="F309" s="3" t="str">
        <f>IF(Point[Replacement Asset]="","",Point[Replacement Asset])</f>
        <v/>
      </c>
      <c r="G309" s="3" t="str">
        <f>IF(Point[Asset ID]="","",UPPER(Point[Asset ID]))</f>
        <v/>
      </c>
      <c r="H309" s="3" t="str">
        <f>IF(Point[Asset Group]="","",VLOOKUP(Point[Asset Group],asset_grp_pt,4,FALSE))</f>
        <v/>
      </c>
      <c r="I309" s="3" t="str">
        <f>IF(Point[Asset Group]="","",VLOOKUP(Point[Asset Group],asset_grp_pt,2,FALSE))</f>
        <v/>
      </c>
      <c r="J309" s="3" t="str">
        <f>IF(Point[Asset Group]="","",VLOOKUP(Point[Asset Group],asset_grp_pt,3,FALSE))</f>
        <v/>
      </c>
      <c r="K309" s="3" t="str">
        <f>IF(Point[Asset Group]="","",VLOOKUP(Point[Asset Type],type_master_list,2,FALSE))</f>
        <v/>
      </c>
      <c r="L309" s="3" t="str">
        <f>IF(Point[Asset Name]="","",PROPER(Point[Asset Name]))</f>
        <v/>
      </c>
      <c r="M309" s="11" t="str">
        <f>IF(Point[Install Date]="","",Point[Install Date])</f>
        <v/>
      </c>
      <c r="N309" s="11" t="str">
        <f>IF(Point[Note]="","",PROPER(Point[Note]))</f>
        <v/>
      </c>
      <c r="O309" s="11" t="str">
        <f>IF(Point[Resource Consent Number]="","",UPPER(Point[Resource Consent Number]))</f>
        <v/>
      </c>
      <c r="P309" s="53" t="str">
        <f>IF(Point[Asset Unit Cost]="","",Point[Asset Unit Cost])</f>
        <v/>
      </c>
      <c r="Q309" s="11" t="str">
        <f>IF(Point[Added By]="","",UPPER(Point[Added By]))</f>
        <v/>
      </c>
      <c r="R309" s="11" t="str">
        <f>IF(Point[Added Date]="","",Point[Added Date])</f>
        <v/>
      </c>
      <c r="S309" s="14" t="str">
        <f>IF(Point[Z COORD]="","",Point[Z COORD])</f>
        <v/>
      </c>
      <c r="T309" s="14" t="str">
        <f>IF(Point[Asset Description]="","",PROPER(Point[Asset Description]))</f>
        <v/>
      </c>
      <c r="U309" s="14" t="str">
        <f>IF(Point[[Artist ]]="","",PROPER(Point[[Artist ]]))</f>
        <v/>
      </c>
      <c r="V309" s="14" t="str">
        <f>IF(Point[Material Notes]="","",PROPER(Point[Material Notes]))</f>
        <v/>
      </c>
      <c r="W309" s="14" t="str">
        <f>IF(Point[Dimension Notes]="","",Point[Dimension Notes])</f>
        <v/>
      </c>
      <c r="X309" s="14" t="str">
        <f>IF(Point[List]="","",VLOOKUP(Point[Burner Number],number,2,FALSE))</f>
        <v/>
      </c>
      <c r="Y309" s="14" t="str">
        <f>IF(Point[List]="","",VLOOKUP(Point[Fuel],bbq_fuel,2,FALSE))</f>
        <v/>
      </c>
      <c r="Z309" s="14" t="str">
        <f>IF(Point[List]="","",VLOOKUP(Point[Cabinet Material],bbq_material,2,FALSE))</f>
        <v/>
      </c>
      <c r="AA309" s="14" t="str">
        <f>IF(Point[Asset Group]="","",VLOOKUP(Point[Manufacturer],manufacturer,2,FALSE))</f>
        <v/>
      </c>
      <c r="AB309" s="14" t="str">
        <f>IF(Point[Uinsex WC]="","",Point[Uinsex WC])</f>
        <v/>
      </c>
      <c r="AC309" s="14" t="str">
        <f>IF(Point[Female WC]="","",Point[Female WC])</f>
        <v/>
      </c>
      <c r="AD309" s="14" t="str">
        <f>IF(Point[Male WC]="","",Point[Male WC])</f>
        <v/>
      </c>
      <c r="AE309" s="14" t="str">
        <f>IF(Point[Urinal]="","",Point[Urinal])</f>
        <v/>
      </c>
      <c r="AF309" s="14" t="str">
        <f>IF(Point[Disabled Unisex]="","",Point[Disabled Unisex])</f>
        <v/>
      </c>
      <c r="AG309" s="14" t="str">
        <f>IF(Point[Disabled Female]="","",Point[Disabled Female])</f>
        <v/>
      </c>
      <c r="AH309" s="14" t="str">
        <f>IF(Point[Disabled Male]="","",Point[Disabled Male])</f>
        <v/>
      </c>
      <c r="AI309" s="14" t="str">
        <f>IF(Point[Asset Group]="","",VLOOKUP(Point[Handrail],yes_no,2,FALSE))</f>
        <v/>
      </c>
      <c r="AJ309" s="14" t="str">
        <f>IF(Point[Asset Group]="","",VLOOKUP(Point[Baby Changing],yes_no,2,FALSE))</f>
        <v/>
      </c>
      <c r="AK309" s="14" t="str">
        <f>IF(Point[Asset Group]="","",VLOOKUP(Point[Service Room],yes_no,2,FALSE))</f>
        <v/>
      </c>
      <c r="AL309" s="14" t="str">
        <f>IF(Point[Asset Group]="","",VLOOKUP(Point[Service Tap],service_tap,2,FALSE))</f>
        <v/>
      </c>
      <c r="AM309" s="14" t="str">
        <f>IF(Point[Asset Group]="","",VLOOKUP(Point[Heating Type],wc_heating,2,FALSE))</f>
        <v/>
      </c>
      <c r="AN309" s="14" t="str">
        <f>IF(Point[Asset Group]="","",VLOOKUP(Point[Power Supply],power_supply,2,FALSE))</f>
        <v/>
      </c>
      <c r="AO309" s="14" t="str">
        <f>IF(Point[Asset Group]="","",VLOOKUP(Point[Waste Water],waste_water,2,FALSE))</f>
        <v/>
      </c>
      <c r="AP309" s="14" t="str">
        <f>IF(Point[Asset Group]="","",VLOOKUP(Point[Furniture SubType],subdom_master_gdb,2,FALSE))</f>
        <v/>
      </c>
      <c r="AQ309" s="14" t="str">
        <f>IF(Point[Asset Group]="","",VLOOKUP(Point[Concrete Pad],yes_no,2,FALSE))</f>
        <v/>
      </c>
      <c r="AR309" s="14" t="str">
        <f>IF(Point[Asset Group]="","",VLOOKUP(Point[Material],material_master,2,FALSE))</f>
        <v/>
      </c>
      <c r="AS309" s="14" t="str">
        <f>IF(Point[Asset Group]="","",VLOOKUP(Point[Plumbing],irrigation_plumbing,2,FALSE))</f>
        <v/>
      </c>
      <c r="AT309" s="14" t="str">
        <f>IF(Point[Asset Group]="","",VLOOKUP(Point[Sprinklers],irrigation_sprinklers,2,FALSE))</f>
        <v/>
      </c>
      <c r="AU309" s="14" t="str">
        <f>IF(Point[Asset Group]="","",VLOOKUP(Point[System],irrigation_system,2,FALSE))</f>
        <v/>
      </c>
      <c r="AV309" s="14" t="str">
        <f>IF(Point[Asset Group]="","",VLOOKUP(Point[Status],irrigation_status,2,FALSE))</f>
        <v/>
      </c>
      <c r="AW309" s="11" t="str">
        <f>IF(Point[Date of manufacture]="","",Point[Date of manufacture])</f>
        <v/>
      </c>
      <c r="AX309" s="14" t="str">
        <f>IF(Point[Asset Group]="","",VLOOKUP(Point[Sign Purpose],sign_purpose,2,FALSE))</f>
        <v/>
      </c>
      <c r="AY309" s="14" t="str">
        <f>IF(Point[Asset Group]="","",VLOOKUP(Point[Sign Material],material_master,2,FALSE))</f>
        <v/>
      </c>
      <c r="AZ309" s="14" t="str">
        <f>IF(Point[Asset Group]="","",VLOOKUP(Point[Affixed To],sign_affix,2,FALSE))</f>
        <v/>
      </c>
      <c r="BA309" s="14" t="str">
        <f>IF(Point[Size HxB mm]="","",Point[Size HxB mm])</f>
        <v/>
      </c>
      <c r="BB309" s="14" t="str">
        <f>IF(Point[Height m]="","",Point[Height m])</f>
        <v/>
      </c>
      <c r="BC309" s="14" t="str">
        <f>IF(Point[Asset Group]="","",VLOOKUP(Point[Post Material],material_master,2,FALSE))</f>
        <v/>
      </c>
      <c r="BD309" s="14" t="str">
        <f>IF(Point[Asset Group]="","",VLOOKUP(Point[Post Number],number,2,FALSE))</f>
        <v/>
      </c>
      <c r="BE309" s="14" t="str">
        <f>IF(Point[Asset Group]="","",VLOOKUP(Point[Structure SubType],subdom_master_gdb,2,FALSE))</f>
        <v/>
      </c>
      <c r="BF309" s="14" t="str">
        <f>IF(Point[Area m2]="","",Point[Area m2])</f>
        <v/>
      </c>
      <c r="BG309" s="14" t="str">
        <f>IF(Point[Length m]="","",Point[Length m])</f>
        <v/>
      </c>
      <c r="BH309" s="14" t="str">
        <f>IF(Point[Width m]="","",Point[Width m])</f>
        <v/>
      </c>
      <c r="BI309" s="14" t="str">
        <f>IF(Point[Diameter m]="","",Point[Diameter m])</f>
        <v/>
      </c>
      <c r="BJ309" s="14" t="str">
        <f>IF(Point[Asset Group]="","",VLOOKUP(Point[Number of Pipes],number,2,FALSE))</f>
        <v/>
      </c>
      <c r="BK309" s="14" t="str">
        <f>IF(Point[Asset Group]="","",VLOOKUP(Point[Combined Name],2,FALSE))</f>
        <v/>
      </c>
      <c r="BL309" s="14" t="str">
        <f>IF(Point[Asset Group]="","",VLOOKUP(Point[Size Class],size_class,2,FALSE))</f>
        <v/>
      </c>
      <c r="BM309" s="14" t="str">
        <f>IF(Point[Asset Group]="","",VLOOKUP(Point[Age Class],age_class,2,FALSE))</f>
        <v/>
      </c>
      <c r="BN309" s="14" t="str">
        <f>IF(Point[Girth (cm)]="","",Point[Girth (cm)])</f>
        <v/>
      </c>
      <c r="BO309" s="14" t="str">
        <f>IF(Point[Crown Radius (m)]="","",Point[Crown Radius (m)])</f>
        <v/>
      </c>
      <c r="BP309" s="14" t="str">
        <f>IF(Point[Asset Group]="","",VLOOKUP(Point[Rooting Environment],root_enviro,2,FALSE))</f>
        <v/>
      </c>
      <c r="BQ309" s="14" t="str">
        <f>IF(Point[Asset Group]="","",VLOOKUP(Point[Tree Surround],tree_surround,2,FALSE))</f>
        <v/>
      </c>
      <c r="BR309" s="14" t="str">
        <f>IF(Point[Asset Group]="","",VLOOKUP(Point[Tree Grill],yes_no,2,FALSE))</f>
        <v/>
      </c>
      <c r="BS309" s="14" t="str">
        <f>IF(Point[Asset Group]="","",VLOOKUP(Point[Tree Location],tree_location,2,FALSE))</f>
        <v/>
      </c>
    </row>
    <row r="310" spans="1:71" s="3" customFormat="1" x14ac:dyDescent="0.2">
      <c r="A310" s="3" t="str">
        <f>IF(Point[DWG File Name]="","",Point[DWG File Name])</f>
        <v/>
      </c>
      <c r="B310" s="3" t="str">
        <f>IF(Point[DWG Layer Name]="","",Point[DWG Layer Name])</f>
        <v/>
      </c>
      <c r="C310" s="3" t="str">
        <f>IF(Point[DWG Handle]="","",Point[DWG Handle])</f>
        <v/>
      </c>
      <c r="D310" s="58" t="str">
        <f>IF(Point[X]="","",Point[X])</f>
        <v/>
      </c>
      <c r="E310" s="58" t="str">
        <f>IF(Point[Y]="","",Point[Y])</f>
        <v/>
      </c>
      <c r="F310" s="3" t="str">
        <f>IF(Point[Replacement Asset]="","",Point[Replacement Asset])</f>
        <v/>
      </c>
      <c r="G310" s="3" t="str">
        <f>IF(Point[Asset ID]="","",UPPER(Point[Asset ID]))</f>
        <v/>
      </c>
      <c r="H310" s="3" t="str">
        <f>IF(Point[Asset Group]="","",VLOOKUP(Point[Asset Group],asset_grp_pt,4,FALSE))</f>
        <v/>
      </c>
      <c r="I310" s="3" t="str">
        <f>IF(Point[Asset Group]="","",VLOOKUP(Point[Asset Group],asset_grp_pt,2,FALSE))</f>
        <v/>
      </c>
      <c r="J310" s="3" t="str">
        <f>IF(Point[Asset Group]="","",VLOOKUP(Point[Asset Group],asset_grp_pt,3,FALSE))</f>
        <v/>
      </c>
      <c r="K310" s="3" t="str">
        <f>IF(Point[Asset Group]="","",VLOOKUP(Point[Asset Type],type_master_list,2,FALSE))</f>
        <v/>
      </c>
      <c r="L310" s="3" t="str">
        <f>IF(Point[Asset Name]="","",PROPER(Point[Asset Name]))</f>
        <v/>
      </c>
      <c r="M310" s="11" t="str">
        <f>IF(Point[Install Date]="","",Point[Install Date])</f>
        <v/>
      </c>
      <c r="N310" s="11" t="str">
        <f>IF(Point[Note]="","",PROPER(Point[Note]))</f>
        <v/>
      </c>
      <c r="O310" s="11" t="str">
        <f>IF(Point[Resource Consent Number]="","",UPPER(Point[Resource Consent Number]))</f>
        <v/>
      </c>
      <c r="P310" s="53" t="str">
        <f>IF(Point[Asset Unit Cost]="","",Point[Asset Unit Cost])</f>
        <v/>
      </c>
      <c r="Q310" s="11" t="str">
        <f>IF(Point[Added By]="","",UPPER(Point[Added By]))</f>
        <v/>
      </c>
      <c r="R310" s="11" t="str">
        <f>IF(Point[Added Date]="","",Point[Added Date])</f>
        <v/>
      </c>
      <c r="S310" s="14" t="str">
        <f>IF(Point[Z COORD]="","",Point[Z COORD])</f>
        <v/>
      </c>
      <c r="T310" s="14" t="str">
        <f>IF(Point[Asset Description]="","",PROPER(Point[Asset Description]))</f>
        <v/>
      </c>
      <c r="U310" s="14" t="str">
        <f>IF(Point[[Artist ]]="","",PROPER(Point[[Artist ]]))</f>
        <v/>
      </c>
      <c r="V310" s="14" t="str">
        <f>IF(Point[Material Notes]="","",PROPER(Point[Material Notes]))</f>
        <v/>
      </c>
      <c r="W310" s="14" t="str">
        <f>IF(Point[Dimension Notes]="","",Point[Dimension Notes])</f>
        <v/>
      </c>
      <c r="X310" s="14" t="str">
        <f>IF(Point[List]="","",VLOOKUP(Point[Burner Number],number,2,FALSE))</f>
        <v/>
      </c>
      <c r="Y310" s="14" t="str">
        <f>IF(Point[List]="","",VLOOKUP(Point[Fuel],bbq_fuel,2,FALSE))</f>
        <v/>
      </c>
      <c r="Z310" s="14" t="str">
        <f>IF(Point[List]="","",VLOOKUP(Point[Cabinet Material],bbq_material,2,FALSE))</f>
        <v/>
      </c>
      <c r="AA310" s="14" t="str">
        <f>IF(Point[Asset Group]="","",VLOOKUP(Point[Manufacturer],manufacturer,2,FALSE))</f>
        <v/>
      </c>
      <c r="AB310" s="14" t="str">
        <f>IF(Point[Uinsex WC]="","",Point[Uinsex WC])</f>
        <v/>
      </c>
      <c r="AC310" s="14" t="str">
        <f>IF(Point[Female WC]="","",Point[Female WC])</f>
        <v/>
      </c>
      <c r="AD310" s="14" t="str">
        <f>IF(Point[Male WC]="","",Point[Male WC])</f>
        <v/>
      </c>
      <c r="AE310" s="14" t="str">
        <f>IF(Point[Urinal]="","",Point[Urinal])</f>
        <v/>
      </c>
      <c r="AF310" s="14" t="str">
        <f>IF(Point[Disabled Unisex]="","",Point[Disabled Unisex])</f>
        <v/>
      </c>
      <c r="AG310" s="14" t="str">
        <f>IF(Point[Disabled Female]="","",Point[Disabled Female])</f>
        <v/>
      </c>
      <c r="AH310" s="14" t="str">
        <f>IF(Point[Disabled Male]="","",Point[Disabled Male])</f>
        <v/>
      </c>
      <c r="AI310" s="14" t="str">
        <f>IF(Point[Asset Group]="","",VLOOKUP(Point[Handrail],yes_no,2,FALSE))</f>
        <v/>
      </c>
      <c r="AJ310" s="14" t="str">
        <f>IF(Point[Asset Group]="","",VLOOKUP(Point[Baby Changing],yes_no,2,FALSE))</f>
        <v/>
      </c>
      <c r="AK310" s="14" t="str">
        <f>IF(Point[Asset Group]="","",VLOOKUP(Point[Service Room],yes_no,2,FALSE))</f>
        <v/>
      </c>
      <c r="AL310" s="14" t="str">
        <f>IF(Point[Asset Group]="","",VLOOKUP(Point[Service Tap],service_tap,2,FALSE))</f>
        <v/>
      </c>
      <c r="AM310" s="14" t="str">
        <f>IF(Point[Asset Group]="","",VLOOKUP(Point[Heating Type],wc_heating,2,FALSE))</f>
        <v/>
      </c>
      <c r="AN310" s="14" t="str">
        <f>IF(Point[Asset Group]="","",VLOOKUP(Point[Power Supply],power_supply,2,FALSE))</f>
        <v/>
      </c>
      <c r="AO310" s="14" t="str">
        <f>IF(Point[Asset Group]="","",VLOOKUP(Point[Waste Water],waste_water,2,FALSE))</f>
        <v/>
      </c>
      <c r="AP310" s="14" t="str">
        <f>IF(Point[Asset Group]="","",VLOOKUP(Point[Furniture SubType],subdom_master_gdb,2,FALSE))</f>
        <v/>
      </c>
      <c r="AQ310" s="14" t="str">
        <f>IF(Point[Asset Group]="","",VLOOKUP(Point[Concrete Pad],yes_no,2,FALSE))</f>
        <v/>
      </c>
      <c r="AR310" s="14" t="str">
        <f>IF(Point[Asset Group]="","",VLOOKUP(Point[Material],material_master,2,FALSE))</f>
        <v/>
      </c>
      <c r="AS310" s="14" t="str">
        <f>IF(Point[Asset Group]="","",VLOOKUP(Point[Plumbing],irrigation_plumbing,2,FALSE))</f>
        <v/>
      </c>
      <c r="AT310" s="14" t="str">
        <f>IF(Point[Asset Group]="","",VLOOKUP(Point[Sprinklers],irrigation_sprinklers,2,FALSE))</f>
        <v/>
      </c>
      <c r="AU310" s="14" t="str">
        <f>IF(Point[Asset Group]="","",VLOOKUP(Point[System],irrigation_system,2,FALSE))</f>
        <v/>
      </c>
      <c r="AV310" s="14" t="str">
        <f>IF(Point[Asset Group]="","",VLOOKUP(Point[Status],irrigation_status,2,FALSE))</f>
        <v/>
      </c>
      <c r="AW310" s="11" t="str">
        <f>IF(Point[Date of manufacture]="","",Point[Date of manufacture])</f>
        <v/>
      </c>
      <c r="AX310" s="14" t="str">
        <f>IF(Point[Asset Group]="","",VLOOKUP(Point[Sign Purpose],sign_purpose,2,FALSE))</f>
        <v/>
      </c>
      <c r="AY310" s="14" t="str">
        <f>IF(Point[Asset Group]="","",VLOOKUP(Point[Sign Material],material_master,2,FALSE))</f>
        <v/>
      </c>
      <c r="AZ310" s="14" t="str">
        <f>IF(Point[Asset Group]="","",VLOOKUP(Point[Affixed To],sign_affix,2,FALSE))</f>
        <v/>
      </c>
      <c r="BA310" s="14" t="str">
        <f>IF(Point[Size HxB mm]="","",Point[Size HxB mm])</f>
        <v/>
      </c>
      <c r="BB310" s="14" t="str">
        <f>IF(Point[Height m]="","",Point[Height m])</f>
        <v/>
      </c>
      <c r="BC310" s="14" t="str">
        <f>IF(Point[Asset Group]="","",VLOOKUP(Point[Post Material],material_master,2,FALSE))</f>
        <v/>
      </c>
      <c r="BD310" s="14" t="str">
        <f>IF(Point[Asset Group]="","",VLOOKUP(Point[Post Number],number,2,FALSE))</f>
        <v/>
      </c>
      <c r="BE310" s="14" t="str">
        <f>IF(Point[Asset Group]="","",VLOOKUP(Point[Structure SubType],subdom_master_gdb,2,FALSE))</f>
        <v/>
      </c>
      <c r="BF310" s="14" t="str">
        <f>IF(Point[Area m2]="","",Point[Area m2])</f>
        <v/>
      </c>
      <c r="BG310" s="14" t="str">
        <f>IF(Point[Length m]="","",Point[Length m])</f>
        <v/>
      </c>
      <c r="BH310" s="14" t="str">
        <f>IF(Point[Width m]="","",Point[Width m])</f>
        <v/>
      </c>
      <c r="BI310" s="14" t="str">
        <f>IF(Point[Diameter m]="","",Point[Diameter m])</f>
        <v/>
      </c>
      <c r="BJ310" s="14" t="str">
        <f>IF(Point[Asset Group]="","",VLOOKUP(Point[Number of Pipes],number,2,FALSE))</f>
        <v/>
      </c>
      <c r="BK310" s="14" t="str">
        <f>IF(Point[Asset Group]="","",VLOOKUP(Point[Combined Name],2,FALSE))</f>
        <v/>
      </c>
      <c r="BL310" s="14" t="str">
        <f>IF(Point[Asset Group]="","",VLOOKUP(Point[Size Class],size_class,2,FALSE))</f>
        <v/>
      </c>
      <c r="BM310" s="14" t="str">
        <f>IF(Point[Asset Group]="","",VLOOKUP(Point[Age Class],age_class,2,FALSE))</f>
        <v/>
      </c>
      <c r="BN310" s="14" t="str">
        <f>IF(Point[Girth (cm)]="","",Point[Girth (cm)])</f>
        <v/>
      </c>
      <c r="BO310" s="14" t="str">
        <f>IF(Point[Crown Radius (m)]="","",Point[Crown Radius (m)])</f>
        <v/>
      </c>
      <c r="BP310" s="14" t="str">
        <f>IF(Point[Asset Group]="","",VLOOKUP(Point[Rooting Environment],root_enviro,2,FALSE))</f>
        <v/>
      </c>
      <c r="BQ310" s="14" t="str">
        <f>IF(Point[Asset Group]="","",VLOOKUP(Point[Tree Surround],tree_surround,2,FALSE))</f>
        <v/>
      </c>
      <c r="BR310" s="14" t="str">
        <f>IF(Point[Asset Group]="","",VLOOKUP(Point[Tree Grill],yes_no,2,FALSE))</f>
        <v/>
      </c>
      <c r="BS310" s="14" t="str">
        <f>IF(Point[Asset Group]="","",VLOOKUP(Point[Tree Location],tree_location,2,FALSE))</f>
        <v/>
      </c>
    </row>
    <row r="311" spans="1:71" s="3" customFormat="1" x14ac:dyDescent="0.2">
      <c r="A311" s="3" t="str">
        <f>IF(Point[DWG File Name]="","",Point[DWG File Name])</f>
        <v/>
      </c>
      <c r="B311" s="3" t="str">
        <f>IF(Point[DWG Layer Name]="","",Point[DWG Layer Name])</f>
        <v/>
      </c>
      <c r="C311" s="3" t="str">
        <f>IF(Point[DWG Handle]="","",Point[DWG Handle])</f>
        <v/>
      </c>
      <c r="D311" s="58" t="str">
        <f>IF(Point[X]="","",Point[X])</f>
        <v/>
      </c>
      <c r="E311" s="58" t="str">
        <f>IF(Point[Y]="","",Point[Y])</f>
        <v/>
      </c>
      <c r="F311" s="3" t="str">
        <f>IF(Point[Replacement Asset]="","",Point[Replacement Asset])</f>
        <v/>
      </c>
      <c r="G311" s="3" t="str">
        <f>IF(Point[Asset ID]="","",UPPER(Point[Asset ID]))</f>
        <v/>
      </c>
      <c r="H311" s="3" t="str">
        <f>IF(Point[Asset Group]="","",VLOOKUP(Point[Asset Group],asset_grp_pt,4,FALSE))</f>
        <v/>
      </c>
      <c r="I311" s="3" t="str">
        <f>IF(Point[Asset Group]="","",VLOOKUP(Point[Asset Group],asset_grp_pt,2,FALSE))</f>
        <v/>
      </c>
      <c r="J311" s="3" t="str">
        <f>IF(Point[Asset Group]="","",VLOOKUP(Point[Asset Group],asset_grp_pt,3,FALSE))</f>
        <v/>
      </c>
      <c r="K311" s="3" t="str">
        <f>IF(Point[Asset Group]="","",VLOOKUP(Point[Asset Type],type_master_list,2,FALSE))</f>
        <v/>
      </c>
      <c r="L311" s="3" t="str">
        <f>IF(Point[Asset Name]="","",PROPER(Point[Asset Name]))</f>
        <v/>
      </c>
      <c r="M311" s="11" t="str">
        <f>IF(Point[Install Date]="","",Point[Install Date])</f>
        <v/>
      </c>
      <c r="N311" s="11" t="str">
        <f>IF(Point[Note]="","",PROPER(Point[Note]))</f>
        <v/>
      </c>
      <c r="O311" s="11" t="str">
        <f>IF(Point[Resource Consent Number]="","",UPPER(Point[Resource Consent Number]))</f>
        <v/>
      </c>
      <c r="P311" s="53" t="str">
        <f>IF(Point[Asset Unit Cost]="","",Point[Asset Unit Cost])</f>
        <v/>
      </c>
      <c r="Q311" s="11" t="str">
        <f>IF(Point[Added By]="","",UPPER(Point[Added By]))</f>
        <v/>
      </c>
      <c r="R311" s="11" t="str">
        <f>IF(Point[Added Date]="","",Point[Added Date])</f>
        <v/>
      </c>
      <c r="S311" s="14" t="str">
        <f>IF(Point[Z COORD]="","",Point[Z COORD])</f>
        <v/>
      </c>
      <c r="T311" s="14" t="str">
        <f>IF(Point[Asset Description]="","",PROPER(Point[Asset Description]))</f>
        <v/>
      </c>
      <c r="U311" s="14" t="str">
        <f>IF(Point[[Artist ]]="","",PROPER(Point[[Artist ]]))</f>
        <v/>
      </c>
      <c r="V311" s="14" t="str">
        <f>IF(Point[Material Notes]="","",PROPER(Point[Material Notes]))</f>
        <v/>
      </c>
      <c r="W311" s="14" t="str">
        <f>IF(Point[Dimension Notes]="","",Point[Dimension Notes])</f>
        <v/>
      </c>
      <c r="X311" s="14" t="str">
        <f>IF(Point[List]="","",VLOOKUP(Point[Burner Number],number,2,FALSE))</f>
        <v/>
      </c>
      <c r="Y311" s="14" t="str">
        <f>IF(Point[List]="","",VLOOKUP(Point[Fuel],bbq_fuel,2,FALSE))</f>
        <v/>
      </c>
      <c r="Z311" s="14" t="str">
        <f>IF(Point[List]="","",VLOOKUP(Point[Cabinet Material],bbq_material,2,FALSE))</f>
        <v/>
      </c>
      <c r="AA311" s="14" t="str">
        <f>IF(Point[Asset Group]="","",VLOOKUP(Point[Manufacturer],manufacturer,2,FALSE))</f>
        <v/>
      </c>
      <c r="AB311" s="14" t="str">
        <f>IF(Point[Uinsex WC]="","",Point[Uinsex WC])</f>
        <v/>
      </c>
      <c r="AC311" s="14" t="str">
        <f>IF(Point[Female WC]="","",Point[Female WC])</f>
        <v/>
      </c>
      <c r="AD311" s="14" t="str">
        <f>IF(Point[Male WC]="","",Point[Male WC])</f>
        <v/>
      </c>
      <c r="AE311" s="14" t="str">
        <f>IF(Point[Urinal]="","",Point[Urinal])</f>
        <v/>
      </c>
      <c r="AF311" s="14" t="str">
        <f>IF(Point[Disabled Unisex]="","",Point[Disabled Unisex])</f>
        <v/>
      </c>
      <c r="AG311" s="14" t="str">
        <f>IF(Point[Disabled Female]="","",Point[Disabled Female])</f>
        <v/>
      </c>
      <c r="AH311" s="14" t="str">
        <f>IF(Point[Disabled Male]="","",Point[Disabled Male])</f>
        <v/>
      </c>
      <c r="AI311" s="14" t="str">
        <f>IF(Point[Asset Group]="","",VLOOKUP(Point[Handrail],yes_no,2,FALSE))</f>
        <v/>
      </c>
      <c r="AJ311" s="14" t="str">
        <f>IF(Point[Asset Group]="","",VLOOKUP(Point[Baby Changing],yes_no,2,FALSE))</f>
        <v/>
      </c>
      <c r="AK311" s="14" t="str">
        <f>IF(Point[Asset Group]="","",VLOOKUP(Point[Service Room],yes_no,2,FALSE))</f>
        <v/>
      </c>
      <c r="AL311" s="14" t="str">
        <f>IF(Point[Asset Group]="","",VLOOKUP(Point[Service Tap],service_tap,2,FALSE))</f>
        <v/>
      </c>
      <c r="AM311" s="14" t="str">
        <f>IF(Point[Asset Group]="","",VLOOKUP(Point[Heating Type],wc_heating,2,FALSE))</f>
        <v/>
      </c>
      <c r="AN311" s="14" t="str">
        <f>IF(Point[Asset Group]="","",VLOOKUP(Point[Power Supply],power_supply,2,FALSE))</f>
        <v/>
      </c>
      <c r="AO311" s="14" t="str">
        <f>IF(Point[Asset Group]="","",VLOOKUP(Point[Waste Water],waste_water,2,FALSE))</f>
        <v/>
      </c>
      <c r="AP311" s="14" t="str">
        <f>IF(Point[Asset Group]="","",VLOOKUP(Point[Furniture SubType],subdom_master_gdb,2,FALSE))</f>
        <v/>
      </c>
      <c r="AQ311" s="14" t="str">
        <f>IF(Point[Asset Group]="","",VLOOKUP(Point[Concrete Pad],yes_no,2,FALSE))</f>
        <v/>
      </c>
      <c r="AR311" s="14" t="str">
        <f>IF(Point[Asset Group]="","",VLOOKUP(Point[Material],material_master,2,FALSE))</f>
        <v/>
      </c>
      <c r="AS311" s="14" t="str">
        <f>IF(Point[Asset Group]="","",VLOOKUP(Point[Plumbing],irrigation_plumbing,2,FALSE))</f>
        <v/>
      </c>
      <c r="AT311" s="14" t="str">
        <f>IF(Point[Asset Group]="","",VLOOKUP(Point[Sprinklers],irrigation_sprinklers,2,FALSE))</f>
        <v/>
      </c>
      <c r="AU311" s="14" t="str">
        <f>IF(Point[Asset Group]="","",VLOOKUP(Point[System],irrigation_system,2,FALSE))</f>
        <v/>
      </c>
      <c r="AV311" s="14" t="str">
        <f>IF(Point[Asset Group]="","",VLOOKUP(Point[Status],irrigation_status,2,FALSE))</f>
        <v/>
      </c>
      <c r="AW311" s="11" t="str">
        <f>IF(Point[Date of manufacture]="","",Point[Date of manufacture])</f>
        <v/>
      </c>
      <c r="AX311" s="14" t="str">
        <f>IF(Point[Asset Group]="","",VLOOKUP(Point[Sign Purpose],sign_purpose,2,FALSE))</f>
        <v/>
      </c>
      <c r="AY311" s="14" t="str">
        <f>IF(Point[Asset Group]="","",VLOOKUP(Point[Sign Material],material_master,2,FALSE))</f>
        <v/>
      </c>
      <c r="AZ311" s="14" t="str">
        <f>IF(Point[Asset Group]="","",VLOOKUP(Point[Affixed To],sign_affix,2,FALSE))</f>
        <v/>
      </c>
      <c r="BA311" s="14" t="str">
        <f>IF(Point[Size HxB mm]="","",Point[Size HxB mm])</f>
        <v/>
      </c>
      <c r="BB311" s="14" t="str">
        <f>IF(Point[Height m]="","",Point[Height m])</f>
        <v/>
      </c>
      <c r="BC311" s="14" t="str">
        <f>IF(Point[Asset Group]="","",VLOOKUP(Point[Post Material],material_master,2,FALSE))</f>
        <v/>
      </c>
      <c r="BD311" s="14" t="str">
        <f>IF(Point[Asset Group]="","",VLOOKUP(Point[Post Number],number,2,FALSE))</f>
        <v/>
      </c>
      <c r="BE311" s="14" t="str">
        <f>IF(Point[Asset Group]="","",VLOOKUP(Point[Structure SubType],subdom_master_gdb,2,FALSE))</f>
        <v/>
      </c>
      <c r="BF311" s="14" t="str">
        <f>IF(Point[Area m2]="","",Point[Area m2])</f>
        <v/>
      </c>
      <c r="BG311" s="14" t="str">
        <f>IF(Point[Length m]="","",Point[Length m])</f>
        <v/>
      </c>
      <c r="BH311" s="14" t="str">
        <f>IF(Point[Width m]="","",Point[Width m])</f>
        <v/>
      </c>
      <c r="BI311" s="14" t="str">
        <f>IF(Point[Diameter m]="","",Point[Diameter m])</f>
        <v/>
      </c>
      <c r="BJ311" s="14" t="str">
        <f>IF(Point[Asset Group]="","",VLOOKUP(Point[Number of Pipes],number,2,FALSE))</f>
        <v/>
      </c>
      <c r="BK311" s="14" t="str">
        <f>IF(Point[Asset Group]="","",VLOOKUP(Point[Combined Name],2,FALSE))</f>
        <v/>
      </c>
      <c r="BL311" s="14" t="str">
        <f>IF(Point[Asset Group]="","",VLOOKUP(Point[Size Class],size_class,2,FALSE))</f>
        <v/>
      </c>
      <c r="BM311" s="14" t="str">
        <f>IF(Point[Asset Group]="","",VLOOKUP(Point[Age Class],age_class,2,FALSE))</f>
        <v/>
      </c>
      <c r="BN311" s="14" t="str">
        <f>IF(Point[Girth (cm)]="","",Point[Girth (cm)])</f>
        <v/>
      </c>
      <c r="BO311" s="14" t="str">
        <f>IF(Point[Crown Radius (m)]="","",Point[Crown Radius (m)])</f>
        <v/>
      </c>
      <c r="BP311" s="14" t="str">
        <f>IF(Point[Asset Group]="","",VLOOKUP(Point[Rooting Environment],root_enviro,2,FALSE))</f>
        <v/>
      </c>
      <c r="BQ311" s="14" t="str">
        <f>IF(Point[Asset Group]="","",VLOOKUP(Point[Tree Surround],tree_surround,2,FALSE))</f>
        <v/>
      </c>
      <c r="BR311" s="14" t="str">
        <f>IF(Point[Asset Group]="","",VLOOKUP(Point[Tree Grill],yes_no,2,FALSE))</f>
        <v/>
      </c>
      <c r="BS311" s="14" t="str">
        <f>IF(Point[Asset Group]="","",VLOOKUP(Point[Tree Location],tree_location,2,FALSE))</f>
        <v/>
      </c>
    </row>
    <row r="312" spans="1:71" s="3" customFormat="1" x14ac:dyDescent="0.2">
      <c r="A312" s="3" t="str">
        <f>IF(Point[DWG File Name]="","",Point[DWG File Name])</f>
        <v/>
      </c>
      <c r="B312" s="3" t="str">
        <f>IF(Point[DWG Layer Name]="","",Point[DWG Layer Name])</f>
        <v/>
      </c>
      <c r="C312" s="3" t="str">
        <f>IF(Point[DWG Handle]="","",Point[DWG Handle])</f>
        <v/>
      </c>
      <c r="D312" s="58" t="str">
        <f>IF(Point[X]="","",Point[X])</f>
        <v/>
      </c>
      <c r="E312" s="58" t="str">
        <f>IF(Point[Y]="","",Point[Y])</f>
        <v/>
      </c>
      <c r="F312" s="3" t="str">
        <f>IF(Point[Replacement Asset]="","",Point[Replacement Asset])</f>
        <v/>
      </c>
      <c r="G312" s="3" t="str">
        <f>IF(Point[Asset ID]="","",UPPER(Point[Asset ID]))</f>
        <v/>
      </c>
      <c r="H312" s="3" t="str">
        <f>IF(Point[Asset Group]="","",VLOOKUP(Point[Asset Group],asset_grp_pt,4,FALSE))</f>
        <v/>
      </c>
      <c r="I312" s="3" t="str">
        <f>IF(Point[Asset Group]="","",VLOOKUP(Point[Asset Group],asset_grp_pt,2,FALSE))</f>
        <v/>
      </c>
      <c r="J312" s="3" t="str">
        <f>IF(Point[Asset Group]="","",VLOOKUP(Point[Asset Group],asset_grp_pt,3,FALSE))</f>
        <v/>
      </c>
      <c r="K312" s="3" t="str">
        <f>IF(Point[Asset Group]="","",VLOOKUP(Point[Asset Type],type_master_list,2,FALSE))</f>
        <v/>
      </c>
      <c r="L312" s="3" t="str">
        <f>IF(Point[Asset Name]="","",PROPER(Point[Asset Name]))</f>
        <v/>
      </c>
      <c r="M312" s="11" t="str">
        <f>IF(Point[Install Date]="","",Point[Install Date])</f>
        <v/>
      </c>
      <c r="N312" s="11" t="str">
        <f>IF(Point[Note]="","",PROPER(Point[Note]))</f>
        <v/>
      </c>
      <c r="O312" s="11" t="str">
        <f>IF(Point[Resource Consent Number]="","",UPPER(Point[Resource Consent Number]))</f>
        <v/>
      </c>
      <c r="P312" s="53" t="str">
        <f>IF(Point[Asset Unit Cost]="","",Point[Asset Unit Cost])</f>
        <v/>
      </c>
      <c r="Q312" s="11" t="str">
        <f>IF(Point[Added By]="","",UPPER(Point[Added By]))</f>
        <v/>
      </c>
      <c r="R312" s="11" t="str">
        <f>IF(Point[Added Date]="","",Point[Added Date])</f>
        <v/>
      </c>
      <c r="S312" s="14" t="str">
        <f>IF(Point[Z COORD]="","",Point[Z COORD])</f>
        <v/>
      </c>
      <c r="T312" s="14" t="str">
        <f>IF(Point[Asset Description]="","",PROPER(Point[Asset Description]))</f>
        <v/>
      </c>
      <c r="U312" s="14" t="str">
        <f>IF(Point[[Artist ]]="","",PROPER(Point[[Artist ]]))</f>
        <v/>
      </c>
      <c r="V312" s="14" t="str">
        <f>IF(Point[Material Notes]="","",PROPER(Point[Material Notes]))</f>
        <v/>
      </c>
      <c r="W312" s="14" t="str">
        <f>IF(Point[Dimension Notes]="","",Point[Dimension Notes])</f>
        <v/>
      </c>
      <c r="X312" s="14" t="str">
        <f>IF(Point[List]="","",VLOOKUP(Point[Burner Number],number,2,FALSE))</f>
        <v/>
      </c>
      <c r="Y312" s="14" t="str">
        <f>IF(Point[List]="","",VLOOKUP(Point[Fuel],bbq_fuel,2,FALSE))</f>
        <v/>
      </c>
      <c r="Z312" s="14" t="str">
        <f>IF(Point[List]="","",VLOOKUP(Point[Cabinet Material],bbq_material,2,FALSE))</f>
        <v/>
      </c>
      <c r="AA312" s="14" t="str">
        <f>IF(Point[Asset Group]="","",VLOOKUP(Point[Manufacturer],manufacturer,2,FALSE))</f>
        <v/>
      </c>
      <c r="AB312" s="14" t="str">
        <f>IF(Point[Uinsex WC]="","",Point[Uinsex WC])</f>
        <v/>
      </c>
      <c r="AC312" s="14" t="str">
        <f>IF(Point[Female WC]="","",Point[Female WC])</f>
        <v/>
      </c>
      <c r="AD312" s="14" t="str">
        <f>IF(Point[Male WC]="","",Point[Male WC])</f>
        <v/>
      </c>
      <c r="AE312" s="14" t="str">
        <f>IF(Point[Urinal]="","",Point[Urinal])</f>
        <v/>
      </c>
      <c r="AF312" s="14" t="str">
        <f>IF(Point[Disabled Unisex]="","",Point[Disabled Unisex])</f>
        <v/>
      </c>
      <c r="AG312" s="14" t="str">
        <f>IF(Point[Disabled Female]="","",Point[Disabled Female])</f>
        <v/>
      </c>
      <c r="AH312" s="14" t="str">
        <f>IF(Point[Disabled Male]="","",Point[Disabled Male])</f>
        <v/>
      </c>
      <c r="AI312" s="14" t="str">
        <f>IF(Point[Asset Group]="","",VLOOKUP(Point[Handrail],yes_no,2,FALSE))</f>
        <v/>
      </c>
      <c r="AJ312" s="14" t="str">
        <f>IF(Point[Asset Group]="","",VLOOKUP(Point[Baby Changing],yes_no,2,FALSE))</f>
        <v/>
      </c>
      <c r="AK312" s="14" t="str">
        <f>IF(Point[Asset Group]="","",VLOOKUP(Point[Service Room],yes_no,2,FALSE))</f>
        <v/>
      </c>
      <c r="AL312" s="14" t="str">
        <f>IF(Point[Asset Group]="","",VLOOKUP(Point[Service Tap],service_tap,2,FALSE))</f>
        <v/>
      </c>
      <c r="AM312" s="14" t="str">
        <f>IF(Point[Asset Group]="","",VLOOKUP(Point[Heating Type],wc_heating,2,FALSE))</f>
        <v/>
      </c>
      <c r="AN312" s="14" t="str">
        <f>IF(Point[Asset Group]="","",VLOOKUP(Point[Power Supply],power_supply,2,FALSE))</f>
        <v/>
      </c>
      <c r="AO312" s="14" t="str">
        <f>IF(Point[Asset Group]="","",VLOOKUP(Point[Waste Water],waste_water,2,FALSE))</f>
        <v/>
      </c>
      <c r="AP312" s="14" t="str">
        <f>IF(Point[Asset Group]="","",VLOOKUP(Point[Furniture SubType],subdom_master_gdb,2,FALSE))</f>
        <v/>
      </c>
      <c r="AQ312" s="14" t="str">
        <f>IF(Point[Asset Group]="","",VLOOKUP(Point[Concrete Pad],yes_no,2,FALSE))</f>
        <v/>
      </c>
      <c r="AR312" s="14" t="str">
        <f>IF(Point[Asset Group]="","",VLOOKUP(Point[Material],material_master,2,FALSE))</f>
        <v/>
      </c>
      <c r="AS312" s="14" t="str">
        <f>IF(Point[Asset Group]="","",VLOOKUP(Point[Plumbing],irrigation_plumbing,2,FALSE))</f>
        <v/>
      </c>
      <c r="AT312" s="14" t="str">
        <f>IF(Point[Asset Group]="","",VLOOKUP(Point[Sprinklers],irrigation_sprinklers,2,FALSE))</f>
        <v/>
      </c>
      <c r="AU312" s="14" t="str">
        <f>IF(Point[Asset Group]="","",VLOOKUP(Point[System],irrigation_system,2,FALSE))</f>
        <v/>
      </c>
      <c r="AV312" s="14" t="str">
        <f>IF(Point[Asset Group]="","",VLOOKUP(Point[Status],irrigation_status,2,FALSE))</f>
        <v/>
      </c>
      <c r="AW312" s="11" t="str">
        <f>IF(Point[Date of manufacture]="","",Point[Date of manufacture])</f>
        <v/>
      </c>
      <c r="AX312" s="14" t="str">
        <f>IF(Point[Asset Group]="","",VLOOKUP(Point[Sign Purpose],sign_purpose,2,FALSE))</f>
        <v/>
      </c>
      <c r="AY312" s="14" t="str">
        <f>IF(Point[Asset Group]="","",VLOOKUP(Point[Sign Material],material_master,2,FALSE))</f>
        <v/>
      </c>
      <c r="AZ312" s="14" t="str">
        <f>IF(Point[Asset Group]="","",VLOOKUP(Point[Affixed To],sign_affix,2,FALSE))</f>
        <v/>
      </c>
      <c r="BA312" s="14" t="str">
        <f>IF(Point[Size HxB mm]="","",Point[Size HxB mm])</f>
        <v/>
      </c>
      <c r="BB312" s="14" t="str">
        <f>IF(Point[Height m]="","",Point[Height m])</f>
        <v/>
      </c>
      <c r="BC312" s="14" t="str">
        <f>IF(Point[Asset Group]="","",VLOOKUP(Point[Post Material],material_master,2,FALSE))</f>
        <v/>
      </c>
      <c r="BD312" s="14" t="str">
        <f>IF(Point[Asset Group]="","",VLOOKUP(Point[Post Number],number,2,FALSE))</f>
        <v/>
      </c>
      <c r="BE312" s="14" t="str">
        <f>IF(Point[Asset Group]="","",VLOOKUP(Point[Structure SubType],subdom_master_gdb,2,FALSE))</f>
        <v/>
      </c>
      <c r="BF312" s="14" t="str">
        <f>IF(Point[Area m2]="","",Point[Area m2])</f>
        <v/>
      </c>
      <c r="BG312" s="14" t="str">
        <f>IF(Point[Length m]="","",Point[Length m])</f>
        <v/>
      </c>
      <c r="BH312" s="14" t="str">
        <f>IF(Point[Width m]="","",Point[Width m])</f>
        <v/>
      </c>
      <c r="BI312" s="14" t="str">
        <f>IF(Point[Diameter m]="","",Point[Diameter m])</f>
        <v/>
      </c>
      <c r="BJ312" s="14" t="str">
        <f>IF(Point[Asset Group]="","",VLOOKUP(Point[Number of Pipes],number,2,FALSE))</f>
        <v/>
      </c>
      <c r="BK312" s="14" t="str">
        <f>IF(Point[Asset Group]="","",VLOOKUP(Point[Combined Name],2,FALSE))</f>
        <v/>
      </c>
      <c r="BL312" s="14" t="str">
        <f>IF(Point[Asset Group]="","",VLOOKUP(Point[Size Class],size_class,2,FALSE))</f>
        <v/>
      </c>
      <c r="BM312" s="14" t="str">
        <f>IF(Point[Asset Group]="","",VLOOKUP(Point[Age Class],age_class,2,FALSE))</f>
        <v/>
      </c>
      <c r="BN312" s="14" t="str">
        <f>IF(Point[Girth (cm)]="","",Point[Girth (cm)])</f>
        <v/>
      </c>
      <c r="BO312" s="14" t="str">
        <f>IF(Point[Crown Radius (m)]="","",Point[Crown Radius (m)])</f>
        <v/>
      </c>
      <c r="BP312" s="14" t="str">
        <f>IF(Point[Asset Group]="","",VLOOKUP(Point[Rooting Environment],root_enviro,2,FALSE))</f>
        <v/>
      </c>
      <c r="BQ312" s="14" t="str">
        <f>IF(Point[Asset Group]="","",VLOOKUP(Point[Tree Surround],tree_surround,2,FALSE))</f>
        <v/>
      </c>
      <c r="BR312" s="14" t="str">
        <f>IF(Point[Asset Group]="","",VLOOKUP(Point[Tree Grill],yes_no,2,FALSE))</f>
        <v/>
      </c>
      <c r="BS312" s="14" t="str">
        <f>IF(Point[Asset Group]="","",VLOOKUP(Point[Tree Location],tree_location,2,FALSE))</f>
        <v/>
      </c>
    </row>
    <row r="313" spans="1:71" s="3" customFormat="1" x14ac:dyDescent="0.2">
      <c r="A313" s="3" t="str">
        <f>IF(Point[DWG File Name]="","",Point[DWG File Name])</f>
        <v/>
      </c>
      <c r="B313" s="3" t="str">
        <f>IF(Point[DWG Layer Name]="","",Point[DWG Layer Name])</f>
        <v/>
      </c>
      <c r="C313" s="3" t="str">
        <f>IF(Point[DWG Handle]="","",Point[DWG Handle])</f>
        <v/>
      </c>
      <c r="D313" s="58" t="str">
        <f>IF(Point[X]="","",Point[X])</f>
        <v/>
      </c>
      <c r="E313" s="58" t="str">
        <f>IF(Point[Y]="","",Point[Y])</f>
        <v/>
      </c>
      <c r="F313" s="3" t="str">
        <f>IF(Point[Replacement Asset]="","",Point[Replacement Asset])</f>
        <v/>
      </c>
      <c r="G313" s="3" t="str">
        <f>IF(Point[Asset ID]="","",UPPER(Point[Asset ID]))</f>
        <v/>
      </c>
      <c r="H313" s="3" t="str">
        <f>IF(Point[Asset Group]="","",VLOOKUP(Point[Asset Group],asset_grp_pt,4,FALSE))</f>
        <v/>
      </c>
      <c r="I313" s="3" t="str">
        <f>IF(Point[Asset Group]="","",VLOOKUP(Point[Asset Group],asset_grp_pt,2,FALSE))</f>
        <v/>
      </c>
      <c r="J313" s="3" t="str">
        <f>IF(Point[Asset Group]="","",VLOOKUP(Point[Asset Group],asset_grp_pt,3,FALSE))</f>
        <v/>
      </c>
      <c r="K313" s="3" t="str">
        <f>IF(Point[Asset Group]="","",VLOOKUP(Point[Asset Type],type_master_list,2,FALSE))</f>
        <v/>
      </c>
      <c r="L313" s="3" t="str">
        <f>IF(Point[Asset Name]="","",PROPER(Point[Asset Name]))</f>
        <v/>
      </c>
      <c r="M313" s="11" t="str">
        <f>IF(Point[Install Date]="","",Point[Install Date])</f>
        <v/>
      </c>
      <c r="N313" s="11" t="str">
        <f>IF(Point[Note]="","",PROPER(Point[Note]))</f>
        <v/>
      </c>
      <c r="O313" s="11" t="str">
        <f>IF(Point[Resource Consent Number]="","",UPPER(Point[Resource Consent Number]))</f>
        <v/>
      </c>
      <c r="P313" s="53" t="str">
        <f>IF(Point[Asset Unit Cost]="","",Point[Asset Unit Cost])</f>
        <v/>
      </c>
      <c r="Q313" s="11" t="str">
        <f>IF(Point[Added By]="","",UPPER(Point[Added By]))</f>
        <v/>
      </c>
      <c r="R313" s="11" t="str">
        <f>IF(Point[Added Date]="","",Point[Added Date])</f>
        <v/>
      </c>
      <c r="S313" s="14" t="str">
        <f>IF(Point[Z COORD]="","",Point[Z COORD])</f>
        <v/>
      </c>
      <c r="T313" s="14" t="str">
        <f>IF(Point[Asset Description]="","",PROPER(Point[Asset Description]))</f>
        <v/>
      </c>
      <c r="U313" s="14" t="str">
        <f>IF(Point[[Artist ]]="","",PROPER(Point[[Artist ]]))</f>
        <v/>
      </c>
      <c r="V313" s="14" t="str">
        <f>IF(Point[Material Notes]="","",PROPER(Point[Material Notes]))</f>
        <v/>
      </c>
      <c r="W313" s="14" t="str">
        <f>IF(Point[Dimension Notes]="","",Point[Dimension Notes])</f>
        <v/>
      </c>
      <c r="X313" s="14" t="str">
        <f>IF(Point[List]="","",VLOOKUP(Point[Burner Number],number,2,FALSE))</f>
        <v/>
      </c>
      <c r="Y313" s="14" t="str">
        <f>IF(Point[List]="","",VLOOKUP(Point[Fuel],bbq_fuel,2,FALSE))</f>
        <v/>
      </c>
      <c r="Z313" s="14" t="str">
        <f>IF(Point[List]="","",VLOOKUP(Point[Cabinet Material],bbq_material,2,FALSE))</f>
        <v/>
      </c>
      <c r="AA313" s="14" t="str">
        <f>IF(Point[Asset Group]="","",VLOOKUP(Point[Manufacturer],manufacturer,2,FALSE))</f>
        <v/>
      </c>
      <c r="AB313" s="14" t="str">
        <f>IF(Point[Uinsex WC]="","",Point[Uinsex WC])</f>
        <v/>
      </c>
      <c r="AC313" s="14" t="str">
        <f>IF(Point[Female WC]="","",Point[Female WC])</f>
        <v/>
      </c>
      <c r="AD313" s="14" t="str">
        <f>IF(Point[Male WC]="","",Point[Male WC])</f>
        <v/>
      </c>
      <c r="AE313" s="14" t="str">
        <f>IF(Point[Urinal]="","",Point[Urinal])</f>
        <v/>
      </c>
      <c r="AF313" s="14" t="str">
        <f>IF(Point[Disabled Unisex]="","",Point[Disabled Unisex])</f>
        <v/>
      </c>
      <c r="AG313" s="14" t="str">
        <f>IF(Point[Disabled Female]="","",Point[Disabled Female])</f>
        <v/>
      </c>
      <c r="AH313" s="14" t="str">
        <f>IF(Point[Disabled Male]="","",Point[Disabled Male])</f>
        <v/>
      </c>
      <c r="AI313" s="14" t="str">
        <f>IF(Point[Asset Group]="","",VLOOKUP(Point[Handrail],yes_no,2,FALSE))</f>
        <v/>
      </c>
      <c r="AJ313" s="14" t="str">
        <f>IF(Point[Asset Group]="","",VLOOKUP(Point[Baby Changing],yes_no,2,FALSE))</f>
        <v/>
      </c>
      <c r="AK313" s="14" t="str">
        <f>IF(Point[Asset Group]="","",VLOOKUP(Point[Service Room],yes_no,2,FALSE))</f>
        <v/>
      </c>
      <c r="AL313" s="14" t="str">
        <f>IF(Point[Asset Group]="","",VLOOKUP(Point[Service Tap],service_tap,2,FALSE))</f>
        <v/>
      </c>
      <c r="AM313" s="14" t="str">
        <f>IF(Point[Asset Group]="","",VLOOKUP(Point[Heating Type],wc_heating,2,FALSE))</f>
        <v/>
      </c>
      <c r="AN313" s="14" t="str">
        <f>IF(Point[Asset Group]="","",VLOOKUP(Point[Power Supply],power_supply,2,FALSE))</f>
        <v/>
      </c>
      <c r="AO313" s="14" t="str">
        <f>IF(Point[Asset Group]="","",VLOOKUP(Point[Waste Water],waste_water,2,FALSE))</f>
        <v/>
      </c>
      <c r="AP313" s="14" t="str">
        <f>IF(Point[Asset Group]="","",VLOOKUP(Point[Furniture SubType],subdom_master_gdb,2,FALSE))</f>
        <v/>
      </c>
      <c r="AQ313" s="14" t="str">
        <f>IF(Point[Asset Group]="","",VLOOKUP(Point[Concrete Pad],yes_no,2,FALSE))</f>
        <v/>
      </c>
      <c r="AR313" s="14" t="str">
        <f>IF(Point[Asset Group]="","",VLOOKUP(Point[Material],material_master,2,FALSE))</f>
        <v/>
      </c>
      <c r="AS313" s="14" t="str">
        <f>IF(Point[Asset Group]="","",VLOOKUP(Point[Plumbing],irrigation_plumbing,2,FALSE))</f>
        <v/>
      </c>
      <c r="AT313" s="14" t="str">
        <f>IF(Point[Asset Group]="","",VLOOKUP(Point[Sprinklers],irrigation_sprinklers,2,FALSE))</f>
        <v/>
      </c>
      <c r="AU313" s="14" t="str">
        <f>IF(Point[Asset Group]="","",VLOOKUP(Point[System],irrigation_system,2,FALSE))</f>
        <v/>
      </c>
      <c r="AV313" s="14" t="str">
        <f>IF(Point[Asset Group]="","",VLOOKUP(Point[Status],irrigation_status,2,FALSE))</f>
        <v/>
      </c>
      <c r="AW313" s="11" t="str">
        <f>IF(Point[Date of manufacture]="","",Point[Date of manufacture])</f>
        <v/>
      </c>
      <c r="AX313" s="14" t="str">
        <f>IF(Point[Asset Group]="","",VLOOKUP(Point[Sign Purpose],sign_purpose,2,FALSE))</f>
        <v/>
      </c>
      <c r="AY313" s="14" t="str">
        <f>IF(Point[Asset Group]="","",VLOOKUP(Point[Sign Material],material_master,2,FALSE))</f>
        <v/>
      </c>
      <c r="AZ313" s="14" t="str">
        <f>IF(Point[Asset Group]="","",VLOOKUP(Point[Affixed To],sign_affix,2,FALSE))</f>
        <v/>
      </c>
      <c r="BA313" s="14" t="str">
        <f>IF(Point[Size HxB mm]="","",Point[Size HxB mm])</f>
        <v/>
      </c>
      <c r="BB313" s="14" t="str">
        <f>IF(Point[Height m]="","",Point[Height m])</f>
        <v/>
      </c>
      <c r="BC313" s="14" t="str">
        <f>IF(Point[Asset Group]="","",VLOOKUP(Point[Post Material],material_master,2,FALSE))</f>
        <v/>
      </c>
      <c r="BD313" s="14" t="str">
        <f>IF(Point[Asset Group]="","",VLOOKUP(Point[Post Number],number,2,FALSE))</f>
        <v/>
      </c>
      <c r="BE313" s="14" t="str">
        <f>IF(Point[Asset Group]="","",VLOOKUP(Point[Structure SubType],subdom_master_gdb,2,FALSE))</f>
        <v/>
      </c>
      <c r="BF313" s="14" t="str">
        <f>IF(Point[Area m2]="","",Point[Area m2])</f>
        <v/>
      </c>
      <c r="BG313" s="14" t="str">
        <f>IF(Point[Length m]="","",Point[Length m])</f>
        <v/>
      </c>
      <c r="BH313" s="14" t="str">
        <f>IF(Point[Width m]="","",Point[Width m])</f>
        <v/>
      </c>
      <c r="BI313" s="14" t="str">
        <f>IF(Point[Diameter m]="","",Point[Diameter m])</f>
        <v/>
      </c>
      <c r="BJ313" s="14" t="str">
        <f>IF(Point[Asset Group]="","",VLOOKUP(Point[Number of Pipes],number,2,FALSE))</f>
        <v/>
      </c>
      <c r="BK313" s="14" t="str">
        <f>IF(Point[Asset Group]="","",VLOOKUP(Point[Combined Name],2,FALSE))</f>
        <v/>
      </c>
      <c r="BL313" s="14" t="str">
        <f>IF(Point[Asset Group]="","",VLOOKUP(Point[Size Class],size_class,2,FALSE))</f>
        <v/>
      </c>
      <c r="BM313" s="14" t="str">
        <f>IF(Point[Asset Group]="","",VLOOKUP(Point[Age Class],age_class,2,FALSE))</f>
        <v/>
      </c>
      <c r="BN313" s="14" t="str">
        <f>IF(Point[Girth (cm)]="","",Point[Girth (cm)])</f>
        <v/>
      </c>
      <c r="BO313" s="14" t="str">
        <f>IF(Point[Crown Radius (m)]="","",Point[Crown Radius (m)])</f>
        <v/>
      </c>
      <c r="BP313" s="14" t="str">
        <f>IF(Point[Asset Group]="","",VLOOKUP(Point[Rooting Environment],root_enviro,2,FALSE))</f>
        <v/>
      </c>
      <c r="BQ313" s="14" t="str">
        <f>IF(Point[Asset Group]="","",VLOOKUP(Point[Tree Surround],tree_surround,2,FALSE))</f>
        <v/>
      </c>
      <c r="BR313" s="14" t="str">
        <f>IF(Point[Asset Group]="","",VLOOKUP(Point[Tree Grill],yes_no,2,FALSE))</f>
        <v/>
      </c>
      <c r="BS313" s="14" t="str">
        <f>IF(Point[Asset Group]="","",VLOOKUP(Point[Tree Location],tree_location,2,FALSE))</f>
        <v/>
      </c>
    </row>
    <row r="314" spans="1:71" s="3" customFormat="1" x14ac:dyDescent="0.2">
      <c r="A314" s="3" t="str">
        <f>IF(Point[DWG File Name]="","",Point[DWG File Name])</f>
        <v/>
      </c>
      <c r="B314" s="3" t="str">
        <f>IF(Point[DWG Layer Name]="","",Point[DWG Layer Name])</f>
        <v/>
      </c>
      <c r="C314" s="3" t="str">
        <f>IF(Point[DWG Handle]="","",Point[DWG Handle])</f>
        <v/>
      </c>
      <c r="D314" s="58" t="str">
        <f>IF(Point[X]="","",Point[X])</f>
        <v/>
      </c>
      <c r="E314" s="58" t="str">
        <f>IF(Point[Y]="","",Point[Y])</f>
        <v/>
      </c>
      <c r="F314" s="3" t="str">
        <f>IF(Point[Replacement Asset]="","",Point[Replacement Asset])</f>
        <v/>
      </c>
      <c r="G314" s="3" t="str">
        <f>IF(Point[Asset ID]="","",UPPER(Point[Asset ID]))</f>
        <v/>
      </c>
      <c r="H314" s="3" t="str">
        <f>IF(Point[Asset Group]="","",VLOOKUP(Point[Asset Group],asset_grp_pt,4,FALSE))</f>
        <v/>
      </c>
      <c r="I314" s="3" t="str">
        <f>IF(Point[Asset Group]="","",VLOOKUP(Point[Asset Group],asset_grp_pt,2,FALSE))</f>
        <v/>
      </c>
      <c r="J314" s="3" t="str">
        <f>IF(Point[Asset Group]="","",VLOOKUP(Point[Asset Group],asset_grp_pt,3,FALSE))</f>
        <v/>
      </c>
      <c r="K314" s="3" t="str">
        <f>IF(Point[Asset Group]="","",VLOOKUP(Point[Asset Type],type_master_list,2,FALSE))</f>
        <v/>
      </c>
      <c r="L314" s="3" t="str">
        <f>IF(Point[Asset Name]="","",PROPER(Point[Asset Name]))</f>
        <v/>
      </c>
      <c r="M314" s="11" t="str">
        <f>IF(Point[Install Date]="","",Point[Install Date])</f>
        <v/>
      </c>
      <c r="N314" s="11" t="str">
        <f>IF(Point[Note]="","",PROPER(Point[Note]))</f>
        <v/>
      </c>
      <c r="O314" s="11" t="str">
        <f>IF(Point[Resource Consent Number]="","",UPPER(Point[Resource Consent Number]))</f>
        <v/>
      </c>
      <c r="P314" s="53" t="str">
        <f>IF(Point[Asset Unit Cost]="","",Point[Asset Unit Cost])</f>
        <v/>
      </c>
      <c r="Q314" s="11" t="str">
        <f>IF(Point[Added By]="","",UPPER(Point[Added By]))</f>
        <v/>
      </c>
      <c r="R314" s="11" t="str">
        <f>IF(Point[Added Date]="","",Point[Added Date])</f>
        <v/>
      </c>
      <c r="S314" s="14" t="str">
        <f>IF(Point[Z COORD]="","",Point[Z COORD])</f>
        <v/>
      </c>
      <c r="T314" s="14" t="str">
        <f>IF(Point[Asset Description]="","",PROPER(Point[Asset Description]))</f>
        <v/>
      </c>
      <c r="U314" s="14" t="str">
        <f>IF(Point[[Artist ]]="","",PROPER(Point[[Artist ]]))</f>
        <v/>
      </c>
      <c r="V314" s="14" t="str">
        <f>IF(Point[Material Notes]="","",PROPER(Point[Material Notes]))</f>
        <v/>
      </c>
      <c r="W314" s="14" t="str">
        <f>IF(Point[Dimension Notes]="","",Point[Dimension Notes])</f>
        <v/>
      </c>
      <c r="X314" s="14" t="str">
        <f>IF(Point[List]="","",VLOOKUP(Point[Burner Number],number,2,FALSE))</f>
        <v/>
      </c>
      <c r="Y314" s="14" t="str">
        <f>IF(Point[List]="","",VLOOKUP(Point[Fuel],bbq_fuel,2,FALSE))</f>
        <v/>
      </c>
      <c r="Z314" s="14" t="str">
        <f>IF(Point[List]="","",VLOOKUP(Point[Cabinet Material],bbq_material,2,FALSE))</f>
        <v/>
      </c>
      <c r="AA314" s="14" t="str">
        <f>IF(Point[Asset Group]="","",VLOOKUP(Point[Manufacturer],manufacturer,2,FALSE))</f>
        <v/>
      </c>
      <c r="AB314" s="14" t="str">
        <f>IF(Point[Uinsex WC]="","",Point[Uinsex WC])</f>
        <v/>
      </c>
      <c r="AC314" s="14" t="str">
        <f>IF(Point[Female WC]="","",Point[Female WC])</f>
        <v/>
      </c>
      <c r="AD314" s="14" t="str">
        <f>IF(Point[Male WC]="","",Point[Male WC])</f>
        <v/>
      </c>
      <c r="AE314" s="14" t="str">
        <f>IF(Point[Urinal]="","",Point[Urinal])</f>
        <v/>
      </c>
      <c r="AF314" s="14" t="str">
        <f>IF(Point[Disabled Unisex]="","",Point[Disabled Unisex])</f>
        <v/>
      </c>
      <c r="AG314" s="14" t="str">
        <f>IF(Point[Disabled Female]="","",Point[Disabled Female])</f>
        <v/>
      </c>
      <c r="AH314" s="14" t="str">
        <f>IF(Point[Disabled Male]="","",Point[Disabled Male])</f>
        <v/>
      </c>
      <c r="AI314" s="14" t="str">
        <f>IF(Point[Asset Group]="","",VLOOKUP(Point[Handrail],yes_no,2,FALSE))</f>
        <v/>
      </c>
      <c r="AJ314" s="14" t="str">
        <f>IF(Point[Asset Group]="","",VLOOKUP(Point[Baby Changing],yes_no,2,FALSE))</f>
        <v/>
      </c>
      <c r="AK314" s="14" t="str">
        <f>IF(Point[Asset Group]="","",VLOOKUP(Point[Service Room],yes_no,2,FALSE))</f>
        <v/>
      </c>
      <c r="AL314" s="14" t="str">
        <f>IF(Point[Asset Group]="","",VLOOKUP(Point[Service Tap],service_tap,2,FALSE))</f>
        <v/>
      </c>
      <c r="AM314" s="14" t="str">
        <f>IF(Point[Asset Group]="","",VLOOKUP(Point[Heating Type],wc_heating,2,FALSE))</f>
        <v/>
      </c>
      <c r="AN314" s="14" t="str">
        <f>IF(Point[Asset Group]="","",VLOOKUP(Point[Power Supply],power_supply,2,FALSE))</f>
        <v/>
      </c>
      <c r="AO314" s="14" t="str">
        <f>IF(Point[Asset Group]="","",VLOOKUP(Point[Waste Water],waste_water,2,FALSE))</f>
        <v/>
      </c>
      <c r="AP314" s="14" t="str">
        <f>IF(Point[Asset Group]="","",VLOOKUP(Point[Furniture SubType],subdom_master_gdb,2,FALSE))</f>
        <v/>
      </c>
      <c r="AQ314" s="14" t="str">
        <f>IF(Point[Asset Group]="","",VLOOKUP(Point[Concrete Pad],yes_no,2,FALSE))</f>
        <v/>
      </c>
      <c r="AR314" s="14" t="str">
        <f>IF(Point[Asset Group]="","",VLOOKUP(Point[Material],material_master,2,FALSE))</f>
        <v/>
      </c>
      <c r="AS314" s="14" t="str">
        <f>IF(Point[Asset Group]="","",VLOOKUP(Point[Plumbing],irrigation_plumbing,2,FALSE))</f>
        <v/>
      </c>
      <c r="AT314" s="14" t="str">
        <f>IF(Point[Asset Group]="","",VLOOKUP(Point[Sprinklers],irrigation_sprinklers,2,FALSE))</f>
        <v/>
      </c>
      <c r="AU314" s="14" t="str">
        <f>IF(Point[Asset Group]="","",VLOOKUP(Point[System],irrigation_system,2,FALSE))</f>
        <v/>
      </c>
      <c r="AV314" s="14" t="str">
        <f>IF(Point[Asset Group]="","",VLOOKUP(Point[Status],irrigation_status,2,FALSE))</f>
        <v/>
      </c>
      <c r="AW314" s="11" t="str">
        <f>IF(Point[Date of manufacture]="","",Point[Date of manufacture])</f>
        <v/>
      </c>
      <c r="AX314" s="14" t="str">
        <f>IF(Point[Asset Group]="","",VLOOKUP(Point[Sign Purpose],sign_purpose,2,FALSE))</f>
        <v/>
      </c>
      <c r="AY314" s="14" t="str">
        <f>IF(Point[Asset Group]="","",VLOOKUP(Point[Sign Material],material_master,2,FALSE))</f>
        <v/>
      </c>
      <c r="AZ314" s="14" t="str">
        <f>IF(Point[Asset Group]="","",VLOOKUP(Point[Affixed To],sign_affix,2,FALSE))</f>
        <v/>
      </c>
      <c r="BA314" s="14" t="str">
        <f>IF(Point[Size HxB mm]="","",Point[Size HxB mm])</f>
        <v/>
      </c>
      <c r="BB314" s="14" t="str">
        <f>IF(Point[Height m]="","",Point[Height m])</f>
        <v/>
      </c>
      <c r="BC314" s="14" t="str">
        <f>IF(Point[Asset Group]="","",VLOOKUP(Point[Post Material],material_master,2,FALSE))</f>
        <v/>
      </c>
      <c r="BD314" s="14" t="str">
        <f>IF(Point[Asset Group]="","",VLOOKUP(Point[Post Number],number,2,FALSE))</f>
        <v/>
      </c>
      <c r="BE314" s="14" t="str">
        <f>IF(Point[Asset Group]="","",VLOOKUP(Point[Structure SubType],subdom_master_gdb,2,FALSE))</f>
        <v/>
      </c>
      <c r="BF314" s="14" t="str">
        <f>IF(Point[Area m2]="","",Point[Area m2])</f>
        <v/>
      </c>
      <c r="BG314" s="14" t="str">
        <f>IF(Point[Length m]="","",Point[Length m])</f>
        <v/>
      </c>
      <c r="BH314" s="14" t="str">
        <f>IF(Point[Width m]="","",Point[Width m])</f>
        <v/>
      </c>
      <c r="BI314" s="14" t="str">
        <f>IF(Point[Diameter m]="","",Point[Diameter m])</f>
        <v/>
      </c>
      <c r="BJ314" s="14" t="str">
        <f>IF(Point[Asset Group]="","",VLOOKUP(Point[Number of Pipes],number,2,FALSE))</f>
        <v/>
      </c>
      <c r="BK314" s="14" t="str">
        <f>IF(Point[Asset Group]="","",VLOOKUP(Point[Combined Name],2,FALSE))</f>
        <v/>
      </c>
      <c r="BL314" s="14" t="str">
        <f>IF(Point[Asset Group]="","",VLOOKUP(Point[Size Class],size_class,2,FALSE))</f>
        <v/>
      </c>
      <c r="BM314" s="14" t="str">
        <f>IF(Point[Asset Group]="","",VLOOKUP(Point[Age Class],age_class,2,FALSE))</f>
        <v/>
      </c>
      <c r="BN314" s="14" t="str">
        <f>IF(Point[Girth (cm)]="","",Point[Girth (cm)])</f>
        <v/>
      </c>
      <c r="BO314" s="14" t="str">
        <f>IF(Point[Crown Radius (m)]="","",Point[Crown Radius (m)])</f>
        <v/>
      </c>
      <c r="BP314" s="14" t="str">
        <f>IF(Point[Asset Group]="","",VLOOKUP(Point[Rooting Environment],root_enviro,2,FALSE))</f>
        <v/>
      </c>
      <c r="BQ314" s="14" t="str">
        <f>IF(Point[Asset Group]="","",VLOOKUP(Point[Tree Surround],tree_surround,2,FALSE))</f>
        <v/>
      </c>
      <c r="BR314" s="14" t="str">
        <f>IF(Point[Asset Group]="","",VLOOKUP(Point[Tree Grill],yes_no,2,FALSE))</f>
        <v/>
      </c>
      <c r="BS314" s="14" t="str">
        <f>IF(Point[Asset Group]="","",VLOOKUP(Point[Tree Location],tree_location,2,FALSE))</f>
        <v/>
      </c>
    </row>
    <row r="315" spans="1:71" s="3" customFormat="1" x14ac:dyDescent="0.2">
      <c r="A315" s="3" t="str">
        <f>IF(Point[DWG File Name]="","",Point[DWG File Name])</f>
        <v/>
      </c>
      <c r="B315" s="3" t="str">
        <f>IF(Point[DWG Layer Name]="","",Point[DWG Layer Name])</f>
        <v/>
      </c>
      <c r="C315" s="3" t="str">
        <f>IF(Point[DWG Handle]="","",Point[DWG Handle])</f>
        <v/>
      </c>
      <c r="D315" s="58" t="str">
        <f>IF(Point[X]="","",Point[X])</f>
        <v/>
      </c>
      <c r="E315" s="58" t="str">
        <f>IF(Point[Y]="","",Point[Y])</f>
        <v/>
      </c>
      <c r="F315" s="3" t="str">
        <f>IF(Point[Replacement Asset]="","",Point[Replacement Asset])</f>
        <v/>
      </c>
      <c r="G315" s="3" t="str">
        <f>IF(Point[Asset ID]="","",UPPER(Point[Asset ID]))</f>
        <v/>
      </c>
      <c r="H315" s="3" t="str">
        <f>IF(Point[Asset Group]="","",VLOOKUP(Point[Asset Group],asset_grp_pt,4,FALSE))</f>
        <v/>
      </c>
      <c r="I315" s="3" t="str">
        <f>IF(Point[Asset Group]="","",VLOOKUP(Point[Asset Group],asset_grp_pt,2,FALSE))</f>
        <v/>
      </c>
      <c r="J315" s="3" t="str">
        <f>IF(Point[Asset Group]="","",VLOOKUP(Point[Asset Group],asset_grp_pt,3,FALSE))</f>
        <v/>
      </c>
      <c r="K315" s="3" t="str">
        <f>IF(Point[Asset Group]="","",VLOOKUP(Point[Asset Type],type_master_list,2,FALSE))</f>
        <v/>
      </c>
      <c r="L315" s="3" t="str">
        <f>IF(Point[Asset Name]="","",PROPER(Point[Asset Name]))</f>
        <v/>
      </c>
      <c r="M315" s="11" t="str">
        <f>IF(Point[Install Date]="","",Point[Install Date])</f>
        <v/>
      </c>
      <c r="N315" s="11" t="str">
        <f>IF(Point[Note]="","",PROPER(Point[Note]))</f>
        <v/>
      </c>
      <c r="O315" s="11" t="str">
        <f>IF(Point[Resource Consent Number]="","",UPPER(Point[Resource Consent Number]))</f>
        <v/>
      </c>
      <c r="P315" s="53" t="str">
        <f>IF(Point[Asset Unit Cost]="","",Point[Asset Unit Cost])</f>
        <v/>
      </c>
      <c r="Q315" s="11" t="str">
        <f>IF(Point[Added By]="","",UPPER(Point[Added By]))</f>
        <v/>
      </c>
      <c r="R315" s="11" t="str">
        <f>IF(Point[Added Date]="","",Point[Added Date])</f>
        <v/>
      </c>
      <c r="S315" s="14" t="str">
        <f>IF(Point[Z COORD]="","",Point[Z COORD])</f>
        <v/>
      </c>
      <c r="T315" s="14" t="str">
        <f>IF(Point[Asset Description]="","",PROPER(Point[Asset Description]))</f>
        <v/>
      </c>
      <c r="U315" s="14" t="str">
        <f>IF(Point[[Artist ]]="","",PROPER(Point[[Artist ]]))</f>
        <v/>
      </c>
      <c r="V315" s="14" t="str">
        <f>IF(Point[Material Notes]="","",PROPER(Point[Material Notes]))</f>
        <v/>
      </c>
      <c r="W315" s="14" t="str">
        <f>IF(Point[Dimension Notes]="","",Point[Dimension Notes])</f>
        <v/>
      </c>
      <c r="X315" s="14" t="str">
        <f>IF(Point[List]="","",VLOOKUP(Point[Burner Number],number,2,FALSE))</f>
        <v/>
      </c>
      <c r="Y315" s="14" t="str">
        <f>IF(Point[List]="","",VLOOKUP(Point[Fuel],bbq_fuel,2,FALSE))</f>
        <v/>
      </c>
      <c r="Z315" s="14" t="str">
        <f>IF(Point[List]="","",VLOOKUP(Point[Cabinet Material],bbq_material,2,FALSE))</f>
        <v/>
      </c>
      <c r="AA315" s="14" t="str">
        <f>IF(Point[Asset Group]="","",VLOOKUP(Point[Manufacturer],manufacturer,2,FALSE))</f>
        <v/>
      </c>
      <c r="AB315" s="14" t="str">
        <f>IF(Point[Uinsex WC]="","",Point[Uinsex WC])</f>
        <v/>
      </c>
      <c r="AC315" s="14" t="str">
        <f>IF(Point[Female WC]="","",Point[Female WC])</f>
        <v/>
      </c>
      <c r="AD315" s="14" t="str">
        <f>IF(Point[Male WC]="","",Point[Male WC])</f>
        <v/>
      </c>
      <c r="AE315" s="14" t="str">
        <f>IF(Point[Urinal]="","",Point[Urinal])</f>
        <v/>
      </c>
      <c r="AF315" s="14" t="str">
        <f>IF(Point[Disabled Unisex]="","",Point[Disabled Unisex])</f>
        <v/>
      </c>
      <c r="AG315" s="14" t="str">
        <f>IF(Point[Disabled Female]="","",Point[Disabled Female])</f>
        <v/>
      </c>
      <c r="AH315" s="14" t="str">
        <f>IF(Point[Disabled Male]="","",Point[Disabled Male])</f>
        <v/>
      </c>
      <c r="AI315" s="14" t="str">
        <f>IF(Point[Asset Group]="","",VLOOKUP(Point[Handrail],yes_no,2,FALSE))</f>
        <v/>
      </c>
      <c r="AJ315" s="14" t="str">
        <f>IF(Point[Asset Group]="","",VLOOKUP(Point[Baby Changing],yes_no,2,FALSE))</f>
        <v/>
      </c>
      <c r="AK315" s="14" t="str">
        <f>IF(Point[Asset Group]="","",VLOOKUP(Point[Service Room],yes_no,2,FALSE))</f>
        <v/>
      </c>
      <c r="AL315" s="14" t="str">
        <f>IF(Point[Asset Group]="","",VLOOKUP(Point[Service Tap],service_tap,2,FALSE))</f>
        <v/>
      </c>
      <c r="AM315" s="14" t="str">
        <f>IF(Point[Asset Group]="","",VLOOKUP(Point[Heating Type],wc_heating,2,FALSE))</f>
        <v/>
      </c>
      <c r="AN315" s="14" t="str">
        <f>IF(Point[Asset Group]="","",VLOOKUP(Point[Power Supply],power_supply,2,FALSE))</f>
        <v/>
      </c>
      <c r="AO315" s="14" t="str">
        <f>IF(Point[Asset Group]="","",VLOOKUP(Point[Waste Water],waste_water,2,FALSE))</f>
        <v/>
      </c>
      <c r="AP315" s="14" t="str">
        <f>IF(Point[Asset Group]="","",VLOOKUP(Point[Furniture SubType],subdom_master_gdb,2,FALSE))</f>
        <v/>
      </c>
      <c r="AQ315" s="14" t="str">
        <f>IF(Point[Asset Group]="","",VLOOKUP(Point[Concrete Pad],yes_no,2,FALSE))</f>
        <v/>
      </c>
      <c r="AR315" s="14" t="str">
        <f>IF(Point[Asset Group]="","",VLOOKUP(Point[Material],material_master,2,FALSE))</f>
        <v/>
      </c>
      <c r="AS315" s="14" t="str">
        <f>IF(Point[Asset Group]="","",VLOOKUP(Point[Plumbing],irrigation_plumbing,2,FALSE))</f>
        <v/>
      </c>
      <c r="AT315" s="14" t="str">
        <f>IF(Point[Asset Group]="","",VLOOKUP(Point[Sprinklers],irrigation_sprinklers,2,FALSE))</f>
        <v/>
      </c>
      <c r="AU315" s="14" t="str">
        <f>IF(Point[Asset Group]="","",VLOOKUP(Point[System],irrigation_system,2,FALSE))</f>
        <v/>
      </c>
      <c r="AV315" s="14" t="str">
        <f>IF(Point[Asset Group]="","",VLOOKUP(Point[Status],irrigation_status,2,FALSE))</f>
        <v/>
      </c>
      <c r="AW315" s="11" t="str">
        <f>IF(Point[Date of manufacture]="","",Point[Date of manufacture])</f>
        <v/>
      </c>
      <c r="AX315" s="14" t="str">
        <f>IF(Point[Asset Group]="","",VLOOKUP(Point[Sign Purpose],sign_purpose,2,FALSE))</f>
        <v/>
      </c>
      <c r="AY315" s="14" t="str">
        <f>IF(Point[Asset Group]="","",VLOOKUP(Point[Sign Material],material_master,2,FALSE))</f>
        <v/>
      </c>
      <c r="AZ315" s="14" t="str">
        <f>IF(Point[Asset Group]="","",VLOOKUP(Point[Affixed To],sign_affix,2,FALSE))</f>
        <v/>
      </c>
      <c r="BA315" s="14" t="str">
        <f>IF(Point[Size HxB mm]="","",Point[Size HxB mm])</f>
        <v/>
      </c>
      <c r="BB315" s="14" t="str">
        <f>IF(Point[Height m]="","",Point[Height m])</f>
        <v/>
      </c>
      <c r="BC315" s="14" t="str">
        <f>IF(Point[Asset Group]="","",VLOOKUP(Point[Post Material],material_master,2,FALSE))</f>
        <v/>
      </c>
      <c r="BD315" s="14" t="str">
        <f>IF(Point[Asset Group]="","",VLOOKUP(Point[Post Number],number,2,FALSE))</f>
        <v/>
      </c>
      <c r="BE315" s="14" t="str">
        <f>IF(Point[Asset Group]="","",VLOOKUP(Point[Structure SubType],subdom_master_gdb,2,FALSE))</f>
        <v/>
      </c>
      <c r="BF315" s="14" t="str">
        <f>IF(Point[Area m2]="","",Point[Area m2])</f>
        <v/>
      </c>
      <c r="BG315" s="14" t="str">
        <f>IF(Point[Length m]="","",Point[Length m])</f>
        <v/>
      </c>
      <c r="BH315" s="14" t="str">
        <f>IF(Point[Width m]="","",Point[Width m])</f>
        <v/>
      </c>
      <c r="BI315" s="14" t="str">
        <f>IF(Point[Diameter m]="","",Point[Diameter m])</f>
        <v/>
      </c>
      <c r="BJ315" s="14" t="str">
        <f>IF(Point[Asset Group]="","",VLOOKUP(Point[Number of Pipes],number,2,FALSE))</f>
        <v/>
      </c>
      <c r="BK315" s="14" t="str">
        <f>IF(Point[Asset Group]="","",VLOOKUP(Point[Combined Name],2,FALSE))</f>
        <v/>
      </c>
      <c r="BL315" s="14" t="str">
        <f>IF(Point[Asset Group]="","",VLOOKUP(Point[Size Class],size_class,2,FALSE))</f>
        <v/>
      </c>
      <c r="BM315" s="14" t="str">
        <f>IF(Point[Asset Group]="","",VLOOKUP(Point[Age Class],age_class,2,FALSE))</f>
        <v/>
      </c>
      <c r="BN315" s="14" t="str">
        <f>IF(Point[Girth (cm)]="","",Point[Girth (cm)])</f>
        <v/>
      </c>
      <c r="BO315" s="14" t="str">
        <f>IF(Point[Crown Radius (m)]="","",Point[Crown Radius (m)])</f>
        <v/>
      </c>
      <c r="BP315" s="14" t="str">
        <f>IF(Point[Asset Group]="","",VLOOKUP(Point[Rooting Environment],root_enviro,2,FALSE))</f>
        <v/>
      </c>
      <c r="BQ315" s="14" t="str">
        <f>IF(Point[Asset Group]="","",VLOOKUP(Point[Tree Surround],tree_surround,2,FALSE))</f>
        <v/>
      </c>
      <c r="BR315" s="14" t="str">
        <f>IF(Point[Asset Group]="","",VLOOKUP(Point[Tree Grill],yes_no,2,FALSE))</f>
        <v/>
      </c>
      <c r="BS315" s="14" t="str">
        <f>IF(Point[Asset Group]="","",VLOOKUP(Point[Tree Location],tree_location,2,FALSE))</f>
        <v/>
      </c>
    </row>
    <row r="316" spans="1:71" s="3" customFormat="1" x14ac:dyDescent="0.2">
      <c r="A316" s="3" t="str">
        <f>IF(Point[DWG File Name]="","",Point[DWG File Name])</f>
        <v/>
      </c>
      <c r="B316" s="3" t="str">
        <f>IF(Point[DWG Layer Name]="","",Point[DWG Layer Name])</f>
        <v/>
      </c>
      <c r="C316" s="3" t="str">
        <f>IF(Point[DWG Handle]="","",Point[DWG Handle])</f>
        <v/>
      </c>
      <c r="D316" s="58" t="str">
        <f>IF(Point[X]="","",Point[X])</f>
        <v/>
      </c>
      <c r="E316" s="58" t="str">
        <f>IF(Point[Y]="","",Point[Y])</f>
        <v/>
      </c>
      <c r="F316" s="3" t="str">
        <f>IF(Point[Replacement Asset]="","",Point[Replacement Asset])</f>
        <v/>
      </c>
      <c r="G316" s="3" t="str">
        <f>IF(Point[Asset ID]="","",UPPER(Point[Asset ID]))</f>
        <v/>
      </c>
      <c r="H316" s="3" t="str">
        <f>IF(Point[Asset Group]="","",VLOOKUP(Point[Asset Group],asset_grp_pt,4,FALSE))</f>
        <v/>
      </c>
      <c r="I316" s="3" t="str">
        <f>IF(Point[Asset Group]="","",VLOOKUP(Point[Asset Group],asset_grp_pt,2,FALSE))</f>
        <v/>
      </c>
      <c r="J316" s="3" t="str">
        <f>IF(Point[Asset Group]="","",VLOOKUP(Point[Asset Group],asset_grp_pt,3,FALSE))</f>
        <v/>
      </c>
      <c r="K316" s="3" t="str">
        <f>IF(Point[Asset Group]="","",VLOOKUP(Point[Asset Type],type_master_list,2,FALSE))</f>
        <v/>
      </c>
      <c r="L316" s="3" t="str">
        <f>IF(Point[Asset Name]="","",PROPER(Point[Asset Name]))</f>
        <v/>
      </c>
      <c r="M316" s="11" t="str">
        <f>IF(Point[Install Date]="","",Point[Install Date])</f>
        <v/>
      </c>
      <c r="N316" s="11" t="str">
        <f>IF(Point[Note]="","",PROPER(Point[Note]))</f>
        <v/>
      </c>
      <c r="O316" s="11" t="str">
        <f>IF(Point[Resource Consent Number]="","",UPPER(Point[Resource Consent Number]))</f>
        <v/>
      </c>
      <c r="P316" s="53" t="str">
        <f>IF(Point[Asset Unit Cost]="","",Point[Asset Unit Cost])</f>
        <v/>
      </c>
      <c r="Q316" s="11" t="str">
        <f>IF(Point[Added By]="","",UPPER(Point[Added By]))</f>
        <v/>
      </c>
      <c r="R316" s="11" t="str">
        <f>IF(Point[Added Date]="","",Point[Added Date])</f>
        <v/>
      </c>
      <c r="S316" s="14" t="str">
        <f>IF(Point[Z COORD]="","",Point[Z COORD])</f>
        <v/>
      </c>
      <c r="T316" s="14" t="str">
        <f>IF(Point[Asset Description]="","",PROPER(Point[Asset Description]))</f>
        <v/>
      </c>
      <c r="U316" s="14" t="str">
        <f>IF(Point[[Artist ]]="","",PROPER(Point[[Artist ]]))</f>
        <v/>
      </c>
      <c r="V316" s="14" t="str">
        <f>IF(Point[Material Notes]="","",PROPER(Point[Material Notes]))</f>
        <v/>
      </c>
      <c r="W316" s="14" t="str">
        <f>IF(Point[Dimension Notes]="","",Point[Dimension Notes])</f>
        <v/>
      </c>
      <c r="X316" s="14" t="str">
        <f>IF(Point[List]="","",VLOOKUP(Point[Burner Number],number,2,FALSE))</f>
        <v/>
      </c>
      <c r="Y316" s="14" t="str">
        <f>IF(Point[List]="","",VLOOKUP(Point[Fuel],bbq_fuel,2,FALSE))</f>
        <v/>
      </c>
      <c r="Z316" s="14" t="str">
        <f>IF(Point[List]="","",VLOOKUP(Point[Cabinet Material],bbq_material,2,FALSE))</f>
        <v/>
      </c>
      <c r="AA316" s="14" t="str">
        <f>IF(Point[Asset Group]="","",VLOOKUP(Point[Manufacturer],manufacturer,2,FALSE))</f>
        <v/>
      </c>
      <c r="AB316" s="14" t="str">
        <f>IF(Point[Uinsex WC]="","",Point[Uinsex WC])</f>
        <v/>
      </c>
      <c r="AC316" s="14" t="str">
        <f>IF(Point[Female WC]="","",Point[Female WC])</f>
        <v/>
      </c>
      <c r="AD316" s="14" t="str">
        <f>IF(Point[Male WC]="","",Point[Male WC])</f>
        <v/>
      </c>
      <c r="AE316" s="14" t="str">
        <f>IF(Point[Urinal]="","",Point[Urinal])</f>
        <v/>
      </c>
      <c r="AF316" s="14" t="str">
        <f>IF(Point[Disabled Unisex]="","",Point[Disabled Unisex])</f>
        <v/>
      </c>
      <c r="AG316" s="14" t="str">
        <f>IF(Point[Disabled Female]="","",Point[Disabled Female])</f>
        <v/>
      </c>
      <c r="AH316" s="14" t="str">
        <f>IF(Point[Disabled Male]="","",Point[Disabled Male])</f>
        <v/>
      </c>
      <c r="AI316" s="14" t="str">
        <f>IF(Point[Asset Group]="","",VLOOKUP(Point[Handrail],yes_no,2,FALSE))</f>
        <v/>
      </c>
      <c r="AJ316" s="14" t="str">
        <f>IF(Point[Asset Group]="","",VLOOKUP(Point[Baby Changing],yes_no,2,FALSE))</f>
        <v/>
      </c>
      <c r="AK316" s="14" t="str">
        <f>IF(Point[Asset Group]="","",VLOOKUP(Point[Service Room],yes_no,2,FALSE))</f>
        <v/>
      </c>
      <c r="AL316" s="14" t="str">
        <f>IF(Point[Asset Group]="","",VLOOKUP(Point[Service Tap],service_tap,2,FALSE))</f>
        <v/>
      </c>
      <c r="AM316" s="14" t="str">
        <f>IF(Point[Asset Group]="","",VLOOKUP(Point[Heating Type],wc_heating,2,FALSE))</f>
        <v/>
      </c>
      <c r="AN316" s="14" t="str">
        <f>IF(Point[Asset Group]="","",VLOOKUP(Point[Power Supply],power_supply,2,FALSE))</f>
        <v/>
      </c>
      <c r="AO316" s="14" t="str">
        <f>IF(Point[Asset Group]="","",VLOOKUP(Point[Waste Water],waste_water,2,FALSE))</f>
        <v/>
      </c>
      <c r="AP316" s="14" t="str">
        <f>IF(Point[Asset Group]="","",VLOOKUP(Point[Furniture SubType],subdom_master_gdb,2,FALSE))</f>
        <v/>
      </c>
      <c r="AQ316" s="14" t="str">
        <f>IF(Point[Asset Group]="","",VLOOKUP(Point[Concrete Pad],yes_no,2,FALSE))</f>
        <v/>
      </c>
      <c r="AR316" s="14" t="str">
        <f>IF(Point[Asset Group]="","",VLOOKUP(Point[Material],material_master,2,FALSE))</f>
        <v/>
      </c>
      <c r="AS316" s="14" t="str">
        <f>IF(Point[Asset Group]="","",VLOOKUP(Point[Plumbing],irrigation_plumbing,2,FALSE))</f>
        <v/>
      </c>
      <c r="AT316" s="14" t="str">
        <f>IF(Point[Asset Group]="","",VLOOKUP(Point[Sprinklers],irrigation_sprinklers,2,FALSE))</f>
        <v/>
      </c>
      <c r="AU316" s="14" t="str">
        <f>IF(Point[Asset Group]="","",VLOOKUP(Point[System],irrigation_system,2,FALSE))</f>
        <v/>
      </c>
      <c r="AV316" s="14" t="str">
        <f>IF(Point[Asset Group]="","",VLOOKUP(Point[Status],irrigation_status,2,FALSE))</f>
        <v/>
      </c>
      <c r="AW316" s="11" t="str">
        <f>IF(Point[Date of manufacture]="","",Point[Date of manufacture])</f>
        <v/>
      </c>
      <c r="AX316" s="14" t="str">
        <f>IF(Point[Asset Group]="","",VLOOKUP(Point[Sign Purpose],sign_purpose,2,FALSE))</f>
        <v/>
      </c>
      <c r="AY316" s="14" t="str">
        <f>IF(Point[Asset Group]="","",VLOOKUP(Point[Sign Material],material_master,2,FALSE))</f>
        <v/>
      </c>
      <c r="AZ316" s="14" t="str">
        <f>IF(Point[Asset Group]="","",VLOOKUP(Point[Affixed To],sign_affix,2,FALSE))</f>
        <v/>
      </c>
      <c r="BA316" s="14" t="str">
        <f>IF(Point[Size HxB mm]="","",Point[Size HxB mm])</f>
        <v/>
      </c>
      <c r="BB316" s="14" t="str">
        <f>IF(Point[Height m]="","",Point[Height m])</f>
        <v/>
      </c>
      <c r="BC316" s="14" t="str">
        <f>IF(Point[Asset Group]="","",VLOOKUP(Point[Post Material],material_master,2,FALSE))</f>
        <v/>
      </c>
      <c r="BD316" s="14" t="str">
        <f>IF(Point[Asset Group]="","",VLOOKUP(Point[Post Number],number,2,FALSE))</f>
        <v/>
      </c>
      <c r="BE316" s="14" t="str">
        <f>IF(Point[Asset Group]="","",VLOOKUP(Point[Structure SubType],subdom_master_gdb,2,FALSE))</f>
        <v/>
      </c>
      <c r="BF316" s="14" t="str">
        <f>IF(Point[Area m2]="","",Point[Area m2])</f>
        <v/>
      </c>
      <c r="BG316" s="14" t="str">
        <f>IF(Point[Length m]="","",Point[Length m])</f>
        <v/>
      </c>
      <c r="BH316" s="14" t="str">
        <f>IF(Point[Width m]="","",Point[Width m])</f>
        <v/>
      </c>
      <c r="BI316" s="14" t="str">
        <f>IF(Point[Diameter m]="","",Point[Diameter m])</f>
        <v/>
      </c>
      <c r="BJ316" s="14" t="str">
        <f>IF(Point[Asset Group]="","",VLOOKUP(Point[Number of Pipes],number,2,FALSE))</f>
        <v/>
      </c>
      <c r="BK316" s="14" t="str">
        <f>IF(Point[Asset Group]="","",VLOOKUP(Point[Combined Name],2,FALSE))</f>
        <v/>
      </c>
      <c r="BL316" s="14" t="str">
        <f>IF(Point[Asset Group]="","",VLOOKUP(Point[Size Class],size_class,2,FALSE))</f>
        <v/>
      </c>
      <c r="BM316" s="14" t="str">
        <f>IF(Point[Asset Group]="","",VLOOKUP(Point[Age Class],age_class,2,FALSE))</f>
        <v/>
      </c>
      <c r="BN316" s="14" t="str">
        <f>IF(Point[Girth (cm)]="","",Point[Girth (cm)])</f>
        <v/>
      </c>
      <c r="BO316" s="14" t="str">
        <f>IF(Point[Crown Radius (m)]="","",Point[Crown Radius (m)])</f>
        <v/>
      </c>
      <c r="BP316" s="14" t="str">
        <f>IF(Point[Asset Group]="","",VLOOKUP(Point[Rooting Environment],root_enviro,2,FALSE))</f>
        <v/>
      </c>
      <c r="BQ316" s="14" t="str">
        <f>IF(Point[Asset Group]="","",VLOOKUP(Point[Tree Surround],tree_surround,2,FALSE))</f>
        <v/>
      </c>
      <c r="BR316" s="14" t="str">
        <f>IF(Point[Asset Group]="","",VLOOKUP(Point[Tree Grill],yes_no,2,FALSE))</f>
        <v/>
      </c>
      <c r="BS316" s="14" t="str">
        <f>IF(Point[Asset Group]="","",VLOOKUP(Point[Tree Location],tree_location,2,FALSE))</f>
        <v/>
      </c>
    </row>
    <row r="317" spans="1:71" s="3" customFormat="1" x14ac:dyDescent="0.2">
      <c r="A317" s="3" t="str">
        <f>IF(Point[DWG File Name]="","",Point[DWG File Name])</f>
        <v/>
      </c>
      <c r="B317" s="3" t="str">
        <f>IF(Point[DWG Layer Name]="","",Point[DWG Layer Name])</f>
        <v/>
      </c>
      <c r="C317" s="3" t="str">
        <f>IF(Point[DWG Handle]="","",Point[DWG Handle])</f>
        <v/>
      </c>
      <c r="D317" s="58" t="str">
        <f>IF(Point[X]="","",Point[X])</f>
        <v/>
      </c>
      <c r="E317" s="58" t="str">
        <f>IF(Point[Y]="","",Point[Y])</f>
        <v/>
      </c>
      <c r="F317" s="3" t="str">
        <f>IF(Point[Replacement Asset]="","",Point[Replacement Asset])</f>
        <v/>
      </c>
      <c r="G317" s="3" t="str">
        <f>IF(Point[Asset ID]="","",UPPER(Point[Asset ID]))</f>
        <v/>
      </c>
      <c r="H317" s="3" t="str">
        <f>IF(Point[Asset Group]="","",VLOOKUP(Point[Asset Group],asset_grp_pt,4,FALSE))</f>
        <v/>
      </c>
      <c r="I317" s="3" t="str">
        <f>IF(Point[Asset Group]="","",VLOOKUP(Point[Asset Group],asset_grp_pt,2,FALSE))</f>
        <v/>
      </c>
      <c r="J317" s="3" t="str">
        <f>IF(Point[Asset Group]="","",VLOOKUP(Point[Asset Group],asset_grp_pt,3,FALSE))</f>
        <v/>
      </c>
      <c r="K317" s="3" t="str">
        <f>IF(Point[Asset Group]="","",VLOOKUP(Point[Asset Type],type_master_list,2,FALSE))</f>
        <v/>
      </c>
      <c r="L317" s="3" t="str">
        <f>IF(Point[Asset Name]="","",PROPER(Point[Asset Name]))</f>
        <v/>
      </c>
      <c r="M317" s="11" t="str">
        <f>IF(Point[Install Date]="","",Point[Install Date])</f>
        <v/>
      </c>
      <c r="N317" s="11" t="str">
        <f>IF(Point[Note]="","",PROPER(Point[Note]))</f>
        <v/>
      </c>
      <c r="O317" s="11" t="str">
        <f>IF(Point[Resource Consent Number]="","",UPPER(Point[Resource Consent Number]))</f>
        <v/>
      </c>
      <c r="P317" s="53" t="str">
        <f>IF(Point[Asset Unit Cost]="","",Point[Asset Unit Cost])</f>
        <v/>
      </c>
      <c r="Q317" s="11" t="str">
        <f>IF(Point[Added By]="","",UPPER(Point[Added By]))</f>
        <v/>
      </c>
      <c r="R317" s="11" t="str">
        <f>IF(Point[Added Date]="","",Point[Added Date])</f>
        <v/>
      </c>
      <c r="S317" s="14" t="str">
        <f>IF(Point[Z COORD]="","",Point[Z COORD])</f>
        <v/>
      </c>
      <c r="T317" s="14" t="str">
        <f>IF(Point[Asset Description]="","",PROPER(Point[Asset Description]))</f>
        <v/>
      </c>
      <c r="U317" s="14" t="str">
        <f>IF(Point[[Artist ]]="","",PROPER(Point[[Artist ]]))</f>
        <v/>
      </c>
      <c r="V317" s="14" t="str">
        <f>IF(Point[Material Notes]="","",PROPER(Point[Material Notes]))</f>
        <v/>
      </c>
      <c r="W317" s="14" t="str">
        <f>IF(Point[Dimension Notes]="","",Point[Dimension Notes])</f>
        <v/>
      </c>
      <c r="X317" s="14" t="str">
        <f>IF(Point[List]="","",VLOOKUP(Point[Burner Number],number,2,FALSE))</f>
        <v/>
      </c>
      <c r="Y317" s="14" t="str">
        <f>IF(Point[List]="","",VLOOKUP(Point[Fuel],bbq_fuel,2,FALSE))</f>
        <v/>
      </c>
      <c r="Z317" s="14" t="str">
        <f>IF(Point[List]="","",VLOOKUP(Point[Cabinet Material],bbq_material,2,FALSE))</f>
        <v/>
      </c>
      <c r="AA317" s="14" t="str">
        <f>IF(Point[Asset Group]="","",VLOOKUP(Point[Manufacturer],manufacturer,2,FALSE))</f>
        <v/>
      </c>
      <c r="AB317" s="14" t="str">
        <f>IF(Point[Uinsex WC]="","",Point[Uinsex WC])</f>
        <v/>
      </c>
      <c r="AC317" s="14" t="str">
        <f>IF(Point[Female WC]="","",Point[Female WC])</f>
        <v/>
      </c>
      <c r="AD317" s="14" t="str">
        <f>IF(Point[Male WC]="","",Point[Male WC])</f>
        <v/>
      </c>
      <c r="AE317" s="14" t="str">
        <f>IF(Point[Urinal]="","",Point[Urinal])</f>
        <v/>
      </c>
      <c r="AF317" s="14" t="str">
        <f>IF(Point[Disabled Unisex]="","",Point[Disabled Unisex])</f>
        <v/>
      </c>
      <c r="AG317" s="14" t="str">
        <f>IF(Point[Disabled Female]="","",Point[Disabled Female])</f>
        <v/>
      </c>
      <c r="AH317" s="14" t="str">
        <f>IF(Point[Disabled Male]="","",Point[Disabled Male])</f>
        <v/>
      </c>
      <c r="AI317" s="14" t="str">
        <f>IF(Point[Asset Group]="","",VLOOKUP(Point[Handrail],yes_no,2,FALSE))</f>
        <v/>
      </c>
      <c r="AJ317" s="14" t="str">
        <f>IF(Point[Asset Group]="","",VLOOKUP(Point[Baby Changing],yes_no,2,FALSE))</f>
        <v/>
      </c>
      <c r="AK317" s="14" t="str">
        <f>IF(Point[Asset Group]="","",VLOOKUP(Point[Service Room],yes_no,2,FALSE))</f>
        <v/>
      </c>
      <c r="AL317" s="14" t="str">
        <f>IF(Point[Asset Group]="","",VLOOKUP(Point[Service Tap],service_tap,2,FALSE))</f>
        <v/>
      </c>
      <c r="AM317" s="14" t="str">
        <f>IF(Point[Asset Group]="","",VLOOKUP(Point[Heating Type],wc_heating,2,FALSE))</f>
        <v/>
      </c>
      <c r="AN317" s="14" t="str">
        <f>IF(Point[Asset Group]="","",VLOOKUP(Point[Power Supply],power_supply,2,FALSE))</f>
        <v/>
      </c>
      <c r="AO317" s="14" t="str">
        <f>IF(Point[Asset Group]="","",VLOOKUP(Point[Waste Water],waste_water,2,FALSE))</f>
        <v/>
      </c>
      <c r="AP317" s="14" t="str">
        <f>IF(Point[Asset Group]="","",VLOOKUP(Point[Furniture SubType],subdom_master_gdb,2,FALSE))</f>
        <v/>
      </c>
      <c r="AQ317" s="14" t="str">
        <f>IF(Point[Asset Group]="","",VLOOKUP(Point[Concrete Pad],yes_no,2,FALSE))</f>
        <v/>
      </c>
      <c r="AR317" s="14" t="str">
        <f>IF(Point[Asset Group]="","",VLOOKUP(Point[Material],material_master,2,FALSE))</f>
        <v/>
      </c>
      <c r="AS317" s="14" t="str">
        <f>IF(Point[Asset Group]="","",VLOOKUP(Point[Plumbing],irrigation_plumbing,2,FALSE))</f>
        <v/>
      </c>
      <c r="AT317" s="14" t="str">
        <f>IF(Point[Asset Group]="","",VLOOKUP(Point[Sprinklers],irrigation_sprinklers,2,FALSE))</f>
        <v/>
      </c>
      <c r="AU317" s="14" t="str">
        <f>IF(Point[Asset Group]="","",VLOOKUP(Point[System],irrigation_system,2,FALSE))</f>
        <v/>
      </c>
      <c r="AV317" s="14" t="str">
        <f>IF(Point[Asset Group]="","",VLOOKUP(Point[Status],irrigation_status,2,FALSE))</f>
        <v/>
      </c>
      <c r="AW317" s="11" t="str">
        <f>IF(Point[Date of manufacture]="","",Point[Date of manufacture])</f>
        <v/>
      </c>
      <c r="AX317" s="14" t="str">
        <f>IF(Point[Asset Group]="","",VLOOKUP(Point[Sign Purpose],sign_purpose,2,FALSE))</f>
        <v/>
      </c>
      <c r="AY317" s="14" t="str">
        <f>IF(Point[Asset Group]="","",VLOOKUP(Point[Sign Material],material_master,2,FALSE))</f>
        <v/>
      </c>
      <c r="AZ317" s="14" t="str">
        <f>IF(Point[Asset Group]="","",VLOOKUP(Point[Affixed To],sign_affix,2,FALSE))</f>
        <v/>
      </c>
      <c r="BA317" s="14" t="str">
        <f>IF(Point[Size HxB mm]="","",Point[Size HxB mm])</f>
        <v/>
      </c>
      <c r="BB317" s="14" t="str">
        <f>IF(Point[Height m]="","",Point[Height m])</f>
        <v/>
      </c>
      <c r="BC317" s="14" t="str">
        <f>IF(Point[Asset Group]="","",VLOOKUP(Point[Post Material],material_master,2,FALSE))</f>
        <v/>
      </c>
      <c r="BD317" s="14" t="str">
        <f>IF(Point[Asset Group]="","",VLOOKUP(Point[Post Number],number,2,FALSE))</f>
        <v/>
      </c>
      <c r="BE317" s="14" t="str">
        <f>IF(Point[Asset Group]="","",VLOOKUP(Point[Structure SubType],subdom_master_gdb,2,FALSE))</f>
        <v/>
      </c>
      <c r="BF317" s="14" t="str">
        <f>IF(Point[Area m2]="","",Point[Area m2])</f>
        <v/>
      </c>
      <c r="BG317" s="14" t="str">
        <f>IF(Point[Length m]="","",Point[Length m])</f>
        <v/>
      </c>
      <c r="BH317" s="14" t="str">
        <f>IF(Point[Width m]="","",Point[Width m])</f>
        <v/>
      </c>
      <c r="BI317" s="14" t="str">
        <f>IF(Point[Diameter m]="","",Point[Diameter m])</f>
        <v/>
      </c>
      <c r="BJ317" s="14" t="str">
        <f>IF(Point[Asset Group]="","",VLOOKUP(Point[Number of Pipes],number,2,FALSE))</f>
        <v/>
      </c>
      <c r="BK317" s="14" t="str">
        <f>IF(Point[Asset Group]="","",VLOOKUP(Point[Combined Name],2,FALSE))</f>
        <v/>
      </c>
      <c r="BL317" s="14" t="str">
        <f>IF(Point[Asset Group]="","",VLOOKUP(Point[Size Class],size_class,2,FALSE))</f>
        <v/>
      </c>
      <c r="BM317" s="14" t="str">
        <f>IF(Point[Asset Group]="","",VLOOKUP(Point[Age Class],age_class,2,FALSE))</f>
        <v/>
      </c>
      <c r="BN317" s="14" t="str">
        <f>IF(Point[Girth (cm)]="","",Point[Girth (cm)])</f>
        <v/>
      </c>
      <c r="BO317" s="14" t="str">
        <f>IF(Point[Crown Radius (m)]="","",Point[Crown Radius (m)])</f>
        <v/>
      </c>
      <c r="BP317" s="14" t="str">
        <f>IF(Point[Asset Group]="","",VLOOKUP(Point[Rooting Environment],root_enviro,2,FALSE))</f>
        <v/>
      </c>
      <c r="BQ317" s="14" t="str">
        <f>IF(Point[Asset Group]="","",VLOOKUP(Point[Tree Surround],tree_surround,2,FALSE))</f>
        <v/>
      </c>
      <c r="BR317" s="14" t="str">
        <f>IF(Point[Asset Group]="","",VLOOKUP(Point[Tree Grill],yes_no,2,FALSE))</f>
        <v/>
      </c>
      <c r="BS317" s="14" t="str">
        <f>IF(Point[Asset Group]="","",VLOOKUP(Point[Tree Location],tree_location,2,FALSE))</f>
        <v/>
      </c>
    </row>
    <row r="318" spans="1:71" s="3" customFormat="1" x14ac:dyDescent="0.2">
      <c r="A318" s="3" t="str">
        <f>IF(Point[DWG File Name]="","",Point[DWG File Name])</f>
        <v/>
      </c>
      <c r="B318" s="3" t="str">
        <f>IF(Point[DWG Layer Name]="","",Point[DWG Layer Name])</f>
        <v/>
      </c>
      <c r="C318" s="3" t="str">
        <f>IF(Point[DWG Handle]="","",Point[DWG Handle])</f>
        <v/>
      </c>
      <c r="D318" s="58" t="str">
        <f>IF(Point[X]="","",Point[X])</f>
        <v/>
      </c>
      <c r="E318" s="58" t="str">
        <f>IF(Point[Y]="","",Point[Y])</f>
        <v/>
      </c>
      <c r="F318" s="3" t="str">
        <f>IF(Point[Replacement Asset]="","",Point[Replacement Asset])</f>
        <v/>
      </c>
      <c r="G318" s="3" t="str">
        <f>IF(Point[Asset ID]="","",UPPER(Point[Asset ID]))</f>
        <v/>
      </c>
      <c r="H318" s="3" t="str">
        <f>IF(Point[Asset Group]="","",VLOOKUP(Point[Asset Group],asset_grp_pt,4,FALSE))</f>
        <v/>
      </c>
      <c r="I318" s="3" t="str">
        <f>IF(Point[Asset Group]="","",VLOOKUP(Point[Asset Group],asset_grp_pt,2,FALSE))</f>
        <v/>
      </c>
      <c r="J318" s="3" t="str">
        <f>IF(Point[Asset Group]="","",VLOOKUP(Point[Asset Group],asset_grp_pt,3,FALSE))</f>
        <v/>
      </c>
      <c r="K318" s="3" t="str">
        <f>IF(Point[Asset Group]="","",VLOOKUP(Point[Asset Type],type_master_list,2,FALSE))</f>
        <v/>
      </c>
      <c r="L318" s="3" t="str">
        <f>IF(Point[Asset Name]="","",PROPER(Point[Asset Name]))</f>
        <v/>
      </c>
      <c r="M318" s="11" t="str">
        <f>IF(Point[Install Date]="","",Point[Install Date])</f>
        <v/>
      </c>
      <c r="N318" s="11" t="str">
        <f>IF(Point[Note]="","",PROPER(Point[Note]))</f>
        <v/>
      </c>
      <c r="O318" s="11" t="str">
        <f>IF(Point[Resource Consent Number]="","",UPPER(Point[Resource Consent Number]))</f>
        <v/>
      </c>
      <c r="P318" s="53" t="str">
        <f>IF(Point[Asset Unit Cost]="","",Point[Asset Unit Cost])</f>
        <v/>
      </c>
      <c r="Q318" s="11" t="str">
        <f>IF(Point[Added By]="","",UPPER(Point[Added By]))</f>
        <v/>
      </c>
      <c r="R318" s="11" t="str">
        <f>IF(Point[Added Date]="","",Point[Added Date])</f>
        <v/>
      </c>
      <c r="S318" s="14" t="str">
        <f>IF(Point[Z COORD]="","",Point[Z COORD])</f>
        <v/>
      </c>
      <c r="T318" s="14" t="str">
        <f>IF(Point[Asset Description]="","",PROPER(Point[Asset Description]))</f>
        <v/>
      </c>
      <c r="U318" s="14" t="str">
        <f>IF(Point[[Artist ]]="","",PROPER(Point[[Artist ]]))</f>
        <v/>
      </c>
      <c r="V318" s="14" t="str">
        <f>IF(Point[Material Notes]="","",PROPER(Point[Material Notes]))</f>
        <v/>
      </c>
      <c r="W318" s="14" t="str">
        <f>IF(Point[Dimension Notes]="","",Point[Dimension Notes])</f>
        <v/>
      </c>
      <c r="X318" s="14" t="str">
        <f>IF(Point[List]="","",VLOOKUP(Point[Burner Number],number,2,FALSE))</f>
        <v/>
      </c>
      <c r="Y318" s="14" t="str">
        <f>IF(Point[List]="","",VLOOKUP(Point[Fuel],bbq_fuel,2,FALSE))</f>
        <v/>
      </c>
      <c r="Z318" s="14" t="str">
        <f>IF(Point[List]="","",VLOOKUP(Point[Cabinet Material],bbq_material,2,FALSE))</f>
        <v/>
      </c>
      <c r="AA318" s="14" t="str">
        <f>IF(Point[Asset Group]="","",VLOOKUP(Point[Manufacturer],manufacturer,2,FALSE))</f>
        <v/>
      </c>
      <c r="AB318" s="14" t="str">
        <f>IF(Point[Uinsex WC]="","",Point[Uinsex WC])</f>
        <v/>
      </c>
      <c r="AC318" s="14" t="str">
        <f>IF(Point[Female WC]="","",Point[Female WC])</f>
        <v/>
      </c>
      <c r="AD318" s="14" t="str">
        <f>IF(Point[Male WC]="","",Point[Male WC])</f>
        <v/>
      </c>
      <c r="AE318" s="14" t="str">
        <f>IF(Point[Urinal]="","",Point[Urinal])</f>
        <v/>
      </c>
      <c r="AF318" s="14" t="str">
        <f>IF(Point[Disabled Unisex]="","",Point[Disabled Unisex])</f>
        <v/>
      </c>
      <c r="AG318" s="14" t="str">
        <f>IF(Point[Disabled Female]="","",Point[Disabled Female])</f>
        <v/>
      </c>
      <c r="AH318" s="14" t="str">
        <f>IF(Point[Disabled Male]="","",Point[Disabled Male])</f>
        <v/>
      </c>
      <c r="AI318" s="14" t="str">
        <f>IF(Point[Asset Group]="","",VLOOKUP(Point[Handrail],yes_no,2,FALSE))</f>
        <v/>
      </c>
      <c r="AJ318" s="14" t="str">
        <f>IF(Point[Asset Group]="","",VLOOKUP(Point[Baby Changing],yes_no,2,FALSE))</f>
        <v/>
      </c>
      <c r="AK318" s="14" t="str">
        <f>IF(Point[Asset Group]="","",VLOOKUP(Point[Service Room],yes_no,2,FALSE))</f>
        <v/>
      </c>
      <c r="AL318" s="14" t="str">
        <f>IF(Point[Asset Group]="","",VLOOKUP(Point[Service Tap],service_tap,2,FALSE))</f>
        <v/>
      </c>
      <c r="AM318" s="14" t="str">
        <f>IF(Point[Asset Group]="","",VLOOKUP(Point[Heating Type],wc_heating,2,FALSE))</f>
        <v/>
      </c>
      <c r="AN318" s="14" t="str">
        <f>IF(Point[Asset Group]="","",VLOOKUP(Point[Power Supply],power_supply,2,FALSE))</f>
        <v/>
      </c>
      <c r="AO318" s="14" t="str">
        <f>IF(Point[Asset Group]="","",VLOOKUP(Point[Waste Water],waste_water,2,FALSE))</f>
        <v/>
      </c>
      <c r="AP318" s="14" t="str">
        <f>IF(Point[Asset Group]="","",VLOOKUP(Point[Furniture SubType],subdom_master_gdb,2,FALSE))</f>
        <v/>
      </c>
      <c r="AQ318" s="14" t="str">
        <f>IF(Point[Asset Group]="","",VLOOKUP(Point[Concrete Pad],yes_no,2,FALSE))</f>
        <v/>
      </c>
      <c r="AR318" s="14" t="str">
        <f>IF(Point[Asset Group]="","",VLOOKUP(Point[Material],material_master,2,FALSE))</f>
        <v/>
      </c>
      <c r="AS318" s="14" t="str">
        <f>IF(Point[Asset Group]="","",VLOOKUP(Point[Plumbing],irrigation_plumbing,2,FALSE))</f>
        <v/>
      </c>
      <c r="AT318" s="14" t="str">
        <f>IF(Point[Asset Group]="","",VLOOKUP(Point[Sprinklers],irrigation_sprinklers,2,FALSE))</f>
        <v/>
      </c>
      <c r="AU318" s="14" t="str">
        <f>IF(Point[Asset Group]="","",VLOOKUP(Point[System],irrigation_system,2,FALSE))</f>
        <v/>
      </c>
      <c r="AV318" s="14" t="str">
        <f>IF(Point[Asset Group]="","",VLOOKUP(Point[Status],irrigation_status,2,FALSE))</f>
        <v/>
      </c>
      <c r="AW318" s="11" t="str">
        <f>IF(Point[Date of manufacture]="","",Point[Date of manufacture])</f>
        <v/>
      </c>
      <c r="AX318" s="14" t="str">
        <f>IF(Point[Asset Group]="","",VLOOKUP(Point[Sign Purpose],sign_purpose,2,FALSE))</f>
        <v/>
      </c>
      <c r="AY318" s="14" t="str">
        <f>IF(Point[Asset Group]="","",VLOOKUP(Point[Sign Material],material_master,2,FALSE))</f>
        <v/>
      </c>
      <c r="AZ318" s="14" t="str">
        <f>IF(Point[Asset Group]="","",VLOOKUP(Point[Affixed To],sign_affix,2,FALSE))</f>
        <v/>
      </c>
      <c r="BA318" s="14" t="str">
        <f>IF(Point[Size HxB mm]="","",Point[Size HxB mm])</f>
        <v/>
      </c>
      <c r="BB318" s="14" t="str">
        <f>IF(Point[Height m]="","",Point[Height m])</f>
        <v/>
      </c>
      <c r="BC318" s="14" t="str">
        <f>IF(Point[Asset Group]="","",VLOOKUP(Point[Post Material],material_master,2,FALSE))</f>
        <v/>
      </c>
      <c r="BD318" s="14" t="str">
        <f>IF(Point[Asset Group]="","",VLOOKUP(Point[Post Number],number,2,FALSE))</f>
        <v/>
      </c>
      <c r="BE318" s="14" t="str">
        <f>IF(Point[Asset Group]="","",VLOOKUP(Point[Structure SubType],subdom_master_gdb,2,FALSE))</f>
        <v/>
      </c>
      <c r="BF318" s="14" t="str">
        <f>IF(Point[Area m2]="","",Point[Area m2])</f>
        <v/>
      </c>
      <c r="BG318" s="14" t="str">
        <f>IF(Point[Length m]="","",Point[Length m])</f>
        <v/>
      </c>
      <c r="BH318" s="14" t="str">
        <f>IF(Point[Width m]="","",Point[Width m])</f>
        <v/>
      </c>
      <c r="BI318" s="14" t="str">
        <f>IF(Point[Diameter m]="","",Point[Diameter m])</f>
        <v/>
      </c>
      <c r="BJ318" s="14" t="str">
        <f>IF(Point[Asset Group]="","",VLOOKUP(Point[Number of Pipes],number,2,FALSE))</f>
        <v/>
      </c>
      <c r="BK318" s="14" t="str">
        <f>IF(Point[Asset Group]="","",VLOOKUP(Point[Combined Name],2,FALSE))</f>
        <v/>
      </c>
      <c r="BL318" s="14" t="str">
        <f>IF(Point[Asset Group]="","",VLOOKUP(Point[Size Class],size_class,2,FALSE))</f>
        <v/>
      </c>
      <c r="BM318" s="14" t="str">
        <f>IF(Point[Asset Group]="","",VLOOKUP(Point[Age Class],age_class,2,FALSE))</f>
        <v/>
      </c>
      <c r="BN318" s="14" t="str">
        <f>IF(Point[Girth (cm)]="","",Point[Girth (cm)])</f>
        <v/>
      </c>
      <c r="BO318" s="14" t="str">
        <f>IF(Point[Crown Radius (m)]="","",Point[Crown Radius (m)])</f>
        <v/>
      </c>
      <c r="BP318" s="14" t="str">
        <f>IF(Point[Asset Group]="","",VLOOKUP(Point[Rooting Environment],root_enviro,2,FALSE))</f>
        <v/>
      </c>
      <c r="BQ318" s="14" t="str">
        <f>IF(Point[Asset Group]="","",VLOOKUP(Point[Tree Surround],tree_surround,2,FALSE))</f>
        <v/>
      </c>
      <c r="BR318" s="14" t="str">
        <f>IF(Point[Asset Group]="","",VLOOKUP(Point[Tree Grill],yes_no,2,FALSE))</f>
        <v/>
      </c>
      <c r="BS318" s="14" t="str">
        <f>IF(Point[Asset Group]="","",VLOOKUP(Point[Tree Location],tree_location,2,FALSE))</f>
        <v/>
      </c>
    </row>
    <row r="319" spans="1:71" s="3" customFormat="1" x14ac:dyDescent="0.2">
      <c r="A319" s="3" t="str">
        <f>IF(Point[DWG File Name]="","",Point[DWG File Name])</f>
        <v/>
      </c>
      <c r="B319" s="3" t="str">
        <f>IF(Point[DWG Layer Name]="","",Point[DWG Layer Name])</f>
        <v/>
      </c>
      <c r="C319" s="3" t="str">
        <f>IF(Point[DWG Handle]="","",Point[DWG Handle])</f>
        <v/>
      </c>
      <c r="D319" s="58" t="str">
        <f>IF(Point[X]="","",Point[X])</f>
        <v/>
      </c>
      <c r="E319" s="58" t="str">
        <f>IF(Point[Y]="","",Point[Y])</f>
        <v/>
      </c>
      <c r="F319" s="3" t="str">
        <f>IF(Point[Replacement Asset]="","",Point[Replacement Asset])</f>
        <v/>
      </c>
      <c r="G319" s="3" t="str">
        <f>IF(Point[Asset ID]="","",UPPER(Point[Asset ID]))</f>
        <v/>
      </c>
      <c r="H319" s="3" t="str">
        <f>IF(Point[Asset Group]="","",VLOOKUP(Point[Asset Group],asset_grp_pt,4,FALSE))</f>
        <v/>
      </c>
      <c r="I319" s="3" t="str">
        <f>IF(Point[Asset Group]="","",VLOOKUP(Point[Asset Group],asset_grp_pt,2,FALSE))</f>
        <v/>
      </c>
      <c r="J319" s="3" t="str">
        <f>IF(Point[Asset Group]="","",VLOOKUP(Point[Asset Group],asset_grp_pt,3,FALSE))</f>
        <v/>
      </c>
      <c r="K319" s="3" t="str">
        <f>IF(Point[Asset Group]="","",VLOOKUP(Point[Asset Type],type_master_list,2,FALSE))</f>
        <v/>
      </c>
      <c r="L319" s="3" t="str">
        <f>IF(Point[Asset Name]="","",PROPER(Point[Asset Name]))</f>
        <v/>
      </c>
      <c r="M319" s="11" t="str">
        <f>IF(Point[Install Date]="","",Point[Install Date])</f>
        <v/>
      </c>
      <c r="N319" s="11" t="str">
        <f>IF(Point[Note]="","",PROPER(Point[Note]))</f>
        <v/>
      </c>
      <c r="O319" s="11" t="str">
        <f>IF(Point[Resource Consent Number]="","",UPPER(Point[Resource Consent Number]))</f>
        <v/>
      </c>
      <c r="P319" s="53" t="str">
        <f>IF(Point[Asset Unit Cost]="","",Point[Asset Unit Cost])</f>
        <v/>
      </c>
      <c r="Q319" s="11" t="str">
        <f>IF(Point[Added By]="","",UPPER(Point[Added By]))</f>
        <v/>
      </c>
      <c r="R319" s="11" t="str">
        <f>IF(Point[Added Date]="","",Point[Added Date])</f>
        <v/>
      </c>
      <c r="S319" s="14" t="str">
        <f>IF(Point[Z COORD]="","",Point[Z COORD])</f>
        <v/>
      </c>
      <c r="T319" s="14" t="str">
        <f>IF(Point[Asset Description]="","",PROPER(Point[Asset Description]))</f>
        <v/>
      </c>
      <c r="U319" s="14" t="str">
        <f>IF(Point[[Artist ]]="","",PROPER(Point[[Artist ]]))</f>
        <v/>
      </c>
      <c r="V319" s="14" t="str">
        <f>IF(Point[Material Notes]="","",PROPER(Point[Material Notes]))</f>
        <v/>
      </c>
      <c r="W319" s="14" t="str">
        <f>IF(Point[Dimension Notes]="","",Point[Dimension Notes])</f>
        <v/>
      </c>
      <c r="X319" s="14" t="str">
        <f>IF(Point[List]="","",VLOOKUP(Point[Burner Number],number,2,FALSE))</f>
        <v/>
      </c>
      <c r="Y319" s="14" t="str">
        <f>IF(Point[List]="","",VLOOKUP(Point[Fuel],bbq_fuel,2,FALSE))</f>
        <v/>
      </c>
      <c r="Z319" s="14" t="str">
        <f>IF(Point[List]="","",VLOOKUP(Point[Cabinet Material],bbq_material,2,FALSE))</f>
        <v/>
      </c>
      <c r="AA319" s="14" t="str">
        <f>IF(Point[Asset Group]="","",VLOOKUP(Point[Manufacturer],manufacturer,2,FALSE))</f>
        <v/>
      </c>
      <c r="AB319" s="14" t="str">
        <f>IF(Point[Uinsex WC]="","",Point[Uinsex WC])</f>
        <v/>
      </c>
      <c r="AC319" s="14" t="str">
        <f>IF(Point[Female WC]="","",Point[Female WC])</f>
        <v/>
      </c>
      <c r="AD319" s="14" t="str">
        <f>IF(Point[Male WC]="","",Point[Male WC])</f>
        <v/>
      </c>
      <c r="AE319" s="14" t="str">
        <f>IF(Point[Urinal]="","",Point[Urinal])</f>
        <v/>
      </c>
      <c r="AF319" s="14" t="str">
        <f>IF(Point[Disabled Unisex]="","",Point[Disabled Unisex])</f>
        <v/>
      </c>
      <c r="AG319" s="14" t="str">
        <f>IF(Point[Disabled Female]="","",Point[Disabled Female])</f>
        <v/>
      </c>
      <c r="AH319" s="14" t="str">
        <f>IF(Point[Disabled Male]="","",Point[Disabled Male])</f>
        <v/>
      </c>
      <c r="AI319" s="14" t="str">
        <f>IF(Point[Asset Group]="","",VLOOKUP(Point[Handrail],yes_no,2,FALSE))</f>
        <v/>
      </c>
      <c r="AJ319" s="14" t="str">
        <f>IF(Point[Asset Group]="","",VLOOKUP(Point[Baby Changing],yes_no,2,FALSE))</f>
        <v/>
      </c>
      <c r="AK319" s="14" t="str">
        <f>IF(Point[Asset Group]="","",VLOOKUP(Point[Service Room],yes_no,2,FALSE))</f>
        <v/>
      </c>
      <c r="AL319" s="14" t="str">
        <f>IF(Point[Asset Group]="","",VLOOKUP(Point[Service Tap],service_tap,2,FALSE))</f>
        <v/>
      </c>
      <c r="AM319" s="14" t="str">
        <f>IF(Point[Asset Group]="","",VLOOKUP(Point[Heating Type],wc_heating,2,FALSE))</f>
        <v/>
      </c>
      <c r="AN319" s="14" t="str">
        <f>IF(Point[Asset Group]="","",VLOOKUP(Point[Power Supply],power_supply,2,FALSE))</f>
        <v/>
      </c>
      <c r="AO319" s="14" t="str">
        <f>IF(Point[Asset Group]="","",VLOOKUP(Point[Waste Water],waste_water,2,FALSE))</f>
        <v/>
      </c>
      <c r="AP319" s="14" t="str">
        <f>IF(Point[Asset Group]="","",VLOOKUP(Point[Furniture SubType],subdom_master_gdb,2,FALSE))</f>
        <v/>
      </c>
      <c r="AQ319" s="14" t="str">
        <f>IF(Point[Asset Group]="","",VLOOKUP(Point[Concrete Pad],yes_no,2,FALSE))</f>
        <v/>
      </c>
      <c r="AR319" s="14" t="str">
        <f>IF(Point[Asset Group]="","",VLOOKUP(Point[Material],material_master,2,FALSE))</f>
        <v/>
      </c>
      <c r="AS319" s="14" t="str">
        <f>IF(Point[Asset Group]="","",VLOOKUP(Point[Plumbing],irrigation_plumbing,2,FALSE))</f>
        <v/>
      </c>
      <c r="AT319" s="14" t="str">
        <f>IF(Point[Asset Group]="","",VLOOKUP(Point[Sprinklers],irrigation_sprinklers,2,FALSE))</f>
        <v/>
      </c>
      <c r="AU319" s="14" t="str">
        <f>IF(Point[Asset Group]="","",VLOOKUP(Point[System],irrigation_system,2,FALSE))</f>
        <v/>
      </c>
      <c r="AV319" s="14" t="str">
        <f>IF(Point[Asset Group]="","",VLOOKUP(Point[Status],irrigation_status,2,FALSE))</f>
        <v/>
      </c>
      <c r="AW319" s="11" t="str">
        <f>IF(Point[Date of manufacture]="","",Point[Date of manufacture])</f>
        <v/>
      </c>
      <c r="AX319" s="14" t="str">
        <f>IF(Point[Asset Group]="","",VLOOKUP(Point[Sign Purpose],sign_purpose,2,FALSE))</f>
        <v/>
      </c>
      <c r="AY319" s="14" t="str">
        <f>IF(Point[Asset Group]="","",VLOOKUP(Point[Sign Material],material_master,2,FALSE))</f>
        <v/>
      </c>
      <c r="AZ319" s="14" t="str">
        <f>IF(Point[Asset Group]="","",VLOOKUP(Point[Affixed To],sign_affix,2,FALSE))</f>
        <v/>
      </c>
      <c r="BA319" s="14" t="str">
        <f>IF(Point[Size HxB mm]="","",Point[Size HxB mm])</f>
        <v/>
      </c>
      <c r="BB319" s="14" t="str">
        <f>IF(Point[Height m]="","",Point[Height m])</f>
        <v/>
      </c>
      <c r="BC319" s="14" t="str">
        <f>IF(Point[Asset Group]="","",VLOOKUP(Point[Post Material],material_master,2,FALSE))</f>
        <v/>
      </c>
      <c r="BD319" s="14" t="str">
        <f>IF(Point[Asset Group]="","",VLOOKUP(Point[Post Number],number,2,FALSE))</f>
        <v/>
      </c>
      <c r="BE319" s="14" t="str">
        <f>IF(Point[Asset Group]="","",VLOOKUP(Point[Structure SubType],subdom_master_gdb,2,FALSE))</f>
        <v/>
      </c>
      <c r="BF319" s="14" t="str">
        <f>IF(Point[Area m2]="","",Point[Area m2])</f>
        <v/>
      </c>
      <c r="BG319" s="14" t="str">
        <f>IF(Point[Length m]="","",Point[Length m])</f>
        <v/>
      </c>
      <c r="BH319" s="14" t="str">
        <f>IF(Point[Width m]="","",Point[Width m])</f>
        <v/>
      </c>
      <c r="BI319" s="14" t="str">
        <f>IF(Point[Diameter m]="","",Point[Diameter m])</f>
        <v/>
      </c>
      <c r="BJ319" s="14" t="str">
        <f>IF(Point[Asset Group]="","",VLOOKUP(Point[Number of Pipes],number,2,FALSE))</f>
        <v/>
      </c>
      <c r="BK319" s="14" t="str">
        <f>IF(Point[Asset Group]="","",VLOOKUP(Point[Combined Name],2,FALSE))</f>
        <v/>
      </c>
      <c r="BL319" s="14" t="str">
        <f>IF(Point[Asset Group]="","",VLOOKUP(Point[Size Class],size_class,2,FALSE))</f>
        <v/>
      </c>
      <c r="BM319" s="14" t="str">
        <f>IF(Point[Asset Group]="","",VLOOKUP(Point[Age Class],age_class,2,FALSE))</f>
        <v/>
      </c>
      <c r="BN319" s="14" t="str">
        <f>IF(Point[Girth (cm)]="","",Point[Girth (cm)])</f>
        <v/>
      </c>
      <c r="BO319" s="14" t="str">
        <f>IF(Point[Crown Radius (m)]="","",Point[Crown Radius (m)])</f>
        <v/>
      </c>
      <c r="BP319" s="14" t="str">
        <f>IF(Point[Asset Group]="","",VLOOKUP(Point[Rooting Environment],root_enviro,2,FALSE))</f>
        <v/>
      </c>
      <c r="BQ319" s="14" t="str">
        <f>IF(Point[Asset Group]="","",VLOOKUP(Point[Tree Surround],tree_surround,2,FALSE))</f>
        <v/>
      </c>
      <c r="BR319" s="14" t="str">
        <f>IF(Point[Asset Group]="","",VLOOKUP(Point[Tree Grill],yes_no,2,FALSE))</f>
        <v/>
      </c>
      <c r="BS319" s="14" t="str">
        <f>IF(Point[Asset Group]="","",VLOOKUP(Point[Tree Location],tree_location,2,FALSE))</f>
        <v/>
      </c>
    </row>
    <row r="320" spans="1:71" s="3" customFormat="1" x14ac:dyDescent="0.2">
      <c r="A320" s="3" t="str">
        <f>IF(Point[DWG File Name]="","",Point[DWG File Name])</f>
        <v/>
      </c>
      <c r="B320" s="3" t="str">
        <f>IF(Point[DWG Layer Name]="","",Point[DWG Layer Name])</f>
        <v/>
      </c>
      <c r="C320" s="3" t="str">
        <f>IF(Point[DWG Handle]="","",Point[DWG Handle])</f>
        <v/>
      </c>
      <c r="D320" s="58" t="str">
        <f>IF(Point[X]="","",Point[X])</f>
        <v/>
      </c>
      <c r="E320" s="58" t="str">
        <f>IF(Point[Y]="","",Point[Y])</f>
        <v/>
      </c>
      <c r="F320" s="3" t="str">
        <f>IF(Point[Replacement Asset]="","",Point[Replacement Asset])</f>
        <v/>
      </c>
      <c r="G320" s="3" t="str">
        <f>IF(Point[Asset ID]="","",UPPER(Point[Asset ID]))</f>
        <v/>
      </c>
      <c r="H320" s="3" t="str">
        <f>IF(Point[Asset Group]="","",VLOOKUP(Point[Asset Group],asset_grp_pt,4,FALSE))</f>
        <v/>
      </c>
      <c r="I320" s="3" t="str">
        <f>IF(Point[Asset Group]="","",VLOOKUP(Point[Asset Group],asset_grp_pt,2,FALSE))</f>
        <v/>
      </c>
      <c r="J320" s="3" t="str">
        <f>IF(Point[Asset Group]="","",VLOOKUP(Point[Asset Group],asset_grp_pt,3,FALSE))</f>
        <v/>
      </c>
      <c r="K320" s="3" t="str">
        <f>IF(Point[Asset Group]="","",VLOOKUP(Point[Asset Type],type_master_list,2,FALSE))</f>
        <v/>
      </c>
      <c r="L320" s="3" t="str">
        <f>IF(Point[Asset Name]="","",PROPER(Point[Asset Name]))</f>
        <v/>
      </c>
      <c r="M320" s="11" t="str">
        <f>IF(Point[Install Date]="","",Point[Install Date])</f>
        <v/>
      </c>
      <c r="N320" s="11" t="str">
        <f>IF(Point[Note]="","",PROPER(Point[Note]))</f>
        <v/>
      </c>
      <c r="O320" s="11" t="str">
        <f>IF(Point[Resource Consent Number]="","",UPPER(Point[Resource Consent Number]))</f>
        <v/>
      </c>
      <c r="P320" s="53" t="str">
        <f>IF(Point[Asset Unit Cost]="","",Point[Asset Unit Cost])</f>
        <v/>
      </c>
      <c r="Q320" s="11" t="str">
        <f>IF(Point[Added By]="","",UPPER(Point[Added By]))</f>
        <v/>
      </c>
      <c r="R320" s="11" t="str">
        <f>IF(Point[Added Date]="","",Point[Added Date])</f>
        <v/>
      </c>
      <c r="S320" s="14" t="str">
        <f>IF(Point[Z COORD]="","",Point[Z COORD])</f>
        <v/>
      </c>
      <c r="T320" s="14" t="str">
        <f>IF(Point[Asset Description]="","",PROPER(Point[Asset Description]))</f>
        <v/>
      </c>
      <c r="U320" s="14" t="str">
        <f>IF(Point[[Artist ]]="","",PROPER(Point[[Artist ]]))</f>
        <v/>
      </c>
      <c r="V320" s="14" t="str">
        <f>IF(Point[Material Notes]="","",PROPER(Point[Material Notes]))</f>
        <v/>
      </c>
      <c r="W320" s="14" t="str">
        <f>IF(Point[Dimension Notes]="","",Point[Dimension Notes])</f>
        <v/>
      </c>
      <c r="X320" s="14" t="str">
        <f>IF(Point[List]="","",VLOOKUP(Point[Burner Number],number,2,FALSE))</f>
        <v/>
      </c>
      <c r="Y320" s="14" t="str">
        <f>IF(Point[List]="","",VLOOKUP(Point[Fuel],bbq_fuel,2,FALSE))</f>
        <v/>
      </c>
      <c r="Z320" s="14" t="str">
        <f>IF(Point[List]="","",VLOOKUP(Point[Cabinet Material],bbq_material,2,FALSE))</f>
        <v/>
      </c>
      <c r="AA320" s="14" t="str">
        <f>IF(Point[Asset Group]="","",VLOOKUP(Point[Manufacturer],manufacturer,2,FALSE))</f>
        <v/>
      </c>
      <c r="AB320" s="14" t="str">
        <f>IF(Point[Uinsex WC]="","",Point[Uinsex WC])</f>
        <v/>
      </c>
      <c r="AC320" s="14" t="str">
        <f>IF(Point[Female WC]="","",Point[Female WC])</f>
        <v/>
      </c>
      <c r="AD320" s="14" t="str">
        <f>IF(Point[Male WC]="","",Point[Male WC])</f>
        <v/>
      </c>
      <c r="AE320" s="14" t="str">
        <f>IF(Point[Urinal]="","",Point[Urinal])</f>
        <v/>
      </c>
      <c r="AF320" s="14" t="str">
        <f>IF(Point[Disabled Unisex]="","",Point[Disabled Unisex])</f>
        <v/>
      </c>
      <c r="AG320" s="14" t="str">
        <f>IF(Point[Disabled Female]="","",Point[Disabled Female])</f>
        <v/>
      </c>
      <c r="AH320" s="14" t="str">
        <f>IF(Point[Disabled Male]="","",Point[Disabled Male])</f>
        <v/>
      </c>
      <c r="AI320" s="14" t="str">
        <f>IF(Point[Asset Group]="","",VLOOKUP(Point[Handrail],yes_no,2,FALSE))</f>
        <v/>
      </c>
      <c r="AJ320" s="14" t="str">
        <f>IF(Point[Asset Group]="","",VLOOKUP(Point[Baby Changing],yes_no,2,FALSE))</f>
        <v/>
      </c>
      <c r="AK320" s="14" t="str">
        <f>IF(Point[Asset Group]="","",VLOOKUP(Point[Service Room],yes_no,2,FALSE))</f>
        <v/>
      </c>
      <c r="AL320" s="14" t="str">
        <f>IF(Point[Asset Group]="","",VLOOKUP(Point[Service Tap],service_tap,2,FALSE))</f>
        <v/>
      </c>
      <c r="AM320" s="14" t="str">
        <f>IF(Point[Asset Group]="","",VLOOKUP(Point[Heating Type],wc_heating,2,FALSE))</f>
        <v/>
      </c>
      <c r="AN320" s="14" t="str">
        <f>IF(Point[Asset Group]="","",VLOOKUP(Point[Power Supply],power_supply,2,FALSE))</f>
        <v/>
      </c>
      <c r="AO320" s="14" t="str">
        <f>IF(Point[Asset Group]="","",VLOOKUP(Point[Waste Water],waste_water,2,FALSE))</f>
        <v/>
      </c>
      <c r="AP320" s="14" t="str">
        <f>IF(Point[Asset Group]="","",VLOOKUP(Point[Furniture SubType],subdom_master_gdb,2,FALSE))</f>
        <v/>
      </c>
      <c r="AQ320" s="14" t="str">
        <f>IF(Point[Asset Group]="","",VLOOKUP(Point[Concrete Pad],yes_no,2,FALSE))</f>
        <v/>
      </c>
      <c r="AR320" s="14" t="str">
        <f>IF(Point[Asset Group]="","",VLOOKUP(Point[Material],material_master,2,FALSE))</f>
        <v/>
      </c>
      <c r="AS320" s="14" t="str">
        <f>IF(Point[Asset Group]="","",VLOOKUP(Point[Plumbing],irrigation_plumbing,2,FALSE))</f>
        <v/>
      </c>
      <c r="AT320" s="14" t="str">
        <f>IF(Point[Asset Group]="","",VLOOKUP(Point[Sprinklers],irrigation_sprinklers,2,FALSE))</f>
        <v/>
      </c>
      <c r="AU320" s="14" t="str">
        <f>IF(Point[Asset Group]="","",VLOOKUP(Point[System],irrigation_system,2,FALSE))</f>
        <v/>
      </c>
      <c r="AV320" s="14" t="str">
        <f>IF(Point[Asset Group]="","",VLOOKUP(Point[Status],irrigation_status,2,FALSE))</f>
        <v/>
      </c>
      <c r="AW320" s="11" t="str">
        <f>IF(Point[Date of manufacture]="","",Point[Date of manufacture])</f>
        <v/>
      </c>
      <c r="AX320" s="14" t="str">
        <f>IF(Point[Asset Group]="","",VLOOKUP(Point[Sign Purpose],sign_purpose,2,FALSE))</f>
        <v/>
      </c>
      <c r="AY320" s="14" t="str">
        <f>IF(Point[Asset Group]="","",VLOOKUP(Point[Sign Material],material_master,2,FALSE))</f>
        <v/>
      </c>
      <c r="AZ320" s="14" t="str">
        <f>IF(Point[Asset Group]="","",VLOOKUP(Point[Affixed To],sign_affix,2,FALSE))</f>
        <v/>
      </c>
      <c r="BA320" s="14" t="str">
        <f>IF(Point[Size HxB mm]="","",Point[Size HxB mm])</f>
        <v/>
      </c>
      <c r="BB320" s="14" t="str">
        <f>IF(Point[Height m]="","",Point[Height m])</f>
        <v/>
      </c>
      <c r="BC320" s="14" t="str">
        <f>IF(Point[Asset Group]="","",VLOOKUP(Point[Post Material],material_master,2,FALSE))</f>
        <v/>
      </c>
      <c r="BD320" s="14" t="str">
        <f>IF(Point[Asset Group]="","",VLOOKUP(Point[Post Number],number,2,FALSE))</f>
        <v/>
      </c>
      <c r="BE320" s="14" t="str">
        <f>IF(Point[Asset Group]="","",VLOOKUP(Point[Structure SubType],subdom_master_gdb,2,FALSE))</f>
        <v/>
      </c>
      <c r="BF320" s="14" t="str">
        <f>IF(Point[Area m2]="","",Point[Area m2])</f>
        <v/>
      </c>
      <c r="BG320" s="14" t="str">
        <f>IF(Point[Length m]="","",Point[Length m])</f>
        <v/>
      </c>
      <c r="BH320" s="14" t="str">
        <f>IF(Point[Width m]="","",Point[Width m])</f>
        <v/>
      </c>
      <c r="BI320" s="14" t="str">
        <f>IF(Point[Diameter m]="","",Point[Diameter m])</f>
        <v/>
      </c>
      <c r="BJ320" s="14" t="str">
        <f>IF(Point[Asset Group]="","",VLOOKUP(Point[Number of Pipes],number,2,FALSE))</f>
        <v/>
      </c>
      <c r="BK320" s="14" t="str">
        <f>IF(Point[Asset Group]="","",VLOOKUP(Point[Combined Name],2,FALSE))</f>
        <v/>
      </c>
      <c r="BL320" s="14" t="str">
        <f>IF(Point[Asset Group]="","",VLOOKUP(Point[Size Class],size_class,2,FALSE))</f>
        <v/>
      </c>
      <c r="BM320" s="14" t="str">
        <f>IF(Point[Asset Group]="","",VLOOKUP(Point[Age Class],age_class,2,FALSE))</f>
        <v/>
      </c>
      <c r="BN320" s="14" t="str">
        <f>IF(Point[Girth (cm)]="","",Point[Girth (cm)])</f>
        <v/>
      </c>
      <c r="BO320" s="14" t="str">
        <f>IF(Point[Crown Radius (m)]="","",Point[Crown Radius (m)])</f>
        <v/>
      </c>
      <c r="BP320" s="14" t="str">
        <f>IF(Point[Asset Group]="","",VLOOKUP(Point[Rooting Environment],root_enviro,2,FALSE))</f>
        <v/>
      </c>
      <c r="BQ320" s="14" t="str">
        <f>IF(Point[Asset Group]="","",VLOOKUP(Point[Tree Surround],tree_surround,2,FALSE))</f>
        <v/>
      </c>
      <c r="BR320" s="14" t="str">
        <f>IF(Point[Asset Group]="","",VLOOKUP(Point[Tree Grill],yes_no,2,FALSE))</f>
        <v/>
      </c>
      <c r="BS320" s="14" t="str">
        <f>IF(Point[Asset Group]="","",VLOOKUP(Point[Tree Location],tree_location,2,FALSE))</f>
        <v/>
      </c>
    </row>
    <row r="321" spans="1:71" s="3" customFormat="1" x14ac:dyDescent="0.2">
      <c r="A321" s="3" t="str">
        <f>IF(Point[DWG File Name]="","",Point[DWG File Name])</f>
        <v/>
      </c>
      <c r="B321" s="3" t="str">
        <f>IF(Point[DWG Layer Name]="","",Point[DWG Layer Name])</f>
        <v/>
      </c>
      <c r="C321" s="3" t="str">
        <f>IF(Point[DWG Handle]="","",Point[DWG Handle])</f>
        <v/>
      </c>
      <c r="D321" s="58" t="str">
        <f>IF(Point[X]="","",Point[X])</f>
        <v/>
      </c>
      <c r="E321" s="58" t="str">
        <f>IF(Point[Y]="","",Point[Y])</f>
        <v/>
      </c>
      <c r="F321" s="3" t="str">
        <f>IF(Point[Replacement Asset]="","",Point[Replacement Asset])</f>
        <v/>
      </c>
      <c r="G321" s="3" t="str">
        <f>IF(Point[Asset ID]="","",UPPER(Point[Asset ID]))</f>
        <v/>
      </c>
      <c r="H321" s="3" t="str">
        <f>IF(Point[Asset Group]="","",VLOOKUP(Point[Asset Group],asset_grp_pt,4,FALSE))</f>
        <v/>
      </c>
      <c r="I321" s="3" t="str">
        <f>IF(Point[Asset Group]="","",VLOOKUP(Point[Asset Group],asset_grp_pt,2,FALSE))</f>
        <v/>
      </c>
      <c r="J321" s="3" t="str">
        <f>IF(Point[Asset Group]="","",VLOOKUP(Point[Asset Group],asset_grp_pt,3,FALSE))</f>
        <v/>
      </c>
      <c r="K321" s="3" t="str">
        <f>IF(Point[Asset Group]="","",VLOOKUP(Point[Asset Type],type_master_list,2,FALSE))</f>
        <v/>
      </c>
      <c r="L321" s="3" t="str">
        <f>IF(Point[Asset Name]="","",PROPER(Point[Asset Name]))</f>
        <v/>
      </c>
      <c r="M321" s="11" t="str">
        <f>IF(Point[Install Date]="","",Point[Install Date])</f>
        <v/>
      </c>
      <c r="N321" s="11" t="str">
        <f>IF(Point[Note]="","",PROPER(Point[Note]))</f>
        <v/>
      </c>
      <c r="O321" s="11" t="str">
        <f>IF(Point[Resource Consent Number]="","",UPPER(Point[Resource Consent Number]))</f>
        <v/>
      </c>
      <c r="P321" s="53" t="str">
        <f>IF(Point[Asset Unit Cost]="","",Point[Asset Unit Cost])</f>
        <v/>
      </c>
      <c r="Q321" s="11" t="str">
        <f>IF(Point[Added By]="","",UPPER(Point[Added By]))</f>
        <v/>
      </c>
      <c r="R321" s="11" t="str">
        <f>IF(Point[Added Date]="","",Point[Added Date])</f>
        <v/>
      </c>
      <c r="S321" s="14" t="str">
        <f>IF(Point[Z COORD]="","",Point[Z COORD])</f>
        <v/>
      </c>
      <c r="T321" s="14" t="str">
        <f>IF(Point[Asset Description]="","",PROPER(Point[Asset Description]))</f>
        <v/>
      </c>
      <c r="U321" s="14" t="str">
        <f>IF(Point[[Artist ]]="","",PROPER(Point[[Artist ]]))</f>
        <v/>
      </c>
      <c r="V321" s="14" t="str">
        <f>IF(Point[Material Notes]="","",PROPER(Point[Material Notes]))</f>
        <v/>
      </c>
      <c r="W321" s="14" t="str">
        <f>IF(Point[Dimension Notes]="","",Point[Dimension Notes])</f>
        <v/>
      </c>
      <c r="X321" s="14" t="str">
        <f>IF(Point[List]="","",VLOOKUP(Point[Burner Number],number,2,FALSE))</f>
        <v/>
      </c>
      <c r="Y321" s="14" t="str">
        <f>IF(Point[List]="","",VLOOKUP(Point[Fuel],bbq_fuel,2,FALSE))</f>
        <v/>
      </c>
      <c r="Z321" s="14" t="str">
        <f>IF(Point[List]="","",VLOOKUP(Point[Cabinet Material],bbq_material,2,FALSE))</f>
        <v/>
      </c>
      <c r="AA321" s="14" t="str">
        <f>IF(Point[Asset Group]="","",VLOOKUP(Point[Manufacturer],manufacturer,2,FALSE))</f>
        <v/>
      </c>
      <c r="AB321" s="14" t="str">
        <f>IF(Point[Uinsex WC]="","",Point[Uinsex WC])</f>
        <v/>
      </c>
      <c r="AC321" s="14" t="str">
        <f>IF(Point[Female WC]="","",Point[Female WC])</f>
        <v/>
      </c>
      <c r="AD321" s="14" t="str">
        <f>IF(Point[Male WC]="","",Point[Male WC])</f>
        <v/>
      </c>
      <c r="AE321" s="14" t="str">
        <f>IF(Point[Urinal]="","",Point[Urinal])</f>
        <v/>
      </c>
      <c r="AF321" s="14" t="str">
        <f>IF(Point[Disabled Unisex]="","",Point[Disabled Unisex])</f>
        <v/>
      </c>
      <c r="AG321" s="14" t="str">
        <f>IF(Point[Disabled Female]="","",Point[Disabled Female])</f>
        <v/>
      </c>
      <c r="AH321" s="14" t="str">
        <f>IF(Point[Disabled Male]="","",Point[Disabled Male])</f>
        <v/>
      </c>
      <c r="AI321" s="14" t="str">
        <f>IF(Point[Asset Group]="","",VLOOKUP(Point[Handrail],yes_no,2,FALSE))</f>
        <v/>
      </c>
      <c r="AJ321" s="14" t="str">
        <f>IF(Point[Asset Group]="","",VLOOKUP(Point[Baby Changing],yes_no,2,FALSE))</f>
        <v/>
      </c>
      <c r="AK321" s="14" t="str">
        <f>IF(Point[Asset Group]="","",VLOOKUP(Point[Service Room],yes_no,2,FALSE))</f>
        <v/>
      </c>
      <c r="AL321" s="14" t="str">
        <f>IF(Point[Asset Group]="","",VLOOKUP(Point[Service Tap],service_tap,2,FALSE))</f>
        <v/>
      </c>
      <c r="AM321" s="14" t="str">
        <f>IF(Point[Asset Group]="","",VLOOKUP(Point[Heating Type],wc_heating,2,FALSE))</f>
        <v/>
      </c>
      <c r="AN321" s="14" t="str">
        <f>IF(Point[Asset Group]="","",VLOOKUP(Point[Power Supply],power_supply,2,FALSE))</f>
        <v/>
      </c>
      <c r="AO321" s="14" t="str">
        <f>IF(Point[Asset Group]="","",VLOOKUP(Point[Waste Water],waste_water,2,FALSE))</f>
        <v/>
      </c>
      <c r="AP321" s="14" t="str">
        <f>IF(Point[Asset Group]="","",VLOOKUP(Point[Furniture SubType],subdom_master_gdb,2,FALSE))</f>
        <v/>
      </c>
      <c r="AQ321" s="14" t="str">
        <f>IF(Point[Asset Group]="","",VLOOKUP(Point[Concrete Pad],yes_no,2,FALSE))</f>
        <v/>
      </c>
      <c r="AR321" s="14" t="str">
        <f>IF(Point[Asset Group]="","",VLOOKUP(Point[Material],material_master,2,FALSE))</f>
        <v/>
      </c>
      <c r="AS321" s="14" t="str">
        <f>IF(Point[Asset Group]="","",VLOOKUP(Point[Plumbing],irrigation_plumbing,2,FALSE))</f>
        <v/>
      </c>
      <c r="AT321" s="14" t="str">
        <f>IF(Point[Asset Group]="","",VLOOKUP(Point[Sprinklers],irrigation_sprinklers,2,FALSE))</f>
        <v/>
      </c>
      <c r="AU321" s="14" t="str">
        <f>IF(Point[Asset Group]="","",VLOOKUP(Point[System],irrigation_system,2,FALSE))</f>
        <v/>
      </c>
      <c r="AV321" s="14" t="str">
        <f>IF(Point[Asset Group]="","",VLOOKUP(Point[Status],irrigation_status,2,FALSE))</f>
        <v/>
      </c>
      <c r="AW321" s="11" t="str">
        <f>IF(Point[Date of manufacture]="","",Point[Date of manufacture])</f>
        <v/>
      </c>
      <c r="AX321" s="14" t="str">
        <f>IF(Point[Asset Group]="","",VLOOKUP(Point[Sign Purpose],sign_purpose,2,FALSE))</f>
        <v/>
      </c>
      <c r="AY321" s="14" t="str">
        <f>IF(Point[Asset Group]="","",VLOOKUP(Point[Sign Material],material_master,2,FALSE))</f>
        <v/>
      </c>
      <c r="AZ321" s="14" t="str">
        <f>IF(Point[Asset Group]="","",VLOOKUP(Point[Affixed To],sign_affix,2,FALSE))</f>
        <v/>
      </c>
      <c r="BA321" s="14" t="str">
        <f>IF(Point[Size HxB mm]="","",Point[Size HxB mm])</f>
        <v/>
      </c>
      <c r="BB321" s="14" t="str">
        <f>IF(Point[Height m]="","",Point[Height m])</f>
        <v/>
      </c>
      <c r="BC321" s="14" t="str">
        <f>IF(Point[Asset Group]="","",VLOOKUP(Point[Post Material],material_master,2,FALSE))</f>
        <v/>
      </c>
      <c r="BD321" s="14" t="str">
        <f>IF(Point[Asset Group]="","",VLOOKUP(Point[Post Number],number,2,FALSE))</f>
        <v/>
      </c>
      <c r="BE321" s="14" t="str">
        <f>IF(Point[Asset Group]="","",VLOOKUP(Point[Structure SubType],subdom_master_gdb,2,FALSE))</f>
        <v/>
      </c>
      <c r="BF321" s="14" t="str">
        <f>IF(Point[Area m2]="","",Point[Area m2])</f>
        <v/>
      </c>
      <c r="BG321" s="14" t="str">
        <f>IF(Point[Length m]="","",Point[Length m])</f>
        <v/>
      </c>
      <c r="BH321" s="14" t="str">
        <f>IF(Point[Width m]="","",Point[Width m])</f>
        <v/>
      </c>
      <c r="BI321" s="14" t="str">
        <f>IF(Point[Diameter m]="","",Point[Diameter m])</f>
        <v/>
      </c>
      <c r="BJ321" s="14" t="str">
        <f>IF(Point[Asset Group]="","",VLOOKUP(Point[Number of Pipes],number,2,FALSE))</f>
        <v/>
      </c>
      <c r="BK321" s="14" t="str">
        <f>IF(Point[Asset Group]="","",VLOOKUP(Point[Combined Name],2,FALSE))</f>
        <v/>
      </c>
      <c r="BL321" s="14" t="str">
        <f>IF(Point[Asset Group]="","",VLOOKUP(Point[Size Class],size_class,2,FALSE))</f>
        <v/>
      </c>
      <c r="BM321" s="14" t="str">
        <f>IF(Point[Asset Group]="","",VLOOKUP(Point[Age Class],age_class,2,FALSE))</f>
        <v/>
      </c>
      <c r="BN321" s="14" t="str">
        <f>IF(Point[Girth (cm)]="","",Point[Girth (cm)])</f>
        <v/>
      </c>
      <c r="BO321" s="14" t="str">
        <f>IF(Point[Crown Radius (m)]="","",Point[Crown Radius (m)])</f>
        <v/>
      </c>
      <c r="BP321" s="14" t="str">
        <f>IF(Point[Asset Group]="","",VLOOKUP(Point[Rooting Environment],root_enviro,2,FALSE))</f>
        <v/>
      </c>
      <c r="BQ321" s="14" t="str">
        <f>IF(Point[Asset Group]="","",VLOOKUP(Point[Tree Surround],tree_surround,2,FALSE))</f>
        <v/>
      </c>
      <c r="BR321" s="14" t="str">
        <f>IF(Point[Asset Group]="","",VLOOKUP(Point[Tree Grill],yes_no,2,FALSE))</f>
        <v/>
      </c>
      <c r="BS321" s="14" t="str">
        <f>IF(Point[Asset Group]="","",VLOOKUP(Point[Tree Location],tree_location,2,FALSE))</f>
        <v/>
      </c>
    </row>
    <row r="322" spans="1:71" s="3" customFormat="1" x14ac:dyDescent="0.2">
      <c r="A322" s="3" t="str">
        <f>IF(Point[DWG File Name]="","",Point[DWG File Name])</f>
        <v/>
      </c>
      <c r="B322" s="3" t="str">
        <f>IF(Point[DWG Layer Name]="","",Point[DWG Layer Name])</f>
        <v/>
      </c>
      <c r="C322" s="3" t="str">
        <f>IF(Point[DWG Handle]="","",Point[DWG Handle])</f>
        <v/>
      </c>
      <c r="D322" s="58" t="str">
        <f>IF(Point[X]="","",Point[X])</f>
        <v/>
      </c>
      <c r="E322" s="58" t="str">
        <f>IF(Point[Y]="","",Point[Y])</f>
        <v/>
      </c>
      <c r="F322" s="3" t="str">
        <f>IF(Point[Replacement Asset]="","",Point[Replacement Asset])</f>
        <v/>
      </c>
      <c r="G322" s="3" t="str">
        <f>IF(Point[Asset ID]="","",UPPER(Point[Asset ID]))</f>
        <v/>
      </c>
      <c r="H322" s="3" t="str">
        <f>IF(Point[Asset Group]="","",VLOOKUP(Point[Asset Group],asset_grp_pt,4,FALSE))</f>
        <v/>
      </c>
      <c r="I322" s="3" t="str">
        <f>IF(Point[Asset Group]="","",VLOOKUP(Point[Asset Group],asset_grp_pt,2,FALSE))</f>
        <v/>
      </c>
      <c r="J322" s="3" t="str">
        <f>IF(Point[Asset Group]="","",VLOOKUP(Point[Asset Group],asset_grp_pt,3,FALSE))</f>
        <v/>
      </c>
      <c r="K322" s="3" t="str">
        <f>IF(Point[Asset Group]="","",VLOOKUP(Point[Asset Type],type_master_list,2,FALSE))</f>
        <v/>
      </c>
      <c r="L322" s="3" t="str">
        <f>IF(Point[Asset Name]="","",PROPER(Point[Asset Name]))</f>
        <v/>
      </c>
      <c r="M322" s="11" t="str">
        <f>IF(Point[Install Date]="","",Point[Install Date])</f>
        <v/>
      </c>
      <c r="N322" s="11" t="str">
        <f>IF(Point[Note]="","",PROPER(Point[Note]))</f>
        <v/>
      </c>
      <c r="O322" s="11" t="str">
        <f>IF(Point[Resource Consent Number]="","",UPPER(Point[Resource Consent Number]))</f>
        <v/>
      </c>
      <c r="P322" s="53" t="str">
        <f>IF(Point[Asset Unit Cost]="","",Point[Asset Unit Cost])</f>
        <v/>
      </c>
      <c r="Q322" s="11" t="str">
        <f>IF(Point[Added By]="","",UPPER(Point[Added By]))</f>
        <v/>
      </c>
      <c r="R322" s="11" t="str">
        <f>IF(Point[Added Date]="","",Point[Added Date])</f>
        <v/>
      </c>
      <c r="S322" s="14" t="str">
        <f>IF(Point[Z COORD]="","",Point[Z COORD])</f>
        <v/>
      </c>
      <c r="T322" s="14" t="str">
        <f>IF(Point[Asset Description]="","",PROPER(Point[Asset Description]))</f>
        <v/>
      </c>
      <c r="U322" s="14" t="str">
        <f>IF(Point[[Artist ]]="","",PROPER(Point[[Artist ]]))</f>
        <v/>
      </c>
      <c r="V322" s="14" t="str">
        <f>IF(Point[Material Notes]="","",PROPER(Point[Material Notes]))</f>
        <v/>
      </c>
      <c r="W322" s="14" t="str">
        <f>IF(Point[Dimension Notes]="","",Point[Dimension Notes])</f>
        <v/>
      </c>
      <c r="X322" s="14" t="str">
        <f>IF(Point[List]="","",VLOOKUP(Point[Burner Number],number,2,FALSE))</f>
        <v/>
      </c>
      <c r="Y322" s="14" t="str">
        <f>IF(Point[List]="","",VLOOKUP(Point[Fuel],bbq_fuel,2,FALSE))</f>
        <v/>
      </c>
      <c r="Z322" s="14" t="str">
        <f>IF(Point[List]="","",VLOOKUP(Point[Cabinet Material],bbq_material,2,FALSE))</f>
        <v/>
      </c>
      <c r="AA322" s="14" t="str">
        <f>IF(Point[Asset Group]="","",VLOOKUP(Point[Manufacturer],manufacturer,2,FALSE))</f>
        <v/>
      </c>
      <c r="AB322" s="14" t="str">
        <f>IF(Point[Uinsex WC]="","",Point[Uinsex WC])</f>
        <v/>
      </c>
      <c r="AC322" s="14" t="str">
        <f>IF(Point[Female WC]="","",Point[Female WC])</f>
        <v/>
      </c>
      <c r="AD322" s="14" t="str">
        <f>IF(Point[Male WC]="","",Point[Male WC])</f>
        <v/>
      </c>
      <c r="AE322" s="14" t="str">
        <f>IF(Point[Urinal]="","",Point[Urinal])</f>
        <v/>
      </c>
      <c r="AF322" s="14" t="str">
        <f>IF(Point[Disabled Unisex]="","",Point[Disabled Unisex])</f>
        <v/>
      </c>
      <c r="AG322" s="14" t="str">
        <f>IF(Point[Disabled Female]="","",Point[Disabled Female])</f>
        <v/>
      </c>
      <c r="AH322" s="14" t="str">
        <f>IF(Point[Disabled Male]="","",Point[Disabled Male])</f>
        <v/>
      </c>
      <c r="AI322" s="14" t="str">
        <f>IF(Point[Asset Group]="","",VLOOKUP(Point[Handrail],yes_no,2,FALSE))</f>
        <v/>
      </c>
      <c r="AJ322" s="14" t="str">
        <f>IF(Point[Asset Group]="","",VLOOKUP(Point[Baby Changing],yes_no,2,FALSE))</f>
        <v/>
      </c>
      <c r="AK322" s="14" t="str">
        <f>IF(Point[Asset Group]="","",VLOOKUP(Point[Service Room],yes_no,2,FALSE))</f>
        <v/>
      </c>
      <c r="AL322" s="14" t="str">
        <f>IF(Point[Asset Group]="","",VLOOKUP(Point[Service Tap],service_tap,2,FALSE))</f>
        <v/>
      </c>
      <c r="AM322" s="14" t="str">
        <f>IF(Point[Asset Group]="","",VLOOKUP(Point[Heating Type],wc_heating,2,FALSE))</f>
        <v/>
      </c>
      <c r="AN322" s="14" t="str">
        <f>IF(Point[Asset Group]="","",VLOOKUP(Point[Power Supply],power_supply,2,FALSE))</f>
        <v/>
      </c>
      <c r="AO322" s="14" t="str">
        <f>IF(Point[Asset Group]="","",VLOOKUP(Point[Waste Water],waste_water,2,FALSE))</f>
        <v/>
      </c>
      <c r="AP322" s="14" t="str">
        <f>IF(Point[Asset Group]="","",VLOOKUP(Point[Furniture SubType],subdom_master_gdb,2,FALSE))</f>
        <v/>
      </c>
      <c r="AQ322" s="14" t="str">
        <f>IF(Point[Asset Group]="","",VLOOKUP(Point[Concrete Pad],yes_no,2,FALSE))</f>
        <v/>
      </c>
      <c r="AR322" s="14" t="str">
        <f>IF(Point[Asset Group]="","",VLOOKUP(Point[Material],material_master,2,FALSE))</f>
        <v/>
      </c>
      <c r="AS322" s="14" t="str">
        <f>IF(Point[Asset Group]="","",VLOOKUP(Point[Plumbing],irrigation_plumbing,2,FALSE))</f>
        <v/>
      </c>
      <c r="AT322" s="14" t="str">
        <f>IF(Point[Asset Group]="","",VLOOKUP(Point[Sprinklers],irrigation_sprinklers,2,FALSE))</f>
        <v/>
      </c>
      <c r="AU322" s="14" t="str">
        <f>IF(Point[Asset Group]="","",VLOOKUP(Point[System],irrigation_system,2,FALSE))</f>
        <v/>
      </c>
      <c r="AV322" s="14" t="str">
        <f>IF(Point[Asset Group]="","",VLOOKUP(Point[Status],irrigation_status,2,FALSE))</f>
        <v/>
      </c>
      <c r="AW322" s="11" t="str">
        <f>IF(Point[Date of manufacture]="","",Point[Date of manufacture])</f>
        <v/>
      </c>
      <c r="AX322" s="14" t="str">
        <f>IF(Point[Asset Group]="","",VLOOKUP(Point[Sign Purpose],sign_purpose,2,FALSE))</f>
        <v/>
      </c>
      <c r="AY322" s="14" t="str">
        <f>IF(Point[Asset Group]="","",VLOOKUP(Point[Sign Material],material_master,2,FALSE))</f>
        <v/>
      </c>
      <c r="AZ322" s="14" t="str">
        <f>IF(Point[Asset Group]="","",VLOOKUP(Point[Affixed To],sign_affix,2,FALSE))</f>
        <v/>
      </c>
      <c r="BA322" s="14" t="str">
        <f>IF(Point[Size HxB mm]="","",Point[Size HxB mm])</f>
        <v/>
      </c>
      <c r="BB322" s="14" t="str">
        <f>IF(Point[Height m]="","",Point[Height m])</f>
        <v/>
      </c>
      <c r="BC322" s="14" t="str">
        <f>IF(Point[Asset Group]="","",VLOOKUP(Point[Post Material],material_master,2,FALSE))</f>
        <v/>
      </c>
      <c r="BD322" s="14" t="str">
        <f>IF(Point[Asset Group]="","",VLOOKUP(Point[Post Number],number,2,FALSE))</f>
        <v/>
      </c>
      <c r="BE322" s="14" t="str">
        <f>IF(Point[Asset Group]="","",VLOOKUP(Point[Structure SubType],subdom_master_gdb,2,FALSE))</f>
        <v/>
      </c>
      <c r="BF322" s="14" t="str">
        <f>IF(Point[Area m2]="","",Point[Area m2])</f>
        <v/>
      </c>
      <c r="BG322" s="14" t="str">
        <f>IF(Point[Length m]="","",Point[Length m])</f>
        <v/>
      </c>
      <c r="BH322" s="14" t="str">
        <f>IF(Point[Width m]="","",Point[Width m])</f>
        <v/>
      </c>
      <c r="BI322" s="14" t="str">
        <f>IF(Point[Diameter m]="","",Point[Diameter m])</f>
        <v/>
      </c>
      <c r="BJ322" s="14" t="str">
        <f>IF(Point[Asset Group]="","",VLOOKUP(Point[Number of Pipes],number,2,FALSE))</f>
        <v/>
      </c>
      <c r="BK322" s="14" t="str">
        <f>IF(Point[Asset Group]="","",VLOOKUP(Point[Combined Name],2,FALSE))</f>
        <v/>
      </c>
      <c r="BL322" s="14" t="str">
        <f>IF(Point[Asset Group]="","",VLOOKUP(Point[Size Class],size_class,2,FALSE))</f>
        <v/>
      </c>
      <c r="BM322" s="14" t="str">
        <f>IF(Point[Asset Group]="","",VLOOKUP(Point[Age Class],age_class,2,FALSE))</f>
        <v/>
      </c>
      <c r="BN322" s="14" t="str">
        <f>IF(Point[Girth (cm)]="","",Point[Girth (cm)])</f>
        <v/>
      </c>
      <c r="BO322" s="14" t="str">
        <f>IF(Point[Crown Radius (m)]="","",Point[Crown Radius (m)])</f>
        <v/>
      </c>
      <c r="BP322" s="14" t="str">
        <f>IF(Point[Asset Group]="","",VLOOKUP(Point[Rooting Environment],root_enviro,2,FALSE))</f>
        <v/>
      </c>
      <c r="BQ322" s="14" t="str">
        <f>IF(Point[Asset Group]="","",VLOOKUP(Point[Tree Surround],tree_surround,2,FALSE))</f>
        <v/>
      </c>
      <c r="BR322" s="14" t="str">
        <f>IF(Point[Asset Group]="","",VLOOKUP(Point[Tree Grill],yes_no,2,FALSE))</f>
        <v/>
      </c>
      <c r="BS322" s="14" t="str">
        <f>IF(Point[Asset Group]="","",VLOOKUP(Point[Tree Location],tree_location,2,FALSE))</f>
        <v/>
      </c>
    </row>
    <row r="323" spans="1:71" s="3" customFormat="1" x14ac:dyDescent="0.2">
      <c r="A323" s="3" t="str">
        <f>IF(Point[DWG File Name]="","",Point[DWG File Name])</f>
        <v/>
      </c>
      <c r="B323" s="3" t="str">
        <f>IF(Point[DWG Layer Name]="","",Point[DWG Layer Name])</f>
        <v/>
      </c>
      <c r="C323" s="3" t="str">
        <f>IF(Point[DWG Handle]="","",Point[DWG Handle])</f>
        <v/>
      </c>
      <c r="D323" s="58" t="str">
        <f>IF(Point[X]="","",Point[X])</f>
        <v/>
      </c>
      <c r="E323" s="58" t="str">
        <f>IF(Point[Y]="","",Point[Y])</f>
        <v/>
      </c>
      <c r="F323" s="3" t="str">
        <f>IF(Point[Replacement Asset]="","",Point[Replacement Asset])</f>
        <v/>
      </c>
      <c r="G323" s="3" t="str">
        <f>IF(Point[Asset ID]="","",UPPER(Point[Asset ID]))</f>
        <v/>
      </c>
      <c r="H323" s="3" t="str">
        <f>IF(Point[Asset Group]="","",VLOOKUP(Point[Asset Group],asset_grp_pt,4,FALSE))</f>
        <v/>
      </c>
      <c r="I323" s="3" t="str">
        <f>IF(Point[Asset Group]="","",VLOOKUP(Point[Asset Group],asset_grp_pt,2,FALSE))</f>
        <v/>
      </c>
      <c r="J323" s="3" t="str">
        <f>IF(Point[Asset Group]="","",VLOOKUP(Point[Asset Group],asset_grp_pt,3,FALSE))</f>
        <v/>
      </c>
      <c r="K323" s="3" t="str">
        <f>IF(Point[Asset Group]="","",VLOOKUP(Point[Asset Type],type_master_list,2,FALSE))</f>
        <v/>
      </c>
      <c r="L323" s="3" t="str">
        <f>IF(Point[Asset Name]="","",PROPER(Point[Asset Name]))</f>
        <v/>
      </c>
      <c r="M323" s="11" t="str">
        <f>IF(Point[Install Date]="","",Point[Install Date])</f>
        <v/>
      </c>
      <c r="N323" s="11" t="str">
        <f>IF(Point[Note]="","",PROPER(Point[Note]))</f>
        <v/>
      </c>
      <c r="O323" s="11" t="str">
        <f>IF(Point[Resource Consent Number]="","",UPPER(Point[Resource Consent Number]))</f>
        <v/>
      </c>
      <c r="P323" s="53" t="str">
        <f>IF(Point[Asset Unit Cost]="","",Point[Asset Unit Cost])</f>
        <v/>
      </c>
      <c r="Q323" s="11" t="str">
        <f>IF(Point[Added By]="","",UPPER(Point[Added By]))</f>
        <v/>
      </c>
      <c r="R323" s="11" t="str">
        <f>IF(Point[Added Date]="","",Point[Added Date])</f>
        <v/>
      </c>
      <c r="S323" s="14" t="str">
        <f>IF(Point[Z COORD]="","",Point[Z COORD])</f>
        <v/>
      </c>
      <c r="T323" s="14" t="str">
        <f>IF(Point[Asset Description]="","",PROPER(Point[Asset Description]))</f>
        <v/>
      </c>
      <c r="U323" s="14" t="str">
        <f>IF(Point[[Artist ]]="","",PROPER(Point[[Artist ]]))</f>
        <v/>
      </c>
      <c r="V323" s="14" t="str">
        <f>IF(Point[Material Notes]="","",PROPER(Point[Material Notes]))</f>
        <v/>
      </c>
      <c r="W323" s="14" t="str">
        <f>IF(Point[Dimension Notes]="","",Point[Dimension Notes])</f>
        <v/>
      </c>
      <c r="X323" s="14" t="str">
        <f>IF(Point[List]="","",VLOOKUP(Point[Burner Number],number,2,FALSE))</f>
        <v/>
      </c>
      <c r="Y323" s="14" t="str">
        <f>IF(Point[List]="","",VLOOKUP(Point[Fuel],bbq_fuel,2,FALSE))</f>
        <v/>
      </c>
      <c r="Z323" s="14" t="str">
        <f>IF(Point[List]="","",VLOOKUP(Point[Cabinet Material],bbq_material,2,FALSE))</f>
        <v/>
      </c>
      <c r="AA323" s="14" t="str">
        <f>IF(Point[Asset Group]="","",VLOOKUP(Point[Manufacturer],manufacturer,2,FALSE))</f>
        <v/>
      </c>
      <c r="AB323" s="14" t="str">
        <f>IF(Point[Uinsex WC]="","",Point[Uinsex WC])</f>
        <v/>
      </c>
      <c r="AC323" s="14" t="str">
        <f>IF(Point[Female WC]="","",Point[Female WC])</f>
        <v/>
      </c>
      <c r="AD323" s="14" t="str">
        <f>IF(Point[Male WC]="","",Point[Male WC])</f>
        <v/>
      </c>
      <c r="AE323" s="14" t="str">
        <f>IF(Point[Urinal]="","",Point[Urinal])</f>
        <v/>
      </c>
      <c r="AF323" s="14" t="str">
        <f>IF(Point[Disabled Unisex]="","",Point[Disabled Unisex])</f>
        <v/>
      </c>
      <c r="AG323" s="14" t="str">
        <f>IF(Point[Disabled Female]="","",Point[Disabled Female])</f>
        <v/>
      </c>
      <c r="AH323" s="14" t="str">
        <f>IF(Point[Disabled Male]="","",Point[Disabled Male])</f>
        <v/>
      </c>
      <c r="AI323" s="14" t="str">
        <f>IF(Point[Asset Group]="","",VLOOKUP(Point[Handrail],yes_no,2,FALSE))</f>
        <v/>
      </c>
      <c r="AJ323" s="14" t="str">
        <f>IF(Point[Asset Group]="","",VLOOKUP(Point[Baby Changing],yes_no,2,FALSE))</f>
        <v/>
      </c>
      <c r="AK323" s="14" t="str">
        <f>IF(Point[Asset Group]="","",VLOOKUP(Point[Service Room],yes_no,2,FALSE))</f>
        <v/>
      </c>
      <c r="AL323" s="14" t="str">
        <f>IF(Point[Asset Group]="","",VLOOKUP(Point[Service Tap],service_tap,2,FALSE))</f>
        <v/>
      </c>
      <c r="AM323" s="14" t="str">
        <f>IF(Point[Asset Group]="","",VLOOKUP(Point[Heating Type],wc_heating,2,FALSE))</f>
        <v/>
      </c>
      <c r="AN323" s="14" t="str">
        <f>IF(Point[Asset Group]="","",VLOOKUP(Point[Power Supply],power_supply,2,FALSE))</f>
        <v/>
      </c>
      <c r="AO323" s="14" t="str">
        <f>IF(Point[Asset Group]="","",VLOOKUP(Point[Waste Water],waste_water,2,FALSE))</f>
        <v/>
      </c>
      <c r="AP323" s="14" t="str">
        <f>IF(Point[Asset Group]="","",VLOOKUP(Point[Furniture SubType],subdom_master_gdb,2,FALSE))</f>
        <v/>
      </c>
      <c r="AQ323" s="14" t="str">
        <f>IF(Point[Asset Group]="","",VLOOKUP(Point[Concrete Pad],yes_no,2,FALSE))</f>
        <v/>
      </c>
      <c r="AR323" s="14" t="str">
        <f>IF(Point[Asset Group]="","",VLOOKUP(Point[Material],material_master,2,FALSE))</f>
        <v/>
      </c>
      <c r="AS323" s="14" t="str">
        <f>IF(Point[Asset Group]="","",VLOOKUP(Point[Plumbing],irrigation_plumbing,2,FALSE))</f>
        <v/>
      </c>
      <c r="AT323" s="14" t="str">
        <f>IF(Point[Asset Group]="","",VLOOKUP(Point[Sprinklers],irrigation_sprinklers,2,FALSE))</f>
        <v/>
      </c>
      <c r="AU323" s="14" t="str">
        <f>IF(Point[Asset Group]="","",VLOOKUP(Point[System],irrigation_system,2,FALSE))</f>
        <v/>
      </c>
      <c r="AV323" s="14" t="str">
        <f>IF(Point[Asset Group]="","",VLOOKUP(Point[Status],irrigation_status,2,FALSE))</f>
        <v/>
      </c>
      <c r="AW323" s="11" t="str">
        <f>IF(Point[Date of manufacture]="","",Point[Date of manufacture])</f>
        <v/>
      </c>
      <c r="AX323" s="14" t="str">
        <f>IF(Point[Asset Group]="","",VLOOKUP(Point[Sign Purpose],sign_purpose,2,FALSE))</f>
        <v/>
      </c>
      <c r="AY323" s="14" t="str">
        <f>IF(Point[Asset Group]="","",VLOOKUP(Point[Sign Material],material_master,2,FALSE))</f>
        <v/>
      </c>
      <c r="AZ323" s="14" t="str">
        <f>IF(Point[Asset Group]="","",VLOOKUP(Point[Affixed To],sign_affix,2,FALSE))</f>
        <v/>
      </c>
      <c r="BA323" s="14" t="str">
        <f>IF(Point[Size HxB mm]="","",Point[Size HxB mm])</f>
        <v/>
      </c>
      <c r="BB323" s="14" t="str">
        <f>IF(Point[Height m]="","",Point[Height m])</f>
        <v/>
      </c>
      <c r="BC323" s="14" t="str">
        <f>IF(Point[Asset Group]="","",VLOOKUP(Point[Post Material],material_master,2,FALSE))</f>
        <v/>
      </c>
      <c r="BD323" s="14" t="str">
        <f>IF(Point[Asset Group]="","",VLOOKUP(Point[Post Number],number,2,FALSE))</f>
        <v/>
      </c>
      <c r="BE323" s="14" t="str">
        <f>IF(Point[Asset Group]="","",VLOOKUP(Point[Structure SubType],subdom_master_gdb,2,FALSE))</f>
        <v/>
      </c>
      <c r="BF323" s="14" t="str">
        <f>IF(Point[Area m2]="","",Point[Area m2])</f>
        <v/>
      </c>
      <c r="BG323" s="14" t="str">
        <f>IF(Point[Length m]="","",Point[Length m])</f>
        <v/>
      </c>
      <c r="BH323" s="14" t="str">
        <f>IF(Point[Width m]="","",Point[Width m])</f>
        <v/>
      </c>
      <c r="BI323" s="14" t="str">
        <f>IF(Point[Diameter m]="","",Point[Diameter m])</f>
        <v/>
      </c>
      <c r="BJ323" s="14" t="str">
        <f>IF(Point[Asset Group]="","",VLOOKUP(Point[Number of Pipes],number,2,FALSE))</f>
        <v/>
      </c>
      <c r="BK323" s="14" t="str">
        <f>IF(Point[Asset Group]="","",VLOOKUP(Point[Combined Name],2,FALSE))</f>
        <v/>
      </c>
      <c r="BL323" s="14" t="str">
        <f>IF(Point[Asset Group]="","",VLOOKUP(Point[Size Class],size_class,2,FALSE))</f>
        <v/>
      </c>
      <c r="BM323" s="14" t="str">
        <f>IF(Point[Asset Group]="","",VLOOKUP(Point[Age Class],age_class,2,FALSE))</f>
        <v/>
      </c>
      <c r="BN323" s="14" t="str">
        <f>IF(Point[Girth (cm)]="","",Point[Girth (cm)])</f>
        <v/>
      </c>
      <c r="BO323" s="14" t="str">
        <f>IF(Point[Crown Radius (m)]="","",Point[Crown Radius (m)])</f>
        <v/>
      </c>
      <c r="BP323" s="14" t="str">
        <f>IF(Point[Asset Group]="","",VLOOKUP(Point[Rooting Environment],root_enviro,2,FALSE))</f>
        <v/>
      </c>
      <c r="BQ323" s="14" t="str">
        <f>IF(Point[Asset Group]="","",VLOOKUP(Point[Tree Surround],tree_surround,2,FALSE))</f>
        <v/>
      </c>
      <c r="BR323" s="14" t="str">
        <f>IF(Point[Asset Group]="","",VLOOKUP(Point[Tree Grill],yes_no,2,FALSE))</f>
        <v/>
      </c>
      <c r="BS323" s="14" t="str">
        <f>IF(Point[Asset Group]="","",VLOOKUP(Point[Tree Location],tree_location,2,FALSE))</f>
        <v/>
      </c>
    </row>
    <row r="324" spans="1:71" s="3" customFormat="1" x14ac:dyDescent="0.2">
      <c r="A324" s="3" t="str">
        <f>IF(Point[DWG File Name]="","",Point[DWG File Name])</f>
        <v/>
      </c>
      <c r="B324" s="3" t="str">
        <f>IF(Point[DWG Layer Name]="","",Point[DWG Layer Name])</f>
        <v/>
      </c>
      <c r="C324" s="3" t="str">
        <f>IF(Point[DWG Handle]="","",Point[DWG Handle])</f>
        <v/>
      </c>
      <c r="D324" s="58" t="str">
        <f>IF(Point[X]="","",Point[X])</f>
        <v/>
      </c>
      <c r="E324" s="58" t="str">
        <f>IF(Point[Y]="","",Point[Y])</f>
        <v/>
      </c>
      <c r="F324" s="3" t="str">
        <f>IF(Point[Replacement Asset]="","",Point[Replacement Asset])</f>
        <v/>
      </c>
      <c r="G324" s="3" t="str">
        <f>IF(Point[Asset ID]="","",UPPER(Point[Asset ID]))</f>
        <v/>
      </c>
      <c r="H324" s="3" t="str">
        <f>IF(Point[Asset Group]="","",VLOOKUP(Point[Asset Group],asset_grp_pt,4,FALSE))</f>
        <v/>
      </c>
      <c r="I324" s="3" t="str">
        <f>IF(Point[Asset Group]="","",VLOOKUP(Point[Asset Group],asset_grp_pt,2,FALSE))</f>
        <v/>
      </c>
      <c r="J324" s="3" t="str">
        <f>IF(Point[Asset Group]="","",VLOOKUP(Point[Asset Group],asset_grp_pt,3,FALSE))</f>
        <v/>
      </c>
      <c r="K324" s="3" t="str">
        <f>IF(Point[Asset Group]="","",VLOOKUP(Point[Asset Type],type_master_list,2,FALSE))</f>
        <v/>
      </c>
      <c r="L324" s="3" t="str">
        <f>IF(Point[Asset Name]="","",PROPER(Point[Asset Name]))</f>
        <v/>
      </c>
      <c r="M324" s="11" t="str">
        <f>IF(Point[Install Date]="","",Point[Install Date])</f>
        <v/>
      </c>
      <c r="N324" s="11" t="str">
        <f>IF(Point[Note]="","",PROPER(Point[Note]))</f>
        <v/>
      </c>
      <c r="O324" s="11" t="str">
        <f>IF(Point[Resource Consent Number]="","",UPPER(Point[Resource Consent Number]))</f>
        <v/>
      </c>
      <c r="P324" s="53" t="str">
        <f>IF(Point[Asset Unit Cost]="","",Point[Asset Unit Cost])</f>
        <v/>
      </c>
      <c r="Q324" s="11" t="str">
        <f>IF(Point[Added By]="","",UPPER(Point[Added By]))</f>
        <v/>
      </c>
      <c r="R324" s="11" t="str">
        <f>IF(Point[Added Date]="","",Point[Added Date])</f>
        <v/>
      </c>
      <c r="S324" s="14" t="str">
        <f>IF(Point[Z COORD]="","",Point[Z COORD])</f>
        <v/>
      </c>
      <c r="T324" s="14" t="str">
        <f>IF(Point[Asset Description]="","",PROPER(Point[Asset Description]))</f>
        <v/>
      </c>
      <c r="U324" s="14" t="str">
        <f>IF(Point[[Artist ]]="","",PROPER(Point[[Artist ]]))</f>
        <v/>
      </c>
      <c r="V324" s="14" t="str">
        <f>IF(Point[Material Notes]="","",PROPER(Point[Material Notes]))</f>
        <v/>
      </c>
      <c r="W324" s="14" t="str">
        <f>IF(Point[Dimension Notes]="","",Point[Dimension Notes])</f>
        <v/>
      </c>
      <c r="X324" s="14" t="str">
        <f>IF(Point[List]="","",VLOOKUP(Point[Burner Number],number,2,FALSE))</f>
        <v/>
      </c>
      <c r="Y324" s="14" t="str">
        <f>IF(Point[List]="","",VLOOKUP(Point[Fuel],bbq_fuel,2,FALSE))</f>
        <v/>
      </c>
      <c r="Z324" s="14" t="str">
        <f>IF(Point[List]="","",VLOOKUP(Point[Cabinet Material],bbq_material,2,FALSE))</f>
        <v/>
      </c>
      <c r="AA324" s="14" t="str">
        <f>IF(Point[Asset Group]="","",VLOOKUP(Point[Manufacturer],manufacturer,2,FALSE))</f>
        <v/>
      </c>
      <c r="AB324" s="14" t="str">
        <f>IF(Point[Uinsex WC]="","",Point[Uinsex WC])</f>
        <v/>
      </c>
      <c r="AC324" s="14" t="str">
        <f>IF(Point[Female WC]="","",Point[Female WC])</f>
        <v/>
      </c>
      <c r="AD324" s="14" t="str">
        <f>IF(Point[Male WC]="","",Point[Male WC])</f>
        <v/>
      </c>
      <c r="AE324" s="14" t="str">
        <f>IF(Point[Urinal]="","",Point[Urinal])</f>
        <v/>
      </c>
      <c r="AF324" s="14" t="str">
        <f>IF(Point[Disabled Unisex]="","",Point[Disabled Unisex])</f>
        <v/>
      </c>
      <c r="AG324" s="14" t="str">
        <f>IF(Point[Disabled Female]="","",Point[Disabled Female])</f>
        <v/>
      </c>
      <c r="AH324" s="14" t="str">
        <f>IF(Point[Disabled Male]="","",Point[Disabled Male])</f>
        <v/>
      </c>
      <c r="AI324" s="14" t="str">
        <f>IF(Point[Asset Group]="","",VLOOKUP(Point[Handrail],yes_no,2,FALSE))</f>
        <v/>
      </c>
      <c r="AJ324" s="14" t="str">
        <f>IF(Point[Asset Group]="","",VLOOKUP(Point[Baby Changing],yes_no,2,FALSE))</f>
        <v/>
      </c>
      <c r="AK324" s="14" t="str">
        <f>IF(Point[Asset Group]="","",VLOOKUP(Point[Service Room],yes_no,2,FALSE))</f>
        <v/>
      </c>
      <c r="AL324" s="14" t="str">
        <f>IF(Point[Asset Group]="","",VLOOKUP(Point[Service Tap],service_tap,2,FALSE))</f>
        <v/>
      </c>
      <c r="AM324" s="14" t="str">
        <f>IF(Point[Asset Group]="","",VLOOKUP(Point[Heating Type],wc_heating,2,FALSE))</f>
        <v/>
      </c>
      <c r="AN324" s="14" t="str">
        <f>IF(Point[Asset Group]="","",VLOOKUP(Point[Power Supply],power_supply,2,FALSE))</f>
        <v/>
      </c>
      <c r="AO324" s="14" t="str">
        <f>IF(Point[Asset Group]="","",VLOOKUP(Point[Waste Water],waste_water,2,FALSE))</f>
        <v/>
      </c>
      <c r="AP324" s="14" t="str">
        <f>IF(Point[Asset Group]="","",VLOOKUP(Point[Furniture SubType],subdom_master_gdb,2,FALSE))</f>
        <v/>
      </c>
      <c r="AQ324" s="14" t="str">
        <f>IF(Point[Asset Group]="","",VLOOKUP(Point[Concrete Pad],yes_no,2,FALSE))</f>
        <v/>
      </c>
      <c r="AR324" s="14" t="str">
        <f>IF(Point[Asset Group]="","",VLOOKUP(Point[Material],material_master,2,FALSE))</f>
        <v/>
      </c>
      <c r="AS324" s="14" t="str">
        <f>IF(Point[Asset Group]="","",VLOOKUP(Point[Plumbing],irrigation_plumbing,2,FALSE))</f>
        <v/>
      </c>
      <c r="AT324" s="14" t="str">
        <f>IF(Point[Asset Group]="","",VLOOKUP(Point[Sprinklers],irrigation_sprinklers,2,FALSE))</f>
        <v/>
      </c>
      <c r="AU324" s="14" t="str">
        <f>IF(Point[Asset Group]="","",VLOOKUP(Point[System],irrigation_system,2,FALSE))</f>
        <v/>
      </c>
      <c r="AV324" s="14" t="str">
        <f>IF(Point[Asset Group]="","",VLOOKUP(Point[Status],irrigation_status,2,FALSE))</f>
        <v/>
      </c>
      <c r="AW324" s="11" t="str">
        <f>IF(Point[Date of manufacture]="","",Point[Date of manufacture])</f>
        <v/>
      </c>
      <c r="AX324" s="14" t="str">
        <f>IF(Point[Asset Group]="","",VLOOKUP(Point[Sign Purpose],sign_purpose,2,FALSE))</f>
        <v/>
      </c>
      <c r="AY324" s="14" t="str">
        <f>IF(Point[Asset Group]="","",VLOOKUP(Point[Sign Material],material_master,2,FALSE))</f>
        <v/>
      </c>
      <c r="AZ324" s="14" t="str">
        <f>IF(Point[Asset Group]="","",VLOOKUP(Point[Affixed To],sign_affix,2,FALSE))</f>
        <v/>
      </c>
      <c r="BA324" s="14" t="str">
        <f>IF(Point[Size HxB mm]="","",Point[Size HxB mm])</f>
        <v/>
      </c>
      <c r="BB324" s="14" t="str">
        <f>IF(Point[Height m]="","",Point[Height m])</f>
        <v/>
      </c>
      <c r="BC324" s="14" t="str">
        <f>IF(Point[Asset Group]="","",VLOOKUP(Point[Post Material],material_master,2,FALSE))</f>
        <v/>
      </c>
      <c r="BD324" s="14" t="str">
        <f>IF(Point[Asset Group]="","",VLOOKUP(Point[Post Number],number,2,FALSE))</f>
        <v/>
      </c>
      <c r="BE324" s="14" t="str">
        <f>IF(Point[Asset Group]="","",VLOOKUP(Point[Structure SubType],subdom_master_gdb,2,FALSE))</f>
        <v/>
      </c>
      <c r="BF324" s="14" t="str">
        <f>IF(Point[Area m2]="","",Point[Area m2])</f>
        <v/>
      </c>
      <c r="BG324" s="14" t="str">
        <f>IF(Point[Length m]="","",Point[Length m])</f>
        <v/>
      </c>
      <c r="BH324" s="14" t="str">
        <f>IF(Point[Width m]="","",Point[Width m])</f>
        <v/>
      </c>
      <c r="BI324" s="14" t="str">
        <f>IF(Point[Diameter m]="","",Point[Diameter m])</f>
        <v/>
      </c>
      <c r="BJ324" s="14" t="str">
        <f>IF(Point[Asset Group]="","",VLOOKUP(Point[Number of Pipes],number,2,FALSE))</f>
        <v/>
      </c>
      <c r="BK324" s="14" t="str">
        <f>IF(Point[Asset Group]="","",VLOOKUP(Point[Combined Name],2,FALSE))</f>
        <v/>
      </c>
      <c r="BL324" s="14" t="str">
        <f>IF(Point[Asset Group]="","",VLOOKUP(Point[Size Class],size_class,2,FALSE))</f>
        <v/>
      </c>
      <c r="BM324" s="14" t="str">
        <f>IF(Point[Asset Group]="","",VLOOKUP(Point[Age Class],age_class,2,FALSE))</f>
        <v/>
      </c>
      <c r="BN324" s="14" t="str">
        <f>IF(Point[Girth (cm)]="","",Point[Girth (cm)])</f>
        <v/>
      </c>
      <c r="BO324" s="14" t="str">
        <f>IF(Point[Crown Radius (m)]="","",Point[Crown Radius (m)])</f>
        <v/>
      </c>
      <c r="BP324" s="14" t="str">
        <f>IF(Point[Asset Group]="","",VLOOKUP(Point[Rooting Environment],root_enviro,2,FALSE))</f>
        <v/>
      </c>
      <c r="BQ324" s="14" t="str">
        <f>IF(Point[Asset Group]="","",VLOOKUP(Point[Tree Surround],tree_surround,2,FALSE))</f>
        <v/>
      </c>
      <c r="BR324" s="14" t="str">
        <f>IF(Point[Asset Group]="","",VLOOKUP(Point[Tree Grill],yes_no,2,FALSE))</f>
        <v/>
      </c>
      <c r="BS324" s="14" t="str">
        <f>IF(Point[Asset Group]="","",VLOOKUP(Point[Tree Location],tree_location,2,FALSE))</f>
        <v/>
      </c>
    </row>
    <row r="325" spans="1:71" s="3" customFormat="1" x14ac:dyDescent="0.2">
      <c r="A325" s="3" t="str">
        <f>IF(Point[DWG File Name]="","",Point[DWG File Name])</f>
        <v/>
      </c>
      <c r="B325" s="3" t="str">
        <f>IF(Point[DWG Layer Name]="","",Point[DWG Layer Name])</f>
        <v/>
      </c>
      <c r="C325" s="3" t="str">
        <f>IF(Point[DWG Handle]="","",Point[DWG Handle])</f>
        <v/>
      </c>
      <c r="D325" s="58" t="str">
        <f>IF(Point[X]="","",Point[X])</f>
        <v/>
      </c>
      <c r="E325" s="58" t="str">
        <f>IF(Point[Y]="","",Point[Y])</f>
        <v/>
      </c>
      <c r="F325" s="3" t="str">
        <f>IF(Point[Replacement Asset]="","",Point[Replacement Asset])</f>
        <v/>
      </c>
      <c r="G325" s="3" t="str">
        <f>IF(Point[Asset ID]="","",UPPER(Point[Asset ID]))</f>
        <v/>
      </c>
      <c r="H325" s="3" t="str">
        <f>IF(Point[Asset Group]="","",VLOOKUP(Point[Asset Group],asset_grp_pt,4,FALSE))</f>
        <v/>
      </c>
      <c r="I325" s="3" t="str">
        <f>IF(Point[Asset Group]="","",VLOOKUP(Point[Asset Group],asset_grp_pt,2,FALSE))</f>
        <v/>
      </c>
      <c r="J325" s="3" t="str">
        <f>IF(Point[Asset Group]="","",VLOOKUP(Point[Asset Group],asset_grp_pt,3,FALSE))</f>
        <v/>
      </c>
      <c r="K325" s="3" t="str">
        <f>IF(Point[Asset Group]="","",VLOOKUP(Point[Asset Type],type_master_list,2,FALSE))</f>
        <v/>
      </c>
      <c r="L325" s="3" t="str">
        <f>IF(Point[Asset Name]="","",PROPER(Point[Asset Name]))</f>
        <v/>
      </c>
      <c r="M325" s="11" t="str">
        <f>IF(Point[Install Date]="","",Point[Install Date])</f>
        <v/>
      </c>
      <c r="N325" s="11" t="str">
        <f>IF(Point[Note]="","",PROPER(Point[Note]))</f>
        <v/>
      </c>
      <c r="O325" s="11" t="str">
        <f>IF(Point[Resource Consent Number]="","",UPPER(Point[Resource Consent Number]))</f>
        <v/>
      </c>
      <c r="P325" s="53" t="str">
        <f>IF(Point[Asset Unit Cost]="","",Point[Asset Unit Cost])</f>
        <v/>
      </c>
      <c r="Q325" s="11" t="str">
        <f>IF(Point[Added By]="","",UPPER(Point[Added By]))</f>
        <v/>
      </c>
      <c r="R325" s="11" t="str">
        <f>IF(Point[Added Date]="","",Point[Added Date])</f>
        <v/>
      </c>
      <c r="S325" s="14" t="str">
        <f>IF(Point[Z COORD]="","",Point[Z COORD])</f>
        <v/>
      </c>
      <c r="T325" s="14" t="str">
        <f>IF(Point[Asset Description]="","",PROPER(Point[Asset Description]))</f>
        <v/>
      </c>
      <c r="U325" s="14" t="str">
        <f>IF(Point[[Artist ]]="","",PROPER(Point[[Artist ]]))</f>
        <v/>
      </c>
      <c r="V325" s="14" t="str">
        <f>IF(Point[Material Notes]="","",PROPER(Point[Material Notes]))</f>
        <v/>
      </c>
      <c r="W325" s="14" t="str">
        <f>IF(Point[Dimension Notes]="","",Point[Dimension Notes])</f>
        <v/>
      </c>
      <c r="X325" s="14" t="str">
        <f>IF(Point[List]="","",VLOOKUP(Point[Burner Number],number,2,FALSE))</f>
        <v/>
      </c>
      <c r="Y325" s="14" t="str">
        <f>IF(Point[List]="","",VLOOKUP(Point[Fuel],bbq_fuel,2,FALSE))</f>
        <v/>
      </c>
      <c r="Z325" s="14" t="str">
        <f>IF(Point[List]="","",VLOOKUP(Point[Cabinet Material],bbq_material,2,FALSE))</f>
        <v/>
      </c>
      <c r="AA325" s="14" t="str">
        <f>IF(Point[Asset Group]="","",VLOOKUP(Point[Manufacturer],manufacturer,2,FALSE))</f>
        <v/>
      </c>
      <c r="AB325" s="14" t="str">
        <f>IF(Point[Uinsex WC]="","",Point[Uinsex WC])</f>
        <v/>
      </c>
      <c r="AC325" s="14" t="str">
        <f>IF(Point[Female WC]="","",Point[Female WC])</f>
        <v/>
      </c>
      <c r="AD325" s="14" t="str">
        <f>IF(Point[Male WC]="","",Point[Male WC])</f>
        <v/>
      </c>
      <c r="AE325" s="14" t="str">
        <f>IF(Point[Urinal]="","",Point[Urinal])</f>
        <v/>
      </c>
      <c r="AF325" s="14" t="str">
        <f>IF(Point[Disabled Unisex]="","",Point[Disabled Unisex])</f>
        <v/>
      </c>
      <c r="AG325" s="14" t="str">
        <f>IF(Point[Disabled Female]="","",Point[Disabled Female])</f>
        <v/>
      </c>
      <c r="AH325" s="14" t="str">
        <f>IF(Point[Disabled Male]="","",Point[Disabled Male])</f>
        <v/>
      </c>
      <c r="AI325" s="14" t="str">
        <f>IF(Point[Asset Group]="","",VLOOKUP(Point[Handrail],yes_no,2,FALSE))</f>
        <v/>
      </c>
      <c r="AJ325" s="14" t="str">
        <f>IF(Point[Asset Group]="","",VLOOKUP(Point[Baby Changing],yes_no,2,FALSE))</f>
        <v/>
      </c>
      <c r="AK325" s="14" t="str">
        <f>IF(Point[Asset Group]="","",VLOOKUP(Point[Service Room],yes_no,2,FALSE))</f>
        <v/>
      </c>
      <c r="AL325" s="14" t="str">
        <f>IF(Point[Asset Group]="","",VLOOKUP(Point[Service Tap],service_tap,2,FALSE))</f>
        <v/>
      </c>
      <c r="AM325" s="14" t="str">
        <f>IF(Point[Asset Group]="","",VLOOKUP(Point[Heating Type],wc_heating,2,FALSE))</f>
        <v/>
      </c>
      <c r="AN325" s="14" t="str">
        <f>IF(Point[Asset Group]="","",VLOOKUP(Point[Power Supply],power_supply,2,FALSE))</f>
        <v/>
      </c>
      <c r="AO325" s="14" t="str">
        <f>IF(Point[Asset Group]="","",VLOOKUP(Point[Waste Water],waste_water,2,FALSE))</f>
        <v/>
      </c>
      <c r="AP325" s="14" t="str">
        <f>IF(Point[Asset Group]="","",VLOOKUP(Point[Furniture SubType],subdom_master_gdb,2,FALSE))</f>
        <v/>
      </c>
      <c r="AQ325" s="14" t="str">
        <f>IF(Point[Asset Group]="","",VLOOKUP(Point[Concrete Pad],yes_no,2,FALSE))</f>
        <v/>
      </c>
      <c r="AR325" s="14" t="str">
        <f>IF(Point[Asset Group]="","",VLOOKUP(Point[Material],material_master,2,FALSE))</f>
        <v/>
      </c>
      <c r="AS325" s="14" t="str">
        <f>IF(Point[Asset Group]="","",VLOOKUP(Point[Plumbing],irrigation_plumbing,2,FALSE))</f>
        <v/>
      </c>
      <c r="AT325" s="14" t="str">
        <f>IF(Point[Asset Group]="","",VLOOKUP(Point[Sprinklers],irrigation_sprinklers,2,FALSE))</f>
        <v/>
      </c>
      <c r="AU325" s="14" t="str">
        <f>IF(Point[Asset Group]="","",VLOOKUP(Point[System],irrigation_system,2,FALSE))</f>
        <v/>
      </c>
      <c r="AV325" s="14" t="str">
        <f>IF(Point[Asset Group]="","",VLOOKUP(Point[Status],irrigation_status,2,FALSE))</f>
        <v/>
      </c>
      <c r="AW325" s="11" t="str">
        <f>IF(Point[Date of manufacture]="","",Point[Date of manufacture])</f>
        <v/>
      </c>
      <c r="AX325" s="14" t="str">
        <f>IF(Point[Asset Group]="","",VLOOKUP(Point[Sign Purpose],sign_purpose,2,FALSE))</f>
        <v/>
      </c>
      <c r="AY325" s="14" t="str">
        <f>IF(Point[Asset Group]="","",VLOOKUP(Point[Sign Material],material_master,2,FALSE))</f>
        <v/>
      </c>
      <c r="AZ325" s="14" t="str">
        <f>IF(Point[Asset Group]="","",VLOOKUP(Point[Affixed To],sign_affix,2,FALSE))</f>
        <v/>
      </c>
      <c r="BA325" s="14" t="str">
        <f>IF(Point[Size HxB mm]="","",Point[Size HxB mm])</f>
        <v/>
      </c>
      <c r="BB325" s="14" t="str">
        <f>IF(Point[Height m]="","",Point[Height m])</f>
        <v/>
      </c>
      <c r="BC325" s="14" t="str">
        <f>IF(Point[Asset Group]="","",VLOOKUP(Point[Post Material],material_master,2,FALSE))</f>
        <v/>
      </c>
      <c r="BD325" s="14" t="str">
        <f>IF(Point[Asset Group]="","",VLOOKUP(Point[Post Number],number,2,FALSE))</f>
        <v/>
      </c>
      <c r="BE325" s="14" t="str">
        <f>IF(Point[Asset Group]="","",VLOOKUP(Point[Structure SubType],subdom_master_gdb,2,FALSE))</f>
        <v/>
      </c>
      <c r="BF325" s="14" t="str">
        <f>IF(Point[Area m2]="","",Point[Area m2])</f>
        <v/>
      </c>
      <c r="BG325" s="14" t="str">
        <f>IF(Point[Length m]="","",Point[Length m])</f>
        <v/>
      </c>
      <c r="BH325" s="14" t="str">
        <f>IF(Point[Width m]="","",Point[Width m])</f>
        <v/>
      </c>
      <c r="BI325" s="14" t="str">
        <f>IF(Point[Diameter m]="","",Point[Diameter m])</f>
        <v/>
      </c>
      <c r="BJ325" s="14" t="str">
        <f>IF(Point[Asset Group]="","",VLOOKUP(Point[Number of Pipes],number,2,FALSE))</f>
        <v/>
      </c>
      <c r="BK325" s="14" t="str">
        <f>IF(Point[Asset Group]="","",VLOOKUP(Point[Combined Name],2,FALSE))</f>
        <v/>
      </c>
      <c r="BL325" s="14" t="str">
        <f>IF(Point[Asset Group]="","",VLOOKUP(Point[Size Class],size_class,2,FALSE))</f>
        <v/>
      </c>
      <c r="BM325" s="14" t="str">
        <f>IF(Point[Asset Group]="","",VLOOKUP(Point[Age Class],age_class,2,FALSE))</f>
        <v/>
      </c>
      <c r="BN325" s="14" t="str">
        <f>IF(Point[Girth (cm)]="","",Point[Girth (cm)])</f>
        <v/>
      </c>
      <c r="BO325" s="14" t="str">
        <f>IF(Point[Crown Radius (m)]="","",Point[Crown Radius (m)])</f>
        <v/>
      </c>
      <c r="BP325" s="14" t="str">
        <f>IF(Point[Asset Group]="","",VLOOKUP(Point[Rooting Environment],root_enviro,2,FALSE))</f>
        <v/>
      </c>
      <c r="BQ325" s="14" t="str">
        <f>IF(Point[Asset Group]="","",VLOOKUP(Point[Tree Surround],tree_surround,2,FALSE))</f>
        <v/>
      </c>
      <c r="BR325" s="14" t="str">
        <f>IF(Point[Asset Group]="","",VLOOKUP(Point[Tree Grill],yes_no,2,FALSE))</f>
        <v/>
      </c>
      <c r="BS325" s="14" t="str">
        <f>IF(Point[Asset Group]="","",VLOOKUP(Point[Tree Location],tree_location,2,FALSE))</f>
        <v/>
      </c>
    </row>
    <row r="326" spans="1:71" s="3" customFormat="1" x14ac:dyDescent="0.2">
      <c r="A326" s="3" t="str">
        <f>IF(Point[DWG File Name]="","",Point[DWG File Name])</f>
        <v/>
      </c>
      <c r="B326" s="3" t="str">
        <f>IF(Point[DWG Layer Name]="","",Point[DWG Layer Name])</f>
        <v/>
      </c>
      <c r="C326" s="3" t="str">
        <f>IF(Point[DWG Handle]="","",Point[DWG Handle])</f>
        <v/>
      </c>
      <c r="D326" s="58" t="str">
        <f>IF(Point[X]="","",Point[X])</f>
        <v/>
      </c>
      <c r="E326" s="58" t="str">
        <f>IF(Point[Y]="","",Point[Y])</f>
        <v/>
      </c>
      <c r="F326" s="3" t="str">
        <f>IF(Point[Replacement Asset]="","",Point[Replacement Asset])</f>
        <v/>
      </c>
      <c r="G326" s="3" t="str">
        <f>IF(Point[Asset ID]="","",UPPER(Point[Asset ID]))</f>
        <v/>
      </c>
      <c r="H326" s="3" t="str">
        <f>IF(Point[Asset Group]="","",VLOOKUP(Point[Asset Group],asset_grp_pt,4,FALSE))</f>
        <v/>
      </c>
      <c r="I326" s="3" t="str">
        <f>IF(Point[Asset Group]="","",VLOOKUP(Point[Asset Group],asset_grp_pt,2,FALSE))</f>
        <v/>
      </c>
      <c r="J326" s="3" t="str">
        <f>IF(Point[Asset Group]="","",VLOOKUP(Point[Asset Group],asset_grp_pt,3,FALSE))</f>
        <v/>
      </c>
      <c r="K326" s="3" t="str">
        <f>IF(Point[Asset Group]="","",VLOOKUP(Point[Asset Type],type_master_list,2,FALSE))</f>
        <v/>
      </c>
      <c r="L326" s="3" t="str">
        <f>IF(Point[Asset Name]="","",PROPER(Point[Asset Name]))</f>
        <v/>
      </c>
      <c r="M326" s="11" t="str">
        <f>IF(Point[Install Date]="","",Point[Install Date])</f>
        <v/>
      </c>
      <c r="N326" s="11" t="str">
        <f>IF(Point[Note]="","",PROPER(Point[Note]))</f>
        <v/>
      </c>
      <c r="O326" s="11" t="str">
        <f>IF(Point[Resource Consent Number]="","",UPPER(Point[Resource Consent Number]))</f>
        <v/>
      </c>
      <c r="P326" s="53" t="str">
        <f>IF(Point[Asset Unit Cost]="","",Point[Asset Unit Cost])</f>
        <v/>
      </c>
      <c r="Q326" s="11" t="str">
        <f>IF(Point[Added By]="","",UPPER(Point[Added By]))</f>
        <v/>
      </c>
      <c r="R326" s="11" t="str">
        <f>IF(Point[Added Date]="","",Point[Added Date])</f>
        <v/>
      </c>
      <c r="S326" s="14" t="str">
        <f>IF(Point[Z COORD]="","",Point[Z COORD])</f>
        <v/>
      </c>
      <c r="T326" s="14" t="str">
        <f>IF(Point[Asset Description]="","",PROPER(Point[Asset Description]))</f>
        <v/>
      </c>
      <c r="U326" s="14" t="str">
        <f>IF(Point[[Artist ]]="","",PROPER(Point[[Artist ]]))</f>
        <v/>
      </c>
      <c r="V326" s="14" t="str">
        <f>IF(Point[Material Notes]="","",PROPER(Point[Material Notes]))</f>
        <v/>
      </c>
      <c r="W326" s="14" t="str">
        <f>IF(Point[Dimension Notes]="","",Point[Dimension Notes])</f>
        <v/>
      </c>
      <c r="X326" s="14" t="str">
        <f>IF(Point[List]="","",VLOOKUP(Point[Burner Number],number,2,FALSE))</f>
        <v/>
      </c>
      <c r="Y326" s="14" t="str">
        <f>IF(Point[List]="","",VLOOKUP(Point[Fuel],bbq_fuel,2,FALSE))</f>
        <v/>
      </c>
      <c r="Z326" s="14" t="str">
        <f>IF(Point[List]="","",VLOOKUP(Point[Cabinet Material],bbq_material,2,FALSE))</f>
        <v/>
      </c>
      <c r="AA326" s="14" t="str">
        <f>IF(Point[Asset Group]="","",VLOOKUP(Point[Manufacturer],manufacturer,2,FALSE))</f>
        <v/>
      </c>
      <c r="AB326" s="14" t="str">
        <f>IF(Point[Uinsex WC]="","",Point[Uinsex WC])</f>
        <v/>
      </c>
      <c r="AC326" s="14" t="str">
        <f>IF(Point[Female WC]="","",Point[Female WC])</f>
        <v/>
      </c>
      <c r="AD326" s="14" t="str">
        <f>IF(Point[Male WC]="","",Point[Male WC])</f>
        <v/>
      </c>
      <c r="AE326" s="14" t="str">
        <f>IF(Point[Urinal]="","",Point[Urinal])</f>
        <v/>
      </c>
      <c r="AF326" s="14" t="str">
        <f>IF(Point[Disabled Unisex]="","",Point[Disabled Unisex])</f>
        <v/>
      </c>
      <c r="AG326" s="14" t="str">
        <f>IF(Point[Disabled Female]="","",Point[Disabled Female])</f>
        <v/>
      </c>
      <c r="AH326" s="14" t="str">
        <f>IF(Point[Disabled Male]="","",Point[Disabled Male])</f>
        <v/>
      </c>
      <c r="AI326" s="14" t="str">
        <f>IF(Point[Asset Group]="","",VLOOKUP(Point[Handrail],yes_no,2,FALSE))</f>
        <v/>
      </c>
      <c r="AJ326" s="14" t="str">
        <f>IF(Point[Asset Group]="","",VLOOKUP(Point[Baby Changing],yes_no,2,FALSE))</f>
        <v/>
      </c>
      <c r="AK326" s="14" t="str">
        <f>IF(Point[Asset Group]="","",VLOOKUP(Point[Service Room],yes_no,2,FALSE))</f>
        <v/>
      </c>
      <c r="AL326" s="14" t="str">
        <f>IF(Point[Asset Group]="","",VLOOKUP(Point[Service Tap],service_tap,2,FALSE))</f>
        <v/>
      </c>
      <c r="AM326" s="14" t="str">
        <f>IF(Point[Asset Group]="","",VLOOKUP(Point[Heating Type],wc_heating,2,FALSE))</f>
        <v/>
      </c>
      <c r="AN326" s="14" t="str">
        <f>IF(Point[Asset Group]="","",VLOOKUP(Point[Power Supply],power_supply,2,FALSE))</f>
        <v/>
      </c>
      <c r="AO326" s="14" t="str">
        <f>IF(Point[Asset Group]="","",VLOOKUP(Point[Waste Water],waste_water,2,FALSE))</f>
        <v/>
      </c>
      <c r="AP326" s="14" t="str">
        <f>IF(Point[Asset Group]="","",VLOOKUP(Point[Furniture SubType],subdom_master_gdb,2,FALSE))</f>
        <v/>
      </c>
      <c r="AQ326" s="14" t="str">
        <f>IF(Point[Asset Group]="","",VLOOKUP(Point[Concrete Pad],yes_no,2,FALSE))</f>
        <v/>
      </c>
      <c r="AR326" s="14" t="str">
        <f>IF(Point[Asset Group]="","",VLOOKUP(Point[Material],material_master,2,FALSE))</f>
        <v/>
      </c>
      <c r="AS326" s="14" t="str">
        <f>IF(Point[Asset Group]="","",VLOOKUP(Point[Plumbing],irrigation_plumbing,2,FALSE))</f>
        <v/>
      </c>
      <c r="AT326" s="14" t="str">
        <f>IF(Point[Asset Group]="","",VLOOKUP(Point[Sprinklers],irrigation_sprinklers,2,FALSE))</f>
        <v/>
      </c>
      <c r="AU326" s="14" t="str">
        <f>IF(Point[Asset Group]="","",VLOOKUP(Point[System],irrigation_system,2,FALSE))</f>
        <v/>
      </c>
      <c r="AV326" s="14" t="str">
        <f>IF(Point[Asset Group]="","",VLOOKUP(Point[Status],irrigation_status,2,FALSE))</f>
        <v/>
      </c>
      <c r="AW326" s="11" t="str">
        <f>IF(Point[Date of manufacture]="","",Point[Date of manufacture])</f>
        <v/>
      </c>
      <c r="AX326" s="14" t="str">
        <f>IF(Point[Asset Group]="","",VLOOKUP(Point[Sign Purpose],sign_purpose,2,FALSE))</f>
        <v/>
      </c>
      <c r="AY326" s="14" t="str">
        <f>IF(Point[Asset Group]="","",VLOOKUP(Point[Sign Material],material_master,2,FALSE))</f>
        <v/>
      </c>
      <c r="AZ326" s="14" t="str">
        <f>IF(Point[Asset Group]="","",VLOOKUP(Point[Affixed To],sign_affix,2,FALSE))</f>
        <v/>
      </c>
      <c r="BA326" s="14" t="str">
        <f>IF(Point[Size HxB mm]="","",Point[Size HxB mm])</f>
        <v/>
      </c>
      <c r="BB326" s="14" t="str">
        <f>IF(Point[Height m]="","",Point[Height m])</f>
        <v/>
      </c>
      <c r="BC326" s="14" t="str">
        <f>IF(Point[Asset Group]="","",VLOOKUP(Point[Post Material],material_master,2,FALSE))</f>
        <v/>
      </c>
      <c r="BD326" s="14" t="str">
        <f>IF(Point[Asset Group]="","",VLOOKUP(Point[Post Number],number,2,FALSE))</f>
        <v/>
      </c>
      <c r="BE326" s="14" t="str">
        <f>IF(Point[Asset Group]="","",VLOOKUP(Point[Structure SubType],subdom_master_gdb,2,FALSE))</f>
        <v/>
      </c>
      <c r="BF326" s="14" t="str">
        <f>IF(Point[Area m2]="","",Point[Area m2])</f>
        <v/>
      </c>
      <c r="BG326" s="14" t="str">
        <f>IF(Point[Length m]="","",Point[Length m])</f>
        <v/>
      </c>
      <c r="BH326" s="14" t="str">
        <f>IF(Point[Width m]="","",Point[Width m])</f>
        <v/>
      </c>
      <c r="BI326" s="14" t="str">
        <f>IF(Point[Diameter m]="","",Point[Diameter m])</f>
        <v/>
      </c>
      <c r="BJ326" s="14" t="str">
        <f>IF(Point[Asset Group]="","",VLOOKUP(Point[Number of Pipes],number,2,FALSE))</f>
        <v/>
      </c>
      <c r="BK326" s="14" t="str">
        <f>IF(Point[Asset Group]="","",VLOOKUP(Point[Combined Name],2,FALSE))</f>
        <v/>
      </c>
      <c r="BL326" s="14" t="str">
        <f>IF(Point[Asset Group]="","",VLOOKUP(Point[Size Class],size_class,2,FALSE))</f>
        <v/>
      </c>
      <c r="BM326" s="14" t="str">
        <f>IF(Point[Asset Group]="","",VLOOKUP(Point[Age Class],age_class,2,FALSE))</f>
        <v/>
      </c>
      <c r="BN326" s="14" t="str">
        <f>IF(Point[Girth (cm)]="","",Point[Girth (cm)])</f>
        <v/>
      </c>
      <c r="BO326" s="14" t="str">
        <f>IF(Point[Crown Radius (m)]="","",Point[Crown Radius (m)])</f>
        <v/>
      </c>
      <c r="BP326" s="14" t="str">
        <f>IF(Point[Asset Group]="","",VLOOKUP(Point[Rooting Environment],root_enviro,2,FALSE))</f>
        <v/>
      </c>
      <c r="BQ326" s="14" t="str">
        <f>IF(Point[Asset Group]="","",VLOOKUP(Point[Tree Surround],tree_surround,2,FALSE))</f>
        <v/>
      </c>
      <c r="BR326" s="14" t="str">
        <f>IF(Point[Asset Group]="","",VLOOKUP(Point[Tree Grill],yes_no,2,FALSE))</f>
        <v/>
      </c>
      <c r="BS326" s="14" t="str">
        <f>IF(Point[Asset Group]="","",VLOOKUP(Point[Tree Location],tree_location,2,FALSE))</f>
        <v/>
      </c>
    </row>
    <row r="327" spans="1:71" s="3" customFormat="1" x14ac:dyDescent="0.2">
      <c r="A327" s="3" t="str">
        <f>IF(Point[DWG File Name]="","",Point[DWG File Name])</f>
        <v/>
      </c>
      <c r="B327" s="3" t="str">
        <f>IF(Point[DWG Layer Name]="","",Point[DWG Layer Name])</f>
        <v/>
      </c>
      <c r="C327" s="3" t="str">
        <f>IF(Point[DWG Handle]="","",Point[DWG Handle])</f>
        <v/>
      </c>
      <c r="D327" s="58" t="str">
        <f>IF(Point[X]="","",Point[X])</f>
        <v/>
      </c>
      <c r="E327" s="58" t="str">
        <f>IF(Point[Y]="","",Point[Y])</f>
        <v/>
      </c>
      <c r="F327" s="3" t="str">
        <f>IF(Point[Replacement Asset]="","",Point[Replacement Asset])</f>
        <v/>
      </c>
      <c r="G327" s="3" t="str">
        <f>IF(Point[Asset ID]="","",UPPER(Point[Asset ID]))</f>
        <v/>
      </c>
      <c r="H327" s="3" t="str">
        <f>IF(Point[Asset Group]="","",VLOOKUP(Point[Asset Group],asset_grp_pt,4,FALSE))</f>
        <v/>
      </c>
      <c r="I327" s="3" t="str">
        <f>IF(Point[Asset Group]="","",VLOOKUP(Point[Asset Group],asset_grp_pt,2,FALSE))</f>
        <v/>
      </c>
      <c r="J327" s="3" t="str">
        <f>IF(Point[Asset Group]="","",VLOOKUP(Point[Asset Group],asset_grp_pt,3,FALSE))</f>
        <v/>
      </c>
      <c r="K327" s="3" t="str">
        <f>IF(Point[Asset Group]="","",VLOOKUP(Point[Asset Type],type_master_list,2,FALSE))</f>
        <v/>
      </c>
      <c r="L327" s="3" t="str">
        <f>IF(Point[Asset Name]="","",PROPER(Point[Asset Name]))</f>
        <v/>
      </c>
      <c r="M327" s="11" t="str">
        <f>IF(Point[Install Date]="","",Point[Install Date])</f>
        <v/>
      </c>
      <c r="N327" s="11" t="str">
        <f>IF(Point[Note]="","",PROPER(Point[Note]))</f>
        <v/>
      </c>
      <c r="O327" s="11" t="str">
        <f>IF(Point[Resource Consent Number]="","",UPPER(Point[Resource Consent Number]))</f>
        <v/>
      </c>
      <c r="P327" s="53" t="str">
        <f>IF(Point[Asset Unit Cost]="","",Point[Asset Unit Cost])</f>
        <v/>
      </c>
      <c r="Q327" s="11" t="str">
        <f>IF(Point[Added By]="","",UPPER(Point[Added By]))</f>
        <v/>
      </c>
      <c r="R327" s="11" t="str">
        <f>IF(Point[Added Date]="","",Point[Added Date])</f>
        <v/>
      </c>
      <c r="S327" s="14" t="str">
        <f>IF(Point[Z COORD]="","",Point[Z COORD])</f>
        <v/>
      </c>
      <c r="T327" s="14" t="str">
        <f>IF(Point[Asset Description]="","",PROPER(Point[Asset Description]))</f>
        <v/>
      </c>
      <c r="U327" s="14" t="str">
        <f>IF(Point[[Artist ]]="","",PROPER(Point[[Artist ]]))</f>
        <v/>
      </c>
      <c r="V327" s="14" t="str">
        <f>IF(Point[Material Notes]="","",PROPER(Point[Material Notes]))</f>
        <v/>
      </c>
      <c r="W327" s="14" t="str">
        <f>IF(Point[Dimension Notes]="","",Point[Dimension Notes])</f>
        <v/>
      </c>
      <c r="X327" s="14" t="str">
        <f>IF(Point[List]="","",VLOOKUP(Point[Burner Number],number,2,FALSE))</f>
        <v/>
      </c>
      <c r="Y327" s="14" t="str">
        <f>IF(Point[List]="","",VLOOKUP(Point[Fuel],bbq_fuel,2,FALSE))</f>
        <v/>
      </c>
      <c r="Z327" s="14" t="str">
        <f>IF(Point[List]="","",VLOOKUP(Point[Cabinet Material],bbq_material,2,FALSE))</f>
        <v/>
      </c>
      <c r="AA327" s="14" t="str">
        <f>IF(Point[Asset Group]="","",VLOOKUP(Point[Manufacturer],manufacturer,2,FALSE))</f>
        <v/>
      </c>
      <c r="AB327" s="14" t="str">
        <f>IF(Point[Uinsex WC]="","",Point[Uinsex WC])</f>
        <v/>
      </c>
      <c r="AC327" s="14" t="str">
        <f>IF(Point[Female WC]="","",Point[Female WC])</f>
        <v/>
      </c>
      <c r="AD327" s="14" t="str">
        <f>IF(Point[Male WC]="","",Point[Male WC])</f>
        <v/>
      </c>
      <c r="AE327" s="14" t="str">
        <f>IF(Point[Urinal]="","",Point[Urinal])</f>
        <v/>
      </c>
      <c r="AF327" s="14" t="str">
        <f>IF(Point[Disabled Unisex]="","",Point[Disabled Unisex])</f>
        <v/>
      </c>
      <c r="AG327" s="14" t="str">
        <f>IF(Point[Disabled Female]="","",Point[Disabled Female])</f>
        <v/>
      </c>
      <c r="AH327" s="14" t="str">
        <f>IF(Point[Disabled Male]="","",Point[Disabled Male])</f>
        <v/>
      </c>
      <c r="AI327" s="14" t="str">
        <f>IF(Point[Asset Group]="","",VLOOKUP(Point[Handrail],yes_no,2,FALSE))</f>
        <v/>
      </c>
      <c r="AJ327" s="14" t="str">
        <f>IF(Point[Asset Group]="","",VLOOKUP(Point[Baby Changing],yes_no,2,FALSE))</f>
        <v/>
      </c>
      <c r="AK327" s="14" t="str">
        <f>IF(Point[Asset Group]="","",VLOOKUP(Point[Service Room],yes_no,2,FALSE))</f>
        <v/>
      </c>
      <c r="AL327" s="14" t="str">
        <f>IF(Point[Asset Group]="","",VLOOKUP(Point[Service Tap],service_tap,2,FALSE))</f>
        <v/>
      </c>
      <c r="AM327" s="14" t="str">
        <f>IF(Point[Asset Group]="","",VLOOKUP(Point[Heating Type],wc_heating,2,FALSE))</f>
        <v/>
      </c>
      <c r="AN327" s="14" t="str">
        <f>IF(Point[Asset Group]="","",VLOOKUP(Point[Power Supply],power_supply,2,FALSE))</f>
        <v/>
      </c>
      <c r="AO327" s="14" t="str">
        <f>IF(Point[Asset Group]="","",VLOOKUP(Point[Waste Water],waste_water,2,FALSE))</f>
        <v/>
      </c>
      <c r="AP327" s="14" t="str">
        <f>IF(Point[Asset Group]="","",VLOOKUP(Point[Furniture SubType],subdom_master_gdb,2,FALSE))</f>
        <v/>
      </c>
      <c r="AQ327" s="14" t="str">
        <f>IF(Point[Asset Group]="","",VLOOKUP(Point[Concrete Pad],yes_no,2,FALSE))</f>
        <v/>
      </c>
      <c r="AR327" s="14" t="str">
        <f>IF(Point[Asset Group]="","",VLOOKUP(Point[Material],material_master,2,FALSE))</f>
        <v/>
      </c>
      <c r="AS327" s="14" t="str">
        <f>IF(Point[Asset Group]="","",VLOOKUP(Point[Plumbing],irrigation_plumbing,2,FALSE))</f>
        <v/>
      </c>
      <c r="AT327" s="14" t="str">
        <f>IF(Point[Asset Group]="","",VLOOKUP(Point[Sprinklers],irrigation_sprinklers,2,FALSE))</f>
        <v/>
      </c>
      <c r="AU327" s="14" t="str">
        <f>IF(Point[Asset Group]="","",VLOOKUP(Point[System],irrigation_system,2,FALSE))</f>
        <v/>
      </c>
      <c r="AV327" s="14" t="str">
        <f>IF(Point[Asset Group]="","",VLOOKUP(Point[Status],irrigation_status,2,FALSE))</f>
        <v/>
      </c>
      <c r="AW327" s="11" t="str">
        <f>IF(Point[Date of manufacture]="","",Point[Date of manufacture])</f>
        <v/>
      </c>
      <c r="AX327" s="14" t="str">
        <f>IF(Point[Asset Group]="","",VLOOKUP(Point[Sign Purpose],sign_purpose,2,FALSE))</f>
        <v/>
      </c>
      <c r="AY327" s="14" t="str">
        <f>IF(Point[Asset Group]="","",VLOOKUP(Point[Sign Material],material_master,2,FALSE))</f>
        <v/>
      </c>
      <c r="AZ327" s="14" t="str">
        <f>IF(Point[Asset Group]="","",VLOOKUP(Point[Affixed To],sign_affix,2,FALSE))</f>
        <v/>
      </c>
      <c r="BA327" s="14" t="str">
        <f>IF(Point[Size HxB mm]="","",Point[Size HxB mm])</f>
        <v/>
      </c>
      <c r="BB327" s="14" t="str">
        <f>IF(Point[Height m]="","",Point[Height m])</f>
        <v/>
      </c>
      <c r="BC327" s="14" t="str">
        <f>IF(Point[Asset Group]="","",VLOOKUP(Point[Post Material],material_master,2,FALSE))</f>
        <v/>
      </c>
      <c r="BD327" s="14" t="str">
        <f>IF(Point[Asset Group]="","",VLOOKUP(Point[Post Number],number,2,FALSE))</f>
        <v/>
      </c>
      <c r="BE327" s="14" t="str">
        <f>IF(Point[Asset Group]="","",VLOOKUP(Point[Structure SubType],subdom_master_gdb,2,FALSE))</f>
        <v/>
      </c>
      <c r="BF327" s="14" t="str">
        <f>IF(Point[Area m2]="","",Point[Area m2])</f>
        <v/>
      </c>
      <c r="BG327" s="14" t="str">
        <f>IF(Point[Length m]="","",Point[Length m])</f>
        <v/>
      </c>
      <c r="BH327" s="14" t="str">
        <f>IF(Point[Width m]="","",Point[Width m])</f>
        <v/>
      </c>
      <c r="BI327" s="14" t="str">
        <f>IF(Point[Diameter m]="","",Point[Diameter m])</f>
        <v/>
      </c>
      <c r="BJ327" s="14" t="str">
        <f>IF(Point[Asset Group]="","",VLOOKUP(Point[Number of Pipes],number,2,FALSE))</f>
        <v/>
      </c>
      <c r="BK327" s="14" t="str">
        <f>IF(Point[Asset Group]="","",VLOOKUP(Point[Combined Name],2,FALSE))</f>
        <v/>
      </c>
      <c r="BL327" s="14" t="str">
        <f>IF(Point[Asset Group]="","",VLOOKUP(Point[Size Class],size_class,2,FALSE))</f>
        <v/>
      </c>
      <c r="BM327" s="14" t="str">
        <f>IF(Point[Asset Group]="","",VLOOKUP(Point[Age Class],age_class,2,FALSE))</f>
        <v/>
      </c>
      <c r="BN327" s="14" t="str">
        <f>IF(Point[Girth (cm)]="","",Point[Girth (cm)])</f>
        <v/>
      </c>
      <c r="BO327" s="14" t="str">
        <f>IF(Point[Crown Radius (m)]="","",Point[Crown Radius (m)])</f>
        <v/>
      </c>
      <c r="BP327" s="14" t="str">
        <f>IF(Point[Asset Group]="","",VLOOKUP(Point[Rooting Environment],root_enviro,2,FALSE))</f>
        <v/>
      </c>
      <c r="BQ327" s="14" t="str">
        <f>IF(Point[Asset Group]="","",VLOOKUP(Point[Tree Surround],tree_surround,2,FALSE))</f>
        <v/>
      </c>
      <c r="BR327" s="14" t="str">
        <f>IF(Point[Asset Group]="","",VLOOKUP(Point[Tree Grill],yes_no,2,FALSE))</f>
        <v/>
      </c>
      <c r="BS327" s="14" t="str">
        <f>IF(Point[Asset Group]="","",VLOOKUP(Point[Tree Location],tree_location,2,FALSE))</f>
        <v/>
      </c>
    </row>
    <row r="328" spans="1:71" s="3" customFormat="1" x14ac:dyDescent="0.2">
      <c r="A328" s="3" t="str">
        <f>IF(Point[DWG File Name]="","",Point[DWG File Name])</f>
        <v/>
      </c>
      <c r="B328" s="3" t="str">
        <f>IF(Point[DWG Layer Name]="","",Point[DWG Layer Name])</f>
        <v/>
      </c>
      <c r="C328" s="3" t="str">
        <f>IF(Point[DWG Handle]="","",Point[DWG Handle])</f>
        <v/>
      </c>
      <c r="D328" s="58" t="str">
        <f>IF(Point[X]="","",Point[X])</f>
        <v/>
      </c>
      <c r="E328" s="58" t="str">
        <f>IF(Point[Y]="","",Point[Y])</f>
        <v/>
      </c>
      <c r="F328" s="3" t="str">
        <f>IF(Point[Replacement Asset]="","",Point[Replacement Asset])</f>
        <v/>
      </c>
      <c r="G328" s="3" t="str">
        <f>IF(Point[Asset ID]="","",UPPER(Point[Asset ID]))</f>
        <v/>
      </c>
      <c r="H328" s="3" t="str">
        <f>IF(Point[Asset Group]="","",VLOOKUP(Point[Asset Group],asset_grp_pt,4,FALSE))</f>
        <v/>
      </c>
      <c r="I328" s="3" t="str">
        <f>IF(Point[Asset Group]="","",VLOOKUP(Point[Asset Group],asset_grp_pt,2,FALSE))</f>
        <v/>
      </c>
      <c r="J328" s="3" t="str">
        <f>IF(Point[Asset Group]="","",VLOOKUP(Point[Asset Group],asset_grp_pt,3,FALSE))</f>
        <v/>
      </c>
      <c r="K328" s="3" t="str">
        <f>IF(Point[Asset Group]="","",VLOOKUP(Point[Asset Type],type_master_list,2,FALSE))</f>
        <v/>
      </c>
      <c r="L328" s="3" t="str">
        <f>IF(Point[Asset Name]="","",PROPER(Point[Asset Name]))</f>
        <v/>
      </c>
      <c r="M328" s="11" t="str">
        <f>IF(Point[Install Date]="","",Point[Install Date])</f>
        <v/>
      </c>
      <c r="N328" s="11" t="str">
        <f>IF(Point[Note]="","",PROPER(Point[Note]))</f>
        <v/>
      </c>
      <c r="O328" s="11" t="str">
        <f>IF(Point[Resource Consent Number]="","",UPPER(Point[Resource Consent Number]))</f>
        <v/>
      </c>
      <c r="P328" s="53" t="str">
        <f>IF(Point[Asset Unit Cost]="","",Point[Asset Unit Cost])</f>
        <v/>
      </c>
      <c r="Q328" s="11" t="str">
        <f>IF(Point[Added By]="","",UPPER(Point[Added By]))</f>
        <v/>
      </c>
      <c r="R328" s="11" t="str">
        <f>IF(Point[Added Date]="","",Point[Added Date])</f>
        <v/>
      </c>
      <c r="S328" s="14" t="str">
        <f>IF(Point[Z COORD]="","",Point[Z COORD])</f>
        <v/>
      </c>
      <c r="T328" s="14" t="str">
        <f>IF(Point[Asset Description]="","",PROPER(Point[Asset Description]))</f>
        <v/>
      </c>
      <c r="U328" s="14" t="str">
        <f>IF(Point[[Artist ]]="","",PROPER(Point[[Artist ]]))</f>
        <v/>
      </c>
      <c r="V328" s="14" t="str">
        <f>IF(Point[Material Notes]="","",PROPER(Point[Material Notes]))</f>
        <v/>
      </c>
      <c r="W328" s="14" t="str">
        <f>IF(Point[Dimension Notes]="","",Point[Dimension Notes])</f>
        <v/>
      </c>
      <c r="X328" s="14" t="str">
        <f>IF(Point[List]="","",VLOOKUP(Point[Burner Number],number,2,FALSE))</f>
        <v/>
      </c>
      <c r="Y328" s="14" t="str">
        <f>IF(Point[List]="","",VLOOKUP(Point[Fuel],bbq_fuel,2,FALSE))</f>
        <v/>
      </c>
      <c r="Z328" s="14" t="str">
        <f>IF(Point[List]="","",VLOOKUP(Point[Cabinet Material],bbq_material,2,FALSE))</f>
        <v/>
      </c>
      <c r="AA328" s="14" t="str">
        <f>IF(Point[Asset Group]="","",VLOOKUP(Point[Manufacturer],manufacturer,2,FALSE))</f>
        <v/>
      </c>
      <c r="AB328" s="14" t="str">
        <f>IF(Point[Uinsex WC]="","",Point[Uinsex WC])</f>
        <v/>
      </c>
      <c r="AC328" s="14" t="str">
        <f>IF(Point[Female WC]="","",Point[Female WC])</f>
        <v/>
      </c>
      <c r="AD328" s="14" t="str">
        <f>IF(Point[Male WC]="","",Point[Male WC])</f>
        <v/>
      </c>
      <c r="AE328" s="14" t="str">
        <f>IF(Point[Urinal]="","",Point[Urinal])</f>
        <v/>
      </c>
      <c r="AF328" s="14" t="str">
        <f>IF(Point[Disabled Unisex]="","",Point[Disabled Unisex])</f>
        <v/>
      </c>
      <c r="AG328" s="14" t="str">
        <f>IF(Point[Disabled Female]="","",Point[Disabled Female])</f>
        <v/>
      </c>
      <c r="AH328" s="14" t="str">
        <f>IF(Point[Disabled Male]="","",Point[Disabled Male])</f>
        <v/>
      </c>
      <c r="AI328" s="14" t="str">
        <f>IF(Point[Asset Group]="","",VLOOKUP(Point[Handrail],yes_no,2,FALSE))</f>
        <v/>
      </c>
      <c r="AJ328" s="14" t="str">
        <f>IF(Point[Asset Group]="","",VLOOKUP(Point[Baby Changing],yes_no,2,FALSE))</f>
        <v/>
      </c>
      <c r="AK328" s="14" t="str">
        <f>IF(Point[Asset Group]="","",VLOOKUP(Point[Service Room],yes_no,2,FALSE))</f>
        <v/>
      </c>
      <c r="AL328" s="14" t="str">
        <f>IF(Point[Asset Group]="","",VLOOKUP(Point[Service Tap],service_tap,2,FALSE))</f>
        <v/>
      </c>
      <c r="AM328" s="14" t="str">
        <f>IF(Point[Asset Group]="","",VLOOKUP(Point[Heating Type],wc_heating,2,FALSE))</f>
        <v/>
      </c>
      <c r="AN328" s="14" t="str">
        <f>IF(Point[Asset Group]="","",VLOOKUP(Point[Power Supply],power_supply,2,FALSE))</f>
        <v/>
      </c>
      <c r="AO328" s="14" t="str">
        <f>IF(Point[Asset Group]="","",VLOOKUP(Point[Waste Water],waste_water,2,FALSE))</f>
        <v/>
      </c>
      <c r="AP328" s="14" t="str">
        <f>IF(Point[Asset Group]="","",VLOOKUP(Point[Furniture SubType],subdom_master_gdb,2,FALSE))</f>
        <v/>
      </c>
      <c r="AQ328" s="14" t="str">
        <f>IF(Point[Asset Group]="","",VLOOKUP(Point[Concrete Pad],yes_no,2,FALSE))</f>
        <v/>
      </c>
      <c r="AR328" s="14" t="str">
        <f>IF(Point[Asset Group]="","",VLOOKUP(Point[Material],material_master,2,FALSE))</f>
        <v/>
      </c>
      <c r="AS328" s="14" t="str">
        <f>IF(Point[Asset Group]="","",VLOOKUP(Point[Plumbing],irrigation_plumbing,2,FALSE))</f>
        <v/>
      </c>
      <c r="AT328" s="14" t="str">
        <f>IF(Point[Asset Group]="","",VLOOKUP(Point[Sprinklers],irrigation_sprinklers,2,FALSE))</f>
        <v/>
      </c>
      <c r="AU328" s="14" t="str">
        <f>IF(Point[Asset Group]="","",VLOOKUP(Point[System],irrigation_system,2,FALSE))</f>
        <v/>
      </c>
      <c r="AV328" s="14" t="str">
        <f>IF(Point[Asset Group]="","",VLOOKUP(Point[Status],irrigation_status,2,FALSE))</f>
        <v/>
      </c>
      <c r="AW328" s="11" t="str">
        <f>IF(Point[Date of manufacture]="","",Point[Date of manufacture])</f>
        <v/>
      </c>
      <c r="AX328" s="14" t="str">
        <f>IF(Point[Asset Group]="","",VLOOKUP(Point[Sign Purpose],sign_purpose,2,FALSE))</f>
        <v/>
      </c>
      <c r="AY328" s="14" t="str">
        <f>IF(Point[Asset Group]="","",VLOOKUP(Point[Sign Material],material_master,2,FALSE))</f>
        <v/>
      </c>
      <c r="AZ328" s="14" t="str">
        <f>IF(Point[Asset Group]="","",VLOOKUP(Point[Affixed To],sign_affix,2,FALSE))</f>
        <v/>
      </c>
      <c r="BA328" s="14" t="str">
        <f>IF(Point[Size HxB mm]="","",Point[Size HxB mm])</f>
        <v/>
      </c>
      <c r="BB328" s="14" t="str">
        <f>IF(Point[Height m]="","",Point[Height m])</f>
        <v/>
      </c>
      <c r="BC328" s="14" t="str">
        <f>IF(Point[Asset Group]="","",VLOOKUP(Point[Post Material],material_master,2,FALSE))</f>
        <v/>
      </c>
      <c r="BD328" s="14" t="str">
        <f>IF(Point[Asset Group]="","",VLOOKUP(Point[Post Number],number,2,FALSE))</f>
        <v/>
      </c>
      <c r="BE328" s="14" t="str">
        <f>IF(Point[Asset Group]="","",VLOOKUP(Point[Structure SubType],subdom_master_gdb,2,FALSE))</f>
        <v/>
      </c>
      <c r="BF328" s="14" t="str">
        <f>IF(Point[Area m2]="","",Point[Area m2])</f>
        <v/>
      </c>
      <c r="BG328" s="14" t="str">
        <f>IF(Point[Length m]="","",Point[Length m])</f>
        <v/>
      </c>
      <c r="BH328" s="14" t="str">
        <f>IF(Point[Width m]="","",Point[Width m])</f>
        <v/>
      </c>
      <c r="BI328" s="14" t="str">
        <f>IF(Point[Diameter m]="","",Point[Diameter m])</f>
        <v/>
      </c>
      <c r="BJ328" s="14" t="str">
        <f>IF(Point[Asset Group]="","",VLOOKUP(Point[Number of Pipes],number,2,FALSE))</f>
        <v/>
      </c>
      <c r="BK328" s="14" t="str">
        <f>IF(Point[Asset Group]="","",VLOOKUP(Point[Combined Name],2,FALSE))</f>
        <v/>
      </c>
      <c r="BL328" s="14" t="str">
        <f>IF(Point[Asset Group]="","",VLOOKUP(Point[Size Class],size_class,2,FALSE))</f>
        <v/>
      </c>
      <c r="BM328" s="14" t="str">
        <f>IF(Point[Asset Group]="","",VLOOKUP(Point[Age Class],age_class,2,FALSE))</f>
        <v/>
      </c>
      <c r="BN328" s="14" t="str">
        <f>IF(Point[Girth (cm)]="","",Point[Girth (cm)])</f>
        <v/>
      </c>
      <c r="BO328" s="14" t="str">
        <f>IF(Point[Crown Radius (m)]="","",Point[Crown Radius (m)])</f>
        <v/>
      </c>
      <c r="BP328" s="14" t="str">
        <f>IF(Point[Asset Group]="","",VLOOKUP(Point[Rooting Environment],root_enviro,2,FALSE))</f>
        <v/>
      </c>
      <c r="BQ328" s="14" t="str">
        <f>IF(Point[Asset Group]="","",VLOOKUP(Point[Tree Surround],tree_surround,2,FALSE))</f>
        <v/>
      </c>
      <c r="BR328" s="14" t="str">
        <f>IF(Point[Asset Group]="","",VLOOKUP(Point[Tree Grill],yes_no,2,FALSE))</f>
        <v/>
      </c>
      <c r="BS328" s="14" t="str">
        <f>IF(Point[Asset Group]="","",VLOOKUP(Point[Tree Location],tree_location,2,FALSE))</f>
        <v/>
      </c>
    </row>
    <row r="329" spans="1:71" s="3" customFormat="1" x14ac:dyDescent="0.2">
      <c r="A329" s="3" t="str">
        <f>IF(Point[DWG File Name]="","",Point[DWG File Name])</f>
        <v/>
      </c>
      <c r="B329" s="3" t="str">
        <f>IF(Point[DWG Layer Name]="","",Point[DWG Layer Name])</f>
        <v/>
      </c>
      <c r="C329" s="3" t="str">
        <f>IF(Point[DWG Handle]="","",Point[DWG Handle])</f>
        <v/>
      </c>
      <c r="D329" s="58" t="str">
        <f>IF(Point[X]="","",Point[X])</f>
        <v/>
      </c>
      <c r="E329" s="58" t="str">
        <f>IF(Point[Y]="","",Point[Y])</f>
        <v/>
      </c>
      <c r="F329" s="3" t="str">
        <f>IF(Point[Replacement Asset]="","",Point[Replacement Asset])</f>
        <v/>
      </c>
      <c r="G329" s="3" t="str">
        <f>IF(Point[Asset ID]="","",UPPER(Point[Asset ID]))</f>
        <v/>
      </c>
      <c r="H329" s="3" t="str">
        <f>IF(Point[Asset Group]="","",VLOOKUP(Point[Asset Group],asset_grp_pt,4,FALSE))</f>
        <v/>
      </c>
      <c r="I329" s="3" t="str">
        <f>IF(Point[Asset Group]="","",VLOOKUP(Point[Asset Group],asset_grp_pt,2,FALSE))</f>
        <v/>
      </c>
      <c r="J329" s="3" t="str">
        <f>IF(Point[Asset Group]="","",VLOOKUP(Point[Asset Group],asset_grp_pt,3,FALSE))</f>
        <v/>
      </c>
      <c r="K329" s="3" t="str">
        <f>IF(Point[Asset Group]="","",VLOOKUP(Point[Asset Type],type_master_list,2,FALSE))</f>
        <v/>
      </c>
      <c r="L329" s="3" t="str">
        <f>IF(Point[Asset Name]="","",PROPER(Point[Asset Name]))</f>
        <v/>
      </c>
      <c r="M329" s="11" t="str">
        <f>IF(Point[Install Date]="","",Point[Install Date])</f>
        <v/>
      </c>
      <c r="N329" s="11" t="str">
        <f>IF(Point[Note]="","",PROPER(Point[Note]))</f>
        <v/>
      </c>
      <c r="O329" s="11" t="str">
        <f>IF(Point[Resource Consent Number]="","",UPPER(Point[Resource Consent Number]))</f>
        <v/>
      </c>
      <c r="P329" s="53" t="str">
        <f>IF(Point[Asset Unit Cost]="","",Point[Asset Unit Cost])</f>
        <v/>
      </c>
      <c r="Q329" s="11" t="str">
        <f>IF(Point[Added By]="","",UPPER(Point[Added By]))</f>
        <v/>
      </c>
      <c r="R329" s="11" t="str">
        <f>IF(Point[Added Date]="","",Point[Added Date])</f>
        <v/>
      </c>
      <c r="S329" s="14" t="str">
        <f>IF(Point[Z COORD]="","",Point[Z COORD])</f>
        <v/>
      </c>
      <c r="T329" s="14" t="str">
        <f>IF(Point[Asset Description]="","",PROPER(Point[Asset Description]))</f>
        <v/>
      </c>
      <c r="U329" s="14" t="str">
        <f>IF(Point[[Artist ]]="","",PROPER(Point[[Artist ]]))</f>
        <v/>
      </c>
      <c r="V329" s="14" t="str">
        <f>IF(Point[Material Notes]="","",PROPER(Point[Material Notes]))</f>
        <v/>
      </c>
      <c r="W329" s="14" t="str">
        <f>IF(Point[Dimension Notes]="","",Point[Dimension Notes])</f>
        <v/>
      </c>
      <c r="X329" s="14" t="str">
        <f>IF(Point[List]="","",VLOOKUP(Point[Burner Number],number,2,FALSE))</f>
        <v/>
      </c>
      <c r="Y329" s="14" t="str">
        <f>IF(Point[List]="","",VLOOKUP(Point[Fuel],bbq_fuel,2,FALSE))</f>
        <v/>
      </c>
      <c r="Z329" s="14" t="str">
        <f>IF(Point[List]="","",VLOOKUP(Point[Cabinet Material],bbq_material,2,FALSE))</f>
        <v/>
      </c>
      <c r="AA329" s="14" t="str">
        <f>IF(Point[Asset Group]="","",VLOOKUP(Point[Manufacturer],manufacturer,2,FALSE))</f>
        <v/>
      </c>
      <c r="AB329" s="14" t="str">
        <f>IF(Point[Uinsex WC]="","",Point[Uinsex WC])</f>
        <v/>
      </c>
      <c r="AC329" s="14" t="str">
        <f>IF(Point[Female WC]="","",Point[Female WC])</f>
        <v/>
      </c>
      <c r="AD329" s="14" t="str">
        <f>IF(Point[Male WC]="","",Point[Male WC])</f>
        <v/>
      </c>
      <c r="AE329" s="14" t="str">
        <f>IF(Point[Urinal]="","",Point[Urinal])</f>
        <v/>
      </c>
      <c r="AF329" s="14" t="str">
        <f>IF(Point[Disabled Unisex]="","",Point[Disabled Unisex])</f>
        <v/>
      </c>
      <c r="AG329" s="14" t="str">
        <f>IF(Point[Disabled Female]="","",Point[Disabled Female])</f>
        <v/>
      </c>
      <c r="AH329" s="14" t="str">
        <f>IF(Point[Disabled Male]="","",Point[Disabled Male])</f>
        <v/>
      </c>
      <c r="AI329" s="14" t="str">
        <f>IF(Point[Asset Group]="","",VLOOKUP(Point[Handrail],yes_no,2,FALSE))</f>
        <v/>
      </c>
      <c r="AJ329" s="14" t="str">
        <f>IF(Point[Asset Group]="","",VLOOKUP(Point[Baby Changing],yes_no,2,FALSE))</f>
        <v/>
      </c>
      <c r="AK329" s="14" t="str">
        <f>IF(Point[Asset Group]="","",VLOOKUP(Point[Service Room],yes_no,2,FALSE))</f>
        <v/>
      </c>
      <c r="AL329" s="14" t="str">
        <f>IF(Point[Asset Group]="","",VLOOKUP(Point[Service Tap],service_tap,2,FALSE))</f>
        <v/>
      </c>
      <c r="AM329" s="14" t="str">
        <f>IF(Point[Asset Group]="","",VLOOKUP(Point[Heating Type],wc_heating,2,FALSE))</f>
        <v/>
      </c>
      <c r="AN329" s="14" t="str">
        <f>IF(Point[Asset Group]="","",VLOOKUP(Point[Power Supply],power_supply,2,FALSE))</f>
        <v/>
      </c>
      <c r="AO329" s="14" t="str">
        <f>IF(Point[Asset Group]="","",VLOOKUP(Point[Waste Water],waste_water,2,FALSE))</f>
        <v/>
      </c>
      <c r="AP329" s="14" t="str">
        <f>IF(Point[Asset Group]="","",VLOOKUP(Point[Furniture SubType],subdom_master_gdb,2,FALSE))</f>
        <v/>
      </c>
      <c r="AQ329" s="14" t="str">
        <f>IF(Point[Asset Group]="","",VLOOKUP(Point[Concrete Pad],yes_no,2,FALSE))</f>
        <v/>
      </c>
      <c r="AR329" s="14" t="str">
        <f>IF(Point[Asset Group]="","",VLOOKUP(Point[Material],material_master,2,FALSE))</f>
        <v/>
      </c>
      <c r="AS329" s="14" t="str">
        <f>IF(Point[Asset Group]="","",VLOOKUP(Point[Plumbing],irrigation_plumbing,2,FALSE))</f>
        <v/>
      </c>
      <c r="AT329" s="14" t="str">
        <f>IF(Point[Asset Group]="","",VLOOKUP(Point[Sprinklers],irrigation_sprinklers,2,FALSE))</f>
        <v/>
      </c>
      <c r="AU329" s="14" t="str">
        <f>IF(Point[Asset Group]="","",VLOOKUP(Point[System],irrigation_system,2,FALSE))</f>
        <v/>
      </c>
      <c r="AV329" s="14" t="str">
        <f>IF(Point[Asset Group]="","",VLOOKUP(Point[Status],irrigation_status,2,FALSE))</f>
        <v/>
      </c>
      <c r="AW329" s="11" t="str">
        <f>IF(Point[Date of manufacture]="","",Point[Date of manufacture])</f>
        <v/>
      </c>
      <c r="AX329" s="14" t="str">
        <f>IF(Point[Asset Group]="","",VLOOKUP(Point[Sign Purpose],sign_purpose,2,FALSE))</f>
        <v/>
      </c>
      <c r="AY329" s="14" t="str">
        <f>IF(Point[Asset Group]="","",VLOOKUP(Point[Sign Material],material_master,2,FALSE))</f>
        <v/>
      </c>
      <c r="AZ329" s="14" t="str">
        <f>IF(Point[Asset Group]="","",VLOOKUP(Point[Affixed To],sign_affix,2,FALSE))</f>
        <v/>
      </c>
      <c r="BA329" s="14" t="str">
        <f>IF(Point[Size HxB mm]="","",Point[Size HxB mm])</f>
        <v/>
      </c>
      <c r="BB329" s="14" t="str">
        <f>IF(Point[Height m]="","",Point[Height m])</f>
        <v/>
      </c>
      <c r="BC329" s="14" t="str">
        <f>IF(Point[Asset Group]="","",VLOOKUP(Point[Post Material],material_master,2,FALSE))</f>
        <v/>
      </c>
      <c r="BD329" s="14" t="str">
        <f>IF(Point[Asset Group]="","",VLOOKUP(Point[Post Number],number,2,FALSE))</f>
        <v/>
      </c>
      <c r="BE329" s="14" t="str">
        <f>IF(Point[Asset Group]="","",VLOOKUP(Point[Structure SubType],subdom_master_gdb,2,FALSE))</f>
        <v/>
      </c>
      <c r="BF329" s="14" t="str">
        <f>IF(Point[Area m2]="","",Point[Area m2])</f>
        <v/>
      </c>
      <c r="BG329" s="14" t="str">
        <f>IF(Point[Length m]="","",Point[Length m])</f>
        <v/>
      </c>
      <c r="BH329" s="14" t="str">
        <f>IF(Point[Width m]="","",Point[Width m])</f>
        <v/>
      </c>
      <c r="BI329" s="14" t="str">
        <f>IF(Point[Diameter m]="","",Point[Diameter m])</f>
        <v/>
      </c>
      <c r="BJ329" s="14" t="str">
        <f>IF(Point[Asset Group]="","",VLOOKUP(Point[Number of Pipes],number,2,FALSE))</f>
        <v/>
      </c>
      <c r="BK329" s="14" t="str">
        <f>IF(Point[Asset Group]="","",VLOOKUP(Point[Combined Name],2,FALSE))</f>
        <v/>
      </c>
      <c r="BL329" s="14" t="str">
        <f>IF(Point[Asset Group]="","",VLOOKUP(Point[Size Class],size_class,2,FALSE))</f>
        <v/>
      </c>
      <c r="BM329" s="14" t="str">
        <f>IF(Point[Asset Group]="","",VLOOKUP(Point[Age Class],age_class,2,FALSE))</f>
        <v/>
      </c>
      <c r="BN329" s="14" t="str">
        <f>IF(Point[Girth (cm)]="","",Point[Girth (cm)])</f>
        <v/>
      </c>
      <c r="BO329" s="14" t="str">
        <f>IF(Point[Crown Radius (m)]="","",Point[Crown Radius (m)])</f>
        <v/>
      </c>
      <c r="BP329" s="14" t="str">
        <f>IF(Point[Asset Group]="","",VLOOKUP(Point[Rooting Environment],root_enviro,2,FALSE))</f>
        <v/>
      </c>
      <c r="BQ329" s="14" t="str">
        <f>IF(Point[Asset Group]="","",VLOOKUP(Point[Tree Surround],tree_surround,2,FALSE))</f>
        <v/>
      </c>
      <c r="BR329" s="14" t="str">
        <f>IF(Point[Asset Group]="","",VLOOKUP(Point[Tree Grill],yes_no,2,FALSE))</f>
        <v/>
      </c>
      <c r="BS329" s="14" t="str">
        <f>IF(Point[Asset Group]="","",VLOOKUP(Point[Tree Location],tree_location,2,FALSE))</f>
        <v/>
      </c>
    </row>
    <row r="330" spans="1:71" s="3" customFormat="1" x14ac:dyDescent="0.2">
      <c r="A330" s="3" t="str">
        <f>IF(Point[DWG File Name]="","",Point[DWG File Name])</f>
        <v/>
      </c>
      <c r="B330" s="3" t="str">
        <f>IF(Point[DWG Layer Name]="","",Point[DWG Layer Name])</f>
        <v/>
      </c>
      <c r="C330" s="3" t="str">
        <f>IF(Point[DWG Handle]="","",Point[DWG Handle])</f>
        <v/>
      </c>
      <c r="D330" s="58" t="str">
        <f>IF(Point[X]="","",Point[X])</f>
        <v/>
      </c>
      <c r="E330" s="58" t="str">
        <f>IF(Point[Y]="","",Point[Y])</f>
        <v/>
      </c>
      <c r="F330" s="3" t="str">
        <f>IF(Point[Replacement Asset]="","",Point[Replacement Asset])</f>
        <v/>
      </c>
      <c r="G330" s="3" t="str">
        <f>IF(Point[Asset ID]="","",UPPER(Point[Asset ID]))</f>
        <v/>
      </c>
      <c r="H330" s="3" t="str">
        <f>IF(Point[Asset Group]="","",VLOOKUP(Point[Asset Group],asset_grp_pt,4,FALSE))</f>
        <v/>
      </c>
      <c r="I330" s="3" t="str">
        <f>IF(Point[Asset Group]="","",VLOOKUP(Point[Asset Group],asset_grp_pt,2,FALSE))</f>
        <v/>
      </c>
      <c r="J330" s="3" t="str">
        <f>IF(Point[Asset Group]="","",VLOOKUP(Point[Asset Group],asset_grp_pt,3,FALSE))</f>
        <v/>
      </c>
      <c r="K330" s="3" t="str">
        <f>IF(Point[Asset Group]="","",VLOOKUP(Point[Asset Type],type_master_list,2,FALSE))</f>
        <v/>
      </c>
      <c r="L330" s="3" t="str">
        <f>IF(Point[Asset Name]="","",PROPER(Point[Asset Name]))</f>
        <v/>
      </c>
      <c r="M330" s="11" t="str">
        <f>IF(Point[Install Date]="","",Point[Install Date])</f>
        <v/>
      </c>
      <c r="N330" s="11" t="str">
        <f>IF(Point[Note]="","",PROPER(Point[Note]))</f>
        <v/>
      </c>
      <c r="O330" s="11" t="str">
        <f>IF(Point[Resource Consent Number]="","",UPPER(Point[Resource Consent Number]))</f>
        <v/>
      </c>
      <c r="P330" s="53" t="str">
        <f>IF(Point[Asset Unit Cost]="","",Point[Asset Unit Cost])</f>
        <v/>
      </c>
      <c r="Q330" s="11" t="str">
        <f>IF(Point[Added By]="","",UPPER(Point[Added By]))</f>
        <v/>
      </c>
      <c r="R330" s="11" t="str">
        <f>IF(Point[Added Date]="","",Point[Added Date])</f>
        <v/>
      </c>
      <c r="S330" s="14" t="str">
        <f>IF(Point[Z COORD]="","",Point[Z COORD])</f>
        <v/>
      </c>
      <c r="T330" s="14" t="str">
        <f>IF(Point[Asset Description]="","",PROPER(Point[Asset Description]))</f>
        <v/>
      </c>
      <c r="U330" s="14" t="str">
        <f>IF(Point[[Artist ]]="","",PROPER(Point[[Artist ]]))</f>
        <v/>
      </c>
      <c r="V330" s="14" t="str">
        <f>IF(Point[Material Notes]="","",PROPER(Point[Material Notes]))</f>
        <v/>
      </c>
      <c r="W330" s="14" t="str">
        <f>IF(Point[Dimension Notes]="","",Point[Dimension Notes])</f>
        <v/>
      </c>
      <c r="X330" s="14" t="str">
        <f>IF(Point[List]="","",VLOOKUP(Point[Burner Number],number,2,FALSE))</f>
        <v/>
      </c>
      <c r="Y330" s="14" t="str">
        <f>IF(Point[List]="","",VLOOKUP(Point[Fuel],bbq_fuel,2,FALSE))</f>
        <v/>
      </c>
      <c r="Z330" s="14" t="str">
        <f>IF(Point[List]="","",VLOOKUP(Point[Cabinet Material],bbq_material,2,FALSE))</f>
        <v/>
      </c>
      <c r="AA330" s="14" t="str">
        <f>IF(Point[Asset Group]="","",VLOOKUP(Point[Manufacturer],manufacturer,2,FALSE))</f>
        <v/>
      </c>
      <c r="AB330" s="14" t="str">
        <f>IF(Point[Uinsex WC]="","",Point[Uinsex WC])</f>
        <v/>
      </c>
      <c r="AC330" s="14" t="str">
        <f>IF(Point[Female WC]="","",Point[Female WC])</f>
        <v/>
      </c>
      <c r="AD330" s="14" t="str">
        <f>IF(Point[Male WC]="","",Point[Male WC])</f>
        <v/>
      </c>
      <c r="AE330" s="14" t="str">
        <f>IF(Point[Urinal]="","",Point[Urinal])</f>
        <v/>
      </c>
      <c r="AF330" s="14" t="str">
        <f>IF(Point[Disabled Unisex]="","",Point[Disabled Unisex])</f>
        <v/>
      </c>
      <c r="AG330" s="14" t="str">
        <f>IF(Point[Disabled Female]="","",Point[Disabled Female])</f>
        <v/>
      </c>
      <c r="AH330" s="14" t="str">
        <f>IF(Point[Disabled Male]="","",Point[Disabled Male])</f>
        <v/>
      </c>
      <c r="AI330" s="14" t="str">
        <f>IF(Point[Asset Group]="","",VLOOKUP(Point[Handrail],yes_no,2,FALSE))</f>
        <v/>
      </c>
      <c r="AJ330" s="14" t="str">
        <f>IF(Point[Asset Group]="","",VLOOKUP(Point[Baby Changing],yes_no,2,FALSE))</f>
        <v/>
      </c>
      <c r="AK330" s="14" t="str">
        <f>IF(Point[Asset Group]="","",VLOOKUP(Point[Service Room],yes_no,2,FALSE))</f>
        <v/>
      </c>
      <c r="AL330" s="14" t="str">
        <f>IF(Point[Asset Group]="","",VLOOKUP(Point[Service Tap],service_tap,2,FALSE))</f>
        <v/>
      </c>
      <c r="AM330" s="14" t="str">
        <f>IF(Point[Asset Group]="","",VLOOKUP(Point[Heating Type],wc_heating,2,FALSE))</f>
        <v/>
      </c>
      <c r="AN330" s="14" t="str">
        <f>IF(Point[Asset Group]="","",VLOOKUP(Point[Power Supply],power_supply,2,FALSE))</f>
        <v/>
      </c>
      <c r="AO330" s="14" t="str">
        <f>IF(Point[Asset Group]="","",VLOOKUP(Point[Waste Water],waste_water,2,FALSE))</f>
        <v/>
      </c>
      <c r="AP330" s="14" t="str">
        <f>IF(Point[Asset Group]="","",VLOOKUP(Point[Furniture SubType],subdom_master_gdb,2,FALSE))</f>
        <v/>
      </c>
      <c r="AQ330" s="14" t="str">
        <f>IF(Point[Asset Group]="","",VLOOKUP(Point[Concrete Pad],yes_no,2,FALSE))</f>
        <v/>
      </c>
      <c r="AR330" s="14" t="str">
        <f>IF(Point[Asset Group]="","",VLOOKUP(Point[Material],material_master,2,FALSE))</f>
        <v/>
      </c>
      <c r="AS330" s="14" t="str">
        <f>IF(Point[Asset Group]="","",VLOOKUP(Point[Plumbing],irrigation_plumbing,2,FALSE))</f>
        <v/>
      </c>
      <c r="AT330" s="14" t="str">
        <f>IF(Point[Asset Group]="","",VLOOKUP(Point[Sprinklers],irrigation_sprinklers,2,FALSE))</f>
        <v/>
      </c>
      <c r="AU330" s="14" t="str">
        <f>IF(Point[Asset Group]="","",VLOOKUP(Point[System],irrigation_system,2,FALSE))</f>
        <v/>
      </c>
      <c r="AV330" s="14" t="str">
        <f>IF(Point[Asset Group]="","",VLOOKUP(Point[Status],irrigation_status,2,FALSE))</f>
        <v/>
      </c>
      <c r="AW330" s="11" t="str">
        <f>IF(Point[Date of manufacture]="","",Point[Date of manufacture])</f>
        <v/>
      </c>
      <c r="AX330" s="14" t="str">
        <f>IF(Point[Asset Group]="","",VLOOKUP(Point[Sign Purpose],sign_purpose,2,FALSE))</f>
        <v/>
      </c>
      <c r="AY330" s="14" t="str">
        <f>IF(Point[Asset Group]="","",VLOOKUP(Point[Sign Material],material_master,2,FALSE))</f>
        <v/>
      </c>
      <c r="AZ330" s="14" t="str">
        <f>IF(Point[Asset Group]="","",VLOOKUP(Point[Affixed To],sign_affix,2,FALSE))</f>
        <v/>
      </c>
      <c r="BA330" s="14" t="str">
        <f>IF(Point[Size HxB mm]="","",Point[Size HxB mm])</f>
        <v/>
      </c>
      <c r="BB330" s="14" t="str">
        <f>IF(Point[Height m]="","",Point[Height m])</f>
        <v/>
      </c>
      <c r="BC330" s="14" t="str">
        <f>IF(Point[Asset Group]="","",VLOOKUP(Point[Post Material],material_master,2,FALSE))</f>
        <v/>
      </c>
      <c r="BD330" s="14" t="str">
        <f>IF(Point[Asset Group]="","",VLOOKUP(Point[Post Number],number,2,FALSE))</f>
        <v/>
      </c>
      <c r="BE330" s="14" t="str">
        <f>IF(Point[Asset Group]="","",VLOOKUP(Point[Structure SubType],subdom_master_gdb,2,FALSE))</f>
        <v/>
      </c>
      <c r="BF330" s="14" t="str">
        <f>IF(Point[Area m2]="","",Point[Area m2])</f>
        <v/>
      </c>
      <c r="BG330" s="14" t="str">
        <f>IF(Point[Length m]="","",Point[Length m])</f>
        <v/>
      </c>
      <c r="BH330" s="14" t="str">
        <f>IF(Point[Width m]="","",Point[Width m])</f>
        <v/>
      </c>
      <c r="BI330" s="14" t="str">
        <f>IF(Point[Diameter m]="","",Point[Diameter m])</f>
        <v/>
      </c>
      <c r="BJ330" s="14" t="str">
        <f>IF(Point[Asset Group]="","",VLOOKUP(Point[Number of Pipes],number,2,FALSE))</f>
        <v/>
      </c>
      <c r="BK330" s="14" t="str">
        <f>IF(Point[Asset Group]="","",VLOOKUP(Point[Combined Name],2,FALSE))</f>
        <v/>
      </c>
      <c r="BL330" s="14" t="str">
        <f>IF(Point[Asset Group]="","",VLOOKUP(Point[Size Class],size_class,2,FALSE))</f>
        <v/>
      </c>
      <c r="BM330" s="14" t="str">
        <f>IF(Point[Asset Group]="","",VLOOKUP(Point[Age Class],age_class,2,FALSE))</f>
        <v/>
      </c>
      <c r="BN330" s="14" t="str">
        <f>IF(Point[Girth (cm)]="","",Point[Girth (cm)])</f>
        <v/>
      </c>
      <c r="BO330" s="14" t="str">
        <f>IF(Point[Crown Radius (m)]="","",Point[Crown Radius (m)])</f>
        <v/>
      </c>
      <c r="BP330" s="14" t="str">
        <f>IF(Point[Asset Group]="","",VLOOKUP(Point[Rooting Environment],root_enviro,2,FALSE))</f>
        <v/>
      </c>
      <c r="BQ330" s="14" t="str">
        <f>IF(Point[Asset Group]="","",VLOOKUP(Point[Tree Surround],tree_surround,2,FALSE))</f>
        <v/>
      </c>
      <c r="BR330" s="14" t="str">
        <f>IF(Point[Asset Group]="","",VLOOKUP(Point[Tree Grill],yes_no,2,FALSE))</f>
        <v/>
      </c>
      <c r="BS330" s="14" t="str">
        <f>IF(Point[Asset Group]="","",VLOOKUP(Point[Tree Location],tree_location,2,FALSE))</f>
        <v/>
      </c>
    </row>
    <row r="331" spans="1:71" s="3" customFormat="1" x14ac:dyDescent="0.2">
      <c r="A331" s="3" t="str">
        <f>IF(Point[DWG File Name]="","",Point[DWG File Name])</f>
        <v/>
      </c>
      <c r="B331" s="3" t="str">
        <f>IF(Point[DWG Layer Name]="","",Point[DWG Layer Name])</f>
        <v/>
      </c>
      <c r="C331" s="3" t="str">
        <f>IF(Point[DWG Handle]="","",Point[DWG Handle])</f>
        <v/>
      </c>
      <c r="D331" s="58" t="str">
        <f>IF(Point[X]="","",Point[X])</f>
        <v/>
      </c>
      <c r="E331" s="58" t="str">
        <f>IF(Point[Y]="","",Point[Y])</f>
        <v/>
      </c>
      <c r="F331" s="3" t="str">
        <f>IF(Point[Replacement Asset]="","",Point[Replacement Asset])</f>
        <v/>
      </c>
      <c r="G331" s="3" t="str">
        <f>IF(Point[Asset ID]="","",UPPER(Point[Asset ID]))</f>
        <v/>
      </c>
      <c r="H331" s="3" t="str">
        <f>IF(Point[Asset Group]="","",VLOOKUP(Point[Asset Group],asset_grp_pt,4,FALSE))</f>
        <v/>
      </c>
      <c r="I331" s="3" t="str">
        <f>IF(Point[Asset Group]="","",VLOOKUP(Point[Asset Group],asset_grp_pt,2,FALSE))</f>
        <v/>
      </c>
      <c r="J331" s="3" t="str">
        <f>IF(Point[Asset Group]="","",VLOOKUP(Point[Asset Group],asset_grp_pt,3,FALSE))</f>
        <v/>
      </c>
      <c r="K331" s="3" t="str">
        <f>IF(Point[Asset Group]="","",VLOOKUP(Point[Asset Type],type_master_list,2,FALSE))</f>
        <v/>
      </c>
      <c r="L331" s="3" t="str">
        <f>IF(Point[Asset Name]="","",PROPER(Point[Asset Name]))</f>
        <v/>
      </c>
      <c r="M331" s="11" t="str">
        <f>IF(Point[Install Date]="","",Point[Install Date])</f>
        <v/>
      </c>
      <c r="N331" s="11" t="str">
        <f>IF(Point[Note]="","",PROPER(Point[Note]))</f>
        <v/>
      </c>
      <c r="O331" s="11" t="str">
        <f>IF(Point[Resource Consent Number]="","",UPPER(Point[Resource Consent Number]))</f>
        <v/>
      </c>
      <c r="P331" s="53" t="str">
        <f>IF(Point[Asset Unit Cost]="","",Point[Asset Unit Cost])</f>
        <v/>
      </c>
      <c r="Q331" s="11" t="str">
        <f>IF(Point[Added By]="","",UPPER(Point[Added By]))</f>
        <v/>
      </c>
      <c r="R331" s="11" t="str">
        <f>IF(Point[Added Date]="","",Point[Added Date])</f>
        <v/>
      </c>
      <c r="S331" s="14" t="str">
        <f>IF(Point[Z COORD]="","",Point[Z COORD])</f>
        <v/>
      </c>
      <c r="T331" s="14" t="str">
        <f>IF(Point[Asset Description]="","",PROPER(Point[Asset Description]))</f>
        <v/>
      </c>
      <c r="U331" s="14" t="str">
        <f>IF(Point[[Artist ]]="","",PROPER(Point[[Artist ]]))</f>
        <v/>
      </c>
      <c r="V331" s="14" t="str">
        <f>IF(Point[Material Notes]="","",PROPER(Point[Material Notes]))</f>
        <v/>
      </c>
      <c r="W331" s="14" t="str">
        <f>IF(Point[Dimension Notes]="","",Point[Dimension Notes])</f>
        <v/>
      </c>
      <c r="X331" s="14" t="str">
        <f>IF(Point[List]="","",VLOOKUP(Point[Burner Number],number,2,FALSE))</f>
        <v/>
      </c>
      <c r="Y331" s="14" t="str">
        <f>IF(Point[List]="","",VLOOKUP(Point[Fuel],bbq_fuel,2,FALSE))</f>
        <v/>
      </c>
      <c r="Z331" s="14" t="str">
        <f>IF(Point[List]="","",VLOOKUP(Point[Cabinet Material],bbq_material,2,FALSE))</f>
        <v/>
      </c>
      <c r="AA331" s="14" t="str">
        <f>IF(Point[Asset Group]="","",VLOOKUP(Point[Manufacturer],manufacturer,2,FALSE))</f>
        <v/>
      </c>
      <c r="AB331" s="14" t="str">
        <f>IF(Point[Uinsex WC]="","",Point[Uinsex WC])</f>
        <v/>
      </c>
      <c r="AC331" s="14" t="str">
        <f>IF(Point[Female WC]="","",Point[Female WC])</f>
        <v/>
      </c>
      <c r="AD331" s="14" t="str">
        <f>IF(Point[Male WC]="","",Point[Male WC])</f>
        <v/>
      </c>
      <c r="AE331" s="14" t="str">
        <f>IF(Point[Urinal]="","",Point[Urinal])</f>
        <v/>
      </c>
      <c r="AF331" s="14" t="str">
        <f>IF(Point[Disabled Unisex]="","",Point[Disabled Unisex])</f>
        <v/>
      </c>
      <c r="AG331" s="14" t="str">
        <f>IF(Point[Disabled Female]="","",Point[Disabled Female])</f>
        <v/>
      </c>
      <c r="AH331" s="14" t="str">
        <f>IF(Point[Disabled Male]="","",Point[Disabled Male])</f>
        <v/>
      </c>
      <c r="AI331" s="14" t="str">
        <f>IF(Point[Asset Group]="","",VLOOKUP(Point[Handrail],yes_no,2,FALSE))</f>
        <v/>
      </c>
      <c r="AJ331" s="14" t="str">
        <f>IF(Point[Asset Group]="","",VLOOKUP(Point[Baby Changing],yes_no,2,FALSE))</f>
        <v/>
      </c>
      <c r="AK331" s="14" t="str">
        <f>IF(Point[Asset Group]="","",VLOOKUP(Point[Service Room],yes_no,2,FALSE))</f>
        <v/>
      </c>
      <c r="AL331" s="14" t="str">
        <f>IF(Point[Asset Group]="","",VLOOKUP(Point[Service Tap],service_tap,2,FALSE))</f>
        <v/>
      </c>
      <c r="AM331" s="14" t="str">
        <f>IF(Point[Asset Group]="","",VLOOKUP(Point[Heating Type],wc_heating,2,FALSE))</f>
        <v/>
      </c>
      <c r="AN331" s="14" t="str">
        <f>IF(Point[Asset Group]="","",VLOOKUP(Point[Power Supply],power_supply,2,FALSE))</f>
        <v/>
      </c>
      <c r="AO331" s="14" t="str">
        <f>IF(Point[Asset Group]="","",VLOOKUP(Point[Waste Water],waste_water,2,FALSE))</f>
        <v/>
      </c>
      <c r="AP331" s="14" t="str">
        <f>IF(Point[Asset Group]="","",VLOOKUP(Point[Furniture SubType],subdom_master_gdb,2,FALSE))</f>
        <v/>
      </c>
      <c r="AQ331" s="14" t="str">
        <f>IF(Point[Asset Group]="","",VLOOKUP(Point[Concrete Pad],yes_no,2,FALSE))</f>
        <v/>
      </c>
      <c r="AR331" s="14" t="str">
        <f>IF(Point[Asset Group]="","",VLOOKUP(Point[Material],material_master,2,FALSE))</f>
        <v/>
      </c>
      <c r="AS331" s="14" t="str">
        <f>IF(Point[Asset Group]="","",VLOOKUP(Point[Plumbing],irrigation_plumbing,2,FALSE))</f>
        <v/>
      </c>
      <c r="AT331" s="14" t="str">
        <f>IF(Point[Asset Group]="","",VLOOKUP(Point[Sprinklers],irrigation_sprinklers,2,FALSE))</f>
        <v/>
      </c>
      <c r="AU331" s="14" t="str">
        <f>IF(Point[Asset Group]="","",VLOOKUP(Point[System],irrigation_system,2,FALSE))</f>
        <v/>
      </c>
      <c r="AV331" s="14" t="str">
        <f>IF(Point[Asset Group]="","",VLOOKUP(Point[Status],irrigation_status,2,FALSE))</f>
        <v/>
      </c>
      <c r="AW331" s="11" t="str">
        <f>IF(Point[Date of manufacture]="","",Point[Date of manufacture])</f>
        <v/>
      </c>
      <c r="AX331" s="14" t="str">
        <f>IF(Point[Asset Group]="","",VLOOKUP(Point[Sign Purpose],sign_purpose,2,FALSE))</f>
        <v/>
      </c>
      <c r="AY331" s="14" t="str">
        <f>IF(Point[Asset Group]="","",VLOOKUP(Point[Sign Material],material_master,2,FALSE))</f>
        <v/>
      </c>
      <c r="AZ331" s="14" t="str">
        <f>IF(Point[Asset Group]="","",VLOOKUP(Point[Affixed To],sign_affix,2,FALSE))</f>
        <v/>
      </c>
      <c r="BA331" s="14" t="str">
        <f>IF(Point[Size HxB mm]="","",Point[Size HxB mm])</f>
        <v/>
      </c>
      <c r="BB331" s="14" t="str">
        <f>IF(Point[Height m]="","",Point[Height m])</f>
        <v/>
      </c>
      <c r="BC331" s="14" t="str">
        <f>IF(Point[Asset Group]="","",VLOOKUP(Point[Post Material],material_master,2,FALSE))</f>
        <v/>
      </c>
      <c r="BD331" s="14" t="str">
        <f>IF(Point[Asset Group]="","",VLOOKUP(Point[Post Number],number,2,FALSE))</f>
        <v/>
      </c>
      <c r="BE331" s="14" t="str">
        <f>IF(Point[Asset Group]="","",VLOOKUP(Point[Structure SubType],subdom_master_gdb,2,FALSE))</f>
        <v/>
      </c>
      <c r="BF331" s="14" t="str">
        <f>IF(Point[Area m2]="","",Point[Area m2])</f>
        <v/>
      </c>
      <c r="BG331" s="14" t="str">
        <f>IF(Point[Length m]="","",Point[Length m])</f>
        <v/>
      </c>
      <c r="BH331" s="14" t="str">
        <f>IF(Point[Width m]="","",Point[Width m])</f>
        <v/>
      </c>
      <c r="BI331" s="14" t="str">
        <f>IF(Point[Diameter m]="","",Point[Diameter m])</f>
        <v/>
      </c>
      <c r="BJ331" s="14" t="str">
        <f>IF(Point[Asset Group]="","",VLOOKUP(Point[Number of Pipes],number,2,FALSE))</f>
        <v/>
      </c>
      <c r="BK331" s="14" t="str">
        <f>IF(Point[Asset Group]="","",VLOOKUP(Point[Combined Name],2,FALSE))</f>
        <v/>
      </c>
      <c r="BL331" s="14" t="str">
        <f>IF(Point[Asset Group]="","",VLOOKUP(Point[Size Class],size_class,2,FALSE))</f>
        <v/>
      </c>
      <c r="BM331" s="14" t="str">
        <f>IF(Point[Asset Group]="","",VLOOKUP(Point[Age Class],age_class,2,FALSE))</f>
        <v/>
      </c>
      <c r="BN331" s="14" t="str">
        <f>IF(Point[Girth (cm)]="","",Point[Girth (cm)])</f>
        <v/>
      </c>
      <c r="BO331" s="14" t="str">
        <f>IF(Point[Crown Radius (m)]="","",Point[Crown Radius (m)])</f>
        <v/>
      </c>
      <c r="BP331" s="14" t="str">
        <f>IF(Point[Asset Group]="","",VLOOKUP(Point[Rooting Environment],root_enviro,2,FALSE))</f>
        <v/>
      </c>
      <c r="BQ331" s="14" t="str">
        <f>IF(Point[Asset Group]="","",VLOOKUP(Point[Tree Surround],tree_surround,2,FALSE))</f>
        <v/>
      </c>
      <c r="BR331" s="14" t="str">
        <f>IF(Point[Asset Group]="","",VLOOKUP(Point[Tree Grill],yes_no,2,FALSE))</f>
        <v/>
      </c>
      <c r="BS331" s="14" t="str">
        <f>IF(Point[Asset Group]="","",VLOOKUP(Point[Tree Location],tree_location,2,FALSE))</f>
        <v/>
      </c>
    </row>
    <row r="332" spans="1:71" s="3" customFormat="1" x14ac:dyDescent="0.2">
      <c r="A332" s="3" t="str">
        <f>IF(Point[DWG File Name]="","",Point[DWG File Name])</f>
        <v/>
      </c>
      <c r="B332" s="3" t="str">
        <f>IF(Point[DWG Layer Name]="","",Point[DWG Layer Name])</f>
        <v/>
      </c>
      <c r="C332" s="3" t="str">
        <f>IF(Point[DWG Handle]="","",Point[DWG Handle])</f>
        <v/>
      </c>
      <c r="D332" s="58" t="str">
        <f>IF(Point[X]="","",Point[X])</f>
        <v/>
      </c>
      <c r="E332" s="58" t="str">
        <f>IF(Point[Y]="","",Point[Y])</f>
        <v/>
      </c>
      <c r="F332" s="3" t="str">
        <f>IF(Point[Replacement Asset]="","",Point[Replacement Asset])</f>
        <v/>
      </c>
      <c r="G332" s="3" t="str">
        <f>IF(Point[Asset ID]="","",UPPER(Point[Asset ID]))</f>
        <v/>
      </c>
      <c r="H332" s="3" t="str">
        <f>IF(Point[Asset Group]="","",VLOOKUP(Point[Asset Group],asset_grp_pt,4,FALSE))</f>
        <v/>
      </c>
      <c r="I332" s="3" t="str">
        <f>IF(Point[Asset Group]="","",VLOOKUP(Point[Asset Group],asset_grp_pt,2,FALSE))</f>
        <v/>
      </c>
      <c r="J332" s="3" t="str">
        <f>IF(Point[Asset Group]="","",VLOOKUP(Point[Asset Group],asset_grp_pt,3,FALSE))</f>
        <v/>
      </c>
      <c r="K332" s="3" t="str">
        <f>IF(Point[Asset Group]="","",VLOOKUP(Point[Asset Type],type_master_list,2,FALSE))</f>
        <v/>
      </c>
      <c r="L332" s="3" t="str">
        <f>IF(Point[Asset Name]="","",PROPER(Point[Asset Name]))</f>
        <v/>
      </c>
      <c r="M332" s="11" t="str">
        <f>IF(Point[Install Date]="","",Point[Install Date])</f>
        <v/>
      </c>
      <c r="N332" s="11" t="str">
        <f>IF(Point[Note]="","",PROPER(Point[Note]))</f>
        <v/>
      </c>
      <c r="O332" s="11" t="str">
        <f>IF(Point[Resource Consent Number]="","",UPPER(Point[Resource Consent Number]))</f>
        <v/>
      </c>
      <c r="P332" s="53" t="str">
        <f>IF(Point[Asset Unit Cost]="","",Point[Asset Unit Cost])</f>
        <v/>
      </c>
      <c r="Q332" s="11" t="str">
        <f>IF(Point[Added By]="","",UPPER(Point[Added By]))</f>
        <v/>
      </c>
      <c r="R332" s="11" t="str">
        <f>IF(Point[Added Date]="","",Point[Added Date])</f>
        <v/>
      </c>
      <c r="S332" s="14" t="str">
        <f>IF(Point[Z COORD]="","",Point[Z COORD])</f>
        <v/>
      </c>
      <c r="T332" s="14" t="str">
        <f>IF(Point[Asset Description]="","",PROPER(Point[Asset Description]))</f>
        <v/>
      </c>
      <c r="U332" s="14" t="str">
        <f>IF(Point[[Artist ]]="","",PROPER(Point[[Artist ]]))</f>
        <v/>
      </c>
      <c r="V332" s="14" t="str">
        <f>IF(Point[Material Notes]="","",PROPER(Point[Material Notes]))</f>
        <v/>
      </c>
      <c r="W332" s="14" t="str">
        <f>IF(Point[Dimension Notes]="","",Point[Dimension Notes])</f>
        <v/>
      </c>
      <c r="X332" s="14" t="str">
        <f>IF(Point[List]="","",VLOOKUP(Point[Burner Number],number,2,FALSE))</f>
        <v/>
      </c>
      <c r="Y332" s="14" t="str">
        <f>IF(Point[List]="","",VLOOKUP(Point[Fuel],bbq_fuel,2,FALSE))</f>
        <v/>
      </c>
      <c r="Z332" s="14" t="str">
        <f>IF(Point[List]="","",VLOOKUP(Point[Cabinet Material],bbq_material,2,FALSE))</f>
        <v/>
      </c>
      <c r="AA332" s="14" t="str">
        <f>IF(Point[Asset Group]="","",VLOOKUP(Point[Manufacturer],manufacturer,2,FALSE))</f>
        <v/>
      </c>
      <c r="AB332" s="14" t="str">
        <f>IF(Point[Uinsex WC]="","",Point[Uinsex WC])</f>
        <v/>
      </c>
      <c r="AC332" s="14" t="str">
        <f>IF(Point[Female WC]="","",Point[Female WC])</f>
        <v/>
      </c>
      <c r="AD332" s="14" t="str">
        <f>IF(Point[Male WC]="","",Point[Male WC])</f>
        <v/>
      </c>
      <c r="AE332" s="14" t="str">
        <f>IF(Point[Urinal]="","",Point[Urinal])</f>
        <v/>
      </c>
      <c r="AF332" s="14" t="str">
        <f>IF(Point[Disabled Unisex]="","",Point[Disabled Unisex])</f>
        <v/>
      </c>
      <c r="AG332" s="14" t="str">
        <f>IF(Point[Disabled Female]="","",Point[Disabled Female])</f>
        <v/>
      </c>
      <c r="AH332" s="14" t="str">
        <f>IF(Point[Disabled Male]="","",Point[Disabled Male])</f>
        <v/>
      </c>
      <c r="AI332" s="14" t="str">
        <f>IF(Point[Asset Group]="","",VLOOKUP(Point[Handrail],yes_no,2,FALSE))</f>
        <v/>
      </c>
      <c r="AJ332" s="14" t="str">
        <f>IF(Point[Asset Group]="","",VLOOKUP(Point[Baby Changing],yes_no,2,FALSE))</f>
        <v/>
      </c>
      <c r="AK332" s="14" t="str">
        <f>IF(Point[Asset Group]="","",VLOOKUP(Point[Service Room],yes_no,2,FALSE))</f>
        <v/>
      </c>
      <c r="AL332" s="14" t="str">
        <f>IF(Point[Asset Group]="","",VLOOKUP(Point[Service Tap],service_tap,2,FALSE))</f>
        <v/>
      </c>
      <c r="AM332" s="14" t="str">
        <f>IF(Point[Asset Group]="","",VLOOKUP(Point[Heating Type],wc_heating,2,FALSE))</f>
        <v/>
      </c>
      <c r="AN332" s="14" t="str">
        <f>IF(Point[Asset Group]="","",VLOOKUP(Point[Power Supply],power_supply,2,FALSE))</f>
        <v/>
      </c>
      <c r="AO332" s="14" t="str">
        <f>IF(Point[Asset Group]="","",VLOOKUP(Point[Waste Water],waste_water,2,FALSE))</f>
        <v/>
      </c>
      <c r="AP332" s="14" t="str">
        <f>IF(Point[Asset Group]="","",VLOOKUP(Point[Furniture SubType],subdom_master_gdb,2,FALSE))</f>
        <v/>
      </c>
      <c r="AQ332" s="14" t="str">
        <f>IF(Point[Asset Group]="","",VLOOKUP(Point[Concrete Pad],yes_no,2,FALSE))</f>
        <v/>
      </c>
      <c r="AR332" s="14" t="str">
        <f>IF(Point[Asset Group]="","",VLOOKUP(Point[Material],material_master,2,FALSE))</f>
        <v/>
      </c>
      <c r="AS332" s="14" t="str">
        <f>IF(Point[Asset Group]="","",VLOOKUP(Point[Plumbing],irrigation_plumbing,2,FALSE))</f>
        <v/>
      </c>
      <c r="AT332" s="14" t="str">
        <f>IF(Point[Asset Group]="","",VLOOKUP(Point[Sprinklers],irrigation_sprinklers,2,FALSE))</f>
        <v/>
      </c>
      <c r="AU332" s="14" t="str">
        <f>IF(Point[Asset Group]="","",VLOOKUP(Point[System],irrigation_system,2,FALSE))</f>
        <v/>
      </c>
      <c r="AV332" s="14" t="str">
        <f>IF(Point[Asset Group]="","",VLOOKUP(Point[Status],irrigation_status,2,FALSE))</f>
        <v/>
      </c>
      <c r="AW332" s="11" t="str">
        <f>IF(Point[Date of manufacture]="","",Point[Date of manufacture])</f>
        <v/>
      </c>
      <c r="AX332" s="14" t="str">
        <f>IF(Point[Asset Group]="","",VLOOKUP(Point[Sign Purpose],sign_purpose,2,FALSE))</f>
        <v/>
      </c>
      <c r="AY332" s="14" t="str">
        <f>IF(Point[Asset Group]="","",VLOOKUP(Point[Sign Material],material_master,2,FALSE))</f>
        <v/>
      </c>
      <c r="AZ332" s="14" t="str">
        <f>IF(Point[Asset Group]="","",VLOOKUP(Point[Affixed To],sign_affix,2,FALSE))</f>
        <v/>
      </c>
      <c r="BA332" s="14" t="str">
        <f>IF(Point[Size HxB mm]="","",Point[Size HxB mm])</f>
        <v/>
      </c>
      <c r="BB332" s="14" t="str">
        <f>IF(Point[Height m]="","",Point[Height m])</f>
        <v/>
      </c>
      <c r="BC332" s="14" t="str">
        <f>IF(Point[Asset Group]="","",VLOOKUP(Point[Post Material],material_master,2,FALSE))</f>
        <v/>
      </c>
      <c r="BD332" s="14" t="str">
        <f>IF(Point[Asset Group]="","",VLOOKUP(Point[Post Number],number,2,FALSE))</f>
        <v/>
      </c>
      <c r="BE332" s="14" t="str">
        <f>IF(Point[Asset Group]="","",VLOOKUP(Point[Structure SubType],subdom_master_gdb,2,FALSE))</f>
        <v/>
      </c>
      <c r="BF332" s="14" t="str">
        <f>IF(Point[Area m2]="","",Point[Area m2])</f>
        <v/>
      </c>
      <c r="BG332" s="14" t="str">
        <f>IF(Point[Length m]="","",Point[Length m])</f>
        <v/>
      </c>
      <c r="BH332" s="14" t="str">
        <f>IF(Point[Width m]="","",Point[Width m])</f>
        <v/>
      </c>
      <c r="BI332" s="14" t="str">
        <f>IF(Point[Diameter m]="","",Point[Diameter m])</f>
        <v/>
      </c>
      <c r="BJ332" s="14" t="str">
        <f>IF(Point[Asset Group]="","",VLOOKUP(Point[Number of Pipes],number,2,FALSE))</f>
        <v/>
      </c>
      <c r="BK332" s="14" t="str">
        <f>IF(Point[Asset Group]="","",VLOOKUP(Point[Combined Name],2,FALSE))</f>
        <v/>
      </c>
      <c r="BL332" s="14" t="str">
        <f>IF(Point[Asset Group]="","",VLOOKUP(Point[Size Class],size_class,2,FALSE))</f>
        <v/>
      </c>
      <c r="BM332" s="14" t="str">
        <f>IF(Point[Asset Group]="","",VLOOKUP(Point[Age Class],age_class,2,FALSE))</f>
        <v/>
      </c>
      <c r="BN332" s="14" t="str">
        <f>IF(Point[Girth (cm)]="","",Point[Girth (cm)])</f>
        <v/>
      </c>
      <c r="BO332" s="14" t="str">
        <f>IF(Point[Crown Radius (m)]="","",Point[Crown Radius (m)])</f>
        <v/>
      </c>
      <c r="BP332" s="14" t="str">
        <f>IF(Point[Asset Group]="","",VLOOKUP(Point[Rooting Environment],root_enviro,2,FALSE))</f>
        <v/>
      </c>
      <c r="BQ332" s="14" t="str">
        <f>IF(Point[Asset Group]="","",VLOOKUP(Point[Tree Surround],tree_surround,2,FALSE))</f>
        <v/>
      </c>
      <c r="BR332" s="14" t="str">
        <f>IF(Point[Asset Group]="","",VLOOKUP(Point[Tree Grill],yes_no,2,FALSE))</f>
        <v/>
      </c>
      <c r="BS332" s="14" t="str">
        <f>IF(Point[Asset Group]="","",VLOOKUP(Point[Tree Location],tree_location,2,FALSE))</f>
        <v/>
      </c>
    </row>
    <row r="333" spans="1:71" s="3" customFormat="1" x14ac:dyDescent="0.2">
      <c r="A333" s="3" t="str">
        <f>IF(Point[DWG File Name]="","",Point[DWG File Name])</f>
        <v/>
      </c>
      <c r="B333" s="3" t="str">
        <f>IF(Point[DWG Layer Name]="","",Point[DWG Layer Name])</f>
        <v/>
      </c>
      <c r="C333" s="3" t="str">
        <f>IF(Point[DWG Handle]="","",Point[DWG Handle])</f>
        <v/>
      </c>
      <c r="D333" s="58" t="str">
        <f>IF(Point[X]="","",Point[X])</f>
        <v/>
      </c>
      <c r="E333" s="58" t="str">
        <f>IF(Point[Y]="","",Point[Y])</f>
        <v/>
      </c>
      <c r="F333" s="3" t="str">
        <f>IF(Point[Replacement Asset]="","",Point[Replacement Asset])</f>
        <v/>
      </c>
      <c r="G333" s="3" t="str">
        <f>IF(Point[Asset ID]="","",UPPER(Point[Asset ID]))</f>
        <v/>
      </c>
      <c r="H333" s="3" t="str">
        <f>IF(Point[Asset Group]="","",VLOOKUP(Point[Asset Group],asset_grp_pt,4,FALSE))</f>
        <v/>
      </c>
      <c r="I333" s="3" t="str">
        <f>IF(Point[Asset Group]="","",VLOOKUP(Point[Asset Group],asset_grp_pt,2,FALSE))</f>
        <v/>
      </c>
      <c r="J333" s="3" t="str">
        <f>IF(Point[Asset Group]="","",VLOOKUP(Point[Asset Group],asset_grp_pt,3,FALSE))</f>
        <v/>
      </c>
      <c r="K333" s="3" t="str">
        <f>IF(Point[Asset Group]="","",VLOOKUP(Point[Asset Type],type_master_list,2,FALSE))</f>
        <v/>
      </c>
      <c r="L333" s="3" t="str">
        <f>IF(Point[Asset Name]="","",PROPER(Point[Asset Name]))</f>
        <v/>
      </c>
      <c r="M333" s="11" t="str">
        <f>IF(Point[Install Date]="","",Point[Install Date])</f>
        <v/>
      </c>
      <c r="N333" s="11" t="str">
        <f>IF(Point[Note]="","",PROPER(Point[Note]))</f>
        <v/>
      </c>
      <c r="O333" s="11" t="str">
        <f>IF(Point[Resource Consent Number]="","",UPPER(Point[Resource Consent Number]))</f>
        <v/>
      </c>
      <c r="P333" s="53" t="str">
        <f>IF(Point[Asset Unit Cost]="","",Point[Asset Unit Cost])</f>
        <v/>
      </c>
      <c r="Q333" s="11" t="str">
        <f>IF(Point[Added By]="","",UPPER(Point[Added By]))</f>
        <v/>
      </c>
      <c r="R333" s="11" t="str">
        <f>IF(Point[Added Date]="","",Point[Added Date])</f>
        <v/>
      </c>
      <c r="S333" s="14" t="str">
        <f>IF(Point[Z COORD]="","",Point[Z COORD])</f>
        <v/>
      </c>
      <c r="T333" s="14" t="str">
        <f>IF(Point[Asset Description]="","",PROPER(Point[Asset Description]))</f>
        <v/>
      </c>
      <c r="U333" s="14" t="str">
        <f>IF(Point[[Artist ]]="","",PROPER(Point[[Artist ]]))</f>
        <v/>
      </c>
      <c r="V333" s="14" t="str">
        <f>IF(Point[Material Notes]="","",PROPER(Point[Material Notes]))</f>
        <v/>
      </c>
      <c r="W333" s="14" t="str">
        <f>IF(Point[Dimension Notes]="","",Point[Dimension Notes])</f>
        <v/>
      </c>
      <c r="X333" s="14" t="str">
        <f>IF(Point[List]="","",VLOOKUP(Point[Burner Number],number,2,FALSE))</f>
        <v/>
      </c>
      <c r="Y333" s="14" t="str">
        <f>IF(Point[List]="","",VLOOKUP(Point[Fuel],bbq_fuel,2,FALSE))</f>
        <v/>
      </c>
      <c r="Z333" s="14" t="str">
        <f>IF(Point[List]="","",VLOOKUP(Point[Cabinet Material],bbq_material,2,FALSE))</f>
        <v/>
      </c>
      <c r="AA333" s="14" t="str">
        <f>IF(Point[Asset Group]="","",VLOOKUP(Point[Manufacturer],manufacturer,2,FALSE))</f>
        <v/>
      </c>
      <c r="AB333" s="14" t="str">
        <f>IF(Point[Uinsex WC]="","",Point[Uinsex WC])</f>
        <v/>
      </c>
      <c r="AC333" s="14" t="str">
        <f>IF(Point[Female WC]="","",Point[Female WC])</f>
        <v/>
      </c>
      <c r="AD333" s="14" t="str">
        <f>IF(Point[Male WC]="","",Point[Male WC])</f>
        <v/>
      </c>
      <c r="AE333" s="14" t="str">
        <f>IF(Point[Urinal]="","",Point[Urinal])</f>
        <v/>
      </c>
      <c r="AF333" s="14" t="str">
        <f>IF(Point[Disabled Unisex]="","",Point[Disabled Unisex])</f>
        <v/>
      </c>
      <c r="AG333" s="14" t="str">
        <f>IF(Point[Disabled Female]="","",Point[Disabled Female])</f>
        <v/>
      </c>
      <c r="AH333" s="14" t="str">
        <f>IF(Point[Disabled Male]="","",Point[Disabled Male])</f>
        <v/>
      </c>
      <c r="AI333" s="14" t="str">
        <f>IF(Point[Asset Group]="","",VLOOKUP(Point[Handrail],yes_no,2,FALSE))</f>
        <v/>
      </c>
      <c r="AJ333" s="14" t="str">
        <f>IF(Point[Asset Group]="","",VLOOKUP(Point[Baby Changing],yes_no,2,FALSE))</f>
        <v/>
      </c>
      <c r="AK333" s="14" t="str">
        <f>IF(Point[Asset Group]="","",VLOOKUP(Point[Service Room],yes_no,2,FALSE))</f>
        <v/>
      </c>
      <c r="AL333" s="14" t="str">
        <f>IF(Point[Asset Group]="","",VLOOKUP(Point[Service Tap],service_tap,2,FALSE))</f>
        <v/>
      </c>
      <c r="AM333" s="14" t="str">
        <f>IF(Point[Asset Group]="","",VLOOKUP(Point[Heating Type],wc_heating,2,FALSE))</f>
        <v/>
      </c>
      <c r="AN333" s="14" t="str">
        <f>IF(Point[Asset Group]="","",VLOOKUP(Point[Power Supply],power_supply,2,FALSE))</f>
        <v/>
      </c>
      <c r="AO333" s="14" t="str">
        <f>IF(Point[Asset Group]="","",VLOOKUP(Point[Waste Water],waste_water,2,FALSE))</f>
        <v/>
      </c>
      <c r="AP333" s="14" t="str">
        <f>IF(Point[Asset Group]="","",VLOOKUP(Point[Furniture SubType],subdom_master_gdb,2,FALSE))</f>
        <v/>
      </c>
      <c r="AQ333" s="14" t="str">
        <f>IF(Point[Asset Group]="","",VLOOKUP(Point[Concrete Pad],yes_no,2,FALSE))</f>
        <v/>
      </c>
      <c r="AR333" s="14" t="str">
        <f>IF(Point[Asset Group]="","",VLOOKUP(Point[Material],material_master,2,FALSE))</f>
        <v/>
      </c>
      <c r="AS333" s="14" t="str">
        <f>IF(Point[Asset Group]="","",VLOOKUP(Point[Plumbing],irrigation_plumbing,2,FALSE))</f>
        <v/>
      </c>
      <c r="AT333" s="14" t="str">
        <f>IF(Point[Asset Group]="","",VLOOKUP(Point[Sprinklers],irrigation_sprinklers,2,FALSE))</f>
        <v/>
      </c>
      <c r="AU333" s="14" t="str">
        <f>IF(Point[Asset Group]="","",VLOOKUP(Point[System],irrigation_system,2,FALSE))</f>
        <v/>
      </c>
      <c r="AV333" s="14" t="str">
        <f>IF(Point[Asset Group]="","",VLOOKUP(Point[Status],irrigation_status,2,FALSE))</f>
        <v/>
      </c>
      <c r="AW333" s="11" t="str">
        <f>IF(Point[Date of manufacture]="","",Point[Date of manufacture])</f>
        <v/>
      </c>
      <c r="AX333" s="14" t="str">
        <f>IF(Point[Asset Group]="","",VLOOKUP(Point[Sign Purpose],sign_purpose,2,FALSE))</f>
        <v/>
      </c>
      <c r="AY333" s="14" t="str">
        <f>IF(Point[Asset Group]="","",VLOOKUP(Point[Sign Material],material_master,2,FALSE))</f>
        <v/>
      </c>
      <c r="AZ333" s="14" t="str">
        <f>IF(Point[Asset Group]="","",VLOOKUP(Point[Affixed To],sign_affix,2,FALSE))</f>
        <v/>
      </c>
      <c r="BA333" s="14" t="str">
        <f>IF(Point[Size HxB mm]="","",Point[Size HxB mm])</f>
        <v/>
      </c>
      <c r="BB333" s="14" t="str">
        <f>IF(Point[Height m]="","",Point[Height m])</f>
        <v/>
      </c>
      <c r="BC333" s="14" t="str">
        <f>IF(Point[Asset Group]="","",VLOOKUP(Point[Post Material],material_master,2,FALSE))</f>
        <v/>
      </c>
      <c r="BD333" s="14" t="str">
        <f>IF(Point[Asset Group]="","",VLOOKUP(Point[Post Number],number,2,FALSE))</f>
        <v/>
      </c>
      <c r="BE333" s="14" t="str">
        <f>IF(Point[Asset Group]="","",VLOOKUP(Point[Structure SubType],subdom_master_gdb,2,FALSE))</f>
        <v/>
      </c>
      <c r="BF333" s="14" t="str">
        <f>IF(Point[Area m2]="","",Point[Area m2])</f>
        <v/>
      </c>
      <c r="BG333" s="14" t="str">
        <f>IF(Point[Length m]="","",Point[Length m])</f>
        <v/>
      </c>
      <c r="BH333" s="14" t="str">
        <f>IF(Point[Width m]="","",Point[Width m])</f>
        <v/>
      </c>
      <c r="BI333" s="14" t="str">
        <f>IF(Point[Diameter m]="","",Point[Diameter m])</f>
        <v/>
      </c>
      <c r="BJ333" s="14" t="str">
        <f>IF(Point[Asset Group]="","",VLOOKUP(Point[Number of Pipes],number,2,FALSE))</f>
        <v/>
      </c>
      <c r="BK333" s="14" t="str">
        <f>IF(Point[Asset Group]="","",VLOOKUP(Point[Combined Name],2,FALSE))</f>
        <v/>
      </c>
      <c r="BL333" s="14" t="str">
        <f>IF(Point[Asset Group]="","",VLOOKUP(Point[Size Class],size_class,2,FALSE))</f>
        <v/>
      </c>
      <c r="BM333" s="14" t="str">
        <f>IF(Point[Asset Group]="","",VLOOKUP(Point[Age Class],age_class,2,FALSE))</f>
        <v/>
      </c>
      <c r="BN333" s="14" t="str">
        <f>IF(Point[Girth (cm)]="","",Point[Girth (cm)])</f>
        <v/>
      </c>
      <c r="BO333" s="14" t="str">
        <f>IF(Point[Crown Radius (m)]="","",Point[Crown Radius (m)])</f>
        <v/>
      </c>
      <c r="BP333" s="14" t="str">
        <f>IF(Point[Asset Group]="","",VLOOKUP(Point[Rooting Environment],root_enviro,2,FALSE))</f>
        <v/>
      </c>
      <c r="BQ333" s="14" t="str">
        <f>IF(Point[Asset Group]="","",VLOOKUP(Point[Tree Surround],tree_surround,2,FALSE))</f>
        <v/>
      </c>
      <c r="BR333" s="14" t="str">
        <f>IF(Point[Asset Group]="","",VLOOKUP(Point[Tree Grill],yes_no,2,FALSE))</f>
        <v/>
      </c>
      <c r="BS333" s="14" t="str">
        <f>IF(Point[Asset Group]="","",VLOOKUP(Point[Tree Location],tree_location,2,FALSE))</f>
        <v/>
      </c>
    </row>
    <row r="334" spans="1:71" s="3" customFormat="1" x14ac:dyDescent="0.2">
      <c r="A334" s="3" t="str">
        <f>IF(Point[DWG File Name]="","",Point[DWG File Name])</f>
        <v/>
      </c>
      <c r="B334" s="3" t="str">
        <f>IF(Point[DWG Layer Name]="","",Point[DWG Layer Name])</f>
        <v/>
      </c>
      <c r="C334" s="3" t="str">
        <f>IF(Point[DWG Handle]="","",Point[DWG Handle])</f>
        <v/>
      </c>
      <c r="D334" s="58" t="str">
        <f>IF(Point[X]="","",Point[X])</f>
        <v/>
      </c>
      <c r="E334" s="58" t="str">
        <f>IF(Point[Y]="","",Point[Y])</f>
        <v/>
      </c>
      <c r="F334" s="3" t="str">
        <f>IF(Point[Replacement Asset]="","",Point[Replacement Asset])</f>
        <v/>
      </c>
      <c r="G334" s="3" t="str">
        <f>IF(Point[Asset ID]="","",UPPER(Point[Asset ID]))</f>
        <v/>
      </c>
      <c r="H334" s="3" t="str">
        <f>IF(Point[Asset Group]="","",VLOOKUP(Point[Asset Group],asset_grp_pt,4,FALSE))</f>
        <v/>
      </c>
      <c r="I334" s="3" t="str">
        <f>IF(Point[Asset Group]="","",VLOOKUP(Point[Asset Group],asset_grp_pt,2,FALSE))</f>
        <v/>
      </c>
      <c r="J334" s="3" t="str">
        <f>IF(Point[Asset Group]="","",VLOOKUP(Point[Asset Group],asset_grp_pt,3,FALSE))</f>
        <v/>
      </c>
      <c r="K334" s="3" t="str">
        <f>IF(Point[Asset Group]="","",VLOOKUP(Point[Asset Type],type_master_list,2,FALSE))</f>
        <v/>
      </c>
      <c r="L334" s="3" t="str">
        <f>IF(Point[Asset Name]="","",PROPER(Point[Asset Name]))</f>
        <v/>
      </c>
      <c r="M334" s="11" t="str">
        <f>IF(Point[Install Date]="","",Point[Install Date])</f>
        <v/>
      </c>
      <c r="N334" s="11" t="str">
        <f>IF(Point[Note]="","",PROPER(Point[Note]))</f>
        <v/>
      </c>
      <c r="O334" s="11" t="str">
        <f>IF(Point[Resource Consent Number]="","",UPPER(Point[Resource Consent Number]))</f>
        <v/>
      </c>
      <c r="P334" s="53" t="str">
        <f>IF(Point[Asset Unit Cost]="","",Point[Asset Unit Cost])</f>
        <v/>
      </c>
      <c r="Q334" s="11" t="str">
        <f>IF(Point[Added By]="","",UPPER(Point[Added By]))</f>
        <v/>
      </c>
      <c r="R334" s="11" t="str">
        <f>IF(Point[Added Date]="","",Point[Added Date])</f>
        <v/>
      </c>
      <c r="S334" s="14" t="str">
        <f>IF(Point[Z COORD]="","",Point[Z COORD])</f>
        <v/>
      </c>
      <c r="T334" s="14" t="str">
        <f>IF(Point[Asset Description]="","",PROPER(Point[Asset Description]))</f>
        <v/>
      </c>
      <c r="U334" s="14" t="str">
        <f>IF(Point[[Artist ]]="","",PROPER(Point[[Artist ]]))</f>
        <v/>
      </c>
      <c r="V334" s="14" t="str">
        <f>IF(Point[Material Notes]="","",PROPER(Point[Material Notes]))</f>
        <v/>
      </c>
      <c r="W334" s="14" t="str">
        <f>IF(Point[Dimension Notes]="","",Point[Dimension Notes])</f>
        <v/>
      </c>
      <c r="X334" s="14" t="str">
        <f>IF(Point[List]="","",VLOOKUP(Point[Burner Number],number,2,FALSE))</f>
        <v/>
      </c>
      <c r="Y334" s="14" t="str">
        <f>IF(Point[List]="","",VLOOKUP(Point[Fuel],bbq_fuel,2,FALSE))</f>
        <v/>
      </c>
      <c r="Z334" s="14" t="str">
        <f>IF(Point[List]="","",VLOOKUP(Point[Cabinet Material],bbq_material,2,FALSE))</f>
        <v/>
      </c>
      <c r="AA334" s="14" t="str">
        <f>IF(Point[Asset Group]="","",VLOOKUP(Point[Manufacturer],manufacturer,2,FALSE))</f>
        <v/>
      </c>
      <c r="AB334" s="14" t="str">
        <f>IF(Point[Uinsex WC]="","",Point[Uinsex WC])</f>
        <v/>
      </c>
      <c r="AC334" s="14" t="str">
        <f>IF(Point[Female WC]="","",Point[Female WC])</f>
        <v/>
      </c>
      <c r="AD334" s="14" t="str">
        <f>IF(Point[Male WC]="","",Point[Male WC])</f>
        <v/>
      </c>
      <c r="AE334" s="14" t="str">
        <f>IF(Point[Urinal]="","",Point[Urinal])</f>
        <v/>
      </c>
      <c r="AF334" s="14" t="str">
        <f>IF(Point[Disabled Unisex]="","",Point[Disabled Unisex])</f>
        <v/>
      </c>
      <c r="AG334" s="14" t="str">
        <f>IF(Point[Disabled Female]="","",Point[Disabled Female])</f>
        <v/>
      </c>
      <c r="AH334" s="14" t="str">
        <f>IF(Point[Disabled Male]="","",Point[Disabled Male])</f>
        <v/>
      </c>
      <c r="AI334" s="14" t="str">
        <f>IF(Point[Asset Group]="","",VLOOKUP(Point[Handrail],yes_no,2,FALSE))</f>
        <v/>
      </c>
      <c r="AJ334" s="14" t="str">
        <f>IF(Point[Asset Group]="","",VLOOKUP(Point[Baby Changing],yes_no,2,FALSE))</f>
        <v/>
      </c>
      <c r="AK334" s="14" t="str">
        <f>IF(Point[Asset Group]="","",VLOOKUP(Point[Service Room],yes_no,2,FALSE))</f>
        <v/>
      </c>
      <c r="AL334" s="14" t="str">
        <f>IF(Point[Asset Group]="","",VLOOKUP(Point[Service Tap],service_tap,2,FALSE))</f>
        <v/>
      </c>
      <c r="AM334" s="14" t="str">
        <f>IF(Point[Asset Group]="","",VLOOKUP(Point[Heating Type],wc_heating,2,FALSE))</f>
        <v/>
      </c>
      <c r="AN334" s="14" t="str">
        <f>IF(Point[Asset Group]="","",VLOOKUP(Point[Power Supply],power_supply,2,FALSE))</f>
        <v/>
      </c>
      <c r="AO334" s="14" t="str">
        <f>IF(Point[Asset Group]="","",VLOOKUP(Point[Waste Water],waste_water,2,FALSE))</f>
        <v/>
      </c>
      <c r="AP334" s="14" t="str">
        <f>IF(Point[Asset Group]="","",VLOOKUP(Point[Furniture SubType],subdom_master_gdb,2,FALSE))</f>
        <v/>
      </c>
      <c r="AQ334" s="14" t="str">
        <f>IF(Point[Asset Group]="","",VLOOKUP(Point[Concrete Pad],yes_no,2,FALSE))</f>
        <v/>
      </c>
      <c r="AR334" s="14" t="str">
        <f>IF(Point[Asset Group]="","",VLOOKUP(Point[Material],material_master,2,FALSE))</f>
        <v/>
      </c>
      <c r="AS334" s="14" t="str">
        <f>IF(Point[Asset Group]="","",VLOOKUP(Point[Plumbing],irrigation_plumbing,2,FALSE))</f>
        <v/>
      </c>
      <c r="AT334" s="14" t="str">
        <f>IF(Point[Asset Group]="","",VLOOKUP(Point[Sprinklers],irrigation_sprinklers,2,FALSE))</f>
        <v/>
      </c>
      <c r="AU334" s="14" t="str">
        <f>IF(Point[Asset Group]="","",VLOOKUP(Point[System],irrigation_system,2,FALSE))</f>
        <v/>
      </c>
      <c r="AV334" s="14" t="str">
        <f>IF(Point[Asset Group]="","",VLOOKUP(Point[Status],irrigation_status,2,FALSE))</f>
        <v/>
      </c>
      <c r="AW334" s="11" t="str">
        <f>IF(Point[Date of manufacture]="","",Point[Date of manufacture])</f>
        <v/>
      </c>
      <c r="AX334" s="14" t="str">
        <f>IF(Point[Asset Group]="","",VLOOKUP(Point[Sign Purpose],sign_purpose,2,FALSE))</f>
        <v/>
      </c>
      <c r="AY334" s="14" t="str">
        <f>IF(Point[Asset Group]="","",VLOOKUP(Point[Sign Material],material_master,2,FALSE))</f>
        <v/>
      </c>
      <c r="AZ334" s="14" t="str">
        <f>IF(Point[Asset Group]="","",VLOOKUP(Point[Affixed To],sign_affix,2,FALSE))</f>
        <v/>
      </c>
      <c r="BA334" s="14" t="str">
        <f>IF(Point[Size HxB mm]="","",Point[Size HxB mm])</f>
        <v/>
      </c>
      <c r="BB334" s="14" t="str">
        <f>IF(Point[Height m]="","",Point[Height m])</f>
        <v/>
      </c>
      <c r="BC334" s="14" t="str">
        <f>IF(Point[Asset Group]="","",VLOOKUP(Point[Post Material],material_master,2,FALSE))</f>
        <v/>
      </c>
      <c r="BD334" s="14" t="str">
        <f>IF(Point[Asset Group]="","",VLOOKUP(Point[Post Number],number,2,FALSE))</f>
        <v/>
      </c>
      <c r="BE334" s="14" t="str">
        <f>IF(Point[Asset Group]="","",VLOOKUP(Point[Structure SubType],subdom_master_gdb,2,FALSE))</f>
        <v/>
      </c>
      <c r="BF334" s="14" t="str">
        <f>IF(Point[Area m2]="","",Point[Area m2])</f>
        <v/>
      </c>
      <c r="BG334" s="14" t="str">
        <f>IF(Point[Length m]="","",Point[Length m])</f>
        <v/>
      </c>
      <c r="BH334" s="14" t="str">
        <f>IF(Point[Width m]="","",Point[Width m])</f>
        <v/>
      </c>
      <c r="BI334" s="14" t="str">
        <f>IF(Point[Diameter m]="","",Point[Diameter m])</f>
        <v/>
      </c>
      <c r="BJ334" s="14" t="str">
        <f>IF(Point[Asset Group]="","",VLOOKUP(Point[Number of Pipes],number,2,FALSE))</f>
        <v/>
      </c>
      <c r="BK334" s="14" t="str">
        <f>IF(Point[Asset Group]="","",VLOOKUP(Point[Combined Name],2,FALSE))</f>
        <v/>
      </c>
      <c r="BL334" s="14" t="str">
        <f>IF(Point[Asset Group]="","",VLOOKUP(Point[Size Class],size_class,2,FALSE))</f>
        <v/>
      </c>
      <c r="BM334" s="14" t="str">
        <f>IF(Point[Asset Group]="","",VLOOKUP(Point[Age Class],age_class,2,FALSE))</f>
        <v/>
      </c>
      <c r="BN334" s="14" t="str">
        <f>IF(Point[Girth (cm)]="","",Point[Girth (cm)])</f>
        <v/>
      </c>
      <c r="BO334" s="14" t="str">
        <f>IF(Point[Crown Radius (m)]="","",Point[Crown Radius (m)])</f>
        <v/>
      </c>
      <c r="BP334" s="14" t="str">
        <f>IF(Point[Asset Group]="","",VLOOKUP(Point[Rooting Environment],root_enviro,2,FALSE))</f>
        <v/>
      </c>
      <c r="BQ334" s="14" t="str">
        <f>IF(Point[Asset Group]="","",VLOOKUP(Point[Tree Surround],tree_surround,2,FALSE))</f>
        <v/>
      </c>
      <c r="BR334" s="14" t="str">
        <f>IF(Point[Asset Group]="","",VLOOKUP(Point[Tree Grill],yes_no,2,FALSE))</f>
        <v/>
      </c>
      <c r="BS334" s="14" t="str">
        <f>IF(Point[Asset Group]="","",VLOOKUP(Point[Tree Location],tree_location,2,FALSE))</f>
        <v/>
      </c>
    </row>
    <row r="335" spans="1:71" s="3" customFormat="1" x14ac:dyDescent="0.2">
      <c r="A335" s="3" t="str">
        <f>IF(Point[DWG File Name]="","",Point[DWG File Name])</f>
        <v/>
      </c>
      <c r="B335" s="3" t="str">
        <f>IF(Point[DWG Layer Name]="","",Point[DWG Layer Name])</f>
        <v/>
      </c>
      <c r="C335" s="3" t="str">
        <f>IF(Point[DWG Handle]="","",Point[DWG Handle])</f>
        <v/>
      </c>
      <c r="D335" s="58" t="str">
        <f>IF(Point[X]="","",Point[X])</f>
        <v/>
      </c>
      <c r="E335" s="58" t="str">
        <f>IF(Point[Y]="","",Point[Y])</f>
        <v/>
      </c>
      <c r="F335" s="3" t="str">
        <f>IF(Point[Replacement Asset]="","",Point[Replacement Asset])</f>
        <v/>
      </c>
      <c r="G335" s="3" t="str">
        <f>IF(Point[Asset ID]="","",UPPER(Point[Asset ID]))</f>
        <v/>
      </c>
      <c r="H335" s="3" t="str">
        <f>IF(Point[Asset Group]="","",VLOOKUP(Point[Asset Group],asset_grp_pt,4,FALSE))</f>
        <v/>
      </c>
      <c r="I335" s="3" t="str">
        <f>IF(Point[Asset Group]="","",VLOOKUP(Point[Asset Group],asset_grp_pt,2,FALSE))</f>
        <v/>
      </c>
      <c r="J335" s="3" t="str">
        <f>IF(Point[Asset Group]="","",VLOOKUP(Point[Asset Group],asset_grp_pt,3,FALSE))</f>
        <v/>
      </c>
      <c r="K335" s="3" t="str">
        <f>IF(Point[Asset Group]="","",VLOOKUP(Point[Asset Type],type_master_list,2,FALSE))</f>
        <v/>
      </c>
      <c r="L335" s="3" t="str">
        <f>IF(Point[Asset Name]="","",PROPER(Point[Asset Name]))</f>
        <v/>
      </c>
      <c r="M335" s="11" t="str">
        <f>IF(Point[Install Date]="","",Point[Install Date])</f>
        <v/>
      </c>
      <c r="N335" s="11" t="str">
        <f>IF(Point[Note]="","",PROPER(Point[Note]))</f>
        <v/>
      </c>
      <c r="O335" s="11" t="str">
        <f>IF(Point[Resource Consent Number]="","",UPPER(Point[Resource Consent Number]))</f>
        <v/>
      </c>
      <c r="P335" s="53" t="str">
        <f>IF(Point[Asset Unit Cost]="","",Point[Asset Unit Cost])</f>
        <v/>
      </c>
      <c r="Q335" s="11" t="str">
        <f>IF(Point[Added By]="","",UPPER(Point[Added By]))</f>
        <v/>
      </c>
      <c r="R335" s="11" t="str">
        <f>IF(Point[Added Date]="","",Point[Added Date])</f>
        <v/>
      </c>
      <c r="S335" s="14" t="str">
        <f>IF(Point[Z COORD]="","",Point[Z COORD])</f>
        <v/>
      </c>
      <c r="T335" s="14" t="str">
        <f>IF(Point[Asset Description]="","",PROPER(Point[Asset Description]))</f>
        <v/>
      </c>
      <c r="U335" s="14" t="str">
        <f>IF(Point[[Artist ]]="","",PROPER(Point[[Artist ]]))</f>
        <v/>
      </c>
      <c r="V335" s="14" t="str">
        <f>IF(Point[Material Notes]="","",PROPER(Point[Material Notes]))</f>
        <v/>
      </c>
      <c r="W335" s="14" t="str">
        <f>IF(Point[Dimension Notes]="","",Point[Dimension Notes])</f>
        <v/>
      </c>
      <c r="X335" s="14" t="str">
        <f>IF(Point[List]="","",VLOOKUP(Point[Burner Number],number,2,FALSE))</f>
        <v/>
      </c>
      <c r="Y335" s="14" t="str">
        <f>IF(Point[List]="","",VLOOKUP(Point[Fuel],bbq_fuel,2,FALSE))</f>
        <v/>
      </c>
      <c r="Z335" s="14" t="str">
        <f>IF(Point[List]="","",VLOOKUP(Point[Cabinet Material],bbq_material,2,FALSE))</f>
        <v/>
      </c>
      <c r="AA335" s="14" t="str">
        <f>IF(Point[Asset Group]="","",VLOOKUP(Point[Manufacturer],manufacturer,2,FALSE))</f>
        <v/>
      </c>
      <c r="AB335" s="14" t="str">
        <f>IF(Point[Uinsex WC]="","",Point[Uinsex WC])</f>
        <v/>
      </c>
      <c r="AC335" s="14" t="str">
        <f>IF(Point[Female WC]="","",Point[Female WC])</f>
        <v/>
      </c>
      <c r="AD335" s="14" t="str">
        <f>IF(Point[Male WC]="","",Point[Male WC])</f>
        <v/>
      </c>
      <c r="AE335" s="14" t="str">
        <f>IF(Point[Urinal]="","",Point[Urinal])</f>
        <v/>
      </c>
      <c r="AF335" s="14" t="str">
        <f>IF(Point[Disabled Unisex]="","",Point[Disabled Unisex])</f>
        <v/>
      </c>
      <c r="AG335" s="14" t="str">
        <f>IF(Point[Disabled Female]="","",Point[Disabled Female])</f>
        <v/>
      </c>
      <c r="AH335" s="14" t="str">
        <f>IF(Point[Disabled Male]="","",Point[Disabled Male])</f>
        <v/>
      </c>
      <c r="AI335" s="14" t="str">
        <f>IF(Point[Asset Group]="","",VLOOKUP(Point[Handrail],yes_no,2,FALSE))</f>
        <v/>
      </c>
      <c r="AJ335" s="14" t="str">
        <f>IF(Point[Asset Group]="","",VLOOKUP(Point[Baby Changing],yes_no,2,FALSE))</f>
        <v/>
      </c>
      <c r="AK335" s="14" t="str">
        <f>IF(Point[Asset Group]="","",VLOOKUP(Point[Service Room],yes_no,2,FALSE))</f>
        <v/>
      </c>
      <c r="AL335" s="14" t="str">
        <f>IF(Point[Asset Group]="","",VLOOKUP(Point[Service Tap],service_tap,2,FALSE))</f>
        <v/>
      </c>
      <c r="AM335" s="14" t="str">
        <f>IF(Point[Asset Group]="","",VLOOKUP(Point[Heating Type],wc_heating,2,FALSE))</f>
        <v/>
      </c>
      <c r="AN335" s="14" t="str">
        <f>IF(Point[Asset Group]="","",VLOOKUP(Point[Power Supply],power_supply,2,FALSE))</f>
        <v/>
      </c>
      <c r="AO335" s="14" t="str">
        <f>IF(Point[Asset Group]="","",VLOOKUP(Point[Waste Water],waste_water,2,FALSE))</f>
        <v/>
      </c>
      <c r="AP335" s="14" t="str">
        <f>IF(Point[Asset Group]="","",VLOOKUP(Point[Furniture SubType],subdom_master_gdb,2,FALSE))</f>
        <v/>
      </c>
      <c r="AQ335" s="14" t="str">
        <f>IF(Point[Asset Group]="","",VLOOKUP(Point[Concrete Pad],yes_no,2,FALSE))</f>
        <v/>
      </c>
      <c r="AR335" s="14" t="str">
        <f>IF(Point[Asset Group]="","",VLOOKUP(Point[Material],material_master,2,FALSE))</f>
        <v/>
      </c>
      <c r="AS335" s="14" t="str">
        <f>IF(Point[Asset Group]="","",VLOOKUP(Point[Plumbing],irrigation_plumbing,2,FALSE))</f>
        <v/>
      </c>
      <c r="AT335" s="14" t="str">
        <f>IF(Point[Asset Group]="","",VLOOKUP(Point[Sprinklers],irrigation_sprinklers,2,FALSE))</f>
        <v/>
      </c>
      <c r="AU335" s="14" t="str">
        <f>IF(Point[Asset Group]="","",VLOOKUP(Point[System],irrigation_system,2,FALSE))</f>
        <v/>
      </c>
      <c r="AV335" s="14" t="str">
        <f>IF(Point[Asset Group]="","",VLOOKUP(Point[Status],irrigation_status,2,FALSE))</f>
        <v/>
      </c>
      <c r="AW335" s="11" t="str">
        <f>IF(Point[Date of manufacture]="","",Point[Date of manufacture])</f>
        <v/>
      </c>
      <c r="AX335" s="14" t="str">
        <f>IF(Point[Asset Group]="","",VLOOKUP(Point[Sign Purpose],sign_purpose,2,FALSE))</f>
        <v/>
      </c>
      <c r="AY335" s="14" t="str">
        <f>IF(Point[Asset Group]="","",VLOOKUP(Point[Sign Material],material_master,2,FALSE))</f>
        <v/>
      </c>
      <c r="AZ335" s="14" t="str">
        <f>IF(Point[Asset Group]="","",VLOOKUP(Point[Affixed To],sign_affix,2,FALSE))</f>
        <v/>
      </c>
      <c r="BA335" s="14" t="str">
        <f>IF(Point[Size HxB mm]="","",Point[Size HxB mm])</f>
        <v/>
      </c>
      <c r="BB335" s="14" t="str">
        <f>IF(Point[Height m]="","",Point[Height m])</f>
        <v/>
      </c>
      <c r="BC335" s="14" t="str">
        <f>IF(Point[Asset Group]="","",VLOOKUP(Point[Post Material],material_master,2,FALSE))</f>
        <v/>
      </c>
      <c r="BD335" s="14" t="str">
        <f>IF(Point[Asset Group]="","",VLOOKUP(Point[Post Number],number,2,FALSE))</f>
        <v/>
      </c>
      <c r="BE335" s="14" t="str">
        <f>IF(Point[Asset Group]="","",VLOOKUP(Point[Structure SubType],subdom_master_gdb,2,FALSE))</f>
        <v/>
      </c>
      <c r="BF335" s="14" t="str">
        <f>IF(Point[Area m2]="","",Point[Area m2])</f>
        <v/>
      </c>
      <c r="BG335" s="14" t="str">
        <f>IF(Point[Length m]="","",Point[Length m])</f>
        <v/>
      </c>
      <c r="BH335" s="14" t="str">
        <f>IF(Point[Width m]="","",Point[Width m])</f>
        <v/>
      </c>
      <c r="BI335" s="14" t="str">
        <f>IF(Point[Diameter m]="","",Point[Diameter m])</f>
        <v/>
      </c>
      <c r="BJ335" s="14" t="str">
        <f>IF(Point[Asset Group]="","",VLOOKUP(Point[Number of Pipes],number,2,FALSE))</f>
        <v/>
      </c>
      <c r="BK335" s="14" t="str">
        <f>IF(Point[Asset Group]="","",VLOOKUP(Point[Combined Name],2,FALSE))</f>
        <v/>
      </c>
      <c r="BL335" s="14" t="str">
        <f>IF(Point[Asset Group]="","",VLOOKUP(Point[Size Class],size_class,2,FALSE))</f>
        <v/>
      </c>
      <c r="BM335" s="14" t="str">
        <f>IF(Point[Asset Group]="","",VLOOKUP(Point[Age Class],age_class,2,FALSE))</f>
        <v/>
      </c>
      <c r="BN335" s="14" t="str">
        <f>IF(Point[Girth (cm)]="","",Point[Girth (cm)])</f>
        <v/>
      </c>
      <c r="BO335" s="14" t="str">
        <f>IF(Point[Crown Radius (m)]="","",Point[Crown Radius (m)])</f>
        <v/>
      </c>
      <c r="BP335" s="14" t="str">
        <f>IF(Point[Asset Group]="","",VLOOKUP(Point[Rooting Environment],root_enviro,2,FALSE))</f>
        <v/>
      </c>
      <c r="BQ335" s="14" t="str">
        <f>IF(Point[Asset Group]="","",VLOOKUP(Point[Tree Surround],tree_surround,2,FALSE))</f>
        <v/>
      </c>
      <c r="BR335" s="14" t="str">
        <f>IF(Point[Asset Group]="","",VLOOKUP(Point[Tree Grill],yes_no,2,FALSE))</f>
        <v/>
      </c>
      <c r="BS335" s="14" t="str">
        <f>IF(Point[Asset Group]="","",VLOOKUP(Point[Tree Location],tree_location,2,FALSE))</f>
        <v/>
      </c>
    </row>
    <row r="336" spans="1:71" s="3" customFormat="1" x14ac:dyDescent="0.2">
      <c r="A336" s="3" t="str">
        <f>IF(Point[DWG File Name]="","",Point[DWG File Name])</f>
        <v/>
      </c>
      <c r="B336" s="3" t="str">
        <f>IF(Point[DWG Layer Name]="","",Point[DWG Layer Name])</f>
        <v/>
      </c>
      <c r="C336" s="3" t="str">
        <f>IF(Point[DWG Handle]="","",Point[DWG Handle])</f>
        <v/>
      </c>
      <c r="D336" s="58" t="str">
        <f>IF(Point[X]="","",Point[X])</f>
        <v/>
      </c>
      <c r="E336" s="58" t="str">
        <f>IF(Point[Y]="","",Point[Y])</f>
        <v/>
      </c>
      <c r="F336" s="3" t="str">
        <f>IF(Point[Replacement Asset]="","",Point[Replacement Asset])</f>
        <v/>
      </c>
      <c r="G336" s="3" t="str">
        <f>IF(Point[Asset ID]="","",UPPER(Point[Asset ID]))</f>
        <v/>
      </c>
      <c r="H336" s="3" t="str">
        <f>IF(Point[Asset Group]="","",VLOOKUP(Point[Asset Group],asset_grp_pt,4,FALSE))</f>
        <v/>
      </c>
      <c r="I336" s="3" t="str">
        <f>IF(Point[Asset Group]="","",VLOOKUP(Point[Asset Group],asset_grp_pt,2,FALSE))</f>
        <v/>
      </c>
      <c r="J336" s="3" t="str">
        <f>IF(Point[Asset Group]="","",VLOOKUP(Point[Asset Group],asset_grp_pt,3,FALSE))</f>
        <v/>
      </c>
      <c r="K336" s="3" t="str">
        <f>IF(Point[Asset Group]="","",VLOOKUP(Point[Asset Type],type_master_list,2,FALSE))</f>
        <v/>
      </c>
      <c r="L336" s="3" t="str">
        <f>IF(Point[Asset Name]="","",PROPER(Point[Asset Name]))</f>
        <v/>
      </c>
      <c r="M336" s="11" t="str">
        <f>IF(Point[Install Date]="","",Point[Install Date])</f>
        <v/>
      </c>
      <c r="N336" s="11" t="str">
        <f>IF(Point[Note]="","",PROPER(Point[Note]))</f>
        <v/>
      </c>
      <c r="O336" s="11" t="str">
        <f>IF(Point[Resource Consent Number]="","",UPPER(Point[Resource Consent Number]))</f>
        <v/>
      </c>
      <c r="P336" s="53" t="str">
        <f>IF(Point[Asset Unit Cost]="","",Point[Asset Unit Cost])</f>
        <v/>
      </c>
      <c r="Q336" s="11" t="str">
        <f>IF(Point[Added By]="","",UPPER(Point[Added By]))</f>
        <v/>
      </c>
      <c r="R336" s="11" t="str">
        <f>IF(Point[Added Date]="","",Point[Added Date])</f>
        <v/>
      </c>
      <c r="S336" s="14" t="str">
        <f>IF(Point[Z COORD]="","",Point[Z COORD])</f>
        <v/>
      </c>
      <c r="T336" s="14" t="str">
        <f>IF(Point[Asset Description]="","",PROPER(Point[Asset Description]))</f>
        <v/>
      </c>
      <c r="U336" s="14" t="str">
        <f>IF(Point[[Artist ]]="","",PROPER(Point[[Artist ]]))</f>
        <v/>
      </c>
      <c r="V336" s="14" t="str">
        <f>IF(Point[Material Notes]="","",PROPER(Point[Material Notes]))</f>
        <v/>
      </c>
      <c r="W336" s="14" t="str">
        <f>IF(Point[Dimension Notes]="","",Point[Dimension Notes])</f>
        <v/>
      </c>
      <c r="X336" s="14" t="str">
        <f>IF(Point[List]="","",VLOOKUP(Point[Burner Number],number,2,FALSE))</f>
        <v/>
      </c>
      <c r="Y336" s="14" t="str">
        <f>IF(Point[List]="","",VLOOKUP(Point[Fuel],bbq_fuel,2,FALSE))</f>
        <v/>
      </c>
      <c r="Z336" s="14" t="str">
        <f>IF(Point[List]="","",VLOOKUP(Point[Cabinet Material],bbq_material,2,FALSE))</f>
        <v/>
      </c>
      <c r="AA336" s="14" t="str">
        <f>IF(Point[Asset Group]="","",VLOOKUP(Point[Manufacturer],manufacturer,2,FALSE))</f>
        <v/>
      </c>
      <c r="AB336" s="14" t="str">
        <f>IF(Point[Uinsex WC]="","",Point[Uinsex WC])</f>
        <v/>
      </c>
      <c r="AC336" s="14" t="str">
        <f>IF(Point[Female WC]="","",Point[Female WC])</f>
        <v/>
      </c>
      <c r="AD336" s="14" t="str">
        <f>IF(Point[Male WC]="","",Point[Male WC])</f>
        <v/>
      </c>
      <c r="AE336" s="14" t="str">
        <f>IF(Point[Urinal]="","",Point[Urinal])</f>
        <v/>
      </c>
      <c r="AF336" s="14" t="str">
        <f>IF(Point[Disabled Unisex]="","",Point[Disabled Unisex])</f>
        <v/>
      </c>
      <c r="AG336" s="14" t="str">
        <f>IF(Point[Disabled Female]="","",Point[Disabled Female])</f>
        <v/>
      </c>
      <c r="AH336" s="14" t="str">
        <f>IF(Point[Disabled Male]="","",Point[Disabled Male])</f>
        <v/>
      </c>
      <c r="AI336" s="14" t="str">
        <f>IF(Point[Asset Group]="","",VLOOKUP(Point[Handrail],yes_no,2,FALSE))</f>
        <v/>
      </c>
      <c r="AJ336" s="14" t="str">
        <f>IF(Point[Asset Group]="","",VLOOKUP(Point[Baby Changing],yes_no,2,FALSE))</f>
        <v/>
      </c>
      <c r="AK336" s="14" t="str">
        <f>IF(Point[Asset Group]="","",VLOOKUP(Point[Service Room],yes_no,2,FALSE))</f>
        <v/>
      </c>
      <c r="AL336" s="14" t="str">
        <f>IF(Point[Asset Group]="","",VLOOKUP(Point[Service Tap],service_tap,2,FALSE))</f>
        <v/>
      </c>
      <c r="AM336" s="14" t="str">
        <f>IF(Point[Asset Group]="","",VLOOKUP(Point[Heating Type],wc_heating,2,FALSE))</f>
        <v/>
      </c>
      <c r="AN336" s="14" t="str">
        <f>IF(Point[Asset Group]="","",VLOOKUP(Point[Power Supply],power_supply,2,FALSE))</f>
        <v/>
      </c>
      <c r="AO336" s="14" t="str">
        <f>IF(Point[Asset Group]="","",VLOOKUP(Point[Waste Water],waste_water,2,FALSE))</f>
        <v/>
      </c>
      <c r="AP336" s="14" t="str">
        <f>IF(Point[Asset Group]="","",VLOOKUP(Point[Furniture SubType],subdom_master_gdb,2,FALSE))</f>
        <v/>
      </c>
      <c r="AQ336" s="14" t="str">
        <f>IF(Point[Asset Group]="","",VLOOKUP(Point[Concrete Pad],yes_no,2,FALSE))</f>
        <v/>
      </c>
      <c r="AR336" s="14" t="str">
        <f>IF(Point[Asset Group]="","",VLOOKUP(Point[Material],material_master,2,FALSE))</f>
        <v/>
      </c>
      <c r="AS336" s="14" t="str">
        <f>IF(Point[Asset Group]="","",VLOOKUP(Point[Plumbing],irrigation_plumbing,2,FALSE))</f>
        <v/>
      </c>
      <c r="AT336" s="14" t="str">
        <f>IF(Point[Asset Group]="","",VLOOKUP(Point[Sprinklers],irrigation_sprinklers,2,FALSE))</f>
        <v/>
      </c>
      <c r="AU336" s="14" t="str">
        <f>IF(Point[Asset Group]="","",VLOOKUP(Point[System],irrigation_system,2,FALSE))</f>
        <v/>
      </c>
      <c r="AV336" s="14" t="str">
        <f>IF(Point[Asset Group]="","",VLOOKUP(Point[Status],irrigation_status,2,FALSE))</f>
        <v/>
      </c>
      <c r="AW336" s="11" t="str">
        <f>IF(Point[Date of manufacture]="","",Point[Date of manufacture])</f>
        <v/>
      </c>
      <c r="AX336" s="14" t="str">
        <f>IF(Point[Asset Group]="","",VLOOKUP(Point[Sign Purpose],sign_purpose,2,FALSE))</f>
        <v/>
      </c>
      <c r="AY336" s="14" t="str">
        <f>IF(Point[Asset Group]="","",VLOOKUP(Point[Sign Material],material_master,2,FALSE))</f>
        <v/>
      </c>
      <c r="AZ336" s="14" t="str">
        <f>IF(Point[Asset Group]="","",VLOOKUP(Point[Affixed To],sign_affix,2,FALSE))</f>
        <v/>
      </c>
      <c r="BA336" s="14" t="str">
        <f>IF(Point[Size HxB mm]="","",Point[Size HxB mm])</f>
        <v/>
      </c>
      <c r="BB336" s="14" t="str">
        <f>IF(Point[Height m]="","",Point[Height m])</f>
        <v/>
      </c>
      <c r="BC336" s="14" t="str">
        <f>IF(Point[Asset Group]="","",VLOOKUP(Point[Post Material],material_master,2,FALSE))</f>
        <v/>
      </c>
      <c r="BD336" s="14" t="str">
        <f>IF(Point[Asset Group]="","",VLOOKUP(Point[Post Number],number,2,FALSE))</f>
        <v/>
      </c>
      <c r="BE336" s="14" t="str">
        <f>IF(Point[Asset Group]="","",VLOOKUP(Point[Structure SubType],subdom_master_gdb,2,FALSE))</f>
        <v/>
      </c>
      <c r="BF336" s="14" t="str">
        <f>IF(Point[Area m2]="","",Point[Area m2])</f>
        <v/>
      </c>
      <c r="BG336" s="14" t="str">
        <f>IF(Point[Length m]="","",Point[Length m])</f>
        <v/>
      </c>
      <c r="BH336" s="14" t="str">
        <f>IF(Point[Width m]="","",Point[Width m])</f>
        <v/>
      </c>
      <c r="BI336" s="14" t="str">
        <f>IF(Point[Diameter m]="","",Point[Diameter m])</f>
        <v/>
      </c>
      <c r="BJ336" s="14" t="str">
        <f>IF(Point[Asset Group]="","",VLOOKUP(Point[Number of Pipes],number,2,FALSE))</f>
        <v/>
      </c>
      <c r="BK336" s="14" t="str">
        <f>IF(Point[Asset Group]="","",VLOOKUP(Point[Combined Name],2,FALSE))</f>
        <v/>
      </c>
      <c r="BL336" s="14" t="str">
        <f>IF(Point[Asset Group]="","",VLOOKUP(Point[Size Class],size_class,2,FALSE))</f>
        <v/>
      </c>
      <c r="BM336" s="14" t="str">
        <f>IF(Point[Asset Group]="","",VLOOKUP(Point[Age Class],age_class,2,FALSE))</f>
        <v/>
      </c>
      <c r="BN336" s="14" t="str">
        <f>IF(Point[Girth (cm)]="","",Point[Girth (cm)])</f>
        <v/>
      </c>
      <c r="BO336" s="14" t="str">
        <f>IF(Point[Crown Radius (m)]="","",Point[Crown Radius (m)])</f>
        <v/>
      </c>
      <c r="BP336" s="14" t="str">
        <f>IF(Point[Asset Group]="","",VLOOKUP(Point[Rooting Environment],root_enviro,2,FALSE))</f>
        <v/>
      </c>
      <c r="BQ336" s="14" t="str">
        <f>IF(Point[Asset Group]="","",VLOOKUP(Point[Tree Surround],tree_surround,2,FALSE))</f>
        <v/>
      </c>
      <c r="BR336" s="14" t="str">
        <f>IF(Point[Asset Group]="","",VLOOKUP(Point[Tree Grill],yes_no,2,FALSE))</f>
        <v/>
      </c>
      <c r="BS336" s="14" t="str">
        <f>IF(Point[Asset Group]="","",VLOOKUP(Point[Tree Location],tree_location,2,FALSE))</f>
        <v/>
      </c>
    </row>
    <row r="337" spans="1:71" s="3" customFormat="1" x14ac:dyDescent="0.2">
      <c r="A337" s="3" t="str">
        <f>IF(Point[DWG File Name]="","",Point[DWG File Name])</f>
        <v/>
      </c>
      <c r="B337" s="3" t="str">
        <f>IF(Point[DWG Layer Name]="","",Point[DWG Layer Name])</f>
        <v/>
      </c>
      <c r="C337" s="3" t="str">
        <f>IF(Point[DWG Handle]="","",Point[DWG Handle])</f>
        <v/>
      </c>
      <c r="D337" s="58" t="str">
        <f>IF(Point[X]="","",Point[X])</f>
        <v/>
      </c>
      <c r="E337" s="58" t="str">
        <f>IF(Point[Y]="","",Point[Y])</f>
        <v/>
      </c>
      <c r="F337" s="3" t="str">
        <f>IF(Point[Replacement Asset]="","",Point[Replacement Asset])</f>
        <v/>
      </c>
      <c r="G337" s="3" t="str">
        <f>IF(Point[Asset ID]="","",UPPER(Point[Asset ID]))</f>
        <v/>
      </c>
      <c r="H337" s="3" t="str">
        <f>IF(Point[Asset Group]="","",VLOOKUP(Point[Asset Group],asset_grp_pt,4,FALSE))</f>
        <v/>
      </c>
      <c r="I337" s="3" t="str">
        <f>IF(Point[Asset Group]="","",VLOOKUP(Point[Asset Group],asset_grp_pt,2,FALSE))</f>
        <v/>
      </c>
      <c r="J337" s="3" t="str">
        <f>IF(Point[Asset Group]="","",VLOOKUP(Point[Asset Group],asset_grp_pt,3,FALSE))</f>
        <v/>
      </c>
      <c r="K337" s="3" t="str">
        <f>IF(Point[Asset Group]="","",VLOOKUP(Point[Asset Type],type_master_list,2,FALSE))</f>
        <v/>
      </c>
      <c r="L337" s="3" t="str">
        <f>IF(Point[Asset Name]="","",PROPER(Point[Asset Name]))</f>
        <v/>
      </c>
      <c r="M337" s="11" t="str">
        <f>IF(Point[Install Date]="","",Point[Install Date])</f>
        <v/>
      </c>
      <c r="N337" s="11" t="str">
        <f>IF(Point[Note]="","",PROPER(Point[Note]))</f>
        <v/>
      </c>
      <c r="O337" s="11" t="str">
        <f>IF(Point[Resource Consent Number]="","",UPPER(Point[Resource Consent Number]))</f>
        <v/>
      </c>
      <c r="P337" s="53" t="str">
        <f>IF(Point[Asset Unit Cost]="","",Point[Asset Unit Cost])</f>
        <v/>
      </c>
      <c r="Q337" s="11" t="str">
        <f>IF(Point[Added By]="","",UPPER(Point[Added By]))</f>
        <v/>
      </c>
      <c r="R337" s="11" t="str">
        <f>IF(Point[Added Date]="","",Point[Added Date])</f>
        <v/>
      </c>
      <c r="S337" s="14" t="str">
        <f>IF(Point[Z COORD]="","",Point[Z COORD])</f>
        <v/>
      </c>
      <c r="T337" s="14" t="str">
        <f>IF(Point[Asset Description]="","",PROPER(Point[Asset Description]))</f>
        <v/>
      </c>
      <c r="U337" s="14" t="str">
        <f>IF(Point[[Artist ]]="","",PROPER(Point[[Artist ]]))</f>
        <v/>
      </c>
      <c r="V337" s="14" t="str">
        <f>IF(Point[Material Notes]="","",PROPER(Point[Material Notes]))</f>
        <v/>
      </c>
      <c r="W337" s="14" t="str">
        <f>IF(Point[Dimension Notes]="","",Point[Dimension Notes])</f>
        <v/>
      </c>
      <c r="X337" s="14" t="str">
        <f>IF(Point[List]="","",VLOOKUP(Point[Burner Number],number,2,FALSE))</f>
        <v/>
      </c>
      <c r="Y337" s="14" t="str">
        <f>IF(Point[List]="","",VLOOKUP(Point[Fuel],bbq_fuel,2,FALSE))</f>
        <v/>
      </c>
      <c r="Z337" s="14" t="str">
        <f>IF(Point[List]="","",VLOOKUP(Point[Cabinet Material],bbq_material,2,FALSE))</f>
        <v/>
      </c>
      <c r="AA337" s="14" t="str">
        <f>IF(Point[Asset Group]="","",VLOOKUP(Point[Manufacturer],manufacturer,2,FALSE))</f>
        <v/>
      </c>
      <c r="AB337" s="14" t="str">
        <f>IF(Point[Uinsex WC]="","",Point[Uinsex WC])</f>
        <v/>
      </c>
      <c r="AC337" s="14" t="str">
        <f>IF(Point[Female WC]="","",Point[Female WC])</f>
        <v/>
      </c>
      <c r="AD337" s="14" t="str">
        <f>IF(Point[Male WC]="","",Point[Male WC])</f>
        <v/>
      </c>
      <c r="AE337" s="14" t="str">
        <f>IF(Point[Urinal]="","",Point[Urinal])</f>
        <v/>
      </c>
      <c r="AF337" s="14" t="str">
        <f>IF(Point[Disabled Unisex]="","",Point[Disabled Unisex])</f>
        <v/>
      </c>
      <c r="AG337" s="14" t="str">
        <f>IF(Point[Disabled Female]="","",Point[Disabled Female])</f>
        <v/>
      </c>
      <c r="AH337" s="14" t="str">
        <f>IF(Point[Disabled Male]="","",Point[Disabled Male])</f>
        <v/>
      </c>
      <c r="AI337" s="14" t="str">
        <f>IF(Point[Asset Group]="","",VLOOKUP(Point[Handrail],yes_no,2,FALSE))</f>
        <v/>
      </c>
      <c r="AJ337" s="14" t="str">
        <f>IF(Point[Asset Group]="","",VLOOKUP(Point[Baby Changing],yes_no,2,FALSE))</f>
        <v/>
      </c>
      <c r="AK337" s="14" t="str">
        <f>IF(Point[Asset Group]="","",VLOOKUP(Point[Service Room],yes_no,2,FALSE))</f>
        <v/>
      </c>
      <c r="AL337" s="14" t="str">
        <f>IF(Point[Asset Group]="","",VLOOKUP(Point[Service Tap],service_tap,2,FALSE))</f>
        <v/>
      </c>
      <c r="AM337" s="14" t="str">
        <f>IF(Point[Asset Group]="","",VLOOKUP(Point[Heating Type],wc_heating,2,FALSE))</f>
        <v/>
      </c>
      <c r="AN337" s="14" t="str">
        <f>IF(Point[Asset Group]="","",VLOOKUP(Point[Power Supply],power_supply,2,FALSE))</f>
        <v/>
      </c>
      <c r="AO337" s="14" t="str">
        <f>IF(Point[Asset Group]="","",VLOOKUP(Point[Waste Water],waste_water,2,FALSE))</f>
        <v/>
      </c>
      <c r="AP337" s="14" t="str">
        <f>IF(Point[Asset Group]="","",VLOOKUP(Point[Furniture SubType],subdom_master_gdb,2,FALSE))</f>
        <v/>
      </c>
      <c r="AQ337" s="14" t="str">
        <f>IF(Point[Asset Group]="","",VLOOKUP(Point[Concrete Pad],yes_no,2,FALSE))</f>
        <v/>
      </c>
      <c r="AR337" s="14" t="str">
        <f>IF(Point[Asset Group]="","",VLOOKUP(Point[Material],material_master,2,FALSE))</f>
        <v/>
      </c>
      <c r="AS337" s="14" t="str">
        <f>IF(Point[Asset Group]="","",VLOOKUP(Point[Plumbing],irrigation_plumbing,2,FALSE))</f>
        <v/>
      </c>
      <c r="AT337" s="14" t="str">
        <f>IF(Point[Asset Group]="","",VLOOKUP(Point[Sprinklers],irrigation_sprinklers,2,FALSE))</f>
        <v/>
      </c>
      <c r="AU337" s="14" t="str">
        <f>IF(Point[Asset Group]="","",VLOOKUP(Point[System],irrigation_system,2,FALSE))</f>
        <v/>
      </c>
      <c r="AV337" s="14" t="str">
        <f>IF(Point[Asset Group]="","",VLOOKUP(Point[Status],irrigation_status,2,FALSE))</f>
        <v/>
      </c>
      <c r="AW337" s="11" t="str">
        <f>IF(Point[Date of manufacture]="","",Point[Date of manufacture])</f>
        <v/>
      </c>
      <c r="AX337" s="14" t="str">
        <f>IF(Point[Asset Group]="","",VLOOKUP(Point[Sign Purpose],sign_purpose,2,FALSE))</f>
        <v/>
      </c>
      <c r="AY337" s="14" t="str">
        <f>IF(Point[Asset Group]="","",VLOOKUP(Point[Sign Material],material_master,2,FALSE))</f>
        <v/>
      </c>
      <c r="AZ337" s="14" t="str">
        <f>IF(Point[Asset Group]="","",VLOOKUP(Point[Affixed To],sign_affix,2,FALSE))</f>
        <v/>
      </c>
      <c r="BA337" s="14" t="str">
        <f>IF(Point[Size HxB mm]="","",Point[Size HxB mm])</f>
        <v/>
      </c>
      <c r="BB337" s="14" t="str">
        <f>IF(Point[Height m]="","",Point[Height m])</f>
        <v/>
      </c>
      <c r="BC337" s="14" t="str">
        <f>IF(Point[Asset Group]="","",VLOOKUP(Point[Post Material],material_master,2,FALSE))</f>
        <v/>
      </c>
      <c r="BD337" s="14" t="str">
        <f>IF(Point[Asset Group]="","",VLOOKUP(Point[Post Number],number,2,FALSE))</f>
        <v/>
      </c>
      <c r="BE337" s="14" t="str">
        <f>IF(Point[Asset Group]="","",VLOOKUP(Point[Structure SubType],subdom_master_gdb,2,FALSE))</f>
        <v/>
      </c>
      <c r="BF337" s="14" t="str">
        <f>IF(Point[Area m2]="","",Point[Area m2])</f>
        <v/>
      </c>
      <c r="BG337" s="14" t="str">
        <f>IF(Point[Length m]="","",Point[Length m])</f>
        <v/>
      </c>
      <c r="BH337" s="14" t="str">
        <f>IF(Point[Width m]="","",Point[Width m])</f>
        <v/>
      </c>
      <c r="BI337" s="14" t="str">
        <f>IF(Point[Diameter m]="","",Point[Diameter m])</f>
        <v/>
      </c>
      <c r="BJ337" s="14" t="str">
        <f>IF(Point[Asset Group]="","",VLOOKUP(Point[Number of Pipes],number,2,FALSE))</f>
        <v/>
      </c>
      <c r="BK337" s="14" t="str">
        <f>IF(Point[Asset Group]="","",VLOOKUP(Point[Combined Name],2,FALSE))</f>
        <v/>
      </c>
      <c r="BL337" s="14" t="str">
        <f>IF(Point[Asset Group]="","",VLOOKUP(Point[Size Class],size_class,2,FALSE))</f>
        <v/>
      </c>
      <c r="BM337" s="14" t="str">
        <f>IF(Point[Asset Group]="","",VLOOKUP(Point[Age Class],age_class,2,FALSE))</f>
        <v/>
      </c>
      <c r="BN337" s="14" t="str">
        <f>IF(Point[Girth (cm)]="","",Point[Girth (cm)])</f>
        <v/>
      </c>
      <c r="BO337" s="14" t="str">
        <f>IF(Point[Crown Radius (m)]="","",Point[Crown Radius (m)])</f>
        <v/>
      </c>
      <c r="BP337" s="14" t="str">
        <f>IF(Point[Asset Group]="","",VLOOKUP(Point[Rooting Environment],root_enviro,2,FALSE))</f>
        <v/>
      </c>
      <c r="BQ337" s="14" t="str">
        <f>IF(Point[Asset Group]="","",VLOOKUP(Point[Tree Surround],tree_surround,2,FALSE))</f>
        <v/>
      </c>
      <c r="BR337" s="14" t="str">
        <f>IF(Point[Asset Group]="","",VLOOKUP(Point[Tree Grill],yes_no,2,FALSE))</f>
        <v/>
      </c>
      <c r="BS337" s="14" t="str">
        <f>IF(Point[Asset Group]="","",VLOOKUP(Point[Tree Location],tree_location,2,FALSE))</f>
        <v/>
      </c>
    </row>
    <row r="338" spans="1:71" s="3" customFormat="1" x14ac:dyDescent="0.2">
      <c r="A338" s="3" t="str">
        <f>IF(Point[DWG File Name]="","",Point[DWG File Name])</f>
        <v/>
      </c>
      <c r="B338" s="3" t="str">
        <f>IF(Point[DWG Layer Name]="","",Point[DWG Layer Name])</f>
        <v/>
      </c>
      <c r="C338" s="3" t="str">
        <f>IF(Point[DWG Handle]="","",Point[DWG Handle])</f>
        <v/>
      </c>
      <c r="D338" s="58" t="str">
        <f>IF(Point[X]="","",Point[X])</f>
        <v/>
      </c>
      <c r="E338" s="58" t="str">
        <f>IF(Point[Y]="","",Point[Y])</f>
        <v/>
      </c>
      <c r="F338" s="3" t="str">
        <f>IF(Point[Replacement Asset]="","",Point[Replacement Asset])</f>
        <v/>
      </c>
      <c r="G338" s="3" t="str">
        <f>IF(Point[Asset ID]="","",UPPER(Point[Asset ID]))</f>
        <v/>
      </c>
      <c r="H338" s="3" t="str">
        <f>IF(Point[Asset Group]="","",VLOOKUP(Point[Asset Group],asset_grp_pt,4,FALSE))</f>
        <v/>
      </c>
      <c r="I338" s="3" t="str">
        <f>IF(Point[Asset Group]="","",VLOOKUP(Point[Asset Group],asset_grp_pt,2,FALSE))</f>
        <v/>
      </c>
      <c r="J338" s="3" t="str">
        <f>IF(Point[Asset Group]="","",VLOOKUP(Point[Asset Group],asset_grp_pt,3,FALSE))</f>
        <v/>
      </c>
      <c r="K338" s="3" t="str">
        <f>IF(Point[Asset Group]="","",VLOOKUP(Point[Asset Type],type_master_list,2,FALSE))</f>
        <v/>
      </c>
      <c r="L338" s="3" t="str">
        <f>IF(Point[Asset Name]="","",PROPER(Point[Asset Name]))</f>
        <v/>
      </c>
      <c r="M338" s="11" t="str">
        <f>IF(Point[Install Date]="","",Point[Install Date])</f>
        <v/>
      </c>
      <c r="N338" s="11" t="str">
        <f>IF(Point[Note]="","",PROPER(Point[Note]))</f>
        <v/>
      </c>
      <c r="O338" s="11" t="str">
        <f>IF(Point[Resource Consent Number]="","",UPPER(Point[Resource Consent Number]))</f>
        <v/>
      </c>
      <c r="P338" s="53" t="str">
        <f>IF(Point[Asset Unit Cost]="","",Point[Asset Unit Cost])</f>
        <v/>
      </c>
      <c r="Q338" s="11" t="str">
        <f>IF(Point[Added By]="","",UPPER(Point[Added By]))</f>
        <v/>
      </c>
      <c r="R338" s="11" t="str">
        <f>IF(Point[Added Date]="","",Point[Added Date])</f>
        <v/>
      </c>
      <c r="S338" s="14" t="str">
        <f>IF(Point[Z COORD]="","",Point[Z COORD])</f>
        <v/>
      </c>
      <c r="T338" s="14" t="str">
        <f>IF(Point[Asset Description]="","",PROPER(Point[Asset Description]))</f>
        <v/>
      </c>
      <c r="U338" s="14" t="str">
        <f>IF(Point[[Artist ]]="","",PROPER(Point[[Artist ]]))</f>
        <v/>
      </c>
      <c r="V338" s="14" t="str">
        <f>IF(Point[Material Notes]="","",PROPER(Point[Material Notes]))</f>
        <v/>
      </c>
      <c r="W338" s="14" t="str">
        <f>IF(Point[Dimension Notes]="","",Point[Dimension Notes])</f>
        <v/>
      </c>
      <c r="X338" s="14" t="str">
        <f>IF(Point[List]="","",VLOOKUP(Point[Burner Number],number,2,FALSE))</f>
        <v/>
      </c>
      <c r="Y338" s="14" t="str">
        <f>IF(Point[List]="","",VLOOKUP(Point[Fuel],bbq_fuel,2,FALSE))</f>
        <v/>
      </c>
      <c r="Z338" s="14" t="str">
        <f>IF(Point[List]="","",VLOOKUP(Point[Cabinet Material],bbq_material,2,FALSE))</f>
        <v/>
      </c>
      <c r="AA338" s="14" t="str">
        <f>IF(Point[Asset Group]="","",VLOOKUP(Point[Manufacturer],manufacturer,2,FALSE))</f>
        <v/>
      </c>
      <c r="AB338" s="14" t="str">
        <f>IF(Point[Uinsex WC]="","",Point[Uinsex WC])</f>
        <v/>
      </c>
      <c r="AC338" s="14" t="str">
        <f>IF(Point[Female WC]="","",Point[Female WC])</f>
        <v/>
      </c>
      <c r="AD338" s="14" t="str">
        <f>IF(Point[Male WC]="","",Point[Male WC])</f>
        <v/>
      </c>
      <c r="AE338" s="14" t="str">
        <f>IF(Point[Urinal]="","",Point[Urinal])</f>
        <v/>
      </c>
      <c r="AF338" s="14" t="str">
        <f>IF(Point[Disabled Unisex]="","",Point[Disabled Unisex])</f>
        <v/>
      </c>
      <c r="AG338" s="14" t="str">
        <f>IF(Point[Disabled Female]="","",Point[Disabled Female])</f>
        <v/>
      </c>
      <c r="AH338" s="14" t="str">
        <f>IF(Point[Disabled Male]="","",Point[Disabled Male])</f>
        <v/>
      </c>
      <c r="AI338" s="14" t="str">
        <f>IF(Point[Asset Group]="","",VLOOKUP(Point[Handrail],yes_no,2,FALSE))</f>
        <v/>
      </c>
      <c r="AJ338" s="14" t="str">
        <f>IF(Point[Asset Group]="","",VLOOKUP(Point[Baby Changing],yes_no,2,FALSE))</f>
        <v/>
      </c>
      <c r="AK338" s="14" t="str">
        <f>IF(Point[Asset Group]="","",VLOOKUP(Point[Service Room],yes_no,2,FALSE))</f>
        <v/>
      </c>
      <c r="AL338" s="14" t="str">
        <f>IF(Point[Asset Group]="","",VLOOKUP(Point[Service Tap],service_tap,2,FALSE))</f>
        <v/>
      </c>
      <c r="AM338" s="14" t="str">
        <f>IF(Point[Asset Group]="","",VLOOKUP(Point[Heating Type],wc_heating,2,FALSE))</f>
        <v/>
      </c>
      <c r="AN338" s="14" t="str">
        <f>IF(Point[Asset Group]="","",VLOOKUP(Point[Power Supply],power_supply,2,FALSE))</f>
        <v/>
      </c>
      <c r="AO338" s="14" t="str">
        <f>IF(Point[Asset Group]="","",VLOOKUP(Point[Waste Water],waste_water,2,FALSE))</f>
        <v/>
      </c>
      <c r="AP338" s="14" t="str">
        <f>IF(Point[Asset Group]="","",VLOOKUP(Point[Furniture SubType],subdom_master_gdb,2,FALSE))</f>
        <v/>
      </c>
      <c r="AQ338" s="14" t="str">
        <f>IF(Point[Asset Group]="","",VLOOKUP(Point[Concrete Pad],yes_no,2,FALSE))</f>
        <v/>
      </c>
      <c r="AR338" s="14" t="str">
        <f>IF(Point[Asset Group]="","",VLOOKUP(Point[Material],material_master,2,FALSE))</f>
        <v/>
      </c>
      <c r="AS338" s="14" t="str">
        <f>IF(Point[Asset Group]="","",VLOOKUP(Point[Plumbing],irrigation_plumbing,2,FALSE))</f>
        <v/>
      </c>
      <c r="AT338" s="14" t="str">
        <f>IF(Point[Asset Group]="","",VLOOKUP(Point[Sprinklers],irrigation_sprinklers,2,FALSE))</f>
        <v/>
      </c>
      <c r="AU338" s="14" t="str">
        <f>IF(Point[Asset Group]="","",VLOOKUP(Point[System],irrigation_system,2,FALSE))</f>
        <v/>
      </c>
      <c r="AV338" s="14" t="str">
        <f>IF(Point[Asset Group]="","",VLOOKUP(Point[Status],irrigation_status,2,FALSE))</f>
        <v/>
      </c>
      <c r="AW338" s="11" t="str">
        <f>IF(Point[Date of manufacture]="","",Point[Date of manufacture])</f>
        <v/>
      </c>
      <c r="AX338" s="14" t="str">
        <f>IF(Point[Asset Group]="","",VLOOKUP(Point[Sign Purpose],sign_purpose,2,FALSE))</f>
        <v/>
      </c>
      <c r="AY338" s="14" t="str">
        <f>IF(Point[Asset Group]="","",VLOOKUP(Point[Sign Material],material_master,2,FALSE))</f>
        <v/>
      </c>
      <c r="AZ338" s="14" t="str">
        <f>IF(Point[Asset Group]="","",VLOOKUP(Point[Affixed To],sign_affix,2,FALSE))</f>
        <v/>
      </c>
      <c r="BA338" s="14" t="str">
        <f>IF(Point[Size HxB mm]="","",Point[Size HxB mm])</f>
        <v/>
      </c>
      <c r="BB338" s="14" t="str">
        <f>IF(Point[Height m]="","",Point[Height m])</f>
        <v/>
      </c>
      <c r="BC338" s="14" t="str">
        <f>IF(Point[Asset Group]="","",VLOOKUP(Point[Post Material],material_master,2,FALSE))</f>
        <v/>
      </c>
      <c r="BD338" s="14" t="str">
        <f>IF(Point[Asset Group]="","",VLOOKUP(Point[Post Number],number,2,FALSE))</f>
        <v/>
      </c>
      <c r="BE338" s="14" t="str">
        <f>IF(Point[Asset Group]="","",VLOOKUP(Point[Structure SubType],subdom_master_gdb,2,FALSE))</f>
        <v/>
      </c>
      <c r="BF338" s="14" t="str">
        <f>IF(Point[Area m2]="","",Point[Area m2])</f>
        <v/>
      </c>
      <c r="BG338" s="14" t="str">
        <f>IF(Point[Length m]="","",Point[Length m])</f>
        <v/>
      </c>
      <c r="BH338" s="14" t="str">
        <f>IF(Point[Width m]="","",Point[Width m])</f>
        <v/>
      </c>
      <c r="BI338" s="14" t="str">
        <f>IF(Point[Diameter m]="","",Point[Diameter m])</f>
        <v/>
      </c>
      <c r="BJ338" s="14" t="str">
        <f>IF(Point[Asset Group]="","",VLOOKUP(Point[Number of Pipes],number,2,FALSE))</f>
        <v/>
      </c>
      <c r="BK338" s="14" t="str">
        <f>IF(Point[Asset Group]="","",VLOOKUP(Point[Combined Name],2,FALSE))</f>
        <v/>
      </c>
      <c r="BL338" s="14" t="str">
        <f>IF(Point[Asset Group]="","",VLOOKUP(Point[Size Class],size_class,2,FALSE))</f>
        <v/>
      </c>
      <c r="BM338" s="14" t="str">
        <f>IF(Point[Asset Group]="","",VLOOKUP(Point[Age Class],age_class,2,FALSE))</f>
        <v/>
      </c>
      <c r="BN338" s="14" t="str">
        <f>IF(Point[Girth (cm)]="","",Point[Girth (cm)])</f>
        <v/>
      </c>
      <c r="BO338" s="14" t="str">
        <f>IF(Point[Crown Radius (m)]="","",Point[Crown Radius (m)])</f>
        <v/>
      </c>
      <c r="BP338" s="14" t="str">
        <f>IF(Point[Asset Group]="","",VLOOKUP(Point[Rooting Environment],root_enviro,2,FALSE))</f>
        <v/>
      </c>
      <c r="BQ338" s="14" t="str">
        <f>IF(Point[Asset Group]="","",VLOOKUP(Point[Tree Surround],tree_surround,2,FALSE))</f>
        <v/>
      </c>
      <c r="BR338" s="14" t="str">
        <f>IF(Point[Asset Group]="","",VLOOKUP(Point[Tree Grill],yes_no,2,FALSE))</f>
        <v/>
      </c>
      <c r="BS338" s="14" t="str">
        <f>IF(Point[Asset Group]="","",VLOOKUP(Point[Tree Location],tree_location,2,FALSE))</f>
        <v/>
      </c>
    </row>
    <row r="339" spans="1:71" s="3" customFormat="1" x14ac:dyDescent="0.2">
      <c r="A339" s="3" t="str">
        <f>IF(Point[DWG File Name]="","",Point[DWG File Name])</f>
        <v/>
      </c>
      <c r="B339" s="3" t="str">
        <f>IF(Point[DWG Layer Name]="","",Point[DWG Layer Name])</f>
        <v/>
      </c>
      <c r="C339" s="3" t="str">
        <f>IF(Point[DWG Handle]="","",Point[DWG Handle])</f>
        <v/>
      </c>
      <c r="D339" s="58" t="str">
        <f>IF(Point[X]="","",Point[X])</f>
        <v/>
      </c>
      <c r="E339" s="58" t="str">
        <f>IF(Point[Y]="","",Point[Y])</f>
        <v/>
      </c>
      <c r="F339" s="3" t="str">
        <f>IF(Point[Replacement Asset]="","",Point[Replacement Asset])</f>
        <v/>
      </c>
      <c r="G339" s="3" t="str">
        <f>IF(Point[Asset ID]="","",UPPER(Point[Asset ID]))</f>
        <v/>
      </c>
      <c r="H339" s="3" t="str">
        <f>IF(Point[Asset Group]="","",VLOOKUP(Point[Asset Group],asset_grp_pt,4,FALSE))</f>
        <v/>
      </c>
      <c r="I339" s="3" t="str">
        <f>IF(Point[Asset Group]="","",VLOOKUP(Point[Asset Group],asset_grp_pt,2,FALSE))</f>
        <v/>
      </c>
      <c r="J339" s="3" t="str">
        <f>IF(Point[Asset Group]="","",VLOOKUP(Point[Asset Group],asset_grp_pt,3,FALSE))</f>
        <v/>
      </c>
      <c r="K339" s="3" t="str">
        <f>IF(Point[Asset Group]="","",VLOOKUP(Point[Asset Type],type_master_list,2,FALSE))</f>
        <v/>
      </c>
      <c r="L339" s="3" t="str">
        <f>IF(Point[Asset Name]="","",PROPER(Point[Asset Name]))</f>
        <v/>
      </c>
      <c r="M339" s="11" t="str">
        <f>IF(Point[Install Date]="","",Point[Install Date])</f>
        <v/>
      </c>
      <c r="N339" s="11" t="str">
        <f>IF(Point[Note]="","",PROPER(Point[Note]))</f>
        <v/>
      </c>
      <c r="O339" s="11" t="str">
        <f>IF(Point[Resource Consent Number]="","",UPPER(Point[Resource Consent Number]))</f>
        <v/>
      </c>
      <c r="P339" s="53" t="str">
        <f>IF(Point[Asset Unit Cost]="","",Point[Asset Unit Cost])</f>
        <v/>
      </c>
      <c r="Q339" s="11" t="str">
        <f>IF(Point[Added By]="","",UPPER(Point[Added By]))</f>
        <v/>
      </c>
      <c r="R339" s="11" t="str">
        <f>IF(Point[Added Date]="","",Point[Added Date])</f>
        <v/>
      </c>
      <c r="S339" s="14" t="str">
        <f>IF(Point[Z COORD]="","",Point[Z COORD])</f>
        <v/>
      </c>
      <c r="T339" s="14" t="str">
        <f>IF(Point[Asset Description]="","",PROPER(Point[Asset Description]))</f>
        <v/>
      </c>
      <c r="U339" s="14" t="str">
        <f>IF(Point[[Artist ]]="","",PROPER(Point[[Artist ]]))</f>
        <v/>
      </c>
      <c r="V339" s="14" t="str">
        <f>IF(Point[Material Notes]="","",PROPER(Point[Material Notes]))</f>
        <v/>
      </c>
      <c r="W339" s="14" t="str">
        <f>IF(Point[Dimension Notes]="","",Point[Dimension Notes])</f>
        <v/>
      </c>
      <c r="X339" s="14" t="str">
        <f>IF(Point[List]="","",VLOOKUP(Point[Burner Number],number,2,FALSE))</f>
        <v/>
      </c>
      <c r="Y339" s="14" t="str">
        <f>IF(Point[List]="","",VLOOKUP(Point[Fuel],bbq_fuel,2,FALSE))</f>
        <v/>
      </c>
      <c r="Z339" s="14" t="str">
        <f>IF(Point[List]="","",VLOOKUP(Point[Cabinet Material],bbq_material,2,FALSE))</f>
        <v/>
      </c>
      <c r="AA339" s="14" t="str">
        <f>IF(Point[Asset Group]="","",VLOOKUP(Point[Manufacturer],manufacturer,2,FALSE))</f>
        <v/>
      </c>
      <c r="AB339" s="14" t="str">
        <f>IF(Point[Uinsex WC]="","",Point[Uinsex WC])</f>
        <v/>
      </c>
      <c r="AC339" s="14" t="str">
        <f>IF(Point[Female WC]="","",Point[Female WC])</f>
        <v/>
      </c>
      <c r="AD339" s="14" t="str">
        <f>IF(Point[Male WC]="","",Point[Male WC])</f>
        <v/>
      </c>
      <c r="AE339" s="14" t="str">
        <f>IF(Point[Urinal]="","",Point[Urinal])</f>
        <v/>
      </c>
      <c r="AF339" s="14" t="str">
        <f>IF(Point[Disabled Unisex]="","",Point[Disabled Unisex])</f>
        <v/>
      </c>
      <c r="AG339" s="14" t="str">
        <f>IF(Point[Disabled Female]="","",Point[Disabled Female])</f>
        <v/>
      </c>
      <c r="AH339" s="14" t="str">
        <f>IF(Point[Disabled Male]="","",Point[Disabled Male])</f>
        <v/>
      </c>
      <c r="AI339" s="14" t="str">
        <f>IF(Point[Asset Group]="","",VLOOKUP(Point[Handrail],yes_no,2,FALSE))</f>
        <v/>
      </c>
      <c r="AJ339" s="14" t="str">
        <f>IF(Point[Asset Group]="","",VLOOKUP(Point[Baby Changing],yes_no,2,FALSE))</f>
        <v/>
      </c>
      <c r="AK339" s="14" t="str">
        <f>IF(Point[Asset Group]="","",VLOOKUP(Point[Service Room],yes_no,2,FALSE))</f>
        <v/>
      </c>
      <c r="AL339" s="14" t="str">
        <f>IF(Point[Asset Group]="","",VLOOKUP(Point[Service Tap],service_tap,2,FALSE))</f>
        <v/>
      </c>
      <c r="AM339" s="14" t="str">
        <f>IF(Point[Asset Group]="","",VLOOKUP(Point[Heating Type],wc_heating,2,FALSE))</f>
        <v/>
      </c>
      <c r="AN339" s="14" t="str">
        <f>IF(Point[Asset Group]="","",VLOOKUP(Point[Power Supply],power_supply,2,FALSE))</f>
        <v/>
      </c>
      <c r="AO339" s="14" t="str">
        <f>IF(Point[Asset Group]="","",VLOOKUP(Point[Waste Water],waste_water,2,FALSE))</f>
        <v/>
      </c>
      <c r="AP339" s="14" t="str">
        <f>IF(Point[Asset Group]="","",VLOOKUP(Point[Furniture SubType],subdom_master_gdb,2,FALSE))</f>
        <v/>
      </c>
      <c r="AQ339" s="14" t="str">
        <f>IF(Point[Asset Group]="","",VLOOKUP(Point[Concrete Pad],yes_no,2,FALSE))</f>
        <v/>
      </c>
      <c r="AR339" s="14" t="str">
        <f>IF(Point[Asset Group]="","",VLOOKUP(Point[Material],material_master,2,FALSE))</f>
        <v/>
      </c>
      <c r="AS339" s="14" t="str">
        <f>IF(Point[Asset Group]="","",VLOOKUP(Point[Plumbing],irrigation_plumbing,2,FALSE))</f>
        <v/>
      </c>
      <c r="AT339" s="14" t="str">
        <f>IF(Point[Asset Group]="","",VLOOKUP(Point[Sprinklers],irrigation_sprinklers,2,FALSE))</f>
        <v/>
      </c>
      <c r="AU339" s="14" t="str">
        <f>IF(Point[Asset Group]="","",VLOOKUP(Point[System],irrigation_system,2,FALSE))</f>
        <v/>
      </c>
      <c r="AV339" s="14" t="str">
        <f>IF(Point[Asset Group]="","",VLOOKUP(Point[Status],irrigation_status,2,FALSE))</f>
        <v/>
      </c>
      <c r="AW339" s="11" t="str">
        <f>IF(Point[Date of manufacture]="","",Point[Date of manufacture])</f>
        <v/>
      </c>
      <c r="AX339" s="14" t="str">
        <f>IF(Point[Asset Group]="","",VLOOKUP(Point[Sign Purpose],sign_purpose,2,FALSE))</f>
        <v/>
      </c>
      <c r="AY339" s="14" t="str">
        <f>IF(Point[Asset Group]="","",VLOOKUP(Point[Sign Material],material_master,2,FALSE))</f>
        <v/>
      </c>
      <c r="AZ339" s="14" t="str">
        <f>IF(Point[Asset Group]="","",VLOOKUP(Point[Affixed To],sign_affix,2,FALSE))</f>
        <v/>
      </c>
      <c r="BA339" s="14" t="str">
        <f>IF(Point[Size HxB mm]="","",Point[Size HxB mm])</f>
        <v/>
      </c>
      <c r="BB339" s="14" t="str">
        <f>IF(Point[Height m]="","",Point[Height m])</f>
        <v/>
      </c>
      <c r="BC339" s="14" t="str">
        <f>IF(Point[Asset Group]="","",VLOOKUP(Point[Post Material],material_master,2,FALSE))</f>
        <v/>
      </c>
      <c r="BD339" s="14" t="str">
        <f>IF(Point[Asset Group]="","",VLOOKUP(Point[Post Number],number,2,FALSE))</f>
        <v/>
      </c>
      <c r="BE339" s="14" t="str">
        <f>IF(Point[Asset Group]="","",VLOOKUP(Point[Structure SubType],subdom_master_gdb,2,FALSE))</f>
        <v/>
      </c>
      <c r="BF339" s="14" t="str">
        <f>IF(Point[Area m2]="","",Point[Area m2])</f>
        <v/>
      </c>
      <c r="BG339" s="14" t="str">
        <f>IF(Point[Length m]="","",Point[Length m])</f>
        <v/>
      </c>
      <c r="BH339" s="14" t="str">
        <f>IF(Point[Width m]="","",Point[Width m])</f>
        <v/>
      </c>
      <c r="BI339" s="14" t="str">
        <f>IF(Point[Diameter m]="","",Point[Diameter m])</f>
        <v/>
      </c>
      <c r="BJ339" s="14" t="str">
        <f>IF(Point[Asset Group]="","",VLOOKUP(Point[Number of Pipes],number,2,FALSE))</f>
        <v/>
      </c>
      <c r="BK339" s="14" t="str">
        <f>IF(Point[Asset Group]="","",VLOOKUP(Point[Combined Name],2,FALSE))</f>
        <v/>
      </c>
      <c r="BL339" s="14" t="str">
        <f>IF(Point[Asset Group]="","",VLOOKUP(Point[Size Class],size_class,2,FALSE))</f>
        <v/>
      </c>
      <c r="BM339" s="14" t="str">
        <f>IF(Point[Asset Group]="","",VLOOKUP(Point[Age Class],age_class,2,FALSE))</f>
        <v/>
      </c>
      <c r="BN339" s="14" t="str">
        <f>IF(Point[Girth (cm)]="","",Point[Girth (cm)])</f>
        <v/>
      </c>
      <c r="BO339" s="14" t="str">
        <f>IF(Point[Crown Radius (m)]="","",Point[Crown Radius (m)])</f>
        <v/>
      </c>
      <c r="BP339" s="14" t="str">
        <f>IF(Point[Asset Group]="","",VLOOKUP(Point[Rooting Environment],root_enviro,2,FALSE))</f>
        <v/>
      </c>
      <c r="BQ339" s="14" t="str">
        <f>IF(Point[Asset Group]="","",VLOOKUP(Point[Tree Surround],tree_surround,2,FALSE))</f>
        <v/>
      </c>
      <c r="BR339" s="14" t="str">
        <f>IF(Point[Asset Group]="","",VLOOKUP(Point[Tree Grill],yes_no,2,FALSE))</f>
        <v/>
      </c>
      <c r="BS339" s="14" t="str">
        <f>IF(Point[Asset Group]="","",VLOOKUP(Point[Tree Location],tree_location,2,FALSE))</f>
        <v/>
      </c>
    </row>
    <row r="340" spans="1:71" s="3" customFormat="1" x14ac:dyDescent="0.2">
      <c r="A340" s="3" t="str">
        <f>IF(Point[DWG File Name]="","",Point[DWG File Name])</f>
        <v/>
      </c>
      <c r="B340" s="3" t="str">
        <f>IF(Point[DWG Layer Name]="","",Point[DWG Layer Name])</f>
        <v/>
      </c>
      <c r="C340" s="3" t="str">
        <f>IF(Point[DWG Handle]="","",Point[DWG Handle])</f>
        <v/>
      </c>
      <c r="D340" s="58" t="str">
        <f>IF(Point[X]="","",Point[X])</f>
        <v/>
      </c>
      <c r="E340" s="58" t="str">
        <f>IF(Point[Y]="","",Point[Y])</f>
        <v/>
      </c>
      <c r="F340" s="3" t="str">
        <f>IF(Point[Replacement Asset]="","",Point[Replacement Asset])</f>
        <v/>
      </c>
      <c r="G340" s="3" t="str">
        <f>IF(Point[Asset ID]="","",UPPER(Point[Asset ID]))</f>
        <v/>
      </c>
      <c r="H340" s="3" t="str">
        <f>IF(Point[Asset Group]="","",VLOOKUP(Point[Asset Group],asset_grp_pt,4,FALSE))</f>
        <v/>
      </c>
      <c r="I340" s="3" t="str">
        <f>IF(Point[Asset Group]="","",VLOOKUP(Point[Asset Group],asset_grp_pt,2,FALSE))</f>
        <v/>
      </c>
      <c r="J340" s="3" t="str">
        <f>IF(Point[Asset Group]="","",VLOOKUP(Point[Asset Group],asset_grp_pt,3,FALSE))</f>
        <v/>
      </c>
      <c r="K340" s="3" t="str">
        <f>IF(Point[Asset Group]="","",VLOOKUP(Point[Asset Type],type_master_list,2,FALSE))</f>
        <v/>
      </c>
      <c r="L340" s="3" t="str">
        <f>IF(Point[Asset Name]="","",PROPER(Point[Asset Name]))</f>
        <v/>
      </c>
      <c r="M340" s="11" t="str">
        <f>IF(Point[Install Date]="","",Point[Install Date])</f>
        <v/>
      </c>
      <c r="N340" s="11" t="str">
        <f>IF(Point[Note]="","",PROPER(Point[Note]))</f>
        <v/>
      </c>
      <c r="O340" s="11" t="str">
        <f>IF(Point[Resource Consent Number]="","",UPPER(Point[Resource Consent Number]))</f>
        <v/>
      </c>
      <c r="P340" s="53" t="str">
        <f>IF(Point[Asset Unit Cost]="","",Point[Asset Unit Cost])</f>
        <v/>
      </c>
      <c r="Q340" s="11" t="str">
        <f>IF(Point[Added By]="","",UPPER(Point[Added By]))</f>
        <v/>
      </c>
      <c r="R340" s="11" t="str">
        <f>IF(Point[Added Date]="","",Point[Added Date])</f>
        <v/>
      </c>
      <c r="S340" s="14" t="str">
        <f>IF(Point[Z COORD]="","",Point[Z COORD])</f>
        <v/>
      </c>
      <c r="T340" s="14" t="str">
        <f>IF(Point[Asset Description]="","",PROPER(Point[Asset Description]))</f>
        <v/>
      </c>
      <c r="U340" s="14" t="str">
        <f>IF(Point[[Artist ]]="","",PROPER(Point[[Artist ]]))</f>
        <v/>
      </c>
      <c r="V340" s="14" t="str">
        <f>IF(Point[Material Notes]="","",PROPER(Point[Material Notes]))</f>
        <v/>
      </c>
      <c r="W340" s="14" t="str">
        <f>IF(Point[Dimension Notes]="","",Point[Dimension Notes])</f>
        <v/>
      </c>
      <c r="X340" s="14" t="str">
        <f>IF(Point[List]="","",VLOOKUP(Point[Burner Number],number,2,FALSE))</f>
        <v/>
      </c>
      <c r="Y340" s="14" t="str">
        <f>IF(Point[List]="","",VLOOKUP(Point[Fuel],bbq_fuel,2,FALSE))</f>
        <v/>
      </c>
      <c r="Z340" s="14" t="str">
        <f>IF(Point[List]="","",VLOOKUP(Point[Cabinet Material],bbq_material,2,FALSE))</f>
        <v/>
      </c>
      <c r="AA340" s="14" t="str">
        <f>IF(Point[Asset Group]="","",VLOOKUP(Point[Manufacturer],manufacturer,2,FALSE))</f>
        <v/>
      </c>
      <c r="AB340" s="14" t="str">
        <f>IF(Point[Uinsex WC]="","",Point[Uinsex WC])</f>
        <v/>
      </c>
      <c r="AC340" s="14" t="str">
        <f>IF(Point[Female WC]="","",Point[Female WC])</f>
        <v/>
      </c>
      <c r="AD340" s="14" t="str">
        <f>IF(Point[Male WC]="","",Point[Male WC])</f>
        <v/>
      </c>
      <c r="AE340" s="14" t="str">
        <f>IF(Point[Urinal]="","",Point[Urinal])</f>
        <v/>
      </c>
      <c r="AF340" s="14" t="str">
        <f>IF(Point[Disabled Unisex]="","",Point[Disabled Unisex])</f>
        <v/>
      </c>
      <c r="AG340" s="14" t="str">
        <f>IF(Point[Disabled Female]="","",Point[Disabled Female])</f>
        <v/>
      </c>
      <c r="AH340" s="14" t="str">
        <f>IF(Point[Disabled Male]="","",Point[Disabled Male])</f>
        <v/>
      </c>
      <c r="AI340" s="14" t="str">
        <f>IF(Point[Asset Group]="","",VLOOKUP(Point[Handrail],yes_no,2,FALSE))</f>
        <v/>
      </c>
      <c r="AJ340" s="14" t="str">
        <f>IF(Point[Asset Group]="","",VLOOKUP(Point[Baby Changing],yes_no,2,FALSE))</f>
        <v/>
      </c>
      <c r="AK340" s="14" t="str">
        <f>IF(Point[Asset Group]="","",VLOOKUP(Point[Service Room],yes_no,2,FALSE))</f>
        <v/>
      </c>
      <c r="AL340" s="14" t="str">
        <f>IF(Point[Asset Group]="","",VLOOKUP(Point[Service Tap],service_tap,2,FALSE))</f>
        <v/>
      </c>
      <c r="AM340" s="14" t="str">
        <f>IF(Point[Asset Group]="","",VLOOKUP(Point[Heating Type],wc_heating,2,FALSE))</f>
        <v/>
      </c>
      <c r="AN340" s="14" t="str">
        <f>IF(Point[Asset Group]="","",VLOOKUP(Point[Power Supply],power_supply,2,FALSE))</f>
        <v/>
      </c>
      <c r="AO340" s="14" t="str">
        <f>IF(Point[Asset Group]="","",VLOOKUP(Point[Waste Water],waste_water,2,FALSE))</f>
        <v/>
      </c>
      <c r="AP340" s="14" t="str">
        <f>IF(Point[Asset Group]="","",VLOOKUP(Point[Furniture SubType],subdom_master_gdb,2,FALSE))</f>
        <v/>
      </c>
      <c r="AQ340" s="14" t="str">
        <f>IF(Point[Asset Group]="","",VLOOKUP(Point[Concrete Pad],yes_no,2,FALSE))</f>
        <v/>
      </c>
      <c r="AR340" s="14" t="str">
        <f>IF(Point[Asset Group]="","",VLOOKUP(Point[Material],material_master,2,FALSE))</f>
        <v/>
      </c>
      <c r="AS340" s="14" t="str">
        <f>IF(Point[Asset Group]="","",VLOOKUP(Point[Plumbing],irrigation_plumbing,2,FALSE))</f>
        <v/>
      </c>
      <c r="AT340" s="14" t="str">
        <f>IF(Point[Asset Group]="","",VLOOKUP(Point[Sprinklers],irrigation_sprinklers,2,FALSE))</f>
        <v/>
      </c>
      <c r="AU340" s="14" t="str">
        <f>IF(Point[Asset Group]="","",VLOOKUP(Point[System],irrigation_system,2,FALSE))</f>
        <v/>
      </c>
      <c r="AV340" s="14" t="str">
        <f>IF(Point[Asset Group]="","",VLOOKUP(Point[Status],irrigation_status,2,FALSE))</f>
        <v/>
      </c>
      <c r="AW340" s="11" t="str">
        <f>IF(Point[Date of manufacture]="","",Point[Date of manufacture])</f>
        <v/>
      </c>
      <c r="AX340" s="14" t="str">
        <f>IF(Point[Asset Group]="","",VLOOKUP(Point[Sign Purpose],sign_purpose,2,FALSE))</f>
        <v/>
      </c>
      <c r="AY340" s="14" t="str">
        <f>IF(Point[Asset Group]="","",VLOOKUP(Point[Sign Material],material_master,2,FALSE))</f>
        <v/>
      </c>
      <c r="AZ340" s="14" t="str">
        <f>IF(Point[Asset Group]="","",VLOOKUP(Point[Affixed To],sign_affix,2,FALSE))</f>
        <v/>
      </c>
      <c r="BA340" s="14" t="str">
        <f>IF(Point[Size HxB mm]="","",Point[Size HxB mm])</f>
        <v/>
      </c>
      <c r="BB340" s="14" t="str">
        <f>IF(Point[Height m]="","",Point[Height m])</f>
        <v/>
      </c>
      <c r="BC340" s="14" t="str">
        <f>IF(Point[Asset Group]="","",VLOOKUP(Point[Post Material],material_master,2,FALSE))</f>
        <v/>
      </c>
      <c r="BD340" s="14" t="str">
        <f>IF(Point[Asset Group]="","",VLOOKUP(Point[Post Number],number,2,FALSE))</f>
        <v/>
      </c>
      <c r="BE340" s="14" t="str">
        <f>IF(Point[Asset Group]="","",VLOOKUP(Point[Structure SubType],subdom_master_gdb,2,FALSE))</f>
        <v/>
      </c>
      <c r="BF340" s="14" t="str">
        <f>IF(Point[Area m2]="","",Point[Area m2])</f>
        <v/>
      </c>
      <c r="BG340" s="14" t="str">
        <f>IF(Point[Length m]="","",Point[Length m])</f>
        <v/>
      </c>
      <c r="BH340" s="14" t="str">
        <f>IF(Point[Width m]="","",Point[Width m])</f>
        <v/>
      </c>
      <c r="BI340" s="14" t="str">
        <f>IF(Point[Diameter m]="","",Point[Diameter m])</f>
        <v/>
      </c>
      <c r="BJ340" s="14" t="str">
        <f>IF(Point[Asset Group]="","",VLOOKUP(Point[Number of Pipes],number,2,FALSE))</f>
        <v/>
      </c>
      <c r="BK340" s="14" t="str">
        <f>IF(Point[Asset Group]="","",VLOOKUP(Point[Combined Name],2,FALSE))</f>
        <v/>
      </c>
      <c r="BL340" s="14" t="str">
        <f>IF(Point[Asset Group]="","",VLOOKUP(Point[Size Class],size_class,2,FALSE))</f>
        <v/>
      </c>
      <c r="BM340" s="14" t="str">
        <f>IF(Point[Asset Group]="","",VLOOKUP(Point[Age Class],age_class,2,FALSE))</f>
        <v/>
      </c>
      <c r="BN340" s="14" t="str">
        <f>IF(Point[Girth (cm)]="","",Point[Girth (cm)])</f>
        <v/>
      </c>
      <c r="BO340" s="14" t="str">
        <f>IF(Point[Crown Radius (m)]="","",Point[Crown Radius (m)])</f>
        <v/>
      </c>
      <c r="BP340" s="14" t="str">
        <f>IF(Point[Asset Group]="","",VLOOKUP(Point[Rooting Environment],root_enviro,2,FALSE))</f>
        <v/>
      </c>
      <c r="BQ340" s="14" t="str">
        <f>IF(Point[Asset Group]="","",VLOOKUP(Point[Tree Surround],tree_surround,2,FALSE))</f>
        <v/>
      </c>
      <c r="BR340" s="14" t="str">
        <f>IF(Point[Asset Group]="","",VLOOKUP(Point[Tree Grill],yes_no,2,FALSE))</f>
        <v/>
      </c>
      <c r="BS340" s="14" t="str">
        <f>IF(Point[Asset Group]="","",VLOOKUP(Point[Tree Location],tree_location,2,FALSE))</f>
        <v/>
      </c>
    </row>
    <row r="341" spans="1:71" s="3" customFormat="1" x14ac:dyDescent="0.2">
      <c r="A341" s="3" t="str">
        <f>IF(Point[DWG File Name]="","",Point[DWG File Name])</f>
        <v/>
      </c>
      <c r="B341" s="3" t="str">
        <f>IF(Point[DWG Layer Name]="","",Point[DWG Layer Name])</f>
        <v/>
      </c>
      <c r="C341" s="3" t="str">
        <f>IF(Point[DWG Handle]="","",Point[DWG Handle])</f>
        <v/>
      </c>
      <c r="D341" s="58" t="str">
        <f>IF(Point[X]="","",Point[X])</f>
        <v/>
      </c>
      <c r="E341" s="58" t="str">
        <f>IF(Point[Y]="","",Point[Y])</f>
        <v/>
      </c>
      <c r="F341" s="3" t="str">
        <f>IF(Point[Replacement Asset]="","",Point[Replacement Asset])</f>
        <v/>
      </c>
      <c r="G341" s="3" t="str">
        <f>IF(Point[Asset ID]="","",UPPER(Point[Asset ID]))</f>
        <v/>
      </c>
      <c r="H341" s="3" t="str">
        <f>IF(Point[Asset Group]="","",VLOOKUP(Point[Asset Group],asset_grp_pt,4,FALSE))</f>
        <v/>
      </c>
      <c r="I341" s="3" t="str">
        <f>IF(Point[Asset Group]="","",VLOOKUP(Point[Asset Group],asset_grp_pt,2,FALSE))</f>
        <v/>
      </c>
      <c r="J341" s="3" t="str">
        <f>IF(Point[Asset Group]="","",VLOOKUP(Point[Asset Group],asset_grp_pt,3,FALSE))</f>
        <v/>
      </c>
      <c r="K341" s="3" t="str">
        <f>IF(Point[Asset Group]="","",VLOOKUP(Point[Asset Type],type_master_list,2,FALSE))</f>
        <v/>
      </c>
      <c r="L341" s="3" t="str">
        <f>IF(Point[Asset Name]="","",PROPER(Point[Asset Name]))</f>
        <v/>
      </c>
      <c r="M341" s="11" t="str">
        <f>IF(Point[Install Date]="","",Point[Install Date])</f>
        <v/>
      </c>
      <c r="N341" s="11" t="str">
        <f>IF(Point[Note]="","",PROPER(Point[Note]))</f>
        <v/>
      </c>
      <c r="O341" s="11" t="str">
        <f>IF(Point[Resource Consent Number]="","",UPPER(Point[Resource Consent Number]))</f>
        <v/>
      </c>
      <c r="P341" s="53" t="str">
        <f>IF(Point[Asset Unit Cost]="","",Point[Asset Unit Cost])</f>
        <v/>
      </c>
      <c r="Q341" s="11" t="str">
        <f>IF(Point[Added By]="","",UPPER(Point[Added By]))</f>
        <v/>
      </c>
      <c r="R341" s="11" t="str">
        <f>IF(Point[Added Date]="","",Point[Added Date])</f>
        <v/>
      </c>
      <c r="S341" s="14" t="str">
        <f>IF(Point[Z COORD]="","",Point[Z COORD])</f>
        <v/>
      </c>
      <c r="T341" s="14" t="str">
        <f>IF(Point[Asset Description]="","",PROPER(Point[Asset Description]))</f>
        <v/>
      </c>
      <c r="U341" s="14" t="str">
        <f>IF(Point[[Artist ]]="","",PROPER(Point[[Artist ]]))</f>
        <v/>
      </c>
      <c r="V341" s="14" t="str">
        <f>IF(Point[Material Notes]="","",PROPER(Point[Material Notes]))</f>
        <v/>
      </c>
      <c r="W341" s="14" t="str">
        <f>IF(Point[Dimension Notes]="","",Point[Dimension Notes])</f>
        <v/>
      </c>
      <c r="X341" s="14" t="str">
        <f>IF(Point[List]="","",VLOOKUP(Point[Burner Number],number,2,FALSE))</f>
        <v/>
      </c>
      <c r="Y341" s="14" t="str">
        <f>IF(Point[List]="","",VLOOKUP(Point[Fuel],bbq_fuel,2,FALSE))</f>
        <v/>
      </c>
      <c r="Z341" s="14" t="str">
        <f>IF(Point[List]="","",VLOOKUP(Point[Cabinet Material],bbq_material,2,FALSE))</f>
        <v/>
      </c>
      <c r="AA341" s="14" t="str">
        <f>IF(Point[Asset Group]="","",VLOOKUP(Point[Manufacturer],manufacturer,2,FALSE))</f>
        <v/>
      </c>
      <c r="AB341" s="14" t="str">
        <f>IF(Point[Uinsex WC]="","",Point[Uinsex WC])</f>
        <v/>
      </c>
      <c r="AC341" s="14" t="str">
        <f>IF(Point[Female WC]="","",Point[Female WC])</f>
        <v/>
      </c>
      <c r="AD341" s="14" t="str">
        <f>IF(Point[Male WC]="","",Point[Male WC])</f>
        <v/>
      </c>
      <c r="AE341" s="14" t="str">
        <f>IF(Point[Urinal]="","",Point[Urinal])</f>
        <v/>
      </c>
      <c r="AF341" s="14" t="str">
        <f>IF(Point[Disabled Unisex]="","",Point[Disabled Unisex])</f>
        <v/>
      </c>
      <c r="AG341" s="14" t="str">
        <f>IF(Point[Disabled Female]="","",Point[Disabled Female])</f>
        <v/>
      </c>
      <c r="AH341" s="14" t="str">
        <f>IF(Point[Disabled Male]="","",Point[Disabled Male])</f>
        <v/>
      </c>
      <c r="AI341" s="14" t="str">
        <f>IF(Point[Asset Group]="","",VLOOKUP(Point[Handrail],yes_no,2,FALSE))</f>
        <v/>
      </c>
      <c r="AJ341" s="14" t="str">
        <f>IF(Point[Asset Group]="","",VLOOKUP(Point[Baby Changing],yes_no,2,FALSE))</f>
        <v/>
      </c>
      <c r="AK341" s="14" t="str">
        <f>IF(Point[Asset Group]="","",VLOOKUP(Point[Service Room],yes_no,2,FALSE))</f>
        <v/>
      </c>
      <c r="AL341" s="14" t="str">
        <f>IF(Point[Asset Group]="","",VLOOKUP(Point[Service Tap],service_tap,2,FALSE))</f>
        <v/>
      </c>
      <c r="AM341" s="14" t="str">
        <f>IF(Point[Asset Group]="","",VLOOKUP(Point[Heating Type],wc_heating,2,FALSE))</f>
        <v/>
      </c>
      <c r="AN341" s="14" t="str">
        <f>IF(Point[Asset Group]="","",VLOOKUP(Point[Power Supply],power_supply,2,FALSE))</f>
        <v/>
      </c>
      <c r="AO341" s="14" t="str">
        <f>IF(Point[Asset Group]="","",VLOOKUP(Point[Waste Water],waste_water,2,FALSE))</f>
        <v/>
      </c>
      <c r="AP341" s="14" t="str">
        <f>IF(Point[Asset Group]="","",VLOOKUP(Point[Furniture SubType],subdom_master_gdb,2,FALSE))</f>
        <v/>
      </c>
      <c r="AQ341" s="14" t="str">
        <f>IF(Point[Asset Group]="","",VLOOKUP(Point[Concrete Pad],yes_no,2,FALSE))</f>
        <v/>
      </c>
      <c r="AR341" s="14" t="str">
        <f>IF(Point[Asset Group]="","",VLOOKUP(Point[Material],material_master,2,FALSE))</f>
        <v/>
      </c>
      <c r="AS341" s="14" t="str">
        <f>IF(Point[Asset Group]="","",VLOOKUP(Point[Plumbing],irrigation_plumbing,2,FALSE))</f>
        <v/>
      </c>
      <c r="AT341" s="14" t="str">
        <f>IF(Point[Asset Group]="","",VLOOKUP(Point[Sprinklers],irrigation_sprinklers,2,FALSE))</f>
        <v/>
      </c>
      <c r="AU341" s="14" t="str">
        <f>IF(Point[Asset Group]="","",VLOOKUP(Point[System],irrigation_system,2,FALSE))</f>
        <v/>
      </c>
      <c r="AV341" s="14" t="str">
        <f>IF(Point[Asset Group]="","",VLOOKUP(Point[Status],irrigation_status,2,FALSE))</f>
        <v/>
      </c>
      <c r="AW341" s="11" t="str">
        <f>IF(Point[Date of manufacture]="","",Point[Date of manufacture])</f>
        <v/>
      </c>
      <c r="AX341" s="14" t="str">
        <f>IF(Point[Asset Group]="","",VLOOKUP(Point[Sign Purpose],sign_purpose,2,FALSE))</f>
        <v/>
      </c>
      <c r="AY341" s="14" t="str">
        <f>IF(Point[Asset Group]="","",VLOOKUP(Point[Sign Material],material_master,2,FALSE))</f>
        <v/>
      </c>
      <c r="AZ341" s="14" t="str">
        <f>IF(Point[Asset Group]="","",VLOOKUP(Point[Affixed To],sign_affix,2,FALSE))</f>
        <v/>
      </c>
      <c r="BA341" s="14" t="str">
        <f>IF(Point[Size HxB mm]="","",Point[Size HxB mm])</f>
        <v/>
      </c>
      <c r="BB341" s="14" t="str">
        <f>IF(Point[Height m]="","",Point[Height m])</f>
        <v/>
      </c>
      <c r="BC341" s="14" t="str">
        <f>IF(Point[Asset Group]="","",VLOOKUP(Point[Post Material],material_master,2,FALSE))</f>
        <v/>
      </c>
      <c r="BD341" s="14" t="str">
        <f>IF(Point[Asset Group]="","",VLOOKUP(Point[Post Number],number,2,FALSE))</f>
        <v/>
      </c>
      <c r="BE341" s="14" t="str">
        <f>IF(Point[Asset Group]="","",VLOOKUP(Point[Structure SubType],subdom_master_gdb,2,FALSE))</f>
        <v/>
      </c>
      <c r="BF341" s="14" t="str">
        <f>IF(Point[Area m2]="","",Point[Area m2])</f>
        <v/>
      </c>
      <c r="BG341" s="14" t="str">
        <f>IF(Point[Length m]="","",Point[Length m])</f>
        <v/>
      </c>
      <c r="BH341" s="14" t="str">
        <f>IF(Point[Width m]="","",Point[Width m])</f>
        <v/>
      </c>
      <c r="BI341" s="14" t="str">
        <f>IF(Point[Diameter m]="","",Point[Diameter m])</f>
        <v/>
      </c>
      <c r="BJ341" s="14" t="str">
        <f>IF(Point[Asset Group]="","",VLOOKUP(Point[Number of Pipes],number,2,FALSE))</f>
        <v/>
      </c>
      <c r="BK341" s="14" t="str">
        <f>IF(Point[Asset Group]="","",VLOOKUP(Point[Combined Name],2,FALSE))</f>
        <v/>
      </c>
      <c r="BL341" s="14" t="str">
        <f>IF(Point[Asset Group]="","",VLOOKUP(Point[Size Class],size_class,2,FALSE))</f>
        <v/>
      </c>
      <c r="BM341" s="14" t="str">
        <f>IF(Point[Asset Group]="","",VLOOKUP(Point[Age Class],age_class,2,FALSE))</f>
        <v/>
      </c>
      <c r="BN341" s="14" t="str">
        <f>IF(Point[Girth (cm)]="","",Point[Girth (cm)])</f>
        <v/>
      </c>
      <c r="BO341" s="14" t="str">
        <f>IF(Point[Crown Radius (m)]="","",Point[Crown Radius (m)])</f>
        <v/>
      </c>
      <c r="BP341" s="14" t="str">
        <f>IF(Point[Asset Group]="","",VLOOKUP(Point[Rooting Environment],root_enviro,2,FALSE))</f>
        <v/>
      </c>
      <c r="BQ341" s="14" t="str">
        <f>IF(Point[Asset Group]="","",VLOOKUP(Point[Tree Surround],tree_surround,2,FALSE))</f>
        <v/>
      </c>
      <c r="BR341" s="14" t="str">
        <f>IF(Point[Asset Group]="","",VLOOKUP(Point[Tree Grill],yes_no,2,FALSE))</f>
        <v/>
      </c>
      <c r="BS341" s="14" t="str">
        <f>IF(Point[Asset Group]="","",VLOOKUP(Point[Tree Location],tree_location,2,FALSE))</f>
        <v/>
      </c>
    </row>
    <row r="342" spans="1:71" s="3" customFormat="1" x14ac:dyDescent="0.2">
      <c r="A342" s="3" t="str">
        <f>IF(Point[DWG File Name]="","",Point[DWG File Name])</f>
        <v/>
      </c>
      <c r="B342" s="3" t="str">
        <f>IF(Point[DWG Layer Name]="","",Point[DWG Layer Name])</f>
        <v/>
      </c>
      <c r="C342" s="3" t="str">
        <f>IF(Point[DWG Handle]="","",Point[DWG Handle])</f>
        <v/>
      </c>
      <c r="D342" s="58" t="str">
        <f>IF(Point[X]="","",Point[X])</f>
        <v/>
      </c>
      <c r="E342" s="58" t="str">
        <f>IF(Point[Y]="","",Point[Y])</f>
        <v/>
      </c>
      <c r="F342" s="3" t="str">
        <f>IF(Point[Replacement Asset]="","",Point[Replacement Asset])</f>
        <v/>
      </c>
      <c r="G342" s="3" t="str">
        <f>IF(Point[Asset ID]="","",UPPER(Point[Asset ID]))</f>
        <v/>
      </c>
      <c r="H342" s="3" t="str">
        <f>IF(Point[Asset Group]="","",VLOOKUP(Point[Asset Group],asset_grp_pt,4,FALSE))</f>
        <v/>
      </c>
      <c r="I342" s="3" t="str">
        <f>IF(Point[Asset Group]="","",VLOOKUP(Point[Asset Group],asset_grp_pt,2,FALSE))</f>
        <v/>
      </c>
      <c r="J342" s="3" t="str">
        <f>IF(Point[Asset Group]="","",VLOOKUP(Point[Asset Group],asset_grp_pt,3,FALSE))</f>
        <v/>
      </c>
      <c r="K342" s="3" t="str">
        <f>IF(Point[Asset Group]="","",VLOOKUP(Point[Asset Type],type_master_list,2,FALSE))</f>
        <v/>
      </c>
      <c r="L342" s="3" t="str">
        <f>IF(Point[Asset Name]="","",PROPER(Point[Asset Name]))</f>
        <v/>
      </c>
      <c r="M342" s="11" t="str">
        <f>IF(Point[Install Date]="","",Point[Install Date])</f>
        <v/>
      </c>
      <c r="N342" s="11" t="str">
        <f>IF(Point[Note]="","",PROPER(Point[Note]))</f>
        <v/>
      </c>
      <c r="O342" s="11" t="str">
        <f>IF(Point[Resource Consent Number]="","",UPPER(Point[Resource Consent Number]))</f>
        <v/>
      </c>
      <c r="P342" s="53" t="str">
        <f>IF(Point[Asset Unit Cost]="","",Point[Asset Unit Cost])</f>
        <v/>
      </c>
      <c r="Q342" s="11" t="str">
        <f>IF(Point[Added By]="","",UPPER(Point[Added By]))</f>
        <v/>
      </c>
      <c r="R342" s="11" t="str">
        <f>IF(Point[Added Date]="","",Point[Added Date])</f>
        <v/>
      </c>
      <c r="S342" s="14" t="str">
        <f>IF(Point[Z COORD]="","",Point[Z COORD])</f>
        <v/>
      </c>
      <c r="T342" s="14" t="str">
        <f>IF(Point[Asset Description]="","",PROPER(Point[Asset Description]))</f>
        <v/>
      </c>
      <c r="U342" s="14" t="str">
        <f>IF(Point[[Artist ]]="","",PROPER(Point[[Artist ]]))</f>
        <v/>
      </c>
      <c r="V342" s="14" t="str">
        <f>IF(Point[Material Notes]="","",PROPER(Point[Material Notes]))</f>
        <v/>
      </c>
      <c r="W342" s="14" t="str">
        <f>IF(Point[Dimension Notes]="","",Point[Dimension Notes])</f>
        <v/>
      </c>
      <c r="X342" s="14" t="str">
        <f>IF(Point[List]="","",VLOOKUP(Point[Burner Number],number,2,FALSE))</f>
        <v/>
      </c>
      <c r="Y342" s="14" t="str">
        <f>IF(Point[List]="","",VLOOKUP(Point[Fuel],bbq_fuel,2,FALSE))</f>
        <v/>
      </c>
      <c r="Z342" s="14" t="str">
        <f>IF(Point[List]="","",VLOOKUP(Point[Cabinet Material],bbq_material,2,FALSE))</f>
        <v/>
      </c>
      <c r="AA342" s="14" t="str">
        <f>IF(Point[Asset Group]="","",VLOOKUP(Point[Manufacturer],manufacturer,2,FALSE))</f>
        <v/>
      </c>
      <c r="AB342" s="14" t="str">
        <f>IF(Point[Uinsex WC]="","",Point[Uinsex WC])</f>
        <v/>
      </c>
      <c r="AC342" s="14" t="str">
        <f>IF(Point[Female WC]="","",Point[Female WC])</f>
        <v/>
      </c>
      <c r="AD342" s="14" t="str">
        <f>IF(Point[Male WC]="","",Point[Male WC])</f>
        <v/>
      </c>
      <c r="AE342" s="14" t="str">
        <f>IF(Point[Urinal]="","",Point[Urinal])</f>
        <v/>
      </c>
      <c r="AF342" s="14" t="str">
        <f>IF(Point[Disabled Unisex]="","",Point[Disabled Unisex])</f>
        <v/>
      </c>
      <c r="AG342" s="14" t="str">
        <f>IF(Point[Disabled Female]="","",Point[Disabled Female])</f>
        <v/>
      </c>
      <c r="AH342" s="14" t="str">
        <f>IF(Point[Disabled Male]="","",Point[Disabled Male])</f>
        <v/>
      </c>
      <c r="AI342" s="14" t="str">
        <f>IF(Point[Asset Group]="","",VLOOKUP(Point[Handrail],yes_no,2,FALSE))</f>
        <v/>
      </c>
      <c r="AJ342" s="14" t="str">
        <f>IF(Point[Asset Group]="","",VLOOKUP(Point[Baby Changing],yes_no,2,FALSE))</f>
        <v/>
      </c>
      <c r="AK342" s="14" t="str">
        <f>IF(Point[Asset Group]="","",VLOOKUP(Point[Service Room],yes_no,2,FALSE))</f>
        <v/>
      </c>
      <c r="AL342" s="14" t="str">
        <f>IF(Point[Asset Group]="","",VLOOKUP(Point[Service Tap],service_tap,2,FALSE))</f>
        <v/>
      </c>
      <c r="AM342" s="14" t="str">
        <f>IF(Point[Asset Group]="","",VLOOKUP(Point[Heating Type],wc_heating,2,FALSE))</f>
        <v/>
      </c>
      <c r="AN342" s="14" t="str">
        <f>IF(Point[Asset Group]="","",VLOOKUP(Point[Power Supply],power_supply,2,FALSE))</f>
        <v/>
      </c>
      <c r="AO342" s="14" t="str">
        <f>IF(Point[Asset Group]="","",VLOOKUP(Point[Waste Water],waste_water,2,FALSE))</f>
        <v/>
      </c>
      <c r="AP342" s="14" t="str">
        <f>IF(Point[Asset Group]="","",VLOOKUP(Point[Furniture SubType],subdom_master_gdb,2,FALSE))</f>
        <v/>
      </c>
      <c r="AQ342" s="14" t="str">
        <f>IF(Point[Asset Group]="","",VLOOKUP(Point[Concrete Pad],yes_no,2,FALSE))</f>
        <v/>
      </c>
      <c r="AR342" s="14" t="str">
        <f>IF(Point[Asset Group]="","",VLOOKUP(Point[Material],material_master,2,FALSE))</f>
        <v/>
      </c>
      <c r="AS342" s="14" t="str">
        <f>IF(Point[Asset Group]="","",VLOOKUP(Point[Plumbing],irrigation_plumbing,2,FALSE))</f>
        <v/>
      </c>
      <c r="AT342" s="14" t="str">
        <f>IF(Point[Asset Group]="","",VLOOKUP(Point[Sprinklers],irrigation_sprinklers,2,FALSE))</f>
        <v/>
      </c>
      <c r="AU342" s="14" t="str">
        <f>IF(Point[Asset Group]="","",VLOOKUP(Point[System],irrigation_system,2,FALSE))</f>
        <v/>
      </c>
      <c r="AV342" s="14" t="str">
        <f>IF(Point[Asset Group]="","",VLOOKUP(Point[Status],irrigation_status,2,FALSE))</f>
        <v/>
      </c>
      <c r="AW342" s="11" t="str">
        <f>IF(Point[Date of manufacture]="","",Point[Date of manufacture])</f>
        <v/>
      </c>
      <c r="AX342" s="14" t="str">
        <f>IF(Point[Asset Group]="","",VLOOKUP(Point[Sign Purpose],sign_purpose,2,FALSE))</f>
        <v/>
      </c>
      <c r="AY342" s="14" t="str">
        <f>IF(Point[Asset Group]="","",VLOOKUP(Point[Sign Material],material_master,2,FALSE))</f>
        <v/>
      </c>
      <c r="AZ342" s="14" t="str">
        <f>IF(Point[Asset Group]="","",VLOOKUP(Point[Affixed To],sign_affix,2,FALSE))</f>
        <v/>
      </c>
      <c r="BA342" s="14" t="str">
        <f>IF(Point[Size HxB mm]="","",Point[Size HxB mm])</f>
        <v/>
      </c>
      <c r="BB342" s="14" t="str">
        <f>IF(Point[Height m]="","",Point[Height m])</f>
        <v/>
      </c>
      <c r="BC342" s="14" t="str">
        <f>IF(Point[Asset Group]="","",VLOOKUP(Point[Post Material],material_master,2,FALSE))</f>
        <v/>
      </c>
      <c r="BD342" s="14" t="str">
        <f>IF(Point[Asset Group]="","",VLOOKUP(Point[Post Number],number,2,FALSE))</f>
        <v/>
      </c>
      <c r="BE342" s="14" t="str">
        <f>IF(Point[Asset Group]="","",VLOOKUP(Point[Structure SubType],subdom_master_gdb,2,FALSE))</f>
        <v/>
      </c>
      <c r="BF342" s="14" t="str">
        <f>IF(Point[Area m2]="","",Point[Area m2])</f>
        <v/>
      </c>
      <c r="BG342" s="14" t="str">
        <f>IF(Point[Length m]="","",Point[Length m])</f>
        <v/>
      </c>
      <c r="BH342" s="14" t="str">
        <f>IF(Point[Width m]="","",Point[Width m])</f>
        <v/>
      </c>
      <c r="BI342" s="14" t="str">
        <f>IF(Point[Diameter m]="","",Point[Diameter m])</f>
        <v/>
      </c>
      <c r="BJ342" s="14" t="str">
        <f>IF(Point[Asset Group]="","",VLOOKUP(Point[Number of Pipes],number,2,FALSE))</f>
        <v/>
      </c>
      <c r="BK342" s="14" t="str">
        <f>IF(Point[Asset Group]="","",VLOOKUP(Point[Combined Name],2,FALSE))</f>
        <v/>
      </c>
      <c r="BL342" s="14" t="str">
        <f>IF(Point[Asset Group]="","",VLOOKUP(Point[Size Class],size_class,2,FALSE))</f>
        <v/>
      </c>
      <c r="BM342" s="14" t="str">
        <f>IF(Point[Asset Group]="","",VLOOKUP(Point[Age Class],age_class,2,FALSE))</f>
        <v/>
      </c>
      <c r="BN342" s="14" t="str">
        <f>IF(Point[Girth (cm)]="","",Point[Girth (cm)])</f>
        <v/>
      </c>
      <c r="BO342" s="14" t="str">
        <f>IF(Point[Crown Radius (m)]="","",Point[Crown Radius (m)])</f>
        <v/>
      </c>
      <c r="BP342" s="14" t="str">
        <f>IF(Point[Asset Group]="","",VLOOKUP(Point[Rooting Environment],root_enviro,2,FALSE))</f>
        <v/>
      </c>
      <c r="BQ342" s="14" t="str">
        <f>IF(Point[Asset Group]="","",VLOOKUP(Point[Tree Surround],tree_surround,2,FALSE))</f>
        <v/>
      </c>
      <c r="BR342" s="14" t="str">
        <f>IF(Point[Asset Group]="","",VLOOKUP(Point[Tree Grill],yes_no,2,FALSE))</f>
        <v/>
      </c>
      <c r="BS342" s="14" t="str">
        <f>IF(Point[Asset Group]="","",VLOOKUP(Point[Tree Location],tree_location,2,FALSE))</f>
        <v/>
      </c>
    </row>
    <row r="343" spans="1:71" s="3" customFormat="1" x14ac:dyDescent="0.2">
      <c r="A343" s="3" t="str">
        <f>IF(Point[DWG File Name]="","",Point[DWG File Name])</f>
        <v/>
      </c>
      <c r="B343" s="3" t="str">
        <f>IF(Point[DWG Layer Name]="","",Point[DWG Layer Name])</f>
        <v/>
      </c>
      <c r="C343" s="3" t="str">
        <f>IF(Point[DWG Handle]="","",Point[DWG Handle])</f>
        <v/>
      </c>
      <c r="D343" s="58" t="str">
        <f>IF(Point[X]="","",Point[X])</f>
        <v/>
      </c>
      <c r="E343" s="58" t="str">
        <f>IF(Point[Y]="","",Point[Y])</f>
        <v/>
      </c>
      <c r="F343" s="3" t="str">
        <f>IF(Point[Replacement Asset]="","",Point[Replacement Asset])</f>
        <v/>
      </c>
      <c r="G343" s="3" t="str">
        <f>IF(Point[Asset ID]="","",UPPER(Point[Asset ID]))</f>
        <v/>
      </c>
      <c r="H343" s="3" t="str">
        <f>IF(Point[Asset Group]="","",VLOOKUP(Point[Asset Group],asset_grp_pt,4,FALSE))</f>
        <v/>
      </c>
      <c r="I343" s="3" t="str">
        <f>IF(Point[Asset Group]="","",VLOOKUP(Point[Asset Group],asset_grp_pt,2,FALSE))</f>
        <v/>
      </c>
      <c r="J343" s="3" t="str">
        <f>IF(Point[Asset Group]="","",VLOOKUP(Point[Asset Group],asset_grp_pt,3,FALSE))</f>
        <v/>
      </c>
      <c r="K343" s="3" t="str">
        <f>IF(Point[Asset Group]="","",VLOOKUP(Point[Asset Type],type_master_list,2,FALSE))</f>
        <v/>
      </c>
      <c r="L343" s="3" t="str">
        <f>IF(Point[Asset Name]="","",PROPER(Point[Asset Name]))</f>
        <v/>
      </c>
      <c r="M343" s="11" t="str">
        <f>IF(Point[Install Date]="","",Point[Install Date])</f>
        <v/>
      </c>
      <c r="N343" s="11" t="str">
        <f>IF(Point[Note]="","",PROPER(Point[Note]))</f>
        <v/>
      </c>
      <c r="O343" s="11" t="str">
        <f>IF(Point[Resource Consent Number]="","",UPPER(Point[Resource Consent Number]))</f>
        <v/>
      </c>
      <c r="P343" s="53" t="str">
        <f>IF(Point[Asset Unit Cost]="","",Point[Asset Unit Cost])</f>
        <v/>
      </c>
      <c r="Q343" s="11" t="str">
        <f>IF(Point[Added By]="","",UPPER(Point[Added By]))</f>
        <v/>
      </c>
      <c r="R343" s="11" t="str">
        <f>IF(Point[Added Date]="","",Point[Added Date])</f>
        <v/>
      </c>
      <c r="S343" s="14" t="str">
        <f>IF(Point[Z COORD]="","",Point[Z COORD])</f>
        <v/>
      </c>
      <c r="T343" s="14" t="str">
        <f>IF(Point[Asset Description]="","",PROPER(Point[Asset Description]))</f>
        <v/>
      </c>
      <c r="U343" s="14" t="str">
        <f>IF(Point[[Artist ]]="","",PROPER(Point[[Artist ]]))</f>
        <v/>
      </c>
      <c r="V343" s="14" t="str">
        <f>IF(Point[Material Notes]="","",PROPER(Point[Material Notes]))</f>
        <v/>
      </c>
      <c r="W343" s="14" t="str">
        <f>IF(Point[Dimension Notes]="","",Point[Dimension Notes])</f>
        <v/>
      </c>
      <c r="X343" s="14" t="str">
        <f>IF(Point[List]="","",VLOOKUP(Point[Burner Number],number,2,FALSE))</f>
        <v/>
      </c>
      <c r="Y343" s="14" t="str">
        <f>IF(Point[List]="","",VLOOKUP(Point[Fuel],bbq_fuel,2,FALSE))</f>
        <v/>
      </c>
      <c r="Z343" s="14" t="str">
        <f>IF(Point[List]="","",VLOOKUP(Point[Cabinet Material],bbq_material,2,FALSE))</f>
        <v/>
      </c>
      <c r="AA343" s="14" t="str">
        <f>IF(Point[Asset Group]="","",VLOOKUP(Point[Manufacturer],manufacturer,2,FALSE))</f>
        <v/>
      </c>
      <c r="AB343" s="14" t="str">
        <f>IF(Point[Uinsex WC]="","",Point[Uinsex WC])</f>
        <v/>
      </c>
      <c r="AC343" s="14" t="str">
        <f>IF(Point[Female WC]="","",Point[Female WC])</f>
        <v/>
      </c>
      <c r="AD343" s="14" t="str">
        <f>IF(Point[Male WC]="","",Point[Male WC])</f>
        <v/>
      </c>
      <c r="AE343" s="14" t="str">
        <f>IF(Point[Urinal]="","",Point[Urinal])</f>
        <v/>
      </c>
      <c r="AF343" s="14" t="str">
        <f>IF(Point[Disabled Unisex]="","",Point[Disabled Unisex])</f>
        <v/>
      </c>
      <c r="AG343" s="14" t="str">
        <f>IF(Point[Disabled Female]="","",Point[Disabled Female])</f>
        <v/>
      </c>
      <c r="AH343" s="14" t="str">
        <f>IF(Point[Disabled Male]="","",Point[Disabled Male])</f>
        <v/>
      </c>
      <c r="AI343" s="14" t="str">
        <f>IF(Point[Asset Group]="","",VLOOKUP(Point[Handrail],yes_no,2,FALSE))</f>
        <v/>
      </c>
      <c r="AJ343" s="14" t="str">
        <f>IF(Point[Asset Group]="","",VLOOKUP(Point[Baby Changing],yes_no,2,FALSE))</f>
        <v/>
      </c>
      <c r="AK343" s="14" t="str">
        <f>IF(Point[Asset Group]="","",VLOOKUP(Point[Service Room],yes_no,2,FALSE))</f>
        <v/>
      </c>
      <c r="AL343" s="14" t="str">
        <f>IF(Point[Asset Group]="","",VLOOKUP(Point[Service Tap],service_tap,2,FALSE))</f>
        <v/>
      </c>
      <c r="AM343" s="14" t="str">
        <f>IF(Point[Asset Group]="","",VLOOKUP(Point[Heating Type],wc_heating,2,FALSE))</f>
        <v/>
      </c>
      <c r="AN343" s="14" t="str">
        <f>IF(Point[Asset Group]="","",VLOOKUP(Point[Power Supply],power_supply,2,FALSE))</f>
        <v/>
      </c>
      <c r="AO343" s="14" t="str">
        <f>IF(Point[Asset Group]="","",VLOOKUP(Point[Waste Water],waste_water,2,FALSE))</f>
        <v/>
      </c>
      <c r="AP343" s="14" t="str">
        <f>IF(Point[Asset Group]="","",VLOOKUP(Point[Furniture SubType],subdom_master_gdb,2,FALSE))</f>
        <v/>
      </c>
      <c r="AQ343" s="14" t="str">
        <f>IF(Point[Asset Group]="","",VLOOKUP(Point[Concrete Pad],yes_no,2,FALSE))</f>
        <v/>
      </c>
      <c r="AR343" s="14" t="str">
        <f>IF(Point[Asset Group]="","",VLOOKUP(Point[Material],material_master,2,FALSE))</f>
        <v/>
      </c>
      <c r="AS343" s="14" t="str">
        <f>IF(Point[Asset Group]="","",VLOOKUP(Point[Plumbing],irrigation_plumbing,2,FALSE))</f>
        <v/>
      </c>
      <c r="AT343" s="14" t="str">
        <f>IF(Point[Asset Group]="","",VLOOKUP(Point[Sprinklers],irrigation_sprinklers,2,FALSE))</f>
        <v/>
      </c>
      <c r="AU343" s="14" t="str">
        <f>IF(Point[Asset Group]="","",VLOOKUP(Point[System],irrigation_system,2,FALSE))</f>
        <v/>
      </c>
      <c r="AV343" s="14" t="str">
        <f>IF(Point[Asset Group]="","",VLOOKUP(Point[Status],irrigation_status,2,FALSE))</f>
        <v/>
      </c>
      <c r="AW343" s="11" t="str">
        <f>IF(Point[Date of manufacture]="","",Point[Date of manufacture])</f>
        <v/>
      </c>
      <c r="AX343" s="14" t="str">
        <f>IF(Point[Asset Group]="","",VLOOKUP(Point[Sign Purpose],sign_purpose,2,FALSE))</f>
        <v/>
      </c>
      <c r="AY343" s="14" t="str">
        <f>IF(Point[Asset Group]="","",VLOOKUP(Point[Sign Material],material_master,2,FALSE))</f>
        <v/>
      </c>
      <c r="AZ343" s="14" t="str">
        <f>IF(Point[Asset Group]="","",VLOOKUP(Point[Affixed To],sign_affix,2,FALSE))</f>
        <v/>
      </c>
      <c r="BA343" s="14" t="str">
        <f>IF(Point[Size HxB mm]="","",Point[Size HxB mm])</f>
        <v/>
      </c>
      <c r="BB343" s="14" t="str">
        <f>IF(Point[Height m]="","",Point[Height m])</f>
        <v/>
      </c>
      <c r="BC343" s="14" t="str">
        <f>IF(Point[Asset Group]="","",VLOOKUP(Point[Post Material],material_master,2,FALSE))</f>
        <v/>
      </c>
      <c r="BD343" s="14" t="str">
        <f>IF(Point[Asset Group]="","",VLOOKUP(Point[Post Number],number,2,FALSE))</f>
        <v/>
      </c>
      <c r="BE343" s="14" t="str">
        <f>IF(Point[Asset Group]="","",VLOOKUP(Point[Structure SubType],subdom_master_gdb,2,FALSE))</f>
        <v/>
      </c>
      <c r="BF343" s="14" t="str">
        <f>IF(Point[Area m2]="","",Point[Area m2])</f>
        <v/>
      </c>
      <c r="BG343" s="14" t="str">
        <f>IF(Point[Length m]="","",Point[Length m])</f>
        <v/>
      </c>
      <c r="BH343" s="14" t="str">
        <f>IF(Point[Width m]="","",Point[Width m])</f>
        <v/>
      </c>
      <c r="BI343" s="14" t="str">
        <f>IF(Point[Diameter m]="","",Point[Diameter m])</f>
        <v/>
      </c>
      <c r="BJ343" s="14" t="str">
        <f>IF(Point[Asset Group]="","",VLOOKUP(Point[Number of Pipes],number,2,FALSE))</f>
        <v/>
      </c>
      <c r="BK343" s="14" t="str">
        <f>IF(Point[Asset Group]="","",VLOOKUP(Point[Combined Name],2,FALSE))</f>
        <v/>
      </c>
      <c r="BL343" s="14" t="str">
        <f>IF(Point[Asset Group]="","",VLOOKUP(Point[Size Class],size_class,2,FALSE))</f>
        <v/>
      </c>
      <c r="BM343" s="14" t="str">
        <f>IF(Point[Asset Group]="","",VLOOKUP(Point[Age Class],age_class,2,FALSE))</f>
        <v/>
      </c>
      <c r="BN343" s="14" t="str">
        <f>IF(Point[Girth (cm)]="","",Point[Girth (cm)])</f>
        <v/>
      </c>
      <c r="BO343" s="14" t="str">
        <f>IF(Point[Crown Radius (m)]="","",Point[Crown Radius (m)])</f>
        <v/>
      </c>
      <c r="BP343" s="14" t="str">
        <f>IF(Point[Asset Group]="","",VLOOKUP(Point[Rooting Environment],root_enviro,2,FALSE))</f>
        <v/>
      </c>
      <c r="BQ343" s="14" t="str">
        <f>IF(Point[Asset Group]="","",VLOOKUP(Point[Tree Surround],tree_surround,2,FALSE))</f>
        <v/>
      </c>
      <c r="BR343" s="14" t="str">
        <f>IF(Point[Asset Group]="","",VLOOKUP(Point[Tree Grill],yes_no,2,FALSE))</f>
        <v/>
      </c>
      <c r="BS343" s="14" t="str">
        <f>IF(Point[Asset Group]="","",VLOOKUP(Point[Tree Location],tree_location,2,FALSE))</f>
        <v/>
      </c>
    </row>
    <row r="344" spans="1:71" s="3" customFormat="1" x14ac:dyDescent="0.2">
      <c r="A344" s="3" t="str">
        <f>IF(Point[DWG File Name]="","",Point[DWG File Name])</f>
        <v/>
      </c>
      <c r="B344" s="3" t="str">
        <f>IF(Point[DWG Layer Name]="","",Point[DWG Layer Name])</f>
        <v/>
      </c>
      <c r="C344" s="3" t="str">
        <f>IF(Point[DWG Handle]="","",Point[DWG Handle])</f>
        <v/>
      </c>
      <c r="D344" s="58" t="str">
        <f>IF(Point[X]="","",Point[X])</f>
        <v/>
      </c>
      <c r="E344" s="58" t="str">
        <f>IF(Point[Y]="","",Point[Y])</f>
        <v/>
      </c>
      <c r="F344" s="3" t="str">
        <f>IF(Point[Replacement Asset]="","",Point[Replacement Asset])</f>
        <v/>
      </c>
      <c r="G344" s="3" t="str">
        <f>IF(Point[Asset ID]="","",UPPER(Point[Asset ID]))</f>
        <v/>
      </c>
      <c r="H344" s="3" t="str">
        <f>IF(Point[Asset Group]="","",VLOOKUP(Point[Asset Group],asset_grp_pt,4,FALSE))</f>
        <v/>
      </c>
      <c r="I344" s="3" t="str">
        <f>IF(Point[Asset Group]="","",VLOOKUP(Point[Asset Group],asset_grp_pt,2,FALSE))</f>
        <v/>
      </c>
      <c r="J344" s="3" t="str">
        <f>IF(Point[Asset Group]="","",VLOOKUP(Point[Asset Group],asset_grp_pt,3,FALSE))</f>
        <v/>
      </c>
      <c r="K344" s="3" t="str">
        <f>IF(Point[Asset Group]="","",VLOOKUP(Point[Asset Type],type_master_list,2,FALSE))</f>
        <v/>
      </c>
      <c r="L344" s="3" t="str">
        <f>IF(Point[Asset Name]="","",PROPER(Point[Asset Name]))</f>
        <v/>
      </c>
      <c r="M344" s="11" t="str">
        <f>IF(Point[Install Date]="","",Point[Install Date])</f>
        <v/>
      </c>
      <c r="N344" s="11" t="str">
        <f>IF(Point[Note]="","",PROPER(Point[Note]))</f>
        <v/>
      </c>
      <c r="O344" s="11" t="str">
        <f>IF(Point[Resource Consent Number]="","",UPPER(Point[Resource Consent Number]))</f>
        <v/>
      </c>
      <c r="P344" s="53" t="str">
        <f>IF(Point[Asset Unit Cost]="","",Point[Asset Unit Cost])</f>
        <v/>
      </c>
      <c r="Q344" s="11" t="str">
        <f>IF(Point[Added By]="","",UPPER(Point[Added By]))</f>
        <v/>
      </c>
      <c r="R344" s="11" t="str">
        <f>IF(Point[Added Date]="","",Point[Added Date])</f>
        <v/>
      </c>
      <c r="S344" s="14" t="str">
        <f>IF(Point[Z COORD]="","",Point[Z COORD])</f>
        <v/>
      </c>
      <c r="T344" s="14" t="str">
        <f>IF(Point[Asset Description]="","",PROPER(Point[Asset Description]))</f>
        <v/>
      </c>
      <c r="U344" s="14" t="str">
        <f>IF(Point[[Artist ]]="","",PROPER(Point[[Artist ]]))</f>
        <v/>
      </c>
      <c r="V344" s="14" t="str">
        <f>IF(Point[Material Notes]="","",PROPER(Point[Material Notes]))</f>
        <v/>
      </c>
      <c r="W344" s="14" t="str">
        <f>IF(Point[Dimension Notes]="","",Point[Dimension Notes])</f>
        <v/>
      </c>
      <c r="X344" s="14" t="str">
        <f>IF(Point[List]="","",VLOOKUP(Point[Burner Number],number,2,FALSE))</f>
        <v/>
      </c>
      <c r="Y344" s="14" t="str">
        <f>IF(Point[List]="","",VLOOKUP(Point[Fuel],bbq_fuel,2,FALSE))</f>
        <v/>
      </c>
      <c r="Z344" s="14" t="str">
        <f>IF(Point[List]="","",VLOOKUP(Point[Cabinet Material],bbq_material,2,FALSE))</f>
        <v/>
      </c>
      <c r="AA344" s="14" t="str">
        <f>IF(Point[Asset Group]="","",VLOOKUP(Point[Manufacturer],manufacturer,2,FALSE))</f>
        <v/>
      </c>
      <c r="AB344" s="14" t="str">
        <f>IF(Point[Uinsex WC]="","",Point[Uinsex WC])</f>
        <v/>
      </c>
      <c r="AC344" s="14" t="str">
        <f>IF(Point[Female WC]="","",Point[Female WC])</f>
        <v/>
      </c>
      <c r="AD344" s="14" t="str">
        <f>IF(Point[Male WC]="","",Point[Male WC])</f>
        <v/>
      </c>
      <c r="AE344" s="14" t="str">
        <f>IF(Point[Urinal]="","",Point[Urinal])</f>
        <v/>
      </c>
      <c r="AF344" s="14" t="str">
        <f>IF(Point[Disabled Unisex]="","",Point[Disabled Unisex])</f>
        <v/>
      </c>
      <c r="AG344" s="14" t="str">
        <f>IF(Point[Disabled Female]="","",Point[Disabled Female])</f>
        <v/>
      </c>
      <c r="AH344" s="14" t="str">
        <f>IF(Point[Disabled Male]="","",Point[Disabled Male])</f>
        <v/>
      </c>
      <c r="AI344" s="14" t="str">
        <f>IF(Point[Asset Group]="","",VLOOKUP(Point[Handrail],yes_no,2,FALSE))</f>
        <v/>
      </c>
      <c r="AJ344" s="14" t="str">
        <f>IF(Point[Asset Group]="","",VLOOKUP(Point[Baby Changing],yes_no,2,FALSE))</f>
        <v/>
      </c>
      <c r="AK344" s="14" t="str">
        <f>IF(Point[Asset Group]="","",VLOOKUP(Point[Service Room],yes_no,2,FALSE))</f>
        <v/>
      </c>
      <c r="AL344" s="14" t="str">
        <f>IF(Point[Asset Group]="","",VLOOKUP(Point[Service Tap],service_tap,2,FALSE))</f>
        <v/>
      </c>
      <c r="AM344" s="14" t="str">
        <f>IF(Point[Asset Group]="","",VLOOKUP(Point[Heating Type],wc_heating,2,FALSE))</f>
        <v/>
      </c>
      <c r="AN344" s="14" t="str">
        <f>IF(Point[Asset Group]="","",VLOOKUP(Point[Power Supply],power_supply,2,FALSE))</f>
        <v/>
      </c>
      <c r="AO344" s="14" t="str">
        <f>IF(Point[Asset Group]="","",VLOOKUP(Point[Waste Water],waste_water,2,FALSE))</f>
        <v/>
      </c>
      <c r="AP344" s="14" t="str">
        <f>IF(Point[Asset Group]="","",VLOOKUP(Point[Furniture SubType],subdom_master_gdb,2,FALSE))</f>
        <v/>
      </c>
      <c r="AQ344" s="14" t="str">
        <f>IF(Point[Asset Group]="","",VLOOKUP(Point[Concrete Pad],yes_no,2,FALSE))</f>
        <v/>
      </c>
      <c r="AR344" s="14" t="str">
        <f>IF(Point[Asset Group]="","",VLOOKUP(Point[Material],material_master,2,FALSE))</f>
        <v/>
      </c>
      <c r="AS344" s="14" t="str">
        <f>IF(Point[Asset Group]="","",VLOOKUP(Point[Plumbing],irrigation_plumbing,2,FALSE))</f>
        <v/>
      </c>
      <c r="AT344" s="14" t="str">
        <f>IF(Point[Asset Group]="","",VLOOKUP(Point[Sprinklers],irrigation_sprinklers,2,FALSE))</f>
        <v/>
      </c>
      <c r="AU344" s="14" t="str">
        <f>IF(Point[Asset Group]="","",VLOOKUP(Point[System],irrigation_system,2,FALSE))</f>
        <v/>
      </c>
      <c r="AV344" s="14" t="str">
        <f>IF(Point[Asset Group]="","",VLOOKUP(Point[Status],irrigation_status,2,FALSE))</f>
        <v/>
      </c>
      <c r="AW344" s="11" t="str">
        <f>IF(Point[Date of manufacture]="","",Point[Date of manufacture])</f>
        <v/>
      </c>
      <c r="AX344" s="14" t="str">
        <f>IF(Point[Asset Group]="","",VLOOKUP(Point[Sign Purpose],sign_purpose,2,FALSE))</f>
        <v/>
      </c>
      <c r="AY344" s="14" t="str">
        <f>IF(Point[Asset Group]="","",VLOOKUP(Point[Sign Material],material_master,2,FALSE))</f>
        <v/>
      </c>
      <c r="AZ344" s="14" t="str">
        <f>IF(Point[Asset Group]="","",VLOOKUP(Point[Affixed To],sign_affix,2,FALSE))</f>
        <v/>
      </c>
      <c r="BA344" s="14" t="str">
        <f>IF(Point[Size HxB mm]="","",Point[Size HxB mm])</f>
        <v/>
      </c>
      <c r="BB344" s="14" t="str">
        <f>IF(Point[Height m]="","",Point[Height m])</f>
        <v/>
      </c>
      <c r="BC344" s="14" t="str">
        <f>IF(Point[Asset Group]="","",VLOOKUP(Point[Post Material],material_master,2,FALSE))</f>
        <v/>
      </c>
      <c r="BD344" s="14" t="str">
        <f>IF(Point[Asset Group]="","",VLOOKUP(Point[Post Number],number,2,FALSE))</f>
        <v/>
      </c>
      <c r="BE344" s="14" t="str">
        <f>IF(Point[Asset Group]="","",VLOOKUP(Point[Structure SubType],subdom_master_gdb,2,FALSE))</f>
        <v/>
      </c>
      <c r="BF344" s="14" t="str">
        <f>IF(Point[Area m2]="","",Point[Area m2])</f>
        <v/>
      </c>
      <c r="BG344" s="14" t="str">
        <f>IF(Point[Length m]="","",Point[Length m])</f>
        <v/>
      </c>
      <c r="BH344" s="14" t="str">
        <f>IF(Point[Width m]="","",Point[Width m])</f>
        <v/>
      </c>
      <c r="BI344" s="14" t="str">
        <f>IF(Point[Diameter m]="","",Point[Diameter m])</f>
        <v/>
      </c>
      <c r="BJ344" s="14" t="str">
        <f>IF(Point[Asset Group]="","",VLOOKUP(Point[Number of Pipes],number,2,FALSE))</f>
        <v/>
      </c>
      <c r="BK344" s="14" t="str">
        <f>IF(Point[Asset Group]="","",VLOOKUP(Point[Combined Name],2,FALSE))</f>
        <v/>
      </c>
      <c r="BL344" s="14" t="str">
        <f>IF(Point[Asset Group]="","",VLOOKUP(Point[Size Class],size_class,2,FALSE))</f>
        <v/>
      </c>
      <c r="BM344" s="14" t="str">
        <f>IF(Point[Asset Group]="","",VLOOKUP(Point[Age Class],age_class,2,FALSE))</f>
        <v/>
      </c>
      <c r="BN344" s="14" t="str">
        <f>IF(Point[Girth (cm)]="","",Point[Girth (cm)])</f>
        <v/>
      </c>
      <c r="BO344" s="14" t="str">
        <f>IF(Point[Crown Radius (m)]="","",Point[Crown Radius (m)])</f>
        <v/>
      </c>
      <c r="BP344" s="14" t="str">
        <f>IF(Point[Asset Group]="","",VLOOKUP(Point[Rooting Environment],root_enviro,2,FALSE))</f>
        <v/>
      </c>
      <c r="BQ344" s="14" t="str">
        <f>IF(Point[Asset Group]="","",VLOOKUP(Point[Tree Surround],tree_surround,2,FALSE))</f>
        <v/>
      </c>
      <c r="BR344" s="14" t="str">
        <f>IF(Point[Asset Group]="","",VLOOKUP(Point[Tree Grill],yes_no,2,FALSE))</f>
        <v/>
      </c>
      <c r="BS344" s="14" t="str">
        <f>IF(Point[Asset Group]="","",VLOOKUP(Point[Tree Location],tree_location,2,FALSE))</f>
        <v/>
      </c>
    </row>
    <row r="345" spans="1:71" s="3" customFormat="1" x14ac:dyDescent="0.2">
      <c r="A345" s="3" t="str">
        <f>IF(Point[DWG File Name]="","",Point[DWG File Name])</f>
        <v/>
      </c>
      <c r="B345" s="3" t="str">
        <f>IF(Point[DWG Layer Name]="","",Point[DWG Layer Name])</f>
        <v/>
      </c>
      <c r="C345" s="3" t="str">
        <f>IF(Point[DWG Handle]="","",Point[DWG Handle])</f>
        <v/>
      </c>
      <c r="D345" s="58" t="str">
        <f>IF(Point[X]="","",Point[X])</f>
        <v/>
      </c>
      <c r="E345" s="58" t="str">
        <f>IF(Point[Y]="","",Point[Y])</f>
        <v/>
      </c>
      <c r="F345" s="3" t="str">
        <f>IF(Point[Replacement Asset]="","",Point[Replacement Asset])</f>
        <v/>
      </c>
      <c r="G345" s="3" t="str">
        <f>IF(Point[Asset ID]="","",UPPER(Point[Asset ID]))</f>
        <v/>
      </c>
      <c r="H345" s="3" t="str">
        <f>IF(Point[Asset Group]="","",VLOOKUP(Point[Asset Group],asset_grp_pt,4,FALSE))</f>
        <v/>
      </c>
      <c r="I345" s="3" t="str">
        <f>IF(Point[Asset Group]="","",VLOOKUP(Point[Asset Group],asset_grp_pt,2,FALSE))</f>
        <v/>
      </c>
      <c r="J345" s="3" t="str">
        <f>IF(Point[Asset Group]="","",VLOOKUP(Point[Asset Group],asset_grp_pt,3,FALSE))</f>
        <v/>
      </c>
      <c r="K345" s="3" t="str">
        <f>IF(Point[Asset Group]="","",VLOOKUP(Point[Asset Type],type_master_list,2,FALSE))</f>
        <v/>
      </c>
      <c r="L345" s="3" t="str">
        <f>IF(Point[Asset Name]="","",PROPER(Point[Asset Name]))</f>
        <v/>
      </c>
      <c r="M345" s="11" t="str">
        <f>IF(Point[Install Date]="","",Point[Install Date])</f>
        <v/>
      </c>
      <c r="N345" s="11" t="str">
        <f>IF(Point[Note]="","",PROPER(Point[Note]))</f>
        <v/>
      </c>
      <c r="O345" s="11" t="str">
        <f>IF(Point[Resource Consent Number]="","",UPPER(Point[Resource Consent Number]))</f>
        <v/>
      </c>
      <c r="P345" s="53" t="str">
        <f>IF(Point[Asset Unit Cost]="","",Point[Asset Unit Cost])</f>
        <v/>
      </c>
      <c r="Q345" s="11" t="str">
        <f>IF(Point[Added By]="","",UPPER(Point[Added By]))</f>
        <v/>
      </c>
      <c r="R345" s="11" t="str">
        <f>IF(Point[Added Date]="","",Point[Added Date])</f>
        <v/>
      </c>
      <c r="S345" s="14" t="str">
        <f>IF(Point[Z COORD]="","",Point[Z COORD])</f>
        <v/>
      </c>
      <c r="T345" s="14" t="str">
        <f>IF(Point[Asset Description]="","",PROPER(Point[Asset Description]))</f>
        <v/>
      </c>
      <c r="U345" s="14" t="str">
        <f>IF(Point[[Artist ]]="","",PROPER(Point[[Artist ]]))</f>
        <v/>
      </c>
      <c r="V345" s="14" t="str">
        <f>IF(Point[Material Notes]="","",PROPER(Point[Material Notes]))</f>
        <v/>
      </c>
      <c r="W345" s="14" t="str">
        <f>IF(Point[Dimension Notes]="","",Point[Dimension Notes])</f>
        <v/>
      </c>
      <c r="X345" s="14" t="str">
        <f>IF(Point[List]="","",VLOOKUP(Point[Burner Number],number,2,FALSE))</f>
        <v/>
      </c>
      <c r="Y345" s="14" t="str">
        <f>IF(Point[List]="","",VLOOKUP(Point[Fuel],bbq_fuel,2,FALSE))</f>
        <v/>
      </c>
      <c r="Z345" s="14" t="str">
        <f>IF(Point[List]="","",VLOOKUP(Point[Cabinet Material],bbq_material,2,FALSE))</f>
        <v/>
      </c>
      <c r="AA345" s="14" t="str">
        <f>IF(Point[Asset Group]="","",VLOOKUP(Point[Manufacturer],manufacturer,2,FALSE))</f>
        <v/>
      </c>
      <c r="AB345" s="14" t="str">
        <f>IF(Point[Uinsex WC]="","",Point[Uinsex WC])</f>
        <v/>
      </c>
      <c r="AC345" s="14" t="str">
        <f>IF(Point[Female WC]="","",Point[Female WC])</f>
        <v/>
      </c>
      <c r="AD345" s="14" t="str">
        <f>IF(Point[Male WC]="","",Point[Male WC])</f>
        <v/>
      </c>
      <c r="AE345" s="14" t="str">
        <f>IF(Point[Urinal]="","",Point[Urinal])</f>
        <v/>
      </c>
      <c r="AF345" s="14" t="str">
        <f>IF(Point[Disabled Unisex]="","",Point[Disabled Unisex])</f>
        <v/>
      </c>
      <c r="AG345" s="14" t="str">
        <f>IF(Point[Disabled Female]="","",Point[Disabled Female])</f>
        <v/>
      </c>
      <c r="AH345" s="14" t="str">
        <f>IF(Point[Disabled Male]="","",Point[Disabled Male])</f>
        <v/>
      </c>
      <c r="AI345" s="14" t="str">
        <f>IF(Point[Asset Group]="","",VLOOKUP(Point[Handrail],yes_no,2,FALSE))</f>
        <v/>
      </c>
      <c r="AJ345" s="14" t="str">
        <f>IF(Point[Asset Group]="","",VLOOKUP(Point[Baby Changing],yes_no,2,FALSE))</f>
        <v/>
      </c>
      <c r="AK345" s="14" t="str">
        <f>IF(Point[Asset Group]="","",VLOOKUP(Point[Service Room],yes_no,2,FALSE))</f>
        <v/>
      </c>
      <c r="AL345" s="14" t="str">
        <f>IF(Point[Asset Group]="","",VLOOKUP(Point[Service Tap],service_tap,2,FALSE))</f>
        <v/>
      </c>
      <c r="AM345" s="14" t="str">
        <f>IF(Point[Asset Group]="","",VLOOKUP(Point[Heating Type],wc_heating,2,FALSE))</f>
        <v/>
      </c>
      <c r="AN345" s="14" t="str">
        <f>IF(Point[Asset Group]="","",VLOOKUP(Point[Power Supply],power_supply,2,FALSE))</f>
        <v/>
      </c>
      <c r="AO345" s="14" t="str">
        <f>IF(Point[Asset Group]="","",VLOOKUP(Point[Waste Water],waste_water,2,FALSE))</f>
        <v/>
      </c>
      <c r="AP345" s="14" t="str">
        <f>IF(Point[Asset Group]="","",VLOOKUP(Point[Furniture SubType],subdom_master_gdb,2,FALSE))</f>
        <v/>
      </c>
      <c r="AQ345" s="14" t="str">
        <f>IF(Point[Asset Group]="","",VLOOKUP(Point[Concrete Pad],yes_no,2,FALSE))</f>
        <v/>
      </c>
      <c r="AR345" s="14" t="str">
        <f>IF(Point[Asset Group]="","",VLOOKUP(Point[Material],material_master,2,FALSE))</f>
        <v/>
      </c>
      <c r="AS345" s="14" t="str">
        <f>IF(Point[Asset Group]="","",VLOOKUP(Point[Plumbing],irrigation_plumbing,2,FALSE))</f>
        <v/>
      </c>
      <c r="AT345" s="14" t="str">
        <f>IF(Point[Asset Group]="","",VLOOKUP(Point[Sprinklers],irrigation_sprinklers,2,FALSE))</f>
        <v/>
      </c>
      <c r="AU345" s="14" t="str">
        <f>IF(Point[Asset Group]="","",VLOOKUP(Point[System],irrigation_system,2,FALSE))</f>
        <v/>
      </c>
      <c r="AV345" s="14" t="str">
        <f>IF(Point[Asset Group]="","",VLOOKUP(Point[Status],irrigation_status,2,FALSE))</f>
        <v/>
      </c>
      <c r="AW345" s="11" t="str">
        <f>IF(Point[Date of manufacture]="","",Point[Date of manufacture])</f>
        <v/>
      </c>
      <c r="AX345" s="14" t="str">
        <f>IF(Point[Asset Group]="","",VLOOKUP(Point[Sign Purpose],sign_purpose,2,FALSE))</f>
        <v/>
      </c>
      <c r="AY345" s="14" t="str">
        <f>IF(Point[Asset Group]="","",VLOOKUP(Point[Sign Material],material_master,2,FALSE))</f>
        <v/>
      </c>
      <c r="AZ345" s="14" t="str">
        <f>IF(Point[Asset Group]="","",VLOOKUP(Point[Affixed To],sign_affix,2,FALSE))</f>
        <v/>
      </c>
      <c r="BA345" s="14" t="str">
        <f>IF(Point[Size HxB mm]="","",Point[Size HxB mm])</f>
        <v/>
      </c>
      <c r="BB345" s="14" t="str">
        <f>IF(Point[Height m]="","",Point[Height m])</f>
        <v/>
      </c>
      <c r="BC345" s="14" t="str">
        <f>IF(Point[Asset Group]="","",VLOOKUP(Point[Post Material],material_master,2,FALSE))</f>
        <v/>
      </c>
      <c r="BD345" s="14" t="str">
        <f>IF(Point[Asset Group]="","",VLOOKUP(Point[Post Number],number,2,FALSE))</f>
        <v/>
      </c>
      <c r="BE345" s="14" t="str">
        <f>IF(Point[Asset Group]="","",VLOOKUP(Point[Structure SubType],subdom_master_gdb,2,FALSE))</f>
        <v/>
      </c>
      <c r="BF345" s="14" t="str">
        <f>IF(Point[Area m2]="","",Point[Area m2])</f>
        <v/>
      </c>
      <c r="BG345" s="14" t="str">
        <f>IF(Point[Length m]="","",Point[Length m])</f>
        <v/>
      </c>
      <c r="BH345" s="14" t="str">
        <f>IF(Point[Width m]="","",Point[Width m])</f>
        <v/>
      </c>
      <c r="BI345" s="14" t="str">
        <f>IF(Point[Diameter m]="","",Point[Diameter m])</f>
        <v/>
      </c>
      <c r="BJ345" s="14" t="str">
        <f>IF(Point[Asset Group]="","",VLOOKUP(Point[Number of Pipes],number,2,FALSE))</f>
        <v/>
      </c>
      <c r="BK345" s="14" t="str">
        <f>IF(Point[Asset Group]="","",VLOOKUP(Point[Combined Name],2,FALSE))</f>
        <v/>
      </c>
      <c r="BL345" s="14" t="str">
        <f>IF(Point[Asset Group]="","",VLOOKUP(Point[Size Class],size_class,2,FALSE))</f>
        <v/>
      </c>
      <c r="BM345" s="14" t="str">
        <f>IF(Point[Asset Group]="","",VLOOKUP(Point[Age Class],age_class,2,FALSE))</f>
        <v/>
      </c>
      <c r="BN345" s="14" t="str">
        <f>IF(Point[Girth (cm)]="","",Point[Girth (cm)])</f>
        <v/>
      </c>
      <c r="BO345" s="14" t="str">
        <f>IF(Point[Crown Radius (m)]="","",Point[Crown Radius (m)])</f>
        <v/>
      </c>
      <c r="BP345" s="14" t="str">
        <f>IF(Point[Asset Group]="","",VLOOKUP(Point[Rooting Environment],root_enviro,2,FALSE))</f>
        <v/>
      </c>
      <c r="BQ345" s="14" t="str">
        <f>IF(Point[Asset Group]="","",VLOOKUP(Point[Tree Surround],tree_surround,2,FALSE))</f>
        <v/>
      </c>
      <c r="BR345" s="14" t="str">
        <f>IF(Point[Asset Group]="","",VLOOKUP(Point[Tree Grill],yes_no,2,FALSE))</f>
        <v/>
      </c>
      <c r="BS345" s="14" t="str">
        <f>IF(Point[Asset Group]="","",VLOOKUP(Point[Tree Location],tree_location,2,FALSE))</f>
        <v/>
      </c>
    </row>
    <row r="346" spans="1:71" s="3" customFormat="1" x14ac:dyDescent="0.2">
      <c r="A346" s="3" t="str">
        <f>IF(Point[DWG File Name]="","",Point[DWG File Name])</f>
        <v/>
      </c>
      <c r="B346" s="3" t="str">
        <f>IF(Point[DWG Layer Name]="","",Point[DWG Layer Name])</f>
        <v/>
      </c>
      <c r="C346" s="3" t="str">
        <f>IF(Point[DWG Handle]="","",Point[DWG Handle])</f>
        <v/>
      </c>
      <c r="D346" s="58" t="str">
        <f>IF(Point[X]="","",Point[X])</f>
        <v/>
      </c>
      <c r="E346" s="58" t="str">
        <f>IF(Point[Y]="","",Point[Y])</f>
        <v/>
      </c>
      <c r="F346" s="3" t="str">
        <f>IF(Point[Replacement Asset]="","",Point[Replacement Asset])</f>
        <v/>
      </c>
      <c r="G346" s="3" t="str">
        <f>IF(Point[Asset ID]="","",UPPER(Point[Asset ID]))</f>
        <v/>
      </c>
      <c r="H346" s="3" t="str">
        <f>IF(Point[Asset Group]="","",VLOOKUP(Point[Asset Group],asset_grp_pt,4,FALSE))</f>
        <v/>
      </c>
      <c r="I346" s="3" t="str">
        <f>IF(Point[Asset Group]="","",VLOOKUP(Point[Asset Group],asset_grp_pt,2,FALSE))</f>
        <v/>
      </c>
      <c r="J346" s="3" t="str">
        <f>IF(Point[Asset Group]="","",VLOOKUP(Point[Asset Group],asset_grp_pt,3,FALSE))</f>
        <v/>
      </c>
      <c r="K346" s="3" t="str">
        <f>IF(Point[Asset Group]="","",VLOOKUP(Point[Asset Type],type_master_list,2,FALSE))</f>
        <v/>
      </c>
      <c r="L346" s="3" t="str">
        <f>IF(Point[Asset Name]="","",PROPER(Point[Asset Name]))</f>
        <v/>
      </c>
      <c r="M346" s="11" t="str">
        <f>IF(Point[Install Date]="","",Point[Install Date])</f>
        <v/>
      </c>
      <c r="N346" s="11" t="str">
        <f>IF(Point[Note]="","",PROPER(Point[Note]))</f>
        <v/>
      </c>
      <c r="O346" s="11" t="str">
        <f>IF(Point[Resource Consent Number]="","",UPPER(Point[Resource Consent Number]))</f>
        <v/>
      </c>
      <c r="P346" s="53" t="str">
        <f>IF(Point[Asset Unit Cost]="","",Point[Asset Unit Cost])</f>
        <v/>
      </c>
      <c r="Q346" s="11" t="str">
        <f>IF(Point[Added By]="","",UPPER(Point[Added By]))</f>
        <v/>
      </c>
      <c r="R346" s="11" t="str">
        <f>IF(Point[Added Date]="","",Point[Added Date])</f>
        <v/>
      </c>
      <c r="S346" s="14" t="str">
        <f>IF(Point[Z COORD]="","",Point[Z COORD])</f>
        <v/>
      </c>
      <c r="T346" s="14" t="str">
        <f>IF(Point[Asset Description]="","",PROPER(Point[Asset Description]))</f>
        <v/>
      </c>
      <c r="U346" s="14" t="str">
        <f>IF(Point[[Artist ]]="","",PROPER(Point[[Artist ]]))</f>
        <v/>
      </c>
      <c r="V346" s="14" t="str">
        <f>IF(Point[Material Notes]="","",PROPER(Point[Material Notes]))</f>
        <v/>
      </c>
      <c r="W346" s="14" t="str">
        <f>IF(Point[Dimension Notes]="","",Point[Dimension Notes])</f>
        <v/>
      </c>
      <c r="X346" s="14" t="str">
        <f>IF(Point[List]="","",VLOOKUP(Point[Burner Number],number,2,FALSE))</f>
        <v/>
      </c>
      <c r="Y346" s="14" t="str">
        <f>IF(Point[List]="","",VLOOKUP(Point[Fuel],bbq_fuel,2,FALSE))</f>
        <v/>
      </c>
      <c r="Z346" s="14" t="str">
        <f>IF(Point[List]="","",VLOOKUP(Point[Cabinet Material],bbq_material,2,FALSE))</f>
        <v/>
      </c>
      <c r="AA346" s="14" t="str">
        <f>IF(Point[Asset Group]="","",VLOOKUP(Point[Manufacturer],manufacturer,2,FALSE))</f>
        <v/>
      </c>
      <c r="AB346" s="14" t="str">
        <f>IF(Point[Uinsex WC]="","",Point[Uinsex WC])</f>
        <v/>
      </c>
      <c r="AC346" s="14" t="str">
        <f>IF(Point[Female WC]="","",Point[Female WC])</f>
        <v/>
      </c>
      <c r="AD346" s="14" t="str">
        <f>IF(Point[Male WC]="","",Point[Male WC])</f>
        <v/>
      </c>
      <c r="AE346" s="14" t="str">
        <f>IF(Point[Urinal]="","",Point[Urinal])</f>
        <v/>
      </c>
      <c r="AF346" s="14" t="str">
        <f>IF(Point[Disabled Unisex]="","",Point[Disabled Unisex])</f>
        <v/>
      </c>
      <c r="AG346" s="14" t="str">
        <f>IF(Point[Disabled Female]="","",Point[Disabled Female])</f>
        <v/>
      </c>
      <c r="AH346" s="14" t="str">
        <f>IF(Point[Disabled Male]="","",Point[Disabled Male])</f>
        <v/>
      </c>
      <c r="AI346" s="14" t="str">
        <f>IF(Point[Asset Group]="","",VLOOKUP(Point[Handrail],yes_no,2,FALSE))</f>
        <v/>
      </c>
      <c r="AJ346" s="14" t="str">
        <f>IF(Point[Asset Group]="","",VLOOKUP(Point[Baby Changing],yes_no,2,FALSE))</f>
        <v/>
      </c>
      <c r="AK346" s="14" t="str">
        <f>IF(Point[Asset Group]="","",VLOOKUP(Point[Service Room],yes_no,2,FALSE))</f>
        <v/>
      </c>
      <c r="AL346" s="14" t="str">
        <f>IF(Point[Asset Group]="","",VLOOKUP(Point[Service Tap],service_tap,2,FALSE))</f>
        <v/>
      </c>
      <c r="AM346" s="14" t="str">
        <f>IF(Point[Asset Group]="","",VLOOKUP(Point[Heating Type],wc_heating,2,FALSE))</f>
        <v/>
      </c>
      <c r="AN346" s="14" t="str">
        <f>IF(Point[Asset Group]="","",VLOOKUP(Point[Power Supply],power_supply,2,FALSE))</f>
        <v/>
      </c>
      <c r="AO346" s="14" t="str">
        <f>IF(Point[Asset Group]="","",VLOOKUP(Point[Waste Water],waste_water,2,FALSE))</f>
        <v/>
      </c>
      <c r="AP346" s="14" t="str">
        <f>IF(Point[Asset Group]="","",VLOOKUP(Point[Furniture SubType],subdom_master_gdb,2,FALSE))</f>
        <v/>
      </c>
      <c r="AQ346" s="14" t="str">
        <f>IF(Point[Asset Group]="","",VLOOKUP(Point[Concrete Pad],yes_no,2,FALSE))</f>
        <v/>
      </c>
      <c r="AR346" s="14" t="str">
        <f>IF(Point[Asset Group]="","",VLOOKUP(Point[Material],material_master,2,FALSE))</f>
        <v/>
      </c>
      <c r="AS346" s="14" t="str">
        <f>IF(Point[Asset Group]="","",VLOOKUP(Point[Plumbing],irrigation_plumbing,2,FALSE))</f>
        <v/>
      </c>
      <c r="AT346" s="14" t="str">
        <f>IF(Point[Asset Group]="","",VLOOKUP(Point[Sprinklers],irrigation_sprinklers,2,FALSE))</f>
        <v/>
      </c>
      <c r="AU346" s="14" t="str">
        <f>IF(Point[Asset Group]="","",VLOOKUP(Point[System],irrigation_system,2,FALSE))</f>
        <v/>
      </c>
      <c r="AV346" s="14" t="str">
        <f>IF(Point[Asset Group]="","",VLOOKUP(Point[Status],irrigation_status,2,FALSE))</f>
        <v/>
      </c>
      <c r="AW346" s="11" t="str">
        <f>IF(Point[Date of manufacture]="","",Point[Date of manufacture])</f>
        <v/>
      </c>
      <c r="AX346" s="14" t="str">
        <f>IF(Point[Asset Group]="","",VLOOKUP(Point[Sign Purpose],sign_purpose,2,FALSE))</f>
        <v/>
      </c>
      <c r="AY346" s="14" t="str">
        <f>IF(Point[Asset Group]="","",VLOOKUP(Point[Sign Material],material_master,2,FALSE))</f>
        <v/>
      </c>
      <c r="AZ346" s="14" t="str">
        <f>IF(Point[Asset Group]="","",VLOOKUP(Point[Affixed To],sign_affix,2,FALSE))</f>
        <v/>
      </c>
      <c r="BA346" s="14" t="str">
        <f>IF(Point[Size HxB mm]="","",Point[Size HxB mm])</f>
        <v/>
      </c>
      <c r="BB346" s="14" t="str">
        <f>IF(Point[Height m]="","",Point[Height m])</f>
        <v/>
      </c>
      <c r="BC346" s="14" t="str">
        <f>IF(Point[Asset Group]="","",VLOOKUP(Point[Post Material],material_master,2,FALSE))</f>
        <v/>
      </c>
      <c r="BD346" s="14" t="str">
        <f>IF(Point[Asset Group]="","",VLOOKUP(Point[Post Number],number,2,FALSE))</f>
        <v/>
      </c>
      <c r="BE346" s="14" t="str">
        <f>IF(Point[Asset Group]="","",VLOOKUP(Point[Structure SubType],subdom_master_gdb,2,FALSE))</f>
        <v/>
      </c>
      <c r="BF346" s="14" t="str">
        <f>IF(Point[Area m2]="","",Point[Area m2])</f>
        <v/>
      </c>
      <c r="BG346" s="14" t="str">
        <f>IF(Point[Length m]="","",Point[Length m])</f>
        <v/>
      </c>
      <c r="BH346" s="14" t="str">
        <f>IF(Point[Width m]="","",Point[Width m])</f>
        <v/>
      </c>
      <c r="BI346" s="14" t="str">
        <f>IF(Point[Diameter m]="","",Point[Diameter m])</f>
        <v/>
      </c>
      <c r="BJ346" s="14" t="str">
        <f>IF(Point[Asset Group]="","",VLOOKUP(Point[Number of Pipes],number,2,FALSE))</f>
        <v/>
      </c>
      <c r="BK346" s="14" t="str">
        <f>IF(Point[Asset Group]="","",VLOOKUP(Point[Combined Name],2,FALSE))</f>
        <v/>
      </c>
      <c r="BL346" s="14" t="str">
        <f>IF(Point[Asset Group]="","",VLOOKUP(Point[Size Class],size_class,2,FALSE))</f>
        <v/>
      </c>
      <c r="BM346" s="14" t="str">
        <f>IF(Point[Asset Group]="","",VLOOKUP(Point[Age Class],age_class,2,FALSE))</f>
        <v/>
      </c>
      <c r="BN346" s="14" t="str">
        <f>IF(Point[Girth (cm)]="","",Point[Girth (cm)])</f>
        <v/>
      </c>
      <c r="BO346" s="14" t="str">
        <f>IF(Point[Crown Radius (m)]="","",Point[Crown Radius (m)])</f>
        <v/>
      </c>
      <c r="BP346" s="14" t="str">
        <f>IF(Point[Asset Group]="","",VLOOKUP(Point[Rooting Environment],root_enviro,2,FALSE))</f>
        <v/>
      </c>
      <c r="BQ346" s="14" t="str">
        <f>IF(Point[Asset Group]="","",VLOOKUP(Point[Tree Surround],tree_surround,2,FALSE))</f>
        <v/>
      </c>
      <c r="BR346" s="14" t="str">
        <f>IF(Point[Asset Group]="","",VLOOKUP(Point[Tree Grill],yes_no,2,FALSE))</f>
        <v/>
      </c>
      <c r="BS346" s="14" t="str">
        <f>IF(Point[Asset Group]="","",VLOOKUP(Point[Tree Location],tree_location,2,FALSE))</f>
        <v/>
      </c>
    </row>
    <row r="347" spans="1:71" s="3" customFormat="1" x14ac:dyDescent="0.2">
      <c r="A347" s="3" t="str">
        <f>IF(Point[DWG File Name]="","",Point[DWG File Name])</f>
        <v/>
      </c>
      <c r="B347" s="3" t="str">
        <f>IF(Point[DWG Layer Name]="","",Point[DWG Layer Name])</f>
        <v/>
      </c>
      <c r="C347" s="3" t="str">
        <f>IF(Point[DWG Handle]="","",Point[DWG Handle])</f>
        <v/>
      </c>
      <c r="D347" s="58" t="str">
        <f>IF(Point[X]="","",Point[X])</f>
        <v/>
      </c>
      <c r="E347" s="58" t="str">
        <f>IF(Point[Y]="","",Point[Y])</f>
        <v/>
      </c>
      <c r="F347" s="3" t="str">
        <f>IF(Point[Replacement Asset]="","",Point[Replacement Asset])</f>
        <v/>
      </c>
      <c r="G347" s="3" t="str">
        <f>IF(Point[Asset ID]="","",UPPER(Point[Asset ID]))</f>
        <v/>
      </c>
      <c r="H347" s="3" t="str">
        <f>IF(Point[Asset Group]="","",VLOOKUP(Point[Asset Group],asset_grp_pt,4,FALSE))</f>
        <v/>
      </c>
      <c r="I347" s="3" t="str">
        <f>IF(Point[Asset Group]="","",VLOOKUP(Point[Asset Group],asset_grp_pt,2,FALSE))</f>
        <v/>
      </c>
      <c r="J347" s="3" t="str">
        <f>IF(Point[Asset Group]="","",VLOOKUP(Point[Asset Group],asset_grp_pt,3,FALSE))</f>
        <v/>
      </c>
      <c r="K347" s="3" t="str">
        <f>IF(Point[Asset Group]="","",VLOOKUP(Point[Asset Type],type_master_list,2,FALSE))</f>
        <v/>
      </c>
      <c r="L347" s="3" t="str">
        <f>IF(Point[Asset Name]="","",PROPER(Point[Asset Name]))</f>
        <v/>
      </c>
      <c r="M347" s="11" t="str">
        <f>IF(Point[Install Date]="","",Point[Install Date])</f>
        <v/>
      </c>
      <c r="N347" s="11" t="str">
        <f>IF(Point[Note]="","",PROPER(Point[Note]))</f>
        <v/>
      </c>
      <c r="O347" s="11" t="str">
        <f>IF(Point[Resource Consent Number]="","",UPPER(Point[Resource Consent Number]))</f>
        <v/>
      </c>
      <c r="P347" s="53" t="str">
        <f>IF(Point[Asset Unit Cost]="","",Point[Asset Unit Cost])</f>
        <v/>
      </c>
      <c r="Q347" s="11" t="str">
        <f>IF(Point[Added By]="","",UPPER(Point[Added By]))</f>
        <v/>
      </c>
      <c r="R347" s="11" t="str">
        <f>IF(Point[Added Date]="","",Point[Added Date])</f>
        <v/>
      </c>
      <c r="S347" s="14" t="str">
        <f>IF(Point[Z COORD]="","",Point[Z COORD])</f>
        <v/>
      </c>
      <c r="T347" s="14" t="str">
        <f>IF(Point[Asset Description]="","",PROPER(Point[Asset Description]))</f>
        <v/>
      </c>
      <c r="U347" s="14" t="str">
        <f>IF(Point[[Artist ]]="","",PROPER(Point[[Artist ]]))</f>
        <v/>
      </c>
      <c r="V347" s="14" t="str">
        <f>IF(Point[Material Notes]="","",PROPER(Point[Material Notes]))</f>
        <v/>
      </c>
      <c r="W347" s="14" t="str">
        <f>IF(Point[Dimension Notes]="","",Point[Dimension Notes])</f>
        <v/>
      </c>
      <c r="X347" s="14" t="str">
        <f>IF(Point[List]="","",VLOOKUP(Point[Burner Number],number,2,FALSE))</f>
        <v/>
      </c>
      <c r="Y347" s="14" t="str">
        <f>IF(Point[List]="","",VLOOKUP(Point[Fuel],bbq_fuel,2,FALSE))</f>
        <v/>
      </c>
      <c r="Z347" s="14" t="str">
        <f>IF(Point[List]="","",VLOOKUP(Point[Cabinet Material],bbq_material,2,FALSE))</f>
        <v/>
      </c>
      <c r="AA347" s="14" t="str">
        <f>IF(Point[Asset Group]="","",VLOOKUP(Point[Manufacturer],manufacturer,2,FALSE))</f>
        <v/>
      </c>
      <c r="AB347" s="14" t="str">
        <f>IF(Point[Uinsex WC]="","",Point[Uinsex WC])</f>
        <v/>
      </c>
      <c r="AC347" s="14" t="str">
        <f>IF(Point[Female WC]="","",Point[Female WC])</f>
        <v/>
      </c>
      <c r="AD347" s="14" t="str">
        <f>IF(Point[Male WC]="","",Point[Male WC])</f>
        <v/>
      </c>
      <c r="AE347" s="14" t="str">
        <f>IF(Point[Urinal]="","",Point[Urinal])</f>
        <v/>
      </c>
      <c r="AF347" s="14" t="str">
        <f>IF(Point[Disabled Unisex]="","",Point[Disabled Unisex])</f>
        <v/>
      </c>
      <c r="AG347" s="14" t="str">
        <f>IF(Point[Disabled Female]="","",Point[Disabled Female])</f>
        <v/>
      </c>
      <c r="AH347" s="14" t="str">
        <f>IF(Point[Disabled Male]="","",Point[Disabled Male])</f>
        <v/>
      </c>
      <c r="AI347" s="14" t="str">
        <f>IF(Point[Asset Group]="","",VLOOKUP(Point[Handrail],yes_no,2,FALSE))</f>
        <v/>
      </c>
      <c r="AJ347" s="14" t="str">
        <f>IF(Point[Asset Group]="","",VLOOKUP(Point[Baby Changing],yes_no,2,FALSE))</f>
        <v/>
      </c>
      <c r="AK347" s="14" t="str">
        <f>IF(Point[Asset Group]="","",VLOOKUP(Point[Service Room],yes_no,2,FALSE))</f>
        <v/>
      </c>
      <c r="AL347" s="14" t="str">
        <f>IF(Point[Asset Group]="","",VLOOKUP(Point[Service Tap],service_tap,2,FALSE))</f>
        <v/>
      </c>
      <c r="AM347" s="14" t="str">
        <f>IF(Point[Asset Group]="","",VLOOKUP(Point[Heating Type],wc_heating,2,FALSE))</f>
        <v/>
      </c>
      <c r="AN347" s="14" t="str">
        <f>IF(Point[Asset Group]="","",VLOOKUP(Point[Power Supply],power_supply,2,FALSE))</f>
        <v/>
      </c>
      <c r="AO347" s="14" t="str">
        <f>IF(Point[Asset Group]="","",VLOOKUP(Point[Waste Water],waste_water,2,FALSE))</f>
        <v/>
      </c>
      <c r="AP347" s="14" t="str">
        <f>IF(Point[Asset Group]="","",VLOOKUP(Point[Furniture SubType],subdom_master_gdb,2,FALSE))</f>
        <v/>
      </c>
      <c r="AQ347" s="14" t="str">
        <f>IF(Point[Asset Group]="","",VLOOKUP(Point[Concrete Pad],yes_no,2,FALSE))</f>
        <v/>
      </c>
      <c r="AR347" s="14" t="str">
        <f>IF(Point[Asset Group]="","",VLOOKUP(Point[Material],material_master,2,FALSE))</f>
        <v/>
      </c>
      <c r="AS347" s="14" t="str">
        <f>IF(Point[Asset Group]="","",VLOOKUP(Point[Plumbing],irrigation_plumbing,2,FALSE))</f>
        <v/>
      </c>
      <c r="AT347" s="14" t="str">
        <f>IF(Point[Asset Group]="","",VLOOKUP(Point[Sprinklers],irrigation_sprinklers,2,FALSE))</f>
        <v/>
      </c>
      <c r="AU347" s="14" t="str">
        <f>IF(Point[Asset Group]="","",VLOOKUP(Point[System],irrigation_system,2,FALSE))</f>
        <v/>
      </c>
      <c r="AV347" s="14" t="str">
        <f>IF(Point[Asset Group]="","",VLOOKUP(Point[Status],irrigation_status,2,FALSE))</f>
        <v/>
      </c>
      <c r="AW347" s="11" t="str">
        <f>IF(Point[Date of manufacture]="","",Point[Date of manufacture])</f>
        <v/>
      </c>
      <c r="AX347" s="14" t="str">
        <f>IF(Point[Asset Group]="","",VLOOKUP(Point[Sign Purpose],sign_purpose,2,FALSE))</f>
        <v/>
      </c>
      <c r="AY347" s="14" t="str">
        <f>IF(Point[Asset Group]="","",VLOOKUP(Point[Sign Material],material_master,2,FALSE))</f>
        <v/>
      </c>
      <c r="AZ347" s="14" t="str">
        <f>IF(Point[Asset Group]="","",VLOOKUP(Point[Affixed To],sign_affix,2,FALSE))</f>
        <v/>
      </c>
      <c r="BA347" s="14" t="str">
        <f>IF(Point[Size HxB mm]="","",Point[Size HxB mm])</f>
        <v/>
      </c>
      <c r="BB347" s="14" t="str">
        <f>IF(Point[Height m]="","",Point[Height m])</f>
        <v/>
      </c>
      <c r="BC347" s="14" t="str">
        <f>IF(Point[Asset Group]="","",VLOOKUP(Point[Post Material],material_master,2,FALSE))</f>
        <v/>
      </c>
      <c r="BD347" s="14" t="str">
        <f>IF(Point[Asset Group]="","",VLOOKUP(Point[Post Number],number,2,FALSE))</f>
        <v/>
      </c>
      <c r="BE347" s="14" t="str">
        <f>IF(Point[Asset Group]="","",VLOOKUP(Point[Structure SubType],subdom_master_gdb,2,FALSE))</f>
        <v/>
      </c>
      <c r="BF347" s="14" t="str">
        <f>IF(Point[Area m2]="","",Point[Area m2])</f>
        <v/>
      </c>
      <c r="BG347" s="14" t="str">
        <f>IF(Point[Length m]="","",Point[Length m])</f>
        <v/>
      </c>
      <c r="BH347" s="14" t="str">
        <f>IF(Point[Width m]="","",Point[Width m])</f>
        <v/>
      </c>
      <c r="BI347" s="14" t="str">
        <f>IF(Point[Diameter m]="","",Point[Diameter m])</f>
        <v/>
      </c>
      <c r="BJ347" s="14" t="str">
        <f>IF(Point[Asset Group]="","",VLOOKUP(Point[Number of Pipes],number,2,FALSE))</f>
        <v/>
      </c>
      <c r="BK347" s="14" t="str">
        <f>IF(Point[Asset Group]="","",VLOOKUP(Point[Combined Name],2,FALSE))</f>
        <v/>
      </c>
      <c r="BL347" s="14" t="str">
        <f>IF(Point[Asset Group]="","",VLOOKUP(Point[Size Class],size_class,2,FALSE))</f>
        <v/>
      </c>
      <c r="BM347" s="14" t="str">
        <f>IF(Point[Asset Group]="","",VLOOKUP(Point[Age Class],age_class,2,FALSE))</f>
        <v/>
      </c>
      <c r="BN347" s="14" t="str">
        <f>IF(Point[Girth (cm)]="","",Point[Girth (cm)])</f>
        <v/>
      </c>
      <c r="BO347" s="14" t="str">
        <f>IF(Point[Crown Radius (m)]="","",Point[Crown Radius (m)])</f>
        <v/>
      </c>
      <c r="BP347" s="14" t="str">
        <f>IF(Point[Asset Group]="","",VLOOKUP(Point[Rooting Environment],root_enviro,2,FALSE))</f>
        <v/>
      </c>
      <c r="BQ347" s="14" t="str">
        <f>IF(Point[Asset Group]="","",VLOOKUP(Point[Tree Surround],tree_surround,2,FALSE))</f>
        <v/>
      </c>
      <c r="BR347" s="14" t="str">
        <f>IF(Point[Asset Group]="","",VLOOKUP(Point[Tree Grill],yes_no,2,FALSE))</f>
        <v/>
      </c>
      <c r="BS347" s="14" t="str">
        <f>IF(Point[Asset Group]="","",VLOOKUP(Point[Tree Location],tree_location,2,FALSE))</f>
        <v/>
      </c>
    </row>
    <row r="348" spans="1:71" s="3" customFormat="1" x14ac:dyDescent="0.2">
      <c r="A348" s="3" t="str">
        <f>IF(Point[DWG File Name]="","",Point[DWG File Name])</f>
        <v/>
      </c>
      <c r="B348" s="3" t="str">
        <f>IF(Point[DWG Layer Name]="","",Point[DWG Layer Name])</f>
        <v/>
      </c>
      <c r="C348" s="3" t="str">
        <f>IF(Point[DWG Handle]="","",Point[DWG Handle])</f>
        <v/>
      </c>
      <c r="D348" s="58" t="str">
        <f>IF(Point[X]="","",Point[X])</f>
        <v/>
      </c>
      <c r="E348" s="58" t="str">
        <f>IF(Point[Y]="","",Point[Y])</f>
        <v/>
      </c>
      <c r="F348" s="3" t="str">
        <f>IF(Point[Replacement Asset]="","",Point[Replacement Asset])</f>
        <v/>
      </c>
      <c r="G348" s="3" t="str">
        <f>IF(Point[Asset ID]="","",UPPER(Point[Asset ID]))</f>
        <v/>
      </c>
      <c r="H348" s="3" t="str">
        <f>IF(Point[Asset Group]="","",VLOOKUP(Point[Asset Group],asset_grp_pt,4,FALSE))</f>
        <v/>
      </c>
      <c r="I348" s="3" t="str">
        <f>IF(Point[Asset Group]="","",VLOOKUP(Point[Asset Group],asset_grp_pt,2,FALSE))</f>
        <v/>
      </c>
      <c r="J348" s="3" t="str">
        <f>IF(Point[Asset Group]="","",VLOOKUP(Point[Asset Group],asset_grp_pt,3,FALSE))</f>
        <v/>
      </c>
      <c r="K348" s="3" t="str">
        <f>IF(Point[Asset Group]="","",VLOOKUP(Point[Asset Type],type_master_list,2,FALSE))</f>
        <v/>
      </c>
      <c r="L348" s="3" t="str">
        <f>IF(Point[Asset Name]="","",PROPER(Point[Asset Name]))</f>
        <v/>
      </c>
      <c r="M348" s="11" t="str">
        <f>IF(Point[Install Date]="","",Point[Install Date])</f>
        <v/>
      </c>
      <c r="N348" s="11" t="str">
        <f>IF(Point[Note]="","",PROPER(Point[Note]))</f>
        <v/>
      </c>
      <c r="O348" s="11" t="str">
        <f>IF(Point[Resource Consent Number]="","",UPPER(Point[Resource Consent Number]))</f>
        <v/>
      </c>
      <c r="P348" s="53" t="str">
        <f>IF(Point[Asset Unit Cost]="","",Point[Asset Unit Cost])</f>
        <v/>
      </c>
      <c r="Q348" s="11" t="str">
        <f>IF(Point[Added By]="","",UPPER(Point[Added By]))</f>
        <v/>
      </c>
      <c r="R348" s="11" t="str">
        <f>IF(Point[Added Date]="","",Point[Added Date])</f>
        <v/>
      </c>
      <c r="S348" s="14" t="str">
        <f>IF(Point[Z COORD]="","",Point[Z COORD])</f>
        <v/>
      </c>
      <c r="T348" s="14" t="str">
        <f>IF(Point[Asset Description]="","",PROPER(Point[Asset Description]))</f>
        <v/>
      </c>
      <c r="U348" s="14" t="str">
        <f>IF(Point[[Artist ]]="","",PROPER(Point[[Artist ]]))</f>
        <v/>
      </c>
      <c r="V348" s="14" t="str">
        <f>IF(Point[Material Notes]="","",PROPER(Point[Material Notes]))</f>
        <v/>
      </c>
      <c r="W348" s="14" t="str">
        <f>IF(Point[Dimension Notes]="","",Point[Dimension Notes])</f>
        <v/>
      </c>
      <c r="X348" s="14" t="str">
        <f>IF(Point[List]="","",VLOOKUP(Point[Burner Number],number,2,FALSE))</f>
        <v/>
      </c>
      <c r="Y348" s="14" t="str">
        <f>IF(Point[List]="","",VLOOKUP(Point[Fuel],bbq_fuel,2,FALSE))</f>
        <v/>
      </c>
      <c r="Z348" s="14" t="str">
        <f>IF(Point[List]="","",VLOOKUP(Point[Cabinet Material],bbq_material,2,FALSE))</f>
        <v/>
      </c>
      <c r="AA348" s="14" t="str">
        <f>IF(Point[Asset Group]="","",VLOOKUP(Point[Manufacturer],manufacturer,2,FALSE))</f>
        <v/>
      </c>
      <c r="AB348" s="14" t="str">
        <f>IF(Point[Uinsex WC]="","",Point[Uinsex WC])</f>
        <v/>
      </c>
      <c r="AC348" s="14" t="str">
        <f>IF(Point[Female WC]="","",Point[Female WC])</f>
        <v/>
      </c>
      <c r="AD348" s="14" t="str">
        <f>IF(Point[Male WC]="","",Point[Male WC])</f>
        <v/>
      </c>
      <c r="AE348" s="14" t="str">
        <f>IF(Point[Urinal]="","",Point[Urinal])</f>
        <v/>
      </c>
      <c r="AF348" s="14" t="str">
        <f>IF(Point[Disabled Unisex]="","",Point[Disabled Unisex])</f>
        <v/>
      </c>
      <c r="AG348" s="14" t="str">
        <f>IF(Point[Disabled Female]="","",Point[Disabled Female])</f>
        <v/>
      </c>
      <c r="AH348" s="14" t="str">
        <f>IF(Point[Disabled Male]="","",Point[Disabled Male])</f>
        <v/>
      </c>
      <c r="AI348" s="14" t="str">
        <f>IF(Point[Asset Group]="","",VLOOKUP(Point[Handrail],yes_no,2,FALSE))</f>
        <v/>
      </c>
      <c r="AJ348" s="14" t="str">
        <f>IF(Point[Asset Group]="","",VLOOKUP(Point[Baby Changing],yes_no,2,FALSE))</f>
        <v/>
      </c>
      <c r="AK348" s="14" t="str">
        <f>IF(Point[Asset Group]="","",VLOOKUP(Point[Service Room],yes_no,2,FALSE))</f>
        <v/>
      </c>
      <c r="AL348" s="14" t="str">
        <f>IF(Point[Asset Group]="","",VLOOKUP(Point[Service Tap],service_tap,2,FALSE))</f>
        <v/>
      </c>
      <c r="AM348" s="14" t="str">
        <f>IF(Point[Asset Group]="","",VLOOKUP(Point[Heating Type],wc_heating,2,FALSE))</f>
        <v/>
      </c>
      <c r="AN348" s="14" t="str">
        <f>IF(Point[Asset Group]="","",VLOOKUP(Point[Power Supply],power_supply,2,FALSE))</f>
        <v/>
      </c>
      <c r="AO348" s="14" t="str">
        <f>IF(Point[Asset Group]="","",VLOOKUP(Point[Waste Water],waste_water,2,FALSE))</f>
        <v/>
      </c>
      <c r="AP348" s="14" t="str">
        <f>IF(Point[Asset Group]="","",VLOOKUP(Point[Furniture SubType],subdom_master_gdb,2,FALSE))</f>
        <v/>
      </c>
      <c r="AQ348" s="14" t="str">
        <f>IF(Point[Asset Group]="","",VLOOKUP(Point[Concrete Pad],yes_no,2,FALSE))</f>
        <v/>
      </c>
      <c r="AR348" s="14" t="str">
        <f>IF(Point[Asset Group]="","",VLOOKUP(Point[Material],material_master,2,FALSE))</f>
        <v/>
      </c>
      <c r="AS348" s="14" t="str">
        <f>IF(Point[Asset Group]="","",VLOOKUP(Point[Plumbing],irrigation_plumbing,2,FALSE))</f>
        <v/>
      </c>
      <c r="AT348" s="14" t="str">
        <f>IF(Point[Asset Group]="","",VLOOKUP(Point[Sprinklers],irrigation_sprinklers,2,FALSE))</f>
        <v/>
      </c>
      <c r="AU348" s="14" t="str">
        <f>IF(Point[Asset Group]="","",VLOOKUP(Point[System],irrigation_system,2,FALSE))</f>
        <v/>
      </c>
      <c r="AV348" s="14" t="str">
        <f>IF(Point[Asset Group]="","",VLOOKUP(Point[Status],irrigation_status,2,FALSE))</f>
        <v/>
      </c>
      <c r="AW348" s="11" t="str">
        <f>IF(Point[Date of manufacture]="","",Point[Date of manufacture])</f>
        <v/>
      </c>
      <c r="AX348" s="14" t="str">
        <f>IF(Point[Asset Group]="","",VLOOKUP(Point[Sign Purpose],sign_purpose,2,FALSE))</f>
        <v/>
      </c>
      <c r="AY348" s="14" t="str">
        <f>IF(Point[Asset Group]="","",VLOOKUP(Point[Sign Material],material_master,2,FALSE))</f>
        <v/>
      </c>
      <c r="AZ348" s="14" t="str">
        <f>IF(Point[Asset Group]="","",VLOOKUP(Point[Affixed To],sign_affix,2,FALSE))</f>
        <v/>
      </c>
      <c r="BA348" s="14" t="str">
        <f>IF(Point[Size HxB mm]="","",Point[Size HxB mm])</f>
        <v/>
      </c>
      <c r="BB348" s="14" t="str">
        <f>IF(Point[Height m]="","",Point[Height m])</f>
        <v/>
      </c>
      <c r="BC348" s="14" t="str">
        <f>IF(Point[Asset Group]="","",VLOOKUP(Point[Post Material],material_master,2,FALSE))</f>
        <v/>
      </c>
      <c r="BD348" s="14" t="str">
        <f>IF(Point[Asset Group]="","",VLOOKUP(Point[Post Number],number,2,FALSE))</f>
        <v/>
      </c>
      <c r="BE348" s="14" t="str">
        <f>IF(Point[Asset Group]="","",VLOOKUP(Point[Structure SubType],subdom_master_gdb,2,FALSE))</f>
        <v/>
      </c>
      <c r="BF348" s="14" t="str">
        <f>IF(Point[Area m2]="","",Point[Area m2])</f>
        <v/>
      </c>
      <c r="BG348" s="14" t="str">
        <f>IF(Point[Length m]="","",Point[Length m])</f>
        <v/>
      </c>
      <c r="BH348" s="14" t="str">
        <f>IF(Point[Width m]="","",Point[Width m])</f>
        <v/>
      </c>
      <c r="BI348" s="14" t="str">
        <f>IF(Point[Diameter m]="","",Point[Diameter m])</f>
        <v/>
      </c>
      <c r="BJ348" s="14" t="str">
        <f>IF(Point[Asset Group]="","",VLOOKUP(Point[Number of Pipes],number,2,FALSE))</f>
        <v/>
      </c>
      <c r="BK348" s="14" t="str">
        <f>IF(Point[Asset Group]="","",VLOOKUP(Point[Combined Name],2,FALSE))</f>
        <v/>
      </c>
      <c r="BL348" s="14" t="str">
        <f>IF(Point[Asset Group]="","",VLOOKUP(Point[Size Class],size_class,2,FALSE))</f>
        <v/>
      </c>
      <c r="BM348" s="14" t="str">
        <f>IF(Point[Asset Group]="","",VLOOKUP(Point[Age Class],age_class,2,FALSE))</f>
        <v/>
      </c>
      <c r="BN348" s="14" t="str">
        <f>IF(Point[Girth (cm)]="","",Point[Girth (cm)])</f>
        <v/>
      </c>
      <c r="BO348" s="14" t="str">
        <f>IF(Point[Crown Radius (m)]="","",Point[Crown Radius (m)])</f>
        <v/>
      </c>
      <c r="BP348" s="14" t="str">
        <f>IF(Point[Asset Group]="","",VLOOKUP(Point[Rooting Environment],root_enviro,2,FALSE))</f>
        <v/>
      </c>
      <c r="BQ348" s="14" t="str">
        <f>IF(Point[Asset Group]="","",VLOOKUP(Point[Tree Surround],tree_surround,2,FALSE))</f>
        <v/>
      </c>
      <c r="BR348" s="14" t="str">
        <f>IF(Point[Asset Group]="","",VLOOKUP(Point[Tree Grill],yes_no,2,FALSE))</f>
        <v/>
      </c>
      <c r="BS348" s="14" t="str">
        <f>IF(Point[Asset Group]="","",VLOOKUP(Point[Tree Location],tree_location,2,FALSE))</f>
        <v/>
      </c>
    </row>
    <row r="349" spans="1:71" s="3" customFormat="1" x14ac:dyDescent="0.2">
      <c r="A349" s="3" t="str">
        <f>IF(Point[DWG File Name]="","",Point[DWG File Name])</f>
        <v/>
      </c>
      <c r="B349" s="3" t="str">
        <f>IF(Point[DWG Layer Name]="","",Point[DWG Layer Name])</f>
        <v/>
      </c>
      <c r="C349" s="3" t="str">
        <f>IF(Point[DWG Handle]="","",Point[DWG Handle])</f>
        <v/>
      </c>
      <c r="D349" s="58" t="str">
        <f>IF(Point[X]="","",Point[X])</f>
        <v/>
      </c>
      <c r="E349" s="58" t="str">
        <f>IF(Point[Y]="","",Point[Y])</f>
        <v/>
      </c>
      <c r="F349" s="3" t="str">
        <f>IF(Point[Replacement Asset]="","",Point[Replacement Asset])</f>
        <v/>
      </c>
      <c r="G349" s="3" t="str">
        <f>IF(Point[Asset ID]="","",UPPER(Point[Asset ID]))</f>
        <v/>
      </c>
      <c r="H349" s="3" t="str">
        <f>IF(Point[Asset Group]="","",VLOOKUP(Point[Asset Group],asset_grp_pt,4,FALSE))</f>
        <v/>
      </c>
      <c r="I349" s="3" t="str">
        <f>IF(Point[Asset Group]="","",VLOOKUP(Point[Asset Group],asset_grp_pt,2,FALSE))</f>
        <v/>
      </c>
      <c r="J349" s="3" t="str">
        <f>IF(Point[Asset Group]="","",VLOOKUP(Point[Asset Group],asset_grp_pt,3,FALSE))</f>
        <v/>
      </c>
      <c r="K349" s="3" t="str">
        <f>IF(Point[Asset Group]="","",VLOOKUP(Point[Asset Type],type_master_list,2,FALSE))</f>
        <v/>
      </c>
      <c r="L349" s="3" t="str">
        <f>IF(Point[Asset Name]="","",PROPER(Point[Asset Name]))</f>
        <v/>
      </c>
      <c r="M349" s="11" t="str">
        <f>IF(Point[Install Date]="","",Point[Install Date])</f>
        <v/>
      </c>
      <c r="N349" s="11" t="str">
        <f>IF(Point[Note]="","",PROPER(Point[Note]))</f>
        <v/>
      </c>
      <c r="O349" s="11" t="str">
        <f>IF(Point[Resource Consent Number]="","",UPPER(Point[Resource Consent Number]))</f>
        <v/>
      </c>
      <c r="P349" s="53" t="str">
        <f>IF(Point[Asset Unit Cost]="","",Point[Asset Unit Cost])</f>
        <v/>
      </c>
      <c r="Q349" s="11" t="str">
        <f>IF(Point[Added By]="","",UPPER(Point[Added By]))</f>
        <v/>
      </c>
      <c r="R349" s="11" t="str">
        <f>IF(Point[Added Date]="","",Point[Added Date])</f>
        <v/>
      </c>
      <c r="S349" s="14" t="str">
        <f>IF(Point[Z COORD]="","",Point[Z COORD])</f>
        <v/>
      </c>
      <c r="T349" s="14" t="str">
        <f>IF(Point[Asset Description]="","",PROPER(Point[Asset Description]))</f>
        <v/>
      </c>
      <c r="U349" s="14" t="str">
        <f>IF(Point[[Artist ]]="","",PROPER(Point[[Artist ]]))</f>
        <v/>
      </c>
      <c r="V349" s="14" t="str">
        <f>IF(Point[Material Notes]="","",PROPER(Point[Material Notes]))</f>
        <v/>
      </c>
      <c r="W349" s="14" t="str">
        <f>IF(Point[Dimension Notes]="","",Point[Dimension Notes])</f>
        <v/>
      </c>
      <c r="X349" s="14" t="str">
        <f>IF(Point[List]="","",VLOOKUP(Point[Burner Number],number,2,FALSE))</f>
        <v/>
      </c>
      <c r="Y349" s="14" t="str">
        <f>IF(Point[List]="","",VLOOKUP(Point[Fuel],bbq_fuel,2,FALSE))</f>
        <v/>
      </c>
      <c r="Z349" s="14" t="str">
        <f>IF(Point[List]="","",VLOOKUP(Point[Cabinet Material],bbq_material,2,FALSE))</f>
        <v/>
      </c>
      <c r="AA349" s="14" t="str">
        <f>IF(Point[Asset Group]="","",VLOOKUP(Point[Manufacturer],manufacturer,2,FALSE))</f>
        <v/>
      </c>
      <c r="AB349" s="14" t="str">
        <f>IF(Point[Uinsex WC]="","",Point[Uinsex WC])</f>
        <v/>
      </c>
      <c r="AC349" s="14" t="str">
        <f>IF(Point[Female WC]="","",Point[Female WC])</f>
        <v/>
      </c>
      <c r="AD349" s="14" t="str">
        <f>IF(Point[Male WC]="","",Point[Male WC])</f>
        <v/>
      </c>
      <c r="AE349" s="14" t="str">
        <f>IF(Point[Urinal]="","",Point[Urinal])</f>
        <v/>
      </c>
      <c r="AF349" s="14" t="str">
        <f>IF(Point[Disabled Unisex]="","",Point[Disabled Unisex])</f>
        <v/>
      </c>
      <c r="AG349" s="14" t="str">
        <f>IF(Point[Disabled Female]="","",Point[Disabled Female])</f>
        <v/>
      </c>
      <c r="AH349" s="14" t="str">
        <f>IF(Point[Disabled Male]="","",Point[Disabled Male])</f>
        <v/>
      </c>
      <c r="AI349" s="14" t="str">
        <f>IF(Point[Asset Group]="","",VLOOKUP(Point[Handrail],yes_no,2,FALSE))</f>
        <v/>
      </c>
      <c r="AJ349" s="14" t="str">
        <f>IF(Point[Asset Group]="","",VLOOKUP(Point[Baby Changing],yes_no,2,FALSE))</f>
        <v/>
      </c>
      <c r="AK349" s="14" t="str">
        <f>IF(Point[Asset Group]="","",VLOOKUP(Point[Service Room],yes_no,2,FALSE))</f>
        <v/>
      </c>
      <c r="AL349" s="14" t="str">
        <f>IF(Point[Asset Group]="","",VLOOKUP(Point[Service Tap],service_tap,2,FALSE))</f>
        <v/>
      </c>
      <c r="AM349" s="14" t="str">
        <f>IF(Point[Asset Group]="","",VLOOKUP(Point[Heating Type],wc_heating,2,FALSE))</f>
        <v/>
      </c>
      <c r="AN349" s="14" t="str">
        <f>IF(Point[Asset Group]="","",VLOOKUP(Point[Power Supply],power_supply,2,FALSE))</f>
        <v/>
      </c>
      <c r="AO349" s="14" t="str">
        <f>IF(Point[Asset Group]="","",VLOOKUP(Point[Waste Water],waste_water,2,FALSE))</f>
        <v/>
      </c>
      <c r="AP349" s="14" t="str">
        <f>IF(Point[Asset Group]="","",VLOOKUP(Point[Furniture SubType],subdom_master_gdb,2,FALSE))</f>
        <v/>
      </c>
      <c r="AQ349" s="14" t="str">
        <f>IF(Point[Asset Group]="","",VLOOKUP(Point[Concrete Pad],yes_no,2,FALSE))</f>
        <v/>
      </c>
      <c r="AR349" s="14" t="str">
        <f>IF(Point[Asset Group]="","",VLOOKUP(Point[Material],material_master,2,FALSE))</f>
        <v/>
      </c>
      <c r="AS349" s="14" t="str">
        <f>IF(Point[Asset Group]="","",VLOOKUP(Point[Plumbing],irrigation_plumbing,2,FALSE))</f>
        <v/>
      </c>
      <c r="AT349" s="14" t="str">
        <f>IF(Point[Asset Group]="","",VLOOKUP(Point[Sprinklers],irrigation_sprinklers,2,FALSE))</f>
        <v/>
      </c>
      <c r="AU349" s="14" t="str">
        <f>IF(Point[Asset Group]="","",VLOOKUP(Point[System],irrigation_system,2,FALSE))</f>
        <v/>
      </c>
      <c r="AV349" s="14" t="str">
        <f>IF(Point[Asset Group]="","",VLOOKUP(Point[Status],irrigation_status,2,FALSE))</f>
        <v/>
      </c>
      <c r="AW349" s="11" t="str">
        <f>IF(Point[Date of manufacture]="","",Point[Date of manufacture])</f>
        <v/>
      </c>
      <c r="AX349" s="14" t="str">
        <f>IF(Point[Asset Group]="","",VLOOKUP(Point[Sign Purpose],sign_purpose,2,FALSE))</f>
        <v/>
      </c>
      <c r="AY349" s="14" t="str">
        <f>IF(Point[Asset Group]="","",VLOOKUP(Point[Sign Material],material_master,2,FALSE))</f>
        <v/>
      </c>
      <c r="AZ349" s="14" t="str">
        <f>IF(Point[Asset Group]="","",VLOOKUP(Point[Affixed To],sign_affix,2,FALSE))</f>
        <v/>
      </c>
      <c r="BA349" s="14" t="str">
        <f>IF(Point[Size HxB mm]="","",Point[Size HxB mm])</f>
        <v/>
      </c>
      <c r="BB349" s="14" t="str">
        <f>IF(Point[Height m]="","",Point[Height m])</f>
        <v/>
      </c>
      <c r="BC349" s="14" t="str">
        <f>IF(Point[Asset Group]="","",VLOOKUP(Point[Post Material],material_master,2,FALSE))</f>
        <v/>
      </c>
      <c r="BD349" s="14" t="str">
        <f>IF(Point[Asset Group]="","",VLOOKUP(Point[Post Number],number,2,FALSE))</f>
        <v/>
      </c>
      <c r="BE349" s="14" t="str">
        <f>IF(Point[Asset Group]="","",VLOOKUP(Point[Structure SubType],subdom_master_gdb,2,FALSE))</f>
        <v/>
      </c>
      <c r="BF349" s="14" t="str">
        <f>IF(Point[Area m2]="","",Point[Area m2])</f>
        <v/>
      </c>
      <c r="BG349" s="14" t="str">
        <f>IF(Point[Length m]="","",Point[Length m])</f>
        <v/>
      </c>
      <c r="BH349" s="14" t="str">
        <f>IF(Point[Width m]="","",Point[Width m])</f>
        <v/>
      </c>
      <c r="BI349" s="14" t="str">
        <f>IF(Point[Diameter m]="","",Point[Diameter m])</f>
        <v/>
      </c>
      <c r="BJ349" s="14" t="str">
        <f>IF(Point[Asset Group]="","",VLOOKUP(Point[Number of Pipes],number,2,FALSE))</f>
        <v/>
      </c>
      <c r="BK349" s="14" t="str">
        <f>IF(Point[Asset Group]="","",VLOOKUP(Point[Combined Name],2,FALSE))</f>
        <v/>
      </c>
      <c r="BL349" s="14" t="str">
        <f>IF(Point[Asset Group]="","",VLOOKUP(Point[Size Class],size_class,2,FALSE))</f>
        <v/>
      </c>
      <c r="BM349" s="14" t="str">
        <f>IF(Point[Asset Group]="","",VLOOKUP(Point[Age Class],age_class,2,FALSE))</f>
        <v/>
      </c>
      <c r="BN349" s="14" t="str">
        <f>IF(Point[Girth (cm)]="","",Point[Girth (cm)])</f>
        <v/>
      </c>
      <c r="BO349" s="14" t="str">
        <f>IF(Point[Crown Radius (m)]="","",Point[Crown Radius (m)])</f>
        <v/>
      </c>
      <c r="BP349" s="14" t="str">
        <f>IF(Point[Asset Group]="","",VLOOKUP(Point[Rooting Environment],root_enviro,2,FALSE))</f>
        <v/>
      </c>
      <c r="BQ349" s="14" t="str">
        <f>IF(Point[Asset Group]="","",VLOOKUP(Point[Tree Surround],tree_surround,2,FALSE))</f>
        <v/>
      </c>
      <c r="BR349" s="14" t="str">
        <f>IF(Point[Asset Group]="","",VLOOKUP(Point[Tree Grill],yes_no,2,FALSE))</f>
        <v/>
      </c>
      <c r="BS349" s="14" t="str">
        <f>IF(Point[Asset Group]="","",VLOOKUP(Point[Tree Location],tree_location,2,FALSE))</f>
        <v/>
      </c>
    </row>
    <row r="350" spans="1:71" s="3" customFormat="1" x14ac:dyDescent="0.2">
      <c r="A350" s="3" t="str">
        <f>IF(Point[DWG File Name]="","",Point[DWG File Name])</f>
        <v/>
      </c>
      <c r="B350" s="3" t="str">
        <f>IF(Point[DWG Layer Name]="","",Point[DWG Layer Name])</f>
        <v/>
      </c>
      <c r="C350" s="3" t="str">
        <f>IF(Point[DWG Handle]="","",Point[DWG Handle])</f>
        <v/>
      </c>
      <c r="D350" s="58" t="str">
        <f>IF(Point[X]="","",Point[X])</f>
        <v/>
      </c>
      <c r="E350" s="58" t="str">
        <f>IF(Point[Y]="","",Point[Y])</f>
        <v/>
      </c>
      <c r="F350" s="3" t="str">
        <f>IF(Point[Replacement Asset]="","",Point[Replacement Asset])</f>
        <v/>
      </c>
      <c r="G350" s="3" t="str">
        <f>IF(Point[Asset ID]="","",UPPER(Point[Asset ID]))</f>
        <v/>
      </c>
      <c r="H350" s="3" t="str">
        <f>IF(Point[Asset Group]="","",VLOOKUP(Point[Asset Group],asset_grp_pt,4,FALSE))</f>
        <v/>
      </c>
      <c r="I350" s="3" t="str">
        <f>IF(Point[Asset Group]="","",VLOOKUP(Point[Asset Group],asset_grp_pt,2,FALSE))</f>
        <v/>
      </c>
      <c r="J350" s="3" t="str">
        <f>IF(Point[Asset Group]="","",VLOOKUP(Point[Asset Group],asset_grp_pt,3,FALSE))</f>
        <v/>
      </c>
      <c r="K350" s="3" t="str">
        <f>IF(Point[Asset Group]="","",VLOOKUP(Point[Asset Type],type_master_list,2,FALSE))</f>
        <v/>
      </c>
      <c r="L350" s="3" t="str">
        <f>IF(Point[Asset Name]="","",PROPER(Point[Asset Name]))</f>
        <v/>
      </c>
      <c r="M350" s="11" t="str">
        <f>IF(Point[Install Date]="","",Point[Install Date])</f>
        <v/>
      </c>
      <c r="N350" s="11" t="str">
        <f>IF(Point[Note]="","",PROPER(Point[Note]))</f>
        <v/>
      </c>
      <c r="O350" s="11" t="str">
        <f>IF(Point[Resource Consent Number]="","",UPPER(Point[Resource Consent Number]))</f>
        <v/>
      </c>
      <c r="P350" s="53" t="str">
        <f>IF(Point[Asset Unit Cost]="","",Point[Asset Unit Cost])</f>
        <v/>
      </c>
      <c r="Q350" s="11" t="str">
        <f>IF(Point[Added By]="","",UPPER(Point[Added By]))</f>
        <v/>
      </c>
      <c r="R350" s="11" t="str">
        <f>IF(Point[Added Date]="","",Point[Added Date])</f>
        <v/>
      </c>
      <c r="S350" s="14" t="str">
        <f>IF(Point[Z COORD]="","",Point[Z COORD])</f>
        <v/>
      </c>
      <c r="T350" s="14" t="str">
        <f>IF(Point[Asset Description]="","",PROPER(Point[Asset Description]))</f>
        <v/>
      </c>
      <c r="U350" s="14" t="str">
        <f>IF(Point[[Artist ]]="","",PROPER(Point[[Artist ]]))</f>
        <v/>
      </c>
      <c r="V350" s="14" t="str">
        <f>IF(Point[Material Notes]="","",PROPER(Point[Material Notes]))</f>
        <v/>
      </c>
      <c r="W350" s="14" t="str">
        <f>IF(Point[Dimension Notes]="","",Point[Dimension Notes])</f>
        <v/>
      </c>
      <c r="X350" s="14" t="str">
        <f>IF(Point[List]="","",VLOOKUP(Point[Burner Number],number,2,FALSE))</f>
        <v/>
      </c>
      <c r="Y350" s="14" t="str">
        <f>IF(Point[List]="","",VLOOKUP(Point[Fuel],bbq_fuel,2,FALSE))</f>
        <v/>
      </c>
      <c r="Z350" s="14" t="str">
        <f>IF(Point[List]="","",VLOOKUP(Point[Cabinet Material],bbq_material,2,FALSE))</f>
        <v/>
      </c>
      <c r="AA350" s="14" t="str">
        <f>IF(Point[Asset Group]="","",VLOOKUP(Point[Manufacturer],manufacturer,2,FALSE))</f>
        <v/>
      </c>
      <c r="AB350" s="14" t="str">
        <f>IF(Point[Uinsex WC]="","",Point[Uinsex WC])</f>
        <v/>
      </c>
      <c r="AC350" s="14" t="str">
        <f>IF(Point[Female WC]="","",Point[Female WC])</f>
        <v/>
      </c>
      <c r="AD350" s="14" t="str">
        <f>IF(Point[Male WC]="","",Point[Male WC])</f>
        <v/>
      </c>
      <c r="AE350" s="14" t="str">
        <f>IF(Point[Urinal]="","",Point[Urinal])</f>
        <v/>
      </c>
      <c r="AF350" s="14" t="str">
        <f>IF(Point[Disabled Unisex]="","",Point[Disabled Unisex])</f>
        <v/>
      </c>
      <c r="AG350" s="14" t="str">
        <f>IF(Point[Disabled Female]="","",Point[Disabled Female])</f>
        <v/>
      </c>
      <c r="AH350" s="14" t="str">
        <f>IF(Point[Disabled Male]="","",Point[Disabled Male])</f>
        <v/>
      </c>
      <c r="AI350" s="14" t="str">
        <f>IF(Point[Asset Group]="","",VLOOKUP(Point[Handrail],yes_no,2,FALSE))</f>
        <v/>
      </c>
      <c r="AJ350" s="14" t="str">
        <f>IF(Point[Asset Group]="","",VLOOKUP(Point[Baby Changing],yes_no,2,FALSE))</f>
        <v/>
      </c>
      <c r="AK350" s="14" t="str">
        <f>IF(Point[Asset Group]="","",VLOOKUP(Point[Service Room],yes_no,2,FALSE))</f>
        <v/>
      </c>
      <c r="AL350" s="14" t="str">
        <f>IF(Point[Asset Group]="","",VLOOKUP(Point[Service Tap],service_tap,2,FALSE))</f>
        <v/>
      </c>
      <c r="AM350" s="14" t="str">
        <f>IF(Point[Asset Group]="","",VLOOKUP(Point[Heating Type],wc_heating,2,FALSE))</f>
        <v/>
      </c>
      <c r="AN350" s="14" t="str">
        <f>IF(Point[Asset Group]="","",VLOOKUP(Point[Power Supply],power_supply,2,FALSE))</f>
        <v/>
      </c>
      <c r="AO350" s="14" t="str">
        <f>IF(Point[Asset Group]="","",VLOOKUP(Point[Waste Water],waste_water,2,FALSE))</f>
        <v/>
      </c>
      <c r="AP350" s="14" t="str">
        <f>IF(Point[Asset Group]="","",VLOOKUP(Point[Furniture SubType],subdom_master_gdb,2,FALSE))</f>
        <v/>
      </c>
      <c r="AQ350" s="14" t="str">
        <f>IF(Point[Asset Group]="","",VLOOKUP(Point[Concrete Pad],yes_no,2,FALSE))</f>
        <v/>
      </c>
      <c r="AR350" s="14" t="str">
        <f>IF(Point[Asset Group]="","",VLOOKUP(Point[Material],material_master,2,FALSE))</f>
        <v/>
      </c>
      <c r="AS350" s="14" t="str">
        <f>IF(Point[Asset Group]="","",VLOOKUP(Point[Plumbing],irrigation_plumbing,2,FALSE))</f>
        <v/>
      </c>
      <c r="AT350" s="14" t="str">
        <f>IF(Point[Asset Group]="","",VLOOKUP(Point[Sprinklers],irrigation_sprinklers,2,FALSE))</f>
        <v/>
      </c>
      <c r="AU350" s="14" t="str">
        <f>IF(Point[Asset Group]="","",VLOOKUP(Point[System],irrigation_system,2,FALSE))</f>
        <v/>
      </c>
      <c r="AV350" s="14" t="str">
        <f>IF(Point[Asset Group]="","",VLOOKUP(Point[Status],irrigation_status,2,FALSE))</f>
        <v/>
      </c>
      <c r="AW350" s="11" t="str">
        <f>IF(Point[Date of manufacture]="","",Point[Date of manufacture])</f>
        <v/>
      </c>
      <c r="AX350" s="14" t="str">
        <f>IF(Point[Asset Group]="","",VLOOKUP(Point[Sign Purpose],sign_purpose,2,FALSE))</f>
        <v/>
      </c>
      <c r="AY350" s="14" t="str">
        <f>IF(Point[Asset Group]="","",VLOOKUP(Point[Sign Material],material_master,2,FALSE))</f>
        <v/>
      </c>
      <c r="AZ350" s="14" t="str">
        <f>IF(Point[Asset Group]="","",VLOOKUP(Point[Affixed To],sign_affix,2,FALSE))</f>
        <v/>
      </c>
      <c r="BA350" s="14" t="str">
        <f>IF(Point[Size HxB mm]="","",Point[Size HxB mm])</f>
        <v/>
      </c>
      <c r="BB350" s="14" t="str">
        <f>IF(Point[Height m]="","",Point[Height m])</f>
        <v/>
      </c>
      <c r="BC350" s="14" t="str">
        <f>IF(Point[Asset Group]="","",VLOOKUP(Point[Post Material],material_master,2,FALSE))</f>
        <v/>
      </c>
      <c r="BD350" s="14" t="str">
        <f>IF(Point[Asset Group]="","",VLOOKUP(Point[Post Number],number,2,FALSE))</f>
        <v/>
      </c>
      <c r="BE350" s="14" t="str">
        <f>IF(Point[Asset Group]="","",VLOOKUP(Point[Structure SubType],subdom_master_gdb,2,FALSE))</f>
        <v/>
      </c>
      <c r="BF350" s="14" t="str">
        <f>IF(Point[Area m2]="","",Point[Area m2])</f>
        <v/>
      </c>
      <c r="BG350" s="14" t="str">
        <f>IF(Point[Length m]="","",Point[Length m])</f>
        <v/>
      </c>
      <c r="BH350" s="14" t="str">
        <f>IF(Point[Width m]="","",Point[Width m])</f>
        <v/>
      </c>
      <c r="BI350" s="14" t="str">
        <f>IF(Point[Diameter m]="","",Point[Diameter m])</f>
        <v/>
      </c>
      <c r="BJ350" s="14" t="str">
        <f>IF(Point[Asset Group]="","",VLOOKUP(Point[Number of Pipes],number,2,FALSE))</f>
        <v/>
      </c>
      <c r="BK350" s="14" t="str">
        <f>IF(Point[Asset Group]="","",VLOOKUP(Point[Combined Name],2,FALSE))</f>
        <v/>
      </c>
      <c r="BL350" s="14" t="str">
        <f>IF(Point[Asset Group]="","",VLOOKUP(Point[Size Class],size_class,2,FALSE))</f>
        <v/>
      </c>
      <c r="BM350" s="14" t="str">
        <f>IF(Point[Asset Group]="","",VLOOKUP(Point[Age Class],age_class,2,FALSE))</f>
        <v/>
      </c>
      <c r="BN350" s="14" t="str">
        <f>IF(Point[Girth (cm)]="","",Point[Girth (cm)])</f>
        <v/>
      </c>
      <c r="BO350" s="14" t="str">
        <f>IF(Point[Crown Radius (m)]="","",Point[Crown Radius (m)])</f>
        <v/>
      </c>
      <c r="BP350" s="14" t="str">
        <f>IF(Point[Asset Group]="","",VLOOKUP(Point[Rooting Environment],root_enviro,2,FALSE))</f>
        <v/>
      </c>
      <c r="BQ350" s="14" t="str">
        <f>IF(Point[Asset Group]="","",VLOOKUP(Point[Tree Surround],tree_surround,2,FALSE))</f>
        <v/>
      </c>
      <c r="BR350" s="14" t="str">
        <f>IF(Point[Asset Group]="","",VLOOKUP(Point[Tree Grill],yes_no,2,FALSE))</f>
        <v/>
      </c>
      <c r="BS350" s="14" t="str">
        <f>IF(Point[Asset Group]="","",VLOOKUP(Point[Tree Location],tree_location,2,FALSE))</f>
        <v/>
      </c>
    </row>
    <row r="351" spans="1:71" s="3" customFormat="1" x14ac:dyDescent="0.2">
      <c r="A351" s="3" t="str">
        <f>IF(Point[DWG File Name]="","",Point[DWG File Name])</f>
        <v/>
      </c>
      <c r="B351" s="3" t="str">
        <f>IF(Point[DWG Layer Name]="","",Point[DWG Layer Name])</f>
        <v/>
      </c>
      <c r="C351" s="3" t="str">
        <f>IF(Point[DWG Handle]="","",Point[DWG Handle])</f>
        <v/>
      </c>
      <c r="D351" s="58" t="str">
        <f>IF(Point[X]="","",Point[X])</f>
        <v/>
      </c>
      <c r="E351" s="58" t="str">
        <f>IF(Point[Y]="","",Point[Y])</f>
        <v/>
      </c>
      <c r="F351" s="3" t="str">
        <f>IF(Point[Replacement Asset]="","",Point[Replacement Asset])</f>
        <v/>
      </c>
      <c r="G351" s="3" t="str">
        <f>IF(Point[Asset ID]="","",UPPER(Point[Asset ID]))</f>
        <v/>
      </c>
      <c r="H351" s="3" t="str">
        <f>IF(Point[Asset Group]="","",VLOOKUP(Point[Asset Group],asset_grp_pt,4,FALSE))</f>
        <v/>
      </c>
      <c r="I351" s="3" t="str">
        <f>IF(Point[Asset Group]="","",VLOOKUP(Point[Asset Group],asset_grp_pt,2,FALSE))</f>
        <v/>
      </c>
      <c r="J351" s="3" t="str">
        <f>IF(Point[Asset Group]="","",VLOOKUP(Point[Asset Group],asset_grp_pt,3,FALSE))</f>
        <v/>
      </c>
      <c r="K351" s="3" t="str">
        <f>IF(Point[Asset Group]="","",VLOOKUP(Point[Asset Type],type_master_list,2,FALSE))</f>
        <v/>
      </c>
      <c r="L351" s="3" t="str">
        <f>IF(Point[Asset Name]="","",PROPER(Point[Asset Name]))</f>
        <v/>
      </c>
      <c r="M351" s="11" t="str">
        <f>IF(Point[Install Date]="","",Point[Install Date])</f>
        <v/>
      </c>
      <c r="N351" s="11" t="str">
        <f>IF(Point[Note]="","",PROPER(Point[Note]))</f>
        <v/>
      </c>
      <c r="O351" s="11" t="str">
        <f>IF(Point[Resource Consent Number]="","",UPPER(Point[Resource Consent Number]))</f>
        <v/>
      </c>
      <c r="P351" s="53" t="str">
        <f>IF(Point[Asset Unit Cost]="","",Point[Asset Unit Cost])</f>
        <v/>
      </c>
      <c r="Q351" s="11" t="str">
        <f>IF(Point[Added By]="","",UPPER(Point[Added By]))</f>
        <v/>
      </c>
      <c r="R351" s="11" t="str">
        <f>IF(Point[Added Date]="","",Point[Added Date])</f>
        <v/>
      </c>
      <c r="S351" s="14" t="str">
        <f>IF(Point[Z COORD]="","",Point[Z COORD])</f>
        <v/>
      </c>
      <c r="T351" s="14" t="str">
        <f>IF(Point[Asset Description]="","",PROPER(Point[Asset Description]))</f>
        <v/>
      </c>
      <c r="U351" s="14" t="str">
        <f>IF(Point[[Artist ]]="","",PROPER(Point[[Artist ]]))</f>
        <v/>
      </c>
      <c r="V351" s="14" t="str">
        <f>IF(Point[Material Notes]="","",PROPER(Point[Material Notes]))</f>
        <v/>
      </c>
      <c r="W351" s="14" t="str">
        <f>IF(Point[Dimension Notes]="","",Point[Dimension Notes])</f>
        <v/>
      </c>
      <c r="X351" s="14" t="str">
        <f>IF(Point[List]="","",VLOOKUP(Point[Burner Number],number,2,FALSE))</f>
        <v/>
      </c>
      <c r="Y351" s="14" t="str">
        <f>IF(Point[List]="","",VLOOKUP(Point[Fuel],bbq_fuel,2,FALSE))</f>
        <v/>
      </c>
      <c r="Z351" s="14" t="str">
        <f>IF(Point[List]="","",VLOOKUP(Point[Cabinet Material],bbq_material,2,FALSE))</f>
        <v/>
      </c>
      <c r="AA351" s="14" t="str">
        <f>IF(Point[Asset Group]="","",VLOOKUP(Point[Manufacturer],manufacturer,2,FALSE))</f>
        <v/>
      </c>
      <c r="AB351" s="14" t="str">
        <f>IF(Point[Uinsex WC]="","",Point[Uinsex WC])</f>
        <v/>
      </c>
      <c r="AC351" s="14" t="str">
        <f>IF(Point[Female WC]="","",Point[Female WC])</f>
        <v/>
      </c>
      <c r="AD351" s="14" t="str">
        <f>IF(Point[Male WC]="","",Point[Male WC])</f>
        <v/>
      </c>
      <c r="AE351" s="14" t="str">
        <f>IF(Point[Urinal]="","",Point[Urinal])</f>
        <v/>
      </c>
      <c r="AF351" s="14" t="str">
        <f>IF(Point[Disabled Unisex]="","",Point[Disabled Unisex])</f>
        <v/>
      </c>
      <c r="AG351" s="14" t="str">
        <f>IF(Point[Disabled Female]="","",Point[Disabled Female])</f>
        <v/>
      </c>
      <c r="AH351" s="14" t="str">
        <f>IF(Point[Disabled Male]="","",Point[Disabled Male])</f>
        <v/>
      </c>
      <c r="AI351" s="14" t="str">
        <f>IF(Point[Asset Group]="","",VLOOKUP(Point[Handrail],yes_no,2,FALSE))</f>
        <v/>
      </c>
      <c r="AJ351" s="14" t="str">
        <f>IF(Point[Asset Group]="","",VLOOKUP(Point[Baby Changing],yes_no,2,FALSE))</f>
        <v/>
      </c>
      <c r="AK351" s="14" t="str">
        <f>IF(Point[Asset Group]="","",VLOOKUP(Point[Service Room],yes_no,2,FALSE))</f>
        <v/>
      </c>
      <c r="AL351" s="14" t="str">
        <f>IF(Point[Asset Group]="","",VLOOKUP(Point[Service Tap],service_tap,2,FALSE))</f>
        <v/>
      </c>
      <c r="AM351" s="14" t="str">
        <f>IF(Point[Asset Group]="","",VLOOKUP(Point[Heating Type],wc_heating,2,FALSE))</f>
        <v/>
      </c>
      <c r="AN351" s="14" t="str">
        <f>IF(Point[Asset Group]="","",VLOOKUP(Point[Power Supply],power_supply,2,FALSE))</f>
        <v/>
      </c>
      <c r="AO351" s="14" t="str">
        <f>IF(Point[Asset Group]="","",VLOOKUP(Point[Waste Water],waste_water,2,FALSE))</f>
        <v/>
      </c>
      <c r="AP351" s="14" t="str">
        <f>IF(Point[Asset Group]="","",VLOOKUP(Point[Furniture SubType],subdom_master_gdb,2,FALSE))</f>
        <v/>
      </c>
      <c r="AQ351" s="14" t="str">
        <f>IF(Point[Asset Group]="","",VLOOKUP(Point[Concrete Pad],yes_no,2,FALSE))</f>
        <v/>
      </c>
      <c r="AR351" s="14" t="str">
        <f>IF(Point[Asset Group]="","",VLOOKUP(Point[Material],material_master,2,FALSE))</f>
        <v/>
      </c>
      <c r="AS351" s="14" t="str">
        <f>IF(Point[Asset Group]="","",VLOOKUP(Point[Plumbing],irrigation_plumbing,2,FALSE))</f>
        <v/>
      </c>
      <c r="AT351" s="14" t="str">
        <f>IF(Point[Asset Group]="","",VLOOKUP(Point[Sprinklers],irrigation_sprinklers,2,FALSE))</f>
        <v/>
      </c>
      <c r="AU351" s="14" t="str">
        <f>IF(Point[Asset Group]="","",VLOOKUP(Point[System],irrigation_system,2,FALSE))</f>
        <v/>
      </c>
      <c r="AV351" s="14" t="str">
        <f>IF(Point[Asset Group]="","",VLOOKUP(Point[Status],irrigation_status,2,FALSE))</f>
        <v/>
      </c>
      <c r="AW351" s="11" t="str">
        <f>IF(Point[Date of manufacture]="","",Point[Date of manufacture])</f>
        <v/>
      </c>
      <c r="AX351" s="14" t="str">
        <f>IF(Point[Asset Group]="","",VLOOKUP(Point[Sign Purpose],sign_purpose,2,FALSE))</f>
        <v/>
      </c>
      <c r="AY351" s="14" t="str">
        <f>IF(Point[Asset Group]="","",VLOOKUP(Point[Sign Material],material_master,2,FALSE))</f>
        <v/>
      </c>
      <c r="AZ351" s="14" t="str">
        <f>IF(Point[Asset Group]="","",VLOOKUP(Point[Affixed To],sign_affix,2,FALSE))</f>
        <v/>
      </c>
      <c r="BA351" s="14" t="str">
        <f>IF(Point[Size HxB mm]="","",Point[Size HxB mm])</f>
        <v/>
      </c>
      <c r="BB351" s="14" t="str">
        <f>IF(Point[Height m]="","",Point[Height m])</f>
        <v/>
      </c>
      <c r="BC351" s="14" t="str">
        <f>IF(Point[Asset Group]="","",VLOOKUP(Point[Post Material],material_master,2,FALSE))</f>
        <v/>
      </c>
      <c r="BD351" s="14" t="str">
        <f>IF(Point[Asset Group]="","",VLOOKUP(Point[Post Number],number,2,FALSE))</f>
        <v/>
      </c>
      <c r="BE351" s="14" t="str">
        <f>IF(Point[Asset Group]="","",VLOOKUP(Point[Structure SubType],subdom_master_gdb,2,FALSE))</f>
        <v/>
      </c>
      <c r="BF351" s="14" t="str">
        <f>IF(Point[Area m2]="","",Point[Area m2])</f>
        <v/>
      </c>
      <c r="BG351" s="14" t="str">
        <f>IF(Point[Length m]="","",Point[Length m])</f>
        <v/>
      </c>
      <c r="BH351" s="14" t="str">
        <f>IF(Point[Width m]="","",Point[Width m])</f>
        <v/>
      </c>
      <c r="BI351" s="14" t="str">
        <f>IF(Point[Diameter m]="","",Point[Diameter m])</f>
        <v/>
      </c>
      <c r="BJ351" s="14" t="str">
        <f>IF(Point[Asset Group]="","",VLOOKUP(Point[Number of Pipes],number,2,FALSE))</f>
        <v/>
      </c>
      <c r="BK351" s="14" t="str">
        <f>IF(Point[Asset Group]="","",VLOOKUP(Point[Combined Name],2,FALSE))</f>
        <v/>
      </c>
      <c r="BL351" s="14" t="str">
        <f>IF(Point[Asset Group]="","",VLOOKUP(Point[Size Class],size_class,2,FALSE))</f>
        <v/>
      </c>
      <c r="BM351" s="14" t="str">
        <f>IF(Point[Asset Group]="","",VLOOKUP(Point[Age Class],age_class,2,FALSE))</f>
        <v/>
      </c>
      <c r="BN351" s="14" t="str">
        <f>IF(Point[Girth (cm)]="","",Point[Girth (cm)])</f>
        <v/>
      </c>
      <c r="BO351" s="14" t="str">
        <f>IF(Point[Crown Radius (m)]="","",Point[Crown Radius (m)])</f>
        <v/>
      </c>
      <c r="BP351" s="14" t="str">
        <f>IF(Point[Asset Group]="","",VLOOKUP(Point[Rooting Environment],root_enviro,2,FALSE))</f>
        <v/>
      </c>
      <c r="BQ351" s="14" t="str">
        <f>IF(Point[Asset Group]="","",VLOOKUP(Point[Tree Surround],tree_surround,2,FALSE))</f>
        <v/>
      </c>
      <c r="BR351" s="14" t="str">
        <f>IF(Point[Asset Group]="","",VLOOKUP(Point[Tree Grill],yes_no,2,FALSE))</f>
        <v/>
      </c>
      <c r="BS351" s="14" t="str">
        <f>IF(Point[Asset Group]="","",VLOOKUP(Point[Tree Location],tree_location,2,FALSE))</f>
        <v/>
      </c>
    </row>
    <row r="352" spans="1:71" s="3" customFormat="1" x14ac:dyDescent="0.2">
      <c r="A352" s="3" t="str">
        <f>IF(Point[DWG File Name]="","",Point[DWG File Name])</f>
        <v/>
      </c>
      <c r="B352" s="3" t="str">
        <f>IF(Point[DWG Layer Name]="","",Point[DWG Layer Name])</f>
        <v/>
      </c>
      <c r="C352" s="3" t="str">
        <f>IF(Point[DWG Handle]="","",Point[DWG Handle])</f>
        <v/>
      </c>
      <c r="D352" s="58" t="str">
        <f>IF(Point[X]="","",Point[X])</f>
        <v/>
      </c>
      <c r="E352" s="58" t="str">
        <f>IF(Point[Y]="","",Point[Y])</f>
        <v/>
      </c>
      <c r="F352" s="3" t="str">
        <f>IF(Point[Replacement Asset]="","",Point[Replacement Asset])</f>
        <v/>
      </c>
      <c r="G352" s="3" t="str">
        <f>IF(Point[Asset ID]="","",UPPER(Point[Asset ID]))</f>
        <v/>
      </c>
      <c r="H352" s="3" t="str">
        <f>IF(Point[Asset Group]="","",VLOOKUP(Point[Asset Group],asset_grp_pt,4,FALSE))</f>
        <v/>
      </c>
      <c r="I352" s="3" t="str">
        <f>IF(Point[Asset Group]="","",VLOOKUP(Point[Asset Group],asset_grp_pt,2,FALSE))</f>
        <v/>
      </c>
      <c r="J352" s="3" t="str">
        <f>IF(Point[Asset Group]="","",VLOOKUP(Point[Asset Group],asset_grp_pt,3,FALSE))</f>
        <v/>
      </c>
      <c r="K352" s="3" t="str">
        <f>IF(Point[Asset Group]="","",VLOOKUP(Point[Asset Type],type_master_list,2,FALSE))</f>
        <v/>
      </c>
      <c r="L352" s="3" t="str">
        <f>IF(Point[Asset Name]="","",PROPER(Point[Asset Name]))</f>
        <v/>
      </c>
      <c r="M352" s="11" t="str">
        <f>IF(Point[Install Date]="","",Point[Install Date])</f>
        <v/>
      </c>
      <c r="N352" s="11" t="str">
        <f>IF(Point[Note]="","",PROPER(Point[Note]))</f>
        <v/>
      </c>
      <c r="O352" s="11" t="str">
        <f>IF(Point[Resource Consent Number]="","",UPPER(Point[Resource Consent Number]))</f>
        <v/>
      </c>
      <c r="P352" s="53" t="str">
        <f>IF(Point[Asset Unit Cost]="","",Point[Asset Unit Cost])</f>
        <v/>
      </c>
      <c r="Q352" s="11" t="str">
        <f>IF(Point[Added By]="","",UPPER(Point[Added By]))</f>
        <v/>
      </c>
      <c r="R352" s="11" t="str">
        <f>IF(Point[Added Date]="","",Point[Added Date])</f>
        <v/>
      </c>
      <c r="S352" s="14" t="str">
        <f>IF(Point[Z COORD]="","",Point[Z COORD])</f>
        <v/>
      </c>
      <c r="T352" s="14" t="str">
        <f>IF(Point[Asset Description]="","",PROPER(Point[Asset Description]))</f>
        <v/>
      </c>
      <c r="U352" s="14" t="str">
        <f>IF(Point[[Artist ]]="","",PROPER(Point[[Artist ]]))</f>
        <v/>
      </c>
      <c r="V352" s="14" t="str">
        <f>IF(Point[Material Notes]="","",PROPER(Point[Material Notes]))</f>
        <v/>
      </c>
      <c r="W352" s="14" t="str">
        <f>IF(Point[Dimension Notes]="","",Point[Dimension Notes])</f>
        <v/>
      </c>
      <c r="X352" s="14" t="str">
        <f>IF(Point[List]="","",VLOOKUP(Point[Burner Number],number,2,FALSE))</f>
        <v/>
      </c>
      <c r="Y352" s="14" t="str">
        <f>IF(Point[List]="","",VLOOKUP(Point[Fuel],bbq_fuel,2,FALSE))</f>
        <v/>
      </c>
      <c r="Z352" s="14" t="str">
        <f>IF(Point[List]="","",VLOOKUP(Point[Cabinet Material],bbq_material,2,FALSE))</f>
        <v/>
      </c>
      <c r="AA352" s="14" t="str">
        <f>IF(Point[Asset Group]="","",VLOOKUP(Point[Manufacturer],manufacturer,2,FALSE))</f>
        <v/>
      </c>
      <c r="AB352" s="14" t="str">
        <f>IF(Point[Uinsex WC]="","",Point[Uinsex WC])</f>
        <v/>
      </c>
      <c r="AC352" s="14" t="str">
        <f>IF(Point[Female WC]="","",Point[Female WC])</f>
        <v/>
      </c>
      <c r="AD352" s="14" t="str">
        <f>IF(Point[Male WC]="","",Point[Male WC])</f>
        <v/>
      </c>
      <c r="AE352" s="14" t="str">
        <f>IF(Point[Urinal]="","",Point[Urinal])</f>
        <v/>
      </c>
      <c r="AF352" s="14" t="str">
        <f>IF(Point[Disabled Unisex]="","",Point[Disabled Unisex])</f>
        <v/>
      </c>
      <c r="AG352" s="14" t="str">
        <f>IF(Point[Disabled Female]="","",Point[Disabled Female])</f>
        <v/>
      </c>
      <c r="AH352" s="14" t="str">
        <f>IF(Point[Disabled Male]="","",Point[Disabled Male])</f>
        <v/>
      </c>
      <c r="AI352" s="14" t="str">
        <f>IF(Point[Asset Group]="","",VLOOKUP(Point[Handrail],yes_no,2,FALSE))</f>
        <v/>
      </c>
      <c r="AJ352" s="14" t="str">
        <f>IF(Point[Asset Group]="","",VLOOKUP(Point[Baby Changing],yes_no,2,FALSE))</f>
        <v/>
      </c>
      <c r="AK352" s="14" t="str">
        <f>IF(Point[Asset Group]="","",VLOOKUP(Point[Service Room],yes_no,2,FALSE))</f>
        <v/>
      </c>
      <c r="AL352" s="14" t="str">
        <f>IF(Point[Asset Group]="","",VLOOKUP(Point[Service Tap],service_tap,2,FALSE))</f>
        <v/>
      </c>
      <c r="AM352" s="14" t="str">
        <f>IF(Point[Asset Group]="","",VLOOKUP(Point[Heating Type],wc_heating,2,FALSE))</f>
        <v/>
      </c>
      <c r="AN352" s="14" t="str">
        <f>IF(Point[Asset Group]="","",VLOOKUP(Point[Power Supply],power_supply,2,FALSE))</f>
        <v/>
      </c>
      <c r="AO352" s="14" t="str">
        <f>IF(Point[Asset Group]="","",VLOOKUP(Point[Waste Water],waste_water,2,FALSE))</f>
        <v/>
      </c>
      <c r="AP352" s="14" t="str">
        <f>IF(Point[Asset Group]="","",VLOOKUP(Point[Furniture SubType],subdom_master_gdb,2,FALSE))</f>
        <v/>
      </c>
      <c r="AQ352" s="14" t="str">
        <f>IF(Point[Asset Group]="","",VLOOKUP(Point[Concrete Pad],yes_no,2,FALSE))</f>
        <v/>
      </c>
      <c r="AR352" s="14" t="str">
        <f>IF(Point[Asset Group]="","",VLOOKUP(Point[Material],material_master,2,FALSE))</f>
        <v/>
      </c>
      <c r="AS352" s="14" t="str">
        <f>IF(Point[Asset Group]="","",VLOOKUP(Point[Plumbing],irrigation_plumbing,2,FALSE))</f>
        <v/>
      </c>
      <c r="AT352" s="14" t="str">
        <f>IF(Point[Asset Group]="","",VLOOKUP(Point[Sprinklers],irrigation_sprinklers,2,FALSE))</f>
        <v/>
      </c>
      <c r="AU352" s="14" t="str">
        <f>IF(Point[Asset Group]="","",VLOOKUP(Point[System],irrigation_system,2,FALSE))</f>
        <v/>
      </c>
      <c r="AV352" s="14" t="str">
        <f>IF(Point[Asset Group]="","",VLOOKUP(Point[Status],irrigation_status,2,FALSE))</f>
        <v/>
      </c>
      <c r="AW352" s="11" t="str">
        <f>IF(Point[Date of manufacture]="","",Point[Date of manufacture])</f>
        <v/>
      </c>
      <c r="AX352" s="14" t="str">
        <f>IF(Point[Asset Group]="","",VLOOKUP(Point[Sign Purpose],sign_purpose,2,FALSE))</f>
        <v/>
      </c>
      <c r="AY352" s="14" t="str">
        <f>IF(Point[Asset Group]="","",VLOOKUP(Point[Sign Material],material_master,2,FALSE))</f>
        <v/>
      </c>
      <c r="AZ352" s="14" t="str">
        <f>IF(Point[Asset Group]="","",VLOOKUP(Point[Affixed To],sign_affix,2,FALSE))</f>
        <v/>
      </c>
      <c r="BA352" s="14" t="str">
        <f>IF(Point[Size HxB mm]="","",Point[Size HxB mm])</f>
        <v/>
      </c>
      <c r="BB352" s="14" t="str">
        <f>IF(Point[Height m]="","",Point[Height m])</f>
        <v/>
      </c>
      <c r="BC352" s="14" t="str">
        <f>IF(Point[Asset Group]="","",VLOOKUP(Point[Post Material],material_master,2,FALSE))</f>
        <v/>
      </c>
      <c r="BD352" s="14" t="str">
        <f>IF(Point[Asset Group]="","",VLOOKUP(Point[Post Number],number,2,FALSE))</f>
        <v/>
      </c>
      <c r="BE352" s="14" t="str">
        <f>IF(Point[Asset Group]="","",VLOOKUP(Point[Structure SubType],subdom_master_gdb,2,FALSE))</f>
        <v/>
      </c>
      <c r="BF352" s="14" t="str">
        <f>IF(Point[Area m2]="","",Point[Area m2])</f>
        <v/>
      </c>
      <c r="BG352" s="14" t="str">
        <f>IF(Point[Length m]="","",Point[Length m])</f>
        <v/>
      </c>
      <c r="BH352" s="14" t="str">
        <f>IF(Point[Width m]="","",Point[Width m])</f>
        <v/>
      </c>
      <c r="BI352" s="14" t="str">
        <f>IF(Point[Diameter m]="","",Point[Diameter m])</f>
        <v/>
      </c>
      <c r="BJ352" s="14" t="str">
        <f>IF(Point[Asset Group]="","",VLOOKUP(Point[Number of Pipes],number,2,FALSE))</f>
        <v/>
      </c>
      <c r="BK352" s="14" t="str">
        <f>IF(Point[Asset Group]="","",VLOOKUP(Point[Combined Name],2,FALSE))</f>
        <v/>
      </c>
      <c r="BL352" s="14" t="str">
        <f>IF(Point[Asset Group]="","",VLOOKUP(Point[Size Class],size_class,2,FALSE))</f>
        <v/>
      </c>
      <c r="BM352" s="14" t="str">
        <f>IF(Point[Asset Group]="","",VLOOKUP(Point[Age Class],age_class,2,FALSE))</f>
        <v/>
      </c>
      <c r="BN352" s="14" t="str">
        <f>IF(Point[Girth (cm)]="","",Point[Girth (cm)])</f>
        <v/>
      </c>
      <c r="BO352" s="14" t="str">
        <f>IF(Point[Crown Radius (m)]="","",Point[Crown Radius (m)])</f>
        <v/>
      </c>
      <c r="BP352" s="14" t="str">
        <f>IF(Point[Asset Group]="","",VLOOKUP(Point[Rooting Environment],root_enviro,2,FALSE))</f>
        <v/>
      </c>
      <c r="BQ352" s="14" t="str">
        <f>IF(Point[Asset Group]="","",VLOOKUP(Point[Tree Surround],tree_surround,2,FALSE))</f>
        <v/>
      </c>
      <c r="BR352" s="14" t="str">
        <f>IF(Point[Asset Group]="","",VLOOKUP(Point[Tree Grill],yes_no,2,FALSE))</f>
        <v/>
      </c>
      <c r="BS352" s="14" t="str">
        <f>IF(Point[Asset Group]="","",VLOOKUP(Point[Tree Location],tree_location,2,FALSE))</f>
        <v/>
      </c>
    </row>
    <row r="353" spans="1:71" s="3" customFormat="1" x14ac:dyDescent="0.2">
      <c r="A353" s="3" t="str">
        <f>IF(Point[DWG File Name]="","",Point[DWG File Name])</f>
        <v/>
      </c>
      <c r="B353" s="3" t="str">
        <f>IF(Point[DWG Layer Name]="","",Point[DWG Layer Name])</f>
        <v/>
      </c>
      <c r="C353" s="3" t="str">
        <f>IF(Point[DWG Handle]="","",Point[DWG Handle])</f>
        <v/>
      </c>
      <c r="D353" s="58" t="str">
        <f>IF(Point[X]="","",Point[X])</f>
        <v/>
      </c>
      <c r="E353" s="58" t="str">
        <f>IF(Point[Y]="","",Point[Y])</f>
        <v/>
      </c>
      <c r="F353" s="3" t="str">
        <f>IF(Point[Replacement Asset]="","",Point[Replacement Asset])</f>
        <v/>
      </c>
      <c r="G353" s="3" t="str">
        <f>IF(Point[Asset ID]="","",UPPER(Point[Asset ID]))</f>
        <v/>
      </c>
      <c r="H353" s="3" t="str">
        <f>IF(Point[Asset Group]="","",VLOOKUP(Point[Asset Group],asset_grp_pt,4,FALSE))</f>
        <v/>
      </c>
      <c r="I353" s="3" t="str">
        <f>IF(Point[Asset Group]="","",VLOOKUP(Point[Asset Group],asset_grp_pt,2,FALSE))</f>
        <v/>
      </c>
      <c r="J353" s="3" t="str">
        <f>IF(Point[Asset Group]="","",VLOOKUP(Point[Asset Group],asset_grp_pt,3,FALSE))</f>
        <v/>
      </c>
      <c r="K353" s="3" t="str">
        <f>IF(Point[Asset Group]="","",VLOOKUP(Point[Asset Type],type_master_list,2,FALSE))</f>
        <v/>
      </c>
      <c r="L353" s="3" t="str">
        <f>IF(Point[Asset Name]="","",PROPER(Point[Asset Name]))</f>
        <v/>
      </c>
      <c r="M353" s="11" t="str">
        <f>IF(Point[Install Date]="","",Point[Install Date])</f>
        <v/>
      </c>
      <c r="N353" s="11" t="str">
        <f>IF(Point[Note]="","",PROPER(Point[Note]))</f>
        <v/>
      </c>
      <c r="O353" s="11" t="str">
        <f>IF(Point[Resource Consent Number]="","",UPPER(Point[Resource Consent Number]))</f>
        <v/>
      </c>
      <c r="P353" s="53" t="str">
        <f>IF(Point[Asset Unit Cost]="","",Point[Asset Unit Cost])</f>
        <v/>
      </c>
      <c r="Q353" s="11" t="str">
        <f>IF(Point[Added By]="","",UPPER(Point[Added By]))</f>
        <v/>
      </c>
      <c r="R353" s="11" t="str">
        <f>IF(Point[Added Date]="","",Point[Added Date])</f>
        <v/>
      </c>
      <c r="S353" s="14" t="str">
        <f>IF(Point[Z COORD]="","",Point[Z COORD])</f>
        <v/>
      </c>
      <c r="T353" s="14" t="str">
        <f>IF(Point[Asset Description]="","",PROPER(Point[Asset Description]))</f>
        <v/>
      </c>
      <c r="U353" s="14" t="str">
        <f>IF(Point[[Artist ]]="","",PROPER(Point[[Artist ]]))</f>
        <v/>
      </c>
      <c r="V353" s="14" t="str">
        <f>IF(Point[Material Notes]="","",PROPER(Point[Material Notes]))</f>
        <v/>
      </c>
      <c r="W353" s="14" t="str">
        <f>IF(Point[Dimension Notes]="","",Point[Dimension Notes])</f>
        <v/>
      </c>
      <c r="X353" s="14" t="str">
        <f>IF(Point[List]="","",VLOOKUP(Point[Burner Number],number,2,FALSE))</f>
        <v/>
      </c>
      <c r="Y353" s="14" t="str">
        <f>IF(Point[List]="","",VLOOKUP(Point[Fuel],bbq_fuel,2,FALSE))</f>
        <v/>
      </c>
      <c r="Z353" s="14" t="str">
        <f>IF(Point[List]="","",VLOOKUP(Point[Cabinet Material],bbq_material,2,FALSE))</f>
        <v/>
      </c>
      <c r="AA353" s="14" t="str">
        <f>IF(Point[Asset Group]="","",VLOOKUP(Point[Manufacturer],manufacturer,2,FALSE))</f>
        <v/>
      </c>
      <c r="AB353" s="14" t="str">
        <f>IF(Point[Uinsex WC]="","",Point[Uinsex WC])</f>
        <v/>
      </c>
      <c r="AC353" s="14" t="str">
        <f>IF(Point[Female WC]="","",Point[Female WC])</f>
        <v/>
      </c>
      <c r="AD353" s="14" t="str">
        <f>IF(Point[Male WC]="","",Point[Male WC])</f>
        <v/>
      </c>
      <c r="AE353" s="14" t="str">
        <f>IF(Point[Urinal]="","",Point[Urinal])</f>
        <v/>
      </c>
      <c r="AF353" s="14" t="str">
        <f>IF(Point[Disabled Unisex]="","",Point[Disabled Unisex])</f>
        <v/>
      </c>
      <c r="AG353" s="14" t="str">
        <f>IF(Point[Disabled Female]="","",Point[Disabled Female])</f>
        <v/>
      </c>
      <c r="AH353" s="14" t="str">
        <f>IF(Point[Disabled Male]="","",Point[Disabled Male])</f>
        <v/>
      </c>
      <c r="AI353" s="14" t="str">
        <f>IF(Point[Asset Group]="","",VLOOKUP(Point[Handrail],yes_no,2,FALSE))</f>
        <v/>
      </c>
      <c r="AJ353" s="14" t="str">
        <f>IF(Point[Asset Group]="","",VLOOKUP(Point[Baby Changing],yes_no,2,FALSE))</f>
        <v/>
      </c>
      <c r="AK353" s="14" t="str">
        <f>IF(Point[Asset Group]="","",VLOOKUP(Point[Service Room],yes_no,2,FALSE))</f>
        <v/>
      </c>
      <c r="AL353" s="14" t="str">
        <f>IF(Point[Asset Group]="","",VLOOKUP(Point[Service Tap],service_tap,2,FALSE))</f>
        <v/>
      </c>
      <c r="AM353" s="14" t="str">
        <f>IF(Point[Asset Group]="","",VLOOKUP(Point[Heating Type],wc_heating,2,FALSE))</f>
        <v/>
      </c>
      <c r="AN353" s="14" t="str">
        <f>IF(Point[Asset Group]="","",VLOOKUP(Point[Power Supply],power_supply,2,FALSE))</f>
        <v/>
      </c>
      <c r="AO353" s="14" t="str">
        <f>IF(Point[Asset Group]="","",VLOOKUP(Point[Waste Water],waste_water,2,FALSE))</f>
        <v/>
      </c>
      <c r="AP353" s="14" t="str">
        <f>IF(Point[Asset Group]="","",VLOOKUP(Point[Furniture SubType],subdom_master_gdb,2,FALSE))</f>
        <v/>
      </c>
      <c r="AQ353" s="14" t="str">
        <f>IF(Point[Asset Group]="","",VLOOKUP(Point[Concrete Pad],yes_no,2,FALSE))</f>
        <v/>
      </c>
      <c r="AR353" s="14" t="str">
        <f>IF(Point[Asset Group]="","",VLOOKUP(Point[Material],material_master,2,FALSE))</f>
        <v/>
      </c>
      <c r="AS353" s="14" t="str">
        <f>IF(Point[Asset Group]="","",VLOOKUP(Point[Plumbing],irrigation_plumbing,2,FALSE))</f>
        <v/>
      </c>
      <c r="AT353" s="14" t="str">
        <f>IF(Point[Asset Group]="","",VLOOKUP(Point[Sprinklers],irrigation_sprinklers,2,FALSE))</f>
        <v/>
      </c>
      <c r="AU353" s="14" t="str">
        <f>IF(Point[Asset Group]="","",VLOOKUP(Point[System],irrigation_system,2,FALSE))</f>
        <v/>
      </c>
      <c r="AV353" s="14" t="str">
        <f>IF(Point[Asset Group]="","",VLOOKUP(Point[Status],irrigation_status,2,FALSE))</f>
        <v/>
      </c>
      <c r="AW353" s="11" t="str">
        <f>IF(Point[Date of manufacture]="","",Point[Date of manufacture])</f>
        <v/>
      </c>
      <c r="AX353" s="14" t="str">
        <f>IF(Point[Asset Group]="","",VLOOKUP(Point[Sign Purpose],sign_purpose,2,FALSE))</f>
        <v/>
      </c>
      <c r="AY353" s="14" t="str">
        <f>IF(Point[Asset Group]="","",VLOOKUP(Point[Sign Material],material_master,2,FALSE))</f>
        <v/>
      </c>
      <c r="AZ353" s="14" t="str">
        <f>IF(Point[Asset Group]="","",VLOOKUP(Point[Affixed To],sign_affix,2,FALSE))</f>
        <v/>
      </c>
      <c r="BA353" s="14" t="str">
        <f>IF(Point[Size HxB mm]="","",Point[Size HxB mm])</f>
        <v/>
      </c>
      <c r="BB353" s="14" t="str">
        <f>IF(Point[Height m]="","",Point[Height m])</f>
        <v/>
      </c>
      <c r="BC353" s="14" t="str">
        <f>IF(Point[Asset Group]="","",VLOOKUP(Point[Post Material],material_master,2,FALSE))</f>
        <v/>
      </c>
      <c r="BD353" s="14" t="str">
        <f>IF(Point[Asset Group]="","",VLOOKUP(Point[Post Number],number,2,FALSE))</f>
        <v/>
      </c>
      <c r="BE353" s="14" t="str">
        <f>IF(Point[Asset Group]="","",VLOOKUP(Point[Structure SubType],subdom_master_gdb,2,FALSE))</f>
        <v/>
      </c>
      <c r="BF353" s="14" t="str">
        <f>IF(Point[Area m2]="","",Point[Area m2])</f>
        <v/>
      </c>
      <c r="BG353" s="14" t="str">
        <f>IF(Point[Length m]="","",Point[Length m])</f>
        <v/>
      </c>
      <c r="BH353" s="14" t="str">
        <f>IF(Point[Width m]="","",Point[Width m])</f>
        <v/>
      </c>
      <c r="BI353" s="14" t="str">
        <f>IF(Point[Diameter m]="","",Point[Diameter m])</f>
        <v/>
      </c>
      <c r="BJ353" s="14" t="str">
        <f>IF(Point[Asset Group]="","",VLOOKUP(Point[Number of Pipes],number,2,FALSE))</f>
        <v/>
      </c>
      <c r="BK353" s="14" t="str">
        <f>IF(Point[Asset Group]="","",VLOOKUP(Point[Combined Name],2,FALSE))</f>
        <v/>
      </c>
      <c r="BL353" s="14" t="str">
        <f>IF(Point[Asset Group]="","",VLOOKUP(Point[Size Class],size_class,2,FALSE))</f>
        <v/>
      </c>
      <c r="BM353" s="14" t="str">
        <f>IF(Point[Asset Group]="","",VLOOKUP(Point[Age Class],age_class,2,FALSE))</f>
        <v/>
      </c>
      <c r="BN353" s="14" t="str">
        <f>IF(Point[Girth (cm)]="","",Point[Girth (cm)])</f>
        <v/>
      </c>
      <c r="BO353" s="14" t="str">
        <f>IF(Point[Crown Radius (m)]="","",Point[Crown Radius (m)])</f>
        <v/>
      </c>
      <c r="BP353" s="14" t="str">
        <f>IF(Point[Asset Group]="","",VLOOKUP(Point[Rooting Environment],root_enviro,2,FALSE))</f>
        <v/>
      </c>
      <c r="BQ353" s="14" t="str">
        <f>IF(Point[Asset Group]="","",VLOOKUP(Point[Tree Surround],tree_surround,2,FALSE))</f>
        <v/>
      </c>
      <c r="BR353" s="14" t="str">
        <f>IF(Point[Asset Group]="","",VLOOKUP(Point[Tree Grill],yes_no,2,FALSE))</f>
        <v/>
      </c>
      <c r="BS353" s="14" t="str">
        <f>IF(Point[Asset Group]="","",VLOOKUP(Point[Tree Location],tree_location,2,FALSE))</f>
        <v/>
      </c>
    </row>
    <row r="354" spans="1:71" s="3" customFormat="1" x14ac:dyDescent="0.2">
      <c r="A354" s="3" t="str">
        <f>IF(Point[DWG File Name]="","",Point[DWG File Name])</f>
        <v/>
      </c>
      <c r="B354" s="3" t="str">
        <f>IF(Point[DWG Layer Name]="","",Point[DWG Layer Name])</f>
        <v/>
      </c>
      <c r="C354" s="3" t="str">
        <f>IF(Point[DWG Handle]="","",Point[DWG Handle])</f>
        <v/>
      </c>
      <c r="D354" s="58" t="str">
        <f>IF(Point[X]="","",Point[X])</f>
        <v/>
      </c>
      <c r="E354" s="58" t="str">
        <f>IF(Point[Y]="","",Point[Y])</f>
        <v/>
      </c>
      <c r="F354" s="3" t="str">
        <f>IF(Point[Replacement Asset]="","",Point[Replacement Asset])</f>
        <v/>
      </c>
      <c r="G354" s="3" t="str">
        <f>IF(Point[Asset ID]="","",UPPER(Point[Asset ID]))</f>
        <v/>
      </c>
      <c r="H354" s="3" t="str">
        <f>IF(Point[Asset Group]="","",VLOOKUP(Point[Asset Group],asset_grp_pt,4,FALSE))</f>
        <v/>
      </c>
      <c r="I354" s="3" t="str">
        <f>IF(Point[Asset Group]="","",VLOOKUP(Point[Asset Group],asset_grp_pt,2,FALSE))</f>
        <v/>
      </c>
      <c r="J354" s="3" t="str">
        <f>IF(Point[Asset Group]="","",VLOOKUP(Point[Asset Group],asset_grp_pt,3,FALSE))</f>
        <v/>
      </c>
      <c r="K354" s="3" t="str">
        <f>IF(Point[Asset Group]="","",VLOOKUP(Point[Asset Type],type_master_list,2,FALSE))</f>
        <v/>
      </c>
      <c r="L354" s="3" t="str">
        <f>IF(Point[Asset Name]="","",PROPER(Point[Asset Name]))</f>
        <v/>
      </c>
      <c r="M354" s="11" t="str">
        <f>IF(Point[Install Date]="","",Point[Install Date])</f>
        <v/>
      </c>
      <c r="N354" s="11" t="str">
        <f>IF(Point[Note]="","",PROPER(Point[Note]))</f>
        <v/>
      </c>
      <c r="O354" s="11" t="str">
        <f>IF(Point[Resource Consent Number]="","",UPPER(Point[Resource Consent Number]))</f>
        <v/>
      </c>
      <c r="P354" s="53" t="str">
        <f>IF(Point[Asset Unit Cost]="","",Point[Asset Unit Cost])</f>
        <v/>
      </c>
      <c r="Q354" s="11" t="str">
        <f>IF(Point[Added By]="","",UPPER(Point[Added By]))</f>
        <v/>
      </c>
      <c r="R354" s="11" t="str">
        <f>IF(Point[Added Date]="","",Point[Added Date])</f>
        <v/>
      </c>
      <c r="S354" s="14" t="str">
        <f>IF(Point[Z COORD]="","",Point[Z COORD])</f>
        <v/>
      </c>
      <c r="T354" s="14" t="str">
        <f>IF(Point[Asset Description]="","",PROPER(Point[Asset Description]))</f>
        <v/>
      </c>
      <c r="U354" s="14" t="str">
        <f>IF(Point[[Artist ]]="","",PROPER(Point[[Artist ]]))</f>
        <v/>
      </c>
      <c r="V354" s="14" t="str">
        <f>IF(Point[Material Notes]="","",PROPER(Point[Material Notes]))</f>
        <v/>
      </c>
      <c r="W354" s="14" t="str">
        <f>IF(Point[Dimension Notes]="","",Point[Dimension Notes])</f>
        <v/>
      </c>
      <c r="X354" s="14" t="str">
        <f>IF(Point[List]="","",VLOOKUP(Point[Burner Number],number,2,FALSE))</f>
        <v/>
      </c>
      <c r="Y354" s="14" t="str">
        <f>IF(Point[List]="","",VLOOKUP(Point[Fuel],bbq_fuel,2,FALSE))</f>
        <v/>
      </c>
      <c r="Z354" s="14" t="str">
        <f>IF(Point[List]="","",VLOOKUP(Point[Cabinet Material],bbq_material,2,FALSE))</f>
        <v/>
      </c>
      <c r="AA354" s="14" t="str">
        <f>IF(Point[Asset Group]="","",VLOOKUP(Point[Manufacturer],manufacturer,2,FALSE))</f>
        <v/>
      </c>
      <c r="AB354" s="14" t="str">
        <f>IF(Point[Uinsex WC]="","",Point[Uinsex WC])</f>
        <v/>
      </c>
      <c r="AC354" s="14" t="str">
        <f>IF(Point[Female WC]="","",Point[Female WC])</f>
        <v/>
      </c>
      <c r="AD354" s="14" t="str">
        <f>IF(Point[Male WC]="","",Point[Male WC])</f>
        <v/>
      </c>
      <c r="AE354" s="14" t="str">
        <f>IF(Point[Urinal]="","",Point[Urinal])</f>
        <v/>
      </c>
      <c r="AF354" s="14" t="str">
        <f>IF(Point[Disabled Unisex]="","",Point[Disabled Unisex])</f>
        <v/>
      </c>
      <c r="AG354" s="14" t="str">
        <f>IF(Point[Disabled Female]="","",Point[Disabled Female])</f>
        <v/>
      </c>
      <c r="AH354" s="14" t="str">
        <f>IF(Point[Disabled Male]="","",Point[Disabled Male])</f>
        <v/>
      </c>
      <c r="AI354" s="14" t="str">
        <f>IF(Point[Asset Group]="","",VLOOKUP(Point[Handrail],yes_no,2,FALSE))</f>
        <v/>
      </c>
      <c r="AJ354" s="14" t="str">
        <f>IF(Point[Asset Group]="","",VLOOKUP(Point[Baby Changing],yes_no,2,FALSE))</f>
        <v/>
      </c>
      <c r="AK354" s="14" t="str">
        <f>IF(Point[Asset Group]="","",VLOOKUP(Point[Service Room],yes_no,2,FALSE))</f>
        <v/>
      </c>
      <c r="AL354" s="14" t="str">
        <f>IF(Point[Asset Group]="","",VLOOKUP(Point[Service Tap],service_tap,2,FALSE))</f>
        <v/>
      </c>
      <c r="AM354" s="14" t="str">
        <f>IF(Point[Asset Group]="","",VLOOKUP(Point[Heating Type],wc_heating,2,FALSE))</f>
        <v/>
      </c>
      <c r="AN354" s="14" t="str">
        <f>IF(Point[Asset Group]="","",VLOOKUP(Point[Power Supply],power_supply,2,FALSE))</f>
        <v/>
      </c>
      <c r="AO354" s="14" t="str">
        <f>IF(Point[Asset Group]="","",VLOOKUP(Point[Waste Water],waste_water,2,FALSE))</f>
        <v/>
      </c>
      <c r="AP354" s="14" t="str">
        <f>IF(Point[Asset Group]="","",VLOOKUP(Point[Furniture SubType],subdom_master_gdb,2,FALSE))</f>
        <v/>
      </c>
      <c r="AQ354" s="14" t="str">
        <f>IF(Point[Asset Group]="","",VLOOKUP(Point[Concrete Pad],yes_no,2,FALSE))</f>
        <v/>
      </c>
      <c r="AR354" s="14" t="str">
        <f>IF(Point[Asset Group]="","",VLOOKUP(Point[Material],material_master,2,FALSE))</f>
        <v/>
      </c>
      <c r="AS354" s="14" t="str">
        <f>IF(Point[Asset Group]="","",VLOOKUP(Point[Plumbing],irrigation_plumbing,2,FALSE))</f>
        <v/>
      </c>
      <c r="AT354" s="14" t="str">
        <f>IF(Point[Asset Group]="","",VLOOKUP(Point[Sprinklers],irrigation_sprinklers,2,FALSE))</f>
        <v/>
      </c>
      <c r="AU354" s="14" t="str">
        <f>IF(Point[Asset Group]="","",VLOOKUP(Point[System],irrigation_system,2,FALSE))</f>
        <v/>
      </c>
      <c r="AV354" s="14" t="str">
        <f>IF(Point[Asset Group]="","",VLOOKUP(Point[Status],irrigation_status,2,FALSE))</f>
        <v/>
      </c>
      <c r="AW354" s="11" t="str">
        <f>IF(Point[Date of manufacture]="","",Point[Date of manufacture])</f>
        <v/>
      </c>
      <c r="AX354" s="14" t="str">
        <f>IF(Point[Asset Group]="","",VLOOKUP(Point[Sign Purpose],sign_purpose,2,FALSE))</f>
        <v/>
      </c>
      <c r="AY354" s="14" t="str">
        <f>IF(Point[Asset Group]="","",VLOOKUP(Point[Sign Material],material_master,2,FALSE))</f>
        <v/>
      </c>
      <c r="AZ354" s="14" t="str">
        <f>IF(Point[Asset Group]="","",VLOOKUP(Point[Affixed To],sign_affix,2,FALSE))</f>
        <v/>
      </c>
      <c r="BA354" s="14" t="str">
        <f>IF(Point[Size HxB mm]="","",Point[Size HxB mm])</f>
        <v/>
      </c>
      <c r="BB354" s="14" t="str">
        <f>IF(Point[Height m]="","",Point[Height m])</f>
        <v/>
      </c>
      <c r="BC354" s="14" t="str">
        <f>IF(Point[Asset Group]="","",VLOOKUP(Point[Post Material],material_master,2,FALSE))</f>
        <v/>
      </c>
      <c r="BD354" s="14" t="str">
        <f>IF(Point[Asset Group]="","",VLOOKUP(Point[Post Number],number,2,FALSE))</f>
        <v/>
      </c>
      <c r="BE354" s="14" t="str">
        <f>IF(Point[Asset Group]="","",VLOOKUP(Point[Structure SubType],subdom_master_gdb,2,FALSE))</f>
        <v/>
      </c>
      <c r="BF354" s="14" t="str">
        <f>IF(Point[Area m2]="","",Point[Area m2])</f>
        <v/>
      </c>
      <c r="BG354" s="14" t="str">
        <f>IF(Point[Length m]="","",Point[Length m])</f>
        <v/>
      </c>
      <c r="BH354" s="14" t="str">
        <f>IF(Point[Width m]="","",Point[Width m])</f>
        <v/>
      </c>
      <c r="BI354" s="14" t="str">
        <f>IF(Point[Diameter m]="","",Point[Diameter m])</f>
        <v/>
      </c>
      <c r="BJ354" s="14" t="str">
        <f>IF(Point[Asset Group]="","",VLOOKUP(Point[Number of Pipes],number,2,FALSE))</f>
        <v/>
      </c>
      <c r="BK354" s="14" t="str">
        <f>IF(Point[Asset Group]="","",VLOOKUP(Point[Combined Name],2,FALSE))</f>
        <v/>
      </c>
      <c r="BL354" s="14" t="str">
        <f>IF(Point[Asset Group]="","",VLOOKUP(Point[Size Class],size_class,2,FALSE))</f>
        <v/>
      </c>
      <c r="BM354" s="14" t="str">
        <f>IF(Point[Asset Group]="","",VLOOKUP(Point[Age Class],age_class,2,FALSE))</f>
        <v/>
      </c>
      <c r="BN354" s="14" t="str">
        <f>IF(Point[Girth (cm)]="","",Point[Girth (cm)])</f>
        <v/>
      </c>
      <c r="BO354" s="14" t="str">
        <f>IF(Point[Crown Radius (m)]="","",Point[Crown Radius (m)])</f>
        <v/>
      </c>
      <c r="BP354" s="14" t="str">
        <f>IF(Point[Asset Group]="","",VLOOKUP(Point[Rooting Environment],root_enviro,2,FALSE))</f>
        <v/>
      </c>
      <c r="BQ354" s="14" t="str">
        <f>IF(Point[Asset Group]="","",VLOOKUP(Point[Tree Surround],tree_surround,2,FALSE))</f>
        <v/>
      </c>
      <c r="BR354" s="14" t="str">
        <f>IF(Point[Asset Group]="","",VLOOKUP(Point[Tree Grill],yes_no,2,FALSE))</f>
        <v/>
      </c>
      <c r="BS354" s="14" t="str">
        <f>IF(Point[Asset Group]="","",VLOOKUP(Point[Tree Location],tree_location,2,FALSE))</f>
        <v/>
      </c>
    </row>
    <row r="355" spans="1:71" s="3" customFormat="1" x14ac:dyDescent="0.2">
      <c r="A355" s="3" t="str">
        <f>IF(Point[DWG File Name]="","",Point[DWG File Name])</f>
        <v/>
      </c>
      <c r="B355" s="3" t="str">
        <f>IF(Point[DWG Layer Name]="","",Point[DWG Layer Name])</f>
        <v/>
      </c>
      <c r="C355" s="3" t="str">
        <f>IF(Point[DWG Handle]="","",Point[DWG Handle])</f>
        <v/>
      </c>
      <c r="D355" s="58" t="str">
        <f>IF(Point[X]="","",Point[X])</f>
        <v/>
      </c>
      <c r="E355" s="58" t="str">
        <f>IF(Point[Y]="","",Point[Y])</f>
        <v/>
      </c>
      <c r="F355" s="3" t="str">
        <f>IF(Point[Replacement Asset]="","",Point[Replacement Asset])</f>
        <v/>
      </c>
      <c r="G355" s="3" t="str">
        <f>IF(Point[Asset ID]="","",UPPER(Point[Asset ID]))</f>
        <v/>
      </c>
      <c r="H355" s="3" t="str">
        <f>IF(Point[Asset Group]="","",VLOOKUP(Point[Asset Group],asset_grp_pt,4,FALSE))</f>
        <v/>
      </c>
      <c r="I355" s="3" t="str">
        <f>IF(Point[Asset Group]="","",VLOOKUP(Point[Asset Group],asset_grp_pt,2,FALSE))</f>
        <v/>
      </c>
      <c r="J355" s="3" t="str">
        <f>IF(Point[Asset Group]="","",VLOOKUP(Point[Asset Group],asset_grp_pt,3,FALSE))</f>
        <v/>
      </c>
      <c r="K355" s="3" t="str">
        <f>IF(Point[Asset Group]="","",VLOOKUP(Point[Asset Type],type_master_list,2,FALSE))</f>
        <v/>
      </c>
      <c r="L355" s="3" t="str">
        <f>IF(Point[Asset Name]="","",PROPER(Point[Asset Name]))</f>
        <v/>
      </c>
      <c r="M355" s="11" t="str">
        <f>IF(Point[Install Date]="","",Point[Install Date])</f>
        <v/>
      </c>
      <c r="N355" s="11" t="str">
        <f>IF(Point[Note]="","",PROPER(Point[Note]))</f>
        <v/>
      </c>
      <c r="O355" s="11" t="str">
        <f>IF(Point[Resource Consent Number]="","",UPPER(Point[Resource Consent Number]))</f>
        <v/>
      </c>
      <c r="P355" s="53" t="str">
        <f>IF(Point[Asset Unit Cost]="","",Point[Asset Unit Cost])</f>
        <v/>
      </c>
      <c r="Q355" s="11" t="str">
        <f>IF(Point[Added By]="","",UPPER(Point[Added By]))</f>
        <v/>
      </c>
      <c r="R355" s="11" t="str">
        <f>IF(Point[Added Date]="","",Point[Added Date])</f>
        <v/>
      </c>
      <c r="S355" s="14" t="str">
        <f>IF(Point[Z COORD]="","",Point[Z COORD])</f>
        <v/>
      </c>
      <c r="T355" s="14" t="str">
        <f>IF(Point[Asset Description]="","",PROPER(Point[Asset Description]))</f>
        <v/>
      </c>
      <c r="U355" s="14" t="str">
        <f>IF(Point[[Artist ]]="","",PROPER(Point[[Artist ]]))</f>
        <v/>
      </c>
      <c r="V355" s="14" t="str">
        <f>IF(Point[Material Notes]="","",PROPER(Point[Material Notes]))</f>
        <v/>
      </c>
      <c r="W355" s="14" t="str">
        <f>IF(Point[Dimension Notes]="","",Point[Dimension Notes])</f>
        <v/>
      </c>
      <c r="X355" s="14" t="str">
        <f>IF(Point[List]="","",VLOOKUP(Point[Burner Number],number,2,FALSE))</f>
        <v/>
      </c>
      <c r="Y355" s="14" t="str">
        <f>IF(Point[List]="","",VLOOKUP(Point[Fuel],bbq_fuel,2,FALSE))</f>
        <v/>
      </c>
      <c r="Z355" s="14" t="str">
        <f>IF(Point[List]="","",VLOOKUP(Point[Cabinet Material],bbq_material,2,FALSE))</f>
        <v/>
      </c>
      <c r="AA355" s="14" t="str">
        <f>IF(Point[Asset Group]="","",VLOOKUP(Point[Manufacturer],manufacturer,2,FALSE))</f>
        <v/>
      </c>
      <c r="AB355" s="14" t="str">
        <f>IF(Point[Uinsex WC]="","",Point[Uinsex WC])</f>
        <v/>
      </c>
      <c r="AC355" s="14" t="str">
        <f>IF(Point[Female WC]="","",Point[Female WC])</f>
        <v/>
      </c>
      <c r="AD355" s="14" t="str">
        <f>IF(Point[Male WC]="","",Point[Male WC])</f>
        <v/>
      </c>
      <c r="AE355" s="14" t="str">
        <f>IF(Point[Urinal]="","",Point[Urinal])</f>
        <v/>
      </c>
      <c r="AF355" s="14" t="str">
        <f>IF(Point[Disabled Unisex]="","",Point[Disabled Unisex])</f>
        <v/>
      </c>
      <c r="AG355" s="14" t="str">
        <f>IF(Point[Disabled Female]="","",Point[Disabled Female])</f>
        <v/>
      </c>
      <c r="AH355" s="14" t="str">
        <f>IF(Point[Disabled Male]="","",Point[Disabled Male])</f>
        <v/>
      </c>
      <c r="AI355" s="14" t="str">
        <f>IF(Point[Asset Group]="","",VLOOKUP(Point[Handrail],yes_no,2,FALSE))</f>
        <v/>
      </c>
      <c r="AJ355" s="14" t="str">
        <f>IF(Point[Asset Group]="","",VLOOKUP(Point[Baby Changing],yes_no,2,FALSE))</f>
        <v/>
      </c>
      <c r="AK355" s="14" t="str">
        <f>IF(Point[Asset Group]="","",VLOOKUP(Point[Service Room],yes_no,2,FALSE))</f>
        <v/>
      </c>
      <c r="AL355" s="14" t="str">
        <f>IF(Point[Asset Group]="","",VLOOKUP(Point[Service Tap],service_tap,2,FALSE))</f>
        <v/>
      </c>
      <c r="AM355" s="14" t="str">
        <f>IF(Point[Asset Group]="","",VLOOKUP(Point[Heating Type],wc_heating,2,FALSE))</f>
        <v/>
      </c>
      <c r="AN355" s="14" t="str">
        <f>IF(Point[Asset Group]="","",VLOOKUP(Point[Power Supply],power_supply,2,FALSE))</f>
        <v/>
      </c>
      <c r="AO355" s="14" t="str">
        <f>IF(Point[Asset Group]="","",VLOOKUP(Point[Waste Water],waste_water,2,FALSE))</f>
        <v/>
      </c>
      <c r="AP355" s="14" t="str">
        <f>IF(Point[Asset Group]="","",VLOOKUP(Point[Furniture SubType],subdom_master_gdb,2,FALSE))</f>
        <v/>
      </c>
      <c r="AQ355" s="14" t="str">
        <f>IF(Point[Asset Group]="","",VLOOKUP(Point[Concrete Pad],yes_no,2,FALSE))</f>
        <v/>
      </c>
      <c r="AR355" s="14" t="str">
        <f>IF(Point[Asset Group]="","",VLOOKUP(Point[Material],material_master,2,FALSE))</f>
        <v/>
      </c>
      <c r="AS355" s="14" t="str">
        <f>IF(Point[Asset Group]="","",VLOOKUP(Point[Plumbing],irrigation_plumbing,2,FALSE))</f>
        <v/>
      </c>
      <c r="AT355" s="14" t="str">
        <f>IF(Point[Asset Group]="","",VLOOKUP(Point[Sprinklers],irrigation_sprinklers,2,FALSE))</f>
        <v/>
      </c>
      <c r="AU355" s="14" t="str">
        <f>IF(Point[Asset Group]="","",VLOOKUP(Point[System],irrigation_system,2,FALSE))</f>
        <v/>
      </c>
      <c r="AV355" s="14" t="str">
        <f>IF(Point[Asset Group]="","",VLOOKUP(Point[Status],irrigation_status,2,FALSE))</f>
        <v/>
      </c>
      <c r="AW355" s="11" t="str">
        <f>IF(Point[Date of manufacture]="","",Point[Date of manufacture])</f>
        <v/>
      </c>
      <c r="AX355" s="14" t="str">
        <f>IF(Point[Asset Group]="","",VLOOKUP(Point[Sign Purpose],sign_purpose,2,FALSE))</f>
        <v/>
      </c>
      <c r="AY355" s="14" t="str">
        <f>IF(Point[Asset Group]="","",VLOOKUP(Point[Sign Material],material_master,2,FALSE))</f>
        <v/>
      </c>
      <c r="AZ355" s="14" t="str">
        <f>IF(Point[Asset Group]="","",VLOOKUP(Point[Affixed To],sign_affix,2,FALSE))</f>
        <v/>
      </c>
      <c r="BA355" s="14" t="str">
        <f>IF(Point[Size HxB mm]="","",Point[Size HxB mm])</f>
        <v/>
      </c>
      <c r="BB355" s="14" t="str">
        <f>IF(Point[Height m]="","",Point[Height m])</f>
        <v/>
      </c>
      <c r="BC355" s="14" t="str">
        <f>IF(Point[Asset Group]="","",VLOOKUP(Point[Post Material],material_master,2,FALSE))</f>
        <v/>
      </c>
      <c r="BD355" s="14" t="str">
        <f>IF(Point[Asset Group]="","",VLOOKUP(Point[Post Number],number,2,FALSE))</f>
        <v/>
      </c>
      <c r="BE355" s="14" t="str">
        <f>IF(Point[Asset Group]="","",VLOOKUP(Point[Structure SubType],subdom_master_gdb,2,FALSE))</f>
        <v/>
      </c>
      <c r="BF355" s="14" t="str">
        <f>IF(Point[Area m2]="","",Point[Area m2])</f>
        <v/>
      </c>
      <c r="BG355" s="14" t="str">
        <f>IF(Point[Length m]="","",Point[Length m])</f>
        <v/>
      </c>
      <c r="BH355" s="14" t="str">
        <f>IF(Point[Width m]="","",Point[Width m])</f>
        <v/>
      </c>
      <c r="BI355" s="14" t="str">
        <f>IF(Point[Diameter m]="","",Point[Diameter m])</f>
        <v/>
      </c>
      <c r="BJ355" s="14" t="str">
        <f>IF(Point[Asset Group]="","",VLOOKUP(Point[Number of Pipes],number,2,FALSE))</f>
        <v/>
      </c>
      <c r="BK355" s="14" t="str">
        <f>IF(Point[Asset Group]="","",VLOOKUP(Point[Combined Name],2,FALSE))</f>
        <v/>
      </c>
      <c r="BL355" s="14" t="str">
        <f>IF(Point[Asset Group]="","",VLOOKUP(Point[Size Class],size_class,2,FALSE))</f>
        <v/>
      </c>
      <c r="BM355" s="14" t="str">
        <f>IF(Point[Asset Group]="","",VLOOKUP(Point[Age Class],age_class,2,FALSE))</f>
        <v/>
      </c>
      <c r="BN355" s="14" t="str">
        <f>IF(Point[Girth (cm)]="","",Point[Girth (cm)])</f>
        <v/>
      </c>
      <c r="BO355" s="14" t="str">
        <f>IF(Point[Crown Radius (m)]="","",Point[Crown Radius (m)])</f>
        <v/>
      </c>
      <c r="BP355" s="14" t="str">
        <f>IF(Point[Asset Group]="","",VLOOKUP(Point[Rooting Environment],root_enviro,2,FALSE))</f>
        <v/>
      </c>
      <c r="BQ355" s="14" t="str">
        <f>IF(Point[Asset Group]="","",VLOOKUP(Point[Tree Surround],tree_surround,2,FALSE))</f>
        <v/>
      </c>
      <c r="BR355" s="14" t="str">
        <f>IF(Point[Asset Group]="","",VLOOKUP(Point[Tree Grill],yes_no,2,FALSE))</f>
        <v/>
      </c>
      <c r="BS355" s="14" t="str">
        <f>IF(Point[Asset Group]="","",VLOOKUP(Point[Tree Location],tree_location,2,FALSE))</f>
        <v/>
      </c>
    </row>
    <row r="356" spans="1:71" s="3" customFormat="1" x14ac:dyDescent="0.2">
      <c r="A356" s="3" t="str">
        <f>IF(Point[DWG File Name]="","",Point[DWG File Name])</f>
        <v/>
      </c>
      <c r="B356" s="3" t="str">
        <f>IF(Point[DWG Layer Name]="","",Point[DWG Layer Name])</f>
        <v/>
      </c>
      <c r="C356" s="3" t="str">
        <f>IF(Point[DWG Handle]="","",Point[DWG Handle])</f>
        <v/>
      </c>
      <c r="D356" s="58" t="str">
        <f>IF(Point[X]="","",Point[X])</f>
        <v/>
      </c>
      <c r="E356" s="58" t="str">
        <f>IF(Point[Y]="","",Point[Y])</f>
        <v/>
      </c>
      <c r="F356" s="3" t="str">
        <f>IF(Point[Replacement Asset]="","",Point[Replacement Asset])</f>
        <v/>
      </c>
      <c r="G356" s="3" t="str">
        <f>IF(Point[Asset ID]="","",UPPER(Point[Asset ID]))</f>
        <v/>
      </c>
      <c r="H356" s="3" t="str">
        <f>IF(Point[Asset Group]="","",VLOOKUP(Point[Asset Group],asset_grp_pt,4,FALSE))</f>
        <v/>
      </c>
      <c r="I356" s="3" t="str">
        <f>IF(Point[Asset Group]="","",VLOOKUP(Point[Asset Group],asset_grp_pt,2,FALSE))</f>
        <v/>
      </c>
      <c r="J356" s="3" t="str">
        <f>IF(Point[Asset Group]="","",VLOOKUP(Point[Asset Group],asset_grp_pt,3,FALSE))</f>
        <v/>
      </c>
      <c r="K356" s="3" t="str">
        <f>IF(Point[Asset Group]="","",VLOOKUP(Point[Asset Type],type_master_list,2,FALSE))</f>
        <v/>
      </c>
      <c r="L356" s="3" t="str">
        <f>IF(Point[Asset Name]="","",PROPER(Point[Asset Name]))</f>
        <v/>
      </c>
      <c r="M356" s="11" t="str">
        <f>IF(Point[Install Date]="","",Point[Install Date])</f>
        <v/>
      </c>
      <c r="N356" s="11" t="str">
        <f>IF(Point[Note]="","",PROPER(Point[Note]))</f>
        <v/>
      </c>
      <c r="O356" s="11" t="str">
        <f>IF(Point[Resource Consent Number]="","",UPPER(Point[Resource Consent Number]))</f>
        <v/>
      </c>
      <c r="P356" s="53" t="str">
        <f>IF(Point[Asset Unit Cost]="","",Point[Asset Unit Cost])</f>
        <v/>
      </c>
      <c r="Q356" s="11" t="str">
        <f>IF(Point[Added By]="","",UPPER(Point[Added By]))</f>
        <v/>
      </c>
      <c r="R356" s="11" t="str">
        <f>IF(Point[Added Date]="","",Point[Added Date])</f>
        <v/>
      </c>
      <c r="S356" s="14" t="str">
        <f>IF(Point[Z COORD]="","",Point[Z COORD])</f>
        <v/>
      </c>
      <c r="T356" s="14" t="str">
        <f>IF(Point[Asset Description]="","",PROPER(Point[Asset Description]))</f>
        <v/>
      </c>
      <c r="U356" s="14" t="str">
        <f>IF(Point[[Artist ]]="","",PROPER(Point[[Artist ]]))</f>
        <v/>
      </c>
      <c r="V356" s="14" t="str">
        <f>IF(Point[Material Notes]="","",PROPER(Point[Material Notes]))</f>
        <v/>
      </c>
      <c r="W356" s="14" t="str">
        <f>IF(Point[Dimension Notes]="","",Point[Dimension Notes])</f>
        <v/>
      </c>
      <c r="X356" s="14" t="str">
        <f>IF(Point[List]="","",VLOOKUP(Point[Burner Number],number,2,FALSE))</f>
        <v/>
      </c>
      <c r="Y356" s="14" t="str">
        <f>IF(Point[List]="","",VLOOKUP(Point[Fuel],bbq_fuel,2,FALSE))</f>
        <v/>
      </c>
      <c r="Z356" s="14" t="str">
        <f>IF(Point[List]="","",VLOOKUP(Point[Cabinet Material],bbq_material,2,FALSE))</f>
        <v/>
      </c>
      <c r="AA356" s="14" t="str">
        <f>IF(Point[Asset Group]="","",VLOOKUP(Point[Manufacturer],manufacturer,2,FALSE))</f>
        <v/>
      </c>
      <c r="AB356" s="14" t="str">
        <f>IF(Point[Uinsex WC]="","",Point[Uinsex WC])</f>
        <v/>
      </c>
      <c r="AC356" s="14" t="str">
        <f>IF(Point[Female WC]="","",Point[Female WC])</f>
        <v/>
      </c>
      <c r="AD356" s="14" t="str">
        <f>IF(Point[Male WC]="","",Point[Male WC])</f>
        <v/>
      </c>
      <c r="AE356" s="14" t="str">
        <f>IF(Point[Urinal]="","",Point[Urinal])</f>
        <v/>
      </c>
      <c r="AF356" s="14" t="str">
        <f>IF(Point[Disabled Unisex]="","",Point[Disabled Unisex])</f>
        <v/>
      </c>
      <c r="AG356" s="14" t="str">
        <f>IF(Point[Disabled Female]="","",Point[Disabled Female])</f>
        <v/>
      </c>
      <c r="AH356" s="14" t="str">
        <f>IF(Point[Disabled Male]="","",Point[Disabled Male])</f>
        <v/>
      </c>
      <c r="AI356" s="14" t="str">
        <f>IF(Point[Asset Group]="","",VLOOKUP(Point[Handrail],yes_no,2,FALSE))</f>
        <v/>
      </c>
      <c r="AJ356" s="14" t="str">
        <f>IF(Point[Asset Group]="","",VLOOKUP(Point[Baby Changing],yes_no,2,FALSE))</f>
        <v/>
      </c>
      <c r="AK356" s="14" t="str">
        <f>IF(Point[Asset Group]="","",VLOOKUP(Point[Service Room],yes_no,2,FALSE))</f>
        <v/>
      </c>
      <c r="AL356" s="14" t="str">
        <f>IF(Point[Asset Group]="","",VLOOKUP(Point[Service Tap],service_tap,2,FALSE))</f>
        <v/>
      </c>
      <c r="AM356" s="14" t="str">
        <f>IF(Point[Asset Group]="","",VLOOKUP(Point[Heating Type],wc_heating,2,FALSE))</f>
        <v/>
      </c>
      <c r="AN356" s="14" t="str">
        <f>IF(Point[Asset Group]="","",VLOOKUP(Point[Power Supply],power_supply,2,FALSE))</f>
        <v/>
      </c>
      <c r="AO356" s="14" t="str">
        <f>IF(Point[Asset Group]="","",VLOOKUP(Point[Waste Water],waste_water,2,FALSE))</f>
        <v/>
      </c>
      <c r="AP356" s="14" t="str">
        <f>IF(Point[Asset Group]="","",VLOOKUP(Point[Furniture SubType],subdom_master_gdb,2,FALSE))</f>
        <v/>
      </c>
      <c r="AQ356" s="14" t="str">
        <f>IF(Point[Asset Group]="","",VLOOKUP(Point[Concrete Pad],yes_no,2,FALSE))</f>
        <v/>
      </c>
      <c r="AR356" s="14" t="str">
        <f>IF(Point[Asset Group]="","",VLOOKUP(Point[Material],material_master,2,FALSE))</f>
        <v/>
      </c>
      <c r="AS356" s="14" t="str">
        <f>IF(Point[Asset Group]="","",VLOOKUP(Point[Plumbing],irrigation_plumbing,2,FALSE))</f>
        <v/>
      </c>
      <c r="AT356" s="14" t="str">
        <f>IF(Point[Asset Group]="","",VLOOKUP(Point[Sprinklers],irrigation_sprinklers,2,FALSE))</f>
        <v/>
      </c>
      <c r="AU356" s="14" t="str">
        <f>IF(Point[Asset Group]="","",VLOOKUP(Point[System],irrigation_system,2,FALSE))</f>
        <v/>
      </c>
      <c r="AV356" s="14" t="str">
        <f>IF(Point[Asset Group]="","",VLOOKUP(Point[Status],irrigation_status,2,FALSE))</f>
        <v/>
      </c>
      <c r="AW356" s="11" t="str">
        <f>IF(Point[Date of manufacture]="","",Point[Date of manufacture])</f>
        <v/>
      </c>
      <c r="AX356" s="14" t="str">
        <f>IF(Point[Asset Group]="","",VLOOKUP(Point[Sign Purpose],sign_purpose,2,FALSE))</f>
        <v/>
      </c>
      <c r="AY356" s="14" t="str">
        <f>IF(Point[Asset Group]="","",VLOOKUP(Point[Sign Material],material_master,2,FALSE))</f>
        <v/>
      </c>
      <c r="AZ356" s="14" t="str">
        <f>IF(Point[Asset Group]="","",VLOOKUP(Point[Affixed To],sign_affix,2,FALSE))</f>
        <v/>
      </c>
      <c r="BA356" s="14" t="str">
        <f>IF(Point[Size HxB mm]="","",Point[Size HxB mm])</f>
        <v/>
      </c>
      <c r="BB356" s="14" t="str">
        <f>IF(Point[Height m]="","",Point[Height m])</f>
        <v/>
      </c>
      <c r="BC356" s="14" t="str">
        <f>IF(Point[Asset Group]="","",VLOOKUP(Point[Post Material],material_master,2,FALSE))</f>
        <v/>
      </c>
      <c r="BD356" s="14" t="str">
        <f>IF(Point[Asset Group]="","",VLOOKUP(Point[Post Number],number,2,FALSE))</f>
        <v/>
      </c>
      <c r="BE356" s="14" t="str">
        <f>IF(Point[Asset Group]="","",VLOOKUP(Point[Structure SubType],subdom_master_gdb,2,FALSE))</f>
        <v/>
      </c>
      <c r="BF356" s="14" t="str">
        <f>IF(Point[Area m2]="","",Point[Area m2])</f>
        <v/>
      </c>
      <c r="BG356" s="14" t="str">
        <f>IF(Point[Length m]="","",Point[Length m])</f>
        <v/>
      </c>
      <c r="BH356" s="14" t="str">
        <f>IF(Point[Width m]="","",Point[Width m])</f>
        <v/>
      </c>
      <c r="BI356" s="14" t="str">
        <f>IF(Point[Diameter m]="","",Point[Diameter m])</f>
        <v/>
      </c>
      <c r="BJ356" s="14" t="str">
        <f>IF(Point[Asset Group]="","",VLOOKUP(Point[Number of Pipes],number,2,FALSE))</f>
        <v/>
      </c>
      <c r="BK356" s="14" t="str">
        <f>IF(Point[Asset Group]="","",VLOOKUP(Point[Combined Name],2,FALSE))</f>
        <v/>
      </c>
      <c r="BL356" s="14" t="str">
        <f>IF(Point[Asset Group]="","",VLOOKUP(Point[Size Class],size_class,2,FALSE))</f>
        <v/>
      </c>
      <c r="BM356" s="14" t="str">
        <f>IF(Point[Asset Group]="","",VLOOKUP(Point[Age Class],age_class,2,FALSE))</f>
        <v/>
      </c>
      <c r="BN356" s="14" t="str">
        <f>IF(Point[Girth (cm)]="","",Point[Girth (cm)])</f>
        <v/>
      </c>
      <c r="BO356" s="14" t="str">
        <f>IF(Point[Crown Radius (m)]="","",Point[Crown Radius (m)])</f>
        <v/>
      </c>
      <c r="BP356" s="14" t="str">
        <f>IF(Point[Asset Group]="","",VLOOKUP(Point[Rooting Environment],root_enviro,2,FALSE))</f>
        <v/>
      </c>
      <c r="BQ356" s="14" t="str">
        <f>IF(Point[Asset Group]="","",VLOOKUP(Point[Tree Surround],tree_surround,2,FALSE))</f>
        <v/>
      </c>
      <c r="BR356" s="14" t="str">
        <f>IF(Point[Asset Group]="","",VLOOKUP(Point[Tree Grill],yes_no,2,FALSE))</f>
        <v/>
      </c>
      <c r="BS356" s="14" t="str">
        <f>IF(Point[Asset Group]="","",VLOOKUP(Point[Tree Location],tree_location,2,FALSE))</f>
        <v/>
      </c>
    </row>
    <row r="357" spans="1:71" s="3" customFormat="1" x14ac:dyDescent="0.2">
      <c r="A357" s="3" t="str">
        <f>IF(Point[DWG File Name]="","",Point[DWG File Name])</f>
        <v/>
      </c>
      <c r="B357" s="3" t="str">
        <f>IF(Point[DWG Layer Name]="","",Point[DWG Layer Name])</f>
        <v/>
      </c>
      <c r="C357" s="3" t="str">
        <f>IF(Point[DWG Handle]="","",Point[DWG Handle])</f>
        <v/>
      </c>
      <c r="D357" s="58" t="str">
        <f>IF(Point[X]="","",Point[X])</f>
        <v/>
      </c>
      <c r="E357" s="58" t="str">
        <f>IF(Point[Y]="","",Point[Y])</f>
        <v/>
      </c>
      <c r="F357" s="3" t="str">
        <f>IF(Point[Replacement Asset]="","",Point[Replacement Asset])</f>
        <v/>
      </c>
      <c r="G357" s="3" t="str">
        <f>IF(Point[Asset ID]="","",UPPER(Point[Asset ID]))</f>
        <v/>
      </c>
      <c r="H357" s="3" t="str">
        <f>IF(Point[Asset Group]="","",VLOOKUP(Point[Asset Group],asset_grp_pt,4,FALSE))</f>
        <v/>
      </c>
      <c r="I357" s="3" t="str">
        <f>IF(Point[Asset Group]="","",VLOOKUP(Point[Asset Group],asset_grp_pt,2,FALSE))</f>
        <v/>
      </c>
      <c r="J357" s="3" t="str">
        <f>IF(Point[Asset Group]="","",VLOOKUP(Point[Asset Group],asset_grp_pt,3,FALSE))</f>
        <v/>
      </c>
      <c r="K357" s="3" t="str">
        <f>IF(Point[Asset Group]="","",VLOOKUP(Point[Asset Type],type_master_list,2,FALSE))</f>
        <v/>
      </c>
      <c r="L357" s="3" t="str">
        <f>IF(Point[Asset Name]="","",PROPER(Point[Asset Name]))</f>
        <v/>
      </c>
      <c r="M357" s="11" t="str">
        <f>IF(Point[Install Date]="","",Point[Install Date])</f>
        <v/>
      </c>
      <c r="N357" s="11" t="str">
        <f>IF(Point[Note]="","",PROPER(Point[Note]))</f>
        <v/>
      </c>
      <c r="O357" s="11" t="str">
        <f>IF(Point[Resource Consent Number]="","",UPPER(Point[Resource Consent Number]))</f>
        <v/>
      </c>
      <c r="P357" s="53" t="str">
        <f>IF(Point[Asset Unit Cost]="","",Point[Asset Unit Cost])</f>
        <v/>
      </c>
      <c r="Q357" s="11" t="str">
        <f>IF(Point[Added By]="","",UPPER(Point[Added By]))</f>
        <v/>
      </c>
      <c r="R357" s="11" t="str">
        <f>IF(Point[Added Date]="","",Point[Added Date])</f>
        <v/>
      </c>
      <c r="S357" s="14" t="str">
        <f>IF(Point[Z COORD]="","",Point[Z COORD])</f>
        <v/>
      </c>
      <c r="T357" s="14" t="str">
        <f>IF(Point[Asset Description]="","",PROPER(Point[Asset Description]))</f>
        <v/>
      </c>
      <c r="U357" s="14" t="str">
        <f>IF(Point[[Artist ]]="","",PROPER(Point[[Artist ]]))</f>
        <v/>
      </c>
      <c r="V357" s="14" t="str">
        <f>IF(Point[Material Notes]="","",PROPER(Point[Material Notes]))</f>
        <v/>
      </c>
      <c r="W357" s="14" t="str">
        <f>IF(Point[Dimension Notes]="","",Point[Dimension Notes])</f>
        <v/>
      </c>
      <c r="X357" s="14" t="str">
        <f>IF(Point[List]="","",VLOOKUP(Point[Burner Number],number,2,FALSE))</f>
        <v/>
      </c>
      <c r="Y357" s="14" t="str">
        <f>IF(Point[List]="","",VLOOKUP(Point[Fuel],bbq_fuel,2,FALSE))</f>
        <v/>
      </c>
      <c r="Z357" s="14" t="str">
        <f>IF(Point[List]="","",VLOOKUP(Point[Cabinet Material],bbq_material,2,FALSE))</f>
        <v/>
      </c>
      <c r="AA357" s="14" t="str">
        <f>IF(Point[Asset Group]="","",VLOOKUP(Point[Manufacturer],manufacturer,2,FALSE))</f>
        <v/>
      </c>
      <c r="AB357" s="14" t="str">
        <f>IF(Point[Uinsex WC]="","",Point[Uinsex WC])</f>
        <v/>
      </c>
      <c r="AC357" s="14" t="str">
        <f>IF(Point[Female WC]="","",Point[Female WC])</f>
        <v/>
      </c>
      <c r="AD357" s="14" t="str">
        <f>IF(Point[Male WC]="","",Point[Male WC])</f>
        <v/>
      </c>
      <c r="AE357" s="14" t="str">
        <f>IF(Point[Urinal]="","",Point[Urinal])</f>
        <v/>
      </c>
      <c r="AF357" s="14" t="str">
        <f>IF(Point[Disabled Unisex]="","",Point[Disabled Unisex])</f>
        <v/>
      </c>
      <c r="AG357" s="14" t="str">
        <f>IF(Point[Disabled Female]="","",Point[Disabled Female])</f>
        <v/>
      </c>
      <c r="AH357" s="14" t="str">
        <f>IF(Point[Disabled Male]="","",Point[Disabled Male])</f>
        <v/>
      </c>
      <c r="AI357" s="14" t="str">
        <f>IF(Point[Asset Group]="","",VLOOKUP(Point[Handrail],yes_no,2,FALSE))</f>
        <v/>
      </c>
      <c r="AJ357" s="14" t="str">
        <f>IF(Point[Asset Group]="","",VLOOKUP(Point[Baby Changing],yes_no,2,FALSE))</f>
        <v/>
      </c>
      <c r="AK357" s="14" t="str">
        <f>IF(Point[Asset Group]="","",VLOOKUP(Point[Service Room],yes_no,2,FALSE))</f>
        <v/>
      </c>
      <c r="AL357" s="14" t="str">
        <f>IF(Point[Asset Group]="","",VLOOKUP(Point[Service Tap],service_tap,2,FALSE))</f>
        <v/>
      </c>
      <c r="AM357" s="14" t="str">
        <f>IF(Point[Asset Group]="","",VLOOKUP(Point[Heating Type],wc_heating,2,FALSE))</f>
        <v/>
      </c>
      <c r="AN357" s="14" t="str">
        <f>IF(Point[Asset Group]="","",VLOOKUP(Point[Power Supply],power_supply,2,FALSE))</f>
        <v/>
      </c>
      <c r="AO357" s="14" t="str">
        <f>IF(Point[Asset Group]="","",VLOOKUP(Point[Waste Water],waste_water,2,FALSE))</f>
        <v/>
      </c>
      <c r="AP357" s="14" t="str">
        <f>IF(Point[Asset Group]="","",VLOOKUP(Point[Furniture SubType],subdom_master_gdb,2,FALSE))</f>
        <v/>
      </c>
      <c r="AQ357" s="14" t="str">
        <f>IF(Point[Asset Group]="","",VLOOKUP(Point[Concrete Pad],yes_no,2,FALSE))</f>
        <v/>
      </c>
      <c r="AR357" s="14" t="str">
        <f>IF(Point[Asset Group]="","",VLOOKUP(Point[Material],material_master,2,FALSE))</f>
        <v/>
      </c>
      <c r="AS357" s="14" t="str">
        <f>IF(Point[Asset Group]="","",VLOOKUP(Point[Plumbing],irrigation_plumbing,2,FALSE))</f>
        <v/>
      </c>
      <c r="AT357" s="14" t="str">
        <f>IF(Point[Asset Group]="","",VLOOKUP(Point[Sprinklers],irrigation_sprinklers,2,FALSE))</f>
        <v/>
      </c>
      <c r="AU357" s="14" t="str">
        <f>IF(Point[Asset Group]="","",VLOOKUP(Point[System],irrigation_system,2,FALSE))</f>
        <v/>
      </c>
      <c r="AV357" s="14" t="str">
        <f>IF(Point[Asset Group]="","",VLOOKUP(Point[Status],irrigation_status,2,FALSE))</f>
        <v/>
      </c>
      <c r="AW357" s="11" t="str">
        <f>IF(Point[Date of manufacture]="","",Point[Date of manufacture])</f>
        <v/>
      </c>
      <c r="AX357" s="14" t="str">
        <f>IF(Point[Asset Group]="","",VLOOKUP(Point[Sign Purpose],sign_purpose,2,FALSE))</f>
        <v/>
      </c>
      <c r="AY357" s="14" t="str">
        <f>IF(Point[Asset Group]="","",VLOOKUP(Point[Sign Material],material_master,2,FALSE))</f>
        <v/>
      </c>
      <c r="AZ357" s="14" t="str">
        <f>IF(Point[Asset Group]="","",VLOOKUP(Point[Affixed To],sign_affix,2,FALSE))</f>
        <v/>
      </c>
      <c r="BA357" s="14" t="str">
        <f>IF(Point[Size HxB mm]="","",Point[Size HxB mm])</f>
        <v/>
      </c>
      <c r="BB357" s="14" t="str">
        <f>IF(Point[Height m]="","",Point[Height m])</f>
        <v/>
      </c>
      <c r="BC357" s="14" t="str">
        <f>IF(Point[Asset Group]="","",VLOOKUP(Point[Post Material],material_master,2,FALSE))</f>
        <v/>
      </c>
      <c r="BD357" s="14" t="str">
        <f>IF(Point[Asset Group]="","",VLOOKUP(Point[Post Number],number,2,FALSE))</f>
        <v/>
      </c>
      <c r="BE357" s="14" t="str">
        <f>IF(Point[Asset Group]="","",VLOOKUP(Point[Structure SubType],subdom_master_gdb,2,FALSE))</f>
        <v/>
      </c>
      <c r="BF357" s="14" t="str">
        <f>IF(Point[Area m2]="","",Point[Area m2])</f>
        <v/>
      </c>
      <c r="BG357" s="14" t="str">
        <f>IF(Point[Length m]="","",Point[Length m])</f>
        <v/>
      </c>
      <c r="BH357" s="14" t="str">
        <f>IF(Point[Width m]="","",Point[Width m])</f>
        <v/>
      </c>
      <c r="BI357" s="14" t="str">
        <f>IF(Point[Diameter m]="","",Point[Diameter m])</f>
        <v/>
      </c>
      <c r="BJ357" s="14" t="str">
        <f>IF(Point[Asset Group]="","",VLOOKUP(Point[Number of Pipes],number,2,FALSE))</f>
        <v/>
      </c>
      <c r="BK357" s="14" t="str">
        <f>IF(Point[Asset Group]="","",VLOOKUP(Point[Combined Name],2,FALSE))</f>
        <v/>
      </c>
      <c r="BL357" s="14" t="str">
        <f>IF(Point[Asset Group]="","",VLOOKUP(Point[Size Class],size_class,2,FALSE))</f>
        <v/>
      </c>
      <c r="BM357" s="14" t="str">
        <f>IF(Point[Asset Group]="","",VLOOKUP(Point[Age Class],age_class,2,FALSE))</f>
        <v/>
      </c>
      <c r="BN357" s="14" t="str">
        <f>IF(Point[Girth (cm)]="","",Point[Girth (cm)])</f>
        <v/>
      </c>
      <c r="BO357" s="14" t="str">
        <f>IF(Point[Crown Radius (m)]="","",Point[Crown Radius (m)])</f>
        <v/>
      </c>
      <c r="BP357" s="14" t="str">
        <f>IF(Point[Asset Group]="","",VLOOKUP(Point[Rooting Environment],root_enviro,2,FALSE))</f>
        <v/>
      </c>
      <c r="BQ357" s="14" t="str">
        <f>IF(Point[Asset Group]="","",VLOOKUP(Point[Tree Surround],tree_surround,2,FALSE))</f>
        <v/>
      </c>
      <c r="BR357" s="14" t="str">
        <f>IF(Point[Asset Group]="","",VLOOKUP(Point[Tree Grill],yes_no,2,FALSE))</f>
        <v/>
      </c>
      <c r="BS357" s="14" t="str">
        <f>IF(Point[Asset Group]="","",VLOOKUP(Point[Tree Location],tree_location,2,FALSE))</f>
        <v/>
      </c>
    </row>
    <row r="358" spans="1:71" s="3" customFormat="1" x14ac:dyDescent="0.2">
      <c r="A358" s="3" t="str">
        <f>IF(Point[DWG File Name]="","",Point[DWG File Name])</f>
        <v/>
      </c>
      <c r="B358" s="3" t="str">
        <f>IF(Point[DWG Layer Name]="","",Point[DWG Layer Name])</f>
        <v/>
      </c>
      <c r="C358" s="3" t="str">
        <f>IF(Point[DWG Handle]="","",Point[DWG Handle])</f>
        <v/>
      </c>
      <c r="D358" s="58" t="str">
        <f>IF(Point[X]="","",Point[X])</f>
        <v/>
      </c>
      <c r="E358" s="58" t="str">
        <f>IF(Point[Y]="","",Point[Y])</f>
        <v/>
      </c>
      <c r="F358" s="3" t="str">
        <f>IF(Point[Replacement Asset]="","",Point[Replacement Asset])</f>
        <v/>
      </c>
      <c r="G358" s="3" t="str">
        <f>IF(Point[Asset ID]="","",UPPER(Point[Asset ID]))</f>
        <v/>
      </c>
      <c r="H358" s="3" t="str">
        <f>IF(Point[Asset Group]="","",VLOOKUP(Point[Asset Group],asset_grp_pt,4,FALSE))</f>
        <v/>
      </c>
      <c r="I358" s="3" t="str">
        <f>IF(Point[Asset Group]="","",VLOOKUP(Point[Asset Group],asset_grp_pt,2,FALSE))</f>
        <v/>
      </c>
      <c r="J358" s="3" t="str">
        <f>IF(Point[Asset Group]="","",VLOOKUP(Point[Asset Group],asset_grp_pt,3,FALSE))</f>
        <v/>
      </c>
      <c r="K358" s="3" t="str">
        <f>IF(Point[Asset Group]="","",VLOOKUP(Point[Asset Type],type_master_list,2,FALSE))</f>
        <v/>
      </c>
      <c r="L358" s="3" t="str">
        <f>IF(Point[Asset Name]="","",PROPER(Point[Asset Name]))</f>
        <v/>
      </c>
      <c r="M358" s="11" t="str">
        <f>IF(Point[Install Date]="","",Point[Install Date])</f>
        <v/>
      </c>
      <c r="N358" s="11" t="str">
        <f>IF(Point[Note]="","",PROPER(Point[Note]))</f>
        <v/>
      </c>
      <c r="O358" s="11" t="str">
        <f>IF(Point[Resource Consent Number]="","",UPPER(Point[Resource Consent Number]))</f>
        <v/>
      </c>
      <c r="P358" s="53" t="str">
        <f>IF(Point[Asset Unit Cost]="","",Point[Asset Unit Cost])</f>
        <v/>
      </c>
      <c r="Q358" s="11" t="str">
        <f>IF(Point[Added By]="","",UPPER(Point[Added By]))</f>
        <v/>
      </c>
      <c r="R358" s="11" t="str">
        <f>IF(Point[Added Date]="","",Point[Added Date])</f>
        <v/>
      </c>
      <c r="S358" s="14" t="str">
        <f>IF(Point[Z COORD]="","",Point[Z COORD])</f>
        <v/>
      </c>
      <c r="T358" s="14" t="str">
        <f>IF(Point[Asset Description]="","",PROPER(Point[Asset Description]))</f>
        <v/>
      </c>
      <c r="U358" s="14" t="str">
        <f>IF(Point[[Artist ]]="","",PROPER(Point[[Artist ]]))</f>
        <v/>
      </c>
      <c r="V358" s="14" t="str">
        <f>IF(Point[Material Notes]="","",PROPER(Point[Material Notes]))</f>
        <v/>
      </c>
      <c r="W358" s="14" t="str">
        <f>IF(Point[Dimension Notes]="","",Point[Dimension Notes])</f>
        <v/>
      </c>
      <c r="X358" s="14" t="str">
        <f>IF(Point[List]="","",VLOOKUP(Point[Burner Number],number,2,FALSE))</f>
        <v/>
      </c>
      <c r="Y358" s="14" t="str">
        <f>IF(Point[List]="","",VLOOKUP(Point[Fuel],bbq_fuel,2,FALSE))</f>
        <v/>
      </c>
      <c r="Z358" s="14" t="str">
        <f>IF(Point[List]="","",VLOOKUP(Point[Cabinet Material],bbq_material,2,FALSE))</f>
        <v/>
      </c>
      <c r="AA358" s="14" t="str">
        <f>IF(Point[Asset Group]="","",VLOOKUP(Point[Manufacturer],manufacturer,2,FALSE))</f>
        <v/>
      </c>
      <c r="AB358" s="14" t="str">
        <f>IF(Point[Uinsex WC]="","",Point[Uinsex WC])</f>
        <v/>
      </c>
      <c r="AC358" s="14" t="str">
        <f>IF(Point[Female WC]="","",Point[Female WC])</f>
        <v/>
      </c>
      <c r="AD358" s="14" t="str">
        <f>IF(Point[Male WC]="","",Point[Male WC])</f>
        <v/>
      </c>
      <c r="AE358" s="14" t="str">
        <f>IF(Point[Urinal]="","",Point[Urinal])</f>
        <v/>
      </c>
      <c r="AF358" s="14" t="str">
        <f>IF(Point[Disabled Unisex]="","",Point[Disabled Unisex])</f>
        <v/>
      </c>
      <c r="AG358" s="14" t="str">
        <f>IF(Point[Disabled Female]="","",Point[Disabled Female])</f>
        <v/>
      </c>
      <c r="AH358" s="14" t="str">
        <f>IF(Point[Disabled Male]="","",Point[Disabled Male])</f>
        <v/>
      </c>
      <c r="AI358" s="14" t="str">
        <f>IF(Point[Asset Group]="","",VLOOKUP(Point[Handrail],yes_no,2,FALSE))</f>
        <v/>
      </c>
      <c r="AJ358" s="14" t="str">
        <f>IF(Point[Asset Group]="","",VLOOKUP(Point[Baby Changing],yes_no,2,FALSE))</f>
        <v/>
      </c>
      <c r="AK358" s="14" t="str">
        <f>IF(Point[Asset Group]="","",VLOOKUP(Point[Service Room],yes_no,2,FALSE))</f>
        <v/>
      </c>
      <c r="AL358" s="14" t="str">
        <f>IF(Point[Asset Group]="","",VLOOKUP(Point[Service Tap],service_tap,2,FALSE))</f>
        <v/>
      </c>
      <c r="AM358" s="14" t="str">
        <f>IF(Point[Asset Group]="","",VLOOKUP(Point[Heating Type],wc_heating,2,FALSE))</f>
        <v/>
      </c>
      <c r="AN358" s="14" t="str">
        <f>IF(Point[Asset Group]="","",VLOOKUP(Point[Power Supply],power_supply,2,FALSE))</f>
        <v/>
      </c>
      <c r="AO358" s="14" t="str">
        <f>IF(Point[Asset Group]="","",VLOOKUP(Point[Waste Water],waste_water,2,FALSE))</f>
        <v/>
      </c>
      <c r="AP358" s="14" t="str">
        <f>IF(Point[Asset Group]="","",VLOOKUP(Point[Furniture SubType],subdom_master_gdb,2,FALSE))</f>
        <v/>
      </c>
      <c r="AQ358" s="14" t="str">
        <f>IF(Point[Asset Group]="","",VLOOKUP(Point[Concrete Pad],yes_no,2,FALSE))</f>
        <v/>
      </c>
      <c r="AR358" s="14" t="str">
        <f>IF(Point[Asset Group]="","",VLOOKUP(Point[Material],material_master,2,FALSE))</f>
        <v/>
      </c>
      <c r="AS358" s="14" t="str">
        <f>IF(Point[Asset Group]="","",VLOOKUP(Point[Plumbing],irrigation_plumbing,2,FALSE))</f>
        <v/>
      </c>
      <c r="AT358" s="14" t="str">
        <f>IF(Point[Asset Group]="","",VLOOKUP(Point[Sprinklers],irrigation_sprinklers,2,FALSE))</f>
        <v/>
      </c>
      <c r="AU358" s="14" t="str">
        <f>IF(Point[Asset Group]="","",VLOOKUP(Point[System],irrigation_system,2,FALSE))</f>
        <v/>
      </c>
      <c r="AV358" s="14" t="str">
        <f>IF(Point[Asset Group]="","",VLOOKUP(Point[Status],irrigation_status,2,FALSE))</f>
        <v/>
      </c>
      <c r="AW358" s="11" t="str">
        <f>IF(Point[Date of manufacture]="","",Point[Date of manufacture])</f>
        <v/>
      </c>
      <c r="AX358" s="14" t="str">
        <f>IF(Point[Asset Group]="","",VLOOKUP(Point[Sign Purpose],sign_purpose,2,FALSE))</f>
        <v/>
      </c>
      <c r="AY358" s="14" t="str">
        <f>IF(Point[Asset Group]="","",VLOOKUP(Point[Sign Material],material_master,2,FALSE))</f>
        <v/>
      </c>
      <c r="AZ358" s="14" t="str">
        <f>IF(Point[Asset Group]="","",VLOOKUP(Point[Affixed To],sign_affix,2,FALSE))</f>
        <v/>
      </c>
      <c r="BA358" s="14" t="str">
        <f>IF(Point[Size HxB mm]="","",Point[Size HxB mm])</f>
        <v/>
      </c>
      <c r="BB358" s="14" t="str">
        <f>IF(Point[Height m]="","",Point[Height m])</f>
        <v/>
      </c>
      <c r="BC358" s="14" t="str">
        <f>IF(Point[Asset Group]="","",VLOOKUP(Point[Post Material],material_master,2,FALSE))</f>
        <v/>
      </c>
      <c r="BD358" s="14" t="str">
        <f>IF(Point[Asset Group]="","",VLOOKUP(Point[Post Number],number,2,FALSE))</f>
        <v/>
      </c>
      <c r="BE358" s="14" t="str">
        <f>IF(Point[Asset Group]="","",VLOOKUP(Point[Structure SubType],subdom_master_gdb,2,FALSE))</f>
        <v/>
      </c>
      <c r="BF358" s="14" t="str">
        <f>IF(Point[Area m2]="","",Point[Area m2])</f>
        <v/>
      </c>
      <c r="BG358" s="14" t="str">
        <f>IF(Point[Length m]="","",Point[Length m])</f>
        <v/>
      </c>
      <c r="BH358" s="14" t="str">
        <f>IF(Point[Width m]="","",Point[Width m])</f>
        <v/>
      </c>
      <c r="BI358" s="14" t="str">
        <f>IF(Point[Diameter m]="","",Point[Diameter m])</f>
        <v/>
      </c>
      <c r="BJ358" s="14" t="str">
        <f>IF(Point[Asset Group]="","",VLOOKUP(Point[Number of Pipes],number,2,FALSE))</f>
        <v/>
      </c>
      <c r="BK358" s="14" t="str">
        <f>IF(Point[Asset Group]="","",VLOOKUP(Point[Combined Name],2,FALSE))</f>
        <v/>
      </c>
      <c r="BL358" s="14" t="str">
        <f>IF(Point[Asset Group]="","",VLOOKUP(Point[Size Class],size_class,2,FALSE))</f>
        <v/>
      </c>
      <c r="BM358" s="14" t="str">
        <f>IF(Point[Asset Group]="","",VLOOKUP(Point[Age Class],age_class,2,FALSE))</f>
        <v/>
      </c>
      <c r="BN358" s="14" t="str">
        <f>IF(Point[Girth (cm)]="","",Point[Girth (cm)])</f>
        <v/>
      </c>
      <c r="BO358" s="14" t="str">
        <f>IF(Point[Crown Radius (m)]="","",Point[Crown Radius (m)])</f>
        <v/>
      </c>
      <c r="BP358" s="14" t="str">
        <f>IF(Point[Asset Group]="","",VLOOKUP(Point[Rooting Environment],root_enviro,2,FALSE))</f>
        <v/>
      </c>
      <c r="BQ358" s="14" t="str">
        <f>IF(Point[Asset Group]="","",VLOOKUP(Point[Tree Surround],tree_surround,2,FALSE))</f>
        <v/>
      </c>
      <c r="BR358" s="14" t="str">
        <f>IF(Point[Asset Group]="","",VLOOKUP(Point[Tree Grill],yes_no,2,FALSE))</f>
        <v/>
      </c>
      <c r="BS358" s="14" t="str">
        <f>IF(Point[Asset Group]="","",VLOOKUP(Point[Tree Location],tree_location,2,FALSE))</f>
        <v/>
      </c>
    </row>
    <row r="359" spans="1:71" s="3" customFormat="1" x14ac:dyDescent="0.2">
      <c r="A359" s="3" t="str">
        <f>IF(Point[DWG File Name]="","",Point[DWG File Name])</f>
        <v/>
      </c>
      <c r="B359" s="3" t="str">
        <f>IF(Point[DWG Layer Name]="","",Point[DWG Layer Name])</f>
        <v/>
      </c>
      <c r="C359" s="3" t="str">
        <f>IF(Point[DWG Handle]="","",Point[DWG Handle])</f>
        <v/>
      </c>
      <c r="D359" s="58" t="str">
        <f>IF(Point[X]="","",Point[X])</f>
        <v/>
      </c>
      <c r="E359" s="58" t="str">
        <f>IF(Point[Y]="","",Point[Y])</f>
        <v/>
      </c>
      <c r="F359" s="3" t="str">
        <f>IF(Point[Replacement Asset]="","",Point[Replacement Asset])</f>
        <v/>
      </c>
      <c r="G359" s="3" t="str">
        <f>IF(Point[Asset ID]="","",UPPER(Point[Asset ID]))</f>
        <v/>
      </c>
      <c r="H359" s="3" t="str">
        <f>IF(Point[Asset Group]="","",VLOOKUP(Point[Asset Group],asset_grp_pt,4,FALSE))</f>
        <v/>
      </c>
      <c r="I359" s="3" t="str">
        <f>IF(Point[Asset Group]="","",VLOOKUP(Point[Asset Group],asset_grp_pt,2,FALSE))</f>
        <v/>
      </c>
      <c r="J359" s="3" t="str">
        <f>IF(Point[Asset Group]="","",VLOOKUP(Point[Asset Group],asset_grp_pt,3,FALSE))</f>
        <v/>
      </c>
      <c r="K359" s="3" t="str">
        <f>IF(Point[Asset Group]="","",VLOOKUP(Point[Asset Type],type_master_list,2,FALSE))</f>
        <v/>
      </c>
      <c r="L359" s="3" t="str">
        <f>IF(Point[Asset Name]="","",PROPER(Point[Asset Name]))</f>
        <v/>
      </c>
      <c r="M359" s="11" t="str">
        <f>IF(Point[Install Date]="","",Point[Install Date])</f>
        <v/>
      </c>
      <c r="N359" s="11" t="str">
        <f>IF(Point[Note]="","",PROPER(Point[Note]))</f>
        <v/>
      </c>
      <c r="O359" s="11" t="str">
        <f>IF(Point[Resource Consent Number]="","",UPPER(Point[Resource Consent Number]))</f>
        <v/>
      </c>
      <c r="P359" s="53" t="str">
        <f>IF(Point[Asset Unit Cost]="","",Point[Asset Unit Cost])</f>
        <v/>
      </c>
      <c r="Q359" s="11" t="str">
        <f>IF(Point[Added By]="","",UPPER(Point[Added By]))</f>
        <v/>
      </c>
      <c r="R359" s="11" t="str">
        <f>IF(Point[Added Date]="","",Point[Added Date])</f>
        <v/>
      </c>
      <c r="S359" s="14" t="str">
        <f>IF(Point[Z COORD]="","",Point[Z COORD])</f>
        <v/>
      </c>
      <c r="T359" s="14" t="str">
        <f>IF(Point[Asset Description]="","",PROPER(Point[Asset Description]))</f>
        <v/>
      </c>
      <c r="U359" s="14" t="str">
        <f>IF(Point[[Artist ]]="","",PROPER(Point[[Artist ]]))</f>
        <v/>
      </c>
      <c r="V359" s="14" t="str">
        <f>IF(Point[Material Notes]="","",PROPER(Point[Material Notes]))</f>
        <v/>
      </c>
      <c r="W359" s="14" t="str">
        <f>IF(Point[Dimension Notes]="","",Point[Dimension Notes])</f>
        <v/>
      </c>
      <c r="X359" s="14" t="str">
        <f>IF(Point[List]="","",VLOOKUP(Point[Burner Number],number,2,FALSE))</f>
        <v/>
      </c>
      <c r="Y359" s="14" t="str">
        <f>IF(Point[List]="","",VLOOKUP(Point[Fuel],bbq_fuel,2,FALSE))</f>
        <v/>
      </c>
      <c r="Z359" s="14" t="str">
        <f>IF(Point[List]="","",VLOOKUP(Point[Cabinet Material],bbq_material,2,FALSE))</f>
        <v/>
      </c>
      <c r="AA359" s="14" t="str">
        <f>IF(Point[Asset Group]="","",VLOOKUP(Point[Manufacturer],manufacturer,2,FALSE))</f>
        <v/>
      </c>
      <c r="AB359" s="14" t="str">
        <f>IF(Point[Uinsex WC]="","",Point[Uinsex WC])</f>
        <v/>
      </c>
      <c r="AC359" s="14" t="str">
        <f>IF(Point[Female WC]="","",Point[Female WC])</f>
        <v/>
      </c>
      <c r="AD359" s="14" t="str">
        <f>IF(Point[Male WC]="","",Point[Male WC])</f>
        <v/>
      </c>
      <c r="AE359" s="14" t="str">
        <f>IF(Point[Urinal]="","",Point[Urinal])</f>
        <v/>
      </c>
      <c r="AF359" s="14" t="str">
        <f>IF(Point[Disabled Unisex]="","",Point[Disabled Unisex])</f>
        <v/>
      </c>
      <c r="AG359" s="14" t="str">
        <f>IF(Point[Disabled Female]="","",Point[Disabled Female])</f>
        <v/>
      </c>
      <c r="AH359" s="14" t="str">
        <f>IF(Point[Disabled Male]="","",Point[Disabled Male])</f>
        <v/>
      </c>
      <c r="AI359" s="14" t="str">
        <f>IF(Point[Asset Group]="","",VLOOKUP(Point[Handrail],yes_no,2,FALSE))</f>
        <v/>
      </c>
      <c r="AJ359" s="14" t="str">
        <f>IF(Point[Asset Group]="","",VLOOKUP(Point[Baby Changing],yes_no,2,FALSE))</f>
        <v/>
      </c>
      <c r="AK359" s="14" t="str">
        <f>IF(Point[Asset Group]="","",VLOOKUP(Point[Service Room],yes_no,2,FALSE))</f>
        <v/>
      </c>
      <c r="AL359" s="14" t="str">
        <f>IF(Point[Asset Group]="","",VLOOKUP(Point[Service Tap],service_tap,2,FALSE))</f>
        <v/>
      </c>
      <c r="AM359" s="14" t="str">
        <f>IF(Point[Asset Group]="","",VLOOKUP(Point[Heating Type],wc_heating,2,FALSE))</f>
        <v/>
      </c>
      <c r="AN359" s="14" t="str">
        <f>IF(Point[Asset Group]="","",VLOOKUP(Point[Power Supply],power_supply,2,FALSE))</f>
        <v/>
      </c>
      <c r="AO359" s="14" t="str">
        <f>IF(Point[Asset Group]="","",VLOOKUP(Point[Waste Water],waste_water,2,FALSE))</f>
        <v/>
      </c>
      <c r="AP359" s="14" t="str">
        <f>IF(Point[Asset Group]="","",VLOOKUP(Point[Furniture SubType],subdom_master_gdb,2,FALSE))</f>
        <v/>
      </c>
      <c r="AQ359" s="14" t="str">
        <f>IF(Point[Asset Group]="","",VLOOKUP(Point[Concrete Pad],yes_no,2,FALSE))</f>
        <v/>
      </c>
      <c r="AR359" s="14" t="str">
        <f>IF(Point[Asset Group]="","",VLOOKUP(Point[Material],material_master,2,FALSE))</f>
        <v/>
      </c>
      <c r="AS359" s="14" t="str">
        <f>IF(Point[Asset Group]="","",VLOOKUP(Point[Plumbing],irrigation_plumbing,2,FALSE))</f>
        <v/>
      </c>
      <c r="AT359" s="14" t="str">
        <f>IF(Point[Asset Group]="","",VLOOKUP(Point[Sprinklers],irrigation_sprinklers,2,FALSE))</f>
        <v/>
      </c>
      <c r="AU359" s="14" t="str">
        <f>IF(Point[Asset Group]="","",VLOOKUP(Point[System],irrigation_system,2,FALSE))</f>
        <v/>
      </c>
      <c r="AV359" s="14" t="str">
        <f>IF(Point[Asset Group]="","",VLOOKUP(Point[Status],irrigation_status,2,FALSE))</f>
        <v/>
      </c>
      <c r="AW359" s="11" t="str">
        <f>IF(Point[Date of manufacture]="","",Point[Date of manufacture])</f>
        <v/>
      </c>
      <c r="AX359" s="14" t="str">
        <f>IF(Point[Asset Group]="","",VLOOKUP(Point[Sign Purpose],sign_purpose,2,FALSE))</f>
        <v/>
      </c>
      <c r="AY359" s="14" t="str">
        <f>IF(Point[Asset Group]="","",VLOOKUP(Point[Sign Material],material_master,2,FALSE))</f>
        <v/>
      </c>
      <c r="AZ359" s="14" t="str">
        <f>IF(Point[Asset Group]="","",VLOOKUP(Point[Affixed To],sign_affix,2,FALSE))</f>
        <v/>
      </c>
      <c r="BA359" s="14" t="str">
        <f>IF(Point[Size HxB mm]="","",Point[Size HxB mm])</f>
        <v/>
      </c>
      <c r="BB359" s="14" t="str">
        <f>IF(Point[Height m]="","",Point[Height m])</f>
        <v/>
      </c>
      <c r="BC359" s="14" t="str">
        <f>IF(Point[Asset Group]="","",VLOOKUP(Point[Post Material],material_master,2,FALSE))</f>
        <v/>
      </c>
      <c r="BD359" s="14" t="str">
        <f>IF(Point[Asset Group]="","",VLOOKUP(Point[Post Number],number,2,FALSE))</f>
        <v/>
      </c>
      <c r="BE359" s="14" t="str">
        <f>IF(Point[Asset Group]="","",VLOOKUP(Point[Structure SubType],subdom_master_gdb,2,FALSE))</f>
        <v/>
      </c>
      <c r="BF359" s="14" t="str">
        <f>IF(Point[Area m2]="","",Point[Area m2])</f>
        <v/>
      </c>
      <c r="BG359" s="14" t="str">
        <f>IF(Point[Length m]="","",Point[Length m])</f>
        <v/>
      </c>
      <c r="BH359" s="14" t="str">
        <f>IF(Point[Width m]="","",Point[Width m])</f>
        <v/>
      </c>
      <c r="BI359" s="14" t="str">
        <f>IF(Point[Diameter m]="","",Point[Diameter m])</f>
        <v/>
      </c>
      <c r="BJ359" s="14" t="str">
        <f>IF(Point[Asset Group]="","",VLOOKUP(Point[Number of Pipes],number,2,FALSE))</f>
        <v/>
      </c>
      <c r="BK359" s="14" t="str">
        <f>IF(Point[Asset Group]="","",VLOOKUP(Point[Combined Name],2,FALSE))</f>
        <v/>
      </c>
      <c r="BL359" s="14" t="str">
        <f>IF(Point[Asset Group]="","",VLOOKUP(Point[Size Class],size_class,2,FALSE))</f>
        <v/>
      </c>
      <c r="BM359" s="14" t="str">
        <f>IF(Point[Asset Group]="","",VLOOKUP(Point[Age Class],age_class,2,FALSE))</f>
        <v/>
      </c>
      <c r="BN359" s="14" t="str">
        <f>IF(Point[Girth (cm)]="","",Point[Girth (cm)])</f>
        <v/>
      </c>
      <c r="BO359" s="14" t="str">
        <f>IF(Point[Crown Radius (m)]="","",Point[Crown Radius (m)])</f>
        <v/>
      </c>
      <c r="BP359" s="14" t="str">
        <f>IF(Point[Asset Group]="","",VLOOKUP(Point[Rooting Environment],root_enviro,2,FALSE))</f>
        <v/>
      </c>
      <c r="BQ359" s="14" t="str">
        <f>IF(Point[Asset Group]="","",VLOOKUP(Point[Tree Surround],tree_surround,2,FALSE))</f>
        <v/>
      </c>
      <c r="BR359" s="14" t="str">
        <f>IF(Point[Asset Group]="","",VLOOKUP(Point[Tree Grill],yes_no,2,FALSE))</f>
        <v/>
      </c>
      <c r="BS359" s="14" t="str">
        <f>IF(Point[Asset Group]="","",VLOOKUP(Point[Tree Location],tree_location,2,FALSE))</f>
        <v/>
      </c>
    </row>
    <row r="360" spans="1:71" s="3" customFormat="1" x14ac:dyDescent="0.2">
      <c r="A360" s="3" t="str">
        <f>IF(Point[DWG File Name]="","",Point[DWG File Name])</f>
        <v/>
      </c>
      <c r="B360" s="3" t="str">
        <f>IF(Point[DWG Layer Name]="","",Point[DWG Layer Name])</f>
        <v/>
      </c>
      <c r="C360" s="3" t="str">
        <f>IF(Point[DWG Handle]="","",Point[DWG Handle])</f>
        <v/>
      </c>
      <c r="D360" s="58" t="str">
        <f>IF(Point[X]="","",Point[X])</f>
        <v/>
      </c>
      <c r="E360" s="58" t="str">
        <f>IF(Point[Y]="","",Point[Y])</f>
        <v/>
      </c>
      <c r="F360" s="3" t="str">
        <f>IF(Point[Replacement Asset]="","",Point[Replacement Asset])</f>
        <v/>
      </c>
      <c r="G360" s="3" t="str">
        <f>IF(Point[Asset ID]="","",UPPER(Point[Asset ID]))</f>
        <v/>
      </c>
      <c r="H360" s="3" t="str">
        <f>IF(Point[Asset Group]="","",VLOOKUP(Point[Asset Group],asset_grp_pt,4,FALSE))</f>
        <v/>
      </c>
      <c r="I360" s="3" t="str">
        <f>IF(Point[Asset Group]="","",VLOOKUP(Point[Asset Group],asset_grp_pt,2,FALSE))</f>
        <v/>
      </c>
      <c r="J360" s="3" t="str">
        <f>IF(Point[Asset Group]="","",VLOOKUP(Point[Asset Group],asset_grp_pt,3,FALSE))</f>
        <v/>
      </c>
      <c r="K360" s="3" t="str">
        <f>IF(Point[Asset Group]="","",VLOOKUP(Point[Asset Type],type_master_list,2,FALSE))</f>
        <v/>
      </c>
      <c r="L360" s="3" t="str">
        <f>IF(Point[Asset Name]="","",PROPER(Point[Asset Name]))</f>
        <v/>
      </c>
      <c r="M360" s="11" t="str">
        <f>IF(Point[Install Date]="","",Point[Install Date])</f>
        <v/>
      </c>
      <c r="N360" s="11" t="str">
        <f>IF(Point[Note]="","",PROPER(Point[Note]))</f>
        <v/>
      </c>
      <c r="O360" s="11" t="str">
        <f>IF(Point[Resource Consent Number]="","",UPPER(Point[Resource Consent Number]))</f>
        <v/>
      </c>
      <c r="P360" s="53" t="str">
        <f>IF(Point[Asset Unit Cost]="","",Point[Asset Unit Cost])</f>
        <v/>
      </c>
      <c r="Q360" s="11" t="str">
        <f>IF(Point[Added By]="","",UPPER(Point[Added By]))</f>
        <v/>
      </c>
      <c r="R360" s="11" t="str">
        <f>IF(Point[Added Date]="","",Point[Added Date])</f>
        <v/>
      </c>
      <c r="S360" s="14" t="str">
        <f>IF(Point[Z COORD]="","",Point[Z COORD])</f>
        <v/>
      </c>
      <c r="T360" s="14" t="str">
        <f>IF(Point[Asset Description]="","",PROPER(Point[Asset Description]))</f>
        <v/>
      </c>
      <c r="U360" s="14" t="str">
        <f>IF(Point[[Artist ]]="","",PROPER(Point[[Artist ]]))</f>
        <v/>
      </c>
      <c r="V360" s="14" t="str">
        <f>IF(Point[Material Notes]="","",PROPER(Point[Material Notes]))</f>
        <v/>
      </c>
      <c r="W360" s="14" t="str">
        <f>IF(Point[Dimension Notes]="","",Point[Dimension Notes])</f>
        <v/>
      </c>
      <c r="X360" s="14" t="str">
        <f>IF(Point[List]="","",VLOOKUP(Point[Burner Number],number,2,FALSE))</f>
        <v/>
      </c>
      <c r="Y360" s="14" t="str">
        <f>IF(Point[List]="","",VLOOKUP(Point[Fuel],bbq_fuel,2,FALSE))</f>
        <v/>
      </c>
      <c r="Z360" s="14" t="str">
        <f>IF(Point[List]="","",VLOOKUP(Point[Cabinet Material],bbq_material,2,FALSE))</f>
        <v/>
      </c>
      <c r="AA360" s="14" t="str">
        <f>IF(Point[Asset Group]="","",VLOOKUP(Point[Manufacturer],manufacturer,2,FALSE))</f>
        <v/>
      </c>
      <c r="AB360" s="14" t="str">
        <f>IF(Point[Uinsex WC]="","",Point[Uinsex WC])</f>
        <v/>
      </c>
      <c r="AC360" s="14" t="str">
        <f>IF(Point[Female WC]="","",Point[Female WC])</f>
        <v/>
      </c>
      <c r="AD360" s="14" t="str">
        <f>IF(Point[Male WC]="","",Point[Male WC])</f>
        <v/>
      </c>
      <c r="AE360" s="14" t="str">
        <f>IF(Point[Urinal]="","",Point[Urinal])</f>
        <v/>
      </c>
      <c r="AF360" s="14" t="str">
        <f>IF(Point[Disabled Unisex]="","",Point[Disabled Unisex])</f>
        <v/>
      </c>
      <c r="AG360" s="14" t="str">
        <f>IF(Point[Disabled Female]="","",Point[Disabled Female])</f>
        <v/>
      </c>
      <c r="AH360" s="14" t="str">
        <f>IF(Point[Disabled Male]="","",Point[Disabled Male])</f>
        <v/>
      </c>
      <c r="AI360" s="14" t="str">
        <f>IF(Point[Asset Group]="","",VLOOKUP(Point[Handrail],yes_no,2,FALSE))</f>
        <v/>
      </c>
      <c r="AJ360" s="14" t="str">
        <f>IF(Point[Asset Group]="","",VLOOKUP(Point[Baby Changing],yes_no,2,FALSE))</f>
        <v/>
      </c>
      <c r="AK360" s="14" t="str">
        <f>IF(Point[Asset Group]="","",VLOOKUP(Point[Service Room],yes_no,2,FALSE))</f>
        <v/>
      </c>
      <c r="AL360" s="14" t="str">
        <f>IF(Point[Asset Group]="","",VLOOKUP(Point[Service Tap],service_tap,2,FALSE))</f>
        <v/>
      </c>
      <c r="AM360" s="14" t="str">
        <f>IF(Point[Asset Group]="","",VLOOKUP(Point[Heating Type],wc_heating,2,FALSE))</f>
        <v/>
      </c>
      <c r="AN360" s="14" t="str">
        <f>IF(Point[Asset Group]="","",VLOOKUP(Point[Power Supply],power_supply,2,FALSE))</f>
        <v/>
      </c>
      <c r="AO360" s="14" t="str">
        <f>IF(Point[Asset Group]="","",VLOOKUP(Point[Waste Water],waste_water,2,FALSE))</f>
        <v/>
      </c>
      <c r="AP360" s="14" t="str">
        <f>IF(Point[Asset Group]="","",VLOOKUP(Point[Furniture SubType],subdom_master_gdb,2,FALSE))</f>
        <v/>
      </c>
      <c r="AQ360" s="14" t="str">
        <f>IF(Point[Asset Group]="","",VLOOKUP(Point[Concrete Pad],yes_no,2,FALSE))</f>
        <v/>
      </c>
      <c r="AR360" s="14" t="str">
        <f>IF(Point[Asset Group]="","",VLOOKUP(Point[Material],material_master,2,FALSE))</f>
        <v/>
      </c>
      <c r="AS360" s="14" t="str">
        <f>IF(Point[Asset Group]="","",VLOOKUP(Point[Plumbing],irrigation_plumbing,2,FALSE))</f>
        <v/>
      </c>
      <c r="AT360" s="14" t="str">
        <f>IF(Point[Asset Group]="","",VLOOKUP(Point[Sprinklers],irrigation_sprinklers,2,FALSE))</f>
        <v/>
      </c>
      <c r="AU360" s="14" t="str">
        <f>IF(Point[Asset Group]="","",VLOOKUP(Point[System],irrigation_system,2,FALSE))</f>
        <v/>
      </c>
      <c r="AV360" s="14" t="str">
        <f>IF(Point[Asset Group]="","",VLOOKUP(Point[Status],irrigation_status,2,FALSE))</f>
        <v/>
      </c>
      <c r="AW360" s="11" t="str">
        <f>IF(Point[Date of manufacture]="","",Point[Date of manufacture])</f>
        <v/>
      </c>
      <c r="AX360" s="14" t="str">
        <f>IF(Point[Asset Group]="","",VLOOKUP(Point[Sign Purpose],sign_purpose,2,FALSE))</f>
        <v/>
      </c>
      <c r="AY360" s="14" t="str">
        <f>IF(Point[Asset Group]="","",VLOOKUP(Point[Sign Material],material_master,2,FALSE))</f>
        <v/>
      </c>
      <c r="AZ360" s="14" t="str">
        <f>IF(Point[Asset Group]="","",VLOOKUP(Point[Affixed To],sign_affix,2,FALSE))</f>
        <v/>
      </c>
      <c r="BA360" s="14" t="str">
        <f>IF(Point[Size HxB mm]="","",Point[Size HxB mm])</f>
        <v/>
      </c>
      <c r="BB360" s="14" t="str">
        <f>IF(Point[Height m]="","",Point[Height m])</f>
        <v/>
      </c>
      <c r="BC360" s="14" t="str">
        <f>IF(Point[Asset Group]="","",VLOOKUP(Point[Post Material],material_master,2,FALSE))</f>
        <v/>
      </c>
      <c r="BD360" s="14" t="str">
        <f>IF(Point[Asset Group]="","",VLOOKUP(Point[Post Number],number,2,FALSE))</f>
        <v/>
      </c>
      <c r="BE360" s="14" t="str">
        <f>IF(Point[Asset Group]="","",VLOOKUP(Point[Structure SubType],subdom_master_gdb,2,FALSE))</f>
        <v/>
      </c>
      <c r="BF360" s="14" t="str">
        <f>IF(Point[Area m2]="","",Point[Area m2])</f>
        <v/>
      </c>
      <c r="BG360" s="14" t="str">
        <f>IF(Point[Length m]="","",Point[Length m])</f>
        <v/>
      </c>
      <c r="BH360" s="14" t="str">
        <f>IF(Point[Width m]="","",Point[Width m])</f>
        <v/>
      </c>
      <c r="BI360" s="14" t="str">
        <f>IF(Point[Diameter m]="","",Point[Diameter m])</f>
        <v/>
      </c>
      <c r="BJ360" s="14" t="str">
        <f>IF(Point[Asset Group]="","",VLOOKUP(Point[Number of Pipes],number,2,FALSE))</f>
        <v/>
      </c>
      <c r="BK360" s="14" t="str">
        <f>IF(Point[Asset Group]="","",VLOOKUP(Point[Combined Name],2,FALSE))</f>
        <v/>
      </c>
      <c r="BL360" s="14" t="str">
        <f>IF(Point[Asset Group]="","",VLOOKUP(Point[Size Class],size_class,2,FALSE))</f>
        <v/>
      </c>
      <c r="BM360" s="14" t="str">
        <f>IF(Point[Asset Group]="","",VLOOKUP(Point[Age Class],age_class,2,FALSE))</f>
        <v/>
      </c>
      <c r="BN360" s="14" t="str">
        <f>IF(Point[Girth (cm)]="","",Point[Girth (cm)])</f>
        <v/>
      </c>
      <c r="BO360" s="14" t="str">
        <f>IF(Point[Crown Radius (m)]="","",Point[Crown Radius (m)])</f>
        <v/>
      </c>
      <c r="BP360" s="14" t="str">
        <f>IF(Point[Asset Group]="","",VLOOKUP(Point[Rooting Environment],root_enviro,2,FALSE))</f>
        <v/>
      </c>
      <c r="BQ360" s="14" t="str">
        <f>IF(Point[Asset Group]="","",VLOOKUP(Point[Tree Surround],tree_surround,2,FALSE))</f>
        <v/>
      </c>
      <c r="BR360" s="14" t="str">
        <f>IF(Point[Asset Group]="","",VLOOKUP(Point[Tree Grill],yes_no,2,FALSE))</f>
        <v/>
      </c>
      <c r="BS360" s="14" t="str">
        <f>IF(Point[Asset Group]="","",VLOOKUP(Point[Tree Location],tree_location,2,FALSE))</f>
        <v/>
      </c>
    </row>
    <row r="361" spans="1:71" s="3" customFormat="1" x14ac:dyDescent="0.2">
      <c r="A361" s="3" t="str">
        <f>IF(Point[DWG File Name]="","",Point[DWG File Name])</f>
        <v/>
      </c>
      <c r="B361" s="3" t="str">
        <f>IF(Point[DWG Layer Name]="","",Point[DWG Layer Name])</f>
        <v/>
      </c>
      <c r="C361" s="3" t="str">
        <f>IF(Point[DWG Handle]="","",Point[DWG Handle])</f>
        <v/>
      </c>
      <c r="D361" s="58" t="str">
        <f>IF(Point[X]="","",Point[X])</f>
        <v/>
      </c>
      <c r="E361" s="58" t="str">
        <f>IF(Point[Y]="","",Point[Y])</f>
        <v/>
      </c>
      <c r="F361" s="3" t="str">
        <f>IF(Point[Replacement Asset]="","",Point[Replacement Asset])</f>
        <v/>
      </c>
      <c r="G361" s="3" t="str">
        <f>IF(Point[Asset ID]="","",UPPER(Point[Asset ID]))</f>
        <v/>
      </c>
      <c r="H361" s="3" t="str">
        <f>IF(Point[Asset Group]="","",VLOOKUP(Point[Asset Group],asset_grp_pt,4,FALSE))</f>
        <v/>
      </c>
      <c r="I361" s="3" t="str">
        <f>IF(Point[Asset Group]="","",VLOOKUP(Point[Asset Group],asset_grp_pt,2,FALSE))</f>
        <v/>
      </c>
      <c r="J361" s="3" t="str">
        <f>IF(Point[Asset Group]="","",VLOOKUP(Point[Asset Group],asset_grp_pt,3,FALSE))</f>
        <v/>
      </c>
      <c r="K361" s="3" t="str">
        <f>IF(Point[Asset Group]="","",VLOOKUP(Point[Asset Type],type_master_list,2,FALSE))</f>
        <v/>
      </c>
      <c r="L361" s="3" t="str">
        <f>IF(Point[Asset Name]="","",PROPER(Point[Asset Name]))</f>
        <v/>
      </c>
      <c r="M361" s="11" t="str">
        <f>IF(Point[Install Date]="","",Point[Install Date])</f>
        <v/>
      </c>
      <c r="N361" s="11" t="str">
        <f>IF(Point[Note]="","",PROPER(Point[Note]))</f>
        <v/>
      </c>
      <c r="O361" s="11" t="str">
        <f>IF(Point[Resource Consent Number]="","",UPPER(Point[Resource Consent Number]))</f>
        <v/>
      </c>
      <c r="P361" s="53" t="str">
        <f>IF(Point[Asset Unit Cost]="","",Point[Asset Unit Cost])</f>
        <v/>
      </c>
      <c r="Q361" s="11" t="str">
        <f>IF(Point[Added By]="","",UPPER(Point[Added By]))</f>
        <v/>
      </c>
      <c r="R361" s="11" t="str">
        <f>IF(Point[Added Date]="","",Point[Added Date])</f>
        <v/>
      </c>
      <c r="S361" s="14" t="str">
        <f>IF(Point[Z COORD]="","",Point[Z COORD])</f>
        <v/>
      </c>
      <c r="T361" s="14" t="str">
        <f>IF(Point[Asset Description]="","",PROPER(Point[Asset Description]))</f>
        <v/>
      </c>
      <c r="U361" s="14" t="str">
        <f>IF(Point[[Artist ]]="","",PROPER(Point[[Artist ]]))</f>
        <v/>
      </c>
      <c r="V361" s="14" t="str">
        <f>IF(Point[Material Notes]="","",PROPER(Point[Material Notes]))</f>
        <v/>
      </c>
      <c r="W361" s="14" t="str">
        <f>IF(Point[Dimension Notes]="","",Point[Dimension Notes])</f>
        <v/>
      </c>
      <c r="X361" s="14" t="str">
        <f>IF(Point[List]="","",VLOOKUP(Point[Burner Number],number,2,FALSE))</f>
        <v/>
      </c>
      <c r="Y361" s="14" t="str">
        <f>IF(Point[List]="","",VLOOKUP(Point[Fuel],bbq_fuel,2,FALSE))</f>
        <v/>
      </c>
      <c r="Z361" s="14" t="str">
        <f>IF(Point[List]="","",VLOOKUP(Point[Cabinet Material],bbq_material,2,FALSE))</f>
        <v/>
      </c>
      <c r="AA361" s="14" t="str">
        <f>IF(Point[Asset Group]="","",VLOOKUP(Point[Manufacturer],manufacturer,2,FALSE))</f>
        <v/>
      </c>
      <c r="AB361" s="14" t="str">
        <f>IF(Point[Uinsex WC]="","",Point[Uinsex WC])</f>
        <v/>
      </c>
      <c r="AC361" s="14" t="str">
        <f>IF(Point[Female WC]="","",Point[Female WC])</f>
        <v/>
      </c>
      <c r="AD361" s="14" t="str">
        <f>IF(Point[Male WC]="","",Point[Male WC])</f>
        <v/>
      </c>
      <c r="AE361" s="14" t="str">
        <f>IF(Point[Urinal]="","",Point[Urinal])</f>
        <v/>
      </c>
      <c r="AF361" s="14" t="str">
        <f>IF(Point[Disabled Unisex]="","",Point[Disabled Unisex])</f>
        <v/>
      </c>
      <c r="AG361" s="14" t="str">
        <f>IF(Point[Disabled Female]="","",Point[Disabled Female])</f>
        <v/>
      </c>
      <c r="AH361" s="14" t="str">
        <f>IF(Point[Disabled Male]="","",Point[Disabled Male])</f>
        <v/>
      </c>
      <c r="AI361" s="14" t="str">
        <f>IF(Point[Asset Group]="","",VLOOKUP(Point[Handrail],yes_no,2,FALSE))</f>
        <v/>
      </c>
      <c r="AJ361" s="14" t="str">
        <f>IF(Point[Asset Group]="","",VLOOKUP(Point[Baby Changing],yes_no,2,FALSE))</f>
        <v/>
      </c>
      <c r="AK361" s="14" t="str">
        <f>IF(Point[Asset Group]="","",VLOOKUP(Point[Service Room],yes_no,2,FALSE))</f>
        <v/>
      </c>
      <c r="AL361" s="14" t="str">
        <f>IF(Point[Asset Group]="","",VLOOKUP(Point[Service Tap],service_tap,2,FALSE))</f>
        <v/>
      </c>
      <c r="AM361" s="14" t="str">
        <f>IF(Point[Asset Group]="","",VLOOKUP(Point[Heating Type],wc_heating,2,FALSE))</f>
        <v/>
      </c>
      <c r="AN361" s="14" t="str">
        <f>IF(Point[Asset Group]="","",VLOOKUP(Point[Power Supply],power_supply,2,FALSE))</f>
        <v/>
      </c>
      <c r="AO361" s="14" t="str">
        <f>IF(Point[Asset Group]="","",VLOOKUP(Point[Waste Water],waste_water,2,FALSE))</f>
        <v/>
      </c>
      <c r="AP361" s="14" t="str">
        <f>IF(Point[Asset Group]="","",VLOOKUP(Point[Furniture SubType],subdom_master_gdb,2,FALSE))</f>
        <v/>
      </c>
      <c r="AQ361" s="14" t="str">
        <f>IF(Point[Asset Group]="","",VLOOKUP(Point[Concrete Pad],yes_no,2,FALSE))</f>
        <v/>
      </c>
      <c r="AR361" s="14" t="str">
        <f>IF(Point[Asset Group]="","",VLOOKUP(Point[Material],material_master,2,FALSE))</f>
        <v/>
      </c>
      <c r="AS361" s="14" t="str">
        <f>IF(Point[Asset Group]="","",VLOOKUP(Point[Plumbing],irrigation_plumbing,2,FALSE))</f>
        <v/>
      </c>
      <c r="AT361" s="14" t="str">
        <f>IF(Point[Asset Group]="","",VLOOKUP(Point[Sprinklers],irrigation_sprinklers,2,FALSE))</f>
        <v/>
      </c>
      <c r="AU361" s="14" t="str">
        <f>IF(Point[Asset Group]="","",VLOOKUP(Point[System],irrigation_system,2,FALSE))</f>
        <v/>
      </c>
      <c r="AV361" s="14" t="str">
        <f>IF(Point[Asset Group]="","",VLOOKUP(Point[Status],irrigation_status,2,FALSE))</f>
        <v/>
      </c>
      <c r="AW361" s="11" t="str">
        <f>IF(Point[Date of manufacture]="","",Point[Date of manufacture])</f>
        <v/>
      </c>
      <c r="AX361" s="14" t="str">
        <f>IF(Point[Asset Group]="","",VLOOKUP(Point[Sign Purpose],sign_purpose,2,FALSE))</f>
        <v/>
      </c>
      <c r="AY361" s="14" t="str">
        <f>IF(Point[Asset Group]="","",VLOOKUP(Point[Sign Material],material_master,2,FALSE))</f>
        <v/>
      </c>
      <c r="AZ361" s="14" t="str">
        <f>IF(Point[Asset Group]="","",VLOOKUP(Point[Affixed To],sign_affix,2,FALSE))</f>
        <v/>
      </c>
      <c r="BA361" s="14" t="str">
        <f>IF(Point[Size HxB mm]="","",Point[Size HxB mm])</f>
        <v/>
      </c>
      <c r="BB361" s="14" t="str">
        <f>IF(Point[Height m]="","",Point[Height m])</f>
        <v/>
      </c>
      <c r="BC361" s="14" t="str">
        <f>IF(Point[Asset Group]="","",VLOOKUP(Point[Post Material],material_master,2,FALSE))</f>
        <v/>
      </c>
      <c r="BD361" s="14" t="str">
        <f>IF(Point[Asset Group]="","",VLOOKUP(Point[Post Number],number,2,FALSE))</f>
        <v/>
      </c>
      <c r="BE361" s="14" t="str">
        <f>IF(Point[Asset Group]="","",VLOOKUP(Point[Structure SubType],subdom_master_gdb,2,FALSE))</f>
        <v/>
      </c>
      <c r="BF361" s="14" t="str">
        <f>IF(Point[Area m2]="","",Point[Area m2])</f>
        <v/>
      </c>
      <c r="BG361" s="14" t="str">
        <f>IF(Point[Length m]="","",Point[Length m])</f>
        <v/>
      </c>
      <c r="BH361" s="14" t="str">
        <f>IF(Point[Width m]="","",Point[Width m])</f>
        <v/>
      </c>
      <c r="BI361" s="14" t="str">
        <f>IF(Point[Diameter m]="","",Point[Diameter m])</f>
        <v/>
      </c>
      <c r="BJ361" s="14" t="str">
        <f>IF(Point[Asset Group]="","",VLOOKUP(Point[Number of Pipes],number,2,FALSE))</f>
        <v/>
      </c>
      <c r="BK361" s="14" t="str">
        <f>IF(Point[Asset Group]="","",VLOOKUP(Point[Combined Name],2,FALSE))</f>
        <v/>
      </c>
      <c r="BL361" s="14" t="str">
        <f>IF(Point[Asset Group]="","",VLOOKUP(Point[Size Class],size_class,2,FALSE))</f>
        <v/>
      </c>
      <c r="BM361" s="14" t="str">
        <f>IF(Point[Asset Group]="","",VLOOKUP(Point[Age Class],age_class,2,FALSE))</f>
        <v/>
      </c>
      <c r="BN361" s="14" t="str">
        <f>IF(Point[Girth (cm)]="","",Point[Girth (cm)])</f>
        <v/>
      </c>
      <c r="BO361" s="14" t="str">
        <f>IF(Point[Crown Radius (m)]="","",Point[Crown Radius (m)])</f>
        <v/>
      </c>
      <c r="BP361" s="14" t="str">
        <f>IF(Point[Asset Group]="","",VLOOKUP(Point[Rooting Environment],root_enviro,2,FALSE))</f>
        <v/>
      </c>
      <c r="BQ361" s="14" t="str">
        <f>IF(Point[Asset Group]="","",VLOOKUP(Point[Tree Surround],tree_surround,2,FALSE))</f>
        <v/>
      </c>
      <c r="BR361" s="14" t="str">
        <f>IF(Point[Asset Group]="","",VLOOKUP(Point[Tree Grill],yes_no,2,FALSE))</f>
        <v/>
      </c>
      <c r="BS361" s="14" t="str">
        <f>IF(Point[Asset Group]="","",VLOOKUP(Point[Tree Location],tree_location,2,FALSE))</f>
        <v/>
      </c>
    </row>
    <row r="362" spans="1:71" s="3" customFormat="1" x14ac:dyDescent="0.2">
      <c r="A362" s="3" t="str">
        <f>IF(Point[DWG File Name]="","",Point[DWG File Name])</f>
        <v/>
      </c>
      <c r="B362" s="3" t="str">
        <f>IF(Point[DWG Layer Name]="","",Point[DWG Layer Name])</f>
        <v/>
      </c>
      <c r="C362" s="3" t="str">
        <f>IF(Point[DWG Handle]="","",Point[DWG Handle])</f>
        <v/>
      </c>
      <c r="D362" s="58" t="str">
        <f>IF(Point[X]="","",Point[X])</f>
        <v/>
      </c>
      <c r="E362" s="58" t="str">
        <f>IF(Point[Y]="","",Point[Y])</f>
        <v/>
      </c>
      <c r="F362" s="3" t="str">
        <f>IF(Point[Replacement Asset]="","",Point[Replacement Asset])</f>
        <v/>
      </c>
      <c r="G362" s="3" t="str">
        <f>IF(Point[Asset ID]="","",UPPER(Point[Asset ID]))</f>
        <v/>
      </c>
      <c r="H362" s="3" t="str">
        <f>IF(Point[Asset Group]="","",VLOOKUP(Point[Asset Group],asset_grp_pt,4,FALSE))</f>
        <v/>
      </c>
      <c r="I362" s="3" t="str">
        <f>IF(Point[Asset Group]="","",VLOOKUP(Point[Asset Group],asset_grp_pt,2,FALSE))</f>
        <v/>
      </c>
      <c r="J362" s="3" t="str">
        <f>IF(Point[Asset Group]="","",VLOOKUP(Point[Asset Group],asset_grp_pt,3,FALSE))</f>
        <v/>
      </c>
      <c r="K362" s="3" t="str">
        <f>IF(Point[Asset Group]="","",VLOOKUP(Point[Asset Type],type_master_list,2,FALSE))</f>
        <v/>
      </c>
      <c r="L362" s="3" t="str">
        <f>IF(Point[Asset Name]="","",PROPER(Point[Asset Name]))</f>
        <v/>
      </c>
      <c r="M362" s="11" t="str">
        <f>IF(Point[Install Date]="","",Point[Install Date])</f>
        <v/>
      </c>
      <c r="N362" s="11" t="str">
        <f>IF(Point[Note]="","",PROPER(Point[Note]))</f>
        <v/>
      </c>
      <c r="O362" s="11" t="str">
        <f>IF(Point[Resource Consent Number]="","",UPPER(Point[Resource Consent Number]))</f>
        <v/>
      </c>
      <c r="P362" s="53" t="str">
        <f>IF(Point[Asset Unit Cost]="","",Point[Asset Unit Cost])</f>
        <v/>
      </c>
      <c r="Q362" s="11" t="str">
        <f>IF(Point[Added By]="","",UPPER(Point[Added By]))</f>
        <v/>
      </c>
      <c r="R362" s="11" t="str">
        <f>IF(Point[Added Date]="","",Point[Added Date])</f>
        <v/>
      </c>
      <c r="S362" s="14" t="str">
        <f>IF(Point[Z COORD]="","",Point[Z COORD])</f>
        <v/>
      </c>
      <c r="T362" s="14" t="str">
        <f>IF(Point[Asset Description]="","",PROPER(Point[Asset Description]))</f>
        <v/>
      </c>
      <c r="U362" s="14" t="str">
        <f>IF(Point[[Artist ]]="","",PROPER(Point[[Artist ]]))</f>
        <v/>
      </c>
      <c r="V362" s="14" t="str">
        <f>IF(Point[Material Notes]="","",PROPER(Point[Material Notes]))</f>
        <v/>
      </c>
      <c r="W362" s="14" t="str">
        <f>IF(Point[Dimension Notes]="","",Point[Dimension Notes])</f>
        <v/>
      </c>
      <c r="X362" s="14" t="str">
        <f>IF(Point[List]="","",VLOOKUP(Point[Burner Number],number,2,FALSE))</f>
        <v/>
      </c>
      <c r="Y362" s="14" t="str">
        <f>IF(Point[List]="","",VLOOKUP(Point[Fuel],bbq_fuel,2,FALSE))</f>
        <v/>
      </c>
      <c r="Z362" s="14" t="str">
        <f>IF(Point[List]="","",VLOOKUP(Point[Cabinet Material],bbq_material,2,FALSE))</f>
        <v/>
      </c>
      <c r="AA362" s="14" t="str">
        <f>IF(Point[Asset Group]="","",VLOOKUP(Point[Manufacturer],manufacturer,2,FALSE))</f>
        <v/>
      </c>
      <c r="AB362" s="14" t="str">
        <f>IF(Point[Uinsex WC]="","",Point[Uinsex WC])</f>
        <v/>
      </c>
      <c r="AC362" s="14" t="str">
        <f>IF(Point[Female WC]="","",Point[Female WC])</f>
        <v/>
      </c>
      <c r="AD362" s="14" t="str">
        <f>IF(Point[Male WC]="","",Point[Male WC])</f>
        <v/>
      </c>
      <c r="AE362" s="14" t="str">
        <f>IF(Point[Urinal]="","",Point[Urinal])</f>
        <v/>
      </c>
      <c r="AF362" s="14" t="str">
        <f>IF(Point[Disabled Unisex]="","",Point[Disabled Unisex])</f>
        <v/>
      </c>
      <c r="AG362" s="14" t="str">
        <f>IF(Point[Disabled Female]="","",Point[Disabled Female])</f>
        <v/>
      </c>
      <c r="AH362" s="14" t="str">
        <f>IF(Point[Disabled Male]="","",Point[Disabled Male])</f>
        <v/>
      </c>
      <c r="AI362" s="14" t="str">
        <f>IF(Point[Asset Group]="","",VLOOKUP(Point[Handrail],yes_no,2,FALSE))</f>
        <v/>
      </c>
      <c r="AJ362" s="14" t="str">
        <f>IF(Point[Asset Group]="","",VLOOKUP(Point[Baby Changing],yes_no,2,FALSE))</f>
        <v/>
      </c>
      <c r="AK362" s="14" t="str">
        <f>IF(Point[Asset Group]="","",VLOOKUP(Point[Service Room],yes_no,2,FALSE))</f>
        <v/>
      </c>
      <c r="AL362" s="14" t="str">
        <f>IF(Point[Asset Group]="","",VLOOKUP(Point[Service Tap],service_tap,2,FALSE))</f>
        <v/>
      </c>
      <c r="AM362" s="14" t="str">
        <f>IF(Point[Asset Group]="","",VLOOKUP(Point[Heating Type],wc_heating,2,FALSE))</f>
        <v/>
      </c>
      <c r="AN362" s="14" t="str">
        <f>IF(Point[Asset Group]="","",VLOOKUP(Point[Power Supply],power_supply,2,FALSE))</f>
        <v/>
      </c>
      <c r="AO362" s="14" t="str">
        <f>IF(Point[Asset Group]="","",VLOOKUP(Point[Waste Water],waste_water,2,FALSE))</f>
        <v/>
      </c>
      <c r="AP362" s="14" t="str">
        <f>IF(Point[Asset Group]="","",VLOOKUP(Point[Furniture SubType],subdom_master_gdb,2,FALSE))</f>
        <v/>
      </c>
      <c r="AQ362" s="14" t="str">
        <f>IF(Point[Asset Group]="","",VLOOKUP(Point[Concrete Pad],yes_no,2,FALSE))</f>
        <v/>
      </c>
      <c r="AR362" s="14" t="str">
        <f>IF(Point[Asset Group]="","",VLOOKUP(Point[Material],material_master,2,FALSE))</f>
        <v/>
      </c>
      <c r="AS362" s="14" t="str">
        <f>IF(Point[Asset Group]="","",VLOOKUP(Point[Plumbing],irrigation_plumbing,2,FALSE))</f>
        <v/>
      </c>
      <c r="AT362" s="14" t="str">
        <f>IF(Point[Asset Group]="","",VLOOKUP(Point[Sprinklers],irrigation_sprinklers,2,FALSE))</f>
        <v/>
      </c>
      <c r="AU362" s="14" t="str">
        <f>IF(Point[Asset Group]="","",VLOOKUP(Point[System],irrigation_system,2,FALSE))</f>
        <v/>
      </c>
      <c r="AV362" s="14" t="str">
        <f>IF(Point[Asset Group]="","",VLOOKUP(Point[Status],irrigation_status,2,FALSE))</f>
        <v/>
      </c>
      <c r="AW362" s="11" t="str">
        <f>IF(Point[Date of manufacture]="","",Point[Date of manufacture])</f>
        <v/>
      </c>
      <c r="AX362" s="14" t="str">
        <f>IF(Point[Asset Group]="","",VLOOKUP(Point[Sign Purpose],sign_purpose,2,FALSE))</f>
        <v/>
      </c>
      <c r="AY362" s="14" t="str">
        <f>IF(Point[Asset Group]="","",VLOOKUP(Point[Sign Material],material_master,2,FALSE))</f>
        <v/>
      </c>
      <c r="AZ362" s="14" t="str">
        <f>IF(Point[Asset Group]="","",VLOOKUP(Point[Affixed To],sign_affix,2,FALSE))</f>
        <v/>
      </c>
      <c r="BA362" s="14" t="str">
        <f>IF(Point[Size HxB mm]="","",Point[Size HxB mm])</f>
        <v/>
      </c>
      <c r="BB362" s="14" t="str">
        <f>IF(Point[Height m]="","",Point[Height m])</f>
        <v/>
      </c>
      <c r="BC362" s="14" t="str">
        <f>IF(Point[Asset Group]="","",VLOOKUP(Point[Post Material],material_master,2,FALSE))</f>
        <v/>
      </c>
      <c r="BD362" s="14" t="str">
        <f>IF(Point[Asset Group]="","",VLOOKUP(Point[Post Number],number,2,FALSE))</f>
        <v/>
      </c>
      <c r="BE362" s="14" t="str">
        <f>IF(Point[Asset Group]="","",VLOOKUP(Point[Structure SubType],subdom_master_gdb,2,FALSE))</f>
        <v/>
      </c>
      <c r="BF362" s="14" t="str">
        <f>IF(Point[Area m2]="","",Point[Area m2])</f>
        <v/>
      </c>
      <c r="BG362" s="14" t="str">
        <f>IF(Point[Length m]="","",Point[Length m])</f>
        <v/>
      </c>
      <c r="BH362" s="14" t="str">
        <f>IF(Point[Width m]="","",Point[Width m])</f>
        <v/>
      </c>
      <c r="BI362" s="14" t="str">
        <f>IF(Point[Diameter m]="","",Point[Diameter m])</f>
        <v/>
      </c>
      <c r="BJ362" s="14" t="str">
        <f>IF(Point[Asset Group]="","",VLOOKUP(Point[Number of Pipes],number,2,FALSE))</f>
        <v/>
      </c>
      <c r="BK362" s="14" t="str">
        <f>IF(Point[Asset Group]="","",VLOOKUP(Point[Combined Name],2,FALSE))</f>
        <v/>
      </c>
      <c r="BL362" s="14" t="str">
        <f>IF(Point[Asset Group]="","",VLOOKUP(Point[Size Class],size_class,2,FALSE))</f>
        <v/>
      </c>
      <c r="BM362" s="14" t="str">
        <f>IF(Point[Asset Group]="","",VLOOKUP(Point[Age Class],age_class,2,FALSE))</f>
        <v/>
      </c>
      <c r="BN362" s="14" t="str">
        <f>IF(Point[Girth (cm)]="","",Point[Girth (cm)])</f>
        <v/>
      </c>
      <c r="BO362" s="14" t="str">
        <f>IF(Point[Crown Radius (m)]="","",Point[Crown Radius (m)])</f>
        <v/>
      </c>
      <c r="BP362" s="14" t="str">
        <f>IF(Point[Asset Group]="","",VLOOKUP(Point[Rooting Environment],root_enviro,2,FALSE))</f>
        <v/>
      </c>
      <c r="BQ362" s="14" t="str">
        <f>IF(Point[Asset Group]="","",VLOOKUP(Point[Tree Surround],tree_surround,2,FALSE))</f>
        <v/>
      </c>
      <c r="BR362" s="14" t="str">
        <f>IF(Point[Asset Group]="","",VLOOKUP(Point[Tree Grill],yes_no,2,FALSE))</f>
        <v/>
      </c>
      <c r="BS362" s="14" t="str">
        <f>IF(Point[Asset Group]="","",VLOOKUP(Point[Tree Location],tree_location,2,FALSE))</f>
        <v/>
      </c>
    </row>
    <row r="363" spans="1:71" s="3" customFormat="1" x14ac:dyDescent="0.2">
      <c r="A363" s="3" t="str">
        <f>IF(Point[DWG File Name]="","",Point[DWG File Name])</f>
        <v/>
      </c>
      <c r="B363" s="3" t="str">
        <f>IF(Point[DWG Layer Name]="","",Point[DWG Layer Name])</f>
        <v/>
      </c>
      <c r="C363" s="3" t="str">
        <f>IF(Point[DWG Handle]="","",Point[DWG Handle])</f>
        <v/>
      </c>
      <c r="D363" s="58" t="str">
        <f>IF(Point[X]="","",Point[X])</f>
        <v/>
      </c>
      <c r="E363" s="58" t="str">
        <f>IF(Point[Y]="","",Point[Y])</f>
        <v/>
      </c>
      <c r="F363" s="3" t="str">
        <f>IF(Point[Replacement Asset]="","",Point[Replacement Asset])</f>
        <v/>
      </c>
      <c r="G363" s="3" t="str">
        <f>IF(Point[Asset ID]="","",UPPER(Point[Asset ID]))</f>
        <v/>
      </c>
      <c r="H363" s="3" t="str">
        <f>IF(Point[Asset Group]="","",VLOOKUP(Point[Asset Group],asset_grp_pt,4,FALSE))</f>
        <v/>
      </c>
      <c r="I363" s="3" t="str">
        <f>IF(Point[Asset Group]="","",VLOOKUP(Point[Asset Group],asset_grp_pt,2,FALSE))</f>
        <v/>
      </c>
      <c r="J363" s="3" t="str">
        <f>IF(Point[Asset Group]="","",VLOOKUP(Point[Asset Group],asset_grp_pt,3,FALSE))</f>
        <v/>
      </c>
      <c r="K363" s="3" t="str">
        <f>IF(Point[Asset Group]="","",VLOOKUP(Point[Asset Type],type_master_list,2,FALSE))</f>
        <v/>
      </c>
      <c r="L363" s="3" t="str">
        <f>IF(Point[Asset Name]="","",PROPER(Point[Asset Name]))</f>
        <v/>
      </c>
      <c r="M363" s="11" t="str">
        <f>IF(Point[Install Date]="","",Point[Install Date])</f>
        <v/>
      </c>
      <c r="N363" s="11" t="str">
        <f>IF(Point[Note]="","",PROPER(Point[Note]))</f>
        <v/>
      </c>
      <c r="O363" s="11" t="str">
        <f>IF(Point[Resource Consent Number]="","",UPPER(Point[Resource Consent Number]))</f>
        <v/>
      </c>
      <c r="P363" s="53" t="str">
        <f>IF(Point[Asset Unit Cost]="","",Point[Asset Unit Cost])</f>
        <v/>
      </c>
      <c r="Q363" s="11" t="str">
        <f>IF(Point[Added By]="","",UPPER(Point[Added By]))</f>
        <v/>
      </c>
      <c r="R363" s="11" t="str">
        <f>IF(Point[Added Date]="","",Point[Added Date])</f>
        <v/>
      </c>
      <c r="S363" s="14" t="str">
        <f>IF(Point[Z COORD]="","",Point[Z COORD])</f>
        <v/>
      </c>
      <c r="T363" s="14" t="str">
        <f>IF(Point[Asset Description]="","",PROPER(Point[Asset Description]))</f>
        <v/>
      </c>
      <c r="U363" s="14" t="str">
        <f>IF(Point[[Artist ]]="","",PROPER(Point[[Artist ]]))</f>
        <v/>
      </c>
      <c r="V363" s="14" t="str">
        <f>IF(Point[Material Notes]="","",PROPER(Point[Material Notes]))</f>
        <v/>
      </c>
      <c r="W363" s="14" t="str">
        <f>IF(Point[Dimension Notes]="","",Point[Dimension Notes])</f>
        <v/>
      </c>
      <c r="X363" s="14" t="str">
        <f>IF(Point[List]="","",VLOOKUP(Point[Burner Number],number,2,FALSE))</f>
        <v/>
      </c>
      <c r="Y363" s="14" t="str">
        <f>IF(Point[List]="","",VLOOKUP(Point[Fuel],bbq_fuel,2,FALSE))</f>
        <v/>
      </c>
      <c r="Z363" s="14" t="str">
        <f>IF(Point[List]="","",VLOOKUP(Point[Cabinet Material],bbq_material,2,FALSE))</f>
        <v/>
      </c>
      <c r="AA363" s="14" t="str">
        <f>IF(Point[Asset Group]="","",VLOOKUP(Point[Manufacturer],manufacturer,2,FALSE))</f>
        <v/>
      </c>
      <c r="AB363" s="14" t="str">
        <f>IF(Point[Uinsex WC]="","",Point[Uinsex WC])</f>
        <v/>
      </c>
      <c r="AC363" s="14" t="str">
        <f>IF(Point[Female WC]="","",Point[Female WC])</f>
        <v/>
      </c>
      <c r="AD363" s="14" t="str">
        <f>IF(Point[Male WC]="","",Point[Male WC])</f>
        <v/>
      </c>
      <c r="AE363" s="14" t="str">
        <f>IF(Point[Urinal]="","",Point[Urinal])</f>
        <v/>
      </c>
      <c r="AF363" s="14" t="str">
        <f>IF(Point[Disabled Unisex]="","",Point[Disabled Unisex])</f>
        <v/>
      </c>
      <c r="AG363" s="14" t="str">
        <f>IF(Point[Disabled Female]="","",Point[Disabled Female])</f>
        <v/>
      </c>
      <c r="AH363" s="14" t="str">
        <f>IF(Point[Disabled Male]="","",Point[Disabled Male])</f>
        <v/>
      </c>
      <c r="AI363" s="14" t="str">
        <f>IF(Point[Asset Group]="","",VLOOKUP(Point[Handrail],yes_no,2,FALSE))</f>
        <v/>
      </c>
      <c r="AJ363" s="14" t="str">
        <f>IF(Point[Asset Group]="","",VLOOKUP(Point[Baby Changing],yes_no,2,FALSE))</f>
        <v/>
      </c>
      <c r="AK363" s="14" t="str">
        <f>IF(Point[Asset Group]="","",VLOOKUP(Point[Service Room],yes_no,2,FALSE))</f>
        <v/>
      </c>
      <c r="AL363" s="14" t="str">
        <f>IF(Point[Asset Group]="","",VLOOKUP(Point[Service Tap],service_tap,2,FALSE))</f>
        <v/>
      </c>
      <c r="AM363" s="14" t="str">
        <f>IF(Point[Asset Group]="","",VLOOKUP(Point[Heating Type],wc_heating,2,FALSE))</f>
        <v/>
      </c>
      <c r="AN363" s="14" t="str">
        <f>IF(Point[Asset Group]="","",VLOOKUP(Point[Power Supply],power_supply,2,FALSE))</f>
        <v/>
      </c>
      <c r="AO363" s="14" t="str">
        <f>IF(Point[Asset Group]="","",VLOOKUP(Point[Waste Water],waste_water,2,FALSE))</f>
        <v/>
      </c>
      <c r="AP363" s="14" t="str">
        <f>IF(Point[Asset Group]="","",VLOOKUP(Point[Furniture SubType],subdom_master_gdb,2,FALSE))</f>
        <v/>
      </c>
      <c r="AQ363" s="14" t="str">
        <f>IF(Point[Asset Group]="","",VLOOKUP(Point[Concrete Pad],yes_no,2,FALSE))</f>
        <v/>
      </c>
      <c r="AR363" s="14" t="str">
        <f>IF(Point[Asset Group]="","",VLOOKUP(Point[Material],material_master,2,FALSE))</f>
        <v/>
      </c>
      <c r="AS363" s="14" t="str">
        <f>IF(Point[Asset Group]="","",VLOOKUP(Point[Plumbing],irrigation_plumbing,2,FALSE))</f>
        <v/>
      </c>
      <c r="AT363" s="14" t="str">
        <f>IF(Point[Asset Group]="","",VLOOKUP(Point[Sprinklers],irrigation_sprinklers,2,FALSE))</f>
        <v/>
      </c>
      <c r="AU363" s="14" t="str">
        <f>IF(Point[Asset Group]="","",VLOOKUP(Point[System],irrigation_system,2,FALSE))</f>
        <v/>
      </c>
      <c r="AV363" s="14" t="str">
        <f>IF(Point[Asset Group]="","",VLOOKUP(Point[Status],irrigation_status,2,FALSE))</f>
        <v/>
      </c>
      <c r="AW363" s="11" t="str">
        <f>IF(Point[Date of manufacture]="","",Point[Date of manufacture])</f>
        <v/>
      </c>
      <c r="AX363" s="14" t="str">
        <f>IF(Point[Asset Group]="","",VLOOKUP(Point[Sign Purpose],sign_purpose,2,FALSE))</f>
        <v/>
      </c>
      <c r="AY363" s="14" t="str">
        <f>IF(Point[Asset Group]="","",VLOOKUP(Point[Sign Material],material_master,2,FALSE))</f>
        <v/>
      </c>
      <c r="AZ363" s="14" t="str">
        <f>IF(Point[Asset Group]="","",VLOOKUP(Point[Affixed To],sign_affix,2,FALSE))</f>
        <v/>
      </c>
      <c r="BA363" s="14" t="str">
        <f>IF(Point[Size HxB mm]="","",Point[Size HxB mm])</f>
        <v/>
      </c>
      <c r="BB363" s="14" t="str">
        <f>IF(Point[Height m]="","",Point[Height m])</f>
        <v/>
      </c>
      <c r="BC363" s="14" t="str">
        <f>IF(Point[Asset Group]="","",VLOOKUP(Point[Post Material],material_master,2,FALSE))</f>
        <v/>
      </c>
      <c r="BD363" s="14" t="str">
        <f>IF(Point[Asset Group]="","",VLOOKUP(Point[Post Number],number,2,FALSE))</f>
        <v/>
      </c>
      <c r="BE363" s="14" t="str">
        <f>IF(Point[Asset Group]="","",VLOOKUP(Point[Structure SubType],subdom_master_gdb,2,FALSE))</f>
        <v/>
      </c>
      <c r="BF363" s="14" t="str">
        <f>IF(Point[Area m2]="","",Point[Area m2])</f>
        <v/>
      </c>
      <c r="BG363" s="14" t="str">
        <f>IF(Point[Length m]="","",Point[Length m])</f>
        <v/>
      </c>
      <c r="BH363" s="14" t="str">
        <f>IF(Point[Width m]="","",Point[Width m])</f>
        <v/>
      </c>
      <c r="BI363" s="14" t="str">
        <f>IF(Point[Diameter m]="","",Point[Diameter m])</f>
        <v/>
      </c>
      <c r="BJ363" s="14" t="str">
        <f>IF(Point[Asset Group]="","",VLOOKUP(Point[Number of Pipes],number,2,FALSE))</f>
        <v/>
      </c>
      <c r="BK363" s="14" t="str">
        <f>IF(Point[Asset Group]="","",VLOOKUP(Point[Combined Name],2,FALSE))</f>
        <v/>
      </c>
      <c r="BL363" s="14" t="str">
        <f>IF(Point[Asset Group]="","",VLOOKUP(Point[Size Class],size_class,2,FALSE))</f>
        <v/>
      </c>
      <c r="BM363" s="14" t="str">
        <f>IF(Point[Asset Group]="","",VLOOKUP(Point[Age Class],age_class,2,FALSE))</f>
        <v/>
      </c>
      <c r="BN363" s="14" t="str">
        <f>IF(Point[Girth (cm)]="","",Point[Girth (cm)])</f>
        <v/>
      </c>
      <c r="BO363" s="14" t="str">
        <f>IF(Point[Crown Radius (m)]="","",Point[Crown Radius (m)])</f>
        <v/>
      </c>
      <c r="BP363" s="14" t="str">
        <f>IF(Point[Asset Group]="","",VLOOKUP(Point[Rooting Environment],root_enviro,2,FALSE))</f>
        <v/>
      </c>
      <c r="BQ363" s="14" t="str">
        <f>IF(Point[Asset Group]="","",VLOOKUP(Point[Tree Surround],tree_surround,2,FALSE))</f>
        <v/>
      </c>
      <c r="BR363" s="14" t="str">
        <f>IF(Point[Asset Group]="","",VLOOKUP(Point[Tree Grill],yes_no,2,FALSE))</f>
        <v/>
      </c>
      <c r="BS363" s="14" t="str">
        <f>IF(Point[Asset Group]="","",VLOOKUP(Point[Tree Location],tree_location,2,FALSE))</f>
        <v/>
      </c>
    </row>
    <row r="364" spans="1:71" s="3" customFormat="1" x14ac:dyDescent="0.2">
      <c r="A364" s="3" t="str">
        <f>IF(Point[DWG File Name]="","",Point[DWG File Name])</f>
        <v/>
      </c>
      <c r="B364" s="3" t="str">
        <f>IF(Point[DWG Layer Name]="","",Point[DWG Layer Name])</f>
        <v/>
      </c>
      <c r="C364" s="3" t="str">
        <f>IF(Point[DWG Handle]="","",Point[DWG Handle])</f>
        <v/>
      </c>
      <c r="D364" s="58" t="str">
        <f>IF(Point[X]="","",Point[X])</f>
        <v/>
      </c>
      <c r="E364" s="58" t="str">
        <f>IF(Point[Y]="","",Point[Y])</f>
        <v/>
      </c>
      <c r="F364" s="3" t="str">
        <f>IF(Point[Replacement Asset]="","",Point[Replacement Asset])</f>
        <v/>
      </c>
      <c r="G364" s="3" t="str">
        <f>IF(Point[Asset ID]="","",UPPER(Point[Asset ID]))</f>
        <v/>
      </c>
      <c r="H364" s="3" t="str">
        <f>IF(Point[Asset Group]="","",VLOOKUP(Point[Asset Group],asset_grp_pt,4,FALSE))</f>
        <v/>
      </c>
      <c r="I364" s="3" t="str">
        <f>IF(Point[Asset Group]="","",VLOOKUP(Point[Asset Group],asset_grp_pt,2,FALSE))</f>
        <v/>
      </c>
      <c r="J364" s="3" t="str">
        <f>IF(Point[Asset Group]="","",VLOOKUP(Point[Asset Group],asset_grp_pt,3,FALSE))</f>
        <v/>
      </c>
      <c r="K364" s="3" t="str">
        <f>IF(Point[Asset Group]="","",VLOOKUP(Point[Asset Type],type_master_list,2,FALSE))</f>
        <v/>
      </c>
      <c r="L364" s="3" t="str">
        <f>IF(Point[Asset Name]="","",PROPER(Point[Asset Name]))</f>
        <v/>
      </c>
      <c r="M364" s="11" t="str">
        <f>IF(Point[Install Date]="","",Point[Install Date])</f>
        <v/>
      </c>
      <c r="N364" s="11" t="str">
        <f>IF(Point[Note]="","",PROPER(Point[Note]))</f>
        <v/>
      </c>
      <c r="O364" s="11" t="str">
        <f>IF(Point[Resource Consent Number]="","",UPPER(Point[Resource Consent Number]))</f>
        <v/>
      </c>
      <c r="P364" s="53" t="str">
        <f>IF(Point[Asset Unit Cost]="","",Point[Asset Unit Cost])</f>
        <v/>
      </c>
      <c r="Q364" s="11" t="str">
        <f>IF(Point[Added By]="","",UPPER(Point[Added By]))</f>
        <v/>
      </c>
      <c r="R364" s="11" t="str">
        <f>IF(Point[Added Date]="","",Point[Added Date])</f>
        <v/>
      </c>
      <c r="S364" s="14" t="str">
        <f>IF(Point[Z COORD]="","",Point[Z COORD])</f>
        <v/>
      </c>
      <c r="T364" s="14" t="str">
        <f>IF(Point[Asset Description]="","",PROPER(Point[Asset Description]))</f>
        <v/>
      </c>
      <c r="U364" s="14" t="str">
        <f>IF(Point[[Artist ]]="","",PROPER(Point[[Artist ]]))</f>
        <v/>
      </c>
      <c r="V364" s="14" t="str">
        <f>IF(Point[Material Notes]="","",PROPER(Point[Material Notes]))</f>
        <v/>
      </c>
      <c r="W364" s="14" t="str">
        <f>IF(Point[Dimension Notes]="","",Point[Dimension Notes])</f>
        <v/>
      </c>
      <c r="X364" s="14" t="str">
        <f>IF(Point[List]="","",VLOOKUP(Point[Burner Number],number,2,FALSE))</f>
        <v/>
      </c>
      <c r="Y364" s="14" t="str">
        <f>IF(Point[List]="","",VLOOKUP(Point[Fuel],bbq_fuel,2,FALSE))</f>
        <v/>
      </c>
      <c r="Z364" s="14" t="str">
        <f>IF(Point[List]="","",VLOOKUP(Point[Cabinet Material],bbq_material,2,FALSE))</f>
        <v/>
      </c>
      <c r="AA364" s="14" t="str">
        <f>IF(Point[Asset Group]="","",VLOOKUP(Point[Manufacturer],manufacturer,2,FALSE))</f>
        <v/>
      </c>
      <c r="AB364" s="14" t="str">
        <f>IF(Point[Uinsex WC]="","",Point[Uinsex WC])</f>
        <v/>
      </c>
      <c r="AC364" s="14" t="str">
        <f>IF(Point[Female WC]="","",Point[Female WC])</f>
        <v/>
      </c>
      <c r="AD364" s="14" t="str">
        <f>IF(Point[Male WC]="","",Point[Male WC])</f>
        <v/>
      </c>
      <c r="AE364" s="14" t="str">
        <f>IF(Point[Urinal]="","",Point[Urinal])</f>
        <v/>
      </c>
      <c r="AF364" s="14" t="str">
        <f>IF(Point[Disabled Unisex]="","",Point[Disabled Unisex])</f>
        <v/>
      </c>
      <c r="AG364" s="14" t="str">
        <f>IF(Point[Disabled Female]="","",Point[Disabled Female])</f>
        <v/>
      </c>
      <c r="AH364" s="14" t="str">
        <f>IF(Point[Disabled Male]="","",Point[Disabled Male])</f>
        <v/>
      </c>
      <c r="AI364" s="14" t="str">
        <f>IF(Point[Asset Group]="","",VLOOKUP(Point[Handrail],yes_no,2,FALSE))</f>
        <v/>
      </c>
      <c r="AJ364" s="14" t="str">
        <f>IF(Point[Asset Group]="","",VLOOKUP(Point[Baby Changing],yes_no,2,FALSE))</f>
        <v/>
      </c>
      <c r="AK364" s="14" t="str">
        <f>IF(Point[Asset Group]="","",VLOOKUP(Point[Service Room],yes_no,2,FALSE))</f>
        <v/>
      </c>
      <c r="AL364" s="14" t="str">
        <f>IF(Point[Asset Group]="","",VLOOKUP(Point[Service Tap],service_tap,2,FALSE))</f>
        <v/>
      </c>
      <c r="AM364" s="14" t="str">
        <f>IF(Point[Asset Group]="","",VLOOKUP(Point[Heating Type],wc_heating,2,FALSE))</f>
        <v/>
      </c>
      <c r="AN364" s="14" t="str">
        <f>IF(Point[Asset Group]="","",VLOOKUP(Point[Power Supply],power_supply,2,FALSE))</f>
        <v/>
      </c>
      <c r="AO364" s="14" t="str">
        <f>IF(Point[Asset Group]="","",VLOOKUP(Point[Waste Water],waste_water,2,FALSE))</f>
        <v/>
      </c>
      <c r="AP364" s="14" t="str">
        <f>IF(Point[Asset Group]="","",VLOOKUP(Point[Furniture SubType],subdom_master_gdb,2,FALSE))</f>
        <v/>
      </c>
      <c r="AQ364" s="14" t="str">
        <f>IF(Point[Asset Group]="","",VLOOKUP(Point[Concrete Pad],yes_no,2,FALSE))</f>
        <v/>
      </c>
      <c r="AR364" s="14" t="str">
        <f>IF(Point[Asset Group]="","",VLOOKUP(Point[Material],material_master,2,FALSE))</f>
        <v/>
      </c>
      <c r="AS364" s="14" t="str">
        <f>IF(Point[Asset Group]="","",VLOOKUP(Point[Plumbing],irrigation_plumbing,2,FALSE))</f>
        <v/>
      </c>
      <c r="AT364" s="14" t="str">
        <f>IF(Point[Asset Group]="","",VLOOKUP(Point[Sprinklers],irrigation_sprinklers,2,FALSE))</f>
        <v/>
      </c>
      <c r="AU364" s="14" t="str">
        <f>IF(Point[Asset Group]="","",VLOOKUP(Point[System],irrigation_system,2,FALSE))</f>
        <v/>
      </c>
      <c r="AV364" s="14" t="str">
        <f>IF(Point[Asset Group]="","",VLOOKUP(Point[Status],irrigation_status,2,FALSE))</f>
        <v/>
      </c>
      <c r="AW364" s="11" t="str">
        <f>IF(Point[Date of manufacture]="","",Point[Date of manufacture])</f>
        <v/>
      </c>
      <c r="AX364" s="14" t="str">
        <f>IF(Point[Asset Group]="","",VLOOKUP(Point[Sign Purpose],sign_purpose,2,FALSE))</f>
        <v/>
      </c>
      <c r="AY364" s="14" t="str">
        <f>IF(Point[Asset Group]="","",VLOOKUP(Point[Sign Material],material_master,2,FALSE))</f>
        <v/>
      </c>
      <c r="AZ364" s="14" t="str">
        <f>IF(Point[Asset Group]="","",VLOOKUP(Point[Affixed To],sign_affix,2,FALSE))</f>
        <v/>
      </c>
      <c r="BA364" s="14" t="str">
        <f>IF(Point[Size HxB mm]="","",Point[Size HxB mm])</f>
        <v/>
      </c>
      <c r="BB364" s="14" t="str">
        <f>IF(Point[Height m]="","",Point[Height m])</f>
        <v/>
      </c>
      <c r="BC364" s="14" t="str">
        <f>IF(Point[Asset Group]="","",VLOOKUP(Point[Post Material],material_master,2,FALSE))</f>
        <v/>
      </c>
      <c r="BD364" s="14" t="str">
        <f>IF(Point[Asset Group]="","",VLOOKUP(Point[Post Number],number,2,FALSE))</f>
        <v/>
      </c>
      <c r="BE364" s="14" t="str">
        <f>IF(Point[Asset Group]="","",VLOOKUP(Point[Structure SubType],subdom_master_gdb,2,FALSE))</f>
        <v/>
      </c>
      <c r="BF364" s="14" t="str">
        <f>IF(Point[Area m2]="","",Point[Area m2])</f>
        <v/>
      </c>
      <c r="BG364" s="14" t="str">
        <f>IF(Point[Length m]="","",Point[Length m])</f>
        <v/>
      </c>
      <c r="BH364" s="14" t="str">
        <f>IF(Point[Width m]="","",Point[Width m])</f>
        <v/>
      </c>
      <c r="BI364" s="14" t="str">
        <f>IF(Point[Diameter m]="","",Point[Diameter m])</f>
        <v/>
      </c>
      <c r="BJ364" s="14" t="str">
        <f>IF(Point[Asset Group]="","",VLOOKUP(Point[Number of Pipes],number,2,FALSE))</f>
        <v/>
      </c>
      <c r="BK364" s="14" t="str">
        <f>IF(Point[Asset Group]="","",VLOOKUP(Point[Combined Name],2,FALSE))</f>
        <v/>
      </c>
      <c r="BL364" s="14" t="str">
        <f>IF(Point[Asset Group]="","",VLOOKUP(Point[Size Class],size_class,2,FALSE))</f>
        <v/>
      </c>
      <c r="BM364" s="14" t="str">
        <f>IF(Point[Asset Group]="","",VLOOKUP(Point[Age Class],age_class,2,FALSE))</f>
        <v/>
      </c>
      <c r="BN364" s="14" t="str">
        <f>IF(Point[Girth (cm)]="","",Point[Girth (cm)])</f>
        <v/>
      </c>
      <c r="BO364" s="14" t="str">
        <f>IF(Point[Crown Radius (m)]="","",Point[Crown Radius (m)])</f>
        <v/>
      </c>
      <c r="BP364" s="14" t="str">
        <f>IF(Point[Asset Group]="","",VLOOKUP(Point[Rooting Environment],root_enviro,2,FALSE))</f>
        <v/>
      </c>
      <c r="BQ364" s="14" t="str">
        <f>IF(Point[Asset Group]="","",VLOOKUP(Point[Tree Surround],tree_surround,2,FALSE))</f>
        <v/>
      </c>
      <c r="BR364" s="14" t="str">
        <f>IF(Point[Asset Group]="","",VLOOKUP(Point[Tree Grill],yes_no,2,FALSE))</f>
        <v/>
      </c>
      <c r="BS364" s="14" t="str">
        <f>IF(Point[Asset Group]="","",VLOOKUP(Point[Tree Location],tree_location,2,FALSE))</f>
        <v/>
      </c>
    </row>
    <row r="365" spans="1:71" s="3" customFormat="1" x14ac:dyDescent="0.2">
      <c r="A365" s="3" t="str">
        <f>IF(Point[DWG File Name]="","",Point[DWG File Name])</f>
        <v/>
      </c>
      <c r="B365" s="3" t="str">
        <f>IF(Point[DWG Layer Name]="","",Point[DWG Layer Name])</f>
        <v/>
      </c>
      <c r="C365" s="3" t="str">
        <f>IF(Point[DWG Handle]="","",Point[DWG Handle])</f>
        <v/>
      </c>
      <c r="D365" s="58" t="str">
        <f>IF(Point[X]="","",Point[X])</f>
        <v/>
      </c>
      <c r="E365" s="58" t="str">
        <f>IF(Point[Y]="","",Point[Y])</f>
        <v/>
      </c>
      <c r="F365" s="3" t="str">
        <f>IF(Point[Replacement Asset]="","",Point[Replacement Asset])</f>
        <v/>
      </c>
      <c r="G365" s="3" t="str">
        <f>IF(Point[Asset ID]="","",UPPER(Point[Asset ID]))</f>
        <v/>
      </c>
      <c r="H365" s="3" t="str">
        <f>IF(Point[Asset Group]="","",VLOOKUP(Point[Asset Group],asset_grp_pt,4,FALSE))</f>
        <v/>
      </c>
      <c r="I365" s="3" t="str">
        <f>IF(Point[Asset Group]="","",VLOOKUP(Point[Asset Group],asset_grp_pt,2,FALSE))</f>
        <v/>
      </c>
      <c r="J365" s="3" t="str">
        <f>IF(Point[Asset Group]="","",VLOOKUP(Point[Asset Group],asset_grp_pt,3,FALSE))</f>
        <v/>
      </c>
      <c r="K365" s="3" t="str">
        <f>IF(Point[Asset Group]="","",VLOOKUP(Point[Asset Type],type_master_list,2,FALSE))</f>
        <v/>
      </c>
      <c r="L365" s="3" t="str">
        <f>IF(Point[Asset Name]="","",PROPER(Point[Asset Name]))</f>
        <v/>
      </c>
      <c r="M365" s="11" t="str">
        <f>IF(Point[Install Date]="","",Point[Install Date])</f>
        <v/>
      </c>
      <c r="N365" s="11" t="str">
        <f>IF(Point[Note]="","",PROPER(Point[Note]))</f>
        <v/>
      </c>
      <c r="O365" s="11" t="str">
        <f>IF(Point[Resource Consent Number]="","",UPPER(Point[Resource Consent Number]))</f>
        <v/>
      </c>
      <c r="P365" s="53" t="str">
        <f>IF(Point[Asset Unit Cost]="","",Point[Asset Unit Cost])</f>
        <v/>
      </c>
      <c r="Q365" s="11" t="str">
        <f>IF(Point[Added By]="","",UPPER(Point[Added By]))</f>
        <v/>
      </c>
      <c r="R365" s="11" t="str">
        <f>IF(Point[Added Date]="","",Point[Added Date])</f>
        <v/>
      </c>
      <c r="S365" s="14" t="str">
        <f>IF(Point[Z COORD]="","",Point[Z COORD])</f>
        <v/>
      </c>
      <c r="T365" s="14" t="str">
        <f>IF(Point[Asset Description]="","",PROPER(Point[Asset Description]))</f>
        <v/>
      </c>
      <c r="U365" s="14" t="str">
        <f>IF(Point[[Artist ]]="","",PROPER(Point[[Artist ]]))</f>
        <v/>
      </c>
      <c r="V365" s="14" t="str">
        <f>IF(Point[Material Notes]="","",PROPER(Point[Material Notes]))</f>
        <v/>
      </c>
      <c r="W365" s="14" t="str">
        <f>IF(Point[Dimension Notes]="","",Point[Dimension Notes])</f>
        <v/>
      </c>
      <c r="X365" s="14" t="str">
        <f>IF(Point[List]="","",VLOOKUP(Point[Burner Number],number,2,FALSE))</f>
        <v/>
      </c>
      <c r="Y365" s="14" t="str">
        <f>IF(Point[List]="","",VLOOKUP(Point[Fuel],bbq_fuel,2,FALSE))</f>
        <v/>
      </c>
      <c r="Z365" s="14" t="str">
        <f>IF(Point[List]="","",VLOOKUP(Point[Cabinet Material],bbq_material,2,FALSE))</f>
        <v/>
      </c>
      <c r="AA365" s="14" t="str">
        <f>IF(Point[Asset Group]="","",VLOOKUP(Point[Manufacturer],manufacturer,2,FALSE))</f>
        <v/>
      </c>
      <c r="AB365" s="14" t="str">
        <f>IF(Point[Uinsex WC]="","",Point[Uinsex WC])</f>
        <v/>
      </c>
      <c r="AC365" s="14" t="str">
        <f>IF(Point[Female WC]="","",Point[Female WC])</f>
        <v/>
      </c>
      <c r="AD365" s="14" t="str">
        <f>IF(Point[Male WC]="","",Point[Male WC])</f>
        <v/>
      </c>
      <c r="AE365" s="14" t="str">
        <f>IF(Point[Urinal]="","",Point[Urinal])</f>
        <v/>
      </c>
      <c r="AF365" s="14" t="str">
        <f>IF(Point[Disabled Unisex]="","",Point[Disabled Unisex])</f>
        <v/>
      </c>
      <c r="AG365" s="14" t="str">
        <f>IF(Point[Disabled Female]="","",Point[Disabled Female])</f>
        <v/>
      </c>
      <c r="AH365" s="14" t="str">
        <f>IF(Point[Disabled Male]="","",Point[Disabled Male])</f>
        <v/>
      </c>
      <c r="AI365" s="14" t="str">
        <f>IF(Point[Asset Group]="","",VLOOKUP(Point[Handrail],yes_no,2,FALSE))</f>
        <v/>
      </c>
      <c r="AJ365" s="14" t="str">
        <f>IF(Point[Asset Group]="","",VLOOKUP(Point[Baby Changing],yes_no,2,FALSE))</f>
        <v/>
      </c>
      <c r="AK365" s="14" t="str">
        <f>IF(Point[Asset Group]="","",VLOOKUP(Point[Service Room],yes_no,2,FALSE))</f>
        <v/>
      </c>
      <c r="AL365" s="14" t="str">
        <f>IF(Point[Asset Group]="","",VLOOKUP(Point[Service Tap],service_tap,2,FALSE))</f>
        <v/>
      </c>
      <c r="AM365" s="14" t="str">
        <f>IF(Point[Asset Group]="","",VLOOKUP(Point[Heating Type],wc_heating,2,FALSE))</f>
        <v/>
      </c>
      <c r="AN365" s="14" t="str">
        <f>IF(Point[Asset Group]="","",VLOOKUP(Point[Power Supply],power_supply,2,FALSE))</f>
        <v/>
      </c>
      <c r="AO365" s="14" t="str">
        <f>IF(Point[Asset Group]="","",VLOOKUP(Point[Waste Water],waste_water,2,FALSE))</f>
        <v/>
      </c>
      <c r="AP365" s="14" t="str">
        <f>IF(Point[Asset Group]="","",VLOOKUP(Point[Furniture SubType],subdom_master_gdb,2,FALSE))</f>
        <v/>
      </c>
      <c r="AQ365" s="14" t="str">
        <f>IF(Point[Asset Group]="","",VLOOKUP(Point[Concrete Pad],yes_no,2,FALSE))</f>
        <v/>
      </c>
      <c r="AR365" s="14" t="str">
        <f>IF(Point[Asset Group]="","",VLOOKUP(Point[Material],material_master,2,FALSE))</f>
        <v/>
      </c>
      <c r="AS365" s="14" t="str">
        <f>IF(Point[Asset Group]="","",VLOOKUP(Point[Plumbing],irrigation_plumbing,2,FALSE))</f>
        <v/>
      </c>
      <c r="AT365" s="14" t="str">
        <f>IF(Point[Asset Group]="","",VLOOKUP(Point[Sprinklers],irrigation_sprinklers,2,FALSE))</f>
        <v/>
      </c>
      <c r="AU365" s="14" t="str">
        <f>IF(Point[Asset Group]="","",VLOOKUP(Point[System],irrigation_system,2,FALSE))</f>
        <v/>
      </c>
      <c r="AV365" s="14" t="str">
        <f>IF(Point[Asset Group]="","",VLOOKUP(Point[Status],irrigation_status,2,FALSE))</f>
        <v/>
      </c>
      <c r="AW365" s="11" t="str">
        <f>IF(Point[Date of manufacture]="","",Point[Date of manufacture])</f>
        <v/>
      </c>
      <c r="AX365" s="14" t="str">
        <f>IF(Point[Asset Group]="","",VLOOKUP(Point[Sign Purpose],sign_purpose,2,FALSE))</f>
        <v/>
      </c>
      <c r="AY365" s="14" t="str">
        <f>IF(Point[Asset Group]="","",VLOOKUP(Point[Sign Material],material_master,2,FALSE))</f>
        <v/>
      </c>
      <c r="AZ365" s="14" t="str">
        <f>IF(Point[Asset Group]="","",VLOOKUP(Point[Affixed To],sign_affix,2,FALSE))</f>
        <v/>
      </c>
      <c r="BA365" s="14" t="str">
        <f>IF(Point[Size HxB mm]="","",Point[Size HxB mm])</f>
        <v/>
      </c>
      <c r="BB365" s="14" t="str">
        <f>IF(Point[Height m]="","",Point[Height m])</f>
        <v/>
      </c>
      <c r="BC365" s="14" t="str">
        <f>IF(Point[Asset Group]="","",VLOOKUP(Point[Post Material],material_master,2,FALSE))</f>
        <v/>
      </c>
      <c r="BD365" s="14" t="str">
        <f>IF(Point[Asset Group]="","",VLOOKUP(Point[Post Number],number,2,FALSE))</f>
        <v/>
      </c>
      <c r="BE365" s="14" t="str">
        <f>IF(Point[Asset Group]="","",VLOOKUP(Point[Structure SubType],subdom_master_gdb,2,FALSE))</f>
        <v/>
      </c>
      <c r="BF365" s="14" t="str">
        <f>IF(Point[Area m2]="","",Point[Area m2])</f>
        <v/>
      </c>
      <c r="BG365" s="14" t="str">
        <f>IF(Point[Length m]="","",Point[Length m])</f>
        <v/>
      </c>
      <c r="BH365" s="14" t="str">
        <f>IF(Point[Width m]="","",Point[Width m])</f>
        <v/>
      </c>
      <c r="BI365" s="14" t="str">
        <f>IF(Point[Diameter m]="","",Point[Diameter m])</f>
        <v/>
      </c>
      <c r="BJ365" s="14" t="str">
        <f>IF(Point[Asset Group]="","",VLOOKUP(Point[Number of Pipes],number,2,FALSE))</f>
        <v/>
      </c>
      <c r="BK365" s="14" t="str">
        <f>IF(Point[Asset Group]="","",VLOOKUP(Point[Combined Name],2,FALSE))</f>
        <v/>
      </c>
      <c r="BL365" s="14" t="str">
        <f>IF(Point[Asset Group]="","",VLOOKUP(Point[Size Class],size_class,2,FALSE))</f>
        <v/>
      </c>
      <c r="BM365" s="14" t="str">
        <f>IF(Point[Asset Group]="","",VLOOKUP(Point[Age Class],age_class,2,FALSE))</f>
        <v/>
      </c>
      <c r="BN365" s="14" t="str">
        <f>IF(Point[Girth (cm)]="","",Point[Girth (cm)])</f>
        <v/>
      </c>
      <c r="BO365" s="14" t="str">
        <f>IF(Point[Crown Radius (m)]="","",Point[Crown Radius (m)])</f>
        <v/>
      </c>
      <c r="BP365" s="14" t="str">
        <f>IF(Point[Asset Group]="","",VLOOKUP(Point[Rooting Environment],root_enviro,2,FALSE))</f>
        <v/>
      </c>
      <c r="BQ365" s="14" t="str">
        <f>IF(Point[Asset Group]="","",VLOOKUP(Point[Tree Surround],tree_surround,2,FALSE))</f>
        <v/>
      </c>
      <c r="BR365" s="14" t="str">
        <f>IF(Point[Asset Group]="","",VLOOKUP(Point[Tree Grill],yes_no,2,FALSE))</f>
        <v/>
      </c>
      <c r="BS365" s="14" t="str">
        <f>IF(Point[Asset Group]="","",VLOOKUP(Point[Tree Location],tree_location,2,FALSE))</f>
        <v/>
      </c>
    </row>
    <row r="366" spans="1:71" s="3" customFormat="1" x14ac:dyDescent="0.2">
      <c r="A366" s="3" t="str">
        <f>IF(Point[DWG File Name]="","",Point[DWG File Name])</f>
        <v/>
      </c>
      <c r="B366" s="3" t="str">
        <f>IF(Point[DWG Layer Name]="","",Point[DWG Layer Name])</f>
        <v/>
      </c>
      <c r="C366" s="3" t="str">
        <f>IF(Point[DWG Handle]="","",Point[DWG Handle])</f>
        <v/>
      </c>
      <c r="D366" s="58" t="str">
        <f>IF(Point[X]="","",Point[X])</f>
        <v/>
      </c>
      <c r="E366" s="58" t="str">
        <f>IF(Point[Y]="","",Point[Y])</f>
        <v/>
      </c>
      <c r="F366" s="3" t="str">
        <f>IF(Point[Replacement Asset]="","",Point[Replacement Asset])</f>
        <v/>
      </c>
      <c r="G366" s="3" t="str">
        <f>IF(Point[Asset ID]="","",UPPER(Point[Asset ID]))</f>
        <v/>
      </c>
      <c r="H366" s="3" t="str">
        <f>IF(Point[Asset Group]="","",VLOOKUP(Point[Asset Group],asset_grp_pt,4,FALSE))</f>
        <v/>
      </c>
      <c r="I366" s="3" t="str">
        <f>IF(Point[Asset Group]="","",VLOOKUP(Point[Asset Group],asset_grp_pt,2,FALSE))</f>
        <v/>
      </c>
      <c r="J366" s="3" t="str">
        <f>IF(Point[Asset Group]="","",VLOOKUP(Point[Asset Group],asset_grp_pt,3,FALSE))</f>
        <v/>
      </c>
      <c r="K366" s="3" t="str">
        <f>IF(Point[Asset Group]="","",VLOOKUP(Point[Asset Type],type_master_list,2,FALSE))</f>
        <v/>
      </c>
      <c r="L366" s="3" t="str">
        <f>IF(Point[Asset Name]="","",PROPER(Point[Asset Name]))</f>
        <v/>
      </c>
      <c r="M366" s="11" t="str">
        <f>IF(Point[Install Date]="","",Point[Install Date])</f>
        <v/>
      </c>
      <c r="N366" s="11" t="str">
        <f>IF(Point[Note]="","",PROPER(Point[Note]))</f>
        <v/>
      </c>
      <c r="O366" s="11" t="str">
        <f>IF(Point[Resource Consent Number]="","",UPPER(Point[Resource Consent Number]))</f>
        <v/>
      </c>
      <c r="P366" s="53" t="str">
        <f>IF(Point[Asset Unit Cost]="","",Point[Asset Unit Cost])</f>
        <v/>
      </c>
      <c r="Q366" s="11" t="str">
        <f>IF(Point[Added By]="","",UPPER(Point[Added By]))</f>
        <v/>
      </c>
      <c r="R366" s="11" t="str">
        <f>IF(Point[Added Date]="","",Point[Added Date])</f>
        <v/>
      </c>
      <c r="S366" s="14" t="str">
        <f>IF(Point[Z COORD]="","",Point[Z COORD])</f>
        <v/>
      </c>
      <c r="T366" s="14" t="str">
        <f>IF(Point[Asset Description]="","",PROPER(Point[Asset Description]))</f>
        <v/>
      </c>
      <c r="U366" s="14" t="str">
        <f>IF(Point[[Artist ]]="","",PROPER(Point[[Artist ]]))</f>
        <v/>
      </c>
      <c r="V366" s="14" t="str">
        <f>IF(Point[Material Notes]="","",PROPER(Point[Material Notes]))</f>
        <v/>
      </c>
      <c r="W366" s="14" t="str">
        <f>IF(Point[Dimension Notes]="","",Point[Dimension Notes])</f>
        <v/>
      </c>
      <c r="X366" s="14" t="str">
        <f>IF(Point[List]="","",VLOOKUP(Point[Burner Number],number,2,FALSE))</f>
        <v/>
      </c>
      <c r="Y366" s="14" t="str">
        <f>IF(Point[List]="","",VLOOKUP(Point[Fuel],bbq_fuel,2,FALSE))</f>
        <v/>
      </c>
      <c r="Z366" s="14" t="str">
        <f>IF(Point[List]="","",VLOOKUP(Point[Cabinet Material],bbq_material,2,FALSE))</f>
        <v/>
      </c>
      <c r="AA366" s="14" t="str">
        <f>IF(Point[Asset Group]="","",VLOOKUP(Point[Manufacturer],manufacturer,2,FALSE))</f>
        <v/>
      </c>
      <c r="AB366" s="14" t="str">
        <f>IF(Point[Uinsex WC]="","",Point[Uinsex WC])</f>
        <v/>
      </c>
      <c r="AC366" s="14" t="str">
        <f>IF(Point[Female WC]="","",Point[Female WC])</f>
        <v/>
      </c>
      <c r="AD366" s="14" t="str">
        <f>IF(Point[Male WC]="","",Point[Male WC])</f>
        <v/>
      </c>
      <c r="AE366" s="14" t="str">
        <f>IF(Point[Urinal]="","",Point[Urinal])</f>
        <v/>
      </c>
      <c r="AF366" s="14" t="str">
        <f>IF(Point[Disabled Unisex]="","",Point[Disabled Unisex])</f>
        <v/>
      </c>
      <c r="AG366" s="14" t="str">
        <f>IF(Point[Disabled Female]="","",Point[Disabled Female])</f>
        <v/>
      </c>
      <c r="AH366" s="14" t="str">
        <f>IF(Point[Disabled Male]="","",Point[Disabled Male])</f>
        <v/>
      </c>
      <c r="AI366" s="14" t="str">
        <f>IF(Point[Asset Group]="","",VLOOKUP(Point[Handrail],yes_no,2,FALSE))</f>
        <v/>
      </c>
      <c r="AJ366" s="14" t="str">
        <f>IF(Point[Asset Group]="","",VLOOKUP(Point[Baby Changing],yes_no,2,FALSE))</f>
        <v/>
      </c>
      <c r="AK366" s="14" t="str">
        <f>IF(Point[Asset Group]="","",VLOOKUP(Point[Service Room],yes_no,2,FALSE))</f>
        <v/>
      </c>
      <c r="AL366" s="14" t="str">
        <f>IF(Point[Asset Group]="","",VLOOKUP(Point[Service Tap],service_tap,2,FALSE))</f>
        <v/>
      </c>
      <c r="AM366" s="14" t="str">
        <f>IF(Point[Asset Group]="","",VLOOKUP(Point[Heating Type],wc_heating,2,FALSE))</f>
        <v/>
      </c>
      <c r="AN366" s="14" t="str">
        <f>IF(Point[Asset Group]="","",VLOOKUP(Point[Power Supply],power_supply,2,FALSE))</f>
        <v/>
      </c>
      <c r="AO366" s="14" t="str">
        <f>IF(Point[Asset Group]="","",VLOOKUP(Point[Waste Water],waste_water,2,FALSE))</f>
        <v/>
      </c>
      <c r="AP366" s="14" t="str">
        <f>IF(Point[Asset Group]="","",VLOOKUP(Point[Furniture SubType],subdom_master_gdb,2,FALSE))</f>
        <v/>
      </c>
      <c r="AQ366" s="14" t="str">
        <f>IF(Point[Asset Group]="","",VLOOKUP(Point[Concrete Pad],yes_no,2,FALSE))</f>
        <v/>
      </c>
      <c r="AR366" s="14" t="str">
        <f>IF(Point[Asset Group]="","",VLOOKUP(Point[Material],material_master,2,FALSE))</f>
        <v/>
      </c>
      <c r="AS366" s="14" t="str">
        <f>IF(Point[Asset Group]="","",VLOOKUP(Point[Plumbing],irrigation_plumbing,2,FALSE))</f>
        <v/>
      </c>
      <c r="AT366" s="14" t="str">
        <f>IF(Point[Asset Group]="","",VLOOKUP(Point[Sprinklers],irrigation_sprinklers,2,FALSE))</f>
        <v/>
      </c>
      <c r="AU366" s="14" t="str">
        <f>IF(Point[Asset Group]="","",VLOOKUP(Point[System],irrigation_system,2,FALSE))</f>
        <v/>
      </c>
      <c r="AV366" s="14" t="str">
        <f>IF(Point[Asset Group]="","",VLOOKUP(Point[Status],irrigation_status,2,FALSE))</f>
        <v/>
      </c>
      <c r="AW366" s="11" t="str">
        <f>IF(Point[Date of manufacture]="","",Point[Date of manufacture])</f>
        <v/>
      </c>
      <c r="AX366" s="14" t="str">
        <f>IF(Point[Asset Group]="","",VLOOKUP(Point[Sign Purpose],sign_purpose,2,FALSE))</f>
        <v/>
      </c>
      <c r="AY366" s="14" t="str">
        <f>IF(Point[Asset Group]="","",VLOOKUP(Point[Sign Material],material_master,2,FALSE))</f>
        <v/>
      </c>
      <c r="AZ366" s="14" t="str">
        <f>IF(Point[Asset Group]="","",VLOOKUP(Point[Affixed To],sign_affix,2,FALSE))</f>
        <v/>
      </c>
      <c r="BA366" s="14" t="str">
        <f>IF(Point[Size HxB mm]="","",Point[Size HxB mm])</f>
        <v/>
      </c>
      <c r="BB366" s="14" t="str">
        <f>IF(Point[Height m]="","",Point[Height m])</f>
        <v/>
      </c>
      <c r="BC366" s="14" t="str">
        <f>IF(Point[Asset Group]="","",VLOOKUP(Point[Post Material],material_master,2,FALSE))</f>
        <v/>
      </c>
      <c r="BD366" s="14" t="str">
        <f>IF(Point[Asset Group]="","",VLOOKUP(Point[Post Number],number,2,FALSE))</f>
        <v/>
      </c>
      <c r="BE366" s="14" t="str">
        <f>IF(Point[Asset Group]="","",VLOOKUP(Point[Structure SubType],subdom_master_gdb,2,FALSE))</f>
        <v/>
      </c>
      <c r="BF366" s="14" t="str">
        <f>IF(Point[Area m2]="","",Point[Area m2])</f>
        <v/>
      </c>
      <c r="BG366" s="14" t="str">
        <f>IF(Point[Length m]="","",Point[Length m])</f>
        <v/>
      </c>
      <c r="BH366" s="14" t="str">
        <f>IF(Point[Width m]="","",Point[Width m])</f>
        <v/>
      </c>
      <c r="BI366" s="14" t="str">
        <f>IF(Point[Diameter m]="","",Point[Diameter m])</f>
        <v/>
      </c>
      <c r="BJ366" s="14" t="str">
        <f>IF(Point[Asset Group]="","",VLOOKUP(Point[Number of Pipes],number,2,FALSE))</f>
        <v/>
      </c>
      <c r="BK366" s="14" t="str">
        <f>IF(Point[Asset Group]="","",VLOOKUP(Point[Combined Name],2,FALSE))</f>
        <v/>
      </c>
      <c r="BL366" s="14" t="str">
        <f>IF(Point[Asset Group]="","",VLOOKUP(Point[Size Class],size_class,2,FALSE))</f>
        <v/>
      </c>
      <c r="BM366" s="14" t="str">
        <f>IF(Point[Asset Group]="","",VLOOKUP(Point[Age Class],age_class,2,FALSE))</f>
        <v/>
      </c>
      <c r="BN366" s="14" t="str">
        <f>IF(Point[Girth (cm)]="","",Point[Girth (cm)])</f>
        <v/>
      </c>
      <c r="BO366" s="14" t="str">
        <f>IF(Point[Crown Radius (m)]="","",Point[Crown Radius (m)])</f>
        <v/>
      </c>
      <c r="BP366" s="14" t="str">
        <f>IF(Point[Asset Group]="","",VLOOKUP(Point[Rooting Environment],root_enviro,2,FALSE))</f>
        <v/>
      </c>
      <c r="BQ366" s="14" t="str">
        <f>IF(Point[Asset Group]="","",VLOOKUP(Point[Tree Surround],tree_surround,2,FALSE))</f>
        <v/>
      </c>
      <c r="BR366" s="14" t="str">
        <f>IF(Point[Asset Group]="","",VLOOKUP(Point[Tree Grill],yes_no,2,FALSE))</f>
        <v/>
      </c>
      <c r="BS366" s="14" t="str">
        <f>IF(Point[Asset Group]="","",VLOOKUP(Point[Tree Location],tree_location,2,FALSE))</f>
        <v/>
      </c>
    </row>
    <row r="367" spans="1:71" s="3" customFormat="1" x14ac:dyDescent="0.2">
      <c r="A367" s="3" t="str">
        <f>IF(Point[DWG File Name]="","",Point[DWG File Name])</f>
        <v/>
      </c>
      <c r="B367" s="3" t="str">
        <f>IF(Point[DWG Layer Name]="","",Point[DWG Layer Name])</f>
        <v/>
      </c>
      <c r="C367" s="3" t="str">
        <f>IF(Point[DWG Handle]="","",Point[DWG Handle])</f>
        <v/>
      </c>
      <c r="D367" s="58" t="str">
        <f>IF(Point[X]="","",Point[X])</f>
        <v/>
      </c>
      <c r="E367" s="58" t="str">
        <f>IF(Point[Y]="","",Point[Y])</f>
        <v/>
      </c>
      <c r="F367" s="3" t="str">
        <f>IF(Point[Replacement Asset]="","",Point[Replacement Asset])</f>
        <v/>
      </c>
      <c r="G367" s="3" t="str">
        <f>IF(Point[Asset ID]="","",UPPER(Point[Asset ID]))</f>
        <v/>
      </c>
      <c r="H367" s="3" t="str">
        <f>IF(Point[Asset Group]="","",VLOOKUP(Point[Asset Group],asset_grp_pt,4,FALSE))</f>
        <v/>
      </c>
      <c r="I367" s="3" t="str">
        <f>IF(Point[Asset Group]="","",VLOOKUP(Point[Asset Group],asset_grp_pt,2,FALSE))</f>
        <v/>
      </c>
      <c r="J367" s="3" t="str">
        <f>IF(Point[Asset Group]="","",VLOOKUP(Point[Asset Group],asset_grp_pt,3,FALSE))</f>
        <v/>
      </c>
      <c r="K367" s="3" t="str">
        <f>IF(Point[Asset Group]="","",VLOOKUP(Point[Asset Type],type_master_list,2,FALSE))</f>
        <v/>
      </c>
      <c r="L367" s="3" t="str">
        <f>IF(Point[Asset Name]="","",PROPER(Point[Asset Name]))</f>
        <v/>
      </c>
      <c r="M367" s="11" t="str">
        <f>IF(Point[Install Date]="","",Point[Install Date])</f>
        <v/>
      </c>
      <c r="N367" s="11" t="str">
        <f>IF(Point[Note]="","",PROPER(Point[Note]))</f>
        <v/>
      </c>
      <c r="O367" s="11" t="str">
        <f>IF(Point[Resource Consent Number]="","",UPPER(Point[Resource Consent Number]))</f>
        <v/>
      </c>
      <c r="P367" s="53" t="str">
        <f>IF(Point[Asset Unit Cost]="","",Point[Asset Unit Cost])</f>
        <v/>
      </c>
      <c r="Q367" s="11" t="str">
        <f>IF(Point[Added By]="","",UPPER(Point[Added By]))</f>
        <v/>
      </c>
      <c r="R367" s="11" t="str">
        <f>IF(Point[Added Date]="","",Point[Added Date])</f>
        <v/>
      </c>
      <c r="S367" s="14" t="str">
        <f>IF(Point[Z COORD]="","",Point[Z COORD])</f>
        <v/>
      </c>
      <c r="T367" s="14" t="str">
        <f>IF(Point[Asset Description]="","",PROPER(Point[Asset Description]))</f>
        <v/>
      </c>
      <c r="U367" s="14" t="str">
        <f>IF(Point[[Artist ]]="","",PROPER(Point[[Artist ]]))</f>
        <v/>
      </c>
      <c r="V367" s="14" t="str">
        <f>IF(Point[Material Notes]="","",PROPER(Point[Material Notes]))</f>
        <v/>
      </c>
      <c r="W367" s="14" t="str">
        <f>IF(Point[Dimension Notes]="","",Point[Dimension Notes])</f>
        <v/>
      </c>
      <c r="X367" s="14" t="str">
        <f>IF(Point[List]="","",VLOOKUP(Point[Burner Number],number,2,FALSE))</f>
        <v/>
      </c>
      <c r="Y367" s="14" t="str">
        <f>IF(Point[List]="","",VLOOKUP(Point[Fuel],bbq_fuel,2,FALSE))</f>
        <v/>
      </c>
      <c r="Z367" s="14" t="str">
        <f>IF(Point[List]="","",VLOOKUP(Point[Cabinet Material],bbq_material,2,FALSE))</f>
        <v/>
      </c>
      <c r="AA367" s="14" t="str">
        <f>IF(Point[Asset Group]="","",VLOOKUP(Point[Manufacturer],manufacturer,2,FALSE))</f>
        <v/>
      </c>
      <c r="AB367" s="14" t="str">
        <f>IF(Point[Uinsex WC]="","",Point[Uinsex WC])</f>
        <v/>
      </c>
      <c r="AC367" s="14" t="str">
        <f>IF(Point[Female WC]="","",Point[Female WC])</f>
        <v/>
      </c>
      <c r="AD367" s="14" t="str">
        <f>IF(Point[Male WC]="","",Point[Male WC])</f>
        <v/>
      </c>
      <c r="AE367" s="14" t="str">
        <f>IF(Point[Urinal]="","",Point[Urinal])</f>
        <v/>
      </c>
      <c r="AF367" s="14" t="str">
        <f>IF(Point[Disabled Unisex]="","",Point[Disabled Unisex])</f>
        <v/>
      </c>
      <c r="AG367" s="14" t="str">
        <f>IF(Point[Disabled Female]="","",Point[Disabled Female])</f>
        <v/>
      </c>
      <c r="AH367" s="14" t="str">
        <f>IF(Point[Disabled Male]="","",Point[Disabled Male])</f>
        <v/>
      </c>
      <c r="AI367" s="14" t="str">
        <f>IF(Point[Asset Group]="","",VLOOKUP(Point[Handrail],yes_no,2,FALSE))</f>
        <v/>
      </c>
      <c r="AJ367" s="14" t="str">
        <f>IF(Point[Asset Group]="","",VLOOKUP(Point[Baby Changing],yes_no,2,FALSE))</f>
        <v/>
      </c>
      <c r="AK367" s="14" t="str">
        <f>IF(Point[Asset Group]="","",VLOOKUP(Point[Service Room],yes_no,2,FALSE))</f>
        <v/>
      </c>
      <c r="AL367" s="14" t="str">
        <f>IF(Point[Asset Group]="","",VLOOKUP(Point[Service Tap],service_tap,2,FALSE))</f>
        <v/>
      </c>
      <c r="AM367" s="14" t="str">
        <f>IF(Point[Asset Group]="","",VLOOKUP(Point[Heating Type],wc_heating,2,FALSE))</f>
        <v/>
      </c>
      <c r="AN367" s="14" t="str">
        <f>IF(Point[Asset Group]="","",VLOOKUP(Point[Power Supply],power_supply,2,FALSE))</f>
        <v/>
      </c>
      <c r="AO367" s="14" t="str">
        <f>IF(Point[Asset Group]="","",VLOOKUP(Point[Waste Water],waste_water,2,FALSE))</f>
        <v/>
      </c>
      <c r="AP367" s="14" t="str">
        <f>IF(Point[Asset Group]="","",VLOOKUP(Point[Furniture SubType],subdom_master_gdb,2,FALSE))</f>
        <v/>
      </c>
      <c r="AQ367" s="14" t="str">
        <f>IF(Point[Asset Group]="","",VLOOKUP(Point[Concrete Pad],yes_no,2,FALSE))</f>
        <v/>
      </c>
      <c r="AR367" s="14" t="str">
        <f>IF(Point[Asset Group]="","",VLOOKUP(Point[Material],material_master,2,FALSE))</f>
        <v/>
      </c>
      <c r="AS367" s="14" t="str">
        <f>IF(Point[Asset Group]="","",VLOOKUP(Point[Plumbing],irrigation_plumbing,2,FALSE))</f>
        <v/>
      </c>
      <c r="AT367" s="14" t="str">
        <f>IF(Point[Asset Group]="","",VLOOKUP(Point[Sprinklers],irrigation_sprinklers,2,FALSE))</f>
        <v/>
      </c>
      <c r="AU367" s="14" t="str">
        <f>IF(Point[Asset Group]="","",VLOOKUP(Point[System],irrigation_system,2,FALSE))</f>
        <v/>
      </c>
      <c r="AV367" s="14" t="str">
        <f>IF(Point[Asset Group]="","",VLOOKUP(Point[Status],irrigation_status,2,FALSE))</f>
        <v/>
      </c>
      <c r="AW367" s="11" t="str">
        <f>IF(Point[Date of manufacture]="","",Point[Date of manufacture])</f>
        <v/>
      </c>
      <c r="AX367" s="14" t="str">
        <f>IF(Point[Asset Group]="","",VLOOKUP(Point[Sign Purpose],sign_purpose,2,FALSE))</f>
        <v/>
      </c>
      <c r="AY367" s="14" t="str">
        <f>IF(Point[Asset Group]="","",VLOOKUP(Point[Sign Material],material_master,2,FALSE))</f>
        <v/>
      </c>
      <c r="AZ367" s="14" t="str">
        <f>IF(Point[Asset Group]="","",VLOOKUP(Point[Affixed To],sign_affix,2,FALSE))</f>
        <v/>
      </c>
      <c r="BA367" s="14" t="str">
        <f>IF(Point[Size HxB mm]="","",Point[Size HxB mm])</f>
        <v/>
      </c>
      <c r="BB367" s="14" t="str">
        <f>IF(Point[Height m]="","",Point[Height m])</f>
        <v/>
      </c>
      <c r="BC367" s="14" t="str">
        <f>IF(Point[Asset Group]="","",VLOOKUP(Point[Post Material],material_master,2,FALSE))</f>
        <v/>
      </c>
      <c r="BD367" s="14" t="str">
        <f>IF(Point[Asset Group]="","",VLOOKUP(Point[Post Number],number,2,FALSE))</f>
        <v/>
      </c>
      <c r="BE367" s="14" t="str">
        <f>IF(Point[Asset Group]="","",VLOOKUP(Point[Structure SubType],subdom_master_gdb,2,FALSE))</f>
        <v/>
      </c>
      <c r="BF367" s="14" t="str">
        <f>IF(Point[Area m2]="","",Point[Area m2])</f>
        <v/>
      </c>
      <c r="BG367" s="14" t="str">
        <f>IF(Point[Length m]="","",Point[Length m])</f>
        <v/>
      </c>
      <c r="BH367" s="14" t="str">
        <f>IF(Point[Width m]="","",Point[Width m])</f>
        <v/>
      </c>
      <c r="BI367" s="14" t="str">
        <f>IF(Point[Diameter m]="","",Point[Diameter m])</f>
        <v/>
      </c>
      <c r="BJ367" s="14" t="str">
        <f>IF(Point[Asset Group]="","",VLOOKUP(Point[Number of Pipes],number,2,FALSE))</f>
        <v/>
      </c>
      <c r="BK367" s="14" t="str">
        <f>IF(Point[Asset Group]="","",VLOOKUP(Point[Combined Name],2,FALSE))</f>
        <v/>
      </c>
      <c r="BL367" s="14" t="str">
        <f>IF(Point[Asset Group]="","",VLOOKUP(Point[Size Class],size_class,2,FALSE))</f>
        <v/>
      </c>
      <c r="BM367" s="14" t="str">
        <f>IF(Point[Asset Group]="","",VLOOKUP(Point[Age Class],age_class,2,FALSE))</f>
        <v/>
      </c>
      <c r="BN367" s="14" t="str">
        <f>IF(Point[Girth (cm)]="","",Point[Girth (cm)])</f>
        <v/>
      </c>
      <c r="BO367" s="14" t="str">
        <f>IF(Point[Crown Radius (m)]="","",Point[Crown Radius (m)])</f>
        <v/>
      </c>
      <c r="BP367" s="14" t="str">
        <f>IF(Point[Asset Group]="","",VLOOKUP(Point[Rooting Environment],root_enviro,2,FALSE))</f>
        <v/>
      </c>
      <c r="BQ367" s="14" t="str">
        <f>IF(Point[Asset Group]="","",VLOOKUP(Point[Tree Surround],tree_surround,2,FALSE))</f>
        <v/>
      </c>
      <c r="BR367" s="14" t="str">
        <f>IF(Point[Asset Group]="","",VLOOKUP(Point[Tree Grill],yes_no,2,FALSE))</f>
        <v/>
      </c>
      <c r="BS367" s="14" t="str">
        <f>IF(Point[Asset Group]="","",VLOOKUP(Point[Tree Location],tree_location,2,FALSE))</f>
        <v/>
      </c>
    </row>
    <row r="368" spans="1:71" s="3" customFormat="1" x14ac:dyDescent="0.2">
      <c r="A368" s="3" t="str">
        <f>IF(Point[DWG File Name]="","",Point[DWG File Name])</f>
        <v/>
      </c>
      <c r="B368" s="3" t="str">
        <f>IF(Point[DWG Layer Name]="","",Point[DWG Layer Name])</f>
        <v/>
      </c>
      <c r="C368" s="3" t="str">
        <f>IF(Point[DWG Handle]="","",Point[DWG Handle])</f>
        <v/>
      </c>
      <c r="D368" s="58" t="str">
        <f>IF(Point[X]="","",Point[X])</f>
        <v/>
      </c>
      <c r="E368" s="58" t="str">
        <f>IF(Point[Y]="","",Point[Y])</f>
        <v/>
      </c>
      <c r="F368" s="3" t="str">
        <f>IF(Point[Replacement Asset]="","",Point[Replacement Asset])</f>
        <v/>
      </c>
      <c r="G368" s="3" t="str">
        <f>IF(Point[Asset ID]="","",UPPER(Point[Asset ID]))</f>
        <v/>
      </c>
      <c r="H368" s="3" t="str">
        <f>IF(Point[Asset Group]="","",VLOOKUP(Point[Asset Group],asset_grp_pt,4,FALSE))</f>
        <v/>
      </c>
      <c r="I368" s="3" t="str">
        <f>IF(Point[Asset Group]="","",VLOOKUP(Point[Asset Group],asset_grp_pt,2,FALSE))</f>
        <v/>
      </c>
      <c r="J368" s="3" t="str">
        <f>IF(Point[Asset Group]="","",VLOOKUP(Point[Asset Group],asset_grp_pt,3,FALSE))</f>
        <v/>
      </c>
      <c r="K368" s="3" t="str">
        <f>IF(Point[Asset Group]="","",VLOOKUP(Point[Asset Type],type_master_list,2,FALSE))</f>
        <v/>
      </c>
      <c r="L368" s="3" t="str">
        <f>IF(Point[Asset Name]="","",PROPER(Point[Asset Name]))</f>
        <v/>
      </c>
      <c r="M368" s="11" t="str">
        <f>IF(Point[Install Date]="","",Point[Install Date])</f>
        <v/>
      </c>
      <c r="N368" s="11" t="str">
        <f>IF(Point[Note]="","",PROPER(Point[Note]))</f>
        <v/>
      </c>
      <c r="O368" s="11" t="str">
        <f>IF(Point[Resource Consent Number]="","",UPPER(Point[Resource Consent Number]))</f>
        <v/>
      </c>
      <c r="P368" s="53" t="str">
        <f>IF(Point[Asset Unit Cost]="","",Point[Asset Unit Cost])</f>
        <v/>
      </c>
      <c r="Q368" s="11" t="str">
        <f>IF(Point[Added By]="","",UPPER(Point[Added By]))</f>
        <v/>
      </c>
      <c r="R368" s="11" t="str">
        <f>IF(Point[Added Date]="","",Point[Added Date])</f>
        <v/>
      </c>
      <c r="S368" s="14" t="str">
        <f>IF(Point[Z COORD]="","",Point[Z COORD])</f>
        <v/>
      </c>
      <c r="T368" s="14" t="str">
        <f>IF(Point[Asset Description]="","",PROPER(Point[Asset Description]))</f>
        <v/>
      </c>
      <c r="U368" s="14" t="str">
        <f>IF(Point[[Artist ]]="","",PROPER(Point[[Artist ]]))</f>
        <v/>
      </c>
      <c r="V368" s="14" t="str">
        <f>IF(Point[Material Notes]="","",PROPER(Point[Material Notes]))</f>
        <v/>
      </c>
      <c r="W368" s="14" t="str">
        <f>IF(Point[Dimension Notes]="","",Point[Dimension Notes])</f>
        <v/>
      </c>
      <c r="X368" s="14" t="str">
        <f>IF(Point[List]="","",VLOOKUP(Point[Burner Number],number,2,FALSE))</f>
        <v/>
      </c>
      <c r="Y368" s="14" t="str">
        <f>IF(Point[List]="","",VLOOKUP(Point[Fuel],bbq_fuel,2,FALSE))</f>
        <v/>
      </c>
      <c r="Z368" s="14" t="str">
        <f>IF(Point[List]="","",VLOOKUP(Point[Cabinet Material],bbq_material,2,FALSE))</f>
        <v/>
      </c>
      <c r="AA368" s="14" t="str">
        <f>IF(Point[Asset Group]="","",VLOOKUP(Point[Manufacturer],manufacturer,2,FALSE))</f>
        <v/>
      </c>
      <c r="AB368" s="14" t="str">
        <f>IF(Point[Uinsex WC]="","",Point[Uinsex WC])</f>
        <v/>
      </c>
      <c r="AC368" s="14" t="str">
        <f>IF(Point[Female WC]="","",Point[Female WC])</f>
        <v/>
      </c>
      <c r="AD368" s="14" t="str">
        <f>IF(Point[Male WC]="","",Point[Male WC])</f>
        <v/>
      </c>
      <c r="AE368" s="14" t="str">
        <f>IF(Point[Urinal]="","",Point[Urinal])</f>
        <v/>
      </c>
      <c r="AF368" s="14" t="str">
        <f>IF(Point[Disabled Unisex]="","",Point[Disabled Unisex])</f>
        <v/>
      </c>
      <c r="AG368" s="14" t="str">
        <f>IF(Point[Disabled Female]="","",Point[Disabled Female])</f>
        <v/>
      </c>
      <c r="AH368" s="14" t="str">
        <f>IF(Point[Disabled Male]="","",Point[Disabled Male])</f>
        <v/>
      </c>
      <c r="AI368" s="14" t="str">
        <f>IF(Point[Asset Group]="","",VLOOKUP(Point[Handrail],yes_no,2,FALSE))</f>
        <v/>
      </c>
      <c r="AJ368" s="14" t="str">
        <f>IF(Point[Asset Group]="","",VLOOKUP(Point[Baby Changing],yes_no,2,FALSE))</f>
        <v/>
      </c>
      <c r="AK368" s="14" t="str">
        <f>IF(Point[Asset Group]="","",VLOOKUP(Point[Service Room],yes_no,2,FALSE))</f>
        <v/>
      </c>
      <c r="AL368" s="14" t="str">
        <f>IF(Point[Asset Group]="","",VLOOKUP(Point[Service Tap],service_tap,2,FALSE))</f>
        <v/>
      </c>
      <c r="AM368" s="14" t="str">
        <f>IF(Point[Asset Group]="","",VLOOKUP(Point[Heating Type],wc_heating,2,FALSE))</f>
        <v/>
      </c>
      <c r="AN368" s="14" t="str">
        <f>IF(Point[Asset Group]="","",VLOOKUP(Point[Power Supply],power_supply,2,FALSE))</f>
        <v/>
      </c>
      <c r="AO368" s="14" t="str">
        <f>IF(Point[Asset Group]="","",VLOOKUP(Point[Waste Water],waste_water,2,FALSE))</f>
        <v/>
      </c>
      <c r="AP368" s="14" t="str">
        <f>IF(Point[Asset Group]="","",VLOOKUP(Point[Furniture SubType],subdom_master_gdb,2,FALSE))</f>
        <v/>
      </c>
      <c r="AQ368" s="14" t="str">
        <f>IF(Point[Asset Group]="","",VLOOKUP(Point[Concrete Pad],yes_no,2,FALSE))</f>
        <v/>
      </c>
      <c r="AR368" s="14" t="str">
        <f>IF(Point[Asset Group]="","",VLOOKUP(Point[Material],material_master,2,FALSE))</f>
        <v/>
      </c>
      <c r="AS368" s="14" t="str">
        <f>IF(Point[Asset Group]="","",VLOOKUP(Point[Plumbing],irrigation_plumbing,2,FALSE))</f>
        <v/>
      </c>
      <c r="AT368" s="14" t="str">
        <f>IF(Point[Asset Group]="","",VLOOKUP(Point[Sprinklers],irrigation_sprinklers,2,FALSE))</f>
        <v/>
      </c>
      <c r="AU368" s="14" t="str">
        <f>IF(Point[Asset Group]="","",VLOOKUP(Point[System],irrigation_system,2,FALSE))</f>
        <v/>
      </c>
      <c r="AV368" s="14" t="str">
        <f>IF(Point[Asset Group]="","",VLOOKUP(Point[Status],irrigation_status,2,FALSE))</f>
        <v/>
      </c>
      <c r="AW368" s="11" t="str">
        <f>IF(Point[Date of manufacture]="","",Point[Date of manufacture])</f>
        <v/>
      </c>
      <c r="AX368" s="14" t="str">
        <f>IF(Point[Asset Group]="","",VLOOKUP(Point[Sign Purpose],sign_purpose,2,FALSE))</f>
        <v/>
      </c>
      <c r="AY368" s="14" t="str">
        <f>IF(Point[Asset Group]="","",VLOOKUP(Point[Sign Material],material_master,2,FALSE))</f>
        <v/>
      </c>
      <c r="AZ368" s="14" t="str">
        <f>IF(Point[Asset Group]="","",VLOOKUP(Point[Affixed To],sign_affix,2,FALSE))</f>
        <v/>
      </c>
      <c r="BA368" s="14" t="str">
        <f>IF(Point[Size HxB mm]="","",Point[Size HxB mm])</f>
        <v/>
      </c>
      <c r="BB368" s="14" t="str">
        <f>IF(Point[Height m]="","",Point[Height m])</f>
        <v/>
      </c>
      <c r="BC368" s="14" t="str">
        <f>IF(Point[Asset Group]="","",VLOOKUP(Point[Post Material],material_master,2,FALSE))</f>
        <v/>
      </c>
      <c r="BD368" s="14" t="str">
        <f>IF(Point[Asset Group]="","",VLOOKUP(Point[Post Number],number,2,FALSE))</f>
        <v/>
      </c>
      <c r="BE368" s="14" t="str">
        <f>IF(Point[Asset Group]="","",VLOOKUP(Point[Structure SubType],subdom_master_gdb,2,FALSE))</f>
        <v/>
      </c>
      <c r="BF368" s="14" t="str">
        <f>IF(Point[Area m2]="","",Point[Area m2])</f>
        <v/>
      </c>
      <c r="BG368" s="14" t="str">
        <f>IF(Point[Length m]="","",Point[Length m])</f>
        <v/>
      </c>
      <c r="BH368" s="14" t="str">
        <f>IF(Point[Width m]="","",Point[Width m])</f>
        <v/>
      </c>
      <c r="BI368" s="14" t="str">
        <f>IF(Point[Diameter m]="","",Point[Diameter m])</f>
        <v/>
      </c>
      <c r="BJ368" s="14" t="str">
        <f>IF(Point[Asset Group]="","",VLOOKUP(Point[Number of Pipes],number,2,FALSE))</f>
        <v/>
      </c>
      <c r="BK368" s="14" t="str">
        <f>IF(Point[Asset Group]="","",VLOOKUP(Point[Combined Name],2,FALSE))</f>
        <v/>
      </c>
      <c r="BL368" s="14" t="str">
        <f>IF(Point[Asset Group]="","",VLOOKUP(Point[Size Class],size_class,2,FALSE))</f>
        <v/>
      </c>
      <c r="BM368" s="14" t="str">
        <f>IF(Point[Asset Group]="","",VLOOKUP(Point[Age Class],age_class,2,FALSE))</f>
        <v/>
      </c>
      <c r="BN368" s="14" t="str">
        <f>IF(Point[Girth (cm)]="","",Point[Girth (cm)])</f>
        <v/>
      </c>
      <c r="BO368" s="14" t="str">
        <f>IF(Point[Crown Radius (m)]="","",Point[Crown Radius (m)])</f>
        <v/>
      </c>
      <c r="BP368" s="14" t="str">
        <f>IF(Point[Asset Group]="","",VLOOKUP(Point[Rooting Environment],root_enviro,2,FALSE))</f>
        <v/>
      </c>
      <c r="BQ368" s="14" t="str">
        <f>IF(Point[Asset Group]="","",VLOOKUP(Point[Tree Surround],tree_surround,2,FALSE))</f>
        <v/>
      </c>
      <c r="BR368" s="14" t="str">
        <f>IF(Point[Asset Group]="","",VLOOKUP(Point[Tree Grill],yes_no,2,FALSE))</f>
        <v/>
      </c>
      <c r="BS368" s="14" t="str">
        <f>IF(Point[Asset Group]="","",VLOOKUP(Point[Tree Location],tree_location,2,FALSE))</f>
        <v/>
      </c>
    </row>
    <row r="369" spans="1:71" s="3" customFormat="1" x14ac:dyDescent="0.2">
      <c r="A369" s="3" t="str">
        <f>IF(Point[DWG File Name]="","",Point[DWG File Name])</f>
        <v/>
      </c>
      <c r="B369" s="3" t="str">
        <f>IF(Point[DWG Layer Name]="","",Point[DWG Layer Name])</f>
        <v/>
      </c>
      <c r="C369" s="3" t="str">
        <f>IF(Point[DWG Handle]="","",Point[DWG Handle])</f>
        <v/>
      </c>
      <c r="D369" s="58" t="str">
        <f>IF(Point[X]="","",Point[X])</f>
        <v/>
      </c>
      <c r="E369" s="58" t="str">
        <f>IF(Point[Y]="","",Point[Y])</f>
        <v/>
      </c>
      <c r="F369" s="3" t="str">
        <f>IF(Point[Replacement Asset]="","",Point[Replacement Asset])</f>
        <v/>
      </c>
      <c r="G369" s="3" t="str">
        <f>IF(Point[Asset ID]="","",UPPER(Point[Asset ID]))</f>
        <v/>
      </c>
      <c r="H369" s="3" t="str">
        <f>IF(Point[Asset Group]="","",VLOOKUP(Point[Asset Group],asset_grp_pt,4,FALSE))</f>
        <v/>
      </c>
      <c r="I369" s="3" t="str">
        <f>IF(Point[Asset Group]="","",VLOOKUP(Point[Asset Group],asset_grp_pt,2,FALSE))</f>
        <v/>
      </c>
      <c r="J369" s="3" t="str">
        <f>IF(Point[Asset Group]="","",VLOOKUP(Point[Asset Group],asset_grp_pt,3,FALSE))</f>
        <v/>
      </c>
      <c r="K369" s="3" t="str">
        <f>IF(Point[Asset Group]="","",VLOOKUP(Point[Asset Type],type_master_list,2,FALSE))</f>
        <v/>
      </c>
      <c r="L369" s="3" t="str">
        <f>IF(Point[Asset Name]="","",PROPER(Point[Asset Name]))</f>
        <v/>
      </c>
      <c r="M369" s="11" t="str">
        <f>IF(Point[Install Date]="","",Point[Install Date])</f>
        <v/>
      </c>
      <c r="N369" s="11" t="str">
        <f>IF(Point[Note]="","",PROPER(Point[Note]))</f>
        <v/>
      </c>
      <c r="O369" s="11" t="str">
        <f>IF(Point[Resource Consent Number]="","",UPPER(Point[Resource Consent Number]))</f>
        <v/>
      </c>
      <c r="P369" s="53" t="str">
        <f>IF(Point[Asset Unit Cost]="","",Point[Asset Unit Cost])</f>
        <v/>
      </c>
      <c r="Q369" s="11" t="str">
        <f>IF(Point[Added By]="","",UPPER(Point[Added By]))</f>
        <v/>
      </c>
      <c r="R369" s="11" t="str">
        <f>IF(Point[Added Date]="","",Point[Added Date])</f>
        <v/>
      </c>
      <c r="S369" s="14" t="str">
        <f>IF(Point[Z COORD]="","",Point[Z COORD])</f>
        <v/>
      </c>
      <c r="T369" s="14" t="str">
        <f>IF(Point[Asset Description]="","",PROPER(Point[Asset Description]))</f>
        <v/>
      </c>
      <c r="U369" s="14" t="str">
        <f>IF(Point[[Artist ]]="","",PROPER(Point[[Artist ]]))</f>
        <v/>
      </c>
      <c r="V369" s="14" t="str">
        <f>IF(Point[Material Notes]="","",PROPER(Point[Material Notes]))</f>
        <v/>
      </c>
      <c r="W369" s="14" t="str">
        <f>IF(Point[Dimension Notes]="","",Point[Dimension Notes])</f>
        <v/>
      </c>
      <c r="X369" s="14" t="str">
        <f>IF(Point[List]="","",VLOOKUP(Point[Burner Number],number,2,FALSE))</f>
        <v/>
      </c>
      <c r="Y369" s="14" t="str">
        <f>IF(Point[List]="","",VLOOKUP(Point[Fuel],bbq_fuel,2,FALSE))</f>
        <v/>
      </c>
      <c r="Z369" s="14" t="str">
        <f>IF(Point[List]="","",VLOOKUP(Point[Cabinet Material],bbq_material,2,FALSE))</f>
        <v/>
      </c>
      <c r="AA369" s="14" t="str">
        <f>IF(Point[Asset Group]="","",VLOOKUP(Point[Manufacturer],manufacturer,2,FALSE))</f>
        <v/>
      </c>
      <c r="AB369" s="14" t="str">
        <f>IF(Point[Uinsex WC]="","",Point[Uinsex WC])</f>
        <v/>
      </c>
      <c r="AC369" s="14" t="str">
        <f>IF(Point[Female WC]="","",Point[Female WC])</f>
        <v/>
      </c>
      <c r="AD369" s="14" t="str">
        <f>IF(Point[Male WC]="","",Point[Male WC])</f>
        <v/>
      </c>
      <c r="AE369" s="14" t="str">
        <f>IF(Point[Urinal]="","",Point[Urinal])</f>
        <v/>
      </c>
      <c r="AF369" s="14" t="str">
        <f>IF(Point[Disabled Unisex]="","",Point[Disabled Unisex])</f>
        <v/>
      </c>
      <c r="AG369" s="14" t="str">
        <f>IF(Point[Disabled Female]="","",Point[Disabled Female])</f>
        <v/>
      </c>
      <c r="AH369" s="14" t="str">
        <f>IF(Point[Disabled Male]="","",Point[Disabled Male])</f>
        <v/>
      </c>
      <c r="AI369" s="14" t="str">
        <f>IF(Point[Asset Group]="","",VLOOKUP(Point[Handrail],yes_no,2,FALSE))</f>
        <v/>
      </c>
      <c r="AJ369" s="14" t="str">
        <f>IF(Point[Asset Group]="","",VLOOKUP(Point[Baby Changing],yes_no,2,FALSE))</f>
        <v/>
      </c>
      <c r="AK369" s="14" t="str">
        <f>IF(Point[Asset Group]="","",VLOOKUP(Point[Service Room],yes_no,2,FALSE))</f>
        <v/>
      </c>
      <c r="AL369" s="14" t="str">
        <f>IF(Point[Asset Group]="","",VLOOKUP(Point[Service Tap],service_tap,2,FALSE))</f>
        <v/>
      </c>
      <c r="AM369" s="14" t="str">
        <f>IF(Point[Asset Group]="","",VLOOKUP(Point[Heating Type],wc_heating,2,FALSE))</f>
        <v/>
      </c>
      <c r="AN369" s="14" t="str">
        <f>IF(Point[Asset Group]="","",VLOOKUP(Point[Power Supply],power_supply,2,FALSE))</f>
        <v/>
      </c>
      <c r="AO369" s="14" t="str">
        <f>IF(Point[Asset Group]="","",VLOOKUP(Point[Waste Water],waste_water,2,FALSE))</f>
        <v/>
      </c>
      <c r="AP369" s="14" t="str">
        <f>IF(Point[Asset Group]="","",VLOOKUP(Point[Furniture SubType],subdom_master_gdb,2,FALSE))</f>
        <v/>
      </c>
      <c r="AQ369" s="14" t="str">
        <f>IF(Point[Asset Group]="","",VLOOKUP(Point[Concrete Pad],yes_no,2,FALSE))</f>
        <v/>
      </c>
      <c r="AR369" s="14" t="str">
        <f>IF(Point[Asset Group]="","",VLOOKUP(Point[Material],material_master,2,FALSE))</f>
        <v/>
      </c>
      <c r="AS369" s="14" t="str">
        <f>IF(Point[Asset Group]="","",VLOOKUP(Point[Plumbing],irrigation_plumbing,2,FALSE))</f>
        <v/>
      </c>
      <c r="AT369" s="14" t="str">
        <f>IF(Point[Asset Group]="","",VLOOKUP(Point[Sprinklers],irrigation_sprinklers,2,FALSE))</f>
        <v/>
      </c>
      <c r="AU369" s="14" t="str">
        <f>IF(Point[Asset Group]="","",VLOOKUP(Point[System],irrigation_system,2,FALSE))</f>
        <v/>
      </c>
      <c r="AV369" s="14" t="str">
        <f>IF(Point[Asset Group]="","",VLOOKUP(Point[Status],irrigation_status,2,FALSE))</f>
        <v/>
      </c>
      <c r="AW369" s="11" t="str">
        <f>IF(Point[Date of manufacture]="","",Point[Date of manufacture])</f>
        <v/>
      </c>
      <c r="AX369" s="14" t="str">
        <f>IF(Point[Asset Group]="","",VLOOKUP(Point[Sign Purpose],sign_purpose,2,FALSE))</f>
        <v/>
      </c>
      <c r="AY369" s="14" t="str">
        <f>IF(Point[Asset Group]="","",VLOOKUP(Point[Sign Material],material_master,2,FALSE))</f>
        <v/>
      </c>
      <c r="AZ369" s="14" t="str">
        <f>IF(Point[Asset Group]="","",VLOOKUP(Point[Affixed To],sign_affix,2,FALSE))</f>
        <v/>
      </c>
      <c r="BA369" s="14" t="str">
        <f>IF(Point[Size HxB mm]="","",Point[Size HxB mm])</f>
        <v/>
      </c>
      <c r="BB369" s="14" t="str">
        <f>IF(Point[Height m]="","",Point[Height m])</f>
        <v/>
      </c>
      <c r="BC369" s="14" t="str">
        <f>IF(Point[Asset Group]="","",VLOOKUP(Point[Post Material],material_master,2,FALSE))</f>
        <v/>
      </c>
      <c r="BD369" s="14" t="str">
        <f>IF(Point[Asset Group]="","",VLOOKUP(Point[Post Number],number,2,FALSE))</f>
        <v/>
      </c>
      <c r="BE369" s="14" t="str">
        <f>IF(Point[Asset Group]="","",VLOOKUP(Point[Structure SubType],subdom_master_gdb,2,FALSE))</f>
        <v/>
      </c>
      <c r="BF369" s="14" t="str">
        <f>IF(Point[Area m2]="","",Point[Area m2])</f>
        <v/>
      </c>
      <c r="BG369" s="14" t="str">
        <f>IF(Point[Length m]="","",Point[Length m])</f>
        <v/>
      </c>
      <c r="BH369" s="14" t="str">
        <f>IF(Point[Width m]="","",Point[Width m])</f>
        <v/>
      </c>
      <c r="BI369" s="14" t="str">
        <f>IF(Point[Diameter m]="","",Point[Diameter m])</f>
        <v/>
      </c>
      <c r="BJ369" s="14" t="str">
        <f>IF(Point[Asset Group]="","",VLOOKUP(Point[Number of Pipes],number,2,FALSE))</f>
        <v/>
      </c>
      <c r="BK369" s="14" t="str">
        <f>IF(Point[Asset Group]="","",VLOOKUP(Point[Combined Name],2,FALSE))</f>
        <v/>
      </c>
      <c r="BL369" s="14" t="str">
        <f>IF(Point[Asset Group]="","",VLOOKUP(Point[Size Class],size_class,2,FALSE))</f>
        <v/>
      </c>
      <c r="BM369" s="14" t="str">
        <f>IF(Point[Asset Group]="","",VLOOKUP(Point[Age Class],age_class,2,FALSE))</f>
        <v/>
      </c>
      <c r="BN369" s="14" t="str">
        <f>IF(Point[Girth (cm)]="","",Point[Girth (cm)])</f>
        <v/>
      </c>
      <c r="BO369" s="14" t="str">
        <f>IF(Point[Crown Radius (m)]="","",Point[Crown Radius (m)])</f>
        <v/>
      </c>
      <c r="BP369" s="14" t="str">
        <f>IF(Point[Asset Group]="","",VLOOKUP(Point[Rooting Environment],root_enviro,2,FALSE))</f>
        <v/>
      </c>
      <c r="BQ369" s="14" t="str">
        <f>IF(Point[Asset Group]="","",VLOOKUP(Point[Tree Surround],tree_surround,2,FALSE))</f>
        <v/>
      </c>
      <c r="BR369" s="14" t="str">
        <f>IF(Point[Asset Group]="","",VLOOKUP(Point[Tree Grill],yes_no,2,FALSE))</f>
        <v/>
      </c>
      <c r="BS369" s="14" t="str">
        <f>IF(Point[Asset Group]="","",VLOOKUP(Point[Tree Location],tree_location,2,FALSE))</f>
        <v/>
      </c>
    </row>
    <row r="370" spans="1:71" s="3" customFormat="1" x14ac:dyDescent="0.2">
      <c r="A370" s="3" t="str">
        <f>IF(Point[DWG File Name]="","",Point[DWG File Name])</f>
        <v/>
      </c>
      <c r="B370" s="3" t="str">
        <f>IF(Point[DWG Layer Name]="","",Point[DWG Layer Name])</f>
        <v/>
      </c>
      <c r="C370" s="3" t="str">
        <f>IF(Point[DWG Handle]="","",Point[DWG Handle])</f>
        <v/>
      </c>
      <c r="D370" s="58" t="str">
        <f>IF(Point[X]="","",Point[X])</f>
        <v/>
      </c>
      <c r="E370" s="58" t="str">
        <f>IF(Point[Y]="","",Point[Y])</f>
        <v/>
      </c>
      <c r="F370" s="3" t="str">
        <f>IF(Point[Replacement Asset]="","",Point[Replacement Asset])</f>
        <v/>
      </c>
      <c r="G370" s="3" t="str">
        <f>IF(Point[Asset ID]="","",UPPER(Point[Asset ID]))</f>
        <v/>
      </c>
      <c r="H370" s="3" t="str">
        <f>IF(Point[Asset Group]="","",VLOOKUP(Point[Asset Group],asset_grp_pt,4,FALSE))</f>
        <v/>
      </c>
      <c r="I370" s="3" t="str">
        <f>IF(Point[Asset Group]="","",VLOOKUP(Point[Asset Group],asset_grp_pt,2,FALSE))</f>
        <v/>
      </c>
      <c r="J370" s="3" t="str">
        <f>IF(Point[Asset Group]="","",VLOOKUP(Point[Asset Group],asset_grp_pt,3,FALSE))</f>
        <v/>
      </c>
      <c r="K370" s="3" t="str">
        <f>IF(Point[Asset Group]="","",VLOOKUP(Point[Asset Type],type_master_list,2,FALSE))</f>
        <v/>
      </c>
      <c r="L370" s="3" t="str">
        <f>IF(Point[Asset Name]="","",PROPER(Point[Asset Name]))</f>
        <v/>
      </c>
      <c r="M370" s="11" t="str">
        <f>IF(Point[Install Date]="","",Point[Install Date])</f>
        <v/>
      </c>
      <c r="N370" s="11" t="str">
        <f>IF(Point[Note]="","",PROPER(Point[Note]))</f>
        <v/>
      </c>
      <c r="O370" s="11" t="str">
        <f>IF(Point[Resource Consent Number]="","",UPPER(Point[Resource Consent Number]))</f>
        <v/>
      </c>
      <c r="P370" s="53" t="str">
        <f>IF(Point[Asset Unit Cost]="","",Point[Asset Unit Cost])</f>
        <v/>
      </c>
      <c r="Q370" s="11" t="str">
        <f>IF(Point[Added By]="","",UPPER(Point[Added By]))</f>
        <v/>
      </c>
      <c r="R370" s="11" t="str">
        <f>IF(Point[Added Date]="","",Point[Added Date])</f>
        <v/>
      </c>
      <c r="S370" s="14" t="str">
        <f>IF(Point[Z COORD]="","",Point[Z COORD])</f>
        <v/>
      </c>
      <c r="T370" s="14" t="str">
        <f>IF(Point[Asset Description]="","",PROPER(Point[Asset Description]))</f>
        <v/>
      </c>
      <c r="U370" s="14" t="str">
        <f>IF(Point[[Artist ]]="","",PROPER(Point[[Artist ]]))</f>
        <v/>
      </c>
      <c r="V370" s="14" t="str">
        <f>IF(Point[Material Notes]="","",PROPER(Point[Material Notes]))</f>
        <v/>
      </c>
      <c r="W370" s="14" t="str">
        <f>IF(Point[Dimension Notes]="","",Point[Dimension Notes])</f>
        <v/>
      </c>
      <c r="X370" s="14" t="str">
        <f>IF(Point[List]="","",VLOOKUP(Point[Burner Number],number,2,FALSE))</f>
        <v/>
      </c>
      <c r="Y370" s="14" t="str">
        <f>IF(Point[List]="","",VLOOKUP(Point[Fuel],bbq_fuel,2,FALSE))</f>
        <v/>
      </c>
      <c r="Z370" s="14" t="str">
        <f>IF(Point[List]="","",VLOOKUP(Point[Cabinet Material],bbq_material,2,FALSE))</f>
        <v/>
      </c>
      <c r="AA370" s="14" t="str">
        <f>IF(Point[Asset Group]="","",VLOOKUP(Point[Manufacturer],manufacturer,2,FALSE))</f>
        <v/>
      </c>
      <c r="AB370" s="14" t="str">
        <f>IF(Point[Uinsex WC]="","",Point[Uinsex WC])</f>
        <v/>
      </c>
      <c r="AC370" s="14" t="str">
        <f>IF(Point[Female WC]="","",Point[Female WC])</f>
        <v/>
      </c>
      <c r="AD370" s="14" t="str">
        <f>IF(Point[Male WC]="","",Point[Male WC])</f>
        <v/>
      </c>
      <c r="AE370" s="14" t="str">
        <f>IF(Point[Urinal]="","",Point[Urinal])</f>
        <v/>
      </c>
      <c r="AF370" s="14" t="str">
        <f>IF(Point[Disabled Unisex]="","",Point[Disabled Unisex])</f>
        <v/>
      </c>
      <c r="AG370" s="14" t="str">
        <f>IF(Point[Disabled Female]="","",Point[Disabled Female])</f>
        <v/>
      </c>
      <c r="AH370" s="14" t="str">
        <f>IF(Point[Disabled Male]="","",Point[Disabled Male])</f>
        <v/>
      </c>
      <c r="AI370" s="14" t="str">
        <f>IF(Point[Asset Group]="","",VLOOKUP(Point[Handrail],yes_no,2,FALSE))</f>
        <v/>
      </c>
      <c r="AJ370" s="14" t="str">
        <f>IF(Point[Asset Group]="","",VLOOKUP(Point[Baby Changing],yes_no,2,FALSE))</f>
        <v/>
      </c>
      <c r="AK370" s="14" t="str">
        <f>IF(Point[Asset Group]="","",VLOOKUP(Point[Service Room],yes_no,2,FALSE))</f>
        <v/>
      </c>
      <c r="AL370" s="14" t="str">
        <f>IF(Point[Asset Group]="","",VLOOKUP(Point[Service Tap],service_tap,2,FALSE))</f>
        <v/>
      </c>
      <c r="AM370" s="14" t="str">
        <f>IF(Point[Asset Group]="","",VLOOKUP(Point[Heating Type],wc_heating,2,FALSE))</f>
        <v/>
      </c>
      <c r="AN370" s="14" t="str">
        <f>IF(Point[Asset Group]="","",VLOOKUP(Point[Power Supply],power_supply,2,FALSE))</f>
        <v/>
      </c>
      <c r="AO370" s="14" t="str">
        <f>IF(Point[Asset Group]="","",VLOOKUP(Point[Waste Water],waste_water,2,FALSE))</f>
        <v/>
      </c>
      <c r="AP370" s="14" t="str">
        <f>IF(Point[Asset Group]="","",VLOOKUP(Point[Furniture SubType],subdom_master_gdb,2,FALSE))</f>
        <v/>
      </c>
      <c r="AQ370" s="14" t="str">
        <f>IF(Point[Asset Group]="","",VLOOKUP(Point[Concrete Pad],yes_no,2,FALSE))</f>
        <v/>
      </c>
      <c r="AR370" s="14" t="str">
        <f>IF(Point[Asset Group]="","",VLOOKUP(Point[Material],material_master,2,FALSE))</f>
        <v/>
      </c>
      <c r="AS370" s="14" t="str">
        <f>IF(Point[Asset Group]="","",VLOOKUP(Point[Plumbing],irrigation_plumbing,2,FALSE))</f>
        <v/>
      </c>
      <c r="AT370" s="14" t="str">
        <f>IF(Point[Asset Group]="","",VLOOKUP(Point[Sprinklers],irrigation_sprinklers,2,FALSE))</f>
        <v/>
      </c>
      <c r="AU370" s="14" t="str">
        <f>IF(Point[Asset Group]="","",VLOOKUP(Point[System],irrigation_system,2,FALSE))</f>
        <v/>
      </c>
      <c r="AV370" s="14" t="str">
        <f>IF(Point[Asset Group]="","",VLOOKUP(Point[Status],irrigation_status,2,FALSE))</f>
        <v/>
      </c>
      <c r="AW370" s="11" t="str">
        <f>IF(Point[Date of manufacture]="","",Point[Date of manufacture])</f>
        <v/>
      </c>
      <c r="AX370" s="14" t="str">
        <f>IF(Point[Asset Group]="","",VLOOKUP(Point[Sign Purpose],sign_purpose,2,FALSE))</f>
        <v/>
      </c>
      <c r="AY370" s="14" t="str">
        <f>IF(Point[Asset Group]="","",VLOOKUP(Point[Sign Material],material_master,2,FALSE))</f>
        <v/>
      </c>
      <c r="AZ370" s="14" t="str">
        <f>IF(Point[Asset Group]="","",VLOOKUP(Point[Affixed To],sign_affix,2,FALSE))</f>
        <v/>
      </c>
      <c r="BA370" s="14" t="str">
        <f>IF(Point[Size HxB mm]="","",Point[Size HxB mm])</f>
        <v/>
      </c>
      <c r="BB370" s="14" t="str">
        <f>IF(Point[Height m]="","",Point[Height m])</f>
        <v/>
      </c>
      <c r="BC370" s="14" t="str">
        <f>IF(Point[Asset Group]="","",VLOOKUP(Point[Post Material],material_master,2,FALSE))</f>
        <v/>
      </c>
      <c r="BD370" s="14" t="str">
        <f>IF(Point[Asset Group]="","",VLOOKUP(Point[Post Number],number,2,FALSE))</f>
        <v/>
      </c>
      <c r="BE370" s="14" t="str">
        <f>IF(Point[Asset Group]="","",VLOOKUP(Point[Structure SubType],subdom_master_gdb,2,FALSE))</f>
        <v/>
      </c>
      <c r="BF370" s="14" t="str">
        <f>IF(Point[Area m2]="","",Point[Area m2])</f>
        <v/>
      </c>
      <c r="BG370" s="14" t="str">
        <f>IF(Point[Length m]="","",Point[Length m])</f>
        <v/>
      </c>
      <c r="BH370" s="14" t="str">
        <f>IF(Point[Width m]="","",Point[Width m])</f>
        <v/>
      </c>
      <c r="BI370" s="14" t="str">
        <f>IF(Point[Diameter m]="","",Point[Diameter m])</f>
        <v/>
      </c>
      <c r="BJ370" s="14" t="str">
        <f>IF(Point[Asset Group]="","",VLOOKUP(Point[Number of Pipes],number,2,FALSE))</f>
        <v/>
      </c>
      <c r="BK370" s="14" t="str">
        <f>IF(Point[Asset Group]="","",VLOOKUP(Point[Combined Name],2,FALSE))</f>
        <v/>
      </c>
      <c r="BL370" s="14" t="str">
        <f>IF(Point[Asset Group]="","",VLOOKUP(Point[Size Class],size_class,2,FALSE))</f>
        <v/>
      </c>
      <c r="BM370" s="14" t="str">
        <f>IF(Point[Asset Group]="","",VLOOKUP(Point[Age Class],age_class,2,FALSE))</f>
        <v/>
      </c>
      <c r="BN370" s="14" t="str">
        <f>IF(Point[Girth (cm)]="","",Point[Girth (cm)])</f>
        <v/>
      </c>
      <c r="BO370" s="14" t="str">
        <f>IF(Point[Crown Radius (m)]="","",Point[Crown Radius (m)])</f>
        <v/>
      </c>
      <c r="BP370" s="14" t="str">
        <f>IF(Point[Asset Group]="","",VLOOKUP(Point[Rooting Environment],root_enviro,2,FALSE))</f>
        <v/>
      </c>
      <c r="BQ370" s="14" t="str">
        <f>IF(Point[Asset Group]="","",VLOOKUP(Point[Tree Surround],tree_surround,2,FALSE))</f>
        <v/>
      </c>
      <c r="BR370" s="14" t="str">
        <f>IF(Point[Asset Group]="","",VLOOKUP(Point[Tree Grill],yes_no,2,FALSE))</f>
        <v/>
      </c>
      <c r="BS370" s="14" t="str">
        <f>IF(Point[Asset Group]="","",VLOOKUP(Point[Tree Location],tree_location,2,FALSE))</f>
        <v/>
      </c>
    </row>
    <row r="371" spans="1:71" s="3" customFormat="1" x14ac:dyDescent="0.2">
      <c r="A371" s="3" t="str">
        <f>IF(Point[DWG File Name]="","",Point[DWG File Name])</f>
        <v/>
      </c>
      <c r="B371" s="3" t="str">
        <f>IF(Point[DWG Layer Name]="","",Point[DWG Layer Name])</f>
        <v/>
      </c>
      <c r="C371" s="3" t="str">
        <f>IF(Point[DWG Handle]="","",Point[DWG Handle])</f>
        <v/>
      </c>
      <c r="D371" s="58" t="str">
        <f>IF(Point[X]="","",Point[X])</f>
        <v/>
      </c>
      <c r="E371" s="58" t="str">
        <f>IF(Point[Y]="","",Point[Y])</f>
        <v/>
      </c>
      <c r="F371" s="3" t="str">
        <f>IF(Point[Replacement Asset]="","",Point[Replacement Asset])</f>
        <v/>
      </c>
      <c r="G371" s="3" t="str">
        <f>IF(Point[Asset ID]="","",UPPER(Point[Asset ID]))</f>
        <v/>
      </c>
      <c r="H371" s="3" t="str">
        <f>IF(Point[Asset Group]="","",VLOOKUP(Point[Asset Group],asset_grp_pt,4,FALSE))</f>
        <v/>
      </c>
      <c r="I371" s="3" t="str">
        <f>IF(Point[Asset Group]="","",VLOOKUP(Point[Asset Group],asset_grp_pt,2,FALSE))</f>
        <v/>
      </c>
      <c r="J371" s="3" t="str">
        <f>IF(Point[Asset Group]="","",VLOOKUP(Point[Asset Group],asset_grp_pt,3,FALSE))</f>
        <v/>
      </c>
      <c r="K371" s="3" t="str">
        <f>IF(Point[Asset Group]="","",VLOOKUP(Point[Asset Type],type_master_list,2,FALSE))</f>
        <v/>
      </c>
      <c r="L371" s="3" t="str">
        <f>IF(Point[Asset Name]="","",PROPER(Point[Asset Name]))</f>
        <v/>
      </c>
      <c r="M371" s="11" t="str">
        <f>IF(Point[Install Date]="","",Point[Install Date])</f>
        <v/>
      </c>
      <c r="N371" s="11" t="str">
        <f>IF(Point[Note]="","",PROPER(Point[Note]))</f>
        <v/>
      </c>
      <c r="O371" s="11" t="str">
        <f>IF(Point[Resource Consent Number]="","",UPPER(Point[Resource Consent Number]))</f>
        <v/>
      </c>
      <c r="P371" s="53" t="str">
        <f>IF(Point[Asset Unit Cost]="","",Point[Asset Unit Cost])</f>
        <v/>
      </c>
      <c r="Q371" s="11" t="str">
        <f>IF(Point[Added By]="","",UPPER(Point[Added By]))</f>
        <v/>
      </c>
      <c r="R371" s="11" t="str">
        <f>IF(Point[Added Date]="","",Point[Added Date])</f>
        <v/>
      </c>
      <c r="S371" s="14" t="str">
        <f>IF(Point[Z COORD]="","",Point[Z COORD])</f>
        <v/>
      </c>
      <c r="T371" s="14" t="str">
        <f>IF(Point[Asset Description]="","",PROPER(Point[Asset Description]))</f>
        <v/>
      </c>
      <c r="U371" s="14" t="str">
        <f>IF(Point[[Artist ]]="","",PROPER(Point[[Artist ]]))</f>
        <v/>
      </c>
      <c r="V371" s="14" t="str">
        <f>IF(Point[Material Notes]="","",PROPER(Point[Material Notes]))</f>
        <v/>
      </c>
      <c r="W371" s="14" t="str">
        <f>IF(Point[Dimension Notes]="","",Point[Dimension Notes])</f>
        <v/>
      </c>
      <c r="X371" s="14" t="str">
        <f>IF(Point[List]="","",VLOOKUP(Point[Burner Number],number,2,FALSE))</f>
        <v/>
      </c>
      <c r="Y371" s="14" t="str">
        <f>IF(Point[List]="","",VLOOKUP(Point[Fuel],bbq_fuel,2,FALSE))</f>
        <v/>
      </c>
      <c r="Z371" s="14" t="str">
        <f>IF(Point[List]="","",VLOOKUP(Point[Cabinet Material],bbq_material,2,FALSE))</f>
        <v/>
      </c>
      <c r="AA371" s="14" t="str">
        <f>IF(Point[Asset Group]="","",VLOOKUP(Point[Manufacturer],manufacturer,2,FALSE))</f>
        <v/>
      </c>
      <c r="AB371" s="14" t="str">
        <f>IF(Point[Uinsex WC]="","",Point[Uinsex WC])</f>
        <v/>
      </c>
      <c r="AC371" s="14" t="str">
        <f>IF(Point[Female WC]="","",Point[Female WC])</f>
        <v/>
      </c>
      <c r="AD371" s="14" t="str">
        <f>IF(Point[Male WC]="","",Point[Male WC])</f>
        <v/>
      </c>
      <c r="AE371" s="14" t="str">
        <f>IF(Point[Urinal]="","",Point[Urinal])</f>
        <v/>
      </c>
      <c r="AF371" s="14" t="str">
        <f>IF(Point[Disabled Unisex]="","",Point[Disabled Unisex])</f>
        <v/>
      </c>
      <c r="AG371" s="14" t="str">
        <f>IF(Point[Disabled Female]="","",Point[Disabled Female])</f>
        <v/>
      </c>
      <c r="AH371" s="14" t="str">
        <f>IF(Point[Disabled Male]="","",Point[Disabled Male])</f>
        <v/>
      </c>
      <c r="AI371" s="14" t="str">
        <f>IF(Point[Asset Group]="","",VLOOKUP(Point[Handrail],yes_no,2,FALSE))</f>
        <v/>
      </c>
      <c r="AJ371" s="14" t="str">
        <f>IF(Point[Asset Group]="","",VLOOKUP(Point[Baby Changing],yes_no,2,FALSE))</f>
        <v/>
      </c>
      <c r="AK371" s="14" t="str">
        <f>IF(Point[Asset Group]="","",VLOOKUP(Point[Service Room],yes_no,2,FALSE))</f>
        <v/>
      </c>
      <c r="AL371" s="14" t="str">
        <f>IF(Point[Asset Group]="","",VLOOKUP(Point[Service Tap],service_tap,2,FALSE))</f>
        <v/>
      </c>
      <c r="AM371" s="14" t="str">
        <f>IF(Point[Asset Group]="","",VLOOKUP(Point[Heating Type],wc_heating,2,FALSE))</f>
        <v/>
      </c>
      <c r="AN371" s="14" t="str">
        <f>IF(Point[Asset Group]="","",VLOOKUP(Point[Power Supply],power_supply,2,FALSE))</f>
        <v/>
      </c>
      <c r="AO371" s="14" t="str">
        <f>IF(Point[Asset Group]="","",VLOOKUP(Point[Waste Water],waste_water,2,FALSE))</f>
        <v/>
      </c>
      <c r="AP371" s="14" t="str">
        <f>IF(Point[Asset Group]="","",VLOOKUP(Point[Furniture SubType],subdom_master_gdb,2,FALSE))</f>
        <v/>
      </c>
      <c r="AQ371" s="14" t="str">
        <f>IF(Point[Asset Group]="","",VLOOKUP(Point[Concrete Pad],yes_no,2,FALSE))</f>
        <v/>
      </c>
      <c r="AR371" s="14" t="str">
        <f>IF(Point[Asset Group]="","",VLOOKUP(Point[Material],material_master,2,FALSE))</f>
        <v/>
      </c>
      <c r="AS371" s="14" t="str">
        <f>IF(Point[Asset Group]="","",VLOOKUP(Point[Plumbing],irrigation_plumbing,2,FALSE))</f>
        <v/>
      </c>
      <c r="AT371" s="14" t="str">
        <f>IF(Point[Asset Group]="","",VLOOKUP(Point[Sprinklers],irrigation_sprinklers,2,FALSE))</f>
        <v/>
      </c>
      <c r="AU371" s="14" t="str">
        <f>IF(Point[Asset Group]="","",VLOOKUP(Point[System],irrigation_system,2,FALSE))</f>
        <v/>
      </c>
      <c r="AV371" s="14" t="str">
        <f>IF(Point[Asset Group]="","",VLOOKUP(Point[Status],irrigation_status,2,FALSE))</f>
        <v/>
      </c>
      <c r="AW371" s="11" t="str">
        <f>IF(Point[Date of manufacture]="","",Point[Date of manufacture])</f>
        <v/>
      </c>
      <c r="AX371" s="14" t="str">
        <f>IF(Point[Asset Group]="","",VLOOKUP(Point[Sign Purpose],sign_purpose,2,FALSE))</f>
        <v/>
      </c>
      <c r="AY371" s="14" t="str">
        <f>IF(Point[Asset Group]="","",VLOOKUP(Point[Sign Material],material_master,2,FALSE))</f>
        <v/>
      </c>
      <c r="AZ371" s="14" t="str">
        <f>IF(Point[Asset Group]="","",VLOOKUP(Point[Affixed To],sign_affix,2,FALSE))</f>
        <v/>
      </c>
      <c r="BA371" s="14" t="str">
        <f>IF(Point[Size HxB mm]="","",Point[Size HxB mm])</f>
        <v/>
      </c>
      <c r="BB371" s="14" t="str">
        <f>IF(Point[Height m]="","",Point[Height m])</f>
        <v/>
      </c>
      <c r="BC371" s="14" t="str">
        <f>IF(Point[Asset Group]="","",VLOOKUP(Point[Post Material],material_master,2,FALSE))</f>
        <v/>
      </c>
      <c r="BD371" s="14" t="str">
        <f>IF(Point[Asset Group]="","",VLOOKUP(Point[Post Number],number,2,FALSE))</f>
        <v/>
      </c>
      <c r="BE371" s="14" t="str">
        <f>IF(Point[Asset Group]="","",VLOOKUP(Point[Structure SubType],subdom_master_gdb,2,FALSE))</f>
        <v/>
      </c>
      <c r="BF371" s="14" t="str">
        <f>IF(Point[Area m2]="","",Point[Area m2])</f>
        <v/>
      </c>
      <c r="BG371" s="14" t="str">
        <f>IF(Point[Length m]="","",Point[Length m])</f>
        <v/>
      </c>
      <c r="BH371" s="14" t="str">
        <f>IF(Point[Width m]="","",Point[Width m])</f>
        <v/>
      </c>
      <c r="BI371" s="14" t="str">
        <f>IF(Point[Diameter m]="","",Point[Diameter m])</f>
        <v/>
      </c>
      <c r="BJ371" s="14" t="str">
        <f>IF(Point[Asset Group]="","",VLOOKUP(Point[Number of Pipes],number,2,FALSE))</f>
        <v/>
      </c>
      <c r="BK371" s="14" t="str">
        <f>IF(Point[Asset Group]="","",VLOOKUP(Point[Combined Name],2,FALSE))</f>
        <v/>
      </c>
      <c r="BL371" s="14" t="str">
        <f>IF(Point[Asset Group]="","",VLOOKUP(Point[Size Class],size_class,2,FALSE))</f>
        <v/>
      </c>
      <c r="BM371" s="14" t="str">
        <f>IF(Point[Asset Group]="","",VLOOKUP(Point[Age Class],age_class,2,FALSE))</f>
        <v/>
      </c>
      <c r="BN371" s="14" t="str">
        <f>IF(Point[Girth (cm)]="","",Point[Girth (cm)])</f>
        <v/>
      </c>
      <c r="BO371" s="14" t="str">
        <f>IF(Point[Crown Radius (m)]="","",Point[Crown Radius (m)])</f>
        <v/>
      </c>
      <c r="BP371" s="14" t="str">
        <f>IF(Point[Asset Group]="","",VLOOKUP(Point[Rooting Environment],root_enviro,2,FALSE))</f>
        <v/>
      </c>
      <c r="BQ371" s="14" t="str">
        <f>IF(Point[Asset Group]="","",VLOOKUP(Point[Tree Surround],tree_surround,2,FALSE))</f>
        <v/>
      </c>
      <c r="BR371" s="14" t="str">
        <f>IF(Point[Asset Group]="","",VLOOKUP(Point[Tree Grill],yes_no,2,FALSE))</f>
        <v/>
      </c>
      <c r="BS371" s="14" t="str">
        <f>IF(Point[Asset Group]="","",VLOOKUP(Point[Tree Location],tree_location,2,FALSE))</f>
        <v/>
      </c>
    </row>
    <row r="372" spans="1:71" s="3" customFormat="1" x14ac:dyDescent="0.2">
      <c r="A372" s="3" t="str">
        <f>IF(Point[DWG File Name]="","",Point[DWG File Name])</f>
        <v/>
      </c>
      <c r="B372" s="3" t="str">
        <f>IF(Point[DWG Layer Name]="","",Point[DWG Layer Name])</f>
        <v/>
      </c>
      <c r="C372" s="3" t="str">
        <f>IF(Point[DWG Handle]="","",Point[DWG Handle])</f>
        <v/>
      </c>
      <c r="D372" s="58" t="str">
        <f>IF(Point[X]="","",Point[X])</f>
        <v/>
      </c>
      <c r="E372" s="58" t="str">
        <f>IF(Point[Y]="","",Point[Y])</f>
        <v/>
      </c>
      <c r="F372" s="3" t="str">
        <f>IF(Point[Replacement Asset]="","",Point[Replacement Asset])</f>
        <v/>
      </c>
      <c r="G372" s="3" t="str">
        <f>IF(Point[Asset ID]="","",UPPER(Point[Asset ID]))</f>
        <v/>
      </c>
      <c r="H372" s="3" t="str">
        <f>IF(Point[Asset Group]="","",VLOOKUP(Point[Asset Group],asset_grp_pt,4,FALSE))</f>
        <v/>
      </c>
      <c r="I372" s="3" t="str">
        <f>IF(Point[Asset Group]="","",VLOOKUP(Point[Asset Group],asset_grp_pt,2,FALSE))</f>
        <v/>
      </c>
      <c r="J372" s="3" t="str">
        <f>IF(Point[Asset Group]="","",VLOOKUP(Point[Asset Group],asset_grp_pt,3,FALSE))</f>
        <v/>
      </c>
      <c r="K372" s="3" t="str">
        <f>IF(Point[Asset Group]="","",VLOOKUP(Point[Asset Type],type_master_list,2,FALSE))</f>
        <v/>
      </c>
      <c r="L372" s="3" t="str">
        <f>IF(Point[Asset Name]="","",PROPER(Point[Asset Name]))</f>
        <v/>
      </c>
      <c r="M372" s="11" t="str">
        <f>IF(Point[Install Date]="","",Point[Install Date])</f>
        <v/>
      </c>
      <c r="N372" s="11" t="str">
        <f>IF(Point[Note]="","",PROPER(Point[Note]))</f>
        <v/>
      </c>
      <c r="O372" s="11" t="str">
        <f>IF(Point[Resource Consent Number]="","",UPPER(Point[Resource Consent Number]))</f>
        <v/>
      </c>
      <c r="P372" s="53" t="str">
        <f>IF(Point[Asset Unit Cost]="","",Point[Asset Unit Cost])</f>
        <v/>
      </c>
      <c r="Q372" s="11" t="str">
        <f>IF(Point[Added By]="","",UPPER(Point[Added By]))</f>
        <v/>
      </c>
      <c r="R372" s="11" t="str">
        <f>IF(Point[Added Date]="","",Point[Added Date])</f>
        <v/>
      </c>
      <c r="S372" s="14" t="str">
        <f>IF(Point[Z COORD]="","",Point[Z COORD])</f>
        <v/>
      </c>
      <c r="T372" s="14" t="str">
        <f>IF(Point[Asset Description]="","",PROPER(Point[Asset Description]))</f>
        <v/>
      </c>
      <c r="U372" s="14" t="str">
        <f>IF(Point[[Artist ]]="","",PROPER(Point[[Artist ]]))</f>
        <v/>
      </c>
      <c r="V372" s="14" t="str">
        <f>IF(Point[Material Notes]="","",PROPER(Point[Material Notes]))</f>
        <v/>
      </c>
      <c r="W372" s="14" t="str">
        <f>IF(Point[Dimension Notes]="","",Point[Dimension Notes])</f>
        <v/>
      </c>
      <c r="X372" s="14" t="str">
        <f>IF(Point[List]="","",VLOOKUP(Point[Burner Number],number,2,FALSE))</f>
        <v/>
      </c>
      <c r="Y372" s="14" t="str">
        <f>IF(Point[List]="","",VLOOKUP(Point[Fuel],bbq_fuel,2,FALSE))</f>
        <v/>
      </c>
      <c r="Z372" s="14" t="str">
        <f>IF(Point[List]="","",VLOOKUP(Point[Cabinet Material],bbq_material,2,FALSE))</f>
        <v/>
      </c>
      <c r="AA372" s="14" t="str">
        <f>IF(Point[Asset Group]="","",VLOOKUP(Point[Manufacturer],manufacturer,2,FALSE))</f>
        <v/>
      </c>
      <c r="AB372" s="14" t="str">
        <f>IF(Point[Uinsex WC]="","",Point[Uinsex WC])</f>
        <v/>
      </c>
      <c r="AC372" s="14" t="str">
        <f>IF(Point[Female WC]="","",Point[Female WC])</f>
        <v/>
      </c>
      <c r="AD372" s="14" t="str">
        <f>IF(Point[Male WC]="","",Point[Male WC])</f>
        <v/>
      </c>
      <c r="AE372" s="14" t="str">
        <f>IF(Point[Urinal]="","",Point[Urinal])</f>
        <v/>
      </c>
      <c r="AF372" s="14" t="str">
        <f>IF(Point[Disabled Unisex]="","",Point[Disabled Unisex])</f>
        <v/>
      </c>
      <c r="AG372" s="14" t="str">
        <f>IF(Point[Disabled Female]="","",Point[Disabled Female])</f>
        <v/>
      </c>
      <c r="AH372" s="14" t="str">
        <f>IF(Point[Disabled Male]="","",Point[Disabled Male])</f>
        <v/>
      </c>
      <c r="AI372" s="14" t="str">
        <f>IF(Point[Asset Group]="","",VLOOKUP(Point[Handrail],yes_no,2,FALSE))</f>
        <v/>
      </c>
      <c r="AJ372" s="14" t="str">
        <f>IF(Point[Asset Group]="","",VLOOKUP(Point[Baby Changing],yes_no,2,FALSE))</f>
        <v/>
      </c>
      <c r="AK372" s="14" t="str">
        <f>IF(Point[Asset Group]="","",VLOOKUP(Point[Service Room],yes_no,2,FALSE))</f>
        <v/>
      </c>
      <c r="AL372" s="14" t="str">
        <f>IF(Point[Asset Group]="","",VLOOKUP(Point[Service Tap],service_tap,2,FALSE))</f>
        <v/>
      </c>
      <c r="AM372" s="14" t="str">
        <f>IF(Point[Asset Group]="","",VLOOKUP(Point[Heating Type],wc_heating,2,FALSE))</f>
        <v/>
      </c>
      <c r="AN372" s="14" t="str">
        <f>IF(Point[Asset Group]="","",VLOOKUP(Point[Power Supply],power_supply,2,FALSE))</f>
        <v/>
      </c>
      <c r="AO372" s="14" t="str">
        <f>IF(Point[Asset Group]="","",VLOOKUP(Point[Waste Water],waste_water,2,FALSE))</f>
        <v/>
      </c>
      <c r="AP372" s="14" t="str">
        <f>IF(Point[Asset Group]="","",VLOOKUP(Point[Furniture SubType],subdom_master_gdb,2,FALSE))</f>
        <v/>
      </c>
      <c r="AQ372" s="14" t="str">
        <f>IF(Point[Asset Group]="","",VLOOKUP(Point[Concrete Pad],yes_no,2,FALSE))</f>
        <v/>
      </c>
      <c r="AR372" s="14" t="str">
        <f>IF(Point[Asset Group]="","",VLOOKUP(Point[Material],material_master,2,FALSE))</f>
        <v/>
      </c>
      <c r="AS372" s="14" t="str">
        <f>IF(Point[Asset Group]="","",VLOOKUP(Point[Plumbing],irrigation_plumbing,2,FALSE))</f>
        <v/>
      </c>
      <c r="AT372" s="14" t="str">
        <f>IF(Point[Asset Group]="","",VLOOKUP(Point[Sprinklers],irrigation_sprinklers,2,FALSE))</f>
        <v/>
      </c>
      <c r="AU372" s="14" t="str">
        <f>IF(Point[Asset Group]="","",VLOOKUP(Point[System],irrigation_system,2,FALSE))</f>
        <v/>
      </c>
      <c r="AV372" s="14" t="str">
        <f>IF(Point[Asset Group]="","",VLOOKUP(Point[Status],irrigation_status,2,FALSE))</f>
        <v/>
      </c>
      <c r="AW372" s="11" t="str">
        <f>IF(Point[Date of manufacture]="","",Point[Date of manufacture])</f>
        <v/>
      </c>
      <c r="AX372" s="14" t="str">
        <f>IF(Point[Asset Group]="","",VLOOKUP(Point[Sign Purpose],sign_purpose,2,FALSE))</f>
        <v/>
      </c>
      <c r="AY372" s="14" t="str">
        <f>IF(Point[Asset Group]="","",VLOOKUP(Point[Sign Material],material_master,2,FALSE))</f>
        <v/>
      </c>
      <c r="AZ372" s="14" t="str">
        <f>IF(Point[Asset Group]="","",VLOOKUP(Point[Affixed To],sign_affix,2,FALSE))</f>
        <v/>
      </c>
      <c r="BA372" s="14" t="str">
        <f>IF(Point[Size HxB mm]="","",Point[Size HxB mm])</f>
        <v/>
      </c>
      <c r="BB372" s="14" t="str">
        <f>IF(Point[Height m]="","",Point[Height m])</f>
        <v/>
      </c>
      <c r="BC372" s="14" t="str">
        <f>IF(Point[Asset Group]="","",VLOOKUP(Point[Post Material],material_master,2,FALSE))</f>
        <v/>
      </c>
      <c r="BD372" s="14" t="str">
        <f>IF(Point[Asset Group]="","",VLOOKUP(Point[Post Number],number,2,FALSE))</f>
        <v/>
      </c>
      <c r="BE372" s="14" t="str">
        <f>IF(Point[Asset Group]="","",VLOOKUP(Point[Structure SubType],subdom_master_gdb,2,FALSE))</f>
        <v/>
      </c>
      <c r="BF372" s="14" t="str">
        <f>IF(Point[Area m2]="","",Point[Area m2])</f>
        <v/>
      </c>
      <c r="BG372" s="14" t="str">
        <f>IF(Point[Length m]="","",Point[Length m])</f>
        <v/>
      </c>
      <c r="BH372" s="14" t="str">
        <f>IF(Point[Width m]="","",Point[Width m])</f>
        <v/>
      </c>
      <c r="BI372" s="14" t="str">
        <f>IF(Point[Diameter m]="","",Point[Diameter m])</f>
        <v/>
      </c>
      <c r="BJ372" s="14" t="str">
        <f>IF(Point[Asset Group]="","",VLOOKUP(Point[Number of Pipes],number,2,FALSE))</f>
        <v/>
      </c>
      <c r="BK372" s="14" t="str">
        <f>IF(Point[Asset Group]="","",VLOOKUP(Point[Combined Name],2,FALSE))</f>
        <v/>
      </c>
      <c r="BL372" s="14" t="str">
        <f>IF(Point[Asset Group]="","",VLOOKUP(Point[Size Class],size_class,2,FALSE))</f>
        <v/>
      </c>
      <c r="BM372" s="14" t="str">
        <f>IF(Point[Asset Group]="","",VLOOKUP(Point[Age Class],age_class,2,FALSE))</f>
        <v/>
      </c>
      <c r="BN372" s="14" t="str">
        <f>IF(Point[Girth (cm)]="","",Point[Girth (cm)])</f>
        <v/>
      </c>
      <c r="BO372" s="14" t="str">
        <f>IF(Point[Crown Radius (m)]="","",Point[Crown Radius (m)])</f>
        <v/>
      </c>
      <c r="BP372" s="14" t="str">
        <f>IF(Point[Asset Group]="","",VLOOKUP(Point[Rooting Environment],root_enviro,2,FALSE))</f>
        <v/>
      </c>
      <c r="BQ372" s="14" t="str">
        <f>IF(Point[Asset Group]="","",VLOOKUP(Point[Tree Surround],tree_surround,2,FALSE))</f>
        <v/>
      </c>
      <c r="BR372" s="14" t="str">
        <f>IF(Point[Asset Group]="","",VLOOKUP(Point[Tree Grill],yes_no,2,FALSE))</f>
        <v/>
      </c>
      <c r="BS372" s="14" t="str">
        <f>IF(Point[Asset Group]="","",VLOOKUP(Point[Tree Location],tree_location,2,FALSE))</f>
        <v/>
      </c>
    </row>
    <row r="373" spans="1:71" s="3" customFormat="1" x14ac:dyDescent="0.2">
      <c r="A373" s="3" t="str">
        <f>IF(Point[DWG File Name]="","",Point[DWG File Name])</f>
        <v/>
      </c>
      <c r="B373" s="3" t="str">
        <f>IF(Point[DWG Layer Name]="","",Point[DWG Layer Name])</f>
        <v/>
      </c>
      <c r="C373" s="3" t="str">
        <f>IF(Point[DWG Handle]="","",Point[DWG Handle])</f>
        <v/>
      </c>
      <c r="D373" s="58" t="str">
        <f>IF(Point[X]="","",Point[X])</f>
        <v/>
      </c>
      <c r="E373" s="58" t="str">
        <f>IF(Point[Y]="","",Point[Y])</f>
        <v/>
      </c>
      <c r="F373" s="3" t="str">
        <f>IF(Point[Replacement Asset]="","",Point[Replacement Asset])</f>
        <v/>
      </c>
      <c r="G373" s="3" t="str">
        <f>IF(Point[Asset ID]="","",UPPER(Point[Asset ID]))</f>
        <v/>
      </c>
      <c r="H373" s="3" t="str">
        <f>IF(Point[Asset Group]="","",VLOOKUP(Point[Asset Group],asset_grp_pt,4,FALSE))</f>
        <v/>
      </c>
      <c r="I373" s="3" t="str">
        <f>IF(Point[Asset Group]="","",VLOOKUP(Point[Asset Group],asset_grp_pt,2,FALSE))</f>
        <v/>
      </c>
      <c r="J373" s="3" t="str">
        <f>IF(Point[Asset Group]="","",VLOOKUP(Point[Asset Group],asset_grp_pt,3,FALSE))</f>
        <v/>
      </c>
      <c r="K373" s="3" t="str">
        <f>IF(Point[Asset Group]="","",VLOOKUP(Point[Asset Type],type_master_list,2,FALSE))</f>
        <v/>
      </c>
      <c r="L373" s="3" t="str">
        <f>IF(Point[Asset Name]="","",PROPER(Point[Asset Name]))</f>
        <v/>
      </c>
      <c r="M373" s="11" t="str">
        <f>IF(Point[Install Date]="","",Point[Install Date])</f>
        <v/>
      </c>
      <c r="N373" s="11" t="str">
        <f>IF(Point[Note]="","",PROPER(Point[Note]))</f>
        <v/>
      </c>
      <c r="O373" s="11" t="str">
        <f>IF(Point[Resource Consent Number]="","",UPPER(Point[Resource Consent Number]))</f>
        <v/>
      </c>
      <c r="P373" s="53" t="str">
        <f>IF(Point[Asset Unit Cost]="","",Point[Asset Unit Cost])</f>
        <v/>
      </c>
      <c r="Q373" s="11" t="str">
        <f>IF(Point[Added By]="","",UPPER(Point[Added By]))</f>
        <v/>
      </c>
      <c r="R373" s="11" t="str">
        <f>IF(Point[Added Date]="","",Point[Added Date])</f>
        <v/>
      </c>
      <c r="S373" s="14" t="str">
        <f>IF(Point[Z COORD]="","",Point[Z COORD])</f>
        <v/>
      </c>
      <c r="T373" s="14" t="str">
        <f>IF(Point[Asset Description]="","",PROPER(Point[Asset Description]))</f>
        <v/>
      </c>
      <c r="U373" s="14" t="str">
        <f>IF(Point[[Artist ]]="","",PROPER(Point[[Artist ]]))</f>
        <v/>
      </c>
      <c r="V373" s="14" t="str">
        <f>IF(Point[Material Notes]="","",PROPER(Point[Material Notes]))</f>
        <v/>
      </c>
      <c r="W373" s="14" t="str">
        <f>IF(Point[Dimension Notes]="","",Point[Dimension Notes])</f>
        <v/>
      </c>
      <c r="X373" s="14" t="str">
        <f>IF(Point[List]="","",VLOOKUP(Point[Burner Number],number,2,FALSE))</f>
        <v/>
      </c>
      <c r="Y373" s="14" t="str">
        <f>IF(Point[List]="","",VLOOKUP(Point[Fuel],bbq_fuel,2,FALSE))</f>
        <v/>
      </c>
      <c r="Z373" s="14" t="str">
        <f>IF(Point[List]="","",VLOOKUP(Point[Cabinet Material],bbq_material,2,FALSE))</f>
        <v/>
      </c>
      <c r="AA373" s="14" t="str">
        <f>IF(Point[Asset Group]="","",VLOOKUP(Point[Manufacturer],manufacturer,2,FALSE))</f>
        <v/>
      </c>
      <c r="AB373" s="14" t="str">
        <f>IF(Point[Uinsex WC]="","",Point[Uinsex WC])</f>
        <v/>
      </c>
      <c r="AC373" s="14" t="str">
        <f>IF(Point[Female WC]="","",Point[Female WC])</f>
        <v/>
      </c>
      <c r="AD373" s="14" t="str">
        <f>IF(Point[Male WC]="","",Point[Male WC])</f>
        <v/>
      </c>
      <c r="AE373" s="14" t="str">
        <f>IF(Point[Urinal]="","",Point[Urinal])</f>
        <v/>
      </c>
      <c r="AF373" s="14" t="str">
        <f>IF(Point[Disabled Unisex]="","",Point[Disabled Unisex])</f>
        <v/>
      </c>
      <c r="AG373" s="14" t="str">
        <f>IF(Point[Disabled Female]="","",Point[Disabled Female])</f>
        <v/>
      </c>
      <c r="AH373" s="14" t="str">
        <f>IF(Point[Disabled Male]="","",Point[Disabled Male])</f>
        <v/>
      </c>
      <c r="AI373" s="14" t="str">
        <f>IF(Point[Asset Group]="","",VLOOKUP(Point[Handrail],yes_no,2,FALSE))</f>
        <v/>
      </c>
      <c r="AJ373" s="14" t="str">
        <f>IF(Point[Asset Group]="","",VLOOKUP(Point[Baby Changing],yes_no,2,FALSE))</f>
        <v/>
      </c>
      <c r="AK373" s="14" t="str">
        <f>IF(Point[Asset Group]="","",VLOOKUP(Point[Service Room],yes_no,2,FALSE))</f>
        <v/>
      </c>
      <c r="AL373" s="14" t="str">
        <f>IF(Point[Asset Group]="","",VLOOKUP(Point[Service Tap],service_tap,2,FALSE))</f>
        <v/>
      </c>
      <c r="AM373" s="14" t="str">
        <f>IF(Point[Asset Group]="","",VLOOKUP(Point[Heating Type],wc_heating,2,FALSE))</f>
        <v/>
      </c>
      <c r="AN373" s="14" t="str">
        <f>IF(Point[Asset Group]="","",VLOOKUP(Point[Power Supply],power_supply,2,FALSE))</f>
        <v/>
      </c>
      <c r="AO373" s="14" t="str">
        <f>IF(Point[Asset Group]="","",VLOOKUP(Point[Waste Water],waste_water,2,FALSE))</f>
        <v/>
      </c>
      <c r="AP373" s="14" t="str">
        <f>IF(Point[Asset Group]="","",VLOOKUP(Point[Furniture SubType],subdom_master_gdb,2,FALSE))</f>
        <v/>
      </c>
      <c r="AQ373" s="14" t="str">
        <f>IF(Point[Asset Group]="","",VLOOKUP(Point[Concrete Pad],yes_no,2,FALSE))</f>
        <v/>
      </c>
      <c r="AR373" s="14" t="str">
        <f>IF(Point[Asset Group]="","",VLOOKUP(Point[Material],material_master,2,FALSE))</f>
        <v/>
      </c>
      <c r="AS373" s="14" t="str">
        <f>IF(Point[Asset Group]="","",VLOOKUP(Point[Plumbing],irrigation_plumbing,2,FALSE))</f>
        <v/>
      </c>
      <c r="AT373" s="14" t="str">
        <f>IF(Point[Asset Group]="","",VLOOKUP(Point[Sprinklers],irrigation_sprinklers,2,FALSE))</f>
        <v/>
      </c>
      <c r="AU373" s="14" t="str">
        <f>IF(Point[Asset Group]="","",VLOOKUP(Point[System],irrigation_system,2,FALSE))</f>
        <v/>
      </c>
      <c r="AV373" s="14" t="str">
        <f>IF(Point[Asset Group]="","",VLOOKUP(Point[Status],irrigation_status,2,FALSE))</f>
        <v/>
      </c>
      <c r="AW373" s="11" t="str">
        <f>IF(Point[Date of manufacture]="","",Point[Date of manufacture])</f>
        <v/>
      </c>
      <c r="AX373" s="14" t="str">
        <f>IF(Point[Asset Group]="","",VLOOKUP(Point[Sign Purpose],sign_purpose,2,FALSE))</f>
        <v/>
      </c>
      <c r="AY373" s="14" t="str">
        <f>IF(Point[Asset Group]="","",VLOOKUP(Point[Sign Material],material_master,2,FALSE))</f>
        <v/>
      </c>
      <c r="AZ373" s="14" t="str">
        <f>IF(Point[Asset Group]="","",VLOOKUP(Point[Affixed To],sign_affix,2,FALSE))</f>
        <v/>
      </c>
      <c r="BA373" s="14" t="str">
        <f>IF(Point[Size HxB mm]="","",Point[Size HxB mm])</f>
        <v/>
      </c>
      <c r="BB373" s="14" t="str">
        <f>IF(Point[Height m]="","",Point[Height m])</f>
        <v/>
      </c>
      <c r="BC373" s="14" t="str">
        <f>IF(Point[Asset Group]="","",VLOOKUP(Point[Post Material],material_master,2,FALSE))</f>
        <v/>
      </c>
      <c r="BD373" s="14" t="str">
        <f>IF(Point[Asset Group]="","",VLOOKUP(Point[Post Number],number,2,FALSE))</f>
        <v/>
      </c>
      <c r="BE373" s="14" t="str">
        <f>IF(Point[Asset Group]="","",VLOOKUP(Point[Structure SubType],subdom_master_gdb,2,FALSE))</f>
        <v/>
      </c>
      <c r="BF373" s="14" t="str">
        <f>IF(Point[Area m2]="","",Point[Area m2])</f>
        <v/>
      </c>
      <c r="BG373" s="14" t="str">
        <f>IF(Point[Length m]="","",Point[Length m])</f>
        <v/>
      </c>
      <c r="BH373" s="14" t="str">
        <f>IF(Point[Width m]="","",Point[Width m])</f>
        <v/>
      </c>
      <c r="BI373" s="14" t="str">
        <f>IF(Point[Diameter m]="","",Point[Diameter m])</f>
        <v/>
      </c>
      <c r="BJ373" s="14" t="str">
        <f>IF(Point[Asset Group]="","",VLOOKUP(Point[Number of Pipes],number,2,FALSE))</f>
        <v/>
      </c>
      <c r="BK373" s="14" t="str">
        <f>IF(Point[Asset Group]="","",VLOOKUP(Point[Combined Name],2,FALSE))</f>
        <v/>
      </c>
      <c r="BL373" s="14" t="str">
        <f>IF(Point[Asset Group]="","",VLOOKUP(Point[Size Class],size_class,2,FALSE))</f>
        <v/>
      </c>
      <c r="BM373" s="14" t="str">
        <f>IF(Point[Asset Group]="","",VLOOKUP(Point[Age Class],age_class,2,FALSE))</f>
        <v/>
      </c>
      <c r="BN373" s="14" t="str">
        <f>IF(Point[Girth (cm)]="","",Point[Girth (cm)])</f>
        <v/>
      </c>
      <c r="BO373" s="14" t="str">
        <f>IF(Point[Crown Radius (m)]="","",Point[Crown Radius (m)])</f>
        <v/>
      </c>
      <c r="BP373" s="14" t="str">
        <f>IF(Point[Asset Group]="","",VLOOKUP(Point[Rooting Environment],root_enviro,2,FALSE))</f>
        <v/>
      </c>
      <c r="BQ373" s="14" t="str">
        <f>IF(Point[Asset Group]="","",VLOOKUP(Point[Tree Surround],tree_surround,2,FALSE))</f>
        <v/>
      </c>
      <c r="BR373" s="14" t="str">
        <f>IF(Point[Asset Group]="","",VLOOKUP(Point[Tree Grill],yes_no,2,FALSE))</f>
        <v/>
      </c>
      <c r="BS373" s="14" t="str">
        <f>IF(Point[Asset Group]="","",VLOOKUP(Point[Tree Location],tree_location,2,FALSE))</f>
        <v/>
      </c>
    </row>
    <row r="374" spans="1:71" s="3" customFormat="1" x14ac:dyDescent="0.2">
      <c r="A374" s="3" t="str">
        <f>IF(Point[DWG File Name]="","",Point[DWG File Name])</f>
        <v/>
      </c>
      <c r="B374" s="3" t="str">
        <f>IF(Point[DWG Layer Name]="","",Point[DWG Layer Name])</f>
        <v/>
      </c>
      <c r="C374" s="3" t="str">
        <f>IF(Point[DWG Handle]="","",Point[DWG Handle])</f>
        <v/>
      </c>
      <c r="D374" s="58" t="str">
        <f>IF(Point[X]="","",Point[X])</f>
        <v/>
      </c>
      <c r="E374" s="58" t="str">
        <f>IF(Point[Y]="","",Point[Y])</f>
        <v/>
      </c>
      <c r="F374" s="3" t="str">
        <f>IF(Point[Replacement Asset]="","",Point[Replacement Asset])</f>
        <v/>
      </c>
      <c r="G374" s="3" t="str">
        <f>IF(Point[Asset ID]="","",UPPER(Point[Asset ID]))</f>
        <v/>
      </c>
      <c r="H374" s="3" t="str">
        <f>IF(Point[Asset Group]="","",VLOOKUP(Point[Asset Group],asset_grp_pt,4,FALSE))</f>
        <v/>
      </c>
      <c r="I374" s="3" t="str">
        <f>IF(Point[Asset Group]="","",VLOOKUP(Point[Asset Group],asset_grp_pt,2,FALSE))</f>
        <v/>
      </c>
      <c r="J374" s="3" t="str">
        <f>IF(Point[Asset Group]="","",VLOOKUP(Point[Asset Group],asset_grp_pt,3,FALSE))</f>
        <v/>
      </c>
      <c r="K374" s="3" t="str">
        <f>IF(Point[Asset Group]="","",VLOOKUP(Point[Asset Type],type_master_list,2,FALSE))</f>
        <v/>
      </c>
      <c r="L374" s="3" t="str">
        <f>IF(Point[Asset Name]="","",PROPER(Point[Asset Name]))</f>
        <v/>
      </c>
      <c r="M374" s="11" t="str">
        <f>IF(Point[Install Date]="","",Point[Install Date])</f>
        <v/>
      </c>
      <c r="N374" s="11" t="str">
        <f>IF(Point[Note]="","",PROPER(Point[Note]))</f>
        <v/>
      </c>
      <c r="O374" s="11" t="str">
        <f>IF(Point[Resource Consent Number]="","",UPPER(Point[Resource Consent Number]))</f>
        <v/>
      </c>
      <c r="P374" s="53" t="str">
        <f>IF(Point[Asset Unit Cost]="","",Point[Asset Unit Cost])</f>
        <v/>
      </c>
      <c r="Q374" s="11" t="str">
        <f>IF(Point[Added By]="","",UPPER(Point[Added By]))</f>
        <v/>
      </c>
      <c r="R374" s="11" t="str">
        <f>IF(Point[Added Date]="","",Point[Added Date])</f>
        <v/>
      </c>
      <c r="S374" s="14" t="str">
        <f>IF(Point[Z COORD]="","",Point[Z COORD])</f>
        <v/>
      </c>
      <c r="T374" s="14" t="str">
        <f>IF(Point[Asset Description]="","",PROPER(Point[Asset Description]))</f>
        <v/>
      </c>
      <c r="U374" s="14" t="str">
        <f>IF(Point[[Artist ]]="","",PROPER(Point[[Artist ]]))</f>
        <v/>
      </c>
      <c r="V374" s="14" t="str">
        <f>IF(Point[Material Notes]="","",PROPER(Point[Material Notes]))</f>
        <v/>
      </c>
      <c r="W374" s="14" t="str">
        <f>IF(Point[Dimension Notes]="","",Point[Dimension Notes])</f>
        <v/>
      </c>
      <c r="X374" s="14" t="str">
        <f>IF(Point[List]="","",VLOOKUP(Point[Burner Number],number,2,FALSE))</f>
        <v/>
      </c>
      <c r="Y374" s="14" t="str">
        <f>IF(Point[List]="","",VLOOKUP(Point[Fuel],bbq_fuel,2,FALSE))</f>
        <v/>
      </c>
      <c r="Z374" s="14" t="str">
        <f>IF(Point[List]="","",VLOOKUP(Point[Cabinet Material],bbq_material,2,FALSE))</f>
        <v/>
      </c>
      <c r="AA374" s="14" t="str">
        <f>IF(Point[Asset Group]="","",VLOOKUP(Point[Manufacturer],manufacturer,2,FALSE))</f>
        <v/>
      </c>
      <c r="AB374" s="14" t="str">
        <f>IF(Point[Uinsex WC]="","",Point[Uinsex WC])</f>
        <v/>
      </c>
      <c r="AC374" s="14" t="str">
        <f>IF(Point[Female WC]="","",Point[Female WC])</f>
        <v/>
      </c>
      <c r="AD374" s="14" t="str">
        <f>IF(Point[Male WC]="","",Point[Male WC])</f>
        <v/>
      </c>
      <c r="AE374" s="14" t="str">
        <f>IF(Point[Urinal]="","",Point[Urinal])</f>
        <v/>
      </c>
      <c r="AF374" s="14" t="str">
        <f>IF(Point[Disabled Unisex]="","",Point[Disabled Unisex])</f>
        <v/>
      </c>
      <c r="AG374" s="14" t="str">
        <f>IF(Point[Disabled Female]="","",Point[Disabled Female])</f>
        <v/>
      </c>
      <c r="AH374" s="14" t="str">
        <f>IF(Point[Disabled Male]="","",Point[Disabled Male])</f>
        <v/>
      </c>
      <c r="AI374" s="14" t="str">
        <f>IF(Point[Asset Group]="","",VLOOKUP(Point[Handrail],yes_no,2,FALSE))</f>
        <v/>
      </c>
      <c r="AJ374" s="14" t="str">
        <f>IF(Point[Asset Group]="","",VLOOKUP(Point[Baby Changing],yes_no,2,FALSE))</f>
        <v/>
      </c>
      <c r="AK374" s="14" t="str">
        <f>IF(Point[Asset Group]="","",VLOOKUP(Point[Service Room],yes_no,2,FALSE))</f>
        <v/>
      </c>
      <c r="AL374" s="14" t="str">
        <f>IF(Point[Asset Group]="","",VLOOKUP(Point[Service Tap],service_tap,2,FALSE))</f>
        <v/>
      </c>
      <c r="AM374" s="14" t="str">
        <f>IF(Point[Asset Group]="","",VLOOKUP(Point[Heating Type],wc_heating,2,FALSE))</f>
        <v/>
      </c>
      <c r="AN374" s="14" t="str">
        <f>IF(Point[Asset Group]="","",VLOOKUP(Point[Power Supply],power_supply,2,FALSE))</f>
        <v/>
      </c>
      <c r="AO374" s="14" t="str">
        <f>IF(Point[Asset Group]="","",VLOOKUP(Point[Waste Water],waste_water,2,FALSE))</f>
        <v/>
      </c>
      <c r="AP374" s="14" t="str">
        <f>IF(Point[Asset Group]="","",VLOOKUP(Point[Furniture SubType],subdom_master_gdb,2,FALSE))</f>
        <v/>
      </c>
      <c r="AQ374" s="14" t="str">
        <f>IF(Point[Asset Group]="","",VLOOKUP(Point[Concrete Pad],yes_no,2,FALSE))</f>
        <v/>
      </c>
      <c r="AR374" s="14" t="str">
        <f>IF(Point[Asset Group]="","",VLOOKUP(Point[Material],material_master,2,FALSE))</f>
        <v/>
      </c>
      <c r="AS374" s="14" t="str">
        <f>IF(Point[Asset Group]="","",VLOOKUP(Point[Plumbing],irrigation_plumbing,2,FALSE))</f>
        <v/>
      </c>
      <c r="AT374" s="14" t="str">
        <f>IF(Point[Asset Group]="","",VLOOKUP(Point[Sprinklers],irrigation_sprinklers,2,FALSE))</f>
        <v/>
      </c>
      <c r="AU374" s="14" t="str">
        <f>IF(Point[Asset Group]="","",VLOOKUP(Point[System],irrigation_system,2,FALSE))</f>
        <v/>
      </c>
      <c r="AV374" s="14" t="str">
        <f>IF(Point[Asset Group]="","",VLOOKUP(Point[Status],irrigation_status,2,FALSE))</f>
        <v/>
      </c>
      <c r="AW374" s="11" t="str">
        <f>IF(Point[Date of manufacture]="","",Point[Date of manufacture])</f>
        <v/>
      </c>
      <c r="AX374" s="14" t="str">
        <f>IF(Point[Asset Group]="","",VLOOKUP(Point[Sign Purpose],sign_purpose,2,FALSE))</f>
        <v/>
      </c>
      <c r="AY374" s="14" t="str">
        <f>IF(Point[Asset Group]="","",VLOOKUP(Point[Sign Material],material_master,2,FALSE))</f>
        <v/>
      </c>
      <c r="AZ374" s="14" t="str">
        <f>IF(Point[Asset Group]="","",VLOOKUP(Point[Affixed To],sign_affix,2,FALSE))</f>
        <v/>
      </c>
      <c r="BA374" s="14" t="str">
        <f>IF(Point[Size HxB mm]="","",Point[Size HxB mm])</f>
        <v/>
      </c>
      <c r="BB374" s="14" t="str">
        <f>IF(Point[Height m]="","",Point[Height m])</f>
        <v/>
      </c>
      <c r="BC374" s="14" t="str">
        <f>IF(Point[Asset Group]="","",VLOOKUP(Point[Post Material],material_master,2,FALSE))</f>
        <v/>
      </c>
      <c r="BD374" s="14" t="str">
        <f>IF(Point[Asset Group]="","",VLOOKUP(Point[Post Number],number,2,FALSE))</f>
        <v/>
      </c>
      <c r="BE374" s="14" t="str">
        <f>IF(Point[Asset Group]="","",VLOOKUP(Point[Structure SubType],subdom_master_gdb,2,FALSE))</f>
        <v/>
      </c>
      <c r="BF374" s="14" t="str">
        <f>IF(Point[Area m2]="","",Point[Area m2])</f>
        <v/>
      </c>
      <c r="BG374" s="14" t="str">
        <f>IF(Point[Length m]="","",Point[Length m])</f>
        <v/>
      </c>
      <c r="BH374" s="14" t="str">
        <f>IF(Point[Width m]="","",Point[Width m])</f>
        <v/>
      </c>
      <c r="BI374" s="14" t="str">
        <f>IF(Point[Diameter m]="","",Point[Diameter m])</f>
        <v/>
      </c>
      <c r="BJ374" s="14" t="str">
        <f>IF(Point[Asset Group]="","",VLOOKUP(Point[Number of Pipes],number,2,FALSE))</f>
        <v/>
      </c>
      <c r="BK374" s="14" t="str">
        <f>IF(Point[Asset Group]="","",VLOOKUP(Point[Combined Name],2,FALSE))</f>
        <v/>
      </c>
      <c r="BL374" s="14" t="str">
        <f>IF(Point[Asset Group]="","",VLOOKUP(Point[Size Class],size_class,2,FALSE))</f>
        <v/>
      </c>
      <c r="BM374" s="14" t="str">
        <f>IF(Point[Asset Group]="","",VLOOKUP(Point[Age Class],age_class,2,FALSE))</f>
        <v/>
      </c>
      <c r="BN374" s="14" t="str">
        <f>IF(Point[Girth (cm)]="","",Point[Girth (cm)])</f>
        <v/>
      </c>
      <c r="BO374" s="14" t="str">
        <f>IF(Point[Crown Radius (m)]="","",Point[Crown Radius (m)])</f>
        <v/>
      </c>
      <c r="BP374" s="14" t="str">
        <f>IF(Point[Asset Group]="","",VLOOKUP(Point[Rooting Environment],root_enviro,2,FALSE))</f>
        <v/>
      </c>
      <c r="BQ374" s="14" t="str">
        <f>IF(Point[Asset Group]="","",VLOOKUP(Point[Tree Surround],tree_surround,2,FALSE))</f>
        <v/>
      </c>
      <c r="BR374" s="14" t="str">
        <f>IF(Point[Asset Group]="","",VLOOKUP(Point[Tree Grill],yes_no,2,FALSE))</f>
        <v/>
      </c>
      <c r="BS374" s="14" t="str">
        <f>IF(Point[Asset Group]="","",VLOOKUP(Point[Tree Location],tree_location,2,FALSE))</f>
        <v/>
      </c>
    </row>
    <row r="375" spans="1:71" s="3" customFormat="1" x14ac:dyDescent="0.2">
      <c r="A375" s="3" t="str">
        <f>IF(Point[DWG File Name]="","",Point[DWG File Name])</f>
        <v/>
      </c>
      <c r="B375" s="3" t="str">
        <f>IF(Point[DWG Layer Name]="","",Point[DWG Layer Name])</f>
        <v/>
      </c>
      <c r="C375" s="3" t="str">
        <f>IF(Point[DWG Handle]="","",Point[DWG Handle])</f>
        <v/>
      </c>
      <c r="D375" s="58" t="str">
        <f>IF(Point[X]="","",Point[X])</f>
        <v/>
      </c>
      <c r="E375" s="58" t="str">
        <f>IF(Point[Y]="","",Point[Y])</f>
        <v/>
      </c>
      <c r="F375" s="3" t="str">
        <f>IF(Point[Replacement Asset]="","",Point[Replacement Asset])</f>
        <v/>
      </c>
      <c r="G375" s="3" t="str">
        <f>IF(Point[Asset ID]="","",UPPER(Point[Asset ID]))</f>
        <v/>
      </c>
      <c r="H375" s="3" t="str">
        <f>IF(Point[Asset Group]="","",VLOOKUP(Point[Asset Group],asset_grp_pt,4,FALSE))</f>
        <v/>
      </c>
      <c r="I375" s="3" t="str">
        <f>IF(Point[Asset Group]="","",VLOOKUP(Point[Asset Group],asset_grp_pt,2,FALSE))</f>
        <v/>
      </c>
      <c r="J375" s="3" t="str">
        <f>IF(Point[Asset Group]="","",VLOOKUP(Point[Asset Group],asset_grp_pt,3,FALSE))</f>
        <v/>
      </c>
      <c r="K375" s="3" t="str">
        <f>IF(Point[Asset Group]="","",VLOOKUP(Point[Asset Type],type_master_list,2,FALSE))</f>
        <v/>
      </c>
      <c r="L375" s="3" t="str">
        <f>IF(Point[Asset Name]="","",PROPER(Point[Asset Name]))</f>
        <v/>
      </c>
      <c r="M375" s="11" t="str">
        <f>IF(Point[Install Date]="","",Point[Install Date])</f>
        <v/>
      </c>
      <c r="N375" s="11" t="str">
        <f>IF(Point[Note]="","",PROPER(Point[Note]))</f>
        <v/>
      </c>
      <c r="O375" s="11" t="str">
        <f>IF(Point[Resource Consent Number]="","",UPPER(Point[Resource Consent Number]))</f>
        <v/>
      </c>
      <c r="P375" s="53" t="str">
        <f>IF(Point[Asset Unit Cost]="","",Point[Asset Unit Cost])</f>
        <v/>
      </c>
      <c r="Q375" s="11" t="str">
        <f>IF(Point[Added By]="","",UPPER(Point[Added By]))</f>
        <v/>
      </c>
      <c r="R375" s="11" t="str">
        <f>IF(Point[Added Date]="","",Point[Added Date])</f>
        <v/>
      </c>
      <c r="S375" s="14" t="str">
        <f>IF(Point[Z COORD]="","",Point[Z COORD])</f>
        <v/>
      </c>
      <c r="T375" s="14" t="str">
        <f>IF(Point[Asset Description]="","",PROPER(Point[Asset Description]))</f>
        <v/>
      </c>
      <c r="U375" s="14" t="str">
        <f>IF(Point[[Artist ]]="","",PROPER(Point[[Artist ]]))</f>
        <v/>
      </c>
      <c r="V375" s="14" t="str">
        <f>IF(Point[Material Notes]="","",PROPER(Point[Material Notes]))</f>
        <v/>
      </c>
      <c r="W375" s="14" t="str">
        <f>IF(Point[Dimension Notes]="","",Point[Dimension Notes])</f>
        <v/>
      </c>
      <c r="X375" s="14" t="str">
        <f>IF(Point[List]="","",VLOOKUP(Point[Burner Number],number,2,FALSE))</f>
        <v/>
      </c>
      <c r="Y375" s="14" t="str">
        <f>IF(Point[List]="","",VLOOKUP(Point[Fuel],bbq_fuel,2,FALSE))</f>
        <v/>
      </c>
      <c r="Z375" s="14" t="str">
        <f>IF(Point[List]="","",VLOOKUP(Point[Cabinet Material],bbq_material,2,FALSE))</f>
        <v/>
      </c>
      <c r="AA375" s="14" t="str">
        <f>IF(Point[Asset Group]="","",VLOOKUP(Point[Manufacturer],manufacturer,2,FALSE))</f>
        <v/>
      </c>
      <c r="AB375" s="14" t="str">
        <f>IF(Point[Uinsex WC]="","",Point[Uinsex WC])</f>
        <v/>
      </c>
      <c r="AC375" s="14" t="str">
        <f>IF(Point[Female WC]="","",Point[Female WC])</f>
        <v/>
      </c>
      <c r="AD375" s="14" t="str">
        <f>IF(Point[Male WC]="","",Point[Male WC])</f>
        <v/>
      </c>
      <c r="AE375" s="14" t="str">
        <f>IF(Point[Urinal]="","",Point[Urinal])</f>
        <v/>
      </c>
      <c r="AF375" s="14" t="str">
        <f>IF(Point[Disabled Unisex]="","",Point[Disabled Unisex])</f>
        <v/>
      </c>
      <c r="AG375" s="14" t="str">
        <f>IF(Point[Disabled Female]="","",Point[Disabled Female])</f>
        <v/>
      </c>
      <c r="AH375" s="14" t="str">
        <f>IF(Point[Disabled Male]="","",Point[Disabled Male])</f>
        <v/>
      </c>
      <c r="AI375" s="14" t="str">
        <f>IF(Point[Asset Group]="","",VLOOKUP(Point[Handrail],yes_no,2,FALSE))</f>
        <v/>
      </c>
      <c r="AJ375" s="14" t="str">
        <f>IF(Point[Asset Group]="","",VLOOKUP(Point[Baby Changing],yes_no,2,FALSE))</f>
        <v/>
      </c>
      <c r="AK375" s="14" t="str">
        <f>IF(Point[Asset Group]="","",VLOOKUP(Point[Service Room],yes_no,2,FALSE))</f>
        <v/>
      </c>
      <c r="AL375" s="14" t="str">
        <f>IF(Point[Asset Group]="","",VLOOKUP(Point[Service Tap],service_tap,2,FALSE))</f>
        <v/>
      </c>
      <c r="AM375" s="14" t="str">
        <f>IF(Point[Asset Group]="","",VLOOKUP(Point[Heating Type],wc_heating,2,FALSE))</f>
        <v/>
      </c>
      <c r="AN375" s="14" t="str">
        <f>IF(Point[Asset Group]="","",VLOOKUP(Point[Power Supply],power_supply,2,FALSE))</f>
        <v/>
      </c>
      <c r="AO375" s="14" t="str">
        <f>IF(Point[Asset Group]="","",VLOOKUP(Point[Waste Water],waste_water,2,FALSE))</f>
        <v/>
      </c>
      <c r="AP375" s="14" t="str">
        <f>IF(Point[Asset Group]="","",VLOOKUP(Point[Furniture SubType],subdom_master_gdb,2,FALSE))</f>
        <v/>
      </c>
      <c r="AQ375" s="14" t="str">
        <f>IF(Point[Asset Group]="","",VLOOKUP(Point[Concrete Pad],yes_no,2,FALSE))</f>
        <v/>
      </c>
      <c r="AR375" s="14" t="str">
        <f>IF(Point[Asset Group]="","",VLOOKUP(Point[Material],material_master,2,FALSE))</f>
        <v/>
      </c>
      <c r="AS375" s="14" t="str">
        <f>IF(Point[Asset Group]="","",VLOOKUP(Point[Plumbing],irrigation_plumbing,2,FALSE))</f>
        <v/>
      </c>
      <c r="AT375" s="14" t="str">
        <f>IF(Point[Asset Group]="","",VLOOKUP(Point[Sprinklers],irrigation_sprinklers,2,FALSE))</f>
        <v/>
      </c>
      <c r="AU375" s="14" t="str">
        <f>IF(Point[Asset Group]="","",VLOOKUP(Point[System],irrigation_system,2,FALSE))</f>
        <v/>
      </c>
      <c r="AV375" s="14" t="str">
        <f>IF(Point[Asset Group]="","",VLOOKUP(Point[Status],irrigation_status,2,FALSE))</f>
        <v/>
      </c>
      <c r="AW375" s="11" t="str">
        <f>IF(Point[Date of manufacture]="","",Point[Date of manufacture])</f>
        <v/>
      </c>
      <c r="AX375" s="14" t="str">
        <f>IF(Point[Asset Group]="","",VLOOKUP(Point[Sign Purpose],sign_purpose,2,FALSE))</f>
        <v/>
      </c>
      <c r="AY375" s="14" t="str">
        <f>IF(Point[Asset Group]="","",VLOOKUP(Point[Sign Material],material_master,2,FALSE))</f>
        <v/>
      </c>
      <c r="AZ375" s="14" t="str">
        <f>IF(Point[Asset Group]="","",VLOOKUP(Point[Affixed To],sign_affix,2,FALSE))</f>
        <v/>
      </c>
      <c r="BA375" s="14" t="str">
        <f>IF(Point[Size HxB mm]="","",Point[Size HxB mm])</f>
        <v/>
      </c>
      <c r="BB375" s="14" t="str">
        <f>IF(Point[Height m]="","",Point[Height m])</f>
        <v/>
      </c>
      <c r="BC375" s="14" t="str">
        <f>IF(Point[Asset Group]="","",VLOOKUP(Point[Post Material],material_master,2,FALSE))</f>
        <v/>
      </c>
      <c r="BD375" s="14" t="str">
        <f>IF(Point[Asset Group]="","",VLOOKUP(Point[Post Number],number,2,FALSE))</f>
        <v/>
      </c>
      <c r="BE375" s="14" t="str">
        <f>IF(Point[Asset Group]="","",VLOOKUP(Point[Structure SubType],subdom_master_gdb,2,FALSE))</f>
        <v/>
      </c>
      <c r="BF375" s="14" t="str">
        <f>IF(Point[Area m2]="","",Point[Area m2])</f>
        <v/>
      </c>
      <c r="BG375" s="14" t="str">
        <f>IF(Point[Length m]="","",Point[Length m])</f>
        <v/>
      </c>
      <c r="BH375" s="14" t="str">
        <f>IF(Point[Width m]="","",Point[Width m])</f>
        <v/>
      </c>
      <c r="BI375" s="14" t="str">
        <f>IF(Point[Diameter m]="","",Point[Diameter m])</f>
        <v/>
      </c>
      <c r="BJ375" s="14" t="str">
        <f>IF(Point[Asset Group]="","",VLOOKUP(Point[Number of Pipes],number,2,FALSE))</f>
        <v/>
      </c>
      <c r="BK375" s="14" t="str">
        <f>IF(Point[Asset Group]="","",VLOOKUP(Point[Combined Name],2,FALSE))</f>
        <v/>
      </c>
      <c r="BL375" s="14" t="str">
        <f>IF(Point[Asset Group]="","",VLOOKUP(Point[Size Class],size_class,2,FALSE))</f>
        <v/>
      </c>
      <c r="BM375" s="14" t="str">
        <f>IF(Point[Asset Group]="","",VLOOKUP(Point[Age Class],age_class,2,FALSE))</f>
        <v/>
      </c>
      <c r="BN375" s="14" t="str">
        <f>IF(Point[Girth (cm)]="","",Point[Girth (cm)])</f>
        <v/>
      </c>
      <c r="BO375" s="14" t="str">
        <f>IF(Point[Crown Radius (m)]="","",Point[Crown Radius (m)])</f>
        <v/>
      </c>
      <c r="BP375" s="14" t="str">
        <f>IF(Point[Asset Group]="","",VLOOKUP(Point[Rooting Environment],root_enviro,2,FALSE))</f>
        <v/>
      </c>
      <c r="BQ375" s="14" t="str">
        <f>IF(Point[Asset Group]="","",VLOOKUP(Point[Tree Surround],tree_surround,2,FALSE))</f>
        <v/>
      </c>
      <c r="BR375" s="14" t="str">
        <f>IF(Point[Asset Group]="","",VLOOKUP(Point[Tree Grill],yes_no,2,FALSE))</f>
        <v/>
      </c>
      <c r="BS375" s="14" t="str">
        <f>IF(Point[Asset Group]="","",VLOOKUP(Point[Tree Location],tree_location,2,FALSE))</f>
        <v/>
      </c>
    </row>
    <row r="376" spans="1:71" s="3" customFormat="1" x14ac:dyDescent="0.2">
      <c r="A376" s="3" t="str">
        <f>IF(Point[DWG File Name]="","",Point[DWG File Name])</f>
        <v/>
      </c>
      <c r="B376" s="3" t="str">
        <f>IF(Point[DWG Layer Name]="","",Point[DWG Layer Name])</f>
        <v/>
      </c>
      <c r="C376" s="3" t="str">
        <f>IF(Point[DWG Handle]="","",Point[DWG Handle])</f>
        <v/>
      </c>
      <c r="D376" s="58" t="str">
        <f>IF(Point[X]="","",Point[X])</f>
        <v/>
      </c>
      <c r="E376" s="58" t="str">
        <f>IF(Point[Y]="","",Point[Y])</f>
        <v/>
      </c>
      <c r="F376" s="3" t="str">
        <f>IF(Point[Replacement Asset]="","",Point[Replacement Asset])</f>
        <v/>
      </c>
      <c r="G376" s="3" t="str">
        <f>IF(Point[Asset ID]="","",UPPER(Point[Asset ID]))</f>
        <v/>
      </c>
      <c r="H376" s="3" t="str">
        <f>IF(Point[Asset Group]="","",VLOOKUP(Point[Asset Group],asset_grp_pt,4,FALSE))</f>
        <v/>
      </c>
      <c r="I376" s="3" t="str">
        <f>IF(Point[Asset Group]="","",VLOOKUP(Point[Asset Group],asset_grp_pt,2,FALSE))</f>
        <v/>
      </c>
      <c r="J376" s="3" t="str">
        <f>IF(Point[Asset Group]="","",VLOOKUP(Point[Asset Group],asset_grp_pt,3,FALSE))</f>
        <v/>
      </c>
      <c r="K376" s="3" t="str">
        <f>IF(Point[Asset Group]="","",VLOOKUP(Point[Asset Type],type_master_list,2,FALSE))</f>
        <v/>
      </c>
      <c r="L376" s="3" t="str">
        <f>IF(Point[Asset Name]="","",PROPER(Point[Asset Name]))</f>
        <v/>
      </c>
      <c r="M376" s="11" t="str">
        <f>IF(Point[Install Date]="","",Point[Install Date])</f>
        <v/>
      </c>
      <c r="N376" s="11" t="str">
        <f>IF(Point[Note]="","",PROPER(Point[Note]))</f>
        <v/>
      </c>
      <c r="O376" s="11" t="str">
        <f>IF(Point[Resource Consent Number]="","",UPPER(Point[Resource Consent Number]))</f>
        <v/>
      </c>
      <c r="P376" s="53" t="str">
        <f>IF(Point[Asset Unit Cost]="","",Point[Asset Unit Cost])</f>
        <v/>
      </c>
      <c r="Q376" s="11" t="str">
        <f>IF(Point[Added By]="","",UPPER(Point[Added By]))</f>
        <v/>
      </c>
      <c r="R376" s="11" t="str">
        <f>IF(Point[Added Date]="","",Point[Added Date])</f>
        <v/>
      </c>
      <c r="S376" s="14" t="str">
        <f>IF(Point[Z COORD]="","",Point[Z COORD])</f>
        <v/>
      </c>
      <c r="T376" s="14" t="str">
        <f>IF(Point[Asset Description]="","",PROPER(Point[Asset Description]))</f>
        <v/>
      </c>
      <c r="U376" s="14" t="str">
        <f>IF(Point[[Artist ]]="","",PROPER(Point[[Artist ]]))</f>
        <v/>
      </c>
      <c r="V376" s="14" t="str">
        <f>IF(Point[Material Notes]="","",PROPER(Point[Material Notes]))</f>
        <v/>
      </c>
      <c r="W376" s="14" t="str">
        <f>IF(Point[Dimension Notes]="","",Point[Dimension Notes])</f>
        <v/>
      </c>
      <c r="X376" s="14" t="str">
        <f>IF(Point[List]="","",VLOOKUP(Point[Burner Number],number,2,FALSE))</f>
        <v/>
      </c>
      <c r="Y376" s="14" t="str">
        <f>IF(Point[List]="","",VLOOKUP(Point[Fuel],bbq_fuel,2,FALSE))</f>
        <v/>
      </c>
      <c r="Z376" s="14" t="str">
        <f>IF(Point[List]="","",VLOOKUP(Point[Cabinet Material],bbq_material,2,FALSE))</f>
        <v/>
      </c>
      <c r="AA376" s="14" t="str">
        <f>IF(Point[Asset Group]="","",VLOOKUP(Point[Manufacturer],manufacturer,2,FALSE))</f>
        <v/>
      </c>
      <c r="AB376" s="14" t="str">
        <f>IF(Point[Uinsex WC]="","",Point[Uinsex WC])</f>
        <v/>
      </c>
      <c r="AC376" s="14" t="str">
        <f>IF(Point[Female WC]="","",Point[Female WC])</f>
        <v/>
      </c>
      <c r="AD376" s="14" t="str">
        <f>IF(Point[Male WC]="","",Point[Male WC])</f>
        <v/>
      </c>
      <c r="AE376" s="14" t="str">
        <f>IF(Point[Urinal]="","",Point[Urinal])</f>
        <v/>
      </c>
      <c r="AF376" s="14" t="str">
        <f>IF(Point[Disabled Unisex]="","",Point[Disabled Unisex])</f>
        <v/>
      </c>
      <c r="AG376" s="14" t="str">
        <f>IF(Point[Disabled Female]="","",Point[Disabled Female])</f>
        <v/>
      </c>
      <c r="AH376" s="14" t="str">
        <f>IF(Point[Disabled Male]="","",Point[Disabled Male])</f>
        <v/>
      </c>
      <c r="AI376" s="14" t="str">
        <f>IF(Point[Asset Group]="","",VLOOKUP(Point[Handrail],yes_no,2,FALSE))</f>
        <v/>
      </c>
      <c r="AJ376" s="14" t="str">
        <f>IF(Point[Asset Group]="","",VLOOKUP(Point[Baby Changing],yes_no,2,FALSE))</f>
        <v/>
      </c>
      <c r="AK376" s="14" t="str">
        <f>IF(Point[Asset Group]="","",VLOOKUP(Point[Service Room],yes_no,2,FALSE))</f>
        <v/>
      </c>
      <c r="AL376" s="14" t="str">
        <f>IF(Point[Asset Group]="","",VLOOKUP(Point[Service Tap],service_tap,2,FALSE))</f>
        <v/>
      </c>
      <c r="AM376" s="14" t="str">
        <f>IF(Point[Asset Group]="","",VLOOKUP(Point[Heating Type],wc_heating,2,FALSE))</f>
        <v/>
      </c>
      <c r="AN376" s="14" t="str">
        <f>IF(Point[Asset Group]="","",VLOOKUP(Point[Power Supply],power_supply,2,FALSE))</f>
        <v/>
      </c>
      <c r="AO376" s="14" t="str">
        <f>IF(Point[Asset Group]="","",VLOOKUP(Point[Waste Water],waste_water,2,FALSE))</f>
        <v/>
      </c>
      <c r="AP376" s="14" t="str">
        <f>IF(Point[Asset Group]="","",VLOOKUP(Point[Furniture SubType],subdom_master_gdb,2,FALSE))</f>
        <v/>
      </c>
      <c r="AQ376" s="14" t="str">
        <f>IF(Point[Asset Group]="","",VLOOKUP(Point[Concrete Pad],yes_no,2,FALSE))</f>
        <v/>
      </c>
      <c r="AR376" s="14" t="str">
        <f>IF(Point[Asset Group]="","",VLOOKUP(Point[Material],material_master,2,FALSE))</f>
        <v/>
      </c>
      <c r="AS376" s="14" t="str">
        <f>IF(Point[Asset Group]="","",VLOOKUP(Point[Plumbing],irrigation_plumbing,2,FALSE))</f>
        <v/>
      </c>
      <c r="AT376" s="14" t="str">
        <f>IF(Point[Asset Group]="","",VLOOKUP(Point[Sprinklers],irrigation_sprinklers,2,FALSE))</f>
        <v/>
      </c>
      <c r="AU376" s="14" t="str">
        <f>IF(Point[Asset Group]="","",VLOOKUP(Point[System],irrigation_system,2,FALSE))</f>
        <v/>
      </c>
      <c r="AV376" s="14" t="str">
        <f>IF(Point[Asset Group]="","",VLOOKUP(Point[Status],irrigation_status,2,FALSE))</f>
        <v/>
      </c>
      <c r="AW376" s="11" t="str">
        <f>IF(Point[Date of manufacture]="","",Point[Date of manufacture])</f>
        <v/>
      </c>
      <c r="AX376" s="14" t="str">
        <f>IF(Point[Asset Group]="","",VLOOKUP(Point[Sign Purpose],sign_purpose,2,FALSE))</f>
        <v/>
      </c>
      <c r="AY376" s="14" t="str">
        <f>IF(Point[Asset Group]="","",VLOOKUP(Point[Sign Material],material_master,2,FALSE))</f>
        <v/>
      </c>
      <c r="AZ376" s="14" t="str">
        <f>IF(Point[Asset Group]="","",VLOOKUP(Point[Affixed To],sign_affix,2,FALSE))</f>
        <v/>
      </c>
      <c r="BA376" s="14" t="str">
        <f>IF(Point[Size HxB mm]="","",Point[Size HxB mm])</f>
        <v/>
      </c>
      <c r="BB376" s="14" t="str">
        <f>IF(Point[Height m]="","",Point[Height m])</f>
        <v/>
      </c>
      <c r="BC376" s="14" t="str">
        <f>IF(Point[Asset Group]="","",VLOOKUP(Point[Post Material],material_master,2,FALSE))</f>
        <v/>
      </c>
      <c r="BD376" s="14" t="str">
        <f>IF(Point[Asset Group]="","",VLOOKUP(Point[Post Number],number,2,FALSE))</f>
        <v/>
      </c>
      <c r="BE376" s="14" t="str">
        <f>IF(Point[Asset Group]="","",VLOOKUP(Point[Structure SubType],subdom_master_gdb,2,FALSE))</f>
        <v/>
      </c>
      <c r="BF376" s="14" t="str">
        <f>IF(Point[Area m2]="","",Point[Area m2])</f>
        <v/>
      </c>
      <c r="BG376" s="14" t="str">
        <f>IF(Point[Length m]="","",Point[Length m])</f>
        <v/>
      </c>
      <c r="BH376" s="14" t="str">
        <f>IF(Point[Width m]="","",Point[Width m])</f>
        <v/>
      </c>
      <c r="BI376" s="14" t="str">
        <f>IF(Point[Diameter m]="","",Point[Diameter m])</f>
        <v/>
      </c>
      <c r="BJ376" s="14" t="str">
        <f>IF(Point[Asset Group]="","",VLOOKUP(Point[Number of Pipes],number,2,FALSE))</f>
        <v/>
      </c>
      <c r="BK376" s="14" t="str">
        <f>IF(Point[Asset Group]="","",VLOOKUP(Point[Combined Name],2,FALSE))</f>
        <v/>
      </c>
      <c r="BL376" s="14" t="str">
        <f>IF(Point[Asset Group]="","",VLOOKUP(Point[Size Class],size_class,2,FALSE))</f>
        <v/>
      </c>
      <c r="BM376" s="14" t="str">
        <f>IF(Point[Asset Group]="","",VLOOKUP(Point[Age Class],age_class,2,FALSE))</f>
        <v/>
      </c>
      <c r="BN376" s="14" t="str">
        <f>IF(Point[Girth (cm)]="","",Point[Girth (cm)])</f>
        <v/>
      </c>
      <c r="BO376" s="14" t="str">
        <f>IF(Point[Crown Radius (m)]="","",Point[Crown Radius (m)])</f>
        <v/>
      </c>
      <c r="BP376" s="14" t="str">
        <f>IF(Point[Asset Group]="","",VLOOKUP(Point[Rooting Environment],root_enviro,2,FALSE))</f>
        <v/>
      </c>
      <c r="BQ376" s="14" t="str">
        <f>IF(Point[Asset Group]="","",VLOOKUP(Point[Tree Surround],tree_surround,2,FALSE))</f>
        <v/>
      </c>
      <c r="BR376" s="14" t="str">
        <f>IF(Point[Asset Group]="","",VLOOKUP(Point[Tree Grill],yes_no,2,FALSE))</f>
        <v/>
      </c>
      <c r="BS376" s="14" t="str">
        <f>IF(Point[Asset Group]="","",VLOOKUP(Point[Tree Location],tree_location,2,FALSE))</f>
        <v/>
      </c>
    </row>
    <row r="377" spans="1:71" s="3" customFormat="1" x14ac:dyDescent="0.2">
      <c r="A377" s="3" t="str">
        <f>IF(Point[DWG File Name]="","",Point[DWG File Name])</f>
        <v/>
      </c>
      <c r="B377" s="3" t="str">
        <f>IF(Point[DWG Layer Name]="","",Point[DWG Layer Name])</f>
        <v/>
      </c>
      <c r="C377" s="3" t="str">
        <f>IF(Point[DWG Handle]="","",Point[DWG Handle])</f>
        <v/>
      </c>
      <c r="D377" s="58" t="str">
        <f>IF(Point[X]="","",Point[X])</f>
        <v/>
      </c>
      <c r="E377" s="58" t="str">
        <f>IF(Point[Y]="","",Point[Y])</f>
        <v/>
      </c>
      <c r="F377" s="3" t="str">
        <f>IF(Point[Replacement Asset]="","",Point[Replacement Asset])</f>
        <v/>
      </c>
      <c r="G377" s="3" t="str">
        <f>IF(Point[Asset ID]="","",UPPER(Point[Asset ID]))</f>
        <v/>
      </c>
      <c r="H377" s="3" t="str">
        <f>IF(Point[Asset Group]="","",VLOOKUP(Point[Asset Group],asset_grp_pt,4,FALSE))</f>
        <v/>
      </c>
      <c r="I377" s="3" t="str">
        <f>IF(Point[Asset Group]="","",VLOOKUP(Point[Asset Group],asset_grp_pt,2,FALSE))</f>
        <v/>
      </c>
      <c r="J377" s="3" t="str">
        <f>IF(Point[Asset Group]="","",VLOOKUP(Point[Asset Group],asset_grp_pt,3,FALSE))</f>
        <v/>
      </c>
      <c r="K377" s="3" t="str">
        <f>IF(Point[Asset Group]="","",VLOOKUP(Point[Asset Type],type_master_list,2,FALSE))</f>
        <v/>
      </c>
      <c r="L377" s="3" t="str">
        <f>IF(Point[Asset Name]="","",PROPER(Point[Asset Name]))</f>
        <v/>
      </c>
      <c r="M377" s="11" t="str">
        <f>IF(Point[Install Date]="","",Point[Install Date])</f>
        <v/>
      </c>
      <c r="N377" s="11" t="str">
        <f>IF(Point[Note]="","",PROPER(Point[Note]))</f>
        <v/>
      </c>
      <c r="O377" s="11" t="str">
        <f>IF(Point[Resource Consent Number]="","",UPPER(Point[Resource Consent Number]))</f>
        <v/>
      </c>
      <c r="P377" s="53" t="str">
        <f>IF(Point[Asset Unit Cost]="","",Point[Asset Unit Cost])</f>
        <v/>
      </c>
      <c r="Q377" s="11" t="str">
        <f>IF(Point[Added By]="","",UPPER(Point[Added By]))</f>
        <v/>
      </c>
      <c r="R377" s="11" t="str">
        <f>IF(Point[Added Date]="","",Point[Added Date])</f>
        <v/>
      </c>
      <c r="S377" s="14" t="str">
        <f>IF(Point[Z COORD]="","",Point[Z COORD])</f>
        <v/>
      </c>
      <c r="T377" s="14" t="str">
        <f>IF(Point[Asset Description]="","",PROPER(Point[Asset Description]))</f>
        <v/>
      </c>
      <c r="U377" s="14" t="str">
        <f>IF(Point[[Artist ]]="","",PROPER(Point[[Artist ]]))</f>
        <v/>
      </c>
      <c r="V377" s="14" t="str">
        <f>IF(Point[Material Notes]="","",PROPER(Point[Material Notes]))</f>
        <v/>
      </c>
      <c r="W377" s="14" t="str">
        <f>IF(Point[Dimension Notes]="","",Point[Dimension Notes])</f>
        <v/>
      </c>
      <c r="X377" s="14" t="str">
        <f>IF(Point[List]="","",VLOOKUP(Point[Burner Number],number,2,FALSE))</f>
        <v/>
      </c>
      <c r="Y377" s="14" t="str">
        <f>IF(Point[List]="","",VLOOKUP(Point[Fuel],bbq_fuel,2,FALSE))</f>
        <v/>
      </c>
      <c r="Z377" s="14" t="str">
        <f>IF(Point[List]="","",VLOOKUP(Point[Cabinet Material],bbq_material,2,FALSE))</f>
        <v/>
      </c>
      <c r="AA377" s="14" t="str">
        <f>IF(Point[Asset Group]="","",VLOOKUP(Point[Manufacturer],manufacturer,2,FALSE))</f>
        <v/>
      </c>
      <c r="AB377" s="14" t="str">
        <f>IF(Point[Uinsex WC]="","",Point[Uinsex WC])</f>
        <v/>
      </c>
      <c r="AC377" s="14" t="str">
        <f>IF(Point[Female WC]="","",Point[Female WC])</f>
        <v/>
      </c>
      <c r="AD377" s="14" t="str">
        <f>IF(Point[Male WC]="","",Point[Male WC])</f>
        <v/>
      </c>
      <c r="AE377" s="14" t="str">
        <f>IF(Point[Urinal]="","",Point[Urinal])</f>
        <v/>
      </c>
      <c r="AF377" s="14" t="str">
        <f>IF(Point[Disabled Unisex]="","",Point[Disabled Unisex])</f>
        <v/>
      </c>
      <c r="AG377" s="14" t="str">
        <f>IF(Point[Disabled Female]="","",Point[Disabled Female])</f>
        <v/>
      </c>
      <c r="AH377" s="14" t="str">
        <f>IF(Point[Disabled Male]="","",Point[Disabled Male])</f>
        <v/>
      </c>
      <c r="AI377" s="14" t="str">
        <f>IF(Point[Asset Group]="","",VLOOKUP(Point[Handrail],yes_no,2,FALSE))</f>
        <v/>
      </c>
      <c r="AJ377" s="14" t="str">
        <f>IF(Point[Asset Group]="","",VLOOKUP(Point[Baby Changing],yes_no,2,FALSE))</f>
        <v/>
      </c>
      <c r="AK377" s="14" t="str">
        <f>IF(Point[Asset Group]="","",VLOOKUP(Point[Service Room],yes_no,2,FALSE))</f>
        <v/>
      </c>
      <c r="AL377" s="14" t="str">
        <f>IF(Point[Asset Group]="","",VLOOKUP(Point[Service Tap],service_tap,2,FALSE))</f>
        <v/>
      </c>
      <c r="AM377" s="14" t="str">
        <f>IF(Point[Asset Group]="","",VLOOKUP(Point[Heating Type],wc_heating,2,FALSE))</f>
        <v/>
      </c>
      <c r="AN377" s="14" t="str">
        <f>IF(Point[Asset Group]="","",VLOOKUP(Point[Power Supply],power_supply,2,FALSE))</f>
        <v/>
      </c>
      <c r="AO377" s="14" t="str">
        <f>IF(Point[Asset Group]="","",VLOOKUP(Point[Waste Water],waste_water,2,FALSE))</f>
        <v/>
      </c>
      <c r="AP377" s="14" t="str">
        <f>IF(Point[Asset Group]="","",VLOOKUP(Point[Furniture SubType],subdom_master_gdb,2,FALSE))</f>
        <v/>
      </c>
      <c r="AQ377" s="14" t="str">
        <f>IF(Point[Asset Group]="","",VLOOKUP(Point[Concrete Pad],yes_no,2,FALSE))</f>
        <v/>
      </c>
      <c r="AR377" s="14" t="str">
        <f>IF(Point[Asset Group]="","",VLOOKUP(Point[Material],material_master,2,FALSE))</f>
        <v/>
      </c>
      <c r="AS377" s="14" t="str">
        <f>IF(Point[Asset Group]="","",VLOOKUP(Point[Plumbing],irrigation_plumbing,2,FALSE))</f>
        <v/>
      </c>
      <c r="AT377" s="14" t="str">
        <f>IF(Point[Asset Group]="","",VLOOKUP(Point[Sprinklers],irrigation_sprinklers,2,FALSE))</f>
        <v/>
      </c>
      <c r="AU377" s="14" t="str">
        <f>IF(Point[Asset Group]="","",VLOOKUP(Point[System],irrigation_system,2,FALSE))</f>
        <v/>
      </c>
      <c r="AV377" s="14" t="str">
        <f>IF(Point[Asset Group]="","",VLOOKUP(Point[Status],irrigation_status,2,FALSE))</f>
        <v/>
      </c>
      <c r="AW377" s="11" t="str">
        <f>IF(Point[Date of manufacture]="","",Point[Date of manufacture])</f>
        <v/>
      </c>
      <c r="AX377" s="14" t="str">
        <f>IF(Point[Asset Group]="","",VLOOKUP(Point[Sign Purpose],sign_purpose,2,FALSE))</f>
        <v/>
      </c>
      <c r="AY377" s="14" t="str">
        <f>IF(Point[Asset Group]="","",VLOOKUP(Point[Sign Material],material_master,2,FALSE))</f>
        <v/>
      </c>
      <c r="AZ377" s="14" t="str">
        <f>IF(Point[Asset Group]="","",VLOOKUP(Point[Affixed To],sign_affix,2,FALSE))</f>
        <v/>
      </c>
      <c r="BA377" s="14" t="str">
        <f>IF(Point[Size HxB mm]="","",Point[Size HxB mm])</f>
        <v/>
      </c>
      <c r="BB377" s="14" t="str">
        <f>IF(Point[Height m]="","",Point[Height m])</f>
        <v/>
      </c>
      <c r="BC377" s="14" t="str">
        <f>IF(Point[Asset Group]="","",VLOOKUP(Point[Post Material],material_master,2,FALSE))</f>
        <v/>
      </c>
      <c r="BD377" s="14" t="str">
        <f>IF(Point[Asset Group]="","",VLOOKUP(Point[Post Number],number,2,FALSE))</f>
        <v/>
      </c>
      <c r="BE377" s="14" t="str">
        <f>IF(Point[Asset Group]="","",VLOOKUP(Point[Structure SubType],subdom_master_gdb,2,FALSE))</f>
        <v/>
      </c>
      <c r="BF377" s="14" t="str">
        <f>IF(Point[Area m2]="","",Point[Area m2])</f>
        <v/>
      </c>
      <c r="BG377" s="14" t="str">
        <f>IF(Point[Length m]="","",Point[Length m])</f>
        <v/>
      </c>
      <c r="BH377" s="14" t="str">
        <f>IF(Point[Width m]="","",Point[Width m])</f>
        <v/>
      </c>
      <c r="BI377" s="14" t="str">
        <f>IF(Point[Diameter m]="","",Point[Diameter m])</f>
        <v/>
      </c>
      <c r="BJ377" s="14" t="str">
        <f>IF(Point[Asset Group]="","",VLOOKUP(Point[Number of Pipes],number,2,FALSE))</f>
        <v/>
      </c>
      <c r="BK377" s="14" t="str">
        <f>IF(Point[Asset Group]="","",VLOOKUP(Point[Combined Name],2,FALSE))</f>
        <v/>
      </c>
      <c r="BL377" s="14" t="str">
        <f>IF(Point[Asset Group]="","",VLOOKUP(Point[Size Class],size_class,2,FALSE))</f>
        <v/>
      </c>
      <c r="BM377" s="14" t="str">
        <f>IF(Point[Asset Group]="","",VLOOKUP(Point[Age Class],age_class,2,FALSE))</f>
        <v/>
      </c>
      <c r="BN377" s="14" t="str">
        <f>IF(Point[Girth (cm)]="","",Point[Girth (cm)])</f>
        <v/>
      </c>
      <c r="BO377" s="14" t="str">
        <f>IF(Point[Crown Radius (m)]="","",Point[Crown Radius (m)])</f>
        <v/>
      </c>
      <c r="BP377" s="14" t="str">
        <f>IF(Point[Asset Group]="","",VLOOKUP(Point[Rooting Environment],root_enviro,2,FALSE))</f>
        <v/>
      </c>
      <c r="BQ377" s="14" t="str">
        <f>IF(Point[Asset Group]="","",VLOOKUP(Point[Tree Surround],tree_surround,2,FALSE))</f>
        <v/>
      </c>
      <c r="BR377" s="14" t="str">
        <f>IF(Point[Asset Group]="","",VLOOKUP(Point[Tree Grill],yes_no,2,FALSE))</f>
        <v/>
      </c>
      <c r="BS377" s="14" t="str">
        <f>IF(Point[Asset Group]="","",VLOOKUP(Point[Tree Location],tree_location,2,FALSE))</f>
        <v/>
      </c>
    </row>
    <row r="378" spans="1:71" s="3" customFormat="1" x14ac:dyDescent="0.2">
      <c r="A378" s="3" t="str">
        <f>IF(Point[DWG File Name]="","",Point[DWG File Name])</f>
        <v/>
      </c>
      <c r="B378" s="3" t="str">
        <f>IF(Point[DWG Layer Name]="","",Point[DWG Layer Name])</f>
        <v/>
      </c>
      <c r="C378" s="3" t="str">
        <f>IF(Point[DWG Handle]="","",Point[DWG Handle])</f>
        <v/>
      </c>
      <c r="D378" s="58" t="str">
        <f>IF(Point[X]="","",Point[X])</f>
        <v/>
      </c>
      <c r="E378" s="58" t="str">
        <f>IF(Point[Y]="","",Point[Y])</f>
        <v/>
      </c>
      <c r="F378" s="3" t="str">
        <f>IF(Point[Replacement Asset]="","",Point[Replacement Asset])</f>
        <v/>
      </c>
      <c r="G378" s="3" t="str">
        <f>IF(Point[Asset ID]="","",UPPER(Point[Asset ID]))</f>
        <v/>
      </c>
      <c r="H378" s="3" t="str">
        <f>IF(Point[Asset Group]="","",VLOOKUP(Point[Asset Group],asset_grp_pt,4,FALSE))</f>
        <v/>
      </c>
      <c r="I378" s="3" t="str">
        <f>IF(Point[Asset Group]="","",VLOOKUP(Point[Asset Group],asset_grp_pt,2,FALSE))</f>
        <v/>
      </c>
      <c r="J378" s="3" t="str">
        <f>IF(Point[Asset Group]="","",VLOOKUP(Point[Asset Group],asset_grp_pt,3,FALSE))</f>
        <v/>
      </c>
      <c r="K378" s="3" t="str">
        <f>IF(Point[Asset Group]="","",VLOOKUP(Point[Asset Type],type_master_list,2,FALSE))</f>
        <v/>
      </c>
      <c r="L378" s="3" t="str">
        <f>IF(Point[Asset Name]="","",PROPER(Point[Asset Name]))</f>
        <v/>
      </c>
      <c r="M378" s="11" t="str">
        <f>IF(Point[Install Date]="","",Point[Install Date])</f>
        <v/>
      </c>
      <c r="N378" s="11" t="str">
        <f>IF(Point[Note]="","",PROPER(Point[Note]))</f>
        <v/>
      </c>
      <c r="O378" s="11" t="str">
        <f>IF(Point[Resource Consent Number]="","",UPPER(Point[Resource Consent Number]))</f>
        <v/>
      </c>
      <c r="P378" s="53" t="str">
        <f>IF(Point[Asset Unit Cost]="","",Point[Asset Unit Cost])</f>
        <v/>
      </c>
      <c r="Q378" s="11" t="str">
        <f>IF(Point[Added By]="","",UPPER(Point[Added By]))</f>
        <v/>
      </c>
      <c r="R378" s="11" t="str">
        <f>IF(Point[Added Date]="","",Point[Added Date])</f>
        <v/>
      </c>
      <c r="S378" s="14" t="str">
        <f>IF(Point[Z COORD]="","",Point[Z COORD])</f>
        <v/>
      </c>
      <c r="T378" s="14" t="str">
        <f>IF(Point[Asset Description]="","",PROPER(Point[Asset Description]))</f>
        <v/>
      </c>
      <c r="U378" s="14" t="str">
        <f>IF(Point[[Artist ]]="","",PROPER(Point[[Artist ]]))</f>
        <v/>
      </c>
      <c r="V378" s="14" t="str">
        <f>IF(Point[Material Notes]="","",PROPER(Point[Material Notes]))</f>
        <v/>
      </c>
      <c r="W378" s="14" t="str">
        <f>IF(Point[Dimension Notes]="","",Point[Dimension Notes])</f>
        <v/>
      </c>
      <c r="X378" s="14" t="str">
        <f>IF(Point[List]="","",VLOOKUP(Point[Burner Number],number,2,FALSE))</f>
        <v/>
      </c>
      <c r="Y378" s="14" t="str">
        <f>IF(Point[List]="","",VLOOKUP(Point[Fuel],bbq_fuel,2,FALSE))</f>
        <v/>
      </c>
      <c r="Z378" s="14" t="str">
        <f>IF(Point[List]="","",VLOOKUP(Point[Cabinet Material],bbq_material,2,FALSE))</f>
        <v/>
      </c>
      <c r="AA378" s="14" t="str">
        <f>IF(Point[Asset Group]="","",VLOOKUP(Point[Manufacturer],manufacturer,2,FALSE))</f>
        <v/>
      </c>
      <c r="AB378" s="14" t="str">
        <f>IF(Point[Uinsex WC]="","",Point[Uinsex WC])</f>
        <v/>
      </c>
      <c r="AC378" s="14" t="str">
        <f>IF(Point[Female WC]="","",Point[Female WC])</f>
        <v/>
      </c>
      <c r="AD378" s="14" t="str">
        <f>IF(Point[Male WC]="","",Point[Male WC])</f>
        <v/>
      </c>
      <c r="AE378" s="14" t="str">
        <f>IF(Point[Urinal]="","",Point[Urinal])</f>
        <v/>
      </c>
      <c r="AF378" s="14" t="str">
        <f>IF(Point[Disabled Unisex]="","",Point[Disabled Unisex])</f>
        <v/>
      </c>
      <c r="AG378" s="14" t="str">
        <f>IF(Point[Disabled Female]="","",Point[Disabled Female])</f>
        <v/>
      </c>
      <c r="AH378" s="14" t="str">
        <f>IF(Point[Disabled Male]="","",Point[Disabled Male])</f>
        <v/>
      </c>
      <c r="AI378" s="14" t="str">
        <f>IF(Point[Asset Group]="","",VLOOKUP(Point[Handrail],yes_no,2,FALSE))</f>
        <v/>
      </c>
      <c r="AJ378" s="14" t="str">
        <f>IF(Point[Asset Group]="","",VLOOKUP(Point[Baby Changing],yes_no,2,FALSE))</f>
        <v/>
      </c>
      <c r="AK378" s="14" t="str">
        <f>IF(Point[Asset Group]="","",VLOOKUP(Point[Service Room],yes_no,2,FALSE))</f>
        <v/>
      </c>
      <c r="AL378" s="14" t="str">
        <f>IF(Point[Asset Group]="","",VLOOKUP(Point[Service Tap],service_tap,2,FALSE))</f>
        <v/>
      </c>
      <c r="AM378" s="14" t="str">
        <f>IF(Point[Asset Group]="","",VLOOKUP(Point[Heating Type],wc_heating,2,FALSE))</f>
        <v/>
      </c>
      <c r="AN378" s="14" t="str">
        <f>IF(Point[Asset Group]="","",VLOOKUP(Point[Power Supply],power_supply,2,FALSE))</f>
        <v/>
      </c>
      <c r="AO378" s="14" t="str">
        <f>IF(Point[Asset Group]="","",VLOOKUP(Point[Waste Water],waste_water,2,FALSE))</f>
        <v/>
      </c>
      <c r="AP378" s="14" t="str">
        <f>IF(Point[Asset Group]="","",VLOOKUP(Point[Furniture SubType],subdom_master_gdb,2,FALSE))</f>
        <v/>
      </c>
      <c r="AQ378" s="14" t="str">
        <f>IF(Point[Asset Group]="","",VLOOKUP(Point[Concrete Pad],yes_no,2,FALSE))</f>
        <v/>
      </c>
      <c r="AR378" s="14" t="str">
        <f>IF(Point[Asset Group]="","",VLOOKUP(Point[Material],material_master,2,FALSE))</f>
        <v/>
      </c>
      <c r="AS378" s="14" t="str">
        <f>IF(Point[Asset Group]="","",VLOOKUP(Point[Plumbing],irrigation_plumbing,2,FALSE))</f>
        <v/>
      </c>
      <c r="AT378" s="14" t="str">
        <f>IF(Point[Asset Group]="","",VLOOKUP(Point[Sprinklers],irrigation_sprinklers,2,FALSE))</f>
        <v/>
      </c>
      <c r="AU378" s="14" t="str">
        <f>IF(Point[Asset Group]="","",VLOOKUP(Point[System],irrigation_system,2,FALSE))</f>
        <v/>
      </c>
      <c r="AV378" s="14" t="str">
        <f>IF(Point[Asset Group]="","",VLOOKUP(Point[Status],irrigation_status,2,FALSE))</f>
        <v/>
      </c>
      <c r="AW378" s="11" t="str">
        <f>IF(Point[Date of manufacture]="","",Point[Date of manufacture])</f>
        <v/>
      </c>
      <c r="AX378" s="14" t="str">
        <f>IF(Point[Asset Group]="","",VLOOKUP(Point[Sign Purpose],sign_purpose,2,FALSE))</f>
        <v/>
      </c>
      <c r="AY378" s="14" t="str">
        <f>IF(Point[Asset Group]="","",VLOOKUP(Point[Sign Material],material_master,2,FALSE))</f>
        <v/>
      </c>
      <c r="AZ378" s="14" t="str">
        <f>IF(Point[Asset Group]="","",VLOOKUP(Point[Affixed To],sign_affix,2,FALSE))</f>
        <v/>
      </c>
      <c r="BA378" s="14" t="str">
        <f>IF(Point[Size HxB mm]="","",Point[Size HxB mm])</f>
        <v/>
      </c>
      <c r="BB378" s="14" t="str">
        <f>IF(Point[Height m]="","",Point[Height m])</f>
        <v/>
      </c>
      <c r="BC378" s="14" t="str">
        <f>IF(Point[Asset Group]="","",VLOOKUP(Point[Post Material],material_master,2,FALSE))</f>
        <v/>
      </c>
      <c r="BD378" s="14" t="str">
        <f>IF(Point[Asset Group]="","",VLOOKUP(Point[Post Number],number,2,FALSE))</f>
        <v/>
      </c>
      <c r="BE378" s="14" t="str">
        <f>IF(Point[Asset Group]="","",VLOOKUP(Point[Structure SubType],subdom_master_gdb,2,FALSE))</f>
        <v/>
      </c>
      <c r="BF378" s="14" t="str">
        <f>IF(Point[Area m2]="","",Point[Area m2])</f>
        <v/>
      </c>
      <c r="BG378" s="14" t="str">
        <f>IF(Point[Length m]="","",Point[Length m])</f>
        <v/>
      </c>
      <c r="BH378" s="14" t="str">
        <f>IF(Point[Width m]="","",Point[Width m])</f>
        <v/>
      </c>
      <c r="BI378" s="14" t="str">
        <f>IF(Point[Diameter m]="","",Point[Diameter m])</f>
        <v/>
      </c>
      <c r="BJ378" s="14" t="str">
        <f>IF(Point[Asset Group]="","",VLOOKUP(Point[Number of Pipes],number,2,FALSE))</f>
        <v/>
      </c>
      <c r="BK378" s="14" t="str">
        <f>IF(Point[Asset Group]="","",VLOOKUP(Point[Combined Name],2,FALSE))</f>
        <v/>
      </c>
      <c r="BL378" s="14" t="str">
        <f>IF(Point[Asset Group]="","",VLOOKUP(Point[Size Class],size_class,2,FALSE))</f>
        <v/>
      </c>
      <c r="BM378" s="14" t="str">
        <f>IF(Point[Asset Group]="","",VLOOKUP(Point[Age Class],age_class,2,FALSE))</f>
        <v/>
      </c>
      <c r="BN378" s="14" t="str">
        <f>IF(Point[Girth (cm)]="","",Point[Girth (cm)])</f>
        <v/>
      </c>
      <c r="BO378" s="14" t="str">
        <f>IF(Point[Crown Radius (m)]="","",Point[Crown Radius (m)])</f>
        <v/>
      </c>
      <c r="BP378" s="14" t="str">
        <f>IF(Point[Asset Group]="","",VLOOKUP(Point[Rooting Environment],root_enviro,2,FALSE))</f>
        <v/>
      </c>
      <c r="BQ378" s="14" t="str">
        <f>IF(Point[Asset Group]="","",VLOOKUP(Point[Tree Surround],tree_surround,2,FALSE))</f>
        <v/>
      </c>
      <c r="BR378" s="14" t="str">
        <f>IF(Point[Asset Group]="","",VLOOKUP(Point[Tree Grill],yes_no,2,FALSE))</f>
        <v/>
      </c>
      <c r="BS378" s="14" t="str">
        <f>IF(Point[Asset Group]="","",VLOOKUP(Point[Tree Location],tree_location,2,FALSE))</f>
        <v/>
      </c>
    </row>
    <row r="379" spans="1:71" s="3" customFormat="1" x14ac:dyDescent="0.2">
      <c r="A379" s="3" t="str">
        <f>IF(Point[DWG File Name]="","",Point[DWG File Name])</f>
        <v/>
      </c>
      <c r="B379" s="3" t="str">
        <f>IF(Point[DWG Layer Name]="","",Point[DWG Layer Name])</f>
        <v/>
      </c>
      <c r="C379" s="3" t="str">
        <f>IF(Point[DWG Handle]="","",Point[DWG Handle])</f>
        <v/>
      </c>
      <c r="D379" s="58" t="str">
        <f>IF(Point[X]="","",Point[X])</f>
        <v/>
      </c>
      <c r="E379" s="58" t="str">
        <f>IF(Point[Y]="","",Point[Y])</f>
        <v/>
      </c>
      <c r="F379" s="3" t="str">
        <f>IF(Point[Replacement Asset]="","",Point[Replacement Asset])</f>
        <v/>
      </c>
      <c r="G379" s="3" t="str">
        <f>IF(Point[Asset ID]="","",UPPER(Point[Asset ID]))</f>
        <v/>
      </c>
      <c r="H379" s="3" t="str">
        <f>IF(Point[Asset Group]="","",VLOOKUP(Point[Asset Group],asset_grp_pt,4,FALSE))</f>
        <v/>
      </c>
      <c r="I379" s="3" t="str">
        <f>IF(Point[Asset Group]="","",VLOOKUP(Point[Asset Group],asset_grp_pt,2,FALSE))</f>
        <v/>
      </c>
      <c r="J379" s="3" t="str">
        <f>IF(Point[Asset Group]="","",VLOOKUP(Point[Asset Group],asset_grp_pt,3,FALSE))</f>
        <v/>
      </c>
      <c r="K379" s="3" t="str">
        <f>IF(Point[Asset Group]="","",VLOOKUP(Point[Asset Type],type_master_list,2,FALSE))</f>
        <v/>
      </c>
      <c r="L379" s="3" t="str">
        <f>IF(Point[Asset Name]="","",PROPER(Point[Asset Name]))</f>
        <v/>
      </c>
      <c r="M379" s="11" t="str">
        <f>IF(Point[Install Date]="","",Point[Install Date])</f>
        <v/>
      </c>
      <c r="N379" s="11" t="str">
        <f>IF(Point[Note]="","",PROPER(Point[Note]))</f>
        <v/>
      </c>
      <c r="O379" s="11" t="str">
        <f>IF(Point[Resource Consent Number]="","",UPPER(Point[Resource Consent Number]))</f>
        <v/>
      </c>
      <c r="P379" s="53" t="str">
        <f>IF(Point[Asset Unit Cost]="","",Point[Asset Unit Cost])</f>
        <v/>
      </c>
      <c r="Q379" s="11" t="str">
        <f>IF(Point[Added By]="","",UPPER(Point[Added By]))</f>
        <v/>
      </c>
      <c r="R379" s="11" t="str">
        <f>IF(Point[Added Date]="","",Point[Added Date])</f>
        <v/>
      </c>
      <c r="S379" s="14" t="str">
        <f>IF(Point[Z COORD]="","",Point[Z COORD])</f>
        <v/>
      </c>
      <c r="T379" s="14" t="str">
        <f>IF(Point[Asset Description]="","",PROPER(Point[Asset Description]))</f>
        <v/>
      </c>
      <c r="U379" s="14" t="str">
        <f>IF(Point[[Artist ]]="","",PROPER(Point[[Artist ]]))</f>
        <v/>
      </c>
      <c r="V379" s="14" t="str">
        <f>IF(Point[Material Notes]="","",PROPER(Point[Material Notes]))</f>
        <v/>
      </c>
      <c r="W379" s="14" t="str">
        <f>IF(Point[Dimension Notes]="","",Point[Dimension Notes])</f>
        <v/>
      </c>
      <c r="X379" s="14" t="str">
        <f>IF(Point[List]="","",VLOOKUP(Point[Burner Number],number,2,FALSE))</f>
        <v/>
      </c>
      <c r="Y379" s="14" t="str">
        <f>IF(Point[List]="","",VLOOKUP(Point[Fuel],bbq_fuel,2,FALSE))</f>
        <v/>
      </c>
      <c r="Z379" s="14" t="str">
        <f>IF(Point[List]="","",VLOOKUP(Point[Cabinet Material],bbq_material,2,FALSE))</f>
        <v/>
      </c>
      <c r="AA379" s="14" t="str">
        <f>IF(Point[Asset Group]="","",VLOOKUP(Point[Manufacturer],manufacturer,2,FALSE))</f>
        <v/>
      </c>
      <c r="AB379" s="14" t="str">
        <f>IF(Point[Uinsex WC]="","",Point[Uinsex WC])</f>
        <v/>
      </c>
      <c r="AC379" s="14" t="str">
        <f>IF(Point[Female WC]="","",Point[Female WC])</f>
        <v/>
      </c>
      <c r="AD379" s="14" t="str">
        <f>IF(Point[Male WC]="","",Point[Male WC])</f>
        <v/>
      </c>
      <c r="AE379" s="14" t="str">
        <f>IF(Point[Urinal]="","",Point[Urinal])</f>
        <v/>
      </c>
      <c r="AF379" s="14" t="str">
        <f>IF(Point[Disabled Unisex]="","",Point[Disabled Unisex])</f>
        <v/>
      </c>
      <c r="AG379" s="14" t="str">
        <f>IF(Point[Disabled Female]="","",Point[Disabled Female])</f>
        <v/>
      </c>
      <c r="AH379" s="14" t="str">
        <f>IF(Point[Disabled Male]="","",Point[Disabled Male])</f>
        <v/>
      </c>
      <c r="AI379" s="14" t="str">
        <f>IF(Point[Asset Group]="","",VLOOKUP(Point[Handrail],yes_no,2,FALSE))</f>
        <v/>
      </c>
      <c r="AJ379" s="14" t="str">
        <f>IF(Point[Asset Group]="","",VLOOKUP(Point[Baby Changing],yes_no,2,FALSE))</f>
        <v/>
      </c>
      <c r="AK379" s="14" t="str">
        <f>IF(Point[Asset Group]="","",VLOOKUP(Point[Service Room],yes_no,2,FALSE))</f>
        <v/>
      </c>
      <c r="AL379" s="14" t="str">
        <f>IF(Point[Asset Group]="","",VLOOKUP(Point[Service Tap],service_tap,2,FALSE))</f>
        <v/>
      </c>
      <c r="AM379" s="14" t="str">
        <f>IF(Point[Asset Group]="","",VLOOKUP(Point[Heating Type],wc_heating,2,FALSE))</f>
        <v/>
      </c>
      <c r="AN379" s="14" t="str">
        <f>IF(Point[Asset Group]="","",VLOOKUP(Point[Power Supply],power_supply,2,FALSE))</f>
        <v/>
      </c>
      <c r="AO379" s="14" t="str">
        <f>IF(Point[Asset Group]="","",VLOOKUP(Point[Waste Water],waste_water,2,FALSE))</f>
        <v/>
      </c>
      <c r="AP379" s="14" t="str">
        <f>IF(Point[Asset Group]="","",VLOOKUP(Point[Furniture SubType],subdom_master_gdb,2,FALSE))</f>
        <v/>
      </c>
      <c r="AQ379" s="14" t="str">
        <f>IF(Point[Asset Group]="","",VLOOKUP(Point[Concrete Pad],yes_no,2,FALSE))</f>
        <v/>
      </c>
      <c r="AR379" s="14" t="str">
        <f>IF(Point[Asset Group]="","",VLOOKUP(Point[Material],material_master,2,FALSE))</f>
        <v/>
      </c>
      <c r="AS379" s="14" t="str">
        <f>IF(Point[Asset Group]="","",VLOOKUP(Point[Plumbing],irrigation_plumbing,2,FALSE))</f>
        <v/>
      </c>
      <c r="AT379" s="14" t="str">
        <f>IF(Point[Asset Group]="","",VLOOKUP(Point[Sprinklers],irrigation_sprinklers,2,FALSE))</f>
        <v/>
      </c>
      <c r="AU379" s="14" t="str">
        <f>IF(Point[Asset Group]="","",VLOOKUP(Point[System],irrigation_system,2,FALSE))</f>
        <v/>
      </c>
      <c r="AV379" s="14" t="str">
        <f>IF(Point[Asset Group]="","",VLOOKUP(Point[Status],irrigation_status,2,FALSE))</f>
        <v/>
      </c>
      <c r="AW379" s="11" t="str">
        <f>IF(Point[Date of manufacture]="","",Point[Date of manufacture])</f>
        <v/>
      </c>
      <c r="AX379" s="14" t="str">
        <f>IF(Point[Asset Group]="","",VLOOKUP(Point[Sign Purpose],sign_purpose,2,FALSE))</f>
        <v/>
      </c>
      <c r="AY379" s="14" t="str">
        <f>IF(Point[Asset Group]="","",VLOOKUP(Point[Sign Material],material_master,2,FALSE))</f>
        <v/>
      </c>
      <c r="AZ379" s="14" t="str">
        <f>IF(Point[Asset Group]="","",VLOOKUP(Point[Affixed To],sign_affix,2,FALSE))</f>
        <v/>
      </c>
      <c r="BA379" s="14" t="str">
        <f>IF(Point[Size HxB mm]="","",Point[Size HxB mm])</f>
        <v/>
      </c>
      <c r="BB379" s="14" t="str">
        <f>IF(Point[Height m]="","",Point[Height m])</f>
        <v/>
      </c>
      <c r="BC379" s="14" t="str">
        <f>IF(Point[Asset Group]="","",VLOOKUP(Point[Post Material],material_master,2,FALSE))</f>
        <v/>
      </c>
      <c r="BD379" s="14" t="str">
        <f>IF(Point[Asset Group]="","",VLOOKUP(Point[Post Number],number,2,FALSE))</f>
        <v/>
      </c>
      <c r="BE379" s="14" t="str">
        <f>IF(Point[Asset Group]="","",VLOOKUP(Point[Structure SubType],subdom_master_gdb,2,FALSE))</f>
        <v/>
      </c>
      <c r="BF379" s="14" t="str">
        <f>IF(Point[Area m2]="","",Point[Area m2])</f>
        <v/>
      </c>
      <c r="BG379" s="14" t="str">
        <f>IF(Point[Length m]="","",Point[Length m])</f>
        <v/>
      </c>
      <c r="BH379" s="14" t="str">
        <f>IF(Point[Width m]="","",Point[Width m])</f>
        <v/>
      </c>
      <c r="BI379" s="14" t="str">
        <f>IF(Point[Diameter m]="","",Point[Diameter m])</f>
        <v/>
      </c>
      <c r="BJ379" s="14" t="str">
        <f>IF(Point[Asset Group]="","",VLOOKUP(Point[Number of Pipes],number,2,FALSE))</f>
        <v/>
      </c>
      <c r="BK379" s="14" t="str">
        <f>IF(Point[Asset Group]="","",VLOOKUP(Point[Combined Name],2,FALSE))</f>
        <v/>
      </c>
      <c r="BL379" s="14" t="str">
        <f>IF(Point[Asset Group]="","",VLOOKUP(Point[Size Class],size_class,2,FALSE))</f>
        <v/>
      </c>
      <c r="BM379" s="14" t="str">
        <f>IF(Point[Asset Group]="","",VLOOKUP(Point[Age Class],age_class,2,FALSE))</f>
        <v/>
      </c>
      <c r="BN379" s="14" t="str">
        <f>IF(Point[Girth (cm)]="","",Point[Girth (cm)])</f>
        <v/>
      </c>
      <c r="BO379" s="14" t="str">
        <f>IF(Point[Crown Radius (m)]="","",Point[Crown Radius (m)])</f>
        <v/>
      </c>
      <c r="BP379" s="14" t="str">
        <f>IF(Point[Asset Group]="","",VLOOKUP(Point[Rooting Environment],root_enviro,2,FALSE))</f>
        <v/>
      </c>
      <c r="BQ379" s="14" t="str">
        <f>IF(Point[Asset Group]="","",VLOOKUP(Point[Tree Surround],tree_surround,2,FALSE))</f>
        <v/>
      </c>
      <c r="BR379" s="14" t="str">
        <f>IF(Point[Asset Group]="","",VLOOKUP(Point[Tree Grill],yes_no,2,FALSE))</f>
        <v/>
      </c>
      <c r="BS379" s="14" t="str">
        <f>IF(Point[Asset Group]="","",VLOOKUP(Point[Tree Location],tree_location,2,FALSE))</f>
        <v/>
      </c>
    </row>
    <row r="380" spans="1:71" s="3" customFormat="1" x14ac:dyDescent="0.2">
      <c r="A380" s="3" t="str">
        <f>IF(Point[DWG File Name]="","",Point[DWG File Name])</f>
        <v/>
      </c>
      <c r="B380" s="3" t="str">
        <f>IF(Point[DWG Layer Name]="","",Point[DWG Layer Name])</f>
        <v/>
      </c>
      <c r="C380" s="3" t="str">
        <f>IF(Point[DWG Handle]="","",Point[DWG Handle])</f>
        <v/>
      </c>
      <c r="D380" s="58" t="str">
        <f>IF(Point[X]="","",Point[X])</f>
        <v/>
      </c>
      <c r="E380" s="58" t="str">
        <f>IF(Point[Y]="","",Point[Y])</f>
        <v/>
      </c>
      <c r="F380" s="3" t="str">
        <f>IF(Point[Replacement Asset]="","",Point[Replacement Asset])</f>
        <v/>
      </c>
      <c r="G380" s="3" t="str">
        <f>IF(Point[Asset ID]="","",UPPER(Point[Asset ID]))</f>
        <v/>
      </c>
      <c r="H380" s="3" t="str">
        <f>IF(Point[Asset Group]="","",VLOOKUP(Point[Asset Group],asset_grp_pt,4,FALSE))</f>
        <v/>
      </c>
      <c r="I380" s="3" t="str">
        <f>IF(Point[Asset Group]="","",VLOOKUP(Point[Asset Group],asset_grp_pt,2,FALSE))</f>
        <v/>
      </c>
      <c r="J380" s="3" t="str">
        <f>IF(Point[Asset Group]="","",VLOOKUP(Point[Asset Group],asset_grp_pt,3,FALSE))</f>
        <v/>
      </c>
      <c r="K380" s="3" t="str">
        <f>IF(Point[Asset Group]="","",VLOOKUP(Point[Asset Type],type_master_list,2,FALSE))</f>
        <v/>
      </c>
      <c r="L380" s="3" t="str">
        <f>IF(Point[Asset Name]="","",PROPER(Point[Asset Name]))</f>
        <v/>
      </c>
      <c r="M380" s="11" t="str">
        <f>IF(Point[Install Date]="","",Point[Install Date])</f>
        <v/>
      </c>
      <c r="N380" s="11" t="str">
        <f>IF(Point[Note]="","",PROPER(Point[Note]))</f>
        <v/>
      </c>
      <c r="O380" s="11" t="str">
        <f>IF(Point[Resource Consent Number]="","",UPPER(Point[Resource Consent Number]))</f>
        <v/>
      </c>
      <c r="P380" s="53" t="str">
        <f>IF(Point[Asset Unit Cost]="","",Point[Asset Unit Cost])</f>
        <v/>
      </c>
      <c r="Q380" s="11" t="str">
        <f>IF(Point[Added By]="","",UPPER(Point[Added By]))</f>
        <v/>
      </c>
      <c r="R380" s="11" t="str">
        <f>IF(Point[Added Date]="","",Point[Added Date])</f>
        <v/>
      </c>
      <c r="S380" s="14" t="str">
        <f>IF(Point[Z COORD]="","",Point[Z COORD])</f>
        <v/>
      </c>
      <c r="T380" s="14" t="str">
        <f>IF(Point[Asset Description]="","",PROPER(Point[Asset Description]))</f>
        <v/>
      </c>
      <c r="U380" s="14" t="str">
        <f>IF(Point[[Artist ]]="","",PROPER(Point[[Artist ]]))</f>
        <v/>
      </c>
      <c r="V380" s="14" t="str">
        <f>IF(Point[Material Notes]="","",PROPER(Point[Material Notes]))</f>
        <v/>
      </c>
      <c r="W380" s="14" t="str">
        <f>IF(Point[Dimension Notes]="","",Point[Dimension Notes])</f>
        <v/>
      </c>
      <c r="X380" s="14" t="str">
        <f>IF(Point[List]="","",VLOOKUP(Point[Burner Number],number,2,FALSE))</f>
        <v/>
      </c>
      <c r="Y380" s="14" t="str">
        <f>IF(Point[List]="","",VLOOKUP(Point[Fuel],bbq_fuel,2,FALSE))</f>
        <v/>
      </c>
      <c r="Z380" s="14" t="str">
        <f>IF(Point[List]="","",VLOOKUP(Point[Cabinet Material],bbq_material,2,FALSE))</f>
        <v/>
      </c>
      <c r="AA380" s="14" t="str">
        <f>IF(Point[Asset Group]="","",VLOOKUP(Point[Manufacturer],manufacturer,2,FALSE))</f>
        <v/>
      </c>
      <c r="AB380" s="14" t="str">
        <f>IF(Point[Uinsex WC]="","",Point[Uinsex WC])</f>
        <v/>
      </c>
      <c r="AC380" s="14" t="str">
        <f>IF(Point[Female WC]="","",Point[Female WC])</f>
        <v/>
      </c>
      <c r="AD380" s="14" t="str">
        <f>IF(Point[Male WC]="","",Point[Male WC])</f>
        <v/>
      </c>
      <c r="AE380" s="14" t="str">
        <f>IF(Point[Urinal]="","",Point[Urinal])</f>
        <v/>
      </c>
      <c r="AF380" s="14" t="str">
        <f>IF(Point[Disabled Unisex]="","",Point[Disabled Unisex])</f>
        <v/>
      </c>
      <c r="AG380" s="14" t="str">
        <f>IF(Point[Disabled Female]="","",Point[Disabled Female])</f>
        <v/>
      </c>
      <c r="AH380" s="14" t="str">
        <f>IF(Point[Disabled Male]="","",Point[Disabled Male])</f>
        <v/>
      </c>
      <c r="AI380" s="14" t="str">
        <f>IF(Point[Asset Group]="","",VLOOKUP(Point[Handrail],yes_no,2,FALSE))</f>
        <v/>
      </c>
      <c r="AJ380" s="14" t="str">
        <f>IF(Point[Asset Group]="","",VLOOKUP(Point[Baby Changing],yes_no,2,FALSE))</f>
        <v/>
      </c>
      <c r="AK380" s="14" t="str">
        <f>IF(Point[Asset Group]="","",VLOOKUP(Point[Service Room],yes_no,2,FALSE))</f>
        <v/>
      </c>
      <c r="AL380" s="14" t="str">
        <f>IF(Point[Asset Group]="","",VLOOKUP(Point[Service Tap],service_tap,2,FALSE))</f>
        <v/>
      </c>
      <c r="AM380" s="14" t="str">
        <f>IF(Point[Asset Group]="","",VLOOKUP(Point[Heating Type],wc_heating,2,FALSE))</f>
        <v/>
      </c>
      <c r="AN380" s="14" t="str">
        <f>IF(Point[Asset Group]="","",VLOOKUP(Point[Power Supply],power_supply,2,FALSE))</f>
        <v/>
      </c>
      <c r="AO380" s="14" t="str">
        <f>IF(Point[Asset Group]="","",VLOOKUP(Point[Waste Water],waste_water,2,FALSE))</f>
        <v/>
      </c>
      <c r="AP380" s="14" t="str">
        <f>IF(Point[Asset Group]="","",VLOOKUP(Point[Furniture SubType],subdom_master_gdb,2,FALSE))</f>
        <v/>
      </c>
      <c r="AQ380" s="14" t="str">
        <f>IF(Point[Asset Group]="","",VLOOKUP(Point[Concrete Pad],yes_no,2,FALSE))</f>
        <v/>
      </c>
      <c r="AR380" s="14" t="str">
        <f>IF(Point[Asset Group]="","",VLOOKUP(Point[Material],material_master,2,FALSE))</f>
        <v/>
      </c>
      <c r="AS380" s="14" t="str">
        <f>IF(Point[Asset Group]="","",VLOOKUP(Point[Plumbing],irrigation_plumbing,2,FALSE))</f>
        <v/>
      </c>
      <c r="AT380" s="14" t="str">
        <f>IF(Point[Asset Group]="","",VLOOKUP(Point[Sprinklers],irrigation_sprinklers,2,FALSE))</f>
        <v/>
      </c>
      <c r="AU380" s="14" t="str">
        <f>IF(Point[Asset Group]="","",VLOOKUP(Point[System],irrigation_system,2,FALSE))</f>
        <v/>
      </c>
      <c r="AV380" s="14" t="str">
        <f>IF(Point[Asset Group]="","",VLOOKUP(Point[Status],irrigation_status,2,FALSE))</f>
        <v/>
      </c>
      <c r="AW380" s="11" t="str">
        <f>IF(Point[Date of manufacture]="","",Point[Date of manufacture])</f>
        <v/>
      </c>
      <c r="AX380" s="14" t="str">
        <f>IF(Point[Asset Group]="","",VLOOKUP(Point[Sign Purpose],sign_purpose,2,FALSE))</f>
        <v/>
      </c>
      <c r="AY380" s="14" t="str">
        <f>IF(Point[Asset Group]="","",VLOOKUP(Point[Sign Material],material_master,2,FALSE))</f>
        <v/>
      </c>
      <c r="AZ380" s="14" t="str">
        <f>IF(Point[Asset Group]="","",VLOOKUP(Point[Affixed To],sign_affix,2,FALSE))</f>
        <v/>
      </c>
      <c r="BA380" s="14" t="str">
        <f>IF(Point[Size HxB mm]="","",Point[Size HxB mm])</f>
        <v/>
      </c>
      <c r="BB380" s="14" t="str">
        <f>IF(Point[Height m]="","",Point[Height m])</f>
        <v/>
      </c>
      <c r="BC380" s="14" t="str">
        <f>IF(Point[Asset Group]="","",VLOOKUP(Point[Post Material],material_master,2,FALSE))</f>
        <v/>
      </c>
      <c r="BD380" s="14" t="str">
        <f>IF(Point[Asset Group]="","",VLOOKUP(Point[Post Number],number,2,FALSE))</f>
        <v/>
      </c>
      <c r="BE380" s="14" t="str">
        <f>IF(Point[Asset Group]="","",VLOOKUP(Point[Structure SubType],subdom_master_gdb,2,FALSE))</f>
        <v/>
      </c>
      <c r="BF380" s="14" t="str">
        <f>IF(Point[Area m2]="","",Point[Area m2])</f>
        <v/>
      </c>
      <c r="BG380" s="14" t="str">
        <f>IF(Point[Length m]="","",Point[Length m])</f>
        <v/>
      </c>
      <c r="BH380" s="14" t="str">
        <f>IF(Point[Width m]="","",Point[Width m])</f>
        <v/>
      </c>
      <c r="BI380" s="14" t="str">
        <f>IF(Point[Diameter m]="","",Point[Diameter m])</f>
        <v/>
      </c>
      <c r="BJ380" s="14" t="str">
        <f>IF(Point[Asset Group]="","",VLOOKUP(Point[Number of Pipes],number,2,FALSE))</f>
        <v/>
      </c>
      <c r="BK380" s="14" t="str">
        <f>IF(Point[Asset Group]="","",VLOOKUP(Point[Combined Name],2,FALSE))</f>
        <v/>
      </c>
      <c r="BL380" s="14" t="str">
        <f>IF(Point[Asset Group]="","",VLOOKUP(Point[Size Class],size_class,2,FALSE))</f>
        <v/>
      </c>
      <c r="BM380" s="14" t="str">
        <f>IF(Point[Asset Group]="","",VLOOKUP(Point[Age Class],age_class,2,FALSE))</f>
        <v/>
      </c>
      <c r="BN380" s="14" t="str">
        <f>IF(Point[Girth (cm)]="","",Point[Girth (cm)])</f>
        <v/>
      </c>
      <c r="BO380" s="14" t="str">
        <f>IF(Point[Crown Radius (m)]="","",Point[Crown Radius (m)])</f>
        <v/>
      </c>
      <c r="BP380" s="14" t="str">
        <f>IF(Point[Asset Group]="","",VLOOKUP(Point[Rooting Environment],root_enviro,2,FALSE))</f>
        <v/>
      </c>
      <c r="BQ380" s="14" t="str">
        <f>IF(Point[Asset Group]="","",VLOOKUP(Point[Tree Surround],tree_surround,2,FALSE))</f>
        <v/>
      </c>
      <c r="BR380" s="14" t="str">
        <f>IF(Point[Asset Group]="","",VLOOKUP(Point[Tree Grill],yes_no,2,FALSE))</f>
        <v/>
      </c>
      <c r="BS380" s="14" t="str">
        <f>IF(Point[Asset Group]="","",VLOOKUP(Point[Tree Location],tree_location,2,FALSE))</f>
        <v/>
      </c>
    </row>
    <row r="381" spans="1:71" s="3" customFormat="1" x14ac:dyDescent="0.2">
      <c r="A381" s="3" t="str">
        <f>IF(Point[DWG File Name]="","",Point[DWG File Name])</f>
        <v/>
      </c>
      <c r="B381" s="3" t="str">
        <f>IF(Point[DWG Layer Name]="","",Point[DWG Layer Name])</f>
        <v/>
      </c>
      <c r="C381" s="3" t="str">
        <f>IF(Point[DWG Handle]="","",Point[DWG Handle])</f>
        <v/>
      </c>
      <c r="D381" s="58" t="str">
        <f>IF(Point[X]="","",Point[X])</f>
        <v/>
      </c>
      <c r="E381" s="58" t="str">
        <f>IF(Point[Y]="","",Point[Y])</f>
        <v/>
      </c>
      <c r="F381" s="3" t="str">
        <f>IF(Point[Replacement Asset]="","",Point[Replacement Asset])</f>
        <v/>
      </c>
      <c r="G381" s="3" t="str">
        <f>IF(Point[Asset ID]="","",UPPER(Point[Asset ID]))</f>
        <v/>
      </c>
      <c r="H381" s="3" t="str">
        <f>IF(Point[Asset Group]="","",VLOOKUP(Point[Asset Group],asset_grp_pt,4,FALSE))</f>
        <v/>
      </c>
      <c r="I381" s="3" t="str">
        <f>IF(Point[Asset Group]="","",VLOOKUP(Point[Asset Group],asset_grp_pt,2,FALSE))</f>
        <v/>
      </c>
      <c r="J381" s="3" t="str">
        <f>IF(Point[Asset Group]="","",VLOOKUP(Point[Asset Group],asset_grp_pt,3,FALSE))</f>
        <v/>
      </c>
      <c r="K381" s="3" t="str">
        <f>IF(Point[Asset Group]="","",VLOOKUP(Point[Asset Type],type_master_list,2,FALSE))</f>
        <v/>
      </c>
      <c r="L381" s="3" t="str">
        <f>IF(Point[Asset Name]="","",PROPER(Point[Asset Name]))</f>
        <v/>
      </c>
      <c r="M381" s="11" t="str">
        <f>IF(Point[Install Date]="","",Point[Install Date])</f>
        <v/>
      </c>
      <c r="N381" s="11" t="str">
        <f>IF(Point[Note]="","",PROPER(Point[Note]))</f>
        <v/>
      </c>
      <c r="O381" s="11" t="str">
        <f>IF(Point[Resource Consent Number]="","",UPPER(Point[Resource Consent Number]))</f>
        <v/>
      </c>
      <c r="P381" s="53" t="str">
        <f>IF(Point[Asset Unit Cost]="","",Point[Asset Unit Cost])</f>
        <v/>
      </c>
      <c r="Q381" s="11" t="str">
        <f>IF(Point[Added By]="","",UPPER(Point[Added By]))</f>
        <v/>
      </c>
      <c r="R381" s="11" t="str">
        <f>IF(Point[Added Date]="","",Point[Added Date])</f>
        <v/>
      </c>
      <c r="S381" s="14" t="str">
        <f>IF(Point[Z COORD]="","",Point[Z COORD])</f>
        <v/>
      </c>
      <c r="T381" s="14" t="str">
        <f>IF(Point[Asset Description]="","",PROPER(Point[Asset Description]))</f>
        <v/>
      </c>
      <c r="U381" s="14" t="str">
        <f>IF(Point[[Artist ]]="","",PROPER(Point[[Artist ]]))</f>
        <v/>
      </c>
      <c r="V381" s="14" t="str">
        <f>IF(Point[Material Notes]="","",PROPER(Point[Material Notes]))</f>
        <v/>
      </c>
      <c r="W381" s="14" t="str">
        <f>IF(Point[Dimension Notes]="","",Point[Dimension Notes])</f>
        <v/>
      </c>
      <c r="X381" s="14" t="str">
        <f>IF(Point[List]="","",VLOOKUP(Point[Burner Number],number,2,FALSE))</f>
        <v/>
      </c>
      <c r="Y381" s="14" t="str">
        <f>IF(Point[List]="","",VLOOKUP(Point[Fuel],bbq_fuel,2,FALSE))</f>
        <v/>
      </c>
      <c r="Z381" s="14" t="str">
        <f>IF(Point[List]="","",VLOOKUP(Point[Cabinet Material],bbq_material,2,FALSE))</f>
        <v/>
      </c>
      <c r="AA381" s="14" t="str">
        <f>IF(Point[Asset Group]="","",VLOOKUP(Point[Manufacturer],manufacturer,2,FALSE))</f>
        <v/>
      </c>
      <c r="AB381" s="14" t="str">
        <f>IF(Point[Uinsex WC]="","",Point[Uinsex WC])</f>
        <v/>
      </c>
      <c r="AC381" s="14" t="str">
        <f>IF(Point[Female WC]="","",Point[Female WC])</f>
        <v/>
      </c>
      <c r="AD381" s="14" t="str">
        <f>IF(Point[Male WC]="","",Point[Male WC])</f>
        <v/>
      </c>
      <c r="AE381" s="14" t="str">
        <f>IF(Point[Urinal]="","",Point[Urinal])</f>
        <v/>
      </c>
      <c r="AF381" s="14" t="str">
        <f>IF(Point[Disabled Unisex]="","",Point[Disabled Unisex])</f>
        <v/>
      </c>
      <c r="AG381" s="14" t="str">
        <f>IF(Point[Disabled Female]="","",Point[Disabled Female])</f>
        <v/>
      </c>
      <c r="AH381" s="14" t="str">
        <f>IF(Point[Disabled Male]="","",Point[Disabled Male])</f>
        <v/>
      </c>
      <c r="AI381" s="14" t="str">
        <f>IF(Point[Asset Group]="","",VLOOKUP(Point[Handrail],yes_no,2,FALSE))</f>
        <v/>
      </c>
      <c r="AJ381" s="14" t="str">
        <f>IF(Point[Asset Group]="","",VLOOKUP(Point[Baby Changing],yes_no,2,FALSE))</f>
        <v/>
      </c>
      <c r="AK381" s="14" t="str">
        <f>IF(Point[Asset Group]="","",VLOOKUP(Point[Service Room],yes_no,2,FALSE))</f>
        <v/>
      </c>
      <c r="AL381" s="14" t="str">
        <f>IF(Point[Asset Group]="","",VLOOKUP(Point[Service Tap],service_tap,2,FALSE))</f>
        <v/>
      </c>
      <c r="AM381" s="14" t="str">
        <f>IF(Point[Asset Group]="","",VLOOKUP(Point[Heating Type],wc_heating,2,FALSE))</f>
        <v/>
      </c>
      <c r="AN381" s="14" t="str">
        <f>IF(Point[Asset Group]="","",VLOOKUP(Point[Power Supply],power_supply,2,FALSE))</f>
        <v/>
      </c>
      <c r="AO381" s="14" t="str">
        <f>IF(Point[Asset Group]="","",VLOOKUP(Point[Waste Water],waste_water,2,FALSE))</f>
        <v/>
      </c>
      <c r="AP381" s="14" t="str">
        <f>IF(Point[Asset Group]="","",VLOOKUP(Point[Furniture SubType],subdom_master_gdb,2,FALSE))</f>
        <v/>
      </c>
      <c r="AQ381" s="14" t="str">
        <f>IF(Point[Asset Group]="","",VLOOKUP(Point[Concrete Pad],yes_no,2,FALSE))</f>
        <v/>
      </c>
      <c r="AR381" s="14" t="str">
        <f>IF(Point[Asset Group]="","",VLOOKUP(Point[Material],material_master,2,FALSE))</f>
        <v/>
      </c>
      <c r="AS381" s="14" t="str">
        <f>IF(Point[Asset Group]="","",VLOOKUP(Point[Plumbing],irrigation_plumbing,2,FALSE))</f>
        <v/>
      </c>
      <c r="AT381" s="14" t="str">
        <f>IF(Point[Asset Group]="","",VLOOKUP(Point[Sprinklers],irrigation_sprinklers,2,FALSE))</f>
        <v/>
      </c>
      <c r="AU381" s="14" t="str">
        <f>IF(Point[Asset Group]="","",VLOOKUP(Point[System],irrigation_system,2,FALSE))</f>
        <v/>
      </c>
      <c r="AV381" s="14" t="str">
        <f>IF(Point[Asset Group]="","",VLOOKUP(Point[Status],irrigation_status,2,FALSE))</f>
        <v/>
      </c>
      <c r="AW381" s="11" t="str">
        <f>IF(Point[Date of manufacture]="","",Point[Date of manufacture])</f>
        <v/>
      </c>
      <c r="AX381" s="14" t="str">
        <f>IF(Point[Asset Group]="","",VLOOKUP(Point[Sign Purpose],sign_purpose,2,FALSE))</f>
        <v/>
      </c>
      <c r="AY381" s="14" t="str">
        <f>IF(Point[Asset Group]="","",VLOOKUP(Point[Sign Material],material_master,2,FALSE))</f>
        <v/>
      </c>
      <c r="AZ381" s="14" t="str">
        <f>IF(Point[Asset Group]="","",VLOOKUP(Point[Affixed To],sign_affix,2,FALSE))</f>
        <v/>
      </c>
      <c r="BA381" s="14" t="str">
        <f>IF(Point[Size HxB mm]="","",Point[Size HxB mm])</f>
        <v/>
      </c>
      <c r="BB381" s="14" t="str">
        <f>IF(Point[Height m]="","",Point[Height m])</f>
        <v/>
      </c>
      <c r="BC381" s="14" t="str">
        <f>IF(Point[Asset Group]="","",VLOOKUP(Point[Post Material],material_master,2,FALSE))</f>
        <v/>
      </c>
      <c r="BD381" s="14" t="str">
        <f>IF(Point[Asset Group]="","",VLOOKUP(Point[Post Number],number,2,FALSE))</f>
        <v/>
      </c>
      <c r="BE381" s="14" t="str">
        <f>IF(Point[Asset Group]="","",VLOOKUP(Point[Structure SubType],subdom_master_gdb,2,FALSE))</f>
        <v/>
      </c>
      <c r="BF381" s="14" t="str">
        <f>IF(Point[Area m2]="","",Point[Area m2])</f>
        <v/>
      </c>
      <c r="BG381" s="14" t="str">
        <f>IF(Point[Length m]="","",Point[Length m])</f>
        <v/>
      </c>
      <c r="BH381" s="14" t="str">
        <f>IF(Point[Width m]="","",Point[Width m])</f>
        <v/>
      </c>
      <c r="BI381" s="14" t="str">
        <f>IF(Point[Diameter m]="","",Point[Diameter m])</f>
        <v/>
      </c>
      <c r="BJ381" s="14" t="str">
        <f>IF(Point[Asset Group]="","",VLOOKUP(Point[Number of Pipes],number,2,FALSE))</f>
        <v/>
      </c>
      <c r="BK381" s="14" t="str">
        <f>IF(Point[Asset Group]="","",VLOOKUP(Point[Combined Name],2,FALSE))</f>
        <v/>
      </c>
      <c r="BL381" s="14" t="str">
        <f>IF(Point[Asset Group]="","",VLOOKUP(Point[Size Class],size_class,2,FALSE))</f>
        <v/>
      </c>
      <c r="BM381" s="14" t="str">
        <f>IF(Point[Asset Group]="","",VLOOKUP(Point[Age Class],age_class,2,FALSE))</f>
        <v/>
      </c>
      <c r="BN381" s="14" t="str">
        <f>IF(Point[Girth (cm)]="","",Point[Girth (cm)])</f>
        <v/>
      </c>
      <c r="BO381" s="14" t="str">
        <f>IF(Point[Crown Radius (m)]="","",Point[Crown Radius (m)])</f>
        <v/>
      </c>
      <c r="BP381" s="14" t="str">
        <f>IF(Point[Asset Group]="","",VLOOKUP(Point[Rooting Environment],root_enviro,2,FALSE))</f>
        <v/>
      </c>
      <c r="BQ381" s="14" t="str">
        <f>IF(Point[Asset Group]="","",VLOOKUP(Point[Tree Surround],tree_surround,2,FALSE))</f>
        <v/>
      </c>
      <c r="BR381" s="14" t="str">
        <f>IF(Point[Asset Group]="","",VLOOKUP(Point[Tree Grill],yes_no,2,FALSE))</f>
        <v/>
      </c>
      <c r="BS381" s="14" t="str">
        <f>IF(Point[Asset Group]="","",VLOOKUP(Point[Tree Location],tree_location,2,FALSE))</f>
        <v/>
      </c>
    </row>
    <row r="382" spans="1:71" s="3" customFormat="1" x14ac:dyDescent="0.2">
      <c r="A382" s="3" t="str">
        <f>IF(Point[DWG File Name]="","",Point[DWG File Name])</f>
        <v/>
      </c>
      <c r="B382" s="3" t="str">
        <f>IF(Point[DWG Layer Name]="","",Point[DWG Layer Name])</f>
        <v/>
      </c>
      <c r="C382" s="3" t="str">
        <f>IF(Point[DWG Handle]="","",Point[DWG Handle])</f>
        <v/>
      </c>
      <c r="D382" s="58" t="str">
        <f>IF(Point[X]="","",Point[X])</f>
        <v/>
      </c>
      <c r="E382" s="58" t="str">
        <f>IF(Point[Y]="","",Point[Y])</f>
        <v/>
      </c>
      <c r="F382" s="3" t="str">
        <f>IF(Point[Replacement Asset]="","",Point[Replacement Asset])</f>
        <v/>
      </c>
      <c r="G382" s="3" t="str">
        <f>IF(Point[Asset ID]="","",UPPER(Point[Asset ID]))</f>
        <v/>
      </c>
      <c r="H382" s="3" t="str">
        <f>IF(Point[Asset Group]="","",VLOOKUP(Point[Asset Group],asset_grp_pt,4,FALSE))</f>
        <v/>
      </c>
      <c r="I382" s="3" t="str">
        <f>IF(Point[Asset Group]="","",VLOOKUP(Point[Asset Group],asset_grp_pt,2,FALSE))</f>
        <v/>
      </c>
      <c r="J382" s="3" t="str">
        <f>IF(Point[Asset Group]="","",VLOOKUP(Point[Asset Group],asset_grp_pt,3,FALSE))</f>
        <v/>
      </c>
      <c r="K382" s="3" t="str">
        <f>IF(Point[Asset Group]="","",VLOOKUP(Point[Asset Type],type_master_list,2,FALSE))</f>
        <v/>
      </c>
      <c r="L382" s="3" t="str">
        <f>IF(Point[Asset Name]="","",PROPER(Point[Asset Name]))</f>
        <v/>
      </c>
      <c r="M382" s="11" t="str">
        <f>IF(Point[Install Date]="","",Point[Install Date])</f>
        <v/>
      </c>
      <c r="N382" s="11" t="str">
        <f>IF(Point[Note]="","",PROPER(Point[Note]))</f>
        <v/>
      </c>
      <c r="O382" s="11" t="str">
        <f>IF(Point[Resource Consent Number]="","",UPPER(Point[Resource Consent Number]))</f>
        <v/>
      </c>
      <c r="P382" s="53" t="str">
        <f>IF(Point[Asset Unit Cost]="","",Point[Asset Unit Cost])</f>
        <v/>
      </c>
      <c r="Q382" s="11" t="str">
        <f>IF(Point[Added By]="","",UPPER(Point[Added By]))</f>
        <v/>
      </c>
      <c r="R382" s="11" t="str">
        <f>IF(Point[Added Date]="","",Point[Added Date])</f>
        <v/>
      </c>
      <c r="S382" s="14" t="str">
        <f>IF(Point[Z COORD]="","",Point[Z COORD])</f>
        <v/>
      </c>
      <c r="T382" s="14" t="str">
        <f>IF(Point[Asset Description]="","",PROPER(Point[Asset Description]))</f>
        <v/>
      </c>
      <c r="U382" s="14" t="str">
        <f>IF(Point[[Artist ]]="","",PROPER(Point[[Artist ]]))</f>
        <v/>
      </c>
      <c r="V382" s="14" t="str">
        <f>IF(Point[Material Notes]="","",PROPER(Point[Material Notes]))</f>
        <v/>
      </c>
      <c r="W382" s="14" t="str">
        <f>IF(Point[Dimension Notes]="","",Point[Dimension Notes])</f>
        <v/>
      </c>
      <c r="X382" s="14" t="str">
        <f>IF(Point[List]="","",VLOOKUP(Point[Burner Number],number,2,FALSE))</f>
        <v/>
      </c>
      <c r="Y382" s="14" t="str">
        <f>IF(Point[List]="","",VLOOKUP(Point[Fuel],bbq_fuel,2,FALSE))</f>
        <v/>
      </c>
      <c r="Z382" s="14" t="str">
        <f>IF(Point[List]="","",VLOOKUP(Point[Cabinet Material],bbq_material,2,FALSE))</f>
        <v/>
      </c>
      <c r="AA382" s="14" t="str">
        <f>IF(Point[Asset Group]="","",VLOOKUP(Point[Manufacturer],manufacturer,2,FALSE))</f>
        <v/>
      </c>
      <c r="AB382" s="14" t="str">
        <f>IF(Point[Uinsex WC]="","",Point[Uinsex WC])</f>
        <v/>
      </c>
      <c r="AC382" s="14" t="str">
        <f>IF(Point[Female WC]="","",Point[Female WC])</f>
        <v/>
      </c>
      <c r="AD382" s="14" t="str">
        <f>IF(Point[Male WC]="","",Point[Male WC])</f>
        <v/>
      </c>
      <c r="AE382" s="14" t="str">
        <f>IF(Point[Urinal]="","",Point[Urinal])</f>
        <v/>
      </c>
      <c r="AF382" s="14" t="str">
        <f>IF(Point[Disabled Unisex]="","",Point[Disabled Unisex])</f>
        <v/>
      </c>
      <c r="AG382" s="14" t="str">
        <f>IF(Point[Disabled Female]="","",Point[Disabled Female])</f>
        <v/>
      </c>
      <c r="AH382" s="14" t="str">
        <f>IF(Point[Disabled Male]="","",Point[Disabled Male])</f>
        <v/>
      </c>
      <c r="AI382" s="14" t="str">
        <f>IF(Point[Asset Group]="","",VLOOKUP(Point[Handrail],yes_no,2,FALSE))</f>
        <v/>
      </c>
      <c r="AJ382" s="14" t="str">
        <f>IF(Point[Asset Group]="","",VLOOKUP(Point[Baby Changing],yes_no,2,FALSE))</f>
        <v/>
      </c>
      <c r="AK382" s="14" t="str">
        <f>IF(Point[Asset Group]="","",VLOOKUP(Point[Service Room],yes_no,2,FALSE))</f>
        <v/>
      </c>
      <c r="AL382" s="14" t="str">
        <f>IF(Point[Asset Group]="","",VLOOKUP(Point[Service Tap],service_tap,2,FALSE))</f>
        <v/>
      </c>
      <c r="AM382" s="14" t="str">
        <f>IF(Point[Asset Group]="","",VLOOKUP(Point[Heating Type],wc_heating,2,FALSE))</f>
        <v/>
      </c>
      <c r="AN382" s="14" t="str">
        <f>IF(Point[Asset Group]="","",VLOOKUP(Point[Power Supply],power_supply,2,FALSE))</f>
        <v/>
      </c>
      <c r="AO382" s="14" t="str">
        <f>IF(Point[Asset Group]="","",VLOOKUP(Point[Waste Water],waste_water,2,FALSE))</f>
        <v/>
      </c>
      <c r="AP382" s="14" t="str">
        <f>IF(Point[Asset Group]="","",VLOOKUP(Point[Furniture SubType],subdom_master_gdb,2,FALSE))</f>
        <v/>
      </c>
      <c r="AQ382" s="14" t="str">
        <f>IF(Point[Asset Group]="","",VLOOKUP(Point[Concrete Pad],yes_no,2,FALSE))</f>
        <v/>
      </c>
      <c r="AR382" s="14" t="str">
        <f>IF(Point[Asset Group]="","",VLOOKUP(Point[Material],material_master,2,FALSE))</f>
        <v/>
      </c>
      <c r="AS382" s="14" t="str">
        <f>IF(Point[Asset Group]="","",VLOOKUP(Point[Plumbing],irrigation_plumbing,2,FALSE))</f>
        <v/>
      </c>
      <c r="AT382" s="14" t="str">
        <f>IF(Point[Asset Group]="","",VLOOKUP(Point[Sprinklers],irrigation_sprinklers,2,FALSE))</f>
        <v/>
      </c>
      <c r="AU382" s="14" t="str">
        <f>IF(Point[Asset Group]="","",VLOOKUP(Point[System],irrigation_system,2,FALSE))</f>
        <v/>
      </c>
      <c r="AV382" s="14" t="str">
        <f>IF(Point[Asset Group]="","",VLOOKUP(Point[Status],irrigation_status,2,FALSE))</f>
        <v/>
      </c>
      <c r="AW382" s="11" t="str">
        <f>IF(Point[Date of manufacture]="","",Point[Date of manufacture])</f>
        <v/>
      </c>
      <c r="AX382" s="14" t="str">
        <f>IF(Point[Asset Group]="","",VLOOKUP(Point[Sign Purpose],sign_purpose,2,FALSE))</f>
        <v/>
      </c>
      <c r="AY382" s="14" t="str">
        <f>IF(Point[Asset Group]="","",VLOOKUP(Point[Sign Material],material_master,2,FALSE))</f>
        <v/>
      </c>
      <c r="AZ382" s="14" t="str">
        <f>IF(Point[Asset Group]="","",VLOOKUP(Point[Affixed To],sign_affix,2,FALSE))</f>
        <v/>
      </c>
      <c r="BA382" s="14" t="str">
        <f>IF(Point[Size HxB mm]="","",Point[Size HxB mm])</f>
        <v/>
      </c>
      <c r="BB382" s="14" t="str">
        <f>IF(Point[Height m]="","",Point[Height m])</f>
        <v/>
      </c>
      <c r="BC382" s="14" t="str">
        <f>IF(Point[Asset Group]="","",VLOOKUP(Point[Post Material],material_master,2,FALSE))</f>
        <v/>
      </c>
      <c r="BD382" s="14" t="str">
        <f>IF(Point[Asset Group]="","",VLOOKUP(Point[Post Number],number,2,FALSE))</f>
        <v/>
      </c>
      <c r="BE382" s="14" t="str">
        <f>IF(Point[Asset Group]="","",VLOOKUP(Point[Structure SubType],subdom_master_gdb,2,FALSE))</f>
        <v/>
      </c>
      <c r="BF382" s="14" t="str">
        <f>IF(Point[Area m2]="","",Point[Area m2])</f>
        <v/>
      </c>
      <c r="BG382" s="14" t="str">
        <f>IF(Point[Length m]="","",Point[Length m])</f>
        <v/>
      </c>
      <c r="BH382" s="14" t="str">
        <f>IF(Point[Width m]="","",Point[Width m])</f>
        <v/>
      </c>
      <c r="BI382" s="14" t="str">
        <f>IF(Point[Diameter m]="","",Point[Diameter m])</f>
        <v/>
      </c>
      <c r="BJ382" s="14" t="str">
        <f>IF(Point[Asset Group]="","",VLOOKUP(Point[Number of Pipes],number,2,FALSE))</f>
        <v/>
      </c>
      <c r="BK382" s="14" t="str">
        <f>IF(Point[Asset Group]="","",VLOOKUP(Point[Combined Name],2,FALSE))</f>
        <v/>
      </c>
      <c r="BL382" s="14" t="str">
        <f>IF(Point[Asset Group]="","",VLOOKUP(Point[Size Class],size_class,2,FALSE))</f>
        <v/>
      </c>
      <c r="BM382" s="14" t="str">
        <f>IF(Point[Asset Group]="","",VLOOKUP(Point[Age Class],age_class,2,FALSE))</f>
        <v/>
      </c>
      <c r="BN382" s="14" t="str">
        <f>IF(Point[Girth (cm)]="","",Point[Girth (cm)])</f>
        <v/>
      </c>
      <c r="BO382" s="14" t="str">
        <f>IF(Point[Crown Radius (m)]="","",Point[Crown Radius (m)])</f>
        <v/>
      </c>
      <c r="BP382" s="14" t="str">
        <f>IF(Point[Asset Group]="","",VLOOKUP(Point[Rooting Environment],root_enviro,2,FALSE))</f>
        <v/>
      </c>
      <c r="BQ382" s="14" t="str">
        <f>IF(Point[Asset Group]="","",VLOOKUP(Point[Tree Surround],tree_surround,2,FALSE))</f>
        <v/>
      </c>
      <c r="BR382" s="14" t="str">
        <f>IF(Point[Asset Group]="","",VLOOKUP(Point[Tree Grill],yes_no,2,FALSE))</f>
        <v/>
      </c>
      <c r="BS382" s="14" t="str">
        <f>IF(Point[Asset Group]="","",VLOOKUP(Point[Tree Location],tree_location,2,FALSE))</f>
        <v/>
      </c>
    </row>
    <row r="383" spans="1:71" s="3" customFormat="1" x14ac:dyDescent="0.2">
      <c r="A383" s="3" t="str">
        <f>IF(Point[DWG File Name]="","",Point[DWG File Name])</f>
        <v/>
      </c>
      <c r="B383" s="3" t="str">
        <f>IF(Point[DWG Layer Name]="","",Point[DWG Layer Name])</f>
        <v/>
      </c>
      <c r="C383" s="3" t="str">
        <f>IF(Point[DWG Handle]="","",Point[DWG Handle])</f>
        <v/>
      </c>
      <c r="D383" s="58" t="str">
        <f>IF(Point[X]="","",Point[X])</f>
        <v/>
      </c>
      <c r="E383" s="58" t="str">
        <f>IF(Point[Y]="","",Point[Y])</f>
        <v/>
      </c>
      <c r="F383" s="3" t="str">
        <f>IF(Point[Replacement Asset]="","",Point[Replacement Asset])</f>
        <v/>
      </c>
      <c r="G383" s="3" t="str">
        <f>IF(Point[Asset ID]="","",UPPER(Point[Asset ID]))</f>
        <v/>
      </c>
      <c r="H383" s="3" t="str">
        <f>IF(Point[Asset Group]="","",VLOOKUP(Point[Asset Group],asset_grp_pt,4,FALSE))</f>
        <v/>
      </c>
      <c r="I383" s="3" t="str">
        <f>IF(Point[Asset Group]="","",VLOOKUP(Point[Asset Group],asset_grp_pt,2,FALSE))</f>
        <v/>
      </c>
      <c r="J383" s="3" t="str">
        <f>IF(Point[Asset Group]="","",VLOOKUP(Point[Asset Group],asset_grp_pt,3,FALSE))</f>
        <v/>
      </c>
      <c r="K383" s="3" t="str">
        <f>IF(Point[Asset Group]="","",VLOOKUP(Point[Asset Type],type_master_list,2,FALSE))</f>
        <v/>
      </c>
      <c r="L383" s="3" t="str">
        <f>IF(Point[Asset Name]="","",PROPER(Point[Asset Name]))</f>
        <v/>
      </c>
      <c r="M383" s="11" t="str">
        <f>IF(Point[Install Date]="","",Point[Install Date])</f>
        <v/>
      </c>
      <c r="N383" s="11" t="str">
        <f>IF(Point[Note]="","",PROPER(Point[Note]))</f>
        <v/>
      </c>
      <c r="O383" s="11" t="str">
        <f>IF(Point[Resource Consent Number]="","",UPPER(Point[Resource Consent Number]))</f>
        <v/>
      </c>
      <c r="P383" s="53" t="str">
        <f>IF(Point[Asset Unit Cost]="","",Point[Asset Unit Cost])</f>
        <v/>
      </c>
      <c r="Q383" s="11" t="str">
        <f>IF(Point[Added By]="","",UPPER(Point[Added By]))</f>
        <v/>
      </c>
      <c r="R383" s="11" t="str">
        <f>IF(Point[Added Date]="","",Point[Added Date])</f>
        <v/>
      </c>
      <c r="S383" s="14" t="str">
        <f>IF(Point[Z COORD]="","",Point[Z COORD])</f>
        <v/>
      </c>
      <c r="T383" s="14" t="str">
        <f>IF(Point[Asset Description]="","",PROPER(Point[Asset Description]))</f>
        <v/>
      </c>
      <c r="U383" s="14" t="str">
        <f>IF(Point[[Artist ]]="","",PROPER(Point[[Artist ]]))</f>
        <v/>
      </c>
      <c r="V383" s="14" t="str">
        <f>IF(Point[Material Notes]="","",PROPER(Point[Material Notes]))</f>
        <v/>
      </c>
      <c r="W383" s="14" t="str">
        <f>IF(Point[Dimension Notes]="","",Point[Dimension Notes])</f>
        <v/>
      </c>
      <c r="X383" s="14" t="str">
        <f>IF(Point[List]="","",VLOOKUP(Point[Burner Number],number,2,FALSE))</f>
        <v/>
      </c>
      <c r="Y383" s="14" t="str">
        <f>IF(Point[List]="","",VLOOKUP(Point[Fuel],bbq_fuel,2,FALSE))</f>
        <v/>
      </c>
      <c r="Z383" s="14" t="str">
        <f>IF(Point[List]="","",VLOOKUP(Point[Cabinet Material],bbq_material,2,FALSE))</f>
        <v/>
      </c>
      <c r="AA383" s="14" t="str">
        <f>IF(Point[Asset Group]="","",VLOOKUP(Point[Manufacturer],manufacturer,2,FALSE))</f>
        <v/>
      </c>
      <c r="AB383" s="14" t="str">
        <f>IF(Point[Uinsex WC]="","",Point[Uinsex WC])</f>
        <v/>
      </c>
      <c r="AC383" s="14" t="str">
        <f>IF(Point[Female WC]="","",Point[Female WC])</f>
        <v/>
      </c>
      <c r="AD383" s="14" t="str">
        <f>IF(Point[Male WC]="","",Point[Male WC])</f>
        <v/>
      </c>
      <c r="AE383" s="14" t="str">
        <f>IF(Point[Urinal]="","",Point[Urinal])</f>
        <v/>
      </c>
      <c r="AF383" s="14" t="str">
        <f>IF(Point[Disabled Unisex]="","",Point[Disabled Unisex])</f>
        <v/>
      </c>
      <c r="AG383" s="14" t="str">
        <f>IF(Point[Disabled Female]="","",Point[Disabled Female])</f>
        <v/>
      </c>
      <c r="AH383" s="14" t="str">
        <f>IF(Point[Disabled Male]="","",Point[Disabled Male])</f>
        <v/>
      </c>
      <c r="AI383" s="14" t="str">
        <f>IF(Point[Asset Group]="","",VLOOKUP(Point[Handrail],yes_no,2,FALSE))</f>
        <v/>
      </c>
      <c r="AJ383" s="14" t="str">
        <f>IF(Point[Asset Group]="","",VLOOKUP(Point[Baby Changing],yes_no,2,FALSE))</f>
        <v/>
      </c>
      <c r="AK383" s="14" t="str">
        <f>IF(Point[Asset Group]="","",VLOOKUP(Point[Service Room],yes_no,2,FALSE))</f>
        <v/>
      </c>
      <c r="AL383" s="14" t="str">
        <f>IF(Point[Asset Group]="","",VLOOKUP(Point[Service Tap],service_tap,2,FALSE))</f>
        <v/>
      </c>
      <c r="AM383" s="14" t="str">
        <f>IF(Point[Asset Group]="","",VLOOKUP(Point[Heating Type],wc_heating,2,FALSE))</f>
        <v/>
      </c>
      <c r="AN383" s="14" t="str">
        <f>IF(Point[Asset Group]="","",VLOOKUP(Point[Power Supply],power_supply,2,FALSE))</f>
        <v/>
      </c>
      <c r="AO383" s="14" t="str">
        <f>IF(Point[Asset Group]="","",VLOOKUP(Point[Waste Water],waste_water,2,FALSE))</f>
        <v/>
      </c>
      <c r="AP383" s="14" t="str">
        <f>IF(Point[Asset Group]="","",VLOOKUP(Point[Furniture SubType],subdom_master_gdb,2,FALSE))</f>
        <v/>
      </c>
      <c r="AQ383" s="14" t="str">
        <f>IF(Point[Asset Group]="","",VLOOKUP(Point[Concrete Pad],yes_no,2,FALSE))</f>
        <v/>
      </c>
      <c r="AR383" s="14" t="str">
        <f>IF(Point[Asset Group]="","",VLOOKUP(Point[Material],material_master,2,FALSE))</f>
        <v/>
      </c>
      <c r="AS383" s="14" t="str">
        <f>IF(Point[Asset Group]="","",VLOOKUP(Point[Plumbing],irrigation_plumbing,2,FALSE))</f>
        <v/>
      </c>
      <c r="AT383" s="14" t="str">
        <f>IF(Point[Asset Group]="","",VLOOKUP(Point[Sprinklers],irrigation_sprinklers,2,FALSE))</f>
        <v/>
      </c>
      <c r="AU383" s="14" t="str">
        <f>IF(Point[Asset Group]="","",VLOOKUP(Point[System],irrigation_system,2,FALSE))</f>
        <v/>
      </c>
      <c r="AV383" s="14" t="str">
        <f>IF(Point[Asset Group]="","",VLOOKUP(Point[Status],irrigation_status,2,FALSE))</f>
        <v/>
      </c>
      <c r="AW383" s="11" t="str">
        <f>IF(Point[Date of manufacture]="","",Point[Date of manufacture])</f>
        <v/>
      </c>
      <c r="AX383" s="14" t="str">
        <f>IF(Point[Asset Group]="","",VLOOKUP(Point[Sign Purpose],sign_purpose,2,FALSE))</f>
        <v/>
      </c>
      <c r="AY383" s="14" t="str">
        <f>IF(Point[Asset Group]="","",VLOOKUP(Point[Sign Material],material_master,2,FALSE))</f>
        <v/>
      </c>
      <c r="AZ383" s="14" t="str">
        <f>IF(Point[Asset Group]="","",VLOOKUP(Point[Affixed To],sign_affix,2,FALSE))</f>
        <v/>
      </c>
      <c r="BA383" s="14" t="str">
        <f>IF(Point[Size HxB mm]="","",Point[Size HxB mm])</f>
        <v/>
      </c>
      <c r="BB383" s="14" t="str">
        <f>IF(Point[Height m]="","",Point[Height m])</f>
        <v/>
      </c>
      <c r="BC383" s="14" t="str">
        <f>IF(Point[Asset Group]="","",VLOOKUP(Point[Post Material],material_master,2,FALSE))</f>
        <v/>
      </c>
      <c r="BD383" s="14" t="str">
        <f>IF(Point[Asset Group]="","",VLOOKUP(Point[Post Number],number,2,FALSE))</f>
        <v/>
      </c>
      <c r="BE383" s="14" t="str">
        <f>IF(Point[Asset Group]="","",VLOOKUP(Point[Structure SubType],subdom_master_gdb,2,FALSE))</f>
        <v/>
      </c>
      <c r="BF383" s="14" t="str">
        <f>IF(Point[Area m2]="","",Point[Area m2])</f>
        <v/>
      </c>
      <c r="BG383" s="14" t="str">
        <f>IF(Point[Length m]="","",Point[Length m])</f>
        <v/>
      </c>
      <c r="BH383" s="14" t="str">
        <f>IF(Point[Width m]="","",Point[Width m])</f>
        <v/>
      </c>
      <c r="BI383" s="14" t="str">
        <f>IF(Point[Diameter m]="","",Point[Diameter m])</f>
        <v/>
      </c>
      <c r="BJ383" s="14" t="str">
        <f>IF(Point[Asset Group]="","",VLOOKUP(Point[Number of Pipes],number,2,FALSE))</f>
        <v/>
      </c>
      <c r="BK383" s="14" t="str">
        <f>IF(Point[Asset Group]="","",VLOOKUP(Point[Combined Name],2,FALSE))</f>
        <v/>
      </c>
      <c r="BL383" s="14" t="str">
        <f>IF(Point[Asset Group]="","",VLOOKUP(Point[Size Class],size_class,2,FALSE))</f>
        <v/>
      </c>
      <c r="BM383" s="14" t="str">
        <f>IF(Point[Asset Group]="","",VLOOKUP(Point[Age Class],age_class,2,FALSE))</f>
        <v/>
      </c>
      <c r="BN383" s="14" t="str">
        <f>IF(Point[Girth (cm)]="","",Point[Girth (cm)])</f>
        <v/>
      </c>
      <c r="BO383" s="14" t="str">
        <f>IF(Point[Crown Radius (m)]="","",Point[Crown Radius (m)])</f>
        <v/>
      </c>
      <c r="BP383" s="14" t="str">
        <f>IF(Point[Asset Group]="","",VLOOKUP(Point[Rooting Environment],root_enviro,2,FALSE))</f>
        <v/>
      </c>
      <c r="BQ383" s="14" t="str">
        <f>IF(Point[Asset Group]="","",VLOOKUP(Point[Tree Surround],tree_surround,2,FALSE))</f>
        <v/>
      </c>
      <c r="BR383" s="14" t="str">
        <f>IF(Point[Asset Group]="","",VLOOKUP(Point[Tree Grill],yes_no,2,FALSE))</f>
        <v/>
      </c>
      <c r="BS383" s="14" t="str">
        <f>IF(Point[Asset Group]="","",VLOOKUP(Point[Tree Location],tree_location,2,FALSE))</f>
        <v/>
      </c>
    </row>
    <row r="384" spans="1:71" s="3" customFormat="1" x14ac:dyDescent="0.2">
      <c r="A384" s="3" t="str">
        <f>IF(Point[DWG File Name]="","",Point[DWG File Name])</f>
        <v/>
      </c>
      <c r="B384" s="3" t="str">
        <f>IF(Point[DWG Layer Name]="","",Point[DWG Layer Name])</f>
        <v/>
      </c>
      <c r="C384" s="3" t="str">
        <f>IF(Point[DWG Handle]="","",Point[DWG Handle])</f>
        <v/>
      </c>
      <c r="D384" s="58" t="str">
        <f>IF(Point[X]="","",Point[X])</f>
        <v/>
      </c>
      <c r="E384" s="58" t="str">
        <f>IF(Point[Y]="","",Point[Y])</f>
        <v/>
      </c>
      <c r="F384" s="3" t="str">
        <f>IF(Point[Replacement Asset]="","",Point[Replacement Asset])</f>
        <v/>
      </c>
      <c r="G384" s="3" t="str">
        <f>IF(Point[Asset ID]="","",UPPER(Point[Asset ID]))</f>
        <v/>
      </c>
      <c r="H384" s="3" t="str">
        <f>IF(Point[Asset Group]="","",VLOOKUP(Point[Asset Group],asset_grp_pt,4,FALSE))</f>
        <v/>
      </c>
      <c r="I384" s="3" t="str">
        <f>IF(Point[Asset Group]="","",VLOOKUP(Point[Asset Group],asset_grp_pt,2,FALSE))</f>
        <v/>
      </c>
      <c r="J384" s="3" t="str">
        <f>IF(Point[Asset Group]="","",VLOOKUP(Point[Asset Group],asset_grp_pt,3,FALSE))</f>
        <v/>
      </c>
      <c r="K384" s="3" t="str">
        <f>IF(Point[Asset Group]="","",VLOOKUP(Point[Asset Type],type_master_list,2,FALSE))</f>
        <v/>
      </c>
      <c r="L384" s="3" t="str">
        <f>IF(Point[Asset Name]="","",PROPER(Point[Asset Name]))</f>
        <v/>
      </c>
      <c r="M384" s="11" t="str">
        <f>IF(Point[Install Date]="","",Point[Install Date])</f>
        <v/>
      </c>
      <c r="N384" s="11" t="str">
        <f>IF(Point[Note]="","",PROPER(Point[Note]))</f>
        <v/>
      </c>
      <c r="O384" s="11" t="str">
        <f>IF(Point[Resource Consent Number]="","",UPPER(Point[Resource Consent Number]))</f>
        <v/>
      </c>
      <c r="P384" s="53" t="str">
        <f>IF(Point[Asset Unit Cost]="","",Point[Asset Unit Cost])</f>
        <v/>
      </c>
      <c r="Q384" s="11" t="str">
        <f>IF(Point[Added By]="","",UPPER(Point[Added By]))</f>
        <v/>
      </c>
      <c r="R384" s="11" t="str">
        <f>IF(Point[Added Date]="","",Point[Added Date])</f>
        <v/>
      </c>
      <c r="S384" s="14" t="str">
        <f>IF(Point[Z COORD]="","",Point[Z COORD])</f>
        <v/>
      </c>
      <c r="T384" s="14" t="str">
        <f>IF(Point[Asset Description]="","",PROPER(Point[Asset Description]))</f>
        <v/>
      </c>
      <c r="U384" s="14" t="str">
        <f>IF(Point[[Artist ]]="","",PROPER(Point[[Artist ]]))</f>
        <v/>
      </c>
      <c r="V384" s="14" t="str">
        <f>IF(Point[Material Notes]="","",PROPER(Point[Material Notes]))</f>
        <v/>
      </c>
      <c r="W384" s="14" t="str">
        <f>IF(Point[Dimension Notes]="","",Point[Dimension Notes])</f>
        <v/>
      </c>
      <c r="X384" s="14" t="str">
        <f>IF(Point[List]="","",VLOOKUP(Point[Burner Number],number,2,FALSE))</f>
        <v/>
      </c>
      <c r="Y384" s="14" t="str">
        <f>IF(Point[List]="","",VLOOKUP(Point[Fuel],bbq_fuel,2,FALSE))</f>
        <v/>
      </c>
      <c r="Z384" s="14" t="str">
        <f>IF(Point[List]="","",VLOOKUP(Point[Cabinet Material],bbq_material,2,FALSE))</f>
        <v/>
      </c>
      <c r="AA384" s="14" t="str">
        <f>IF(Point[Asset Group]="","",VLOOKUP(Point[Manufacturer],manufacturer,2,FALSE))</f>
        <v/>
      </c>
      <c r="AB384" s="14" t="str">
        <f>IF(Point[Uinsex WC]="","",Point[Uinsex WC])</f>
        <v/>
      </c>
      <c r="AC384" s="14" t="str">
        <f>IF(Point[Female WC]="","",Point[Female WC])</f>
        <v/>
      </c>
      <c r="AD384" s="14" t="str">
        <f>IF(Point[Male WC]="","",Point[Male WC])</f>
        <v/>
      </c>
      <c r="AE384" s="14" t="str">
        <f>IF(Point[Urinal]="","",Point[Urinal])</f>
        <v/>
      </c>
      <c r="AF384" s="14" t="str">
        <f>IF(Point[Disabled Unisex]="","",Point[Disabled Unisex])</f>
        <v/>
      </c>
      <c r="AG384" s="14" t="str">
        <f>IF(Point[Disabled Female]="","",Point[Disabled Female])</f>
        <v/>
      </c>
      <c r="AH384" s="14" t="str">
        <f>IF(Point[Disabled Male]="","",Point[Disabled Male])</f>
        <v/>
      </c>
      <c r="AI384" s="14" t="str">
        <f>IF(Point[Asset Group]="","",VLOOKUP(Point[Handrail],yes_no,2,FALSE))</f>
        <v/>
      </c>
      <c r="AJ384" s="14" t="str">
        <f>IF(Point[Asset Group]="","",VLOOKUP(Point[Baby Changing],yes_no,2,FALSE))</f>
        <v/>
      </c>
      <c r="AK384" s="14" t="str">
        <f>IF(Point[Asset Group]="","",VLOOKUP(Point[Service Room],yes_no,2,FALSE))</f>
        <v/>
      </c>
      <c r="AL384" s="14" t="str">
        <f>IF(Point[Asset Group]="","",VLOOKUP(Point[Service Tap],service_tap,2,FALSE))</f>
        <v/>
      </c>
      <c r="AM384" s="14" t="str">
        <f>IF(Point[Asset Group]="","",VLOOKUP(Point[Heating Type],wc_heating,2,FALSE))</f>
        <v/>
      </c>
      <c r="AN384" s="14" t="str">
        <f>IF(Point[Asset Group]="","",VLOOKUP(Point[Power Supply],power_supply,2,FALSE))</f>
        <v/>
      </c>
      <c r="AO384" s="14" t="str">
        <f>IF(Point[Asset Group]="","",VLOOKUP(Point[Waste Water],waste_water,2,FALSE))</f>
        <v/>
      </c>
      <c r="AP384" s="14" t="str">
        <f>IF(Point[Asset Group]="","",VLOOKUP(Point[Furniture SubType],subdom_master_gdb,2,FALSE))</f>
        <v/>
      </c>
      <c r="AQ384" s="14" t="str">
        <f>IF(Point[Asset Group]="","",VLOOKUP(Point[Concrete Pad],yes_no,2,FALSE))</f>
        <v/>
      </c>
      <c r="AR384" s="14" t="str">
        <f>IF(Point[Asset Group]="","",VLOOKUP(Point[Material],material_master,2,FALSE))</f>
        <v/>
      </c>
      <c r="AS384" s="14" t="str">
        <f>IF(Point[Asset Group]="","",VLOOKUP(Point[Plumbing],irrigation_plumbing,2,FALSE))</f>
        <v/>
      </c>
      <c r="AT384" s="14" t="str">
        <f>IF(Point[Asset Group]="","",VLOOKUP(Point[Sprinklers],irrigation_sprinklers,2,FALSE))</f>
        <v/>
      </c>
      <c r="AU384" s="14" t="str">
        <f>IF(Point[Asset Group]="","",VLOOKUP(Point[System],irrigation_system,2,FALSE))</f>
        <v/>
      </c>
      <c r="AV384" s="14" t="str">
        <f>IF(Point[Asset Group]="","",VLOOKUP(Point[Status],irrigation_status,2,FALSE))</f>
        <v/>
      </c>
      <c r="AW384" s="11" t="str">
        <f>IF(Point[Date of manufacture]="","",Point[Date of manufacture])</f>
        <v/>
      </c>
      <c r="AX384" s="14" t="str">
        <f>IF(Point[Asset Group]="","",VLOOKUP(Point[Sign Purpose],sign_purpose,2,FALSE))</f>
        <v/>
      </c>
      <c r="AY384" s="14" t="str">
        <f>IF(Point[Asset Group]="","",VLOOKUP(Point[Sign Material],material_master,2,FALSE))</f>
        <v/>
      </c>
      <c r="AZ384" s="14" t="str">
        <f>IF(Point[Asset Group]="","",VLOOKUP(Point[Affixed To],sign_affix,2,FALSE))</f>
        <v/>
      </c>
      <c r="BA384" s="14" t="str">
        <f>IF(Point[Size HxB mm]="","",Point[Size HxB mm])</f>
        <v/>
      </c>
      <c r="BB384" s="14" t="str">
        <f>IF(Point[Height m]="","",Point[Height m])</f>
        <v/>
      </c>
      <c r="BC384" s="14" t="str">
        <f>IF(Point[Asset Group]="","",VLOOKUP(Point[Post Material],material_master,2,FALSE))</f>
        <v/>
      </c>
      <c r="BD384" s="14" t="str">
        <f>IF(Point[Asset Group]="","",VLOOKUP(Point[Post Number],number,2,FALSE))</f>
        <v/>
      </c>
      <c r="BE384" s="14" t="str">
        <f>IF(Point[Asset Group]="","",VLOOKUP(Point[Structure SubType],subdom_master_gdb,2,FALSE))</f>
        <v/>
      </c>
      <c r="BF384" s="14" t="str">
        <f>IF(Point[Area m2]="","",Point[Area m2])</f>
        <v/>
      </c>
      <c r="BG384" s="14" t="str">
        <f>IF(Point[Length m]="","",Point[Length m])</f>
        <v/>
      </c>
      <c r="BH384" s="14" t="str">
        <f>IF(Point[Width m]="","",Point[Width m])</f>
        <v/>
      </c>
      <c r="BI384" s="14" t="str">
        <f>IF(Point[Diameter m]="","",Point[Diameter m])</f>
        <v/>
      </c>
      <c r="BJ384" s="14" t="str">
        <f>IF(Point[Asset Group]="","",VLOOKUP(Point[Number of Pipes],number,2,FALSE))</f>
        <v/>
      </c>
      <c r="BK384" s="14" t="str">
        <f>IF(Point[Asset Group]="","",VLOOKUP(Point[Combined Name],2,FALSE))</f>
        <v/>
      </c>
      <c r="BL384" s="14" t="str">
        <f>IF(Point[Asset Group]="","",VLOOKUP(Point[Size Class],size_class,2,FALSE))</f>
        <v/>
      </c>
      <c r="BM384" s="14" t="str">
        <f>IF(Point[Asset Group]="","",VLOOKUP(Point[Age Class],age_class,2,FALSE))</f>
        <v/>
      </c>
      <c r="BN384" s="14" t="str">
        <f>IF(Point[Girth (cm)]="","",Point[Girth (cm)])</f>
        <v/>
      </c>
      <c r="BO384" s="14" t="str">
        <f>IF(Point[Crown Radius (m)]="","",Point[Crown Radius (m)])</f>
        <v/>
      </c>
      <c r="BP384" s="14" t="str">
        <f>IF(Point[Asset Group]="","",VLOOKUP(Point[Rooting Environment],root_enviro,2,FALSE))</f>
        <v/>
      </c>
      <c r="BQ384" s="14" t="str">
        <f>IF(Point[Asset Group]="","",VLOOKUP(Point[Tree Surround],tree_surround,2,FALSE))</f>
        <v/>
      </c>
      <c r="BR384" s="14" t="str">
        <f>IF(Point[Asset Group]="","",VLOOKUP(Point[Tree Grill],yes_no,2,FALSE))</f>
        <v/>
      </c>
      <c r="BS384" s="14" t="str">
        <f>IF(Point[Asset Group]="","",VLOOKUP(Point[Tree Location],tree_location,2,FALSE))</f>
        <v/>
      </c>
    </row>
    <row r="385" spans="1:71" s="3" customFormat="1" x14ac:dyDescent="0.2">
      <c r="A385" s="3" t="str">
        <f>IF(Point[DWG File Name]="","",Point[DWG File Name])</f>
        <v/>
      </c>
      <c r="B385" s="3" t="str">
        <f>IF(Point[DWG Layer Name]="","",Point[DWG Layer Name])</f>
        <v/>
      </c>
      <c r="C385" s="3" t="str">
        <f>IF(Point[DWG Handle]="","",Point[DWG Handle])</f>
        <v/>
      </c>
      <c r="D385" s="58" t="str">
        <f>IF(Point[X]="","",Point[X])</f>
        <v/>
      </c>
      <c r="E385" s="58" t="str">
        <f>IF(Point[Y]="","",Point[Y])</f>
        <v/>
      </c>
      <c r="F385" s="3" t="str">
        <f>IF(Point[Replacement Asset]="","",Point[Replacement Asset])</f>
        <v/>
      </c>
      <c r="G385" s="3" t="str">
        <f>IF(Point[Asset ID]="","",UPPER(Point[Asset ID]))</f>
        <v/>
      </c>
      <c r="H385" s="3" t="str">
        <f>IF(Point[Asset Group]="","",VLOOKUP(Point[Asset Group],asset_grp_pt,4,FALSE))</f>
        <v/>
      </c>
      <c r="I385" s="3" t="str">
        <f>IF(Point[Asset Group]="","",VLOOKUP(Point[Asset Group],asset_grp_pt,2,FALSE))</f>
        <v/>
      </c>
      <c r="J385" s="3" t="str">
        <f>IF(Point[Asset Group]="","",VLOOKUP(Point[Asset Group],asset_grp_pt,3,FALSE))</f>
        <v/>
      </c>
      <c r="K385" s="3" t="str">
        <f>IF(Point[Asset Group]="","",VLOOKUP(Point[Asset Type],type_master_list,2,FALSE))</f>
        <v/>
      </c>
      <c r="L385" s="3" t="str">
        <f>IF(Point[Asset Name]="","",PROPER(Point[Asset Name]))</f>
        <v/>
      </c>
      <c r="M385" s="11" t="str">
        <f>IF(Point[Install Date]="","",Point[Install Date])</f>
        <v/>
      </c>
      <c r="N385" s="11" t="str">
        <f>IF(Point[Note]="","",PROPER(Point[Note]))</f>
        <v/>
      </c>
      <c r="O385" s="11" t="str">
        <f>IF(Point[Resource Consent Number]="","",UPPER(Point[Resource Consent Number]))</f>
        <v/>
      </c>
      <c r="P385" s="53" t="str">
        <f>IF(Point[Asset Unit Cost]="","",Point[Asset Unit Cost])</f>
        <v/>
      </c>
      <c r="Q385" s="11" t="str">
        <f>IF(Point[Added By]="","",UPPER(Point[Added By]))</f>
        <v/>
      </c>
      <c r="R385" s="11" t="str">
        <f>IF(Point[Added Date]="","",Point[Added Date])</f>
        <v/>
      </c>
      <c r="S385" s="14" t="str">
        <f>IF(Point[Z COORD]="","",Point[Z COORD])</f>
        <v/>
      </c>
      <c r="T385" s="14" t="str">
        <f>IF(Point[Asset Description]="","",PROPER(Point[Asset Description]))</f>
        <v/>
      </c>
      <c r="U385" s="14" t="str">
        <f>IF(Point[[Artist ]]="","",PROPER(Point[[Artist ]]))</f>
        <v/>
      </c>
      <c r="V385" s="14" t="str">
        <f>IF(Point[Material Notes]="","",PROPER(Point[Material Notes]))</f>
        <v/>
      </c>
      <c r="W385" s="14" t="str">
        <f>IF(Point[Dimension Notes]="","",Point[Dimension Notes])</f>
        <v/>
      </c>
      <c r="X385" s="14" t="str">
        <f>IF(Point[List]="","",VLOOKUP(Point[Burner Number],number,2,FALSE))</f>
        <v/>
      </c>
      <c r="Y385" s="14" t="str">
        <f>IF(Point[List]="","",VLOOKUP(Point[Fuel],bbq_fuel,2,FALSE))</f>
        <v/>
      </c>
      <c r="Z385" s="14" t="str">
        <f>IF(Point[List]="","",VLOOKUP(Point[Cabinet Material],bbq_material,2,FALSE))</f>
        <v/>
      </c>
      <c r="AA385" s="14" t="str">
        <f>IF(Point[Asset Group]="","",VLOOKUP(Point[Manufacturer],manufacturer,2,FALSE))</f>
        <v/>
      </c>
      <c r="AB385" s="14" t="str">
        <f>IF(Point[Uinsex WC]="","",Point[Uinsex WC])</f>
        <v/>
      </c>
      <c r="AC385" s="14" t="str">
        <f>IF(Point[Female WC]="","",Point[Female WC])</f>
        <v/>
      </c>
      <c r="AD385" s="14" t="str">
        <f>IF(Point[Male WC]="","",Point[Male WC])</f>
        <v/>
      </c>
      <c r="AE385" s="14" t="str">
        <f>IF(Point[Urinal]="","",Point[Urinal])</f>
        <v/>
      </c>
      <c r="AF385" s="14" t="str">
        <f>IF(Point[Disabled Unisex]="","",Point[Disabled Unisex])</f>
        <v/>
      </c>
      <c r="AG385" s="14" t="str">
        <f>IF(Point[Disabled Female]="","",Point[Disabled Female])</f>
        <v/>
      </c>
      <c r="AH385" s="14" t="str">
        <f>IF(Point[Disabled Male]="","",Point[Disabled Male])</f>
        <v/>
      </c>
      <c r="AI385" s="14" t="str">
        <f>IF(Point[Asset Group]="","",VLOOKUP(Point[Handrail],yes_no,2,FALSE))</f>
        <v/>
      </c>
      <c r="AJ385" s="14" t="str">
        <f>IF(Point[Asset Group]="","",VLOOKUP(Point[Baby Changing],yes_no,2,FALSE))</f>
        <v/>
      </c>
      <c r="AK385" s="14" t="str">
        <f>IF(Point[Asset Group]="","",VLOOKUP(Point[Service Room],yes_no,2,FALSE))</f>
        <v/>
      </c>
      <c r="AL385" s="14" t="str">
        <f>IF(Point[Asset Group]="","",VLOOKUP(Point[Service Tap],service_tap,2,FALSE))</f>
        <v/>
      </c>
      <c r="AM385" s="14" t="str">
        <f>IF(Point[Asset Group]="","",VLOOKUP(Point[Heating Type],wc_heating,2,FALSE))</f>
        <v/>
      </c>
      <c r="AN385" s="14" t="str">
        <f>IF(Point[Asset Group]="","",VLOOKUP(Point[Power Supply],power_supply,2,FALSE))</f>
        <v/>
      </c>
      <c r="AO385" s="14" t="str">
        <f>IF(Point[Asset Group]="","",VLOOKUP(Point[Waste Water],waste_water,2,FALSE))</f>
        <v/>
      </c>
      <c r="AP385" s="14" t="str">
        <f>IF(Point[Asset Group]="","",VLOOKUP(Point[Furniture SubType],subdom_master_gdb,2,FALSE))</f>
        <v/>
      </c>
      <c r="AQ385" s="14" t="str">
        <f>IF(Point[Asset Group]="","",VLOOKUP(Point[Concrete Pad],yes_no,2,FALSE))</f>
        <v/>
      </c>
      <c r="AR385" s="14" t="str">
        <f>IF(Point[Asset Group]="","",VLOOKUP(Point[Material],material_master,2,FALSE))</f>
        <v/>
      </c>
      <c r="AS385" s="14" t="str">
        <f>IF(Point[Asset Group]="","",VLOOKUP(Point[Plumbing],irrigation_plumbing,2,FALSE))</f>
        <v/>
      </c>
      <c r="AT385" s="14" t="str">
        <f>IF(Point[Asset Group]="","",VLOOKUP(Point[Sprinklers],irrigation_sprinklers,2,FALSE))</f>
        <v/>
      </c>
      <c r="AU385" s="14" t="str">
        <f>IF(Point[Asset Group]="","",VLOOKUP(Point[System],irrigation_system,2,FALSE))</f>
        <v/>
      </c>
      <c r="AV385" s="14" t="str">
        <f>IF(Point[Asset Group]="","",VLOOKUP(Point[Status],irrigation_status,2,FALSE))</f>
        <v/>
      </c>
      <c r="AW385" s="11" t="str">
        <f>IF(Point[Date of manufacture]="","",Point[Date of manufacture])</f>
        <v/>
      </c>
      <c r="AX385" s="14" t="str">
        <f>IF(Point[Asset Group]="","",VLOOKUP(Point[Sign Purpose],sign_purpose,2,FALSE))</f>
        <v/>
      </c>
      <c r="AY385" s="14" t="str">
        <f>IF(Point[Asset Group]="","",VLOOKUP(Point[Sign Material],material_master,2,FALSE))</f>
        <v/>
      </c>
      <c r="AZ385" s="14" t="str">
        <f>IF(Point[Asset Group]="","",VLOOKUP(Point[Affixed To],sign_affix,2,FALSE))</f>
        <v/>
      </c>
      <c r="BA385" s="14" t="str">
        <f>IF(Point[Size HxB mm]="","",Point[Size HxB mm])</f>
        <v/>
      </c>
      <c r="BB385" s="14" t="str">
        <f>IF(Point[Height m]="","",Point[Height m])</f>
        <v/>
      </c>
      <c r="BC385" s="14" t="str">
        <f>IF(Point[Asset Group]="","",VLOOKUP(Point[Post Material],material_master,2,FALSE))</f>
        <v/>
      </c>
      <c r="BD385" s="14" t="str">
        <f>IF(Point[Asset Group]="","",VLOOKUP(Point[Post Number],number,2,FALSE))</f>
        <v/>
      </c>
      <c r="BE385" s="14" t="str">
        <f>IF(Point[Asset Group]="","",VLOOKUP(Point[Structure SubType],subdom_master_gdb,2,FALSE))</f>
        <v/>
      </c>
      <c r="BF385" s="14" t="str">
        <f>IF(Point[Area m2]="","",Point[Area m2])</f>
        <v/>
      </c>
      <c r="BG385" s="14" t="str">
        <f>IF(Point[Length m]="","",Point[Length m])</f>
        <v/>
      </c>
      <c r="BH385" s="14" t="str">
        <f>IF(Point[Width m]="","",Point[Width m])</f>
        <v/>
      </c>
      <c r="BI385" s="14" t="str">
        <f>IF(Point[Diameter m]="","",Point[Diameter m])</f>
        <v/>
      </c>
      <c r="BJ385" s="14" t="str">
        <f>IF(Point[Asset Group]="","",VLOOKUP(Point[Number of Pipes],number,2,FALSE))</f>
        <v/>
      </c>
      <c r="BK385" s="14" t="str">
        <f>IF(Point[Asset Group]="","",VLOOKUP(Point[Combined Name],2,FALSE))</f>
        <v/>
      </c>
      <c r="BL385" s="14" t="str">
        <f>IF(Point[Asset Group]="","",VLOOKUP(Point[Size Class],size_class,2,FALSE))</f>
        <v/>
      </c>
      <c r="BM385" s="14" t="str">
        <f>IF(Point[Asset Group]="","",VLOOKUP(Point[Age Class],age_class,2,FALSE))</f>
        <v/>
      </c>
      <c r="BN385" s="14" t="str">
        <f>IF(Point[Girth (cm)]="","",Point[Girth (cm)])</f>
        <v/>
      </c>
      <c r="BO385" s="14" t="str">
        <f>IF(Point[Crown Radius (m)]="","",Point[Crown Radius (m)])</f>
        <v/>
      </c>
      <c r="BP385" s="14" t="str">
        <f>IF(Point[Asset Group]="","",VLOOKUP(Point[Rooting Environment],root_enviro,2,FALSE))</f>
        <v/>
      </c>
      <c r="BQ385" s="14" t="str">
        <f>IF(Point[Asset Group]="","",VLOOKUP(Point[Tree Surround],tree_surround,2,FALSE))</f>
        <v/>
      </c>
      <c r="BR385" s="14" t="str">
        <f>IF(Point[Asset Group]="","",VLOOKUP(Point[Tree Grill],yes_no,2,FALSE))</f>
        <v/>
      </c>
      <c r="BS385" s="14" t="str">
        <f>IF(Point[Asset Group]="","",VLOOKUP(Point[Tree Location],tree_location,2,FALSE))</f>
        <v/>
      </c>
    </row>
    <row r="386" spans="1:71" s="3" customFormat="1" x14ac:dyDescent="0.2">
      <c r="A386" s="3" t="str">
        <f>IF(Point[DWG File Name]="","",Point[DWG File Name])</f>
        <v/>
      </c>
      <c r="B386" s="3" t="str">
        <f>IF(Point[DWG Layer Name]="","",Point[DWG Layer Name])</f>
        <v/>
      </c>
      <c r="C386" s="3" t="str">
        <f>IF(Point[DWG Handle]="","",Point[DWG Handle])</f>
        <v/>
      </c>
      <c r="D386" s="58" t="str">
        <f>IF(Point[X]="","",Point[X])</f>
        <v/>
      </c>
      <c r="E386" s="58" t="str">
        <f>IF(Point[Y]="","",Point[Y])</f>
        <v/>
      </c>
      <c r="F386" s="3" t="str">
        <f>IF(Point[Replacement Asset]="","",Point[Replacement Asset])</f>
        <v/>
      </c>
      <c r="G386" s="3" t="str">
        <f>IF(Point[Asset ID]="","",UPPER(Point[Asset ID]))</f>
        <v/>
      </c>
      <c r="H386" s="3" t="str">
        <f>IF(Point[Asset Group]="","",VLOOKUP(Point[Asset Group],asset_grp_pt,4,FALSE))</f>
        <v/>
      </c>
      <c r="I386" s="3" t="str">
        <f>IF(Point[Asset Group]="","",VLOOKUP(Point[Asset Group],asset_grp_pt,2,FALSE))</f>
        <v/>
      </c>
      <c r="J386" s="3" t="str">
        <f>IF(Point[Asset Group]="","",VLOOKUP(Point[Asset Group],asset_grp_pt,3,FALSE))</f>
        <v/>
      </c>
      <c r="K386" s="3" t="str">
        <f>IF(Point[Asset Group]="","",VLOOKUP(Point[Asset Type],type_master_list,2,FALSE))</f>
        <v/>
      </c>
      <c r="L386" s="3" t="str">
        <f>IF(Point[Asset Name]="","",PROPER(Point[Asset Name]))</f>
        <v/>
      </c>
      <c r="M386" s="11" t="str">
        <f>IF(Point[Install Date]="","",Point[Install Date])</f>
        <v/>
      </c>
      <c r="N386" s="11" t="str">
        <f>IF(Point[Note]="","",PROPER(Point[Note]))</f>
        <v/>
      </c>
      <c r="O386" s="11" t="str">
        <f>IF(Point[Resource Consent Number]="","",UPPER(Point[Resource Consent Number]))</f>
        <v/>
      </c>
      <c r="P386" s="53" t="str">
        <f>IF(Point[Asset Unit Cost]="","",Point[Asset Unit Cost])</f>
        <v/>
      </c>
      <c r="Q386" s="11" t="str">
        <f>IF(Point[Added By]="","",UPPER(Point[Added By]))</f>
        <v/>
      </c>
      <c r="R386" s="11" t="str">
        <f>IF(Point[Added Date]="","",Point[Added Date])</f>
        <v/>
      </c>
      <c r="S386" s="14" t="str">
        <f>IF(Point[Z COORD]="","",Point[Z COORD])</f>
        <v/>
      </c>
      <c r="T386" s="14" t="str">
        <f>IF(Point[Asset Description]="","",PROPER(Point[Asset Description]))</f>
        <v/>
      </c>
      <c r="U386" s="14" t="str">
        <f>IF(Point[[Artist ]]="","",PROPER(Point[[Artist ]]))</f>
        <v/>
      </c>
      <c r="V386" s="14" t="str">
        <f>IF(Point[Material Notes]="","",PROPER(Point[Material Notes]))</f>
        <v/>
      </c>
      <c r="W386" s="14" t="str">
        <f>IF(Point[Dimension Notes]="","",Point[Dimension Notes])</f>
        <v/>
      </c>
      <c r="X386" s="14" t="str">
        <f>IF(Point[List]="","",VLOOKUP(Point[Burner Number],number,2,FALSE))</f>
        <v/>
      </c>
      <c r="Y386" s="14" t="str">
        <f>IF(Point[List]="","",VLOOKUP(Point[Fuel],bbq_fuel,2,FALSE))</f>
        <v/>
      </c>
      <c r="Z386" s="14" t="str">
        <f>IF(Point[List]="","",VLOOKUP(Point[Cabinet Material],bbq_material,2,FALSE))</f>
        <v/>
      </c>
      <c r="AA386" s="14" t="str">
        <f>IF(Point[Asset Group]="","",VLOOKUP(Point[Manufacturer],manufacturer,2,FALSE))</f>
        <v/>
      </c>
      <c r="AB386" s="14" t="str">
        <f>IF(Point[Uinsex WC]="","",Point[Uinsex WC])</f>
        <v/>
      </c>
      <c r="AC386" s="14" t="str">
        <f>IF(Point[Female WC]="","",Point[Female WC])</f>
        <v/>
      </c>
      <c r="AD386" s="14" t="str">
        <f>IF(Point[Male WC]="","",Point[Male WC])</f>
        <v/>
      </c>
      <c r="AE386" s="14" t="str">
        <f>IF(Point[Urinal]="","",Point[Urinal])</f>
        <v/>
      </c>
      <c r="AF386" s="14" t="str">
        <f>IF(Point[Disabled Unisex]="","",Point[Disabled Unisex])</f>
        <v/>
      </c>
      <c r="AG386" s="14" t="str">
        <f>IF(Point[Disabled Female]="","",Point[Disabled Female])</f>
        <v/>
      </c>
      <c r="AH386" s="14" t="str">
        <f>IF(Point[Disabled Male]="","",Point[Disabled Male])</f>
        <v/>
      </c>
      <c r="AI386" s="14" t="str">
        <f>IF(Point[Asset Group]="","",VLOOKUP(Point[Handrail],yes_no,2,FALSE))</f>
        <v/>
      </c>
      <c r="AJ386" s="14" t="str">
        <f>IF(Point[Asset Group]="","",VLOOKUP(Point[Baby Changing],yes_no,2,FALSE))</f>
        <v/>
      </c>
      <c r="AK386" s="14" t="str">
        <f>IF(Point[Asset Group]="","",VLOOKUP(Point[Service Room],yes_no,2,FALSE))</f>
        <v/>
      </c>
      <c r="AL386" s="14" t="str">
        <f>IF(Point[Asset Group]="","",VLOOKUP(Point[Service Tap],service_tap,2,FALSE))</f>
        <v/>
      </c>
      <c r="AM386" s="14" t="str">
        <f>IF(Point[Asset Group]="","",VLOOKUP(Point[Heating Type],wc_heating,2,FALSE))</f>
        <v/>
      </c>
      <c r="AN386" s="14" t="str">
        <f>IF(Point[Asset Group]="","",VLOOKUP(Point[Power Supply],power_supply,2,FALSE))</f>
        <v/>
      </c>
      <c r="AO386" s="14" t="str">
        <f>IF(Point[Asset Group]="","",VLOOKUP(Point[Waste Water],waste_water,2,FALSE))</f>
        <v/>
      </c>
      <c r="AP386" s="14" t="str">
        <f>IF(Point[Asset Group]="","",VLOOKUP(Point[Furniture SubType],subdom_master_gdb,2,FALSE))</f>
        <v/>
      </c>
      <c r="AQ386" s="14" t="str">
        <f>IF(Point[Asset Group]="","",VLOOKUP(Point[Concrete Pad],yes_no,2,FALSE))</f>
        <v/>
      </c>
      <c r="AR386" s="14" t="str">
        <f>IF(Point[Asset Group]="","",VLOOKUP(Point[Material],material_master,2,FALSE))</f>
        <v/>
      </c>
      <c r="AS386" s="14" t="str">
        <f>IF(Point[Asset Group]="","",VLOOKUP(Point[Plumbing],irrigation_plumbing,2,FALSE))</f>
        <v/>
      </c>
      <c r="AT386" s="14" t="str">
        <f>IF(Point[Asset Group]="","",VLOOKUP(Point[Sprinklers],irrigation_sprinklers,2,FALSE))</f>
        <v/>
      </c>
      <c r="AU386" s="14" t="str">
        <f>IF(Point[Asset Group]="","",VLOOKUP(Point[System],irrigation_system,2,FALSE))</f>
        <v/>
      </c>
      <c r="AV386" s="14" t="str">
        <f>IF(Point[Asset Group]="","",VLOOKUP(Point[Status],irrigation_status,2,FALSE))</f>
        <v/>
      </c>
      <c r="AW386" s="11" t="str">
        <f>IF(Point[Date of manufacture]="","",Point[Date of manufacture])</f>
        <v/>
      </c>
      <c r="AX386" s="14" t="str">
        <f>IF(Point[Asset Group]="","",VLOOKUP(Point[Sign Purpose],sign_purpose,2,FALSE))</f>
        <v/>
      </c>
      <c r="AY386" s="14" t="str">
        <f>IF(Point[Asset Group]="","",VLOOKUP(Point[Sign Material],material_master,2,FALSE))</f>
        <v/>
      </c>
      <c r="AZ386" s="14" t="str">
        <f>IF(Point[Asset Group]="","",VLOOKUP(Point[Affixed To],sign_affix,2,FALSE))</f>
        <v/>
      </c>
      <c r="BA386" s="14" t="str">
        <f>IF(Point[Size HxB mm]="","",Point[Size HxB mm])</f>
        <v/>
      </c>
      <c r="BB386" s="14" t="str">
        <f>IF(Point[Height m]="","",Point[Height m])</f>
        <v/>
      </c>
      <c r="BC386" s="14" t="str">
        <f>IF(Point[Asset Group]="","",VLOOKUP(Point[Post Material],material_master,2,FALSE))</f>
        <v/>
      </c>
      <c r="BD386" s="14" t="str">
        <f>IF(Point[Asset Group]="","",VLOOKUP(Point[Post Number],number,2,FALSE))</f>
        <v/>
      </c>
      <c r="BE386" s="14" t="str">
        <f>IF(Point[Asset Group]="","",VLOOKUP(Point[Structure SubType],subdom_master_gdb,2,FALSE))</f>
        <v/>
      </c>
      <c r="BF386" s="14" t="str">
        <f>IF(Point[Area m2]="","",Point[Area m2])</f>
        <v/>
      </c>
      <c r="BG386" s="14" t="str">
        <f>IF(Point[Length m]="","",Point[Length m])</f>
        <v/>
      </c>
      <c r="BH386" s="14" t="str">
        <f>IF(Point[Width m]="","",Point[Width m])</f>
        <v/>
      </c>
      <c r="BI386" s="14" t="str">
        <f>IF(Point[Diameter m]="","",Point[Diameter m])</f>
        <v/>
      </c>
      <c r="BJ386" s="14" t="str">
        <f>IF(Point[Asset Group]="","",VLOOKUP(Point[Number of Pipes],number,2,FALSE))</f>
        <v/>
      </c>
      <c r="BK386" s="14" t="str">
        <f>IF(Point[Asset Group]="","",VLOOKUP(Point[Combined Name],2,FALSE))</f>
        <v/>
      </c>
      <c r="BL386" s="14" t="str">
        <f>IF(Point[Asset Group]="","",VLOOKUP(Point[Size Class],size_class,2,FALSE))</f>
        <v/>
      </c>
      <c r="BM386" s="14" t="str">
        <f>IF(Point[Asset Group]="","",VLOOKUP(Point[Age Class],age_class,2,FALSE))</f>
        <v/>
      </c>
      <c r="BN386" s="14" t="str">
        <f>IF(Point[Girth (cm)]="","",Point[Girth (cm)])</f>
        <v/>
      </c>
      <c r="BO386" s="14" t="str">
        <f>IF(Point[Crown Radius (m)]="","",Point[Crown Radius (m)])</f>
        <v/>
      </c>
      <c r="BP386" s="14" t="str">
        <f>IF(Point[Asset Group]="","",VLOOKUP(Point[Rooting Environment],root_enviro,2,FALSE))</f>
        <v/>
      </c>
      <c r="BQ386" s="14" t="str">
        <f>IF(Point[Asset Group]="","",VLOOKUP(Point[Tree Surround],tree_surround,2,FALSE))</f>
        <v/>
      </c>
      <c r="BR386" s="14" t="str">
        <f>IF(Point[Asset Group]="","",VLOOKUP(Point[Tree Grill],yes_no,2,FALSE))</f>
        <v/>
      </c>
      <c r="BS386" s="14" t="str">
        <f>IF(Point[Asset Group]="","",VLOOKUP(Point[Tree Location],tree_location,2,FALSE))</f>
        <v/>
      </c>
    </row>
    <row r="387" spans="1:71" s="3" customFormat="1" x14ac:dyDescent="0.2">
      <c r="A387" s="3" t="str">
        <f>IF(Point[DWG File Name]="","",Point[DWG File Name])</f>
        <v/>
      </c>
      <c r="B387" s="3" t="str">
        <f>IF(Point[DWG Layer Name]="","",Point[DWG Layer Name])</f>
        <v/>
      </c>
      <c r="C387" s="3" t="str">
        <f>IF(Point[DWG Handle]="","",Point[DWG Handle])</f>
        <v/>
      </c>
      <c r="D387" s="58" t="str">
        <f>IF(Point[X]="","",Point[X])</f>
        <v/>
      </c>
      <c r="E387" s="58" t="str">
        <f>IF(Point[Y]="","",Point[Y])</f>
        <v/>
      </c>
      <c r="F387" s="3" t="str">
        <f>IF(Point[Replacement Asset]="","",Point[Replacement Asset])</f>
        <v/>
      </c>
      <c r="G387" s="3" t="str">
        <f>IF(Point[Asset ID]="","",UPPER(Point[Asset ID]))</f>
        <v/>
      </c>
      <c r="H387" s="3" t="str">
        <f>IF(Point[Asset Group]="","",VLOOKUP(Point[Asset Group],asset_grp_pt,4,FALSE))</f>
        <v/>
      </c>
      <c r="I387" s="3" t="str">
        <f>IF(Point[Asset Group]="","",VLOOKUP(Point[Asset Group],asset_grp_pt,2,FALSE))</f>
        <v/>
      </c>
      <c r="J387" s="3" t="str">
        <f>IF(Point[Asset Group]="","",VLOOKUP(Point[Asset Group],asset_grp_pt,3,FALSE))</f>
        <v/>
      </c>
      <c r="K387" s="3" t="str">
        <f>IF(Point[Asset Group]="","",VLOOKUP(Point[Asset Type],type_master_list,2,FALSE))</f>
        <v/>
      </c>
      <c r="L387" s="3" t="str">
        <f>IF(Point[Asset Name]="","",PROPER(Point[Asset Name]))</f>
        <v/>
      </c>
      <c r="M387" s="11" t="str">
        <f>IF(Point[Install Date]="","",Point[Install Date])</f>
        <v/>
      </c>
      <c r="N387" s="11" t="str">
        <f>IF(Point[Note]="","",PROPER(Point[Note]))</f>
        <v/>
      </c>
      <c r="O387" s="11" t="str">
        <f>IF(Point[Resource Consent Number]="","",UPPER(Point[Resource Consent Number]))</f>
        <v/>
      </c>
      <c r="P387" s="53" t="str">
        <f>IF(Point[Asset Unit Cost]="","",Point[Asset Unit Cost])</f>
        <v/>
      </c>
      <c r="Q387" s="11" t="str">
        <f>IF(Point[Added By]="","",UPPER(Point[Added By]))</f>
        <v/>
      </c>
      <c r="R387" s="11" t="str">
        <f>IF(Point[Added Date]="","",Point[Added Date])</f>
        <v/>
      </c>
      <c r="S387" s="14" t="str">
        <f>IF(Point[Z COORD]="","",Point[Z COORD])</f>
        <v/>
      </c>
      <c r="T387" s="14" t="str">
        <f>IF(Point[Asset Description]="","",PROPER(Point[Asset Description]))</f>
        <v/>
      </c>
      <c r="U387" s="14" t="str">
        <f>IF(Point[[Artist ]]="","",PROPER(Point[[Artist ]]))</f>
        <v/>
      </c>
      <c r="V387" s="14" t="str">
        <f>IF(Point[Material Notes]="","",PROPER(Point[Material Notes]))</f>
        <v/>
      </c>
      <c r="W387" s="14" t="str">
        <f>IF(Point[Dimension Notes]="","",Point[Dimension Notes])</f>
        <v/>
      </c>
      <c r="X387" s="14" t="str">
        <f>IF(Point[List]="","",VLOOKUP(Point[Burner Number],number,2,FALSE))</f>
        <v/>
      </c>
      <c r="Y387" s="14" t="str">
        <f>IF(Point[List]="","",VLOOKUP(Point[Fuel],bbq_fuel,2,FALSE))</f>
        <v/>
      </c>
      <c r="Z387" s="14" t="str">
        <f>IF(Point[List]="","",VLOOKUP(Point[Cabinet Material],bbq_material,2,FALSE))</f>
        <v/>
      </c>
      <c r="AA387" s="14" t="str">
        <f>IF(Point[Asset Group]="","",VLOOKUP(Point[Manufacturer],manufacturer,2,FALSE))</f>
        <v/>
      </c>
      <c r="AB387" s="14" t="str">
        <f>IF(Point[Uinsex WC]="","",Point[Uinsex WC])</f>
        <v/>
      </c>
      <c r="AC387" s="14" t="str">
        <f>IF(Point[Female WC]="","",Point[Female WC])</f>
        <v/>
      </c>
      <c r="AD387" s="14" t="str">
        <f>IF(Point[Male WC]="","",Point[Male WC])</f>
        <v/>
      </c>
      <c r="AE387" s="14" t="str">
        <f>IF(Point[Urinal]="","",Point[Urinal])</f>
        <v/>
      </c>
      <c r="AF387" s="14" t="str">
        <f>IF(Point[Disabled Unisex]="","",Point[Disabled Unisex])</f>
        <v/>
      </c>
      <c r="AG387" s="14" t="str">
        <f>IF(Point[Disabled Female]="","",Point[Disabled Female])</f>
        <v/>
      </c>
      <c r="AH387" s="14" t="str">
        <f>IF(Point[Disabled Male]="","",Point[Disabled Male])</f>
        <v/>
      </c>
      <c r="AI387" s="14" t="str">
        <f>IF(Point[Asset Group]="","",VLOOKUP(Point[Handrail],yes_no,2,FALSE))</f>
        <v/>
      </c>
      <c r="AJ387" s="14" t="str">
        <f>IF(Point[Asset Group]="","",VLOOKUP(Point[Baby Changing],yes_no,2,FALSE))</f>
        <v/>
      </c>
      <c r="AK387" s="14" t="str">
        <f>IF(Point[Asset Group]="","",VLOOKUP(Point[Service Room],yes_no,2,FALSE))</f>
        <v/>
      </c>
      <c r="AL387" s="14" t="str">
        <f>IF(Point[Asset Group]="","",VLOOKUP(Point[Service Tap],service_tap,2,FALSE))</f>
        <v/>
      </c>
      <c r="AM387" s="14" t="str">
        <f>IF(Point[Asset Group]="","",VLOOKUP(Point[Heating Type],wc_heating,2,FALSE))</f>
        <v/>
      </c>
      <c r="AN387" s="14" t="str">
        <f>IF(Point[Asset Group]="","",VLOOKUP(Point[Power Supply],power_supply,2,FALSE))</f>
        <v/>
      </c>
      <c r="AO387" s="14" t="str">
        <f>IF(Point[Asset Group]="","",VLOOKUP(Point[Waste Water],waste_water,2,FALSE))</f>
        <v/>
      </c>
      <c r="AP387" s="14" t="str">
        <f>IF(Point[Asset Group]="","",VLOOKUP(Point[Furniture SubType],subdom_master_gdb,2,FALSE))</f>
        <v/>
      </c>
      <c r="AQ387" s="14" t="str">
        <f>IF(Point[Asset Group]="","",VLOOKUP(Point[Concrete Pad],yes_no,2,FALSE))</f>
        <v/>
      </c>
      <c r="AR387" s="14" t="str">
        <f>IF(Point[Asset Group]="","",VLOOKUP(Point[Material],material_master,2,FALSE))</f>
        <v/>
      </c>
      <c r="AS387" s="14" t="str">
        <f>IF(Point[Asset Group]="","",VLOOKUP(Point[Plumbing],irrigation_plumbing,2,FALSE))</f>
        <v/>
      </c>
      <c r="AT387" s="14" t="str">
        <f>IF(Point[Asset Group]="","",VLOOKUP(Point[Sprinklers],irrigation_sprinklers,2,FALSE))</f>
        <v/>
      </c>
      <c r="AU387" s="14" t="str">
        <f>IF(Point[Asset Group]="","",VLOOKUP(Point[System],irrigation_system,2,FALSE))</f>
        <v/>
      </c>
      <c r="AV387" s="14" t="str">
        <f>IF(Point[Asset Group]="","",VLOOKUP(Point[Status],irrigation_status,2,FALSE))</f>
        <v/>
      </c>
      <c r="AW387" s="11" t="str">
        <f>IF(Point[Date of manufacture]="","",Point[Date of manufacture])</f>
        <v/>
      </c>
      <c r="AX387" s="14" t="str">
        <f>IF(Point[Asset Group]="","",VLOOKUP(Point[Sign Purpose],sign_purpose,2,FALSE))</f>
        <v/>
      </c>
      <c r="AY387" s="14" t="str">
        <f>IF(Point[Asset Group]="","",VLOOKUP(Point[Sign Material],material_master,2,FALSE))</f>
        <v/>
      </c>
      <c r="AZ387" s="14" t="str">
        <f>IF(Point[Asset Group]="","",VLOOKUP(Point[Affixed To],sign_affix,2,FALSE))</f>
        <v/>
      </c>
      <c r="BA387" s="14" t="str">
        <f>IF(Point[Size HxB mm]="","",Point[Size HxB mm])</f>
        <v/>
      </c>
      <c r="BB387" s="14" t="str">
        <f>IF(Point[Height m]="","",Point[Height m])</f>
        <v/>
      </c>
      <c r="BC387" s="14" t="str">
        <f>IF(Point[Asset Group]="","",VLOOKUP(Point[Post Material],material_master,2,FALSE))</f>
        <v/>
      </c>
      <c r="BD387" s="14" t="str">
        <f>IF(Point[Asset Group]="","",VLOOKUP(Point[Post Number],number,2,FALSE))</f>
        <v/>
      </c>
      <c r="BE387" s="14" t="str">
        <f>IF(Point[Asset Group]="","",VLOOKUP(Point[Structure SubType],subdom_master_gdb,2,FALSE))</f>
        <v/>
      </c>
      <c r="BF387" s="14" t="str">
        <f>IF(Point[Area m2]="","",Point[Area m2])</f>
        <v/>
      </c>
      <c r="BG387" s="14" t="str">
        <f>IF(Point[Length m]="","",Point[Length m])</f>
        <v/>
      </c>
      <c r="BH387" s="14" t="str">
        <f>IF(Point[Width m]="","",Point[Width m])</f>
        <v/>
      </c>
      <c r="BI387" s="14" t="str">
        <f>IF(Point[Diameter m]="","",Point[Diameter m])</f>
        <v/>
      </c>
      <c r="BJ387" s="14" t="str">
        <f>IF(Point[Asset Group]="","",VLOOKUP(Point[Number of Pipes],number,2,FALSE))</f>
        <v/>
      </c>
      <c r="BK387" s="14" t="str">
        <f>IF(Point[Asset Group]="","",VLOOKUP(Point[Combined Name],2,FALSE))</f>
        <v/>
      </c>
      <c r="BL387" s="14" t="str">
        <f>IF(Point[Asset Group]="","",VLOOKUP(Point[Size Class],size_class,2,FALSE))</f>
        <v/>
      </c>
      <c r="BM387" s="14" t="str">
        <f>IF(Point[Asset Group]="","",VLOOKUP(Point[Age Class],age_class,2,FALSE))</f>
        <v/>
      </c>
      <c r="BN387" s="14" t="str">
        <f>IF(Point[Girth (cm)]="","",Point[Girth (cm)])</f>
        <v/>
      </c>
      <c r="BO387" s="14" t="str">
        <f>IF(Point[Crown Radius (m)]="","",Point[Crown Radius (m)])</f>
        <v/>
      </c>
      <c r="BP387" s="14" t="str">
        <f>IF(Point[Asset Group]="","",VLOOKUP(Point[Rooting Environment],root_enviro,2,FALSE))</f>
        <v/>
      </c>
      <c r="BQ387" s="14" t="str">
        <f>IF(Point[Asset Group]="","",VLOOKUP(Point[Tree Surround],tree_surround,2,FALSE))</f>
        <v/>
      </c>
      <c r="BR387" s="14" t="str">
        <f>IF(Point[Asset Group]="","",VLOOKUP(Point[Tree Grill],yes_no,2,FALSE))</f>
        <v/>
      </c>
      <c r="BS387" s="14" t="str">
        <f>IF(Point[Asset Group]="","",VLOOKUP(Point[Tree Location],tree_location,2,FALSE))</f>
        <v/>
      </c>
    </row>
    <row r="388" spans="1:71" s="3" customFormat="1" x14ac:dyDescent="0.2">
      <c r="A388" s="3" t="str">
        <f>IF(Point[DWG File Name]="","",Point[DWG File Name])</f>
        <v/>
      </c>
      <c r="B388" s="3" t="str">
        <f>IF(Point[DWG Layer Name]="","",Point[DWG Layer Name])</f>
        <v/>
      </c>
      <c r="C388" s="3" t="str">
        <f>IF(Point[DWG Handle]="","",Point[DWG Handle])</f>
        <v/>
      </c>
      <c r="D388" s="58" t="str">
        <f>IF(Point[X]="","",Point[X])</f>
        <v/>
      </c>
      <c r="E388" s="58" t="str">
        <f>IF(Point[Y]="","",Point[Y])</f>
        <v/>
      </c>
      <c r="F388" s="3" t="str">
        <f>IF(Point[Replacement Asset]="","",Point[Replacement Asset])</f>
        <v/>
      </c>
      <c r="G388" s="3" t="str">
        <f>IF(Point[Asset ID]="","",UPPER(Point[Asset ID]))</f>
        <v/>
      </c>
      <c r="H388" s="3" t="str">
        <f>IF(Point[Asset Group]="","",VLOOKUP(Point[Asset Group],asset_grp_pt,4,FALSE))</f>
        <v/>
      </c>
      <c r="I388" s="3" t="str">
        <f>IF(Point[Asset Group]="","",VLOOKUP(Point[Asset Group],asset_grp_pt,2,FALSE))</f>
        <v/>
      </c>
      <c r="J388" s="3" t="str">
        <f>IF(Point[Asset Group]="","",VLOOKUP(Point[Asset Group],asset_grp_pt,3,FALSE))</f>
        <v/>
      </c>
      <c r="K388" s="3" t="str">
        <f>IF(Point[Asset Group]="","",VLOOKUP(Point[Asset Type],type_master_list,2,FALSE))</f>
        <v/>
      </c>
      <c r="L388" s="3" t="str">
        <f>IF(Point[Asset Name]="","",PROPER(Point[Asset Name]))</f>
        <v/>
      </c>
      <c r="M388" s="11" t="str">
        <f>IF(Point[Install Date]="","",Point[Install Date])</f>
        <v/>
      </c>
      <c r="N388" s="11" t="str">
        <f>IF(Point[Note]="","",PROPER(Point[Note]))</f>
        <v/>
      </c>
      <c r="O388" s="11" t="str">
        <f>IF(Point[Resource Consent Number]="","",UPPER(Point[Resource Consent Number]))</f>
        <v/>
      </c>
      <c r="P388" s="53" t="str">
        <f>IF(Point[Asset Unit Cost]="","",Point[Asset Unit Cost])</f>
        <v/>
      </c>
      <c r="Q388" s="11" t="str">
        <f>IF(Point[Added By]="","",UPPER(Point[Added By]))</f>
        <v/>
      </c>
      <c r="R388" s="11" t="str">
        <f>IF(Point[Added Date]="","",Point[Added Date])</f>
        <v/>
      </c>
      <c r="S388" s="14" t="str">
        <f>IF(Point[Z COORD]="","",Point[Z COORD])</f>
        <v/>
      </c>
      <c r="T388" s="14" t="str">
        <f>IF(Point[Asset Description]="","",PROPER(Point[Asset Description]))</f>
        <v/>
      </c>
      <c r="U388" s="14" t="str">
        <f>IF(Point[[Artist ]]="","",PROPER(Point[[Artist ]]))</f>
        <v/>
      </c>
      <c r="V388" s="14" t="str">
        <f>IF(Point[Material Notes]="","",PROPER(Point[Material Notes]))</f>
        <v/>
      </c>
      <c r="W388" s="14" t="str">
        <f>IF(Point[Dimension Notes]="","",Point[Dimension Notes])</f>
        <v/>
      </c>
      <c r="X388" s="14" t="str">
        <f>IF(Point[List]="","",VLOOKUP(Point[Burner Number],number,2,FALSE))</f>
        <v/>
      </c>
      <c r="Y388" s="14" t="str">
        <f>IF(Point[List]="","",VLOOKUP(Point[Fuel],bbq_fuel,2,FALSE))</f>
        <v/>
      </c>
      <c r="Z388" s="14" t="str">
        <f>IF(Point[List]="","",VLOOKUP(Point[Cabinet Material],bbq_material,2,FALSE))</f>
        <v/>
      </c>
      <c r="AA388" s="14" t="str">
        <f>IF(Point[Asset Group]="","",VLOOKUP(Point[Manufacturer],manufacturer,2,FALSE))</f>
        <v/>
      </c>
      <c r="AB388" s="14" t="str">
        <f>IF(Point[Uinsex WC]="","",Point[Uinsex WC])</f>
        <v/>
      </c>
      <c r="AC388" s="14" t="str">
        <f>IF(Point[Female WC]="","",Point[Female WC])</f>
        <v/>
      </c>
      <c r="AD388" s="14" t="str">
        <f>IF(Point[Male WC]="","",Point[Male WC])</f>
        <v/>
      </c>
      <c r="AE388" s="14" t="str">
        <f>IF(Point[Urinal]="","",Point[Urinal])</f>
        <v/>
      </c>
      <c r="AF388" s="14" t="str">
        <f>IF(Point[Disabled Unisex]="","",Point[Disabled Unisex])</f>
        <v/>
      </c>
      <c r="AG388" s="14" t="str">
        <f>IF(Point[Disabled Female]="","",Point[Disabled Female])</f>
        <v/>
      </c>
      <c r="AH388" s="14" t="str">
        <f>IF(Point[Disabled Male]="","",Point[Disabled Male])</f>
        <v/>
      </c>
      <c r="AI388" s="14" t="str">
        <f>IF(Point[Asset Group]="","",VLOOKUP(Point[Handrail],yes_no,2,FALSE))</f>
        <v/>
      </c>
      <c r="AJ388" s="14" t="str">
        <f>IF(Point[Asset Group]="","",VLOOKUP(Point[Baby Changing],yes_no,2,FALSE))</f>
        <v/>
      </c>
      <c r="AK388" s="14" t="str">
        <f>IF(Point[Asset Group]="","",VLOOKUP(Point[Service Room],yes_no,2,FALSE))</f>
        <v/>
      </c>
      <c r="AL388" s="14" t="str">
        <f>IF(Point[Asset Group]="","",VLOOKUP(Point[Service Tap],service_tap,2,FALSE))</f>
        <v/>
      </c>
      <c r="AM388" s="14" t="str">
        <f>IF(Point[Asset Group]="","",VLOOKUP(Point[Heating Type],wc_heating,2,FALSE))</f>
        <v/>
      </c>
      <c r="AN388" s="14" t="str">
        <f>IF(Point[Asset Group]="","",VLOOKUP(Point[Power Supply],power_supply,2,FALSE))</f>
        <v/>
      </c>
      <c r="AO388" s="14" t="str">
        <f>IF(Point[Asset Group]="","",VLOOKUP(Point[Waste Water],waste_water,2,FALSE))</f>
        <v/>
      </c>
      <c r="AP388" s="14" t="str">
        <f>IF(Point[Asset Group]="","",VLOOKUP(Point[Furniture SubType],subdom_master_gdb,2,FALSE))</f>
        <v/>
      </c>
      <c r="AQ388" s="14" t="str">
        <f>IF(Point[Asset Group]="","",VLOOKUP(Point[Concrete Pad],yes_no,2,FALSE))</f>
        <v/>
      </c>
      <c r="AR388" s="14" t="str">
        <f>IF(Point[Asset Group]="","",VLOOKUP(Point[Material],material_master,2,FALSE))</f>
        <v/>
      </c>
      <c r="AS388" s="14" t="str">
        <f>IF(Point[Asset Group]="","",VLOOKUP(Point[Plumbing],irrigation_plumbing,2,FALSE))</f>
        <v/>
      </c>
      <c r="AT388" s="14" t="str">
        <f>IF(Point[Asset Group]="","",VLOOKUP(Point[Sprinklers],irrigation_sprinklers,2,FALSE))</f>
        <v/>
      </c>
      <c r="AU388" s="14" t="str">
        <f>IF(Point[Asset Group]="","",VLOOKUP(Point[System],irrigation_system,2,FALSE))</f>
        <v/>
      </c>
      <c r="AV388" s="14" t="str">
        <f>IF(Point[Asset Group]="","",VLOOKUP(Point[Status],irrigation_status,2,FALSE))</f>
        <v/>
      </c>
      <c r="AW388" s="11" t="str">
        <f>IF(Point[Date of manufacture]="","",Point[Date of manufacture])</f>
        <v/>
      </c>
      <c r="AX388" s="14" t="str">
        <f>IF(Point[Asset Group]="","",VLOOKUP(Point[Sign Purpose],sign_purpose,2,FALSE))</f>
        <v/>
      </c>
      <c r="AY388" s="14" t="str">
        <f>IF(Point[Asset Group]="","",VLOOKUP(Point[Sign Material],material_master,2,FALSE))</f>
        <v/>
      </c>
      <c r="AZ388" s="14" t="str">
        <f>IF(Point[Asset Group]="","",VLOOKUP(Point[Affixed To],sign_affix,2,FALSE))</f>
        <v/>
      </c>
      <c r="BA388" s="14" t="str">
        <f>IF(Point[Size HxB mm]="","",Point[Size HxB mm])</f>
        <v/>
      </c>
      <c r="BB388" s="14" t="str">
        <f>IF(Point[Height m]="","",Point[Height m])</f>
        <v/>
      </c>
      <c r="BC388" s="14" t="str">
        <f>IF(Point[Asset Group]="","",VLOOKUP(Point[Post Material],material_master,2,FALSE))</f>
        <v/>
      </c>
      <c r="BD388" s="14" t="str">
        <f>IF(Point[Asset Group]="","",VLOOKUP(Point[Post Number],number,2,FALSE))</f>
        <v/>
      </c>
      <c r="BE388" s="14" t="str">
        <f>IF(Point[Asset Group]="","",VLOOKUP(Point[Structure SubType],subdom_master_gdb,2,FALSE))</f>
        <v/>
      </c>
      <c r="BF388" s="14" t="str">
        <f>IF(Point[Area m2]="","",Point[Area m2])</f>
        <v/>
      </c>
      <c r="BG388" s="14" t="str">
        <f>IF(Point[Length m]="","",Point[Length m])</f>
        <v/>
      </c>
      <c r="BH388" s="14" t="str">
        <f>IF(Point[Width m]="","",Point[Width m])</f>
        <v/>
      </c>
      <c r="BI388" s="14" t="str">
        <f>IF(Point[Diameter m]="","",Point[Diameter m])</f>
        <v/>
      </c>
      <c r="BJ388" s="14" t="str">
        <f>IF(Point[Asset Group]="","",VLOOKUP(Point[Number of Pipes],number,2,FALSE))</f>
        <v/>
      </c>
      <c r="BK388" s="14" t="str">
        <f>IF(Point[Asset Group]="","",VLOOKUP(Point[Combined Name],2,FALSE))</f>
        <v/>
      </c>
      <c r="BL388" s="14" t="str">
        <f>IF(Point[Asset Group]="","",VLOOKUP(Point[Size Class],size_class,2,FALSE))</f>
        <v/>
      </c>
      <c r="BM388" s="14" t="str">
        <f>IF(Point[Asset Group]="","",VLOOKUP(Point[Age Class],age_class,2,FALSE))</f>
        <v/>
      </c>
      <c r="BN388" s="14" t="str">
        <f>IF(Point[Girth (cm)]="","",Point[Girth (cm)])</f>
        <v/>
      </c>
      <c r="BO388" s="14" t="str">
        <f>IF(Point[Crown Radius (m)]="","",Point[Crown Radius (m)])</f>
        <v/>
      </c>
      <c r="BP388" s="14" t="str">
        <f>IF(Point[Asset Group]="","",VLOOKUP(Point[Rooting Environment],root_enviro,2,FALSE))</f>
        <v/>
      </c>
      <c r="BQ388" s="14" t="str">
        <f>IF(Point[Asset Group]="","",VLOOKUP(Point[Tree Surround],tree_surround,2,FALSE))</f>
        <v/>
      </c>
      <c r="BR388" s="14" t="str">
        <f>IF(Point[Asset Group]="","",VLOOKUP(Point[Tree Grill],yes_no,2,FALSE))</f>
        <v/>
      </c>
      <c r="BS388" s="14" t="str">
        <f>IF(Point[Asset Group]="","",VLOOKUP(Point[Tree Location],tree_location,2,FALSE))</f>
        <v/>
      </c>
    </row>
    <row r="389" spans="1:71" s="3" customFormat="1" x14ac:dyDescent="0.2">
      <c r="A389" s="3" t="str">
        <f>IF(Point[DWG File Name]="","",Point[DWG File Name])</f>
        <v/>
      </c>
      <c r="B389" s="3" t="str">
        <f>IF(Point[DWG Layer Name]="","",Point[DWG Layer Name])</f>
        <v/>
      </c>
      <c r="C389" s="3" t="str">
        <f>IF(Point[DWG Handle]="","",Point[DWG Handle])</f>
        <v/>
      </c>
      <c r="D389" s="58" t="str">
        <f>IF(Point[X]="","",Point[X])</f>
        <v/>
      </c>
      <c r="E389" s="58" t="str">
        <f>IF(Point[Y]="","",Point[Y])</f>
        <v/>
      </c>
      <c r="F389" s="3" t="str">
        <f>IF(Point[Replacement Asset]="","",Point[Replacement Asset])</f>
        <v/>
      </c>
      <c r="G389" s="3" t="str">
        <f>IF(Point[Asset ID]="","",UPPER(Point[Asset ID]))</f>
        <v/>
      </c>
      <c r="H389" s="3" t="str">
        <f>IF(Point[Asset Group]="","",VLOOKUP(Point[Asset Group],asset_grp_pt,4,FALSE))</f>
        <v/>
      </c>
      <c r="I389" s="3" t="str">
        <f>IF(Point[Asset Group]="","",VLOOKUP(Point[Asset Group],asset_grp_pt,2,FALSE))</f>
        <v/>
      </c>
      <c r="J389" s="3" t="str">
        <f>IF(Point[Asset Group]="","",VLOOKUP(Point[Asset Group],asset_grp_pt,3,FALSE))</f>
        <v/>
      </c>
      <c r="K389" s="3" t="str">
        <f>IF(Point[Asset Group]="","",VLOOKUP(Point[Asset Type],type_master_list,2,FALSE))</f>
        <v/>
      </c>
      <c r="L389" s="3" t="str">
        <f>IF(Point[Asset Name]="","",PROPER(Point[Asset Name]))</f>
        <v/>
      </c>
      <c r="M389" s="11" t="str">
        <f>IF(Point[Install Date]="","",Point[Install Date])</f>
        <v/>
      </c>
      <c r="N389" s="11" t="str">
        <f>IF(Point[Note]="","",PROPER(Point[Note]))</f>
        <v/>
      </c>
      <c r="O389" s="11" t="str">
        <f>IF(Point[Resource Consent Number]="","",UPPER(Point[Resource Consent Number]))</f>
        <v/>
      </c>
      <c r="P389" s="53" t="str">
        <f>IF(Point[Asset Unit Cost]="","",Point[Asset Unit Cost])</f>
        <v/>
      </c>
      <c r="Q389" s="11" t="str">
        <f>IF(Point[Added By]="","",UPPER(Point[Added By]))</f>
        <v/>
      </c>
      <c r="R389" s="11" t="str">
        <f>IF(Point[Added Date]="","",Point[Added Date])</f>
        <v/>
      </c>
      <c r="S389" s="14" t="str">
        <f>IF(Point[Z COORD]="","",Point[Z COORD])</f>
        <v/>
      </c>
      <c r="T389" s="14" t="str">
        <f>IF(Point[Asset Description]="","",PROPER(Point[Asset Description]))</f>
        <v/>
      </c>
      <c r="U389" s="14" t="str">
        <f>IF(Point[[Artist ]]="","",PROPER(Point[[Artist ]]))</f>
        <v/>
      </c>
      <c r="V389" s="14" t="str">
        <f>IF(Point[Material Notes]="","",PROPER(Point[Material Notes]))</f>
        <v/>
      </c>
      <c r="W389" s="14" t="str">
        <f>IF(Point[Dimension Notes]="","",Point[Dimension Notes])</f>
        <v/>
      </c>
      <c r="X389" s="14" t="str">
        <f>IF(Point[List]="","",VLOOKUP(Point[Burner Number],number,2,FALSE))</f>
        <v/>
      </c>
      <c r="Y389" s="14" t="str">
        <f>IF(Point[List]="","",VLOOKUP(Point[Fuel],bbq_fuel,2,FALSE))</f>
        <v/>
      </c>
      <c r="Z389" s="14" t="str">
        <f>IF(Point[List]="","",VLOOKUP(Point[Cabinet Material],bbq_material,2,FALSE))</f>
        <v/>
      </c>
      <c r="AA389" s="14" t="str">
        <f>IF(Point[Asset Group]="","",VLOOKUP(Point[Manufacturer],manufacturer,2,FALSE))</f>
        <v/>
      </c>
      <c r="AB389" s="14" t="str">
        <f>IF(Point[Uinsex WC]="","",Point[Uinsex WC])</f>
        <v/>
      </c>
      <c r="AC389" s="14" t="str">
        <f>IF(Point[Female WC]="","",Point[Female WC])</f>
        <v/>
      </c>
      <c r="AD389" s="14" t="str">
        <f>IF(Point[Male WC]="","",Point[Male WC])</f>
        <v/>
      </c>
      <c r="AE389" s="14" t="str">
        <f>IF(Point[Urinal]="","",Point[Urinal])</f>
        <v/>
      </c>
      <c r="AF389" s="14" t="str">
        <f>IF(Point[Disabled Unisex]="","",Point[Disabled Unisex])</f>
        <v/>
      </c>
      <c r="AG389" s="14" t="str">
        <f>IF(Point[Disabled Female]="","",Point[Disabled Female])</f>
        <v/>
      </c>
      <c r="AH389" s="14" t="str">
        <f>IF(Point[Disabled Male]="","",Point[Disabled Male])</f>
        <v/>
      </c>
      <c r="AI389" s="14" t="str">
        <f>IF(Point[Asset Group]="","",VLOOKUP(Point[Handrail],yes_no,2,FALSE))</f>
        <v/>
      </c>
      <c r="AJ389" s="14" t="str">
        <f>IF(Point[Asset Group]="","",VLOOKUP(Point[Baby Changing],yes_no,2,FALSE))</f>
        <v/>
      </c>
      <c r="AK389" s="14" t="str">
        <f>IF(Point[Asset Group]="","",VLOOKUP(Point[Service Room],yes_no,2,FALSE))</f>
        <v/>
      </c>
      <c r="AL389" s="14" t="str">
        <f>IF(Point[Asset Group]="","",VLOOKUP(Point[Service Tap],service_tap,2,FALSE))</f>
        <v/>
      </c>
      <c r="AM389" s="14" t="str">
        <f>IF(Point[Asset Group]="","",VLOOKUP(Point[Heating Type],wc_heating,2,FALSE))</f>
        <v/>
      </c>
      <c r="AN389" s="14" t="str">
        <f>IF(Point[Asset Group]="","",VLOOKUP(Point[Power Supply],power_supply,2,FALSE))</f>
        <v/>
      </c>
      <c r="AO389" s="14" t="str">
        <f>IF(Point[Asset Group]="","",VLOOKUP(Point[Waste Water],waste_water,2,FALSE))</f>
        <v/>
      </c>
      <c r="AP389" s="14" t="str">
        <f>IF(Point[Asset Group]="","",VLOOKUP(Point[Furniture SubType],subdom_master_gdb,2,FALSE))</f>
        <v/>
      </c>
      <c r="AQ389" s="14" t="str">
        <f>IF(Point[Asset Group]="","",VLOOKUP(Point[Concrete Pad],yes_no,2,FALSE))</f>
        <v/>
      </c>
      <c r="AR389" s="14" t="str">
        <f>IF(Point[Asset Group]="","",VLOOKUP(Point[Material],material_master,2,FALSE))</f>
        <v/>
      </c>
      <c r="AS389" s="14" t="str">
        <f>IF(Point[Asset Group]="","",VLOOKUP(Point[Plumbing],irrigation_plumbing,2,FALSE))</f>
        <v/>
      </c>
      <c r="AT389" s="14" t="str">
        <f>IF(Point[Asset Group]="","",VLOOKUP(Point[Sprinklers],irrigation_sprinklers,2,FALSE))</f>
        <v/>
      </c>
      <c r="AU389" s="14" t="str">
        <f>IF(Point[Asset Group]="","",VLOOKUP(Point[System],irrigation_system,2,FALSE))</f>
        <v/>
      </c>
      <c r="AV389" s="14" t="str">
        <f>IF(Point[Asset Group]="","",VLOOKUP(Point[Status],irrigation_status,2,FALSE))</f>
        <v/>
      </c>
      <c r="AW389" s="11" t="str">
        <f>IF(Point[Date of manufacture]="","",Point[Date of manufacture])</f>
        <v/>
      </c>
      <c r="AX389" s="14" t="str">
        <f>IF(Point[Asset Group]="","",VLOOKUP(Point[Sign Purpose],sign_purpose,2,FALSE))</f>
        <v/>
      </c>
      <c r="AY389" s="14" t="str">
        <f>IF(Point[Asset Group]="","",VLOOKUP(Point[Sign Material],material_master,2,FALSE))</f>
        <v/>
      </c>
      <c r="AZ389" s="14" t="str">
        <f>IF(Point[Asset Group]="","",VLOOKUP(Point[Affixed To],sign_affix,2,FALSE))</f>
        <v/>
      </c>
      <c r="BA389" s="14" t="str">
        <f>IF(Point[Size HxB mm]="","",Point[Size HxB mm])</f>
        <v/>
      </c>
      <c r="BB389" s="14" t="str">
        <f>IF(Point[Height m]="","",Point[Height m])</f>
        <v/>
      </c>
      <c r="BC389" s="14" t="str">
        <f>IF(Point[Asset Group]="","",VLOOKUP(Point[Post Material],material_master,2,FALSE))</f>
        <v/>
      </c>
      <c r="BD389" s="14" t="str">
        <f>IF(Point[Asset Group]="","",VLOOKUP(Point[Post Number],number,2,FALSE))</f>
        <v/>
      </c>
      <c r="BE389" s="14" t="str">
        <f>IF(Point[Asset Group]="","",VLOOKUP(Point[Structure SubType],subdom_master_gdb,2,FALSE))</f>
        <v/>
      </c>
      <c r="BF389" s="14" t="str">
        <f>IF(Point[Area m2]="","",Point[Area m2])</f>
        <v/>
      </c>
      <c r="BG389" s="14" t="str">
        <f>IF(Point[Length m]="","",Point[Length m])</f>
        <v/>
      </c>
      <c r="BH389" s="14" t="str">
        <f>IF(Point[Width m]="","",Point[Width m])</f>
        <v/>
      </c>
      <c r="BI389" s="14" t="str">
        <f>IF(Point[Diameter m]="","",Point[Diameter m])</f>
        <v/>
      </c>
      <c r="BJ389" s="14" t="str">
        <f>IF(Point[Asset Group]="","",VLOOKUP(Point[Number of Pipes],number,2,FALSE))</f>
        <v/>
      </c>
      <c r="BK389" s="14" t="str">
        <f>IF(Point[Asset Group]="","",VLOOKUP(Point[Combined Name],2,FALSE))</f>
        <v/>
      </c>
      <c r="BL389" s="14" t="str">
        <f>IF(Point[Asset Group]="","",VLOOKUP(Point[Size Class],size_class,2,FALSE))</f>
        <v/>
      </c>
      <c r="BM389" s="14" t="str">
        <f>IF(Point[Asset Group]="","",VLOOKUP(Point[Age Class],age_class,2,FALSE))</f>
        <v/>
      </c>
      <c r="BN389" s="14" t="str">
        <f>IF(Point[Girth (cm)]="","",Point[Girth (cm)])</f>
        <v/>
      </c>
      <c r="BO389" s="14" t="str">
        <f>IF(Point[Crown Radius (m)]="","",Point[Crown Radius (m)])</f>
        <v/>
      </c>
      <c r="BP389" s="14" t="str">
        <f>IF(Point[Asset Group]="","",VLOOKUP(Point[Rooting Environment],root_enviro,2,FALSE))</f>
        <v/>
      </c>
      <c r="BQ389" s="14" t="str">
        <f>IF(Point[Asset Group]="","",VLOOKUP(Point[Tree Surround],tree_surround,2,FALSE))</f>
        <v/>
      </c>
      <c r="BR389" s="14" t="str">
        <f>IF(Point[Asset Group]="","",VLOOKUP(Point[Tree Grill],yes_no,2,FALSE))</f>
        <v/>
      </c>
      <c r="BS389" s="14" t="str">
        <f>IF(Point[Asset Group]="","",VLOOKUP(Point[Tree Location],tree_location,2,FALSE))</f>
        <v/>
      </c>
    </row>
    <row r="390" spans="1:71" s="3" customFormat="1" x14ac:dyDescent="0.2">
      <c r="A390" s="3" t="str">
        <f>IF(Point[DWG File Name]="","",Point[DWG File Name])</f>
        <v/>
      </c>
      <c r="B390" s="3" t="str">
        <f>IF(Point[DWG Layer Name]="","",Point[DWG Layer Name])</f>
        <v/>
      </c>
      <c r="C390" s="3" t="str">
        <f>IF(Point[DWG Handle]="","",Point[DWG Handle])</f>
        <v/>
      </c>
      <c r="D390" s="58" t="str">
        <f>IF(Point[X]="","",Point[X])</f>
        <v/>
      </c>
      <c r="E390" s="58" t="str">
        <f>IF(Point[Y]="","",Point[Y])</f>
        <v/>
      </c>
      <c r="F390" s="3" t="str">
        <f>IF(Point[Replacement Asset]="","",Point[Replacement Asset])</f>
        <v/>
      </c>
      <c r="G390" s="3" t="str">
        <f>IF(Point[Asset ID]="","",UPPER(Point[Asset ID]))</f>
        <v/>
      </c>
      <c r="H390" s="3" t="str">
        <f>IF(Point[Asset Group]="","",VLOOKUP(Point[Asset Group],asset_grp_pt,4,FALSE))</f>
        <v/>
      </c>
      <c r="I390" s="3" t="str">
        <f>IF(Point[Asset Group]="","",VLOOKUP(Point[Asset Group],asset_grp_pt,2,FALSE))</f>
        <v/>
      </c>
      <c r="J390" s="3" t="str">
        <f>IF(Point[Asset Group]="","",VLOOKUP(Point[Asset Group],asset_grp_pt,3,FALSE))</f>
        <v/>
      </c>
      <c r="K390" s="3" t="str">
        <f>IF(Point[Asset Group]="","",VLOOKUP(Point[Asset Type],type_master_list,2,FALSE))</f>
        <v/>
      </c>
      <c r="L390" s="3" t="str">
        <f>IF(Point[Asset Name]="","",PROPER(Point[Asset Name]))</f>
        <v/>
      </c>
      <c r="M390" s="11" t="str">
        <f>IF(Point[Install Date]="","",Point[Install Date])</f>
        <v/>
      </c>
      <c r="N390" s="11" t="str">
        <f>IF(Point[Note]="","",PROPER(Point[Note]))</f>
        <v/>
      </c>
      <c r="O390" s="11" t="str">
        <f>IF(Point[Resource Consent Number]="","",UPPER(Point[Resource Consent Number]))</f>
        <v/>
      </c>
      <c r="P390" s="53" t="str">
        <f>IF(Point[Asset Unit Cost]="","",Point[Asset Unit Cost])</f>
        <v/>
      </c>
      <c r="Q390" s="11" t="str">
        <f>IF(Point[Added By]="","",UPPER(Point[Added By]))</f>
        <v/>
      </c>
      <c r="R390" s="11" t="str">
        <f>IF(Point[Added Date]="","",Point[Added Date])</f>
        <v/>
      </c>
      <c r="S390" s="14" t="str">
        <f>IF(Point[Z COORD]="","",Point[Z COORD])</f>
        <v/>
      </c>
      <c r="T390" s="14" t="str">
        <f>IF(Point[Asset Description]="","",PROPER(Point[Asset Description]))</f>
        <v/>
      </c>
      <c r="U390" s="14" t="str">
        <f>IF(Point[[Artist ]]="","",PROPER(Point[[Artist ]]))</f>
        <v/>
      </c>
      <c r="V390" s="14" t="str">
        <f>IF(Point[Material Notes]="","",PROPER(Point[Material Notes]))</f>
        <v/>
      </c>
      <c r="W390" s="14" t="str">
        <f>IF(Point[Dimension Notes]="","",Point[Dimension Notes])</f>
        <v/>
      </c>
      <c r="X390" s="14" t="str">
        <f>IF(Point[List]="","",VLOOKUP(Point[Burner Number],number,2,FALSE))</f>
        <v/>
      </c>
      <c r="Y390" s="14" t="str">
        <f>IF(Point[List]="","",VLOOKUP(Point[Fuel],bbq_fuel,2,FALSE))</f>
        <v/>
      </c>
      <c r="Z390" s="14" t="str">
        <f>IF(Point[List]="","",VLOOKUP(Point[Cabinet Material],bbq_material,2,FALSE))</f>
        <v/>
      </c>
      <c r="AA390" s="14" t="str">
        <f>IF(Point[Asset Group]="","",VLOOKUP(Point[Manufacturer],manufacturer,2,FALSE))</f>
        <v/>
      </c>
      <c r="AB390" s="14" t="str">
        <f>IF(Point[Uinsex WC]="","",Point[Uinsex WC])</f>
        <v/>
      </c>
      <c r="AC390" s="14" t="str">
        <f>IF(Point[Female WC]="","",Point[Female WC])</f>
        <v/>
      </c>
      <c r="AD390" s="14" t="str">
        <f>IF(Point[Male WC]="","",Point[Male WC])</f>
        <v/>
      </c>
      <c r="AE390" s="14" t="str">
        <f>IF(Point[Urinal]="","",Point[Urinal])</f>
        <v/>
      </c>
      <c r="AF390" s="14" t="str">
        <f>IF(Point[Disabled Unisex]="","",Point[Disabled Unisex])</f>
        <v/>
      </c>
      <c r="AG390" s="14" t="str">
        <f>IF(Point[Disabled Female]="","",Point[Disabled Female])</f>
        <v/>
      </c>
      <c r="AH390" s="14" t="str">
        <f>IF(Point[Disabled Male]="","",Point[Disabled Male])</f>
        <v/>
      </c>
      <c r="AI390" s="14" t="str">
        <f>IF(Point[Asset Group]="","",VLOOKUP(Point[Handrail],yes_no,2,FALSE))</f>
        <v/>
      </c>
      <c r="AJ390" s="14" t="str">
        <f>IF(Point[Asset Group]="","",VLOOKUP(Point[Baby Changing],yes_no,2,FALSE))</f>
        <v/>
      </c>
      <c r="AK390" s="14" t="str">
        <f>IF(Point[Asset Group]="","",VLOOKUP(Point[Service Room],yes_no,2,FALSE))</f>
        <v/>
      </c>
      <c r="AL390" s="14" t="str">
        <f>IF(Point[Asset Group]="","",VLOOKUP(Point[Service Tap],service_tap,2,FALSE))</f>
        <v/>
      </c>
      <c r="AM390" s="14" t="str">
        <f>IF(Point[Asset Group]="","",VLOOKUP(Point[Heating Type],wc_heating,2,FALSE))</f>
        <v/>
      </c>
      <c r="AN390" s="14" t="str">
        <f>IF(Point[Asset Group]="","",VLOOKUP(Point[Power Supply],power_supply,2,FALSE))</f>
        <v/>
      </c>
      <c r="AO390" s="14" t="str">
        <f>IF(Point[Asset Group]="","",VLOOKUP(Point[Waste Water],waste_water,2,FALSE))</f>
        <v/>
      </c>
      <c r="AP390" s="14" t="str">
        <f>IF(Point[Asset Group]="","",VLOOKUP(Point[Furniture SubType],subdom_master_gdb,2,FALSE))</f>
        <v/>
      </c>
      <c r="AQ390" s="14" t="str">
        <f>IF(Point[Asset Group]="","",VLOOKUP(Point[Concrete Pad],yes_no,2,FALSE))</f>
        <v/>
      </c>
      <c r="AR390" s="14" t="str">
        <f>IF(Point[Asset Group]="","",VLOOKUP(Point[Material],material_master,2,FALSE))</f>
        <v/>
      </c>
      <c r="AS390" s="14" t="str">
        <f>IF(Point[Asset Group]="","",VLOOKUP(Point[Plumbing],irrigation_plumbing,2,FALSE))</f>
        <v/>
      </c>
      <c r="AT390" s="14" t="str">
        <f>IF(Point[Asset Group]="","",VLOOKUP(Point[Sprinklers],irrigation_sprinklers,2,FALSE))</f>
        <v/>
      </c>
      <c r="AU390" s="14" t="str">
        <f>IF(Point[Asset Group]="","",VLOOKUP(Point[System],irrigation_system,2,FALSE))</f>
        <v/>
      </c>
      <c r="AV390" s="14" t="str">
        <f>IF(Point[Asset Group]="","",VLOOKUP(Point[Status],irrigation_status,2,FALSE))</f>
        <v/>
      </c>
      <c r="AW390" s="11" t="str">
        <f>IF(Point[Date of manufacture]="","",Point[Date of manufacture])</f>
        <v/>
      </c>
      <c r="AX390" s="14" t="str">
        <f>IF(Point[Asset Group]="","",VLOOKUP(Point[Sign Purpose],sign_purpose,2,FALSE))</f>
        <v/>
      </c>
      <c r="AY390" s="14" t="str">
        <f>IF(Point[Asset Group]="","",VLOOKUP(Point[Sign Material],material_master,2,FALSE))</f>
        <v/>
      </c>
      <c r="AZ390" s="14" t="str">
        <f>IF(Point[Asset Group]="","",VLOOKUP(Point[Affixed To],sign_affix,2,FALSE))</f>
        <v/>
      </c>
      <c r="BA390" s="14" t="str">
        <f>IF(Point[Size HxB mm]="","",Point[Size HxB mm])</f>
        <v/>
      </c>
      <c r="BB390" s="14" t="str">
        <f>IF(Point[Height m]="","",Point[Height m])</f>
        <v/>
      </c>
      <c r="BC390" s="14" t="str">
        <f>IF(Point[Asset Group]="","",VLOOKUP(Point[Post Material],material_master,2,FALSE))</f>
        <v/>
      </c>
      <c r="BD390" s="14" t="str">
        <f>IF(Point[Asset Group]="","",VLOOKUP(Point[Post Number],number,2,FALSE))</f>
        <v/>
      </c>
      <c r="BE390" s="14" t="str">
        <f>IF(Point[Asset Group]="","",VLOOKUP(Point[Structure SubType],subdom_master_gdb,2,FALSE))</f>
        <v/>
      </c>
      <c r="BF390" s="14" t="str">
        <f>IF(Point[Area m2]="","",Point[Area m2])</f>
        <v/>
      </c>
      <c r="BG390" s="14" t="str">
        <f>IF(Point[Length m]="","",Point[Length m])</f>
        <v/>
      </c>
      <c r="BH390" s="14" t="str">
        <f>IF(Point[Width m]="","",Point[Width m])</f>
        <v/>
      </c>
      <c r="BI390" s="14" t="str">
        <f>IF(Point[Diameter m]="","",Point[Diameter m])</f>
        <v/>
      </c>
      <c r="BJ390" s="14" t="str">
        <f>IF(Point[Asset Group]="","",VLOOKUP(Point[Number of Pipes],number,2,FALSE))</f>
        <v/>
      </c>
      <c r="BK390" s="14" t="str">
        <f>IF(Point[Asset Group]="","",VLOOKUP(Point[Combined Name],2,FALSE))</f>
        <v/>
      </c>
      <c r="BL390" s="14" t="str">
        <f>IF(Point[Asset Group]="","",VLOOKUP(Point[Size Class],size_class,2,FALSE))</f>
        <v/>
      </c>
      <c r="BM390" s="14" t="str">
        <f>IF(Point[Asset Group]="","",VLOOKUP(Point[Age Class],age_class,2,FALSE))</f>
        <v/>
      </c>
      <c r="BN390" s="14" t="str">
        <f>IF(Point[Girth (cm)]="","",Point[Girth (cm)])</f>
        <v/>
      </c>
      <c r="BO390" s="14" t="str">
        <f>IF(Point[Crown Radius (m)]="","",Point[Crown Radius (m)])</f>
        <v/>
      </c>
      <c r="BP390" s="14" t="str">
        <f>IF(Point[Asset Group]="","",VLOOKUP(Point[Rooting Environment],root_enviro,2,FALSE))</f>
        <v/>
      </c>
      <c r="BQ390" s="14" t="str">
        <f>IF(Point[Asset Group]="","",VLOOKUP(Point[Tree Surround],tree_surround,2,FALSE))</f>
        <v/>
      </c>
      <c r="BR390" s="14" t="str">
        <f>IF(Point[Asset Group]="","",VLOOKUP(Point[Tree Grill],yes_no,2,FALSE))</f>
        <v/>
      </c>
      <c r="BS390" s="14" t="str">
        <f>IF(Point[Asset Group]="","",VLOOKUP(Point[Tree Location],tree_location,2,FALSE))</f>
        <v/>
      </c>
    </row>
    <row r="391" spans="1:71" s="3" customFormat="1" x14ac:dyDescent="0.2">
      <c r="A391" s="3" t="str">
        <f>IF(Point[DWG File Name]="","",Point[DWG File Name])</f>
        <v/>
      </c>
      <c r="B391" s="3" t="str">
        <f>IF(Point[DWG Layer Name]="","",Point[DWG Layer Name])</f>
        <v/>
      </c>
      <c r="C391" s="3" t="str">
        <f>IF(Point[DWG Handle]="","",Point[DWG Handle])</f>
        <v/>
      </c>
      <c r="D391" s="58" t="str">
        <f>IF(Point[X]="","",Point[X])</f>
        <v/>
      </c>
      <c r="E391" s="58" t="str">
        <f>IF(Point[Y]="","",Point[Y])</f>
        <v/>
      </c>
      <c r="F391" s="3" t="str">
        <f>IF(Point[Replacement Asset]="","",Point[Replacement Asset])</f>
        <v/>
      </c>
      <c r="G391" s="3" t="str">
        <f>IF(Point[Asset ID]="","",UPPER(Point[Asset ID]))</f>
        <v/>
      </c>
      <c r="H391" s="3" t="str">
        <f>IF(Point[Asset Group]="","",VLOOKUP(Point[Asset Group],asset_grp_pt,4,FALSE))</f>
        <v/>
      </c>
      <c r="I391" s="3" t="str">
        <f>IF(Point[Asset Group]="","",VLOOKUP(Point[Asset Group],asset_grp_pt,2,FALSE))</f>
        <v/>
      </c>
      <c r="J391" s="3" t="str">
        <f>IF(Point[Asset Group]="","",VLOOKUP(Point[Asset Group],asset_grp_pt,3,FALSE))</f>
        <v/>
      </c>
      <c r="K391" s="3" t="str">
        <f>IF(Point[Asset Group]="","",VLOOKUP(Point[Asset Type],type_master_list,2,FALSE))</f>
        <v/>
      </c>
      <c r="L391" s="3" t="str">
        <f>IF(Point[Asset Name]="","",PROPER(Point[Asset Name]))</f>
        <v/>
      </c>
      <c r="M391" s="11" t="str">
        <f>IF(Point[Install Date]="","",Point[Install Date])</f>
        <v/>
      </c>
      <c r="N391" s="11" t="str">
        <f>IF(Point[Note]="","",PROPER(Point[Note]))</f>
        <v/>
      </c>
      <c r="O391" s="11" t="str">
        <f>IF(Point[Resource Consent Number]="","",UPPER(Point[Resource Consent Number]))</f>
        <v/>
      </c>
      <c r="P391" s="53" t="str">
        <f>IF(Point[Asset Unit Cost]="","",Point[Asset Unit Cost])</f>
        <v/>
      </c>
      <c r="Q391" s="11" t="str">
        <f>IF(Point[Added By]="","",UPPER(Point[Added By]))</f>
        <v/>
      </c>
      <c r="R391" s="11" t="str">
        <f>IF(Point[Added Date]="","",Point[Added Date])</f>
        <v/>
      </c>
      <c r="S391" s="14" t="str">
        <f>IF(Point[Z COORD]="","",Point[Z COORD])</f>
        <v/>
      </c>
      <c r="T391" s="14" t="str">
        <f>IF(Point[Asset Description]="","",PROPER(Point[Asset Description]))</f>
        <v/>
      </c>
      <c r="U391" s="14" t="str">
        <f>IF(Point[[Artist ]]="","",PROPER(Point[[Artist ]]))</f>
        <v/>
      </c>
      <c r="V391" s="14" t="str">
        <f>IF(Point[Material Notes]="","",PROPER(Point[Material Notes]))</f>
        <v/>
      </c>
      <c r="W391" s="14" t="str">
        <f>IF(Point[Dimension Notes]="","",Point[Dimension Notes])</f>
        <v/>
      </c>
      <c r="X391" s="14" t="str">
        <f>IF(Point[List]="","",VLOOKUP(Point[Burner Number],number,2,FALSE))</f>
        <v/>
      </c>
      <c r="Y391" s="14" t="str">
        <f>IF(Point[List]="","",VLOOKUP(Point[Fuel],bbq_fuel,2,FALSE))</f>
        <v/>
      </c>
      <c r="Z391" s="14" t="str">
        <f>IF(Point[List]="","",VLOOKUP(Point[Cabinet Material],bbq_material,2,FALSE))</f>
        <v/>
      </c>
      <c r="AA391" s="14" t="str">
        <f>IF(Point[Asset Group]="","",VLOOKUP(Point[Manufacturer],manufacturer,2,FALSE))</f>
        <v/>
      </c>
      <c r="AB391" s="14" t="str">
        <f>IF(Point[Uinsex WC]="","",Point[Uinsex WC])</f>
        <v/>
      </c>
      <c r="AC391" s="14" t="str">
        <f>IF(Point[Female WC]="","",Point[Female WC])</f>
        <v/>
      </c>
      <c r="AD391" s="14" t="str">
        <f>IF(Point[Male WC]="","",Point[Male WC])</f>
        <v/>
      </c>
      <c r="AE391" s="14" t="str">
        <f>IF(Point[Urinal]="","",Point[Urinal])</f>
        <v/>
      </c>
      <c r="AF391" s="14" t="str">
        <f>IF(Point[Disabled Unisex]="","",Point[Disabled Unisex])</f>
        <v/>
      </c>
      <c r="AG391" s="14" t="str">
        <f>IF(Point[Disabled Female]="","",Point[Disabled Female])</f>
        <v/>
      </c>
      <c r="AH391" s="14" t="str">
        <f>IF(Point[Disabled Male]="","",Point[Disabled Male])</f>
        <v/>
      </c>
      <c r="AI391" s="14" t="str">
        <f>IF(Point[Asset Group]="","",VLOOKUP(Point[Handrail],yes_no,2,FALSE))</f>
        <v/>
      </c>
      <c r="AJ391" s="14" t="str">
        <f>IF(Point[Asset Group]="","",VLOOKUP(Point[Baby Changing],yes_no,2,FALSE))</f>
        <v/>
      </c>
      <c r="AK391" s="14" t="str">
        <f>IF(Point[Asset Group]="","",VLOOKUP(Point[Service Room],yes_no,2,FALSE))</f>
        <v/>
      </c>
      <c r="AL391" s="14" t="str">
        <f>IF(Point[Asset Group]="","",VLOOKUP(Point[Service Tap],service_tap,2,FALSE))</f>
        <v/>
      </c>
      <c r="AM391" s="14" t="str">
        <f>IF(Point[Asset Group]="","",VLOOKUP(Point[Heating Type],wc_heating,2,FALSE))</f>
        <v/>
      </c>
      <c r="AN391" s="14" t="str">
        <f>IF(Point[Asset Group]="","",VLOOKUP(Point[Power Supply],power_supply,2,FALSE))</f>
        <v/>
      </c>
      <c r="AO391" s="14" t="str">
        <f>IF(Point[Asset Group]="","",VLOOKUP(Point[Waste Water],waste_water,2,FALSE))</f>
        <v/>
      </c>
      <c r="AP391" s="14" t="str">
        <f>IF(Point[Asset Group]="","",VLOOKUP(Point[Furniture SubType],subdom_master_gdb,2,FALSE))</f>
        <v/>
      </c>
      <c r="AQ391" s="14" t="str">
        <f>IF(Point[Asset Group]="","",VLOOKUP(Point[Concrete Pad],yes_no,2,FALSE))</f>
        <v/>
      </c>
      <c r="AR391" s="14" t="str">
        <f>IF(Point[Asset Group]="","",VLOOKUP(Point[Material],material_master,2,FALSE))</f>
        <v/>
      </c>
      <c r="AS391" s="14" t="str">
        <f>IF(Point[Asset Group]="","",VLOOKUP(Point[Plumbing],irrigation_plumbing,2,FALSE))</f>
        <v/>
      </c>
      <c r="AT391" s="14" t="str">
        <f>IF(Point[Asset Group]="","",VLOOKUP(Point[Sprinklers],irrigation_sprinklers,2,FALSE))</f>
        <v/>
      </c>
      <c r="AU391" s="14" t="str">
        <f>IF(Point[Asset Group]="","",VLOOKUP(Point[System],irrigation_system,2,FALSE))</f>
        <v/>
      </c>
      <c r="AV391" s="14" t="str">
        <f>IF(Point[Asset Group]="","",VLOOKUP(Point[Status],irrigation_status,2,FALSE))</f>
        <v/>
      </c>
      <c r="AW391" s="11" t="str">
        <f>IF(Point[Date of manufacture]="","",Point[Date of manufacture])</f>
        <v/>
      </c>
      <c r="AX391" s="14" t="str">
        <f>IF(Point[Asset Group]="","",VLOOKUP(Point[Sign Purpose],sign_purpose,2,FALSE))</f>
        <v/>
      </c>
      <c r="AY391" s="14" t="str">
        <f>IF(Point[Asset Group]="","",VLOOKUP(Point[Sign Material],material_master,2,FALSE))</f>
        <v/>
      </c>
      <c r="AZ391" s="14" t="str">
        <f>IF(Point[Asset Group]="","",VLOOKUP(Point[Affixed To],sign_affix,2,FALSE))</f>
        <v/>
      </c>
      <c r="BA391" s="14" t="str">
        <f>IF(Point[Size HxB mm]="","",Point[Size HxB mm])</f>
        <v/>
      </c>
      <c r="BB391" s="14" t="str">
        <f>IF(Point[Height m]="","",Point[Height m])</f>
        <v/>
      </c>
      <c r="BC391" s="14" t="str">
        <f>IF(Point[Asset Group]="","",VLOOKUP(Point[Post Material],material_master,2,FALSE))</f>
        <v/>
      </c>
      <c r="BD391" s="14" t="str">
        <f>IF(Point[Asset Group]="","",VLOOKUP(Point[Post Number],number,2,FALSE))</f>
        <v/>
      </c>
      <c r="BE391" s="14" t="str">
        <f>IF(Point[Asset Group]="","",VLOOKUP(Point[Structure SubType],subdom_master_gdb,2,FALSE))</f>
        <v/>
      </c>
      <c r="BF391" s="14" t="str">
        <f>IF(Point[Area m2]="","",Point[Area m2])</f>
        <v/>
      </c>
      <c r="BG391" s="14" t="str">
        <f>IF(Point[Length m]="","",Point[Length m])</f>
        <v/>
      </c>
      <c r="BH391" s="14" t="str">
        <f>IF(Point[Width m]="","",Point[Width m])</f>
        <v/>
      </c>
      <c r="BI391" s="14" t="str">
        <f>IF(Point[Diameter m]="","",Point[Diameter m])</f>
        <v/>
      </c>
      <c r="BJ391" s="14" t="str">
        <f>IF(Point[Asset Group]="","",VLOOKUP(Point[Number of Pipes],number,2,FALSE))</f>
        <v/>
      </c>
      <c r="BK391" s="14" t="str">
        <f>IF(Point[Asset Group]="","",VLOOKUP(Point[Combined Name],2,FALSE))</f>
        <v/>
      </c>
      <c r="BL391" s="14" t="str">
        <f>IF(Point[Asset Group]="","",VLOOKUP(Point[Size Class],size_class,2,FALSE))</f>
        <v/>
      </c>
      <c r="BM391" s="14" t="str">
        <f>IF(Point[Asset Group]="","",VLOOKUP(Point[Age Class],age_class,2,FALSE))</f>
        <v/>
      </c>
      <c r="BN391" s="14" t="str">
        <f>IF(Point[Girth (cm)]="","",Point[Girth (cm)])</f>
        <v/>
      </c>
      <c r="BO391" s="14" t="str">
        <f>IF(Point[Crown Radius (m)]="","",Point[Crown Radius (m)])</f>
        <v/>
      </c>
      <c r="BP391" s="14" t="str">
        <f>IF(Point[Asset Group]="","",VLOOKUP(Point[Rooting Environment],root_enviro,2,FALSE))</f>
        <v/>
      </c>
      <c r="BQ391" s="14" t="str">
        <f>IF(Point[Asset Group]="","",VLOOKUP(Point[Tree Surround],tree_surround,2,FALSE))</f>
        <v/>
      </c>
      <c r="BR391" s="14" t="str">
        <f>IF(Point[Asset Group]="","",VLOOKUP(Point[Tree Grill],yes_no,2,FALSE))</f>
        <v/>
      </c>
      <c r="BS391" s="14" t="str">
        <f>IF(Point[Asset Group]="","",VLOOKUP(Point[Tree Location],tree_location,2,FALSE))</f>
        <v/>
      </c>
    </row>
    <row r="392" spans="1:71" s="3" customFormat="1" x14ac:dyDescent="0.2">
      <c r="A392" s="3" t="str">
        <f>IF(Point[DWG File Name]="","",Point[DWG File Name])</f>
        <v/>
      </c>
      <c r="B392" s="3" t="str">
        <f>IF(Point[DWG Layer Name]="","",Point[DWG Layer Name])</f>
        <v/>
      </c>
      <c r="C392" s="3" t="str">
        <f>IF(Point[DWG Handle]="","",Point[DWG Handle])</f>
        <v/>
      </c>
      <c r="D392" s="58" t="str">
        <f>IF(Point[X]="","",Point[X])</f>
        <v/>
      </c>
      <c r="E392" s="58" t="str">
        <f>IF(Point[Y]="","",Point[Y])</f>
        <v/>
      </c>
      <c r="F392" s="3" t="str">
        <f>IF(Point[Replacement Asset]="","",Point[Replacement Asset])</f>
        <v/>
      </c>
      <c r="G392" s="3" t="str">
        <f>IF(Point[Asset ID]="","",UPPER(Point[Asset ID]))</f>
        <v/>
      </c>
      <c r="H392" s="3" t="str">
        <f>IF(Point[Asset Group]="","",VLOOKUP(Point[Asset Group],asset_grp_pt,4,FALSE))</f>
        <v/>
      </c>
      <c r="I392" s="3" t="str">
        <f>IF(Point[Asset Group]="","",VLOOKUP(Point[Asset Group],asset_grp_pt,2,FALSE))</f>
        <v/>
      </c>
      <c r="J392" s="3" t="str">
        <f>IF(Point[Asset Group]="","",VLOOKUP(Point[Asset Group],asset_grp_pt,3,FALSE))</f>
        <v/>
      </c>
      <c r="K392" s="3" t="str">
        <f>IF(Point[Asset Group]="","",VLOOKUP(Point[Asset Type],type_master_list,2,FALSE))</f>
        <v/>
      </c>
      <c r="L392" s="3" t="str">
        <f>IF(Point[Asset Name]="","",PROPER(Point[Asset Name]))</f>
        <v/>
      </c>
      <c r="M392" s="11" t="str">
        <f>IF(Point[Install Date]="","",Point[Install Date])</f>
        <v/>
      </c>
      <c r="N392" s="11" t="str">
        <f>IF(Point[Note]="","",PROPER(Point[Note]))</f>
        <v/>
      </c>
      <c r="O392" s="11" t="str">
        <f>IF(Point[Resource Consent Number]="","",UPPER(Point[Resource Consent Number]))</f>
        <v/>
      </c>
      <c r="P392" s="53" t="str">
        <f>IF(Point[Asset Unit Cost]="","",Point[Asset Unit Cost])</f>
        <v/>
      </c>
      <c r="Q392" s="11" t="str">
        <f>IF(Point[Added By]="","",UPPER(Point[Added By]))</f>
        <v/>
      </c>
      <c r="R392" s="11" t="str">
        <f>IF(Point[Added Date]="","",Point[Added Date])</f>
        <v/>
      </c>
      <c r="S392" s="14" t="str">
        <f>IF(Point[Z COORD]="","",Point[Z COORD])</f>
        <v/>
      </c>
      <c r="T392" s="14" t="str">
        <f>IF(Point[Asset Description]="","",PROPER(Point[Asset Description]))</f>
        <v/>
      </c>
      <c r="U392" s="14" t="str">
        <f>IF(Point[[Artist ]]="","",PROPER(Point[[Artist ]]))</f>
        <v/>
      </c>
      <c r="V392" s="14" t="str">
        <f>IF(Point[Material Notes]="","",PROPER(Point[Material Notes]))</f>
        <v/>
      </c>
      <c r="W392" s="14" t="str">
        <f>IF(Point[Dimension Notes]="","",Point[Dimension Notes])</f>
        <v/>
      </c>
      <c r="X392" s="14" t="str">
        <f>IF(Point[List]="","",VLOOKUP(Point[Burner Number],number,2,FALSE))</f>
        <v/>
      </c>
      <c r="Y392" s="14" t="str">
        <f>IF(Point[List]="","",VLOOKUP(Point[Fuel],bbq_fuel,2,FALSE))</f>
        <v/>
      </c>
      <c r="Z392" s="14" t="str">
        <f>IF(Point[List]="","",VLOOKUP(Point[Cabinet Material],bbq_material,2,FALSE))</f>
        <v/>
      </c>
      <c r="AA392" s="14" t="str">
        <f>IF(Point[Asset Group]="","",VLOOKUP(Point[Manufacturer],manufacturer,2,FALSE))</f>
        <v/>
      </c>
      <c r="AB392" s="14" t="str">
        <f>IF(Point[Uinsex WC]="","",Point[Uinsex WC])</f>
        <v/>
      </c>
      <c r="AC392" s="14" t="str">
        <f>IF(Point[Female WC]="","",Point[Female WC])</f>
        <v/>
      </c>
      <c r="AD392" s="14" t="str">
        <f>IF(Point[Male WC]="","",Point[Male WC])</f>
        <v/>
      </c>
      <c r="AE392" s="14" t="str">
        <f>IF(Point[Urinal]="","",Point[Urinal])</f>
        <v/>
      </c>
      <c r="AF392" s="14" t="str">
        <f>IF(Point[Disabled Unisex]="","",Point[Disabled Unisex])</f>
        <v/>
      </c>
      <c r="AG392" s="14" t="str">
        <f>IF(Point[Disabled Female]="","",Point[Disabled Female])</f>
        <v/>
      </c>
      <c r="AH392" s="14" t="str">
        <f>IF(Point[Disabled Male]="","",Point[Disabled Male])</f>
        <v/>
      </c>
      <c r="AI392" s="14" t="str">
        <f>IF(Point[Asset Group]="","",VLOOKUP(Point[Handrail],yes_no,2,FALSE))</f>
        <v/>
      </c>
      <c r="AJ392" s="14" t="str">
        <f>IF(Point[Asset Group]="","",VLOOKUP(Point[Baby Changing],yes_no,2,FALSE))</f>
        <v/>
      </c>
      <c r="AK392" s="14" t="str">
        <f>IF(Point[Asset Group]="","",VLOOKUP(Point[Service Room],yes_no,2,FALSE))</f>
        <v/>
      </c>
      <c r="AL392" s="14" t="str">
        <f>IF(Point[Asset Group]="","",VLOOKUP(Point[Service Tap],service_tap,2,FALSE))</f>
        <v/>
      </c>
      <c r="AM392" s="14" t="str">
        <f>IF(Point[Asset Group]="","",VLOOKUP(Point[Heating Type],wc_heating,2,FALSE))</f>
        <v/>
      </c>
      <c r="AN392" s="14" t="str">
        <f>IF(Point[Asset Group]="","",VLOOKUP(Point[Power Supply],power_supply,2,FALSE))</f>
        <v/>
      </c>
      <c r="AO392" s="14" t="str">
        <f>IF(Point[Asset Group]="","",VLOOKUP(Point[Waste Water],waste_water,2,FALSE))</f>
        <v/>
      </c>
      <c r="AP392" s="14" t="str">
        <f>IF(Point[Asset Group]="","",VLOOKUP(Point[Furniture SubType],subdom_master_gdb,2,FALSE))</f>
        <v/>
      </c>
      <c r="AQ392" s="14" t="str">
        <f>IF(Point[Asset Group]="","",VLOOKUP(Point[Concrete Pad],yes_no,2,FALSE))</f>
        <v/>
      </c>
      <c r="AR392" s="14" t="str">
        <f>IF(Point[Asset Group]="","",VLOOKUP(Point[Material],material_master,2,FALSE))</f>
        <v/>
      </c>
      <c r="AS392" s="14" t="str">
        <f>IF(Point[Asset Group]="","",VLOOKUP(Point[Plumbing],irrigation_plumbing,2,FALSE))</f>
        <v/>
      </c>
      <c r="AT392" s="14" t="str">
        <f>IF(Point[Asset Group]="","",VLOOKUP(Point[Sprinklers],irrigation_sprinklers,2,FALSE))</f>
        <v/>
      </c>
      <c r="AU392" s="14" t="str">
        <f>IF(Point[Asset Group]="","",VLOOKUP(Point[System],irrigation_system,2,FALSE))</f>
        <v/>
      </c>
      <c r="AV392" s="14" t="str">
        <f>IF(Point[Asset Group]="","",VLOOKUP(Point[Status],irrigation_status,2,FALSE))</f>
        <v/>
      </c>
      <c r="AW392" s="11" t="str">
        <f>IF(Point[Date of manufacture]="","",Point[Date of manufacture])</f>
        <v/>
      </c>
      <c r="AX392" s="14" t="str">
        <f>IF(Point[Asset Group]="","",VLOOKUP(Point[Sign Purpose],sign_purpose,2,FALSE))</f>
        <v/>
      </c>
      <c r="AY392" s="14" t="str">
        <f>IF(Point[Asset Group]="","",VLOOKUP(Point[Sign Material],material_master,2,FALSE))</f>
        <v/>
      </c>
      <c r="AZ392" s="14" t="str">
        <f>IF(Point[Asset Group]="","",VLOOKUP(Point[Affixed To],sign_affix,2,FALSE))</f>
        <v/>
      </c>
      <c r="BA392" s="14" t="str">
        <f>IF(Point[Size HxB mm]="","",Point[Size HxB mm])</f>
        <v/>
      </c>
      <c r="BB392" s="14" t="str">
        <f>IF(Point[Height m]="","",Point[Height m])</f>
        <v/>
      </c>
      <c r="BC392" s="14" t="str">
        <f>IF(Point[Asset Group]="","",VLOOKUP(Point[Post Material],material_master,2,FALSE))</f>
        <v/>
      </c>
      <c r="BD392" s="14" t="str">
        <f>IF(Point[Asset Group]="","",VLOOKUP(Point[Post Number],number,2,FALSE))</f>
        <v/>
      </c>
      <c r="BE392" s="14" t="str">
        <f>IF(Point[Asset Group]="","",VLOOKUP(Point[Structure SubType],subdom_master_gdb,2,FALSE))</f>
        <v/>
      </c>
      <c r="BF392" s="14" t="str">
        <f>IF(Point[Area m2]="","",Point[Area m2])</f>
        <v/>
      </c>
      <c r="BG392" s="14" t="str">
        <f>IF(Point[Length m]="","",Point[Length m])</f>
        <v/>
      </c>
      <c r="BH392" s="14" t="str">
        <f>IF(Point[Width m]="","",Point[Width m])</f>
        <v/>
      </c>
      <c r="BI392" s="14" t="str">
        <f>IF(Point[Diameter m]="","",Point[Diameter m])</f>
        <v/>
      </c>
      <c r="BJ392" s="14" t="str">
        <f>IF(Point[Asset Group]="","",VLOOKUP(Point[Number of Pipes],number,2,FALSE))</f>
        <v/>
      </c>
      <c r="BK392" s="14" t="str">
        <f>IF(Point[Asset Group]="","",VLOOKUP(Point[Combined Name],2,FALSE))</f>
        <v/>
      </c>
      <c r="BL392" s="14" t="str">
        <f>IF(Point[Asset Group]="","",VLOOKUP(Point[Size Class],size_class,2,FALSE))</f>
        <v/>
      </c>
      <c r="BM392" s="14" t="str">
        <f>IF(Point[Asset Group]="","",VLOOKUP(Point[Age Class],age_class,2,FALSE))</f>
        <v/>
      </c>
      <c r="BN392" s="14" t="str">
        <f>IF(Point[Girth (cm)]="","",Point[Girth (cm)])</f>
        <v/>
      </c>
      <c r="BO392" s="14" t="str">
        <f>IF(Point[Crown Radius (m)]="","",Point[Crown Radius (m)])</f>
        <v/>
      </c>
      <c r="BP392" s="14" t="str">
        <f>IF(Point[Asset Group]="","",VLOOKUP(Point[Rooting Environment],root_enviro,2,FALSE))</f>
        <v/>
      </c>
      <c r="BQ392" s="14" t="str">
        <f>IF(Point[Asset Group]="","",VLOOKUP(Point[Tree Surround],tree_surround,2,FALSE))</f>
        <v/>
      </c>
      <c r="BR392" s="14" t="str">
        <f>IF(Point[Asset Group]="","",VLOOKUP(Point[Tree Grill],yes_no,2,FALSE))</f>
        <v/>
      </c>
      <c r="BS392" s="14" t="str">
        <f>IF(Point[Asset Group]="","",VLOOKUP(Point[Tree Location],tree_location,2,FALSE))</f>
        <v/>
      </c>
    </row>
    <row r="393" spans="1:71" s="3" customFormat="1" x14ac:dyDescent="0.2">
      <c r="A393" s="3" t="str">
        <f>IF(Point[DWG File Name]="","",Point[DWG File Name])</f>
        <v/>
      </c>
      <c r="B393" s="3" t="str">
        <f>IF(Point[DWG Layer Name]="","",Point[DWG Layer Name])</f>
        <v/>
      </c>
      <c r="C393" s="3" t="str">
        <f>IF(Point[DWG Handle]="","",Point[DWG Handle])</f>
        <v/>
      </c>
      <c r="D393" s="58" t="str">
        <f>IF(Point[X]="","",Point[X])</f>
        <v/>
      </c>
      <c r="E393" s="58" t="str">
        <f>IF(Point[Y]="","",Point[Y])</f>
        <v/>
      </c>
      <c r="F393" s="3" t="str">
        <f>IF(Point[Replacement Asset]="","",Point[Replacement Asset])</f>
        <v/>
      </c>
      <c r="G393" s="3" t="str">
        <f>IF(Point[Asset ID]="","",UPPER(Point[Asset ID]))</f>
        <v/>
      </c>
      <c r="H393" s="3" t="str">
        <f>IF(Point[Asset Group]="","",VLOOKUP(Point[Asset Group],asset_grp_pt,4,FALSE))</f>
        <v/>
      </c>
      <c r="I393" s="3" t="str">
        <f>IF(Point[Asset Group]="","",VLOOKUP(Point[Asset Group],asset_grp_pt,2,FALSE))</f>
        <v/>
      </c>
      <c r="J393" s="3" t="str">
        <f>IF(Point[Asset Group]="","",VLOOKUP(Point[Asset Group],asset_grp_pt,3,FALSE))</f>
        <v/>
      </c>
      <c r="K393" s="3" t="str">
        <f>IF(Point[Asset Group]="","",VLOOKUP(Point[Asset Type],type_master_list,2,FALSE))</f>
        <v/>
      </c>
      <c r="L393" s="3" t="str">
        <f>IF(Point[Asset Name]="","",PROPER(Point[Asset Name]))</f>
        <v/>
      </c>
      <c r="M393" s="11" t="str">
        <f>IF(Point[Install Date]="","",Point[Install Date])</f>
        <v/>
      </c>
      <c r="N393" s="11" t="str">
        <f>IF(Point[Note]="","",PROPER(Point[Note]))</f>
        <v/>
      </c>
      <c r="O393" s="11" t="str">
        <f>IF(Point[Resource Consent Number]="","",UPPER(Point[Resource Consent Number]))</f>
        <v/>
      </c>
      <c r="P393" s="53" t="str">
        <f>IF(Point[Asset Unit Cost]="","",Point[Asset Unit Cost])</f>
        <v/>
      </c>
      <c r="Q393" s="11" t="str">
        <f>IF(Point[Added By]="","",UPPER(Point[Added By]))</f>
        <v/>
      </c>
      <c r="R393" s="11" t="str">
        <f>IF(Point[Added Date]="","",Point[Added Date])</f>
        <v/>
      </c>
      <c r="S393" s="14" t="str">
        <f>IF(Point[Z COORD]="","",Point[Z COORD])</f>
        <v/>
      </c>
      <c r="T393" s="14" t="str">
        <f>IF(Point[Asset Description]="","",PROPER(Point[Asset Description]))</f>
        <v/>
      </c>
      <c r="U393" s="14" t="str">
        <f>IF(Point[[Artist ]]="","",PROPER(Point[[Artist ]]))</f>
        <v/>
      </c>
      <c r="V393" s="14" t="str">
        <f>IF(Point[Material Notes]="","",PROPER(Point[Material Notes]))</f>
        <v/>
      </c>
      <c r="W393" s="14" t="str">
        <f>IF(Point[Dimension Notes]="","",Point[Dimension Notes])</f>
        <v/>
      </c>
      <c r="X393" s="14" t="str">
        <f>IF(Point[List]="","",VLOOKUP(Point[Burner Number],number,2,FALSE))</f>
        <v/>
      </c>
      <c r="Y393" s="14" t="str">
        <f>IF(Point[List]="","",VLOOKUP(Point[Fuel],bbq_fuel,2,FALSE))</f>
        <v/>
      </c>
      <c r="Z393" s="14" t="str">
        <f>IF(Point[List]="","",VLOOKUP(Point[Cabinet Material],bbq_material,2,FALSE))</f>
        <v/>
      </c>
      <c r="AA393" s="14" t="str">
        <f>IF(Point[Asset Group]="","",VLOOKUP(Point[Manufacturer],manufacturer,2,FALSE))</f>
        <v/>
      </c>
      <c r="AB393" s="14" t="str">
        <f>IF(Point[Uinsex WC]="","",Point[Uinsex WC])</f>
        <v/>
      </c>
      <c r="AC393" s="14" t="str">
        <f>IF(Point[Female WC]="","",Point[Female WC])</f>
        <v/>
      </c>
      <c r="AD393" s="14" t="str">
        <f>IF(Point[Male WC]="","",Point[Male WC])</f>
        <v/>
      </c>
      <c r="AE393" s="14" t="str">
        <f>IF(Point[Urinal]="","",Point[Urinal])</f>
        <v/>
      </c>
      <c r="AF393" s="14" t="str">
        <f>IF(Point[Disabled Unisex]="","",Point[Disabled Unisex])</f>
        <v/>
      </c>
      <c r="AG393" s="14" t="str">
        <f>IF(Point[Disabled Female]="","",Point[Disabled Female])</f>
        <v/>
      </c>
      <c r="AH393" s="14" t="str">
        <f>IF(Point[Disabled Male]="","",Point[Disabled Male])</f>
        <v/>
      </c>
      <c r="AI393" s="14" t="str">
        <f>IF(Point[Asset Group]="","",VLOOKUP(Point[Handrail],yes_no,2,FALSE))</f>
        <v/>
      </c>
      <c r="AJ393" s="14" t="str">
        <f>IF(Point[Asset Group]="","",VLOOKUP(Point[Baby Changing],yes_no,2,FALSE))</f>
        <v/>
      </c>
      <c r="AK393" s="14" t="str">
        <f>IF(Point[Asset Group]="","",VLOOKUP(Point[Service Room],yes_no,2,FALSE))</f>
        <v/>
      </c>
      <c r="AL393" s="14" t="str">
        <f>IF(Point[Asset Group]="","",VLOOKUP(Point[Service Tap],service_tap,2,FALSE))</f>
        <v/>
      </c>
      <c r="AM393" s="14" t="str">
        <f>IF(Point[Asset Group]="","",VLOOKUP(Point[Heating Type],wc_heating,2,FALSE))</f>
        <v/>
      </c>
      <c r="AN393" s="14" t="str">
        <f>IF(Point[Asset Group]="","",VLOOKUP(Point[Power Supply],power_supply,2,FALSE))</f>
        <v/>
      </c>
      <c r="AO393" s="14" t="str">
        <f>IF(Point[Asset Group]="","",VLOOKUP(Point[Waste Water],waste_water,2,FALSE))</f>
        <v/>
      </c>
      <c r="AP393" s="14" t="str">
        <f>IF(Point[Asset Group]="","",VLOOKUP(Point[Furniture SubType],subdom_master_gdb,2,FALSE))</f>
        <v/>
      </c>
      <c r="AQ393" s="14" t="str">
        <f>IF(Point[Asset Group]="","",VLOOKUP(Point[Concrete Pad],yes_no,2,FALSE))</f>
        <v/>
      </c>
      <c r="AR393" s="14" t="str">
        <f>IF(Point[Asset Group]="","",VLOOKUP(Point[Material],material_master,2,FALSE))</f>
        <v/>
      </c>
      <c r="AS393" s="14" t="str">
        <f>IF(Point[Asset Group]="","",VLOOKUP(Point[Plumbing],irrigation_plumbing,2,FALSE))</f>
        <v/>
      </c>
      <c r="AT393" s="14" t="str">
        <f>IF(Point[Asset Group]="","",VLOOKUP(Point[Sprinklers],irrigation_sprinklers,2,FALSE))</f>
        <v/>
      </c>
      <c r="AU393" s="14" t="str">
        <f>IF(Point[Asset Group]="","",VLOOKUP(Point[System],irrigation_system,2,FALSE))</f>
        <v/>
      </c>
      <c r="AV393" s="14" t="str">
        <f>IF(Point[Asset Group]="","",VLOOKUP(Point[Status],irrigation_status,2,FALSE))</f>
        <v/>
      </c>
      <c r="AW393" s="11" t="str">
        <f>IF(Point[Date of manufacture]="","",Point[Date of manufacture])</f>
        <v/>
      </c>
      <c r="AX393" s="14" t="str">
        <f>IF(Point[Asset Group]="","",VLOOKUP(Point[Sign Purpose],sign_purpose,2,FALSE))</f>
        <v/>
      </c>
      <c r="AY393" s="14" t="str">
        <f>IF(Point[Asset Group]="","",VLOOKUP(Point[Sign Material],material_master,2,FALSE))</f>
        <v/>
      </c>
      <c r="AZ393" s="14" t="str">
        <f>IF(Point[Asset Group]="","",VLOOKUP(Point[Affixed To],sign_affix,2,FALSE))</f>
        <v/>
      </c>
      <c r="BA393" s="14" t="str">
        <f>IF(Point[Size HxB mm]="","",Point[Size HxB mm])</f>
        <v/>
      </c>
      <c r="BB393" s="14" t="str">
        <f>IF(Point[Height m]="","",Point[Height m])</f>
        <v/>
      </c>
      <c r="BC393" s="14" t="str">
        <f>IF(Point[Asset Group]="","",VLOOKUP(Point[Post Material],material_master,2,FALSE))</f>
        <v/>
      </c>
      <c r="BD393" s="14" t="str">
        <f>IF(Point[Asset Group]="","",VLOOKUP(Point[Post Number],number,2,FALSE))</f>
        <v/>
      </c>
      <c r="BE393" s="14" t="str">
        <f>IF(Point[Asset Group]="","",VLOOKUP(Point[Structure SubType],subdom_master_gdb,2,FALSE))</f>
        <v/>
      </c>
      <c r="BF393" s="14" t="str">
        <f>IF(Point[Area m2]="","",Point[Area m2])</f>
        <v/>
      </c>
      <c r="BG393" s="14" t="str">
        <f>IF(Point[Length m]="","",Point[Length m])</f>
        <v/>
      </c>
      <c r="BH393" s="14" t="str">
        <f>IF(Point[Width m]="","",Point[Width m])</f>
        <v/>
      </c>
      <c r="BI393" s="14" t="str">
        <f>IF(Point[Diameter m]="","",Point[Diameter m])</f>
        <v/>
      </c>
      <c r="BJ393" s="14" t="str">
        <f>IF(Point[Asset Group]="","",VLOOKUP(Point[Number of Pipes],number,2,FALSE))</f>
        <v/>
      </c>
      <c r="BK393" s="14" t="str">
        <f>IF(Point[Asset Group]="","",VLOOKUP(Point[Combined Name],2,FALSE))</f>
        <v/>
      </c>
      <c r="BL393" s="14" t="str">
        <f>IF(Point[Asset Group]="","",VLOOKUP(Point[Size Class],size_class,2,FALSE))</f>
        <v/>
      </c>
      <c r="BM393" s="14" t="str">
        <f>IF(Point[Asset Group]="","",VLOOKUP(Point[Age Class],age_class,2,FALSE))</f>
        <v/>
      </c>
      <c r="BN393" s="14" t="str">
        <f>IF(Point[Girth (cm)]="","",Point[Girth (cm)])</f>
        <v/>
      </c>
      <c r="BO393" s="14" t="str">
        <f>IF(Point[Crown Radius (m)]="","",Point[Crown Radius (m)])</f>
        <v/>
      </c>
      <c r="BP393" s="14" t="str">
        <f>IF(Point[Asset Group]="","",VLOOKUP(Point[Rooting Environment],root_enviro,2,FALSE))</f>
        <v/>
      </c>
      <c r="BQ393" s="14" t="str">
        <f>IF(Point[Asset Group]="","",VLOOKUP(Point[Tree Surround],tree_surround,2,FALSE))</f>
        <v/>
      </c>
      <c r="BR393" s="14" t="str">
        <f>IF(Point[Asset Group]="","",VLOOKUP(Point[Tree Grill],yes_no,2,FALSE))</f>
        <v/>
      </c>
      <c r="BS393" s="14" t="str">
        <f>IF(Point[Asset Group]="","",VLOOKUP(Point[Tree Location],tree_location,2,FALSE))</f>
        <v/>
      </c>
    </row>
    <row r="394" spans="1:71" s="3" customFormat="1" x14ac:dyDescent="0.2">
      <c r="A394" s="3" t="str">
        <f>IF(Point[DWG File Name]="","",Point[DWG File Name])</f>
        <v/>
      </c>
      <c r="B394" s="3" t="str">
        <f>IF(Point[DWG Layer Name]="","",Point[DWG Layer Name])</f>
        <v/>
      </c>
      <c r="C394" s="3" t="str">
        <f>IF(Point[DWG Handle]="","",Point[DWG Handle])</f>
        <v/>
      </c>
      <c r="D394" s="58" t="str">
        <f>IF(Point[X]="","",Point[X])</f>
        <v/>
      </c>
      <c r="E394" s="58" t="str">
        <f>IF(Point[Y]="","",Point[Y])</f>
        <v/>
      </c>
      <c r="F394" s="3" t="str">
        <f>IF(Point[Replacement Asset]="","",Point[Replacement Asset])</f>
        <v/>
      </c>
      <c r="G394" s="3" t="str">
        <f>IF(Point[Asset ID]="","",UPPER(Point[Asset ID]))</f>
        <v/>
      </c>
      <c r="H394" s="3" t="str">
        <f>IF(Point[Asset Group]="","",VLOOKUP(Point[Asset Group],asset_grp_pt,4,FALSE))</f>
        <v/>
      </c>
      <c r="I394" s="3" t="str">
        <f>IF(Point[Asset Group]="","",VLOOKUP(Point[Asset Group],asset_grp_pt,2,FALSE))</f>
        <v/>
      </c>
      <c r="J394" s="3" t="str">
        <f>IF(Point[Asset Group]="","",VLOOKUP(Point[Asset Group],asset_grp_pt,3,FALSE))</f>
        <v/>
      </c>
      <c r="K394" s="3" t="str">
        <f>IF(Point[Asset Group]="","",VLOOKUP(Point[Asset Type],type_master_list,2,FALSE))</f>
        <v/>
      </c>
      <c r="L394" s="3" t="str">
        <f>IF(Point[Asset Name]="","",PROPER(Point[Asset Name]))</f>
        <v/>
      </c>
      <c r="M394" s="11" t="str">
        <f>IF(Point[Install Date]="","",Point[Install Date])</f>
        <v/>
      </c>
      <c r="N394" s="11" t="str">
        <f>IF(Point[Note]="","",PROPER(Point[Note]))</f>
        <v/>
      </c>
      <c r="O394" s="11" t="str">
        <f>IF(Point[Resource Consent Number]="","",UPPER(Point[Resource Consent Number]))</f>
        <v/>
      </c>
      <c r="P394" s="53" t="str">
        <f>IF(Point[Asset Unit Cost]="","",Point[Asset Unit Cost])</f>
        <v/>
      </c>
      <c r="Q394" s="11" t="str">
        <f>IF(Point[Added By]="","",UPPER(Point[Added By]))</f>
        <v/>
      </c>
      <c r="R394" s="11" t="str">
        <f>IF(Point[Added Date]="","",Point[Added Date])</f>
        <v/>
      </c>
      <c r="S394" s="14" t="str">
        <f>IF(Point[Z COORD]="","",Point[Z COORD])</f>
        <v/>
      </c>
      <c r="T394" s="14" t="str">
        <f>IF(Point[Asset Description]="","",PROPER(Point[Asset Description]))</f>
        <v/>
      </c>
      <c r="U394" s="14" t="str">
        <f>IF(Point[[Artist ]]="","",PROPER(Point[[Artist ]]))</f>
        <v/>
      </c>
      <c r="V394" s="14" t="str">
        <f>IF(Point[Material Notes]="","",PROPER(Point[Material Notes]))</f>
        <v/>
      </c>
      <c r="W394" s="14" t="str">
        <f>IF(Point[Dimension Notes]="","",Point[Dimension Notes])</f>
        <v/>
      </c>
      <c r="X394" s="14" t="str">
        <f>IF(Point[List]="","",VLOOKUP(Point[Burner Number],number,2,FALSE))</f>
        <v/>
      </c>
      <c r="Y394" s="14" t="str">
        <f>IF(Point[List]="","",VLOOKUP(Point[Fuel],bbq_fuel,2,FALSE))</f>
        <v/>
      </c>
      <c r="Z394" s="14" t="str">
        <f>IF(Point[List]="","",VLOOKUP(Point[Cabinet Material],bbq_material,2,FALSE))</f>
        <v/>
      </c>
      <c r="AA394" s="14" t="str">
        <f>IF(Point[Asset Group]="","",VLOOKUP(Point[Manufacturer],manufacturer,2,FALSE))</f>
        <v/>
      </c>
      <c r="AB394" s="14" t="str">
        <f>IF(Point[Uinsex WC]="","",Point[Uinsex WC])</f>
        <v/>
      </c>
      <c r="AC394" s="14" t="str">
        <f>IF(Point[Female WC]="","",Point[Female WC])</f>
        <v/>
      </c>
      <c r="AD394" s="14" t="str">
        <f>IF(Point[Male WC]="","",Point[Male WC])</f>
        <v/>
      </c>
      <c r="AE394" s="14" t="str">
        <f>IF(Point[Urinal]="","",Point[Urinal])</f>
        <v/>
      </c>
      <c r="AF394" s="14" t="str">
        <f>IF(Point[Disabled Unisex]="","",Point[Disabled Unisex])</f>
        <v/>
      </c>
      <c r="AG394" s="14" t="str">
        <f>IF(Point[Disabled Female]="","",Point[Disabled Female])</f>
        <v/>
      </c>
      <c r="AH394" s="14" t="str">
        <f>IF(Point[Disabled Male]="","",Point[Disabled Male])</f>
        <v/>
      </c>
      <c r="AI394" s="14" t="str">
        <f>IF(Point[Asset Group]="","",VLOOKUP(Point[Handrail],yes_no,2,FALSE))</f>
        <v/>
      </c>
      <c r="AJ394" s="14" t="str">
        <f>IF(Point[Asset Group]="","",VLOOKUP(Point[Baby Changing],yes_no,2,FALSE))</f>
        <v/>
      </c>
      <c r="AK394" s="14" t="str">
        <f>IF(Point[Asset Group]="","",VLOOKUP(Point[Service Room],yes_no,2,FALSE))</f>
        <v/>
      </c>
      <c r="AL394" s="14" t="str">
        <f>IF(Point[Asset Group]="","",VLOOKUP(Point[Service Tap],service_tap,2,FALSE))</f>
        <v/>
      </c>
      <c r="AM394" s="14" t="str">
        <f>IF(Point[Asset Group]="","",VLOOKUP(Point[Heating Type],wc_heating,2,FALSE))</f>
        <v/>
      </c>
      <c r="AN394" s="14" t="str">
        <f>IF(Point[Asset Group]="","",VLOOKUP(Point[Power Supply],power_supply,2,FALSE))</f>
        <v/>
      </c>
      <c r="AO394" s="14" t="str">
        <f>IF(Point[Asset Group]="","",VLOOKUP(Point[Waste Water],waste_water,2,FALSE))</f>
        <v/>
      </c>
      <c r="AP394" s="14" t="str">
        <f>IF(Point[Asset Group]="","",VLOOKUP(Point[Furniture SubType],subdom_master_gdb,2,FALSE))</f>
        <v/>
      </c>
      <c r="AQ394" s="14" t="str">
        <f>IF(Point[Asset Group]="","",VLOOKUP(Point[Concrete Pad],yes_no,2,FALSE))</f>
        <v/>
      </c>
      <c r="AR394" s="14" t="str">
        <f>IF(Point[Asset Group]="","",VLOOKUP(Point[Material],material_master,2,FALSE))</f>
        <v/>
      </c>
      <c r="AS394" s="14" t="str">
        <f>IF(Point[Asset Group]="","",VLOOKUP(Point[Plumbing],irrigation_plumbing,2,FALSE))</f>
        <v/>
      </c>
      <c r="AT394" s="14" t="str">
        <f>IF(Point[Asset Group]="","",VLOOKUP(Point[Sprinklers],irrigation_sprinklers,2,FALSE))</f>
        <v/>
      </c>
      <c r="AU394" s="14" t="str">
        <f>IF(Point[Asset Group]="","",VLOOKUP(Point[System],irrigation_system,2,FALSE))</f>
        <v/>
      </c>
      <c r="AV394" s="14" t="str">
        <f>IF(Point[Asset Group]="","",VLOOKUP(Point[Status],irrigation_status,2,FALSE))</f>
        <v/>
      </c>
      <c r="AW394" s="11" t="str">
        <f>IF(Point[Date of manufacture]="","",Point[Date of manufacture])</f>
        <v/>
      </c>
      <c r="AX394" s="14" t="str">
        <f>IF(Point[Asset Group]="","",VLOOKUP(Point[Sign Purpose],sign_purpose,2,FALSE))</f>
        <v/>
      </c>
      <c r="AY394" s="14" t="str">
        <f>IF(Point[Asset Group]="","",VLOOKUP(Point[Sign Material],material_master,2,FALSE))</f>
        <v/>
      </c>
      <c r="AZ394" s="14" t="str">
        <f>IF(Point[Asset Group]="","",VLOOKUP(Point[Affixed To],sign_affix,2,FALSE))</f>
        <v/>
      </c>
      <c r="BA394" s="14" t="str">
        <f>IF(Point[Size HxB mm]="","",Point[Size HxB mm])</f>
        <v/>
      </c>
      <c r="BB394" s="14" t="str">
        <f>IF(Point[Height m]="","",Point[Height m])</f>
        <v/>
      </c>
      <c r="BC394" s="14" t="str">
        <f>IF(Point[Asset Group]="","",VLOOKUP(Point[Post Material],material_master,2,FALSE))</f>
        <v/>
      </c>
      <c r="BD394" s="14" t="str">
        <f>IF(Point[Asset Group]="","",VLOOKUP(Point[Post Number],number,2,FALSE))</f>
        <v/>
      </c>
      <c r="BE394" s="14" t="str">
        <f>IF(Point[Asset Group]="","",VLOOKUP(Point[Structure SubType],subdom_master_gdb,2,FALSE))</f>
        <v/>
      </c>
      <c r="BF394" s="14" t="str">
        <f>IF(Point[Area m2]="","",Point[Area m2])</f>
        <v/>
      </c>
      <c r="BG394" s="14" t="str">
        <f>IF(Point[Length m]="","",Point[Length m])</f>
        <v/>
      </c>
      <c r="BH394" s="14" t="str">
        <f>IF(Point[Width m]="","",Point[Width m])</f>
        <v/>
      </c>
      <c r="BI394" s="14" t="str">
        <f>IF(Point[Diameter m]="","",Point[Diameter m])</f>
        <v/>
      </c>
      <c r="BJ394" s="14" t="str">
        <f>IF(Point[Asset Group]="","",VLOOKUP(Point[Number of Pipes],number,2,FALSE))</f>
        <v/>
      </c>
      <c r="BK394" s="14" t="str">
        <f>IF(Point[Asset Group]="","",VLOOKUP(Point[Combined Name],2,FALSE))</f>
        <v/>
      </c>
      <c r="BL394" s="14" t="str">
        <f>IF(Point[Asset Group]="","",VLOOKUP(Point[Size Class],size_class,2,FALSE))</f>
        <v/>
      </c>
      <c r="BM394" s="14" t="str">
        <f>IF(Point[Asset Group]="","",VLOOKUP(Point[Age Class],age_class,2,FALSE))</f>
        <v/>
      </c>
      <c r="BN394" s="14" t="str">
        <f>IF(Point[Girth (cm)]="","",Point[Girth (cm)])</f>
        <v/>
      </c>
      <c r="BO394" s="14" t="str">
        <f>IF(Point[Crown Radius (m)]="","",Point[Crown Radius (m)])</f>
        <v/>
      </c>
      <c r="BP394" s="14" t="str">
        <f>IF(Point[Asset Group]="","",VLOOKUP(Point[Rooting Environment],root_enviro,2,FALSE))</f>
        <v/>
      </c>
      <c r="BQ394" s="14" t="str">
        <f>IF(Point[Asset Group]="","",VLOOKUP(Point[Tree Surround],tree_surround,2,FALSE))</f>
        <v/>
      </c>
      <c r="BR394" s="14" t="str">
        <f>IF(Point[Asset Group]="","",VLOOKUP(Point[Tree Grill],yes_no,2,FALSE))</f>
        <v/>
      </c>
      <c r="BS394" s="14" t="str">
        <f>IF(Point[Asset Group]="","",VLOOKUP(Point[Tree Location],tree_location,2,FALSE))</f>
        <v/>
      </c>
    </row>
    <row r="395" spans="1:71" s="3" customFormat="1" x14ac:dyDescent="0.2">
      <c r="A395" s="3" t="str">
        <f>IF(Point[DWG File Name]="","",Point[DWG File Name])</f>
        <v/>
      </c>
      <c r="B395" s="3" t="str">
        <f>IF(Point[DWG Layer Name]="","",Point[DWG Layer Name])</f>
        <v/>
      </c>
      <c r="C395" s="3" t="str">
        <f>IF(Point[DWG Handle]="","",Point[DWG Handle])</f>
        <v/>
      </c>
      <c r="D395" s="58" t="str">
        <f>IF(Point[X]="","",Point[X])</f>
        <v/>
      </c>
      <c r="E395" s="58" t="str">
        <f>IF(Point[Y]="","",Point[Y])</f>
        <v/>
      </c>
      <c r="F395" s="3" t="str">
        <f>IF(Point[Replacement Asset]="","",Point[Replacement Asset])</f>
        <v/>
      </c>
      <c r="G395" s="3" t="str">
        <f>IF(Point[Asset ID]="","",UPPER(Point[Asset ID]))</f>
        <v/>
      </c>
      <c r="H395" s="3" t="str">
        <f>IF(Point[Asset Group]="","",VLOOKUP(Point[Asset Group],asset_grp_pt,4,FALSE))</f>
        <v/>
      </c>
      <c r="I395" s="3" t="str">
        <f>IF(Point[Asset Group]="","",VLOOKUP(Point[Asset Group],asset_grp_pt,2,FALSE))</f>
        <v/>
      </c>
      <c r="J395" s="3" t="str">
        <f>IF(Point[Asset Group]="","",VLOOKUP(Point[Asset Group],asset_grp_pt,3,FALSE))</f>
        <v/>
      </c>
      <c r="K395" s="3" t="str">
        <f>IF(Point[Asset Group]="","",VLOOKUP(Point[Asset Type],type_master_list,2,FALSE))</f>
        <v/>
      </c>
      <c r="L395" s="3" t="str">
        <f>IF(Point[Asset Name]="","",PROPER(Point[Asset Name]))</f>
        <v/>
      </c>
      <c r="M395" s="11" t="str">
        <f>IF(Point[Install Date]="","",Point[Install Date])</f>
        <v/>
      </c>
      <c r="N395" s="11" t="str">
        <f>IF(Point[Note]="","",PROPER(Point[Note]))</f>
        <v/>
      </c>
      <c r="O395" s="11" t="str">
        <f>IF(Point[Resource Consent Number]="","",UPPER(Point[Resource Consent Number]))</f>
        <v/>
      </c>
      <c r="P395" s="53" t="str">
        <f>IF(Point[Asset Unit Cost]="","",Point[Asset Unit Cost])</f>
        <v/>
      </c>
      <c r="Q395" s="11" t="str">
        <f>IF(Point[Added By]="","",UPPER(Point[Added By]))</f>
        <v/>
      </c>
      <c r="R395" s="11" t="str">
        <f>IF(Point[Added Date]="","",Point[Added Date])</f>
        <v/>
      </c>
      <c r="S395" s="14" t="str">
        <f>IF(Point[Z COORD]="","",Point[Z COORD])</f>
        <v/>
      </c>
      <c r="T395" s="14" t="str">
        <f>IF(Point[Asset Description]="","",PROPER(Point[Asset Description]))</f>
        <v/>
      </c>
      <c r="U395" s="14" t="str">
        <f>IF(Point[[Artist ]]="","",PROPER(Point[[Artist ]]))</f>
        <v/>
      </c>
      <c r="V395" s="14" t="str">
        <f>IF(Point[Material Notes]="","",PROPER(Point[Material Notes]))</f>
        <v/>
      </c>
      <c r="W395" s="14" t="str">
        <f>IF(Point[Dimension Notes]="","",Point[Dimension Notes])</f>
        <v/>
      </c>
      <c r="X395" s="14" t="str">
        <f>IF(Point[List]="","",VLOOKUP(Point[Burner Number],number,2,FALSE))</f>
        <v/>
      </c>
      <c r="Y395" s="14" t="str">
        <f>IF(Point[List]="","",VLOOKUP(Point[Fuel],bbq_fuel,2,FALSE))</f>
        <v/>
      </c>
      <c r="Z395" s="14" t="str">
        <f>IF(Point[List]="","",VLOOKUP(Point[Cabinet Material],bbq_material,2,FALSE))</f>
        <v/>
      </c>
      <c r="AA395" s="14" t="str">
        <f>IF(Point[Asset Group]="","",VLOOKUP(Point[Manufacturer],manufacturer,2,FALSE))</f>
        <v/>
      </c>
      <c r="AB395" s="14" t="str">
        <f>IF(Point[Uinsex WC]="","",Point[Uinsex WC])</f>
        <v/>
      </c>
      <c r="AC395" s="14" t="str">
        <f>IF(Point[Female WC]="","",Point[Female WC])</f>
        <v/>
      </c>
      <c r="AD395" s="14" t="str">
        <f>IF(Point[Male WC]="","",Point[Male WC])</f>
        <v/>
      </c>
      <c r="AE395" s="14" t="str">
        <f>IF(Point[Urinal]="","",Point[Urinal])</f>
        <v/>
      </c>
      <c r="AF395" s="14" t="str">
        <f>IF(Point[Disabled Unisex]="","",Point[Disabled Unisex])</f>
        <v/>
      </c>
      <c r="AG395" s="14" t="str">
        <f>IF(Point[Disabled Female]="","",Point[Disabled Female])</f>
        <v/>
      </c>
      <c r="AH395" s="14" t="str">
        <f>IF(Point[Disabled Male]="","",Point[Disabled Male])</f>
        <v/>
      </c>
      <c r="AI395" s="14" t="str">
        <f>IF(Point[Asset Group]="","",VLOOKUP(Point[Handrail],yes_no,2,FALSE))</f>
        <v/>
      </c>
      <c r="AJ395" s="14" t="str">
        <f>IF(Point[Asset Group]="","",VLOOKUP(Point[Baby Changing],yes_no,2,FALSE))</f>
        <v/>
      </c>
      <c r="AK395" s="14" t="str">
        <f>IF(Point[Asset Group]="","",VLOOKUP(Point[Service Room],yes_no,2,FALSE))</f>
        <v/>
      </c>
      <c r="AL395" s="14" t="str">
        <f>IF(Point[Asset Group]="","",VLOOKUP(Point[Service Tap],service_tap,2,FALSE))</f>
        <v/>
      </c>
      <c r="AM395" s="14" t="str">
        <f>IF(Point[Asset Group]="","",VLOOKUP(Point[Heating Type],wc_heating,2,FALSE))</f>
        <v/>
      </c>
      <c r="AN395" s="14" t="str">
        <f>IF(Point[Asset Group]="","",VLOOKUP(Point[Power Supply],power_supply,2,FALSE))</f>
        <v/>
      </c>
      <c r="AO395" s="14" t="str">
        <f>IF(Point[Asset Group]="","",VLOOKUP(Point[Waste Water],waste_water,2,FALSE))</f>
        <v/>
      </c>
      <c r="AP395" s="14" t="str">
        <f>IF(Point[Asset Group]="","",VLOOKUP(Point[Furniture SubType],subdom_master_gdb,2,FALSE))</f>
        <v/>
      </c>
      <c r="AQ395" s="14" t="str">
        <f>IF(Point[Asset Group]="","",VLOOKUP(Point[Concrete Pad],yes_no,2,FALSE))</f>
        <v/>
      </c>
      <c r="AR395" s="14" t="str">
        <f>IF(Point[Asset Group]="","",VLOOKUP(Point[Material],material_master,2,FALSE))</f>
        <v/>
      </c>
      <c r="AS395" s="14" t="str">
        <f>IF(Point[Asset Group]="","",VLOOKUP(Point[Plumbing],irrigation_plumbing,2,FALSE))</f>
        <v/>
      </c>
      <c r="AT395" s="14" t="str">
        <f>IF(Point[Asset Group]="","",VLOOKUP(Point[Sprinklers],irrigation_sprinklers,2,FALSE))</f>
        <v/>
      </c>
      <c r="AU395" s="14" t="str">
        <f>IF(Point[Asset Group]="","",VLOOKUP(Point[System],irrigation_system,2,FALSE))</f>
        <v/>
      </c>
      <c r="AV395" s="14" t="str">
        <f>IF(Point[Asset Group]="","",VLOOKUP(Point[Status],irrigation_status,2,FALSE))</f>
        <v/>
      </c>
      <c r="AW395" s="11" t="str">
        <f>IF(Point[Date of manufacture]="","",Point[Date of manufacture])</f>
        <v/>
      </c>
      <c r="AX395" s="14" t="str">
        <f>IF(Point[Asset Group]="","",VLOOKUP(Point[Sign Purpose],sign_purpose,2,FALSE))</f>
        <v/>
      </c>
      <c r="AY395" s="14" t="str">
        <f>IF(Point[Asset Group]="","",VLOOKUP(Point[Sign Material],material_master,2,FALSE))</f>
        <v/>
      </c>
      <c r="AZ395" s="14" t="str">
        <f>IF(Point[Asset Group]="","",VLOOKUP(Point[Affixed To],sign_affix,2,FALSE))</f>
        <v/>
      </c>
      <c r="BA395" s="14" t="str">
        <f>IF(Point[Size HxB mm]="","",Point[Size HxB mm])</f>
        <v/>
      </c>
      <c r="BB395" s="14" t="str">
        <f>IF(Point[Height m]="","",Point[Height m])</f>
        <v/>
      </c>
      <c r="BC395" s="14" t="str">
        <f>IF(Point[Asset Group]="","",VLOOKUP(Point[Post Material],material_master,2,FALSE))</f>
        <v/>
      </c>
      <c r="BD395" s="14" t="str">
        <f>IF(Point[Asset Group]="","",VLOOKUP(Point[Post Number],number,2,FALSE))</f>
        <v/>
      </c>
      <c r="BE395" s="14" t="str">
        <f>IF(Point[Asset Group]="","",VLOOKUP(Point[Structure SubType],subdom_master_gdb,2,FALSE))</f>
        <v/>
      </c>
      <c r="BF395" s="14" t="str">
        <f>IF(Point[Area m2]="","",Point[Area m2])</f>
        <v/>
      </c>
      <c r="BG395" s="14" t="str">
        <f>IF(Point[Length m]="","",Point[Length m])</f>
        <v/>
      </c>
      <c r="BH395" s="14" t="str">
        <f>IF(Point[Width m]="","",Point[Width m])</f>
        <v/>
      </c>
      <c r="BI395" s="14" t="str">
        <f>IF(Point[Diameter m]="","",Point[Diameter m])</f>
        <v/>
      </c>
      <c r="BJ395" s="14" t="str">
        <f>IF(Point[Asset Group]="","",VLOOKUP(Point[Number of Pipes],number,2,FALSE))</f>
        <v/>
      </c>
      <c r="BK395" s="14" t="str">
        <f>IF(Point[Asset Group]="","",VLOOKUP(Point[Combined Name],2,FALSE))</f>
        <v/>
      </c>
      <c r="BL395" s="14" t="str">
        <f>IF(Point[Asset Group]="","",VLOOKUP(Point[Size Class],size_class,2,FALSE))</f>
        <v/>
      </c>
      <c r="BM395" s="14" t="str">
        <f>IF(Point[Asset Group]="","",VLOOKUP(Point[Age Class],age_class,2,FALSE))</f>
        <v/>
      </c>
      <c r="BN395" s="14" t="str">
        <f>IF(Point[Girth (cm)]="","",Point[Girth (cm)])</f>
        <v/>
      </c>
      <c r="BO395" s="14" t="str">
        <f>IF(Point[Crown Radius (m)]="","",Point[Crown Radius (m)])</f>
        <v/>
      </c>
      <c r="BP395" s="14" t="str">
        <f>IF(Point[Asset Group]="","",VLOOKUP(Point[Rooting Environment],root_enviro,2,FALSE))</f>
        <v/>
      </c>
      <c r="BQ395" s="14" t="str">
        <f>IF(Point[Asset Group]="","",VLOOKUP(Point[Tree Surround],tree_surround,2,FALSE))</f>
        <v/>
      </c>
      <c r="BR395" s="14" t="str">
        <f>IF(Point[Asset Group]="","",VLOOKUP(Point[Tree Grill],yes_no,2,FALSE))</f>
        <v/>
      </c>
      <c r="BS395" s="14" t="str">
        <f>IF(Point[Asset Group]="","",VLOOKUP(Point[Tree Location],tree_location,2,FALSE))</f>
        <v/>
      </c>
    </row>
    <row r="396" spans="1:71" s="3" customFormat="1" x14ac:dyDescent="0.2">
      <c r="A396" s="3" t="str">
        <f>IF(Point[DWG File Name]="","",Point[DWG File Name])</f>
        <v/>
      </c>
      <c r="B396" s="3" t="str">
        <f>IF(Point[DWG Layer Name]="","",Point[DWG Layer Name])</f>
        <v/>
      </c>
      <c r="C396" s="3" t="str">
        <f>IF(Point[DWG Handle]="","",Point[DWG Handle])</f>
        <v/>
      </c>
      <c r="D396" s="58" t="str">
        <f>IF(Point[X]="","",Point[X])</f>
        <v/>
      </c>
      <c r="E396" s="58" t="str">
        <f>IF(Point[Y]="","",Point[Y])</f>
        <v/>
      </c>
      <c r="F396" s="3" t="str">
        <f>IF(Point[Replacement Asset]="","",Point[Replacement Asset])</f>
        <v/>
      </c>
      <c r="G396" s="3" t="str">
        <f>IF(Point[Asset ID]="","",UPPER(Point[Asset ID]))</f>
        <v/>
      </c>
      <c r="H396" s="3" t="str">
        <f>IF(Point[Asset Group]="","",VLOOKUP(Point[Asset Group],asset_grp_pt,4,FALSE))</f>
        <v/>
      </c>
      <c r="I396" s="3" t="str">
        <f>IF(Point[Asset Group]="","",VLOOKUP(Point[Asset Group],asset_grp_pt,2,FALSE))</f>
        <v/>
      </c>
      <c r="J396" s="3" t="str">
        <f>IF(Point[Asset Group]="","",VLOOKUP(Point[Asset Group],asset_grp_pt,3,FALSE))</f>
        <v/>
      </c>
      <c r="K396" s="3" t="str">
        <f>IF(Point[Asset Group]="","",VLOOKUP(Point[Asset Type],type_master_list,2,FALSE))</f>
        <v/>
      </c>
      <c r="L396" s="3" t="str">
        <f>IF(Point[Asset Name]="","",PROPER(Point[Asset Name]))</f>
        <v/>
      </c>
      <c r="M396" s="11" t="str">
        <f>IF(Point[Install Date]="","",Point[Install Date])</f>
        <v/>
      </c>
      <c r="N396" s="11" t="str">
        <f>IF(Point[Note]="","",PROPER(Point[Note]))</f>
        <v/>
      </c>
      <c r="O396" s="11" t="str">
        <f>IF(Point[Resource Consent Number]="","",UPPER(Point[Resource Consent Number]))</f>
        <v/>
      </c>
      <c r="P396" s="53" t="str">
        <f>IF(Point[Asset Unit Cost]="","",Point[Asset Unit Cost])</f>
        <v/>
      </c>
      <c r="Q396" s="11" t="str">
        <f>IF(Point[Added By]="","",UPPER(Point[Added By]))</f>
        <v/>
      </c>
      <c r="R396" s="11" t="str">
        <f>IF(Point[Added Date]="","",Point[Added Date])</f>
        <v/>
      </c>
      <c r="S396" s="14" t="str">
        <f>IF(Point[Z COORD]="","",Point[Z COORD])</f>
        <v/>
      </c>
      <c r="T396" s="14" t="str">
        <f>IF(Point[Asset Description]="","",PROPER(Point[Asset Description]))</f>
        <v/>
      </c>
      <c r="U396" s="14" t="str">
        <f>IF(Point[[Artist ]]="","",PROPER(Point[[Artist ]]))</f>
        <v/>
      </c>
      <c r="V396" s="14" t="str">
        <f>IF(Point[Material Notes]="","",PROPER(Point[Material Notes]))</f>
        <v/>
      </c>
      <c r="W396" s="14" t="str">
        <f>IF(Point[Dimension Notes]="","",Point[Dimension Notes])</f>
        <v/>
      </c>
      <c r="X396" s="14" t="str">
        <f>IF(Point[List]="","",VLOOKUP(Point[Burner Number],number,2,FALSE))</f>
        <v/>
      </c>
      <c r="Y396" s="14" t="str">
        <f>IF(Point[List]="","",VLOOKUP(Point[Fuel],bbq_fuel,2,FALSE))</f>
        <v/>
      </c>
      <c r="Z396" s="14" t="str">
        <f>IF(Point[List]="","",VLOOKUP(Point[Cabinet Material],bbq_material,2,FALSE))</f>
        <v/>
      </c>
      <c r="AA396" s="14" t="str">
        <f>IF(Point[Asset Group]="","",VLOOKUP(Point[Manufacturer],manufacturer,2,FALSE))</f>
        <v/>
      </c>
      <c r="AB396" s="14" t="str">
        <f>IF(Point[Uinsex WC]="","",Point[Uinsex WC])</f>
        <v/>
      </c>
      <c r="AC396" s="14" t="str">
        <f>IF(Point[Female WC]="","",Point[Female WC])</f>
        <v/>
      </c>
      <c r="AD396" s="14" t="str">
        <f>IF(Point[Male WC]="","",Point[Male WC])</f>
        <v/>
      </c>
      <c r="AE396" s="14" t="str">
        <f>IF(Point[Urinal]="","",Point[Urinal])</f>
        <v/>
      </c>
      <c r="AF396" s="14" t="str">
        <f>IF(Point[Disabled Unisex]="","",Point[Disabled Unisex])</f>
        <v/>
      </c>
      <c r="AG396" s="14" t="str">
        <f>IF(Point[Disabled Female]="","",Point[Disabled Female])</f>
        <v/>
      </c>
      <c r="AH396" s="14" t="str">
        <f>IF(Point[Disabled Male]="","",Point[Disabled Male])</f>
        <v/>
      </c>
      <c r="AI396" s="14" t="str">
        <f>IF(Point[Asset Group]="","",VLOOKUP(Point[Handrail],yes_no,2,FALSE))</f>
        <v/>
      </c>
      <c r="AJ396" s="14" t="str">
        <f>IF(Point[Asset Group]="","",VLOOKUP(Point[Baby Changing],yes_no,2,FALSE))</f>
        <v/>
      </c>
      <c r="AK396" s="14" t="str">
        <f>IF(Point[Asset Group]="","",VLOOKUP(Point[Service Room],yes_no,2,FALSE))</f>
        <v/>
      </c>
      <c r="AL396" s="14" t="str">
        <f>IF(Point[Asset Group]="","",VLOOKUP(Point[Service Tap],service_tap,2,FALSE))</f>
        <v/>
      </c>
      <c r="AM396" s="14" t="str">
        <f>IF(Point[Asset Group]="","",VLOOKUP(Point[Heating Type],wc_heating,2,FALSE))</f>
        <v/>
      </c>
      <c r="AN396" s="14" t="str">
        <f>IF(Point[Asset Group]="","",VLOOKUP(Point[Power Supply],power_supply,2,FALSE))</f>
        <v/>
      </c>
      <c r="AO396" s="14" t="str">
        <f>IF(Point[Asset Group]="","",VLOOKUP(Point[Waste Water],waste_water,2,FALSE))</f>
        <v/>
      </c>
      <c r="AP396" s="14" t="str">
        <f>IF(Point[Asset Group]="","",VLOOKUP(Point[Furniture SubType],subdom_master_gdb,2,FALSE))</f>
        <v/>
      </c>
      <c r="AQ396" s="14" t="str">
        <f>IF(Point[Asset Group]="","",VLOOKUP(Point[Concrete Pad],yes_no,2,FALSE))</f>
        <v/>
      </c>
      <c r="AR396" s="14" t="str">
        <f>IF(Point[Asset Group]="","",VLOOKUP(Point[Material],material_master,2,FALSE))</f>
        <v/>
      </c>
      <c r="AS396" s="14" t="str">
        <f>IF(Point[Asset Group]="","",VLOOKUP(Point[Plumbing],irrigation_plumbing,2,FALSE))</f>
        <v/>
      </c>
      <c r="AT396" s="14" t="str">
        <f>IF(Point[Asset Group]="","",VLOOKUP(Point[Sprinklers],irrigation_sprinklers,2,FALSE))</f>
        <v/>
      </c>
      <c r="AU396" s="14" t="str">
        <f>IF(Point[Asset Group]="","",VLOOKUP(Point[System],irrigation_system,2,FALSE))</f>
        <v/>
      </c>
      <c r="AV396" s="14" t="str">
        <f>IF(Point[Asset Group]="","",VLOOKUP(Point[Status],irrigation_status,2,FALSE))</f>
        <v/>
      </c>
      <c r="AW396" s="11" t="str">
        <f>IF(Point[Date of manufacture]="","",Point[Date of manufacture])</f>
        <v/>
      </c>
      <c r="AX396" s="14" t="str">
        <f>IF(Point[Asset Group]="","",VLOOKUP(Point[Sign Purpose],sign_purpose,2,FALSE))</f>
        <v/>
      </c>
      <c r="AY396" s="14" t="str">
        <f>IF(Point[Asset Group]="","",VLOOKUP(Point[Sign Material],material_master,2,FALSE))</f>
        <v/>
      </c>
      <c r="AZ396" s="14" t="str">
        <f>IF(Point[Asset Group]="","",VLOOKUP(Point[Affixed To],sign_affix,2,FALSE))</f>
        <v/>
      </c>
      <c r="BA396" s="14" t="str">
        <f>IF(Point[Size HxB mm]="","",Point[Size HxB mm])</f>
        <v/>
      </c>
      <c r="BB396" s="14" t="str">
        <f>IF(Point[Height m]="","",Point[Height m])</f>
        <v/>
      </c>
      <c r="BC396" s="14" t="str">
        <f>IF(Point[Asset Group]="","",VLOOKUP(Point[Post Material],material_master,2,FALSE))</f>
        <v/>
      </c>
      <c r="BD396" s="14" t="str">
        <f>IF(Point[Asset Group]="","",VLOOKUP(Point[Post Number],number,2,FALSE))</f>
        <v/>
      </c>
      <c r="BE396" s="14" t="str">
        <f>IF(Point[Asset Group]="","",VLOOKUP(Point[Structure SubType],subdom_master_gdb,2,FALSE))</f>
        <v/>
      </c>
      <c r="BF396" s="14" t="str">
        <f>IF(Point[Area m2]="","",Point[Area m2])</f>
        <v/>
      </c>
      <c r="BG396" s="14" t="str">
        <f>IF(Point[Length m]="","",Point[Length m])</f>
        <v/>
      </c>
      <c r="BH396" s="14" t="str">
        <f>IF(Point[Width m]="","",Point[Width m])</f>
        <v/>
      </c>
      <c r="BI396" s="14" t="str">
        <f>IF(Point[Diameter m]="","",Point[Diameter m])</f>
        <v/>
      </c>
      <c r="BJ396" s="14" t="str">
        <f>IF(Point[Asset Group]="","",VLOOKUP(Point[Number of Pipes],number,2,FALSE))</f>
        <v/>
      </c>
      <c r="BK396" s="14" t="str">
        <f>IF(Point[Asset Group]="","",VLOOKUP(Point[Combined Name],2,FALSE))</f>
        <v/>
      </c>
      <c r="BL396" s="14" t="str">
        <f>IF(Point[Asset Group]="","",VLOOKUP(Point[Size Class],size_class,2,FALSE))</f>
        <v/>
      </c>
      <c r="BM396" s="14" t="str">
        <f>IF(Point[Asset Group]="","",VLOOKUP(Point[Age Class],age_class,2,FALSE))</f>
        <v/>
      </c>
      <c r="BN396" s="14" t="str">
        <f>IF(Point[Girth (cm)]="","",Point[Girth (cm)])</f>
        <v/>
      </c>
      <c r="BO396" s="14" t="str">
        <f>IF(Point[Crown Radius (m)]="","",Point[Crown Radius (m)])</f>
        <v/>
      </c>
      <c r="BP396" s="14" t="str">
        <f>IF(Point[Asset Group]="","",VLOOKUP(Point[Rooting Environment],root_enviro,2,FALSE))</f>
        <v/>
      </c>
      <c r="BQ396" s="14" t="str">
        <f>IF(Point[Asset Group]="","",VLOOKUP(Point[Tree Surround],tree_surround,2,FALSE))</f>
        <v/>
      </c>
      <c r="BR396" s="14" t="str">
        <f>IF(Point[Asset Group]="","",VLOOKUP(Point[Tree Grill],yes_no,2,FALSE))</f>
        <v/>
      </c>
      <c r="BS396" s="14" t="str">
        <f>IF(Point[Asset Group]="","",VLOOKUP(Point[Tree Location],tree_location,2,FALSE))</f>
        <v/>
      </c>
    </row>
    <row r="397" spans="1:71" s="3" customFormat="1" x14ac:dyDescent="0.2">
      <c r="A397" s="3" t="str">
        <f>IF(Point[DWG File Name]="","",Point[DWG File Name])</f>
        <v/>
      </c>
      <c r="B397" s="3" t="str">
        <f>IF(Point[DWG Layer Name]="","",Point[DWG Layer Name])</f>
        <v/>
      </c>
      <c r="C397" s="3" t="str">
        <f>IF(Point[DWG Handle]="","",Point[DWG Handle])</f>
        <v/>
      </c>
      <c r="D397" s="58" t="str">
        <f>IF(Point[X]="","",Point[X])</f>
        <v/>
      </c>
      <c r="E397" s="58" t="str">
        <f>IF(Point[Y]="","",Point[Y])</f>
        <v/>
      </c>
      <c r="F397" s="3" t="str">
        <f>IF(Point[Replacement Asset]="","",Point[Replacement Asset])</f>
        <v/>
      </c>
      <c r="G397" s="3" t="str">
        <f>IF(Point[Asset ID]="","",UPPER(Point[Asset ID]))</f>
        <v/>
      </c>
      <c r="H397" s="3" t="str">
        <f>IF(Point[Asset Group]="","",VLOOKUP(Point[Asset Group],asset_grp_pt,4,FALSE))</f>
        <v/>
      </c>
      <c r="I397" s="3" t="str">
        <f>IF(Point[Asset Group]="","",VLOOKUP(Point[Asset Group],asset_grp_pt,2,FALSE))</f>
        <v/>
      </c>
      <c r="J397" s="3" t="str">
        <f>IF(Point[Asset Group]="","",VLOOKUP(Point[Asset Group],asset_grp_pt,3,FALSE))</f>
        <v/>
      </c>
      <c r="K397" s="3" t="str">
        <f>IF(Point[Asset Group]="","",VLOOKUP(Point[Asset Type],type_master_list,2,FALSE))</f>
        <v/>
      </c>
      <c r="L397" s="3" t="str">
        <f>IF(Point[Asset Name]="","",PROPER(Point[Asset Name]))</f>
        <v/>
      </c>
      <c r="M397" s="11" t="str">
        <f>IF(Point[Install Date]="","",Point[Install Date])</f>
        <v/>
      </c>
      <c r="N397" s="11" t="str">
        <f>IF(Point[Note]="","",PROPER(Point[Note]))</f>
        <v/>
      </c>
      <c r="O397" s="11" t="str">
        <f>IF(Point[Resource Consent Number]="","",UPPER(Point[Resource Consent Number]))</f>
        <v/>
      </c>
      <c r="P397" s="53" t="str">
        <f>IF(Point[Asset Unit Cost]="","",Point[Asset Unit Cost])</f>
        <v/>
      </c>
      <c r="Q397" s="11" t="str">
        <f>IF(Point[Added By]="","",UPPER(Point[Added By]))</f>
        <v/>
      </c>
      <c r="R397" s="11" t="str">
        <f>IF(Point[Added Date]="","",Point[Added Date])</f>
        <v/>
      </c>
      <c r="S397" s="14" t="str">
        <f>IF(Point[Z COORD]="","",Point[Z COORD])</f>
        <v/>
      </c>
      <c r="T397" s="14" t="str">
        <f>IF(Point[Asset Description]="","",PROPER(Point[Asset Description]))</f>
        <v/>
      </c>
      <c r="U397" s="14" t="str">
        <f>IF(Point[[Artist ]]="","",PROPER(Point[[Artist ]]))</f>
        <v/>
      </c>
      <c r="V397" s="14" t="str">
        <f>IF(Point[Material Notes]="","",PROPER(Point[Material Notes]))</f>
        <v/>
      </c>
      <c r="W397" s="14" t="str">
        <f>IF(Point[Dimension Notes]="","",Point[Dimension Notes])</f>
        <v/>
      </c>
      <c r="X397" s="14" t="str">
        <f>IF(Point[List]="","",VLOOKUP(Point[Burner Number],number,2,FALSE))</f>
        <v/>
      </c>
      <c r="Y397" s="14" t="str">
        <f>IF(Point[List]="","",VLOOKUP(Point[Fuel],bbq_fuel,2,FALSE))</f>
        <v/>
      </c>
      <c r="Z397" s="14" t="str">
        <f>IF(Point[List]="","",VLOOKUP(Point[Cabinet Material],bbq_material,2,FALSE))</f>
        <v/>
      </c>
      <c r="AA397" s="14" t="str">
        <f>IF(Point[Asset Group]="","",VLOOKUP(Point[Manufacturer],manufacturer,2,FALSE))</f>
        <v/>
      </c>
      <c r="AB397" s="14" t="str">
        <f>IF(Point[Uinsex WC]="","",Point[Uinsex WC])</f>
        <v/>
      </c>
      <c r="AC397" s="14" t="str">
        <f>IF(Point[Female WC]="","",Point[Female WC])</f>
        <v/>
      </c>
      <c r="AD397" s="14" t="str">
        <f>IF(Point[Male WC]="","",Point[Male WC])</f>
        <v/>
      </c>
      <c r="AE397" s="14" t="str">
        <f>IF(Point[Urinal]="","",Point[Urinal])</f>
        <v/>
      </c>
      <c r="AF397" s="14" t="str">
        <f>IF(Point[Disabled Unisex]="","",Point[Disabled Unisex])</f>
        <v/>
      </c>
      <c r="AG397" s="14" t="str">
        <f>IF(Point[Disabled Female]="","",Point[Disabled Female])</f>
        <v/>
      </c>
      <c r="AH397" s="14" t="str">
        <f>IF(Point[Disabled Male]="","",Point[Disabled Male])</f>
        <v/>
      </c>
      <c r="AI397" s="14" t="str">
        <f>IF(Point[Asset Group]="","",VLOOKUP(Point[Handrail],yes_no,2,FALSE))</f>
        <v/>
      </c>
      <c r="AJ397" s="14" t="str">
        <f>IF(Point[Asset Group]="","",VLOOKUP(Point[Baby Changing],yes_no,2,FALSE))</f>
        <v/>
      </c>
      <c r="AK397" s="14" t="str">
        <f>IF(Point[Asset Group]="","",VLOOKUP(Point[Service Room],yes_no,2,FALSE))</f>
        <v/>
      </c>
      <c r="AL397" s="14" t="str">
        <f>IF(Point[Asset Group]="","",VLOOKUP(Point[Service Tap],service_tap,2,FALSE))</f>
        <v/>
      </c>
      <c r="AM397" s="14" t="str">
        <f>IF(Point[Asset Group]="","",VLOOKUP(Point[Heating Type],wc_heating,2,FALSE))</f>
        <v/>
      </c>
      <c r="AN397" s="14" t="str">
        <f>IF(Point[Asset Group]="","",VLOOKUP(Point[Power Supply],power_supply,2,FALSE))</f>
        <v/>
      </c>
      <c r="AO397" s="14" t="str">
        <f>IF(Point[Asset Group]="","",VLOOKUP(Point[Waste Water],waste_water,2,FALSE))</f>
        <v/>
      </c>
      <c r="AP397" s="14" t="str">
        <f>IF(Point[Asset Group]="","",VLOOKUP(Point[Furniture SubType],subdom_master_gdb,2,FALSE))</f>
        <v/>
      </c>
      <c r="AQ397" s="14" t="str">
        <f>IF(Point[Asset Group]="","",VLOOKUP(Point[Concrete Pad],yes_no,2,FALSE))</f>
        <v/>
      </c>
      <c r="AR397" s="14" t="str">
        <f>IF(Point[Asset Group]="","",VLOOKUP(Point[Material],material_master,2,FALSE))</f>
        <v/>
      </c>
      <c r="AS397" s="14" t="str">
        <f>IF(Point[Asset Group]="","",VLOOKUP(Point[Plumbing],irrigation_plumbing,2,FALSE))</f>
        <v/>
      </c>
      <c r="AT397" s="14" t="str">
        <f>IF(Point[Asset Group]="","",VLOOKUP(Point[Sprinklers],irrigation_sprinklers,2,FALSE))</f>
        <v/>
      </c>
      <c r="AU397" s="14" t="str">
        <f>IF(Point[Asset Group]="","",VLOOKUP(Point[System],irrigation_system,2,FALSE))</f>
        <v/>
      </c>
      <c r="AV397" s="14" t="str">
        <f>IF(Point[Asset Group]="","",VLOOKUP(Point[Status],irrigation_status,2,FALSE))</f>
        <v/>
      </c>
      <c r="AW397" s="11" t="str">
        <f>IF(Point[Date of manufacture]="","",Point[Date of manufacture])</f>
        <v/>
      </c>
      <c r="AX397" s="14" t="str">
        <f>IF(Point[Asset Group]="","",VLOOKUP(Point[Sign Purpose],sign_purpose,2,FALSE))</f>
        <v/>
      </c>
      <c r="AY397" s="14" t="str">
        <f>IF(Point[Asset Group]="","",VLOOKUP(Point[Sign Material],material_master,2,FALSE))</f>
        <v/>
      </c>
      <c r="AZ397" s="14" t="str">
        <f>IF(Point[Asset Group]="","",VLOOKUP(Point[Affixed To],sign_affix,2,FALSE))</f>
        <v/>
      </c>
      <c r="BA397" s="14" t="str">
        <f>IF(Point[Size HxB mm]="","",Point[Size HxB mm])</f>
        <v/>
      </c>
      <c r="BB397" s="14" t="str">
        <f>IF(Point[Height m]="","",Point[Height m])</f>
        <v/>
      </c>
      <c r="BC397" s="14" t="str">
        <f>IF(Point[Asset Group]="","",VLOOKUP(Point[Post Material],material_master,2,FALSE))</f>
        <v/>
      </c>
      <c r="BD397" s="14" t="str">
        <f>IF(Point[Asset Group]="","",VLOOKUP(Point[Post Number],number,2,FALSE))</f>
        <v/>
      </c>
      <c r="BE397" s="14" t="str">
        <f>IF(Point[Asset Group]="","",VLOOKUP(Point[Structure SubType],subdom_master_gdb,2,FALSE))</f>
        <v/>
      </c>
      <c r="BF397" s="14" t="str">
        <f>IF(Point[Area m2]="","",Point[Area m2])</f>
        <v/>
      </c>
      <c r="BG397" s="14" t="str">
        <f>IF(Point[Length m]="","",Point[Length m])</f>
        <v/>
      </c>
      <c r="BH397" s="14" t="str">
        <f>IF(Point[Width m]="","",Point[Width m])</f>
        <v/>
      </c>
      <c r="BI397" s="14" t="str">
        <f>IF(Point[Diameter m]="","",Point[Diameter m])</f>
        <v/>
      </c>
      <c r="BJ397" s="14" t="str">
        <f>IF(Point[Asset Group]="","",VLOOKUP(Point[Number of Pipes],number,2,FALSE))</f>
        <v/>
      </c>
      <c r="BK397" s="14" t="str">
        <f>IF(Point[Asset Group]="","",VLOOKUP(Point[Combined Name],2,FALSE))</f>
        <v/>
      </c>
      <c r="BL397" s="14" t="str">
        <f>IF(Point[Asset Group]="","",VLOOKUP(Point[Size Class],size_class,2,FALSE))</f>
        <v/>
      </c>
      <c r="BM397" s="14" t="str">
        <f>IF(Point[Asset Group]="","",VLOOKUP(Point[Age Class],age_class,2,FALSE))</f>
        <v/>
      </c>
      <c r="BN397" s="14" t="str">
        <f>IF(Point[Girth (cm)]="","",Point[Girth (cm)])</f>
        <v/>
      </c>
      <c r="BO397" s="14" t="str">
        <f>IF(Point[Crown Radius (m)]="","",Point[Crown Radius (m)])</f>
        <v/>
      </c>
      <c r="BP397" s="14" t="str">
        <f>IF(Point[Asset Group]="","",VLOOKUP(Point[Rooting Environment],root_enviro,2,FALSE))</f>
        <v/>
      </c>
      <c r="BQ397" s="14" t="str">
        <f>IF(Point[Asset Group]="","",VLOOKUP(Point[Tree Surround],tree_surround,2,FALSE))</f>
        <v/>
      </c>
      <c r="BR397" s="14" t="str">
        <f>IF(Point[Asset Group]="","",VLOOKUP(Point[Tree Grill],yes_no,2,FALSE))</f>
        <v/>
      </c>
      <c r="BS397" s="14" t="str">
        <f>IF(Point[Asset Group]="","",VLOOKUP(Point[Tree Location],tree_location,2,FALSE))</f>
        <v/>
      </c>
    </row>
    <row r="398" spans="1:71" s="3" customFormat="1" x14ac:dyDescent="0.2">
      <c r="A398" s="3" t="str">
        <f>IF(Point[DWG File Name]="","",Point[DWG File Name])</f>
        <v/>
      </c>
      <c r="B398" s="3" t="str">
        <f>IF(Point[DWG Layer Name]="","",Point[DWG Layer Name])</f>
        <v/>
      </c>
      <c r="C398" s="3" t="str">
        <f>IF(Point[DWG Handle]="","",Point[DWG Handle])</f>
        <v/>
      </c>
      <c r="D398" s="58" t="str">
        <f>IF(Point[X]="","",Point[X])</f>
        <v/>
      </c>
      <c r="E398" s="58" t="str">
        <f>IF(Point[Y]="","",Point[Y])</f>
        <v/>
      </c>
      <c r="F398" s="3" t="str">
        <f>IF(Point[Replacement Asset]="","",Point[Replacement Asset])</f>
        <v/>
      </c>
      <c r="G398" s="3" t="str">
        <f>IF(Point[Asset ID]="","",UPPER(Point[Asset ID]))</f>
        <v/>
      </c>
      <c r="H398" s="3" t="str">
        <f>IF(Point[Asset Group]="","",VLOOKUP(Point[Asset Group],asset_grp_pt,4,FALSE))</f>
        <v/>
      </c>
      <c r="I398" s="3" t="str">
        <f>IF(Point[Asset Group]="","",VLOOKUP(Point[Asset Group],asset_grp_pt,2,FALSE))</f>
        <v/>
      </c>
      <c r="J398" s="3" t="str">
        <f>IF(Point[Asset Group]="","",VLOOKUP(Point[Asset Group],asset_grp_pt,3,FALSE))</f>
        <v/>
      </c>
      <c r="K398" s="3" t="str">
        <f>IF(Point[Asset Group]="","",VLOOKUP(Point[Asset Type],type_master_list,2,FALSE))</f>
        <v/>
      </c>
      <c r="L398" s="3" t="str">
        <f>IF(Point[Asset Name]="","",PROPER(Point[Asset Name]))</f>
        <v/>
      </c>
      <c r="M398" s="11" t="str">
        <f>IF(Point[Install Date]="","",Point[Install Date])</f>
        <v/>
      </c>
      <c r="N398" s="11" t="str">
        <f>IF(Point[Note]="","",PROPER(Point[Note]))</f>
        <v/>
      </c>
      <c r="O398" s="11" t="str">
        <f>IF(Point[Resource Consent Number]="","",UPPER(Point[Resource Consent Number]))</f>
        <v/>
      </c>
      <c r="P398" s="53" t="str">
        <f>IF(Point[Asset Unit Cost]="","",Point[Asset Unit Cost])</f>
        <v/>
      </c>
      <c r="Q398" s="11" t="str">
        <f>IF(Point[Added By]="","",UPPER(Point[Added By]))</f>
        <v/>
      </c>
      <c r="R398" s="11" t="str">
        <f>IF(Point[Added Date]="","",Point[Added Date])</f>
        <v/>
      </c>
      <c r="S398" s="14" t="str">
        <f>IF(Point[Z COORD]="","",Point[Z COORD])</f>
        <v/>
      </c>
      <c r="T398" s="14" t="str">
        <f>IF(Point[Asset Description]="","",PROPER(Point[Asset Description]))</f>
        <v/>
      </c>
      <c r="U398" s="14" t="str">
        <f>IF(Point[[Artist ]]="","",PROPER(Point[[Artist ]]))</f>
        <v/>
      </c>
      <c r="V398" s="14" t="str">
        <f>IF(Point[Material Notes]="","",PROPER(Point[Material Notes]))</f>
        <v/>
      </c>
      <c r="W398" s="14" t="str">
        <f>IF(Point[Dimension Notes]="","",Point[Dimension Notes])</f>
        <v/>
      </c>
      <c r="X398" s="14" t="str">
        <f>IF(Point[List]="","",VLOOKUP(Point[Burner Number],number,2,FALSE))</f>
        <v/>
      </c>
      <c r="Y398" s="14" t="str">
        <f>IF(Point[List]="","",VLOOKUP(Point[Fuel],bbq_fuel,2,FALSE))</f>
        <v/>
      </c>
      <c r="Z398" s="14" t="str">
        <f>IF(Point[List]="","",VLOOKUP(Point[Cabinet Material],bbq_material,2,FALSE))</f>
        <v/>
      </c>
      <c r="AA398" s="14" t="str">
        <f>IF(Point[Asset Group]="","",VLOOKUP(Point[Manufacturer],manufacturer,2,FALSE))</f>
        <v/>
      </c>
      <c r="AB398" s="14" t="str">
        <f>IF(Point[Uinsex WC]="","",Point[Uinsex WC])</f>
        <v/>
      </c>
      <c r="AC398" s="14" t="str">
        <f>IF(Point[Female WC]="","",Point[Female WC])</f>
        <v/>
      </c>
      <c r="AD398" s="14" t="str">
        <f>IF(Point[Male WC]="","",Point[Male WC])</f>
        <v/>
      </c>
      <c r="AE398" s="14" t="str">
        <f>IF(Point[Urinal]="","",Point[Urinal])</f>
        <v/>
      </c>
      <c r="AF398" s="14" t="str">
        <f>IF(Point[Disabled Unisex]="","",Point[Disabled Unisex])</f>
        <v/>
      </c>
      <c r="AG398" s="14" t="str">
        <f>IF(Point[Disabled Female]="","",Point[Disabled Female])</f>
        <v/>
      </c>
      <c r="AH398" s="14" t="str">
        <f>IF(Point[Disabled Male]="","",Point[Disabled Male])</f>
        <v/>
      </c>
      <c r="AI398" s="14" t="str">
        <f>IF(Point[Asset Group]="","",VLOOKUP(Point[Handrail],yes_no,2,FALSE))</f>
        <v/>
      </c>
      <c r="AJ398" s="14" t="str">
        <f>IF(Point[Asset Group]="","",VLOOKUP(Point[Baby Changing],yes_no,2,FALSE))</f>
        <v/>
      </c>
      <c r="AK398" s="14" t="str">
        <f>IF(Point[Asset Group]="","",VLOOKUP(Point[Service Room],yes_no,2,FALSE))</f>
        <v/>
      </c>
      <c r="AL398" s="14" t="str">
        <f>IF(Point[Asset Group]="","",VLOOKUP(Point[Service Tap],service_tap,2,FALSE))</f>
        <v/>
      </c>
      <c r="AM398" s="14" t="str">
        <f>IF(Point[Asset Group]="","",VLOOKUP(Point[Heating Type],wc_heating,2,FALSE))</f>
        <v/>
      </c>
      <c r="AN398" s="14" t="str">
        <f>IF(Point[Asset Group]="","",VLOOKUP(Point[Power Supply],power_supply,2,FALSE))</f>
        <v/>
      </c>
      <c r="AO398" s="14" t="str">
        <f>IF(Point[Asset Group]="","",VLOOKUP(Point[Waste Water],waste_water,2,FALSE))</f>
        <v/>
      </c>
      <c r="AP398" s="14" t="str">
        <f>IF(Point[Asset Group]="","",VLOOKUP(Point[Furniture SubType],subdom_master_gdb,2,FALSE))</f>
        <v/>
      </c>
      <c r="AQ398" s="14" t="str">
        <f>IF(Point[Asset Group]="","",VLOOKUP(Point[Concrete Pad],yes_no,2,FALSE))</f>
        <v/>
      </c>
      <c r="AR398" s="14" t="str">
        <f>IF(Point[Asset Group]="","",VLOOKUP(Point[Material],material_master,2,FALSE))</f>
        <v/>
      </c>
      <c r="AS398" s="14" t="str">
        <f>IF(Point[Asset Group]="","",VLOOKUP(Point[Plumbing],irrigation_plumbing,2,FALSE))</f>
        <v/>
      </c>
      <c r="AT398" s="14" t="str">
        <f>IF(Point[Asset Group]="","",VLOOKUP(Point[Sprinklers],irrigation_sprinklers,2,FALSE))</f>
        <v/>
      </c>
      <c r="AU398" s="14" t="str">
        <f>IF(Point[Asset Group]="","",VLOOKUP(Point[System],irrigation_system,2,FALSE))</f>
        <v/>
      </c>
      <c r="AV398" s="14" t="str">
        <f>IF(Point[Asset Group]="","",VLOOKUP(Point[Status],irrigation_status,2,FALSE))</f>
        <v/>
      </c>
      <c r="AW398" s="11" t="str">
        <f>IF(Point[Date of manufacture]="","",Point[Date of manufacture])</f>
        <v/>
      </c>
      <c r="AX398" s="14" t="str">
        <f>IF(Point[Asset Group]="","",VLOOKUP(Point[Sign Purpose],sign_purpose,2,FALSE))</f>
        <v/>
      </c>
      <c r="AY398" s="14" t="str">
        <f>IF(Point[Asset Group]="","",VLOOKUP(Point[Sign Material],material_master,2,FALSE))</f>
        <v/>
      </c>
      <c r="AZ398" s="14" t="str">
        <f>IF(Point[Asset Group]="","",VLOOKUP(Point[Affixed To],sign_affix,2,FALSE))</f>
        <v/>
      </c>
      <c r="BA398" s="14" t="str">
        <f>IF(Point[Size HxB mm]="","",Point[Size HxB mm])</f>
        <v/>
      </c>
      <c r="BB398" s="14" t="str">
        <f>IF(Point[Height m]="","",Point[Height m])</f>
        <v/>
      </c>
      <c r="BC398" s="14" t="str">
        <f>IF(Point[Asset Group]="","",VLOOKUP(Point[Post Material],material_master,2,FALSE))</f>
        <v/>
      </c>
      <c r="BD398" s="14" t="str">
        <f>IF(Point[Asset Group]="","",VLOOKUP(Point[Post Number],number,2,FALSE))</f>
        <v/>
      </c>
      <c r="BE398" s="14" t="str">
        <f>IF(Point[Asset Group]="","",VLOOKUP(Point[Structure SubType],subdom_master_gdb,2,FALSE))</f>
        <v/>
      </c>
      <c r="BF398" s="14" t="str">
        <f>IF(Point[Area m2]="","",Point[Area m2])</f>
        <v/>
      </c>
      <c r="BG398" s="14" t="str">
        <f>IF(Point[Length m]="","",Point[Length m])</f>
        <v/>
      </c>
      <c r="BH398" s="14" t="str">
        <f>IF(Point[Width m]="","",Point[Width m])</f>
        <v/>
      </c>
      <c r="BI398" s="14" t="str">
        <f>IF(Point[Diameter m]="","",Point[Diameter m])</f>
        <v/>
      </c>
      <c r="BJ398" s="14" t="str">
        <f>IF(Point[Asset Group]="","",VLOOKUP(Point[Number of Pipes],number,2,FALSE))</f>
        <v/>
      </c>
      <c r="BK398" s="14" t="str">
        <f>IF(Point[Asset Group]="","",VLOOKUP(Point[Combined Name],2,FALSE))</f>
        <v/>
      </c>
      <c r="BL398" s="14" t="str">
        <f>IF(Point[Asset Group]="","",VLOOKUP(Point[Size Class],size_class,2,FALSE))</f>
        <v/>
      </c>
      <c r="BM398" s="14" t="str">
        <f>IF(Point[Asset Group]="","",VLOOKUP(Point[Age Class],age_class,2,FALSE))</f>
        <v/>
      </c>
      <c r="BN398" s="14" t="str">
        <f>IF(Point[Girth (cm)]="","",Point[Girth (cm)])</f>
        <v/>
      </c>
      <c r="BO398" s="14" t="str">
        <f>IF(Point[Crown Radius (m)]="","",Point[Crown Radius (m)])</f>
        <v/>
      </c>
      <c r="BP398" s="14" t="str">
        <f>IF(Point[Asset Group]="","",VLOOKUP(Point[Rooting Environment],root_enviro,2,FALSE))</f>
        <v/>
      </c>
      <c r="BQ398" s="14" t="str">
        <f>IF(Point[Asset Group]="","",VLOOKUP(Point[Tree Surround],tree_surround,2,FALSE))</f>
        <v/>
      </c>
      <c r="BR398" s="14" t="str">
        <f>IF(Point[Asset Group]="","",VLOOKUP(Point[Tree Grill],yes_no,2,FALSE))</f>
        <v/>
      </c>
      <c r="BS398" s="14" t="str">
        <f>IF(Point[Asset Group]="","",VLOOKUP(Point[Tree Location],tree_location,2,FALSE))</f>
        <v/>
      </c>
    </row>
    <row r="399" spans="1:71" s="3" customFormat="1" x14ac:dyDescent="0.2">
      <c r="A399" s="3" t="str">
        <f>IF(Point[DWG File Name]="","",Point[DWG File Name])</f>
        <v/>
      </c>
      <c r="B399" s="3" t="str">
        <f>IF(Point[DWG Layer Name]="","",Point[DWG Layer Name])</f>
        <v/>
      </c>
      <c r="C399" s="3" t="str">
        <f>IF(Point[DWG Handle]="","",Point[DWG Handle])</f>
        <v/>
      </c>
      <c r="D399" s="58" t="str">
        <f>IF(Point[X]="","",Point[X])</f>
        <v/>
      </c>
      <c r="E399" s="58" t="str">
        <f>IF(Point[Y]="","",Point[Y])</f>
        <v/>
      </c>
      <c r="F399" s="3" t="str">
        <f>IF(Point[Replacement Asset]="","",Point[Replacement Asset])</f>
        <v/>
      </c>
      <c r="G399" s="3" t="str">
        <f>IF(Point[Asset ID]="","",UPPER(Point[Asset ID]))</f>
        <v/>
      </c>
      <c r="H399" s="3" t="str">
        <f>IF(Point[Asset Group]="","",VLOOKUP(Point[Asset Group],asset_grp_pt,4,FALSE))</f>
        <v/>
      </c>
      <c r="I399" s="3" t="str">
        <f>IF(Point[Asset Group]="","",VLOOKUP(Point[Asset Group],asset_grp_pt,2,FALSE))</f>
        <v/>
      </c>
      <c r="J399" s="3" t="str">
        <f>IF(Point[Asset Group]="","",VLOOKUP(Point[Asset Group],asset_grp_pt,3,FALSE))</f>
        <v/>
      </c>
      <c r="K399" s="3" t="str">
        <f>IF(Point[Asset Group]="","",VLOOKUP(Point[Asset Type],type_master_list,2,FALSE))</f>
        <v/>
      </c>
      <c r="L399" s="3" t="str">
        <f>IF(Point[Asset Name]="","",PROPER(Point[Asset Name]))</f>
        <v/>
      </c>
      <c r="M399" s="11" t="str">
        <f>IF(Point[Install Date]="","",Point[Install Date])</f>
        <v/>
      </c>
      <c r="N399" s="11" t="str">
        <f>IF(Point[Note]="","",PROPER(Point[Note]))</f>
        <v/>
      </c>
      <c r="O399" s="11" t="str">
        <f>IF(Point[Resource Consent Number]="","",UPPER(Point[Resource Consent Number]))</f>
        <v/>
      </c>
      <c r="P399" s="53" t="str">
        <f>IF(Point[Asset Unit Cost]="","",Point[Asset Unit Cost])</f>
        <v/>
      </c>
      <c r="Q399" s="11" t="str">
        <f>IF(Point[Added By]="","",UPPER(Point[Added By]))</f>
        <v/>
      </c>
      <c r="R399" s="11" t="str">
        <f>IF(Point[Added Date]="","",Point[Added Date])</f>
        <v/>
      </c>
      <c r="S399" s="14" t="str">
        <f>IF(Point[Z COORD]="","",Point[Z COORD])</f>
        <v/>
      </c>
      <c r="T399" s="14" t="str">
        <f>IF(Point[Asset Description]="","",PROPER(Point[Asset Description]))</f>
        <v/>
      </c>
      <c r="U399" s="14" t="str">
        <f>IF(Point[[Artist ]]="","",PROPER(Point[[Artist ]]))</f>
        <v/>
      </c>
      <c r="V399" s="14" t="str">
        <f>IF(Point[Material Notes]="","",PROPER(Point[Material Notes]))</f>
        <v/>
      </c>
      <c r="W399" s="14" t="str">
        <f>IF(Point[Dimension Notes]="","",Point[Dimension Notes])</f>
        <v/>
      </c>
      <c r="X399" s="14" t="str">
        <f>IF(Point[List]="","",VLOOKUP(Point[Burner Number],number,2,FALSE))</f>
        <v/>
      </c>
      <c r="Y399" s="14" t="str">
        <f>IF(Point[List]="","",VLOOKUP(Point[Fuel],bbq_fuel,2,FALSE))</f>
        <v/>
      </c>
      <c r="Z399" s="14" t="str">
        <f>IF(Point[List]="","",VLOOKUP(Point[Cabinet Material],bbq_material,2,FALSE))</f>
        <v/>
      </c>
      <c r="AA399" s="14" t="str">
        <f>IF(Point[Asset Group]="","",VLOOKUP(Point[Manufacturer],manufacturer,2,FALSE))</f>
        <v/>
      </c>
      <c r="AB399" s="14" t="str">
        <f>IF(Point[Uinsex WC]="","",Point[Uinsex WC])</f>
        <v/>
      </c>
      <c r="AC399" s="14" t="str">
        <f>IF(Point[Female WC]="","",Point[Female WC])</f>
        <v/>
      </c>
      <c r="AD399" s="14" t="str">
        <f>IF(Point[Male WC]="","",Point[Male WC])</f>
        <v/>
      </c>
      <c r="AE399" s="14" t="str">
        <f>IF(Point[Urinal]="","",Point[Urinal])</f>
        <v/>
      </c>
      <c r="AF399" s="14" t="str">
        <f>IF(Point[Disabled Unisex]="","",Point[Disabled Unisex])</f>
        <v/>
      </c>
      <c r="AG399" s="14" t="str">
        <f>IF(Point[Disabled Female]="","",Point[Disabled Female])</f>
        <v/>
      </c>
      <c r="AH399" s="14" t="str">
        <f>IF(Point[Disabled Male]="","",Point[Disabled Male])</f>
        <v/>
      </c>
      <c r="AI399" s="14" t="str">
        <f>IF(Point[Asset Group]="","",VLOOKUP(Point[Handrail],yes_no,2,FALSE))</f>
        <v/>
      </c>
      <c r="AJ399" s="14" t="str">
        <f>IF(Point[Asset Group]="","",VLOOKUP(Point[Baby Changing],yes_no,2,FALSE))</f>
        <v/>
      </c>
      <c r="AK399" s="14" t="str">
        <f>IF(Point[Asset Group]="","",VLOOKUP(Point[Service Room],yes_no,2,FALSE))</f>
        <v/>
      </c>
      <c r="AL399" s="14" t="str">
        <f>IF(Point[Asset Group]="","",VLOOKUP(Point[Service Tap],service_tap,2,FALSE))</f>
        <v/>
      </c>
      <c r="AM399" s="14" t="str">
        <f>IF(Point[Asset Group]="","",VLOOKUP(Point[Heating Type],wc_heating,2,FALSE))</f>
        <v/>
      </c>
      <c r="AN399" s="14" t="str">
        <f>IF(Point[Asset Group]="","",VLOOKUP(Point[Power Supply],power_supply,2,FALSE))</f>
        <v/>
      </c>
      <c r="AO399" s="14" t="str">
        <f>IF(Point[Asset Group]="","",VLOOKUP(Point[Waste Water],waste_water,2,FALSE))</f>
        <v/>
      </c>
      <c r="AP399" s="14" t="str">
        <f>IF(Point[Asset Group]="","",VLOOKUP(Point[Furniture SubType],subdom_master_gdb,2,FALSE))</f>
        <v/>
      </c>
      <c r="AQ399" s="14" t="str">
        <f>IF(Point[Asset Group]="","",VLOOKUP(Point[Concrete Pad],yes_no,2,FALSE))</f>
        <v/>
      </c>
      <c r="AR399" s="14" t="str">
        <f>IF(Point[Asset Group]="","",VLOOKUP(Point[Material],material_master,2,FALSE))</f>
        <v/>
      </c>
      <c r="AS399" s="14" t="str">
        <f>IF(Point[Asset Group]="","",VLOOKUP(Point[Plumbing],irrigation_plumbing,2,FALSE))</f>
        <v/>
      </c>
      <c r="AT399" s="14" t="str">
        <f>IF(Point[Asset Group]="","",VLOOKUP(Point[Sprinklers],irrigation_sprinklers,2,FALSE))</f>
        <v/>
      </c>
      <c r="AU399" s="14" t="str">
        <f>IF(Point[Asset Group]="","",VLOOKUP(Point[System],irrigation_system,2,FALSE))</f>
        <v/>
      </c>
      <c r="AV399" s="14" t="str">
        <f>IF(Point[Asset Group]="","",VLOOKUP(Point[Status],irrigation_status,2,FALSE))</f>
        <v/>
      </c>
      <c r="AW399" s="11" t="str">
        <f>IF(Point[Date of manufacture]="","",Point[Date of manufacture])</f>
        <v/>
      </c>
      <c r="AX399" s="14" t="str">
        <f>IF(Point[Asset Group]="","",VLOOKUP(Point[Sign Purpose],sign_purpose,2,FALSE))</f>
        <v/>
      </c>
      <c r="AY399" s="14" t="str">
        <f>IF(Point[Asset Group]="","",VLOOKUP(Point[Sign Material],material_master,2,FALSE))</f>
        <v/>
      </c>
      <c r="AZ399" s="14" t="str">
        <f>IF(Point[Asset Group]="","",VLOOKUP(Point[Affixed To],sign_affix,2,FALSE))</f>
        <v/>
      </c>
      <c r="BA399" s="14" t="str">
        <f>IF(Point[Size HxB mm]="","",Point[Size HxB mm])</f>
        <v/>
      </c>
      <c r="BB399" s="14" t="str">
        <f>IF(Point[Height m]="","",Point[Height m])</f>
        <v/>
      </c>
      <c r="BC399" s="14" t="str">
        <f>IF(Point[Asset Group]="","",VLOOKUP(Point[Post Material],material_master,2,FALSE))</f>
        <v/>
      </c>
      <c r="BD399" s="14" t="str">
        <f>IF(Point[Asset Group]="","",VLOOKUP(Point[Post Number],number,2,FALSE))</f>
        <v/>
      </c>
      <c r="BE399" s="14" t="str">
        <f>IF(Point[Asset Group]="","",VLOOKUP(Point[Structure SubType],subdom_master_gdb,2,FALSE))</f>
        <v/>
      </c>
      <c r="BF399" s="14" t="str">
        <f>IF(Point[Area m2]="","",Point[Area m2])</f>
        <v/>
      </c>
      <c r="BG399" s="14" t="str">
        <f>IF(Point[Length m]="","",Point[Length m])</f>
        <v/>
      </c>
      <c r="BH399" s="14" t="str">
        <f>IF(Point[Width m]="","",Point[Width m])</f>
        <v/>
      </c>
      <c r="BI399" s="14" t="str">
        <f>IF(Point[Diameter m]="","",Point[Diameter m])</f>
        <v/>
      </c>
      <c r="BJ399" s="14" t="str">
        <f>IF(Point[Asset Group]="","",VLOOKUP(Point[Number of Pipes],number,2,FALSE))</f>
        <v/>
      </c>
      <c r="BK399" s="14" t="str">
        <f>IF(Point[Asset Group]="","",VLOOKUP(Point[Combined Name],2,FALSE))</f>
        <v/>
      </c>
      <c r="BL399" s="14" t="str">
        <f>IF(Point[Asset Group]="","",VLOOKUP(Point[Size Class],size_class,2,FALSE))</f>
        <v/>
      </c>
      <c r="BM399" s="14" t="str">
        <f>IF(Point[Asset Group]="","",VLOOKUP(Point[Age Class],age_class,2,FALSE))</f>
        <v/>
      </c>
      <c r="BN399" s="14" t="str">
        <f>IF(Point[Girth (cm)]="","",Point[Girth (cm)])</f>
        <v/>
      </c>
      <c r="BO399" s="14" t="str">
        <f>IF(Point[Crown Radius (m)]="","",Point[Crown Radius (m)])</f>
        <v/>
      </c>
      <c r="BP399" s="14" t="str">
        <f>IF(Point[Asset Group]="","",VLOOKUP(Point[Rooting Environment],root_enviro,2,FALSE))</f>
        <v/>
      </c>
      <c r="BQ399" s="14" t="str">
        <f>IF(Point[Asset Group]="","",VLOOKUP(Point[Tree Surround],tree_surround,2,FALSE))</f>
        <v/>
      </c>
      <c r="BR399" s="14" t="str">
        <f>IF(Point[Asset Group]="","",VLOOKUP(Point[Tree Grill],yes_no,2,FALSE))</f>
        <v/>
      </c>
      <c r="BS399" s="14" t="str">
        <f>IF(Point[Asset Group]="","",VLOOKUP(Point[Tree Location],tree_location,2,FALSE))</f>
        <v/>
      </c>
    </row>
    <row r="400" spans="1:71" s="3" customFormat="1" x14ac:dyDescent="0.2">
      <c r="A400" s="3" t="str">
        <f>IF(Point[DWG File Name]="","",Point[DWG File Name])</f>
        <v/>
      </c>
      <c r="B400" s="3" t="str">
        <f>IF(Point[DWG Layer Name]="","",Point[DWG Layer Name])</f>
        <v/>
      </c>
      <c r="C400" s="3" t="str">
        <f>IF(Point[DWG Handle]="","",Point[DWG Handle])</f>
        <v/>
      </c>
      <c r="D400" s="58" t="str">
        <f>IF(Point[X]="","",Point[X])</f>
        <v/>
      </c>
      <c r="E400" s="58" t="str">
        <f>IF(Point[Y]="","",Point[Y])</f>
        <v/>
      </c>
      <c r="F400" s="3" t="str">
        <f>IF(Point[Replacement Asset]="","",Point[Replacement Asset])</f>
        <v/>
      </c>
      <c r="G400" s="3" t="str">
        <f>IF(Point[Asset ID]="","",UPPER(Point[Asset ID]))</f>
        <v/>
      </c>
      <c r="H400" s="3" t="str">
        <f>IF(Point[Asset Group]="","",VLOOKUP(Point[Asset Group],asset_grp_pt,4,FALSE))</f>
        <v/>
      </c>
      <c r="I400" s="3" t="str">
        <f>IF(Point[Asset Group]="","",VLOOKUP(Point[Asset Group],asset_grp_pt,2,FALSE))</f>
        <v/>
      </c>
      <c r="J400" s="3" t="str">
        <f>IF(Point[Asset Group]="","",VLOOKUP(Point[Asset Group],asset_grp_pt,3,FALSE))</f>
        <v/>
      </c>
      <c r="K400" s="3" t="str">
        <f>IF(Point[Asset Group]="","",VLOOKUP(Point[Asset Type],type_master_list,2,FALSE))</f>
        <v/>
      </c>
      <c r="L400" s="3" t="str">
        <f>IF(Point[Asset Name]="","",PROPER(Point[Asset Name]))</f>
        <v/>
      </c>
      <c r="M400" s="11" t="str">
        <f>IF(Point[Install Date]="","",Point[Install Date])</f>
        <v/>
      </c>
      <c r="N400" s="11" t="str">
        <f>IF(Point[Note]="","",PROPER(Point[Note]))</f>
        <v/>
      </c>
      <c r="O400" s="11" t="str">
        <f>IF(Point[Resource Consent Number]="","",UPPER(Point[Resource Consent Number]))</f>
        <v/>
      </c>
      <c r="P400" s="53" t="str">
        <f>IF(Point[Asset Unit Cost]="","",Point[Asset Unit Cost])</f>
        <v/>
      </c>
      <c r="Q400" s="11" t="str">
        <f>IF(Point[Added By]="","",UPPER(Point[Added By]))</f>
        <v/>
      </c>
      <c r="R400" s="11" t="str">
        <f>IF(Point[Added Date]="","",Point[Added Date])</f>
        <v/>
      </c>
      <c r="S400" s="14" t="str">
        <f>IF(Point[Z COORD]="","",Point[Z COORD])</f>
        <v/>
      </c>
      <c r="T400" s="14" t="str">
        <f>IF(Point[Asset Description]="","",PROPER(Point[Asset Description]))</f>
        <v/>
      </c>
      <c r="U400" s="14" t="str">
        <f>IF(Point[[Artist ]]="","",PROPER(Point[[Artist ]]))</f>
        <v/>
      </c>
      <c r="V400" s="14" t="str">
        <f>IF(Point[Material Notes]="","",PROPER(Point[Material Notes]))</f>
        <v/>
      </c>
      <c r="W400" s="14" t="str">
        <f>IF(Point[Dimension Notes]="","",Point[Dimension Notes])</f>
        <v/>
      </c>
      <c r="X400" s="14" t="str">
        <f>IF(Point[List]="","",VLOOKUP(Point[Burner Number],number,2,FALSE))</f>
        <v/>
      </c>
      <c r="Y400" s="14" t="str">
        <f>IF(Point[List]="","",VLOOKUP(Point[Fuel],bbq_fuel,2,FALSE))</f>
        <v/>
      </c>
      <c r="Z400" s="14" t="str">
        <f>IF(Point[List]="","",VLOOKUP(Point[Cabinet Material],bbq_material,2,FALSE))</f>
        <v/>
      </c>
      <c r="AA400" s="14" t="str">
        <f>IF(Point[Asset Group]="","",VLOOKUP(Point[Manufacturer],manufacturer,2,FALSE))</f>
        <v/>
      </c>
      <c r="AB400" s="14" t="str">
        <f>IF(Point[Uinsex WC]="","",Point[Uinsex WC])</f>
        <v/>
      </c>
      <c r="AC400" s="14" t="str">
        <f>IF(Point[Female WC]="","",Point[Female WC])</f>
        <v/>
      </c>
      <c r="AD400" s="14" t="str">
        <f>IF(Point[Male WC]="","",Point[Male WC])</f>
        <v/>
      </c>
      <c r="AE400" s="14" t="str">
        <f>IF(Point[Urinal]="","",Point[Urinal])</f>
        <v/>
      </c>
      <c r="AF400" s="14" t="str">
        <f>IF(Point[Disabled Unisex]="","",Point[Disabled Unisex])</f>
        <v/>
      </c>
      <c r="AG400" s="14" t="str">
        <f>IF(Point[Disabled Female]="","",Point[Disabled Female])</f>
        <v/>
      </c>
      <c r="AH400" s="14" t="str">
        <f>IF(Point[Disabled Male]="","",Point[Disabled Male])</f>
        <v/>
      </c>
      <c r="AI400" s="14" t="str">
        <f>IF(Point[Asset Group]="","",VLOOKUP(Point[Handrail],yes_no,2,FALSE))</f>
        <v/>
      </c>
      <c r="AJ400" s="14" t="str">
        <f>IF(Point[Asset Group]="","",VLOOKUP(Point[Baby Changing],yes_no,2,FALSE))</f>
        <v/>
      </c>
      <c r="AK400" s="14" t="str">
        <f>IF(Point[Asset Group]="","",VLOOKUP(Point[Service Room],yes_no,2,FALSE))</f>
        <v/>
      </c>
      <c r="AL400" s="14" t="str">
        <f>IF(Point[Asset Group]="","",VLOOKUP(Point[Service Tap],service_tap,2,FALSE))</f>
        <v/>
      </c>
      <c r="AM400" s="14" t="str">
        <f>IF(Point[Asset Group]="","",VLOOKUP(Point[Heating Type],wc_heating,2,FALSE))</f>
        <v/>
      </c>
      <c r="AN400" s="14" t="str">
        <f>IF(Point[Asset Group]="","",VLOOKUP(Point[Power Supply],power_supply,2,FALSE))</f>
        <v/>
      </c>
      <c r="AO400" s="14" t="str">
        <f>IF(Point[Asset Group]="","",VLOOKUP(Point[Waste Water],waste_water,2,FALSE))</f>
        <v/>
      </c>
      <c r="AP400" s="14" t="str">
        <f>IF(Point[Asset Group]="","",VLOOKUP(Point[Furniture SubType],subdom_master_gdb,2,FALSE))</f>
        <v/>
      </c>
      <c r="AQ400" s="14" t="str">
        <f>IF(Point[Asset Group]="","",VLOOKUP(Point[Concrete Pad],yes_no,2,FALSE))</f>
        <v/>
      </c>
      <c r="AR400" s="14" t="str">
        <f>IF(Point[Asset Group]="","",VLOOKUP(Point[Material],material_master,2,FALSE))</f>
        <v/>
      </c>
      <c r="AS400" s="14" t="str">
        <f>IF(Point[Asset Group]="","",VLOOKUP(Point[Plumbing],irrigation_plumbing,2,FALSE))</f>
        <v/>
      </c>
      <c r="AT400" s="14" t="str">
        <f>IF(Point[Asset Group]="","",VLOOKUP(Point[Sprinklers],irrigation_sprinklers,2,FALSE))</f>
        <v/>
      </c>
      <c r="AU400" s="14" t="str">
        <f>IF(Point[Asset Group]="","",VLOOKUP(Point[System],irrigation_system,2,FALSE))</f>
        <v/>
      </c>
      <c r="AV400" s="14" t="str">
        <f>IF(Point[Asset Group]="","",VLOOKUP(Point[Status],irrigation_status,2,FALSE))</f>
        <v/>
      </c>
      <c r="AW400" s="11" t="str">
        <f>IF(Point[Date of manufacture]="","",Point[Date of manufacture])</f>
        <v/>
      </c>
      <c r="AX400" s="14" t="str">
        <f>IF(Point[Asset Group]="","",VLOOKUP(Point[Sign Purpose],sign_purpose,2,FALSE))</f>
        <v/>
      </c>
      <c r="AY400" s="14" t="str">
        <f>IF(Point[Asset Group]="","",VLOOKUP(Point[Sign Material],material_master,2,FALSE))</f>
        <v/>
      </c>
      <c r="AZ400" s="14" t="str">
        <f>IF(Point[Asset Group]="","",VLOOKUP(Point[Affixed To],sign_affix,2,FALSE))</f>
        <v/>
      </c>
      <c r="BA400" s="14" t="str">
        <f>IF(Point[Size HxB mm]="","",Point[Size HxB mm])</f>
        <v/>
      </c>
      <c r="BB400" s="14" t="str">
        <f>IF(Point[Height m]="","",Point[Height m])</f>
        <v/>
      </c>
      <c r="BC400" s="14" t="str">
        <f>IF(Point[Asset Group]="","",VLOOKUP(Point[Post Material],material_master,2,FALSE))</f>
        <v/>
      </c>
      <c r="BD400" s="14" t="str">
        <f>IF(Point[Asset Group]="","",VLOOKUP(Point[Post Number],number,2,FALSE))</f>
        <v/>
      </c>
      <c r="BE400" s="14" t="str">
        <f>IF(Point[Asset Group]="","",VLOOKUP(Point[Structure SubType],subdom_master_gdb,2,FALSE))</f>
        <v/>
      </c>
      <c r="BF400" s="14" t="str">
        <f>IF(Point[Area m2]="","",Point[Area m2])</f>
        <v/>
      </c>
      <c r="BG400" s="14" t="str">
        <f>IF(Point[Length m]="","",Point[Length m])</f>
        <v/>
      </c>
      <c r="BH400" s="14" t="str">
        <f>IF(Point[Width m]="","",Point[Width m])</f>
        <v/>
      </c>
      <c r="BI400" s="14" t="str">
        <f>IF(Point[Diameter m]="","",Point[Diameter m])</f>
        <v/>
      </c>
      <c r="BJ400" s="14" t="str">
        <f>IF(Point[Asset Group]="","",VLOOKUP(Point[Number of Pipes],number,2,FALSE))</f>
        <v/>
      </c>
      <c r="BK400" s="14" t="str">
        <f>IF(Point[Asset Group]="","",VLOOKUP(Point[Combined Name],2,FALSE))</f>
        <v/>
      </c>
      <c r="BL400" s="14" t="str">
        <f>IF(Point[Asset Group]="","",VLOOKUP(Point[Size Class],size_class,2,FALSE))</f>
        <v/>
      </c>
      <c r="BM400" s="14" t="str">
        <f>IF(Point[Asset Group]="","",VLOOKUP(Point[Age Class],age_class,2,FALSE))</f>
        <v/>
      </c>
      <c r="BN400" s="14" t="str">
        <f>IF(Point[Girth (cm)]="","",Point[Girth (cm)])</f>
        <v/>
      </c>
      <c r="BO400" s="14" t="str">
        <f>IF(Point[Crown Radius (m)]="","",Point[Crown Radius (m)])</f>
        <v/>
      </c>
      <c r="BP400" s="14" t="str">
        <f>IF(Point[Asset Group]="","",VLOOKUP(Point[Rooting Environment],root_enviro,2,FALSE))</f>
        <v/>
      </c>
      <c r="BQ400" s="14" t="str">
        <f>IF(Point[Asset Group]="","",VLOOKUP(Point[Tree Surround],tree_surround,2,FALSE))</f>
        <v/>
      </c>
      <c r="BR400" s="14" t="str">
        <f>IF(Point[Asset Group]="","",VLOOKUP(Point[Tree Grill],yes_no,2,FALSE))</f>
        <v/>
      </c>
      <c r="BS400" s="14" t="str">
        <f>IF(Point[Asset Group]="","",VLOOKUP(Point[Tree Location],tree_location,2,FALSE))</f>
        <v/>
      </c>
    </row>
    <row r="401" spans="1:71" s="3" customFormat="1" x14ac:dyDescent="0.2">
      <c r="A401" s="3" t="str">
        <f>IF(Point[DWG File Name]="","",Point[DWG File Name])</f>
        <v/>
      </c>
      <c r="B401" s="3" t="str">
        <f>IF(Point[DWG Layer Name]="","",Point[DWG Layer Name])</f>
        <v/>
      </c>
      <c r="C401" s="3" t="str">
        <f>IF(Point[DWG Handle]="","",Point[DWG Handle])</f>
        <v/>
      </c>
      <c r="D401" s="58" t="str">
        <f>IF(Point[X]="","",Point[X])</f>
        <v/>
      </c>
      <c r="E401" s="58" t="str">
        <f>IF(Point[Y]="","",Point[Y])</f>
        <v/>
      </c>
      <c r="F401" s="3" t="str">
        <f>IF(Point[Replacement Asset]="","",Point[Replacement Asset])</f>
        <v/>
      </c>
      <c r="G401" s="3" t="str">
        <f>IF(Point[Asset ID]="","",UPPER(Point[Asset ID]))</f>
        <v/>
      </c>
      <c r="H401" s="3" t="str">
        <f>IF(Point[Asset Group]="","",VLOOKUP(Point[Asset Group],asset_grp_pt,4,FALSE))</f>
        <v/>
      </c>
      <c r="I401" s="3" t="str">
        <f>IF(Point[Asset Group]="","",VLOOKUP(Point[Asset Group],asset_grp_pt,2,FALSE))</f>
        <v/>
      </c>
      <c r="J401" s="3" t="str">
        <f>IF(Point[Asset Group]="","",VLOOKUP(Point[Asset Group],asset_grp_pt,3,FALSE))</f>
        <v/>
      </c>
      <c r="K401" s="3" t="str">
        <f>IF(Point[Asset Group]="","",VLOOKUP(Point[Asset Type],type_master_list,2,FALSE))</f>
        <v/>
      </c>
      <c r="L401" s="3" t="str">
        <f>IF(Point[Asset Name]="","",PROPER(Point[Asset Name]))</f>
        <v/>
      </c>
      <c r="M401" s="11" t="str">
        <f>IF(Point[Install Date]="","",Point[Install Date])</f>
        <v/>
      </c>
      <c r="N401" s="11" t="str">
        <f>IF(Point[Note]="","",PROPER(Point[Note]))</f>
        <v/>
      </c>
      <c r="O401" s="11" t="str">
        <f>IF(Point[Resource Consent Number]="","",UPPER(Point[Resource Consent Number]))</f>
        <v/>
      </c>
      <c r="P401" s="53" t="str">
        <f>IF(Point[Asset Unit Cost]="","",Point[Asset Unit Cost])</f>
        <v/>
      </c>
      <c r="Q401" s="11" t="str">
        <f>IF(Point[Added By]="","",UPPER(Point[Added By]))</f>
        <v/>
      </c>
      <c r="R401" s="11" t="str">
        <f>IF(Point[Added Date]="","",Point[Added Date])</f>
        <v/>
      </c>
      <c r="S401" s="14" t="str">
        <f>IF(Point[Z COORD]="","",Point[Z COORD])</f>
        <v/>
      </c>
      <c r="T401" s="14" t="str">
        <f>IF(Point[Asset Description]="","",PROPER(Point[Asset Description]))</f>
        <v/>
      </c>
      <c r="U401" s="14" t="str">
        <f>IF(Point[[Artist ]]="","",PROPER(Point[[Artist ]]))</f>
        <v/>
      </c>
      <c r="V401" s="14" t="str">
        <f>IF(Point[Material Notes]="","",PROPER(Point[Material Notes]))</f>
        <v/>
      </c>
      <c r="W401" s="14" t="str">
        <f>IF(Point[Dimension Notes]="","",Point[Dimension Notes])</f>
        <v/>
      </c>
      <c r="X401" s="14" t="str">
        <f>IF(Point[List]="","",VLOOKUP(Point[Burner Number],number,2,FALSE))</f>
        <v/>
      </c>
      <c r="Y401" s="14" t="str">
        <f>IF(Point[List]="","",VLOOKUP(Point[Fuel],bbq_fuel,2,FALSE))</f>
        <v/>
      </c>
      <c r="Z401" s="14" t="str">
        <f>IF(Point[List]="","",VLOOKUP(Point[Cabinet Material],bbq_material,2,FALSE))</f>
        <v/>
      </c>
      <c r="AA401" s="14" t="str">
        <f>IF(Point[Asset Group]="","",VLOOKUP(Point[Manufacturer],manufacturer,2,FALSE))</f>
        <v/>
      </c>
      <c r="AB401" s="14" t="str">
        <f>IF(Point[Uinsex WC]="","",Point[Uinsex WC])</f>
        <v/>
      </c>
      <c r="AC401" s="14" t="str">
        <f>IF(Point[Female WC]="","",Point[Female WC])</f>
        <v/>
      </c>
      <c r="AD401" s="14" t="str">
        <f>IF(Point[Male WC]="","",Point[Male WC])</f>
        <v/>
      </c>
      <c r="AE401" s="14" t="str">
        <f>IF(Point[Urinal]="","",Point[Urinal])</f>
        <v/>
      </c>
      <c r="AF401" s="14" t="str">
        <f>IF(Point[Disabled Unisex]="","",Point[Disabled Unisex])</f>
        <v/>
      </c>
      <c r="AG401" s="14" t="str">
        <f>IF(Point[Disabled Female]="","",Point[Disabled Female])</f>
        <v/>
      </c>
      <c r="AH401" s="14" t="str">
        <f>IF(Point[Disabled Male]="","",Point[Disabled Male])</f>
        <v/>
      </c>
      <c r="AI401" s="14" t="str">
        <f>IF(Point[Asset Group]="","",VLOOKUP(Point[Handrail],yes_no,2,FALSE))</f>
        <v/>
      </c>
      <c r="AJ401" s="14" t="str">
        <f>IF(Point[Asset Group]="","",VLOOKUP(Point[Baby Changing],yes_no,2,FALSE))</f>
        <v/>
      </c>
      <c r="AK401" s="14" t="str">
        <f>IF(Point[Asset Group]="","",VLOOKUP(Point[Service Room],yes_no,2,FALSE))</f>
        <v/>
      </c>
      <c r="AL401" s="14" t="str">
        <f>IF(Point[Asset Group]="","",VLOOKUP(Point[Service Tap],service_tap,2,FALSE))</f>
        <v/>
      </c>
      <c r="AM401" s="14" t="str">
        <f>IF(Point[Asset Group]="","",VLOOKUP(Point[Heating Type],wc_heating,2,FALSE))</f>
        <v/>
      </c>
      <c r="AN401" s="14" t="str">
        <f>IF(Point[Asset Group]="","",VLOOKUP(Point[Power Supply],power_supply,2,FALSE))</f>
        <v/>
      </c>
      <c r="AO401" s="14" t="str">
        <f>IF(Point[Asset Group]="","",VLOOKUP(Point[Waste Water],waste_water,2,FALSE))</f>
        <v/>
      </c>
      <c r="AP401" s="14" t="str">
        <f>IF(Point[Asset Group]="","",VLOOKUP(Point[Furniture SubType],subdom_master_gdb,2,FALSE))</f>
        <v/>
      </c>
      <c r="AQ401" s="14" t="str">
        <f>IF(Point[Asset Group]="","",VLOOKUP(Point[Concrete Pad],yes_no,2,FALSE))</f>
        <v/>
      </c>
      <c r="AR401" s="14" t="str">
        <f>IF(Point[Asset Group]="","",VLOOKUP(Point[Material],material_master,2,FALSE))</f>
        <v/>
      </c>
      <c r="AS401" s="14" t="str">
        <f>IF(Point[Asset Group]="","",VLOOKUP(Point[Plumbing],irrigation_plumbing,2,FALSE))</f>
        <v/>
      </c>
      <c r="AT401" s="14" t="str">
        <f>IF(Point[Asset Group]="","",VLOOKUP(Point[Sprinklers],irrigation_sprinklers,2,FALSE))</f>
        <v/>
      </c>
      <c r="AU401" s="14" t="str">
        <f>IF(Point[Asset Group]="","",VLOOKUP(Point[System],irrigation_system,2,FALSE))</f>
        <v/>
      </c>
      <c r="AV401" s="14" t="str">
        <f>IF(Point[Asset Group]="","",VLOOKUP(Point[Status],irrigation_status,2,FALSE))</f>
        <v/>
      </c>
      <c r="AW401" s="11" t="str">
        <f>IF(Point[Date of manufacture]="","",Point[Date of manufacture])</f>
        <v/>
      </c>
      <c r="AX401" s="14" t="str">
        <f>IF(Point[Asset Group]="","",VLOOKUP(Point[Sign Purpose],sign_purpose,2,FALSE))</f>
        <v/>
      </c>
      <c r="AY401" s="14" t="str">
        <f>IF(Point[Asset Group]="","",VLOOKUP(Point[Sign Material],material_master,2,FALSE))</f>
        <v/>
      </c>
      <c r="AZ401" s="14" t="str">
        <f>IF(Point[Asset Group]="","",VLOOKUP(Point[Affixed To],sign_affix,2,FALSE))</f>
        <v/>
      </c>
      <c r="BA401" s="14" t="str">
        <f>IF(Point[Size HxB mm]="","",Point[Size HxB mm])</f>
        <v/>
      </c>
      <c r="BB401" s="14" t="str">
        <f>IF(Point[Height m]="","",Point[Height m])</f>
        <v/>
      </c>
      <c r="BC401" s="14" t="str">
        <f>IF(Point[Asset Group]="","",VLOOKUP(Point[Post Material],material_master,2,FALSE))</f>
        <v/>
      </c>
      <c r="BD401" s="14" t="str">
        <f>IF(Point[Asset Group]="","",VLOOKUP(Point[Post Number],number,2,FALSE))</f>
        <v/>
      </c>
      <c r="BE401" s="14" t="str">
        <f>IF(Point[Asset Group]="","",VLOOKUP(Point[Structure SubType],subdom_master_gdb,2,FALSE))</f>
        <v/>
      </c>
      <c r="BF401" s="14" t="str">
        <f>IF(Point[Area m2]="","",Point[Area m2])</f>
        <v/>
      </c>
      <c r="BG401" s="14" t="str">
        <f>IF(Point[Length m]="","",Point[Length m])</f>
        <v/>
      </c>
      <c r="BH401" s="14" t="str">
        <f>IF(Point[Width m]="","",Point[Width m])</f>
        <v/>
      </c>
      <c r="BI401" s="14" t="str">
        <f>IF(Point[Diameter m]="","",Point[Diameter m])</f>
        <v/>
      </c>
      <c r="BJ401" s="14" t="str">
        <f>IF(Point[Asset Group]="","",VLOOKUP(Point[Number of Pipes],number,2,FALSE))</f>
        <v/>
      </c>
      <c r="BK401" s="14" t="str">
        <f>IF(Point[Asset Group]="","",VLOOKUP(Point[Combined Name],2,FALSE))</f>
        <v/>
      </c>
      <c r="BL401" s="14" t="str">
        <f>IF(Point[Asset Group]="","",VLOOKUP(Point[Size Class],size_class,2,FALSE))</f>
        <v/>
      </c>
      <c r="BM401" s="14" t="str">
        <f>IF(Point[Asset Group]="","",VLOOKUP(Point[Age Class],age_class,2,FALSE))</f>
        <v/>
      </c>
      <c r="BN401" s="14" t="str">
        <f>IF(Point[Girth (cm)]="","",Point[Girth (cm)])</f>
        <v/>
      </c>
      <c r="BO401" s="14" t="str">
        <f>IF(Point[Crown Radius (m)]="","",Point[Crown Radius (m)])</f>
        <v/>
      </c>
      <c r="BP401" s="14" t="str">
        <f>IF(Point[Asset Group]="","",VLOOKUP(Point[Rooting Environment],root_enviro,2,FALSE))</f>
        <v/>
      </c>
      <c r="BQ401" s="14" t="str">
        <f>IF(Point[Asset Group]="","",VLOOKUP(Point[Tree Surround],tree_surround,2,FALSE))</f>
        <v/>
      </c>
      <c r="BR401" s="14" t="str">
        <f>IF(Point[Asset Group]="","",VLOOKUP(Point[Tree Grill],yes_no,2,FALSE))</f>
        <v/>
      </c>
      <c r="BS401" s="14" t="str">
        <f>IF(Point[Asset Group]="","",VLOOKUP(Point[Tree Location],tree_location,2,FALSE))</f>
        <v/>
      </c>
    </row>
    <row r="402" spans="1:71" s="3" customFormat="1" x14ac:dyDescent="0.2">
      <c r="A402" s="3" t="str">
        <f>IF(Point[DWG File Name]="","",Point[DWG File Name])</f>
        <v/>
      </c>
      <c r="B402" s="3" t="str">
        <f>IF(Point[DWG Layer Name]="","",Point[DWG Layer Name])</f>
        <v/>
      </c>
      <c r="C402" s="3" t="str">
        <f>IF(Point[DWG Handle]="","",Point[DWG Handle])</f>
        <v/>
      </c>
      <c r="D402" s="58" t="str">
        <f>IF(Point[X]="","",Point[X])</f>
        <v/>
      </c>
      <c r="E402" s="58" t="str">
        <f>IF(Point[Y]="","",Point[Y])</f>
        <v/>
      </c>
      <c r="F402" s="3" t="str">
        <f>IF(Point[Replacement Asset]="","",Point[Replacement Asset])</f>
        <v/>
      </c>
      <c r="G402" s="3" t="str">
        <f>IF(Point[Asset ID]="","",UPPER(Point[Asset ID]))</f>
        <v/>
      </c>
      <c r="H402" s="3" t="str">
        <f>IF(Point[Asset Group]="","",VLOOKUP(Point[Asset Group],asset_grp_pt,4,FALSE))</f>
        <v/>
      </c>
      <c r="I402" s="3" t="str">
        <f>IF(Point[Asset Group]="","",VLOOKUP(Point[Asset Group],asset_grp_pt,2,FALSE))</f>
        <v/>
      </c>
      <c r="J402" s="3" t="str">
        <f>IF(Point[Asset Group]="","",VLOOKUP(Point[Asset Group],asset_grp_pt,3,FALSE))</f>
        <v/>
      </c>
      <c r="K402" s="3" t="str">
        <f>IF(Point[Asset Group]="","",VLOOKUP(Point[Asset Type],type_master_list,2,FALSE))</f>
        <v/>
      </c>
      <c r="L402" s="3" t="str">
        <f>IF(Point[Asset Name]="","",PROPER(Point[Asset Name]))</f>
        <v/>
      </c>
      <c r="M402" s="11" t="str">
        <f>IF(Point[Install Date]="","",Point[Install Date])</f>
        <v/>
      </c>
      <c r="N402" s="11" t="str">
        <f>IF(Point[Note]="","",PROPER(Point[Note]))</f>
        <v/>
      </c>
      <c r="O402" s="11" t="str">
        <f>IF(Point[Resource Consent Number]="","",UPPER(Point[Resource Consent Number]))</f>
        <v/>
      </c>
      <c r="P402" s="53" t="str">
        <f>IF(Point[Asset Unit Cost]="","",Point[Asset Unit Cost])</f>
        <v/>
      </c>
      <c r="Q402" s="11" t="str">
        <f>IF(Point[Added By]="","",UPPER(Point[Added By]))</f>
        <v/>
      </c>
      <c r="R402" s="11" t="str">
        <f>IF(Point[Added Date]="","",Point[Added Date])</f>
        <v/>
      </c>
      <c r="S402" s="14" t="str">
        <f>IF(Point[Z COORD]="","",Point[Z COORD])</f>
        <v/>
      </c>
      <c r="T402" s="14" t="str">
        <f>IF(Point[Asset Description]="","",PROPER(Point[Asset Description]))</f>
        <v/>
      </c>
      <c r="U402" s="14" t="str">
        <f>IF(Point[[Artist ]]="","",PROPER(Point[[Artist ]]))</f>
        <v/>
      </c>
      <c r="V402" s="14" t="str">
        <f>IF(Point[Material Notes]="","",PROPER(Point[Material Notes]))</f>
        <v/>
      </c>
      <c r="W402" s="14" t="str">
        <f>IF(Point[Dimension Notes]="","",Point[Dimension Notes])</f>
        <v/>
      </c>
      <c r="X402" s="14" t="str">
        <f>IF(Point[List]="","",VLOOKUP(Point[Burner Number],number,2,FALSE))</f>
        <v/>
      </c>
      <c r="Y402" s="14" t="str">
        <f>IF(Point[List]="","",VLOOKUP(Point[Fuel],bbq_fuel,2,FALSE))</f>
        <v/>
      </c>
      <c r="Z402" s="14" t="str">
        <f>IF(Point[List]="","",VLOOKUP(Point[Cabinet Material],bbq_material,2,FALSE))</f>
        <v/>
      </c>
      <c r="AA402" s="14" t="str">
        <f>IF(Point[Asset Group]="","",VLOOKUP(Point[Manufacturer],manufacturer,2,FALSE))</f>
        <v/>
      </c>
      <c r="AB402" s="14" t="str">
        <f>IF(Point[Uinsex WC]="","",Point[Uinsex WC])</f>
        <v/>
      </c>
      <c r="AC402" s="14" t="str">
        <f>IF(Point[Female WC]="","",Point[Female WC])</f>
        <v/>
      </c>
      <c r="AD402" s="14" t="str">
        <f>IF(Point[Male WC]="","",Point[Male WC])</f>
        <v/>
      </c>
      <c r="AE402" s="14" t="str">
        <f>IF(Point[Urinal]="","",Point[Urinal])</f>
        <v/>
      </c>
      <c r="AF402" s="14" t="str">
        <f>IF(Point[Disabled Unisex]="","",Point[Disabled Unisex])</f>
        <v/>
      </c>
      <c r="AG402" s="14" t="str">
        <f>IF(Point[Disabled Female]="","",Point[Disabled Female])</f>
        <v/>
      </c>
      <c r="AH402" s="14" t="str">
        <f>IF(Point[Disabled Male]="","",Point[Disabled Male])</f>
        <v/>
      </c>
      <c r="AI402" s="14" t="str">
        <f>IF(Point[Asset Group]="","",VLOOKUP(Point[Handrail],yes_no,2,FALSE))</f>
        <v/>
      </c>
      <c r="AJ402" s="14" t="str">
        <f>IF(Point[Asset Group]="","",VLOOKUP(Point[Baby Changing],yes_no,2,FALSE))</f>
        <v/>
      </c>
      <c r="AK402" s="14" t="str">
        <f>IF(Point[Asset Group]="","",VLOOKUP(Point[Service Room],yes_no,2,FALSE))</f>
        <v/>
      </c>
      <c r="AL402" s="14" t="str">
        <f>IF(Point[Asset Group]="","",VLOOKUP(Point[Service Tap],service_tap,2,FALSE))</f>
        <v/>
      </c>
      <c r="AM402" s="14" t="str">
        <f>IF(Point[Asset Group]="","",VLOOKUP(Point[Heating Type],wc_heating,2,FALSE))</f>
        <v/>
      </c>
      <c r="AN402" s="14" t="str">
        <f>IF(Point[Asset Group]="","",VLOOKUP(Point[Power Supply],power_supply,2,FALSE))</f>
        <v/>
      </c>
      <c r="AO402" s="14" t="str">
        <f>IF(Point[Asset Group]="","",VLOOKUP(Point[Waste Water],waste_water,2,FALSE))</f>
        <v/>
      </c>
      <c r="AP402" s="14" t="str">
        <f>IF(Point[Asset Group]="","",VLOOKUP(Point[Furniture SubType],subdom_master_gdb,2,FALSE))</f>
        <v/>
      </c>
      <c r="AQ402" s="14" t="str">
        <f>IF(Point[Asset Group]="","",VLOOKUP(Point[Concrete Pad],yes_no,2,FALSE))</f>
        <v/>
      </c>
      <c r="AR402" s="14" t="str">
        <f>IF(Point[Asset Group]="","",VLOOKUP(Point[Material],material_master,2,FALSE))</f>
        <v/>
      </c>
      <c r="AS402" s="14" t="str">
        <f>IF(Point[Asset Group]="","",VLOOKUP(Point[Plumbing],irrigation_plumbing,2,FALSE))</f>
        <v/>
      </c>
      <c r="AT402" s="14" t="str">
        <f>IF(Point[Asset Group]="","",VLOOKUP(Point[Sprinklers],irrigation_sprinklers,2,FALSE))</f>
        <v/>
      </c>
      <c r="AU402" s="14" t="str">
        <f>IF(Point[Asset Group]="","",VLOOKUP(Point[System],irrigation_system,2,FALSE))</f>
        <v/>
      </c>
      <c r="AV402" s="14" t="str">
        <f>IF(Point[Asset Group]="","",VLOOKUP(Point[Status],irrigation_status,2,FALSE))</f>
        <v/>
      </c>
      <c r="AW402" s="11" t="str">
        <f>IF(Point[Date of manufacture]="","",Point[Date of manufacture])</f>
        <v/>
      </c>
      <c r="AX402" s="14" t="str">
        <f>IF(Point[Asset Group]="","",VLOOKUP(Point[Sign Purpose],sign_purpose,2,FALSE))</f>
        <v/>
      </c>
      <c r="AY402" s="14" t="str">
        <f>IF(Point[Asset Group]="","",VLOOKUP(Point[Sign Material],material_master,2,FALSE))</f>
        <v/>
      </c>
      <c r="AZ402" s="14" t="str">
        <f>IF(Point[Asset Group]="","",VLOOKUP(Point[Affixed To],sign_affix,2,FALSE))</f>
        <v/>
      </c>
      <c r="BA402" s="14" t="str">
        <f>IF(Point[Size HxB mm]="","",Point[Size HxB mm])</f>
        <v/>
      </c>
      <c r="BB402" s="14" t="str">
        <f>IF(Point[Height m]="","",Point[Height m])</f>
        <v/>
      </c>
      <c r="BC402" s="14" t="str">
        <f>IF(Point[Asset Group]="","",VLOOKUP(Point[Post Material],material_master,2,FALSE))</f>
        <v/>
      </c>
      <c r="BD402" s="14" t="str">
        <f>IF(Point[Asset Group]="","",VLOOKUP(Point[Post Number],number,2,FALSE))</f>
        <v/>
      </c>
      <c r="BE402" s="14" t="str">
        <f>IF(Point[Asset Group]="","",VLOOKUP(Point[Structure SubType],subdom_master_gdb,2,FALSE))</f>
        <v/>
      </c>
      <c r="BF402" s="14" t="str">
        <f>IF(Point[Area m2]="","",Point[Area m2])</f>
        <v/>
      </c>
      <c r="BG402" s="14" t="str">
        <f>IF(Point[Length m]="","",Point[Length m])</f>
        <v/>
      </c>
      <c r="BH402" s="14" t="str">
        <f>IF(Point[Width m]="","",Point[Width m])</f>
        <v/>
      </c>
      <c r="BI402" s="14" t="str">
        <f>IF(Point[Diameter m]="","",Point[Diameter m])</f>
        <v/>
      </c>
      <c r="BJ402" s="14" t="str">
        <f>IF(Point[Asset Group]="","",VLOOKUP(Point[Number of Pipes],number,2,FALSE))</f>
        <v/>
      </c>
      <c r="BK402" s="14" t="str">
        <f>IF(Point[Asset Group]="","",VLOOKUP(Point[Combined Name],2,FALSE))</f>
        <v/>
      </c>
      <c r="BL402" s="14" t="str">
        <f>IF(Point[Asset Group]="","",VLOOKUP(Point[Size Class],size_class,2,FALSE))</f>
        <v/>
      </c>
      <c r="BM402" s="14" t="str">
        <f>IF(Point[Asset Group]="","",VLOOKUP(Point[Age Class],age_class,2,FALSE))</f>
        <v/>
      </c>
      <c r="BN402" s="14" t="str">
        <f>IF(Point[Girth (cm)]="","",Point[Girth (cm)])</f>
        <v/>
      </c>
      <c r="BO402" s="14" t="str">
        <f>IF(Point[Crown Radius (m)]="","",Point[Crown Radius (m)])</f>
        <v/>
      </c>
      <c r="BP402" s="14" t="str">
        <f>IF(Point[Asset Group]="","",VLOOKUP(Point[Rooting Environment],root_enviro,2,FALSE))</f>
        <v/>
      </c>
      <c r="BQ402" s="14" t="str">
        <f>IF(Point[Asset Group]="","",VLOOKUP(Point[Tree Surround],tree_surround,2,FALSE))</f>
        <v/>
      </c>
      <c r="BR402" s="14" t="str">
        <f>IF(Point[Asset Group]="","",VLOOKUP(Point[Tree Grill],yes_no,2,FALSE))</f>
        <v/>
      </c>
      <c r="BS402" s="14" t="str">
        <f>IF(Point[Asset Group]="","",VLOOKUP(Point[Tree Location],tree_location,2,FALSE))</f>
        <v/>
      </c>
    </row>
    <row r="403" spans="1:71" s="3" customFormat="1" x14ac:dyDescent="0.2">
      <c r="A403" s="3" t="str">
        <f>IF(Point[DWG File Name]="","",Point[DWG File Name])</f>
        <v/>
      </c>
      <c r="B403" s="3" t="str">
        <f>IF(Point[DWG Layer Name]="","",Point[DWG Layer Name])</f>
        <v/>
      </c>
      <c r="C403" s="3" t="str">
        <f>IF(Point[DWG Handle]="","",Point[DWG Handle])</f>
        <v/>
      </c>
      <c r="D403" s="58" t="str">
        <f>IF(Point[X]="","",Point[X])</f>
        <v/>
      </c>
      <c r="E403" s="58" t="str">
        <f>IF(Point[Y]="","",Point[Y])</f>
        <v/>
      </c>
      <c r="F403" s="3" t="str">
        <f>IF(Point[Replacement Asset]="","",Point[Replacement Asset])</f>
        <v/>
      </c>
      <c r="G403" s="3" t="str">
        <f>IF(Point[Asset ID]="","",UPPER(Point[Asset ID]))</f>
        <v/>
      </c>
      <c r="H403" s="3" t="str">
        <f>IF(Point[Asset Group]="","",VLOOKUP(Point[Asset Group],asset_grp_pt,4,FALSE))</f>
        <v/>
      </c>
      <c r="I403" s="3" t="str">
        <f>IF(Point[Asset Group]="","",VLOOKUP(Point[Asset Group],asset_grp_pt,2,FALSE))</f>
        <v/>
      </c>
      <c r="J403" s="3" t="str">
        <f>IF(Point[Asset Group]="","",VLOOKUP(Point[Asset Group],asset_grp_pt,3,FALSE))</f>
        <v/>
      </c>
      <c r="K403" s="3" t="str">
        <f>IF(Point[Asset Group]="","",VLOOKUP(Point[Asset Type],type_master_list,2,FALSE))</f>
        <v/>
      </c>
      <c r="L403" s="3" t="str">
        <f>IF(Point[Asset Name]="","",PROPER(Point[Asset Name]))</f>
        <v/>
      </c>
      <c r="M403" s="11" t="str">
        <f>IF(Point[Install Date]="","",Point[Install Date])</f>
        <v/>
      </c>
      <c r="N403" s="11" t="str">
        <f>IF(Point[Note]="","",PROPER(Point[Note]))</f>
        <v/>
      </c>
      <c r="O403" s="11" t="str">
        <f>IF(Point[Resource Consent Number]="","",UPPER(Point[Resource Consent Number]))</f>
        <v/>
      </c>
      <c r="P403" s="53" t="str">
        <f>IF(Point[Asset Unit Cost]="","",Point[Asset Unit Cost])</f>
        <v/>
      </c>
      <c r="Q403" s="11" t="str">
        <f>IF(Point[Added By]="","",UPPER(Point[Added By]))</f>
        <v/>
      </c>
      <c r="R403" s="11" t="str">
        <f>IF(Point[Added Date]="","",Point[Added Date])</f>
        <v/>
      </c>
      <c r="S403" s="14" t="str">
        <f>IF(Point[Z COORD]="","",Point[Z COORD])</f>
        <v/>
      </c>
      <c r="T403" s="14" t="str">
        <f>IF(Point[Asset Description]="","",PROPER(Point[Asset Description]))</f>
        <v/>
      </c>
      <c r="U403" s="14" t="str">
        <f>IF(Point[[Artist ]]="","",PROPER(Point[[Artist ]]))</f>
        <v/>
      </c>
      <c r="V403" s="14" t="str">
        <f>IF(Point[Material Notes]="","",PROPER(Point[Material Notes]))</f>
        <v/>
      </c>
      <c r="W403" s="14" t="str">
        <f>IF(Point[Dimension Notes]="","",Point[Dimension Notes])</f>
        <v/>
      </c>
      <c r="X403" s="14" t="str">
        <f>IF(Point[List]="","",VLOOKUP(Point[Burner Number],number,2,FALSE))</f>
        <v/>
      </c>
      <c r="Y403" s="14" t="str">
        <f>IF(Point[List]="","",VLOOKUP(Point[Fuel],bbq_fuel,2,FALSE))</f>
        <v/>
      </c>
      <c r="Z403" s="14" t="str">
        <f>IF(Point[List]="","",VLOOKUP(Point[Cabinet Material],bbq_material,2,FALSE))</f>
        <v/>
      </c>
      <c r="AA403" s="14" t="str">
        <f>IF(Point[Asset Group]="","",VLOOKUP(Point[Manufacturer],manufacturer,2,FALSE))</f>
        <v/>
      </c>
      <c r="AB403" s="14" t="str">
        <f>IF(Point[Uinsex WC]="","",Point[Uinsex WC])</f>
        <v/>
      </c>
      <c r="AC403" s="14" t="str">
        <f>IF(Point[Female WC]="","",Point[Female WC])</f>
        <v/>
      </c>
      <c r="AD403" s="14" t="str">
        <f>IF(Point[Male WC]="","",Point[Male WC])</f>
        <v/>
      </c>
      <c r="AE403" s="14" t="str">
        <f>IF(Point[Urinal]="","",Point[Urinal])</f>
        <v/>
      </c>
      <c r="AF403" s="14" t="str">
        <f>IF(Point[Disabled Unisex]="","",Point[Disabled Unisex])</f>
        <v/>
      </c>
      <c r="AG403" s="14" t="str">
        <f>IF(Point[Disabled Female]="","",Point[Disabled Female])</f>
        <v/>
      </c>
      <c r="AH403" s="14" t="str">
        <f>IF(Point[Disabled Male]="","",Point[Disabled Male])</f>
        <v/>
      </c>
      <c r="AI403" s="14" t="str">
        <f>IF(Point[Asset Group]="","",VLOOKUP(Point[Handrail],yes_no,2,FALSE))</f>
        <v/>
      </c>
      <c r="AJ403" s="14" t="str">
        <f>IF(Point[Asset Group]="","",VLOOKUP(Point[Baby Changing],yes_no,2,FALSE))</f>
        <v/>
      </c>
      <c r="AK403" s="14" t="str">
        <f>IF(Point[Asset Group]="","",VLOOKUP(Point[Service Room],yes_no,2,FALSE))</f>
        <v/>
      </c>
      <c r="AL403" s="14" t="str">
        <f>IF(Point[Asset Group]="","",VLOOKUP(Point[Service Tap],service_tap,2,FALSE))</f>
        <v/>
      </c>
      <c r="AM403" s="14" t="str">
        <f>IF(Point[Asset Group]="","",VLOOKUP(Point[Heating Type],wc_heating,2,FALSE))</f>
        <v/>
      </c>
      <c r="AN403" s="14" t="str">
        <f>IF(Point[Asset Group]="","",VLOOKUP(Point[Power Supply],power_supply,2,FALSE))</f>
        <v/>
      </c>
      <c r="AO403" s="14" t="str">
        <f>IF(Point[Asset Group]="","",VLOOKUP(Point[Waste Water],waste_water,2,FALSE))</f>
        <v/>
      </c>
      <c r="AP403" s="14" t="str">
        <f>IF(Point[Asset Group]="","",VLOOKUP(Point[Furniture SubType],subdom_master_gdb,2,FALSE))</f>
        <v/>
      </c>
      <c r="AQ403" s="14" t="str">
        <f>IF(Point[Asset Group]="","",VLOOKUP(Point[Concrete Pad],yes_no,2,FALSE))</f>
        <v/>
      </c>
      <c r="AR403" s="14" t="str">
        <f>IF(Point[Asset Group]="","",VLOOKUP(Point[Material],material_master,2,FALSE))</f>
        <v/>
      </c>
      <c r="AS403" s="14" t="str">
        <f>IF(Point[Asset Group]="","",VLOOKUP(Point[Plumbing],irrigation_plumbing,2,FALSE))</f>
        <v/>
      </c>
      <c r="AT403" s="14" t="str">
        <f>IF(Point[Asset Group]="","",VLOOKUP(Point[Sprinklers],irrigation_sprinklers,2,FALSE))</f>
        <v/>
      </c>
      <c r="AU403" s="14" t="str">
        <f>IF(Point[Asset Group]="","",VLOOKUP(Point[System],irrigation_system,2,FALSE))</f>
        <v/>
      </c>
      <c r="AV403" s="14" t="str">
        <f>IF(Point[Asset Group]="","",VLOOKUP(Point[Status],irrigation_status,2,FALSE))</f>
        <v/>
      </c>
      <c r="AW403" s="11" t="str">
        <f>IF(Point[Date of manufacture]="","",Point[Date of manufacture])</f>
        <v/>
      </c>
      <c r="AX403" s="14" t="str">
        <f>IF(Point[Asset Group]="","",VLOOKUP(Point[Sign Purpose],sign_purpose,2,FALSE))</f>
        <v/>
      </c>
      <c r="AY403" s="14" t="str">
        <f>IF(Point[Asset Group]="","",VLOOKUP(Point[Sign Material],material_master,2,FALSE))</f>
        <v/>
      </c>
      <c r="AZ403" s="14" t="str">
        <f>IF(Point[Asset Group]="","",VLOOKUP(Point[Affixed To],sign_affix,2,FALSE))</f>
        <v/>
      </c>
      <c r="BA403" s="14" t="str">
        <f>IF(Point[Size HxB mm]="","",Point[Size HxB mm])</f>
        <v/>
      </c>
      <c r="BB403" s="14" t="str">
        <f>IF(Point[Height m]="","",Point[Height m])</f>
        <v/>
      </c>
      <c r="BC403" s="14" t="str">
        <f>IF(Point[Asset Group]="","",VLOOKUP(Point[Post Material],material_master,2,FALSE))</f>
        <v/>
      </c>
      <c r="BD403" s="14" t="str">
        <f>IF(Point[Asset Group]="","",VLOOKUP(Point[Post Number],number,2,FALSE))</f>
        <v/>
      </c>
      <c r="BE403" s="14" t="str">
        <f>IF(Point[Asset Group]="","",VLOOKUP(Point[Structure SubType],subdom_master_gdb,2,FALSE))</f>
        <v/>
      </c>
      <c r="BF403" s="14" t="str">
        <f>IF(Point[Area m2]="","",Point[Area m2])</f>
        <v/>
      </c>
      <c r="BG403" s="14" t="str">
        <f>IF(Point[Length m]="","",Point[Length m])</f>
        <v/>
      </c>
      <c r="BH403" s="14" t="str">
        <f>IF(Point[Width m]="","",Point[Width m])</f>
        <v/>
      </c>
      <c r="BI403" s="14" t="str">
        <f>IF(Point[Diameter m]="","",Point[Diameter m])</f>
        <v/>
      </c>
      <c r="BJ403" s="14" t="str">
        <f>IF(Point[Asset Group]="","",VLOOKUP(Point[Number of Pipes],number,2,FALSE))</f>
        <v/>
      </c>
      <c r="BK403" s="14" t="str">
        <f>IF(Point[Asset Group]="","",VLOOKUP(Point[Combined Name],2,FALSE))</f>
        <v/>
      </c>
      <c r="BL403" s="14" t="str">
        <f>IF(Point[Asset Group]="","",VLOOKUP(Point[Size Class],size_class,2,FALSE))</f>
        <v/>
      </c>
      <c r="BM403" s="14" t="str">
        <f>IF(Point[Asset Group]="","",VLOOKUP(Point[Age Class],age_class,2,FALSE))</f>
        <v/>
      </c>
      <c r="BN403" s="14" t="str">
        <f>IF(Point[Girth (cm)]="","",Point[Girth (cm)])</f>
        <v/>
      </c>
      <c r="BO403" s="14" t="str">
        <f>IF(Point[Crown Radius (m)]="","",Point[Crown Radius (m)])</f>
        <v/>
      </c>
      <c r="BP403" s="14" t="str">
        <f>IF(Point[Asset Group]="","",VLOOKUP(Point[Rooting Environment],root_enviro,2,FALSE))</f>
        <v/>
      </c>
      <c r="BQ403" s="14" t="str">
        <f>IF(Point[Asset Group]="","",VLOOKUP(Point[Tree Surround],tree_surround,2,FALSE))</f>
        <v/>
      </c>
      <c r="BR403" s="14" t="str">
        <f>IF(Point[Asset Group]="","",VLOOKUP(Point[Tree Grill],yes_no,2,FALSE))</f>
        <v/>
      </c>
      <c r="BS403" s="14" t="str">
        <f>IF(Point[Asset Group]="","",VLOOKUP(Point[Tree Location],tree_location,2,FALSE))</f>
        <v/>
      </c>
    </row>
    <row r="404" spans="1:71" s="3" customFormat="1" x14ac:dyDescent="0.2">
      <c r="A404" s="3" t="str">
        <f>IF(Point[DWG File Name]="","",Point[DWG File Name])</f>
        <v/>
      </c>
      <c r="B404" s="3" t="str">
        <f>IF(Point[DWG Layer Name]="","",Point[DWG Layer Name])</f>
        <v/>
      </c>
      <c r="C404" s="3" t="str">
        <f>IF(Point[DWG Handle]="","",Point[DWG Handle])</f>
        <v/>
      </c>
      <c r="D404" s="58" t="str">
        <f>IF(Point[X]="","",Point[X])</f>
        <v/>
      </c>
      <c r="E404" s="58" t="str">
        <f>IF(Point[Y]="","",Point[Y])</f>
        <v/>
      </c>
      <c r="F404" s="3" t="str">
        <f>IF(Point[Replacement Asset]="","",Point[Replacement Asset])</f>
        <v/>
      </c>
      <c r="G404" s="3" t="str">
        <f>IF(Point[Asset ID]="","",UPPER(Point[Asset ID]))</f>
        <v/>
      </c>
      <c r="H404" s="3" t="str">
        <f>IF(Point[Asset Group]="","",VLOOKUP(Point[Asset Group],asset_grp_pt,4,FALSE))</f>
        <v/>
      </c>
      <c r="I404" s="3" t="str">
        <f>IF(Point[Asset Group]="","",VLOOKUP(Point[Asset Group],asset_grp_pt,2,FALSE))</f>
        <v/>
      </c>
      <c r="J404" s="3" t="str">
        <f>IF(Point[Asset Group]="","",VLOOKUP(Point[Asset Group],asset_grp_pt,3,FALSE))</f>
        <v/>
      </c>
      <c r="K404" s="3" t="str">
        <f>IF(Point[Asset Group]="","",VLOOKUP(Point[Asset Type],type_master_list,2,FALSE))</f>
        <v/>
      </c>
      <c r="L404" s="3" t="str">
        <f>IF(Point[Asset Name]="","",PROPER(Point[Asset Name]))</f>
        <v/>
      </c>
      <c r="M404" s="11" t="str">
        <f>IF(Point[Install Date]="","",Point[Install Date])</f>
        <v/>
      </c>
      <c r="N404" s="11" t="str">
        <f>IF(Point[Note]="","",PROPER(Point[Note]))</f>
        <v/>
      </c>
      <c r="O404" s="11" t="str">
        <f>IF(Point[Resource Consent Number]="","",UPPER(Point[Resource Consent Number]))</f>
        <v/>
      </c>
      <c r="P404" s="53" t="str">
        <f>IF(Point[Asset Unit Cost]="","",Point[Asset Unit Cost])</f>
        <v/>
      </c>
      <c r="Q404" s="11" t="str">
        <f>IF(Point[Added By]="","",UPPER(Point[Added By]))</f>
        <v/>
      </c>
      <c r="R404" s="11" t="str">
        <f>IF(Point[Added Date]="","",Point[Added Date])</f>
        <v/>
      </c>
      <c r="S404" s="14" t="str">
        <f>IF(Point[Z COORD]="","",Point[Z COORD])</f>
        <v/>
      </c>
      <c r="T404" s="14" t="str">
        <f>IF(Point[Asset Description]="","",PROPER(Point[Asset Description]))</f>
        <v/>
      </c>
      <c r="U404" s="14" t="str">
        <f>IF(Point[[Artist ]]="","",PROPER(Point[[Artist ]]))</f>
        <v/>
      </c>
      <c r="V404" s="14" t="str">
        <f>IF(Point[Material Notes]="","",PROPER(Point[Material Notes]))</f>
        <v/>
      </c>
      <c r="W404" s="14" t="str">
        <f>IF(Point[Dimension Notes]="","",Point[Dimension Notes])</f>
        <v/>
      </c>
      <c r="X404" s="14" t="str">
        <f>IF(Point[List]="","",VLOOKUP(Point[Burner Number],number,2,FALSE))</f>
        <v/>
      </c>
      <c r="Y404" s="14" t="str">
        <f>IF(Point[List]="","",VLOOKUP(Point[Fuel],bbq_fuel,2,FALSE))</f>
        <v/>
      </c>
      <c r="Z404" s="14" t="str">
        <f>IF(Point[List]="","",VLOOKUP(Point[Cabinet Material],bbq_material,2,FALSE))</f>
        <v/>
      </c>
      <c r="AA404" s="14" t="str">
        <f>IF(Point[Asset Group]="","",VLOOKUP(Point[Manufacturer],manufacturer,2,FALSE))</f>
        <v/>
      </c>
      <c r="AB404" s="14" t="str">
        <f>IF(Point[Uinsex WC]="","",Point[Uinsex WC])</f>
        <v/>
      </c>
      <c r="AC404" s="14" t="str">
        <f>IF(Point[Female WC]="","",Point[Female WC])</f>
        <v/>
      </c>
      <c r="AD404" s="14" t="str">
        <f>IF(Point[Male WC]="","",Point[Male WC])</f>
        <v/>
      </c>
      <c r="AE404" s="14" t="str">
        <f>IF(Point[Urinal]="","",Point[Urinal])</f>
        <v/>
      </c>
      <c r="AF404" s="14" t="str">
        <f>IF(Point[Disabled Unisex]="","",Point[Disabled Unisex])</f>
        <v/>
      </c>
      <c r="AG404" s="14" t="str">
        <f>IF(Point[Disabled Female]="","",Point[Disabled Female])</f>
        <v/>
      </c>
      <c r="AH404" s="14" t="str">
        <f>IF(Point[Disabled Male]="","",Point[Disabled Male])</f>
        <v/>
      </c>
      <c r="AI404" s="14" t="str">
        <f>IF(Point[Asset Group]="","",VLOOKUP(Point[Handrail],yes_no,2,FALSE))</f>
        <v/>
      </c>
      <c r="AJ404" s="14" t="str">
        <f>IF(Point[Asset Group]="","",VLOOKUP(Point[Baby Changing],yes_no,2,FALSE))</f>
        <v/>
      </c>
      <c r="AK404" s="14" t="str">
        <f>IF(Point[Asset Group]="","",VLOOKUP(Point[Service Room],yes_no,2,FALSE))</f>
        <v/>
      </c>
      <c r="AL404" s="14" t="str">
        <f>IF(Point[Asset Group]="","",VLOOKUP(Point[Service Tap],service_tap,2,FALSE))</f>
        <v/>
      </c>
      <c r="AM404" s="14" t="str">
        <f>IF(Point[Asset Group]="","",VLOOKUP(Point[Heating Type],wc_heating,2,FALSE))</f>
        <v/>
      </c>
      <c r="AN404" s="14" t="str">
        <f>IF(Point[Asset Group]="","",VLOOKUP(Point[Power Supply],power_supply,2,FALSE))</f>
        <v/>
      </c>
      <c r="AO404" s="14" t="str">
        <f>IF(Point[Asset Group]="","",VLOOKUP(Point[Waste Water],waste_water,2,FALSE))</f>
        <v/>
      </c>
      <c r="AP404" s="14" t="str">
        <f>IF(Point[Asset Group]="","",VLOOKUP(Point[Furniture SubType],subdom_master_gdb,2,FALSE))</f>
        <v/>
      </c>
      <c r="AQ404" s="14" t="str">
        <f>IF(Point[Asset Group]="","",VLOOKUP(Point[Concrete Pad],yes_no,2,FALSE))</f>
        <v/>
      </c>
      <c r="AR404" s="14" t="str">
        <f>IF(Point[Asset Group]="","",VLOOKUP(Point[Material],material_master,2,FALSE))</f>
        <v/>
      </c>
      <c r="AS404" s="14" t="str">
        <f>IF(Point[Asset Group]="","",VLOOKUP(Point[Plumbing],irrigation_plumbing,2,FALSE))</f>
        <v/>
      </c>
      <c r="AT404" s="14" t="str">
        <f>IF(Point[Asset Group]="","",VLOOKUP(Point[Sprinklers],irrigation_sprinklers,2,FALSE))</f>
        <v/>
      </c>
      <c r="AU404" s="14" t="str">
        <f>IF(Point[Asset Group]="","",VLOOKUP(Point[System],irrigation_system,2,FALSE))</f>
        <v/>
      </c>
      <c r="AV404" s="14" t="str">
        <f>IF(Point[Asset Group]="","",VLOOKUP(Point[Status],irrigation_status,2,FALSE))</f>
        <v/>
      </c>
      <c r="AW404" s="11" t="str">
        <f>IF(Point[Date of manufacture]="","",Point[Date of manufacture])</f>
        <v/>
      </c>
      <c r="AX404" s="14" t="str">
        <f>IF(Point[Asset Group]="","",VLOOKUP(Point[Sign Purpose],sign_purpose,2,FALSE))</f>
        <v/>
      </c>
      <c r="AY404" s="14" t="str">
        <f>IF(Point[Asset Group]="","",VLOOKUP(Point[Sign Material],material_master,2,FALSE))</f>
        <v/>
      </c>
      <c r="AZ404" s="14" t="str">
        <f>IF(Point[Asset Group]="","",VLOOKUP(Point[Affixed To],sign_affix,2,FALSE))</f>
        <v/>
      </c>
      <c r="BA404" s="14" t="str">
        <f>IF(Point[Size HxB mm]="","",Point[Size HxB mm])</f>
        <v/>
      </c>
      <c r="BB404" s="14" t="str">
        <f>IF(Point[Height m]="","",Point[Height m])</f>
        <v/>
      </c>
      <c r="BC404" s="14" t="str">
        <f>IF(Point[Asset Group]="","",VLOOKUP(Point[Post Material],material_master,2,FALSE))</f>
        <v/>
      </c>
      <c r="BD404" s="14" t="str">
        <f>IF(Point[Asset Group]="","",VLOOKUP(Point[Post Number],number,2,FALSE))</f>
        <v/>
      </c>
      <c r="BE404" s="14" t="str">
        <f>IF(Point[Asset Group]="","",VLOOKUP(Point[Structure SubType],subdom_master_gdb,2,FALSE))</f>
        <v/>
      </c>
      <c r="BF404" s="14" t="str">
        <f>IF(Point[Area m2]="","",Point[Area m2])</f>
        <v/>
      </c>
      <c r="BG404" s="14" t="str">
        <f>IF(Point[Length m]="","",Point[Length m])</f>
        <v/>
      </c>
      <c r="BH404" s="14" t="str">
        <f>IF(Point[Width m]="","",Point[Width m])</f>
        <v/>
      </c>
      <c r="BI404" s="14" t="str">
        <f>IF(Point[Diameter m]="","",Point[Diameter m])</f>
        <v/>
      </c>
      <c r="BJ404" s="14" t="str">
        <f>IF(Point[Asset Group]="","",VLOOKUP(Point[Number of Pipes],number,2,FALSE))</f>
        <v/>
      </c>
      <c r="BK404" s="14" t="str">
        <f>IF(Point[Asset Group]="","",VLOOKUP(Point[Combined Name],2,FALSE))</f>
        <v/>
      </c>
      <c r="BL404" s="14" t="str">
        <f>IF(Point[Asset Group]="","",VLOOKUP(Point[Size Class],size_class,2,FALSE))</f>
        <v/>
      </c>
      <c r="BM404" s="14" t="str">
        <f>IF(Point[Asset Group]="","",VLOOKUP(Point[Age Class],age_class,2,FALSE))</f>
        <v/>
      </c>
      <c r="BN404" s="14" t="str">
        <f>IF(Point[Girth (cm)]="","",Point[Girth (cm)])</f>
        <v/>
      </c>
      <c r="BO404" s="14" t="str">
        <f>IF(Point[Crown Radius (m)]="","",Point[Crown Radius (m)])</f>
        <v/>
      </c>
      <c r="BP404" s="14" t="str">
        <f>IF(Point[Asset Group]="","",VLOOKUP(Point[Rooting Environment],root_enviro,2,FALSE))</f>
        <v/>
      </c>
      <c r="BQ404" s="14" t="str">
        <f>IF(Point[Asset Group]="","",VLOOKUP(Point[Tree Surround],tree_surround,2,FALSE))</f>
        <v/>
      </c>
      <c r="BR404" s="14" t="str">
        <f>IF(Point[Asset Group]="","",VLOOKUP(Point[Tree Grill],yes_no,2,FALSE))</f>
        <v/>
      </c>
      <c r="BS404" s="14" t="str">
        <f>IF(Point[Asset Group]="","",VLOOKUP(Point[Tree Location],tree_location,2,FALSE))</f>
        <v/>
      </c>
    </row>
    <row r="405" spans="1:71" s="3" customFormat="1" x14ac:dyDescent="0.2">
      <c r="A405" s="3" t="str">
        <f>IF(Point[DWG File Name]="","",Point[DWG File Name])</f>
        <v/>
      </c>
      <c r="B405" s="3" t="str">
        <f>IF(Point[DWG Layer Name]="","",Point[DWG Layer Name])</f>
        <v/>
      </c>
      <c r="C405" s="3" t="str">
        <f>IF(Point[DWG Handle]="","",Point[DWG Handle])</f>
        <v/>
      </c>
      <c r="D405" s="58" t="str">
        <f>IF(Point[X]="","",Point[X])</f>
        <v/>
      </c>
      <c r="E405" s="58" t="str">
        <f>IF(Point[Y]="","",Point[Y])</f>
        <v/>
      </c>
      <c r="F405" s="3" t="str">
        <f>IF(Point[Replacement Asset]="","",Point[Replacement Asset])</f>
        <v/>
      </c>
      <c r="G405" s="3" t="str">
        <f>IF(Point[Asset ID]="","",UPPER(Point[Asset ID]))</f>
        <v/>
      </c>
      <c r="H405" s="3" t="str">
        <f>IF(Point[Asset Group]="","",VLOOKUP(Point[Asset Group],asset_grp_pt,4,FALSE))</f>
        <v/>
      </c>
      <c r="I405" s="3" t="str">
        <f>IF(Point[Asset Group]="","",VLOOKUP(Point[Asset Group],asset_grp_pt,2,FALSE))</f>
        <v/>
      </c>
      <c r="J405" s="3" t="str">
        <f>IF(Point[Asset Group]="","",VLOOKUP(Point[Asset Group],asset_grp_pt,3,FALSE))</f>
        <v/>
      </c>
      <c r="K405" s="3" t="str">
        <f>IF(Point[Asset Group]="","",VLOOKUP(Point[Asset Type],type_master_list,2,FALSE))</f>
        <v/>
      </c>
      <c r="L405" s="3" t="str">
        <f>IF(Point[Asset Name]="","",PROPER(Point[Asset Name]))</f>
        <v/>
      </c>
      <c r="M405" s="11" t="str">
        <f>IF(Point[Install Date]="","",Point[Install Date])</f>
        <v/>
      </c>
      <c r="N405" s="11" t="str">
        <f>IF(Point[Note]="","",PROPER(Point[Note]))</f>
        <v/>
      </c>
      <c r="O405" s="11" t="str">
        <f>IF(Point[Resource Consent Number]="","",UPPER(Point[Resource Consent Number]))</f>
        <v/>
      </c>
      <c r="P405" s="53" t="str">
        <f>IF(Point[Asset Unit Cost]="","",Point[Asset Unit Cost])</f>
        <v/>
      </c>
      <c r="Q405" s="11" t="str">
        <f>IF(Point[Added By]="","",UPPER(Point[Added By]))</f>
        <v/>
      </c>
      <c r="R405" s="11" t="str">
        <f>IF(Point[Added Date]="","",Point[Added Date])</f>
        <v/>
      </c>
      <c r="S405" s="14" t="str">
        <f>IF(Point[Z COORD]="","",Point[Z COORD])</f>
        <v/>
      </c>
      <c r="T405" s="14" t="str">
        <f>IF(Point[Asset Description]="","",PROPER(Point[Asset Description]))</f>
        <v/>
      </c>
      <c r="U405" s="14" t="str">
        <f>IF(Point[[Artist ]]="","",PROPER(Point[[Artist ]]))</f>
        <v/>
      </c>
      <c r="V405" s="14" t="str">
        <f>IF(Point[Material Notes]="","",PROPER(Point[Material Notes]))</f>
        <v/>
      </c>
      <c r="W405" s="14" t="str">
        <f>IF(Point[Dimension Notes]="","",Point[Dimension Notes])</f>
        <v/>
      </c>
      <c r="X405" s="14" t="str">
        <f>IF(Point[List]="","",VLOOKUP(Point[Burner Number],number,2,FALSE))</f>
        <v/>
      </c>
      <c r="Y405" s="14" t="str">
        <f>IF(Point[List]="","",VLOOKUP(Point[Fuel],bbq_fuel,2,FALSE))</f>
        <v/>
      </c>
      <c r="Z405" s="14" t="str">
        <f>IF(Point[List]="","",VLOOKUP(Point[Cabinet Material],bbq_material,2,FALSE))</f>
        <v/>
      </c>
      <c r="AA405" s="14" t="str">
        <f>IF(Point[Asset Group]="","",VLOOKUP(Point[Manufacturer],manufacturer,2,FALSE))</f>
        <v/>
      </c>
      <c r="AB405" s="14" t="str">
        <f>IF(Point[Uinsex WC]="","",Point[Uinsex WC])</f>
        <v/>
      </c>
      <c r="AC405" s="14" t="str">
        <f>IF(Point[Female WC]="","",Point[Female WC])</f>
        <v/>
      </c>
      <c r="AD405" s="14" t="str">
        <f>IF(Point[Male WC]="","",Point[Male WC])</f>
        <v/>
      </c>
      <c r="AE405" s="14" t="str">
        <f>IF(Point[Urinal]="","",Point[Urinal])</f>
        <v/>
      </c>
      <c r="AF405" s="14" t="str">
        <f>IF(Point[Disabled Unisex]="","",Point[Disabled Unisex])</f>
        <v/>
      </c>
      <c r="AG405" s="14" t="str">
        <f>IF(Point[Disabled Female]="","",Point[Disabled Female])</f>
        <v/>
      </c>
      <c r="AH405" s="14" t="str">
        <f>IF(Point[Disabled Male]="","",Point[Disabled Male])</f>
        <v/>
      </c>
      <c r="AI405" s="14" t="str">
        <f>IF(Point[Asset Group]="","",VLOOKUP(Point[Handrail],yes_no,2,FALSE))</f>
        <v/>
      </c>
      <c r="AJ405" s="14" t="str">
        <f>IF(Point[Asset Group]="","",VLOOKUP(Point[Baby Changing],yes_no,2,FALSE))</f>
        <v/>
      </c>
      <c r="AK405" s="14" t="str">
        <f>IF(Point[Asset Group]="","",VLOOKUP(Point[Service Room],yes_no,2,FALSE))</f>
        <v/>
      </c>
      <c r="AL405" s="14" t="str">
        <f>IF(Point[Asset Group]="","",VLOOKUP(Point[Service Tap],service_tap,2,FALSE))</f>
        <v/>
      </c>
      <c r="AM405" s="14" t="str">
        <f>IF(Point[Asset Group]="","",VLOOKUP(Point[Heating Type],wc_heating,2,FALSE))</f>
        <v/>
      </c>
      <c r="AN405" s="14" t="str">
        <f>IF(Point[Asset Group]="","",VLOOKUP(Point[Power Supply],power_supply,2,FALSE))</f>
        <v/>
      </c>
      <c r="AO405" s="14" t="str">
        <f>IF(Point[Asset Group]="","",VLOOKUP(Point[Waste Water],waste_water,2,FALSE))</f>
        <v/>
      </c>
      <c r="AP405" s="14" t="str">
        <f>IF(Point[Asset Group]="","",VLOOKUP(Point[Furniture SubType],subdom_master_gdb,2,FALSE))</f>
        <v/>
      </c>
      <c r="AQ405" s="14" t="str">
        <f>IF(Point[Asset Group]="","",VLOOKUP(Point[Concrete Pad],yes_no,2,FALSE))</f>
        <v/>
      </c>
      <c r="AR405" s="14" t="str">
        <f>IF(Point[Asset Group]="","",VLOOKUP(Point[Material],material_master,2,FALSE))</f>
        <v/>
      </c>
      <c r="AS405" s="14" t="str">
        <f>IF(Point[Asset Group]="","",VLOOKUP(Point[Plumbing],irrigation_plumbing,2,FALSE))</f>
        <v/>
      </c>
      <c r="AT405" s="14" t="str">
        <f>IF(Point[Asset Group]="","",VLOOKUP(Point[Sprinklers],irrigation_sprinklers,2,FALSE))</f>
        <v/>
      </c>
      <c r="AU405" s="14" t="str">
        <f>IF(Point[Asset Group]="","",VLOOKUP(Point[System],irrigation_system,2,FALSE))</f>
        <v/>
      </c>
      <c r="AV405" s="14" t="str">
        <f>IF(Point[Asset Group]="","",VLOOKUP(Point[Status],irrigation_status,2,FALSE))</f>
        <v/>
      </c>
      <c r="AW405" s="11" t="str">
        <f>IF(Point[Date of manufacture]="","",Point[Date of manufacture])</f>
        <v/>
      </c>
      <c r="AX405" s="14" t="str">
        <f>IF(Point[Asset Group]="","",VLOOKUP(Point[Sign Purpose],sign_purpose,2,FALSE))</f>
        <v/>
      </c>
      <c r="AY405" s="14" t="str">
        <f>IF(Point[Asset Group]="","",VLOOKUP(Point[Sign Material],material_master,2,FALSE))</f>
        <v/>
      </c>
      <c r="AZ405" s="14" t="str">
        <f>IF(Point[Asset Group]="","",VLOOKUP(Point[Affixed To],sign_affix,2,FALSE))</f>
        <v/>
      </c>
      <c r="BA405" s="14" t="str">
        <f>IF(Point[Size HxB mm]="","",Point[Size HxB mm])</f>
        <v/>
      </c>
      <c r="BB405" s="14" t="str">
        <f>IF(Point[Height m]="","",Point[Height m])</f>
        <v/>
      </c>
      <c r="BC405" s="14" t="str">
        <f>IF(Point[Asset Group]="","",VLOOKUP(Point[Post Material],material_master,2,FALSE))</f>
        <v/>
      </c>
      <c r="BD405" s="14" t="str">
        <f>IF(Point[Asset Group]="","",VLOOKUP(Point[Post Number],number,2,FALSE))</f>
        <v/>
      </c>
      <c r="BE405" s="14" t="str">
        <f>IF(Point[Asset Group]="","",VLOOKUP(Point[Structure SubType],subdom_master_gdb,2,FALSE))</f>
        <v/>
      </c>
      <c r="BF405" s="14" t="str">
        <f>IF(Point[Area m2]="","",Point[Area m2])</f>
        <v/>
      </c>
      <c r="BG405" s="14" t="str">
        <f>IF(Point[Length m]="","",Point[Length m])</f>
        <v/>
      </c>
      <c r="BH405" s="14" t="str">
        <f>IF(Point[Width m]="","",Point[Width m])</f>
        <v/>
      </c>
      <c r="BI405" s="14" t="str">
        <f>IF(Point[Diameter m]="","",Point[Diameter m])</f>
        <v/>
      </c>
      <c r="BJ405" s="14" t="str">
        <f>IF(Point[Asset Group]="","",VLOOKUP(Point[Number of Pipes],number,2,FALSE))</f>
        <v/>
      </c>
      <c r="BK405" s="14" t="str">
        <f>IF(Point[Asset Group]="","",VLOOKUP(Point[Combined Name],2,FALSE))</f>
        <v/>
      </c>
      <c r="BL405" s="14" t="str">
        <f>IF(Point[Asset Group]="","",VLOOKUP(Point[Size Class],size_class,2,FALSE))</f>
        <v/>
      </c>
      <c r="BM405" s="14" t="str">
        <f>IF(Point[Asset Group]="","",VLOOKUP(Point[Age Class],age_class,2,FALSE))</f>
        <v/>
      </c>
      <c r="BN405" s="14" t="str">
        <f>IF(Point[Girth (cm)]="","",Point[Girth (cm)])</f>
        <v/>
      </c>
      <c r="BO405" s="14" t="str">
        <f>IF(Point[Crown Radius (m)]="","",Point[Crown Radius (m)])</f>
        <v/>
      </c>
      <c r="BP405" s="14" t="str">
        <f>IF(Point[Asset Group]="","",VLOOKUP(Point[Rooting Environment],root_enviro,2,FALSE))</f>
        <v/>
      </c>
      <c r="BQ405" s="14" t="str">
        <f>IF(Point[Asset Group]="","",VLOOKUP(Point[Tree Surround],tree_surround,2,FALSE))</f>
        <v/>
      </c>
      <c r="BR405" s="14" t="str">
        <f>IF(Point[Asset Group]="","",VLOOKUP(Point[Tree Grill],yes_no,2,FALSE))</f>
        <v/>
      </c>
      <c r="BS405" s="14" t="str">
        <f>IF(Point[Asset Group]="","",VLOOKUP(Point[Tree Location],tree_location,2,FALSE))</f>
        <v/>
      </c>
    </row>
    <row r="406" spans="1:71" s="3" customFormat="1" x14ac:dyDescent="0.2">
      <c r="A406" s="3" t="str">
        <f>IF(Point[DWG File Name]="","",Point[DWG File Name])</f>
        <v/>
      </c>
      <c r="B406" s="3" t="str">
        <f>IF(Point[DWG Layer Name]="","",Point[DWG Layer Name])</f>
        <v/>
      </c>
      <c r="C406" s="3" t="str">
        <f>IF(Point[DWG Handle]="","",Point[DWG Handle])</f>
        <v/>
      </c>
      <c r="D406" s="58" t="str">
        <f>IF(Point[X]="","",Point[X])</f>
        <v/>
      </c>
      <c r="E406" s="58" t="str">
        <f>IF(Point[Y]="","",Point[Y])</f>
        <v/>
      </c>
      <c r="F406" s="3" t="str">
        <f>IF(Point[Replacement Asset]="","",Point[Replacement Asset])</f>
        <v/>
      </c>
      <c r="G406" s="3" t="str">
        <f>IF(Point[Asset ID]="","",UPPER(Point[Asset ID]))</f>
        <v/>
      </c>
      <c r="H406" s="3" t="str">
        <f>IF(Point[Asset Group]="","",VLOOKUP(Point[Asset Group],asset_grp_pt,4,FALSE))</f>
        <v/>
      </c>
      <c r="I406" s="3" t="str">
        <f>IF(Point[Asset Group]="","",VLOOKUP(Point[Asset Group],asset_grp_pt,2,FALSE))</f>
        <v/>
      </c>
      <c r="J406" s="3" t="str">
        <f>IF(Point[Asset Group]="","",VLOOKUP(Point[Asset Group],asset_grp_pt,3,FALSE))</f>
        <v/>
      </c>
      <c r="K406" s="3" t="str">
        <f>IF(Point[Asset Group]="","",VLOOKUP(Point[Asset Type],type_master_list,2,FALSE))</f>
        <v/>
      </c>
      <c r="L406" s="3" t="str">
        <f>IF(Point[Asset Name]="","",PROPER(Point[Asset Name]))</f>
        <v/>
      </c>
      <c r="M406" s="11" t="str">
        <f>IF(Point[Install Date]="","",Point[Install Date])</f>
        <v/>
      </c>
      <c r="N406" s="11" t="str">
        <f>IF(Point[Note]="","",PROPER(Point[Note]))</f>
        <v/>
      </c>
      <c r="O406" s="11" t="str">
        <f>IF(Point[Resource Consent Number]="","",UPPER(Point[Resource Consent Number]))</f>
        <v/>
      </c>
      <c r="P406" s="53" t="str">
        <f>IF(Point[Asset Unit Cost]="","",Point[Asset Unit Cost])</f>
        <v/>
      </c>
      <c r="Q406" s="11" t="str">
        <f>IF(Point[Added By]="","",UPPER(Point[Added By]))</f>
        <v/>
      </c>
      <c r="R406" s="11" t="str">
        <f>IF(Point[Added Date]="","",Point[Added Date])</f>
        <v/>
      </c>
      <c r="S406" s="14" t="str">
        <f>IF(Point[Z COORD]="","",Point[Z COORD])</f>
        <v/>
      </c>
      <c r="T406" s="14" t="str">
        <f>IF(Point[Asset Description]="","",PROPER(Point[Asset Description]))</f>
        <v/>
      </c>
      <c r="U406" s="14" t="str">
        <f>IF(Point[[Artist ]]="","",PROPER(Point[[Artist ]]))</f>
        <v/>
      </c>
      <c r="V406" s="14" t="str">
        <f>IF(Point[Material Notes]="","",PROPER(Point[Material Notes]))</f>
        <v/>
      </c>
      <c r="W406" s="14" t="str">
        <f>IF(Point[Dimension Notes]="","",Point[Dimension Notes])</f>
        <v/>
      </c>
      <c r="X406" s="14" t="str">
        <f>IF(Point[List]="","",VLOOKUP(Point[Burner Number],number,2,FALSE))</f>
        <v/>
      </c>
      <c r="Y406" s="14" t="str">
        <f>IF(Point[List]="","",VLOOKUP(Point[Fuel],bbq_fuel,2,FALSE))</f>
        <v/>
      </c>
      <c r="Z406" s="14" t="str">
        <f>IF(Point[List]="","",VLOOKUP(Point[Cabinet Material],bbq_material,2,FALSE))</f>
        <v/>
      </c>
      <c r="AA406" s="14" t="str">
        <f>IF(Point[Asset Group]="","",VLOOKUP(Point[Manufacturer],manufacturer,2,FALSE))</f>
        <v/>
      </c>
      <c r="AB406" s="14" t="str">
        <f>IF(Point[Uinsex WC]="","",Point[Uinsex WC])</f>
        <v/>
      </c>
      <c r="AC406" s="14" t="str">
        <f>IF(Point[Female WC]="","",Point[Female WC])</f>
        <v/>
      </c>
      <c r="AD406" s="14" t="str">
        <f>IF(Point[Male WC]="","",Point[Male WC])</f>
        <v/>
      </c>
      <c r="AE406" s="14" t="str">
        <f>IF(Point[Urinal]="","",Point[Urinal])</f>
        <v/>
      </c>
      <c r="AF406" s="14" t="str">
        <f>IF(Point[Disabled Unisex]="","",Point[Disabled Unisex])</f>
        <v/>
      </c>
      <c r="AG406" s="14" t="str">
        <f>IF(Point[Disabled Female]="","",Point[Disabled Female])</f>
        <v/>
      </c>
      <c r="AH406" s="14" t="str">
        <f>IF(Point[Disabled Male]="","",Point[Disabled Male])</f>
        <v/>
      </c>
      <c r="AI406" s="14" t="str">
        <f>IF(Point[Asset Group]="","",VLOOKUP(Point[Handrail],yes_no,2,FALSE))</f>
        <v/>
      </c>
      <c r="AJ406" s="14" t="str">
        <f>IF(Point[Asset Group]="","",VLOOKUP(Point[Baby Changing],yes_no,2,FALSE))</f>
        <v/>
      </c>
      <c r="AK406" s="14" t="str">
        <f>IF(Point[Asset Group]="","",VLOOKUP(Point[Service Room],yes_no,2,FALSE))</f>
        <v/>
      </c>
      <c r="AL406" s="14" t="str">
        <f>IF(Point[Asset Group]="","",VLOOKUP(Point[Service Tap],service_tap,2,FALSE))</f>
        <v/>
      </c>
      <c r="AM406" s="14" t="str">
        <f>IF(Point[Asset Group]="","",VLOOKUP(Point[Heating Type],wc_heating,2,FALSE))</f>
        <v/>
      </c>
      <c r="AN406" s="14" t="str">
        <f>IF(Point[Asset Group]="","",VLOOKUP(Point[Power Supply],power_supply,2,FALSE))</f>
        <v/>
      </c>
      <c r="AO406" s="14" t="str">
        <f>IF(Point[Asset Group]="","",VLOOKUP(Point[Waste Water],waste_water,2,FALSE))</f>
        <v/>
      </c>
      <c r="AP406" s="14" t="str">
        <f>IF(Point[Asset Group]="","",VLOOKUP(Point[Furniture SubType],subdom_master_gdb,2,FALSE))</f>
        <v/>
      </c>
      <c r="AQ406" s="14" t="str">
        <f>IF(Point[Asset Group]="","",VLOOKUP(Point[Concrete Pad],yes_no,2,FALSE))</f>
        <v/>
      </c>
      <c r="AR406" s="14" t="str">
        <f>IF(Point[Asset Group]="","",VLOOKUP(Point[Material],material_master,2,FALSE))</f>
        <v/>
      </c>
      <c r="AS406" s="14" t="str">
        <f>IF(Point[Asset Group]="","",VLOOKUP(Point[Plumbing],irrigation_plumbing,2,FALSE))</f>
        <v/>
      </c>
      <c r="AT406" s="14" t="str">
        <f>IF(Point[Asset Group]="","",VLOOKUP(Point[Sprinklers],irrigation_sprinklers,2,FALSE))</f>
        <v/>
      </c>
      <c r="AU406" s="14" t="str">
        <f>IF(Point[Asset Group]="","",VLOOKUP(Point[System],irrigation_system,2,FALSE))</f>
        <v/>
      </c>
      <c r="AV406" s="14" t="str">
        <f>IF(Point[Asset Group]="","",VLOOKUP(Point[Status],irrigation_status,2,FALSE))</f>
        <v/>
      </c>
      <c r="AW406" s="11" t="str">
        <f>IF(Point[Date of manufacture]="","",Point[Date of manufacture])</f>
        <v/>
      </c>
      <c r="AX406" s="14" t="str">
        <f>IF(Point[Asset Group]="","",VLOOKUP(Point[Sign Purpose],sign_purpose,2,FALSE))</f>
        <v/>
      </c>
      <c r="AY406" s="14" t="str">
        <f>IF(Point[Asset Group]="","",VLOOKUP(Point[Sign Material],material_master,2,FALSE))</f>
        <v/>
      </c>
      <c r="AZ406" s="14" t="str">
        <f>IF(Point[Asset Group]="","",VLOOKUP(Point[Affixed To],sign_affix,2,FALSE))</f>
        <v/>
      </c>
      <c r="BA406" s="14" t="str">
        <f>IF(Point[Size HxB mm]="","",Point[Size HxB mm])</f>
        <v/>
      </c>
      <c r="BB406" s="14" t="str">
        <f>IF(Point[Height m]="","",Point[Height m])</f>
        <v/>
      </c>
      <c r="BC406" s="14" t="str">
        <f>IF(Point[Asset Group]="","",VLOOKUP(Point[Post Material],material_master,2,FALSE))</f>
        <v/>
      </c>
      <c r="BD406" s="14" t="str">
        <f>IF(Point[Asset Group]="","",VLOOKUP(Point[Post Number],number,2,FALSE))</f>
        <v/>
      </c>
      <c r="BE406" s="14" t="str">
        <f>IF(Point[Asset Group]="","",VLOOKUP(Point[Structure SubType],subdom_master_gdb,2,FALSE))</f>
        <v/>
      </c>
      <c r="BF406" s="14" t="str">
        <f>IF(Point[Area m2]="","",Point[Area m2])</f>
        <v/>
      </c>
      <c r="BG406" s="14" t="str">
        <f>IF(Point[Length m]="","",Point[Length m])</f>
        <v/>
      </c>
      <c r="BH406" s="14" t="str">
        <f>IF(Point[Width m]="","",Point[Width m])</f>
        <v/>
      </c>
      <c r="BI406" s="14" t="str">
        <f>IF(Point[Diameter m]="","",Point[Diameter m])</f>
        <v/>
      </c>
      <c r="BJ406" s="14" t="str">
        <f>IF(Point[Asset Group]="","",VLOOKUP(Point[Number of Pipes],number,2,FALSE))</f>
        <v/>
      </c>
      <c r="BK406" s="14" t="str">
        <f>IF(Point[Asset Group]="","",VLOOKUP(Point[Combined Name],2,FALSE))</f>
        <v/>
      </c>
      <c r="BL406" s="14" t="str">
        <f>IF(Point[Asset Group]="","",VLOOKUP(Point[Size Class],size_class,2,FALSE))</f>
        <v/>
      </c>
      <c r="BM406" s="14" t="str">
        <f>IF(Point[Asset Group]="","",VLOOKUP(Point[Age Class],age_class,2,FALSE))</f>
        <v/>
      </c>
      <c r="BN406" s="14" t="str">
        <f>IF(Point[Girth (cm)]="","",Point[Girth (cm)])</f>
        <v/>
      </c>
      <c r="BO406" s="14" t="str">
        <f>IF(Point[Crown Radius (m)]="","",Point[Crown Radius (m)])</f>
        <v/>
      </c>
      <c r="BP406" s="14" t="str">
        <f>IF(Point[Asset Group]="","",VLOOKUP(Point[Rooting Environment],root_enviro,2,FALSE))</f>
        <v/>
      </c>
      <c r="BQ406" s="14" t="str">
        <f>IF(Point[Asset Group]="","",VLOOKUP(Point[Tree Surround],tree_surround,2,FALSE))</f>
        <v/>
      </c>
      <c r="BR406" s="14" t="str">
        <f>IF(Point[Asset Group]="","",VLOOKUP(Point[Tree Grill],yes_no,2,FALSE))</f>
        <v/>
      </c>
      <c r="BS406" s="14" t="str">
        <f>IF(Point[Asset Group]="","",VLOOKUP(Point[Tree Location],tree_location,2,FALSE))</f>
        <v/>
      </c>
    </row>
    <row r="407" spans="1:71" s="3" customFormat="1" x14ac:dyDescent="0.2">
      <c r="A407" s="3" t="str">
        <f>IF(Point[DWG File Name]="","",Point[DWG File Name])</f>
        <v/>
      </c>
      <c r="B407" s="3" t="str">
        <f>IF(Point[DWG Layer Name]="","",Point[DWG Layer Name])</f>
        <v/>
      </c>
      <c r="C407" s="3" t="str">
        <f>IF(Point[DWG Handle]="","",Point[DWG Handle])</f>
        <v/>
      </c>
      <c r="D407" s="58" t="str">
        <f>IF(Point[X]="","",Point[X])</f>
        <v/>
      </c>
      <c r="E407" s="58" t="str">
        <f>IF(Point[Y]="","",Point[Y])</f>
        <v/>
      </c>
      <c r="F407" s="3" t="str">
        <f>IF(Point[Replacement Asset]="","",Point[Replacement Asset])</f>
        <v/>
      </c>
      <c r="G407" s="3" t="str">
        <f>IF(Point[Asset ID]="","",UPPER(Point[Asset ID]))</f>
        <v/>
      </c>
      <c r="H407" s="3" t="str">
        <f>IF(Point[Asset Group]="","",VLOOKUP(Point[Asset Group],asset_grp_pt,4,FALSE))</f>
        <v/>
      </c>
      <c r="I407" s="3" t="str">
        <f>IF(Point[Asset Group]="","",VLOOKUP(Point[Asset Group],asset_grp_pt,2,FALSE))</f>
        <v/>
      </c>
      <c r="J407" s="3" t="str">
        <f>IF(Point[Asset Group]="","",VLOOKUP(Point[Asset Group],asset_grp_pt,3,FALSE))</f>
        <v/>
      </c>
      <c r="K407" s="3" t="str">
        <f>IF(Point[Asset Group]="","",VLOOKUP(Point[Asset Type],type_master_list,2,FALSE))</f>
        <v/>
      </c>
      <c r="L407" s="3" t="str">
        <f>IF(Point[Asset Name]="","",PROPER(Point[Asset Name]))</f>
        <v/>
      </c>
      <c r="M407" s="11" t="str">
        <f>IF(Point[Install Date]="","",Point[Install Date])</f>
        <v/>
      </c>
      <c r="N407" s="11" t="str">
        <f>IF(Point[Note]="","",PROPER(Point[Note]))</f>
        <v/>
      </c>
      <c r="O407" s="11" t="str">
        <f>IF(Point[Resource Consent Number]="","",UPPER(Point[Resource Consent Number]))</f>
        <v/>
      </c>
      <c r="P407" s="53" t="str">
        <f>IF(Point[Asset Unit Cost]="","",Point[Asset Unit Cost])</f>
        <v/>
      </c>
      <c r="Q407" s="11" t="str">
        <f>IF(Point[Added By]="","",UPPER(Point[Added By]))</f>
        <v/>
      </c>
      <c r="R407" s="11" t="str">
        <f>IF(Point[Added Date]="","",Point[Added Date])</f>
        <v/>
      </c>
      <c r="S407" s="14" t="str">
        <f>IF(Point[Z COORD]="","",Point[Z COORD])</f>
        <v/>
      </c>
      <c r="T407" s="14" t="str">
        <f>IF(Point[Asset Description]="","",PROPER(Point[Asset Description]))</f>
        <v/>
      </c>
      <c r="U407" s="14" t="str">
        <f>IF(Point[[Artist ]]="","",PROPER(Point[[Artist ]]))</f>
        <v/>
      </c>
      <c r="V407" s="14" t="str">
        <f>IF(Point[Material Notes]="","",PROPER(Point[Material Notes]))</f>
        <v/>
      </c>
      <c r="W407" s="14" t="str">
        <f>IF(Point[Dimension Notes]="","",Point[Dimension Notes])</f>
        <v/>
      </c>
      <c r="X407" s="14" t="str">
        <f>IF(Point[List]="","",VLOOKUP(Point[Burner Number],number,2,FALSE))</f>
        <v/>
      </c>
      <c r="Y407" s="14" t="str">
        <f>IF(Point[List]="","",VLOOKUP(Point[Fuel],bbq_fuel,2,FALSE))</f>
        <v/>
      </c>
      <c r="Z407" s="14" t="str">
        <f>IF(Point[List]="","",VLOOKUP(Point[Cabinet Material],bbq_material,2,FALSE))</f>
        <v/>
      </c>
      <c r="AA407" s="14" t="str">
        <f>IF(Point[Asset Group]="","",VLOOKUP(Point[Manufacturer],manufacturer,2,FALSE))</f>
        <v/>
      </c>
      <c r="AB407" s="14" t="str">
        <f>IF(Point[Uinsex WC]="","",Point[Uinsex WC])</f>
        <v/>
      </c>
      <c r="AC407" s="14" t="str">
        <f>IF(Point[Female WC]="","",Point[Female WC])</f>
        <v/>
      </c>
      <c r="AD407" s="14" t="str">
        <f>IF(Point[Male WC]="","",Point[Male WC])</f>
        <v/>
      </c>
      <c r="AE407" s="14" t="str">
        <f>IF(Point[Urinal]="","",Point[Urinal])</f>
        <v/>
      </c>
      <c r="AF407" s="14" t="str">
        <f>IF(Point[Disabled Unisex]="","",Point[Disabled Unisex])</f>
        <v/>
      </c>
      <c r="AG407" s="14" t="str">
        <f>IF(Point[Disabled Female]="","",Point[Disabled Female])</f>
        <v/>
      </c>
      <c r="AH407" s="14" t="str">
        <f>IF(Point[Disabled Male]="","",Point[Disabled Male])</f>
        <v/>
      </c>
      <c r="AI407" s="14" t="str">
        <f>IF(Point[Asset Group]="","",VLOOKUP(Point[Handrail],yes_no,2,FALSE))</f>
        <v/>
      </c>
      <c r="AJ407" s="14" t="str">
        <f>IF(Point[Asset Group]="","",VLOOKUP(Point[Baby Changing],yes_no,2,FALSE))</f>
        <v/>
      </c>
      <c r="AK407" s="14" t="str">
        <f>IF(Point[Asset Group]="","",VLOOKUP(Point[Service Room],yes_no,2,FALSE))</f>
        <v/>
      </c>
      <c r="AL407" s="14" t="str">
        <f>IF(Point[Asset Group]="","",VLOOKUP(Point[Service Tap],service_tap,2,FALSE))</f>
        <v/>
      </c>
      <c r="AM407" s="14" t="str">
        <f>IF(Point[Asset Group]="","",VLOOKUP(Point[Heating Type],wc_heating,2,FALSE))</f>
        <v/>
      </c>
      <c r="AN407" s="14" t="str">
        <f>IF(Point[Asset Group]="","",VLOOKUP(Point[Power Supply],power_supply,2,FALSE))</f>
        <v/>
      </c>
      <c r="AO407" s="14" t="str">
        <f>IF(Point[Asset Group]="","",VLOOKUP(Point[Waste Water],waste_water,2,FALSE))</f>
        <v/>
      </c>
      <c r="AP407" s="14" t="str">
        <f>IF(Point[Asset Group]="","",VLOOKUP(Point[Furniture SubType],subdom_master_gdb,2,FALSE))</f>
        <v/>
      </c>
      <c r="AQ407" s="14" t="str">
        <f>IF(Point[Asset Group]="","",VLOOKUP(Point[Concrete Pad],yes_no,2,FALSE))</f>
        <v/>
      </c>
      <c r="AR407" s="14" t="str">
        <f>IF(Point[Asset Group]="","",VLOOKUP(Point[Material],material_master,2,FALSE))</f>
        <v/>
      </c>
      <c r="AS407" s="14" t="str">
        <f>IF(Point[Asset Group]="","",VLOOKUP(Point[Plumbing],irrigation_plumbing,2,FALSE))</f>
        <v/>
      </c>
      <c r="AT407" s="14" t="str">
        <f>IF(Point[Asset Group]="","",VLOOKUP(Point[Sprinklers],irrigation_sprinklers,2,FALSE))</f>
        <v/>
      </c>
      <c r="AU407" s="14" t="str">
        <f>IF(Point[Asset Group]="","",VLOOKUP(Point[System],irrigation_system,2,FALSE))</f>
        <v/>
      </c>
      <c r="AV407" s="14" t="str">
        <f>IF(Point[Asset Group]="","",VLOOKUP(Point[Status],irrigation_status,2,FALSE))</f>
        <v/>
      </c>
      <c r="AW407" s="11" t="str">
        <f>IF(Point[Date of manufacture]="","",Point[Date of manufacture])</f>
        <v/>
      </c>
      <c r="AX407" s="14" t="str">
        <f>IF(Point[Asset Group]="","",VLOOKUP(Point[Sign Purpose],sign_purpose,2,FALSE))</f>
        <v/>
      </c>
      <c r="AY407" s="14" t="str">
        <f>IF(Point[Asset Group]="","",VLOOKUP(Point[Sign Material],material_master,2,FALSE))</f>
        <v/>
      </c>
      <c r="AZ407" s="14" t="str">
        <f>IF(Point[Asset Group]="","",VLOOKUP(Point[Affixed To],sign_affix,2,FALSE))</f>
        <v/>
      </c>
      <c r="BA407" s="14" t="str">
        <f>IF(Point[Size HxB mm]="","",Point[Size HxB mm])</f>
        <v/>
      </c>
      <c r="BB407" s="14" t="str">
        <f>IF(Point[Height m]="","",Point[Height m])</f>
        <v/>
      </c>
      <c r="BC407" s="14" t="str">
        <f>IF(Point[Asset Group]="","",VLOOKUP(Point[Post Material],material_master,2,FALSE))</f>
        <v/>
      </c>
      <c r="BD407" s="14" t="str">
        <f>IF(Point[Asset Group]="","",VLOOKUP(Point[Post Number],number,2,FALSE))</f>
        <v/>
      </c>
      <c r="BE407" s="14" t="str">
        <f>IF(Point[Asset Group]="","",VLOOKUP(Point[Structure SubType],subdom_master_gdb,2,FALSE))</f>
        <v/>
      </c>
      <c r="BF407" s="14" t="str">
        <f>IF(Point[Area m2]="","",Point[Area m2])</f>
        <v/>
      </c>
      <c r="BG407" s="14" t="str">
        <f>IF(Point[Length m]="","",Point[Length m])</f>
        <v/>
      </c>
      <c r="BH407" s="14" t="str">
        <f>IF(Point[Width m]="","",Point[Width m])</f>
        <v/>
      </c>
      <c r="BI407" s="14" t="str">
        <f>IF(Point[Diameter m]="","",Point[Diameter m])</f>
        <v/>
      </c>
      <c r="BJ407" s="14" t="str">
        <f>IF(Point[Asset Group]="","",VLOOKUP(Point[Number of Pipes],number,2,FALSE))</f>
        <v/>
      </c>
      <c r="BK407" s="14" t="str">
        <f>IF(Point[Asset Group]="","",VLOOKUP(Point[Combined Name],2,FALSE))</f>
        <v/>
      </c>
      <c r="BL407" s="14" t="str">
        <f>IF(Point[Asset Group]="","",VLOOKUP(Point[Size Class],size_class,2,FALSE))</f>
        <v/>
      </c>
      <c r="BM407" s="14" t="str">
        <f>IF(Point[Asset Group]="","",VLOOKUP(Point[Age Class],age_class,2,FALSE))</f>
        <v/>
      </c>
      <c r="BN407" s="14" t="str">
        <f>IF(Point[Girth (cm)]="","",Point[Girth (cm)])</f>
        <v/>
      </c>
      <c r="BO407" s="14" t="str">
        <f>IF(Point[Crown Radius (m)]="","",Point[Crown Radius (m)])</f>
        <v/>
      </c>
      <c r="BP407" s="14" t="str">
        <f>IF(Point[Asset Group]="","",VLOOKUP(Point[Rooting Environment],root_enviro,2,FALSE))</f>
        <v/>
      </c>
      <c r="BQ407" s="14" t="str">
        <f>IF(Point[Asset Group]="","",VLOOKUP(Point[Tree Surround],tree_surround,2,FALSE))</f>
        <v/>
      </c>
      <c r="BR407" s="14" t="str">
        <f>IF(Point[Asset Group]="","",VLOOKUP(Point[Tree Grill],yes_no,2,FALSE))</f>
        <v/>
      </c>
      <c r="BS407" s="14" t="str">
        <f>IF(Point[Asset Group]="","",VLOOKUP(Point[Tree Location],tree_location,2,FALSE))</f>
        <v/>
      </c>
    </row>
    <row r="408" spans="1:71" s="3" customFormat="1" x14ac:dyDescent="0.2">
      <c r="A408" s="3" t="str">
        <f>IF(Point[DWG File Name]="","",Point[DWG File Name])</f>
        <v/>
      </c>
      <c r="B408" s="3" t="str">
        <f>IF(Point[DWG Layer Name]="","",Point[DWG Layer Name])</f>
        <v/>
      </c>
      <c r="C408" s="3" t="str">
        <f>IF(Point[DWG Handle]="","",Point[DWG Handle])</f>
        <v/>
      </c>
      <c r="D408" s="58" t="str">
        <f>IF(Point[X]="","",Point[X])</f>
        <v/>
      </c>
      <c r="E408" s="58" t="str">
        <f>IF(Point[Y]="","",Point[Y])</f>
        <v/>
      </c>
      <c r="F408" s="3" t="str">
        <f>IF(Point[Replacement Asset]="","",Point[Replacement Asset])</f>
        <v/>
      </c>
      <c r="G408" s="3" t="str">
        <f>IF(Point[Asset ID]="","",UPPER(Point[Asset ID]))</f>
        <v/>
      </c>
      <c r="H408" s="3" t="str">
        <f>IF(Point[Asset Group]="","",VLOOKUP(Point[Asset Group],asset_grp_pt,4,FALSE))</f>
        <v/>
      </c>
      <c r="I408" s="3" t="str">
        <f>IF(Point[Asset Group]="","",VLOOKUP(Point[Asset Group],asset_grp_pt,2,FALSE))</f>
        <v/>
      </c>
      <c r="J408" s="3" t="str">
        <f>IF(Point[Asset Group]="","",VLOOKUP(Point[Asset Group],asset_grp_pt,3,FALSE))</f>
        <v/>
      </c>
      <c r="K408" s="3" t="str">
        <f>IF(Point[Asset Group]="","",VLOOKUP(Point[Asset Type],type_master_list,2,FALSE))</f>
        <v/>
      </c>
      <c r="L408" s="3" t="str">
        <f>IF(Point[Asset Name]="","",PROPER(Point[Asset Name]))</f>
        <v/>
      </c>
      <c r="M408" s="11" t="str">
        <f>IF(Point[Install Date]="","",Point[Install Date])</f>
        <v/>
      </c>
      <c r="N408" s="11" t="str">
        <f>IF(Point[Note]="","",PROPER(Point[Note]))</f>
        <v/>
      </c>
      <c r="O408" s="11" t="str">
        <f>IF(Point[Resource Consent Number]="","",UPPER(Point[Resource Consent Number]))</f>
        <v/>
      </c>
      <c r="P408" s="53" t="str">
        <f>IF(Point[Asset Unit Cost]="","",Point[Asset Unit Cost])</f>
        <v/>
      </c>
      <c r="Q408" s="11" t="str">
        <f>IF(Point[Added By]="","",UPPER(Point[Added By]))</f>
        <v/>
      </c>
      <c r="R408" s="11" t="str">
        <f>IF(Point[Added Date]="","",Point[Added Date])</f>
        <v/>
      </c>
      <c r="S408" s="14" t="str">
        <f>IF(Point[Z COORD]="","",Point[Z COORD])</f>
        <v/>
      </c>
      <c r="T408" s="14" t="str">
        <f>IF(Point[Asset Description]="","",PROPER(Point[Asset Description]))</f>
        <v/>
      </c>
      <c r="U408" s="14" t="str">
        <f>IF(Point[[Artist ]]="","",PROPER(Point[[Artist ]]))</f>
        <v/>
      </c>
      <c r="V408" s="14" t="str">
        <f>IF(Point[Material Notes]="","",PROPER(Point[Material Notes]))</f>
        <v/>
      </c>
      <c r="W408" s="14" t="str">
        <f>IF(Point[Dimension Notes]="","",Point[Dimension Notes])</f>
        <v/>
      </c>
      <c r="X408" s="14" t="str">
        <f>IF(Point[List]="","",VLOOKUP(Point[Burner Number],number,2,FALSE))</f>
        <v/>
      </c>
      <c r="Y408" s="14" t="str">
        <f>IF(Point[List]="","",VLOOKUP(Point[Fuel],bbq_fuel,2,FALSE))</f>
        <v/>
      </c>
      <c r="Z408" s="14" t="str">
        <f>IF(Point[List]="","",VLOOKUP(Point[Cabinet Material],bbq_material,2,FALSE))</f>
        <v/>
      </c>
      <c r="AA408" s="14" t="str">
        <f>IF(Point[Asset Group]="","",VLOOKUP(Point[Manufacturer],manufacturer,2,FALSE))</f>
        <v/>
      </c>
      <c r="AB408" s="14" t="str">
        <f>IF(Point[Uinsex WC]="","",Point[Uinsex WC])</f>
        <v/>
      </c>
      <c r="AC408" s="14" t="str">
        <f>IF(Point[Female WC]="","",Point[Female WC])</f>
        <v/>
      </c>
      <c r="AD408" s="14" t="str">
        <f>IF(Point[Male WC]="","",Point[Male WC])</f>
        <v/>
      </c>
      <c r="AE408" s="14" t="str">
        <f>IF(Point[Urinal]="","",Point[Urinal])</f>
        <v/>
      </c>
      <c r="AF408" s="14" t="str">
        <f>IF(Point[Disabled Unisex]="","",Point[Disabled Unisex])</f>
        <v/>
      </c>
      <c r="AG408" s="14" t="str">
        <f>IF(Point[Disabled Female]="","",Point[Disabled Female])</f>
        <v/>
      </c>
      <c r="AH408" s="14" t="str">
        <f>IF(Point[Disabled Male]="","",Point[Disabled Male])</f>
        <v/>
      </c>
      <c r="AI408" s="14" t="str">
        <f>IF(Point[Asset Group]="","",VLOOKUP(Point[Handrail],yes_no,2,FALSE))</f>
        <v/>
      </c>
      <c r="AJ408" s="14" t="str">
        <f>IF(Point[Asset Group]="","",VLOOKUP(Point[Baby Changing],yes_no,2,FALSE))</f>
        <v/>
      </c>
      <c r="AK408" s="14" t="str">
        <f>IF(Point[Asset Group]="","",VLOOKUP(Point[Service Room],yes_no,2,FALSE))</f>
        <v/>
      </c>
      <c r="AL408" s="14" t="str">
        <f>IF(Point[Asset Group]="","",VLOOKUP(Point[Service Tap],service_tap,2,FALSE))</f>
        <v/>
      </c>
      <c r="AM408" s="14" t="str">
        <f>IF(Point[Asset Group]="","",VLOOKUP(Point[Heating Type],wc_heating,2,FALSE))</f>
        <v/>
      </c>
      <c r="AN408" s="14" t="str">
        <f>IF(Point[Asset Group]="","",VLOOKUP(Point[Power Supply],power_supply,2,FALSE))</f>
        <v/>
      </c>
      <c r="AO408" s="14" t="str">
        <f>IF(Point[Asset Group]="","",VLOOKUP(Point[Waste Water],waste_water,2,FALSE))</f>
        <v/>
      </c>
      <c r="AP408" s="14" t="str">
        <f>IF(Point[Asset Group]="","",VLOOKUP(Point[Furniture SubType],subdom_master_gdb,2,FALSE))</f>
        <v/>
      </c>
      <c r="AQ408" s="14" t="str">
        <f>IF(Point[Asset Group]="","",VLOOKUP(Point[Concrete Pad],yes_no,2,FALSE))</f>
        <v/>
      </c>
      <c r="AR408" s="14" t="str">
        <f>IF(Point[Asset Group]="","",VLOOKUP(Point[Material],material_master,2,FALSE))</f>
        <v/>
      </c>
      <c r="AS408" s="14" t="str">
        <f>IF(Point[Asset Group]="","",VLOOKUP(Point[Plumbing],irrigation_plumbing,2,FALSE))</f>
        <v/>
      </c>
      <c r="AT408" s="14" t="str">
        <f>IF(Point[Asset Group]="","",VLOOKUP(Point[Sprinklers],irrigation_sprinklers,2,FALSE))</f>
        <v/>
      </c>
      <c r="AU408" s="14" t="str">
        <f>IF(Point[Asset Group]="","",VLOOKUP(Point[System],irrigation_system,2,FALSE))</f>
        <v/>
      </c>
      <c r="AV408" s="14" t="str">
        <f>IF(Point[Asset Group]="","",VLOOKUP(Point[Status],irrigation_status,2,FALSE))</f>
        <v/>
      </c>
      <c r="AW408" s="11" t="str">
        <f>IF(Point[Date of manufacture]="","",Point[Date of manufacture])</f>
        <v/>
      </c>
      <c r="AX408" s="14" t="str">
        <f>IF(Point[Asset Group]="","",VLOOKUP(Point[Sign Purpose],sign_purpose,2,FALSE))</f>
        <v/>
      </c>
      <c r="AY408" s="14" t="str">
        <f>IF(Point[Asset Group]="","",VLOOKUP(Point[Sign Material],material_master,2,FALSE))</f>
        <v/>
      </c>
      <c r="AZ408" s="14" t="str">
        <f>IF(Point[Asset Group]="","",VLOOKUP(Point[Affixed To],sign_affix,2,FALSE))</f>
        <v/>
      </c>
      <c r="BA408" s="14" t="str">
        <f>IF(Point[Size HxB mm]="","",Point[Size HxB mm])</f>
        <v/>
      </c>
      <c r="BB408" s="14" t="str">
        <f>IF(Point[Height m]="","",Point[Height m])</f>
        <v/>
      </c>
      <c r="BC408" s="14" t="str">
        <f>IF(Point[Asset Group]="","",VLOOKUP(Point[Post Material],material_master,2,FALSE))</f>
        <v/>
      </c>
      <c r="BD408" s="14" t="str">
        <f>IF(Point[Asset Group]="","",VLOOKUP(Point[Post Number],number,2,FALSE))</f>
        <v/>
      </c>
      <c r="BE408" s="14" t="str">
        <f>IF(Point[Asset Group]="","",VLOOKUP(Point[Structure SubType],subdom_master_gdb,2,FALSE))</f>
        <v/>
      </c>
      <c r="BF408" s="14" t="str">
        <f>IF(Point[Area m2]="","",Point[Area m2])</f>
        <v/>
      </c>
      <c r="BG408" s="14" t="str">
        <f>IF(Point[Length m]="","",Point[Length m])</f>
        <v/>
      </c>
      <c r="BH408" s="14" t="str">
        <f>IF(Point[Width m]="","",Point[Width m])</f>
        <v/>
      </c>
      <c r="BI408" s="14" t="str">
        <f>IF(Point[Diameter m]="","",Point[Diameter m])</f>
        <v/>
      </c>
      <c r="BJ408" s="14" t="str">
        <f>IF(Point[Asset Group]="","",VLOOKUP(Point[Number of Pipes],number,2,FALSE))</f>
        <v/>
      </c>
      <c r="BK408" s="14" t="str">
        <f>IF(Point[Asset Group]="","",VLOOKUP(Point[Combined Name],2,FALSE))</f>
        <v/>
      </c>
      <c r="BL408" s="14" t="str">
        <f>IF(Point[Asset Group]="","",VLOOKUP(Point[Size Class],size_class,2,FALSE))</f>
        <v/>
      </c>
      <c r="BM408" s="14" t="str">
        <f>IF(Point[Asset Group]="","",VLOOKUP(Point[Age Class],age_class,2,FALSE))</f>
        <v/>
      </c>
      <c r="BN408" s="14" t="str">
        <f>IF(Point[Girth (cm)]="","",Point[Girth (cm)])</f>
        <v/>
      </c>
      <c r="BO408" s="14" t="str">
        <f>IF(Point[Crown Radius (m)]="","",Point[Crown Radius (m)])</f>
        <v/>
      </c>
      <c r="BP408" s="14" t="str">
        <f>IF(Point[Asset Group]="","",VLOOKUP(Point[Rooting Environment],root_enviro,2,FALSE))</f>
        <v/>
      </c>
      <c r="BQ408" s="14" t="str">
        <f>IF(Point[Asset Group]="","",VLOOKUP(Point[Tree Surround],tree_surround,2,FALSE))</f>
        <v/>
      </c>
      <c r="BR408" s="14" t="str">
        <f>IF(Point[Asset Group]="","",VLOOKUP(Point[Tree Grill],yes_no,2,FALSE))</f>
        <v/>
      </c>
      <c r="BS408" s="14" t="str">
        <f>IF(Point[Asset Group]="","",VLOOKUP(Point[Tree Location],tree_location,2,FALSE))</f>
        <v/>
      </c>
    </row>
    <row r="409" spans="1:71" s="3" customFormat="1" x14ac:dyDescent="0.2">
      <c r="A409" s="3" t="str">
        <f>IF(Point[DWG File Name]="","",Point[DWG File Name])</f>
        <v/>
      </c>
      <c r="B409" s="3" t="str">
        <f>IF(Point[DWG Layer Name]="","",Point[DWG Layer Name])</f>
        <v/>
      </c>
      <c r="C409" s="3" t="str">
        <f>IF(Point[DWG Handle]="","",Point[DWG Handle])</f>
        <v/>
      </c>
      <c r="D409" s="58" t="str">
        <f>IF(Point[X]="","",Point[X])</f>
        <v/>
      </c>
      <c r="E409" s="58" t="str">
        <f>IF(Point[Y]="","",Point[Y])</f>
        <v/>
      </c>
      <c r="F409" s="3" t="str">
        <f>IF(Point[Replacement Asset]="","",Point[Replacement Asset])</f>
        <v/>
      </c>
      <c r="G409" s="3" t="str">
        <f>IF(Point[Asset ID]="","",UPPER(Point[Asset ID]))</f>
        <v/>
      </c>
      <c r="H409" s="3" t="str">
        <f>IF(Point[Asset Group]="","",VLOOKUP(Point[Asset Group],asset_grp_pt,4,FALSE))</f>
        <v/>
      </c>
      <c r="I409" s="3" t="str">
        <f>IF(Point[Asset Group]="","",VLOOKUP(Point[Asset Group],asset_grp_pt,2,FALSE))</f>
        <v/>
      </c>
      <c r="J409" s="3" t="str">
        <f>IF(Point[Asset Group]="","",VLOOKUP(Point[Asset Group],asset_grp_pt,3,FALSE))</f>
        <v/>
      </c>
      <c r="K409" s="3" t="str">
        <f>IF(Point[Asset Group]="","",VLOOKUP(Point[Asset Type],type_master_list,2,FALSE))</f>
        <v/>
      </c>
      <c r="L409" s="3" t="str">
        <f>IF(Point[Asset Name]="","",PROPER(Point[Asset Name]))</f>
        <v/>
      </c>
      <c r="M409" s="11" t="str">
        <f>IF(Point[Install Date]="","",Point[Install Date])</f>
        <v/>
      </c>
      <c r="N409" s="11" t="str">
        <f>IF(Point[Note]="","",PROPER(Point[Note]))</f>
        <v/>
      </c>
      <c r="O409" s="11" t="str">
        <f>IF(Point[Resource Consent Number]="","",UPPER(Point[Resource Consent Number]))</f>
        <v/>
      </c>
      <c r="P409" s="53" t="str">
        <f>IF(Point[Asset Unit Cost]="","",Point[Asset Unit Cost])</f>
        <v/>
      </c>
      <c r="Q409" s="11" t="str">
        <f>IF(Point[Added By]="","",UPPER(Point[Added By]))</f>
        <v/>
      </c>
      <c r="R409" s="11" t="str">
        <f>IF(Point[Added Date]="","",Point[Added Date])</f>
        <v/>
      </c>
      <c r="S409" s="14" t="str">
        <f>IF(Point[Z COORD]="","",Point[Z COORD])</f>
        <v/>
      </c>
      <c r="T409" s="14" t="str">
        <f>IF(Point[Asset Description]="","",PROPER(Point[Asset Description]))</f>
        <v/>
      </c>
      <c r="U409" s="14" t="str">
        <f>IF(Point[[Artist ]]="","",PROPER(Point[[Artist ]]))</f>
        <v/>
      </c>
      <c r="V409" s="14" t="str">
        <f>IF(Point[Material Notes]="","",PROPER(Point[Material Notes]))</f>
        <v/>
      </c>
      <c r="W409" s="14" t="str">
        <f>IF(Point[Dimension Notes]="","",Point[Dimension Notes])</f>
        <v/>
      </c>
      <c r="X409" s="14" t="str">
        <f>IF(Point[List]="","",VLOOKUP(Point[Burner Number],number,2,FALSE))</f>
        <v/>
      </c>
      <c r="Y409" s="14" t="str">
        <f>IF(Point[List]="","",VLOOKUP(Point[Fuel],bbq_fuel,2,FALSE))</f>
        <v/>
      </c>
      <c r="Z409" s="14" t="str">
        <f>IF(Point[List]="","",VLOOKUP(Point[Cabinet Material],bbq_material,2,FALSE))</f>
        <v/>
      </c>
      <c r="AA409" s="14" t="str">
        <f>IF(Point[Asset Group]="","",VLOOKUP(Point[Manufacturer],manufacturer,2,FALSE))</f>
        <v/>
      </c>
      <c r="AB409" s="14" t="str">
        <f>IF(Point[Uinsex WC]="","",Point[Uinsex WC])</f>
        <v/>
      </c>
      <c r="AC409" s="14" t="str">
        <f>IF(Point[Female WC]="","",Point[Female WC])</f>
        <v/>
      </c>
      <c r="AD409" s="14" t="str">
        <f>IF(Point[Male WC]="","",Point[Male WC])</f>
        <v/>
      </c>
      <c r="AE409" s="14" t="str">
        <f>IF(Point[Urinal]="","",Point[Urinal])</f>
        <v/>
      </c>
      <c r="AF409" s="14" t="str">
        <f>IF(Point[Disabled Unisex]="","",Point[Disabled Unisex])</f>
        <v/>
      </c>
      <c r="AG409" s="14" t="str">
        <f>IF(Point[Disabled Female]="","",Point[Disabled Female])</f>
        <v/>
      </c>
      <c r="AH409" s="14" t="str">
        <f>IF(Point[Disabled Male]="","",Point[Disabled Male])</f>
        <v/>
      </c>
      <c r="AI409" s="14" t="str">
        <f>IF(Point[Asset Group]="","",VLOOKUP(Point[Handrail],yes_no,2,FALSE))</f>
        <v/>
      </c>
      <c r="AJ409" s="14" t="str">
        <f>IF(Point[Asset Group]="","",VLOOKUP(Point[Baby Changing],yes_no,2,FALSE))</f>
        <v/>
      </c>
      <c r="AK409" s="14" t="str">
        <f>IF(Point[Asset Group]="","",VLOOKUP(Point[Service Room],yes_no,2,FALSE))</f>
        <v/>
      </c>
      <c r="AL409" s="14" t="str">
        <f>IF(Point[Asset Group]="","",VLOOKUP(Point[Service Tap],service_tap,2,FALSE))</f>
        <v/>
      </c>
      <c r="AM409" s="14" t="str">
        <f>IF(Point[Asset Group]="","",VLOOKUP(Point[Heating Type],wc_heating,2,FALSE))</f>
        <v/>
      </c>
      <c r="AN409" s="14" t="str">
        <f>IF(Point[Asset Group]="","",VLOOKUP(Point[Power Supply],power_supply,2,FALSE))</f>
        <v/>
      </c>
      <c r="AO409" s="14" t="str">
        <f>IF(Point[Asset Group]="","",VLOOKUP(Point[Waste Water],waste_water,2,FALSE))</f>
        <v/>
      </c>
      <c r="AP409" s="14" t="str">
        <f>IF(Point[Asset Group]="","",VLOOKUP(Point[Furniture SubType],subdom_master_gdb,2,FALSE))</f>
        <v/>
      </c>
      <c r="AQ409" s="14" t="str">
        <f>IF(Point[Asset Group]="","",VLOOKUP(Point[Concrete Pad],yes_no,2,FALSE))</f>
        <v/>
      </c>
      <c r="AR409" s="14" t="str">
        <f>IF(Point[Asset Group]="","",VLOOKUP(Point[Material],material_master,2,FALSE))</f>
        <v/>
      </c>
      <c r="AS409" s="14" t="str">
        <f>IF(Point[Asset Group]="","",VLOOKUP(Point[Plumbing],irrigation_plumbing,2,FALSE))</f>
        <v/>
      </c>
      <c r="AT409" s="14" t="str">
        <f>IF(Point[Asset Group]="","",VLOOKUP(Point[Sprinklers],irrigation_sprinklers,2,FALSE))</f>
        <v/>
      </c>
      <c r="AU409" s="14" t="str">
        <f>IF(Point[Asset Group]="","",VLOOKUP(Point[System],irrigation_system,2,FALSE))</f>
        <v/>
      </c>
      <c r="AV409" s="14" t="str">
        <f>IF(Point[Asset Group]="","",VLOOKUP(Point[Status],irrigation_status,2,FALSE))</f>
        <v/>
      </c>
      <c r="AW409" s="11" t="str">
        <f>IF(Point[Date of manufacture]="","",Point[Date of manufacture])</f>
        <v/>
      </c>
      <c r="AX409" s="14" t="str">
        <f>IF(Point[Asset Group]="","",VLOOKUP(Point[Sign Purpose],sign_purpose,2,FALSE))</f>
        <v/>
      </c>
      <c r="AY409" s="14" t="str">
        <f>IF(Point[Asset Group]="","",VLOOKUP(Point[Sign Material],material_master,2,FALSE))</f>
        <v/>
      </c>
      <c r="AZ409" s="14" t="str">
        <f>IF(Point[Asset Group]="","",VLOOKUP(Point[Affixed To],sign_affix,2,FALSE))</f>
        <v/>
      </c>
      <c r="BA409" s="14" t="str">
        <f>IF(Point[Size HxB mm]="","",Point[Size HxB mm])</f>
        <v/>
      </c>
      <c r="BB409" s="14" t="str">
        <f>IF(Point[Height m]="","",Point[Height m])</f>
        <v/>
      </c>
      <c r="BC409" s="14" t="str">
        <f>IF(Point[Asset Group]="","",VLOOKUP(Point[Post Material],material_master,2,FALSE))</f>
        <v/>
      </c>
      <c r="BD409" s="14" t="str">
        <f>IF(Point[Asset Group]="","",VLOOKUP(Point[Post Number],number,2,FALSE))</f>
        <v/>
      </c>
      <c r="BE409" s="14" t="str">
        <f>IF(Point[Asset Group]="","",VLOOKUP(Point[Structure SubType],subdom_master_gdb,2,FALSE))</f>
        <v/>
      </c>
      <c r="BF409" s="14" t="str">
        <f>IF(Point[Area m2]="","",Point[Area m2])</f>
        <v/>
      </c>
      <c r="BG409" s="14" t="str">
        <f>IF(Point[Length m]="","",Point[Length m])</f>
        <v/>
      </c>
      <c r="BH409" s="14" t="str">
        <f>IF(Point[Width m]="","",Point[Width m])</f>
        <v/>
      </c>
      <c r="BI409" s="14" t="str">
        <f>IF(Point[Diameter m]="","",Point[Diameter m])</f>
        <v/>
      </c>
      <c r="BJ409" s="14" t="str">
        <f>IF(Point[Asset Group]="","",VLOOKUP(Point[Number of Pipes],number,2,FALSE))</f>
        <v/>
      </c>
      <c r="BK409" s="14" t="str">
        <f>IF(Point[Asset Group]="","",VLOOKUP(Point[Combined Name],2,FALSE))</f>
        <v/>
      </c>
      <c r="BL409" s="14" t="str">
        <f>IF(Point[Asset Group]="","",VLOOKUP(Point[Size Class],size_class,2,FALSE))</f>
        <v/>
      </c>
      <c r="BM409" s="14" t="str">
        <f>IF(Point[Asset Group]="","",VLOOKUP(Point[Age Class],age_class,2,FALSE))</f>
        <v/>
      </c>
      <c r="BN409" s="14" t="str">
        <f>IF(Point[Girth (cm)]="","",Point[Girth (cm)])</f>
        <v/>
      </c>
      <c r="BO409" s="14" t="str">
        <f>IF(Point[Crown Radius (m)]="","",Point[Crown Radius (m)])</f>
        <v/>
      </c>
      <c r="BP409" s="14" t="str">
        <f>IF(Point[Asset Group]="","",VLOOKUP(Point[Rooting Environment],root_enviro,2,FALSE))</f>
        <v/>
      </c>
      <c r="BQ409" s="14" t="str">
        <f>IF(Point[Asset Group]="","",VLOOKUP(Point[Tree Surround],tree_surround,2,FALSE))</f>
        <v/>
      </c>
      <c r="BR409" s="14" t="str">
        <f>IF(Point[Asset Group]="","",VLOOKUP(Point[Tree Grill],yes_no,2,FALSE))</f>
        <v/>
      </c>
      <c r="BS409" s="14" t="str">
        <f>IF(Point[Asset Group]="","",VLOOKUP(Point[Tree Location],tree_location,2,FALSE))</f>
        <v/>
      </c>
    </row>
    <row r="410" spans="1:71" s="3" customFormat="1" x14ac:dyDescent="0.2">
      <c r="A410" s="3" t="str">
        <f>IF(Point[DWG File Name]="","",Point[DWG File Name])</f>
        <v/>
      </c>
      <c r="B410" s="3" t="str">
        <f>IF(Point[DWG Layer Name]="","",Point[DWG Layer Name])</f>
        <v/>
      </c>
      <c r="C410" s="3" t="str">
        <f>IF(Point[DWG Handle]="","",Point[DWG Handle])</f>
        <v/>
      </c>
      <c r="D410" s="58" t="str">
        <f>IF(Point[X]="","",Point[X])</f>
        <v/>
      </c>
      <c r="E410" s="58" t="str">
        <f>IF(Point[Y]="","",Point[Y])</f>
        <v/>
      </c>
      <c r="F410" s="3" t="str">
        <f>IF(Point[Replacement Asset]="","",Point[Replacement Asset])</f>
        <v/>
      </c>
      <c r="G410" s="3" t="str">
        <f>IF(Point[Asset ID]="","",UPPER(Point[Asset ID]))</f>
        <v/>
      </c>
      <c r="H410" s="3" t="str">
        <f>IF(Point[Asset Group]="","",VLOOKUP(Point[Asset Group],asset_grp_pt,4,FALSE))</f>
        <v/>
      </c>
      <c r="I410" s="3" t="str">
        <f>IF(Point[Asset Group]="","",VLOOKUP(Point[Asset Group],asset_grp_pt,2,FALSE))</f>
        <v/>
      </c>
      <c r="J410" s="3" t="str">
        <f>IF(Point[Asset Group]="","",VLOOKUP(Point[Asset Group],asset_grp_pt,3,FALSE))</f>
        <v/>
      </c>
      <c r="K410" s="3" t="str">
        <f>IF(Point[Asset Group]="","",VLOOKUP(Point[Asset Type],type_master_list,2,FALSE))</f>
        <v/>
      </c>
      <c r="L410" s="3" t="str">
        <f>IF(Point[Asset Name]="","",PROPER(Point[Asset Name]))</f>
        <v/>
      </c>
      <c r="M410" s="11" t="str">
        <f>IF(Point[Install Date]="","",Point[Install Date])</f>
        <v/>
      </c>
      <c r="N410" s="11" t="str">
        <f>IF(Point[Note]="","",PROPER(Point[Note]))</f>
        <v/>
      </c>
      <c r="O410" s="11" t="str">
        <f>IF(Point[Resource Consent Number]="","",UPPER(Point[Resource Consent Number]))</f>
        <v/>
      </c>
      <c r="P410" s="53" t="str">
        <f>IF(Point[Asset Unit Cost]="","",Point[Asset Unit Cost])</f>
        <v/>
      </c>
      <c r="Q410" s="11" t="str">
        <f>IF(Point[Added By]="","",UPPER(Point[Added By]))</f>
        <v/>
      </c>
      <c r="R410" s="11" t="str">
        <f>IF(Point[Added Date]="","",Point[Added Date])</f>
        <v/>
      </c>
      <c r="S410" s="14" t="str">
        <f>IF(Point[Z COORD]="","",Point[Z COORD])</f>
        <v/>
      </c>
      <c r="T410" s="14" t="str">
        <f>IF(Point[Asset Description]="","",PROPER(Point[Asset Description]))</f>
        <v/>
      </c>
      <c r="U410" s="14" t="str">
        <f>IF(Point[[Artist ]]="","",PROPER(Point[[Artist ]]))</f>
        <v/>
      </c>
      <c r="V410" s="14" t="str">
        <f>IF(Point[Material Notes]="","",PROPER(Point[Material Notes]))</f>
        <v/>
      </c>
      <c r="W410" s="14" t="str">
        <f>IF(Point[Dimension Notes]="","",Point[Dimension Notes])</f>
        <v/>
      </c>
      <c r="X410" s="14" t="str">
        <f>IF(Point[List]="","",VLOOKUP(Point[Burner Number],number,2,FALSE))</f>
        <v/>
      </c>
      <c r="Y410" s="14" t="str">
        <f>IF(Point[List]="","",VLOOKUP(Point[Fuel],bbq_fuel,2,FALSE))</f>
        <v/>
      </c>
      <c r="Z410" s="14" t="str">
        <f>IF(Point[List]="","",VLOOKUP(Point[Cabinet Material],bbq_material,2,FALSE))</f>
        <v/>
      </c>
      <c r="AA410" s="14" t="str">
        <f>IF(Point[Asset Group]="","",VLOOKUP(Point[Manufacturer],manufacturer,2,FALSE))</f>
        <v/>
      </c>
      <c r="AB410" s="14" t="str">
        <f>IF(Point[Uinsex WC]="","",Point[Uinsex WC])</f>
        <v/>
      </c>
      <c r="AC410" s="14" t="str">
        <f>IF(Point[Female WC]="","",Point[Female WC])</f>
        <v/>
      </c>
      <c r="AD410" s="14" t="str">
        <f>IF(Point[Male WC]="","",Point[Male WC])</f>
        <v/>
      </c>
      <c r="AE410" s="14" t="str">
        <f>IF(Point[Urinal]="","",Point[Urinal])</f>
        <v/>
      </c>
      <c r="AF410" s="14" t="str">
        <f>IF(Point[Disabled Unisex]="","",Point[Disabled Unisex])</f>
        <v/>
      </c>
      <c r="AG410" s="14" t="str">
        <f>IF(Point[Disabled Female]="","",Point[Disabled Female])</f>
        <v/>
      </c>
      <c r="AH410" s="14" t="str">
        <f>IF(Point[Disabled Male]="","",Point[Disabled Male])</f>
        <v/>
      </c>
      <c r="AI410" s="14" t="str">
        <f>IF(Point[Asset Group]="","",VLOOKUP(Point[Handrail],yes_no,2,FALSE))</f>
        <v/>
      </c>
      <c r="AJ410" s="14" t="str">
        <f>IF(Point[Asset Group]="","",VLOOKUP(Point[Baby Changing],yes_no,2,FALSE))</f>
        <v/>
      </c>
      <c r="AK410" s="14" t="str">
        <f>IF(Point[Asset Group]="","",VLOOKUP(Point[Service Room],yes_no,2,FALSE))</f>
        <v/>
      </c>
      <c r="AL410" s="14" t="str">
        <f>IF(Point[Asset Group]="","",VLOOKUP(Point[Service Tap],service_tap,2,FALSE))</f>
        <v/>
      </c>
      <c r="AM410" s="14" t="str">
        <f>IF(Point[Asset Group]="","",VLOOKUP(Point[Heating Type],wc_heating,2,FALSE))</f>
        <v/>
      </c>
      <c r="AN410" s="14" t="str">
        <f>IF(Point[Asset Group]="","",VLOOKUP(Point[Power Supply],power_supply,2,FALSE))</f>
        <v/>
      </c>
      <c r="AO410" s="14" t="str">
        <f>IF(Point[Asset Group]="","",VLOOKUP(Point[Waste Water],waste_water,2,FALSE))</f>
        <v/>
      </c>
      <c r="AP410" s="14" t="str">
        <f>IF(Point[Asset Group]="","",VLOOKUP(Point[Furniture SubType],subdom_master_gdb,2,FALSE))</f>
        <v/>
      </c>
      <c r="AQ410" s="14" t="str">
        <f>IF(Point[Asset Group]="","",VLOOKUP(Point[Concrete Pad],yes_no,2,FALSE))</f>
        <v/>
      </c>
      <c r="AR410" s="14" t="str">
        <f>IF(Point[Asset Group]="","",VLOOKUP(Point[Material],material_master,2,FALSE))</f>
        <v/>
      </c>
      <c r="AS410" s="14" t="str">
        <f>IF(Point[Asset Group]="","",VLOOKUP(Point[Plumbing],irrigation_plumbing,2,FALSE))</f>
        <v/>
      </c>
      <c r="AT410" s="14" t="str">
        <f>IF(Point[Asset Group]="","",VLOOKUP(Point[Sprinklers],irrigation_sprinklers,2,FALSE))</f>
        <v/>
      </c>
      <c r="AU410" s="14" t="str">
        <f>IF(Point[Asset Group]="","",VLOOKUP(Point[System],irrigation_system,2,FALSE))</f>
        <v/>
      </c>
      <c r="AV410" s="14" t="str">
        <f>IF(Point[Asset Group]="","",VLOOKUP(Point[Status],irrigation_status,2,FALSE))</f>
        <v/>
      </c>
      <c r="AW410" s="11" t="str">
        <f>IF(Point[Date of manufacture]="","",Point[Date of manufacture])</f>
        <v/>
      </c>
      <c r="AX410" s="14" t="str">
        <f>IF(Point[Asset Group]="","",VLOOKUP(Point[Sign Purpose],sign_purpose,2,FALSE))</f>
        <v/>
      </c>
      <c r="AY410" s="14" t="str">
        <f>IF(Point[Asset Group]="","",VLOOKUP(Point[Sign Material],material_master,2,FALSE))</f>
        <v/>
      </c>
      <c r="AZ410" s="14" t="str">
        <f>IF(Point[Asset Group]="","",VLOOKUP(Point[Affixed To],sign_affix,2,FALSE))</f>
        <v/>
      </c>
      <c r="BA410" s="14" t="str">
        <f>IF(Point[Size HxB mm]="","",Point[Size HxB mm])</f>
        <v/>
      </c>
      <c r="BB410" s="14" t="str">
        <f>IF(Point[Height m]="","",Point[Height m])</f>
        <v/>
      </c>
      <c r="BC410" s="14" t="str">
        <f>IF(Point[Asset Group]="","",VLOOKUP(Point[Post Material],material_master,2,FALSE))</f>
        <v/>
      </c>
      <c r="BD410" s="14" t="str">
        <f>IF(Point[Asset Group]="","",VLOOKUP(Point[Post Number],number,2,FALSE))</f>
        <v/>
      </c>
      <c r="BE410" s="14" t="str">
        <f>IF(Point[Asset Group]="","",VLOOKUP(Point[Structure SubType],subdom_master_gdb,2,FALSE))</f>
        <v/>
      </c>
      <c r="BF410" s="14" t="str">
        <f>IF(Point[Area m2]="","",Point[Area m2])</f>
        <v/>
      </c>
      <c r="BG410" s="14" t="str">
        <f>IF(Point[Length m]="","",Point[Length m])</f>
        <v/>
      </c>
      <c r="BH410" s="14" t="str">
        <f>IF(Point[Width m]="","",Point[Width m])</f>
        <v/>
      </c>
      <c r="BI410" s="14" t="str">
        <f>IF(Point[Diameter m]="","",Point[Diameter m])</f>
        <v/>
      </c>
      <c r="BJ410" s="14" t="str">
        <f>IF(Point[Asset Group]="","",VLOOKUP(Point[Number of Pipes],number,2,FALSE))</f>
        <v/>
      </c>
      <c r="BK410" s="14" t="str">
        <f>IF(Point[Asset Group]="","",VLOOKUP(Point[Combined Name],2,FALSE))</f>
        <v/>
      </c>
      <c r="BL410" s="14" t="str">
        <f>IF(Point[Asset Group]="","",VLOOKUP(Point[Size Class],size_class,2,FALSE))</f>
        <v/>
      </c>
      <c r="BM410" s="14" t="str">
        <f>IF(Point[Asset Group]="","",VLOOKUP(Point[Age Class],age_class,2,FALSE))</f>
        <v/>
      </c>
      <c r="BN410" s="14" t="str">
        <f>IF(Point[Girth (cm)]="","",Point[Girth (cm)])</f>
        <v/>
      </c>
      <c r="BO410" s="14" t="str">
        <f>IF(Point[Crown Radius (m)]="","",Point[Crown Radius (m)])</f>
        <v/>
      </c>
      <c r="BP410" s="14" t="str">
        <f>IF(Point[Asset Group]="","",VLOOKUP(Point[Rooting Environment],root_enviro,2,FALSE))</f>
        <v/>
      </c>
      <c r="BQ410" s="14" t="str">
        <f>IF(Point[Asset Group]="","",VLOOKUP(Point[Tree Surround],tree_surround,2,FALSE))</f>
        <v/>
      </c>
      <c r="BR410" s="14" t="str">
        <f>IF(Point[Asset Group]="","",VLOOKUP(Point[Tree Grill],yes_no,2,FALSE))</f>
        <v/>
      </c>
      <c r="BS410" s="14" t="str">
        <f>IF(Point[Asset Group]="","",VLOOKUP(Point[Tree Location],tree_location,2,FALSE))</f>
        <v/>
      </c>
    </row>
    <row r="411" spans="1:71" s="3" customFormat="1" x14ac:dyDescent="0.2">
      <c r="A411" s="3" t="str">
        <f>IF(Point[DWG File Name]="","",Point[DWG File Name])</f>
        <v/>
      </c>
      <c r="B411" s="3" t="str">
        <f>IF(Point[DWG Layer Name]="","",Point[DWG Layer Name])</f>
        <v/>
      </c>
      <c r="C411" s="3" t="str">
        <f>IF(Point[DWG Handle]="","",Point[DWG Handle])</f>
        <v/>
      </c>
      <c r="D411" s="58" t="str">
        <f>IF(Point[X]="","",Point[X])</f>
        <v/>
      </c>
      <c r="E411" s="58" t="str">
        <f>IF(Point[Y]="","",Point[Y])</f>
        <v/>
      </c>
      <c r="F411" s="3" t="str">
        <f>IF(Point[Replacement Asset]="","",Point[Replacement Asset])</f>
        <v/>
      </c>
      <c r="G411" s="3" t="str">
        <f>IF(Point[Asset ID]="","",UPPER(Point[Asset ID]))</f>
        <v/>
      </c>
      <c r="H411" s="3" t="str">
        <f>IF(Point[Asset Group]="","",VLOOKUP(Point[Asset Group],asset_grp_pt,4,FALSE))</f>
        <v/>
      </c>
      <c r="I411" s="3" t="str">
        <f>IF(Point[Asset Group]="","",VLOOKUP(Point[Asset Group],asset_grp_pt,2,FALSE))</f>
        <v/>
      </c>
      <c r="J411" s="3" t="str">
        <f>IF(Point[Asset Group]="","",VLOOKUP(Point[Asset Group],asset_grp_pt,3,FALSE))</f>
        <v/>
      </c>
      <c r="K411" s="3" t="str">
        <f>IF(Point[Asset Group]="","",VLOOKUP(Point[Asset Type],type_master_list,2,FALSE))</f>
        <v/>
      </c>
      <c r="L411" s="3" t="str">
        <f>IF(Point[Asset Name]="","",PROPER(Point[Asset Name]))</f>
        <v/>
      </c>
      <c r="M411" s="11" t="str">
        <f>IF(Point[Install Date]="","",Point[Install Date])</f>
        <v/>
      </c>
      <c r="N411" s="11" t="str">
        <f>IF(Point[Note]="","",PROPER(Point[Note]))</f>
        <v/>
      </c>
      <c r="O411" s="11" t="str">
        <f>IF(Point[Resource Consent Number]="","",UPPER(Point[Resource Consent Number]))</f>
        <v/>
      </c>
      <c r="P411" s="53" t="str">
        <f>IF(Point[Asset Unit Cost]="","",Point[Asset Unit Cost])</f>
        <v/>
      </c>
      <c r="Q411" s="11" t="str">
        <f>IF(Point[Added By]="","",UPPER(Point[Added By]))</f>
        <v/>
      </c>
      <c r="R411" s="11" t="str">
        <f>IF(Point[Added Date]="","",Point[Added Date])</f>
        <v/>
      </c>
      <c r="S411" s="14" t="str">
        <f>IF(Point[Z COORD]="","",Point[Z COORD])</f>
        <v/>
      </c>
      <c r="T411" s="14" t="str">
        <f>IF(Point[Asset Description]="","",PROPER(Point[Asset Description]))</f>
        <v/>
      </c>
      <c r="U411" s="14" t="str">
        <f>IF(Point[[Artist ]]="","",PROPER(Point[[Artist ]]))</f>
        <v/>
      </c>
      <c r="V411" s="14" t="str">
        <f>IF(Point[Material Notes]="","",PROPER(Point[Material Notes]))</f>
        <v/>
      </c>
      <c r="W411" s="14" t="str">
        <f>IF(Point[Dimension Notes]="","",Point[Dimension Notes])</f>
        <v/>
      </c>
      <c r="X411" s="14" t="str">
        <f>IF(Point[List]="","",VLOOKUP(Point[Burner Number],number,2,FALSE))</f>
        <v/>
      </c>
      <c r="Y411" s="14" t="str">
        <f>IF(Point[List]="","",VLOOKUP(Point[Fuel],bbq_fuel,2,FALSE))</f>
        <v/>
      </c>
      <c r="Z411" s="14" t="str">
        <f>IF(Point[List]="","",VLOOKUP(Point[Cabinet Material],bbq_material,2,FALSE))</f>
        <v/>
      </c>
      <c r="AA411" s="14" t="str">
        <f>IF(Point[Asset Group]="","",VLOOKUP(Point[Manufacturer],manufacturer,2,FALSE))</f>
        <v/>
      </c>
      <c r="AB411" s="14" t="str">
        <f>IF(Point[Uinsex WC]="","",Point[Uinsex WC])</f>
        <v/>
      </c>
      <c r="AC411" s="14" t="str">
        <f>IF(Point[Female WC]="","",Point[Female WC])</f>
        <v/>
      </c>
      <c r="AD411" s="14" t="str">
        <f>IF(Point[Male WC]="","",Point[Male WC])</f>
        <v/>
      </c>
      <c r="AE411" s="14" t="str">
        <f>IF(Point[Urinal]="","",Point[Urinal])</f>
        <v/>
      </c>
      <c r="AF411" s="14" t="str">
        <f>IF(Point[Disabled Unisex]="","",Point[Disabled Unisex])</f>
        <v/>
      </c>
      <c r="AG411" s="14" t="str">
        <f>IF(Point[Disabled Female]="","",Point[Disabled Female])</f>
        <v/>
      </c>
      <c r="AH411" s="14" t="str">
        <f>IF(Point[Disabled Male]="","",Point[Disabled Male])</f>
        <v/>
      </c>
      <c r="AI411" s="14" t="str">
        <f>IF(Point[Asset Group]="","",VLOOKUP(Point[Handrail],yes_no,2,FALSE))</f>
        <v/>
      </c>
      <c r="AJ411" s="14" t="str">
        <f>IF(Point[Asset Group]="","",VLOOKUP(Point[Baby Changing],yes_no,2,FALSE))</f>
        <v/>
      </c>
      <c r="AK411" s="14" t="str">
        <f>IF(Point[Asset Group]="","",VLOOKUP(Point[Service Room],yes_no,2,FALSE))</f>
        <v/>
      </c>
      <c r="AL411" s="14" t="str">
        <f>IF(Point[Asset Group]="","",VLOOKUP(Point[Service Tap],service_tap,2,FALSE))</f>
        <v/>
      </c>
      <c r="AM411" s="14" t="str">
        <f>IF(Point[Asset Group]="","",VLOOKUP(Point[Heating Type],wc_heating,2,FALSE))</f>
        <v/>
      </c>
      <c r="AN411" s="14" t="str">
        <f>IF(Point[Asset Group]="","",VLOOKUP(Point[Power Supply],power_supply,2,FALSE))</f>
        <v/>
      </c>
      <c r="AO411" s="14" t="str">
        <f>IF(Point[Asset Group]="","",VLOOKUP(Point[Waste Water],waste_water,2,FALSE))</f>
        <v/>
      </c>
      <c r="AP411" s="14" t="str">
        <f>IF(Point[Asset Group]="","",VLOOKUP(Point[Furniture SubType],subdom_master_gdb,2,FALSE))</f>
        <v/>
      </c>
      <c r="AQ411" s="14" t="str">
        <f>IF(Point[Asset Group]="","",VLOOKUP(Point[Concrete Pad],yes_no,2,FALSE))</f>
        <v/>
      </c>
      <c r="AR411" s="14" t="str">
        <f>IF(Point[Asset Group]="","",VLOOKUP(Point[Material],material_master,2,FALSE))</f>
        <v/>
      </c>
      <c r="AS411" s="14" t="str">
        <f>IF(Point[Asset Group]="","",VLOOKUP(Point[Plumbing],irrigation_plumbing,2,FALSE))</f>
        <v/>
      </c>
      <c r="AT411" s="14" t="str">
        <f>IF(Point[Asset Group]="","",VLOOKUP(Point[Sprinklers],irrigation_sprinklers,2,FALSE))</f>
        <v/>
      </c>
      <c r="AU411" s="14" t="str">
        <f>IF(Point[Asset Group]="","",VLOOKUP(Point[System],irrigation_system,2,FALSE))</f>
        <v/>
      </c>
      <c r="AV411" s="14" t="str">
        <f>IF(Point[Asset Group]="","",VLOOKUP(Point[Status],irrigation_status,2,FALSE))</f>
        <v/>
      </c>
      <c r="AW411" s="11" t="str">
        <f>IF(Point[Date of manufacture]="","",Point[Date of manufacture])</f>
        <v/>
      </c>
      <c r="AX411" s="14" t="str">
        <f>IF(Point[Asset Group]="","",VLOOKUP(Point[Sign Purpose],sign_purpose,2,FALSE))</f>
        <v/>
      </c>
      <c r="AY411" s="14" t="str">
        <f>IF(Point[Asset Group]="","",VLOOKUP(Point[Sign Material],material_master,2,FALSE))</f>
        <v/>
      </c>
      <c r="AZ411" s="14" t="str">
        <f>IF(Point[Asset Group]="","",VLOOKUP(Point[Affixed To],sign_affix,2,FALSE))</f>
        <v/>
      </c>
      <c r="BA411" s="14" t="str">
        <f>IF(Point[Size HxB mm]="","",Point[Size HxB mm])</f>
        <v/>
      </c>
      <c r="BB411" s="14" t="str">
        <f>IF(Point[Height m]="","",Point[Height m])</f>
        <v/>
      </c>
      <c r="BC411" s="14" t="str">
        <f>IF(Point[Asset Group]="","",VLOOKUP(Point[Post Material],material_master,2,FALSE))</f>
        <v/>
      </c>
      <c r="BD411" s="14" t="str">
        <f>IF(Point[Asset Group]="","",VLOOKUP(Point[Post Number],number,2,FALSE))</f>
        <v/>
      </c>
      <c r="BE411" s="14" t="str">
        <f>IF(Point[Asset Group]="","",VLOOKUP(Point[Structure SubType],subdom_master_gdb,2,FALSE))</f>
        <v/>
      </c>
      <c r="BF411" s="14" t="str">
        <f>IF(Point[Area m2]="","",Point[Area m2])</f>
        <v/>
      </c>
      <c r="BG411" s="14" t="str">
        <f>IF(Point[Length m]="","",Point[Length m])</f>
        <v/>
      </c>
      <c r="BH411" s="14" t="str">
        <f>IF(Point[Width m]="","",Point[Width m])</f>
        <v/>
      </c>
      <c r="BI411" s="14" t="str">
        <f>IF(Point[Diameter m]="","",Point[Diameter m])</f>
        <v/>
      </c>
      <c r="BJ411" s="14" t="str">
        <f>IF(Point[Asset Group]="","",VLOOKUP(Point[Number of Pipes],number,2,FALSE))</f>
        <v/>
      </c>
      <c r="BK411" s="14" t="str">
        <f>IF(Point[Asset Group]="","",VLOOKUP(Point[Combined Name],2,FALSE))</f>
        <v/>
      </c>
      <c r="BL411" s="14" t="str">
        <f>IF(Point[Asset Group]="","",VLOOKUP(Point[Size Class],size_class,2,FALSE))</f>
        <v/>
      </c>
      <c r="BM411" s="14" t="str">
        <f>IF(Point[Asset Group]="","",VLOOKUP(Point[Age Class],age_class,2,FALSE))</f>
        <v/>
      </c>
      <c r="BN411" s="14" t="str">
        <f>IF(Point[Girth (cm)]="","",Point[Girth (cm)])</f>
        <v/>
      </c>
      <c r="BO411" s="14" t="str">
        <f>IF(Point[Crown Radius (m)]="","",Point[Crown Radius (m)])</f>
        <v/>
      </c>
      <c r="BP411" s="14" t="str">
        <f>IF(Point[Asset Group]="","",VLOOKUP(Point[Rooting Environment],root_enviro,2,FALSE))</f>
        <v/>
      </c>
      <c r="BQ411" s="14" t="str">
        <f>IF(Point[Asset Group]="","",VLOOKUP(Point[Tree Surround],tree_surround,2,FALSE))</f>
        <v/>
      </c>
      <c r="BR411" s="14" t="str">
        <f>IF(Point[Asset Group]="","",VLOOKUP(Point[Tree Grill],yes_no,2,FALSE))</f>
        <v/>
      </c>
      <c r="BS411" s="14" t="str">
        <f>IF(Point[Asset Group]="","",VLOOKUP(Point[Tree Location],tree_location,2,FALSE))</f>
        <v/>
      </c>
    </row>
    <row r="412" spans="1:71" s="3" customFormat="1" x14ac:dyDescent="0.2">
      <c r="A412" s="3" t="str">
        <f>IF(Point[DWG File Name]="","",Point[DWG File Name])</f>
        <v/>
      </c>
      <c r="B412" s="3" t="str">
        <f>IF(Point[DWG Layer Name]="","",Point[DWG Layer Name])</f>
        <v/>
      </c>
      <c r="C412" s="3" t="str">
        <f>IF(Point[DWG Handle]="","",Point[DWG Handle])</f>
        <v/>
      </c>
      <c r="D412" s="58" t="str">
        <f>IF(Point[X]="","",Point[X])</f>
        <v/>
      </c>
      <c r="E412" s="58" t="str">
        <f>IF(Point[Y]="","",Point[Y])</f>
        <v/>
      </c>
      <c r="F412" s="3" t="str">
        <f>IF(Point[Replacement Asset]="","",Point[Replacement Asset])</f>
        <v/>
      </c>
      <c r="G412" s="3" t="str">
        <f>IF(Point[Asset ID]="","",UPPER(Point[Asset ID]))</f>
        <v/>
      </c>
      <c r="H412" s="3" t="str">
        <f>IF(Point[Asset Group]="","",VLOOKUP(Point[Asset Group],asset_grp_pt,4,FALSE))</f>
        <v/>
      </c>
      <c r="I412" s="3" t="str">
        <f>IF(Point[Asset Group]="","",VLOOKUP(Point[Asset Group],asset_grp_pt,2,FALSE))</f>
        <v/>
      </c>
      <c r="J412" s="3" t="str">
        <f>IF(Point[Asset Group]="","",VLOOKUP(Point[Asset Group],asset_grp_pt,3,FALSE))</f>
        <v/>
      </c>
      <c r="K412" s="3" t="str">
        <f>IF(Point[Asset Group]="","",VLOOKUP(Point[Asset Type],type_master_list,2,FALSE))</f>
        <v/>
      </c>
      <c r="L412" s="3" t="str">
        <f>IF(Point[Asset Name]="","",PROPER(Point[Asset Name]))</f>
        <v/>
      </c>
      <c r="M412" s="11" t="str">
        <f>IF(Point[Install Date]="","",Point[Install Date])</f>
        <v/>
      </c>
      <c r="N412" s="11" t="str">
        <f>IF(Point[Note]="","",PROPER(Point[Note]))</f>
        <v/>
      </c>
      <c r="O412" s="11" t="str">
        <f>IF(Point[Resource Consent Number]="","",UPPER(Point[Resource Consent Number]))</f>
        <v/>
      </c>
      <c r="P412" s="53" t="str">
        <f>IF(Point[Asset Unit Cost]="","",Point[Asset Unit Cost])</f>
        <v/>
      </c>
      <c r="Q412" s="11" t="str">
        <f>IF(Point[Added By]="","",UPPER(Point[Added By]))</f>
        <v/>
      </c>
      <c r="R412" s="11" t="str">
        <f>IF(Point[Added Date]="","",Point[Added Date])</f>
        <v/>
      </c>
      <c r="S412" s="14" t="str">
        <f>IF(Point[Z COORD]="","",Point[Z COORD])</f>
        <v/>
      </c>
      <c r="T412" s="14" t="str">
        <f>IF(Point[Asset Description]="","",PROPER(Point[Asset Description]))</f>
        <v/>
      </c>
      <c r="U412" s="14" t="str">
        <f>IF(Point[[Artist ]]="","",PROPER(Point[[Artist ]]))</f>
        <v/>
      </c>
      <c r="V412" s="14" t="str">
        <f>IF(Point[Material Notes]="","",PROPER(Point[Material Notes]))</f>
        <v/>
      </c>
      <c r="W412" s="14" t="str">
        <f>IF(Point[Dimension Notes]="","",Point[Dimension Notes])</f>
        <v/>
      </c>
      <c r="X412" s="14" t="str">
        <f>IF(Point[List]="","",VLOOKUP(Point[Burner Number],number,2,FALSE))</f>
        <v/>
      </c>
      <c r="Y412" s="14" t="str">
        <f>IF(Point[List]="","",VLOOKUP(Point[Fuel],bbq_fuel,2,FALSE))</f>
        <v/>
      </c>
      <c r="Z412" s="14" t="str">
        <f>IF(Point[List]="","",VLOOKUP(Point[Cabinet Material],bbq_material,2,FALSE))</f>
        <v/>
      </c>
      <c r="AA412" s="14" t="str">
        <f>IF(Point[Asset Group]="","",VLOOKUP(Point[Manufacturer],manufacturer,2,FALSE))</f>
        <v/>
      </c>
      <c r="AB412" s="14" t="str">
        <f>IF(Point[Uinsex WC]="","",Point[Uinsex WC])</f>
        <v/>
      </c>
      <c r="AC412" s="14" t="str">
        <f>IF(Point[Female WC]="","",Point[Female WC])</f>
        <v/>
      </c>
      <c r="AD412" s="14" t="str">
        <f>IF(Point[Male WC]="","",Point[Male WC])</f>
        <v/>
      </c>
      <c r="AE412" s="14" t="str">
        <f>IF(Point[Urinal]="","",Point[Urinal])</f>
        <v/>
      </c>
      <c r="AF412" s="14" t="str">
        <f>IF(Point[Disabled Unisex]="","",Point[Disabled Unisex])</f>
        <v/>
      </c>
      <c r="AG412" s="14" t="str">
        <f>IF(Point[Disabled Female]="","",Point[Disabled Female])</f>
        <v/>
      </c>
      <c r="AH412" s="14" t="str">
        <f>IF(Point[Disabled Male]="","",Point[Disabled Male])</f>
        <v/>
      </c>
      <c r="AI412" s="14" t="str">
        <f>IF(Point[Asset Group]="","",VLOOKUP(Point[Handrail],yes_no,2,FALSE))</f>
        <v/>
      </c>
      <c r="AJ412" s="14" t="str">
        <f>IF(Point[Asset Group]="","",VLOOKUP(Point[Baby Changing],yes_no,2,FALSE))</f>
        <v/>
      </c>
      <c r="AK412" s="14" t="str">
        <f>IF(Point[Asset Group]="","",VLOOKUP(Point[Service Room],yes_no,2,FALSE))</f>
        <v/>
      </c>
      <c r="AL412" s="14" t="str">
        <f>IF(Point[Asset Group]="","",VLOOKUP(Point[Service Tap],service_tap,2,FALSE))</f>
        <v/>
      </c>
      <c r="AM412" s="14" t="str">
        <f>IF(Point[Asset Group]="","",VLOOKUP(Point[Heating Type],wc_heating,2,FALSE))</f>
        <v/>
      </c>
      <c r="AN412" s="14" t="str">
        <f>IF(Point[Asset Group]="","",VLOOKUP(Point[Power Supply],power_supply,2,FALSE))</f>
        <v/>
      </c>
      <c r="AO412" s="14" t="str">
        <f>IF(Point[Asset Group]="","",VLOOKUP(Point[Waste Water],waste_water,2,FALSE))</f>
        <v/>
      </c>
      <c r="AP412" s="14" t="str">
        <f>IF(Point[Asset Group]="","",VLOOKUP(Point[Furniture SubType],subdom_master_gdb,2,FALSE))</f>
        <v/>
      </c>
      <c r="AQ412" s="14" t="str">
        <f>IF(Point[Asset Group]="","",VLOOKUP(Point[Concrete Pad],yes_no,2,FALSE))</f>
        <v/>
      </c>
      <c r="AR412" s="14" t="str">
        <f>IF(Point[Asset Group]="","",VLOOKUP(Point[Material],material_master,2,FALSE))</f>
        <v/>
      </c>
      <c r="AS412" s="14" t="str">
        <f>IF(Point[Asset Group]="","",VLOOKUP(Point[Plumbing],irrigation_plumbing,2,FALSE))</f>
        <v/>
      </c>
      <c r="AT412" s="14" t="str">
        <f>IF(Point[Asset Group]="","",VLOOKUP(Point[Sprinklers],irrigation_sprinklers,2,FALSE))</f>
        <v/>
      </c>
      <c r="AU412" s="14" t="str">
        <f>IF(Point[Asset Group]="","",VLOOKUP(Point[System],irrigation_system,2,FALSE))</f>
        <v/>
      </c>
      <c r="AV412" s="14" t="str">
        <f>IF(Point[Asset Group]="","",VLOOKUP(Point[Status],irrigation_status,2,FALSE))</f>
        <v/>
      </c>
      <c r="AW412" s="11" t="str">
        <f>IF(Point[Date of manufacture]="","",Point[Date of manufacture])</f>
        <v/>
      </c>
      <c r="AX412" s="14" t="str">
        <f>IF(Point[Asset Group]="","",VLOOKUP(Point[Sign Purpose],sign_purpose,2,FALSE))</f>
        <v/>
      </c>
      <c r="AY412" s="14" t="str">
        <f>IF(Point[Asset Group]="","",VLOOKUP(Point[Sign Material],material_master,2,FALSE))</f>
        <v/>
      </c>
      <c r="AZ412" s="14" t="str">
        <f>IF(Point[Asset Group]="","",VLOOKUP(Point[Affixed To],sign_affix,2,FALSE))</f>
        <v/>
      </c>
      <c r="BA412" s="14" t="str">
        <f>IF(Point[Size HxB mm]="","",Point[Size HxB mm])</f>
        <v/>
      </c>
      <c r="BB412" s="14" t="str">
        <f>IF(Point[Height m]="","",Point[Height m])</f>
        <v/>
      </c>
      <c r="BC412" s="14" t="str">
        <f>IF(Point[Asset Group]="","",VLOOKUP(Point[Post Material],material_master,2,FALSE))</f>
        <v/>
      </c>
      <c r="BD412" s="14" t="str">
        <f>IF(Point[Asset Group]="","",VLOOKUP(Point[Post Number],number,2,FALSE))</f>
        <v/>
      </c>
      <c r="BE412" s="14" t="str">
        <f>IF(Point[Asset Group]="","",VLOOKUP(Point[Structure SubType],subdom_master_gdb,2,FALSE))</f>
        <v/>
      </c>
      <c r="BF412" s="14" t="str">
        <f>IF(Point[Area m2]="","",Point[Area m2])</f>
        <v/>
      </c>
      <c r="BG412" s="14" t="str">
        <f>IF(Point[Length m]="","",Point[Length m])</f>
        <v/>
      </c>
      <c r="BH412" s="14" t="str">
        <f>IF(Point[Width m]="","",Point[Width m])</f>
        <v/>
      </c>
      <c r="BI412" s="14" t="str">
        <f>IF(Point[Diameter m]="","",Point[Diameter m])</f>
        <v/>
      </c>
      <c r="BJ412" s="14" t="str">
        <f>IF(Point[Asset Group]="","",VLOOKUP(Point[Number of Pipes],number,2,FALSE))</f>
        <v/>
      </c>
      <c r="BK412" s="14" t="str">
        <f>IF(Point[Asset Group]="","",VLOOKUP(Point[Combined Name],2,FALSE))</f>
        <v/>
      </c>
      <c r="BL412" s="14" t="str">
        <f>IF(Point[Asset Group]="","",VLOOKUP(Point[Size Class],size_class,2,FALSE))</f>
        <v/>
      </c>
      <c r="BM412" s="14" t="str">
        <f>IF(Point[Asset Group]="","",VLOOKUP(Point[Age Class],age_class,2,FALSE))</f>
        <v/>
      </c>
      <c r="BN412" s="14" t="str">
        <f>IF(Point[Girth (cm)]="","",Point[Girth (cm)])</f>
        <v/>
      </c>
      <c r="BO412" s="14" t="str">
        <f>IF(Point[Crown Radius (m)]="","",Point[Crown Radius (m)])</f>
        <v/>
      </c>
      <c r="BP412" s="14" t="str">
        <f>IF(Point[Asset Group]="","",VLOOKUP(Point[Rooting Environment],root_enviro,2,FALSE))</f>
        <v/>
      </c>
      <c r="BQ412" s="14" t="str">
        <f>IF(Point[Asset Group]="","",VLOOKUP(Point[Tree Surround],tree_surround,2,FALSE))</f>
        <v/>
      </c>
      <c r="BR412" s="14" t="str">
        <f>IF(Point[Asset Group]="","",VLOOKUP(Point[Tree Grill],yes_no,2,FALSE))</f>
        <v/>
      </c>
      <c r="BS412" s="14" t="str">
        <f>IF(Point[Asset Group]="","",VLOOKUP(Point[Tree Location],tree_location,2,FALSE))</f>
        <v/>
      </c>
    </row>
    <row r="413" spans="1:71" s="3" customFormat="1" x14ac:dyDescent="0.2">
      <c r="A413" s="3" t="str">
        <f>IF(Point[DWG File Name]="","",Point[DWG File Name])</f>
        <v/>
      </c>
      <c r="B413" s="3" t="str">
        <f>IF(Point[DWG Layer Name]="","",Point[DWG Layer Name])</f>
        <v/>
      </c>
      <c r="C413" s="3" t="str">
        <f>IF(Point[DWG Handle]="","",Point[DWG Handle])</f>
        <v/>
      </c>
      <c r="D413" s="58" t="str">
        <f>IF(Point[X]="","",Point[X])</f>
        <v/>
      </c>
      <c r="E413" s="58" t="str">
        <f>IF(Point[Y]="","",Point[Y])</f>
        <v/>
      </c>
      <c r="F413" s="3" t="str">
        <f>IF(Point[Replacement Asset]="","",Point[Replacement Asset])</f>
        <v/>
      </c>
      <c r="G413" s="3" t="str">
        <f>IF(Point[Asset ID]="","",UPPER(Point[Asset ID]))</f>
        <v/>
      </c>
      <c r="H413" s="3" t="str">
        <f>IF(Point[Asset Group]="","",VLOOKUP(Point[Asset Group],asset_grp_pt,4,FALSE))</f>
        <v/>
      </c>
      <c r="I413" s="3" t="str">
        <f>IF(Point[Asset Group]="","",VLOOKUP(Point[Asset Group],asset_grp_pt,2,FALSE))</f>
        <v/>
      </c>
      <c r="J413" s="3" t="str">
        <f>IF(Point[Asset Group]="","",VLOOKUP(Point[Asset Group],asset_grp_pt,3,FALSE))</f>
        <v/>
      </c>
      <c r="K413" s="3" t="str">
        <f>IF(Point[Asset Group]="","",VLOOKUP(Point[Asset Type],type_master_list,2,FALSE))</f>
        <v/>
      </c>
      <c r="L413" s="3" t="str">
        <f>IF(Point[Asset Name]="","",PROPER(Point[Asset Name]))</f>
        <v/>
      </c>
      <c r="M413" s="11" t="str">
        <f>IF(Point[Install Date]="","",Point[Install Date])</f>
        <v/>
      </c>
      <c r="N413" s="11" t="str">
        <f>IF(Point[Note]="","",PROPER(Point[Note]))</f>
        <v/>
      </c>
      <c r="O413" s="11" t="str">
        <f>IF(Point[Resource Consent Number]="","",UPPER(Point[Resource Consent Number]))</f>
        <v/>
      </c>
      <c r="P413" s="53" t="str">
        <f>IF(Point[Asset Unit Cost]="","",Point[Asset Unit Cost])</f>
        <v/>
      </c>
      <c r="Q413" s="11" t="str">
        <f>IF(Point[Added By]="","",UPPER(Point[Added By]))</f>
        <v/>
      </c>
      <c r="R413" s="11" t="str">
        <f>IF(Point[Added Date]="","",Point[Added Date])</f>
        <v/>
      </c>
      <c r="S413" s="14" t="str">
        <f>IF(Point[Z COORD]="","",Point[Z COORD])</f>
        <v/>
      </c>
      <c r="T413" s="14" t="str">
        <f>IF(Point[Asset Description]="","",PROPER(Point[Asset Description]))</f>
        <v/>
      </c>
      <c r="U413" s="14" t="str">
        <f>IF(Point[[Artist ]]="","",PROPER(Point[[Artist ]]))</f>
        <v/>
      </c>
      <c r="V413" s="14" t="str">
        <f>IF(Point[Material Notes]="","",PROPER(Point[Material Notes]))</f>
        <v/>
      </c>
      <c r="W413" s="14" t="str">
        <f>IF(Point[Dimension Notes]="","",Point[Dimension Notes])</f>
        <v/>
      </c>
      <c r="X413" s="14" t="str">
        <f>IF(Point[List]="","",VLOOKUP(Point[Burner Number],number,2,FALSE))</f>
        <v/>
      </c>
      <c r="Y413" s="14" t="str">
        <f>IF(Point[List]="","",VLOOKUP(Point[Fuel],bbq_fuel,2,FALSE))</f>
        <v/>
      </c>
      <c r="Z413" s="14" t="str">
        <f>IF(Point[List]="","",VLOOKUP(Point[Cabinet Material],bbq_material,2,FALSE))</f>
        <v/>
      </c>
      <c r="AA413" s="14" t="str">
        <f>IF(Point[Asset Group]="","",VLOOKUP(Point[Manufacturer],manufacturer,2,FALSE))</f>
        <v/>
      </c>
      <c r="AB413" s="14" t="str">
        <f>IF(Point[Uinsex WC]="","",Point[Uinsex WC])</f>
        <v/>
      </c>
      <c r="AC413" s="14" t="str">
        <f>IF(Point[Female WC]="","",Point[Female WC])</f>
        <v/>
      </c>
      <c r="AD413" s="14" t="str">
        <f>IF(Point[Male WC]="","",Point[Male WC])</f>
        <v/>
      </c>
      <c r="AE413" s="14" t="str">
        <f>IF(Point[Urinal]="","",Point[Urinal])</f>
        <v/>
      </c>
      <c r="AF413" s="14" t="str">
        <f>IF(Point[Disabled Unisex]="","",Point[Disabled Unisex])</f>
        <v/>
      </c>
      <c r="AG413" s="14" t="str">
        <f>IF(Point[Disabled Female]="","",Point[Disabled Female])</f>
        <v/>
      </c>
      <c r="AH413" s="14" t="str">
        <f>IF(Point[Disabled Male]="","",Point[Disabled Male])</f>
        <v/>
      </c>
      <c r="AI413" s="14" t="str">
        <f>IF(Point[Asset Group]="","",VLOOKUP(Point[Handrail],yes_no,2,FALSE))</f>
        <v/>
      </c>
      <c r="AJ413" s="14" t="str">
        <f>IF(Point[Asset Group]="","",VLOOKUP(Point[Baby Changing],yes_no,2,FALSE))</f>
        <v/>
      </c>
      <c r="AK413" s="14" t="str">
        <f>IF(Point[Asset Group]="","",VLOOKUP(Point[Service Room],yes_no,2,FALSE))</f>
        <v/>
      </c>
      <c r="AL413" s="14" t="str">
        <f>IF(Point[Asset Group]="","",VLOOKUP(Point[Service Tap],service_tap,2,FALSE))</f>
        <v/>
      </c>
      <c r="AM413" s="14" t="str">
        <f>IF(Point[Asset Group]="","",VLOOKUP(Point[Heating Type],wc_heating,2,FALSE))</f>
        <v/>
      </c>
      <c r="AN413" s="14" t="str">
        <f>IF(Point[Asset Group]="","",VLOOKUP(Point[Power Supply],power_supply,2,FALSE))</f>
        <v/>
      </c>
      <c r="AO413" s="14" t="str">
        <f>IF(Point[Asset Group]="","",VLOOKUP(Point[Waste Water],waste_water,2,FALSE))</f>
        <v/>
      </c>
      <c r="AP413" s="14" t="str">
        <f>IF(Point[Asset Group]="","",VLOOKUP(Point[Furniture SubType],subdom_master_gdb,2,FALSE))</f>
        <v/>
      </c>
      <c r="AQ413" s="14" t="str">
        <f>IF(Point[Asset Group]="","",VLOOKUP(Point[Concrete Pad],yes_no,2,FALSE))</f>
        <v/>
      </c>
      <c r="AR413" s="14" t="str">
        <f>IF(Point[Asset Group]="","",VLOOKUP(Point[Material],material_master,2,FALSE))</f>
        <v/>
      </c>
      <c r="AS413" s="14" t="str">
        <f>IF(Point[Asset Group]="","",VLOOKUP(Point[Plumbing],irrigation_plumbing,2,FALSE))</f>
        <v/>
      </c>
      <c r="AT413" s="14" t="str">
        <f>IF(Point[Asset Group]="","",VLOOKUP(Point[Sprinklers],irrigation_sprinklers,2,FALSE))</f>
        <v/>
      </c>
      <c r="AU413" s="14" t="str">
        <f>IF(Point[Asset Group]="","",VLOOKUP(Point[System],irrigation_system,2,FALSE))</f>
        <v/>
      </c>
      <c r="AV413" s="14" t="str">
        <f>IF(Point[Asset Group]="","",VLOOKUP(Point[Status],irrigation_status,2,FALSE))</f>
        <v/>
      </c>
      <c r="AW413" s="11" t="str">
        <f>IF(Point[Date of manufacture]="","",Point[Date of manufacture])</f>
        <v/>
      </c>
      <c r="AX413" s="14" t="str">
        <f>IF(Point[Asset Group]="","",VLOOKUP(Point[Sign Purpose],sign_purpose,2,FALSE))</f>
        <v/>
      </c>
      <c r="AY413" s="14" t="str">
        <f>IF(Point[Asset Group]="","",VLOOKUP(Point[Sign Material],material_master,2,FALSE))</f>
        <v/>
      </c>
      <c r="AZ413" s="14" t="str">
        <f>IF(Point[Asset Group]="","",VLOOKUP(Point[Affixed To],sign_affix,2,FALSE))</f>
        <v/>
      </c>
      <c r="BA413" s="14" t="str">
        <f>IF(Point[Size HxB mm]="","",Point[Size HxB mm])</f>
        <v/>
      </c>
      <c r="BB413" s="14" t="str">
        <f>IF(Point[Height m]="","",Point[Height m])</f>
        <v/>
      </c>
      <c r="BC413" s="14" t="str">
        <f>IF(Point[Asset Group]="","",VLOOKUP(Point[Post Material],material_master,2,FALSE))</f>
        <v/>
      </c>
      <c r="BD413" s="14" t="str">
        <f>IF(Point[Asset Group]="","",VLOOKUP(Point[Post Number],number,2,FALSE))</f>
        <v/>
      </c>
      <c r="BE413" s="14" t="str">
        <f>IF(Point[Asset Group]="","",VLOOKUP(Point[Structure SubType],subdom_master_gdb,2,FALSE))</f>
        <v/>
      </c>
      <c r="BF413" s="14" t="str">
        <f>IF(Point[Area m2]="","",Point[Area m2])</f>
        <v/>
      </c>
      <c r="BG413" s="14" t="str">
        <f>IF(Point[Length m]="","",Point[Length m])</f>
        <v/>
      </c>
      <c r="BH413" s="14" t="str">
        <f>IF(Point[Width m]="","",Point[Width m])</f>
        <v/>
      </c>
      <c r="BI413" s="14" t="str">
        <f>IF(Point[Diameter m]="","",Point[Diameter m])</f>
        <v/>
      </c>
      <c r="BJ413" s="14" t="str">
        <f>IF(Point[Asset Group]="","",VLOOKUP(Point[Number of Pipes],number,2,FALSE))</f>
        <v/>
      </c>
      <c r="BK413" s="14" t="str">
        <f>IF(Point[Asset Group]="","",VLOOKUP(Point[Combined Name],2,FALSE))</f>
        <v/>
      </c>
      <c r="BL413" s="14" t="str">
        <f>IF(Point[Asset Group]="","",VLOOKUP(Point[Size Class],size_class,2,FALSE))</f>
        <v/>
      </c>
      <c r="BM413" s="14" t="str">
        <f>IF(Point[Asset Group]="","",VLOOKUP(Point[Age Class],age_class,2,FALSE))</f>
        <v/>
      </c>
      <c r="BN413" s="14" t="str">
        <f>IF(Point[Girth (cm)]="","",Point[Girth (cm)])</f>
        <v/>
      </c>
      <c r="BO413" s="14" t="str">
        <f>IF(Point[Crown Radius (m)]="","",Point[Crown Radius (m)])</f>
        <v/>
      </c>
      <c r="BP413" s="14" t="str">
        <f>IF(Point[Asset Group]="","",VLOOKUP(Point[Rooting Environment],root_enviro,2,FALSE))</f>
        <v/>
      </c>
      <c r="BQ413" s="14" t="str">
        <f>IF(Point[Asset Group]="","",VLOOKUP(Point[Tree Surround],tree_surround,2,FALSE))</f>
        <v/>
      </c>
      <c r="BR413" s="14" t="str">
        <f>IF(Point[Asset Group]="","",VLOOKUP(Point[Tree Grill],yes_no,2,FALSE))</f>
        <v/>
      </c>
      <c r="BS413" s="14" t="str">
        <f>IF(Point[Asset Group]="","",VLOOKUP(Point[Tree Location],tree_location,2,FALSE))</f>
        <v/>
      </c>
    </row>
    <row r="414" spans="1:71" s="3" customFormat="1" x14ac:dyDescent="0.2">
      <c r="A414" s="3" t="str">
        <f>IF(Point[DWG File Name]="","",Point[DWG File Name])</f>
        <v/>
      </c>
      <c r="B414" s="3" t="str">
        <f>IF(Point[DWG Layer Name]="","",Point[DWG Layer Name])</f>
        <v/>
      </c>
      <c r="C414" s="3" t="str">
        <f>IF(Point[DWG Handle]="","",Point[DWG Handle])</f>
        <v/>
      </c>
      <c r="D414" s="58" t="str">
        <f>IF(Point[X]="","",Point[X])</f>
        <v/>
      </c>
      <c r="E414" s="58" t="str">
        <f>IF(Point[Y]="","",Point[Y])</f>
        <v/>
      </c>
      <c r="F414" s="3" t="str">
        <f>IF(Point[Replacement Asset]="","",Point[Replacement Asset])</f>
        <v/>
      </c>
      <c r="G414" s="3" t="str">
        <f>IF(Point[Asset ID]="","",UPPER(Point[Asset ID]))</f>
        <v/>
      </c>
      <c r="H414" s="3" t="str">
        <f>IF(Point[Asset Group]="","",VLOOKUP(Point[Asset Group],asset_grp_pt,4,FALSE))</f>
        <v/>
      </c>
      <c r="I414" s="3" t="str">
        <f>IF(Point[Asset Group]="","",VLOOKUP(Point[Asset Group],asset_grp_pt,2,FALSE))</f>
        <v/>
      </c>
      <c r="J414" s="3" t="str">
        <f>IF(Point[Asset Group]="","",VLOOKUP(Point[Asset Group],asset_grp_pt,3,FALSE))</f>
        <v/>
      </c>
      <c r="K414" s="3" t="str">
        <f>IF(Point[Asset Group]="","",VLOOKUP(Point[Asset Type],type_master_list,2,FALSE))</f>
        <v/>
      </c>
      <c r="L414" s="3" t="str">
        <f>IF(Point[Asset Name]="","",PROPER(Point[Asset Name]))</f>
        <v/>
      </c>
      <c r="M414" s="11" t="str">
        <f>IF(Point[Install Date]="","",Point[Install Date])</f>
        <v/>
      </c>
      <c r="N414" s="11" t="str">
        <f>IF(Point[Note]="","",PROPER(Point[Note]))</f>
        <v/>
      </c>
      <c r="O414" s="11" t="str">
        <f>IF(Point[Resource Consent Number]="","",UPPER(Point[Resource Consent Number]))</f>
        <v/>
      </c>
      <c r="P414" s="53" t="str">
        <f>IF(Point[Asset Unit Cost]="","",Point[Asset Unit Cost])</f>
        <v/>
      </c>
      <c r="Q414" s="11" t="str">
        <f>IF(Point[Added By]="","",UPPER(Point[Added By]))</f>
        <v/>
      </c>
      <c r="R414" s="11" t="str">
        <f>IF(Point[Added Date]="","",Point[Added Date])</f>
        <v/>
      </c>
      <c r="S414" s="14" t="str">
        <f>IF(Point[Z COORD]="","",Point[Z COORD])</f>
        <v/>
      </c>
      <c r="T414" s="14" t="str">
        <f>IF(Point[Asset Description]="","",PROPER(Point[Asset Description]))</f>
        <v/>
      </c>
      <c r="U414" s="14" t="str">
        <f>IF(Point[[Artist ]]="","",PROPER(Point[[Artist ]]))</f>
        <v/>
      </c>
      <c r="V414" s="14" t="str">
        <f>IF(Point[Material Notes]="","",PROPER(Point[Material Notes]))</f>
        <v/>
      </c>
      <c r="W414" s="14" t="str">
        <f>IF(Point[Dimension Notes]="","",Point[Dimension Notes])</f>
        <v/>
      </c>
      <c r="X414" s="14" t="str">
        <f>IF(Point[List]="","",VLOOKUP(Point[Burner Number],number,2,FALSE))</f>
        <v/>
      </c>
      <c r="Y414" s="14" t="str">
        <f>IF(Point[List]="","",VLOOKUP(Point[Fuel],bbq_fuel,2,FALSE))</f>
        <v/>
      </c>
      <c r="Z414" s="14" t="str">
        <f>IF(Point[List]="","",VLOOKUP(Point[Cabinet Material],bbq_material,2,FALSE))</f>
        <v/>
      </c>
      <c r="AA414" s="14" t="str">
        <f>IF(Point[Asset Group]="","",VLOOKUP(Point[Manufacturer],manufacturer,2,FALSE))</f>
        <v/>
      </c>
      <c r="AB414" s="14" t="str">
        <f>IF(Point[Uinsex WC]="","",Point[Uinsex WC])</f>
        <v/>
      </c>
      <c r="AC414" s="14" t="str">
        <f>IF(Point[Female WC]="","",Point[Female WC])</f>
        <v/>
      </c>
      <c r="AD414" s="14" t="str">
        <f>IF(Point[Male WC]="","",Point[Male WC])</f>
        <v/>
      </c>
      <c r="AE414" s="14" t="str">
        <f>IF(Point[Urinal]="","",Point[Urinal])</f>
        <v/>
      </c>
      <c r="AF414" s="14" t="str">
        <f>IF(Point[Disabled Unisex]="","",Point[Disabled Unisex])</f>
        <v/>
      </c>
      <c r="AG414" s="14" t="str">
        <f>IF(Point[Disabled Female]="","",Point[Disabled Female])</f>
        <v/>
      </c>
      <c r="AH414" s="14" t="str">
        <f>IF(Point[Disabled Male]="","",Point[Disabled Male])</f>
        <v/>
      </c>
      <c r="AI414" s="14" t="str">
        <f>IF(Point[Asset Group]="","",VLOOKUP(Point[Handrail],yes_no,2,FALSE))</f>
        <v/>
      </c>
      <c r="AJ414" s="14" t="str">
        <f>IF(Point[Asset Group]="","",VLOOKUP(Point[Baby Changing],yes_no,2,FALSE))</f>
        <v/>
      </c>
      <c r="AK414" s="14" t="str">
        <f>IF(Point[Asset Group]="","",VLOOKUP(Point[Service Room],yes_no,2,FALSE))</f>
        <v/>
      </c>
      <c r="AL414" s="14" t="str">
        <f>IF(Point[Asset Group]="","",VLOOKUP(Point[Service Tap],service_tap,2,FALSE))</f>
        <v/>
      </c>
      <c r="AM414" s="14" t="str">
        <f>IF(Point[Asset Group]="","",VLOOKUP(Point[Heating Type],wc_heating,2,FALSE))</f>
        <v/>
      </c>
      <c r="AN414" s="14" t="str">
        <f>IF(Point[Asset Group]="","",VLOOKUP(Point[Power Supply],power_supply,2,FALSE))</f>
        <v/>
      </c>
      <c r="AO414" s="14" t="str">
        <f>IF(Point[Asset Group]="","",VLOOKUP(Point[Waste Water],waste_water,2,FALSE))</f>
        <v/>
      </c>
      <c r="AP414" s="14" t="str">
        <f>IF(Point[Asset Group]="","",VLOOKUP(Point[Furniture SubType],subdom_master_gdb,2,FALSE))</f>
        <v/>
      </c>
      <c r="AQ414" s="14" t="str">
        <f>IF(Point[Asset Group]="","",VLOOKUP(Point[Concrete Pad],yes_no,2,FALSE))</f>
        <v/>
      </c>
      <c r="AR414" s="14" t="str">
        <f>IF(Point[Asset Group]="","",VLOOKUP(Point[Material],material_master,2,FALSE))</f>
        <v/>
      </c>
      <c r="AS414" s="14" t="str">
        <f>IF(Point[Asset Group]="","",VLOOKUP(Point[Plumbing],irrigation_plumbing,2,FALSE))</f>
        <v/>
      </c>
      <c r="AT414" s="14" t="str">
        <f>IF(Point[Asset Group]="","",VLOOKUP(Point[Sprinklers],irrigation_sprinklers,2,FALSE))</f>
        <v/>
      </c>
      <c r="AU414" s="14" t="str">
        <f>IF(Point[Asset Group]="","",VLOOKUP(Point[System],irrigation_system,2,FALSE))</f>
        <v/>
      </c>
      <c r="AV414" s="14" t="str">
        <f>IF(Point[Asset Group]="","",VLOOKUP(Point[Status],irrigation_status,2,FALSE))</f>
        <v/>
      </c>
      <c r="AW414" s="11" t="str">
        <f>IF(Point[Date of manufacture]="","",Point[Date of manufacture])</f>
        <v/>
      </c>
      <c r="AX414" s="14" t="str">
        <f>IF(Point[Asset Group]="","",VLOOKUP(Point[Sign Purpose],sign_purpose,2,FALSE))</f>
        <v/>
      </c>
      <c r="AY414" s="14" t="str">
        <f>IF(Point[Asset Group]="","",VLOOKUP(Point[Sign Material],material_master,2,FALSE))</f>
        <v/>
      </c>
      <c r="AZ414" s="14" t="str">
        <f>IF(Point[Asset Group]="","",VLOOKUP(Point[Affixed To],sign_affix,2,FALSE))</f>
        <v/>
      </c>
      <c r="BA414" s="14" t="str">
        <f>IF(Point[Size HxB mm]="","",Point[Size HxB mm])</f>
        <v/>
      </c>
      <c r="BB414" s="14" t="str">
        <f>IF(Point[Height m]="","",Point[Height m])</f>
        <v/>
      </c>
      <c r="BC414" s="14" t="str">
        <f>IF(Point[Asset Group]="","",VLOOKUP(Point[Post Material],material_master,2,FALSE))</f>
        <v/>
      </c>
      <c r="BD414" s="14" t="str">
        <f>IF(Point[Asset Group]="","",VLOOKUP(Point[Post Number],number,2,FALSE))</f>
        <v/>
      </c>
      <c r="BE414" s="14" t="str">
        <f>IF(Point[Asset Group]="","",VLOOKUP(Point[Structure SubType],subdom_master_gdb,2,FALSE))</f>
        <v/>
      </c>
      <c r="BF414" s="14" t="str">
        <f>IF(Point[Area m2]="","",Point[Area m2])</f>
        <v/>
      </c>
      <c r="BG414" s="14" t="str">
        <f>IF(Point[Length m]="","",Point[Length m])</f>
        <v/>
      </c>
      <c r="BH414" s="14" t="str">
        <f>IF(Point[Width m]="","",Point[Width m])</f>
        <v/>
      </c>
      <c r="BI414" s="14" t="str">
        <f>IF(Point[Diameter m]="","",Point[Diameter m])</f>
        <v/>
      </c>
      <c r="BJ414" s="14" t="str">
        <f>IF(Point[Asset Group]="","",VLOOKUP(Point[Number of Pipes],number,2,FALSE))</f>
        <v/>
      </c>
      <c r="BK414" s="14" t="str">
        <f>IF(Point[Asset Group]="","",VLOOKUP(Point[Combined Name],2,FALSE))</f>
        <v/>
      </c>
      <c r="BL414" s="14" t="str">
        <f>IF(Point[Asset Group]="","",VLOOKUP(Point[Size Class],size_class,2,FALSE))</f>
        <v/>
      </c>
      <c r="BM414" s="14" t="str">
        <f>IF(Point[Asset Group]="","",VLOOKUP(Point[Age Class],age_class,2,FALSE))</f>
        <v/>
      </c>
      <c r="BN414" s="14" t="str">
        <f>IF(Point[Girth (cm)]="","",Point[Girth (cm)])</f>
        <v/>
      </c>
      <c r="BO414" s="14" t="str">
        <f>IF(Point[Crown Radius (m)]="","",Point[Crown Radius (m)])</f>
        <v/>
      </c>
      <c r="BP414" s="14" t="str">
        <f>IF(Point[Asset Group]="","",VLOOKUP(Point[Rooting Environment],root_enviro,2,FALSE))</f>
        <v/>
      </c>
      <c r="BQ414" s="14" t="str">
        <f>IF(Point[Asset Group]="","",VLOOKUP(Point[Tree Surround],tree_surround,2,FALSE))</f>
        <v/>
      </c>
      <c r="BR414" s="14" t="str">
        <f>IF(Point[Asset Group]="","",VLOOKUP(Point[Tree Grill],yes_no,2,FALSE))</f>
        <v/>
      </c>
      <c r="BS414" s="14" t="str">
        <f>IF(Point[Asset Group]="","",VLOOKUP(Point[Tree Location],tree_location,2,FALSE))</f>
        <v/>
      </c>
    </row>
    <row r="415" spans="1:71" s="3" customFormat="1" x14ac:dyDescent="0.2">
      <c r="A415" s="3" t="str">
        <f>IF(Point[DWG File Name]="","",Point[DWG File Name])</f>
        <v/>
      </c>
      <c r="B415" s="3" t="str">
        <f>IF(Point[DWG Layer Name]="","",Point[DWG Layer Name])</f>
        <v/>
      </c>
      <c r="C415" s="3" t="str">
        <f>IF(Point[DWG Handle]="","",Point[DWG Handle])</f>
        <v/>
      </c>
      <c r="D415" s="58" t="str">
        <f>IF(Point[X]="","",Point[X])</f>
        <v/>
      </c>
      <c r="E415" s="58" t="str">
        <f>IF(Point[Y]="","",Point[Y])</f>
        <v/>
      </c>
      <c r="F415" s="3" t="str">
        <f>IF(Point[Replacement Asset]="","",Point[Replacement Asset])</f>
        <v/>
      </c>
      <c r="G415" s="3" t="str">
        <f>IF(Point[Asset ID]="","",UPPER(Point[Asset ID]))</f>
        <v/>
      </c>
      <c r="H415" s="3" t="str">
        <f>IF(Point[Asset Group]="","",VLOOKUP(Point[Asset Group],asset_grp_pt,4,FALSE))</f>
        <v/>
      </c>
      <c r="I415" s="3" t="str">
        <f>IF(Point[Asset Group]="","",VLOOKUP(Point[Asset Group],asset_grp_pt,2,FALSE))</f>
        <v/>
      </c>
      <c r="J415" s="3" t="str">
        <f>IF(Point[Asset Group]="","",VLOOKUP(Point[Asset Group],asset_grp_pt,3,FALSE))</f>
        <v/>
      </c>
      <c r="K415" s="3" t="str">
        <f>IF(Point[Asset Group]="","",VLOOKUP(Point[Asset Type],type_master_list,2,FALSE))</f>
        <v/>
      </c>
      <c r="L415" s="3" t="str">
        <f>IF(Point[Asset Name]="","",PROPER(Point[Asset Name]))</f>
        <v/>
      </c>
      <c r="M415" s="11" t="str">
        <f>IF(Point[Install Date]="","",Point[Install Date])</f>
        <v/>
      </c>
      <c r="N415" s="11" t="str">
        <f>IF(Point[Note]="","",PROPER(Point[Note]))</f>
        <v/>
      </c>
      <c r="O415" s="11" t="str">
        <f>IF(Point[Resource Consent Number]="","",UPPER(Point[Resource Consent Number]))</f>
        <v/>
      </c>
      <c r="P415" s="53" t="str">
        <f>IF(Point[Asset Unit Cost]="","",Point[Asset Unit Cost])</f>
        <v/>
      </c>
      <c r="Q415" s="11" t="str">
        <f>IF(Point[Added By]="","",UPPER(Point[Added By]))</f>
        <v/>
      </c>
      <c r="R415" s="11" t="str">
        <f>IF(Point[Added Date]="","",Point[Added Date])</f>
        <v/>
      </c>
      <c r="S415" s="14" t="str">
        <f>IF(Point[Z COORD]="","",Point[Z COORD])</f>
        <v/>
      </c>
      <c r="T415" s="14" t="str">
        <f>IF(Point[Asset Description]="","",PROPER(Point[Asset Description]))</f>
        <v/>
      </c>
      <c r="U415" s="14" t="str">
        <f>IF(Point[[Artist ]]="","",PROPER(Point[[Artist ]]))</f>
        <v/>
      </c>
      <c r="V415" s="14" t="str">
        <f>IF(Point[Material Notes]="","",PROPER(Point[Material Notes]))</f>
        <v/>
      </c>
      <c r="W415" s="14" t="str">
        <f>IF(Point[Dimension Notes]="","",Point[Dimension Notes])</f>
        <v/>
      </c>
      <c r="X415" s="14" t="str">
        <f>IF(Point[List]="","",VLOOKUP(Point[Burner Number],number,2,FALSE))</f>
        <v/>
      </c>
      <c r="Y415" s="14" t="str">
        <f>IF(Point[List]="","",VLOOKUP(Point[Fuel],bbq_fuel,2,FALSE))</f>
        <v/>
      </c>
      <c r="Z415" s="14" t="str">
        <f>IF(Point[List]="","",VLOOKUP(Point[Cabinet Material],bbq_material,2,FALSE))</f>
        <v/>
      </c>
      <c r="AA415" s="14" t="str">
        <f>IF(Point[Asset Group]="","",VLOOKUP(Point[Manufacturer],manufacturer,2,FALSE))</f>
        <v/>
      </c>
      <c r="AB415" s="14" t="str">
        <f>IF(Point[Uinsex WC]="","",Point[Uinsex WC])</f>
        <v/>
      </c>
      <c r="AC415" s="14" t="str">
        <f>IF(Point[Female WC]="","",Point[Female WC])</f>
        <v/>
      </c>
      <c r="AD415" s="14" t="str">
        <f>IF(Point[Male WC]="","",Point[Male WC])</f>
        <v/>
      </c>
      <c r="AE415" s="14" t="str">
        <f>IF(Point[Urinal]="","",Point[Urinal])</f>
        <v/>
      </c>
      <c r="AF415" s="14" t="str">
        <f>IF(Point[Disabled Unisex]="","",Point[Disabled Unisex])</f>
        <v/>
      </c>
      <c r="AG415" s="14" t="str">
        <f>IF(Point[Disabled Female]="","",Point[Disabled Female])</f>
        <v/>
      </c>
      <c r="AH415" s="14" t="str">
        <f>IF(Point[Disabled Male]="","",Point[Disabled Male])</f>
        <v/>
      </c>
      <c r="AI415" s="14" t="str">
        <f>IF(Point[Asset Group]="","",VLOOKUP(Point[Handrail],yes_no,2,FALSE))</f>
        <v/>
      </c>
      <c r="AJ415" s="14" t="str">
        <f>IF(Point[Asset Group]="","",VLOOKUP(Point[Baby Changing],yes_no,2,FALSE))</f>
        <v/>
      </c>
      <c r="AK415" s="14" t="str">
        <f>IF(Point[Asset Group]="","",VLOOKUP(Point[Service Room],yes_no,2,FALSE))</f>
        <v/>
      </c>
      <c r="AL415" s="14" t="str">
        <f>IF(Point[Asset Group]="","",VLOOKUP(Point[Service Tap],service_tap,2,FALSE))</f>
        <v/>
      </c>
      <c r="AM415" s="14" t="str">
        <f>IF(Point[Asset Group]="","",VLOOKUP(Point[Heating Type],wc_heating,2,FALSE))</f>
        <v/>
      </c>
      <c r="AN415" s="14" t="str">
        <f>IF(Point[Asset Group]="","",VLOOKUP(Point[Power Supply],power_supply,2,FALSE))</f>
        <v/>
      </c>
      <c r="AO415" s="14" t="str">
        <f>IF(Point[Asset Group]="","",VLOOKUP(Point[Waste Water],waste_water,2,FALSE))</f>
        <v/>
      </c>
      <c r="AP415" s="14" t="str">
        <f>IF(Point[Asset Group]="","",VLOOKUP(Point[Furniture SubType],subdom_master_gdb,2,FALSE))</f>
        <v/>
      </c>
      <c r="AQ415" s="14" t="str">
        <f>IF(Point[Asset Group]="","",VLOOKUP(Point[Concrete Pad],yes_no,2,FALSE))</f>
        <v/>
      </c>
      <c r="AR415" s="14" t="str">
        <f>IF(Point[Asset Group]="","",VLOOKUP(Point[Material],material_master,2,FALSE))</f>
        <v/>
      </c>
      <c r="AS415" s="14" t="str">
        <f>IF(Point[Asset Group]="","",VLOOKUP(Point[Plumbing],irrigation_plumbing,2,FALSE))</f>
        <v/>
      </c>
      <c r="AT415" s="14" t="str">
        <f>IF(Point[Asset Group]="","",VLOOKUP(Point[Sprinklers],irrigation_sprinklers,2,FALSE))</f>
        <v/>
      </c>
      <c r="AU415" s="14" t="str">
        <f>IF(Point[Asset Group]="","",VLOOKUP(Point[System],irrigation_system,2,FALSE))</f>
        <v/>
      </c>
      <c r="AV415" s="14" t="str">
        <f>IF(Point[Asset Group]="","",VLOOKUP(Point[Status],irrigation_status,2,FALSE))</f>
        <v/>
      </c>
      <c r="AW415" s="11" t="str">
        <f>IF(Point[Date of manufacture]="","",Point[Date of manufacture])</f>
        <v/>
      </c>
      <c r="AX415" s="14" t="str">
        <f>IF(Point[Asset Group]="","",VLOOKUP(Point[Sign Purpose],sign_purpose,2,FALSE))</f>
        <v/>
      </c>
      <c r="AY415" s="14" t="str">
        <f>IF(Point[Asset Group]="","",VLOOKUP(Point[Sign Material],material_master,2,FALSE))</f>
        <v/>
      </c>
      <c r="AZ415" s="14" t="str">
        <f>IF(Point[Asset Group]="","",VLOOKUP(Point[Affixed To],sign_affix,2,FALSE))</f>
        <v/>
      </c>
      <c r="BA415" s="14" t="str">
        <f>IF(Point[Size HxB mm]="","",Point[Size HxB mm])</f>
        <v/>
      </c>
      <c r="BB415" s="14" t="str">
        <f>IF(Point[Height m]="","",Point[Height m])</f>
        <v/>
      </c>
      <c r="BC415" s="14" t="str">
        <f>IF(Point[Asset Group]="","",VLOOKUP(Point[Post Material],material_master,2,FALSE))</f>
        <v/>
      </c>
      <c r="BD415" s="14" t="str">
        <f>IF(Point[Asset Group]="","",VLOOKUP(Point[Post Number],number,2,FALSE))</f>
        <v/>
      </c>
      <c r="BE415" s="14" t="str">
        <f>IF(Point[Asset Group]="","",VLOOKUP(Point[Structure SubType],subdom_master_gdb,2,FALSE))</f>
        <v/>
      </c>
      <c r="BF415" s="14" t="str">
        <f>IF(Point[Area m2]="","",Point[Area m2])</f>
        <v/>
      </c>
      <c r="BG415" s="14" t="str">
        <f>IF(Point[Length m]="","",Point[Length m])</f>
        <v/>
      </c>
      <c r="BH415" s="14" t="str">
        <f>IF(Point[Width m]="","",Point[Width m])</f>
        <v/>
      </c>
      <c r="BI415" s="14" t="str">
        <f>IF(Point[Diameter m]="","",Point[Diameter m])</f>
        <v/>
      </c>
      <c r="BJ415" s="14" t="str">
        <f>IF(Point[Asset Group]="","",VLOOKUP(Point[Number of Pipes],number,2,FALSE))</f>
        <v/>
      </c>
      <c r="BK415" s="14" t="str">
        <f>IF(Point[Asset Group]="","",VLOOKUP(Point[Combined Name],2,FALSE))</f>
        <v/>
      </c>
      <c r="BL415" s="14" t="str">
        <f>IF(Point[Asset Group]="","",VLOOKUP(Point[Size Class],size_class,2,FALSE))</f>
        <v/>
      </c>
      <c r="BM415" s="14" t="str">
        <f>IF(Point[Asset Group]="","",VLOOKUP(Point[Age Class],age_class,2,FALSE))</f>
        <v/>
      </c>
      <c r="BN415" s="14" t="str">
        <f>IF(Point[Girth (cm)]="","",Point[Girth (cm)])</f>
        <v/>
      </c>
      <c r="BO415" s="14" t="str">
        <f>IF(Point[Crown Radius (m)]="","",Point[Crown Radius (m)])</f>
        <v/>
      </c>
      <c r="BP415" s="14" t="str">
        <f>IF(Point[Asset Group]="","",VLOOKUP(Point[Rooting Environment],root_enviro,2,FALSE))</f>
        <v/>
      </c>
      <c r="BQ415" s="14" t="str">
        <f>IF(Point[Asset Group]="","",VLOOKUP(Point[Tree Surround],tree_surround,2,FALSE))</f>
        <v/>
      </c>
      <c r="BR415" s="14" t="str">
        <f>IF(Point[Asset Group]="","",VLOOKUP(Point[Tree Grill],yes_no,2,FALSE))</f>
        <v/>
      </c>
      <c r="BS415" s="14" t="str">
        <f>IF(Point[Asset Group]="","",VLOOKUP(Point[Tree Location],tree_location,2,FALSE))</f>
        <v/>
      </c>
    </row>
    <row r="416" spans="1:71" s="3" customFormat="1" x14ac:dyDescent="0.2">
      <c r="A416" s="3" t="str">
        <f>IF(Point[DWG File Name]="","",Point[DWG File Name])</f>
        <v/>
      </c>
      <c r="B416" s="3" t="str">
        <f>IF(Point[DWG Layer Name]="","",Point[DWG Layer Name])</f>
        <v/>
      </c>
      <c r="C416" s="3" t="str">
        <f>IF(Point[DWG Handle]="","",Point[DWG Handle])</f>
        <v/>
      </c>
      <c r="D416" s="58" t="str">
        <f>IF(Point[X]="","",Point[X])</f>
        <v/>
      </c>
      <c r="E416" s="58" t="str">
        <f>IF(Point[Y]="","",Point[Y])</f>
        <v/>
      </c>
      <c r="F416" s="3" t="str">
        <f>IF(Point[Replacement Asset]="","",Point[Replacement Asset])</f>
        <v/>
      </c>
      <c r="G416" s="3" t="str">
        <f>IF(Point[Asset ID]="","",UPPER(Point[Asset ID]))</f>
        <v/>
      </c>
      <c r="H416" s="3" t="str">
        <f>IF(Point[Asset Group]="","",VLOOKUP(Point[Asset Group],asset_grp_pt,4,FALSE))</f>
        <v/>
      </c>
      <c r="I416" s="3" t="str">
        <f>IF(Point[Asset Group]="","",VLOOKUP(Point[Asset Group],asset_grp_pt,2,FALSE))</f>
        <v/>
      </c>
      <c r="J416" s="3" t="str">
        <f>IF(Point[Asset Group]="","",VLOOKUP(Point[Asset Group],asset_grp_pt,3,FALSE))</f>
        <v/>
      </c>
      <c r="K416" s="3" t="str">
        <f>IF(Point[Asset Group]="","",VLOOKUP(Point[Asset Type],type_master_list,2,FALSE))</f>
        <v/>
      </c>
      <c r="L416" s="3" t="str">
        <f>IF(Point[Asset Name]="","",PROPER(Point[Asset Name]))</f>
        <v/>
      </c>
      <c r="M416" s="11" t="str">
        <f>IF(Point[Install Date]="","",Point[Install Date])</f>
        <v/>
      </c>
      <c r="N416" s="11" t="str">
        <f>IF(Point[Note]="","",PROPER(Point[Note]))</f>
        <v/>
      </c>
      <c r="O416" s="11" t="str">
        <f>IF(Point[Resource Consent Number]="","",UPPER(Point[Resource Consent Number]))</f>
        <v/>
      </c>
      <c r="P416" s="53" t="str">
        <f>IF(Point[Asset Unit Cost]="","",Point[Asset Unit Cost])</f>
        <v/>
      </c>
      <c r="Q416" s="11" t="str">
        <f>IF(Point[Added By]="","",UPPER(Point[Added By]))</f>
        <v/>
      </c>
      <c r="R416" s="11" t="str">
        <f>IF(Point[Added Date]="","",Point[Added Date])</f>
        <v/>
      </c>
      <c r="S416" s="14" t="str">
        <f>IF(Point[Z COORD]="","",Point[Z COORD])</f>
        <v/>
      </c>
      <c r="T416" s="14" t="str">
        <f>IF(Point[Asset Description]="","",PROPER(Point[Asset Description]))</f>
        <v/>
      </c>
      <c r="U416" s="14" t="str">
        <f>IF(Point[[Artist ]]="","",PROPER(Point[[Artist ]]))</f>
        <v/>
      </c>
      <c r="V416" s="14" t="str">
        <f>IF(Point[Material Notes]="","",PROPER(Point[Material Notes]))</f>
        <v/>
      </c>
      <c r="W416" s="14" t="str">
        <f>IF(Point[Dimension Notes]="","",Point[Dimension Notes])</f>
        <v/>
      </c>
      <c r="X416" s="14" t="str">
        <f>IF(Point[List]="","",VLOOKUP(Point[Burner Number],number,2,FALSE))</f>
        <v/>
      </c>
      <c r="Y416" s="14" t="str">
        <f>IF(Point[List]="","",VLOOKUP(Point[Fuel],bbq_fuel,2,FALSE))</f>
        <v/>
      </c>
      <c r="Z416" s="14" t="str">
        <f>IF(Point[List]="","",VLOOKUP(Point[Cabinet Material],bbq_material,2,FALSE))</f>
        <v/>
      </c>
      <c r="AA416" s="14" t="str">
        <f>IF(Point[Asset Group]="","",VLOOKUP(Point[Manufacturer],manufacturer,2,FALSE))</f>
        <v/>
      </c>
      <c r="AB416" s="14" t="str">
        <f>IF(Point[Uinsex WC]="","",Point[Uinsex WC])</f>
        <v/>
      </c>
      <c r="AC416" s="14" t="str">
        <f>IF(Point[Female WC]="","",Point[Female WC])</f>
        <v/>
      </c>
      <c r="AD416" s="14" t="str">
        <f>IF(Point[Male WC]="","",Point[Male WC])</f>
        <v/>
      </c>
      <c r="AE416" s="14" t="str">
        <f>IF(Point[Urinal]="","",Point[Urinal])</f>
        <v/>
      </c>
      <c r="AF416" s="14" t="str">
        <f>IF(Point[Disabled Unisex]="","",Point[Disabled Unisex])</f>
        <v/>
      </c>
      <c r="AG416" s="14" t="str">
        <f>IF(Point[Disabled Female]="","",Point[Disabled Female])</f>
        <v/>
      </c>
      <c r="AH416" s="14" t="str">
        <f>IF(Point[Disabled Male]="","",Point[Disabled Male])</f>
        <v/>
      </c>
      <c r="AI416" s="14" t="str">
        <f>IF(Point[Asset Group]="","",VLOOKUP(Point[Handrail],yes_no,2,FALSE))</f>
        <v/>
      </c>
      <c r="AJ416" s="14" t="str">
        <f>IF(Point[Asset Group]="","",VLOOKUP(Point[Baby Changing],yes_no,2,FALSE))</f>
        <v/>
      </c>
      <c r="AK416" s="14" t="str">
        <f>IF(Point[Asset Group]="","",VLOOKUP(Point[Service Room],yes_no,2,FALSE))</f>
        <v/>
      </c>
      <c r="AL416" s="14" t="str">
        <f>IF(Point[Asset Group]="","",VLOOKUP(Point[Service Tap],service_tap,2,FALSE))</f>
        <v/>
      </c>
      <c r="AM416" s="14" t="str">
        <f>IF(Point[Asset Group]="","",VLOOKUP(Point[Heating Type],wc_heating,2,FALSE))</f>
        <v/>
      </c>
      <c r="AN416" s="14" t="str">
        <f>IF(Point[Asset Group]="","",VLOOKUP(Point[Power Supply],power_supply,2,FALSE))</f>
        <v/>
      </c>
      <c r="AO416" s="14" t="str">
        <f>IF(Point[Asset Group]="","",VLOOKUP(Point[Waste Water],waste_water,2,FALSE))</f>
        <v/>
      </c>
      <c r="AP416" s="14" t="str">
        <f>IF(Point[Asset Group]="","",VLOOKUP(Point[Furniture SubType],subdom_master_gdb,2,FALSE))</f>
        <v/>
      </c>
      <c r="AQ416" s="14" t="str">
        <f>IF(Point[Asset Group]="","",VLOOKUP(Point[Concrete Pad],yes_no,2,FALSE))</f>
        <v/>
      </c>
      <c r="AR416" s="14" t="str">
        <f>IF(Point[Asset Group]="","",VLOOKUP(Point[Material],material_master,2,FALSE))</f>
        <v/>
      </c>
      <c r="AS416" s="14" t="str">
        <f>IF(Point[Asset Group]="","",VLOOKUP(Point[Plumbing],irrigation_plumbing,2,FALSE))</f>
        <v/>
      </c>
      <c r="AT416" s="14" t="str">
        <f>IF(Point[Asset Group]="","",VLOOKUP(Point[Sprinklers],irrigation_sprinklers,2,FALSE))</f>
        <v/>
      </c>
      <c r="AU416" s="14" t="str">
        <f>IF(Point[Asset Group]="","",VLOOKUP(Point[System],irrigation_system,2,FALSE))</f>
        <v/>
      </c>
      <c r="AV416" s="14" t="str">
        <f>IF(Point[Asset Group]="","",VLOOKUP(Point[Status],irrigation_status,2,FALSE))</f>
        <v/>
      </c>
      <c r="AW416" s="11" t="str">
        <f>IF(Point[Date of manufacture]="","",Point[Date of manufacture])</f>
        <v/>
      </c>
      <c r="AX416" s="14" t="str">
        <f>IF(Point[Asset Group]="","",VLOOKUP(Point[Sign Purpose],sign_purpose,2,FALSE))</f>
        <v/>
      </c>
      <c r="AY416" s="14" t="str">
        <f>IF(Point[Asset Group]="","",VLOOKUP(Point[Sign Material],material_master,2,FALSE))</f>
        <v/>
      </c>
      <c r="AZ416" s="14" t="str">
        <f>IF(Point[Asset Group]="","",VLOOKUP(Point[Affixed To],sign_affix,2,FALSE))</f>
        <v/>
      </c>
      <c r="BA416" s="14" t="str">
        <f>IF(Point[Size HxB mm]="","",Point[Size HxB mm])</f>
        <v/>
      </c>
      <c r="BB416" s="14" t="str">
        <f>IF(Point[Height m]="","",Point[Height m])</f>
        <v/>
      </c>
      <c r="BC416" s="14" t="str">
        <f>IF(Point[Asset Group]="","",VLOOKUP(Point[Post Material],material_master,2,FALSE))</f>
        <v/>
      </c>
      <c r="BD416" s="14" t="str">
        <f>IF(Point[Asset Group]="","",VLOOKUP(Point[Post Number],number,2,FALSE))</f>
        <v/>
      </c>
      <c r="BE416" s="14" t="str">
        <f>IF(Point[Asset Group]="","",VLOOKUP(Point[Structure SubType],subdom_master_gdb,2,FALSE))</f>
        <v/>
      </c>
      <c r="BF416" s="14" t="str">
        <f>IF(Point[Area m2]="","",Point[Area m2])</f>
        <v/>
      </c>
      <c r="BG416" s="14" t="str">
        <f>IF(Point[Length m]="","",Point[Length m])</f>
        <v/>
      </c>
      <c r="BH416" s="14" t="str">
        <f>IF(Point[Width m]="","",Point[Width m])</f>
        <v/>
      </c>
      <c r="BI416" s="14" t="str">
        <f>IF(Point[Diameter m]="","",Point[Diameter m])</f>
        <v/>
      </c>
      <c r="BJ416" s="14" t="str">
        <f>IF(Point[Asset Group]="","",VLOOKUP(Point[Number of Pipes],number,2,FALSE))</f>
        <v/>
      </c>
      <c r="BK416" s="14" t="str">
        <f>IF(Point[Asset Group]="","",VLOOKUP(Point[Combined Name],2,FALSE))</f>
        <v/>
      </c>
      <c r="BL416" s="14" t="str">
        <f>IF(Point[Asset Group]="","",VLOOKUP(Point[Size Class],size_class,2,FALSE))</f>
        <v/>
      </c>
      <c r="BM416" s="14" t="str">
        <f>IF(Point[Asset Group]="","",VLOOKUP(Point[Age Class],age_class,2,FALSE))</f>
        <v/>
      </c>
      <c r="BN416" s="14" t="str">
        <f>IF(Point[Girth (cm)]="","",Point[Girth (cm)])</f>
        <v/>
      </c>
      <c r="BO416" s="14" t="str">
        <f>IF(Point[Crown Radius (m)]="","",Point[Crown Radius (m)])</f>
        <v/>
      </c>
      <c r="BP416" s="14" t="str">
        <f>IF(Point[Asset Group]="","",VLOOKUP(Point[Rooting Environment],root_enviro,2,FALSE))</f>
        <v/>
      </c>
      <c r="BQ416" s="14" t="str">
        <f>IF(Point[Asset Group]="","",VLOOKUP(Point[Tree Surround],tree_surround,2,FALSE))</f>
        <v/>
      </c>
      <c r="BR416" s="14" t="str">
        <f>IF(Point[Asset Group]="","",VLOOKUP(Point[Tree Grill],yes_no,2,FALSE))</f>
        <v/>
      </c>
      <c r="BS416" s="14" t="str">
        <f>IF(Point[Asset Group]="","",VLOOKUP(Point[Tree Location],tree_location,2,FALSE))</f>
        <v/>
      </c>
    </row>
    <row r="417" spans="1:71" s="3" customFormat="1" x14ac:dyDescent="0.2">
      <c r="A417" s="3" t="str">
        <f>IF(Point[DWG File Name]="","",Point[DWG File Name])</f>
        <v/>
      </c>
      <c r="B417" s="3" t="str">
        <f>IF(Point[DWG Layer Name]="","",Point[DWG Layer Name])</f>
        <v/>
      </c>
      <c r="C417" s="3" t="str">
        <f>IF(Point[DWG Handle]="","",Point[DWG Handle])</f>
        <v/>
      </c>
      <c r="D417" s="58" t="str">
        <f>IF(Point[X]="","",Point[X])</f>
        <v/>
      </c>
      <c r="E417" s="58" t="str">
        <f>IF(Point[Y]="","",Point[Y])</f>
        <v/>
      </c>
      <c r="F417" s="3" t="str">
        <f>IF(Point[Replacement Asset]="","",Point[Replacement Asset])</f>
        <v/>
      </c>
      <c r="G417" s="3" t="str">
        <f>IF(Point[Asset ID]="","",UPPER(Point[Asset ID]))</f>
        <v/>
      </c>
      <c r="H417" s="3" t="str">
        <f>IF(Point[Asset Group]="","",VLOOKUP(Point[Asset Group],asset_grp_pt,4,FALSE))</f>
        <v/>
      </c>
      <c r="I417" s="3" t="str">
        <f>IF(Point[Asset Group]="","",VLOOKUP(Point[Asset Group],asset_grp_pt,2,FALSE))</f>
        <v/>
      </c>
      <c r="J417" s="3" t="str">
        <f>IF(Point[Asset Group]="","",VLOOKUP(Point[Asset Group],asset_grp_pt,3,FALSE))</f>
        <v/>
      </c>
      <c r="K417" s="3" t="str">
        <f>IF(Point[Asset Group]="","",VLOOKUP(Point[Asset Type],type_master_list,2,FALSE))</f>
        <v/>
      </c>
      <c r="L417" s="3" t="str">
        <f>IF(Point[Asset Name]="","",PROPER(Point[Asset Name]))</f>
        <v/>
      </c>
      <c r="M417" s="11" t="str">
        <f>IF(Point[Install Date]="","",Point[Install Date])</f>
        <v/>
      </c>
      <c r="N417" s="11" t="str">
        <f>IF(Point[Note]="","",PROPER(Point[Note]))</f>
        <v/>
      </c>
      <c r="O417" s="11" t="str">
        <f>IF(Point[Resource Consent Number]="","",UPPER(Point[Resource Consent Number]))</f>
        <v/>
      </c>
      <c r="P417" s="53" t="str">
        <f>IF(Point[Asset Unit Cost]="","",Point[Asset Unit Cost])</f>
        <v/>
      </c>
      <c r="Q417" s="11" t="str">
        <f>IF(Point[Added By]="","",UPPER(Point[Added By]))</f>
        <v/>
      </c>
      <c r="R417" s="11" t="str">
        <f>IF(Point[Added Date]="","",Point[Added Date])</f>
        <v/>
      </c>
      <c r="S417" s="14" t="str">
        <f>IF(Point[Z COORD]="","",Point[Z COORD])</f>
        <v/>
      </c>
      <c r="T417" s="14" t="str">
        <f>IF(Point[Asset Description]="","",PROPER(Point[Asset Description]))</f>
        <v/>
      </c>
      <c r="U417" s="14" t="str">
        <f>IF(Point[[Artist ]]="","",PROPER(Point[[Artist ]]))</f>
        <v/>
      </c>
      <c r="V417" s="14" t="str">
        <f>IF(Point[Material Notes]="","",PROPER(Point[Material Notes]))</f>
        <v/>
      </c>
      <c r="W417" s="14" t="str">
        <f>IF(Point[Dimension Notes]="","",Point[Dimension Notes])</f>
        <v/>
      </c>
      <c r="X417" s="14" t="str">
        <f>IF(Point[List]="","",VLOOKUP(Point[Burner Number],number,2,FALSE))</f>
        <v/>
      </c>
      <c r="Y417" s="14" t="str">
        <f>IF(Point[List]="","",VLOOKUP(Point[Fuel],bbq_fuel,2,FALSE))</f>
        <v/>
      </c>
      <c r="Z417" s="14" t="str">
        <f>IF(Point[List]="","",VLOOKUP(Point[Cabinet Material],bbq_material,2,FALSE))</f>
        <v/>
      </c>
      <c r="AA417" s="14" t="str">
        <f>IF(Point[Asset Group]="","",VLOOKUP(Point[Manufacturer],manufacturer,2,FALSE))</f>
        <v/>
      </c>
      <c r="AB417" s="14" t="str">
        <f>IF(Point[Uinsex WC]="","",Point[Uinsex WC])</f>
        <v/>
      </c>
      <c r="AC417" s="14" t="str">
        <f>IF(Point[Female WC]="","",Point[Female WC])</f>
        <v/>
      </c>
      <c r="AD417" s="14" t="str">
        <f>IF(Point[Male WC]="","",Point[Male WC])</f>
        <v/>
      </c>
      <c r="AE417" s="14" t="str">
        <f>IF(Point[Urinal]="","",Point[Urinal])</f>
        <v/>
      </c>
      <c r="AF417" s="14" t="str">
        <f>IF(Point[Disabled Unisex]="","",Point[Disabled Unisex])</f>
        <v/>
      </c>
      <c r="AG417" s="14" t="str">
        <f>IF(Point[Disabled Female]="","",Point[Disabled Female])</f>
        <v/>
      </c>
      <c r="AH417" s="14" t="str">
        <f>IF(Point[Disabled Male]="","",Point[Disabled Male])</f>
        <v/>
      </c>
      <c r="AI417" s="14" t="str">
        <f>IF(Point[Asset Group]="","",VLOOKUP(Point[Handrail],yes_no,2,FALSE))</f>
        <v/>
      </c>
      <c r="AJ417" s="14" t="str">
        <f>IF(Point[Asset Group]="","",VLOOKUP(Point[Baby Changing],yes_no,2,FALSE))</f>
        <v/>
      </c>
      <c r="AK417" s="14" t="str">
        <f>IF(Point[Asset Group]="","",VLOOKUP(Point[Service Room],yes_no,2,FALSE))</f>
        <v/>
      </c>
      <c r="AL417" s="14" t="str">
        <f>IF(Point[Asset Group]="","",VLOOKUP(Point[Service Tap],service_tap,2,FALSE))</f>
        <v/>
      </c>
      <c r="AM417" s="14" t="str">
        <f>IF(Point[Asset Group]="","",VLOOKUP(Point[Heating Type],wc_heating,2,FALSE))</f>
        <v/>
      </c>
      <c r="AN417" s="14" t="str">
        <f>IF(Point[Asset Group]="","",VLOOKUP(Point[Power Supply],power_supply,2,FALSE))</f>
        <v/>
      </c>
      <c r="AO417" s="14" t="str">
        <f>IF(Point[Asset Group]="","",VLOOKUP(Point[Waste Water],waste_water,2,FALSE))</f>
        <v/>
      </c>
      <c r="AP417" s="14" t="str">
        <f>IF(Point[Asset Group]="","",VLOOKUP(Point[Furniture SubType],subdom_master_gdb,2,FALSE))</f>
        <v/>
      </c>
      <c r="AQ417" s="14" t="str">
        <f>IF(Point[Asset Group]="","",VLOOKUP(Point[Concrete Pad],yes_no,2,FALSE))</f>
        <v/>
      </c>
      <c r="AR417" s="14" t="str">
        <f>IF(Point[Asset Group]="","",VLOOKUP(Point[Material],material_master,2,FALSE))</f>
        <v/>
      </c>
      <c r="AS417" s="14" t="str">
        <f>IF(Point[Asset Group]="","",VLOOKUP(Point[Plumbing],irrigation_plumbing,2,FALSE))</f>
        <v/>
      </c>
      <c r="AT417" s="14" t="str">
        <f>IF(Point[Asset Group]="","",VLOOKUP(Point[Sprinklers],irrigation_sprinklers,2,FALSE))</f>
        <v/>
      </c>
      <c r="AU417" s="14" t="str">
        <f>IF(Point[Asset Group]="","",VLOOKUP(Point[System],irrigation_system,2,FALSE))</f>
        <v/>
      </c>
      <c r="AV417" s="14" t="str">
        <f>IF(Point[Asset Group]="","",VLOOKUP(Point[Status],irrigation_status,2,FALSE))</f>
        <v/>
      </c>
      <c r="AW417" s="11" t="str">
        <f>IF(Point[Date of manufacture]="","",Point[Date of manufacture])</f>
        <v/>
      </c>
      <c r="AX417" s="14" t="str">
        <f>IF(Point[Asset Group]="","",VLOOKUP(Point[Sign Purpose],sign_purpose,2,FALSE))</f>
        <v/>
      </c>
      <c r="AY417" s="14" t="str">
        <f>IF(Point[Asset Group]="","",VLOOKUP(Point[Sign Material],material_master,2,FALSE))</f>
        <v/>
      </c>
      <c r="AZ417" s="14" t="str">
        <f>IF(Point[Asset Group]="","",VLOOKUP(Point[Affixed To],sign_affix,2,FALSE))</f>
        <v/>
      </c>
      <c r="BA417" s="14" t="str">
        <f>IF(Point[Size HxB mm]="","",Point[Size HxB mm])</f>
        <v/>
      </c>
      <c r="BB417" s="14" t="str">
        <f>IF(Point[Height m]="","",Point[Height m])</f>
        <v/>
      </c>
      <c r="BC417" s="14" t="str">
        <f>IF(Point[Asset Group]="","",VLOOKUP(Point[Post Material],material_master,2,FALSE))</f>
        <v/>
      </c>
      <c r="BD417" s="14" t="str">
        <f>IF(Point[Asset Group]="","",VLOOKUP(Point[Post Number],number,2,FALSE))</f>
        <v/>
      </c>
      <c r="BE417" s="14" t="str">
        <f>IF(Point[Asset Group]="","",VLOOKUP(Point[Structure SubType],subdom_master_gdb,2,FALSE))</f>
        <v/>
      </c>
      <c r="BF417" s="14" t="str">
        <f>IF(Point[Area m2]="","",Point[Area m2])</f>
        <v/>
      </c>
      <c r="BG417" s="14" t="str">
        <f>IF(Point[Length m]="","",Point[Length m])</f>
        <v/>
      </c>
      <c r="BH417" s="14" t="str">
        <f>IF(Point[Width m]="","",Point[Width m])</f>
        <v/>
      </c>
      <c r="BI417" s="14" t="str">
        <f>IF(Point[Diameter m]="","",Point[Diameter m])</f>
        <v/>
      </c>
      <c r="BJ417" s="14" t="str">
        <f>IF(Point[Asset Group]="","",VLOOKUP(Point[Number of Pipes],number,2,FALSE))</f>
        <v/>
      </c>
      <c r="BK417" s="14" t="str">
        <f>IF(Point[Asset Group]="","",VLOOKUP(Point[Combined Name],2,FALSE))</f>
        <v/>
      </c>
      <c r="BL417" s="14" t="str">
        <f>IF(Point[Asset Group]="","",VLOOKUP(Point[Size Class],size_class,2,FALSE))</f>
        <v/>
      </c>
      <c r="BM417" s="14" t="str">
        <f>IF(Point[Asset Group]="","",VLOOKUP(Point[Age Class],age_class,2,FALSE))</f>
        <v/>
      </c>
      <c r="BN417" s="14" t="str">
        <f>IF(Point[Girth (cm)]="","",Point[Girth (cm)])</f>
        <v/>
      </c>
      <c r="BO417" s="14" t="str">
        <f>IF(Point[Crown Radius (m)]="","",Point[Crown Radius (m)])</f>
        <v/>
      </c>
      <c r="BP417" s="14" t="str">
        <f>IF(Point[Asset Group]="","",VLOOKUP(Point[Rooting Environment],root_enviro,2,FALSE))</f>
        <v/>
      </c>
      <c r="BQ417" s="14" t="str">
        <f>IF(Point[Asset Group]="","",VLOOKUP(Point[Tree Surround],tree_surround,2,FALSE))</f>
        <v/>
      </c>
      <c r="BR417" s="14" t="str">
        <f>IF(Point[Asset Group]="","",VLOOKUP(Point[Tree Grill],yes_no,2,FALSE))</f>
        <v/>
      </c>
      <c r="BS417" s="14" t="str">
        <f>IF(Point[Asset Group]="","",VLOOKUP(Point[Tree Location],tree_location,2,FALSE))</f>
        <v/>
      </c>
    </row>
    <row r="418" spans="1:71" s="3" customFormat="1" x14ac:dyDescent="0.2">
      <c r="A418" s="3" t="str">
        <f>IF(Point[DWG File Name]="","",Point[DWG File Name])</f>
        <v/>
      </c>
      <c r="B418" s="3" t="str">
        <f>IF(Point[DWG Layer Name]="","",Point[DWG Layer Name])</f>
        <v/>
      </c>
      <c r="C418" s="3" t="str">
        <f>IF(Point[DWG Handle]="","",Point[DWG Handle])</f>
        <v/>
      </c>
      <c r="D418" s="58" t="str">
        <f>IF(Point[X]="","",Point[X])</f>
        <v/>
      </c>
      <c r="E418" s="58" t="str">
        <f>IF(Point[Y]="","",Point[Y])</f>
        <v/>
      </c>
      <c r="F418" s="3" t="str">
        <f>IF(Point[Replacement Asset]="","",Point[Replacement Asset])</f>
        <v/>
      </c>
      <c r="G418" s="3" t="str">
        <f>IF(Point[Asset ID]="","",UPPER(Point[Asset ID]))</f>
        <v/>
      </c>
      <c r="H418" s="3" t="str">
        <f>IF(Point[Asset Group]="","",VLOOKUP(Point[Asset Group],asset_grp_pt,4,FALSE))</f>
        <v/>
      </c>
      <c r="I418" s="3" t="str">
        <f>IF(Point[Asset Group]="","",VLOOKUP(Point[Asset Group],asset_grp_pt,2,FALSE))</f>
        <v/>
      </c>
      <c r="J418" s="3" t="str">
        <f>IF(Point[Asset Group]="","",VLOOKUP(Point[Asset Group],asset_grp_pt,3,FALSE))</f>
        <v/>
      </c>
      <c r="K418" s="3" t="str">
        <f>IF(Point[Asset Group]="","",VLOOKUP(Point[Asset Type],type_master_list,2,FALSE))</f>
        <v/>
      </c>
      <c r="L418" s="3" t="str">
        <f>IF(Point[Asset Name]="","",PROPER(Point[Asset Name]))</f>
        <v/>
      </c>
      <c r="M418" s="11" t="str">
        <f>IF(Point[Install Date]="","",Point[Install Date])</f>
        <v/>
      </c>
      <c r="N418" s="11" t="str">
        <f>IF(Point[Note]="","",PROPER(Point[Note]))</f>
        <v/>
      </c>
      <c r="O418" s="11" t="str">
        <f>IF(Point[Resource Consent Number]="","",UPPER(Point[Resource Consent Number]))</f>
        <v/>
      </c>
      <c r="P418" s="53" t="str">
        <f>IF(Point[Asset Unit Cost]="","",Point[Asset Unit Cost])</f>
        <v/>
      </c>
      <c r="Q418" s="11" t="str">
        <f>IF(Point[Added By]="","",UPPER(Point[Added By]))</f>
        <v/>
      </c>
      <c r="R418" s="11" t="str">
        <f>IF(Point[Added Date]="","",Point[Added Date])</f>
        <v/>
      </c>
      <c r="S418" s="14" t="str">
        <f>IF(Point[Z COORD]="","",Point[Z COORD])</f>
        <v/>
      </c>
      <c r="T418" s="14" t="str">
        <f>IF(Point[Asset Description]="","",PROPER(Point[Asset Description]))</f>
        <v/>
      </c>
      <c r="U418" s="14" t="str">
        <f>IF(Point[[Artist ]]="","",PROPER(Point[[Artist ]]))</f>
        <v/>
      </c>
      <c r="V418" s="14" t="str">
        <f>IF(Point[Material Notes]="","",PROPER(Point[Material Notes]))</f>
        <v/>
      </c>
      <c r="W418" s="14" t="str">
        <f>IF(Point[Dimension Notes]="","",Point[Dimension Notes])</f>
        <v/>
      </c>
      <c r="X418" s="14" t="str">
        <f>IF(Point[List]="","",VLOOKUP(Point[Burner Number],number,2,FALSE))</f>
        <v/>
      </c>
      <c r="Y418" s="14" t="str">
        <f>IF(Point[List]="","",VLOOKUP(Point[Fuel],bbq_fuel,2,FALSE))</f>
        <v/>
      </c>
      <c r="Z418" s="14" t="str">
        <f>IF(Point[List]="","",VLOOKUP(Point[Cabinet Material],bbq_material,2,FALSE))</f>
        <v/>
      </c>
      <c r="AA418" s="14" t="str">
        <f>IF(Point[Asset Group]="","",VLOOKUP(Point[Manufacturer],manufacturer,2,FALSE))</f>
        <v/>
      </c>
      <c r="AB418" s="14" t="str">
        <f>IF(Point[Uinsex WC]="","",Point[Uinsex WC])</f>
        <v/>
      </c>
      <c r="AC418" s="14" t="str">
        <f>IF(Point[Female WC]="","",Point[Female WC])</f>
        <v/>
      </c>
      <c r="AD418" s="14" t="str">
        <f>IF(Point[Male WC]="","",Point[Male WC])</f>
        <v/>
      </c>
      <c r="AE418" s="14" t="str">
        <f>IF(Point[Urinal]="","",Point[Urinal])</f>
        <v/>
      </c>
      <c r="AF418" s="14" t="str">
        <f>IF(Point[Disabled Unisex]="","",Point[Disabled Unisex])</f>
        <v/>
      </c>
      <c r="AG418" s="14" t="str">
        <f>IF(Point[Disabled Female]="","",Point[Disabled Female])</f>
        <v/>
      </c>
      <c r="AH418" s="14" t="str">
        <f>IF(Point[Disabled Male]="","",Point[Disabled Male])</f>
        <v/>
      </c>
      <c r="AI418" s="14" t="str">
        <f>IF(Point[Asset Group]="","",VLOOKUP(Point[Handrail],yes_no,2,FALSE))</f>
        <v/>
      </c>
      <c r="AJ418" s="14" t="str">
        <f>IF(Point[Asset Group]="","",VLOOKUP(Point[Baby Changing],yes_no,2,FALSE))</f>
        <v/>
      </c>
      <c r="AK418" s="14" t="str">
        <f>IF(Point[Asset Group]="","",VLOOKUP(Point[Service Room],yes_no,2,FALSE))</f>
        <v/>
      </c>
      <c r="AL418" s="14" t="str">
        <f>IF(Point[Asset Group]="","",VLOOKUP(Point[Service Tap],service_tap,2,FALSE))</f>
        <v/>
      </c>
      <c r="AM418" s="14" t="str">
        <f>IF(Point[Asset Group]="","",VLOOKUP(Point[Heating Type],wc_heating,2,FALSE))</f>
        <v/>
      </c>
      <c r="AN418" s="14" t="str">
        <f>IF(Point[Asset Group]="","",VLOOKUP(Point[Power Supply],power_supply,2,FALSE))</f>
        <v/>
      </c>
      <c r="AO418" s="14" t="str">
        <f>IF(Point[Asset Group]="","",VLOOKUP(Point[Waste Water],waste_water,2,FALSE))</f>
        <v/>
      </c>
      <c r="AP418" s="14" t="str">
        <f>IF(Point[Asset Group]="","",VLOOKUP(Point[Furniture SubType],subdom_master_gdb,2,FALSE))</f>
        <v/>
      </c>
      <c r="AQ418" s="14" t="str">
        <f>IF(Point[Asset Group]="","",VLOOKUP(Point[Concrete Pad],yes_no,2,FALSE))</f>
        <v/>
      </c>
      <c r="AR418" s="14" t="str">
        <f>IF(Point[Asset Group]="","",VLOOKUP(Point[Material],material_master,2,FALSE))</f>
        <v/>
      </c>
      <c r="AS418" s="14" t="str">
        <f>IF(Point[Asset Group]="","",VLOOKUP(Point[Plumbing],irrigation_plumbing,2,FALSE))</f>
        <v/>
      </c>
      <c r="AT418" s="14" t="str">
        <f>IF(Point[Asset Group]="","",VLOOKUP(Point[Sprinklers],irrigation_sprinklers,2,FALSE))</f>
        <v/>
      </c>
      <c r="AU418" s="14" t="str">
        <f>IF(Point[Asset Group]="","",VLOOKUP(Point[System],irrigation_system,2,FALSE))</f>
        <v/>
      </c>
      <c r="AV418" s="14" t="str">
        <f>IF(Point[Asset Group]="","",VLOOKUP(Point[Status],irrigation_status,2,FALSE))</f>
        <v/>
      </c>
      <c r="AW418" s="11" t="str">
        <f>IF(Point[Date of manufacture]="","",Point[Date of manufacture])</f>
        <v/>
      </c>
      <c r="AX418" s="14" t="str">
        <f>IF(Point[Asset Group]="","",VLOOKUP(Point[Sign Purpose],sign_purpose,2,FALSE))</f>
        <v/>
      </c>
      <c r="AY418" s="14" t="str">
        <f>IF(Point[Asset Group]="","",VLOOKUP(Point[Sign Material],material_master,2,FALSE))</f>
        <v/>
      </c>
      <c r="AZ418" s="14" t="str">
        <f>IF(Point[Asset Group]="","",VLOOKUP(Point[Affixed To],sign_affix,2,FALSE))</f>
        <v/>
      </c>
      <c r="BA418" s="14" t="str">
        <f>IF(Point[Size HxB mm]="","",Point[Size HxB mm])</f>
        <v/>
      </c>
      <c r="BB418" s="14" t="str">
        <f>IF(Point[Height m]="","",Point[Height m])</f>
        <v/>
      </c>
      <c r="BC418" s="14" t="str">
        <f>IF(Point[Asset Group]="","",VLOOKUP(Point[Post Material],material_master,2,FALSE))</f>
        <v/>
      </c>
      <c r="BD418" s="14" t="str">
        <f>IF(Point[Asset Group]="","",VLOOKUP(Point[Post Number],number,2,FALSE))</f>
        <v/>
      </c>
      <c r="BE418" s="14" t="str">
        <f>IF(Point[Asset Group]="","",VLOOKUP(Point[Structure SubType],subdom_master_gdb,2,FALSE))</f>
        <v/>
      </c>
      <c r="BF418" s="14" t="str">
        <f>IF(Point[Area m2]="","",Point[Area m2])</f>
        <v/>
      </c>
      <c r="BG418" s="14" t="str">
        <f>IF(Point[Length m]="","",Point[Length m])</f>
        <v/>
      </c>
      <c r="BH418" s="14" t="str">
        <f>IF(Point[Width m]="","",Point[Width m])</f>
        <v/>
      </c>
      <c r="BI418" s="14" t="str">
        <f>IF(Point[Diameter m]="","",Point[Diameter m])</f>
        <v/>
      </c>
      <c r="BJ418" s="14" t="str">
        <f>IF(Point[Asset Group]="","",VLOOKUP(Point[Number of Pipes],number,2,FALSE))</f>
        <v/>
      </c>
      <c r="BK418" s="14" t="str">
        <f>IF(Point[Asset Group]="","",VLOOKUP(Point[Combined Name],2,FALSE))</f>
        <v/>
      </c>
      <c r="BL418" s="14" t="str">
        <f>IF(Point[Asset Group]="","",VLOOKUP(Point[Size Class],size_class,2,FALSE))</f>
        <v/>
      </c>
      <c r="BM418" s="14" t="str">
        <f>IF(Point[Asset Group]="","",VLOOKUP(Point[Age Class],age_class,2,FALSE))</f>
        <v/>
      </c>
      <c r="BN418" s="14" t="str">
        <f>IF(Point[Girth (cm)]="","",Point[Girth (cm)])</f>
        <v/>
      </c>
      <c r="BO418" s="14" t="str">
        <f>IF(Point[Crown Radius (m)]="","",Point[Crown Radius (m)])</f>
        <v/>
      </c>
      <c r="BP418" s="14" t="str">
        <f>IF(Point[Asset Group]="","",VLOOKUP(Point[Rooting Environment],root_enviro,2,FALSE))</f>
        <v/>
      </c>
      <c r="BQ418" s="14" t="str">
        <f>IF(Point[Asset Group]="","",VLOOKUP(Point[Tree Surround],tree_surround,2,FALSE))</f>
        <v/>
      </c>
      <c r="BR418" s="14" t="str">
        <f>IF(Point[Asset Group]="","",VLOOKUP(Point[Tree Grill],yes_no,2,FALSE))</f>
        <v/>
      </c>
      <c r="BS418" s="14" t="str">
        <f>IF(Point[Asset Group]="","",VLOOKUP(Point[Tree Location],tree_location,2,FALSE))</f>
        <v/>
      </c>
    </row>
    <row r="419" spans="1:71" s="3" customFormat="1" x14ac:dyDescent="0.2">
      <c r="A419" s="3" t="str">
        <f>IF(Point[DWG File Name]="","",Point[DWG File Name])</f>
        <v/>
      </c>
      <c r="B419" s="3" t="str">
        <f>IF(Point[DWG Layer Name]="","",Point[DWG Layer Name])</f>
        <v/>
      </c>
      <c r="C419" s="3" t="str">
        <f>IF(Point[DWG Handle]="","",Point[DWG Handle])</f>
        <v/>
      </c>
      <c r="D419" s="58" t="str">
        <f>IF(Point[X]="","",Point[X])</f>
        <v/>
      </c>
      <c r="E419" s="58" t="str">
        <f>IF(Point[Y]="","",Point[Y])</f>
        <v/>
      </c>
      <c r="F419" s="3" t="str">
        <f>IF(Point[Replacement Asset]="","",Point[Replacement Asset])</f>
        <v/>
      </c>
      <c r="G419" s="3" t="str">
        <f>IF(Point[Asset ID]="","",UPPER(Point[Asset ID]))</f>
        <v/>
      </c>
      <c r="H419" s="3" t="str">
        <f>IF(Point[Asset Group]="","",VLOOKUP(Point[Asset Group],asset_grp_pt,4,FALSE))</f>
        <v/>
      </c>
      <c r="I419" s="3" t="str">
        <f>IF(Point[Asset Group]="","",VLOOKUP(Point[Asset Group],asset_grp_pt,2,FALSE))</f>
        <v/>
      </c>
      <c r="J419" s="3" t="str">
        <f>IF(Point[Asset Group]="","",VLOOKUP(Point[Asset Group],asset_grp_pt,3,FALSE))</f>
        <v/>
      </c>
      <c r="K419" s="3" t="str">
        <f>IF(Point[Asset Group]="","",VLOOKUP(Point[Asset Type],type_master_list,2,FALSE))</f>
        <v/>
      </c>
      <c r="L419" s="3" t="str">
        <f>IF(Point[Asset Name]="","",PROPER(Point[Asset Name]))</f>
        <v/>
      </c>
      <c r="M419" s="11" t="str">
        <f>IF(Point[Install Date]="","",Point[Install Date])</f>
        <v/>
      </c>
      <c r="N419" s="11" t="str">
        <f>IF(Point[Note]="","",PROPER(Point[Note]))</f>
        <v/>
      </c>
      <c r="O419" s="11" t="str">
        <f>IF(Point[Resource Consent Number]="","",UPPER(Point[Resource Consent Number]))</f>
        <v/>
      </c>
      <c r="P419" s="53" t="str">
        <f>IF(Point[Asset Unit Cost]="","",Point[Asset Unit Cost])</f>
        <v/>
      </c>
      <c r="Q419" s="11" t="str">
        <f>IF(Point[Added By]="","",UPPER(Point[Added By]))</f>
        <v/>
      </c>
      <c r="R419" s="11" t="str">
        <f>IF(Point[Added Date]="","",Point[Added Date])</f>
        <v/>
      </c>
      <c r="S419" s="14" t="str">
        <f>IF(Point[Z COORD]="","",Point[Z COORD])</f>
        <v/>
      </c>
      <c r="T419" s="14" t="str">
        <f>IF(Point[Asset Description]="","",PROPER(Point[Asset Description]))</f>
        <v/>
      </c>
      <c r="U419" s="14" t="str">
        <f>IF(Point[[Artist ]]="","",PROPER(Point[[Artist ]]))</f>
        <v/>
      </c>
      <c r="V419" s="14" t="str">
        <f>IF(Point[Material Notes]="","",PROPER(Point[Material Notes]))</f>
        <v/>
      </c>
      <c r="W419" s="14" t="str">
        <f>IF(Point[Dimension Notes]="","",Point[Dimension Notes])</f>
        <v/>
      </c>
      <c r="X419" s="14" t="str">
        <f>IF(Point[List]="","",VLOOKUP(Point[Burner Number],number,2,FALSE))</f>
        <v/>
      </c>
      <c r="Y419" s="14" t="str">
        <f>IF(Point[List]="","",VLOOKUP(Point[Fuel],bbq_fuel,2,FALSE))</f>
        <v/>
      </c>
      <c r="Z419" s="14" t="str">
        <f>IF(Point[List]="","",VLOOKUP(Point[Cabinet Material],bbq_material,2,FALSE))</f>
        <v/>
      </c>
      <c r="AA419" s="14" t="str">
        <f>IF(Point[Asset Group]="","",VLOOKUP(Point[Manufacturer],manufacturer,2,FALSE))</f>
        <v/>
      </c>
      <c r="AB419" s="14" t="str">
        <f>IF(Point[Uinsex WC]="","",Point[Uinsex WC])</f>
        <v/>
      </c>
      <c r="AC419" s="14" t="str">
        <f>IF(Point[Female WC]="","",Point[Female WC])</f>
        <v/>
      </c>
      <c r="AD419" s="14" t="str">
        <f>IF(Point[Male WC]="","",Point[Male WC])</f>
        <v/>
      </c>
      <c r="AE419" s="14" t="str">
        <f>IF(Point[Urinal]="","",Point[Urinal])</f>
        <v/>
      </c>
      <c r="AF419" s="14" t="str">
        <f>IF(Point[Disabled Unisex]="","",Point[Disabled Unisex])</f>
        <v/>
      </c>
      <c r="AG419" s="14" t="str">
        <f>IF(Point[Disabled Female]="","",Point[Disabled Female])</f>
        <v/>
      </c>
      <c r="AH419" s="14" t="str">
        <f>IF(Point[Disabled Male]="","",Point[Disabled Male])</f>
        <v/>
      </c>
      <c r="AI419" s="14" t="str">
        <f>IF(Point[Asset Group]="","",VLOOKUP(Point[Handrail],yes_no,2,FALSE))</f>
        <v/>
      </c>
      <c r="AJ419" s="14" t="str">
        <f>IF(Point[Asset Group]="","",VLOOKUP(Point[Baby Changing],yes_no,2,FALSE))</f>
        <v/>
      </c>
      <c r="AK419" s="14" t="str">
        <f>IF(Point[Asset Group]="","",VLOOKUP(Point[Service Room],yes_no,2,FALSE))</f>
        <v/>
      </c>
      <c r="AL419" s="14" t="str">
        <f>IF(Point[Asset Group]="","",VLOOKUP(Point[Service Tap],service_tap,2,FALSE))</f>
        <v/>
      </c>
      <c r="AM419" s="14" t="str">
        <f>IF(Point[Asset Group]="","",VLOOKUP(Point[Heating Type],wc_heating,2,FALSE))</f>
        <v/>
      </c>
      <c r="AN419" s="14" t="str">
        <f>IF(Point[Asset Group]="","",VLOOKUP(Point[Power Supply],power_supply,2,FALSE))</f>
        <v/>
      </c>
      <c r="AO419" s="14" t="str">
        <f>IF(Point[Asset Group]="","",VLOOKUP(Point[Waste Water],waste_water,2,FALSE))</f>
        <v/>
      </c>
      <c r="AP419" s="14" t="str">
        <f>IF(Point[Asset Group]="","",VLOOKUP(Point[Furniture SubType],subdom_master_gdb,2,FALSE))</f>
        <v/>
      </c>
      <c r="AQ419" s="14" t="str">
        <f>IF(Point[Asset Group]="","",VLOOKUP(Point[Concrete Pad],yes_no,2,FALSE))</f>
        <v/>
      </c>
      <c r="AR419" s="14" t="str">
        <f>IF(Point[Asset Group]="","",VLOOKUP(Point[Material],material_master,2,FALSE))</f>
        <v/>
      </c>
      <c r="AS419" s="14" t="str">
        <f>IF(Point[Asset Group]="","",VLOOKUP(Point[Plumbing],irrigation_plumbing,2,FALSE))</f>
        <v/>
      </c>
      <c r="AT419" s="14" t="str">
        <f>IF(Point[Asset Group]="","",VLOOKUP(Point[Sprinklers],irrigation_sprinklers,2,FALSE))</f>
        <v/>
      </c>
      <c r="AU419" s="14" t="str">
        <f>IF(Point[Asset Group]="","",VLOOKUP(Point[System],irrigation_system,2,FALSE))</f>
        <v/>
      </c>
      <c r="AV419" s="14" t="str">
        <f>IF(Point[Asset Group]="","",VLOOKUP(Point[Status],irrigation_status,2,FALSE))</f>
        <v/>
      </c>
      <c r="AW419" s="11" t="str">
        <f>IF(Point[Date of manufacture]="","",Point[Date of manufacture])</f>
        <v/>
      </c>
      <c r="AX419" s="14" t="str">
        <f>IF(Point[Asset Group]="","",VLOOKUP(Point[Sign Purpose],sign_purpose,2,FALSE))</f>
        <v/>
      </c>
      <c r="AY419" s="14" t="str">
        <f>IF(Point[Asset Group]="","",VLOOKUP(Point[Sign Material],material_master,2,FALSE))</f>
        <v/>
      </c>
      <c r="AZ419" s="14" t="str">
        <f>IF(Point[Asset Group]="","",VLOOKUP(Point[Affixed To],sign_affix,2,FALSE))</f>
        <v/>
      </c>
      <c r="BA419" s="14" t="str">
        <f>IF(Point[Size HxB mm]="","",Point[Size HxB mm])</f>
        <v/>
      </c>
      <c r="BB419" s="14" t="str">
        <f>IF(Point[Height m]="","",Point[Height m])</f>
        <v/>
      </c>
      <c r="BC419" s="14" t="str">
        <f>IF(Point[Asset Group]="","",VLOOKUP(Point[Post Material],material_master,2,FALSE))</f>
        <v/>
      </c>
      <c r="BD419" s="14" t="str">
        <f>IF(Point[Asset Group]="","",VLOOKUP(Point[Post Number],number,2,FALSE))</f>
        <v/>
      </c>
      <c r="BE419" s="14" t="str">
        <f>IF(Point[Asset Group]="","",VLOOKUP(Point[Structure SubType],subdom_master_gdb,2,FALSE))</f>
        <v/>
      </c>
      <c r="BF419" s="14" t="str">
        <f>IF(Point[Area m2]="","",Point[Area m2])</f>
        <v/>
      </c>
      <c r="BG419" s="14" t="str">
        <f>IF(Point[Length m]="","",Point[Length m])</f>
        <v/>
      </c>
      <c r="BH419" s="14" t="str">
        <f>IF(Point[Width m]="","",Point[Width m])</f>
        <v/>
      </c>
      <c r="BI419" s="14" t="str">
        <f>IF(Point[Diameter m]="","",Point[Diameter m])</f>
        <v/>
      </c>
      <c r="BJ419" s="14" t="str">
        <f>IF(Point[Asset Group]="","",VLOOKUP(Point[Number of Pipes],number,2,FALSE))</f>
        <v/>
      </c>
      <c r="BK419" s="14" t="str">
        <f>IF(Point[Asset Group]="","",VLOOKUP(Point[Combined Name],2,FALSE))</f>
        <v/>
      </c>
      <c r="BL419" s="14" t="str">
        <f>IF(Point[Asset Group]="","",VLOOKUP(Point[Size Class],size_class,2,FALSE))</f>
        <v/>
      </c>
      <c r="BM419" s="14" t="str">
        <f>IF(Point[Asset Group]="","",VLOOKUP(Point[Age Class],age_class,2,FALSE))</f>
        <v/>
      </c>
      <c r="BN419" s="14" t="str">
        <f>IF(Point[Girth (cm)]="","",Point[Girth (cm)])</f>
        <v/>
      </c>
      <c r="BO419" s="14" t="str">
        <f>IF(Point[Crown Radius (m)]="","",Point[Crown Radius (m)])</f>
        <v/>
      </c>
      <c r="BP419" s="14" t="str">
        <f>IF(Point[Asset Group]="","",VLOOKUP(Point[Rooting Environment],root_enviro,2,FALSE))</f>
        <v/>
      </c>
      <c r="BQ419" s="14" t="str">
        <f>IF(Point[Asset Group]="","",VLOOKUP(Point[Tree Surround],tree_surround,2,FALSE))</f>
        <v/>
      </c>
      <c r="BR419" s="14" t="str">
        <f>IF(Point[Asset Group]="","",VLOOKUP(Point[Tree Grill],yes_no,2,FALSE))</f>
        <v/>
      </c>
      <c r="BS419" s="14" t="str">
        <f>IF(Point[Asset Group]="","",VLOOKUP(Point[Tree Location],tree_location,2,FALSE))</f>
        <v/>
      </c>
    </row>
    <row r="420" spans="1:71" s="3" customFormat="1" x14ac:dyDescent="0.2">
      <c r="A420" s="3" t="str">
        <f>IF(Point[DWG File Name]="","",Point[DWG File Name])</f>
        <v/>
      </c>
      <c r="B420" s="3" t="str">
        <f>IF(Point[DWG Layer Name]="","",Point[DWG Layer Name])</f>
        <v/>
      </c>
      <c r="C420" s="3" t="str">
        <f>IF(Point[DWG Handle]="","",Point[DWG Handle])</f>
        <v/>
      </c>
      <c r="D420" s="58" t="str">
        <f>IF(Point[X]="","",Point[X])</f>
        <v/>
      </c>
      <c r="E420" s="58" t="str">
        <f>IF(Point[Y]="","",Point[Y])</f>
        <v/>
      </c>
      <c r="F420" s="3" t="str">
        <f>IF(Point[Replacement Asset]="","",Point[Replacement Asset])</f>
        <v/>
      </c>
      <c r="G420" s="3" t="str">
        <f>IF(Point[Asset ID]="","",UPPER(Point[Asset ID]))</f>
        <v/>
      </c>
      <c r="H420" s="3" t="str">
        <f>IF(Point[Asset Group]="","",VLOOKUP(Point[Asset Group],asset_grp_pt,4,FALSE))</f>
        <v/>
      </c>
      <c r="I420" s="3" t="str">
        <f>IF(Point[Asset Group]="","",VLOOKUP(Point[Asset Group],asset_grp_pt,2,FALSE))</f>
        <v/>
      </c>
      <c r="J420" s="3" t="str">
        <f>IF(Point[Asset Group]="","",VLOOKUP(Point[Asset Group],asset_grp_pt,3,FALSE))</f>
        <v/>
      </c>
      <c r="K420" s="3" t="str">
        <f>IF(Point[Asset Group]="","",VLOOKUP(Point[Asset Type],type_master_list,2,FALSE))</f>
        <v/>
      </c>
      <c r="L420" s="3" t="str">
        <f>IF(Point[Asset Name]="","",PROPER(Point[Asset Name]))</f>
        <v/>
      </c>
      <c r="M420" s="11" t="str">
        <f>IF(Point[Install Date]="","",Point[Install Date])</f>
        <v/>
      </c>
      <c r="N420" s="11" t="str">
        <f>IF(Point[Note]="","",PROPER(Point[Note]))</f>
        <v/>
      </c>
      <c r="O420" s="11" t="str">
        <f>IF(Point[Resource Consent Number]="","",UPPER(Point[Resource Consent Number]))</f>
        <v/>
      </c>
      <c r="P420" s="53" t="str">
        <f>IF(Point[Asset Unit Cost]="","",Point[Asset Unit Cost])</f>
        <v/>
      </c>
      <c r="Q420" s="11" t="str">
        <f>IF(Point[Added By]="","",UPPER(Point[Added By]))</f>
        <v/>
      </c>
      <c r="R420" s="11" t="str">
        <f>IF(Point[Added Date]="","",Point[Added Date])</f>
        <v/>
      </c>
      <c r="S420" s="14" t="str">
        <f>IF(Point[Z COORD]="","",Point[Z COORD])</f>
        <v/>
      </c>
      <c r="T420" s="14" t="str">
        <f>IF(Point[Asset Description]="","",PROPER(Point[Asset Description]))</f>
        <v/>
      </c>
      <c r="U420" s="14" t="str">
        <f>IF(Point[[Artist ]]="","",PROPER(Point[[Artist ]]))</f>
        <v/>
      </c>
      <c r="V420" s="14" t="str">
        <f>IF(Point[Material Notes]="","",PROPER(Point[Material Notes]))</f>
        <v/>
      </c>
      <c r="W420" s="14" t="str">
        <f>IF(Point[Dimension Notes]="","",Point[Dimension Notes])</f>
        <v/>
      </c>
      <c r="X420" s="14" t="str">
        <f>IF(Point[List]="","",VLOOKUP(Point[Burner Number],number,2,FALSE))</f>
        <v/>
      </c>
      <c r="Y420" s="14" t="str">
        <f>IF(Point[List]="","",VLOOKUP(Point[Fuel],bbq_fuel,2,FALSE))</f>
        <v/>
      </c>
      <c r="Z420" s="14" t="str">
        <f>IF(Point[List]="","",VLOOKUP(Point[Cabinet Material],bbq_material,2,FALSE))</f>
        <v/>
      </c>
      <c r="AA420" s="14" t="str">
        <f>IF(Point[Asset Group]="","",VLOOKUP(Point[Manufacturer],manufacturer,2,FALSE))</f>
        <v/>
      </c>
      <c r="AB420" s="14" t="str">
        <f>IF(Point[Uinsex WC]="","",Point[Uinsex WC])</f>
        <v/>
      </c>
      <c r="AC420" s="14" t="str">
        <f>IF(Point[Female WC]="","",Point[Female WC])</f>
        <v/>
      </c>
      <c r="AD420" s="14" t="str">
        <f>IF(Point[Male WC]="","",Point[Male WC])</f>
        <v/>
      </c>
      <c r="AE420" s="14" t="str">
        <f>IF(Point[Urinal]="","",Point[Urinal])</f>
        <v/>
      </c>
      <c r="AF420" s="14" t="str">
        <f>IF(Point[Disabled Unisex]="","",Point[Disabled Unisex])</f>
        <v/>
      </c>
      <c r="AG420" s="14" t="str">
        <f>IF(Point[Disabled Female]="","",Point[Disabled Female])</f>
        <v/>
      </c>
      <c r="AH420" s="14" t="str">
        <f>IF(Point[Disabled Male]="","",Point[Disabled Male])</f>
        <v/>
      </c>
      <c r="AI420" s="14" t="str">
        <f>IF(Point[Asset Group]="","",VLOOKUP(Point[Handrail],yes_no,2,FALSE))</f>
        <v/>
      </c>
      <c r="AJ420" s="14" t="str">
        <f>IF(Point[Asset Group]="","",VLOOKUP(Point[Baby Changing],yes_no,2,FALSE))</f>
        <v/>
      </c>
      <c r="AK420" s="14" t="str">
        <f>IF(Point[Asset Group]="","",VLOOKUP(Point[Service Room],yes_no,2,FALSE))</f>
        <v/>
      </c>
      <c r="AL420" s="14" t="str">
        <f>IF(Point[Asset Group]="","",VLOOKUP(Point[Service Tap],service_tap,2,FALSE))</f>
        <v/>
      </c>
      <c r="AM420" s="14" t="str">
        <f>IF(Point[Asset Group]="","",VLOOKUP(Point[Heating Type],wc_heating,2,FALSE))</f>
        <v/>
      </c>
      <c r="AN420" s="14" t="str">
        <f>IF(Point[Asset Group]="","",VLOOKUP(Point[Power Supply],power_supply,2,FALSE))</f>
        <v/>
      </c>
      <c r="AO420" s="14" t="str">
        <f>IF(Point[Asset Group]="","",VLOOKUP(Point[Waste Water],waste_water,2,FALSE))</f>
        <v/>
      </c>
      <c r="AP420" s="14" t="str">
        <f>IF(Point[Asset Group]="","",VLOOKUP(Point[Furniture SubType],subdom_master_gdb,2,FALSE))</f>
        <v/>
      </c>
      <c r="AQ420" s="14" t="str">
        <f>IF(Point[Asset Group]="","",VLOOKUP(Point[Concrete Pad],yes_no,2,FALSE))</f>
        <v/>
      </c>
      <c r="AR420" s="14" t="str">
        <f>IF(Point[Asset Group]="","",VLOOKUP(Point[Material],material_master,2,FALSE))</f>
        <v/>
      </c>
      <c r="AS420" s="14" t="str">
        <f>IF(Point[Asset Group]="","",VLOOKUP(Point[Plumbing],irrigation_plumbing,2,FALSE))</f>
        <v/>
      </c>
      <c r="AT420" s="14" t="str">
        <f>IF(Point[Asset Group]="","",VLOOKUP(Point[Sprinklers],irrigation_sprinklers,2,FALSE))</f>
        <v/>
      </c>
      <c r="AU420" s="14" t="str">
        <f>IF(Point[Asset Group]="","",VLOOKUP(Point[System],irrigation_system,2,FALSE))</f>
        <v/>
      </c>
      <c r="AV420" s="14" t="str">
        <f>IF(Point[Asset Group]="","",VLOOKUP(Point[Status],irrigation_status,2,FALSE))</f>
        <v/>
      </c>
      <c r="AW420" s="11" t="str">
        <f>IF(Point[Date of manufacture]="","",Point[Date of manufacture])</f>
        <v/>
      </c>
      <c r="AX420" s="14" t="str">
        <f>IF(Point[Asset Group]="","",VLOOKUP(Point[Sign Purpose],sign_purpose,2,FALSE))</f>
        <v/>
      </c>
      <c r="AY420" s="14" t="str">
        <f>IF(Point[Asset Group]="","",VLOOKUP(Point[Sign Material],material_master,2,FALSE))</f>
        <v/>
      </c>
      <c r="AZ420" s="14" t="str">
        <f>IF(Point[Asset Group]="","",VLOOKUP(Point[Affixed To],sign_affix,2,FALSE))</f>
        <v/>
      </c>
      <c r="BA420" s="14" t="str">
        <f>IF(Point[Size HxB mm]="","",Point[Size HxB mm])</f>
        <v/>
      </c>
      <c r="BB420" s="14" t="str">
        <f>IF(Point[Height m]="","",Point[Height m])</f>
        <v/>
      </c>
      <c r="BC420" s="14" t="str">
        <f>IF(Point[Asset Group]="","",VLOOKUP(Point[Post Material],material_master,2,FALSE))</f>
        <v/>
      </c>
      <c r="BD420" s="14" t="str">
        <f>IF(Point[Asset Group]="","",VLOOKUP(Point[Post Number],number,2,FALSE))</f>
        <v/>
      </c>
      <c r="BE420" s="14" t="str">
        <f>IF(Point[Asset Group]="","",VLOOKUP(Point[Structure SubType],subdom_master_gdb,2,FALSE))</f>
        <v/>
      </c>
      <c r="BF420" s="14" t="str">
        <f>IF(Point[Area m2]="","",Point[Area m2])</f>
        <v/>
      </c>
      <c r="BG420" s="14" t="str">
        <f>IF(Point[Length m]="","",Point[Length m])</f>
        <v/>
      </c>
      <c r="BH420" s="14" t="str">
        <f>IF(Point[Width m]="","",Point[Width m])</f>
        <v/>
      </c>
      <c r="BI420" s="14" t="str">
        <f>IF(Point[Diameter m]="","",Point[Diameter m])</f>
        <v/>
      </c>
      <c r="BJ420" s="14" t="str">
        <f>IF(Point[Asset Group]="","",VLOOKUP(Point[Number of Pipes],number,2,FALSE))</f>
        <v/>
      </c>
      <c r="BK420" s="14" t="str">
        <f>IF(Point[Asset Group]="","",VLOOKUP(Point[Combined Name],2,FALSE))</f>
        <v/>
      </c>
      <c r="BL420" s="14" t="str">
        <f>IF(Point[Asset Group]="","",VLOOKUP(Point[Size Class],size_class,2,FALSE))</f>
        <v/>
      </c>
      <c r="BM420" s="14" t="str">
        <f>IF(Point[Asset Group]="","",VLOOKUP(Point[Age Class],age_class,2,FALSE))</f>
        <v/>
      </c>
      <c r="BN420" s="14" t="str">
        <f>IF(Point[Girth (cm)]="","",Point[Girth (cm)])</f>
        <v/>
      </c>
      <c r="BO420" s="14" t="str">
        <f>IF(Point[Crown Radius (m)]="","",Point[Crown Radius (m)])</f>
        <v/>
      </c>
      <c r="BP420" s="14" t="str">
        <f>IF(Point[Asset Group]="","",VLOOKUP(Point[Rooting Environment],root_enviro,2,FALSE))</f>
        <v/>
      </c>
      <c r="BQ420" s="14" t="str">
        <f>IF(Point[Asset Group]="","",VLOOKUP(Point[Tree Surround],tree_surround,2,FALSE))</f>
        <v/>
      </c>
      <c r="BR420" s="14" t="str">
        <f>IF(Point[Asset Group]="","",VLOOKUP(Point[Tree Grill],yes_no,2,FALSE))</f>
        <v/>
      </c>
      <c r="BS420" s="14" t="str">
        <f>IF(Point[Asset Group]="","",VLOOKUP(Point[Tree Location],tree_location,2,FALSE))</f>
        <v/>
      </c>
    </row>
    <row r="421" spans="1:71" s="3" customFormat="1" x14ac:dyDescent="0.2">
      <c r="A421" s="3" t="str">
        <f>IF(Point[DWG File Name]="","",Point[DWG File Name])</f>
        <v/>
      </c>
      <c r="B421" s="3" t="str">
        <f>IF(Point[DWG Layer Name]="","",Point[DWG Layer Name])</f>
        <v/>
      </c>
      <c r="C421" s="3" t="str">
        <f>IF(Point[DWG Handle]="","",Point[DWG Handle])</f>
        <v/>
      </c>
      <c r="D421" s="58" t="str">
        <f>IF(Point[X]="","",Point[X])</f>
        <v/>
      </c>
      <c r="E421" s="58" t="str">
        <f>IF(Point[Y]="","",Point[Y])</f>
        <v/>
      </c>
      <c r="F421" s="3" t="str">
        <f>IF(Point[Replacement Asset]="","",Point[Replacement Asset])</f>
        <v/>
      </c>
      <c r="G421" s="3" t="str">
        <f>IF(Point[Asset ID]="","",UPPER(Point[Asset ID]))</f>
        <v/>
      </c>
      <c r="H421" s="3" t="str">
        <f>IF(Point[Asset Group]="","",VLOOKUP(Point[Asset Group],asset_grp_pt,4,FALSE))</f>
        <v/>
      </c>
      <c r="I421" s="3" t="str">
        <f>IF(Point[Asset Group]="","",VLOOKUP(Point[Asset Group],asset_grp_pt,2,FALSE))</f>
        <v/>
      </c>
      <c r="J421" s="3" t="str">
        <f>IF(Point[Asset Group]="","",VLOOKUP(Point[Asset Group],asset_grp_pt,3,FALSE))</f>
        <v/>
      </c>
      <c r="K421" s="3" t="str">
        <f>IF(Point[Asset Group]="","",VLOOKUP(Point[Asset Type],type_master_list,2,FALSE))</f>
        <v/>
      </c>
      <c r="L421" s="3" t="str">
        <f>IF(Point[Asset Name]="","",PROPER(Point[Asset Name]))</f>
        <v/>
      </c>
      <c r="M421" s="11" t="str">
        <f>IF(Point[Install Date]="","",Point[Install Date])</f>
        <v/>
      </c>
      <c r="N421" s="11" t="str">
        <f>IF(Point[Note]="","",PROPER(Point[Note]))</f>
        <v/>
      </c>
      <c r="O421" s="11" t="str">
        <f>IF(Point[Resource Consent Number]="","",UPPER(Point[Resource Consent Number]))</f>
        <v/>
      </c>
      <c r="P421" s="53" t="str">
        <f>IF(Point[Asset Unit Cost]="","",Point[Asset Unit Cost])</f>
        <v/>
      </c>
      <c r="Q421" s="11" t="str">
        <f>IF(Point[Added By]="","",UPPER(Point[Added By]))</f>
        <v/>
      </c>
      <c r="R421" s="11" t="str">
        <f>IF(Point[Added Date]="","",Point[Added Date])</f>
        <v/>
      </c>
      <c r="S421" s="14" t="str">
        <f>IF(Point[Z COORD]="","",Point[Z COORD])</f>
        <v/>
      </c>
      <c r="T421" s="14" t="str">
        <f>IF(Point[Asset Description]="","",PROPER(Point[Asset Description]))</f>
        <v/>
      </c>
      <c r="U421" s="14" t="str">
        <f>IF(Point[[Artist ]]="","",PROPER(Point[[Artist ]]))</f>
        <v/>
      </c>
      <c r="V421" s="14" t="str">
        <f>IF(Point[Material Notes]="","",PROPER(Point[Material Notes]))</f>
        <v/>
      </c>
      <c r="W421" s="14" t="str">
        <f>IF(Point[Dimension Notes]="","",Point[Dimension Notes])</f>
        <v/>
      </c>
      <c r="X421" s="14" t="str">
        <f>IF(Point[List]="","",VLOOKUP(Point[Burner Number],number,2,FALSE))</f>
        <v/>
      </c>
      <c r="Y421" s="14" t="str">
        <f>IF(Point[List]="","",VLOOKUP(Point[Fuel],bbq_fuel,2,FALSE))</f>
        <v/>
      </c>
      <c r="Z421" s="14" t="str">
        <f>IF(Point[List]="","",VLOOKUP(Point[Cabinet Material],bbq_material,2,FALSE))</f>
        <v/>
      </c>
      <c r="AA421" s="14" t="str">
        <f>IF(Point[Asset Group]="","",VLOOKUP(Point[Manufacturer],manufacturer,2,FALSE))</f>
        <v/>
      </c>
      <c r="AB421" s="14" t="str">
        <f>IF(Point[Uinsex WC]="","",Point[Uinsex WC])</f>
        <v/>
      </c>
      <c r="AC421" s="14" t="str">
        <f>IF(Point[Female WC]="","",Point[Female WC])</f>
        <v/>
      </c>
      <c r="AD421" s="14" t="str">
        <f>IF(Point[Male WC]="","",Point[Male WC])</f>
        <v/>
      </c>
      <c r="AE421" s="14" t="str">
        <f>IF(Point[Urinal]="","",Point[Urinal])</f>
        <v/>
      </c>
      <c r="AF421" s="14" t="str">
        <f>IF(Point[Disabled Unisex]="","",Point[Disabled Unisex])</f>
        <v/>
      </c>
      <c r="AG421" s="14" t="str">
        <f>IF(Point[Disabled Female]="","",Point[Disabled Female])</f>
        <v/>
      </c>
      <c r="AH421" s="14" t="str">
        <f>IF(Point[Disabled Male]="","",Point[Disabled Male])</f>
        <v/>
      </c>
      <c r="AI421" s="14" t="str">
        <f>IF(Point[Asset Group]="","",VLOOKUP(Point[Handrail],yes_no,2,FALSE))</f>
        <v/>
      </c>
      <c r="AJ421" s="14" t="str">
        <f>IF(Point[Asset Group]="","",VLOOKUP(Point[Baby Changing],yes_no,2,FALSE))</f>
        <v/>
      </c>
      <c r="AK421" s="14" t="str">
        <f>IF(Point[Asset Group]="","",VLOOKUP(Point[Service Room],yes_no,2,FALSE))</f>
        <v/>
      </c>
      <c r="AL421" s="14" t="str">
        <f>IF(Point[Asset Group]="","",VLOOKUP(Point[Service Tap],service_tap,2,FALSE))</f>
        <v/>
      </c>
      <c r="AM421" s="14" t="str">
        <f>IF(Point[Asset Group]="","",VLOOKUP(Point[Heating Type],wc_heating,2,FALSE))</f>
        <v/>
      </c>
      <c r="AN421" s="14" t="str">
        <f>IF(Point[Asset Group]="","",VLOOKUP(Point[Power Supply],power_supply,2,FALSE))</f>
        <v/>
      </c>
      <c r="AO421" s="14" t="str">
        <f>IF(Point[Asset Group]="","",VLOOKUP(Point[Waste Water],waste_water,2,FALSE))</f>
        <v/>
      </c>
      <c r="AP421" s="14" t="str">
        <f>IF(Point[Asset Group]="","",VLOOKUP(Point[Furniture SubType],subdom_master_gdb,2,FALSE))</f>
        <v/>
      </c>
      <c r="AQ421" s="14" t="str">
        <f>IF(Point[Asset Group]="","",VLOOKUP(Point[Concrete Pad],yes_no,2,FALSE))</f>
        <v/>
      </c>
      <c r="AR421" s="14" t="str">
        <f>IF(Point[Asset Group]="","",VLOOKUP(Point[Material],material_master,2,FALSE))</f>
        <v/>
      </c>
      <c r="AS421" s="14" t="str">
        <f>IF(Point[Asset Group]="","",VLOOKUP(Point[Plumbing],irrigation_plumbing,2,FALSE))</f>
        <v/>
      </c>
      <c r="AT421" s="14" t="str">
        <f>IF(Point[Asset Group]="","",VLOOKUP(Point[Sprinklers],irrigation_sprinklers,2,FALSE))</f>
        <v/>
      </c>
      <c r="AU421" s="14" t="str">
        <f>IF(Point[Asset Group]="","",VLOOKUP(Point[System],irrigation_system,2,FALSE))</f>
        <v/>
      </c>
      <c r="AV421" s="14" t="str">
        <f>IF(Point[Asset Group]="","",VLOOKUP(Point[Status],irrigation_status,2,FALSE))</f>
        <v/>
      </c>
      <c r="AW421" s="11" t="str">
        <f>IF(Point[Date of manufacture]="","",Point[Date of manufacture])</f>
        <v/>
      </c>
      <c r="AX421" s="14" t="str">
        <f>IF(Point[Asset Group]="","",VLOOKUP(Point[Sign Purpose],sign_purpose,2,FALSE))</f>
        <v/>
      </c>
      <c r="AY421" s="14" t="str">
        <f>IF(Point[Asset Group]="","",VLOOKUP(Point[Sign Material],material_master,2,FALSE))</f>
        <v/>
      </c>
      <c r="AZ421" s="14" t="str">
        <f>IF(Point[Asset Group]="","",VLOOKUP(Point[Affixed To],sign_affix,2,FALSE))</f>
        <v/>
      </c>
      <c r="BA421" s="14" t="str">
        <f>IF(Point[Size HxB mm]="","",Point[Size HxB mm])</f>
        <v/>
      </c>
      <c r="BB421" s="14" t="str">
        <f>IF(Point[Height m]="","",Point[Height m])</f>
        <v/>
      </c>
      <c r="BC421" s="14" t="str">
        <f>IF(Point[Asset Group]="","",VLOOKUP(Point[Post Material],material_master,2,FALSE))</f>
        <v/>
      </c>
      <c r="BD421" s="14" t="str">
        <f>IF(Point[Asset Group]="","",VLOOKUP(Point[Post Number],number,2,FALSE))</f>
        <v/>
      </c>
      <c r="BE421" s="14" t="str">
        <f>IF(Point[Asset Group]="","",VLOOKUP(Point[Structure SubType],subdom_master_gdb,2,FALSE))</f>
        <v/>
      </c>
      <c r="BF421" s="14" t="str">
        <f>IF(Point[Area m2]="","",Point[Area m2])</f>
        <v/>
      </c>
      <c r="BG421" s="14" t="str">
        <f>IF(Point[Length m]="","",Point[Length m])</f>
        <v/>
      </c>
      <c r="BH421" s="14" t="str">
        <f>IF(Point[Width m]="","",Point[Width m])</f>
        <v/>
      </c>
      <c r="BI421" s="14" t="str">
        <f>IF(Point[Diameter m]="","",Point[Diameter m])</f>
        <v/>
      </c>
      <c r="BJ421" s="14" t="str">
        <f>IF(Point[Asset Group]="","",VLOOKUP(Point[Number of Pipes],number,2,FALSE))</f>
        <v/>
      </c>
      <c r="BK421" s="14" t="str">
        <f>IF(Point[Asset Group]="","",VLOOKUP(Point[Combined Name],2,FALSE))</f>
        <v/>
      </c>
      <c r="BL421" s="14" t="str">
        <f>IF(Point[Asset Group]="","",VLOOKUP(Point[Size Class],size_class,2,FALSE))</f>
        <v/>
      </c>
      <c r="BM421" s="14" t="str">
        <f>IF(Point[Asset Group]="","",VLOOKUP(Point[Age Class],age_class,2,FALSE))</f>
        <v/>
      </c>
      <c r="BN421" s="14" t="str">
        <f>IF(Point[Girth (cm)]="","",Point[Girth (cm)])</f>
        <v/>
      </c>
      <c r="BO421" s="14" t="str">
        <f>IF(Point[Crown Radius (m)]="","",Point[Crown Radius (m)])</f>
        <v/>
      </c>
      <c r="BP421" s="14" t="str">
        <f>IF(Point[Asset Group]="","",VLOOKUP(Point[Rooting Environment],root_enviro,2,FALSE))</f>
        <v/>
      </c>
      <c r="BQ421" s="14" t="str">
        <f>IF(Point[Asset Group]="","",VLOOKUP(Point[Tree Surround],tree_surround,2,FALSE))</f>
        <v/>
      </c>
      <c r="BR421" s="14" t="str">
        <f>IF(Point[Asset Group]="","",VLOOKUP(Point[Tree Grill],yes_no,2,FALSE))</f>
        <v/>
      </c>
      <c r="BS421" s="14" t="str">
        <f>IF(Point[Asset Group]="","",VLOOKUP(Point[Tree Location],tree_location,2,FALSE))</f>
        <v/>
      </c>
    </row>
    <row r="422" spans="1:71" s="3" customFormat="1" x14ac:dyDescent="0.2">
      <c r="A422" s="3" t="str">
        <f>IF(Point[DWG File Name]="","",Point[DWG File Name])</f>
        <v/>
      </c>
      <c r="B422" s="3" t="str">
        <f>IF(Point[DWG Layer Name]="","",Point[DWG Layer Name])</f>
        <v/>
      </c>
      <c r="C422" s="3" t="str">
        <f>IF(Point[DWG Handle]="","",Point[DWG Handle])</f>
        <v/>
      </c>
      <c r="D422" s="58" t="str">
        <f>IF(Point[X]="","",Point[X])</f>
        <v/>
      </c>
      <c r="E422" s="58" t="str">
        <f>IF(Point[Y]="","",Point[Y])</f>
        <v/>
      </c>
      <c r="F422" s="3" t="str">
        <f>IF(Point[Replacement Asset]="","",Point[Replacement Asset])</f>
        <v/>
      </c>
      <c r="G422" s="3" t="str">
        <f>IF(Point[Asset ID]="","",UPPER(Point[Asset ID]))</f>
        <v/>
      </c>
      <c r="H422" s="3" t="str">
        <f>IF(Point[Asset Group]="","",VLOOKUP(Point[Asset Group],asset_grp_pt,4,FALSE))</f>
        <v/>
      </c>
      <c r="I422" s="3" t="str">
        <f>IF(Point[Asset Group]="","",VLOOKUP(Point[Asset Group],asset_grp_pt,2,FALSE))</f>
        <v/>
      </c>
      <c r="J422" s="3" t="str">
        <f>IF(Point[Asset Group]="","",VLOOKUP(Point[Asset Group],asset_grp_pt,3,FALSE))</f>
        <v/>
      </c>
      <c r="K422" s="3" t="str">
        <f>IF(Point[Asset Group]="","",VLOOKUP(Point[Asset Type],type_master_list,2,FALSE))</f>
        <v/>
      </c>
      <c r="L422" s="3" t="str">
        <f>IF(Point[Asset Name]="","",PROPER(Point[Asset Name]))</f>
        <v/>
      </c>
      <c r="M422" s="11" t="str">
        <f>IF(Point[Install Date]="","",Point[Install Date])</f>
        <v/>
      </c>
      <c r="N422" s="11" t="str">
        <f>IF(Point[Note]="","",PROPER(Point[Note]))</f>
        <v/>
      </c>
      <c r="O422" s="11" t="str">
        <f>IF(Point[Resource Consent Number]="","",UPPER(Point[Resource Consent Number]))</f>
        <v/>
      </c>
      <c r="P422" s="53" t="str">
        <f>IF(Point[Asset Unit Cost]="","",Point[Asset Unit Cost])</f>
        <v/>
      </c>
      <c r="Q422" s="11" t="str">
        <f>IF(Point[Added By]="","",UPPER(Point[Added By]))</f>
        <v/>
      </c>
      <c r="R422" s="11" t="str">
        <f>IF(Point[Added Date]="","",Point[Added Date])</f>
        <v/>
      </c>
      <c r="S422" s="14" t="str">
        <f>IF(Point[Z COORD]="","",Point[Z COORD])</f>
        <v/>
      </c>
      <c r="T422" s="14" t="str">
        <f>IF(Point[Asset Description]="","",PROPER(Point[Asset Description]))</f>
        <v/>
      </c>
      <c r="U422" s="14" t="str">
        <f>IF(Point[[Artist ]]="","",PROPER(Point[[Artist ]]))</f>
        <v/>
      </c>
      <c r="V422" s="14" t="str">
        <f>IF(Point[Material Notes]="","",PROPER(Point[Material Notes]))</f>
        <v/>
      </c>
      <c r="W422" s="14" t="str">
        <f>IF(Point[Dimension Notes]="","",Point[Dimension Notes])</f>
        <v/>
      </c>
      <c r="X422" s="14" t="str">
        <f>IF(Point[List]="","",VLOOKUP(Point[Burner Number],number,2,FALSE))</f>
        <v/>
      </c>
      <c r="Y422" s="14" t="str">
        <f>IF(Point[List]="","",VLOOKUP(Point[Fuel],bbq_fuel,2,FALSE))</f>
        <v/>
      </c>
      <c r="Z422" s="14" t="str">
        <f>IF(Point[List]="","",VLOOKUP(Point[Cabinet Material],bbq_material,2,FALSE))</f>
        <v/>
      </c>
      <c r="AA422" s="14" t="str">
        <f>IF(Point[Asset Group]="","",VLOOKUP(Point[Manufacturer],manufacturer,2,FALSE))</f>
        <v/>
      </c>
      <c r="AB422" s="14" t="str">
        <f>IF(Point[Uinsex WC]="","",Point[Uinsex WC])</f>
        <v/>
      </c>
      <c r="AC422" s="14" t="str">
        <f>IF(Point[Female WC]="","",Point[Female WC])</f>
        <v/>
      </c>
      <c r="AD422" s="14" t="str">
        <f>IF(Point[Male WC]="","",Point[Male WC])</f>
        <v/>
      </c>
      <c r="AE422" s="14" t="str">
        <f>IF(Point[Urinal]="","",Point[Urinal])</f>
        <v/>
      </c>
      <c r="AF422" s="14" t="str">
        <f>IF(Point[Disabled Unisex]="","",Point[Disabled Unisex])</f>
        <v/>
      </c>
      <c r="AG422" s="14" t="str">
        <f>IF(Point[Disabled Female]="","",Point[Disabled Female])</f>
        <v/>
      </c>
      <c r="AH422" s="14" t="str">
        <f>IF(Point[Disabled Male]="","",Point[Disabled Male])</f>
        <v/>
      </c>
      <c r="AI422" s="14" t="str">
        <f>IF(Point[Asset Group]="","",VLOOKUP(Point[Handrail],yes_no,2,FALSE))</f>
        <v/>
      </c>
      <c r="AJ422" s="14" t="str">
        <f>IF(Point[Asset Group]="","",VLOOKUP(Point[Baby Changing],yes_no,2,FALSE))</f>
        <v/>
      </c>
      <c r="AK422" s="14" t="str">
        <f>IF(Point[Asset Group]="","",VLOOKUP(Point[Service Room],yes_no,2,FALSE))</f>
        <v/>
      </c>
      <c r="AL422" s="14" t="str">
        <f>IF(Point[Asset Group]="","",VLOOKUP(Point[Service Tap],service_tap,2,FALSE))</f>
        <v/>
      </c>
      <c r="AM422" s="14" t="str">
        <f>IF(Point[Asset Group]="","",VLOOKUP(Point[Heating Type],wc_heating,2,FALSE))</f>
        <v/>
      </c>
      <c r="AN422" s="14" t="str">
        <f>IF(Point[Asset Group]="","",VLOOKUP(Point[Power Supply],power_supply,2,FALSE))</f>
        <v/>
      </c>
      <c r="AO422" s="14" t="str">
        <f>IF(Point[Asset Group]="","",VLOOKUP(Point[Waste Water],waste_water,2,FALSE))</f>
        <v/>
      </c>
      <c r="AP422" s="14" t="str">
        <f>IF(Point[Asset Group]="","",VLOOKUP(Point[Furniture SubType],subdom_master_gdb,2,FALSE))</f>
        <v/>
      </c>
      <c r="AQ422" s="14" t="str">
        <f>IF(Point[Asset Group]="","",VLOOKUP(Point[Concrete Pad],yes_no,2,FALSE))</f>
        <v/>
      </c>
      <c r="AR422" s="14" t="str">
        <f>IF(Point[Asset Group]="","",VLOOKUP(Point[Material],material_master,2,FALSE))</f>
        <v/>
      </c>
      <c r="AS422" s="14" t="str">
        <f>IF(Point[Asset Group]="","",VLOOKUP(Point[Plumbing],irrigation_plumbing,2,FALSE))</f>
        <v/>
      </c>
      <c r="AT422" s="14" t="str">
        <f>IF(Point[Asset Group]="","",VLOOKUP(Point[Sprinklers],irrigation_sprinklers,2,FALSE))</f>
        <v/>
      </c>
      <c r="AU422" s="14" t="str">
        <f>IF(Point[Asset Group]="","",VLOOKUP(Point[System],irrigation_system,2,FALSE))</f>
        <v/>
      </c>
      <c r="AV422" s="14" t="str">
        <f>IF(Point[Asset Group]="","",VLOOKUP(Point[Status],irrigation_status,2,FALSE))</f>
        <v/>
      </c>
      <c r="AW422" s="11" t="str">
        <f>IF(Point[Date of manufacture]="","",Point[Date of manufacture])</f>
        <v/>
      </c>
      <c r="AX422" s="14" t="str">
        <f>IF(Point[Asset Group]="","",VLOOKUP(Point[Sign Purpose],sign_purpose,2,FALSE))</f>
        <v/>
      </c>
      <c r="AY422" s="14" t="str">
        <f>IF(Point[Asset Group]="","",VLOOKUP(Point[Sign Material],material_master,2,FALSE))</f>
        <v/>
      </c>
      <c r="AZ422" s="14" t="str">
        <f>IF(Point[Asset Group]="","",VLOOKUP(Point[Affixed To],sign_affix,2,FALSE))</f>
        <v/>
      </c>
      <c r="BA422" s="14" t="str">
        <f>IF(Point[Size HxB mm]="","",Point[Size HxB mm])</f>
        <v/>
      </c>
      <c r="BB422" s="14" t="str">
        <f>IF(Point[Height m]="","",Point[Height m])</f>
        <v/>
      </c>
      <c r="BC422" s="14" t="str">
        <f>IF(Point[Asset Group]="","",VLOOKUP(Point[Post Material],material_master,2,FALSE))</f>
        <v/>
      </c>
      <c r="BD422" s="14" t="str">
        <f>IF(Point[Asset Group]="","",VLOOKUP(Point[Post Number],number,2,FALSE))</f>
        <v/>
      </c>
      <c r="BE422" s="14" t="str">
        <f>IF(Point[Asset Group]="","",VLOOKUP(Point[Structure SubType],subdom_master_gdb,2,FALSE))</f>
        <v/>
      </c>
      <c r="BF422" s="14" t="str">
        <f>IF(Point[Area m2]="","",Point[Area m2])</f>
        <v/>
      </c>
      <c r="BG422" s="14" t="str">
        <f>IF(Point[Length m]="","",Point[Length m])</f>
        <v/>
      </c>
      <c r="BH422" s="14" t="str">
        <f>IF(Point[Width m]="","",Point[Width m])</f>
        <v/>
      </c>
      <c r="BI422" s="14" t="str">
        <f>IF(Point[Diameter m]="","",Point[Diameter m])</f>
        <v/>
      </c>
      <c r="BJ422" s="14" t="str">
        <f>IF(Point[Asset Group]="","",VLOOKUP(Point[Number of Pipes],number,2,FALSE))</f>
        <v/>
      </c>
      <c r="BK422" s="14" t="str">
        <f>IF(Point[Asset Group]="","",VLOOKUP(Point[Combined Name],2,FALSE))</f>
        <v/>
      </c>
      <c r="BL422" s="14" t="str">
        <f>IF(Point[Asset Group]="","",VLOOKUP(Point[Size Class],size_class,2,FALSE))</f>
        <v/>
      </c>
      <c r="BM422" s="14" t="str">
        <f>IF(Point[Asset Group]="","",VLOOKUP(Point[Age Class],age_class,2,FALSE))</f>
        <v/>
      </c>
      <c r="BN422" s="14" t="str">
        <f>IF(Point[Girth (cm)]="","",Point[Girth (cm)])</f>
        <v/>
      </c>
      <c r="BO422" s="14" t="str">
        <f>IF(Point[Crown Radius (m)]="","",Point[Crown Radius (m)])</f>
        <v/>
      </c>
      <c r="BP422" s="14" t="str">
        <f>IF(Point[Asset Group]="","",VLOOKUP(Point[Rooting Environment],root_enviro,2,FALSE))</f>
        <v/>
      </c>
      <c r="BQ422" s="14" t="str">
        <f>IF(Point[Asset Group]="","",VLOOKUP(Point[Tree Surround],tree_surround,2,FALSE))</f>
        <v/>
      </c>
      <c r="BR422" s="14" t="str">
        <f>IF(Point[Asset Group]="","",VLOOKUP(Point[Tree Grill],yes_no,2,FALSE))</f>
        <v/>
      </c>
      <c r="BS422" s="14" t="str">
        <f>IF(Point[Asset Group]="","",VLOOKUP(Point[Tree Location],tree_location,2,FALSE))</f>
        <v/>
      </c>
    </row>
    <row r="423" spans="1:71" s="3" customFormat="1" x14ac:dyDescent="0.2">
      <c r="A423" s="3" t="str">
        <f>IF(Point[DWG File Name]="","",Point[DWG File Name])</f>
        <v/>
      </c>
      <c r="B423" s="3" t="str">
        <f>IF(Point[DWG Layer Name]="","",Point[DWG Layer Name])</f>
        <v/>
      </c>
      <c r="C423" s="3" t="str">
        <f>IF(Point[DWG Handle]="","",Point[DWG Handle])</f>
        <v/>
      </c>
      <c r="D423" s="58" t="str">
        <f>IF(Point[X]="","",Point[X])</f>
        <v/>
      </c>
      <c r="E423" s="58" t="str">
        <f>IF(Point[Y]="","",Point[Y])</f>
        <v/>
      </c>
      <c r="F423" s="3" t="str">
        <f>IF(Point[Replacement Asset]="","",Point[Replacement Asset])</f>
        <v/>
      </c>
      <c r="G423" s="3" t="str">
        <f>IF(Point[Asset ID]="","",UPPER(Point[Asset ID]))</f>
        <v/>
      </c>
      <c r="H423" s="3" t="str">
        <f>IF(Point[Asset Group]="","",VLOOKUP(Point[Asset Group],asset_grp_pt,4,FALSE))</f>
        <v/>
      </c>
      <c r="I423" s="3" t="str">
        <f>IF(Point[Asset Group]="","",VLOOKUP(Point[Asset Group],asset_grp_pt,2,FALSE))</f>
        <v/>
      </c>
      <c r="J423" s="3" t="str">
        <f>IF(Point[Asset Group]="","",VLOOKUP(Point[Asset Group],asset_grp_pt,3,FALSE))</f>
        <v/>
      </c>
      <c r="K423" s="3" t="str">
        <f>IF(Point[Asset Group]="","",VLOOKUP(Point[Asset Type],type_master_list,2,FALSE))</f>
        <v/>
      </c>
      <c r="L423" s="3" t="str">
        <f>IF(Point[Asset Name]="","",PROPER(Point[Asset Name]))</f>
        <v/>
      </c>
      <c r="M423" s="11" t="str">
        <f>IF(Point[Install Date]="","",Point[Install Date])</f>
        <v/>
      </c>
      <c r="N423" s="11" t="str">
        <f>IF(Point[Note]="","",PROPER(Point[Note]))</f>
        <v/>
      </c>
      <c r="O423" s="11" t="str">
        <f>IF(Point[Resource Consent Number]="","",UPPER(Point[Resource Consent Number]))</f>
        <v/>
      </c>
      <c r="P423" s="53" t="str">
        <f>IF(Point[Asset Unit Cost]="","",Point[Asset Unit Cost])</f>
        <v/>
      </c>
      <c r="Q423" s="11" t="str">
        <f>IF(Point[Added By]="","",UPPER(Point[Added By]))</f>
        <v/>
      </c>
      <c r="R423" s="11" t="str">
        <f>IF(Point[Added Date]="","",Point[Added Date])</f>
        <v/>
      </c>
      <c r="S423" s="14" t="str">
        <f>IF(Point[Z COORD]="","",Point[Z COORD])</f>
        <v/>
      </c>
      <c r="T423" s="14" t="str">
        <f>IF(Point[Asset Description]="","",PROPER(Point[Asset Description]))</f>
        <v/>
      </c>
      <c r="U423" s="14" t="str">
        <f>IF(Point[[Artist ]]="","",PROPER(Point[[Artist ]]))</f>
        <v/>
      </c>
      <c r="V423" s="14" t="str">
        <f>IF(Point[Material Notes]="","",PROPER(Point[Material Notes]))</f>
        <v/>
      </c>
      <c r="W423" s="14" t="str">
        <f>IF(Point[Dimension Notes]="","",Point[Dimension Notes])</f>
        <v/>
      </c>
      <c r="X423" s="14" t="str">
        <f>IF(Point[List]="","",VLOOKUP(Point[Burner Number],number,2,FALSE))</f>
        <v/>
      </c>
      <c r="Y423" s="14" t="str">
        <f>IF(Point[List]="","",VLOOKUP(Point[Fuel],bbq_fuel,2,FALSE))</f>
        <v/>
      </c>
      <c r="Z423" s="14" t="str">
        <f>IF(Point[List]="","",VLOOKUP(Point[Cabinet Material],bbq_material,2,FALSE))</f>
        <v/>
      </c>
      <c r="AA423" s="14" t="str">
        <f>IF(Point[Asset Group]="","",VLOOKUP(Point[Manufacturer],manufacturer,2,FALSE))</f>
        <v/>
      </c>
      <c r="AB423" s="14" t="str">
        <f>IF(Point[Uinsex WC]="","",Point[Uinsex WC])</f>
        <v/>
      </c>
      <c r="AC423" s="14" t="str">
        <f>IF(Point[Female WC]="","",Point[Female WC])</f>
        <v/>
      </c>
      <c r="AD423" s="14" t="str">
        <f>IF(Point[Male WC]="","",Point[Male WC])</f>
        <v/>
      </c>
      <c r="AE423" s="14" t="str">
        <f>IF(Point[Urinal]="","",Point[Urinal])</f>
        <v/>
      </c>
      <c r="AF423" s="14" t="str">
        <f>IF(Point[Disabled Unisex]="","",Point[Disabled Unisex])</f>
        <v/>
      </c>
      <c r="AG423" s="14" t="str">
        <f>IF(Point[Disabled Female]="","",Point[Disabled Female])</f>
        <v/>
      </c>
      <c r="AH423" s="14" t="str">
        <f>IF(Point[Disabled Male]="","",Point[Disabled Male])</f>
        <v/>
      </c>
      <c r="AI423" s="14" t="str">
        <f>IF(Point[Asset Group]="","",VLOOKUP(Point[Handrail],yes_no,2,FALSE))</f>
        <v/>
      </c>
      <c r="AJ423" s="14" t="str">
        <f>IF(Point[Asset Group]="","",VLOOKUP(Point[Baby Changing],yes_no,2,FALSE))</f>
        <v/>
      </c>
      <c r="AK423" s="14" t="str">
        <f>IF(Point[Asset Group]="","",VLOOKUP(Point[Service Room],yes_no,2,FALSE))</f>
        <v/>
      </c>
      <c r="AL423" s="14" t="str">
        <f>IF(Point[Asset Group]="","",VLOOKUP(Point[Service Tap],service_tap,2,FALSE))</f>
        <v/>
      </c>
      <c r="AM423" s="14" t="str">
        <f>IF(Point[Asset Group]="","",VLOOKUP(Point[Heating Type],wc_heating,2,FALSE))</f>
        <v/>
      </c>
      <c r="AN423" s="14" t="str">
        <f>IF(Point[Asset Group]="","",VLOOKUP(Point[Power Supply],power_supply,2,FALSE))</f>
        <v/>
      </c>
      <c r="AO423" s="14" t="str">
        <f>IF(Point[Asset Group]="","",VLOOKUP(Point[Waste Water],waste_water,2,FALSE))</f>
        <v/>
      </c>
      <c r="AP423" s="14" t="str">
        <f>IF(Point[Asset Group]="","",VLOOKUP(Point[Furniture SubType],subdom_master_gdb,2,FALSE))</f>
        <v/>
      </c>
      <c r="AQ423" s="14" t="str">
        <f>IF(Point[Asset Group]="","",VLOOKUP(Point[Concrete Pad],yes_no,2,FALSE))</f>
        <v/>
      </c>
      <c r="AR423" s="14" t="str">
        <f>IF(Point[Asset Group]="","",VLOOKUP(Point[Material],material_master,2,FALSE))</f>
        <v/>
      </c>
      <c r="AS423" s="14" t="str">
        <f>IF(Point[Asset Group]="","",VLOOKUP(Point[Plumbing],irrigation_plumbing,2,FALSE))</f>
        <v/>
      </c>
      <c r="AT423" s="14" t="str">
        <f>IF(Point[Asset Group]="","",VLOOKUP(Point[Sprinklers],irrigation_sprinklers,2,FALSE))</f>
        <v/>
      </c>
      <c r="AU423" s="14" t="str">
        <f>IF(Point[Asset Group]="","",VLOOKUP(Point[System],irrigation_system,2,FALSE))</f>
        <v/>
      </c>
      <c r="AV423" s="14" t="str">
        <f>IF(Point[Asset Group]="","",VLOOKUP(Point[Status],irrigation_status,2,FALSE))</f>
        <v/>
      </c>
      <c r="AW423" s="11" t="str">
        <f>IF(Point[Date of manufacture]="","",Point[Date of manufacture])</f>
        <v/>
      </c>
      <c r="AX423" s="14" t="str">
        <f>IF(Point[Asset Group]="","",VLOOKUP(Point[Sign Purpose],sign_purpose,2,FALSE))</f>
        <v/>
      </c>
      <c r="AY423" s="14" t="str">
        <f>IF(Point[Asset Group]="","",VLOOKUP(Point[Sign Material],material_master,2,FALSE))</f>
        <v/>
      </c>
      <c r="AZ423" s="14" t="str">
        <f>IF(Point[Asset Group]="","",VLOOKUP(Point[Affixed To],sign_affix,2,FALSE))</f>
        <v/>
      </c>
      <c r="BA423" s="14" t="str">
        <f>IF(Point[Size HxB mm]="","",Point[Size HxB mm])</f>
        <v/>
      </c>
      <c r="BB423" s="14" t="str">
        <f>IF(Point[Height m]="","",Point[Height m])</f>
        <v/>
      </c>
      <c r="BC423" s="14" t="str">
        <f>IF(Point[Asset Group]="","",VLOOKUP(Point[Post Material],material_master,2,FALSE))</f>
        <v/>
      </c>
      <c r="BD423" s="14" t="str">
        <f>IF(Point[Asset Group]="","",VLOOKUP(Point[Post Number],number,2,FALSE))</f>
        <v/>
      </c>
      <c r="BE423" s="14" t="str">
        <f>IF(Point[Asset Group]="","",VLOOKUP(Point[Structure SubType],subdom_master_gdb,2,FALSE))</f>
        <v/>
      </c>
      <c r="BF423" s="14" t="str">
        <f>IF(Point[Area m2]="","",Point[Area m2])</f>
        <v/>
      </c>
      <c r="BG423" s="14" t="str">
        <f>IF(Point[Length m]="","",Point[Length m])</f>
        <v/>
      </c>
      <c r="BH423" s="14" t="str">
        <f>IF(Point[Width m]="","",Point[Width m])</f>
        <v/>
      </c>
      <c r="BI423" s="14" t="str">
        <f>IF(Point[Diameter m]="","",Point[Diameter m])</f>
        <v/>
      </c>
      <c r="BJ423" s="14" t="str">
        <f>IF(Point[Asset Group]="","",VLOOKUP(Point[Number of Pipes],number,2,FALSE))</f>
        <v/>
      </c>
      <c r="BK423" s="14" t="str">
        <f>IF(Point[Asset Group]="","",VLOOKUP(Point[Combined Name],2,FALSE))</f>
        <v/>
      </c>
      <c r="BL423" s="14" t="str">
        <f>IF(Point[Asset Group]="","",VLOOKUP(Point[Size Class],size_class,2,FALSE))</f>
        <v/>
      </c>
      <c r="BM423" s="14" t="str">
        <f>IF(Point[Asset Group]="","",VLOOKUP(Point[Age Class],age_class,2,FALSE))</f>
        <v/>
      </c>
      <c r="BN423" s="14" t="str">
        <f>IF(Point[Girth (cm)]="","",Point[Girth (cm)])</f>
        <v/>
      </c>
      <c r="BO423" s="14" t="str">
        <f>IF(Point[Crown Radius (m)]="","",Point[Crown Radius (m)])</f>
        <v/>
      </c>
      <c r="BP423" s="14" t="str">
        <f>IF(Point[Asset Group]="","",VLOOKUP(Point[Rooting Environment],root_enviro,2,FALSE))</f>
        <v/>
      </c>
      <c r="BQ423" s="14" t="str">
        <f>IF(Point[Asset Group]="","",VLOOKUP(Point[Tree Surround],tree_surround,2,FALSE))</f>
        <v/>
      </c>
      <c r="BR423" s="14" t="str">
        <f>IF(Point[Asset Group]="","",VLOOKUP(Point[Tree Grill],yes_no,2,FALSE))</f>
        <v/>
      </c>
      <c r="BS423" s="14" t="str">
        <f>IF(Point[Asset Group]="","",VLOOKUP(Point[Tree Location],tree_location,2,FALSE))</f>
        <v/>
      </c>
    </row>
    <row r="424" spans="1:71" s="3" customFormat="1" x14ac:dyDescent="0.2">
      <c r="A424" s="3" t="str">
        <f>IF(Point[DWG File Name]="","",Point[DWG File Name])</f>
        <v/>
      </c>
      <c r="B424" s="3" t="str">
        <f>IF(Point[DWG Layer Name]="","",Point[DWG Layer Name])</f>
        <v/>
      </c>
      <c r="C424" s="3" t="str">
        <f>IF(Point[DWG Handle]="","",Point[DWG Handle])</f>
        <v/>
      </c>
      <c r="D424" s="58" t="str">
        <f>IF(Point[X]="","",Point[X])</f>
        <v/>
      </c>
      <c r="E424" s="58" t="str">
        <f>IF(Point[Y]="","",Point[Y])</f>
        <v/>
      </c>
      <c r="F424" s="3" t="str">
        <f>IF(Point[Replacement Asset]="","",Point[Replacement Asset])</f>
        <v/>
      </c>
      <c r="G424" s="3" t="str">
        <f>IF(Point[Asset ID]="","",UPPER(Point[Asset ID]))</f>
        <v/>
      </c>
      <c r="H424" s="3" t="str">
        <f>IF(Point[Asset Group]="","",VLOOKUP(Point[Asset Group],asset_grp_pt,4,FALSE))</f>
        <v/>
      </c>
      <c r="I424" s="3" t="str">
        <f>IF(Point[Asset Group]="","",VLOOKUP(Point[Asset Group],asset_grp_pt,2,FALSE))</f>
        <v/>
      </c>
      <c r="J424" s="3" t="str">
        <f>IF(Point[Asset Group]="","",VLOOKUP(Point[Asset Group],asset_grp_pt,3,FALSE))</f>
        <v/>
      </c>
      <c r="K424" s="3" t="str">
        <f>IF(Point[Asset Group]="","",VLOOKUP(Point[Asset Type],type_master_list,2,FALSE))</f>
        <v/>
      </c>
      <c r="L424" s="3" t="str">
        <f>IF(Point[Asset Name]="","",PROPER(Point[Asset Name]))</f>
        <v/>
      </c>
      <c r="M424" s="11" t="str">
        <f>IF(Point[Install Date]="","",Point[Install Date])</f>
        <v/>
      </c>
      <c r="N424" s="11" t="str">
        <f>IF(Point[Note]="","",PROPER(Point[Note]))</f>
        <v/>
      </c>
      <c r="O424" s="11" t="str">
        <f>IF(Point[Resource Consent Number]="","",UPPER(Point[Resource Consent Number]))</f>
        <v/>
      </c>
      <c r="P424" s="53" t="str">
        <f>IF(Point[Asset Unit Cost]="","",Point[Asset Unit Cost])</f>
        <v/>
      </c>
      <c r="Q424" s="11" t="str">
        <f>IF(Point[Added By]="","",UPPER(Point[Added By]))</f>
        <v/>
      </c>
      <c r="R424" s="11" t="str">
        <f>IF(Point[Added Date]="","",Point[Added Date])</f>
        <v/>
      </c>
      <c r="S424" s="14" t="str">
        <f>IF(Point[Z COORD]="","",Point[Z COORD])</f>
        <v/>
      </c>
      <c r="T424" s="14" t="str">
        <f>IF(Point[Asset Description]="","",PROPER(Point[Asset Description]))</f>
        <v/>
      </c>
      <c r="U424" s="14" t="str">
        <f>IF(Point[[Artist ]]="","",PROPER(Point[[Artist ]]))</f>
        <v/>
      </c>
      <c r="V424" s="14" t="str">
        <f>IF(Point[Material Notes]="","",PROPER(Point[Material Notes]))</f>
        <v/>
      </c>
      <c r="W424" s="14" t="str">
        <f>IF(Point[Dimension Notes]="","",Point[Dimension Notes])</f>
        <v/>
      </c>
      <c r="X424" s="14" t="str">
        <f>IF(Point[List]="","",VLOOKUP(Point[Burner Number],number,2,FALSE))</f>
        <v/>
      </c>
      <c r="Y424" s="14" t="str">
        <f>IF(Point[List]="","",VLOOKUP(Point[Fuel],bbq_fuel,2,FALSE))</f>
        <v/>
      </c>
      <c r="Z424" s="14" t="str">
        <f>IF(Point[List]="","",VLOOKUP(Point[Cabinet Material],bbq_material,2,FALSE))</f>
        <v/>
      </c>
      <c r="AA424" s="14" t="str">
        <f>IF(Point[Asset Group]="","",VLOOKUP(Point[Manufacturer],manufacturer,2,FALSE))</f>
        <v/>
      </c>
      <c r="AB424" s="14" t="str">
        <f>IF(Point[Uinsex WC]="","",Point[Uinsex WC])</f>
        <v/>
      </c>
      <c r="AC424" s="14" t="str">
        <f>IF(Point[Female WC]="","",Point[Female WC])</f>
        <v/>
      </c>
      <c r="AD424" s="14" t="str">
        <f>IF(Point[Male WC]="","",Point[Male WC])</f>
        <v/>
      </c>
      <c r="AE424" s="14" t="str">
        <f>IF(Point[Urinal]="","",Point[Urinal])</f>
        <v/>
      </c>
      <c r="AF424" s="14" t="str">
        <f>IF(Point[Disabled Unisex]="","",Point[Disabled Unisex])</f>
        <v/>
      </c>
      <c r="AG424" s="14" t="str">
        <f>IF(Point[Disabled Female]="","",Point[Disabled Female])</f>
        <v/>
      </c>
      <c r="AH424" s="14" t="str">
        <f>IF(Point[Disabled Male]="","",Point[Disabled Male])</f>
        <v/>
      </c>
      <c r="AI424" s="14" t="str">
        <f>IF(Point[Asset Group]="","",VLOOKUP(Point[Handrail],yes_no,2,FALSE))</f>
        <v/>
      </c>
      <c r="AJ424" s="14" t="str">
        <f>IF(Point[Asset Group]="","",VLOOKUP(Point[Baby Changing],yes_no,2,FALSE))</f>
        <v/>
      </c>
      <c r="AK424" s="14" t="str">
        <f>IF(Point[Asset Group]="","",VLOOKUP(Point[Service Room],yes_no,2,FALSE))</f>
        <v/>
      </c>
      <c r="AL424" s="14" t="str">
        <f>IF(Point[Asset Group]="","",VLOOKUP(Point[Service Tap],service_tap,2,FALSE))</f>
        <v/>
      </c>
      <c r="AM424" s="14" t="str">
        <f>IF(Point[Asset Group]="","",VLOOKUP(Point[Heating Type],wc_heating,2,FALSE))</f>
        <v/>
      </c>
      <c r="AN424" s="14" t="str">
        <f>IF(Point[Asset Group]="","",VLOOKUP(Point[Power Supply],power_supply,2,FALSE))</f>
        <v/>
      </c>
      <c r="AO424" s="14" t="str">
        <f>IF(Point[Asset Group]="","",VLOOKUP(Point[Waste Water],waste_water,2,FALSE))</f>
        <v/>
      </c>
      <c r="AP424" s="14" t="str">
        <f>IF(Point[Asset Group]="","",VLOOKUP(Point[Furniture SubType],subdom_master_gdb,2,FALSE))</f>
        <v/>
      </c>
      <c r="AQ424" s="14" t="str">
        <f>IF(Point[Asset Group]="","",VLOOKUP(Point[Concrete Pad],yes_no,2,FALSE))</f>
        <v/>
      </c>
      <c r="AR424" s="14" t="str">
        <f>IF(Point[Asset Group]="","",VLOOKUP(Point[Material],material_master,2,FALSE))</f>
        <v/>
      </c>
      <c r="AS424" s="14" t="str">
        <f>IF(Point[Asset Group]="","",VLOOKUP(Point[Plumbing],irrigation_plumbing,2,FALSE))</f>
        <v/>
      </c>
      <c r="AT424" s="14" t="str">
        <f>IF(Point[Asset Group]="","",VLOOKUP(Point[Sprinklers],irrigation_sprinklers,2,FALSE))</f>
        <v/>
      </c>
      <c r="AU424" s="14" t="str">
        <f>IF(Point[Asset Group]="","",VLOOKUP(Point[System],irrigation_system,2,FALSE))</f>
        <v/>
      </c>
      <c r="AV424" s="14" t="str">
        <f>IF(Point[Asset Group]="","",VLOOKUP(Point[Status],irrigation_status,2,FALSE))</f>
        <v/>
      </c>
      <c r="AW424" s="11" t="str">
        <f>IF(Point[Date of manufacture]="","",Point[Date of manufacture])</f>
        <v/>
      </c>
      <c r="AX424" s="14" t="str">
        <f>IF(Point[Asset Group]="","",VLOOKUP(Point[Sign Purpose],sign_purpose,2,FALSE))</f>
        <v/>
      </c>
      <c r="AY424" s="14" t="str">
        <f>IF(Point[Asset Group]="","",VLOOKUP(Point[Sign Material],material_master,2,FALSE))</f>
        <v/>
      </c>
      <c r="AZ424" s="14" t="str">
        <f>IF(Point[Asset Group]="","",VLOOKUP(Point[Affixed To],sign_affix,2,FALSE))</f>
        <v/>
      </c>
      <c r="BA424" s="14" t="str">
        <f>IF(Point[Size HxB mm]="","",Point[Size HxB mm])</f>
        <v/>
      </c>
      <c r="BB424" s="14" t="str">
        <f>IF(Point[Height m]="","",Point[Height m])</f>
        <v/>
      </c>
      <c r="BC424" s="14" t="str">
        <f>IF(Point[Asset Group]="","",VLOOKUP(Point[Post Material],material_master,2,FALSE))</f>
        <v/>
      </c>
      <c r="BD424" s="14" t="str">
        <f>IF(Point[Asset Group]="","",VLOOKUP(Point[Post Number],number,2,FALSE))</f>
        <v/>
      </c>
      <c r="BE424" s="14" t="str">
        <f>IF(Point[Asset Group]="","",VLOOKUP(Point[Structure SubType],subdom_master_gdb,2,FALSE))</f>
        <v/>
      </c>
      <c r="BF424" s="14" t="str">
        <f>IF(Point[Area m2]="","",Point[Area m2])</f>
        <v/>
      </c>
      <c r="BG424" s="14" t="str">
        <f>IF(Point[Length m]="","",Point[Length m])</f>
        <v/>
      </c>
      <c r="BH424" s="14" t="str">
        <f>IF(Point[Width m]="","",Point[Width m])</f>
        <v/>
      </c>
      <c r="BI424" s="14" t="str">
        <f>IF(Point[Diameter m]="","",Point[Diameter m])</f>
        <v/>
      </c>
      <c r="BJ424" s="14" t="str">
        <f>IF(Point[Asset Group]="","",VLOOKUP(Point[Number of Pipes],number,2,FALSE))</f>
        <v/>
      </c>
      <c r="BK424" s="14" t="str">
        <f>IF(Point[Asset Group]="","",VLOOKUP(Point[Combined Name],2,FALSE))</f>
        <v/>
      </c>
      <c r="BL424" s="14" t="str">
        <f>IF(Point[Asset Group]="","",VLOOKUP(Point[Size Class],size_class,2,FALSE))</f>
        <v/>
      </c>
      <c r="BM424" s="14" t="str">
        <f>IF(Point[Asset Group]="","",VLOOKUP(Point[Age Class],age_class,2,FALSE))</f>
        <v/>
      </c>
      <c r="BN424" s="14" t="str">
        <f>IF(Point[Girth (cm)]="","",Point[Girth (cm)])</f>
        <v/>
      </c>
      <c r="BO424" s="14" t="str">
        <f>IF(Point[Crown Radius (m)]="","",Point[Crown Radius (m)])</f>
        <v/>
      </c>
      <c r="BP424" s="14" t="str">
        <f>IF(Point[Asset Group]="","",VLOOKUP(Point[Rooting Environment],root_enviro,2,FALSE))</f>
        <v/>
      </c>
      <c r="BQ424" s="14" t="str">
        <f>IF(Point[Asset Group]="","",VLOOKUP(Point[Tree Surround],tree_surround,2,FALSE))</f>
        <v/>
      </c>
      <c r="BR424" s="14" t="str">
        <f>IF(Point[Asset Group]="","",VLOOKUP(Point[Tree Grill],yes_no,2,FALSE))</f>
        <v/>
      </c>
      <c r="BS424" s="14" t="str">
        <f>IF(Point[Asset Group]="","",VLOOKUP(Point[Tree Location],tree_location,2,FALSE))</f>
        <v/>
      </c>
    </row>
    <row r="425" spans="1:71" s="3" customFormat="1" x14ac:dyDescent="0.2">
      <c r="A425" s="3" t="str">
        <f>IF(Point[DWG File Name]="","",Point[DWG File Name])</f>
        <v/>
      </c>
      <c r="B425" s="3" t="str">
        <f>IF(Point[DWG Layer Name]="","",Point[DWG Layer Name])</f>
        <v/>
      </c>
      <c r="C425" s="3" t="str">
        <f>IF(Point[DWG Handle]="","",Point[DWG Handle])</f>
        <v/>
      </c>
      <c r="D425" s="58" t="str">
        <f>IF(Point[X]="","",Point[X])</f>
        <v/>
      </c>
      <c r="E425" s="58" t="str">
        <f>IF(Point[Y]="","",Point[Y])</f>
        <v/>
      </c>
      <c r="F425" s="3" t="str">
        <f>IF(Point[Replacement Asset]="","",Point[Replacement Asset])</f>
        <v/>
      </c>
      <c r="G425" s="3" t="str">
        <f>IF(Point[Asset ID]="","",UPPER(Point[Asset ID]))</f>
        <v/>
      </c>
      <c r="H425" s="3" t="str">
        <f>IF(Point[Asset Group]="","",VLOOKUP(Point[Asset Group],asset_grp_pt,4,FALSE))</f>
        <v/>
      </c>
      <c r="I425" s="3" t="str">
        <f>IF(Point[Asset Group]="","",VLOOKUP(Point[Asset Group],asset_grp_pt,2,FALSE))</f>
        <v/>
      </c>
      <c r="J425" s="3" t="str">
        <f>IF(Point[Asset Group]="","",VLOOKUP(Point[Asset Group],asset_grp_pt,3,FALSE))</f>
        <v/>
      </c>
      <c r="K425" s="3" t="str">
        <f>IF(Point[Asset Group]="","",VLOOKUP(Point[Asset Type],type_master_list,2,FALSE))</f>
        <v/>
      </c>
      <c r="L425" s="3" t="str">
        <f>IF(Point[Asset Name]="","",PROPER(Point[Asset Name]))</f>
        <v/>
      </c>
      <c r="M425" s="11" t="str">
        <f>IF(Point[Install Date]="","",Point[Install Date])</f>
        <v/>
      </c>
      <c r="N425" s="11" t="str">
        <f>IF(Point[Note]="","",PROPER(Point[Note]))</f>
        <v/>
      </c>
      <c r="O425" s="11" t="str">
        <f>IF(Point[Resource Consent Number]="","",UPPER(Point[Resource Consent Number]))</f>
        <v/>
      </c>
      <c r="P425" s="53" t="str">
        <f>IF(Point[Asset Unit Cost]="","",Point[Asset Unit Cost])</f>
        <v/>
      </c>
      <c r="Q425" s="11" t="str">
        <f>IF(Point[Added By]="","",UPPER(Point[Added By]))</f>
        <v/>
      </c>
      <c r="R425" s="11" t="str">
        <f>IF(Point[Added Date]="","",Point[Added Date])</f>
        <v/>
      </c>
      <c r="S425" s="14" t="str">
        <f>IF(Point[Z COORD]="","",Point[Z COORD])</f>
        <v/>
      </c>
      <c r="T425" s="14" t="str">
        <f>IF(Point[Asset Description]="","",PROPER(Point[Asset Description]))</f>
        <v/>
      </c>
      <c r="U425" s="14" t="str">
        <f>IF(Point[[Artist ]]="","",PROPER(Point[[Artist ]]))</f>
        <v/>
      </c>
      <c r="V425" s="14" t="str">
        <f>IF(Point[Material Notes]="","",PROPER(Point[Material Notes]))</f>
        <v/>
      </c>
      <c r="W425" s="14" t="str">
        <f>IF(Point[Dimension Notes]="","",Point[Dimension Notes])</f>
        <v/>
      </c>
      <c r="X425" s="14" t="str">
        <f>IF(Point[List]="","",VLOOKUP(Point[Burner Number],number,2,FALSE))</f>
        <v/>
      </c>
      <c r="Y425" s="14" t="str">
        <f>IF(Point[List]="","",VLOOKUP(Point[Fuel],bbq_fuel,2,FALSE))</f>
        <v/>
      </c>
      <c r="Z425" s="14" t="str">
        <f>IF(Point[List]="","",VLOOKUP(Point[Cabinet Material],bbq_material,2,FALSE))</f>
        <v/>
      </c>
      <c r="AA425" s="14" t="str">
        <f>IF(Point[Asset Group]="","",VLOOKUP(Point[Manufacturer],manufacturer,2,FALSE))</f>
        <v/>
      </c>
      <c r="AB425" s="14" t="str">
        <f>IF(Point[Uinsex WC]="","",Point[Uinsex WC])</f>
        <v/>
      </c>
      <c r="AC425" s="14" t="str">
        <f>IF(Point[Female WC]="","",Point[Female WC])</f>
        <v/>
      </c>
      <c r="AD425" s="14" t="str">
        <f>IF(Point[Male WC]="","",Point[Male WC])</f>
        <v/>
      </c>
      <c r="AE425" s="14" t="str">
        <f>IF(Point[Urinal]="","",Point[Urinal])</f>
        <v/>
      </c>
      <c r="AF425" s="14" t="str">
        <f>IF(Point[Disabled Unisex]="","",Point[Disabled Unisex])</f>
        <v/>
      </c>
      <c r="AG425" s="14" t="str">
        <f>IF(Point[Disabled Female]="","",Point[Disabled Female])</f>
        <v/>
      </c>
      <c r="AH425" s="14" t="str">
        <f>IF(Point[Disabled Male]="","",Point[Disabled Male])</f>
        <v/>
      </c>
      <c r="AI425" s="14" t="str">
        <f>IF(Point[Asset Group]="","",VLOOKUP(Point[Handrail],yes_no,2,FALSE))</f>
        <v/>
      </c>
      <c r="AJ425" s="14" t="str">
        <f>IF(Point[Asset Group]="","",VLOOKUP(Point[Baby Changing],yes_no,2,FALSE))</f>
        <v/>
      </c>
      <c r="AK425" s="14" t="str">
        <f>IF(Point[Asset Group]="","",VLOOKUP(Point[Service Room],yes_no,2,FALSE))</f>
        <v/>
      </c>
      <c r="AL425" s="14" t="str">
        <f>IF(Point[Asset Group]="","",VLOOKUP(Point[Service Tap],service_tap,2,FALSE))</f>
        <v/>
      </c>
      <c r="AM425" s="14" t="str">
        <f>IF(Point[Asset Group]="","",VLOOKUP(Point[Heating Type],wc_heating,2,FALSE))</f>
        <v/>
      </c>
      <c r="AN425" s="14" t="str">
        <f>IF(Point[Asset Group]="","",VLOOKUP(Point[Power Supply],power_supply,2,FALSE))</f>
        <v/>
      </c>
      <c r="AO425" s="14" t="str">
        <f>IF(Point[Asset Group]="","",VLOOKUP(Point[Waste Water],waste_water,2,FALSE))</f>
        <v/>
      </c>
      <c r="AP425" s="14" t="str">
        <f>IF(Point[Asset Group]="","",VLOOKUP(Point[Furniture SubType],subdom_master_gdb,2,FALSE))</f>
        <v/>
      </c>
      <c r="AQ425" s="14" t="str">
        <f>IF(Point[Asset Group]="","",VLOOKUP(Point[Concrete Pad],yes_no,2,FALSE))</f>
        <v/>
      </c>
      <c r="AR425" s="14" t="str">
        <f>IF(Point[Asset Group]="","",VLOOKUP(Point[Material],material_master,2,FALSE))</f>
        <v/>
      </c>
      <c r="AS425" s="14" t="str">
        <f>IF(Point[Asset Group]="","",VLOOKUP(Point[Plumbing],irrigation_plumbing,2,FALSE))</f>
        <v/>
      </c>
      <c r="AT425" s="14" t="str">
        <f>IF(Point[Asset Group]="","",VLOOKUP(Point[Sprinklers],irrigation_sprinklers,2,FALSE))</f>
        <v/>
      </c>
      <c r="AU425" s="14" t="str">
        <f>IF(Point[Asset Group]="","",VLOOKUP(Point[System],irrigation_system,2,FALSE))</f>
        <v/>
      </c>
      <c r="AV425" s="14" t="str">
        <f>IF(Point[Asset Group]="","",VLOOKUP(Point[Status],irrigation_status,2,FALSE))</f>
        <v/>
      </c>
      <c r="AW425" s="11" t="str">
        <f>IF(Point[Date of manufacture]="","",Point[Date of manufacture])</f>
        <v/>
      </c>
      <c r="AX425" s="14" t="str">
        <f>IF(Point[Asset Group]="","",VLOOKUP(Point[Sign Purpose],sign_purpose,2,FALSE))</f>
        <v/>
      </c>
      <c r="AY425" s="14" t="str">
        <f>IF(Point[Asset Group]="","",VLOOKUP(Point[Sign Material],material_master,2,FALSE))</f>
        <v/>
      </c>
      <c r="AZ425" s="14" t="str">
        <f>IF(Point[Asset Group]="","",VLOOKUP(Point[Affixed To],sign_affix,2,FALSE))</f>
        <v/>
      </c>
      <c r="BA425" s="14" t="str">
        <f>IF(Point[Size HxB mm]="","",Point[Size HxB mm])</f>
        <v/>
      </c>
      <c r="BB425" s="14" t="str">
        <f>IF(Point[Height m]="","",Point[Height m])</f>
        <v/>
      </c>
      <c r="BC425" s="14" t="str">
        <f>IF(Point[Asset Group]="","",VLOOKUP(Point[Post Material],material_master,2,FALSE))</f>
        <v/>
      </c>
      <c r="BD425" s="14" t="str">
        <f>IF(Point[Asset Group]="","",VLOOKUP(Point[Post Number],number,2,FALSE))</f>
        <v/>
      </c>
      <c r="BE425" s="14" t="str">
        <f>IF(Point[Asset Group]="","",VLOOKUP(Point[Structure SubType],subdom_master_gdb,2,FALSE))</f>
        <v/>
      </c>
      <c r="BF425" s="14" t="str">
        <f>IF(Point[Area m2]="","",Point[Area m2])</f>
        <v/>
      </c>
      <c r="BG425" s="14" t="str">
        <f>IF(Point[Length m]="","",Point[Length m])</f>
        <v/>
      </c>
      <c r="BH425" s="14" t="str">
        <f>IF(Point[Width m]="","",Point[Width m])</f>
        <v/>
      </c>
      <c r="BI425" s="14" t="str">
        <f>IF(Point[Diameter m]="","",Point[Diameter m])</f>
        <v/>
      </c>
      <c r="BJ425" s="14" t="str">
        <f>IF(Point[Asset Group]="","",VLOOKUP(Point[Number of Pipes],number,2,FALSE))</f>
        <v/>
      </c>
      <c r="BK425" s="14" t="str">
        <f>IF(Point[Asset Group]="","",VLOOKUP(Point[Combined Name],2,FALSE))</f>
        <v/>
      </c>
      <c r="BL425" s="14" t="str">
        <f>IF(Point[Asset Group]="","",VLOOKUP(Point[Size Class],size_class,2,FALSE))</f>
        <v/>
      </c>
      <c r="BM425" s="14" t="str">
        <f>IF(Point[Asset Group]="","",VLOOKUP(Point[Age Class],age_class,2,FALSE))</f>
        <v/>
      </c>
      <c r="BN425" s="14" t="str">
        <f>IF(Point[Girth (cm)]="","",Point[Girth (cm)])</f>
        <v/>
      </c>
      <c r="BO425" s="14" t="str">
        <f>IF(Point[Crown Radius (m)]="","",Point[Crown Radius (m)])</f>
        <v/>
      </c>
      <c r="BP425" s="14" t="str">
        <f>IF(Point[Asset Group]="","",VLOOKUP(Point[Rooting Environment],root_enviro,2,FALSE))</f>
        <v/>
      </c>
      <c r="BQ425" s="14" t="str">
        <f>IF(Point[Asset Group]="","",VLOOKUP(Point[Tree Surround],tree_surround,2,FALSE))</f>
        <v/>
      </c>
      <c r="BR425" s="14" t="str">
        <f>IF(Point[Asset Group]="","",VLOOKUP(Point[Tree Grill],yes_no,2,FALSE))</f>
        <v/>
      </c>
      <c r="BS425" s="14" t="str">
        <f>IF(Point[Asset Group]="","",VLOOKUP(Point[Tree Location],tree_location,2,FALSE))</f>
        <v/>
      </c>
    </row>
    <row r="426" spans="1:71" s="3" customFormat="1" x14ac:dyDescent="0.2">
      <c r="A426" s="3" t="str">
        <f>IF(Point[DWG File Name]="","",Point[DWG File Name])</f>
        <v/>
      </c>
      <c r="B426" s="3" t="str">
        <f>IF(Point[DWG Layer Name]="","",Point[DWG Layer Name])</f>
        <v/>
      </c>
      <c r="C426" s="3" t="str">
        <f>IF(Point[DWG Handle]="","",Point[DWG Handle])</f>
        <v/>
      </c>
      <c r="D426" s="58" t="str">
        <f>IF(Point[X]="","",Point[X])</f>
        <v/>
      </c>
      <c r="E426" s="58" t="str">
        <f>IF(Point[Y]="","",Point[Y])</f>
        <v/>
      </c>
      <c r="F426" s="3" t="str">
        <f>IF(Point[Replacement Asset]="","",Point[Replacement Asset])</f>
        <v/>
      </c>
      <c r="G426" s="3" t="str">
        <f>IF(Point[Asset ID]="","",UPPER(Point[Asset ID]))</f>
        <v/>
      </c>
      <c r="H426" s="3" t="str">
        <f>IF(Point[Asset Group]="","",VLOOKUP(Point[Asset Group],asset_grp_pt,4,FALSE))</f>
        <v/>
      </c>
      <c r="I426" s="3" t="str">
        <f>IF(Point[Asset Group]="","",VLOOKUP(Point[Asset Group],asset_grp_pt,2,FALSE))</f>
        <v/>
      </c>
      <c r="J426" s="3" t="str">
        <f>IF(Point[Asset Group]="","",VLOOKUP(Point[Asset Group],asset_grp_pt,3,FALSE))</f>
        <v/>
      </c>
      <c r="K426" s="3" t="str">
        <f>IF(Point[Asset Group]="","",VLOOKUP(Point[Asset Type],type_master_list,2,FALSE))</f>
        <v/>
      </c>
      <c r="L426" s="3" t="str">
        <f>IF(Point[Asset Name]="","",PROPER(Point[Asset Name]))</f>
        <v/>
      </c>
      <c r="M426" s="11" t="str">
        <f>IF(Point[Install Date]="","",Point[Install Date])</f>
        <v/>
      </c>
      <c r="N426" s="11" t="str">
        <f>IF(Point[Note]="","",PROPER(Point[Note]))</f>
        <v/>
      </c>
      <c r="O426" s="11" t="str">
        <f>IF(Point[Resource Consent Number]="","",UPPER(Point[Resource Consent Number]))</f>
        <v/>
      </c>
      <c r="P426" s="53" t="str">
        <f>IF(Point[Asset Unit Cost]="","",Point[Asset Unit Cost])</f>
        <v/>
      </c>
      <c r="Q426" s="11" t="str">
        <f>IF(Point[Added By]="","",UPPER(Point[Added By]))</f>
        <v/>
      </c>
      <c r="R426" s="11" t="str">
        <f>IF(Point[Added Date]="","",Point[Added Date])</f>
        <v/>
      </c>
      <c r="S426" s="14" t="str">
        <f>IF(Point[Z COORD]="","",Point[Z COORD])</f>
        <v/>
      </c>
      <c r="T426" s="14" t="str">
        <f>IF(Point[Asset Description]="","",PROPER(Point[Asset Description]))</f>
        <v/>
      </c>
      <c r="U426" s="14" t="str">
        <f>IF(Point[[Artist ]]="","",PROPER(Point[[Artist ]]))</f>
        <v/>
      </c>
      <c r="V426" s="14" t="str">
        <f>IF(Point[Material Notes]="","",PROPER(Point[Material Notes]))</f>
        <v/>
      </c>
      <c r="W426" s="14" t="str">
        <f>IF(Point[Dimension Notes]="","",Point[Dimension Notes])</f>
        <v/>
      </c>
      <c r="X426" s="14" t="str">
        <f>IF(Point[List]="","",VLOOKUP(Point[Burner Number],number,2,FALSE))</f>
        <v/>
      </c>
      <c r="Y426" s="14" t="str">
        <f>IF(Point[List]="","",VLOOKUP(Point[Fuel],bbq_fuel,2,FALSE))</f>
        <v/>
      </c>
      <c r="Z426" s="14" t="str">
        <f>IF(Point[List]="","",VLOOKUP(Point[Cabinet Material],bbq_material,2,FALSE))</f>
        <v/>
      </c>
      <c r="AA426" s="14" t="str">
        <f>IF(Point[Asset Group]="","",VLOOKUP(Point[Manufacturer],manufacturer,2,FALSE))</f>
        <v/>
      </c>
      <c r="AB426" s="14" t="str">
        <f>IF(Point[Uinsex WC]="","",Point[Uinsex WC])</f>
        <v/>
      </c>
      <c r="AC426" s="14" t="str">
        <f>IF(Point[Female WC]="","",Point[Female WC])</f>
        <v/>
      </c>
      <c r="AD426" s="14" t="str">
        <f>IF(Point[Male WC]="","",Point[Male WC])</f>
        <v/>
      </c>
      <c r="AE426" s="14" t="str">
        <f>IF(Point[Urinal]="","",Point[Urinal])</f>
        <v/>
      </c>
      <c r="AF426" s="14" t="str">
        <f>IF(Point[Disabled Unisex]="","",Point[Disabled Unisex])</f>
        <v/>
      </c>
      <c r="AG426" s="14" t="str">
        <f>IF(Point[Disabled Female]="","",Point[Disabled Female])</f>
        <v/>
      </c>
      <c r="AH426" s="14" t="str">
        <f>IF(Point[Disabled Male]="","",Point[Disabled Male])</f>
        <v/>
      </c>
      <c r="AI426" s="14" t="str">
        <f>IF(Point[Asset Group]="","",VLOOKUP(Point[Handrail],yes_no,2,FALSE))</f>
        <v/>
      </c>
      <c r="AJ426" s="14" t="str">
        <f>IF(Point[Asset Group]="","",VLOOKUP(Point[Baby Changing],yes_no,2,FALSE))</f>
        <v/>
      </c>
      <c r="AK426" s="14" t="str">
        <f>IF(Point[Asset Group]="","",VLOOKUP(Point[Service Room],yes_no,2,FALSE))</f>
        <v/>
      </c>
      <c r="AL426" s="14" t="str">
        <f>IF(Point[Asset Group]="","",VLOOKUP(Point[Service Tap],service_tap,2,FALSE))</f>
        <v/>
      </c>
      <c r="AM426" s="14" t="str">
        <f>IF(Point[Asset Group]="","",VLOOKUP(Point[Heating Type],wc_heating,2,FALSE))</f>
        <v/>
      </c>
      <c r="AN426" s="14" t="str">
        <f>IF(Point[Asset Group]="","",VLOOKUP(Point[Power Supply],power_supply,2,FALSE))</f>
        <v/>
      </c>
      <c r="AO426" s="14" t="str">
        <f>IF(Point[Asset Group]="","",VLOOKUP(Point[Waste Water],waste_water,2,FALSE))</f>
        <v/>
      </c>
      <c r="AP426" s="14" t="str">
        <f>IF(Point[Asset Group]="","",VLOOKUP(Point[Furniture SubType],subdom_master_gdb,2,FALSE))</f>
        <v/>
      </c>
      <c r="AQ426" s="14" t="str">
        <f>IF(Point[Asset Group]="","",VLOOKUP(Point[Concrete Pad],yes_no,2,FALSE))</f>
        <v/>
      </c>
      <c r="AR426" s="14" t="str">
        <f>IF(Point[Asset Group]="","",VLOOKUP(Point[Material],material_master,2,FALSE))</f>
        <v/>
      </c>
      <c r="AS426" s="14" t="str">
        <f>IF(Point[Asset Group]="","",VLOOKUP(Point[Plumbing],irrigation_plumbing,2,FALSE))</f>
        <v/>
      </c>
      <c r="AT426" s="14" t="str">
        <f>IF(Point[Asset Group]="","",VLOOKUP(Point[Sprinklers],irrigation_sprinklers,2,FALSE))</f>
        <v/>
      </c>
      <c r="AU426" s="14" t="str">
        <f>IF(Point[Asset Group]="","",VLOOKUP(Point[System],irrigation_system,2,FALSE))</f>
        <v/>
      </c>
      <c r="AV426" s="14" t="str">
        <f>IF(Point[Asset Group]="","",VLOOKUP(Point[Status],irrigation_status,2,FALSE))</f>
        <v/>
      </c>
      <c r="AW426" s="11" t="str">
        <f>IF(Point[Date of manufacture]="","",Point[Date of manufacture])</f>
        <v/>
      </c>
      <c r="AX426" s="14" t="str">
        <f>IF(Point[Asset Group]="","",VLOOKUP(Point[Sign Purpose],sign_purpose,2,FALSE))</f>
        <v/>
      </c>
      <c r="AY426" s="14" t="str">
        <f>IF(Point[Asset Group]="","",VLOOKUP(Point[Sign Material],material_master,2,FALSE))</f>
        <v/>
      </c>
      <c r="AZ426" s="14" t="str">
        <f>IF(Point[Asset Group]="","",VLOOKUP(Point[Affixed To],sign_affix,2,FALSE))</f>
        <v/>
      </c>
      <c r="BA426" s="14" t="str">
        <f>IF(Point[Size HxB mm]="","",Point[Size HxB mm])</f>
        <v/>
      </c>
      <c r="BB426" s="14" t="str">
        <f>IF(Point[Height m]="","",Point[Height m])</f>
        <v/>
      </c>
      <c r="BC426" s="14" t="str">
        <f>IF(Point[Asset Group]="","",VLOOKUP(Point[Post Material],material_master,2,FALSE))</f>
        <v/>
      </c>
      <c r="BD426" s="14" t="str">
        <f>IF(Point[Asset Group]="","",VLOOKUP(Point[Post Number],number,2,FALSE))</f>
        <v/>
      </c>
      <c r="BE426" s="14" t="str">
        <f>IF(Point[Asset Group]="","",VLOOKUP(Point[Structure SubType],subdom_master_gdb,2,FALSE))</f>
        <v/>
      </c>
      <c r="BF426" s="14" t="str">
        <f>IF(Point[Area m2]="","",Point[Area m2])</f>
        <v/>
      </c>
      <c r="BG426" s="14" t="str">
        <f>IF(Point[Length m]="","",Point[Length m])</f>
        <v/>
      </c>
      <c r="BH426" s="14" t="str">
        <f>IF(Point[Width m]="","",Point[Width m])</f>
        <v/>
      </c>
      <c r="BI426" s="14" t="str">
        <f>IF(Point[Diameter m]="","",Point[Diameter m])</f>
        <v/>
      </c>
      <c r="BJ426" s="14" t="str">
        <f>IF(Point[Asset Group]="","",VLOOKUP(Point[Number of Pipes],number,2,FALSE))</f>
        <v/>
      </c>
      <c r="BK426" s="14" t="str">
        <f>IF(Point[Asset Group]="","",VLOOKUP(Point[Combined Name],2,FALSE))</f>
        <v/>
      </c>
      <c r="BL426" s="14" t="str">
        <f>IF(Point[Asset Group]="","",VLOOKUP(Point[Size Class],size_class,2,FALSE))</f>
        <v/>
      </c>
      <c r="BM426" s="14" t="str">
        <f>IF(Point[Asset Group]="","",VLOOKUP(Point[Age Class],age_class,2,FALSE))</f>
        <v/>
      </c>
      <c r="BN426" s="14" t="str">
        <f>IF(Point[Girth (cm)]="","",Point[Girth (cm)])</f>
        <v/>
      </c>
      <c r="BO426" s="14" t="str">
        <f>IF(Point[Crown Radius (m)]="","",Point[Crown Radius (m)])</f>
        <v/>
      </c>
      <c r="BP426" s="14" t="str">
        <f>IF(Point[Asset Group]="","",VLOOKUP(Point[Rooting Environment],root_enviro,2,FALSE))</f>
        <v/>
      </c>
      <c r="BQ426" s="14" t="str">
        <f>IF(Point[Asset Group]="","",VLOOKUP(Point[Tree Surround],tree_surround,2,FALSE))</f>
        <v/>
      </c>
      <c r="BR426" s="14" t="str">
        <f>IF(Point[Asset Group]="","",VLOOKUP(Point[Tree Grill],yes_no,2,FALSE))</f>
        <v/>
      </c>
      <c r="BS426" s="14" t="str">
        <f>IF(Point[Asset Group]="","",VLOOKUP(Point[Tree Location],tree_location,2,FALSE))</f>
        <v/>
      </c>
    </row>
    <row r="427" spans="1:71" s="3" customFormat="1" x14ac:dyDescent="0.2">
      <c r="A427" s="3" t="str">
        <f>IF(Point[DWG File Name]="","",Point[DWG File Name])</f>
        <v/>
      </c>
      <c r="B427" s="3" t="str">
        <f>IF(Point[DWG Layer Name]="","",Point[DWG Layer Name])</f>
        <v/>
      </c>
      <c r="C427" s="3" t="str">
        <f>IF(Point[DWG Handle]="","",Point[DWG Handle])</f>
        <v/>
      </c>
      <c r="D427" s="58" t="str">
        <f>IF(Point[X]="","",Point[X])</f>
        <v/>
      </c>
      <c r="E427" s="58" t="str">
        <f>IF(Point[Y]="","",Point[Y])</f>
        <v/>
      </c>
      <c r="F427" s="3" t="str">
        <f>IF(Point[Replacement Asset]="","",Point[Replacement Asset])</f>
        <v/>
      </c>
      <c r="G427" s="3" t="str">
        <f>IF(Point[Asset ID]="","",UPPER(Point[Asset ID]))</f>
        <v/>
      </c>
      <c r="H427" s="3" t="str">
        <f>IF(Point[Asset Group]="","",VLOOKUP(Point[Asset Group],asset_grp_pt,4,FALSE))</f>
        <v/>
      </c>
      <c r="I427" s="3" t="str">
        <f>IF(Point[Asset Group]="","",VLOOKUP(Point[Asset Group],asset_grp_pt,2,FALSE))</f>
        <v/>
      </c>
      <c r="J427" s="3" t="str">
        <f>IF(Point[Asset Group]="","",VLOOKUP(Point[Asset Group],asset_grp_pt,3,FALSE))</f>
        <v/>
      </c>
      <c r="K427" s="3" t="str">
        <f>IF(Point[Asset Group]="","",VLOOKUP(Point[Asset Type],type_master_list,2,FALSE))</f>
        <v/>
      </c>
      <c r="L427" s="3" t="str">
        <f>IF(Point[Asset Name]="","",PROPER(Point[Asset Name]))</f>
        <v/>
      </c>
      <c r="M427" s="11" t="str">
        <f>IF(Point[Install Date]="","",Point[Install Date])</f>
        <v/>
      </c>
      <c r="N427" s="11" t="str">
        <f>IF(Point[Note]="","",PROPER(Point[Note]))</f>
        <v/>
      </c>
      <c r="O427" s="11" t="str">
        <f>IF(Point[Resource Consent Number]="","",UPPER(Point[Resource Consent Number]))</f>
        <v/>
      </c>
      <c r="P427" s="53" t="str">
        <f>IF(Point[Asset Unit Cost]="","",Point[Asset Unit Cost])</f>
        <v/>
      </c>
      <c r="Q427" s="11" t="str">
        <f>IF(Point[Added By]="","",UPPER(Point[Added By]))</f>
        <v/>
      </c>
      <c r="R427" s="11" t="str">
        <f>IF(Point[Added Date]="","",Point[Added Date])</f>
        <v/>
      </c>
      <c r="S427" s="14" t="str">
        <f>IF(Point[Z COORD]="","",Point[Z COORD])</f>
        <v/>
      </c>
      <c r="T427" s="14" t="str">
        <f>IF(Point[Asset Description]="","",PROPER(Point[Asset Description]))</f>
        <v/>
      </c>
      <c r="U427" s="14" t="str">
        <f>IF(Point[[Artist ]]="","",PROPER(Point[[Artist ]]))</f>
        <v/>
      </c>
      <c r="V427" s="14" t="str">
        <f>IF(Point[Material Notes]="","",PROPER(Point[Material Notes]))</f>
        <v/>
      </c>
      <c r="W427" s="14" t="str">
        <f>IF(Point[Dimension Notes]="","",Point[Dimension Notes])</f>
        <v/>
      </c>
      <c r="X427" s="14" t="str">
        <f>IF(Point[List]="","",VLOOKUP(Point[Burner Number],number,2,FALSE))</f>
        <v/>
      </c>
      <c r="Y427" s="14" t="str">
        <f>IF(Point[List]="","",VLOOKUP(Point[Fuel],bbq_fuel,2,FALSE))</f>
        <v/>
      </c>
      <c r="Z427" s="14" t="str">
        <f>IF(Point[List]="","",VLOOKUP(Point[Cabinet Material],bbq_material,2,FALSE))</f>
        <v/>
      </c>
      <c r="AA427" s="14" t="str">
        <f>IF(Point[Asset Group]="","",VLOOKUP(Point[Manufacturer],manufacturer,2,FALSE))</f>
        <v/>
      </c>
      <c r="AB427" s="14" t="str">
        <f>IF(Point[Uinsex WC]="","",Point[Uinsex WC])</f>
        <v/>
      </c>
      <c r="AC427" s="14" t="str">
        <f>IF(Point[Female WC]="","",Point[Female WC])</f>
        <v/>
      </c>
      <c r="AD427" s="14" t="str">
        <f>IF(Point[Male WC]="","",Point[Male WC])</f>
        <v/>
      </c>
      <c r="AE427" s="14" t="str">
        <f>IF(Point[Urinal]="","",Point[Urinal])</f>
        <v/>
      </c>
      <c r="AF427" s="14" t="str">
        <f>IF(Point[Disabled Unisex]="","",Point[Disabled Unisex])</f>
        <v/>
      </c>
      <c r="AG427" s="14" t="str">
        <f>IF(Point[Disabled Female]="","",Point[Disabled Female])</f>
        <v/>
      </c>
      <c r="AH427" s="14" t="str">
        <f>IF(Point[Disabled Male]="","",Point[Disabled Male])</f>
        <v/>
      </c>
      <c r="AI427" s="14" t="str">
        <f>IF(Point[Asset Group]="","",VLOOKUP(Point[Handrail],yes_no,2,FALSE))</f>
        <v/>
      </c>
      <c r="AJ427" s="14" t="str">
        <f>IF(Point[Asset Group]="","",VLOOKUP(Point[Baby Changing],yes_no,2,FALSE))</f>
        <v/>
      </c>
      <c r="AK427" s="14" t="str">
        <f>IF(Point[Asset Group]="","",VLOOKUP(Point[Service Room],yes_no,2,FALSE))</f>
        <v/>
      </c>
      <c r="AL427" s="14" t="str">
        <f>IF(Point[Asset Group]="","",VLOOKUP(Point[Service Tap],service_tap,2,FALSE))</f>
        <v/>
      </c>
      <c r="AM427" s="14" t="str">
        <f>IF(Point[Asset Group]="","",VLOOKUP(Point[Heating Type],wc_heating,2,FALSE))</f>
        <v/>
      </c>
      <c r="AN427" s="14" t="str">
        <f>IF(Point[Asset Group]="","",VLOOKUP(Point[Power Supply],power_supply,2,FALSE))</f>
        <v/>
      </c>
      <c r="AO427" s="14" t="str">
        <f>IF(Point[Asset Group]="","",VLOOKUP(Point[Waste Water],waste_water,2,FALSE))</f>
        <v/>
      </c>
      <c r="AP427" s="14" t="str">
        <f>IF(Point[Asset Group]="","",VLOOKUP(Point[Furniture SubType],subdom_master_gdb,2,FALSE))</f>
        <v/>
      </c>
      <c r="AQ427" s="14" t="str">
        <f>IF(Point[Asset Group]="","",VLOOKUP(Point[Concrete Pad],yes_no,2,FALSE))</f>
        <v/>
      </c>
      <c r="AR427" s="14" t="str">
        <f>IF(Point[Asset Group]="","",VLOOKUP(Point[Material],material_master,2,FALSE))</f>
        <v/>
      </c>
      <c r="AS427" s="14" t="str">
        <f>IF(Point[Asset Group]="","",VLOOKUP(Point[Plumbing],irrigation_plumbing,2,FALSE))</f>
        <v/>
      </c>
      <c r="AT427" s="14" t="str">
        <f>IF(Point[Asset Group]="","",VLOOKUP(Point[Sprinklers],irrigation_sprinklers,2,FALSE))</f>
        <v/>
      </c>
      <c r="AU427" s="14" t="str">
        <f>IF(Point[Asset Group]="","",VLOOKUP(Point[System],irrigation_system,2,FALSE))</f>
        <v/>
      </c>
      <c r="AV427" s="14" t="str">
        <f>IF(Point[Asset Group]="","",VLOOKUP(Point[Status],irrigation_status,2,FALSE))</f>
        <v/>
      </c>
      <c r="AW427" s="11" t="str">
        <f>IF(Point[Date of manufacture]="","",Point[Date of manufacture])</f>
        <v/>
      </c>
      <c r="AX427" s="14" t="str">
        <f>IF(Point[Asset Group]="","",VLOOKUP(Point[Sign Purpose],sign_purpose,2,FALSE))</f>
        <v/>
      </c>
      <c r="AY427" s="14" t="str">
        <f>IF(Point[Asset Group]="","",VLOOKUP(Point[Sign Material],material_master,2,FALSE))</f>
        <v/>
      </c>
      <c r="AZ427" s="14" t="str">
        <f>IF(Point[Asset Group]="","",VLOOKUP(Point[Affixed To],sign_affix,2,FALSE))</f>
        <v/>
      </c>
      <c r="BA427" s="14" t="str">
        <f>IF(Point[Size HxB mm]="","",Point[Size HxB mm])</f>
        <v/>
      </c>
      <c r="BB427" s="14" t="str">
        <f>IF(Point[Height m]="","",Point[Height m])</f>
        <v/>
      </c>
      <c r="BC427" s="14" t="str">
        <f>IF(Point[Asset Group]="","",VLOOKUP(Point[Post Material],material_master,2,FALSE))</f>
        <v/>
      </c>
      <c r="BD427" s="14" t="str">
        <f>IF(Point[Asset Group]="","",VLOOKUP(Point[Post Number],number,2,FALSE))</f>
        <v/>
      </c>
      <c r="BE427" s="14" t="str">
        <f>IF(Point[Asset Group]="","",VLOOKUP(Point[Structure SubType],subdom_master_gdb,2,FALSE))</f>
        <v/>
      </c>
      <c r="BF427" s="14" t="str">
        <f>IF(Point[Area m2]="","",Point[Area m2])</f>
        <v/>
      </c>
      <c r="BG427" s="14" t="str">
        <f>IF(Point[Length m]="","",Point[Length m])</f>
        <v/>
      </c>
      <c r="BH427" s="14" t="str">
        <f>IF(Point[Width m]="","",Point[Width m])</f>
        <v/>
      </c>
      <c r="BI427" s="14" t="str">
        <f>IF(Point[Diameter m]="","",Point[Diameter m])</f>
        <v/>
      </c>
      <c r="BJ427" s="14" t="str">
        <f>IF(Point[Asset Group]="","",VLOOKUP(Point[Number of Pipes],number,2,FALSE))</f>
        <v/>
      </c>
      <c r="BK427" s="14" t="str">
        <f>IF(Point[Asset Group]="","",VLOOKUP(Point[Combined Name],2,FALSE))</f>
        <v/>
      </c>
      <c r="BL427" s="14" t="str">
        <f>IF(Point[Asset Group]="","",VLOOKUP(Point[Size Class],size_class,2,FALSE))</f>
        <v/>
      </c>
      <c r="BM427" s="14" t="str">
        <f>IF(Point[Asset Group]="","",VLOOKUP(Point[Age Class],age_class,2,FALSE))</f>
        <v/>
      </c>
      <c r="BN427" s="14" t="str">
        <f>IF(Point[Girth (cm)]="","",Point[Girth (cm)])</f>
        <v/>
      </c>
      <c r="BO427" s="14" t="str">
        <f>IF(Point[Crown Radius (m)]="","",Point[Crown Radius (m)])</f>
        <v/>
      </c>
      <c r="BP427" s="14" t="str">
        <f>IF(Point[Asset Group]="","",VLOOKUP(Point[Rooting Environment],root_enviro,2,FALSE))</f>
        <v/>
      </c>
      <c r="BQ427" s="14" t="str">
        <f>IF(Point[Asset Group]="","",VLOOKUP(Point[Tree Surround],tree_surround,2,FALSE))</f>
        <v/>
      </c>
      <c r="BR427" s="14" t="str">
        <f>IF(Point[Asset Group]="","",VLOOKUP(Point[Tree Grill],yes_no,2,FALSE))</f>
        <v/>
      </c>
      <c r="BS427" s="14" t="str">
        <f>IF(Point[Asset Group]="","",VLOOKUP(Point[Tree Location],tree_location,2,FALSE))</f>
        <v/>
      </c>
    </row>
    <row r="428" spans="1:71" s="3" customFormat="1" x14ac:dyDescent="0.2">
      <c r="A428" s="3" t="str">
        <f>IF(Point[DWG File Name]="","",Point[DWG File Name])</f>
        <v/>
      </c>
      <c r="B428" s="3" t="str">
        <f>IF(Point[DWG Layer Name]="","",Point[DWG Layer Name])</f>
        <v/>
      </c>
      <c r="C428" s="3" t="str">
        <f>IF(Point[DWG Handle]="","",Point[DWG Handle])</f>
        <v/>
      </c>
      <c r="D428" s="58" t="str">
        <f>IF(Point[X]="","",Point[X])</f>
        <v/>
      </c>
      <c r="E428" s="58" t="str">
        <f>IF(Point[Y]="","",Point[Y])</f>
        <v/>
      </c>
      <c r="F428" s="3" t="str">
        <f>IF(Point[Replacement Asset]="","",Point[Replacement Asset])</f>
        <v/>
      </c>
      <c r="G428" s="3" t="str">
        <f>IF(Point[Asset ID]="","",UPPER(Point[Asset ID]))</f>
        <v/>
      </c>
      <c r="H428" s="3" t="str">
        <f>IF(Point[Asset Group]="","",VLOOKUP(Point[Asset Group],asset_grp_pt,4,FALSE))</f>
        <v/>
      </c>
      <c r="I428" s="3" t="str">
        <f>IF(Point[Asset Group]="","",VLOOKUP(Point[Asset Group],asset_grp_pt,2,FALSE))</f>
        <v/>
      </c>
      <c r="J428" s="3" t="str">
        <f>IF(Point[Asset Group]="","",VLOOKUP(Point[Asset Group],asset_grp_pt,3,FALSE))</f>
        <v/>
      </c>
      <c r="K428" s="3" t="str">
        <f>IF(Point[Asset Group]="","",VLOOKUP(Point[Asset Type],type_master_list,2,FALSE))</f>
        <v/>
      </c>
      <c r="L428" s="3" t="str">
        <f>IF(Point[Asset Name]="","",PROPER(Point[Asset Name]))</f>
        <v/>
      </c>
      <c r="M428" s="11" t="str">
        <f>IF(Point[Install Date]="","",Point[Install Date])</f>
        <v/>
      </c>
      <c r="N428" s="11" t="str">
        <f>IF(Point[Note]="","",PROPER(Point[Note]))</f>
        <v/>
      </c>
      <c r="O428" s="11" t="str">
        <f>IF(Point[Resource Consent Number]="","",UPPER(Point[Resource Consent Number]))</f>
        <v/>
      </c>
      <c r="P428" s="53" t="str">
        <f>IF(Point[Asset Unit Cost]="","",Point[Asset Unit Cost])</f>
        <v/>
      </c>
      <c r="Q428" s="11" t="str">
        <f>IF(Point[Added By]="","",UPPER(Point[Added By]))</f>
        <v/>
      </c>
      <c r="R428" s="11" t="str">
        <f>IF(Point[Added Date]="","",Point[Added Date])</f>
        <v/>
      </c>
      <c r="S428" s="14" t="str">
        <f>IF(Point[Z COORD]="","",Point[Z COORD])</f>
        <v/>
      </c>
      <c r="T428" s="14" t="str">
        <f>IF(Point[Asset Description]="","",PROPER(Point[Asset Description]))</f>
        <v/>
      </c>
      <c r="U428" s="14" t="str">
        <f>IF(Point[[Artist ]]="","",PROPER(Point[[Artist ]]))</f>
        <v/>
      </c>
      <c r="V428" s="14" t="str">
        <f>IF(Point[Material Notes]="","",PROPER(Point[Material Notes]))</f>
        <v/>
      </c>
      <c r="W428" s="14" t="str">
        <f>IF(Point[Dimension Notes]="","",Point[Dimension Notes])</f>
        <v/>
      </c>
      <c r="X428" s="14" t="str">
        <f>IF(Point[List]="","",VLOOKUP(Point[Burner Number],number,2,FALSE))</f>
        <v/>
      </c>
      <c r="Y428" s="14" t="str">
        <f>IF(Point[List]="","",VLOOKUP(Point[Fuel],bbq_fuel,2,FALSE))</f>
        <v/>
      </c>
      <c r="Z428" s="14" t="str">
        <f>IF(Point[List]="","",VLOOKUP(Point[Cabinet Material],bbq_material,2,FALSE))</f>
        <v/>
      </c>
      <c r="AA428" s="14" t="str">
        <f>IF(Point[Asset Group]="","",VLOOKUP(Point[Manufacturer],manufacturer,2,FALSE))</f>
        <v/>
      </c>
      <c r="AB428" s="14" t="str">
        <f>IF(Point[Uinsex WC]="","",Point[Uinsex WC])</f>
        <v/>
      </c>
      <c r="AC428" s="14" t="str">
        <f>IF(Point[Female WC]="","",Point[Female WC])</f>
        <v/>
      </c>
      <c r="AD428" s="14" t="str">
        <f>IF(Point[Male WC]="","",Point[Male WC])</f>
        <v/>
      </c>
      <c r="AE428" s="14" t="str">
        <f>IF(Point[Urinal]="","",Point[Urinal])</f>
        <v/>
      </c>
      <c r="AF428" s="14" t="str">
        <f>IF(Point[Disabled Unisex]="","",Point[Disabled Unisex])</f>
        <v/>
      </c>
      <c r="AG428" s="14" t="str">
        <f>IF(Point[Disabled Female]="","",Point[Disabled Female])</f>
        <v/>
      </c>
      <c r="AH428" s="14" t="str">
        <f>IF(Point[Disabled Male]="","",Point[Disabled Male])</f>
        <v/>
      </c>
      <c r="AI428" s="14" t="str">
        <f>IF(Point[Asset Group]="","",VLOOKUP(Point[Handrail],yes_no,2,FALSE))</f>
        <v/>
      </c>
      <c r="AJ428" s="14" t="str">
        <f>IF(Point[Asset Group]="","",VLOOKUP(Point[Baby Changing],yes_no,2,FALSE))</f>
        <v/>
      </c>
      <c r="AK428" s="14" t="str">
        <f>IF(Point[Asset Group]="","",VLOOKUP(Point[Service Room],yes_no,2,FALSE))</f>
        <v/>
      </c>
      <c r="AL428" s="14" t="str">
        <f>IF(Point[Asset Group]="","",VLOOKUP(Point[Service Tap],service_tap,2,FALSE))</f>
        <v/>
      </c>
      <c r="AM428" s="14" t="str">
        <f>IF(Point[Asset Group]="","",VLOOKUP(Point[Heating Type],wc_heating,2,FALSE))</f>
        <v/>
      </c>
      <c r="AN428" s="14" t="str">
        <f>IF(Point[Asset Group]="","",VLOOKUP(Point[Power Supply],power_supply,2,FALSE))</f>
        <v/>
      </c>
      <c r="AO428" s="14" t="str">
        <f>IF(Point[Asset Group]="","",VLOOKUP(Point[Waste Water],waste_water,2,FALSE))</f>
        <v/>
      </c>
      <c r="AP428" s="14" t="str">
        <f>IF(Point[Asset Group]="","",VLOOKUP(Point[Furniture SubType],subdom_master_gdb,2,FALSE))</f>
        <v/>
      </c>
      <c r="AQ428" s="14" t="str">
        <f>IF(Point[Asset Group]="","",VLOOKUP(Point[Concrete Pad],yes_no,2,FALSE))</f>
        <v/>
      </c>
      <c r="AR428" s="14" t="str">
        <f>IF(Point[Asset Group]="","",VLOOKUP(Point[Material],material_master,2,FALSE))</f>
        <v/>
      </c>
      <c r="AS428" s="14" t="str">
        <f>IF(Point[Asset Group]="","",VLOOKUP(Point[Plumbing],irrigation_plumbing,2,FALSE))</f>
        <v/>
      </c>
      <c r="AT428" s="14" t="str">
        <f>IF(Point[Asset Group]="","",VLOOKUP(Point[Sprinklers],irrigation_sprinklers,2,FALSE))</f>
        <v/>
      </c>
      <c r="AU428" s="14" t="str">
        <f>IF(Point[Asset Group]="","",VLOOKUP(Point[System],irrigation_system,2,FALSE))</f>
        <v/>
      </c>
      <c r="AV428" s="14" t="str">
        <f>IF(Point[Asset Group]="","",VLOOKUP(Point[Status],irrigation_status,2,FALSE))</f>
        <v/>
      </c>
      <c r="AW428" s="11" t="str">
        <f>IF(Point[Date of manufacture]="","",Point[Date of manufacture])</f>
        <v/>
      </c>
      <c r="AX428" s="14" t="str">
        <f>IF(Point[Asset Group]="","",VLOOKUP(Point[Sign Purpose],sign_purpose,2,FALSE))</f>
        <v/>
      </c>
      <c r="AY428" s="14" t="str">
        <f>IF(Point[Asset Group]="","",VLOOKUP(Point[Sign Material],material_master,2,FALSE))</f>
        <v/>
      </c>
      <c r="AZ428" s="14" t="str">
        <f>IF(Point[Asset Group]="","",VLOOKUP(Point[Affixed To],sign_affix,2,FALSE))</f>
        <v/>
      </c>
      <c r="BA428" s="14" t="str">
        <f>IF(Point[Size HxB mm]="","",Point[Size HxB mm])</f>
        <v/>
      </c>
      <c r="BB428" s="14" t="str">
        <f>IF(Point[Height m]="","",Point[Height m])</f>
        <v/>
      </c>
      <c r="BC428" s="14" t="str">
        <f>IF(Point[Asset Group]="","",VLOOKUP(Point[Post Material],material_master,2,FALSE))</f>
        <v/>
      </c>
      <c r="BD428" s="14" t="str">
        <f>IF(Point[Asset Group]="","",VLOOKUP(Point[Post Number],number,2,FALSE))</f>
        <v/>
      </c>
      <c r="BE428" s="14" t="str">
        <f>IF(Point[Asset Group]="","",VLOOKUP(Point[Structure SubType],subdom_master_gdb,2,FALSE))</f>
        <v/>
      </c>
      <c r="BF428" s="14" t="str">
        <f>IF(Point[Area m2]="","",Point[Area m2])</f>
        <v/>
      </c>
      <c r="BG428" s="14" t="str">
        <f>IF(Point[Length m]="","",Point[Length m])</f>
        <v/>
      </c>
      <c r="BH428" s="14" t="str">
        <f>IF(Point[Width m]="","",Point[Width m])</f>
        <v/>
      </c>
      <c r="BI428" s="14" t="str">
        <f>IF(Point[Diameter m]="","",Point[Diameter m])</f>
        <v/>
      </c>
      <c r="BJ428" s="14" t="str">
        <f>IF(Point[Asset Group]="","",VLOOKUP(Point[Number of Pipes],number,2,FALSE))</f>
        <v/>
      </c>
      <c r="BK428" s="14" t="str">
        <f>IF(Point[Asset Group]="","",VLOOKUP(Point[Combined Name],2,FALSE))</f>
        <v/>
      </c>
      <c r="BL428" s="14" t="str">
        <f>IF(Point[Asset Group]="","",VLOOKUP(Point[Size Class],size_class,2,FALSE))</f>
        <v/>
      </c>
      <c r="BM428" s="14" t="str">
        <f>IF(Point[Asset Group]="","",VLOOKUP(Point[Age Class],age_class,2,FALSE))</f>
        <v/>
      </c>
      <c r="BN428" s="14" t="str">
        <f>IF(Point[Girth (cm)]="","",Point[Girth (cm)])</f>
        <v/>
      </c>
      <c r="BO428" s="14" t="str">
        <f>IF(Point[Crown Radius (m)]="","",Point[Crown Radius (m)])</f>
        <v/>
      </c>
      <c r="BP428" s="14" t="str">
        <f>IF(Point[Asset Group]="","",VLOOKUP(Point[Rooting Environment],root_enviro,2,FALSE))</f>
        <v/>
      </c>
      <c r="BQ428" s="14" t="str">
        <f>IF(Point[Asset Group]="","",VLOOKUP(Point[Tree Surround],tree_surround,2,FALSE))</f>
        <v/>
      </c>
      <c r="BR428" s="14" t="str">
        <f>IF(Point[Asset Group]="","",VLOOKUP(Point[Tree Grill],yes_no,2,FALSE))</f>
        <v/>
      </c>
      <c r="BS428" s="14" t="str">
        <f>IF(Point[Asset Group]="","",VLOOKUP(Point[Tree Location],tree_location,2,FALSE))</f>
        <v/>
      </c>
    </row>
    <row r="429" spans="1:71" s="3" customFormat="1" x14ac:dyDescent="0.2">
      <c r="A429" s="3" t="str">
        <f>IF(Point[DWG File Name]="","",Point[DWG File Name])</f>
        <v/>
      </c>
      <c r="B429" s="3" t="str">
        <f>IF(Point[DWG Layer Name]="","",Point[DWG Layer Name])</f>
        <v/>
      </c>
      <c r="C429" s="3" t="str">
        <f>IF(Point[DWG Handle]="","",Point[DWG Handle])</f>
        <v/>
      </c>
      <c r="D429" s="58" t="str">
        <f>IF(Point[X]="","",Point[X])</f>
        <v/>
      </c>
      <c r="E429" s="58" t="str">
        <f>IF(Point[Y]="","",Point[Y])</f>
        <v/>
      </c>
      <c r="F429" s="3" t="str">
        <f>IF(Point[Replacement Asset]="","",Point[Replacement Asset])</f>
        <v/>
      </c>
      <c r="G429" s="3" t="str">
        <f>IF(Point[Asset ID]="","",UPPER(Point[Asset ID]))</f>
        <v/>
      </c>
      <c r="H429" s="3" t="str">
        <f>IF(Point[Asset Group]="","",VLOOKUP(Point[Asset Group],asset_grp_pt,4,FALSE))</f>
        <v/>
      </c>
      <c r="I429" s="3" t="str">
        <f>IF(Point[Asset Group]="","",VLOOKUP(Point[Asset Group],asset_grp_pt,2,FALSE))</f>
        <v/>
      </c>
      <c r="J429" s="3" t="str">
        <f>IF(Point[Asset Group]="","",VLOOKUP(Point[Asset Group],asset_grp_pt,3,FALSE))</f>
        <v/>
      </c>
      <c r="K429" s="3" t="str">
        <f>IF(Point[Asset Group]="","",VLOOKUP(Point[Asset Type],type_master_list,2,FALSE))</f>
        <v/>
      </c>
      <c r="L429" s="3" t="str">
        <f>IF(Point[Asset Name]="","",PROPER(Point[Asset Name]))</f>
        <v/>
      </c>
      <c r="M429" s="11" t="str">
        <f>IF(Point[Install Date]="","",Point[Install Date])</f>
        <v/>
      </c>
      <c r="N429" s="11" t="str">
        <f>IF(Point[Note]="","",PROPER(Point[Note]))</f>
        <v/>
      </c>
      <c r="O429" s="11" t="str">
        <f>IF(Point[Resource Consent Number]="","",UPPER(Point[Resource Consent Number]))</f>
        <v/>
      </c>
      <c r="P429" s="53" t="str">
        <f>IF(Point[Asset Unit Cost]="","",Point[Asset Unit Cost])</f>
        <v/>
      </c>
      <c r="Q429" s="11" t="str">
        <f>IF(Point[Added By]="","",UPPER(Point[Added By]))</f>
        <v/>
      </c>
      <c r="R429" s="11" t="str">
        <f>IF(Point[Added Date]="","",Point[Added Date])</f>
        <v/>
      </c>
      <c r="S429" s="14" t="str">
        <f>IF(Point[Z COORD]="","",Point[Z COORD])</f>
        <v/>
      </c>
      <c r="T429" s="14" t="str">
        <f>IF(Point[Asset Description]="","",PROPER(Point[Asset Description]))</f>
        <v/>
      </c>
      <c r="U429" s="14" t="str">
        <f>IF(Point[[Artist ]]="","",PROPER(Point[[Artist ]]))</f>
        <v/>
      </c>
      <c r="V429" s="14" t="str">
        <f>IF(Point[Material Notes]="","",PROPER(Point[Material Notes]))</f>
        <v/>
      </c>
      <c r="W429" s="14" t="str">
        <f>IF(Point[Dimension Notes]="","",Point[Dimension Notes])</f>
        <v/>
      </c>
      <c r="X429" s="14" t="str">
        <f>IF(Point[List]="","",VLOOKUP(Point[Burner Number],number,2,FALSE))</f>
        <v/>
      </c>
      <c r="Y429" s="14" t="str">
        <f>IF(Point[List]="","",VLOOKUP(Point[Fuel],bbq_fuel,2,FALSE))</f>
        <v/>
      </c>
      <c r="Z429" s="14" t="str">
        <f>IF(Point[List]="","",VLOOKUP(Point[Cabinet Material],bbq_material,2,FALSE))</f>
        <v/>
      </c>
      <c r="AA429" s="14" t="str">
        <f>IF(Point[Asset Group]="","",VLOOKUP(Point[Manufacturer],manufacturer,2,FALSE))</f>
        <v/>
      </c>
      <c r="AB429" s="14" t="str">
        <f>IF(Point[Uinsex WC]="","",Point[Uinsex WC])</f>
        <v/>
      </c>
      <c r="AC429" s="14" t="str">
        <f>IF(Point[Female WC]="","",Point[Female WC])</f>
        <v/>
      </c>
      <c r="AD429" s="14" t="str">
        <f>IF(Point[Male WC]="","",Point[Male WC])</f>
        <v/>
      </c>
      <c r="AE429" s="14" t="str">
        <f>IF(Point[Urinal]="","",Point[Urinal])</f>
        <v/>
      </c>
      <c r="AF429" s="14" t="str">
        <f>IF(Point[Disabled Unisex]="","",Point[Disabled Unisex])</f>
        <v/>
      </c>
      <c r="AG429" s="14" t="str">
        <f>IF(Point[Disabled Female]="","",Point[Disabled Female])</f>
        <v/>
      </c>
      <c r="AH429" s="14" t="str">
        <f>IF(Point[Disabled Male]="","",Point[Disabled Male])</f>
        <v/>
      </c>
      <c r="AI429" s="14" t="str">
        <f>IF(Point[Asset Group]="","",VLOOKUP(Point[Handrail],yes_no,2,FALSE))</f>
        <v/>
      </c>
      <c r="AJ429" s="14" t="str">
        <f>IF(Point[Asset Group]="","",VLOOKUP(Point[Baby Changing],yes_no,2,FALSE))</f>
        <v/>
      </c>
      <c r="AK429" s="14" t="str">
        <f>IF(Point[Asset Group]="","",VLOOKUP(Point[Service Room],yes_no,2,FALSE))</f>
        <v/>
      </c>
      <c r="AL429" s="14" t="str">
        <f>IF(Point[Asset Group]="","",VLOOKUP(Point[Service Tap],service_tap,2,FALSE))</f>
        <v/>
      </c>
      <c r="AM429" s="14" t="str">
        <f>IF(Point[Asset Group]="","",VLOOKUP(Point[Heating Type],wc_heating,2,FALSE))</f>
        <v/>
      </c>
      <c r="AN429" s="14" t="str">
        <f>IF(Point[Asset Group]="","",VLOOKUP(Point[Power Supply],power_supply,2,FALSE))</f>
        <v/>
      </c>
      <c r="AO429" s="14" t="str">
        <f>IF(Point[Asset Group]="","",VLOOKUP(Point[Waste Water],waste_water,2,FALSE))</f>
        <v/>
      </c>
      <c r="AP429" s="14" t="str">
        <f>IF(Point[Asset Group]="","",VLOOKUP(Point[Furniture SubType],subdom_master_gdb,2,FALSE))</f>
        <v/>
      </c>
      <c r="AQ429" s="14" t="str">
        <f>IF(Point[Asset Group]="","",VLOOKUP(Point[Concrete Pad],yes_no,2,FALSE))</f>
        <v/>
      </c>
      <c r="AR429" s="14" t="str">
        <f>IF(Point[Asset Group]="","",VLOOKUP(Point[Material],material_master,2,FALSE))</f>
        <v/>
      </c>
      <c r="AS429" s="14" t="str">
        <f>IF(Point[Asset Group]="","",VLOOKUP(Point[Plumbing],irrigation_plumbing,2,FALSE))</f>
        <v/>
      </c>
      <c r="AT429" s="14" t="str">
        <f>IF(Point[Asset Group]="","",VLOOKUP(Point[Sprinklers],irrigation_sprinklers,2,FALSE))</f>
        <v/>
      </c>
      <c r="AU429" s="14" t="str">
        <f>IF(Point[Asset Group]="","",VLOOKUP(Point[System],irrigation_system,2,FALSE))</f>
        <v/>
      </c>
      <c r="AV429" s="14" t="str">
        <f>IF(Point[Asset Group]="","",VLOOKUP(Point[Status],irrigation_status,2,FALSE))</f>
        <v/>
      </c>
      <c r="AW429" s="11" t="str">
        <f>IF(Point[Date of manufacture]="","",Point[Date of manufacture])</f>
        <v/>
      </c>
      <c r="AX429" s="14" t="str">
        <f>IF(Point[Asset Group]="","",VLOOKUP(Point[Sign Purpose],sign_purpose,2,FALSE))</f>
        <v/>
      </c>
      <c r="AY429" s="14" t="str">
        <f>IF(Point[Asset Group]="","",VLOOKUP(Point[Sign Material],material_master,2,FALSE))</f>
        <v/>
      </c>
      <c r="AZ429" s="14" t="str">
        <f>IF(Point[Asset Group]="","",VLOOKUP(Point[Affixed To],sign_affix,2,FALSE))</f>
        <v/>
      </c>
      <c r="BA429" s="14" t="str">
        <f>IF(Point[Size HxB mm]="","",Point[Size HxB mm])</f>
        <v/>
      </c>
      <c r="BB429" s="14" t="str">
        <f>IF(Point[Height m]="","",Point[Height m])</f>
        <v/>
      </c>
      <c r="BC429" s="14" t="str">
        <f>IF(Point[Asset Group]="","",VLOOKUP(Point[Post Material],material_master,2,FALSE))</f>
        <v/>
      </c>
      <c r="BD429" s="14" t="str">
        <f>IF(Point[Asset Group]="","",VLOOKUP(Point[Post Number],number,2,FALSE))</f>
        <v/>
      </c>
      <c r="BE429" s="14" t="str">
        <f>IF(Point[Asset Group]="","",VLOOKUP(Point[Structure SubType],subdom_master_gdb,2,FALSE))</f>
        <v/>
      </c>
      <c r="BF429" s="14" t="str">
        <f>IF(Point[Area m2]="","",Point[Area m2])</f>
        <v/>
      </c>
      <c r="BG429" s="14" t="str">
        <f>IF(Point[Length m]="","",Point[Length m])</f>
        <v/>
      </c>
      <c r="BH429" s="14" t="str">
        <f>IF(Point[Width m]="","",Point[Width m])</f>
        <v/>
      </c>
      <c r="BI429" s="14" t="str">
        <f>IF(Point[Diameter m]="","",Point[Diameter m])</f>
        <v/>
      </c>
      <c r="BJ429" s="14" t="str">
        <f>IF(Point[Asset Group]="","",VLOOKUP(Point[Number of Pipes],number,2,FALSE))</f>
        <v/>
      </c>
      <c r="BK429" s="14" t="str">
        <f>IF(Point[Asset Group]="","",VLOOKUP(Point[Combined Name],2,FALSE))</f>
        <v/>
      </c>
      <c r="BL429" s="14" t="str">
        <f>IF(Point[Asset Group]="","",VLOOKUP(Point[Size Class],size_class,2,FALSE))</f>
        <v/>
      </c>
      <c r="BM429" s="14" t="str">
        <f>IF(Point[Asset Group]="","",VLOOKUP(Point[Age Class],age_class,2,FALSE))</f>
        <v/>
      </c>
      <c r="BN429" s="14" t="str">
        <f>IF(Point[Girth (cm)]="","",Point[Girth (cm)])</f>
        <v/>
      </c>
      <c r="BO429" s="14" t="str">
        <f>IF(Point[Crown Radius (m)]="","",Point[Crown Radius (m)])</f>
        <v/>
      </c>
      <c r="BP429" s="14" t="str">
        <f>IF(Point[Asset Group]="","",VLOOKUP(Point[Rooting Environment],root_enviro,2,FALSE))</f>
        <v/>
      </c>
      <c r="BQ429" s="14" t="str">
        <f>IF(Point[Asset Group]="","",VLOOKUP(Point[Tree Surround],tree_surround,2,FALSE))</f>
        <v/>
      </c>
      <c r="BR429" s="14" t="str">
        <f>IF(Point[Asset Group]="","",VLOOKUP(Point[Tree Grill],yes_no,2,FALSE))</f>
        <v/>
      </c>
      <c r="BS429" s="14" t="str">
        <f>IF(Point[Asset Group]="","",VLOOKUP(Point[Tree Location],tree_location,2,FALSE))</f>
        <v/>
      </c>
    </row>
    <row r="430" spans="1:71" s="3" customFormat="1" x14ac:dyDescent="0.2">
      <c r="A430" s="3" t="str">
        <f>IF(Point[DWG File Name]="","",Point[DWG File Name])</f>
        <v/>
      </c>
      <c r="B430" s="3" t="str">
        <f>IF(Point[DWG Layer Name]="","",Point[DWG Layer Name])</f>
        <v/>
      </c>
      <c r="C430" s="3" t="str">
        <f>IF(Point[DWG Handle]="","",Point[DWG Handle])</f>
        <v/>
      </c>
      <c r="D430" s="58" t="str">
        <f>IF(Point[X]="","",Point[X])</f>
        <v/>
      </c>
      <c r="E430" s="58" t="str">
        <f>IF(Point[Y]="","",Point[Y])</f>
        <v/>
      </c>
      <c r="F430" s="3" t="str">
        <f>IF(Point[Replacement Asset]="","",Point[Replacement Asset])</f>
        <v/>
      </c>
      <c r="G430" s="3" t="str">
        <f>IF(Point[Asset ID]="","",UPPER(Point[Asset ID]))</f>
        <v/>
      </c>
      <c r="H430" s="3" t="str">
        <f>IF(Point[Asset Group]="","",VLOOKUP(Point[Asset Group],asset_grp_pt,4,FALSE))</f>
        <v/>
      </c>
      <c r="I430" s="3" t="str">
        <f>IF(Point[Asset Group]="","",VLOOKUP(Point[Asset Group],asset_grp_pt,2,FALSE))</f>
        <v/>
      </c>
      <c r="J430" s="3" t="str">
        <f>IF(Point[Asset Group]="","",VLOOKUP(Point[Asset Group],asset_grp_pt,3,FALSE))</f>
        <v/>
      </c>
      <c r="K430" s="3" t="str">
        <f>IF(Point[Asset Group]="","",VLOOKUP(Point[Asset Type],type_master_list,2,FALSE))</f>
        <v/>
      </c>
      <c r="L430" s="3" t="str">
        <f>IF(Point[Asset Name]="","",PROPER(Point[Asset Name]))</f>
        <v/>
      </c>
      <c r="M430" s="11" t="str">
        <f>IF(Point[Install Date]="","",Point[Install Date])</f>
        <v/>
      </c>
      <c r="N430" s="11" t="str">
        <f>IF(Point[Note]="","",PROPER(Point[Note]))</f>
        <v/>
      </c>
      <c r="O430" s="11" t="str">
        <f>IF(Point[Resource Consent Number]="","",UPPER(Point[Resource Consent Number]))</f>
        <v/>
      </c>
      <c r="P430" s="53" t="str">
        <f>IF(Point[Asset Unit Cost]="","",Point[Asset Unit Cost])</f>
        <v/>
      </c>
      <c r="Q430" s="11" t="str">
        <f>IF(Point[Added By]="","",UPPER(Point[Added By]))</f>
        <v/>
      </c>
      <c r="R430" s="11" t="str">
        <f>IF(Point[Added Date]="","",Point[Added Date])</f>
        <v/>
      </c>
      <c r="S430" s="14" t="str">
        <f>IF(Point[Z COORD]="","",Point[Z COORD])</f>
        <v/>
      </c>
      <c r="T430" s="14" t="str">
        <f>IF(Point[Asset Description]="","",PROPER(Point[Asset Description]))</f>
        <v/>
      </c>
      <c r="U430" s="14" t="str">
        <f>IF(Point[[Artist ]]="","",PROPER(Point[[Artist ]]))</f>
        <v/>
      </c>
      <c r="V430" s="14" t="str">
        <f>IF(Point[Material Notes]="","",PROPER(Point[Material Notes]))</f>
        <v/>
      </c>
      <c r="W430" s="14" t="str">
        <f>IF(Point[Dimension Notes]="","",Point[Dimension Notes])</f>
        <v/>
      </c>
      <c r="X430" s="14" t="str">
        <f>IF(Point[List]="","",VLOOKUP(Point[Burner Number],number,2,FALSE))</f>
        <v/>
      </c>
      <c r="Y430" s="14" t="str">
        <f>IF(Point[List]="","",VLOOKUP(Point[Fuel],bbq_fuel,2,FALSE))</f>
        <v/>
      </c>
      <c r="Z430" s="14" t="str">
        <f>IF(Point[List]="","",VLOOKUP(Point[Cabinet Material],bbq_material,2,FALSE))</f>
        <v/>
      </c>
      <c r="AA430" s="14" t="str">
        <f>IF(Point[Asset Group]="","",VLOOKUP(Point[Manufacturer],manufacturer,2,FALSE))</f>
        <v/>
      </c>
      <c r="AB430" s="14" t="str">
        <f>IF(Point[Uinsex WC]="","",Point[Uinsex WC])</f>
        <v/>
      </c>
      <c r="AC430" s="14" t="str">
        <f>IF(Point[Female WC]="","",Point[Female WC])</f>
        <v/>
      </c>
      <c r="AD430" s="14" t="str">
        <f>IF(Point[Male WC]="","",Point[Male WC])</f>
        <v/>
      </c>
      <c r="AE430" s="14" t="str">
        <f>IF(Point[Urinal]="","",Point[Urinal])</f>
        <v/>
      </c>
      <c r="AF430" s="14" t="str">
        <f>IF(Point[Disabled Unisex]="","",Point[Disabled Unisex])</f>
        <v/>
      </c>
      <c r="AG430" s="14" t="str">
        <f>IF(Point[Disabled Female]="","",Point[Disabled Female])</f>
        <v/>
      </c>
      <c r="AH430" s="14" t="str">
        <f>IF(Point[Disabled Male]="","",Point[Disabled Male])</f>
        <v/>
      </c>
      <c r="AI430" s="14" t="str">
        <f>IF(Point[Asset Group]="","",VLOOKUP(Point[Handrail],yes_no,2,FALSE))</f>
        <v/>
      </c>
      <c r="AJ430" s="14" t="str">
        <f>IF(Point[Asset Group]="","",VLOOKUP(Point[Baby Changing],yes_no,2,FALSE))</f>
        <v/>
      </c>
      <c r="AK430" s="14" t="str">
        <f>IF(Point[Asset Group]="","",VLOOKUP(Point[Service Room],yes_no,2,FALSE))</f>
        <v/>
      </c>
      <c r="AL430" s="14" t="str">
        <f>IF(Point[Asset Group]="","",VLOOKUP(Point[Service Tap],service_tap,2,FALSE))</f>
        <v/>
      </c>
      <c r="AM430" s="14" t="str">
        <f>IF(Point[Asset Group]="","",VLOOKUP(Point[Heating Type],wc_heating,2,FALSE))</f>
        <v/>
      </c>
      <c r="AN430" s="14" t="str">
        <f>IF(Point[Asset Group]="","",VLOOKUP(Point[Power Supply],power_supply,2,FALSE))</f>
        <v/>
      </c>
      <c r="AO430" s="14" t="str">
        <f>IF(Point[Asset Group]="","",VLOOKUP(Point[Waste Water],waste_water,2,FALSE))</f>
        <v/>
      </c>
      <c r="AP430" s="14" t="str">
        <f>IF(Point[Asset Group]="","",VLOOKUP(Point[Furniture SubType],subdom_master_gdb,2,FALSE))</f>
        <v/>
      </c>
      <c r="AQ430" s="14" t="str">
        <f>IF(Point[Asset Group]="","",VLOOKUP(Point[Concrete Pad],yes_no,2,FALSE))</f>
        <v/>
      </c>
      <c r="AR430" s="14" t="str">
        <f>IF(Point[Asset Group]="","",VLOOKUP(Point[Material],material_master,2,FALSE))</f>
        <v/>
      </c>
      <c r="AS430" s="14" t="str">
        <f>IF(Point[Asset Group]="","",VLOOKUP(Point[Plumbing],irrigation_plumbing,2,FALSE))</f>
        <v/>
      </c>
      <c r="AT430" s="14" t="str">
        <f>IF(Point[Asset Group]="","",VLOOKUP(Point[Sprinklers],irrigation_sprinklers,2,FALSE))</f>
        <v/>
      </c>
      <c r="AU430" s="14" t="str">
        <f>IF(Point[Asset Group]="","",VLOOKUP(Point[System],irrigation_system,2,FALSE))</f>
        <v/>
      </c>
      <c r="AV430" s="14" t="str">
        <f>IF(Point[Asset Group]="","",VLOOKUP(Point[Status],irrigation_status,2,FALSE))</f>
        <v/>
      </c>
      <c r="AW430" s="11" t="str">
        <f>IF(Point[Date of manufacture]="","",Point[Date of manufacture])</f>
        <v/>
      </c>
      <c r="AX430" s="14" t="str">
        <f>IF(Point[Asset Group]="","",VLOOKUP(Point[Sign Purpose],sign_purpose,2,FALSE))</f>
        <v/>
      </c>
      <c r="AY430" s="14" t="str">
        <f>IF(Point[Asset Group]="","",VLOOKUP(Point[Sign Material],material_master,2,FALSE))</f>
        <v/>
      </c>
      <c r="AZ430" s="14" t="str">
        <f>IF(Point[Asset Group]="","",VLOOKUP(Point[Affixed To],sign_affix,2,FALSE))</f>
        <v/>
      </c>
      <c r="BA430" s="14" t="str">
        <f>IF(Point[Size HxB mm]="","",Point[Size HxB mm])</f>
        <v/>
      </c>
      <c r="BB430" s="14" t="str">
        <f>IF(Point[Height m]="","",Point[Height m])</f>
        <v/>
      </c>
      <c r="BC430" s="14" t="str">
        <f>IF(Point[Asset Group]="","",VLOOKUP(Point[Post Material],material_master,2,FALSE))</f>
        <v/>
      </c>
      <c r="BD430" s="14" t="str">
        <f>IF(Point[Asset Group]="","",VLOOKUP(Point[Post Number],number,2,FALSE))</f>
        <v/>
      </c>
      <c r="BE430" s="14" t="str">
        <f>IF(Point[Asset Group]="","",VLOOKUP(Point[Structure SubType],subdom_master_gdb,2,FALSE))</f>
        <v/>
      </c>
      <c r="BF430" s="14" t="str">
        <f>IF(Point[Area m2]="","",Point[Area m2])</f>
        <v/>
      </c>
      <c r="BG430" s="14" t="str">
        <f>IF(Point[Length m]="","",Point[Length m])</f>
        <v/>
      </c>
      <c r="BH430" s="14" t="str">
        <f>IF(Point[Width m]="","",Point[Width m])</f>
        <v/>
      </c>
      <c r="BI430" s="14" t="str">
        <f>IF(Point[Diameter m]="","",Point[Diameter m])</f>
        <v/>
      </c>
      <c r="BJ430" s="14" t="str">
        <f>IF(Point[Asset Group]="","",VLOOKUP(Point[Number of Pipes],number,2,FALSE))</f>
        <v/>
      </c>
      <c r="BK430" s="14" t="str">
        <f>IF(Point[Asset Group]="","",VLOOKUP(Point[Combined Name],2,FALSE))</f>
        <v/>
      </c>
      <c r="BL430" s="14" t="str">
        <f>IF(Point[Asset Group]="","",VLOOKUP(Point[Size Class],size_class,2,FALSE))</f>
        <v/>
      </c>
      <c r="BM430" s="14" t="str">
        <f>IF(Point[Asset Group]="","",VLOOKUP(Point[Age Class],age_class,2,FALSE))</f>
        <v/>
      </c>
      <c r="BN430" s="14" t="str">
        <f>IF(Point[Girth (cm)]="","",Point[Girth (cm)])</f>
        <v/>
      </c>
      <c r="BO430" s="14" t="str">
        <f>IF(Point[Crown Radius (m)]="","",Point[Crown Radius (m)])</f>
        <v/>
      </c>
      <c r="BP430" s="14" t="str">
        <f>IF(Point[Asset Group]="","",VLOOKUP(Point[Rooting Environment],root_enviro,2,FALSE))</f>
        <v/>
      </c>
      <c r="BQ430" s="14" t="str">
        <f>IF(Point[Asset Group]="","",VLOOKUP(Point[Tree Surround],tree_surround,2,FALSE))</f>
        <v/>
      </c>
      <c r="BR430" s="14" t="str">
        <f>IF(Point[Asset Group]="","",VLOOKUP(Point[Tree Grill],yes_no,2,FALSE))</f>
        <v/>
      </c>
      <c r="BS430" s="14" t="str">
        <f>IF(Point[Asset Group]="","",VLOOKUP(Point[Tree Location],tree_location,2,FALSE))</f>
        <v/>
      </c>
    </row>
    <row r="431" spans="1:71" s="3" customFormat="1" x14ac:dyDescent="0.2">
      <c r="A431" s="3" t="str">
        <f>IF(Point[DWG File Name]="","",Point[DWG File Name])</f>
        <v/>
      </c>
      <c r="B431" s="3" t="str">
        <f>IF(Point[DWG Layer Name]="","",Point[DWG Layer Name])</f>
        <v/>
      </c>
      <c r="C431" s="3" t="str">
        <f>IF(Point[DWG Handle]="","",Point[DWG Handle])</f>
        <v/>
      </c>
      <c r="D431" s="58" t="str">
        <f>IF(Point[X]="","",Point[X])</f>
        <v/>
      </c>
      <c r="E431" s="58" t="str">
        <f>IF(Point[Y]="","",Point[Y])</f>
        <v/>
      </c>
      <c r="F431" s="3" t="str">
        <f>IF(Point[Replacement Asset]="","",Point[Replacement Asset])</f>
        <v/>
      </c>
      <c r="G431" s="3" t="str">
        <f>IF(Point[Asset ID]="","",UPPER(Point[Asset ID]))</f>
        <v/>
      </c>
      <c r="H431" s="3" t="str">
        <f>IF(Point[Asset Group]="","",VLOOKUP(Point[Asset Group],asset_grp_pt,4,FALSE))</f>
        <v/>
      </c>
      <c r="I431" s="3" t="str">
        <f>IF(Point[Asset Group]="","",VLOOKUP(Point[Asset Group],asset_grp_pt,2,FALSE))</f>
        <v/>
      </c>
      <c r="J431" s="3" t="str">
        <f>IF(Point[Asset Group]="","",VLOOKUP(Point[Asset Group],asset_grp_pt,3,FALSE))</f>
        <v/>
      </c>
      <c r="K431" s="3" t="str">
        <f>IF(Point[Asset Group]="","",VLOOKUP(Point[Asset Type],type_master_list,2,FALSE))</f>
        <v/>
      </c>
      <c r="L431" s="3" t="str">
        <f>IF(Point[Asset Name]="","",PROPER(Point[Asset Name]))</f>
        <v/>
      </c>
      <c r="M431" s="11" t="str">
        <f>IF(Point[Install Date]="","",Point[Install Date])</f>
        <v/>
      </c>
      <c r="N431" s="11" t="str">
        <f>IF(Point[Note]="","",PROPER(Point[Note]))</f>
        <v/>
      </c>
      <c r="O431" s="11" t="str">
        <f>IF(Point[Resource Consent Number]="","",UPPER(Point[Resource Consent Number]))</f>
        <v/>
      </c>
      <c r="P431" s="53" t="str">
        <f>IF(Point[Asset Unit Cost]="","",Point[Asset Unit Cost])</f>
        <v/>
      </c>
      <c r="Q431" s="11" t="str">
        <f>IF(Point[Added By]="","",UPPER(Point[Added By]))</f>
        <v/>
      </c>
      <c r="R431" s="11" t="str">
        <f>IF(Point[Added Date]="","",Point[Added Date])</f>
        <v/>
      </c>
      <c r="S431" s="14" t="str">
        <f>IF(Point[Z COORD]="","",Point[Z COORD])</f>
        <v/>
      </c>
      <c r="T431" s="14" t="str">
        <f>IF(Point[Asset Description]="","",PROPER(Point[Asset Description]))</f>
        <v/>
      </c>
      <c r="U431" s="14" t="str">
        <f>IF(Point[[Artist ]]="","",PROPER(Point[[Artist ]]))</f>
        <v/>
      </c>
      <c r="V431" s="14" t="str">
        <f>IF(Point[Material Notes]="","",PROPER(Point[Material Notes]))</f>
        <v/>
      </c>
      <c r="W431" s="14" t="str">
        <f>IF(Point[Dimension Notes]="","",Point[Dimension Notes])</f>
        <v/>
      </c>
      <c r="X431" s="14" t="str">
        <f>IF(Point[List]="","",VLOOKUP(Point[Burner Number],number,2,FALSE))</f>
        <v/>
      </c>
      <c r="Y431" s="14" t="str">
        <f>IF(Point[List]="","",VLOOKUP(Point[Fuel],bbq_fuel,2,FALSE))</f>
        <v/>
      </c>
      <c r="Z431" s="14" t="str">
        <f>IF(Point[List]="","",VLOOKUP(Point[Cabinet Material],bbq_material,2,FALSE))</f>
        <v/>
      </c>
      <c r="AA431" s="14" t="str">
        <f>IF(Point[Asset Group]="","",VLOOKUP(Point[Manufacturer],manufacturer,2,FALSE))</f>
        <v/>
      </c>
      <c r="AB431" s="14" t="str">
        <f>IF(Point[Uinsex WC]="","",Point[Uinsex WC])</f>
        <v/>
      </c>
      <c r="AC431" s="14" t="str">
        <f>IF(Point[Female WC]="","",Point[Female WC])</f>
        <v/>
      </c>
      <c r="AD431" s="14" t="str">
        <f>IF(Point[Male WC]="","",Point[Male WC])</f>
        <v/>
      </c>
      <c r="AE431" s="14" t="str">
        <f>IF(Point[Urinal]="","",Point[Urinal])</f>
        <v/>
      </c>
      <c r="AF431" s="14" t="str">
        <f>IF(Point[Disabled Unisex]="","",Point[Disabled Unisex])</f>
        <v/>
      </c>
      <c r="AG431" s="14" t="str">
        <f>IF(Point[Disabled Female]="","",Point[Disabled Female])</f>
        <v/>
      </c>
      <c r="AH431" s="14" t="str">
        <f>IF(Point[Disabled Male]="","",Point[Disabled Male])</f>
        <v/>
      </c>
      <c r="AI431" s="14" t="str">
        <f>IF(Point[Asset Group]="","",VLOOKUP(Point[Handrail],yes_no,2,FALSE))</f>
        <v/>
      </c>
      <c r="AJ431" s="14" t="str">
        <f>IF(Point[Asset Group]="","",VLOOKUP(Point[Baby Changing],yes_no,2,FALSE))</f>
        <v/>
      </c>
      <c r="AK431" s="14" t="str">
        <f>IF(Point[Asset Group]="","",VLOOKUP(Point[Service Room],yes_no,2,FALSE))</f>
        <v/>
      </c>
      <c r="AL431" s="14" t="str">
        <f>IF(Point[Asset Group]="","",VLOOKUP(Point[Service Tap],service_tap,2,FALSE))</f>
        <v/>
      </c>
      <c r="AM431" s="14" t="str">
        <f>IF(Point[Asset Group]="","",VLOOKUP(Point[Heating Type],wc_heating,2,FALSE))</f>
        <v/>
      </c>
      <c r="AN431" s="14" t="str">
        <f>IF(Point[Asset Group]="","",VLOOKUP(Point[Power Supply],power_supply,2,FALSE))</f>
        <v/>
      </c>
      <c r="AO431" s="14" t="str">
        <f>IF(Point[Asset Group]="","",VLOOKUP(Point[Waste Water],waste_water,2,FALSE))</f>
        <v/>
      </c>
      <c r="AP431" s="14" t="str">
        <f>IF(Point[Asset Group]="","",VLOOKUP(Point[Furniture SubType],subdom_master_gdb,2,FALSE))</f>
        <v/>
      </c>
      <c r="AQ431" s="14" t="str">
        <f>IF(Point[Asset Group]="","",VLOOKUP(Point[Concrete Pad],yes_no,2,FALSE))</f>
        <v/>
      </c>
      <c r="AR431" s="14" t="str">
        <f>IF(Point[Asset Group]="","",VLOOKUP(Point[Material],material_master,2,FALSE))</f>
        <v/>
      </c>
      <c r="AS431" s="14" t="str">
        <f>IF(Point[Asset Group]="","",VLOOKUP(Point[Plumbing],irrigation_plumbing,2,FALSE))</f>
        <v/>
      </c>
      <c r="AT431" s="14" t="str">
        <f>IF(Point[Asset Group]="","",VLOOKUP(Point[Sprinklers],irrigation_sprinklers,2,FALSE))</f>
        <v/>
      </c>
      <c r="AU431" s="14" t="str">
        <f>IF(Point[Asset Group]="","",VLOOKUP(Point[System],irrigation_system,2,FALSE))</f>
        <v/>
      </c>
      <c r="AV431" s="14" t="str">
        <f>IF(Point[Asset Group]="","",VLOOKUP(Point[Status],irrigation_status,2,FALSE))</f>
        <v/>
      </c>
      <c r="AW431" s="11" t="str">
        <f>IF(Point[Date of manufacture]="","",Point[Date of manufacture])</f>
        <v/>
      </c>
      <c r="AX431" s="14" t="str">
        <f>IF(Point[Asset Group]="","",VLOOKUP(Point[Sign Purpose],sign_purpose,2,FALSE))</f>
        <v/>
      </c>
      <c r="AY431" s="14" t="str">
        <f>IF(Point[Asset Group]="","",VLOOKUP(Point[Sign Material],material_master,2,FALSE))</f>
        <v/>
      </c>
      <c r="AZ431" s="14" t="str">
        <f>IF(Point[Asset Group]="","",VLOOKUP(Point[Affixed To],sign_affix,2,FALSE))</f>
        <v/>
      </c>
      <c r="BA431" s="14" t="str">
        <f>IF(Point[Size HxB mm]="","",Point[Size HxB mm])</f>
        <v/>
      </c>
      <c r="BB431" s="14" t="str">
        <f>IF(Point[Height m]="","",Point[Height m])</f>
        <v/>
      </c>
      <c r="BC431" s="14" t="str">
        <f>IF(Point[Asset Group]="","",VLOOKUP(Point[Post Material],material_master,2,FALSE))</f>
        <v/>
      </c>
      <c r="BD431" s="14" t="str">
        <f>IF(Point[Asset Group]="","",VLOOKUP(Point[Post Number],number,2,FALSE))</f>
        <v/>
      </c>
      <c r="BE431" s="14" t="str">
        <f>IF(Point[Asset Group]="","",VLOOKUP(Point[Structure SubType],subdom_master_gdb,2,FALSE))</f>
        <v/>
      </c>
      <c r="BF431" s="14" t="str">
        <f>IF(Point[Area m2]="","",Point[Area m2])</f>
        <v/>
      </c>
      <c r="BG431" s="14" t="str">
        <f>IF(Point[Length m]="","",Point[Length m])</f>
        <v/>
      </c>
      <c r="BH431" s="14" t="str">
        <f>IF(Point[Width m]="","",Point[Width m])</f>
        <v/>
      </c>
      <c r="BI431" s="14" t="str">
        <f>IF(Point[Diameter m]="","",Point[Diameter m])</f>
        <v/>
      </c>
      <c r="BJ431" s="14" t="str">
        <f>IF(Point[Asset Group]="","",VLOOKUP(Point[Number of Pipes],number,2,FALSE))</f>
        <v/>
      </c>
      <c r="BK431" s="14" t="str">
        <f>IF(Point[Asset Group]="","",VLOOKUP(Point[Combined Name],2,FALSE))</f>
        <v/>
      </c>
      <c r="BL431" s="14" t="str">
        <f>IF(Point[Asset Group]="","",VLOOKUP(Point[Size Class],size_class,2,FALSE))</f>
        <v/>
      </c>
      <c r="BM431" s="14" t="str">
        <f>IF(Point[Asset Group]="","",VLOOKUP(Point[Age Class],age_class,2,FALSE))</f>
        <v/>
      </c>
      <c r="BN431" s="14" t="str">
        <f>IF(Point[Girth (cm)]="","",Point[Girth (cm)])</f>
        <v/>
      </c>
      <c r="BO431" s="14" t="str">
        <f>IF(Point[Crown Radius (m)]="","",Point[Crown Radius (m)])</f>
        <v/>
      </c>
      <c r="BP431" s="14" t="str">
        <f>IF(Point[Asset Group]="","",VLOOKUP(Point[Rooting Environment],root_enviro,2,FALSE))</f>
        <v/>
      </c>
      <c r="BQ431" s="14" t="str">
        <f>IF(Point[Asset Group]="","",VLOOKUP(Point[Tree Surround],tree_surround,2,FALSE))</f>
        <v/>
      </c>
      <c r="BR431" s="14" t="str">
        <f>IF(Point[Asset Group]="","",VLOOKUP(Point[Tree Grill],yes_no,2,FALSE))</f>
        <v/>
      </c>
      <c r="BS431" s="14" t="str">
        <f>IF(Point[Asset Group]="","",VLOOKUP(Point[Tree Location],tree_location,2,FALSE))</f>
        <v/>
      </c>
    </row>
    <row r="432" spans="1:71" s="3" customFormat="1" x14ac:dyDescent="0.2">
      <c r="A432" s="3" t="str">
        <f>IF(Point[DWG File Name]="","",Point[DWG File Name])</f>
        <v/>
      </c>
      <c r="B432" s="3" t="str">
        <f>IF(Point[DWG Layer Name]="","",Point[DWG Layer Name])</f>
        <v/>
      </c>
      <c r="C432" s="3" t="str">
        <f>IF(Point[DWG Handle]="","",Point[DWG Handle])</f>
        <v/>
      </c>
      <c r="D432" s="58" t="str">
        <f>IF(Point[X]="","",Point[X])</f>
        <v/>
      </c>
      <c r="E432" s="58" t="str">
        <f>IF(Point[Y]="","",Point[Y])</f>
        <v/>
      </c>
      <c r="F432" s="3" t="str">
        <f>IF(Point[Replacement Asset]="","",Point[Replacement Asset])</f>
        <v/>
      </c>
      <c r="G432" s="3" t="str">
        <f>IF(Point[Asset ID]="","",UPPER(Point[Asset ID]))</f>
        <v/>
      </c>
      <c r="H432" s="3" t="str">
        <f>IF(Point[Asset Group]="","",VLOOKUP(Point[Asset Group],asset_grp_pt,4,FALSE))</f>
        <v/>
      </c>
      <c r="I432" s="3" t="str">
        <f>IF(Point[Asset Group]="","",VLOOKUP(Point[Asset Group],asset_grp_pt,2,FALSE))</f>
        <v/>
      </c>
      <c r="J432" s="3" t="str">
        <f>IF(Point[Asset Group]="","",VLOOKUP(Point[Asset Group],asset_grp_pt,3,FALSE))</f>
        <v/>
      </c>
      <c r="K432" s="3" t="str">
        <f>IF(Point[Asset Group]="","",VLOOKUP(Point[Asset Type],type_master_list,2,FALSE))</f>
        <v/>
      </c>
      <c r="L432" s="3" t="str">
        <f>IF(Point[Asset Name]="","",PROPER(Point[Asset Name]))</f>
        <v/>
      </c>
      <c r="M432" s="11" t="str">
        <f>IF(Point[Install Date]="","",Point[Install Date])</f>
        <v/>
      </c>
      <c r="N432" s="11" t="str">
        <f>IF(Point[Note]="","",PROPER(Point[Note]))</f>
        <v/>
      </c>
      <c r="O432" s="11" t="str">
        <f>IF(Point[Resource Consent Number]="","",UPPER(Point[Resource Consent Number]))</f>
        <v/>
      </c>
      <c r="P432" s="53" t="str">
        <f>IF(Point[Asset Unit Cost]="","",Point[Asset Unit Cost])</f>
        <v/>
      </c>
      <c r="Q432" s="11" t="str">
        <f>IF(Point[Added By]="","",UPPER(Point[Added By]))</f>
        <v/>
      </c>
      <c r="R432" s="11" t="str">
        <f>IF(Point[Added Date]="","",Point[Added Date])</f>
        <v/>
      </c>
      <c r="S432" s="14" t="str">
        <f>IF(Point[Z COORD]="","",Point[Z COORD])</f>
        <v/>
      </c>
      <c r="T432" s="14" t="str">
        <f>IF(Point[Asset Description]="","",PROPER(Point[Asset Description]))</f>
        <v/>
      </c>
      <c r="U432" s="14" t="str">
        <f>IF(Point[[Artist ]]="","",PROPER(Point[[Artist ]]))</f>
        <v/>
      </c>
      <c r="V432" s="14" t="str">
        <f>IF(Point[Material Notes]="","",PROPER(Point[Material Notes]))</f>
        <v/>
      </c>
      <c r="W432" s="14" t="str">
        <f>IF(Point[Dimension Notes]="","",Point[Dimension Notes])</f>
        <v/>
      </c>
      <c r="X432" s="14" t="str">
        <f>IF(Point[List]="","",VLOOKUP(Point[Burner Number],number,2,FALSE))</f>
        <v/>
      </c>
      <c r="Y432" s="14" t="str">
        <f>IF(Point[List]="","",VLOOKUP(Point[Fuel],bbq_fuel,2,FALSE))</f>
        <v/>
      </c>
      <c r="Z432" s="14" t="str">
        <f>IF(Point[List]="","",VLOOKUP(Point[Cabinet Material],bbq_material,2,FALSE))</f>
        <v/>
      </c>
      <c r="AA432" s="14" t="str">
        <f>IF(Point[Asset Group]="","",VLOOKUP(Point[Manufacturer],manufacturer,2,FALSE))</f>
        <v/>
      </c>
      <c r="AB432" s="14" t="str">
        <f>IF(Point[Uinsex WC]="","",Point[Uinsex WC])</f>
        <v/>
      </c>
      <c r="AC432" s="14" t="str">
        <f>IF(Point[Female WC]="","",Point[Female WC])</f>
        <v/>
      </c>
      <c r="AD432" s="14" t="str">
        <f>IF(Point[Male WC]="","",Point[Male WC])</f>
        <v/>
      </c>
      <c r="AE432" s="14" t="str">
        <f>IF(Point[Urinal]="","",Point[Urinal])</f>
        <v/>
      </c>
      <c r="AF432" s="14" t="str">
        <f>IF(Point[Disabled Unisex]="","",Point[Disabled Unisex])</f>
        <v/>
      </c>
      <c r="AG432" s="14" t="str">
        <f>IF(Point[Disabled Female]="","",Point[Disabled Female])</f>
        <v/>
      </c>
      <c r="AH432" s="14" t="str">
        <f>IF(Point[Disabled Male]="","",Point[Disabled Male])</f>
        <v/>
      </c>
      <c r="AI432" s="14" t="str">
        <f>IF(Point[Asset Group]="","",VLOOKUP(Point[Handrail],yes_no,2,FALSE))</f>
        <v/>
      </c>
      <c r="AJ432" s="14" t="str">
        <f>IF(Point[Asset Group]="","",VLOOKUP(Point[Baby Changing],yes_no,2,FALSE))</f>
        <v/>
      </c>
      <c r="AK432" s="14" t="str">
        <f>IF(Point[Asset Group]="","",VLOOKUP(Point[Service Room],yes_no,2,FALSE))</f>
        <v/>
      </c>
      <c r="AL432" s="14" t="str">
        <f>IF(Point[Asset Group]="","",VLOOKUP(Point[Service Tap],service_tap,2,FALSE))</f>
        <v/>
      </c>
      <c r="AM432" s="14" t="str">
        <f>IF(Point[Asset Group]="","",VLOOKUP(Point[Heating Type],wc_heating,2,FALSE))</f>
        <v/>
      </c>
      <c r="AN432" s="14" t="str">
        <f>IF(Point[Asset Group]="","",VLOOKUP(Point[Power Supply],power_supply,2,FALSE))</f>
        <v/>
      </c>
      <c r="AO432" s="14" t="str">
        <f>IF(Point[Asset Group]="","",VLOOKUP(Point[Waste Water],waste_water,2,FALSE))</f>
        <v/>
      </c>
      <c r="AP432" s="14" t="str">
        <f>IF(Point[Asset Group]="","",VLOOKUP(Point[Furniture SubType],subdom_master_gdb,2,FALSE))</f>
        <v/>
      </c>
      <c r="AQ432" s="14" t="str">
        <f>IF(Point[Asset Group]="","",VLOOKUP(Point[Concrete Pad],yes_no,2,FALSE))</f>
        <v/>
      </c>
      <c r="AR432" s="14" t="str">
        <f>IF(Point[Asset Group]="","",VLOOKUP(Point[Material],material_master,2,FALSE))</f>
        <v/>
      </c>
      <c r="AS432" s="14" t="str">
        <f>IF(Point[Asset Group]="","",VLOOKUP(Point[Plumbing],irrigation_plumbing,2,FALSE))</f>
        <v/>
      </c>
      <c r="AT432" s="14" t="str">
        <f>IF(Point[Asset Group]="","",VLOOKUP(Point[Sprinklers],irrigation_sprinklers,2,FALSE))</f>
        <v/>
      </c>
      <c r="AU432" s="14" t="str">
        <f>IF(Point[Asset Group]="","",VLOOKUP(Point[System],irrigation_system,2,FALSE))</f>
        <v/>
      </c>
      <c r="AV432" s="14" t="str">
        <f>IF(Point[Asset Group]="","",VLOOKUP(Point[Status],irrigation_status,2,FALSE))</f>
        <v/>
      </c>
      <c r="AW432" s="11" t="str">
        <f>IF(Point[Date of manufacture]="","",Point[Date of manufacture])</f>
        <v/>
      </c>
      <c r="AX432" s="14" t="str">
        <f>IF(Point[Asset Group]="","",VLOOKUP(Point[Sign Purpose],sign_purpose,2,FALSE))</f>
        <v/>
      </c>
      <c r="AY432" s="14" t="str">
        <f>IF(Point[Asset Group]="","",VLOOKUP(Point[Sign Material],material_master,2,FALSE))</f>
        <v/>
      </c>
      <c r="AZ432" s="14" t="str">
        <f>IF(Point[Asset Group]="","",VLOOKUP(Point[Affixed To],sign_affix,2,FALSE))</f>
        <v/>
      </c>
      <c r="BA432" s="14" t="str">
        <f>IF(Point[Size HxB mm]="","",Point[Size HxB mm])</f>
        <v/>
      </c>
      <c r="BB432" s="14" t="str">
        <f>IF(Point[Height m]="","",Point[Height m])</f>
        <v/>
      </c>
      <c r="BC432" s="14" t="str">
        <f>IF(Point[Asset Group]="","",VLOOKUP(Point[Post Material],material_master,2,FALSE))</f>
        <v/>
      </c>
      <c r="BD432" s="14" t="str">
        <f>IF(Point[Asset Group]="","",VLOOKUP(Point[Post Number],number,2,FALSE))</f>
        <v/>
      </c>
      <c r="BE432" s="14" t="str">
        <f>IF(Point[Asset Group]="","",VLOOKUP(Point[Structure SubType],subdom_master_gdb,2,FALSE))</f>
        <v/>
      </c>
      <c r="BF432" s="14" t="str">
        <f>IF(Point[Area m2]="","",Point[Area m2])</f>
        <v/>
      </c>
      <c r="BG432" s="14" t="str">
        <f>IF(Point[Length m]="","",Point[Length m])</f>
        <v/>
      </c>
      <c r="BH432" s="14" t="str">
        <f>IF(Point[Width m]="","",Point[Width m])</f>
        <v/>
      </c>
      <c r="BI432" s="14" t="str">
        <f>IF(Point[Diameter m]="","",Point[Diameter m])</f>
        <v/>
      </c>
      <c r="BJ432" s="14" t="str">
        <f>IF(Point[Asset Group]="","",VLOOKUP(Point[Number of Pipes],number,2,FALSE))</f>
        <v/>
      </c>
      <c r="BK432" s="14" t="str">
        <f>IF(Point[Asset Group]="","",VLOOKUP(Point[Combined Name],2,FALSE))</f>
        <v/>
      </c>
      <c r="BL432" s="14" t="str">
        <f>IF(Point[Asset Group]="","",VLOOKUP(Point[Size Class],size_class,2,FALSE))</f>
        <v/>
      </c>
      <c r="BM432" s="14" t="str">
        <f>IF(Point[Asset Group]="","",VLOOKUP(Point[Age Class],age_class,2,FALSE))</f>
        <v/>
      </c>
      <c r="BN432" s="14" t="str">
        <f>IF(Point[Girth (cm)]="","",Point[Girth (cm)])</f>
        <v/>
      </c>
      <c r="BO432" s="14" t="str">
        <f>IF(Point[Crown Radius (m)]="","",Point[Crown Radius (m)])</f>
        <v/>
      </c>
      <c r="BP432" s="14" t="str">
        <f>IF(Point[Asset Group]="","",VLOOKUP(Point[Rooting Environment],root_enviro,2,FALSE))</f>
        <v/>
      </c>
      <c r="BQ432" s="14" t="str">
        <f>IF(Point[Asset Group]="","",VLOOKUP(Point[Tree Surround],tree_surround,2,FALSE))</f>
        <v/>
      </c>
      <c r="BR432" s="14" t="str">
        <f>IF(Point[Asset Group]="","",VLOOKUP(Point[Tree Grill],yes_no,2,FALSE))</f>
        <v/>
      </c>
      <c r="BS432" s="14" t="str">
        <f>IF(Point[Asset Group]="","",VLOOKUP(Point[Tree Location],tree_location,2,FALSE))</f>
        <v/>
      </c>
    </row>
    <row r="433" spans="1:71" s="3" customFormat="1" x14ac:dyDescent="0.2">
      <c r="A433" s="3" t="str">
        <f>IF(Point[DWG File Name]="","",Point[DWG File Name])</f>
        <v/>
      </c>
      <c r="B433" s="3" t="str">
        <f>IF(Point[DWG Layer Name]="","",Point[DWG Layer Name])</f>
        <v/>
      </c>
      <c r="C433" s="3" t="str">
        <f>IF(Point[DWG Handle]="","",Point[DWG Handle])</f>
        <v/>
      </c>
      <c r="D433" s="58" t="str">
        <f>IF(Point[X]="","",Point[X])</f>
        <v/>
      </c>
      <c r="E433" s="58" t="str">
        <f>IF(Point[Y]="","",Point[Y])</f>
        <v/>
      </c>
      <c r="F433" s="3" t="str">
        <f>IF(Point[Replacement Asset]="","",Point[Replacement Asset])</f>
        <v/>
      </c>
      <c r="G433" s="3" t="str">
        <f>IF(Point[Asset ID]="","",UPPER(Point[Asset ID]))</f>
        <v/>
      </c>
      <c r="H433" s="3" t="str">
        <f>IF(Point[Asset Group]="","",VLOOKUP(Point[Asset Group],asset_grp_pt,4,FALSE))</f>
        <v/>
      </c>
      <c r="I433" s="3" t="str">
        <f>IF(Point[Asset Group]="","",VLOOKUP(Point[Asset Group],asset_grp_pt,2,FALSE))</f>
        <v/>
      </c>
      <c r="J433" s="3" t="str">
        <f>IF(Point[Asset Group]="","",VLOOKUP(Point[Asset Group],asset_grp_pt,3,FALSE))</f>
        <v/>
      </c>
      <c r="K433" s="3" t="str">
        <f>IF(Point[Asset Group]="","",VLOOKUP(Point[Asset Type],type_master_list,2,FALSE))</f>
        <v/>
      </c>
      <c r="L433" s="3" t="str">
        <f>IF(Point[Asset Name]="","",PROPER(Point[Asset Name]))</f>
        <v/>
      </c>
      <c r="M433" s="11" t="str">
        <f>IF(Point[Install Date]="","",Point[Install Date])</f>
        <v/>
      </c>
      <c r="N433" s="11" t="str">
        <f>IF(Point[Note]="","",PROPER(Point[Note]))</f>
        <v/>
      </c>
      <c r="O433" s="11" t="str">
        <f>IF(Point[Resource Consent Number]="","",UPPER(Point[Resource Consent Number]))</f>
        <v/>
      </c>
      <c r="P433" s="53" t="str">
        <f>IF(Point[Asset Unit Cost]="","",Point[Asset Unit Cost])</f>
        <v/>
      </c>
      <c r="Q433" s="11" t="str">
        <f>IF(Point[Added By]="","",UPPER(Point[Added By]))</f>
        <v/>
      </c>
      <c r="R433" s="11" t="str">
        <f>IF(Point[Added Date]="","",Point[Added Date])</f>
        <v/>
      </c>
      <c r="S433" s="14" t="str">
        <f>IF(Point[Z COORD]="","",Point[Z COORD])</f>
        <v/>
      </c>
      <c r="T433" s="14" t="str">
        <f>IF(Point[Asset Description]="","",PROPER(Point[Asset Description]))</f>
        <v/>
      </c>
      <c r="U433" s="14" t="str">
        <f>IF(Point[[Artist ]]="","",PROPER(Point[[Artist ]]))</f>
        <v/>
      </c>
      <c r="V433" s="14" t="str">
        <f>IF(Point[Material Notes]="","",PROPER(Point[Material Notes]))</f>
        <v/>
      </c>
      <c r="W433" s="14" t="str">
        <f>IF(Point[Dimension Notes]="","",Point[Dimension Notes])</f>
        <v/>
      </c>
      <c r="X433" s="14" t="str">
        <f>IF(Point[List]="","",VLOOKUP(Point[Burner Number],number,2,FALSE))</f>
        <v/>
      </c>
      <c r="Y433" s="14" t="str">
        <f>IF(Point[List]="","",VLOOKUP(Point[Fuel],bbq_fuel,2,FALSE))</f>
        <v/>
      </c>
      <c r="Z433" s="14" t="str">
        <f>IF(Point[List]="","",VLOOKUP(Point[Cabinet Material],bbq_material,2,FALSE))</f>
        <v/>
      </c>
      <c r="AA433" s="14" t="str">
        <f>IF(Point[Asset Group]="","",VLOOKUP(Point[Manufacturer],manufacturer,2,FALSE))</f>
        <v/>
      </c>
      <c r="AB433" s="14" t="str">
        <f>IF(Point[Uinsex WC]="","",Point[Uinsex WC])</f>
        <v/>
      </c>
      <c r="AC433" s="14" t="str">
        <f>IF(Point[Female WC]="","",Point[Female WC])</f>
        <v/>
      </c>
      <c r="AD433" s="14" t="str">
        <f>IF(Point[Male WC]="","",Point[Male WC])</f>
        <v/>
      </c>
      <c r="AE433" s="14" t="str">
        <f>IF(Point[Urinal]="","",Point[Urinal])</f>
        <v/>
      </c>
      <c r="AF433" s="14" t="str">
        <f>IF(Point[Disabled Unisex]="","",Point[Disabled Unisex])</f>
        <v/>
      </c>
      <c r="AG433" s="14" t="str">
        <f>IF(Point[Disabled Female]="","",Point[Disabled Female])</f>
        <v/>
      </c>
      <c r="AH433" s="14" t="str">
        <f>IF(Point[Disabled Male]="","",Point[Disabled Male])</f>
        <v/>
      </c>
      <c r="AI433" s="14" t="str">
        <f>IF(Point[Asset Group]="","",VLOOKUP(Point[Handrail],yes_no,2,FALSE))</f>
        <v/>
      </c>
      <c r="AJ433" s="14" t="str">
        <f>IF(Point[Asset Group]="","",VLOOKUP(Point[Baby Changing],yes_no,2,FALSE))</f>
        <v/>
      </c>
      <c r="AK433" s="14" t="str">
        <f>IF(Point[Asset Group]="","",VLOOKUP(Point[Service Room],yes_no,2,FALSE))</f>
        <v/>
      </c>
      <c r="AL433" s="14" t="str">
        <f>IF(Point[Asset Group]="","",VLOOKUP(Point[Service Tap],service_tap,2,FALSE))</f>
        <v/>
      </c>
      <c r="AM433" s="14" t="str">
        <f>IF(Point[Asset Group]="","",VLOOKUP(Point[Heating Type],wc_heating,2,FALSE))</f>
        <v/>
      </c>
      <c r="AN433" s="14" t="str">
        <f>IF(Point[Asset Group]="","",VLOOKUP(Point[Power Supply],power_supply,2,FALSE))</f>
        <v/>
      </c>
      <c r="AO433" s="14" t="str">
        <f>IF(Point[Asset Group]="","",VLOOKUP(Point[Waste Water],waste_water,2,FALSE))</f>
        <v/>
      </c>
      <c r="AP433" s="14" t="str">
        <f>IF(Point[Asset Group]="","",VLOOKUP(Point[Furniture SubType],subdom_master_gdb,2,FALSE))</f>
        <v/>
      </c>
      <c r="AQ433" s="14" t="str">
        <f>IF(Point[Asset Group]="","",VLOOKUP(Point[Concrete Pad],yes_no,2,FALSE))</f>
        <v/>
      </c>
      <c r="AR433" s="14" t="str">
        <f>IF(Point[Asset Group]="","",VLOOKUP(Point[Material],material_master,2,FALSE))</f>
        <v/>
      </c>
      <c r="AS433" s="14" t="str">
        <f>IF(Point[Asset Group]="","",VLOOKUP(Point[Plumbing],irrigation_plumbing,2,FALSE))</f>
        <v/>
      </c>
      <c r="AT433" s="14" t="str">
        <f>IF(Point[Asset Group]="","",VLOOKUP(Point[Sprinklers],irrigation_sprinklers,2,FALSE))</f>
        <v/>
      </c>
      <c r="AU433" s="14" t="str">
        <f>IF(Point[Asset Group]="","",VLOOKUP(Point[System],irrigation_system,2,FALSE))</f>
        <v/>
      </c>
      <c r="AV433" s="14" t="str">
        <f>IF(Point[Asset Group]="","",VLOOKUP(Point[Status],irrigation_status,2,FALSE))</f>
        <v/>
      </c>
      <c r="AW433" s="11" t="str">
        <f>IF(Point[Date of manufacture]="","",Point[Date of manufacture])</f>
        <v/>
      </c>
      <c r="AX433" s="14" t="str">
        <f>IF(Point[Asset Group]="","",VLOOKUP(Point[Sign Purpose],sign_purpose,2,FALSE))</f>
        <v/>
      </c>
      <c r="AY433" s="14" t="str">
        <f>IF(Point[Asset Group]="","",VLOOKUP(Point[Sign Material],material_master,2,FALSE))</f>
        <v/>
      </c>
      <c r="AZ433" s="14" t="str">
        <f>IF(Point[Asset Group]="","",VLOOKUP(Point[Affixed To],sign_affix,2,FALSE))</f>
        <v/>
      </c>
      <c r="BA433" s="14" t="str">
        <f>IF(Point[Size HxB mm]="","",Point[Size HxB mm])</f>
        <v/>
      </c>
      <c r="BB433" s="14" t="str">
        <f>IF(Point[Height m]="","",Point[Height m])</f>
        <v/>
      </c>
      <c r="BC433" s="14" t="str">
        <f>IF(Point[Asset Group]="","",VLOOKUP(Point[Post Material],material_master,2,FALSE))</f>
        <v/>
      </c>
      <c r="BD433" s="14" t="str">
        <f>IF(Point[Asset Group]="","",VLOOKUP(Point[Post Number],number,2,FALSE))</f>
        <v/>
      </c>
      <c r="BE433" s="14" t="str">
        <f>IF(Point[Asset Group]="","",VLOOKUP(Point[Structure SubType],subdom_master_gdb,2,FALSE))</f>
        <v/>
      </c>
      <c r="BF433" s="14" t="str">
        <f>IF(Point[Area m2]="","",Point[Area m2])</f>
        <v/>
      </c>
      <c r="BG433" s="14" t="str">
        <f>IF(Point[Length m]="","",Point[Length m])</f>
        <v/>
      </c>
      <c r="BH433" s="14" t="str">
        <f>IF(Point[Width m]="","",Point[Width m])</f>
        <v/>
      </c>
      <c r="BI433" s="14" t="str">
        <f>IF(Point[Diameter m]="","",Point[Diameter m])</f>
        <v/>
      </c>
      <c r="BJ433" s="14" t="str">
        <f>IF(Point[Asset Group]="","",VLOOKUP(Point[Number of Pipes],number,2,FALSE))</f>
        <v/>
      </c>
      <c r="BK433" s="14" t="str">
        <f>IF(Point[Asset Group]="","",VLOOKUP(Point[Combined Name],2,FALSE))</f>
        <v/>
      </c>
      <c r="BL433" s="14" t="str">
        <f>IF(Point[Asset Group]="","",VLOOKUP(Point[Size Class],size_class,2,FALSE))</f>
        <v/>
      </c>
      <c r="BM433" s="14" t="str">
        <f>IF(Point[Asset Group]="","",VLOOKUP(Point[Age Class],age_class,2,FALSE))</f>
        <v/>
      </c>
      <c r="BN433" s="14" t="str">
        <f>IF(Point[Girth (cm)]="","",Point[Girth (cm)])</f>
        <v/>
      </c>
      <c r="BO433" s="14" t="str">
        <f>IF(Point[Crown Radius (m)]="","",Point[Crown Radius (m)])</f>
        <v/>
      </c>
      <c r="BP433" s="14" t="str">
        <f>IF(Point[Asset Group]="","",VLOOKUP(Point[Rooting Environment],root_enviro,2,FALSE))</f>
        <v/>
      </c>
      <c r="BQ433" s="14" t="str">
        <f>IF(Point[Asset Group]="","",VLOOKUP(Point[Tree Surround],tree_surround,2,FALSE))</f>
        <v/>
      </c>
      <c r="BR433" s="14" t="str">
        <f>IF(Point[Asset Group]="","",VLOOKUP(Point[Tree Grill],yes_no,2,FALSE))</f>
        <v/>
      </c>
      <c r="BS433" s="14" t="str">
        <f>IF(Point[Asset Group]="","",VLOOKUP(Point[Tree Location],tree_location,2,FALSE))</f>
        <v/>
      </c>
    </row>
    <row r="434" spans="1:71" s="3" customFormat="1" x14ac:dyDescent="0.2">
      <c r="A434" s="3" t="str">
        <f>IF(Point[DWG File Name]="","",Point[DWG File Name])</f>
        <v/>
      </c>
      <c r="B434" s="3" t="str">
        <f>IF(Point[DWG Layer Name]="","",Point[DWG Layer Name])</f>
        <v/>
      </c>
      <c r="C434" s="3" t="str">
        <f>IF(Point[DWG Handle]="","",Point[DWG Handle])</f>
        <v/>
      </c>
      <c r="D434" s="58" t="str">
        <f>IF(Point[X]="","",Point[X])</f>
        <v/>
      </c>
      <c r="E434" s="58" t="str">
        <f>IF(Point[Y]="","",Point[Y])</f>
        <v/>
      </c>
      <c r="F434" s="3" t="str">
        <f>IF(Point[Replacement Asset]="","",Point[Replacement Asset])</f>
        <v/>
      </c>
      <c r="G434" s="3" t="str">
        <f>IF(Point[Asset ID]="","",UPPER(Point[Asset ID]))</f>
        <v/>
      </c>
      <c r="H434" s="3" t="str">
        <f>IF(Point[Asset Group]="","",VLOOKUP(Point[Asset Group],asset_grp_pt,4,FALSE))</f>
        <v/>
      </c>
      <c r="I434" s="3" t="str">
        <f>IF(Point[Asset Group]="","",VLOOKUP(Point[Asset Group],asset_grp_pt,2,FALSE))</f>
        <v/>
      </c>
      <c r="J434" s="3" t="str">
        <f>IF(Point[Asset Group]="","",VLOOKUP(Point[Asset Group],asset_grp_pt,3,FALSE))</f>
        <v/>
      </c>
      <c r="K434" s="3" t="str">
        <f>IF(Point[Asset Group]="","",VLOOKUP(Point[Asset Type],type_master_list,2,FALSE))</f>
        <v/>
      </c>
      <c r="L434" s="3" t="str">
        <f>IF(Point[Asset Name]="","",PROPER(Point[Asset Name]))</f>
        <v/>
      </c>
      <c r="M434" s="11" t="str">
        <f>IF(Point[Install Date]="","",Point[Install Date])</f>
        <v/>
      </c>
      <c r="N434" s="11" t="str">
        <f>IF(Point[Note]="","",PROPER(Point[Note]))</f>
        <v/>
      </c>
      <c r="O434" s="11" t="str">
        <f>IF(Point[Resource Consent Number]="","",UPPER(Point[Resource Consent Number]))</f>
        <v/>
      </c>
      <c r="P434" s="53" t="str">
        <f>IF(Point[Asset Unit Cost]="","",Point[Asset Unit Cost])</f>
        <v/>
      </c>
      <c r="Q434" s="11" t="str">
        <f>IF(Point[Added By]="","",UPPER(Point[Added By]))</f>
        <v/>
      </c>
      <c r="R434" s="11" t="str">
        <f>IF(Point[Added Date]="","",Point[Added Date])</f>
        <v/>
      </c>
      <c r="S434" s="14" t="str">
        <f>IF(Point[Z COORD]="","",Point[Z COORD])</f>
        <v/>
      </c>
      <c r="T434" s="14" t="str">
        <f>IF(Point[Asset Description]="","",PROPER(Point[Asset Description]))</f>
        <v/>
      </c>
      <c r="U434" s="14" t="str">
        <f>IF(Point[[Artist ]]="","",PROPER(Point[[Artist ]]))</f>
        <v/>
      </c>
      <c r="V434" s="14" t="str">
        <f>IF(Point[Material Notes]="","",PROPER(Point[Material Notes]))</f>
        <v/>
      </c>
      <c r="W434" s="14" t="str">
        <f>IF(Point[Dimension Notes]="","",Point[Dimension Notes])</f>
        <v/>
      </c>
      <c r="X434" s="14" t="str">
        <f>IF(Point[List]="","",VLOOKUP(Point[Burner Number],number,2,FALSE))</f>
        <v/>
      </c>
      <c r="Y434" s="14" t="str">
        <f>IF(Point[List]="","",VLOOKUP(Point[Fuel],bbq_fuel,2,FALSE))</f>
        <v/>
      </c>
      <c r="Z434" s="14" t="str">
        <f>IF(Point[List]="","",VLOOKUP(Point[Cabinet Material],bbq_material,2,FALSE))</f>
        <v/>
      </c>
      <c r="AA434" s="14" t="str">
        <f>IF(Point[Asset Group]="","",VLOOKUP(Point[Manufacturer],manufacturer,2,FALSE))</f>
        <v/>
      </c>
      <c r="AB434" s="14" t="str">
        <f>IF(Point[Uinsex WC]="","",Point[Uinsex WC])</f>
        <v/>
      </c>
      <c r="AC434" s="14" t="str">
        <f>IF(Point[Female WC]="","",Point[Female WC])</f>
        <v/>
      </c>
      <c r="AD434" s="14" t="str">
        <f>IF(Point[Male WC]="","",Point[Male WC])</f>
        <v/>
      </c>
      <c r="AE434" s="14" t="str">
        <f>IF(Point[Urinal]="","",Point[Urinal])</f>
        <v/>
      </c>
      <c r="AF434" s="14" t="str">
        <f>IF(Point[Disabled Unisex]="","",Point[Disabled Unisex])</f>
        <v/>
      </c>
      <c r="AG434" s="14" t="str">
        <f>IF(Point[Disabled Female]="","",Point[Disabled Female])</f>
        <v/>
      </c>
      <c r="AH434" s="14" t="str">
        <f>IF(Point[Disabled Male]="","",Point[Disabled Male])</f>
        <v/>
      </c>
      <c r="AI434" s="14" t="str">
        <f>IF(Point[Asset Group]="","",VLOOKUP(Point[Handrail],yes_no,2,FALSE))</f>
        <v/>
      </c>
      <c r="AJ434" s="14" t="str">
        <f>IF(Point[Asset Group]="","",VLOOKUP(Point[Baby Changing],yes_no,2,FALSE))</f>
        <v/>
      </c>
      <c r="AK434" s="14" t="str">
        <f>IF(Point[Asset Group]="","",VLOOKUP(Point[Service Room],yes_no,2,FALSE))</f>
        <v/>
      </c>
      <c r="AL434" s="14" t="str">
        <f>IF(Point[Asset Group]="","",VLOOKUP(Point[Service Tap],service_tap,2,FALSE))</f>
        <v/>
      </c>
      <c r="AM434" s="14" t="str">
        <f>IF(Point[Asset Group]="","",VLOOKUP(Point[Heating Type],wc_heating,2,FALSE))</f>
        <v/>
      </c>
      <c r="AN434" s="14" t="str">
        <f>IF(Point[Asset Group]="","",VLOOKUP(Point[Power Supply],power_supply,2,FALSE))</f>
        <v/>
      </c>
      <c r="AO434" s="14" t="str">
        <f>IF(Point[Asset Group]="","",VLOOKUP(Point[Waste Water],waste_water,2,FALSE))</f>
        <v/>
      </c>
      <c r="AP434" s="14" t="str">
        <f>IF(Point[Asset Group]="","",VLOOKUP(Point[Furniture SubType],subdom_master_gdb,2,FALSE))</f>
        <v/>
      </c>
      <c r="AQ434" s="14" t="str">
        <f>IF(Point[Asset Group]="","",VLOOKUP(Point[Concrete Pad],yes_no,2,FALSE))</f>
        <v/>
      </c>
      <c r="AR434" s="14" t="str">
        <f>IF(Point[Asset Group]="","",VLOOKUP(Point[Material],material_master,2,FALSE))</f>
        <v/>
      </c>
      <c r="AS434" s="14" t="str">
        <f>IF(Point[Asset Group]="","",VLOOKUP(Point[Plumbing],irrigation_plumbing,2,FALSE))</f>
        <v/>
      </c>
      <c r="AT434" s="14" t="str">
        <f>IF(Point[Asset Group]="","",VLOOKUP(Point[Sprinklers],irrigation_sprinklers,2,FALSE))</f>
        <v/>
      </c>
      <c r="AU434" s="14" t="str">
        <f>IF(Point[Asset Group]="","",VLOOKUP(Point[System],irrigation_system,2,FALSE))</f>
        <v/>
      </c>
      <c r="AV434" s="14" t="str">
        <f>IF(Point[Asset Group]="","",VLOOKUP(Point[Status],irrigation_status,2,FALSE))</f>
        <v/>
      </c>
      <c r="AW434" s="11" t="str">
        <f>IF(Point[Date of manufacture]="","",Point[Date of manufacture])</f>
        <v/>
      </c>
      <c r="AX434" s="14" t="str">
        <f>IF(Point[Asset Group]="","",VLOOKUP(Point[Sign Purpose],sign_purpose,2,FALSE))</f>
        <v/>
      </c>
      <c r="AY434" s="14" t="str">
        <f>IF(Point[Asset Group]="","",VLOOKUP(Point[Sign Material],material_master,2,FALSE))</f>
        <v/>
      </c>
      <c r="AZ434" s="14" t="str">
        <f>IF(Point[Asset Group]="","",VLOOKUP(Point[Affixed To],sign_affix,2,FALSE))</f>
        <v/>
      </c>
      <c r="BA434" s="14" t="str">
        <f>IF(Point[Size HxB mm]="","",Point[Size HxB mm])</f>
        <v/>
      </c>
      <c r="BB434" s="14" t="str">
        <f>IF(Point[Height m]="","",Point[Height m])</f>
        <v/>
      </c>
      <c r="BC434" s="14" t="str">
        <f>IF(Point[Asset Group]="","",VLOOKUP(Point[Post Material],material_master,2,FALSE))</f>
        <v/>
      </c>
      <c r="BD434" s="14" t="str">
        <f>IF(Point[Asset Group]="","",VLOOKUP(Point[Post Number],number,2,FALSE))</f>
        <v/>
      </c>
      <c r="BE434" s="14" t="str">
        <f>IF(Point[Asset Group]="","",VLOOKUP(Point[Structure SubType],subdom_master_gdb,2,FALSE))</f>
        <v/>
      </c>
      <c r="BF434" s="14" t="str">
        <f>IF(Point[Area m2]="","",Point[Area m2])</f>
        <v/>
      </c>
      <c r="BG434" s="14" t="str">
        <f>IF(Point[Length m]="","",Point[Length m])</f>
        <v/>
      </c>
      <c r="BH434" s="14" t="str">
        <f>IF(Point[Width m]="","",Point[Width m])</f>
        <v/>
      </c>
      <c r="BI434" s="14" t="str">
        <f>IF(Point[Diameter m]="","",Point[Diameter m])</f>
        <v/>
      </c>
      <c r="BJ434" s="14" t="str">
        <f>IF(Point[Asset Group]="","",VLOOKUP(Point[Number of Pipes],number,2,FALSE))</f>
        <v/>
      </c>
      <c r="BK434" s="14" t="str">
        <f>IF(Point[Asset Group]="","",VLOOKUP(Point[Combined Name],2,FALSE))</f>
        <v/>
      </c>
      <c r="BL434" s="14" t="str">
        <f>IF(Point[Asset Group]="","",VLOOKUP(Point[Size Class],size_class,2,FALSE))</f>
        <v/>
      </c>
      <c r="BM434" s="14" t="str">
        <f>IF(Point[Asset Group]="","",VLOOKUP(Point[Age Class],age_class,2,FALSE))</f>
        <v/>
      </c>
      <c r="BN434" s="14" t="str">
        <f>IF(Point[Girth (cm)]="","",Point[Girth (cm)])</f>
        <v/>
      </c>
      <c r="BO434" s="14" t="str">
        <f>IF(Point[Crown Radius (m)]="","",Point[Crown Radius (m)])</f>
        <v/>
      </c>
      <c r="BP434" s="14" t="str">
        <f>IF(Point[Asset Group]="","",VLOOKUP(Point[Rooting Environment],root_enviro,2,FALSE))</f>
        <v/>
      </c>
      <c r="BQ434" s="14" t="str">
        <f>IF(Point[Asset Group]="","",VLOOKUP(Point[Tree Surround],tree_surround,2,FALSE))</f>
        <v/>
      </c>
      <c r="BR434" s="14" t="str">
        <f>IF(Point[Asset Group]="","",VLOOKUP(Point[Tree Grill],yes_no,2,FALSE))</f>
        <v/>
      </c>
      <c r="BS434" s="14" t="str">
        <f>IF(Point[Asset Group]="","",VLOOKUP(Point[Tree Location],tree_location,2,FALSE))</f>
        <v/>
      </c>
    </row>
    <row r="435" spans="1:71" s="3" customFormat="1" x14ac:dyDescent="0.2">
      <c r="A435" s="3" t="str">
        <f>IF(Point[DWG File Name]="","",Point[DWG File Name])</f>
        <v/>
      </c>
      <c r="B435" s="3" t="str">
        <f>IF(Point[DWG Layer Name]="","",Point[DWG Layer Name])</f>
        <v/>
      </c>
      <c r="C435" s="3" t="str">
        <f>IF(Point[DWG Handle]="","",Point[DWG Handle])</f>
        <v/>
      </c>
      <c r="D435" s="58" t="str">
        <f>IF(Point[X]="","",Point[X])</f>
        <v/>
      </c>
      <c r="E435" s="58" t="str">
        <f>IF(Point[Y]="","",Point[Y])</f>
        <v/>
      </c>
      <c r="F435" s="3" t="str">
        <f>IF(Point[Replacement Asset]="","",Point[Replacement Asset])</f>
        <v/>
      </c>
      <c r="G435" s="3" t="str">
        <f>IF(Point[Asset ID]="","",UPPER(Point[Asset ID]))</f>
        <v/>
      </c>
      <c r="H435" s="3" t="str">
        <f>IF(Point[Asset Group]="","",VLOOKUP(Point[Asset Group],asset_grp_pt,4,FALSE))</f>
        <v/>
      </c>
      <c r="I435" s="3" t="str">
        <f>IF(Point[Asset Group]="","",VLOOKUP(Point[Asset Group],asset_grp_pt,2,FALSE))</f>
        <v/>
      </c>
      <c r="J435" s="3" t="str">
        <f>IF(Point[Asset Group]="","",VLOOKUP(Point[Asset Group],asset_grp_pt,3,FALSE))</f>
        <v/>
      </c>
      <c r="K435" s="3" t="str">
        <f>IF(Point[Asset Group]="","",VLOOKUP(Point[Asset Type],type_master_list,2,FALSE))</f>
        <v/>
      </c>
      <c r="L435" s="3" t="str">
        <f>IF(Point[Asset Name]="","",PROPER(Point[Asset Name]))</f>
        <v/>
      </c>
      <c r="M435" s="11" t="str">
        <f>IF(Point[Install Date]="","",Point[Install Date])</f>
        <v/>
      </c>
      <c r="N435" s="11" t="str">
        <f>IF(Point[Note]="","",PROPER(Point[Note]))</f>
        <v/>
      </c>
      <c r="O435" s="11" t="str">
        <f>IF(Point[Resource Consent Number]="","",UPPER(Point[Resource Consent Number]))</f>
        <v/>
      </c>
      <c r="P435" s="53" t="str">
        <f>IF(Point[Asset Unit Cost]="","",Point[Asset Unit Cost])</f>
        <v/>
      </c>
      <c r="Q435" s="11" t="str">
        <f>IF(Point[Added By]="","",UPPER(Point[Added By]))</f>
        <v/>
      </c>
      <c r="R435" s="11" t="str">
        <f>IF(Point[Added Date]="","",Point[Added Date])</f>
        <v/>
      </c>
      <c r="S435" s="14" t="str">
        <f>IF(Point[Z COORD]="","",Point[Z COORD])</f>
        <v/>
      </c>
      <c r="T435" s="14" t="str">
        <f>IF(Point[Asset Description]="","",PROPER(Point[Asset Description]))</f>
        <v/>
      </c>
      <c r="U435" s="14" t="str">
        <f>IF(Point[[Artist ]]="","",PROPER(Point[[Artist ]]))</f>
        <v/>
      </c>
      <c r="V435" s="14" t="str">
        <f>IF(Point[Material Notes]="","",PROPER(Point[Material Notes]))</f>
        <v/>
      </c>
      <c r="W435" s="14" t="str">
        <f>IF(Point[Dimension Notes]="","",Point[Dimension Notes])</f>
        <v/>
      </c>
      <c r="X435" s="14" t="str">
        <f>IF(Point[List]="","",VLOOKUP(Point[Burner Number],number,2,FALSE))</f>
        <v/>
      </c>
      <c r="Y435" s="14" t="str">
        <f>IF(Point[List]="","",VLOOKUP(Point[Fuel],bbq_fuel,2,FALSE))</f>
        <v/>
      </c>
      <c r="Z435" s="14" t="str">
        <f>IF(Point[List]="","",VLOOKUP(Point[Cabinet Material],bbq_material,2,FALSE))</f>
        <v/>
      </c>
      <c r="AA435" s="14" t="str">
        <f>IF(Point[Asset Group]="","",VLOOKUP(Point[Manufacturer],manufacturer,2,FALSE))</f>
        <v/>
      </c>
      <c r="AB435" s="14" t="str">
        <f>IF(Point[Uinsex WC]="","",Point[Uinsex WC])</f>
        <v/>
      </c>
      <c r="AC435" s="14" t="str">
        <f>IF(Point[Female WC]="","",Point[Female WC])</f>
        <v/>
      </c>
      <c r="AD435" s="14" t="str">
        <f>IF(Point[Male WC]="","",Point[Male WC])</f>
        <v/>
      </c>
      <c r="AE435" s="14" t="str">
        <f>IF(Point[Urinal]="","",Point[Urinal])</f>
        <v/>
      </c>
      <c r="AF435" s="14" t="str">
        <f>IF(Point[Disabled Unisex]="","",Point[Disabled Unisex])</f>
        <v/>
      </c>
      <c r="AG435" s="14" t="str">
        <f>IF(Point[Disabled Female]="","",Point[Disabled Female])</f>
        <v/>
      </c>
      <c r="AH435" s="14" t="str">
        <f>IF(Point[Disabled Male]="","",Point[Disabled Male])</f>
        <v/>
      </c>
      <c r="AI435" s="14" t="str">
        <f>IF(Point[Asset Group]="","",VLOOKUP(Point[Handrail],yes_no,2,FALSE))</f>
        <v/>
      </c>
      <c r="AJ435" s="14" t="str">
        <f>IF(Point[Asset Group]="","",VLOOKUP(Point[Baby Changing],yes_no,2,FALSE))</f>
        <v/>
      </c>
      <c r="AK435" s="14" t="str">
        <f>IF(Point[Asset Group]="","",VLOOKUP(Point[Service Room],yes_no,2,FALSE))</f>
        <v/>
      </c>
      <c r="AL435" s="14" t="str">
        <f>IF(Point[Asset Group]="","",VLOOKUP(Point[Service Tap],service_tap,2,FALSE))</f>
        <v/>
      </c>
      <c r="AM435" s="14" t="str">
        <f>IF(Point[Asset Group]="","",VLOOKUP(Point[Heating Type],wc_heating,2,FALSE))</f>
        <v/>
      </c>
      <c r="AN435" s="14" t="str">
        <f>IF(Point[Asset Group]="","",VLOOKUP(Point[Power Supply],power_supply,2,FALSE))</f>
        <v/>
      </c>
      <c r="AO435" s="14" t="str">
        <f>IF(Point[Asset Group]="","",VLOOKUP(Point[Waste Water],waste_water,2,FALSE))</f>
        <v/>
      </c>
      <c r="AP435" s="14" t="str">
        <f>IF(Point[Asset Group]="","",VLOOKUP(Point[Furniture SubType],subdom_master_gdb,2,FALSE))</f>
        <v/>
      </c>
      <c r="AQ435" s="14" t="str">
        <f>IF(Point[Asset Group]="","",VLOOKUP(Point[Concrete Pad],yes_no,2,FALSE))</f>
        <v/>
      </c>
      <c r="AR435" s="14" t="str">
        <f>IF(Point[Asset Group]="","",VLOOKUP(Point[Material],material_master,2,FALSE))</f>
        <v/>
      </c>
      <c r="AS435" s="14" t="str">
        <f>IF(Point[Asset Group]="","",VLOOKUP(Point[Plumbing],irrigation_plumbing,2,FALSE))</f>
        <v/>
      </c>
      <c r="AT435" s="14" t="str">
        <f>IF(Point[Asset Group]="","",VLOOKUP(Point[Sprinklers],irrigation_sprinklers,2,FALSE))</f>
        <v/>
      </c>
      <c r="AU435" s="14" t="str">
        <f>IF(Point[Asset Group]="","",VLOOKUP(Point[System],irrigation_system,2,FALSE))</f>
        <v/>
      </c>
      <c r="AV435" s="14" t="str">
        <f>IF(Point[Asset Group]="","",VLOOKUP(Point[Status],irrigation_status,2,FALSE))</f>
        <v/>
      </c>
      <c r="AW435" s="11" t="str">
        <f>IF(Point[Date of manufacture]="","",Point[Date of manufacture])</f>
        <v/>
      </c>
      <c r="AX435" s="14" t="str">
        <f>IF(Point[Asset Group]="","",VLOOKUP(Point[Sign Purpose],sign_purpose,2,FALSE))</f>
        <v/>
      </c>
      <c r="AY435" s="14" t="str">
        <f>IF(Point[Asset Group]="","",VLOOKUP(Point[Sign Material],material_master,2,FALSE))</f>
        <v/>
      </c>
      <c r="AZ435" s="14" t="str">
        <f>IF(Point[Asset Group]="","",VLOOKUP(Point[Affixed To],sign_affix,2,FALSE))</f>
        <v/>
      </c>
      <c r="BA435" s="14" t="str">
        <f>IF(Point[Size HxB mm]="","",Point[Size HxB mm])</f>
        <v/>
      </c>
      <c r="BB435" s="14" t="str">
        <f>IF(Point[Height m]="","",Point[Height m])</f>
        <v/>
      </c>
      <c r="BC435" s="14" t="str">
        <f>IF(Point[Asset Group]="","",VLOOKUP(Point[Post Material],material_master,2,FALSE))</f>
        <v/>
      </c>
      <c r="BD435" s="14" t="str">
        <f>IF(Point[Asset Group]="","",VLOOKUP(Point[Post Number],number,2,FALSE))</f>
        <v/>
      </c>
      <c r="BE435" s="14" t="str">
        <f>IF(Point[Asset Group]="","",VLOOKUP(Point[Structure SubType],subdom_master_gdb,2,FALSE))</f>
        <v/>
      </c>
      <c r="BF435" s="14" t="str">
        <f>IF(Point[Area m2]="","",Point[Area m2])</f>
        <v/>
      </c>
      <c r="BG435" s="14" t="str">
        <f>IF(Point[Length m]="","",Point[Length m])</f>
        <v/>
      </c>
      <c r="BH435" s="14" t="str">
        <f>IF(Point[Width m]="","",Point[Width m])</f>
        <v/>
      </c>
      <c r="BI435" s="14" t="str">
        <f>IF(Point[Diameter m]="","",Point[Diameter m])</f>
        <v/>
      </c>
      <c r="BJ435" s="14" t="str">
        <f>IF(Point[Asset Group]="","",VLOOKUP(Point[Number of Pipes],number,2,FALSE))</f>
        <v/>
      </c>
      <c r="BK435" s="14" t="str">
        <f>IF(Point[Asset Group]="","",VLOOKUP(Point[Combined Name],2,FALSE))</f>
        <v/>
      </c>
      <c r="BL435" s="14" t="str">
        <f>IF(Point[Asset Group]="","",VLOOKUP(Point[Size Class],size_class,2,FALSE))</f>
        <v/>
      </c>
      <c r="BM435" s="14" t="str">
        <f>IF(Point[Asset Group]="","",VLOOKUP(Point[Age Class],age_class,2,FALSE))</f>
        <v/>
      </c>
      <c r="BN435" s="14" t="str">
        <f>IF(Point[Girth (cm)]="","",Point[Girth (cm)])</f>
        <v/>
      </c>
      <c r="BO435" s="14" t="str">
        <f>IF(Point[Crown Radius (m)]="","",Point[Crown Radius (m)])</f>
        <v/>
      </c>
      <c r="BP435" s="14" t="str">
        <f>IF(Point[Asset Group]="","",VLOOKUP(Point[Rooting Environment],root_enviro,2,FALSE))</f>
        <v/>
      </c>
      <c r="BQ435" s="14" t="str">
        <f>IF(Point[Asset Group]="","",VLOOKUP(Point[Tree Surround],tree_surround,2,FALSE))</f>
        <v/>
      </c>
      <c r="BR435" s="14" t="str">
        <f>IF(Point[Asset Group]="","",VLOOKUP(Point[Tree Grill],yes_no,2,FALSE))</f>
        <v/>
      </c>
      <c r="BS435" s="14" t="str">
        <f>IF(Point[Asset Group]="","",VLOOKUP(Point[Tree Location],tree_location,2,FALSE))</f>
        <v/>
      </c>
    </row>
    <row r="436" spans="1:71" s="3" customFormat="1" x14ac:dyDescent="0.2">
      <c r="A436" s="3" t="str">
        <f>IF(Point[DWG File Name]="","",Point[DWG File Name])</f>
        <v/>
      </c>
      <c r="B436" s="3" t="str">
        <f>IF(Point[DWG Layer Name]="","",Point[DWG Layer Name])</f>
        <v/>
      </c>
      <c r="C436" s="3" t="str">
        <f>IF(Point[DWG Handle]="","",Point[DWG Handle])</f>
        <v/>
      </c>
      <c r="D436" s="58" t="str">
        <f>IF(Point[X]="","",Point[X])</f>
        <v/>
      </c>
      <c r="E436" s="58" t="str">
        <f>IF(Point[Y]="","",Point[Y])</f>
        <v/>
      </c>
      <c r="F436" s="3" t="str">
        <f>IF(Point[Replacement Asset]="","",Point[Replacement Asset])</f>
        <v/>
      </c>
      <c r="G436" s="3" t="str">
        <f>IF(Point[Asset ID]="","",UPPER(Point[Asset ID]))</f>
        <v/>
      </c>
      <c r="H436" s="3" t="str">
        <f>IF(Point[Asset Group]="","",VLOOKUP(Point[Asset Group],asset_grp_pt,4,FALSE))</f>
        <v/>
      </c>
      <c r="I436" s="3" t="str">
        <f>IF(Point[Asset Group]="","",VLOOKUP(Point[Asset Group],asset_grp_pt,2,FALSE))</f>
        <v/>
      </c>
      <c r="J436" s="3" t="str">
        <f>IF(Point[Asset Group]="","",VLOOKUP(Point[Asset Group],asset_grp_pt,3,FALSE))</f>
        <v/>
      </c>
      <c r="K436" s="3" t="str">
        <f>IF(Point[Asset Group]="","",VLOOKUP(Point[Asset Type],type_master_list,2,FALSE))</f>
        <v/>
      </c>
      <c r="L436" s="3" t="str">
        <f>IF(Point[Asset Name]="","",PROPER(Point[Asset Name]))</f>
        <v/>
      </c>
      <c r="M436" s="11" t="str">
        <f>IF(Point[Install Date]="","",Point[Install Date])</f>
        <v/>
      </c>
      <c r="N436" s="11" t="str">
        <f>IF(Point[Note]="","",PROPER(Point[Note]))</f>
        <v/>
      </c>
      <c r="O436" s="11" t="str">
        <f>IF(Point[Resource Consent Number]="","",UPPER(Point[Resource Consent Number]))</f>
        <v/>
      </c>
      <c r="P436" s="53" t="str">
        <f>IF(Point[Asset Unit Cost]="","",Point[Asset Unit Cost])</f>
        <v/>
      </c>
      <c r="Q436" s="11" t="str">
        <f>IF(Point[Added By]="","",UPPER(Point[Added By]))</f>
        <v/>
      </c>
      <c r="R436" s="11" t="str">
        <f>IF(Point[Added Date]="","",Point[Added Date])</f>
        <v/>
      </c>
      <c r="S436" s="14" t="str">
        <f>IF(Point[Z COORD]="","",Point[Z COORD])</f>
        <v/>
      </c>
      <c r="T436" s="14" t="str">
        <f>IF(Point[Asset Description]="","",PROPER(Point[Asset Description]))</f>
        <v/>
      </c>
      <c r="U436" s="14" t="str">
        <f>IF(Point[[Artist ]]="","",PROPER(Point[[Artist ]]))</f>
        <v/>
      </c>
      <c r="V436" s="14" t="str">
        <f>IF(Point[Material Notes]="","",PROPER(Point[Material Notes]))</f>
        <v/>
      </c>
      <c r="W436" s="14" t="str">
        <f>IF(Point[Dimension Notes]="","",Point[Dimension Notes])</f>
        <v/>
      </c>
      <c r="X436" s="14" t="str">
        <f>IF(Point[List]="","",VLOOKUP(Point[Burner Number],number,2,FALSE))</f>
        <v/>
      </c>
      <c r="Y436" s="14" t="str">
        <f>IF(Point[List]="","",VLOOKUP(Point[Fuel],bbq_fuel,2,FALSE))</f>
        <v/>
      </c>
      <c r="Z436" s="14" t="str">
        <f>IF(Point[List]="","",VLOOKUP(Point[Cabinet Material],bbq_material,2,FALSE))</f>
        <v/>
      </c>
      <c r="AA436" s="14" t="str">
        <f>IF(Point[Asset Group]="","",VLOOKUP(Point[Manufacturer],manufacturer,2,FALSE))</f>
        <v/>
      </c>
      <c r="AB436" s="14" t="str">
        <f>IF(Point[Uinsex WC]="","",Point[Uinsex WC])</f>
        <v/>
      </c>
      <c r="AC436" s="14" t="str">
        <f>IF(Point[Female WC]="","",Point[Female WC])</f>
        <v/>
      </c>
      <c r="AD436" s="14" t="str">
        <f>IF(Point[Male WC]="","",Point[Male WC])</f>
        <v/>
      </c>
      <c r="AE436" s="14" t="str">
        <f>IF(Point[Urinal]="","",Point[Urinal])</f>
        <v/>
      </c>
      <c r="AF436" s="14" t="str">
        <f>IF(Point[Disabled Unisex]="","",Point[Disabled Unisex])</f>
        <v/>
      </c>
      <c r="AG436" s="14" t="str">
        <f>IF(Point[Disabled Female]="","",Point[Disabled Female])</f>
        <v/>
      </c>
      <c r="AH436" s="14" t="str">
        <f>IF(Point[Disabled Male]="","",Point[Disabled Male])</f>
        <v/>
      </c>
      <c r="AI436" s="14" t="str">
        <f>IF(Point[Asset Group]="","",VLOOKUP(Point[Handrail],yes_no,2,FALSE))</f>
        <v/>
      </c>
      <c r="AJ436" s="14" t="str">
        <f>IF(Point[Asset Group]="","",VLOOKUP(Point[Baby Changing],yes_no,2,FALSE))</f>
        <v/>
      </c>
      <c r="AK436" s="14" t="str">
        <f>IF(Point[Asset Group]="","",VLOOKUP(Point[Service Room],yes_no,2,FALSE))</f>
        <v/>
      </c>
      <c r="AL436" s="14" t="str">
        <f>IF(Point[Asset Group]="","",VLOOKUP(Point[Service Tap],service_tap,2,FALSE))</f>
        <v/>
      </c>
      <c r="AM436" s="14" t="str">
        <f>IF(Point[Asset Group]="","",VLOOKUP(Point[Heating Type],wc_heating,2,FALSE))</f>
        <v/>
      </c>
      <c r="AN436" s="14" t="str">
        <f>IF(Point[Asset Group]="","",VLOOKUP(Point[Power Supply],power_supply,2,FALSE))</f>
        <v/>
      </c>
      <c r="AO436" s="14" t="str">
        <f>IF(Point[Asset Group]="","",VLOOKUP(Point[Waste Water],waste_water,2,FALSE))</f>
        <v/>
      </c>
      <c r="AP436" s="14" t="str">
        <f>IF(Point[Asset Group]="","",VLOOKUP(Point[Furniture SubType],subdom_master_gdb,2,FALSE))</f>
        <v/>
      </c>
      <c r="AQ436" s="14" t="str">
        <f>IF(Point[Asset Group]="","",VLOOKUP(Point[Concrete Pad],yes_no,2,FALSE))</f>
        <v/>
      </c>
      <c r="AR436" s="14" t="str">
        <f>IF(Point[Asset Group]="","",VLOOKUP(Point[Material],material_master,2,FALSE))</f>
        <v/>
      </c>
      <c r="AS436" s="14" t="str">
        <f>IF(Point[Asset Group]="","",VLOOKUP(Point[Plumbing],irrigation_plumbing,2,FALSE))</f>
        <v/>
      </c>
      <c r="AT436" s="14" t="str">
        <f>IF(Point[Asset Group]="","",VLOOKUP(Point[Sprinklers],irrigation_sprinklers,2,FALSE))</f>
        <v/>
      </c>
      <c r="AU436" s="14" t="str">
        <f>IF(Point[Asset Group]="","",VLOOKUP(Point[System],irrigation_system,2,FALSE))</f>
        <v/>
      </c>
      <c r="AV436" s="14" t="str">
        <f>IF(Point[Asset Group]="","",VLOOKUP(Point[Status],irrigation_status,2,FALSE))</f>
        <v/>
      </c>
      <c r="AW436" s="11" t="str">
        <f>IF(Point[Date of manufacture]="","",Point[Date of manufacture])</f>
        <v/>
      </c>
      <c r="AX436" s="14" t="str">
        <f>IF(Point[Asset Group]="","",VLOOKUP(Point[Sign Purpose],sign_purpose,2,FALSE))</f>
        <v/>
      </c>
      <c r="AY436" s="14" t="str">
        <f>IF(Point[Asset Group]="","",VLOOKUP(Point[Sign Material],material_master,2,FALSE))</f>
        <v/>
      </c>
      <c r="AZ436" s="14" t="str">
        <f>IF(Point[Asset Group]="","",VLOOKUP(Point[Affixed To],sign_affix,2,FALSE))</f>
        <v/>
      </c>
      <c r="BA436" s="14" t="str">
        <f>IF(Point[Size HxB mm]="","",Point[Size HxB mm])</f>
        <v/>
      </c>
      <c r="BB436" s="14" t="str">
        <f>IF(Point[Height m]="","",Point[Height m])</f>
        <v/>
      </c>
      <c r="BC436" s="14" t="str">
        <f>IF(Point[Asset Group]="","",VLOOKUP(Point[Post Material],material_master,2,FALSE))</f>
        <v/>
      </c>
      <c r="BD436" s="14" t="str">
        <f>IF(Point[Asset Group]="","",VLOOKUP(Point[Post Number],number,2,FALSE))</f>
        <v/>
      </c>
      <c r="BE436" s="14" t="str">
        <f>IF(Point[Asset Group]="","",VLOOKUP(Point[Structure SubType],subdom_master_gdb,2,FALSE))</f>
        <v/>
      </c>
      <c r="BF436" s="14" t="str">
        <f>IF(Point[Area m2]="","",Point[Area m2])</f>
        <v/>
      </c>
      <c r="BG436" s="14" t="str">
        <f>IF(Point[Length m]="","",Point[Length m])</f>
        <v/>
      </c>
      <c r="BH436" s="14" t="str">
        <f>IF(Point[Width m]="","",Point[Width m])</f>
        <v/>
      </c>
      <c r="BI436" s="14" t="str">
        <f>IF(Point[Diameter m]="","",Point[Diameter m])</f>
        <v/>
      </c>
      <c r="BJ436" s="14" t="str">
        <f>IF(Point[Asset Group]="","",VLOOKUP(Point[Number of Pipes],number,2,FALSE))</f>
        <v/>
      </c>
      <c r="BK436" s="14" t="str">
        <f>IF(Point[Asset Group]="","",VLOOKUP(Point[Combined Name],2,FALSE))</f>
        <v/>
      </c>
      <c r="BL436" s="14" t="str">
        <f>IF(Point[Asset Group]="","",VLOOKUP(Point[Size Class],size_class,2,FALSE))</f>
        <v/>
      </c>
      <c r="BM436" s="14" t="str">
        <f>IF(Point[Asset Group]="","",VLOOKUP(Point[Age Class],age_class,2,FALSE))</f>
        <v/>
      </c>
      <c r="BN436" s="14" t="str">
        <f>IF(Point[Girth (cm)]="","",Point[Girth (cm)])</f>
        <v/>
      </c>
      <c r="BO436" s="14" t="str">
        <f>IF(Point[Crown Radius (m)]="","",Point[Crown Radius (m)])</f>
        <v/>
      </c>
      <c r="BP436" s="14" t="str">
        <f>IF(Point[Asset Group]="","",VLOOKUP(Point[Rooting Environment],root_enviro,2,FALSE))</f>
        <v/>
      </c>
      <c r="BQ436" s="14" t="str">
        <f>IF(Point[Asset Group]="","",VLOOKUP(Point[Tree Surround],tree_surround,2,FALSE))</f>
        <v/>
      </c>
      <c r="BR436" s="14" t="str">
        <f>IF(Point[Asset Group]="","",VLOOKUP(Point[Tree Grill],yes_no,2,FALSE))</f>
        <v/>
      </c>
      <c r="BS436" s="14" t="str">
        <f>IF(Point[Asset Group]="","",VLOOKUP(Point[Tree Location],tree_location,2,FALSE))</f>
        <v/>
      </c>
    </row>
    <row r="437" spans="1:71" s="3" customFormat="1" x14ac:dyDescent="0.2">
      <c r="A437" s="3" t="str">
        <f>IF(Point[DWG File Name]="","",Point[DWG File Name])</f>
        <v/>
      </c>
      <c r="B437" s="3" t="str">
        <f>IF(Point[DWG Layer Name]="","",Point[DWG Layer Name])</f>
        <v/>
      </c>
      <c r="C437" s="3" t="str">
        <f>IF(Point[DWG Handle]="","",Point[DWG Handle])</f>
        <v/>
      </c>
      <c r="D437" s="58" t="str">
        <f>IF(Point[X]="","",Point[X])</f>
        <v/>
      </c>
      <c r="E437" s="58" t="str">
        <f>IF(Point[Y]="","",Point[Y])</f>
        <v/>
      </c>
      <c r="F437" s="3" t="str">
        <f>IF(Point[Replacement Asset]="","",Point[Replacement Asset])</f>
        <v/>
      </c>
      <c r="G437" s="3" t="str">
        <f>IF(Point[Asset ID]="","",UPPER(Point[Asset ID]))</f>
        <v/>
      </c>
      <c r="H437" s="3" t="str">
        <f>IF(Point[Asset Group]="","",VLOOKUP(Point[Asset Group],asset_grp_pt,4,FALSE))</f>
        <v/>
      </c>
      <c r="I437" s="3" t="str">
        <f>IF(Point[Asset Group]="","",VLOOKUP(Point[Asset Group],asset_grp_pt,2,FALSE))</f>
        <v/>
      </c>
      <c r="J437" s="3" t="str">
        <f>IF(Point[Asset Group]="","",VLOOKUP(Point[Asset Group],asset_grp_pt,3,FALSE))</f>
        <v/>
      </c>
      <c r="K437" s="3" t="str">
        <f>IF(Point[Asset Group]="","",VLOOKUP(Point[Asset Type],type_master_list,2,FALSE))</f>
        <v/>
      </c>
      <c r="L437" s="3" t="str">
        <f>IF(Point[Asset Name]="","",PROPER(Point[Asset Name]))</f>
        <v/>
      </c>
      <c r="M437" s="11" t="str">
        <f>IF(Point[Install Date]="","",Point[Install Date])</f>
        <v/>
      </c>
      <c r="N437" s="11" t="str">
        <f>IF(Point[Note]="","",PROPER(Point[Note]))</f>
        <v/>
      </c>
      <c r="O437" s="11" t="str">
        <f>IF(Point[Resource Consent Number]="","",UPPER(Point[Resource Consent Number]))</f>
        <v/>
      </c>
      <c r="P437" s="53" t="str">
        <f>IF(Point[Asset Unit Cost]="","",Point[Asset Unit Cost])</f>
        <v/>
      </c>
      <c r="Q437" s="11" t="str">
        <f>IF(Point[Added By]="","",UPPER(Point[Added By]))</f>
        <v/>
      </c>
      <c r="R437" s="11" t="str">
        <f>IF(Point[Added Date]="","",Point[Added Date])</f>
        <v/>
      </c>
      <c r="S437" s="14" t="str">
        <f>IF(Point[Z COORD]="","",Point[Z COORD])</f>
        <v/>
      </c>
      <c r="T437" s="14" t="str">
        <f>IF(Point[Asset Description]="","",PROPER(Point[Asset Description]))</f>
        <v/>
      </c>
      <c r="U437" s="14" t="str">
        <f>IF(Point[[Artist ]]="","",PROPER(Point[[Artist ]]))</f>
        <v/>
      </c>
      <c r="V437" s="14" t="str">
        <f>IF(Point[Material Notes]="","",PROPER(Point[Material Notes]))</f>
        <v/>
      </c>
      <c r="W437" s="14" t="str">
        <f>IF(Point[Dimension Notes]="","",Point[Dimension Notes])</f>
        <v/>
      </c>
      <c r="X437" s="14" t="str">
        <f>IF(Point[List]="","",VLOOKUP(Point[Burner Number],number,2,FALSE))</f>
        <v/>
      </c>
      <c r="Y437" s="14" t="str">
        <f>IF(Point[List]="","",VLOOKUP(Point[Fuel],bbq_fuel,2,FALSE))</f>
        <v/>
      </c>
      <c r="Z437" s="14" t="str">
        <f>IF(Point[List]="","",VLOOKUP(Point[Cabinet Material],bbq_material,2,FALSE))</f>
        <v/>
      </c>
      <c r="AA437" s="14" t="str">
        <f>IF(Point[Asset Group]="","",VLOOKUP(Point[Manufacturer],manufacturer,2,FALSE))</f>
        <v/>
      </c>
      <c r="AB437" s="14" t="str">
        <f>IF(Point[Uinsex WC]="","",Point[Uinsex WC])</f>
        <v/>
      </c>
      <c r="AC437" s="14" t="str">
        <f>IF(Point[Female WC]="","",Point[Female WC])</f>
        <v/>
      </c>
      <c r="AD437" s="14" t="str">
        <f>IF(Point[Male WC]="","",Point[Male WC])</f>
        <v/>
      </c>
      <c r="AE437" s="14" t="str">
        <f>IF(Point[Urinal]="","",Point[Urinal])</f>
        <v/>
      </c>
      <c r="AF437" s="14" t="str">
        <f>IF(Point[Disabled Unisex]="","",Point[Disabled Unisex])</f>
        <v/>
      </c>
      <c r="AG437" s="14" t="str">
        <f>IF(Point[Disabled Female]="","",Point[Disabled Female])</f>
        <v/>
      </c>
      <c r="AH437" s="14" t="str">
        <f>IF(Point[Disabled Male]="","",Point[Disabled Male])</f>
        <v/>
      </c>
      <c r="AI437" s="14" t="str">
        <f>IF(Point[Asset Group]="","",VLOOKUP(Point[Handrail],yes_no,2,FALSE))</f>
        <v/>
      </c>
      <c r="AJ437" s="14" t="str">
        <f>IF(Point[Asset Group]="","",VLOOKUP(Point[Baby Changing],yes_no,2,FALSE))</f>
        <v/>
      </c>
      <c r="AK437" s="14" t="str">
        <f>IF(Point[Asset Group]="","",VLOOKUP(Point[Service Room],yes_no,2,FALSE))</f>
        <v/>
      </c>
      <c r="AL437" s="14" t="str">
        <f>IF(Point[Asset Group]="","",VLOOKUP(Point[Service Tap],service_tap,2,FALSE))</f>
        <v/>
      </c>
      <c r="AM437" s="14" t="str">
        <f>IF(Point[Asset Group]="","",VLOOKUP(Point[Heating Type],wc_heating,2,FALSE))</f>
        <v/>
      </c>
      <c r="AN437" s="14" t="str">
        <f>IF(Point[Asset Group]="","",VLOOKUP(Point[Power Supply],power_supply,2,FALSE))</f>
        <v/>
      </c>
      <c r="AO437" s="14" t="str">
        <f>IF(Point[Asset Group]="","",VLOOKUP(Point[Waste Water],waste_water,2,FALSE))</f>
        <v/>
      </c>
      <c r="AP437" s="14" t="str">
        <f>IF(Point[Asset Group]="","",VLOOKUP(Point[Furniture SubType],subdom_master_gdb,2,FALSE))</f>
        <v/>
      </c>
      <c r="AQ437" s="14" t="str">
        <f>IF(Point[Asset Group]="","",VLOOKUP(Point[Concrete Pad],yes_no,2,FALSE))</f>
        <v/>
      </c>
      <c r="AR437" s="14" t="str">
        <f>IF(Point[Asset Group]="","",VLOOKUP(Point[Material],material_master,2,FALSE))</f>
        <v/>
      </c>
      <c r="AS437" s="14" t="str">
        <f>IF(Point[Asset Group]="","",VLOOKUP(Point[Plumbing],irrigation_plumbing,2,FALSE))</f>
        <v/>
      </c>
      <c r="AT437" s="14" t="str">
        <f>IF(Point[Asset Group]="","",VLOOKUP(Point[Sprinklers],irrigation_sprinklers,2,FALSE))</f>
        <v/>
      </c>
      <c r="AU437" s="14" t="str">
        <f>IF(Point[Asset Group]="","",VLOOKUP(Point[System],irrigation_system,2,FALSE))</f>
        <v/>
      </c>
      <c r="AV437" s="14" t="str">
        <f>IF(Point[Asset Group]="","",VLOOKUP(Point[Status],irrigation_status,2,FALSE))</f>
        <v/>
      </c>
      <c r="AW437" s="11" t="str">
        <f>IF(Point[Date of manufacture]="","",Point[Date of manufacture])</f>
        <v/>
      </c>
      <c r="AX437" s="14" t="str">
        <f>IF(Point[Asset Group]="","",VLOOKUP(Point[Sign Purpose],sign_purpose,2,FALSE))</f>
        <v/>
      </c>
      <c r="AY437" s="14" t="str">
        <f>IF(Point[Asset Group]="","",VLOOKUP(Point[Sign Material],material_master,2,FALSE))</f>
        <v/>
      </c>
      <c r="AZ437" s="14" t="str">
        <f>IF(Point[Asset Group]="","",VLOOKUP(Point[Affixed To],sign_affix,2,FALSE))</f>
        <v/>
      </c>
      <c r="BA437" s="14" t="str">
        <f>IF(Point[Size HxB mm]="","",Point[Size HxB mm])</f>
        <v/>
      </c>
      <c r="BB437" s="14" t="str">
        <f>IF(Point[Height m]="","",Point[Height m])</f>
        <v/>
      </c>
      <c r="BC437" s="14" t="str">
        <f>IF(Point[Asset Group]="","",VLOOKUP(Point[Post Material],material_master,2,FALSE))</f>
        <v/>
      </c>
      <c r="BD437" s="14" t="str">
        <f>IF(Point[Asset Group]="","",VLOOKUP(Point[Post Number],number,2,FALSE))</f>
        <v/>
      </c>
      <c r="BE437" s="14" t="str">
        <f>IF(Point[Asset Group]="","",VLOOKUP(Point[Structure SubType],subdom_master_gdb,2,FALSE))</f>
        <v/>
      </c>
      <c r="BF437" s="14" t="str">
        <f>IF(Point[Area m2]="","",Point[Area m2])</f>
        <v/>
      </c>
      <c r="BG437" s="14" t="str">
        <f>IF(Point[Length m]="","",Point[Length m])</f>
        <v/>
      </c>
      <c r="BH437" s="14" t="str">
        <f>IF(Point[Width m]="","",Point[Width m])</f>
        <v/>
      </c>
      <c r="BI437" s="14" t="str">
        <f>IF(Point[Diameter m]="","",Point[Diameter m])</f>
        <v/>
      </c>
      <c r="BJ437" s="14" t="str">
        <f>IF(Point[Asset Group]="","",VLOOKUP(Point[Number of Pipes],number,2,FALSE))</f>
        <v/>
      </c>
      <c r="BK437" s="14" t="str">
        <f>IF(Point[Asset Group]="","",VLOOKUP(Point[Combined Name],2,FALSE))</f>
        <v/>
      </c>
      <c r="BL437" s="14" t="str">
        <f>IF(Point[Asset Group]="","",VLOOKUP(Point[Size Class],size_class,2,FALSE))</f>
        <v/>
      </c>
      <c r="BM437" s="14" t="str">
        <f>IF(Point[Asset Group]="","",VLOOKUP(Point[Age Class],age_class,2,FALSE))</f>
        <v/>
      </c>
      <c r="BN437" s="14" t="str">
        <f>IF(Point[Girth (cm)]="","",Point[Girth (cm)])</f>
        <v/>
      </c>
      <c r="BO437" s="14" t="str">
        <f>IF(Point[Crown Radius (m)]="","",Point[Crown Radius (m)])</f>
        <v/>
      </c>
      <c r="BP437" s="14" t="str">
        <f>IF(Point[Asset Group]="","",VLOOKUP(Point[Rooting Environment],root_enviro,2,FALSE))</f>
        <v/>
      </c>
      <c r="BQ437" s="14" t="str">
        <f>IF(Point[Asset Group]="","",VLOOKUP(Point[Tree Surround],tree_surround,2,FALSE))</f>
        <v/>
      </c>
      <c r="BR437" s="14" t="str">
        <f>IF(Point[Asset Group]="","",VLOOKUP(Point[Tree Grill],yes_no,2,FALSE))</f>
        <v/>
      </c>
      <c r="BS437" s="14" t="str">
        <f>IF(Point[Asset Group]="","",VLOOKUP(Point[Tree Location],tree_location,2,FALSE))</f>
        <v/>
      </c>
    </row>
    <row r="438" spans="1:71" s="3" customFormat="1" x14ac:dyDescent="0.2">
      <c r="A438" s="3" t="str">
        <f>IF(Point[DWG File Name]="","",Point[DWG File Name])</f>
        <v/>
      </c>
      <c r="B438" s="3" t="str">
        <f>IF(Point[DWG Layer Name]="","",Point[DWG Layer Name])</f>
        <v/>
      </c>
      <c r="C438" s="3" t="str">
        <f>IF(Point[DWG Handle]="","",Point[DWG Handle])</f>
        <v/>
      </c>
      <c r="D438" s="58" t="str">
        <f>IF(Point[X]="","",Point[X])</f>
        <v/>
      </c>
      <c r="E438" s="58" t="str">
        <f>IF(Point[Y]="","",Point[Y])</f>
        <v/>
      </c>
      <c r="F438" s="3" t="str">
        <f>IF(Point[Replacement Asset]="","",Point[Replacement Asset])</f>
        <v/>
      </c>
      <c r="G438" s="3" t="str">
        <f>IF(Point[Asset ID]="","",UPPER(Point[Asset ID]))</f>
        <v/>
      </c>
      <c r="H438" s="3" t="str">
        <f>IF(Point[Asset Group]="","",VLOOKUP(Point[Asset Group],asset_grp_pt,4,FALSE))</f>
        <v/>
      </c>
      <c r="I438" s="3" t="str">
        <f>IF(Point[Asset Group]="","",VLOOKUP(Point[Asset Group],asset_grp_pt,2,FALSE))</f>
        <v/>
      </c>
      <c r="J438" s="3" t="str">
        <f>IF(Point[Asset Group]="","",VLOOKUP(Point[Asset Group],asset_grp_pt,3,FALSE))</f>
        <v/>
      </c>
      <c r="K438" s="3" t="str">
        <f>IF(Point[Asset Group]="","",VLOOKUP(Point[Asset Type],type_master_list,2,FALSE))</f>
        <v/>
      </c>
      <c r="L438" s="3" t="str">
        <f>IF(Point[Asset Name]="","",PROPER(Point[Asset Name]))</f>
        <v/>
      </c>
      <c r="M438" s="11" t="str">
        <f>IF(Point[Install Date]="","",Point[Install Date])</f>
        <v/>
      </c>
      <c r="N438" s="11" t="str">
        <f>IF(Point[Note]="","",PROPER(Point[Note]))</f>
        <v/>
      </c>
      <c r="O438" s="11" t="str">
        <f>IF(Point[Resource Consent Number]="","",UPPER(Point[Resource Consent Number]))</f>
        <v/>
      </c>
      <c r="P438" s="53" t="str">
        <f>IF(Point[Asset Unit Cost]="","",Point[Asset Unit Cost])</f>
        <v/>
      </c>
      <c r="Q438" s="11" t="str">
        <f>IF(Point[Added By]="","",UPPER(Point[Added By]))</f>
        <v/>
      </c>
      <c r="R438" s="11" t="str">
        <f>IF(Point[Added Date]="","",Point[Added Date])</f>
        <v/>
      </c>
      <c r="S438" s="14" t="str">
        <f>IF(Point[Z COORD]="","",Point[Z COORD])</f>
        <v/>
      </c>
      <c r="T438" s="14" t="str">
        <f>IF(Point[Asset Description]="","",PROPER(Point[Asset Description]))</f>
        <v/>
      </c>
      <c r="U438" s="14" t="str">
        <f>IF(Point[[Artist ]]="","",PROPER(Point[[Artist ]]))</f>
        <v/>
      </c>
      <c r="V438" s="14" t="str">
        <f>IF(Point[Material Notes]="","",PROPER(Point[Material Notes]))</f>
        <v/>
      </c>
      <c r="W438" s="14" t="str">
        <f>IF(Point[Dimension Notes]="","",Point[Dimension Notes])</f>
        <v/>
      </c>
      <c r="X438" s="14" t="str">
        <f>IF(Point[List]="","",VLOOKUP(Point[Burner Number],number,2,FALSE))</f>
        <v/>
      </c>
      <c r="Y438" s="14" t="str">
        <f>IF(Point[List]="","",VLOOKUP(Point[Fuel],bbq_fuel,2,FALSE))</f>
        <v/>
      </c>
      <c r="Z438" s="14" t="str">
        <f>IF(Point[List]="","",VLOOKUP(Point[Cabinet Material],bbq_material,2,FALSE))</f>
        <v/>
      </c>
      <c r="AA438" s="14" t="str">
        <f>IF(Point[Asset Group]="","",VLOOKUP(Point[Manufacturer],manufacturer,2,FALSE))</f>
        <v/>
      </c>
      <c r="AB438" s="14" t="str">
        <f>IF(Point[Uinsex WC]="","",Point[Uinsex WC])</f>
        <v/>
      </c>
      <c r="AC438" s="14" t="str">
        <f>IF(Point[Female WC]="","",Point[Female WC])</f>
        <v/>
      </c>
      <c r="AD438" s="14" t="str">
        <f>IF(Point[Male WC]="","",Point[Male WC])</f>
        <v/>
      </c>
      <c r="AE438" s="14" t="str">
        <f>IF(Point[Urinal]="","",Point[Urinal])</f>
        <v/>
      </c>
      <c r="AF438" s="14" t="str">
        <f>IF(Point[Disabled Unisex]="","",Point[Disabled Unisex])</f>
        <v/>
      </c>
      <c r="AG438" s="14" t="str">
        <f>IF(Point[Disabled Female]="","",Point[Disabled Female])</f>
        <v/>
      </c>
      <c r="AH438" s="14" t="str">
        <f>IF(Point[Disabled Male]="","",Point[Disabled Male])</f>
        <v/>
      </c>
      <c r="AI438" s="14" t="str">
        <f>IF(Point[Asset Group]="","",VLOOKUP(Point[Handrail],yes_no,2,FALSE))</f>
        <v/>
      </c>
      <c r="AJ438" s="14" t="str">
        <f>IF(Point[Asset Group]="","",VLOOKUP(Point[Baby Changing],yes_no,2,FALSE))</f>
        <v/>
      </c>
      <c r="AK438" s="14" t="str">
        <f>IF(Point[Asset Group]="","",VLOOKUP(Point[Service Room],yes_no,2,FALSE))</f>
        <v/>
      </c>
      <c r="AL438" s="14" t="str">
        <f>IF(Point[Asset Group]="","",VLOOKUP(Point[Service Tap],service_tap,2,FALSE))</f>
        <v/>
      </c>
      <c r="AM438" s="14" t="str">
        <f>IF(Point[Asset Group]="","",VLOOKUP(Point[Heating Type],wc_heating,2,FALSE))</f>
        <v/>
      </c>
      <c r="AN438" s="14" t="str">
        <f>IF(Point[Asset Group]="","",VLOOKUP(Point[Power Supply],power_supply,2,FALSE))</f>
        <v/>
      </c>
      <c r="AO438" s="14" t="str">
        <f>IF(Point[Asset Group]="","",VLOOKUP(Point[Waste Water],waste_water,2,FALSE))</f>
        <v/>
      </c>
      <c r="AP438" s="14" t="str">
        <f>IF(Point[Asset Group]="","",VLOOKUP(Point[Furniture SubType],subdom_master_gdb,2,FALSE))</f>
        <v/>
      </c>
      <c r="AQ438" s="14" t="str">
        <f>IF(Point[Asset Group]="","",VLOOKUP(Point[Concrete Pad],yes_no,2,FALSE))</f>
        <v/>
      </c>
      <c r="AR438" s="14" t="str">
        <f>IF(Point[Asset Group]="","",VLOOKUP(Point[Material],material_master,2,FALSE))</f>
        <v/>
      </c>
      <c r="AS438" s="14" t="str">
        <f>IF(Point[Asset Group]="","",VLOOKUP(Point[Plumbing],irrigation_plumbing,2,FALSE))</f>
        <v/>
      </c>
      <c r="AT438" s="14" t="str">
        <f>IF(Point[Asset Group]="","",VLOOKUP(Point[Sprinklers],irrigation_sprinklers,2,FALSE))</f>
        <v/>
      </c>
      <c r="AU438" s="14" t="str">
        <f>IF(Point[Asset Group]="","",VLOOKUP(Point[System],irrigation_system,2,FALSE))</f>
        <v/>
      </c>
      <c r="AV438" s="14" t="str">
        <f>IF(Point[Asset Group]="","",VLOOKUP(Point[Status],irrigation_status,2,FALSE))</f>
        <v/>
      </c>
      <c r="AW438" s="11" t="str">
        <f>IF(Point[Date of manufacture]="","",Point[Date of manufacture])</f>
        <v/>
      </c>
      <c r="AX438" s="14" t="str">
        <f>IF(Point[Asset Group]="","",VLOOKUP(Point[Sign Purpose],sign_purpose,2,FALSE))</f>
        <v/>
      </c>
      <c r="AY438" s="14" t="str">
        <f>IF(Point[Asset Group]="","",VLOOKUP(Point[Sign Material],material_master,2,FALSE))</f>
        <v/>
      </c>
      <c r="AZ438" s="14" t="str">
        <f>IF(Point[Asset Group]="","",VLOOKUP(Point[Affixed To],sign_affix,2,FALSE))</f>
        <v/>
      </c>
      <c r="BA438" s="14" t="str">
        <f>IF(Point[Size HxB mm]="","",Point[Size HxB mm])</f>
        <v/>
      </c>
      <c r="BB438" s="14" t="str">
        <f>IF(Point[Height m]="","",Point[Height m])</f>
        <v/>
      </c>
      <c r="BC438" s="14" t="str">
        <f>IF(Point[Asset Group]="","",VLOOKUP(Point[Post Material],material_master,2,FALSE))</f>
        <v/>
      </c>
      <c r="BD438" s="14" t="str">
        <f>IF(Point[Asset Group]="","",VLOOKUP(Point[Post Number],number,2,FALSE))</f>
        <v/>
      </c>
      <c r="BE438" s="14" t="str">
        <f>IF(Point[Asset Group]="","",VLOOKUP(Point[Structure SubType],subdom_master_gdb,2,FALSE))</f>
        <v/>
      </c>
      <c r="BF438" s="14" t="str">
        <f>IF(Point[Area m2]="","",Point[Area m2])</f>
        <v/>
      </c>
      <c r="BG438" s="14" t="str">
        <f>IF(Point[Length m]="","",Point[Length m])</f>
        <v/>
      </c>
      <c r="BH438" s="14" t="str">
        <f>IF(Point[Width m]="","",Point[Width m])</f>
        <v/>
      </c>
      <c r="BI438" s="14" t="str">
        <f>IF(Point[Diameter m]="","",Point[Diameter m])</f>
        <v/>
      </c>
      <c r="BJ438" s="14" t="str">
        <f>IF(Point[Asset Group]="","",VLOOKUP(Point[Number of Pipes],number,2,FALSE))</f>
        <v/>
      </c>
      <c r="BK438" s="14" t="str">
        <f>IF(Point[Asset Group]="","",VLOOKUP(Point[Combined Name],2,FALSE))</f>
        <v/>
      </c>
      <c r="BL438" s="14" t="str">
        <f>IF(Point[Asset Group]="","",VLOOKUP(Point[Size Class],size_class,2,FALSE))</f>
        <v/>
      </c>
      <c r="BM438" s="14" t="str">
        <f>IF(Point[Asset Group]="","",VLOOKUP(Point[Age Class],age_class,2,FALSE))</f>
        <v/>
      </c>
      <c r="BN438" s="14" t="str">
        <f>IF(Point[Girth (cm)]="","",Point[Girth (cm)])</f>
        <v/>
      </c>
      <c r="BO438" s="14" t="str">
        <f>IF(Point[Crown Radius (m)]="","",Point[Crown Radius (m)])</f>
        <v/>
      </c>
      <c r="BP438" s="14" t="str">
        <f>IF(Point[Asset Group]="","",VLOOKUP(Point[Rooting Environment],root_enviro,2,FALSE))</f>
        <v/>
      </c>
      <c r="BQ438" s="14" t="str">
        <f>IF(Point[Asset Group]="","",VLOOKUP(Point[Tree Surround],tree_surround,2,FALSE))</f>
        <v/>
      </c>
      <c r="BR438" s="14" t="str">
        <f>IF(Point[Asset Group]="","",VLOOKUP(Point[Tree Grill],yes_no,2,FALSE))</f>
        <v/>
      </c>
      <c r="BS438" s="14" t="str">
        <f>IF(Point[Asset Group]="","",VLOOKUP(Point[Tree Location],tree_location,2,FALSE))</f>
        <v/>
      </c>
    </row>
    <row r="439" spans="1:71" s="3" customFormat="1" x14ac:dyDescent="0.2">
      <c r="A439" s="3" t="str">
        <f>IF(Point[DWG File Name]="","",Point[DWG File Name])</f>
        <v/>
      </c>
      <c r="B439" s="3" t="str">
        <f>IF(Point[DWG Layer Name]="","",Point[DWG Layer Name])</f>
        <v/>
      </c>
      <c r="C439" s="3" t="str">
        <f>IF(Point[DWG Handle]="","",Point[DWG Handle])</f>
        <v/>
      </c>
      <c r="D439" s="58" t="str">
        <f>IF(Point[X]="","",Point[X])</f>
        <v/>
      </c>
      <c r="E439" s="58" t="str">
        <f>IF(Point[Y]="","",Point[Y])</f>
        <v/>
      </c>
      <c r="F439" s="3" t="str">
        <f>IF(Point[Replacement Asset]="","",Point[Replacement Asset])</f>
        <v/>
      </c>
      <c r="G439" s="3" t="str">
        <f>IF(Point[Asset ID]="","",UPPER(Point[Asset ID]))</f>
        <v/>
      </c>
      <c r="H439" s="3" t="str">
        <f>IF(Point[Asset Group]="","",VLOOKUP(Point[Asset Group],asset_grp_pt,4,FALSE))</f>
        <v/>
      </c>
      <c r="I439" s="3" t="str">
        <f>IF(Point[Asset Group]="","",VLOOKUP(Point[Asset Group],asset_grp_pt,2,FALSE))</f>
        <v/>
      </c>
      <c r="J439" s="3" t="str">
        <f>IF(Point[Asset Group]="","",VLOOKUP(Point[Asset Group],asset_grp_pt,3,FALSE))</f>
        <v/>
      </c>
      <c r="K439" s="3" t="str">
        <f>IF(Point[Asset Group]="","",VLOOKUP(Point[Asset Type],type_master_list,2,FALSE))</f>
        <v/>
      </c>
      <c r="L439" s="3" t="str">
        <f>IF(Point[Asset Name]="","",PROPER(Point[Asset Name]))</f>
        <v/>
      </c>
      <c r="M439" s="11" t="str">
        <f>IF(Point[Install Date]="","",Point[Install Date])</f>
        <v/>
      </c>
      <c r="N439" s="11" t="str">
        <f>IF(Point[Note]="","",PROPER(Point[Note]))</f>
        <v/>
      </c>
      <c r="O439" s="11" t="str">
        <f>IF(Point[Resource Consent Number]="","",UPPER(Point[Resource Consent Number]))</f>
        <v/>
      </c>
      <c r="P439" s="53" t="str">
        <f>IF(Point[Asset Unit Cost]="","",Point[Asset Unit Cost])</f>
        <v/>
      </c>
      <c r="Q439" s="11" t="str">
        <f>IF(Point[Added By]="","",UPPER(Point[Added By]))</f>
        <v/>
      </c>
      <c r="R439" s="11" t="str">
        <f>IF(Point[Added Date]="","",Point[Added Date])</f>
        <v/>
      </c>
      <c r="S439" s="14" t="str">
        <f>IF(Point[Z COORD]="","",Point[Z COORD])</f>
        <v/>
      </c>
      <c r="T439" s="14" t="str">
        <f>IF(Point[Asset Description]="","",PROPER(Point[Asset Description]))</f>
        <v/>
      </c>
      <c r="U439" s="14" t="str">
        <f>IF(Point[[Artist ]]="","",PROPER(Point[[Artist ]]))</f>
        <v/>
      </c>
      <c r="V439" s="14" t="str">
        <f>IF(Point[Material Notes]="","",PROPER(Point[Material Notes]))</f>
        <v/>
      </c>
      <c r="W439" s="14" t="str">
        <f>IF(Point[Dimension Notes]="","",Point[Dimension Notes])</f>
        <v/>
      </c>
      <c r="X439" s="14" t="str">
        <f>IF(Point[List]="","",VLOOKUP(Point[Burner Number],number,2,FALSE))</f>
        <v/>
      </c>
      <c r="Y439" s="14" t="str">
        <f>IF(Point[List]="","",VLOOKUP(Point[Fuel],bbq_fuel,2,FALSE))</f>
        <v/>
      </c>
      <c r="Z439" s="14" t="str">
        <f>IF(Point[List]="","",VLOOKUP(Point[Cabinet Material],bbq_material,2,FALSE))</f>
        <v/>
      </c>
      <c r="AA439" s="14" t="str">
        <f>IF(Point[Asset Group]="","",VLOOKUP(Point[Manufacturer],manufacturer,2,FALSE))</f>
        <v/>
      </c>
      <c r="AB439" s="14" t="str">
        <f>IF(Point[Uinsex WC]="","",Point[Uinsex WC])</f>
        <v/>
      </c>
      <c r="AC439" s="14" t="str">
        <f>IF(Point[Female WC]="","",Point[Female WC])</f>
        <v/>
      </c>
      <c r="AD439" s="14" t="str">
        <f>IF(Point[Male WC]="","",Point[Male WC])</f>
        <v/>
      </c>
      <c r="AE439" s="14" t="str">
        <f>IF(Point[Urinal]="","",Point[Urinal])</f>
        <v/>
      </c>
      <c r="AF439" s="14" t="str">
        <f>IF(Point[Disabled Unisex]="","",Point[Disabled Unisex])</f>
        <v/>
      </c>
      <c r="AG439" s="14" t="str">
        <f>IF(Point[Disabled Female]="","",Point[Disabled Female])</f>
        <v/>
      </c>
      <c r="AH439" s="14" t="str">
        <f>IF(Point[Disabled Male]="","",Point[Disabled Male])</f>
        <v/>
      </c>
      <c r="AI439" s="14" t="str">
        <f>IF(Point[Asset Group]="","",VLOOKUP(Point[Handrail],yes_no,2,FALSE))</f>
        <v/>
      </c>
      <c r="AJ439" s="14" t="str">
        <f>IF(Point[Asset Group]="","",VLOOKUP(Point[Baby Changing],yes_no,2,FALSE))</f>
        <v/>
      </c>
      <c r="AK439" s="14" t="str">
        <f>IF(Point[Asset Group]="","",VLOOKUP(Point[Service Room],yes_no,2,FALSE))</f>
        <v/>
      </c>
      <c r="AL439" s="14" t="str">
        <f>IF(Point[Asset Group]="","",VLOOKUP(Point[Service Tap],service_tap,2,FALSE))</f>
        <v/>
      </c>
      <c r="AM439" s="14" t="str">
        <f>IF(Point[Asset Group]="","",VLOOKUP(Point[Heating Type],wc_heating,2,FALSE))</f>
        <v/>
      </c>
      <c r="AN439" s="14" t="str">
        <f>IF(Point[Asset Group]="","",VLOOKUP(Point[Power Supply],power_supply,2,FALSE))</f>
        <v/>
      </c>
      <c r="AO439" s="14" t="str">
        <f>IF(Point[Asset Group]="","",VLOOKUP(Point[Waste Water],waste_water,2,FALSE))</f>
        <v/>
      </c>
      <c r="AP439" s="14" t="str">
        <f>IF(Point[Asset Group]="","",VLOOKUP(Point[Furniture SubType],subdom_master_gdb,2,FALSE))</f>
        <v/>
      </c>
      <c r="AQ439" s="14" t="str">
        <f>IF(Point[Asset Group]="","",VLOOKUP(Point[Concrete Pad],yes_no,2,FALSE))</f>
        <v/>
      </c>
      <c r="AR439" s="14" t="str">
        <f>IF(Point[Asset Group]="","",VLOOKUP(Point[Material],material_master,2,FALSE))</f>
        <v/>
      </c>
      <c r="AS439" s="14" t="str">
        <f>IF(Point[Asset Group]="","",VLOOKUP(Point[Plumbing],irrigation_plumbing,2,FALSE))</f>
        <v/>
      </c>
      <c r="AT439" s="14" t="str">
        <f>IF(Point[Asset Group]="","",VLOOKUP(Point[Sprinklers],irrigation_sprinklers,2,FALSE))</f>
        <v/>
      </c>
      <c r="AU439" s="14" t="str">
        <f>IF(Point[Asset Group]="","",VLOOKUP(Point[System],irrigation_system,2,FALSE))</f>
        <v/>
      </c>
      <c r="AV439" s="14" t="str">
        <f>IF(Point[Asset Group]="","",VLOOKUP(Point[Status],irrigation_status,2,FALSE))</f>
        <v/>
      </c>
      <c r="AW439" s="11" t="str">
        <f>IF(Point[Date of manufacture]="","",Point[Date of manufacture])</f>
        <v/>
      </c>
      <c r="AX439" s="14" t="str">
        <f>IF(Point[Asset Group]="","",VLOOKUP(Point[Sign Purpose],sign_purpose,2,FALSE))</f>
        <v/>
      </c>
      <c r="AY439" s="14" t="str">
        <f>IF(Point[Asset Group]="","",VLOOKUP(Point[Sign Material],material_master,2,FALSE))</f>
        <v/>
      </c>
      <c r="AZ439" s="14" t="str">
        <f>IF(Point[Asset Group]="","",VLOOKUP(Point[Affixed To],sign_affix,2,FALSE))</f>
        <v/>
      </c>
      <c r="BA439" s="14" t="str">
        <f>IF(Point[Size HxB mm]="","",Point[Size HxB mm])</f>
        <v/>
      </c>
      <c r="BB439" s="14" t="str">
        <f>IF(Point[Height m]="","",Point[Height m])</f>
        <v/>
      </c>
      <c r="BC439" s="14" t="str">
        <f>IF(Point[Asset Group]="","",VLOOKUP(Point[Post Material],material_master,2,FALSE))</f>
        <v/>
      </c>
      <c r="BD439" s="14" t="str">
        <f>IF(Point[Asset Group]="","",VLOOKUP(Point[Post Number],number,2,FALSE))</f>
        <v/>
      </c>
      <c r="BE439" s="14" t="str">
        <f>IF(Point[Asset Group]="","",VLOOKUP(Point[Structure SubType],subdom_master_gdb,2,FALSE))</f>
        <v/>
      </c>
      <c r="BF439" s="14" t="str">
        <f>IF(Point[Area m2]="","",Point[Area m2])</f>
        <v/>
      </c>
      <c r="BG439" s="14" t="str">
        <f>IF(Point[Length m]="","",Point[Length m])</f>
        <v/>
      </c>
      <c r="BH439" s="14" t="str">
        <f>IF(Point[Width m]="","",Point[Width m])</f>
        <v/>
      </c>
      <c r="BI439" s="14" t="str">
        <f>IF(Point[Diameter m]="","",Point[Diameter m])</f>
        <v/>
      </c>
      <c r="BJ439" s="14" t="str">
        <f>IF(Point[Asset Group]="","",VLOOKUP(Point[Number of Pipes],number,2,FALSE))</f>
        <v/>
      </c>
      <c r="BK439" s="14" t="str">
        <f>IF(Point[Asset Group]="","",VLOOKUP(Point[Combined Name],2,FALSE))</f>
        <v/>
      </c>
      <c r="BL439" s="14" t="str">
        <f>IF(Point[Asset Group]="","",VLOOKUP(Point[Size Class],size_class,2,FALSE))</f>
        <v/>
      </c>
      <c r="BM439" s="14" t="str">
        <f>IF(Point[Asset Group]="","",VLOOKUP(Point[Age Class],age_class,2,FALSE))</f>
        <v/>
      </c>
      <c r="BN439" s="14" t="str">
        <f>IF(Point[Girth (cm)]="","",Point[Girth (cm)])</f>
        <v/>
      </c>
      <c r="BO439" s="14" t="str">
        <f>IF(Point[Crown Radius (m)]="","",Point[Crown Radius (m)])</f>
        <v/>
      </c>
      <c r="BP439" s="14" t="str">
        <f>IF(Point[Asset Group]="","",VLOOKUP(Point[Rooting Environment],root_enviro,2,FALSE))</f>
        <v/>
      </c>
      <c r="BQ439" s="14" t="str">
        <f>IF(Point[Asset Group]="","",VLOOKUP(Point[Tree Surround],tree_surround,2,FALSE))</f>
        <v/>
      </c>
      <c r="BR439" s="14" t="str">
        <f>IF(Point[Asset Group]="","",VLOOKUP(Point[Tree Grill],yes_no,2,FALSE))</f>
        <v/>
      </c>
      <c r="BS439" s="14" t="str">
        <f>IF(Point[Asset Group]="","",VLOOKUP(Point[Tree Location],tree_location,2,FALSE))</f>
        <v/>
      </c>
    </row>
    <row r="440" spans="1:71" s="3" customFormat="1" x14ac:dyDescent="0.2">
      <c r="A440" s="3" t="str">
        <f>IF(Point[DWG File Name]="","",Point[DWG File Name])</f>
        <v/>
      </c>
      <c r="B440" s="3" t="str">
        <f>IF(Point[DWG Layer Name]="","",Point[DWG Layer Name])</f>
        <v/>
      </c>
      <c r="C440" s="3" t="str">
        <f>IF(Point[DWG Handle]="","",Point[DWG Handle])</f>
        <v/>
      </c>
      <c r="D440" s="58" t="str">
        <f>IF(Point[X]="","",Point[X])</f>
        <v/>
      </c>
      <c r="E440" s="58" t="str">
        <f>IF(Point[Y]="","",Point[Y])</f>
        <v/>
      </c>
      <c r="F440" s="3" t="str">
        <f>IF(Point[Replacement Asset]="","",Point[Replacement Asset])</f>
        <v/>
      </c>
      <c r="G440" s="3" t="str">
        <f>IF(Point[Asset ID]="","",UPPER(Point[Asset ID]))</f>
        <v/>
      </c>
      <c r="H440" s="3" t="str">
        <f>IF(Point[Asset Group]="","",VLOOKUP(Point[Asset Group],asset_grp_pt,4,FALSE))</f>
        <v/>
      </c>
      <c r="I440" s="3" t="str">
        <f>IF(Point[Asset Group]="","",VLOOKUP(Point[Asset Group],asset_grp_pt,2,FALSE))</f>
        <v/>
      </c>
      <c r="J440" s="3" t="str">
        <f>IF(Point[Asset Group]="","",VLOOKUP(Point[Asset Group],asset_grp_pt,3,FALSE))</f>
        <v/>
      </c>
      <c r="K440" s="3" t="str">
        <f>IF(Point[Asset Group]="","",VLOOKUP(Point[Asset Type],type_master_list,2,FALSE))</f>
        <v/>
      </c>
      <c r="L440" s="3" t="str">
        <f>IF(Point[Asset Name]="","",PROPER(Point[Asset Name]))</f>
        <v/>
      </c>
      <c r="M440" s="11" t="str">
        <f>IF(Point[Install Date]="","",Point[Install Date])</f>
        <v/>
      </c>
      <c r="N440" s="11" t="str">
        <f>IF(Point[Note]="","",PROPER(Point[Note]))</f>
        <v/>
      </c>
      <c r="O440" s="11" t="str">
        <f>IF(Point[Resource Consent Number]="","",UPPER(Point[Resource Consent Number]))</f>
        <v/>
      </c>
      <c r="P440" s="53" t="str">
        <f>IF(Point[Asset Unit Cost]="","",Point[Asset Unit Cost])</f>
        <v/>
      </c>
      <c r="Q440" s="11" t="str">
        <f>IF(Point[Added By]="","",UPPER(Point[Added By]))</f>
        <v/>
      </c>
      <c r="R440" s="11" t="str">
        <f>IF(Point[Added Date]="","",Point[Added Date])</f>
        <v/>
      </c>
      <c r="S440" s="14" t="str">
        <f>IF(Point[Z COORD]="","",Point[Z COORD])</f>
        <v/>
      </c>
      <c r="T440" s="14" t="str">
        <f>IF(Point[Asset Description]="","",PROPER(Point[Asset Description]))</f>
        <v/>
      </c>
      <c r="U440" s="14" t="str">
        <f>IF(Point[[Artist ]]="","",PROPER(Point[[Artist ]]))</f>
        <v/>
      </c>
      <c r="V440" s="14" t="str">
        <f>IF(Point[Material Notes]="","",PROPER(Point[Material Notes]))</f>
        <v/>
      </c>
      <c r="W440" s="14" t="str">
        <f>IF(Point[Dimension Notes]="","",Point[Dimension Notes])</f>
        <v/>
      </c>
      <c r="X440" s="14" t="str">
        <f>IF(Point[List]="","",VLOOKUP(Point[Burner Number],number,2,FALSE))</f>
        <v/>
      </c>
      <c r="Y440" s="14" t="str">
        <f>IF(Point[List]="","",VLOOKUP(Point[Fuel],bbq_fuel,2,FALSE))</f>
        <v/>
      </c>
      <c r="Z440" s="14" t="str">
        <f>IF(Point[List]="","",VLOOKUP(Point[Cabinet Material],bbq_material,2,FALSE))</f>
        <v/>
      </c>
      <c r="AA440" s="14" t="str">
        <f>IF(Point[Asset Group]="","",VLOOKUP(Point[Manufacturer],manufacturer,2,FALSE))</f>
        <v/>
      </c>
      <c r="AB440" s="14" t="str">
        <f>IF(Point[Uinsex WC]="","",Point[Uinsex WC])</f>
        <v/>
      </c>
      <c r="AC440" s="14" t="str">
        <f>IF(Point[Female WC]="","",Point[Female WC])</f>
        <v/>
      </c>
      <c r="AD440" s="14" t="str">
        <f>IF(Point[Male WC]="","",Point[Male WC])</f>
        <v/>
      </c>
      <c r="AE440" s="14" t="str">
        <f>IF(Point[Urinal]="","",Point[Urinal])</f>
        <v/>
      </c>
      <c r="AF440" s="14" t="str">
        <f>IF(Point[Disabled Unisex]="","",Point[Disabled Unisex])</f>
        <v/>
      </c>
      <c r="AG440" s="14" t="str">
        <f>IF(Point[Disabled Female]="","",Point[Disabled Female])</f>
        <v/>
      </c>
      <c r="AH440" s="14" t="str">
        <f>IF(Point[Disabled Male]="","",Point[Disabled Male])</f>
        <v/>
      </c>
      <c r="AI440" s="14" t="str">
        <f>IF(Point[Asset Group]="","",VLOOKUP(Point[Handrail],yes_no,2,FALSE))</f>
        <v/>
      </c>
      <c r="AJ440" s="14" t="str">
        <f>IF(Point[Asset Group]="","",VLOOKUP(Point[Baby Changing],yes_no,2,FALSE))</f>
        <v/>
      </c>
      <c r="AK440" s="14" t="str">
        <f>IF(Point[Asset Group]="","",VLOOKUP(Point[Service Room],yes_no,2,FALSE))</f>
        <v/>
      </c>
      <c r="AL440" s="14" t="str">
        <f>IF(Point[Asset Group]="","",VLOOKUP(Point[Service Tap],service_tap,2,FALSE))</f>
        <v/>
      </c>
      <c r="AM440" s="14" t="str">
        <f>IF(Point[Asset Group]="","",VLOOKUP(Point[Heating Type],wc_heating,2,FALSE))</f>
        <v/>
      </c>
      <c r="AN440" s="14" t="str">
        <f>IF(Point[Asset Group]="","",VLOOKUP(Point[Power Supply],power_supply,2,FALSE))</f>
        <v/>
      </c>
      <c r="AO440" s="14" t="str">
        <f>IF(Point[Asset Group]="","",VLOOKUP(Point[Waste Water],waste_water,2,FALSE))</f>
        <v/>
      </c>
      <c r="AP440" s="14" t="str">
        <f>IF(Point[Asset Group]="","",VLOOKUP(Point[Furniture SubType],subdom_master_gdb,2,FALSE))</f>
        <v/>
      </c>
      <c r="AQ440" s="14" t="str">
        <f>IF(Point[Asset Group]="","",VLOOKUP(Point[Concrete Pad],yes_no,2,FALSE))</f>
        <v/>
      </c>
      <c r="AR440" s="14" t="str">
        <f>IF(Point[Asset Group]="","",VLOOKUP(Point[Material],material_master,2,FALSE))</f>
        <v/>
      </c>
      <c r="AS440" s="14" t="str">
        <f>IF(Point[Asset Group]="","",VLOOKUP(Point[Plumbing],irrigation_plumbing,2,FALSE))</f>
        <v/>
      </c>
      <c r="AT440" s="14" t="str">
        <f>IF(Point[Asset Group]="","",VLOOKUP(Point[Sprinklers],irrigation_sprinklers,2,FALSE))</f>
        <v/>
      </c>
      <c r="AU440" s="14" t="str">
        <f>IF(Point[Asset Group]="","",VLOOKUP(Point[System],irrigation_system,2,FALSE))</f>
        <v/>
      </c>
      <c r="AV440" s="14" t="str">
        <f>IF(Point[Asset Group]="","",VLOOKUP(Point[Status],irrigation_status,2,FALSE))</f>
        <v/>
      </c>
      <c r="AW440" s="11" t="str">
        <f>IF(Point[Date of manufacture]="","",Point[Date of manufacture])</f>
        <v/>
      </c>
      <c r="AX440" s="14" t="str">
        <f>IF(Point[Asset Group]="","",VLOOKUP(Point[Sign Purpose],sign_purpose,2,FALSE))</f>
        <v/>
      </c>
      <c r="AY440" s="14" t="str">
        <f>IF(Point[Asset Group]="","",VLOOKUP(Point[Sign Material],material_master,2,FALSE))</f>
        <v/>
      </c>
      <c r="AZ440" s="14" t="str">
        <f>IF(Point[Asset Group]="","",VLOOKUP(Point[Affixed To],sign_affix,2,FALSE))</f>
        <v/>
      </c>
      <c r="BA440" s="14" t="str">
        <f>IF(Point[Size HxB mm]="","",Point[Size HxB mm])</f>
        <v/>
      </c>
      <c r="BB440" s="14" t="str">
        <f>IF(Point[Height m]="","",Point[Height m])</f>
        <v/>
      </c>
      <c r="BC440" s="14" t="str">
        <f>IF(Point[Asset Group]="","",VLOOKUP(Point[Post Material],material_master,2,FALSE))</f>
        <v/>
      </c>
      <c r="BD440" s="14" t="str">
        <f>IF(Point[Asset Group]="","",VLOOKUP(Point[Post Number],number,2,FALSE))</f>
        <v/>
      </c>
      <c r="BE440" s="14" t="str">
        <f>IF(Point[Asset Group]="","",VLOOKUP(Point[Structure SubType],subdom_master_gdb,2,FALSE))</f>
        <v/>
      </c>
      <c r="BF440" s="14" t="str">
        <f>IF(Point[Area m2]="","",Point[Area m2])</f>
        <v/>
      </c>
      <c r="BG440" s="14" t="str">
        <f>IF(Point[Length m]="","",Point[Length m])</f>
        <v/>
      </c>
      <c r="BH440" s="14" t="str">
        <f>IF(Point[Width m]="","",Point[Width m])</f>
        <v/>
      </c>
      <c r="BI440" s="14" t="str">
        <f>IF(Point[Diameter m]="","",Point[Diameter m])</f>
        <v/>
      </c>
      <c r="BJ440" s="14" t="str">
        <f>IF(Point[Asset Group]="","",VLOOKUP(Point[Number of Pipes],number,2,FALSE))</f>
        <v/>
      </c>
      <c r="BK440" s="14" t="str">
        <f>IF(Point[Asset Group]="","",VLOOKUP(Point[Combined Name],2,FALSE))</f>
        <v/>
      </c>
      <c r="BL440" s="14" t="str">
        <f>IF(Point[Asset Group]="","",VLOOKUP(Point[Size Class],size_class,2,FALSE))</f>
        <v/>
      </c>
      <c r="BM440" s="14" t="str">
        <f>IF(Point[Asset Group]="","",VLOOKUP(Point[Age Class],age_class,2,FALSE))</f>
        <v/>
      </c>
      <c r="BN440" s="14" t="str">
        <f>IF(Point[Girth (cm)]="","",Point[Girth (cm)])</f>
        <v/>
      </c>
      <c r="BO440" s="14" t="str">
        <f>IF(Point[Crown Radius (m)]="","",Point[Crown Radius (m)])</f>
        <v/>
      </c>
      <c r="BP440" s="14" t="str">
        <f>IF(Point[Asset Group]="","",VLOOKUP(Point[Rooting Environment],root_enviro,2,FALSE))</f>
        <v/>
      </c>
      <c r="BQ440" s="14" t="str">
        <f>IF(Point[Asset Group]="","",VLOOKUP(Point[Tree Surround],tree_surround,2,FALSE))</f>
        <v/>
      </c>
      <c r="BR440" s="14" t="str">
        <f>IF(Point[Asset Group]="","",VLOOKUP(Point[Tree Grill],yes_no,2,FALSE))</f>
        <v/>
      </c>
      <c r="BS440" s="14" t="str">
        <f>IF(Point[Asset Group]="","",VLOOKUP(Point[Tree Location],tree_location,2,FALSE))</f>
        <v/>
      </c>
    </row>
    <row r="441" spans="1:71" s="3" customFormat="1" x14ac:dyDescent="0.2">
      <c r="A441" s="3" t="str">
        <f>IF(Point[DWG File Name]="","",Point[DWG File Name])</f>
        <v/>
      </c>
      <c r="B441" s="3" t="str">
        <f>IF(Point[DWG Layer Name]="","",Point[DWG Layer Name])</f>
        <v/>
      </c>
      <c r="C441" s="3" t="str">
        <f>IF(Point[DWG Handle]="","",Point[DWG Handle])</f>
        <v/>
      </c>
      <c r="D441" s="58" t="str">
        <f>IF(Point[X]="","",Point[X])</f>
        <v/>
      </c>
      <c r="E441" s="58" t="str">
        <f>IF(Point[Y]="","",Point[Y])</f>
        <v/>
      </c>
      <c r="F441" s="3" t="str">
        <f>IF(Point[Replacement Asset]="","",Point[Replacement Asset])</f>
        <v/>
      </c>
      <c r="G441" s="3" t="str">
        <f>IF(Point[Asset ID]="","",UPPER(Point[Asset ID]))</f>
        <v/>
      </c>
      <c r="H441" s="3" t="str">
        <f>IF(Point[Asset Group]="","",VLOOKUP(Point[Asset Group],asset_grp_pt,4,FALSE))</f>
        <v/>
      </c>
      <c r="I441" s="3" t="str">
        <f>IF(Point[Asset Group]="","",VLOOKUP(Point[Asset Group],asset_grp_pt,2,FALSE))</f>
        <v/>
      </c>
      <c r="J441" s="3" t="str">
        <f>IF(Point[Asset Group]="","",VLOOKUP(Point[Asset Group],asset_grp_pt,3,FALSE))</f>
        <v/>
      </c>
      <c r="K441" s="3" t="str">
        <f>IF(Point[Asset Group]="","",VLOOKUP(Point[Asset Type],type_master_list,2,FALSE))</f>
        <v/>
      </c>
      <c r="L441" s="3" t="str">
        <f>IF(Point[Asset Name]="","",PROPER(Point[Asset Name]))</f>
        <v/>
      </c>
      <c r="M441" s="11" t="str">
        <f>IF(Point[Install Date]="","",Point[Install Date])</f>
        <v/>
      </c>
      <c r="N441" s="11" t="str">
        <f>IF(Point[Note]="","",PROPER(Point[Note]))</f>
        <v/>
      </c>
      <c r="O441" s="11" t="str">
        <f>IF(Point[Resource Consent Number]="","",UPPER(Point[Resource Consent Number]))</f>
        <v/>
      </c>
      <c r="P441" s="53" t="str">
        <f>IF(Point[Asset Unit Cost]="","",Point[Asset Unit Cost])</f>
        <v/>
      </c>
      <c r="Q441" s="11" t="str">
        <f>IF(Point[Added By]="","",UPPER(Point[Added By]))</f>
        <v/>
      </c>
      <c r="R441" s="11" t="str">
        <f>IF(Point[Added Date]="","",Point[Added Date])</f>
        <v/>
      </c>
      <c r="S441" s="14" t="str">
        <f>IF(Point[Z COORD]="","",Point[Z COORD])</f>
        <v/>
      </c>
      <c r="T441" s="14" t="str">
        <f>IF(Point[Asset Description]="","",PROPER(Point[Asset Description]))</f>
        <v/>
      </c>
      <c r="U441" s="14" t="str">
        <f>IF(Point[[Artist ]]="","",PROPER(Point[[Artist ]]))</f>
        <v/>
      </c>
      <c r="V441" s="14" t="str">
        <f>IF(Point[Material Notes]="","",PROPER(Point[Material Notes]))</f>
        <v/>
      </c>
      <c r="W441" s="14" t="str">
        <f>IF(Point[Dimension Notes]="","",Point[Dimension Notes])</f>
        <v/>
      </c>
      <c r="X441" s="14" t="str">
        <f>IF(Point[List]="","",VLOOKUP(Point[Burner Number],number,2,FALSE))</f>
        <v/>
      </c>
      <c r="Y441" s="14" t="str">
        <f>IF(Point[List]="","",VLOOKUP(Point[Fuel],bbq_fuel,2,FALSE))</f>
        <v/>
      </c>
      <c r="Z441" s="14" t="str">
        <f>IF(Point[List]="","",VLOOKUP(Point[Cabinet Material],bbq_material,2,FALSE))</f>
        <v/>
      </c>
      <c r="AA441" s="14" t="str">
        <f>IF(Point[Asset Group]="","",VLOOKUP(Point[Manufacturer],manufacturer,2,FALSE))</f>
        <v/>
      </c>
      <c r="AB441" s="14" t="str">
        <f>IF(Point[Uinsex WC]="","",Point[Uinsex WC])</f>
        <v/>
      </c>
      <c r="AC441" s="14" t="str">
        <f>IF(Point[Female WC]="","",Point[Female WC])</f>
        <v/>
      </c>
      <c r="AD441" s="14" t="str">
        <f>IF(Point[Male WC]="","",Point[Male WC])</f>
        <v/>
      </c>
      <c r="AE441" s="14" t="str">
        <f>IF(Point[Urinal]="","",Point[Urinal])</f>
        <v/>
      </c>
      <c r="AF441" s="14" t="str">
        <f>IF(Point[Disabled Unisex]="","",Point[Disabled Unisex])</f>
        <v/>
      </c>
      <c r="AG441" s="14" t="str">
        <f>IF(Point[Disabled Female]="","",Point[Disabled Female])</f>
        <v/>
      </c>
      <c r="AH441" s="14" t="str">
        <f>IF(Point[Disabled Male]="","",Point[Disabled Male])</f>
        <v/>
      </c>
      <c r="AI441" s="14" t="str">
        <f>IF(Point[Asset Group]="","",VLOOKUP(Point[Handrail],yes_no,2,FALSE))</f>
        <v/>
      </c>
      <c r="AJ441" s="14" t="str">
        <f>IF(Point[Asset Group]="","",VLOOKUP(Point[Baby Changing],yes_no,2,FALSE))</f>
        <v/>
      </c>
      <c r="AK441" s="14" t="str">
        <f>IF(Point[Asset Group]="","",VLOOKUP(Point[Service Room],yes_no,2,FALSE))</f>
        <v/>
      </c>
      <c r="AL441" s="14" t="str">
        <f>IF(Point[Asset Group]="","",VLOOKUP(Point[Service Tap],service_tap,2,FALSE))</f>
        <v/>
      </c>
      <c r="AM441" s="14" t="str">
        <f>IF(Point[Asset Group]="","",VLOOKUP(Point[Heating Type],wc_heating,2,FALSE))</f>
        <v/>
      </c>
      <c r="AN441" s="14" t="str">
        <f>IF(Point[Asset Group]="","",VLOOKUP(Point[Power Supply],power_supply,2,FALSE))</f>
        <v/>
      </c>
      <c r="AO441" s="14" t="str">
        <f>IF(Point[Asset Group]="","",VLOOKUP(Point[Waste Water],waste_water,2,FALSE))</f>
        <v/>
      </c>
      <c r="AP441" s="14" t="str">
        <f>IF(Point[Asset Group]="","",VLOOKUP(Point[Furniture SubType],subdom_master_gdb,2,FALSE))</f>
        <v/>
      </c>
      <c r="AQ441" s="14" t="str">
        <f>IF(Point[Asset Group]="","",VLOOKUP(Point[Concrete Pad],yes_no,2,FALSE))</f>
        <v/>
      </c>
      <c r="AR441" s="14" t="str">
        <f>IF(Point[Asset Group]="","",VLOOKUP(Point[Material],material_master,2,FALSE))</f>
        <v/>
      </c>
      <c r="AS441" s="14" t="str">
        <f>IF(Point[Asset Group]="","",VLOOKUP(Point[Plumbing],irrigation_plumbing,2,FALSE))</f>
        <v/>
      </c>
      <c r="AT441" s="14" t="str">
        <f>IF(Point[Asset Group]="","",VLOOKUP(Point[Sprinklers],irrigation_sprinklers,2,FALSE))</f>
        <v/>
      </c>
      <c r="AU441" s="14" t="str">
        <f>IF(Point[Asset Group]="","",VLOOKUP(Point[System],irrigation_system,2,FALSE))</f>
        <v/>
      </c>
      <c r="AV441" s="14" t="str">
        <f>IF(Point[Asset Group]="","",VLOOKUP(Point[Status],irrigation_status,2,FALSE))</f>
        <v/>
      </c>
      <c r="AW441" s="11" t="str">
        <f>IF(Point[Date of manufacture]="","",Point[Date of manufacture])</f>
        <v/>
      </c>
      <c r="AX441" s="14" t="str">
        <f>IF(Point[Asset Group]="","",VLOOKUP(Point[Sign Purpose],sign_purpose,2,FALSE))</f>
        <v/>
      </c>
      <c r="AY441" s="14" t="str">
        <f>IF(Point[Asset Group]="","",VLOOKUP(Point[Sign Material],material_master,2,FALSE))</f>
        <v/>
      </c>
      <c r="AZ441" s="14" t="str">
        <f>IF(Point[Asset Group]="","",VLOOKUP(Point[Affixed To],sign_affix,2,FALSE))</f>
        <v/>
      </c>
      <c r="BA441" s="14" t="str">
        <f>IF(Point[Size HxB mm]="","",Point[Size HxB mm])</f>
        <v/>
      </c>
      <c r="BB441" s="14" t="str">
        <f>IF(Point[Height m]="","",Point[Height m])</f>
        <v/>
      </c>
      <c r="BC441" s="14" t="str">
        <f>IF(Point[Asset Group]="","",VLOOKUP(Point[Post Material],material_master,2,FALSE))</f>
        <v/>
      </c>
      <c r="BD441" s="14" t="str">
        <f>IF(Point[Asset Group]="","",VLOOKUP(Point[Post Number],number,2,FALSE))</f>
        <v/>
      </c>
      <c r="BE441" s="14" t="str">
        <f>IF(Point[Asset Group]="","",VLOOKUP(Point[Structure SubType],subdom_master_gdb,2,FALSE))</f>
        <v/>
      </c>
      <c r="BF441" s="14" t="str">
        <f>IF(Point[Area m2]="","",Point[Area m2])</f>
        <v/>
      </c>
      <c r="BG441" s="14" t="str">
        <f>IF(Point[Length m]="","",Point[Length m])</f>
        <v/>
      </c>
      <c r="BH441" s="14" t="str">
        <f>IF(Point[Width m]="","",Point[Width m])</f>
        <v/>
      </c>
      <c r="BI441" s="14" t="str">
        <f>IF(Point[Diameter m]="","",Point[Diameter m])</f>
        <v/>
      </c>
      <c r="BJ441" s="14" t="str">
        <f>IF(Point[Asset Group]="","",VLOOKUP(Point[Number of Pipes],number,2,FALSE))</f>
        <v/>
      </c>
      <c r="BK441" s="14" t="str">
        <f>IF(Point[Asset Group]="","",VLOOKUP(Point[Combined Name],2,FALSE))</f>
        <v/>
      </c>
      <c r="BL441" s="14" t="str">
        <f>IF(Point[Asset Group]="","",VLOOKUP(Point[Size Class],size_class,2,FALSE))</f>
        <v/>
      </c>
      <c r="BM441" s="14" t="str">
        <f>IF(Point[Asset Group]="","",VLOOKUP(Point[Age Class],age_class,2,FALSE))</f>
        <v/>
      </c>
      <c r="BN441" s="14" t="str">
        <f>IF(Point[Girth (cm)]="","",Point[Girth (cm)])</f>
        <v/>
      </c>
      <c r="BO441" s="14" t="str">
        <f>IF(Point[Crown Radius (m)]="","",Point[Crown Radius (m)])</f>
        <v/>
      </c>
      <c r="BP441" s="14" t="str">
        <f>IF(Point[Asset Group]="","",VLOOKUP(Point[Rooting Environment],root_enviro,2,FALSE))</f>
        <v/>
      </c>
      <c r="BQ441" s="14" t="str">
        <f>IF(Point[Asset Group]="","",VLOOKUP(Point[Tree Surround],tree_surround,2,FALSE))</f>
        <v/>
      </c>
      <c r="BR441" s="14" t="str">
        <f>IF(Point[Asset Group]="","",VLOOKUP(Point[Tree Grill],yes_no,2,FALSE))</f>
        <v/>
      </c>
      <c r="BS441" s="14" t="str">
        <f>IF(Point[Asset Group]="","",VLOOKUP(Point[Tree Location],tree_location,2,FALSE))</f>
        <v/>
      </c>
    </row>
    <row r="442" spans="1:71" s="3" customFormat="1" x14ac:dyDescent="0.2">
      <c r="A442" s="3" t="str">
        <f>IF(Point[DWG File Name]="","",Point[DWG File Name])</f>
        <v/>
      </c>
      <c r="B442" s="3" t="str">
        <f>IF(Point[DWG Layer Name]="","",Point[DWG Layer Name])</f>
        <v/>
      </c>
      <c r="C442" s="3" t="str">
        <f>IF(Point[DWG Handle]="","",Point[DWG Handle])</f>
        <v/>
      </c>
      <c r="D442" s="58" t="str">
        <f>IF(Point[X]="","",Point[X])</f>
        <v/>
      </c>
      <c r="E442" s="58" t="str">
        <f>IF(Point[Y]="","",Point[Y])</f>
        <v/>
      </c>
      <c r="F442" s="3" t="str">
        <f>IF(Point[Replacement Asset]="","",Point[Replacement Asset])</f>
        <v/>
      </c>
      <c r="G442" s="3" t="str">
        <f>IF(Point[Asset ID]="","",UPPER(Point[Asset ID]))</f>
        <v/>
      </c>
      <c r="H442" s="3" t="str">
        <f>IF(Point[Asset Group]="","",VLOOKUP(Point[Asset Group],asset_grp_pt,4,FALSE))</f>
        <v/>
      </c>
      <c r="I442" s="3" t="str">
        <f>IF(Point[Asset Group]="","",VLOOKUP(Point[Asset Group],asset_grp_pt,2,FALSE))</f>
        <v/>
      </c>
      <c r="J442" s="3" t="str">
        <f>IF(Point[Asset Group]="","",VLOOKUP(Point[Asset Group],asset_grp_pt,3,FALSE))</f>
        <v/>
      </c>
      <c r="K442" s="3" t="str">
        <f>IF(Point[Asset Group]="","",VLOOKUP(Point[Asset Type],type_master_list,2,FALSE))</f>
        <v/>
      </c>
      <c r="L442" s="3" t="str">
        <f>IF(Point[Asset Name]="","",PROPER(Point[Asset Name]))</f>
        <v/>
      </c>
      <c r="M442" s="11" t="str">
        <f>IF(Point[Install Date]="","",Point[Install Date])</f>
        <v/>
      </c>
      <c r="N442" s="11" t="str">
        <f>IF(Point[Note]="","",PROPER(Point[Note]))</f>
        <v/>
      </c>
      <c r="O442" s="11" t="str">
        <f>IF(Point[Resource Consent Number]="","",UPPER(Point[Resource Consent Number]))</f>
        <v/>
      </c>
      <c r="P442" s="53" t="str">
        <f>IF(Point[Asset Unit Cost]="","",Point[Asset Unit Cost])</f>
        <v/>
      </c>
      <c r="Q442" s="11" t="str">
        <f>IF(Point[Added By]="","",UPPER(Point[Added By]))</f>
        <v/>
      </c>
      <c r="R442" s="11" t="str">
        <f>IF(Point[Added Date]="","",Point[Added Date])</f>
        <v/>
      </c>
      <c r="S442" s="14" t="str">
        <f>IF(Point[Z COORD]="","",Point[Z COORD])</f>
        <v/>
      </c>
      <c r="T442" s="14" t="str">
        <f>IF(Point[Asset Description]="","",PROPER(Point[Asset Description]))</f>
        <v/>
      </c>
      <c r="U442" s="14" t="str">
        <f>IF(Point[[Artist ]]="","",PROPER(Point[[Artist ]]))</f>
        <v/>
      </c>
      <c r="V442" s="14" t="str">
        <f>IF(Point[Material Notes]="","",PROPER(Point[Material Notes]))</f>
        <v/>
      </c>
      <c r="W442" s="14" t="str">
        <f>IF(Point[Dimension Notes]="","",Point[Dimension Notes])</f>
        <v/>
      </c>
      <c r="X442" s="14" t="str">
        <f>IF(Point[List]="","",VLOOKUP(Point[Burner Number],number,2,FALSE))</f>
        <v/>
      </c>
      <c r="Y442" s="14" t="str">
        <f>IF(Point[List]="","",VLOOKUP(Point[Fuel],bbq_fuel,2,FALSE))</f>
        <v/>
      </c>
      <c r="Z442" s="14" t="str">
        <f>IF(Point[List]="","",VLOOKUP(Point[Cabinet Material],bbq_material,2,FALSE))</f>
        <v/>
      </c>
      <c r="AA442" s="14" t="str">
        <f>IF(Point[Asset Group]="","",VLOOKUP(Point[Manufacturer],manufacturer,2,FALSE))</f>
        <v/>
      </c>
      <c r="AB442" s="14" t="str">
        <f>IF(Point[Uinsex WC]="","",Point[Uinsex WC])</f>
        <v/>
      </c>
      <c r="AC442" s="14" t="str">
        <f>IF(Point[Female WC]="","",Point[Female WC])</f>
        <v/>
      </c>
      <c r="AD442" s="14" t="str">
        <f>IF(Point[Male WC]="","",Point[Male WC])</f>
        <v/>
      </c>
      <c r="AE442" s="14" t="str">
        <f>IF(Point[Urinal]="","",Point[Urinal])</f>
        <v/>
      </c>
      <c r="AF442" s="14" t="str">
        <f>IF(Point[Disabled Unisex]="","",Point[Disabled Unisex])</f>
        <v/>
      </c>
      <c r="AG442" s="14" t="str">
        <f>IF(Point[Disabled Female]="","",Point[Disabled Female])</f>
        <v/>
      </c>
      <c r="AH442" s="14" t="str">
        <f>IF(Point[Disabled Male]="","",Point[Disabled Male])</f>
        <v/>
      </c>
      <c r="AI442" s="14" t="str">
        <f>IF(Point[Asset Group]="","",VLOOKUP(Point[Handrail],yes_no,2,FALSE))</f>
        <v/>
      </c>
      <c r="AJ442" s="14" t="str">
        <f>IF(Point[Asset Group]="","",VLOOKUP(Point[Baby Changing],yes_no,2,FALSE))</f>
        <v/>
      </c>
      <c r="AK442" s="14" t="str">
        <f>IF(Point[Asset Group]="","",VLOOKUP(Point[Service Room],yes_no,2,FALSE))</f>
        <v/>
      </c>
      <c r="AL442" s="14" t="str">
        <f>IF(Point[Asset Group]="","",VLOOKUP(Point[Service Tap],service_tap,2,FALSE))</f>
        <v/>
      </c>
      <c r="AM442" s="14" t="str">
        <f>IF(Point[Asset Group]="","",VLOOKUP(Point[Heating Type],wc_heating,2,FALSE))</f>
        <v/>
      </c>
      <c r="AN442" s="14" t="str">
        <f>IF(Point[Asset Group]="","",VLOOKUP(Point[Power Supply],power_supply,2,FALSE))</f>
        <v/>
      </c>
      <c r="AO442" s="14" t="str">
        <f>IF(Point[Asset Group]="","",VLOOKUP(Point[Waste Water],waste_water,2,FALSE))</f>
        <v/>
      </c>
      <c r="AP442" s="14" t="str">
        <f>IF(Point[Asset Group]="","",VLOOKUP(Point[Furniture SubType],subdom_master_gdb,2,FALSE))</f>
        <v/>
      </c>
      <c r="AQ442" s="14" t="str">
        <f>IF(Point[Asset Group]="","",VLOOKUP(Point[Concrete Pad],yes_no,2,FALSE))</f>
        <v/>
      </c>
      <c r="AR442" s="14" t="str">
        <f>IF(Point[Asset Group]="","",VLOOKUP(Point[Material],material_master,2,FALSE))</f>
        <v/>
      </c>
      <c r="AS442" s="14" t="str">
        <f>IF(Point[Asset Group]="","",VLOOKUP(Point[Plumbing],irrigation_plumbing,2,FALSE))</f>
        <v/>
      </c>
      <c r="AT442" s="14" t="str">
        <f>IF(Point[Asset Group]="","",VLOOKUP(Point[Sprinklers],irrigation_sprinklers,2,FALSE))</f>
        <v/>
      </c>
      <c r="AU442" s="14" t="str">
        <f>IF(Point[Asset Group]="","",VLOOKUP(Point[System],irrigation_system,2,FALSE))</f>
        <v/>
      </c>
      <c r="AV442" s="14" t="str">
        <f>IF(Point[Asset Group]="","",VLOOKUP(Point[Status],irrigation_status,2,FALSE))</f>
        <v/>
      </c>
      <c r="AW442" s="11" t="str">
        <f>IF(Point[Date of manufacture]="","",Point[Date of manufacture])</f>
        <v/>
      </c>
      <c r="AX442" s="14" t="str">
        <f>IF(Point[Asset Group]="","",VLOOKUP(Point[Sign Purpose],sign_purpose,2,FALSE))</f>
        <v/>
      </c>
      <c r="AY442" s="14" t="str">
        <f>IF(Point[Asset Group]="","",VLOOKUP(Point[Sign Material],material_master,2,FALSE))</f>
        <v/>
      </c>
      <c r="AZ442" s="14" t="str">
        <f>IF(Point[Asset Group]="","",VLOOKUP(Point[Affixed To],sign_affix,2,FALSE))</f>
        <v/>
      </c>
      <c r="BA442" s="14" t="str">
        <f>IF(Point[Size HxB mm]="","",Point[Size HxB mm])</f>
        <v/>
      </c>
      <c r="BB442" s="14" t="str">
        <f>IF(Point[Height m]="","",Point[Height m])</f>
        <v/>
      </c>
      <c r="BC442" s="14" t="str">
        <f>IF(Point[Asset Group]="","",VLOOKUP(Point[Post Material],material_master,2,FALSE))</f>
        <v/>
      </c>
      <c r="BD442" s="14" t="str">
        <f>IF(Point[Asset Group]="","",VLOOKUP(Point[Post Number],number,2,FALSE))</f>
        <v/>
      </c>
      <c r="BE442" s="14" t="str">
        <f>IF(Point[Asset Group]="","",VLOOKUP(Point[Structure SubType],subdom_master_gdb,2,FALSE))</f>
        <v/>
      </c>
      <c r="BF442" s="14" t="str">
        <f>IF(Point[Area m2]="","",Point[Area m2])</f>
        <v/>
      </c>
      <c r="BG442" s="14" t="str">
        <f>IF(Point[Length m]="","",Point[Length m])</f>
        <v/>
      </c>
      <c r="BH442" s="14" t="str">
        <f>IF(Point[Width m]="","",Point[Width m])</f>
        <v/>
      </c>
      <c r="BI442" s="14" t="str">
        <f>IF(Point[Diameter m]="","",Point[Diameter m])</f>
        <v/>
      </c>
      <c r="BJ442" s="14" t="str">
        <f>IF(Point[Asset Group]="","",VLOOKUP(Point[Number of Pipes],number,2,FALSE))</f>
        <v/>
      </c>
      <c r="BK442" s="14" t="str">
        <f>IF(Point[Asset Group]="","",VLOOKUP(Point[Combined Name],2,FALSE))</f>
        <v/>
      </c>
      <c r="BL442" s="14" t="str">
        <f>IF(Point[Asset Group]="","",VLOOKUP(Point[Size Class],size_class,2,FALSE))</f>
        <v/>
      </c>
      <c r="BM442" s="14" t="str">
        <f>IF(Point[Asset Group]="","",VLOOKUP(Point[Age Class],age_class,2,FALSE))</f>
        <v/>
      </c>
      <c r="BN442" s="14" t="str">
        <f>IF(Point[Girth (cm)]="","",Point[Girth (cm)])</f>
        <v/>
      </c>
      <c r="BO442" s="14" t="str">
        <f>IF(Point[Crown Radius (m)]="","",Point[Crown Radius (m)])</f>
        <v/>
      </c>
      <c r="BP442" s="14" t="str">
        <f>IF(Point[Asset Group]="","",VLOOKUP(Point[Rooting Environment],root_enviro,2,FALSE))</f>
        <v/>
      </c>
      <c r="BQ442" s="14" t="str">
        <f>IF(Point[Asset Group]="","",VLOOKUP(Point[Tree Surround],tree_surround,2,FALSE))</f>
        <v/>
      </c>
      <c r="BR442" s="14" t="str">
        <f>IF(Point[Asset Group]="","",VLOOKUP(Point[Tree Grill],yes_no,2,FALSE))</f>
        <v/>
      </c>
      <c r="BS442" s="14" t="str">
        <f>IF(Point[Asset Group]="","",VLOOKUP(Point[Tree Location],tree_location,2,FALSE))</f>
        <v/>
      </c>
    </row>
    <row r="443" spans="1:71" s="3" customFormat="1" x14ac:dyDescent="0.2">
      <c r="A443" s="3" t="str">
        <f>IF(Point[DWG File Name]="","",Point[DWG File Name])</f>
        <v/>
      </c>
      <c r="B443" s="3" t="str">
        <f>IF(Point[DWG Layer Name]="","",Point[DWG Layer Name])</f>
        <v/>
      </c>
      <c r="C443" s="3" t="str">
        <f>IF(Point[DWG Handle]="","",Point[DWG Handle])</f>
        <v/>
      </c>
      <c r="D443" s="58" t="str">
        <f>IF(Point[X]="","",Point[X])</f>
        <v/>
      </c>
      <c r="E443" s="58" t="str">
        <f>IF(Point[Y]="","",Point[Y])</f>
        <v/>
      </c>
      <c r="F443" s="3" t="str">
        <f>IF(Point[Replacement Asset]="","",Point[Replacement Asset])</f>
        <v/>
      </c>
      <c r="G443" s="3" t="str">
        <f>IF(Point[Asset ID]="","",UPPER(Point[Asset ID]))</f>
        <v/>
      </c>
      <c r="H443" s="3" t="str">
        <f>IF(Point[Asset Group]="","",VLOOKUP(Point[Asset Group],asset_grp_pt,4,FALSE))</f>
        <v/>
      </c>
      <c r="I443" s="3" t="str">
        <f>IF(Point[Asset Group]="","",VLOOKUP(Point[Asset Group],asset_grp_pt,2,FALSE))</f>
        <v/>
      </c>
      <c r="J443" s="3" t="str">
        <f>IF(Point[Asset Group]="","",VLOOKUP(Point[Asset Group],asset_grp_pt,3,FALSE))</f>
        <v/>
      </c>
      <c r="K443" s="3" t="str">
        <f>IF(Point[Asset Group]="","",VLOOKUP(Point[Asset Type],type_master_list,2,FALSE))</f>
        <v/>
      </c>
      <c r="L443" s="3" t="str">
        <f>IF(Point[Asset Name]="","",PROPER(Point[Asset Name]))</f>
        <v/>
      </c>
      <c r="M443" s="11" t="str">
        <f>IF(Point[Install Date]="","",Point[Install Date])</f>
        <v/>
      </c>
      <c r="N443" s="11" t="str">
        <f>IF(Point[Note]="","",PROPER(Point[Note]))</f>
        <v/>
      </c>
      <c r="O443" s="11" t="str">
        <f>IF(Point[Resource Consent Number]="","",UPPER(Point[Resource Consent Number]))</f>
        <v/>
      </c>
      <c r="P443" s="53" t="str">
        <f>IF(Point[Asset Unit Cost]="","",Point[Asset Unit Cost])</f>
        <v/>
      </c>
      <c r="Q443" s="11" t="str">
        <f>IF(Point[Added By]="","",UPPER(Point[Added By]))</f>
        <v/>
      </c>
      <c r="R443" s="11" t="str">
        <f>IF(Point[Added Date]="","",Point[Added Date])</f>
        <v/>
      </c>
      <c r="S443" s="14" t="str">
        <f>IF(Point[Z COORD]="","",Point[Z COORD])</f>
        <v/>
      </c>
      <c r="T443" s="14" t="str">
        <f>IF(Point[Asset Description]="","",PROPER(Point[Asset Description]))</f>
        <v/>
      </c>
      <c r="U443" s="14" t="str">
        <f>IF(Point[[Artist ]]="","",PROPER(Point[[Artist ]]))</f>
        <v/>
      </c>
      <c r="V443" s="14" t="str">
        <f>IF(Point[Material Notes]="","",PROPER(Point[Material Notes]))</f>
        <v/>
      </c>
      <c r="W443" s="14" t="str">
        <f>IF(Point[Dimension Notes]="","",Point[Dimension Notes])</f>
        <v/>
      </c>
      <c r="X443" s="14" t="str">
        <f>IF(Point[List]="","",VLOOKUP(Point[Burner Number],number,2,FALSE))</f>
        <v/>
      </c>
      <c r="Y443" s="14" t="str">
        <f>IF(Point[List]="","",VLOOKUP(Point[Fuel],bbq_fuel,2,FALSE))</f>
        <v/>
      </c>
      <c r="Z443" s="14" t="str">
        <f>IF(Point[List]="","",VLOOKUP(Point[Cabinet Material],bbq_material,2,FALSE))</f>
        <v/>
      </c>
      <c r="AA443" s="14" t="str">
        <f>IF(Point[Asset Group]="","",VLOOKUP(Point[Manufacturer],manufacturer,2,FALSE))</f>
        <v/>
      </c>
      <c r="AB443" s="14" t="str">
        <f>IF(Point[Uinsex WC]="","",Point[Uinsex WC])</f>
        <v/>
      </c>
      <c r="AC443" s="14" t="str">
        <f>IF(Point[Female WC]="","",Point[Female WC])</f>
        <v/>
      </c>
      <c r="AD443" s="14" t="str">
        <f>IF(Point[Male WC]="","",Point[Male WC])</f>
        <v/>
      </c>
      <c r="AE443" s="14" t="str">
        <f>IF(Point[Urinal]="","",Point[Urinal])</f>
        <v/>
      </c>
      <c r="AF443" s="14" t="str">
        <f>IF(Point[Disabled Unisex]="","",Point[Disabled Unisex])</f>
        <v/>
      </c>
      <c r="AG443" s="14" t="str">
        <f>IF(Point[Disabled Female]="","",Point[Disabled Female])</f>
        <v/>
      </c>
      <c r="AH443" s="14" t="str">
        <f>IF(Point[Disabled Male]="","",Point[Disabled Male])</f>
        <v/>
      </c>
      <c r="AI443" s="14" t="str">
        <f>IF(Point[Asset Group]="","",VLOOKUP(Point[Handrail],yes_no,2,FALSE))</f>
        <v/>
      </c>
      <c r="AJ443" s="14" t="str">
        <f>IF(Point[Asset Group]="","",VLOOKUP(Point[Baby Changing],yes_no,2,FALSE))</f>
        <v/>
      </c>
      <c r="AK443" s="14" t="str">
        <f>IF(Point[Asset Group]="","",VLOOKUP(Point[Service Room],yes_no,2,FALSE))</f>
        <v/>
      </c>
      <c r="AL443" s="14" t="str">
        <f>IF(Point[Asset Group]="","",VLOOKUP(Point[Service Tap],service_tap,2,FALSE))</f>
        <v/>
      </c>
      <c r="AM443" s="14" t="str">
        <f>IF(Point[Asset Group]="","",VLOOKUP(Point[Heating Type],wc_heating,2,FALSE))</f>
        <v/>
      </c>
      <c r="AN443" s="14" t="str">
        <f>IF(Point[Asset Group]="","",VLOOKUP(Point[Power Supply],power_supply,2,FALSE))</f>
        <v/>
      </c>
      <c r="AO443" s="14" t="str">
        <f>IF(Point[Asset Group]="","",VLOOKUP(Point[Waste Water],waste_water,2,FALSE))</f>
        <v/>
      </c>
      <c r="AP443" s="14" t="str">
        <f>IF(Point[Asset Group]="","",VLOOKUP(Point[Furniture SubType],subdom_master_gdb,2,FALSE))</f>
        <v/>
      </c>
      <c r="AQ443" s="14" t="str">
        <f>IF(Point[Asset Group]="","",VLOOKUP(Point[Concrete Pad],yes_no,2,FALSE))</f>
        <v/>
      </c>
      <c r="AR443" s="14" t="str">
        <f>IF(Point[Asset Group]="","",VLOOKUP(Point[Material],material_master,2,FALSE))</f>
        <v/>
      </c>
      <c r="AS443" s="14" t="str">
        <f>IF(Point[Asset Group]="","",VLOOKUP(Point[Plumbing],irrigation_plumbing,2,FALSE))</f>
        <v/>
      </c>
      <c r="AT443" s="14" t="str">
        <f>IF(Point[Asset Group]="","",VLOOKUP(Point[Sprinklers],irrigation_sprinklers,2,FALSE))</f>
        <v/>
      </c>
      <c r="AU443" s="14" t="str">
        <f>IF(Point[Asset Group]="","",VLOOKUP(Point[System],irrigation_system,2,FALSE))</f>
        <v/>
      </c>
      <c r="AV443" s="14" t="str">
        <f>IF(Point[Asset Group]="","",VLOOKUP(Point[Status],irrigation_status,2,FALSE))</f>
        <v/>
      </c>
      <c r="AW443" s="11" t="str">
        <f>IF(Point[Date of manufacture]="","",Point[Date of manufacture])</f>
        <v/>
      </c>
      <c r="AX443" s="14" t="str">
        <f>IF(Point[Asset Group]="","",VLOOKUP(Point[Sign Purpose],sign_purpose,2,FALSE))</f>
        <v/>
      </c>
      <c r="AY443" s="14" t="str">
        <f>IF(Point[Asset Group]="","",VLOOKUP(Point[Sign Material],material_master,2,FALSE))</f>
        <v/>
      </c>
      <c r="AZ443" s="14" t="str">
        <f>IF(Point[Asset Group]="","",VLOOKUP(Point[Affixed To],sign_affix,2,FALSE))</f>
        <v/>
      </c>
      <c r="BA443" s="14" t="str">
        <f>IF(Point[Size HxB mm]="","",Point[Size HxB mm])</f>
        <v/>
      </c>
      <c r="BB443" s="14" t="str">
        <f>IF(Point[Height m]="","",Point[Height m])</f>
        <v/>
      </c>
      <c r="BC443" s="14" t="str">
        <f>IF(Point[Asset Group]="","",VLOOKUP(Point[Post Material],material_master,2,FALSE))</f>
        <v/>
      </c>
      <c r="BD443" s="14" t="str">
        <f>IF(Point[Asset Group]="","",VLOOKUP(Point[Post Number],number,2,FALSE))</f>
        <v/>
      </c>
      <c r="BE443" s="14" t="str">
        <f>IF(Point[Asset Group]="","",VLOOKUP(Point[Structure SubType],subdom_master_gdb,2,FALSE))</f>
        <v/>
      </c>
      <c r="BF443" s="14" t="str">
        <f>IF(Point[Area m2]="","",Point[Area m2])</f>
        <v/>
      </c>
      <c r="BG443" s="14" t="str">
        <f>IF(Point[Length m]="","",Point[Length m])</f>
        <v/>
      </c>
      <c r="BH443" s="14" t="str">
        <f>IF(Point[Width m]="","",Point[Width m])</f>
        <v/>
      </c>
      <c r="BI443" s="14" t="str">
        <f>IF(Point[Diameter m]="","",Point[Diameter m])</f>
        <v/>
      </c>
      <c r="BJ443" s="14" t="str">
        <f>IF(Point[Asset Group]="","",VLOOKUP(Point[Number of Pipes],number,2,FALSE))</f>
        <v/>
      </c>
      <c r="BK443" s="14" t="str">
        <f>IF(Point[Asset Group]="","",VLOOKUP(Point[Combined Name],2,FALSE))</f>
        <v/>
      </c>
      <c r="BL443" s="14" t="str">
        <f>IF(Point[Asset Group]="","",VLOOKUP(Point[Size Class],size_class,2,FALSE))</f>
        <v/>
      </c>
      <c r="BM443" s="14" t="str">
        <f>IF(Point[Asset Group]="","",VLOOKUP(Point[Age Class],age_class,2,FALSE))</f>
        <v/>
      </c>
      <c r="BN443" s="14" t="str">
        <f>IF(Point[Girth (cm)]="","",Point[Girth (cm)])</f>
        <v/>
      </c>
      <c r="BO443" s="14" t="str">
        <f>IF(Point[Crown Radius (m)]="","",Point[Crown Radius (m)])</f>
        <v/>
      </c>
      <c r="BP443" s="14" t="str">
        <f>IF(Point[Asset Group]="","",VLOOKUP(Point[Rooting Environment],root_enviro,2,FALSE))</f>
        <v/>
      </c>
      <c r="BQ443" s="14" t="str">
        <f>IF(Point[Asset Group]="","",VLOOKUP(Point[Tree Surround],tree_surround,2,FALSE))</f>
        <v/>
      </c>
      <c r="BR443" s="14" t="str">
        <f>IF(Point[Asset Group]="","",VLOOKUP(Point[Tree Grill],yes_no,2,FALSE))</f>
        <v/>
      </c>
      <c r="BS443" s="14" t="str">
        <f>IF(Point[Asset Group]="","",VLOOKUP(Point[Tree Location],tree_location,2,FALSE))</f>
        <v/>
      </c>
    </row>
    <row r="444" spans="1:71" s="3" customFormat="1" x14ac:dyDescent="0.2">
      <c r="A444" s="3" t="str">
        <f>IF(Point[DWG File Name]="","",Point[DWG File Name])</f>
        <v/>
      </c>
      <c r="B444" s="3" t="str">
        <f>IF(Point[DWG Layer Name]="","",Point[DWG Layer Name])</f>
        <v/>
      </c>
      <c r="C444" s="3" t="str">
        <f>IF(Point[DWG Handle]="","",Point[DWG Handle])</f>
        <v/>
      </c>
      <c r="D444" s="58" t="str">
        <f>IF(Point[X]="","",Point[X])</f>
        <v/>
      </c>
      <c r="E444" s="58" t="str">
        <f>IF(Point[Y]="","",Point[Y])</f>
        <v/>
      </c>
      <c r="F444" s="3" t="str">
        <f>IF(Point[Replacement Asset]="","",Point[Replacement Asset])</f>
        <v/>
      </c>
      <c r="G444" s="3" t="str">
        <f>IF(Point[Asset ID]="","",UPPER(Point[Asset ID]))</f>
        <v/>
      </c>
      <c r="H444" s="3" t="str">
        <f>IF(Point[Asset Group]="","",VLOOKUP(Point[Asset Group],asset_grp_pt,4,FALSE))</f>
        <v/>
      </c>
      <c r="I444" s="3" t="str">
        <f>IF(Point[Asset Group]="","",VLOOKUP(Point[Asset Group],asset_grp_pt,2,FALSE))</f>
        <v/>
      </c>
      <c r="J444" s="3" t="str">
        <f>IF(Point[Asset Group]="","",VLOOKUP(Point[Asset Group],asset_grp_pt,3,FALSE))</f>
        <v/>
      </c>
      <c r="K444" s="3" t="str">
        <f>IF(Point[Asset Group]="","",VLOOKUP(Point[Asset Type],type_master_list,2,FALSE))</f>
        <v/>
      </c>
      <c r="L444" s="3" t="str">
        <f>IF(Point[Asset Name]="","",PROPER(Point[Asset Name]))</f>
        <v/>
      </c>
      <c r="M444" s="11" t="str">
        <f>IF(Point[Install Date]="","",Point[Install Date])</f>
        <v/>
      </c>
      <c r="N444" s="11" t="str">
        <f>IF(Point[Note]="","",PROPER(Point[Note]))</f>
        <v/>
      </c>
      <c r="O444" s="11" t="str">
        <f>IF(Point[Resource Consent Number]="","",UPPER(Point[Resource Consent Number]))</f>
        <v/>
      </c>
      <c r="P444" s="53" t="str">
        <f>IF(Point[Asset Unit Cost]="","",Point[Asset Unit Cost])</f>
        <v/>
      </c>
      <c r="Q444" s="11" t="str">
        <f>IF(Point[Added By]="","",UPPER(Point[Added By]))</f>
        <v/>
      </c>
      <c r="R444" s="11" t="str">
        <f>IF(Point[Added Date]="","",Point[Added Date])</f>
        <v/>
      </c>
      <c r="S444" s="14" t="str">
        <f>IF(Point[Z COORD]="","",Point[Z COORD])</f>
        <v/>
      </c>
      <c r="T444" s="14" t="str">
        <f>IF(Point[Asset Description]="","",PROPER(Point[Asset Description]))</f>
        <v/>
      </c>
      <c r="U444" s="14" t="str">
        <f>IF(Point[[Artist ]]="","",PROPER(Point[[Artist ]]))</f>
        <v/>
      </c>
      <c r="V444" s="14" t="str">
        <f>IF(Point[Material Notes]="","",PROPER(Point[Material Notes]))</f>
        <v/>
      </c>
      <c r="W444" s="14" t="str">
        <f>IF(Point[Dimension Notes]="","",Point[Dimension Notes])</f>
        <v/>
      </c>
      <c r="X444" s="14" t="str">
        <f>IF(Point[List]="","",VLOOKUP(Point[Burner Number],number,2,FALSE))</f>
        <v/>
      </c>
      <c r="Y444" s="14" t="str">
        <f>IF(Point[List]="","",VLOOKUP(Point[Fuel],bbq_fuel,2,FALSE))</f>
        <v/>
      </c>
      <c r="Z444" s="14" t="str">
        <f>IF(Point[List]="","",VLOOKUP(Point[Cabinet Material],bbq_material,2,FALSE))</f>
        <v/>
      </c>
      <c r="AA444" s="14" t="str">
        <f>IF(Point[Asset Group]="","",VLOOKUP(Point[Manufacturer],manufacturer,2,FALSE))</f>
        <v/>
      </c>
      <c r="AB444" s="14" t="str">
        <f>IF(Point[Uinsex WC]="","",Point[Uinsex WC])</f>
        <v/>
      </c>
      <c r="AC444" s="14" t="str">
        <f>IF(Point[Female WC]="","",Point[Female WC])</f>
        <v/>
      </c>
      <c r="AD444" s="14" t="str">
        <f>IF(Point[Male WC]="","",Point[Male WC])</f>
        <v/>
      </c>
      <c r="AE444" s="14" t="str">
        <f>IF(Point[Urinal]="","",Point[Urinal])</f>
        <v/>
      </c>
      <c r="AF444" s="14" t="str">
        <f>IF(Point[Disabled Unisex]="","",Point[Disabled Unisex])</f>
        <v/>
      </c>
      <c r="AG444" s="14" t="str">
        <f>IF(Point[Disabled Female]="","",Point[Disabled Female])</f>
        <v/>
      </c>
      <c r="AH444" s="14" t="str">
        <f>IF(Point[Disabled Male]="","",Point[Disabled Male])</f>
        <v/>
      </c>
      <c r="AI444" s="14" t="str">
        <f>IF(Point[Asset Group]="","",VLOOKUP(Point[Handrail],yes_no,2,FALSE))</f>
        <v/>
      </c>
      <c r="AJ444" s="14" t="str">
        <f>IF(Point[Asset Group]="","",VLOOKUP(Point[Baby Changing],yes_no,2,FALSE))</f>
        <v/>
      </c>
      <c r="AK444" s="14" t="str">
        <f>IF(Point[Asset Group]="","",VLOOKUP(Point[Service Room],yes_no,2,FALSE))</f>
        <v/>
      </c>
      <c r="AL444" s="14" t="str">
        <f>IF(Point[Asset Group]="","",VLOOKUP(Point[Service Tap],service_tap,2,FALSE))</f>
        <v/>
      </c>
      <c r="AM444" s="14" t="str">
        <f>IF(Point[Asset Group]="","",VLOOKUP(Point[Heating Type],wc_heating,2,FALSE))</f>
        <v/>
      </c>
      <c r="AN444" s="14" t="str">
        <f>IF(Point[Asset Group]="","",VLOOKUP(Point[Power Supply],power_supply,2,FALSE))</f>
        <v/>
      </c>
      <c r="AO444" s="14" t="str">
        <f>IF(Point[Asset Group]="","",VLOOKUP(Point[Waste Water],waste_water,2,FALSE))</f>
        <v/>
      </c>
      <c r="AP444" s="14" t="str">
        <f>IF(Point[Asset Group]="","",VLOOKUP(Point[Furniture SubType],subdom_master_gdb,2,FALSE))</f>
        <v/>
      </c>
      <c r="AQ444" s="14" t="str">
        <f>IF(Point[Asset Group]="","",VLOOKUP(Point[Concrete Pad],yes_no,2,FALSE))</f>
        <v/>
      </c>
      <c r="AR444" s="14" t="str">
        <f>IF(Point[Asset Group]="","",VLOOKUP(Point[Material],material_master,2,FALSE))</f>
        <v/>
      </c>
      <c r="AS444" s="14" t="str">
        <f>IF(Point[Asset Group]="","",VLOOKUP(Point[Plumbing],irrigation_plumbing,2,FALSE))</f>
        <v/>
      </c>
      <c r="AT444" s="14" t="str">
        <f>IF(Point[Asset Group]="","",VLOOKUP(Point[Sprinklers],irrigation_sprinklers,2,FALSE))</f>
        <v/>
      </c>
      <c r="AU444" s="14" t="str">
        <f>IF(Point[Asset Group]="","",VLOOKUP(Point[System],irrigation_system,2,FALSE))</f>
        <v/>
      </c>
      <c r="AV444" s="14" t="str">
        <f>IF(Point[Asset Group]="","",VLOOKUP(Point[Status],irrigation_status,2,FALSE))</f>
        <v/>
      </c>
      <c r="AW444" s="11" t="str">
        <f>IF(Point[Date of manufacture]="","",Point[Date of manufacture])</f>
        <v/>
      </c>
      <c r="AX444" s="14" t="str">
        <f>IF(Point[Asset Group]="","",VLOOKUP(Point[Sign Purpose],sign_purpose,2,FALSE))</f>
        <v/>
      </c>
      <c r="AY444" s="14" t="str">
        <f>IF(Point[Asset Group]="","",VLOOKUP(Point[Sign Material],material_master,2,FALSE))</f>
        <v/>
      </c>
      <c r="AZ444" s="14" t="str">
        <f>IF(Point[Asset Group]="","",VLOOKUP(Point[Affixed To],sign_affix,2,FALSE))</f>
        <v/>
      </c>
      <c r="BA444" s="14" t="str">
        <f>IF(Point[Size HxB mm]="","",Point[Size HxB mm])</f>
        <v/>
      </c>
      <c r="BB444" s="14" t="str">
        <f>IF(Point[Height m]="","",Point[Height m])</f>
        <v/>
      </c>
      <c r="BC444" s="14" t="str">
        <f>IF(Point[Asset Group]="","",VLOOKUP(Point[Post Material],material_master,2,FALSE))</f>
        <v/>
      </c>
      <c r="BD444" s="14" t="str">
        <f>IF(Point[Asset Group]="","",VLOOKUP(Point[Post Number],number,2,FALSE))</f>
        <v/>
      </c>
      <c r="BE444" s="14" t="str">
        <f>IF(Point[Asset Group]="","",VLOOKUP(Point[Structure SubType],subdom_master_gdb,2,FALSE))</f>
        <v/>
      </c>
      <c r="BF444" s="14" t="str">
        <f>IF(Point[Area m2]="","",Point[Area m2])</f>
        <v/>
      </c>
      <c r="BG444" s="14" t="str">
        <f>IF(Point[Length m]="","",Point[Length m])</f>
        <v/>
      </c>
      <c r="BH444" s="14" t="str">
        <f>IF(Point[Width m]="","",Point[Width m])</f>
        <v/>
      </c>
      <c r="BI444" s="14" t="str">
        <f>IF(Point[Diameter m]="","",Point[Diameter m])</f>
        <v/>
      </c>
      <c r="BJ444" s="14" t="str">
        <f>IF(Point[Asset Group]="","",VLOOKUP(Point[Number of Pipes],number,2,FALSE))</f>
        <v/>
      </c>
      <c r="BK444" s="14" t="str">
        <f>IF(Point[Asset Group]="","",VLOOKUP(Point[Combined Name],2,FALSE))</f>
        <v/>
      </c>
      <c r="BL444" s="14" t="str">
        <f>IF(Point[Asset Group]="","",VLOOKUP(Point[Size Class],size_class,2,FALSE))</f>
        <v/>
      </c>
      <c r="BM444" s="14" t="str">
        <f>IF(Point[Asset Group]="","",VLOOKUP(Point[Age Class],age_class,2,FALSE))</f>
        <v/>
      </c>
      <c r="BN444" s="14" t="str">
        <f>IF(Point[Girth (cm)]="","",Point[Girth (cm)])</f>
        <v/>
      </c>
      <c r="BO444" s="14" t="str">
        <f>IF(Point[Crown Radius (m)]="","",Point[Crown Radius (m)])</f>
        <v/>
      </c>
      <c r="BP444" s="14" t="str">
        <f>IF(Point[Asset Group]="","",VLOOKUP(Point[Rooting Environment],root_enviro,2,FALSE))</f>
        <v/>
      </c>
      <c r="BQ444" s="14" t="str">
        <f>IF(Point[Asset Group]="","",VLOOKUP(Point[Tree Surround],tree_surround,2,FALSE))</f>
        <v/>
      </c>
      <c r="BR444" s="14" t="str">
        <f>IF(Point[Asset Group]="","",VLOOKUP(Point[Tree Grill],yes_no,2,FALSE))</f>
        <v/>
      </c>
      <c r="BS444" s="14" t="str">
        <f>IF(Point[Asset Group]="","",VLOOKUP(Point[Tree Location],tree_location,2,FALSE))</f>
        <v/>
      </c>
    </row>
    <row r="445" spans="1:71" s="3" customFormat="1" x14ac:dyDescent="0.2">
      <c r="A445" s="3" t="str">
        <f>IF(Point[DWG File Name]="","",Point[DWG File Name])</f>
        <v/>
      </c>
      <c r="B445" s="3" t="str">
        <f>IF(Point[DWG Layer Name]="","",Point[DWG Layer Name])</f>
        <v/>
      </c>
      <c r="C445" s="3" t="str">
        <f>IF(Point[DWG Handle]="","",Point[DWG Handle])</f>
        <v/>
      </c>
      <c r="D445" s="58" t="str">
        <f>IF(Point[X]="","",Point[X])</f>
        <v/>
      </c>
      <c r="E445" s="58" t="str">
        <f>IF(Point[Y]="","",Point[Y])</f>
        <v/>
      </c>
      <c r="F445" s="3" t="str">
        <f>IF(Point[Replacement Asset]="","",Point[Replacement Asset])</f>
        <v/>
      </c>
      <c r="G445" s="3" t="str">
        <f>IF(Point[Asset ID]="","",UPPER(Point[Asset ID]))</f>
        <v/>
      </c>
      <c r="H445" s="3" t="str">
        <f>IF(Point[Asset Group]="","",VLOOKUP(Point[Asset Group],asset_grp_pt,4,FALSE))</f>
        <v/>
      </c>
      <c r="I445" s="3" t="str">
        <f>IF(Point[Asset Group]="","",VLOOKUP(Point[Asset Group],asset_grp_pt,2,FALSE))</f>
        <v/>
      </c>
      <c r="J445" s="3" t="str">
        <f>IF(Point[Asset Group]="","",VLOOKUP(Point[Asset Group],asset_grp_pt,3,FALSE))</f>
        <v/>
      </c>
      <c r="K445" s="3" t="str">
        <f>IF(Point[Asset Group]="","",VLOOKUP(Point[Asset Type],type_master_list,2,FALSE))</f>
        <v/>
      </c>
      <c r="L445" s="3" t="str">
        <f>IF(Point[Asset Name]="","",PROPER(Point[Asset Name]))</f>
        <v/>
      </c>
      <c r="M445" s="11" t="str">
        <f>IF(Point[Install Date]="","",Point[Install Date])</f>
        <v/>
      </c>
      <c r="N445" s="11" t="str">
        <f>IF(Point[Note]="","",PROPER(Point[Note]))</f>
        <v/>
      </c>
      <c r="O445" s="11" t="str">
        <f>IF(Point[Resource Consent Number]="","",UPPER(Point[Resource Consent Number]))</f>
        <v/>
      </c>
      <c r="P445" s="53" t="str">
        <f>IF(Point[Asset Unit Cost]="","",Point[Asset Unit Cost])</f>
        <v/>
      </c>
      <c r="Q445" s="11" t="str">
        <f>IF(Point[Added By]="","",UPPER(Point[Added By]))</f>
        <v/>
      </c>
      <c r="R445" s="11" t="str">
        <f>IF(Point[Added Date]="","",Point[Added Date])</f>
        <v/>
      </c>
      <c r="S445" s="14" t="str">
        <f>IF(Point[Z COORD]="","",Point[Z COORD])</f>
        <v/>
      </c>
      <c r="T445" s="14" t="str">
        <f>IF(Point[Asset Description]="","",PROPER(Point[Asset Description]))</f>
        <v/>
      </c>
      <c r="U445" s="14" t="str">
        <f>IF(Point[[Artist ]]="","",PROPER(Point[[Artist ]]))</f>
        <v/>
      </c>
      <c r="V445" s="14" t="str">
        <f>IF(Point[Material Notes]="","",PROPER(Point[Material Notes]))</f>
        <v/>
      </c>
      <c r="W445" s="14" t="str">
        <f>IF(Point[Dimension Notes]="","",Point[Dimension Notes])</f>
        <v/>
      </c>
      <c r="X445" s="14" t="str">
        <f>IF(Point[List]="","",VLOOKUP(Point[Burner Number],number,2,FALSE))</f>
        <v/>
      </c>
      <c r="Y445" s="14" t="str">
        <f>IF(Point[List]="","",VLOOKUP(Point[Fuel],bbq_fuel,2,FALSE))</f>
        <v/>
      </c>
      <c r="Z445" s="14" t="str">
        <f>IF(Point[List]="","",VLOOKUP(Point[Cabinet Material],bbq_material,2,FALSE))</f>
        <v/>
      </c>
      <c r="AA445" s="14" t="str">
        <f>IF(Point[Asset Group]="","",VLOOKUP(Point[Manufacturer],manufacturer,2,FALSE))</f>
        <v/>
      </c>
      <c r="AB445" s="14" t="str">
        <f>IF(Point[Uinsex WC]="","",Point[Uinsex WC])</f>
        <v/>
      </c>
      <c r="AC445" s="14" t="str">
        <f>IF(Point[Female WC]="","",Point[Female WC])</f>
        <v/>
      </c>
      <c r="AD445" s="14" t="str">
        <f>IF(Point[Male WC]="","",Point[Male WC])</f>
        <v/>
      </c>
      <c r="AE445" s="14" t="str">
        <f>IF(Point[Urinal]="","",Point[Urinal])</f>
        <v/>
      </c>
      <c r="AF445" s="14" t="str">
        <f>IF(Point[Disabled Unisex]="","",Point[Disabled Unisex])</f>
        <v/>
      </c>
      <c r="AG445" s="14" t="str">
        <f>IF(Point[Disabled Female]="","",Point[Disabled Female])</f>
        <v/>
      </c>
      <c r="AH445" s="14" t="str">
        <f>IF(Point[Disabled Male]="","",Point[Disabled Male])</f>
        <v/>
      </c>
      <c r="AI445" s="14" t="str">
        <f>IF(Point[Asset Group]="","",VLOOKUP(Point[Handrail],yes_no,2,FALSE))</f>
        <v/>
      </c>
      <c r="AJ445" s="14" t="str">
        <f>IF(Point[Asset Group]="","",VLOOKUP(Point[Baby Changing],yes_no,2,FALSE))</f>
        <v/>
      </c>
      <c r="AK445" s="14" t="str">
        <f>IF(Point[Asset Group]="","",VLOOKUP(Point[Service Room],yes_no,2,FALSE))</f>
        <v/>
      </c>
      <c r="AL445" s="14" t="str">
        <f>IF(Point[Asset Group]="","",VLOOKUP(Point[Service Tap],service_tap,2,FALSE))</f>
        <v/>
      </c>
      <c r="AM445" s="14" t="str">
        <f>IF(Point[Asset Group]="","",VLOOKUP(Point[Heating Type],wc_heating,2,FALSE))</f>
        <v/>
      </c>
      <c r="AN445" s="14" t="str">
        <f>IF(Point[Asset Group]="","",VLOOKUP(Point[Power Supply],power_supply,2,FALSE))</f>
        <v/>
      </c>
      <c r="AO445" s="14" t="str">
        <f>IF(Point[Asset Group]="","",VLOOKUP(Point[Waste Water],waste_water,2,FALSE))</f>
        <v/>
      </c>
      <c r="AP445" s="14" t="str">
        <f>IF(Point[Asset Group]="","",VLOOKUP(Point[Furniture SubType],subdom_master_gdb,2,FALSE))</f>
        <v/>
      </c>
      <c r="AQ445" s="14" t="str">
        <f>IF(Point[Asset Group]="","",VLOOKUP(Point[Concrete Pad],yes_no,2,FALSE))</f>
        <v/>
      </c>
      <c r="AR445" s="14" t="str">
        <f>IF(Point[Asset Group]="","",VLOOKUP(Point[Material],material_master,2,FALSE))</f>
        <v/>
      </c>
      <c r="AS445" s="14" t="str">
        <f>IF(Point[Asset Group]="","",VLOOKUP(Point[Plumbing],irrigation_plumbing,2,FALSE))</f>
        <v/>
      </c>
      <c r="AT445" s="14" t="str">
        <f>IF(Point[Asset Group]="","",VLOOKUP(Point[Sprinklers],irrigation_sprinklers,2,FALSE))</f>
        <v/>
      </c>
      <c r="AU445" s="14" t="str">
        <f>IF(Point[Asset Group]="","",VLOOKUP(Point[System],irrigation_system,2,FALSE))</f>
        <v/>
      </c>
      <c r="AV445" s="14" t="str">
        <f>IF(Point[Asset Group]="","",VLOOKUP(Point[Status],irrigation_status,2,FALSE))</f>
        <v/>
      </c>
      <c r="AW445" s="11" t="str">
        <f>IF(Point[Date of manufacture]="","",Point[Date of manufacture])</f>
        <v/>
      </c>
      <c r="AX445" s="14" t="str">
        <f>IF(Point[Asset Group]="","",VLOOKUP(Point[Sign Purpose],sign_purpose,2,FALSE))</f>
        <v/>
      </c>
      <c r="AY445" s="14" t="str">
        <f>IF(Point[Asset Group]="","",VLOOKUP(Point[Sign Material],material_master,2,FALSE))</f>
        <v/>
      </c>
      <c r="AZ445" s="14" t="str">
        <f>IF(Point[Asset Group]="","",VLOOKUP(Point[Affixed To],sign_affix,2,FALSE))</f>
        <v/>
      </c>
      <c r="BA445" s="14" t="str">
        <f>IF(Point[Size HxB mm]="","",Point[Size HxB mm])</f>
        <v/>
      </c>
      <c r="BB445" s="14" t="str">
        <f>IF(Point[Height m]="","",Point[Height m])</f>
        <v/>
      </c>
      <c r="BC445" s="14" t="str">
        <f>IF(Point[Asset Group]="","",VLOOKUP(Point[Post Material],material_master,2,FALSE))</f>
        <v/>
      </c>
      <c r="BD445" s="14" t="str">
        <f>IF(Point[Asset Group]="","",VLOOKUP(Point[Post Number],number,2,FALSE))</f>
        <v/>
      </c>
      <c r="BE445" s="14" t="str">
        <f>IF(Point[Asset Group]="","",VLOOKUP(Point[Structure SubType],subdom_master_gdb,2,FALSE))</f>
        <v/>
      </c>
      <c r="BF445" s="14" t="str">
        <f>IF(Point[Area m2]="","",Point[Area m2])</f>
        <v/>
      </c>
      <c r="BG445" s="14" t="str">
        <f>IF(Point[Length m]="","",Point[Length m])</f>
        <v/>
      </c>
      <c r="BH445" s="14" t="str">
        <f>IF(Point[Width m]="","",Point[Width m])</f>
        <v/>
      </c>
      <c r="BI445" s="14" t="str">
        <f>IF(Point[Diameter m]="","",Point[Diameter m])</f>
        <v/>
      </c>
      <c r="BJ445" s="14" t="str">
        <f>IF(Point[Asset Group]="","",VLOOKUP(Point[Number of Pipes],number,2,FALSE))</f>
        <v/>
      </c>
      <c r="BK445" s="14" t="str">
        <f>IF(Point[Asset Group]="","",VLOOKUP(Point[Combined Name],2,FALSE))</f>
        <v/>
      </c>
      <c r="BL445" s="14" t="str">
        <f>IF(Point[Asset Group]="","",VLOOKUP(Point[Size Class],size_class,2,FALSE))</f>
        <v/>
      </c>
      <c r="BM445" s="14" t="str">
        <f>IF(Point[Asset Group]="","",VLOOKUP(Point[Age Class],age_class,2,FALSE))</f>
        <v/>
      </c>
      <c r="BN445" s="14" t="str">
        <f>IF(Point[Girth (cm)]="","",Point[Girth (cm)])</f>
        <v/>
      </c>
      <c r="BO445" s="14" t="str">
        <f>IF(Point[Crown Radius (m)]="","",Point[Crown Radius (m)])</f>
        <v/>
      </c>
      <c r="BP445" s="14" t="str">
        <f>IF(Point[Asset Group]="","",VLOOKUP(Point[Rooting Environment],root_enviro,2,FALSE))</f>
        <v/>
      </c>
      <c r="BQ445" s="14" t="str">
        <f>IF(Point[Asset Group]="","",VLOOKUP(Point[Tree Surround],tree_surround,2,FALSE))</f>
        <v/>
      </c>
      <c r="BR445" s="14" t="str">
        <f>IF(Point[Asset Group]="","",VLOOKUP(Point[Tree Grill],yes_no,2,FALSE))</f>
        <v/>
      </c>
      <c r="BS445" s="14" t="str">
        <f>IF(Point[Asset Group]="","",VLOOKUP(Point[Tree Location],tree_location,2,FALSE))</f>
        <v/>
      </c>
    </row>
    <row r="446" spans="1:71" s="3" customFormat="1" x14ac:dyDescent="0.2">
      <c r="A446" s="3" t="str">
        <f>IF(Point[DWG File Name]="","",Point[DWG File Name])</f>
        <v/>
      </c>
      <c r="B446" s="3" t="str">
        <f>IF(Point[DWG Layer Name]="","",Point[DWG Layer Name])</f>
        <v/>
      </c>
      <c r="C446" s="3" t="str">
        <f>IF(Point[DWG Handle]="","",Point[DWG Handle])</f>
        <v/>
      </c>
      <c r="D446" s="58" t="str">
        <f>IF(Point[X]="","",Point[X])</f>
        <v/>
      </c>
      <c r="E446" s="58" t="str">
        <f>IF(Point[Y]="","",Point[Y])</f>
        <v/>
      </c>
      <c r="F446" s="3" t="str">
        <f>IF(Point[Replacement Asset]="","",Point[Replacement Asset])</f>
        <v/>
      </c>
      <c r="G446" s="3" t="str">
        <f>IF(Point[Asset ID]="","",UPPER(Point[Asset ID]))</f>
        <v/>
      </c>
      <c r="H446" s="3" t="str">
        <f>IF(Point[Asset Group]="","",VLOOKUP(Point[Asset Group],asset_grp_pt,4,FALSE))</f>
        <v/>
      </c>
      <c r="I446" s="3" t="str">
        <f>IF(Point[Asset Group]="","",VLOOKUP(Point[Asset Group],asset_grp_pt,2,FALSE))</f>
        <v/>
      </c>
      <c r="J446" s="3" t="str">
        <f>IF(Point[Asset Group]="","",VLOOKUP(Point[Asset Group],asset_grp_pt,3,FALSE))</f>
        <v/>
      </c>
      <c r="K446" s="3" t="str">
        <f>IF(Point[Asset Group]="","",VLOOKUP(Point[Asset Type],type_master_list,2,FALSE))</f>
        <v/>
      </c>
      <c r="L446" s="3" t="str">
        <f>IF(Point[Asset Name]="","",PROPER(Point[Asset Name]))</f>
        <v/>
      </c>
      <c r="M446" s="11" t="str">
        <f>IF(Point[Install Date]="","",Point[Install Date])</f>
        <v/>
      </c>
      <c r="N446" s="11" t="str">
        <f>IF(Point[Note]="","",PROPER(Point[Note]))</f>
        <v/>
      </c>
      <c r="O446" s="11" t="str">
        <f>IF(Point[Resource Consent Number]="","",UPPER(Point[Resource Consent Number]))</f>
        <v/>
      </c>
      <c r="P446" s="53" t="str">
        <f>IF(Point[Asset Unit Cost]="","",Point[Asset Unit Cost])</f>
        <v/>
      </c>
      <c r="Q446" s="11" t="str">
        <f>IF(Point[Added By]="","",UPPER(Point[Added By]))</f>
        <v/>
      </c>
      <c r="R446" s="11" t="str">
        <f>IF(Point[Added Date]="","",Point[Added Date])</f>
        <v/>
      </c>
      <c r="S446" s="14" t="str">
        <f>IF(Point[Z COORD]="","",Point[Z COORD])</f>
        <v/>
      </c>
      <c r="T446" s="14" t="str">
        <f>IF(Point[Asset Description]="","",PROPER(Point[Asset Description]))</f>
        <v/>
      </c>
      <c r="U446" s="14" t="str">
        <f>IF(Point[[Artist ]]="","",PROPER(Point[[Artist ]]))</f>
        <v/>
      </c>
      <c r="V446" s="14" t="str">
        <f>IF(Point[Material Notes]="","",PROPER(Point[Material Notes]))</f>
        <v/>
      </c>
      <c r="W446" s="14" t="str">
        <f>IF(Point[Dimension Notes]="","",Point[Dimension Notes])</f>
        <v/>
      </c>
      <c r="X446" s="14" t="str">
        <f>IF(Point[List]="","",VLOOKUP(Point[Burner Number],number,2,FALSE))</f>
        <v/>
      </c>
      <c r="Y446" s="14" t="str">
        <f>IF(Point[List]="","",VLOOKUP(Point[Fuel],bbq_fuel,2,FALSE))</f>
        <v/>
      </c>
      <c r="Z446" s="14" t="str">
        <f>IF(Point[List]="","",VLOOKUP(Point[Cabinet Material],bbq_material,2,FALSE))</f>
        <v/>
      </c>
      <c r="AA446" s="14" t="str">
        <f>IF(Point[Asset Group]="","",VLOOKUP(Point[Manufacturer],manufacturer,2,FALSE))</f>
        <v/>
      </c>
      <c r="AB446" s="14" t="str">
        <f>IF(Point[Uinsex WC]="","",Point[Uinsex WC])</f>
        <v/>
      </c>
      <c r="AC446" s="14" t="str">
        <f>IF(Point[Female WC]="","",Point[Female WC])</f>
        <v/>
      </c>
      <c r="AD446" s="14" t="str">
        <f>IF(Point[Male WC]="","",Point[Male WC])</f>
        <v/>
      </c>
      <c r="AE446" s="14" t="str">
        <f>IF(Point[Urinal]="","",Point[Urinal])</f>
        <v/>
      </c>
      <c r="AF446" s="14" t="str">
        <f>IF(Point[Disabled Unisex]="","",Point[Disabled Unisex])</f>
        <v/>
      </c>
      <c r="AG446" s="14" t="str">
        <f>IF(Point[Disabled Female]="","",Point[Disabled Female])</f>
        <v/>
      </c>
      <c r="AH446" s="14" t="str">
        <f>IF(Point[Disabled Male]="","",Point[Disabled Male])</f>
        <v/>
      </c>
      <c r="AI446" s="14" t="str">
        <f>IF(Point[Asset Group]="","",VLOOKUP(Point[Handrail],yes_no,2,FALSE))</f>
        <v/>
      </c>
      <c r="AJ446" s="14" t="str">
        <f>IF(Point[Asset Group]="","",VLOOKUP(Point[Baby Changing],yes_no,2,FALSE))</f>
        <v/>
      </c>
      <c r="AK446" s="14" t="str">
        <f>IF(Point[Asset Group]="","",VLOOKUP(Point[Service Room],yes_no,2,FALSE))</f>
        <v/>
      </c>
      <c r="AL446" s="14" t="str">
        <f>IF(Point[Asset Group]="","",VLOOKUP(Point[Service Tap],service_tap,2,FALSE))</f>
        <v/>
      </c>
      <c r="AM446" s="14" t="str">
        <f>IF(Point[Asset Group]="","",VLOOKUP(Point[Heating Type],wc_heating,2,FALSE))</f>
        <v/>
      </c>
      <c r="AN446" s="14" t="str">
        <f>IF(Point[Asset Group]="","",VLOOKUP(Point[Power Supply],power_supply,2,FALSE))</f>
        <v/>
      </c>
      <c r="AO446" s="14" t="str">
        <f>IF(Point[Asset Group]="","",VLOOKUP(Point[Waste Water],waste_water,2,FALSE))</f>
        <v/>
      </c>
      <c r="AP446" s="14" t="str">
        <f>IF(Point[Asset Group]="","",VLOOKUP(Point[Furniture SubType],subdom_master_gdb,2,FALSE))</f>
        <v/>
      </c>
      <c r="AQ446" s="14" t="str">
        <f>IF(Point[Asset Group]="","",VLOOKUP(Point[Concrete Pad],yes_no,2,FALSE))</f>
        <v/>
      </c>
      <c r="AR446" s="14" t="str">
        <f>IF(Point[Asset Group]="","",VLOOKUP(Point[Material],material_master,2,FALSE))</f>
        <v/>
      </c>
      <c r="AS446" s="14" t="str">
        <f>IF(Point[Asset Group]="","",VLOOKUP(Point[Plumbing],irrigation_plumbing,2,FALSE))</f>
        <v/>
      </c>
      <c r="AT446" s="14" t="str">
        <f>IF(Point[Asset Group]="","",VLOOKUP(Point[Sprinklers],irrigation_sprinklers,2,FALSE))</f>
        <v/>
      </c>
      <c r="AU446" s="14" t="str">
        <f>IF(Point[Asset Group]="","",VLOOKUP(Point[System],irrigation_system,2,FALSE))</f>
        <v/>
      </c>
      <c r="AV446" s="14" t="str">
        <f>IF(Point[Asset Group]="","",VLOOKUP(Point[Status],irrigation_status,2,FALSE))</f>
        <v/>
      </c>
      <c r="AW446" s="11" t="str">
        <f>IF(Point[Date of manufacture]="","",Point[Date of manufacture])</f>
        <v/>
      </c>
      <c r="AX446" s="14" t="str">
        <f>IF(Point[Asset Group]="","",VLOOKUP(Point[Sign Purpose],sign_purpose,2,FALSE))</f>
        <v/>
      </c>
      <c r="AY446" s="14" t="str">
        <f>IF(Point[Asset Group]="","",VLOOKUP(Point[Sign Material],material_master,2,FALSE))</f>
        <v/>
      </c>
      <c r="AZ446" s="14" t="str">
        <f>IF(Point[Asset Group]="","",VLOOKUP(Point[Affixed To],sign_affix,2,FALSE))</f>
        <v/>
      </c>
      <c r="BA446" s="14" t="str">
        <f>IF(Point[Size HxB mm]="","",Point[Size HxB mm])</f>
        <v/>
      </c>
      <c r="BB446" s="14" t="str">
        <f>IF(Point[Height m]="","",Point[Height m])</f>
        <v/>
      </c>
      <c r="BC446" s="14" t="str">
        <f>IF(Point[Asset Group]="","",VLOOKUP(Point[Post Material],material_master,2,FALSE))</f>
        <v/>
      </c>
      <c r="BD446" s="14" t="str">
        <f>IF(Point[Asset Group]="","",VLOOKUP(Point[Post Number],number,2,FALSE))</f>
        <v/>
      </c>
      <c r="BE446" s="14" t="str">
        <f>IF(Point[Asset Group]="","",VLOOKUP(Point[Structure SubType],subdom_master_gdb,2,FALSE))</f>
        <v/>
      </c>
      <c r="BF446" s="14" t="str">
        <f>IF(Point[Area m2]="","",Point[Area m2])</f>
        <v/>
      </c>
      <c r="BG446" s="14" t="str">
        <f>IF(Point[Length m]="","",Point[Length m])</f>
        <v/>
      </c>
      <c r="BH446" s="14" t="str">
        <f>IF(Point[Width m]="","",Point[Width m])</f>
        <v/>
      </c>
      <c r="BI446" s="14" t="str">
        <f>IF(Point[Diameter m]="","",Point[Diameter m])</f>
        <v/>
      </c>
      <c r="BJ446" s="14" t="str">
        <f>IF(Point[Asset Group]="","",VLOOKUP(Point[Number of Pipes],number,2,FALSE))</f>
        <v/>
      </c>
      <c r="BK446" s="14" t="str">
        <f>IF(Point[Asset Group]="","",VLOOKUP(Point[Combined Name],2,FALSE))</f>
        <v/>
      </c>
      <c r="BL446" s="14" t="str">
        <f>IF(Point[Asset Group]="","",VLOOKUP(Point[Size Class],size_class,2,FALSE))</f>
        <v/>
      </c>
      <c r="BM446" s="14" t="str">
        <f>IF(Point[Asset Group]="","",VLOOKUP(Point[Age Class],age_class,2,FALSE))</f>
        <v/>
      </c>
      <c r="BN446" s="14" t="str">
        <f>IF(Point[Girth (cm)]="","",Point[Girth (cm)])</f>
        <v/>
      </c>
      <c r="BO446" s="14" t="str">
        <f>IF(Point[Crown Radius (m)]="","",Point[Crown Radius (m)])</f>
        <v/>
      </c>
      <c r="BP446" s="14" t="str">
        <f>IF(Point[Asset Group]="","",VLOOKUP(Point[Rooting Environment],root_enviro,2,FALSE))</f>
        <v/>
      </c>
      <c r="BQ446" s="14" t="str">
        <f>IF(Point[Asset Group]="","",VLOOKUP(Point[Tree Surround],tree_surround,2,FALSE))</f>
        <v/>
      </c>
      <c r="BR446" s="14" t="str">
        <f>IF(Point[Asset Group]="","",VLOOKUP(Point[Tree Grill],yes_no,2,FALSE))</f>
        <v/>
      </c>
      <c r="BS446" s="14" t="str">
        <f>IF(Point[Asset Group]="","",VLOOKUP(Point[Tree Location],tree_location,2,FALSE))</f>
        <v/>
      </c>
    </row>
    <row r="447" spans="1:71" s="3" customFormat="1" x14ac:dyDescent="0.2">
      <c r="A447" s="3" t="str">
        <f>IF(Point[DWG File Name]="","",Point[DWG File Name])</f>
        <v/>
      </c>
      <c r="B447" s="3" t="str">
        <f>IF(Point[DWG Layer Name]="","",Point[DWG Layer Name])</f>
        <v/>
      </c>
      <c r="C447" s="3" t="str">
        <f>IF(Point[DWG Handle]="","",Point[DWG Handle])</f>
        <v/>
      </c>
      <c r="D447" s="58" t="str">
        <f>IF(Point[X]="","",Point[X])</f>
        <v/>
      </c>
      <c r="E447" s="58" t="str">
        <f>IF(Point[Y]="","",Point[Y])</f>
        <v/>
      </c>
      <c r="F447" s="3" t="str">
        <f>IF(Point[Replacement Asset]="","",Point[Replacement Asset])</f>
        <v/>
      </c>
      <c r="G447" s="3" t="str">
        <f>IF(Point[Asset ID]="","",UPPER(Point[Asset ID]))</f>
        <v/>
      </c>
      <c r="H447" s="3" t="str">
        <f>IF(Point[Asset Group]="","",VLOOKUP(Point[Asset Group],asset_grp_pt,4,FALSE))</f>
        <v/>
      </c>
      <c r="I447" s="3" t="str">
        <f>IF(Point[Asset Group]="","",VLOOKUP(Point[Asset Group],asset_grp_pt,2,FALSE))</f>
        <v/>
      </c>
      <c r="J447" s="3" t="str">
        <f>IF(Point[Asset Group]="","",VLOOKUP(Point[Asset Group],asset_grp_pt,3,FALSE))</f>
        <v/>
      </c>
      <c r="K447" s="3" t="str">
        <f>IF(Point[Asset Group]="","",VLOOKUP(Point[Asset Type],type_master_list,2,FALSE))</f>
        <v/>
      </c>
      <c r="L447" s="3" t="str">
        <f>IF(Point[Asset Name]="","",PROPER(Point[Asset Name]))</f>
        <v/>
      </c>
      <c r="M447" s="11" t="str">
        <f>IF(Point[Install Date]="","",Point[Install Date])</f>
        <v/>
      </c>
      <c r="N447" s="11" t="str">
        <f>IF(Point[Note]="","",PROPER(Point[Note]))</f>
        <v/>
      </c>
      <c r="O447" s="11" t="str">
        <f>IF(Point[Resource Consent Number]="","",UPPER(Point[Resource Consent Number]))</f>
        <v/>
      </c>
      <c r="P447" s="53" t="str">
        <f>IF(Point[Asset Unit Cost]="","",Point[Asset Unit Cost])</f>
        <v/>
      </c>
      <c r="Q447" s="11" t="str">
        <f>IF(Point[Added By]="","",UPPER(Point[Added By]))</f>
        <v/>
      </c>
      <c r="R447" s="11" t="str">
        <f>IF(Point[Added Date]="","",Point[Added Date])</f>
        <v/>
      </c>
      <c r="S447" s="14" t="str">
        <f>IF(Point[Z COORD]="","",Point[Z COORD])</f>
        <v/>
      </c>
      <c r="T447" s="14" t="str">
        <f>IF(Point[Asset Description]="","",PROPER(Point[Asset Description]))</f>
        <v/>
      </c>
      <c r="U447" s="14" t="str">
        <f>IF(Point[[Artist ]]="","",PROPER(Point[[Artist ]]))</f>
        <v/>
      </c>
      <c r="V447" s="14" t="str">
        <f>IF(Point[Material Notes]="","",PROPER(Point[Material Notes]))</f>
        <v/>
      </c>
      <c r="W447" s="14" t="str">
        <f>IF(Point[Dimension Notes]="","",Point[Dimension Notes])</f>
        <v/>
      </c>
      <c r="X447" s="14" t="str">
        <f>IF(Point[List]="","",VLOOKUP(Point[Burner Number],number,2,FALSE))</f>
        <v/>
      </c>
      <c r="Y447" s="14" t="str">
        <f>IF(Point[List]="","",VLOOKUP(Point[Fuel],bbq_fuel,2,FALSE))</f>
        <v/>
      </c>
      <c r="Z447" s="14" t="str">
        <f>IF(Point[List]="","",VLOOKUP(Point[Cabinet Material],bbq_material,2,FALSE))</f>
        <v/>
      </c>
      <c r="AA447" s="14" t="str">
        <f>IF(Point[Asset Group]="","",VLOOKUP(Point[Manufacturer],manufacturer,2,FALSE))</f>
        <v/>
      </c>
      <c r="AB447" s="14" t="str">
        <f>IF(Point[Uinsex WC]="","",Point[Uinsex WC])</f>
        <v/>
      </c>
      <c r="AC447" s="14" t="str">
        <f>IF(Point[Female WC]="","",Point[Female WC])</f>
        <v/>
      </c>
      <c r="AD447" s="14" t="str">
        <f>IF(Point[Male WC]="","",Point[Male WC])</f>
        <v/>
      </c>
      <c r="AE447" s="14" t="str">
        <f>IF(Point[Urinal]="","",Point[Urinal])</f>
        <v/>
      </c>
      <c r="AF447" s="14" t="str">
        <f>IF(Point[Disabled Unisex]="","",Point[Disabled Unisex])</f>
        <v/>
      </c>
      <c r="AG447" s="14" t="str">
        <f>IF(Point[Disabled Female]="","",Point[Disabled Female])</f>
        <v/>
      </c>
      <c r="AH447" s="14" t="str">
        <f>IF(Point[Disabled Male]="","",Point[Disabled Male])</f>
        <v/>
      </c>
      <c r="AI447" s="14" t="str">
        <f>IF(Point[Asset Group]="","",VLOOKUP(Point[Handrail],yes_no,2,FALSE))</f>
        <v/>
      </c>
      <c r="AJ447" s="14" t="str">
        <f>IF(Point[Asset Group]="","",VLOOKUP(Point[Baby Changing],yes_no,2,FALSE))</f>
        <v/>
      </c>
      <c r="AK447" s="14" t="str">
        <f>IF(Point[Asset Group]="","",VLOOKUP(Point[Service Room],yes_no,2,FALSE))</f>
        <v/>
      </c>
      <c r="AL447" s="14" t="str">
        <f>IF(Point[Asset Group]="","",VLOOKUP(Point[Service Tap],service_tap,2,FALSE))</f>
        <v/>
      </c>
      <c r="AM447" s="14" t="str">
        <f>IF(Point[Asset Group]="","",VLOOKUP(Point[Heating Type],wc_heating,2,FALSE))</f>
        <v/>
      </c>
      <c r="AN447" s="14" t="str">
        <f>IF(Point[Asset Group]="","",VLOOKUP(Point[Power Supply],power_supply,2,FALSE))</f>
        <v/>
      </c>
      <c r="AO447" s="14" t="str">
        <f>IF(Point[Asset Group]="","",VLOOKUP(Point[Waste Water],waste_water,2,FALSE))</f>
        <v/>
      </c>
      <c r="AP447" s="14" t="str">
        <f>IF(Point[Asset Group]="","",VLOOKUP(Point[Furniture SubType],subdom_master_gdb,2,FALSE))</f>
        <v/>
      </c>
      <c r="AQ447" s="14" t="str">
        <f>IF(Point[Asset Group]="","",VLOOKUP(Point[Concrete Pad],yes_no,2,FALSE))</f>
        <v/>
      </c>
      <c r="AR447" s="14" t="str">
        <f>IF(Point[Asset Group]="","",VLOOKUP(Point[Material],material_master,2,FALSE))</f>
        <v/>
      </c>
      <c r="AS447" s="14" t="str">
        <f>IF(Point[Asset Group]="","",VLOOKUP(Point[Plumbing],irrigation_plumbing,2,FALSE))</f>
        <v/>
      </c>
      <c r="AT447" s="14" t="str">
        <f>IF(Point[Asset Group]="","",VLOOKUP(Point[Sprinklers],irrigation_sprinklers,2,FALSE))</f>
        <v/>
      </c>
      <c r="AU447" s="14" t="str">
        <f>IF(Point[Asset Group]="","",VLOOKUP(Point[System],irrigation_system,2,FALSE))</f>
        <v/>
      </c>
      <c r="AV447" s="14" t="str">
        <f>IF(Point[Asset Group]="","",VLOOKUP(Point[Status],irrigation_status,2,FALSE))</f>
        <v/>
      </c>
      <c r="AW447" s="11" t="str">
        <f>IF(Point[Date of manufacture]="","",Point[Date of manufacture])</f>
        <v/>
      </c>
      <c r="AX447" s="14" t="str">
        <f>IF(Point[Asset Group]="","",VLOOKUP(Point[Sign Purpose],sign_purpose,2,FALSE))</f>
        <v/>
      </c>
      <c r="AY447" s="14" t="str">
        <f>IF(Point[Asset Group]="","",VLOOKUP(Point[Sign Material],material_master,2,FALSE))</f>
        <v/>
      </c>
      <c r="AZ447" s="14" t="str">
        <f>IF(Point[Asset Group]="","",VLOOKUP(Point[Affixed To],sign_affix,2,FALSE))</f>
        <v/>
      </c>
      <c r="BA447" s="14" t="str">
        <f>IF(Point[Size HxB mm]="","",Point[Size HxB mm])</f>
        <v/>
      </c>
      <c r="BB447" s="14" t="str">
        <f>IF(Point[Height m]="","",Point[Height m])</f>
        <v/>
      </c>
      <c r="BC447" s="14" t="str">
        <f>IF(Point[Asset Group]="","",VLOOKUP(Point[Post Material],material_master,2,FALSE))</f>
        <v/>
      </c>
      <c r="BD447" s="14" t="str">
        <f>IF(Point[Asset Group]="","",VLOOKUP(Point[Post Number],number,2,FALSE))</f>
        <v/>
      </c>
      <c r="BE447" s="14" t="str">
        <f>IF(Point[Asset Group]="","",VLOOKUP(Point[Structure SubType],subdom_master_gdb,2,FALSE))</f>
        <v/>
      </c>
      <c r="BF447" s="14" t="str">
        <f>IF(Point[Area m2]="","",Point[Area m2])</f>
        <v/>
      </c>
      <c r="BG447" s="14" t="str">
        <f>IF(Point[Length m]="","",Point[Length m])</f>
        <v/>
      </c>
      <c r="BH447" s="14" t="str">
        <f>IF(Point[Width m]="","",Point[Width m])</f>
        <v/>
      </c>
      <c r="BI447" s="14" t="str">
        <f>IF(Point[Diameter m]="","",Point[Diameter m])</f>
        <v/>
      </c>
      <c r="BJ447" s="14" t="str">
        <f>IF(Point[Asset Group]="","",VLOOKUP(Point[Number of Pipes],number,2,FALSE))</f>
        <v/>
      </c>
      <c r="BK447" s="14" t="str">
        <f>IF(Point[Asset Group]="","",VLOOKUP(Point[Combined Name],2,FALSE))</f>
        <v/>
      </c>
      <c r="BL447" s="14" t="str">
        <f>IF(Point[Asset Group]="","",VLOOKUP(Point[Size Class],size_class,2,FALSE))</f>
        <v/>
      </c>
      <c r="BM447" s="14" t="str">
        <f>IF(Point[Asset Group]="","",VLOOKUP(Point[Age Class],age_class,2,FALSE))</f>
        <v/>
      </c>
      <c r="BN447" s="14" t="str">
        <f>IF(Point[Girth (cm)]="","",Point[Girth (cm)])</f>
        <v/>
      </c>
      <c r="BO447" s="14" t="str">
        <f>IF(Point[Crown Radius (m)]="","",Point[Crown Radius (m)])</f>
        <v/>
      </c>
      <c r="BP447" s="14" t="str">
        <f>IF(Point[Asset Group]="","",VLOOKUP(Point[Rooting Environment],root_enviro,2,FALSE))</f>
        <v/>
      </c>
      <c r="BQ447" s="14" t="str">
        <f>IF(Point[Asset Group]="","",VLOOKUP(Point[Tree Surround],tree_surround,2,FALSE))</f>
        <v/>
      </c>
      <c r="BR447" s="14" t="str">
        <f>IF(Point[Asset Group]="","",VLOOKUP(Point[Tree Grill],yes_no,2,FALSE))</f>
        <v/>
      </c>
      <c r="BS447" s="14" t="str">
        <f>IF(Point[Asset Group]="","",VLOOKUP(Point[Tree Location],tree_location,2,FALSE))</f>
        <v/>
      </c>
    </row>
    <row r="448" spans="1:71" s="3" customFormat="1" x14ac:dyDescent="0.2">
      <c r="A448" s="3" t="str">
        <f>IF(Point[DWG File Name]="","",Point[DWG File Name])</f>
        <v/>
      </c>
      <c r="B448" s="3" t="str">
        <f>IF(Point[DWG Layer Name]="","",Point[DWG Layer Name])</f>
        <v/>
      </c>
      <c r="C448" s="3" t="str">
        <f>IF(Point[DWG Handle]="","",Point[DWG Handle])</f>
        <v/>
      </c>
      <c r="D448" s="58" t="str">
        <f>IF(Point[X]="","",Point[X])</f>
        <v/>
      </c>
      <c r="E448" s="58" t="str">
        <f>IF(Point[Y]="","",Point[Y])</f>
        <v/>
      </c>
      <c r="F448" s="3" t="str">
        <f>IF(Point[Replacement Asset]="","",Point[Replacement Asset])</f>
        <v/>
      </c>
      <c r="G448" s="3" t="str">
        <f>IF(Point[Asset ID]="","",UPPER(Point[Asset ID]))</f>
        <v/>
      </c>
      <c r="H448" s="3" t="str">
        <f>IF(Point[Asset Group]="","",VLOOKUP(Point[Asset Group],asset_grp_pt,4,FALSE))</f>
        <v/>
      </c>
      <c r="I448" s="3" t="str">
        <f>IF(Point[Asset Group]="","",VLOOKUP(Point[Asset Group],asset_grp_pt,2,FALSE))</f>
        <v/>
      </c>
      <c r="J448" s="3" t="str">
        <f>IF(Point[Asset Group]="","",VLOOKUP(Point[Asset Group],asset_grp_pt,3,FALSE))</f>
        <v/>
      </c>
      <c r="K448" s="3" t="str">
        <f>IF(Point[Asset Group]="","",VLOOKUP(Point[Asset Type],type_master_list,2,FALSE))</f>
        <v/>
      </c>
      <c r="L448" s="3" t="str">
        <f>IF(Point[Asset Name]="","",PROPER(Point[Asset Name]))</f>
        <v/>
      </c>
      <c r="M448" s="11" t="str">
        <f>IF(Point[Install Date]="","",Point[Install Date])</f>
        <v/>
      </c>
      <c r="N448" s="11" t="str">
        <f>IF(Point[Note]="","",PROPER(Point[Note]))</f>
        <v/>
      </c>
      <c r="O448" s="11" t="str">
        <f>IF(Point[Resource Consent Number]="","",UPPER(Point[Resource Consent Number]))</f>
        <v/>
      </c>
      <c r="P448" s="53" t="str">
        <f>IF(Point[Asset Unit Cost]="","",Point[Asset Unit Cost])</f>
        <v/>
      </c>
      <c r="Q448" s="11" t="str">
        <f>IF(Point[Added By]="","",UPPER(Point[Added By]))</f>
        <v/>
      </c>
      <c r="R448" s="11" t="str">
        <f>IF(Point[Added Date]="","",Point[Added Date])</f>
        <v/>
      </c>
      <c r="S448" s="14" t="str">
        <f>IF(Point[Z COORD]="","",Point[Z COORD])</f>
        <v/>
      </c>
      <c r="T448" s="14" t="str">
        <f>IF(Point[Asset Description]="","",PROPER(Point[Asset Description]))</f>
        <v/>
      </c>
      <c r="U448" s="14" t="str">
        <f>IF(Point[[Artist ]]="","",PROPER(Point[[Artist ]]))</f>
        <v/>
      </c>
      <c r="V448" s="14" t="str">
        <f>IF(Point[Material Notes]="","",PROPER(Point[Material Notes]))</f>
        <v/>
      </c>
      <c r="W448" s="14" t="str">
        <f>IF(Point[Dimension Notes]="","",Point[Dimension Notes])</f>
        <v/>
      </c>
      <c r="X448" s="14" t="str">
        <f>IF(Point[List]="","",VLOOKUP(Point[Burner Number],number,2,FALSE))</f>
        <v/>
      </c>
      <c r="Y448" s="14" t="str">
        <f>IF(Point[List]="","",VLOOKUP(Point[Fuel],bbq_fuel,2,FALSE))</f>
        <v/>
      </c>
      <c r="Z448" s="14" t="str">
        <f>IF(Point[List]="","",VLOOKUP(Point[Cabinet Material],bbq_material,2,FALSE))</f>
        <v/>
      </c>
      <c r="AA448" s="14" t="str">
        <f>IF(Point[Asset Group]="","",VLOOKUP(Point[Manufacturer],manufacturer,2,FALSE))</f>
        <v/>
      </c>
      <c r="AB448" s="14" t="str">
        <f>IF(Point[Uinsex WC]="","",Point[Uinsex WC])</f>
        <v/>
      </c>
      <c r="AC448" s="14" t="str">
        <f>IF(Point[Female WC]="","",Point[Female WC])</f>
        <v/>
      </c>
      <c r="AD448" s="14" t="str">
        <f>IF(Point[Male WC]="","",Point[Male WC])</f>
        <v/>
      </c>
      <c r="AE448" s="14" t="str">
        <f>IF(Point[Urinal]="","",Point[Urinal])</f>
        <v/>
      </c>
      <c r="AF448" s="14" t="str">
        <f>IF(Point[Disabled Unisex]="","",Point[Disabled Unisex])</f>
        <v/>
      </c>
      <c r="AG448" s="14" t="str">
        <f>IF(Point[Disabled Female]="","",Point[Disabled Female])</f>
        <v/>
      </c>
      <c r="AH448" s="14" t="str">
        <f>IF(Point[Disabled Male]="","",Point[Disabled Male])</f>
        <v/>
      </c>
      <c r="AI448" s="14" t="str">
        <f>IF(Point[Asset Group]="","",VLOOKUP(Point[Handrail],yes_no,2,FALSE))</f>
        <v/>
      </c>
      <c r="AJ448" s="14" t="str">
        <f>IF(Point[Asset Group]="","",VLOOKUP(Point[Baby Changing],yes_no,2,FALSE))</f>
        <v/>
      </c>
      <c r="AK448" s="14" t="str">
        <f>IF(Point[Asset Group]="","",VLOOKUP(Point[Service Room],yes_no,2,FALSE))</f>
        <v/>
      </c>
      <c r="AL448" s="14" t="str">
        <f>IF(Point[Asset Group]="","",VLOOKUP(Point[Service Tap],service_tap,2,FALSE))</f>
        <v/>
      </c>
      <c r="AM448" s="14" t="str">
        <f>IF(Point[Asset Group]="","",VLOOKUP(Point[Heating Type],wc_heating,2,FALSE))</f>
        <v/>
      </c>
      <c r="AN448" s="14" t="str">
        <f>IF(Point[Asset Group]="","",VLOOKUP(Point[Power Supply],power_supply,2,FALSE))</f>
        <v/>
      </c>
      <c r="AO448" s="14" t="str">
        <f>IF(Point[Asset Group]="","",VLOOKUP(Point[Waste Water],waste_water,2,FALSE))</f>
        <v/>
      </c>
      <c r="AP448" s="14" t="str">
        <f>IF(Point[Asset Group]="","",VLOOKUP(Point[Furniture SubType],subdom_master_gdb,2,FALSE))</f>
        <v/>
      </c>
      <c r="AQ448" s="14" t="str">
        <f>IF(Point[Asset Group]="","",VLOOKUP(Point[Concrete Pad],yes_no,2,FALSE))</f>
        <v/>
      </c>
      <c r="AR448" s="14" t="str">
        <f>IF(Point[Asset Group]="","",VLOOKUP(Point[Material],material_master,2,FALSE))</f>
        <v/>
      </c>
      <c r="AS448" s="14" t="str">
        <f>IF(Point[Asset Group]="","",VLOOKUP(Point[Plumbing],irrigation_plumbing,2,FALSE))</f>
        <v/>
      </c>
      <c r="AT448" s="14" t="str">
        <f>IF(Point[Asset Group]="","",VLOOKUP(Point[Sprinklers],irrigation_sprinklers,2,FALSE))</f>
        <v/>
      </c>
      <c r="AU448" s="14" t="str">
        <f>IF(Point[Asset Group]="","",VLOOKUP(Point[System],irrigation_system,2,FALSE))</f>
        <v/>
      </c>
      <c r="AV448" s="14" t="str">
        <f>IF(Point[Asset Group]="","",VLOOKUP(Point[Status],irrigation_status,2,FALSE))</f>
        <v/>
      </c>
      <c r="AW448" s="11" t="str">
        <f>IF(Point[Date of manufacture]="","",Point[Date of manufacture])</f>
        <v/>
      </c>
      <c r="AX448" s="14" t="str">
        <f>IF(Point[Asset Group]="","",VLOOKUP(Point[Sign Purpose],sign_purpose,2,FALSE))</f>
        <v/>
      </c>
      <c r="AY448" s="14" t="str">
        <f>IF(Point[Asset Group]="","",VLOOKUP(Point[Sign Material],material_master,2,FALSE))</f>
        <v/>
      </c>
      <c r="AZ448" s="14" t="str">
        <f>IF(Point[Asset Group]="","",VLOOKUP(Point[Affixed To],sign_affix,2,FALSE))</f>
        <v/>
      </c>
      <c r="BA448" s="14" t="str">
        <f>IF(Point[Size HxB mm]="","",Point[Size HxB mm])</f>
        <v/>
      </c>
      <c r="BB448" s="14" t="str">
        <f>IF(Point[Height m]="","",Point[Height m])</f>
        <v/>
      </c>
      <c r="BC448" s="14" t="str">
        <f>IF(Point[Asset Group]="","",VLOOKUP(Point[Post Material],material_master,2,FALSE))</f>
        <v/>
      </c>
      <c r="BD448" s="14" t="str">
        <f>IF(Point[Asset Group]="","",VLOOKUP(Point[Post Number],number,2,FALSE))</f>
        <v/>
      </c>
      <c r="BE448" s="14" t="str">
        <f>IF(Point[Asset Group]="","",VLOOKUP(Point[Structure SubType],subdom_master_gdb,2,FALSE))</f>
        <v/>
      </c>
      <c r="BF448" s="14" t="str">
        <f>IF(Point[Area m2]="","",Point[Area m2])</f>
        <v/>
      </c>
      <c r="BG448" s="14" t="str">
        <f>IF(Point[Length m]="","",Point[Length m])</f>
        <v/>
      </c>
      <c r="BH448" s="14" t="str">
        <f>IF(Point[Width m]="","",Point[Width m])</f>
        <v/>
      </c>
      <c r="BI448" s="14" t="str">
        <f>IF(Point[Diameter m]="","",Point[Diameter m])</f>
        <v/>
      </c>
      <c r="BJ448" s="14" t="str">
        <f>IF(Point[Asset Group]="","",VLOOKUP(Point[Number of Pipes],number,2,FALSE))</f>
        <v/>
      </c>
      <c r="BK448" s="14" t="str">
        <f>IF(Point[Asset Group]="","",VLOOKUP(Point[Combined Name],2,FALSE))</f>
        <v/>
      </c>
      <c r="BL448" s="14" t="str">
        <f>IF(Point[Asset Group]="","",VLOOKUP(Point[Size Class],size_class,2,FALSE))</f>
        <v/>
      </c>
      <c r="BM448" s="14" t="str">
        <f>IF(Point[Asset Group]="","",VLOOKUP(Point[Age Class],age_class,2,FALSE))</f>
        <v/>
      </c>
      <c r="BN448" s="14" t="str">
        <f>IF(Point[Girth (cm)]="","",Point[Girth (cm)])</f>
        <v/>
      </c>
      <c r="BO448" s="14" t="str">
        <f>IF(Point[Crown Radius (m)]="","",Point[Crown Radius (m)])</f>
        <v/>
      </c>
      <c r="BP448" s="14" t="str">
        <f>IF(Point[Asset Group]="","",VLOOKUP(Point[Rooting Environment],root_enviro,2,FALSE))</f>
        <v/>
      </c>
      <c r="BQ448" s="14" t="str">
        <f>IF(Point[Asset Group]="","",VLOOKUP(Point[Tree Surround],tree_surround,2,FALSE))</f>
        <v/>
      </c>
      <c r="BR448" s="14" t="str">
        <f>IF(Point[Asset Group]="","",VLOOKUP(Point[Tree Grill],yes_no,2,FALSE))</f>
        <v/>
      </c>
      <c r="BS448" s="14" t="str">
        <f>IF(Point[Asset Group]="","",VLOOKUP(Point[Tree Location],tree_location,2,FALSE))</f>
        <v/>
      </c>
    </row>
    <row r="449" spans="1:71" s="3" customFormat="1" x14ac:dyDescent="0.2">
      <c r="A449" s="3" t="str">
        <f>IF(Point[DWG File Name]="","",Point[DWG File Name])</f>
        <v/>
      </c>
      <c r="B449" s="3" t="str">
        <f>IF(Point[DWG Layer Name]="","",Point[DWG Layer Name])</f>
        <v/>
      </c>
      <c r="C449" s="3" t="str">
        <f>IF(Point[DWG Handle]="","",Point[DWG Handle])</f>
        <v/>
      </c>
      <c r="D449" s="58" t="str">
        <f>IF(Point[X]="","",Point[X])</f>
        <v/>
      </c>
      <c r="E449" s="58" t="str">
        <f>IF(Point[Y]="","",Point[Y])</f>
        <v/>
      </c>
      <c r="F449" s="3" t="str">
        <f>IF(Point[Replacement Asset]="","",Point[Replacement Asset])</f>
        <v/>
      </c>
      <c r="G449" s="3" t="str">
        <f>IF(Point[Asset ID]="","",UPPER(Point[Asset ID]))</f>
        <v/>
      </c>
      <c r="H449" s="3" t="str">
        <f>IF(Point[Asset Group]="","",VLOOKUP(Point[Asset Group],asset_grp_pt,4,FALSE))</f>
        <v/>
      </c>
      <c r="I449" s="3" t="str">
        <f>IF(Point[Asset Group]="","",VLOOKUP(Point[Asset Group],asset_grp_pt,2,FALSE))</f>
        <v/>
      </c>
      <c r="J449" s="3" t="str">
        <f>IF(Point[Asset Group]="","",VLOOKUP(Point[Asset Group],asset_grp_pt,3,FALSE))</f>
        <v/>
      </c>
      <c r="K449" s="3" t="str">
        <f>IF(Point[Asset Group]="","",VLOOKUP(Point[Asset Type],type_master_list,2,FALSE))</f>
        <v/>
      </c>
      <c r="L449" s="3" t="str">
        <f>IF(Point[Asset Name]="","",PROPER(Point[Asset Name]))</f>
        <v/>
      </c>
      <c r="M449" s="11" t="str">
        <f>IF(Point[Install Date]="","",Point[Install Date])</f>
        <v/>
      </c>
      <c r="N449" s="11" t="str">
        <f>IF(Point[Note]="","",PROPER(Point[Note]))</f>
        <v/>
      </c>
      <c r="O449" s="11" t="str">
        <f>IF(Point[Resource Consent Number]="","",UPPER(Point[Resource Consent Number]))</f>
        <v/>
      </c>
      <c r="P449" s="53" t="str">
        <f>IF(Point[Asset Unit Cost]="","",Point[Asset Unit Cost])</f>
        <v/>
      </c>
      <c r="Q449" s="11" t="str">
        <f>IF(Point[Added By]="","",UPPER(Point[Added By]))</f>
        <v/>
      </c>
      <c r="R449" s="11" t="str">
        <f>IF(Point[Added Date]="","",Point[Added Date])</f>
        <v/>
      </c>
      <c r="S449" s="14" t="str">
        <f>IF(Point[Z COORD]="","",Point[Z COORD])</f>
        <v/>
      </c>
      <c r="T449" s="14" t="str">
        <f>IF(Point[Asset Description]="","",PROPER(Point[Asset Description]))</f>
        <v/>
      </c>
      <c r="U449" s="14" t="str">
        <f>IF(Point[[Artist ]]="","",PROPER(Point[[Artist ]]))</f>
        <v/>
      </c>
      <c r="V449" s="14" t="str">
        <f>IF(Point[Material Notes]="","",PROPER(Point[Material Notes]))</f>
        <v/>
      </c>
      <c r="W449" s="14" t="str">
        <f>IF(Point[Dimension Notes]="","",Point[Dimension Notes])</f>
        <v/>
      </c>
      <c r="X449" s="14" t="str">
        <f>IF(Point[List]="","",VLOOKUP(Point[Burner Number],number,2,FALSE))</f>
        <v/>
      </c>
      <c r="Y449" s="14" t="str">
        <f>IF(Point[List]="","",VLOOKUP(Point[Fuel],bbq_fuel,2,FALSE))</f>
        <v/>
      </c>
      <c r="Z449" s="14" t="str">
        <f>IF(Point[List]="","",VLOOKUP(Point[Cabinet Material],bbq_material,2,FALSE))</f>
        <v/>
      </c>
      <c r="AA449" s="14" t="str">
        <f>IF(Point[Asset Group]="","",VLOOKUP(Point[Manufacturer],manufacturer,2,FALSE))</f>
        <v/>
      </c>
      <c r="AB449" s="14" t="str">
        <f>IF(Point[Uinsex WC]="","",Point[Uinsex WC])</f>
        <v/>
      </c>
      <c r="AC449" s="14" t="str">
        <f>IF(Point[Female WC]="","",Point[Female WC])</f>
        <v/>
      </c>
      <c r="AD449" s="14" t="str">
        <f>IF(Point[Male WC]="","",Point[Male WC])</f>
        <v/>
      </c>
      <c r="AE449" s="14" t="str">
        <f>IF(Point[Urinal]="","",Point[Urinal])</f>
        <v/>
      </c>
      <c r="AF449" s="14" t="str">
        <f>IF(Point[Disabled Unisex]="","",Point[Disabled Unisex])</f>
        <v/>
      </c>
      <c r="AG449" s="14" t="str">
        <f>IF(Point[Disabled Female]="","",Point[Disabled Female])</f>
        <v/>
      </c>
      <c r="AH449" s="14" t="str">
        <f>IF(Point[Disabled Male]="","",Point[Disabled Male])</f>
        <v/>
      </c>
      <c r="AI449" s="14" t="str">
        <f>IF(Point[Asset Group]="","",VLOOKUP(Point[Handrail],yes_no,2,FALSE))</f>
        <v/>
      </c>
      <c r="AJ449" s="14" t="str">
        <f>IF(Point[Asset Group]="","",VLOOKUP(Point[Baby Changing],yes_no,2,FALSE))</f>
        <v/>
      </c>
      <c r="AK449" s="14" t="str">
        <f>IF(Point[Asset Group]="","",VLOOKUP(Point[Service Room],yes_no,2,FALSE))</f>
        <v/>
      </c>
      <c r="AL449" s="14" t="str">
        <f>IF(Point[Asset Group]="","",VLOOKUP(Point[Service Tap],service_tap,2,FALSE))</f>
        <v/>
      </c>
      <c r="AM449" s="14" t="str">
        <f>IF(Point[Asset Group]="","",VLOOKUP(Point[Heating Type],wc_heating,2,FALSE))</f>
        <v/>
      </c>
      <c r="AN449" s="14" t="str">
        <f>IF(Point[Asset Group]="","",VLOOKUP(Point[Power Supply],power_supply,2,FALSE))</f>
        <v/>
      </c>
      <c r="AO449" s="14" t="str">
        <f>IF(Point[Asset Group]="","",VLOOKUP(Point[Waste Water],waste_water,2,FALSE))</f>
        <v/>
      </c>
      <c r="AP449" s="14" t="str">
        <f>IF(Point[Asset Group]="","",VLOOKUP(Point[Furniture SubType],subdom_master_gdb,2,FALSE))</f>
        <v/>
      </c>
      <c r="AQ449" s="14" t="str">
        <f>IF(Point[Asset Group]="","",VLOOKUP(Point[Concrete Pad],yes_no,2,FALSE))</f>
        <v/>
      </c>
      <c r="AR449" s="14" t="str">
        <f>IF(Point[Asset Group]="","",VLOOKUP(Point[Material],material_master,2,FALSE))</f>
        <v/>
      </c>
      <c r="AS449" s="14" t="str">
        <f>IF(Point[Asset Group]="","",VLOOKUP(Point[Plumbing],irrigation_plumbing,2,FALSE))</f>
        <v/>
      </c>
      <c r="AT449" s="14" t="str">
        <f>IF(Point[Asset Group]="","",VLOOKUP(Point[Sprinklers],irrigation_sprinklers,2,FALSE))</f>
        <v/>
      </c>
      <c r="AU449" s="14" t="str">
        <f>IF(Point[Asset Group]="","",VLOOKUP(Point[System],irrigation_system,2,FALSE))</f>
        <v/>
      </c>
      <c r="AV449" s="14" t="str">
        <f>IF(Point[Asset Group]="","",VLOOKUP(Point[Status],irrigation_status,2,FALSE))</f>
        <v/>
      </c>
      <c r="AW449" s="11" t="str">
        <f>IF(Point[Date of manufacture]="","",Point[Date of manufacture])</f>
        <v/>
      </c>
      <c r="AX449" s="14" t="str">
        <f>IF(Point[Asset Group]="","",VLOOKUP(Point[Sign Purpose],sign_purpose,2,FALSE))</f>
        <v/>
      </c>
      <c r="AY449" s="14" t="str">
        <f>IF(Point[Asset Group]="","",VLOOKUP(Point[Sign Material],material_master,2,FALSE))</f>
        <v/>
      </c>
      <c r="AZ449" s="14" t="str">
        <f>IF(Point[Asset Group]="","",VLOOKUP(Point[Affixed To],sign_affix,2,FALSE))</f>
        <v/>
      </c>
      <c r="BA449" s="14" t="str">
        <f>IF(Point[Size HxB mm]="","",Point[Size HxB mm])</f>
        <v/>
      </c>
      <c r="BB449" s="14" t="str">
        <f>IF(Point[Height m]="","",Point[Height m])</f>
        <v/>
      </c>
      <c r="BC449" s="14" t="str">
        <f>IF(Point[Asset Group]="","",VLOOKUP(Point[Post Material],material_master,2,FALSE))</f>
        <v/>
      </c>
      <c r="BD449" s="14" t="str">
        <f>IF(Point[Asset Group]="","",VLOOKUP(Point[Post Number],number,2,FALSE))</f>
        <v/>
      </c>
      <c r="BE449" s="14" t="str">
        <f>IF(Point[Asset Group]="","",VLOOKUP(Point[Structure SubType],subdom_master_gdb,2,FALSE))</f>
        <v/>
      </c>
      <c r="BF449" s="14" t="str">
        <f>IF(Point[Area m2]="","",Point[Area m2])</f>
        <v/>
      </c>
      <c r="BG449" s="14" t="str">
        <f>IF(Point[Length m]="","",Point[Length m])</f>
        <v/>
      </c>
      <c r="BH449" s="14" t="str">
        <f>IF(Point[Width m]="","",Point[Width m])</f>
        <v/>
      </c>
      <c r="BI449" s="14" t="str">
        <f>IF(Point[Diameter m]="","",Point[Diameter m])</f>
        <v/>
      </c>
      <c r="BJ449" s="14" t="str">
        <f>IF(Point[Asset Group]="","",VLOOKUP(Point[Number of Pipes],number,2,FALSE))</f>
        <v/>
      </c>
      <c r="BK449" s="14" t="str">
        <f>IF(Point[Asset Group]="","",VLOOKUP(Point[Combined Name],2,FALSE))</f>
        <v/>
      </c>
      <c r="BL449" s="14" t="str">
        <f>IF(Point[Asset Group]="","",VLOOKUP(Point[Size Class],size_class,2,FALSE))</f>
        <v/>
      </c>
      <c r="BM449" s="14" t="str">
        <f>IF(Point[Asset Group]="","",VLOOKUP(Point[Age Class],age_class,2,FALSE))</f>
        <v/>
      </c>
      <c r="BN449" s="14" t="str">
        <f>IF(Point[Girth (cm)]="","",Point[Girth (cm)])</f>
        <v/>
      </c>
      <c r="BO449" s="14" t="str">
        <f>IF(Point[Crown Radius (m)]="","",Point[Crown Radius (m)])</f>
        <v/>
      </c>
      <c r="BP449" s="14" t="str">
        <f>IF(Point[Asset Group]="","",VLOOKUP(Point[Rooting Environment],root_enviro,2,FALSE))</f>
        <v/>
      </c>
      <c r="BQ449" s="14" t="str">
        <f>IF(Point[Asset Group]="","",VLOOKUP(Point[Tree Surround],tree_surround,2,FALSE))</f>
        <v/>
      </c>
      <c r="BR449" s="14" t="str">
        <f>IF(Point[Asset Group]="","",VLOOKUP(Point[Tree Grill],yes_no,2,FALSE))</f>
        <v/>
      </c>
      <c r="BS449" s="14" t="str">
        <f>IF(Point[Asset Group]="","",VLOOKUP(Point[Tree Location],tree_location,2,FALSE))</f>
        <v/>
      </c>
    </row>
    <row r="450" spans="1:71" s="3" customFormat="1" x14ac:dyDescent="0.2">
      <c r="A450" s="3" t="str">
        <f>IF(Point[DWG File Name]="","",Point[DWG File Name])</f>
        <v/>
      </c>
      <c r="B450" s="3" t="str">
        <f>IF(Point[DWG Layer Name]="","",Point[DWG Layer Name])</f>
        <v/>
      </c>
      <c r="C450" s="3" t="str">
        <f>IF(Point[DWG Handle]="","",Point[DWG Handle])</f>
        <v/>
      </c>
      <c r="D450" s="58" t="str">
        <f>IF(Point[X]="","",Point[X])</f>
        <v/>
      </c>
      <c r="E450" s="58" t="str">
        <f>IF(Point[Y]="","",Point[Y])</f>
        <v/>
      </c>
      <c r="F450" s="3" t="str">
        <f>IF(Point[Replacement Asset]="","",Point[Replacement Asset])</f>
        <v/>
      </c>
      <c r="G450" s="3" t="str">
        <f>IF(Point[Asset ID]="","",UPPER(Point[Asset ID]))</f>
        <v/>
      </c>
      <c r="H450" s="3" t="str">
        <f>IF(Point[Asset Group]="","",VLOOKUP(Point[Asset Group],asset_grp_pt,4,FALSE))</f>
        <v/>
      </c>
      <c r="I450" s="3" t="str">
        <f>IF(Point[Asset Group]="","",VLOOKUP(Point[Asset Group],asset_grp_pt,2,FALSE))</f>
        <v/>
      </c>
      <c r="J450" s="3" t="str">
        <f>IF(Point[Asset Group]="","",VLOOKUP(Point[Asset Group],asset_grp_pt,3,FALSE))</f>
        <v/>
      </c>
      <c r="K450" s="3" t="str">
        <f>IF(Point[Asset Group]="","",VLOOKUP(Point[Asset Type],type_master_list,2,FALSE))</f>
        <v/>
      </c>
      <c r="L450" s="3" t="str">
        <f>IF(Point[Asset Name]="","",PROPER(Point[Asset Name]))</f>
        <v/>
      </c>
      <c r="M450" s="11" t="str">
        <f>IF(Point[Install Date]="","",Point[Install Date])</f>
        <v/>
      </c>
      <c r="N450" s="11" t="str">
        <f>IF(Point[Note]="","",PROPER(Point[Note]))</f>
        <v/>
      </c>
      <c r="O450" s="11" t="str">
        <f>IF(Point[Resource Consent Number]="","",UPPER(Point[Resource Consent Number]))</f>
        <v/>
      </c>
      <c r="P450" s="53" t="str">
        <f>IF(Point[Asset Unit Cost]="","",Point[Asset Unit Cost])</f>
        <v/>
      </c>
      <c r="Q450" s="11" t="str">
        <f>IF(Point[Added By]="","",UPPER(Point[Added By]))</f>
        <v/>
      </c>
      <c r="R450" s="11" t="str">
        <f>IF(Point[Added Date]="","",Point[Added Date])</f>
        <v/>
      </c>
      <c r="S450" s="14" t="str">
        <f>IF(Point[Z COORD]="","",Point[Z COORD])</f>
        <v/>
      </c>
      <c r="T450" s="14" t="str">
        <f>IF(Point[Asset Description]="","",PROPER(Point[Asset Description]))</f>
        <v/>
      </c>
      <c r="U450" s="14" t="str">
        <f>IF(Point[[Artist ]]="","",PROPER(Point[[Artist ]]))</f>
        <v/>
      </c>
      <c r="V450" s="14" t="str">
        <f>IF(Point[Material Notes]="","",PROPER(Point[Material Notes]))</f>
        <v/>
      </c>
      <c r="W450" s="14" t="str">
        <f>IF(Point[Dimension Notes]="","",Point[Dimension Notes])</f>
        <v/>
      </c>
      <c r="X450" s="14" t="str">
        <f>IF(Point[List]="","",VLOOKUP(Point[Burner Number],number,2,FALSE))</f>
        <v/>
      </c>
      <c r="Y450" s="14" t="str">
        <f>IF(Point[List]="","",VLOOKUP(Point[Fuel],bbq_fuel,2,FALSE))</f>
        <v/>
      </c>
      <c r="Z450" s="14" t="str">
        <f>IF(Point[List]="","",VLOOKUP(Point[Cabinet Material],bbq_material,2,FALSE))</f>
        <v/>
      </c>
      <c r="AA450" s="14" t="str">
        <f>IF(Point[Asset Group]="","",VLOOKUP(Point[Manufacturer],manufacturer,2,FALSE))</f>
        <v/>
      </c>
      <c r="AB450" s="14" t="str">
        <f>IF(Point[Uinsex WC]="","",Point[Uinsex WC])</f>
        <v/>
      </c>
      <c r="AC450" s="14" t="str">
        <f>IF(Point[Female WC]="","",Point[Female WC])</f>
        <v/>
      </c>
      <c r="AD450" s="14" t="str">
        <f>IF(Point[Male WC]="","",Point[Male WC])</f>
        <v/>
      </c>
      <c r="AE450" s="14" t="str">
        <f>IF(Point[Urinal]="","",Point[Urinal])</f>
        <v/>
      </c>
      <c r="AF450" s="14" t="str">
        <f>IF(Point[Disabled Unisex]="","",Point[Disabled Unisex])</f>
        <v/>
      </c>
      <c r="AG450" s="14" t="str">
        <f>IF(Point[Disabled Female]="","",Point[Disabled Female])</f>
        <v/>
      </c>
      <c r="AH450" s="14" t="str">
        <f>IF(Point[Disabled Male]="","",Point[Disabled Male])</f>
        <v/>
      </c>
      <c r="AI450" s="14" t="str">
        <f>IF(Point[Asset Group]="","",VLOOKUP(Point[Handrail],yes_no,2,FALSE))</f>
        <v/>
      </c>
      <c r="AJ450" s="14" t="str">
        <f>IF(Point[Asset Group]="","",VLOOKUP(Point[Baby Changing],yes_no,2,FALSE))</f>
        <v/>
      </c>
      <c r="AK450" s="14" t="str">
        <f>IF(Point[Asset Group]="","",VLOOKUP(Point[Service Room],yes_no,2,FALSE))</f>
        <v/>
      </c>
      <c r="AL450" s="14" t="str">
        <f>IF(Point[Asset Group]="","",VLOOKUP(Point[Service Tap],service_tap,2,FALSE))</f>
        <v/>
      </c>
      <c r="AM450" s="14" t="str">
        <f>IF(Point[Asset Group]="","",VLOOKUP(Point[Heating Type],wc_heating,2,FALSE))</f>
        <v/>
      </c>
      <c r="AN450" s="14" t="str">
        <f>IF(Point[Asset Group]="","",VLOOKUP(Point[Power Supply],power_supply,2,FALSE))</f>
        <v/>
      </c>
      <c r="AO450" s="14" t="str">
        <f>IF(Point[Asset Group]="","",VLOOKUP(Point[Waste Water],waste_water,2,FALSE))</f>
        <v/>
      </c>
      <c r="AP450" s="14" t="str">
        <f>IF(Point[Asset Group]="","",VLOOKUP(Point[Furniture SubType],subdom_master_gdb,2,FALSE))</f>
        <v/>
      </c>
      <c r="AQ450" s="14" t="str">
        <f>IF(Point[Asset Group]="","",VLOOKUP(Point[Concrete Pad],yes_no,2,FALSE))</f>
        <v/>
      </c>
      <c r="AR450" s="14" t="str">
        <f>IF(Point[Asset Group]="","",VLOOKUP(Point[Material],material_master,2,FALSE))</f>
        <v/>
      </c>
      <c r="AS450" s="14" t="str">
        <f>IF(Point[Asset Group]="","",VLOOKUP(Point[Plumbing],irrigation_plumbing,2,FALSE))</f>
        <v/>
      </c>
      <c r="AT450" s="14" t="str">
        <f>IF(Point[Asset Group]="","",VLOOKUP(Point[Sprinklers],irrigation_sprinklers,2,FALSE))</f>
        <v/>
      </c>
      <c r="AU450" s="14" t="str">
        <f>IF(Point[Asset Group]="","",VLOOKUP(Point[System],irrigation_system,2,FALSE))</f>
        <v/>
      </c>
      <c r="AV450" s="14" t="str">
        <f>IF(Point[Asset Group]="","",VLOOKUP(Point[Status],irrigation_status,2,FALSE))</f>
        <v/>
      </c>
      <c r="AW450" s="11" t="str">
        <f>IF(Point[Date of manufacture]="","",Point[Date of manufacture])</f>
        <v/>
      </c>
      <c r="AX450" s="14" t="str">
        <f>IF(Point[Asset Group]="","",VLOOKUP(Point[Sign Purpose],sign_purpose,2,FALSE))</f>
        <v/>
      </c>
      <c r="AY450" s="14" t="str">
        <f>IF(Point[Asset Group]="","",VLOOKUP(Point[Sign Material],material_master,2,FALSE))</f>
        <v/>
      </c>
      <c r="AZ450" s="14" t="str">
        <f>IF(Point[Asset Group]="","",VLOOKUP(Point[Affixed To],sign_affix,2,FALSE))</f>
        <v/>
      </c>
      <c r="BA450" s="14" t="str">
        <f>IF(Point[Size HxB mm]="","",Point[Size HxB mm])</f>
        <v/>
      </c>
      <c r="BB450" s="14" t="str">
        <f>IF(Point[Height m]="","",Point[Height m])</f>
        <v/>
      </c>
      <c r="BC450" s="14" t="str">
        <f>IF(Point[Asset Group]="","",VLOOKUP(Point[Post Material],material_master,2,FALSE))</f>
        <v/>
      </c>
      <c r="BD450" s="14" t="str">
        <f>IF(Point[Asset Group]="","",VLOOKUP(Point[Post Number],number,2,FALSE))</f>
        <v/>
      </c>
      <c r="BE450" s="14" t="str">
        <f>IF(Point[Asset Group]="","",VLOOKUP(Point[Structure SubType],subdom_master_gdb,2,FALSE))</f>
        <v/>
      </c>
      <c r="BF450" s="14" t="str">
        <f>IF(Point[Area m2]="","",Point[Area m2])</f>
        <v/>
      </c>
      <c r="BG450" s="14" t="str">
        <f>IF(Point[Length m]="","",Point[Length m])</f>
        <v/>
      </c>
      <c r="BH450" s="14" t="str">
        <f>IF(Point[Width m]="","",Point[Width m])</f>
        <v/>
      </c>
      <c r="BI450" s="14" t="str">
        <f>IF(Point[Diameter m]="","",Point[Diameter m])</f>
        <v/>
      </c>
      <c r="BJ450" s="14" t="str">
        <f>IF(Point[Asset Group]="","",VLOOKUP(Point[Number of Pipes],number,2,FALSE))</f>
        <v/>
      </c>
      <c r="BK450" s="14" t="str">
        <f>IF(Point[Asset Group]="","",VLOOKUP(Point[Combined Name],2,FALSE))</f>
        <v/>
      </c>
      <c r="BL450" s="14" t="str">
        <f>IF(Point[Asset Group]="","",VLOOKUP(Point[Size Class],size_class,2,FALSE))</f>
        <v/>
      </c>
      <c r="BM450" s="14" t="str">
        <f>IF(Point[Asset Group]="","",VLOOKUP(Point[Age Class],age_class,2,FALSE))</f>
        <v/>
      </c>
      <c r="BN450" s="14" t="str">
        <f>IF(Point[Girth (cm)]="","",Point[Girth (cm)])</f>
        <v/>
      </c>
      <c r="BO450" s="14" t="str">
        <f>IF(Point[Crown Radius (m)]="","",Point[Crown Radius (m)])</f>
        <v/>
      </c>
      <c r="BP450" s="14" t="str">
        <f>IF(Point[Asset Group]="","",VLOOKUP(Point[Rooting Environment],root_enviro,2,FALSE))</f>
        <v/>
      </c>
      <c r="BQ450" s="14" t="str">
        <f>IF(Point[Asset Group]="","",VLOOKUP(Point[Tree Surround],tree_surround,2,FALSE))</f>
        <v/>
      </c>
      <c r="BR450" s="14" t="str">
        <f>IF(Point[Asset Group]="","",VLOOKUP(Point[Tree Grill],yes_no,2,FALSE))</f>
        <v/>
      </c>
      <c r="BS450" s="14" t="str">
        <f>IF(Point[Asset Group]="","",VLOOKUP(Point[Tree Location],tree_location,2,FALSE))</f>
        <v/>
      </c>
    </row>
    <row r="451" spans="1:71" s="3" customFormat="1" x14ac:dyDescent="0.2">
      <c r="A451" s="3" t="str">
        <f>IF(Point[DWG File Name]="","",Point[DWG File Name])</f>
        <v/>
      </c>
      <c r="B451" s="3" t="str">
        <f>IF(Point[DWG Layer Name]="","",Point[DWG Layer Name])</f>
        <v/>
      </c>
      <c r="C451" s="3" t="str">
        <f>IF(Point[DWG Handle]="","",Point[DWG Handle])</f>
        <v/>
      </c>
      <c r="D451" s="58" t="str">
        <f>IF(Point[X]="","",Point[X])</f>
        <v/>
      </c>
      <c r="E451" s="58" t="str">
        <f>IF(Point[Y]="","",Point[Y])</f>
        <v/>
      </c>
      <c r="F451" s="3" t="str">
        <f>IF(Point[Replacement Asset]="","",Point[Replacement Asset])</f>
        <v/>
      </c>
      <c r="G451" s="3" t="str">
        <f>IF(Point[Asset ID]="","",UPPER(Point[Asset ID]))</f>
        <v/>
      </c>
      <c r="H451" s="3" t="str">
        <f>IF(Point[Asset Group]="","",VLOOKUP(Point[Asset Group],asset_grp_pt,4,FALSE))</f>
        <v/>
      </c>
      <c r="I451" s="3" t="str">
        <f>IF(Point[Asset Group]="","",VLOOKUP(Point[Asset Group],asset_grp_pt,2,FALSE))</f>
        <v/>
      </c>
      <c r="J451" s="3" t="str">
        <f>IF(Point[Asset Group]="","",VLOOKUP(Point[Asset Group],asset_grp_pt,3,FALSE))</f>
        <v/>
      </c>
      <c r="K451" s="3" t="str">
        <f>IF(Point[Asset Group]="","",VLOOKUP(Point[Asset Type],type_master_list,2,FALSE))</f>
        <v/>
      </c>
      <c r="L451" s="3" t="str">
        <f>IF(Point[Asset Name]="","",PROPER(Point[Asset Name]))</f>
        <v/>
      </c>
      <c r="M451" s="11" t="str">
        <f>IF(Point[Install Date]="","",Point[Install Date])</f>
        <v/>
      </c>
      <c r="N451" s="11" t="str">
        <f>IF(Point[Note]="","",PROPER(Point[Note]))</f>
        <v/>
      </c>
      <c r="O451" s="11" t="str">
        <f>IF(Point[Resource Consent Number]="","",UPPER(Point[Resource Consent Number]))</f>
        <v/>
      </c>
      <c r="P451" s="53" t="str">
        <f>IF(Point[Asset Unit Cost]="","",Point[Asset Unit Cost])</f>
        <v/>
      </c>
      <c r="Q451" s="11" t="str">
        <f>IF(Point[Added By]="","",UPPER(Point[Added By]))</f>
        <v/>
      </c>
      <c r="R451" s="11" t="str">
        <f>IF(Point[Added Date]="","",Point[Added Date])</f>
        <v/>
      </c>
      <c r="S451" s="14" t="str">
        <f>IF(Point[Z COORD]="","",Point[Z COORD])</f>
        <v/>
      </c>
      <c r="T451" s="14" t="str">
        <f>IF(Point[Asset Description]="","",PROPER(Point[Asset Description]))</f>
        <v/>
      </c>
      <c r="U451" s="14" t="str">
        <f>IF(Point[[Artist ]]="","",PROPER(Point[[Artist ]]))</f>
        <v/>
      </c>
      <c r="V451" s="14" t="str">
        <f>IF(Point[Material Notes]="","",PROPER(Point[Material Notes]))</f>
        <v/>
      </c>
      <c r="W451" s="14" t="str">
        <f>IF(Point[Dimension Notes]="","",Point[Dimension Notes])</f>
        <v/>
      </c>
      <c r="X451" s="14" t="str">
        <f>IF(Point[List]="","",VLOOKUP(Point[Burner Number],number,2,FALSE))</f>
        <v/>
      </c>
      <c r="Y451" s="14" t="str">
        <f>IF(Point[List]="","",VLOOKUP(Point[Fuel],bbq_fuel,2,FALSE))</f>
        <v/>
      </c>
      <c r="Z451" s="14" t="str">
        <f>IF(Point[List]="","",VLOOKUP(Point[Cabinet Material],bbq_material,2,FALSE))</f>
        <v/>
      </c>
      <c r="AA451" s="14" t="str">
        <f>IF(Point[Asset Group]="","",VLOOKUP(Point[Manufacturer],manufacturer,2,FALSE))</f>
        <v/>
      </c>
      <c r="AB451" s="14" t="str">
        <f>IF(Point[Uinsex WC]="","",Point[Uinsex WC])</f>
        <v/>
      </c>
      <c r="AC451" s="14" t="str">
        <f>IF(Point[Female WC]="","",Point[Female WC])</f>
        <v/>
      </c>
      <c r="AD451" s="14" t="str">
        <f>IF(Point[Male WC]="","",Point[Male WC])</f>
        <v/>
      </c>
      <c r="AE451" s="14" t="str">
        <f>IF(Point[Urinal]="","",Point[Urinal])</f>
        <v/>
      </c>
      <c r="AF451" s="14" t="str">
        <f>IF(Point[Disabled Unisex]="","",Point[Disabled Unisex])</f>
        <v/>
      </c>
      <c r="AG451" s="14" t="str">
        <f>IF(Point[Disabled Female]="","",Point[Disabled Female])</f>
        <v/>
      </c>
      <c r="AH451" s="14" t="str">
        <f>IF(Point[Disabled Male]="","",Point[Disabled Male])</f>
        <v/>
      </c>
      <c r="AI451" s="14" t="str">
        <f>IF(Point[Asset Group]="","",VLOOKUP(Point[Handrail],yes_no,2,FALSE))</f>
        <v/>
      </c>
      <c r="AJ451" s="14" t="str">
        <f>IF(Point[Asset Group]="","",VLOOKUP(Point[Baby Changing],yes_no,2,FALSE))</f>
        <v/>
      </c>
      <c r="AK451" s="14" t="str">
        <f>IF(Point[Asset Group]="","",VLOOKUP(Point[Service Room],yes_no,2,FALSE))</f>
        <v/>
      </c>
      <c r="AL451" s="14" t="str">
        <f>IF(Point[Asset Group]="","",VLOOKUP(Point[Service Tap],service_tap,2,FALSE))</f>
        <v/>
      </c>
      <c r="AM451" s="14" t="str">
        <f>IF(Point[Asset Group]="","",VLOOKUP(Point[Heating Type],wc_heating,2,FALSE))</f>
        <v/>
      </c>
      <c r="AN451" s="14" t="str">
        <f>IF(Point[Asset Group]="","",VLOOKUP(Point[Power Supply],power_supply,2,FALSE))</f>
        <v/>
      </c>
      <c r="AO451" s="14" t="str">
        <f>IF(Point[Asset Group]="","",VLOOKUP(Point[Waste Water],waste_water,2,FALSE))</f>
        <v/>
      </c>
      <c r="AP451" s="14" t="str">
        <f>IF(Point[Asset Group]="","",VLOOKUP(Point[Furniture SubType],subdom_master_gdb,2,FALSE))</f>
        <v/>
      </c>
      <c r="AQ451" s="14" t="str">
        <f>IF(Point[Asset Group]="","",VLOOKUP(Point[Concrete Pad],yes_no,2,FALSE))</f>
        <v/>
      </c>
      <c r="AR451" s="14" t="str">
        <f>IF(Point[Asset Group]="","",VLOOKUP(Point[Material],material_master,2,FALSE))</f>
        <v/>
      </c>
      <c r="AS451" s="14" t="str">
        <f>IF(Point[Asset Group]="","",VLOOKUP(Point[Plumbing],irrigation_plumbing,2,FALSE))</f>
        <v/>
      </c>
      <c r="AT451" s="14" t="str">
        <f>IF(Point[Asset Group]="","",VLOOKUP(Point[Sprinklers],irrigation_sprinklers,2,FALSE))</f>
        <v/>
      </c>
      <c r="AU451" s="14" t="str">
        <f>IF(Point[Asset Group]="","",VLOOKUP(Point[System],irrigation_system,2,FALSE))</f>
        <v/>
      </c>
      <c r="AV451" s="14" t="str">
        <f>IF(Point[Asset Group]="","",VLOOKUP(Point[Status],irrigation_status,2,FALSE))</f>
        <v/>
      </c>
      <c r="AW451" s="11" t="str">
        <f>IF(Point[Date of manufacture]="","",Point[Date of manufacture])</f>
        <v/>
      </c>
      <c r="AX451" s="14" t="str">
        <f>IF(Point[Asset Group]="","",VLOOKUP(Point[Sign Purpose],sign_purpose,2,FALSE))</f>
        <v/>
      </c>
      <c r="AY451" s="14" t="str">
        <f>IF(Point[Asset Group]="","",VLOOKUP(Point[Sign Material],material_master,2,FALSE))</f>
        <v/>
      </c>
      <c r="AZ451" s="14" t="str">
        <f>IF(Point[Asset Group]="","",VLOOKUP(Point[Affixed To],sign_affix,2,FALSE))</f>
        <v/>
      </c>
      <c r="BA451" s="14" t="str">
        <f>IF(Point[Size HxB mm]="","",Point[Size HxB mm])</f>
        <v/>
      </c>
      <c r="BB451" s="14" t="str">
        <f>IF(Point[Height m]="","",Point[Height m])</f>
        <v/>
      </c>
      <c r="BC451" s="14" t="str">
        <f>IF(Point[Asset Group]="","",VLOOKUP(Point[Post Material],material_master,2,FALSE))</f>
        <v/>
      </c>
      <c r="BD451" s="14" t="str">
        <f>IF(Point[Asset Group]="","",VLOOKUP(Point[Post Number],number,2,FALSE))</f>
        <v/>
      </c>
      <c r="BE451" s="14" t="str">
        <f>IF(Point[Asset Group]="","",VLOOKUP(Point[Structure SubType],subdom_master_gdb,2,FALSE))</f>
        <v/>
      </c>
      <c r="BF451" s="14" t="str">
        <f>IF(Point[Area m2]="","",Point[Area m2])</f>
        <v/>
      </c>
      <c r="BG451" s="14" t="str">
        <f>IF(Point[Length m]="","",Point[Length m])</f>
        <v/>
      </c>
      <c r="BH451" s="14" t="str">
        <f>IF(Point[Width m]="","",Point[Width m])</f>
        <v/>
      </c>
      <c r="BI451" s="14" t="str">
        <f>IF(Point[Diameter m]="","",Point[Diameter m])</f>
        <v/>
      </c>
      <c r="BJ451" s="14" t="str">
        <f>IF(Point[Asset Group]="","",VLOOKUP(Point[Number of Pipes],number,2,FALSE))</f>
        <v/>
      </c>
      <c r="BK451" s="14" t="str">
        <f>IF(Point[Asset Group]="","",VLOOKUP(Point[Combined Name],2,FALSE))</f>
        <v/>
      </c>
      <c r="BL451" s="14" t="str">
        <f>IF(Point[Asset Group]="","",VLOOKUP(Point[Size Class],size_class,2,FALSE))</f>
        <v/>
      </c>
      <c r="BM451" s="14" t="str">
        <f>IF(Point[Asset Group]="","",VLOOKUP(Point[Age Class],age_class,2,FALSE))</f>
        <v/>
      </c>
      <c r="BN451" s="14" t="str">
        <f>IF(Point[Girth (cm)]="","",Point[Girth (cm)])</f>
        <v/>
      </c>
      <c r="BO451" s="14" t="str">
        <f>IF(Point[Crown Radius (m)]="","",Point[Crown Radius (m)])</f>
        <v/>
      </c>
      <c r="BP451" s="14" t="str">
        <f>IF(Point[Asset Group]="","",VLOOKUP(Point[Rooting Environment],root_enviro,2,FALSE))</f>
        <v/>
      </c>
      <c r="BQ451" s="14" t="str">
        <f>IF(Point[Asset Group]="","",VLOOKUP(Point[Tree Surround],tree_surround,2,FALSE))</f>
        <v/>
      </c>
      <c r="BR451" s="14" t="str">
        <f>IF(Point[Asset Group]="","",VLOOKUP(Point[Tree Grill],yes_no,2,FALSE))</f>
        <v/>
      </c>
      <c r="BS451" s="14" t="str">
        <f>IF(Point[Asset Group]="","",VLOOKUP(Point[Tree Location],tree_location,2,FALSE))</f>
        <v/>
      </c>
    </row>
    <row r="452" spans="1:71" s="3" customFormat="1" x14ac:dyDescent="0.2">
      <c r="A452" s="3" t="str">
        <f>IF(Point[DWG File Name]="","",Point[DWG File Name])</f>
        <v/>
      </c>
      <c r="B452" s="3" t="str">
        <f>IF(Point[DWG Layer Name]="","",Point[DWG Layer Name])</f>
        <v/>
      </c>
      <c r="C452" s="3" t="str">
        <f>IF(Point[DWG Handle]="","",Point[DWG Handle])</f>
        <v/>
      </c>
      <c r="D452" s="58" t="str">
        <f>IF(Point[X]="","",Point[X])</f>
        <v/>
      </c>
      <c r="E452" s="58" t="str">
        <f>IF(Point[Y]="","",Point[Y])</f>
        <v/>
      </c>
      <c r="F452" s="3" t="str">
        <f>IF(Point[Replacement Asset]="","",Point[Replacement Asset])</f>
        <v/>
      </c>
      <c r="G452" s="3" t="str">
        <f>IF(Point[Asset ID]="","",UPPER(Point[Asset ID]))</f>
        <v/>
      </c>
      <c r="H452" s="3" t="str">
        <f>IF(Point[Asset Group]="","",VLOOKUP(Point[Asset Group],asset_grp_pt,4,FALSE))</f>
        <v/>
      </c>
      <c r="I452" s="3" t="str">
        <f>IF(Point[Asset Group]="","",VLOOKUP(Point[Asset Group],asset_grp_pt,2,FALSE))</f>
        <v/>
      </c>
      <c r="J452" s="3" t="str">
        <f>IF(Point[Asset Group]="","",VLOOKUP(Point[Asset Group],asset_grp_pt,3,FALSE))</f>
        <v/>
      </c>
      <c r="K452" s="3" t="str">
        <f>IF(Point[Asset Group]="","",VLOOKUP(Point[Asset Type],type_master_list,2,FALSE))</f>
        <v/>
      </c>
      <c r="L452" s="3" t="str">
        <f>IF(Point[Asset Name]="","",PROPER(Point[Asset Name]))</f>
        <v/>
      </c>
      <c r="M452" s="11" t="str">
        <f>IF(Point[Install Date]="","",Point[Install Date])</f>
        <v/>
      </c>
      <c r="N452" s="11" t="str">
        <f>IF(Point[Note]="","",PROPER(Point[Note]))</f>
        <v/>
      </c>
      <c r="O452" s="11" t="str">
        <f>IF(Point[Resource Consent Number]="","",UPPER(Point[Resource Consent Number]))</f>
        <v/>
      </c>
      <c r="P452" s="53" t="str">
        <f>IF(Point[Asset Unit Cost]="","",Point[Asset Unit Cost])</f>
        <v/>
      </c>
      <c r="Q452" s="11" t="str">
        <f>IF(Point[Added By]="","",UPPER(Point[Added By]))</f>
        <v/>
      </c>
      <c r="R452" s="11" t="str">
        <f>IF(Point[Added Date]="","",Point[Added Date])</f>
        <v/>
      </c>
      <c r="S452" s="14" t="str">
        <f>IF(Point[Z COORD]="","",Point[Z COORD])</f>
        <v/>
      </c>
      <c r="T452" s="14" t="str">
        <f>IF(Point[Asset Description]="","",PROPER(Point[Asset Description]))</f>
        <v/>
      </c>
      <c r="U452" s="14" t="str">
        <f>IF(Point[[Artist ]]="","",PROPER(Point[[Artist ]]))</f>
        <v/>
      </c>
      <c r="V452" s="14" t="str">
        <f>IF(Point[Material Notes]="","",PROPER(Point[Material Notes]))</f>
        <v/>
      </c>
      <c r="W452" s="14" t="str">
        <f>IF(Point[Dimension Notes]="","",Point[Dimension Notes])</f>
        <v/>
      </c>
      <c r="X452" s="14" t="str">
        <f>IF(Point[List]="","",VLOOKUP(Point[Burner Number],number,2,FALSE))</f>
        <v/>
      </c>
      <c r="Y452" s="14" t="str">
        <f>IF(Point[List]="","",VLOOKUP(Point[Fuel],bbq_fuel,2,FALSE))</f>
        <v/>
      </c>
      <c r="Z452" s="14" t="str">
        <f>IF(Point[List]="","",VLOOKUP(Point[Cabinet Material],bbq_material,2,FALSE))</f>
        <v/>
      </c>
      <c r="AA452" s="14" t="str">
        <f>IF(Point[Asset Group]="","",VLOOKUP(Point[Manufacturer],manufacturer,2,FALSE))</f>
        <v/>
      </c>
      <c r="AB452" s="14" t="str">
        <f>IF(Point[Uinsex WC]="","",Point[Uinsex WC])</f>
        <v/>
      </c>
      <c r="AC452" s="14" t="str">
        <f>IF(Point[Female WC]="","",Point[Female WC])</f>
        <v/>
      </c>
      <c r="AD452" s="14" t="str">
        <f>IF(Point[Male WC]="","",Point[Male WC])</f>
        <v/>
      </c>
      <c r="AE452" s="14" t="str">
        <f>IF(Point[Urinal]="","",Point[Urinal])</f>
        <v/>
      </c>
      <c r="AF452" s="14" t="str">
        <f>IF(Point[Disabled Unisex]="","",Point[Disabled Unisex])</f>
        <v/>
      </c>
      <c r="AG452" s="14" t="str">
        <f>IF(Point[Disabled Female]="","",Point[Disabled Female])</f>
        <v/>
      </c>
      <c r="AH452" s="14" t="str">
        <f>IF(Point[Disabled Male]="","",Point[Disabled Male])</f>
        <v/>
      </c>
      <c r="AI452" s="14" t="str">
        <f>IF(Point[Asset Group]="","",VLOOKUP(Point[Handrail],yes_no,2,FALSE))</f>
        <v/>
      </c>
      <c r="AJ452" s="14" t="str">
        <f>IF(Point[Asset Group]="","",VLOOKUP(Point[Baby Changing],yes_no,2,FALSE))</f>
        <v/>
      </c>
      <c r="AK452" s="14" t="str">
        <f>IF(Point[Asset Group]="","",VLOOKUP(Point[Service Room],yes_no,2,FALSE))</f>
        <v/>
      </c>
      <c r="AL452" s="14" t="str">
        <f>IF(Point[Asset Group]="","",VLOOKUP(Point[Service Tap],service_tap,2,FALSE))</f>
        <v/>
      </c>
      <c r="AM452" s="14" t="str">
        <f>IF(Point[Asset Group]="","",VLOOKUP(Point[Heating Type],wc_heating,2,FALSE))</f>
        <v/>
      </c>
      <c r="AN452" s="14" t="str">
        <f>IF(Point[Asset Group]="","",VLOOKUP(Point[Power Supply],power_supply,2,FALSE))</f>
        <v/>
      </c>
      <c r="AO452" s="14" t="str">
        <f>IF(Point[Asset Group]="","",VLOOKUP(Point[Waste Water],waste_water,2,FALSE))</f>
        <v/>
      </c>
      <c r="AP452" s="14" t="str">
        <f>IF(Point[Asset Group]="","",VLOOKUP(Point[Furniture SubType],subdom_master_gdb,2,FALSE))</f>
        <v/>
      </c>
      <c r="AQ452" s="14" t="str">
        <f>IF(Point[Asset Group]="","",VLOOKUP(Point[Concrete Pad],yes_no,2,FALSE))</f>
        <v/>
      </c>
      <c r="AR452" s="14" t="str">
        <f>IF(Point[Asset Group]="","",VLOOKUP(Point[Material],material_master,2,FALSE))</f>
        <v/>
      </c>
      <c r="AS452" s="14" t="str">
        <f>IF(Point[Asset Group]="","",VLOOKUP(Point[Plumbing],irrigation_plumbing,2,FALSE))</f>
        <v/>
      </c>
      <c r="AT452" s="14" t="str">
        <f>IF(Point[Asset Group]="","",VLOOKUP(Point[Sprinklers],irrigation_sprinklers,2,FALSE))</f>
        <v/>
      </c>
      <c r="AU452" s="14" t="str">
        <f>IF(Point[Asset Group]="","",VLOOKUP(Point[System],irrigation_system,2,FALSE))</f>
        <v/>
      </c>
      <c r="AV452" s="14" t="str">
        <f>IF(Point[Asset Group]="","",VLOOKUP(Point[Status],irrigation_status,2,FALSE))</f>
        <v/>
      </c>
      <c r="AW452" s="11" t="str">
        <f>IF(Point[Date of manufacture]="","",Point[Date of manufacture])</f>
        <v/>
      </c>
      <c r="AX452" s="14" t="str">
        <f>IF(Point[Asset Group]="","",VLOOKUP(Point[Sign Purpose],sign_purpose,2,FALSE))</f>
        <v/>
      </c>
      <c r="AY452" s="14" t="str">
        <f>IF(Point[Asset Group]="","",VLOOKUP(Point[Sign Material],material_master,2,FALSE))</f>
        <v/>
      </c>
      <c r="AZ452" s="14" t="str">
        <f>IF(Point[Asset Group]="","",VLOOKUP(Point[Affixed To],sign_affix,2,FALSE))</f>
        <v/>
      </c>
      <c r="BA452" s="14" t="str">
        <f>IF(Point[Size HxB mm]="","",Point[Size HxB mm])</f>
        <v/>
      </c>
      <c r="BB452" s="14" t="str">
        <f>IF(Point[Height m]="","",Point[Height m])</f>
        <v/>
      </c>
      <c r="BC452" s="14" t="str">
        <f>IF(Point[Asset Group]="","",VLOOKUP(Point[Post Material],material_master,2,FALSE))</f>
        <v/>
      </c>
      <c r="BD452" s="14" t="str">
        <f>IF(Point[Asset Group]="","",VLOOKUP(Point[Post Number],number,2,FALSE))</f>
        <v/>
      </c>
      <c r="BE452" s="14" t="str">
        <f>IF(Point[Asset Group]="","",VLOOKUP(Point[Structure SubType],subdom_master_gdb,2,FALSE))</f>
        <v/>
      </c>
      <c r="BF452" s="14" t="str">
        <f>IF(Point[Area m2]="","",Point[Area m2])</f>
        <v/>
      </c>
      <c r="BG452" s="14" t="str">
        <f>IF(Point[Length m]="","",Point[Length m])</f>
        <v/>
      </c>
      <c r="BH452" s="14" t="str">
        <f>IF(Point[Width m]="","",Point[Width m])</f>
        <v/>
      </c>
      <c r="BI452" s="14" t="str">
        <f>IF(Point[Diameter m]="","",Point[Diameter m])</f>
        <v/>
      </c>
      <c r="BJ452" s="14" t="str">
        <f>IF(Point[Asset Group]="","",VLOOKUP(Point[Number of Pipes],number,2,FALSE))</f>
        <v/>
      </c>
      <c r="BK452" s="14" t="str">
        <f>IF(Point[Asset Group]="","",VLOOKUP(Point[Combined Name],2,FALSE))</f>
        <v/>
      </c>
      <c r="BL452" s="14" t="str">
        <f>IF(Point[Asset Group]="","",VLOOKUP(Point[Size Class],size_class,2,FALSE))</f>
        <v/>
      </c>
      <c r="BM452" s="14" t="str">
        <f>IF(Point[Asset Group]="","",VLOOKUP(Point[Age Class],age_class,2,FALSE))</f>
        <v/>
      </c>
      <c r="BN452" s="14" t="str">
        <f>IF(Point[Girth (cm)]="","",Point[Girth (cm)])</f>
        <v/>
      </c>
      <c r="BO452" s="14" t="str">
        <f>IF(Point[Crown Radius (m)]="","",Point[Crown Radius (m)])</f>
        <v/>
      </c>
      <c r="BP452" s="14" t="str">
        <f>IF(Point[Asset Group]="","",VLOOKUP(Point[Rooting Environment],root_enviro,2,FALSE))</f>
        <v/>
      </c>
      <c r="BQ452" s="14" t="str">
        <f>IF(Point[Asset Group]="","",VLOOKUP(Point[Tree Surround],tree_surround,2,FALSE))</f>
        <v/>
      </c>
      <c r="BR452" s="14" t="str">
        <f>IF(Point[Asset Group]="","",VLOOKUP(Point[Tree Grill],yes_no,2,FALSE))</f>
        <v/>
      </c>
      <c r="BS452" s="14" t="str">
        <f>IF(Point[Asset Group]="","",VLOOKUP(Point[Tree Location],tree_location,2,FALSE))</f>
        <v/>
      </c>
    </row>
    <row r="453" spans="1:71" s="3" customFormat="1" x14ac:dyDescent="0.2">
      <c r="A453" s="3" t="str">
        <f>IF(Point[DWG File Name]="","",Point[DWG File Name])</f>
        <v/>
      </c>
      <c r="B453" s="3" t="str">
        <f>IF(Point[DWG Layer Name]="","",Point[DWG Layer Name])</f>
        <v/>
      </c>
      <c r="C453" s="3" t="str">
        <f>IF(Point[DWG Handle]="","",Point[DWG Handle])</f>
        <v/>
      </c>
      <c r="D453" s="58" t="str">
        <f>IF(Point[X]="","",Point[X])</f>
        <v/>
      </c>
      <c r="E453" s="58" t="str">
        <f>IF(Point[Y]="","",Point[Y])</f>
        <v/>
      </c>
      <c r="F453" s="3" t="str">
        <f>IF(Point[Replacement Asset]="","",Point[Replacement Asset])</f>
        <v/>
      </c>
      <c r="G453" s="3" t="str">
        <f>IF(Point[Asset ID]="","",UPPER(Point[Asset ID]))</f>
        <v/>
      </c>
      <c r="H453" s="3" t="str">
        <f>IF(Point[Asset Group]="","",VLOOKUP(Point[Asset Group],asset_grp_pt,4,FALSE))</f>
        <v/>
      </c>
      <c r="I453" s="3" t="str">
        <f>IF(Point[Asset Group]="","",VLOOKUP(Point[Asset Group],asset_grp_pt,2,FALSE))</f>
        <v/>
      </c>
      <c r="J453" s="3" t="str">
        <f>IF(Point[Asset Group]="","",VLOOKUP(Point[Asset Group],asset_grp_pt,3,FALSE))</f>
        <v/>
      </c>
      <c r="K453" s="3" t="str">
        <f>IF(Point[Asset Group]="","",VLOOKUP(Point[Asset Type],type_master_list,2,FALSE))</f>
        <v/>
      </c>
      <c r="L453" s="3" t="str">
        <f>IF(Point[Asset Name]="","",PROPER(Point[Asset Name]))</f>
        <v/>
      </c>
      <c r="M453" s="11" t="str">
        <f>IF(Point[Install Date]="","",Point[Install Date])</f>
        <v/>
      </c>
      <c r="N453" s="11" t="str">
        <f>IF(Point[Note]="","",PROPER(Point[Note]))</f>
        <v/>
      </c>
      <c r="O453" s="11" t="str">
        <f>IF(Point[Resource Consent Number]="","",UPPER(Point[Resource Consent Number]))</f>
        <v/>
      </c>
      <c r="P453" s="53" t="str">
        <f>IF(Point[Asset Unit Cost]="","",Point[Asset Unit Cost])</f>
        <v/>
      </c>
      <c r="Q453" s="11" t="str">
        <f>IF(Point[Added By]="","",UPPER(Point[Added By]))</f>
        <v/>
      </c>
      <c r="R453" s="11" t="str">
        <f>IF(Point[Added Date]="","",Point[Added Date])</f>
        <v/>
      </c>
      <c r="S453" s="14" t="str">
        <f>IF(Point[Z COORD]="","",Point[Z COORD])</f>
        <v/>
      </c>
      <c r="T453" s="14" t="str">
        <f>IF(Point[Asset Description]="","",PROPER(Point[Asset Description]))</f>
        <v/>
      </c>
      <c r="U453" s="14" t="str">
        <f>IF(Point[[Artist ]]="","",PROPER(Point[[Artist ]]))</f>
        <v/>
      </c>
      <c r="V453" s="14" t="str">
        <f>IF(Point[Material Notes]="","",PROPER(Point[Material Notes]))</f>
        <v/>
      </c>
      <c r="W453" s="14" t="str">
        <f>IF(Point[Dimension Notes]="","",Point[Dimension Notes])</f>
        <v/>
      </c>
      <c r="X453" s="14" t="str">
        <f>IF(Point[List]="","",VLOOKUP(Point[Burner Number],number,2,FALSE))</f>
        <v/>
      </c>
      <c r="Y453" s="14" t="str">
        <f>IF(Point[List]="","",VLOOKUP(Point[Fuel],bbq_fuel,2,FALSE))</f>
        <v/>
      </c>
      <c r="Z453" s="14" t="str">
        <f>IF(Point[List]="","",VLOOKUP(Point[Cabinet Material],bbq_material,2,FALSE))</f>
        <v/>
      </c>
      <c r="AA453" s="14" t="str">
        <f>IF(Point[Asset Group]="","",VLOOKUP(Point[Manufacturer],manufacturer,2,FALSE))</f>
        <v/>
      </c>
      <c r="AB453" s="14" t="str">
        <f>IF(Point[Uinsex WC]="","",Point[Uinsex WC])</f>
        <v/>
      </c>
      <c r="AC453" s="14" t="str">
        <f>IF(Point[Female WC]="","",Point[Female WC])</f>
        <v/>
      </c>
      <c r="AD453" s="14" t="str">
        <f>IF(Point[Male WC]="","",Point[Male WC])</f>
        <v/>
      </c>
      <c r="AE453" s="14" t="str">
        <f>IF(Point[Urinal]="","",Point[Urinal])</f>
        <v/>
      </c>
      <c r="AF453" s="14" t="str">
        <f>IF(Point[Disabled Unisex]="","",Point[Disabled Unisex])</f>
        <v/>
      </c>
      <c r="AG453" s="14" t="str">
        <f>IF(Point[Disabled Female]="","",Point[Disabled Female])</f>
        <v/>
      </c>
      <c r="AH453" s="14" t="str">
        <f>IF(Point[Disabled Male]="","",Point[Disabled Male])</f>
        <v/>
      </c>
      <c r="AI453" s="14" t="str">
        <f>IF(Point[Asset Group]="","",VLOOKUP(Point[Handrail],yes_no,2,FALSE))</f>
        <v/>
      </c>
      <c r="AJ453" s="14" t="str">
        <f>IF(Point[Asset Group]="","",VLOOKUP(Point[Baby Changing],yes_no,2,FALSE))</f>
        <v/>
      </c>
      <c r="AK453" s="14" t="str">
        <f>IF(Point[Asset Group]="","",VLOOKUP(Point[Service Room],yes_no,2,FALSE))</f>
        <v/>
      </c>
      <c r="AL453" s="14" t="str">
        <f>IF(Point[Asset Group]="","",VLOOKUP(Point[Service Tap],service_tap,2,FALSE))</f>
        <v/>
      </c>
      <c r="AM453" s="14" t="str">
        <f>IF(Point[Asset Group]="","",VLOOKUP(Point[Heating Type],wc_heating,2,FALSE))</f>
        <v/>
      </c>
      <c r="AN453" s="14" t="str">
        <f>IF(Point[Asset Group]="","",VLOOKUP(Point[Power Supply],power_supply,2,FALSE))</f>
        <v/>
      </c>
      <c r="AO453" s="14" t="str">
        <f>IF(Point[Asset Group]="","",VLOOKUP(Point[Waste Water],waste_water,2,FALSE))</f>
        <v/>
      </c>
      <c r="AP453" s="14" t="str">
        <f>IF(Point[Asset Group]="","",VLOOKUP(Point[Furniture SubType],subdom_master_gdb,2,FALSE))</f>
        <v/>
      </c>
      <c r="AQ453" s="14" t="str">
        <f>IF(Point[Asset Group]="","",VLOOKUP(Point[Concrete Pad],yes_no,2,FALSE))</f>
        <v/>
      </c>
      <c r="AR453" s="14" t="str">
        <f>IF(Point[Asset Group]="","",VLOOKUP(Point[Material],material_master,2,FALSE))</f>
        <v/>
      </c>
      <c r="AS453" s="14" t="str">
        <f>IF(Point[Asset Group]="","",VLOOKUP(Point[Plumbing],irrigation_plumbing,2,FALSE))</f>
        <v/>
      </c>
      <c r="AT453" s="14" t="str">
        <f>IF(Point[Asset Group]="","",VLOOKUP(Point[Sprinklers],irrigation_sprinklers,2,FALSE))</f>
        <v/>
      </c>
      <c r="AU453" s="14" t="str">
        <f>IF(Point[Asset Group]="","",VLOOKUP(Point[System],irrigation_system,2,FALSE))</f>
        <v/>
      </c>
      <c r="AV453" s="14" t="str">
        <f>IF(Point[Asset Group]="","",VLOOKUP(Point[Status],irrigation_status,2,FALSE))</f>
        <v/>
      </c>
      <c r="AW453" s="11" t="str">
        <f>IF(Point[Date of manufacture]="","",Point[Date of manufacture])</f>
        <v/>
      </c>
      <c r="AX453" s="14" t="str">
        <f>IF(Point[Asset Group]="","",VLOOKUP(Point[Sign Purpose],sign_purpose,2,FALSE))</f>
        <v/>
      </c>
      <c r="AY453" s="14" t="str">
        <f>IF(Point[Asset Group]="","",VLOOKUP(Point[Sign Material],material_master,2,FALSE))</f>
        <v/>
      </c>
      <c r="AZ453" s="14" t="str">
        <f>IF(Point[Asset Group]="","",VLOOKUP(Point[Affixed To],sign_affix,2,FALSE))</f>
        <v/>
      </c>
      <c r="BA453" s="14" t="str">
        <f>IF(Point[Size HxB mm]="","",Point[Size HxB mm])</f>
        <v/>
      </c>
      <c r="BB453" s="14" t="str">
        <f>IF(Point[Height m]="","",Point[Height m])</f>
        <v/>
      </c>
      <c r="BC453" s="14" t="str">
        <f>IF(Point[Asset Group]="","",VLOOKUP(Point[Post Material],material_master,2,FALSE))</f>
        <v/>
      </c>
      <c r="BD453" s="14" t="str">
        <f>IF(Point[Asset Group]="","",VLOOKUP(Point[Post Number],number,2,FALSE))</f>
        <v/>
      </c>
      <c r="BE453" s="14" t="str">
        <f>IF(Point[Asset Group]="","",VLOOKUP(Point[Structure SubType],subdom_master_gdb,2,FALSE))</f>
        <v/>
      </c>
      <c r="BF453" s="14" t="str">
        <f>IF(Point[Area m2]="","",Point[Area m2])</f>
        <v/>
      </c>
      <c r="BG453" s="14" t="str">
        <f>IF(Point[Length m]="","",Point[Length m])</f>
        <v/>
      </c>
      <c r="BH453" s="14" t="str">
        <f>IF(Point[Width m]="","",Point[Width m])</f>
        <v/>
      </c>
      <c r="BI453" s="14" t="str">
        <f>IF(Point[Diameter m]="","",Point[Diameter m])</f>
        <v/>
      </c>
      <c r="BJ453" s="14" t="str">
        <f>IF(Point[Asset Group]="","",VLOOKUP(Point[Number of Pipes],number,2,FALSE))</f>
        <v/>
      </c>
      <c r="BK453" s="14" t="str">
        <f>IF(Point[Asset Group]="","",VLOOKUP(Point[Combined Name],2,FALSE))</f>
        <v/>
      </c>
      <c r="BL453" s="14" t="str">
        <f>IF(Point[Asset Group]="","",VLOOKUP(Point[Size Class],size_class,2,FALSE))</f>
        <v/>
      </c>
      <c r="BM453" s="14" t="str">
        <f>IF(Point[Asset Group]="","",VLOOKUP(Point[Age Class],age_class,2,FALSE))</f>
        <v/>
      </c>
      <c r="BN453" s="14" t="str">
        <f>IF(Point[Girth (cm)]="","",Point[Girth (cm)])</f>
        <v/>
      </c>
      <c r="BO453" s="14" t="str">
        <f>IF(Point[Crown Radius (m)]="","",Point[Crown Radius (m)])</f>
        <v/>
      </c>
      <c r="BP453" s="14" t="str">
        <f>IF(Point[Asset Group]="","",VLOOKUP(Point[Rooting Environment],root_enviro,2,FALSE))</f>
        <v/>
      </c>
      <c r="BQ453" s="14" t="str">
        <f>IF(Point[Asset Group]="","",VLOOKUP(Point[Tree Surround],tree_surround,2,FALSE))</f>
        <v/>
      </c>
      <c r="BR453" s="14" t="str">
        <f>IF(Point[Asset Group]="","",VLOOKUP(Point[Tree Grill],yes_no,2,FALSE))</f>
        <v/>
      </c>
      <c r="BS453" s="14" t="str">
        <f>IF(Point[Asset Group]="","",VLOOKUP(Point[Tree Location],tree_location,2,FALSE))</f>
        <v/>
      </c>
    </row>
    <row r="454" spans="1:71" s="3" customFormat="1" x14ac:dyDescent="0.2">
      <c r="A454" s="3" t="str">
        <f>IF(Point[DWG File Name]="","",Point[DWG File Name])</f>
        <v/>
      </c>
      <c r="B454" s="3" t="str">
        <f>IF(Point[DWG Layer Name]="","",Point[DWG Layer Name])</f>
        <v/>
      </c>
      <c r="C454" s="3" t="str">
        <f>IF(Point[DWG Handle]="","",Point[DWG Handle])</f>
        <v/>
      </c>
      <c r="D454" s="58" t="str">
        <f>IF(Point[X]="","",Point[X])</f>
        <v/>
      </c>
      <c r="E454" s="58" t="str">
        <f>IF(Point[Y]="","",Point[Y])</f>
        <v/>
      </c>
      <c r="F454" s="3" t="str">
        <f>IF(Point[Replacement Asset]="","",Point[Replacement Asset])</f>
        <v/>
      </c>
      <c r="G454" s="3" t="str">
        <f>IF(Point[Asset ID]="","",UPPER(Point[Asset ID]))</f>
        <v/>
      </c>
      <c r="H454" s="3" t="str">
        <f>IF(Point[Asset Group]="","",VLOOKUP(Point[Asset Group],asset_grp_pt,4,FALSE))</f>
        <v/>
      </c>
      <c r="I454" s="3" t="str">
        <f>IF(Point[Asset Group]="","",VLOOKUP(Point[Asset Group],asset_grp_pt,2,FALSE))</f>
        <v/>
      </c>
      <c r="J454" s="3" t="str">
        <f>IF(Point[Asset Group]="","",VLOOKUP(Point[Asset Group],asset_grp_pt,3,FALSE))</f>
        <v/>
      </c>
      <c r="K454" s="3" t="str">
        <f>IF(Point[Asset Group]="","",VLOOKUP(Point[Asset Type],type_master_list,2,FALSE))</f>
        <v/>
      </c>
      <c r="L454" s="3" t="str">
        <f>IF(Point[Asset Name]="","",PROPER(Point[Asset Name]))</f>
        <v/>
      </c>
      <c r="M454" s="11" t="str">
        <f>IF(Point[Install Date]="","",Point[Install Date])</f>
        <v/>
      </c>
      <c r="N454" s="11" t="str">
        <f>IF(Point[Note]="","",PROPER(Point[Note]))</f>
        <v/>
      </c>
      <c r="O454" s="11" t="str">
        <f>IF(Point[Resource Consent Number]="","",UPPER(Point[Resource Consent Number]))</f>
        <v/>
      </c>
      <c r="P454" s="53" t="str">
        <f>IF(Point[Asset Unit Cost]="","",Point[Asset Unit Cost])</f>
        <v/>
      </c>
      <c r="Q454" s="11" t="str">
        <f>IF(Point[Added By]="","",UPPER(Point[Added By]))</f>
        <v/>
      </c>
      <c r="R454" s="11" t="str">
        <f>IF(Point[Added Date]="","",Point[Added Date])</f>
        <v/>
      </c>
      <c r="S454" s="14" t="str">
        <f>IF(Point[Z COORD]="","",Point[Z COORD])</f>
        <v/>
      </c>
      <c r="T454" s="14" t="str">
        <f>IF(Point[Asset Description]="","",PROPER(Point[Asset Description]))</f>
        <v/>
      </c>
      <c r="U454" s="14" t="str">
        <f>IF(Point[[Artist ]]="","",PROPER(Point[[Artist ]]))</f>
        <v/>
      </c>
      <c r="V454" s="14" t="str">
        <f>IF(Point[Material Notes]="","",PROPER(Point[Material Notes]))</f>
        <v/>
      </c>
      <c r="W454" s="14" t="str">
        <f>IF(Point[Dimension Notes]="","",Point[Dimension Notes])</f>
        <v/>
      </c>
      <c r="X454" s="14" t="str">
        <f>IF(Point[List]="","",VLOOKUP(Point[Burner Number],number,2,FALSE))</f>
        <v/>
      </c>
      <c r="Y454" s="14" t="str">
        <f>IF(Point[List]="","",VLOOKUP(Point[Fuel],bbq_fuel,2,FALSE))</f>
        <v/>
      </c>
      <c r="Z454" s="14" t="str">
        <f>IF(Point[List]="","",VLOOKUP(Point[Cabinet Material],bbq_material,2,FALSE))</f>
        <v/>
      </c>
      <c r="AA454" s="14" t="str">
        <f>IF(Point[Asset Group]="","",VLOOKUP(Point[Manufacturer],manufacturer,2,FALSE))</f>
        <v/>
      </c>
      <c r="AB454" s="14" t="str">
        <f>IF(Point[Uinsex WC]="","",Point[Uinsex WC])</f>
        <v/>
      </c>
      <c r="AC454" s="14" t="str">
        <f>IF(Point[Female WC]="","",Point[Female WC])</f>
        <v/>
      </c>
      <c r="AD454" s="14" t="str">
        <f>IF(Point[Male WC]="","",Point[Male WC])</f>
        <v/>
      </c>
      <c r="AE454" s="14" t="str">
        <f>IF(Point[Urinal]="","",Point[Urinal])</f>
        <v/>
      </c>
      <c r="AF454" s="14" t="str">
        <f>IF(Point[Disabled Unisex]="","",Point[Disabled Unisex])</f>
        <v/>
      </c>
      <c r="AG454" s="14" t="str">
        <f>IF(Point[Disabled Female]="","",Point[Disabled Female])</f>
        <v/>
      </c>
      <c r="AH454" s="14" t="str">
        <f>IF(Point[Disabled Male]="","",Point[Disabled Male])</f>
        <v/>
      </c>
      <c r="AI454" s="14" t="str">
        <f>IF(Point[Asset Group]="","",VLOOKUP(Point[Handrail],yes_no,2,FALSE))</f>
        <v/>
      </c>
      <c r="AJ454" s="14" t="str">
        <f>IF(Point[Asset Group]="","",VLOOKUP(Point[Baby Changing],yes_no,2,FALSE))</f>
        <v/>
      </c>
      <c r="AK454" s="14" t="str">
        <f>IF(Point[Asset Group]="","",VLOOKUP(Point[Service Room],yes_no,2,FALSE))</f>
        <v/>
      </c>
      <c r="AL454" s="14" t="str">
        <f>IF(Point[Asset Group]="","",VLOOKUP(Point[Service Tap],service_tap,2,FALSE))</f>
        <v/>
      </c>
      <c r="AM454" s="14" t="str">
        <f>IF(Point[Asset Group]="","",VLOOKUP(Point[Heating Type],wc_heating,2,FALSE))</f>
        <v/>
      </c>
      <c r="AN454" s="14" t="str">
        <f>IF(Point[Asset Group]="","",VLOOKUP(Point[Power Supply],power_supply,2,FALSE))</f>
        <v/>
      </c>
      <c r="AO454" s="14" t="str">
        <f>IF(Point[Asset Group]="","",VLOOKUP(Point[Waste Water],waste_water,2,FALSE))</f>
        <v/>
      </c>
      <c r="AP454" s="14" t="str">
        <f>IF(Point[Asset Group]="","",VLOOKUP(Point[Furniture SubType],subdom_master_gdb,2,FALSE))</f>
        <v/>
      </c>
      <c r="AQ454" s="14" t="str">
        <f>IF(Point[Asset Group]="","",VLOOKUP(Point[Concrete Pad],yes_no,2,FALSE))</f>
        <v/>
      </c>
      <c r="AR454" s="14" t="str">
        <f>IF(Point[Asset Group]="","",VLOOKUP(Point[Material],material_master,2,FALSE))</f>
        <v/>
      </c>
      <c r="AS454" s="14" t="str">
        <f>IF(Point[Asset Group]="","",VLOOKUP(Point[Plumbing],irrigation_plumbing,2,FALSE))</f>
        <v/>
      </c>
      <c r="AT454" s="14" t="str">
        <f>IF(Point[Asset Group]="","",VLOOKUP(Point[Sprinklers],irrigation_sprinklers,2,FALSE))</f>
        <v/>
      </c>
      <c r="AU454" s="14" t="str">
        <f>IF(Point[Asset Group]="","",VLOOKUP(Point[System],irrigation_system,2,FALSE))</f>
        <v/>
      </c>
      <c r="AV454" s="14" t="str">
        <f>IF(Point[Asset Group]="","",VLOOKUP(Point[Status],irrigation_status,2,FALSE))</f>
        <v/>
      </c>
      <c r="AW454" s="11" t="str">
        <f>IF(Point[Date of manufacture]="","",Point[Date of manufacture])</f>
        <v/>
      </c>
      <c r="AX454" s="14" t="str">
        <f>IF(Point[Asset Group]="","",VLOOKUP(Point[Sign Purpose],sign_purpose,2,FALSE))</f>
        <v/>
      </c>
      <c r="AY454" s="14" t="str">
        <f>IF(Point[Asset Group]="","",VLOOKUP(Point[Sign Material],material_master,2,FALSE))</f>
        <v/>
      </c>
      <c r="AZ454" s="14" t="str">
        <f>IF(Point[Asset Group]="","",VLOOKUP(Point[Affixed To],sign_affix,2,FALSE))</f>
        <v/>
      </c>
      <c r="BA454" s="14" t="str">
        <f>IF(Point[Size HxB mm]="","",Point[Size HxB mm])</f>
        <v/>
      </c>
      <c r="BB454" s="14" t="str">
        <f>IF(Point[Height m]="","",Point[Height m])</f>
        <v/>
      </c>
      <c r="BC454" s="14" t="str">
        <f>IF(Point[Asset Group]="","",VLOOKUP(Point[Post Material],material_master,2,FALSE))</f>
        <v/>
      </c>
      <c r="BD454" s="14" t="str">
        <f>IF(Point[Asset Group]="","",VLOOKUP(Point[Post Number],number,2,FALSE))</f>
        <v/>
      </c>
      <c r="BE454" s="14" t="str">
        <f>IF(Point[Asset Group]="","",VLOOKUP(Point[Structure SubType],subdom_master_gdb,2,FALSE))</f>
        <v/>
      </c>
      <c r="BF454" s="14" t="str">
        <f>IF(Point[Area m2]="","",Point[Area m2])</f>
        <v/>
      </c>
      <c r="BG454" s="14" t="str">
        <f>IF(Point[Length m]="","",Point[Length m])</f>
        <v/>
      </c>
      <c r="BH454" s="14" t="str">
        <f>IF(Point[Width m]="","",Point[Width m])</f>
        <v/>
      </c>
      <c r="BI454" s="14" t="str">
        <f>IF(Point[Diameter m]="","",Point[Diameter m])</f>
        <v/>
      </c>
      <c r="BJ454" s="14" t="str">
        <f>IF(Point[Asset Group]="","",VLOOKUP(Point[Number of Pipes],number,2,FALSE))</f>
        <v/>
      </c>
      <c r="BK454" s="14" t="str">
        <f>IF(Point[Asset Group]="","",VLOOKUP(Point[Combined Name],2,FALSE))</f>
        <v/>
      </c>
      <c r="BL454" s="14" t="str">
        <f>IF(Point[Asset Group]="","",VLOOKUP(Point[Size Class],size_class,2,FALSE))</f>
        <v/>
      </c>
      <c r="BM454" s="14" t="str">
        <f>IF(Point[Asset Group]="","",VLOOKUP(Point[Age Class],age_class,2,FALSE))</f>
        <v/>
      </c>
      <c r="BN454" s="14" t="str">
        <f>IF(Point[Girth (cm)]="","",Point[Girth (cm)])</f>
        <v/>
      </c>
      <c r="BO454" s="14" t="str">
        <f>IF(Point[Crown Radius (m)]="","",Point[Crown Radius (m)])</f>
        <v/>
      </c>
      <c r="BP454" s="14" t="str">
        <f>IF(Point[Asset Group]="","",VLOOKUP(Point[Rooting Environment],root_enviro,2,FALSE))</f>
        <v/>
      </c>
      <c r="BQ454" s="14" t="str">
        <f>IF(Point[Asset Group]="","",VLOOKUP(Point[Tree Surround],tree_surround,2,FALSE))</f>
        <v/>
      </c>
      <c r="BR454" s="14" t="str">
        <f>IF(Point[Asset Group]="","",VLOOKUP(Point[Tree Grill],yes_no,2,FALSE))</f>
        <v/>
      </c>
      <c r="BS454" s="14" t="str">
        <f>IF(Point[Asset Group]="","",VLOOKUP(Point[Tree Location],tree_location,2,FALSE))</f>
        <v/>
      </c>
    </row>
    <row r="455" spans="1:71" s="3" customFormat="1" x14ac:dyDescent="0.2">
      <c r="A455" s="3" t="str">
        <f>IF(Point[DWG File Name]="","",Point[DWG File Name])</f>
        <v/>
      </c>
      <c r="B455" s="3" t="str">
        <f>IF(Point[DWG Layer Name]="","",Point[DWG Layer Name])</f>
        <v/>
      </c>
      <c r="C455" s="3" t="str">
        <f>IF(Point[DWG Handle]="","",Point[DWG Handle])</f>
        <v/>
      </c>
      <c r="D455" s="58" t="str">
        <f>IF(Point[X]="","",Point[X])</f>
        <v/>
      </c>
      <c r="E455" s="58" t="str">
        <f>IF(Point[Y]="","",Point[Y])</f>
        <v/>
      </c>
      <c r="F455" s="3" t="str">
        <f>IF(Point[Replacement Asset]="","",Point[Replacement Asset])</f>
        <v/>
      </c>
      <c r="G455" s="3" t="str">
        <f>IF(Point[Asset ID]="","",UPPER(Point[Asset ID]))</f>
        <v/>
      </c>
      <c r="H455" s="3" t="str">
        <f>IF(Point[Asset Group]="","",VLOOKUP(Point[Asset Group],asset_grp_pt,4,FALSE))</f>
        <v/>
      </c>
      <c r="I455" s="3" t="str">
        <f>IF(Point[Asset Group]="","",VLOOKUP(Point[Asset Group],asset_grp_pt,2,FALSE))</f>
        <v/>
      </c>
      <c r="J455" s="3" t="str">
        <f>IF(Point[Asset Group]="","",VLOOKUP(Point[Asset Group],asset_grp_pt,3,FALSE))</f>
        <v/>
      </c>
      <c r="K455" s="3" t="str">
        <f>IF(Point[Asset Group]="","",VLOOKUP(Point[Asset Type],type_master_list,2,FALSE))</f>
        <v/>
      </c>
      <c r="L455" s="3" t="str">
        <f>IF(Point[Asset Name]="","",PROPER(Point[Asset Name]))</f>
        <v/>
      </c>
      <c r="M455" s="11" t="str">
        <f>IF(Point[Install Date]="","",Point[Install Date])</f>
        <v/>
      </c>
      <c r="N455" s="11" t="str">
        <f>IF(Point[Note]="","",PROPER(Point[Note]))</f>
        <v/>
      </c>
      <c r="O455" s="11" t="str">
        <f>IF(Point[Resource Consent Number]="","",UPPER(Point[Resource Consent Number]))</f>
        <v/>
      </c>
      <c r="P455" s="53" t="str">
        <f>IF(Point[Asset Unit Cost]="","",Point[Asset Unit Cost])</f>
        <v/>
      </c>
      <c r="Q455" s="11" t="str">
        <f>IF(Point[Added By]="","",UPPER(Point[Added By]))</f>
        <v/>
      </c>
      <c r="R455" s="11" t="str">
        <f>IF(Point[Added Date]="","",Point[Added Date])</f>
        <v/>
      </c>
      <c r="S455" s="14" t="str">
        <f>IF(Point[Z COORD]="","",Point[Z COORD])</f>
        <v/>
      </c>
      <c r="T455" s="14" t="str">
        <f>IF(Point[Asset Description]="","",PROPER(Point[Asset Description]))</f>
        <v/>
      </c>
      <c r="U455" s="14" t="str">
        <f>IF(Point[[Artist ]]="","",PROPER(Point[[Artist ]]))</f>
        <v/>
      </c>
      <c r="V455" s="14" t="str">
        <f>IF(Point[Material Notes]="","",PROPER(Point[Material Notes]))</f>
        <v/>
      </c>
      <c r="W455" s="14" t="str">
        <f>IF(Point[Dimension Notes]="","",Point[Dimension Notes])</f>
        <v/>
      </c>
      <c r="X455" s="14" t="str">
        <f>IF(Point[List]="","",VLOOKUP(Point[Burner Number],number,2,FALSE))</f>
        <v/>
      </c>
      <c r="Y455" s="14" t="str">
        <f>IF(Point[List]="","",VLOOKUP(Point[Fuel],bbq_fuel,2,FALSE))</f>
        <v/>
      </c>
      <c r="Z455" s="14" t="str">
        <f>IF(Point[List]="","",VLOOKUP(Point[Cabinet Material],bbq_material,2,FALSE))</f>
        <v/>
      </c>
      <c r="AA455" s="14" t="str">
        <f>IF(Point[Asset Group]="","",VLOOKUP(Point[Manufacturer],manufacturer,2,FALSE))</f>
        <v/>
      </c>
      <c r="AB455" s="14" t="str">
        <f>IF(Point[Uinsex WC]="","",Point[Uinsex WC])</f>
        <v/>
      </c>
      <c r="AC455" s="14" t="str">
        <f>IF(Point[Female WC]="","",Point[Female WC])</f>
        <v/>
      </c>
      <c r="AD455" s="14" t="str">
        <f>IF(Point[Male WC]="","",Point[Male WC])</f>
        <v/>
      </c>
      <c r="AE455" s="14" t="str">
        <f>IF(Point[Urinal]="","",Point[Urinal])</f>
        <v/>
      </c>
      <c r="AF455" s="14" t="str">
        <f>IF(Point[Disabled Unisex]="","",Point[Disabled Unisex])</f>
        <v/>
      </c>
      <c r="AG455" s="14" t="str">
        <f>IF(Point[Disabled Female]="","",Point[Disabled Female])</f>
        <v/>
      </c>
      <c r="AH455" s="14" t="str">
        <f>IF(Point[Disabled Male]="","",Point[Disabled Male])</f>
        <v/>
      </c>
      <c r="AI455" s="14" t="str">
        <f>IF(Point[Asset Group]="","",VLOOKUP(Point[Handrail],yes_no,2,FALSE))</f>
        <v/>
      </c>
      <c r="AJ455" s="14" t="str">
        <f>IF(Point[Asset Group]="","",VLOOKUP(Point[Baby Changing],yes_no,2,FALSE))</f>
        <v/>
      </c>
      <c r="AK455" s="14" t="str">
        <f>IF(Point[Asset Group]="","",VLOOKUP(Point[Service Room],yes_no,2,FALSE))</f>
        <v/>
      </c>
      <c r="AL455" s="14" t="str">
        <f>IF(Point[Asset Group]="","",VLOOKUP(Point[Service Tap],service_tap,2,FALSE))</f>
        <v/>
      </c>
      <c r="AM455" s="14" t="str">
        <f>IF(Point[Asset Group]="","",VLOOKUP(Point[Heating Type],wc_heating,2,FALSE))</f>
        <v/>
      </c>
      <c r="AN455" s="14" t="str">
        <f>IF(Point[Asset Group]="","",VLOOKUP(Point[Power Supply],power_supply,2,FALSE))</f>
        <v/>
      </c>
      <c r="AO455" s="14" t="str">
        <f>IF(Point[Asset Group]="","",VLOOKUP(Point[Waste Water],waste_water,2,FALSE))</f>
        <v/>
      </c>
      <c r="AP455" s="14" t="str">
        <f>IF(Point[Asset Group]="","",VLOOKUP(Point[Furniture SubType],subdom_master_gdb,2,FALSE))</f>
        <v/>
      </c>
      <c r="AQ455" s="14" t="str">
        <f>IF(Point[Asset Group]="","",VLOOKUP(Point[Concrete Pad],yes_no,2,FALSE))</f>
        <v/>
      </c>
      <c r="AR455" s="14" t="str">
        <f>IF(Point[Asset Group]="","",VLOOKUP(Point[Material],material_master,2,FALSE))</f>
        <v/>
      </c>
      <c r="AS455" s="14" t="str">
        <f>IF(Point[Asset Group]="","",VLOOKUP(Point[Plumbing],irrigation_plumbing,2,FALSE))</f>
        <v/>
      </c>
      <c r="AT455" s="14" t="str">
        <f>IF(Point[Asset Group]="","",VLOOKUP(Point[Sprinklers],irrigation_sprinklers,2,FALSE))</f>
        <v/>
      </c>
      <c r="AU455" s="14" t="str">
        <f>IF(Point[Asset Group]="","",VLOOKUP(Point[System],irrigation_system,2,FALSE))</f>
        <v/>
      </c>
      <c r="AV455" s="14" t="str">
        <f>IF(Point[Asset Group]="","",VLOOKUP(Point[Status],irrigation_status,2,FALSE))</f>
        <v/>
      </c>
      <c r="AW455" s="11" t="str">
        <f>IF(Point[Date of manufacture]="","",Point[Date of manufacture])</f>
        <v/>
      </c>
      <c r="AX455" s="14" t="str">
        <f>IF(Point[Asset Group]="","",VLOOKUP(Point[Sign Purpose],sign_purpose,2,FALSE))</f>
        <v/>
      </c>
      <c r="AY455" s="14" t="str">
        <f>IF(Point[Asset Group]="","",VLOOKUP(Point[Sign Material],material_master,2,FALSE))</f>
        <v/>
      </c>
      <c r="AZ455" s="14" t="str">
        <f>IF(Point[Asset Group]="","",VLOOKUP(Point[Affixed To],sign_affix,2,FALSE))</f>
        <v/>
      </c>
      <c r="BA455" s="14" t="str">
        <f>IF(Point[Size HxB mm]="","",Point[Size HxB mm])</f>
        <v/>
      </c>
      <c r="BB455" s="14" t="str">
        <f>IF(Point[Height m]="","",Point[Height m])</f>
        <v/>
      </c>
      <c r="BC455" s="14" t="str">
        <f>IF(Point[Asset Group]="","",VLOOKUP(Point[Post Material],material_master,2,FALSE))</f>
        <v/>
      </c>
      <c r="BD455" s="14" t="str">
        <f>IF(Point[Asset Group]="","",VLOOKUP(Point[Post Number],number,2,FALSE))</f>
        <v/>
      </c>
      <c r="BE455" s="14" t="str">
        <f>IF(Point[Asset Group]="","",VLOOKUP(Point[Structure SubType],subdom_master_gdb,2,FALSE))</f>
        <v/>
      </c>
      <c r="BF455" s="14" t="str">
        <f>IF(Point[Area m2]="","",Point[Area m2])</f>
        <v/>
      </c>
      <c r="BG455" s="14" t="str">
        <f>IF(Point[Length m]="","",Point[Length m])</f>
        <v/>
      </c>
      <c r="BH455" s="14" t="str">
        <f>IF(Point[Width m]="","",Point[Width m])</f>
        <v/>
      </c>
      <c r="BI455" s="14" t="str">
        <f>IF(Point[Diameter m]="","",Point[Diameter m])</f>
        <v/>
      </c>
      <c r="BJ455" s="14" t="str">
        <f>IF(Point[Asset Group]="","",VLOOKUP(Point[Number of Pipes],number,2,FALSE))</f>
        <v/>
      </c>
      <c r="BK455" s="14" t="str">
        <f>IF(Point[Asset Group]="","",VLOOKUP(Point[Combined Name],2,FALSE))</f>
        <v/>
      </c>
      <c r="BL455" s="14" t="str">
        <f>IF(Point[Asset Group]="","",VLOOKUP(Point[Size Class],size_class,2,FALSE))</f>
        <v/>
      </c>
      <c r="BM455" s="14" t="str">
        <f>IF(Point[Asset Group]="","",VLOOKUP(Point[Age Class],age_class,2,FALSE))</f>
        <v/>
      </c>
      <c r="BN455" s="14" t="str">
        <f>IF(Point[Girth (cm)]="","",Point[Girth (cm)])</f>
        <v/>
      </c>
      <c r="BO455" s="14" t="str">
        <f>IF(Point[Crown Radius (m)]="","",Point[Crown Radius (m)])</f>
        <v/>
      </c>
      <c r="BP455" s="14" t="str">
        <f>IF(Point[Asset Group]="","",VLOOKUP(Point[Rooting Environment],root_enviro,2,FALSE))</f>
        <v/>
      </c>
      <c r="BQ455" s="14" t="str">
        <f>IF(Point[Asset Group]="","",VLOOKUP(Point[Tree Surround],tree_surround,2,FALSE))</f>
        <v/>
      </c>
      <c r="BR455" s="14" t="str">
        <f>IF(Point[Asset Group]="","",VLOOKUP(Point[Tree Grill],yes_no,2,FALSE))</f>
        <v/>
      </c>
      <c r="BS455" s="14" t="str">
        <f>IF(Point[Asset Group]="","",VLOOKUP(Point[Tree Location],tree_location,2,FALSE))</f>
        <v/>
      </c>
    </row>
    <row r="456" spans="1:71" s="3" customFormat="1" x14ac:dyDescent="0.2">
      <c r="A456" s="3" t="str">
        <f>IF(Point[DWG File Name]="","",Point[DWG File Name])</f>
        <v/>
      </c>
      <c r="B456" s="3" t="str">
        <f>IF(Point[DWG Layer Name]="","",Point[DWG Layer Name])</f>
        <v/>
      </c>
      <c r="C456" s="3" t="str">
        <f>IF(Point[DWG Handle]="","",Point[DWG Handle])</f>
        <v/>
      </c>
      <c r="D456" s="58" t="str">
        <f>IF(Point[X]="","",Point[X])</f>
        <v/>
      </c>
      <c r="E456" s="58" t="str">
        <f>IF(Point[Y]="","",Point[Y])</f>
        <v/>
      </c>
      <c r="F456" s="3" t="str">
        <f>IF(Point[Replacement Asset]="","",Point[Replacement Asset])</f>
        <v/>
      </c>
      <c r="G456" s="3" t="str">
        <f>IF(Point[Asset ID]="","",UPPER(Point[Asset ID]))</f>
        <v/>
      </c>
      <c r="H456" s="3" t="str">
        <f>IF(Point[Asset Group]="","",VLOOKUP(Point[Asset Group],asset_grp_pt,4,FALSE))</f>
        <v/>
      </c>
      <c r="I456" s="3" t="str">
        <f>IF(Point[Asset Group]="","",VLOOKUP(Point[Asset Group],asset_grp_pt,2,FALSE))</f>
        <v/>
      </c>
      <c r="J456" s="3" t="str">
        <f>IF(Point[Asset Group]="","",VLOOKUP(Point[Asset Group],asset_grp_pt,3,FALSE))</f>
        <v/>
      </c>
      <c r="K456" s="3" t="str">
        <f>IF(Point[Asset Group]="","",VLOOKUP(Point[Asset Type],type_master_list,2,FALSE))</f>
        <v/>
      </c>
      <c r="L456" s="3" t="str">
        <f>IF(Point[Asset Name]="","",PROPER(Point[Asset Name]))</f>
        <v/>
      </c>
      <c r="M456" s="11" t="str">
        <f>IF(Point[Install Date]="","",Point[Install Date])</f>
        <v/>
      </c>
      <c r="N456" s="11" t="str">
        <f>IF(Point[Note]="","",PROPER(Point[Note]))</f>
        <v/>
      </c>
      <c r="O456" s="11" t="str">
        <f>IF(Point[Resource Consent Number]="","",UPPER(Point[Resource Consent Number]))</f>
        <v/>
      </c>
      <c r="P456" s="53" t="str">
        <f>IF(Point[Asset Unit Cost]="","",Point[Asset Unit Cost])</f>
        <v/>
      </c>
      <c r="Q456" s="11" t="str">
        <f>IF(Point[Added By]="","",UPPER(Point[Added By]))</f>
        <v/>
      </c>
      <c r="R456" s="11" t="str">
        <f>IF(Point[Added Date]="","",Point[Added Date])</f>
        <v/>
      </c>
      <c r="S456" s="14" t="str">
        <f>IF(Point[Z COORD]="","",Point[Z COORD])</f>
        <v/>
      </c>
      <c r="T456" s="14" t="str">
        <f>IF(Point[Asset Description]="","",PROPER(Point[Asset Description]))</f>
        <v/>
      </c>
      <c r="U456" s="14" t="str">
        <f>IF(Point[[Artist ]]="","",PROPER(Point[[Artist ]]))</f>
        <v/>
      </c>
      <c r="V456" s="14" t="str">
        <f>IF(Point[Material Notes]="","",PROPER(Point[Material Notes]))</f>
        <v/>
      </c>
      <c r="W456" s="14" t="str">
        <f>IF(Point[Dimension Notes]="","",Point[Dimension Notes])</f>
        <v/>
      </c>
      <c r="X456" s="14" t="str">
        <f>IF(Point[List]="","",VLOOKUP(Point[Burner Number],number,2,FALSE))</f>
        <v/>
      </c>
      <c r="Y456" s="14" t="str">
        <f>IF(Point[List]="","",VLOOKUP(Point[Fuel],bbq_fuel,2,FALSE))</f>
        <v/>
      </c>
      <c r="Z456" s="14" t="str">
        <f>IF(Point[List]="","",VLOOKUP(Point[Cabinet Material],bbq_material,2,FALSE))</f>
        <v/>
      </c>
      <c r="AA456" s="14" t="str">
        <f>IF(Point[Asset Group]="","",VLOOKUP(Point[Manufacturer],manufacturer,2,FALSE))</f>
        <v/>
      </c>
      <c r="AB456" s="14" t="str">
        <f>IF(Point[Uinsex WC]="","",Point[Uinsex WC])</f>
        <v/>
      </c>
      <c r="AC456" s="14" t="str">
        <f>IF(Point[Female WC]="","",Point[Female WC])</f>
        <v/>
      </c>
      <c r="AD456" s="14" t="str">
        <f>IF(Point[Male WC]="","",Point[Male WC])</f>
        <v/>
      </c>
      <c r="AE456" s="14" t="str">
        <f>IF(Point[Urinal]="","",Point[Urinal])</f>
        <v/>
      </c>
      <c r="AF456" s="14" t="str">
        <f>IF(Point[Disabled Unisex]="","",Point[Disabled Unisex])</f>
        <v/>
      </c>
      <c r="AG456" s="14" t="str">
        <f>IF(Point[Disabled Female]="","",Point[Disabled Female])</f>
        <v/>
      </c>
      <c r="AH456" s="14" t="str">
        <f>IF(Point[Disabled Male]="","",Point[Disabled Male])</f>
        <v/>
      </c>
      <c r="AI456" s="14" t="str">
        <f>IF(Point[Asset Group]="","",VLOOKUP(Point[Handrail],yes_no,2,FALSE))</f>
        <v/>
      </c>
      <c r="AJ456" s="14" t="str">
        <f>IF(Point[Asset Group]="","",VLOOKUP(Point[Baby Changing],yes_no,2,FALSE))</f>
        <v/>
      </c>
      <c r="AK456" s="14" t="str">
        <f>IF(Point[Asset Group]="","",VLOOKUP(Point[Service Room],yes_no,2,FALSE))</f>
        <v/>
      </c>
      <c r="AL456" s="14" t="str">
        <f>IF(Point[Asset Group]="","",VLOOKUP(Point[Service Tap],service_tap,2,FALSE))</f>
        <v/>
      </c>
      <c r="AM456" s="14" t="str">
        <f>IF(Point[Asset Group]="","",VLOOKUP(Point[Heating Type],wc_heating,2,FALSE))</f>
        <v/>
      </c>
      <c r="AN456" s="14" t="str">
        <f>IF(Point[Asset Group]="","",VLOOKUP(Point[Power Supply],power_supply,2,FALSE))</f>
        <v/>
      </c>
      <c r="AO456" s="14" t="str">
        <f>IF(Point[Asset Group]="","",VLOOKUP(Point[Waste Water],waste_water,2,FALSE))</f>
        <v/>
      </c>
      <c r="AP456" s="14" t="str">
        <f>IF(Point[Asset Group]="","",VLOOKUP(Point[Furniture SubType],subdom_master_gdb,2,FALSE))</f>
        <v/>
      </c>
      <c r="AQ456" s="14" t="str">
        <f>IF(Point[Asset Group]="","",VLOOKUP(Point[Concrete Pad],yes_no,2,FALSE))</f>
        <v/>
      </c>
      <c r="AR456" s="14" t="str">
        <f>IF(Point[Asset Group]="","",VLOOKUP(Point[Material],material_master,2,FALSE))</f>
        <v/>
      </c>
      <c r="AS456" s="14" t="str">
        <f>IF(Point[Asset Group]="","",VLOOKUP(Point[Plumbing],irrigation_plumbing,2,FALSE))</f>
        <v/>
      </c>
      <c r="AT456" s="14" t="str">
        <f>IF(Point[Asset Group]="","",VLOOKUP(Point[Sprinklers],irrigation_sprinklers,2,FALSE))</f>
        <v/>
      </c>
      <c r="AU456" s="14" t="str">
        <f>IF(Point[Asset Group]="","",VLOOKUP(Point[System],irrigation_system,2,FALSE))</f>
        <v/>
      </c>
      <c r="AV456" s="14" t="str">
        <f>IF(Point[Asset Group]="","",VLOOKUP(Point[Status],irrigation_status,2,FALSE))</f>
        <v/>
      </c>
      <c r="AW456" s="11" t="str">
        <f>IF(Point[Date of manufacture]="","",Point[Date of manufacture])</f>
        <v/>
      </c>
      <c r="AX456" s="14" t="str">
        <f>IF(Point[Asset Group]="","",VLOOKUP(Point[Sign Purpose],sign_purpose,2,FALSE))</f>
        <v/>
      </c>
      <c r="AY456" s="14" t="str">
        <f>IF(Point[Asset Group]="","",VLOOKUP(Point[Sign Material],material_master,2,FALSE))</f>
        <v/>
      </c>
      <c r="AZ456" s="14" t="str">
        <f>IF(Point[Asset Group]="","",VLOOKUP(Point[Affixed To],sign_affix,2,FALSE))</f>
        <v/>
      </c>
      <c r="BA456" s="14" t="str">
        <f>IF(Point[Size HxB mm]="","",Point[Size HxB mm])</f>
        <v/>
      </c>
      <c r="BB456" s="14" t="str">
        <f>IF(Point[Height m]="","",Point[Height m])</f>
        <v/>
      </c>
      <c r="BC456" s="14" t="str">
        <f>IF(Point[Asset Group]="","",VLOOKUP(Point[Post Material],material_master,2,FALSE))</f>
        <v/>
      </c>
      <c r="BD456" s="14" t="str">
        <f>IF(Point[Asset Group]="","",VLOOKUP(Point[Post Number],number,2,FALSE))</f>
        <v/>
      </c>
      <c r="BE456" s="14" t="str">
        <f>IF(Point[Asset Group]="","",VLOOKUP(Point[Structure SubType],subdom_master_gdb,2,FALSE))</f>
        <v/>
      </c>
      <c r="BF456" s="14" t="str">
        <f>IF(Point[Area m2]="","",Point[Area m2])</f>
        <v/>
      </c>
      <c r="BG456" s="14" t="str">
        <f>IF(Point[Length m]="","",Point[Length m])</f>
        <v/>
      </c>
      <c r="BH456" s="14" t="str">
        <f>IF(Point[Width m]="","",Point[Width m])</f>
        <v/>
      </c>
      <c r="BI456" s="14" t="str">
        <f>IF(Point[Diameter m]="","",Point[Diameter m])</f>
        <v/>
      </c>
      <c r="BJ456" s="14" t="str">
        <f>IF(Point[Asset Group]="","",VLOOKUP(Point[Number of Pipes],number,2,FALSE))</f>
        <v/>
      </c>
      <c r="BK456" s="14" t="str">
        <f>IF(Point[Asset Group]="","",VLOOKUP(Point[Combined Name],2,FALSE))</f>
        <v/>
      </c>
      <c r="BL456" s="14" t="str">
        <f>IF(Point[Asset Group]="","",VLOOKUP(Point[Size Class],size_class,2,FALSE))</f>
        <v/>
      </c>
      <c r="BM456" s="14" t="str">
        <f>IF(Point[Asset Group]="","",VLOOKUP(Point[Age Class],age_class,2,FALSE))</f>
        <v/>
      </c>
      <c r="BN456" s="14" t="str">
        <f>IF(Point[Girth (cm)]="","",Point[Girth (cm)])</f>
        <v/>
      </c>
      <c r="BO456" s="14" t="str">
        <f>IF(Point[Crown Radius (m)]="","",Point[Crown Radius (m)])</f>
        <v/>
      </c>
      <c r="BP456" s="14" t="str">
        <f>IF(Point[Asset Group]="","",VLOOKUP(Point[Rooting Environment],root_enviro,2,FALSE))</f>
        <v/>
      </c>
      <c r="BQ456" s="14" t="str">
        <f>IF(Point[Asset Group]="","",VLOOKUP(Point[Tree Surround],tree_surround,2,FALSE))</f>
        <v/>
      </c>
      <c r="BR456" s="14" t="str">
        <f>IF(Point[Asset Group]="","",VLOOKUP(Point[Tree Grill],yes_no,2,FALSE))</f>
        <v/>
      </c>
      <c r="BS456" s="14" t="str">
        <f>IF(Point[Asset Group]="","",VLOOKUP(Point[Tree Location],tree_location,2,FALSE))</f>
        <v/>
      </c>
    </row>
    <row r="457" spans="1:71" s="3" customFormat="1" x14ac:dyDescent="0.2">
      <c r="A457" s="3" t="str">
        <f>IF(Point[DWG File Name]="","",Point[DWG File Name])</f>
        <v/>
      </c>
      <c r="B457" s="3" t="str">
        <f>IF(Point[DWG Layer Name]="","",Point[DWG Layer Name])</f>
        <v/>
      </c>
      <c r="C457" s="3" t="str">
        <f>IF(Point[DWG Handle]="","",Point[DWG Handle])</f>
        <v/>
      </c>
      <c r="D457" s="58" t="str">
        <f>IF(Point[X]="","",Point[X])</f>
        <v/>
      </c>
      <c r="E457" s="58" t="str">
        <f>IF(Point[Y]="","",Point[Y])</f>
        <v/>
      </c>
      <c r="F457" s="3" t="str">
        <f>IF(Point[Replacement Asset]="","",Point[Replacement Asset])</f>
        <v/>
      </c>
      <c r="G457" s="3" t="str">
        <f>IF(Point[Asset ID]="","",UPPER(Point[Asset ID]))</f>
        <v/>
      </c>
      <c r="H457" s="3" t="str">
        <f>IF(Point[Asset Group]="","",VLOOKUP(Point[Asset Group],asset_grp_pt,4,FALSE))</f>
        <v/>
      </c>
      <c r="I457" s="3" t="str">
        <f>IF(Point[Asset Group]="","",VLOOKUP(Point[Asset Group],asset_grp_pt,2,FALSE))</f>
        <v/>
      </c>
      <c r="J457" s="3" t="str">
        <f>IF(Point[Asset Group]="","",VLOOKUP(Point[Asset Group],asset_grp_pt,3,FALSE))</f>
        <v/>
      </c>
      <c r="K457" s="3" t="str">
        <f>IF(Point[Asset Group]="","",VLOOKUP(Point[Asset Type],type_master_list,2,FALSE))</f>
        <v/>
      </c>
      <c r="L457" s="3" t="str">
        <f>IF(Point[Asset Name]="","",PROPER(Point[Asset Name]))</f>
        <v/>
      </c>
      <c r="M457" s="11" t="str">
        <f>IF(Point[Install Date]="","",Point[Install Date])</f>
        <v/>
      </c>
      <c r="N457" s="11" t="str">
        <f>IF(Point[Note]="","",PROPER(Point[Note]))</f>
        <v/>
      </c>
      <c r="O457" s="11" t="str">
        <f>IF(Point[Resource Consent Number]="","",UPPER(Point[Resource Consent Number]))</f>
        <v/>
      </c>
      <c r="P457" s="53" t="str">
        <f>IF(Point[Asset Unit Cost]="","",Point[Asset Unit Cost])</f>
        <v/>
      </c>
      <c r="Q457" s="11" t="str">
        <f>IF(Point[Added By]="","",UPPER(Point[Added By]))</f>
        <v/>
      </c>
      <c r="R457" s="11" t="str">
        <f>IF(Point[Added Date]="","",Point[Added Date])</f>
        <v/>
      </c>
      <c r="S457" s="14" t="str">
        <f>IF(Point[Z COORD]="","",Point[Z COORD])</f>
        <v/>
      </c>
      <c r="T457" s="14" t="str">
        <f>IF(Point[Asset Description]="","",PROPER(Point[Asset Description]))</f>
        <v/>
      </c>
      <c r="U457" s="14" t="str">
        <f>IF(Point[[Artist ]]="","",PROPER(Point[[Artist ]]))</f>
        <v/>
      </c>
      <c r="V457" s="14" t="str">
        <f>IF(Point[Material Notes]="","",PROPER(Point[Material Notes]))</f>
        <v/>
      </c>
      <c r="W457" s="14" t="str">
        <f>IF(Point[Dimension Notes]="","",Point[Dimension Notes])</f>
        <v/>
      </c>
      <c r="X457" s="14" t="str">
        <f>IF(Point[List]="","",VLOOKUP(Point[Burner Number],number,2,FALSE))</f>
        <v/>
      </c>
      <c r="Y457" s="14" t="str">
        <f>IF(Point[List]="","",VLOOKUP(Point[Fuel],bbq_fuel,2,FALSE))</f>
        <v/>
      </c>
      <c r="Z457" s="14" t="str">
        <f>IF(Point[List]="","",VLOOKUP(Point[Cabinet Material],bbq_material,2,FALSE))</f>
        <v/>
      </c>
      <c r="AA457" s="14" t="str">
        <f>IF(Point[Asset Group]="","",VLOOKUP(Point[Manufacturer],manufacturer,2,FALSE))</f>
        <v/>
      </c>
      <c r="AB457" s="14" t="str">
        <f>IF(Point[Uinsex WC]="","",Point[Uinsex WC])</f>
        <v/>
      </c>
      <c r="AC457" s="14" t="str">
        <f>IF(Point[Female WC]="","",Point[Female WC])</f>
        <v/>
      </c>
      <c r="AD457" s="14" t="str">
        <f>IF(Point[Male WC]="","",Point[Male WC])</f>
        <v/>
      </c>
      <c r="AE457" s="14" t="str">
        <f>IF(Point[Urinal]="","",Point[Urinal])</f>
        <v/>
      </c>
      <c r="AF457" s="14" t="str">
        <f>IF(Point[Disabled Unisex]="","",Point[Disabled Unisex])</f>
        <v/>
      </c>
      <c r="AG457" s="14" t="str">
        <f>IF(Point[Disabled Female]="","",Point[Disabled Female])</f>
        <v/>
      </c>
      <c r="AH457" s="14" t="str">
        <f>IF(Point[Disabled Male]="","",Point[Disabled Male])</f>
        <v/>
      </c>
      <c r="AI457" s="14" t="str">
        <f>IF(Point[Asset Group]="","",VLOOKUP(Point[Handrail],yes_no,2,FALSE))</f>
        <v/>
      </c>
      <c r="AJ457" s="14" t="str">
        <f>IF(Point[Asset Group]="","",VLOOKUP(Point[Baby Changing],yes_no,2,FALSE))</f>
        <v/>
      </c>
      <c r="AK457" s="14" t="str">
        <f>IF(Point[Asset Group]="","",VLOOKUP(Point[Service Room],yes_no,2,FALSE))</f>
        <v/>
      </c>
      <c r="AL457" s="14" t="str">
        <f>IF(Point[Asset Group]="","",VLOOKUP(Point[Service Tap],service_tap,2,FALSE))</f>
        <v/>
      </c>
      <c r="AM457" s="14" t="str">
        <f>IF(Point[Asset Group]="","",VLOOKUP(Point[Heating Type],wc_heating,2,FALSE))</f>
        <v/>
      </c>
      <c r="AN457" s="14" t="str">
        <f>IF(Point[Asset Group]="","",VLOOKUP(Point[Power Supply],power_supply,2,FALSE))</f>
        <v/>
      </c>
      <c r="AO457" s="14" t="str">
        <f>IF(Point[Asset Group]="","",VLOOKUP(Point[Waste Water],waste_water,2,FALSE))</f>
        <v/>
      </c>
      <c r="AP457" s="14" t="str">
        <f>IF(Point[Asset Group]="","",VLOOKUP(Point[Furniture SubType],subdom_master_gdb,2,FALSE))</f>
        <v/>
      </c>
      <c r="AQ457" s="14" t="str">
        <f>IF(Point[Asset Group]="","",VLOOKUP(Point[Concrete Pad],yes_no,2,FALSE))</f>
        <v/>
      </c>
      <c r="AR457" s="14" t="str">
        <f>IF(Point[Asset Group]="","",VLOOKUP(Point[Material],material_master,2,FALSE))</f>
        <v/>
      </c>
      <c r="AS457" s="14" t="str">
        <f>IF(Point[Asset Group]="","",VLOOKUP(Point[Plumbing],irrigation_plumbing,2,FALSE))</f>
        <v/>
      </c>
      <c r="AT457" s="14" t="str">
        <f>IF(Point[Asset Group]="","",VLOOKUP(Point[Sprinklers],irrigation_sprinklers,2,FALSE))</f>
        <v/>
      </c>
      <c r="AU457" s="14" t="str">
        <f>IF(Point[Asset Group]="","",VLOOKUP(Point[System],irrigation_system,2,FALSE))</f>
        <v/>
      </c>
      <c r="AV457" s="14" t="str">
        <f>IF(Point[Asset Group]="","",VLOOKUP(Point[Status],irrigation_status,2,FALSE))</f>
        <v/>
      </c>
      <c r="AW457" s="11" t="str">
        <f>IF(Point[Date of manufacture]="","",Point[Date of manufacture])</f>
        <v/>
      </c>
      <c r="AX457" s="14" t="str">
        <f>IF(Point[Asset Group]="","",VLOOKUP(Point[Sign Purpose],sign_purpose,2,FALSE))</f>
        <v/>
      </c>
      <c r="AY457" s="14" t="str">
        <f>IF(Point[Asset Group]="","",VLOOKUP(Point[Sign Material],material_master,2,FALSE))</f>
        <v/>
      </c>
      <c r="AZ457" s="14" t="str">
        <f>IF(Point[Asset Group]="","",VLOOKUP(Point[Affixed To],sign_affix,2,FALSE))</f>
        <v/>
      </c>
      <c r="BA457" s="14" t="str">
        <f>IF(Point[Size HxB mm]="","",Point[Size HxB mm])</f>
        <v/>
      </c>
      <c r="BB457" s="14" t="str">
        <f>IF(Point[Height m]="","",Point[Height m])</f>
        <v/>
      </c>
      <c r="BC457" s="14" t="str">
        <f>IF(Point[Asset Group]="","",VLOOKUP(Point[Post Material],material_master,2,FALSE))</f>
        <v/>
      </c>
      <c r="BD457" s="14" t="str">
        <f>IF(Point[Asset Group]="","",VLOOKUP(Point[Post Number],number,2,FALSE))</f>
        <v/>
      </c>
      <c r="BE457" s="14" t="str">
        <f>IF(Point[Asset Group]="","",VLOOKUP(Point[Structure SubType],subdom_master_gdb,2,FALSE))</f>
        <v/>
      </c>
      <c r="BF457" s="14" t="str">
        <f>IF(Point[Area m2]="","",Point[Area m2])</f>
        <v/>
      </c>
      <c r="BG457" s="14" t="str">
        <f>IF(Point[Length m]="","",Point[Length m])</f>
        <v/>
      </c>
      <c r="BH457" s="14" t="str">
        <f>IF(Point[Width m]="","",Point[Width m])</f>
        <v/>
      </c>
      <c r="BI457" s="14" t="str">
        <f>IF(Point[Diameter m]="","",Point[Diameter m])</f>
        <v/>
      </c>
      <c r="BJ457" s="14" t="str">
        <f>IF(Point[Asset Group]="","",VLOOKUP(Point[Number of Pipes],number,2,FALSE))</f>
        <v/>
      </c>
      <c r="BK457" s="14" t="str">
        <f>IF(Point[Asset Group]="","",VLOOKUP(Point[Combined Name],2,FALSE))</f>
        <v/>
      </c>
      <c r="BL457" s="14" t="str">
        <f>IF(Point[Asset Group]="","",VLOOKUP(Point[Size Class],size_class,2,FALSE))</f>
        <v/>
      </c>
      <c r="BM457" s="14" t="str">
        <f>IF(Point[Asset Group]="","",VLOOKUP(Point[Age Class],age_class,2,FALSE))</f>
        <v/>
      </c>
      <c r="BN457" s="14" t="str">
        <f>IF(Point[Girth (cm)]="","",Point[Girth (cm)])</f>
        <v/>
      </c>
      <c r="BO457" s="14" t="str">
        <f>IF(Point[Crown Radius (m)]="","",Point[Crown Radius (m)])</f>
        <v/>
      </c>
      <c r="BP457" s="14" t="str">
        <f>IF(Point[Asset Group]="","",VLOOKUP(Point[Rooting Environment],root_enviro,2,FALSE))</f>
        <v/>
      </c>
      <c r="BQ457" s="14" t="str">
        <f>IF(Point[Asset Group]="","",VLOOKUP(Point[Tree Surround],tree_surround,2,FALSE))</f>
        <v/>
      </c>
      <c r="BR457" s="14" t="str">
        <f>IF(Point[Asset Group]="","",VLOOKUP(Point[Tree Grill],yes_no,2,FALSE))</f>
        <v/>
      </c>
      <c r="BS457" s="14" t="str">
        <f>IF(Point[Asset Group]="","",VLOOKUP(Point[Tree Location],tree_location,2,FALSE))</f>
        <v/>
      </c>
    </row>
    <row r="458" spans="1:71" s="3" customFormat="1" x14ac:dyDescent="0.2">
      <c r="A458" s="3" t="str">
        <f>IF(Point[DWG File Name]="","",Point[DWG File Name])</f>
        <v/>
      </c>
      <c r="B458" s="3" t="str">
        <f>IF(Point[DWG Layer Name]="","",Point[DWG Layer Name])</f>
        <v/>
      </c>
      <c r="C458" s="3" t="str">
        <f>IF(Point[DWG Handle]="","",Point[DWG Handle])</f>
        <v/>
      </c>
      <c r="D458" s="58" t="str">
        <f>IF(Point[X]="","",Point[X])</f>
        <v/>
      </c>
      <c r="E458" s="58" t="str">
        <f>IF(Point[Y]="","",Point[Y])</f>
        <v/>
      </c>
      <c r="F458" s="3" t="str">
        <f>IF(Point[Replacement Asset]="","",Point[Replacement Asset])</f>
        <v/>
      </c>
      <c r="G458" s="3" t="str">
        <f>IF(Point[Asset ID]="","",UPPER(Point[Asset ID]))</f>
        <v/>
      </c>
      <c r="H458" s="3" t="str">
        <f>IF(Point[Asset Group]="","",VLOOKUP(Point[Asset Group],asset_grp_pt,4,FALSE))</f>
        <v/>
      </c>
      <c r="I458" s="3" t="str">
        <f>IF(Point[Asset Group]="","",VLOOKUP(Point[Asset Group],asset_grp_pt,2,FALSE))</f>
        <v/>
      </c>
      <c r="J458" s="3" t="str">
        <f>IF(Point[Asset Group]="","",VLOOKUP(Point[Asset Group],asset_grp_pt,3,FALSE))</f>
        <v/>
      </c>
      <c r="K458" s="3" t="str">
        <f>IF(Point[Asset Group]="","",VLOOKUP(Point[Asset Type],type_master_list,2,FALSE))</f>
        <v/>
      </c>
      <c r="L458" s="3" t="str">
        <f>IF(Point[Asset Name]="","",PROPER(Point[Asset Name]))</f>
        <v/>
      </c>
      <c r="M458" s="11" t="str">
        <f>IF(Point[Install Date]="","",Point[Install Date])</f>
        <v/>
      </c>
      <c r="N458" s="11" t="str">
        <f>IF(Point[Note]="","",PROPER(Point[Note]))</f>
        <v/>
      </c>
      <c r="O458" s="11" t="str">
        <f>IF(Point[Resource Consent Number]="","",UPPER(Point[Resource Consent Number]))</f>
        <v/>
      </c>
      <c r="P458" s="53" t="str">
        <f>IF(Point[Asset Unit Cost]="","",Point[Asset Unit Cost])</f>
        <v/>
      </c>
      <c r="Q458" s="11" t="str">
        <f>IF(Point[Added By]="","",UPPER(Point[Added By]))</f>
        <v/>
      </c>
      <c r="R458" s="11" t="str">
        <f>IF(Point[Added Date]="","",Point[Added Date])</f>
        <v/>
      </c>
      <c r="S458" s="14" t="str">
        <f>IF(Point[Z COORD]="","",Point[Z COORD])</f>
        <v/>
      </c>
      <c r="T458" s="14" t="str">
        <f>IF(Point[Asset Description]="","",PROPER(Point[Asset Description]))</f>
        <v/>
      </c>
      <c r="U458" s="14" t="str">
        <f>IF(Point[[Artist ]]="","",PROPER(Point[[Artist ]]))</f>
        <v/>
      </c>
      <c r="V458" s="14" t="str">
        <f>IF(Point[Material Notes]="","",PROPER(Point[Material Notes]))</f>
        <v/>
      </c>
      <c r="W458" s="14" t="str">
        <f>IF(Point[Dimension Notes]="","",Point[Dimension Notes])</f>
        <v/>
      </c>
      <c r="X458" s="14" t="str">
        <f>IF(Point[List]="","",VLOOKUP(Point[Burner Number],number,2,FALSE))</f>
        <v/>
      </c>
      <c r="Y458" s="14" t="str">
        <f>IF(Point[List]="","",VLOOKUP(Point[Fuel],bbq_fuel,2,FALSE))</f>
        <v/>
      </c>
      <c r="Z458" s="14" t="str">
        <f>IF(Point[List]="","",VLOOKUP(Point[Cabinet Material],bbq_material,2,FALSE))</f>
        <v/>
      </c>
      <c r="AA458" s="14" t="str">
        <f>IF(Point[Asset Group]="","",VLOOKUP(Point[Manufacturer],manufacturer,2,FALSE))</f>
        <v/>
      </c>
      <c r="AB458" s="14" t="str">
        <f>IF(Point[Uinsex WC]="","",Point[Uinsex WC])</f>
        <v/>
      </c>
      <c r="AC458" s="14" t="str">
        <f>IF(Point[Female WC]="","",Point[Female WC])</f>
        <v/>
      </c>
      <c r="AD458" s="14" t="str">
        <f>IF(Point[Male WC]="","",Point[Male WC])</f>
        <v/>
      </c>
      <c r="AE458" s="14" t="str">
        <f>IF(Point[Urinal]="","",Point[Urinal])</f>
        <v/>
      </c>
      <c r="AF458" s="14" t="str">
        <f>IF(Point[Disabled Unisex]="","",Point[Disabled Unisex])</f>
        <v/>
      </c>
      <c r="AG458" s="14" t="str">
        <f>IF(Point[Disabled Female]="","",Point[Disabled Female])</f>
        <v/>
      </c>
      <c r="AH458" s="14" t="str">
        <f>IF(Point[Disabled Male]="","",Point[Disabled Male])</f>
        <v/>
      </c>
      <c r="AI458" s="14" t="str">
        <f>IF(Point[Asset Group]="","",VLOOKUP(Point[Handrail],yes_no,2,FALSE))</f>
        <v/>
      </c>
      <c r="AJ458" s="14" t="str">
        <f>IF(Point[Asset Group]="","",VLOOKUP(Point[Baby Changing],yes_no,2,FALSE))</f>
        <v/>
      </c>
      <c r="AK458" s="14" t="str">
        <f>IF(Point[Asset Group]="","",VLOOKUP(Point[Service Room],yes_no,2,FALSE))</f>
        <v/>
      </c>
      <c r="AL458" s="14" t="str">
        <f>IF(Point[Asset Group]="","",VLOOKUP(Point[Service Tap],service_tap,2,FALSE))</f>
        <v/>
      </c>
      <c r="AM458" s="14" t="str">
        <f>IF(Point[Asset Group]="","",VLOOKUP(Point[Heating Type],wc_heating,2,FALSE))</f>
        <v/>
      </c>
      <c r="AN458" s="14" t="str">
        <f>IF(Point[Asset Group]="","",VLOOKUP(Point[Power Supply],power_supply,2,FALSE))</f>
        <v/>
      </c>
      <c r="AO458" s="14" t="str">
        <f>IF(Point[Asset Group]="","",VLOOKUP(Point[Waste Water],waste_water,2,FALSE))</f>
        <v/>
      </c>
      <c r="AP458" s="14" t="str">
        <f>IF(Point[Asset Group]="","",VLOOKUP(Point[Furniture SubType],subdom_master_gdb,2,FALSE))</f>
        <v/>
      </c>
      <c r="AQ458" s="14" t="str">
        <f>IF(Point[Asset Group]="","",VLOOKUP(Point[Concrete Pad],yes_no,2,FALSE))</f>
        <v/>
      </c>
      <c r="AR458" s="14" t="str">
        <f>IF(Point[Asset Group]="","",VLOOKUP(Point[Material],material_master,2,FALSE))</f>
        <v/>
      </c>
      <c r="AS458" s="14" t="str">
        <f>IF(Point[Asset Group]="","",VLOOKUP(Point[Plumbing],irrigation_plumbing,2,FALSE))</f>
        <v/>
      </c>
      <c r="AT458" s="14" t="str">
        <f>IF(Point[Asset Group]="","",VLOOKUP(Point[Sprinklers],irrigation_sprinklers,2,FALSE))</f>
        <v/>
      </c>
      <c r="AU458" s="14" t="str">
        <f>IF(Point[Asset Group]="","",VLOOKUP(Point[System],irrigation_system,2,FALSE))</f>
        <v/>
      </c>
      <c r="AV458" s="14" t="str">
        <f>IF(Point[Asset Group]="","",VLOOKUP(Point[Status],irrigation_status,2,FALSE))</f>
        <v/>
      </c>
      <c r="AW458" s="11" t="str">
        <f>IF(Point[Date of manufacture]="","",Point[Date of manufacture])</f>
        <v/>
      </c>
      <c r="AX458" s="14" t="str">
        <f>IF(Point[Asset Group]="","",VLOOKUP(Point[Sign Purpose],sign_purpose,2,FALSE))</f>
        <v/>
      </c>
      <c r="AY458" s="14" t="str">
        <f>IF(Point[Asset Group]="","",VLOOKUP(Point[Sign Material],material_master,2,FALSE))</f>
        <v/>
      </c>
      <c r="AZ458" s="14" t="str">
        <f>IF(Point[Asset Group]="","",VLOOKUP(Point[Affixed To],sign_affix,2,FALSE))</f>
        <v/>
      </c>
      <c r="BA458" s="14" t="str">
        <f>IF(Point[Size HxB mm]="","",Point[Size HxB mm])</f>
        <v/>
      </c>
      <c r="BB458" s="14" t="str">
        <f>IF(Point[Height m]="","",Point[Height m])</f>
        <v/>
      </c>
      <c r="BC458" s="14" t="str">
        <f>IF(Point[Asset Group]="","",VLOOKUP(Point[Post Material],material_master,2,FALSE))</f>
        <v/>
      </c>
      <c r="BD458" s="14" t="str">
        <f>IF(Point[Asset Group]="","",VLOOKUP(Point[Post Number],number,2,FALSE))</f>
        <v/>
      </c>
      <c r="BE458" s="14" t="str">
        <f>IF(Point[Asset Group]="","",VLOOKUP(Point[Structure SubType],subdom_master_gdb,2,FALSE))</f>
        <v/>
      </c>
      <c r="BF458" s="14" t="str">
        <f>IF(Point[Area m2]="","",Point[Area m2])</f>
        <v/>
      </c>
      <c r="BG458" s="14" t="str">
        <f>IF(Point[Length m]="","",Point[Length m])</f>
        <v/>
      </c>
      <c r="BH458" s="14" t="str">
        <f>IF(Point[Width m]="","",Point[Width m])</f>
        <v/>
      </c>
      <c r="BI458" s="14" t="str">
        <f>IF(Point[Diameter m]="","",Point[Diameter m])</f>
        <v/>
      </c>
      <c r="BJ458" s="14" t="str">
        <f>IF(Point[Asset Group]="","",VLOOKUP(Point[Number of Pipes],number,2,FALSE))</f>
        <v/>
      </c>
      <c r="BK458" s="14" t="str">
        <f>IF(Point[Asset Group]="","",VLOOKUP(Point[Combined Name],2,FALSE))</f>
        <v/>
      </c>
      <c r="BL458" s="14" t="str">
        <f>IF(Point[Asset Group]="","",VLOOKUP(Point[Size Class],size_class,2,FALSE))</f>
        <v/>
      </c>
      <c r="BM458" s="14" t="str">
        <f>IF(Point[Asset Group]="","",VLOOKUP(Point[Age Class],age_class,2,FALSE))</f>
        <v/>
      </c>
      <c r="BN458" s="14" t="str">
        <f>IF(Point[Girth (cm)]="","",Point[Girth (cm)])</f>
        <v/>
      </c>
      <c r="BO458" s="14" t="str">
        <f>IF(Point[Crown Radius (m)]="","",Point[Crown Radius (m)])</f>
        <v/>
      </c>
      <c r="BP458" s="14" t="str">
        <f>IF(Point[Asset Group]="","",VLOOKUP(Point[Rooting Environment],root_enviro,2,FALSE))</f>
        <v/>
      </c>
      <c r="BQ458" s="14" t="str">
        <f>IF(Point[Asset Group]="","",VLOOKUP(Point[Tree Surround],tree_surround,2,FALSE))</f>
        <v/>
      </c>
      <c r="BR458" s="14" t="str">
        <f>IF(Point[Asset Group]="","",VLOOKUP(Point[Tree Grill],yes_no,2,FALSE))</f>
        <v/>
      </c>
      <c r="BS458" s="14" t="str">
        <f>IF(Point[Asset Group]="","",VLOOKUP(Point[Tree Location],tree_location,2,FALSE))</f>
        <v/>
      </c>
    </row>
    <row r="459" spans="1:71" s="3" customFormat="1" x14ac:dyDescent="0.2">
      <c r="A459" s="3" t="str">
        <f>IF(Point[DWG File Name]="","",Point[DWG File Name])</f>
        <v/>
      </c>
      <c r="B459" s="3" t="str">
        <f>IF(Point[DWG Layer Name]="","",Point[DWG Layer Name])</f>
        <v/>
      </c>
      <c r="C459" s="3" t="str">
        <f>IF(Point[DWG Handle]="","",Point[DWG Handle])</f>
        <v/>
      </c>
      <c r="D459" s="58" t="str">
        <f>IF(Point[X]="","",Point[X])</f>
        <v/>
      </c>
      <c r="E459" s="58" t="str">
        <f>IF(Point[Y]="","",Point[Y])</f>
        <v/>
      </c>
      <c r="F459" s="3" t="str">
        <f>IF(Point[Replacement Asset]="","",Point[Replacement Asset])</f>
        <v/>
      </c>
      <c r="G459" s="3" t="str">
        <f>IF(Point[Asset ID]="","",UPPER(Point[Asset ID]))</f>
        <v/>
      </c>
      <c r="H459" s="3" t="str">
        <f>IF(Point[Asset Group]="","",VLOOKUP(Point[Asset Group],asset_grp_pt,4,FALSE))</f>
        <v/>
      </c>
      <c r="I459" s="3" t="str">
        <f>IF(Point[Asset Group]="","",VLOOKUP(Point[Asset Group],asset_grp_pt,2,FALSE))</f>
        <v/>
      </c>
      <c r="J459" s="3" t="str">
        <f>IF(Point[Asset Group]="","",VLOOKUP(Point[Asset Group],asset_grp_pt,3,FALSE))</f>
        <v/>
      </c>
      <c r="K459" s="3" t="str">
        <f>IF(Point[Asset Group]="","",VLOOKUP(Point[Asset Type],type_master_list,2,FALSE))</f>
        <v/>
      </c>
      <c r="L459" s="3" t="str">
        <f>IF(Point[Asset Name]="","",PROPER(Point[Asset Name]))</f>
        <v/>
      </c>
      <c r="M459" s="11" t="str">
        <f>IF(Point[Install Date]="","",Point[Install Date])</f>
        <v/>
      </c>
      <c r="N459" s="11" t="str">
        <f>IF(Point[Note]="","",PROPER(Point[Note]))</f>
        <v/>
      </c>
      <c r="O459" s="11" t="str">
        <f>IF(Point[Resource Consent Number]="","",UPPER(Point[Resource Consent Number]))</f>
        <v/>
      </c>
      <c r="P459" s="53" t="str">
        <f>IF(Point[Asset Unit Cost]="","",Point[Asset Unit Cost])</f>
        <v/>
      </c>
      <c r="Q459" s="11" t="str">
        <f>IF(Point[Added By]="","",UPPER(Point[Added By]))</f>
        <v/>
      </c>
      <c r="R459" s="11" t="str">
        <f>IF(Point[Added Date]="","",Point[Added Date])</f>
        <v/>
      </c>
      <c r="S459" s="14" t="str">
        <f>IF(Point[Z COORD]="","",Point[Z COORD])</f>
        <v/>
      </c>
      <c r="T459" s="14" t="str">
        <f>IF(Point[Asset Description]="","",PROPER(Point[Asset Description]))</f>
        <v/>
      </c>
      <c r="U459" s="14" t="str">
        <f>IF(Point[[Artist ]]="","",PROPER(Point[[Artist ]]))</f>
        <v/>
      </c>
      <c r="V459" s="14" t="str">
        <f>IF(Point[Material Notes]="","",PROPER(Point[Material Notes]))</f>
        <v/>
      </c>
      <c r="W459" s="14" t="str">
        <f>IF(Point[Dimension Notes]="","",Point[Dimension Notes])</f>
        <v/>
      </c>
      <c r="X459" s="14" t="str">
        <f>IF(Point[List]="","",VLOOKUP(Point[Burner Number],number,2,FALSE))</f>
        <v/>
      </c>
      <c r="Y459" s="14" t="str">
        <f>IF(Point[List]="","",VLOOKUP(Point[Fuel],bbq_fuel,2,FALSE))</f>
        <v/>
      </c>
      <c r="Z459" s="14" t="str">
        <f>IF(Point[List]="","",VLOOKUP(Point[Cabinet Material],bbq_material,2,FALSE))</f>
        <v/>
      </c>
      <c r="AA459" s="14" t="str">
        <f>IF(Point[Asset Group]="","",VLOOKUP(Point[Manufacturer],manufacturer,2,FALSE))</f>
        <v/>
      </c>
      <c r="AB459" s="14" t="str">
        <f>IF(Point[Uinsex WC]="","",Point[Uinsex WC])</f>
        <v/>
      </c>
      <c r="AC459" s="14" t="str">
        <f>IF(Point[Female WC]="","",Point[Female WC])</f>
        <v/>
      </c>
      <c r="AD459" s="14" t="str">
        <f>IF(Point[Male WC]="","",Point[Male WC])</f>
        <v/>
      </c>
      <c r="AE459" s="14" t="str">
        <f>IF(Point[Urinal]="","",Point[Urinal])</f>
        <v/>
      </c>
      <c r="AF459" s="14" t="str">
        <f>IF(Point[Disabled Unisex]="","",Point[Disabled Unisex])</f>
        <v/>
      </c>
      <c r="AG459" s="14" t="str">
        <f>IF(Point[Disabled Female]="","",Point[Disabled Female])</f>
        <v/>
      </c>
      <c r="AH459" s="14" t="str">
        <f>IF(Point[Disabled Male]="","",Point[Disabled Male])</f>
        <v/>
      </c>
      <c r="AI459" s="14" t="str">
        <f>IF(Point[Asset Group]="","",VLOOKUP(Point[Handrail],yes_no,2,FALSE))</f>
        <v/>
      </c>
      <c r="AJ459" s="14" t="str">
        <f>IF(Point[Asset Group]="","",VLOOKUP(Point[Baby Changing],yes_no,2,FALSE))</f>
        <v/>
      </c>
      <c r="AK459" s="14" t="str">
        <f>IF(Point[Asset Group]="","",VLOOKUP(Point[Service Room],yes_no,2,FALSE))</f>
        <v/>
      </c>
      <c r="AL459" s="14" t="str">
        <f>IF(Point[Asset Group]="","",VLOOKUP(Point[Service Tap],service_tap,2,FALSE))</f>
        <v/>
      </c>
      <c r="AM459" s="14" t="str">
        <f>IF(Point[Asset Group]="","",VLOOKUP(Point[Heating Type],wc_heating,2,FALSE))</f>
        <v/>
      </c>
      <c r="AN459" s="14" t="str">
        <f>IF(Point[Asset Group]="","",VLOOKUP(Point[Power Supply],power_supply,2,FALSE))</f>
        <v/>
      </c>
      <c r="AO459" s="14" t="str">
        <f>IF(Point[Asset Group]="","",VLOOKUP(Point[Waste Water],waste_water,2,FALSE))</f>
        <v/>
      </c>
      <c r="AP459" s="14" t="str">
        <f>IF(Point[Asset Group]="","",VLOOKUP(Point[Furniture SubType],subdom_master_gdb,2,FALSE))</f>
        <v/>
      </c>
      <c r="AQ459" s="14" t="str">
        <f>IF(Point[Asset Group]="","",VLOOKUP(Point[Concrete Pad],yes_no,2,FALSE))</f>
        <v/>
      </c>
      <c r="AR459" s="14" t="str">
        <f>IF(Point[Asset Group]="","",VLOOKUP(Point[Material],material_master,2,FALSE))</f>
        <v/>
      </c>
      <c r="AS459" s="14" t="str">
        <f>IF(Point[Asset Group]="","",VLOOKUP(Point[Plumbing],irrigation_plumbing,2,FALSE))</f>
        <v/>
      </c>
      <c r="AT459" s="14" t="str">
        <f>IF(Point[Asset Group]="","",VLOOKUP(Point[Sprinklers],irrigation_sprinklers,2,FALSE))</f>
        <v/>
      </c>
      <c r="AU459" s="14" t="str">
        <f>IF(Point[Asset Group]="","",VLOOKUP(Point[System],irrigation_system,2,FALSE))</f>
        <v/>
      </c>
      <c r="AV459" s="14" t="str">
        <f>IF(Point[Asset Group]="","",VLOOKUP(Point[Status],irrigation_status,2,FALSE))</f>
        <v/>
      </c>
      <c r="AW459" s="11" t="str">
        <f>IF(Point[Date of manufacture]="","",Point[Date of manufacture])</f>
        <v/>
      </c>
      <c r="AX459" s="14" t="str">
        <f>IF(Point[Asset Group]="","",VLOOKUP(Point[Sign Purpose],sign_purpose,2,FALSE))</f>
        <v/>
      </c>
      <c r="AY459" s="14" t="str">
        <f>IF(Point[Asset Group]="","",VLOOKUP(Point[Sign Material],material_master,2,FALSE))</f>
        <v/>
      </c>
      <c r="AZ459" s="14" t="str">
        <f>IF(Point[Asset Group]="","",VLOOKUP(Point[Affixed To],sign_affix,2,FALSE))</f>
        <v/>
      </c>
      <c r="BA459" s="14" t="str">
        <f>IF(Point[Size HxB mm]="","",Point[Size HxB mm])</f>
        <v/>
      </c>
      <c r="BB459" s="14" t="str">
        <f>IF(Point[Height m]="","",Point[Height m])</f>
        <v/>
      </c>
      <c r="BC459" s="14" t="str">
        <f>IF(Point[Asset Group]="","",VLOOKUP(Point[Post Material],material_master,2,FALSE))</f>
        <v/>
      </c>
      <c r="BD459" s="14" t="str">
        <f>IF(Point[Asset Group]="","",VLOOKUP(Point[Post Number],number,2,FALSE))</f>
        <v/>
      </c>
      <c r="BE459" s="14" t="str">
        <f>IF(Point[Asset Group]="","",VLOOKUP(Point[Structure SubType],subdom_master_gdb,2,FALSE))</f>
        <v/>
      </c>
      <c r="BF459" s="14" t="str">
        <f>IF(Point[Area m2]="","",Point[Area m2])</f>
        <v/>
      </c>
      <c r="BG459" s="14" t="str">
        <f>IF(Point[Length m]="","",Point[Length m])</f>
        <v/>
      </c>
      <c r="BH459" s="14" t="str">
        <f>IF(Point[Width m]="","",Point[Width m])</f>
        <v/>
      </c>
      <c r="BI459" s="14" t="str">
        <f>IF(Point[Diameter m]="","",Point[Diameter m])</f>
        <v/>
      </c>
      <c r="BJ459" s="14" t="str">
        <f>IF(Point[Asset Group]="","",VLOOKUP(Point[Number of Pipes],number,2,FALSE))</f>
        <v/>
      </c>
      <c r="BK459" s="14" t="str">
        <f>IF(Point[Asset Group]="","",VLOOKUP(Point[Combined Name],2,FALSE))</f>
        <v/>
      </c>
      <c r="BL459" s="14" t="str">
        <f>IF(Point[Asset Group]="","",VLOOKUP(Point[Size Class],size_class,2,FALSE))</f>
        <v/>
      </c>
      <c r="BM459" s="14" t="str">
        <f>IF(Point[Asset Group]="","",VLOOKUP(Point[Age Class],age_class,2,FALSE))</f>
        <v/>
      </c>
      <c r="BN459" s="14" t="str">
        <f>IF(Point[Girth (cm)]="","",Point[Girth (cm)])</f>
        <v/>
      </c>
      <c r="BO459" s="14" t="str">
        <f>IF(Point[Crown Radius (m)]="","",Point[Crown Radius (m)])</f>
        <v/>
      </c>
      <c r="BP459" s="14" t="str">
        <f>IF(Point[Asset Group]="","",VLOOKUP(Point[Rooting Environment],root_enviro,2,FALSE))</f>
        <v/>
      </c>
      <c r="BQ459" s="14" t="str">
        <f>IF(Point[Asset Group]="","",VLOOKUP(Point[Tree Surround],tree_surround,2,FALSE))</f>
        <v/>
      </c>
      <c r="BR459" s="14" t="str">
        <f>IF(Point[Asset Group]="","",VLOOKUP(Point[Tree Grill],yes_no,2,FALSE))</f>
        <v/>
      </c>
      <c r="BS459" s="14" t="str">
        <f>IF(Point[Asset Group]="","",VLOOKUP(Point[Tree Location],tree_location,2,FALSE))</f>
        <v/>
      </c>
    </row>
    <row r="460" spans="1:71" s="3" customFormat="1" x14ac:dyDescent="0.2">
      <c r="A460" s="3" t="str">
        <f>IF(Point[DWG File Name]="","",Point[DWG File Name])</f>
        <v/>
      </c>
      <c r="B460" s="3" t="str">
        <f>IF(Point[DWG Layer Name]="","",Point[DWG Layer Name])</f>
        <v/>
      </c>
      <c r="C460" s="3" t="str">
        <f>IF(Point[DWG Handle]="","",Point[DWG Handle])</f>
        <v/>
      </c>
      <c r="D460" s="58" t="str">
        <f>IF(Point[X]="","",Point[X])</f>
        <v/>
      </c>
      <c r="E460" s="58" t="str">
        <f>IF(Point[Y]="","",Point[Y])</f>
        <v/>
      </c>
      <c r="F460" s="3" t="str">
        <f>IF(Point[Replacement Asset]="","",Point[Replacement Asset])</f>
        <v/>
      </c>
      <c r="G460" s="3" t="str">
        <f>IF(Point[Asset ID]="","",UPPER(Point[Asset ID]))</f>
        <v/>
      </c>
      <c r="H460" s="3" t="str">
        <f>IF(Point[Asset Group]="","",VLOOKUP(Point[Asset Group],asset_grp_pt,4,FALSE))</f>
        <v/>
      </c>
      <c r="I460" s="3" t="str">
        <f>IF(Point[Asset Group]="","",VLOOKUP(Point[Asset Group],asset_grp_pt,2,FALSE))</f>
        <v/>
      </c>
      <c r="J460" s="3" t="str">
        <f>IF(Point[Asset Group]="","",VLOOKUP(Point[Asset Group],asset_grp_pt,3,FALSE))</f>
        <v/>
      </c>
      <c r="K460" s="3" t="str">
        <f>IF(Point[Asset Group]="","",VLOOKUP(Point[Asset Type],type_master_list,2,FALSE))</f>
        <v/>
      </c>
      <c r="L460" s="3" t="str">
        <f>IF(Point[Asset Name]="","",PROPER(Point[Asset Name]))</f>
        <v/>
      </c>
      <c r="M460" s="11" t="str">
        <f>IF(Point[Install Date]="","",Point[Install Date])</f>
        <v/>
      </c>
      <c r="N460" s="11" t="str">
        <f>IF(Point[Note]="","",PROPER(Point[Note]))</f>
        <v/>
      </c>
      <c r="O460" s="11" t="str">
        <f>IF(Point[Resource Consent Number]="","",UPPER(Point[Resource Consent Number]))</f>
        <v/>
      </c>
      <c r="P460" s="53" t="str">
        <f>IF(Point[Asset Unit Cost]="","",Point[Asset Unit Cost])</f>
        <v/>
      </c>
      <c r="Q460" s="11" t="str">
        <f>IF(Point[Added By]="","",UPPER(Point[Added By]))</f>
        <v/>
      </c>
      <c r="R460" s="11" t="str">
        <f>IF(Point[Added Date]="","",Point[Added Date])</f>
        <v/>
      </c>
      <c r="S460" s="14" t="str">
        <f>IF(Point[Z COORD]="","",Point[Z COORD])</f>
        <v/>
      </c>
      <c r="T460" s="14" t="str">
        <f>IF(Point[Asset Description]="","",PROPER(Point[Asset Description]))</f>
        <v/>
      </c>
      <c r="U460" s="14" t="str">
        <f>IF(Point[[Artist ]]="","",PROPER(Point[[Artist ]]))</f>
        <v/>
      </c>
      <c r="V460" s="14" t="str">
        <f>IF(Point[Material Notes]="","",PROPER(Point[Material Notes]))</f>
        <v/>
      </c>
      <c r="W460" s="14" t="str">
        <f>IF(Point[Dimension Notes]="","",Point[Dimension Notes])</f>
        <v/>
      </c>
      <c r="X460" s="14" t="str">
        <f>IF(Point[List]="","",VLOOKUP(Point[Burner Number],number,2,FALSE))</f>
        <v/>
      </c>
      <c r="Y460" s="14" t="str">
        <f>IF(Point[List]="","",VLOOKUP(Point[Fuel],bbq_fuel,2,FALSE))</f>
        <v/>
      </c>
      <c r="Z460" s="14" t="str">
        <f>IF(Point[List]="","",VLOOKUP(Point[Cabinet Material],bbq_material,2,FALSE))</f>
        <v/>
      </c>
      <c r="AA460" s="14" t="str">
        <f>IF(Point[Asset Group]="","",VLOOKUP(Point[Manufacturer],manufacturer,2,FALSE))</f>
        <v/>
      </c>
      <c r="AB460" s="14" t="str">
        <f>IF(Point[Uinsex WC]="","",Point[Uinsex WC])</f>
        <v/>
      </c>
      <c r="AC460" s="14" t="str">
        <f>IF(Point[Female WC]="","",Point[Female WC])</f>
        <v/>
      </c>
      <c r="AD460" s="14" t="str">
        <f>IF(Point[Male WC]="","",Point[Male WC])</f>
        <v/>
      </c>
      <c r="AE460" s="14" t="str">
        <f>IF(Point[Urinal]="","",Point[Urinal])</f>
        <v/>
      </c>
      <c r="AF460" s="14" t="str">
        <f>IF(Point[Disabled Unisex]="","",Point[Disabled Unisex])</f>
        <v/>
      </c>
      <c r="AG460" s="14" t="str">
        <f>IF(Point[Disabled Female]="","",Point[Disabled Female])</f>
        <v/>
      </c>
      <c r="AH460" s="14" t="str">
        <f>IF(Point[Disabled Male]="","",Point[Disabled Male])</f>
        <v/>
      </c>
      <c r="AI460" s="14" t="str">
        <f>IF(Point[Asset Group]="","",VLOOKUP(Point[Handrail],yes_no,2,FALSE))</f>
        <v/>
      </c>
      <c r="AJ460" s="14" t="str">
        <f>IF(Point[Asset Group]="","",VLOOKUP(Point[Baby Changing],yes_no,2,FALSE))</f>
        <v/>
      </c>
      <c r="AK460" s="14" t="str">
        <f>IF(Point[Asset Group]="","",VLOOKUP(Point[Service Room],yes_no,2,FALSE))</f>
        <v/>
      </c>
      <c r="AL460" s="14" t="str">
        <f>IF(Point[Asset Group]="","",VLOOKUP(Point[Service Tap],service_tap,2,FALSE))</f>
        <v/>
      </c>
      <c r="AM460" s="14" t="str">
        <f>IF(Point[Asset Group]="","",VLOOKUP(Point[Heating Type],wc_heating,2,FALSE))</f>
        <v/>
      </c>
      <c r="AN460" s="14" t="str">
        <f>IF(Point[Asset Group]="","",VLOOKUP(Point[Power Supply],power_supply,2,FALSE))</f>
        <v/>
      </c>
      <c r="AO460" s="14" t="str">
        <f>IF(Point[Asset Group]="","",VLOOKUP(Point[Waste Water],waste_water,2,FALSE))</f>
        <v/>
      </c>
      <c r="AP460" s="14" t="str">
        <f>IF(Point[Asset Group]="","",VLOOKUP(Point[Furniture SubType],subdom_master_gdb,2,FALSE))</f>
        <v/>
      </c>
      <c r="AQ460" s="14" t="str">
        <f>IF(Point[Asset Group]="","",VLOOKUP(Point[Concrete Pad],yes_no,2,FALSE))</f>
        <v/>
      </c>
      <c r="AR460" s="14" t="str">
        <f>IF(Point[Asset Group]="","",VLOOKUP(Point[Material],material_master,2,FALSE))</f>
        <v/>
      </c>
      <c r="AS460" s="14" t="str">
        <f>IF(Point[Asset Group]="","",VLOOKUP(Point[Plumbing],irrigation_plumbing,2,FALSE))</f>
        <v/>
      </c>
      <c r="AT460" s="14" t="str">
        <f>IF(Point[Asset Group]="","",VLOOKUP(Point[Sprinklers],irrigation_sprinklers,2,FALSE))</f>
        <v/>
      </c>
      <c r="AU460" s="14" t="str">
        <f>IF(Point[Asset Group]="","",VLOOKUP(Point[System],irrigation_system,2,FALSE))</f>
        <v/>
      </c>
      <c r="AV460" s="14" t="str">
        <f>IF(Point[Asset Group]="","",VLOOKUP(Point[Status],irrigation_status,2,FALSE))</f>
        <v/>
      </c>
      <c r="AW460" s="11" t="str">
        <f>IF(Point[Date of manufacture]="","",Point[Date of manufacture])</f>
        <v/>
      </c>
      <c r="AX460" s="14" t="str">
        <f>IF(Point[Asset Group]="","",VLOOKUP(Point[Sign Purpose],sign_purpose,2,FALSE))</f>
        <v/>
      </c>
      <c r="AY460" s="14" t="str">
        <f>IF(Point[Asset Group]="","",VLOOKUP(Point[Sign Material],material_master,2,FALSE))</f>
        <v/>
      </c>
      <c r="AZ460" s="14" t="str">
        <f>IF(Point[Asset Group]="","",VLOOKUP(Point[Affixed To],sign_affix,2,FALSE))</f>
        <v/>
      </c>
      <c r="BA460" s="14" t="str">
        <f>IF(Point[Size HxB mm]="","",Point[Size HxB mm])</f>
        <v/>
      </c>
      <c r="BB460" s="14" t="str">
        <f>IF(Point[Height m]="","",Point[Height m])</f>
        <v/>
      </c>
      <c r="BC460" s="14" t="str">
        <f>IF(Point[Asset Group]="","",VLOOKUP(Point[Post Material],material_master,2,FALSE))</f>
        <v/>
      </c>
      <c r="BD460" s="14" t="str">
        <f>IF(Point[Asset Group]="","",VLOOKUP(Point[Post Number],number,2,FALSE))</f>
        <v/>
      </c>
      <c r="BE460" s="14" t="str">
        <f>IF(Point[Asset Group]="","",VLOOKUP(Point[Structure SubType],subdom_master_gdb,2,FALSE))</f>
        <v/>
      </c>
      <c r="BF460" s="14" t="str">
        <f>IF(Point[Area m2]="","",Point[Area m2])</f>
        <v/>
      </c>
      <c r="BG460" s="14" t="str">
        <f>IF(Point[Length m]="","",Point[Length m])</f>
        <v/>
      </c>
      <c r="BH460" s="14" t="str">
        <f>IF(Point[Width m]="","",Point[Width m])</f>
        <v/>
      </c>
      <c r="BI460" s="14" t="str">
        <f>IF(Point[Diameter m]="","",Point[Diameter m])</f>
        <v/>
      </c>
      <c r="BJ460" s="14" t="str">
        <f>IF(Point[Asset Group]="","",VLOOKUP(Point[Number of Pipes],number,2,FALSE))</f>
        <v/>
      </c>
      <c r="BK460" s="14" t="str">
        <f>IF(Point[Asset Group]="","",VLOOKUP(Point[Combined Name],2,FALSE))</f>
        <v/>
      </c>
      <c r="BL460" s="14" t="str">
        <f>IF(Point[Asset Group]="","",VLOOKUP(Point[Size Class],size_class,2,FALSE))</f>
        <v/>
      </c>
      <c r="BM460" s="14" t="str">
        <f>IF(Point[Asset Group]="","",VLOOKUP(Point[Age Class],age_class,2,FALSE))</f>
        <v/>
      </c>
      <c r="BN460" s="14" t="str">
        <f>IF(Point[Girth (cm)]="","",Point[Girth (cm)])</f>
        <v/>
      </c>
      <c r="BO460" s="14" t="str">
        <f>IF(Point[Crown Radius (m)]="","",Point[Crown Radius (m)])</f>
        <v/>
      </c>
      <c r="BP460" s="14" t="str">
        <f>IF(Point[Asset Group]="","",VLOOKUP(Point[Rooting Environment],root_enviro,2,FALSE))</f>
        <v/>
      </c>
      <c r="BQ460" s="14" t="str">
        <f>IF(Point[Asset Group]="","",VLOOKUP(Point[Tree Surround],tree_surround,2,FALSE))</f>
        <v/>
      </c>
      <c r="BR460" s="14" t="str">
        <f>IF(Point[Asset Group]="","",VLOOKUP(Point[Tree Grill],yes_no,2,FALSE))</f>
        <v/>
      </c>
      <c r="BS460" s="14" t="str">
        <f>IF(Point[Asset Group]="","",VLOOKUP(Point[Tree Location],tree_location,2,FALSE))</f>
        <v/>
      </c>
    </row>
    <row r="461" spans="1:71" s="3" customFormat="1" x14ac:dyDescent="0.2">
      <c r="A461" s="3" t="str">
        <f>IF(Point[DWG File Name]="","",Point[DWG File Name])</f>
        <v/>
      </c>
      <c r="B461" s="3" t="str">
        <f>IF(Point[DWG Layer Name]="","",Point[DWG Layer Name])</f>
        <v/>
      </c>
      <c r="C461" s="3" t="str">
        <f>IF(Point[DWG Handle]="","",Point[DWG Handle])</f>
        <v/>
      </c>
      <c r="D461" s="58" t="str">
        <f>IF(Point[X]="","",Point[X])</f>
        <v/>
      </c>
      <c r="E461" s="58" t="str">
        <f>IF(Point[Y]="","",Point[Y])</f>
        <v/>
      </c>
      <c r="F461" s="3" t="str">
        <f>IF(Point[Replacement Asset]="","",Point[Replacement Asset])</f>
        <v/>
      </c>
      <c r="G461" s="3" t="str">
        <f>IF(Point[Asset ID]="","",UPPER(Point[Asset ID]))</f>
        <v/>
      </c>
      <c r="H461" s="3" t="str">
        <f>IF(Point[Asset Group]="","",VLOOKUP(Point[Asset Group],asset_grp_pt,4,FALSE))</f>
        <v/>
      </c>
      <c r="I461" s="3" t="str">
        <f>IF(Point[Asset Group]="","",VLOOKUP(Point[Asset Group],asset_grp_pt,2,FALSE))</f>
        <v/>
      </c>
      <c r="J461" s="3" t="str">
        <f>IF(Point[Asset Group]="","",VLOOKUP(Point[Asset Group],asset_grp_pt,3,FALSE))</f>
        <v/>
      </c>
      <c r="K461" s="3" t="str">
        <f>IF(Point[Asset Group]="","",VLOOKUP(Point[Asset Type],type_master_list,2,FALSE))</f>
        <v/>
      </c>
      <c r="L461" s="3" t="str">
        <f>IF(Point[Asset Name]="","",PROPER(Point[Asset Name]))</f>
        <v/>
      </c>
      <c r="M461" s="11" t="str">
        <f>IF(Point[Install Date]="","",Point[Install Date])</f>
        <v/>
      </c>
      <c r="N461" s="11" t="str">
        <f>IF(Point[Note]="","",PROPER(Point[Note]))</f>
        <v/>
      </c>
      <c r="O461" s="11" t="str">
        <f>IF(Point[Resource Consent Number]="","",UPPER(Point[Resource Consent Number]))</f>
        <v/>
      </c>
      <c r="P461" s="53" t="str">
        <f>IF(Point[Asset Unit Cost]="","",Point[Asset Unit Cost])</f>
        <v/>
      </c>
      <c r="Q461" s="11" t="str">
        <f>IF(Point[Added By]="","",UPPER(Point[Added By]))</f>
        <v/>
      </c>
      <c r="R461" s="11" t="str">
        <f>IF(Point[Added Date]="","",Point[Added Date])</f>
        <v/>
      </c>
      <c r="S461" s="14" t="str">
        <f>IF(Point[Z COORD]="","",Point[Z COORD])</f>
        <v/>
      </c>
      <c r="T461" s="14" t="str">
        <f>IF(Point[Asset Description]="","",PROPER(Point[Asset Description]))</f>
        <v/>
      </c>
      <c r="U461" s="14" t="str">
        <f>IF(Point[[Artist ]]="","",PROPER(Point[[Artist ]]))</f>
        <v/>
      </c>
      <c r="V461" s="14" t="str">
        <f>IF(Point[Material Notes]="","",PROPER(Point[Material Notes]))</f>
        <v/>
      </c>
      <c r="W461" s="14" t="str">
        <f>IF(Point[Dimension Notes]="","",Point[Dimension Notes])</f>
        <v/>
      </c>
      <c r="X461" s="14" t="str">
        <f>IF(Point[List]="","",VLOOKUP(Point[Burner Number],number,2,FALSE))</f>
        <v/>
      </c>
      <c r="Y461" s="14" t="str">
        <f>IF(Point[List]="","",VLOOKUP(Point[Fuel],bbq_fuel,2,FALSE))</f>
        <v/>
      </c>
      <c r="Z461" s="14" t="str">
        <f>IF(Point[List]="","",VLOOKUP(Point[Cabinet Material],bbq_material,2,FALSE))</f>
        <v/>
      </c>
      <c r="AA461" s="14" t="str">
        <f>IF(Point[Asset Group]="","",VLOOKUP(Point[Manufacturer],manufacturer,2,FALSE))</f>
        <v/>
      </c>
      <c r="AB461" s="14" t="str">
        <f>IF(Point[Uinsex WC]="","",Point[Uinsex WC])</f>
        <v/>
      </c>
      <c r="AC461" s="14" t="str">
        <f>IF(Point[Female WC]="","",Point[Female WC])</f>
        <v/>
      </c>
      <c r="AD461" s="14" t="str">
        <f>IF(Point[Male WC]="","",Point[Male WC])</f>
        <v/>
      </c>
      <c r="AE461" s="14" t="str">
        <f>IF(Point[Urinal]="","",Point[Urinal])</f>
        <v/>
      </c>
      <c r="AF461" s="14" t="str">
        <f>IF(Point[Disabled Unisex]="","",Point[Disabled Unisex])</f>
        <v/>
      </c>
      <c r="AG461" s="14" t="str">
        <f>IF(Point[Disabled Female]="","",Point[Disabled Female])</f>
        <v/>
      </c>
      <c r="AH461" s="14" t="str">
        <f>IF(Point[Disabled Male]="","",Point[Disabled Male])</f>
        <v/>
      </c>
      <c r="AI461" s="14" t="str">
        <f>IF(Point[Asset Group]="","",VLOOKUP(Point[Handrail],yes_no,2,FALSE))</f>
        <v/>
      </c>
      <c r="AJ461" s="14" t="str">
        <f>IF(Point[Asset Group]="","",VLOOKUP(Point[Baby Changing],yes_no,2,FALSE))</f>
        <v/>
      </c>
      <c r="AK461" s="14" t="str">
        <f>IF(Point[Asset Group]="","",VLOOKUP(Point[Service Room],yes_no,2,FALSE))</f>
        <v/>
      </c>
      <c r="AL461" s="14" t="str">
        <f>IF(Point[Asset Group]="","",VLOOKUP(Point[Service Tap],service_tap,2,FALSE))</f>
        <v/>
      </c>
      <c r="AM461" s="14" t="str">
        <f>IF(Point[Asset Group]="","",VLOOKUP(Point[Heating Type],wc_heating,2,FALSE))</f>
        <v/>
      </c>
      <c r="AN461" s="14" t="str">
        <f>IF(Point[Asset Group]="","",VLOOKUP(Point[Power Supply],power_supply,2,FALSE))</f>
        <v/>
      </c>
      <c r="AO461" s="14" t="str">
        <f>IF(Point[Asset Group]="","",VLOOKUP(Point[Waste Water],waste_water,2,FALSE))</f>
        <v/>
      </c>
      <c r="AP461" s="14" t="str">
        <f>IF(Point[Asset Group]="","",VLOOKUP(Point[Furniture SubType],subdom_master_gdb,2,FALSE))</f>
        <v/>
      </c>
      <c r="AQ461" s="14" t="str">
        <f>IF(Point[Asset Group]="","",VLOOKUP(Point[Concrete Pad],yes_no,2,FALSE))</f>
        <v/>
      </c>
      <c r="AR461" s="14" t="str">
        <f>IF(Point[Asset Group]="","",VLOOKUP(Point[Material],material_master,2,FALSE))</f>
        <v/>
      </c>
      <c r="AS461" s="14" t="str">
        <f>IF(Point[Asset Group]="","",VLOOKUP(Point[Plumbing],irrigation_plumbing,2,FALSE))</f>
        <v/>
      </c>
      <c r="AT461" s="14" t="str">
        <f>IF(Point[Asset Group]="","",VLOOKUP(Point[Sprinklers],irrigation_sprinklers,2,FALSE))</f>
        <v/>
      </c>
      <c r="AU461" s="14" t="str">
        <f>IF(Point[Asset Group]="","",VLOOKUP(Point[System],irrigation_system,2,FALSE))</f>
        <v/>
      </c>
      <c r="AV461" s="14" t="str">
        <f>IF(Point[Asset Group]="","",VLOOKUP(Point[Status],irrigation_status,2,FALSE))</f>
        <v/>
      </c>
      <c r="AW461" s="11" t="str">
        <f>IF(Point[Date of manufacture]="","",Point[Date of manufacture])</f>
        <v/>
      </c>
      <c r="AX461" s="14" t="str">
        <f>IF(Point[Asset Group]="","",VLOOKUP(Point[Sign Purpose],sign_purpose,2,FALSE))</f>
        <v/>
      </c>
      <c r="AY461" s="14" t="str">
        <f>IF(Point[Asset Group]="","",VLOOKUP(Point[Sign Material],material_master,2,FALSE))</f>
        <v/>
      </c>
      <c r="AZ461" s="14" t="str">
        <f>IF(Point[Asset Group]="","",VLOOKUP(Point[Affixed To],sign_affix,2,FALSE))</f>
        <v/>
      </c>
      <c r="BA461" s="14" t="str">
        <f>IF(Point[Size HxB mm]="","",Point[Size HxB mm])</f>
        <v/>
      </c>
      <c r="BB461" s="14" t="str">
        <f>IF(Point[Height m]="","",Point[Height m])</f>
        <v/>
      </c>
      <c r="BC461" s="14" t="str">
        <f>IF(Point[Asset Group]="","",VLOOKUP(Point[Post Material],material_master,2,FALSE))</f>
        <v/>
      </c>
      <c r="BD461" s="14" t="str">
        <f>IF(Point[Asset Group]="","",VLOOKUP(Point[Post Number],number,2,FALSE))</f>
        <v/>
      </c>
      <c r="BE461" s="14" t="str">
        <f>IF(Point[Asset Group]="","",VLOOKUP(Point[Structure SubType],subdom_master_gdb,2,FALSE))</f>
        <v/>
      </c>
      <c r="BF461" s="14" t="str">
        <f>IF(Point[Area m2]="","",Point[Area m2])</f>
        <v/>
      </c>
      <c r="BG461" s="14" t="str">
        <f>IF(Point[Length m]="","",Point[Length m])</f>
        <v/>
      </c>
      <c r="BH461" s="14" t="str">
        <f>IF(Point[Width m]="","",Point[Width m])</f>
        <v/>
      </c>
      <c r="BI461" s="14" t="str">
        <f>IF(Point[Diameter m]="","",Point[Diameter m])</f>
        <v/>
      </c>
      <c r="BJ461" s="14" t="str">
        <f>IF(Point[Asset Group]="","",VLOOKUP(Point[Number of Pipes],number,2,FALSE))</f>
        <v/>
      </c>
      <c r="BK461" s="14" t="str">
        <f>IF(Point[Asset Group]="","",VLOOKUP(Point[Combined Name],2,FALSE))</f>
        <v/>
      </c>
      <c r="BL461" s="14" t="str">
        <f>IF(Point[Asset Group]="","",VLOOKUP(Point[Size Class],size_class,2,FALSE))</f>
        <v/>
      </c>
      <c r="BM461" s="14" t="str">
        <f>IF(Point[Asset Group]="","",VLOOKUP(Point[Age Class],age_class,2,FALSE))</f>
        <v/>
      </c>
      <c r="BN461" s="14" t="str">
        <f>IF(Point[Girth (cm)]="","",Point[Girth (cm)])</f>
        <v/>
      </c>
      <c r="BO461" s="14" t="str">
        <f>IF(Point[Crown Radius (m)]="","",Point[Crown Radius (m)])</f>
        <v/>
      </c>
      <c r="BP461" s="14" t="str">
        <f>IF(Point[Asset Group]="","",VLOOKUP(Point[Rooting Environment],root_enviro,2,FALSE))</f>
        <v/>
      </c>
      <c r="BQ461" s="14" t="str">
        <f>IF(Point[Asset Group]="","",VLOOKUP(Point[Tree Surround],tree_surround,2,FALSE))</f>
        <v/>
      </c>
      <c r="BR461" s="14" t="str">
        <f>IF(Point[Asset Group]="","",VLOOKUP(Point[Tree Grill],yes_no,2,FALSE))</f>
        <v/>
      </c>
      <c r="BS461" s="14" t="str">
        <f>IF(Point[Asset Group]="","",VLOOKUP(Point[Tree Location],tree_location,2,FALSE))</f>
        <v/>
      </c>
    </row>
    <row r="462" spans="1:71" s="3" customFormat="1" x14ac:dyDescent="0.2">
      <c r="A462" s="3" t="str">
        <f>IF(Point[DWG File Name]="","",Point[DWG File Name])</f>
        <v/>
      </c>
      <c r="B462" s="3" t="str">
        <f>IF(Point[DWG Layer Name]="","",Point[DWG Layer Name])</f>
        <v/>
      </c>
      <c r="C462" s="3" t="str">
        <f>IF(Point[DWG Handle]="","",Point[DWG Handle])</f>
        <v/>
      </c>
      <c r="D462" s="58" t="str">
        <f>IF(Point[X]="","",Point[X])</f>
        <v/>
      </c>
      <c r="E462" s="58" t="str">
        <f>IF(Point[Y]="","",Point[Y])</f>
        <v/>
      </c>
      <c r="F462" s="3" t="str">
        <f>IF(Point[Replacement Asset]="","",Point[Replacement Asset])</f>
        <v/>
      </c>
      <c r="G462" s="3" t="str">
        <f>IF(Point[Asset ID]="","",UPPER(Point[Asset ID]))</f>
        <v/>
      </c>
      <c r="H462" s="3" t="str">
        <f>IF(Point[Asset Group]="","",VLOOKUP(Point[Asset Group],asset_grp_pt,4,FALSE))</f>
        <v/>
      </c>
      <c r="I462" s="3" t="str">
        <f>IF(Point[Asset Group]="","",VLOOKUP(Point[Asset Group],asset_grp_pt,2,FALSE))</f>
        <v/>
      </c>
      <c r="J462" s="3" t="str">
        <f>IF(Point[Asset Group]="","",VLOOKUP(Point[Asset Group],asset_grp_pt,3,FALSE))</f>
        <v/>
      </c>
      <c r="K462" s="3" t="str">
        <f>IF(Point[Asset Group]="","",VLOOKUP(Point[Asset Type],type_master_list,2,FALSE))</f>
        <v/>
      </c>
      <c r="L462" s="3" t="str">
        <f>IF(Point[Asset Name]="","",PROPER(Point[Asset Name]))</f>
        <v/>
      </c>
      <c r="M462" s="11" t="str">
        <f>IF(Point[Install Date]="","",Point[Install Date])</f>
        <v/>
      </c>
      <c r="N462" s="11" t="str">
        <f>IF(Point[Note]="","",PROPER(Point[Note]))</f>
        <v/>
      </c>
      <c r="O462" s="11" t="str">
        <f>IF(Point[Resource Consent Number]="","",UPPER(Point[Resource Consent Number]))</f>
        <v/>
      </c>
      <c r="P462" s="53" t="str">
        <f>IF(Point[Asset Unit Cost]="","",Point[Asset Unit Cost])</f>
        <v/>
      </c>
      <c r="Q462" s="11" t="str">
        <f>IF(Point[Added By]="","",UPPER(Point[Added By]))</f>
        <v/>
      </c>
      <c r="R462" s="11" t="str">
        <f>IF(Point[Added Date]="","",Point[Added Date])</f>
        <v/>
      </c>
      <c r="S462" s="14" t="str">
        <f>IF(Point[Z COORD]="","",Point[Z COORD])</f>
        <v/>
      </c>
      <c r="T462" s="14" t="str">
        <f>IF(Point[Asset Description]="","",PROPER(Point[Asset Description]))</f>
        <v/>
      </c>
      <c r="U462" s="14" t="str">
        <f>IF(Point[[Artist ]]="","",PROPER(Point[[Artist ]]))</f>
        <v/>
      </c>
      <c r="V462" s="14" t="str">
        <f>IF(Point[Material Notes]="","",PROPER(Point[Material Notes]))</f>
        <v/>
      </c>
      <c r="W462" s="14" t="str">
        <f>IF(Point[Dimension Notes]="","",Point[Dimension Notes])</f>
        <v/>
      </c>
      <c r="X462" s="14" t="str">
        <f>IF(Point[List]="","",VLOOKUP(Point[Burner Number],number,2,FALSE))</f>
        <v/>
      </c>
      <c r="Y462" s="14" t="str">
        <f>IF(Point[List]="","",VLOOKUP(Point[Fuel],bbq_fuel,2,FALSE))</f>
        <v/>
      </c>
      <c r="Z462" s="14" t="str">
        <f>IF(Point[List]="","",VLOOKUP(Point[Cabinet Material],bbq_material,2,FALSE))</f>
        <v/>
      </c>
      <c r="AA462" s="14" t="str">
        <f>IF(Point[Asset Group]="","",VLOOKUP(Point[Manufacturer],manufacturer,2,FALSE))</f>
        <v/>
      </c>
      <c r="AB462" s="14" t="str">
        <f>IF(Point[Uinsex WC]="","",Point[Uinsex WC])</f>
        <v/>
      </c>
      <c r="AC462" s="14" t="str">
        <f>IF(Point[Female WC]="","",Point[Female WC])</f>
        <v/>
      </c>
      <c r="AD462" s="14" t="str">
        <f>IF(Point[Male WC]="","",Point[Male WC])</f>
        <v/>
      </c>
      <c r="AE462" s="14" t="str">
        <f>IF(Point[Urinal]="","",Point[Urinal])</f>
        <v/>
      </c>
      <c r="AF462" s="14" t="str">
        <f>IF(Point[Disabled Unisex]="","",Point[Disabled Unisex])</f>
        <v/>
      </c>
      <c r="AG462" s="14" t="str">
        <f>IF(Point[Disabled Female]="","",Point[Disabled Female])</f>
        <v/>
      </c>
      <c r="AH462" s="14" t="str">
        <f>IF(Point[Disabled Male]="","",Point[Disabled Male])</f>
        <v/>
      </c>
      <c r="AI462" s="14" t="str">
        <f>IF(Point[Asset Group]="","",VLOOKUP(Point[Handrail],yes_no,2,FALSE))</f>
        <v/>
      </c>
      <c r="AJ462" s="14" t="str">
        <f>IF(Point[Asset Group]="","",VLOOKUP(Point[Baby Changing],yes_no,2,FALSE))</f>
        <v/>
      </c>
      <c r="AK462" s="14" t="str">
        <f>IF(Point[Asset Group]="","",VLOOKUP(Point[Service Room],yes_no,2,FALSE))</f>
        <v/>
      </c>
      <c r="AL462" s="14" t="str">
        <f>IF(Point[Asset Group]="","",VLOOKUP(Point[Service Tap],service_tap,2,FALSE))</f>
        <v/>
      </c>
      <c r="AM462" s="14" t="str">
        <f>IF(Point[Asset Group]="","",VLOOKUP(Point[Heating Type],wc_heating,2,FALSE))</f>
        <v/>
      </c>
      <c r="AN462" s="14" t="str">
        <f>IF(Point[Asset Group]="","",VLOOKUP(Point[Power Supply],power_supply,2,FALSE))</f>
        <v/>
      </c>
      <c r="AO462" s="14" t="str">
        <f>IF(Point[Asset Group]="","",VLOOKUP(Point[Waste Water],waste_water,2,FALSE))</f>
        <v/>
      </c>
      <c r="AP462" s="14" t="str">
        <f>IF(Point[Asset Group]="","",VLOOKUP(Point[Furniture SubType],subdom_master_gdb,2,FALSE))</f>
        <v/>
      </c>
      <c r="AQ462" s="14" t="str">
        <f>IF(Point[Asset Group]="","",VLOOKUP(Point[Concrete Pad],yes_no,2,FALSE))</f>
        <v/>
      </c>
      <c r="AR462" s="14" t="str">
        <f>IF(Point[Asset Group]="","",VLOOKUP(Point[Material],material_master,2,FALSE))</f>
        <v/>
      </c>
      <c r="AS462" s="14" t="str">
        <f>IF(Point[Asset Group]="","",VLOOKUP(Point[Plumbing],irrigation_plumbing,2,FALSE))</f>
        <v/>
      </c>
      <c r="AT462" s="14" t="str">
        <f>IF(Point[Asset Group]="","",VLOOKUP(Point[Sprinklers],irrigation_sprinklers,2,FALSE))</f>
        <v/>
      </c>
      <c r="AU462" s="14" t="str">
        <f>IF(Point[Asset Group]="","",VLOOKUP(Point[System],irrigation_system,2,FALSE))</f>
        <v/>
      </c>
      <c r="AV462" s="14" t="str">
        <f>IF(Point[Asset Group]="","",VLOOKUP(Point[Status],irrigation_status,2,FALSE))</f>
        <v/>
      </c>
      <c r="AW462" s="11" t="str">
        <f>IF(Point[Date of manufacture]="","",Point[Date of manufacture])</f>
        <v/>
      </c>
      <c r="AX462" s="14" t="str">
        <f>IF(Point[Asset Group]="","",VLOOKUP(Point[Sign Purpose],sign_purpose,2,FALSE))</f>
        <v/>
      </c>
      <c r="AY462" s="14" t="str">
        <f>IF(Point[Asset Group]="","",VLOOKUP(Point[Sign Material],material_master,2,FALSE))</f>
        <v/>
      </c>
      <c r="AZ462" s="14" t="str">
        <f>IF(Point[Asset Group]="","",VLOOKUP(Point[Affixed To],sign_affix,2,FALSE))</f>
        <v/>
      </c>
      <c r="BA462" s="14" t="str">
        <f>IF(Point[Size HxB mm]="","",Point[Size HxB mm])</f>
        <v/>
      </c>
      <c r="BB462" s="14" t="str">
        <f>IF(Point[Height m]="","",Point[Height m])</f>
        <v/>
      </c>
      <c r="BC462" s="14" t="str">
        <f>IF(Point[Asset Group]="","",VLOOKUP(Point[Post Material],material_master,2,FALSE))</f>
        <v/>
      </c>
      <c r="BD462" s="14" t="str">
        <f>IF(Point[Asset Group]="","",VLOOKUP(Point[Post Number],number,2,FALSE))</f>
        <v/>
      </c>
      <c r="BE462" s="14" t="str">
        <f>IF(Point[Asset Group]="","",VLOOKUP(Point[Structure SubType],subdom_master_gdb,2,FALSE))</f>
        <v/>
      </c>
      <c r="BF462" s="14" t="str">
        <f>IF(Point[Area m2]="","",Point[Area m2])</f>
        <v/>
      </c>
      <c r="BG462" s="14" t="str">
        <f>IF(Point[Length m]="","",Point[Length m])</f>
        <v/>
      </c>
      <c r="BH462" s="14" t="str">
        <f>IF(Point[Width m]="","",Point[Width m])</f>
        <v/>
      </c>
      <c r="BI462" s="14" t="str">
        <f>IF(Point[Diameter m]="","",Point[Diameter m])</f>
        <v/>
      </c>
      <c r="BJ462" s="14" t="str">
        <f>IF(Point[Asset Group]="","",VLOOKUP(Point[Number of Pipes],number,2,FALSE))</f>
        <v/>
      </c>
      <c r="BK462" s="14" t="str">
        <f>IF(Point[Asset Group]="","",VLOOKUP(Point[Combined Name],2,FALSE))</f>
        <v/>
      </c>
      <c r="BL462" s="14" t="str">
        <f>IF(Point[Asset Group]="","",VLOOKUP(Point[Size Class],size_class,2,FALSE))</f>
        <v/>
      </c>
      <c r="BM462" s="14" t="str">
        <f>IF(Point[Asset Group]="","",VLOOKUP(Point[Age Class],age_class,2,FALSE))</f>
        <v/>
      </c>
      <c r="BN462" s="14" t="str">
        <f>IF(Point[Girth (cm)]="","",Point[Girth (cm)])</f>
        <v/>
      </c>
      <c r="BO462" s="14" t="str">
        <f>IF(Point[Crown Radius (m)]="","",Point[Crown Radius (m)])</f>
        <v/>
      </c>
      <c r="BP462" s="14" t="str">
        <f>IF(Point[Asset Group]="","",VLOOKUP(Point[Rooting Environment],root_enviro,2,FALSE))</f>
        <v/>
      </c>
      <c r="BQ462" s="14" t="str">
        <f>IF(Point[Asset Group]="","",VLOOKUP(Point[Tree Surround],tree_surround,2,FALSE))</f>
        <v/>
      </c>
      <c r="BR462" s="14" t="str">
        <f>IF(Point[Asset Group]="","",VLOOKUP(Point[Tree Grill],yes_no,2,FALSE))</f>
        <v/>
      </c>
      <c r="BS462" s="14" t="str">
        <f>IF(Point[Asset Group]="","",VLOOKUP(Point[Tree Location],tree_location,2,FALSE))</f>
        <v/>
      </c>
    </row>
    <row r="463" spans="1:71" s="3" customFormat="1" x14ac:dyDescent="0.2">
      <c r="A463" s="3" t="str">
        <f>IF(Point[DWG File Name]="","",Point[DWG File Name])</f>
        <v/>
      </c>
      <c r="B463" s="3" t="str">
        <f>IF(Point[DWG Layer Name]="","",Point[DWG Layer Name])</f>
        <v/>
      </c>
      <c r="C463" s="3" t="str">
        <f>IF(Point[DWG Handle]="","",Point[DWG Handle])</f>
        <v/>
      </c>
      <c r="D463" s="58" t="str">
        <f>IF(Point[X]="","",Point[X])</f>
        <v/>
      </c>
      <c r="E463" s="58" t="str">
        <f>IF(Point[Y]="","",Point[Y])</f>
        <v/>
      </c>
      <c r="F463" s="3" t="str">
        <f>IF(Point[Replacement Asset]="","",Point[Replacement Asset])</f>
        <v/>
      </c>
      <c r="G463" s="3" t="str">
        <f>IF(Point[Asset ID]="","",UPPER(Point[Asset ID]))</f>
        <v/>
      </c>
      <c r="H463" s="3" t="str">
        <f>IF(Point[Asset Group]="","",VLOOKUP(Point[Asset Group],asset_grp_pt,4,FALSE))</f>
        <v/>
      </c>
      <c r="I463" s="3" t="str">
        <f>IF(Point[Asset Group]="","",VLOOKUP(Point[Asset Group],asset_grp_pt,2,FALSE))</f>
        <v/>
      </c>
      <c r="J463" s="3" t="str">
        <f>IF(Point[Asset Group]="","",VLOOKUP(Point[Asset Group],asset_grp_pt,3,FALSE))</f>
        <v/>
      </c>
      <c r="K463" s="3" t="str">
        <f>IF(Point[Asset Group]="","",VLOOKUP(Point[Asset Type],type_master_list,2,FALSE))</f>
        <v/>
      </c>
      <c r="L463" s="3" t="str">
        <f>IF(Point[Asset Name]="","",PROPER(Point[Asset Name]))</f>
        <v/>
      </c>
      <c r="M463" s="11" t="str">
        <f>IF(Point[Install Date]="","",Point[Install Date])</f>
        <v/>
      </c>
      <c r="N463" s="11" t="str">
        <f>IF(Point[Note]="","",PROPER(Point[Note]))</f>
        <v/>
      </c>
      <c r="O463" s="11" t="str">
        <f>IF(Point[Resource Consent Number]="","",UPPER(Point[Resource Consent Number]))</f>
        <v/>
      </c>
      <c r="P463" s="53" t="str">
        <f>IF(Point[Asset Unit Cost]="","",Point[Asset Unit Cost])</f>
        <v/>
      </c>
      <c r="Q463" s="11" t="str">
        <f>IF(Point[Added By]="","",UPPER(Point[Added By]))</f>
        <v/>
      </c>
      <c r="R463" s="11" t="str">
        <f>IF(Point[Added Date]="","",Point[Added Date])</f>
        <v/>
      </c>
      <c r="S463" s="14" t="str">
        <f>IF(Point[Z COORD]="","",Point[Z COORD])</f>
        <v/>
      </c>
      <c r="T463" s="14" t="str">
        <f>IF(Point[Asset Description]="","",PROPER(Point[Asset Description]))</f>
        <v/>
      </c>
      <c r="U463" s="14" t="str">
        <f>IF(Point[[Artist ]]="","",PROPER(Point[[Artist ]]))</f>
        <v/>
      </c>
      <c r="V463" s="14" t="str">
        <f>IF(Point[Material Notes]="","",PROPER(Point[Material Notes]))</f>
        <v/>
      </c>
      <c r="W463" s="14" t="str">
        <f>IF(Point[Dimension Notes]="","",Point[Dimension Notes])</f>
        <v/>
      </c>
      <c r="X463" s="14" t="str">
        <f>IF(Point[List]="","",VLOOKUP(Point[Burner Number],number,2,FALSE))</f>
        <v/>
      </c>
      <c r="Y463" s="14" t="str">
        <f>IF(Point[List]="","",VLOOKUP(Point[Fuel],bbq_fuel,2,FALSE))</f>
        <v/>
      </c>
      <c r="Z463" s="14" t="str">
        <f>IF(Point[List]="","",VLOOKUP(Point[Cabinet Material],bbq_material,2,FALSE))</f>
        <v/>
      </c>
      <c r="AA463" s="14" t="str">
        <f>IF(Point[Asset Group]="","",VLOOKUP(Point[Manufacturer],manufacturer,2,FALSE))</f>
        <v/>
      </c>
      <c r="AB463" s="14" t="str">
        <f>IF(Point[Uinsex WC]="","",Point[Uinsex WC])</f>
        <v/>
      </c>
      <c r="AC463" s="14" t="str">
        <f>IF(Point[Female WC]="","",Point[Female WC])</f>
        <v/>
      </c>
      <c r="AD463" s="14" t="str">
        <f>IF(Point[Male WC]="","",Point[Male WC])</f>
        <v/>
      </c>
      <c r="AE463" s="14" t="str">
        <f>IF(Point[Urinal]="","",Point[Urinal])</f>
        <v/>
      </c>
      <c r="AF463" s="14" t="str">
        <f>IF(Point[Disabled Unisex]="","",Point[Disabled Unisex])</f>
        <v/>
      </c>
      <c r="AG463" s="14" t="str">
        <f>IF(Point[Disabled Female]="","",Point[Disabled Female])</f>
        <v/>
      </c>
      <c r="AH463" s="14" t="str">
        <f>IF(Point[Disabled Male]="","",Point[Disabled Male])</f>
        <v/>
      </c>
      <c r="AI463" s="14" t="str">
        <f>IF(Point[Asset Group]="","",VLOOKUP(Point[Handrail],yes_no,2,FALSE))</f>
        <v/>
      </c>
      <c r="AJ463" s="14" t="str">
        <f>IF(Point[Asset Group]="","",VLOOKUP(Point[Baby Changing],yes_no,2,FALSE))</f>
        <v/>
      </c>
      <c r="AK463" s="14" t="str">
        <f>IF(Point[Asset Group]="","",VLOOKUP(Point[Service Room],yes_no,2,FALSE))</f>
        <v/>
      </c>
      <c r="AL463" s="14" t="str">
        <f>IF(Point[Asset Group]="","",VLOOKUP(Point[Service Tap],service_tap,2,FALSE))</f>
        <v/>
      </c>
      <c r="AM463" s="14" t="str">
        <f>IF(Point[Asset Group]="","",VLOOKUP(Point[Heating Type],wc_heating,2,FALSE))</f>
        <v/>
      </c>
      <c r="AN463" s="14" t="str">
        <f>IF(Point[Asset Group]="","",VLOOKUP(Point[Power Supply],power_supply,2,FALSE))</f>
        <v/>
      </c>
      <c r="AO463" s="14" t="str">
        <f>IF(Point[Asset Group]="","",VLOOKUP(Point[Waste Water],waste_water,2,FALSE))</f>
        <v/>
      </c>
      <c r="AP463" s="14" t="str">
        <f>IF(Point[Asset Group]="","",VLOOKUP(Point[Furniture SubType],subdom_master_gdb,2,FALSE))</f>
        <v/>
      </c>
      <c r="AQ463" s="14" t="str">
        <f>IF(Point[Asset Group]="","",VLOOKUP(Point[Concrete Pad],yes_no,2,FALSE))</f>
        <v/>
      </c>
      <c r="AR463" s="14" t="str">
        <f>IF(Point[Asset Group]="","",VLOOKUP(Point[Material],material_master,2,FALSE))</f>
        <v/>
      </c>
      <c r="AS463" s="14" t="str">
        <f>IF(Point[Asset Group]="","",VLOOKUP(Point[Plumbing],irrigation_plumbing,2,FALSE))</f>
        <v/>
      </c>
      <c r="AT463" s="14" t="str">
        <f>IF(Point[Asset Group]="","",VLOOKUP(Point[Sprinklers],irrigation_sprinklers,2,FALSE))</f>
        <v/>
      </c>
      <c r="AU463" s="14" t="str">
        <f>IF(Point[Asset Group]="","",VLOOKUP(Point[System],irrigation_system,2,FALSE))</f>
        <v/>
      </c>
      <c r="AV463" s="14" t="str">
        <f>IF(Point[Asset Group]="","",VLOOKUP(Point[Status],irrigation_status,2,FALSE))</f>
        <v/>
      </c>
      <c r="AW463" s="11" t="str">
        <f>IF(Point[Date of manufacture]="","",Point[Date of manufacture])</f>
        <v/>
      </c>
      <c r="AX463" s="14" t="str">
        <f>IF(Point[Asset Group]="","",VLOOKUP(Point[Sign Purpose],sign_purpose,2,FALSE))</f>
        <v/>
      </c>
      <c r="AY463" s="14" t="str">
        <f>IF(Point[Asset Group]="","",VLOOKUP(Point[Sign Material],material_master,2,FALSE))</f>
        <v/>
      </c>
      <c r="AZ463" s="14" t="str">
        <f>IF(Point[Asset Group]="","",VLOOKUP(Point[Affixed To],sign_affix,2,FALSE))</f>
        <v/>
      </c>
      <c r="BA463" s="14" t="str">
        <f>IF(Point[Size HxB mm]="","",Point[Size HxB mm])</f>
        <v/>
      </c>
      <c r="BB463" s="14" t="str">
        <f>IF(Point[Height m]="","",Point[Height m])</f>
        <v/>
      </c>
      <c r="BC463" s="14" t="str">
        <f>IF(Point[Asset Group]="","",VLOOKUP(Point[Post Material],material_master,2,FALSE))</f>
        <v/>
      </c>
      <c r="BD463" s="14" t="str">
        <f>IF(Point[Asset Group]="","",VLOOKUP(Point[Post Number],number,2,FALSE))</f>
        <v/>
      </c>
      <c r="BE463" s="14" t="str">
        <f>IF(Point[Asset Group]="","",VLOOKUP(Point[Structure SubType],subdom_master_gdb,2,FALSE))</f>
        <v/>
      </c>
      <c r="BF463" s="14" t="str">
        <f>IF(Point[Area m2]="","",Point[Area m2])</f>
        <v/>
      </c>
      <c r="BG463" s="14" t="str">
        <f>IF(Point[Length m]="","",Point[Length m])</f>
        <v/>
      </c>
      <c r="BH463" s="14" t="str">
        <f>IF(Point[Width m]="","",Point[Width m])</f>
        <v/>
      </c>
      <c r="BI463" s="14" t="str">
        <f>IF(Point[Diameter m]="","",Point[Diameter m])</f>
        <v/>
      </c>
      <c r="BJ463" s="14" t="str">
        <f>IF(Point[Asset Group]="","",VLOOKUP(Point[Number of Pipes],number,2,FALSE))</f>
        <v/>
      </c>
      <c r="BK463" s="14" t="str">
        <f>IF(Point[Asset Group]="","",VLOOKUP(Point[Combined Name],2,FALSE))</f>
        <v/>
      </c>
      <c r="BL463" s="14" t="str">
        <f>IF(Point[Asset Group]="","",VLOOKUP(Point[Size Class],size_class,2,FALSE))</f>
        <v/>
      </c>
      <c r="BM463" s="14" t="str">
        <f>IF(Point[Asset Group]="","",VLOOKUP(Point[Age Class],age_class,2,FALSE))</f>
        <v/>
      </c>
      <c r="BN463" s="14" t="str">
        <f>IF(Point[Girth (cm)]="","",Point[Girth (cm)])</f>
        <v/>
      </c>
      <c r="BO463" s="14" t="str">
        <f>IF(Point[Crown Radius (m)]="","",Point[Crown Radius (m)])</f>
        <v/>
      </c>
      <c r="BP463" s="14" t="str">
        <f>IF(Point[Asset Group]="","",VLOOKUP(Point[Rooting Environment],root_enviro,2,FALSE))</f>
        <v/>
      </c>
      <c r="BQ463" s="14" t="str">
        <f>IF(Point[Asset Group]="","",VLOOKUP(Point[Tree Surround],tree_surround,2,FALSE))</f>
        <v/>
      </c>
      <c r="BR463" s="14" t="str">
        <f>IF(Point[Asset Group]="","",VLOOKUP(Point[Tree Grill],yes_no,2,FALSE))</f>
        <v/>
      </c>
      <c r="BS463" s="14" t="str">
        <f>IF(Point[Asset Group]="","",VLOOKUP(Point[Tree Location],tree_location,2,FALSE))</f>
        <v/>
      </c>
    </row>
    <row r="464" spans="1:71" s="3" customFormat="1" x14ac:dyDescent="0.2">
      <c r="A464" s="3" t="str">
        <f>IF(Point[DWG File Name]="","",Point[DWG File Name])</f>
        <v/>
      </c>
      <c r="B464" s="3" t="str">
        <f>IF(Point[DWG Layer Name]="","",Point[DWG Layer Name])</f>
        <v/>
      </c>
      <c r="C464" s="3" t="str">
        <f>IF(Point[DWG Handle]="","",Point[DWG Handle])</f>
        <v/>
      </c>
      <c r="D464" s="58" t="str">
        <f>IF(Point[X]="","",Point[X])</f>
        <v/>
      </c>
      <c r="E464" s="58" t="str">
        <f>IF(Point[Y]="","",Point[Y])</f>
        <v/>
      </c>
      <c r="F464" s="3" t="str">
        <f>IF(Point[Replacement Asset]="","",Point[Replacement Asset])</f>
        <v/>
      </c>
      <c r="G464" s="3" t="str">
        <f>IF(Point[Asset ID]="","",UPPER(Point[Asset ID]))</f>
        <v/>
      </c>
      <c r="H464" s="3" t="str">
        <f>IF(Point[Asset Group]="","",VLOOKUP(Point[Asset Group],asset_grp_pt,4,FALSE))</f>
        <v/>
      </c>
      <c r="I464" s="3" t="str">
        <f>IF(Point[Asset Group]="","",VLOOKUP(Point[Asset Group],asset_grp_pt,2,FALSE))</f>
        <v/>
      </c>
      <c r="J464" s="3" t="str">
        <f>IF(Point[Asset Group]="","",VLOOKUP(Point[Asset Group],asset_grp_pt,3,FALSE))</f>
        <v/>
      </c>
      <c r="K464" s="3" t="str">
        <f>IF(Point[Asset Group]="","",VLOOKUP(Point[Asset Type],type_master_list,2,FALSE))</f>
        <v/>
      </c>
      <c r="L464" s="3" t="str">
        <f>IF(Point[Asset Name]="","",PROPER(Point[Asset Name]))</f>
        <v/>
      </c>
      <c r="M464" s="11" t="str">
        <f>IF(Point[Install Date]="","",Point[Install Date])</f>
        <v/>
      </c>
      <c r="N464" s="11" t="str">
        <f>IF(Point[Note]="","",PROPER(Point[Note]))</f>
        <v/>
      </c>
      <c r="O464" s="11" t="str">
        <f>IF(Point[Resource Consent Number]="","",UPPER(Point[Resource Consent Number]))</f>
        <v/>
      </c>
      <c r="P464" s="53" t="str">
        <f>IF(Point[Asset Unit Cost]="","",Point[Asset Unit Cost])</f>
        <v/>
      </c>
      <c r="Q464" s="11" t="str">
        <f>IF(Point[Added By]="","",UPPER(Point[Added By]))</f>
        <v/>
      </c>
      <c r="R464" s="11" t="str">
        <f>IF(Point[Added Date]="","",Point[Added Date])</f>
        <v/>
      </c>
      <c r="S464" s="14" t="str">
        <f>IF(Point[Z COORD]="","",Point[Z COORD])</f>
        <v/>
      </c>
      <c r="T464" s="14" t="str">
        <f>IF(Point[Asset Description]="","",PROPER(Point[Asset Description]))</f>
        <v/>
      </c>
      <c r="U464" s="14" t="str">
        <f>IF(Point[[Artist ]]="","",PROPER(Point[[Artist ]]))</f>
        <v/>
      </c>
      <c r="V464" s="14" t="str">
        <f>IF(Point[Material Notes]="","",PROPER(Point[Material Notes]))</f>
        <v/>
      </c>
      <c r="W464" s="14" t="str">
        <f>IF(Point[Dimension Notes]="","",Point[Dimension Notes])</f>
        <v/>
      </c>
      <c r="X464" s="14" t="str">
        <f>IF(Point[List]="","",VLOOKUP(Point[Burner Number],number,2,FALSE))</f>
        <v/>
      </c>
      <c r="Y464" s="14" t="str">
        <f>IF(Point[List]="","",VLOOKUP(Point[Fuel],bbq_fuel,2,FALSE))</f>
        <v/>
      </c>
      <c r="Z464" s="14" t="str">
        <f>IF(Point[List]="","",VLOOKUP(Point[Cabinet Material],bbq_material,2,FALSE))</f>
        <v/>
      </c>
      <c r="AA464" s="14" t="str">
        <f>IF(Point[Asset Group]="","",VLOOKUP(Point[Manufacturer],manufacturer,2,FALSE))</f>
        <v/>
      </c>
      <c r="AB464" s="14" t="str">
        <f>IF(Point[Uinsex WC]="","",Point[Uinsex WC])</f>
        <v/>
      </c>
      <c r="AC464" s="14" t="str">
        <f>IF(Point[Female WC]="","",Point[Female WC])</f>
        <v/>
      </c>
      <c r="AD464" s="14" t="str">
        <f>IF(Point[Male WC]="","",Point[Male WC])</f>
        <v/>
      </c>
      <c r="AE464" s="14" t="str">
        <f>IF(Point[Urinal]="","",Point[Urinal])</f>
        <v/>
      </c>
      <c r="AF464" s="14" t="str">
        <f>IF(Point[Disabled Unisex]="","",Point[Disabled Unisex])</f>
        <v/>
      </c>
      <c r="AG464" s="14" t="str">
        <f>IF(Point[Disabled Female]="","",Point[Disabled Female])</f>
        <v/>
      </c>
      <c r="AH464" s="14" t="str">
        <f>IF(Point[Disabled Male]="","",Point[Disabled Male])</f>
        <v/>
      </c>
      <c r="AI464" s="14" t="str">
        <f>IF(Point[Asset Group]="","",VLOOKUP(Point[Handrail],yes_no,2,FALSE))</f>
        <v/>
      </c>
      <c r="AJ464" s="14" t="str">
        <f>IF(Point[Asset Group]="","",VLOOKUP(Point[Baby Changing],yes_no,2,FALSE))</f>
        <v/>
      </c>
      <c r="AK464" s="14" t="str">
        <f>IF(Point[Asset Group]="","",VLOOKUP(Point[Service Room],yes_no,2,FALSE))</f>
        <v/>
      </c>
      <c r="AL464" s="14" t="str">
        <f>IF(Point[Asset Group]="","",VLOOKUP(Point[Service Tap],service_tap,2,FALSE))</f>
        <v/>
      </c>
      <c r="AM464" s="14" t="str">
        <f>IF(Point[Asset Group]="","",VLOOKUP(Point[Heating Type],wc_heating,2,FALSE))</f>
        <v/>
      </c>
      <c r="AN464" s="14" t="str">
        <f>IF(Point[Asset Group]="","",VLOOKUP(Point[Power Supply],power_supply,2,FALSE))</f>
        <v/>
      </c>
      <c r="AO464" s="14" t="str">
        <f>IF(Point[Asset Group]="","",VLOOKUP(Point[Waste Water],waste_water,2,FALSE))</f>
        <v/>
      </c>
      <c r="AP464" s="14" t="str">
        <f>IF(Point[Asset Group]="","",VLOOKUP(Point[Furniture SubType],subdom_master_gdb,2,FALSE))</f>
        <v/>
      </c>
      <c r="AQ464" s="14" t="str">
        <f>IF(Point[Asset Group]="","",VLOOKUP(Point[Concrete Pad],yes_no,2,FALSE))</f>
        <v/>
      </c>
      <c r="AR464" s="14" t="str">
        <f>IF(Point[Asset Group]="","",VLOOKUP(Point[Material],material_master,2,FALSE))</f>
        <v/>
      </c>
      <c r="AS464" s="14" t="str">
        <f>IF(Point[Asset Group]="","",VLOOKUP(Point[Plumbing],irrigation_plumbing,2,FALSE))</f>
        <v/>
      </c>
      <c r="AT464" s="14" t="str">
        <f>IF(Point[Asset Group]="","",VLOOKUP(Point[Sprinklers],irrigation_sprinklers,2,FALSE))</f>
        <v/>
      </c>
      <c r="AU464" s="14" t="str">
        <f>IF(Point[Asset Group]="","",VLOOKUP(Point[System],irrigation_system,2,FALSE))</f>
        <v/>
      </c>
      <c r="AV464" s="14" t="str">
        <f>IF(Point[Asset Group]="","",VLOOKUP(Point[Status],irrigation_status,2,FALSE))</f>
        <v/>
      </c>
      <c r="AW464" s="11" t="str">
        <f>IF(Point[Date of manufacture]="","",Point[Date of manufacture])</f>
        <v/>
      </c>
      <c r="AX464" s="14" t="str">
        <f>IF(Point[Asset Group]="","",VLOOKUP(Point[Sign Purpose],sign_purpose,2,FALSE))</f>
        <v/>
      </c>
      <c r="AY464" s="14" t="str">
        <f>IF(Point[Asset Group]="","",VLOOKUP(Point[Sign Material],material_master,2,FALSE))</f>
        <v/>
      </c>
      <c r="AZ464" s="14" t="str">
        <f>IF(Point[Asset Group]="","",VLOOKUP(Point[Affixed To],sign_affix,2,FALSE))</f>
        <v/>
      </c>
      <c r="BA464" s="14" t="str">
        <f>IF(Point[Size HxB mm]="","",Point[Size HxB mm])</f>
        <v/>
      </c>
      <c r="BB464" s="14" t="str">
        <f>IF(Point[Height m]="","",Point[Height m])</f>
        <v/>
      </c>
      <c r="BC464" s="14" t="str">
        <f>IF(Point[Asset Group]="","",VLOOKUP(Point[Post Material],material_master,2,FALSE))</f>
        <v/>
      </c>
      <c r="BD464" s="14" t="str">
        <f>IF(Point[Asset Group]="","",VLOOKUP(Point[Post Number],number,2,FALSE))</f>
        <v/>
      </c>
      <c r="BE464" s="14" t="str">
        <f>IF(Point[Asset Group]="","",VLOOKUP(Point[Structure SubType],subdom_master_gdb,2,FALSE))</f>
        <v/>
      </c>
      <c r="BF464" s="14" t="str">
        <f>IF(Point[Area m2]="","",Point[Area m2])</f>
        <v/>
      </c>
      <c r="BG464" s="14" t="str">
        <f>IF(Point[Length m]="","",Point[Length m])</f>
        <v/>
      </c>
      <c r="BH464" s="14" t="str">
        <f>IF(Point[Width m]="","",Point[Width m])</f>
        <v/>
      </c>
      <c r="BI464" s="14" t="str">
        <f>IF(Point[Diameter m]="","",Point[Diameter m])</f>
        <v/>
      </c>
      <c r="BJ464" s="14" t="str">
        <f>IF(Point[Asset Group]="","",VLOOKUP(Point[Number of Pipes],number,2,FALSE))</f>
        <v/>
      </c>
      <c r="BK464" s="14" t="str">
        <f>IF(Point[Asset Group]="","",VLOOKUP(Point[Combined Name],2,FALSE))</f>
        <v/>
      </c>
      <c r="BL464" s="14" t="str">
        <f>IF(Point[Asset Group]="","",VLOOKUP(Point[Size Class],size_class,2,FALSE))</f>
        <v/>
      </c>
      <c r="BM464" s="14" t="str">
        <f>IF(Point[Asset Group]="","",VLOOKUP(Point[Age Class],age_class,2,FALSE))</f>
        <v/>
      </c>
      <c r="BN464" s="14" t="str">
        <f>IF(Point[Girth (cm)]="","",Point[Girth (cm)])</f>
        <v/>
      </c>
      <c r="BO464" s="14" t="str">
        <f>IF(Point[Crown Radius (m)]="","",Point[Crown Radius (m)])</f>
        <v/>
      </c>
      <c r="BP464" s="14" t="str">
        <f>IF(Point[Asset Group]="","",VLOOKUP(Point[Rooting Environment],root_enviro,2,FALSE))</f>
        <v/>
      </c>
      <c r="BQ464" s="14" t="str">
        <f>IF(Point[Asset Group]="","",VLOOKUP(Point[Tree Surround],tree_surround,2,FALSE))</f>
        <v/>
      </c>
      <c r="BR464" s="14" t="str">
        <f>IF(Point[Asset Group]="","",VLOOKUP(Point[Tree Grill],yes_no,2,FALSE))</f>
        <v/>
      </c>
      <c r="BS464" s="14" t="str">
        <f>IF(Point[Asset Group]="","",VLOOKUP(Point[Tree Location],tree_location,2,FALSE))</f>
        <v/>
      </c>
    </row>
    <row r="465" spans="1:71" s="3" customFormat="1" x14ac:dyDescent="0.2">
      <c r="A465" s="3" t="str">
        <f>IF(Point[DWG File Name]="","",Point[DWG File Name])</f>
        <v/>
      </c>
      <c r="B465" s="3" t="str">
        <f>IF(Point[DWG Layer Name]="","",Point[DWG Layer Name])</f>
        <v/>
      </c>
      <c r="C465" s="3" t="str">
        <f>IF(Point[DWG Handle]="","",Point[DWG Handle])</f>
        <v/>
      </c>
      <c r="D465" s="58" t="str">
        <f>IF(Point[X]="","",Point[X])</f>
        <v/>
      </c>
      <c r="E465" s="58" t="str">
        <f>IF(Point[Y]="","",Point[Y])</f>
        <v/>
      </c>
      <c r="F465" s="3" t="str">
        <f>IF(Point[Replacement Asset]="","",Point[Replacement Asset])</f>
        <v/>
      </c>
      <c r="G465" s="3" t="str">
        <f>IF(Point[Asset ID]="","",UPPER(Point[Asset ID]))</f>
        <v/>
      </c>
      <c r="H465" s="3" t="str">
        <f>IF(Point[Asset Group]="","",VLOOKUP(Point[Asset Group],asset_grp_pt,4,FALSE))</f>
        <v/>
      </c>
      <c r="I465" s="3" t="str">
        <f>IF(Point[Asset Group]="","",VLOOKUP(Point[Asset Group],asset_grp_pt,2,FALSE))</f>
        <v/>
      </c>
      <c r="J465" s="3" t="str">
        <f>IF(Point[Asset Group]="","",VLOOKUP(Point[Asset Group],asset_grp_pt,3,FALSE))</f>
        <v/>
      </c>
      <c r="K465" s="3" t="str">
        <f>IF(Point[Asset Group]="","",VLOOKUP(Point[Asset Type],type_master_list,2,FALSE))</f>
        <v/>
      </c>
      <c r="L465" s="3" t="str">
        <f>IF(Point[Asset Name]="","",PROPER(Point[Asset Name]))</f>
        <v/>
      </c>
      <c r="M465" s="11" t="str">
        <f>IF(Point[Install Date]="","",Point[Install Date])</f>
        <v/>
      </c>
      <c r="N465" s="11" t="str">
        <f>IF(Point[Note]="","",PROPER(Point[Note]))</f>
        <v/>
      </c>
      <c r="O465" s="11" t="str">
        <f>IF(Point[Resource Consent Number]="","",UPPER(Point[Resource Consent Number]))</f>
        <v/>
      </c>
      <c r="P465" s="53" t="str">
        <f>IF(Point[Asset Unit Cost]="","",Point[Asset Unit Cost])</f>
        <v/>
      </c>
      <c r="Q465" s="11" t="str">
        <f>IF(Point[Added By]="","",UPPER(Point[Added By]))</f>
        <v/>
      </c>
      <c r="R465" s="11" t="str">
        <f>IF(Point[Added Date]="","",Point[Added Date])</f>
        <v/>
      </c>
      <c r="S465" s="14" t="str">
        <f>IF(Point[Z COORD]="","",Point[Z COORD])</f>
        <v/>
      </c>
      <c r="T465" s="14" t="str">
        <f>IF(Point[Asset Description]="","",PROPER(Point[Asset Description]))</f>
        <v/>
      </c>
      <c r="U465" s="14" t="str">
        <f>IF(Point[[Artist ]]="","",PROPER(Point[[Artist ]]))</f>
        <v/>
      </c>
      <c r="V465" s="14" t="str">
        <f>IF(Point[Material Notes]="","",PROPER(Point[Material Notes]))</f>
        <v/>
      </c>
      <c r="W465" s="14" t="str">
        <f>IF(Point[Dimension Notes]="","",Point[Dimension Notes])</f>
        <v/>
      </c>
      <c r="X465" s="14" t="str">
        <f>IF(Point[List]="","",VLOOKUP(Point[Burner Number],number,2,FALSE))</f>
        <v/>
      </c>
      <c r="Y465" s="14" t="str">
        <f>IF(Point[List]="","",VLOOKUP(Point[Fuel],bbq_fuel,2,FALSE))</f>
        <v/>
      </c>
      <c r="Z465" s="14" t="str">
        <f>IF(Point[List]="","",VLOOKUP(Point[Cabinet Material],bbq_material,2,FALSE))</f>
        <v/>
      </c>
      <c r="AA465" s="14" t="str">
        <f>IF(Point[Asset Group]="","",VLOOKUP(Point[Manufacturer],manufacturer,2,FALSE))</f>
        <v/>
      </c>
      <c r="AB465" s="14" t="str">
        <f>IF(Point[Uinsex WC]="","",Point[Uinsex WC])</f>
        <v/>
      </c>
      <c r="AC465" s="14" t="str">
        <f>IF(Point[Female WC]="","",Point[Female WC])</f>
        <v/>
      </c>
      <c r="AD465" s="14" t="str">
        <f>IF(Point[Male WC]="","",Point[Male WC])</f>
        <v/>
      </c>
      <c r="AE465" s="14" t="str">
        <f>IF(Point[Urinal]="","",Point[Urinal])</f>
        <v/>
      </c>
      <c r="AF465" s="14" t="str">
        <f>IF(Point[Disabled Unisex]="","",Point[Disabled Unisex])</f>
        <v/>
      </c>
      <c r="AG465" s="14" t="str">
        <f>IF(Point[Disabled Female]="","",Point[Disabled Female])</f>
        <v/>
      </c>
      <c r="AH465" s="14" t="str">
        <f>IF(Point[Disabled Male]="","",Point[Disabled Male])</f>
        <v/>
      </c>
      <c r="AI465" s="14" t="str">
        <f>IF(Point[Asset Group]="","",VLOOKUP(Point[Handrail],yes_no,2,FALSE))</f>
        <v/>
      </c>
      <c r="AJ465" s="14" t="str">
        <f>IF(Point[Asset Group]="","",VLOOKUP(Point[Baby Changing],yes_no,2,FALSE))</f>
        <v/>
      </c>
      <c r="AK465" s="14" t="str">
        <f>IF(Point[Asset Group]="","",VLOOKUP(Point[Service Room],yes_no,2,FALSE))</f>
        <v/>
      </c>
      <c r="AL465" s="14" t="str">
        <f>IF(Point[Asset Group]="","",VLOOKUP(Point[Service Tap],service_tap,2,FALSE))</f>
        <v/>
      </c>
      <c r="AM465" s="14" t="str">
        <f>IF(Point[Asset Group]="","",VLOOKUP(Point[Heating Type],wc_heating,2,FALSE))</f>
        <v/>
      </c>
      <c r="AN465" s="14" t="str">
        <f>IF(Point[Asset Group]="","",VLOOKUP(Point[Power Supply],power_supply,2,FALSE))</f>
        <v/>
      </c>
      <c r="AO465" s="14" t="str">
        <f>IF(Point[Asset Group]="","",VLOOKUP(Point[Waste Water],waste_water,2,FALSE))</f>
        <v/>
      </c>
      <c r="AP465" s="14" t="str">
        <f>IF(Point[Asset Group]="","",VLOOKUP(Point[Furniture SubType],subdom_master_gdb,2,FALSE))</f>
        <v/>
      </c>
      <c r="AQ465" s="14" t="str">
        <f>IF(Point[Asset Group]="","",VLOOKUP(Point[Concrete Pad],yes_no,2,FALSE))</f>
        <v/>
      </c>
      <c r="AR465" s="14" t="str">
        <f>IF(Point[Asset Group]="","",VLOOKUP(Point[Material],material_master,2,FALSE))</f>
        <v/>
      </c>
      <c r="AS465" s="14" t="str">
        <f>IF(Point[Asset Group]="","",VLOOKUP(Point[Plumbing],irrigation_plumbing,2,FALSE))</f>
        <v/>
      </c>
      <c r="AT465" s="14" t="str">
        <f>IF(Point[Asset Group]="","",VLOOKUP(Point[Sprinklers],irrigation_sprinklers,2,FALSE))</f>
        <v/>
      </c>
      <c r="AU465" s="14" t="str">
        <f>IF(Point[Asset Group]="","",VLOOKUP(Point[System],irrigation_system,2,FALSE))</f>
        <v/>
      </c>
      <c r="AV465" s="14" t="str">
        <f>IF(Point[Asset Group]="","",VLOOKUP(Point[Status],irrigation_status,2,FALSE))</f>
        <v/>
      </c>
      <c r="AW465" s="11" t="str">
        <f>IF(Point[Date of manufacture]="","",Point[Date of manufacture])</f>
        <v/>
      </c>
      <c r="AX465" s="14" t="str">
        <f>IF(Point[Asset Group]="","",VLOOKUP(Point[Sign Purpose],sign_purpose,2,FALSE))</f>
        <v/>
      </c>
      <c r="AY465" s="14" t="str">
        <f>IF(Point[Asset Group]="","",VLOOKUP(Point[Sign Material],material_master,2,FALSE))</f>
        <v/>
      </c>
      <c r="AZ465" s="14" t="str">
        <f>IF(Point[Asset Group]="","",VLOOKUP(Point[Affixed To],sign_affix,2,FALSE))</f>
        <v/>
      </c>
      <c r="BA465" s="14" t="str">
        <f>IF(Point[Size HxB mm]="","",Point[Size HxB mm])</f>
        <v/>
      </c>
      <c r="BB465" s="14" t="str">
        <f>IF(Point[Height m]="","",Point[Height m])</f>
        <v/>
      </c>
      <c r="BC465" s="14" t="str">
        <f>IF(Point[Asset Group]="","",VLOOKUP(Point[Post Material],material_master,2,FALSE))</f>
        <v/>
      </c>
      <c r="BD465" s="14" t="str">
        <f>IF(Point[Asset Group]="","",VLOOKUP(Point[Post Number],number,2,FALSE))</f>
        <v/>
      </c>
      <c r="BE465" s="14" t="str">
        <f>IF(Point[Asset Group]="","",VLOOKUP(Point[Structure SubType],subdom_master_gdb,2,FALSE))</f>
        <v/>
      </c>
      <c r="BF465" s="14" t="str">
        <f>IF(Point[Area m2]="","",Point[Area m2])</f>
        <v/>
      </c>
      <c r="BG465" s="14" t="str">
        <f>IF(Point[Length m]="","",Point[Length m])</f>
        <v/>
      </c>
      <c r="BH465" s="14" t="str">
        <f>IF(Point[Width m]="","",Point[Width m])</f>
        <v/>
      </c>
      <c r="BI465" s="14" t="str">
        <f>IF(Point[Diameter m]="","",Point[Diameter m])</f>
        <v/>
      </c>
      <c r="BJ465" s="14" t="str">
        <f>IF(Point[Asset Group]="","",VLOOKUP(Point[Number of Pipes],number,2,FALSE))</f>
        <v/>
      </c>
      <c r="BK465" s="14" t="str">
        <f>IF(Point[Asset Group]="","",VLOOKUP(Point[Combined Name],2,FALSE))</f>
        <v/>
      </c>
      <c r="BL465" s="14" t="str">
        <f>IF(Point[Asset Group]="","",VLOOKUP(Point[Size Class],size_class,2,FALSE))</f>
        <v/>
      </c>
      <c r="BM465" s="14" t="str">
        <f>IF(Point[Asset Group]="","",VLOOKUP(Point[Age Class],age_class,2,FALSE))</f>
        <v/>
      </c>
      <c r="BN465" s="14" t="str">
        <f>IF(Point[Girth (cm)]="","",Point[Girth (cm)])</f>
        <v/>
      </c>
      <c r="BO465" s="14" t="str">
        <f>IF(Point[Crown Radius (m)]="","",Point[Crown Radius (m)])</f>
        <v/>
      </c>
      <c r="BP465" s="14" t="str">
        <f>IF(Point[Asset Group]="","",VLOOKUP(Point[Rooting Environment],root_enviro,2,FALSE))</f>
        <v/>
      </c>
      <c r="BQ465" s="14" t="str">
        <f>IF(Point[Asset Group]="","",VLOOKUP(Point[Tree Surround],tree_surround,2,FALSE))</f>
        <v/>
      </c>
      <c r="BR465" s="14" t="str">
        <f>IF(Point[Asset Group]="","",VLOOKUP(Point[Tree Grill],yes_no,2,FALSE))</f>
        <v/>
      </c>
      <c r="BS465" s="14" t="str">
        <f>IF(Point[Asset Group]="","",VLOOKUP(Point[Tree Location],tree_location,2,FALSE))</f>
        <v/>
      </c>
    </row>
    <row r="466" spans="1:71" s="3" customFormat="1" x14ac:dyDescent="0.2">
      <c r="A466" s="3" t="str">
        <f>IF(Point[DWG File Name]="","",Point[DWG File Name])</f>
        <v/>
      </c>
      <c r="B466" s="3" t="str">
        <f>IF(Point[DWG Layer Name]="","",Point[DWG Layer Name])</f>
        <v/>
      </c>
      <c r="C466" s="3" t="str">
        <f>IF(Point[DWG Handle]="","",Point[DWG Handle])</f>
        <v/>
      </c>
      <c r="D466" s="58" t="str">
        <f>IF(Point[X]="","",Point[X])</f>
        <v/>
      </c>
      <c r="E466" s="58" t="str">
        <f>IF(Point[Y]="","",Point[Y])</f>
        <v/>
      </c>
      <c r="F466" s="3" t="str">
        <f>IF(Point[Replacement Asset]="","",Point[Replacement Asset])</f>
        <v/>
      </c>
      <c r="G466" s="3" t="str">
        <f>IF(Point[Asset ID]="","",UPPER(Point[Asset ID]))</f>
        <v/>
      </c>
      <c r="H466" s="3" t="str">
        <f>IF(Point[Asset Group]="","",VLOOKUP(Point[Asset Group],asset_grp_pt,4,FALSE))</f>
        <v/>
      </c>
      <c r="I466" s="3" t="str">
        <f>IF(Point[Asset Group]="","",VLOOKUP(Point[Asset Group],asset_grp_pt,2,FALSE))</f>
        <v/>
      </c>
      <c r="J466" s="3" t="str">
        <f>IF(Point[Asset Group]="","",VLOOKUP(Point[Asset Group],asset_grp_pt,3,FALSE))</f>
        <v/>
      </c>
      <c r="K466" s="3" t="str">
        <f>IF(Point[Asset Group]="","",VLOOKUP(Point[Asset Type],type_master_list,2,FALSE))</f>
        <v/>
      </c>
      <c r="L466" s="3" t="str">
        <f>IF(Point[Asset Name]="","",PROPER(Point[Asset Name]))</f>
        <v/>
      </c>
      <c r="M466" s="11" t="str">
        <f>IF(Point[Install Date]="","",Point[Install Date])</f>
        <v/>
      </c>
      <c r="N466" s="11" t="str">
        <f>IF(Point[Note]="","",PROPER(Point[Note]))</f>
        <v/>
      </c>
      <c r="O466" s="11" t="str">
        <f>IF(Point[Resource Consent Number]="","",UPPER(Point[Resource Consent Number]))</f>
        <v/>
      </c>
      <c r="P466" s="53" t="str">
        <f>IF(Point[Asset Unit Cost]="","",Point[Asset Unit Cost])</f>
        <v/>
      </c>
      <c r="Q466" s="11" t="str">
        <f>IF(Point[Added By]="","",UPPER(Point[Added By]))</f>
        <v/>
      </c>
      <c r="R466" s="11" t="str">
        <f>IF(Point[Added Date]="","",Point[Added Date])</f>
        <v/>
      </c>
      <c r="S466" s="14" t="str">
        <f>IF(Point[Z COORD]="","",Point[Z COORD])</f>
        <v/>
      </c>
      <c r="T466" s="14" t="str">
        <f>IF(Point[Asset Description]="","",PROPER(Point[Asset Description]))</f>
        <v/>
      </c>
      <c r="U466" s="14" t="str">
        <f>IF(Point[[Artist ]]="","",PROPER(Point[[Artist ]]))</f>
        <v/>
      </c>
      <c r="V466" s="14" t="str">
        <f>IF(Point[Material Notes]="","",PROPER(Point[Material Notes]))</f>
        <v/>
      </c>
      <c r="W466" s="14" t="str">
        <f>IF(Point[Dimension Notes]="","",Point[Dimension Notes])</f>
        <v/>
      </c>
      <c r="X466" s="14" t="str">
        <f>IF(Point[List]="","",VLOOKUP(Point[Burner Number],number,2,FALSE))</f>
        <v/>
      </c>
      <c r="Y466" s="14" t="str">
        <f>IF(Point[List]="","",VLOOKUP(Point[Fuel],bbq_fuel,2,FALSE))</f>
        <v/>
      </c>
      <c r="Z466" s="14" t="str">
        <f>IF(Point[List]="","",VLOOKUP(Point[Cabinet Material],bbq_material,2,FALSE))</f>
        <v/>
      </c>
      <c r="AA466" s="14" t="str">
        <f>IF(Point[Asset Group]="","",VLOOKUP(Point[Manufacturer],manufacturer,2,FALSE))</f>
        <v/>
      </c>
      <c r="AB466" s="14" t="str">
        <f>IF(Point[Uinsex WC]="","",Point[Uinsex WC])</f>
        <v/>
      </c>
      <c r="AC466" s="14" t="str">
        <f>IF(Point[Female WC]="","",Point[Female WC])</f>
        <v/>
      </c>
      <c r="AD466" s="14" t="str">
        <f>IF(Point[Male WC]="","",Point[Male WC])</f>
        <v/>
      </c>
      <c r="AE466" s="14" t="str">
        <f>IF(Point[Urinal]="","",Point[Urinal])</f>
        <v/>
      </c>
      <c r="AF466" s="14" t="str">
        <f>IF(Point[Disabled Unisex]="","",Point[Disabled Unisex])</f>
        <v/>
      </c>
      <c r="AG466" s="14" t="str">
        <f>IF(Point[Disabled Female]="","",Point[Disabled Female])</f>
        <v/>
      </c>
      <c r="AH466" s="14" t="str">
        <f>IF(Point[Disabled Male]="","",Point[Disabled Male])</f>
        <v/>
      </c>
      <c r="AI466" s="14" t="str">
        <f>IF(Point[Asset Group]="","",VLOOKUP(Point[Handrail],yes_no,2,FALSE))</f>
        <v/>
      </c>
      <c r="AJ466" s="14" t="str">
        <f>IF(Point[Asset Group]="","",VLOOKUP(Point[Baby Changing],yes_no,2,FALSE))</f>
        <v/>
      </c>
      <c r="AK466" s="14" t="str">
        <f>IF(Point[Asset Group]="","",VLOOKUP(Point[Service Room],yes_no,2,FALSE))</f>
        <v/>
      </c>
      <c r="AL466" s="14" t="str">
        <f>IF(Point[Asset Group]="","",VLOOKUP(Point[Service Tap],service_tap,2,FALSE))</f>
        <v/>
      </c>
      <c r="AM466" s="14" t="str">
        <f>IF(Point[Asset Group]="","",VLOOKUP(Point[Heating Type],wc_heating,2,FALSE))</f>
        <v/>
      </c>
      <c r="AN466" s="14" t="str">
        <f>IF(Point[Asset Group]="","",VLOOKUP(Point[Power Supply],power_supply,2,FALSE))</f>
        <v/>
      </c>
      <c r="AO466" s="14" t="str">
        <f>IF(Point[Asset Group]="","",VLOOKUP(Point[Waste Water],waste_water,2,FALSE))</f>
        <v/>
      </c>
      <c r="AP466" s="14" t="str">
        <f>IF(Point[Asset Group]="","",VLOOKUP(Point[Furniture SubType],subdom_master_gdb,2,FALSE))</f>
        <v/>
      </c>
      <c r="AQ466" s="14" t="str">
        <f>IF(Point[Asset Group]="","",VLOOKUP(Point[Concrete Pad],yes_no,2,FALSE))</f>
        <v/>
      </c>
      <c r="AR466" s="14" t="str">
        <f>IF(Point[Asset Group]="","",VLOOKUP(Point[Material],material_master,2,FALSE))</f>
        <v/>
      </c>
      <c r="AS466" s="14" t="str">
        <f>IF(Point[Asset Group]="","",VLOOKUP(Point[Plumbing],irrigation_plumbing,2,FALSE))</f>
        <v/>
      </c>
      <c r="AT466" s="14" t="str">
        <f>IF(Point[Asset Group]="","",VLOOKUP(Point[Sprinklers],irrigation_sprinklers,2,FALSE))</f>
        <v/>
      </c>
      <c r="AU466" s="14" t="str">
        <f>IF(Point[Asset Group]="","",VLOOKUP(Point[System],irrigation_system,2,FALSE))</f>
        <v/>
      </c>
      <c r="AV466" s="14" t="str">
        <f>IF(Point[Asset Group]="","",VLOOKUP(Point[Status],irrigation_status,2,FALSE))</f>
        <v/>
      </c>
      <c r="AW466" s="11" t="str">
        <f>IF(Point[Date of manufacture]="","",Point[Date of manufacture])</f>
        <v/>
      </c>
      <c r="AX466" s="14" t="str">
        <f>IF(Point[Asset Group]="","",VLOOKUP(Point[Sign Purpose],sign_purpose,2,FALSE))</f>
        <v/>
      </c>
      <c r="AY466" s="14" t="str">
        <f>IF(Point[Asset Group]="","",VLOOKUP(Point[Sign Material],material_master,2,FALSE))</f>
        <v/>
      </c>
      <c r="AZ466" s="14" t="str">
        <f>IF(Point[Asset Group]="","",VLOOKUP(Point[Affixed To],sign_affix,2,FALSE))</f>
        <v/>
      </c>
      <c r="BA466" s="14" t="str">
        <f>IF(Point[Size HxB mm]="","",Point[Size HxB mm])</f>
        <v/>
      </c>
      <c r="BB466" s="14" t="str">
        <f>IF(Point[Height m]="","",Point[Height m])</f>
        <v/>
      </c>
      <c r="BC466" s="14" t="str">
        <f>IF(Point[Asset Group]="","",VLOOKUP(Point[Post Material],material_master,2,FALSE))</f>
        <v/>
      </c>
      <c r="BD466" s="14" t="str">
        <f>IF(Point[Asset Group]="","",VLOOKUP(Point[Post Number],number,2,FALSE))</f>
        <v/>
      </c>
      <c r="BE466" s="14" t="str">
        <f>IF(Point[Asset Group]="","",VLOOKUP(Point[Structure SubType],subdom_master_gdb,2,FALSE))</f>
        <v/>
      </c>
      <c r="BF466" s="14" t="str">
        <f>IF(Point[Area m2]="","",Point[Area m2])</f>
        <v/>
      </c>
      <c r="BG466" s="14" t="str">
        <f>IF(Point[Length m]="","",Point[Length m])</f>
        <v/>
      </c>
      <c r="BH466" s="14" t="str">
        <f>IF(Point[Width m]="","",Point[Width m])</f>
        <v/>
      </c>
      <c r="BI466" s="14" t="str">
        <f>IF(Point[Diameter m]="","",Point[Diameter m])</f>
        <v/>
      </c>
      <c r="BJ466" s="14" t="str">
        <f>IF(Point[Asset Group]="","",VLOOKUP(Point[Number of Pipes],number,2,FALSE))</f>
        <v/>
      </c>
      <c r="BK466" s="14" t="str">
        <f>IF(Point[Asset Group]="","",VLOOKUP(Point[Combined Name],2,FALSE))</f>
        <v/>
      </c>
      <c r="BL466" s="14" t="str">
        <f>IF(Point[Asset Group]="","",VLOOKUP(Point[Size Class],size_class,2,FALSE))</f>
        <v/>
      </c>
      <c r="BM466" s="14" t="str">
        <f>IF(Point[Asset Group]="","",VLOOKUP(Point[Age Class],age_class,2,FALSE))</f>
        <v/>
      </c>
      <c r="BN466" s="14" t="str">
        <f>IF(Point[Girth (cm)]="","",Point[Girth (cm)])</f>
        <v/>
      </c>
      <c r="BO466" s="14" t="str">
        <f>IF(Point[Crown Radius (m)]="","",Point[Crown Radius (m)])</f>
        <v/>
      </c>
      <c r="BP466" s="14" t="str">
        <f>IF(Point[Asset Group]="","",VLOOKUP(Point[Rooting Environment],root_enviro,2,FALSE))</f>
        <v/>
      </c>
      <c r="BQ466" s="14" t="str">
        <f>IF(Point[Asset Group]="","",VLOOKUP(Point[Tree Surround],tree_surround,2,FALSE))</f>
        <v/>
      </c>
      <c r="BR466" s="14" t="str">
        <f>IF(Point[Asset Group]="","",VLOOKUP(Point[Tree Grill],yes_no,2,FALSE))</f>
        <v/>
      </c>
      <c r="BS466" s="14" t="str">
        <f>IF(Point[Asset Group]="","",VLOOKUP(Point[Tree Location],tree_location,2,FALSE))</f>
        <v/>
      </c>
    </row>
    <row r="467" spans="1:71" s="3" customFormat="1" x14ac:dyDescent="0.2">
      <c r="A467" s="3" t="str">
        <f>IF(Point[DWG File Name]="","",Point[DWG File Name])</f>
        <v/>
      </c>
      <c r="B467" s="3" t="str">
        <f>IF(Point[DWG Layer Name]="","",Point[DWG Layer Name])</f>
        <v/>
      </c>
      <c r="C467" s="3" t="str">
        <f>IF(Point[DWG Handle]="","",Point[DWG Handle])</f>
        <v/>
      </c>
      <c r="D467" s="58" t="str">
        <f>IF(Point[X]="","",Point[X])</f>
        <v/>
      </c>
      <c r="E467" s="58" t="str">
        <f>IF(Point[Y]="","",Point[Y])</f>
        <v/>
      </c>
      <c r="F467" s="3" t="str">
        <f>IF(Point[Replacement Asset]="","",Point[Replacement Asset])</f>
        <v/>
      </c>
      <c r="G467" s="3" t="str">
        <f>IF(Point[Asset ID]="","",UPPER(Point[Asset ID]))</f>
        <v/>
      </c>
      <c r="H467" s="3" t="str">
        <f>IF(Point[Asset Group]="","",VLOOKUP(Point[Asset Group],asset_grp_pt,4,FALSE))</f>
        <v/>
      </c>
      <c r="I467" s="3" t="str">
        <f>IF(Point[Asset Group]="","",VLOOKUP(Point[Asset Group],asset_grp_pt,2,FALSE))</f>
        <v/>
      </c>
      <c r="J467" s="3" t="str">
        <f>IF(Point[Asset Group]="","",VLOOKUP(Point[Asset Group],asset_grp_pt,3,FALSE))</f>
        <v/>
      </c>
      <c r="K467" s="3" t="str">
        <f>IF(Point[Asset Group]="","",VLOOKUP(Point[Asset Type],type_master_list,2,FALSE))</f>
        <v/>
      </c>
      <c r="L467" s="3" t="str">
        <f>IF(Point[Asset Name]="","",PROPER(Point[Asset Name]))</f>
        <v/>
      </c>
      <c r="M467" s="11" t="str">
        <f>IF(Point[Install Date]="","",Point[Install Date])</f>
        <v/>
      </c>
      <c r="N467" s="11" t="str">
        <f>IF(Point[Note]="","",PROPER(Point[Note]))</f>
        <v/>
      </c>
      <c r="O467" s="11" t="str">
        <f>IF(Point[Resource Consent Number]="","",UPPER(Point[Resource Consent Number]))</f>
        <v/>
      </c>
      <c r="P467" s="53" t="str">
        <f>IF(Point[Asset Unit Cost]="","",Point[Asset Unit Cost])</f>
        <v/>
      </c>
      <c r="Q467" s="11" t="str">
        <f>IF(Point[Added By]="","",UPPER(Point[Added By]))</f>
        <v/>
      </c>
      <c r="R467" s="11" t="str">
        <f>IF(Point[Added Date]="","",Point[Added Date])</f>
        <v/>
      </c>
      <c r="S467" s="14" t="str">
        <f>IF(Point[Z COORD]="","",Point[Z COORD])</f>
        <v/>
      </c>
      <c r="T467" s="14" t="str">
        <f>IF(Point[Asset Description]="","",PROPER(Point[Asset Description]))</f>
        <v/>
      </c>
      <c r="U467" s="14" t="str">
        <f>IF(Point[[Artist ]]="","",PROPER(Point[[Artist ]]))</f>
        <v/>
      </c>
      <c r="V467" s="14" t="str">
        <f>IF(Point[Material Notes]="","",PROPER(Point[Material Notes]))</f>
        <v/>
      </c>
      <c r="W467" s="14" t="str">
        <f>IF(Point[Dimension Notes]="","",Point[Dimension Notes])</f>
        <v/>
      </c>
      <c r="X467" s="14" t="str">
        <f>IF(Point[List]="","",VLOOKUP(Point[Burner Number],number,2,FALSE))</f>
        <v/>
      </c>
      <c r="Y467" s="14" t="str">
        <f>IF(Point[List]="","",VLOOKUP(Point[Fuel],bbq_fuel,2,FALSE))</f>
        <v/>
      </c>
      <c r="Z467" s="14" t="str">
        <f>IF(Point[List]="","",VLOOKUP(Point[Cabinet Material],bbq_material,2,FALSE))</f>
        <v/>
      </c>
      <c r="AA467" s="14" t="str">
        <f>IF(Point[Asset Group]="","",VLOOKUP(Point[Manufacturer],manufacturer,2,FALSE))</f>
        <v/>
      </c>
      <c r="AB467" s="14" t="str">
        <f>IF(Point[Uinsex WC]="","",Point[Uinsex WC])</f>
        <v/>
      </c>
      <c r="AC467" s="14" t="str">
        <f>IF(Point[Female WC]="","",Point[Female WC])</f>
        <v/>
      </c>
      <c r="AD467" s="14" t="str">
        <f>IF(Point[Male WC]="","",Point[Male WC])</f>
        <v/>
      </c>
      <c r="AE467" s="14" t="str">
        <f>IF(Point[Urinal]="","",Point[Urinal])</f>
        <v/>
      </c>
      <c r="AF467" s="14" t="str">
        <f>IF(Point[Disabled Unisex]="","",Point[Disabled Unisex])</f>
        <v/>
      </c>
      <c r="AG467" s="14" t="str">
        <f>IF(Point[Disabled Female]="","",Point[Disabled Female])</f>
        <v/>
      </c>
      <c r="AH467" s="14" t="str">
        <f>IF(Point[Disabled Male]="","",Point[Disabled Male])</f>
        <v/>
      </c>
      <c r="AI467" s="14" t="str">
        <f>IF(Point[Asset Group]="","",VLOOKUP(Point[Handrail],yes_no,2,FALSE))</f>
        <v/>
      </c>
      <c r="AJ467" s="14" t="str">
        <f>IF(Point[Asset Group]="","",VLOOKUP(Point[Baby Changing],yes_no,2,FALSE))</f>
        <v/>
      </c>
      <c r="AK467" s="14" t="str">
        <f>IF(Point[Asset Group]="","",VLOOKUP(Point[Service Room],yes_no,2,FALSE))</f>
        <v/>
      </c>
      <c r="AL467" s="14" t="str">
        <f>IF(Point[Asset Group]="","",VLOOKUP(Point[Service Tap],service_tap,2,FALSE))</f>
        <v/>
      </c>
      <c r="AM467" s="14" t="str">
        <f>IF(Point[Asset Group]="","",VLOOKUP(Point[Heating Type],wc_heating,2,FALSE))</f>
        <v/>
      </c>
      <c r="AN467" s="14" t="str">
        <f>IF(Point[Asset Group]="","",VLOOKUP(Point[Power Supply],power_supply,2,FALSE))</f>
        <v/>
      </c>
      <c r="AO467" s="14" t="str">
        <f>IF(Point[Asset Group]="","",VLOOKUP(Point[Waste Water],waste_water,2,FALSE))</f>
        <v/>
      </c>
      <c r="AP467" s="14" t="str">
        <f>IF(Point[Asset Group]="","",VLOOKUP(Point[Furniture SubType],subdom_master_gdb,2,FALSE))</f>
        <v/>
      </c>
      <c r="AQ467" s="14" t="str">
        <f>IF(Point[Asset Group]="","",VLOOKUP(Point[Concrete Pad],yes_no,2,FALSE))</f>
        <v/>
      </c>
      <c r="AR467" s="14" t="str">
        <f>IF(Point[Asset Group]="","",VLOOKUP(Point[Material],material_master,2,FALSE))</f>
        <v/>
      </c>
      <c r="AS467" s="14" t="str">
        <f>IF(Point[Asset Group]="","",VLOOKUP(Point[Plumbing],irrigation_plumbing,2,FALSE))</f>
        <v/>
      </c>
      <c r="AT467" s="14" t="str">
        <f>IF(Point[Asset Group]="","",VLOOKUP(Point[Sprinklers],irrigation_sprinklers,2,FALSE))</f>
        <v/>
      </c>
      <c r="AU467" s="14" t="str">
        <f>IF(Point[Asset Group]="","",VLOOKUP(Point[System],irrigation_system,2,FALSE))</f>
        <v/>
      </c>
      <c r="AV467" s="14" t="str">
        <f>IF(Point[Asset Group]="","",VLOOKUP(Point[Status],irrigation_status,2,FALSE))</f>
        <v/>
      </c>
      <c r="AW467" s="11" t="str">
        <f>IF(Point[Date of manufacture]="","",Point[Date of manufacture])</f>
        <v/>
      </c>
      <c r="AX467" s="14" t="str">
        <f>IF(Point[Asset Group]="","",VLOOKUP(Point[Sign Purpose],sign_purpose,2,FALSE))</f>
        <v/>
      </c>
      <c r="AY467" s="14" t="str">
        <f>IF(Point[Asset Group]="","",VLOOKUP(Point[Sign Material],material_master,2,FALSE))</f>
        <v/>
      </c>
      <c r="AZ467" s="14" t="str">
        <f>IF(Point[Asset Group]="","",VLOOKUP(Point[Affixed To],sign_affix,2,FALSE))</f>
        <v/>
      </c>
      <c r="BA467" s="14" t="str">
        <f>IF(Point[Size HxB mm]="","",Point[Size HxB mm])</f>
        <v/>
      </c>
      <c r="BB467" s="14" t="str">
        <f>IF(Point[Height m]="","",Point[Height m])</f>
        <v/>
      </c>
      <c r="BC467" s="14" t="str">
        <f>IF(Point[Asset Group]="","",VLOOKUP(Point[Post Material],material_master,2,FALSE))</f>
        <v/>
      </c>
      <c r="BD467" s="14" t="str">
        <f>IF(Point[Asset Group]="","",VLOOKUP(Point[Post Number],number,2,FALSE))</f>
        <v/>
      </c>
      <c r="BE467" s="14" t="str">
        <f>IF(Point[Asset Group]="","",VLOOKUP(Point[Structure SubType],subdom_master_gdb,2,FALSE))</f>
        <v/>
      </c>
      <c r="BF467" s="14" t="str">
        <f>IF(Point[Area m2]="","",Point[Area m2])</f>
        <v/>
      </c>
      <c r="BG467" s="14" t="str">
        <f>IF(Point[Length m]="","",Point[Length m])</f>
        <v/>
      </c>
      <c r="BH467" s="14" t="str">
        <f>IF(Point[Width m]="","",Point[Width m])</f>
        <v/>
      </c>
      <c r="BI467" s="14" t="str">
        <f>IF(Point[Diameter m]="","",Point[Diameter m])</f>
        <v/>
      </c>
      <c r="BJ467" s="14" t="str">
        <f>IF(Point[Asset Group]="","",VLOOKUP(Point[Number of Pipes],number,2,FALSE))</f>
        <v/>
      </c>
      <c r="BK467" s="14" t="str">
        <f>IF(Point[Asset Group]="","",VLOOKUP(Point[Combined Name],2,FALSE))</f>
        <v/>
      </c>
      <c r="BL467" s="14" t="str">
        <f>IF(Point[Asset Group]="","",VLOOKUP(Point[Size Class],size_class,2,FALSE))</f>
        <v/>
      </c>
      <c r="BM467" s="14" t="str">
        <f>IF(Point[Asset Group]="","",VLOOKUP(Point[Age Class],age_class,2,FALSE))</f>
        <v/>
      </c>
      <c r="BN467" s="14" t="str">
        <f>IF(Point[Girth (cm)]="","",Point[Girth (cm)])</f>
        <v/>
      </c>
      <c r="BO467" s="14" t="str">
        <f>IF(Point[Crown Radius (m)]="","",Point[Crown Radius (m)])</f>
        <v/>
      </c>
      <c r="BP467" s="14" t="str">
        <f>IF(Point[Asset Group]="","",VLOOKUP(Point[Rooting Environment],root_enviro,2,FALSE))</f>
        <v/>
      </c>
      <c r="BQ467" s="14" t="str">
        <f>IF(Point[Asset Group]="","",VLOOKUP(Point[Tree Surround],tree_surround,2,FALSE))</f>
        <v/>
      </c>
      <c r="BR467" s="14" t="str">
        <f>IF(Point[Asset Group]="","",VLOOKUP(Point[Tree Grill],yes_no,2,FALSE))</f>
        <v/>
      </c>
      <c r="BS467" s="14" t="str">
        <f>IF(Point[Asset Group]="","",VLOOKUP(Point[Tree Location],tree_location,2,FALSE))</f>
        <v/>
      </c>
    </row>
    <row r="468" spans="1:71" s="3" customFormat="1" x14ac:dyDescent="0.2">
      <c r="A468" s="3" t="str">
        <f>IF(Point[DWG File Name]="","",Point[DWG File Name])</f>
        <v/>
      </c>
      <c r="B468" s="3" t="str">
        <f>IF(Point[DWG Layer Name]="","",Point[DWG Layer Name])</f>
        <v/>
      </c>
      <c r="C468" s="3" t="str">
        <f>IF(Point[DWG Handle]="","",Point[DWG Handle])</f>
        <v/>
      </c>
      <c r="D468" s="58" t="str">
        <f>IF(Point[X]="","",Point[X])</f>
        <v/>
      </c>
      <c r="E468" s="58" t="str">
        <f>IF(Point[Y]="","",Point[Y])</f>
        <v/>
      </c>
      <c r="F468" s="3" t="str">
        <f>IF(Point[Replacement Asset]="","",Point[Replacement Asset])</f>
        <v/>
      </c>
      <c r="G468" s="3" t="str">
        <f>IF(Point[Asset ID]="","",UPPER(Point[Asset ID]))</f>
        <v/>
      </c>
      <c r="H468" s="3" t="str">
        <f>IF(Point[Asset Group]="","",VLOOKUP(Point[Asset Group],asset_grp_pt,4,FALSE))</f>
        <v/>
      </c>
      <c r="I468" s="3" t="str">
        <f>IF(Point[Asset Group]="","",VLOOKUP(Point[Asset Group],asset_grp_pt,2,FALSE))</f>
        <v/>
      </c>
      <c r="J468" s="3" t="str">
        <f>IF(Point[Asset Group]="","",VLOOKUP(Point[Asset Group],asset_grp_pt,3,FALSE))</f>
        <v/>
      </c>
      <c r="K468" s="3" t="str">
        <f>IF(Point[Asset Group]="","",VLOOKUP(Point[Asset Type],type_master_list,2,FALSE))</f>
        <v/>
      </c>
      <c r="L468" s="3" t="str">
        <f>IF(Point[Asset Name]="","",PROPER(Point[Asset Name]))</f>
        <v/>
      </c>
      <c r="M468" s="11" t="str">
        <f>IF(Point[Install Date]="","",Point[Install Date])</f>
        <v/>
      </c>
      <c r="N468" s="11" t="str">
        <f>IF(Point[Note]="","",PROPER(Point[Note]))</f>
        <v/>
      </c>
      <c r="O468" s="11" t="str">
        <f>IF(Point[Resource Consent Number]="","",UPPER(Point[Resource Consent Number]))</f>
        <v/>
      </c>
      <c r="P468" s="53" t="str">
        <f>IF(Point[Asset Unit Cost]="","",Point[Asset Unit Cost])</f>
        <v/>
      </c>
      <c r="Q468" s="11" t="str">
        <f>IF(Point[Added By]="","",UPPER(Point[Added By]))</f>
        <v/>
      </c>
      <c r="R468" s="11" t="str">
        <f>IF(Point[Added Date]="","",Point[Added Date])</f>
        <v/>
      </c>
      <c r="S468" s="14" t="str">
        <f>IF(Point[Z COORD]="","",Point[Z COORD])</f>
        <v/>
      </c>
      <c r="T468" s="14" t="str">
        <f>IF(Point[Asset Description]="","",PROPER(Point[Asset Description]))</f>
        <v/>
      </c>
      <c r="U468" s="14" t="str">
        <f>IF(Point[[Artist ]]="","",PROPER(Point[[Artist ]]))</f>
        <v/>
      </c>
      <c r="V468" s="14" t="str">
        <f>IF(Point[Material Notes]="","",PROPER(Point[Material Notes]))</f>
        <v/>
      </c>
      <c r="W468" s="14" t="str">
        <f>IF(Point[Dimension Notes]="","",Point[Dimension Notes])</f>
        <v/>
      </c>
      <c r="X468" s="14" t="str">
        <f>IF(Point[List]="","",VLOOKUP(Point[Burner Number],number,2,FALSE))</f>
        <v/>
      </c>
      <c r="Y468" s="14" t="str">
        <f>IF(Point[List]="","",VLOOKUP(Point[Fuel],bbq_fuel,2,FALSE))</f>
        <v/>
      </c>
      <c r="Z468" s="14" t="str">
        <f>IF(Point[List]="","",VLOOKUP(Point[Cabinet Material],bbq_material,2,FALSE))</f>
        <v/>
      </c>
      <c r="AA468" s="14" t="str">
        <f>IF(Point[Asset Group]="","",VLOOKUP(Point[Manufacturer],manufacturer,2,FALSE))</f>
        <v/>
      </c>
      <c r="AB468" s="14" t="str">
        <f>IF(Point[Uinsex WC]="","",Point[Uinsex WC])</f>
        <v/>
      </c>
      <c r="AC468" s="14" t="str">
        <f>IF(Point[Female WC]="","",Point[Female WC])</f>
        <v/>
      </c>
      <c r="AD468" s="14" t="str">
        <f>IF(Point[Male WC]="","",Point[Male WC])</f>
        <v/>
      </c>
      <c r="AE468" s="14" t="str">
        <f>IF(Point[Urinal]="","",Point[Urinal])</f>
        <v/>
      </c>
      <c r="AF468" s="14" t="str">
        <f>IF(Point[Disabled Unisex]="","",Point[Disabled Unisex])</f>
        <v/>
      </c>
      <c r="AG468" s="14" t="str">
        <f>IF(Point[Disabled Female]="","",Point[Disabled Female])</f>
        <v/>
      </c>
      <c r="AH468" s="14" t="str">
        <f>IF(Point[Disabled Male]="","",Point[Disabled Male])</f>
        <v/>
      </c>
      <c r="AI468" s="14" t="str">
        <f>IF(Point[Asset Group]="","",VLOOKUP(Point[Handrail],yes_no,2,FALSE))</f>
        <v/>
      </c>
      <c r="AJ468" s="14" t="str">
        <f>IF(Point[Asset Group]="","",VLOOKUP(Point[Baby Changing],yes_no,2,FALSE))</f>
        <v/>
      </c>
      <c r="AK468" s="14" t="str">
        <f>IF(Point[Asset Group]="","",VLOOKUP(Point[Service Room],yes_no,2,FALSE))</f>
        <v/>
      </c>
      <c r="AL468" s="14" t="str">
        <f>IF(Point[Asset Group]="","",VLOOKUP(Point[Service Tap],service_tap,2,FALSE))</f>
        <v/>
      </c>
      <c r="AM468" s="14" t="str">
        <f>IF(Point[Asset Group]="","",VLOOKUP(Point[Heating Type],wc_heating,2,FALSE))</f>
        <v/>
      </c>
      <c r="AN468" s="14" t="str">
        <f>IF(Point[Asset Group]="","",VLOOKUP(Point[Power Supply],power_supply,2,FALSE))</f>
        <v/>
      </c>
      <c r="AO468" s="14" t="str">
        <f>IF(Point[Asset Group]="","",VLOOKUP(Point[Waste Water],waste_water,2,FALSE))</f>
        <v/>
      </c>
      <c r="AP468" s="14" t="str">
        <f>IF(Point[Asset Group]="","",VLOOKUP(Point[Furniture SubType],subdom_master_gdb,2,FALSE))</f>
        <v/>
      </c>
      <c r="AQ468" s="14" t="str">
        <f>IF(Point[Asset Group]="","",VLOOKUP(Point[Concrete Pad],yes_no,2,FALSE))</f>
        <v/>
      </c>
      <c r="AR468" s="14" t="str">
        <f>IF(Point[Asset Group]="","",VLOOKUP(Point[Material],material_master,2,FALSE))</f>
        <v/>
      </c>
      <c r="AS468" s="14" t="str">
        <f>IF(Point[Asset Group]="","",VLOOKUP(Point[Plumbing],irrigation_plumbing,2,FALSE))</f>
        <v/>
      </c>
      <c r="AT468" s="14" t="str">
        <f>IF(Point[Asset Group]="","",VLOOKUP(Point[Sprinklers],irrigation_sprinklers,2,FALSE))</f>
        <v/>
      </c>
      <c r="AU468" s="14" t="str">
        <f>IF(Point[Asset Group]="","",VLOOKUP(Point[System],irrigation_system,2,FALSE))</f>
        <v/>
      </c>
      <c r="AV468" s="14" t="str">
        <f>IF(Point[Asset Group]="","",VLOOKUP(Point[Status],irrigation_status,2,FALSE))</f>
        <v/>
      </c>
      <c r="AW468" s="11" t="str">
        <f>IF(Point[Date of manufacture]="","",Point[Date of manufacture])</f>
        <v/>
      </c>
      <c r="AX468" s="14" t="str">
        <f>IF(Point[Asset Group]="","",VLOOKUP(Point[Sign Purpose],sign_purpose,2,FALSE))</f>
        <v/>
      </c>
      <c r="AY468" s="14" t="str">
        <f>IF(Point[Asset Group]="","",VLOOKUP(Point[Sign Material],material_master,2,FALSE))</f>
        <v/>
      </c>
      <c r="AZ468" s="14" t="str">
        <f>IF(Point[Asset Group]="","",VLOOKUP(Point[Affixed To],sign_affix,2,FALSE))</f>
        <v/>
      </c>
      <c r="BA468" s="14" t="str">
        <f>IF(Point[Size HxB mm]="","",Point[Size HxB mm])</f>
        <v/>
      </c>
      <c r="BB468" s="14" t="str">
        <f>IF(Point[Height m]="","",Point[Height m])</f>
        <v/>
      </c>
      <c r="BC468" s="14" t="str">
        <f>IF(Point[Asset Group]="","",VLOOKUP(Point[Post Material],material_master,2,FALSE))</f>
        <v/>
      </c>
      <c r="BD468" s="14" t="str">
        <f>IF(Point[Asset Group]="","",VLOOKUP(Point[Post Number],number,2,FALSE))</f>
        <v/>
      </c>
      <c r="BE468" s="14" t="str">
        <f>IF(Point[Asset Group]="","",VLOOKUP(Point[Structure SubType],subdom_master_gdb,2,FALSE))</f>
        <v/>
      </c>
      <c r="BF468" s="14" t="str">
        <f>IF(Point[Area m2]="","",Point[Area m2])</f>
        <v/>
      </c>
      <c r="BG468" s="14" t="str">
        <f>IF(Point[Length m]="","",Point[Length m])</f>
        <v/>
      </c>
      <c r="BH468" s="14" t="str">
        <f>IF(Point[Width m]="","",Point[Width m])</f>
        <v/>
      </c>
      <c r="BI468" s="14" t="str">
        <f>IF(Point[Diameter m]="","",Point[Diameter m])</f>
        <v/>
      </c>
      <c r="BJ468" s="14" t="str">
        <f>IF(Point[Asset Group]="","",VLOOKUP(Point[Number of Pipes],number,2,FALSE))</f>
        <v/>
      </c>
      <c r="BK468" s="14" t="str">
        <f>IF(Point[Asset Group]="","",VLOOKUP(Point[Combined Name],2,FALSE))</f>
        <v/>
      </c>
      <c r="BL468" s="14" t="str">
        <f>IF(Point[Asset Group]="","",VLOOKUP(Point[Size Class],size_class,2,FALSE))</f>
        <v/>
      </c>
      <c r="BM468" s="14" t="str">
        <f>IF(Point[Asset Group]="","",VLOOKUP(Point[Age Class],age_class,2,FALSE))</f>
        <v/>
      </c>
      <c r="BN468" s="14" t="str">
        <f>IF(Point[Girth (cm)]="","",Point[Girth (cm)])</f>
        <v/>
      </c>
      <c r="BO468" s="14" t="str">
        <f>IF(Point[Crown Radius (m)]="","",Point[Crown Radius (m)])</f>
        <v/>
      </c>
      <c r="BP468" s="14" t="str">
        <f>IF(Point[Asset Group]="","",VLOOKUP(Point[Rooting Environment],root_enviro,2,FALSE))</f>
        <v/>
      </c>
      <c r="BQ468" s="14" t="str">
        <f>IF(Point[Asset Group]="","",VLOOKUP(Point[Tree Surround],tree_surround,2,FALSE))</f>
        <v/>
      </c>
      <c r="BR468" s="14" t="str">
        <f>IF(Point[Asset Group]="","",VLOOKUP(Point[Tree Grill],yes_no,2,FALSE))</f>
        <v/>
      </c>
      <c r="BS468" s="14" t="str">
        <f>IF(Point[Asset Group]="","",VLOOKUP(Point[Tree Location],tree_location,2,FALSE))</f>
        <v/>
      </c>
    </row>
    <row r="469" spans="1:71" s="3" customFormat="1" x14ac:dyDescent="0.2">
      <c r="A469" s="3" t="str">
        <f>IF(Point[DWG File Name]="","",Point[DWG File Name])</f>
        <v/>
      </c>
      <c r="B469" s="3" t="str">
        <f>IF(Point[DWG Layer Name]="","",Point[DWG Layer Name])</f>
        <v/>
      </c>
      <c r="C469" s="3" t="str">
        <f>IF(Point[DWG Handle]="","",Point[DWG Handle])</f>
        <v/>
      </c>
      <c r="D469" s="58" t="str">
        <f>IF(Point[X]="","",Point[X])</f>
        <v/>
      </c>
      <c r="E469" s="58" t="str">
        <f>IF(Point[Y]="","",Point[Y])</f>
        <v/>
      </c>
      <c r="F469" s="3" t="str">
        <f>IF(Point[Replacement Asset]="","",Point[Replacement Asset])</f>
        <v/>
      </c>
      <c r="G469" s="3" t="str">
        <f>IF(Point[Asset ID]="","",UPPER(Point[Asset ID]))</f>
        <v/>
      </c>
      <c r="H469" s="3" t="str">
        <f>IF(Point[Asset Group]="","",VLOOKUP(Point[Asset Group],asset_grp_pt,4,FALSE))</f>
        <v/>
      </c>
      <c r="I469" s="3" t="str">
        <f>IF(Point[Asset Group]="","",VLOOKUP(Point[Asset Group],asset_grp_pt,2,FALSE))</f>
        <v/>
      </c>
      <c r="J469" s="3" t="str">
        <f>IF(Point[Asset Group]="","",VLOOKUP(Point[Asset Group],asset_grp_pt,3,FALSE))</f>
        <v/>
      </c>
      <c r="K469" s="3" t="str">
        <f>IF(Point[Asset Group]="","",VLOOKUP(Point[Asset Type],type_master_list,2,FALSE))</f>
        <v/>
      </c>
      <c r="L469" s="3" t="str">
        <f>IF(Point[Asset Name]="","",PROPER(Point[Asset Name]))</f>
        <v/>
      </c>
      <c r="M469" s="11" t="str">
        <f>IF(Point[Install Date]="","",Point[Install Date])</f>
        <v/>
      </c>
      <c r="N469" s="11" t="str">
        <f>IF(Point[Note]="","",PROPER(Point[Note]))</f>
        <v/>
      </c>
      <c r="O469" s="11" t="str">
        <f>IF(Point[Resource Consent Number]="","",UPPER(Point[Resource Consent Number]))</f>
        <v/>
      </c>
      <c r="P469" s="53" t="str">
        <f>IF(Point[Asset Unit Cost]="","",Point[Asset Unit Cost])</f>
        <v/>
      </c>
      <c r="Q469" s="11" t="str">
        <f>IF(Point[Added By]="","",UPPER(Point[Added By]))</f>
        <v/>
      </c>
      <c r="R469" s="11" t="str">
        <f>IF(Point[Added Date]="","",Point[Added Date])</f>
        <v/>
      </c>
      <c r="S469" s="14" t="str">
        <f>IF(Point[Z COORD]="","",Point[Z COORD])</f>
        <v/>
      </c>
      <c r="T469" s="14" t="str">
        <f>IF(Point[Asset Description]="","",PROPER(Point[Asset Description]))</f>
        <v/>
      </c>
      <c r="U469" s="14" t="str">
        <f>IF(Point[[Artist ]]="","",PROPER(Point[[Artist ]]))</f>
        <v/>
      </c>
      <c r="V469" s="14" t="str">
        <f>IF(Point[Material Notes]="","",PROPER(Point[Material Notes]))</f>
        <v/>
      </c>
      <c r="W469" s="14" t="str">
        <f>IF(Point[Dimension Notes]="","",Point[Dimension Notes])</f>
        <v/>
      </c>
      <c r="X469" s="14" t="str">
        <f>IF(Point[List]="","",VLOOKUP(Point[Burner Number],number,2,FALSE))</f>
        <v/>
      </c>
      <c r="Y469" s="14" t="str">
        <f>IF(Point[List]="","",VLOOKUP(Point[Fuel],bbq_fuel,2,FALSE))</f>
        <v/>
      </c>
      <c r="Z469" s="14" t="str">
        <f>IF(Point[List]="","",VLOOKUP(Point[Cabinet Material],bbq_material,2,FALSE))</f>
        <v/>
      </c>
      <c r="AA469" s="14" t="str">
        <f>IF(Point[Asset Group]="","",VLOOKUP(Point[Manufacturer],manufacturer,2,FALSE))</f>
        <v/>
      </c>
      <c r="AB469" s="14" t="str">
        <f>IF(Point[Uinsex WC]="","",Point[Uinsex WC])</f>
        <v/>
      </c>
      <c r="AC469" s="14" t="str">
        <f>IF(Point[Female WC]="","",Point[Female WC])</f>
        <v/>
      </c>
      <c r="AD469" s="14" t="str">
        <f>IF(Point[Male WC]="","",Point[Male WC])</f>
        <v/>
      </c>
      <c r="AE469" s="14" t="str">
        <f>IF(Point[Urinal]="","",Point[Urinal])</f>
        <v/>
      </c>
      <c r="AF469" s="14" t="str">
        <f>IF(Point[Disabled Unisex]="","",Point[Disabled Unisex])</f>
        <v/>
      </c>
      <c r="AG469" s="14" t="str">
        <f>IF(Point[Disabled Female]="","",Point[Disabled Female])</f>
        <v/>
      </c>
      <c r="AH469" s="14" t="str">
        <f>IF(Point[Disabled Male]="","",Point[Disabled Male])</f>
        <v/>
      </c>
      <c r="AI469" s="14" t="str">
        <f>IF(Point[Asset Group]="","",VLOOKUP(Point[Handrail],yes_no,2,FALSE))</f>
        <v/>
      </c>
      <c r="AJ469" s="14" t="str">
        <f>IF(Point[Asset Group]="","",VLOOKUP(Point[Baby Changing],yes_no,2,FALSE))</f>
        <v/>
      </c>
      <c r="AK469" s="14" t="str">
        <f>IF(Point[Asset Group]="","",VLOOKUP(Point[Service Room],yes_no,2,FALSE))</f>
        <v/>
      </c>
      <c r="AL469" s="14" t="str">
        <f>IF(Point[Asset Group]="","",VLOOKUP(Point[Service Tap],service_tap,2,FALSE))</f>
        <v/>
      </c>
      <c r="AM469" s="14" t="str">
        <f>IF(Point[Asset Group]="","",VLOOKUP(Point[Heating Type],wc_heating,2,FALSE))</f>
        <v/>
      </c>
      <c r="AN469" s="14" t="str">
        <f>IF(Point[Asset Group]="","",VLOOKUP(Point[Power Supply],power_supply,2,FALSE))</f>
        <v/>
      </c>
      <c r="AO469" s="14" t="str">
        <f>IF(Point[Asset Group]="","",VLOOKUP(Point[Waste Water],waste_water,2,FALSE))</f>
        <v/>
      </c>
      <c r="AP469" s="14" t="str">
        <f>IF(Point[Asset Group]="","",VLOOKUP(Point[Furniture SubType],subdom_master_gdb,2,FALSE))</f>
        <v/>
      </c>
      <c r="AQ469" s="14" t="str">
        <f>IF(Point[Asset Group]="","",VLOOKUP(Point[Concrete Pad],yes_no,2,FALSE))</f>
        <v/>
      </c>
      <c r="AR469" s="14" t="str">
        <f>IF(Point[Asset Group]="","",VLOOKUP(Point[Material],material_master,2,FALSE))</f>
        <v/>
      </c>
      <c r="AS469" s="14" t="str">
        <f>IF(Point[Asset Group]="","",VLOOKUP(Point[Plumbing],irrigation_plumbing,2,FALSE))</f>
        <v/>
      </c>
      <c r="AT469" s="14" t="str">
        <f>IF(Point[Asset Group]="","",VLOOKUP(Point[Sprinklers],irrigation_sprinklers,2,FALSE))</f>
        <v/>
      </c>
      <c r="AU469" s="14" t="str">
        <f>IF(Point[Asset Group]="","",VLOOKUP(Point[System],irrigation_system,2,FALSE))</f>
        <v/>
      </c>
      <c r="AV469" s="14" t="str">
        <f>IF(Point[Asset Group]="","",VLOOKUP(Point[Status],irrigation_status,2,FALSE))</f>
        <v/>
      </c>
      <c r="AW469" s="11" t="str">
        <f>IF(Point[Date of manufacture]="","",Point[Date of manufacture])</f>
        <v/>
      </c>
      <c r="AX469" s="14" t="str">
        <f>IF(Point[Asset Group]="","",VLOOKUP(Point[Sign Purpose],sign_purpose,2,FALSE))</f>
        <v/>
      </c>
      <c r="AY469" s="14" t="str">
        <f>IF(Point[Asset Group]="","",VLOOKUP(Point[Sign Material],material_master,2,FALSE))</f>
        <v/>
      </c>
      <c r="AZ469" s="14" t="str">
        <f>IF(Point[Asset Group]="","",VLOOKUP(Point[Affixed To],sign_affix,2,FALSE))</f>
        <v/>
      </c>
      <c r="BA469" s="14" t="str">
        <f>IF(Point[Size HxB mm]="","",Point[Size HxB mm])</f>
        <v/>
      </c>
      <c r="BB469" s="14" t="str">
        <f>IF(Point[Height m]="","",Point[Height m])</f>
        <v/>
      </c>
      <c r="BC469" s="14" t="str">
        <f>IF(Point[Asset Group]="","",VLOOKUP(Point[Post Material],material_master,2,FALSE))</f>
        <v/>
      </c>
      <c r="BD469" s="14" t="str">
        <f>IF(Point[Asset Group]="","",VLOOKUP(Point[Post Number],number,2,FALSE))</f>
        <v/>
      </c>
      <c r="BE469" s="14" t="str">
        <f>IF(Point[Asset Group]="","",VLOOKUP(Point[Structure SubType],subdom_master_gdb,2,FALSE))</f>
        <v/>
      </c>
      <c r="BF469" s="14" t="str">
        <f>IF(Point[Area m2]="","",Point[Area m2])</f>
        <v/>
      </c>
      <c r="BG469" s="14" t="str">
        <f>IF(Point[Length m]="","",Point[Length m])</f>
        <v/>
      </c>
      <c r="BH469" s="14" t="str">
        <f>IF(Point[Width m]="","",Point[Width m])</f>
        <v/>
      </c>
      <c r="BI469" s="14" t="str">
        <f>IF(Point[Diameter m]="","",Point[Diameter m])</f>
        <v/>
      </c>
      <c r="BJ469" s="14" t="str">
        <f>IF(Point[Asset Group]="","",VLOOKUP(Point[Number of Pipes],number,2,FALSE))</f>
        <v/>
      </c>
      <c r="BK469" s="14" t="str">
        <f>IF(Point[Asset Group]="","",VLOOKUP(Point[Combined Name],2,FALSE))</f>
        <v/>
      </c>
      <c r="BL469" s="14" t="str">
        <f>IF(Point[Asset Group]="","",VLOOKUP(Point[Size Class],size_class,2,FALSE))</f>
        <v/>
      </c>
      <c r="BM469" s="14" t="str">
        <f>IF(Point[Asset Group]="","",VLOOKUP(Point[Age Class],age_class,2,FALSE))</f>
        <v/>
      </c>
      <c r="BN469" s="14" t="str">
        <f>IF(Point[Girth (cm)]="","",Point[Girth (cm)])</f>
        <v/>
      </c>
      <c r="BO469" s="14" t="str">
        <f>IF(Point[Crown Radius (m)]="","",Point[Crown Radius (m)])</f>
        <v/>
      </c>
      <c r="BP469" s="14" t="str">
        <f>IF(Point[Asset Group]="","",VLOOKUP(Point[Rooting Environment],root_enviro,2,FALSE))</f>
        <v/>
      </c>
      <c r="BQ469" s="14" t="str">
        <f>IF(Point[Asset Group]="","",VLOOKUP(Point[Tree Surround],tree_surround,2,FALSE))</f>
        <v/>
      </c>
      <c r="BR469" s="14" t="str">
        <f>IF(Point[Asset Group]="","",VLOOKUP(Point[Tree Grill],yes_no,2,FALSE))</f>
        <v/>
      </c>
      <c r="BS469" s="14" t="str">
        <f>IF(Point[Asset Group]="","",VLOOKUP(Point[Tree Location],tree_location,2,FALSE))</f>
        <v/>
      </c>
    </row>
    <row r="470" spans="1:71" s="3" customFormat="1" x14ac:dyDescent="0.2">
      <c r="A470" s="3" t="str">
        <f>IF(Point[DWG File Name]="","",Point[DWG File Name])</f>
        <v/>
      </c>
      <c r="B470" s="3" t="str">
        <f>IF(Point[DWG Layer Name]="","",Point[DWG Layer Name])</f>
        <v/>
      </c>
      <c r="C470" s="3" t="str">
        <f>IF(Point[DWG Handle]="","",Point[DWG Handle])</f>
        <v/>
      </c>
      <c r="D470" s="58" t="str">
        <f>IF(Point[X]="","",Point[X])</f>
        <v/>
      </c>
      <c r="E470" s="58" t="str">
        <f>IF(Point[Y]="","",Point[Y])</f>
        <v/>
      </c>
      <c r="F470" s="3" t="str">
        <f>IF(Point[Replacement Asset]="","",Point[Replacement Asset])</f>
        <v/>
      </c>
      <c r="G470" s="3" t="str">
        <f>IF(Point[Asset ID]="","",UPPER(Point[Asset ID]))</f>
        <v/>
      </c>
      <c r="H470" s="3" t="str">
        <f>IF(Point[Asset Group]="","",VLOOKUP(Point[Asset Group],asset_grp_pt,4,FALSE))</f>
        <v/>
      </c>
      <c r="I470" s="3" t="str">
        <f>IF(Point[Asset Group]="","",VLOOKUP(Point[Asset Group],asset_grp_pt,2,FALSE))</f>
        <v/>
      </c>
      <c r="J470" s="3" t="str">
        <f>IF(Point[Asset Group]="","",VLOOKUP(Point[Asset Group],asset_grp_pt,3,FALSE))</f>
        <v/>
      </c>
      <c r="K470" s="3" t="str">
        <f>IF(Point[Asset Group]="","",VLOOKUP(Point[Asset Type],type_master_list,2,FALSE))</f>
        <v/>
      </c>
      <c r="L470" s="3" t="str">
        <f>IF(Point[Asset Name]="","",PROPER(Point[Asset Name]))</f>
        <v/>
      </c>
      <c r="M470" s="11" t="str">
        <f>IF(Point[Install Date]="","",Point[Install Date])</f>
        <v/>
      </c>
      <c r="N470" s="11" t="str">
        <f>IF(Point[Note]="","",PROPER(Point[Note]))</f>
        <v/>
      </c>
      <c r="O470" s="11" t="str">
        <f>IF(Point[Resource Consent Number]="","",UPPER(Point[Resource Consent Number]))</f>
        <v/>
      </c>
      <c r="P470" s="53" t="str">
        <f>IF(Point[Asset Unit Cost]="","",Point[Asset Unit Cost])</f>
        <v/>
      </c>
      <c r="Q470" s="11" t="str">
        <f>IF(Point[Added By]="","",UPPER(Point[Added By]))</f>
        <v/>
      </c>
      <c r="R470" s="11" t="str">
        <f>IF(Point[Added Date]="","",Point[Added Date])</f>
        <v/>
      </c>
      <c r="S470" s="14" t="str">
        <f>IF(Point[Z COORD]="","",Point[Z COORD])</f>
        <v/>
      </c>
      <c r="T470" s="14" t="str">
        <f>IF(Point[Asset Description]="","",PROPER(Point[Asset Description]))</f>
        <v/>
      </c>
      <c r="U470" s="14" t="str">
        <f>IF(Point[[Artist ]]="","",PROPER(Point[[Artist ]]))</f>
        <v/>
      </c>
      <c r="V470" s="14" t="str">
        <f>IF(Point[Material Notes]="","",PROPER(Point[Material Notes]))</f>
        <v/>
      </c>
      <c r="W470" s="14" t="str">
        <f>IF(Point[Dimension Notes]="","",Point[Dimension Notes])</f>
        <v/>
      </c>
      <c r="X470" s="14" t="str">
        <f>IF(Point[List]="","",VLOOKUP(Point[Burner Number],number,2,FALSE))</f>
        <v/>
      </c>
      <c r="Y470" s="14" t="str">
        <f>IF(Point[List]="","",VLOOKUP(Point[Fuel],bbq_fuel,2,FALSE))</f>
        <v/>
      </c>
      <c r="Z470" s="14" t="str">
        <f>IF(Point[List]="","",VLOOKUP(Point[Cabinet Material],bbq_material,2,FALSE))</f>
        <v/>
      </c>
      <c r="AA470" s="14" t="str">
        <f>IF(Point[Asset Group]="","",VLOOKUP(Point[Manufacturer],manufacturer,2,FALSE))</f>
        <v/>
      </c>
      <c r="AB470" s="14" t="str">
        <f>IF(Point[Uinsex WC]="","",Point[Uinsex WC])</f>
        <v/>
      </c>
      <c r="AC470" s="14" t="str">
        <f>IF(Point[Female WC]="","",Point[Female WC])</f>
        <v/>
      </c>
      <c r="AD470" s="14" t="str">
        <f>IF(Point[Male WC]="","",Point[Male WC])</f>
        <v/>
      </c>
      <c r="AE470" s="14" t="str">
        <f>IF(Point[Urinal]="","",Point[Urinal])</f>
        <v/>
      </c>
      <c r="AF470" s="14" t="str">
        <f>IF(Point[Disabled Unisex]="","",Point[Disabled Unisex])</f>
        <v/>
      </c>
      <c r="AG470" s="14" t="str">
        <f>IF(Point[Disabled Female]="","",Point[Disabled Female])</f>
        <v/>
      </c>
      <c r="AH470" s="14" t="str">
        <f>IF(Point[Disabled Male]="","",Point[Disabled Male])</f>
        <v/>
      </c>
      <c r="AI470" s="14" t="str">
        <f>IF(Point[Asset Group]="","",VLOOKUP(Point[Handrail],yes_no,2,FALSE))</f>
        <v/>
      </c>
      <c r="AJ470" s="14" t="str">
        <f>IF(Point[Asset Group]="","",VLOOKUP(Point[Baby Changing],yes_no,2,FALSE))</f>
        <v/>
      </c>
      <c r="AK470" s="14" t="str">
        <f>IF(Point[Asset Group]="","",VLOOKUP(Point[Service Room],yes_no,2,FALSE))</f>
        <v/>
      </c>
      <c r="AL470" s="14" t="str">
        <f>IF(Point[Asset Group]="","",VLOOKUP(Point[Service Tap],service_tap,2,FALSE))</f>
        <v/>
      </c>
      <c r="AM470" s="14" t="str">
        <f>IF(Point[Asset Group]="","",VLOOKUP(Point[Heating Type],wc_heating,2,FALSE))</f>
        <v/>
      </c>
      <c r="AN470" s="14" t="str">
        <f>IF(Point[Asset Group]="","",VLOOKUP(Point[Power Supply],power_supply,2,FALSE))</f>
        <v/>
      </c>
      <c r="AO470" s="14" t="str">
        <f>IF(Point[Asset Group]="","",VLOOKUP(Point[Waste Water],waste_water,2,FALSE))</f>
        <v/>
      </c>
      <c r="AP470" s="14" t="str">
        <f>IF(Point[Asset Group]="","",VLOOKUP(Point[Furniture SubType],subdom_master_gdb,2,FALSE))</f>
        <v/>
      </c>
      <c r="AQ470" s="14" t="str">
        <f>IF(Point[Asset Group]="","",VLOOKUP(Point[Concrete Pad],yes_no,2,FALSE))</f>
        <v/>
      </c>
      <c r="AR470" s="14" t="str">
        <f>IF(Point[Asset Group]="","",VLOOKUP(Point[Material],material_master,2,FALSE))</f>
        <v/>
      </c>
      <c r="AS470" s="14" t="str">
        <f>IF(Point[Asset Group]="","",VLOOKUP(Point[Plumbing],irrigation_plumbing,2,FALSE))</f>
        <v/>
      </c>
      <c r="AT470" s="14" t="str">
        <f>IF(Point[Asset Group]="","",VLOOKUP(Point[Sprinklers],irrigation_sprinklers,2,FALSE))</f>
        <v/>
      </c>
      <c r="AU470" s="14" t="str">
        <f>IF(Point[Asset Group]="","",VLOOKUP(Point[System],irrigation_system,2,FALSE))</f>
        <v/>
      </c>
      <c r="AV470" s="14" t="str">
        <f>IF(Point[Asset Group]="","",VLOOKUP(Point[Status],irrigation_status,2,FALSE))</f>
        <v/>
      </c>
      <c r="AW470" s="11" t="str">
        <f>IF(Point[Date of manufacture]="","",Point[Date of manufacture])</f>
        <v/>
      </c>
      <c r="AX470" s="14" t="str">
        <f>IF(Point[Asset Group]="","",VLOOKUP(Point[Sign Purpose],sign_purpose,2,FALSE))</f>
        <v/>
      </c>
      <c r="AY470" s="14" t="str">
        <f>IF(Point[Asset Group]="","",VLOOKUP(Point[Sign Material],material_master,2,FALSE))</f>
        <v/>
      </c>
      <c r="AZ470" s="14" t="str">
        <f>IF(Point[Asset Group]="","",VLOOKUP(Point[Affixed To],sign_affix,2,FALSE))</f>
        <v/>
      </c>
      <c r="BA470" s="14" t="str">
        <f>IF(Point[Size HxB mm]="","",Point[Size HxB mm])</f>
        <v/>
      </c>
      <c r="BB470" s="14" t="str">
        <f>IF(Point[Height m]="","",Point[Height m])</f>
        <v/>
      </c>
      <c r="BC470" s="14" t="str">
        <f>IF(Point[Asset Group]="","",VLOOKUP(Point[Post Material],material_master,2,FALSE))</f>
        <v/>
      </c>
      <c r="BD470" s="14" t="str">
        <f>IF(Point[Asset Group]="","",VLOOKUP(Point[Post Number],number,2,FALSE))</f>
        <v/>
      </c>
      <c r="BE470" s="14" t="str">
        <f>IF(Point[Asset Group]="","",VLOOKUP(Point[Structure SubType],subdom_master_gdb,2,FALSE))</f>
        <v/>
      </c>
      <c r="BF470" s="14" t="str">
        <f>IF(Point[Area m2]="","",Point[Area m2])</f>
        <v/>
      </c>
      <c r="BG470" s="14" t="str">
        <f>IF(Point[Length m]="","",Point[Length m])</f>
        <v/>
      </c>
      <c r="BH470" s="14" t="str">
        <f>IF(Point[Width m]="","",Point[Width m])</f>
        <v/>
      </c>
      <c r="BI470" s="14" t="str">
        <f>IF(Point[Diameter m]="","",Point[Diameter m])</f>
        <v/>
      </c>
      <c r="BJ470" s="14" t="str">
        <f>IF(Point[Asset Group]="","",VLOOKUP(Point[Number of Pipes],number,2,FALSE))</f>
        <v/>
      </c>
      <c r="BK470" s="14" t="str">
        <f>IF(Point[Asset Group]="","",VLOOKUP(Point[Combined Name],2,FALSE))</f>
        <v/>
      </c>
      <c r="BL470" s="14" t="str">
        <f>IF(Point[Asset Group]="","",VLOOKUP(Point[Size Class],size_class,2,FALSE))</f>
        <v/>
      </c>
      <c r="BM470" s="14" t="str">
        <f>IF(Point[Asset Group]="","",VLOOKUP(Point[Age Class],age_class,2,FALSE))</f>
        <v/>
      </c>
      <c r="BN470" s="14" t="str">
        <f>IF(Point[Girth (cm)]="","",Point[Girth (cm)])</f>
        <v/>
      </c>
      <c r="BO470" s="14" t="str">
        <f>IF(Point[Crown Radius (m)]="","",Point[Crown Radius (m)])</f>
        <v/>
      </c>
      <c r="BP470" s="14" t="str">
        <f>IF(Point[Asset Group]="","",VLOOKUP(Point[Rooting Environment],root_enviro,2,FALSE))</f>
        <v/>
      </c>
      <c r="BQ470" s="14" t="str">
        <f>IF(Point[Asset Group]="","",VLOOKUP(Point[Tree Surround],tree_surround,2,FALSE))</f>
        <v/>
      </c>
      <c r="BR470" s="14" t="str">
        <f>IF(Point[Asset Group]="","",VLOOKUP(Point[Tree Grill],yes_no,2,FALSE))</f>
        <v/>
      </c>
      <c r="BS470" s="14" t="str">
        <f>IF(Point[Asset Group]="","",VLOOKUP(Point[Tree Location],tree_location,2,FALSE))</f>
        <v/>
      </c>
    </row>
    <row r="471" spans="1:71" s="3" customFormat="1" x14ac:dyDescent="0.2">
      <c r="A471" s="3" t="str">
        <f>IF(Point[DWG File Name]="","",Point[DWG File Name])</f>
        <v/>
      </c>
      <c r="B471" s="3" t="str">
        <f>IF(Point[DWG Layer Name]="","",Point[DWG Layer Name])</f>
        <v/>
      </c>
      <c r="C471" s="3" t="str">
        <f>IF(Point[DWG Handle]="","",Point[DWG Handle])</f>
        <v/>
      </c>
      <c r="D471" s="58" t="str">
        <f>IF(Point[X]="","",Point[X])</f>
        <v/>
      </c>
      <c r="E471" s="58" t="str">
        <f>IF(Point[Y]="","",Point[Y])</f>
        <v/>
      </c>
      <c r="F471" s="3" t="str">
        <f>IF(Point[Replacement Asset]="","",Point[Replacement Asset])</f>
        <v/>
      </c>
      <c r="G471" s="3" t="str">
        <f>IF(Point[Asset ID]="","",UPPER(Point[Asset ID]))</f>
        <v/>
      </c>
      <c r="H471" s="3" t="str">
        <f>IF(Point[Asset Group]="","",VLOOKUP(Point[Asset Group],asset_grp_pt,4,FALSE))</f>
        <v/>
      </c>
      <c r="I471" s="3" t="str">
        <f>IF(Point[Asset Group]="","",VLOOKUP(Point[Asset Group],asset_grp_pt,2,FALSE))</f>
        <v/>
      </c>
      <c r="J471" s="3" t="str">
        <f>IF(Point[Asset Group]="","",VLOOKUP(Point[Asset Group],asset_grp_pt,3,FALSE))</f>
        <v/>
      </c>
      <c r="K471" s="3" t="str">
        <f>IF(Point[Asset Group]="","",VLOOKUP(Point[Asset Type],type_master_list,2,FALSE))</f>
        <v/>
      </c>
      <c r="L471" s="3" t="str">
        <f>IF(Point[Asset Name]="","",PROPER(Point[Asset Name]))</f>
        <v/>
      </c>
      <c r="M471" s="11" t="str">
        <f>IF(Point[Install Date]="","",Point[Install Date])</f>
        <v/>
      </c>
      <c r="N471" s="11" t="str">
        <f>IF(Point[Note]="","",PROPER(Point[Note]))</f>
        <v/>
      </c>
      <c r="O471" s="11" t="str">
        <f>IF(Point[Resource Consent Number]="","",UPPER(Point[Resource Consent Number]))</f>
        <v/>
      </c>
      <c r="P471" s="53" t="str">
        <f>IF(Point[Asset Unit Cost]="","",Point[Asset Unit Cost])</f>
        <v/>
      </c>
      <c r="Q471" s="11" t="str">
        <f>IF(Point[Added By]="","",UPPER(Point[Added By]))</f>
        <v/>
      </c>
      <c r="R471" s="11" t="str">
        <f>IF(Point[Added Date]="","",Point[Added Date])</f>
        <v/>
      </c>
      <c r="S471" s="14" t="str">
        <f>IF(Point[Z COORD]="","",Point[Z COORD])</f>
        <v/>
      </c>
      <c r="T471" s="14" t="str">
        <f>IF(Point[Asset Description]="","",PROPER(Point[Asset Description]))</f>
        <v/>
      </c>
      <c r="U471" s="14" t="str">
        <f>IF(Point[[Artist ]]="","",PROPER(Point[[Artist ]]))</f>
        <v/>
      </c>
      <c r="V471" s="14" t="str">
        <f>IF(Point[Material Notes]="","",PROPER(Point[Material Notes]))</f>
        <v/>
      </c>
      <c r="W471" s="14" t="str">
        <f>IF(Point[Dimension Notes]="","",Point[Dimension Notes])</f>
        <v/>
      </c>
      <c r="X471" s="14" t="str">
        <f>IF(Point[List]="","",VLOOKUP(Point[Burner Number],number,2,FALSE))</f>
        <v/>
      </c>
      <c r="Y471" s="14" t="str">
        <f>IF(Point[List]="","",VLOOKUP(Point[Fuel],bbq_fuel,2,FALSE))</f>
        <v/>
      </c>
      <c r="Z471" s="14" t="str">
        <f>IF(Point[List]="","",VLOOKUP(Point[Cabinet Material],bbq_material,2,FALSE))</f>
        <v/>
      </c>
      <c r="AA471" s="14" t="str">
        <f>IF(Point[Asset Group]="","",VLOOKUP(Point[Manufacturer],manufacturer,2,FALSE))</f>
        <v/>
      </c>
      <c r="AB471" s="14" t="str">
        <f>IF(Point[Uinsex WC]="","",Point[Uinsex WC])</f>
        <v/>
      </c>
      <c r="AC471" s="14" t="str">
        <f>IF(Point[Female WC]="","",Point[Female WC])</f>
        <v/>
      </c>
      <c r="AD471" s="14" t="str">
        <f>IF(Point[Male WC]="","",Point[Male WC])</f>
        <v/>
      </c>
      <c r="AE471" s="14" t="str">
        <f>IF(Point[Urinal]="","",Point[Urinal])</f>
        <v/>
      </c>
      <c r="AF471" s="14" t="str">
        <f>IF(Point[Disabled Unisex]="","",Point[Disabled Unisex])</f>
        <v/>
      </c>
      <c r="AG471" s="14" t="str">
        <f>IF(Point[Disabled Female]="","",Point[Disabled Female])</f>
        <v/>
      </c>
      <c r="AH471" s="14" t="str">
        <f>IF(Point[Disabled Male]="","",Point[Disabled Male])</f>
        <v/>
      </c>
      <c r="AI471" s="14" t="str">
        <f>IF(Point[Asset Group]="","",VLOOKUP(Point[Handrail],yes_no,2,FALSE))</f>
        <v/>
      </c>
      <c r="AJ471" s="14" t="str">
        <f>IF(Point[Asset Group]="","",VLOOKUP(Point[Baby Changing],yes_no,2,FALSE))</f>
        <v/>
      </c>
      <c r="AK471" s="14" t="str">
        <f>IF(Point[Asset Group]="","",VLOOKUP(Point[Service Room],yes_no,2,FALSE))</f>
        <v/>
      </c>
      <c r="AL471" s="14" t="str">
        <f>IF(Point[Asset Group]="","",VLOOKUP(Point[Service Tap],service_tap,2,FALSE))</f>
        <v/>
      </c>
      <c r="AM471" s="14" t="str">
        <f>IF(Point[Asset Group]="","",VLOOKUP(Point[Heating Type],wc_heating,2,FALSE))</f>
        <v/>
      </c>
      <c r="AN471" s="14" t="str">
        <f>IF(Point[Asset Group]="","",VLOOKUP(Point[Power Supply],power_supply,2,FALSE))</f>
        <v/>
      </c>
      <c r="AO471" s="14" t="str">
        <f>IF(Point[Asset Group]="","",VLOOKUP(Point[Waste Water],waste_water,2,FALSE))</f>
        <v/>
      </c>
      <c r="AP471" s="14" t="str">
        <f>IF(Point[Asset Group]="","",VLOOKUP(Point[Furniture SubType],subdom_master_gdb,2,FALSE))</f>
        <v/>
      </c>
      <c r="AQ471" s="14" t="str">
        <f>IF(Point[Asset Group]="","",VLOOKUP(Point[Concrete Pad],yes_no,2,FALSE))</f>
        <v/>
      </c>
      <c r="AR471" s="14" t="str">
        <f>IF(Point[Asset Group]="","",VLOOKUP(Point[Material],material_master,2,FALSE))</f>
        <v/>
      </c>
      <c r="AS471" s="14" t="str">
        <f>IF(Point[Asset Group]="","",VLOOKUP(Point[Plumbing],irrigation_plumbing,2,FALSE))</f>
        <v/>
      </c>
      <c r="AT471" s="14" t="str">
        <f>IF(Point[Asset Group]="","",VLOOKUP(Point[Sprinklers],irrigation_sprinklers,2,FALSE))</f>
        <v/>
      </c>
      <c r="AU471" s="14" t="str">
        <f>IF(Point[Asset Group]="","",VLOOKUP(Point[System],irrigation_system,2,FALSE))</f>
        <v/>
      </c>
      <c r="AV471" s="14" t="str">
        <f>IF(Point[Asset Group]="","",VLOOKUP(Point[Status],irrigation_status,2,FALSE))</f>
        <v/>
      </c>
      <c r="AW471" s="11" t="str">
        <f>IF(Point[Date of manufacture]="","",Point[Date of manufacture])</f>
        <v/>
      </c>
      <c r="AX471" s="14" t="str">
        <f>IF(Point[Asset Group]="","",VLOOKUP(Point[Sign Purpose],sign_purpose,2,FALSE))</f>
        <v/>
      </c>
      <c r="AY471" s="14" t="str">
        <f>IF(Point[Asset Group]="","",VLOOKUP(Point[Sign Material],material_master,2,FALSE))</f>
        <v/>
      </c>
      <c r="AZ471" s="14" t="str">
        <f>IF(Point[Asset Group]="","",VLOOKUP(Point[Affixed To],sign_affix,2,FALSE))</f>
        <v/>
      </c>
      <c r="BA471" s="14" t="str">
        <f>IF(Point[Size HxB mm]="","",Point[Size HxB mm])</f>
        <v/>
      </c>
      <c r="BB471" s="14" t="str">
        <f>IF(Point[Height m]="","",Point[Height m])</f>
        <v/>
      </c>
      <c r="BC471" s="14" t="str">
        <f>IF(Point[Asset Group]="","",VLOOKUP(Point[Post Material],material_master,2,FALSE))</f>
        <v/>
      </c>
      <c r="BD471" s="14" t="str">
        <f>IF(Point[Asset Group]="","",VLOOKUP(Point[Post Number],number,2,FALSE))</f>
        <v/>
      </c>
      <c r="BE471" s="14" t="str">
        <f>IF(Point[Asset Group]="","",VLOOKUP(Point[Structure SubType],subdom_master_gdb,2,FALSE))</f>
        <v/>
      </c>
      <c r="BF471" s="14" t="str">
        <f>IF(Point[Area m2]="","",Point[Area m2])</f>
        <v/>
      </c>
      <c r="BG471" s="14" t="str">
        <f>IF(Point[Length m]="","",Point[Length m])</f>
        <v/>
      </c>
      <c r="BH471" s="14" t="str">
        <f>IF(Point[Width m]="","",Point[Width m])</f>
        <v/>
      </c>
      <c r="BI471" s="14" t="str">
        <f>IF(Point[Diameter m]="","",Point[Diameter m])</f>
        <v/>
      </c>
      <c r="BJ471" s="14" t="str">
        <f>IF(Point[Asset Group]="","",VLOOKUP(Point[Number of Pipes],number,2,FALSE))</f>
        <v/>
      </c>
      <c r="BK471" s="14" t="str">
        <f>IF(Point[Asset Group]="","",VLOOKUP(Point[Combined Name],2,FALSE))</f>
        <v/>
      </c>
      <c r="BL471" s="14" t="str">
        <f>IF(Point[Asset Group]="","",VLOOKUP(Point[Size Class],size_class,2,FALSE))</f>
        <v/>
      </c>
      <c r="BM471" s="14" t="str">
        <f>IF(Point[Asset Group]="","",VLOOKUP(Point[Age Class],age_class,2,FALSE))</f>
        <v/>
      </c>
      <c r="BN471" s="14" t="str">
        <f>IF(Point[Girth (cm)]="","",Point[Girth (cm)])</f>
        <v/>
      </c>
      <c r="BO471" s="14" t="str">
        <f>IF(Point[Crown Radius (m)]="","",Point[Crown Radius (m)])</f>
        <v/>
      </c>
      <c r="BP471" s="14" t="str">
        <f>IF(Point[Asset Group]="","",VLOOKUP(Point[Rooting Environment],root_enviro,2,FALSE))</f>
        <v/>
      </c>
      <c r="BQ471" s="14" t="str">
        <f>IF(Point[Asset Group]="","",VLOOKUP(Point[Tree Surround],tree_surround,2,FALSE))</f>
        <v/>
      </c>
      <c r="BR471" s="14" t="str">
        <f>IF(Point[Asset Group]="","",VLOOKUP(Point[Tree Grill],yes_no,2,FALSE))</f>
        <v/>
      </c>
      <c r="BS471" s="14" t="str">
        <f>IF(Point[Asset Group]="","",VLOOKUP(Point[Tree Location],tree_location,2,FALSE))</f>
        <v/>
      </c>
    </row>
    <row r="472" spans="1:71" s="3" customFormat="1" x14ac:dyDescent="0.2">
      <c r="A472" s="3" t="str">
        <f>IF(Point[DWG File Name]="","",Point[DWG File Name])</f>
        <v/>
      </c>
      <c r="B472" s="3" t="str">
        <f>IF(Point[DWG Layer Name]="","",Point[DWG Layer Name])</f>
        <v/>
      </c>
      <c r="C472" s="3" t="str">
        <f>IF(Point[DWG Handle]="","",Point[DWG Handle])</f>
        <v/>
      </c>
      <c r="D472" s="58" t="str">
        <f>IF(Point[X]="","",Point[X])</f>
        <v/>
      </c>
      <c r="E472" s="58" t="str">
        <f>IF(Point[Y]="","",Point[Y])</f>
        <v/>
      </c>
      <c r="F472" s="3" t="str">
        <f>IF(Point[Replacement Asset]="","",Point[Replacement Asset])</f>
        <v/>
      </c>
      <c r="G472" s="3" t="str">
        <f>IF(Point[Asset ID]="","",UPPER(Point[Asset ID]))</f>
        <v/>
      </c>
      <c r="H472" s="3" t="str">
        <f>IF(Point[Asset Group]="","",VLOOKUP(Point[Asset Group],asset_grp_pt,4,FALSE))</f>
        <v/>
      </c>
      <c r="I472" s="3" t="str">
        <f>IF(Point[Asset Group]="","",VLOOKUP(Point[Asset Group],asset_grp_pt,2,FALSE))</f>
        <v/>
      </c>
      <c r="J472" s="3" t="str">
        <f>IF(Point[Asset Group]="","",VLOOKUP(Point[Asset Group],asset_grp_pt,3,FALSE))</f>
        <v/>
      </c>
      <c r="K472" s="3" t="str">
        <f>IF(Point[Asset Group]="","",VLOOKUP(Point[Asset Type],type_master_list,2,FALSE))</f>
        <v/>
      </c>
      <c r="L472" s="3" t="str">
        <f>IF(Point[Asset Name]="","",PROPER(Point[Asset Name]))</f>
        <v/>
      </c>
      <c r="M472" s="11" t="str">
        <f>IF(Point[Install Date]="","",Point[Install Date])</f>
        <v/>
      </c>
      <c r="N472" s="11" t="str">
        <f>IF(Point[Note]="","",PROPER(Point[Note]))</f>
        <v/>
      </c>
      <c r="O472" s="11" t="str">
        <f>IF(Point[Resource Consent Number]="","",UPPER(Point[Resource Consent Number]))</f>
        <v/>
      </c>
      <c r="P472" s="53" t="str">
        <f>IF(Point[Asset Unit Cost]="","",Point[Asset Unit Cost])</f>
        <v/>
      </c>
      <c r="Q472" s="11" t="str">
        <f>IF(Point[Added By]="","",UPPER(Point[Added By]))</f>
        <v/>
      </c>
      <c r="R472" s="11" t="str">
        <f>IF(Point[Added Date]="","",Point[Added Date])</f>
        <v/>
      </c>
      <c r="S472" s="14" t="str">
        <f>IF(Point[Z COORD]="","",Point[Z COORD])</f>
        <v/>
      </c>
      <c r="T472" s="14" t="str">
        <f>IF(Point[Asset Description]="","",PROPER(Point[Asset Description]))</f>
        <v/>
      </c>
      <c r="U472" s="14" t="str">
        <f>IF(Point[[Artist ]]="","",PROPER(Point[[Artist ]]))</f>
        <v/>
      </c>
      <c r="V472" s="14" t="str">
        <f>IF(Point[Material Notes]="","",PROPER(Point[Material Notes]))</f>
        <v/>
      </c>
      <c r="W472" s="14" t="str">
        <f>IF(Point[Dimension Notes]="","",Point[Dimension Notes])</f>
        <v/>
      </c>
      <c r="X472" s="14" t="str">
        <f>IF(Point[List]="","",VLOOKUP(Point[Burner Number],number,2,FALSE))</f>
        <v/>
      </c>
      <c r="Y472" s="14" t="str">
        <f>IF(Point[List]="","",VLOOKUP(Point[Fuel],bbq_fuel,2,FALSE))</f>
        <v/>
      </c>
      <c r="Z472" s="14" t="str">
        <f>IF(Point[List]="","",VLOOKUP(Point[Cabinet Material],bbq_material,2,FALSE))</f>
        <v/>
      </c>
      <c r="AA472" s="14" t="str">
        <f>IF(Point[Asset Group]="","",VLOOKUP(Point[Manufacturer],manufacturer,2,FALSE))</f>
        <v/>
      </c>
      <c r="AB472" s="14" t="str">
        <f>IF(Point[Uinsex WC]="","",Point[Uinsex WC])</f>
        <v/>
      </c>
      <c r="AC472" s="14" t="str">
        <f>IF(Point[Female WC]="","",Point[Female WC])</f>
        <v/>
      </c>
      <c r="AD472" s="14" t="str">
        <f>IF(Point[Male WC]="","",Point[Male WC])</f>
        <v/>
      </c>
      <c r="AE472" s="14" t="str">
        <f>IF(Point[Urinal]="","",Point[Urinal])</f>
        <v/>
      </c>
      <c r="AF472" s="14" t="str">
        <f>IF(Point[Disabled Unisex]="","",Point[Disabled Unisex])</f>
        <v/>
      </c>
      <c r="AG472" s="14" t="str">
        <f>IF(Point[Disabled Female]="","",Point[Disabled Female])</f>
        <v/>
      </c>
      <c r="AH472" s="14" t="str">
        <f>IF(Point[Disabled Male]="","",Point[Disabled Male])</f>
        <v/>
      </c>
      <c r="AI472" s="14" t="str">
        <f>IF(Point[Asset Group]="","",VLOOKUP(Point[Handrail],yes_no,2,FALSE))</f>
        <v/>
      </c>
      <c r="AJ472" s="14" t="str">
        <f>IF(Point[Asset Group]="","",VLOOKUP(Point[Baby Changing],yes_no,2,FALSE))</f>
        <v/>
      </c>
      <c r="AK472" s="14" t="str">
        <f>IF(Point[Asset Group]="","",VLOOKUP(Point[Service Room],yes_no,2,FALSE))</f>
        <v/>
      </c>
      <c r="AL472" s="14" t="str">
        <f>IF(Point[Asset Group]="","",VLOOKUP(Point[Service Tap],service_tap,2,FALSE))</f>
        <v/>
      </c>
      <c r="AM472" s="14" t="str">
        <f>IF(Point[Asset Group]="","",VLOOKUP(Point[Heating Type],wc_heating,2,FALSE))</f>
        <v/>
      </c>
      <c r="AN472" s="14" t="str">
        <f>IF(Point[Asset Group]="","",VLOOKUP(Point[Power Supply],power_supply,2,FALSE))</f>
        <v/>
      </c>
      <c r="AO472" s="14" t="str">
        <f>IF(Point[Asset Group]="","",VLOOKUP(Point[Waste Water],waste_water,2,FALSE))</f>
        <v/>
      </c>
      <c r="AP472" s="14" t="str">
        <f>IF(Point[Asset Group]="","",VLOOKUP(Point[Furniture SubType],subdom_master_gdb,2,FALSE))</f>
        <v/>
      </c>
      <c r="AQ472" s="14" t="str">
        <f>IF(Point[Asset Group]="","",VLOOKUP(Point[Concrete Pad],yes_no,2,FALSE))</f>
        <v/>
      </c>
      <c r="AR472" s="14" t="str">
        <f>IF(Point[Asset Group]="","",VLOOKUP(Point[Material],material_master,2,FALSE))</f>
        <v/>
      </c>
      <c r="AS472" s="14" t="str">
        <f>IF(Point[Asset Group]="","",VLOOKUP(Point[Plumbing],irrigation_plumbing,2,FALSE))</f>
        <v/>
      </c>
      <c r="AT472" s="14" t="str">
        <f>IF(Point[Asset Group]="","",VLOOKUP(Point[Sprinklers],irrigation_sprinklers,2,FALSE))</f>
        <v/>
      </c>
      <c r="AU472" s="14" t="str">
        <f>IF(Point[Asset Group]="","",VLOOKUP(Point[System],irrigation_system,2,FALSE))</f>
        <v/>
      </c>
      <c r="AV472" s="14" t="str">
        <f>IF(Point[Asset Group]="","",VLOOKUP(Point[Status],irrigation_status,2,FALSE))</f>
        <v/>
      </c>
      <c r="AW472" s="11" t="str">
        <f>IF(Point[Date of manufacture]="","",Point[Date of manufacture])</f>
        <v/>
      </c>
      <c r="AX472" s="14" t="str">
        <f>IF(Point[Asset Group]="","",VLOOKUP(Point[Sign Purpose],sign_purpose,2,FALSE))</f>
        <v/>
      </c>
      <c r="AY472" s="14" t="str">
        <f>IF(Point[Asset Group]="","",VLOOKUP(Point[Sign Material],material_master,2,FALSE))</f>
        <v/>
      </c>
      <c r="AZ472" s="14" t="str">
        <f>IF(Point[Asset Group]="","",VLOOKUP(Point[Affixed To],sign_affix,2,FALSE))</f>
        <v/>
      </c>
      <c r="BA472" s="14" t="str">
        <f>IF(Point[Size HxB mm]="","",Point[Size HxB mm])</f>
        <v/>
      </c>
      <c r="BB472" s="14" t="str">
        <f>IF(Point[Height m]="","",Point[Height m])</f>
        <v/>
      </c>
      <c r="BC472" s="14" t="str">
        <f>IF(Point[Asset Group]="","",VLOOKUP(Point[Post Material],material_master,2,FALSE))</f>
        <v/>
      </c>
      <c r="BD472" s="14" t="str">
        <f>IF(Point[Asset Group]="","",VLOOKUP(Point[Post Number],number,2,FALSE))</f>
        <v/>
      </c>
      <c r="BE472" s="14" t="str">
        <f>IF(Point[Asset Group]="","",VLOOKUP(Point[Structure SubType],subdom_master_gdb,2,FALSE))</f>
        <v/>
      </c>
      <c r="BF472" s="14" t="str">
        <f>IF(Point[Area m2]="","",Point[Area m2])</f>
        <v/>
      </c>
      <c r="BG472" s="14" t="str">
        <f>IF(Point[Length m]="","",Point[Length m])</f>
        <v/>
      </c>
      <c r="BH472" s="14" t="str">
        <f>IF(Point[Width m]="","",Point[Width m])</f>
        <v/>
      </c>
      <c r="BI472" s="14" t="str">
        <f>IF(Point[Diameter m]="","",Point[Diameter m])</f>
        <v/>
      </c>
      <c r="BJ472" s="14" t="str">
        <f>IF(Point[Asset Group]="","",VLOOKUP(Point[Number of Pipes],number,2,FALSE))</f>
        <v/>
      </c>
      <c r="BK472" s="14" t="str">
        <f>IF(Point[Asset Group]="","",VLOOKUP(Point[Combined Name],2,FALSE))</f>
        <v/>
      </c>
      <c r="BL472" s="14" t="str">
        <f>IF(Point[Asset Group]="","",VLOOKUP(Point[Size Class],size_class,2,FALSE))</f>
        <v/>
      </c>
      <c r="BM472" s="14" t="str">
        <f>IF(Point[Asset Group]="","",VLOOKUP(Point[Age Class],age_class,2,FALSE))</f>
        <v/>
      </c>
      <c r="BN472" s="14" t="str">
        <f>IF(Point[Girth (cm)]="","",Point[Girth (cm)])</f>
        <v/>
      </c>
      <c r="BO472" s="14" t="str">
        <f>IF(Point[Crown Radius (m)]="","",Point[Crown Radius (m)])</f>
        <v/>
      </c>
      <c r="BP472" s="14" t="str">
        <f>IF(Point[Asset Group]="","",VLOOKUP(Point[Rooting Environment],root_enviro,2,FALSE))</f>
        <v/>
      </c>
      <c r="BQ472" s="14" t="str">
        <f>IF(Point[Asset Group]="","",VLOOKUP(Point[Tree Surround],tree_surround,2,FALSE))</f>
        <v/>
      </c>
      <c r="BR472" s="14" t="str">
        <f>IF(Point[Asset Group]="","",VLOOKUP(Point[Tree Grill],yes_no,2,FALSE))</f>
        <v/>
      </c>
      <c r="BS472" s="14" t="str">
        <f>IF(Point[Asset Group]="","",VLOOKUP(Point[Tree Location],tree_location,2,FALSE))</f>
        <v/>
      </c>
    </row>
    <row r="473" spans="1:71" s="3" customFormat="1" x14ac:dyDescent="0.2">
      <c r="A473" s="3" t="str">
        <f>IF(Point[DWG File Name]="","",Point[DWG File Name])</f>
        <v/>
      </c>
      <c r="B473" s="3" t="str">
        <f>IF(Point[DWG Layer Name]="","",Point[DWG Layer Name])</f>
        <v/>
      </c>
      <c r="C473" s="3" t="str">
        <f>IF(Point[DWG Handle]="","",Point[DWG Handle])</f>
        <v/>
      </c>
      <c r="D473" s="58" t="str">
        <f>IF(Point[X]="","",Point[X])</f>
        <v/>
      </c>
      <c r="E473" s="58" t="str">
        <f>IF(Point[Y]="","",Point[Y])</f>
        <v/>
      </c>
      <c r="F473" s="3" t="str">
        <f>IF(Point[Replacement Asset]="","",Point[Replacement Asset])</f>
        <v/>
      </c>
      <c r="G473" s="3" t="str">
        <f>IF(Point[Asset ID]="","",UPPER(Point[Asset ID]))</f>
        <v/>
      </c>
      <c r="H473" s="3" t="str">
        <f>IF(Point[Asset Group]="","",VLOOKUP(Point[Asset Group],asset_grp_pt,4,FALSE))</f>
        <v/>
      </c>
      <c r="I473" s="3" t="str">
        <f>IF(Point[Asset Group]="","",VLOOKUP(Point[Asset Group],asset_grp_pt,2,FALSE))</f>
        <v/>
      </c>
      <c r="J473" s="3" t="str">
        <f>IF(Point[Asset Group]="","",VLOOKUP(Point[Asset Group],asset_grp_pt,3,FALSE))</f>
        <v/>
      </c>
      <c r="K473" s="3" t="str">
        <f>IF(Point[Asset Group]="","",VLOOKUP(Point[Asset Type],type_master_list,2,FALSE))</f>
        <v/>
      </c>
      <c r="L473" s="3" t="str">
        <f>IF(Point[Asset Name]="","",PROPER(Point[Asset Name]))</f>
        <v/>
      </c>
      <c r="M473" s="11" t="str">
        <f>IF(Point[Install Date]="","",Point[Install Date])</f>
        <v/>
      </c>
      <c r="N473" s="11" t="str">
        <f>IF(Point[Note]="","",PROPER(Point[Note]))</f>
        <v/>
      </c>
      <c r="O473" s="11" t="str">
        <f>IF(Point[Resource Consent Number]="","",UPPER(Point[Resource Consent Number]))</f>
        <v/>
      </c>
      <c r="P473" s="53" t="str">
        <f>IF(Point[Asset Unit Cost]="","",Point[Asset Unit Cost])</f>
        <v/>
      </c>
      <c r="Q473" s="11" t="str">
        <f>IF(Point[Added By]="","",UPPER(Point[Added By]))</f>
        <v/>
      </c>
      <c r="R473" s="11" t="str">
        <f>IF(Point[Added Date]="","",Point[Added Date])</f>
        <v/>
      </c>
      <c r="S473" s="14" t="str">
        <f>IF(Point[Z COORD]="","",Point[Z COORD])</f>
        <v/>
      </c>
      <c r="T473" s="14" t="str">
        <f>IF(Point[Asset Description]="","",PROPER(Point[Asset Description]))</f>
        <v/>
      </c>
      <c r="U473" s="14" t="str">
        <f>IF(Point[[Artist ]]="","",PROPER(Point[[Artist ]]))</f>
        <v/>
      </c>
      <c r="V473" s="14" t="str">
        <f>IF(Point[Material Notes]="","",PROPER(Point[Material Notes]))</f>
        <v/>
      </c>
      <c r="W473" s="14" t="str">
        <f>IF(Point[Dimension Notes]="","",Point[Dimension Notes])</f>
        <v/>
      </c>
      <c r="X473" s="14" t="str">
        <f>IF(Point[List]="","",VLOOKUP(Point[Burner Number],number,2,FALSE))</f>
        <v/>
      </c>
      <c r="Y473" s="14" t="str">
        <f>IF(Point[List]="","",VLOOKUP(Point[Fuel],bbq_fuel,2,FALSE))</f>
        <v/>
      </c>
      <c r="Z473" s="14" t="str">
        <f>IF(Point[List]="","",VLOOKUP(Point[Cabinet Material],bbq_material,2,FALSE))</f>
        <v/>
      </c>
      <c r="AA473" s="14" t="str">
        <f>IF(Point[Asset Group]="","",VLOOKUP(Point[Manufacturer],manufacturer,2,FALSE))</f>
        <v/>
      </c>
      <c r="AB473" s="14" t="str">
        <f>IF(Point[Uinsex WC]="","",Point[Uinsex WC])</f>
        <v/>
      </c>
      <c r="AC473" s="14" t="str">
        <f>IF(Point[Female WC]="","",Point[Female WC])</f>
        <v/>
      </c>
      <c r="AD473" s="14" t="str">
        <f>IF(Point[Male WC]="","",Point[Male WC])</f>
        <v/>
      </c>
      <c r="AE473" s="14" t="str">
        <f>IF(Point[Urinal]="","",Point[Urinal])</f>
        <v/>
      </c>
      <c r="AF473" s="14" t="str">
        <f>IF(Point[Disabled Unisex]="","",Point[Disabled Unisex])</f>
        <v/>
      </c>
      <c r="AG473" s="14" t="str">
        <f>IF(Point[Disabled Female]="","",Point[Disabled Female])</f>
        <v/>
      </c>
      <c r="AH473" s="14" t="str">
        <f>IF(Point[Disabled Male]="","",Point[Disabled Male])</f>
        <v/>
      </c>
      <c r="AI473" s="14" t="str">
        <f>IF(Point[Asset Group]="","",VLOOKUP(Point[Handrail],yes_no,2,FALSE))</f>
        <v/>
      </c>
      <c r="AJ473" s="14" t="str">
        <f>IF(Point[Asset Group]="","",VLOOKUP(Point[Baby Changing],yes_no,2,FALSE))</f>
        <v/>
      </c>
      <c r="AK473" s="14" t="str">
        <f>IF(Point[Asset Group]="","",VLOOKUP(Point[Service Room],yes_no,2,FALSE))</f>
        <v/>
      </c>
      <c r="AL473" s="14" t="str">
        <f>IF(Point[Asset Group]="","",VLOOKUP(Point[Service Tap],service_tap,2,FALSE))</f>
        <v/>
      </c>
      <c r="AM473" s="14" t="str">
        <f>IF(Point[Asset Group]="","",VLOOKUP(Point[Heating Type],wc_heating,2,FALSE))</f>
        <v/>
      </c>
      <c r="AN473" s="14" t="str">
        <f>IF(Point[Asset Group]="","",VLOOKUP(Point[Power Supply],power_supply,2,FALSE))</f>
        <v/>
      </c>
      <c r="AO473" s="14" t="str">
        <f>IF(Point[Asset Group]="","",VLOOKUP(Point[Waste Water],waste_water,2,FALSE))</f>
        <v/>
      </c>
      <c r="AP473" s="14" t="str">
        <f>IF(Point[Asset Group]="","",VLOOKUP(Point[Furniture SubType],subdom_master_gdb,2,FALSE))</f>
        <v/>
      </c>
      <c r="AQ473" s="14" t="str">
        <f>IF(Point[Asset Group]="","",VLOOKUP(Point[Concrete Pad],yes_no,2,FALSE))</f>
        <v/>
      </c>
      <c r="AR473" s="14" t="str">
        <f>IF(Point[Asset Group]="","",VLOOKUP(Point[Material],material_master,2,FALSE))</f>
        <v/>
      </c>
      <c r="AS473" s="14" t="str">
        <f>IF(Point[Asset Group]="","",VLOOKUP(Point[Plumbing],irrigation_plumbing,2,FALSE))</f>
        <v/>
      </c>
      <c r="AT473" s="14" t="str">
        <f>IF(Point[Asset Group]="","",VLOOKUP(Point[Sprinklers],irrigation_sprinklers,2,FALSE))</f>
        <v/>
      </c>
      <c r="AU473" s="14" t="str">
        <f>IF(Point[Asset Group]="","",VLOOKUP(Point[System],irrigation_system,2,FALSE))</f>
        <v/>
      </c>
      <c r="AV473" s="14" t="str">
        <f>IF(Point[Asset Group]="","",VLOOKUP(Point[Status],irrigation_status,2,FALSE))</f>
        <v/>
      </c>
      <c r="AW473" s="11" t="str">
        <f>IF(Point[Date of manufacture]="","",Point[Date of manufacture])</f>
        <v/>
      </c>
      <c r="AX473" s="14" t="str">
        <f>IF(Point[Asset Group]="","",VLOOKUP(Point[Sign Purpose],sign_purpose,2,FALSE))</f>
        <v/>
      </c>
      <c r="AY473" s="14" t="str">
        <f>IF(Point[Asset Group]="","",VLOOKUP(Point[Sign Material],material_master,2,FALSE))</f>
        <v/>
      </c>
      <c r="AZ473" s="14" t="str">
        <f>IF(Point[Asset Group]="","",VLOOKUP(Point[Affixed To],sign_affix,2,FALSE))</f>
        <v/>
      </c>
      <c r="BA473" s="14" t="str">
        <f>IF(Point[Size HxB mm]="","",Point[Size HxB mm])</f>
        <v/>
      </c>
      <c r="BB473" s="14" t="str">
        <f>IF(Point[Height m]="","",Point[Height m])</f>
        <v/>
      </c>
      <c r="BC473" s="14" t="str">
        <f>IF(Point[Asset Group]="","",VLOOKUP(Point[Post Material],material_master,2,FALSE))</f>
        <v/>
      </c>
      <c r="BD473" s="14" t="str">
        <f>IF(Point[Asset Group]="","",VLOOKUP(Point[Post Number],number,2,FALSE))</f>
        <v/>
      </c>
      <c r="BE473" s="14" t="str">
        <f>IF(Point[Asset Group]="","",VLOOKUP(Point[Structure SubType],subdom_master_gdb,2,FALSE))</f>
        <v/>
      </c>
      <c r="BF473" s="14" t="str">
        <f>IF(Point[Area m2]="","",Point[Area m2])</f>
        <v/>
      </c>
      <c r="BG473" s="14" t="str">
        <f>IF(Point[Length m]="","",Point[Length m])</f>
        <v/>
      </c>
      <c r="BH473" s="14" t="str">
        <f>IF(Point[Width m]="","",Point[Width m])</f>
        <v/>
      </c>
      <c r="BI473" s="14" t="str">
        <f>IF(Point[Diameter m]="","",Point[Diameter m])</f>
        <v/>
      </c>
      <c r="BJ473" s="14" t="str">
        <f>IF(Point[Asset Group]="","",VLOOKUP(Point[Number of Pipes],number,2,FALSE))</f>
        <v/>
      </c>
      <c r="BK473" s="14" t="str">
        <f>IF(Point[Asset Group]="","",VLOOKUP(Point[Combined Name],2,FALSE))</f>
        <v/>
      </c>
      <c r="BL473" s="14" t="str">
        <f>IF(Point[Asset Group]="","",VLOOKUP(Point[Size Class],size_class,2,FALSE))</f>
        <v/>
      </c>
      <c r="BM473" s="14" t="str">
        <f>IF(Point[Asset Group]="","",VLOOKUP(Point[Age Class],age_class,2,FALSE))</f>
        <v/>
      </c>
      <c r="BN473" s="14" t="str">
        <f>IF(Point[Girth (cm)]="","",Point[Girth (cm)])</f>
        <v/>
      </c>
      <c r="BO473" s="14" t="str">
        <f>IF(Point[Crown Radius (m)]="","",Point[Crown Radius (m)])</f>
        <v/>
      </c>
      <c r="BP473" s="14" t="str">
        <f>IF(Point[Asset Group]="","",VLOOKUP(Point[Rooting Environment],root_enviro,2,FALSE))</f>
        <v/>
      </c>
      <c r="BQ473" s="14" t="str">
        <f>IF(Point[Asset Group]="","",VLOOKUP(Point[Tree Surround],tree_surround,2,FALSE))</f>
        <v/>
      </c>
      <c r="BR473" s="14" t="str">
        <f>IF(Point[Asset Group]="","",VLOOKUP(Point[Tree Grill],yes_no,2,FALSE))</f>
        <v/>
      </c>
      <c r="BS473" s="14" t="str">
        <f>IF(Point[Asset Group]="","",VLOOKUP(Point[Tree Location],tree_location,2,FALSE))</f>
        <v/>
      </c>
    </row>
    <row r="474" spans="1:71" s="3" customFormat="1" x14ac:dyDescent="0.2">
      <c r="A474" s="3" t="str">
        <f>IF(Point[DWG File Name]="","",Point[DWG File Name])</f>
        <v/>
      </c>
      <c r="B474" s="3" t="str">
        <f>IF(Point[DWG Layer Name]="","",Point[DWG Layer Name])</f>
        <v/>
      </c>
      <c r="C474" s="3" t="str">
        <f>IF(Point[DWG Handle]="","",Point[DWG Handle])</f>
        <v/>
      </c>
      <c r="D474" s="58" t="str">
        <f>IF(Point[X]="","",Point[X])</f>
        <v/>
      </c>
      <c r="E474" s="58" t="str">
        <f>IF(Point[Y]="","",Point[Y])</f>
        <v/>
      </c>
      <c r="F474" s="3" t="str">
        <f>IF(Point[Replacement Asset]="","",Point[Replacement Asset])</f>
        <v/>
      </c>
      <c r="G474" s="3" t="str">
        <f>IF(Point[Asset ID]="","",UPPER(Point[Asset ID]))</f>
        <v/>
      </c>
      <c r="H474" s="3" t="str">
        <f>IF(Point[Asset Group]="","",VLOOKUP(Point[Asset Group],asset_grp_pt,4,FALSE))</f>
        <v/>
      </c>
      <c r="I474" s="3" t="str">
        <f>IF(Point[Asset Group]="","",VLOOKUP(Point[Asset Group],asset_grp_pt,2,FALSE))</f>
        <v/>
      </c>
      <c r="J474" s="3" t="str">
        <f>IF(Point[Asset Group]="","",VLOOKUP(Point[Asset Group],asset_grp_pt,3,FALSE))</f>
        <v/>
      </c>
      <c r="K474" s="3" t="str">
        <f>IF(Point[Asset Group]="","",VLOOKUP(Point[Asset Type],type_master_list,2,FALSE))</f>
        <v/>
      </c>
      <c r="L474" s="3" t="str">
        <f>IF(Point[Asset Name]="","",PROPER(Point[Asset Name]))</f>
        <v/>
      </c>
      <c r="M474" s="11" t="str">
        <f>IF(Point[Install Date]="","",Point[Install Date])</f>
        <v/>
      </c>
      <c r="N474" s="11" t="str">
        <f>IF(Point[Note]="","",PROPER(Point[Note]))</f>
        <v/>
      </c>
      <c r="O474" s="11" t="str">
        <f>IF(Point[Resource Consent Number]="","",UPPER(Point[Resource Consent Number]))</f>
        <v/>
      </c>
      <c r="P474" s="53" t="str">
        <f>IF(Point[Asset Unit Cost]="","",Point[Asset Unit Cost])</f>
        <v/>
      </c>
      <c r="Q474" s="11" t="str">
        <f>IF(Point[Added By]="","",UPPER(Point[Added By]))</f>
        <v/>
      </c>
      <c r="R474" s="11" t="str">
        <f>IF(Point[Added Date]="","",Point[Added Date])</f>
        <v/>
      </c>
      <c r="S474" s="14" t="str">
        <f>IF(Point[Z COORD]="","",Point[Z COORD])</f>
        <v/>
      </c>
      <c r="T474" s="14" t="str">
        <f>IF(Point[Asset Description]="","",PROPER(Point[Asset Description]))</f>
        <v/>
      </c>
      <c r="U474" s="14" t="str">
        <f>IF(Point[[Artist ]]="","",PROPER(Point[[Artist ]]))</f>
        <v/>
      </c>
      <c r="V474" s="14" t="str">
        <f>IF(Point[Material Notes]="","",PROPER(Point[Material Notes]))</f>
        <v/>
      </c>
      <c r="W474" s="14" t="str">
        <f>IF(Point[Dimension Notes]="","",Point[Dimension Notes])</f>
        <v/>
      </c>
      <c r="X474" s="14" t="str">
        <f>IF(Point[List]="","",VLOOKUP(Point[Burner Number],number,2,FALSE))</f>
        <v/>
      </c>
      <c r="Y474" s="14" t="str">
        <f>IF(Point[List]="","",VLOOKUP(Point[Fuel],bbq_fuel,2,FALSE))</f>
        <v/>
      </c>
      <c r="Z474" s="14" t="str">
        <f>IF(Point[List]="","",VLOOKUP(Point[Cabinet Material],bbq_material,2,FALSE))</f>
        <v/>
      </c>
      <c r="AA474" s="14" t="str">
        <f>IF(Point[Asset Group]="","",VLOOKUP(Point[Manufacturer],manufacturer,2,FALSE))</f>
        <v/>
      </c>
      <c r="AB474" s="14" t="str">
        <f>IF(Point[Uinsex WC]="","",Point[Uinsex WC])</f>
        <v/>
      </c>
      <c r="AC474" s="14" t="str">
        <f>IF(Point[Female WC]="","",Point[Female WC])</f>
        <v/>
      </c>
      <c r="AD474" s="14" t="str">
        <f>IF(Point[Male WC]="","",Point[Male WC])</f>
        <v/>
      </c>
      <c r="AE474" s="14" t="str">
        <f>IF(Point[Urinal]="","",Point[Urinal])</f>
        <v/>
      </c>
      <c r="AF474" s="14" t="str">
        <f>IF(Point[Disabled Unisex]="","",Point[Disabled Unisex])</f>
        <v/>
      </c>
      <c r="AG474" s="14" t="str">
        <f>IF(Point[Disabled Female]="","",Point[Disabled Female])</f>
        <v/>
      </c>
      <c r="AH474" s="14" t="str">
        <f>IF(Point[Disabled Male]="","",Point[Disabled Male])</f>
        <v/>
      </c>
      <c r="AI474" s="14" t="str">
        <f>IF(Point[Asset Group]="","",VLOOKUP(Point[Handrail],yes_no,2,FALSE))</f>
        <v/>
      </c>
      <c r="AJ474" s="14" t="str">
        <f>IF(Point[Asset Group]="","",VLOOKUP(Point[Baby Changing],yes_no,2,FALSE))</f>
        <v/>
      </c>
      <c r="AK474" s="14" t="str">
        <f>IF(Point[Asset Group]="","",VLOOKUP(Point[Service Room],yes_no,2,FALSE))</f>
        <v/>
      </c>
      <c r="AL474" s="14" t="str">
        <f>IF(Point[Asset Group]="","",VLOOKUP(Point[Service Tap],service_tap,2,FALSE))</f>
        <v/>
      </c>
      <c r="AM474" s="14" t="str">
        <f>IF(Point[Asset Group]="","",VLOOKUP(Point[Heating Type],wc_heating,2,FALSE))</f>
        <v/>
      </c>
      <c r="AN474" s="14" t="str">
        <f>IF(Point[Asset Group]="","",VLOOKUP(Point[Power Supply],power_supply,2,FALSE))</f>
        <v/>
      </c>
      <c r="AO474" s="14" t="str">
        <f>IF(Point[Asset Group]="","",VLOOKUP(Point[Waste Water],waste_water,2,FALSE))</f>
        <v/>
      </c>
      <c r="AP474" s="14" t="str">
        <f>IF(Point[Asset Group]="","",VLOOKUP(Point[Furniture SubType],subdom_master_gdb,2,FALSE))</f>
        <v/>
      </c>
      <c r="AQ474" s="14" t="str">
        <f>IF(Point[Asset Group]="","",VLOOKUP(Point[Concrete Pad],yes_no,2,FALSE))</f>
        <v/>
      </c>
      <c r="AR474" s="14" t="str">
        <f>IF(Point[Asset Group]="","",VLOOKUP(Point[Material],material_master,2,FALSE))</f>
        <v/>
      </c>
      <c r="AS474" s="14" t="str">
        <f>IF(Point[Asset Group]="","",VLOOKUP(Point[Plumbing],irrigation_plumbing,2,FALSE))</f>
        <v/>
      </c>
      <c r="AT474" s="14" t="str">
        <f>IF(Point[Asset Group]="","",VLOOKUP(Point[Sprinklers],irrigation_sprinklers,2,FALSE))</f>
        <v/>
      </c>
      <c r="AU474" s="14" t="str">
        <f>IF(Point[Asset Group]="","",VLOOKUP(Point[System],irrigation_system,2,FALSE))</f>
        <v/>
      </c>
      <c r="AV474" s="14" t="str">
        <f>IF(Point[Asset Group]="","",VLOOKUP(Point[Status],irrigation_status,2,FALSE))</f>
        <v/>
      </c>
      <c r="AW474" s="11" t="str">
        <f>IF(Point[Date of manufacture]="","",Point[Date of manufacture])</f>
        <v/>
      </c>
      <c r="AX474" s="14" t="str">
        <f>IF(Point[Asset Group]="","",VLOOKUP(Point[Sign Purpose],sign_purpose,2,FALSE))</f>
        <v/>
      </c>
      <c r="AY474" s="14" t="str">
        <f>IF(Point[Asset Group]="","",VLOOKUP(Point[Sign Material],material_master,2,FALSE))</f>
        <v/>
      </c>
      <c r="AZ474" s="14" t="str">
        <f>IF(Point[Asset Group]="","",VLOOKUP(Point[Affixed To],sign_affix,2,FALSE))</f>
        <v/>
      </c>
      <c r="BA474" s="14" t="str">
        <f>IF(Point[Size HxB mm]="","",Point[Size HxB mm])</f>
        <v/>
      </c>
      <c r="BB474" s="14" t="str">
        <f>IF(Point[Height m]="","",Point[Height m])</f>
        <v/>
      </c>
      <c r="BC474" s="14" t="str">
        <f>IF(Point[Asset Group]="","",VLOOKUP(Point[Post Material],material_master,2,FALSE))</f>
        <v/>
      </c>
      <c r="BD474" s="14" t="str">
        <f>IF(Point[Asset Group]="","",VLOOKUP(Point[Post Number],number,2,FALSE))</f>
        <v/>
      </c>
      <c r="BE474" s="14" t="str">
        <f>IF(Point[Asset Group]="","",VLOOKUP(Point[Structure SubType],subdom_master_gdb,2,FALSE))</f>
        <v/>
      </c>
      <c r="BF474" s="14" t="str">
        <f>IF(Point[Area m2]="","",Point[Area m2])</f>
        <v/>
      </c>
      <c r="BG474" s="14" t="str">
        <f>IF(Point[Length m]="","",Point[Length m])</f>
        <v/>
      </c>
      <c r="BH474" s="14" t="str">
        <f>IF(Point[Width m]="","",Point[Width m])</f>
        <v/>
      </c>
      <c r="BI474" s="14" t="str">
        <f>IF(Point[Diameter m]="","",Point[Diameter m])</f>
        <v/>
      </c>
      <c r="BJ474" s="14" t="str">
        <f>IF(Point[Asset Group]="","",VLOOKUP(Point[Number of Pipes],number,2,FALSE))</f>
        <v/>
      </c>
      <c r="BK474" s="14" t="str">
        <f>IF(Point[Asset Group]="","",VLOOKUP(Point[Combined Name],2,FALSE))</f>
        <v/>
      </c>
      <c r="BL474" s="14" t="str">
        <f>IF(Point[Asset Group]="","",VLOOKUP(Point[Size Class],size_class,2,FALSE))</f>
        <v/>
      </c>
      <c r="BM474" s="14" t="str">
        <f>IF(Point[Asset Group]="","",VLOOKUP(Point[Age Class],age_class,2,FALSE))</f>
        <v/>
      </c>
      <c r="BN474" s="14" t="str">
        <f>IF(Point[Girth (cm)]="","",Point[Girth (cm)])</f>
        <v/>
      </c>
      <c r="BO474" s="14" t="str">
        <f>IF(Point[Crown Radius (m)]="","",Point[Crown Radius (m)])</f>
        <v/>
      </c>
      <c r="BP474" s="14" t="str">
        <f>IF(Point[Asset Group]="","",VLOOKUP(Point[Rooting Environment],root_enviro,2,FALSE))</f>
        <v/>
      </c>
      <c r="BQ474" s="14" t="str">
        <f>IF(Point[Asset Group]="","",VLOOKUP(Point[Tree Surround],tree_surround,2,FALSE))</f>
        <v/>
      </c>
      <c r="BR474" s="14" t="str">
        <f>IF(Point[Asset Group]="","",VLOOKUP(Point[Tree Grill],yes_no,2,FALSE))</f>
        <v/>
      </c>
      <c r="BS474" s="14" t="str">
        <f>IF(Point[Asset Group]="","",VLOOKUP(Point[Tree Location],tree_location,2,FALSE))</f>
        <v/>
      </c>
    </row>
    <row r="475" spans="1:71" s="3" customFormat="1" x14ac:dyDescent="0.2">
      <c r="A475" s="3" t="str">
        <f>IF(Point[DWG File Name]="","",Point[DWG File Name])</f>
        <v/>
      </c>
      <c r="B475" s="3" t="str">
        <f>IF(Point[DWG Layer Name]="","",Point[DWG Layer Name])</f>
        <v/>
      </c>
      <c r="C475" s="3" t="str">
        <f>IF(Point[DWG Handle]="","",Point[DWG Handle])</f>
        <v/>
      </c>
      <c r="D475" s="58" t="str">
        <f>IF(Point[X]="","",Point[X])</f>
        <v/>
      </c>
      <c r="E475" s="58" t="str">
        <f>IF(Point[Y]="","",Point[Y])</f>
        <v/>
      </c>
      <c r="F475" s="3" t="str">
        <f>IF(Point[Replacement Asset]="","",Point[Replacement Asset])</f>
        <v/>
      </c>
      <c r="G475" s="3" t="str">
        <f>IF(Point[Asset ID]="","",UPPER(Point[Asset ID]))</f>
        <v/>
      </c>
      <c r="H475" s="3" t="str">
        <f>IF(Point[Asset Group]="","",VLOOKUP(Point[Asset Group],asset_grp_pt,4,FALSE))</f>
        <v/>
      </c>
      <c r="I475" s="3" t="str">
        <f>IF(Point[Asset Group]="","",VLOOKUP(Point[Asset Group],asset_grp_pt,2,FALSE))</f>
        <v/>
      </c>
      <c r="J475" s="3" t="str">
        <f>IF(Point[Asset Group]="","",VLOOKUP(Point[Asset Group],asset_grp_pt,3,FALSE))</f>
        <v/>
      </c>
      <c r="K475" s="3" t="str">
        <f>IF(Point[Asset Group]="","",VLOOKUP(Point[Asset Type],type_master_list,2,FALSE))</f>
        <v/>
      </c>
      <c r="L475" s="3" t="str">
        <f>IF(Point[Asset Name]="","",PROPER(Point[Asset Name]))</f>
        <v/>
      </c>
      <c r="M475" s="11" t="str">
        <f>IF(Point[Install Date]="","",Point[Install Date])</f>
        <v/>
      </c>
      <c r="N475" s="11" t="str">
        <f>IF(Point[Note]="","",PROPER(Point[Note]))</f>
        <v/>
      </c>
      <c r="O475" s="11" t="str">
        <f>IF(Point[Resource Consent Number]="","",UPPER(Point[Resource Consent Number]))</f>
        <v/>
      </c>
      <c r="P475" s="53" t="str">
        <f>IF(Point[Asset Unit Cost]="","",Point[Asset Unit Cost])</f>
        <v/>
      </c>
      <c r="Q475" s="11" t="str">
        <f>IF(Point[Added By]="","",UPPER(Point[Added By]))</f>
        <v/>
      </c>
      <c r="R475" s="11" t="str">
        <f>IF(Point[Added Date]="","",Point[Added Date])</f>
        <v/>
      </c>
      <c r="S475" s="14" t="str">
        <f>IF(Point[Z COORD]="","",Point[Z COORD])</f>
        <v/>
      </c>
      <c r="T475" s="14" t="str">
        <f>IF(Point[Asset Description]="","",PROPER(Point[Asset Description]))</f>
        <v/>
      </c>
      <c r="U475" s="14" t="str">
        <f>IF(Point[[Artist ]]="","",PROPER(Point[[Artist ]]))</f>
        <v/>
      </c>
      <c r="V475" s="14" t="str">
        <f>IF(Point[Material Notes]="","",PROPER(Point[Material Notes]))</f>
        <v/>
      </c>
      <c r="W475" s="14" t="str">
        <f>IF(Point[Dimension Notes]="","",Point[Dimension Notes])</f>
        <v/>
      </c>
      <c r="X475" s="14" t="str">
        <f>IF(Point[List]="","",VLOOKUP(Point[Burner Number],number,2,FALSE))</f>
        <v/>
      </c>
      <c r="Y475" s="14" t="str">
        <f>IF(Point[List]="","",VLOOKUP(Point[Fuel],bbq_fuel,2,FALSE))</f>
        <v/>
      </c>
      <c r="Z475" s="14" t="str">
        <f>IF(Point[List]="","",VLOOKUP(Point[Cabinet Material],bbq_material,2,FALSE))</f>
        <v/>
      </c>
      <c r="AA475" s="14" t="str">
        <f>IF(Point[Asset Group]="","",VLOOKUP(Point[Manufacturer],manufacturer,2,FALSE))</f>
        <v/>
      </c>
      <c r="AB475" s="14" t="str">
        <f>IF(Point[Uinsex WC]="","",Point[Uinsex WC])</f>
        <v/>
      </c>
      <c r="AC475" s="14" t="str">
        <f>IF(Point[Female WC]="","",Point[Female WC])</f>
        <v/>
      </c>
      <c r="AD475" s="14" t="str">
        <f>IF(Point[Male WC]="","",Point[Male WC])</f>
        <v/>
      </c>
      <c r="AE475" s="14" t="str">
        <f>IF(Point[Urinal]="","",Point[Urinal])</f>
        <v/>
      </c>
      <c r="AF475" s="14" t="str">
        <f>IF(Point[Disabled Unisex]="","",Point[Disabled Unisex])</f>
        <v/>
      </c>
      <c r="AG475" s="14" t="str">
        <f>IF(Point[Disabled Female]="","",Point[Disabled Female])</f>
        <v/>
      </c>
      <c r="AH475" s="14" t="str">
        <f>IF(Point[Disabled Male]="","",Point[Disabled Male])</f>
        <v/>
      </c>
      <c r="AI475" s="14" t="str">
        <f>IF(Point[Asset Group]="","",VLOOKUP(Point[Handrail],yes_no,2,FALSE))</f>
        <v/>
      </c>
      <c r="AJ475" s="14" t="str">
        <f>IF(Point[Asset Group]="","",VLOOKUP(Point[Baby Changing],yes_no,2,FALSE))</f>
        <v/>
      </c>
      <c r="AK475" s="14" t="str">
        <f>IF(Point[Asset Group]="","",VLOOKUP(Point[Service Room],yes_no,2,FALSE))</f>
        <v/>
      </c>
      <c r="AL475" s="14" t="str">
        <f>IF(Point[Asset Group]="","",VLOOKUP(Point[Service Tap],service_tap,2,FALSE))</f>
        <v/>
      </c>
      <c r="AM475" s="14" t="str">
        <f>IF(Point[Asset Group]="","",VLOOKUP(Point[Heating Type],wc_heating,2,FALSE))</f>
        <v/>
      </c>
      <c r="AN475" s="14" t="str">
        <f>IF(Point[Asset Group]="","",VLOOKUP(Point[Power Supply],power_supply,2,FALSE))</f>
        <v/>
      </c>
      <c r="AO475" s="14" t="str">
        <f>IF(Point[Asset Group]="","",VLOOKUP(Point[Waste Water],waste_water,2,FALSE))</f>
        <v/>
      </c>
      <c r="AP475" s="14" t="str">
        <f>IF(Point[Asset Group]="","",VLOOKUP(Point[Furniture SubType],subdom_master_gdb,2,FALSE))</f>
        <v/>
      </c>
      <c r="AQ475" s="14" t="str">
        <f>IF(Point[Asset Group]="","",VLOOKUP(Point[Concrete Pad],yes_no,2,FALSE))</f>
        <v/>
      </c>
      <c r="AR475" s="14" t="str">
        <f>IF(Point[Asset Group]="","",VLOOKUP(Point[Material],material_master,2,FALSE))</f>
        <v/>
      </c>
      <c r="AS475" s="14" t="str">
        <f>IF(Point[Asset Group]="","",VLOOKUP(Point[Plumbing],irrigation_plumbing,2,FALSE))</f>
        <v/>
      </c>
      <c r="AT475" s="14" t="str">
        <f>IF(Point[Asset Group]="","",VLOOKUP(Point[Sprinklers],irrigation_sprinklers,2,FALSE))</f>
        <v/>
      </c>
      <c r="AU475" s="14" t="str">
        <f>IF(Point[Asset Group]="","",VLOOKUP(Point[System],irrigation_system,2,FALSE))</f>
        <v/>
      </c>
      <c r="AV475" s="14" t="str">
        <f>IF(Point[Asset Group]="","",VLOOKUP(Point[Status],irrigation_status,2,FALSE))</f>
        <v/>
      </c>
      <c r="AW475" s="11" t="str">
        <f>IF(Point[Date of manufacture]="","",Point[Date of manufacture])</f>
        <v/>
      </c>
      <c r="AX475" s="14" t="str">
        <f>IF(Point[Asset Group]="","",VLOOKUP(Point[Sign Purpose],sign_purpose,2,FALSE))</f>
        <v/>
      </c>
      <c r="AY475" s="14" t="str">
        <f>IF(Point[Asset Group]="","",VLOOKUP(Point[Sign Material],material_master,2,FALSE))</f>
        <v/>
      </c>
      <c r="AZ475" s="14" t="str">
        <f>IF(Point[Asset Group]="","",VLOOKUP(Point[Affixed To],sign_affix,2,FALSE))</f>
        <v/>
      </c>
      <c r="BA475" s="14" t="str">
        <f>IF(Point[Size HxB mm]="","",Point[Size HxB mm])</f>
        <v/>
      </c>
      <c r="BB475" s="14" t="str">
        <f>IF(Point[Height m]="","",Point[Height m])</f>
        <v/>
      </c>
      <c r="BC475" s="14" t="str">
        <f>IF(Point[Asset Group]="","",VLOOKUP(Point[Post Material],material_master,2,FALSE))</f>
        <v/>
      </c>
      <c r="BD475" s="14" t="str">
        <f>IF(Point[Asset Group]="","",VLOOKUP(Point[Post Number],number,2,FALSE))</f>
        <v/>
      </c>
      <c r="BE475" s="14" t="str">
        <f>IF(Point[Asset Group]="","",VLOOKUP(Point[Structure SubType],subdom_master_gdb,2,FALSE))</f>
        <v/>
      </c>
      <c r="BF475" s="14" t="str">
        <f>IF(Point[Area m2]="","",Point[Area m2])</f>
        <v/>
      </c>
      <c r="BG475" s="14" t="str">
        <f>IF(Point[Length m]="","",Point[Length m])</f>
        <v/>
      </c>
      <c r="BH475" s="14" t="str">
        <f>IF(Point[Width m]="","",Point[Width m])</f>
        <v/>
      </c>
      <c r="BI475" s="14" t="str">
        <f>IF(Point[Diameter m]="","",Point[Diameter m])</f>
        <v/>
      </c>
      <c r="BJ475" s="14" t="str">
        <f>IF(Point[Asset Group]="","",VLOOKUP(Point[Number of Pipes],number,2,FALSE))</f>
        <v/>
      </c>
      <c r="BK475" s="14" t="str">
        <f>IF(Point[Asset Group]="","",VLOOKUP(Point[Combined Name],2,FALSE))</f>
        <v/>
      </c>
      <c r="BL475" s="14" t="str">
        <f>IF(Point[Asset Group]="","",VLOOKUP(Point[Size Class],size_class,2,FALSE))</f>
        <v/>
      </c>
      <c r="BM475" s="14" t="str">
        <f>IF(Point[Asset Group]="","",VLOOKUP(Point[Age Class],age_class,2,FALSE))</f>
        <v/>
      </c>
      <c r="BN475" s="14" t="str">
        <f>IF(Point[Girth (cm)]="","",Point[Girth (cm)])</f>
        <v/>
      </c>
      <c r="BO475" s="14" t="str">
        <f>IF(Point[Crown Radius (m)]="","",Point[Crown Radius (m)])</f>
        <v/>
      </c>
      <c r="BP475" s="14" t="str">
        <f>IF(Point[Asset Group]="","",VLOOKUP(Point[Rooting Environment],root_enviro,2,FALSE))</f>
        <v/>
      </c>
      <c r="BQ475" s="14" t="str">
        <f>IF(Point[Asset Group]="","",VLOOKUP(Point[Tree Surround],tree_surround,2,FALSE))</f>
        <v/>
      </c>
      <c r="BR475" s="14" t="str">
        <f>IF(Point[Asset Group]="","",VLOOKUP(Point[Tree Grill],yes_no,2,FALSE))</f>
        <v/>
      </c>
      <c r="BS475" s="14" t="str">
        <f>IF(Point[Asset Group]="","",VLOOKUP(Point[Tree Location],tree_location,2,FALSE))</f>
        <v/>
      </c>
    </row>
    <row r="476" spans="1:71" s="3" customFormat="1" x14ac:dyDescent="0.2">
      <c r="A476" s="3" t="str">
        <f>IF(Point[DWG File Name]="","",Point[DWG File Name])</f>
        <v/>
      </c>
      <c r="B476" s="3" t="str">
        <f>IF(Point[DWG Layer Name]="","",Point[DWG Layer Name])</f>
        <v/>
      </c>
      <c r="C476" s="3" t="str">
        <f>IF(Point[DWG Handle]="","",Point[DWG Handle])</f>
        <v/>
      </c>
      <c r="D476" s="58" t="str">
        <f>IF(Point[X]="","",Point[X])</f>
        <v/>
      </c>
      <c r="E476" s="58" t="str">
        <f>IF(Point[Y]="","",Point[Y])</f>
        <v/>
      </c>
      <c r="F476" s="3" t="str">
        <f>IF(Point[Replacement Asset]="","",Point[Replacement Asset])</f>
        <v/>
      </c>
      <c r="G476" s="3" t="str">
        <f>IF(Point[Asset ID]="","",UPPER(Point[Asset ID]))</f>
        <v/>
      </c>
      <c r="H476" s="3" t="str">
        <f>IF(Point[Asset Group]="","",VLOOKUP(Point[Asset Group],asset_grp_pt,4,FALSE))</f>
        <v/>
      </c>
      <c r="I476" s="3" t="str">
        <f>IF(Point[Asset Group]="","",VLOOKUP(Point[Asset Group],asset_grp_pt,2,FALSE))</f>
        <v/>
      </c>
      <c r="J476" s="3" t="str">
        <f>IF(Point[Asset Group]="","",VLOOKUP(Point[Asset Group],asset_grp_pt,3,FALSE))</f>
        <v/>
      </c>
      <c r="K476" s="3" t="str">
        <f>IF(Point[Asset Group]="","",VLOOKUP(Point[Asset Type],type_master_list,2,FALSE))</f>
        <v/>
      </c>
      <c r="L476" s="3" t="str">
        <f>IF(Point[Asset Name]="","",PROPER(Point[Asset Name]))</f>
        <v/>
      </c>
      <c r="M476" s="11" t="str">
        <f>IF(Point[Install Date]="","",Point[Install Date])</f>
        <v/>
      </c>
      <c r="N476" s="11" t="str">
        <f>IF(Point[Note]="","",PROPER(Point[Note]))</f>
        <v/>
      </c>
      <c r="O476" s="11" t="str">
        <f>IF(Point[Resource Consent Number]="","",UPPER(Point[Resource Consent Number]))</f>
        <v/>
      </c>
      <c r="P476" s="53" t="str">
        <f>IF(Point[Asset Unit Cost]="","",Point[Asset Unit Cost])</f>
        <v/>
      </c>
      <c r="Q476" s="11" t="str">
        <f>IF(Point[Added By]="","",UPPER(Point[Added By]))</f>
        <v/>
      </c>
      <c r="R476" s="11" t="str">
        <f>IF(Point[Added Date]="","",Point[Added Date])</f>
        <v/>
      </c>
      <c r="S476" s="14" t="str">
        <f>IF(Point[Z COORD]="","",Point[Z COORD])</f>
        <v/>
      </c>
      <c r="T476" s="14" t="str">
        <f>IF(Point[Asset Description]="","",PROPER(Point[Asset Description]))</f>
        <v/>
      </c>
      <c r="U476" s="14" t="str">
        <f>IF(Point[[Artist ]]="","",PROPER(Point[[Artist ]]))</f>
        <v/>
      </c>
      <c r="V476" s="14" t="str">
        <f>IF(Point[Material Notes]="","",PROPER(Point[Material Notes]))</f>
        <v/>
      </c>
      <c r="W476" s="14" t="str">
        <f>IF(Point[Dimension Notes]="","",Point[Dimension Notes])</f>
        <v/>
      </c>
      <c r="X476" s="14" t="str">
        <f>IF(Point[List]="","",VLOOKUP(Point[Burner Number],number,2,FALSE))</f>
        <v/>
      </c>
      <c r="Y476" s="14" t="str">
        <f>IF(Point[List]="","",VLOOKUP(Point[Fuel],bbq_fuel,2,FALSE))</f>
        <v/>
      </c>
      <c r="Z476" s="14" t="str">
        <f>IF(Point[List]="","",VLOOKUP(Point[Cabinet Material],bbq_material,2,FALSE))</f>
        <v/>
      </c>
      <c r="AA476" s="14" t="str">
        <f>IF(Point[Asset Group]="","",VLOOKUP(Point[Manufacturer],manufacturer,2,FALSE))</f>
        <v/>
      </c>
      <c r="AB476" s="14" t="str">
        <f>IF(Point[Uinsex WC]="","",Point[Uinsex WC])</f>
        <v/>
      </c>
      <c r="AC476" s="14" t="str">
        <f>IF(Point[Female WC]="","",Point[Female WC])</f>
        <v/>
      </c>
      <c r="AD476" s="14" t="str">
        <f>IF(Point[Male WC]="","",Point[Male WC])</f>
        <v/>
      </c>
      <c r="AE476" s="14" t="str">
        <f>IF(Point[Urinal]="","",Point[Urinal])</f>
        <v/>
      </c>
      <c r="AF476" s="14" t="str">
        <f>IF(Point[Disabled Unisex]="","",Point[Disabled Unisex])</f>
        <v/>
      </c>
      <c r="AG476" s="14" t="str">
        <f>IF(Point[Disabled Female]="","",Point[Disabled Female])</f>
        <v/>
      </c>
      <c r="AH476" s="14" t="str">
        <f>IF(Point[Disabled Male]="","",Point[Disabled Male])</f>
        <v/>
      </c>
      <c r="AI476" s="14" t="str">
        <f>IF(Point[Asset Group]="","",VLOOKUP(Point[Handrail],yes_no,2,FALSE))</f>
        <v/>
      </c>
      <c r="AJ476" s="14" t="str">
        <f>IF(Point[Asset Group]="","",VLOOKUP(Point[Baby Changing],yes_no,2,FALSE))</f>
        <v/>
      </c>
      <c r="AK476" s="14" t="str">
        <f>IF(Point[Asset Group]="","",VLOOKUP(Point[Service Room],yes_no,2,FALSE))</f>
        <v/>
      </c>
      <c r="AL476" s="14" t="str">
        <f>IF(Point[Asset Group]="","",VLOOKUP(Point[Service Tap],service_tap,2,FALSE))</f>
        <v/>
      </c>
      <c r="AM476" s="14" t="str">
        <f>IF(Point[Asset Group]="","",VLOOKUP(Point[Heating Type],wc_heating,2,FALSE))</f>
        <v/>
      </c>
      <c r="AN476" s="14" t="str">
        <f>IF(Point[Asset Group]="","",VLOOKUP(Point[Power Supply],power_supply,2,FALSE))</f>
        <v/>
      </c>
      <c r="AO476" s="14" t="str">
        <f>IF(Point[Asset Group]="","",VLOOKUP(Point[Waste Water],waste_water,2,FALSE))</f>
        <v/>
      </c>
      <c r="AP476" s="14" t="str">
        <f>IF(Point[Asset Group]="","",VLOOKUP(Point[Furniture SubType],subdom_master_gdb,2,FALSE))</f>
        <v/>
      </c>
      <c r="AQ476" s="14" t="str">
        <f>IF(Point[Asset Group]="","",VLOOKUP(Point[Concrete Pad],yes_no,2,FALSE))</f>
        <v/>
      </c>
      <c r="AR476" s="14" t="str">
        <f>IF(Point[Asset Group]="","",VLOOKUP(Point[Material],material_master,2,FALSE))</f>
        <v/>
      </c>
      <c r="AS476" s="14" t="str">
        <f>IF(Point[Asset Group]="","",VLOOKUP(Point[Plumbing],irrigation_plumbing,2,FALSE))</f>
        <v/>
      </c>
      <c r="AT476" s="14" t="str">
        <f>IF(Point[Asset Group]="","",VLOOKUP(Point[Sprinklers],irrigation_sprinklers,2,FALSE))</f>
        <v/>
      </c>
      <c r="AU476" s="14" t="str">
        <f>IF(Point[Asset Group]="","",VLOOKUP(Point[System],irrigation_system,2,FALSE))</f>
        <v/>
      </c>
      <c r="AV476" s="14" t="str">
        <f>IF(Point[Asset Group]="","",VLOOKUP(Point[Status],irrigation_status,2,FALSE))</f>
        <v/>
      </c>
      <c r="AW476" s="11" t="str">
        <f>IF(Point[Date of manufacture]="","",Point[Date of manufacture])</f>
        <v/>
      </c>
      <c r="AX476" s="14" t="str">
        <f>IF(Point[Asset Group]="","",VLOOKUP(Point[Sign Purpose],sign_purpose,2,FALSE))</f>
        <v/>
      </c>
      <c r="AY476" s="14" t="str">
        <f>IF(Point[Asset Group]="","",VLOOKUP(Point[Sign Material],material_master,2,FALSE))</f>
        <v/>
      </c>
      <c r="AZ476" s="14" t="str">
        <f>IF(Point[Asset Group]="","",VLOOKUP(Point[Affixed To],sign_affix,2,FALSE))</f>
        <v/>
      </c>
      <c r="BA476" s="14" t="str">
        <f>IF(Point[Size HxB mm]="","",Point[Size HxB mm])</f>
        <v/>
      </c>
      <c r="BB476" s="14" t="str">
        <f>IF(Point[Height m]="","",Point[Height m])</f>
        <v/>
      </c>
      <c r="BC476" s="14" t="str">
        <f>IF(Point[Asset Group]="","",VLOOKUP(Point[Post Material],material_master,2,FALSE))</f>
        <v/>
      </c>
      <c r="BD476" s="14" t="str">
        <f>IF(Point[Asset Group]="","",VLOOKUP(Point[Post Number],number,2,FALSE))</f>
        <v/>
      </c>
      <c r="BE476" s="14" t="str">
        <f>IF(Point[Asset Group]="","",VLOOKUP(Point[Structure SubType],subdom_master_gdb,2,FALSE))</f>
        <v/>
      </c>
      <c r="BF476" s="14" t="str">
        <f>IF(Point[Area m2]="","",Point[Area m2])</f>
        <v/>
      </c>
      <c r="BG476" s="14" t="str">
        <f>IF(Point[Length m]="","",Point[Length m])</f>
        <v/>
      </c>
      <c r="BH476" s="14" t="str">
        <f>IF(Point[Width m]="","",Point[Width m])</f>
        <v/>
      </c>
      <c r="BI476" s="14" t="str">
        <f>IF(Point[Diameter m]="","",Point[Diameter m])</f>
        <v/>
      </c>
      <c r="BJ476" s="14" t="str">
        <f>IF(Point[Asset Group]="","",VLOOKUP(Point[Number of Pipes],number,2,FALSE))</f>
        <v/>
      </c>
      <c r="BK476" s="14" t="str">
        <f>IF(Point[Asset Group]="","",VLOOKUP(Point[Combined Name],2,FALSE))</f>
        <v/>
      </c>
      <c r="BL476" s="14" t="str">
        <f>IF(Point[Asset Group]="","",VLOOKUP(Point[Size Class],size_class,2,FALSE))</f>
        <v/>
      </c>
      <c r="BM476" s="14" t="str">
        <f>IF(Point[Asset Group]="","",VLOOKUP(Point[Age Class],age_class,2,FALSE))</f>
        <v/>
      </c>
      <c r="BN476" s="14" t="str">
        <f>IF(Point[Girth (cm)]="","",Point[Girth (cm)])</f>
        <v/>
      </c>
      <c r="BO476" s="14" t="str">
        <f>IF(Point[Crown Radius (m)]="","",Point[Crown Radius (m)])</f>
        <v/>
      </c>
      <c r="BP476" s="14" t="str">
        <f>IF(Point[Asset Group]="","",VLOOKUP(Point[Rooting Environment],root_enviro,2,FALSE))</f>
        <v/>
      </c>
      <c r="BQ476" s="14" t="str">
        <f>IF(Point[Asset Group]="","",VLOOKUP(Point[Tree Surround],tree_surround,2,FALSE))</f>
        <v/>
      </c>
      <c r="BR476" s="14" t="str">
        <f>IF(Point[Asset Group]="","",VLOOKUP(Point[Tree Grill],yes_no,2,FALSE))</f>
        <v/>
      </c>
      <c r="BS476" s="14" t="str">
        <f>IF(Point[Asset Group]="","",VLOOKUP(Point[Tree Location],tree_location,2,FALSE))</f>
        <v/>
      </c>
    </row>
    <row r="477" spans="1:71" s="3" customFormat="1" x14ac:dyDescent="0.2">
      <c r="A477" s="3" t="str">
        <f>IF(Point[DWG File Name]="","",Point[DWG File Name])</f>
        <v/>
      </c>
      <c r="B477" s="3" t="str">
        <f>IF(Point[DWG Layer Name]="","",Point[DWG Layer Name])</f>
        <v/>
      </c>
      <c r="C477" s="3" t="str">
        <f>IF(Point[DWG Handle]="","",Point[DWG Handle])</f>
        <v/>
      </c>
      <c r="D477" s="58" t="str">
        <f>IF(Point[X]="","",Point[X])</f>
        <v/>
      </c>
      <c r="E477" s="58" t="str">
        <f>IF(Point[Y]="","",Point[Y])</f>
        <v/>
      </c>
      <c r="F477" s="3" t="str">
        <f>IF(Point[Replacement Asset]="","",Point[Replacement Asset])</f>
        <v/>
      </c>
      <c r="G477" s="3" t="str">
        <f>IF(Point[Asset ID]="","",UPPER(Point[Asset ID]))</f>
        <v/>
      </c>
      <c r="H477" s="3" t="str">
        <f>IF(Point[Asset Group]="","",VLOOKUP(Point[Asset Group],asset_grp_pt,4,FALSE))</f>
        <v/>
      </c>
      <c r="I477" s="3" t="str">
        <f>IF(Point[Asset Group]="","",VLOOKUP(Point[Asset Group],asset_grp_pt,2,FALSE))</f>
        <v/>
      </c>
      <c r="J477" s="3" t="str">
        <f>IF(Point[Asset Group]="","",VLOOKUP(Point[Asset Group],asset_grp_pt,3,FALSE))</f>
        <v/>
      </c>
      <c r="K477" s="3" t="str">
        <f>IF(Point[Asset Group]="","",VLOOKUP(Point[Asset Type],type_master_list,2,FALSE))</f>
        <v/>
      </c>
      <c r="L477" s="3" t="str">
        <f>IF(Point[Asset Name]="","",PROPER(Point[Asset Name]))</f>
        <v/>
      </c>
      <c r="M477" s="11" t="str">
        <f>IF(Point[Install Date]="","",Point[Install Date])</f>
        <v/>
      </c>
      <c r="N477" s="11" t="str">
        <f>IF(Point[Note]="","",PROPER(Point[Note]))</f>
        <v/>
      </c>
      <c r="O477" s="11" t="str">
        <f>IF(Point[Resource Consent Number]="","",UPPER(Point[Resource Consent Number]))</f>
        <v/>
      </c>
      <c r="P477" s="53" t="str">
        <f>IF(Point[Asset Unit Cost]="","",Point[Asset Unit Cost])</f>
        <v/>
      </c>
      <c r="Q477" s="11" t="str">
        <f>IF(Point[Added By]="","",UPPER(Point[Added By]))</f>
        <v/>
      </c>
      <c r="R477" s="11" t="str">
        <f>IF(Point[Added Date]="","",Point[Added Date])</f>
        <v/>
      </c>
      <c r="S477" s="14" t="str">
        <f>IF(Point[Z COORD]="","",Point[Z COORD])</f>
        <v/>
      </c>
      <c r="T477" s="14" t="str">
        <f>IF(Point[Asset Description]="","",PROPER(Point[Asset Description]))</f>
        <v/>
      </c>
      <c r="U477" s="14" t="str">
        <f>IF(Point[[Artist ]]="","",PROPER(Point[[Artist ]]))</f>
        <v/>
      </c>
      <c r="V477" s="14" t="str">
        <f>IF(Point[Material Notes]="","",PROPER(Point[Material Notes]))</f>
        <v/>
      </c>
      <c r="W477" s="14" t="str">
        <f>IF(Point[Dimension Notes]="","",Point[Dimension Notes])</f>
        <v/>
      </c>
      <c r="X477" s="14" t="str">
        <f>IF(Point[List]="","",VLOOKUP(Point[Burner Number],number,2,FALSE))</f>
        <v/>
      </c>
      <c r="Y477" s="14" t="str">
        <f>IF(Point[List]="","",VLOOKUP(Point[Fuel],bbq_fuel,2,FALSE))</f>
        <v/>
      </c>
      <c r="Z477" s="14" t="str">
        <f>IF(Point[List]="","",VLOOKUP(Point[Cabinet Material],bbq_material,2,FALSE))</f>
        <v/>
      </c>
      <c r="AA477" s="14" t="str">
        <f>IF(Point[Asset Group]="","",VLOOKUP(Point[Manufacturer],manufacturer,2,FALSE))</f>
        <v/>
      </c>
      <c r="AB477" s="14" t="str">
        <f>IF(Point[Uinsex WC]="","",Point[Uinsex WC])</f>
        <v/>
      </c>
      <c r="AC477" s="14" t="str">
        <f>IF(Point[Female WC]="","",Point[Female WC])</f>
        <v/>
      </c>
      <c r="AD477" s="14" t="str">
        <f>IF(Point[Male WC]="","",Point[Male WC])</f>
        <v/>
      </c>
      <c r="AE477" s="14" t="str">
        <f>IF(Point[Urinal]="","",Point[Urinal])</f>
        <v/>
      </c>
      <c r="AF477" s="14" t="str">
        <f>IF(Point[Disabled Unisex]="","",Point[Disabled Unisex])</f>
        <v/>
      </c>
      <c r="AG477" s="14" t="str">
        <f>IF(Point[Disabled Female]="","",Point[Disabled Female])</f>
        <v/>
      </c>
      <c r="AH477" s="14" t="str">
        <f>IF(Point[Disabled Male]="","",Point[Disabled Male])</f>
        <v/>
      </c>
      <c r="AI477" s="14" t="str">
        <f>IF(Point[Asset Group]="","",VLOOKUP(Point[Handrail],yes_no,2,FALSE))</f>
        <v/>
      </c>
      <c r="AJ477" s="14" t="str">
        <f>IF(Point[Asset Group]="","",VLOOKUP(Point[Baby Changing],yes_no,2,FALSE))</f>
        <v/>
      </c>
      <c r="AK477" s="14" t="str">
        <f>IF(Point[Asset Group]="","",VLOOKUP(Point[Service Room],yes_no,2,FALSE))</f>
        <v/>
      </c>
      <c r="AL477" s="14" t="str">
        <f>IF(Point[Asset Group]="","",VLOOKUP(Point[Service Tap],service_tap,2,FALSE))</f>
        <v/>
      </c>
      <c r="AM477" s="14" t="str">
        <f>IF(Point[Asset Group]="","",VLOOKUP(Point[Heating Type],wc_heating,2,FALSE))</f>
        <v/>
      </c>
      <c r="AN477" s="14" t="str">
        <f>IF(Point[Asset Group]="","",VLOOKUP(Point[Power Supply],power_supply,2,FALSE))</f>
        <v/>
      </c>
      <c r="AO477" s="14" t="str">
        <f>IF(Point[Asset Group]="","",VLOOKUP(Point[Waste Water],waste_water,2,FALSE))</f>
        <v/>
      </c>
      <c r="AP477" s="14" t="str">
        <f>IF(Point[Asset Group]="","",VLOOKUP(Point[Furniture SubType],subdom_master_gdb,2,FALSE))</f>
        <v/>
      </c>
      <c r="AQ477" s="14" t="str">
        <f>IF(Point[Asset Group]="","",VLOOKUP(Point[Concrete Pad],yes_no,2,FALSE))</f>
        <v/>
      </c>
      <c r="AR477" s="14" t="str">
        <f>IF(Point[Asset Group]="","",VLOOKUP(Point[Material],material_master,2,FALSE))</f>
        <v/>
      </c>
      <c r="AS477" s="14" t="str">
        <f>IF(Point[Asset Group]="","",VLOOKUP(Point[Plumbing],irrigation_plumbing,2,FALSE))</f>
        <v/>
      </c>
      <c r="AT477" s="14" t="str">
        <f>IF(Point[Asset Group]="","",VLOOKUP(Point[Sprinklers],irrigation_sprinklers,2,FALSE))</f>
        <v/>
      </c>
      <c r="AU477" s="14" t="str">
        <f>IF(Point[Asset Group]="","",VLOOKUP(Point[System],irrigation_system,2,FALSE))</f>
        <v/>
      </c>
      <c r="AV477" s="14" t="str">
        <f>IF(Point[Asset Group]="","",VLOOKUP(Point[Status],irrigation_status,2,FALSE))</f>
        <v/>
      </c>
      <c r="AW477" s="11" t="str">
        <f>IF(Point[Date of manufacture]="","",Point[Date of manufacture])</f>
        <v/>
      </c>
      <c r="AX477" s="14" t="str">
        <f>IF(Point[Asset Group]="","",VLOOKUP(Point[Sign Purpose],sign_purpose,2,FALSE))</f>
        <v/>
      </c>
      <c r="AY477" s="14" t="str">
        <f>IF(Point[Asset Group]="","",VLOOKUP(Point[Sign Material],material_master,2,FALSE))</f>
        <v/>
      </c>
      <c r="AZ477" s="14" t="str">
        <f>IF(Point[Asset Group]="","",VLOOKUP(Point[Affixed To],sign_affix,2,FALSE))</f>
        <v/>
      </c>
      <c r="BA477" s="14" t="str">
        <f>IF(Point[Size HxB mm]="","",Point[Size HxB mm])</f>
        <v/>
      </c>
      <c r="BB477" s="14" t="str">
        <f>IF(Point[Height m]="","",Point[Height m])</f>
        <v/>
      </c>
      <c r="BC477" s="14" t="str">
        <f>IF(Point[Asset Group]="","",VLOOKUP(Point[Post Material],material_master,2,FALSE))</f>
        <v/>
      </c>
      <c r="BD477" s="14" t="str">
        <f>IF(Point[Asset Group]="","",VLOOKUP(Point[Post Number],number,2,FALSE))</f>
        <v/>
      </c>
      <c r="BE477" s="14" t="str">
        <f>IF(Point[Asset Group]="","",VLOOKUP(Point[Structure SubType],subdom_master_gdb,2,FALSE))</f>
        <v/>
      </c>
      <c r="BF477" s="14" t="str">
        <f>IF(Point[Area m2]="","",Point[Area m2])</f>
        <v/>
      </c>
      <c r="BG477" s="14" t="str">
        <f>IF(Point[Length m]="","",Point[Length m])</f>
        <v/>
      </c>
      <c r="BH477" s="14" t="str">
        <f>IF(Point[Width m]="","",Point[Width m])</f>
        <v/>
      </c>
      <c r="BI477" s="14" t="str">
        <f>IF(Point[Diameter m]="","",Point[Diameter m])</f>
        <v/>
      </c>
      <c r="BJ477" s="14" t="str">
        <f>IF(Point[Asset Group]="","",VLOOKUP(Point[Number of Pipes],number,2,FALSE))</f>
        <v/>
      </c>
      <c r="BK477" s="14" t="str">
        <f>IF(Point[Asset Group]="","",VLOOKUP(Point[Combined Name],2,FALSE))</f>
        <v/>
      </c>
      <c r="BL477" s="14" t="str">
        <f>IF(Point[Asset Group]="","",VLOOKUP(Point[Size Class],size_class,2,FALSE))</f>
        <v/>
      </c>
      <c r="BM477" s="14" t="str">
        <f>IF(Point[Asset Group]="","",VLOOKUP(Point[Age Class],age_class,2,FALSE))</f>
        <v/>
      </c>
      <c r="BN477" s="14" t="str">
        <f>IF(Point[Girth (cm)]="","",Point[Girth (cm)])</f>
        <v/>
      </c>
      <c r="BO477" s="14" t="str">
        <f>IF(Point[Crown Radius (m)]="","",Point[Crown Radius (m)])</f>
        <v/>
      </c>
      <c r="BP477" s="14" t="str">
        <f>IF(Point[Asset Group]="","",VLOOKUP(Point[Rooting Environment],root_enviro,2,FALSE))</f>
        <v/>
      </c>
      <c r="BQ477" s="14" t="str">
        <f>IF(Point[Asset Group]="","",VLOOKUP(Point[Tree Surround],tree_surround,2,FALSE))</f>
        <v/>
      </c>
      <c r="BR477" s="14" t="str">
        <f>IF(Point[Asset Group]="","",VLOOKUP(Point[Tree Grill],yes_no,2,FALSE))</f>
        <v/>
      </c>
      <c r="BS477" s="14" t="str">
        <f>IF(Point[Asset Group]="","",VLOOKUP(Point[Tree Location],tree_location,2,FALSE))</f>
        <v/>
      </c>
    </row>
    <row r="478" spans="1:71" s="3" customFormat="1" x14ac:dyDescent="0.2">
      <c r="A478" s="3" t="str">
        <f>IF(Point[DWG File Name]="","",Point[DWG File Name])</f>
        <v/>
      </c>
      <c r="B478" s="3" t="str">
        <f>IF(Point[DWG Layer Name]="","",Point[DWG Layer Name])</f>
        <v/>
      </c>
      <c r="C478" s="3" t="str">
        <f>IF(Point[DWG Handle]="","",Point[DWG Handle])</f>
        <v/>
      </c>
      <c r="D478" s="58" t="str">
        <f>IF(Point[X]="","",Point[X])</f>
        <v/>
      </c>
      <c r="E478" s="58" t="str">
        <f>IF(Point[Y]="","",Point[Y])</f>
        <v/>
      </c>
      <c r="F478" s="3" t="str">
        <f>IF(Point[Replacement Asset]="","",Point[Replacement Asset])</f>
        <v/>
      </c>
      <c r="G478" s="3" t="str">
        <f>IF(Point[Asset ID]="","",UPPER(Point[Asset ID]))</f>
        <v/>
      </c>
      <c r="H478" s="3" t="str">
        <f>IF(Point[Asset Group]="","",VLOOKUP(Point[Asset Group],asset_grp_pt,4,FALSE))</f>
        <v/>
      </c>
      <c r="I478" s="3" t="str">
        <f>IF(Point[Asset Group]="","",VLOOKUP(Point[Asset Group],asset_grp_pt,2,FALSE))</f>
        <v/>
      </c>
      <c r="J478" s="3" t="str">
        <f>IF(Point[Asset Group]="","",VLOOKUP(Point[Asset Group],asset_grp_pt,3,FALSE))</f>
        <v/>
      </c>
      <c r="K478" s="3" t="str">
        <f>IF(Point[Asset Group]="","",VLOOKUP(Point[Asset Type],type_master_list,2,FALSE))</f>
        <v/>
      </c>
      <c r="L478" s="3" t="str">
        <f>IF(Point[Asset Name]="","",PROPER(Point[Asset Name]))</f>
        <v/>
      </c>
      <c r="M478" s="11" t="str">
        <f>IF(Point[Install Date]="","",Point[Install Date])</f>
        <v/>
      </c>
      <c r="N478" s="11" t="str">
        <f>IF(Point[Note]="","",PROPER(Point[Note]))</f>
        <v/>
      </c>
      <c r="O478" s="11" t="str">
        <f>IF(Point[Resource Consent Number]="","",UPPER(Point[Resource Consent Number]))</f>
        <v/>
      </c>
      <c r="P478" s="53" t="str">
        <f>IF(Point[Asset Unit Cost]="","",Point[Asset Unit Cost])</f>
        <v/>
      </c>
      <c r="Q478" s="11" t="str">
        <f>IF(Point[Added By]="","",UPPER(Point[Added By]))</f>
        <v/>
      </c>
      <c r="R478" s="11" t="str">
        <f>IF(Point[Added Date]="","",Point[Added Date])</f>
        <v/>
      </c>
      <c r="S478" s="14" t="str">
        <f>IF(Point[Z COORD]="","",Point[Z COORD])</f>
        <v/>
      </c>
      <c r="T478" s="14" t="str">
        <f>IF(Point[Asset Description]="","",PROPER(Point[Asset Description]))</f>
        <v/>
      </c>
      <c r="U478" s="14" t="str">
        <f>IF(Point[[Artist ]]="","",PROPER(Point[[Artist ]]))</f>
        <v/>
      </c>
      <c r="V478" s="14" t="str">
        <f>IF(Point[Material Notes]="","",PROPER(Point[Material Notes]))</f>
        <v/>
      </c>
      <c r="W478" s="14" t="str">
        <f>IF(Point[Dimension Notes]="","",Point[Dimension Notes])</f>
        <v/>
      </c>
      <c r="X478" s="14" t="str">
        <f>IF(Point[List]="","",VLOOKUP(Point[Burner Number],number,2,FALSE))</f>
        <v/>
      </c>
      <c r="Y478" s="14" t="str">
        <f>IF(Point[List]="","",VLOOKUP(Point[Fuel],bbq_fuel,2,FALSE))</f>
        <v/>
      </c>
      <c r="Z478" s="14" t="str">
        <f>IF(Point[List]="","",VLOOKUP(Point[Cabinet Material],bbq_material,2,FALSE))</f>
        <v/>
      </c>
      <c r="AA478" s="14" t="str">
        <f>IF(Point[Asset Group]="","",VLOOKUP(Point[Manufacturer],manufacturer,2,FALSE))</f>
        <v/>
      </c>
      <c r="AB478" s="14" t="str">
        <f>IF(Point[Uinsex WC]="","",Point[Uinsex WC])</f>
        <v/>
      </c>
      <c r="AC478" s="14" t="str">
        <f>IF(Point[Female WC]="","",Point[Female WC])</f>
        <v/>
      </c>
      <c r="AD478" s="14" t="str">
        <f>IF(Point[Male WC]="","",Point[Male WC])</f>
        <v/>
      </c>
      <c r="AE478" s="14" t="str">
        <f>IF(Point[Urinal]="","",Point[Urinal])</f>
        <v/>
      </c>
      <c r="AF478" s="14" t="str">
        <f>IF(Point[Disabled Unisex]="","",Point[Disabled Unisex])</f>
        <v/>
      </c>
      <c r="AG478" s="14" t="str">
        <f>IF(Point[Disabled Female]="","",Point[Disabled Female])</f>
        <v/>
      </c>
      <c r="AH478" s="14" t="str">
        <f>IF(Point[Disabled Male]="","",Point[Disabled Male])</f>
        <v/>
      </c>
      <c r="AI478" s="14" t="str">
        <f>IF(Point[Asset Group]="","",VLOOKUP(Point[Handrail],yes_no,2,FALSE))</f>
        <v/>
      </c>
      <c r="AJ478" s="14" t="str">
        <f>IF(Point[Asset Group]="","",VLOOKUP(Point[Baby Changing],yes_no,2,FALSE))</f>
        <v/>
      </c>
      <c r="AK478" s="14" t="str">
        <f>IF(Point[Asset Group]="","",VLOOKUP(Point[Service Room],yes_no,2,FALSE))</f>
        <v/>
      </c>
      <c r="AL478" s="14" t="str">
        <f>IF(Point[Asset Group]="","",VLOOKUP(Point[Service Tap],service_tap,2,FALSE))</f>
        <v/>
      </c>
      <c r="AM478" s="14" t="str">
        <f>IF(Point[Asset Group]="","",VLOOKUP(Point[Heating Type],wc_heating,2,FALSE))</f>
        <v/>
      </c>
      <c r="AN478" s="14" t="str">
        <f>IF(Point[Asset Group]="","",VLOOKUP(Point[Power Supply],power_supply,2,FALSE))</f>
        <v/>
      </c>
      <c r="AO478" s="14" t="str">
        <f>IF(Point[Asset Group]="","",VLOOKUP(Point[Waste Water],waste_water,2,FALSE))</f>
        <v/>
      </c>
      <c r="AP478" s="14" t="str">
        <f>IF(Point[Asset Group]="","",VLOOKUP(Point[Furniture SubType],subdom_master_gdb,2,FALSE))</f>
        <v/>
      </c>
      <c r="AQ478" s="14" t="str">
        <f>IF(Point[Asset Group]="","",VLOOKUP(Point[Concrete Pad],yes_no,2,FALSE))</f>
        <v/>
      </c>
      <c r="AR478" s="14" t="str">
        <f>IF(Point[Asset Group]="","",VLOOKUP(Point[Material],material_master,2,FALSE))</f>
        <v/>
      </c>
      <c r="AS478" s="14" t="str">
        <f>IF(Point[Asset Group]="","",VLOOKUP(Point[Plumbing],irrigation_plumbing,2,FALSE))</f>
        <v/>
      </c>
      <c r="AT478" s="14" t="str">
        <f>IF(Point[Asset Group]="","",VLOOKUP(Point[Sprinklers],irrigation_sprinklers,2,FALSE))</f>
        <v/>
      </c>
      <c r="AU478" s="14" t="str">
        <f>IF(Point[Asset Group]="","",VLOOKUP(Point[System],irrigation_system,2,FALSE))</f>
        <v/>
      </c>
      <c r="AV478" s="14" t="str">
        <f>IF(Point[Asset Group]="","",VLOOKUP(Point[Status],irrigation_status,2,FALSE))</f>
        <v/>
      </c>
      <c r="AW478" s="11" t="str">
        <f>IF(Point[Date of manufacture]="","",Point[Date of manufacture])</f>
        <v/>
      </c>
      <c r="AX478" s="14" t="str">
        <f>IF(Point[Asset Group]="","",VLOOKUP(Point[Sign Purpose],sign_purpose,2,FALSE))</f>
        <v/>
      </c>
      <c r="AY478" s="14" t="str">
        <f>IF(Point[Asset Group]="","",VLOOKUP(Point[Sign Material],material_master,2,FALSE))</f>
        <v/>
      </c>
      <c r="AZ478" s="14" t="str">
        <f>IF(Point[Asset Group]="","",VLOOKUP(Point[Affixed To],sign_affix,2,FALSE))</f>
        <v/>
      </c>
      <c r="BA478" s="14" t="str">
        <f>IF(Point[Size HxB mm]="","",Point[Size HxB mm])</f>
        <v/>
      </c>
      <c r="BB478" s="14" t="str">
        <f>IF(Point[Height m]="","",Point[Height m])</f>
        <v/>
      </c>
      <c r="BC478" s="14" t="str">
        <f>IF(Point[Asset Group]="","",VLOOKUP(Point[Post Material],material_master,2,FALSE))</f>
        <v/>
      </c>
      <c r="BD478" s="14" t="str">
        <f>IF(Point[Asset Group]="","",VLOOKUP(Point[Post Number],number,2,FALSE))</f>
        <v/>
      </c>
      <c r="BE478" s="14" t="str">
        <f>IF(Point[Asset Group]="","",VLOOKUP(Point[Structure SubType],subdom_master_gdb,2,FALSE))</f>
        <v/>
      </c>
      <c r="BF478" s="14" t="str">
        <f>IF(Point[Area m2]="","",Point[Area m2])</f>
        <v/>
      </c>
      <c r="BG478" s="14" t="str">
        <f>IF(Point[Length m]="","",Point[Length m])</f>
        <v/>
      </c>
      <c r="BH478" s="14" t="str">
        <f>IF(Point[Width m]="","",Point[Width m])</f>
        <v/>
      </c>
      <c r="BI478" s="14" t="str">
        <f>IF(Point[Diameter m]="","",Point[Diameter m])</f>
        <v/>
      </c>
      <c r="BJ478" s="14" t="str">
        <f>IF(Point[Asset Group]="","",VLOOKUP(Point[Number of Pipes],number,2,FALSE))</f>
        <v/>
      </c>
      <c r="BK478" s="14" t="str">
        <f>IF(Point[Asset Group]="","",VLOOKUP(Point[Combined Name],2,FALSE))</f>
        <v/>
      </c>
      <c r="BL478" s="14" t="str">
        <f>IF(Point[Asset Group]="","",VLOOKUP(Point[Size Class],size_class,2,FALSE))</f>
        <v/>
      </c>
      <c r="BM478" s="14" t="str">
        <f>IF(Point[Asset Group]="","",VLOOKUP(Point[Age Class],age_class,2,FALSE))</f>
        <v/>
      </c>
      <c r="BN478" s="14" t="str">
        <f>IF(Point[Girth (cm)]="","",Point[Girth (cm)])</f>
        <v/>
      </c>
      <c r="BO478" s="14" t="str">
        <f>IF(Point[Crown Radius (m)]="","",Point[Crown Radius (m)])</f>
        <v/>
      </c>
      <c r="BP478" s="14" t="str">
        <f>IF(Point[Asset Group]="","",VLOOKUP(Point[Rooting Environment],root_enviro,2,FALSE))</f>
        <v/>
      </c>
      <c r="BQ478" s="14" t="str">
        <f>IF(Point[Asset Group]="","",VLOOKUP(Point[Tree Surround],tree_surround,2,FALSE))</f>
        <v/>
      </c>
      <c r="BR478" s="14" t="str">
        <f>IF(Point[Asset Group]="","",VLOOKUP(Point[Tree Grill],yes_no,2,FALSE))</f>
        <v/>
      </c>
      <c r="BS478" s="14" t="str">
        <f>IF(Point[Asset Group]="","",VLOOKUP(Point[Tree Location],tree_location,2,FALSE))</f>
        <v/>
      </c>
    </row>
    <row r="479" spans="1:71" s="3" customFormat="1" x14ac:dyDescent="0.2">
      <c r="A479" s="3" t="str">
        <f>IF(Point[DWG File Name]="","",Point[DWG File Name])</f>
        <v/>
      </c>
      <c r="B479" s="3" t="str">
        <f>IF(Point[DWG Layer Name]="","",Point[DWG Layer Name])</f>
        <v/>
      </c>
      <c r="C479" s="3" t="str">
        <f>IF(Point[DWG Handle]="","",Point[DWG Handle])</f>
        <v/>
      </c>
      <c r="D479" s="58" t="str">
        <f>IF(Point[X]="","",Point[X])</f>
        <v/>
      </c>
      <c r="E479" s="58" t="str">
        <f>IF(Point[Y]="","",Point[Y])</f>
        <v/>
      </c>
      <c r="F479" s="3" t="str">
        <f>IF(Point[Replacement Asset]="","",Point[Replacement Asset])</f>
        <v/>
      </c>
      <c r="G479" s="3" t="str">
        <f>IF(Point[Asset ID]="","",UPPER(Point[Asset ID]))</f>
        <v/>
      </c>
      <c r="H479" s="3" t="str">
        <f>IF(Point[Asset Group]="","",VLOOKUP(Point[Asset Group],asset_grp_pt,4,FALSE))</f>
        <v/>
      </c>
      <c r="I479" s="3" t="str">
        <f>IF(Point[Asset Group]="","",VLOOKUP(Point[Asset Group],asset_grp_pt,2,FALSE))</f>
        <v/>
      </c>
      <c r="J479" s="3" t="str">
        <f>IF(Point[Asset Group]="","",VLOOKUP(Point[Asset Group],asset_grp_pt,3,FALSE))</f>
        <v/>
      </c>
      <c r="K479" s="3" t="str">
        <f>IF(Point[Asset Group]="","",VLOOKUP(Point[Asset Type],type_master_list,2,FALSE))</f>
        <v/>
      </c>
      <c r="L479" s="3" t="str">
        <f>IF(Point[Asset Name]="","",PROPER(Point[Asset Name]))</f>
        <v/>
      </c>
      <c r="M479" s="11" t="str">
        <f>IF(Point[Install Date]="","",Point[Install Date])</f>
        <v/>
      </c>
      <c r="N479" s="11" t="str">
        <f>IF(Point[Note]="","",PROPER(Point[Note]))</f>
        <v/>
      </c>
      <c r="O479" s="11" t="str">
        <f>IF(Point[Resource Consent Number]="","",UPPER(Point[Resource Consent Number]))</f>
        <v/>
      </c>
      <c r="P479" s="53" t="str">
        <f>IF(Point[Asset Unit Cost]="","",Point[Asset Unit Cost])</f>
        <v/>
      </c>
      <c r="Q479" s="11" t="str">
        <f>IF(Point[Added By]="","",UPPER(Point[Added By]))</f>
        <v/>
      </c>
      <c r="R479" s="11" t="str">
        <f>IF(Point[Added Date]="","",Point[Added Date])</f>
        <v/>
      </c>
      <c r="S479" s="14" t="str">
        <f>IF(Point[Z COORD]="","",Point[Z COORD])</f>
        <v/>
      </c>
      <c r="T479" s="14" t="str">
        <f>IF(Point[Asset Description]="","",PROPER(Point[Asset Description]))</f>
        <v/>
      </c>
      <c r="U479" s="14" t="str">
        <f>IF(Point[[Artist ]]="","",PROPER(Point[[Artist ]]))</f>
        <v/>
      </c>
      <c r="V479" s="14" t="str">
        <f>IF(Point[Material Notes]="","",PROPER(Point[Material Notes]))</f>
        <v/>
      </c>
      <c r="W479" s="14" t="str">
        <f>IF(Point[Dimension Notes]="","",Point[Dimension Notes])</f>
        <v/>
      </c>
      <c r="X479" s="14" t="str">
        <f>IF(Point[List]="","",VLOOKUP(Point[Burner Number],number,2,FALSE))</f>
        <v/>
      </c>
      <c r="Y479" s="14" t="str">
        <f>IF(Point[List]="","",VLOOKUP(Point[Fuel],bbq_fuel,2,FALSE))</f>
        <v/>
      </c>
      <c r="Z479" s="14" t="str">
        <f>IF(Point[List]="","",VLOOKUP(Point[Cabinet Material],bbq_material,2,FALSE))</f>
        <v/>
      </c>
      <c r="AA479" s="14" t="str">
        <f>IF(Point[Asset Group]="","",VLOOKUP(Point[Manufacturer],manufacturer,2,FALSE))</f>
        <v/>
      </c>
      <c r="AB479" s="14" t="str">
        <f>IF(Point[Uinsex WC]="","",Point[Uinsex WC])</f>
        <v/>
      </c>
      <c r="AC479" s="14" t="str">
        <f>IF(Point[Female WC]="","",Point[Female WC])</f>
        <v/>
      </c>
      <c r="AD479" s="14" t="str">
        <f>IF(Point[Male WC]="","",Point[Male WC])</f>
        <v/>
      </c>
      <c r="AE479" s="14" t="str">
        <f>IF(Point[Urinal]="","",Point[Urinal])</f>
        <v/>
      </c>
      <c r="AF479" s="14" t="str">
        <f>IF(Point[Disabled Unisex]="","",Point[Disabled Unisex])</f>
        <v/>
      </c>
      <c r="AG479" s="14" t="str">
        <f>IF(Point[Disabled Female]="","",Point[Disabled Female])</f>
        <v/>
      </c>
      <c r="AH479" s="14" t="str">
        <f>IF(Point[Disabled Male]="","",Point[Disabled Male])</f>
        <v/>
      </c>
      <c r="AI479" s="14" t="str">
        <f>IF(Point[Asset Group]="","",VLOOKUP(Point[Handrail],yes_no,2,FALSE))</f>
        <v/>
      </c>
      <c r="AJ479" s="14" t="str">
        <f>IF(Point[Asset Group]="","",VLOOKUP(Point[Baby Changing],yes_no,2,FALSE))</f>
        <v/>
      </c>
      <c r="AK479" s="14" t="str">
        <f>IF(Point[Asset Group]="","",VLOOKUP(Point[Service Room],yes_no,2,FALSE))</f>
        <v/>
      </c>
      <c r="AL479" s="14" t="str">
        <f>IF(Point[Asset Group]="","",VLOOKUP(Point[Service Tap],service_tap,2,FALSE))</f>
        <v/>
      </c>
      <c r="AM479" s="14" t="str">
        <f>IF(Point[Asset Group]="","",VLOOKUP(Point[Heating Type],wc_heating,2,FALSE))</f>
        <v/>
      </c>
      <c r="AN479" s="14" t="str">
        <f>IF(Point[Asset Group]="","",VLOOKUP(Point[Power Supply],power_supply,2,FALSE))</f>
        <v/>
      </c>
      <c r="AO479" s="14" t="str">
        <f>IF(Point[Asset Group]="","",VLOOKUP(Point[Waste Water],waste_water,2,FALSE))</f>
        <v/>
      </c>
      <c r="AP479" s="14" t="str">
        <f>IF(Point[Asset Group]="","",VLOOKUP(Point[Furniture SubType],subdom_master_gdb,2,FALSE))</f>
        <v/>
      </c>
      <c r="AQ479" s="14" t="str">
        <f>IF(Point[Asset Group]="","",VLOOKUP(Point[Concrete Pad],yes_no,2,FALSE))</f>
        <v/>
      </c>
      <c r="AR479" s="14" t="str">
        <f>IF(Point[Asset Group]="","",VLOOKUP(Point[Material],material_master,2,FALSE))</f>
        <v/>
      </c>
      <c r="AS479" s="14" t="str">
        <f>IF(Point[Asset Group]="","",VLOOKUP(Point[Plumbing],irrigation_plumbing,2,FALSE))</f>
        <v/>
      </c>
      <c r="AT479" s="14" t="str">
        <f>IF(Point[Asset Group]="","",VLOOKUP(Point[Sprinklers],irrigation_sprinklers,2,FALSE))</f>
        <v/>
      </c>
      <c r="AU479" s="14" t="str">
        <f>IF(Point[Asset Group]="","",VLOOKUP(Point[System],irrigation_system,2,FALSE))</f>
        <v/>
      </c>
      <c r="AV479" s="14" t="str">
        <f>IF(Point[Asset Group]="","",VLOOKUP(Point[Status],irrigation_status,2,FALSE))</f>
        <v/>
      </c>
      <c r="AW479" s="11" t="str">
        <f>IF(Point[Date of manufacture]="","",Point[Date of manufacture])</f>
        <v/>
      </c>
      <c r="AX479" s="14" t="str">
        <f>IF(Point[Asset Group]="","",VLOOKUP(Point[Sign Purpose],sign_purpose,2,FALSE))</f>
        <v/>
      </c>
      <c r="AY479" s="14" t="str">
        <f>IF(Point[Asset Group]="","",VLOOKUP(Point[Sign Material],material_master,2,FALSE))</f>
        <v/>
      </c>
      <c r="AZ479" s="14" t="str">
        <f>IF(Point[Asset Group]="","",VLOOKUP(Point[Affixed To],sign_affix,2,FALSE))</f>
        <v/>
      </c>
      <c r="BA479" s="14" t="str">
        <f>IF(Point[Size HxB mm]="","",Point[Size HxB mm])</f>
        <v/>
      </c>
      <c r="BB479" s="14" t="str">
        <f>IF(Point[Height m]="","",Point[Height m])</f>
        <v/>
      </c>
      <c r="BC479" s="14" t="str">
        <f>IF(Point[Asset Group]="","",VLOOKUP(Point[Post Material],material_master,2,FALSE))</f>
        <v/>
      </c>
      <c r="BD479" s="14" t="str">
        <f>IF(Point[Asset Group]="","",VLOOKUP(Point[Post Number],number,2,FALSE))</f>
        <v/>
      </c>
      <c r="BE479" s="14" t="str">
        <f>IF(Point[Asset Group]="","",VLOOKUP(Point[Structure SubType],subdom_master_gdb,2,FALSE))</f>
        <v/>
      </c>
      <c r="BF479" s="14" t="str">
        <f>IF(Point[Area m2]="","",Point[Area m2])</f>
        <v/>
      </c>
      <c r="BG479" s="14" t="str">
        <f>IF(Point[Length m]="","",Point[Length m])</f>
        <v/>
      </c>
      <c r="BH479" s="14" t="str">
        <f>IF(Point[Width m]="","",Point[Width m])</f>
        <v/>
      </c>
      <c r="BI479" s="14" t="str">
        <f>IF(Point[Diameter m]="","",Point[Diameter m])</f>
        <v/>
      </c>
      <c r="BJ479" s="14" t="str">
        <f>IF(Point[Asset Group]="","",VLOOKUP(Point[Number of Pipes],number,2,FALSE))</f>
        <v/>
      </c>
      <c r="BK479" s="14" t="str">
        <f>IF(Point[Asset Group]="","",VLOOKUP(Point[Combined Name],2,FALSE))</f>
        <v/>
      </c>
      <c r="BL479" s="14" t="str">
        <f>IF(Point[Asset Group]="","",VLOOKUP(Point[Size Class],size_class,2,FALSE))</f>
        <v/>
      </c>
      <c r="BM479" s="14" t="str">
        <f>IF(Point[Asset Group]="","",VLOOKUP(Point[Age Class],age_class,2,FALSE))</f>
        <v/>
      </c>
      <c r="BN479" s="14" t="str">
        <f>IF(Point[Girth (cm)]="","",Point[Girth (cm)])</f>
        <v/>
      </c>
      <c r="BO479" s="14" t="str">
        <f>IF(Point[Crown Radius (m)]="","",Point[Crown Radius (m)])</f>
        <v/>
      </c>
      <c r="BP479" s="14" t="str">
        <f>IF(Point[Asset Group]="","",VLOOKUP(Point[Rooting Environment],root_enviro,2,FALSE))</f>
        <v/>
      </c>
      <c r="BQ479" s="14" t="str">
        <f>IF(Point[Asset Group]="","",VLOOKUP(Point[Tree Surround],tree_surround,2,FALSE))</f>
        <v/>
      </c>
      <c r="BR479" s="14" t="str">
        <f>IF(Point[Asset Group]="","",VLOOKUP(Point[Tree Grill],yes_no,2,FALSE))</f>
        <v/>
      </c>
      <c r="BS479" s="14" t="str">
        <f>IF(Point[Asset Group]="","",VLOOKUP(Point[Tree Location],tree_location,2,FALSE))</f>
        <v/>
      </c>
    </row>
    <row r="480" spans="1:71" s="3" customFormat="1" x14ac:dyDescent="0.2">
      <c r="A480" s="3" t="str">
        <f>IF(Point[DWG File Name]="","",Point[DWG File Name])</f>
        <v/>
      </c>
      <c r="B480" s="3" t="str">
        <f>IF(Point[DWG Layer Name]="","",Point[DWG Layer Name])</f>
        <v/>
      </c>
      <c r="C480" s="3" t="str">
        <f>IF(Point[DWG Handle]="","",Point[DWG Handle])</f>
        <v/>
      </c>
      <c r="D480" s="58" t="str">
        <f>IF(Point[X]="","",Point[X])</f>
        <v/>
      </c>
      <c r="E480" s="58" t="str">
        <f>IF(Point[Y]="","",Point[Y])</f>
        <v/>
      </c>
      <c r="F480" s="3" t="str">
        <f>IF(Point[Replacement Asset]="","",Point[Replacement Asset])</f>
        <v/>
      </c>
      <c r="G480" s="3" t="str">
        <f>IF(Point[Asset ID]="","",UPPER(Point[Asset ID]))</f>
        <v/>
      </c>
      <c r="H480" s="3" t="str">
        <f>IF(Point[Asset Group]="","",VLOOKUP(Point[Asset Group],asset_grp_pt,4,FALSE))</f>
        <v/>
      </c>
      <c r="I480" s="3" t="str">
        <f>IF(Point[Asset Group]="","",VLOOKUP(Point[Asset Group],asset_grp_pt,2,FALSE))</f>
        <v/>
      </c>
      <c r="J480" s="3" t="str">
        <f>IF(Point[Asset Group]="","",VLOOKUP(Point[Asset Group],asset_grp_pt,3,FALSE))</f>
        <v/>
      </c>
      <c r="K480" s="3" t="str">
        <f>IF(Point[Asset Group]="","",VLOOKUP(Point[Asset Type],type_master_list,2,FALSE))</f>
        <v/>
      </c>
      <c r="L480" s="3" t="str">
        <f>IF(Point[Asset Name]="","",PROPER(Point[Asset Name]))</f>
        <v/>
      </c>
      <c r="M480" s="11" t="str">
        <f>IF(Point[Install Date]="","",Point[Install Date])</f>
        <v/>
      </c>
      <c r="N480" s="11" t="str">
        <f>IF(Point[Note]="","",PROPER(Point[Note]))</f>
        <v/>
      </c>
      <c r="O480" s="11" t="str">
        <f>IF(Point[Resource Consent Number]="","",UPPER(Point[Resource Consent Number]))</f>
        <v/>
      </c>
      <c r="P480" s="53" t="str">
        <f>IF(Point[Asset Unit Cost]="","",Point[Asset Unit Cost])</f>
        <v/>
      </c>
      <c r="Q480" s="11" t="str">
        <f>IF(Point[Added By]="","",UPPER(Point[Added By]))</f>
        <v/>
      </c>
      <c r="R480" s="11" t="str">
        <f>IF(Point[Added Date]="","",Point[Added Date])</f>
        <v/>
      </c>
      <c r="S480" s="14" t="str">
        <f>IF(Point[Z COORD]="","",Point[Z COORD])</f>
        <v/>
      </c>
      <c r="T480" s="14" t="str">
        <f>IF(Point[Asset Description]="","",PROPER(Point[Asset Description]))</f>
        <v/>
      </c>
      <c r="U480" s="14" t="str">
        <f>IF(Point[[Artist ]]="","",PROPER(Point[[Artist ]]))</f>
        <v/>
      </c>
      <c r="V480" s="14" t="str">
        <f>IF(Point[Material Notes]="","",PROPER(Point[Material Notes]))</f>
        <v/>
      </c>
      <c r="W480" s="14" t="str">
        <f>IF(Point[Dimension Notes]="","",Point[Dimension Notes])</f>
        <v/>
      </c>
      <c r="X480" s="14" t="str">
        <f>IF(Point[List]="","",VLOOKUP(Point[Burner Number],number,2,FALSE))</f>
        <v/>
      </c>
      <c r="Y480" s="14" t="str">
        <f>IF(Point[List]="","",VLOOKUP(Point[Fuel],bbq_fuel,2,FALSE))</f>
        <v/>
      </c>
      <c r="Z480" s="14" t="str">
        <f>IF(Point[List]="","",VLOOKUP(Point[Cabinet Material],bbq_material,2,FALSE))</f>
        <v/>
      </c>
      <c r="AA480" s="14" t="str">
        <f>IF(Point[Asset Group]="","",VLOOKUP(Point[Manufacturer],manufacturer,2,FALSE))</f>
        <v/>
      </c>
      <c r="AB480" s="14" t="str">
        <f>IF(Point[Uinsex WC]="","",Point[Uinsex WC])</f>
        <v/>
      </c>
      <c r="AC480" s="14" t="str">
        <f>IF(Point[Female WC]="","",Point[Female WC])</f>
        <v/>
      </c>
      <c r="AD480" s="14" t="str">
        <f>IF(Point[Male WC]="","",Point[Male WC])</f>
        <v/>
      </c>
      <c r="AE480" s="14" t="str">
        <f>IF(Point[Urinal]="","",Point[Urinal])</f>
        <v/>
      </c>
      <c r="AF480" s="14" t="str">
        <f>IF(Point[Disabled Unisex]="","",Point[Disabled Unisex])</f>
        <v/>
      </c>
      <c r="AG480" s="14" t="str">
        <f>IF(Point[Disabled Female]="","",Point[Disabled Female])</f>
        <v/>
      </c>
      <c r="AH480" s="14" t="str">
        <f>IF(Point[Disabled Male]="","",Point[Disabled Male])</f>
        <v/>
      </c>
      <c r="AI480" s="14" t="str">
        <f>IF(Point[Asset Group]="","",VLOOKUP(Point[Handrail],yes_no,2,FALSE))</f>
        <v/>
      </c>
      <c r="AJ480" s="14" t="str">
        <f>IF(Point[Asset Group]="","",VLOOKUP(Point[Baby Changing],yes_no,2,FALSE))</f>
        <v/>
      </c>
      <c r="AK480" s="14" t="str">
        <f>IF(Point[Asset Group]="","",VLOOKUP(Point[Service Room],yes_no,2,FALSE))</f>
        <v/>
      </c>
      <c r="AL480" s="14" t="str">
        <f>IF(Point[Asset Group]="","",VLOOKUP(Point[Service Tap],service_tap,2,FALSE))</f>
        <v/>
      </c>
      <c r="AM480" s="14" t="str">
        <f>IF(Point[Asset Group]="","",VLOOKUP(Point[Heating Type],wc_heating,2,FALSE))</f>
        <v/>
      </c>
      <c r="AN480" s="14" t="str">
        <f>IF(Point[Asset Group]="","",VLOOKUP(Point[Power Supply],power_supply,2,FALSE))</f>
        <v/>
      </c>
      <c r="AO480" s="14" t="str">
        <f>IF(Point[Asset Group]="","",VLOOKUP(Point[Waste Water],waste_water,2,FALSE))</f>
        <v/>
      </c>
      <c r="AP480" s="14" t="str">
        <f>IF(Point[Asset Group]="","",VLOOKUP(Point[Furniture SubType],subdom_master_gdb,2,FALSE))</f>
        <v/>
      </c>
      <c r="AQ480" s="14" t="str">
        <f>IF(Point[Asset Group]="","",VLOOKUP(Point[Concrete Pad],yes_no,2,FALSE))</f>
        <v/>
      </c>
      <c r="AR480" s="14" t="str">
        <f>IF(Point[Asset Group]="","",VLOOKUP(Point[Material],material_master,2,FALSE))</f>
        <v/>
      </c>
      <c r="AS480" s="14" t="str">
        <f>IF(Point[Asset Group]="","",VLOOKUP(Point[Plumbing],irrigation_plumbing,2,FALSE))</f>
        <v/>
      </c>
      <c r="AT480" s="14" t="str">
        <f>IF(Point[Asset Group]="","",VLOOKUP(Point[Sprinklers],irrigation_sprinklers,2,FALSE))</f>
        <v/>
      </c>
      <c r="AU480" s="14" t="str">
        <f>IF(Point[Asset Group]="","",VLOOKUP(Point[System],irrigation_system,2,FALSE))</f>
        <v/>
      </c>
      <c r="AV480" s="14" t="str">
        <f>IF(Point[Asset Group]="","",VLOOKUP(Point[Status],irrigation_status,2,FALSE))</f>
        <v/>
      </c>
      <c r="AW480" s="11" t="str">
        <f>IF(Point[Date of manufacture]="","",Point[Date of manufacture])</f>
        <v/>
      </c>
      <c r="AX480" s="14" t="str">
        <f>IF(Point[Asset Group]="","",VLOOKUP(Point[Sign Purpose],sign_purpose,2,FALSE))</f>
        <v/>
      </c>
      <c r="AY480" s="14" t="str">
        <f>IF(Point[Asset Group]="","",VLOOKUP(Point[Sign Material],material_master,2,FALSE))</f>
        <v/>
      </c>
      <c r="AZ480" s="14" t="str">
        <f>IF(Point[Asset Group]="","",VLOOKUP(Point[Affixed To],sign_affix,2,FALSE))</f>
        <v/>
      </c>
      <c r="BA480" s="14" t="str">
        <f>IF(Point[Size HxB mm]="","",Point[Size HxB mm])</f>
        <v/>
      </c>
      <c r="BB480" s="14" t="str">
        <f>IF(Point[Height m]="","",Point[Height m])</f>
        <v/>
      </c>
      <c r="BC480" s="14" t="str">
        <f>IF(Point[Asset Group]="","",VLOOKUP(Point[Post Material],material_master,2,FALSE))</f>
        <v/>
      </c>
      <c r="BD480" s="14" t="str">
        <f>IF(Point[Asset Group]="","",VLOOKUP(Point[Post Number],number,2,FALSE))</f>
        <v/>
      </c>
      <c r="BE480" s="14" t="str">
        <f>IF(Point[Asset Group]="","",VLOOKUP(Point[Structure SubType],subdom_master_gdb,2,FALSE))</f>
        <v/>
      </c>
      <c r="BF480" s="14" t="str">
        <f>IF(Point[Area m2]="","",Point[Area m2])</f>
        <v/>
      </c>
      <c r="BG480" s="14" t="str">
        <f>IF(Point[Length m]="","",Point[Length m])</f>
        <v/>
      </c>
      <c r="BH480" s="14" t="str">
        <f>IF(Point[Width m]="","",Point[Width m])</f>
        <v/>
      </c>
      <c r="BI480" s="14" t="str">
        <f>IF(Point[Diameter m]="","",Point[Diameter m])</f>
        <v/>
      </c>
      <c r="BJ480" s="14" t="str">
        <f>IF(Point[Asset Group]="","",VLOOKUP(Point[Number of Pipes],number,2,FALSE))</f>
        <v/>
      </c>
      <c r="BK480" s="14" t="str">
        <f>IF(Point[Asset Group]="","",VLOOKUP(Point[Combined Name],2,FALSE))</f>
        <v/>
      </c>
      <c r="BL480" s="14" t="str">
        <f>IF(Point[Asset Group]="","",VLOOKUP(Point[Size Class],size_class,2,FALSE))</f>
        <v/>
      </c>
      <c r="BM480" s="14" t="str">
        <f>IF(Point[Asset Group]="","",VLOOKUP(Point[Age Class],age_class,2,FALSE))</f>
        <v/>
      </c>
      <c r="BN480" s="14" t="str">
        <f>IF(Point[Girth (cm)]="","",Point[Girth (cm)])</f>
        <v/>
      </c>
      <c r="BO480" s="14" t="str">
        <f>IF(Point[Crown Radius (m)]="","",Point[Crown Radius (m)])</f>
        <v/>
      </c>
      <c r="BP480" s="14" t="str">
        <f>IF(Point[Asset Group]="","",VLOOKUP(Point[Rooting Environment],root_enviro,2,FALSE))</f>
        <v/>
      </c>
      <c r="BQ480" s="14" t="str">
        <f>IF(Point[Asset Group]="","",VLOOKUP(Point[Tree Surround],tree_surround,2,FALSE))</f>
        <v/>
      </c>
      <c r="BR480" s="14" t="str">
        <f>IF(Point[Asset Group]="","",VLOOKUP(Point[Tree Grill],yes_no,2,FALSE))</f>
        <v/>
      </c>
      <c r="BS480" s="14" t="str">
        <f>IF(Point[Asset Group]="","",VLOOKUP(Point[Tree Location],tree_location,2,FALSE))</f>
        <v/>
      </c>
    </row>
    <row r="481" spans="1:71" s="3" customFormat="1" x14ac:dyDescent="0.2">
      <c r="A481" s="3" t="str">
        <f>IF(Point[DWG File Name]="","",Point[DWG File Name])</f>
        <v/>
      </c>
      <c r="B481" s="3" t="str">
        <f>IF(Point[DWG Layer Name]="","",Point[DWG Layer Name])</f>
        <v/>
      </c>
      <c r="C481" s="3" t="str">
        <f>IF(Point[DWG Handle]="","",Point[DWG Handle])</f>
        <v/>
      </c>
      <c r="D481" s="58" t="str">
        <f>IF(Point[X]="","",Point[X])</f>
        <v/>
      </c>
      <c r="E481" s="58" t="str">
        <f>IF(Point[Y]="","",Point[Y])</f>
        <v/>
      </c>
      <c r="F481" s="3" t="str">
        <f>IF(Point[Replacement Asset]="","",Point[Replacement Asset])</f>
        <v/>
      </c>
      <c r="G481" s="3" t="str">
        <f>IF(Point[Asset ID]="","",UPPER(Point[Asset ID]))</f>
        <v/>
      </c>
      <c r="H481" s="3" t="str">
        <f>IF(Point[Asset Group]="","",VLOOKUP(Point[Asset Group],asset_grp_pt,4,FALSE))</f>
        <v/>
      </c>
      <c r="I481" s="3" t="str">
        <f>IF(Point[Asset Group]="","",VLOOKUP(Point[Asset Group],asset_grp_pt,2,FALSE))</f>
        <v/>
      </c>
      <c r="J481" s="3" t="str">
        <f>IF(Point[Asset Group]="","",VLOOKUP(Point[Asset Group],asset_grp_pt,3,FALSE))</f>
        <v/>
      </c>
      <c r="K481" s="3" t="str">
        <f>IF(Point[Asset Group]="","",VLOOKUP(Point[Asset Type],type_master_list,2,FALSE))</f>
        <v/>
      </c>
      <c r="L481" s="3" t="str">
        <f>IF(Point[Asset Name]="","",PROPER(Point[Asset Name]))</f>
        <v/>
      </c>
      <c r="M481" s="11" t="str">
        <f>IF(Point[Install Date]="","",Point[Install Date])</f>
        <v/>
      </c>
      <c r="N481" s="11" t="str">
        <f>IF(Point[Note]="","",PROPER(Point[Note]))</f>
        <v/>
      </c>
      <c r="O481" s="11" t="str">
        <f>IF(Point[Resource Consent Number]="","",UPPER(Point[Resource Consent Number]))</f>
        <v/>
      </c>
      <c r="P481" s="53" t="str">
        <f>IF(Point[Asset Unit Cost]="","",Point[Asset Unit Cost])</f>
        <v/>
      </c>
      <c r="Q481" s="11" t="str">
        <f>IF(Point[Added By]="","",UPPER(Point[Added By]))</f>
        <v/>
      </c>
      <c r="R481" s="11" t="str">
        <f>IF(Point[Added Date]="","",Point[Added Date])</f>
        <v/>
      </c>
      <c r="S481" s="14" t="str">
        <f>IF(Point[Z COORD]="","",Point[Z COORD])</f>
        <v/>
      </c>
      <c r="T481" s="14" t="str">
        <f>IF(Point[Asset Description]="","",PROPER(Point[Asset Description]))</f>
        <v/>
      </c>
      <c r="U481" s="14" t="str">
        <f>IF(Point[[Artist ]]="","",PROPER(Point[[Artist ]]))</f>
        <v/>
      </c>
      <c r="V481" s="14" t="str">
        <f>IF(Point[Material Notes]="","",PROPER(Point[Material Notes]))</f>
        <v/>
      </c>
      <c r="W481" s="14" t="str">
        <f>IF(Point[Dimension Notes]="","",Point[Dimension Notes])</f>
        <v/>
      </c>
      <c r="X481" s="14" t="str">
        <f>IF(Point[List]="","",VLOOKUP(Point[Burner Number],number,2,FALSE))</f>
        <v/>
      </c>
      <c r="Y481" s="14" t="str">
        <f>IF(Point[List]="","",VLOOKUP(Point[Fuel],bbq_fuel,2,FALSE))</f>
        <v/>
      </c>
      <c r="Z481" s="14" t="str">
        <f>IF(Point[List]="","",VLOOKUP(Point[Cabinet Material],bbq_material,2,FALSE))</f>
        <v/>
      </c>
      <c r="AA481" s="14" t="str">
        <f>IF(Point[Asset Group]="","",VLOOKUP(Point[Manufacturer],manufacturer,2,FALSE))</f>
        <v/>
      </c>
      <c r="AB481" s="14" t="str">
        <f>IF(Point[Uinsex WC]="","",Point[Uinsex WC])</f>
        <v/>
      </c>
      <c r="AC481" s="14" t="str">
        <f>IF(Point[Female WC]="","",Point[Female WC])</f>
        <v/>
      </c>
      <c r="AD481" s="14" t="str">
        <f>IF(Point[Male WC]="","",Point[Male WC])</f>
        <v/>
      </c>
      <c r="AE481" s="14" t="str">
        <f>IF(Point[Urinal]="","",Point[Urinal])</f>
        <v/>
      </c>
      <c r="AF481" s="14" t="str">
        <f>IF(Point[Disabled Unisex]="","",Point[Disabled Unisex])</f>
        <v/>
      </c>
      <c r="AG481" s="14" t="str">
        <f>IF(Point[Disabled Female]="","",Point[Disabled Female])</f>
        <v/>
      </c>
      <c r="AH481" s="14" t="str">
        <f>IF(Point[Disabled Male]="","",Point[Disabled Male])</f>
        <v/>
      </c>
      <c r="AI481" s="14" t="str">
        <f>IF(Point[Asset Group]="","",VLOOKUP(Point[Handrail],yes_no,2,FALSE))</f>
        <v/>
      </c>
      <c r="AJ481" s="14" t="str">
        <f>IF(Point[Asset Group]="","",VLOOKUP(Point[Baby Changing],yes_no,2,FALSE))</f>
        <v/>
      </c>
      <c r="AK481" s="14" t="str">
        <f>IF(Point[Asset Group]="","",VLOOKUP(Point[Service Room],yes_no,2,FALSE))</f>
        <v/>
      </c>
      <c r="AL481" s="14" t="str">
        <f>IF(Point[Asset Group]="","",VLOOKUP(Point[Service Tap],service_tap,2,FALSE))</f>
        <v/>
      </c>
      <c r="AM481" s="14" t="str">
        <f>IF(Point[Asset Group]="","",VLOOKUP(Point[Heating Type],wc_heating,2,FALSE))</f>
        <v/>
      </c>
      <c r="AN481" s="14" t="str">
        <f>IF(Point[Asset Group]="","",VLOOKUP(Point[Power Supply],power_supply,2,FALSE))</f>
        <v/>
      </c>
      <c r="AO481" s="14" t="str">
        <f>IF(Point[Asset Group]="","",VLOOKUP(Point[Waste Water],waste_water,2,FALSE))</f>
        <v/>
      </c>
      <c r="AP481" s="14" t="str">
        <f>IF(Point[Asset Group]="","",VLOOKUP(Point[Furniture SubType],subdom_master_gdb,2,FALSE))</f>
        <v/>
      </c>
      <c r="AQ481" s="14" t="str">
        <f>IF(Point[Asset Group]="","",VLOOKUP(Point[Concrete Pad],yes_no,2,FALSE))</f>
        <v/>
      </c>
      <c r="AR481" s="14" t="str">
        <f>IF(Point[Asset Group]="","",VLOOKUP(Point[Material],material_master,2,FALSE))</f>
        <v/>
      </c>
      <c r="AS481" s="14" t="str">
        <f>IF(Point[Asset Group]="","",VLOOKUP(Point[Plumbing],irrigation_plumbing,2,FALSE))</f>
        <v/>
      </c>
      <c r="AT481" s="14" t="str">
        <f>IF(Point[Asset Group]="","",VLOOKUP(Point[Sprinklers],irrigation_sprinklers,2,FALSE))</f>
        <v/>
      </c>
      <c r="AU481" s="14" t="str">
        <f>IF(Point[Asset Group]="","",VLOOKUP(Point[System],irrigation_system,2,FALSE))</f>
        <v/>
      </c>
      <c r="AV481" s="14" t="str">
        <f>IF(Point[Asset Group]="","",VLOOKUP(Point[Status],irrigation_status,2,FALSE))</f>
        <v/>
      </c>
      <c r="AW481" s="11" t="str">
        <f>IF(Point[Date of manufacture]="","",Point[Date of manufacture])</f>
        <v/>
      </c>
      <c r="AX481" s="14" t="str">
        <f>IF(Point[Asset Group]="","",VLOOKUP(Point[Sign Purpose],sign_purpose,2,FALSE))</f>
        <v/>
      </c>
      <c r="AY481" s="14" t="str">
        <f>IF(Point[Asset Group]="","",VLOOKUP(Point[Sign Material],material_master,2,FALSE))</f>
        <v/>
      </c>
      <c r="AZ481" s="14" t="str">
        <f>IF(Point[Asset Group]="","",VLOOKUP(Point[Affixed To],sign_affix,2,FALSE))</f>
        <v/>
      </c>
      <c r="BA481" s="14" t="str">
        <f>IF(Point[Size HxB mm]="","",Point[Size HxB mm])</f>
        <v/>
      </c>
      <c r="BB481" s="14" t="str">
        <f>IF(Point[Height m]="","",Point[Height m])</f>
        <v/>
      </c>
      <c r="BC481" s="14" t="str">
        <f>IF(Point[Asset Group]="","",VLOOKUP(Point[Post Material],material_master,2,FALSE))</f>
        <v/>
      </c>
      <c r="BD481" s="14" t="str">
        <f>IF(Point[Asset Group]="","",VLOOKUP(Point[Post Number],number,2,FALSE))</f>
        <v/>
      </c>
      <c r="BE481" s="14" t="str">
        <f>IF(Point[Asset Group]="","",VLOOKUP(Point[Structure SubType],subdom_master_gdb,2,FALSE))</f>
        <v/>
      </c>
      <c r="BF481" s="14" t="str">
        <f>IF(Point[Area m2]="","",Point[Area m2])</f>
        <v/>
      </c>
      <c r="BG481" s="14" t="str">
        <f>IF(Point[Length m]="","",Point[Length m])</f>
        <v/>
      </c>
      <c r="BH481" s="14" t="str">
        <f>IF(Point[Width m]="","",Point[Width m])</f>
        <v/>
      </c>
      <c r="BI481" s="14" t="str">
        <f>IF(Point[Diameter m]="","",Point[Diameter m])</f>
        <v/>
      </c>
      <c r="BJ481" s="14" t="str">
        <f>IF(Point[Asset Group]="","",VLOOKUP(Point[Number of Pipes],number,2,FALSE))</f>
        <v/>
      </c>
      <c r="BK481" s="14" t="str">
        <f>IF(Point[Asset Group]="","",VLOOKUP(Point[Combined Name],2,FALSE))</f>
        <v/>
      </c>
      <c r="BL481" s="14" t="str">
        <f>IF(Point[Asset Group]="","",VLOOKUP(Point[Size Class],size_class,2,FALSE))</f>
        <v/>
      </c>
      <c r="BM481" s="14" t="str">
        <f>IF(Point[Asset Group]="","",VLOOKUP(Point[Age Class],age_class,2,FALSE))</f>
        <v/>
      </c>
      <c r="BN481" s="14" t="str">
        <f>IF(Point[Girth (cm)]="","",Point[Girth (cm)])</f>
        <v/>
      </c>
      <c r="BO481" s="14" t="str">
        <f>IF(Point[Crown Radius (m)]="","",Point[Crown Radius (m)])</f>
        <v/>
      </c>
      <c r="BP481" s="14" t="str">
        <f>IF(Point[Asset Group]="","",VLOOKUP(Point[Rooting Environment],root_enviro,2,FALSE))</f>
        <v/>
      </c>
      <c r="BQ481" s="14" t="str">
        <f>IF(Point[Asset Group]="","",VLOOKUP(Point[Tree Surround],tree_surround,2,FALSE))</f>
        <v/>
      </c>
      <c r="BR481" s="14" t="str">
        <f>IF(Point[Asset Group]="","",VLOOKUP(Point[Tree Grill],yes_no,2,FALSE))</f>
        <v/>
      </c>
      <c r="BS481" s="14" t="str">
        <f>IF(Point[Asset Group]="","",VLOOKUP(Point[Tree Location],tree_location,2,FALSE))</f>
        <v/>
      </c>
    </row>
    <row r="482" spans="1:71" s="3" customFormat="1" x14ac:dyDescent="0.2">
      <c r="A482" s="3" t="str">
        <f>IF(Point[DWG File Name]="","",Point[DWG File Name])</f>
        <v/>
      </c>
      <c r="B482" s="3" t="str">
        <f>IF(Point[DWG Layer Name]="","",Point[DWG Layer Name])</f>
        <v/>
      </c>
      <c r="C482" s="3" t="str">
        <f>IF(Point[DWG Handle]="","",Point[DWG Handle])</f>
        <v/>
      </c>
      <c r="D482" s="58" t="str">
        <f>IF(Point[X]="","",Point[X])</f>
        <v/>
      </c>
      <c r="E482" s="58" t="str">
        <f>IF(Point[Y]="","",Point[Y])</f>
        <v/>
      </c>
      <c r="F482" s="3" t="str">
        <f>IF(Point[Replacement Asset]="","",Point[Replacement Asset])</f>
        <v/>
      </c>
      <c r="G482" s="3" t="str">
        <f>IF(Point[Asset ID]="","",UPPER(Point[Asset ID]))</f>
        <v/>
      </c>
      <c r="H482" s="3" t="str">
        <f>IF(Point[Asset Group]="","",VLOOKUP(Point[Asset Group],asset_grp_pt,4,FALSE))</f>
        <v/>
      </c>
      <c r="I482" s="3" t="str">
        <f>IF(Point[Asset Group]="","",VLOOKUP(Point[Asset Group],asset_grp_pt,2,FALSE))</f>
        <v/>
      </c>
      <c r="J482" s="3" t="str">
        <f>IF(Point[Asset Group]="","",VLOOKUP(Point[Asset Group],asset_grp_pt,3,FALSE))</f>
        <v/>
      </c>
      <c r="K482" s="3" t="str">
        <f>IF(Point[Asset Group]="","",VLOOKUP(Point[Asset Type],type_master_list,2,FALSE))</f>
        <v/>
      </c>
      <c r="L482" s="3" t="str">
        <f>IF(Point[Asset Name]="","",PROPER(Point[Asset Name]))</f>
        <v/>
      </c>
      <c r="M482" s="11" t="str">
        <f>IF(Point[Install Date]="","",Point[Install Date])</f>
        <v/>
      </c>
      <c r="N482" s="11" t="str">
        <f>IF(Point[Note]="","",PROPER(Point[Note]))</f>
        <v/>
      </c>
      <c r="O482" s="11" t="str">
        <f>IF(Point[Resource Consent Number]="","",UPPER(Point[Resource Consent Number]))</f>
        <v/>
      </c>
      <c r="P482" s="53" t="str">
        <f>IF(Point[Asset Unit Cost]="","",Point[Asset Unit Cost])</f>
        <v/>
      </c>
      <c r="Q482" s="11" t="str">
        <f>IF(Point[Added By]="","",UPPER(Point[Added By]))</f>
        <v/>
      </c>
      <c r="R482" s="11" t="str">
        <f>IF(Point[Added Date]="","",Point[Added Date])</f>
        <v/>
      </c>
      <c r="S482" s="14" t="str">
        <f>IF(Point[Z COORD]="","",Point[Z COORD])</f>
        <v/>
      </c>
      <c r="T482" s="14" t="str">
        <f>IF(Point[Asset Description]="","",PROPER(Point[Asset Description]))</f>
        <v/>
      </c>
      <c r="U482" s="14" t="str">
        <f>IF(Point[[Artist ]]="","",PROPER(Point[[Artist ]]))</f>
        <v/>
      </c>
      <c r="V482" s="14" t="str">
        <f>IF(Point[Material Notes]="","",PROPER(Point[Material Notes]))</f>
        <v/>
      </c>
      <c r="W482" s="14" t="str">
        <f>IF(Point[Dimension Notes]="","",Point[Dimension Notes])</f>
        <v/>
      </c>
      <c r="X482" s="14" t="str">
        <f>IF(Point[List]="","",VLOOKUP(Point[Burner Number],number,2,FALSE))</f>
        <v/>
      </c>
      <c r="Y482" s="14" t="str">
        <f>IF(Point[List]="","",VLOOKUP(Point[Fuel],bbq_fuel,2,FALSE))</f>
        <v/>
      </c>
      <c r="Z482" s="14" t="str">
        <f>IF(Point[List]="","",VLOOKUP(Point[Cabinet Material],bbq_material,2,FALSE))</f>
        <v/>
      </c>
      <c r="AA482" s="14" t="str">
        <f>IF(Point[Asset Group]="","",VLOOKUP(Point[Manufacturer],manufacturer,2,FALSE))</f>
        <v/>
      </c>
      <c r="AB482" s="14" t="str">
        <f>IF(Point[Uinsex WC]="","",Point[Uinsex WC])</f>
        <v/>
      </c>
      <c r="AC482" s="14" t="str">
        <f>IF(Point[Female WC]="","",Point[Female WC])</f>
        <v/>
      </c>
      <c r="AD482" s="14" t="str">
        <f>IF(Point[Male WC]="","",Point[Male WC])</f>
        <v/>
      </c>
      <c r="AE482" s="14" t="str">
        <f>IF(Point[Urinal]="","",Point[Urinal])</f>
        <v/>
      </c>
      <c r="AF482" s="14" t="str">
        <f>IF(Point[Disabled Unisex]="","",Point[Disabled Unisex])</f>
        <v/>
      </c>
      <c r="AG482" s="14" t="str">
        <f>IF(Point[Disabled Female]="","",Point[Disabled Female])</f>
        <v/>
      </c>
      <c r="AH482" s="14" t="str">
        <f>IF(Point[Disabled Male]="","",Point[Disabled Male])</f>
        <v/>
      </c>
      <c r="AI482" s="14" t="str">
        <f>IF(Point[Asset Group]="","",VLOOKUP(Point[Handrail],yes_no,2,FALSE))</f>
        <v/>
      </c>
      <c r="AJ482" s="14" t="str">
        <f>IF(Point[Asset Group]="","",VLOOKUP(Point[Baby Changing],yes_no,2,FALSE))</f>
        <v/>
      </c>
      <c r="AK482" s="14" t="str">
        <f>IF(Point[Asset Group]="","",VLOOKUP(Point[Service Room],yes_no,2,FALSE))</f>
        <v/>
      </c>
      <c r="AL482" s="14" t="str">
        <f>IF(Point[Asset Group]="","",VLOOKUP(Point[Service Tap],service_tap,2,FALSE))</f>
        <v/>
      </c>
      <c r="AM482" s="14" t="str">
        <f>IF(Point[Asset Group]="","",VLOOKUP(Point[Heating Type],wc_heating,2,FALSE))</f>
        <v/>
      </c>
      <c r="AN482" s="14" t="str">
        <f>IF(Point[Asset Group]="","",VLOOKUP(Point[Power Supply],power_supply,2,FALSE))</f>
        <v/>
      </c>
      <c r="AO482" s="14" t="str">
        <f>IF(Point[Asset Group]="","",VLOOKUP(Point[Waste Water],waste_water,2,FALSE))</f>
        <v/>
      </c>
      <c r="AP482" s="14" t="str">
        <f>IF(Point[Asset Group]="","",VLOOKUP(Point[Furniture SubType],subdom_master_gdb,2,FALSE))</f>
        <v/>
      </c>
      <c r="AQ482" s="14" t="str">
        <f>IF(Point[Asset Group]="","",VLOOKUP(Point[Concrete Pad],yes_no,2,FALSE))</f>
        <v/>
      </c>
      <c r="AR482" s="14" t="str">
        <f>IF(Point[Asset Group]="","",VLOOKUP(Point[Material],material_master,2,FALSE))</f>
        <v/>
      </c>
      <c r="AS482" s="14" t="str">
        <f>IF(Point[Asset Group]="","",VLOOKUP(Point[Plumbing],irrigation_plumbing,2,FALSE))</f>
        <v/>
      </c>
      <c r="AT482" s="14" t="str">
        <f>IF(Point[Asset Group]="","",VLOOKUP(Point[Sprinklers],irrigation_sprinklers,2,FALSE))</f>
        <v/>
      </c>
      <c r="AU482" s="14" t="str">
        <f>IF(Point[Asset Group]="","",VLOOKUP(Point[System],irrigation_system,2,FALSE))</f>
        <v/>
      </c>
      <c r="AV482" s="14" t="str">
        <f>IF(Point[Asset Group]="","",VLOOKUP(Point[Status],irrigation_status,2,FALSE))</f>
        <v/>
      </c>
      <c r="AW482" s="11" t="str">
        <f>IF(Point[Date of manufacture]="","",Point[Date of manufacture])</f>
        <v/>
      </c>
      <c r="AX482" s="14" t="str">
        <f>IF(Point[Asset Group]="","",VLOOKUP(Point[Sign Purpose],sign_purpose,2,FALSE))</f>
        <v/>
      </c>
      <c r="AY482" s="14" t="str">
        <f>IF(Point[Asset Group]="","",VLOOKUP(Point[Sign Material],material_master,2,FALSE))</f>
        <v/>
      </c>
      <c r="AZ482" s="14" t="str">
        <f>IF(Point[Asset Group]="","",VLOOKUP(Point[Affixed To],sign_affix,2,FALSE))</f>
        <v/>
      </c>
      <c r="BA482" s="14" t="str">
        <f>IF(Point[Size HxB mm]="","",Point[Size HxB mm])</f>
        <v/>
      </c>
      <c r="BB482" s="14" t="str">
        <f>IF(Point[Height m]="","",Point[Height m])</f>
        <v/>
      </c>
      <c r="BC482" s="14" t="str">
        <f>IF(Point[Asset Group]="","",VLOOKUP(Point[Post Material],material_master,2,FALSE))</f>
        <v/>
      </c>
      <c r="BD482" s="14" t="str">
        <f>IF(Point[Asset Group]="","",VLOOKUP(Point[Post Number],number,2,FALSE))</f>
        <v/>
      </c>
      <c r="BE482" s="14" t="str">
        <f>IF(Point[Asset Group]="","",VLOOKUP(Point[Structure SubType],subdom_master_gdb,2,FALSE))</f>
        <v/>
      </c>
      <c r="BF482" s="14" t="str">
        <f>IF(Point[Area m2]="","",Point[Area m2])</f>
        <v/>
      </c>
      <c r="BG482" s="14" t="str">
        <f>IF(Point[Length m]="","",Point[Length m])</f>
        <v/>
      </c>
      <c r="BH482" s="14" t="str">
        <f>IF(Point[Width m]="","",Point[Width m])</f>
        <v/>
      </c>
      <c r="BI482" s="14" t="str">
        <f>IF(Point[Diameter m]="","",Point[Diameter m])</f>
        <v/>
      </c>
      <c r="BJ482" s="14" t="str">
        <f>IF(Point[Asset Group]="","",VLOOKUP(Point[Number of Pipes],number,2,FALSE))</f>
        <v/>
      </c>
      <c r="BK482" s="14" t="str">
        <f>IF(Point[Asset Group]="","",VLOOKUP(Point[Combined Name],2,FALSE))</f>
        <v/>
      </c>
      <c r="BL482" s="14" t="str">
        <f>IF(Point[Asset Group]="","",VLOOKUP(Point[Size Class],size_class,2,FALSE))</f>
        <v/>
      </c>
      <c r="BM482" s="14" t="str">
        <f>IF(Point[Asset Group]="","",VLOOKUP(Point[Age Class],age_class,2,FALSE))</f>
        <v/>
      </c>
      <c r="BN482" s="14" t="str">
        <f>IF(Point[Girth (cm)]="","",Point[Girth (cm)])</f>
        <v/>
      </c>
      <c r="BO482" s="14" t="str">
        <f>IF(Point[Crown Radius (m)]="","",Point[Crown Radius (m)])</f>
        <v/>
      </c>
      <c r="BP482" s="14" t="str">
        <f>IF(Point[Asset Group]="","",VLOOKUP(Point[Rooting Environment],root_enviro,2,FALSE))</f>
        <v/>
      </c>
      <c r="BQ482" s="14" t="str">
        <f>IF(Point[Asset Group]="","",VLOOKUP(Point[Tree Surround],tree_surround,2,FALSE))</f>
        <v/>
      </c>
      <c r="BR482" s="14" t="str">
        <f>IF(Point[Asset Group]="","",VLOOKUP(Point[Tree Grill],yes_no,2,FALSE))</f>
        <v/>
      </c>
      <c r="BS482" s="14" t="str">
        <f>IF(Point[Asset Group]="","",VLOOKUP(Point[Tree Location],tree_location,2,FALSE))</f>
        <v/>
      </c>
    </row>
    <row r="483" spans="1:71" s="3" customFormat="1" x14ac:dyDescent="0.2">
      <c r="A483" s="3" t="str">
        <f>IF(Point[DWG File Name]="","",Point[DWG File Name])</f>
        <v/>
      </c>
      <c r="B483" s="3" t="str">
        <f>IF(Point[DWG Layer Name]="","",Point[DWG Layer Name])</f>
        <v/>
      </c>
      <c r="C483" s="3" t="str">
        <f>IF(Point[DWG Handle]="","",Point[DWG Handle])</f>
        <v/>
      </c>
      <c r="D483" s="58" t="str">
        <f>IF(Point[X]="","",Point[X])</f>
        <v/>
      </c>
      <c r="E483" s="58" t="str">
        <f>IF(Point[Y]="","",Point[Y])</f>
        <v/>
      </c>
      <c r="F483" s="3" t="str">
        <f>IF(Point[Replacement Asset]="","",Point[Replacement Asset])</f>
        <v/>
      </c>
      <c r="G483" s="3" t="str">
        <f>IF(Point[Asset ID]="","",UPPER(Point[Asset ID]))</f>
        <v/>
      </c>
      <c r="H483" s="3" t="str">
        <f>IF(Point[Asset Group]="","",VLOOKUP(Point[Asset Group],asset_grp_pt,4,FALSE))</f>
        <v/>
      </c>
      <c r="I483" s="3" t="str">
        <f>IF(Point[Asset Group]="","",VLOOKUP(Point[Asset Group],asset_grp_pt,2,FALSE))</f>
        <v/>
      </c>
      <c r="J483" s="3" t="str">
        <f>IF(Point[Asset Group]="","",VLOOKUP(Point[Asset Group],asset_grp_pt,3,FALSE))</f>
        <v/>
      </c>
      <c r="K483" s="3" t="str">
        <f>IF(Point[Asset Group]="","",VLOOKUP(Point[Asset Type],type_master_list,2,FALSE))</f>
        <v/>
      </c>
      <c r="L483" s="3" t="str">
        <f>IF(Point[Asset Name]="","",PROPER(Point[Asset Name]))</f>
        <v/>
      </c>
      <c r="M483" s="11" t="str">
        <f>IF(Point[Install Date]="","",Point[Install Date])</f>
        <v/>
      </c>
      <c r="N483" s="11" t="str">
        <f>IF(Point[Note]="","",PROPER(Point[Note]))</f>
        <v/>
      </c>
      <c r="O483" s="11" t="str">
        <f>IF(Point[Resource Consent Number]="","",UPPER(Point[Resource Consent Number]))</f>
        <v/>
      </c>
      <c r="P483" s="53" t="str">
        <f>IF(Point[Asset Unit Cost]="","",Point[Asset Unit Cost])</f>
        <v/>
      </c>
      <c r="Q483" s="11" t="str">
        <f>IF(Point[Added By]="","",UPPER(Point[Added By]))</f>
        <v/>
      </c>
      <c r="R483" s="11" t="str">
        <f>IF(Point[Added Date]="","",Point[Added Date])</f>
        <v/>
      </c>
      <c r="S483" s="14" t="str">
        <f>IF(Point[Z COORD]="","",Point[Z COORD])</f>
        <v/>
      </c>
      <c r="T483" s="14" t="str">
        <f>IF(Point[Asset Description]="","",PROPER(Point[Asset Description]))</f>
        <v/>
      </c>
      <c r="U483" s="14" t="str">
        <f>IF(Point[[Artist ]]="","",PROPER(Point[[Artist ]]))</f>
        <v/>
      </c>
      <c r="V483" s="14" t="str">
        <f>IF(Point[Material Notes]="","",PROPER(Point[Material Notes]))</f>
        <v/>
      </c>
      <c r="W483" s="14" t="str">
        <f>IF(Point[Dimension Notes]="","",Point[Dimension Notes])</f>
        <v/>
      </c>
      <c r="X483" s="14" t="str">
        <f>IF(Point[List]="","",VLOOKUP(Point[Burner Number],number,2,FALSE))</f>
        <v/>
      </c>
      <c r="Y483" s="14" t="str">
        <f>IF(Point[List]="","",VLOOKUP(Point[Fuel],bbq_fuel,2,FALSE))</f>
        <v/>
      </c>
      <c r="Z483" s="14" t="str">
        <f>IF(Point[List]="","",VLOOKUP(Point[Cabinet Material],bbq_material,2,FALSE))</f>
        <v/>
      </c>
      <c r="AA483" s="14" t="str">
        <f>IF(Point[Asset Group]="","",VLOOKUP(Point[Manufacturer],manufacturer,2,FALSE))</f>
        <v/>
      </c>
      <c r="AB483" s="14" t="str">
        <f>IF(Point[Uinsex WC]="","",Point[Uinsex WC])</f>
        <v/>
      </c>
      <c r="AC483" s="14" t="str">
        <f>IF(Point[Female WC]="","",Point[Female WC])</f>
        <v/>
      </c>
      <c r="AD483" s="14" t="str">
        <f>IF(Point[Male WC]="","",Point[Male WC])</f>
        <v/>
      </c>
      <c r="AE483" s="14" t="str">
        <f>IF(Point[Urinal]="","",Point[Urinal])</f>
        <v/>
      </c>
      <c r="AF483" s="14" t="str">
        <f>IF(Point[Disabled Unisex]="","",Point[Disabled Unisex])</f>
        <v/>
      </c>
      <c r="AG483" s="14" t="str">
        <f>IF(Point[Disabled Female]="","",Point[Disabled Female])</f>
        <v/>
      </c>
      <c r="AH483" s="14" t="str">
        <f>IF(Point[Disabled Male]="","",Point[Disabled Male])</f>
        <v/>
      </c>
      <c r="AI483" s="14" t="str">
        <f>IF(Point[Asset Group]="","",VLOOKUP(Point[Handrail],yes_no,2,FALSE))</f>
        <v/>
      </c>
      <c r="AJ483" s="14" t="str">
        <f>IF(Point[Asset Group]="","",VLOOKUP(Point[Baby Changing],yes_no,2,FALSE))</f>
        <v/>
      </c>
      <c r="AK483" s="14" t="str">
        <f>IF(Point[Asset Group]="","",VLOOKUP(Point[Service Room],yes_no,2,FALSE))</f>
        <v/>
      </c>
      <c r="AL483" s="14" t="str">
        <f>IF(Point[Asset Group]="","",VLOOKUP(Point[Service Tap],service_tap,2,FALSE))</f>
        <v/>
      </c>
      <c r="AM483" s="14" t="str">
        <f>IF(Point[Asset Group]="","",VLOOKUP(Point[Heating Type],wc_heating,2,FALSE))</f>
        <v/>
      </c>
      <c r="AN483" s="14" t="str">
        <f>IF(Point[Asset Group]="","",VLOOKUP(Point[Power Supply],power_supply,2,FALSE))</f>
        <v/>
      </c>
      <c r="AO483" s="14" t="str">
        <f>IF(Point[Asset Group]="","",VLOOKUP(Point[Waste Water],waste_water,2,FALSE))</f>
        <v/>
      </c>
      <c r="AP483" s="14" t="str">
        <f>IF(Point[Asset Group]="","",VLOOKUP(Point[Furniture SubType],subdom_master_gdb,2,FALSE))</f>
        <v/>
      </c>
      <c r="AQ483" s="14" t="str">
        <f>IF(Point[Asset Group]="","",VLOOKUP(Point[Concrete Pad],yes_no,2,FALSE))</f>
        <v/>
      </c>
      <c r="AR483" s="14" t="str">
        <f>IF(Point[Asset Group]="","",VLOOKUP(Point[Material],material_master,2,FALSE))</f>
        <v/>
      </c>
      <c r="AS483" s="14" t="str">
        <f>IF(Point[Asset Group]="","",VLOOKUP(Point[Plumbing],irrigation_plumbing,2,FALSE))</f>
        <v/>
      </c>
      <c r="AT483" s="14" t="str">
        <f>IF(Point[Asset Group]="","",VLOOKUP(Point[Sprinklers],irrigation_sprinklers,2,FALSE))</f>
        <v/>
      </c>
      <c r="AU483" s="14" t="str">
        <f>IF(Point[Asset Group]="","",VLOOKUP(Point[System],irrigation_system,2,FALSE))</f>
        <v/>
      </c>
      <c r="AV483" s="14" t="str">
        <f>IF(Point[Asset Group]="","",VLOOKUP(Point[Status],irrigation_status,2,FALSE))</f>
        <v/>
      </c>
      <c r="AW483" s="11" t="str">
        <f>IF(Point[Date of manufacture]="","",Point[Date of manufacture])</f>
        <v/>
      </c>
      <c r="AX483" s="14" t="str">
        <f>IF(Point[Asset Group]="","",VLOOKUP(Point[Sign Purpose],sign_purpose,2,FALSE))</f>
        <v/>
      </c>
      <c r="AY483" s="14" t="str">
        <f>IF(Point[Asset Group]="","",VLOOKUP(Point[Sign Material],material_master,2,FALSE))</f>
        <v/>
      </c>
      <c r="AZ483" s="14" t="str">
        <f>IF(Point[Asset Group]="","",VLOOKUP(Point[Affixed To],sign_affix,2,FALSE))</f>
        <v/>
      </c>
      <c r="BA483" s="14" t="str">
        <f>IF(Point[Size HxB mm]="","",Point[Size HxB mm])</f>
        <v/>
      </c>
      <c r="BB483" s="14" t="str">
        <f>IF(Point[Height m]="","",Point[Height m])</f>
        <v/>
      </c>
      <c r="BC483" s="14" t="str">
        <f>IF(Point[Asset Group]="","",VLOOKUP(Point[Post Material],material_master,2,FALSE))</f>
        <v/>
      </c>
      <c r="BD483" s="14" t="str">
        <f>IF(Point[Asset Group]="","",VLOOKUP(Point[Post Number],number,2,FALSE))</f>
        <v/>
      </c>
      <c r="BE483" s="14" t="str">
        <f>IF(Point[Asset Group]="","",VLOOKUP(Point[Structure SubType],subdom_master_gdb,2,FALSE))</f>
        <v/>
      </c>
      <c r="BF483" s="14" t="str">
        <f>IF(Point[Area m2]="","",Point[Area m2])</f>
        <v/>
      </c>
      <c r="BG483" s="14" t="str">
        <f>IF(Point[Length m]="","",Point[Length m])</f>
        <v/>
      </c>
      <c r="BH483" s="14" t="str">
        <f>IF(Point[Width m]="","",Point[Width m])</f>
        <v/>
      </c>
      <c r="BI483" s="14" t="str">
        <f>IF(Point[Diameter m]="","",Point[Diameter m])</f>
        <v/>
      </c>
      <c r="BJ483" s="14" t="str">
        <f>IF(Point[Asset Group]="","",VLOOKUP(Point[Number of Pipes],number,2,FALSE))</f>
        <v/>
      </c>
      <c r="BK483" s="14" t="str">
        <f>IF(Point[Asset Group]="","",VLOOKUP(Point[Combined Name],2,FALSE))</f>
        <v/>
      </c>
      <c r="BL483" s="14" t="str">
        <f>IF(Point[Asset Group]="","",VLOOKUP(Point[Size Class],size_class,2,FALSE))</f>
        <v/>
      </c>
      <c r="BM483" s="14" t="str">
        <f>IF(Point[Asset Group]="","",VLOOKUP(Point[Age Class],age_class,2,FALSE))</f>
        <v/>
      </c>
      <c r="BN483" s="14" t="str">
        <f>IF(Point[Girth (cm)]="","",Point[Girth (cm)])</f>
        <v/>
      </c>
      <c r="BO483" s="14" t="str">
        <f>IF(Point[Crown Radius (m)]="","",Point[Crown Radius (m)])</f>
        <v/>
      </c>
      <c r="BP483" s="14" t="str">
        <f>IF(Point[Asset Group]="","",VLOOKUP(Point[Rooting Environment],root_enviro,2,FALSE))</f>
        <v/>
      </c>
      <c r="BQ483" s="14" t="str">
        <f>IF(Point[Asset Group]="","",VLOOKUP(Point[Tree Surround],tree_surround,2,FALSE))</f>
        <v/>
      </c>
      <c r="BR483" s="14" t="str">
        <f>IF(Point[Asset Group]="","",VLOOKUP(Point[Tree Grill],yes_no,2,FALSE))</f>
        <v/>
      </c>
      <c r="BS483" s="14" t="str">
        <f>IF(Point[Asset Group]="","",VLOOKUP(Point[Tree Location],tree_location,2,FALSE))</f>
        <v/>
      </c>
    </row>
    <row r="484" spans="1:71" s="3" customFormat="1" x14ac:dyDescent="0.2">
      <c r="A484" s="3" t="str">
        <f>IF(Point[DWG File Name]="","",Point[DWG File Name])</f>
        <v/>
      </c>
      <c r="B484" s="3" t="str">
        <f>IF(Point[DWG Layer Name]="","",Point[DWG Layer Name])</f>
        <v/>
      </c>
      <c r="C484" s="3" t="str">
        <f>IF(Point[DWG Handle]="","",Point[DWG Handle])</f>
        <v/>
      </c>
      <c r="D484" s="58" t="str">
        <f>IF(Point[X]="","",Point[X])</f>
        <v/>
      </c>
      <c r="E484" s="58" t="str">
        <f>IF(Point[Y]="","",Point[Y])</f>
        <v/>
      </c>
      <c r="F484" s="3" t="str">
        <f>IF(Point[Replacement Asset]="","",Point[Replacement Asset])</f>
        <v/>
      </c>
      <c r="G484" s="3" t="str">
        <f>IF(Point[Asset ID]="","",UPPER(Point[Asset ID]))</f>
        <v/>
      </c>
      <c r="H484" s="3" t="str">
        <f>IF(Point[Asset Group]="","",VLOOKUP(Point[Asset Group],asset_grp_pt,4,FALSE))</f>
        <v/>
      </c>
      <c r="I484" s="3" t="str">
        <f>IF(Point[Asset Group]="","",VLOOKUP(Point[Asset Group],asset_grp_pt,2,FALSE))</f>
        <v/>
      </c>
      <c r="J484" s="3" t="str">
        <f>IF(Point[Asset Group]="","",VLOOKUP(Point[Asset Group],asset_grp_pt,3,FALSE))</f>
        <v/>
      </c>
      <c r="K484" s="3" t="str">
        <f>IF(Point[Asset Group]="","",VLOOKUP(Point[Asset Type],type_master_list,2,FALSE))</f>
        <v/>
      </c>
      <c r="L484" s="3" t="str">
        <f>IF(Point[Asset Name]="","",PROPER(Point[Asset Name]))</f>
        <v/>
      </c>
      <c r="M484" s="11" t="str">
        <f>IF(Point[Install Date]="","",Point[Install Date])</f>
        <v/>
      </c>
      <c r="N484" s="11" t="str">
        <f>IF(Point[Note]="","",PROPER(Point[Note]))</f>
        <v/>
      </c>
      <c r="O484" s="11" t="str">
        <f>IF(Point[Resource Consent Number]="","",UPPER(Point[Resource Consent Number]))</f>
        <v/>
      </c>
      <c r="P484" s="53" t="str">
        <f>IF(Point[Asset Unit Cost]="","",Point[Asset Unit Cost])</f>
        <v/>
      </c>
      <c r="Q484" s="11" t="str">
        <f>IF(Point[Added By]="","",UPPER(Point[Added By]))</f>
        <v/>
      </c>
      <c r="R484" s="11" t="str">
        <f>IF(Point[Added Date]="","",Point[Added Date])</f>
        <v/>
      </c>
      <c r="S484" s="14" t="str">
        <f>IF(Point[Z COORD]="","",Point[Z COORD])</f>
        <v/>
      </c>
      <c r="T484" s="14" t="str">
        <f>IF(Point[Asset Description]="","",PROPER(Point[Asset Description]))</f>
        <v/>
      </c>
      <c r="U484" s="14" t="str">
        <f>IF(Point[[Artist ]]="","",PROPER(Point[[Artist ]]))</f>
        <v/>
      </c>
      <c r="V484" s="14" t="str">
        <f>IF(Point[Material Notes]="","",PROPER(Point[Material Notes]))</f>
        <v/>
      </c>
      <c r="W484" s="14" t="str">
        <f>IF(Point[Dimension Notes]="","",Point[Dimension Notes])</f>
        <v/>
      </c>
      <c r="X484" s="14" t="str">
        <f>IF(Point[List]="","",VLOOKUP(Point[Burner Number],number,2,FALSE))</f>
        <v/>
      </c>
      <c r="Y484" s="14" t="str">
        <f>IF(Point[List]="","",VLOOKUP(Point[Fuel],bbq_fuel,2,FALSE))</f>
        <v/>
      </c>
      <c r="Z484" s="14" t="str">
        <f>IF(Point[List]="","",VLOOKUP(Point[Cabinet Material],bbq_material,2,FALSE))</f>
        <v/>
      </c>
      <c r="AA484" s="14" t="str">
        <f>IF(Point[Asset Group]="","",VLOOKUP(Point[Manufacturer],manufacturer,2,FALSE))</f>
        <v/>
      </c>
      <c r="AB484" s="14" t="str">
        <f>IF(Point[Uinsex WC]="","",Point[Uinsex WC])</f>
        <v/>
      </c>
      <c r="AC484" s="14" t="str">
        <f>IF(Point[Female WC]="","",Point[Female WC])</f>
        <v/>
      </c>
      <c r="AD484" s="14" t="str">
        <f>IF(Point[Male WC]="","",Point[Male WC])</f>
        <v/>
      </c>
      <c r="AE484" s="14" t="str">
        <f>IF(Point[Urinal]="","",Point[Urinal])</f>
        <v/>
      </c>
      <c r="AF484" s="14" t="str">
        <f>IF(Point[Disabled Unisex]="","",Point[Disabled Unisex])</f>
        <v/>
      </c>
      <c r="AG484" s="14" t="str">
        <f>IF(Point[Disabled Female]="","",Point[Disabled Female])</f>
        <v/>
      </c>
      <c r="AH484" s="14" t="str">
        <f>IF(Point[Disabled Male]="","",Point[Disabled Male])</f>
        <v/>
      </c>
      <c r="AI484" s="14" t="str">
        <f>IF(Point[Asset Group]="","",VLOOKUP(Point[Handrail],yes_no,2,FALSE))</f>
        <v/>
      </c>
      <c r="AJ484" s="14" t="str">
        <f>IF(Point[Asset Group]="","",VLOOKUP(Point[Baby Changing],yes_no,2,FALSE))</f>
        <v/>
      </c>
      <c r="AK484" s="14" t="str">
        <f>IF(Point[Asset Group]="","",VLOOKUP(Point[Service Room],yes_no,2,FALSE))</f>
        <v/>
      </c>
      <c r="AL484" s="14" t="str">
        <f>IF(Point[Asset Group]="","",VLOOKUP(Point[Service Tap],service_tap,2,FALSE))</f>
        <v/>
      </c>
      <c r="AM484" s="14" t="str">
        <f>IF(Point[Asset Group]="","",VLOOKUP(Point[Heating Type],wc_heating,2,FALSE))</f>
        <v/>
      </c>
      <c r="AN484" s="14" t="str">
        <f>IF(Point[Asset Group]="","",VLOOKUP(Point[Power Supply],power_supply,2,FALSE))</f>
        <v/>
      </c>
      <c r="AO484" s="14" t="str">
        <f>IF(Point[Asset Group]="","",VLOOKUP(Point[Waste Water],waste_water,2,FALSE))</f>
        <v/>
      </c>
      <c r="AP484" s="14" t="str">
        <f>IF(Point[Asset Group]="","",VLOOKUP(Point[Furniture SubType],subdom_master_gdb,2,FALSE))</f>
        <v/>
      </c>
      <c r="AQ484" s="14" t="str">
        <f>IF(Point[Asset Group]="","",VLOOKUP(Point[Concrete Pad],yes_no,2,FALSE))</f>
        <v/>
      </c>
      <c r="AR484" s="14" t="str">
        <f>IF(Point[Asset Group]="","",VLOOKUP(Point[Material],material_master,2,FALSE))</f>
        <v/>
      </c>
      <c r="AS484" s="14" t="str">
        <f>IF(Point[Asset Group]="","",VLOOKUP(Point[Plumbing],irrigation_plumbing,2,FALSE))</f>
        <v/>
      </c>
      <c r="AT484" s="14" t="str">
        <f>IF(Point[Asset Group]="","",VLOOKUP(Point[Sprinklers],irrigation_sprinklers,2,FALSE))</f>
        <v/>
      </c>
      <c r="AU484" s="14" t="str">
        <f>IF(Point[Asset Group]="","",VLOOKUP(Point[System],irrigation_system,2,FALSE))</f>
        <v/>
      </c>
      <c r="AV484" s="14" t="str">
        <f>IF(Point[Asset Group]="","",VLOOKUP(Point[Status],irrigation_status,2,FALSE))</f>
        <v/>
      </c>
      <c r="AW484" s="11" t="str">
        <f>IF(Point[Date of manufacture]="","",Point[Date of manufacture])</f>
        <v/>
      </c>
      <c r="AX484" s="14" t="str">
        <f>IF(Point[Asset Group]="","",VLOOKUP(Point[Sign Purpose],sign_purpose,2,FALSE))</f>
        <v/>
      </c>
      <c r="AY484" s="14" t="str">
        <f>IF(Point[Asset Group]="","",VLOOKUP(Point[Sign Material],material_master,2,FALSE))</f>
        <v/>
      </c>
      <c r="AZ484" s="14" t="str">
        <f>IF(Point[Asset Group]="","",VLOOKUP(Point[Affixed To],sign_affix,2,FALSE))</f>
        <v/>
      </c>
      <c r="BA484" s="14" t="str">
        <f>IF(Point[Size HxB mm]="","",Point[Size HxB mm])</f>
        <v/>
      </c>
      <c r="BB484" s="14" t="str">
        <f>IF(Point[Height m]="","",Point[Height m])</f>
        <v/>
      </c>
      <c r="BC484" s="14" t="str">
        <f>IF(Point[Asset Group]="","",VLOOKUP(Point[Post Material],material_master,2,FALSE))</f>
        <v/>
      </c>
      <c r="BD484" s="14" t="str">
        <f>IF(Point[Asset Group]="","",VLOOKUP(Point[Post Number],number,2,FALSE))</f>
        <v/>
      </c>
      <c r="BE484" s="14" t="str">
        <f>IF(Point[Asset Group]="","",VLOOKUP(Point[Structure SubType],subdom_master_gdb,2,FALSE))</f>
        <v/>
      </c>
      <c r="BF484" s="14" t="str">
        <f>IF(Point[Area m2]="","",Point[Area m2])</f>
        <v/>
      </c>
      <c r="BG484" s="14" t="str">
        <f>IF(Point[Length m]="","",Point[Length m])</f>
        <v/>
      </c>
      <c r="BH484" s="14" t="str">
        <f>IF(Point[Width m]="","",Point[Width m])</f>
        <v/>
      </c>
      <c r="BI484" s="14" t="str">
        <f>IF(Point[Diameter m]="","",Point[Diameter m])</f>
        <v/>
      </c>
      <c r="BJ484" s="14" t="str">
        <f>IF(Point[Asset Group]="","",VLOOKUP(Point[Number of Pipes],number,2,FALSE))</f>
        <v/>
      </c>
      <c r="BK484" s="14" t="str">
        <f>IF(Point[Asset Group]="","",VLOOKUP(Point[Combined Name],2,FALSE))</f>
        <v/>
      </c>
      <c r="BL484" s="14" t="str">
        <f>IF(Point[Asset Group]="","",VLOOKUP(Point[Size Class],size_class,2,FALSE))</f>
        <v/>
      </c>
      <c r="BM484" s="14" t="str">
        <f>IF(Point[Asset Group]="","",VLOOKUP(Point[Age Class],age_class,2,FALSE))</f>
        <v/>
      </c>
      <c r="BN484" s="14" t="str">
        <f>IF(Point[Girth (cm)]="","",Point[Girth (cm)])</f>
        <v/>
      </c>
      <c r="BO484" s="14" t="str">
        <f>IF(Point[Crown Radius (m)]="","",Point[Crown Radius (m)])</f>
        <v/>
      </c>
      <c r="BP484" s="14" t="str">
        <f>IF(Point[Asset Group]="","",VLOOKUP(Point[Rooting Environment],root_enviro,2,FALSE))</f>
        <v/>
      </c>
      <c r="BQ484" s="14" t="str">
        <f>IF(Point[Asset Group]="","",VLOOKUP(Point[Tree Surround],tree_surround,2,FALSE))</f>
        <v/>
      </c>
      <c r="BR484" s="14" t="str">
        <f>IF(Point[Asset Group]="","",VLOOKUP(Point[Tree Grill],yes_no,2,FALSE))</f>
        <v/>
      </c>
      <c r="BS484" s="14" t="str">
        <f>IF(Point[Asset Group]="","",VLOOKUP(Point[Tree Location],tree_location,2,FALSE))</f>
        <v/>
      </c>
    </row>
    <row r="485" spans="1:71" s="3" customFormat="1" x14ac:dyDescent="0.2">
      <c r="A485" s="3" t="str">
        <f>IF(Point[DWG File Name]="","",Point[DWG File Name])</f>
        <v/>
      </c>
      <c r="B485" s="3" t="str">
        <f>IF(Point[DWG Layer Name]="","",Point[DWG Layer Name])</f>
        <v/>
      </c>
      <c r="C485" s="3" t="str">
        <f>IF(Point[DWG Handle]="","",Point[DWG Handle])</f>
        <v/>
      </c>
      <c r="D485" s="58" t="str">
        <f>IF(Point[X]="","",Point[X])</f>
        <v/>
      </c>
      <c r="E485" s="58" t="str">
        <f>IF(Point[Y]="","",Point[Y])</f>
        <v/>
      </c>
      <c r="F485" s="3" t="str">
        <f>IF(Point[Replacement Asset]="","",Point[Replacement Asset])</f>
        <v/>
      </c>
      <c r="G485" s="3" t="str">
        <f>IF(Point[Asset ID]="","",UPPER(Point[Asset ID]))</f>
        <v/>
      </c>
      <c r="H485" s="3" t="str">
        <f>IF(Point[Asset Group]="","",VLOOKUP(Point[Asset Group],asset_grp_pt,4,FALSE))</f>
        <v/>
      </c>
      <c r="I485" s="3" t="str">
        <f>IF(Point[Asset Group]="","",VLOOKUP(Point[Asset Group],asset_grp_pt,2,FALSE))</f>
        <v/>
      </c>
      <c r="J485" s="3" t="str">
        <f>IF(Point[Asset Group]="","",VLOOKUP(Point[Asset Group],asset_grp_pt,3,FALSE))</f>
        <v/>
      </c>
      <c r="K485" s="3" t="str">
        <f>IF(Point[Asset Group]="","",VLOOKUP(Point[Asset Type],type_master_list,2,FALSE))</f>
        <v/>
      </c>
      <c r="L485" s="3" t="str">
        <f>IF(Point[Asset Name]="","",PROPER(Point[Asset Name]))</f>
        <v/>
      </c>
      <c r="M485" s="11" t="str">
        <f>IF(Point[Install Date]="","",Point[Install Date])</f>
        <v/>
      </c>
      <c r="N485" s="11" t="str">
        <f>IF(Point[Note]="","",PROPER(Point[Note]))</f>
        <v/>
      </c>
      <c r="O485" s="11" t="str">
        <f>IF(Point[Resource Consent Number]="","",UPPER(Point[Resource Consent Number]))</f>
        <v/>
      </c>
      <c r="P485" s="53" t="str">
        <f>IF(Point[Asset Unit Cost]="","",Point[Asset Unit Cost])</f>
        <v/>
      </c>
      <c r="Q485" s="11" t="str">
        <f>IF(Point[Added By]="","",UPPER(Point[Added By]))</f>
        <v/>
      </c>
      <c r="R485" s="11" t="str">
        <f>IF(Point[Added Date]="","",Point[Added Date])</f>
        <v/>
      </c>
      <c r="S485" s="14" t="str">
        <f>IF(Point[Z COORD]="","",Point[Z COORD])</f>
        <v/>
      </c>
      <c r="T485" s="14" t="str">
        <f>IF(Point[Asset Description]="","",PROPER(Point[Asset Description]))</f>
        <v/>
      </c>
      <c r="U485" s="14" t="str">
        <f>IF(Point[[Artist ]]="","",PROPER(Point[[Artist ]]))</f>
        <v/>
      </c>
      <c r="V485" s="14" t="str">
        <f>IF(Point[Material Notes]="","",PROPER(Point[Material Notes]))</f>
        <v/>
      </c>
      <c r="W485" s="14" t="str">
        <f>IF(Point[Dimension Notes]="","",Point[Dimension Notes])</f>
        <v/>
      </c>
      <c r="X485" s="14" t="str">
        <f>IF(Point[List]="","",VLOOKUP(Point[Burner Number],number,2,FALSE))</f>
        <v/>
      </c>
      <c r="Y485" s="14" t="str">
        <f>IF(Point[List]="","",VLOOKUP(Point[Fuel],bbq_fuel,2,FALSE))</f>
        <v/>
      </c>
      <c r="Z485" s="14" t="str">
        <f>IF(Point[List]="","",VLOOKUP(Point[Cabinet Material],bbq_material,2,FALSE))</f>
        <v/>
      </c>
      <c r="AA485" s="14" t="str">
        <f>IF(Point[Asset Group]="","",VLOOKUP(Point[Manufacturer],manufacturer,2,FALSE))</f>
        <v/>
      </c>
      <c r="AB485" s="14" t="str">
        <f>IF(Point[Uinsex WC]="","",Point[Uinsex WC])</f>
        <v/>
      </c>
      <c r="AC485" s="14" t="str">
        <f>IF(Point[Female WC]="","",Point[Female WC])</f>
        <v/>
      </c>
      <c r="AD485" s="14" t="str">
        <f>IF(Point[Male WC]="","",Point[Male WC])</f>
        <v/>
      </c>
      <c r="AE485" s="14" t="str">
        <f>IF(Point[Urinal]="","",Point[Urinal])</f>
        <v/>
      </c>
      <c r="AF485" s="14" t="str">
        <f>IF(Point[Disabled Unisex]="","",Point[Disabled Unisex])</f>
        <v/>
      </c>
      <c r="AG485" s="14" t="str">
        <f>IF(Point[Disabled Female]="","",Point[Disabled Female])</f>
        <v/>
      </c>
      <c r="AH485" s="14" t="str">
        <f>IF(Point[Disabled Male]="","",Point[Disabled Male])</f>
        <v/>
      </c>
      <c r="AI485" s="14" t="str">
        <f>IF(Point[Asset Group]="","",VLOOKUP(Point[Handrail],yes_no,2,FALSE))</f>
        <v/>
      </c>
      <c r="AJ485" s="14" t="str">
        <f>IF(Point[Asset Group]="","",VLOOKUP(Point[Baby Changing],yes_no,2,FALSE))</f>
        <v/>
      </c>
      <c r="AK485" s="14" t="str">
        <f>IF(Point[Asset Group]="","",VLOOKUP(Point[Service Room],yes_no,2,FALSE))</f>
        <v/>
      </c>
      <c r="AL485" s="14" t="str">
        <f>IF(Point[Asset Group]="","",VLOOKUP(Point[Service Tap],service_tap,2,FALSE))</f>
        <v/>
      </c>
      <c r="AM485" s="14" t="str">
        <f>IF(Point[Asset Group]="","",VLOOKUP(Point[Heating Type],wc_heating,2,FALSE))</f>
        <v/>
      </c>
      <c r="AN485" s="14" t="str">
        <f>IF(Point[Asset Group]="","",VLOOKUP(Point[Power Supply],power_supply,2,FALSE))</f>
        <v/>
      </c>
      <c r="AO485" s="14" t="str">
        <f>IF(Point[Asset Group]="","",VLOOKUP(Point[Waste Water],waste_water,2,FALSE))</f>
        <v/>
      </c>
      <c r="AP485" s="14" t="str">
        <f>IF(Point[Asset Group]="","",VLOOKUP(Point[Furniture SubType],subdom_master_gdb,2,FALSE))</f>
        <v/>
      </c>
      <c r="AQ485" s="14" t="str">
        <f>IF(Point[Asset Group]="","",VLOOKUP(Point[Concrete Pad],yes_no,2,FALSE))</f>
        <v/>
      </c>
      <c r="AR485" s="14" t="str">
        <f>IF(Point[Asset Group]="","",VLOOKUP(Point[Material],material_master,2,FALSE))</f>
        <v/>
      </c>
      <c r="AS485" s="14" t="str">
        <f>IF(Point[Asset Group]="","",VLOOKUP(Point[Plumbing],irrigation_plumbing,2,FALSE))</f>
        <v/>
      </c>
      <c r="AT485" s="14" t="str">
        <f>IF(Point[Asset Group]="","",VLOOKUP(Point[Sprinklers],irrigation_sprinklers,2,FALSE))</f>
        <v/>
      </c>
      <c r="AU485" s="14" t="str">
        <f>IF(Point[Asset Group]="","",VLOOKUP(Point[System],irrigation_system,2,FALSE))</f>
        <v/>
      </c>
      <c r="AV485" s="14" t="str">
        <f>IF(Point[Asset Group]="","",VLOOKUP(Point[Status],irrigation_status,2,FALSE))</f>
        <v/>
      </c>
      <c r="AW485" s="11" t="str">
        <f>IF(Point[Date of manufacture]="","",Point[Date of manufacture])</f>
        <v/>
      </c>
      <c r="AX485" s="14" t="str">
        <f>IF(Point[Asset Group]="","",VLOOKUP(Point[Sign Purpose],sign_purpose,2,FALSE))</f>
        <v/>
      </c>
      <c r="AY485" s="14" t="str">
        <f>IF(Point[Asset Group]="","",VLOOKUP(Point[Sign Material],material_master,2,FALSE))</f>
        <v/>
      </c>
      <c r="AZ485" s="14" t="str">
        <f>IF(Point[Asset Group]="","",VLOOKUP(Point[Affixed To],sign_affix,2,FALSE))</f>
        <v/>
      </c>
      <c r="BA485" s="14" t="str">
        <f>IF(Point[Size HxB mm]="","",Point[Size HxB mm])</f>
        <v/>
      </c>
      <c r="BB485" s="14" t="str">
        <f>IF(Point[Height m]="","",Point[Height m])</f>
        <v/>
      </c>
      <c r="BC485" s="14" t="str">
        <f>IF(Point[Asset Group]="","",VLOOKUP(Point[Post Material],material_master,2,FALSE))</f>
        <v/>
      </c>
      <c r="BD485" s="14" t="str">
        <f>IF(Point[Asset Group]="","",VLOOKUP(Point[Post Number],number,2,FALSE))</f>
        <v/>
      </c>
      <c r="BE485" s="14" t="str">
        <f>IF(Point[Asset Group]="","",VLOOKUP(Point[Structure SubType],subdom_master_gdb,2,FALSE))</f>
        <v/>
      </c>
      <c r="BF485" s="14" t="str">
        <f>IF(Point[Area m2]="","",Point[Area m2])</f>
        <v/>
      </c>
      <c r="BG485" s="14" t="str">
        <f>IF(Point[Length m]="","",Point[Length m])</f>
        <v/>
      </c>
      <c r="BH485" s="14" t="str">
        <f>IF(Point[Width m]="","",Point[Width m])</f>
        <v/>
      </c>
      <c r="BI485" s="14" t="str">
        <f>IF(Point[Diameter m]="","",Point[Diameter m])</f>
        <v/>
      </c>
      <c r="BJ485" s="14" t="str">
        <f>IF(Point[Asset Group]="","",VLOOKUP(Point[Number of Pipes],number,2,FALSE))</f>
        <v/>
      </c>
      <c r="BK485" s="14" t="str">
        <f>IF(Point[Asset Group]="","",VLOOKUP(Point[Combined Name],2,FALSE))</f>
        <v/>
      </c>
      <c r="BL485" s="14" t="str">
        <f>IF(Point[Asset Group]="","",VLOOKUP(Point[Size Class],size_class,2,FALSE))</f>
        <v/>
      </c>
      <c r="BM485" s="14" t="str">
        <f>IF(Point[Asset Group]="","",VLOOKUP(Point[Age Class],age_class,2,FALSE))</f>
        <v/>
      </c>
      <c r="BN485" s="14" t="str">
        <f>IF(Point[Girth (cm)]="","",Point[Girth (cm)])</f>
        <v/>
      </c>
      <c r="BO485" s="14" t="str">
        <f>IF(Point[Crown Radius (m)]="","",Point[Crown Radius (m)])</f>
        <v/>
      </c>
      <c r="BP485" s="14" t="str">
        <f>IF(Point[Asset Group]="","",VLOOKUP(Point[Rooting Environment],root_enviro,2,FALSE))</f>
        <v/>
      </c>
      <c r="BQ485" s="14" t="str">
        <f>IF(Point[Asset Group]="","",VLOOKUP(Point[Tree Surround],tree_surround,2,FALSE))</f>
        <v/>
      </c>
      <c r="BR485" s="14" t="str">
        <f>IF(Point[Asset Group]="","",VLOOKUP(Point[Tree Grill],yes_no,2,FALSE))</f>
        <v/>
      </c>
      <c r="BS485" s="14" t="str">
        <f>IF(Point[Asset Group]="","",VLOOKUP(Point[Tree Location],tree_location,2,FALSE))</f>
        <v/>
      </c>
    </row>
    <row r="486" spans="1:71" s="3" customFormat="1" x14ac:dyDescent="0.2">
      <c r="A486" s="3" t="str">
        <f>IF(Point[DWG File Name]="","",Point[DWG File Name])</f>
        <v/>
      </c>
      <c r="B486" s="3" t="str">
        <f>IF(Point[DWG Layer Name]="","",Point[DWG Layer Name])</f>
        <v/>
      </c>
      <c r="C486" s="3" t="str">
        <f>IF(Point[DWG Handle]="","",Point[DWG Handle])</f>
        <v/>
      </c>
      <c r="D486" s="58" t="str">
        <f>IF(Point[X]="","",Point[X])</f>
        <v/>
      </c>
      <c r="E486" s="58" t="str">
        <f>IF(Point[Y]="","",Point[Y])</f>
        <v/>
      </c>
      <c r="F486" s="3" t="str">
        <f>IF(Point[Replacement Asset]="","",Point[Replacement Asset])</f>
        <v/>
      </c>
      <c r="G486" s="3" t="str">
        <f>IF(Point[Asset ID]="","",UPPER(Point[Asset ID]))</f>
        <v/>
      </c>
      <c r="H486" s="3" t="str">
        <f>IF(Point[Asset Group]="","",VLOOKUP(Point[Asset Group],asset_grp_pt,4,FALSE))</f>
        <v/>
      </c>
      <c r="I486" s="3" t="str">
        <f>IF(Point[Asset Group]="","",VLOOKUP(Point[Asset Group],asset_grp_pt,2,FALSE))</f>
        <v/>
      </c>
      <c r="J486" s="3" t="str">
        <f>IF(Point[Asset Group]="","",VLOOKUP(Point[Asset Group],asset_grp_pt,3,FALSE))</f>
        <v/>
      </c>
      <c r="K486" s="3" t="str">
        <f>IF(Point[Asset Group]="","",VLOOKUP(Point[Asset Type],type_master_list,2,FALSE))</f>
        <v/>
      </c>
      <c r="L486" s="3" t="str">
        <f>IF(Point[Asset Name]="","",PROPER(Point[Asset Name]))</f>
        <v/>
      </c>
      <c r="M486" s="11" t="str">
        <f>IF(Point[Install Date]="","",Point[Install Date])</f>
        <v/>
      </c>
      <c r="N486" s="11" t="str">
        <f>IF(Point[Note]="","",PROPER(Point[Note]))</f>
        <v/>
      </c>
      <c r="O486" s="11" t="str">
        <f>IF(Point[Resource Consent Number]="","",UPPER(Point[Resource Consent Number]))</f>
        <v/>
      </c>
      <c r="P486" s="53" t="str">
        <f>IF(Point[Asset Unit Cost]="","",Point[Asset Unit Cost])</f>
        <v/>
      </c>
      <c r="Q486" s="11" t="str">
        <f>IF(Point[Added By]="","",UPPER(Point[Added By]))</f>
        <v/>
      </c>
      <c r="R486" s="11" t="str">
        <f>IF(Point[Added Date]="","",Point[Added Date])</f>
        <v/>
      </c>
      <c r="S486" s="14" t="str">
        <f>IF(Point[Z COORD]="","",Point[Z COORD])</f>
        <v/>
      </c>
      <c r="T486" s="14" t="str">
        <f>IF(Point[Asset Description]="","",PROPER(Point[Asset Description]))</f>
        <v/>
      </c>
      <c r="U486" s="14" t="str">
        <f>IF(Point[[Artist ]]="","",PROPER(Point[[Artist ]]))</f>
        <v/>
      </c>
      <c r="V486" s="14" t="str">
        <f>IF(Point[Material Notes]="","",PROPER(Point[Material Notes]))</f>
        <v/>
      </c>
      <c r="W486" s="14" t="str">
        <f>IF(Point[Dimension Notes]="","",Point[Dimension Notes])</f>
        <v/>
      </c>
      <c r="X486" s="14" t="str">
        <f>IF(Point[List]="","",VLOOKUP(Point[Burner Number],number,2,FALSE))</f>
        <v/>
      </c>
      <c r="Y486" s="14" t="str">
        <f>IF(Point[List]="","",VLOOKUP(Point[Fuel],bbq_fuel,2,FALSE))</f>
        <v/>
      </c>
      <c r="Z486" s="14" t="str">
        <f>IF(Point[List]="","",VLOOKUP(Point[Cabinet Material],bbq_material,2,FALSE))</f>
        <v/>
      </c>
      <c r="AA486" s="14" t="str">
        <f>IF(Point[Asset Group]="","",VLOOKUP(Point[Manufacturer],manufacturer,2,FALSE))</f>
        <v/>
      </c>
      <c r="AB486" s="14" t="str">
        <f>IF(Point[Uinsex WC]="","",Point[Uinsex WC])</f>
        <v/>
      </c>
      <c r="AC486" s="14" t="str">
        <f>IF(Point[Female WC]="","",Point[Female WC])</f>
        <v/>
      </c>
      <c r="AD486" s="14" t="str">
        <f>IF(Point[Male WC]="","",Point[Male WC])</f>
        <v/>
      </c>
      <c r="AE486" s="14" t="str">
        <f>IF(Point[Urinal]="","",Point[Urinal])</f>
        <v/>
      </c>
      <c r="AF486" s="14" t="str">
        <f>IF(Point[Disabled Unisex]="","",Point[Disabled Unisex])</f>
        <v/>
      </c>
      <c r="AG486" s="14" t="str">
        <f>IF(Point[Disabled Female]="","",Point[Disabled Female])</f>
        <v/>
      </c>
      <c r="AH486" s="14" t="str">
        <f>IF(Point[Disabled Male]="","",Point[Disabled Male])</f>
        <v/>
      </c>
      <c r="AI486" s="14" t="str">
        <f>IF(Point[Asset Group]="","",VLOOKUP(Point[Handrail],yes_no,2,FALSE))</f>
        <v/>
      </c>
      <c r="AJ486" s="14" t="str">
        <f>IF(Point[Asset Group]="","",VLOOKUP(Point[Baby Changing],yes_no,2,FALSE))</f>
        <v/>
      </c>
      <c r="AK486" s="14" t="str">
        <f>IF(Point[Asset Group]="","",VLOOKUP(Point[Service Room],yes_no,2,FALSE))</f>
        <v/>
      </c>
      <c r="AL486" s="14" t="str">
        <f>IF(Point[Asset Group]="","",VLOOKUP(Point[Service Tap],service_tap,2,FALSE))</f>
        <v/>
      </c>
      <c r="AM486" s="14" t="str">
        <f>IF(Point[Asset Group]="","",VLOOKUP(Point[Heating Type],wc_heating,2,FALSE))</f>
        <v/>
      </c>
      <c r="AN486" s="14" t="str">
        <f>IF(Point[Asset Group]="","",VLOOKUP(Point[Power Supply],power_supply,2,FALSE))</f>
        <v/>
      </c>
      <c r="AO486" s="14" t="str">
        <f>IF(Point[Asset Group]="","",VLOOKUP(Point[Waste Water],waste_water,2,FALSE))</f>
        <v/>
      </c>
      <c r="AP486" s="14" t="str">
        <f>IF(Point[Asset Group]="","",VLOOKUP(Point[Furniture SubType],subdom_master_gdb,2,FALSE))</f>
        <v/>
      </c>
      <c r="AQ486" s="14" t="str">
        <f>IF(Point[Asset Group]="","",VLOOKUP(Point[Concrete Pad],yes_no,2,FALSE))</f>
        <v/>
      </c>
      <c r="AR486" s="14" t="str">
        <f>IF(Point[Asset Group]="","",VLOOKUP(Point[Material],material_master,2,FALSE))</f>
        <v/>
      </c>
      <c r="AS486" s="14" t="str">
        <f>IF(Point[Asset Group]="","",VLOOKUP(Point[Plumbing],irrigation_plumbing,2,FALSE))</f>
        <v/>
      </c>
      <c r="AT486" s="14" t="str">
        <f>IF(Point[Asset Group]="","",VLOOKUP(Point[Sprinklers],irrigation_sprinklers,2,FALSE))</f>
        <v/>
      </c>
      <c r="AU486" s="14" t="str">
        <f>IF(Point[Asset Group]="","",VLOOKUP(Point[System],irrigation_system,2,FALSE))</f>
        <v/>
      </c>
      <c r="AV486" s="14" t="str">
        <f>IF(Point[Asset Group]="","",VLOOKUP(Point[Status],irrigation_status,2,FALSE))</f>
        <v/>
      </c>
      <c r="AW486" s="11" t="str">
        <f>IF(Point[Date of manufacture]="","",Point[Date of manufacture])</f>
        <v/>
      </c>
      <c r="AX486" s="14" t="str">
        <f>IF(Point[Asset Group]="","",VLOOKUP(Point[Sign Purpose],sign_purpose,2,FALSE))</f>
        <v/>
      </c>
      <c r="AY486" s="14" t="str">
        <f>IF(Point[Asset Group]="","",VLOOKUP(Point[Sign Material],material_master,2,FALSE))</f>
        <v/>
      </c>
      <c r="AZ486" s="14" t="str">
        <f>IF(Point[Asset Group]="","",VLOOKUP(Point[Affixed To],sign_affix,2,FALSE))</f>
        <v/>
      </c>
      <c r="BA486" s="14" t="str">
        <f>IF(Point[Size HxB mm]="","",Point[Size HxB mm])</f>
        <v/>
      </c>
      <c r="BB486" s="14" t="str">
        <f>IF(Point[Height m]="","",Point[Height m])</f>
        <v/>
      </c>
      <c r="BC486" s="14" t="str">
        <f>IF(Point[Asset Group]="","",VLOOKUP(Point[Post Material],material_master,2,FALSE))</f>
        <v/>
      </c>
      <c r="BD486" s="14" t="str">
        <f>IF(Point[Asset Group]="","",VLOOKUP(Point[Post Number],number,2,FALSE))</f>
        <v/>
      </c>
      <c r="BE486" s="14" t="str">
        <f>IF(Point[Asset Group]="","",VLOOKUP(Point[Structure SubType],subdom_master_gdb,2,FALSE))</f>
        <v/>
      </c>
      <c r="BF486" s="14" t="str">
        <f>IF(Point[Area m2]="","",Point[Area m2])</f>
        <v/>
      </c>
      <c r="BG486" s="14" t="str">
        <f>IF(Point[Length m]="","",Point[Length m])</f>
        <v/>
      </c>
      <c r="BH486" s="14" t="str">
        <f>IF(Point[Width m]="","",Point[Width m])</f>
        <v/>
      </c>
      <c r="BI486" s="14" t="str">
        <f>IF(Point[Diameter m]="","",Point[Diameter m])</f>
        <v/>
      </c>
      <c r="BJ486" s="14" t="str">
        <f>IF(Point[Asset Group]="","",VLOOKUP(Point[Number of Pipes],number,2,FALSE))</f>
        <v/>
      </c>
      <c r="BK486" s="14" t="str">
        <f>IF(Point[Asset Group]="","",VLOOKUP(Point[Combined Name],2,FALSE))</f>
        <v/>
      </c>
      <c r="BL486" s="14" t="str">
        <f>IF(Point[Asset Group]="","",VLOOKUP(Point[Size Class],size_class,2,FALSE))</f>
        <v/>
      </c>
      <c r="BM486" s="14" t="str">
        <f>IF(Point[Asset Group]="","",VLOOKUP(Point[Age Class],age_class,2,FALSE))</f>
        <v/>
      </c>
      <c r="BN486" s="14" t="str">
        <f>IF(Point[Girth (cm)]="","",Point[Girth (cm)])</f>
        <v/>
      </c>
      <c r="BO486" s="14" t="str">
        <f>IF(Point[Crown Radius (m)]="","",Point[Crown Radius (m)])</f>
        <v/>
      </c>
      <c r="BP486" s="14" t="str">
        <f>IF(Point[Asset Group]="","",VLOOKUP(Point[Rooting Environment],root_enviro,2,FALSE))</f>
        <v/>
      </c>
      <c r="BQ486" s="14" t="str">
        <f>IF(Point[Asset Group]="","",VLOOKUP(Point[Tree Surround],tree_surround,2,FALSE))</f>
        <v/>
      </c>
      <c r="BR486" s="14" t="str">
        <f>IF(Point[Asset Group]="","",VLOOKUP(Point[Tree Grill],yes_no,2,FALSE))</f>
        <v/>
      </c>
      <c r="BS486" s="14" t="str">
        <f>IF(Point[Asset Group]="","",VLOOKUP(Point[Tree Location],tree_location,2,FALSE))</f>
        <v/>
      </c>
    </row>
    <row r="487" spans="1:71" s="3" customFormat="1" x14ac:dyDescent="0.2">
      <c r="A487" s="3" t="str">
        <f>IF(Point[DWG File Name]="","",Point[DWG File Name])</f>
        <v/>
      </c>
      <c r="B487" s="3" t="str">
        <f>IF(Point[DWG Layer Name]="","",Point[DWG Layer Name])</f>
        <v/>
      </c>
      <c r="C487" s="3" t="str">
        <f>IF(Point[DWG Handle]="","",Point[DWG Handle])</f>
        <v/>
      </c>
      <c r="D487" s="58" t="str">
        <f>IF(Point[X]="","",Point[X])</f>
        <v/>
      </c>
      <c r="E487" s="58" t="str">
        <f>IF(Point[Y]="","",Point[Y])</f>
        <v/>
      </c>
      <c r="F487" s="3" t="str">
        <f>IF(Point[Replacement Asset]="","",Point[Replacement Asset])</f>
        <v/>
      </c>
      <c r="G487" s="3" t="str">
        <f>IF(Point[Asset ID]="","",UPPER(Point[Asset ID]))</f>
        <v/>
      </c>
      <c r="H487" s="3" t="str">
        <f>IF(Point[Asset Group]="","",VLOOKUP(Point[Asset Group],asset_grp_pt,4,FALSE))</f>
        <v/>
      </c>
      <c r="I487" s="3" t="str">
        <f>IF(Point[Asset Group]="","",VLOOKUP(Point[Asset Group],asset_grp_pt,2,FALSE))</f>
        <v/>
      </c>
      <c r="J487" s="3" t="str">
        <f>IF(Point[Asset Group]="","",VLOOKUP(Point[Asset Group],asset_grp_pt,3,FALSE))</f>
        <v/>
      </c>
      <c r="K487" s="3" t="str">
        <f>IF(Point[Asset Group]="","",VLOOKUP(Point[Asset Type],type_master_list,2,FALSE))</f>
        <v/>
      </c>
      <c r="L487" s="3" t="str">
        <f>IF(Point[Asset Name]="","",PROPER(Point[Asset Name]))</f>
        <v/>
      </c>
      <c r="M487" s="11" t="str">
        <f>IF(Point[Install Date]="","",Point[Install Date])</f>
        <v/>
      </c>
      <c r="N487" s="11" t="str">
        <f>IF(Point[Note]="","",PROPER(Point[Note]))</f>
        <v/>
      </c>
      <c r="O487" s="11" t="str">
        <f>IF(Point[Resource Consent Number]="","",UPPER(Point[Resource Consent Number]))</f>
        <v/>
      </c>
      <c r="P487" s="53" t="str">
        <f>IF(Point[Asset Unit Cost]="","",Point[Asset Unit Cost])</f>
        <v/>
      </c>
      <c r="Q487" s="11" t="str">
        <f>IF(Point[Added By]="","",UPPER(Point[Added By]))</f>
        <v/>
      </c>
      <c r="R487" s="11" t="str">
        <f>IF(Point[Added Date]="","",Point[Added Date])</f>
        <v/>
      </c>
      <c r="S487" s="14" t="str">
        <f>IF(Point[Z COORD]="","",Point[Z COORD])</f>
        <v/>
      </c>
      <c r="T487" s="14" t="str">
        <f>IF(Point[Asset Description]="","",PROPER(Point[Asset Description]))</f>
        <v/>
      </c>
      <c r="U487" s="14" t="str">
        <f>IF(Point[[Artist ]]="","",PROPER(Point[[Artist ]]))</f>
        <v/>
      </c>
      <c r="V487" s="14" t="str">
        <f>IF(Point[Material Notes]="","",PROPER(Point[Material Notes]))</f>
        <v/>
      </c>
      <c r="W487" s="14" t="str">
        <f>IF(Point[Dimension Notes]="","",Point[Dimension Notes])</f>
        <v/>
      </c>
      <c r="X487" s="14" t="str">
        <f>IF(Point[List]="","",VLOOKUP(Point[Burner Number],number,2,FALSE))</f>
        <v/>
      </c>
      <c r="Y487" s="14" t="str">
        <f>IF(Point[List]="","",VLOOKUP(Point[Fuel],bbq_fuel,2,FALSE))</f>
        <v/>
      </c>
      <c r="Z487" s="14" t="str">
        <f>IF(Point[List]="","",VLOOKUP(Point[Cabinet Material],bbq_material,2,FALSE))</f>
        <v/>
      </c>
      <c r="AA487" s="14" t="str">
        <f>IF(Point[Asset Group]="","",VLOOKUP(Point[Manufacturer],manufacturer,2,FALSE))</f>
        <v/>
      </c>
      <c r="AB487" s="14" t="str">
        <f>IF(Point[Uinsex WC]="","",Point[Uinsex WC])</f>
        <v/>
      </c>
      <c r="AC487" s="14" t="str">
        <f>IF(Point[Female WC]="","",Point[Female WC])</f>
        <v/>
      </c>
      <c r="AD487" s="14" t="str">
        <f>IF(Point[Male WC]="","",Point[Male WC])</f>
        <v/>
      </c>
      <c r="AE487" s="14" t="str">
        <f>IF(Point[Urinal]="","",Point[Urinal])</f>
        <v/>
      </c>
      <c r="AF487" s="14" t="str">
        <f>IF(Point[Disabled Unisex]="","",Point[Disabled Unisex])</f>
        <v/>
      </c>
      <c r="AG487" s="14" t="str">
        <f>IF(Point[Disabled Female]="","",Point[Disabled Female])</f>
        <v/>
      </c>
      <c r="AH487" s="14" t="str">
        <f>IF(Point[Disabled Male]="","",Point[Disabled Male])</f>
        <v/>
      </c>
      <c r="AI487" s="14" t="str">
        <f>IF(Point[Asset Group]="","",VLOOKUP(Point[Handrail],yes_no,2,FALSE))</f>
        <v/>
      </c>
      <c r="AJ487" s="14" t="str">
        <f>IF(Point[Asset Group]="","",VLOOKUP(Point[Baby Changing],yes_no,2,FALSE))</f>
        <v/>
      </c>
      <c r="AK487" s="14" t="str">
        <f>IF(Point[Asset Group]="","",VLOOKUP(Point[Service Room],yes_no,2,FALSE))</f>
        <v/>
      </c>
      <c r="AL487" s="14" t="str">
        <f>IF(Point[Asset Group]="","",VLOOKUP(Point[Service Tap],service_tap,2,FALSE))</f>
        <v/>
      </c>
      <c r="AM487" s="14" t="str">
        <f>IF(Point[Asset Group]="","",VLOOKUP(Point[Heating Type],wc_heating,2,FALSE))</f>
        <v/>
      </c>
      <c r="AN487" s="14" t="str">
        <f>IF(Point[Asset Group]="","",VLOOKUP(Point[Power Supply],power_supply,2,FALSE))</f>
        <v/>
      </c>
      <c r="AO487" s="14" t="str">
        <f>IF(Point[Asset Group]="","",VLOOKUP(Point[Waste Water],waste_water,2,FALSE))</f>
        <v/>
      </c>
      <c r="AP487" s="14" t="str">
        <f>IF(Point[Asset Group]="","",VLOOKUP(Point[Furniture SubType],subdom_master_gdb,2,FALSE))</f>
        <v/>
      </c>
      <c r="AQ487" s="14" t="str">
        <f>IF(Point[Asset Group]="","",VLOOKUP(Point[Concrete Pad],yes_no,2,FALSE))</f>
        <v/>
      </c>
      <c r="AR487" s="14" t="str">
        <f>IF(Point[Asset Group]="","",VLOOKUP(Point[Material],material_master,2,FALSE))</f>
        <v/>
      </c>
      <c r="AS487" s="14" t="str">
        <f>IF(Point[Asset Group]="","",VLOOKUP(Point[Plumbing],irrigation_plumbing,2,FALSE))</f>
        <v/>
      </c>
      <c r="AT487" s="14" t="str">
        <f>IF(Point[Asset Group]="","",VLOOKUP(Point[Sprinklers],irrigation_sprinklers,2,FALSE))</f>
        <v/>
      </c>
      <c r="AU487" s="14" t="str">
        <f>IF(Point[Asset Group]="","",VLOOKUP(Point[System],irrigation_system,2,FALSE))</f>
        <v/>
      </c>
      <c r="AV487" s="14" t="str">
        <f>IF(Point[Asset Group]="","",VLOOKUP(Point[Status],irrigation_status,2,FALSE))</f>
        <v/>
      </c>
      <c r="AW487" s="11" t="str">
        <f>IF(Point[Date of manufacture]="","",Point[Date of manufacture])</f>
        <v/>
      </c>
      <c r="AX487" s="14" t="str">
        <f>IF(Point[Asset Group]="","",VLOOKUP(Point[Sign Purpose],sign_purpose,2,FALSE))</f>
        <v/>
      </c>
      <c r="AY487" s="14" t="str">
        <f>IF(Point[Asset Group]="","",VLOOKUP(Point[Sign Material],material_master,2,FALSE))</f>
        <v/>
      </c>
      <c r="AZ487" s="14" t="str">
        <f>IF(Point[Asset Group]="","",VLOOKUP(Point[Affixed To],sign_affix,2,FALSE))</f>
        <v/>
      </c>
      <c r="BA487" s="14" t="str">
        <f>IF(Point[Size HxB mm]="","",Point[Size HxB mm])</f>
        <v/>
      </c>
      <c r="BB487" s="14" t="str">
        <f>IF(Point[Height m]="","",Point[Height m])</f>
        <v/>
      </c>
      <c r="BC487" s="14" t="str">
        <f>IF(Point[Asset Group]="","",VLOOKUP(Point[Post Material],material_master,2,FALSE))</f>
        <v/>
      </c>
      <c r="BD487" s="14" t="str">
        <f>IF(Point[Asset Group]="","",VLOOKUP(Point[Post Number],number,2,FALSE))</f>
        <v/>
      </c>
      <c r="BE487" s="14" t="str">
        <f>IF(Point[Asset Group]="","",VLOOKUP(Point[Structure SubType],subdom_master_gdb,2,FALSE))</f>
        <v/>
      </c>
      <c r="BF487" s="14" t="str">
        <f>IF(Point[Area m2]="","",Point[Area m2])</f>
        <v/>
      </c>
      <c r="BG487" s="14" t="str">
        <f>IF(Point[Length m]="","",Point[Length m])</f>
        <v/>
      </c>
      <c r="BH487" s="14" t="str">
        <f>IF(Point[Width m]="","",Point[Width m])</f>
        <v/>
      </c>
      <c r="BI487" s="14" t="str">
        <f>IF(Point[Diameter m]="","",Point[Diameter m])</f>
        <v/>
      </c>
      <c r="BJ487" s="14" t="str">
        <f>IF(Point[Asset Group]="","",VLOOKUP(Point[Number of Pipes],number,2,FALSE))</f>
        <v/>
      </c>
      <c r="BK487" s="14" t="str">
        <f>IF(Point[Asset Group]="","",VLOOKUP(Point[Combined Name],2,FALSE))</f>
        <v/>
      </c>
      <c r="BL487" s="14" t="str">
        <f>IF(Point[Asset Group]="","",VLOOKUP(Point[Size Class],size_class,2,FALSE))</f>
        <v/>
      </c>
      <c r="BM487" s="14" t="str">
        <f>IF(Point[Asset Group]="","",VLOOKUP(Point[Age Class],age_class,2,FALSE))</f>
        <v/>
      </c>
      <c r="BN487" s="14" t="str">
        <f>IF(Point[Girth (cm)]="","",Point[Girth (cm)])</f>
        <v/>
      </c>
      <c r="BO487" s="14" t="str">
        <f>IF(Point[Crown Radius (m)]="","",Point[Crown Radius (m)])</f>
        <v/>
      </c>
      <c r="BP487" s="14" t="str">
        <f>IF(Point[Asset Group]="","",VLOOKUP(Point[Rooting Environment],root_enviro,2,FALSE))</f>
        <v/>
      </c>
      <c r="BQ487" s="14" t="str">
        <f>IF(Point[Asset Group]="","",VLOOKUP(Point[Tree Surround],tree_surround,2,FALSE))</f>
        <v/>
      </c>
      <c r="BR487" s="14" t="str">
        <f>IF(Point[Asset Group]="","",VLOOKUP(Point[Tree Grill],yes_no,2,FALSE))</f>
        <v/>
      </c>
      <c r="BS487" s="14" t="str">
        <f>IF(Point[Asset Group]="","",VLOOKUP(Point[Tree Location],tree_location,2,FALSE))</f>
        <v/>
      </c>
    </row>
    <row r="488" spans="1:71" s="3" customFormat="1" x14ac:dyDescent="0.2">
      <c r="A488" s="3" t="str">
        <f>IF(Point[DWG File Name]="","",Point[DWG File Name])</f>
        <v/>
      </c>
      <c r="B488" s="3" t="str">
        <f>IF(Point[DWG Layer Name]="","",Point[DWG Layer Name])</f>
        <v/>
      </c>
      <c r="C488" s="3" t="str">
        <f>IF(Point[DWG Handle]="","",Point[DWG Handle])</f>
        <v/>
      </c>
      <c r="D488" s="58" t="str">
        <f>IF(Point[X]="","",Point[X])</f>
        <v/>
      </c>
      <c r="E488" s="58" t="str">
        <f>IF(Point[Y]="","",Point[Y])</f>
        <v/>
      </c>
      <c r="F488" s="3" t="str">
        <f>IF(Point[Replacement Asset]="","",Point[Replacement Asset])</f>
        <v/>
      </c>
      <c r="G488" s="3" t="str">
        <f>IF(Point[Asset ID]="","",UPPER(Point[Asset ID]))</f>
        <v/>
      </c>
      <c r="H488" s="3" t="str">
        <f>IF(Point[Asset Group]="","",VLOOKUP(Point[Asset Group],asset_grp_pt,4,FALSE))</f>
        <v/>
      </c>
      <c r="I488" s="3" t="str">
        <f>IF(Point[Asset Group]="","",VLOOKUP(Point[Asset Group],asset_grp_pt,2,FALSE))</f>
        <v/>
      </c>
      <c r="J488" s="3" t="str">
        <f>IF(Point[Asset Group]="","",VLOOKUP(Point[Asset Group],asset_grp_pt,3,FALSE))</f>
        <v/>
      </c>
      <c r="K488" s="3" t="str">
        <f>IF(Point[Asset Group]="","",VLOOKUP(Point[Asset Type],type_master_list,2,FALSE))</f>
        <v/>
      </c>
      <c r="L488" s="3" t="str">
        <f>IF(Point[Asset Name]="","",PROPER(Point[Asset Name]))</f>
        <v/>
      </c>
      <c r="M488" s="11" t="str">
        <f>IF(Point[Install Date]="","",Point[Install Date])</f>
        <v/>
      </c>
      <c r="N488" s="11" t="str">
        <f>IF(Point[Note]="","",PROPER(Point[Note]))</f>
        <v/>
      </c>
      <c r="O488" s="11" t="str">
        <f>IF(Point[Resource Consent Number]="","",UPPER(Point[Resource Consent Number]))</f>
        <v/>
      </c>
      <c r="P488" s="53" t="str">
        <f>IF(Point[Asset Unit Cost]="","",Point[Asset Unit Cost])</f>
        <v/>
      </c>
      <c r="Q488" s="11" t="str">
        <f>IF(Point[Added By]="","",UPPER(Point[Added By]))</f>
        <v/>
      </c>
      <c r="R488" s="11" t="str">
        <f>IF(Point[Added Date]="","",Point[Added Date])</f>
        <v/>
      </c>
      <c r="S488" s="14" t="str">
        <f>IF(Point[Z COORD]="","",Point[Z COORD])</f>
        <v/>
      </c>
      <c r="T488" s="14" t="str">
        <f>IF(Point[Asset Description]="","",PROPER(Point[Asset Description]))</f>
        <v/>
      </c>
      <c r="U488" s="14" t="str">
        <f>IF(Point[[Artist ]]="","",PROPER(Point[[Artist ]]))</f>
        <v/>
      </c>
      <c r="V488" s="14" t="str">
        <f>IF(Point[Material Notes]="","",PROPER(Point[Material Notes]))</f>
        <v/>
      </c>
      <c r="W488" s="14" t="str">
        <f>IF(Point[Dimension Notes]="","",Point[Dimension Notes])</f>
        <v/>
      </c>
      <c r="X488" s="14" t="str">
        <f>IF(Point[List]="","",VLOOKUP(Point[Burner Number],number,2,FALSE))</f>
        <v/>
      </c>
      <c r="Y488" s="14" t="str">
        <f>IF(Point[List]="","",VLOOKUP(Point[Fuel],bbq_fuel,2,FALSE))</f>
        <v/>
      </c>
      <c r="Z488" s="14" t="str">
        <f>IF(Point[List]="","",VLOOKUP(Point[Cabinet Material],bbq_material,2,FALSE))</f>
        <v/>
      </c>
      <c r="AA488" s="14" t="str">
        <f>IF(Point[Asset Group]="","",VLOOKUP(Point[Manufacturer],manufacturer,2,FALSE))</f>
        <v/>
      </c>
      <c r="AB488" s="14" t="str">
        <f>IF(Point[Uinsex WC]="","",Point[Uinsex WC])</f>
        <v/>
      </c>
      <c r="AC488" s="14" t="str">
        <f>IF(Point[Female WC]="","",Point[Female WC])</f>
        <v/>
      </c>
      <c r="AD488" s="14" t="str">
        <f>IF(Point[Male WC]="","",Point[Male WC])</f>
        <v/>
      </c>
      <c r="AE488" s="14" t="str">
        <f>IF(Point[Urinal]="","",Point[Urinal])</f>
        <v/>
      </c>
      <c r="AF488" s="14" t="str">
        <f>IF(Point[Disabled Unisex]="","",Point[Disabled Unisex])</f>
        <v/>
      </c>
      <c r="AG488" s="14" t="str">
        <f>IF(Point[Disabled Female]="","",Point[Disabled Female])</f>
        <v/>
      </c>
      <c r="AH488" s="14" t="str">
        <f>IF(Point[Disabled Male]="","",Point[Disabled Male])</f>
        <v/>
      </c>
      <c r="AI488" s="14" t="str">
        <f>IF(Point[Asset Group]="","",VLOOKUP(Point[Handrail],yes_no,2,FALSE))</f>
        <v/>
      </c>
      <c r="AJ488" s="14" t="str">
        <f>IF(Point[Asset Group]="","",VLOOKUP(Point[Baby Changing],yes_no,2,FALSE))</f>
        <v/>
      </c>
      <c r="AK488" s="14" t="str">
        <f>IF(Point[Asset Group]="","",VLOOKUP(Point[Service Room],yes_no,2,FALSE))</f>
        <v/>
      </c>
      <c r="AL488" s="14" t="str">
        <f>IF(Point[Asset Group]="","",VLOOKUP(Point[Service Tap],service_tap,2,FALSE))</f>
        <v/>
      </c>
      <c r="AM488" s="14" t="str">
        <f>IF(Point[Asset Group]="","",VLOOKUP(Point[Heating Type],wc_heating,2,FALSE))</f>
        <v/>
      </c>
      <c r="AN488" s="14" t="str">
        <f>IF(Point[Asset Group]="","",VLOOKUP(Point[Power Supply],power_supply,2,FALSE))</f>
        <v/>
      </c>
      <c r="AO488" s="14" t="str">
        <f>IF(Point[Asset Group]="","",VLOOKUP(Point[Waste Water],waste_water,2,FALSE))</f>
        <v/>
      </c>
      <c r="AP488" s="14" t="str">
        <f>IF(Point[Asset Group]="","",VLOOKUP(Point[Furniture SubType],subdom_master_gdb,2,FALSE))</f>
        <v/>
      </c>
      <c r="AQ488" s="14" t="str">
        <f>IF(Point[Asset Group]="","",VLOOKUP(Point[Concrete Pad],yes_no,2,FALSE))</f>
        <v/>
      </c>
      <c r="AR488" s="14" t="str">
        <f>IF(Point[Asset Group]="","",VLOOKUP(Point[Material],material_master,2,FALSE))</f>
        <v/>
      </c>
      <c r="AS488" s="14" t="str">
        <f>IF(Point[Asset Group]="","",VLOOKUP(Point[Plumbing],irrigation_plumbing,2,FALSE))</f>
        <v/>
      </c>
      <c r="AT488" s="14" t="str">
        <f>IF(Point[Asset Group]="","",VLOOKUP(Point[Sprinklers],irrigation_sprinklers,2,FALSE))</f>
        <v/>
      </c>
      <c r="AU488" s="14" t="str">
        <f>IF(Point[Asset Group]="","",VLOOKUP(Point[System],irrigation_system,2,FALSE))</f>
        <v/>
      </c>
      <c r="AV488" s="14" t="str">
        <f>IF(Point[Asset Group]="","",VLOOKUP(Point[Status],irrigation_status,2,FALSE))</f>
        <v/>
      </c>
      <c r="AW488" s="11" t="str">
        <f>IF(Point[Date of manufacture]="","",Point[Date of manufacture])</f>
        <v/>
      </c>
      <c r="AX488" s="14" t="str">
        <f>IF(Point[Asset Group]="","",VLOOKUP(Point[Sign Purpose],sign_purpose,2,FALSE))</f>
        <v/>
      </c>
      <c r="AY488" s="14" t="str">
        <f>IF(Point[Asset Group]="","",VLOOKUP(Point[Sign Material],material_master,2,FALSE))</f>
        <v/>
      </c>
      <c r="AZ488" s="14" t="str">
        <f>IF(Point[Asset Group]="","",VLOOKUP(Point[Affixed To],sign_affix,2,FALSE))</f>
        <v/>
      </c>
      <c r="BA488" s="14" t="str">
        <f>IF(Point[Size HxB mm]="","",Point[Size HxB mm])</f>
        <v/>
      </c>
      <c r="BB488" s="14" t="str">
        <f>IF(Point[Height m]="","",Point[Height m])</f>
        <v/>
      </c>
      <c r="BC488" s="14" t="str">
        <f>IF(Point[Asset Group]="","",VLOOKUP(Point[Post Material],material_master,2,FALSE))</f>
        <v/>
      </c>
      <c r="BD488" s="14" t="str">
        <f>IF(Point[Asset Group]="","",VLOOKUP(Point[Post Number],number,2,FALSE))</f>
        <v/>
      </c>
      <c r="BE488" s="14" t="str">
        <f>IF(Point[Asset Group]="","",VLOOKUP(Point[Structure SubType],subdom_master_gdb,2,FALSE))</f>
        <v/>
      </c>
      <c r="BF488" s="14" t="str">
        <f>IF(Point[Area m2]="","",Point[Area m2])</f>
        <v/>
      </c>
      <c r="BG488" s="14" t="str">
        <f>IF(Point[Length m]="","",Point[Length m])</f>
        <v/>
      </c>
      <c r="BH488" s="14" t="str">
        <f>IF(Point[Width m]="","",Point[Width m])</f>
        <v/>
      </c>
      <c r="BI488" s="14" t="str">
        <f>IF(Point[Diameter m]="","",Point[Diameter m])</f>
        <v/>
      </c>
      <c r="BJ488" s="14" t="str">
        <f>IF(Point[Asset Group]="","",VLOOKUP(Point[Number of Pipes],number,2,FALSE))</f>
        <v/>
      </c>
      <c r="BK488" s="14" t="str">
        <f>IF(Point[Asset Group]="","",VLOOKUP(Point[Combined Name],2,FALSE))</f>
        <v/>
      </c>
      <c r="BL488" s="14" t="str">
        <f>IF(Point[Asset Group]="","",VLOOKUP(Point[Size Class],size_class,2,FALSE))</f>
        <v/>
      </c>
      <c r="BM488" s="14" t="str">
        <f>IF(Point[Asset Group]="","",VLOOKUP(Point[Age Class],age_class,2,FALSE))</f>
        <v/>
      </c>
      <c r="BN488" s="14" t="str">
        <f>IF(Point[Girth (cm)]="","",Point[Girth (cm)])</f>
        <v/>
      </c>
      <c r="BO488" s="14" t="str">
        <f>IF(Point[Crown Radius (m)]="","",Point[Crown Radius (m)])</f>
        <v/>
      </c>
      <c r="BP488" s="14" t="str">
        <f>IF(Point[Asset Group]="","",VLOOKUP(Point[Rooting Environment],root_enviro,2,FALSE))</f>
        <v/>
      </c>
      <c r="BQ488" s="14" t="str">
        <f>IF(Point[Asset Group]="","",VLOOKUP(Point[Tree Surround],tree_surround,2,FALSE))</f>
        <v/>
      </c>
      <c r="BR488" s="14" t="str">
        <f>IF(Point[Asset Group]="","",VLOOKUP(Point[Tree Grill],yes_no,2,FALSE))</f>
        <v/>
      </c>
      <c r="BS488" s="14" t="str">
        <f>IF(Point[Asset Group]="","",VLOOKUP(Point[Tree Location],tree_location,2,FALSE))</f>
        <v/>
      </c>
    </row>
    <row r="489" spans="1:71" s="3" customFormat="1" x14ac:dyDescent="0.2">
      <c r="A489" s="3" t="str">
        <f>IF(Point[DWG File Name]="","",Point[DWG File Name])</f>
        <v/>
      </c>
      <c r="B489" s="3" t="str">
        <f>IF(Point[DWG Layer Name]="","",Point[DWG Layer Name])</f>
        <v/>
      </c>
      <c r="C489" s="3" t="str">
        <f>IF(Point[DWG Handle]="","",Point[DWG Handle])</f>
        <v/>
      </c>
      <c r="D489" s="58" t="str">
        <f>IF(Point[X]="","",Point[X])</f>
        <v/>
      </c>
      <c r="E489" s="58" t="str">
        <f>IF(Point[Y]="","",Point[Y])</f>
        <v/>
      </c>
      <c r="F489" s="3" t="str">
        <f>IF(Point[Replacement Asset]="","",Point[Replacement Asset])</f>
        <v/>
      </c>
      <c r="G489" s="3" t="str">
        <f>IF(Point[Asset ID]="","",UPPER(Point[Asset ID]))</f>
        <v/>
      </c>
      <c r="H489" s="3" t="str">
        <f>IF(Point[Asset Group]="","",VLOOKUP(Point[Asset Group],asset_grp_pt,4,FALSE))</f>
        <v/>
      </c>
      <c r="I489" s="3" t="str">
        <f>IF(Point[Asset Group]="","",VLOOKUP(Point[Asset Group],asset_grp_pt,2,FALSE))</f>
        <v/>
      </c>
      <c r="J489" s="3" t="str">
        <f>IF(Point[Asset Group]="","",VLOOKUP(Point[Asset Group],asset_grp_pt,3,FALSE))</f>
        <v/>
      </c>
      <c r="K489" s="3" t="str">
        <f>IF(Point[Asset Group]="","",VLOOKUP(Point[Asset Type],type_master_list,2,FALSE))</f>
        <v/>
      </c>
      <c r="L489" s="3" t="str">
        <f>IF(Point[Asset Name]="","",PROPER(Point[Asset Name]))</f>
        <v/>
      </c>
      <c r="M489" s="11" t="str">
        <f>IF(Point[Install Date]="","",Point[Install Date])</f>
        <v/>
      </c>
      <c r="N489" s="11" t="str">
        <f>IF(Point[Note]="","",PROPER(Point[Note]))</f>
        <v/>
      </c>
      <c r="O489" s="11" t="str">
        <f>IF(Point[Resource Consent Number]="","",UPPER(Point[Resource Consent Number]))</f>
        <v/>
      </c>
      <c r="P489" s="53" t="str">
        <f>IF(Point[Asset Unit Cost]="","",Point[Asset Unit Cost])</f>
        <v/>
      </c>
      <c r="Q489" s="11" t="str">
        <f>IF(Point[Added By]="","",UPPER(Point[Added By]))</f>
        <v/>
      </c>
      <c r="R489" s="11" t="str">
        <f>IF(Point[Added Date]="","",Point[Added Date])</f>
        <v/>
      </c>
      <c r="S489" s="14" t="str">
        <f>IF(Point[Z COORD]="","",Point[Z COORD])</f>
        <v/>
      </c>
      <c r="T489" s="14" t="str">
        <f>IF(Point[Asset Description]="","",PROPER(Point[Asset Description]))</f>
        <v/>
      </c>
      <c r="U489" s="14" t="str">
        <f>IF(Point[[Artist ]]="","",PROPER(Point[[Artist ]]))</f>
        <v/>
      </c>
      <c r="V489" s="14" t="str">
        <f>IF(Point[Material Notes]="","",PROPER(Point[Material Notes]))</f>
        <v/>
      </c>
      <c r="W489" s="14" t="str">
        <f>IF(Point[Dimension Notes]="","",Point[Dimension Notes])</f>
        <v/>
      </c>
      <c r="X489" s="14" t="str">
        <f>IF(Point[List]="","",VLOOKUP(Point[Burner Number],number,2,FALSE))</f>
        <v/>
      </c>
      <c r="Y489" s="14" t="str">
        <f>IF(Point[List]="","",VLOOKUP(Point[Fuel],bbq_fuel,2,FALSE))</f>
        <v/>
      </c>
      <c r="Z489" s="14" t="str">
        <f>IF(Point[List]="","",VLOOKUP(Point[Cabinet Material],bbq_material,2,FALSE))</f>
        <v/>
      </c>
      <c r="AA489" s="14" t="str">
        <f>IF(Point[Asset Group]="","",VLOOKUP(Point[Manufacturer],manufacturer,2,FALSE))</f>
        <v/>
      </c>
      <c r="AB489" s="14" t="str">
        <f>IF(Point[Uinsex WC]="","",Point[Uinsex WC])</f>
        <v/>
      </c>
      <c r="AC489" s="14" t="str">
        <f>IF(Point[Female WC]="","",Point[Female WC])</f>
        <v/>
      </c>
      <c r="AD489" s="14" t="str">
        <f>IF(Point[Male WC]="","",Point[Male WC])</f>
        <v/>
      </c>
      <c r="AE489" s="14" t="str">
        <f>IF(Point[Urinal]="","",Point[Urinal])</f>
        <v/>
      </c>
      <c r="AF489" s="14" t="str">
        <f>IF(Point[Disabled Unisex]="","",Point[Disabled Unisex])</f>
        <v/>
      </c>
      <c r="AG489" s="14" t="str">
        <f>IF(Point[Disabled Female]="","",Point[Disabled Female])</f>
        <v/>
      </c>
      <c r="AH489" s="14" t="str">
        <f>IF(Point[Disabled Male]="","",Point[Disabled Male])</f>
        <v/>
      </c>
      <c r="AI489" s="14" t="str">
        <f>IF(Point[Asset Group]="","",VLOOKUP(Point[Handrail],yes_no,2,FALSE))</f>
        <v/>
      </c>
      <c r="AJ489" s="14" t="str">
        <f>IF(Point[Asset Group]="","",VLOOKUP(Point[Baby Changing],yes_no,2,FALSE))</f>
        <v/>
      </c>
      <c r="AK489" s="14" t="str">
        <f>IF(Point[Asset Group]="","",VLOOKUP(Point[Service Room],yes_no,2,FALSE))</f>
        <v/>
      </c>
      <c r="AL489" s="14" t="str">
        <f>IF(Point[Asset Group]="","",VLOOKUP(Point[Service Tap],service_tap,2,FALSE))</f>
        <v/>
      </c>
      <c r="AM489" s="14" t="str">
        <f>IF(Point[Asset Group]="","",VLOOKUP(Point[Heating Type],wc_heating,2,FALSE))</f>
        <v/>
      </c>
      <c r="AN489" s="14" t="str">
        <f>IF(Point[Asset Group]="","",VLOOKUP(Point[Power Supply],power_supply,2,FALSE))</f>
        <v/>
      </c>
      <c r="AO489" s="14" t="str">
        <f>IF(Point[Asset Group]="","",VLOOKUP(Point[Waste Water],waste_water,2,FALSE))</f>
        <v/>
      </c>
      <c r="AP489" s="14" t="str">
        <f>IF(Point[Asset Group]="","",VLOOKUP(Point[Furniture SubType],subdom_master_gdb,2,FALSE))</f>
        <v/>
      </c>
      <c r="AQ489" s="14" t="str">
        <f>IF(Point[Asset Group]="","",VLOOKUP(Point[Concrete Pad],yes_no,2,FALSE))</f>
        <v/>
      </c>
      <c r="AR489" s="14" t="str">
        <f>IF(Point[Asset Group]="","",VLOOKUP(Point[Material],material_master,2,FALSE))</f>
        <v/>
      </c>
      <c r="AS489" s="14" t="str">
        <f>IF(Point[Asset Group]="","",VLOOKUP(Point[Plumbing],irrigation_plumbing,2,FALSE))</f>
        <v/>
      </c>
      <c r="AT489" s="14" t="str">
        <f>IF(Point[Asset Group]="","",VLOOKUP(Point[Sprinklers],irrigation_sprinklers,2,FALSE))</f>
        <v/>
      </c>
      <c r="AU489" s="14" t="str">
        <f>IF(Point[Asset Group]="","",VLOOKUP(Point[System],irrigation_system,2,FALSE))</f>
        <v/>
      </c>
      <c r="AV489" s="14" t="str">
        <f>IF(Point[Asset Group]="","",VLOOKUP(Point[Status],irrigation_status,2,FALSE))</f>
        <v/>
      </c>
      <c r="AW489" s="11" t="str">
        <f>IF(Point[Date of manufacture]="","",Point[Date of manufacture])</f>
        <v/>
      </c>
      <c r="AX489" s="14" t="str">
        <f>IF(Point[Asset Group]="","",VLOOKUP(Point[Sign Purpose],sign_purpose,2,FALSE))</f>
        <v/>
      </c>
      <c r="AY489" s="14" t="str">
        <f>IF(Point[Asset Group]="","",VLOOKUP(Point[Sign Material],material_master,2,FALSE))</f>
        <v/>
      </c>
      <c r="AZ489" s="14" t="str">
        <f>IF(Point[Asset Group]="","",VLOOKUP(Point[Affixed To],sign_affix,2,FALSE))</f>
        <v/>
      </c>
      <c r="BA489" s="14" t="str">
        <f>IF(Point[Size HxB mm]="","",Point[Size HxB mm])</f>
        <v/>
      </c>
      <c r="BB489" s="14" t="str">
        <f>IF(Point[Height m]="","",Point[Height m])</f>
        <v/>
      </c>
      <c r="BC489" s="14" t="str">
        <f>IF(Point[Asset Group]="","",VLOOKUP(Point[Post Material],material_master,2,FALSE))</f>
        <v/>
      </c>
      <c r="BD489" s="14" t="str">
        <f>IF(Point[Asset Group]="","",VLOOKUP(Point[Post Number],number,2,FALSE))</f>
        <v/>
      </c>
      <c r="BE489" s="14" t="str">
        <f>IF(Point[Asset Group]="","",VLOOKUP(Point[Structure SubType],subdom_master_gdb,2,FALSE))</f>
        <v/>
      </c>
      <c r="BF489" s="14" t="str">
        <f>IF(Point[Area m2]="","",Point[Area m2])</f>
        <v/>
      </c>
      <c r="BG489" s="14" t="str">
        <f>IF(Point[Length m]="","",Point[Length m])</f>
        <v/>
      </c>
      <c r="BH489" s="14" t="str">
        <f>IF(Point[Width m]="","",Point[Width m])</f>
        <v/>
      </c>
      <c r="BI489" s="14" t="str">
        <f>IF(Point[Diameter m]="","",Point[Diameter m])</f>
        <v/>
      </c>
      <c r="BJ489" s="14" t="str">
        <f>IF(Point[Asset Group]="","",VLOOKUP(Point[Number of Pipes],number,2,FALSE))</f>
        <v/>
      </c>
      <c r="BK489" s="14" t="str">
        <f>IF(Point[Asset Group]="","",VLOOKUP(Point[Combined Name],2,FALSE))</f>
        <v/>
      </c>
      <c r="BL489" s="14" t="str">
        <f>IF(Point[Asset Group]="","",VLOOKUP(Point[Size Class],size_class,2,FALSE))</f>
        <v/>
      </c>
      <c r="BM489" s="14" t="str">
        <f>IF(Point[Asset Group]="","",VLOOKUP(Point[Age Class],age_class,2,FALSE))</f>
        <v/>
      </c>
      <c r="BN489" s="14" t="str">
        <f>IF(Point[Girth (cm)]="","",Point[Girth (cm)])</f>
        <v/>
      </c>
      <c r="BO489" s="14" t="str">
        <f>IF(Point[Crown Radius (m)]="","",Point[Crown Radius (m)])</f>
        <v/>
      </c>
      <c r="BP489" s="14" t="str">
        <f>IF(Point[Asset Group]="","",VLOOKUP(Point[Rooting Environment],root_enviro,2,FALSE))</f>
        <v/>
      </c>
      <c r="BQ489" s="14" t="str">
        <f>IF(Point[Asset Group]="","",VLOOKUP(Point[Tree Surround],tree_surround,2,FALSE))</f>
        <v/>
      </c>
      <c r="BR489" s="14" t="str">
        <f>IF(Point[Asset Group]="","",VLOOKUP(Point[Tree Grill],yes_no,2,FALSE))</f>
        <v/>
      </c>
      <c r="BS489" s="14" t="str">
        <f>IF(Point[Asset Group]="","",VLOOKUP(Point[Tree Location],tree_location,2,FALSE))</f>
        <v/>
      </c>
    </row>
    <row r="490" spans="1:71" s="3" customFormat="1" x14ac:dyDescent="0.2">
      <c r="A490" s="3" t="str">
        <f>IF(Point[DWG File Name]="","",Point[DWG File Name])</f>
        <v/>
      </c>
      <c r="B490" s="3" t="str">
        <f>IF(Point[DWG Layer Name]="","",Point[DWG Layer Name])</f>
        <v/>
      </c>
      <c r="C490" s="3" t="str">
        <f>IF(Point[DWG Handle]="","",Point[DWG Handle])</f>
        <v/>
      </c>
      <c r="D490" s="58" t="str">
        <f>IF(Point[X]="","",Point[X])</f>
        <v/>
      </c>
      <c r="E490" s="58" t="str">
        <f>IF(Point[Y]="","",Point[Y])</f>
        <v/>
      </c>
      <c r="F490" s="3" t="str">
        <f>IF(Point[Replacement Asset]="","",Point[Replacement Asset])</f>
        <v/>
      </c>
      <c r="G490" s="3" t="str">
        <f>IF(Point[Asset ID]="","",UPPER(Point[Asset ID]))</f>
        <v/>
      </c>
      <c r="H490" s="3" t="str">
        <f>IF(Point[Asset Group]="","",VLOOKUP(Point[Asset Group],asset_grp_pt,4,FALSE))</f>
        <v/>
      </c>
      <c r="I490" s="3" t="str">
        <f>IF(Point[Asset Group]="","",VLOOKUP(Point[Asset Group],asset_grp_pt,2,FALSE))</f>
        <v/>
      </c>
      <c r="J490" s="3" t="str">
        <f>IF(Point[Asset Group]="","",VLOOKUP(Point[Asset Group],asset_grp_pt,3,FALSE))</f>
        <v/>
      </c>
      <c r="K490" s="3" t="str">
        <f>IF(Point[Asset Group]="","",VLOOKUP(Point[Asset Type],type_master_list,2,FALSE))</f>
        <v/>
      </c>
      <c r="L490" s="3" t="str">
        <f>IF(Point[Asset Name]="","",PROPER(Point[Asset Name]))</f>
        <v/>
      </c>
      <c r="M490" s="11" t="str">
        <f>IF(Point[Install Date]="","",Point[Install Date])</f>
        <v/>
      </c>
      <c r="N490" s="11" t="str">
        <f>IF(Point[Note]="","",PROPER(Point[Note]))</f>
        <v/>
      </c>
      <c r="O490" s="11" t="str">
        <f>IF(Point[Resource Consent Number]="","",UPPER(Point[Resource Consent Number]))</f>
        <v/>
      </c>
      <c r="P490" s="53" t="str">
        <f>IF(Point[Asset Unit Cost]="","",Point[Asset Unit Cost])</f>
        <v/>
      </c>
      <c r="Q490" s="11" t="str">
        <f>IF(Point[Added By]="","",UPPER(Point[Added By]))</f>
        <v/>
      </c>
      <c r="R490" s="11" t="str">
        <f>IF(Point[Added Date]="","",Point[Added Date])</f>
        <v/>
      </c>
      <c r="S490" s="14" t="str">
        <f>IF(Point[Z COORD]="","",Point[Z COORD])</f>
        <v/>
      </c>
      <c r="T490" s="14" t="str">
        <f>IF(Point[Asset Description]="","",PROPER(Point[Asset Description]))</f>
        <v/>
      </c>
      <c r="U490" s="14" t="str">
        <f>IF(Point[[Artist ]]="","",PROPER(Point[[Artist ]]))</f>
        <v/>
      </c>
      <c r="V490" s="14" t="str">
        <f>IF(Point[Material Notes]="","",PROPER(Point[Material Notes]))</f>
        <v/>
      </c>
      <c r="W490" s="14" t="str">
        <f>IF(Point[Dimension Notes]="","",Point[Dimension Notes])</f>
        <v/>
      </c>
      <c r="X490" s="14" t="str">
        <f>IF(Point[List]="","",VLOOKUP(Point[Burner Number],number,2,FALSE))</f>
        <v/>
      </c>
      <c r="Y490" s="14" t="str">
        <f>IF(Point[List]="","",VLOOKUP(Point[Fuel],bbq_fuel,2,FALSE))</f>
        <v/>
      </c>
      <c r="Z490" s="14" t="str">
        <f>IF(Point[List]="","",VLOOKUP(Point[Cabinet Material],bbq_material,2,FALSE))</f>
        <v/>
      </c>
      <c r="AA490" s="14" t="str">
        <f>IF(Point[Asset Group]="","",VLOOKUP(Point[Manufacturer],manufacturer,2,FALSE))</f>
        <v/>
      </c>
      <c r="AB490" s="14" t="str">
        <f>IF(Point[Uinsex WC]="","",Point[Uinsex WC])</f>
        <v/>
      </c>
      <c r="AC490" s="14" t="str">
        <f>IF(Point[Female WC]="","",Point[Female WC])</f>
        <v/>
      </c>
      <c r="AD490" s="14" t="str">
        <f>IF(Point[Male WC]="","",Point[Male WC])</f>
        <v/>
      </c>
      <c r="AE490" s="14" t="str">
        <f>IF(Point[Urinal]="","",Point[Urinal])</f>
        <v/>
      </c>
      <c r="AF490" s="14" t="str">
        <f>IF(Point[Disabled Unisex]="","",Point[Disabled Unisex])</f>
        <v/>
      </c>
      <c r="AG490" s="14" t="str">
        <f>IF(Point[Disabled Female]="","",Point[Disabled Female])</f>
        <v/>
      </c>
      <c r="AH490" s="14" t="str">
        <f>IF(Point[Disabled Male]="","",Point[Disabled Male])</f>
        <v/>
      </c>
      <c r="AI490" s="14" t="str">
        <f>IF(Point[Asset Group]="","",VLOOKUP(Point[Handrail],yes_no,2,FALSE))</f>
        <v/>
      </c>
      <c r="AJ490" s="14" t="str">
        <f>IF(Point[Asset Group]="","",VLOOKUP(Point[Baby Changing],yes_no,2,FALSE))</f>
        <v/>
      </c>
      <c r="AK490" s="14" t="str">
        <f>IF(Point[Asset Group]="","",VLOOKUP(Point[Service Room],yes_no,2,FALSE))</f>
        <v/>
      </c>
      <c r="AL490" s="14" t="str">
        <f>IF(Point[Asset Group]="","",VLOOKUP(Point[Service Tap],service_tap,2,FALSE))</f>
        <v/>
      </c>
      <c r="AM490" s="14" t="str">
        <f>IF(Point[Asset Group]="","",VLOOKUP(Point[Heating Type],wc_heating,2,FALSE))</f>
        <v/>
      </c>
      <c r="AN490" s="14" t="str">
        <f>IF(Point[Asset Group]="","",VLOOKUP(Point[Power Supply],power_supply,2,FALSE))</f>
        <v/>
      </c>
      <c r="AO490" s="14" t="str">
        <f>IF(Point[Asset Group]="","",VLOOKUP(Point[Waste Water],waste_water,2,FALSE))</f>
        <v/>
      </c>
      <c r="AP490" s="14" t="str">
        <f>IF(Point[Asset Group]="","",VLOOKUP(Point[Furniture SubType],subdom_master_gdb,2,FALSE))</f>
        <v/>
      </c>
      <c r="AQ490" s="14" t="str">
        <f>IF(Point[Asset Group]="","",VLOOKUP(Point[Concrete Pad],yes_no,2,FALSE))</f>
        <v/>
      </c>
      <c r="AR490" s="14" t="str">
        <f>IF(Point[Asset Group]="","",VLOOKUP(Point[Material],material_master,2,FALSE))</f>
        <v/>
      </c>
      <c r="AS490" s="14" t="str">
        <f>IF(Point[Asset Group]="","",VLOOKUP(Point[Plumbing],irrigation_plumbing,2,FALSE))</f>
        <v/>
      </c>
      <c r="AT490" s="14" t="str">
        <f>IF(Point[Asset Group]="","",VLOOKUP(Point[Sprinklers],irrigation_sprinklers,2,FALSE))</f>
        <v/>
      </c>
      <c r="AU490" s="14" t="str">
        <f>IF(Point[Asset Group]="","",VLOOKUP(Point[System],irrigation_system,2,FALSE))</f>
        <v/>
      </c>
      <c r="AV490" s="14" t="str">
        <f>IF(Point[Asset Group]="","",VLOOKUP(Point[Status],irrigation_status,2,FALSE))</f>
        <v/>
      </c>
      <c r="AW490" s="11" t="str">
        <f>IF(Point[Date of manufacture]="","",Point[Date of manufacture])</f>
        <v/>
      </c>
      <c r="AX490" s="14" t="str">
        <f>IF(Point[Asset Group]="","",VLOOKUP(Point[Sign Purpose],sign_purpose,2,FALSE))</f>
        <v/>
      </c>
      <c r="AY490" s="14" t="str">
        <f>IF(Point[Asset Group]="","",VLOOKUP(Point[Sign Material],material_master,2,FALSE))</f>
        <v/>
      </c>
      <c r="AZ490" s="14" t="str">
        <f>IF(Point[Asset Group]="","",VLOOKUP(Point[Affixed To],sign_affix,2,FALSE))</f>
        <v/>
      </c>
      <c r="BA490" s="14" t="str">
        <f>IF(Point[Size HxB mm]="","",Point[Size HxB mm])</f>
        <v/>
      </c>
      <c r="BB490" s="14" t="str">
        <f>IF(Point[Height m]="","",Point[Height m])</f>
        <v/>
      </c>
      <c r="BC490" s="14" t="str">
        <f>IF(Point[Asset Group]="","",VLOOKUP(Point[Post Material],material_master,2,FALSE))</f>
        <v/>
      </c>
      <c r="BD490" s="14" t="str">
        <f>IF(Point[Asset Group]="","",VLOOKUP(Point[Post Number],number,2,FALSE))</f>
        <v/>
      </c>
      <c r="BE490" s="14" t="str">
        <f>IF(Point[Asset Group]="","",VLOOKUP(Point[Structure SubType],subdom_master_gdb,2,FALSE))</f>
        <v/>
      </c>
      <c r="BF490" s="14" t="str">
        <f>IF(Point[Area m2]="","",Point[Area m2])</f>
        <v/>
      </c>
      <c r="BG490" s="14" t="str">
        <f>IF(Point[Length m]="","",Point[Length m])</f>
        <v/>
      </c>
      <c r="BH490" s="14" t="str">
        <f>IF(Point[Width m]="","",Point[Width m])</f>
        <v/>
      </c>
      <c r="BI490" s="14" t="str">
        <f>IF(Point[Diameter m]="","",Point[Diameter m])</f>
        <v/>
      </c>
      <c r="BJ490" s="14" t="str">
        <f>IF(Point[Asset Group]="","",VLOOKUP(Point[Number of Pipes],number,2,FALSE))</f>
        <v/>
      </c>
      <c r="BK490" s="14" t="str">
        <f>IF(Point[Asset Group]="","",VLOOKUP(Point[Combined Name],2,FALSE))</f>
        <v/>
      </c>
      <c r="BL490" s="14" t="str">
        <f>IF(Point[Asset Group]="","",VLOOKUP(Point[Size Class],size_class,2,FALSE))</f>
        <v/>
      </c>
      <c r="BM490" s="14" t="str">
        <f>IF(Point[Asset Group]="","",VLOOKUP(Point[Age Class],age_class,2,FALSE))</f>
        <v/>
      </c>
      <c r="BN490" s="14" t="str">
        <f>IF(Point[Girth (cm)]="","",Point[Girth (cm)])</f>
        <v/>
      </c>
      <c r="BO490" s="14" t="str">
        <f>IF(Point[Crown Radius (m)]="","",Point[Crown Radius (m)])</f>
        <v/>
      </c>
      <c r="BP490" s="14" t="str">
        <f>IF(Point[Asset Group]="","",VLOOKUP(Point[Rooting Environment],root_enviro,2,FALSE))</f>
        <v/>
      </c>
      <c r="BQ490" s="14" t="str">
        <f>IF(Point[Asset Group]="","",VLOOKUP(Point[Tree Surround],tree_surround,2,FALSE))</f>
        <v/>
      </c>
      <c r="BR490" s="14" t="str">
        <f>IF(Point[Asset Group]="","",VLOOKUP(Point[Tree Grill],yes_no,2,FALSE))</f>
        <v/>
      </c>
      <c r="BS490" s="14" t="str">
        <f>IF(Point[Asset Group]="","",VLOOKUP(Point[Tree Location],tree_location,2,FALSE))</f>
        <v/>
      </c>
    </row>
    <row r="491" spans="1:71" s="3" customFormat="1" x14ac:dyDescent="0.2">
      <c r="A491" s="3" t="str">
        <f>IF(Point[DWG File Name]="","",Point[DWG File Name])</f>
        <v/>
      </c>
      <c r="B491" s="3" t="str">
        <f>IF(Point[DWG Layer Name]="","",Point[DWG Layer Name])</f>
        <v/>
      </c>
      <c r="C491" s="3" t="str">
        <f>IF(Point[DWG Handle]="","",Point[DWG Handle])</f>
        <v/>
      </c>
      <c r="D491" s="58" t="str">
        <f>IF(Point[X]="","",Point[X])</f>
        <v/>
      </c>
      <c r="E491" s="58" t="str">
        <f>IF(Point[Y]="","",Point[Y])</f>
        <v/>
      </c>
      <c r="F491" s="3" t="str">
        <f>IF(Point[Replacement Asset]="","",Point[Replacement Asset])</f>
        <v/>
      </c>
      <c r="G491" s="3" t="str">
        <f>IF(Point[Asset ID]="","",UPPER(Point[Asset ID]))</f>
        <v/>
      </c>
      <c r="H491" s="3" t="str">
        <f>IF(Point[Asset Group]="","",VLOOKUP(Point[Asset Group],asset_grp_pt,4,FALSE))</f>
        <v/>
      </c>
      <c r="I491" s="3" t="str">
        <f>IF(Point[Asset Group]="","",VLOOKUP(Point[Asset Group],asset_grp_pt,2,FALSE))</f>
        <v/>
      </c>
      <c r="J491" s="3" t="str">
        <f>IF(Point[Asset Group]="","",VLOOKUP(Point[Asset Group],asset_grp_pt,3,FALSE))</f>
        <v/>
      </c>
      <c r="K491" s="3" t="str">
        <f>IF(Point[Asset Group]="","",VLOOKUP(Point[Asset Type],type_master_list,2,FALSE))</f>
        <v/>
      </c>
      <c r="L491" s="3" t="str">
        <f>IF(Point[Asset Name]="","",PROPER(Point[Asset Name]))</f>
        <v/>
      </c>
      <c r="M491" s="11" t="str">
        <f>IF(Point[Install Date]="","",Point[Install Date])</f>
        <v/>
      </c>
      <c r="N491" s="11" t="str">
        <f>IF(Point[Note]="","",PROPER(Point[Note]))</f>
        <v/>
      </c>
      <c r="O491" s="11" t="str">
        <f>IF(Point[Resource Consent Number]="","",UPPER(Point[Resource Consent Number]))</f>
        <v/>
      </c>
      <c r="P491" s="53" t="str">
        <f>IF(Point[Asset Unit Cost]="","",Point[Asset Unit Cost])</f>
        <v/>
      </c>
      <c r="Q491" s="11" t="str">
        <f>IF(Point[Added By]="","",UPPER(Point[Added By]))</f>
        <v/>
      </c>
      <c r="R491" s="11" t="str">
        <f>IF(Point[Added Date]="","",Point[Added Date])</f>
        <v/>
      </c>
      <c r="S491" s="14" t="str">
        <f>IF(Point[Z COORD]="","",Point[Z COORD])</f>
        <v/>
      </c>
      <c r="T491" s="14" t="str">
        <f>IF(Point[Asset Description]="","",PROPER(Point[Asset Description]))</f>
        <v/>
      </c>
      <c r="U491" s="14" t="str">
        <f>IF(Point[[Artist ]]="","",PROPER(Point[[Artist ]]))</f>
        <v/>
      </c>
      <c r="V491" s="14" t="str">
        <f>IF(Point[Material Notes]="","",PROPER(Point[Material Notes]))</f>
        <v/>
      </c>
      <c r="W491" s="14" t="str">
        <f>IF(Point[Dimension Notes]="","",Point[Dimension Notes])</f>
        <v/>
      </c>
      <c r="X491" s="14" t="str">
        <f>IF(Point[List]="","",VLOOKUP(Point[Burner Number],number,2,FALSE))</f>
        <v/>
      </c>
      <c r="Y491" s="14" t="str">
        <f>IF(Point[List]="","",VLOOKUP(Point[Fuel],bbq_fuel,2,FALSE))</f>
        <v/>
      </c>
      <c r="Z491" s="14" t="str">
        <f>IF(Point[List]="","",VLOOKUP(Point[Cabinet Material],bbq_material,2,FALSE))</f>
        <v/>
      </c>
      <c r="AA491" s="14" t="str">
        <f>IF(Point[Asset Group]="","",VLOOKUP(Point[Manufacturer],manufacturer,2,FALSE))</f>
        <v/>
      </c>
      <c r="AB491" s="14" t="str">
        <f>IF(Point[Uinsex WC]="","",Point[Uinsex WC])</f>
        <v/>
      </c>
      <c r="AC491" s="14" t="str">
        <f>IF(Point[Female WC]="","",Point[Female WC])</f>
        <v/>
      </c>
      <c r="AD491" s="14" t="str">
        <f>IF(Point[Male WC]="","",Point[Male WC])</f>
        <v/>
      </c>
      <c r="AE491" s="14" t="str">
        <f>IF(Point[Urinal]="","",Point[Urinal])</f>
        <v/>
      </c>
      <c r="AF491" s="14" t="str">
        <f>IF(Point[Disabled Unisex]="","",Point[Disabled Unisex])</f>
        <v/>
      </c>
      <c r="AG491" s="14" t="str">
        <f>IF(Point[Disabled Female]="","",Point[Disabled Female])</f>
        <v/>
      </c>
      <c r="AH491" s="14" t="str">
        <f>IF(Point[Disabled Male]="","",Point[Disabled Male])</f>
        <v/>
      </c>
      <c r="AI491" s="14" t="str">
        <f>IF(Point[Asset Group]="","",VLOOKUP(Point[Handrail],yes_no,2,FALSE))</f>
        <v/>
      </c>
      <c r="AJ491" s="14" t="str">
        <f>IF(Point[Asset Group]="","",VLOOKUP(Point[Baby Changing],yes_no,2,FALSE))</f>
        <v/>
      </c>
      <c r="AK491" s="14" t="str">
        <f>IF(Point[Asset Group]="","",VLOOKUP(Point[Service Room],yes_no,2,FALSE))</f>
        <v/>
      </c>
      <c r="AL491" s="14" t="str">
        <f>IF(Point[Asset Group]="","",VLOOKUP(Point[Service Tap],service_tap,2,FALSE))</f>
        <v/>
      </c>
      <c r="AM491" s="14" t="str">
        <f>IF(Point[Asset Group]="","",VLOOKUP(Point[Heating Type],wc_heating,2,FALSE))</f>
        <v/>
      </c>
      <c r="AN491" s="14" t="str">
        <f>IF(Point[Asset Group]="","",VLOOKUP(Point[Power Supply],power_supply,2,FALSE))</f>
        <v/>
      </c>
      <c r="AO491" s="14" t="str">
        <f>IF(Point[Asset Group]="","",VLOOKUP(Point[Waste Water],waste_water,2,FALSE))</f>
        <v/>
      </c>
      <c r="AP491" s="14" t="str">
        <f>IF(Point[Asset Group]="","",VLOOKUP(Point[Furniture SubType],subdom_master_gdb,2,FALSE))</f>
        <v/>
      </c>
      <c r="AQ491" s="14" t="str">
        <f>IF(Point[Asset Group]="","",VLOOKUP(Point[Concrete Pad],yes_no,2,FALSE))</f>
        <v/>
      </c>
      <c r="AR491" s="14" t="str">
        <f>IF(Point[Asset Group]="","",VLOOKUP(Point[Material],material_master,2,FALSE))</f>
        <v/>
      </c>
      <c r="AS491" s="14" t="str">
        <f>IF(Point[Asset Group]="","",VLOOKUP(Point[Plumbing],irrigation_plumbing,2,FALSE))</f>
        <v/>
      </c>
      <c r="AT491" s="14" t="str">
        <f>IF(Point[Asset Group]="","",VLOOKUP(Point[Sprinklers],irrigation_sprinklers,2,FALSE))</f>
        <v/>
      </c>
      <c r="AU491" s="14" t="str">
        <f>IF(Point[Asset Group]="","",VLOOKUP(Point[System],irrigation_system,2,FALSE))</f>
        <v/>
      </c>
      <c r="AV491" s="14" t="str">
        <f>IF(Point[Asset Group]="","",VLOOKUP(Point[Status],irrigation_status,2,FALSE))</f>
        <v/>
      </c>
      <c r="AW491" s="11" t="str">
        <f>IF(Point[Date of manufacture]="","",Point[Date of manufacture])</f>
        <v/>
      </c>
      <c r="AX491" s="14" t="str">
        <f>IF(Point[Asset Group]="","",VLOOKUP(Point[Sign Purpose],sign_purpose,2,FALSE))</f>
        <v/>
      </c>
      <c r="AY491" s="14" t="str">
        <f>IF(Point[Asset Group]="","",VLOOKUP(Point[Sign Material],material_master,2,FALSE))</f>
        <v/>
      </c>
      <c r="AZ491" s="14" t="str">
        <f>IF(Point[Asset Group]="","",VLOOKUP(Point[Affixed To],sign_affix,2,FALSE))</f>
        <v/>
      </c>
      <c r="BA491" s="14" t="str">
        <f>IF(Point[Size HxB mm]="","",Point[Size HxB mm])</f>
        <v/>
      </c>
      <c r="BB491" s="14" t="str">
        <f>IF(Point[Height m]="","",Point[Height m])</f>
        <v/>
      </c>
      <c r="BC491" s="14" t="str">
        <f>IF(Point[Asset Group]="","",VLOOKUP(Point[Post Material],material_master,2,FALSE))</f>
        <v/>
      </c>
      <c r="BD491" s="14" t="str">
        <f>IF(Point[Asset Group]="","",VLOOKUP(Point[Post Number],number,2,FALSE))</f>
        <v/>
      </c>
      <c r="BE491" s="14" t="str">
        <f>IF(Point[Asset Group]="","",VLOOKUP(Point[Structure SubType],subdom_master_gdb,2,FALSE))</f>
        <v/>
      </c>
      <c r="BF491" s="14" t="str">
        <f>IF(Point[Area m2]="","",Point[Area m2])</f>
        <v/>
      </c>
      <c r="BG491" s="14" t="str">
        <f>IF(Point[Length m]="","",Point[Length m])</f>
        <v/>
      </c>
      <c r="BH491" s="14" t="str">
        <f>IF(Point[Width m]="","",Point[Width m])</f>
        <v/>
      </c>
      <c r="BI491" s="14" t="str">
        <f>IF(Point[Diameter m]="","",Point[Diameter m])</f>
        <v/>
      </c>
      <c r="BJ491" s="14" t="str">
        <f>IF(Point[Asset Group]="","",VLOOKUP(Point[Number of Pipes],number,2,FALSE))</f>
        <v/>
      </c>
      <c r="BK491" s="14" t="str">
        <f>IF(Point[Asset Group]="","",VLOOKUP(Point[Combined Name],2,FALSE))</f>
        <v/>
      </c>
      <c r="BL491" s="14" t="str">
        <f>IF(Point[Asset Group]="","",VLOOKUP(Point[Size Class],size_class,2,FALSE))</f>
        <v/>
      </c>
      <c r="BM491" s="14" t="str">
        <f>IF(Point[Asset Group]="","",VLOOKUP(Point[Age Class],age_class,2,FALSE))</f>
        <v/>
      </c>
      <c r="BN491" s="14" t="str">
        <f>IF(Point[Girth (cm)]="","",Point[Girth (cm)])</f>
        <v/>
      </c>
      <c r="BO491" s="14" t="str">
        <f>IF(Point[Crown Radius (m)]="","",Point[Crown Radius (m)])</f>
        <v/>
      </c>
      <c r="BP491" s="14" t="str">
        <f>IF(Point[Asset Group]="","",VLOOKUP(Point[Rooting Environment],root_enviro,2,FALSE))</f>
        <v/>
      </c>
      <c r="BQ491" s="14" t="str">
        <f>IF(Point[Asset Group]="","",VLOOKUP(Point[Tree Surround],tree_surround,2,FALSE))</f>
        <v/>
      </c>
      <c r="BR491" s="14" t="str">
        <f>IF(Point[Asset Group]="","",VLOOKUP(Point[Tree Grill],yes_no,2,FALSE))</f>
        <v/>
      </c>
      <c r="BS491" s="14" t="str">
        <f>IF(Point[Asset Group]="","",VLOOKUP(Point[Tree Location],tree_location,2,FALSE))</f>
        <v/>
      </c>
    </row>
    <row r="492" spans="1:71" s="3" customFormat="1" x14ac:dyDescent="0.2">
      <c r="A492" s="3" t="str">
        <f>IF(Point[DWG File Name]="","",Point[DWG File Name])</f>
        <v/>
      </c>
      <c r="B492" s="3" t="str">
        <f>IF(Point[DWG Layer Name]="","",Point[DWG Layer Name])</f>
        <v/>
      </c>
      <c r="C492" s="3" t="str">
        <f>IF(Point[DWG Handle]="","",Point[DWG Handle])</f>
        <v/>
      </c>
      <c r="D492" s="58" t="str">
        <f>IF(Point[X]="","",Point[X])</f>
        <v/>
      </c>
      <c r="E492" s="58" t="str">
        <f>IF(Point[Y]="","",Point[Y])</f>
        <v/>
      </c>
      <c r="F492" s="3" t="str">
        <f>IF(Point[Replacement Asset]="","",Point[Replacement Asset])</f>
        <v/>
      </c>
      <c r="G492" s="3" t="str">
        <f>IF(Point[Asset ID]="","",UPPER(Point[Asset ID]))</f>
        <v/>
      </c>
      <c r="H492" s="3" t="str">
        <f>IF(Point[Asset Group]="","",VLOOKUP(Point[Asset Group],asset_grp_pt,4,FALSE))</f>
        <v/>
      </c>
      <c r="I492" s="3" t="str">
        <f>IF(Point[Asset Group]="","",VLOOKUP(Point[Asset Group],asset_grp_pt,2,FALSE))</f>
        <v/>
      </c>
      <c r="J492" s="3" t="str">
        <f>IF(Point[Asset Group]="","",VLOOKUP(Point[Asset Group],asset_grp_pt,3,FALSE))</f>
        <v/>
      </c>
      <c r="K492" s="3" t="str">
        <f>IF(Point[Asset Group]="","",VLOOKUP(Point[Asset Type],type_master_list,2,FALSE))</f>
        <v/>
      </c>
      <c r="L492" s="3" t="str">
        <f>IF(Point[Asset Name]="","",PROPER(Point[Asset Name]))</f>
        <v/>
      </c>
      <c r="M492" s="11" t="str">
        <f>IF(Point[Install Date]="","",Point[Install Date])</f>
        <v/>
      </c>
      <c r="N492" s="11" t="str">
        <f>IF(Point[Note]="","",PROPER(Point[Note]))</f>
        <v/>
      </c>
      <c r="O492" s="11" t="str">
        <f>IF(Point[Resource Consent Number]="","",UPPER(Point[Resource Consent Number]))</f>
        <v/>
      </c>
      <c r="P492" s="53" t="str">
        <f>IF(Point[Asset Unit Cost]="","",Point[Asset Unit Cost])</f>
        <v/>
      </c>
      <c r="Q492" s="11" t="str">
        <f>IF(Point[Added By]="","",UPPER(Point[Added By]))</f>
        <v/>
      </c>
      <c r="R492" s="11" t="str">
        <f>IF(Point[Added Date]="","",Point[Added Date])</f>
        <v/>
      </c>
      <c r="S492" s="14" t="str">
        <f>IF(Point[Z COORD]="","",Point[Z COORD])</f>
        <v/>
      </c>
      <c r="T492" s="14" t="str">
        <f>IF(Point[Asset Description]="","",PROPER(Point[Asset Description]))</f>
        <v/>
      </c>
      <c r="U492" s="14" t="str">
        <f>IF(Point[[Artist ]]="","",PROPER(Point[[Artist ]]))</f>
        <v/>
      </c>
      <c r="V492" s="14" t="str">
        <f>IF(Point[Material Notes]="","",PROPER(Point[Material Notes]))</f>
        <v/>
      </c>
      <c r="W492" s="14" t="str">
        <f>IF(Point[Dimension Notes]="","",Point[Dimension Notes])</f>
        <v/>
      </c>
      <c r="X492" s="14" t="str">
        <f>IF(Point[List]="","",VLOOKUP(Point[Burner Number],number,2,FALSE))</f>
        <v/>
      </c>
      <c r="Y492" s="14" t="str">
        <f>IF(Point[List]="","",VLOOKUP(Point[Fuel],bbq_fuel,2,FALSE))</f>
        <v/>
      </c>
      <c r="Z492" s="14" t="str">
        <f>IF(Point[List]="","",VLOOKUP(Point[Cabinet Material],bbq_material,2,FALSE))</f>
        <v/>
      </c>
      <c r="AA492" s="14" t="str">
        <f>IF(Point[Asset Group]="","",VLOOKUP(Point[Manufacturer],manufacturer,2,FALSE))</f>
        <v/>
      </c>
      <c r="AB492" s="14" t="str">
        <f>IF(Point[Uinsex WC]="","",Point[Uinsex WC])</f>
        <v/>
      </c>
      <c r="AC492" s="14" t="str">
        <f>IF(Point[Female WC]="","",Point[Female WC])</f>
        <v/>
      </c>
      <c r="AD492" s="14" t="str">
        <f>IF(Point[Male WC]="","",Point[Male WC])</f>
        <v/>
      </c>
      <c r="AE492" s="14" t="str">
        <f>IF(Point[Urinal]="","",Point[Urinal])</f>
        <v/>
      </c>
      <c r="AF492" s="14" t="str">
        <f>IF(Point[Disabled Unisex]="","",Point[Disabled Unisex])</f>
        <v/>
      </c>
      <c r="AG492" s="14" t="str">
        <f>IF(Point[Disabled Female]="","",Point[Disabled Female])</f>
        <v/>
      </c>
      <c r="AH492" s="14" t="str">
        <f>IF(Point[Disabled Male]="","",Point[Disabled Male])</f>
        <v/>
      </c>
      <c r="AI492" s="14" t="str">
        <f>IF(Point[Asset Group]="","",VLOOKUP(Point[Handrail],yes_no,2,FALSE))</f>
        <v/>
      </c>
      <c r="AJ492" s="14" t="str">
        <f>IF(Point[Asset Group]="","",VLOOKUP(Point[Baby Changing],yes_no,2,FALSE))</f>
        <v/>
      </c>
      <c r="AK492" s="14" t="str">
        <f>IF(Point[Asset Group]="","",VLOOKUP(Point[Service Room],yes_no,2,FALSE))</f>
        <v/>
      </c>
      <c r="AL492" s="14" t="str">
        <f>IF(Point[Asset Group]="","",VLOOKUP(Point[Service Tap],service_tap,2,FALSE))</f>
        <v/>
      </c>
      <c r="AM492" s="14" t="str">
        <f>IF(Point[Asset Group]="","",VLOOKUP(Point[Heating Type],wc_heating,2,FALSE))</f>
        <v/>
      </c>
      <c r="AN492" s="14" t="str">
        <f>IF(Point[Asset Group]="","",VLOOKUP(Point[Power Supply],power_supply,2,FALSE))</f>
        <v/>
      </c>
      <c r="AO492" s="14" t="str">
        <f>IF(Point[Asset Group]="","",VLOOKUP(Point[Waste Water],waste_water,2,FALSE))</f>
        <v/>
      </c>
      <c r="AP492" s="14" t="str">
        <f>IF(Point[Asset Group]="","",VLOOKUP(Point[Furniture SubType],subdom_master_gdb,2,FALSE))</f>
        <v/>
      </c>
      <c r="AQ492" s="14" t="str">
        <f>IF(Point[Asset Group]="","",VLOOKUP(Point[Concrete Pad],yes_no,2,FALSE))</f>
        <v/>
      </c>
      <c r="AR492" s="14" t="str">
        <f>IF(Point[Asset Group]="","",VLOOKUP(Point[Material],material_master,2,FALSE))</f>
        <v/>
      </c>
      <c r="AS492" s="14" t="str">
        <f>IF(Point[Asset Group]="","",VLOOKUP(Point[Plumbing],irrigation_plumbing,2,FALSE))</f>
        <v/>
      </c>
      <c r="AT492" s="14" t="str">
        <f>IF(Point[Asset Group]="","",VLOOKUP(Point[Sprinklers],irrigation_sprinklers,2,FALSE))</f>
        <v/>
      </c>
      <c r="AU492" s="14" t="str">
        <f>IF(Point[Asset Group]="","",VLOOKUP(Point[System],irrigation_system,2,FALSE))</f>
        <v/>
      </c>
      <c r="AV492" s="14" t="str">
        <f>IF(Point[Asset Group]="","",VLOOKUP(Point[Status],irrigation_status,2,FALSE))</f>
        <v/>
      </c>
      <c r="AW492" s="11" t="str">
        <f>IF(Point[Date of manufacture]="","",Point[Date of manufacture])</f>
        <v/>
      </c>
      <c r="AX492" s="14" t="str">
        <f>IF(Point[Asset Group]="","",VLOOKUP(Point[Sign Purpose],sign_purpose,2,FALSE))</f>
        <v/>
      </c>
      <c r="AY492" s="14" t="str">
        <f>IF(Point[Asset Group]="","",VLOOKUP(Point[Sign Material],material_master,2,FALSE))</f>
        <v/>
      </c>
      <c r="AZ492" s="14" t="str">
        <f>IF(Point[Asset Group]="","",VLOOKUP(Point[Affixed To],sign_affix,2,FALSE))</f>
        <v/>
      </c>
      <c r="BA492" s="14" t="str">
        <f>IF(Point[Size HxB mm]="","",Point[Size HxB mm])</f>
        <v/>
      </c>
      <c r="BB492" s="14" t="str">
        <f>IF(Point[Height m]="","",Point[Height m])</f>
        <v/>
      </c>
      <c r="BC492" s="14" t="str">
        <f>IF(Point[Asset Group]="","",VLOOKUP(Point[Post Material],material_master,2,FALSE))</f>
        <v/>
      </c>
      <c r="BD492" s="14" t="str">
        <f>IF(Point[Asset Group]="","",VLOOKUP(Point[Post Number],number,2,FALSE))</f>
        <v/>
      </c>
      <c r="BE492" s="14" t="str">
        <f>IF(Point[Asset Group]="","",VLOOKUP(Point[Structure SubType],subdom_master_gdb,2,FALSE))</f>
        <v/>
      </c>
      <c r="BF492" s="14" t="str">
        <f>IF(Point[Area m2]="","",Point[Area m2])</f>
        <v/>
      </c>
      <c r="BG492" s="14" t="str">
        <f>IF(Point[Length m]="","",Point[Length m])</f>
        <v/>
      </c>
      <c r="BH492" s="14" t="str">
        <f>IF(Point[Width m]="","",Point[Width m])</f>
        <v/>
      </c>
      <c r="BI492" s="14" t="str">
        <f>IF(Point[Diameter m]="","",Point[Diameter m])</f>
        <v/>
      </c>
      <c r="BJ492" s="14" t="str">
        <f>IF(Point[Asset Group]="","",VLOOKUP(Point[Number of Pipes],number,2,FALSE))</f>
        <v/>
      </c>
      <c r="BK492" s="14" t="str">
        <f>IF(Point[Asset Group]="","",VLOOKUP(Point[Combined Name],2,FALSE))</f>
        <v/>
      </c>
      <c r="BL492" s="14" t="str">
        <f>IF(Point[Asset Group]="","",VLOOKUP(Point[Size Class],size_class,2,FALSE))</f>
        <v/>
      </c>
      <c r="BM492" s="14" t="str">
        <f>IF(Point[Asset Group]="","",VLOOKUP(Point[Age Class],age_class,2,FALSE))</f>
        <v/>
      </c>
      <c r="BN492" s="14" t="str">
        <f>IF(Point[Girth (cm)]="","",Point[Girth (cm)])</f>
        <v/>
      </c>
      <c r="BO492" s="14" t="str">
        <f>IF(Point[Crown Radius (m)]="","",Point[Crown Radius (m)])</f>
        <v/>
      </c>
      <c r="BP492" s="14" t="str">
        <f>IF(Point[Asset Group]="","",VLOOKUP(Point[Rooting Environment],root_enviro,2,FALSE))</f>
        <v/>
      </c>
      <c r="BQ492" s="14" t="str">
        <f>IF(Point[Asset Group]="","",VLOOKUP(Point[Tree Surround],tree_surround,2,FALSE))</f>
        <v/>
      </c>
      <c r="BR492" s="14" t="str">
        <f>IF(Point[Asset Group]="","",VLOOKUP(Point[Tree Grill],yes_no,2,FALSE))</f>
        <v/>
      </c>
      <c r="BS492" s="14" t="str">
        <f>IF(Point[Asset Group]="","",VLOOKUP(Point[Tree Location],tree_location,2,FALSE))</f>
        <v/>
      </c>
    </row>
    <row r="493" spans="1:71" s="3" customFormat="1" x14ac:dyDescent="0.2">
      <c r="A493" s="3" t="str">
        <f>IF(Point[DWG File Name]="","",Point[DWG File Name])</f>
        <v/>
      </c>
      <c r="B493" s="3" t="str">
        <f>IF(Point[DWG Layer Name]="","",Point[DWG Layer Name])</f>
        <v/>
      </c>
      <c r="C493" s="3" t="str">
        <f>IF(Point[DWG Handle]="","",Point[DWG Handle])</f>
        <v/>
      </c>
      <c r="D493" s="58" t="str">
        <f>IF(Point[X]="","",Point[X])</f>
        <v/>
      </c>
      <c r="E493" s="58" t="str">
        <f>IF(Point[Y]="","",Point[Y])</f>
        <v/>
      </c>
      <c r="F493" s="3" t="str">
        <f>IF(Point[Replacement Asset]="","",Point[Replacement Asset])</f>
        <v/>
      </c>
      <c r="G493" s="3" t="str">
        <f>IF(Point[Asset ID]="","",UPPER(Point[Asset ID]))</f>
        <v/>
      </c>
      <c r="H493" s="3" t="str">
        <f>IF(Point[Asset Group]="","",VLOOKUP(Point[Asset Group],asset_grp_pt,4,FALSE))</f>
        <v/>
      </c>
      <c r="I493" s="3" t="str">
        <f>IF(Point[Asset Group]="","",VLOOKUP(Point[Asset Group],asset_grp_pt,2,FALSE))</f>
        <v/>
      </c>
      <c r="J493" s="3" t="str">
        <f>IF(Point[Asset Group]="","",VLOOKUP(Point[Asset Group],asset_grp_pt,3,FALSE))</f>
        <v/>
      </c>
      <c r="K493" s="3" t="str">
        <f>IF(Point[Asset Group]="","",VLOOKUP(Point[Asset Type],type_master_list,2,FALSE))</f>
        <v/>
      </c>
      <c r="L493" s="3" t="str">
        <f>IF(Point[Asset Name]="","",PROPER(Point[Asset Name]))</f>
        <v/>
      </c>
      <c r="M493" s="11" t="str">
        <f>IF(Point[Install Date]="","",Point[Install Date])</f>
        <v/>
      </c>
      <c r="N493" s="11" t="str">
        <f>IF(Point[Note]="","",PROPER(Point[Note]))</f>
        <v/>
      </c>
      <c r="O493" s="11" t="str">
        <f>IF(Point[Resource Consent Number]="","",UPPER(Point[Resource Consent Number]))</f>
        <v/>
      </c>
      <c r="P493" s="53" t="str">
        <f>IF(Point[Asset Unit Cost]="","",Point[Asset Unit Cost])</f>
        <v/>
      </c>
      <c r="Q493" s="11" t="str">
        <f>IF(Point[Added By]="","",UPPER(Point[Added By]))</f>
        <v/>
      </c>
      <c r="R493" s="11" t="str">
        <f>IF(Point[Added Date]="","",Point[Added Date])</f>
        <v/>
      </c>
      <c r="S493" s="14" t="str">
        <f>IF(Point[Z COORD]="","",Point[Z COORD])</f>
        <v/>
      </c>
      <c r="T493" s="14" t="str">
        <f>IF(Point[Asset Description]="","",PROPER(Point[Asset Description]))</f>
        <v/>
      </c>
      <c r="U493" s="14" t="str">
        <f>IF(Point[[Artist ]]="","",PROPER(Point[[Artist ]]))</f>
        <v/>
      </c>
      <c r="V493" s="14" t="str">
        <f>IF(Point[Material Notes]="","",PROPER(Point[Material Notes]))</f>
        <v/>
      </c>
      <c r="W493" s="14" t="str">
        <f>IF(Point[Dimension Notes]="","",Point[Dimension Notes])</f>
        <v/>
      </c>
      <c r="X493" s="14" t="str">
        <f>IF(Point[List]="","",VLOOKUP(Point[Burner Number],number,2,FALSE))</f>
        <v/>
      </c>
      <c r="Y493" s="14" t="str">
        <f>IF(Point[List]="","",VLOOKUP(Point[Fuel],bbq_fuel,2,FALSE))</f>
        <v/>
      </c>
      <c r="Z493" s="14" t="str">
        <f>IF(Point[List]="","",VLOOKUP(Point[Cabinet Material],bbq_material,2,FALSE))</f>
        <v/>
      </c>
      <c r="AA493" s="14" t="str">
        <f>IF(Point[Asset Group]="","",VLOOKUP(Point[Manufacturer],manufacturer,2,FALSE))</f>
        <v/>
      </c>
      <c r="AB493" s="14" t="str">
        <f>IF(Point[Uinsex WC]="","",Point[Uinsex WC])</f>
        <v/>
      </c>
      <c r="AC493" s="14" t="str">
        <f>IF(Point[Female WC]="","",Point[Female WC])</f>
        <v/>
      </c>
      <c r="AD493" s="14" t="str">
        <f>IF(Point[Male WC]="","",Point[Male WC])</f>
        <v/>
      </c>
      <c r="AE493" s="14" t="str">
        <f>IF(Point[Urinal]="","",Point[Urinal])</f>
        <v/>
      </c>
      <c r="AF493" s="14" t="str">
        <f>IF(Point[Disabled Unisex]="","",Point[Disabled Unisex])</f>
        <v/>
      </c>
      <c r="AG493" s="14" t="str">
        <f>IF(Point[Disabled Female]="","",Point[Disabled Female])</f>
        <v/>
      </c>
      <c r="AH493" s="14" t="str">
        <f>IF(Point[Disabled Male]="","",Point[Disabled Male])</f>
        <v/>
      </c>
      <c r="AI493" s="14" t="str">
        <f>IF(Point[Asset Group]="","",VLOOKUP(Point[Handrail],yes_no,2,FALSE))</f>
        <v/>
      </c>
      <c r="AJ493" s="14" t="str">
        <f>IF(Point[Asset Group]="","",VLOOKUP(Point[Baby Changing],yes_no,2,FALSE))</f>
        <v/>
      </c>
      <c r="AK493" s="14" t="str">
        <f>IF(Point[Asset Group]="","",VLOOKUP(Point[Service Room],yes_no,2,FALSE))</f>
        <v/>
      </c>
      <c r="AL493" s="14" t="str">
        <f>IF(Point[Asset Group]="","",VLOOKUP(Point[Service Tap],service_tap,2,FALSE))</f>
        <v/>
      </c>
      <c r="AM493" s="14" t="str">
        <f>IF(Point[Asset Group]="","",VLOOKUP(Point[Heating Type],wc_heating,2,FALSE))</f>
        <v/>
      </c>
      <c r="AN493" s="14" t="str">
        <f>IF(Point[Asset Group]="","",VLOOKUP(Point[Power Supply],power_supply,2,FALSE))</f>
        <v/>
      </c>
      <c r="AO493" s="14" t="str">
        <f>IF(Point[Asset Group]="","",VLOOKUP(Point[Waste Water],waste_water,2,FALSE))</f>
        <v/>
      </c>
      <c r="AP493" s="14" t="str">
        <f>IF(Point[Asset Group]="","",VLOOKUP(Point[Furniture SubType],subdom_master_gdb,2,FALSE))</f>
        <v/>
      </c>
      <c r="AQ493" s="14" t="str">
        <f>IF(Point[Asset Group]="","",VLOOKUP(Point[Concrete Pad],yes_no,2,FALSE))</f>
        <v/>
      </c>
      <c r="AR493" s="14" t="str">
        <f>IF(Point[Asset Group]="","",VLOOKUP(Point[Material],material_master,2,FALSE))</f>
        <v/>
      </c>
      <c r="AS493" s="14" t="str">
        <f>IF(Point[Asset Group]="","",VLOOKUP(Point[Plumbing],irrigation_plumbing,2,FALSE))</f>
        <v/>
      </c>
      <c r="AT493" s="14" t="str">
        <f>IF(Point[Asset Group]="","",VLOOKUP(Point[Sprinklers],irrigation_sprinklers,2,FALSE))</f>
        <v/>
      </c>
      <c r="AU493" s="14" t="str">
        <f>IF(Point[Asset Group]="","",VLOOKUP(Point[System],irrigation_system,2,FALSE))</f>
        <v/>
      </c>
      <c r="AV493" s="14" t="str">
        <f>IF(Point[Asset Group]="","",VLOOKUP(Point[Status],irrigation_status,2,FALSE))</f>
        <v/>
      </c>
      <c r="AW493" s="11" t="str">
        <f>IF(Point[Date of manufacture]="","",Point[Date of manufacture])</f>
        <v/>
      </c>
      <c r="AX493" s="14" t="str">
        <f>IF(Point[Asset Group]="","",VLOOKUP(Point[Sign Purpose],sign_purpose,2,FALSE))</f>
        <v/>
      </c>
      <c r="AY493" s="14" t="str">
        <f>IF(Point[Asset Group]="","",VLOOKUP(Point[Sign Material],material_master,2,FALSE))</f>
        <v/>
      </c>
      <c r="AZ493" s="14" t="str">
        <f>IF(Point[Asset Group]="","",VLOOKUP(Point[Affixed To],sign_affix,2,FALSE))</f>
        <v/>
      </c>
      <c r="BA493" s="14" t="str">
        <f>IF(Point[Size HxB mm]="","",Point[Size HxB mm])</f>
        <v/>
      </c>
      <c r="BB493" s="14" t="str">
        <f>IF(Point[Height m]="","",Point[Height m])</f>
        <v/>
      </c>
      <c r="BC493" s="14" t="str">
        <f>IF(Point[Asset Group]="","",VLOOKUP(Point[Post Material],material_master,2,FALSE))</f>
        <v/>
      </c>
      <c r="BD493" s="14" t="str">
        <f>IF(Point[Asset Group]="","",VLOOKUP(Point[Post Number],number,2,FALSE))</f>
        <v/>
      </c>
      <c r="BE493" s="14" t="str">
        <f>IF(Point[Asset Group]="","",VLOOKUP(Point[Structure SubType],subdom_master_gdb,2,FALSE))</f>
        <v/>
      </c>
      <c r="BF493" s="14" t="str">
        <f>IF(Point[Area m2]="","",Point[Area m2])</f>
        <v/>
      </c>
      <c r="BG493" s="14" t="str">
        <f>IF(Point[Length m]="","",Point[Length m])</f>
        <v/>
      </c>
      <c r="BH493" s="14" t="str">
        <f>IF(Point[Width m]="","",Point[Width m])</f>
        <v/>
      </c>
      <c r="BI493" s="14" t="str">
        <f>IF(Point[Diameter m]="","",Point[Diameter m])</f>
        <v/>
      </c>
      <c r="BJ493" s="14" t="str">
        <f>IF(Point[Asset Group]="","",VLOOKUP(Point[Number of Pipes],number,2,FALSE))</f>
        <v/>
      </c>
      <c r="BK493" s="14" t="str">
        <f>IF(Point[Asset Group]="","",VLOOKUP(Point[Combined Name],2,FALSE))</f>
        <v/>
      </c>
      <c r="BL493" s="14" t="str">
        <f>IF(Point[Asset Group]="","",VLOOKUP(Point[Size Class],size_class,2,FALSE))</f>
        <v/>
      </c>
      <c r="BM493" s="14" t="str">
        <f>IF(Point[Asset Group]="","",VLOOKUP(Point[Age Class],age_class,2,FALSE))</f>
        <v/>
      </c>
      <c r="BN493" s="14" t="str">
        <f>IF(Point[Girth (cm)]="","",Point[Girth (cm)])</f>
        <v/>
      </c>
      <c r="BO493" s="14" t="str">
        <f>IF(Point[Crown Radius (m)]="","",Point[Crown Radius (m)])</f>
        <v/>
      </c>
      <c r="BP493" s="14" t="str">
        <f>IF(Point[Asset Group]="","",VLOOKUP(Point[Rooting Environment],root_enviro,2,FALSE))</f>
        <v/>
      </c>
      <c r="BQ493" s="14" t="str">
        <f>IF(Point[Asset Group]="","",VLOOKUP(Point[Tree Surround],tree_surround,2,FALSE))</f>
        <v/>
      </c>
      <c r="BR493" s="14" t="str">
        <f>IF(Point[Asset Group]="","",VLOOKUP(Point[Tree Grill],yes_no,2,FALSE))</f>
        <v/>
      </c>
      <c r="BS493" s="14" t="str">
        <f>IF(Point[Asset Group]="","",VLOOKUP(Point[Tree Location],tree_location,2,FALSE))</f>
        <v/>
      </c>
    </row>
    <row r="494" spans="1:71" s="3" customFormat="1" x14ac:dyDescent="0.2">
      <c r="A494" s="3" t="str">
        <f>IF(Point[DWG File Name]="","",Point[DWG File Name])</f>
        <v/>
      </c>
      <c r="B494" s="3" t="str">
        <f>IF(Point[DWG Layer Name]="","",Point[DWG Layer Name])</f>
        <v/>
      </c>
      <c r="C494" s="3" t="str">
        <f>IF(Point[DWG Handle]="","",Point[DWG Handle])</f>
        <v/>
      </c>
      <c r="D494" s="58" t="str">
        <f>IF(Point[X]="","",Point[X])</f>
        <v/>
      </c>
      <c r="E494" s="58" t="str">
        <f>IF(Point[Y]="","",Point[Y])</f>
        <v/>
      </c>
      <c r="F494" s="3" t="str">
        <f>IF(Point[Replacement Asset]="","",Point[Replacement Asset])</f>
        <v/>
      </c>
      <c r="G494" s="3" t="str">
        <f>IF(Point[Asset ID]="","",UPPER(Point[Asset ID]))</f>
        <v/>
      </c>
      <c r="H494" s="3" t="str">
        <f>IF(Point[Asset Group]="","",VLOOKUP(Point[Asset Group],asset_grp_pt,4,FALSE))</f>
        <v/>
      </c>
      <c r="I494" s="3" t="str">
        <f>IF(Point[Asset Group]="","",VLOOKUP(Point[Asset Group],asset_grp_pt,2,FALSE))</f>
        <v/>
      </c>
      <c r="J494" s="3" t="str">
        <f>IF(Point[Asset Group]="","",VLOOKUP(Point[Asset Group],asset_grp_pt,3,FALSE))</f>
        <v/>
      </c>
      <c r="K494" s="3" t="str">
        <f>IF(Point[Asset Group]="","",VLOOKUP(Point[Asset Type],type_master_list,2,FALSE))</f>
        <v/>
      </c>
      <c r="L494" s="3" t="str">
        <f>IF(Point[Asset Name]="","",PROPER(Point[Asset Name]))</f>
        <v/>
      </c>
      <c r="M494" s="11" t="str">
        <f>IF(Point[Install Date]="","",Point[Install Date])</f>
        <v/>
      </c>
      <c r="N494" s="11" t="str">
        <f>IF(Point[Note]="","",PROPER(Point[Note]))</f>
        <v/>
      </c>
      <c r="O494" s="11" t="str">
        <f>IF(Point[Resource Consent Number]="","",UPPER(Point[Resource Consent Number]))</f>
        <v/>
      </c>
      <c r="P494" s="53" t="str">
        <f>IF(Point[Asset Unit Cost]="","",Point[Asset Unit Cost])</f>
        <v/>
      </c>
      <c r="Q494" s="11" t="str">
        <f>IF(Point[Added By]="","",UPPER(Point[Added By]))</f>
        <v/>
      </c>
      <c r="R494" s="11" t="str">
        <f>IF(Point[Added Date]="","",Point[Added Date])</f>
        <v/>
      </c>
      <c r="S494" s="14" t="str">
        <f>IF(Point[Z COORD]="","",Point[Z COORD])</f>
        <v/>
      </c>
      <c r="T494" s="14" t="str">
        <f>IF(Point[Asset Description]="","",PROPER(Point[Asset Description]))</f>
        <v/>
      </c>
      <c r="U494" s="14" t="str">
        <f>IF(Point[[Artist ]]="","",PROPER(Point[[Artist ]]))</f>
        <v/>
      </c>
      <c r="V494" s="14" t="str">
        <f>IF(Point[Material Notes]="","",PROPER(Point[Material Notes]))</f>
        <v/>
      </c>
      <c r="W494" s="14" t="str">
        <f>IF(Point[Dimension Notes]="","",Point[Dimension Notes])</f>
        <v/>
      </c>
      <c r="X494" s="14" t="str">
        <f>IF(Point[List]="","",VLOOKUP(Point[Burner Number],number,2,FALSE))</f>
        <v/>
      </c>
      <c r="Y494" s="14" t="str">
        <f>IF(Point[List]="","",VLOOKUP(Point[Fuel],bbq_fuel,2,FALSE))</f>
        <v/>
      </c>
      <c r="Z494" s="14" t="str">
        <f>IF(Point[List]="","",VLOOKUP(Point[Cabinet Material],bbq_material,2,FALSE))</f>
        <v/>
      </c>
      <c r="AA494" s="14" t="str">
        <f>IF(Point[Asset Group]="","",VLOOKUP(Point[Manufacturer],manufacturer,2,FALSE))</f>
        <v/>
      </c>
      <c r="AB494" s="14" t="str">
        <f>IF(Point[Uinsex WC]="","",Point[Uinsex WC])</f>
        <v/>
      </c>
      <c r="AC494" s="14" t="str">
        <f>IF(Point[Female WC]="","",Point[Female WC])</f>
        <v/>
      </c>
      <c r="AD494" s="14" t="str">
        <f>IF(Point[Male WC]="","",Point[Male WC])</f>
        <v/>
      </c>
      <c r="AE494" s="14" t="str">
        <f>IF(Point[Urinal]="","",Point[Urinal])</f>
        <v/>
      </c>
      <c r="AF494" s="14" t="str">
        <f>IF(Point[Disabled Unisex]="","",Point[Disabled Unisex])</f>
        <v/>
      </c>
      <c r="AG494" s="14" t="str">
        <f>IF(Point[Disabled Female]="","",Point[Disabled Female])</f>
        <v/>
      </c>
      <c r="AH494" s="14" t="str">
        <f>IF(Point[Disabled Male]="","",Point[Disabled Male])</f>
        <v/>
      </c>
      <c r="AI494" s="14" t="str">
        <f>IF(Point[Asset Group]="","",VLOOKUP(Point[Handrail],yes_no,2,FALSE))</f>
        <v/>
      </c>
      <c r="AJ494" s="14" t="str">
        <f>IF(Point[Asset Group]="","",VLOOKUP(Point[Baby Changing],yes_no,2,FALSE))</f>
        <v/>
      </c>
      <c r="AK494" s="14" t="str">
        <f>IF(Point[Asset Group]="","",VLOOKUP(Point[Service Room],yes_no,2,FALSE))</f>
        <v/>
      </c>
      <c r="AL494" s="14" t="str">
        <f>IF(Point[Asset Group]="","",VLOOKUP(Point[Service Tap],service_tap,2,FALSE))</f>
        <v/>
      </c>
      <c r="AM494" s="14" t="str">
        <f>IF(Point[Asset Group]="","",VLOOKUP(Point[Heating Type],wc_heating,2,FALSE))</f>
        <v/>
      </c>
      <c r="AN494" s="14" t="str">
        <f>IF(Point[Asset Group]="","",VLOOKUP(Point[Power Supply],power_supply,2,FALSE))</f>
        <v/>
      </c>
      <c r="AO494" s="14" t="str">
        <f>IF(Point[Asset Group]="","",VLOOKUP(Point[Waste Water],waste_water,2,FALSE))</f>
        <v/>
      </c>
      <c r="AP494" s="14" t="str">
        <f>IF(Point[Asset Group]="","",VLOOKUP(Point[Furniture SubType],subdom_master_gdb,2,FALSE))</f>
        <v/>
      </c>
      <c r="AQ494" s="14" t="str">
        <f>IF(Point[Asset Group]="","",VLOOKUP(Point[Concrete Pad],yes_no,2,FALSE))</f>
        <v/>
      </c>
      <c r="AR494" s="14" t="str">
        <f>IF(Point[Asset Group]="","",VLOOKUP(Point[Material],material_master,2,FALSE))</f>
        <v/>
      </c>
      <c r="AS494" s="14" t="str">
        <f>IF(Point[Asset Group]="","",VLOOKUP(Point[Plumbing],irrigation_plumbing,2,FALSE))</f>
        <v/>
      </c>
      <c r="AT494" s="14" t="str">
        <f>IF(Point[Asset Group]="","",VLOOKUP(Point[Sprinklers],irrigation_sprinklers,2,FALSE))</f>
        <v/>
      </c>
      <c r="AU494" s="14" t="str">
        <f>IF(Point[Asset Group]="","",VLOOKUP(Point[System],irrigation_system,2,FALSE))</f>
        <v/>
      </c>
      <c r="AV494" s="14" t="str">
        <f>IF(Point[Asset Group]="","",VLOOKUP(Point[Status],irrigation_status,2,FALSE))</f>
        <v/>
      </c>
      <c r="AW494" s="11" t="str">
        <f>IF(Point[Date of manufacture]="","",Point[Date of manufacture])</f>
        <v/>
      </c>
      <c r="AX494" s="14" t="str">
        <f>IF(Point[Asset Group]="","",VLOOKUP(Point[Sign Purpose],sign_purpose,2,FALSE))</f>
        <v/>
      </c>
      <c r="AY494" s="14" t="str">
        <f>IF(Point[Asset Group]="","",VLOOKUP(Point[Sign Material],material_master,2,FALSE))</f>
        <v/>
      </c>
      <c r="AZ494" s="14" t="str">
        <f>IF(Point[Asset Group]="","",VLOOKUP(Point[Affixed To],sign_affix,2,FALSE))</f>
        <v/>
      </c>
      <c r="BA494" s="14" t="str">
        <f>IF(Point[Size HxB mm]="","",Point[Size HxB mm])</f>
        <v/>
      </c>
      <c r="BB494" s="14" t="str">
        <f>IF(Point[Height m]="","",Point[Height m])</f>
        <v/>
      </c>
      <c r="BC494" s="14" t="str">
        <f>IF(Point[Asset Group]="","",VLOOKUP(Point[Post Material],material_master,2,FALSE))</f>
        <v/>
      </c>
      <c r="BD494" s="14" t="str">
        <f>IF(Point[Asset Group]="","",VLOOKUP(Point[Post Number],number,2,FALSE))</f>
        <v/>
      </c>
      <c r="BE494" s="14" t="str">
        <f>IF(Point[Asset Group]="","",VLOOKUP(Point[Structure SubType],subdom_master_gdb,2,FALSE))</f>
        <v/>
      </c>
      <c r="BF494" s="14" t="str">
        <f>IF(Point[Area m2]="","",Point[Area m2])</f>
        <v/>
      </c>
      <c r="BG494" s="14" t="str">
        <f>IF(Point[Length m]="","",Point[Length m])</f>
        <v/>
      </c>
      <c r="BH494" s="14" t="str">
        <f>IF(Point[Width m]="","",Point[Width m])</f>
        <v/>
      </c>
      <c r="BI494" s="14" t="str">
        <f>IF(Point[Diameter m]="","",Point[Diameter m])</f>
        <v/>
      </c>
      <c r="BJ494" s="14" t="str">
        <f>IF(Point[Asset Group]="","",VLOOKUP(Point[Number of Pipes],number,2,FALSE))</f>
        <v/>
      </c>
      <c r="BK494" s="14" t="str">
        <f>IF(Point[Asset Group]="","",VLOOKUP(Point[Combined Name],2,FALSE))</f>
        <v/>
      </c>
      <c r="BL494" s="14" t="str">
        <f>IF(Point[Asset Group]="","",VLOOKUP(Point[Size Class],size_class,2,FALSE))</f>
        <v/>
      </c>
      <c r="BM494" s="14" t="str">
        <f>IF(Point[Asset Group]="","",VLOOKUP(Point[Age Class],age_class,2,FALSE))</f>
        <v/>
      </c>
      <c r="BN494" s="14" t="str">
        <f>IF(Point[Girth (cm)]="","",Point[Girth (cm)])</f>
        <v/>
      </c>
      <c r="BO494" s="14" t="str">
        <f>IF(Point[Crown Radius (m)]="","",Point[Crown Radius (m)])</f>
        <v/>
      </c>
      <c r="BP494" s="14" t="str">
        <f>IF(Point[Asset Group]="","",VLOOKUP(Point[Rooting Environment],root_enviro,2,FALSE))</f>
        <v/>
      </c>
      <c r="BQ494" s="14" t="str">
        <f>IF(Point[Asset Group]="","",VLOOKUP(Point[Tree Surround],tree_surround,2,FALSE))</f>
        <v/>
      </c>
      <c r="BR494" s="14" t="str">
        <f>IF(Point[Asset Group]="","",VLOOKUP(Point[Tree Grill],yes_no,2,FALSE))</f>
        <v/>
      </c>
      <c r="BS494" s="14" t="str">
        <f>IF(Point[Asset Group]="","",VLOOKUP(Point[Tree Location],tree_location,2,FALSE))</f>
        <v/>
      </c>
    </row>
    <row r="495" spans="1:71" s="3" customFormat="1" x14ac:dyDescent="0.2">
      <c r="A495" s="3" t="str">
        <f>IF(Point[DWG File Name]="","",Point[DWG File Name])</f>
        <v/>
      </c>
      <c r="B495" s="3" t="str">
        <f>IF(Point[DWG Layer Name]="","",Point[DWG Layer Name])</f>
        <v/>
      </c>
      <c r="C495" s="3" t="str">
        <f>IF(Point[DWG Handle]="","",Point[DWG Handle])</f>
        <v/>
      </c>
      <c r="D495" s="58" t="str">
        <f>IF(Point[X]="","",Point[X])</f>
        <v/>
      </c>
      <c r="E495" s="58" t="str">
        <f>IF(Point[Y]="","",Point[Y])</f>
        <v/>
      </c>
      <c r="F495" s="3" t="str">
        <f>IF(Point[Replacement Asset]="","",Point[Replacement Asset])</f>
        <v/>
      </c>
      <c r="G495" s="3" t="str">
        <f>IF(Point[Asset ID]="","",UPPER(Point[Asset ID]))</f>
        <v/>
      </c>
      <c r="H495" s="3" t="str">
        <f>IF(Point[Asset Group]="","",VLOOKUP(Point[Asset Group],asset_grp_pt,4,FALSE))</f>
        <v/>
      </c>
      <c r="I495" s="3" t="str">
        <f>IF(Point[Asset Group]="","",VLOOKUP(Point[Asset Group],asset_grp_pt,2,FALSE))</f>
        <v/>
      </c>
      <c r="J495" s="3" t="str">
        <f>IF(Point[Asset Group]="","",VLOOKUP(Point[Asset Group],asset_grp_pt,3,FALSE))</f>
        <v/>
      </c>
      <c r="K495" s="3" t="str">
        <f>IF(Point[Asset Group]="","",VLOOKUP(Point[Asset Type],type_master_list,2,FALSE))</f>
        <v/>
      </c>
      <c r="L495" s="3" t="str">
        <f>IF(Point[Asset Name]="","",PROPER(Point[Asset Name]))</f>
        <v/>
      </c>
      <c r="M495" s="11" t="str">
        <f>IF(Point[Install Date]="","",Point[Install Date])</f>
        <v/>
      </c>
      <c r="N495" s="11" t="str">
        <f>IF(Point[Note]="","",PROPER(Point[Note]))</f>
        <v/>
      </c>
      <c r="O495" s="11" t="str">
        <f>IF(Point[Resource Consent Number]="","",UPPER(Point[Resource Consent Number]))</f>
        <v/>
      </c>
      <c r="P495" s="53" t="str">
        <f>IF(Point[Asset Unit Cost]="","",Point[Asset Unit Cost])</f>
        <v/>
      </c>
      <c r="Q495" s="11" t="str">
        <f>IF(Point[Added By]="","",UPPER(Point[Added By]))</f>
        <v/>
      </c>
      <c r="R495" s="11" t="str">
        <f>IF(Point[Added Date]="","",Point[Added Date])</f>
        <v/>
      </c>
      <c r="S495" s="14" t="str">
        <f>IF(Point[Z COORD]="","",Point[Z COORD])</f>
        <v/>
      </c>
      <c r="T495" s="14" t="str">
        <f>IF(Point[Asset Description]="","",PROPER(Point[Asset Description]))</f>
        <v/>
      </c>
      <c r="U495" s="14" t="str">
        <f>IF(Point[[Artist ]]="","",PROPER(Point[[Artist ]]))</f>
        <v/>
      </c>
      <c r="V495" s="14" t="str">
        <f>IF(Point[Material Notes]="","",PROPER(Point[Material Notes]))</f>
        <v/>
      </c>
      <c r="W495" s="14" t="str">
        <f>IF(Point[Dimension Notes]="","",Point[Dimension Notes])</f>
        <v/>
      </c>
      <c r="X495" s="14" t="str">
        <f>IF(Point[List]="","",VLOOKUP(Point[Burner Number],number,2,FALSE))</f>
        <v/>
      </c>
      <c r="Y495" s="14" t="str">
        <f>IF(Point[List]="","",VLOOKUP(Point[Fuel],bbq_fuel,2,FALSE))</f>
        <v/>
      </c>
      <c r="Z495" s="14" t="str">
        <f>IF(Point[List]="","",VLOOKUP(Point[Cabinet Material],bbq_material,2,FALSE))</f>
        <v/>
      </c>
      <c r="AA495" s="14" t="str">
        <f>IF(Point[Asset Group]="","",VLOOKUP(Point[Manufacturer],manufacturer,2,FALSE))</f>
        <v/>
      </c>
      <c r="AB495" s="14" t="str">
        <f>IF(Point[Uinsex WC]="","",Point[Uinsex WC])</f>
        <v/>
      </c>
      <c r="AC495" s="14" t="str">
        <f>IF(Point[Female WC]="","",Point[Female WC])</f>
        <v/>
      </c>
      <c r="AD495" s="14" t="str">
        <f>IF(Point[Male WC]="","",Point[Male WC])</f>
        <v/>
      </c>
      <c r="AE495" s="14" t="str">
        <f>IF(Point[Urinal]="","",Point[Urinal])</f>
        <v/>
      </c>
      <c r="AF495" s="14" t="str">
        <f>IF(Point[Disabled Unisex]="","",Point[Disabled Unisex])</f>
        <v/>
      </c>
      <c r="AG495" s="14" t="str">
        <f>IF(Point[Disabled Female]="","",Point[Disabled Female])</f>
        <v/>
      </c>
      <c r="AH495" s="14" t="str">
        <f>IF(Point[Disabled Male]="","",Point[Disabled Male])</f>
        <v/>
      </c>
      <c r="AI495" s="14" t="str">
        <f>IF(Point[Asset Group]="","",VLOOKUP(Point[Handrail],yes_no,2,FALSE))</f>
        <v/>
      </c>
      <c r="AJ495" s="14" t="str">
        <f>IF(Point[Asset Group]="","",VLOOKUP(Point[Baby Changing],yes_no,2,FALSE))</f>
        <v/>
      </c>
      <c r="AK495" s="14" t="str">
        <f>IF(Point[Asset Group]="","",VLOOKUP(Point[Service Room],yes_no,2,FALSE))</f>
        <v/>
      </c>
      <c r="AL495" s="14" t="str">
        <f>IF(Point[Asset Group]="","",VLOOKUP(Point[Service Tap],service_tap,2,FALSE))</f>
        <v/>
      </c>
      <c r="AM495" s="14" t="str">
        <f>IF(Point[Asset Group]="","",VLOOKUP(Point[Heating Type],wc_heating,2,FALSE))</f>
        <v/>
      </c>
      <c r="AN495" s="14" t="str">
        <f>IF(Point[Asset Group]="","",VLOOKUP(Point[Power Supply],power_supply,2,FALSE))</f>
        <v/>
      </c>
      <c r="AO495" s="14" t="str">
        <f>IF(Point[Asset Group]="","",VLOOKUP(Point[Waste Water],waste_water,2,FALSE))</f>
        <v/>
      </c>
      <c r="AP495" s="14" t="str">
        <f>IF(Point[Asset Group]="","",VLOOKUP(Point[Furniture SubType],subdom_master_gdb,2,FALSE))</f>
        <v/>
      </c>
      <c r="AQ495" s="14" t="str">
        <f>IF(Point[Asset Group]="","",VLOOKUP(Point[Concrete Pad],yes_no,2,FALSE))</f>
        <v/>
      </c>
      <c r="AR495" s="14" t="str">
        <f>IF(Point[Asset Group]="","",VLOOKUP(Point[Material],material_master,2,FALSE))</f>
        <v/>
      </c>
      <c r="AS495" s="14" t="str">
        <f>IF(Point[Asset Group]="","",VLOOKUP(Point[Plumbing],irrigation_plumbing,2,FALSE))</f>
        <v/>
      </c>
      <c r="AT495" s="14" t="str">
        <f>IF(Point[Asset Group]="","",VLOOKUP(Point[Sprinklers],irrigation_sprinklers,2,FALSE))</f>
        <v/>
      </c>
      <c r="AU495" s="14" t="str">
        <f>IF(Point[Asset Group]="","",VLOOKUP(Point[System],irrigation_system,2,FALSE))</f>
        <v/>
      </c>
      <c r="AV495" s="14" t="str">
        <f>IF(Point[Asset Group]="","",VLOOKUP(Point[Status],irrigation_status,2,FALSE))</f>
        <v/>
      </c>
      <c r="AW495" s="11" t="str">
        <f>IF(Point[Date of manufacture]="","",Point[Date of manufacture])</f>
        <v/>
      </c>
      <c r="AX495" s="14" t="str">
        <f>IF(Point[Asset Group]="","",VLOOKUP(Point[Sign Purpose],sign_purpose,2,FALSE))</f>
        <v/>
      </c>
      <c r="AY495" s="14" t="str">
        <f>IF(Point[Asset Group]="","",VLOOKUP(Point[Sign Material],material_master,2,FALSE))</f>
        <v/>
      </c>
      <c r="AZ495" s="14" t="str">
        <f>IF(Point[Asset Group]="","",VLOOKUP(Point[Affixed To],sign_affix,2,FALSE))</f>
        <v/>
      </c>
      <c r="BA495" s="14" t="str">
        <f>IF(Point[Size HxB mm]="","",Point[Size HxB mm])</f>
        <v/>
      </c>
      <c r="BB495" s="14" t="str">
        <f>IF(Point[Height m]="","",Point[Height m])</f>
        <v/>
      </c>
      <c r="BC495" s="14" t="str">
        <f>IF(Point[Asset Group]="","",VLOOKUP(Point[Post Material],material_master,2,FALSE))</f>
        <v/>
      </c>
      <c r="BD495" s="14" t="str">
        <f>IF(Point[Asset Group]="","",VLOOKUP(Point[Post Number],number,2,FALSE))</f>
        <v/>
      </c>
      <c r="BE495" s="14" t="str">
        <f>IF(Point[Asset Group]="","",VLOOKUP(Point[Structure SubType],subdom_master_gdb,2,FALSE))</f>
        <v/>
      </c>
      <c r="BF495" s="14" t="str">
        <f>IF(Point[Area m2]="","",Point[Area m2])</f>
        <v/>
      </c>
      <c r="BG495" s="14" t="str">
        <f>IF(Point[Length m]="","",Point[Length m])</f>
        <v/>
      </c>
      <c r="BH495" s="14" t="str">
        <f>IF(Point[Width m]="","",Point[Width m])</f>
        <v/>
      </c>
      <c r="BI495" s="14" t="str">
        <f>IF(Point[Diameter m]="","",Point[Diameter m])</f>
        <v/>
      </c>
      <c r="BJ495" s="14" t="str">
        <f>IF(Point[Asset Group]="","",VLOOKUP(Point[Number of Pipes],number,2,FALSE))</f>
        <v/>
      </c>
      <c r="BK495" s="14" t="str">
        <f>IF(Point[Asset Group]="","",VLOOKUP(Point[Combined Name],2,FALSE))</f>
        <v/>
      </c>
      <c r="BL495" s="14" t="str">
        <f>IF(Point[Asset Group]="","",VLOOKUP(Point[Size Class],size_class,2,FALSE))</f>
        <v/>
      </c>
      <c r="BM495" s="14" t="str">
        <f>IF(Point[Asset Group]="","",VLOOKUP(Point[Age Class],age_class,2,FALSE))</f>
        <v/>
      </c>
      <c r="BN495" s="14" t="str">
        <f>IF(Point[Girth (cm)]="","",Point[Girth (cm)])</f>
        <v/>
      </c>
      <c r="BO495" s="14" t="str">
        <f>IF(Point[Crown Radius (m)]="","",Point[Crown Radius (m)])</f>
        <v/>
      </c>
      <c r="BP495" s="14" t="str">
        <f>IF(Point[Asset Group]="","",VLOOKUP(Point[Rooting Environment],root_enviro,2,FALSE))</f>
        <v/>
      </c>
      <c r="BQ495" s="14" t="str">
        <f>IF(Point[Asset Group]="","",VLOOKUP(Point[Tree Surround],tree_surround,2,FALSE))</f>
        <v/>
      </c>
      <c r="BR495" s="14" t="str">
        <f>IF(Point[Asset Group]="","",VLOOKUP(Point[Tree Grill],yes_no,2,FALSE))</f>
        <v/>
      </c>
      <c r="BS495" s="14" t="str">
        <f>IF(Point[Asset Group]="","",VLOOKUP(Point[Tree Location],tree_location,2,FALSE))</f>
        <v/>
      </c>
    </row>
    <row r="496" spans="1:71" s="3" customFormat="1" x14ac:dyDescent="0.2">
      <c r="A496" s="3" t="str">
        <f>IF(Point[DWG File Name]="","",Point[DWG File Name])</f>
        <v/>
      </c>
      <c r="B496" s="3" t="str">
        <f>IF(Point[DWG Layer Name]="","",Point[DWG Layer Name])</f>
        <v/>
      </c>
      <c r="C496" s="3" t="str">
        <f>IF(Point[DWG Handle]="","",Point[DWG Handle])</f>
        <v/>
      </c>
      <c r="D496" s="58" t="str">
        <f>IF(Point[X]="","",Point[X])</f>
        <v/>
      </c>
      <c r="E496" s="58" t="str">
        <f>IF(Point[Y]="","",Point[Y])</f>
        <v/>
      </c>
      <c r="F496" s="3" t="str">
        <f>IF(Point[Replacement Asset]="","",Point[Replacement Asset])</f>
        <v/>
      </c>
      <c r="G496" s="3" t="str">
        <f>IF(Point[Asset ID]="","",UPPER(Point[Asset ID]))</f>
        <v/>
      </c>
      <c r="H496" s="3" t="str">
        <f>IF(Point[Asset Group]="","",VLOOKUP(Point[Asset Group],asset_grp_pt,4,FALSE))</f>
        <v/>
      </c>
      <c r="I496" s="3" t="str">
        <f>IF(Point[Asset Group]="","",VLOOKUP(Point[Asset Group],asset_grp_pt,2,FALSE))</f>
        <v/>
      </c>
      <c r="J496" s="3" t="str">
        <f>IF(Point[Asset Group]="","",VLOOKUP(Point[Asset Group],asset_grp_pt,3,FALSE))</f>
        <v/>
      </c>
      <c r="K496" s="3" t="str">
        <f>IF(Point[Asset Group]="","",VLOOKUP(Point[Asset Type],type_master_list,2,FALSE))</f>
        <v/>
      </c>
      <c r="L496" s="3" t="str">
        <f>IF(Point[Asset Name]="","",PROPER(Point[Asset Name]))</f>
        <v/>
      </c>
      <c r="M496" s="11" t="str">
        <f>IF(Point[Install Date]="","",Point[Install Date])</f>
        <v/>
      </c>
      <c r="N496" s="11" t="str">
        <f>IF(Point[Note]="","",PROPER(Point[Note]))</f>
        <v/>
      </c>
      <c r="O496" s="11" t="str">
        <f>IF(Point[Resource Consent Number]="","",UPPER(Point[Resource Consent Number]))</f>
        <v/>
      </c>
      <c r="P496" s="53" t="str">
        <f>IF(Point[Asset Unit Cost]="","",Point[Asset Unit Cost])</f>
        <v/>
      </c>
      <c r="Q496" s="11" t="str">
        <f>IF(Point[Added By]="","",UPPER(Point[Added By]))</f>
        <v/>
      </c>
      <c r="R496" s="11" t="str">
        <f>IF(Point[Added Date]="","",Point[Added Date])</f>
        <v/>
      </c>
      <c r="S496" s="14" t="str">
        <f>IF(Point[Z COORD]="","",Point[Z COORD])</f>
        <v/>
      </c>
      <c r="T496" s="14" t="str">
        <f>IF(Point[Asset Description]="","",PROPER(Point[Asset Description]))</f>
        <v/>
      </c>
      <c r="U496" s="14" t="str">
        <f>IF(Point[[Artist ]]="","",PROPER(Point[[Artist ]]))</f>
        <v/>
      </c>
      <c r="V496" s="14" t="str">
        <f>IF(Point[Material Notes]="","",PROPER(Point[Material Notes]))</f>
        <v/>
      </c>
      <c r="W496" s="14" t="str">
        <f>IF(Point[Dimension Notes]="","",Point[Dimension Notes])</f>
        <v/>
      </c>
      <c r="X496" s="14" t="str">
        <f>IF(Point[List]="","",VLOOKUP(Point[Burner Number],number,2,FALSE))</f>
        <v/>
      </c>
      <c r="Y496" s="14" t="str">
        <f>IF(Point[List]="","",VLOOKUP(Point[Fuel],bbq_fuel,2,FALSE))</f>
        <v/>
      </c>
      <c r="Z496" s="14" t="str">
        <f>IF(Point[List]="","",VLOOKUP(Point[Cabinet Material],bbq_material,2,FALSE))</f>
        <v/>
      </c>
      <c r="AA496" s="14" t="str">
        <f>IF(Point[Asset Group]="","",VLOOKUP(Point[Manufacturer],manufacturer,2,FALSE))</f>
        <v/>
      </c>
      <c r="AB496" s="14" t="str">
        <f>IF(Point[Uinsex WC]="","",Point[Uinsex WC])</f>
        <v/>
      </c>
      <c r="AC496" s="14" t="str">
        <f>IF(Point[Female WC]="","",Point[Female WC])</f>
        <v/>
      </c>
      <c r="AD496" s="14" t="str">
        <f>IF(Point[Male WC]="","",Point[Male WC])</f>
        <v/>
      </c>
      <c r="AE496" s="14" t="str">
        <f>IF(Point[Urinal]="","",Point[Urinal])</f>
        <v/>
      </c>
      <c r="AF496" s="14" t="str">
        <f>IF(Point[Disabled Unisex]="","",Point[Disabled Unisex])</f>
        <v/>
      </c>
      <c r="AG496" s="14" t="str">
        <f>IF(Point[Disabled Female]="","",Point[Disabled Female])</f>
        <v/>
      </c>
      <c r="AH496" s="14" t="str">
        <f>IF(Point[Disabled Male]="","",Point[Disabled Male])</f>
        <v/>
      </c>
      <c r="AI496" s="14" t="str">
        <f>IF(Point[Asset Group]="","",VLOOKUP(Point[Handrail],yes_no,2,FALSE))</f>
        <v/>
      </c>
      <c r="AJ496" s="14" t="str">
        <f>IF(Point[Asset Group]="","",VLOOKUP(Point[Baby Changing],yes_no,2,FALSE))</f>
        <v/>
      </c>
      <c r="AK496" s="14" t="str">
        <f>IF(Point[Asset Group]="","",VLOOKUP(Point[Service Room],yes_no,2,FALSE))</f>
        <v/>
      </c>
      <c r="AL496" s="14" t="str">
        <f>IF(Point[Asset Group]="","",VLOOKUP(Point[Service Tap],service_tap,2,FALSE))</f>
        <v/>
      </c>
      <c r="AM496" s="14" t="str">
        <f>IF(Point[Asset Group]="","",VLOOKUP(Point[Heating Type],wc_heating,2,FALSE))</f>
        <v/>
      </c>
      <c r="AN496" s="14" t="str">
        <f>IF(Point[Asset Group]="","",VLOOKUP(Point[Power Supply],power_supply,2,FALSE))</f>
        <v/>
      </c>
      <c r="AO496" s="14" t="str">
        <f>IF(Point[Asset Group]="","",VLOOKUP(Point[Waste Water],waste_water,2,FALSE))</f>
        <v/>
      </c>
      <c r="AP496" s="14" t="str">
        <f>IF(Point[Asset Group]="","",VLOOKUP(Point[Furniture SubType],subdom_master_gdb,2,FALSE))</f>
        <v/>
      </c>
      <c r="AQ496" s="14" t="str">
        <f>IF(Point[Asset Group]="","",VLOOKUP(Point[Concrete Pad],yes_no,2,FALSE))</f>
        <v/>
      </c>
      <c r="AR496" s="14" t="str">
        <f>IF(Point[Asset Group]="","",VLOOKUP(Point[Material],material_master,2,FALSE))</f>
        <v/>
      </c>
      <c r="AS496" s="14" t="str">
        <f>IF(Point[Asset Group]="","",VLOOKUP(Point[Plumbing],irrigation_plumbing,2,FALSE))</f>
        <v/>
      </c>
      <c r="AT496" s="14" t="str">
        <f>IF(Point[Asset Group]="","",VLOOKUP(Point[Sprinklers],irrigation_sprinklers,2,FALSE))</f>
        <v/>
      </c>
      <c r="AU496" s="14" t="str">
        <f>IF(Point[Asset Group]="","",VLOOKUP(Point[System],irrigation_system,2,FALSE))</f>
        <v/>
      </c>
      <c r="AV496" s="14" t="str">
        <f>IF(Point[Asset Group]="","",VLOOKUP(Point[Status],irrigation_status,2,FALSE))</f>
        <v/>
      </c>
      <c r="AW496" s="11" t="str">
        <f>IF(Point[Date of manufacture]="","",Point[Date of manufacture])</f>
        <v/>
      </c>
      <c r="AX496" s="14" t="str">
        <f>IF(Point[Asset Group]="","",VLOOKUP(Point[Sign Purpose],sign_purpose,2,FALSE))</f>
        <v/>
      </c>
      <c r="AY496" s="14" t="str">
        <f>IF(Point[Asset Group]="","",VLOOKUP(Point[Sign Material],material_master,2,FALSE))</f>
        <v/>
      </c>
      <c r="AZ496" s="14" t="str">
        <f>IF(Point[Asset Group]="","",VLOOKUP(Point[Affixed To],sign_affix,2,FALSE))</f>
        <v/>
      </c>
      <c r="BA496" s="14" t="str">
        <f>IF(Point[Size HxB mm]="","",Point[Size HxB mm])</f>
        <v/>
      </c>
      <c r="BB496" s="14" t="str">
        <f>IF(Point[Height m]="","",Point[Height m])</f>
        <v/>
      </c>
      <c r="BC496" s="14" t="str">
        <f>IF(Point[Asset Group]="","",VLOOKUP(Point[Post Material],material_master,2,FALSE))</f>
        <v/>
      </c>
      <c r="BD496" s="14" t="str">
        <f>IF(Point[Asset Group]="","",VLOOKUP(Point[Post Number],number,2,FALSE))</f>
        <v/>
      </c>
      <c r="BE496" s="14" t="str">
        <f>IF(Point[Asset Group]="","",VLOOKUP(Point[Structure SubType],subdom_master_gdb,2,FALSE))</f>
        <v/>
      </c>
      <c r="BF496" s="14" t="str">
        <f>IF(Point[Area m2]="","",Point[Area m2])</f>
        <v/>
      </c>
      <c r="BG496" s="14" t="str">
        <f>IF(Point[Length m]="","",Point[Length m])</f>
        <v/>
      </c>
      <c r="BH496" s="14" t="str">
        <f>IF(Point[Width m]="","",Point[Width m])</f>
        <v/>
      </c>
      <c r="BI496" s="14" t="str">
        <f>IF(Point[Diameter m]="","",Point[Diameter m])</f>
        <v/>
      </c>
      <c r="BJ496" s="14" t="str">
        <f>IF(Point[Asset Group]="","",VLOOKUP(Point[Number of Pipes],number,2,FALSE))</f>
        <v/>
      </c>
      <c r="BK496" s="14" t="str">
        <f>IF(Point[Asset Group]="","",VLOOKUP(Point[Combined Name],2,FALSE))</f>
        <v/>
      </c>
      <c r="BL496" s="14" t="str">
        <f>IF(Point[Asset Group]="","",VLOOKUP(Point[Size Class],size_class,2,FALSE))</f>
        <v/>
      </c>
      <c r="BM496" s="14" t="str">
        <f>IF(Point[Asset Group]="","",VLOOKUP(Point[Age Class],age_class,2,FALSE))</f>
        <v/>
      </c>
      <c r="BN496" s="14" t="str">
        <f>IF(Point[Girth (cm)]="","",Point[Girth (cm)])</f>
        <v/>
      </c>
      <c r="BO496" s="14" t="str">
        <f>IF(Point[Crown Radius (m)]="","",Point[Crown Radius (m)])</f>
        <v/>
      </c>
      <c r="BP496" s="14" t="str">
        <f>IF(Point[Asset Group]="","",VLOOKUP(Point[Rooting Environment],root_enviro,2,FALSE))</f>
        <v/>
      </c>
      <c r="BQ496" s="14" t="str">
        <f>IF(Point[Asset Group]="","",VLOOKUP(Point[Tree Surround],tree_surround,2,FALSE))</f>
        <v/>
      </c>
      <c r="BR496" s="14" t="str">
        <f>IF(Point[Asset Group]="","",VLOOKUP(Point[Tree Grill],yes_no,2,FALSE))</f>
        <v/>
      </c>
      <c r="BS496" s="14" t="str">
        <f>IF(Point[Asset Group]="","",VLOOKUP(Point[Tree Location],tree_location,2,FALSE))</f>
        <v/>
      </c>
    </row>
    <row r="497" spans="1:71" s="3" customFormat="1" x14ac:dyDescent="0.2">
      <c r="A497" s="3" t="str">
        <f>IF(Point[DWG File Name]="","",Point[DWG File Name])</f>
        <v/>
      </c>
      <c r="B497" s="3" t="str">
        <f>IF(Point[DWG Layer Name]="","",Point[DWG Layer Name])</f>
        <v/>
      </c>
      <c r="C497" s="3" t="str">
        <f>IF(Point[DWG Handle]="","",Point[DWG Handle])</f>
        <v/>
      </c>
      <c r="D497" s="58" t="str">
        <f>IF(Point[X]="","",Point[X])</f>
        <v/>
      </c>
      <c r="E497" s="58" t="str">
        <f>IF(Point[Y]="","",Point[Y])</f>
        <v/>
      </c>
      <c r="F497" s="3" t="str">
        <f>IF(Point[Replacement Asset]="","",Point[Replacement Asset])</f>
        <v/>
      </c>
      <c r="G497" s="3" t="str">
        <f>IF(Point[Asset ID]="","",UPPER(Point[Asset ID]))</f>
        <v/>
      </c>
      <c r="H497" s="3" t="str">
        <f>IF(Point[Asset Group]="","",VLOOKUP(Point[Asset Group],asset_grp_pt,4,FALSE))</f>
        <v/>
      </c>
      <c r="I497" s="3" t="str">
        <f>IF(Point[Asset Group]="","",VLOOKUP(Point[Asset Group],asset_grp_pt,2,FALSE))</f>
        <v/>
      </c>
      <c r="J497" s="3" t="str">
        <f>IF(Point[Asset Group]="","",VLOOKUP(Point[Asset Group],asset_grp_pt,3,FALSE))</f>
        <v/>
      </c>
      <c r="K497" s="3" t="str">
        <f>IF(Point[Asset Group]="","",VLOOKUP(Point[Asset Type],type_master_list,2,FALSE))</f>
        <v/>
      </c>
      <c r="L497" s="3" t="str">
        <f>IF(Point[Asset Name]="","",PROPER(Point[Asset Name]))</f>
        <v/>
      </c>
      <c r="M497" s="11" t="str">
        <f>IF(Point[Install Date]="","",Point[Install Date])</f>
        <v/>
      </c>
      <c r="N497" s="11" t="str">
        <f>IF(Point[Note]="","",PROPER(Point[Note]))</f>
        <v/>
      </c>
      <c r="O497" s="11" t="str">
        <f>IF(Point[Resource Consent Number]="","",UPPER(Point[Resource Consent Number]))</f>
        <v/>
      </c>
      <c r="P497" s="53" t="str">
        <f>IF(Point[Asset Unit Cost]="","",Point[Asset Unit Cost])</f>
        <v/>
      </c>
      <c r="Q497" s="11" t="str">
        <f>IF(Point[Added By]="","",UPPER(Point[Added By]))</f>
        <v/>
      </c>
      <c r="R497" s="11" t="str">
        <f>IF(Point[Added Date]="","",Point[Added Date])</f>
        <v/>
      </c>
      <c r="S497" s="14" t="str">
        <f>IF(Point[Z COORD]="","",Point[Z COORD])</f>
        <v/>
      </c>
      <c r="T497" s="14" t="str">
        <f>IF(Point[Asset Description]="","",PROPER(Point[Asset Description]))</f>
        <v/>
      </c>
      <c r="U497" s="14" t="str">
        <f>IF(Point[[Artist ]]="","",PROPER(Point[[Artist ]]))</f>
        <v/>
      </c>
      <c r="V497" s="14" t="str">
        <f>IF(Point[Material Notes]="","",PROPER(Point[Material Notes]))</f>
        <v/>
      </c>
      <c r="W497" s="14" t="str">
        <f>IF(Point[Dimension Notes]="","",Point[Dimension Notes])</f>
        <v/>
      </c>
      <c r="X497" s="14" t="str">
        <f>IF(Point[List]="","",VLOOKUP(Point[Burner Number],number,2,FALSE))</f>
        <v/>
      </c>
      <c r="Y497" s="14" t="str">
        <f>IF(Point[List]="","",VLOOKUP(Point[Fuel],bbq_fuel,2,FALSE))</f>
        <v/>
      </c>
      <c r="Z497" s="14" t="str">
        <f>IF(Point[List]="","",VLOOKUP(Point[Cabinet Material],bbq_material,2,FALSE))</f>
        <v/>
      </c>
      <c r="AA497" s="14" t="str">
        <f>IF(Point[Asset Group]="","",VLOOKUP(Point[Manufacturer],manufacturer,2,FALSE))</f>
        <v/>
      </c>
      <c r="AB497" s="14" t="str">
        <f>IF(Point[Uinsex WC]="","",Point[Uinsex WC])</f>
        <v/>
      </c>
      <c r="AC497" s="14" t="str">
        <f>IF(Point[Female WC]="","",Point[Female WC])</f>
        <v/>
      </c>
      <c r="AD497" s="14" t="str">
        <f>IF(Point[Male WC]="","",Point[Male WC])</f>
        <v/>
      </c>
      <c r="AE497" s="14" t="str">
        <f>IF(Point[Urinal]="","",Point[Urinal])</f>
        <v/>
      </c>
      <c r="AF497" s="14" t="str">
        <f>IF(Point[Disabled Unisex]="","",Point[Disabled Unisex])</f>
        <v/>
      </c>
      <c r="AG497" s="14" t="str">
        <f>IF(Point[Disabled Female]="","",Point[Disabled Female])</f>
        <v/>
      </c>
      <c r="AH497" s="14" t="str">
        <f>IF(Point[Disabled Male]="","",Point[Disabled Male])</f>
        <v/>
      </c>
      <c r="AI497" s="14" t="str">
        <f>IF(Point[Asset Group]="","",VLOOKUP(Point[Handrail],yes_no,2,FALSE))</f>
        <v/>
      </c>
      <c r="AJ497" s="14" t="str">
        <f>IF(Point[Asset Group]="","",VLOOKUP(Point[Baby Changing],yes_no,2,FALSE))</f>
        <v/>
      </c>
      <c r="AK497" s="14" t="str">
        <f>IF(Point[Asset Group]="","",VLOOKUP(Point[Service Room],yes_no,2,FALSE))</f>
        <v/>
      </c>
      <c r="AL497" s="14" t="str">
        <f>IF(Point[Asset Group]="","",VLOOKUP(Point[Service Tap],service_tap,2,FALSE))</f>
        <v/>
      </c>
      <c r="AM497" s="14" t="str">
        <f>IF(Point[Asset Group]="","",VLOOKUP(Point[Heating Type],wc_heating,2,FALSE))</f>
        <v/>
      </c>
      <c r="AN497" s="14" t="str">
        <f>IF(Point[Asset Group]="","",VLOOKUP(Point[Power Supply],power_supply,2,FALSE))</f>
        <v/>
      </c>
      <c r="AO497" s="14" t="str">
        <f>IF(Point[Asset Group]="","",VLOOKUP(Point[Waste Water],waste_water,2,FALSE))</f>
        <v/>
      </c>
      <c r="AP497" s="14" t="str">
        <f>IF(Point[Asset Group]="","",VLOOKUP(Point[Furniture SubType],subdom_master_gdb,2,FALSE))</f>
        <v/>
      </c>
      <c r="AQ497" s="14" t="str">
        <f>IF(Point[Asset Group]="","",VLOOKUP(Point[Concrete Pad],yes_no,2,FALSE))</f>
        <v/>
      </c>
      <c r="AR497" s="14" t="str">
        <f>IF(Point[Asset Group]="","",VLOOKUP(Point[Material],material_master,2,FALSE))</f>
        <v/>
      </c>
      <c r="AS497" s="14" t="str">
        <f>IF(Point[Asset Group]="","",VLOOKUP(Point[Plumbing],irrigation_plumbing,2,FALSE))</f>
        <v/>
      </c>
      <c r="AT497" s="14" t="str">
        <f>IF(Point[Asset Group]="","",VLOOKUP(Point[Sprinklers],irrigation_sprinklers,2,FALSE))</f>
        <v/>
      </c>
      <c r="AU497" s="14" t="str">
        <f>IF(Point[Asset Group]="","",VLOOKUP(Point[System],irrigation_system,2,FALSE))</f>
        <v/>
      </c>
      <c r="AV497" s="14" t="str">
        <f>IF(Point[Asset Group]="","",VLOOKUP(Point[Status],irrigation_status,2,FALSE))</f>
        <v/>
      </c>
      <c r="AW497" s="11" t="str">
        <f>IF(Point[Date of manufacture]="","",Point[Date of manufacture])</f>
        <v/>
      </c>
      <c r="AX497" s="14" t="str">
        <f>IF(Point[Asset Group]="","",VLOOKUP(Point[Sign Purpose],sign_purpose,2,FALSE))</f>
        <v/>
      </c>
      <c r="AY497" s="14" t="str">
        <f>IF(Point[Asset Group]="","",VLOOKUP(Point[Sign Material],material_master,2,FALSE))</f>
        <v/>
      </c>
      <c r="AZ497" s="14" t="str">
        <f>IF(Point[Asset Group]="","",VLOOKUP(Point[Affixed To],sign_affix,2,FALSE))</f>
        <v/>
      </c>
      <c r="BA497" s="14" t="str">
        <f>IF(Point[Size HxB mm]="","",Point[Size HxB mm])</f>
        <v/>
      </c>
      <c r="BB497" s="14" t="str">
        <f>IF(Point[Height m]="","",Point[Height m])</f>
        <v/>
      </c>
      <c r="BC497" s="14" t="str">
        <f>IF(Point[Asset Group]="","",VLOOKUP(Point[Post Material],material_master,2,FALSE))</f>
        <v/>
      </c>
      <c r="BD497" s="14" t="str">
        <f>IF(Point[Asset Group]="","",VLOOKUP(Point[Post Number],number,2,FALSE))</f>
        <v/>
      </c>
      <c r="BE497" s="14" t="str">
        <f>IF(Point[Asset Group]="","",VLOOKUP(Point[Structure SubType],subdom_master_gdb,2,FALSE))</f>
        <v/>
      </c>
      <c r="BF497" s="14" t="str">
        <f>IF(Point[Area m2]="","",Point[Area m2])</f>
        <v/>
      </c>
      <c r="BG497" s="14" t="str">
        <f>IF(Point[Length m]="","",Point[Length m])</f>
        <v/>
      </c>
      <c r="BH497" s="14" t="str">
        <f>IF(Point[Width m]="","",Point[Width m])</f>
        <v/>
      </c>
      <c r="BI497" s="14" t="str">
        <f>IF(Point[Diameter m]="","",Point[Diameter m])</f>
        <v/>
      </c>
      <c r="BJ497" s="14" t="str">
        <f>IF(Point[Asset Group]="","",VLOOKUP(Point[Number of Pipes],number,2,FALSE))</f>
        <v/>
      </c>
      <c r="BK497" s="14" t="str">
        <f>IF(Point[Asset Group]="","",VLOOKUP(Point[Combined Name],2,FALSE))</f>
        <v/>
      </c>
      <c r="BL497" s="14" t="str">
        <f>IF(Point[Asset Group]="","",VLOOKUP(Point[Size Class],size_class,2,FALSE))</f>
        <v/>
      </c>
      <c r="BM497" s="14" t="str">
        <f>IF(Point[Asset Group]="","",VLOOKUP(Point[Age Class],age_class,2,FALSE))</f>
        <v/>
      </c>
      <c r="BN497" s="14" t="str">
        <f>IF(Point[Girth (cm)]="","",Point[Girth (cm)])</f>
        <v/>
      </c>
      <c r="BO497" s="14" t="str">
        <f>IF(Point[Crown Radius (m)]="","",Point[Crown Radius (m)])</f>
        <v/>
      </c>
      <c r="BP497" s="14" t="str">
        <f>IF(Point[Asset Group]="","",VLOOKUP(Point[Rooting Environment],root_enviro,2,FALSE))</f>
        <v/>
      </c>
      <c r="BQ497" s="14" t="str">
        <f>IF(Point[Asset Group]="","",VLOOKUP(Point[Tree Surround],tree_surround,2,FALSE))</f>
        <v/>
      </c>
      <c r="BR497" s="14" t="str">
        <f>IF(Point[Asset Group]="","",VLOOKUP(Point[Tree Grill],yes_no,2,FALSE))</f>
        <v/>
      </c>
      <c r="BS497" s="14" t="str">
        <f>IF(Point[Asset Group]="","",VLOOKUP(Point[Tree Location],tree_location,2,FALSE))</f>
        <v/>
      </c>
    </row>
    <row r="498" spans="1:71" s="3" customFormat="1" x14ac:dyDescent="0.2">
      <c r="A498" s="3" t="str">
        <f>IF(Point[DWG File Name]="","",Point[DWG File Name])</f>
        <v/>
      </c>
      <c r="B498" s="3" t="str">
        <f>IF(Point[DWG Layer Name]="","",Point[DWG Layer Name])</f>
        <v/>
      </c>
      <c r="C498" s="3" t="str">
        <f>IF(Point[DWG Handle]="","",Point[DWG Handle])</f>
        <v/>
      </c>
      <c r="D498" s="58" t="str">
        <f>IF(Point[X]="","",Point[X])</f>
        <v/>
      </c>
      <c r="E498" s="58" t="str">
        <f>IF(Point[Y]="","",Point[Y])</f>
        <v/>
      </c>
      <c r="F498" s="3" t="str">
        <f>IF(Point[Replacement Asset]="","",Point[Replacement Asset])</f>
        <v/>
      </c>
      <c r="G498" s="3" t="str">
        <f>IF(Point[Asset ID]="","",UPPER(Point[Asset ID]))</f>
        <v/>
      </c>
      <c r="H498" s="3" t="str">
        <f>IF(Point[Asset Group]="","",VLOOKUP(Point[Asset Group],asset_grp_pt,4,FALSE))</f>
        <v/>
      </c>
      <c r="I498" s="3" t="str">
        <f>IF(Point[Asset Group]="","",VLOOKUP(Point[Asset Group],asset_grp_pt,2,FALSE))</f>
        <v/>
      </c>
      <c r="J498" s="3" t="str">
        <f>IF(Point[Asset Group]="","",VLOOKUP(Point[Asset Group],asset_grp_pt,3,FALSE))</f>
        <v/>
      </c>
      <c r="K498" s="3" t="str">
        <f>IF(Point[Asset Group]="","",VLOOKUP(Point[Asset Type],type_master_list,2,FALSE))</f>
        <v/>
      </c>
      <c r="L498" s="3" t="str">
        <f>IF(Point[Asset Name]="","",PROPER(Point[Asset Name]))</f>
        <v/>
      </c>
      <c r="M498" s="11" t="str">
        <f>IF(Point[Install Date]="","",Point[Install Date])</f>
        <v/>
      </c>
      <c r="N498" s="11" t="str">
        <f>IF(Point[Note]="","",PROPER(Point[Note]))</f>
        <v/>
      </c>
      <c r="O498" s="11" t="str">
        <f>IF(Point[Resource Consent Number]="","",UPPER(Point[Resource Consent Number]))</f>
        <v/>
      </c>
      <c r="P498" s="53" t="str">
        <f>IF(Point[Asset Unit Cost]="","",Point[Asset Unit Cost])</f>
        <v/>
      </c>
      <c r="Q498" s="11" t="str">
        <f>IF(Point[Added By]="","",UPPER(Point[Added By]))</f>
        <v/>
      </c>
      <c r="R498" s="11" t="str">
        <f>IF(Point[Added Date]="","",Point[Added Date])</f>
        <v/>
      </c>
      <c r="S498" s="14" t="str">
        <f>IF(Point[Z COORD]="","",Point[Z COORD])</f>
        <v/>
      </c>
      <c r="T498" s="14" t="str">
        <f>IF(Point[Asset Description]="","",PROPER(Point[Asset Description]))</f>
        <v/>
      </c>
      <c r="U498" s="14" t="str">
        <f>IF(Point[[Artist ]]="","",PROPER(Point[[Artist ]]))</f>
        <v/>
      </c>
      <c r="V498" s="14" t="str">
        <f>IF(Point[Material Notes]="","",PROPER(Point[Material Notes]))</f>
        <v/>
      </c>
      <c r="W498" s="14" t="str">
        <f>IF(Point[Dimension Notes]="","",Point[Dimension Notes])</f>
        <v/>
      </c>
      <c r="X498" s="14" t="str">
        <f>IF(Point[List]="","",VLOOKUP(Point[Burner Number],number,2,FALSE))</f>
        <v/>
      </c>
      <c r="Y498" s="14" t="str">
        <f>IF(Point[List]="","",VLOOKUP(Point[Fuel],bbq_fuel,2,FALSE))</f>
        <v/>
      </c>
      <c r="Z498" s="14" t="str">
        <f>IF(Point[List]="","",VLOOKUP(Point[Cabinet Material],bbq_material,2,FALSE))</f>
        <v/>
      </c>
      <c r="AA498" s="14" t="str">
        <f>IF(Point[Asset Group]="","",VLOOKUP(Point[Manufacturer],manufacturer,2,FALSE))</f>
        <v/>
      </c>
      <c r="AB498" s="14" t="str">
        <f>IF(Point[Uinsex WC]="","",Point[Uinsex WC])</f>
        <v/>
      </c>
      <c r="AC498" s="14" t="str">
        <f>IF(Point[Female WC]="","",Point[Female WC])</f>
        <v/>
      </c>
      <c r="AD498" s="14" t="str">
        <f>IF(Point[Male WC]="","",Point[Male WC])</f>
        <v/>
      </c>
      <c r="AE498" s="14" t="str">
        <f>IF(Point[Urinal]="","",Point[Urinal])</f>
        <v/>
      </c>
      <c r="AF498" s="14" t="str">
        <f>IF(Point[Disabled Unisex]="","",Point[Disabled Unisex])</f>
        <v/>
      </c>
      <c r="AG498" s="14" t="str">
        <f>IF(Point[Disabled Female]="","",Point[Disabled Female])</f>
        <v/>
      </c>
      <c r="AH498" s="14" t="str">
        <f>IF(Point[Disabled Male]="","",Point[Disabled Male])</f>
        <v/>
      </c>
      <c r="AI498" s="14" t="str">
        <f>IF(Point[Asset Group]="","",VLOOKUP(Point[Handrail],yes_no,2,FALSE))</f>
        <v/>
      </c>
      <c r="AJ498" s="14" t="str">
        <f>IF(Point[Asset Group]="","",VLOOKUP(Point[Baby Changing],yes_no,2,FALSE))</f>
        <v/>
      </c>
      <c r="AK498" s="14" t="str">
        <f>IF(Point[Asset Group]="","",VLOOKUP(Point[Service Room],yes_no,2,FALSE))</f>
        <v/>
      </c>
      <c r="AL498" s="14" t="str">
        <f>IF(Point[Asset Group]="","",VLOOKUP(Point[Service Tap],service_tap,2,FALSE))</f>
        <v/>
      </c>
      <c r="AM498" s="14" t="str">
        <f>IF(Point[Asset Group]="","",VLOOKUP(Point[Heating Type],wc_heating,2,FALSE))</f>
        <v/>
      </c>
      <c r="AN498" s="14" t="str">
        <f>IF(Point[Asset Group]="","",VLOOKUP(Point[Power Supply],power_supply,2,FALSE))</f>
        <v/>
      </c>
      <c r="AO498" s="14" t="str">
        <f>IF(Point[Asset Group]="","",VLOOKUP(Point[Waste Water],waste_water,2,FALSE))</f>
        <v/>
      </c>
      <c r="AP498" s="14" t="str">
        <f>IF(Point[Asset Group]="","",VLOOKUP(Point[Furniture SubType],subdom_master_gdb,2,FALSE))</f>
        <v/>
      </c>
      <c r="AQ498" s="14" t="str">
        <f>IF(Point[Asset Group]="","",VLOOKUP(Point[Concrete Pad],yes_no,2,FALSE))</f>
        <v/>
      </c>
      <c r="AR498" s="14" t="str">
        <f>IF(Point[Asset Group]="","",VLOOKUP(Point[Material],material_master,2,FALSE))</f>
        <v/>
      </c>
      <c r="AS498" s="14" t="str">
        <f>IF(Point[Asset Group]="","",VLOOKUP(Point[Plumbing],irrigation_plumbing,2,FALSE))</f>
        <v/>
      </c>
      <c r="AT498" s="14" t="str">
        <f>IF(Point[Asset Group]="","",VLOOKUP(Point[Sprinklers],irrigation_sprinklers,2,FALSE))</f>
        <v/>
      </c>
      <c r="AU498" s="14" t="str">
        <f>IF(Point[Asset Group]="","",VLOOKUP(Point[System],irrigation_system,2,FALSE))</f>
        <v/>
      </c>
      <c r="AV498" s="14" t="str">
        <f>IF(Point[Asset Group]="","",VLOOKUP(Point[Status],irrigation_status,2,FALSE))</f>
        <v/>
      </c>
      <c r="AW498" s="11" t="str">
        <f>IF(Point[Date of manufacture]="","",Point[Date of manufacture])</f>
        <v/>
      </c>
      <c r="AX498" s="14" t="str">
        <f>IF(Point[Asset Group]="","",VLOOKUP(Point[Sign Purpose],sign_purpose,2,FALSE))</f>
        <v/>
      </c>
      <c r="AY498" s="14" t="str">
        <f>IF(Point[Asset Group]="","",VLOOKUP(Point[Sign Material],material_master,2,FALSE))</f>
        <v/>
      </c>
      <c r="AZ498" s="14" t="str">
        <f>IF(Point[Asset Group]="","",VLOOKUP(Point[Affixed To],sign_affix,2,FALSE))</f>
        <v/>
      </c>
      <c r="BA498" s="14" t="str">
        <f>IF(Point[Size HxB mm]="","",Point[Size HxB mm])</f>
        <v/>
      </c>
      <c r="BB498" s="14" t="str">
        <f>IF(Point[Height m]="","",Point[Height m])</f>
        <v/>
      </c>
      <c r="BC498" s="14" t="str">
        <f>IF(Point[Asset Group]="","",VLOOKUP(Point[Post Material],material_master,2,FALSE))</f>
        <v/>
      </c>
      <c r="BD498" s="14" t="str">
        <f>IF(Point[Asset Group]="","",VLOOKUP(Point[Post Number],number,2,FALSE))</f>
        <v/>
      </c>
      <c r="BE498" s="14" t="str">
        <f>IF(Point[Asset Group]="","",VLOOKUP(Point[Structure SubType],subdom_master_gdb,2,FALSE))</f>
        <v/>
      </c>
      <c r="BF498" s="14" t="str">
        <f>IF(Point[Area m2]="","",Point[Area m2])</f>
        <v/>
      </c>
      <c r="BG498" s="14" t="str">
        <f>IF(Point[Length m]="","",Point[Length m])</f>
        <v/>
      </c>
      <c r="BH498" s="14" t="str">
        <f>IF(Point[Width m]="","",Point[Width m])</f>
        <v/>
      </c>
      <c r="BI498" s="14" t="str">
        <f>IF(Point[Diameter m]="","",Point[Diameter m])</f>
        <v/>
      </c>
      <c r="BJ498" s="14" t="str">
        <f>IF(Point[Asset Group]="","",VLOOKUP(Point[Number of Pipes],number,2,FALSE))</f>
        <v/>
      </c>
      <c r="BK498" s="14" t="str">
        <f>IF(Point[Asset Group]="","",VLOOKUP(Point[Combined Name],2,FALSE))</f>
        <v/>
      </c>
      <c r="BL498" s="14" t="str">
        <f>IF(Point[Asset Group]="","",VLOOKUP(Point[Size Class],size_class,2,FALSE))</f>
        <v/>
      </c>
      <c r="BM498" s="14" t="str">
        <f>IF(Point[Asset Group]="","",VLOOKUP(Point[Age Class],age_class,2,FALSE))</f>
        <v/>
      </c>
      <c r="BN498" s="14" t="str">
        <f>IF(Point[Girth (cm)]="","",Point[Girth (cm)])</f>
        <v/>
      </c>
      <c r="BO498" s="14" t="str">
        <f>IF(Point[Crown Radius (m)]="","",Point[Crown Radius (m)])</f>
        <v/>
      </c>
      <c r="BP498" s="14" t="str">
        <f>IF(Point[Asset Group]="","",VLOOKUP(Point[Rooting Environment],root_enviro,2,FALSE))</f>
        <v/>
      </c>
      <c r="BQ498" s="14" t="str">
        <f>IF(Point[Asset Group]="","",VLOOKUP(Point[Tree Surround],tree_surround,2,FALSE))</f>
        <v/>
      </c>
      <c r="BR498" s="14" t="str">
        <f>IF(Point[Asset Group]="","",VLOOKUP(Point[Tree Grill],yes_no,2,FALSE))</f>
        <v/>
      </c>
      <c r="BS498" s="14" t="str">
        <f>IF(Point[Asset Group]="","",VLOOKUP(Point[Tree Location],tree_location,2,FALSE))</f>
        <v/>
      </c>
    </row>
    <row r="499" spans="1:71" s="3" customFormat="1" x14ac:dyDescent="0.2">
      <c r="A499" s="3" t="str">
        <f>IF(Point[DWG File Name]="","",Point[DWG File Name])</f>
        <v/>
      </c>
      <c r="B499" s="3" t="str">
        <f>IF(Point[DWG Layer Name]="","",Point[DWG Layer Name])</f>
        <v/>
      </c>
      <c r="C499" s="3" t="str">
        <f>IF(Point[DWG Handle]="","",Point[DWG Handle])</f>
        <v/>
      </c>
      <c r="D499" s="58" t="str">
        <f>IF(Point[X]="","",Point[X])</f>
        <v/>
      </c>
      <c r="E499" s="58" t="str">
        <f>IF(Point[Y]="","",Point[Y])</f>
        <v/>
      </c>
      <c r="F499" s="3" t="str">
        <f>IF(Point[Replacement Asset]="","",Point[Replacement Asset])</f>
        <v/>
      </c>
      <c r="G499" s="3" t="str">
        <f>IF(Point[Asset ID]="","",UPPER(Point[Asset ID]))</f>
        <v/>
      </c>
      <c r="H499" s="3" t="str">
        <f>IF(Point[Asset Group]="","",VLOOKUP(Point[Asset Group],asset_grp_pt,4,FALSE))</f>
        <v/>
      </c>
      <c r="I499" s="3" t="str">
        <f>IF(Point[Asset Group]="","",VLOOKUP(Point[Asset Group],asset_grp_pt,2,FALSE))</f>
        <v/>
      </c>
      <c r="J499" s="3" t="str">
        <f>IF(Point[Asset Group]="","",VLOOKUP(Point[Asset Group],asset_grp_pt,3,FALSE))</f>
        <v/>
      </c>
      <c r="K499" s="3" t="str">
        <f>IF(Point[Asset Group]="","",VLOOKUP(Point[Asset Type],type_master_list,2,FALSE))</f>
        <v/>
      </c>
      <c r="L499" s="3" t="str">
        <f>IF(Point[Asset Name]="","",PROPER(Point[Asset Name]))</f>
        <v/>
      </c>
      <c r="M499" s="11" t="str">
        <f>IF(Point[Install Date]="","",Point[Install Date])</f>
        <v/>
      </c>
      <c r="N499" s="11" t="str">
        <f>IF(Point[Note]="","",PROPER(Point[Note]))</f>
        <v/>
      </c>
      <c r="O499" s="11" t="str">
        <f>IF(Point[Resource Consent Number]="","",UPPER(Point[Resource Consent Number]))</f>
        <v/>
      </c>
      <c r="P499" s="53" t="str">
        <f>IF(Point[Asset Unit Cost]="","",Point[Asset Unit Cost])</f>
        <v/>
      </c>
      <c r="Q499" s="11" t="str">
        <f>IF(Point[Added By]="","",UPPER(Point[Added By]))</f>
        <v/>
      </c>
      <c r="R499" s="11" t="str">
        <f>IF(Point[Added Date]="","",Point[Added Date])</f>
        <v/>
      </c>
      <c r="S499" s="14" t="str">
        <f>IF(Point[Z COORD]="","",Point[Z COORD])</f>
        <v/>
      </c>
      <c r="T499" s="14" t="str">
        <f>IF(Point[Asset Description]="","",PROPER(Point[Asset Description]))</f>
        <v/>
      </c>
      <c r="U499" s="14" t="str">
        <f>IF(Point[[Artist ]]="","",PROPER(Point[[Artist ]]))</f>
        <v/>
      </c>
      <c r="V499" s="14" t="str">
        <f>IF(Point[Material Notes]="","",PROPER(Point[Material Notes]))</f>
        <v/>
      </c>
      <c r="W499" s="14" t="str">
        <f>IF(Point[Dimension Notes]="","",Point[Dimension Notes])</f>
        <v/>
      </c>
      <c r="X499" s="14" t="str">
        <f>IF(Point[List]="","",VLOOKUP(Point[Burner Number],number,2,FALSE))</f>
        <v/>
      </c>
      <c r="Y499" s="14" t="str">
        <f>IF(Point[List]="","",VLOOKUP(Point[Fuel],bbq_fuel,2,FALSE))</f>
        <v/>
      </c>
      <c r="Z499" s="14" t="str">
        <f>IF(Point[List]="","",VLOOKUP(Point[Cabinet Material],bbq_material,2,FALSE))</f>
        <v/>
      </c>
      <c r="AA499" s="14" t="str">
        <f>IF(Point[Asset Group]="","",VLOOKUP(Point[Manufacturer],manufacturer,2,FALSE))</f>
        <v/>
      </c>
      <c r="AB499" s="14" t="str">
        <f>IF(Point[Uinsex WC]="","",Point[Uinsex WC])</f>
        <v/>
      </c>
      <c r="AC499" s="14" t="str">
        <f>IF(Point[Female WC]="","",Point[Female WC])</f>
        <v/>
      </c>
      <c r="AD499" s="14" t="str">
        <f>IF(Point[Male WC]="","",Point[Male WC])</f>
        <v/>
      </c>
      <c r="AE499" s="14" t="str">
        <f>IF(Point[Urinal]="","",Point[Urinal])</f>
        <v/>
      </c>
      <c r="AF499" s="14" t="str">
        <f>IF(Point[Disabled Unisex]="","",Point[Disabled Unisex])</f>
        <v/>
      </c>
      <c r="AG499" s="14" t="str">
        <f>IF(Point[Disabled Female]="","",Point[Disabled Female])</f>
        <v/>
      </c>
      <c r="AH499" s="14" t="str">
        <f>IF(Point[Disabled Male]="","",Point[Disabled Male])</f>
        <v/>
      </c>
      <c r="AI499" s="14" t="str">
        <f>IF(Point[Asset Group]="","",VLOOKUP(Point[Handrail],yes_no,2,FALSE))</f>
        <v/>
      </c>
      <c r="AJ499" s="14" t="str">
        <f>IF(Point[Asset Group]="","",VLOOKUP(Point[Baby Changing],yes_no,2,FALSE))</f>
        <v/>
      </c>
      <c r="AK499" s="14" t="str">
        <f>IF(Point[Asset Group]="","",VLOOKUP(Point[Service Room],yes_no,2,FALSE))</f>
        <v/>
      </c>
      <c r="AL499" s="14" t="str">
        <f>IF(Point[Asset Group]="","",VLOOKUP(Point[Service Tap],service_tap,2,FALSE))</f>
        <v/>
      </c>
      <c r="AM499" s="14" t="str">
        <f>IF(Point[Asset Group]="","",VLOOKUP(Point[Heating Type],wc_heating,2,FALSE))</f>
        <v/>
      </c>
      <c r="AN499" s="14" t="str">
        <f>IF(Point[Asset Group]="","",VLOOKUP(Point[Power Supply],power_supply,2,FALSE))</f>
        <v/>
      </c>
      <c r="AO499" s="14" t="str">
        <f>IF(Point[Asset Group]="","",VLOOKUP(Point[Waste Water],waste_water,2,FALSE))</f>
        <v/>
      </c>
      <c r="AP499" s="14" t="str">
        <f>IF(Point[Asset Group]="","",VLOOKUP(Point[Furniture SubType],subdom_master_gdb,2,FALSE))</f>
        <v/>
      </c>
      <c r="AQ499" s="14" t="str">
        <f>IF(Point[Asset Group]="","",VLOOKUP(Point[Concrete Pad],yes_no,2,FALSE))</f>
        <v/>
      </c>
      <c r="AR499" s="14" t="str">
        <f>IF(Point[Asset Group]="","",VLOOKUP(Point[Material],material_master,2,FALSE))</f>
        <v/>
      </c>
      <c r="AS499" s="14" t="str">
        <f>IF(Point[Asset Group]="","",VLOOKUP(Point[Plumbing],irrigation_plumbing,2,FALSE))</f>
        <v/>
      </c>
      <c r="AT499" s="14" t="str">
        <f>IF(Point[Asset Group]="","",VLOOKUP(Point[Sprinklers],irrigation_sprinklers,2,FALSE))</f>
        <v/>
      </c>
      <c r="AU499" s="14" t="str">
        <f>IF(Point[Asset Group]="","",VLOOKUP(Point[System],irrigation_system,2,FALSE))</f>
        <v/>
      </c>
      <c r="AV499" s="14" t="str">
        <f>IF(Point[Asset Group]="","",VLOOKUP(Point[Status],irrigation_status,2,FALSE))</f>
        <v/>
      </c>
      <c r="AW499" s="11" t="str">
        <f>IF(Point[Date of manufacture]="","",Point[Date of manufacture])</f>
        <v/>
      </c>
      <c r="AX499" s="14" t="str">
        <f>IF(Point[Asset Group]="","",VLOOKUP(Point[Sign Purpose],sign_purpose,2,FALSE))</f>
        <v/>
      </c>
      <c r="AY499" s="14" t="str">
        <f>IF(Point[Asset Group]="","",VLOOKUP(Point[Sign Material],material_master,2,FALSE))</f>
        <v/>
      </c>
      <c r="AZ499" s="14" t="str">
        <f>IF(Point[Asset Group]="","",VLOOKUP(Point[Affixed To],sign_affix,2,FALSE))</f>
        <v/>
      </c>
      <c r="BA499" s="14" t="str">
        <f>IF(Point[Size HxB mm]="","",Point[Size HxB mm])</f>
        <v/>
      </c>
      <c r="BB499" s="14" t="str">
        <f>IF(Point[Height m]="","",Point[Height m])</f>
        <v/>
      </c>
      <c r="BC499" s="14" t="str">
        <f>IF(Point[Asset Group]="","",VLOOKUP(Point[Post Material],material_master,2,FALSE))</f>
        <v/>
      </c>
      <c r="BD499" s="14" t="str">
        <f>IF(Point[Asset Group]="","",VLOOKUP(Point[Post Number],number,2,FALSE))</f>
        <v/>
      </c>
      <c r="BE499" s="14" t="str">
        <f>IF(Point[Asset Group]="","",VLOOKUP(Point[Structure SubType],subdom_master_gdb,2,FALSE))</f>
        <v/>
      </c>
      <c r="BF499" s="14" t="str">
        <f>IF(Point[Area m2]="","",Point[Area m2])</f>
        <v/>
      </c>
      <c r="BG499" s="14" t="str">
        <f>IF(Point[Length m]="","",Point[Length m])</f>
        <v/>
      </c>
      <c r="BH499" s="14" t="str">
        <f>IF(Point[Width m]="","",Point[Width m])</f>
        <v/>
      </c>
      <c r="BI499" s="14" t="str">
        <f>IF(Point[Diameter m]="","",Point[Diameter m])</f>
        <v/>
      </c>
      <c r="BJ499" s="14" t="str">
        <f>IF(Point[Asset Group]="","",VLOOKUP(Point[Number of Pipes],number,2,FALSE))</f>
        <v/>
      </c>
      <c r="BK499" s="14" t="str">
        <f>IF(Point[Asset Group]="","",VLOOKUP(Point[Combined Name],2,FALSE))</f>
        <v/>
      </c>
      <c r="BL499" s="14" t="str">
        <f>IF(Point[Asset Group]="","",VLOOKUP(Point[Size Class],size_class,2,FALSE))</f>
        <v/>
      </c>
      <c r="BM499" s="14" t="str">
        <f>IF(Point[Asset Group]="","",VLOOKUP(Point[Age Class],age_class,2,FALSE))</f>
        <v/>
      </c>
      <c r="BN499" s="14" t="str">
        <f>IF(Point[Girth (cm)]="","",Point[Girth (cm)])</f>
        <v/>
      </c>
      <c r="BO499" s="14" t="str">
        <f>IF(Point[Crown Radius (m)]="","",Point[Crown Radius (m)])</f>
        <v/>
      </c>
      <c r="BP499" s="14" t="str">
        <f>IF(Point[Asset Group]="","",VLOOKUP(Point[Rooting Environment],root_enviro,2,FALSE))</f>
        <v/>
      </c>
      <c r="BQ499" s="14" t="str">
        <f>IF(Point[Asset Group]="","",VLOOKUP(Point[Tree Surround],tree_surround,2,FALSE))</f>
        <v/>
      </c>
      <c r="BR499" s="14" t="str">
        <f>IF(Point[Asset Group]="","",VLOOKUP(Point[Tree Grill],yes_no,2,FALSE))</f>
        <v/>
      </c>
      <c r="BS499" s="14" t="str">
        <f>IF(Point[Asset Group]="","",VLOOKUP(Point[Tree Location],tree_location,2,FALSE))</f>
        <v/>
      </c>
    </row>
    <row r="500" spans="1:71" s="3" customFormat="1" x14ac:dyDescent="0.2">
      <c r="A500" s="3" t="str">
        <f>IF(Point[DWG File Name]="","",Point[DWG File Name])</f>
        <v/>
      </c>
      <c r="B500" s="3" t="str">
        <f>IF(Point[DWG Layer Name]="","",Point[DWG Layer Name])</f>
        <v/>
      </c>
      <c r="C500" s="3" t="str">
        <f>IF(Point[DWG Handle]="","",Point[DWG Handle])</f>
        <v/>
      </c>
      <c r="D500" s="58" t="str">
        <f>IF(Point[X]="","",Point[X])</f>
        <v/>
      </c>
      <c r="E500" s="58" t="str">
        <f>IF(Point[Y]="","",Point[Y])</f>
        <v/>
      </c>
      <c r="F500" s="3" t="str">
        <f>IF(Point[Replacement Asset]="","",Point[Replacement Asset])</f>
        <v/>
      </c>
      <c r="G500" s="3" t="str">
        <f>IF(Point[Asset ID]="","",UPPER(Point[Asset ID]))</f>
        <v/>
      </c>
      <c r="H500" s="3" t="str">
        <f>IF(Point[Asset Group]="","",VLOOKUP(Point[Asset Group],asset_grp_pt,4,FALSE))</f>
        <v/>
      </c>
      <c r="I500" s="3" t="str">
        <f>IF(Point[Asset Group]="","",VLOOKUP(Point[Asset Group],asset_grp_pt,2,FALSE))</f>
        <v/>
      </c>
      <c r="J500" s="3" t="str">
        <f>IF(Point[Asset Group]="","",VLOOKUP(Point[Asset Group],asset_grp_pt,3,FALSE))</f>
        <v/>
      </c>
      <c r="K500" s="3" t="str">
        <f>IF(Point[Asset Group]="","",VLOOKUP(Point[Asset Type],type_master_list,2,FALSE))</f>
        <v/>
      </c>
      <c r="L500" s="3" t="str">
        <f>IF(Point[Asset Name]="","",PROPER(Point[Asset Name]))</f>
        <v/>
      </c>
      <c r="M500" s="11" t="str">
        <f>IF(Point[Install Date]="","",Point[Install Date])</f>
        <v/>
      </c>
      <c r="N500" s="11" t="str">
        <f>IF(Point[Note]="","",PROPER(Point[Note]))</f>
        <v/>
      </c>
      <c r="O500" s="11" t="str">
        <f>IF(Point[Resource Consent Number]="","",UPPER(Point[Resource Consent Number]))</f>
        <v/>
      </c>
      <c r="P500" s="53" t="str">
        <f>IF(Point[Asset Unit Cost]="","",Point[Asset Unit Cost])</f>
        <v/>
      </c>
      <c r="Q500" s="11" t="str">
        <f>IF(Point[Added By]="","",UPPER(Point[Added By]))</f>
        <v/>
      </c>
      <c r="R500" s="11" t="str">
        <f>IF(Point[Added Date]="","",Point[Added Date])</f>
        <v/>
      </c>
      <c r="S500" s="14" t="str">
        <f>IF(Point[Z COORD]="","",Point[Z COORD])</f>
        <v/>
      </c>
      <c r="T500" s="14" t="str">
        <f>IF(Point[Asset Description]="","",PROPER(Point[Asset Description]))</f>
        <v/>
      </c>
      <c r="U500" s="14" t="str">
        <f>IF(Point[[Artist ]]="","",PROPER(Point[[Artist ]]))</f>
        <v/>
      </c>
      <c r="V500" s="14" t="str">
        <f>IF(Point[Material Notes]="","",PROPER(Point[Material Notes]))</f>
        <v/>
      </c>
      <c r="W500" s="14" t="str">
        <f>IF(Point[Dimension Notes]="","",Point[Dimension Notes])</f>
        <v/>
      </c>
      <c r="X500" s="14" t="str">
        <f>IF(Point[List]="","",VLOOKUP(Point[Burner Number],number,2,FALSE))</f>
        <v/>
      </c>
      <c r="Y500" s="14" t="str">
        <f>IF(Point[List]="","",VLOOKUP(Point[Fuel],bbq_fuel,2,FALSE))</f>
        <v/>
      </c>
      <c r="Z500" s="14" t="str">
        <f>IF(Point[List]="","",VLOOKUP(Point[Cabinet Material],bbq_material,2,FALSE))</f>
        <v/>
      </c>
      <c r="AA500" s="14" t="str">
        <f>IF(Point[Asset Group]="","",VLOOKUP(Point[Manufacturer],manufacturer,2,FALSE))</f>
        <v/>
      </c>
      <c r="AB500" s="14" t="str">
        <f>IF(Point[Uinsex WC]="","",Point[Uinsex WC])</f>
        <v/>
      </c>
      <c r="AC500" s="14" t="str">
        <f>IF(Point[Female WC]="","",Point[Female WC])</f>
        <v/>
      </c>
      <c r="AD500" s="14" t="str">
        <f>IF(Point[Male WC]="","",Point[Male WC])</f>
        <v/>
      </c>
      <c r="AE500" s="14" t="str">
        <f>IF(Point[Urinal]="","",Point[Urinal])</f>
        <v/>
      </c>
      <c r="AF500" s="14" t="str">
        <f>IF(Point[Disabled Unisex]="","",Point[Disabled Unisex])</f>
        <v/>
      </c>
      <c r="AG500" s="14" t="str">
        <f>IF(Point[Disabled Female]="","",Point[Disabled Female])</f>
        <v/>
      </c>
      <c r="AH500" s="14" t="str">
        <f>IF(Point[Disabled Male]="","",Point[Disabled Male])</f>
        <v/>
      </c>
      <c r="AI500" s="14" t="str">
        <f>IF(Point[Asset Group]="","",VLOOKUP(Point[Handrail],yes_no,2,FALSE))</f>
        <v/>
      </c>
      <c r="AJ500" s="14" t="str">
        <f>IF(Point[Asset Group]="","",VLOOKUP(Point[Baby Changing],yes_no,2,FALSE))</f>
        <v/>
      </c>
      <c r="AK500" s="14" t="str">
        <f>IF(Point[Asset Group]="","",VLOOKUP(Point[Service Room],yes_no,2,FALSE))</f>
        <v/>
      </c>
      <c r="AL500" s="14" t="str">
        <f>IF(Point[Asset Group]="","",VLOOKUP(Point[Service Tap],service_tap,2,FALSE))</f>
        <v/>
      </c>
      <c r="AM500" s="14" t="str">
        <f>IF(Point[Asset Group]="","",VLOOKUP(Point[Heating Type],wc_heating,2,FALSE))</f>
        <v/>
      </c>
      <c r="AN500" s="14" t="str">
        <f>IF(Point[Asset Group]="","",VLOOKUP(Point[Power Supply],power_supply,2,FALSE))</f>
        <v/>
      </c>
      <c r="AO500" s="14" t="str">
        <f>IF(Point[Asset Group]="","",VLOOKUP(Point[Waste Water],waste_water,2,FALSE))</f>
        <v/>
      </c>
      <c r="AP500" s="14" t="str">
        <f>IF(Point[Asset Group]="","",VLOOKUP(Point[Furniture SubType],subdom_master_gdb,2,FALSE))</f>
        <v/>
      </c>
      <c r="AQ500" s="14" t="str">
        <f>IF(Point[Asset Group]="","",VLOOKUP(Point[Concrete Pad],yes_no,2,FALSE))</f>
        <v/>
      </c>
      <c r="AR500" s="14" t="str">
        <f>IF(Point[Asset Group]="","",VLOOKUP(Point[Material],material_master,2,FALSE))</f>
        <v/>
      </c>
      <c r="AS500" s="14" t="str">
        <f>IF(Point[Asset Group]="","",VLOOKUP(Point[Plumbing],irrigation_plumbing,2,FALSE))</f>
        <v/>
      </c>
      <c r="AT500" s="14" t="str">
        <f>IF(Point[Asset Group]="","",VLOOKUP(Point[Sprinklers],irrigation_sprinklers,2,FALSE))</f>
        <v/>
      </c>
      <c r="AU500" s="14" t="str">
        <f>IF(Point[Asset Group]="","",VLOOKUP(Point[System],irrigation_system,2,FALSE))</f>
        <v/>
      </c>
      <c r="AV500" s="14" t="str">
        <f>IF(Point[Asset Group]="","",VLOOKUP(Point[Status],irrigation_status,2,FALSE))</f>
        <v/>
      </c>
      <c r="AW500" s="11" t="str">
        <f>IF(Point[Date of manufacture]="","",Point[Date of manufacture])</f>
        <v/>
      </c>
      <c r="AX500" s="14" t="str">
        <f>IF(Point[Asset Group]="","",VLOOKUP(Point[Sign Purpose],sign_purpose,2,FALSE))</f>
        <v/>
      </c>
      <c r="AY500" s="14" t="str">
        <f>IF(Point[Asset Group]="","",VLOOKUP(Point[Sign Material],material_master,2,FALSE))</f>
        <v/>
      </c>
      <c r="AZ500" s="14" t="str">
        <f>IF(Point[Asset Group]="","",VLOOKUP(Point[Affixed To],sign_affix,2,FALSE))</f>
        <v/>
      </c>
      <c r="BA500" s="14" t="str">
        <f>IF(Point[Size HxB mm]="","",Point[Size HxB mm])</f>
        <v/>
      </c>
      <c r="BB500" s="14" t="str">
        <f>IF(Point[Height m]="","",Point[Height m])</f>
        <v/>
      </c>
      <c r="BC500" s="14" t="str">
        <f>IF(Point[Asset Group]="","",VLOOKUP(Point[Post Material],material_master,2,FALSE))</f>
        <v/>
      </c>
      <c r="BD500" s="14" t="str">
        <f>IF(Point[Asset Group]="","",VLOOKUP(Point[Post Number],number,2,FALSE))</f>
        <v/>
      </c>
      <c r="BE500" s="14" t="str">
        <f>IF(Point[Asset Group]="","",VLOOKUP(Point[Structure SubType],subdom_master_gdb,2,FALSE))</f>
        <v/>
      </c>
      <c r="BF500" s="14" t="str">
        <f>IF(Point[Area m2]="","",Point[Area m2])</f>
        <v/>
      </c>
      <c r="BG500" s="14" t="str">
        <f>IF(Point[Length m]="","",Point[Length m])</f>
        <v/>
      </c>
      <c r="BH500" s="14" t="str">
        <f>IF(Point[Width m]="","",Point[Width m])</f>
        <v/>
      </c>
      <c r="BI500" s="14" t="str">
        <f>IF(Point[Diameter m]="","",Point[Diameter m])</f>
        <v/>
      </c>
      <c r="BJ500" s="14" t="str">
        <f>IF(Point[Asset Group]="","",VLOOKUP(Point[Number of Pipes],number,2,FALSE))</f>
        <v/>
      </c>
      <c r="BK500" s="14" t="str">
        <f>IF(Point[Asset Group]="","",VLOOKUP(Point[Combined Name],2,FALSE))</f>
        <v/>
      </c>
      <c r="BL500" s="14" t="str">
        <f>IF(Point[Asset Group]="","",VLOOKUP(Point[Size Class],size_class,2,FALSE))</f>
        <v/>
      </c>
      <c r="BM500" s="14" t="str">
        <f>IF(Point[Asset Group]="","",VLOOKUP(Point[Age Class],age_class,2,FALSE))</f>
        <v/>
      </c>
      <c r="BN500" s="14" t="str">
        <f>IF(Point[Girth (cm)]="","",Point[Girth (cm)])</f>
        <v/>
      </c>
      <c r="BO500" s="14" t="str">
        <f>IF(Point[Crown Radius (m)]="","",Point[Crown Radius (m)])</f>
        <v/>
      </c>
      <c r="BP500" s="14" t="str">
        <f>IF(Point[Asset Group]="","",VLOOKUP(Point[Rooting Environment],root_enviro,2,FALSE))</f>
        <v/>
      </c>
      <c r="BQ500" s="14" t="str">
        <f>IF(Point[Asset Group]="","",VLOOKUP(Point[Tree Surround],tree_surround,2,FALSE))</f>
        <v/>
      </c>
      <c r="BR500" s="14" t="str">
        <f>IF(Point[Asset Group]="","",VLOOKUP(Point[Tree Grill],yes_no,2,FALSE))</f>
        <v/>
      </c>
      <c r="BS500" s="14" t="str">
        <f>IF(Point[Asset Group]="","",VLOOKUP(Point[Tree Location],tree_location,2,FALSE))</f>
        <v/>
      </c>
    </row>
    <row r="501" spans="1:71" s="3" customFormat="1" x14ac:dyDescent="0.2">
      <c r="A501" s="3" t="str">
        <f>IF(Point[DWG File Name]="","",Point[DWG File Name])</f>
        <v/>
      </c>
      <c r="B501" s="3" t="str">
        <f>IF(Point[DWG Layer Name]="","",Point[DWG Layer Name])</f>
        <v/>
      </c>
      <c r="C501" s="3" t="str">
        <f>IF(Point[DWG Handle]="","",Point[DWG Handle])</f>
        <v/>
      </c>
      <c r="D501" s="58" t="str">
        <f>IF(Point[X]="","",Point[X])</f>
        <v/>
      </c>
      <c r="E501" s="58" t="str">
        <f>IF(Point[Y]="","",Point[Y])</f>
        <v/>
      </c>
      <c r="F501" s="3" t="str">
        <f>IF(Point[Replacement Asset]="","",Point[Replacement Asset])</f>
        <v/>
      </c>
      <c r="G501" s="3" t="str">
        <f>IF(Point[Asset ID]="","",UPPER(Point[Asset ID]))</f>
        <v/>
      </c>
      <c r="H501" s="3" t="str">
        <f>IF(Point[Asset Group]="","",VLOOKUP(Point[Asset Group],asset_grp_pt,4,FALSE))</f>
        <v/>
      </c>
      <c r="I501" s="3" t="str">
        <f>IF(Point[Asset Group]="","",VLOOKUP(Point[Asset Group],asset_grp_pt,2,FALSE))</f>
        <v/>
      </c>
      <c r="J501" s="3" t="str">
        <f>IF(Point[Asset Group]="","",VLOOKUP(Point[Asset Group],asset_grp_pt,3,FALSE))</f>
        <v/>
      </c>
      <c r="K501" s="3" t="str">
        <f>IF(Point[Asset Group]="","",VLOOKUP(Point[Asset Type],type_master_list,2,FALSE))</f>
        <v/>
      </c>
      <c r="L501" s="3" t="str">
        <f>IF(Point[Asset Name]="","",PROPER(Point[Asset Name]))</f>
        <v/>
      </c>
      <c r="M501" s="11" t="str">
        <f>IF(Point[Install Date]="","",Point[Install Date])</f>
        <v/>
      </c>
      <c r="N501" s="11" t="str">
        <f>IF(Point[Note]="","",PROPER(Point[Note]))</f>
        <v/>
      </c>
      <c r="O501" s="11" t="str">
        <f>IF(Point[Resource Consent Number]="","",UPPER(Point[Resource Consent Number]))</f>
        <v/>
      </c>
      <c r="P501" s="53" t="str">
        <f>IF(Point[Asset Unit Cost]="","",Point[Asset Unit Cost])</f>
        <v/>
      </c>
      <c r="Q501" s="11" t="str">
        <f>IF(Point[Added By]="","",UPPER(Point[Added By]))</f>
        <v/>
      </c>
      <c r="R501" s="11" t="str">
        <f>IF(Point[Added Date]="","",Point[Added Date])</f>
        <v/>
      </c>
      <c r="S501" s="14" t="str">
        <f>IF(Point[Z COORD]="","",Point[Z COORD])</f>
        <v/>
      </c>
      <c r="T501" s="14" t="str">
        <f>IF(Point[Asset Description]="","",PROPER(Point[Asset Description]))</f>
        <v/>
      </c>
      <c r="U501" s="14" t="str">
        <f>IF(Point[[Artist ]]="","",PROPER(Point[[Artist ]]))</f>
        <v/>
      </c>
      <c r="V501" s="14" t="str">
        <f>IF(Point[Material Notes]="","",PROPER(Point[Material Notes]))</f>
        <v/>
      </c>
      <c r="W501" s="14" t="str">
        <f>IF(Point[Dimension Notes]="","",Point[Dimension Notes])</f>
        <v/>
      </c>
      <c r="X501" s="14" t="str">
        <f>IF(Point[List]="","",VLOOKUP(Point[Burner Number],number,2,FALSE))</f>
        <v/>
      </c>
      <c r="Y501" s="14" t="str">
        <f>IF(Point[List]="","",VLOOKUP(Point[Fuel],bbq_fuel,2,FALSE))</f>
        <v/>
      </c>
      <c r="Z501" s="14" t="str">
        <f>IF(Point[List]="","",VLOOKUP(Point[Cabinet Material],bbq_material,2,FALSE))</f>
        <v/>
      </c>
      <c r="AA501" s="14" t="str">
        <f>IF(Point[Asset Group]="","",VLOOKUP(Point[Manufacturer],manufacturer,2,FALSE))</f>
        <v/>
      </c>
      <c r="AB501" s="14" t="str">
        <f>IF(Point[Uinsex WC]="","",Point[Uinsex WC])</f>
        <v/>
      </c>
      <c r="AC501" s="14" t="str">
        <f>IF(Point[Female WC]="","",Point[Female WC])</f>
        <v/>
      </c>
      <c r="AD501" s="14" t="str">
        <f>IF(Point[Male WC]="","",Point[Male WC])</f>
        <v/>
      </c>
      <c r="AE501" s="14" t="str">
        <f>IF(Point[Urinal]="","",Point[Urinal])</f>
        <v/>
      </c>
      <c r="AF501" s="14" t="str">
        <f>IF(Point[Disabled Unisex]="","",Point[Disabled Unisex])</f>
        <v/>
      </c>
      <c r="AG501" s="14" t="str">
        <f>IF(Point[Disabled Female]="","",Point[Disabled Female])</f>
        <v/>
      </c>
      <c r="AH501" s="14" t="str">
        <f>IF(Point[Disabled Male]="","",Point[Disabled Male])</f>
        <v/>
      </c>
      <c r="AI501" s="14" t="str">
        <f>IF(Point[Asset Group]="","",VLOOKUP(Point[Handrail],yes_no,2,FALSE))</f>
        <v/>
      </c>
      <c r="AJ501" s="14" t="str">
        <f>IF(Point[Asset Group]="","",VLOOKUP(Point[Baby Changing],yes_no,2,FALSE))</f>
        <v/>
      </c>
      <c r="AK501" s="14" t="str">
        <f>IF(Point[Asset Group]="","",VLOOKUP(Point[Service Room],yes_no,2,FALSE))</f>
        <v/>
      </c>
      <c r="AL501" s="14" t="str">
        <f>IF(Point[Asset Group]="","",VLOOKUP(Point[Service Tap],service_tap,2,FALSE))</f>
        <v/>
      </c>
      <c r="AM501" s="14" t="str">
        <f>IF(Point[Asset Group]="","",VLOOKUP(Point[Heating Type],wc_heating,2,FALSE))</f>
        <v/>
      </c>
      <c r="AN501" s="14" t="str">
        <f>IF(Point[Asset Group]="","",VLOOKUP(Point[Power Supply],power_supply,2,FALSE))</f>
        <v/>
      </c>
      <c r="AO501" s="14" t="str">
        <f>IF(Point[Asset Group]="","",VLOOKUP(Point[Waste Water],waste_water,2,FALSE))</f>
        <v/>
      </c>
      <c r="AP501" s="14" t="str">
        <f>IF(Point[Asset Group]="","",VLOOKUP(Point[Furniture SubType],subdom_master_gdb,2,FALSE))</f>
        <v/>
      </c>
      <c r="AQ501" s="14" t="str">
        <f>IF(Point[Asset Group]="","",VLOOKUP(Point[Concrete Pad],yes_no,2,FALSE))</f>
        <v/>
      </c>
      <c r="AR501" s="14" t="str">
        <f>IF(Point[Asset Group]="","",VLOOKUP(Point[Material],material_master,2,FALSE))</f>
        <v/>
      </c>
      <c r="AS501" s="14" t="str">
        <f>IF(Point[Asset Group]="","",VLOOKUP(Point[Plumbing],irrigation_plumbing,2,FALSE))</f>
        <v/>
      </c>
      <c r="AT501" s="14" t="str">
        <f>IF(Point[Asset Group]="","",VLOOKUP(Point[Sprinklers],irrigation_sprinklers,2,FALSE))</f>
        <v/>
      </c>
      <c r="AU501" s="14" t="str">
        <f>IF(Point[Asset Group]="","",VLOOKUP(Point[System],irrigation_system,2,FALSE))</f>
        <v/>
      </c>
      <c r="AV501" s="14" t="str">
        <f>IF(Point[Asset Group]="","",VLOOKUP(Point[Status],irrigation_status,2,FALSE))</f>
        <v/>
      </c>
      <c r="AW501" s="11" t="str">
        <f>IF(Point[Date of manufacture]="","",Point[Date of manufacture])</f>
        <v/>
      </c>
      <c r="AX501" s="14" t="str">
        <f>IF(Point[Asset Group]="","",VLOOKUP(Point[Sign Purpose],sign_purpose,2,FALSE))</f>
        <v/>
      </c>
      <c r="AY501" s="14" t="str">
        <f>IF(Point[Asset Group]="","",VLOOKUP(Point[Sign Material],material_master,2,FALSE))</f>
        <v/>
      </c>
      <c r="AZ501" s="14" t="str">
        <f>IF(Point[Asset Group]="","",VLOOKUP(Point[Affixed To],sign_affix,2,FALSE))</f>
        <v/>
      </c>
      <c r="BA501" s="14" t="str">
        <f>IF(Point[Size HxB mm]="","",Point[Size HxB mm])</f>
        <v/>
      </c>
      <c r="BB501" s="14" t="str">
        <f>IF(Point[Height m]="","",Point[Height m])</f>
        <v/>
      </c>
      <c r="BC501" s="14" t="str">
        <f>IF(Point[Asset Group]="","",VLOOKUP(Point[Post Material],material_master,2,FALSE))</f>
        <v/>
      </c>
      <c r="BD501" s="14" t="str">
        <f>IF(Point[Asset Group]="","",VLOOKUP(Point[Post Number],number,2,FALSE))</f>
        <v/>
      </c>
      <c r="BE501" s="14" t="str">
        <f>IF(Point[Asset Group]="","",VLOOKUP(Point[Structure SubType],subdom_master_gdb,2,FALSE))</f>
        <v/>
      </c>
      <c r="BF501" s="14" t="str">
        <f>IF(Point[Area m2]="","",Point[Area m2])</f>
        <v/>
      </c>
      <c r="BG501" s="14" t="str">
        <f>IF(Point[Length m]="","",Point[Length m])</f>
        <v/>
      </c>
      <c r="BH501" s="14" t="str">
        <f>IF(Point[Width m]="","",Point[Width m])</f>
        <v/>
      </c>
      <c r="BI501" s="14" t="str">
        <f>IF(Point[Diameter m]="","",Point[Diameter m])</f>
        <v/>
      </c>
      <c r="BJ501" s="14" t="str">
        <f>IF(Point[Asset Group]="","",VLOOKUP(Point[Number of Pipes],number,2,FALSE))</f>
        <v/>
      </c>
      <c r="BK501" s="14" t="str">
        <f>IF(Point[Asset Group]="","",VLOOKUP(Point[Combined Name],2,FALSE))</f>
        <v/>
      </c>
      <c r="BL501" s="14" t="str">
        <f>IF(Point[Asset Group]="","",VLOOKUP(Point[Size Class],size_class,2,FALSE))</f>
        <v/>
      </c>
      <c r="BM501" s="14" t="str">
        <f>IF(Point[Asset Group]="","",VLOOKUP(Point[Age Class],age_class,2,FALSE))</f>
        <v/>
      </c>
      <c r="BN501" s="14" t="str">
        <f>IF(Point[Girth (cm)]="","",Point[Girth (cm)])</f>
        <v/>
      </c>
      <c r="BO501" s="14" t="str">
        <f>IF(Point[Crown Radius (m)]="","",Point[Crown Radius (m)])</f>
        <v/>
      </c>
      <c r="BP501" s="14" t="str">
        <f>IF(Point[Asset Group]="","",VLOOKUP(Point[Rooting Environment],root_enviro,2,FALSE))</f>
        <v/>
      </c>
      <c r="BQ501" s="14" t="str">
        <f>IF(Point[Asset Group]="","",VLOOKUP(Point[Tree Surround],tree_surround,2,FALSE))</f>
        <v/>
      </c>
      <c r="BR501" s="14" t="str">
        <f>IF(Point[Asset Group]="","",VLOOKUP(Point[Tree Grill],yes_no,2,FALSE))</f>
        <v/>
      </c>
      <c r="BS501" s="14" t="str">
        <f>IF(Point[Asset Group]="","",VLOOKUP(Point[Tree Location],tree_location,2,FALSE))</f>
        <v/>
      </c>
    </row>
    <row r="502" spans="1:71" s="3" customFormat="1" x14ac:dyDescent="0.2">
      <c r="A502" s="3" t="str">
        <f>IF(Point[DWG File Name]="","",Point[DWG File Name])</f>
        <v/>
      </c>
      <c r="B502" s="3" t="str">
        <f>IF(Point[DWG Layer Name]="","",Point[DWG Layer Name])</f>
        <v/>
      </c>
      <c r="C502" s="3" t="str">
        <f>IF(Point[DWG Handle]="","",Point[DWG Handle])</f>
        <v/>
      </c>
      <c r="D502" s="58" t="str">
        <f>IF(Point[X]="","",Point[X])</f>
        <v/>
      </c>
      <c r="E502" s="58" t="str">
        <f>IF(Point[Y]="","",Point[Y])</f>
        <v/>
      </c>
      <c r="F502" s="3" t="str">
        <f>IF(Point[Replacement Asset]="","",Point[Replacement Asset])</f>
        <v/>
      </c>
      <c r="G502" s="3" t="str">
        <f>IF(Point[Asset ID]="","",UPPER(Point[Asset ID]))</f>
        <v/>
      </c>
      <c r="H502" s="3" t="str">
        <f>IF(Point[Asset Group]="","",VLOOKUP(Point[Asset Group],asset_grp_pt,4,FALSE))</f>
        <v/>
      </c>
      <c r="I502" s="3" t="str">
        <f>IF(Point[Asset Group]="","",VLOOKUP(Point[Asset Group],asset_grp_pt,2,FALSE))</f>
        <v/>
      </c>
      <c r="J502" s="3" t="str">
        <f>IF(Point[Asset Group]="","",VLOOKUP(Point[Asset Group],asset_grp_pt,3,FALSE))</f>
        <v/>
      </c>
      <c r="K502" s="3" t="str">
        <f>IF(Point[Asset Group]="","",VLOOKUP(Point[Asset Type],type_master_list,2,FALSE))</f>
        <v/>
      </c>
      <c r="L502" s="3" t="str">
        <f>IF(Point[Asset Name]="","",PROPER(Point[Asset Name]))</f>
        <v/>
      </c>
      <c r="M502" s="11" t="str">
        <f>IF(Point[Install Date]="","",Point[Install Date])</f>
        <v/>
      </c>
      <c r="N502" s="11" t="str">
        <f>IF(Point[Note]="","",PROPER(Point[Note]))</f>
        <v/>
      </c>
      <c r="O502" s="11" t="str">
        <f>IF(Point[Resource Consent Number]="","",UPPER(Point[Resource Consent Number]))</f>
        <v/>
      </c>
      <c r="P502" s="53" t="str">
        <f>IF(Point[Asset Unit Cost]="","",Point[Asset Unit Cost])</f>
        <v/>
      </c>
      <c r="Q502" s="11" t="str">
        <f>IF(Point[Added By]="","",UPPER(Point[Added By]))</f>
        <v/>
      </c>
      <c r="R502" s="11" t="str">
        <f>IF(Point[Added Date]="","",Point[Added Date])</f>
        <v/>
      </c>
      <c r="S502" s="14" t="str">
        <f>IF(Point[Z COORD]="","",Point[Z COORD])</f>
        <v/>
      </c>
      <c r="T502" s="14" t="str">
        <f>IF(Point[Asset Description]="","",PROPER(Point[Asset Description]))</f>
        <v/>
      </c>
      <c r="U502" s="14" t="str">
        <f>IF(Point[[Artist ]]="","",PROPER(Point[[Artist ]]))</f>
        <v/>
      </c>
      <c r="V502" s="14" t="str">
        <f>IF(Point[Material Notes]="","",PROPER(Point[Material Notes]))</f>
        <v/>
      </c>
      <c r="W502" s="14" t="str">
        <f>IF(Point[Dimension Notes]="","",Point[Dimension Notes])</f>
        <v/>
      </c>
      <c r="X502" s="14" t="str">
        <f>IF(Point[List]="","",VLOOKUP(Point[Burner Number],number,2,FALSE))</f>
        <v/>
      </c>
      <c r="Y502" s="14" t="str">
        <f>IF(Point[List]="","",VLOOKUP(Point[Fuel],bbq_fuel,2,FALSE))</f>
        <v/>
      </c>
      <c r="Z502" s="14" t="str">
        <f>IF(Point[List]="","",VLOOKUP(Point[Cabinet Material],bbq_material,2,FALSE))</f>
        <v/>
      </c>
      <c r="AA502" s="14" t="str">
        <f>IF(Point[Asset Group]="","",VLOOKUP(Point[Manufacturer],manufacturer,2,FALSE))</f>
        <v/>
      </c>
      <c r="AB502" s="14" t="str">
        <f>IF(Point[Uinsex WC]="","",Point[Uinsex WC])</f>
        <v/>
      </c>
      <c r="AC502" s="14" t="str">
        <f>IF(Point[Female WC]="","",Point[Female WC])</f>
        <v/>
      </c>
      <c r="AD502" s="14" t="str">
        <f>IF(Point[Male WC]="","",Point[Male WC])</f>
        <v/>
      </c>
      <c r="AE502" s="14" t="str">
        <f>IF(Point[Urinal]="","",Point[Urinal])</f>
        <v/>
      </c>
      <c r="AF502" s="14" t="str">
        <f>IF(Point[Disabled Unisex]="","",Point[Disabled Unisex])</f>
        <v/>
      </c>
      <c r="AG502" s="14" t="str">
        <f>IF(Point[Disabled Female]="","",Point[Disabled Female])</f>
        <v/>
      </c>
      <c r="AH502" s="14" t="str">
        <f>IF(Point[Disabled Male]="","",Point[Disabled Male])</f>
        <v/>
      </c>
      <c r="AI502" s="14" t="str">
        <f>IF(Point[Asset Group]="","",VLOOKUP(Point[Handrail],yes_no,2,FALSE))</f>
        <v/>
      </c>
      <c r="AJ502" s="14" t="str">
        <f>IF(Point[Asset Group]="","",VLOOKUP(Point[Baby Changing],yes_no,2,FALSE))</f>
        <v/>
      </c>
      <c r="AK502" s="14" t="str">
        <f>IF(Point[Asset Group]="","",VLOOKUP(Point[Service Room],yes_no,2,FALSE))</f>
        <v/>
      </c>
      <c r="AL502" s="14" t="str">
        <f>IF(Point[Asset Group]="","",VLOOKUP(Point[Service Tap],service_tap,2,FALSE))</f>
        <v/>
      </c>
      <c r="AM502" s="14" t="str">
        <f>IF(Point[Asset Group]="","",VLOOKUP(Point[Heating Type],wc_heating,2,FALSE))</f>
        <v/>
      </c>
      <c r="AN502" s="14" t="str">
        <f>IF(Point[Asset Group]="","",VLOOKUP(Point[Power Supply],power_supply,2,FALSE))</f>
        <v/>
      </c>
      <c r="AO502" s="14" t="str">
        <f>IF(Point[Asset Group]="","",VLOOKUP(Point[Waste Water],waste_water,2,FALSE))</f>
        <v/>
      </c>
      <c r="AP502" s="14" t="str">
        <f>IF(Point[Asset Group]="","",VLOOKUP(Point[Furniture SubType],subdom_master_gdb,2,FALSE))</f>
        <v/>
      </c>
      <c r="AQ502" s="14" t="str">
        <f>IF(Point[Asset Group]="","",VLOOKUP(Point[Concrete Pad],yes_no,2,FALSE))</f>
        <v/>
      </c>
      <c r="AR502" s="14" t="str">
        <f>IF(Point[Asset Group]="","",VLOOKUP(Point[Material],material_master,2,FALSE))</f>
        <v/>
      </c>
      <c r="AS502" s="14" t="str">
        <f>IF(Point[Asset Group]="","",VLOOKUP(Point[Plumbing],irrigation_plumbing,2,FALSE))</f>
        <v/>
      </c>
      <c r="AT502" s="14" t="str">
        <f>IF(Point[Asset Group]="","",VLOOKUP(Point[Sprinklers],irrigation_sprinklers,2,FALSE))</f>
        <v/>
      </c>
      <c r="AU502" s="14" t="str">
        <f>IF(Point[Asset Group]="","",VLOOKUP(Point[System],irrigation_system,2,FALSE))</f>
        <v/>
      </c>
      <c r="AV502" s="14" t="str">
        <f>IF(Point[Asset Group]="","",VLOOKUP(Point[Status],irrigation_status,2,FALSE))</f>
        <v/>
      </c>
      <c r="AW502" s="11" t="str">
        <f>IF(Point[Date of manufacture]="","",Point[Date of manufacture])</f>
        <v/>
      </c>
      <c r="AX502" s="14" t="str">
        <f>IF(Point[Asset Group]="","",VLOOKUP(Point[Sign Purpose],sign_purpose,2,FALSE))</f>
        <v/>
      </c>
      <c r="AY502" s="14" t="str">
        <f>IF(Point[Asset Group]="","",VLOOKUP(Point[Sign Material],material_master,2,FALSE))</f>
        <v/>
      </c>
      <c r="AZ502" s="14" t="str">
        <f>IF(Point[Asset Group]="","",VLOOKUP(Point[Affixed To],sign_affix,2,FALSE))</f>
        <v/>
      </c>
      <c r="BA502" s="14" t="str">
        <f>IF(Point[Size HxB mm]="","",Point[Size HxB mm])</f>
        <v/>
      </c>
      <c r="BB502" s="14" t="str">
        <f>IF(Point[Height m]="","",Point[Height m])</f>
        <v/>
      </c>
      <c r="BC502" s="14" t="str">
        <f>IF(Point[Asset Group]="","",VLOOKUP(Point[Post Material],material_master,2,FALSE))</f>
        <v/>
      </c>
      <c r="BD502" s="14" t="str">
        <f>IF(Point[Asset Group]="","",VLOOKUP(Point[Post Number],number,2,FALSE))</f>
        <v/>
      </c>
      <c r="BE502" s="14" t="str">
        <f>IF(Point[Asset Group]="","",VLOOKUP(Point[Structure SubType],subdom_master_gdb,2,FALSE))</f>
        <v/>
      </c>
      <c r="BF502" s="14" t="str">
        <f>IF(Point[Area m2]="","",Point[Area m2])</f>
        <v/>
      </c>
      <c r="BG502" s="14" t="str">
        <f>IF(Point[Length m]="","",Point[Length m])</f>
        <v/>
      </c>
      <c r="BH502" s="14" t="str">
        <f>IF(Point[Width m]="","",Point[Width m])</f>
        <v/>
      </c>
      <c r="BI502" s="14" t="str">
        <f>IF(Point[Diameter m]="","",Point[Diameter m])</f>
        <v/>
      </c>
      <c r="BJ502" s="14" t="str">
        <f>IF(Point[Asset Group]="","",VLOOKUP(Point[Number of Pipes],number,2,FALSE))</f>
        <v/>
      </c>
      <c r="BK502" s="14" t="str">
        <f>IF(Point[Asset Group]="","",VLOOKUP(Point[Combined Name],2,FALSE))</f>
        <v/>
      </c>
      <c r="BL502" s="14" t="str">
        <f>IF(Point[Asset Group]="","",VLOOKUP(Point[Size Class],size_class,2,FALSE))</f>
        <v/>
      </c>
      <c r="BM502" s="14" t="str">
        <f>IF(Point[Asset Group]="","",VLOOKUP(Point[Age Class],age_class,2,FALSE))</f>
        <v/>
      </c>
      <c r="BN502" s="14" t="str">
        <f>IF(Point[Girth (cm)]="","",Point[Girth (cm)])</f>
        <v/>
      </c>
      <c r="BO502" s="14" t="str">
        <f>IF(Point[Crown Radius (m)]="","",Point[Crown Radius (m)])</f>
        <v/>
      </c>
      <c r="BP502" s="14" t="str">
        <f>IF(Point[Asset Group]="","",VLOOKUP(Point[Rooting Environment],root_enviro,2,FALSE))</f>
        <v/>
      </c>
      <c r="BQ502" s="14" t="str">
        <f>IF(Point[Asset Group]="","",VLOOKUP(Point[Tree Surround],tree_surround,2,FALSE))</f>
        <v/>
      </c>
      <c r="BR502" s="14" t="str">
        <f>IF(Point[Asset Group]="","",VLOOKUP(Point[Tree Grill],yes_no,2,FALSE))</f>
        <v/>
      </c>
      <c r="BS502" s="14" t="str">
        <f>IF(Point[Asset Group]="","",VLOOKUP(Point[Tree Location],tree_location,2,FALSE))</f>
        <v/>
      </c>
    </row>
    <row r="503" spans="1:71" s="3" customFormat="1" x14ac:dyDescent="0.2">
      <c r="A503" s="3" t="str">
        <f>IF(Point[DWG File Name]="","",Point[DWG File Name])</f>
        <v/>
      </c>
      <c r="B503" s="3" t="str">
        <f>IF(Point[DWG Layer Name]="","",Point[DWG Layer Name])</f>
        <v/>
      </c>
      <c r="C503" s="3" t="str">
        <f>IF(Point[DWG Handle]="","",Point[DWG Handle])</f>
        <v/>
      </c>
      <c r="D503" s="58" t="str">
        <f>IF(Point[X]="","",Point[X])</f>
        <v/>
      </c>
      <c r="E503" s="58" t="str">
        <f>IF(Point[Y]="","",Point[Y])</f>
        <v/>
      </c>
      <c r="F503" s="3" t="str">
        <f>IF(Point[Replacement Asset]="","",Point[Replacement Asset])</f>
        <v/>
      </c>
      <c r="G503" s="3" t="str">
        <f>IF(Point[Asset ID]="","",UPPER(Point[Asset ID]))</f>
        <v/>
      </c>
      <c r="H503" s="3" t="str">
        <f>IF(Point[Asset Group]="","",VLOOKUP(Point[Asset Group],asset_grp_pt,4,FALSE))</f>
        <v/>
      </c>
      <c r="I503" s="3" t="str">
        <f>IF(Point[Asset Group]="","",VLOOKUP(Point[Asset Group],asset_grp_pt,2,FALSE))</f>
        <v/>
      </c>
      <c r="J503" s="3" t="str">
        <f>IF(Point[Asset Group]="","",VLOOKUP(Point[Asset Group],asset_grp_pt,3,FALSE))</f>
        <v/>
      </c>
      <c r="K503" s="3" t="str">
        <f>IF(Point[Asset Group]="","",VLOOKUP(Point[Asset Type],type_master_list,2,FALSE))</f>
        <v/>
      </c>
      <c r="L503" s="3" t="str">
        <f>IF(Point[Asset Name]="","",PROPER(Point[Asset Name]))</f>
        <v/>
      </c>
      <c r="M503" s="11" t="str">
        <f>IF(Point[Install Date]="","",Point[Install Date])</f>
        <v/>
      </c>
      <c r="N503" s="11" t="str">
        <f>IF(Point[Note]="","",PROPER(Point[Note]))</f>
        <v/>
      </c>
      <c r="O503" s="11" t="str">
        <f>IF(Point[Resource Consent Number]="","",UPPER(Point[Resource Consent Number]))</f>
        <v/>
      </c>
      <c r="P503" s="53" t="str">
        <f>IF(Point[Asset Unit Cost]="","",Point[Asset Unit Cost])</f>
        <v/>
      </c>
      <c r="Q503" s="11" t="str">
        <f>IF(Point[Added By]="","",UPPER(Point[Added By]))</f>
        <v/>
      </c>
      <c r="R503" s="11" t="str">
        <f>IF(Point[Added Date]="","",Point[Added Date])</f>
        <v/>
      </c>
      <c r="S503" s="14" t="str">
        <f>IF(Point[Z COORD]="","",Point[Z COORD])</f>
        <v/>
      </c>
      <c r="T503" s="14" t="str">
        <f>IF(Point[Asset Description]="","",PROPER(Point[Asset Description]))</f>
        <v/>
      </c>
      <c r="U503" s="14" t="str">
        <f>IF(Point[[Artist ]]="","",PROPER(Point[[Artist ]]))</f>
        <v/>
      </c>
      <c r="V503" s="14" t="str">
        <f>IF(Point[Material Notes]="","",PROPER(Point[Material Notes]))</f>
        <v/>
      </c>
      <c r="W503" s="14" t="str">
        <f>IF(Point[Dimension Notes]="","",Point[Dimension Notes])</f>
        <v/>
      </c>
      <c r="X503" s="14" t="str">
        <f>IF(Point[List]="","",VLOOKUP(Point[Burner Number],number,2,FALSE))</f>
        <v/>
      </c>
      <c r="Y503" s="14" t="str">
        <f>IF(Point[List]="","",VLOOKUP(Point[Fuel],bbq_fuel,2,FALSE))</f>
        <v/>
      </c>
      <c r="Z503" s="14" t="str">
        <f>IF(Point[List]="","",VLOOKUP(Point[Cabinet Material],bbq_material,2,FALSE))</f>
        <v/>
      </c>
      <c r="AA503" s="14" t="str">
        <f>IF(Point[Asset Group]="","",VLOOKUP(Point[Manufacturer],manufacturer,2,FALSE))</f>
        <v/>
      </c>
      <c r="AB503" s="14" t="str">
        <f>IF(Point[Uinsex WC]="","",Point[Uinsex WC])</f>
        <v/>
      </c>
      <c r="AC503" s="14" t="str">
        <f>IF(Point[Female WC]="","",Point[Female WC])</f>
        <v/>
      </c>
      <c r="AD503" s="14" t="str">
        <f>IF(Point[Male WC]="","",Point[Male WC])</f>
        <v/>
      </c>
      <c r="AE503" s="14" t="str">
        <f>IF(Point[Urinal]="","",Point[Urinal])</f>
        <v/>
      </c>
      <c r="AF503" s="14" t="str">
        <f>IF(Point[Disabled Unisex]="","",Point[Disabled Unisex])</f>
        <v/>
      </c>
      <c r="AG503" s="14" t="str">
        <f>IF(Point[Disabled Female]="","",Point[Disabled Female])</f>
        <v/>
      </c>
      <c r="AH503" s="14" t="str">
        <f>IF(Point[Disabled Male]="","",Point[Disabled Male])</f>
        <v/>
      </c>
      <c r="AI503" s="14" t="str">
        <f>IF(Point[Asset Group]="","",VLOOKUP(Point[Handrail],yes_no,2,FALSE))</f>
        <v/>
      </c>
      <c r="AJ503" s="14" t="str">
        <f>IF(Point[Asset Group]="","",VLOOKUP(Point[Baby Changing],yes_no,2,FALSE))</f>
        <v/>
      </c>
      <c r="AK503" s="14" t="str">
        <f>IF(Point[Asset Group]="","",VLOOKUP(Point[Service Room],yes_no,2,FALSE))</f>
        <v/>
      </c>
      <c r="AL503" s="14" t="str">
        <f>IF(Point[Asset Group]="","",VLOOKUP(Point[Service Tap],service_tap,2,FALSE))</f>
        <v/>
      </c>
      <c r="AM503" s="14" t="str">
        <f>IF(Point[Asset Group]="","",VLOOKUP(Point[Heating Type],wc_heating,2,FALSE))</f>
        <v/>
      </c>
      <c r="AN503" s="14" t="str">
        <f>IF(Point[Asset Group]="","",VLOOKUP(Point[Power Supply],power_supply,2,FALSE))</f>
        <v/>
      </c>
      <c r="AO503" s="14" t="str">
        <f>IF(Point[Asset Group]="","",VLOOKUP(Point[Waste Water],waste_water,2,FALSE))</f>
        <v/>
      </c>
      <c r="AP503" s="14" t="str">
        <f>IF(Point[Asset Group]="","",VLOOKUP(Point[Furniture SubType],subdom_master_gdb,2,FALSE))</f>
        <v/>
      </c>
      <c r="AQ503" s="14" t="str">
        <f>IF(Point[Asset Group]="","",VLOOKUP(Point[Concrete Pad],yes_no,2,FALSE))</f>
        <v/>
      </c>
      <c r="AR503" s="14" t="str">
        <f>IF(Point[Asset Group]="","",VLOOKUP(Point[Material],material_master,2,FALSE))</f>
        <v/>
      </c>
      <c r="AS503" s="14" t="str">
        <f>IF(Point[Asset Group]="","",VLOOKUP(Point[Plumbing],irrigation_plumbing,2,FALSE))</f>
        <v/>
      </c>
      <c r="AT503" s="14" t="str">
        <f>IF(Point[Asset Group]="","",VLOOKUP(Point[Sprinklers],irrigation_sprinklers,2,FALSE))</f>
        <v/>
      </c>
      <c r="AU503" s="14" t="str">
        <f>IF(Point[Asset Group]="","",VLOOKUP(Point[System],irrigation_system,2,FALSE))</f>
        <v/>
      </c>
      <c r="AV503" s="14" t="str">
        <f>IF(Point[Asset Group]="","",VLOOKUP(Point[Status],irrigation_status,2,FALSE))</f>
        <v/>
      </c>
      <c r="AW503" s="11" t="str">
        <f>IF(Point[Date of manufacture]="","",Point[Date of manufacture])</f>
        <v/>
      </c>
      <c r="AX503" s="14" t="str">
        <f>IF(Point[Asset Group]="","",VLOOKUP(Point[Sign Purpose],sign_purpose,2,FALSE))</f>
        <v/>
      </c>
      <c r="AY503" s="14" t="str">
        <f>IF(Point[Asset Group]="","",VLOOKUP(Point[Sign Material],material_master,2,FALSE))</f>
        <v/>
      </c>
      <c r="AZ503" s="14" t="str">
        <f>IF(Point[Asset Group]="","",VLOOKUP(Point[Affixed To],sign_affix,2,FALSE))</f>
        <v/>
      </c>
      <c r="BA503" s="14" t="str">
        <f>IF(Point[Size HxB mm]="","",Point[Size HxB mm])</f>
        <v/>
      </c>
      <c r="BB503" s="14" t="str">
        <f>IF(Point[Height m]="","",Point[Height m])</f>
        <v/>
      </c>
      <c r="BC503" s="14" t="str">
        <f>IF(Point[Asset Group]="","",VLOOKUP(Point[Post Material],material_master,2,FALSE))</f>
        <v/>
      </c>
      <c r="BD503" s="14" t="str">
        <f>IF(Point[Asset Group]="","",VLOOKUP(Point[Post Number],number,2,FALSE))</f>
        <v/>
      </c>
      <c r="BE503" s="14" t="str">
        <f>IF(Point[Asset Group]="","",VLOOKUP(Point[Structure SubType],subdom_master_gdb,2,FALSE))</f>
        <v/>
      </c>
      <c r="BF503" s="14" t="str">
        <f>IF(Point[Area m2]="","",Point[Area m2])</f>
        <v/>
      </c>
      <c r="BG503" s="14" t="str">
        <f>IF(Point[Length m]="","",Point[Length m])</f>
        <v/>
      </c>
      <c r="BH503" s="14" t="str">
        <f>IF(Point[Width m]="","",Point[Width m])</f>
        <v/>
      </c>
      <c r="BI503" s="14" t="str">
        <f>IF(Point[Diameter m]="","",Point[Diameter m])</f>
        <v/>
      </c>
      <c r="BJ503" s="14" t="str">
        <f>IF(Point[Asset Group]="","",VLOOKUP(Point[Number of Pipes],number,2,FALSE))</f>
        <v/>
      </c>
      <c r="BK503" s="14" t="str">
        <f>IF(Point[Asset Group]="","",VLOOKUP(Point[Combined Name],2,FALSE))</f>
        <v/>
      </c>
      <c r="BL503" s="14" t="str">
        <f>IF(Point[Asset Group]="","",VLOOKUP(Point[Size Class],size_class,2,FALSE))</f>
        <v/>
      </c>
      <c r="BM503" s="14" t="str">
        <f>IF(Point[Asset Group]="","",VLOOKUP(Point[Age Class],age_class,2,FALSE))</f>
        <v/>
      </c>
      <c r="BN503" s="14" t="str">
        <f>IF(Point[Girth (cm)]="","",Point[Girth (cm)])</f>
        <v/>
      </c>
      <c r="BO503" s="14" t="str">
        <f>IF(Point[Crown Radius (m)]="","",Point[Crown Radius (m)])</f>
        <v/>
      </c>
      <c r="BP503" s="14" t="str">
        <f>IF(Point[Asset Group]="","",VLOOKUP(Point[Rooting Environment],root_enviro,2,FALSE))</f>
        <v/>
      </c>
      <c r="BQ503" s="14" t="str">
        <f>IF(Point[Asset Group]="","",VLOOKUP(Point[Tree Surround],tree_surround,2,FALSE))</f>
        <v/>
      </c>
      <c r="BR503" s="14" t="str">
        <f>IF(Point[Asset Group]="","",VLOOKUP(Point[Tree Grill],yes_no,2,FALSE))</f>
        <v/>
      </c>
      <c r="BS503" s="14" t="str">
        <f>IF(Point[Asset Group]="","",VLOOKUP(Point[Tree Location],tree_location,2,FALSE))</f>
        <v/>
      </c>
    </row>
    <row r="504" spans="1:71" s="3" customFormat="1" x14ac:dyDescent="0.2">
      <c r="A504" s="3" t="str">
        <f>IF(Point[DWG File Name]="","",Point[DWG File Name])</f>
        <v/>
      </c>
      <c r="B504" s="3" t="str">
        <f>IF(Point[DWG Layer Name]="","",Point[DWG Layer Name])</f>
        <v/>
      </c>
      <c r="C504" s="3" t="str">
        <f>IF(Point[DWG Handle]="","",Point[DWG Handle])</f>
        <v/>
      </c>
      <c r="D504" s="58" t="str">
        <f>IF(Point[X]="","",Point[X])</f>
        <v/>
      </c>
      <c r="E504" s="58" t="str">
        <f>IF(Point[Y]="","",Point[Y])</f>
        <v/>
      </c>
      <c r="F504" s="3" t="str">
        <f>IF(Point[Replacement Asset]="","",Point[Replacement Asset])</f>
        <v/>
      </c>
      <c r="G504" s="3" t="str">
        <f>IF(Point[Asset ID]="","",UPPER(Point[Asset ID]))</f>
        <v/>
      </c>
      <c r="H504" s="3" t="str">
        <f>IF(Point[Asset Group]="","",VLOOKUP(Point[Asset Group],asset_grp_pt,4,FALSE))</f>
        <v/>
      </c>
      <c r="I504" s="3" t="str">
        <f>IF(Point[Asset Group]="","",VLOOKUP(Point[Asset Group],asset_grp_pt,2,FALSE))</f>
        <v/>
      </c>
      <c r="J504" s="3" t="str">
        <f>IF(Point[Asset Group]="","",VLOOKUP(Point[Asset Group],asset_grp_pt,3,FALSE))</f>
        <v/>
      </c>
      <c r="K504" s="3" t="str">
        <f>IF(Point[Asset Group]="","",VLOOKUP(Point[Asset Type],type_master_list,2,FALSE))</f>
        <v/>
      </c>
      <c r="L504" s="3" t="str">
        <f>IF(Point[Asset Name]="","",PROPER(Point[Asset Name]))</f>
        <v/>
      </c>
      <c r="M504" s="11" t="str">
        <f>IF(Point[Install Date]="","",Point[Install Date])</f>
        <v/>
      </c>
      <c r="N504" s="11" t="str">
        <f>IF(Point[Note]="","",PROPER(Point[Note]))</f>
        <v/>
      </c>
      <c r="O504" s="11" t="str">
        <f>IF(Point[Resource Consent Number]="","",UPPER(Point[Resource Consent Number]))</f>
        <v/>
      </c>
      <c r="P504" s="53" t="str">
        <f>IF(Point[Asset Unit Cost]="","",Point[Asset Unit Cost])</f>
        <v/>
      </c>
      <c r="Q504" s="11" t="str">
        <f>IF(Point[Added By]="","",UPPER(Point[Added By]))</f>
        <v/>
      </c>
      <c r="R504" s="11" t="str">
        <f>IF(Point[Added Date]="","",Point[Added Date])</f>
        <v/>
      </c>
      <c r="S504" s="14" t="str">
        <f>IF(Point[Z COORD]="","",Point[Z COORD])</f>
        <v/>
      </c>
      <c r="T504" s="14" t="str">
        <f>IF(Point[Asset Description]="","",PROPER(Point[Asset Description]))</f>
        <v/>
      </c>
      <c r="U504" s="14" t="str">
        <f>IF(Point[[Artist ]]="","",PROPER(Point[[Artist ]]))</f>
        <v/>
      </c>
      <c r="V504" s="14" t="str">
        <f>IF(Point[Material Notes]="","",PROPER(Point[Material Notes]))</f>
        <v/>
      </c>
      <c r="W504" s="14" t="str">
        <f>IF(Point[Dimension Notes]="","",Point[Dimension Notes])</f>
        <v/>
      </c>
      <c r="X504" s="14" t="str">
        <f>IF(Point[List]="","",VLOOKUP(Point[Burner Number],number,2,FALSE))</f>
        <v/>
      </c>
      <c r="Y504" s="14" t="str">
        <f>IF(Point[List]="","",VLOOKUP(Point[Fuel],bbq_fuel,2,FALSE))</f>
        <v/>
      </c>
      <c r="Z504" s="14" t="str">
        <f>IF(Point[List]="","",VLOOKUP(Point[Cabinet Material],bbq_material,2,FALSE))</f>
        <v/>
      </c>
      <c r="AA504" s="14" t="str">
        <f>IF(Point[Asset Group]="","",VLOOKUP(Point[Manufacturer],manufacturer,2,FALSE))</f>
        <v/>
      </c>
      <c r="AB504" s="14" t="str">
        <f>IF(Point[Uinsex WC]="","",Point[Uinsex WC])</f>
        <v/>
      </c>
      <c r="AC504" s="14" t="str">
        <f>IF(Point[Female WC]="","",Point[Female WC])</f>
        <v/>
      </c>
      <c r="AD504" s="14" t="str">
        <f>IF(Point[Male WC]="","",Point[Male WC])</f>
        <v/>
      </c>
      <c r="AE504" s="14" t="str">
        <f>IF(Point[Urinal]="","",Point[Urinal])</f>
        <v/>
      </c>
      <c r="AF504" s="14" t="str">
        <f>IF(Point[Disabled Unisex]="","",Point[Disabled Unisex])</f>
        <v/>
      </c>
      <c r="AG504" s="14" t="str">
        <f>IF(Point[Disabled Female]="","",Point[Disabled Female])</f>
        <v/>
      </c>
      <c r="AH504" s="14" t="str">
        <f>IF(Point[Disabled Male]="","",Point[Disabled Male])</f>
        <v/>
      </c>
      <c r="AI504" s="14" t="str">
        <f>IF(Point[Asset Group]="","",VLOOKUP(Point[Handrail],yes_no,2,FALSE))</f>
        <v/>
      </c>
      <c r="AJ504" s="14" t="str">
        <f>IF(Point[Asset Group]="","",VLOOKUP(Point[Baby Changing],yes_no,2,FALSE))</f>
        <v/>
      </c>
      <c r="AK504" s="14" t="str">
        <f>IF(Point[Asset Group]="","",VLOOKUP(Point[Service Room],yes_no,2,FALSE))</f>
        <v/>
      </c>
      <c r="AL504" s="14" t="str">
        <f>IF(Point[Asset Group]="","",VLOOKUP(Point[Service Tap],service_tap,2,FALSE))</f>
        <v/>
      </c>
      <c r="AM504" s="14" t="str">
        <f>IF(Point[Asset Group]="","",VLOOKUP(Point[Heating Type],wc_heating,2,FALSE))</f>
        <v/>
      </c>
      <c r="AN504" s="14" t="str">
        <f>IF(Point[Asset Group]="","",VLOOKUP(Point[Power Supply],power_supply,2,FALSE))</f>
        <v/>
      </c>
      <c r="AO504" s="14" t="str">
        <f>IF(Point[Asset Group]="","",VLOOKUP(Point[Waste Water],waste_water,2,FALSE))</f>
        <v/>
      </c>
      <c r="AP504" s="14" t="str">
        <f>IF(Point[Asset Group]="","",VLOOKUP(Point[Furniture SubType],subdom_master_gdb,2,FALSE))</f>
        <v/>
      </c>
      <c r="AQ504" s="14" t="str">
        <f>IF(Point[Asset Group]="","",VLOOKUP(Point[Concrete Pad],yes_no,2,FALSE))</f>
        <v/>
      </c>
      <c r="AR504" s="14" t="str">
        <f>IF(Point[Asset Group]="","",VLOOKUP(Point[Material],material_master,2,FALSE))</f>
        <v/>
      </c>
      <c r="AS504" s="14" t="str">
        <f>IF(Point[Asset Group]="","",VLOOKUP(Point[Plumbing],irrigation_plumbing,2,FALSE))</f>
        <v/>
      </c>
      <c r="AT504" s="14" t="str">
        <f>IF(Point[Asset Group]="","",VLOOKUP(Point[Sprinklers],irrigation_sprinklers,2,FALSE))</f>
        <v/>
      </c>
      <c r="AU504" s="14" t="str">
        <f>IF(Point[Asset Group]="","",VLOOKUP(Point[System],irrigation_system,2,FALSE))</f>
        <v/>
      </c>
      <c r="AV504" s="14" t="str">
        <f>IF(Point[Asset Group]="","",VLOOKUP(Point[Status],irrigation_status,2,FALSE))</f>
        <v/>
      </c>
      <c r="AW504" s="11" t="str">
        <f>IF(Point[Date of manufacture]="","",Point[Date of manufacture])</f>
        <v/>
      </c>
      <c r="AX504" s="14" t="str">
        <f>IF(Point[Asset Group]="","",VLOOKUP(Point[Sign Purpose],sign_purpose,2,FALSE))</f>
        <v/>
      </c>
      <c r="AY504" s="14" t="str">
        <f>IF(Point[Asset Group]="","",VLOOKUP(Point[Sign Material],material_master,2,FALSE))</f>
        <v/>
      </c>
      <c r="AZ504" s="14" t="str">
        <f>IF(Point[Asset Group]="","",VLOOKUP(Point[Affixed To],sign_affix,2,FALSE))</f>
        <v/>
      </c>
      <c r="BA504" s="14" t="str">
        <f>IF(Point[Size HxB mm]="","",Point[Size HxB mm])</f>
        <v/>
      </c>
      <c r="BB504" s="14" t="str">
        <f>IF(Point[Height m]="","",Point[Height m])</f>
        <v/>
      </c>
      <c r="BC504" s="14" t="str">
        <f>IF(Point[Asset Group]="","",VLOOKUP(Point[Post Material],material_master,2,FALSE))</f>
        <v/>
      </c>
      <c r="BD504" s="14" t="str">
        <f>IF(Point[Asset Group]="","",VLOOKUP(Point[Post Number],number,2,FALSE))</f>
        <v/>
      </c>
      <c r="BE504" s="14" t="str">
        <f>IF(Point[Asset Group]="","",VLOOKUP(Point[Structure SubType],subdom_master_gdb,2,FALSE))</f>
        <v/>
      </c>
      <c r="BF504" s="14" t="str">
        <f>IF(Point[Area m2]="","",Point[Area m2])</f>
        <v/>
      </c>
      <c r="BG504" s="14" t="str">
        <f>IF(Point[Length m]="","",Point[Length m])</f>
        <v/>
      </c>
      <c r="BH504" s="14" t="str">
        <f>IF(Point[Width m]="","",Point[Width m])</f>
        <v/>
      </c>
      <c r="BI504" s="14" t="str">
        <f>IF(Point[Diameter m]="","",Point[Diameter m])</f>
        <v/>
      </c>
      <c r="BJ504" s="14" t="str">
        <f>IF(Point[Asset Group]="","",VLOOKUP(Point[Number of Pipes],number,2,FALSE))</f>
        <v/>
      </c>
      <c r="BK504" s="14" t="str">
        <f>IF(Point[Asset Group]="","",VLOOKUP(Point[Combined Name],2,FALSE))</f>
        <v/>
      </c>
      <c r="BL504" s="14" t="str">
        <f>IF(Point[Asset Group]="","",VLOOKUP(Point[Size Class],size_class,2,FALSE))</f>
        <v/>
      </c>
      <c r="BM504" s="14" t="str">
        <f>IF(Point[Asset Group]="","",VLOOKUP(Point[Age Class],age_class,2,FALSE))</f>
        <v/>
      </c>
      <c r="BN504" s="14" t="str">
        <f>IF(Point[Girth (cm)]="","",Point[Girth (cm)])</f>
        <v/>
      </c>
      <c r="BO504" s="14" t="str">
        <f>IF(Point[Crown Radius (m)]="","",Point[Crown Radius (m)])</f>
        <v/>
      </c>
      <c r="BP504" s="14" t="str">
        <f>IF(Point[Asset Group]="","",VLOOKUP(Point[Rooting Environment],root_enviro,2,FALSE))</f>
        <v/>
      </c>
      <c r="BQ504" s="14" t="str">
        <f>IF(Point[Asset Group]="","",VLOOKUP(Point[Tree Surround],tree_surround,2,FALSE))</f>
        <v/>
      </c>
      <c r="BR504" s="14" t="str">
        <f>IF(Point[Asset Group]="","",VLOOKUP(Point[Tree Grill],yes_no,2,FALSE))</f>
        <v/>
      </c>
      <c r="BS504" s="14" t="str">
        <f>IF(Point[Asset Group]="","",VLOOKUP(Point[Tree Location],tree_location,2,FALSE))</f>
        <v/>
      </c>
    </row>
    <row r="505" spans="1:71" s="3" customFormat="1" x14ac:dyDescent="0.2">
      <c r="A505" s="3" t="str">
        <f>IF(Point[DWG File Name]="","",Point[DWG File Name])</f>
        <v/>
      </c>
      <c r="B505" s="3" t="str">
        <f>IF(Point[DWG Layer Name]="","",Point[DWG Layer Name])</f>
        <v/>
      </c>
      <c r="C505" s="3" t="str">
        <f>IF(Point[DWG Handle]="","",Point[DWG Handle])</f>
        <v/>
      </c>
      <c r="D505" s="58" t="str">
        <f>IF(Point[X]="","",Point[X])</f>
        <v/>
      </c>
      <c r="E505" s="58" t="str">
        <f>IF(Point[Y]="","",Point[Y])</f>
        <v/>
      </c>
      <c r="F505" s="3" t="str">
        <f>IF(Point[Replacement Asset]="","",Point[Replacement Asset])</f>
        <v/>
      </c>
      <c r="G505" s="3" t="str">
        <f>IF(Point[Asset ID]="","",UPPER(Point[Asset ID]))</f>
        <v/>
      </c>
      <c r="H505" s="3" t="str">
        <f>IF(Point[Asset Group]="","",VLOOKUP(Point[Asset Group],asset_grp_pt,4,FALSE))</f>
        <v/>
      </c>
      <c r="I505" s="3" t="str">
        <f>IF(Point[Asset Group]="","",VLOOKUP(Point[Asset Group],asset_grp_pt,2,FALSE))</f>
        <v/>
      </c>
      <c r="J505" s="3" t="str">
        <f>IF(Point[Asset Group]="","",VLOOKUP(Point[Asset Group],asset_grp_pt,3,FALSE))</f>
        <v/>
      </c>
      <c r="K505" s="3" t="str">
        <f>IF(Point[Asset Group]="","",VLOOKUP(Point[Asset Type],type_master_list,2,FALSE))</f>
        <v/>
      </c>
      <c r="L505" s="3" t="str">
        <f>IF(Point[Asset Name]="","",PROPER(Point[Asset Name]))</f>
        <v/>
      </c>
      <c r="M505" s="11" t="str">
        <f>IF(Point[Install Date]="","",Point[Install Date])</f>
        <v/>
      </c>
      <c r="N505" s="11" t="str">
        <f>IF(Point[Note]="","",PROPER(Point[Note]))</f>
        <v/>
      </c>
      <c r="O505" s="11" t="str">
        <f>IF(Point[Resource Consent Number]="","",UPPER(Point[Resource Consent Number]))</f>
        <v/>
      </c>
      <c r="P505" s="53" t="str">
        <f>IF(Point[Asset Unit Cost]="","",Point[Asset Unit Cost])</f>
        <v/>
      </c>
      <c r="Q505" s="11" t="str">
        <f>IF(Point[Added By]="","",UPPER(Point[Added By]))</f>
        <v/>
      </c>
      <c r="R505" s="11" t="str">
        <f>IF(Point[Added Date]="","",Point[Added Date])</f>
        <v/>
      </c>
      <c r="S505" s="14" t="str">
        <f>IF(Point[Z COORD]="","",Point[Z COORD])</f>
        <v/>
      </c>
      <c r="T505" s="14" t="str">
        <f>IF(Point[Asset Description]="","",PROPER(Point[Asset Description]))</f>
        <v/>
      </c>
      <c r="U505" s="14" t="str">
        <f>IF(Point[[Artist ]]="","",PROPER(Point[[Artist ]]))</f>
        <v/>
      </c>
      <c r="V505" s="14" t="str">
        <f>IF(Point[Material Notes]="","",PROPER(Point[Material Notes]))</f>
        <v/>
      </c>
      <c r="W505" s="14" t="str">
        <f>IF(Point[Dimension Notes]="","",Point[Dimension Notes])</f>
        <v/>
      </c>
      <c r="X505" s="14" t="str">
        <f>IF(Point[List]="","",VLOOKUP(Point[Burner Number],number,2,FALSE))</f>
        <v/>
      </c>
      <c r="Y505" s="14" t="str">
        <f>IF(Point[List]="","",VLOOKUP(Point[Fuel],bbq_fuel,2,FALSE))</f>
        <v/>
      </c>
      <c r="Z505" s="14" t="str">
        <f>IF(Point[List]="","",VLOOKUP(Point[Cabinet Material],bbq_material,2,FALSE))</f>
        <v/>
      </c>
      <c r="AA505" s="14" t="str">
        <f>IF(Point[Asset Group]="","",VLOOKUP(Point[Manufacturer],manufacturer,2,FALSE))</f>
        <v/>
      </c>
      <c r="AB505" s="14" t="str">
        <f>IF(Point[Uinsex WC]="","",Point[Uinsex WC])</f>
        <v/>
      </c>
      <c r="AC505" s="14" t="str">
        <f>IF(Point[Female WC]="","",Point[Female WC])</f>
        <v/>
      </c>
      <c r="AD505" s="14" t="str">
        <f>IF(Point[Male WC]="","",Point[Male WC])</f>
        <v/>
      </c>
      <c r="AE505" s="14" t="str">
        <f>IF(Point[Urinal]="","",Point[Urinal])</f>
        <v/>
      </c>
      <c r="AF505" s="14" t="str">
        <f>IF(Point[Disabled Unisex]="","",Point[Disabled Unisex])</f>
        <v/>
      </c>
      <c r="AG505" s="14" t="str">
        <f>IF(Point[Disabled Female]="","",Point[Disabled Female])</f>
        <v/>
      </c>
      <c r="AH505" s="14" t="str">
        <f>IF(Point[Disabled Male]="","",Point[Disabled Male])</f>
        <v/>
      </c>
      <c r="AI505" s="14" t="str">
        <f>IF(Point[Asset Group]="","",VLOOKUP(Point[Handrail],yes_no,2,FALSE))</f>
        <v/>
      </c>
      <c r="AJ505" s="14" t="str">
        <f>IF(Point[Asset Group]="","",VLOOKUP(Point[Baby Changing],yes_no,2,FALSE))</f>
        <v/>
      </c>
      <c r="AK505" s="14" t="str">
        <f>IF(Point[Asset Group]="","",VLOOKUP(Point[Service Room],yes_no,2,FALSE))</f>
        <v/>
      </c>
      <c r="AL505" s="14" t="str">
        <f>IF(Point[Asset Group]="","",VLOOKUP(Point[Service Tap],service_tap,2,FALSE))</f>
        <v/>
      </c>
      <c r="AM505" s="14" t="str">
        <f>IF(Point[Asset Group]="","",VLOOKUP(Point[Heating Type],wc_heating,2,FALSE))</f>
        <v/>
      </c>
      <c r="AN505" s="14" t="str">
        <f>IF(Point[Asset Group]="","",VLOOKUP(Point[Power Supply],power_supply,2,FALSE))</f>
        <v/>
      </c>
      <c r="AO505" s="14" t="str">
        <f>IF(Point[Asset Group]="","",VLOOKUP(Point[Waste Water],waste_water,2,FALSE))</f>
        <v/>
      </c>
      <c r="AP505" s="14" t="str">
        <f>IF(Point[Asset Group]="","",VLOOKUP(Point[Furniture SubType],subdom_master_gdb,2,FALSE))</f>
        <v/>
      </c>
      <c r="AQ505" s="14" t="str">
        <f>IF(Point[Asset Group]="","",VLOOKUP(Point[Concrete Pad],yes_no,2,FALSE))</f>
        <v/>
      </c>
      <c r="AR505" s="14" t="str">
        <f>IF(Point[Asset Group]="","",VLOOKUP(Point[Material],material_master,2,FALSE))</f>
        <v/>
      </c>
      <c r="AS505" s="14" t="str">
        <f>IF(Point[Asset Group]="","",VLOOKUP(Point[Plumbing],irrigation_plumbing,2,FALSE))</f>
        <v/>
      </c>
      <c r="AT505" s="14" t="str">
        <f>IF(Point[Asset Group]="","",VLOOKUP(Point[Sprinklers],irrigation_sprinklers,2,FALSE))</f>
        <v/>
      </c>
      <c r="AU505" s="14" t="str">
        <f>IF(Point[Asset Group]="","",VLOOKUP(Point[System],irrigation_system,2,FALSE))</f>
        <v/>
      </c>
      <c r="AV505" s="14" t="str">
        <f>IF(Point[Asset Group]="","",VLOOKUP(Point[Status],irrigation_status,2,FALSE))</f>
        <v/>
      </c>
      <c r="AW505" s="11" t="str">
        <f>IF(Point[Date of manufacture]="","",Point[Date of manufacture])</f>
        <v/>
      </c>
      <c r="AX505" s="14" t="str">
        <f>IF(Point[Asset Group]="","",VLOOKUP(Point[Sign Purpose],sign_purpose,2,FALSE))</f>
        <v/>
      </c>
      <c r="AY505" s="14" t="str">
        <f>IF(Point[Asset Group]="","",VLOOKUP(Point[Sign Material],material_master,2,FALSE))</f>
        <v/>
      </c>
      <c r="AZ505" s="14" t="str">
        <f>IF(Point[Asset Group]="","",VLOOKUP(Point[Affixed To],sign_affix,2,FALSE))</f>
        <v/>
      </c>
      <c r="BA505" s="14" t="str">
        <f>IF(Point[Size HxB mm]="","",Point[Size HxB mm])</f>
        <v/>
      </c>
      <c r="BB505" s="14" t="str">
        <f>IF(Point[Height m]="","",Point[Height m])</f>
        <v/>
      </c>
      <c r="BC505" s="14" t="str">
        <f>IF(Point[Asset Group]="","",VLOOKUP(Point[Post Material],material_master,2,FALSE))</f>
        <v/>
      </c>
      <c r="BD505" s="14" t="str">
        <f>IF(Point[Asset Group]="","",VLOOKUP(Point[Post Number],number,2,FALSE))</f>
        <v/>
      </c>
      <c r="BE505" s="14" t="str">
        <f>IF(Point[Asset Group]="","",VLOOKUP(Point[Structure SubType],subdom_master_gdb,2,FALSE))</f>
        <v/>
      </c>
      <c r="BF505" s="14" t="str">
        <f>IF(Point[Area m2]="","",Point[Area m2])</f>
        <v/>
      </c>
      <c r="BG505" s="14" t="str">
        <f>IF(Point[Length m]="","",Point[Length m])</f>
        <v/>
      </c>
      <c r="BH505" s="14" t="str">
        <f>IF(Point[Width m]="","",Point[Width m])</f>
        <v/>
      </c>
      <c r="BI505" s="14" t="str">
        <f>IF(Point[Diameter m]="","",Point[Diameter m])</f>
        <v/>
      </c>
      <c r="BJ505" s="14" t="str">
        <f>IF(Point[Asset Group]="","",VLOOKUP(Point[Number of Pipes],number,2,FALSE))</f>
        <v/>
      </c>
      <c r="BK505" s="14" t="str">
        <f>IF(Point[Asset Group]="","",VLOOKUP(Point[Combined Name],2,FALSE))</f>
        <v/>
      </c>
      <c r="BL505" s="14" t="str">
        <f>IF(Point[Asset Group]="","",VLOOKUP(Point[Size Class],size_class,2,FALSE))</f>
        <v/>
      </c>
      <c r="BM505" s="14" t="str">
        <f>IF(Point[Asset Group]="","",VLOOKUP(Point[Age Class],age_class,2,FALSE))</f>
        <v/>
      </c>
      <c r="BN505" s="14" t="str">
        <f>IF(Point[Girth (cm)]="","",Point[Girth (cm)])</f>
        <v/>
      </c>
      <c r="BO505" s="14" t="str">
        <f>IF(Point[Crown Radius (m)]="","",Point[Crown Radius (m)])</f>
        <v/>
      </c>
      <c r="BP505" s="14" t="str">
        <f>IF(Point[Asset Group]="","",VLOOKUP(Point[Rooting Environment],root_enviro,2,FALSE))</f>
        <v/>
      </c>
      <c r="BQ505" s="14" t="str">
        <f>IF(Point[Asset Group]="","",VLOOKUP(Point[Tree Surround],tree_surround,2,FALSE))</f>
        <v/>
      </c>
      <c r="BR505" s="14" t="str">
        <f>IF(Point[Asset Group]="","",VLOOKUP(Point[Tree Grill],yes_no,2,FALSE))</f>
        <v/>
      </c>
      <c r="BS505" s="14" t="str">
        <f>IF(Point[Asset Group]="","",VLOOKUP(Point[Tree Location],tree_location,2,FALSE))</f>
        <v/>
      </c>
    </row>
    <row r="506" spans="1:71" s="3" customFormat="1" x14ac:dyDescent="0.2">
      <c r="A506" s="3" t="str">
        <f>IF(Point[DWG File Name]="","",Point[DWG File Name])</f>
        <v/>
      </c>
      <c r="B506" s="3" t="str">
        <f>IF(Point[DWG Layer Name]="","",Point[DWG Layer Name])</f>
        <v/>
      </c>
      <c r="C506" s="3" t="str">
        <f>IF(Point[DWG Handle]="","",Point[DWG Handle])</f>
        <v/>
      </c>
      <c r="D506" s="58" t="str">
        <f>IF(Point[X]="","",Point[X])</f>
        <v/>
      </c>
      <c r="E506" s="58" t="str">
        <f>IF(Point[Y]="","",Point[Y])</f>
        <v/>
      </c>
      <c r="F506" s="3" t="str">
        <f>IF(Point[Replacement Asset]="","",Point[Replacement Asset])</f>
        <v/>
      </c>
      <c r="G506" s="3" t="str">
        <f>IF(Point[Asset ID]="","",UPPER(Point[Asset ID]))</f>
        <v/>
      </c>
      <c r="H506" s="3" t="str">
        <f>IF(Point[Asset Group]="","",VLOOKUP(Point[Asset Group],asset_grp_pt,4,FALSE))</f>
        <v/>
      </c>
      <c r="I506" s="3" t="str">
        <f>IF(Point[Asset Group]="","",VLOOKUP(Point[Asset Group],asset_grp_pt,2,FALSE))</f>
        <v/>
      </c>
      <c r="J506" s="3" t="str">
        <f>IF(Point[Asset Group]="","",VLOOKUP(Point[Asset Group],asset_grp_pt,3,FALSE))</f>
        <v/>
      </c>
      <c r="K506" s="3" t="str">
        <f>IF(Point[Asset Group]="","",VLOOKUP(Point[Asset Type],type_master_list,2,FALSE))</f>
        <v/>
      </c>
      <c r="L506" s="3" t="str">
        <f>IF(Point[Asset Name]="","",PROPER(Point[Asset Name]))</f>
        <v/>
      </c>
      <c r="M506" s="11" t="str">
        <f>IF(Point[Install Date]="","",Point[Install Date])</f>
        <v/>
      </c>
      <c r="N506" s="11" t="str">
        <f>IF(Point[Note]="","",PROPER(Point[Note]))</f>
        <v/>
      </c>
      <c r="O506" s="11" t="str">
        <f>IF(Point[Resource Consent Number]="","",UPPER(Point[Resource Consent Number]))</f>
        <v/>
      </c>
      <c r="P506" s="53" t="str">
        <f>IF(Point[Asset Unit Cost]="","",Point[Asset Unit Cost])</f>
        <v/>
      </c>
      <c r="Q506" s="11" t="str">
        <f>IF(Point[Added By]="","",UPPER(Point[Added By]))</f>
        <v/>
      </c>
      <c r="R506" s="11" t="str">
        <f>IF(Point[Added Date]="","",Point[Added Date])</f>
        <v/>
      </c>
      <c r="S506" s="14" t="str">
        <f>IF(Point[Z COORD]="","",Point[Z COORD])</f>
        <v/>
      </c>
      <c r="T506" s="14" t="str">
        <f>IF(Point[Asset Description]="","",PROPER(Point[Asset Description]))</f>
        <v/>
      </c>
      <c r="U506" s="14" t="str">
        <f>IF(Point[[Artist ]]="","",PROPER(Point[[Artist ]]))</f>
        <v/>
      </c>
      <c r="V506" s="14" t="str">
        <f>IF(Point[Material Notes]="","",PROPER(Point[Material Notes]))</f>
        <v/>
      </c>
      <c r="W506" s="14" t="str">
        <f>IF(Point[Dimension Notes]="","",Point[Dimension Notes])</f>
        <v/>
      </c>
      <c r="X506" s="14" t="str">
        <f>IF(Point[List]="","",VLOOKUP(Point[Burner Number],number,2,FALSE))</f>
        <v/>
      </c>
      <c r="Y506" s="14" t="str">
        <f>IF(Point[List]="","",VLOOKUP(Point[Fuel],bbq_fuel,2,FALSE))</f>
        <v/>
      </c>
      <c r="Z506" s="14" t="str">
        <f>IF(Point[List]="","",VLOOKUP(Point[Cabinet Material],bbq_material,2,FALSE))</f>
        <v/>
      </c>
      <c r="AA506" s="14" t="str">
        <f>IF(Point[Asset Group]="","",VLOOKUP(Point[Manufacturer],manufacturer,2,FALSE))</f>
        <v/>
      </c>
      <c r="AB506" s="14" t="str">
        <f>IF(Point[Uinsex WC]="","",Point[Uinsex WC])</f>
        <v/>
      </c>
      <c r="AC506" s="14" t="str">
        <f>IF(Point[Female WC]="","",Point[Female WC])</f>
        <v/>
      </c>
      <c r="AD506" s="14" t="str">
        <f>IF(Point[Male WC]="","",Point[Male WC])</f>
        <v/>
      </c>
      <c r="AE506" s="14" t="str">
        <f>IF(Point[Urinal]="","",Point[Urinal])</f>
        <v/>
      </c>
      <c r="AF506" s="14" t="str">
        <f>IF(Point[Disabled Unisex]="","",Point[Disabled Unisex])</f>
        <v/>
      </c>
      <c r="AG506" s="14" t="str">
        <f>IF(Point[Disabled Female]="","",Point[Disabled Female])</f>
        <v/>
      </c>
      <c r="AH506" s="14" t="str">
        <f>IF(Point[Disabled Male]="","",Point[Disabled Male])</f>
        <v/>
      </c>
      <c r="AI506" s="14" t="str">
        <f>IF(Point[Asset Group]="","",VLOOKUP(Point[Handrail],yes_no,2,FALSE))</f>
        <v/>
      </c>
      <c r="AJ506" s="14" t="str">
        <f>IF(Point[Asset Group]="","",VLOOKUP(Point[Baby Changing],yes_no,2,FALSE))</f>
        <v/>
      </c>
      <c r="AK506" s="14" t="str">
        <f>IF(Point[Asset Group]="","",VLOOKUP(Point[Service Room],yes_no,2,FALSE))</f>
        <v/>
      </c>
      <c r="AL506" s="14" t="str">
        <f>IF(Point[Asset Group]="","",VLOOKUP(Point[Service Tap],service_tap,2,FALSE))</f>
        <v/>
      </c>
      <c r="AM506" s="14" t="str">
        <f>IF(Point[Asset Group]="","",VLOOKUP(Point[Heating Type],wc_heating,2,FALSE))</f>
        <v/>
      </c>
      <c r="AN506" s="14" t="str">
        <f>IF(Point[Asset Group]="","",VLOOKUP(Point[Power Supply],power_supply,2,FALSE))</f>
        <v/>
      </c>
      <c r="AO506" s="14" t="str">
        <f>IF(Point[Asset Group]="","",VLOOKUP(Point[Waste Water],waste_water,2,FALSE))</f>
        <v/>
      </c>
      <c r="AP506" s="14" t="str">
        <f>IF(Point[Asset Group]="","",VLOOKUP(Point[Furniture SubType],subdom_master_gdb,2,FALSE))</f>
        <v/>
      </c>
      <c r="AQ506" s="14" t="str">
        <f>IF(Point[Asset Group]="","",VLOOKUP(Point[Concrete Pad],yes_no,2,FALSE))</f>
        <v/>
      </c>
      <c r="AR506" s="14" t="str">
        <f>IF(Point[Asset Group]="","",VLOOKUP(Point[Material],material_master,2,FALSE))</f>
        <v/>
      </c>
      <c r="AS506" s="14" t="str">
        <f>IF(Point[Asset Group]="","",VLOOKUP(Point[Plumbing],irrigation_plumbing,2,FALSE))</f>
        <v/>
      </c>
      <c r="AT506" s="14" t="str">
        <f>IF(Point[Asset Group]="","",VLOOKUP(Point[Sprinklers],irrigation_sprinklers,2,FALSE))</f>
        <v/>
      </c>
      <c r="AU506" s="14" t="str">
        <f>IF(Point[Asset Group]="","",VLOOKUP(Point[System],irrigation_system,2,FALSE))</f>
        <v/>
      </c>
      <c r="AV506" s="14" t="str">
        <f>IF(Point[Asset Group]="","",VLOOKUP(Point[Status],irrigation_status,2,FALSE))</f>
        <v/>
      </c>
      <c r="AW506" s="11" t="str">
        <f>IF(Point[Date of manufacture]="","",Point[Date of manufacture])</f>
        <v/>
      </c>
      <c r="AX506" s="14" t="str">
        <f>IF(Point[Asset Group]="","",VLOOKUP(Point[Sign Purpose],sign_purpose,2,FALSE))</f>
        <v/>
      </c>
      <c r="AY506" s="14" t="str">
        <f>IF(Point[Asset Group]="","",VLOOKUP(Point[Sign Material],material_master,2,FALSE))</f>
        <v/>
      </c>
      <c r="AZ506" s="14" t="str">
        <f>IF(Point[Asset Group]="","",VLOOKUP(Point[Affixed To],sign_affix,2,FALSE))</f>
        <v/>
      </c>
      <c r="BA506" s="14" t="str">
        <f>IF(Point[Size HxB mm]="","",Point[Size HxB mm])</f>
        <v/>
      </c>
      <c r="BB506" s="14" t="str">
        <f>IF(Point[Height m]="","",Point[Height m])</f>
        <v/>
      </c>
      <c r="BC506" s="14" t="str">
        <f>IF(Point[Asset Group]="","",VLOOKUP(Point[Post Material],material_master,2,FALSE))</f>
        <v/>
      </c>
      <c r="BD506" s="14" t="str">
        <f>IF(Point[Asset Group]="","",VLOOKUP(Point[Post Number],number,2,FALSE))</f>
        <v/>
      </c>
      <c r="BE506" s="14" t="str">
        <f>IF(Point[Asset Group]="","",VLOOKUP(Point[Structure SubType],subdom_master_gdb,2,FALSE))</f>
        <v/>
      </c>
      <c r="BF506" s="14" t="str">
        <f>IF(Point[Area m2]="","",Point[Area m2])</f>
        <v/>
      </c>
      <c r="BG506" s="14" t="str">
        <f>IF(Point[Length m]="","",Point[Length m])</f>
        <v/>
      </c>
      <c r="BH506" s="14" t="str">
        <f>IF(Point[Width m]="","",Point[Width m])</f>
        <v/>
      </c>
      <c r="BI506" s="14" t="str">
        <f>IF(Point[Diameter m]="","",Point[Diameter m])</f>
        <v/>
      </c>
      <c r="BJ506" s="14" t="str">
        <f>IF(Point[Asset Group]="","",VLOOKUP(Point[Number of Pipes],number,2,FALSE))</f>
        <v/>
      </c>
      <c r="BK506" s="14" t="str">
        <f>IF(Point[Asset Group]="","",VLOOKUP(Point[Combined Name],2,FALSE))</f>
        <v/>
      </c>
      <c r="BL506" s="14" t="str">
        <f>IF(Point[Asset Group]="","",VLOOKUP(Point[Size Class],size_class,2,FALSE))</f>
        <v/>
      </c>
      <c r="BM506" s="14" t="str">
        <f>IF(Point[Asset Group]="","",VLOOKUP(Point[Age Class],age_class,2,FALSE))</f>
        <v/>
      </c>
      <c r="BN506" s="14" t="str">
        <f>IF(Point[Girth (cm)]="","",Point[Girth (cm)])</f>
        <v/>
      </c>
      <c r="BO506" s="14" t="str">
        <f>IF(Point[Crown Radius (m)]="","",Point[Crown Radius (m)])</f>
        <v/>
      </c>
      <c r="BP506" s="14" t="str">
        <f>IF(Point[Asset Group]="","",VLOOKUP(Point[Rooting Environment],root_enviro,2,FALSE))</f>
        <v/>
      </c>
      <c r="BQ506" s="14" t="str">
        <f>IF(Point[Asset Group]="","",VLOOKUP(Point[Tree Surround],tree_surround,2,FALSE))</f>
        <v/>
      </c>
      <c r="BR506" s="14" t="str">
        <f>IF(Point[Asset Group]="","",VLOOKUP(Point[Tree Grill],yes_no,2,FALSE))</f>
        <v/>
      </c>
      <c r="BS506" s="14" t="str">
        <f>IF(Point[Asset Group]="","",VLOOKUP(Point[Tree Location],tree_location,2,FALSE))</f>
        <v/>
      </c>
    </row>
    <row r="507" spans="1:71" s="3" customFormat="1" x14ac:dyDescent="0.2">
      <c r="A507" s="3" t="str">
        <f>IF(Point[DWG File Name]="","",Point[DWG File Name])</f>
        <v/>
      </c>
      <c r="B507" s="3" t="str">
        <f>IF(Point[DWG Layer Name]="","",Point[DWG Layer Name])</f>
        <v/>
      </c>
      <c r="C507" s="3" t="str">
        <f>IF(Point[DWG Handle]="","",Point[DWG Handle])</f>
        <v/>
      </c>
      <c r="D507" s="58" t="str">
        <f>IF(Point[X]="","",Point[X])</f>
        <v/>
      </c>
      <c r="E507" s="58" t="str">
        <f>IF(Point[Y]="","",Point[Y])</f>
        <v/>
      </c>
      <c r="F507" s="3" t="str">
        <f>IF(Point[Replacement Asset]="","",Point[Replacement Asset])</f>
        <v/>
      </c>
      <c r="G507" s="3" t="str">
        <f>IF(Point[Asset ID]="","",UPPER(Point[Asset ID]))</f>
        <v/>
      </c>
      <c r="H507" s="3" t="str">
        <f>IF(Point[Asset Group]="","",VLOOKUP(Point[Asset Group],asset_grp_pt,4,FALSE))</f>
        <v/>
      </c>
      <c r="I507" s="3" t="str">
        <f>IF(Point[Asset Group]="","",VLOOKUP(Point[Asset Group],asset_grp_pt,2,FALSE))</f>
        <v/>
      </c>
      <c r="J507" s="3" t="str">
        <f>IF(Point[Asset Group]="","",VLOOKUP(Point[Asset Group],asset_grp_pt,3,FALSE))</f>
        <v/>
      </c>
      <c r="K507" s="3" t="str">
        <f>IF(Point[Asset Group]="","",VLOOKUP(Point[Asset Type],type_master_list,2,FALSE))</f>
        <v/>
      </c>
      <c r="L507" s="3" t="str">
        <f>IF(Point[Asset Name]="","",PROPER(Point[Asset Name]))</f>
        <v/>
      </c>
      <c r="M507" s="11" t="str">
        <f>IF(Point[Install Date]="","",Point[Install Date])</f>
        <v/>
      </c>
      <c r="N507" s="11" t="str">
        <f>IF(Point[Note]="","",PROPER(Point[Note]))</f>
        <v/>
      </c>
      <c r="O507" s="11" t="str">
        <f>IF(Point[Resource Consent Number]="","",UPPER(Point[Resource Consent Number]))</f>
        <v/>
      </c>
      <c r="P507" s="53" t="str">
        <f>IF(Point[Asset Unit Cost]="","",Point[Asset Unit Cost])</f>
        <v/>
      </c>
      <c r="Q507" s="11" t="str">
        <f>IF(Point[Added By]="","",UPPER(Point[Added By]))</f>
        <v/>
      </c>
      <c r="R507" s="11" t="str">
        <f>IF(Point[Added Date]="","",Point[Added Date])</f>
        <v/>
      </c>
      <c r="S507" s="14" t="str">
        <f>IF(Point[Z COORD]="","",Point[Z COORD])</f>
        <v/>
      </c>
      <c r="T507" s="14" t="str">
        <f>IF(Point[Asset Description]="","",PROPER(Point[Asset Description]))</f>
        <v/>
      </c>
      <c r="U507" s="14" t="str">
        <f>IF(Point[[Artist ]]="","",PROPER(Point[[Artist ]]))</f>
        <v/>
      </c>
      <c r="V507" s="14" t="str">
        <f>IF(Point[Material Notes]="","",PROPER(Point[Material Notes]))</f>
        <v/>
      </c>
      <c r="W507" s="14" t="str">
        <f>IF(Point[Dimension Notes]="","",Point[Dimension Notes])</f>
        <v/>
      </c>
      <c r="X507" s="14" t="str">
        <f>IF(Point[List]="","",VLOOKUP(Point[Burner Number],number,2,FALSE))</f>
        <v/>
      </c>
      <c r="Y507" s="14" t="str">
        <f>IF(Point[List]="","",VLOOKUP(Point[Fuel],bbq_fuel,2,FALSE))</f>
        <v/>
      </c>
      <c r="Z507" s="14" t="str">
        <f>IF(Point[List]="","",VLOOKUP(Point[Cabinet Material],bbq_material,2,FALSE))</f>
        <v/>
      </c>
      <c r="AA507" s="14" t="str">
        <f>IF(Point[Asset Group]="","",VLOOKUP(Point[Manufacturer],manufacturer,2,FALSE))</f>
        <v/>
      </c>
      <c r="AB507" s="14" t="str">
        <f>IF(Point[Uinsex WC]="","",Point[Uinsex WC])</f>
        <v/>
      </c>
      <c r="AC507" s="14" t="str">
        <f>IF(Point[Female WC]="","",Point[Female WC])</f>
        <v/>
      </c>
      <c r="AD507" s="14" t="str">
        <f>IF(Point[Male WC]="","",Point[Male WC])</f>
        <v/>
      </c>
      <c r="AE507" s="14" t="str">
        <f>IF(Point[Urinal]="","",Point[Urinal])</f>
        <v/>
      </c>
      <c r="AF507" s="14" t="str">
        <f>IF(Point[Disabled Unisex]="","",Point[Disabled Unisex])</f>
        <v/>
      </c>
      <c r="AG507" s="14" t="str">
        <f>IF(Point[Disabled Female]="","",Point[Disabled Female])</f>
        <v/>
      </c>
      <c r="AH507" s="14" t="str">
        <f>IF(Point[Disabled Male]="","",Point[Disabled Male])</f>
        <v/>
      </c>
      <c r="AI507" s="14" t="str">
        <f>IF(Point[Asset Group]="","",VLOOKUP(Point[Handrail],yes_no,2,FALSE))</f>
        <v/>
      </c>
      <c r="AJ507" s="14" t="str">
        <f>IF(Point[Asset Group]="","",VLOOKUP(Point[Baby Changing],yes_no,2,FALSE))</f>
        <v/>
      </c>
      <c r="AK507" s="14" t="str">
        <f>IF(Point[Asset Group]="","",VLOOKUP(Point[Service Room],yes_no,2,FALSE))</f>
        <v/>
      </c>
      <c r="AL507" s="14" t="str">
        <f>IF(Point[Asset Group]="","",VLOOKUP(Point[Service Tap],service_tap,2,FALSE))</f>
        <v/>
      </c>
      <c r="AM507" s="14" t="str">
        <f>IF(Point[Asset Group]="","",VLOOKUP(Point[Heating Type],wc_heating,2,FALSE))</f>
        <v/>
      </c>
      <c r="AN507" s="14" t="str">
        <f>IF(Point[Asset Group]="","",VLOOKUP(Point[Power Supply],power_supply,2,FALSE))</f>
        <v/>
      </c>
      <c r="AO507" s="14" t="str">
        <f>IF(Point[Asset Group]="","",VLOOKUP(Point[Waste Water],waste_water,2,FALSE))</f>
        <v/>
      </c>
      <c r="AP507" s="14" t="str">
        <f>IF(Point[Asset Group]="","",VLOOKUP(Point[Furniture SubType],subdom_master_gdb,2,FALSE))</f>
        <v/>
      </c>
      <c r="AQ507" s="14" t="str">
        <f>IF(Point[Asset Group]="","",VLOOKUP(Point[Concrete Pad],yes_no,2,FALSE))</f>
        <v/>
      </c>
      <c r="AR507" s="14" t="str">
        <f>IF(Point[Asset Group]="","",VLOOKUP(Point[Material],material_master,2,FALSE))</f>
        <v/>
      </c>
      <c r="AS507" s="14" t="str">
        <f>IF(Point[Asset Group]="","",VLOOKUP(Point[Plumbing],irrigation_plumbing,2,FALSE))</f>
        <v/>
      </c>
      <c r="AT507" s="14" t="str">
        <f>IF(Point[Asset Group]="","",VLOOKUP(Point[Sprinklers],irrigation_sprinklers,2,FALSE))</f>
        <v/>
      </c>
      <c r="AU507" s="14" t="str">
        <f>IF(Point[Asset Group]="","",VLOOKUP(Point[System],irrigation_system,2,FALSE))</f>
        <v/>
      </c>
      <c r="AV507" s="14" t="str">
        <f>IF(Point[Asset Group]="","",VLOOKUP(Point[Status],irrigation_status,2,FALSE))</f>
        <v/>
      </c>
      <c r="AW507" s="11" t="str">
        <f>IF(Point[Date of manufacture]="","",Point[Date of manufacture])</f>
        <v/>
      </c>
      <c r="AX507" s="14" t="str">
        <f>IF(Point[Asset Group]="","",VLOOKUP(Point[Sign Purpose],sign_purpose,2,FALSE))</f>
        <v/>
      </c>
      <c r="AY507" s="14" t="str">
        <f>IF(Point[Asset Group]="","",VLOOKUP(Point[Sign Material],material_master,2,FALSE))</f>
        <v/>
      </c>
      <c r="AZ507" s="14" t="str">
        <f>IF(Point[Asset Group]="","",VLOOKUP(Point[Affixed To],sign_affix,2,FALSE))</f>
        <v/>
      </c>
      <c r="BA507" s="14" t="str">
        <f>IF(Point[Size HxB mm]="","",Point[Size HxB mm])</f>
        <v/>
      </c>
      <c r="BB507" s="14" t="str">
        <f>IF(Point[Height m]="","",Point[Height m])</f>
        <v/>
      </c>
      <c r="BC507" s="14" t="str">
        <f>IF(Point[Asset Group]="","",VLOOKUP(Point[Post Material],material_master,2,FALSE))</f>
        <v/>
      </c>
      <c r="BD507" s="14" t="str">
        <f>IF(Point[Asset Group]="","",VLOOKUP(Point[Post Number],number,2,FALSE))</f>
        <v/>
      </c>
      <c r="BE507" s="14" t="str">
        <f>IF(Point[Asset Group]="","",VLOOKUP(Point[Structure SubType],subdom_master_gdb,2,FALSE))</f>
        <v/>
      </c>
      <c r="BF507" s="14" t="str">
        <f>IF(Point[Area m2]="","",Point[Area m2])</f>
        <v/>
      </c>
      <c r="BG507" s="14" t="str">
        <f>IF(Point[Length m]="","",Point[Length m])</f>
        <v/>
      </c>
      <c r="BH507" s="14" t="str">
        <f>IF(Point[Width m]="","",Point[Width m])</f>
        <v/>
      </c>
      <c r="BI507" s="14" t="str">
        <f>IF(Point[Diameter m]="","",Point[Diameter m])</f>
        <v/>
      </c>
      <c r="BJ507" s="14" t="str">
        <f>IF(Point[Asset Group]="","",VLOOKUP(Point[Number of Pipes],number,2,FALSE))</f>
        <v/>
      </c>
      <c r="BK507" s="14" t="str">
        <f>IF(Point[Asset Group]="","",VLOOKUP(Point[Combined Name],2,FALSE))</f>
        <v/>
      </c>
      <c r="BL507" s="14" t="str">
        <f>IF(Point[Asset Group]="","",VLOOKUP(Point[Size Class],size_class,2,FALSE))</f>
        <v/>
      </c>
      <c r="BM507" s="14" t="str">
        <f>IF(Point[Asset Group]="","",VLOOKUP(Point[Age Class],age_class,2,FALSE))</f>
        <v/>
      </c>
      <c r="BN507" s="14" t="str">
        <f>IF(Point[Girth (cm)]="","",Point[Girth (cm)])</f>
        <v/>
      </c>
      <c r="BO507" s="14" t="str">
        <f>IF(Point[Crown Radius (m)]="","",Point[Crown Radius (m)])</f>
        <v/>
      </c>
      <c r="BP507" s="14" t="str">
        <f>IF(Point[Asset Group]="","",VLOOKUP(Point[Rooting Environment],root_enviro,2,FALSE))</f>
        <v/>
      </c>
      <c r="BQ507" s="14" t="str">
        <f>IF(Point[Asset Group]="","",VLOOKUP(Point[Tree Surround],tree_surround,2,FALSE))</f>
        <v/>
      </c>
      <c r="BR507" s="14" t="str">
        <f>IF(Point[Asset Group]="","",VLOOKUP(Point[Tree Grill],yes_no,2,FALSE))</f>
        <v/>
      </c>
      <c r="BS507" s="14" t="str">
        <f>IF(Point[Asset Group]="","",VLOOKUP(Point[Tree Location],tree_location,2,FALSE))</f>
        <v/>
      </c>
    </row>
    <row r="508" spans="1:71" s="3" customFormat="1" x14ac:dyDescent="0.2">
      <c r="A508" s="3" t="str">
        <f>IF(Point[DWG File Name]="","",Point[DWG File Name])</f>
        <v/>
      </c>
      <c r="B508" s="3" t="str">
        <f>IF(Point[DWG Layer Name]="","",Point[DWG Layer Name])</f>
        <v/>
      </c>
      <c r="C508" s="3" t="str">
        <f>IF(Point[DWG Handle]="","",Point[DWG Handle])</f>
        <v/>
      </c>
      <c r="D508" s="58" t="str">
        <f>IF(Point[X]="","",Point[X])</f>
        <v/>
      </c>
      <c r="E508" s="58" t="str">
        <f>IF(Point[Y]="","",Point[Y])</f>
        <v/>
      </c>
      <c r="F508" s="3" t="str">
        <f>IF(Point[Replacement Asset]="","",Point[Replacement Asset])</f>
        <v/>
      </c>
      <c r="G508" s="3" t="str">
        <f>IF(Point[Asset ID]="","",UPPER(Point[Asset ID]))</f>
        <v/>
      </c>
      <c r="H508" s="3" t="str">
        <f>IF(Point[Asset Group]="","",VLOOKUP(Point[Asset Group],asset_grp_pt,4,FALSE))</f>
        <v/>
      </c>
      <c r="I508" s="3" t="str">
        <f>IF(Point[Asset Group]="","",VLOOKUP(Point[Asset Group],asset_grp_pt,2,FALSE))</f>
        <v/>
      </c>
      <c r="J508" s="3" t="str">
        <f>IF(Point[Asset Group]="","",VLOOKUP(Point[Asset Group],asset_grp_pt,3,FALSE))</f>
        <v/>
      </c>
      <c r="K508" s="3" t="str">
        <f>IF(Point[Asset Group]="","",VLOOKUP(Point[Asset Type],type_master_list,2,FALSE))</f>
        <v/>
      </c>
      <c r="L508" s="3" t="str">
        <f>IF(Point[Asset Name]="","",PROPER(Point[Asset Name]))</f>
        <v/>
      </c>
      <c r="M508" s="11" t="str">
        <f>IF(Point[Install Date]="","",Point[Install Date])</f>
        <v/>
      </c>
      <c r="N508" s="11" t="str">
        <f>IF(Point[Note]="","",PROPER(Point[Note]))</f>
        <v/>
      </c>
      <c r="O508" s="11" t="str">
        <f>IF(Point[Resource Consent Number]="","",UPPER(Point[Resource Consent Number]))</f>
        <v/>
      </c>
      <c r="P508" s="53" t="str">
        <f>IF(Point[Asset Unit Cost]="","",Point[Asset Unit Cost])</f>
        <v/>
      </c>
      <c r="Q508" s="11" t="str">
        <f>IF(Point[Added By]="","",UPPER(Point[Added By]))</f>
        <v/>
      </c>
      <c r="R508" s="11" t="str">
        <f>IF(Point[Added Date]="","",Point[Added Date])</f>
        <v/>
      </c>
      <c r="S508" s="14" t="str">
        <f>IF(Point[Z COORD]="","",Point[Z COORD])</f>
        <v/>
      </c>
      <c r="T508" s="14" t="str">
        <f>IF(Point[Asset Description]="","",PROPER(Point[Asset Description]))</f>
        <v/>
      </c>
      <c r="U508" s="14" t="str">
        <f>IF(Point[[Artist ]]="","",PROPER(Point[[Artist ]]))</f>
        <v/>
      </c>
      <c r="V508" s="14" t="str">
        <f>IF(Point[Material Notes]="","",PROPER(Point[Material Notes]))</f>
        <v/>
      </c>
      <c r="W508" s="14" t="str">
        <f>IF(Point[Dimension Notes]="","",Point[Dimension Notes])</f>
        <v/>
      </c>
      <c r="X508" s="14" t="str">
        <f>IF(Point[List]="","",VLOOKUP(Point[Burner Number],number,2,FALSE))</f>
        <v/>
      </c>
      <c r="Y508" s="14" t="str">
        <f>IF(Point[List]="","",VLOOKUP(Point[Fuel],bbq_fuel,2,FALSE))</f>
        <v/>
      </c>
      <c r="Z508" s="14" t="str">
        <f>IF(Point[List]="","",VLOOKUP(Point[Cabinet Material],bbq_material,2,FALSE))</f>
        <v/>
      </c>
      <c r="AA508" s="14" t="str">
        <f>IF(Point[Asset Group]="","",VLOOKUP(Point[Manufacturer],manufacturer,2,FALSE))</f>
        <v/>
      </c>
      <c r="AB508" s="14" t="str">
        <f>IF(Point[Uinsex WC]="","",Point[Uinsex WC])</f>
        <v/>
      </c>
      <c r="AC508" s="14" t="str">
        <f>IF(Point[Female WC]="","",Point[Female WC])</f>
        <v/>
      </c>
      <c r="AD508" s="14" t="str">
        <f>IF(Point[Male WC]="","",Point[Male WC])</f>
        <v/>
      </c>
      <c r="AE508" s="14" t="str">
        <f>IF(Point[Urinal]="","",Point[Urinal])</f>
        <v/>
      </c>
      <c r="AF508" s="14" t="str">
        <f>IF(Point[Disabled Unisex]="","",Point[Disabled Unisex])</f>
        <v/>
      </c>
      <c r="AG508" s="14" t="str">
        <f>IF(Point[Disabled Female]="","",Point[Disabled Female])</f>
        <v/>
      </c>
      <c r="AH508" s="14" t="str">
        <f>IF(Point[Disabled Male]="","",Point[Disabled Male])</f>
        <v/>
      </c>
      <c r="AI508" s="14" t="str">
        <f>IF(Point[Asset Group]="","",VLOOKUP(Point[Handrail],yes_no,2,FALSE))</f>
        <v/>
      </c>
      <c r="AJ508" s="14" t="str">
        <f>IF(Point[Asset Group]="","",VLOOKUP(Point[Baby Changing],yes_no,2,FALSE))</f>
        <v/>
      </c>
      <c r="AK508" s="14" t="str">
        <f>IF(Point[Asset Group]="","",VLOOKUP(Point[Service Room],yes_no,2,FALSE))</f>
        <v/>
      </c>
      <c r="AL508" s="14" t="str">
        <f>IF(Point[Asset Group]="","",VLOOKUP(Point[Service Tap],service_tap,2,FALSE))</f>
        <v/>
      </c>
      <c r="AM508" s="14" t="str">
        <f>IF(Point[Asset Group]="","",VLOOKUP(Point[Heating Type],wc_heating,2,FALSE))</f>
        <v/>
      </c>
      <c r="AN508" s="14" t="str">
        <f>IF(Point[Asset Group]="","",VLOOKUP(Point[Power Supply],power_supply,2,FALSE))</f>
        <v/>
      </c>
      <c r="AO508" s="14" t="str">
        <f>IF(Point[Asset Group]="","",VLOOKUP(Point[Waste Water],waste_water,2,FALSE))</f>
        <v/>
      </c>
      <c r="AP508" s="14" t="str">
        <f>IF(Point[Asset Group]="","",VLOOKUP(Point[Furniture SubType],subdom_master_gdb,2,FALSE))</f>
        <v/>
      </c>
      <c r="AQ508" s="14" t="str">
        <f>IF(Point[Asset Group]="","",VLOOKUP(Point[Concrete Pad],yes_no,2,FALSE))</f>
        <v/>
      </c>
      <c r="AR508" s="14" t="str">
        <f>IF(Point[Asset Group]="","",VLOOKUP(Point[Material],material_master,2,FALSE))</f>
        <v/>
      </c>
      <c r="AS508" s="14" t="str">
        <f>IF(Point[Asset Group]="","",VLOOKUP(Point[Plumbing],irrigation_plumbing,2,FALSE))</f>
        <v/>
      </c>
      <c r="AT508" s="14" t="str">
        <f>IF(Point[Asset Group]="","",VLOOKUP(Point[Sprinklers],irrigation_sprinklers,2,FALSE))</f>
        <v/>
      </c>
      <c r="AU508" s="14" t="str">
        <f>IF(Point[Asset Group]="","",VLOOKUP(Point[System],irrigation_system,2,FALSE))</f>
        <v/>
      </c>
      <c r="AV508" s="14" t="str">
        <f>IF(Point[Asset Group]="","",VLOOKUP(Point[Status],irrigation_status,2,FALSE))</f>
        <v/>
      </c>
      <c r="AW508" s="11" t="str">
        <f>IF(Point[Date of manufacture]="","",Point[Date of manufacture])</f>
        <v/>
      </c>
      <c r="AX508" s="14" t="str">
        <f>IF(Point[Asset Group]="","",VLOOKUP(Point[Sign Purpose],sign_purpose,2,FALSE))</f>
        <v/>
      </c>
      <c r="AY508" s="14" t="str">
        <f>IF(Point[Asset Group]="","",VLOOKUP(Point[Sign Material],material_master,2,FALSE))</f>
        <v/>
      </c>
      <c r="AZ508" s="14" t="str">
        <f>IF(Point[Asset Group]="","",VLOOKUP(Point[Affixed To],sign_affix,2,FALSE))</f>
        <v/>
      </c>
      <c r="BA508" s="14" t="str">
        <f>IF(Point[Size HxB mm]="","",Point[Size HxB mm])</f>
        <v/>
      </c>
      <c r="BB508" s="14" t="str">
        <f>IF(Point[Height m]="","",Point[Height m])</f>
        <v/>
      </c>
      <c r="BC508" s="14" t="str">
        <f>IF(Point[Asset Group]="","",VLOOKUP(Point[Post Material],material_master,2,FALSE))</f>
        <v/>
      </c>
      <c r="BD508" s="14" t="str">
        <f>IF(Point[Asset Group]="","",VLOOKUP(Point[Post Number],number,2,FALSE))</f>
        <v/>
      </c>
      <c r="BE508" s="14" t="str">
        <f>IF(Point[Asset Group]="","",VLOOKUP(Point[Structure SubType],subdom_master_gdb,2,FALSE))</f>
        <v/>
      </c>
      <c r="BF508" s="14" t="str">
        <f>IF(Point[Area m2]="","",Point[Area m2])</f>
        <v/>
      </c>
      <c r="BG508" s="14" t="str">
        <f>IF(Point[Length m]="","",Point[Length m])</f>
        <v/>
      </c>
      <c r="BH508" s="14" t="str">
        <f>IF(Point[Width m]="","",Point[Width m])</f>
        <v/>
      </c>
      <c r="BI508" s="14" t="str">
        <f>IF(Point[Diameter m]="","",Point[Diameter m])</f>
        <v/>
      </c>
      <c r="BJ508" s="14" t="str">
        <f>IF(Point[Asset Group]="","",VLOOKUP(Point[Number of Pipes],number,2,FALSE))</f>
        <v/>
      </c>
      <c r="BK508" s="14" t="str">
        <f>IF(Point[Asset Group]="","",VLOOKUP(Point[Combined Name],2,FALSE))</f>
        <v/>
      </c>
      <c r="BL508" s="14" t="str">
        <f>IF(Point[Asset Group]="","",VLOOKUP(Point[Size Class],size_class,2,FALSE))</f>
        <v/>
      </c>
      <c r="BM508" s="14" t="str">
        <f>IF(Point[Asset Group]="","",VLOOKUP(Point[Age Class],age_class,2,FALSE))</f>
        <v/>
      </c>
      <c r="BN508" s="14" t="str">
        <f>IF(Point[Girth (cm)]="","",Point[Girth (cm)])</f>
        <v/>
      </c>
      <c r="BO508" s="14" t="str">
        <f>IF(Point[Crown Radius (m)]="","",Point[Crown Radius (m)])</f>
        <v/>
      </c>
      <c r="BP508" s="14" t="str">
        <f>IF(Point[Asset Group]="","",VLOOKUP(Point[Rooting Environment],root_enviro,2,FALSE))</f>
        <v/>
      </c>
      <c r="BQ508" s="14" t="str">
        <f>IF(Point[Asset Group]="","",VLOOKUP(Point[Tree Surround],tree_surround,2,FALSE))</f>
        <v/>
      </c>
      <c r="BR508" s="14" t="str">
        <f>IF(Point[Asset Group]="","",VLOOKUP(Point[Tree Grill],yes_no,2,FALSE))</f>
        <v/>
      </c>
      <c r="BS508" s="14" t="str">
        <f>IF(Point[Asset Group]="","",VLOOKUP(Point[Tree Location],tree_location,2,FALSE))</f>
        <v/>
      </c>
    </row>
    <row r="509" spans="1:71" s="3" customFormat="1" x14ac:dyDescent="0.2">
      <c r="A509" s="3" t="str">
        <f>IF(Point[DWG File Name]="","",Point[DWG File Name])</f>
        <v/>
      </c>
      <c r="B509" s="3" t="str">
        <f>IF(Point[DWG Layer Name]="","",Point[DWG Layer Name])</f>
        <v/>
      </c>
      <c r="C509" s="3" t="str">
        <f>IF(Point[DWG Handle]="","",Point[DWG Handle])</f>
        <v/>
      </c>
      <c r="D509" s="58" t="str">
        <f>IF(Point[X]="","",Point[X])</f>
        <v/>
      </c>
      <c r="E509" s="58" t="str">
        <f>IF(Point[Y]="","",Point[Y])</f>
        <v/>
      </c>
      <c r="F509" s="3" t="str">
        <f>IF(Point[Replacement Asset]="","",Point[Replacement Asset])</f>
        <v/>
      </c>
      <c r="G509" s="3" t="str">
        <f>IF(Point[Asset ID]="","",UPPER(Point[Asset ID]))</f>
        <v/>
      </c>
      <c r="H509" s="3" t="str">
        <f>IF(Point[Asset Group]="","",VLOOKUP(Point[Asset Group],asset_grp_pt,4,FALSE))</f>
        <v/>
      </c>
      <c r="I509" s="3" t="str">
        <f>IF(Point[Asset Group]="","",VLOOKUP(Point[Asset Group],asset_grp_pt,2,FALSE))</f>
        <v/>
      </c>
      <c r="J509" s="3" t="str">
        <f>IF(Point[Asset Group]="","",VLOOKUP(Point[Asset Group],asset_grp_pt,3,FALSE))</f>
        <v/>
      </c>
      <c r="K509" s="3" t="str">
        <f>IF(Point[Asset Group]="","",VLOOKUP(Point[Asset Type],type_master_list,2,FALSE))</f>
        <v/>
      </c>
      <c r="L509" s="3" t="str">
        <f>IF(Point[Asset Name]="","",PROPER(Point[Asset Name]))</f>
        <v/>
      </c>
      <c r="M509" s="11" t="str">
        <f>IF(Point[Install Date]="","",Point[Install Date])</f>
        <v/>
      </c>
      <c r="N509" s="11" t="str">
        <f>IF(Point[Note]="","",PROPER(Point[Note]))</f>
        <v/>
      </c>
      <c r="O509" s="11" t="str">
        <f>IF(Point[Resource Consent Number]="","",UPPER(Point[Resource Consent Number]))</f>
        <v/>
      </c>
      <c r="P509" s="53" t="str">
        <f>IF(Point[Asset Unit Cost]="","",Point[Asset Unit Cost])</f>
        <v/>
      </c>
      <c r="Q509" s="11" t="str">
        <f>IF(Point[Added By]="","",UPPER(Point[Added By]))</f>
        <v/>
      </c>
      <c r="R509" s="11" t="str">
        <f>IF(Point[Added Date]="","",Point[Added Date])</f>
        <v/>
      </c>
      <c r="S509" s="14" t="str">
        <f>IF(Point[Z COORD]="","",Point[Z COORD])</f>
        <v/>
      </c>
      <c r="T509" s="14" t="str">
        <f>IF(Point[Asset Description]="","",PROPER(Point[Asset Description]))</f>
        <v/>
      </c>
      <c r="U509" s="14" t="str">
        <f>IF(Point[[Artist ]]="","",PROPER(Point[[Artist ]]))</f>
        <v/>
      </c>
      <c r="V509" s="14" t="str">
        <f>IF(Point[Material Notes]="","",PROPER(Point[Material Notes]))</f>
        <v/>
      </c>
      <c r="W509" s="14" t="str">
        <f>IF(Point[Dimension Notes]="","",Point[Dimension Notes])</f>
        <v/>
      </c>
      <c r="X509" s="14" t="str">
        <f>IF(Point[List]="","",VLOOKUP(Point[Burner Number],number,2,FALSE))</f>
        <v/>
      </c>
      <c r="Y509" s="14" t="str">
        <f>IF(Point[List]="","",VLOOKUP(Point[Fuel],bbq_fuel,2,FALSE))</f>
        <v/>
      </c>
      <c r="Z509" s="14" t="str">
        <f>IF(Point[List]="","",VLOOKUP(Point[Cabinet Material],bbq_material,2,FALSE))</f>
        <v/>
      </c>
      <c r="AA509" s="14" t="str">
        <f>IF(Point[Asset Group]="","",VLOOKUP(Point[Manufacturer],manufacturer,2,FALSE))</f>
        <v/>
      </c>
      <c r="AB509" s="14" t="str">
        <f>IF(Point[Uinsex WC]="","",Point[Uinsex WC])</f>
        <v/>
      </c>
      <c r="AC509" s="14" t="str">
        <f>IF(Point[Female WC]="","",Point[Female WC])</f>
        <v/>
      </c>
      <c r="AD509" s="14" t="str">
        <f>IF(Point[Male WC]="","",Point[Male WC])</f>
        <v/>
      </c>
      <c r="AE509" s="14" t="str">
        <f>IF(Point[Urinal]="","",Point[Urinal])</f>
        <v/>
      </c>
      <c r="AF509" s="14" t="str">
        <f>IF(Point[Disabled Unisex]="","",Point[Disabled Unisex])</f>
        <v/>
      </c>
      <c r="AG509" s="14" t="str">
        <f>IF(Point[Disabled Female]="","",Point[Disabled Female])</f>
        <v/>
      </c>
      <c r="AH509" s="14" t="str">
        <f>IF(Point[Disabled Male]="","",Point[Disabled Male])</f>
        <v/>
      </c>
      <c r="AI509" s="14" t="str">
        <f>IF(Point[Asset Group]="","",VLOOKUP(Point[Handrail],yes_no,2,FALSE))</f>
        <v/>
      </c>
      <c r="AJ509" s="14" t="str">
        <f>IF(Point[Asset Group]="","",VLOOKUP(Point[Baby Changing],yes_no,2,FALSE))</f>
        <v/>
      </c>
      <c r="AK509" s="14" t="str">
        <f>IF(Point[Asset Group]="","",VLOOKUP(Point[Service Room],yes_no,2,FALSE))</f>
        <v/>
      </c>
      <c r="AL509" s="14" t="str">
        <f>IF(Point[Asset Group]="","",VLOOKUP(Point[Service Tap],service_tap,2,FALSE))</f>
        <v/>
      </c>
      <c r="AM509" s="14" t="str">
        <f>IF(Point[Asset Group]="","",VLOOKUP(Point[Heating Type],wc_heating,2,FALSE))</f>
        <v/>
      </c>
      <c r="AN509" s="14" t="str">
        <f>IF(Point[Asset Group]="","",VLOOKUP(Point[Power Supply],power_supply,2,FALSE))</f>
        <v/>
      </c>
      <c r="AO509" s="14" t="str">
        <f>IF(Point[Asset Group]="","",VLOOKUP(Point[Waste Water],waste_water,2,FALSE))</f>
        <v/>
      </c>
      <c r="AP509" s="14" t="str">
        <f>IF(Point[Asset Group]="","",VLOOKUP(Point[Furniture SubType],subdom_master_gdb,2,FALSE))</f>
        <v/>
      </c>
      <c r="AQ509" s="14" t="str">
        <f>IF(Point[Asset Group]="","",VLOOKUP(Point[Concrete Pad],yes_no,2,FALSE))</f>
        <v/>
      </c>
      <c r="AR509" s="14" t="str">
        <f>IF(Point[Asset Group]="","",VLOOKUP(Point[Material],material_master,2,FALSE))</f>
        <v/>
      </c>
      <c r="AS509" s="14" t="str">
        <f>IF(Point[Asset Group]="","",VLOOKUP(Point[Plumbing],irrigation_plumbing,2,FALSE))</f>
        <v/>
      </c>
      <c r="AT509" s="14" t="str">
        <f>IF(Point[Asset Group]="","",VLOOKUP(Point[Sprinklers],irrigation_sprinklers,2,FALSE))</f>
        <v/>
      </c>
      <c r="AU509" s="14" t="str">
        <f>IF(Point[Asset Group]="","",VLOOKUP(Point[System],irrigation_system,2,FALSE))</f>
        <v/>
      </c>
      <c r="AV509" s="14" t="str">
        <f>IF(Point[Asset Group]="","",VLOOKUP(Point[Status],irrigation_status,2,FALSE))</f>
        <v/>
      </c>
      <c r="AW509" s="11" t="str">
        <f>IF(Point[Date of manufacture]="","",Point[Date of manufacture])</f>
        <v/>
      </c>
      <c r="AX509" s="14" t="str">
        <f>IF(Point[Asset Group]="","",VLOOKUP(Point[Sign Purpose],sign_purpose,2,FALSE))</f>
        <v/>
      </c>
      <c r="AY509" s="14" t="str">
        <f>IF(Point[Asset Group]="","",VLOOKUP(Point[Sign Material],material_master,2,FALSE))</f>
        <v/>
      </c>
      <c r="AZ509" s="14" t="str">
        <f>IF(Point[Asset Group]="","",VLOOKUP(Point[Affixed To],sign_affix,2,FALSE))</f>
        <v/>
      </c>
      <c r="BA509" s="14" t="str">
        <f>IF(Point[Size HxB mm]="","",Point[Size HxB mm])</f>
        <v/>
      </c>
      <c r="BB509" s="14" t="str">
        <f>IF(Point[Height m]="","",Point[Height m])</f>
        <v/>
      </c>
      <c r="BC509" s="14" t="str">
        <f>IF(Point[Asset Group]="","",VLOOKUP(Point[Post Material],material_master,2,FALSE))</f>
        <v/>
      </c>
      <c r="BD509" s="14" t="str">
        <f>IF(Point[Asset Group]="","",VLOOKUP(Point[Post Number],number,2,FALSE))</f>
        <v/>
      </c>
      <c r="BE509" s="14" t="str">
        <f>IF(Point[Asset Group]="","",VLOOKUP(Point[Structure SubType],subdom_master_gdb,2,FALSE))</f>
        <v/>
      </c>
      <c r="BF509" s="14" t="str">
        <f>IF(Point[Area m2]="","",Point[Area m2])</f>
        <v/>
      </c>
      <c r="BG509" s="14" t="str">
        <f>IF(Point[Length m]="","",Point[Length m])</f>
        <v/>
      </c>
      <c r="BH509" s="14" t="str">
        <f>IF(Point[Width m]="","",Point[Width m])</f>
        <v/>
      </c>
      <c r="BI509" s="14" t="str">
        <f>IF(Point[Diameter m]="","",Point[Diameter m])</f>
        <v/>
      </c>
      <c r="BJ509" s="14" t="str">
        <f>IF(Point[Asset Group]="","",VLOOKUP(Point[Number of Pipes],number,2,FALSE))</f>
        <v/>
      </c>
      <c r="BK509" s="14" t="str">
        <f>IF(Point[Asset Group]="","",VLOOKUP(Point[Combined Name],2,FALSE))</f>
        <v/>
      </c>
      <c r="BL509" s="14" t="str">
        <f>IF(Point[Asset Group]="","",VLOOKUP(Point[Size Class],size_class,2,FALSE))</f>
        <v/>
      </c>
      <c r="BM509" s="14" t="str">
        <f>IF(Point[Asset Group]="","",VLOOKUP(Point[Age Class],age_class,2,FALSE))</f>
        <v/>
      </c>
      <c r="BN509" s="14" t="str">
        <f>IF(Point[Girth (cm)]="","",Point[Girth (cm)])</f>
        <v/>
      </c>
      <c r="BO509" s="14" t="str">
        <f>IF(Point[Crown Radius (m)]="","",Point[Crown Radius (m)])</f>
        <v/>
      </c>
      <c r="BP509" s="14" t="str">
        <f>IF(Point[Asset Group]="","",VLOOKUP(Point[Rooting Environment],root_enviro,2,FALSE))</f>
        <v/>
      </c>
      <c r="BQ509" s="14" t="str">
        <f>IF(Point[Asset Group]="","",VLOOKUP(Point[Tree Surround],tree_surround,2,FALSE))</f>
        <v/>
      </c>
      <c r="BR509" s="14" t="str">
        <f>IF(Point[Asset Group]="","",VLOOKUP(Point[Tree Grill],yes_no,2,FALSE))</f>
        <v/>
      </c>
      <c r="BS509" s="14" t="str">
        <f>IF(Point[Asset Group]="","",VLOOKUP(Point[Tree Location],tree_location,2,FALSE))</f>
        <v/>
      </c>
    </row>
    <row r="510" spans="1:71" s="3" customFormat="1" x14ac:dyDescent="0.2">
      <c r="A510" s="3" t="str">
        <f>IF(Point[DWG File Name]="","",Point[DWG File Name])</f>
        <v/>
      </c>
      <c r="B510" s="3" t="str">
        <f>IF(Point[DWG Layer Name]="","",Point[DWG Layer Name])</f>
        <v/>
      </c>
      <c r="C510" s="3" t="str">
        <f>IF(Point[DWG Handle]="","",Point[DWG Handle])</f>
        <v/>
      </c>
      <c r="D510" s="58" t="str">
        <f>IF(Point[X]="","",Point[X])</f>
        <v/>
      </c>
      <c r="E510" s="58" t="str">
        <f>IF(Point[Y]="","",Point[Y])</f>
        <v/>
      </c>
      <c r="F510" s="3" t="str">
        <f>IF(Point[Replacement Asset]="","",Point[Replacement Asset])</f>
        <v/>
      </c>
      <c r="G510" s="3" t="str">
        <f>IF(Point[Asset ID]="","",UPPER(Point[Asset ID]))</f>
        <v/>
      </c>
      <c r="H510" s="3" t="str">
        <f>IF(Point[Asset Group]="","",VLOOKUP(Point[Asset Group],asset_grp_pt,4,FALSE))</f>
        <v/>
      </c>
      <c r="I510" s="3" t="str">
        <f>IF(Point[Asset Group]="","",VLOOKUP(Point[Asset Group],asset_grp_pt,2,FALSE))</f>
        <v/>
      </c>
      <c r="J510" s="3" t="str">
        <f>IF(Point[Asset Group]="","",VLOOKUP(Point[Asset Group],asset_grp_pt,3,FALSE))</f>
        <v/>
      </c>
      <c r="K510" s="3" t="str">
        <f>IF(Point[Asset Group]="","",VLOOKUP(Point[Asset Type],type_master_list,2,FALSE))</f>
        <v/>
      </c>
      <c r="L510" s="3" t="str">
        <f>IF(Point[Asset Name]="","",PROPER(Point[Asset Name]))</f>
        <v/>
      </c>
      <c r="M510" s="11" t="str">
        <f>IF(Point[Install Date]="","",Point[Install Date])</f>
        <v/>
      </c>
      <c r="N510" s="11" t="str">
        <f>IF(Point[Note]="","",PROPER(Point[Note]))</f>
        <v/>
      </c>
      <c r="O510" s="11" t="str">
        <f>IF(Point[Resource Consent Number]="","",UPPER(Point[Resource Consent Number]))</f>
        <v/>
      </c>
      <c r="P510" s="53" t="str">
        <f>IF(Point[Asset Unit Cost]="","",Point[Asset Unit Cost])</f>
        <v/>
      </c>
      <c r="Q510" s="11" t="str">
        <f>IF(Point[Added By]="","",UPPER(Point[Added By]))</f>
        <v/>
      </c>
      <c r="R510" s="11" t="str">
        <f>IF(Point[Added Date]="","",Point[Added Date])</f>
        <v/>
      </c>
      <c r="S510" s="14" t="str">
        <f>IF(Point[Z COORD]="","",Point[Z COORD])</f>
        <v/>
      </c>
      <c r="T510" s="14" t="str">
        <f>IF(Point[Asset Description]="","",PROPER(Point[Asset Description]))</f>
        <v/>
      </c>
      <c r="U510" s="14" t="str">
        <f>IF(Point[[Artist ]]="","",PROPER(Point[[Artist ]]))</f>
        <v/>
      </c>
      <c r="V510" s="14" t="str">
        <f>IF(Point[Material Notes]="","",PROPER(Point[Material Notes]))</f>
        <v/>
      </c>
      <c r="W510" s="14" t="str">
        <f>IF(Point[Dimension Notes]="","",Point[Dimension Notes])</f>
        <v/>
      </c>
      <c r="X510" s="14" t="str">
        <f>IF(Point[List]="","",VLOOKUP(Point[Burner Number],number,2,FALSE))</f>
        <v/>
      </c>
      <c r="Y510" s="14" t="str">
        <f>IF(Point[List]="","",VLOOKUP(Point[Fuel],bbq_fuel,2,FALSE))</f>
        <v/>
      </c>
      <c r="Z510" s="14" t="str">
        <f>IF(Point[List]="","",VLOOKUP(Point[Cabinet Material],bbq_material,2,FALSE))</f>
        <v/>
      </c>
      <c r="AA510" s="14" t="str">
        <f>IF(Point[Asset Group]="","",VLOOKUP(Point[Manufacturer],manufacturer,2,FALSE))</f>
        <v/>
      </c>
      <c r="AB510" s="14" t="str">
        <f>IF(Point[Uinsex WC]="","",Point[Uinsex WC])</f>
        <v/>
      </c>
      <c r="AC510" s="14" t="str">
        <f>IF(Point[Female WC]="","",Point[Female WC])</f>
        <v/>
      </c>
      <c r="AD510" s="14" t="str">
        <f>IF(Point[Male WC]="","",Point[Male WC])</f>
        <v/>
      </c>
      <c r="AE510" s="14" t="str">
        <f>IF(Point[Urinal]="","",Point[Urinal])</f>
        <v/>
      </c>
      <c r="AF510" s="14" t="str">
        <f>IF(Point[Disabled Unisex]="","",Point[Disabled Unisex])</f>
        <v/>
      </c>
      <c r="AG510" s="14" t="str">
        <f>IF(Point[Disabled Female]="","",Point[Disabled Female])</f>
        <v/>
      </c>
      <c r="AH510" s="14" t="str">
        <f>IF(Point[Disabled Male]="","",Point[Disabled Male])</f>
        <v/>
      </c>
      <c r="AI510" s="14" t="str">
        <f>IF(Point[Asset Group]="","",VLOOKUP(Point[Handrail],yes_no,2,FALSE))</f>
        <v/>
      </c>
      <c r="AJ510" s="14" t="str">
        <f>IF(Point[Asset Group]="","",VLOOKUP(Point[Baby Changing],yes_no,2,FALSE))</f>
        <v/>
      </c>
      <c r="AK510" s="14" t="str">
        <f>IF(Point[Asset Group]="","",VLOOKUP(Point[Service Room],yes_no,2,FALSE))</f>
        <v/>
      </c>
      <c r="AL510" s="14" t="str">
        <f>IF(Point[Asset Group]="","",VLOOKUP(Point[Service Tap],service_tap,2,FALSE))</f>
        <v/>
      </c>
      <c r="AM510" s="14" t="str">
        <f>IF(Point[Asset Group]="","",VLOOKUP(Point[Heating Type],wc_heating,2,FALSE))</f>
        <v/>
      </c>
      <c r="AN510" s="14" t="str">
        <f>IF(Point[Asset Group]="","",VLOOKUP(Point[Power Supply],power_supply,2,FALSE))</f>
        <v/>
      </c>
      <c r="AO510" s="14" t="str">
        <f>IF(Point[Asset Group]="","",VLOOKUP(Point[Waste Water],waste_water,2,FALSE))</f>
        <v/>
      </c>
      <c r="AP510" s="14" t="str">
        <f>IF(Point[Asset Group]="","",VLOOKUP(Point[Furniture SubType],subdom_master_gdb,2,FALSE))</f>
        <v/>
      </c>
      <c r="AQ510" s="14" t="str">
        <f>IF(Point[Asset Group]="","",VLOOKUP(Point[Concrete Pad],yes_no,2,FALSE))</f>
        <v/>
      </c>
      <c r="AR510" s="14" t="str">
        <f>IF(Point[Asset Group]="","",VLOOKUP(Point[Material],material_master,2,FALSE))</f>
        <v/>
      </c>
      <c r="AS510" s="14" t="str">
        <f>IF(Point[Asset Group]="","",VLOOKUP(Point[Plumbing],irrigation_plumbing,2,FALSE))</f>
        <v/>
      </c>
      <c r="AT510" s="14" t="str">
        <f>IF(Point[Asset Group]="","",VLOOKUP(Point[Sprinklers],irrigation_sprinklers,2,FALSE))</f>
        <v/>
      </c>
      <c r="AU510" s="14" t="str">
        <f>IF(Point[Asset Group]="","",VLOOKUP(Point[System],irrigation_system,2,FALSE))</f>
        <v/>
      </c>
      <c r="AV510" s="14" t="str">
        <f>IF(Point[Asset Group]="","",VLOOKUP(Point[Status],irrigation_status,2,FALSE))</f>
        <v/>
      </c>
      <c r="AW510" s="11" t="str">
        <f>IF(Point[Date of manufacture]="","",Point[Date of manufacture])</f>
        <v/>
      </c>
      <c r="AX510" s="14" t="str">
        <f>IF(Point[Asset Group]="","",VLOOKUP(Point[Sign Purpose],sign_purpose,2,FALSE))</f>
        <v/>
      </c>
      <c r="AY510" s="14" t="str">
        <f>IF(Point[Asset Group]="","",VLOOKUP(Point[Sign Material],material_master,2,FALSE))</f>
        <v/>
      </c>
      <c r="AZ510" s="14" t="str">
        <f>IF(Point[Asset Group]="","",VLOOKUP(Point[Affixed To],sign_affix,2,FALSE))</f>
        <v/>
      </c>
      <c r="BA510" s="14" t="str">
        <f>IF(Point[Size HxB mm]="","",Point[Size HxB mm])</f>
        <v/>
      </c>
      <c r="BB510" s="14" t="str">
        <f>IF(Point[Height m]="","",Point[Height m])</f>
        <v/>
      </c>
      <c r="BC510" s="14" t="str">
        <f>IF(Point[Asset Group]="","",VLOOKUP(Point[Post Material],material_master,2,FALSE))</f>
        <v/>
      </c>
      <c r="BD510" s="14" t="str">
        <f>IF(Point[Asset Group]="","",VLOOKUP(Point[Post Number],number,2,FALSE))</f>
        <v/>
      </c>
      <c r="BE510" s="14" t="str">
        <f>IF(Point[Asset Group]="","",VLOOKUP(Point[Structure SubType],subdom_master_gdb,2,FALSE))</f>
        <v/>
      </c>
      <c r="BF510" s="14" t="str">
        <f>IF(Point[Area m2]="","",Point[Area m2])</f>
        <v/>
      </c>
      <c r="BG510" s="14" t="str">
        <f>IF(Point[Length m]="","",Point[Length m])</f>
        <v/>
      </c>
      <c r="BH510" s="14" t="str">
        <f>IF(Point[Width m]="","",Point[Width m])</f>
        <v/>
      </c>
      <c r="BI510" s="14" t="str">
        <f>IF(Point[Diameter m]="","",Point[Diameter m])</f>
        <v/>
      </c>
      <c r="BJ510" s="14" t="str">
        <f>IF(Point[Asset Group]="","",VLOOKUP(Point[Number of Pipes],number,2,FALSE))</f>
        <v/>
      </c>
      <c r="BK510" s="14" t="str">
        <f>IF(Point[Asset Group]="","",VLOOKUP(Point[Combined Name],2,FALSE))</f>
        <v/>
      </c>
      <c r="BL510" s="14" t="str">
        <f>IF(Point[Asset Group]="","",VLOOKUP(Point[Size Class],size_class,2,FALSE))</f>
        <v/>
      </c>
      <c r="BM510" s="14" t="str">
        <f>IF(Point[Asset Group]="","",VLOOKUP(Point[Age Class],age_class,2,FALSE))</f>
        <v/>
      </c>
      <c r="BN510" s="14" t="str">
        <f>IF(Point[Girth (cm)]="","",Point[Girth (cm)])</f>
        <v/>
      </c>
      <c r="BO510" s="14" t="str">
        <f>IF(Point[Crown Radius (m)]="","",Point[Crown Radius (m)])</f>
        <v/>
      </c>
      <c r="BP510" s="14" t="str">
        <f>IF(Point[Asset Group]="","",VLOOKUP(Point[Rooting Environment],root_enviro,2,FALSE))</f>
        <v/>
      </c>
      <c r="BQ510" s="14" t="str">
        <f>IF(Point[Asset Group]="","",VLOOKUP(Point[Tree Surround],tree_surround,2,FALSE))</f>
        <v/>
      </c>
      <c r="BR510" s="14" t="str">
        <f>IF(Point[Asset Group]="","",VLOOKUP(Point[Tree Grill],yes_no,2,FALSE))</f>
        <v/>
      </c>
      <c r="BS510" s="14" t="str">
        <f>IF(Point[Asset Group]="","",VLOOKUP(Point[Tree Location],tree_location,2,FALSE))</f>
        <v/>
      </c>
    </row>
    <row r="511" spans="1:71" s="3" customFormat="1" x14ac:dyDescent="0.2">
      <c r="A511" s="3" t="str">
        <f>IF(Point[DWG File Name]="","",Point[DWG File Name])</f>
        <v/>
      </c>
      <c r="B511" s="3" t="str">
        <f>IF(Point[DWG Layer Name]="","",Point[DWG Layer Name])</f>
        <v/>
      </c>
      <c r="C511" s="3" t="str">
        <f>IF(Point[DWG Handle]="","",Point[DWG Handle])</f>
        <v/>
      </c>
      <c r="D511" s="58" t="str">
        <f>IF(Point[X]="","",Point[X])</f>
        <v/>
      </c>
      <c r="E511" s="58" t="str">
        <f>IF(Point[Y]="","",Point[Y])</f>
        <v/>
      </c>
      <c r="F511" s="3" t="str">
        <f>IF(Point[Replacement Asset]="","",Point[Replacement Asset])</f>
        <v/>
      </c>
      <c r="G511" s="3" t="str">
        <f>IF(Point[Asset ID]="","",UPPER(Point[Asset ID]))</f>
        <v/>
      </c>
      <c r="H511" s="3" t="str">
        <f>IF(Point[Asset Group]="","",VLOOKUP(Point[Asset Group],asset_grp_pt,4,FALSE))</f>
        <v/>
      </c>
      <c r="I511" s="3" t="str">
        <f>IF(Point[Asset Group]="","",VLOOKUP(Point[Asset Group],asset_grp_pt,2,FALSE))</f>
        <v/>
      </c>
      <c r="J511" s="3" t="str">
        <f>IF(Point[Asset Group]="","",VLOOKUP(Point[Asset Group],asset_grp_pt,3,FALSE))</f>
        <v/>
      </c>
      <c r="K511" s="3" t="str">
        <f>IF(Point[Asset Group]="","",VLOOKUP(Point[Asset Type],type_master_list,2,FALSE))</f>
        <v/>
      </c>
      <c r="L511" s="3" t="str">
        <f>IF(Point[Asset Name]="","",PROPER(Point[Asset Name]))</f>
        <v/>
      </c>
      <c r="M511" s="11" t="str">
        <f>IF(Point[Install Date]="","",Point[Install Date])</f>
        <v/>
      </c>
      <c r="N511" s="11" t="str">
        <f>IF(Point[Note]="","",PROPER(Point[Note]))</f>
        <v/>
      </c>
      <c r="O511" s="11" t="str">
        <f>IF(Point[Resource Consent Number]="","",UPPER(Point[Resource Consent Number]))</f>
        <v/>
      </c>
      <c r="P511" s="53" t="str">
        <f>IF(Point[Asset Unit Cost]="","",Point[Asset Unit Cost])</f>
        <v/>
      </c>
      <c r="Q511" s="11" t="str">
        <f>IF(Point[Added By]="","",UPPER(Point[Added By]))</f>
        <v/>
      </c>
      <c r="R511" s="11" t="str">
        <f>IF(Point[Added Date]="","",Point[Added Date])</f>
        <v/>
      </c>
      <c r="S511" s="14" t="str">
        <f>IF(Point[Z COORD]="","",Point[Z COORD])</f>
        <v/>
      </c>
      <c r="T511" s="14" t="str">
        <f>IF(Point[Asset Description]="","",PROPER(Point[Asset Description]))</f>
        <v/>
      </c>
      <c r="U511" s="14" t="str">
        <f>IF(Point[[Artist ]]="","",PROPER(Point[[Artist ]]))</f>
        <v/>
      </c>
      <c r="V511" s="14" t="str">
        <f>IF(Point[Material Notes]="","",PROPER(Point[Material Notes]))</f>
        <v/>
      </c>
      <c r="W511" s="14" t="str">
        <f>IF(Point[Dimension Notes]="","",Point[Dimension Notes])</f>
        <v/>
      </c>
      <c r="X511" s="14" t="str">
        <f>IF(Point[List]="","",VLOOKUP(Point[Burner Number],number,2,FALSE))</f>
        <v/>
      </c>
      <c r="Y511" s="14" t="str">
        <f>IF(Point[List]="","",VLOOKUP(Point[Fuel],bbq_fuel,2,FALSE))</f>
        <v/>
      </c>
      <c r="Z511" s="14" t="str">
        <f>IF(Point[List]="","",VLOOKUP(Point[Cabinet Material],bbq_material,2,FALSE))</f>
        <v/>
      </c>
      <c r="AA511" s="14" t="str">
        <f>IF(Point[Asset Group]="","",VLOOKUP(Point[Manufacturer],manufacturer,2,FALSE))</f>
        <v/>
      </c>
      <c r="AB511" s="14" t="str">
        <f>IF(Point[Uinsex WC]="","",Point[Uinsex WC])</f>
        <v/>
      </c>
      <c r="AC511" s="14" t="str">
        <f>IF(Point[Female WC]="","",Point[Female WC])</f>
        <v/>
      </c>
      <c r="AD511" s="14" t="str">
        <f>IF(Point[Male WC]="","",Point[Male WC])</f>
        <v/>
      </c>
      <c r="AE511" s="14" t="str">
        <f>IF(Point[Urinal]="","",Point[Urinal])</f>
        <v/>
      </c>
      <c r="AF511" s="14" t="str">
        <f>IF(Point[Disabled Unisex]="","",Point[Disabled Unisex])</f>
        <v/>
      </c>
      <c r="AG511" s="14" t="str">
        <f>IF(Point[Disabled Female]="","",Point[Disabled Female])</f>
        <v/>
      </c>
      <c r="AH511" s="14" t="str">
        <f>IF(Point[Disabled Male]="","",Point[Disabled Male])</f>
        <v/>
      </c>
      <c r="AI511" s="14" t="str">
        <f>IF(Point[Asset Group]="","",VLOOKUP(Point[Handrail],yes_no,2,FALSE))</f>
        <v/>
      </c>
      <c r="AJ511" s="14" t="str">
        <f>IF(Point[Asset Group]="","",VLOOKUP(Point[Baby Changing],yes_no,2,FALSE))</f>
        <v/>
      </c>
      <c r="AK511" s="14" t="str">
        <f>IF(Point[Asset Group]="","",VLOOKUP(Point[Service Room],yes_no,2,FALSE))</f>
        <v/>
      </c>
      <c r="AL511" s="14" t="str">
        <f>IF(Point[Asset Group]="","",VLOOKUP(Point[Service Tap],service_tap,2,FALSE))</f>
        <v/>
      </c>
      <c r="AM511" s="14" t="str">
        <f>IF(Point[Asset Group]="","",VLOOKUP(Point[Heating Type],wc_heating,2,FALSE))</f>
        <v/>
      </c>
      <c r="AN511" s="14" t="str">
        <f>IF(Point[Asset Group]="","",VLOOKUP(Point[Power Supply],power_supply,2,FALSE))</f>
        <v/>
      </c>
      <c r="AO511" s="14" t="str">
        <f>IF(Point[Asset Group]="","",VLOOKUP(Point[Waste Water],waste_water,2,FALSE))</f>
        <v/>
      </c>
      <c r="AP511" s="14" t="str">
        <f>IF(Point[Asset Group]="","",VLOOKUP(Point[Furniture SubType],subdom_master_gdb,2,FALSE))</f>
        <v/>
      </c>
      <c r="AQ511" s="14" t="str">
        <f>IF(Point[Asset Group]="","",VLOOKUP(Point[Concrete Pad],yes_no,2,FALSE))</f>
        <v/>
      </c>
      <c r="AR511" s="14" t="str">
        <f>IF(Point[Asset Group]="","",VLOOKUP(Point[Material],material_master,2,FALSE))</f>
        <v/>
      </c>
      <c r="AS511" s="14" t="str">
        <f>IF(Point[Asset Group]="","",VLOOKUP(Point[Plumbing],irrigation_plumbing,2,FALSE))</f>
        <v/>
      </c>
      <c r="AT511" s="14" t="str">
        <f>IF(Point[Asset Group]="","",VLOOKUP(Point[Sprinklers],irrigation_sprinklers,2,FALSE))</f>
        <v/>
      </c>
      <c r="AU511" s="14" t="str">
        <f>IF(Point[Asset Group]="","",VLOOKUP(Point[System],irrigation_system,2,FALSE))</f>
        <v/>
      </c>
      <c r="AV511" s="14" t="str">
        <f>IF(Point[Asset Group]="","",VLOOKUP(Point[Status],irrigation_status,2,FALSE))</f>
        <v/>
      </c>
      <c r="AW511" s="11" t="str">
        <f>IF(Point[Date of manufacture]="","",Point[Date of manufacture])</f>
        <v/>
      </c>
      <c r="AX511" s="14" t="str">
        <f>IF(Point[Asset Group]="","",VLOOKUP(Point[Sign Purpose],sign_purpose,2,FALSE))</f>
        <v/>
      </c>
      <c r="AY511" s="14" t="str">
        <f>IF(Point[Asset Group]="","",VLOOKUP(Point[Sign Material],material_master,2,FALSE))</f>
        <v/>
      </c>
      <c r="AZ511" s="14" t="str">
        <f>IF(Point[Asset Group]="","",VLOOKUP(Point[Affixed To],sign_affix,2,FALSE))</f>
        <v/>
      </c>
      <c r="BA511" s="14" t="str">
        <f>IF(Point[Size HxB mm]="","",Point[Size HxB mm])</f>
        <v/>
      </c>
      <c r="BB511" s="14" t="str">
        <f>IF(Point[Height m]="","",Point[Height m])</f>
        <v/>
      </c>
      <c r="BC511" s="14" t="str">
        <f>IF(Point[Asset Group]="","",VLOOKUP(Point[Post Material],material_master,2,FALSE))</f>
        <v/>
      </c>
      <c r="BD511" s="14" t="str">
        <f>IF(Point[Asset Group]="","",VLOOKUP(Point[Post Number],number,2,FALSE))</f>
        <v/>
      </c>
      <c r="BE511" s="14" t="str">
        <f>IF(Point[Asset Group]="","",VLOOKUP(Point[Structure SubType],subdom_master_gdb,2,FALSE))</f>
        <v/>
      </c>
      <c r="BF511" s="14" t="str">
        <f>IF(Point[Area m2]="","",Point[Area m2])</f>
        <v/>
      </c>
      <c r="BG511" s="14" t="str">
        <f>IF(Point[Length m]="","",Point[Length m])</f>
        <v/>
      </c>
      <c r="BH511" s="14" t="str">
        <f>IF(Point[Width m]="","",Point[Width m])</f>
        <v/>
      </c>
      <c r="BI511" s="14" t="str">
        <f>IF(Point[Diameter m]="","",Point[Diameter m])</f>
        <v/>
      </c>
      <c r="BJ511" s="14" t="str">
        <f>IF(Point[Asset Group]="","",VLOOKUP(Point[Number of Pipes],number,2,FALSE))</f>
        <v/>
      </c>
      <c r="BK511" s="14" t="str">
        <f>IF(Point[Asset Group]="","",VLOOKUP(Point[Combined Name],2,FALSE))</f>
        <v/>
      </c>
      <c r="BL511" s="14" t="str">
        <f>IF(Point[Asset Group]="","",VLOOKUP(Point[Size Class],size_class,2,FALSE))</f>
        <v/>
      </c>
      <c r="BM511" s="14" t="str">
        <f>IF(Point[Asset Group]="","",VLOOKUP(Point[Age Class],age_class,2,FALSE))</f>
        <v/>
      </c>
      <c r="BN511" s="14" t="str">
        <f>IF(Point[Girth (cm)]="","",Point[Girth (cm)])</f>
        <v/>
      </c>
      <c r="BO511" s="14" t="str">
        <f>IF(Point[Crown Radius (m)]="","",Point[Crown Radius (m)])</f>
        <v/>
      </c>
      <c r="BP511" s="14" t="str">
        <f>IF(Point[Asset Group]="","",VLOOKUP(Point[Rooting Environment],root_enviro,2,FALSE))</f>
        <v/>
      </c>
      <c r="BQ511" s="14" t="str">
        <f>IF(Point[Asset Group]="","",VLOOKUP(Point[Tree Surround],tree_surround,2,FALSE))</f>
        <v/>
      </c>
      <c r="BR511" s="14" t="str">
        <f>IF(Point[Asset Group]="","",VLOOKUP(Point[Tree Grill],yes_no,2,FALSE))</f>
        <v/>
      </c>
      <c r="BS511" s="14" t="str">
        <f>IF(Point[Asset Group]="","",VLOOKUP(Point[Tree Location],tree_location,2,FALSE))</f>
        <v/>
      </c>
    </row>
    <row r="512" spans="1:71" s="3" customFormat="1" x14ac:dyDescent="0.2">
      <c r="A512" s="3" t="str">
        <f>IF(Point[DWG File Name]="","",Point[DWG File Name])</f>
        <v/>
      </c>
      <c r="B512" s="3" t="str">
        <f>IF(Point[DWG Layer Name]="","",Point[DWG Layer Name])</f>
        <v/>
      </c>
      <c r="C512" s="3" t="str">
        <f>IF(Point[DWG Handle]="","",Point[DWG Handle])</f>
        <v/>
      </c>
      <c r="D512" s="58" t="str">
        <f>IF(Point[X]="","",Point[X])</f>
        <v/>
      </c>
      <c r="E512" s="58" t="str">
        <f>IF(Point[Y]="","",Point[Y])</f>
        <v/>
      </c>
      <c r="F512" s="3" t="str">
        <f>IF(Point[Replacement Asset]="","",Point[Replacement Asset])</f>
        <v/>
      </c>
      <c r="G512" s="3" t="str">
        <f>IF(Point[Asset ID]="","",UPPER(Point[Asset ID]))</f>
        <v/>
      </c>
      <c r="H512" s="3" t="str">
        <f>IF(Point[Asset Group]="","",VLOOKUP(Point[Asset Group],asset_grp_pt,4,FALSE))</f>
        <v/>
      </c>
      <c r="I512" s="3" t="str">
        <f>IF(Point[Asset Group]="","",VLOOKUP(Point[Asset Group],asset_grp_pt,2,FALSE))</f>
        <v/>
      </c>
      <c r="J512" s="3" t="str">
        <f>IF(Point[Asset Group]="","",VLOOKUP(Point[Asset Group],asset_grp_pt,3,FALSE))</f>
        <v/>
      </c>
      <c r="K512" s="3" t="str">
        <f>IF(Point[Asset Group]="","",VLOOKUP(Point[Asset Type],type_master_list,2,FALSE))</f>
        <v/>
      </c>
      <c r="L512" s="3" t="str">
        <f>IF(Point[Asset Name]="","",PROPER(Point[Asset Name]))</f>
        <v/>
      </c>
      <c r="M512" s="11" t="str">
        <f>IF(Point[Install Date]="","",Point[Install Date])</f>
        <v/>
      </c>
      <c r="N512" s="11" t="str">
        <f>IF(Point[Note]="","",PROPER(Point[Note]))</f>
        <v/>
      </c>
      <c r="O512" s="11" t="str">
        <f>IF(Point[Resource Consent Number]="","",UPPER(Point[Resource Consent Number]))</f>
        <v/>
      </c>
      <c r="P512" s="53" t="str">
        <f>IF(Point[Asset Unit Cost]="","",Point[Asset Unit Cost])</f>
        <v/>
      </c>
      <c r="Q512" s="11" t="str">
        <f>IF(Point[Added By]="","",UPPER(Point[Added By]))</f>
        <v/>
      </c>
      <c r="R512" s="11" t="str">
        <f>IF(Point[Added Date]="","",Point[Added Date])</f>
        <v/>
      </c>
      <c r="S512" s="14" t="str">
        <f>IF(Point[Z COORD]="","",Point[Z COORD])</f>
        <v/>
      </c>
      <c r="T512" s="14" t="str">
        <f>IF(Point[Asset Description]="","",PROPER(Point[Asset Description]))</f>
        <v/>
      </c>
      <c r="U512" s="14" t="str">
        <f>IF(Point[[Artist ]]="","",PROPER(Point[[Artist ]]))</f>
        <v/>
      </c>
      <c r="V512" s="14" t="str">
        <f>IF(Point[Material Notes]="","",PROPER(Point[Material Notes]))</f>
        <v/>
      </c>
      <c r="W512" s="14" t="str">
        <f>IF(Point[Dimension Notes]="","",Point[Dimension Notes])</f>
        <v/>
      </c>
      <c r="X512" s="14" t="str">
        <f>IF(Point[List]="","",VLOOKUP(Point[Burner Number],number,2,FALSE))</f>
        <v/>
      </c>
      <c r="Y512" s="14" t="str">
        <f>IF(Point[List]="","",VLOOKUP(Point[Fuel],bbq_fuel,2,FALSE))</f>
        <v/>
      </c>
      <c r="Z512" s="14" t="str">
        <f>IF(Point[List]="","",VLOOKUP(Point[Cabinet Material],bbq_material,2,FALSE))</f>
        <v/>
      </c>
      <c r="AA512" s="14" t="str">
        <f>IF(Point[Asset Group]="","",VLOOKUP(Point[Manufacturer],manufacturer,2,FALSE))</f>
        <v/>
      </c>
      <c r="AB512" s="14" t="str">
        <f>IF(Point[Uinsex WC]="","",Point[Uinsex WC])</f>
        <v/>
      </c>
      <c r="AC512" s="14" t="str">
        <f>IF(Point[Female WC]="","",Point[Female WC])</f>
        <v/>
      </c>
      <c r="AD512" s="14" t="str">
        <f>IF(Point[Male WC]="","",Point[Male WC])</f>
        <v/>
      </c>
      <c r="AE512" s="14" t="str">
        <f>IF(Point[Urinal]="","",Point[Urinal])</f>
        <v/>
      </c>
      <c r="AF512" s="14" t="str">
        <f>IF(Point[Disabled Unisex]="","",Point[Disabled Unisex])</f>
        <v/>
      </c>
      <c r="AG512" s="14" t="str">
        <f>IF(Point[Disabled Female]="","",Point[Disabled Female])</f>
        <v/>
      </c>
      <c r="AH512" s="14" t="str">
        <f>IF(Point[Disabled Male]="","",Point[Disabled Male])</f>
        <v/>
      </c>
      <c r="AI512" s="14" t="str">
        <f>IF(Point[Asset Group]="","",VLOOKUP(Point[Handrail],yes_no,2,FALSE))</f>
        <v/>
      </c>
      <c r="AJ512" s="14" t="str">
        <f>IF(Point[Asset Group]="","",VLOOKUP(Point[Baby Changing],yes_no,2,FALSE))</f>
        <v/>
      </c>
      <c r="AK512" s="14" t="str">
        <f>IF(Point[Asset Group]="","",VLOOKUP(Point[Service Room],yes_no,2,FALSE))</f>
        <v/>
      </c>
      <c r="AL512" s="14" t="str">
        <f>IF(Point[Asset Group]="","",VLOOKUP(Point[Service Tap],service_tap,2,FALSE))</f>
        <v/>
      </c>
      <c r="AM512" s="14" t="str">
        <f>IF(Point[Asset Group]="","",VLOOKUP(Point[Heating Type],wc_heating,2,FALSE))</f>
        <v/>
      </c>
      <c r="AN512" s="14" t="str">
        <f>IF(Point[Asset Group]="","",VLOOKUP(Point[Power Supply],power_supply,2,FALSE))</f>
        <v/>
      </c>
      <c r="AO512" s="14" t="str">
        <f>IF(Point[Asset Group]="","",VLOOKUP(Point[Waste Water],waste_water,2,FALSE))</f>
        <v/>
      </c>
      <c r="AP512" s="14" t="str">
        <f>IF(Point[Asset Group]="","",VLOOKUP(Point[Furniture SubType],subdom_master_gdb,2,FALSE))</f>
        <v/>
      </c>
      <c r="AQ512" s="14" t="str">
        <f>IF(Point[Asset Group]="","",VLOOKUP(Point[Concrete Pad],yes_no,2,FALSE))</f>
        <v/>
      </c>
      <c r="AR512" s="14" t="str">
        <f>IF(Point[Asset Group]="","",VLOOKUP(Point[Material],material_master,2,FALSE))</f>
        <v/>
      </c>
      <c r="AS512" s="14" t="str">
        <f>IF(Point[Asset Group]="","",VLOOKUP(Point[Plumbing],irrigation_plumbing,2,FALSE))</f>
        <v/>
      </c>
      <c r="AT512" s="14" t="str">
        <f>IF(Point[Asset Group]="","",VLOOKUP(Point[Sprinklers],irrigation_sprinklers,2,FALSE))</f>
        <v/>
      </c>
      <c r="AU512" s="14" t="str">
        <f>IF(Point[Asset Group]="","",VLOOKUP(Point[System],irrigation_system,2,FALSE))</f>
        <v/>
      </c>
      <c r="AV512" s="14" t="str">
        <f>IF(Point[Asset Group]="","",VLOOKUP(Point[Status],irrigation_status,2,FALSE))</f>
        <v/>
      </c>
      <c r="AW512" s="11" t="str">
        <f>IF(Point[Date of manufacture]="","",Point[Date of manufacture])</f>
        <v/>
      </c>
      <c r="AX512" s="14" t="str">
        <f>IF(Point[Asset Group]="","",VLOOKUP(Point[Sign Purpose],sign_purpose,2,FALSE))</f>
        <v/>
      </c>
      <c r="AY512" s="14" t="str">
        <f>IF(Point[Asset Group]="","",VLOOKUP(Point[Sign Material],material_master,2,FALSE))</f>
        <v/>
      </c>
      <c r="AZ512" s="14" t="str">
        <f>IF(Point[Asset Group]="","",VLOOKUP(Point[Affixed To],sign_affix,2,FALSE))</f>
        <v/>
      </c>
      <c r="BA512" s="14" t="str">
        <f>IF(Point[Size HxB mm]="","",Point[Size HxB mm])</f>
        <v/>
      </c>
      <c r="BB512" s="14" t="str">
        <f>IF(Point[Height m]="","",Point[Height m])</f>
        <v/>
      </c>
      <c r="BC512" s="14" t="str">
        <f>IF(Point[Asset Group]="","",VLOOKUP(Point[Post Material],material_master,2,FALSE))</f>
        <v/>
      </c>
      <c r="BD512" s="14" t="str">
        <f>IF(Point[Asset Group]="","",VLOOKUP(Point[Post Number],number,2,FALSE))</f>
        <v/>
      </c>
      <c r="BE512" s="14" t="str">
        <f>IF(Point[Asset Group]="","",VLOOKUP(Point[Structure SubType],subdom_master_gdb,2,FALSE))</f>
        <v/>
      </c>
      <c r="BF512" s="14" t="str">
        <f>IF(Point[Area m2]="","",Point[Area m2])</f>
        <v/>
      </c>
      <c r="BG512" s="14" t="str">
        <f>IF(Point[Length m]="","",Point[Length m])</f>
        <v/>
      </c>
      <c r="BH512" s="14" t="str">
        <f>IF(Point[Width m]="","",Point[Width m])</f>
        <v/>
      </c>
      <c r="BI512" s="14" t="str">
        <f>IF(Point[Diameter m]="","",Point[Diameter m])</f>
        <v/>
      </c>
      <c r="BJ512" s="14" t="str">
        <f>IF(Point[Asset Group]="","",VLOOKUP(Point[Number of Pipes],number,2,FALSE))</f>
        <v/>
      </c>
      <c r="BK512" s="14" t="str">
        <f>IF(Point[Asset Group]="","",VLOOKUP(Point[Combined Name],2,FALSE))</f>
        <v/>
      </c>
      <c r="BL512" s="14" t="str">
        <f>IF(Point[Asset Group]="","",VLOOKUP(Point[Size Class],size_class,2,FALSE))</f>
        <v/>
      </c>
      <c r="BM512" s="14" t="str">
        <f>IF(Point[Asset Group]="","",VLOOKUP(Point[Age Class],age_class,2,FALSE))</f>
        <v/>
      </c>
      <c r="BN512" s="14" t="str">
        <f>IF(Point[Girth (cm)]="","",Point[Girth (cm)])</f>
        <v/>
      </c>
      <c r="BO512" s="14" t="str">
        <f>IF(Point[Crown Radius (m)]="","",Point[Crown Radius (m)])</f>
        <v/>
      </c>
      <c r="BP512" s="14" t="str">
        <f>IF(Point[Asset Group]="","",VLOOKUP(Point[Rooting Environment],root_enviro,2,FALSE))</f>
        <v/>
      </c>
      <c r="BQ512" s="14" t="str">
        <f>IF(Point[Asset Group]="","",VLOOKUP(Point[Tree Surround],tree_surround,2,FALSE))</f>
        <v/>
      </c>
      <c r="BR512" s="14" t="str">
        <f>IF(Point[Asset Group]="","",VLOOKUP(Point[Tree Grill],yes_no,2,FALSE))</f>
        <v/>
      </c>
      <c r="BS512" s="14" t="str">
        <f>IF(Point[Asset Group]="","",VLOOKUP(Point[Tree Location],tree_location,2,FALSE))</f>
        <v/>
      </c>
    </row>
    <row r="513" spans="1:71" s="3" customFormat="1" x14ac:dyDescent="0.2">
      <c r="A513" s="3" t="str">
        <f>IF(Point[DWG File Name]="","",Point[DWG File Name])</f>
        <v/>
      </c>
      <c r="B513" s="3" t="str">
        <f>IF(Point[DWG Layer Name]="","",Point[DWG Layer Name])</f>
        <v/>
      </c>
      <c r="C513" s="3" t="str">
        <f>IF(Point[DWG Handle]="","",Point[DWG Handle])</f>
        <v/>
      </c>
      <c r="D513" s="58" t="str">
        <f>IF(Point[X]="","",Point[X])</f>
        <v/>
      </c>
      <c r="E513" s="58" t="str">
        <f>IF(Point[Y]="","",Point[Y])</f>
        <v/>
      </c>
      <c r="F513" s="3" t="str">
        <f>IF(Point[Replacement Asset]="","",Point[Replacement Asset])</f>
        <v/>
      </c>
      <c r="G513" s="3" t="str">
        <f>IF(Point[Asset ID]="","",UPPER(Point[Asset ID]))</f>
        <v/>
      </c>
      <c r="H513" s="3" t="str">
        <f>IF(Point[Asset Group]="","",VLOOKUP(Point[Asset Group],asset_grp_pt,4,FALSE))</f>
        <v/>
      </c>
      <c r="I513" s="3" t="str">
        <f>IF(Point[Asset Group]="","",VLOOKUP(Point[Asset Group],asset_grp_pt,2,FALSE))</f>
        <v/>
      </c>
      <c r="J513" s="3" t="str">
        <f>IF(Point[Asset Group]="","",VLOOKUP(Point[Asset Group],asset_grp_pt,3,FALSE))</f>
        <v/>
      </c>
      <c r="K513" s="3" t="str">
        <f>IF(Point[Asset Group]="","",VLOOKUP(Point[Asset Type],type_master_list,2,FALSE))</f>
        <v/>
      </c>
      <c r="L513" s="3" t="str">
        <f>IF(Point[Asset Name]="","",PROPER(Point[Asset Name]))</f>
        <v/>
      </c>
      <c r="M513" s="11" t="str">
        <f>IF(Point[Install Date]="","",Point[Install Date])</f>
        <v/>
      </c>
      <c r="N513" s="11" t="str">
        <f>IF(Point[Note]="","",PROPER(Point[Note]))</f>
        <v/>
      </c>
      <c r="O513" s="11" t="str">
        <f>IF(Point[Resource Consent Number]="","",UPPER(Point[Resource Consent Number]))</f>
        <v/>
      </c>
      <c r="P513" s="53" t="str">
        <f>IF(Point[Asset Unit Cost]="","",Point[Asset Unit Cost])</f>
        <v/>
      </c>
      <c r="Q513" s="11" t="str">
        <f>IF(Point[Added By]="","",UPPER(Point[Added By]))</f>
        <v/>
      </c>
      <c r="R513" s="11" t="str">
        <f>IF(Point[Added Date]="","",Point[Added Date])</f>
        <v/>
      </c>
      <c r="S513" s="14" t="str">
        <f>IF(Point[Z COORD]="","",Point[Z COORD])</f>
        <v/>
      </c>
      <c r="T513" s="14" t="str">
        <f>IF(Point[Asset Description]="","",PROPER(Point[Asset Description]))</f>
        <v/>
      </c>
      <c r="U513" s="14" t="str">
        <f>IF(Point[[Artist ]]="","",PROPER(Point[[Artist ]]))</f>
        <v/>
      </c>
      <c r="V513" s="14" t="str">
        <f>IF(Point[Material Notes]="","",PROPER(Point[Material Notes]))</f>
        <v/>
      </c>
      <c r="W513" s="14" t="str">
        <f>IF(Point[Dimension Notes]="","",Point[Dimension Notes])</f>
        <v/>
      </c>
      <c r="X513" s="14" t="str">
        <f>IF(Point[List]="","",VLOOKUP(Point[Burner Number],number,2,FALSE))</f>
        <v/>
      </c>
      <c r="Y513" s="14" t="str">
        <f>IF(Point[List]="","",VLOOKUP(Point[Fuel],bbq_fuel,2,FALSE))</f>
        <v/>
      </c>
      <c r="Z513" s="14" t="str">
        <f>IF(Point[List]="","",VLOOKUP(Point[Cabinet Material],bbq_material,2,FALSE))</f>
        <v/>
      </c>
      <c r="AA513" s="14" t="str">
        <f>IF(Point[Asset Group]="","",VLOOKUP(Point[Manufacturer],manufacturer,2,FALSE))</f>
        <v/>
      </c>
      <c r="AB513" s="14" t="str">
        <f>IF(Point[Uinsex WC]="","",Point[Uinsex WC])</f>
        <v/>
      </c>
      <c r="AC513" s="14" t="str">
        <f>IF(Point[Female WC]="","",Point[Female WC])</f>
        <v/>
      </c>
      <c r="AD513" s="14" t="str">
        <f>IF(Point[Male WC]="","",Point[Male WC])</f>
        <v/>
      </c>
      <c r="AE513" s="14" t="str">
        <f>IF(Point[Urinal]="","",Point[Urinal])</f>
        <v/>
      </c>
      <c r="AF513" s="14" t="str">
        <f>IF(Point[Disabled Unisex]="","",Point[Disabled Unisex])</f>
        <v/>
      </c>
      <c r="AG513" s="14" t="str">
        <f>IF(Point[Disabled Female]="","",Point[Disabled Female])</f>
        <v/>
      </c>
      <c r="AH513" s="14" t="str">
        <f>IF(Point[Disabled Male]="","",Point[Disabled Male])</f>
        <v/>
      </c>
      <c r="AI513" s="14" t="str">
        <f>IF(Point[Asset Group]="","",VLOOKUP(Point[Handrail],yes_no,2,FALSE))</f>
        <v/>
      </c>
      <c r="AJ513" s="14" t="str">
        <f>IF(Point[Asset Group]="","",VLOOKUP(Point[Baby Changing],yes_no,2,FALSE))</f>
        <v/>
      </c>
      <c r="AK513" s="14" t="str">
        <f>IF(Point[Asset Group]="","",VLOOKUP(Point[Service Room],yes_no,2,FALSE))</f>
        <v/>
      </c>
      <c r="AL513" s="14" t="str">
        <f>IF(Point[Asset Group]="","",VLOOKUP(Point[Service Tap],service_tap,2,FALSE))</f>
        <v/>
      </c>
      <c r="AM513" s="14" t="str">
        <f>IF(Point[Asset Group]="","",VLOOKUP(Point[Heating Type],wc_heating,2,FALSE))</f>
        <v/>
      </c>
      <c r="AN513" s="14" t="str">
        <f>IF(Point[Asset Group]="","",VLOOKUP(Point[Power Supply],power_supply,2,FALSE))</f>
        <v/>
      </c>
      <c r="AO513" s="14" t="str">
        <f>IF(Point[Asset Group]="","",VLOOKUP(Point[Waste Water],waste_water,2,FALSE))</f>
        <v/>
      </c>
      <c r="AP513" s="14" t="str">
        <f>IF(Point[Asset Group]="","",VLOOKUP(Point[Furniture SubType],subdom_master_gdb,2,FALSE))</f>
        <v/>
      </c>
      <c r="AQ513" s="14" t="str">
        <f>IF(Point[Asset Group]="","",VLOOKUP(Point[Concrete Pad],yes_no,2,FALSE))</f>
        <v/>
      </c>
      <c r="AR513" s="14" t="str">
        <f>IF(Point[Asset Group]="","",VLOOKUP(Point[Material],material_master,2,FALSE))</f>
        <v/>
      </c>
      <c r="AS513" s="14" t="str">
        <f>IF(Point[Asset Group]="","",VLOOKUP(Point[Plumbing],irrigation_plumbing,2,FALSE))</f>
        <v/>
      </c>
      <c r="AT513" s="14" t="str">
        <f>IF(Point[Asset Group]="","",VLOOKUP(Point[Sprinklers],irrigation_sprinklers,2,FALSE))</f>
        <v/>
      </c>
      <c r="AU513" s="14" t="str">
        <f>IF(Point[Asset Group]="","",VLOOKUP(Point[System],irrigation_system,2,FALSE))</f>
        <v/>
      </c>
      <c r="AV513" s="14" t="str">
        <f>IF(Point[Asset Group]="","",VLOOKUP(Point[Status],irrigation_status,2,FALSE))</f>
        <v/>
      </c>
      <c r="AW513" s="11" t="str">
        <f>IF(Point[Date of manufacture]="","",Point[Date of manufacture])</f>
        <v/>
      </c>
      <c r="AX513" s="14" t="str">
        <f>IF(Point[Asset Group]="","",VLOOKUP(Point[Sign Purpose],sign_purpose,2,FALSE))</f>
        <v/>
      </c>
      <c r="AY513" s="14" t="str">
        <f>IF(Point[Asset Group]="","",VLOOKUP(Point[Sign Material],material_master,2,FALSE))</f>
        <v/>
      </c>
      <c r="AZ513" s="14" t="str">
        <f>IF(Point[Asset Group]="","",VLOOKUP(Point[Affixed To],sign_affix,2,FALSE))</f>
        <v/>
      </c>
      <c r="BA513" s="14" t="str">
        <f>IF(Point[Size HxB mm]="","",Point[Size HxB mm])</f>
        <v/>
      </c>
      <c r="BB513" s="14" t="str">
        <f>IF(Point[Height m]="","",Point[Height m])</f>
        <v/>
      </c>
      <c r="BC513" s="14" t="str">
        <f>IF(Point[Asset Group]="","",VLOOKUP(Point[Post Material],material_master,2,FALSE))</f>
        <v/>
      </c>
      <c r="BD513" s="14" t="str">
        <f>IF(Point[Asset Group]="","",VLOOKUP(Point[Post Number],number,2,FALSE))</f>
        <v/>
      </c>
      <c r="BE513" s="14" t="str">
        <f>IF(Point[Asset Group]="","",VLOOKUP(Point[Structure SubType],subdom_master_gdb,2,FALSE))</f>
        <v/>
      </c>
      <c r="BF513" s="14" t="str">
        <f>IF(Point[Area m2]="","",Point[Area m2])</f>
        <v/>
      </c>
      <c r="BG513" s="14" t="str">
        <f>IF(Point[Length m]="","",Point[Length m])</f>
        <v/>
      </c>
      <c r="BH513" s="14" t="str">
        <f>IF(Point[Width m]="","",Point[Width m])</f>
        <v/>
      </c>
      <c r="BI513" s="14" t="str">
        <f>IF(Point[Diameter m]="","",Point[Diameter m])</f>
        <v/>
      </c>
      <c r="BJ513" s="14" t="str">
        <f>IF(Point[Asset Group]="","",VLOOKUP(Point[Number of Pipes],number,2,FALSE))</f>
        <v/>
      </c>
      <c r="BK513" s="14" t="str">
        <f>IF(Point[Asset Group]="","",VLOOKUP(Point[Combined Name],2,FALSE))</f>
        <v/>
      </c>
      <c r="BL513" s="14" t="str">
        <f>IF(Point[Asset Group]="","",VLOOKUP(Point[Size Class],size_class,2,FALSE))</f>
        <v/>
      </c>
      <c r="BM513" s="14" t="str">
        <f>IF(Point[Asset Group]="","",VLOOKUP(Point[Age Class],age_class,2,FALSE))</f>
        <v/>
      </c>
      <c r="BN513" s="14" t="str">
        <f>IF(Point[Girth (cm)]="","",Point[Girth (cm)])</f>
        <v/>
      </c>
      <c r="BO513" s="14" t="str">
        <f>IF(Point[Crown Radius (m)]="","",Point[Crown Radius (m)])</f>
        <v/>
      </c>
      <c r="BP513" s="14" t="str">
        <f>IF(Point[Asset Group]="","",VLOOKUP(Point[Rooting Environment],root_enviro,2,FALSE))</f>
        <v/>
      </c>
      <c r="BQ513" s="14" t="str">
        <f>IF(Point[Asset Group]="","",VLOOKUP(Point[Tree Surround],tree_surround,2,FALSE))</f>
        <v/>
      </c>
      <c r="BR513" s="14" t="str">
        <f>IF(Point[Asset Group]="","",VLOOKUP(Point[Tree Grill],yes_no,2,FALSE))</f>
        <v/>
      </c>
      <c r="BS513" s="14" t="str">
        <f>IF(Point[Asset Group]="","",VLOOKUP(Point[Tree Location],tree_location,2,FALSE))</f>
        <v/>
      </c>
    </row>
    <row r="514" spans="1:71" s="3" customFormat="1" x14ac:dyDescent="0.2">
      <c r="A514" s="3" t="str">
        <f>IF(Point[DWG File Name]="","",Point[DWG File Name])</f>
        <v/>
      </c>
      <c r="B514" s="3" t="str">
        <f>IF(Point[DWG Layer Name]="","",Point[DWG Layer Name])</f>
        <v/>
      </c>
      <c r="C514" s="3" t="str">
        <f>IF(Point[DWG Handle]="","",Point[DWG Handle])</f>
        <v/>
      </c>
      <c r="D514" s="58" t="str">
        <f>IF(Point[X]="","",Point[X])</f>
        <v/>
      </c>
      <c r="E514" s="58" t="str">
        <f>IF(Point[Y]="","",Point[Y])</f>
        <v/>
      </c>
      <c r="F514" s="3" t="str">
        <f>IF(Point[Replacement Asset]="","",Point[Replacement Asset])</f>
        <v/>
      </c>
      <c r="G514" s="3" t="str">
        <f>IF(Point[Asset ID]="","",UPPER(Point[Asset ID]))</f>
        <v/>
      </c>
      <c r="H514" s="3" t="str">
        <f>IF(Point[Asset Group]="","",VLOOKUP(Point[Asset Group],asset_grp_pt,4,FALSE))</f>
        <v/>
      </c>
      <c r="I514" s="3" t="str">
        <f>IF(Point[Asset Group]="","",VLOOKUP(Point[Asset Group],asset_grp_pt,2,FALSE))</f>
        <v/>
      </c>
      <c r="J514" s="3" t="str">
        <f>IF(Point[Asset Group]="","",VLOOKUP(Point[Asset Group],asset_grp_pt,3,FALSE))</f>
        <v/>
      </c>
      <c r="K514" s="3" t="str">
        <f>IF(Point[Asset Group]="","",VLOOKUP(Point[Asset Type],type_master_list,2,FALSE))</f>
        <v/>
      </c>
      <c r="L514" s="3" t="str">
        <f>IF(Point[Asset Name]="","",PROPER(Point[Asset Name]))</f>
        <v/>
      </c>
      <c r="M514" s="11" t="str">
        <f>IF(Point[Install Date]="","",Point[Install Date])</f>
        <v/>
      </c>
      <c r="N514" s="11" t="str">
        <f>IF(Point[Note]="","",PROPER(Point[Note]))</f>
        <v/>
      </c>
      <c r="O514" s="11" t="str">
        <f>IF(Point[Resource Consent Number]="","",UPPER(Point[Resource Consent Number]))</f>
        <v/>
      </c>
      <c r="P514" s="53" t="str">
        <f>IF(Point[Asset Unit Cost]="","",Point[Asset Unit Cost])</f>
        <v/>
      </c>
      <c r="Q514" s="11" t="str">
        <f>IF(Point[Added By]="","",UPPER(Point[Added By]))</f>
        <v/>
      </c>
      <c r="R514" s="11" t="str">
        <f>IF(Point[Added Date]="","",Point[Added Date])</f>
        <v/>
      </c>
      <c r="S514" s="14" t="str">
        <f>IF(Point[Z COORD]="","",Point[Z COORD])</f>
        <v/>
      </c>
      <c r="T514" s="14" t="str">
        <f>IF(Point[Asset Description]="","",PROPER(Point[Asset Description]))</f>
        <v/>
      </c>
      <c r="U514" s="14" t="str">
        <f>IF(Point[[Artist ]]="","",PROPER(Point[[Artist ]]))</f>
        <v/>
      </c>
      <c r="V514" s="14" t="str">
        <f>IF(Point[Material Notes]="","",PROPER(Point[Material Notes]))</f>
        <v/>
      </c>
      <c r="W514" s="14" t="str">
        <f>IF(Point[Dimension Notes]="","",Point[Dimension Notes])</f>
        <v/>
      </c>
      <c r="X514" s="14" t="str">
        <f>IF(Point[List]="","",VLOOKUP(Point[Burner Number],number,2,FALSE))</f>
        <v/>
      </c>
      <c r="Y514" s="14" t="str">
        <f>IF(Point[List]="","",VLOOKUP(Point[Fuel],bbq_fuel,2,FALSE))</f>
        <v/>
      </c>
      <c r="Z514" s="14" t="str">
        <f>IF(Point[List]="","",VLOOKUP(Point[Cabinet Material],bbq_material,2,FALSE))</f>
        <v/>
      </c>
      <c r="AA514" s="14" t="str">
        <f>IF(Point[Asset Group]="","",VLOOKUP(Point[Manufacturer],manufacturer,2,FALSE))</f>
        <v/>
      </c>
      <c r="AB514" s="14" t="str">
        <f>IF(Point[Uinsex WC]="","",Point[Uinsex WC])</f>
        <v/>
      </c>
      <c r="AC514" s="14" t="str">
        <f>IF(Point[Female WC]="","",Point[Female WC])</f>
        <v/>
      </c>
      <c r="AD514" s="14" t="str">
        <f>IF(Point[Male WC]="","",Point[Male WC])</f>
        <v/>
      </c>
      <c r="AE514" s="14" t="str">
        <f>IF(Point[Urinal]="","",Point[Urinal])</f>
        <v/>
      </c>
      <c r="AF514" s="14" t="str">
        <f>IF(Point[Disabled Unisex]="","",Point[Disabled Unisex])</f>
        <v/>
      </c>
      <c r="AG514" s="14" t="str">
        <f>IF(Point[Disabled Female]="","",Point[Disabled Female])</f>
        <v/>
      </c>
      <c r="AH514" s="14" t="str">
        <f>IF(Point[Disabled Male]="","",Point[Disabled Male])</f>
        <v/>
      </c>
      <c r="AI514" s="14" t="str">
        <f>IF(Point[Asset Group]="","",VLOOKUP(Point[Handrail],yes_no,2,FALSE))</f>
        <v/>
      </c>
      <c r="AJ514" s="14" t="str">
        <f>IF(Point[Asset Group]="","",VLOOKUP(Point[Baby Changing],yes_no,2,FALSE))</f>
        <v/>
      </c>
      <c r="AK514" s="14" t="str">
        <f>IF(Point[Asset Group]="","",VLOOKUP(Point[Service Room],yes_no,2,FALSE))</f>
        <v/>
      </c>
      <c r="AL514" s="14" t="str">
        <f>IF(Point[Asset Group]="","",VLOOKUP(Point[Service Tap],service_tap,2,FALSE))</f>
        <v/>
      </c>
      <c r="AM514" s="14" t="str">
        <f>IF(Point[Asset Group]="","",VLOOKUP(Point[Heating Type],wc_heating,2,FALSE))</f>
        <v/>
      </c>
      <c r="AN514" s="14" t="str">
        <f>IF(Point[Asset Group]="","",VLOOKUP(Point[Power Supply],power_supply,2,FALSE))</f>
        <v/>
      </c>
      <c r="AO514" s="14" t="str">
        <f>IF(Point[Asset Group]="","",VLOOKUP(Point[Waste Water],waste_water,2,FALSE))</f>
        <v/>
      </c>
      <c r="AP514" s="14" t="str">
        <f>IF(Point[Asset Group]="","",VLOOKUP(Point[Furniture SubType],subdom_master_gdb,2,FALSE))</f>
        <v/>
      </c>
      <c r="AQ514" s="14" t="str">
        <f>IF(Point[Asset Group]="","",VLOOKUP(Point[Concrete Pad],yes_no,2,FALSE))</f>
        <v/>
      </c>
      <c r="AR514" s="14" t="str">
        <f>IF(Point[Asset Group]="","",VLOOKUP(Point[Material],material_master,2,FALSE))</f>
        <v/>
      </c>
      <c r="AS514" s="14" t="str">
        <f>IF(Point[Asset Group]="","",VLOOKUP(Point[Plumbing],irrigation_plumbing,2,FALSE))</f>
        <v/>
      </c>
      <c r="AT514" s="14" t="str">
        <f>IF(Point[Asset Group]="","",VLOOKUP(Point[Sprinklers],irrigation_sprinklers,2,FALSE))</f>
        <v/>
      </c>
      <c r="AU514" s="14" t="str">
        <f>IF(Point[Asset Group]="","",VLOOKUP(Point[System],irrigation_system,2,FALSE))</f>
        <v/>
      </c>
      <c r="AV514" s="14" t="str">
        <f>IF(Point[Asset Group]="","",VLOOKUP(Point[Status],irrigation_status,2,FALSE))</f>
        <v/>
      </c>
      <c r="AW514" s="11" t="str">
        <f>IF(Point[Date of manufacture]="","",Point[Date of manufacture])</f>
        <v/>
      </c>
      <c r="AX514" s="14" t="str">
        <f>IF(Point[Asset Group]="","",VLOOKUP(Point[Sign Purpose],sign_purpose,2,FALSE))</f>
        <v/>
      </c>
      <c r="AY514" s="14" t="str">
        <f>IF(Point[Asset Group]="","",VLOOKUP(Point[Sign Material],material_master,2,FALSE))</f>
        <v/>
      </c>
      <c r="AZ514" s="14" t="str">
        <f>IF(Point[Asset Group]="","",VLOOKUP(Point[Affixed To],sign_affix,2,FALSE))</f>
        <v/>
      </c>
      <c r="BA514" s="14" t="str">
        <f>IF(Point[Size HxB mm]="","",Point[Size HxB mm])</f>
        <v/>
      </c>
      <c r="BB514" s="14" t="str">
        <f>IF(Point[Height m]="","",Point[Height m])</f>
        <v/>
      </c>
      <c r="BC514" s="14" t="str">
        <f>IF(Point[Asset Group]="","",VLOOKUP(Point[Post Material],material_master,2,FALSE))</f>
        <v/>
      </c>
      <c r="BD514" s="14" t="str">
        <f>IF(Point[Asset Group]="","",VLOOKUP(Point[Post Number],number,2,FALSE))</f>
        <v/>
      </c>
      <c r="BE514" s="14" t="str">
        <f>IF(Point[Asset Group]="","",VLOOKUP(Point[Structure SubType],subdom_master_gdb,2,FALSE))</f>
        <v/>
      </c>
      <c r="BF514" s="14" t="str">
        <f>IF(Point[Area m2]="","",Point[Area m2])</f>
        <v/>
      </c>
      <c r="BG514" s="14" t="str">
        <f>IF(Point[Length m]="","",Point[Length m])</f>
        <v/>
      </c>
      <c r="BH514" s="14" t="str">
        <f>IF(Point[Width m]="","",Point[Width m])</f>
        <v/>
      </c>
      <c r="BI514" s="14" t="str">
        <f>IF(Point[Diameter m]="","",Point[Diameter m])</f>
        <v/>
      </c>
      <c r="BJ514" s="14" t="str">
        <f>IF(Point[Asset Group]="","",VLOOKUP(Point[Number of Pipes],number,2,FALSE))</f>
        <v/>
      </c>
      <c r="BK514" s="14" t="str">
        <f>IF(Point[Asset Group]="","",VLOOKUP(Point[Combined Name],2,FALSE))</f>
        <v/>
      </c>
      <c r="BL514" s="14" t="str">
        <f>IF(Point[Asset Group]="","",VLOOKUP(Point[Size Class],size_class,2,FALSE))</f>
        <v/>
      </c>
      <c r="BM514" s="14" t="str">
        <f>IF(Point[Asset Group]="","",VLOOKUP(Point[Age Class],age_class,2,FALSE))</f>
        <v/>
      </c>
      <c r="BN514" s="14" t="str">
        <f>IF(Point[Girth (cm)]="","",Point[Girth (cm)])</f>
        <v/>
      </c>
      <c r="BO514" s="14" t="str">
        <f>IF(Point[Crown Radius (m)]="","",Point[Crown Radius (m)])</f>
        <v/>
      </c>
      <c r="BP514" s="14" t="str">
        <f>IF(Point[Asset Group]="","",VLOOKUP(Point[Rooting Environment],root_enviro,2,FALSE))</f>
        <v/>
      </c>
      <c r="BQ514" s="14" t="str">
        <f>IF(Point[Asset Group]="","",VLOOKUP(Point[Tree Surround],tree_surround,2,FALSE))</f>
        <v/>
      </c>
      <c r="BR514" s="14" t="str">
        <f>IF(Point[Asset Group]="","",VLOOKUP(Point[Tree Grill],yes_no,2,FALSE))</f>
        <v/>
      </c>
      <c r="BS514" s="14" t="str">
        <f>IF(Point[Asset Group]="","",VLOOKUP(Point[Tree Location],tree_location,2,FALSE))</f>
        <v/>
      </c>
    </row>
    <row r="515" spans="1:71" s="3" customFormat="1" x14ac:dyDescent="0.2">
      <c r="A515" s="3" t="str">
        <f>IF(Point[DWG File Name]="","",Point[DWG File Name])</f>
        <v/>
      </c>
      <c r="B515" s="3" t="str">
        <f>IF(Point[DWG Layer Name]="","",Point[DWG Layer Name])</f>
        <v/>
      </c>
      <c r="C515" s="3" t="str">
        <f>IF(Point[DWG Handle]="","",Point[DWG Handle])</f>
        <v/>
      </c>
      <c r="D515" s="58" t="str">
        <f>IF(Point[X]="","",Point[X])</f>
        <v/>
      </c>
      <c r="E515" s="58" t="str">
        <f>IF(Point[Y]="","",Point[Y])</f>
        <v/>
      </c>
      <c r="F515" s="3" t="str">
        <f>IF(Point[Replacement Asset]="","",Point[Replacement Asset])</f>
        <v/>
      </c>
      <c r="G515" s="3" t="str">
        <f>IF(Point[Asset ID]="","",UPPER(Point[Asset ID]))</f>
        <v/>
      </c>
      <c r="H515" s="3" t="str">
        <f>IF(Point[Asset Group]="","",VLOOKUP(Point[Asset Group],asset_grp_pt,4,FALSE))</f>
        <v/>
      </c>
      <c r="I515" s="3" t="str">
        <f>IF(Point[Asset Group]="","",VLOOKUP(Point[Asset Group],asset_grp_pt,2,FALSE))</f>
        <v/>
      </c>
      <c r="J515" s="3" t="str">
        <f>IF(Point[Asset Group]="","",VLOOKUP(Point[Asset Group],asset_grp_pt,3,FALSE))</f>
        <v/>
      </c>
      <c r="K515" s="3" t="str">
        <f>IF(Point[Asset Group]="","",VLOOKUP(Point[Asset Type],type_master_list,2,FALSE))</f>
        <v/>
      </c>
      <c r="L515" s="3" t="str">
        <f>IF(Point[Asset Name]="","",PROPER(Point[Asset Name]))</f>
        <v/>
      </c>
      <c r="M515" s="11" t="str">
        <f>IF(Point[Install Date]="","",Point[Install Date])</f>
        <v/>
      </c>
      <c r="N515" s="11" t="str">
        <f>IF(Point[Note]="","",PROPER(Point[Note]))</f>
        <v/>
      </c>
      <c r="O515" s="11" t="str">
        <f>IF(Point[Resource Consent Number]="","",UPPER(Point[Resource Consent Number]))</f>
        <v/>
      </c>
      <c r="P515" s="53" t="str">
        <f>IF(Point[Asset Unit Cost]="","",Point[Asset Unit Cost])</f>
        <v/>
      </c>
      <c r="Q515" s="11" t="str">
        <f>IF(Point[Added By]="","",UPPER(Point[Added By]))</f>
        <v/>
      </c>
      <c r="R515" s="11" t="str">
        <f>IF(Point[Added Date]="","",Point[Added Date])</f>
        <v/>
      </c>
      <c r="S515" s="14" t="str">
        <f>IF(Point[Z COORD]="","",Point[Z COORD])</f>
        <v/>
      </c>
      <c r="T515" s="14" t="str">
        <f>IF(Point[Asset Description]="","",PROPER(Point[Asset Description]))</f>
        <v/>
      </c>
      <c r="U515" s="14" t="str">
        <f>IF(Point[[Artist ]]="","",PROPER(Point[[Artist ]]))</f>
        <v/>
      </c>
      <c r="V515" s="14" t="str">
        <f>IF(Point[Material Notes]="","",PROPER(Point[Material Notes]))</f>
        <v/>
      </c>
      <c r="W515" s="14" t="str">
        <f>IF(Point[Dimension Notes]="","",Point[Dimension Notes])</f>
        <v/>
      </c>
      <c r="X515" s="14" t="str">
        <f>IF(Point[List]="","",VLOOKUP(Point[Burner Number],number,2,FALSE))</f>
        <v/>
      </c>
      <c r="Y515" s="14" t="str">
        <f>IF(Point[List]="","",VLOOKUP(Point[Fuel],bbq_fuel,2,FALSE))</f>
        <v/>
      </c>
      <c r="Z515" s="14" t="str">
        <f>IF(Point[List]="","",VLOOKUP(Point[Cabinet Material],bbq_material,2,FALSE))</f>
        <v/>
      </c>
      <c r="AA515" s="14" t="str">
        <f>IF(Point[Asset Group]="","",VLOOKUP(Point[Manufacturer],manufacturer,2,FALSE))</f>
        <v/>
      </c>
      <c r="AB515" s="14" t="str">
        <f>IF(Point[Uinsex WC]="","",Point[Uinsex WC])</f>
        <v/>
      </c>
      <c r="AC515" s="14" t="str">
        <f>IF(Point[Female WC]="","",Point[Female WC])</f>
        <v/>
      </c>
      <c r="AD515" s="14" t="str">
        <f>IF(Point[Male WC]="","",Point[Male WC])</f>
        <v/>
      </c>
      <c r="AE515" s="14" t="str">
        <f>IF(Point[Urinal]="","",Point[Urinal])</f>
        <v/>
      </c>
      <c r="AF515" s="14" t="str">
        <f>IF(Point[Disabled Unisex]="","",Point[Disabled Unisex])</f>
        <v/>
      </c>
      <c r="AG515" s="14" t="str">
        <f>IF(Point[Disabled Female]="","",Point[Disabled Female])</f>
        <v/>
      </c>
      <c r="AH515" s="14" t="str">
        <f>IF(Point[Disabled Male]="","",Point[Disabled Male])</f>
        <v/>
      </c>
      <c r="AI515" s="14" t="str">
        <f>IF(Point[Asset Group]="","",VLOOKUP(Point[Handrail],yes_no,2,FALSE))</f>
        <v/>
      </c>
      <c r="AJ515" s="14" t="str">
        <f>IF(Point[Asset Group]="","",VLOOKUP(Point[Baby Changing],yes_no,2,FALSE))</f>
        <v/>
      </c>
      <c r="AK515" s="14" t="str">
        <f>IF(Point[Asset Group]="","",VLOOKUP(Point[Service Room],yes_no,2,FALSE))</f>
        <v/>
      </c>
      <c r="AL515" s="14" t="str">
        <f>IF(Point[Asset Group]="","",VLOOKUP(Point[Service Tap],service_tap,2,FALSE))</f>
        <v/>
      </c>
      <c r="AM515" s="14" t="str">
        <f>IF(Point[Asset Group]="","",VLOOKUP(Point[Heating Type],wc_heating,2,FALSE))</f>
        <v/>
      </c>
      <c r="AN515" s="14" t="str">
        <f>IF(Point[Asset Group]="","",VLOOKUP(Point[Power Supply],power_supply,2,FALSE))</f>
        <v/>
      </c>
      <c r="AO515" s="14" t="str">
        <f>IF(Point[Asset Group]="","",VLOOKUP(Point[Waste Water],waste_water,2,FALSE))</f>
        <v/>
      </c>
      <c r="AP515" s="14" t="str">
        <f>IF(Point[Asset Group]="","",VLOOKUP(Point[Furniture SubType],subdom_master_gdb,2,FALSE))</f>
        <v/>
      </c>
      <c r="AQ515" s="14" t="str">
        <f>IF(Point[Asset Group]="","",VLOOKUP(Point[Concrete Pad],yes_no,2,FALSE))</f>
        <v/>
      </c>
      <c r="AR515" s="14" t="str">
        <f>IF(Point[Asset Group]="","",VLOOKUP(Point[Material],material_master,2,FALSE))</f>
        <v/>
      </c>
      <c r="AS515" s="14" t="str">
        <f>IF(Point[Asset Group]="","",VLOOKUP(Point[Plumbing],irrigation_plumbing,2,FALSE))</f>
        <v/>
      </c>
      <c r="AT515" s="14" t="str">
        <f>IF(Point[Asset Group]="","",VLOOKUP(Point[Sprinklers],irrigation_sprinklers,2,FALSE))</f>
        <v/>
      </c>
      <c r="AU515" s="14" t="str">
        <f>IF(Point[Asset Group]="","",VLOOKUP(Point[System],irrigation_system,2,FALSE))</f>
        <v/>
      </c>
      <c r="AV515" s="14" t="str">
        <f>IF(Point[Asset Group]="","",VLOOKUP(Point[Status],irrigation_status,2,FALSE))</f>
        <v/>
      </c>
      <c r="AW515" s="11" t="str">
        <f>IF(Point[Date of manufacture]="","",Point[Date of manufacture])</f>
        <v/>
      </c>
      <c r="AX515" s="14" t="str">
        <f>IF(Point[Asset Group]="","",VLOOKUP(Point[Sign Purpose],sign_purpose,2,FALSE))</f>
        <v/>
      </c>
      <c r="AY515" s="14" t="str">
        <f>IF(Point[Asset Group]="","",VLOOKUP(Point[Sign Material],material_master,2,FALSE))</f>
        <v/>
      </c>
      <c r="AZ515" s="14" t="str">
        <f>IF(Point[Asset Group]="","",VLOOKUP(Point[Affixed To],sign_affix,2,FALSE))</f>
        <v/>
      </c>
      <c r="BA515" s="14" t="str">
        <f>IF(Point[Size HxB mm]="","",Point[Size HxB mm])</f>
        <v/>
      </c>
      <c r="BB515" s="14" t="str">
        <f>IF(Point[Height m]="","",Point[Height m])</f>
        <v/>
      </c>
      <c r="BC515" s="14" t="str">
        <f>IF(Point[Asset Group]="","",VLOOKUP(Point[Post Material],material_master,2,FALSE))</f>
        <v/>
      </c>
      <c r="BD515" s="14" t="str">
        <f>IF(Point[Asset Group]="","",VLOOKUP(Point[Post Number],number,2,FALSE))</f>
        <v/>
      </c>
      <c r="BE515" s="14" t="str">
        <f>IF(Point[Asset Group]="","",VLOOKUP(Point[Structure SubType],subdom_master_gdb,2,FALSE))</f>
        <v/>
      </c>
      <c r="BF515" s="14" t="str">
        <f>IF(Point[Area m2]="","",Point[Area m2])</f>
        <v/>
      </c>
      <c r="BG515" s="14" t="str">
        <f>IF(Point[Length m]="","",Point[Length m])</f>
        <v/>
      </c>
      <c r="BH515" s="14" t="str">
        <f>IF(Point[Width m]="","",Point[Width m])</f>
        <v/>
      </c>
      <c r="BI515" s="14" t="str">
        <f>IF(Point[Diameter m]="","",Point[Diameter m])</f>
        <v/>
      </c>
      <c r="BJ515" s="14" t="str">
        <f>IF(Point[Asset Group]="","",VLOOKUP(Point[Number of Pipes],number,2,FALSE))</f>
        <v/>
      </c>
      <c r="BK515" s="14" t="str">
        <f>IF(Point[Asset Group]="","",VLOOKUP(Point[Combined Name],2,FALSE))</f>
        <v/>
      </c>
      <c r="BL515" s="14" t="str">
        <f>IF(Point[Asset Group]="","",VLOOKUP(Point[Size Class],size_class,2,FALSE))</f>
        <v/>
      </c>
      <c r="BM515" s="14" t="str">
        <f>IF(Point[Asset Group]="","",VLOOKUP(Point[Age Class],age_class,2,FALSE))</f>
        <v/>
      </c>
      <c r="BN515" s="14" t="str">
        <f>IF(Point[Girth (cm)]="","",Point[Girth (cm)])</f>
        <v/>
      </c>
      <c r="BO515" s="14" t="str">
        <f>IF(Point[Crown Radius (m)]="","",Point[Crown Radius (m)])</f>
        <v/>
      </c>
      <c r="BP515" s="14" t="str">
        <f>IF(Point[Asset Group]="","",VLOOKUP(Point[Rooting Environment],root_enviro,2,FALSE))</f>
        <v/>
      </c>
      <c r="BQ515" s="14" t="str">
        <f>IF(Point[Asset Group]="","",VLOOKUP(Point[Tree Surround],tree_surround,2,FALSE))</f>
        <v/>
      </c>
      <c r="BR515" s="14" t="str">
        <f>IF(Point[Asset Group]="","",VLOOKUP(Point[Tree Grill],yes_no,2,FALSE))</f>
        <v/>
      </c>
      <c r="BS515" s="14" t="str">
        <f>IF(Point[Asset Group]="","",VLOOKUP(Point[Tree Location],tree_location,2,FALSE))</f>
        <v/>
      </c>
    </row>
    <row r="516" spans="1:71" s="3" customFormat="1" x14ac:dyDescent="0.2">
      <c r="A516" s="3" t="str">
        <f>IF(Point[DWG File Name]="","",Point[DWG File Name])</f>
        <v/>
      </c>
      <c r="B516" s="3" t="str">
        <f>IF(Point[DWG Layer Name]="","",Point[DWG Layer Name])</f>
        <v/>
      </c>
      <c r="C516" s="3" t="str">
        <f>IF(Point[DWG Handle]="","",Point[DWG Handle])</f>
        <v/>
      </c>
      <c r="D516" s="58" t="str">
        <f>IF(Point[X]="","",Point[X])</f>
        <v/>
      </c>
      <c r="E516" s="58" t="str">
        <f>IF(Point[Y]="","",Point[Y])</f>
        <v/>
      </c>
      <c r="F516" s="3" t="str">
        <f>IF(Point[Replacement Asset]="","",Point[Replacement Asset])</f>
        <v/>
      </c>
      <c r="G516" s="3" t="str">
        <f>IF(Point[Asset ID]="","",UPPER(Point[Asset ID]))</f>
        <v/>
      </c>
      <c r="H516" s="3" t="str">
        <f>IF(Point[Asset Group]="","",VLOOKUP(Point[Asset Group],asset_grp_pt,4,FALSE))</f>
        <v/>
      </c>
      <c r="I516" s="3" t="str">
        <f>IF(Point[Asset Group]="","",VLOOKUP(Point[Asset Group],asset_grp_pt,2,FALSE))</f>
        <v/>
      </c>
      <c r="J516" s="3" t="str">
        <f>IF(Point[Asset Group]="","",VLOOKUP(Point[Asset Group],asset_grp_pt,3,FALSE))</f>
        <v/>
      </c>
      <c r="K516" s="3" t="str">
        <f>IF(Point[Asset Group]="","",VLOOKUP(Point[Asset Type],type_master_list,2,FALSE))</f>
        <v/>
      </c>
      <c r="L516" s="3" t="str">
        <f>IF(Point[Asset Name]="","",PROPER(Point[Asset Name]))</f>
        <v/>
      </c>
      <c r="M516" s="11" t="str">
        <f>IF(Point[Install Date]="","",Point[Install Date])</f>
        <v/>
      </c>
      <c r="N516" s="11" t="str">
        <f>IF(Point[Note]="","",PROPER(Point[Note]))</f>
        <v/>
      </c>
      <c r="O516" s="11" t="str">
        <f>IF(Point[Resource Consent Number]="","",UPPER(Point[Resource Consent Number]))</f>
        <v/>
      </c>
      <c r="P516" s="53" t="str">
        <f>IF(Point[Asset Unit Cost]="","",Point[Asset Unit Cost])</f>
        <v/>
      </c>
      <c r="Q516" s="11" t="str">
        <f>IF(Point[Added By]="","",UPPER(Point[Added By]))</f>
        <v/>
      </c>
      <c r="R516" s="11" t="str">
        <f>IF(Point[Added Date]="","",Point[Added Date])</f>
        <v/>
      </c>
      <c r="S516" s="14" t="str">
        <f>IF(Point[Z COORD]="","",Point[Z COORD])</f>
        <v/>
      </c>
      <c r="T516" s="14" t="str">
        <f>IF(Point[Asset Description]="","",PROPER(Point[Asset Description]))</f>
        <v/>
      </c>
      <c r="U516" s="14" t="str">
        <f>IF(Point[[Artist ]]="","",PROPER(Point[[Artist ]]))</f>
        <v/>
      </c>
      <c r="V516" s="14" t="str">
        <f>IF(Point[Material Notes]="","",PROPER(Point[Material Notes]))</f>
        <v/>
      </c>
      <c r="W516" s="14" t="str">
        <f>IF(Point[Dimension Notes]="","",Point[Dimension Notes])</f>
        <v/>
      </c>
      <c r="X516" s="14" t="str">
        <f>IF(Point[List]="","",VLOOKUP(Point[Burner Number],number,2,FALSE))</f>
        <v/>
      </c>
      <c r="Y516" s="14" t="str">
        <f>IF(Point[List]="","",VLOOKUP(Point[Fuel],bbq_fuel,2,FALSE))</f>
        <v/>
      </c>
      <c r="Z516" s="14" t="str">
        <f>IF(Point[List]="","",VLOOKUP(Point[Cabinet Material],bbq_material,2,FALSE))</f>
        <v/>
      </c>
      <c r="AA516" s="14" t="str">
        <f>IF(Point[Asset Group]="","",VLOOKUP(Point[Manufacturer],manufacturer,2,FALSE))</f>
        <v/>
      </c>
      <c r="AB516" s="14" t="str">
        <f>IF(Point[Uinsex WC]="","",Point[Uinsex WC])</f>
        <v/>
      </c>
      <c r="AC516" s="14" t="str">
        <f>IF(Point[Female WC]="","",Point[Female WC])</f>
        <v/>
      </c>
      <c r="AD516" s="14" t="str">
        <f>IF(Point[Male WC]="","",Point[Male WC])</f>
        <v/>
      </c>
      <c r="AE516" s="14" t="str">
        <f>IF(Point[Urinal]="","",Point[Urinal])</f>
        <v/>
      </c>
      <c r="AF516" s="14" t="str">
        <f>IF(Point[Disabled Unisex]="","",Point[Disabled Unisex])</f>
        <v/>
      </c>
      <c r="AG516" s="14" t="str">
        <f>IF(Point[Disabled Female]="","",Point[Disabled Female])</f>
        <v/>
      </c>
      <c r="AH516" s="14" t="str">
        <f>IF(Point[Disabled Male]="","",Point[Disabled Male])</f>
        <v/>
      </c>
      <c r="AI516" s="14" t="str">
        <f>IF(Point[Asset Group]="","",VLOOKUP(Point[Handrail],yes_no,2,FALSE))</f>
        <v/>
      </c>
      <c r="AJ516" s="14" t="str">
        <f>IF(Point[Asset Group]="","",VLOOKUP(Point[Baby Changing],yes_no,2,FALSE))</f>
        <v/>
      </c>
      <c r="AK516" s="14" t="str">
        <f>IF(Point[Asset Group]="","",VLOOKUP(Point[Service Room],yes_no,2,FALSE))</f>
        <v/>
      </c>
      <c r="AL516" s="14" t="str">
        <f>IF(Point[Asset Group]="","",VLOOKUP(Point[Service Tap],service_tap,2,FALSE))</f>
        <v/>
      </c>
      <c r="AM516" s="14" t="str">
        <f>IF(Point[Asset Group]="","",VLOOKUP(Point[Heating Type],wc_heating,2,FALSE))</f>
        <v/>
      </c>
      <c r="AN516" s="14" t="str">
        <f>IF(Point[Asset Group]="","",VLOOKUP(Point[Power Supply],power_supply,2,FALSE))</f>
        <v/>
      </c>
      <c r="AO516" s="14" t="str">
        <f>IF(Point[Asset Group]="","",VLOOKUP(Point[Waste Water],waste_water,2,FALSE))</f>
        <v/>
      </c>
      <c r="AP516" s="14" t="str">
        <f>IF(Point[Asset Group]="","",VLOOKUP(Point[Furniture SubType],subdom_master_gdb,2,FALSE))</f>
        <v/>
      </c>
      <c r="AQ516" s="14" t="str">
        <f>IF(Point[Asset Group]="","",VLOOKUP(Point[Concrete Pad],yes_no,2,FALSE))</f>
        <v/>
      </c>
      <c r="AR516" s="14" t="str">
        <f>IF(Point[Asset Group]="","",VLOOKUP(Point[Material],material_master,2,FALSE))</f>
        <v/>
      </c>
      <c r="AS516" s="14" t="str">
        <f>IF(Point[Asset Group]="","",VLOOKUP(Point[Plumbing],irrigation_plumbing,2,FALSE))</f>
        <v/>
      </c>
      <c r="AT516" s="14" t="str">
        <f>IF(Point[Asset Group]="","",VLOOKUP(Point[Sprinklers],irrigation_sprinklers,2,FALSE))</f>
        <v/>
      </c>
      <c r="AU516" s="14" t="str">
        <f>IF(Point[Asset Group]="","",VLOOKUP(Point[System],irrigation_system,2,FALSE))</f>
        <v/>
      </c>
      <c r="AV516" s="14" t="str">
        <f>IF(Point[Asset Group]="","",VLOOKUP(Point[Status],irrigation_status,2,FALSE))</f>
        <v/>
      </c>
      <c r="AW516" s="11" t="str">
        <f>IF(Point[Date of manufacture]="","",Point[Date of manufacture])</f>
        <v/>
      </c>
      <c r="AX516" s="14" t="str">
        <f>IF(Point[Asset Group]="","",VLOOKUP(Point[Sign Purpose],sign_purpose,2,FALSE))</f>
        <v/>
      </c>
      <c r="AY516" s="14" t="str">
        <f>IF(Point[Asset Group]="","",VLOOKUP(Point[Sign Material],material_master,2,FALSE))</f>
        <v/>
      </c>
      <c r="AZ516" s="14" t="str">
        <f>IF(Point[Asset Group]="","",VLOOKUP(Point[Affixed To],sign_affix,2,FALSE))</f>
        <v/>
      </c>
      <c r="BA516" s="14" t="str">
        <f>IF(Point[Size HxB mm]="","",Point[Size HxB mm])</f>
        <v/>
      </c>
      <c r="BB516" s="14" t="str">
        <f>IF(Point[Height m]="","",Point[Height m])</f>
        <v/>
      </c>
      <c r="BC516" s="14" t="str">
        <f>IF(Point[Asset Group]="","",VLOOKUP(Point[Post Material],material_master,2,FALSE))</f>
        <v/>
      </c>
      <c r="BD516" s="14" t="str">
        <f>IF(Point[Asset Group]="","",VLOOKUP(Point[Post Number],number,2,FALSE))</f>
        <v/>
      </c>
      <c r="BE516" s="14" t="str">
        <f>IF(Point[Asset Group]="","",VLOOKUP(Point[Structure SubType],subdom_master_gdb,2,FALSE))</f>
        <v/>
      </c>
      <c r="BF516" s="14" t="str">
        <f>IF(Point[Area m2]="","",Point[Area m2])</f>
        <v/>
      </c>
      <c r="BG516" s="14" t="str">
        <f>IF(Point[Length m]="","",Point[Length m])</f>
        <v/>
      </c>
      <c r="BH516" s="14" t="str">
        <f>IF(Point[Width m]="","",Point[Width m])</f>
        <v/>
      </c>
      <c r="BI516" s="14" t="str">
        <f>IF(Point[Diameter m]="","",Point[Diameter m])</f>
        <v/>
      </c>
      <c r="BJ516" s="14" t="str">
        <f>IF(Point[Asset Group]="","",VLOOKUP(Point[Number of Pipes],number,2,FALSE))</f>
        <v/>
      </c>
      <c r="BK516" s="14" t="str">
        <f>IF(Point[Asset Group]="","",VLOOKUP(Point[Combined Name],2,FALSE))</f>
        <v/>
      </c>
      <c r="BL516" s="14" t="str">
        <f>IF(Point[Asset Group]="","",VLOOKUP(Point[Size Class],size_class,2,FALSE))</f>
        <v/>
      </c>
      <c r="BM516" s="14" t="str">
        <f>IF(Point[Asset Group]="","",VLOOKUP(Point[Age Class],age_class,2,FALSE))</f>
        <v/>
      </c>
      <c r="BN516" s="14" t="str">
        <f>IF(Point[Girth (cm)]="","",Point[Girth (cm)])</f>
        <v/>
      </c>
      <c r="BO516" s="14" t="str">
        <f>IF(Point[Crown Radius (m)]="","",Point[Crown Radius (m)])</f>
        <v/>
      </c>
      <c r="BP516" s="14" t="str">
        <f>IF(Point[Asset Group]="","",VLOOKUP(Point[Rooting Environment],root_enviro,2,FALSE))</f>
        <v/>
      </c>
      <c r="BQ516" s="14" t="str">
        <f>IF(Point[Asset Group]="","",VLOOKUP(Point[Tree Surround],tree_surround,2,FALSE))</f>
        <v/>
      </c>
      <c r="BR516" s="14" t="str">
        <f>IF(Point[Asset Group]="","",VLOOKUP(Point[Tree Grill],yes_no,2,FALSE))</f>
        <v/>
      </c>
      <c r="BS516" s="14" t="str">
        <f>IF(Point[Asset Group]="","",VLOOKUP(Point[Tree Location],tree_location,2,FALSE))</f>
        <v/>
      </c>
    </row>
    <row r="517" spans="1:71" s="3" customFormat="1" x14ac:dyDescent="0.2">
      <c r="A517" s="3" t="str">
        <f>IF(Point[DWG File Name]="","",Point[DWG File Name])</f>
        <v/>
      </c>
      <c r="B517" s="3" t="str">
        <f>IF(Point[DWG Layer Name]="","",Point[DWG Layer Name])</f>
        <v/>
      </c>
      <c r="C517" s="3" t="str">
        <f>IF(Point[DWG Handle]="","",Point[DWG Handle])</f>
        <v/>
      </c>
      <c r="D517" s="58" t="str">
        <f>IF(Point[X]="","",Point[X])</f>
        <v/>
      </c>
      <c r="E517" s="58" t="str">
        <f>IF(Point[Y]="","",Point[Y])</f>
        <v/>
      </c>
      <c r="F517" s="3" t="str">
        <f>IF(Point[Replacement Asset]="","",Point[Replacement Asset])</f>
        <v/>
      </c>
      <c r="G517" s="3" t="str">
        <f>IF(Point[Asset ID]="","",UPPER(Point[Asset ID]))</f>
        <v/>
      </c>
      <c r="H517" s="3" t="str">
        <f>IF(Point[Asset Group]="","",VLOOKUP(Point[Asset Group],asset_grp_pt,4,FALSE))</f>
        <v/>
      </c>
      <c r="I517" s="3" t="str">
        <f>IF(Point[Asset Group]="","",VLOOKUP(Point[Asset Group],asset_grp_pt,2,FALSE))</f>
        <v/>
      </c>
      <c r="J517" s="3" t="str">
        <f>IF(Point[Asset Group]="","",VLOOKUP(Point[Asset Group],asset_grp_pt,3,FALSE))</f>
        <v/>
      </c>
      <c r="K517" s="3" t="str">
        <f>IF(Point[Asset Group]="","",VLOOKUP(Point[Asset Type],type_master_list,2,FALSE))</f>
        <v/>
      </c>
      <c r="L517" s="3" t="str">
        <f>IF(Point[Asset Name]="","",PROPER(Point[Asset Name]))</f>
        <v/>
      </c>
      <c r="M517" s="11" t="str">
        <f>IF(Point[Install Date]="","",Point[Install Date])</f>
        <v/>
      </c>
      <c r="N517" s="11" t="str">
        <f>IF(Point[Note]="","",PROPER(Point[Note]))</f>
        <v/>
      </c>
      <c r="O517" s="11" t="str">
        <f>IF(Point[Resource Consent Number]="","",UPPER(Point[Resource Consent Number]))</f>
        <v/>
      </c>
      <c r="P517" s="53" t="str">
        <f>IF(Point[Asset Unit Cost]="","",Point[Asset Unit Cost])</f>
        <v/>
      </c>
      <c r="Q517" s="11" t="str">
        <f>IF(Point[Added By]="","",UPPER(Point[Added By]))</f>
        <v/>
      </c>
      <c r="R517" s="11" t="str">
        <f>IF(Point[Added Date]="","",Point[Added Date])</f>
        <v/>
      </c>
      <c r="S517" s="14" t="str">
        <f>IF(Point[Z COORD]="","",Point[Z COORD])</f>
        <v/>
      </c>
      <c r="T517" s="14" t="str">
        <f>IF(Point[Asset Description]="","",PROPER(Point[Asset Description]))</f>
        <v/>
      </c>
      <c r="U517" s="14" t="str">
        <f>IF(Point[[Artist ]]="","",PROPER(Point[[Artist ]]))</f>
        <v/>
      </c>
      <c r="V517" s="14" t="str">
        <f>IF(Point[Material Notes]="","",PROPER(Point[Material Notes]))</f>
        <v/>
      </c>
      <c r="W517" s="14" t="str">
        <f>IF(Point[Dimension Notes]="","",Point[Dimension Notes])</f>
        <v/>
      </c>
      <c r="X517" s="14" t="str">
        <f>IF(Point[List]="","",VLOOKUP(Point[Burner Number],number,2,FALSE))</f>
        <v/>
      </c>
      <c r="Y517" s="14" t="str">
        <f>IF(Point[List]="","",VLOOKUP(Point[Fuel],bbq_fuel,2,FALSE))</f>
        <v/>
      </c>
      <c r="Z517" s="14" t="str">
        <f>IF(Point[List]="","",VLOOKUP(Point[Cabinet Material],bbq_material,2,FALSE))</f>
        <v/>
      </c>
      <c r="AA517" s="14" t="str">
        <f>IF(Point[Asset Group]="","",VLOOKUP(Point[Manufacturer],manufacturer,2,FALSE))</f>
        <v/>
      </c>
      <c r="AB517" s="14" t="str">
        <f>IF(Point[Uinsex WC]="","",Point[Uinsex WC])</f>
        <v/>
      </c>
      <c r="AC517" s="14" t="str">
        <f>IF(Point[Female WC]="","",Point[Female WC])</f>
        <v/>
      </c>
      <c r="AD517" s="14" t="str">
        <f>IF(Point[Male WC]="","",Point[Male WC])</f>
        <v/>
      </c>
      <c r="AE517" s="14" t="str">
        <f>IF(Point[Urinal]="","",Point[Urinal])</f>
        <v/>
      </c>
      <c r="AF517" s="14" t="str">
        <f>IF(Point[Disabled Unisex]="","",Point[Disabled Unisex])</f>
        <v/>
      </c>
      <c r="AG517" s="14" t="str">
        <f>IF(Point[Disabled Female]="","",Point[Disabled Female])</f>
        <v/>
      </c>
      <c r="AH517" s="14" t="str">
        <f>IF(Point[Disabled Male]="","",Point[Disabled Male])</f>
        <v/>
      </c>
      <c r="AI517" s="14" t="str">
        <f>IF(Point[Asset Group]="","",VLOOKUP(Point[Handrail],yes_no,2,FALSE))</f>
        <v/>
      </c>
      <c r="AJ517" s="14" t="str">
        <f>IF(Point[Asset Group]="","",VLOOKUP(Point[Baby Changing],yes_no,2,FALSE))</f>
        <v/>
      </c>
      <c r="AK517" s="14" t="str">
        <f>IF(Point[Asset Group]="","",VLOOKUP(Point[Service Room],yes_no,2,FALSE))</f>
        <v/>
      </c>
      <c r="AL517" s="14" t="str">
        <f>IF(Point[Asset Group]="","",VLOOKUP(Point[Service Tap],service_tap,2,FALSE))</f>
        <v/>
      </c>
      <c r="AM517" s="14" t="str">
        <f>IF(Point[Asset Group]="","",VLOOKUP(Point[Heating Type],wc_heating,2,FALSE))</f>
        <v/>
      </c>
      <c r="AN517" s="14" t="str">
        <f>IF(Point[Asset Group]="","",VLOOKUP(Point[Power Supply],power_supply,2,FALSE))</f>
        <v/>
      </c>
      <c r="AO517" s="14" t="str">
        <f>IF(Point[Asset Group]="","",VLOOKUP(Point[Waste Water],waste_water,2,FALSE))</f>
        <v/>
      </c>
      <c r="AP517" s="14" t="str">
        <f>IF(Point[Asset Group]="","",VLOOKUP(Point[Furniture SubType],subdom_master_gdb,2,FALSE))</f>
        <v/>
      </c>
      <c r="AQ517" s="14" t="str">
        <f>IF(Point[Asset Group]="","",VLOOKUP(Point[Concrete Pad],yes_no,2,FALSE))</f>
        <v/>
      </c>
      <c r="AR517" s="14" t="str">
        <f>IF(Point[Asset Group]="","",VLOOKUP(Point[Material],material_master,2,FALSE))</f>
        <v/>
      </c>
      <c r="AS517" s="14" t="str">
        <f>IF(Point[Asset Group]="","",VLOOKUP(Point[Plumbing],irrigation_plumbing,2,FALSE))</f>
        <v/>
      </c>
      <c r="AT517" s="14" t="str">
        <f>IF(Point[Asset Group]="","",VLOOKUP(Point[Sprinklers],irrigation_sprinklers,2,FALSE))</f>
        <v/>
      </c>
      <c r="AU517" s="14" t="str">
        <f>IF(Point[Asset Group]="","",VLOOKUP(Point[System],irrigation_system,2,FALSE))</f>
        <v/>
      </c>
      <c r="AV517" s="14" t="str">
        <f>IF(Point[Asset Group]="","",VLOOKUP(Point[Status],irrigation_status,2,FALSE))</f>
        <v/>
      </c>
      <c r="AW517" s="11" t="str">
        <f>IF(Point[Date of manufacture]="","",Point[Date of manufacture])</f>
        <v/>
      </c>
      <c r="AX517" s="14" t="str">
        <f>IF(Point[Asset Group]="","",VLOOKUP(Point[Sign Purpose],sign_purpose,2,FALSE))</f>
        <v/>
      </c>
      <c r="AY517" s="14" t="str">
        <f>IF(Point[Asset Group]="","",VLOOKUP(Point[Sign Material],material_master,2,FALSE))</f>
        <v/>
      </c>
      <c r="AZ517" s="14" t="str">
        <f>IF(Point[Asset Group]="","",VLOOKUP(Point[Affixed To],sign_affix,2,FALSE))</f>
        <v/>
      </c>
      <c r="BA517" s="14" t="str">
        <f>IF(Point[Size HxB mm]="","",Point[Size HxB mm])</f>
        <v/>
      </c>
      <c r="BB517" s="14" t="str">
        <f>IF(Point[Height m]="","",Point[Height m])</f>
        <v/>
      </c>
      <c r="BC517" s="14" t="str">
        <f>IF(Point[Asset Group]="","",VLOOKUP(Point[Post Material],material_master,2,FALSE))</f>
        <v/>
      </c>
      <c r="BD517" s="14" t="str">
        <f>IF(Point[Asset Group]="","",VLOOKUP(Point[Post Number],number,2,FALSE))</f>
        <v/>
      </c>
      <c r="BE517" s="14" t="str">
        <f>IF(Point[Asset Group]="","",VLOOKUP(Point[Structure SubType],subdom_master_gdb,2,FALSE))</f>
        <v/>
      </c>
      <c r="BF517" s="14" t="str">
        <f>IF(Point[Area m2]="","",Point[Area m2])</f>
        <v/>
      </c>
      <c r="BG517" s="14" t="str">
        <f>IF(Point[Length m]="","",Point[Length m])</f>
        <v/>
      </c>
      <c r="BH517" s="14" t="str">
        <f>IF(Point[Width m]="","",Point[Width m])</f>
        <v/>
      </c>
      <c r="BI517" s="14" t="str">
        <f>IF(Point[Diameter m]="","",Point[Diameter m])</f>
        <v/>
      </c>
      <c r="BJ517" s="14" t="str">
        <f>IF(Point[Asset Group]="","",VLOOKUP(Point[Number of Pipes],number,2,FALSE))</f>
        <v/>
      </c>
      <c r="BK517" s="14" t="str">
        <f>IF(Point[Asset Group]="","",VLOOKUP(Point[Combined Name],2,FALSE))</f>
        <v/>
      </c>
      <c r="BL517" s="14" t="str">
        <f>IF(Point[Asset Group]="","",VLOOKUP(Point[Size Class],size_class,2,FALSE))</f>
        <v/>
      </c>
      <c r="BM517" s="14" t="str">
        <f>IF(Point[Asset Group]="","",VLOOKUP(Point[Age Class],age_class,2,FALSE))</f>
        <v/>
      </c>
      <c r="BN517" s="14" t="str">
        <f>IF(Point[Girth (cm)]="","",Point[Girth (cm)])</f>
        <v/>
      </c>
      <c r="BO517" s="14" t="str">
        <f>IF(Point[Crown Radius (m)]="","",Point[Crown Radius (m)])</f>
        <v/>
      </c>
      <c r="BP517" s="14" t="str">
        <f>IF(Point[Asset Group]="","",VLOOKUP(Point[Rooting Environment],root_enviro,2,FALSE))</f>
        <v/>
      </c>
      <c r="BQ517" s="14" t="str">
        <f>IF(Point[Asset Group]="","",VLOOKUP(Point[Tree Surround],tree_surround,2,FALSE))</f>
        <v/>
      </c>
      <c r="BR517" s="14" t="str">
        <f>IF(Point[Asset Group]="","",VLOOKUP(Point[Tree Grill],yes_no,2,FALSE))</f>
        <v/>
      </c>
      <c r="BS517" s="14" t="str">
        <f>IF(Point[Asset Group]="","",VLOOKUP(Point[Tree Location],tree_location,2,FALSE))</f>
        <v/>
      </c>
    </row>
    <row r="518" spans="1:71" s="3" customFormat="1" x14ac:dyDescent="0.2">
      <c r="A518" s="3" t="str">
        <f>IF(Point[DWG File Name]="","",Point[DWG File Name])</f>
        <v/>
      </c>
      <c r="B518" s="3" t="str">
        <f>IF(Point[DWG Layer Name]="","",Point[DWG Layer Name])</f>
        <v/>
      </c>
      <c r="C518" s="3" t="str">
        <f>IF(Point[DWG Handle]="","",Point[DWG Handle])</f>
        <v/>
      </c>
      <c r="D518" s="58" t="str">
        <f>IF(Point[X]="","",Point[X])</f>
        <v/>
      </c>
      <c r="E518" s="58" t="str">
        <f>IF(Point[Y]="","",Point[Y])</f>
        <v/>
      </c>
      <c r="F518" s="3" t="str">
        <f>IF(Point[Replacement Asset]="","",Point[Replacement Asset])</f>
        <v/>
      </c>
      <c r="G518" s="3" t="str">
        <f>IF(Point[Asset ID]="","",UPPER(Point[Asset ID]))</f>
        <v/>
      </c>
      <c r="H518" s="3" t="str">
        <f>IF(Point[Asset Group]="","",VLOOKUP(Point[Asset Group],asset_grp_pt,4,FALSE))</f>
        <v/>
      </c>
      <c r="I518" s="3" t="str">
        <f>IF(Point[Asset Group]="","",VLOOKUP(Point[Asset Group],asset_grp_pt,2,FALSE))</f>
        <v/>
      </c>
      <c r="J518" s="3" t="str">
        <f>IF(Point[Asset Group]="","",VLOOKUP(Point[Asset Group],asset_grp_pt,3,FALSE))</f>
        <v/>
      </c>
      <c r="K518" s="3" t="str">
        <f>IF(Point[Asset Group]="","",VLOOKUP(Point[Asset Type],type_master_list,2,FALSE))</f>
        <v/>
      </c>
      <c r="L518" s="3" t="str">
        <f>IF(Point[Asset Name]="","",PROPER(Point[Asset Name]))</f>
        <v/>
      </c>
      <c r="M518" s="11" t="str">
        <f>IF(Point[Install Date]="","",Point[Install Date])</f>
        <v/>
      </c>
      <c r="N518" s="11" t="str">
        <f>IF(Point[Note]="","",PROPER(Point[Note]))</f>
        <v/>
      </c>
      <c r="O518" s="11" t="str">
        <f>IF(Point[Resource Consent Number]="","",UPPER(Point[Resource Consent Number]))</f>
        <v/>
      </c>
      <c r="P518" s="53" t="str">
        <f>IF(Point[Asset Unit Cost]="","",Point[Asset Unit Cost])</f>
        <v/>
      </c>
      <c r="Q518" s="11" t="str">
        <f>IF(Point[Added By]="","",UPPER(Point[Added By]))</f>
        <v/>
      </c>
      <c r="R518" s="11" t="str">
        <f>IF(Point[Added Date]="","",Point[Added Date])</f>
        <v/>
      </c>
      <c r="S518" s="14" t="str">
        <f>IF(Point[Z COORD]="","",Point[Z COORD])</f>
        <v/>
      </c>
      <c r="T518" s="14" t="str">
        <f>IF(Point[Asset Description]="","",PROPER(Point[Asset Description]))</f>
        <v/>
      </c>
      <c r="U518" s="14" t="str">
        <f>IF(Point[[Artist ]]="","",PROPER(Point[[Artist ]]))</f>
        <v/>
      </c>
      <c r="V518" s="14" t="str">
        <f>IF(Point[Material Notes]="","",PROPER(Point[Material Notes]))</f>
        <v/>
      </c>
      <c r="W518" s="14" t="str">
        <f>IF(Point[Dimension Notes]="","",Point[Dimension Notes])</f>
        <v/>
      </c>
      <c r="X518" s="14" t="str">
        <f>IF(Point[List]="","",VLOOKUP(Point[Burner Number],number,2,FALSE))</f>
        <v/>
      </c>
      <c r="Y518" s="14" t="str">
        <f>IF(Point[List]="","",VLOOKUP(Point[Fuel],bbq_fuel,2,FALSE))</f>
        <v/>
      </c>
      <c r="Z518" s="14" t="str">
        <f>IF(Point[List]="","",VLOOKUP(Point[Cabinet Material],bbq_material,2,FALSE))</f>
        <v/>
      </c>
      <c r="AA518" s="14" t="str">
        <f>IF(Point[Asset Group]="","",VLOOKUP(Point[Manufacturer],manufacturer,2,FALSE))</f>
        <v/>
      </c>
      <c r="AB518" s="14" t="str">
        <f>IF(Point[Uinsex WC]="","",Point[Uinsex WC])</f>
        <v/>
      </c>
      <c r="AC518" s="14" t="str">
        <f>IF(Point[Female WC]="","",Point[Female WC])</f>
        <v/>
      </c>
      <c r="AD518" s="14" t="str">
        <f>IF(Point[Male WC]="","",Point[Male WC])</f>
        <v/>
      </c>
      <c r="AE518" s="14" t="str">
        <f>IF(Point[Urinal]="","",Point[Urinal])</f>
        <v/>
      </c>
      <c r="AF518" s="14" t="str">
        <f>IF(Point[Disabled Unisex]="","",Point[Disabled Unisex])</f>
        <v/>
      </c>
      <c r="AG518" s="14" t="str">
        <f>IF(Point[Disabled Female]="","",Point[Disabled Female])</f>
        <v/>
      </c>
      <c r="AH518" s="14" t="str">
        <f>IF(Point[Disabled Male]="","",Point[Disabled Male])</f>
        <v/>
      </c>
      <c r="AI518" s="14" t="str">
        <f>IF(Point[Asset Group]="","",VLOOKUP(Point[Handrail],yes_no,2,FALSE))</f>
        <v/>
      </c>
      <c r="AJ518" s="14" t="str">
        <f>IF(Point[Asset Group]="","",VLOOKUP(Point[Baby Changing],yes_no,2,FALSE))</f>
        <v/>
      </c>
      <c r="AK518" s="14" t="str">
        <f>IF(Point[Asset Group]="","",VLOOKUP(Point[Service Room],yes_no,2,FALSE))</f>
        <v/>
      </c>
      <c r="AL518" s="14" t="str">
        <f>IF(Point[Asset Group]="","",VLOOKUP(Point[Service Tap],service_tap,2,FALSE))</f>
        <v/>
      </c>
      <c r="AM518" s="14" t="str">
        <f>IF(Point[Asset Group]="","",VLOOKUP(Point[Heating Type],wc_heating,2,FALSE))</f>
        <v/>
      </c>
      <c r="AN518" s="14" t="str">
        <f>IF(Point[Asset Group]="","",VLOOKUP(Point[Power Supply],power_supply,2,FALSE))</f>
        <v/>
      </c>
      <c r="AO518" s="14" t="str">
        <f>IF(Point[Asset Group]="","",VLOOKUP(Point[Waste Water],waste_water,2,FALSE))</f>
        <v/>
      </c>
      <c r="AP518" s="14" t="str">
        <f>IF(Point[Asset Group]="","",VLOOKUP(Point[Furniture SubType],subdom_master_gdb,2,FALSE))</f>
        <v/>
      </c>
      <c r="AQ518" s="14" t="str">
        <f>IF(Point[Asset Group]="","",VLOOKUP(Point[Concrete Pad],yes_no,2,FALSE))</f>
        <v/>
      </c>
      <c r="AR518" s="14" t="str">
        <f>IF(Point[Asset Group]="","",VLOOKUP(Point[Material],material_master,2,FALSE))</f>
        <v/>
      </c>
      <c r="AS518" s="14" t="str">
        <f>IF(Point[Asset Group]="","",VLOOKUP(Point[Plumbing],irrigation_plumbing,2,FALSE))</f>
        <v/>
      </c>
      <c r="AT518" s="14" t="str">
        <f>IF(Point[Asset Group]="","",VLOOKUP(Point[Sprinklers],irrigation_sprinklers,2,FALSE))</f>
        <v/>
      </c>
      <c r="AU518" s="14" t="str">
        <f>IF(Point[Asset Group]="","",VLOOKUP(Point[System],irrigation_system,2,FALSE))</f>
        <v/>
      </c>
      <c r="AV518" s="14" t="str">
        <f>IF(Point[Asset Group]="","",VLOOKUP(Point[Status],irrigation_status,2,FALSE))</f>
        <v/>
      </c>
      <c r="AW518" s="11" t="str">
        <f>IF(Point[Date of manufacture]="","",Point[Date of manufacture])</f>
        <v/>
      </c>
      <c r="AX518" s="14" t="str">
        <f>IF(Point[Asset Group]="","",VLOOKUP(Point[Sign Purpose],sign_purpose,2,FALSE))</f>
        <v/>
      </c>
      <c r="AY518" s="14" t="str">
        <f>IF(Point[Asset Group]="","",VLOOKUP(Point[Sign Material],material_master,2,FALSE))</f>
        <v/>
      </c>
      <c r="AZ518" s="14" t="str">
        <f>IF(Point[Asset Group]="","",VLOOKUP(Point[Affixed To],sign_affix,2,FALSE))</f>
        <v/>
      </c>
      <c r="BA518" s="14" t="str">
        <f>IF(Point[Size HxB mm]="","",Point[Size HxB mm])</f>
        <v/>
      </c>
      <c r="BB518" s="14" t="str">
        <f>IF(Point[Height m]="","",Point[Height m])</f>
        <v/>
      </c>
      <c r="BC518" s="14" t="str">
        <f>IF(Point[Asset Group]="","",VLOOKUP(Point[Post Material],material_master,2,FALSE))</f>
        <v/>
      </c>
      <c r="BD518" s="14" t="str">
        <f>IF(Point[Asset Group]="","",VLOOKUP(Point[Post Number],number,2,FALSE))</f>
        <v/>
      </c>
      <c r="BE518" s="14" t="str">
        <f>IF(Point[Asset Group]="","",VLOOKUP(Point[Structure SubType],subdom_master_gdb,2,FALSE))</f>
        <v/>
      </c>
      <c r="BF518" s="14" t="str">
        <f>IF(Point[Area m2]="","",Point[Area m2])</f>
        <v/>
      </c>
      <c r="BG518" s="14" t="str">
        <f>IF(Point[Length m]="","",Point[Length m])</f>
        <v/>
      </c>
      <c r="BH518" s="14" t="str">
        <f>IF(Point[Width m]="","",Point[Width m])</f>
        <v/>
      </c>
      <c r="BI518" s="14" t="str">
        <f>IF(Point[Diameter m]="","",Point[Diameter m])</f>
        <v/>
      </c>
      <c r="BJ518" s="14" t="str">
        <f>IF(Point[Asset Group]="","",VLOOKUP(Point[Number of Pipes],number,2,FALSE))</f>
        <v/>
      </c>
      <c r="BK518" s="14" t="str">
        <f>IF(Point[Asset Group]="","",VLOOKUP(Point[Combined Name],2,FALSE))</f>
        <v/>
      </c>
      <c r="BL518" s="14" t="str">
        <f>IF(Point[Asset Group]="","",VLOOKUP(Point[Size Class],size_class,2,FALSE))</f>
        <v/>
      </c>
      <c r="BM518" s="14" t="str">
        <f>IF(Point[Asset Group]="","",VLOOKUP(Point[Age Class],age_class,2,FALSE))</f>
        <v/>
      </c>
      <c r="BN518" s="14" t="str">
        <f>IF(Point[Girth (cm)]="","",Point[Girth (cm)])</f>
        <v/>
      </c>
      <c r="BO518" s="14" t="str">
        <f>IF(Point[Crown Radius (m)]="","",Point[Crown Radius (m)])</f>
        <v/>
      </c>
      <c r="BP518" s="14" t="str">
        <f>IF(Point[Asset Group]="","",VLOOKUP(Point[Rooting Environment],root_enviro,2,FALSE))</f>
        <v/>
      </c>
      <c r="BQ518" s="14" t="str">
        <f>IF(Point[Asset Group]="","",VLOOKUP(Point[Tree Surround],tree_surround,2,FALSE))</f>
        <v/>
      </c>
      <c r="BR518" s="14" t="str">
        <f>IF(Point[Asset Group]="","",VLOOKUP(Point[Tree Grill],yes_no,2,FALSE))</f>
        <v/>
      </c>
      <c r="BS518" s="14" t="str">
        <f>IF(Point[Asset Group]="","",VLOOKUP(Point[Tree Location],tree_location,2,FALSE))</f>
        <v/>
      </c>
    </row>
    <row r="519" spans="1:71" s="3" customFormat="1" x14ac:dyDescent="0.2">
      <c r="A519" s="3" t="str">
        <f>IF(Point[DWG File Name]="","",Point[DWG File Name])</f>
        <v/>
      </c>
      <c r="B519" s="3" t="str">
        <f>IF(Point[DWG Layer Name]="","",Point[DWG Layer Name])</f>
        <v/>
      </c>
      <c r="C519" s="3" t="str">
        <f>IF(Point[DWG Handle]="","",Point[DWG Handle])</f>
        <v/>
      </c>
      <c r="D519" s="58" t="str">
        <f>IF(Point[X]="","",Point[X])</f>
        <v/>
      </c>
      <c r="E519" s="58" t="str">
        <f>IF(Point[Y]="","",Point[Y])</f>
        <v/>
      </c>
      <c r="F519" s="3" t="str">
        <f>IF(Point[Replacement Asset]="","",Point[Replacement Asset])</f>
        <v/>
      </c>
      <c r="G519" s="3" t="str">
        <f>IF(Point[Asset ID]="","",UPPER(Point[Asset ID]))</f>
        <v/>
      </c>
      <c r="H519" s="3" t="str">
        <f>IF(Point[Asset Group]="","",VLOOKUP(Point[Asset Group],asset_grp_pt,4,FALSE))</f>
        <v/>
      </c>
      <c r="I519" s="3" t="str">
        <f>IF(Point[Asset Group]="","",VLOOKUP(Point[Asset Group],asset_grp_pt,2,FALSE))</f>
        <v/>
      </c>
      <c r="J519" s="3" t="str">
        <f>IF(Point[Asset Group]="","",VLOOKUP(Point[Asset Group],asset_grp_pt,3,FALSE))</f>
        <v/>
      </c>
      <c r="K519" s="3" t="str">
        <f>IF(Point[Asset Group]="","",VLOOKUP(Point[Asset Type],type_master_list,2,FALSE))</f>
        <v/>
      </c>
      <c r="L519" s="3" t="str">
        <f>IF(Point[Asset Name]="","",PROPER(Point[Asset Name]))</f>
        <v/>
      </c>
      <c r="M519" s="11" t="str">
        <f>IF(Point[Install Date]="","",Point[Install Date])</f>
        <v/>
      </c>
      <c r="N519" s="11" t="str">
        <f>IF(Point[Note]="","",PROPER(Point[Note]))</f>
        <v/>
      </c>
      <c r="O519" s="11" t="str">
        <f>IF(Point[Resource Consent Number]="","",UPPER(Point[Resource Consent Number]))</f>
        <v/>
      </c>
      <c r="P519" s="53" t="str">
        <f>IF(Point[Asset Unit Cost]="","",Point[Asset Unit Cost])</f>
        <v/>
      </c>
      <c r="Q519" s="11" t="str">
        <f>IF(Point[Added By]="","",UPPER(Point[Added By]))</f>
        <v/>
      </c>
      <c r="R519" s="11" t="str">
        <f>IF(Point[Added Date]="","",Point[Added Date])</f>
        <v/>
      </c>
      <c r="S519" s="14" t="str">
        <f>IF(Point[Z COORD]="","",Point[Z COORD])</f>
        <v/>
      </c>
      <c r="T519" s="14" t="str">
        <f>IF(Point[Asset Description]="","",PROPER(Point[Asset Description]))</f>
        <v/>
      </c>
      <c r="U519" s="14" t="str">
        <f>IF(Point[[Artist ]]="","",PROPER(Point[[Artist ]]))</f>
        <v/>
      </c>
      <c r="V519" s="14" t="str">
        <f>IF(Point[Material Notes]="","",PROPER(Point[Material Notes]))</f>
        <v/>
      </c>
      <c r="W519" s="14" t="str">
        <f>IF(Point[Dimension Notes]="","",Point[Dimension Notes])</f>
        <v/>
      </c>
      <c r="X519" s="14" t="str">
        <f>IF(Point[List]="","",VLOOKUP(Point[Burner Number],number,2,FALSE))</f>
        <v/>
      </c>
      <c r="Y519" s="14" t="str">
        <f>IF(Point[List]="","",VLOOKUP(Point[Fuel],bbq_fuel,2,FALSE))</f>
        <v/>
      </c>
      <c r="Z519" s="14" t="str">
        <f>IF(Point[List]="","",VLOOKUP(Point[Cabinet Material],bbq_material,2,FALSE))</f>
        <v/>
      </c>
      <c r="AA519" s="14" t="str">
        <f>IF(Point[Asset Group]="","",VLOOKUP(Point[Manufacturer],manufacturer,2,FALSE))</f>
        <v/>
      </c>
      <c r="AB519" s="14" t="str">
        <f>IF(Point[Uinsex WC]="","",Point[Uinsex WC])</f>
        <v/>
      </c>
      <c r="AC519" s="14" t="str">
        <f>IF(Point[Female WC]="","",Point[Female WC])</f>
        <v/>
      </c>
      <c r="AD519" s="14" t="str">
        <f>IF(Point[Male WC]="","",Point[Male WC])</f>
        <v/>
      </c>
      <c r="AE519" s="14" t="str">
        <f>IF(Point[Urinal]="","",Point[Urinal])</f>
        <v/>
      </c>
      <c r="AF519" s="14" t="str">
        <f>IF(Point[Disabled Unisex]="","",Point[Disabled Unisex])</f>
        <v/>
      </c>
      <c r="AG519" s="14" t="str">
        <f>IF(Point[Disabled Female]="","",Point[Disabled Female])</f>
        <v/>
      </c>
      <c r="AH519" s="14" t="str">
        <f>IF(Point[Disabled Male]="","",Point[Disabled Male])</f>
        <v/>
      </c>
      <c r="AI519" s="14" t="str">
        <f>IF(Point[Asset Group]="","",VLOOKUP(Point[Handrail],yes_no,2,FALSE))</f>
        <v/>
      </c>
      <c r="AJ519" s="14" t="str">
        <f>IF(Point[Asset Group]="","",VLOOKUP(Point[Baby Changing],yes_no,2,FALSE))</f>
        <v/>
      </c>
      <c r="AK519" s="14" t="str">
        <f>IF(Point[Asset Group]="","",VLOOKUP(Point[Service Room],yes_no,2,FALSE))</f>
        <v/>
      </c>
      <c r="AL519" s="14" t="str">
        <f>IF(Point[Asset Group]="","",VLOOKUP(Point[Service Tap],service_tap,2,FALSE))</f>
        <v/>
      </c>
      <c r="AM519" s="14" t="str">
        <f>IF(Point[Asset Group]="","",VLOOKUP(Point[Heating Type],wc_heating,2,FALSE))</f>
        <v/>
      </c>
      <c r="AN519" s="14" t="str">
        <f>IF(Point[Asset Group]="","",VLOOKUP(Point[Power Supply],power_supply,2,FALSE))</f>
        <v/>
      </c>
      <c r="AO519" s="14" t="str">
        <f>IF(Point[Asset Group]="","",VLOOKUP(Point[Waste Water],waste_water,2,FALSE))</f>
        <v/>
      </c>
      <c r="AP519" s="14" t="str">
        <f>IF(Point[Asset Group]="","",VLOOKUP(Point[Furniture SubType],subdom_master_gdb,2,FALSE))</f>
        <v/>
      </c>
      <c r="AQ519" s="14" t="str">
        <f>IF(Point[Asset Group]="","",VLOOKUP(Point[Concrete Pad],yes_no,2,FALSE))</f>
        <v/>
      </c>
      <c r="AR519" s="14" t="str">
        <f>IF(Point[Asset Group]="","",VLOOKUP(Point[Material],material_master,2,FALSE))</f>
        <v/>
      </c>
      <c r="AS519" s="14" t="str">
        <f>IF(Point[Asset Group]="","",VLOOKUP(Point[Plumbing],irrigation_plumbing,2,FALSE))</f>
        <v/>
      </c>
      <c r="AT519" s="14" t="str">
        <f>IF(Point[Asset Group]="","",VLOOKUP(Point[Sprinklers],irrigation_sprinklers,2,FALSE))</f>
        <v/>
      </c>
      <c r="AU519" s="14" t="str">
        <f>IF(Point[Asset Group]="","",VLOOKUP(Point[System],irrigation_system,2,FALSE))</f>
        <v/>
      </c>
      <c r="AV519" s="14" t="str">
        <f>IF(Point[Asset Group]="","",VLOOKUP(Point[Status],irrigation_status,2,FALSE))</f>
        <v/>
      </c>
      <c r="AW519" s="11" t="str">
        <f>IF(Point[Date of manufacture]="","",Point[Date of manufacture])</f>
        <v/>
      </c>
      <c r="AX519" s="14" t="str">
        <f>IF(Point[Asset Group]="","",VLOOKUP(Point[Sign Purpose],sign_purpose,2,FALSE))</f>
        <v/>
      </c>
      <c r="AY519" s="14" t="str">
        <f>IF(Point[Asset Group]="","",VLOOKUP(Point[Sign Material],material_master,2,FALSE))</f>
        <v/>
      </c>
      <c r="AZ519" s="14" t="str">
        <f>IF(Point[Asset Group]="","",VLOOKUP(Point[Affixed To],sign_affix,2,FALSE))</f>
        <v/>
      </c>
      <c r="BA519" s="14" t="str">
        <f>IF(Point[Size HxB mm]="","",Point[Size HxB mm])</f>
        <v/>
      </c>
      <c r="BB519" s="14" t="str">
        <f>IF(Point[Height m]="","",Point[Height m])</f>
        <v/>
      </c>
      <c r="BC519" s="14" t="str">
        <f>IF(Point[Asset Group]="","",VLOOKUP(Point[Post Material],material_master,2,FALSE))</f>
        <v/>
      </c>
      <c r="BD519" s="14" t="str">
        <f>IF(Point[Asset Group]="","",VLOOKUP(Point[Post Number],number,2,FALSE))</f>
        <v/>
      </c>
      <c r="BE519" s="14" t="str">
        <f>IF(Point[Asset Group]="","",VLOOKUP(Point[Structure SubType],subdom_master_gdb,2,FALSE))</f>
        <v/>
      </c>
      <c r="BF519" s="14" t="str">
        <f>IF(Point[Area m2]="","",Point[Area m2])</f>
        <v/>
      </c>
      <c r="BG519" s="14" t="str">
        <f>IF(Point[Length m]="","",Point[Length m])</f>
        <v/>
      </c>
      <c r="BH519" s="14" t="str">
        <f>IF(Point[Width m]="","",Point[Width m])</f>
        <v/>
      </c>
      <c r="BI519" s="14" t="str">
        <f>IF(Point[Diameter m]="","",Point[Diameter m])</f>
        <v/>
      </c>
      <c r="BJ519" s="14" t="str">
        <f>IF(Point[Asset Group]="","",VLOOKUP(Point[Number of Pipes],number,2,FALSE))</f>
        <v/>
      </c>
      <c r="BK519" s="14" t="str">
        <f>IF(Point[Asset Group]="","",VLOOKUP(Point[Combined Name],2,FALSE))</f>
        <v/>
      </c>
      <c r="BL519" s="14" t="str">
        <f>IF(Point[Asset Group]="","",VLOOKUP(Point[Size Class],size_class,2,FALSE))</f>
        <v/>
      </c>
      <c r="BM519" s="14" t="str">
        <f>IF(Point[Asset Group]="","",VLOOKUP(Point[Age Class],age_class,2,FALSE))</f>
        <v/>
      </c>
      <c r="BN519" s="14" t="str">
        <f>IF(Point[Girth (cm)]="","",Point[Girth (cm)])</f>
        <v/>
      </c>
      <c r="BO519" s="14" t="str">
        <f>IF(Point[Crown Radius (m)]="","",Point[Crown Radius (m)])</f>
        <v/>
      </c>
      <c r="BP519" s="14" t="str">
        <f>IF(Point[Asset Group]="","",VLOOKUP(Point[Rooting Environment],root_enviro,2,FALSE))</f>
        <v/>
      </c>
      <c r="BQ519" s="14" t="str">
        <f>IF(Point[Asset Group]="","",VLOOKUP(Point[Tree Surround],tree_surround,2,FALSE))</f>
        <v/>
      </c>
      <c r="BR519" s="14" t="str">
        <f>IF(Point[Asset Group]="","",VLOOKUP(Point[Tree Grill],yes_no,2,FALSE))</f>
        <v/>
      </c>
      <c r="BS519" s="14" t="str">
        <f>IF(Point[Asset Group]="","",VLOOKUP(Point[Tree Location],tree_location,2,FALSE))</f>
        <v/>
      </c>
    </row>
    <row r="520" spans="1:71" s="3" customFormat="1" x14ac:dyDescent="0.2">
      <c r="A520" s="3" t="str">
        <f>IF(Point[DWG File Name]="","",Point[DWG File Name])</f>
        <v/>
      </c>
      <c r="B520" s="3" t="str">
        <f>IF(Point[DWG Layer Name]="","",Point[DWG Layer Name])</f>
        <v/>
      </c>
      <c r="C520" s="3" t="str">
        <f>IF(Point[DWG Handle]="","",Point[DWG Handle])</f>
        <v/>
      </c>
      <c r="D520" s="58" t="str">
        <f>IF(Point[X]="","",Point[X])</f>
        <v/>
      </c>
      <c r="E520" s="58" t="str">
        <f>IF(Point[Y]="","",Point[Y])</f>
        <v/>
      </c>
      <c r="F520" s="3" t="str">
        <f>IF(Point[Replacement Asset]="","",Point[Replacement Asset])</f>
        <v/>
      </c>
      <c r="G520" s="3" t="str">
        <f>IF(Point[Asset ID]="","",UPPER(Point[Asset ID]))</f>
        <v/>
      </c>
      <c r="H520" s="3" t="str">
        <f>IF(Point[Asset Group]="","",VLOOKUP(Point[Asset Group],asset_grp_pt,4,FALSE))</f>
        <v/>
      </c>
      <c r="I520" s="3" t="str">
        <f>IF(Point[Asset Group]="","",VLOOKUP(Point[Asset Group],asset_grp_pt,2,FALSE))</f>
        <v/>
      </c>
      <c r="J520" s="3" t="str">
        <f>IF(Point[Asset Group]="","",VLOOKUP(Point[Asset Group],asset_grp_pt,3,FALSE))</f>
        <v/>
      </c>
      <c r="K520" s="3" t="str">
        <f>IF(Point[Asset Group]="","",VLOOKUP(Point[Asset Type],type_master_list,2,FALSE))</f>
        <v/>
      </c>
      <c r="L520" s="3" t="str">
        <f>IF(Point[Asset Name]="","",PROPER(Point[Asset Name]))</f>
        <v/>
      </c>
      <c r="M520" s="11" t="str">
        <f>IF(Point[Install Date]="","",Point[Install Date])</f>
        <v/>
      </c>
      <c r="N520" s="11" t="str">
        <f>IF(Point[Note]="","",PROPER(Point[Note]))</f>
        <v/>
      </c>
      <c r="O520" s="11" t="str">
        <f>IF(Point[Resource Consent Number]="","",UPPER(Point[Resource Consent Number]))</f>
        <v/>
      </c>
      <c r="P520" s="53" t="str">
        <f>IF(Point[Asset Unit Cost]="","",Point[Asset Unit Cost])</f>
        <v/>
      </c>
      <c r="Q520" s="11" t="str">
        <f>IF(Point[Added By]="","",UPPER(Point[Added By]))</f>
        <v/>
      </c>
      <c r="R520" s="11" t="str">
        <f>IF(Point[Added Date]="","",Point[Added Date])</f>
        <v/>
      </c>
      <c r="S520" s="14" t="str">
        <f>IF(Point[Z COORD]="","",Point[Z COORD])</f>
        <v/>
      </c>
      <c r="T520" s="14" t="str">
        <f>IF(Point[Asset Description]="","",PROPER(Point[Asset Description]))</f>
        <v/>
      </c>
      <c r="U520" s="14" t="str">
        <f>IF(Point[[Artist ]]="","",PROPER(Point[[Artist ]]))</f>
        <v/>
      </c>
      <c r="V520" s="14" t="str">
        <f>IF(Point[Material Notes]="","",PROPER(Point[Material Notes]))</f>
        <v/>
      </c>
      <c r="W520" s="14" t="str">
        <f>IF(Point[Dimension Notes]="","",Point[Dimension Notes])</f>
        <v/>
      </c>
      <c r="X520" s="14" t="str">
        <f>IF(Point[List]="","",VLOOKUP(Point[Burner Number],number,2,FALSE))</f>
        <v/>
      </c>
      <c r="Y520" s="14" t="str">
        <f>IF(Point[List]="","",VLOOKUP(Point[Fuel],bbq_fuel,2,FALSE))</f>
        <v/>
      </c>
      <c r="Z520" s="14" t="str">
        <f>IF(Point[List]="","",VLOOKUP(Point[Cabinet Material],bbq_material,2,FALSE))</f>
        <v/>
      </c>
      <c r="AA520" s="14" t="str">
        <f>IF(Point[Asset Group]="","",VLOOKUP(Point[Manufacturer],manufacturer,2,FALSE))</f>
        <v/>
      </c>
      <c r="AB520" s="14" t="str">
        <f>IF(Point[Uinsex WC]="","",Point[Uinsex WC])</f>
        <v/>
      </c>
      <c r="AC520" s="14" t="str">
        <f>IF(Point[Female WC]="","",Point[Female WC])</f>
        <v/>
      </c>
      <c r="AD520" s="14" t="str">
        <f>IF(Point[Male WC]="","",Point[Male WC])</f>
        <v/>
      </c>
      <c r="AE520" s="14" t="str">
        <f>IF(Point[Urinal]="","",Point[Urinal])</f>
        <v/>
      </c>
      <c r="AF520" s="14" t="str">
        <f>IF(Point[Disabled Unisex]="","",Point[Disabled Unisex])</f>
        <v/>
      </c>
      <c r="AG520" s="14" t="str">
        <f>IF(Point[Disabled Female]="","",Point[Disabled Female])</f>
        <v/>
      </c>
      <c r="AH520" s="14" t="str">
        <f>IF(Point[Disabled Male]="","",Point[Disabled Male])</f>
        <v/>
      </c>
      <c r="AI520" s="14" t="str">
        <f>IF(Point[Asset Group]="","",VLOOKUP(Point[Handrail],yes_no,2,FALSE))</f>
        <v/>
      </c>
      <c r="AJ520" s="14" t="str">
        <f>IF(Point[Asset Group]="","",VLOOKUP(Point[Baby Changing],yes_no,2,FALSE))</f>
        <v/>
      </c>
      <c r="AK520" s="14" t="str">
        <f>IF(Point[Asset Group]="","",VLOOKUP(Point[Service Room],yes_no,2,FALSE))</f>
        <v/>
      </c>
      <c r="AL520" s="14" t="str">
        <f>IF(Point[Asset Group]="","",VLOOKUP(Point[Service Tap],service_tap,2,FALSE))</f>
        <v/>
      </c>
      <c r="AM520" s="14" t="str">
        <f>IF(Point[Asset Group]="","",VLOOKUP(Point[Heating Type],wc_heating,2,FALSE))</f>
        <v/>
      </c>
      <c r="AN520" s="14" t="str">
        <f>IF(Point[Asset Group]="","",VLOOKUP(Point[Power Supply],power_supply,2,FALSE))</f>
        <v/>
      </c>
      <c r="AO520" s="14" t="str">
        <f>IF(Point[Asset Group]="","",VLOOKUP(Point[Waste Water],waste_water,2,FALSE))</f>
        <v/>
      </c>
      <c r="AP520" s="14" t="str">
        <f>IF(Point[Asset Group]="","",VLOOKUP(Point[Furniture SubType],subdom_master_gdb,2,FALSE))</f>
        <v/>
      </c>
      <c r="AQ520" s="14" t="str">
        <f>IF(Point[Asset Group]="","",VLOOKUP(Point[Concrete Pad],yes_no,2,FALSE))</f>
        <v/>
      </c>
      <c r="AR520" s="14" t="str">
        <f>IF(Point[Asset Group]="","",VLOOKUP(Point[Material],material_master,2,FALSE))</f>
        <v/>
      </c>
      <c r="AS520" s="14" t="str">
        <f>IF(Point[Asset Group]="","",VLOOKUP(Point[Plumbing],irrigation_plumbing,2,FALSE))</f>
        <v/>
      </c>
      <c r="AT520" s="14" t="str">
        <f>IF(Point[Asset Group]="","",VLOOKUP(Point[Sprinklers],irrigation_sprinklers,2,FALSE))</f>
        <v/>
      </c>
      <c r="AU520" s="14" t="str">
        <f>IF(Point[Asset Group]="","",VLOOKUP(Point[System],irrigation_system,2,FALSE))</f>
        <v/>
      </c>
      <c r="AV520" s="14" t="str">
        <f>IF(Point[Asset Group]="","",VLOOKUP(Point[Status],irrigation_status,2,FALSE))</f>
        <v/>
      </c>
      <c r="AW520" s="11" t="str">
        <f>IF(Point[Date of manufacture]="","",Point[Date of manufacture])</f>
        <v/>
      </c>
      <c r="AX520" s="14" t="str">
        <f>IF(Point[Asset Group]="","",VLOOKUP(Point[Sign Purpose],sign_purpose,2,FALSE))</f>
        <v/>
      </c>
      <c r="AY520" s="14" t="str">
        <f>IF(Point[Asset Group]="","",VLOOKUP(Point[Sign Material],material_master,2,FALSE))</f>
        <v/>
      </c>
      <c r="AZ520" s="14" t="str">
        <f>IF(Point[Asset Group]="","",VLOOKUP(Point[Affixed To],sign_affix,2,FALSE))</f>
        <v/>
      </c>
      <c r="BA520" s="14" t="str">
        <f>IF(Point[Size HxB mm]="","",Point[Size HxB mm])</f>
        <v/>
      </c>
      <c r="BB520" s="14" t="str">
        <f>IF(Point[Height m]="","",Point[Height m])</f>
        <v/>
      </c>
      <c r="BC520" s="14" t="str">
        <f>IF(Point[Asset Group]="","",VLOOKUP(Point[Post Material],material_master,2,FALSE))</f>
        <v/>
      </c>
      <c r="BD520" s="14" t="str">
        <f>IF(Point[Asset Group]="","",VLOOKUP(Point[Post Number],number,2,FALSE))</f>
        <v/>
      </c>
      <c r="BE520" s="14" t="str">
        <f>IF(Point[Asset Group]="","",VLOOKUP(Point[Structure SubType],subdom_master_gdb,2,FALSE))</f>
        <v/>
      </c>
      <c r="BF520" s="14" t="str">
        <f>IF(Point[Area m2]="","",Point[Area m2])</f>
        <v/>
      </c>
      <c r="BG520" s="14" t="str">
        <f>IF(Point[Length m]="","",Point[Length m])</f>
        <v/>
      </c>
      <c r="BH520" s="14" t="str">
        <f>IF(Point[Width m]="","",Point[Width m])</f>
        <v/>
      </c>
      <c r="BI520" s="14" t="str">
        <f>IF(Point[Diameter m]="","",Point[Diameter m])</f>
        <v/>
      </c>
      <c r="BJ520" s="14" t="str">
        <f>IF(Point[Asset Group]="","",VLOOKUP(Point[Number of Pipes],number,2,FALSE))</f>
        <v/>
      </c>
      <c r="BK520" s="14" t="str">
        <f>IF(Point[Asset Group]="","",VLOOKUP(Point[Combined Name],2,FALSE))</f>
        <v/>
      </c>
      <c r="BL520" s="14" t="str">
        <f>IF(Point[Asset Group]="","",VLOOKUP(Point[Size Class],size_class,2,FALSE))</f>
        <v/>
      </c>
      <c r="BM520" s="14" t="str">
        <f>IF(Point[Asset Group]="","",VLOOKUP(Point[Age Class],age_class,2,FALSE))</f>
        <v/>
      </c>
      <c r="BN520" s="14" t="str">
        <f>IF(Point[Girth (cm)]="","",Point[Girth (cm)])</f>
        <v/>
      </c>
      <c r="BO520" s="14" t="str">
        <f>IF(Point[Crown Radius (m)]="","",Point[Crown Radius (m)])</f>
        <v/>
      </c>
      <c r="BP520" s="14" t="str">
        <f>IF(Point[Asset Group]="","",VLOOKUP(Point[Rooting Environment],root_enviro,2,FALSE))</f>
        <v/>
      </c>
      <c r="BQ520" s="14" t="str">
        <f>IF(Point[Asset Group]="","",VLOOKUP(Point[Tree Surround],tree_surround,2,FALSE))</f>
        <v/>
      </c>
      <c r="BR520" s="14" t="str">
        <f>IF(Point[Asset Group]="","",VLOOKUP(Point[Tree Grill],yes_no,2,FALSE))</f>
        <v/>
      </c>
      <c r="BS520" s="14" t="str">
        <f>IF(Point[Asset Group]="","",VLOOKUP(Point[Tree Location],tree_location,2,FALSE))</f>
        <v/>
      </c>
    </row>
    <row r="521" spans="1:71" s="3" customFormat="1" x14ac:dyDescent="0.2">
      <c r="A521" s="3" t="str">
        <f>IF(Point[DWG File Name]="","",Point[DWG File Name])</f>
        <v/>
      </c>
      <c r="B521" s="3" t="str">
        <f>IF(Point[DWG Layer Name]="","",Point[DWG Layer Name])</f>
        <v/>
      </c>
      <c r="C521" s="3" t="str">
        <f>IF(Point[DWG Handle]="","",Point[DWG Handle])</f>
        <v/>
      </c>
      <c r="D521" s="58" t="str">
        <f>IF(Point[X]="","",Point[X])</f>
        <v/>
      </c>
      <c r="E521" s="58" t="str">
        <f>IF(Point[Y]="","",Point[Y])</f>
        <v/>
      </c>
      <c r="F521" s="3" t="str">
        <f>IF(Point[Replacement Asset]="","",Point[Replacement Asset])</f>
        <v/>
      </c>
      <c r="G521" s="3" t="str">
        <f>IF(Point[Asset ID]="","",UPPER(Point[Asset ID]))</f>
        <v/>
      </c>
      <c r="H521" s="3" t="str">
        <f>IF(Point[Asset Group]="","",VLOOKUP(Point[Asset Group],asset_grp_pt,4,FALSE))</f>
        <v/>
      </c>
      <c r="I521" s="3" t="str">
        <f>IF(Point[Asset Group]="","",VLOOKUP(Point[Asset Group],asset_grp_pt,2,FALSE))</f>
        <v/>
      </c>
      <c r="J521" s="3" t="str">
        <f>IF(Point[Asset Group]="","",VLOOKUP(Point[Asset Group],asset_grp_pt,3,FALSE))</f>
        <v/>
      </c>
      <c r="K521" s="3" t="str">
        <f>IF(Point[Asset Group]="","",VLOOKUP(Point[Asset Type],type_master_list,2,FALSE))</f>
        <v/>
      </c>
      <c r="L521" s="3" t="str">
        <f>IF(Point[Asset Name]="","",PROPER(Point[Asset Name]))</f>
        <v/>
      </c>
      <c r="M521" s="11" t="str">
        <f>IF(Point[Install Date]="","",Point[Install Date])</f>
        <v/>
      </c>
      <c r="N521" s="11" t="str">
        <f>IF(Point[Note]="","",PROPER(Point[Note]))</f>
        <v/>
      </c>
      <c r="O521" s="11" t="str">
        <f>IF(Point[Resource Consent Number]="","",UPPER(Point[Resource Consent Number]))</f>
        <v/>
      </c>
      <c r="P521" s="53" t="str">
        <f>IF(Point[Asset Unit Cost]="","",Point[Asset Unit Cost])</f>
        <v/>
      </c>
      <c r="Q521" s="11" t="str">
        <f>IF(Point[Added By]="","",UPPER(Point[Added By]))</f>
        <v/>
      </c>
      <c r="R521" s="11" t="str">
        <f>IF(Point[Added Date]="","",Point[Added Date])</f>
        <v/>
      </c>
      <c r="S521" s="14" t="str">
        <f>IF(Point[Z COORD]="","",Point[Z COORD])</f>
        <v/>
      </c>
      <c r="T521" s="14" t="str">
        <f>IF(Point[Asset Description]="","",PROPER(Point[Asset Description]))</f>
        <v/>
      </c>
      <c r="U521" s="14" t="str">
        <f>IF(Point[[Artist ]]="","",PROPER(Point[[Artist ]]))</f>
        <v/>
      </c>
      <c r="V521" s="14" t="str">
        <f>IF(Point[Material Notes]="","",PROPER(Point[Material Notes]))</f>
        <v/>
      </c>
      <c r="W521" s="14" t="str">
        <f>IF(Point[Dimension Notes]="","",Point[Dimension Notes])</f>
        <v/>
      </c>
      <c r="X521" s="14" t="str">
        <f>IF(Point[List]="","",VLOOKUP(Point[Burner Number],number,2,FALSE))</f>
        <v/>
      </c>
      <c r="Y521" s="14" t="str">
        <f>IF(Point[List]="","",VLOOKUP(Point[Fuel],bbq_fuel,2,FALSE))</f>
        <v/>
      </c>
      <c r="Z521" s="14" t="str">
        <f>IF(Point[List]="","",VLOOKUP(Point[Cabinet Material],bbq_material,2,FALSE))</f>
        <v/>
      </c>
      <c r="AA521" s="14" t="str">
        <f>IF(Point[Asset Group]="","",VLOOKUP(Point[Manufacturer],manufacturer,2,FALSE))</f>
        <v/>
      </c>
      <c r="AB521" s="14" t="str">
        <f>IF(Point[Uinsex WC]="","",Point[Uinsex WC])</f>
        <v/>
      </c>
      <c r="AC521" s="14" t="str">
        <f>IF(Point[Female WC]="","",Point[Female WC])</f>
        <v/>
      </c>
      <c r="AD521" s="14" t="str">
        <f>IF(Point[Male WC]="","",Point[Male WC])</f>
        <v/>
      </c>
      <c r="AE521" s="14" t="str">
        <f>IF(Point[Urinal]="","",Point[Urinal])</f>
        <v/>
      </c>
      <c r="AF521" s="14" t="str">
        <f>IF(Point[Disabled Unisex]="","",Point[Disabled Unisex])</f>
        <v/>
      </c>
      <c r="AG521" s="14" t="str">
        <f>IF(Point[Disabled Female]="","",Point[Disabled Female])</f>
        <v/>
      </c>
      <c r="AH521" s="14" t="str">
        <f>IF(Point[Disabled Male]="","",Point[Disabled Male])</f>
        <v/>
      </c>
      <c r="AI521" s="14" t="str">
        <f>IF(Point[Asset Group]="","",VLOOKUP(Point[Handrail],yes_no,2,FALSE))</f>
        <v/>
      </c>
      <c r="AJ521" s="14" t="str">
        <f>IF(Point[Asset Group]="","",VLOOKUP(Point[Baby Changing],yes_no,2,FALSE))</f>
        <v/>
      </c>
      <c r="AK521" s="14" t="str">
        <f>IF(Point[Asset Group]="","",VLOOKUP(Point[Service Room],yes_no,2,FALSE))</f>
        <v/>
      </c>
      <c r="AL521" s="14" t="str">
        <f>IF(Point[Asset Group]="","",VLOOKUP(Point[Service Tap],service_tap,2,FALSE))</f>
        <v/>
      </c>
      <c r="AM521" s="14" t="str">
        <f>IF(Point[Asset Group]="","",VLOOKUP(Point[Heating Type],wc_heating,2,FALSE))</f>
        <v/>
      </c>
      <c r="AN521" s="14" t="str">
        <f>IF(Point[Asset Group]="","",VLOOKUP(Point[Power Supply],power_supply,2,FALSE))</f>
        <v/>
      </c>
      <c r="AO521" s="14" t="str">
        <f>IF(Point[Asset Group]="","",VLOOKUP(Point[Waste Water],waste_water,2,FALSE))</f>
        <v/>
      </c>
      <c r="AP521" s="14" t="str">
        <f>IF(Point[Asset Group]="","",VLOOKUP(Point[Furniture SubType],subdom_master_gdb,2,FALSE))</f>
        <v/>
      </c>
      <c r="AQ521" s="14" t="str">
        <f>IF(Point[Asset Group]="","",VLOOKUP(Point[Concrete Pad],yes_no,2,FALSE))</f>
        <v/>
      </c>
      <c r="AR521" s="14" t="str">
        <f>IF(Point[Asset Group]="","",VLOOKUP(Point[Material],material_master,2,FALSE))</f>
        <v/>
      </c>
      <c r="AS521" s="14" t="str">
        <f>IF(Point[Asset Group]="","",VLOOKUP(Point[Plumbing],irrigation_plumbing,2,FALSE))</f>
        <v/>
      </c>
      <c r="AT521" s="14" t="str">
        <f>IF(Point[Asset Group]="","",VLOOKUP(Point[Sprinklers],irrigation_sprinklers,2,FALSE))</f>
        <v/>
      </c>
      <c r="AU521" s="14" t="str">
        <f>IF(Point[Asset Group]="","",VLOOKUP(Point[System],irrigation_system,2,FALSE))</f>
        <v/>
      </c>
      <c r="AV521" s="14" t="str">
        <f>IF(Point[Asset Group]="","",VLOOKUP(Point[Status],irrigation_status,2,FALSE))</f>
        <v/>
      </c>
      <c r="AW521" s="11" t="str">
        <f>IF(Point[Date of manufacture]="","",Point[Date of manufacture])</f>
        <v/>
      </c>
      <c r="AX521" s="14" t="str">
        <f>IF(Point[Asset Group]="","",VLOOKUP(Point[Sign Purpose],sign_purpose,2,FALSE))</f>
        <v/>
      </c>
      <c r="AY521" s="14" t="str">
        <f>IF(Point[Asset Group]="","",VLOOKUP(Point[Sign Material],material_master,2,FALSE))</f>
        <v/>
      </c>
      <c r="AZ521" s="14" t="str">
        <f>IF(Point[Asset Group]="","",VLOOKUP(Point[Affixed To],sign_affix,2,FALSE))</f>
        <v/>
      </c>
      <c r="BA521" s="14" t="str">
        <f>IF(Point[Size HxB mm]="","",Point[Size HxB mm])</f>
        <v/>
      </c>
      <c r="BB521" s="14" t="str">
        <f>IF(Point[Height m]="","",Point[Height m])</f>
        <v/>
      </c>
      <c r="BC521" s="14" t="str">
        <f>IF(Point[Asset Group]="","",VLOOKUP(Point[Post Material],material_master,2,FALSE))</f>
        <v/>
      </c>
      <c r="BD521" s="14" t="str">
        <f>IF(Point[Asset Group]="","",VLOOKUP(Point[Post Number],number,2,FALSE))</f>
        <v/>
      </c>
      <c r="BE521" s="14" t="str">
        <f>IF(Point[Asset Group]="","",VLOOKUP(Point[Structure SubType],subdom_master_gdb,2,FALSE))</f>
        <v/>
      </c>
      <c r="BF521" s="14" t="str">
        <f>IF(Point[Area m2]="","",Point[Area m2])</f>
        <v/>
      </c>
      <c r="BG521" s="14" t="str">
        <f>IF(Point[Length m]="","",Point[Length m])</f>
        <v/>
      </c>
      <c r="BH521" s="14" t="str">
        <f>IF(Point[Width m]="","",Point[Width m])</f>
        <v/>
      </c>
      <c r="BI521" s="14" t="str">
        <f>IF(Point[Diameter m]="","",Point[Diameter m])</f>
        <v/>
      </c>
      <c r="BJ521" s="14" t="str">
        <f>IF(Point[Asset Group]="","",VLOOKUP(Point[Number of Pipes],number,2,FALSE))</f>
        <v/>
      </c>
      <c r="BK521" s="14" t="str">
        <f>IF(Point[Asset Group]="","",VLOOKUP(Point[Combined Name],2,FALSE))</f>
        <v/>
      </c>
      <c r="BL521" s="14" t="str">
        <f>IF(Point[Asset Group]="","",VLOOKUP(Point[Size Class],size_class,2,FALSE))</f>
        <v/>
      </c>
      <c r="BM521" s="14" t="str">
        <f>IF(Point[Asset Group]="","",VLOOKUP(Point[Age Class],age_class,2,FALSE))</f>
        <v/>
      </c>
      <c r="BN521" s="14" t="str">
        <f>IF(Point[Girth (cm)]="","",Point[Girth (cm)])</f>
        <v/>
      </c>
      <c r="BO521" s="14" t="str">
        <f>IF(Point[Crown Radius (m)]="","",Point[Crown Radius (m)])</f>
        <v/>
      </c>
      <c r="BP521" s="14" t="str">
        <f>IF(Point[Asset Group]="","",VLOOKUP(Point[Rooting Environment],root_enviro,2,FALSE))</f>
        <v/>
      </c>
      <c r="BQ521" s="14" t="str">
        <f>IF(Point[Asset Group]="","",VLOOKUP(Point[Tree Surround],tree_surround,2,FALSE))</f>
        <v/>
      </c>
      <c r="BR521" s="14" t="str">
        <f>IF(Point[Asset Group]="","",VLOOKUP(Point[Tree Grill],yes_no,2,FALSE))</f>
        <v/>
      </c>
      <c r="BS521" s="14" t="str">
        <f>IF(Point[Asset Group]="","",VLOOKUP(Point[Tree Location],tree_location,2,FALSE))</f>
        <v/>
      </c>
    </row>
    <row r="522" spans="1:71" s="3" customFormat="1" x14ac:dyDescent="0.2">
      <c r="A522" s="3" t="str">
        <f>IF(Point[DWG File Name]="","",Point[DWG File Name])</f>
        <v/>
      </c>
      <c r="B522" s="3" t="str">
        <f>IF(Point[DWG Layer Name]="","",Point[DWG Layer Name])</f>
        <v/>
      </c>
      <c r="C522" s="3" t="str">
        <f>IF(Point[DWG Handle]="","",Point[DWG Handle])</f>
        <v/>
      </c>
      <c r="D522" s="58" t="str">
        <f>IF(Point[X]="","",Point[X])</f>
        <v/>
      </c>
      <c r="E522" s="58" t="str">
        <f>IF(Point[Y]="","",Point[Y])</f>
        <v/>
      </c>
      <c r="F522" s="3" t="str">
        <f>IF(Point[Replacement Asset]="","",Point[Replacement Asset])</f>
        <v/>
      </c>
      <c r="G522" s="3" t="str">
        <f>IF(Point[Asset ID]="","",UPPER(Point[Asset ID]))</f>
        <v/>
      </c>
      <c r="H522" s="3" t="str">
        <f>IF(Point[Asset Group]="","",VLOOKUP(Point[Asset Group],asset_grp_pt,4,FALSE))</f>
        <v/>
      </c>
      <c r="I522" s="3" t="str">
        <f>IF(Point[Asset Group]="","",VLOOKUP(Point[Asset Group],asset_grp_pt,2,FALSE))</f>
        <v/>
      </c>
      <c r="J522" s="3" t="str">
        <f>IF(Point[Asset Group]="","",VLOOKUP(Point[Asset Group],asset_grp_pt,3,FALSE))</f>
        <v/>
      </c>
      <c r="K522" s="3" t="str">
        <f>IF(Point[Asset Group]="","",VLOOKUP(Point[Asset Type],type_master_list,2,FALSE))</f>
        <v/>
      </c>
      <c r="L522" s="3" t="str">
        <f>IF(Point[Asset Name]="","",PROPER(Point[Asset Name]))</f>
        <v/>
      </c>
      <c r="M522" s="11" t="str">
        <f>IF(Point[Install Date]="","",Point[Install Date])</f>
        <v/>
      </c>
      <c r="N522" s="11" t="str">
        <f>IF(Point[Note]="","",PROPER(Point[Note]))</f>
        <v/>
      </c>
      <c r="O522" s="11" t="str">
        <f>IF(Point[Resource Consent Number]="","",UPPER(Point[Resource Consent Number]))</f>
        <v/>
      </c>
      <c r="P522" s="53" t="str">
        <f>IF(Point[Asset Unit Cost]="","",Point[Asset Unit Cost])</f>
        <v/>
      </c>
      <c r="Q522" s="11" t="str">
        <f>IF(Point[Added By]="","",UPPER(Point[Added By]))</f>
        <v/>
      </c>
      <c r="R522" s="11" t="str">
        <f>IF(Point[Added Date]="","",Point[Added Date])</f>
        <v/>
      </c>
      <c r="S522" s="14" t="str">
        <f>IF(Point[Z COORD]="","",Point[Z COORD])</f>
        <v/>
      </c>
      <c r="T522" s="14" t="str">
        <f>IF(Point[Asset Description]="","",PROPER(Point[Asset Description]))</f>
        <v/>
      </c>
      <c r="U522" s="14" t="str">
        <f>IF(Point[[Artist ]]="","",PROPER(Point[[Artist ]]))</f>
        <v/>
      </c>
      <c r="V522" s="14" t="str">
        <f>IF(Point[Material Notes]="","",PROPER(Point[Material Notes]))</f>
        <v/>
      </c>
      <c r="W522" s="14" t="str">
        <f>IF(Point[Dimension Notes]="","",Point[Dimension Notes])</f>
        <v/>
      </c>
      <c r="X522" s="14" t="str">
        <f>IF(Point[List]="","",VLOOKUP(Point[Burner Number],number,2,FALSE))</f>
        <v/>
      </c>
      <c r="Y522" s="14" t="str">
        <f>IF(Point[List]="","",VLOOKUP(Point[Fuel],bbq_fuel,2,FALSE))</f>
        <v/>
      </c>
      <c r="Z522" s="14" t="str">
        <f>IF(Point[List]="","",VLOOKUP(Point[Cabinet Material],bbq_material,2,FALSE))</f>
        <v/>
      </c>
      <c r="AA522" s="14" t="str">
        <f>IF(Point[Asset Group]="","",VLOOKUP(Point[Manufacturer],manufacturer,2,FALSE))</f>
        <v/>
      </c>
      <c r="AB522" s="14" t="str">
        <f>IF(Point[Uinsex WC]="","",Point[Uinsex WC])</f>
        <v/>
      </c>
      <c r="AC522" s="14" t="str">
        <f>IF(Point[Female WC]="","",Point[Female WC])</f>
        <v/>
      </c>
      <c r="AD522" s="14" t="str">
        <f>IF(Point[Male WC]="","",Point[Male WC])</f>
        <v/>
      </c>
      <c r="AE522" s="14" t="str">
        <f>IF(Point[Urinal]="","",Point[Urinal])</f>
        <v/>
      </c>
      <c r="AF522" s="14" t="str">
        <f>IF(Point[Disabled Unisex]="","",Point[Disabled Unisex])</f>
        <v/>
      </c>
      <c r="AG522" s="14" t="str">
        <f>IF(Point[Disabled Female]="","",Point[Disabled Female])</f>
        <v/>
      </c>
      <c r="AH522" s="14" t="str">
        <f>IF(Point[Disabled Male]="","",Point[Disabled Male])</f>
        <v/>
      </c>
      <c r="AI522" s="14" t="str">
        <f>IF(Point[Asset Group]="","",VLOOKUP(Point[Handrail],yes_no,2,FALSE))</f>
        <v/>
      </c>
      <c r="AJ522" s="14" t="str">
        <f>IF(Point[Asset Group]="","",VLOOKUP(Point[Baby Changing],yes_no,2,FALSE))</f>
        <v/>
      </c>
      <c r="AK522" s="14" t="str">
        <f>IF(Point[Asset Group]="","",VLOOKUP(Point[Service Room],yes_no,2,FALSE))</f>
        <v/>
      </c>
      <c r="AL522" s="14" t="str">
        <f>IF(Point[Asset Group]="","",VLOOKUP(Point[Service Tap],service_tap,2,FALSE))</f>
        <v/>
      </c>
      <c r="AM522" s="14" t="str">
        <f>IF(Point[Asset Group]="","",VLOOKUP(Point[Heating Type],wc_heating,2,FALSE))</f>
        <v/>
      </c>
      <c r="AN522" s="14" t="str">
        <f>IF(Point[Asset Group]="","",VLOOKUP(Point[Power Supply],power_supply,2,FALSE))</f>
        <v/>
      </c>
      <c r="AO522" s="14" t="str">
        <f>IF(Point[Asset Group]="","",VLOOKUP(Point[Waste Water],waste_water,2,FALSE))</f>
        <v/>
      </c>
      <c r="AP522" s="14" t="str">
        <f>IF(Point[Asset Group]="","",VLOOKUP(Point[Furniture SubType],subdom_master_gdb,2,FALSE))</f>
        <v/>
      </c>
      <c r="AQ522" s="14" t="str">
        <f>IF(Point[Asset Group]="","",VLOOKUP(Point[Concrete Pad],yes_no,2,FALSE))</f>
        <v/>
      </c>
      <c r="AR522" s="14" t="str">
        <f>IF(Point[Asset Group]="","",VLOOKUP(Point[Material],material_master,2,FALSE))</f>
        <v/>
      </c>
      <c r="AS522" s="14" t="str">
        <f>IF(Point[Asset Group]="","",VLOOKUP(Point[Plumbing],irrigation_plumbing,2,FALSE))</f>
        <v/>
      </c>
      <c r="AT522" s="14" t="str">
        <f>IF(Point[Asset Group]="","",VLOOKUP(Point[Sprinklers],irrigation_sprinklers,2,FALSE))</f>
        <v/>
      </c>
      <c r="AU522" s="14" t="str">
        <f>IF(Point[Asset Group]="","",VLOOKUP(Point[System],irrigation_system,2,FALSE))</f>
        <v/>
      </c>
      <c r="AV522" s="14" t="str">
        <f>IF(Point[Asset Group]="","",VLOOKUP(Point[Status],irrigation_status,2,FALSE))</f>
        <v/>
      </c>
      <c r="AW522" s="11" t="str">
        <f>IF(Point[Date of manufacture]="","",Point[Date of manufacture])</f>
        <v/>
      </c>
      <c r="AX522" s="14" t="str">
        <f>IF(Point[Asset Group]="","",VLOOKUP(Point[Sign Purpose],sign_purpose,2,FALSE))</f>
        <v/>
      </c>
      <c r="AY522" s="14" t="str">
        <f>IF(Point[Asset Group]="","",VLOOKUP(Point[Sign Material],material_master,2,FALSE))</f>
        <v/>
      </c>
      <c r="AZ522" s="14" t="str">
        <f>IF(Point[Asset Group]="","",VLOOKUP(Point[Affixed To],sign_affix,2,FALSE))</f>
        <v/>
      </c>
      <c r="BA522" s="14" t="str">
        <f>IF(Point[Size HxB mm]="","",Point[Size HxB mm])</f>
        <v/>
      </c>
      <c r="BB522" s="14" t="str">
        <f>IF(Point[Height m]="","",Point[Height m])</f>
        <v/>
      </c>
      <c r="BC522" s="14" t="str">
        <f>IF(Point[Asset Group]="","",VLOOKUP(Point[Post Material],material_master,2,FALSE))</f>
        <v/>
      </c>
      <c r="BD522" s="14" t="str">
        <f>IF(Point[Asset Group]="","",VLOOKUP(Point[Post Number],number,2,FALSE))</f>
        <v/>
      </c>
      <c r="BE522" s="14" t="str">
        <f>IF(Point[Asset Group]="","",VLOOKUP(Point[Structure SubType],subdom_master_gdb,2,FALSE))</f>
        <v/>
      </c>
      <c r="BF522" s="14" t="str">
        <f>IF(Point[Area m2]="","",Point[Area m2])</f>
        <v/>
      </c>
      <c r="BG522" s="14" t="str">
        <f>IF(Point[Length m]="","",Point[Length m])</f>
        <v/>
      </c>
      <c r="BH522" s="14" t="str">
        <f>IF(Point[Width m]="","",Point[Width m])</f>
        <v/>
      </c>
      <c r="BI522" s="14" t="str">
        <f>IF(Point[Diameter m]="","",Point[Diameter m])</f>
        <v/>
      </c>
      <c r="BJ522" s="14" t="str">
        <f>IF(Point[Asset Group]="","",VLOOKUP(Point[Number of Pipes],number,2,FALSE))</f>
        <v/>
      </c>
      <c r="BK522" s="14" t="str">
        <f>IF(Point[Asset Group]="","",VLOOKUP(Point[Combined Name],2,FALSE))</f>
        <v/>
      </c>
      <c r="BL522" s="14" t="str">
        <f>IF(Point[Asset Group]="","",VLOOKUP(Point[Size Class],size_class,2,FALSE))</f>
        <v/>
      </c>
      <c r="BM522" s="14" t="str">
        <f>IF(Point[Asset Group]="","",VLOOKUP(Point[Age Class],age_class,2,FALSE))</f>
        <v/>
      </c>
      <c r="BN522" s="14" t="str">
        <f>IF(Point[Girth (cm)]="","",Point[Girth (cm)])</f>
        <v/>
      </c>
      <c r="BO522" s="14" t="str">
        <f>IF(Point[Crown Radius (m)]="","",Point[Crown Radius (m)])</f>
        <v/>
      </c>
      <c r="BP522" s="14" t="str">
        <f>IF(Point[Asset Group]="","",VLOOKUP(Point[Rooting Environment],root_enviro,2,FALSE))</f>
        <v/>
      </c>
      <c r="BQ522" s="14" t="str">
        <f>IF(Point[Asset Group]="","",VLOOKUP(Point[Tree Surround],tree_surround,2,FALSE))</f>
        <v/>
      </c>
      <c r="BR522" s="14" t="str">
        <f>IF(Point[Asset Group]="","",VLOOKUP(Point[Tree Grill],yes_no,2,FALSE))</f>
        <v/>
      </c>
      <c r="BS522" s="14" t="str">
        <f>IF(Point[Asset Group]="","",VLOOKUP(Point[Tree Location],tree_location,2,FALSE))</f>
        <v/>
      </c>
    </row>
    <row r="523" spans="1:71" s="3" customFormat="1" x14ac:dyDescent="0.2">
      <c r="A523" s="3" t="str">
        <f>IF(Point[DWG File Name]="","",Point[DWG File Name])</f>
        <v/>
      </c>
      <c r="B523" s="3" t="str">
        <f>IF(Point[DWG Layer Name]="","",Point[DWG Layer Name])</f>
        <v/>
      </c>
      <c r="C523" s="3" t="str">
        <f>IF(Point[DWG Handle]="","",Point[DWG Handle])</f>
        <v/>
      </c>
      <c r="D523" s="58" t="str">
        <f>IF(Point[X]="","",Point[X])</f>
        <v/>
      </c>
      <c r="E523" s="58" t="str">
        <f>IF(Point[Y]="","",Point[Y])</f>
        <v/>
      </c>
      <c r="F523" s="3" t="str">
        <f>IF(Point[Replacement Asset]="","",Point[Replacement Asset])</f>
        <v/>
      </c>
      <c r="G523" s="3" t="str">
        <f>IF(Point[Asset ID]="","",UPPER(Point[Asset ID]))</f>
        <v/>
      </c>
      <c r="H523" s="3" t="str">
        <f>IF(Point[Asset Group]="","",VLOOKUP(Point[Asset Group],asset_grp_pt,4,FALSE))</f>
        <v/>
      </c>
      <c r="I523" s="3" t="str">
        <f>IF(Point[Asset Group]="","",VLOOKUP(Point[Asset Group],asset_grp_pt,2,FALSE))</f>
        <v/>
      </c>
      <c r="J523" s="3" t="str">
        <f>IF(Point[Asset Group]="","",VLOOKUP(Point[Asset Group],asset_grp_pt,3,FALSE))</f>
        <v/>
      </c>
      <c r="K523" s="3" t="str">
        <f>IF(Point[Asset Group]="","",VLOOKUP(Point[Asset Type],type_master_list,2,FALSE))</f>
        <v/>
      </c>
      <c r="L523" s="3" t="str">
        <f>IF(Point[Asset Name]="","",PROPER(Point[Asset Name]))</f>
        <v/>
      </c>
      <c r="M523" s="11" t="str">
        <f>IF(Point[Install Date]="","",Point[Install Date])</f>
        <v/>
      </c>
      <c r="N523" s="11" t="str">
        <f>IF(Point[Note]="","",PROPER(Point[Note]))</f>
        <v/>
      </c>
      <c r="O523" s="11" t="str">
        <f>IF(Point[Resource Consent Number]="","",UPPER(Point[Resource Consent Number]))</f>
        <v/>
      </c>
      <c r="P523" s="53" t="str">
        <f>IF(Point[Asset Unit Cost]="","",Point[Asset Unit Cost])</f>
        <v/>
      </c>
      <c r="Q523" s="11" t="str">
        <f>IF(Point[Added By]="","",UPPER(Point[Added By]))</f>
        <v/>
      </c>
      <c r="R523" s="11" t="str">
        <f>IF(Point[Added Date]="","",Point[Added Date])</f>
        <v/>
      </c>
      <c r="S523" s="14" t="str">
        <f>IF(Point[Z COORD]="","",Point[Z COORD])</f>
        <v/>
      </c>
      <c r="T523" s="14" t="str">
        <f>IF(Point[Asset Description]="","",PROPER(Point[Asset Description]))</f>
        <v/>
      </c>
      <c r="U523" s="14" t="str">
        <f>IF(Point[[Artist ]]="","",PROPER(Point[[Artist ]]))</f>
        <v/>
      </c>
      <c r="V523" s="14" t="str">
        <f>IF(Point[Material Notes]="","",PROPER(Point[Material Notes]))</f>
        <v/>
      </c>
      <c r="W523" s="14" t="str">
        <f>IF(Point[Dimension Notes]="","",Point[Dimension Notes])</f>
        <v/>
      </c>
      <c r="X523" s="14" t="str">
        <f>IF(Point[List]="","",VLOOKUP(Point[Burner Number],number,2,FALSE))</f>
        <v/>
      </c>
      <c r="Y523" s="14" t="str">
        <f>IF(Point[List]="","",VLOOKUP(Point[Fuel],bbq_fuel,2,FALSE))</f>
        <v/>
      </c>
      <c r="Z523" s="14" t="str">
        <f>IF(Point[List]="","",VLOOKUP(Point[Cabinet Material],bbq_material,2,FALSE))</f>
        <v/>
      </c>
      <c r="AA523" s="14" t="str">
        <f>IF(Point[Asset Group]="","",VLOOKUP(Point[Manufacturer],manufacturer,2,FALSE))</f>
        <v/>
      </c>
      <c r="AB523" s="14" t="str">
        <f>IF(Point[Uinsex WC]="","",Point[Uinsex WC])</f>
        <v/>
      </c>
      <c r="AC523" s="14" t="str">
        <f>IF(Point[Female WC]="","",Point[Female WC])</f>
        <v/>
      </c>
      <c r="AD523" s="14" t="str">
        <f>IF(Point[Male WC]="","",Point[Male WC])</f>
        <v/>
      </c>
      <c r="AE523" s="14" t="str">
        <f>IF(Point[Urinal]="","",Point[Urinal])</f>
        <v/>
      </c>
      <c r="AF523" s="14" t="str">
        <f>IF(Point[Disabled Unisex]="","",Point[Disabled Unisex])</f>
        <v/>
      </c>
      <c r="AG523" s="14" t="str">
        <f>IF(Point[Disabled Female]="","",Point[Disabled Female])</f>
        <v/>
      </c>
      <c r="AH523" s="14" t="str">
        <f>IF(Point[Disabled Male]="","",Point[Disabled Male])</f>
        <v/>
      </c>
      <c r="AI523" s="14" t="str">
        <f>IF(Point[Asset Group]="","",VLOOKUP(Point[Handrail],yes_no,2,FALSE))</f>
        <v/>
      </c>
      <c r="AJ523" s="14" t="str">
        <f>IF(Point[Asset Group]="","",VLOOKUP(Point[Baby Changing],yes_no,2,FALSE))</f>
        <v/>
      </c>
      <c r="AK523" s="14" t="str">
        <f>IF(Point[Asset Group]="","",VLOOKUP(Point[Service Room],yes_no,2,FALSE))</f>
        <v/>
      </c>
      <c r="AL523" s="14" t="str">
        <f>IF(Point[Asset Group]="","",VLOOKUP(Point[Service Tap],service_tap,2,FALSE))</f>
        <v/>
      </c>
      <c r="AM523" s="14" t="str">
        <f>IF(Point[Asset Group]="","",VLOOKUP(Point[Heating Type],wc_heating,2,FALSE))</f>
        <v/>
      </c>
      <c r="AN523" s="14" t="str">
        <f>IF(Point[Asset Group]="","",VLOOKUP(Point[Power Supply],power_supply,2,FALSE))</f>
        <v/>
      </c>
      <c r="AO523" s="14" t="str">
        <f>IF(Point[Asset Group]="","",VLOOKUP(Point[Waste Water],waste_water,2,FALSE))</f>
        <v/>
      </c>
      <c r="AP523" s="14" t="str">
        <f>IF(Point[Asset Group]="","",VLOOKUP(Point[Furniture SubType],subdom_master_gdb,2,FALSE))</f>
        <v/>
      </c>
      <c r="AQ523" s="14" t="str">
        <f>IF(Point[Asset Group]="","",VLOOKUP(Point[Concrete Pad],yes_no,2,FALSE))</f>
        <v/>
      </c>
      <c r="AR523" s="14" t="str">
        <f>IF(Point[Asset Group]="","",VLOOKUP(Point[Material],material_master,2,FALSE))</f>
        <v/>
      </c>
      <c r="AS523" s="14" t="str">
        <f>IF(Point[Asset Group]="","",VLOOKUP(Point[Plumbing],irrigation_plumbing,2,FALSE))</f>
        <v/>
      </c>
      <c r="AT523" s="14" t="str">
        <f>IF(Point[Asset Group]="","",VLOOKUP(Point[Sprinklers],irrigation_sprinklers,2,FALSE))</f>
        <v/>
      </c>
      <c r="AU523" s="14" t="str">
        <f>IF(Point[Asset Group]="","",VLOOKUP(Point[System],irrigation_system,2,FALSE))</f>
        <v/>
      </c>
      <c r="AV523" s="14" t="str">
        <f>IF(Point[Asset Group]="","",VLOOKUP(Point[Status],irrigation_status,2,FALSE))</f>
        <v/>
      </c>
      <c r="AW523" s="11" t="str">
        <f>IF(Point[Date of manufacture]="","",Point[Date of manufacture])</f>
        <v/>
      </c>
      <c r="AX523" s="14" t="str">
        <f>IF(Point[Asset Group]="","",VLOOKUP(Point[Sign Purpose],sign_purpose,2,FALSE))</f>
        <v/>
      </c>
      <c r="AY523" s="14" t="str">
        <f>IF(Point[Asset Group]="","",VLOOKUP(Point[Sign Material],material_master,2,FALSE))</f>
        <v/>
      </c>
      <c r="AZ523" s="14" t="str">
        <f>IF(Point[Asset Group]="","",VLOOKUP(Point[Affixed To],sign_affix,2,FALSE))</f>
        <v/>
      </c>
      <c r="BA523" s="14" t="str">
        <f>IF(Point[Size HxB mm]="","",Point[Size HxB mm])</f>
        <v/>
      </c>
      <c r="BB523" s="14" t="str">
        <f>IF(Point[Height m]="","",Point[Height m])</f>
        <v/>
      </c>
      <c r="BC523" s="14" t="str">
        <f>IF(Point[Asset Group]="","",VLOOKUP(Point[Post Material],material_master,2,FALSE))</f>
        <v/>
      </c>
      <c r="BD523" s="14" t="str">
        <f>IF(Point[Asset Group]="","",VLOOKUP(Point[Post Number],number,2,FALSE))</f>
        <v/>
      </c>
      <c r="BE523" s="14" t="str">
        <f>IF(Point[Asset Group]="","",VLOOKUP(Point[Structure SubType],subdom_master_gdb,2,FALSE))</f>
        <v/>
      </c>
      <c r="BF523" s="14" t="str">
        <f>IF(Point[Area m2]="","",Point[Area m2])</f>
        <v/>
      </c>
      <c r="BG523" s="14" t="str">
        <f>IF(Point[Length m]="","",Point[Length m])</f>
        <v/>
      </c>
      <c r="BH523" s="14" t="str">
        <f>IF(Point[Width m]="","",Point[Width m])</f>
        <v/>
      </c>
      <c r="BI523" s="14" t="str">
        <f>IF(Point[Diameter m]="","",Point[Diameter m])</f>
        <v/>
      </c>
      <c r="BJ523" s="14" t="str">
        <f>IF(Point[Asset Group]="","",VLOOKUP(Point[Number of Pipes],number,2,FALSE))</f>
        <v/>
      </c>
      <c r="BK523" s="14" t="str">
        <f>IF(Point[Asset Group]="","",VLOOKUP(Point[Combined Name],2,FALSE))</f>
        <v/>
      </c>
      <c r="BL523" s="14" t="str">
        <f>IF(Point[Asset Group]="","",VLOOKUP(Point[Size Class],size_class,2,FALSE))</f>
        <v/>
      </c>
      <c r="BM523" s="14" t="str">
        <f>IF(Point[Asset Group]="","",VLOOKUP(Point[Age Class],age_class,2,FALSE))</f>
        <v/>
      </c>
      <c r="BN523" s="14" t="str">
        <f>IF(Point[Girth (cm)]="","",Point[Girth (cm)])</f>
        <v/>
      </c>
      <c r="BO523" s="14" t="str">
        <f>IF(Point[Crown Radius (m)]="","",Point[Crown Radius (m)])</f>
        <v/>
      </c>
      <c r="BP523" s="14" t="str">
        <f>IF(Point[Asset Group]="","",VLOOKUP(Point[Rooting Environment],root_enviro,2,FALSE))</f>
        <v/>
      </c>
      <c r="BQ523" s="14" t="str">
        <f>IF(Point[Asset Group]="","",VLOOKUP(Point[Tree Surround],tree_surround,2,FALSE))</f>
        <v/>
      </c>
      <c r="BR523" s="14" t="str">
        <f>IF(Point[Asset Group]="","",VLOOKUP(Point[Tree Grill],yes_no,2,FALSE))</f>
        <v/>
      </c>
      <c r="BS523" s="14" t="str">
        <f>IF(Point[Asset Group]="","",VLOOKUP(Point[Tree Location],tree_location,2,FALSE))</f>
        <v/>
      </c>
    </row>
    <row r="524" spans="1:71" s="3" customFormat="1" x14ac:dyDescent="0.2">
      <c r="A524" s="3" t="str">
        <f>IF(Point[DWG File Name]="","",Point[DWG File Name])</f>
        <v/>
      </c>
      <c r="B524" s="3" t="str">
        <f>IF(Point[DWG Layer Name]="","",Point[DWG Layer Name])</f>
        <v/>
      </c>
      <c r="C524" s="3" t="str">
        <f>IF(Point[DWG Handle]="","",Point[DWG Handle])</f>
        <v/>
      </c>
      <c r="D524" s="58" t="str">
        <f>IF(Point[X]="","",Point[X])</f>
        <v/>
      </c>
      <c r="E524" s="58" t="str">
        <f>IF(Point[Y]="","",Point[Y])</f>
        <v/>
      </c>
      <c r="F524" s="3" t="str">
        <f>IF(Point[Replacement Asset]="","",Point[Replacement Asset])</f>
        <v/>
      </c>
      <c r="G524" s="3" t="str">
        <f>IF(Point[Asset ID]="","",UPPER(Point[Asset ID]))</f>
        <v/>
      </c>
      <c r="H524" s="3" t="str">
        <f>IF(Point[Asset Group]="","",VLOOKUP(Point[Asset Group],asset_grp_pt,4,FALSE))</f>
        <v/>
      </c>
      <c r="I524" s="3" t="str">
        <f>IF(Point[Asset Group]="","",VLOOKUP(Point[Asset Group],asset_grp_pt,2,FALSE))</f>
        <v/>
      </c>
      <c r="J524" s="3" t="str">
        <f>IF(Point[Asset Group]="","",VLOOKUP(Point[Asset Group],asset_grp_pt,3,FALSE))</f>
        <v/>
      </c>
      <c r="K524" s="3" t="str">
        <f>IF(Point[Asset Group]="","",VLOOKUP(Point[Asset Type],type_master_list,2,FALSE))</f>
        <v/>
      </c>
      <c r="L524" s="3" t="str">
        <f>IF(Point[Asset Name]="","",PROPER(Point[Asset Name]))</f>
        <v/>
      </c>
      <c r="M524" s="11" t="str">
        <f>IF(Point[Install Date]="","",Point[Install Date])</f>
        <v/>
      </c>
      <c r="N524" s="11" t="str">
        <f>IF(Point[Note]="","",PROPER(Point[Note]))</f>
        <v/>
      </c>
      <c r="O524" s="11" t="str">
        <f>IF(Point[Resource Consent Number]="","",UPPER(Point[Resource Consent Number]))</f>
        <v/>
      </c>
      <c r="P524" s="53" t="str">
        <f>IF(Point[Asset Unit Cost]="","",Point[Asset Unit Cost])</f>
        <v/>
      </c>
      <c r="Q524" s="11" t="str">
        <f>IF(Point[Added By]="","",UPPER(Point[Added By]))</f>
        <v/>
      </c>
      <c r="R524" s="11" t="str">
        <f>IF(Point[Added Date]="","",Point[Added Date])</f>
        <v/>
      </c>
      <c r="S524" s="14" t="str">
        <f>IF(Point[Z COORD]="","",Point[Z COORD])</f>
        <v/>
      </c>
      <c r="T524" s="14" t="str">
        <f>IF(Point[Asset Description]="","",PROPER(Point[Asset Description]))</f>
        <v/>
      </c>
      <c r="U524" s="14" t="str">
        <f>IF(Point[[Artist ]]="","",PROPER(Point[[Artist ]]))</f>
        <v/>
      </c>
      <c r="V524" s="14" t="str">
        <f>IF(Point[Material Notes]="","",PROPER(Point[Material Notes]))</f>
        <v/>
      </c>
      <c r="W524" s="14" t="str">
        <f>IF(Point[Dimension Notes]="","",Point[Dimension Notes])</f>
        <v/>
      </c>
      <c r="X524" s="14" t="str">
        <f>IF(Point[List]="","",VLOOKUP(Point[Burner Number],number,2,FALSE))</f>
        <v/>
      </c>
      <c r="Y524" s="14" t="str">
        <f>IF(Point[List]="","",VLOOKUP(Point[Fuel],bbq_fuel,2,FALSE))</f>
        <v/>
      </c>
      <c r="Z524" s="14" t="str">
        <f>IF(Point[List]="","",VLOOKUP(Point[Cabinet Material],bbq_material,2,FALSE))</f>
        <v/>
      </c>
      <c r="AA524" s="14" t="str">
        <f>IF(Point[Asset Group]="","",VLOOKUP(Point[Manufacturer],manufacturer,2,FALSE))</f>
        <v/>
      </c>
      <c r="AB524" s="14" t="str">
        <f>IF(Point[Uinsex WC]="","",Point[Uinsex WC])</f>
        <v/>
      </c>
      <c r="AC524" s="14" t="str">
        <f>IF(Point[Female WC]="","",Point[Female WC])</f>
        <v/>
      </c>
      <c r="AD524" s="14" t="str">
        <f>IF(Point[Male WC]="","",Point[Male WC])</f>
        <v/>
      </c>
      <c r="AE524" s="14" t="str">
        <f>IF(Point[Urinal]="","",Point[Urinal])</f>
        <v/>
      </c>
      <c r="AF524" s="14" t="str">
        <f>IF(Point[Disabled Unisex]="","",Point[Disabled Unisex])</f>
        <v/>
      </c>
      <c r="AG524" s="14" t="str">
        <f>IF(Point[Disabled Female]="","",Point[Disabled Female])</f>
        <v/>
      </c>
      <c r="AH524" s="14" t="str">
        <f>IF(Point[Disabled Male]="","",Point[Disabled Male])</f>
        <v/>
      </c>
      <c r="AI524" s="14" t="str">
        <f>IF(Point[Asset Group]="","",VLOOKUP(Point[Handrail],yes_no,2,FALSE))</f>
        <v/>
      </c>
      <c r="AJ524" s="14" t="str">
        <f>IF(Point[Asset Group]="","",VLOOKUP(Point[Baby Changing],yes_no,2,FALSE))</f>
        <v/>
      </c>
      <c r="AK524" s="14" t="str">
        <f>IF(Point[Asset Group]="","",VLOOKUP(Point[Service Room],yes_no,2,FALSE))</f>
        <v/>
      </c>
      <c r="AL524" s="14" t="str">
        <f>IF(Point[Asset Group]="","",VLOOKUP(Point[Service Tap],service_tap,2,FALSE))</f>
        <v/>
      </c>
      <c r="AM524" s="14" t="str">
        <f>IF(Point[Asset Group]="","",VLOOKUP(Point[Heating Type],wc_heating,2,FALSE))</f>
        <v/>
      </c>
      <c r="AN524" s="14" t="str">
        <f>IF(Point[Asset Group]="","",VLOOKUP(Point[Power Supply],power_supply,2,FALSE))</f>
        <v/>
      </c>
      <c r="AO524" s="14" t="str">
        <f>IF(Point[Asset Group]="","",VLOOKUP(Point[Waste Water],waste_water,2,FALSE))</f>
        <v/>
      </c>
      <c r="AP524" s="14" t="str">
        <f>IF(Point[Asset Group]="","",VLOOKUP(Point[Furniture SubType],subdom_master_gdb,2,FALSE))</f>
        <v/>
      </c>
      <c r="AQ524" s="14" t="str">
        <f>IF(Point[Asset Group]="","",VLOOKUP(Point[Concrete Pad],yes_no,2,FALSE))</f>
        <v/>
      </c>
      <c r="AR524" s="14" t="str">
        <f>IF(Point[Asset Group]="","",VLOOKUP(Point[Material],material_master,2,FALSE))</f>
        <v/>
      </c>
      <c r="AS524" s="14" t="str">
        <f>IF(Point[Asset Group]="","",VLOOKUP(Point[Plumbing],irrigation_plumbing,2,FALSE))</f>
        <v/>
      </c>
      <c r="AT524" s="14" t="str">
        <f>IF(Point[Asset Group]="","",VLOOKUP(Point[Sprinklers],irrigation_sprinklers,2,FALSE))</f>
        <v/>
      </c>
      <c r="AU524" s="14" t="str">
        <f>IF(Point[Asset Group]="","",VLOOKUP(Point[System],irrigation_system,2,FALSE))</f>
        <v/>
      </c>
      <c r="AV524" s="14" t="str">
        <f>IF(Point[Asset Group]="","",VLOOKUP(Point[Status],irrigation_status,2,FALSE))</f>
        <v/>
      </c>
      <c r="AW524" s="11" t="str">
        <f>IF(Point[Date of manufacture]="","",Point[Date of manufacture])</f>
        <v/>
      </c>
      <c r="AX524" s="14" t="str">
        <f>IF(Point[Asset Group]="","",VLOOKUP(Point[Sign Purpose],sign_purpose,2,FALSE))</f>
        <v/>
      </c>
      <c r="AY524" s="14" t="str">
        <f>IF(Point[Asset Group]="","",VLOOKUP(Point[Sign Material],material_master,2,FALSE))</f>
        <v/>
      </c>
      <c r="AZ524" s="14" t="str">
        <f>IF(Point[Asset Group]="","",VLOOKUP(Point[Affixed To],sign_affix,2,FALSE))</f>
        <v/>
      </c>
      <c r="BA524" s="14" t="str">
        <f>IF(Point[Size HxB mm]="","",Point[Size HxB mm])</f>
        <v/>
      </c>
      <c r="BB524" s="14" t="str">
        <f>IF(Point[Height m]="","",Point[Height m])</f>
        <v/>
      </c>
      <c r="BC524" s="14" t="str">
        <f>IF(Point[Asset Group]="","",VLOOKUP(Point[Post Material],material_master,2,FALSE))</f>
        <v/>
      </c>
      <c r="BD524" s="14" t="str">
        <f>IF(Point[Asset Group]="","",VLOOKUP(Point[Post Number],number,2,FALSE))</f>
        <v/>
      </c>
      <c r="BE524" s="14" t="str">
        <f>IF(Point[Asset Group]="","",VLOOKUP(Point[Structure SubType],subdom_master_gdb,2,FALSE))</f>
        <v/>
      </c>
      <c r="BF524" s="14" t="str">
        <f>IF(Point[Area m2]="","",Point[Area m2])</f>
        <v/>
      </c>
      <c r="BG524" s="14" t="str">
        <f>IF(Point[Length m]="","",Point[Length m])</f>
        <v/>
      </c>
      <c r="BH524" s="14" t="str">
        <f>IF(Point[Width m]="","",Point[Width m])</f>
        <v/>
      </c>
      <c r="BI524" s="14" t="str">
        <f>IF(Point[Diameter m]="","",Point[Diameter m])</f>
        <v/>
      </c>
      <c r="BJ524" s="14" t="str">
        <f>IF(Point[Asset Group]="","",VLOOKUP(Point[Number of Pipes],number,2,FALSE))</f>
        <v/>
      </c>
      <c r="BK524" s="14" t="str">
        <f>IF(Point[Asset Group]="","",VLOOKUP(Point[Combined Name],2,FALSE))</f>
        <v/>
      </c>
      <c r="BL524" s="14" t="str">
        <f>IF(Point[Asset Group]="","",VLOOKUP(Point[Size Class],size_class,2,FALSE))</f>
        <v/>
      </c>
      <c r="BM524" s="14" t="str">
        <f>IF(Point[Asset Group]="","",VLOOKUP(Point[Age Class],age_class,2,FALSE))</f>
        <v/>
      </c>
      <c r="BN524" s="14" t="str">
        <f>IF(Point[Girth (cm)]="","",Point[Girth (cm)])</f>
        <v/>
      </c>
      <c r="BO524" s="14" t="str">
        <f>IF(Point[Crown Radius (m)]="","",Point[Crown Radius (m)])</f>
        <v/>
      </c>
      <c r="BP524" s="14" t="str">
        <f>IF(Point[Asset Group]="","",VLOOKUP(Point[Rooting Environment],root_enviro,2,FALSE))</f>
        <v/>
      </c>
      <c r="BQ524" s="14" t="str">
        <f>IF(Point[Asset Group]="","",VLOOKUP(Point[Tree Surround],tree_surround,2,FALSE))</f>
        <v/>
      </c>
      <c r="BR524" s="14" t="str">
        <f>IF(Point[Asset Group]="","",VLOOKUP(Point[Tree Grill],yes_no,2,FALSE))</f>
        <v/>
      </c>
      <c r="BS524" s="14" t="str">
        <f>IF(Point[Asset Group]="","",VLOOKUP(Point[Tree Location],tree_location,2,FALSE))</f>
        <v/>
      </c>
    </row>
    <row r="525" spans="1:71" s="3" customFormat="1" x14ac:dyDescent="0.2">
      <c r="A525" s="3" t="str">
        <f>IF(Point[DWG File Name]="","",Point[DWG File Name])</f>
        <v/>
      </c>
      <c r="B525" s="3" t="str">
        <f>IF(Point[DWG Layer Name]="","",Point[DWG Layer Name])</f>
        <v/>
      </c>
      <c r="C525" s="3" t="str">
        <f>IF(Point[DWG Handle]="","",Point[DWG Handle])</f>
        <v/>
      </c>
      <c r="D525" s="58" t="str">
        <f>IF(Point[X]="","",Point[X])</f>
        <v/>
      </c>
      <c r="E525" s="58" t="str">
        <f>IF(Point[Y]="","",Point[Y])</f>
        <v/>
      </c>
      <c r="F525" s="3" t="str">
        <f>IF(Point[Replacement Asset]="","",Point[Replacement Asset])</f>
        <v/>
      </c>
      <c r="G525" s="3" t="str">
        <f>IF(Point[Asset ID]="","",UPPER(Point[Asset ID]))</f>
        <v/>
      </c>
      <c r="H525" s="3" t="str">
        <f>IF(Point[Asset Group]="","",VLOOKUP(Point[Asset Group],asset_grp_pt,4,FALSE))</f>
        <v/>
      </c>
      <c r="I525" s="3" t="str">
        <f>IF(Point[Asset Group]="","",VLOOKUP(Point[Asset Group],asset_grp_pt,2,FALSE))</f>
        <v/>
      </c>
      <c r="J525" s="3" t="str">
        <f>IF(Point[Asset Group]="","",VLOOKUP(Point[Asset Group],asset_grp_pt,3,FALSE))</f>
        <v/>
      </c>
      <c r="K525" s="3" t="str">
        <f>IF(Point[Asset Group]="","",VLOOKUP(Point[Asset Type],type_master_list,2,FALSE))</f>
        <v/>
      </c>
      <c r="L525" s="3" t="str">
        <f>IF(Point[Asset Name]="","",PROPER(Point[Asset Name]))</f>
        <v/>
      </c>
      <c r="M525" s="11" t="str">
        <f>IF(Point[Install Date]="","",Point[Install Date])</f>
        <v/>
      </c>
      <c r="N525" s="11" t="str">
        <f>IF(Point[Note]="","",PROPER(Point[Note]))</f>
        <v/>
      </c>
      <c r="O525" s="11" t="str">
        <f>IF(Point[Resource Consent Number]="","",UPPER(Point[Resource Consent Number]))</f>
        <v/>
      </c>
      <c r="P525" s="53" t="str">
        <f>IF(Point[Asset Unit Cost]="","",Point[Asset Unit Cost])</f>
        <v/>
      </c>
      <c r="Q525" s="11" t="str">
        <f>IF(Point[Added By]="","",UPPER(Point[Added By]))</f>
        <v/>
      </c>
      <c r="R525" s="11" t="str">
        <f>IF(Point[Added Date]="","",Point[Added Date])</f>
        <v/>
      </c>
      <c r="S525" s="14" t="str">
        <f>IF(Point[Z COORD]="","",Point[Z COORD])</f>
        <v/>
      </c>
      <c r="T525" s="14" t="str">
        <f>IF(Point[Asset Description]="","",PROPER(Point[Asset Description]))</f>
        <v/>
      </c>
      <c r="U525" s="14" t="str">
        <f>IF(Point[[Artist ]]="","",PROPER(Point[[Artist ]]))</f>
        <v/>
      </c>
      <c r="V525" s="14" t="str">
        <f>IF(Point[Material Notes]="","",PROPER(Point[Material Notes]))</f>
        <v/>
      </c>
      <c r="W525" s="14" t="str">
        <f>IF(Point[Dimension Notes]="","",Point[Dimension Notes])</f>
        <v/>
      </c>
      <c r="X525" s="14" t="str">
        <f>IF(Point[List]="","",VLOOKUP(Point[Burner Number],number,2,FALSE))</f>
        <v/>
      </c>
      <c r="Y525" s="14" t="str">
        <f>IF(Point[List]="","",VLOOKUP(Point[Fuel],bbq_fuel,2,FALSE))</f>
        <v/>
      </c>
      <c r="Z525" s="14" t="str">
        <f>IF(Point[List]="","",VLOOKUP(Point[Cabinet Material],bbq_material,2,FALSE))</f>
        <v/>
      </c>
      <c r="AA525" s="14" t="str">
        <f>IF(Point[Asset Group]="","",VLOOKUP(Point[Manufacturer],manufacturer,2,FALSE))</f>
        <v/>
      </c>
      <c r="AB525" s="14" t="str">
        <f>IF(Point[Uinsex WC]="","",Point[Uinsex WC])</f>
        <v/>
      </c>
      <c r="AC525" s="14" t="str">
        <f>IF(Point[Female WC]="","",Point[Female WC])</f>
        <v/>
      </c>
      <c r="AD525" s="14" t="str">
        <f>IF(Point[Male WC]="","",Point[Male WC])</f>
        <v/>
      </c>
      <c r="AE525" s="14" t="str">
        <f>IF(Point[Urinal]="","",Point[Urinal])</f>
        <v/>
      </c>
      <c r="AF525" s="14" t="str">
        <f>IF(Point[Disabled Unisex]="","",Point[Disabled Unisex])</f>
        <v/>
      </c>
      <c r="AG525" s="14" t="str">
        <f>IF(Point[Disabled Female]="","",Point[Disabled Female])</f>
        <v/>
      </c>
      <c r="AH525" s="14" t="str">
        <f>IF(Point[Disabled Male]="","",Point[Disabled Male])</f>
        <v/>
      </c>
      <c r="AI525" s="14" t="str">
        <f>IF(Point[Asset Group]="","",VLOOKUP(Point[Handrail],yes_no,2,FALSE))</f>
        <v/>
      </c>
      <c r="AJ525" s="14" t="str">
        <f>IF(Point[Asset Group]="","",VLOOKUP(Point[Baby Changing],yes_no,2,FALSE))</f>
        <v/>
      </c>
      <c r="AK525" s="14" t="str">
        <f>IF(Point[Asset Group]="","",VLOOKUP(Point[Service Room],yes_no,2,FALSE))</f>
        <v/>
      </c>
      <c r="AL525" s="14" t="str">
        <f>IF(Point[Asset Group]="","",VLOOKUP(Point[Service Tap],service_tap,2,FALSE))</f>
        <v/>
      </c>
      <c r="AM525" s="14" t="str">
        <f>IF(Point[Asset Group]="","",VLOOKUP(Point[Heating Type],wc_heating,2,FALSE))</f>
        <v/>
      </c>
      <c r="AN525" s="14" t="str">
        <f>IF(Point[Asset Group]="","",VLOOKUP(Point[Power Supply],power_supply,2,FALSE))</f>
        <v/>
      </c>
      <c r="AO525" s="14" t="str">
        <f>IF(Point[Asset Group]="","",VLOOKUP(Point[Waste Water],waste_water,2,FALSE))</f>
        <v/>
      </c>
      <c r="AP525" s="14" t="str">
        <f>IF(Point[Asset Group]="","",VLOOKUP(Point[Furniture SubType],subdom_master_gdb,2,FALSE))</f>
        <v/>
      </c>
      <c r="AQ525" s="14" t="str">
        <f>IF(Point[Asset Group]="","",VLOOKUP(Point[Concrete Pad],yes_no,2,FALSE))</f>
        <v/>
      </c>
      <c r="AR525" s="14" t="str">
        <f>IF(Point[Asset Group]="","",VLOOKUP(Point[Material],material_master,2,FALSE))</f>
        <v/>
      </c>
      <c r="AS525" s="14" t="str">
        <f>IF(Point[Asset Group]="","",VLOOKUP(Point[Plumbing],irrigation_plumbing,2,FALSE))</f>
        <v/>
      </c>
      <c r="AT525" s="14" t="str">
        <f>IF(Point[Asset Group]="","",VLOOKUP(Point[Sprinklers],irrigation_sprinklers,2,FALSE))</f>
        <v/>
      </c>
      <c r="AU525" s="14" t="str">
        <f>IF(Point[Asset Group]="","",VLOOKUP(Point[System],irrigation_system,2,FALSE))</f>
        <v/>
      </c>
      <c r="AV525" s="14" t="str">
        <f>IF(Point[Asset Group]="","",VLOOKUP(Point[Status],irrigation_status,2,FALSE))</f>
        <v/>
      </c>
      <c r="AW525" s="11" t="str">
        <f>IF(Point[Date of manufacture]="","",Point[Date of manufacture])</f>
        <v/>
      </c>
      <c r="AX525" s="14" t="str">
        <f>IF(Point[Asset Group]="","",VLOOKUP(Point[Sign Purpose],sign_purpose,2,FALSE))</f>
        <v/>
      </c>
      <c r="AY525" s="14" t="str">
        <f>IF(Point[Asset Group]="","",VLOOKUP(Point[Sign Material],material_master,2,FALSE))</f>
        <v/>
      </c>
      <c r="AZ525" s="14" t="str">
        <f>IF(Point[Asset Group]="","",VLOOKUP(Point[Affixed To],sign_affix,2,FALSE))</f>
        <v/>
      </c>
      <c r="BA525" s="14" t="str">
        <f>IF(Point[Size HxB mm]="","",Point[Size HxB mm])</f>
        <v/>
      </c>
      <c r="BB525" s="14" t="str">
        <f>IF(Point[Height m]="","",Point[Height m])</f>
        <v/>
      </c>
      <c r="BC525" s="14" t="str">
        <f>IF(Point[Asset Group]="","",VLOOKUP(Point[Post Material],material_master,2,FALSE))</f>
        <v/>
      </c>
      <c r="BD525" s="14" t="str">
        <f>IF(Point[Asset Group]="","",VLOOKUP(Point[Post Number],number,2,FALSE))</f>
        <v/>
      </c>
      <c r="BE525" s="14" t="str">
        <f>IF(Point[Asset Group]="","",VLOOKUP(Point[Structure SubType],subdom_master_gdb,2,FALSE))</f>
        <v/>
      </c>
      <c r="BF525" s="14" t="str">
        <f>IF(Point[Area m2]="","",Point[Area m2])</f>
        <v/>
      </c>
      <c r="BG525" s="14" t="str">
        <f>IF(Point[Length m]="","",Point[Length m])</f>
        <v/>
      </c>
      <c r="BH525" s="14" t="str">
        <f>IF(Point[Width m]="","",Point[Width m])</f>
        <v/>
      </c>
      <c r="BI525" s="14" t="str">
        <f>IF(Point[Diameter m]="","",Point[Diameter m])</f>
        <v/>
      </c>
      <c r="BJ525" s="14" t="str">
        <f>IF(Point[Asset Group]="","",VLOOKUP(Point[Number of Pipes],number,2,FALSE))</f>
        <v/>
      </c>
      <c r="BK525" s="14" t="str">
        <f>IF(Point[Asset Group]="","",VLOOKUP(Point[Combined Name],2,FALSE))</f>
        <v/>
      </c>
      <c r="BL525" s="14" t="str">
        <f>IF(Point[Asset Group]="","",VLOOKUP(Point[Size Class],size_class,2,FALSE))</f>
        <v/>
      </c>
      <c r="BM525" s="14" t="str">
        <f>IF(Point[Asset Group]="","",VLOOKUP(Point[Age Class],age_class,2,FALSE))</f>
        <v/>
      </c>
      <c r="BN525" s="14" t="str">
        <f>IF(Point[Girth (cm)]="","",Point[Girth (cm)])</f>
        <v/>
      </c>
      <c r="BO525" s="14" t="str">
        <f>IF(Point[Crown Radius (m)]="","",Point[Crown Radius (m)])</f>
        <v/>
      </c>
      <c r="BP525" s="14" t="str">
        <f>IF(Point[Asset Group]="","",VLOOKUP(Point[Rooting Environment],root_enviro,2,FALSE))</f>
        <v/>
      </c>
      <c r="BQ525" s="14" t="str">
        <f>IF(Point[Asset Group]="","",VLOOKUP(Point[Tree Surround],tree_surround,2,FALSE))</f>
        <v/>
      </c>
      <c r="BR525" s="14" t="str">
        <f>IF(Point[Asset Group]="","",VLOOKUP(Point[Tree Grill],yes_no,2,FALSE))</f>
        <v/>
      </c>
      <c r="BS525" s="14" t="str">
        <f>IF(Point[Asset Group]="","",VLOOKUP(Point[Tree Location],tree_location,2,FALSE))</f>
        <v/>
      </c>
    </row>
    <row r="526" spans="1:71" s="3" customFormat="1" x14ac:dyDescent="0.2">
      <c r="A526" s="3" t="str">
        <f>IF(Point[DWG File Name]="","",Point[DWG File Name])</f>
        <v/>
      </c>
      <c r="B526" s="3" t="str">
        <f>IF(Point[DWG Layer Name]="","",Point[DWG Layer Name])</f>
        <v/>
      </c>
      <c r="C526" s="3" t="str">
        <f>IF(Point[DWG Handle]="","",Point[DWG Handle])</f>
        <v/>
      </c>
      <c r="D526" s="58" t="str">
        <f>IF(Point[X]="","",Point[X])</f>
        <v/>
      </c>
      <c r="E526" s="58" t="str">
        <f>IF(Point[Y]="","",Point[Y])</f>
        <v/>
      </c>
      <c r="F526" s="3" t="str">
        <f>IF(Point[Replacement Asset]="","",Point[Replacement Asset])</f>
        <v/>
      </c>
      <c r="G526" s="3" t="str">
        <f>IF(Point[Asset ID]="","",UPPER(Point[Asset ID]))</f>
        <v/>
      </c>
      <c r="H526" s="3" t="str">
        <f>IF(Point[Asset Group]="","",VLOOKUP(Point[Asset Group],asset_grp_pt,4,FALSE))</f>
        <v/>
      </c>
      <c r="I526" s="3" t="str">
        <f>IF(Point[Asset Group]="","",VLOOKUP(Point[Asset Group],asset_grp_pt,2,FALSE))</f>
        <v/>
      </c>
      <c r="J526" s="3" t="str">
        <f>IF(Point[Asset Group]="","",VLOOKUP(Point[Asset Group],asset_grp_pt,3,FALSE))</f>
        <v/>
      </c>
      <c r="K526" s="3" t="str">
        <f>IF(Point[Asset Group]="","",VLOOKUP(Point[Asset Type],type_master_list,2,FALSE))</f>
        <v/>
      </c>
      <c r="L526" s="3" t="str">
        <f>IF(Point[Asset Name]="","",PROPER(Point[Asset Name]))</f>
        <v/>
      </c>
      <c r="M526" s="11" t="str">
        <f>IF(Point[Install Date]="","",Point[Install Date])</f>
        <v/>
      </c>
      <c r="N526" s="11" t="str">
        <f>IF(Point[Note]="","",PROPER(Point[Note]))</f>
        <v/>
      </c>
      <c r="O526" s="11" t="str">
        <f>IF(Point[Resource Consent Number]="","",UPPER(Point[Resource Consent Number]))</f>
        <v/>
      </c>
      <c r="P526" s="53" t="str">
        <f>IF(Point[Asset Unit Cost]="","",Point[Asset Unit Cost])</f>
        <v/>
      </c>
      <c r="Q526" s="11" t="str">
        <f>IF(Point[Added By]="","",UPPER(Point[Added By]))</f>
        <v/>
      </c>
      <c r="R526" s="11" t="str">
        <f>IF(Point[Added Date]="","",Point[Added Date])</f>
        <v/>
      </c>
      <c r="S526" s="14" t="str">
        <f>IF(Point[Z COORD]="","",Point[Z COORD])</f>
        <v/>
      </c>
      <c r="T526" s="14" t="str">
        <f>IF(Point[Asset Description]="","",PROPER(Point[Asset Description]))</f>
        <v/>
      </c>
      <c r="U526" s="14" t="str">
        <f>IF(Point[[Artist ]]="","",PROPER(Point[[Artist ]]))</f>
        <v/>
      </c>
      <c r="V526" s="14" t="str">
        <f>IF(Point[Material Notes]="","",PROPER(Point[Material Notes]))</f>
        <v/>
      </c>
      <c r="W526" s="14" t="str">
        <f>IF(Point[Dimension Notes]="","",Point[Dimension Notes])</f>
        <v/>
      </c>
      <c r="X526" s="14" t="str">
        <f>IF(Point[List]="","",VLOOKUP(Point[Burner Number],number,2,FALSE))</f>
        <v/>
      </c>
      <c r="Y526" s="14" t="str">
        <f>IF(Point[List]="","",VLOOKUP(Point[Fuel],bbq_fuel,2,FALSE))</f>
        <v/>
      </c>
      <c r="Z526" s="14" t="str">
        <f>IF(Point[List]="","",VLOOKUP(Point[Cabinet Material],bbq_material,2,FALSE))</f>
        <v/>
      </c>
      <c r="AA526" s="14" t="str">
        <f>IF(Point[Asset Group]="","",VLOOKUP(Point[Manufacturer],manufacturer,2,FALSE))</f>
        <v/>
      </c>
      <c r="AB526" s="14" t="str">
        <f>IF(Point[Uinsex WC]="","",Point[Uinsex WC])</f>
        <v/>
      </c>
      <c r="AC526" s="14" t="str">
        <f>IF(Point[Female WC]="","",Point[Female WC])</f>
        <v/>
      </c>
      <c r="AD526" s="14" t="str">
        <f>IF(Point[Male WC]="","",Point[Male WC])</f>
        <v/>
      </c>
      <c r="AE526" s="14" t="str">
        <f>IF(Point[Urinal]="","",Point[Urinal])</f>
        <v/>
      </c>
      <c r="AF526" s="14" t="str">
        <f>IF(Point[Disabled Unisex]="","",Point[Disabled Unisex])</f>
        <v/>
      </c>
      <c r="AG526" s="14" t="str">
        <f>IF(Point[Disabled Female]="","",Point[Disabled Female])</f>
        <v/>
      </c>
      <c r="AH526" s="14" t="str">
        <f>IF(Point[Disabled Male]="","",Point[Disabled Male])</f>
        <v/>
      </c>
      <c r="AI526" s="14" t="str">
        <f>IF(Point[Asset Group]="","",VLOOKUP(Point[Handrail],yes_no,2,FALSE))</f>
        <v/>
      </c>
      <c r="AJ526" s="14" t="str">
        <f>IF(Point[Asset Group]="","",VLOOKUP(Point[Baby Changing],yes_no,2,FALSE))</f>
        <v/>
      </c>
      <c r="AK526" s="14" t="str">
        <f>IF(Point[Asset Group]="","",VLOOKUP(Point[Service Room],yes_no,2,FALSE))</f>
        <v/>
      </c>
      <c r="AL526" s="14" t="str">
        <f>IF(Point[Asset Group]="","",VLOOKUP(Point[Service Tap],service_tap,2,FALSE))</f>
        <v/>
      </c>
      <c r="AM526" s="14" t="str">
        <f>IF(Point[Asset Group]="","",VLOOKUP(Point[Heating Type],wc_heating,2,FALSE))</f>
        <v/>
      </c>
      <c r="AN526" s="14" t="str">
        <f>IF(Point[Asset Group]="","",VLOOKUP(Point[Power Supply],power_supply,2,FALSE))</f>
        <v/>
      </c>
      <c r="AO526" s="14" t="str">
        <f>IF(Point[Asset Group]="","",VLOOKUP(Point[Waste Water],waste_water,2,FALSE))</f>
        <v/>
      </c>
      <c r="AP526" s="14" t="str">
        <f>IF(Point[Asset Group]="","",VLOOKUP(Point[Furniture SubType],subdom_master_gdb,2,FALSE))</f>
        <v/>
      </c>
      <c r="AQ526" s="14" t="str">
        <f>IF(Point[Asset Group]="","",VLOOKUP(Point[Concrete Pad],yes_no,2,FALSE))</f>
        <v/>
      </c>
      <c r="AR526" s="14" t="str">
        <f>IF(Point[Asset Group]="","",VLOOKUP(Point[Material],material_master,2,FALSE))</f>
        <v/>
      </c>
      <c r="AS526" s="14" t="str">
        <f>IF(Point[Asset Group]="","",VLOOKUP(Point[Plumbing],irrigation_plumbing,2,FALSE))</f>
        <v/>
      </c>
      <c r="AT526" s="14" t="str">
        <f>IF(Point[Asset Group]="","",VLOOKUP(Point[Sprinklers],irrigation_sprinklers,2,FALSE))</f>
        <v/>
      </c>
      <c r="AU526" s="14" t="str">
        <f>IF(Point[Asset Group]="","",VLOOKUP(Point[System],irrigation_system,2,FALSE))</f>
        <v/>
      </c>
      <c r="AV526" s="14" t="str">
        <f>IF(Point[Asset Group]="","",VLOOKUP(Point[Status],irrigation_status,2,FALSE))</f>
        <v/>
      </c>
      <c r="AW526" s="11" t="str">
        <f>IF(Point[Date of manufacture]="","",Point[Date of manufacture])</f>
        <v/>
      </c>
      <c r="AX526" s="14" t="str">
        <f>IF(Point[Asset Group]="","",VLOOKUP(Point[Sign Purpose],sign_purpose,2,FALSE))</f>
        <v/>
      </c>
      <c r="AY526" s="14" t="str">
        <f>IF(Point[Asset Group]="","",VLOOKUP(Point[Sign Material],material_master,2,FALSE))</f>
        <v/>
      </c>
      <c r="AZ526" s="14" t="str">
        <f>IF(Point[Asset Group]="","",VLOOKUP(Point[Affixed To],sign_affix,2,FALSE))</f>
        <v/>
      </c>
      <c r="BA526" s="14" t="str">
        <f>IF(Point[Size HxB mm]="","",Point[Size HxB mm])</f>
        <v/>
      </c>
      <c r="BB526" s="14" t="str">
        <f>IF(Point[Height m]="","",Point[Height m])</f>
        <v/>
      </c>
      <c r="BC526" s="14" t="str">
        <f>IF(Point[Asset Group]="","",VLOOKUP(Point[Post Material],material_master,2,FALSE))</f>
        <v/>
      </c>
      <c r="BD526" s="14" t="str">
        <f>IF(Point[Asset Group]="","",VLOOKUP(Point[Post Number],number,2,FALSE))</f>
        <v/>
      </c>
      <c r="BE526" s="14" t="str">
        <f>IF(Point[Asset Group]="","",VLOOKUP(Point[Structure SubType],subdom_master_gdb,2,FALSE))</f>
        <v/>
      </c>
      <c r="BF526" s="14" t="str">
        <f>IF(Point[Area m2]="","",Point[Area m2])</f>
        <v/>
      </c>
      <c r="BG526" s="14" t="str">
        <f>IF(Point[Length m]="","",Point[Length m])</f>
        <v/>
      </c>
      <c r="BH526" s="14" t="str">
        <f>IF(Point[Width m]="","",Point[Width m])</f>
        <v/>
      </c>
      <c r="BI526" s="14" t="str">
        <f>IF(Point[Diameter m]="","",Point[Diameter m])</f>
        <v/>
      </c>
      <c r="BJ526" s="14" t="str">
        <f>IF(Point[Asset Group]="","",VLOOKUP(Point[Number of Pipes],number,2,FALSE))</f>
        <v/>
      </c>
      <c r="BK526" s="14" t="str">
        <f>IF(Point[Asset Group]="","",VLOOKUP(Point[Combined Name],2,FALSE))</f>
        <v/>
      </c>
      <c r="BL526" s="14" t="str">
        <f>IF(Point[Asset Group]="","",VLOOKUP(Point[Size Class],size_class,2,FALSE))</f>
        <v/>
      </c>
      <c r="BM526" s="14" t="str">
        <f>IF(Point[Asset Group]="","",VLOOKUP(Point[Age Class],age_class,2,FALSE))</f>
        <v/>
      </c>
      <c r="BN526" s="14" t="str">
        <f>IF(Point[Girth (cm)]="","",Point[Girth (cm)])</f>
        <v/>
      </c>
      <c r="BO526" s="14" t="str">
        <f>IF(Point[Crown Radius (m)]="","",Point[Crown Radius (m)])</f>
        <v/>
      </c>
      <c r="BP526" s="14" t="str">
        <f>IF(Point[Asset Group]="","",VLOOKUP(Point[Rooting Environment],root_enviro,2,FALSE))</f>
        <v/>
      </c>
      <c r="BQ526" s="14" t="str">
        <f>IF(Point[Asset Group]="","",VLOOKUP(Point[Tree Surround],tree_surround,2,FALSE))</f>
        <v/>
      </c>
      <c r="BR526" s="14" t="str">
        <f>IF(Point[Asset Group]="","",VLOOKUP(Point[Tree Grill],yes_no,2,FALSE))</f>
        <v/>
      </c>
      <c r="BS526" s="14" t="str">
        <f>IF(Point[Asset Group]="","",VLOOKUP(Point[Tree Location],tree_location,2,FALSE))</f>
        <v/>
      </c>
    </row>
    <row r="527" spans="1:71" s="3" customFormat="1" x14ac:dyDescent="0.2">
      <c r="A527" s="3" t="str">
        <f>IF(Point[DWG File Name]="","",Point[DWG File Name])</f>
        <v/>
      </c>
      <c r="B527" s="3" t="str">
        <f>IF(Point[DWG Layer Name]="","",Point[DWG Layer Name])</f>
        <v/>
      </c>
      <c r="C527" s="3" t="str">
        <f>IF(Point[DWG Handle]="","",Point[DWG Handle])</f>
        <v/>
      </c>
      <c r="D527" s="58" t="str">
        <f>IF(Point[X]="","",Point[X])</f>
        <v/>
      </c>
      <c r="E527" s="58" t="str">
        <f>IF(Point[Y]="","",Point[Y])</f>
        <v/>
      </c>
      <c r="F527" s="3" t="str">
        <f>IF(Point[Replacement Asset]="","",Point[Replacement Asset])</f>
        <v/>
      </c>
      <c r="G527" s="3" t="str">
        <f>IF(Point[Asset ID]="","",UPPER(Point[Asset ID]))</f>
        <v/>
      </c>
      <c r="H527" s="3" t="str">
        <f>IF(Point[Asset Group]="","",VLOOKUP(Point[Asset Group],asset_grp_pt,4,FALSE))</f>
        <v/>
      </c>
      <c r="I527" s="3" t="str">
        <f>IF(Point[Asset Group]="","",VLOOKUP(Point[Asset Group],asset_grp_pt,2,FALSE))</f>
        <v/>
      </c>
      <c r="J527" s="3" t="str">
        <f>IF(Point[Asset Group]="","",VLOOKUP(Point[Asset Group],asset_grp_pt,3,FALSE))</f>
        <v/>
      </c>
      <c r="K527" s="3" t="str">
        <f>IF(Point[Asset Group]="","",VLOOKUP(Point[Asset Type],type_master_list,2,FALSE))</f>
        <v/>
      </c>
      <c r="L527" s="3" t="str">
        <f>IF(Point[Asset Name]="","",PROPER(Point[Asset Name]))</f>
        <v/>
      </c>
      <c r="M527" s="11" t="str">
        <f>IF(Point[Install Date]="","",Point[Install Date])</f>
        <v/>
      </c>
      <c r="N527" s="11" t="str">
        <f>IF(Point[Note]="","",PROPER(Point[Note]))</f>
        <v/>
      </c>
      <c r="O527" s="11" t="str">
        <f>IF(Point[Resource Consent Number]="","",UPPER(Point[Resource Consent Number]))</f>
        <v/>
      </c>
      <c r="P527" s="53" t="str">
        <f>IF(Point[Asset Unit Cost]="","",Point[Asset Unit Cost])</f>
        <v/>
      </c>
      <c r="Q527" s="11" t="str">
        <f>IF(Point[Added By]="","",UPPER(Point[Added By]))</f>
        <v/>
      </c>
      <c r="R527" s="11" t="str">
        <f>IF(Point[Added Date]="","",Point[Added Date])</f>
        <v/>
      </c>
      <c r="S527" s="14" t="str">
        <f>IF(Point[Z COORD]="","",Point[Z COORD])</f>
        <v/>
      </c>
      <c r="T527" s="14" t="str">
        <f>IF(Point[Asset Description]="","",PROPER(Point[Asset Description]))</f>
        <v/>
      </c>
      <c r="U527" s="14" t="str">
        <f>IF(Point[[Artist ]]="","",PROPER(Point[[Artist ]]))</f>
        <v/>
      </c>
      <c r="V527" s="14" t="str">
        <f>IF(Point[Material Notes]="","",PROPER(Point[Material Notes]))</f>
        <v/>
      </c>
      <c r="W527" s="14" t="str">
        <f>IF(Point[Dimension Notes]="","",Point[Dimension Notes])</f>
        <v/>
      </c>
      <c r="X527" s="14" t="str">
        <f>IF(Point[List]="","",VLOOKUP(Point[Burner Number],number,2,FALSE))</f>
        <v/>
      </c>
      <c r="Y527" s="14" t="str">
        <f>IF(Point[List]="","",VLOOKUP(Point[Fuel],bbq_fuel,2,FALSE))</f>
        <v/>
      </c>
      <c r="Z527" s="14" t="str">
        <f>IF(Point[List]="","",VLOOKUP(Point[Cabinet Material],bbq_material,2,FALSE))</f>
        <v/>
      </c>
      <c r="AA527" s="14" t="str">
        <f>IF(Point[Asset Group]="","",VLOOKUP(Point[Manufacturer],manufacturer,2,FALSE))</f>
        <v/>
      </c>
      <c r="AB527" s="14" t="str">
        <f>IF(Point[Uinsex WC]="","",Point[Uinsex WC])</f>
        <v/>
      </c>
      <c r="AC527" s="14" t="str">
        <f>IF(Point[Female WC]="","",Point[Female WC])</f>
        <v/>
      </c>
      <c r="AD527" s="14" t="str">
        <f>IF(Point[Male WC]="","",Point[Male WC])</f>
        <v/>
      </c>
      <c r="AE527" s="14" t="str">
        <f>IF(Point[Urinal]="","",Point[Urinal])</f>
        <v/>
      </c>
      <c r="AF527" s="14" t="str">
        <f>IF(Point[Disabled Unisex]="","",Point[Disabled Unisex])</f>
        <v/>
      </c>
      <c r="AG527" s="14" t="str">
        <f>IF(Point[Disabled Female]="","",Point[Disabled Female])</f>
        <v/>
      </c>
      <c r="AH527" s="14" t="str">
        <f>IF(Point[Disabled Male]="","",Point[Disabled Male])</f>
        <v/>
      </c>
      <c r="AI527" s="14" t="str">
        <f>IF(Point[Asset Group]="","",VLOOKUP(Point[Handrail],yes_no,2,FALSE))</f>
        <v/>
      </c>
      <c r="AJ527" s="14" t="str">
        <f>IF(Point[Asset Group]="","",VLOOKUP(Point[Baby Changing],yes_no,2,FALSE))</f>
        <v/>
      </c>
      <c r="AK527" s="14" t="str">
        <f>IF(Point[Asset Group]="","",VLOOKUP(Point[Service Room],yes_no,2,FALSE))</f>
        <v/>
      </c>
      <c r="AL527" s="14" t="str">
        <f>IF(Point[Asset Group]="","",VLOOKUP(Point[Service Tap],service_tap,2,FALSE))</f>
        <v/>
      </c>
      <c r="AM527" s="14" t="str">
        <f>IF(Point[Asset Group]="","",VLOOKUP(Point[Heating Type],wc_heating,2,FALSE))</f>
        <v/>
      </c>
      <c r="AN527" s="14" t="str">
        <f>IF(Point[Asset Group]="","",VLOOKUP(Point[Power Supply],power_supply,2,FALSE))</f>
        <v/>
      </c>
      <c r="AO527" s="14" t="str">
        <f>IF(Point[Asset Group]="","",VLOOKUP(Point[Waste Water],waste_water,2,FALSE))</f>
        <v/>
      </c>
      <c r="AP527" s="14" t="str">
        <f>IF(Point[Asset Group]="","",VLOOKUP(Point[Furniture SubType],subdom_master_gdb,2,FALSE))</f>
        <v/>
      </c>
      <c r="AQ527" s="14" t="str">
        <f>IF(Point[Asset Group]="","",VLOOKUP(Point[Concrete Pad],yes_no,2,FALSE))</f>
        <v/>
      </c>
      <c r="AR527" s="14" t="str">
        <f>IF(Point[Asset Group]="","",VLOOKUP(Point[Material],material_master,2,FALSE))</f>
        <v/>
      </c>
      <c r="AS527" s="14" t="str">
        <f>IF(Point[Asset Group]="","",VLOOKUP(Point[Plumbing],irrigation_plumbing,2,FALSE))</f>
        <v/>
      </c>
      <c r="AT527" s="14" t="str">
        <f>IF(Point[Asset Group]="","",VLOOKUP(Point[Sprinklers],irrigation_sprinklers,2,FALSE))</f>
        <v/>
      </c>
      <c r="AU527" s="14" t="str">
        <f>IF(Point[Asset Group]="","",VLOOKUP(Point[System],irrigation_system,2,FALSE))</f>
        <v/>
      </c>
      <c r="AV527" s="14" t="str">
        <f>IF(Point[Asset Group]="","",VLOOKUP(Point[Status],irrigation_status,2,FALSE))</f>
        <v/>
      </c>
      <c r="AW527" s="11" t="str">
        <f>IF(Point[Date of manufacture]="","",Point[Date of manufacture])</f>
        <v/>
      </c>
      <c r="AX527" s="14" t="str">
        <f>IF(Point[Asset Group]="","",VLOOKUP(Point[Sign Purpose],sign_purpose,2,FALSE))</f>
        <v/>
      </c>
      <c r="AY527" s="14" t="str">
        <f>IF(Point[Asset Group]="","",VLOOKUP(Point[Sign Material],material_master,2,FALSE))</f>
        <v/>
      </c>
      <c r="AZ527" s="14" t="str">
        <f>IF(Point[Asset Group]="","",VLOOKUP(Point[Affixed To],sign_affix,2,FALSE))</f>
        <v/>
      </c>
      <c r="BA527" s="14" t="str">
        <f>IF(Point[Size HxB mm]="","",Point[Size HxB mm])</f>
        <v/>
      </c>
      <c r="BB527" s="14" t="str">
        <f>IF(Point[Height m]="","",Point[Height m])</f>
        <v/>
      </c>
      <c r="BC527" s="14" t="str">
        <f>IF(Point[Asset Group]="","",VLOOKUP(Point[Post Material],material_master,2,FALSE))</f>
        <v/>
      </c>
      <c r="BD527" s="14" t="str">
        <f>IF(Point[Asset Group]="","",VLOOKUP(Point[Post Number],number,2,FALSE))</f>
        <v/>
      </c>
      <c r="BE527" s="14" t="str">
        <f>IF(Point[Asset Group]="","",VLOOKUP(Point[Structure SubType],subdom_master_gdb,2,FALSE))</f>
        <v/>
      </c>
      <c r="BF527" s="14" t="str">
        <f>IF(Point[Area m2]="","",Point[Area m2])</f>
        <v/>
      </c>
      <c r="BG527" s="14" t="str">
        <f>IF(Point[Length m]="","",Point[Length m])</f>
        <v/>
      </c>
      <c r="BH527" s="14" t="str">
        <f>IF(Point[Width m]="","",Point[Width m])</f>
        <v/>
      </c>
      <c r="BI527" s="14" t="str">
        <f>IF(Point[Diameter m]="","",Point[Diameter m])</f>
        <v/>
      </c>
      <c r="BJ527" s="14" t="str">
        <f>IF(Point[Asset Group]="","",VLOOKUP(Point[Number of Pipes],number,2,FALSE))</f>
        <v/>
      </c>
      <c r="BK527" s="14" t="str">
        <f>IF(Point[Asset Group]="","",VLOOKUP(Point[Combined Name],2,FALSE))</f>
        <v/>
      </c>
      <c r="BL527" s="14" t="str">
        <f>IF(Point[Asset Group]="","",VLOOKUP(Point[Size Class],size_class,2,FALSE))</f>
        <v/>
      </c>
      <c r="BM527" s="14" t="str">
        <f>IF(Point[Asset Group]="","",VLOOKUP(Point[Age Class],age_class,2,FALSE))</f>
        <v/>
      </c>
      <c r="BN527" s="14" t="str">
        <f>IF(Point[Girth (cm)]="","",Point[Girth (cm)])</f>
        <v/>
      </c>
      <c r="BO527" s="14" t="str">
        <f>IF(Point[Crown Radius (m)]="","",Point[Crown Radius (m)])</f>
        <v/>
      </c>
      <c r="BP527" s="14" t="str">
        <f>IF(Point[Asset Group]="","",VLOOKUP(Point[Rooting Environment],root_enviro,2,FALSE))</f>
        <v/>
      </c>
      <c r="BQ527" s="14" t="str">
        <f>IF(Point[Asset Group]="","",VLOOKUP(Point[Tree Surround],tree_surround,2,FALSE))</f>
        <v/>
      </c>
      <c r="BR527" s="14" t="str">
        <f>IF(Point[Asset Group]="","",VLOOKUP(Point[Tree Grill],yes_no,2,FALSE))</f>
        <v/>
      </c>
      <c r="BS527" s="14" t="str">
        <f>IF(Point[Asset Group]="","",VLOOKUP(Point[Tree Location],tree_location,2,FALSE))</f>
        <v/>
      </c>
    </row>
    <row r="528" spans="1:71" s="3" customFormat="1" x14ac:dyDescent="0.2">
      <c r="A528" s="3" t="str">
        <f>IF(Point[DWG File Name]="","",Point[DWG File Name])</f>
        <v/>
      </c>
      <c r="B528" s="3" t="str">
        <f>IF(Point[DWG Layer Name]="","",Point[DWG Layer Name])</f>
        <v/>
      </c>
      <c r="C528" s="3" t="str">
        <f>IF(Point[DWG Handle]="","",Point[DWG Handle])</f>
        <v/>
      </c>
      <c r="D528" s="58" t="str">
        <f>IF(Point[X]="","",Point[X])</f>
        <v/>
      </c>
      <c r="E528" s="58" t="str">
        <f>IF(Point[Y]="","",Point[Y])</f>
        <v/>
      </c>
      <c r="F528" s="3" t="str">
        <f>IF(Point[Replacement Asset]="","",Point[Replacement Asset])</f>
        <v/>
      </c>
      <c r="G528" s="3" t="str">
        <f>IF(Point[Asset ID]="","",UPPER(Point[Asset ID]))</f>
        <v/>
      </c>
      <c r="H528" s="3" t="str">
        <f>IF(Point[Asset Group]="","",VLOOKUP(Point[Asset Group],asset_grp_pt,4,FALSE))</f>
        <v/>
      </c>
      <c r="I528" s="3" t="str">
        <f>IF(Point[Asset Group]="","",VLOOKUP(Point[Asset Group],asset_grp_pt,2,FALSE))</f>
        <v/>
      </c>
      <c r="J528" s="3" t="str">
        <f>IF(Point[Asset Group]="","",VLOOKUP(Point[Asset Group],asset_grp_pt,3,FALSE))</f>
        <v/>
      </c>
      <c r="K528" s="3" t="str">
        <f>IF(Point[Asset Group]="","",VLOOKUP(Point[Asset Type],type_master_list,2,FALSE))</f>
        <v/>
      </c>
      <c r="L528" s="3" t="str">
        <f>IF(Point[Asset Name]="","",PROPER(Point[Asset Name]))</f>
        <v/>
      </c>
      <c r="M528" s="11" t="str">
        <f>IF(Point[Install Date]="","",Point[Install Date])</f>
        <v/>
      </c>
      <c r="N528" s="11" t="str">
        <f>IF(Point[Note]="","",PROPER(Point[Note]))</f>
        <v/>
      </c>
      <c r="O528" s="11" t="str">
        <f>IF(Point[Resource Consent Number]="","",UPPER(Point[Resource Consent Number]))</f>
        <v/>
      </c>
      <c r="P528" s="53" t="str">
        <f>IF(Point[Asset Unit Cost]="","",Point[Asset Unit Cost])</f>
        <v/>
      </c>
      <c r="Q528" s="11" t="str">
        <f>IF(Point[Added By]="","",UPPER(Point[Added By]))</f>
        <v/>
      </c>
      <c r="R528" s="11" t="str">
        <f>IF(Point[Added Date]="","",Point[Added Date])</f>
        <v/>
      </c>
      <c r="S528" s="14" t="str">
        <f>IF(Point[Z COORD]="","",Point[Z COORD])</f>
        <v/>
      </c>
      <c r="T528" s="14" t="str">
        <f>IF(Point[Asset Description]="","",PROPER(Point[Asset Description]))</f>
        <v/>
      </c>
      <c r="U528" s="14" t="str">
        <f>IF(Point[[Artist ]]="","",PROPER(Point[[Artist ]]))</f>
        <v/>
      </c>
      <c r="V528" s="14" t="str">
        <f>IF(Point[Material Notes]="","",PROPER(Point[Material Notes]))</f>
        <v/>
      </c>
      <c r="W528" s="14" t="str">
        <f>IF(Point[Dimension Notes]="","",Point[Dimension Notes])</f>
        <v/>
      </c>
      <c r="X528" s="14" t="str">
        <f>IF(Point[List]="","",VLOOKUP(Point[Burner Number],number,2,FALSE))</f>
        <v/>
      </c>
      <c r="Y528" s="14" t="str">
        <f>IF(Point[List]="","",VLOOKUP(Point[Fuel],bbq_fuel,2,FALSE))</f>
        <v/>
      </c>
      <c r="Z528" s="14" t="str">
        <f>IF(Point[List]="","",VLOOKUP(Point[Cabinet Material],bbq_material,2,FALSE))</f>
        <v/>
      </c>
      <c r="AA528" s="14" t="str">
        <f>IF(Point[Asset Group]="","",VLOOKUP(Point[Manufacturer],manufacturer,2,FALSE))</f>
        <v/>
      </c>
      <c r="AB528" s="14" t="str">
        <f>IF(Point[Uinsex WC]="","",Point[Uinsex WC])</f>
        <v/>
      </c>
      <c r="AC528" s="14" t="str">
        <f>IF(Point[Female WC]="","",Point[Female WC])</f>
        <v/>
      </c>
      <c r="AD528" s="14" t="str">
        <f>IF(Point[Male WC]="","",Point[Male WC])</f>
        <v/>
      </c>
      <c r="AE528" s="14" t="str">
        <f>IF(Point[Urinal]="","",Point[Urinal])</f>
        <v/>
      </c>
      <c r="AF528" s="14" t="str">
        <f>IF(Point[Disabled Unisex]="","",Point[Disabled Unisex])</f>
        <v/>
      </c>
      <c r="AG528" s="14" t="str">
        <f>IF(Point[Disabled Female]="","",Point[Disabled Female])</f>
        <v/>
      </c>
      <c r="AH528" s="14" t="str">
        <f>IF(Point[Disabled Male]="","",Point[Disabled Male])</f>
        <v/>
      </c>
      <c r="AI528" s="14" t="str">
        <f>IF(Point[Asset Group]="","",VLOOKUP(Point[Handrail],yes_no,2,FALSE))</f>
        <v/>
      </c>
      <c r="AJ528" s="14" t="str">
        <f>IF(Point[Asset Group]="","",VLOOKUP(Point[Baby Changing],yes_no,2,FALSE))</f>
        <v/>
      </c>
      <c r="AK528" s="14" t="str">
        <f>IF(Point[Asset Group]="","",VLOOKUP(Point[Service Room],yes_no,2,FALSE))</f>
        <v/>
      </c>
      <c r="AL528" s="14" t="str">
        <f>IF(Point[Asset Group]="","",VLOOKUP(Point[Service Tap],service_tap,2,FALSE))</f>
        <v/>
      </c>
      <c r="AM528" s="14" t="str">
        <f>IF(Point[Asset Group]="","",VLOOKUP(Point[Heating Type],wc_heating,2,FALSE))</f>
        <v/>
      </c>
      <c r="AN528" s="14" t="str">
        <f>IF(Point[Asset Group]="","",VLOOKUP(Point[Power Supply],power_supply,2,FALSE))</f>
        <v/>
      </c>
      <c r="AO528" s="14" t="str">
        <f>IF(Point[Asset Group]="","",VLOOKUP(Point[Waste Water],waste_water,2,FALSE))</f>
        <v/>
      </c>
      <c r="AP528" s="14" t="str">
        <f>IF(Point[Asset Group]="","",VLOOKUP(Point[Furniture SubType],subdom_master_gdb,2,FALSE))</f>
        <v/>
      </c>
      <c r="AQ528" s="14" t="str">
        <f>IF(Point[Asset Group]="","",VLOOKUP(Point[Concrete Pad],yes_no,2,FALSE))</f>
        <v/>
      </c>
      <c r="AR528" s="14" t="str">
        <f>IF(Point[Asset Group]="","",VLOOKUP(Point[Material],material_master,2,FALSE))</f>
        <v/>
      </c>
      <c r="AS528" s="14" t="str">
        <f>IF(Point[Asset Group]="","",VLOOKUP(Point[Plumbing],irrigation_plumbing,2,FALSE))</f>
        <v/>
      </c>
      <c r="AT528" s="14" t="str">
        <f>IF(Point[Asset Group]="","",VLOOKUP(Point[Sprinklers],irrigation_sprinklers,2,FALSE))</f>
        <v/>
      </c>
      <c r="AU528" s="14" t="str">
        <f>IF(Point[Asset Group]="","",VLOOKUP(Point[System],irrigation_system,2,FALSE))</f>
        <v/>
      </c>
      <c r="AV528" s="14" t="str">
        <f>IF(Point[Asset Group]="","",VLOOKUP(Point[Status],irrigation_status,2,FALSE))</f>
        <v/>
      </c>
      <c r="AW528" s="11" t="str">
        <f>IF(Point[Date of manufacture]="","",Point[Date of manufacture])</f>
        <v/>
      </c>
      <c r="AX528" s="14" t="str">
        <f>IF(Point[Asset Group]="","",VLOOKUP(Point[Sign Purpose],sign_purpose,2,FALSE))</f>
        <v/>
      </c>
      <c r="AY528" s="14" t="str">
        <f>IF(Point[Asset Group]="","",VLOOKUP(Point[Sign Material],material_master,2,FALSE))</f>
        <v/>
      </c>
      <c r="AZ528" s="14" t="str">
        <f>IF(Point[Asset Group]="","",VLOOKUP(Point[Affixed To],sign_affix,2,FALSE))</f>
        <v/>
      </c>
      <c r="BA528" s="14" t="str">
        <f>IF(Point[Size HxB mm]="","",Point[Size HxB mm])</f>
        <v/>
      </c>
      <c r="BB528" s="14" t="str">
        <f>IF(Point[Height m]="","",Point[Height m])</f>
        <v/>
      </c>
      <c r="BC528" s="14" t="str">
        <f>IF(Point[Asset Group]="","",VLOOKUP(Point[Post Material],material_master,2,FALSE))</f>
        <v/>
      </c>
      <c r="BD528" s="14" t="str">
        <f>IF(Point[Asset Group]="","",VLOOKUP(Point[Post Number],number,2,FALSE))</f>
        <v/>
      </c>
      <c r="BE528" s="14" t="str">
        <f>IF(Point[Asset Group]="","",VLOOKUP(Point[Structure SubType],subdom_master_gdb,2,FALSE))</f>
        <v/>
      </c>
      <c r="BF528" s="14" t="str">
        <f>IF(Point[Area m2]="","",Point[Area m2])</f>
        <v/>
      </c>
      <c r="BG528" s="14" t="str">
        <f>IF(Point[Length m]="","",Point[Length m])</f>
        <v/>
      </c>
      <c r="BH528" s="14" t="str">
        <f>IF(Point[Width m]="","",Point[Width m])</f>
        <v/>
      </c>
      <c r="BI528" s="14" t="str">
        <f>IF(Point[Diameter m]="","",Point[Diameter m])</f>
        <v/>
      </c>
      <c r="BJ528" s="14" t="str">
        <f>IF(Point[Asset Group]="","",VLOOKUP(Point[Number of Pipes],number,2,FALSE))</f>
        <v/>
      </c>
      <c r="BK528" s="14" t="str">
        <f>IF(Point[Asset Group]="","",VLOOKUP(Point[Combined Name],2,FALSE))</f>
        <v/>
      </c>
      <c r="BL528" s="14" t="str">
        <f>IF(Point[Asset Group]="","",VLOOKUP(Point[Size Class],size_class,2,FALSE))</f>
        <v/>
      </c>
      <c r="BM528" s="14" t="str">
        <f>IF(Point[Asset Group]="","",VLOOKUP(Point[Age Class],age_class,2,FALSE))</f>
        <v/>
      </c>
      <c r="BN528" s="14" t="str">
        <f>IF(Point[Girth (cm)]="","",Point[Girth (cm)])</f>
        <v/>
      </c>
      <c r="BO528" s="14" t="str">
        <f>IF(Point[Crown Radius (m)]="","",Point[Crown Radius (m)])</f>
        <v/>
      </c>
      <c r="BP528" s="14" t="str">
        <f>IF(Point[Asset Group]="","",VLOOKUP(Point[Rooting Environment],root_enviro,2,FALSE))</f>
        <v/>
      </c>
      <c r="BQ528" s="14" t="str">
        <f>IF(Point[Asset Group]="","",VLOOKUP(Point[Tree Surround],tree_surround,2,FALSE))</f>
        <v/>
      </c>
      <c r="BR528" s="14" t="str">
        <f>IF(Point[Asset Group]="","",VLOOKUP(Point[Tree Grill],yes_no,2,FALSE))</f>
        <v/>
      </c>
      <c r="BS528" s="14" t="str">
        <f>IF(Point[Asset Group]="","",VLOOKUP(Point[Tree Location],tree_location,2,FALSE))</f>
        <v/>
      </c>
    </row>
    <row r="529" spans="1:71" s="3" customFormat="1" x14ac:dyDescent="0.2">
      <c r="A529" s="3" t="str">
        <f>IF(Point[DWG File Name]="","",Point[DWG File Name])</f>
        <v/>
      </c>
      <c r="B529" s="3" t="str">
        <f>IF(Point[DWG Layer Name]="","",Point[DWG Layer Name])</f>
        <v/>
      </c>
      <c r="C529" s="3" t="str">
        <f>IF(Point[DWG Handle]="","",Point[DWG Handle])</f>
        <v/>
      </c>
      <c r="D529" s="58" t="str">
        <f>IF(Point[X]="","",Point[X])</f>
        <v/>
      </c>
      <c r="E529" s="58" t="str">
        <f>IF(Point[Y]="","",Point[Y])</f>
        <v/>
      </c>
      <c r="F529" s="3" t="str">
        <f>IF(Point[Replacement Asset]="","",Point[Replacement Asset])</f>
        <v/>
      </c>
      <c r="G529" s="3" t="str">
        <f>IF(Point[Asset ID]="","",UPPER(Point[Asset ID]))</f>
        <v/>
      </c>
      <c r="H529" s="3" t="str">
        <f>IF(Point[Asset Group]="","",VLOOKUP(Point[Asset Group],asset_grp_pt,4,FALSE))</f>
        <v/>
      </c>
      <c r="I529" s="3" t="str">
        <f>IF(Point[Asset Group]="","",VLOOKUP(Point[Asset Group],asset_grp_pt,2,FALSE))</f>
        <v/>
      </c>
      <c r="J529" s="3" t="str">
        <f>IF(Point[Asset Group]="","",VLOOKUP(Point[Asset Group],asset_grp_pt,3,FALSE))</f>
        <v/>
      </c>
      <c r="K529" s="3" t="str">
        <f>IF(Point[Asset Group]="","",VLOOKUP(Point[Asset Type],type_master_list,2,FALSE))</f>
        <v/>
      </c>
      <c r="L529" s="3" t="str">
        <f>IF(Point[Asset Name]="","",PROPER(Point[Asset Name]))</f>
        <v/>
      </c>
      <c r="M529" s="11" t="str">
        <f>IF(Point[Install Date]="","",Point[Install Date])</f>
        <v/>
      </c>
      <c r="N529" s="11" t="str">
        <f>IF(Point[Note]="","",PROPER(Point[Note]))</f>
        <v/>
      </c>
      <c r="O529" s="11" t="str">
        <f>IF(Point[Resource Consent Number]="","",UPPER(Point[Resource Consent Number]))</f>
        <v/>
      </c>
      <c r="P529" s="53" t="str">
        <f>IF(Point[Asset Unit Cost]="","",Point[Asset Unit Cost])</f>
        <v/>
      </c>
      <c r="Q529" s="11" t="str">
        <f>IF(Point[Added By]="","",UPPER(Point[Added By]))</f>
        <v/>
      </c>
      <c r="R529" s="11" t="str">
        <f>IF(Point[Added Date]="","",Point[Added Date])</f>
        <v/>
      </c>
      <c r="S529" s="14" t="str">
        <f>IF(Point[Z COORD]="","",Point[Z COORD])</f>
        <v/>
      </c>
      <c r="T529" s="14" t="str">
        <f>IF(Point[Asset Description]="","",PROPER(Point[Asset Description]))</f>
        <v/>
      </c>
      <c r="U529" s="14" t="str">
        <f>IF(Point[[Artist ]]="","",PROPER(Point[[Artist ]]))</f>
        <v/>
      </c>
      <c r="V529" s="14" t="str">
        <f>IF(Point[Material Notes]="","",PROPER(Point[Material Notes]))</f>
        <v/>
      </c>
      <c r="W529" s="14" t="str">
        <f>IF(Point[Dimension Notes]="","",Point[Dimension Notes])</f>
        <v/>
      </c>
      <c r="X529" s="14" t="str">
        <f>IF(Point[List]="","",VLOOKUP(Point[Burner Number],number,2,FALSE))</f>
        <v/>
      </c>
      <c r="Y529" s="14" t="str">
        <f>IF(Point[List]="","",VLOOKUP(Point[Fuel],bbq_fuel,2,FALSE))</f>
        <v/>
      </c>
      <c r="Z529" s="14" t="str">
        <f>IF(Point[List]="","",VLOOKUP(Point[Cabinet Material],bbq_material,2,FALSE))</f>
        <v/>
      </c>
      <c r="AA529" s="14" t="str">
        <f>IF(Point[Asset Group]="","",VLOOKUP(Point[Manufacturer],manufacturer,2,FALSE))</f>
        <v/>
      </c>
      <c r="AB529" s="14" t="str">
        <f>IF(Point[Uinsex WC]="","",Point[Uinsex WC])</f>
        <v/>
      </c>
      <c r="AC529" s="14" t="str">
        <f>IF(Point[Female WC]="","",Point[Female WC])</f>
        <v/>
      </c>
      <c r="AD529" s="14" t="str">
        <f>IF(Point[Male WC]="","",Point[Male WC])</f>
        <v/>
      </c>
      <c r="AE529" s="14" t="str">
        <f>IF(Point[Urinal]="","",Point[Urinal])</f>
        <v/>
      </c>
      <c r="AF529" s="14" t="str">
        <f>IF(Point[Disabled Unisex]="","",Point[Disabled Unisex])</f>
        <v/>
      </c>
      <c r="AG529" s="14" t="str">
        <f>IF(Point[Disabled Female]="","",Point[Disabled Female])</f>
        <v/>
      </c>
      <c r="AH529" s="14" t="str">
        <f>IF(Point[Disabled Male]="","",Point[Disabled Male])</f>
        <v/>
      </c>
      <c r="AI529" s="14" t="str">
        <f>IF(Point[Asset Group]="","",VLOOKUP(Point[Handrail],yes_no,2,FALSE))</f>
        <v/>
      </c>
      <c r="AJ529" s="14" t="str">
        <f>IF(Point[Asset Group]="","",VLOOKUP(Point[Baby Changing],yes_no,2,FALSE))</f>
        <v/>
      </c>
      <c r="AK529" s="14" t="str">
        <f>IF(Point[Asset Group]="","",VLOOKUP(Point[Service Room],yes_no,2,FALSE))</f>
        <v/>
      </c>
      <c r="AL529" s="14" t="str">
        <f>IF(Point[Asset Group]="","",VLOOKUP(Point[Service Tap],service_tap,2,FALSE))</f>
        <v/>
      </c>
      <c r="AM529" s="14" t="str">
        <f>IF(Point[Asset Group]="","",VLOOKUP(Point[Heating Type],wc_heating,2,FALSE))</f>
        <v/>
      </c>
      <c r="AN529" s="14" t="str">
        <f>IF(Point[Asset Group]="","",VLOOKUP(Point[Power Supply],power_supply,2,FALSE))</f>
        <v/>
      </c>
      <c r="AO529" s="14" t="str">
        <f>IF(Point[Asset Group]="","",VLOOKUP(Point[Waste Water],waste_water,2,FALSE))</f>
        <v/>
      </c>
      <c r="AP529" s="14" t="str">
        <f>IF(Point[Asset Group]="","",VLOOKUP(Point[Furniture SubType],subdom_master_gdb,2,FALSE))</f>
        <v/>
      </c>
      <c r="AQ529" s="14" t="str">
        <f>IF(Point[Asset Group]="","",VLOOKUP(Point[Concrete Pad],yes_no,2,FALSE))</f>
        <v/>
      </c>
      <c r="AR529" s="14" t="str">
        <f>IF(Point[Asset Group]="","",VLOOKUP(Point[Material],material_master,2,FALSE))</f>
        <v/>
      </c>
      <c r="AS529" s="14" t="str">
        <f>IF(Point[Asset Group]="","",VLOOKUP(Point[Plumbing],irrigation_plumbing,2,FALSE))</f>
        <v/>
      </c>
      <c r="AT529" s="14" t="str">
        <f>IF(Point[Asset Group]="","",VLOOKUP(Point[Sprinklers],irrigation_sprinklers,2,FALSE))</f>
        <v/>
      </c>
      <c r="AU529" s="14" t="str">
        <f>IF(Point[Asset Group]="","",VLOOKUP(Point[System],irrigation_system,2,FALSE))</f>
        <v/>
      </c>
      <c r="AV529" s="14" t="str">
        <f>IF(Point[Asset Group]="","",VLOOKUP(Point[Status],irrigation_status,2,FALSE))</f>
        <v/>
      </c>
      <c r="AW529" s="11" t="str">
        <f>IF(Point[Date of manufacture]="","",Point[Date of manufacture])</f>
        <v/>
      </c>
      <c r="AX529" s="14" t="str">
        <f>IF(Point[Asset Group]="","",VLOOKUP(Point[Sign Purpose],sign_purpose,2,FALSE))</f>
        <v/>
      </c>
      <c r="AY529" s="14" t="str">
        <f>IF(Point[Asset Group]="","",VLOOKUP(Point[Sign Material],material_master,2,FALSE))</f>
        <v/>
      </c>
      <c r="AZ529" s="14" t="str">
        <f>IF(Point[Asset Group]="","",VLOOKUP(Point[Affixed To],sign_affix,2,FALSE))</f>
        <v/>
      </c>
      <c r="BA529" s="14" t="str">
        <f>IF(Point[Size HxB mm]="","",Point[Size HxB mm])</f>
        <v/>
      </c>
      <c r="BB529" s="14" t="str">
        <f>IF(Point[Height m]="","",Point[Height m])</f>
        <v/>
      </c>
      <c r="BC529" s="14" t="str">
        <f>IF(Point[Asset Group]="","",VLOOKUP(Point[Post Material],material_master,2,FALSE))</f>
        <v/>
      </c>
      <c r="BD529" s="14" t="str">
        <f>IF(Point[Asset Group]="","",VLOOKUP(Point[Post Number],number,2,FALSE))</f>
        <v/>
      </c>
      <c r="BE529" s="14" t="str">
        <f>IF(Point[Asset Group]="","",VLOOKUP(Point[Structure SubType],subdom_master_gdb,2,FALSE))</f>
        <v/>
      </c>
      <c r="BF529" s="14" t="str">
        <f>IF(Point[Area m2]="","",Point[Area m2])</f>
        <v/>
      </c>
      <c r="BG529" s="14" t="str">
        <f>IF(Point[Length m]="","",Point[Length m])</f>
        <v/>
      </c>
      <c r="BH529" s="14" t="str">
        <f>IF(Point[Width m]="","",Point[Width m])</f>
        <v/>
      </c>
      <c r="BI529" s="14" t="str">
        <f>IF(Point[Diameter m]="","",Point[Diameter m])</f>
        <v/>
      </c>
      <c r="BJ529" s="14" t="str">
        <f>IF(Point[Asset Group]="","",VLOOKUP(Point[Number of Pipes],number,2,FALSE))</f>
        <v/>
      </c>
      <c r="BK529" s="14" t="str">
        <f>IF(Point[Asset Group]="","",VLOOKUP(Point[Combined Name],2,FALSE))</f>
        <v/>
      </c>
      <c r="BL529" s="14" t="str">
        <f>IF(Point[Asset Group]="","",VLOOKUP(Point[Size Class],size_class,2,FALSE))</f>
        <v/>
      </c>
      <c r="BM529" s="14" t="str">
        <f>IF(Point[Asset Group]="","",VLOOKUP(Point[Age Class],age_class,2,FALSE))</f>
        <v/>
      </c>
      <c r="BN529" s="14" t="str">
        <f>IF(Point[Girth (cm)]="","",Point[Girth (cm)])</f>
        <v/>
      </c>
      <c r="BO529" s="14" t="str">
        <f>IF(Point[Crown Radius (m)]="","",Point[Crown Radius (m)])</f>
        <v/>
      </c>
      <c r="BP529" s="14" t="str">
        <f>IF(Point[Asset Group]="","",VLOOKUP(Point[Rooting Environment],root_enviro,2,FALSE))</f>
        <v/>
      </c>
      <c r="BQ529" s="14" t="str">
        <f>IF(Point[Asset Group]="","",VLOOKUP(Point[Tree Surround],tree_surround,2,FALSE))</f>
        <v/>
      </c>
      <c r="BR529" s="14" t="str">
        <f>IF(Point[Asset Group]="","",VLOOKUP(Point[Tree Grill],yes_no,2,FALSE))</f>
        <v/>
      </c>
      <c r="BS529" s="14" t="str">
        <f>IF(Point[Asset Group]="","",VLOOKUP(Point[Tree Location],tree_location,2,FALSE))</f>
        <v/>
      </c>
    </row>
    <row r="530" spans="1:71" s="3" customFormat="1" x14ac:dyDescent="0.2">
      <c r="A530" s="3" t="str">
        <f>IF(Point[DWG File Name]="","",Point[DWG File Name])</f>
        <v/>
      </c>
      <c r="B530" s="3" t="str">
        <f>IF(Point[DWG Layer Name]="","",Point[DWG Layer Name])</f>
        <v/>
      </c>
      <c r="C530" s="3" t="str">
        <f>IF(Point[DWG Handle]="","",Point[DWG Handle])</f>
        <v/>
      </c>
      <c r="D530" s="58" t="str">
        <f>IF(Point[X]="","",Point[X])</f>
        <v/>
      </c>
      <c r="E530" s="58" t="str">
        <f>IF(Point[Y]="","",Point[Y])</f>
        <v/>
      </c>
      <c r="F530" s="3" t="str">
        <f>IF(Point[Replacement Asset]="","",Point[Replacement Asset])</f>
        <v/>
      </c>
      <c r="G530" s="3" t="str">
        <f>IF(Point[Asset ID]="","",UPPER(Point[Asset ID]))</f>
        <v/>
      </c>
      <c r="H530" s="3" t="str">
        <f>IF(Point[Asset Group]="","",VLOOKUP(Point[Asset Group],asset_grp_pt,4,FALSE))</f>
        <v/>
      </c>
      <c r="I530" s="3" t="str">
        <f>IF(Point[Asset Group]="","",VLOOKUP(Point[Asset Group],asset_grp_pt,2,FALSE))</f>
        <v/>
      </c>
      <c r="J530" s="3" t="str">
        <f>IF(Point[Asset Group]="","",VLOOKUP(Point[Asset Group],asset_grp_pt,3,FALSE))</f>
        <v/>
      </c>
      <c r="K530" s="3" t="str">
        <f>IF(Point[Asset Group]="","",VLOOKUP(Point[Asset Type],type_master_list,2,FALSE))</f>
        <v/>
      </c>
      <c r="L530" s="3" t="str">
        <f>IF(Point[Asset Name]="","",PROPER(Point[Asset Name]))</f>
        <v/>
      </c>
      <c r="M530" s="11" t="str">
        <f>IF(Point[Install Date]="","",Point[Install Date])</f>
        <v/>
      </c>
      <c r="N530" s="11" t="str">
        <f>IF(Point[Note]="","",PROPER(Point[Note]))</f>
        <v/>
      </c>
      <c r="O530" s="11" t="str">
        <f>IF(Point[Resource Consent Number]="","",UPPER(Point[Resource Consent Number]))</f>
        <v/>
      </c>
      <c r="P530" s="53" t="str">
        <f>IF(Point[Asset Unit Cost]="","",Point[Asset Unit Cost])</f>
        <v/>
      </c>
      <c r="Q530" s="11" t="str">
        <f>IF(Point[Added By]="","",UPPER(Point[Added By]))</f>
        <v/>
      </c>
      <c r="R530" s="11" t="str">
        <f>IF(Point[Added Date]="","",Point[Added Date])</f>
        <v/>
      </c>
      <c r="S530" s="14" t="str">
        <f>IF(Point[Z COORD]="","",Point[Z COORD])</f>
        <v/>
      </c>
      <c r="T530" s="14" t="str">
        <f>IF(Point[Asset Description]="","",PROPER(Point[Asset Description]))</f>
        <v/>
      </c>
      <c r="U530" s="14" t="str">
        <f>IF(Point[[Artist ]]="","",PROPER(Point[[Artist ]]))</f>
        <v/>
      </c>
      <c r="V530" s="14" t="str">
        <f>IF(Point[Material Notes]="","",PROPER(Point[Material Notes]))</f>
        <v/>
      </c>
      <c r="W530" s="14" t="str">
        <f>IF(Point[Dimension Notes]="","",Point[Dimension Notes])</f>
        <v/>
      </c>
      <c r="X530" s="14" t="str">
        <f>IF(Point[List]="","",VLOOKUP(Point[Burner Number],number,2,FALSE))</f>
        <v/>
      </c>
      <c r="Y530" s="14" t="str">
        <f>IF(Point[List]="","",VLOOKUP(Point[Fuel],bbq_fuel,2,FALSE))</f>
        <v/>
      </c>
      <c r="Z530" s="14" t="str">
        <f>IF(Point[List]="","",VLOOKUP(Point[Cabinet Material],bbq_material,2,FALSE))</f>
        <v/>
      </c>
      <c r="AA530" s="14" t="str">
        <f>IF(Point[Asset Group]="","",VLOOKUP(Point[Manufacturer],manufacturer,2,FALSE))</f>
        <v/>
      </c>
      <c r="AB530" s="14" t="str">
        <f>IF(Point[Uinsex WC]="","",Point[Uinsex WC])</f>
        <v/>
      </c>
      <c r="AC530" s="14" t="str">
        <f>IF(Point[Female WC]="","",Point[Female WC])</f>
        <v/>
      </c>
      <c r="AD530" s="14" t="str">
        <f>IF(Point[Male WC]="","",Point[Male WC])</f>
        <v/>
      </c>
      <c r="AE530" s="14" t="str">
        <f>IF(Point[Urinal]="","",Point[Urinal])</f>
        <v/>
      </c>
      <c r="AF530" s="14" t="str">
        <f>IF(Point[Disabled Unisex]="","",Point[Disabled Unisex])</f>
        <v/>
      </c>
      <c r="AG530" s="14" t="str">
        <f>IF(Point[Disabled Female]="","",Point[Disabled Female])</f>
        <v/>
      </c>
      <c r="AH530" s="14" t="str">
        <f>IF(Point[Disabled Male]="","",Point[Disabled Male])</f>
        <v/>
      </c>
      <c r="AI530" s="14" t="str">
        <f>IF(Point[Asset Group]="","",VLOOKUP(Point[Handrail],yes_no,2,FALSE))</f>
        <v/>
      </c>
      <c r="AJ530" s="14" t="str">
        <f>IF(Point[Asset Group]="","",VLOOKUP(Point[Baby Changing],yes_no,2,FALSE))</f>
        <v/>
      </c>
      <c r="AK530" s="14" t="str">
        <f>IF(Point[Asset Group]="","",VLOOKUP(Point[Service Room],yes_no,2,FALSE))</f>
        <v/>
      </c>
      <c r="AL530" s="14" t="str">
        <f>IF(Point[Asset Group]="","",VLOOKUP(Point[Service Tap],service_tap,2,FALSE))</f>
        <v/>
      </c>
      <c r="AM530" s="14" t="str">
        <f>IF(Point[Asset Group]="","",VLOOKUP(Point[Heating Type],wc_heating,2,FALSE))</f>
        <v/>
      </c>
      <c r="AN530" s="14" t="str">
        <f>IF(Point[Asset Group]="","",VLOOKUP(Point[Power Supply],power_supply,2,FALSE))</f>
        <v/>
      </c>
      <c r="AO530" s="14" t="str">
        <f>IF(Point[Asset Group]="","",VLOOKUP(Point[Waste Water],waste_water,2,FALSE))</f>
        <v/>
      </c>
      <c r="AP530" s="14" t="str">
        <f>IF(Point[Asset Group]="","",VLOOKUP(Point[Furniture SubType],subdom_master_gdb,2,FALSE))</f>
        <v/>
      </c>
      <c r="AQ530" s="14" t="str">
        <f>IF(Point[Asset Group]="","",VLOOKUP(Point[Concrete Pad],yes_no,2,FALSE))</f>
        <v/>
      </c>
      <c r="AR530" s="14" t="str">
        <f>IF(Point[Asset Group]="","",VLOOKUP(Point[Material],material_master,2,FALSE))</f>
        <v/>
      </c>
      <c r="AS530" s="14" t="str">
        <f>IF(Point[Asset Group]="","",VLOOKUP(Point[Plumbing],irrigation_plumbing,2,FALSE))</f>
        <v/>
      </c>
      <c r="AT530" s="14" t="str">
        <f>IF(Point[Asset Group]="","",VLOOKUP(Point[Sprinklers],irrigation_sprinklers,2,FALSE))</f>
        <v/>
      </c>
      <c r="AU530" s="14" t="str">
        <f>IF(Point[Asset Group]="","",VLOOKUP(Point[System],irrigation_system,2,FALSE))</f>
        <v/>
      </c>
      <c r="AV530" s="14" t="str">
        <f>IF(Point[Asset Group]="","",VLOOKUP(Point[Status],irrigation_status,2,FALSE))</f>
        <v/>
      </c>
      <c r="AW530" s="11" t="str">
        <f>IF(Point[Date of manufacture]="","",Point[Date of manufacture])</f>
        <v/>
      </c>
      <c r="AX530" s="14" t="str">
        <f>IF(Point[Asset Group]="","",VLOOKUP(Point[Sign Purpose],sign_purpose,2,FALSE))</f>
        <v/>
      </c>
      <c r="AY530" s="14" t="str">
        <f>IF(Point[Asset Group]="","",VLOOKUP(Point[Sign Material],material_master,2,FALSE))</f>
        <v/>
      </c>
      <c r="AZ530" s="14" t="str">
        <f>IF(Point[Asset Group]="","",VLOOKUP(Point[Affixed To],sign_affix,2,FALSE))</f>
        <v/>
      </c>
      <c r="BA530" s="14" t="str">
        <f>IF(Point[Size HxB mm]="","",Point[Size HxB mm])</f>
        <v/>
      </c>
      <c r="BB530" s="14" t="str">
        <f>IF(Point[Height m]="","",Point[Height m])</f>
        <v/>
      </c>
      <c r="BC530" s="14" t="str">
        <f>IF(Point[Asset Group]="","",VLOOKUP(Point[Post Material],material_master,2,FALSE))</f>
        <v/>
      </c>
      <c r="BD530" s="14" t="str">
        <f>IF(Point[Asset Group]="","",VLOOKUP(Point[Post Number],number,2,FALSE))</f>
        <v/>
      </c>
      <c r="BE530" s="14" t="str">
        <f>IF(Point[Asset Group]="","",VLOOKUP(Point[Structure SubType],subdom_master_gdb,2,FALSE))</f>
        <v/>
      </c>
      <c r="BF530" s="14" t="str">
        <f>IF(Point[Area m2]="","",Point[Area m2])</f>
        <v/>
      </c>
      <c r="BG530" s="14" t="str">
        <f>IF(Point[Length m]="","",Point[Length m])</f>
        <v/>
      </c>
      <c r="BH530" s="14" t="str">
        <f>IF(Point[Width m]="","",Point[Width m])</f>
        <v/>
      </c>
      <c r="BI530" s="14" t="str">
        <f>IF(Point[Diameter m]="","",Point[Diameter m])</f>
        <v/>
      </c>
      <c r="BJ530" s="14" t="str">
        <f>IF(Point[Asset Group]="","",VLOOKUP(Point[Number of Pipes],number,2,FALSE))</f>
        <v/>
      </c>
      <c r="BK530" s="14" t="str">
        <f>IF(Point[Asset Group]="","",VLOOKUP(Point[Combined Name],2,FALSE))</f>
        <v/>
      </c>
      <c r="BL530" s="14" t="str">
        <f>IF(Point[Asset Group]="","",VLOOKUP(Point[Size Class],size_class,2,FALSE))</f>
        <v/>
      </c>
      <c r="BM530" s="14" t="str">
        <f>IF(Point[Asset Group]="","",VLOOKUP(Point[Age Class],age_class,2,FALSE))</f>
        <v/>
      </c>
      <c r="BN530" s="14" t="str">
        <f>IF(Point[Girth (cm)]="","",Point[Girth (cm)])</f>
        <v/>
      </c>
      <c r="BO530" s="14" t="str">
        <f>IF(Point[Crown Radius (m)]="","",Point[Crown Radius (m)])</f>
        <v/>
      </c>
      <c r="BP530" s="14" t="str">
        <f>IF(Point[Asset Group]="","",VLOOKUP(Point[Rooting Environment],root_enviro,2,FALSE))</f>
        <v/>
      </c>
      <c r="BQ530" s="14" t="str">
        <f>IF(Point[Asset Group]="","",VLOOKUP(Point[Tree Surround],tree_surround,2,FALSE))</f>
        <v/>
      </c>
      <c r="BR530" s="14" t="str">
        <f>IF(Point[Asset Group]="","",VLOOKUP(Point[Tree Grill],yes_no,2,FALSE))</f>
        <v/>
      </c>
      <c r="BS530" s="14" t="str">
        <f>IF(Point[Asset Group]="","",VLOOKUP(Point[Tree Location],tree_location,2,FALSE))</f>
        <v/>
      </c>
    </row>
    <row r="531" spans="1:71" s="3" customFormat="1" x14ac:dyDescent="0.2">
      <c r="A531" s="3" t="str">
        <f>IF(Point[DWG File Name]="","",Point[DWG File Name])</f>
        <v/>
      </c>
      <c r="B531" s="3" t="str">
        <f>IF(Point[DWG Layer Name]="","",Point[DWG Layer Name])</f>
        <v/>
      </c>
      <c r="C531" s="3" t="str">
        <f>IF(Point[DWG Handle]="","",Point[DWG Handle])</f>
        <v/>
      </c>
      <c r="D531" s="58" t="str">
        <f>IF(Point[X]="","",Point[X])</f>
        <v/>
      </c>
      <c r="E531" s="58" t="str">
        <f>IF(Point[Y]="","",Point[Y])</f>
        <v/>
      </c>
      <c r="F531" s="3" t="str">
        <f>IF(Point[Replacement Asset]="","",Point[Replacement Asset])</f>
        <v/>
      </c>
      <c r="G531" s="3" t="str">
        <f>IF(Point[Asset ID]="","",UPPER(Point[Asset ID]))</f>
        <v/>
      </c>
      <c r="H531" s="3" t="str">
        <f>IF(Point[Asset Group]="","",VLOOKUP(Point[Asset Group],asset_grp_pt,4,FALSE))</f>
        <v/>
      </c>
      <c r="I531" s="3" t="str">
        <f>IF(Point[Asset Group]="","",VLOOKUP(Point[Asset Group],asset_grp_pt,2,FALSE))</f>
        <v/>
      </c>
      <c r="J531" s="3" t="str">
        <f>IF(Point[Asset Group]="","",VLOOKUP(Point[Asset Group],asset_grp_pt,3,FALSE))</f>
        <v/>
      </c>
      <c r="K531" s="3" t="str">
        <f>IF(Point[Asset Group]="","",VLOOKUP(Point[Asset Type],type_master_list,2,FALSE))</f>
        <v/>
      </c>
      <c r="L531" s="3" t="str">
        <f>IF(Point[Asset Name]="","",PROPER(Point[Asset Name]))</f>
        <v/>
      </c>
      <c r="M531" s="11" t="str">
        <f>IF(Point[Install Date]="","",Point[Install Date])</f>
        <v/>
      </c>
      <c r="N531" s="11" t="str">
        <f>IF(Point[Note]="","",PROPER(Point[Note]))</f>
        <v/>
      </c>
      <c r="O531" s="11" t="str">
        <f>IF(Point[Resource Consent Number]="","",UPPER(Point[Resource Consent Number]))</f>
        <v/>
      </c>
      <c r="P531" s="53" t="str">
        <f>IF(Point[Asset Unit Cost]="","",Point[Asset Unit Cost])</f>
        <v/>
      </c>
      <c r="Q531" s="11" t="str">
        <f>IF(Point[Added By]="","",UPPER(Point[Added By]))</f>
        <v/>
      </c>
      <c r="R531" s="11" t="str">
        <f>IF(Point[Added Date]="","",Point[Added Date])</f>
        <v/>
      </c>
      <c r="S531" s="14" t="str">
        <f>IF(Point[Z COORD]="","",Point[Z COORD])</f>
        <v/>
      </c>
      <c r="T531" s="14" t="str">
        <f>IF(Point[Asset Description]="","",PROPER(Point[Asset Description]))</f>
        <v/>
      </c>
      <c r="U531" s="14" t="str">
        <f>IF(Point[[Artist ]]="","",PROPER(Point[[Artist ]]))</f>
        <v/>
      </c>
      <c r="V531" s="14" t="str">
        <f>IF(Point[Material Notes]="","",PROPER(Point[Material Notes]))</f>
        <v/>
      </c>
      <c r="W531" s="14" t="str">
        <f>IF(Point[Dimension Notes]="","",Point[Dimension Notes])</f>
        <v/>
      </c>
      <c r="X531" s="14" t="str">
        <f>IF(Point[List]="","",VLOOKUP(Point[Burner Number],number,2,FALSE))</f>
        <v/>
      </c>
      <c r="Y531" s="14" t="str">
        <f>IF(Point[List]="","",VLOOKUP(Point[Fuel],bbq_fuel,2,FALSE))</f>
        <v/>
      </c>
      <c r="Z531" s="14" t="str">
        <f>IF(Point[List]="","",VLOOKUP(Point[Cabinet Material],bbq_material,2,FALSE))</f>
        <v/>
      </c>
      <c r="AA531" s="14" t="str">
        <f>IF(Point[Asset Group]="","",VLOOKUP(Point[Manufacturer],manufacturer,2,FALSE))</f>
        <v/>
      </c>
      <c r="AB531" s="14" t="str">
        <f>IF(Point[Uinsex WC]="","",Point[Uinsex WC])</f>
        <v/>
      </c>
      <c r="AC531" s="14" t="str">
        <f>IF(Point[Female WC]="","",Point[Female WC])</f>
        <v/>
      </c>
      <c r="AD531" s="14" t="str">
        <f>IF(Point[Male WC]="","",Point[Male WC])</f>
        <v/>
      </c>
      <c r="AE531" s="14" t="str">
        <f>IF(Point[Urinal]="","",Point[Urinal])</f>
        <v/>
      </c>
      <c r="AF531" s="14" t="str">
        <f>IF(Point[Disabled Unisex]="","",Point[Disabled Unisex])</f>
        <v/>
      </c>
      <c r="AG531" s="14" t="str">
        <f>IF(Point[Disabled Female]="","",Point[Disabled Female])</f>
        <v/>
      </c>
      <c r="AH531" s="14" t="str">
        <f>IF(Point[Disabled Male]="","",Point[Disabled Male])</f>
        <v/>
      </c>
      <c r="AI531" s="14" t="str">
        <f>IF(Point[Asset Group]="","",VLOOKUP(Point[Handrail],yes_no,2,FALSE))</f>
        <v/>
      </c>
      <c r="AJ531" s="14" t="str">
        <f>IF(Point[Asset Group]="","",VLOOKUP(Point[Baby Changing],yes_no,2,FALSE))</f>
        <v/>
      </c>
      <c r="AK531" s="14" t="str">
        <f>IF(Point[Asset Group]="","",VLOOKUP(Point[Service Room],yes_no,2,FALSE))</f>
        <v/>
      </c>
      <c r="AL531" s="14" t="str">
        <f>IF(Point[Asset Group]="","",VLOOKUP(Point[Service Tap],service_tap,2,FALSE))</f>
        <v/>
      </c>
      <c r="AM531" s="14" t="str">
        <f>IF(Point[Asset Group]="","",VLOOKUP(Point[Heating Type],wc_heating,2,FALSE))</f>
        <v/>
      </c>
      <c r="AN531" s="14" t="str">
        <f>IF(Point[Asset Group]="","",VLOOKUP(Point[Power Supply],power_supply,2,FALSE))</f>
        <v/>
      </c>
      <c r="AO531" s="14" t="str">
        <f>IF(Point[Asset Group]="","",VLOOKUP(Point[Waste Water],waste_water,2,FALSE))</f>
        <v/>
      </c>
      <c r="AP531" s="14" t="str">
        <f>IF(Point[Asset Group]="","",VLOOKUP(Point[Furniture SubType],subdom_master_gdb,2,FALSE))</f>
        <v/>
      </c>
      <c r="AQ531" s="14" t="str">
        <f>IF(Point[Asset Group]="","",VLOOKUP(Point[Concrete Pad],yes_no,2,FALSE))</f>
        <v/>
      </c>
      <c r="AR531" s="14" t="str">
        <f>IF(Point[Asset Group]="","",VLOOKUP(Point[Material],material_master,2,FALSE))</f>
        <v/>
      </c>
      <c r="AS531" s="14" t="str">
        <f>IF(Point[Asset Group]="","",VLOOKUP(Point[Plumbing],irrigation_plumbing,2,FALSE))</f>
        <v/>
      </c>
      <c r="AT531" s="14" t="str">
        <f>IF(Point[Asset Group]="","",VLOOKUP(Point[Sprinklers],irrigation_sprinklers,2,FALSE))</f>
        <v/>
      </c>
      <c r="AU531" s="14" t="str">
        <f>IF(Point[Asset Group]="","",VLOOKUP(Point[System],irrigation_system,2,FALSE))</f>
        <v/>
      </c>
      <c r="AV531" s="14" t="str">
        <f>IF(Point[Asset Group]="","",VLOOKUP(Point[Status],irrigation_status,2,FALSE))</f>
        <v/>
      </c>
      <c r="AW531" s="11" t="str">
        <f>IF(Point[Date of manufacture]="","",Point[Date of manufacture])</f>
        <v/>
      </c>
      <c r="AX531" s="14" t="str">
        <f>IF(Point[Asset Group]="","",VLOOKUP(Point[Sign Purpose],sign_purpose,2,FALSE))</f>
        <v/>
      </c>
      <c r="AY531" s="14" t="str">
        <f>IF(Point[Asset Group]="","",VLOOKUP(Point[Sign Material],material_master,2,FALSE))</f>
        <v/>
      </c>
      <c r="AZ531" s="14" t="str">
        <f>IF(Point[Asset Group]="","",VLOOKUP(Point[Affixed To],sign_affix,2,FALSE))</f>
        <v/>
      </c>
      <c r="BA531" s="14" t="str">
        <f>IF(Point[Size HxB mm]="","",Point[Size HxB mm])</f>
        <v/>
      </c>
      <c r="BB531" s="14" t="str">
        <f>IF(Point[Height m]="","",Point[Height m])</f>
        <v/>
      </c>
      <c r="BC531" s="14" t="str">
        <f>IF(Point[Asset Group]="","",VLOOKUP(Point[Post Material],material_master,2,FALSE))</f>
        <v/>
      </c>
      <c r="BD531" s="14" t="str">
        <f>IF(Point[Asset Group]="","",VLOOKUP(Point[Post Number],number,2,FALSE))</f>
        <v/>
      </c>
      <c r="BE531" s="14" t="str">
        <f>IF(Point[Asset Group]="","",VLOOKUP(Point[Structure SubType],subdom_master_gdb,2,FALSE))</f>
        <v/>
      </c>
      <c r="BF531" s="14" t="str">
        <f>IF(Point[Area m2]="","",Point[Area m2])</f>
        <v/>
      </c>
      <c r="BG531" s="14" t="str">
        <f>IF(Point[Length m]="","",Point[Length m])</f>
        <v/>
      </c>
      <c r="BH531" s="14" t="str">
        <f>IF(Point[Width m]="","",Point[Width m])</f>
        <v/>
      </c>
      <c r="BI531" s="14" t="str">
        <f>IF(Point[Diameter m]="","",Point[Diameter m])</f>
        <v/>
      </c>
      <c r="BJ531" s="14" t="str">
        <f>IF(Point[Asset Group]="","",VLOOKUP(Point[Number of Pipes],number,2,FALSE))</f>
        <v/>
      </c>
      <c r="BK531" s="14" t="str">
        <f>IF(Point[Asset Group]="","",VLOOKUP(Point[Combined Name],2,FALSE))</f>
        <v/>
      </c>
      <c r="BL531" s="14" t="str">
        <f>IF(Point[Asset Group]="","",VLOOKUP(Point[Size Class],size_class,2,FALSE))</f>
        <v/>
      </c>
      <c r="BM531" s="14" t="str">
        <f>IF(Point[Asset Group]="","",VLOOKUP(Point[Age Class],age_class,2,FALSE))</f>
        <v/>
      </c>
      <c r="BN531" s="14" t="str">
        <f>IF(Point[Girth (cm)]="","",Point[Girth (cm)])</f>
        <v/>
      </c>
      <c r="BO531" s="14" t="str">
        <f>IF(Point[Crown Radius (m)]="","",Point[Crown Radius (m)])</f>
        <v/>
      </c>
      <c r="BP531" s="14" t="str">
        <f>IF(Point[Asset Group]="","",VLOOKUP(Point[Rooting Environment],root_enviro,2,FALSE))</f>
        <v/>
      </c>
      <c r="BQ531" s="14" t="str">
        <f>IF(Point[Asset Group]="","",VLOOKUP(Point[Tree Surround],tree_surround,2,FALSE))</f>
        <v/>
      </c>
      <c r="BR531" s="14" t="str">
        <f>IF(Point[Asset Group]="","",VLOOKUP(Point[Tree Grill],yes_no,2,FALSE))</f>
        <v/>
      </c>
      <c r="BS531" s="14" t="str">
        <f>IF(Point[Asset Group]="","",VLOOKUP(Point[Tree Location],tree_location,2,FALSE))</f>
        <v/>
      </c>
    </row>
    <row r="532" spans="1:71" s="3" customFormat="1" x14ac:dyDescent="0.2">
      <c r="A532" s="3" t="str">
        <f>IF(Point[DWG File Name]="","",Point[DWG File Name])</f>
        <v/>
      </c>
      <c r="B532" s="3" t="str">
        <f>IF(Point[DWG Layer Name]="","",Point[DWG Layer Name])</f>
        <v/>
      </c>
      <c r="C532" s="3" t="str">
        <f>IF(Point[DWG Handle]="","",Point[DWG Handle])</f>
        <v/>
      </c>
      <c r="D532" s="58" t="str">
        <f>IF(Point[X]="","",Point[X])</f>
        <v/>
      </c>
      <c r="E532" s="58" t="str">
        <f>IF(Point[Y]="","",Point[Y])</f>
        <v/>
      </c>
      <c r="F532" s="3" t="str">
        <f>IF(Point[Replacement Asset]="","",Point[Replacement Asset])</f>
        <v/>
      </c>
      <c r="G532" s="3" t="str">
        <f>IF(Point[Asset ID]="","",UPPER(Point[Asset ID]))</f>
        <v/>
      </c>
      <c r="H532" s="3" t="str">
        <f>IF(Point[Asset Group]="","",VLOOKUP(Point[Asset Group],asset_grp_pt,4,FALSE))</f>
        <v/>
      </c>
      <c r="I532" s="3" t="str">
        <f>IF(Point[Asset Group]="","",VLOOKUP(Point[Asset Group],asset_grp_pt,2,FALSE))</f>
        <v/>
      </c>
      <c r="J532" s="3" t="str">
        <f>IF(Point[Asset Group]="","",VLOOKUP(Point[Asset Group],asset_grp_pt,3,FALSE))</f>
        <v/>
      </c>
      <c r="K532" s="3" t="str">
        <f>IF(Point[Asset Group]="","",VLOOKUP(Point[Asset Type],type_master_list,2,FALSE))</f>
        <v/>
      </c>
      <c r="L532" s="3" t="str">
        <f>IF(Point[Asset Name]="","",PROPER(Point[Asset Name]))</f>
        <v/>
      </c>
      <c r="M532" s="11" t="str">
        <f>IF(Point[Install Date]="","",Point[Install Date])</f>
        <v/>
      </c>
      <c r="N532" s="11" t="str">
        <f>IF(Point[Note]="","",PROPER(Point[Note]))</f>
        <v/>
      </c>
      <c r="O532" s="11" t="str">
        <f>IF(Point[Resource Consent Number]="","",UPPER(Point[Resource Consent Number]))</f>
        <v/>
      </c>
      <c r="P532" s="53" t="str">
        <f>IF(Point[Asset Unit Cost]="","",Point[Asset Unit Cost])</f>
        <v/>
      </c>
      <c r="Q532" s="11" t="str">
        <f>IF(Point[Added By]="","",UPPER(Point[Added By]))</f>
        <v/>
      </c>
      <c r="R532" s="11" t="str">
        <f>IF(Point[Added Date]="","",Point[Added Date])</f>
        <v/>
      </c>
      <c r="S532" s="14" t="str">
        <f>IF(Point[Z COORD]="","",Point[Z COORD])</f>
        <v/>
      </c>
      <c r="T532" s="14" t="str">
        <f>IF(Point[Asset Description]="","",PROPER(Point[Asset Description]))</f>
        <v/>
      </c>
      <c r="U532" s="14" t="str">
        <f>IF(Point[[Artist ]]="","",PROPER(Point[[Artist ]]))</f>
        <v/>
      </c>
      <c r="V532" s="14" t="str">
        <f>IF(Point[Material Notes]="","",PROPER(Point[Material Notes]))</f>
        <v/>
      </c>
      <c r="W532" s="14" t="str">
        <f>IF(Point[Dimension Notes]="","",Point[Dimension Notes])</f>
        <v/>
      </c>
      <c r="X532" s="14" t="str">
        <f>IF(Point[List]="","",VLOOKUP(Point[Burner Number],number,2,FALSE))</f>
        <v/>
      </c>
      <c r="Y532" s="14" t="str">
        <f>IF(Point[List]="","",VLOOKUP(Point[Fuel],bbq_fuel,2,FALSE))</f>
        <v/>
      </c>
      <c r="Z532" s="14" t="str">
        <f>IF(Point[List]="","",VLOOKUP(Point[Cabinet Material],bbq_material,2,FALSE))</f>
        <v/>
      </c>
      <c r="AA532" s="14" t="str">
        <f>IF(Point[Asset Group]="","",VLOOKUP(Point[Manufacturer],manufacturer,2,FALSE))</f>
        <v/>
      </c>
      <c r="AB532" s="14" t="str">
        <f>IF(Point[Uinsex WC]="","",Point[Uinsex WC])</f>
        <v/>
      </c>
      <c r="AC532" s="14" t="str">
        <f>IF(Point[Female WC]="","",Point[Female WC])</f>
        <v/>
      </c>
      <c r="AD532" s="14" t="str">
        <f>IF(Point[Male WC]="","",Point[Male WC])</f>
        <v/>
      </c>
      <c r="AE532" s="14" t="str">
        <f>IF(Point[Urinal]="","",Point[Urinal])</f>
        <v/>
      </c>
      <c r="AF532" s="14" t="str">
        <f>IF(Point[Disabled Unisex]="","",Point[Disabled Unisex])</f>
        <v/>
      </c>
      <c r="AG532" s="14" t="str">
        <f>IF(Point[Disabled Female]="","",Point[Disabled Female])</f>
        <v/>
      </c>
      <c r="AH532" s="14" t="str">
        <f>IF(Point[Disabled Male]="","",Point[Disabled Male])</f>
        <v/>
      </c>
      <c r="AI532" s="14" t="str">
        <f>IF(Point[Asset Group]="","",VLOOKUP(Point[Handrail],yes_no,2,FALSE))</f>
        <v/>
      </c>
      <c r="AJ532" s="14" t="str">
        <f>IF(Point[Asset Group]="","",VLOOKUP(Point[Baby Changing],yes_no,2,FALSE))</f>
        <v/>
      </c>
      <c r="AK532" s="14" t="str">
        <f>IF(Point[Asset Group]="","",VLOOKUP(Point[Service Room],yes_no,2,FALSE))</f>
        <v/>
      </c>
      <c r="AL532" s="14" t="str">
        <f>IF(Point[Asset Group]="","",VLOOKUP(Point[Service Tap],service_tap,2,FALSE))</f>
        <v/>
      </c>
      <c r="AM532" s="14" t="str">
        <f>IF(Point[Asset Group]="","",VLOOKUP(Point[Heating Type],wc_heating,2,FALSE))</f>
        <v/>
      </c>
      <c r="AN532" s="14" t="str">
        <f>IF(Point[Asset Group]="","",VLOOKUP(Point[Power Supply],power_supply,2,FALSE))</f>
        <v/>
      </c>
      <c r="AO532" s="14" t="str">
        <f>IF(Point[Asset Group]="","",VLOOKUP(Point[Waste Water],waste_water,2,FALSE))</f>
        <v/>
      </c>
      <c r="AP532" s="14" t="str">
        <f>IF(Point[Asset Group]="","",VLOOKUP(Point[Furniture SubType],subdom_master_gdb,2,FALSE))</f>
        <v/>
      </c>
      <c r="AQ532" s="14" t="str">
        <f>IF(Point[Asset Group]="","",VLOOKUP(Point[Concrete Pad],yes_no,2,FALSE))</f>
        <v/>
      </c>
      <c r="AR532" s="14" t="str">
        <f>IF(Point[Asset Group]="","",VLOOKUP(Point[Material],material_master,2,FALSE))</f>
        <v/>
      </c>
      <c r="AS532" s="14" t="str">
        <f>IF(Point[Asset Group]="","",VLOOKUP(Point[Plumbing],irrigation_plumbing,2,FALSE))</f>
        <v/>
      </c>
      <c r="AT532" s="14" t="str">
        <f>IF(Point[Asset Group]="","",VLOOKUP(Point[Sprinklers],irrigation_sprinklers,2,FALSE))</f>
        <v/>
      </c>
      <c r="AU532" s="14" t="str">
        <f>IF(Point[Asset Group]="","",VLOOKUP(Point[System],irrigation_system,2,FALSE))</f>
        <v/>
      </c>
      <c r="AV532" s="14" t="str">
        <f>IF(Point[Asset Group]="","",VLOOKUP(Point[Status],irrigation_status,2,FALSE))</f>
        <v/>
      </c>
      <c r="AW532" s="11" t="str">
        <f>IF(Point[Date of manufacture]="","",Point[Date of manufacture])</f>
        <v/>
      </c>
      <c r="AX532" s="14" t="str">
        <f>IF(Point[Asset Group]="","",VLOOKUP(Point[Sign Purpose],sign_purpose,2,FALSE))</f>
        <v/>
      </c>
      <c r="AY532" s="14" t="str">
        <f>IF(Point[Asset Group]="","",VLOOKUP(Point[Sign Material],material_master,2,FALSE))</f>
        <v/>
      </c>
      <c r="AZ532" s="14" t="str">
        <f>IF(Point[Asset Group]="","",VLOOKUP(Point[Affixed To],sign_affix,2,FALSE))</f>
        <v/>
      </c>
      <c r="BA532" s="14" t="str">
        <f>IF(Point[Size HxB mm]="","",Point[Size HxB mm])</f>
        <v/>
      </c>
      <c r="BB532" s="14" t="str">
        <f>IF(Point[Height m]="","",Point[Height m])</f>
        <v/>
      </c>
      <c r="BC532" s="14" t="str">
        <f>IF(Point[Asset Group]="","",VLOOKUP(Point[Post Material],material_master,2,FALSE))</f>
        <v/>
      </c>
      <c r="BD532" s="14" t="str">
        <f>IF(Point[Asset Group]="","",VLOOKUP(Point[Post Number],number,2,FALSE))</f>
        <v/>
      </c>
      <c r="BE532" s="14" t="str">
        <f>IF(Point[Asset Group]="","",VLOOKUP(Point[Structure SubType],subdom_master_gdb,2,FALSE))</f>
        <v/>
      </c>
      <c r="BF532" s="14" t="str">
        <f>IF(Point[Area m2]="","",Point[Area m2])</f>
        <v/>
      </c>
      <c r="BG532" s="14" t="str">
        <f>IF(Point[Length m]="","",Point[Length m])</f>
        <v/>
      </c>
      <c r="BH532" s="14" t="str">
        <f>IF(Point[Width m]="","",Point[Width m])</f>
        <v/>
      </c>
      <c r="BI532" s="14" t="str">
        <f>IF(Point[Diameter m]="","",Point[Diameter m])</f>
        <v/>
      </c>
      <c r="BJ532" s="14" t="str">
        <f>IF(Point[Asset Group]="","",VLOOKUP(Point[Number of Pipes],number,2,FALSE))</f>
        <v/>
      </c>
      <c r="BK532" s="14" t="str">
        <f>IF(Point[Asset Group]="","",VLOOKUP(Point[Combined Name],2,FALSE))</f>
        <v/>
      </c>
      <c r="BL532" s="14" t="str">
        <f>IF(Point[Asset Group]="","",VLOOKUP(Point[Size Class],size_class,2,FALSE))</f>
        <v/>
      </c>
      <c r="BM532" s="14" t="str">
        <f>IF(Point[Asset Group]="","",VLOOKUP(Point[Age Class],age_class,2,FALSE))</f>
        <v/>
      </c>
      <c r="BN532" s="14" t="str">
        <f>IF(Point[Girth (cm)]="","",Point[Girth (cm)])</f>
        <v/>
      </c>
      <c r="BO532" s="14" t="str">
        <f>IF(Point[Crown Radius (m)]="","",Point[Crown Radius (m)])</f>
        <v/>
      </c>
      <c r="BP532" s="14" t="str">
        <f>IF(Point[Asset Group]="","",VLOOKUP(Point[Rooting Environment],root_enviro,2,FALSE))</f>
        <v/>
      </c>
      <c r="BQ532" s="14" t="str">
        <f>IF(Point[Asset Group]="","",VLOOKUP(Point[Tree Surround],tree_surround,2,FALSE))</f>
        <v/>
      </c>
      <c r="BR532" s="14" t="str">
        <f>IF(Point[Asset Group]="","",VLOOKUP(Point[Tree Grill],yes_no,2,FALSE))</f>
        <v/>
      </c>
      <c r="BS532" s="14" t="str">
        <f>IF(Point[Asset Group]="","",VLOOKUP(Point[Tree Location],tree_location,2,FALSE))</f>
        <v/>
      </c>
    </row>
    <row r="533" spans="1:71" s="3" customFormat="1" x14ac:dyDescent="0.2">
      <c r="A533" s="3" t="str">
        <f>IF(Point[DWG File Name]="","",Point[DWG File Name])</f>
        <v/>
      </c>
      <c r="B533" s="3" t="str">
        <f>IF(Point[DWG Layer Name]="","",Point[DWG Layer Name])</f>
        <v/>
      </c>
      <c r="C533" s="3" t="str">
        <f>IF(Point[DWG Handle]="","",Point[DWG Handle])</f>
        <v/>
      </c>
      <c r="D533" s="58" t="str">
        <f>IF(Point[X]="","",Point[X])</f>
        <v/>
      </c>
      <c r="E533" s="58" t="str">
        <f>IF(Point[Y]="","",Point[Y])</f>
        <v/>
      </c>
      <c r="F533" s="3" t="str">
        <f>IF(Point[Replacement Asset]="","",Point[Replacement Asset])</f>
        <v/>
      </c>
      <c r="G533" s="3" t="str">
        <f>IF(Point[Asset ID]="","",UPPER(Point[Asset ID]))</f>
        <v/>
      </c>
      <c r="H533" s="3" t="str">
        <f>IF(Point[Asset Group]="","",VLOOKUP(Point[Asset Group],asset_grp_pt,4,FALSE))</f>
        <v/>
      </c>
      <c r="I533" s="3" t="str">
        <f>IF(Point[Asset Group]="","",VLOOKUP(Point[Asset Group],asset_grp_pt,2,FALSE))</f>
        <v/>
      </c>
      <c r="J533" s="3" t="str">
        <f>IF(Point[Asset Group]="","",VLOOKUP(Point[Asset Group],asset_grp_pt,3,FALSE))</f>
        <v/>
      </c>
      <c r="K533" s="3" t="str">
        <f>IF(Point[Asset Group]="","",VLOOKUP(Point[Asset Type],type_master_list,2,FALSE))</f>
        <v/>
      </c>
      <c r="L533" s="3" t="str">
        <f>IF(Point[Asset Name]="","",PROPER(Point[Asset Name]))</f>
        <v/>
      </c>
      <c r="M533" s="11" t="str">
        <f>IF(Point[Install Date]="","",Point[Install Date])</f>
        <v/>
      </c>
      <c r="N533" s="11" t="str">
        <f>IF(Point[Note]="","",PROPER(Point[Note]))</f>
        <v/>
      </c>
      <c r="O533" s="11" t="str">
        <f>IF(Point[Resource Consent Number]="","",UPPER(Point[Resource Consent Number]))</f>
        <v/>
      </c>
      <c r="P533" s="53" t="str">
        <f>IF(Point[Asset Unit Cost]="","",Point[Asset Unit Cost])</f>
        <v/>
      </c>
      <c r="Q533" s="11" t="str">
        <f>IF(Point[Added By]="","",UPPER(Point[Added By]))</f>
        <v/>
      </c>
      <c r="R533" s="11" t="str">
        <f>IF(Point[Added Date]="","",Point[Added Date])</f>
        <v/>
      </c>
      <c r="S533" s="14" t="str">
        <f>IF(Point[Z COORD]="","",Point[Z COORD])</f>
        <v/>
      </c>
      <c r="T533" s="14" t="str">
        <f>IF(Point[Asset Description]="","",PROPER(Point[Asset Description]))</f>
        <v/>
      </c>
      <c r="U533" s="14" t="str">
        <f>IF(Point[[Artist ]]="","",PROPER(Point[[Artist ]]))</f>
        <v/>
      </c>
      <c r="V533" s="14" t="str">
        <f>IF(Point[Material Notes]="","",PROPER(Point[Material Notes]))</f>
        <v/>
      </c>
      <c r="W533" s="14" t="str">
        <f>IF(Point[Dimension Notes]="","",Point[Dimension Notes])</f>
        <v/>
      </c>
      <c r="X533" s="14" t="str">
        <f>IF(Point[List]="","",VLOOKUP(Point[Burner Number],number,2,FALSE))</f>
        <v/>
      </c>
      <c r="Y533" s="14" t="str">
        <f>IF(Point[List]="","",VLOOKUP(Point[Fuel],bbq_fuel,2,FALSE))</f>
        <v/>
      </c>
      <c r="Z533" s="14" t="str">
        <f>IF(Point[List]="","",VLOOKUP(Point[Cabinet Material],bbq_material,2,FALSE))</f>
        <v/>
      </c>
      <c r="AA533" s="14" t="str">
        <f>IF(Point[Asset Group]="","",VLOOKUP(Point[Manufacturer],manufacturer,2,FALSE))</f>
        <v/>
      </c>
      <c r="AB533" s="14" t="str">
        <f>IF(Point[Uinsex WC]="","",Point[Uinsex WC])</f>
        <v/>
      </c>
      <c r="AC533" s="14" t="str">
        <f>IF(Point[Female WC]="","",Point[Female WC])</f>
        <v/>
      </c>
      <c r="AD533" s="14" t="str">
        <f>IF(Point[Male WC]="","",Point[Male WC])</f>
        <v/>
      </c>
      <c r="AE533" s="14" t="str">
        <f>IF(Point[Urinal]="","",Point[Urinal])</f>
        <v/>
      </c>
      <c r="AF533" s="14" t="str">
        <f>IF(Point[Disabled Unisex]="","",Point[Disabled Unisex])</f>
        <v/>
      </c>
      <c r="AG533" s="14" t="str">
        <f>IF(Point[Disabled Female]="","",Point[Disabled Female])</f>
        <v/>
      </c>
      <c r="AH533" s="14" t="str">
        <f>IF(Point[Disabled Male]="","",Point[Disabled Male])</f>
        <v/>
      </c>
      <c r="AI533" s="14" t="str">
        <f>IF(Point[Asset Group]="","",VLOOKUP(Point[Handrail],yes_no,2,FALSE))</f>
        <v/>
      </c>
      <c r="AJ533" s="14" t="str">
        <f>IF(Point[Asset Group]="","",VLOOKUP(Point[Baby Changing],yes_no,2,FALSE))</f>
        <v/>
      </c>
      <c r="AK533" s="14" t="str">
        <f>IF(Point[Asset Group]="","",VLOOKUP(Point[Service Room],yes_no,2,FALSE))</f>
        <v/>
      </c>
      <c r="AL533" s="14" t="str">
        <f>IF(Point[Asset Group]="","",VLOOKUP(Point[Service Tap],service_tap,2,FALSE))</f>
        <v/>
      </c>
      <c r="AM533" s="14" t="str">
        <f>IF(Point[Asset Group]="","",VLOOKUP(Point[Heating Type],wc_heating,2,FALSE))</f>
        <v/>
      </c>
      <c r="AN533" s="14" t="str">
        <f>IF(Point[Asset Group]="","",VLOOKUP(Point[Power Supply],power_supply,2,FALSE))</f>
        <v/>
      </c>
      <c r="AO533" s="14" t="str">
        <f>IF(Point[Asset Group]="","",VLOOKUP(Point[Waste Water],waste_water,2,FALSE))</f>
        <v/>
      </c>
      <c r="AP533" s="14" t="str">
        <f>IF(Point[Asset Group]="","",VLOOKUP(Point[Furniture SubType],subdom_master_gdb,2,FALSE))</f>
        <v/>
      </c>
      <c r="AQ533" s="14" t="str">
        <f>IF(Point[Asset Group]="","",VLOOKUP(Point[Concrete Pad],yes_no,2,FALSE))</f>
        <v/>
      </c>
      <c r="AR533" s="14" t="str">
        <f>IF(Point[Asset Group]="","",VLOOKUP(Point[Material],material_master,2,FALSE))</f>
        <v/>
      </c>
      <c r="AS533" s="14" t="str">
        <f>IF(Point[Asset Group]="","",VLOOKUP(Point[Plumbing],irrigation_plumbing,2,FALSE))</f>
        <v/>
      </c>
      <c r="AT533" s="14" t="str">
        <f>IF(Point[Asset Group]="","",VLOOKUP(Point[Sprinklers],irrigation_sprinklers,2,FALSE))</f>
        <v/>
      </c>
      <c r="AU533" s="14" t="str">
        <f>IF(Point[Asset Group]="","",VLOOKUP(Point[System],irrigation_system,2,FALSE))</f>
        <v/>
      </c>
      <c r="AV533" s="14" t="str">
        <f>IF(Point[Asset Group]="","",VLOOKUP(Point[Status],irrigation_status,2,FALSE))</f>
        <v/>
      </c>
      <c r="AW533" s="11" t="str">
        <f>IF(Point[Date of manufacture]="","",Point[Date of manufacture])</f>
        <v/>
      </c>
      <c r="AX533" s="14" t="str">
        <f>IF(Point[Asset Group]="","",VLOOKUP(Point[Sign Purpose],sign_purpose,2,FALSE))</f>
        <v/>
      </c>
      <c r="AY533" s="14" t="str">
        <f>IF(Point[Asset Group]="","",VLOOKUP(Point[Sign Material],material_master,2,FALSE))</f>
        <v/>
      </c>
      <c r="AZ533" s="14" t="str">
        <f>IF(Point[Asset Group]="","",VLOOKUP(Point[Affixed To],sign_affix,2,FALSE))</f>
        <v/>
      </c>
      <c r="BA533" s="14" t="str">
        <f>IF(Point[Size HxB mm]="","",Point[Size HxB mm])</f>
        <v/>
      </c>
      <c r="BB533" s="14" t="str">
        <f>IF(Point[Height m]="","",Point[Height m])</f>
        <v/>
      </c>
      <c r="BC533" s="14" t="str">
        <f>IF(Point[Asset Group]="","",VLOOKUP(Point[Post Material],material_master,2,FALSE))</f>
        <v/>
      </c>
      <c r="BD533" s="14" t="str">
        <f>IF(Point[Asset Group]="","",VLOOKUP(Point[Post Number],number,2,FALSE))</f>
        <v/>
      </c>
      <c r="BE533" s="14" t="str">
        <f>IF(Point[Asset Group]="","",VLOOKUP(Point[Structure SubType],subdom_master_gdb,2,FALSE))</f>
        <v/>
      </c>
      <c r="BF533" s="14" t="str">
        <f>IF(Point[Area m2]="","",Point[Area m2])</f>
        <v/>
      </c>
      <c r="BG533" s="14" t="str">
        <f>IF(Point[Length m]="","",Point[Length m])</f>
        <v/>
      </c>
      <c r="BH533" s="14" t="str">
        <f>IF(Point[Width m]="","",Point[Width m])</f>
        <v/>
      </c>
      <c r="BI533" s="14" t="str">
        <f>IF(Point[Diameter m]="","",Point[Diameter m])</f>
        <v/>
      </c>
      <c r="BJ533" s="14" t="str">
        <f>IF(Point[Asset Group]="","",VLOOKUP(Point[Number of Pipes],number,2,FALSE))</f>
        <v/>
      </c>
      <c r="BK533" s="14" t="str">
        <f>IF(Point[Asset Group]="","",VLOOKUP(Point[Combined Name],2,FALSE))</f>
        <v/>
      </c>
      <c r="BL533" s="14" t="str">
        <f>IF(Point[Asset Group]="","",VLOOKUP(Point[Size Class],size_class,2,FALSE))</f>
        <v/>
      </c>
      <c r="BM533" s="14" t="str">
        <f>IF(Point[Asset Group]="","",VLOOKUP(Point[Age Class],age_class,2,FALSE))</f>
        <v/>
      </c>
      <c r="BN533" s="14" t="str">
        <f>IF(Point[Girth (cm)]="","",Point[Girth (cm)])</f>
        <v/>
      </c>
      <c r="BO533" s="14" t="str">
        <f>IF(Point[Crown Radius (m)]="","",Point[Crown Radius (m)])</f>
        <v/>
      </c>
      <c r="BP533" s="14" t="str">
        <f>IF(Point[Asset Group]="","",VLOOKUP(Point[Rooting Environment],root_enviro,2,FALSE))</f>
        <v/>
      </c>
      <c r="BQ533" s="14" t="str">
        <f>IF(Point[Asset Group]="","",VLOOKUP(Point[Tree Surround],tree_surround,2,FALSE))</f>
        <v/>
      </c>
      <c r="BR533" s="14" t="str">
        <f>IF(Point[Asset Group]="","",VLOOKUP(Point[Tree Grill],yes_no,2,FALSE))</f>
        <v/>
      </c>
      <c r="BS533" s="14" t="str">
        <f>IF(Point[Asset Group]="","",VLOOKUP(Point[Tree Location],tree_location,2,FALSE))</f>
        <v/>
      </c>
    </row>
    <row r="534" spans="1:71" s="3" customFormat="1" x14ac:dyDescent="0.2">
      <c r="A534" s="3" t="str">
        <f>IF(Point[DWG File Name]="","",Point[DWG File Name])</f>
        <v/>
      </c>
      <c r="B534" s="3" t="str">
        <f>IF(Point[DWG Layer Name]="","",Point[DWG Layer Name])</f>
        <v/>
      </c>
      <c r="C534" s="3" t="str">
        <f>IF(Point[DWG Handle]="","",Point[DWG Handle])</f>
        <v/>
      </c>
      <c r="D534" s="58" t="str">
        <f>IF(Point[X]="","",Point[X])</f>
        <v/>
      </c>
      <c r="E534" s="58" t="str">
        <f>IF(Point[Y]="","",Point[Y])</f>
        <v/>
      </c>
      <c r="F534" s="3" t="str">
        <f>IF(Point[Replacement Asset]="","",Point[Replacement Asset])</f>
        <v/>
      </c>
      <c r="G534" s="3" t="str">
        <f>IF(Point[Asset ID]="","",UPPER(Point[Asset ID]))</f>
        <v/>
      </c>
      <c r="H534" s="3" t="str">
        <f>IF(Point[Asset Group]="","",VLOOKUP(Point[Asset Group],asset_grp_pt,4,FALSE))</f>
        <v/>
      </c>
      <c r="I534" s="3" t="str">
        <f>IF(Point[Asset Group]="","",VLOOKUP(Point[Asset Group],asset_grp_pt,2,FALSE))</f>
        <v/>
      </c>
      <c r="J534" s="3" t="str">
        <f>IF(Point[Asset Group]="","",VLOOKUP(Point[Asset Group],asset_grp_pt,3,FALSE))</f>
        <v/>
      </c>
      <c r="K534" s="3" t="str">
        <f>IF(Point[Asset Group]="","",VLOOKUP(Point[Asset Type],type_master_list,2,FALSE))</f>
        <v/>
      </c>
      <c r="L534" s="3" t="str">
        <f>IF(Point[Asset Name]="","",PROPER(Point[Asset Name]))</f>
        <v/>
      </c>
      <c r="M534" s="11" t="str">
        <f>IF(Point[Install Date]="","",Point[Install Date])</f>
        <v/>
      </c>
      <c r="N534" s="11" t="str">
        <f>IF(Point[Note]="","",PROPER(Point[Note]))</f>
        <v/>
      </c>
      <c r="O534" s="11" t="str">
        <f>IF(Point[Resource Consent Number]="","",UPPER(Point[Resource Consent Number]))</f>
        <v/>
      </c>
      <c r="P534" s="53" t="str">
        <f>IF(Point[Asset Unit Cost]="","",Point[Asset Unit Cost])</f>
        <v/>
      </c>
      <c r="Q534" s="11" t="str">
        <f>IF(Point[Added By]="","",UPPER(Point[Added By]))</f>
        <v/>
      </c>
      <c r="R534" s="11" t="str">
        <f>IF(Point[Added Date]="","",Point[Added Date])</f>
        <v/>
      </c>
      <c r="S534" s="14" t="str">
        <f>IF(Point[Z COORD]="","",Point[Z COORD])</f>
        <v/>
      </c>
      <c r="T534" s="14" t="str">
        <f>IF(Point[Asset Description]="","",PROPER(Point[Asset Description]))</f>
        <v/>
      </c>
      <c r="U534" s="14" t="str">
        <f>IF(Point[[Artist ]]="","",PROPER(Point[[Artist ]]))</f>
        <v/>
      </c>
      <c r="V534" s="14" t="str">
        <f>IF(Point[Material Notes]="","",PROPER(Point[Material Notes]))</f>
        <v/>
      </c>
      <c r="W534" s="14" t="str">
        <f>IF(Point[Dimension Notes]="","",Point[Dimension Notes])</f>
        <v/>
      </c>
      <c r="X534" s="14" t="str">
        <f>IF(Point[List]="","",VLOOKUP(Point[Burner Number],number,2,FALSE))</f>
        <v/>
      </c>
      <c r="Y534" s="14" t="str">
        <f>IF(Point[List]="","",VLOOKUP(Point[Fuel],bbq_fuel,2,FALSE))</f>
        <v/>
      </c>
      <c r="Z534" s="14" t="str">
        <f>IF(Point[List]="","",VLOOKUP(Point[Cabinet Material],bbq_material,2,FALSE))</f>
        <v/>
      </c>
      <c r="AA534" s="14" t="str">
        <f>IF(Point[Asset Group]="","",VLOOKUP(Point[Manufacturer],manufacturer,2,FALSE))</f>
        <v/>
      </c>
      <c r="AB534" s="14" t="str">
        <f>IF(Point[Uinsex WC]="","",Point[Uinsex WC])</f>
        <v/>
      </c>
      <c r="AC534" s="14" t="str">
        <f>IF(Point[Female WC]="","",Point[Female WC])</f>
        <v/>
      </c>
      <c r="AD534" s="14" t="str">
        <f>IF(Point[Male WC]="","",Point[Male WC])</f>
        <v/>
      </c>
      <c r="AE534" s="14" t="str">
        <f>IF(Point[Urinal]="","",Point[Urinal])</f>
        <v/>
      </c>
      <c r="AF534" s="14" t="str">
        <f>IF(Point[Disabled Unisex]="","",Point[Disabled Unisex])</f>
        <v/>
      </c>
      <c r="AG534" s="14" t="str">
        <f>IF(Point[Disabled Female]="","",Point[Disabled Female])</f>
        <v/>
      </c>
      <c r="AH534" s="14" t="str">
        <f>IF(Point[Disabled Male]="","",Point[Disabled Male])</f>
        <v/>
      </c>
      <c r="AI534" s="14" t="str">
        <f>IF(Point[Asset Group]="","",VLOOKUP(Point[Handrail],yes_no,2,FALSE))</f>
        <v/>
      </c>
      <c r="AJ534" s="14" t="str">
        <f>IF(Point[Asset Group]="","",VLOOKUP(Point[Baby Changing],yes_no,2,FALSE))</f>
        <v/>
      </c>
      <c r="AK534" s="14" t="str">
        <f>IF(Point[Asset Group]="","",VLOOKUP(Point[Service Room],yes_no,2,FALSE))</f>
        <v/>
      </c>
      <c r="AL534" s="14" t="str">
        <f>IF(Point[Asset Group]="","",VLOOKUP(Point[Service Tap],service_tap,2,FALSE))</f>
        <v/>
      </c>
      <c r="AM534" s="14" t="str">
        <f>IF(Point[Asset Group]="","",VLOOKUP(Point[Heating Type],wc_heating,2,FALSE))</f>
        <v/>
      </c>
      <c r="AN534" s="14" t="str">
        <f>IF(Point[Asset Group]="","",VLOOKUP(Point[Power Supply],power_supply,2,FALSE))</f>
        <v/>
      </c>
      <c r="AO534" s="14" t="str">
        <f>IF(Point[Asset Group]="","",VLOOKUP(Point[Waste Water],waste_water,2,FALSE))</f>
        <v/>
      </c>
      <c r="AP534" s="14" t="str">
        <f>IF(Point[Asset Group]="","",VLOOKUP(Point[Furniture SubType],subdom_master_gdb,2,FALSE))</f>
        <v/>
      </c>
      <c r="AQ534" s="14" t="str">
        <f>IF(Point[Asset Group]="","",VLOOKUP(Point[Concrete Pad],yes_no,2,FALSE))</f>
        <v/>
      </c>
      <c r="AR534" s="14" t="str">
        <f>IF(Point[Asset Group]="","",VLOOKUP(Point[Material],material_master,2,FALSE))</f>
        <v/>
      </c>
      <c r="AS534" s="14" t="str">
        <f>IF(Point[Asset Group]="","",VLOOKUP(Point[Plumbing],irrigation_plumbing,2,FALSE))</f>
        <v/>
      </c>
      <c r="AT534" s="14" t="str">
        <f>IF(Point[Asset Group]="","",VLOOKUP(Point[Sprinklers],irrigation_sprinklers,2,FALSE))</f>
        <v/>
      </c>
      <c r="AU534" s="14" t="str">
        <f>IF(Point[Asset Group]="","",VLOOKUP(Point[System],irrigation_system,2,FALSE))</f>
        <v/>
      </c>
      <c r="AV534" s="14" t="str">
        <f>IF(Point[Asset Group]="","",VLOOKUP(Point[Status],irrigation_status,2,FALSE))</f>
        <v/>
      </c>
      <c r="AW534" s="11" t="str">
        <f>IF(Point[Date of manufacture]="","",Point[Date of manufacture])</f>
        <v/>
      </c>
      <c r="AX534" s="14" t="str">
        <f>IF(Point[Asset Group]="","",VLOOKUP(Point[Sign Purpose],sign_purpose,2,FALSE))</f>
        <v/>
      </c>
      <c r="AY534" s="14" t="str">
        <f>IF(Point[Asset Group]="","",VLOOKUP(Point[Sign Material],material_master,2,FALSE))</f>
        <v/>
      </c>
      <c r="AZ534" s="14" t="str">
        <f>IF(Point[Asset Group]="","",VLOOKUP(Point[Affixed To],sign_affix,2,FALSE))</f>
        <v/>
      </c>
      <c r="BA534" s="14" t="str">
        <f>IF(Point[Size HxB mm]="","",Point[Size HxB mm])</f>
        <v/>
      </c>
      <c r="BB534" s="14" t="str">
        <f>IF(Point[Height m]="","",Point[Height m])</f>
        <v/>
      </c>
      <c r="BC534" s="14" t="str">
        <f>IF(Point[Asset Group]="","",VLOOKUP(Point[Post Material],material_master,2,FALSE))</f>
        <v/>
      </c>
      <c r="BD534" s="14" t="str">
        <f>IF(Point[Asset Group]="","",VLOOKUP(Point[Post Number],number,2,FALSE))</f>
        <v/>
      </c>
      <c r="BE534" s="14" t="str">
        <f>IF(Point[Asset Group]="","",VLOOKUP(Point[Structure SubType],subdom_master_gdb,2,FALSE))</f>
        <v/>
      </c>
      <c r="BF534" s="14" t="str">
        <f>IF(Point[Area m2]="","",Point[Area m2])</f>
        <v/>
      </c>
      <c r="BG534" s="14" t="str">
        <f>IF(Point[Length m]="","",Point[Length m])</f>
        <v/>
      </c>
      <c r="BH534" s="14" t="str">
        <f>IF(Point[Width m]="","",Point[Width m])</f>
        <v/>
      </c>
      <c r="BI534" s="14" t="str">
        <f>IF(Point[Diameter m]="","",Point[Diameter m])</f>
        <v/>
      </c>
      <c r="BJ534" s="14" t="str">
        <f>IF(Point[Asset Group]="","",VLOOKUP(Point[Number of Pipes],number,2,FALSE))</f>
        <v/>
      </c>
      <c r="BK534" s="14" t="str">
        <f>IF(Point[Asset Group]="","",VLOOKUP(Point[Combined Name],2,FALSE))</f>
        <v/>
      </c>
      <c r="BL534" s="14" t="str">
        <f>IF(Point[Asset Group]="","",VLOOKUP(Point[Size Class],size_class,2,FALSE))</f>
        <v/>
      </c>
      <c r="BM534" s="14" t="str">
        <f>IF(Point[Asset Group]="","",VLOOKUP(Point[Age Class],age_class,2,FALSE))</f>
        <v/>
      </c>
      <c r="BN534" s="14" t="str">
        <f>IF(Point[Girth (cm)]="","",Point[Girth (cm)])</f>
        <v/>
      </c>
      <c r="BO534" s="14" t="str">
        <f>IF(Point[Crown Radius (m)]="","",Point[Crown Radius (m)])</f>
        <v/>
      </c>
      <c r="BP534" s="14" t="str">
        <f>IF(Point[Asset Group]="","",VLOOKUP(Point[Rooting Environment],root_enviro,2,FALSE))</f>
        <v/>
      </c>
      <c r="BQ534" s="14" t="str">
        <f>IF(Point[Asset Group]="","",VLOOKUP(Point[Tree Surround],tree_surround,2,FALSE))</f>
        <v/>
      </c>
      <c r="BR534" s="14" t="str">
        <f>IF(Point[Asset Group]="","",VLOOKUP(Point[Tree Grill],yes_no,2,FALSE))</f>
        <v/>
      </c>
      <c r="BS534" s="14" t="str">
        <f>IF(Point[Asset Group]="","",VLOOKUP(Point[Tree Location],tree_location,2,FALSE))</f>
        <v/>
      </c>
    </row>
    <row r="535" spans="1:71" s="3" customFormat="1" x14ac:dyDescent="0.2">
      <c r="A535" s="3" t="str">
        <f>IF(Point[DWG File Name]="","",Point[DWG File Name])</f>
        <v/>
      </c>
      <c r="B535" s="3" t="str">
        <f>IF(Point[DWG Layer Name]="","",Point[DWG Layer Name])</f>
        <v/>
      </c>
      <c r="C535" s="3" t="str">
        <f>IF(Point[DWG Handle]="","",Point[DWG Handle])</f>
        <v/>
      </c>
      <c r="D535" s="58" t="str">
        <f>IF(Point[X]="","",Point[X])</f>
        <v/>
      </c>
      <c r="E535" s="58" t="str">
        <f>IF(Point[Y]="","",Point[Y])</f>
        <v/>
      </c>
      <c r="F535" s="3" t="str">
        <f>IF(Point[Replacement Asset]="","",Point[Replacement Asset])</f>
        <v/>
      </c>
      <c r="G535" s="3" t="str">
        <f>IF(Point[Asset ID]="","",UPPER(Point[Asset ID]))</f>
        <v/>
      </c>
      <c r="H535" s="3" t="str">
        <f>IF(Point[Asset Group]="","",VLOOKUP(Point[Asset Group],asset_grp_pt,4,FALSE))</f>
        <v/>
      </c>
      <c r="I535" s="3" t="str">
        <f>IF(Point[Asset Group]="","",VLOOKUP(Point[Asset Group],asset_grp_pt,2,FALSE))</f>
        <v/>
      </c>
      <c r="J535" s="3" t="str">
        <f>IF(Point[Asset Group]="","",VLOOKUP(Point[Asset Group],asset_grp_pt,3,FALSE))</f>
        <v/>
      </c>
      <c r="K535" s="3" t="str">
        <f>IF(Point[Asset Group]="","",VLOOKUP(Point[Asset Type],type_master_list,2,FALSE))</f>
        <v/>
      </c>
      <c r="L535" s="3" t="str">
        <f>IF(Point[Asset Name]="","",PROPER(Point[Asset Name]))</f>
        <v/>
      </c>
      <c r="M535" s="11" t="str">
        <f>IF(Point[Install Date]="","",Point[Install Date])</f>
        <v/>
      </c>
      <c r="N535" s="11" t="str">
        <f>IF(Point[Note]="","",PROPER(Point[Note]))</f>
        <v/>
      </c>
      <c r="O535" s="11" t="str">
        <f>IF(Point[Resource Consent Number]="","",UPPER(Point[Resource Consent Number]))</f>
        <v/>
      </c>
      <c r="P535" s="53" t="str">
        <f>IF(Point[Asset Unit Cost]="","",Point[Asset Unit Cost])</f>
        <v/>
      </c>
      <c r="Q535" s="11" t="str">
        <f>IF(Point[Added By]="","",UPPER(Point[Added By]))</f>
        <v/>
      </c>
      <c r="R535" s="11" t="str">
        <f>IF(Point[Added Date]="","",Point[Added Date])</f>
        <v/>
      </c>
      <c r="S535" s="14" t="str">
        <f>IF(Point[Z COORD]="","",Point[Z COORD])</f>
        <v/>
      </c>
      <c r="T535" s="14" t="str">
        <f>IF(Point[Asset Description]="","",PROPER(Point[Asset Description]))</f>
        <v/>
      </c>
      <c r="U535" s="14" t="str">
        <f>IF(Point[[Artist ]]="","",PROPER(Point[[Artist ]]))</f>
        <v/>
      </c>
      <c r="V535" s="14" t="str">
        <f>IF(Point[Material Notes]="","",PROPER(Point[Material Notes]))</f>
        <v/>
      </c>
      <c r="W535" s="14" t="str">
        <f>IF(Point[Dimension Notes]="","",Point[Dimension Notes])</f>
        <v/>
      </c>
      <c r="X535" s="14" t="str">
        <f>IF(Point[List]="","",VLOOKUP(Point[Burner Number],number,2,FALSE))</f>
        <v/>
      </c>
      <c r="Y535" s="14" t="str">
        <f>IF(Point[List]="","",VLOOKUP(Point[Fuel],bbq_fuel,2,FALSE))</f>
        <v/>
      </c>
      <c r="Z535" s="14" t="str">
        <f>IF(Point[List]="","",VLOOKUP(Point[Cabinet Material],bbq_material,2,FALSE))</f>
        <v/>
      </c>
      <c r="AA535" s="14" t="str">
        <f>IF(Point[Asset Group]="","",VLOOKUP(Point[Manufacturer],manufacturer,2,FALSE))</f>
        <v/>
      </c>
      <c r="AB535" s="14" t="str">
        <f>IF(Point[Uinsex WC]="","",Point[Uinsex WC])</f>
        <v/>
      </c>
      <c r="AC535" s="14" t="str">
        <f>IF(Point[Female WC]="","",Point[Female WC])</f>
        <v/>
      </c>
      <c r="AD535" s="14" t="str">
        <f>IF(Point[Male WC]="","",Point[Male WC])</f>
        <v/>
      </c>
      <c r="AE535" s="14" t="str">
        <f>IF(Point[Urinal]="","",Point[Urinal])</f>
        <v/>
      </c>
      <c r="AF535" s="14" t="str">
        <f>IF(Point[Disabled Unisex]="","",Point[Disabled Unisex])</f>
        <v/>
      </c>
      <c r="AG535" s="14" t="str">
        <f>IF(Point[Disabled Female]="","",Point[Disabled Female])</f>
        <v/>
      </c>
      <c r="AH535" s="14" t="str">
        <f>IF(Point[Disabled Male]="","",Point[Disabled Male])</f>
        <v/>
      </c>
      <c r="AI535" s="14" t="str">
        <f>IF(Point[Asset Group]="","",VLOOKUP(Point[Handrail],yes_no,2,FALSE))</f>
        <v/>
      </c>
      <c r="AJ535" s="14" t="str">
        <f>IF(Point[Asset Group]="","",VLOOKUP(Point[Baby Changing],yes_no,2,FALSE))</f>
        <v/>
      </c>
      <c r="AK535" s="14" t="str">
        <f>IF(Point[Asset Group]="","",VLOOKUP(Point[Service Room],yes_no,2,FALSE))</f>
        <v/>
      </c>
      <c r="AL535" s="14" t="str">
        <f>IF(Point[Asset Group]="","",VLOOKUP(Point[Service Tap],service_tap,2,FALSE))</f>
        <v/>
      </c>
      <c r="AM535" s="14" t="str">
        <f>IF(Point[Asset Group]="","",VLOOKUP(Point[Heating Type],wc_heating,2,FALSE))</f>
        <v/>
      </c>
      <c r="AN535" s="14" t="str">
        <f>IF(Point[Asset Group]="","",VLOOKUP(Point[Power Supply],power_supply,2,FALSE))</f>
        <v/>
      </c>
      <c r="AO535" s="14" t="str">
        <f>IF(Point[Asset Group]="","",VLOOKUP(Point[Waste Water],waste_water,2,FALSE))</f>
        <v/>
      </c>
      <c r="AP535" s="14" t="str">
        <f>IF(Point[Asset Group]="","",VLOOKUP(Point[Furniture SubType],subdom_master_gdb,2,FALSE))</f>
        <v/>
      </c>
      <c r="AQ535" s="14" t="str">
        <f>IF(Point[Asset Group]="","",VLOOKUP(Point[Concrete Pad],yes_no,2,FALSE))</f>
        <v/>
      </c>
      <c r="AR535" s="14" t="str">
        <f>IF(Point[Asset Group]="","",VLOOKUP(Point[Material],material_master,2,FALSE))</f>
        <v/>
      </c>
      <c r="AS535" s="14" t="str">
        <f>IF(Point[Asset Group]="","",VLOOKUP(Point[Plumbing],irrigation_plumbing,2,FALSE))</f>
        <v/>
      </c>
      <c r="AT535" s="14" t="str">
        <f>IF(Point[Asset Group]="","",VLOOKUP(Point[Sprinklers],irrigation_sprinklers,2,FALSE))</f>
        <v/>
      </c>
      <c r="AU535" s="14" t="str">
        <f>IF(Point[Asset Group]="","",VLOOKUP(Point[System],irrigation_system,2,FALSE))</f>
        <v/>
      </c>
      <c r="AV535" s="14" t="str">
        <f>IF(Point[Asset Group]="","",VLOOKUP(Point[Status],irrigation_status,2,FALSE))</f>
        <v/>
      </c>
      <c r="AW535" s="11" t="str">
        <f>IF(Point[Date of manufacture]="","",Point[Date of manufacture])</f>
        <v/>
      </c>
      <c r="AX535" s="14" t="str">
        <f>IF(Point[Asset Group]="","",VLOOKUP(Point[Sign Purpose],sign_purpose,2,FALSE))</f>
        <v/>
      </c>
      <c r="AY535" s="14" t="str">
        <f>IF(Point[Asset Group]="","",VLOOKUP(Point[Sign Material],material_master,2,FALSE))</f>
        <v/>
      </c>
      <c r="AZ535" s="14" t="str">
        <f>IF(Point[Asset Group]="","",VLOOKUP(Point[Affixed To],sign_affix,2,FALSE))</f>
        <v/>
      </c>
      <c r="BA535" s="14" t="str">
        <f>IF(Point[Size HxB mm]="","",Point[Size HxB mm])</f>
        <v/>
      </c>
      <c r="BB535" s="14" t="str">
        <f>IF(Point[Height m]="","",Point[Height m])</f>
        <v/>
      </c>
      <c r="BC535" s="14" t="str">
        <f>IF(Point[Asset Group]="","",VLOOKUP(Point[Post Material],material_master,2,FALSE))</f>
        <v/>
      </c>
      <c r="BD535" s="14" t="str">
        <f>IF(Point[Asset Group]="","",VLOOKUP(Point[Post Number],number,2,FALSE))</f>
        <v/>
      </c>
      <c r="BE535" s="14" t="str">
        <f>IF(Point[Asset Group]="","",VLOOKUP(Point[Structure SubType],subdom_master_gdb,2,FALSE))</f>
        <v/>
      </c>
      <c r="BF535" s="14" t="str">
        <f>IF(Point[Area m2]="","",Point[Area m2])</f>
        <v/>
      </c>
      <c r="BG535" s="14" t="str">
        <f>IF(Point[Length m]="","",Point[Length m])</f>
        <v/>
      </c>
      <c r="BH535" s="14" t="str">
        <f>IF(Point[Width m]="","",Point[Width m])</f>
        <v/>
      </c>
      <c r="BI535" s="14" t="str">
        <f>IF(Point[Diameter m]="","",Point[Diameter m])</f>
        <v/>
      </c>
      <c r="BJ535" s="14" t="str">
        <f>IF(Point[Asset Group]="","",VLOOKUP(Point[Number of Pipes],number,2,FALSE))</f>
        <v/>
      </c>
      <c r="BK535" s="14" t="str">
        <f>IF(Point[Asset Group]="","",VLOOKUP(Point[Combined Name],2,FALSE))</f>
        <v/>
      </c>
      <c r="BL535" s="14" t="str">
        <f>IF(Point[Asset Group]="","",VLOOKUP(Point[Size Class],size_class,2,FALSE))</f>
        <v/>
      </c>
      <c r="BM535" s="14" t="str">
        <f>IF(Point[Asset Group]="","",VLOOKUP(Point[Age Class],age_class,2,FALSE))</f>
        <v/>
      </c>
      <c r="BN535" s="14" t="str">
        <f>IF(Point[Girth (cm)]="","",Point[Girth (cm)])</f>
        <v/>
      </c>
      <c r="BO535" s="14" t="str">
        <f>IF(Point[Crown Radius (m)]="","",Point[Crown Radius (m)])</f>
        <v/>
      </c>
      <c r="BP535" s="14" t="str">
        <f>IF(Point[Asset Group]="","",VLOOKUP(Point[Rooting Environment],root_enviro,2,FALSE))</f>
        <v/>
      </c>
      <c r="BQ535" s="14" t="str">
        <f>IF(Point[Asset Group]="","",VLOOKUP(Point[Tree Surround],tree_surround,2,FALSE))</f>
        <v/>
      </c>
      <c r="BR535" s="14" t="str">
        <f>IF(Point[Asset Group]="","",VLOOKUP(Point[Tree Grill],yes_no,2,FALSE))</f>
        <v/>
      </c>
      <c r="BS535" s="14" t="str">
        <f>IF(Point[Asset Group]="","",VLOOKUP(Point[Tree Location],tree_location,2,FALSE))</f>
        <v/>
      </c>
    </row>
    <row r="536" spans="1:71" s="3" customFormat="1" x14ac:dyDescent="0.2">
      <c r="A536" s="3" t="str">
        <f>IF(Point[DWG File Name]="","",Point[DWG File Name])</f>
        <v/>
      </c>
      <c r="B536" s="3" t="str">
        <f>IF(Point[DWG Layer Name]="","",Point[DWG Layer Name])</f>
        <v/>
      </c>
      <c r="C536" s="3" t="str">
        <f>IF(Point[DWG Handle]="","",Point[DWG Handle])</f>
        <v/>
      </c>
      <c r="D536" s="58" t="str">
        <f>IF(Point[X]="","",Point[X])</f>
        <v/>
      </c>
      <c r="E536" s="58" t="str">
        <f>IF(Point[Y]="","",Point[Y])</f>
        <v/>
      </c>
      <c r="F536" s="3" t="str">
        <f>IF(Point[Replacement Asset]="","",Point[Replacement Asset])</f>
        <v/>
      </c>
      <c r="G536" s="3" t="str">
        <f>IF(Point[Asset ID]="","",UPPER(Point[Asset ID]))</f>
        <v/>
      </c>
      <c r="H536" s="3" t="str">
        <f>IF(Point[Asset Group]="","",VLOOKUP(Point[Asset Group],asset_grp_pt,4,FALSE))</f>
        <v/>
      </c>
      <c r="I536" s="3" t="str">
        <f>IF(Point[Asset Group]="","",VLOOKUP(Point[Asset Group],asset_grp_pt,2,FALSE))</f>
        <v/>
      </c>
      <c r="J536" s="3" t="str">
        <f>IF(Point[Asset Group]="","",VLOOKUP(Point[Asset Group],asset_grp_pt,3,FALSE))</f>
        <v/>
      </c>
      <c r="K536" s="3" t="str">
        <f>IF(Point[Asset Group]="","",VLOOKUP(Point[Asset Type],type_master_list,2,FALSE))</f>
        <v/>
      </c>
      <c r="L536" s="3" t="str">
        <f>IF(Point[Asset Name]="","",PROPER(Point[Asset Name]))</f>
        <v/>
      </c>
      <c r="M536" s="11" t="str">
        <f>IF(Point[Install Date]="","",Point[Install Date])</f>
        <v/>
      </c>
      <c r="N536" s="11" t="str">
        <f>IF(Point[Note]="","",PROPER(Point[Note]))</f>
        <v/>
      </c>
      <c r="O536" s="11" t="str">
        <f>IF(Point[Resource Consent Number]="","",UPPER(Point[Resource Consent Number]))</f>
        <v/>
      </c>
      <c r="P536" s="53" t="str">
        <f>IF(Point[Asset Unit Cost]="","",Point[Asset Unit Cost])</f>
        <v/>
      </c>
      <c r="Q536" s="11" t="str">
        <f>IF(Point[Added By]="","",UPPER(Point[Added By]))</f>
        <v/>
      </c>
      <c r="R536" s="11" t="str">
        <f>IF(Point[Added Date]="","",Point[Added Date])</f>
        <v/>
      </c>
      <c r="S536" s="14" t="str">
        <f>IF(Point[Z COORD]="","",Point[Z COORD])</f>
        <v/>
      </c>
      <c r="T536" s="14" t="str">
        <f>IF(Point[Asset Description]="","",PROPER(Point[Asset Description]))</f>
        <v/>
      </c>
      <c r="U536" s="14" t="str">
        <f>IF(Point[[Artist ]]="","",PROPER(Point[[Artist ]]))</f>
        <v/>
      </c>
      <c r="V536" s="14" t="str">
        <f>IF(Point[Material Notes]="","",PROPER(Point[Material Notes]))</f>
        <v/>
      </c>
      <c r="W536" s="14" t="str">
        <f>IF(Point[Dimension Notes]="","",Point[Dimension Notes])</f>
        <v/>
      </c>
      <c r="X536" s="14" t="str">
        <f>IF(Point[List]="","",VLOOKUP(Point[Burner Number],number,2,FALSE))</f>
        <v/>
      </c>
      <c r="Y536" s="14" t="str">
        <f>IF(Point[List]="","",VLOOKUP(Point[Fuel],bbq_fuel,2,FALSE))</f>
        <v/>
      </c>
      <c r="Z536" s="14" t="str">
        <f>IF(Point[List]="","",VLOOKUP(Point[Cabinet Material],bbq_material,2,FALSE))</f>
        <v/>
      </c>
      <c r="AA536" s="14" t="str">
        <f>IF(Point[Asset Group]="","",VLOOKUP(Point[Manufacturer],manufacturer,2,FALSE))</f>
        <v/>
      </c>
      <c r="AB536" s="14" t="str">
        <f>IF(Point[Uinsex WC]="","",Point[Uinsex WC])</f>
        <v/>
      </c>
      <c r="AC536" s="14" t="str">
        <f>IF(Point[Female WC]="","",Point[Female WC])</f>
        <v/>
      </c>
      <c r="AD536" s="14" t="str">
        <f>IF(Point[Male WC]="","",Point[Male WC])</f>
        <v/>
      </c>
      <c r="AE536" s="14" t="str">
        <f>IF(Point[Urinal]="","",Point[Urinal])</f>
        <v/>
      </c>
      <c r="AF536" s="14" t="str">
        <f>IF(Point[Disabled Unisex]="","",Point[Disabled Unisex])</f>
        <v/>
      </c>
      <c r="AG536" s="14" t="str">
        <f>IF(Point[Disabled Female]="","",Point[Disabled Female])</f>
        <v/>
      </c>
      <c r="AH536" s="14" t="str">
        <f>IF(Point[Disabled Male]="","",Point[Disabled Male])</f>
        <v/>
      </c>
      <c r="AI536" s="14" t="str">
        <f>IF(Point[Asset Group]="","",VLOOKUP(Point[Handrail],yes_no,2,FALSE))</f>
        <v/>
      </c>
      <c r="AJ536" s="14" t="str">
        <f>IF(Point[Asset Group]="","",VLOOKUP(Point[Baby Changing],yes_no,2,FALSE))</f>
        <v/>
      </c>
      <c r="AK536" s="14" t="str">
        <f>IF(Point[Asset Group]="","",VLOOKUP(Point[Service Room],yes_no,2,FALSE))</f>
        <v/>
      </c>
      <c r="AL536" s="14" t="str">
        <f>IF(Point[Asset Group]="","",VLOOKUP(Point[Service Tap],service_tap,2,FALSE))</f>
        <v/>
      </c>
      <c r="AM536" s="14" t="str">
        <f>IF(Point[Asset Group]="","",VLOOKUP(Point[Heating Type],wc_heating,2,FALSE))</f>
        <v/>
      </c>
      <c r="AN536" s="14" t="str">
        <f>IF(Point[Asset Group]="","",VLOOKUP(Point[Power Supply],power_supply,2,FALSE))</f>
        <v/>
      </c>
      <c r="AO536" s="14" t="str">
        <f>IF(Point[Asset Group]="","",VLOOKUP(Point[Waste Water],waste_water,2,FALSE))</f>
        <v/>
      </c>
      <c r="AP536" s="14" t="str">
        <f>IF(Point[Asset Group]="","",VLOOKUP(Point[Furniture SubType],subdom_master_gdb,2,FALSE))</f>
        <v/>
      </c>
      <c r="AQ536" s="14" t="str">
        <f>IF(Point[Asset Group]="","",VLOOKUP(Point[Concrete Pad],yes_no,2,FALSE))</f>
        <v/>
      </c>
      <c r="AR536" s="14" t="str">
        <f>IF(Point[Asset Group]="","",VLOOKUP(Point[Material],material_master,2,FALSE))</f>
        <v/>
      </c>
      <c r="AS536" s="14" t="str">
        <f>IF(Point[Asset Group]="","",VLOOKUP(Point[Plumbing],irrigation_plumbing,2,FALSE))</f>
        <v/>
      </c>
      <c r="AT536" s="14" t="str">
        <f>IF(Point[Asset Group]="","",VLOOKUP(Point[Sprinklers],irrigation_sprinklers,2,FALSE))</f>
        <v/>
      </c>
      <c r="AU536" s="14" t="str">
        <f>IF(Point[Asset Group]="","",VLOOKUP(Point[System],irrigation_system,2,FALSE))</f>
        <v/>
      </c>
      <c r="AV536" s="14" t="str">
        <f>IF(Point[Asset Group]="","",VLOOKUP(Point[Status],irrigation_status,2,FALSE))</f>
        <v/>
      </c>
      <c r="AW536" s="11" t="str">
        <f>IF(Point[Date of manufacture]="","",Point[Date of manufacture])</f>
        <v/>
      </c>
      <c r="AX536" s="14" t="str">
        <f>IF(Point[Asset Group]="","",VLOOKUP(Point[Sign Purpose],sign_purpose,2,FALSE))</f>
        <v/>
      </c>
      <c r="AY536" s="14" t="str">
        <f>IF(Point[Asset Group]="","",VLOOKUP(Point[Sign Material],material_master,2,FALSE))</f>
        <v/>
      </c>
      <c r="AZ536" s="14" t="str">
        <f>IF(Point[Asset Group]="","",VLOOKUP(Point[Affixed To],sign_affix,2,FALSE))</f>
        <v/>
      </c>
      <c r="BA536" s="14" t="str">
        <f>IF(Point[Size HxB mm]="","",Point[Size HxB mm])</f>
        <v/>
      </c>
      <c r="BB536" s="14" t="str">
        <f>IF(Point[Height m]="","",Point[Height m])</f>
        <v/>
      </c>
      <c r="BC536" s="14" t="str">
        <f>IF(Point[Asset Group]="","",VLOOKUP(Point[Post Material],material_master,2,FALSE))</f>
        <v/>
      </c>
      <c r="BD536" s="14" t="str">
        <f>IF(Point[Asset Group]="","",VLOOKUP(Point[Post Number],number,2,FALSE))</f>
        <v/>
      </c>
      <c r="BE536" s="14" t="str">
        <f>IF(Point[Asset Group]="","",VLOOKUP(Point[Structure SubType],subdom_master_gdb,2,FALSE))</f>
        <v/>
      </c>
      <c r="BF536" s="14" t="str">
        <f>IF(Point[Area m2]="","",Point[Area m2])</f>
        <v/>
      </c>
      <c r="BG536" s="14" t="str">
        <f>IF(Point[Length m]="","",Point[Length m])</f>
        <v/>
      </c>
      <c r="BH536" s="14" t="str">
        <f>IF(Point[Width m]="","",Point[Width m])</f>
        <v/>
      </c>
      <c r="BI536" s="14" t="str">
        <f>IF(Point[Diameter m]="","",Point[Diameter m])</f>
        <v/>
      </c>
      <c r="BJ536" s="14" t="str">
        <f>IF(Point[Asset Group]="","",VLOOKUP(Point[Number of Pipes],number,2,FALSE))</f>
        <v/>
      </c>
      <c r="BK536" s="14" t="str">
        <f>IF(Point[Asset Group]="","",VLOOKUP(Point[Combined Name],2,FALSE))</f>
        <v/>
      </c>
      <c r="BL536" s="14" t="str">
        <f>IF(Point[Asset Group]="","",VLOOKUP(Point[Size Class],size_class,2,FALSE))</f>
        <v/>
      </c>
      <c r="BM536" s="14" t="str">
        <f>IF(Point[Asset Group]="","",VLOOKUP(Point[Age Class],age_class,2,FALSE))</f>
        <v/>
      </c>
      <c r="BN536" s="14" t="str">
        <f>IF(Point[Girth (cm)]="","",Point[Girth (cm)])</f>
        <v/>
      </c>
      <c r="BO536" s="14" t="str">
        <f>IF(Point[Crown Radius (m)]="","",Point[Crown Radius (m)])</f>
        <v/>
      </c>
      <c r="BP536" s="14" t="str">
        <f>IF(Point[Asset Group]="","",VLOOKUP(Point[Rooting Environment],root_enviro,2,FALSE))</f>
        <v/>
      </c>
      <c r="BQ536" s="14" t="str">
        <f>IF(Point[Asset Group]="","",VLOOKUP(Point[Tree Surround],tree_surround,2,FALSE))</f>
        <v/>
      </c>
      <c r="BR536" s="14" t="str">
        <f>IF(Point[Asset Group]="","",VLOOKUP(Point[Tree Grill],yes_no,2,FALSE))</f>
        <v/>
      </c>
      <c r="BS536" s="14" t="str">
        <f>IF(Point[Asset Group]="","",VLOOKUP(Point[Tree Location],tree_location,2,FALSE))</f>
        <v/>
      </c>
    </row>
    <row r="537" spans="1:71" s="3" customFormat="1" x14ac:dyDescent="0.2">
      <c r="A537" s="3" t="str">
        <f>IF(Point[DWG File Name]="","",Point[DWG File Name])</f>
        <v/>
      </c>
      <c r="B537" s="3" t="str">
        <f>IF(Point[DWG Layer Name]="","",Point[DWG Layer Name])</f>
        <v/>
      </c>
      <c r="C537" s="3" t="str">
        <f>IF(Point[DWG Handle]="","",Point[DWG Handle])</f>
        <v/>
      </c>
      <c r="D537" s="58" t="str">
        <f>IF(Point[X]="","",Point[X])</f>
        <v/>
      </c>
      <c r="E537" s="58" t="str">
        <f>IF(Point[Y]="","",Point[Y])</f>
        <v/>
      </c>
      <c r="F537" s="3" t="str">
        <f>IF(Point[Replacement Asset]="","",Point[Replacement Asset])</f>
        <v/>
      </c>
      <c r="G537" s="3" t="str">
        <f>IF(Point[Asset ID]="","",UPPER(Point[Asset ID]))</f>
        <v/>
      </c>
      <c r="H537" s="3" t="str">
        <f>IF(Point[Asset Group]="","",VLOOKUP(Point[Asset Group],asset_grp_pt,4,FALSE))</f>
        <v/>
      </c>
      <c r="I537" s="3" t="str">
        <f>IF(Point[Asset Group]="","",VLOOKUP(Point[Asset Group],asset_grp_pt,2,FALSE))</f>
        <v/>
      </c>
      <c r="J537" s="3" t="str">
        <f>IF(Point[Asset Group]="","",VLOOKUP(Point[Asset Group],asset_grp_pt,3,FALSE))</f>
        <v/>
      </c>
      <c r="K537" s="3" t="str">
        <f>IF(Point[Asset Group]="","",VLOOKUP(Point[Asset Type],type_master_list,2,FALSE))</f>
        <v/>
      </c>
      <c r="L537" s="3" t="str">
        <f>IF(Point[Asset Name]="","",PROPER(Point[Asset Name]))</f>
        <v/>
      </c>
      <c r="M537" s="11" t="str">
        <f>IF(Point[Install Date]="","",Point[Install Date])</f>
        <v/>
      </c>
      <c r="N537" s="11" t="str">
        <f>IF(Point[Note]="","",PROPER(Point[Note]))</f>
        <v/>
      </c>
      <c r="O537" s="11" t="str">
        <f>IF(Point[Resource Consent Number]="","",UPPER(Point[Resource Consent Number]))</f>
        <v/>
      </c>
      <c r="P537" s="53" t="str">
        <f>IF(Point[Asset Unit Cost]="","",Point[Asset Unit Cost])</f>
        <v/>
      </c>
      <c r="Q537" s="11" t="str">
        <f>IF(Point[Added By]="","",UPPER(Point[Added By]))</f>
        <v/>
      </c>
      <c r="R537" s="11" t="str">
        <f>IF(Point[Added Date]="","",Point[Added Date])</f>
        <v/>
      </c>
      <c r="S537" s="14" t="str">
        <f>IF(Point[Z COORD]="","",Point[Z COORD])</f>
        <v/>
      </c>
      <c r="T537" s="14" t="str">
        <f>IF(Point[Asset Description]="","",PROPER(Point[Asset Description]))</f>
        <v/>
      </c>
      <c r="U537" s="14" t="str">
        <f>IF(Point[[Artist ]]="","",PROPER(Point[[Artist ]]))</f>
        <v/>
      </c>
      <c r="V537" s="14" t="str">
        <f>IF(Point[Material Notes]="","",PROPER(Point[Material Notes]))</f>
        <v/>
      </c>
      <c r="W537" s="14" t="str">
        <f>IF(Point[Dimension Notes]="","",Point[Dimension Notes])</f>
        <v/>
      </c>
      <c r="X537" s="14" t="str">
        <f>IF(Point[List]="","",VLOOKUP(Point[Burner Number],number,2,FALSE))</f>
        <v/>
      </c>
      <c r="Y537" s="14" t="str">
        <f>IF(Point[List]="","",VLOOKUP(Point[Fuel],bbq_fuel,2,FALSE))</f>
        <v/>
      </c>
      <c r="Z537" s="14" t="str">
        <f>IF(Point[List]="","",VLOOKUP(Point[Cabinet Material],bbq_material,2,FALSE))</f>
        <v/>
      </c>
      <c r="AA537" s="14" t="str">
        <f>IF(Point[Asset Group]="","",VLOOKUP(Point[Manufacturer],manufacturer,2,FALSE))</f>
        <v/>
      </c>
      <c r="AB537" s="14" t="str">
        <f>IF(Point[Uinsex WC]="","",Point[Uinsex WC])</f>
        <v/>
      </c>
      <c r="AC537" s="14" t="str">
        <f>IF(Point[Female WC]="","",Point[Female WC])</f>
        <v/>
      </c>
      <c r="AD537" s="14" t="str">
        <f>IF(Point[Male WC]="","",Point[Male WC])</f>
        <v/>
      </c>
      <c r="AE537" s="14" t="str">
        <f>IF(Point[Urinal]="","",Point[Urinal])</f>
        <v/>
      </c>
      <c r="AF537" s="14" t="str">
        <f>IF(Point[Disabled Unisex]="","",Point[Disabled Unisex])</f>
        <v/>
      </c>
      <c r="AG537" s="14" t="str">
        <f>IF(Point[Disabled Female]="","",Point[Disabled Female])</f>
        <v/>
      </c>
      <c r="AH537" s="14" t="str">
        <f>IF(Point[Disabled Male]="","",Point[Disabled Male])</f>
        <v/>
      </c>
      <c r="AI537" s="14" t="str">
        <f>IF(Point[Asset Group]="","",VLOOKUP(Point[Handrail],yes_no,2,FALSE))</f>
        <v/>
      </c>
      <c r="AJ537" s="14" t="str">
        <f>IF(Point[Asset Group]="","",VLOOKUP(Point[Baby Changing],yes_no,2,FALSE))</f>
        <v/>
      </c>
      <c r="AK537" s="14" t="str">
        <f>IF(Point[Asset Group]="","",VLOOKUP(Point[Service Room],yes_no,2,FALSE))</f>
        <v/>
      </c>
      <c r="AL537" s="14" t="str">
        <f>IF(Point[Asset Group]="","",VLOOKUP(Point[Service Tap],service_tap,2,FALSE))</f>
        <v/>
      </c>
      <c r="AM537" s="14" t="str">
        <f>IF(Point[Asset Group]="","",VLOOKUP(Point[Heating Type],wc_heating,2,FALSE))</f>
        <v/>
      </c>
      <c r="AN537" s="14" t="str">
        <f>IF(Point[Asset Group]="","",VLOOKUP(Point[Power Supply],power_supply,2,FALSE))</f>
        <v/>
      </c>
      <c r="AO537" s="14" t="str">
        <f>IF(Point[Asset Group]="","",VLOOKUP(Point[Waste Water],waste_water,2,FALSE))</f>
        <v/>
      </c>
      <c r="AP537" s="14" t="str">
        <f>IF(Point[Asset Group]="","",VLOOKUP(Point[Furniture SubType],subdom_master_gdb,2,FALSE))</f>
        <v/>
      </c>
      <c r="AQ537" s="14" t="str">
        <f>IF(Point[Asset Group]="","",VLOOKUP(Point[Concrete Pad],yes_no,2,FALSE))</f>
        <v/>
      </c>
      <c r="AR537" s="14" t="str">
        <f>IF(Point[Asset Group]="","",VLOOKUP(Point[Material],material_master,2,FALSE))</f>
        <v/>
      </c>
      <c r="AS537" s="14" t="str">
        <f>IF(Point[Asset Group]="","",VLOOKUP(Point[Plumbing],irrigation_plumbing,2,FALSE))</f>
        <v/>
      </c>
      <c r="AT537" s="14" t="str">
        <f>IF(Point[Asset Group]="","",VLOOKUP(Point[Sprinklers],irrigation_sprinklers,2,FALSE))</f>
        <v/>
      </c>
      <c r="AU537" s="14" t="str">
        <f>IF(Point[Asset Group]="","",VLOOKUP(Point[System],irrigation_system,2,FALSE))</f>
        <v/>
      </c>
      <c r="AV537" s="14" t="str">
        <f>IF(Point[Asset Group]="","",VLOOKUP(Point[Status],irrigation_status,2,FALSE))</f>
        <v/>
      </c>
      <c r="AW537" s="11" t="str">
        <f>IF(Point[Date of manufacture]="","",Point[Date of manufacture])</f>
        <v/>
      </c>
      <c r="AX537" s="14" t="str">
        <f>IF(Point[Asset Group]="","",VLOOKUP(Point[Sign Purpose],sign_purpose,2,FALSE))</f>
        <v/>
      </c>
      <c r="AY537" s="14" t="str">
        <f>IF(Point[Asset Group]="","",VLOOKUP(Point[Sign Material],material_master,2,FALSE))</f>
        <v/>
      </c>
      <c r="AZ537" s="14" t="str">
        <f>IF(Point[Asset Group]="","",VLOOKUP(Point[Affixed To],sign_affix,2,FALSE))</f>
        <v/>
      </c>
      <c r="BA537" s="14" t="str">
        <f>IF(Point[Size HxB mm]="","",Point[Size HxB mm])</f>
        <v/>
      </c>
      <c r="BB537" s="14" t="str">
        <f>IF(Point[Height m]="","",Point[Height m])</f>
        <v/>
      </c>
      <c r="BC537" s="14" t="str">
        <f>IF(Point[Asset Group]="","",VLOOKUP(Point[Post Material],material_master,2,FALSE))</f>
        <v/>
      </c>
      <c r="BD537" s="14" t="str">
        <f>IF(Point[Asset Group]="","",VLOOKUP(Point[Post Number],number,2,FALSE))</f>
        <v/>
      </c>
      <c r="BE537" s="14" t="str">
        <f>IF(Point[Asset Group]="","",VLOOKUP(Point[Structure SubType],subdom_master_gdb,2,FALSE))</f>
        <v/>
      </c>
      <c r="BF537" s="14" t="str">
        <f>IF(Point[Area m2]="","",Point[Area m2])</f>
        <v/>
      </c>
      <c r="BG537" s="14" t="str">
        <f>IF(Point[Length m]="","",Point[Length m])</f>
        <v/>
      </c>
      <c r="BH537" s="14" t="str">
        <f>IF(Point[Width m]="","",Point[Width m])</f>
        <v/>
      </c>
      <c r="BI537" s="14" t="str">
        <f>IF(Point[Diameter m]="","",Point[Diameter m])</f>
        <v/>
      </c>
      <c r="BJ537" s="14" t="str">
        <f>IF(Point[Asset Group]="","",VLOOKUP(Point[Number of Pipes],number,2,FALSE))</f>
        <v/>
      </c>
      <c r="BK537" s="14" t="str">
        <f>IF(Point[Asset Group]="","",VLOOKUP(Point[Combined Name],2,FALSE))</f>
        <v/>
      </c>
      <c r="BL537" s="14" t="str">
        <f>IF(Point[Asset Group]="","",VLOOKUP(Point[Size Class],size_class,2,FALSE))</f>
        <v/>
      </c>
      <c r="BM537" s="14" t="str">
        <f>IF(Point[Asset Group]="","",VLOOKUP(Point[Age Class],age_class,2,FALSE))</f>
        <v/>
      </c>
      <c r="BN537" s="14" t="str">
        <f>IF(Point[Girth (cm)]="","",Point[Girth (cm)])</f>
        <v/>
      </c>
      <c r="BO537" s="14" t="str">
        <f>IF(Point[Crown Radius (m)]="","",Point[Crown Radius (m)])</f>
        <v/>
      </c>
      <c r="BP537" s="14" t="str">
        <f>IF(Point[Asset Group]="","",VLOOKUP(Point[Rooting Environment],root_enviro,2,FALSE))</f>
        <v/>
      </c>
      <c r="BQ537" s="14" t="str">
        <f>IF(Point[Asset Group]="","",VLOOKUP(Point[Tree Surround],tree_surround,2,FALSE))</f>
        <v/>
      </c>
      <c r="BR537" s="14" t="str">
        <f>IF(Point[Asset Group]="","",VLOOKUP(Point[Tree Grill],yes_no,2,FALSE))</f>
        <v/>
      </c>
      <c r="BS537" s="14" t="str">
        <f>IF(Point[Asset Group]="","",VLOOKUP(Point[Tree Location],tree_location,2,FALSE))</f>
        <v/>
      </c>
    </row>
    <row r="538" spans="1:71" s="3" customFormat="1" x14ac:dyDescent="0.2">
      <c r="A538" s="3" t="str">
        <f>IF(Point[DWG File Name]="","",Point[DWG File Name])</f>
        <v/>
      </c>
      <c r="B538" s="3" t="str">
        <f>IF(Point[DWG Layer Name]="","",Point[DWG Layer Name])</f>
        <v/>
      </c>
      <c r="C538" s="3" t="str">
        <f>IF(Point[DWG Handle]="","",Point[DWG Handle])</f>
        <v/>
      </c>
      <c r="D538" s="58" t="str">
        <f>IF(Point[X]="","",Point[X])</f>
        <v/>
      </c>
      <c r="E538" s="58" t="str">
        <f>IF(Point[Y]="","",Point[Y])</f>
        <v/>
      </c>
      <c r="F538" s="3" t="str">
        <f>IF(Point[Replacement Asset]="","",Point[Replacement Asset])</f>
        <v/>
      </c>
      <c r="G538" s="3" t="str">
        <f>IF(Point[Asset ID]="","",UPPER(Point[Asset ID]))</f>
        <v/>
      </c>
      <c r="H538" s="3" t="str">
        <f>IF(Point[Asset Group]="","",VLOOKUP(Point[Asset Group],asset_grp_pt,4,FALSE))</f>
        <v/>
      </c>
      <c r="I538" s="3" t="str">
        <f>IF(Point[Asset Group]="","",VLOOKUP(Point[Asset Group],asset_grp_pt,2,FALSE))</f>
        <v/>
      </c>
      <c r="J538" s="3" t="str">
        <f>IF(Point[Asset Group]="","",VLOOKUP(Point[Asset Group],asset_grp_pt,3,FALSE))</f>
        <v/>
      </c>
      <c r="K538" s="3" t="str">
        <f>IF(Point[Asset Group]="","",VLOOKUP(Point[Asset Type],type_master_list,2,FALSE))</f>
        <v/>
      </c>
      <c r="L538" s="3" t="str">
        <f>IF(Point[Asset Name]="","",PROPER(Point[Asset Name]))</f>
        <v/>
      </c>
      <c r="M538" s="11" t="str">
        <f>IF(Point[Install Date]="","",Point[Install Date])</f>
        <v/>
      </c>
      <c r="N538" s="11" t="str">
        <f>IF(Point[Note]="","",PROPER(Point[Note]))</f>
        <v/>
      </c>
      <c r="O538" s="11" t="str">
        <f>IF(Point[Resource Consent Number]="","",UPPER(Point[Resource Consent Number]))</f>
        <v/>
      </c>
      <c r="P538" s="53" t="str">
        <f>IF(Point[Asset Unit Cost]="","",Point[Asset Unit Cost])</f>
        <v/>
      </c>
      <c r="Q538" s="11" t="str">
        <f>IF(Point[Added By]="","",UPPER(Point[Added By]))</f>
        <v/>
      </c>
      <c r="R538" s="11" t="str">
        <f>IF(Point[Added Date]="","",Point[Added Date])</f>
        <v/>
      </c>
      <c r="S538" s="14" t="str">
        <f>IF(Point[Z COORD]="","",Point[Z COORD])</f>
        <v/>
      </c>
      <c r="T538" s="14" t="str">
        <f>IF(Point[Asset Description]="","",PROPER(Point[Asset Description]))</f>
        <v/>
      </c>
      <c r="U538" s="14" t="str">
        <f>IF(Point[[Artist ]]="","",PROPER(Point[[Artist ]]))</f>
        <v/>
      </c>
      <c r="V538" s="14" t="str">
        <f>IF(Point[Material Notes]="","",PROPER(Point[Material Notes]))</f>
        <v/>
      </c>
      <c r="W538" s="14" t="str">
        <f>IF(Point[Dimension Notes]="","",Point[Dimension Notes])</f>
        <v/>
      </c>
      <c r="X538" s="14" t="str">
        <f>IF(Point[List]="","",VLOOKUP(Point[Burner Number],number,2,FALSE))</f>
        <v/>
      </c>
      <c r="Y538" s="14" t="str">
        <f>IF(Point[List]="","",VLOOKUP(Point[Fuel],bbq_fuel,2,FALSE))</f>
        <v/>
      </c>
      <c r="Z538" s="14" t="str">
        <f>IF(Point[List]="","",VLOOKUP(Point[Cabinet Material],bbq_material,2,FALSE))</f>
        <v/>
      </c>
      <c r="AA538" s="14" t="str">
        <f>IF(Point[Asset Group]="","",VLOOKUP(Point[Manufacturer],manufacturer,2,FALSE))</f>
        <v/>
      </c>
      <c r="AB538" s="14" t="str">
        <f>IF(Point[Uinsex WC]="","",Point[Uinsex WC])</f>
        <v/>
      </c>
      <c r="AC538" s="14" t="str">
        <f>IF(Point[Female WC]="","",Point[Female WC])</f>
        <v/>
      </c>
      <c r="AD538" s="14" t="str">
        <f>IF(Point[Male WC]="","",Point[Male WC])</f>
        <v/>
      </c>
      <c r="AE538" s="14" t="str">
        <f>IF(Point[Urinal]="","",Point[Urinal])</f>
        <v/>
      </c>
      <c r="AF538" s="14" t="str">
        <f>IF(Point[Disabled Unisex]="","",Point[Disabled Unisex])</f>
        <v/>
      </c>
      <c r="AG538" s="14" t="str">
        <f>IF(Point[Disabled Female]="","",Point[Disabled Female])</f>
        <v/>
      </c>
      <c r="AH538" s="14" t="str">
        <f>IF(Point[Disabled Male]="","",Point[Disabled Male])</f>
        <v/>
      </c>
      <c r="AI538" s="14" t="str">
        <f>IF(Point[Asset Group]="","",VLOOKUP(Point[Handrail],yes_no,2,FALSE))</f>
        <v/>
      </c>
      <c r="AJ538" s="14" t="str">
        <f>IF(Point[Asset Group]="","",VLOOKUP(Point[Baby Changing],yes_no,2,FALSE))</f>
        <v/>
      </c>
      <c r="AK538" s="14" t="str">
        <f>IF(Point[Asset Group]="","",VLOOKUP(Point[Service Room],yes_no,2,FALSE))</f>
        <v/>
      </c>
      <c r="AL538" s="14" t="str">
        <f>IF(Point[Asset Group]="","",VLOOKUP(Point[Service Tap],service_tap,2,FALSE))</f>
        <v/>
      </c>
      <c r="AM538" s="14" t="str">
        <f>IF(Point[Asset Group]="","",VLOOKUP(Point[Heating Type],wc_heating,2,FALSE))</f>
        <v/>
      </c>
      <c r="AN538" s="14" t="str">
        <f>IF(Point[Asset Group]="","",VLOOKUP(Point[Power Supply],power_supply,2,FALSE))</f>
        <v/>
      </c>
      <c r="AO538" s="14" t="str">
        <f>IF(Point[Asset Group]="","",VLOOKUP(Point[Waste Water],waste_water,2,FALSE))</f>
        <v/>
      </c>
      <c r="AP538" s="14" t="str">
        <f>IF(Point[Asset Group]="","",VLOOKUP(Point[Furniture SubType],subdom_master_gdb,2,FALSE))</f>
        <v/>
      </c>
      <c r="AQ538" s="14" t="str">
        <f>IF(Point[Asset Group]="","",VLOOKUP(Point[Concrete Pad],yes_no,2,FALSE))</f>
        <v/>
      </c>
      <c r="AR538" s="14" t="str">
        <f>IF(Point[Asset Group]="","",VLOOKUP(Point[Material],material_master,2,FALSE))</f>
        <v/>
      </c>
      <c r="AS538" s="14" t="str">
        <f>IF(Point[Asset Group]="","",VLOOKUP(Point[Plumbing],irrigation_plumbing,2,FALSE))</f>
        <v/>
      </c>
      <c r="AT538" s="14" t="str">
        <f>IF(Point[Asset Group]="","",VLOOKUP(Point[Sprinklers],irrigation_sprinklers,2,FALSE))</f>
        <v/>
      </c>
      <c r="AU538" s="14" t="str">
        <f>IF(Point[Asset Group]="","",VLOOKUP(Point[System],irrigation_system,2,FALSE))</f>
        <v/>
      </c>
      <c r="AV538" s="14" t="str">
        <f>IF(Point[Asset Group]="","",VLOOKUP(Point[Status],irrigation_status,2,FALSE))</f>
        <v/>
      </c>
      <c r="AW538" s="11" t="str">
        <f>IF(Point[Date of manufacture]="","",Point[Date of manufacture])</f>
        <v/>
      </c>
      <c r="AX538" s="14" t="str">
        <f>IF(Point[Asset Group]="","",VLOOKUP(Point[Sign Purpose],sign_purpose,2,FALSE))</f>
        <v/>
      </c>
      <c r="AY538" s="14" t="str">
        <f>IF(Point[Asset Group]="","",VLOOKUP(Point[Sign Material],material_master,2,FALSE))</f>
        <v/>
      </c>
      <c r="AZ538" s="14" t="str">
        <f>IF(Point[Asset Group]="","",VLOOKUP(Point[Affixed To],sign_affix,2,FALSE))</f>
        <v/>
      </c>
      <c r="BA538" s="14" t="str">
        <f>IF(Point[Size HxB mm]="","",Point[Size HxB mm])</f>
        <v/>
      </c>
      <c r="BB538" s="14" t="str">
        <f>IF(Point[Height m]="","",Point[Height m])</f>
        <v/>
      </c>
      <c r="BC538" s="14" t="str">
        <f>IF(Point[Asset Group]="","",VLOOKUP(Point[Post Material],material_master,2,FALSE))</f>
        <v/>
      </c>
      <c r="BD538" s="14" t="str">
        <f>IF(Point[Asset Group]="","",VLOOKUP(Point[Post Number],number,2,FALSE))</f>
        <v/>
      </c>
      <c r="BE538" s="14" t="str">
        <f>IF(Point[Asset Group]="","",VLOOKUP(Point[Structure SubType],subdom_master_gdb,2,FALSE))</f>
        <v/>
      </c>
      <c r="BF538" s="14" t="str">
        <f>IF(Point[Area m2]="","",Point[Area m2])</f>
        <v/>
      </c>
      <c r="BG538" s="14" t="str">
        <f>IF(Point[Length m]="","",Point[Length m])</f>
        <v/>
      </c>
      <c r="BH538" s="14" t="str">
        <f>IF(Point[Width m]="","",Point[Width m])</f>
        <v/>
      </c>
      <c r="BI538" s="14" t="str">
        <f>IF(Point[Diameter m]="","",Point[Diameter m])</f>
        <v/>
      </c>
      <c r="BJ538" s="14" t="str">
        <f>IF(Point[Asset Group]="","",VLOOKUP(Point[Number of Pipes],number,2,FALSE))</f>
        <v/>
      </c>
      <c r="BK538" s="14" t="str">
        <f>IF(Point[Asset Group]="","",VLOOKUP(Point[Combined Name],2,FALSE))</f>
        <v/>
      </c>
      <c r="BL538" s="14" t="str">
        <f>IF(Point[Asset Group]="","",VLOOKUP(Point[Size Class],size_class,2,FALSE))</f>
        <v/>
      </c>
      <c r="BM538" s="14" t="str">
        <f>IF(Point[Asset Group]="","",VLOOKUP(Point[Age Class],age_class,2,FALSE))</f>
        <v/>
      </c>
      <c r="BN538" s="14" t="str">
        <f>IF(Point[Girth (cm)]="","",Point[Girth (cm)])</f>
        <v/>
      </c>
      <c r="BO538" s="14" t="str">
        <f>IF(Point[Crown Radius (m)]="","",Point[Crown Radius (m)])</f>
        <v/>
      </c>
      <c r="BP538" s="14" t="str">
        <f>IF(Point[Asset Group]="","",VLOOKUP(Point[Rooting Environment],root_enviro,2,FALSE))</f>
        <v/>
      </c>
      <c r="BQ538" s="14" t="str">
        <f>IF(Point[Asset Group]="","",VLOOKUP(Point[Tree Surround],tree_surround,2,FALSE))</f>
        <v/>
      </c>
      <c r="BR538" s="14" t="str">
        <f>IF(Point[Asset Group]="","",VLOOKUP(Point[Tree Grill],yes_no,2,FALSE))</f>
        <v/>
      </c>
      <c r="BS538" s="14" t="str">
        <f>IF(Point[Asset Group]="","",VLOOKUP(Point[Tree Location],tree_location,2,FALSE))</f>
        <v/>
      </c>
    </row>
    <row r="539" spans="1:71" s="3" customFormat="1" x14ac:dyDescent="0.2">
      <c r="A539" s="3" t="str">
        <f>IF(Point[DWG File Name]="","",Point[DWG File Name])</f>
        <v/>
      </c>
      <c r="B539" s="3" t="str">
        <f>IF(Point[DWG Layer Name]="","",Point[DWG Layer Name])</f>
        <v/>
      </c>
      <c r="C539" s="3" t="str">
        <f>IF(Point[DWG Handle]="","",Point[DWG Handle])</f>
        <v/>
      </c>
      <c r="D539" s="58" t="str">
        <f>IF(Point[X]="","",Point[X])</f>
        <v/>
      </c>
      <c r="E539" s="58" t="str">
        <f>IF(Point[Y]="","",Point[Y])</f>
        <v/>
      </c>
      <c r="F539" s="3" t="str">
        <f>IF(Point[Replacement Asset]="","",Point[Replacement Asset])</f>
        <v/>
      </c>
      <c r="G539" s="3" t="str">
        <f>IF(Point[Asset ID]="","",UPPER(Point[Asset ID]))</f>
        <v/>
      </c>
      <c r="H539" s="3" t="str">
        <f>IF(Point[Asset Group]="","",VLOOKUP(Point[Asset Group],asset_grp_pt,4,FALSE))</f>
        <v/>
      </c>
      <c r="I539" s="3" t="str">
        <f>IF(Point[Asset Group]="","",VLOOKUP(Point[Asset Group],asset_grp_pt,2,FALSE))</f>
        <v/>
      </c>
      <c r="J539" s="3" t="str">
        <f>IF(Point[Asset Group]="","",VLOOKUP(Point[Asset Group],asset_grp_pt,3,FALSE))</f>
        <v/>
      </c>
      <c r="K539" s="3" t="str">
        <f>IF(Point[Asset Group]="","",VLOOKUP(Point[Asset Type],type_master_list,2,FALSE))</f>
        <v/>
      </c>
      <c r="L539" s="3" t="str">
        <f>IF(Point[Asset Name]="","",PROPER(Point[Asset Name]))</f>
        <v/>
      </c>
      <c r="M539" s="11" t="str">
        <f>IF(Point[Install Date]="","",Point[Install Date])</f>
        <v/>
      </c>
      <c r="N539" s="11" t="str">
        <f>IF(Point[Note]="","",PROPER(Point[Note]))</f>
        <v/>
      </c>
      <c r="O539" s="11" t="str">
        <f>IF(Point[Resource Consent Number]="","",UPPER(Point[Resource Consent Number]))</f>
        <v/>
      </c>
      <c r="P539" s="53" t="str">
        <f>IF(Point[Asset Unit Cost]="","",Point[Asset Unit Cost])</f>
        <v/>
      </c>
      <c r="Q539" s="11" t="str">
        <f>IF(Point[Added By]="","",UPPER(Point[Added By]))</f>
        <v/>
      </c>
      <c r="R539" s="11" t="str">
        <f>IF(Point[Added Date]="","",Point[Added Date])</f>
        <v/>
      </c>
      <c r="S539" s="14" t="str">
        <f>IF(Point[Z COORD]="","",Point[Z COORD])</f>
        <v/>
      </c>
      <c r="T539" s="14" t="str">
        <f>IF(Point[Asset Description]="","",PROPER(Point[Asset Description]))</f>
        <v/>
      </c>
      <c r="U539" s="14" t="str">
        <f>IF(Point[[Artist ]]="","",PROPER(Point[[Artist ]]))</f>
        <v/>
      </c>
      <c r="V539" s="14" t="str">
        <f>IF(Point[Material Notes]="","",PROPER(Point[Material Notes]))</f>
        <v/>
      </c>
      <c r="W539" s="14" t="str">
        <f>IF(Point[Dimension Notes]="","",Point[Dimension Notes])</f>
        <v/>
      </c>
      <c r="X539" s="14" t="str">
        <f>IF(Point[List]="","",VLOOKUP(Point[Burner Number],number,2,FALSE))</f>
        <v/>
      </c>
      <c r="Y539" s="14" t="str">
        <f>IF(Point[List]="","",VLOOKUP(Point[Fuel],bbq_fuel,2,FALSE))</f>
        <v/>
      </c>
      <c r="Z539" s="14" t="str">
        <f>IF(Point[List]="","",VLOOKUP(Point[Cabinet Material],bbq_material,2,FALSE))</f>
        <v/>
      </c>
      <c r="AA539" s="14" t="str">
        <f>IF(Point[Asset Group]="","",VLOOKUP(Point[Manufacturer],manufacturer,2,FALSE))</f>
        <v/>
      </c>
      <c r="AB539" s="14" t="str">
        <f>IF(Point[Uinsex WC]="","",Point[Uinsex WC])</f>
        <v/>
      </c>
      <c r="AC539" s="14" t="str">
        <f>IF(Point[Female WC]="","",Point[Female WC])</f>
        <v/>
      </c>
      <c r="AD539" s="14" t="str">
        <f>IF(Point[Male WC]="","",Point[Male WC])</f>
        <v/>
      </c>
      <c r="AE539" s="14" t="str">
        <f>IF(Point[Urinal]="","",Point[Urinal])</f>
        <v/>
      </c>
      <c r="AF539" s="14" t="str">
        <f>IF(Point[Disabled Unisex]="","",Point[Disabled Unisex])</f>
        <v/>
      </c>
      <c r="AG539" s="14" t="str">
        <f>IF(Point[Disabled Female]="","",Point[Disabled Female])</f>
        <v/>
      </c>
      <c r="AH539" s="14" t="str">
        <f>IF(Point[Disabled Male]="","",Point[Disabled Male])</f>
        <v/>
      </c>
      <c r="AI539" s="14" t="str">
        <f>IF(Point[Asset Group]="","",VLOOKUP(Point[Handrail],yes_no,2,FALSE))</f>
        <v/>
      </c>
      <c r="AJ539" s="14" t="str">
        <f>IF(Point[Asset Group]="","",VLOOKUP(Point[Baby Changing],yes_no,2,FALSE))</f>
        <v/>
      </c>
      <c r="AK539" s="14" t="str">
        <f>IF(Point[Asset Group]="","",VLOOKUP(Point[Service Room],yes_no,2,FALSE))</f>
        <v/>
      </c>
      <c r="AL539" s="14" t="str">
        <f>IF(Point[Asset Group]="","",VLOOKUP(Point[Service Tap],service_tap,2,FALSE))</f>
        <v/>
      </c>
      <c r="AM539" s="14" t="str">
        <f>IF(Point[Asset Group]="","",VLOOKUP(Point[Heating Type],wc_heating,2,FALSE))</f>
        <v/>
      </c>
      <c r="AN539" s="14" t="str">
        <f>IF(Point[Asset Group]="","",VLOOKUP(Point[Power Supply],power_supply,2,FALSE))</f>
        <v/>
      </c>
      <c r="AO539" s="14" t="str">
        <f>IF(Point[Asset Group]="","",VLOOKUP(Point[Waste Water],waste_water,2,FALSE))</f>
        <v/>
      </c>
      <c r="AP539" s="14" t="str">
        <f>IF(Point[Asset Group]="","",VLOOKUP(Point[Furniture SubType],subdom_master_gdb,2,FALSE))</f>
        <v/>
      </c>
      <c r="AQ539" s="14" t="str">
        <f>IF(Point[Asset Group]="","",VLOOKUP(Point[Concrete Pad],yes_no,2,FALSE))</f>
        <v/>
      </c>
      <c r="AR539" s="14" t="str">
        <f>IF(Point[Asset Group]="","",VLOOKUP(Point[Material],material_master,2,FALSE))</f>
        <v/>
      </c>
      <c r="AS539" s="14" t="str">
        <f>IF(Point[Asset Group]="","",VLOOKUP(Point[Plumbing],irrigation_plumbing,2,FALSE))</f>
        <v/>
      </c>
      <c r="AT539" s="14" t="str">
        <f>IF(Point[Asset Group]="","",VLOOKUP(Point[Sprinklers],irrigation_sprinklers,2,FALSE))</f>
        <v/>
      </c>
      <c r="AU539" s="14" t="str">
        <f>IF(Point[Asset Group]="","",VLOOKUP(Point[System],irrigation_system,2,FALSE))</f>
        <v/>
      </c>
      <c r="AV539" s="14" t="str">
        <f>IF(Point[Asset Group]="","",VLOOKUP(Point[Status],irrigation_status,2,FALSE))</f>
        <v/>
      </c>
      <c r="AW539" s="11" t="str">
        <f>IF(Point[Date of manufacture]="","",Point[Date of manufacture])</f>
        <v/>
      </c>
      <c r="AX539" s="14" t="str">
        <f>IF(Point[Asset Group]="","",VLOOKUP(Point[Sign Purpose],sign_purpose,2,FALSE))</f>
        <v/>
      </c>
      <c r="AY539" s="14" t="str">
        <f>IF(Point[Asset Group]="","",VLOOKUP(Point[Sign Material],material_master,2,FALSE))</f>
        <v/>
      </c>
      <c r="AZ539" s="14" t="str">
        <f>IF(Point[Asset Group]="","",VLOOKUP(Point[Affixed To],sign_affix,2,FALSE))</f>
        <v/>
      </c>
      <c r="BA539" s="14" t="str">
        <f>IF(Point[Size HxB mm]="","",Point[Size HxB mm])</f>
        <v/>
      </c>
      <c r="BB539" s="14" t="str">
        <f>IF(Point[Height m]="","",Point[Height m])</f>
        <v/>
      </c>
      <c r="BC539" s="14" t="str">
        <f>IF(Point[Asset Group]="","",VLOOKUP(Point[Post Material],material_master,2,FALSE))</f>
        <v/>
      </c>
      <c r="BD539" s="14" t="str">
        <f>IF(Point[Asset Group]="","",VLOOKUP(Point[Post Number],number,2,FALSE))</f>
        <v/>
      </c>
      <c r="BE539" s="14" t="str">
        <f>IF(Point[Asset Group]="","",VLOOKUP(Point[Structure SubType],subdom_master_gdb,2,FALSE))</f>
        <v/>
      </c>
      <c r="BF539" s="14" t="str">
        <f>IF(Point[Area m2]="","",Point[Area m2])</f>
        <v/>
      </c>
      <c r="BG539" s="14" t="str">
        <f>IF(Point[Length m]="","",Point[Length m])</f>
        <v/>
      </c>
      <c r="BH539" s="14" t="str">
        <f>IF(Point[Width m]="","",Point[Width m])</f>
        <v/>
      </c>
      <c r="BI539" s="14" t="str">
        <f>IF(Point[Diameter m]="","",Point[Diameter m])</f>
        <v/>
      </c>
      <c r="BJ539" s="14" t="str">
        <f>IF(Point[Asset Group]="","",VLOOKUP(Point[Number of Pipes],number,2,FALSE))</f>
        <v/>
      </c>
      <c r="BK539" s="14" t="str">
        <f>IF(Point[Asset Group]="","",VLOOKUP(Point[Combined Name],2,FALSE))</f>
        <v/>
      </c>
      <c r="BL539" s="14" t="str">
        <f>IF(Point[Asset Group]="","",VLOOKUP(Point[Size Class],size_class,2,FALSE))</f>
        <v/>
      </c>
      <c r="BM539" s="14" t="str">
        <f>IF(Point[Asset Group]="","",VLOOKUP(Point[Age Class],age_class,2,FALSE))</f>
        <v/>
      </c>
      <c r="BN539" s="14" t="str">
        <f>IF(Point[Girth (cm)]="","",Point[Girth (cm)])</f>
        <v/>
      </c>
      <c r="BO539" s="14" t="str">
        <f>IF(Point[Crown Radius (m)]="","",Point[Crown Radius (m)])</f>
        <v/>
      </c>
      <c r="BP539" s="14" t="str">
        <f>IF(Point[Asset Group]="","",VLOOKUP(Point[Rooting Environment],root_enviro,2,FALSE))</f>
        <v/>
      </c>
      <c r="BQ539" s="14" t="str">
        <f>IF(Point[Asset Group]="","",VLOOKUP(Point[Tree Surround],tree_surround,2,FALSE))</f>
        <v/>
      </c>
      <c r="BR539" s="14" t="str">
        <f>IF(Point[Asset Group]="","",VLOOKUP(Point[Tree Grill],yes_no,2,FALSE))</f>
        <v/>
      </c>
      <c r="BS539" s="14" t="str">
        <f>IF(Point[Asset Group]="","",VLOOKUP(Point[Tree Location],tree_location,2,FALSE))</f>
        <v/>
      </c>
    </row>
    <row r="540" spans="1:71" s="3" customFormat="1" x14ac:dyDescent="0.2">
      <c r="A540" s="3" t="str">
        <f>IF(Point[DWG File Name]="","",Point[DWG File Name])</f>
        <v/>
      </c>
      <c r="B540" s="3" t="str">
        <f>IF(Point[DWG Layer Name]="","",Point[DWG Layer Name])</f>
        <v/>
      </c>
      <c r="C540" s="3" t="str">
        <f>IF(Point[DWG Handle]="","",Point[DWG Handle])</f>
        <v/>
      </c>
      <c r="D540" s="58" t="str">
        <f>IF(Point[X]="","",Point[X])</f>
        <v/>
      </c>
      <c r="E540" s="58" t="str">
        <f>IF(Point[Y]="","",Point[Y])</f>
        <v/>
      </c>
      <c r="F540" s="3" t="str">
        <f>IF(Point[Replacement Asset]="","",Point[Replacement Asset])</f>
        <v/>
      </c>
      <c r="G540" s="3" t="str">
        <f>IF(Point[Asset ID]="","",UPPER(Point[Asset ID]))</f>
        <v/>
      </c>
      <c r="H540" s="3" t="str">
        <f>IF(Point[Asset Group]="","",VLOOKUP(Point[Asset Group],asset_grp_pt,4,FALSE))</f>
        <v/>
      </c>
      <c r="I540" s="3" t="str">
        <f>IF(Point[Asset Group]="","",VLOOKUP(Point[Asset Group],asset_grp_pt,2,FALSE))</f>
        <v/>
      </c>
      <c r="J540" s="3" t="str">
        <f>IF(Point[Asset Group]="","",VLOOKUP(Point[Asset Group],asset_grp_pt,3,FALSE))</f>
        <v/>
      </c>
      <c r="K540" s="3" t="str">
        <f>IF(Point[Asset Group]="","",VLOOKUP(Point[Asset Type],type_master_list,2,FALSE))</f>
        <v/>
      </c>
      <c r="L540" s="3" t="str">
        <f>IF(Point[Asset Name]="","",PROPER(Point[Asset Name]))</f>
        <v/>
      </c>
      <c r="M540" s="11" t="str">
        <f>IF(Point[Install Date]="","",Point[Install Date])</f>
        <v/>
      </c>
      <c r="N540" s="11" t="str">
        <f>IF(Point[Note]="","",PROPER(Point[Note]))</f>
        <v/>
      </c>
      <c r="O540" s="11" t="str">
        <f>IF(Point[Resource Consent Number]="","",UPPER(Point[Resource Consent Number]))</f>
        <v/>
      </c>
      <c r="P540" s="53" t="str">
        <f>IF(Point[Asset Unit Cost]="","",Point[Asset Unit Cost])</f>
        <v/>
      </c>
      <c r="Q540" s="11" t="str">
        <f>IF(Point[Added By]="","",UPPER(Point[Added By]))</f>
        <v/>
      </c>
      <c r="R540" s="11" t="str">
        <f>IF(Point[Added Date]="","",Point[Added Date])</f>
        <v/>
      </c>
      <c r="S540" s="14" t="str">
        <f>IF(Point[Z COORD]="","",Point[Z COORD])</f>
        <v/>
      </c>
      <c r="T540" s="14" t="str">
        <f>IF(Point[Asset Description]="","",PROPER(Point[Asset Description]))</f>
        <v/>
      </c>
      <c r="U540" s="14" t="str">
        <f>IF(Point[[Artist ]]="","",PROPER(Point[[Artist ]]))</f>
        <v/>
      </c>
      <c r="V540" s="14" t="str">
        <f>IF(Point[Material Notes]="","",PROPER(Point[Material Notes]))</f>
        <v/>
      </c>
      <c r="W540" s="14" t="str">
        <f>IF(Point[Dimension Notes]="","",Point[Dimension Notes])</f>
        <v/>
      </c>
      <c r="X540" s="14" t="str">
        <f>IF(Point[List]="","",VLOOKUP(Point[Burner Number],number,2,FALSE))</f>
        <v/>
      </c>
      <c r="Y540" s="14" t="str">
        <f>IF(Point[List]="","",VLOOKUP(Point[Fuel],bbq_fuel,2,FALSE))</f>
        <v/>
      </c>
      <c r="Z540" s="14" t="str">
        <f>IF(Point[List]="","",VLOOKUP(Point[Cabinet Material],bbq_material,2,FALSE))</f>
        <v/>
      </c>
      <c r="AA540" s="14" t="str">
        <f>IF(Point[Asset Group]="","",VLOOKUP(Point[Manufacturer],manufacturer,2,FALSE))</f>
        <v/>
      </c>
      <c r="AB540" s="14" t="str">
        <f>IF(Point[Uinsex WC]="","",Point[Uinsex WC])</f>
        <v/>
      </c>
      <c r="AC540" s="14" t="str">
        <f>IF(Point[Female WC]="","",Point[Female WC])</f>
        <v/>
      </c>
      <c r="AD540" s="14" t="str">
        <f>IF(Point[Male WC]="","",Point[Male WC])</f>
        <v/>
      </c>
      <c r="AE540" s="14" t="str">
        <f>IF(Point[Urinal]="","",Point[Urinal])</f>
        <v/>
      </c>
      <c r="AF540" s="14" t="str">
        <f>IF(Point[Disabled Unisex]="","",Point[Disabled Unisex])</f>
        <v/>
      </c>
      <c r="AG540" s="14" t="str">
        <f>IF(Point[Disabled Female]="","",Point[Disabled Female])</f>
        <v/>
      </c>
      <c r="AH540" s="14" t="str">
        <f>IF(Point[Disabled Male]="","",Point[Disabled Male])</f>
        <v/>
      </c>
      <c r="AI540" s="14" t="str">
        <f>IF(Point[Asset Group]="","",VLOOKUP(Point[Handrail],yes_no,2,FALSE))</f>
        <v/>
      </c>
      <c r="AJ540" s="14" t="str">
        <f>IF(Point[Asset Group]="","",VLOOKUP(Point[Baby Changing],yes_no,2,FALSE))</f>
        <v/>
      </c>
      <c r="AK540" s="14" t="str">
        <f>IF(Point[Asset Group]="","",VLOOKUP(Point[Service Room],yes_no,2,FALSE))</f>
        <v/>
      </c>
      <c r="AL540" s="14" t="str">
        <f>IF(Point[Asset Group]="","",VLOOKUP(Point[Service Tap],service_tap,2,FALSE))</f>
        <v/>
      </c>
      <c r="AM540" s="14" t="str">
        <f>IF(Point[Asset Group]="","",VLOOKUP(Point[Heating Type],wc_heating,2,FALSE))</f>
        <v/>
      </c>
      <c r="AN540" s="14" t="str">
        <f>IF(Point[Asset Group]="","",VLOOKUP(Point[Power Supply],power_supply,2,FALSE))</f>
        <v/>
      </c>
      <c r="AO540" s="14" t="str">
        <f>IF(Point[Asset Group]="","",VLOOKUP(Point[Waste Water],waste_water,2,FALSE))</f>
        <v/>
      </c>
      <c r="AP540" s="14" t="str">
        <f>IF(Point[Asset Group]="","",VLOOKUP(Point[Furniture SubType],subdom_master_gdb,2,FALSE))</f>
        <v/>
      </c>
      <c r="AQ540" s="14" t="str">
        <f>IF(Point[Asset Group]="","",VLOOKUP(Point[Concrete Pad],yes_no,2,FALSE))</f>
        <v/>
      </c>
      <c r="AR540" s="14" t="str">
        <f>IF(Point[Asset Group]="","",VLOOKUP(Point[Material],material_master,2,FALSE))</f>
        <v/>
      </c>
      <c r="AS540" s="14" t="str">
        <f>IF(Point[Asset Group]="","",VLOOKUP(Point[Plumbing],irrigation_plumbing,2,FALSE))</f>
        <v/>
      </c>
      <c r="AT540" s="14" t="str">
        <f>IF(Point[Asset Group]="","",VLOOKUP(Point[Sprinklers],irrigation_sprinklers,2,FALSE))</f>
        <v/>
      </c>
      <c r="AU540" s="14" t="str">
        <f>IF(Point[Asset Group]="","",VLOOKUP(Point[System],irrigation_system,2,FALSE))</f>
        <v/>
      </c>
      <c r="AV540" s="14" t="str">
        <f>IF(Point[Asset Group]="","",VLOOKUP(Point[Status],irrigation_status,2,FALSE))</f>
        <v/>
      </c>
      <c r="AW540" s="11" t="str">
        <f>IF(Point[Date of manufacture]="","",Point[Date of manufacture])</f>
        <v/>
      </c>
      <c r="AX540" s="14" t="str">
        <f>IF(Point[Asset Group]="","",VLOOKUP(Point[Sign Purpose],sign_purpose,2,FALSE))</f>
        <v/>
      </c>
      <c r="AY540" s="14" t="str">
        <f>IF(Point[Asset Group]="","",VLOOKUP(Point[Sign Material],material_master,2,FALSE))</f>
        <v/>
      </c>
      <c r="AZ540" s="14" t="str">
        <f>IF(Point[Asset Group]="","",VLOOKUP(Point[Affixed To],sign_affix,2,FALSE))</f>
        <v/>
      </c>
      <c r="BA540" s="14" t="str">
        <f>IF(Point[Size HxB mm]="","",Point[Size HxB mm])</f>
        <v/>
      </c>
      <c r="BB540" s="14" t="str">
        <f>IF(Point[Height m]="","",Point[Height m])</f>
        <v/>
      </c>
      <c r="BC540" s="14" t="str">
        <f>IF(Point[Asset Group]="","",VLOOKUP(Point[Post Material],material_master,2,FALSE))</f>
        <v/>
      </c>
      <c r="BD540" s="14" t="str">
        <f>IF(Point[Asset Group]="","",VLOOKUP(Point[Post Number],number,2,FALSE))</f>
        <v/>
      </c>
      <c r="BE540" s="14" t="str">
        <f>IF(Point[Asset Group]="","",VLOOKUP(Point[Structure SubType],subdom_master_gdb,2,FALSE))</f>
        <v/>
      </c>
      <c r="BF540" s="14" t="str">
        <f>IF(Point[Area m2]="","",Point[Area m2])</f>
        <v/>
      </c>
      <c r="BG540" s="14" t="str">
        <f>IF(Point[Length m]="","",Point[Length m])</f>
        <v/>
      </c>
      <c r="BH540" s="14" t="str">
        <f>IF(Point[Width m]="","",Point[Width m])</f>
        <v/>
      </c>
      <c r="BI540" s="14" t="str">
        <f>IF(Point[Diameter m]="","",Point[Diameter m])</f>
        <v/>
      </c>
      <c r="BJ540" s="14" t="str">
        <f>IF(Point[Asset Group]="","",VLOOKUP(Point[Number of Pipes],number,2,FALSE))</f>
        <v/>
      </c>
      <c r="BK540" s="14" t="str">
        <f>IF(Point[Asset Group]="","",VLOOKUP(Point[Combined Name],2,FALSE))</f>
        <v/>
      </c>
      <c r="BL540" s="14" t="str">
        <f>IF(Point[Asset Group]="","",VLOOKUP(Point[Size Class],size_class,2,FALSE))</f>
        <v/>
      </c>
      <c r="BM540" s="14" t="str">
        <f>IF(Point[Asset Group]="","",VLOOKUP(Point[Age Class],age_class,2,FALSE))</f>
        <v/>
      </c>
      <c r="BN540" s="14" t="str">
        <f>IF(Point[Girth (cm)]="","",Point[Girth (cm)])</f>
        <v/>
      </c>
      <c r="BO540" s="14" t="str">
        <f>IF(Point[Crown Radius (m)]="","",Point[Crown Radius (m)])</f>
        <v/>
      </c>
      <c r="BP540" s="14" t="str">
        <f>IF(Point[Asset Group]="","",VLOOKUP(Point[Rooting Environment],root_enviro,2,FALSE))</f>
        <v/>
      </c>
      <c r="BQ540" s="14" t="str">
        <f>IF(Point[Asset Group]="","",VLOOKUP(Point[Tree Surround],tree_surround,2,FALSE))</f>
        <v/>
      </c>
      <c r="BR540" s="14" t="str">
        <f>IF(Point[Asset Group]="","",VLOOKUP(Point[Tree Grill],yes_no,2,FALSE))</f>
        <v/>
      </c>
      <c r="BS540" s="14" t="str">
        <f>IF(Point[Asset Group]="","",VLOOKUP(Point[Tree Location],tree_location,2,FALSE))</f>
        <v/>
      </c>
    </row>
    <row r="541" spans="1:71" s="3" customFormat="1" x14ac:dyDescent="0.2">
      <c r="A541" s="3" t="str">
        <f>IF(Point[DWG File Name]="","",Point[DWG File Name])</f>
        <v/>
      </c>
      <c r="B541" s="3" t="str">
        <f>IF(Point[DWG Layer Name]="","",Point[DWG Layer Name])</f>
        <v/>
      </c>
      <c r="C541" s="3" t="str">
        <f>IF(Point[DWG Handle]="","",Point[DWG Handle])</f>
        <v/>
      </c>
      <c r="D541" s="58" t="str">
        <f>IF(Point[X]="","",Point[X])</f>
        <v/>
      </c>
      <c r="E541" s="58" t="str">
        <f>IF(Point[Y]="","",Point[Y])</f>
        <v/>
      </c>
      <c r="F541" s="3" t="str">
        <f>IF(Point[Replacement Asset]="","",Point[Replacement Asset])</f>
        <v/>
      </c>
      <c r="G541" s="3" t="str">
        <f>IF(Point[Asset ID]="","",UPPER(Point[Asset ID]))</f>
        <v/>
      </c>
      <c r="H541" s="3" t="str">
        <f>IF(Point[Asset Group]="","",VLOOKUP(Point[Asset Group],asset_grp_pt,4,FALSE))</f>
        <v/>
      </c>
      <c r="I541" s="3" t="str">
        <f>IF(Point[Asset Group]="","",VLOOKUP(Point[Asset Group],asset_grp_pt,2,FALSE))</f>
        <v/>
      </c>
      <c r="J541" s="3" t="str">
        <f>IF(Point[Asset Group]="","",VLOOKUP(Point[Asset Group],asset_grp_pt,3,FALSE))</f>
        <v/>
      </c>
      <c r="K541" s="3" t="str">
        <f>IF(Point[Asset Group]="","",VLOOKUP(Point[Asset Type],type_master_list,2,FALSE))</f>
        <v/>
      </c>
      <c r="L541" s="3" t="str">
        <f>IF(Point[Asset Name]="","",PROPER(Point[Asset Name]))</f>
        <v/>
      </c>
      <c r="M541" s="11" t="str">
        <f>IF(Point[Install Date]="","",Point[Install Date])</f>
        <v/>
      </c>
      <c r="N541" s="11" t="str">
        <f>IF(Point[Note]="","",PROPER(Point[Note]))</f>
        <v/>
      </c>
      <c r="O541" s="11" t="str">
        <f>IF(Point[Resource Consent Number]="","",UPPER(Point[Resource Consent Number]))</f>
        <v/>
      </c>
      <c r="P541" s="53" t="str">
        <f>IF(Point[Asset Unit Cost]="","",Point[Asset Unit Cost])</f>
        <v/>
      </c>
      <c r="Q541" s="11" t="str">
        <f>IF(Point[Added By]="","",UPPER(Point[Added By]))</f>
        <v/>
      </c>
      <c r="R541" s="11" t="str">
        <f>IF(Point[Added Date]="","",Point[Added Date])</f>
        <v/>
      </c>
      <c r="S541" s="14" t="str">
        <f>IF(Point[Z COORD]="","",Point[Z COORD])</f>
        <v/>
      </c>
      <c r="T541" s="14" t="str">
        <f>IF(Point[Asset Description]="","",PROPER(Point[Asset Description]))</f>
        <v/>
      </c>
      <c r="U541" s="14" t="str">
        <f>IF(Point[[Artist ]]="","",PROPER(Point[[Artist ]]))</f>
        <v/>
      </c>
      <c r="V541" s="14" t="str">
        <f>IF(Point[Material Notes]="","",PROPER(Point[Material Notes]))</f>
        <v/>
      </c>
      <c r="W541" s="14" t="str">
        <f>IF(Point[Dimension Notes]="","",Point[Dimension Notes])</f>
        <v/>
      </c>
      <c r="X541" s="14" t="str">
        <f>IF(Point[List]="","",VLOOKUP(Point[Burner Number],number,2,FALSE))</f>
        <v/>
      </c>
      <c r="Y541" s="14" t="str">
        <f>IF(Point[List]="","",VLOOKUP(Point[Fuel],bbq_fuel,2,FALSE))</f>
        <v/>
      </c>
      <c r="Z541" s="14" t="str">
        <f>IF(Point[List]="","",VLOOKUP(Point[Cabinet Material],bbq_material,2,FALSE))</f>
        <v/>
      </c>
      <c r="AA541" s="14" t="str">
        <f>IF(Point[Asset Group]="","",VLOOKUP(Point[Manufacturer],manufacturer,2,FALSE))</f>
        <v/>
      </c>
      <c r="AB541" s="14" t="str">
        <f>IF(Point[Uinsex WC]="","",Point[Uinsex WC])</f>
        <v/>
      </c>
      <c r="AC541" s="14" t="str">
        <f>IF(Point[Female WC]="","",Point[Female WC])</f>
        <v/>
      </c>
      <c r="AD541" s="14" t="str">
        <f>IF(Point[Male WC]="","",Point[Male WC])</f>
        <v/>
      </c>
      <c r="AE541" s="14" t="str">
        <f>IF(Point[Urinal]="","",Point[Urinal])</f>
        <v/>
      </c>
      <c r="AF541" s="14" t="str">
        <f>IF(Point[Disabled Unisex]="","",Point[Disabled Unisex])</f>
        <v/>
      </c>
      <c r="AG541" s="14" t="str">
        <f>IF(Point[Disabled Female]="","",Point[Disabled Female])</f>
        <v/>
      </c>
      <c r="AH541" s="14" t="str">
        <f>IF(Point[Disabled Male]="","",Point[Disabled Male])</f>
        <v/>
      </c>
      <c r="AI541" s="14" t="str">
        <f>IF(Point[Asset Group]="","",VLOOKUP(Point[Handrail],yes_no,2,FALSE))</f>
        <v/>
      </c>
      <c r="AJ541" s="14" t="str">
        <f>IF(Point[Asset Group]="","",VLOOKUP(Point[Baby Changing],yes_no,2,FALSE))</f>
        <v/>
      </c>
      <c r="AK541" s="14" t="str">
        <f>IF(Point[Asset Group]="","",VLOOKUP(Point[Service Room],yes_no,2,FALSE))</f>
        <v/>
      </c>
      <c r="AL541" s="14" t="str">
        <f>IF(Point[Asset Group]="","",VLOOKUP(Point[Service Tap],service_tap,2,FALSE))</f>
        <v/>
      </c>
      <c r="AM541" s="14" t="str">
        <f>IF(Point[Asset Group]="","",VLOOKUP(Point[Heating Type],wc_heating,2,FALSE))</f>
        <v/>
      </c>
      <c r="AN541" s="14" t="str">
        <f>IF(Point[Asset Group]="","",VLOOKUP(Point[Power Supply],power_supply,2,FALSE))</f>
        <v/>
      </c>
      <c r="AO541" s="14" t="str">
        <f>IF(Point[Asset Group]="","",VLOOKUP(Point[Waste Water],waste_water,2,FALSE))</f>
        <v/>
      </c>
      <c r="AP541" s="14" t="str">
        <f>IF(Point[Asset Group]="","",VLOOKUP(Point[Furniture SubType],subdom_master_gdb,2,FALSE))</f>
        <v/>
      </c>
      <c r="AQ541" s="14" t="str">
        <f>IF(Point[Asset Group]="","",VLOOKUP(Point[Concrete Pad],yes_no,2,FALSE))</f>
        <v/>
      </c>
      <c r="AR541" s="14" t="str">
        <f>IF(Point[Asset Group]="","",VLOOKUP(Point[Material],material_master,2,FALSE))</f>
        <v/>
      </c>
      <c r="AS541" s="14" t="str">
        <f>IF(Point[Asset Group]="","",VLOOKUP(Point[Plumbing],irrigation_plumbing,2,FALSE))</f>
        <v/>
      </c>
      <c r="AT541" s="14" t="str">
        <f>IF(Point[Asset Group]="","",VLOOKUP(Point[Sprinklers],irrigation_sprinklers,2,FALSE))</f>
        <v/>
      </c>
      <c r="AU541" s="14" t="str">
        <f>IF(Point[Asset Group]="","",VLOOKUP(Point[System],irrigation_system,2,FALSE))</f>
        <v/>
      </c>
      <c r="AV541" s="14" t="str">
        <f>IF(Point[Asset Group]="","",VLOOKUP(Point[Status],irrigation_status,2,FALSE))</f>
        <v/>
      </c>
      <c r="AW541" s="11" t="str">
        <f>IF(Point[Date of manufacture]="","",Point[Date of manufacture])</f>
        <v/>
      </c>
      <c r="AX541" s="14" t="str">
        <f>IF(Point[Asset Group]="","",VLOOKUP(Point[Sign Purpose],sign_purpose,2,FALSE))</f>
        <v/>
      </c>
      <c r="AY541" s="14" t="str">
        <f>IF(Point[Asset Group]="","",VLOOKUP(Point[Sign Material],material_master,2,FALSE))</f>
        <v/>
      </c>
      <c r="AZ541" s="14" t="str">
        <f>IF(Point[Asset Group]="","",VLOOKUP(Point[Affixed To],sign_affix,2,FALSE))</f>
        <v/>
      </c>
      <c r="BA541" s="14" t="str">
        <f>IF(Point[Size HxB mm]="","",Point[Size HxB mm])</f>
        <v/>
      </c>
      <c r="BB541" s="14" t="str">
        <f>IF(Point[Height m]="","",Point[Height m])</f>
        <v/>
      </c>
      <c r="BC541" s="14" t="str">
        <f>IF(Point[Asset Group]="","",VLOOKUP(Point[Post Material],material_master,2,FALSE))</f>
        <v/>
      </c>
      <c r="BD541" s="14" t="str">
        <f>IF(Point[Asset Group]="","",VLOOKUP(Point[Post Number],number,2,FALSE))</f>
        <v/>
      </c>
      <c r="BE541" s="14" t="str">
        <f>IF(Point[Asset Group]="","",VLOOKUP(Point[Structure SubType],subdom_master_gdb,2,FALSE))</f>
        <v/>
      </c>
      <c r="BF541" s="14" t="str">
        <f>IF(Point[Area m2]="","",Point[Area m2])</f>
        <v/>
      </c>
      <c r="BG541" s="14" t="str">
        <f>IF(Point[Length m]="","",Point[Length m])</f>
        <v/>
      </c>
      <c r="BH541" s="14" t="str">
        <f>IF(Point[Width m]="","",Point[Width m])</f>
        <v/>
      </c>
      <c r="BI541" s="14" t="str">
        <f>IF(Point[Diameter m]="","",Point[Diameter m])</f>
        <v/>
      </c>
      <c r="BJ541" s="14" t="str">
        <f>IF(Point[Asset Group]="","",VLOOKUP(Point[Number of Pipes],number,2,FALSE))</f>
        <v/>
      </c>
      <c r="BK541" s="14" t="str">
        <f>IF(Point[Asset Group]="","",VLOOKUP(Point[Combined Name],2,FALSE))</f>
        <v/>
      </c>
      <c r="BL541" s="14" t="str">
        <f>IF(Point[Asset Group]="","",VLOOKUP(Point[Size Class],size_class,2,FALSE))</f>
        <v/>
      </c>
      <c r="BM541" s="14" t="str">
        <f>IF(Point[Asset Group]="","",VLOOKUP(Point[Age Class],age_class,2,FALSE))</f>
        <v/>
      </c>
      <c r="BN541" s="14" t="str">
        <f>IF(Point[Girth (cm)]="","",Point[Girth (cm)])</f>
        <v/>
      </c>
      <c r="BO541" s="14" t="str">
        <f>IF(Point[Crown Radius (m)]="","",Point[Crown Radius (m)])</f>
        <v/>
      </c>
      <c r="BP541" s="14" t="str">
        <f>IF(Point[Asset Group]="","",VLOOKUP(Point[Rooting Environment],root_enviro,2,FALSE))</f>
        <v/>
      </c>
      <c r="BQ541" s="14" t="str">
        <f>IF(Point[Asset Group]="","",VLOOKUP(Point[Tree Surround],tree_surround,2,FALSE))</f>
        <v/>
      </c>
      <c r="BR541" s="14" t="str">
        <f>IF(Point[Asset Group]="","",VLOOKUP(Point[Tree Grill],yes_no,2,FALSE))</f>
        <v/>
      </c>
      <c r="BS541" s="14" t="str">
        <f>IF(Point[Asset Group]="","",VLOOKUP(Point[Tree Location],tree_location,2,FALSE))</f>
        <v/>
      </c>
    </row>
    <row r="542" spans="1:71" s="3" customFormat="1" x14ac:dyDescent="0.2">
      <c r="A542" s="3" t="str">
        <f>IF(Point[DWG File Name]="","",Point[DWG File Name])</f>
        <v/>
      </c>
      <c r="B542" s="3" t="str">
        <f>IF(Point[DWG Layer Name]="","",Point[DWG Layer Name])</f>
        <v/>
      </c>
      <c r="C542" s="3" t="str">
        <f>IF(Point[DWG Handle]="","",Point[DWG Handle])</f>
        <v/>
      </c>
      <c r="D542" s="58" t="str">
        <f>IF(Point[X]="","",Point[X])</f>
        <v/>
      </c>
      <c r="E542" s="58" t="str">
        <f>IF(Point[Y]="","",Point[Y])</f>
        <v/>
      </c>
      <c r="F542" s="3" t="str">
        <f>IF(Point[Replacement Asset]="","",Point[Replacement Asset])</f>
        <v/>
      </c>
      <c r="G542" s="3" t="str">
        <f>IF(Point[Asset ID]="","",UPPER(Point[Asset ID]))</f>
        <v/>
      </c>
      <c r="H542" s="3" t="str">
        <f>IF(Point[Asset Group]="","",VLOOKUP(Point[Asset Group],asset_grp_pt,4,FALSE))</f>
        <v/>
      </c>
      <c r="I542" s="3" t="str">
        <f>IF(Point[Asset Group]="","",VLOOKUP(Point[Asset Group],asset_grp_pt,2,FALSE))</f>
        <v/>
      </c>
      <c r="J542" s="3" t="str">
        <f>IF(Point[Asset Group]="","",VLOOKUP(Point[Asset Group],asset_grp_pt,3,FALSE))</f>
        <v/>
      </c>
      <c r="K542" s="3" t="str">
        <f>IF(Point[Asset Group]="","",VLOOKUP(Point[Asset Type],type_master_list,2,FALSE))</f>
        <v/>
      </c>
      <c r="L542" s="3" t="str">
        <f>IF(Point[Asset Name]="","",PROPER(Point[Asset Name]))</f>
        <v/>
      </c>
      <c r="M542" s="11" t="str">
        <f>IF(Point[Install Date]="","",Point[Install Date])</f>
        <v/>
      </c>
      <c r="N542" s="11" t="str">
        <f>IF(Point[Note]="","",PROPER(Point[Note]))</f>
        <v/>
      </c>
      <c r="O542" s="11" t="str">
        <f>IF(Point[Resource Consent Number]="","",UPPER(Point[Resource Consent Number]))</f>
        <v/>
      </c>
      <c r="P542" s="53" t="str">
        <f>IF(Point[Asset Unit Cost]="","",Point[Asset Unit Cost])</f>
        <v/>
      </c>
      <c r="Q542" s="11" t="str">
        <f>IF(Point[Added By]="","",UPPER(Point[Added By]))</f>
        <v/>
      </c>
      <c r="R542" s="11" t="str">
        <f>IF(Point[Added Date]="","",Point[Added Date])</f>
        <v/>
      </c>
      <c r="S542" s="14" t="str">
        <f>IF(Point[Z COORD]="","",Point[Z COORD])</f>
        <v/>
      </c>
      <c r="T542" s="14" t="str">
        <f>IF(Point[Asset Description]="","",PROPER(Point[Asset Description]))</f>
        <v/>
      </c>
      <c r="U542" s="14" t="str">
        <f>IF(Point[[Artist ]]="","",PROPER(Point[[Artist ]]))</f>
        <v/>
      </c>
      <c r="V542" s="14" t="str">
        <f>IF(Point[Material Notes]="","",PROPER(Point[Material Notes]))</f>
        <v/>
      </c>
      <c r="W542" s="14" t="str">
        <f>IF(Point[Dimension Notes]="","",Point[Dimension Notes])</f>
        <v/>
      </c>
      <c r="X542" s="14" t="str">
        <f>IF(Point[List]="","",VLOOKUP(Point[Burner Number],number,2,FALSE))</f>
        <v/>
      </c>
      <c r="Y542" s="14" t="str">
        <f>IF(Point[List]="","",VLOOKUP(Point[Fuel],bbq_fuel,2,FALSE))</f>
        <v/>
      </c>
      <c r="Z542" s="14" t="str">
        <f>IF(Point[List]="","",VLOOKUP(Point[Cabinet Material],bbq_material,2,FALSE))</f>
        <v/>
      </c>
      <c r="AA542" s="14" t="str">
        <f>IF(Point[Asset Group]="","",VLOOKUP(Point[Manufacturer],manufacturer,2,FALSE))</f>
        <v/>
      </c>
      <c r="AB542" s="14" t="str">
        <f>IF(Point[Uinsex WC]="","",Point[Uinsex WC])</f>
        <v/>
      </c>
      <c r="AC542" s="14" t="str">
        <f>IF(Point[Female WC]="","",Point[Female WC])</f>
        <v/>
      </c>
      <c r="AD542" s="14" t="str">
        <f>IF(Point[Male WC]="","",Point[Male WC])</f>
        <v/>
      </c>
      <c r="AE542" s="14" t="str">
        <f>IF(Point[Urinal]="","",Point[Urinal])</f>
        <v/>
      </c>
      <c r="AF542" s="14" t="str">
        <f>IF(Point[Disabled Unisex]="","",Point[Disabled Unisex])</f>
        <v/>
      </c>
      <c r="AG542" s="14" t="str">
        <f>IF(Point[Disabled Female]="","",Point[Disabled Female])</f>
        <v/>
      </c>
      <c r="AH542" s="14" t="str">
        <f>IF(Point[Disabled Male]="","",Point[Disabled Male])</f>
        <v/>
      </c>
      <c r="AI542" s="14" t="str">
        <f>IF(Point[Asset Group]="","",VLOOKUP(Point[Handrail],yes_no,2,FALSE))</f>
        <v/>
      </c>
      <c r="AJ542" s="14" t="str">
        <f>IF(Point[Asset Group]="","",VLOOKUP(Point[Baby Changing],yes_no,2,FALSE))</f>
        <v/>
      </c>
      <c r="AK542" s="14" t="str">
        <f>IF(Point[Asset Group]="","",VLOOKUP(Point[Service Room],yes_no,2,FALSE))</f>
        <v/>
      </c>
      <c r="AL542" s="14" t="str">
        <f>IF(Point[Asset Group]="","",VLOOKUP(Point[Service Tap],service_tap,2,FALSE))</f>
        <v/>
      </c>
      <c r="AM542" s="14" t="str">
        <f>IF(Point[Asset Group]="","",VLOOKUP(Point[Heating Type],wc_heating,2,FALSE))</f>
        <v/>
      </c>
      <c r="AN542" s="14" t="str">
        <f>IF(Point[Asset Group]="","",VLOOKUP(Point[Power Supply],power_supply,2,FALSE))</f>
        <v/>
      </c>
      <c r="AO542" s="14" t="str">
        <f>IF(Point[Asset Group]="","",VLOOKUP(Point[Waste Water],waste_water,2,FALSE))</f>
        <v/>
      </c>
      <c r="AP542" s="14" t="str">
        <f>IF(Point[Asset Group]="","",VLOOKUP(Point[Furniture SubType],subdom_master_gdb,2,FALSE))</f>
        <v/>
      </c>
      <c r="AQ542" s="14" t="str">
        <f>IF(Point[Asset Group]="","",VLOOKUP(Point[Concrete Pad],yes_no,2,FALSE))</f>
        <v/>
      </c>
      <c r="AR542" s="14" t="str">
        <f>IF(Point[Asset Group]="","",VLOOKUP(Point[Material],material_master,2,FALSE))</f>
        <v/>
      </c>
      <c r="AS542" s="14" t="str">
        <f>IF(Point[Asset Group]="","",VLOOKUP(Point[Plumbing],irrigation_plumbing,2,FALSE))</f>
        <v/>
      </c>
      <c r="AT542" s="14" t="str">
        <f>IF(Point[Asset Group]="","",VLOOKUP(Point[Sprinklers],irrigation_sprinklers,2,FALSE))</f>
        <v/>
      </c>
      <c r="AU542" s="14" t="str">
        <f>IF(Point[Asset Group]="","",VLOOKUP(Point[System],irrigation_system,2,FALSE))</f>
        <v/>
      </c>
      <c r="AV542" s="14" t="str">
        <f>IF(Point[Asset Group]="","",VLOOKUP(Point[Status],irrigation_status,2,FALSE))</f>
        <v/>
      </c>
      <c r="AW542" s="11" t="str">
        <f>IF(Point[Date of manufacture]="","",Point[Date of manufacture])</f>
        <v/>
      </c>
      <c r="AX542" s="14" t="str">
        <f>IF(Point[Asset Group]="","",VLOOKUP(Point[Sign Purpose],sign_purpose,2,FALSE))</f>
        <v/>
      </c>
      <c r="AY542" s="14" t="str">
        <f>IF(Point[Asset Group]="","",VLOOKUP(Point[Sign Material],material_master,2,FALSE))</f>
        <v/>
      </c>
      <c r="AZ542" s="14" t="str">
        <f>IF(Point[Asset Group]="","",VLOOKUP(Point[Affixed To],sign_affix,2,FALSE))</f>
        <v/>
      </c>
      <c r="BA542" s="14" t="str">
        <f>IF(Point[Size HxB mm]="","",Point[Size HxB mm])</f>
        <v/>
      </c>
      <c r="BB542" s="14" t="str">
        <f>IF(Point[Height m]="","",Point[Height m])</f>
        <v/>
      </c>
      <c r="BC542" s="14" t="str">
        <f>IF(Point[Asset Group]="","",VLOOKUP(Point[Post Material],material_master,2,FALSE))</f>
        <v/>
      </c>
      <c r="BD542" s="14" t="str">
        <f>IF(Point[Asset Group]="","",VLOOKUP(Point[Post Number],number,2,FALSE))</f>
        <v/>
      </c>
      <c r="BE542" s="14" t="str">
        <f>IF(Point[Asset Group]="","",VLOOKUP(Point[Structure SubType],subdom_master_gdb,2,FALSE))</f>
        <v/>
      </c>
      <c r="BF542" s="14" t="str">
        <f>IF(Point[Area m2]="","",Point[Area m2])</f>
        <v/>
      </c>
      <c r="BG542" s="14" t="str">
        <f>IF(Point[Length m]="","",Point[Length m])</f>
        <v/>
      </c>
      <c r="BH542" s="14" t="str">
        <f>IF(Point[Width m]="","",Point[Width m])</f>
        <v/>
      </c>
      <c r="BI542" s="14" t="str">
        <f>IF(Point[Diameter m]="","",Point[Diameter m])</f>
        <v/>
      </c>
      <c r="BJ542" s="14" t="str">
        <f>IF(Point[Asset Group]="","",VLOOKUP(Point[Number of Pipes],number,2,FALSE))</f>
        <v/>
      </c>
      <c r="BK542" s="14" t="str">
        <f>IF(Point[Asset Group]="","",VLOOKUP(Point[Combined Name],2,FALSE))</f>
        <v/>
      </c>
      <c r="BL542" s="14" t="str">
        <f>IF(Point[Asset Group]="","",VLOOKUP(Point[Size Class],size_class,2,FALSE))</f>
        <v/>
      </c>
      <c r="BM542" s="14" t="str">
        <f>IF(Point[Asset Group]="","",VLOOKUP(Point[Age Class],age_class,2,FALSE))</f>
        <v/>
      </c>
      <c r="BN542" s="14" t="str">
        <f>IF(Point[Girth (cm)]="","",Point[Girth (cm)])</f>
        <v/>
      </c>
      <c r="BO542" s="14" t="str">
        <f>IF(Point[Crown Radius (m)]="","",Point[Crown Radius (m)])</f>
        <v/>
      </c>
      <c r="BP542" s="14" t="str">
        <f>IF(Point[Asset Group]="","",VLOOKUP(Point[Rooting Environment],root_enviro,2,FALSE))</f>
        <v/>
      </c>
      <c r="BQ542" s="14" t="str">
        <f>IF(Point[Asset Group]="","",VLOOKUP(Point[Tree Surround],tree_surround,2,FALSE))</f>
        <v/>
      </c>
      <c r="BR542" s="14" t="str">
        <f>IF(Point[Asset Group]="","",VLOOKUP(Point[Tree Grill],yes_no,2,FALSE))</f>
        <v/>
      </c>
      <c r="BS542" s="14" t="str">
        <f>IF(Point[Asset Group]="","",VLOOKUP(Point[Tree Location],tree_location,2,FALSE))</f>
        <v/>
      </c>
    </row>
    <row r="543" spans="1:71" s="3" customFormat="1" x14ac:dyDescent="0.2">
      <c r="A543" s="3" t="str">
        <f>IF(Point[DWG File Name]="","",Point[DWG File Name])</f>
        <v/>
      </c>
      <c r="B543" s="3" t="str">
        <f>IF(Point[DWG Layer Name]="","",Point[DWG Layer Name])</f>
        <v/>
      </c>
      <c r="C543" s="3" t="str">
        <f>IF(Point[DWG Handle]="","",Point[DWG Handle])</f>
        <v/>
      </c>
      <c r="D543" s="58" t="str">
        <f>IF(Point[X]="","",Point[X])</f>
        <v/>
      </c>
      <c r="E543" s="58" t="str">
        <f>IF(Point[Y]="","",Point[Y])</f>
        <v/>
      </c>
      <c r="F543" s="3" t="str">
        <f>IF(Point[Replacement Asset]="","",Point[Replacement Asset])</f>
        <v/>
      </c>
      <c r="G543" s="3" t="str">
        <f>IF(Point[Asset ID]="","",UPPER(Point[Asset ID]))</f>
        <v/>
      </c>
      <c r="H543" s="3" t="str">
        <f>IF(Point[Asset Group]="","",VLOOKUP(Point[Asset Group],asset_grp_pt,4,FALSE))</f>
        <v/>
      </c>
      <c r="I543" s="3" t="str">
        <f>IF(Point[Asset Group]="","",VLOOKUP(Point[Asset Group],asset_grp_pt,2,FALSE))</f>
        <v/>
      </c>
      <c r="J543" s="3" t="str">
        <f>IF(Point[Asset Group]="","",VLOOKUP(Point[Asset Group],asset_grp_pt,3,FALSE))</f>
        <v/>
      </c>
      <c r="K543" s="3" t="str">
        <f>IF(Point[Asset Group]="","",VLOOKUP(Point[Asset Type],type_master_list,2,FALSE))</f>
        <v/>
      </c>
      <c r="L543" s="3" t="str">
        <f>IF(Point[Asset Name]="","",PROPER(Point[Asset Name]))</f>
        <v/>
      </c>
      <c r="M543" s="11" t="str">
        <f>IF(Point[Install Date]="","",Point[Install Date])</f>
        <v/>
      </c>
      <c r="N543" s="11" t="str">
        <f>IF(Point[Note]="","",PROPER(Point[Note]))</f>
        <v/>
      </c>
      <c r="O543" s="11" t="str">
        <f>IF(Point[Resource Consent Number]="","",UPPER(Point[Resource Consent Number]))</f>
        <v/>
      </c>
      <c r="P543" s="53" t="str">
        <f>IF(Point[Asset Unit Cost]="","",Point[Asset Unit Cost])</f>
        <v/>
      </c>
      <c r="Q543" s="11" t="str">
        <f>IF(Point[Added By]="","",UPPER(Point[Added By]))</f>
        <v/>
      </c>
      <c r="R543" s="11" t="str">
        <f>IF(Point[Added Date]="","",Point[Added Date])</f>
        <v/>
      </c>
      <c r="S543" s="14" t="str">
        <f>IF(Point[Z COORD]="","",Point[Z COORD])</f>
        <v/>
      </c>
      <c r="T543" s="14" t="str">
        <f>IF(Point[Asset Description]="","",PROPER(Point[Asset Description]))</f>
        <v/>
      </c>
      <c r="U543" s="14" t="str">
        <f>IF(Point[[Artist ]]="","",PROPER(Point[[Artist ]]))</f>
        <v/>
      </c>
      <c r="V543" s="14" t="str">
        <f>IF(Point[Material Notes]="","",PROPER(Point[Material Notes]))</f>
        <v/>
      </c>
      <c r="W543" s="14" t="str">
        <f>IF(Point[Dimension Notes]="","",Point[Dimension Notes])</f>
        <v/>
      </c>
      <c r="X543" s="14" t="str">
        <f>IF(Point[List]="","",VLOOKUP(Point[Burner Number],number,2,FALSE))</f>
        <v/>
      </c>
      <c r="Y543" s="14" t="str">
        <f>IF(Point[List]="","",VLOOKUP(Point[Fuel],bbq_fuel,2,FALSE))</f>
        <v/>
      </c>
      <c r="Z543" s="14" t="str">
        <f>IF(Point[List]="","",VLOOKUP(Point[Cabinet Material],bbq_material,2,FALSE))</f>
        <v/>
      </c>
      <c r="AA543" s="14" t="str">
        <f>IF(Point[Asset Group]="","",VLOOKUP(Point[Manufacturer],manufacturer,2,FALSE))</f>
        <v/>
      </c>
      <c r="AB543" s="14" t="str">
        <f>IF(Point[Uinsex WC]="","",Point[Uinsex WC])</f>
        <v/>
      </c>
      <c r="AC543" s="14" t="str">
        <f>IF(Point[Female WC]="","",Point[Female WC])</f>
        <v/>
      </c>
      <c r="AD543" s="14" t="str">
        <f>IF(Point[Male WC]="","",Point[Male WC])</f>
        <v/>
      </c>
      <c r="AE543" s="14" t="str">
        <f>IF(Point[Urinal]="","",Point[Urinal])</f>
        <v/>
      </c>
      <c r="AF543" s="14" t="str">
        <f>IF(Point[Disabled Unisex]="","",Point[Disabled Unisex])</f>
        <v/>
      </c>
      <c r="AG543" s="14" t="str">
        <f>IF(Point[Disabled Female]="","",Point[Disabled Female])</f>
        <v/>
      </c>
      <c r="AH543" s="14" t="str">
        <f>IF(Point[Disabled Male]="","",Point[Disabled Male])</f>
        <v/>
      </c>
      <c r="AI543" s="14" t="str">
        <f>IF(Point[Asset Group]="","",VLOOKUP(Point[Handrail],yes_no,2,FALSE))</f>
        <v/>
      </c>
      <c r="AJ543" s="14" t="str">
        <f>IF(Point[Asset Group]="","",VLOOKUP(Point[Baby Changing],yes_no,2,FALSE))</f>
        <v/>
      </c>
      <c r="AK543" s="14" t="str">
        <f>IF(Point[Asset Group]="","",VLOOKUP(Point[Service Room],yes_no,2,FALSE))</f>
        <v/>
      </c>
      <c r="AL543" s="14" t="str">
        <f>IF(Point[Asset Group]="","",VLOOKUP(Point[Service Tap],service_tap,2,FALSE))</f>
        <v/>
      </c>
      <c r="AM543" s="14" t="str">
        <f>IF(Point[Asset Group]="","",VLOOKUP(Point[Heating Type],wc_heating,2,FALSE))</f>
        <v/>
      </c>
      <c r="AN543" s="14" t="str">
        <f>IF(Point[Asset Group]="","",VLOOKUP(Point[Power Supply],power_supply,2,FALSE))</f>
        <v/>
      </c>
      <c r="AO543" s="14" t="str">
        <f>IF(Point[Asset Group]="","",VLOOKUP(Point[Waste Water],waste_water,2,FALSE))</f>
        <v/>
      </c>
      <c r="AP543" s="14" t="str">
        <f>IF(Point[Asset Group]="","",VLOOKUP(Point[Furniture SubType],subdom_master_gdb,2,FALSE))</f>
        <v/>
      </c>
      <c r="AQ543" s="14" t="str">
        <f>IF(Point[Asset Group]="","",VLOOKUP(Point[Concrete Pad],yes_no,2,FALSE))</f>
        <v/>
      </c>
      <c r="AR543" s="14" t="str">
        <f>IF(Point[Asset Group]="","",VLOOKUP(Point[Material],material_master,2,FALSE))</f>
        <v/>
      </c>
      <c r="AS543" s="14" t="str">
        <f>IF(Point[Asset Group]="","",VLOOKUP(Point[Plumbing],irrigation_plumbing,2,FALSE))</f>
        <v/>
      </c>
      <c r="AT543" s="14" t="str">
        <f>IF(Point[Asset Group]="","",VLOOKUP(Point[Sprinklers],irrigation_sprinklers,2,FALSE))</f>
        <v/>
      </c>
      <c r="AU543" s="14" t="str">
        <f>IF(Point[Asset Group]="","",VLOOKUP(Point[System],irrigation_system,2,FALSE))</f>
        <v/>
      </c>
      <c r="AV543" s="14" t="str">
        <f>IF(Point[Asset Group]="","",VLOOKUP(Point[Status],irrigation_status,2,FALSE))</f>
        <v/>
      </c>
      <c r="AW543" s="11" t="str">
        <f>IF(Point[Date of manufacture]="","",Point[Date of manufacture])</f>
        <v/>
      </c>
      <c r="AX543" s="14" t="str">
        <f>IF(Point[Asset Group]="","",VLOOKUP(Point[Sign Purpose],sign_purpose,2,FALSE))</f>
        <v/>
      </c>
      <c r="AY543" s="14" t="str">
        <f>IF(Point[Asset Group]="","",VLOOKUP(Point[Sign Material],material_master,2,FALSE))</f>
        <v/>
      </c>
      <c r="AZ543" s="14" t="str">
        <f>IF(Point[Asset Group]="","",VLOOKUP(Point[Affixed To],sign_affix,2,FALSE))</f>
        <v/>
      </c>
      <c r="BA543" s="14" t="str">
        <f>IF(Point[Size HxB mm]="","",Point[Size HxB mm])</f>
        <v/>
      </c>
      <c r="BB543" s="14" t="str">
        <f>IF(Point[Height m]="","",Point[Height m])</f>
        <v/>
      </c>
      <c r="BC543" s="14" t="str">
        <f>IF(Point[Asset Group]="","",VLOOKUP(Point[Post Material],material_master,2,FALSE))</f>
        <v/>
      </c>
      <c r="BD543" s="14" t="str">
        <f>IF(Point[Asset Group]="","",VLOOKUP(Point[Post Number],number,2,FALSE))</f>
        <v/>
      </c>
      <c r="BE543" s="14" t="str">
        <f>IF(Point[Asset Group]="","",VLOOKUP(Point[Structure SubType],subdom_master_gdb,2,FALSE))</f>
        <v/>
      </c>
      <c r="BF543" s="14" t="str">
        <f>IF(Point[Area m2]="","",Point[Area m2])</f>
        <v/>
      </c>
      <c r="BG543" s="14" t="str">
        <f>IF(Point[Length m]="","",Point[Length m])</f>
        <v/>
      </c>
      <c r="BH543" s="14" t="str">
        <f>IF(Point[Width m]="","",Point[Width m])</f>
        <v/>
      </c>
      <c r="BI543" s="14" t="str">
        <f>IF(Point[Diameter m]="","",Point[Diameter m])</f>
        <v/>
      </c>
      <c r="BJ543" s="14" t="str">
        <f>IF(Point[Asset Group]="","",VLOOKUP(Point[Number of Pipes],number,2,FALSE))</f>
        <v/>
      </c>
      <c r="BK543" s="14" t="str">
        <f>IF(Point[Asset Group]="","",VLOOKUP(Point[Combined Name],2,FALSE))</f>
        <v/>
      </c>
      <c r="BL543" s="14" t="str">
        <f>IF(Point[Asset Group]="","",VLOOKUP(Point[Size Class],size_class,2,FALSE))</f>
        <v/>
      </c>
      <c r="BM543" s="14" t="str">
        <f>IF(Point[Asset Group]="","",VLOOKUP(Point[Age Class],age_class,2,FALSE))</f>
        <v/>
      </c>
      <c r="BN543" s="14" t="str">
        <f>IF(Point[Girth (cm)]="","",Point[Girth (cm)])</f>
        <v/>
      </c>
      <c r="BO543" s="14" t="str">
        <f>IF(Point[Crown Radius (m)]="","",Point[Crown Radius (m)])</f>
        <v/>
      </c>
      <c r="BP543" s="14" t="str">
        <f>IF(Point[Asset Group]="","",VLOOKUP(Point[Rooting Environment],root_enviro,2,FALSE))</f>
        <v/>
      </c>
      <c r="BQ543" s="14" t="str">
        <f>IF(Point[Asset Group]="","",VLOOKUP(Point[Tree Surround],tree_surround,2,FALSE))</f>
        <v/>
      </c>
      <c r="BR543" s="14" t="str">
        <f>IF(Point[Asset Group]="","",VLOOKUP(Point[Tree Grill],yes_no,2,FALSE))</f>
        <v/>
      </c>
      <c r="BS543" s="14" t="str">
        <f>IF(Point[Asset Group]="","",VLOOKUP(Point[Tree Location],tree_location,2,FALSE))</f>
        <v/>
      </c>
    </row>
    <row r="544" spans="1:71" s="3" customFormat="1" x14ac:dyDescent="0.2">
      <c r="A544" s="3" t="str">
        <f>IF(Point[DWG File Name]="","",Point[DWG File Name])</f>
        <v/>
      </c>
      <c r="B544" s="3" t="str">
        <f>IF(Point[DWG Layer Name]="","",Point[DWG Layer Name])</f>
        <v/>
      </c>
      <c r="C544" s="3" t="str">
        <f>IF(Point[DWG Handle]="","",Point[DWG Handle])</f>
        <v/>
      </c>
      <c r="D544" s="58" t="str">
        <f>IF(Point[X]="","",Point[X])</f>
        <v/>
      </c>
      <c r="E544" s="58" t="str">
        <f>IF(Point[Y]="","",Point[Y])</f>
        <v/>
      </c>
      <c r="F544" s="3" t="str">
        <f>IF(Point[Replacement Asset]="","",Point[Replacement Asset])</f>
        <v/>
      </c>
      <c r="G544" s="3" t="str">
        <f>IF(Point[Asset ID]="","",UPPER(Point[Asset ID]))</f>
        <v/>
      </c>
      <c r="H544" s="3" t="str">
        <f>IF(Point[Asset Group]="","",VLOOKUP(Point[Asset Group],asset_grp_pt,4,FALSE))</f>
        <v/>
      </c>
      <c r="I544" s="3" t="str">
        <f>IF(Point[Asset Group]="","",VLOOKUP(Point[Asset Group],asset_grp_pt,2,FALSE))</f>
        <v/>
      </c>
      <c r="J544" s="3" t="str">
        <f>IF(Point[Asset Group]="","",VLOOKUP(Point[Asset Group],asset_grp_pt,3,FALSE))</f>
        <v/>
      </c>
      <c r="K544" s="3" t="str">
        <f>IF(Point[Asset Group]="","",VLOOKUP(Point[Asset Type],type_master_list,2,FALSE))</f>
        <v/>
      </c>
      <c r="L544" s="3" t="str">
        <f>IF(Point[Asset Name]="","",PROPER(Point[Asset Name]))</f>
        <v/>
      </c>
      <c r="M544" s="11" t="str">
        <f>IF(Point[Install Date]="","",Point[Install Date])</f>
        <v/>
      </c>
      <c r="N544" s="11" t="str">
        <f>IF(Point[Note]="","",PROPER(Point[Note]))</f>
        <v/>
      </c>
      <c r="O544" s="11" t="str">
        <f>IF(Point[Resource Consent Number]="","",UPPER(Point[Resource Consent Number]))</f>
        <v/>
      </c>
      <c r="P544" s="53" t="str">
        <f>IF(Point[Asset Unit Cost]="","",Point[Asset Unit Cost])</f>
        <v/>
      </c>
      <c r="Q544" s="11" t="str">
        <f>IF(Point[Added By]="","",UPPER(Point[Added By]))</f>
        <v/>
      </c>
      <c r="R544" s="11" t="str">
        <f>IF(Point[Added Date]="","",Point[Added Date])</f>
        <v/>
      </c>
      <c r="S544" s="14" t="str">
        <f>IF(Point[Z COORD]="","",Point[Z COORD])</f>
        <v/>
      </c>
      <c r="T544" s="14" t="str">
        <f>IF(Point[Asset Description]="","",PROPER(Point[Asset Description]))</f>
        <v/>
      </c>
      <c r="U544" s="14" t="str">
        <f>IF(Point[[Artist ]]="","",PROPER(Point[[Artist ]]))</f>
        <v/>
      </c>
      <c r="V544" s="14" t="str">
        <f>IF(Point[Material Notes]="","",PROPER(Point[Material Notes]))</f>
        <v/>
      </c>
      <c r="W544" s="14" t="str">
        <f>IF(Point[Dimension Notes]="","",Point[Dimension Notes])</f>
        <v/>
      </c>
      <c r="X544" s="14" t="str">
        <f>IF(Point[List]="","",VLOOKUP(Point[Burner Number],number,2,FALSE))</f>
        <v/>
      </c>
      <c r="Y544" s="14" t="str">
        <f>IF(Point[List]="","",VLOOKUP(Point[Fuel],bbq_fuel,2,FALSE))</f>
        <v/>
      </c>
      <c r="Z544" s="14" t="str">
        <f>IF(Point[List]="","",VLOOKUP(Point[Cabinet Material],bbq_material,2,FALSE))</f>
        <v/>
      </c>
      <c r="AA544" s="14" t="str">
        <f>IF(Point[Asset Group]="","",VLOOKUP(Point[Manufacturer],manufacturer,2,FALSE))</f>
        <v/>
      </c>
      <c r="AB544" s="14" t="str">
        <f>IF(Point[Uinsex WC]="","",Point[Uinsex WC])</f>
        <v/>
      </c>
      <c r="AC544" s="14" t="str">
        <f>IF(Point[Female WC]="","",Point[Female WC])</f>
        <v/>
      </c>
      <c r="AD544" s="14" t="str">
        <f>IF(Point[Male WC]="","",Point[Male WC])</f>
        <v/>
      </c>
      <c r="AE544" s="14" t="str">
        <f>IF(Point[Urinal]="","",Point[Urinal])</f>
        <v/>
      </c>
      <c r="AF544" s="14" t="str">
        <f>IF(Point[Disabled Unisex]="","",Point[Disabled Unisex])</f>
        <v/>
      </c>
      <c r="AG544" s="14" t="str">
        <f>IF(Point[Disabled Female]="","",Point[Disabled Female])</f>
        <v/>
      </c>
      <c r="AH544" s="14" t="str">
        <f>IF(Point[Disabled Male]="","",Point[Disabled Male])</f>
        <v/>
      </c>
      <c r="AI544" s="14" t="str">
        <f>IF(Point[Asset Group]="","",VLOOKUP(Point[Handrail],yes_no,2,FALSE))</f>
        <v/>
      </c>
      <c r="AJ544" s="14" t="str">
        <f>IF(Point[Asset Group]="","",VLOOKUP(Point[Baby Changing],yes_no,2,FALSE))</f>
        <v/>
      </c>
      <c r="AK544" s="14" t="str">
        <f>IF(Point[Asset Group]="","",VLOOKUP(Point[Service Room],yes_no,2,FALSE))</f>
        <v/>
      </c>
      <c r="AL544" s="14" t="str">
        <f>IF(Point[Asset Group]="","",VLOOKUP(Point[Service Tap],service_tap,2,FALSE))</f>
        <v/>
      </c>
      <c r="AM544" s="14" t="str">
        <f>IF(Point[Asset Group]="","",VLOOKUP(Point[Heating Type],wc_heating,2,FALSE))</f>
        <v/>
      </c>
      <c r="AN544" s="14" t="str">
        <f>IF(Point[Asset Group]="","",VLOOKUP(Point[Power Supply],power_supply,2,FALSE))</f>
        <v/>
      </c>
      <c r="AO544" s="14" t="str">
        <f>IF(Point[Asset Group]="","",VLOOKUP(Point[Waste Water],waste_water,2,FALSE))</f>
        <v/>
      </c>
      <c r="AP544" s="14" t="str">
        <f>IF(Point[Asset Group]="","",VLOOKUP(Point[Furniture SubType],subdom_master_gdb,2,FALSE))</f>
        <v/>
      </c>
      <c r="AQ544" s="14" t="str">
        <f>IF(Point[Asset Group]="","",VLOOKUP(Point[Concrete Pad],yes_no,2,FALSE))</f>
        <v/>
      </c>
      <c r="AR544" s="14" t="str">
        <f>IF(Point[Asset Group]="","",VLOOKUP(Point[Material],material_master,2,FALSE))</f>
        <v/>
      </c>
      <c r="AS544" s="14" t="str">
        <f>IF(Point[Asset Group]="","",VLOOKUP(Point[Plumbing],irrigation_plumbing,2,FALSE))</f>
        <v/>
      </c>
      <c r="AT544" s="14" t="str">
        <f>IF(Point[Asset Group]="","",VLOOKUP(Point[Sprinklers],irrigation_sprinklers,2,FALSE))</f>
        <v/>
      </c>
      <c r="AU544" s="14" t="str">
        <f>IF(Point[Asset Group]="","",VLOOKUP(Point[System],irrigation_system,2,FALSE))</f>
        <v/>
      </c>
      <c r="AV544" s="14" t="str">
        <f>IF(Point[Asset Group]="","",VLOOKUP(Point[Status],irrigation_status,2,FALSE))</f>
        <v/>
      </c>
      <c r="AW544" s="11" t="str">
        <f>IF(Point[Date of manufacture]="","",Point[Date of manufacture])</f>
        <v/>
      </c>
      <c r="AX544" s="14" t="str">
        <f>IF(Point[Asset Group]="","",VLOOKUP(Point[Sign Purpose],sign_purpose,2,FALSE))</f>
        <v/>
      </c>
      <c r="AY544" s="14" t="str">
        <f>IF(Point[Asset Group]="","",VLOOKUP(Point[Sign Material],material_master,2,FALSE))</f>
        <v/>
      </c>
      <c r="AZ544" s="14" t="str">
        <f>IF(Point[Asset Group]="","",VLOOKUP(Point[Affixed To],sign_affix,2,FALSE))</f>
        <v/>
      </c>
      <c r="BA544" s="14" t="str">
        <f>IF(Point[Size HxB mm]="","",Point[Size HxB mm])</f>
        <v/>
      </c>
      <c r="BB544" s="14" t="str">
        <f>IF(Point[Height m]="","",Point[Height m])</f>
        <v/>
      </c>
      <c r="BC544" s="14" t="str">
        <f>IF(Point[Asset Group]="","",VLOOKUP(Point[Post Material],material_master,2,FALSE))</f>
        <v/>
      </c>
      <c r="BD544" s="14" t="str">
        <f>IF(Point[Asset Group]="","",VLOOKUP(Point[Post Number],number,2,FALSE))</f>
        <v/>
      </c>
      <c r="BE544" s="14" t="str">
        <f>IF(Point[Asset Group]="","",VLOOKUP(Point[Structure SubType],subdom_master_gdb,2,FALSE))</f>
        <v/>
      </c>
      <c r="BF544" s="14" t="str">
        <f>IF(Point[Area m2]="","",Point[Area m2])</f>
        <v/>
      </c>
      <c r="BG544" s="14" t="str">
        <f>IF(Point[Length m]="","",Point[Length m])</f>
        <v/>
      </c>
      <c r="BH544" s="14" t="str">
        <f>IF(Point[Width m]="","",Point[Width m])</f>
        <v/>
      </c>
      <c r="BI544" s="14" t="str">
        <f>IF(Point[Diameter m]="","",Point[Diameter m])</f>
        <v/>
      </c>
      <c r="BJ544" s="14" t="str">
        <f>IF(Point[Asset Group]="","",VLOOKUP(Point[Number of Pipes],number,2,FALSE))</f>
        <v/>
      </c>
      <c r="BK544" s="14" t="str">
        <f>IF(Point[Asset Group]="","",VLOOKUP(Point[Combined Name],2,FALSE))</f>
        <v/>
      </c>
      <c r="BL544" s="14" t="str">
        <f>IF(Point[Asset Group]="","",VLOOKUP(Point[Size Class],size_class,2,FALSE))</f>
        <v/>
      </c>
      <c r="BM544" s="14" t="str">
        <f>IF(Point[Asset Group]="","",VLOOKUP(Point[Age Class],age_class,2,FALSE))</f>
        <v/>
      </c>
      <c r="BN544" s="14" t="str">
        <f>IF(Point[Girth (cm)]="","",Point[Girth (cm)])</f>
        <v/>
      </c>
      <c r="BO544" s="14" t="str">
        <f>IF(Point[Crown Radius (m)]="","",Point[Crown Radius (m)])</f>
        <v/>
      </c>
      <c r="BP544" s="14" t="str">
        <f>IF(Point[Asset Group]="","",VLOOKUP(Point[Rooting Environment],root_enviro,2,FALSE))</f>
        <v/>
      </c>
      <c r="BQ544" s="14" t="str">
        <f>IF(Point[Asset Group]="","",VLOOKUP(Point[Tree Surround],tree_surround,2,FALSE))</f>
        <v/>
      </c>
      <c r="BR544" s="14" t="str">
        <f>IF(Point[Asset Group]="","",VLOOKUP(Point[Tree Grill],yes_no,2,FALSE))</f>
        <v/>
      </c>
      <c r="BS544" s="14" t="str">
        <f>IF(Point[Asset Group]="","",VLOOKUP(Point[Tree Location],tree_location,2,FALSE))</f>
        <v/>
      </c>
    </row>
    <row r="545" spans="1:71" s="3" customFormat="1" x14ac:dyDescent="0.2">
      <c r="A545" s="3" t="str">
        <f>IF(Point[DWG File Name]="","",Point[DWG File Name])</f>
        <v/>
      </c>
      <c r="B545" s="3" t="str">
        <f>IF(Point[DWG Layer Name]="","",Point[DWG Layer Name])</f>
        <v/>
      </c>
      <c r="C545" s="3" t="str">
        <f>IF(Point[DWG Handle]="","",Point[DWG Handle])</f>
        <v/>
      </c>
      <c r="D545" s="58" t="str">
        <f>IF(Point[X]="","",Point[X])</f>
        <v/>
      </c>
      <c r="E545" s="58" t="str">
        <f>IF(Point[Y]="","",Point[Y])</f>
        <v/>
      </c>
      <c r="F545" s="3" t="str">
        <f>IF(Point[Replacement Asset]="","",Point[Replacement Asset])</f>
        <v/>
      </c>
      <c r="G545" s="3" t="str">
        <f>IF(Point[Asset ID]="","",UPPER(Point[Asset ID]))</f>
        <v/>
      </c>
      <c r="H545" s="3" t="str">
        <f>IF(Point[Asset Group]="","",VLOOKUP(Point[Asset Group],asset_grp_pt,4,FALSE))</f>
        <v/>
      </c>
      <c r="I545" s="3" t="str">
        <f>IF(Point[Asset Group]="","",VLOOKUP(Point[Asset Group],asset_grp_pt,2,FALSE))</f>
        <v/>
      </c>
      <c r="J545" s="3" t="str">
        <f>IF(Point[Asset Group]="","",VLOOKUP(Point[Asset Group],asset_grp_pt,3,FALSE))</f>
        <v/>
      </c>
      <c r="K545" s="3" t="str">
        <f>IF(Point[Asset Group]="","",VLOOKUP(Point[Asset Type],type_master_list,2,FALSE))</f>
        <v/>
      </c>
      <c r="L545" s="3" t="str">
        <f>IF(Point[Asset Name]="","",PROPER(Point[Asset Name]))</f>
        <v/>
      </c>
      <c r="M545" s="11" t="str">
        <f>IF(Point[Install Date]="","",Point[Install Date])</f>
        <v/>
      </c>
      <c r="N545" s="11" t="str">
        <f>IF(Point[Note]="","",PROPER(Point[Note]))</f>
        <v/>
      </c>
      <c r="O545" s="11" t="str">
        <f>IF(Point[Resource Consent Number]="","",UPPER(Point[Resource Consent Number]))</f>
        <v/>
      </c>
      <c r="P545" s="53" t="str">
        <f>IF(Point[Asset Unit Cost]="","",Point[Asset Unit Cost])</f>
        <v/>
      </c>
      <c r="Q545" s="11" t="str">
        <f>IF(Point[Added By]="","",UPPER(Point[Added By]))</f>
        <v/>
      </c>
      <c r="R545" s="11" t="str">
        <f>IF(Point[Added Date]="","",Point[Added Date])</f>
        <v/>
      </c>
      <c r="S545" s="14" t="str">
        <f>IF(Point[Z COORD]="","",Point[Z COORD])</f>
        <v/>
      </c>
      <c r="T545" s="14" t="str">
        <f>IF(Point[Asset Description]="","",PROPER(Point[Asset Description]))</f>
        <v/>
      </c>
      <c r="U545" s="14" t="str">
        <f>IF(Point[[Artist ]]="","",PROPER(Point[[Artist ]]))</f>
        <v/>
      </c>
      <c r="V545" s="14" t="str">
        <f>IF(Point[Material Notes]="","",PROPER(Point[Material Notes]))</f>
        <v/>
      </c>
      <c r="W545" s="14" t="str">
        <f>IF(Point[Dimension Notes]="","",Point[Dimension Notes])</f>
        <v/>
      </c>
      <c r="X545" s="14" t="str">
        <f>IF(Point[List]="","",VLOOKUP(Point[Burner Number],number,2,FALSE))</f>
        <v/>
      </c>
      <c r="Y545" s="14" t="str">
        <f>IF(Point[List]="","",VLOOKUP(Point[Fuel],bbq_fuel,2,FALSE))</f>
        <v/>
      </c>
      <c r="Z545" s="14" t="str">
        <f>IF(Point[List]="","",VLOOKUP(Point[Cabinet Material],bbq_material,2,FALSE))</f>
        <v/>
      </c>
      <c r="AA545" s="14" t="str">
        <f>IF(Point[Asset Group]="","",VLOOKUP(Point[Manufacturer],manufacturer,2,FALSE))</f>
        <v/>
      </c>
      <c r="AB545" s="14" t="str">
        <f>IF(Point[Uinsex WC]="","",Point[Uinsex WC])</f>
        <v/>
      </c>
      <c r="AC545" s="14" t="str">
        <f>IF(Point[Female WC]="","",Point[Female WC])</f>
        <v/>
      </c>
      <c r="AD545" s="14" t="str">
        <f>IF(Point[Male WC]="","",Point[Male WC])</f>
        <v/>
      </c>
      <c r="AE545" s="14" t="str">
        <f>IF(Point[Urinal]="","",Point[Urinal])</f>
        <v/>
      </c>
      <c r="AF545" s="14" t="str">
        <f>IF(Point[Disabled Unisex]="","",Point[Disabled Unisex])</f>
        <v/>
      </c>
      <c r="AG545" s="14" t="str">
        <f>IF(Point[Disabled Female]="","",Point[Disabled Female])</f>
        <v/>
      </c>
      <c r="AH545" s="14" t="str">
        <f>IF(Point[Disabled Male]="","",Point[Disabled Male])</f>
        <v/>
      </c>
      <c r="AI545" s="14" t="str">
        <f>IF(Point[Asset Group]="","",VLOOKUP(Point[Handrail],yes_no,2,FALSE))</f>
        <v/>
      </c>
      <c r="AJ545" s="14" t="str">
        <f>IF(Point[Asset Group]="","",VLOOKUP(Point[Baby Changing],yes_no,2,FALSE))</f>
        <v/>
      </c>
      <c r="AK545" s="14" t="str">
        <f>IF(Point[Asset Group]="","",VLOOKUP(Point[Service Room],yes_no,2,FALSE))</f>
        <v/>
      </c>
      <c r="AL545" s="14" t="str">
        <f>IF(Point[Asset Group]="","",VLOOKUP(Point[Service Tap],service_tap,2,FALSE))</f>
        <v/>
      </c>
      <c r="AM545" s="14" t="str">
        <f>IF(Point[Asset Group]="","",VLOOKUP(Point[Heating Type],wc_heating,2,FALSE))</f>
        <v/>
      </c>
      <c r="AN545" s="14" t="str">
        <f>IF(Point[Asset Group]="","",VLOOKUP(Point[Power Supply],power_supply,2,FALSE))</f>
        <v/>
      </c>
      <c r="AO545" s="14" t="str">
        <f>IF(Point[Asset Group]="","",VLOOKUP(Point[Waste Water],waste_water,2,FALSE))</f>
        <v/>
      </c>
      <c r="AP545" s="14" t="str">
        <f>IF(Point[Asset Group]="","",VLOOKUP(Point[Furniture SubType],subdom_master_gdb,2,FALSE))</f>
        <v/>
      </c>
      <c r="AQ545" s="14" t="str">
        <f>IF(Point[Asset Group]="","",VLOOKUP(Point[Concrete Pad],yes_no,2,FALSE))</f>
        <v/>
      </c>
      <c r="AR545" s="14" t="str">
        <f>IF(Point[Asset Group]="","",VLOOKUP(Point[Material],material_master,2,FALSE))</f>
        <v/>
      </c>
      <c r="AS545" s="14" t="str">
        <f>IF(Point[Asset Group]="","",VLOOKUP(Point[Plumbing],irrigation_plumbing,2,FALSE))</f>
        <v/>
      </c>
      <c r="AT545" s="14" t="str">
        <f>IF(Point[Asset Group]="","",VLOOKUP(Point[Sprinklers],irrigation_sprinklers,2,FALSE))</f>
        <v/>
      </c>
      <c r="AU545" s="14" t="str">
        <f>IF(Point[Asset Group]="","",VLOOKUP(Point[System],irrigation_system,2,FALSE))</f>
        <v/>
      </c>
      <c r="AV545" s="14" t="str">
        <f>IF(Point[Asset Group]="","",VLOOKUP(Point[Status],irrigation_status,2,FALSE))</f>
        <v/>
      </c>
      <c r="AW545" s="11" t="str">
        <f>IF(Point[Date of manufacture]="","",Point[Date of manufacture])</f>
        <v/>
      </c>
      <c r="AX545" s="14" t="str">
        <f>IF(Point[Asset Group]="","",VLOOKUP(Point[Sign Purpose],sign_purpose,2,FALSE))</f>
        <v/>
      </c>
      <c r="AY545" s="14" t="str">
        <f>IF(Point[Asset Group]="","",VLOOKUP(Point[Sign Material],material_master,2,FALSE))</f>
        <v/>
      </c>
      <c r="AZ545" s="14" t="str">
        <f>IF(Point[Asset Group]="","",VLOOKUP(Point[Affixed To],sign_affix,2,FALSE))</f>
        <v/>
      </c>
      <c r="BA545" s="14" t="str">
        <f>IF(Point[Size HxB mm]="","",Point[Size HxB mm])</f>
        <v/>
      </c>
      <c r="BB545" s="14" t="str">
        <f>IF(Point[Height m]="","",Point[Height m])</f>
        <v/>
      </c>
      <c r="BC545" s="14" t="str">
        <f>IF(Point[Asset Group]="","",VLOOKUP(Point[Post Material],material_master,2,FALSE))</f>
        <v/>
      </c>
      <c r="BD545" s="14" t="str">
        <f>IF(Point[Asset Group]="","",VLOOKUP(Point[Post Number],number,2,FALSE))</f>
        <v/>
      </c>
      <c r="BE545" s="14" t="str">
        <f>IF(Point[Asset Group]="","",VLOOKUP(Point[Structure SubType],subdom_master_gdb,2,FALSE))</f>
        <v/>
      </c>
      <c r="BF545" s="14" t="str">
        <f>IF(Point[Area m2]="","",Point[Area m2])</f>
        <v/>
      </c>
      <c r="BG545" s="14" t="str">
        <f>IF(Point[Length m]="","",Point[Length m])</f>
        <v/>
      </c>
      <c r="BH545" s="14" t="str">
        <f>IF(Point[Width m]="","",Point[Width m])</f>
        <v/>
      </c>
      <c r="BI545" s="14" t="str">
        <f>IF(Point[Diameter m]="","",Point[Diameter m])</f>
        <v/>
      </c>
      <c r="BJ545" s="14" t="str">
        <f>IF(Point[Asset Group]="","",VLOOKUP(Point[Number of Pipes],number,2,FALSE))</f>
        <v/>
      </c>
      <c r="BK545" s="14" t="str">
        <f>IF(Point[Asset Group]="","",VLOOKUP(Point[Combined Name],2,FALSE))</f>
        <v/>
      </c>
      <c r="BL545" s="14" t="str">
        <f>IF(Point[Asset Group]="","",VLOOKUP(Point[Size Class],size_class,2,FALSE))</f>
        <v/>
      </c>
      <c r="BM545" s="14" t="str">
        <f>IF(Point[Asset Group]="","",VLOOKUP(Point[Age Class],age_class,2,FALSE))</f>
        <v/>
      </c>
      <c r="BN545" s="14" t="str">
        <f>IF(Point[Girth (cm)]="","",Point[Girth (cm)])</f>
        <v/>
      </c>
      <c r="BO545" s="14" t="str">
        <f>IF(Point[Crown Radius (m)]="","",Point[Crown Radius (m)])</f>
        <v/>
      </c>
      <c r="BP545" s="14" t="str">
        <f>IF(Point[Asset Group]="","",VLOOKUP(Point[Rooting Environment],root_enviro,2,FALSE))</f>
        <v/>
      </c>
      <c r="BQ545" s="14" t="str">
        <f>IF(Point[Asset Group]="","",VLOOKUP(Point[Tree Surround],tree_surround,2,FALSE))</f>
        <v/>
      </c>
      <c r="BR545" s="14" t="str">
        <f>IF(Point[Asset Group]="","",VLOOKUP(Point[Tree Grill],yes_no,2,FALSE))</f>
        <v/>
      </c>
      <c r="BS545" s="14" t="str">
        <f>IF(Point[Asset Group]="","",VLOOKUP(Point[Tree Location],tree_location,2,FALSE))</f>
        <v/>
      </c>
    </row>
    <row r="546" spans="1:71" s="3" customFormat="1" x14ac:dyDescent="0.2">
      <c r="A546" s="3" t="str">
        <f>IF(Point[DWG File Name]="","",Point[DWG File Name])</f>
        <v/>
      </c>
      <c r="B546" s="3" t="str">
        <f>IF(Point[DWG Layer Name]="","",Point[DWG Layer Name])</f>
        <v/>
      </c>
      <c r="C546" s="3" t="str">
        <f>IF(Point[DWG Handle]="","",Point[DWG Handle])</f>
        <v/>
      </c>
      <c r="D546" s="58" t="str">
        <f>IF(Point[X]="","",Point[X])</f>
        <v/>
      </c>
      <c r="E546" s="58" t="str">
        <f>IF(Point[Y]="","",Point[Y])</f>
        <v/>
      </c>
      <c r="F546" s="3" t="str">
        <f>IF(Point[Replacement Asset]="","",Point[Replacement Asset])</f>
        <v/>
      </c>
      <c r="G546" s="3" t="str">
        <f>IF(Point[Asset ID]="","",UPPER(Point[Asset ID]))</f>
        <v/>
      </c>
      <c r="H546" s="3" t="str">
        <f>IF(Point[Asset Group]="","",VLOOKUP(Point[Asset Group],asset_grp_pt,4,FALSE))</f>
        <v/>
      </c>
      <c r="I546" s="3" t="str">
        <f>IF(Point[Asset Group]="","",VLOOKUP(Point[Asset Group],asset_grp_pt,2,FALSE))</f>
        <v/>
      </c>
      <c r="J546" s="3" t="str">
        <f>IF(Point[Asset Group]="","",VLOOKUP(Point[Asset Group],asset_grp_pt,3,FALSE))</f>
        <v/>
      </c>
      <c r="K546" s="3" t="str">
        <f>IF(Point[Asset Group]="","",VLOOKUP(Point[Asset Type],type_master_list,2,FALSE))</f>
        <v/>
      </c>
      <c r="L546" s="3" t="str">
        <f>IF(Point[Asset Name]="","",PROPER(Point[Asset Name]))</f>
        <v/>
      </c>
      <c r="M546" s="11" t="str">
        <f>IF(Point[Install Date]="","",Point[Install Date])</f>
        <v/>
      </c>
      <c r="N546" s="11" t="str">
        <f>IF(Point[Note]="","",PROPER(Point[Note]))</f>
        <v/>
      </c>
      <c r="O546" s="11" t="str">
        <f>IF(Point[Resource Consent Number]="","",UPPER(Point[Resource Consent Number]))</f>
        <v/>
      </c>
      <c r="P546" s="53" t="str">
        <f>IF(Point[Asset Unit Cost]="","",Point[Asset Unit Cost])</f>
        <v/>
      </c>
      <c r="Q546" s="11" t="str">
        <f>IF(Point[Added By]="","",UPPER(Point[Added By]))</f>
        <v/>
      </c>
      <c r="R546" s="11" t="str">
        <f>IF(Point[Added Date]="","",Point[Added Date])</f>
        <v/>
      </c>
      <c r="S546" s="14" t="str">
        <f>IF(Point[Z COORD]="","",Point[Z COORD])</f>
        <v/>
      </c>
      <c r="T546" s="14" t="str">
        <f>IF(Point[Asset Description]="","",PROPER(Point[Asset Description]))</f>
        <v/>
      </c>
      <c r="U546" s="14" t="str">
        <f>IF(Point[[Artist ]]="","",PROPER(Point[[Artist ]]))</f>
        <v/>
      </c>
      <c r="V546" s="14" t="str">
        <f>IF(Point[Material Notes]="","",PROPER(Point[Material Notes]))</f>
        <v/>
      </c>
      <c r="W546" s="14" t="str">
        <f>IF(Point[Dimension Notes]="","",Point[Dimension Notes])</f>
        <v/>
      </c>
      <c r="X546" s="14" t="str">
        <f>IF(Point[List]="","",VLOOKUP(Point[Burner Number],number,2,FALSE))</f>
        <v/>
      </c>
      <c r="Y546" s="14" t="str">
        <f>IF(Point[List]="","",VLOOKUP(Point[Fuel],bbq_fuel,2,FALSE))</f>
        <v/>
      </c>
      <c r="Z546" s="14" t="str">
        <f>IF(Point[List]="","",VLOOKUP(Point[Cabinet Material],bbq_material,2,FALSE))</f>
        <v/>
      </c>
      <c r="AA546" s="14" t="str">
        <f>IF(Point[Asset Group]="","",VLOOKUP(Point[Manufacturer],manufacturer,2,FALSE))</f>
        <v/>
      </c>
      <c r="AB546" s="14" t="str">
        <f>IF(Point[Uinsex WC]="","",Point[Uinsex WC])</f>
        <v/>
      </c>
      <c r="AC546" s="14" t="str">
        <f>IF(Point[Female WC]="","",Point[Female WC])</f>
        <v/>
      </c>
      <c r="AD546" s="14" t="str">
        <f>IF(Point[Male WC]="","",Point[Male WC])</f>
        <v/>
      </c>
      <c r="AE546" s="14" t="str">
        <f>IF(Point[Urinal]="","",Point[Urinal])</f>
        <v/>
      </c>
      <c r="AF546" s="14" t="str">
        <f>IF(Point[Disabled Unisex]="","",Point[Disabled Unisex])</f>
        <v/>
      </c>
      <c r="AG546" s="14" t="str">
        <f>IF(Point[Disabled Female]="","",Point[Disabled Female])</f>
        <v/>
      </c>
      <c r="AH546" s="14" t="str">
        <f>IF(Point[Disabled Male]="","",Point[Disabled Male])</f>
        <v/>
      </c>
      <c r="AI546" s="14" t="str">
        <f>IF(Point[Asset Group]="","",VLOOKUP(Point[Handrail],yes_no,2,FALSE))</f>
        <v/>
      </c>
      <c r="AJ546" s="14" t="str">
        <f>IF(Point[Asset Group]="","",VLOOKUP(Point[Baby Changing],yes_no,2,FALSE))</f>
        <v/>
      </c>
      <c r="AK546" s="14" t="str">
        <f>IF(Point[Asset Group]="","",VLOOKUP(Point[Service Room],yes_no,2,FALSE))</f>
        <v/>
      </c>
      <c r="AL546" s="14" t="str">
        <f>IF(Point[Asset Group]="","",VLOOKUP(Point[Service Tap],service_tap,2,FALSE))</f>
        <v/>
      </c>
      <c r="AM546" s="14" t="str">
        <f>IF(Point[Asset Group]="","",VLOOKUP(Point[Heating Type],wc_heating,2,FALSE))</f>
        <v/>
      </c>
      <c r="AN546" s="14" t="str">
        <f>IF(Point[Asset Group]="","",VLOOKUP(Point[Power Supply],power_supply,2,FALSE))</f>
        <v/>
      </c>
      <c r="AO546" s="14" t="str">
        <f>IF(Point[Asset Group]="","",VLOOKUP(Point[Waste Water],waste_water,2,FALSE))</f>
        <v/>
      </c>
      <c r="AP546" s="14" t="str">
        <f>IF(Point[Asset Group]="","",VLOOKUP(Point[Furniture SubType],subdom_master_gdb,2,FALSE))</f>
        <v/>
      </c>
      <c r="AQ546" s="14" t="str">
        <f>IF(Point[Asset Group]="","",VLOOKUP(Point[Concrete Pad],yes_no,2,FALSE))</f>
        <v/>
      </c>
      <c r="AR546" s="14" t="str">
        <f>IF(Point[Asset Group]="","",VLOOKUP(Point[Material],material_master,2,FALSE))</f>
        <v/>
      </c>
      <c r="AS546" s="14" t="str">
        <f>IF(Point[Asset Group]="","",VLOOKUP(Point[Plumbing],irrigation_plumbing,2,FALSE))</f>
        <v/>
      </c>
      <c r="AT546" s="14" t="str">
        <f>IF(Point[Asset Group]="","",VLOOKUP(Point[Sprinklers],irrigation_sprinklers,2,FALSE))</f>
        <v/>
      </c>
      <c r="AU546" s="14" t="str">
        <f>IF(Point[Asset Group]="","",VLOOKUP(Point[System],irrigation_system,2,FALSE))</f>
        <v/>
      </c>
      <c r="AV546" s="14" t="str">
        <f>IF(Point[Asset Group]="","",VLOOKUP(Point[Status],irrigation_status,2,FALSE))</f>
        <v/>
      </c>
      <c r="AW546" s="11" t="str">
        <f>IF(Point[Date of manufacture]="","",Point[Date of manufacture])</f>
        <v/>
      </c>
      <c r="AX546" s="14" t="str">
        <f>IF(Point[Asset Group]="","",VLOOKUP(Point[Sign Purpose],sign_purpose,2,FALSE))</f>
        <v/>
      </c>
      <c r="AY546" s="14" t="str">
        <f>IF(Point[Asset Group]="","",VLOOKUP(Point[Sign Material],material_master,2,FALSE))</f>
        <v/>
      </c>
      <c r="AZ546" s="14" t="str">
        <f>IF(Point[Asset Group]="","",VLOOKUP(Point[Affixed To],sign_affix,2,FALSE))</f>
        <v/>
      </c>
      <c r="BA546" s="14" t="str">
        <f>IF(Point[Size HxB mm]="","",Point[Size HxB mm])</f>
        <v/>
      </c>
      <c r="BB546" s="14" t="str">
        <f>IF(Point[Height m]="","",Point[Height m])</f>
        <v/>
      </c>
      <c r="BC546" s="14" t="str">
        <f>IF(Point[Asset Group]="","",VLOOKUP(Point[Post Material],material_master,2,FALSE))</f>
        <v/>
      </c>
      <c r="BD546" s="14" t="str">
        <f>IF(Point[Asset Group]="","",VLOOKUP(Point[Post Number],number,2,FALSE))</f>
        <v/>
      </c>
      <c r="BE546" s="14" t="str">
        <f>IF(Point[Asset Group]="","",VLOOKUP(Point[Structure SubType],subdom_master_gdb,2,FALSE))</f>
        <v/>
      </c>
      <c r="BF546" s="14" t="str">
        <f>IF(Point[Area m2]="","",Point[Area m2])</f>
        <v/>
      </c>
      <c r="BG546" s="14" t="str">
        <f>IF(Point[Length m]="","",Point[Length m])</f>
        <v/>
      </c>
      <c r="BH546" s="14" t="str">
        <f>IF(Point[Width m]="","",Point[Width m])</f>
        <v/>
      </c>
      <c r="BI546" s="14" t="str">
        <f>IF(Point[Diameter m]="","",Point[Diameter m])</f>
        <v/>
      </c>
      <c r="BJ546" s="14" t="str">
        <f>IF(Point[Asset Group]="","",VLOOKUP(Point[Number of Pipes],number,2,FALSE))</f>
        <v/>
      </c>
      <c r="BK546" s="14" t="str">
        <f>IF(Point[Asset Group]="","",VLOOKUP(Point[Combined Name],2,FALSE))</f>
        <v/>
      </c>
      <c r="BL546" s="14" t="str">
        <f>IF(Point[Asset Group]="","",VLOOKUP(Point[Size Class],size_class,2,FALSE))</f>
        <v/>
      </c>
      <c r="BM546" s="14" t="str">
        <f>IF(Point[Asset Group]="","",VLOOKUP(Point[Age Class],age_class,2,FALSE))</f>
        <v/>
      </c>
      <c r="BN546" s="14" t="str">
        <f>IF(Point[Girth (cm)]="","",Point[Girth (cm)])</f>
        <v/>
      </c>
      <c r="BO546" s="14" t="str">
        <f>IF(Point[Crown Radius (m)]="","",Point[Crown Radius (m)])</f>
        <v/>
      </c>
      <c r="BP546" s="14" t="str">
        <f>IF(Point[Asset Group]="","",VLOOKUP(Point[Rooting Environment],root_enviro,2,FALSE))</f>
        <v/>
      </c>
      <c r="BQ546" s="14" t="str">
        <f>IF(Point[Asset Group]="","",VLOOKUP(Point[Tree Surround],tree_surround,2,FALSE))</f>
        <v/>
      </c>
      <c r="BR546" s="14" t="str">
        <f>IF(Point[Asset Group]="","",VLOOKUP(Point[Tree Grill],yes_no,2,FALSE))</f>
        <v/>
      </c>
      <c r="BS546" s="14" t="str">
        <f>IF(Point[Asset Group]="","",VLOOKUP(Point[Tree Location],tree_location,2,FALSE))</f>
        <v/>
      </c>
    </row>
    <row r="547" spans="1:71" s="3" customFormat="1" x14ac:dyDescent="0.2">
      <c r="A547" s="3" t="str">
        <f>IF(Point[DWG File Name]="","",Point[DWG File Name])</f>
        <v/>
      </c>
      <c r="B547" s="3" t="str">
        <f>IF(Point[DWG Layer Name]="","",Point[DWG Layer Name])</f>
        <v/>
      </c>
      <c r="C547" s="3" t="str">
        <f>IF(Point[DWG Handle]="","",Point[DWG Handle])</f>
        <v/>
      </c>
      <c r="D547" s="58" t="str">
        <f>IF(Point[X]="","",Point[X])</f>
        <v/>
      </c>
      <c r="E547" s="58" t="str">
        <f>IF(Point[Y]="","",Point[Y])</f>
        <v/>
      </c>
      <c r="F547" s="3" t="str">
        <f>IF(Point[Replacement Asset]="","",Point[Replacement Asset])</f>
        <v/>
      </c>
      <c r="G547" s="3" t="str">
        <f>IF(Point[Asset ID]="","",UPPER(Point[Asset ID]))</f>
        <v/>
      </c>
      <c r="H547" s="3" t="str">
        <f>IF(Point[Asset Group]="","",VLOOKUP(Point[Asset Group],asset_grp_pt,4,FALSE))</f>
        <v/>
      </c>
      <c r="I547" s="3" t="str">
        <f>IF(Point[Asset Group]="","",VLOOKUP(Point[Asset Group],asset_grp_pt,2,FALSE))</f>
        <v/>
      </c>
      <c r="J547" s="3" t="str">
        <f>IF(Point[Asset Group]="","",VLOOKUP(Point[Asset Group],asset_grp_pt,3,FALSE))</f>
        <v/>
      </c>
      <c r="K547" s="3" t="str">
        <f>IF(Point[Asset Group]="","",VLOOKUP(Point[Asset Type],type_master_list,2,FALSE))</f>
        <v/>
      </c>
      <c r="L547" s="3" t="str">
        <f>IF(Point[Asset Name]="","",PROPER(Point[Asset Name]))</f>
        <v/>
      </c>
      <c r="M547" s="11" t="str">
        <f>IF(Point[Install Date]="","",Point[Install Date])</f>
        <v/>
      </c>
      <c r="N547" s="11" t="str">
        <f>IF(Point[Note]="","",PROPER(Point[Note]))</f>
        <v/>
      </c>
      <c r="O547" s="11" t="str">
        <f>IF(Point[Resource Consent Number]="","",UPPER(Point[Resource Consent Number]))</f>
        <v/>
      </c>
      <c r="P547" s="53" t="str">
        <f>IF(Point[Asset Unit Cost]="","",Point[Asset Unit Cost])</f>
        <v/>
      </c>
      <c r="Q547" s="11" t="str">
        <f>IF(Point[Added By]="","",UPPER(Point[Added By]))</f>
        <v/>
      </c>
      <c r="R547" s="11" t="str">
        <f>IF(Point[Added Date]="","",Point[Added Date])</f>
        <v/>
      </c>
      <c r="S547" s="14" t="str">
        <f>IF(Point[Z COORD]="","",Point[Z COORD])</f>
        <v/>
      </c>
      <c r="T547" s="14" t="str">
        <f>IF(Point[Asset Description]="","",PROPER(Point[Asset Description]))</f>
        <v/>
      </c>
      <c r="U547" s="14" t="str">
        <f>IF(Point[[Artist ]]="","",PROPER(Point[[Artist ]]))</f>
        <v/>
      </c>
      <c r="V547" s="14" t="str">
        <f>IF(Point[Material Notes]="","",PROPER(Point[Material Notes]))</f>
        <v/>
      </c>
      <c r="W547" s="14" t="str">
        <f>IF(Point[Dimension Notes]="","",Point[Dimension Notes])</f>
        <v/>
      </c>
      <c r="X547" s="14" t="str">
        <f>IF(Point[List]="","",VLOOKUP(Point[Burner Number],number,2,FALSE))</f>
        <v/>
      </c>
      <c r="Y547" s="14" t="str">
        <f>IF(Point[List]="","",VLOOKUP(Point[Fuel],bbq_fuel,2,FALSE))</f>
        <v/>
      </c>
      <c r="Z547" s="14" t="str">
        <f>IF(Point[List]="","",VLOOKUP(Point[Cabinet Material],bbq_material,2,FALSE))</f>
        <v/>
      </c>
      <c r="AA547" s="14" t="str">
        <f>IF(Point[Asset Group]="","",VLOOKUP(Point[Manufacturer],manufacturer,2,FALSE))</f>
        <v/>
      </c>
      <c r="AB547" s="14" t="str">
        <f>IF(Point[Uinsex WC]="","",Point[Uinsex WC])</f>
        <v/>
      </c>
      <c r="AC547" s="14" t="str">
        <f>IF(Point[Female WC]="","",Point[Female WC])</f>
        <v/>
      </c>
      <c r="AD547" s="14" t="str">
        <f>IF(Point[Male WC]="","",Point[Male WC])</f>
        <v/>
      </c>
      <c r="AE547" s="14" t="str">
        <f>IF(Point[Urinal]="","",Point[Urinal])</f>
        <v/>
      </c>
      <c r="AF547" s="14" t="str">
        <f>IF(Point[Disabled Unisex]="","",Point[Disabled Unisex])</f>
        <v/>
      </c>
      <c r="AG547" s="14" t="str">
        <f>IF(Point[Disabled Female]="","",Point[Disabled Female])</f>
        <v/>
      </c>
      <c r="AH547" s="14" t="str">
        <f>IF(Point[Disabled Male]="","",Point[Disabled Male])</f>
        <v/>
      </c>
      <c r="AI547" s="14" t="str">
        <f>IF(Point[Asset Group]="","",VLOOKUP(Point[Handrail],yes_no,2,FALSE))</f>
        <v/>
      </c>
      <c r="AJ547" s="14" t="str">
        <f>IF(Point[Asset Group]="","",VLOOKUP(Point[Baby Changing],yes_no,2,FALSE))</f>
        <v/>
      </c>
      <c r="AK547" s="14" t="str">
        <f>IF(Point[Asset Group]="","",VLOOKUP(Point[Service Room],yes_no,2,FALSE))</f>
        <v/>
      </c>
      <c r="AL547" s="14" t="str">
        <f>IF(Point[Asset Group]="","",VLOOKUP(Point[Service Tap],service_tap,2,FALSE))</f>
        <v/>
      </c>
      <c r="AM547" s="14" t="str">
        <f>IF(Point[Asset Group]="","",VLOOKUP(Point[Heating Type],wc_heating,2,FALSE))</f>
        <v/>
      </c>
      <c r="AN547" s="14" t="str">
        <f>IF(Point[Asset Group]="","",VLOOKUP(Point[Power Supply],power_supply,2,FALSE))</f>
        <v/>
      </c>
      <c r="AO547" s="14" t="str">
        <f>IF(Point[Asset Group]="","",VLOOKUP(Point[Waste Water],waste_water,2,FALSE))</f>
        <v/>
      </c>
      <c r="AP547" s="14" t="str">
        <f>IF(Point[Asset Group]="","",VLOOKUP(Point[Furniture SubType],subdom_master_gdb,2,FALSE))</f>
        <v/>
      </c>
      <c r="AQ547" s="14" t="str">
        <f>IF(Point[Asset Group]="","",VLOOKUP(Point[Concrete Pad],yes_no,2,FALSE))</f>
        <v/>
      </c>
      <c r="AR547" s="14" t="str">
        <f>IF(Point[Asset Group]="","",VLOOKUP(Point[Material],material_master,2,FALSE))</f>
        <v/>
      </c>
      <c r="AS547" s="14" t="str">
        <f>IF(Point[Asset Group]="","",VLOOKUP(Point[Plumbing],irrigation_plumbing,2,FALSE))</f>
        <v/>
      </c>
      <c r="AT547" s="14" t="str">
        <f>IF(Point[Asset Group]="","",VLOOKUP(Point[Sprinklers],irrigation_sprinklers,2,FALSE))</f>
        <v/>
      </c>
      <c r="AU547" s="14" t="str">
        <f>IF(Point[Asset Group]="","",VLOOKUP(Point[System],irrigation_system,2,FALSE))</f>
        <v/>
      </c>
      <c r="AV547" s="14" t="str">
        <f>IF(Point[Asset Group]="","",VLOOKUP(Point[Status],irrigation_status,2,FALSE))</f>
        <v/>
      </c>
      <c r="AW547" s="11" t="str">
        <f>IF(Point[Date of manufacture]="","",Point[Date of manufacture])</f>
        <v/>
      </c>
      <c r="AX547" s="14" t="str">
        <f>IF(Point[Asset Group]="","",VLOOKUP(Point[Sign Purpose],sign_purpose,2,FALSE))</f>
        <v/>
      </c>
      <c r="AY547" s="14" t="str">
        <f>IF(Point[Asset Group]="","",VLOOKUP(Point[Sign Material],material_master,2,FALSE))</f>
        <v/>
      </c>
      <c r="AZ547" s="14" t="str">
        <f>IF(Point[Asset Group]="","",VLOOKUP(Point[Affixed To],sign_affix,2,FALSE))</f>
        <v/>
      </c>
      <c r="BA547" s="14" t="str">
        <f>IF(Point[Size HxB mm]="","",Point[Size HxB mm])</f>
        <v/>
      </c>
      <c r="BB547" s="14" t="str">
        <f>IF(Point[Height m]="","",Point[Height m])</f>
        <v/>
      </c>
      <c r="BC547" s="14" t="str">
        <f>IF(Point[Asset Group]="","",VLOOKUP(Point[Post Material],material_master,2,FALSE))</f>
        <v/>
      </c>
      <c r="BD547" s="14" t="str">
        <f>IF(Point[Asset Group]="","",VLOOKUP(Point[Post Number],number,2,FALSE))</f>
        <v/>
      </c>
      <c r="BE547" s="14" t="str">
        <f>IF(Point[Asset Group]="","",VLOOKUP(Point[Structure SubType],subdom_master_gdb,2,FALSE))</f>
        <v/>
      </c>
      <c r="BF547" s="14" t="str">
        <f>IF(Point[Area m2]="","",Point[Area m2])</f>
        <v/>
      </c>
      <c r="BG547" s="14" t="str">
        <f>IF(Point[Length m]="","",Point[Length m])</f>
        <v/>
      </c>
      <c r="BH547" s="14" t="str">
        <f>IF(Point[Width m]="","",Point[Width m])</f>
        <v/>
      </c>
      <c r="BI547" s="14" t="str">
        <f>IF(Point[Diameter m]="","",Point[Diameter m])</f>
        <v/>
      </c>
      <c r="BJ547" s="14" t="str">
        <f>IF(Point[Asset Group]="","",VLOOKUP(Point[Number of Pipes],number,2,FALSE))</f>
        <v/>
      </c>
      <c r="BK547" s="14" t="str">
        <f>IF(Point[Asset Group]="","",VLOOKUP(Point[Combined Name],2,FALSE))</f>
        <v/>
      </c>
      <c r="BL547" s="14" t="str">
        <f>IF(Point[Asset Group]="","",VLOOKUP(Point[Size Class],size_class,2,FALSE))</f>
        <v/>
      </c>
      <c r="BM547" s="14" t="str">
        <f>IF(Point[Asset Group]="","",VLOOKUP(Point[Age Class],age_class,2,FALSE))</f>
        <v/>
      </c>
      <c r="BN547" s="14" t="str">
        <f>IF(Point[Girth (cm)]="","",Point[Girth (cm)])</f>
        <v/>
      </c>
      <c r="BO547" s="14" t="str">
        <f>IF(Point[Crown Radius (m)]="","",Point[Crown Radius (m)])</f>
        <v/>
      </c>
      <c r="BP547" s="14" t="str">
        <f>IF(Point[Asset Group]="","",VLOOKUP(Point[Rooting Environment],root_enviro,2,FALSE))</f>
        <v/>
      </c>
      <c r="BQ547" s="14" t="str">
        <f>IF(Point[Asset Group]="","",VLOOKUP(Point[Tree Surround],tree_surround,2,FALSE))</f>
        <v/>
      </c>
      <c r="BR547" s="14" t="str">
        <f>IF(Point[Asset Group]="","",VLOOKUP(Point[Tree Grill],yes_no,2,FALSE))</f>
        <v/>
      </c>
      <c r="BS547" s="14" t="str">
        <f>IF(Point[Asset Group]="","",VLOOKUP(Point[Tree Location],tree_location,2,FALSE))</f>
        <v/>
      </c>
    </row>
    <row r="548" spans="1:71" s="3" customFormat="1" x14ac:dyDescent="0.2">
      <c r="A548" s="3" t="str">
        <f>IF(Point[DWG File Name]="","",Point[DWG File Name])</f>
        <v/>
      </c>
      <c r="B548" s="3" t="str">
        <f>IF(Point[DWG Layer Name]="","",Point[DWG Layer Name])</f>
        <v/>
      </c>
      <c r="C548" s="3" t="str">
        <f>IF(Point[DWG Handle]="","",Point[DWG Handle])</f>
        <v/>
      </c>
      <c r="D548" s="58" t="str">
        <f>IF(Point[X]="","",Point[X])</f>
        <v/>
      </c>
      <c r="E548" s="58" t="str">
        <f>IF(Point[Y]="","",Point[Y])</f>
        <v/>
      </c>
      <c r="F548" s="3" t="str">
        <f>IF(Point[Replacement Asset]="","",Point[Replacement Asset])</f>
        <v/>
      </c>
      <c r="G548" s="3" t="str">
        <f>IF(Point[Asset ID]="","",UPPER(Point[Asset ID]))</f>
        <v/>
      </c>
      <c r="H548" s="3" t="str">
        <f>IF(Point[Asset Group]="","",VLOOKUP(Point[Asset Group],asset_grp_pt,4,FALSE))</f>
        <v/>
      </c>
      <c r="I548" s="3" t="str">
        <f>IF(Point[Asset Group]="","",VLOOKUP(Point[Asset Group],asset_grp_pt,2,FALSE))</f>
        <v/>
      </c>
      <c r="J548" s="3" t="str">
        <f>IF(Point[Asset Group]="","",VLOOKUP(Point[Asset Group],asset_grp_pt,3,FALSE))</f>
        <v/>
      </c>
      <c r="K548" s="3" t="str">
        <f>IF(Point[Asset Group]="","",VLOOKUP(Point[Asset Type],type_master_list,2,FALSE))</f>
        <v/>
      </c>
      <c r="L548" s="3" t="str">
        <f>IF(Point[Asset Name]="","",PROPER(Point[Asset Name]))</f>
        <v/>
      </c>
      <c r="M548" s="11" t="str">
        <f>IF(Point[Install Date]="","",Point[Install Date])</f>
        <v/>
      </c>
      <c r="N548" s="11" t="str">
        <f>IF(Point[Note]="","",PROPER(Point[Note]))</f>
        <v/>
      </c>
      <c r="O548" s="11" t="str">
        <f>IF(Point[Resource Consent Number]="","",UPPER(Point[Resource Consent Number]))</f>
        <v/>
      </c>
      <c r="P548" s="53" t="str">
        <f>IF(Point[Asset Unit Cost]="","",Point[Asset Unit Cost])</f>
        <v/>
      </c>
      <c r="Q548" s="11" t="str">
        <f>IF(Point[Added By]="","",UPPER(Point[Added By]))</f>
        <v/>
      </c>
      <c r="R548" s="11" t="str">
        <f>IF(Point[Added Date]="","",Point[Added Date])</f>
        <v/>
      </c>
      <c r="S548" s="14" t="str">
        <f>IF(Point[Z COORD]="","",Point[Z COORD])</f>
        <v/>
      </c>
      <c r="T548" s="14" t="str">
        <f>IF(Point[Asset Description]="","",PROPER(Point[Asset Description]))</f>
        <v/>
      </c>
      <c r="U548" s="14" t="str">
        <f>IF(Point[[Artist ]]="","",PROPER(Point[[Artist ]]))</f>
        <v/>
      </c>
      <c r="V548" s="14" t="str">
        <f>IF(Point[Material Notes]="","",PROPER(Point[Material Notes]))</f>
        <v/>
      </c>
      <c r="W548" s="14" t="str">
        <f>IF(Point[Dimension Notes]="","",Point[Dimension Notes])</f>
        <v/>
      </c>
      <c r="X548" s="14" t="str">
        <f>IF(Point[List]="","",VLOOKUP(Point[Burner Number],number,2,FALSE))</f>
        <v/>
      </c>
      <c r="Y548" s="14" t="str">
        <f>IF(Point[List]="","",VLOOKUP(Point[Fuel],bbq_fuel,2,FALSE))</f>
        <v/>
      </c>
      <c r="Z548" s="14" t="str">
        <f>IF(Point[List]="","",VLOOKUP(Point[Cabinet Material],bbq_material,2,FALSE))</f>
        <v/>
      </c>
      <c r="AA548" s="14" t="str">
        <f>IF(Point[Asset Group]="","",VLOOKUP(Point[Manufacturer],manufacturer,2,FALSE))</f>
        <v/>
      </c>
      <c r="AB548" s="14" t="str">
        <f>IF(Point[Uinsex WC]="","",Point[Uinsex WC])</f>
        <v/>
      </c>
      <c r="AC548" s="14" t="str">
        <f>IF(Point[Female WC]="","",Point[Female WC])</f>
        <v/>
      </c>
      <c r="AD548" s="14" t="str">
        <f>IF(Point[Male WC]="","",Point[Male WC])</f>
        <v/>
      </c>
      <c r="AE548" s="14" t="str">
        <f>IF(Point[Urinal]="","",Point[Urinal])</f>
        <v/>
      </c>
      <c r="AF548" s="14" t="str">
        <f>IF(Point[Disabled Unisex]="","",Point[Disabled Unisex])</f>
        <v/>
      </c>
      <c r="AG548" s="14" t="str">
        <f>IF(Point[Disabled Female]="","",Point[Disabled Female])</f>
        <v/>
      </c>
      <c r="AH548" s="14" t="str">
        <f>IF(Point[Disabled Male]="","",Point[Disabled Male])</f>
        <v/>
      </c>
      <c r="AI548" s="14" t="str">
        <f>IF(Point[Asset Group]="","",VLOOKUP(Point[Handrail],yes_no,2,FALSE))</f>
        <v/>
      </c>
      <c r="AJ548" s="14" t="str">
        <f>IF(Point[Asset Group]="","",VLOOKUP(Point[Baby Changing],yes_no,2,FALSE))</f>
        <v/>
      </c>
      <c r="AK548" s="14" t="str">
        <f>IF(Point[Asset Group]="","",VLOOKUP(Point[Service Room],yes_no,2,FALSE))</f>
        <v/>
      </c>
      <c r="AL548" s="14" t="str">
        <f>IF(Point[Asset Group]="","",VLOOKUP(Point[Service Tap],service_tap,2,FALSE))</f>
        <v/>
      </c>
      <c r="AM548" s="14" t="str">
        <f>IF(Point[Asset Group]="","",VLOOKUP(Point[Heating Type],wc_heating,2,FALSE))</f>
        <v/>
      </c>
      <c r="AN548" s="14" t="str">
        <f>IF(Point[Asset Group]="","",VLOOKUP(Point[Power Supply],power_supply,2,FALSE))</f>
        <v/>
      </c>
      <c r="AO548" s="14" t="str">
        <f>IF(Point[Asset Group]="","",VLOOKUP(Point[Waste Water],waste_water,2,FALSE))</f>
        <v/>
      </c>
      <c r="AP548" s="14" t="str">
        <f>IF(Point[Asset Group]="","",VLOOKUP(Point[Furniture SubType],subdom_master_gdb,2,FALSE))</f>
        <v/>
      </c>
      <c r="AQ548" s="14" t="str">
        <f>IF(Point[Asset Group]="","",VLOOKUP(Point[Concrete Pad],yes_no,2,FALSE))</f>
        <v/>
      </c>
      <c r="AR548" s="14" t="str">
        <f>IF(Point[Asset Group]="","",VLOOKUP(Point[Material],material_master,2,FALSE))</f>
        <v/>
      </c>
      <c r="AS548" s="14" t="str">
        <f>IF(Point[Asset Group]="","",VLOOKUP(Point[Plumbing],irrigation_plumbing,2,FALSE))</f>
        <v/>
      </c>
      <c r="AT548" s="14" t="str">
        <f>IF(Point[Asset Group]="","",VLOOKUP(Point[Sprinklers],irrigation_sprinklers,2,FALSE))</f>
        <v/>
      </c>
      <c r="AU548" s="14" t="str">
        <f>IF(Point[Asset Group]="","",VLOOKUP(Point[System],irrigation_system,2,FALSE))</f>
        <v/>
      </c>
      <c r="AV548" s="14" t="str">
        <f>IF(Point[Asset Group]="","",VLOOKUP(Point[Status],irrigation_status,2,FALSE))</f>
        <v/>
      </c>
      <c r="AW548" s="11" t="str">
        <f>IF(Point[Date of manufacture]="","",Point[Date of manufacture])</f>
        <v/>
      </c>
      <c r="AX548" s="14" t="str">
        <f>IF(Point[Asset Group]="","",VLOOKUP(Point[Sign Purpose],sign_purpose,2,FALSE))</f>
        <v/>
      </c>
      <c r="AY548" s="14" t="str">
        <f>IF(Point[Asset Group]="","",VLOOKUP(Point[Sign Material],material_master,2,FALSE))</f>
        <v/>
      </c>
      <c r="AZ548" s="14" t="str">
        <f>IF(Point[Asset Group]="","",VLOOKUP(Point[Affixed To],sign_affix,2,FALSE))</f>
        <v/>
      </c>
      <c r="BA548" s="14" t="str">
        <f>IF(Point[Size HxB mm]="","",Point[Size HxB mm])</f>
        <v/>
      </c>
      <c r="BB548" s="14" t="str">
        <f>IF(Point[Height m]="","",Point[Height m])</f>
        <v/>
      </c>
      <c r="BC548" s="14" t="str">
        <f>IF(Point[Asset Group]="","",VLOOKUP(Point[Post Material],material_master,2,FALSE))</f>
        <v/>
      </c>
      <c r="BD548" s="14" t="str">
        <f>IF(Point[Asset Group]="","",VLOOKUP(Point[Post Number],number,2,FALSE))</f>
        <v/>
      </c>
      <c r="BE548" s="14" t="str">
        <f>IF(Point[Asset Group]="","",VLOOKUP(Point[Structure SubType],subdom_master_gdb,2,FALSE))</f>
        <v/>
      </c>
      <c r="BF548" s="14" t="str">
        <f>IF(Point[Area m2]="","",Point[Area m2])</f>
        <v/>
      </c>
      <c r="BG548" s="14" t="str">
        <f>IF(Point[Length m]="","",Point[Length m])</f>
        <v/>
      </c>
      <c r="BH548" s="14" t="str">
        <f>IF(Point[Width m]="","",Point[Width m])</f>
        <v/>
      </c>
      <c r="BI548" s="14" t="str">
        <f>IF(Point[Diameter m]="","",Point[Diameter m])</f>
        <v/>
      </c>
      <c r="BJ548" s="14" t="str">
        <f>IF(Point[Asset Group]="","",VLOOKUP(Point[Number of Pipes],number,2,FALSE))</f>
        <v/>
      </c>
      <c r="BK548" s="14" t="str">
        <f>IF(Point[Asset Group]="","",VLOOKUP(Point[Combined Name],2,FALSE))</f>
        <v/>
      </c>
      <c r="BL548" s="14" t="str">
        <f>IF(Point[Asset Group]="","",VLOOKUP(Point[Size Class],size_class,2,FALSE))</f>
        <v/>
      </c>
      <c r="BM548" s="14" t="str">
        <f>IF(Point[Asset Group]="","",VLOOKUP(Point[Age Class],age_class,2,FALSE))</f>
        <v/>
      </c>
      <c r="BN548" s="14" t="str">
        <f>IF(Point[Girth (cm)]="","",Point[Girth (cm)])</f>
        <v/>
      </c>
      <c r="BO548" s="14" t="str">
        <f>IF(Point[Crown Radius (m)]="","",Point[Crown Radius (m)])</f>
        <v/>
      </c>
      <c r="BP548" s="14" t="str">
        <f>IF(Point[Asset Group]="","",VLOOKUP(Point[Rooting Environment],root_enviro,2,FALSE))</f>
        <v/>
      </c>
      <c r="BQ548" s="14" t="str">
        <f>IF(Point[Asset Group]="","",VLOOKUP(Point[Tree Surround],tree_surround,2,FALSE))</f>
        <v/>
      </c>
      <c r="BR548" s="14" t="str">
        <f>IF(Point[Asset Group]="","",VLOOKUP(Point[Tree Grill],yes_no,2,FALSE))</f>
        <v/>
      </c>
      <c r="BS548" s="14" t="str">
        <f>IF(Point[Asset Group]="","",VLOOKUP(Point[Tree Location],tree_location,2,FALSE))</f>
        <v/>
      </c>
    </row>
    <row r="549" spans="1:71" s="3" customFormat="1" x14ac:dyDescent="0.2">
      <c r="A549" s="3" t="str">
        <f>IF(Point[DWG File Name]="","",Point[DWG File Name])</f>
        <v/>
      </c>
      <c r="B549" s="3" t="str">
        <f>IF(Point[DWG Layer Name]="","",Point[DWG Layer Name])</f>
        <v/>
      </c>
      <c r="C549" s="3" t="str">
        <f>IF(Point[DWG Handle]="","",Point[DWG Handle])</f>
        <v/>
      </c>
      <c r="D549" s="58" t="str">
        <f>IF(Point[X]="","",Point[X])</f>
        <v/>
      </c>
      <c r="E549" s="58" t="str">
        <f>IF(Point[Y]="","",Point[Y])</f>
        <v/>
      </c>
      <c r="F549" s="3" t="str">
        <f>IF(Point[Replacement Asset]="","",Point[Replacement Asset])</f>
        <v/>
      </c>
      <c r="G549" s="3" t="str">
        <f>IF(Point[Asset ID]="","",UPPER(Point[Asset ID]))</f>
        <v/>
      </c>
      <c r="H549" s="3" t="str">
        <f>IF(Point[Asset Group]="","",VLOOKUP(Point[Asset Group],asset_grp_pt,4,FALSE))</f>
        <v/>
      </c>
      <c r="I549" s="3" t="str">
        <f>IF(Point[Asset Group]="","",VLOOKUP(Point[Asset Group],asset_grp_pt,2,FALSE))</f>
        <v/>
      </c>
      <c r="J549" s="3" t="str">
        <f>IF(Point[Asset Group]="","",VLOOKUP(Point[Asset Group],asset_grp_pt,3,FALSE))</f>
        <v/>
      </c>
      <c r="K549" s="3" t="str">
        <f>IF(Point[Asset Group]="","",VLOOKUP(Point[Asset Type],type_master_list,2,FALSE))</f>
        <v/>
      </c>
      <c r="L549" s="3" t="str">
        <f>IF(Point[Asset Name]="","",PROPER(Point[Asset Name]))</f>
        <v/>
      </c>
      <c r="M549" s="11" t="str">
        <f>IF(Point[Install Date]="","",Point[Install Date])</f>
        <v/>
      </c>
      <c r="N549" s="11" t="str">
        <f>IF(Point[Note]="","",PROPER(Point[Note]))</f>
        <v/>
      </c>
      <c r="O549" s="11" t="str">
        <f>IF(Point[Resource Consent Number]="","",UPPER(Point[Resource Consent Number]))</f>
        <v/>
      </c>
      <c r="P549" s="53" t="str">
        <f>IF(Point[Asset Unit Cost]="","",Point[Asset Unit Cost])</f>
        <v/>
      </c>
      <c r="Q549" s="11" t="str">
        <f>IF(Point[Added By]="","",UPPER(Point[Added By]))</f>
        <v/>
      </c>
      <c r="R549" s="11" t="str">
        <f>IF(Point[Added Date]="","",Point[Added Date])</f>
        <v/>
      </c>
      <c r="S549" s="14" t="str">
        <f>IF(Point[Z COORD]="","",Point[Z COORD])</f>
        <v/>
      </c>
      <c r="T549" s="14" t="str">
        <f>IF(Point[Asset Description]="","",PROPER(Point[Asset Description]))</f>
        <v/>
      </c>
      <c r="U549" s="14" t="str">
        <f>IF(Point[[Artist ]]="","",PROPER(Point[[Artist ]]))</f>
        <v/>
      </c>
      <c r="V549" s="14" t="str">
        <f>IF(Point[Material Notes]="","",PROPER(Point[Material Notes]))</f>
        <v/>
      </c>
      <c r="W549" s="14" t="str">
        <f>IF(Point[Dimension Notes]="","",Point[Dimension Notes])</f>
        <v/>
      </c>
      <c r="X549" s="14" t="str">
        <f>IF(Point[List]="","",VLOOKUP(Point[Burner Number],number,2,FALSE))</f>
        <v/>
      </c>
      <c r="Y549" s="14" t="str">
        <f>IF(Point[List]="","",VLOOKUP(Point[Fuel],bbq_fuel,2,FALSE))</f>
        <v/>
      </c>
      <c r="Z549" s="14" t="str">
        <f>IF(Point[List]="","",VLOOKUP(Point[Cabinet Material],bbq_material,2,FALSE))</f>
        <v/>
      </c>
      <c r="AA549" s="14" t="str">
        <f>IF(Point[Asset Group]="","",VLOOKUP(Point[Manufacturer],manufacturer,2,FALSE))</f>
        <v/>
      </c>
      <c r="AB549" s="14" t="str">
        <f>IF(Point[Uinsex WC]="","",Point[Uinsex WC])</f>
        <v/>
      </c>
      <c r="AC549" s="14" t="str">
        <f>IF(Point[Female WC]="","",Point[Female WC])</f>
        <v/>
      </c>
      <c r="AD549" s="14" t="str">
        <f>IF(Point[Male WC]="","",Point[Male WC])</f>
        <v/>
      </c>
      <c r="AE549" s="14" t="str">
        <f>IF(Point[Urinal]="","",Point[Urinal])</f>
        <v/>
      </c>
      <c r="AF549" s="14" t="str">
        <f>IF(Point[Disabled Unisex]="","",Point[Disabled Unisex])</f>
        <v/>
      </c>
      <c r="AG549" s="14" t="str">
        <f>IF(Point[Disabled Female]="","",Point[Disabled Female])</f>
        <v/>
      </c>
      <c r="AH549" s="14" t="str">
        <f>IF(Point[Disabled Male]="","",Point[Disabled Male])</f>
        <v/>
      </c>
      <c r="AI549" s="14" t="str">
        <f>IF(Point[Asset Group]="","",VLOOKUP(Point[Handrail],yes_no,2,FALSE))</f>
        <v/>
      </c>
      <c r="AJ549" s="14" t="str">
        <f>IF(Point[Asset Group]="","",VLOOKUP(Point[Baby Changing],yes_no,2,FALSE))</f>
        <v/>
      </c>
      <c r="AK549" s="14" t="str">
        <f>IF(Point[Asset Group]="","",VLOOKUP(Point[Service Room],yes_no,2,FALSE))</f>
        <v/>
      </c>
      <c r="AL549" s="14" t="str">
        <f>IF(Point[Asset Group]="","",VLOOKUP(Point[Service Tap],service_tap,2,FALSE))</f>
        <v/>
      </c>
      <c r="AM549" s="14" t="str">
        <f>IF(Point[Asset Group]="","",VLOOKUP(Point[Heating Type],wc_heating,2,FALSE))</f>
        <v/>
      </c>
      <c r="AN549" s="14" t="str">
        <f>IF(Point[Asset Group]="","",VLOOKUP(Point[Power Supply],power_supply,2,FALSE))</f>
        <v/>
      </c>
      <c r="AO549" s="14" t="str">
        <f>IF(Point[Asset Group]="","",VLOOKUP(Point[Waste Water],waste_water,2,FALSE))</f>
        <v/>
      </c>
      <c r="AP549" s="14" t="str">
        <f>IF(Point[Asset Group]="","",VLOOKUP(Point[Furniture SubType],subdom_master_gdb,2,FALSE))</f>
        <v/>
      </c>
      <c r="AQ549" s="14" t="str">
        <f>IF(Point[Asset Group]="","",VLOOKUP(Point[Concrete Pad],yes_no,2,FALSE))</f>
        <v/>
      </c>
      <c r="AR549" s="14" t="str">
        <f>IF(Point[Asset Group]="","",VLOOKUP(Point[Material],material_master,2,FALSE))</f>
        <v/>
      </c>
      <c r="AS549" s="14" t="str">
        <f>IF(Point[Asset Group]="","",VLOOKUP(Point[Plumbing],irrigation_plumbing,2,FALSE))</f>
        <v/>
      </c>
      <c r="AT549" s="14" t="str">
        <f>IF(Point[Asset Group]="","",VLOOKUP(Point[Sprinklers],irrigation_sprinklers,2,FALSE))</f>
        <v/>
      </c>
      <c r="AU549" s="14" t="str">
        <f>IF(Point[Asset Group]="","",VLOOKUP(Point[System],irrigation_system,2,FALSE))</f>
        <v/>
      </c>
      <c r="AV549" s="14" t="str">
        <f>IF(Point[Asset Group]="","",VLOOKUP(Point[Status],irrigation_status,2,FALSE))</f>
        <v/>
      </c>
      <c r="AW549" s="11" t="str">
        <f>IF(Point[Date of manufacture]="","",Point[Date of manufacture])</f>
        <v/>
      </c>
      <c r="AX549" s="14" t="str">
        <f>IF(Point[Asset Group]="","",VLOOKUP(Point[Sign Purpose],sign_purpose,2,FALSE))</f>
        <v/>
      </c>
      <c r="AY549" s="14" t="str">
        <f>IF(Point[Asset Group]="","",VLOOKUP(Point[Sign Material],material_master,2,FALSE))</f>
        <v/>
      </c>
      <c r="AZ549" s="14" t="str">
        <f>IF(Point[Asset Group]="","",VLOOKUP(Point[Affixed To],sign_affix,2,FALSE))</f>
        <v/>
      </c>
      <c r="BA549" s="14" t="str">
        <f>IF(Point[Size HxB mm]="","",Point[Size HxB mm])</f>
        <v/>
      </c>
      <c r="BB549" s="14" t="str">
        <f>IF(Point[Height m]="","",Point[Height m])</f>
        <v/>
      </c>
      <c r="BC549" s="14" t="str">
        <f>IF(Point[Asset Group]="","",VLOOKUP(Point[Post Material],material_master,2,FALSE))</f>
        <v/>
      </c>
      <c r="BD549" s="14" t="str">
        <f>IF(Point[Asset Group]="","",VLOOKUP(Point[Post Number],number,2,FALSE))</f>
        <v/>
      </c>
      <c r="BE549" s="14" t="str">
        <f>IF(Point[Asset Group]="","",VLOOKUP(Point[Structure SubType],subdom_master_gdb,2,FALSE))</f>
        <v/>
      </c>
      <c r="BF549" s="14" t="str">
        <f>IF(Point[Area m2]="","",Point[Area m2])</f>
        <v/>
      </c>
      <c r="BG549" s="14" t="str">
        <f>IF(Point[Length m]="","",Point[Length m])</f>
        <v/>
      </c>
      <c r="BH549" s="14" t="str">
        <f>IF(Point[Width m]="","",Point[Width m])</f>
        <v/>
      </c>
      <c r="BI549" s="14" t="str">
        <f>IF(Point[Diameter m]="","",Point[Diameter m])</f>
        <v/>
      </c>
      <c r="BJ549" s="14" t="str">
        <f>IF(Point[Asset Group]="","",VLOOKUP(Point[Number of Pipes],number,2,FALSE))</f>
        <v/>
      </c>
      <c r="BK549" s="14" t="str">
        <f>IF(Point[Asset Group]="","",VLOOKUP(Point[Combined Name],2,FALSE))</f>
        <v/>
      </c>
      <c r="BL549" s="14" t="str">
        <f>IF(Point[Asset Group]="","",VLOOKUP(Point[Size Class],size_class,2,FALSE))</f>
        <v/>
      </c>
      <c r="BM549" s="14" t="str">
        <f>IF(Point[Asset Group]="","",VLOOKUP(Point[Age Class],age_class,2,FALSE))</f>
        <v/>
      </c>
      <c r="BN549" s="14" t="str">
        <f>IF(Point[Girth (cm)]="","",Point[Girth (cm)])</f>
        <v/>
      </c>
      <c r="BO549" s="14" t="str">
        <f>IF(Point[Crown Radius (m)]="","",Point[Crown Radius (m)])</f>
        <v/>
      </c>
      <c r="BP549" s="14" t="str">
        <f>IF(Point[Asset Group]="","",VLOOKUP(Point[Rooting Environment],root_enviro,2,FALSE))</f>
        <v/>
      </c>
      <c r="BQ549" s="14" t="str">
        <f>IF(Point[Asset Group]="","",VLOOKUP(Point[Tree Surround],tree_surround,2,FALSE))</f>
        <v/>
      </c>
      <c r="BR549" s="14" t="str">
        <f>IF(Point[Asset Group]="","",VLOOKUP(Point[Tree Grill],yes_no,2,FALSE))</f>
        <v/>
      </c>
      <c r="BS549" s="14" t="str">
        <f>IF(Point[Asset Group]="","",VLOOKUP(Point[Tree Location],tree_location,2,FALSE))</f>
        <v/>
      </c>
    </row>
    <row r="550" spans="1:71" s="3" customFormat="1" x14ac:dyDescent="0.2">
      <c r="A550" s="3" t="str">
        <f>IF(Point[DWG File Name]="","",Point[DWG File Name])</f>
        <v/>
      </c>
      <c r="B550" s="3" t="str">
        <f>IF(Point[DWG Layer Name]="","",Point[DWG Layer Name])</f>
        <v/>
      </c>
      <c r="C550" s="3" t="str">
        <f>IF(Point[DWG Handle]="","",Point[DWG Handle])</f>
        <v/>
      </c>
      <c r="D550" s="58" t="str">
        <f>IF(Point[X]="","",Point[X])</f>
        <v/>
      </c>
      <c r="E550" s="58" t="str">
        <f>IF(Point[Y]="","",Point[Y])</f>
        <v/>
      </c>
      <c r="F550" s="3" t="str">
        <f>IF(Point[Replacement Asset]="","",Point[Replacement Asset])</f>
        <v/>
      </c>
      <c r="G550" s="3" t="str">
        <f>IF(Point[Asset ID]="","",UPPER(Point[Asset ID]))</f>
        <v/>
      </c>
      <c r="H550" s="3" t="str">
        <f>IF(Point[Asset Group]="","",VLOOKUP(Point[Asset Group],asset_grp_pt,4,FALSE))</f>
        <v/>
      </c>
      <c r="I550" s="3" t="str">
        <f>IF(Point[Asset Group]="","",VLOOKUP(Point[Asset Group],asset_grp_pt,2,FALSE))</f>
        <v/>
      </c>
      <c r="J550" s="3" t="str">
        <f>IF(Point[Asset Group]="","",VLOOKUP(Point[Asset Group],asset_grp_pt,3,FALSE))</f>
        <v/>
      </c>
      <c r="K550" s="3" t="str">
        <f>IF(Point[Asset Group]="","",VLOOKUP(Point[Asset Type],type_master_list,2,FALSE))</f>
        <v/>
      </c>
      <c r="L550" s="3" t="str">
        <f>IF(Point[Asset Name]="","",PROPER(Point[Asset Name]))</f>
        <v/>
      </c>
      <c r="M550" s="11" t="str">
        <f>IF(Point[Install Date]="","",Point[Install Date])</f>
        <v/>
      </c>
      <c r="N550" s="11" t="str">
        <f>IF(Point[Note]="","",PROPER(Point[Note]))</f>
        <v/>
      </c>
      <c r="O550" s="11" t="str">
        <f>IF(Point[Resource Consent Number]="","",UPPER(Point[Resource Consent Number]))</f>
        <v/>
      </c>
      <c r="P550" s="53" t="str">
        <f>IF(Point[Asset Unit Cost]="","",Point[Asset Unit Cost])</f>
        <v/>
      </c>
      <c r="Q550" s="11" t="str">
        <f>IF(Point[Added By]="","",UPPER(Point[Added By]))</f>
        <v/>
      </c>
      <c r="R550" s="11" t="str">
        <f>IF(Point[Added Date]="","",Point[Added Date])</f>
        <v/>
      </c>
      <c r="S550" s="14" t="str">
        <f>IF(Point[Z COORD]="","",Point[Z COORD])</f>
        <v/>
      </c>
      <c r="T550" s="14" t="str">
        <f>IF(Point[Asset Description]="","",PROPER(Point[Asset Description]))</f>
        <v/>
      </c>
      <c r="U550" s="14" t="str">
        <f>IF(Point[[Artist ]]="","",PROPER(Point[[Artist ]]))</f>
        <v/>
      </c>
      <c r="V550" s="14" t="str">
        <f>IF(Point[Material Notes]="","",PROPER(Point[Material Notes]))</f>
        <v/>
      </c>
      <c r="W550" s="14" t="str">
        <f>IF(Point[Dimension Notes]="","",Point[Dimension Notes])</f>
        <v/>
      </c>
      <c r="X550" s="14" t="str">
        <f>IF(Point[List]="","",VLOOKUP(Point[Burner Number],number,2,FALSE))</f>
        <v/>
      </c>
      <c r="Y550" s="14" t="str">
        <f>IF(Point[List]="","",VLOOKUP(Point[Fuel],bbq_fuel,2,FALSE))</f>
        <v/>
      </c>
      <c r="Z550" s="14" t="str">
        <f>IF(Point[List]="","",VLOOKUP(Point[Cabinet Material],bbq_material,2,FALSE))</f>
        <v/>
      </c>
      <c r="AA550" s="14" t="str">
        <f>IF(Point[Asset Group]="","",VLOOKUP(Point[Manufacturer],manufacturer,2,FALSE))</f>
        <v/>
      </c>
      <c r="AB550" s="14" t="str">
        <f>IF(Point[Uinsex WC]="","",Point[Uinsex WC])</f>
        <v/>
      </c>
      <c r="AC550" s="14" t="str">
        <f>IF(Point[Female WC]="","",Point[Female WC])</f>
        <v/>
      </c>
      <c r="AD550" s="14" t="str">
        <f>IF(Point[Male WC]="","",Point[Male WC])</f>
        <v/>
      </c>
      <c r="AE550" s="14" t="str">
        <f>IF(Point[Urinal]="","",Point[Urinal])</f>
        <v/>
      </c>
      <c r="AF550" s="14" t="str">
        <f>IF(Point[Disabled Unisex]="","",Point[Disabled Unisex])</f>
        <v/>
      </c>
      <c r="AG550" s="14" t="str">
        <f>IF(Point[Disabled Female]="","",Point[Disabled Female])</f>
        <v/>
      </c>
      <c r="AH550" s="14" t="str">
        <f>IF(Point[Disabled Male]="","",Point[Disabled Male])</f>
        <v/>
      </c>
      <c r="AI550" s="14" t="str">
        <f>IF(Point[Asset Group]="","",VLOOKUP(Point[Handrail],yes_no,2,FALSE))</f>
        <v/>
      </c>
      <c r="AJ550" s="14" t="str">
        <f>IF(Point[Asset Group]="","",VLOOKUP(Point[Baby Changing],yes_no,2,FALSE))</f>
        <v/>
      </c>
      <c r="AK550" s="14" t="str">
        <f>IF(Point[Asset Group]="","",VLOOKUP(Point[Service Room],yes_no,2,FALSE))</f>
        <v/>
      </c>
      <c r="AL550" s="14" t="str">
        <f>IF(Point[Asset Group]="","",VLOOKUP(Point[Service Tap],service_tap,2,FALSE))</f>
        <v/>
      </c>
      <c r="AM550" s="14" t="str">
        <f>IF(Point[Asset Group]="","",VLOOKUP(Point[Heating Type],wc_heating,2,FALSE))</f>
        <v/>
      </c>
      <c r="AN550" s="14" t="str">
        <f>IF(Point[Asset Group]="","",VLOOKUP(Point[Power Supply],power_supply,2,FALSE))</f>
        <v/>
      </c>
      <c r="AO550" s="14" t="str">
        <f>IF(Point[Asset Group]="","",VLOOKUP(Point[Waste Water],waste_water,2,FALSE))</f>
        <v/>
      </c>
      <c r="AP550" s="14" t="str">
        <f>IF(Point[Asset Group]="","",VLOOKUP(Point[Furniture SubType],subdom_master_gdb,2,FALSE))</f>
        <v/>
      </c>
      <c r="AQ550" s="14" t="str">
        <f>IF(Point[Asset Group]="","",VLOOKUP(Point[Concrete Pad],yes_no,2,FALSE))</f>
        <v/>
      </c>
      <c r="AR550" s="14" t="str">
        <f>IF(Point[Asset Group]="","",VLOOKUP(Point[Material],material_master,2,FALSE))</f>
        <v/>
      </c>
      <c r="AS550" s="14" t="str">
        <f>IF(Point[Asset Group]="","",VLOOKUP(Point[Plumbing],irrigation_plumbing,2,FALSE))</f>
        <v/>
      </c>
      <c r="AT550" s="14" t="str">
        <f>IF(Point[Asset Group]="","",VLOOKUP(Point[Sprinklers],irrigation_sprinklers,2,FALSE))</f>
        <v/>
      </c>
      <c r="AU550" s="14" t="str">
        <f>IF(Point[Asset Group]="","",VLOOKUP(Point[System],irrigation_system,2,FALSE))</f>
        <v/>
      </c>
      <c r="AV550" s="14" t="str">
        <f>IF(Point[Asset Group]="","",VLOOKUP(Point[Status],irrigation_status,2,FALSE))</f>
        <v/>
      </c>
      <c r="AW550" s="11" t="str">
        <f>IF(Point[Date of manufacture]="","",Point[Date of manufacture])</f>
        <v/>
      </c>
      <c r="AX550" s="14" t="str">
        <f>IF(Point[Asset Group]="","",VLOOKUP(Point[Sign Purpose],sign_purpose,2,FALSE))</f>
        <v/>
      </c>
      <c r="AY550" s="14" t="str">
        <f>IF(Point[Asset Group]="","",VLOOKUP(Point[Sign Material],material_master,2,FALSE))</f>
        <v/>
      </c>
      <c r="AZ550" s="14" t="str">
        <f>IF(Point[Asset Group]="","",VLOOKUP(Point[Affixed To],sign_affix,2,FALSE))</f>
        <v/>
      </c>
      <c r="BA550" s="14" t="str">
        <f>IF(Point[Size HxB mm]="","",Point[Size HxB mm])</f>
        <v/>
      </c>
      <c r="BB550" s="14" t="str">
        <f>IF(Point[Height m]="","",Point[Height m])</f>
        <v/>
      </c>
      <c r="BC550" s="14" t="str">
        <f>IF(Point[Asset Group]="","",VLOOKUP(Point[Post Material],material_master,2,FALSE))</f>
        <v/>
      </c>
      <c r="BD550" s="14" t="str">
        <f>IF(Point[Asset Group]="","",VLOOKUP(Point[Post Number],number,2,FALSE))</f>
        <v/>
      </c>
      <c r="BE550" s="14" t="str">
        <f>IF(Point[Asset Group]="","",VLOOKUP(Point[Structure SubType],subdom_master_gdb,2,FALSE))</f>
        <v/>
      </c>
      <c r="BF550" s="14" t="str">
        <f>IF(Point[Area m2]="","",Point[Area m2])</f>
        <v/>
      </c>
      <c r="BG550" s="14" t="str">
        <f>IF(Point[Length m]="","",Point[Length m])</f>
        <v/>
      </c>
      <c r="BH550" s="14" t="str">
        <f>IF(Point[Width m]="","",Point[Width m])</f>
        <v/>
      </c>
      <c r="BI550" s="14" t="str">
        <f>IF(Point[Diameter m]="","",Point[Diameter m])</f>
        <v/>
      </c>
      <c r="BJ550" s="14" t="str">
        <f>IF(Point[Asset Group]="","",VLOOKUP(Point[Number of Pipes],number,2,FALSE))</f>
        <v/>
      </c>
      <c r="BK550" s="14" t="str">
        <f>IF(Point[Asset Group]="","",VLOOKUP(Point[Combined Name],2,FALSE))</f>
        <v/>
      </c>
      <c r="BL550" s="14" t="str">
        <f>IF(Point[Asset Group]="","",VLOOKUP(Point[Size Class],size_class,2,FALSE))</f>
        <v/>
      </c>
      <c r="BM550" s="14" t="str">
        <f>IF(Point[Asset Group]="","",VLOOKUP(Point[Age Class],age_class,2,FALSE))</f>
        <v/>
      </c>
      <c r="BN550" s="14" t="str">
        <f>IF(Point[Girth (cm)]="","",Point[Girth (cm)])</f>
        <v/>
      </c>
      <c r="BO550" s="14" t="str">
        <f>IF(Point[Crown Radius (m)]="","",Point[Crown Radius (m)])</f>
        <v/>
      </c>
      <c r="BP550" s="14" t="str">
        <f>IF(Point[Asset Group]="","",VLOOKUP(Point[Rooting Environment],root_enviro,2,FALSE))</f>
        <v/>
      </c>
      <c r="BQ550" s="14" t="str">
        <f>IF(Point[Asset Group]="","",VLOOKUP(Point[Tree Surround],tree_surround,2,FALSE))</f>
        <v/>
      </c>
      <c r="BR550" s="14" t="str">
        <f>IF(Point[Asset Group]="","",VLOOKUP(Point[Tree Grill],yes_no,2,FALSE))</f>
        <v/>
      </c>
      <c r="BS550" s="14" t="str">
        <f>IF(Point[Asset Group]="","",VLOOKUP(Point[Tree Location],tree_location,2,FALSE))</f>
        <v/>
      </c>
    </row>
    <row r="551" spans="1:71" s="3" customFormat="1" x14ac:dyDescent="0.2">
      <c r="A551" s="3" t="str">
        <f>IF(Point[DWG File Name]="","",Point[DWG File Name])</f>
        <v/>
      </c>
      <c r="B551" s="3" t="str">
        <f>IF(Point[DWG Layer Name]="","",Point[DWG Layer Name])</f>
        <v/>
      </c>
      <c r="C551" s="3" t="str">
        <f>IF(Point[DWG Handle]="","",Point[DWG Handle])</f>
        <v/>
      </c>
      <c r="D551" s="58" t="str">
        <f>IF(Point[X]="","",Point[X])</f>
        <v/>
      </c>
      <c r="E551" s="58" t="str">
        <f>IF(Point[Y]="","",Point[Y])</f>
        <v/>
      </c>
      <c r="F551" s="3" t="str">
        <f>IF(Point[Replacement Asset]="","",Point[Replacement Asset])</f>
        <v/>
      </c>
      <c r="G551" s="3" t="str">
        <f>IF(Point[Asset ID]="","",UPPER(Point[Asset ID]))</f>
        <v/>
      </c>
      <c r="H551" s="3" t="str">
        <f>IF(Point[Asset Group]="","",VLOOKUP(Point[Asset Group],asset_grp_pt,4,FALSE))</f>
        <v/>
      </c>
      <c r="I551" s="3" t="str">
        <f>IF(Point[Asset Group]="","",VLOOKUP(Point[Asset Group],asset_grp_pt,2,FALSE))</f>
        <v/>
      </c>
      <c r="J551" s="3" t="str">
        <f>IF(Point[Asset Group]="","",VLOOKUP(Point[Asset Group],asset_grp_pt,3,FALSE))</f>
        <v/>
      </c>
      <c r="K551" s="3" t="str">
        <f>IF(Point[Asset Group]="","",VLOOKUP(Point[Asset Type],type_master_list,2,FALSE))</f>
        <v/>
      </c>
      <c r="L551" s="3" t="str">
        <f>IF(Point[Asset Name]="","",PROPER(Point[Asset Name]))</f>
        <v/>
      </c>
      <c r="M551" s="11" t="str">
        <f>IF(Point[Install Date]="","",Point[Install Date])</f>
        <v/>
      </c>
      <c r="N551" s="11" t="str">
        <f>IF(Point[Note]="","",PROPER(Point[Note]))</f>
        <v/>
      </c>
      <c r="O551" s="11" t="str">
        <f>IF(Point[Resource Consent Number]="","",UPPER(Point[Resource Consent Number]))</f>
        <v/>
      </c>
      <c r="P551" s="53" t="str">
        <f>IF(Point[Asset Unit Cost]="","",Point[Asset Unit Cost])</f>
        <v/>
      </c>
      <c r="Q551" s="11" t="str">
        <f>IF(Point[Added By]="","",UPPER(Point[Added By]))</f>
        <v/>
      </c>
      <c r="R551" s="11" t="str">
        <f>IF(Point[Added Date]="","",Point[Added Date])</f>
        <v/>
      </c>
      <c r="S551" s="14" t="str">
        <f>IF(Point[Z COORD]="","",Point[Z COORD])</f>
        <v/>
      </c>
      <c r="T551" s="14" t="str">
        <f>IF(Point[Asset Description]="","",PROPER(Point[Asset Description]))</f>
        <v/>
      </c>
      <c r="U551" s="14" t="str">
        <f>IF(Point[[Artist ]]="","",PROPER(Point[[Artist ]]))</f>
        <v/>
      </c>
      <c r="V551" s="14" t="str">
        <f>IF(Point[Material Notes]="","",PROPER(Point[Material Notes]))</f>
        <v/>
      </c>
      <c r="W551" s="14" t="str">
        <f>IF(Point[Dimension Notes]="","",Point[Dimension Notes])</f>
        <v/>
      </c>
      <c r="X551" s="14" t="str">
        <f>IF(Point[List]="","",VLOOKUP(Point[Burner Number],number,2,FALSE))</f>
        <v/>
      </c>
      <c r="Y551" s="14" t="str">
        <f>IF(Point[List]="","",VLOOKUP(Point[Fuel],bbq_fuel,2,FALSE))</f>
        <v/>
      </c>
      <c r="Z551" s="14" t="str">
        <f>IF(Point[List]="","",VLOOKUP(Point[Cabinet Material],bbq_material,2,FALSE))</f>
        <v/>
      </c>
      <c r="AA551" s="14" t="str">
        <f>IF(Point[Asset Group]="","",VLOOKUP(Point[Manufacturer],manufacturer,2,FALSE))</f>
        <v/>
      </c>
      <c r="AB551" s="14" t="str">
        <f>IF(Point[Uinsex WC]="","",Point[Uinsex WC])</f>
        <v/>
      </c>
      <c r="AC551" s="14" t="str">
        <f>IF(Point[Female WC]="","",Point[Female WC])</f>
        <v/>
      </c>
      <c r="AD551" s="14" t="str">
        <f>IF(Point[Male WC]="","",Point[Male WC])</f>
        <v/>
      </c>
      <c r="AE551" s="14" t="str">
        <f>IF(Point[Urinal]="","",Point[Urinal])</f>
        <v/>
      </c>
      <c r="AF551" s="14" t="str">
        <f>IF(Point[Disabled Unisex]="","",Point[Disabled Unisex])</f>
        <v/>
      </c>
      <c r="AG551" s="14" t="str">
        <f>IF(Point[Disabled Female]="","",Point[Disabled Female])</f>
        <v/>
      </c>
      <c r="AH551" s="14" t="str">
        <f>IF(Point[Disabled Male]="","",Point[Disabled Male])</f>
        <v/>
      </c>
      <c r="AI551" s="14" t="str">
        <f>IF(Point[Asset Group]="","",VLOOKUP(Point[Handrail],yes_no,2,FALSE))</f>
        <v/>
      </c>
      <c r="AJ551" s="14" t="str">
        <f>IF(Point[Asset Group]="","",VLOOKUP(Point[Baby Changing],yes_no,2,FALSE))</f>
        <v/>
      </c>
      <c r="AK551" s="14" t="str">
        <f>IF(Point[Asset Group]="","",VLOOKUP(Point[Service Room],yes_no,2,FALSE))</f>
        <v/>
      </c>
      <c r="AL551" s="14" t="str">
        <f>IF(Point[Asset Group]="","",VLOOKUP(Point[Service Tap],service_tap,2,FALSE))</f>
        <v/>
      </c>
      <c r="AM551" s="14" t="str">
        <f>IF(Point[Asset Group]="","",VLOOKUP(Point[Heating Type],wc_heating,2,FALSE))</f>
        <v/>
      </c>
      <c r="AN551" s="14" t="str">
        <f>IF(Point[Asset Group]="","",VLOOKUP(Point[Power Supply],power_supply,2,FALSE))</f>
        <v/>
      </c>
      <c r="AO551" s="14" t="str">
        <f>IF(Point[Asset Group]="","",VLOOKUP(Point[Waste Water],waste_water,2,FALSE))</f>
        <v/>
      </c>
      <c r="AP551" s="14" t="str">
        <f>IF(Point[Asset Group]="","",VLOOKUP(Point[Furniture SubType],subdom_master_gdb,2,FALSE))</f>
        <v/>
      </c>
      <c r="AQ551" s="14" t="str">
        <f>IF(Point[Asset Group]="","",VLOOKUP(Point[Concrete Pad],yes_no,2,FALSE))</f>
        <v/>
      </c>
      <c r="AR551" s="14" t="str">
        <f>IF(Point[Asset Group]="","",VLOOKUP(Point[Material],material_master,2,FALSE))</f>
        <v/>
      </c>
      <c r="AS551" s="14" t="str">
        <f>IF(Point[Asset Group]="","",VLOOKUP(Point[Plumbing],irrigation_plumbing,2,FALSE))</f>
        <v/>
      </c>
      <c r="AT551" s="14" t="str">
        <f>IF(Point[Asset Group]="","",VLOOKUP(Point[Sprinklers],irrigation_sprinklers,2,FALSE))</f>
        <v/>
      </c>
      <c r="AU551" s="14" t="str">
        <f>IF(Point[Asset Group]="","",VLOOKUP(Point[System],irrigation_system,2,FALSE))</f>
        <v/>
      </c>
      <c r="AV551" s="14" t="str">
        <f>IF(Point[Asset Group]="","",VLOOKUP(Point[Status],irrigation_status,2,FALSE))</f>
        <v/>
      </c>
      <c r="AW551" s="11" t="str">
        <f>IF(Point[Date of manufacture]="","",Point[Date of manufacture])</f>
        <v/>
      </c>
      <c r="AX551" s="14" t="str">
        <f>IF(Point[Asset Group]="","",VLOOKUP(Point[Sign Purpose],sign_purpose,2,FALSE))</f>
        <v/>
      </c>
      <c r="AY551" s="14" t="str">
        <f>IF(Point[Asset Group]="","",VLOOKUP(Point[Sign Material],material_master,2,FALSE))</f>
        <v/>
      </c>
      <c r="AZ551" s="14" t="str">
        <f>IF(Point[Asset Group]="","",VLOOKUP(Point[Affixed To],sign_affix,2,FALSE))</f>
        <v/>
      </c>
      <c r="BA551" s="14" t="str">
        <f>IF(Point[Size HxB mm]="","",Point[Size HxB mm])</f>
        <v/>
      </c>
      <c r="BB551" s="14" t="str">
        <f>IF(Point[Height m]="","",Point[Height m])</f>
        <v/>
      </c>
      <c r="BC551" s="14" t="str">
        <f>IF(Point[Asset Group]="","",VLOOKUP(Point[Post Material],material_master,2,FALSE))</f>
        <v/>
      </c>
      <c r="BD551" s="14" t="str">
        <f>IF(Point[Asset Group]="","",VLOOKUP(Point[Post Number],number,2,FALSE))</f>
        <v/>
      </c>
      <c r="BE551" s="14" t="str">
        <f>IF(Point[Asset Group]="","",VLOOKUP(Point[Structure SubType],subdom_master_gdb,2,FALSE))</f>
        <v/>
      </c>
      <c r="BF551" s="14" t="str">
        <f>IF(Point[Area m2]="","",Point[Area m2])</f>
        <v/>
      </c>
      <c r="BG551" s="14" t="str">
        <f>IF(Point[Length m]="","",Point[Length m])</f>
        <v/>
      </c>
      <c r="BH551" s="14" t="str">
        <f>IF(Point[Width m]="","",Point[Width m])</f>
        <v/>
      </c>
      <c r="BI551" s="14" t="str">
        <f>IF(Point[Diameter m]="","",Point[Diameter m])</f>
        <v/>
      </c>
      <c r="BJ551" s="14" t="str">
        <f>IF(Point[Asset Group]="","",VLOOKUP(Point[Number of Pipes],number,2,FALSE))</f>
        <v/>
      </c>
      <c r="BK551" s="14" t="str">
        <f>IF(Point[Asset Group]="","",VLOOKUP(Point[Combined Name],2,FALSE))</f>
        <v/>
      </c>
      <c r="BL551" s="14" t="str">
        <f>IF(Point[Asset Group]="","",VLOOKUP(Point[Size Class],size_class,2,FALSE))</f>
        <v/>
      </c>
      <c r="BM551" s="14" t="str">
        <f>IF(Point[Asset Group]="","",VLOOKUP(Point[Age Class],age_class,2,FALSE))</f>
        <v/>
      </c>
      <c r="BN551" s="14" t="str">
        <f>IF(Point[Girth (cm)]="","",Point[Girth (cm)])</f>
        <v/>
      </c>
      <c r="BO551" s="14" t="str">
        <f>IF(Point[Crown Radius (m)]="","",Point[Crown Radius (m)])</f>
        <v/>
      </c>
      <c r="BP551" s="14" t="str">
        <f>IF(Point[Asset Group]="","",VLOOKUP(Point[Rooting Environment],root_enviro,2,FALSE))</f>
        <v/>
      </c>
      <c r="BQ551" s="14" t="str">
        <f>IF(Point[Asset Group]="","",VLOOKUP(Point[Tree Surround],tree_surround,2,FALSE))</f>
        <v/>
      </c>
      <c r="BR551" s="14" t="str">
        <f>IF(Point[Asset Group]="","",VLOOKUP(Point[Tree Grill],yes_no,2,FALSE))</f>
        <v/>
      </c>
      <c r="BS551" s="14" t="str">
        <f>IF(Point[Asset Group]="","",VLOOKUP(Point[Tree Location],tree_location,2,FALSE))</f>
        <v/>
      </c>
    </row>
    <row r="552" spans="1:71" s="3" customFormat="1" x14ac:dyDescent="0.2">
      <c r="A552" s="3" t="str">
        <f>IF(Point[DWG File Name]="","",Point[DWG File Name])</f>
        <v/>
      </c>
      <c r="B552" s="3" t="str">
        <f>IF(Point[DWG Layer Name]="","",Point[DWG Layer Name])</f>
        <v/>
      </c>
      <c r="C552" s="3" t="str">
        <f>IF(Point[DWG Handle]="","",Point[DWG Handle])</f>
        <v/>
      </c>
      <c r="D552" s="58" t="str">
        <f>IF(Point[X]="","",Point[X])</f>
        <v/>
      </c>
      <c r="E552" s="58" t="str">
        <f>IF(Point[Y]="","",Point[Y])</f>
        <v/>
      </c>
      <c r="F552" s="3" t="str">
        <f>IF(Point[Replacement Asset]="","",Point[Replacement Asset])</f>
        <v/>
      </c>
      <c r="G552" s="3" t="str">
        <f>IF(Point[Asset ID]="","",UPPER(Point[Asset ID]))</f>
        <v/>
      </c>
      <c r="H552" s="3" t="str">
        <f>IF(Point[Asset Group]="","",VLOOKUP(Point[Asset Group],asset_grp_pt,4,FALSE))</f>
        <v/>
      </c>
      <c r="I552" s="3" t="str">
        <f>IF(Point[Asset Group]="","",VLOOKUP(Point[Asset Group],asset_grp_pt,2,FALSE))</f>
        <v/>
      </c>
      <c r="J552" s="3" t="str">
        <f>IF(Point[Asset Group]="","",VLOOKUP(Point[Asset Group],asset_grp_pt,3,FALSE))</f>
        <v/>
      </c>
      <c r="K552" s="3" t="str">
        <f>IF(Point[Asset Group]="","",VLOOKUP(Point[Asset Type],type_master_list,2,FALSE))</f>
        <v/>
      </c>
      <c r="L552" s="3" t="str">
        <f>IF(Point[Asset Name]="","",PROPER(Point[Asset Name]))</f>
        <v/>
      </c>
      <c r="M552" s="11" t="str">
        <f>IF(Point[Install Date]="","",Point[Install Date])</f>
        <v/>
      </c>
      <c r="N552" s="11" t="str">
        <f>IF(Point[Note]="","",PROPER(Point[Note]))</f>
        <v/>
      </c>
      <c r="O552" s="11" t="str">
        <f>IF(Point[Resource Consent Number]="","",UPPER(Point[Resource Consent Number]))</f>
        <v/>
      </c>
      <c r="P552" s="53" t="str">
        <f>IF(Point[Asset Unit Cost]="","",Point[Asset Unit Cost])</f>
        <v/>
      </c>
      <c r="Q552" s="11" t="str">
        <f>IF(Point[Added By]="","",UPPER(Point[Added By]))</f>
        <v/>
      </c>
      <c r="R552" s="11" t="str">
        <f>IF(Point[Added Date]="","",Point[Added Date])</f>
        <v/>
      </c>
      <c r="S552" s="14" t="str">
        <f>IF(Point[Z COORD]="","",Point[Z COORD])</f>
        <v/>
      </c>
      <c r="T552" s="14" t="str">
        <f>IF(Point[Asset Description]="","",PROPER(Point[Asset Description]))</f>
        <v/>
      </c>
      <c r="U552" s="14" t="str">
        <f>IF(Point[[Artist ]]="","",PROPER(Point[[Artist ]]))</f>
        <v/>
      </c>
      <c r="V552" s="14" t="str">
        <f>IF(Point[Material Notes]="","",PROPER(Point[Material Notes]))</f>
        <v/>
      </c>
      <c r="W552" s="14" t="str">
        <f>IF(Point[Dimension Notes]="","",Point[Dimension Notes])</f>
        <v/>
      </c>
      <c r="X552" s="14" t="str">
        <f>IF(Point[List]="","",VLOOKUP(Point[Burner Number],number,2,FALSE))</f>
        <v/>
      </c>
      <c r="Y552" s="14" t="str">
        <f>IF(Point[List]="","",VLOOKUP(Point[Fuel],bbq_fuel,2,FALSE))</f>
        <v/>
      </c>
      <c r="Z552" s="14" t="str">
        <f>IF(Point[List]="","",VLOOKUP(Point[Cabinet Material],bbq_material,2,FALSE))</f>
        <v/>
      </c>
      <c r="AA552" s="14" t="str">
        <f>IF(Point[Asset Group]="","",VLOOKUP(Point[Manufacturer],manufacturer,2,FALSE))</f>
        <v/>
      </c>
      <c r="AB552" s="14" t="str">
        <f>IF(Point[Uinsex WC]="","",Point[Uinsex WC])</f>
        <v/>
      </c>
      <c r="AC552" s="14" t="str">
        <f>IF(Point[Female WC]="","",Point[Female WC])</f>
        <v/>
      </c>
      <c r="AD552" s="14" t="str">
        <f>IF(Point[Male WC]="","",Point[Male WC])</f>
        <v/>
      </c>
      <c r="AE552" s="14" t="str">
        <f>IF(Point[Urinal]="","",Point[Urinal])</f>
        <v/>
      </c>
      <c r="AF552" s="14" t="str">
        <f>IF(Point[Disabled Unisex]="","",Point[Disabled Unisex])</f>
        <v/>
      </c>
      <c r="AG552" s="14" t="str">
        <f>IF(Point[Disabled Female]="","",Point[Disabled Female])</f>
        <v/>
      </c>
      <c r="AH552" s="14" t="str">
        <f>IF(Point[Disabled Male]="","",Point[Disabled Male])</f>
        <v/>
      </c>
      <c r="AI552" s="14" t="str">
        <f>IF(Point[Asset Group]="","",VLOOKUP(Point[Handrail],yes_no,2,FALSE))</f>
        <v/>
      </c>
      <c r="AJ552" s="14" t="str">
        <f>IF(Point[Asset Group]="","",VLOOKUP(Point[Baby Changing],yes_no,2,FALSE))</f>
        <v/>
      </c>
      <c r="AK552" s="14" t="str">
        <f>IF(Point[Asset Group]="","",VLOOKUP(Point[Service Room],yes_no,2,FALSE))</f>
        <v/>
      </c>
      <c r="AL552" s="14" t="str">
        <f>IF(Point[Asset Group]="","",VLOOKUP(Point[Service Tap],service_tap,2,FALSE))</f>
        <v/>
      </c>
      <c r="AM552" s="14" t="str">
        <f>IF(Point[Asset Group]="","",VLOOKUP(Point[Heating Type],wc_heating,2,FALSE))</f>
        <v/>
      </c>
      <c r="AN552" s="14" t="str">
        <f>IF(Point[Asset Group]="","",VLOOKUP(Point[Power Supply],power_supply,2,FALSE))</f>
        <v/>
      </c>
      <c r="AO552" s="14" t="str">
        <f>IF(Point[Asset Group]="","",VLOOKUP(Point[Waste Water],waste_water,2,FALSE))</f>
        <v/>
      </c>
      <c r="AP552" s="14" t="str">
        <f>IF(Point[Asset Group]="","",VLOOKUP(Point[Furniture SubType],subdom_master_gdb,2,FALSE))</f>
        <v/>
      </c>
      <c r="AQ552" s="14" t="str">
        <f>IF(Point[Asset Group]="","",VLOOKUP(Point[Concrete Pad],yes_no,2,FALSE))</f>
        <v/>
      </c>
      <c r="AR552" s="14" t="str">
        <f>IF(Point[Asset Group]="","",VLOOKUP(Point[Material],material_master,2,FALSE))</f>
        <v/>
      </c>
      <c r="AS552" s="14" t="str">
        <f>IF(Point[Asset Group]="","",VLOOKUP(Point[Plumbing],irrigation_plumbing,2,FALSE))</f>
        <v/>
      </c>
      <c r="AT552" s="14" t="str">
        <f>IF(Point[Asset Group]="","",VLOOKUP(Point[Sprinklers],irrigation_sprinklers,2,FALSE))</f>
        <v/>
      </c>
      <c r="AU552" s="14" t="str">
        <f>IF(Point[Asset Group]="","",VLOOKUP(Point[System],irrigation_system,2,FALSE))</f>
        <v/>
      </c>
      <c r="AV552" s="14" t="str">
        <f>IF(Point[Asset Group]="","",VLOOKUP(Point[Status],irrigation_status,2,FALSE))</f>
        <v/>
      </c>
      <c r="AW552" s="11" t="str">
        <f>IF(Point[Date of manufacture]="","",Point[Date of manufacture])</f>
        <v/>
      </c>
      <c r="AX552" s="14" t="str">
        <f>IF(Point[Asset Group]="","",VLOOKUP(Point[Sign Purpose],sign_purpose,2,FALSE))</f>
        <v/>
      </c>
      <c r="AY552" s="14" t="str">
        <f>IF(Point[Asset Group]="","",VLOOKUP(Point[Sign Material],material_master,2,FALSE))</f>
        <v/>
      </c>
      <c r="AZ552" s="14" t="str">
        <f>IF(Point[Asset Group]="","",VLOOKUP(Point[Affixed To],sign_affix,2,FALSE))</f>
        <v/>
      </c>
      <c r="BA552" s="14" t="str">
        <f>IF(Point[Size HxB mm]="","",Point[Size HxB mm])</f>
        <v/>
      </c>
      <c r="BB552" s="14" t="str">
        <f>IF(Point[Height m]="","",Point[Height m])</f>
        <v/>
      </c>
      <c r="BC552" s="14" t="str">
        <f>IF(Point[Asset Group]="","",VLOOKUP(Point[Post Material],material_master,2,FALSE))</f>
        <v/>
      </c>
      <c r="BD552" s="14" t="str">
        <f>IF(Point[Asset Group]="","",VLOOKUP(Point[Post Number],number,2,FALSE))</f>
        <v/>
      </c>
      <c r="BE552" s="14" t="str">
        <f>IF(Point[Asset Group]="","",VLOOKUP(Point[Structure SubType],subdom_master_gdb,2,FALSE))</f>
        <v/>
      </c>
      <c r="BF552" s="14" t="str">
        <f>IF(Point[Area m2]="","",Point[Area m2])</f>
        <v/>
      </c>
      <c r="BG552" s="14" t="str">
        <f>IF(Point[Length m]="","",Point[Length m])</f>
        <v/>
      </c>
      <c r="BH552" s="14" t="str">
        <f>IF(Point[Width m]="","",Point[Width m])</f>
        <v/>
      </c>
      <c r="BI552" s="14" t="str">
        <f>IF(Point[Diameter m]="","",Point[Diameter m])</f>
        <v/>
      </c>
      <c r="BJ552" s="14" t="str">
        <f>IF(Point[Asset Group]="","",VLOOKUP(Point[Number of Pipes],number,2,FALSE))</f>
        <v/>
      </c>
      <c r="BK552" s="14" t="str">
        <f>IF(Point[Asset Group]="","",VLOOKUP(Point[Combined Name],2,FALSE))</f>
        <v/>
      </c>
      <c r="BL552" s="14" t="str">
        <f>IF(Point[Asset Group]="","",VLOOKUP(Point[Size Class],size_class,2,FALSE))</f>
        <v/>
      </c>
      <c r="BM552" s="14" t="str">
        <f>IF(Point[Asset Group]="","",VLOOKUP(Point[Age Class],age_class,2,FALSE))</f>
        <v/>
      </c>
      <c r="BN552" s="14" t="str">
        <f>IF(Point[Girth (cm)]="","",Point[Girth (cm)])</f>
        <v/>
      </c>
      <c r="BO552" s="14" t="str">
        <f>IF(Point[Crown Radius (m)]="","",Point[Crown Radius (m)])</f>
        <v/>
      </c>
      <c r="BP552" s="14" t="str">
        <f>IF(Point[Asset Group]="","",VLOOKUP(Point[Rooting Environment],root_enviro,2,FALSE))</f>
        <v/>
      </c>
      <c r="BQ552" s="14" t="str">
        <f>IF(Point[Asset Group]="","",VLOOKUP(Point[Tree Surround],tree_surround,2,FALSE))</f>
        <v/>
      </c>
      <c r="BR552" s="14" t="str">
        <f>IF(Point[Asset Group]="","",VLOOKUP(Point[Tree Grill],yes_no,2,FALSE))</f>
        <v/>
      </c>
      <c r="BS552" s="14" t="str">
        <f>IF(Point[Asset Group]="","",VLOOKUP(Point[Tree Location],tree_location,2,FALSE))</f>
        <v/>
      </c>
    </row>
    <row r="553" spans="1:71" s="3" customFormat="1" x14ac:dyDescent="0.2">
      <c r="A553" s="3" t="str">
        <f>IF(Point[DWG File Name]="","",Point[DWG File Name])</f>
        <v/>
      </c>
      <c r="B553" s="3" t="str">
        <f>IF(Point[DWG Layer Name]="","",Point[DWG Layer Name])</f>
        <v/>
      </c>
      <c r="C553" s="3" t="str">
        <f>IF(Point[DWG Handle]="","",Point[DWG Handle])</f>
        <v/>
      </c>
      <c r="D553" s="58" t="str">
        <f>IF(Point[X]="","",Point[X])</f>
        <v/>
      </c>
      <c r="E553" s="58" t="str">
        <f>IF(Point[Y]="","",Point[Y])</f>
        <v/>
      </c>
      <c r="F553" s="3" t="str">
        <f>IF(Point[Replacement Asset]="","",Point[Replacement Asset])</f>
        <v/>
      </c>
      <c r="G553" s="3" t="str">
        <f>IF(Point[Asset ID]="","",UPPER(Point[Asset ID]))</f>
        <v/>
      </c>
      <c r="H553" s="3" t="str">
        <f>IF(Point[Asset Group]="","",VLOOKUP(Point[Asset Group],asset_grp_pt,4,FALSE))</f>
        <v/>
      </c>
      <c r="I553" s="3" t="str">
        <f>IF(Point[Asset Group]="","",VLOOKUP(Point[Asset Group],asset_grp_pt,2,FALSE))</f>
        <v/>
      </c>
      <c r="J553" s="3" t="str">
        <f>IF(Point[Asset Group]="","",VLOOKUP(Point[Asset Group],asset_grp_pt,3,FALSE))</f>
        <v/>
      </c>
      <c r="K553" s="3" t="str">
        <f>IF(Point[Asset Group]="","",VLOOKUP(Point[Asset Type],type_master_list,2,FALSE))</f>
        <v/>
      </c>
      <c r="L553" s="3" t="str">
        <f>IF(Point[Asset Name]="","",PROPER(Point[Asset Name]))</f>
        <v/>
      </c>
      <c r="M553" s="11" t="str">
        <f>IF(Point[Install Date]="","",Point[Install Date])</f>
        <v/>
      </c>
      <c r="N553" s="11" t="str">
        <f>IF(Point[Note]="","",PROPER(Point[Note]))</f>
        <v/>
      </c>
      <c r="O553" s="11" t="str">
        <f>IF(Point[Resource Consent Number]="","",UPPER(Point[Resource Consent Number]))</f>
        <v/>
      </c>
      <c r="P553" s="53" t="str">
        <f>IF(Point[Asset Unit Cost]="","",Point[Asset Unit Cost])</f>
        <v/>
      </c>
      <c r="Q553" s="11" t="str">
        <f>IF(Point[Added By]="","",UPPER(Point[Added By]))</f>
        <v/>
      </c>
      <c r="R553" s="11" t="str">
        <f>IF(Point[Added Date]="","",Point[Added Date])</f>
        <v/>
      </c>
      <c r="S553" s="14" t="str">
        <f>IF(Point[Z COORD]="","",Point[Z COORD])</f>
        <v/>
      </c>
      <c r="T553" s="14" t="str">
        <f>IF(Point[Asset Description]="","",PROPER(Point[Asset Description]))</f>
        <v/>
      </c>
      <c r="U553" s="14" t="str">
        <f>IF(Point[[Artist ]]="","",PROPER(Point[[Artist ]]))</f>
        <v/>
      </c>
      <c r="V553" s="14" t="str">
        <f>IF(Point[Material Notes]="","",PROPER(Point[Material Notes]))</f>
        <v/>
      </c>
      <c r="W553" s="14" t="str">
        <f>IF(Point[Dimension Notes]="","",Point[Dimension Notes])</f>
        <v/>
      </c>
      <c r="X553" s="14" t="str">
        <f>IF(Point[List]="","",VLOOKUP(Point[Burner Number],number,2,FALSE))</f>
        <v/>
      </c>
      <c r="Y553" s="14" t="str">
        <f>IF(Point[List]="","",VLOOKUP(Point[Fuel],bbq_fuel,2,FALSE))</f>
        <v/>
      </c>
      <c r="Z553" s="14" t="str">
        <f>IF(Point[List]="","",VLOOKUP(Point[Cabinet Material],bbq_material,2,FALSE))</f>
        <v/>
      </c>
      <c r="AA553" s="14" t="str">
        <f>IF(Point[Asset Group]="","",VLOOKUP(Point[Manufacturer],manufacturer,2,FALSE))</f>
        <v/>
      </c>
      <c r="AB553" s="14" t="str">
        <f>IF(Point[Uinsex WC]="","",Point[Uinsex WC])</f>
        <v/>
      </c>
      <c r="AC553" s="14" t="str">
        <f>IF(Point[Female WC]="","",Point[Female WC])</f>
        <v/>
      </c>
      <c r="AD553" s="14" t="str">
        <f>IF(Point[Male WC]="","",Point[Male WC])</f>
        <v/>
      </c>
      <c r="AE553" s="14" t="str">
        <f>IF(Point[Urinal]="","",Point[Urinal])</f>
        <v/>
      </c>
      <c r="AF553" s="14" t="str">
        <f>IF(Point[Disabled Unisex]="","",Point[Disabled Unisex])</f>
        <v/>
      </c>
      <c r="AG553" s="14" t="str">
        <f>IF(Point[Disabled Female]="","",Point[Disabled Female])</f>
        <v/>
      </c>
      <c r="AH553" s="14" t="str">
        <f>IF(Point[Disabled Male]="","",Point[Disabled Male])</f>
        <v/>
      </c>
      <c r="AI553" s="14" t="str">
        <f>IF(Point[Asset Group]="","",VLOOKUP(Point[Handrail],yes_no,2,FALSE))</f>
        <v/>
      </c>
      <c r="AJ553" s="14" t="str">
        <f>IF(Point[Asset Group]="","",VLOOKUP(Point[Baby Changing],yes_no,2,FALSE))</f>
        <v/>
      </c>
      <c r="AK553" s="14" t="str">
        <f>IF(Point[Asset Group]="","",VLOOKUP(Point[Service Room],yes_no,2,FALSE))</f>
        <v/>
      </c>
      <c r="AL553" s="14" t="str">
        <f>IF(Point[Asset Group]="","",VLOOKUP(Point[Service Tap],service_tap,2,FALSE))</f>
        <v/>
      </c>
      <c r="AM553" s="14" t="str">
        <f>IF(Point[Asset Group]="","",VLOOKUP(Point[Heating Type],wc_heating,2,FALSE))</f>
        <v/>
      </c>
      <c r="AN553" s="14" t="str">
        <f>IF(Point[Asset Group]="","",VLOOKUP(Point[Power Supply],power_supply,2,FALSE))</f>
        <v/>
      </c>
      <c r="AO553" s="14" t="str">
        <f>IF(Point[Asset Group]="","",VLOOKUP(Point[Waste Water],waste_water,2,FALSE))</f>
        <v/>
      </c>
      <c r="AP553" s="14" t="str">
        <f>IF(Point[Asset Group]="","",VLOOKUP(Point[Furniture SubType],subdom_master_gdb,2,FALSE))</f>
        <v/>
      </c>
      <c r="AQ553" s="14" t="str">
        <f>IF(Point[Asset Group]="","",VLOOKUP(Point[Concrete Pad],yes_no,2,FALSE))</f>
        <v/>
      </c>
      <c r="AR553" s="14" t="str">
        <f>IF(Point[Asset Group]="","",VLOOKUP(Point[Material],material_master,2,FALSE))</f>
        <v/>
      </c>
      <c r="AS553" s="14" t="str">
        <f>IF(Point[Asset Group]="","",VLOOKUP(Point[Plumbing],irrigation_plumbing,2,FALSE))</f>
        <v/>
      </c>
      <c r="AT553" s="14" t="str">
        <f>IF(Point[Asset Group]="","",VLOOKUP(Point[Sprinklers],irrigation_sprinklers,2,FALSE))</f>
        <v/>
      </c>
      <c r="AU553" s="14" t="str">
        <f>IF(Point[Asset Group]="","",VLOOKUP(Point[System],irrigation_system,2,FALSE))</f>
        <v/>
      </c>
      <c r="AV553" s="14" t="str">
        <f>IF(Point[Asset Group]="","",VLOOKUP(Point[Status],irrigation_status,2,FALSE))</f>
        <v/>
      </c>
      <c r="AW553" s="11" t="str">
        <f>IF(Point[Date of manufacture]="","",Point[Date of manufacture])</f>
        <v/>
      </c>
      <c r="AX553" s="14" t="str">
        <f>IF(Point[Asset Group]="","",VLOOKUP(Point[Sign Purpose],sign_purpose,2,FALSE))</f>
        <v/>
      </c>
      <c r="AY553" s="14" t="str">
        <f>IF(Point[Asset Group]="","",VLOOKUP(Point[Sign Material],material_master,2,FALSE))</f>
        <v/>
      </c>
      <c r="AZ553" s="14" t="str">
        <f>IF(Point[Asset Group]="","",VLOOKUP(Point[Affixed To],sign_affix,2,FALSE))</f>
        <v/>
      </c>
      <c r="BA553" s="14" t="str">
        <f>IF(Point[Size HxB mm]="","",Point[Size HxB mm])</f>
        <v/>
      </c>
      <c r="BB553" s="14" t="str">
        <f>IF(Point[Height m]="","",Point[Height m])</f>
        <v/>
      </c>
      <c r="BC553" s="14" t="str">
        <f>IF(Point[Asset Group]="","",VLOOKUP(Point[Post Material],material_master,2,FALSE))</f>
        <v/>
      </c>
      <c r="BD553" s="14" t="str">
        <f>IF(Point[Asset Group]="","",VLOOKUP(Point[Post Number],number,2,FALSE))</f>
        <v/>
      </c>
      <c r="BE553" s="14" t="str">
        <f>IF(Point[Asset Group]="","",VLOOKUP(Point[Structure SubType],subdom_master_gdb,2,FALSE))</f>
        <v/>
      </c>
      <c r="BF553" s="14" t="str">
        <f>IF(Point[Area m2]="","",Point[Area m2])</f>
        <v/>
      </c>
      <c r="BG553" s="14" t="str">
        <f>IF(Point[Length m]="","",Point[Length m])</f>
        <v/>
      </c>
      <c r="BH553" s="14" t="str">
        <f>IF(Point[Width m]="","",Point[Width m])</f>
        <v/>
      </c>
      <c r="BI553" s="14" t="str">
        <f>IF(Point[Diameter m]="","",Point[Diameter m])</f>
        <v/>
      </c>
      <c r="BJ553" s="14" t="str">
        <f>IF(Point[Asset Group]="","",VLOOKUP(Point[Number of Pipes],number,2,FALSE))</f>
        <v/>
      </c>
      <c r="BK553" s="14" t="str">
        <f>IF(Point[Asset Group]="","",VLOOKUP(Point[Combined Name],2,FALSE))</f>
        <v/>
      </c>
      <c r="BL553" s="14" t="str">
        <f>IF(Point[Asset Group]="","",VLOOKUP(Point[Size Class],size_class,2,FALSE))</f>
        <v/>
      </c>
      <c r="BM553" s="14" t="str">
        <f>IF(Point[Asset Group]="","",VLOOKUP(Point[Age Class],age_class,2,FALSE))</f>
        <v/>
      </c>
      <c r="BN553" s="14" t="str">
        <f>IF(Point[Girth (cm)]="","",Point[Girth (cm)])</f>
        <v/>
      </c>
      <c r="BO553" s="14" t="str">
        <f>IF(Point[Crown Radius (m)]="","",Point[Crown Radius (m)])</f>
        <v/>
      </c>
      <c r="BP553" s="14" t="str">
        <f>IF(Point[Asset Group]="","",VLOOKUP(Point[Rooting Environment],root_enviro,2,FALSE))</f>
        <v/>
      </c>
      <c r="BQ553" s="14" t="str">
        <f>IF(Point[Asset Group]="","",VLOOKUP(Point[Tree Surround],tree_surround,2,FALSE))</f>
        <v/>
      </c>
      <c r="BR553" s="14" t="str">
        <f>IF(Point[Asset Group]="","",VLOOKUP(Point[Tree Grill],yes_no,2,FALSE))</f>
        <v/>
      </c>
      <c r="BS553" s="14" t="str">
        <f>IF(Point[Asset Group]="","",VLOOKUP(Point[Tree Location],tree_location,2,FALSE))</f>
        <v/>
      </c>
    </row>
    <row r="554" spans="1:71" s="3" customFormat="1" x14ac:dyDescent="0.2">
      <c r="A554" s="3" t="str">
        <f>IF(Point[DWG File Name]="","",Point[DWG File Name])</f>
        <v/>
      </c>
      <c r="B554" s="3" t="str">
        <f>IF(Point[DWG Layer Name]="","",Point[DWG Layer Name])</f>
        <v/>
      </c>
      <c r="C554" s="3" t="str">
        <f>IF(Point[DWG Handle]="","",Point[DWG Handle])</f>
        <v/>
      </c>
      <c r="D554" s="58" t="str">
        <f>IF(Point[X]="","",Point[X])</f>
        <v/>
      </c>
      <c r="E554" s="58" t="str">
        <f>IF(Point[Y]="","",Point[Y])</f>
        <v/>
      </c>
      <c r="F554" s="3" t="str">
        <f>IF(Point[Replacement Asset]="","",Point[Replacement Asset])</f>
        <v/>
      </c>
      <c r="G554" s="3" t="str">
        <f>IF(Point[Asset ID]="","",UPPER(Point[Asset ID]))</f>
        <v/>
      </c>
      <c r="H554" s="3" t="str">
        <f>IF(Point[Asset Group]="","",VLOOKUP(Point[Asset Group],asset_grp_pt,4,FALSE))</f>
        <v/>
      </c>
      <c r="I554" s="3" t="str">
        <f>IF(Point[Asset Group]="","",VLOOKUP(Point[Asset Group],asset_grp_pt,2,FALSE))</f>
        <v/>
      </c>
      <c r="J554" s="3" t="str">
        <f>IF(Point[Asset Group]="","",VLOOKUP(Point[Asset Group],asset_grp_pt,3,FALSE))</f>
        <v/>
      </c>
      <c r="K554" s="3" t="str">
        <f>IF(Point[Asset Group]="","",VLOOKUP(Point[Asset Type],type_master_list,2,FALSE))</f>
        <v/>
      </c>
      <c r="L554" s="3" t="str">
        <f>IF(Point[Asset Name]="","",PROPER(Point[Asset Name]))</f>
        <v/>
      </c>
      <c r="M554" s="11" t="str">
        <f>IF(Point[Install Date]="","",Point[Install Date])</f>
        <v/>
      </c>
      <c r="N554" s="11" t="str">
        <f>IF(Point[Note]="","",PROPER(Point[Note]))</f>
        <v/>
      </c>
      <c r="O554" s="11" t="str">
        <f>IF(Point[Resource Consent Number]="","",UPPER(Point[Resource Consent Number]))</f>
        <v/>
      </c>
      <c r="P554" s="53" t="str">
        <f>IF(Point[Asset Unit Cost]="","",Point[Asset Unit Cost])</f>
        <v/>
      </c>
      <c r="Q554" s="11" t="str">
        <f>IF(Point[Added By]="","",UPPER(Point[Added By]))</f>
        <v/>
      </c>
      <c r="R554" s="11" t="str">
        <f>IF(Point[Added Date]="","",Point[Added Date])</f>
        <v/>
      </c>
      <c r="S554" s="14" t="str">
        <f>IF(Point[Z COORD]="","",Point[Z COORD])</f>
        <v/>
      </c>
      <c r="T554" s="14" t="str">
        <f>IF(Point[Asset Description]="","",PROPER(Point[Asset Description]))</f>
        <v/>
      </c>
      <c r="U554" s="14" t="str">
        <f>IF(Point[[Artist ]]="","",PROPER(Point[[Artist ]]))</f>
        <v/>
      </c>
      <c r="V554" s="14" t="str">
        <f>IF(Point[Material Notes]="","",PROPER(Point[Material Notes]))</f>
        <v/>
      </c>
      <c r="W554" s="14" t="str">
        <f>IF(Point[Dimension Notes]="","",Point[Dimension Notes])</f>
        <v/>
      </c>
      <c r="X554" s="14" t="str">
        <f>IF(Point[List]="","",VLOOKUP(Point[Burner Number],number,2,FALSE))</f>
        <v/>
      </c>
      <c r="Y554" s="14" t="str">
        <f>IF(Point[List]="","",VLOOKUP(Point[Fuel],bbq_fuel,2,FALSE))</f>
        <v/>
      </c>
      <c r="Z554" s="14" t="str">
        <f>IF(Point[List]="","",VLOOKUP(Point[Cabinet Material],bbq_material,2,FALSE))</f>
        <v/>
      </c>
      <c r="AA554" s="14" t="str">
        <f>IF(Point[Asset Group]="","",VLOOKUP(Point[Manufacturer],manufacturer,2,FALSE))</f>
        <v/>
      </c>
      <c r="AB554" s="14" t="str">
        <f>IF(Point[Uinsex WC]="","",Point[Uinsex WC])</f>
        <v/>
      </c>
      <c r="AC554" s="14" t="str">
        <f>IF(Point[Female WC]="","",Point[Female WC])</f>
        <v/>
      </c>
      <c r="AD554" s="14" t="str">
        <f>IF(Point[Male WC]="","",Point[Male WC])</f>
        <v/>
      </c>
      <c r="AE554" s="14" t="str">
        <f>IF(Point[Urinal]="","",Point[Urinal])</f>
        <v/>
      </c>
      <c r="AF554" s="14" t="str">
        <f>IF(Point[Disabled Unisex]="","",Point[Disabled Unisex])</f>
        <v/>
      </c>
      <c r="AG554" s="14" t="str">
        <f>IF(Point[Disabled Female]="","",Point[Disabled Female])</f>
        <v/>
      </c>
      <c r="AH554" s="14" t="str">
        <f>IF(Point[Disabled Male]="","",Point[Disabled Male])</f>
        <v/>
      </c>
      <c r="AI554" s="14" t="str">
        <f>IF(Point[Asset Group]="","",VLOOKUP(Point[Handrail],yes_no,2,FALSE))</f>
        <v/>
      </c>
      <c r="AJ554" s="14" t="str">
        <f>IF(Point[Asset Group]="","",VLOOKUP(Point[Baby Changing],yes_no,2,FALSE))</f>
        <v/>
      </c>
      <c r="AK554" s="14" t="str">
        <f>IF(Point[Asset Group]="","",VLOOKUP(Point[Service Room],yes_no,2,FALSE))</f>
        <v/>
      </c>
      <c r="AL554" s="14" t="str">
        <f>IF(Point[Asset Group]="","",VLOOKUP(Point[Service Tap],service_tap,2,FALSE))</f>
        <v/>
      </c>
      <c r="AM554" s="14" t="str">
        <f>IF(Point[Asset Group]="","",VLOOKUP(Point[Heating Type],wc_heating,2,FALSE))</f>
        <v/>
      </c>
      <c r="AN554" s="14" t="str">
        <f>IF(Point[Asset Group]="","",VLOOKUP(Point[Power Supply],power_supply,2,FALSE))</f>
        <v/>
      </c>
      <c r="AO554" s="14" t="str">
        <f>IF(Point[Asset Group]="","",VLOOKUP(Point[Waste Water],waste_water,2,FALSE))</f>
        <v/>
      </c>
      <c r="AP554" s="14" t="str">
        <f>IF(Point[Asset Group]="","",VLOOKUP(Point[Furniture SubType],subdom_master_gdb,2,FALSE))</f>
        <v/>
      </c>
      <c r="AQ554" s="14" t="str">
        <f>IF(Point[Asset Group]="","",VLOOKUP(Point[Concrete Pad],yes_no,2,FALSE))</f>
        <v/>
      </c>
      <c r="AR554" s="14" t="str">
        <f>IF(Point[Asset Group]="","",VLOOKUP(Point[Material],material_master,2,FALSE))</f>
        <v/>
      </c>
      <c r="AS554" s="14" t="str">
        <f>IF(Point[Asset Group]="","",VLOOKUP(Point[Plumbing],irrigation_plumbing,2,FALSE))</f>
        <v/>
      </c>
      <c r="AT554" s="14" t="str">
        <f>IF(Point[Asset Group]="","",VLOOKUP(Point[Sprinklers],irrigation_sprinklers,2,FALSE))</f>
        <v/>
      </c>
      <c r="AU554" s="14" t="str">
        <f>IF(Point[Asset Group]="","",VLOOKUP(Point[System],irrigation_system,2,FALSE))</f>
        <v/>
      </c>
      <c r="AV554" s="14" t="str">
        <f>IF(Point[Asset Group]="","",VLOOKUP(Point[Status],irrigation_status,2,FALSE))</f>
        <v/>
      </c>
      <c r="AW554" s="11" t="str">
        <f>IF(Point[Date of manufacture]="","",Point[Date of manufacture])</f>
        <v/>
      </c>
      <c r="AX554" s="14" t="str">
        <f>IF(Point[Asset Group]="","",VLOOKUP(Point[Sign Purpose],sign_purpose,2,FALSE))</f>
        <v/>
      </c>
      <c r="AY554" s="14" t="str">
        <f>IF(Point[Asset Group]="","",VLOOKUP(Point[Sign Material],material_master,2,FALSE))</f>
        <v/>
      </c>
      <c r="AZ554" s="14" t="str">
        <f>IF(Point[Asset Group]="","",VLOOKUP(Point[Affixed To],sign_affix,2,FALSE))</f>
        <v/>
      </c>
      <c r="BA554" s="14" t="str">
        <f>IF(Point[Size HxB mm]="","",Point[Size HxB mm])</f>
        <v/>
      </c>
      <c r="BB554" s="14" t="str">
        <f>IF(Point[Height m]="","",Point[Height m])</f>
        <v/>
      </c>
      <c r="BC554" s="14" t="str">
        <f>IF(Point[Asset Group]="","",VLOOKUP(Point[Post Material],material_master,2,FALSE))</f>
        <v/>
      </c>
      <c r="BD554" s="14" t="str">
        <f>IF(Point[Asset Group]="","",VLOOKUP(Point[Post Number],number,2,FALSE))</f>
        <v/>
      </c>
      <c r="BE554" s="14" t="str">
        <f>IF(Point[Asset Group]="","",VLOOKUP(Point[Structure SubType],subdom_master_gdb,2,FALSE))</f>
        <v/>
      </c>
      <c r="BF554" s="14" t="str">
        <f>IF(Point[Area m2]="","",Point[Area m2])</f>
        <v/>
      </c>
      <c r="BG554" s="14" t="str">
        <f>IF(Point[Length m]="","",Point[Length m])</f>
        <v/>
      </c>
      <c r="BH554" s="14" t="str">
        <f>IF(Point[Width m]="","",Point[Width m])</f>
        <v/>
      </c>
      <c r="BI554" s="14" t="str">
        <f>IF(Point[Diameter m]="","",Point[Diameter m])</f>
        <v/>
      </c>
      <c r="BJ554" s="14" t="str">
        <f>IF(Point[Asset Group]="","",VLOOKUP(Point[Number of Pipes],number,2,FALSE))</f>
        <v/>
      </c>
      <c r="BK554" s="14" t="str">
        <f>IF(Point[Asset Group]="","",VLOOKUP(Point[Combined Name],2,FALSE))</f>
        <v/>
      </c>
      <c r="BL554" s="14" t="str">
        <f>IF(Point[Asset Group]="","",VLOOKUP(Point[Size Class],size_class,2,FALSE))</f>
        <v/>
      </c>
      <c r="BM554" s="14" t="str">
        <f>IF(Point[Asset Group]="","",VLOOKUP(Point[Age Class],age_class,2,FALSE))</f>
        <v/>
      </c>
      <c r="BN554" s="14" t="str">
        <f>IF(Point[Girth (cm)]="","",Point[Girth (cm)])</f>
        <v/>
      </c>
      <c r="BO554" s="14" t="str">
        <f>IF(Point[Crown Radius (m)]="","",Point[Crown Radius (m)])</f>
        <v/>
      </c>
      <c r="BP554" s="14" t="str">
        <f>IF(Point[Asset Group]="","",VLOOKUP(Point[Rooting Environment],root_enviro,2,FALSE))</f>
        <v/>
      </c>
      <c r="BQ554" s="14" t="str">
        <f>IF(Point[Asset Group]="","",VLOOKUP(Point[Tree Surround],tree_surround,2,FALSE))</f>
        <v/>
      </c>
      <c r="BR554" s="14" t="str">
        <f>IF(Point[Asset Group]="","",VLOOKUP(Point[Tree Grill],yes_no,2,FALSE))</f>
        <v/>
      </c>
      <c r="BS554" s="14" t="str">
        <f>IF(Point[Asset Group]="","",VLOOKUP(Point[Tree Location],tree_location,2,FALSE))</f>
        <v/>
      </c>
    </row>
    <row r="555" spans="1:71" s="3" customFormat="1" x14ac:dyDescent="0.2">
      <c r="A555" s="3" t="str">
        <f>IF(Point[DWG File Name]="","",Point[DWG File Name])</f>
        <v/>
      </c>
      <c r="B555" s="3" t="str">
        <f>IF(Point[DWG Layer Name]="","",Point[DWG Layer Name])</f>
        <v/>
      </c>
      <c r="C555" s="3" t="str">
        <f>IF(Point[DWG Handle]="","",Point[DWG Handle])</f>
        <v/>
      </c>
      <c r="D555" s="58" t="str">
        <f>IF(Point[X]="","",Point[X])</f>
        <v/>
      </c>
      <c r="E555" s="58" t="str">
        <f>IF(Point[Y]="","",Point[Y])</f>
        <v/>
      </c>
      <c r="F555" s="3" t="str">
        <f>IF(Point[Replacement Asset]="","",Point[Replacement Asset])</f>
        <v/>
      </c>
      <c r="G555" s="3" t="str">
        <f>IF(Point[Asset ID]="","",UPPER(Point[Asset ID]))</f>
        <v/>
      </c>
      <c r="H555" s="3" t="str">
        <f>IF(Point[Asset Group]="","",VLOOKUP(Point[Asset Group],asset_grp_pt,4,FALSE))</f>
        <v/>
      </c>
      <c r="I555" s="3" t="str">
        <f>IF(Point[Asset Group]="","",VLOOKUP(Point[Asset Group],asset_grp_pt,2,FALSE))</f>
        <v/>
      </c>
      <c r="J555" s="3" t="str">
        <f>IF(Point[Asset Group]="","",VLOOKUP(Point[Asset Group],asset_grp_pt,3,FALSE))</f>
        <v/>
      </c>
      <c r="K555" s="3" t="str">
        <f>IF(Point[Asset Group]="","",VLOOKUP(Point[Asset Type],type_master_list,2,FALSE))</f>
        <v/>
      </c>
      <c r="L555" s="3" t="str">
        <f>IF(Point[Asset Name]="","",PROPER(Point[Asset Name]))</f>
        <v/>
      </c>
      <c r="M555" s="11" t="str">
        <f>IF(Point[Install Date]="","",Point[Install Date])</f>
        <v/>
      </c>
      <c r="N555" s="11" t="str">
        <f>IF(Point[Note]="","",PROPER(Point[Note]))</f>
        <v/>
      </c>
      <c r="O555" s="11" t="str">
        <f>IF(Point[Resource Consent Number]="","",UPPER(Point[Resource Consent Number]))</f>
        <v/>
      </c>
      <c r="P555" s="53" t="str">
        <f>IF(Point[Asset Unit Cost]="","",Point[Asset Unit Cost])</f>
        <v/>
      </c>
      <c r="Q555" s="11" t="str">
        <f>IF(Point[Added By]="","",UPPER(Point[Added By]))</f>
        <v/>
      </c>
      <c r="R555" s="11" t="str">
        <f>IF(Point[Added Date]="","",Point[Added Date])</f>
        <v/>
      </c>
      <c r="S555" s="14" t="str">
        <f>IF(Point[Z COORD]="","",Point[Z COORD])</f>
        <v/>
      </c>
      <c r="T555" s="14" t="str">
        <f>IF(Point[Asset Description]="","",PROPER(Point[Asset Description]))</f>
        <v/>
      </c>
      <c r="U555" s="14" t="str">
        <f>IF(Point[[Artist ]]="","",PROPER(Point[[Artist ]]))</f>
        <v/>
      </c>
      <c r="V555" s="14" t="str">
        <f>IF(Point[Material Notes]="","",PROPER(Point[Material Notes]))</f>
        <v/>
      </c>
      <c r="W555" s="14" t="str">
        <f>IF(Point[Dimension Notes]="","",Point[Dimension Notes])</f>
        <v/>
      </c>
      <c r="X555" s="14" t="str">
        <f>IF(Point[List]="","",VLOOKUP(Point[Burner Number],number,2,FALSE))</f>
        <v/>
      </c>
      <c r="Y555" s="14" t="str">
        <f>IF(Point[List]="","",VLOOKUP(Point[Fuel],bbq_fuel,2,FALSE))</f>
        <v/>
      </c>
      <c r="Z555" s="14" t="str">
        <f>IF(Point[List]="","",VLOOKUP(Point[Cabinet Material],bbq_material,2,FALSE))</f>
        <v/>
      </c>
      <c r="AA555" s="14" t="str">
        <f>IF(Point[Asset Group]="","",VLOOKUP(Point[Manufacturer],manufacturer,2,FALSE))</f>
        <v/>
      </c>
      <c r="AB555" s="14" t="str">
        <f>IF(Point[Uinsex WC]="","",Point[Uinsex WC])</f>
        <v/>
      </c>
      <c r="AC555" s="14" t="str">
        <f>IF(Point[Female WC]="","",Point[Female WC])</f>
        <v/>
      </c>
      <c r="AD555" s="14" t="str">
        <f>IF(Point[Male WC]="","",Point[Male WC])</f>
        <v/>
      </c>
      <c r="AE555" s="14" t="str">
        <f>IF(Point[Urinal]="","",Point[Urinal])</f>
        <v/>
      </c>
      <c r="AF555" s="14" t="str">
        <f>IF(Point[Disabled Unisex]="","",Point[Disabled Unisex])</f>
        <v/>
      </c>
      <c r="AG555" s="14" t="str">
        <f>IF(Point[Disabled Female]="","",Point[Disabled Female])</f>
        <v/>
      </c>
      <c r="AH555" s="14" t="str">
        <f>IF(Point[Disabled Male]="","",Point[Disabled Male])</f>
        <v/>
      </c>
      <c r="AI555" s="14" t="str">
        <f>IF(Point[Asset Group]="","",VLOOKUP(Point[Handrail],yes_no,2,FALSE))</f>
        <v/>
      </c>
      <c r="AJ555" s="14" t="str">
        <f>IF(Point[Asset Group]="","",VLOOKUP(Point[Baby Changing],yes_no,2,FALSE))</f>
        <v/>
      </c>
      <c r="AK555" s="14" t="str">
        <f>IF(Point[Asset Group]="","",VLOOKUP(Point[Service Room],yes_no,2,FALSE))</f>
        <v/>
      </c>
      <c r="AL555" s="14" t="str">
        <f>IF(Point[Asset Group]="","",VLOOKUP(Point[Service Tap],service_tap,2,FALSE))</f>
        <v/>
      </c>
      <c r="AM555" s="14" t="str">
        <f>IF(Point[Asset Group]="","",VLOOKUP(Point[Heating Type],wc_heating,2,FALSE))</f>
        <v/>
      </c>
      <c r="AN555" s="14" t="str">
        <f>IF(Point[Asset Group]="","",VLOOKUP(Point[Power Supply],power_supply,2,FALSE))</f>
        <v/>
      </c>
      <c r="AO555" s="14" t="str">
        <f>IF(Point[Asset Group]="","",VLOOKUP(Point[Waste Water],waste_water,2,FALSE))</f>
        <v/>
      </c>
      <c r="AP555" s="14" t="str">
        <f>IF(Point[Asset Group]="","",VLOOKUP(Point[Furniture SubType],subdom_master_gdb,2,FALSE))</f>
        <v/>
      </c>
      <c r="AQ555" s="14" t="str">
        <f>IF(Point[Asset Group]="","",VLOOKUP(Point[Concrete Pad],yes_no,2,FALSE))</f>
        <v/>
      </c>
      <c r="AR555" s="14" t="str">
        <f>IF(Point[Asset Group]="","",VLOOKUP(Point[Material],material_master,2,FALSE))</f>
        <v/>
      </c>
      <c r="AS555" s="14" t="str">
        <f>IF(Point[Asset Group]="","",VLOOKUP(Point[Plumbing],irrigation_plumbing,2,FALSE))</f>
        <v/>
      </c>
      <c r="AT555" s="14" t="str">
        <f>IF(Point[Asset Group]="","",VLOOKUP(Point[Sprinklers],irrigation_sprinklers,2,FALSE))</f>
        <v/>
      </c>
      <c r="AU555" s="14" t="str">
        <f>IF(Point[Asset Group]="","",VLOOKUP(Point[System],irrigation_system,2,FALSE))</f>
        <v/>
      </c>
      <c r="AV555" s="14" t="str">
        <f>IF(Point[Asset Group]="","",VLOOKUP(Point[Status],irrigation_status,2,FALSE))</f>
        <v/>
      </c>
      <c r="AW555" s="11" t="str">
        <f>IF(Point[Date of manufacture]="","",Point[Date of manufacture])</f>
        <v/>
      </c>
      <c r="AX555" s="14" t="str">
        <f>IF(Point[Asset Group]="","",VLOOKUP(Point[Sign Purpose],sign_purpose,2,FALSE))</f>
        <v/>
      </c>
      <c r="AY555" s="14" t="str">
        <f>IF(Point[Asset Group]="","",VLOOKUP(Point[Sign Material],material_master,2,FALSE))</f>
        <v/>
      </c>
      <c r="AZ555" s="14" t="str">
        <f>IF(Point[Asset Group]="","",VLOOKUP(Point[Affixed To],sign_affix,2,FALSE))</f>
        <v/>
      </c>
      <c r="BA555" s="14" t="str">
        <f>IF(Point[Size HxB mm]="","",Point[Size HxB mm])</f>
        <v/>
      </c>
      <c r="BB555" s="14" t="str">
        <f>IF(Point[Height m]="","",Point[Height m])</f>
        <v/>
      </c>
      <c r="BC555" s="14" t="str">
        <f>IF(Point[Asset Group]="","",VLOOKUP(Point[Post Material],material_master,2,FALSE))</f>
        <v/>
      </c>
      <c r="BD555" s="14" t="str">
        <f>IF(Point[Asset Group]="","",VLOOKUP(Point[Post Number],number,2,FALSE))</f>
        <v/>
      </c>
      <c r="BE555" s="14" t="str">
        <f>IF(Point[Asset Group]="","",VLOOKUP(Point[Structure SubType],subdom_master_gdb,2,FALSE))</f>
        <v/>
      </c>
      <c r="BF555" s="14" t="str">
        <f>IF(Point[Area m2]="","",Point[Area m2])</f>
        <v/>
      </c>
      <c r="BG555" s="14" t="str">
        <f>IF(Point[Length m]="","",Point[Length m])</f>
        <v/>
      </c>
      <c r="BH555" s="14" t="str">
        <f>IF(Point[Width m]="","",Point[Width m])</f>
        <v/>
      </c>
      <c r="BI555" s="14" t="str">
        <f>IF(Point[Diameter m]="","",Point[Diameter m])</f>
        <v/>
      </c>
      <c r="BJ555" s="14" t="str">
        <f>IF(Point[Asset Group]="","",VLOOKUP(Point[Number of Pipes],number,2,FALSE))</f>
        <v/>
      </c>
      <c r="BK555" s="14" t="str">
        <f>IF(Point[Asset Group]="","",VLOOKUP(Point[Combined Name],2,FALSE))</f>
        <v/>
      </c>
      <c r="BL555" s="14" t="str">
        <f>IF(Point[Asset Group]="","",VLOOKUP(Point[Size Class],size_class,2,FALSE))</f>
        <v/>
      </c>
      <c r="BM555" s="14" t="str">
        <f>IF(Point[Asset Group]="","",VLOOKUP(Point[Age Class],age_class,2,FALSE))</f>
        <v/>
      </c>
      <c r="BN555" s="14" t="str">
        <f>IF(Point[Girth (cm)]="","",Point[Girth (cm)])</f>
        <v/>
      </c>
      <c r="BO555" s="14" t="str">
        <f>IF(Point[Crown Radius (m)]="","",Point[Crown Radius (m)])</f>
        <v/>
      </c>
      <c r="BP555" s="14" t="str">
        <f>IF(Point[Asset Group]="","",VLOOKUP(Point[Rooting Environment],root_enviro,2,FALSE))</f>
        <v/>
      </c>
      <c r="BQ555" s="14" t="str">
        <f>IF(Point[Asset Group]="","",VLOOKUP(Point[Tree Surround],tree_surround,2,FALSE))</f>
        <v/>
      </c>
      <c r="BR555" s="14" t="str">
        <f>IF(Point[Asset Group]="","",VLOOKUP(Point[Tree Grill],yes_no,2,FALSE))</f>
        <v/>
      </c>
      <c r="BS555" s="14" t="str">
        <f>IF(Point[Asset Group]="","",VLOOKUP(Point[Tree Location],tree_location,2,FALSE))</f>
        <v/>
      </c>
    </row>
    <row r="556" spans="1:71" s="3" customFormat="1" x14ac:dyDescent="0.2">
      <c r="A556" s="3" t="str">
        <f>IF(Point[DWG File Name]="","",Point[DWG File Name])</f>
        <v/>
      </c>
      <c r="B556" s="3" t="str">
        <f>IF(Point[DWG Layer Name]="","",Point[DWG Layer Name])</f>
        <v/>
      </c>
      <c r="C556" s="3" t="str">
        <f>IF(Point[DWG Handle]="","",Point[DWG Handle])</f>
        <v/>
      </c>
      <c r="D556" s="58" t="str">
        <f>IF(Point[X]="","",Point[X])</f>
        <v/>
      </c>
      <c r="E556" s="58" t="str">
        <f>IF(Point[Y]="","",Point[Y])</f>
        <v/>
      </c>
      <c r="F556" s="3" t="str">
        <f>IF(Point[Replacement Asset]="","",Point[Replacement Asset])</f>
        <v/>
      </c>
      <c r="G556" s="3" t="str">
        <f>IF(Point[Asset ID]="","",UPPER(Point[Asset ID]))</f>
        <v/>
      </c>
      <c r="H556" s="3" t="str">
        <f>IF(Point[Asset Group]="","",VLOOKUP(Point[Asset Group],asset_grp_pt,4,FALSE))</f>
        <v/>
      </c>
      <c r="I556" s="3" t="str">
        <f>IF(Point[Asset Group]="","",VLOOKUP(Point[Asset Group],asset_grp_pt,2,FALSE))</f>
        <v/>
      </c>
      <c r="J556" s="3" t="str">
        <f>IF(Point[Asset Group]="","",VLOOKUP(Point[Asset Group],asset_grp_pt,3,FALSE))</f>
        <v/>
      </c>
      <c r="K556" s="3" t="str">
        <f>IF(Point[Asset Group]="","",VLOOKUP(Point[Asset Type],type_master_list,2,FALSE))</f>
        <v/>
      </c>
      <c r="L556" s="3" t="str">
        <f>IF(Point[Asset Name]="","",PROPER(Point[Asset Name]))</f>
        <v/>
      </c>
      <c r="M556" s="11" t="str">
        <f>IF(Point[Install Date]="","",Point[Install Date])</f>
        <v/>
      </c>
      <c r="N556" s="11" t="str">
        <f>IF(Point[Note]="","",PROPER(Point[Note]))</f>
        <v/>
      </c>
      <c r="O556" s="11" t="str">
        <f>IF(Point[Resource Consent Number]="","",UPPER(Point[Resource Consent Number]))</f>
        <v/>
      </c>
      <c r="P556" s="53" t="str">
        <f>IF(Point[Asset Unit Cost]="","",Point[Asset Unit Cost])</f>
        <v/>
      </c>
      <c r="Q556" s="11" t="str">
        <f>IF(Point[Added By]="","",UPPER(Point[Added By]))</f>
        <v/>
      </c>
      <c r="R556" s="11" t="str">
        <f>IF(Point[Added Date]="","",Point[Added Date])</f>
        <v/>
      </c>
      <c r="S556" s="14" t="str">
        <f>IF(Point[Z COORD]="","",Point[Z COORD])</f>
        <v/>
      </c>
      <c r="T556" s="14" t="str">
        <f>IF(Point[Asset Description]="","",PROPER(Point[Asset Description]))</f>
        <v/>
      </c>
      <c r="U556" s="14" t="str">
        <f>IF(Point[[Artist ]]="","",PROPER(Point[[Artist ]]))</f>
        <v/>
      </c>
      <c r="V556" s="14" t="str">
        <f>IF(Point[Material Notes]="","",PROPER(Point[Material Notes]))</f>
        <v/>
      </c>
      <c r="W556" s="14" t="str">
        <f>IF(Point[Dimension Notes]="","",Point[Dimension Notes])</f>
        <v/>
      </c>
      <c r="X556" s="14" t="str">
        <f>IF(Point[List]="","",VLOOKUP(Point[Burner Number],number,2,FALSE))</f>
        <v/>
      </c>
      <c r="Y556" s="14" t="str">
        <f>IF(Point[List]="","",VLOOKUP(Point[Fuel],bbq_fuel,2,FALSE))</f>
        <v/>
      </c>
      <c r="Z556" s="14" t="str">
        <f>IF(Point[List]="","",VLOOKUP(Point[Cabinet Material],bbq_material,2,FALSE))</f>
        <v/>
      </c>
      <c r="AA556" s="14" t="str">
        <f>IF(Point[Asset Group]="","",VLOOKUP(Point[Manufacturer],manufacturer,2,FALSE))</f>
        <v/>
      </c>
      <c r="AB556" s="14" t="str">
        <f>IF(Point[Uinsex WC]="","",Point[Uinsex WC])</f>
        <v/>
      </c>
      <c r="AC556" s="14" t="str">
        <f>IF(Point[Female WC]="","",Point[Female WC])</f>
        <v/>
      </c>
      <c r="AD556" s="14" t="str">
        <f>IF(Point[Male WC]="","",Point[Male WC])</f>
        <v/>
      </c>
      <c r="AE556" s="14" t="str">
        <f>IF(Point[Urinal]="","",Point[Urinal])</f>
        <v/>
      </c>
      <c r="AF556" s="14" t="str">
        <f>IF(Point[Disabled Unisex]="","",Point[Disabled Unisex])</f>
        <v/>
      </c>
      <c r="AG556" s="14" t="str">
        <f>IF(Point[Disabled Female]="","",Point[Disabled Female])</f>
        <v/>
      </c>
      <c r="AH556" s="14" t="str">
        <f>IF(Point[Disabled Male]="","",Point[Disabled Male])</f>
        <v/>
      </c>
      <c r="AI556" s="14" t="str">
        <f>IF(Point[Asset Group]="","",VLOOKUP(Point[Handrail],yes_no,2,FALSE))</f>
        <v/>
      </c>
      <c r="AJ556" s="14" t="str">
        <f>IF(Point[Asset Group]="","",VLOOKUP(Point[Baby Changing],yes_no,2,FALSE))</f>
        <v/>
      </c>
      <c r="AK556" s="14" t="str">
        <f>IF(Point[Asset Group]="","",VLOOKUP(Point[Service Room],yes_no,2,FALSE))</f>
        <v/>
      </c>
      <c r="AL556" s="14" t="str">
        <f>IF(Point[Asset Group]="","",VLOOKUP(Point[Service Tap],service_tap,2,FALSE))</f>
        <v/>
      </c>
      <c r="AM556" s="14" t="str">
        <f>IF(Point[Asset Group]="","",VLOOKUP(Point[Heating Type],wc_heating,2,FALSE))</f>
        <v/>
      </c>
      <c r="AN556" s="14" t="str">
        <f>IF(Point[Asset Group]="","",VLOOKUP(Point[Power Supply],power_supply,2,FALSE))</f>
        <v/>
      </c>
      <c r="AO556" s="14" t="str">
        <f>IF(Point[Asset Group]="","",VLOOKUP(Point[Waste Water],waste_water,2,FALSE))</f>
        <v/>
      </c>
      <c r="AP556" s="14" t="str">
        <f>IF(Point[Asset Group]="","",VLOOKUP(Point[Furniture SubType],subdom_master_gdb,2,FALSE))</f>
        <v/>
      </c>
      <c r="AQ556" s="14" t="str">
        <f>IF(Point[Asset Group]="","",VLOOKUP(Point[Concrete Pad],yes_no,2,FALSE))</f>
        <v/>
      </c>
      <c r="AR556" s="14" t="str">
        <f>IF(Point[Asset Group]="","",VLOOKUP(Point[Material],material_master,2,FALSE))</f>
        <v/>
      </c>
      <c r="AS556" s="14" t="str">
        <f>IF(Point[Asset Group]="","",VLOOKUP(Point[Plumbing],irrigation_plumbing,2,FALSE))</f>
        <v/>
      </c>
      <c r="AT556" s="14" t="str">
        <f>IF(Point[Asset Group]="","",VLOOKUP(Point[Sprinklers],irrigation_sprinklers,2,FALSE))</f>
        <v/>
      </c>
      <c r="AU556" s="14" t="str">
        <f>IF(Point[Asset Group]="","",VLOOKUP(Point[System],irrigation_system,2,FALSE))</f>
        <v/>
      </c>
      <c r="AV556" s="14" t="str">
        <f>IF(Point[Asset Group]="","",VLOOKUP(Point[Status],irrigation_status,2,FALSE))</f>
        <v/>
      </c>
      <c r="AW556" s="11" t="str">
        <f>IF(Point[Date of manufacture]="","",Point[Date of manufacture])</f>
        <v/>
      </c>
      <c r="AX556" s="14" t="str">
        <f>IF(Point[Asset Group]="","",VLOOKUP(Point[Sign Purpose],sign_purpose,2,FALSE))</f>
        <v/>
      </c>
      <c r="AY556" s="14" t="str">
        <f>IF(Point[Asset Group]="","",VLOOKUP(Point[Sign Material],material_master,2,FALSE))</f>
        <v/>
      </c>
      <c r="AZ556" s="14" t="str">
        <f>IF(Point[Asset Group]="","",VLOOKUP(Point[Affixed To],sign_affix,2,FALSE))</f>
        <v/>
      </c>
      <c r="BA556" s="14" t="str">
        <f>IF(Point[Size HxB mm]="","",Point[Size HxB mm])</f>
        <v/>
      </c>
      <c r="BB556" s="14" t="str">
        <f>IF(Point[Height m]="","",Point[Height m])</f>
        <v/>
      </c>
      <c r="BC556" s="14" t="str">
        <f>IF(Point[Asset Group]="","",VLOOKUP(Point[Post Material],material_master,2,FALSE))</f>
        <v/>
      </c>
      <c r="BD556" s="14" t="str">
        <f>IF(Point[Asset Group]="","",VLOOKUP(Point[Post Number],number,2,FALSE))</f>
        <v/>
      </c>
      <c r="BE556" s="14" t="str">
        <f>IF(Point[Asset Group]="","",VLOOKUP(Point[Structure SubType],subdom_master_gdb,2,FALSE))</f>
        <v/>
      </c>
      <c r="BF556" s="14" t="str">
        <f>IF(Point[Area m2]="","",Point[Area m2])</f>
        <v/>
      </c>
      <c r="BG556" s="14" t="str">
        <f>IF(Point[Length m]="","",Point[Length m])</f>
        <v/>
      </c>
      <c r="BH556" s="14" t="str">
        <f>IF(Point[Width m]="","",Point[Width m])</f>
        <v/>
      </c>
      <c r="BI556" s="14" t="str">
        <f>IF(Point[Diameter m]="","",Point[Diameter m])</f>
        <v/>
      </c>
      <c r="BJ556" s="14" t="str">
        <f>IF(Point[Asset Group]="","",VLOOKUP(Point[Number of Pipes],number,2,FALSE))</f>
        <v/>
      </c>
      <c r="BK556" s="14" t="str">
        <f>IF(Point[Asset Group]="","",VLOOKUP(Point[Combined Name],2,FALSE))</f>
        <v/>
      </c>
      <c r="BL556" s="14" t="str">
        <f>IF(Point[Asset Group]="","",VLOOKUP(Point[Size Class],size_class,2,FALSE))</f>
        <v/>
      </c>
      <c r="BM556" s="14" t="str">
        <f>IF(Point[Asset Group]="","",VLOOKUP(Point[Age Class],age_class,2,FALSE))</f>
        <v/>
      </c>
      <c r="BN556" s="14" t="str">
        <f>IF(Point[Girth (cm)]="","",Point[Girth (cm)])</f>
        <v/>
      </c>
      <c r="BO556" s="14" t="str">
        <f>IF(Point[Crown Radius (m)]="","",Point[Crown Radius (m)])</f>
        <v/>
      </c>
      <c r="BP556" s="14" t="str">
        <f>IF(Point[Asset Group]="","",VLOOKUP(Point[Rooting Environment],root_enviro,2,FALSE))</f>
        <v/>
      </c>
      <c r="BQ556" s="14" t="str">
        <f>IF(Point[Asset Group]="","",VLOOKUP(Point[Tree Surround],tree_surround,2,FALSE))</f>
        <v/>
      </c>
      <c r="BR556" s="14" t="str">
        <f>IF(Point[Asset Group]="","",VLOOKUP(Point[Tree Grill],yes_no,2,FALSE))</f>
        <v/>
      </c>
      <c r="BS556" s="14" t="str">
        <f>IF(Point[Asset Group]="","",VLOOKUP(Point[Tree Location],tree_location,2,FALSE))</f>
        <v/>
      </c>
    </row>
    <row r="557" spans="1:71" s="3" customFormat="1" x14ac:dyDescent="0.2">
      <c r="A557" s="3" t="str">
        <f>IF(Point[DWG File Name]="","",Point[DWG File Name])</f>
        <v/>
      </c>
      <c r="B557" s="3" t="str">
        <f>IF(Point[DWG Layer Name]="","",Point[DWG Layer Name])</f>
        <v/>
      </c>
      <c r="C557" s="3" t="str">
        <f>IF(Point[DWG Handle]="","",Point[DWG Handle])</f>
        <v/>
      </c>
      <c r="D557" s="58" t="str">
        <f>IF(Point[X]="","",Point[X])</f>
        <v/>
      </c>
      <c r="E557" s="58" t="str">
        <f>IF(Point[Y]="","",Point[Y])</f>
        <v/>
      </c>
      <c r="F557" s="3" t="str">
        <f>IF(Point[Replacement Asset]="","",Point[Replacement Asset])</f>
        <v/>
      </c>
      <c r="G557" s="3" t="str">
        <f>IF(Point[Asset ID]="","",UPPER(Point[Asset ID]))</f>
        <v/>
      </c>
      <c r="H557" s="3" t="str">
        <f>IF(Point[Asset Group]="","",VLOOKUP(Point[Asset Group],asset_grp_pt,4,FALSE))</f>
        <v/>
      </c>
      <c r="I557" s="3" t="str">
        <f>IF(Point[Asset Group]="","",VLOOKUP(Point[Asset Group],asset_grp_pt,2,FALSE))</f>
        <v/>
      </c>
      <c r="J557" s="3" t="str">
        <f>IF(Point[Asset Group]="","",VLOOKUP(Point[Asset Group],asset_grp_pt,3,FALSE))</f>
        <v/>
      </c>
      <c r="K557" s="3" t="str">
        <f>IF(Point[Asset Group]="","",VLOOKUP(Point[Asset Type],type_master_list,2,FALSE))</f>
        <v/>
      </c>
      <c r="L557" s="3" t="str">
        <f>IF(Point[Asset Name]="","",PROPER(Point[Asset Name]))</f>
        <v/>
      </c>
      <c r="M557" s="11" t="str">
        <f>IF(Point[Install Date]="","",Point[Install Date])</f>
        <v/>
      </c>
      <c r="N557" s="11" t="str">
        <f>IF(Point[Note]="","",PROPER(Point[Note]))</f>
        <v/>
      </c>
      <c r="O557" s="11" t="str">
        <f>IF(Point[Resource Consent Number]="","",UPPER(Point[Resource Consent Number]))</f>
        <v/>
      </c>
      <c r="P557" s="53" t="str">
        <f>IF(Point[Asset Unit Cost]="","",Point[Asset Unit Cost])</f>
        <v/>
      </c>
      <c r="Q557" s="11" t="str">
        <f>IF(Point[Added By]="","",UPPER(Point[Added By]))</f>
        <v/>
      </c>
      <c r="R557" s="11" t="str">
        <f>IF(Point[Added Date]="","",Point[Added Date])</f>
        <v/>
      </c>
      <c r="S557" s="14" t="str">
        <f>IF(Point[Z COORD]="","",Point[Z COORD])</f>
        <v/>
      </c>
      <c r="T557" s="14" t="str">
        <f>IF(Point[Asset Description]="","",PROPER(Point[Asset Description]))</f>
        <v/>
      </c>
      <c r="U557" s="14" t="str">
        <f>IF(Point[[Artist ]]="","",PROPER(Point[[Artist ]]))</f>
        <v/>
      </c>
      <c r="V557" s="14" t="str">
        <f>IF(Point[Material Notes]="","",PROPER(Point[Material Notes]))</f>
        <v/>
      </c>
      <c r="W557" s="14" t="str">
        <f>IF(Point[Dimension Notes]="","",Point[Dimension Notes])</f>
        <v/>
      </c>
      <c r="X557" s="14" t="str">
        <f>IF(Point[List]="","",VLOOKUP(Point[Burner Number],number,2,FALSE))</f>
        <v/>
      </c>
      <c r="Y557" s="14" t="str">
        <f>IF(Point[List]="","",VLOOKUP(Point[Fuel],bbq_fuel,2,FALSE))</f>
        <v/>
      </c>
      <c r="Z557" s="14" t="str">
        <f>IF(Point[List]="","",VLOOKUP(Point[Cabinet Material],bbq_material,2,FALSE))</f>
        <v/>
      </c>
      <c r="AA557" s="14" t="str">
        <f>IF(Point[Asset Group]="","",VLOOKUP(Point[Manufacturer],manufacturer,2,FALSE))</f>
        <v/>
      </c>
      <c r="AB557" s="14" t="str">
        <f>IF(Point[Uinsex WC]="","",Point[Uinsex WC])</f>
        <v/>
      </c>
      <c r="AC557" s="14" t="str">
        <f>IF(Point[Female WC]="","",Point[Female WC])</f>
        <v/>
      </c>
      <c r="AD557" s="14" t="str">
        <f>IF(Point[Male WC]="","",Point[Male WC])</f>
        <v/>
      </c>
      <c r="AE557" s="14" t="str">
        <f>IF(Point[Urinal]="","",Point[Urinal])</f>
        <v/>
      </c>
      <c r="AF557" s="14" t="str">
        <f>IF(Point[Disabled Unisex]="","",Point[Disabled Unisex])</f>
        <v/>
      </c>
      <c r="AG557" s="14" t="str">
        <f>IF(Point[Disabled Female]="","",Point[Disabled Female])</f>
        <v/>
      </c>
      <c r="AH557" s="14" t="str">
        <f>IF(Point[Disabled Male]="","",Point[Disabled Male])</f>
        <v/>
      </c>
      <c r="AI557" s="14" t="str">
        <f>IF(Point[Asset Group]="","",VLOOKUP(Point[Handrail],yes_no,2,FALSE))</f>
        <v/>
      </c>
      <c r="AJ557" s="14" t="str">
        <f>IF(Point[Asset Group]="","",VLOOKUP(Point[Baby Changing],yes_no,2,FALSE))</f>
        <v/>
      </c>
      <c r="AK557" s="14" t="str">
        <f>IF(Point[Asset Group]="","",VLOOKUP(Point[Service Room],yes_no,2,FALSE))</f>
        <v/>
      </c>
      <c r="AL557" s="14" t="str">
        <f>IF(Point[Asset Group]="","",VLOOKUP(Point[Service Tap],service_tap,2,FALSE))</f>
        <v/>
      </c>
      <c r="AM557" s="14" t="str">
        <f>IF(Point[Asset Group]="","",VLOOKUP(Point[Heating Type],wc_heating,2,FALSE))</f>
        <v/>
      </c>
      <c r="AN557" s="14" t="str">
        <f>IF(Point[Asset Group]="","",VLOOKUP(Point[Power Supply],power_supply,2,FALSE))</f>
        <v/>
      </c>
      <c r="AO557" s="14" t="str">
        <f>IF(Point[Asset Group]="","",VLOOKUP(Point[Waste Water],waste_water,2,FALSE))</f>
        <v/>
      </c>
      <c r="AP557" s="14" t="str">
        <f>IF(Point[Asset Group]="","",VLOOKUP(Point[Furniture SubType],subdom_master_gdb,2,FALSE))</f>
        <v/>
      </c>
      <c r="AQ557" s="14" t="str">
        <f>IF(Point[Asset Group]="","",VLOOKUP(Point[Concrete Pad],yes_no,2,FALSE))</f>
        <v/>
      </c>
      <c r="AR557" s="14" t="str">
        <f>IF(Point[Asset Group]="","",VLOOKUP(Point[Material],material_master,2,FALSE))</f>
        <v/>
      </c>
      <c r="AS557" s="14" t="str">
        <f>IF(Point[Asset Group]="","",VLOOKUP(Point[Plumbing],irrigation_plumbing,2,FALSE))</f>
        <v/>
      </c>
      <c r="AT557" s="14" t="str">
        <f>IF(Point[Asset Group]="","",VLOOKUP(Point[Sprinklers],irrigation_sprinklers,2,FALSE))</f>
        <v/>
      </c>
      <c r="AU557" s="14" t="str">
        <f>IF(Point[Asset Group]="","",VLOOKUP(Point[System],irrigation_system,2,FALSE))</f>
        <v/>
      </c>
      <c r="AV557" s="14" t="str">
        <f>IF(Point[Asset Group]="","",VLOOKUP(Point[Status],irrigation_status,2,FALSE))</f>
        <v/>
      </c>
      <c r="AW557" s="11" t="str">
        <f>IF(Point[Date of manufacture]="","",Point[Date of manufacture])</f>
        <v/>
      </c>
      <c r="AX557" s="14" t="str">
        <f>IF(Point[Asset Group]="","",VLOOKUP(Point[Sign Purpose],sign_purpose,2,FALSE))</f>
        <v/>
      </c>
      <c r="AY557" s="14" t="str">
        <f>IF(Point[Asset Group]="","",VLOOKUP(Point[Sign Material],material_master,2,FALSE))</f>
        <v/>
      </c>
      <c r="AZ557" s="14" t="str">
        <f>IF(Point[Asset Group]="","",VLOOKUP(Point[Affixed To],sign_affix,2,FALSE))</f>
        <v/>
      </c>
      <c r="BA557" s="14" t="str">
        <f>IF(Point[Size HxB mm]="","",Point[Size HxB mm])</f>
        <v/>
      </c>
      <c r="BB557" s="14" t="str">
        <f>IF(Point[Height m]="","",Point[Height m])</f>
        <v/>
      </c>
      <c r="BC557" s="14" t="str">
        <f>IF(Point[Asset Group]="","",VLOOKUP(Point[Post Material],material_master,2,FALSE))</f>
        <v/>
      </c>
      <c r="BD557" s="14" t="str">
        <f>IF(Point[Asset Group]="","",VLOOKUP(Point[Post Number],number,2,FALSE))</f>
        <v/>
      </c>
      <c r="BE557" s="14" t="str">
        <f>IF(Point[Asset Group]="","",VLOOKUP(Point[Structure SubType],subdom_master_gdb,2,FALSE))</f>
        <v/>
      </c>
      <c r="BF557" s="14" t="str">
        <f>IF(Point[Area m2]="","",Point[Area m2])</f>
        <v/>
      </c>
      <c r="BG557" s="14" t="str">
        <f>IF(Point[Length m]="","",Point[Length m])</f>
        <v/>
      </c>
      <c r="BH557" s="14" t="str">
        <f>IF(Point[Width m]="","",Point[Width m])</f>
        <v/>
      </c>
      <c r="BI557" s="14" t="str">
        <f>IF(Point[Diameter m]="","",Point[Diameter m])</f>
        <v/>
      </c>
      <c r="BJ557" s="14" t="str">
        <f>IF(Point[Asset Group]="","",VLOOKUP(Point[Number of Pipes],number,2,FALSE))</f>
        <v/>
      </c>
      <c r="BK557" s="14" t="str">
        <f>IF(Point[Asset Group]="","",VLOOKUP(Point[Combined Name],2,FALSE))</f>
        <v/>
      </c>
      <c r="BL557" s="14" t="str">
        <f>IF(Point[Asset Group]="","",VLOOKUP(Point[Size Class],size_class,2,FALSE))</f>
        <v/>
      </c>
      <c r="BM557" s="14" t="str">
        <f>IF(Point[Asset Group]="","",VLOOKUP(Point[Age Class],age_class,2,FALSE))</f>
        <v/>
      </c>
      <c r="BN557" s="14" t="str">
        <f>IF(Point[Girth (cm)]="","",Point[Girth (cm)])</f>
        <v/>
      </c>
      <c r="BO557" s="14" t="str">
        <f>IF(Point[Crown Radius (m)]="","",Point[Crown Radius (m)])</f>
        <v/>
      </c>
      <c r="BP557" s="14" t="str">
        <f>IF(Point[Asset Group]="","",VLOOKUP(Point[Rooting Environment],root_enviro,2,FALSE))</f>
        <v/>
      </c>
      <c r="BQ557" s="14" t="str">
        <f>IF(Point[Asset Group]="","",VLOOKUP(Point[Tree Surround],tree_surround,2,FALSE))</f>
        <v/>
      </c>
      <c r="BR557" s="14" t="str">
        <f>IF(Point[Asset Group]="","",VLOOKUP(Point[Tree Grill],yes_no,2,FALSE))</f>
        <v/>
      </c>
      <c r="BS557" s="14" t="str">
        <f>IF(Point[Asset Group]="","",VLOOKUP(Point[Tree Location],tree_location,2,FALSE))</f>
        <v/>
      </c>
    </row>
    <row r="558" spans="1:71" s="3" customFormat="1" x14ac:dyDescent="0.2">
      <c r="A558" s="3" t="str">
        <f>IF(Point[DWG File Name]="","",Point[DWG File Name])</f>
        <v/>
      </c>
      <c r="B558" s="3" t="str">
        <f>IF(Point[DWG Layer Name]="","",Point[DWG Layer Name])</f>
        <v/>
      </c>
      <c r="C558" s="3" t="str">
        <f>IF(Point[DWG Handle]="","",Point[DWG Handle])</f>
        <v/>
      </c>
      <c r="D558" s="58" t="str">
        <f>IF(Point[X]="","",Point[X])</f>
        <v/>
      </c>
      <c r="E558" s="58" t="str">
        <f>IF(Point[Y]="","",Point[Y])</f>
        <v/>
      </c>
      <c r="F558" s="3" t="str">
        <f>IF(Point[Replacement Asset]="","",Point[Replacement Asset])</f>
        <v/>
      </c>
      <c r="G558" s="3" t="str">
        <f>IF(Point[Asset ID]="","",UPPER(Point[Asset ID]))</f>
        <v/>
      </c>
      <c r="H558" s="3" t="str">
        <f>IF(Point[Asset Group]="","",VLOOKUP(Point[Asset Group],asset_grp_pt,4,FALSE))</f>
        <v/>
      </c>
      <c r="I558" s="3" t="str">
        <f>IF(Point[Asset Group]="","",VLOOKUP(Point[Asset Group],asset_grp_pt,2,FALSE))</f>
        <v/>
      </c>
      <c r="J558" s="3" t="str">
        <f>IF(Point[Asset Group]="","",VLOOKUP(Point[Asset Group],asset_grp_pt,3,FALSE))</f>
        <v/>
      </c>
      <c r="K558" s="3" t="str">
        <f>IF(Point[Asset Group]="","",VLOOKUP(Point[Asset Type],type_master_list,2,FALSE))</f>
        <v/>
      </c>
      <c r="L558" s="3" t="str">
        <f>IF(Point[Asset Name]="","",PROPER(Point[Asset Name]))</f>
        <v/>
      </c>
      <c r="M558" s="11" t="str">
        <f>IF(Point[Install Date]="","",Point[Install Date])</f>
        <v/>
      </c>
      <c r="N558" s="11" t="str">
        <f>IF(Point[Note]="","",PROPER(Point[Note]))</f>
        <v/>
      </c>
      <c r="O558" s="11" t="str">
        <f>IF(Point[Resource Consent Number]="","",UPPER(Point[Resource Consent Number]))</f>
        <v/>
      </c>
      <c r="P558" s="53" t="str">
        <f>IF(Point[Asset Unit Cost]="","",Point[Asset Unit Cost])</f>
        <v/>
      </c>
      <c r="Q558" s="11" t="str">
        <f>IF(Point[Added By]="","",UPPER(Point[Added By]))</f>
        <v/>
      </c>
      <c r="R558" s="11" t="str">
        <f>IF(Point[Added Date]="","",Point[Added Date])</f>
        <v/>
      </c>
      <c r="S558" s="14" t="str">
        <f>IF(Point[Z COORD]="","",Point[Z COORD])</f>
        <v/>
      </c>
      <c r="T558" s="14" t="str">
        <f>IF(Point[Asset Description]="","",PROPER(Point[Asset Description]))</f>
        <v/>
      </c>
      <c r="U558" s="14" t="str">
        <f>IF(Point[[Artist ]]="","",PROPER(Point[[Artist ]]))</f>
        <v/>
      </c>
      <c r="V558" s="14" t="str">
        <f>IF(Point[Material Notes]="","",PROPER(Point[Material Notes]))</f>
        <v/>
      </c>
      <c r="W558" s="14" t="str">
        <f>IF(Point[Dimension Notes]="","",Point[Dimension Notes])</f>
        <v/>
      </c>
      <c r="X558" s="14" t="str">
        <f>IF(Point[List]="","",VLOOKUP(Point[Burner Number],number,2,FALSE))</f>
        <v/>
      </c>
      <c r="Y558" s="14" t="str">
        <f>IF(Point[List]="","",VLOOKUP(Point[Fuel],bbq_fuel,2,FALSE))</f>
        <v/>
      </c>
      <c r="Z558" s="14" t="str">
        <f>IF(Point[List]="","",VLOOKUP(Point[Cabinet Material],bbq_material,2,FALSE))</f>
        <v/>
      </c>
      <c r="AA558" s="14" t="str">
        <f>IF(Point[Asset Group]="","",VLOOKUP(Point[Manufacturer],manufacturer,2,FALSE))</f>
        <v/>
      </c>
      <c r="AB558" s="14" t="str">
        <f>IF(Point[Uinsex WC]="","",Point[Uinsex WC])</f>
        <v/>
      </c>
      <c r="AC558" s="14" t="str">
        <f>IF(Point[Female WC]="","",Point[Female WC])</f>
        <v/>
      </c>
      <c r="AD558" s="14" t="str">
        <f>IF(Point[Male WC]="","",Point[Male WC])</f>
        <v/>
      </c>
      <c r="AE558" s="14" t="str">
        <f>IF(Point[Urinal]="","",Point[Urinal])</f>
        <v/>
      </c>
      <c r="AF558" s="14" t="str">
        <f>IF(Point[Disabled Unisex]="","",Point[Disabled Unisex])</f>
        <v/>
      </c>
      <c r="AG558" s="14" t="str">
        <f>IF(Point[Disabled Female]="","",Point[Disabled Female])</f>
        <v/>
      </c>
      <c r="AH558" s="14" t="str">
        <f>IF(Point[Disabled Male]="","",Point[Disabled Male])</f>
        <v/>
      </c>
      <c r="AI558" s="14" t="str">
        <f>IF(Point[Asset Group]="","",VLOOKUP(Point[Handrail],yes_no,2,FALSE))</f>
        <v/>
      </c>
      <c r="AJ558" s="14" t="str">
        <f>IF(Point[Asset Group]="","",VLOOKUP(Point[Baby Changing],yes_no,2,FALSE))</f>
        <v/>
      </c>
      <c r="AK558" s="14" t="str">
        <f>IF(Point[Asset Group]="","",VLOOKUP(Point[Service Room],yes_no,2,FALSE))</f>
        <v/>
      </c>
      <c r="AL558" s="14" t="str">
        <f>IF(Point[Asset Group]="","",VLOOKUP(Point[Service Tap],service_tap,2,FALSE))</f>
        <v/>
      </c>
      <c r="AM558" s="14" t="str">
        <f>IF(Point[Asset Group]="","",VLOOKUP(Point[Heating Type],wc_heating,2,FALSE))</f>
        <v/>
      </c>
      <c r="AN558" s="14" t="str">
        <f>IF(Point[Asset Group]="","",VLOOKUP(Point[Power Supply],power_supply,2,FALSE))</f>
        <v/>
      </c>
      <c r="AO558" s="14" t="str">
        <f>IF(Point[Asset Group]="","",VLOOKUP(Point[Waste Water],waste_water,2,FALSE))</f>
        <v/>
      </c>
      <c r="AP558" s="14" t="str">
        <f>IF(Point[Asset Group]="","",VLOOKUP(Point[Furniture SubType],subdom_master_gdb,2,FALSE))</f>
        <v/>
      </c>
      <c r="AQ558" s="14" t="str">
        <f>IF(Point[Asset Group]="","",VLOOKUP(Point[Concrete Pad],yes_no,2,FALSE))</f>
        <v/>
      </c>
      <c r="AR558" s="14" t="str">
        <f>IF(Point[Asset Group]="","",VLOOKUP(Point[Material],material_master,2,FALSE))</f>
        <v/>
      </c>
      <c r="AS558" s="14" t="str">
        <f>IF(Point[Asset Group]="","",VLOOKUP(Point[Plumbing],irrigation_plumbing,2,FALSE))</f>
        <v/>
      </c>
      <c r="AT558" s="14" t="str">
        <f>IF(Point[Asset Group]="","",VLOOKUP(Point[Sprinklers],irrigation_sprinklers,2,FALSE))</f>
        <v/>
      </c>
      <c r="AU558" s="14" t="str">
        <f>IF(Point[Asset Group]="","",VLOOKUP(Point[System],irrigation_system,2,FALSE))</f>
        <v/>
      </c>
      <c r="AV558" s="14" t="str">
        <f>IF(Point[Asset Group]="","",VLOOKUP(Point[Status],irrigation_status,2,FALSE))</f>
        <v/>
      </c>
      <c r="AW558" s="11" t="str">
        <f>IF(Point[Date of manufacture]="","",Point[Date of manufacture])</f>
        <v/>
      </c>
      <c r="AX558" s="14" t="str">
        <f>IF(Point[Asset Group]="","",VLOOKUP(Point[Sign Purpose],sign_purpose,2,FALSE))</f>
        <v/>
      </c>
      <c r="AY558" s="14" t="str">
        <f>IF(Point[Asset Group]="","",VLOOKUP(Point[Sign Material],material_master,2,FALSE))</f>
        <v/>
      </c>
      <c r="AZ558" s="14" t="str">
        <f>IF(Point[Asset Group]="","",VLOOKUP(Point[Affixed To],sign_affix,2,FALSE))</f>
        <v/>
      </c>
      <c r="BA558" s="14" t="str">
        <f>IF(Point[Size HxB mm]="","",Point[Size HxB mm])</f>
        <v/>
      </c>
      <c r="BB558" s="14" t="str">
        <f>IF(Point[Height m]="","",Point[Height m])</f>
        <v/>
      </c>
      <c r="BC558" s="14" t="str">
        <f>IF(Point[Asset Group]="","",VLOOKUP(Point[Post Material],material_master,2,FALSE))</f>
        <v/>
      </c>
      <c r="BD558" s="14" t="str">
        <f>IF(Point[Asset Group]="","",VLOOKUP(Point[Post Number],number,2,FALSE))</f>
        <v/>
      </c>
      <c r="BE558" s="14" t="str">
        <f>IF(Point[Asset Group]="","",VLOOKUP(Point[Structure SubType],subdom_master_gdb,2,FALSE))</f>
        <v/>
      </c>
      <c r="BF558" s="14" t="str">
        <f>IF(Point[Area m2]="","",Point[Area m2])</f>
        <v/>
      </c>
      <c r="BG558" s="14" t="str">
        <f>IF(Point[Length m]="","",Point[Length m])</f>
        <v/>
      </c>
      <c r="BH558" s="14" t="str">
        <f>IF(Point[Width m]="","",Point[Width m])</f>
        <v/>
      </c>
      <c r="BI558" s="14" t="str">
        <f>IF(Point[Diameter m]="","",Point[Diameter m])</f>
        <v/>
      </c>
      <c r="BJ558" s="14" t="str">
        <f>IF(Point[Asset Group]="","",VLOOKUP(Point[Number of Pipes],number,2,FALSE))</f>
        <v/>
      </c>
      <c r="BK558" s="14" t="str">
        <f>IF(Point[Asset Group]="","",VLOOKUP(Point[Combined Name],2,FALSE))</f>
        <v/>
      </c>
      <c r="BL558" s="14" t="str">
        <f>IF(Point[Asset Group]="","",VLOOKUP(Point[Size Class],size_class,2,FALSE))</f>
        <v/>
      </c>
      <c r="BM558" s="14" t="str">
        <f>IF(Point[Asset Group]="","",VLOOKUP(Point[Age Class],age_class,2,FALSE))</f>
        <v/>
      </c>
      <c r="BN558" s="14" t="str">
        <f>IF(Point[Girth (cm)]="","",Point[Girth (cm)])</f>
        <v/>
      </c>
      <c r="BO558" s="14" t="str">
        <f>IF(Point[Crown Radius (m)]="","",Point[Crown Radius (m)])</f>
        <v/>
      </c>
      <c r="BP558" s="14" t="str">
        <f>IF(Point[Asset Group]="","",VLOOKUP(Point[Rooting Environment],root_enviro,2,FALSE))</f>
        <v/>
      </c>
      <c r="BQ558" s="14" t="str">
        <f>IF(Point[Asset Group]="","",VLOOKUP(Point[Tree Surround],tree_surround,2,FALSE))</f>
        <v/>
      </c>
      <c r="BR558" s="14" t="str">
        <f>IF(Point[Asset Group]="","",VLOOKUP(Point[Tree Grill],yes_no,2,FALSE))</f>
        <v/>
      </c>
      <c r="BS558" s="14" t="str">
        <f>IF(Point[Asset Group]="","",VLOOKUP(Point[Tree Location],tree_location,2,FALSE))</f>
        <v/>
      </c>
    </row>
    <row r="559" spans="1:71" s="3" customFormat="1" x14ac:dyDescent="0.2">
      <c r="A559" s="3" t="str">
        <f>IF(Point[DWG File Name]="","",Point[DWG File Name])</f>
        <v/>
      </c>
      <c r="B559" s="3" t="str">
        <f>IF(Point[DWG Layer Name]="","",Point[DWG Layer Name])</f>
        <v/>
      </c>
      <c r="C559" s="3" t="str">
        <f>IF(Point[DWG Handle]="","",Point[DWG Handle])</f>
        <v/>
      </c>
      <c r="D559" s="58" t="str">
        <f>IF(Point[X]="","",Point[X])</f>
        <v/>
      </c>
      <c r="E559" s="58" t="str">
        <f>IF(Point[Y]="","",Point[Y])</f>
        <v/>
      </c>
      <c r="F559" s="3" t="str">
        <f>IF(Point[Replacement Asset]="","",Point[Replacement Asset])</f>
        <v/>
      </c>
      <c r="G559" s="3" t="str">
        <f>IF(Point[Asset ID]="","",UPPER(Point[Asset ID]))</f>
        <v/>
      </c>
      <c r="H559" s="3" t="str">
        <f>IF(Point[Asset Group]="","",VLOOKUP(Point[Asset Group],asset_grp_pt,4,FALSE))</f>
        <v/>
      </c>
      <c r="I559" s="3" t="str">
        <f>IF(Point[Asset Group]="","",VLOOKUP(Point[Asset Group],asset_grp_pt,2,FALSE))</f>
        <v/>
      </c>
      <c r="J559" s="3" t="str">
        <f>IF(Point[Asset Group]="","",VLOOKUP(Point[Asset Group],asset_grp_pt,3,FALSE))</f>
        <v/>
      </c>
      <c r="K559" s="3" t="str">
        <f>IF(Point[Asset Group]="","",VLOOKUP(Point[Asset Type],type_master_list,2,FALSE))</f>
        <v/>
      </c>
      <c r="L559" s="3" t="str">
        <f>IF(Point[Asset Name]="","",PROPER(Point[Asset Name]))</f>
        <v/>
      </c>
      <c r="M559" s="11" t="str">
        <f>IF(Point[Install Date]="","",Point[Install Date])</f>
        <v/>
      </c>
      <c r="N559" s="11" t="str">
        <f>IF(Point[Note]="","",PROPER(Point[Note]))</f>
        <v/>
      </c>
      <c r="O559" s="11" t="str">
        <f>IF(Point[Resource Consent Number]="","",UPPER(Point[Resource Consent Number]))</f>
        <v/>
      </c>
      <c r="P559" s="53" t="str">
        <f>IF(Point[Asset Unit Cost]="","",Point[Asset Unit Cost])</f>
        <v/>
      </c>
      <c r="Q559" s="11" t="str">
        <f>IF(Point[Added By]="","",UPPER(Point[Added By]))</f>
        <v/>
      </c>
      <c r="R559" s="11" t="str">
        <f>IF(Point[Added Date]="","",Point[Added Date])</f>
        <v/>
      </c>
      <c r="S559" s="14" t="str">
        <f>IF(Point[Z COORD]="","",Point[Z COORD])</f>
        <v/>
      </c>
      <c r="T559" s="14" t="str">
        <f>IF(Point[Asset Description]="","",PROPER(Point[Asset Description]))</f>
        <v/>
      </c>
      <c r="U559" s="14" t="str">
        <f>IF(Point[[Artist ]]="","",PROPER(Point[[Artist ]]))</f>
        <v/>
      </c>
      <c r="V559" s="14" t="str">
        <f>IF(Point[Material Notes]="","",PROPER(Point[Material Notes]))</f>
        <v/>
      </c>
      <c r="W559" s="14" t="str">
        <f>IF(Point[Dimension Notes]="","",Point[Dimension Notes])</f>
        <v/>
      </c>
      <c r="X559" s="14" t="str">
        <f>IF(Point[List]="","",VLOOKUP(Point[Burner Number],number,2,FALSE))</f>
        <v/>
      </c>
      <c r="Y559" s="14" t="str">
        <f>IF(Point[List]="","",VLOOKUP(Point[Fuel],bbq_fuel,2,FALSE))</f>
        <v/>
      </c>
      <c r="Z559" s="14" t="str">
        <f>IF(Point[List]="","",VLOOKUP(Point[Cabinet Material],bbq_material,2,FALSE))</f>
        <v/>
      </c>
      <c r="AA559" s="14" t="str">
        <f>IF(Point[Asset Group]="","",VLOOKUP(Point[Manufacturer],manufacturer,2,FALSE))</f>
        <v/>
      </c>
      <c r="AB559" s="14" t="str">
        <f>IF(Point[Uinsex WC]="","",Point[Uinsex WC])</f>
        <v/>
      </c>
      <c r="AC559" s="14" t="str">
        <f>IF(Point[Female WC]="","",Point[Female WC])</f>
        <v/>
      </c>
      <c r="AD559" s="14" t="str">
        <f>IF(Point[Male WC]="","",Point[Male WC])</f>
        <v/>
      </c>
      <c r="AE559" s="14" t="str">
        <f>IF(Point[Urinal]="","",Point[Urinal])</f>
        <v/>
      </c>
      <c r="AF559" s="14" t="str">
        <f>IF(Point[Disabled Unisex]="","",Point[Disabled Unisex])</f>
        <v/>
      </c>
      <c r="AG559" s="14" t="str">
        <f>IF(Point[Disabled Female]="","",Point[Disabled Female])</f>
        <v/>
      </c>
      <c r="AH559" s="14" t="str">
        <f>IF(Point[Disabled Male]="","",Point[Disabled Male])</f>
        <v/>
      </c>
      <c r="AI559" s="14" t="str">
        <f>IF(Point[Asset Group]="","",VLOOKUP(Point[Handrail],yes_no,2,FALSE))</f>
        <v/>
      </c>
      <c r="AJ559" s="14" t="str">
        <f>IF(Point[Asset Group]="","",VLOOKUP(Point[Baby Changing],yes_no,2,FALSE))</f>
        <v/>
      </c>
      <c r="AK559" s="14" t="str">
        <f>IF(Point[Asset Group]="","",VLOOKUP(Point[Service Room],yes_no,2,FALSE))</f>
        <v/>
      </c>
      <c r="AL559" s="14" t="str">
        <f>IF(Point[Asset Group]="","",VLOOKUP(Point[Service Tap],service_tap,2,FALSE))</f>
        <v/>
      </c>
      <c r="AM559" s="14" t="str">
        <f>IF(Point[Asset Group]="","",VLOOKUP(Point[Heating Type],wc_heating,2,FALSE))</f>
        <v/>
      </c>
      <c r="AN559" s="14" t="str">
        <f>IF(Point[Asset Group]="","",VLOOKUP(Point[Power Supply],power_supply,2,FALSE))</f>
        <v/>
      </c>
      <c r="AO559" s="14" t="str">
        <f>IF(Point[Asset Group]="","",VLOOKUP(Point[Waste Water],waste_water,2,FALSE))</f>
        <v/>
      </c>
      <c r="AP559" s="14" t="str">
        <f>IF(Point[Asset Group]="","",VLOOKUP(Point[Furniture SubType],subdom_master_gdb,2,FALSE))</f>
        <v/>
      </c>
      <c r="AQ559" s="14" t="str">
        <f>IF(Point[Asset Group]="","",VLOOKUP(Point[Concrete Pad],yes_no,2,FALSE))</f>
        <v/>
      </c>
      <c r="AR559" s="14" t="str">
        <f>IF(Point[Asset Group]="","",VLOOKUP(Point[Material],material_master,2,FALSE))</f>
        <v/>
      </c>
      <c r="AS559" s="14" t="str">
        <f>IF(Point[Asset Group]="","",VLOOKUP(Point[Plumbing],irrigation_plumbing,2,FALSE))</f>
        <v/>
      </c>
      <c r="AT559" s="14" t="str">
        <f>IF(Point[Asset Group]="","",VLOOKUP(Point[Sprinklers],irrigation_sprinklers,2,FALSE))</f>
        <v/>
      </c>
      <c r="AU559" s="14" t="str">
        <f>IF(Point[Asset Group]="","",VLOOKUP(Point[System],irrigation_system,2,FALSE))</f>
        <v/>
      </c>
      <c r="AV559" s="14" t="str">
        <f>IF(Point[Asset Group]="","",VLOOKUP(Point[Status],irrigation_status,2,FALSE))</f>
        <v/>
      </c>
      <c r="AW559" s="11" t="str">
        <f>IF(Point[Date of manufacture]="","",Point[Date of manufacture])</f>
        <v/>
      </c>
      <c r="AX559" s="14" t="str">
        <f>IF(Point[Asset Group]="","",VLOOKUP(Point[Sign Purpose],sign_purpose,2,FALSE))</f>
        <v/>
      </c>
      <c r="AY559" s="14" t="str">
        <f>IF(Point[Asset Group]="","",VLOOKUP(Point[Sign Material],material_master,2,FALSE))</f>
        <v/>
      </c>
      <c r="AZ559" s="14" t="str">
        <f>IF(Point[Asset Group]="","",VLOOKUP(Point[Affixed To],sign_affix,2,FALSE))</f>
        <v/>
      </c>
      <c r="BA559" s="14" t="str">
        <f>IF(Point[Size HxB mm]="","",Point[Size HxB mm])</f>
        <v/>
      </c>
      <c r="BB559" s="14" t="str">
        <f>IF(Point[Height m]="","",Point[Height m])</f>
        <v/>
      </c>
      <c r="BC559" s="14" t="str">
        <f>IF(Point[Asset Group]="","",VLOOKUP(Point[Post Material],material_master,2,FALSE))</f>
        <v/>
      </c>
      <c r="BD559" s="14" t="str">
        <f>IF(Point[Asset Group]="","",VLOOKUP(Point[Post Number],number,2,FALSE))</f>
        <v/>
      </c>
      <c r="BE559" s="14" t="str">
        <f>IF(Point[Asset Group]="","",VLOOKUP(Point[Structure SubType],subdom_master_gdb,2,FALSE))</f>
        <v/>
      </c>
      <c r="BF559" s="14" t="str">
        <f>IF(Point[Area m2]="","",Point[Area m2])</f>
        <v/>
      </c>
      <c r="BG559" s="14" t="str">
        <f>IF(Point[Length m]="","",Point[Length m])</f>
        <v/>
      </c>
      <c r="BH559" s="14" t="str">
        <f>IF(Point[Width m]="","",Point[Width m])</f>
        <v/>
      </c>
      <c r="BI559" s="14" t="str">
        <f>IF(Point[Diameter m]="","",Point[Diameter m])</f>
        <v/>
      </c>
      <c r="BJ559" s="14" t="str">
        <f>IF(Point[Asset Group]="","",VLOOKUP(Point[Number of Pipes],number,2,FALSE))</f>
        <v/>
      </c>
      <c r="BK559" s="14" t="str">
        <f>IF(Point[Asset Group]="","",VLOOKUP(Point[Combined Name],2,FALSE))</f>
        <v/>
      </c>
      <c r="BL559" s="14" t="str">
        <f>IF(Point[Asset Group]="","",VLOOKUP(Point[Size Class],size_class,2,FALSE))</f>
        <v/>
      </c>
      <c r="BM559" s="14" t="str">
        <f>IF(Point[Asset Group]="","",VLOOKUP(Point[Age Class],age_class,2,FALSE))</f>
        <v/>
      </c>
      <c r="BN559" s="14" t="str">
        <f>IF(Point[Girth (cm)]="","",Point[Girth (cm)])</f>
        <v/>
      </c>
      <c r="BO559" s="14" t="str">
        <f>IF(Point[Crown Radius (m)]="","",Point[Crown Radius (m)])</f>
        <v/>
      </c>
      <c r="BP559" s="14" t="str">
        <f>IF(Point[Asset Group]="","",VLOOKUP(Point[Rooting Environment],root_enviro,2,FALSE))</f>
        <v/>
      </c>
      <c r="BQ559" s="14" t="str">
        <f>IF(Point[Asset Group]="","",VLOOKUP(Point[Tree Surround],tree_surround,2,FALSE))</f>
        <v/>
      </c>
      <c r="BR559" s="14" t="str">
        <f>IF(Point[Asset Group]="","",VLOOKUP(Point[Tree Grill],yes_no,2,FALSE))</f>
        <v/>
      </c>
      <c r="BS559" s="14" t="str">
        <f>IF(Point[Asset Group]="","",VLOOKUP(Point[Tree Location],tree_location,2,FALSE))</f>
        <v/>
      </c>
    </row>
    <row r="560" spans="1:71" s="3" customFormat="1" x14ac:dyDescent="0.2">
      <c r="A560" s="3" t="str">
        <f>IF(Point[DWG File Name]="","",Point[DWG File Name])</f>
        <v/>
      </c>
      <c r="B560" s="3" t="str">
        <f>IF(Point[DWG Layer Name]="","",Point[DWG Layer Name])</f>
        <v/>
      </c>
      <c r="C560" s="3" t="str">
        <f>IF(Point[DWG Handle]="","",Point[DWG Handle])</f>
        <v/>
      </c>
      <c r="D560" s="58" t="str">
        <f>IF(Point[X]="","",Point[X])</f>
        <v/>
      </c>
      <c r="E560" s="58" t="str">
        <f>IF(Point[Y]="","",Point[Y])</f>
        <v/>
      </c>
      <c r="F560" s="3" t="str">
        <f>IF(Point[Replacement Asset]="","",Point[Replacement Asset])</f>
        <v/>
      </c>
      <c r="G560" s="3" t="str">
        <f>IF(Point[Asset ID]="","",UPPER(Point[Asset ID]))</f>
        <v/>
      </c>
      <c r="H560" s="3" t="str">
        <f>IF(Point[Asset Group]="","",VLOOKUP(Point[Asset Group],asset_grp_pt,4,FALSE))</f>
        <v/>
      </c>
      <c r="I560" s="3" t="str">
        <f>IF(Point[Asset Group]="","",VLOOKUP(Point[Asset Group],asset_grp_pt,2,FALSE))</f>
        <v/>
      </c>
      <c r="J560" s="3" t="str">
        <f>IF(Point[Asset Group]="","",VLOOKUP(Point[Asset Group],asset_grp_pt,3,FALSE))</f>
        <v/>
      </c>
      <c r="K560" s="3" t="str">
        <f>IF(Point[Asset Group]="","",VLOOKUP(Point[Asset Type],type_master_list,2,FALSE))</f>
        <v/>
      </c>
      <c r="L560" s="3" t="str">
        <f>IF(Point[Asset Name]="","",PROPER(Point[Asset Name]))</f>
        <v/>
      </c>
      <c r="M560" s="11" t="str">
        <f>IF(Point[Install Date]="","",Point[Install Date])</f>
        <v/>
      </c>
      <c r="N560" s="11" t="str">
        <f>IF(Point[Note]="","",PROPER(Point[Note]))</f>
        <v/>
      </c>
      <c r="O560" s="11" t="str">
        <f>IF(Point[Resource Consent Number]="","",UPPER(Point[Resource Consent Number]))</f>
        <v/>
      </c>
      <c r="P560" s="53" t="str">
        <f>IF(Point[Asset Unit Cost]="","",Point[Asset Unit Cost])</f>
        <v/>
      </c>
      <c r="Q560" s="11" t="str">
        <f>IF(Point[Added By]="","",UPPER(Point[Added By]))</f>
        <v/>
      </c>
      <c r="R560" s="11" t="str">
        <f>IF(Point[Added Date]="","",Point[Added Date])</f>
        <v/>
      </c>
      <c r="S560" s="14" t="str">
        <f>IF(Point[Z COORD]="","",Point[Z COORD])</f>
        <v/>
      </c>
      <c r="T560" s="14" t="str">
        <f>IF(Point[Asset Description]="","",PROPER(Point[Asset Description]))</f>
        <v/>
      </c>
      <c r="U560" s="14" t="str">
        <f>IF(Point[[Artist ]]="","",PROPER(Point[[Artist ]]))</f>
        <v/>
      </c>
      <c r="V560" s="14" t="str">
        <f>IF(Point[Material Notes]="","",PROPER(Point[Material Notes]))</f>
        <v/>
      </c>
      <c r="W560" s="14" t="str">
        <f>IF(Point[Dimension Notes]="","",Point[Dimension Notes])</f>
        <v/>
      </c>
      <c r="X560" s="14" t="str">
        <f>IF(Point[List]="","",VLOOKUP(Point[Burner Number],number,2,FALSE))</f>
        <v/>
      </c>
      <c r="Y560" s="14" t="str">
        <f>IF(Point[List]="","",VLOOKUP(Point[Fuel],bbq_fuel,2,FALSE))</f>
        <v/>
      </c>
      <c r="Z560" s="14" t="str">
        <f>IF(Point[List]="","",VLOOKUP(Point[Cabinet Material],bbq_material,2,FALSE))</f>
        <v/>
      </c>
      <c r="AA560" s="14" t="str">
        <f>IF(Point[Asset Group]="","",VLOOKUP(Point[Manufacturer],manufacturer,2,FALSE))</f>
        <v/>
      </c>
      <c r="AB560" s="14" t="str">
        <f>IF(Point[Uinsex WC]="","",Point[Uinsex WC])</f>
        <v/>
      </c>
      <c r="AC560" s="14" t="str">
        <f>IF(Point[Female WC]="","",Point[Female WC])</f>
        <v/>
      </c>
      <c r="AD560" s="14" t="str">
        <f>IF(Point[Male WC]="","",Point[Male WC])</f>
        <v/>
      </c>
      <c r="AE560" s="14" t="str">
        <f>IF(Point[Urinal]="","",Point[Urinal])</f>
        <v/>
      </c>
      <c r="AF560" s="14" t="str">
        <f>IF(Point[Disabled Unisex]="","",Point[Disabled Unisex])</f>
        <v/>
      </c>
      <c r="AG560" s="14" t="str">
        <f>IF(Point[Disabled Female]="","",Point[Disabled Female])</f>
        <v/>
      </c>
      <c r="AH560" s="14" t="str">
        <f>IF(Point[Disabled Male]="","",Point[Disabled Male])</f>
        <v/>
      </c>
      <c r="AI560" s="14" t="str">
        <f>IF(Point[Asset Group]="","",VLOOKUP(Point[Handrail],yes_no,2,FALSE))</f>
        <v/>
      </c>
      <c r="AJ560" s="14" t="str">
        <f>IF(Point[Asset Group]="","",VLOOKUP(Point[Baby Changing],yes_no,2,FALSE))</f>
        <v/>
      </c>
      <c r="AK560" s="14" t="str">
        <f>IF(Point[Asset Group]="","",VLOOKUP(Point[Service Room],yes_no,2,FALSE))</f>
        <v/>
      </c>
      <c r="AL560" s="14" t="str">
        <f>IF(Point[Asset Group]="","",VLOOKUP(Point[Service Tap],service_tap,2,FALSE))</f>
        <v/>
      </c>
      <c r="AM560" s="14" t="str">
        <f>IF(Point[Asset Group]="","",VLOOKUP(Point[Heating Type],wc_heating,2,FALSE))</f>
        <v/>
      </c>
      <c r="AN560" s="14" t="str">
        <f>IF(Point[Asset Group]="","",VLOOKUP(Point[Power Supply],power_supply,2,FALSE))</f>
        <v/>
      </c>
      <c r="AO560" s="14" t="str">
        <f>IF(Point[Asset Group]="","",VLOOKUP(Point[Waste Water],waste_water,2,FALSE))</f>
        <v/>
      </c>
      <c r="AP560" s="14" t="str">
        <f>IF(Point[Asset Group]="","",VLOOKUP(Point[Furniture SubType],subdom_master_gdb,2,FALSE))</f>
        <v/>
      </c>
      <c r="AQ560" s="14" t="str">
        <f>IF(Point[Asset Group]="","",VLOOKUP(Point[Concrete Pad],yes_no,2,FALSE))</f>
        <v/>
      </c>
      <c r="AR560" s="14" t="str">
        <f>IF(Point[Asset Group]="","",VLOOKUP(Point[Material],material_master,2,FALSE))</f>
        <v/>
      </c>
      <c r="AS560" s="14" t="str">
        <f>IF(Point[Asset Group]="","",VLOOKUP(Point[Plumbing],irrigation_plumbing,2,FALSE))</f>
        <v/>
      </c>
      <c r="AT560" s="14" t="str">
        <f>IF(Point[Asset Group]="","",VLOOKUP(Point[Sprinklers],irrigation_sprinklers,2,FALSE))</f>
        <v/>
      </c>
      <c r="AU560" s="14" t="str">
        <f>IF(Point[Asset Group]="","",VLOOKUP(Point[System],irrigation_system,2,FALSE))</f>
        <v/>
      </c>
      <c r="AV560" s="14" t="str">
        <f>IF(Point[Asset Group]="","",VLOOKUP(Point[Status],irrigation_status,2,FALSE))</f>
        <v/>
      </c>
      <c r="AW560" s="11" t="str">
        <f>IF(Point[Date of manufacture]="","",Point[Date of manufacture])</f>
        <v/>
      </c>
      <c r="AX560" s="14" t="str">
        <f>IF(Point[Asset Group]="","",VLOOKUP(Point[Sign Purpose],sign_purpose,2,FALSE))</f>
        <v/>
      </c>
      <c r="AY560" s="14" t="str">
        <f>IF(Point[Asset Group]="","",VLOOKUP(Point[Sign Material],material_master,2,FALSE))</f>
        <v/>
      </c>
      <c r="AZ560" s="14" t="str">
        <f>IF(Point[Asset Group]="","",VLOOKUP(Point[Affixed To],sign_affix,2,FALSE))</f>
        <v/>
      </c>
      <c r="BA560" s="14" t="str">
        <f>IF(Point[Size HxB mm]="","",Point[Size HxB mm])</f>
        <v/>
      </c>
      <c r="BB560" s="14" t="str">
        <f>IF(Point[Height m]="","",Point[Height m])</f>
        <v/>
      </c>
      <c r="BC560" s="14" t="str">
        <f>IF(Point[Asset Group]="","",VLOOKUP(Point[Post Material],material_master,2,FALSE))</f>
        <v/>
      </c>
      <c r="BD560" s="14" t="str">
        <f>IF(Point[Asset Group]="","",VLOOKUP(Point[Post Number],number,2,FALSE))</f>
        <v/>
      </c>
      <c r="BE560" s="14" t="str">
        <f>IF(Point[Asset Group]="","",VLOOKUP(Point[Structure SubType],subdom_master_gdb,2,FALSE))</f>
        <v/>
      </c>
      <c r="BF560" s="14" t="str">
        <f>IF(Point[Area m2]="","",Point[Area m2])</f>
        <v/>
      </c>
      <c r="BG560" s="14" t="str">
        <f>IF(Point[Length m]="","",Point[Length m])</f>
        <v/>
      </c>
      <c r="BH560" s="14" t="str">
        <f>IF(Point[Width m]="","",Point[Width m])</f>
        <v/>
      </c>
      <c r="BI560" s="14" t="str">
        <f>IF(Point[Diameter m]="","",Point[Diameter m])</f>
        <v/>
      </c>
      <c r="BJ560" s="14" t="str">
        <f>IF(Point[Asset Group]="","",VLOOKUP(Point[Number of Pipes],number,2,FALSE))</f>
        <v/>
      </c>
      <c r="BK560" s="14" t="str">
        <f>IF(Point[Asset Group]="","",VLOOKUP(Point[Combined Name],2,FALSE))</f>
        <v/>
      </c>
      <c r="BL560" s="14" t="str">
        <f>IF(Point[Asset Group]="","",VLOOKUP(Point[Size Class],size_class,2,FALSE))</f>
        <v/>
      </c>
      <c r="BM560" s="14" t="str">
        <f>IF(Point[Asset Group]="","",VLOOKUP(Point[Age Class],age_class,2,FALSE))</f>
        <v/>
      </c>
      <c r="BN560" s="14" t="str">
        <f>IF(Point[Girth (cm)]="","",Point[Girth (cm)])</f>
        <v/>
      </c>
      <c r="BO560" s="14" t="str">
        <f>IF(Point[Crown Radius (m)]="","",Point[Crown Radius (m)])</f>
        <v/>
      </c>
      <c r="BP560" s="14" t="str">
        <f>IF(Point[Asset Group]="","",VLOOKUP(Point[Rooting Environment],root_enviro,2,FALSE))</f>
        <v/>
      </c>
      <c r="BQ560" s="14" t="str">
        <f>IF(Point[Asset Group]="","",VLOOKUP(Point[Tree Surround],tree_surround,2,FALSE))</f>
        <v/>
      </c>
      <c r="BR560" s="14" t="str">
        <f>IF(Point[Asset Group]="","",VLOOKUP(Point[Tree Grill],yes_no,2,FALSE))</f>
        <v/>
      </c>
      <c r="BS560" s="14" t="str">
        <f>IF(Point[Asset Group]="","",VLOOKUP(Point[Tree Location],tree_location,2,FALSE))</f>
        <v/>
      </c>
    </row>
    <row r="561" spans="1:71" s="3" customFormat="1" x14ac:dyDescent="0.2">
      <c r="A561" s="3" t="str">
        <f>IF(Point[DWG File Name]="","",Point[DWG File Name])</f>
        <v/>
      </c>
      <c r="B561" s="3" t="str">
        <f>IF(Point[DWG Layer Name]="","",Point[DWG Layer Name])</f>
        <v/>
      </c>
      <c r="C561" s="3" t="str">
        <f>IF(Point[DWG Handle]="","",Point[DWG Handle])</f>
        <v/>
      </c>
      <c r="D561" s="58" t="str">
        <f>IF(Point[X]="","",Point[X])</f>
        <v/>
      </c>
      <c r="E561" s="58" t="str">
        <f>IF(Point[Y]="","",Point[Y])</f>
        <v/>
      </c>
      <c r="F561" s="3" t="str">
        <f>IF(Point[Replacement Asset]="","",Point[Replacement Asset])</f>
        <v/>
      </c>
      <c r="G561" s="3" t="str">
        <f>IF(Point[Asset ID]="","",UPPER(Point[Asset ID]))</f>
        <v/>
      </c>
      <c r="H561" s="3" t="str">
        <f>IF(Point[Asset Group]="","",VLOOKUP(Point[Asset Group],asset_grp_pt,4,FALSE))</f>
        <v/>
      </c>
      <c r="I561" s="3" t="str">
        <f>IF(Point[Asset Group]="","",VLOOKUP(Point[Asset Group],asset_grp_pt,2,FALSE))</f>
        <v/>
      </c>
      <c r="J561" s="3" t="str">
        <f>IF(Point[Asset Group]="","",VLOOKUP(Point[Asset Group],asset_grp_pt,3,FALSE))</f>
        <v/>
      </c>
      <c r="K561" s="3" t="str">
        <f>IF(Point[Asset Group]="","",VLOOKUP(Point[Asset Type],type_master_list,2,FALSE))</f>
        <v/>
      </c>
      <c r="L561" s="3" t="str">
        <f>IF(Point[Asset Name]="","",PROPER(Point[Asset Name]))</f>
        <v/>
      </c>
      <c r="M561" s="11" t="str">
        <f>IF(Point[Install Date]="","",Point[Install Date])</f>
        <v/>
      </c>
      <c r="N561" s="11" t="str">
        <f>IF(Point[Note]="","",PROPER(Point[Note]))</f>
        <v/>
      </c>
      <c r="O561" s="11" t="str">
        <f>IF(Point[Resource Consent Number]="","",UPPER(Point[Resource Consent Number]))</f>
        <v/>
      </c>
      <c r="P561" s="53" t="str">
        <f>IF(Point[Asset Unit Cost]="","",Point[Asset Unit Cost])</f>
        <v/>
      </c>
      <c r="Q561" s="11" t="str">
        <f>IF(Point[Added By]="","",UPPER(Point[Added By]))</f>
        <v/>
      </c>
      <c r="R561" s="11" t="str">
        <f>IF(Point[Added Date]="","",Point[Added Date])</f>
        <v/>
      </c>
      <c r="S561" s="14" t="str">
        <f>IF(Point[Z COORD]="","",Point[Z COORD])</f>
        <v/>
      </c>
      <c r="T561" s="14" t="str">
        <f>IF(Point[Asset Description]="","",PROPER(Point[Asset Description]))</f>
        <v/>
      </c>
      <c r="U561" s="14" t="str">
        <f>IF(Point[[Artist ]]="","",PROPER(Point[[Artist ]]))</f>
        <v/>
      </c>
      <c r="V561" s="14" t="str">
        <f>IF(Point[Material Notes]="","",PROPER(Point[Material Notes]))</f>
        <v/>
      </c>
      <c r="W561" s="14" t="str">
        <f>IF(Point[Dimension Notes]="","",Point[Dimension Notes])</f>
        <v/>
      </c>
      <c r="X561" s="14" t="str">
        <f>IF(Point[List]="","",VLOOKUP(Point[Burner Number],number,2,FALSE))</f>
        <v/>
      </c>
      <c r="Y561" s="14" t="str">
        <f>IF(Point[List]="","",VLOOKUP(Point[Fuel],bbq_fuel,2,FALSE))</f>
        <v/>
      </c>
      <c r="Z561" s="14" t="str">
        <f>IF(Point[List]="","",VLOOKUP(Point[Cabinet Material],bbq_material,2,FALSE))</f>
        <v/>
      </c>
      <c r="AA561" s="14" t="str">
        <f>IF(Point[Asset Group]="","",VLOOKUP(Point[Manufacturer],manufacturer,2,FALSE))</f>
        <v/>
      </c>
      <c r="AB561" s="14" t="str">
        <f>IF(Point[Uinsex WC]="","",Point[Uinsex WC])</f>
        <v/>
      </c>
      <c r="AC561" s="14" t="str">
        <f>IF(Point[Female WC]="","",Point[Female WC])</f>
        <v/>
      </c>
      <c r="AD561" s="14" t="str">
        <f>IF(Point[Male WC]="","",Point[Male WC])</f>
        <v/>
      </c>
      <c r="AE561" s="14" t="str">
        <f>IF(Point[Urinal]="","",Point[Urinal])</f>
        <v/>
      </c>
      <c r="AF561" s="14" t="str">
        <f>IF(Point[Disabled Unisex]="","",Point[Disabled Unisex])</f>
        <v/>
      </c>
      <c r="AG561" s="14" t="str">
        <f>IF(Point[Disabled Female]="","",Point[Disabled Female])</f>
        <v/>
      </c>
      <c r="AH561" s="14" t="str">
        <f>IF(Point[Disabled Male]="","",Point[Disabled Male])</f>
        <v/>
      </c>
      <c r="AI561" s="14" t="str">
        <f>IF(Point[Asset Group]="","",VLOOKUP(Point[Handrail],yes_no,2,FALSE))</f>
        <v/>
      </c>
      <c r="AJ561" s="14" t="str">
        <f>IF(Point[Asset Group]="","",VLOOKUP(Point[Baby Changing],yes_no,2,FALSE))</f>
        <v/>
      </c>
      <c r="AK561" s="14" t="str">
        <f>IF(Point[Asset Group]="","",VLOOKUP(Point[Service Room],yes_no,2,FALSE))</f>
        <v/>
      </c>
      <c r="AL561" s="14" t="str">
        <f>IF(Point[Asset Group]="","",VLOOKUP(Point[Service Tap],service_tap,2,FALSE))</f>
        <v/>
      </c>
      <c r="AM561" s="14" t="str">
        <f>IF(Point[Asset Group]="","",VLOOKUP(Point[Heating Type],wc_heating,2,FALSE))</f>
        <v/>
      </c>
      <c r="AN561" s="14" t="str">
        <f>IF(Point[Asset Group]="","",VLOOKUP(Point[Power Supply],power_supply,2,FALSE))</f>
        <v/>
      </c>
      <c r="AO561" s="14" t="str">
        <f>IF(Point[Asset Group]="","",VLOOKUP(Point[Waste Water],waste_water,2,FALSE))</f>
        <v/>
      </c>
      <c r="AP561" s="14" t="str">
        <f>IF(Point[Asset Group]="","",VLOOKUP(Point[Furniture SubType],subdom_master_gdb,2,FALSE))</f>
        <v/>
      </c>
      <c r="AQ561" s="14" t="str">
        <f>IF(Point[Asset Group]="","",VLOOKUP(Point[Concrete Pad],yes_no,2,FALSE))</f>
        <v/>
      </c>
      <c r="AR561" s="14" t="str">
        <f>IF(Point[Asset Group]="","",VLOOKUP(Point[Material],material_master,2,FALSE))</f>
        <v/>
      </c>
      <c r="AS561" s="14" t="str">
        <f>IF(Point[Asset Group]="","",VLOOKUP(Point[Plumbing],irrigation_plumbing,2,FALSE))</f>
        <v/>
      </c>
      <c r="AT561" s="14" t="str">
        <f>IF(Point[Asset Group]="","",VLOOKUP(Point[Sprinklers],irrigation_sprinklers,2,FALSE))</f>
        <v/>
      </c>
      <c r="AU561" s="14" t="str">
        <f>IF(Point[Asset Group]="","",VLOOKUP(Point[System],irrigation_system,2,FALSE))</f>
        <v/>
      </c>
      <c r="AV561" s="14" t="str">
        <f>IF(Point[Asset Group]="","",VLOOKUP(Point[Status],irrigation_status,2,FALSE))</f>
        <v/>
      </c>
      <c r="AW561" s="11" t="str">
        <f>IF(Point[Date of manufacture]="","",Point[Date of manufacture])</f>
        <v/>
      </c>
      <c r="AX561" s="14" t="str">
        <f>IF(Point[Asset Group]="","",VLOOKUP(Point[Sign Purpose],sign_purpose,2,FALSE))</f>
        <v/>
      </c>
      <c r="AY561" s="14" t="str">
        <f>IF(Point[Asset Group]="","",VLOOKUP(Point[Sign Material],material_master,2,FALSE))</f>
        <v/>
      </c>
      <c r="AZ561" s="14" t="str">
        <f>IF(Point[Asset Group]="","",VLOOKUP(Point[Affixed To],sign_affix,2,FALSE))</f>
        <v/>
      </c>
      <c r="BA561" s="14" t="str">
        <f>IF(Point[Size HxB mm]="","",Point[Size HxB mm])</f>
        <v/>
      </c>
      <c r="BB561" s="14" t="str">
        <f>IF(Point[Height m]="","",Point[Height m])</f>
        <v/>
      </c>
      <c r="BC561" s="14" t="str">
        <f>IF(Point[Asset Group]="","",VLOOKUP(Point[Post Material],material_master,2,FALSE))</f>
        <v/>
      </c>
      <c r="BD561" s="14" t="str">
        <f>IF(Point[Asset Group]="","",VLOOKUP(Point[Post Number],number,2,FALSE))</f>
        <v/>
      </c>
      <c r="BE561" s="14" t="str">
        <f>IF(Point[Asset Group]="","",VLOOKUP(Point[Structure SubType],subdom_master_gdb,2,FALSE))</f>
        <v/>
      </c>
      <c r="BF561" s="14" t="str">
        <f>IF(Point[Area m2]="","",Point[Area m2])</f>
        <v/>
      </c>
      <c r="BG561" s="14" t="str">
        <f>IF(Point[Length m]="","",Point[Length m])</f>
        <v/>
      </c>
      <c r="BH561" s="14" t="str">
        <f>IF(Point[Width m]="","",Point[Width m])</f>
        <v/>
      </c>
      <c r="BI561" s="14" t="str">
        <f>IF(Point[Diameter m]="","",Point[Diameter m])</f>
        <v/>
      </c>
      <c r="BJ561" s="14" t="str">
        <f>IF(Point[Asset Group]="","",VLOOKUP(Point[Number of Pipes],number,2,FALSE))</f>
        <v/>
      </c>
      <c r="BK561" s="14" t="str">
        <f>IF(Point[Asset Group]="","",VLOOKUP(Point[Combined Name],2,FALSE))</f>
        <v/>
      </c>
      <c r="BL561" s="14" t="str">
        <f>IF(Point[Asset Group]="","",VLOOKUP(Point[Size Class],size_class,2,FALSE))</f>
        <v/>
      </c>
      <c r="BM561" s="14" t="str">
        <f>IF(Point[Asset Group]="","",VLOOKUP(Point[Age Class],age_class,2,FALSE))</f>
        <v/>
      </c>
      <c r="BN561" s="14" t="str">
        <f>IF(Point[Girth (cm)]="","",Point[Girth (cm)])</f>
        <v/>
      </c>
      <c r="BO561" s="14" t="str">
        <f>IF(Point[Crown Radius (m)]="","",Point[Crown Radius (m)])</f>
        <v/>
      </c>
      <c r="BP561" s="14" t="str">
        <f>IF(Point[Asset Group]="","",VLOOKUP(Point[Rooting Environment],root_enviro,2,FALSE))</f>
        <v/>
      </c>
      <c r="BQ561" s="14" t="str">
        <f>IF(Point[Asset Group]="","",VLOOKUP(Point[Tree Surround],tree_surround,2,FALSE))</f>
        <v/>
      </c>
      <c r="BR561" s="14" t="str">
        <f>IF(Point[Asset Group]="","",VLOOKUP(Point[Tree Grill],yes_no,2,FALSE))</f>
        <v/>
      </c>
      <c r="BS561" s="14" t="str">
        <f>IF(Point[Asset Group]="","",VLOOKUP(Point[Tree Location],tree_location,2,FALSE))</f>
        <v/>
      </c>
    </row>
    <row r="562" spans="1:71" s="3" customFormat="1" x14ac:dyDescent="0.2">
      <c r="A562" s="3" t="str">
        <f>IF(Point[DWG File Name]="","",Point[DWG File Name])</f>
        <v/>
      </c>
      <c r="B562" s="3" t="str">
        <f>IF(Point[DWG Layer Name]="","",Point[DWG Layer Name])</f>
        <v/>
      </c>
      <c r="C562" s="3" t="str">
        <f>IF(Point[DWG Handle]="","",Point[DWG Handle])</f>
        <v/>
      </c>
      <c r="D562" s="58" t="str">
        <f>IF(Point[X]="","",Point[X])</f>
        <v/>
      </c>
      <c r="E562" s="58" t="str">
        <f>IF(Point[Y]="","",Point[Y])</f>
        <v/>
      </c>
      <c r="F562" s="3" t="str">
        <f>IF(Point[Replacement Asset]="","",Point[Replacement Asset])</f>
        <v/>
      </c>
      <c r="G562" s="3" t="str">
        <f>IF(Point[Asset ID]="","",UPPER(Point[Asset ID]))</f>
        <v/>
      </c>
      <c r="H562" s="3" t="str">
        <f>IF(Point[Asset Group]="","",VLOOKUP(Point[Asset Group],asset_grp_pt,4,FALSE))</f>
        <v/>
      </c>
      <c r="I562" s="3" t="str">
        <f>IF(Point[Asset Group]="","",VLOOKUP(Point[Asset Group],asset_grp_pt,2,FALSE))</f>
        <v/>
      </c>
      <c r="J562" s="3" t="str">
        <f>IF(Point[Asset Group]="","",VLOOKUP(Point[Asset Group],asset_grp_pt,3,FALSE))</f>
        <v/>
      </c>
      <c r="K562" s="3" t="str">
        <f>IF(Point[Asset Group]="","",VLOOKUP(Point[Asset Type],type_master_list,2,FALSE))</f>
        <v/>
      </c>
      <c r="L562" s="3" t="str">
        <f>IF(Point[Asset Name]="","",PROPER(Point[Asset Name]))</f>
        <v/>
      </c>
      <c r="M562" s="11" t="str">
        <f>IF(Point[Install Date]="","",Point[Install Date])</f>
        <v/>
      </c>
      <c r="N562" s="11" t="str">
        <f>IF(Point[Note]="","",PROPER(Point[Note]))</f>
        <v/>
      </c>
      <c r="O562" s="11" t="str">
        <f>IF(Point[Resource Consent Number]="","",UPPER(Point[Resource Consent Number]))</f>
        <v/>
      </c>
      <c r="P562" s="53" t="str">
        <f>IF(Point[Asset Unit Cost]="","",Point[Asset Unit Cost])</f>
        <v/>
      </c>
      <c r="Q562" s="11" t="str">
        <f>IF(Point[Added By]="","",UPPER(Point[Added By]))</f>
        <v/>
      </c>
      <c r="R562" s="11" t="str">
        <f>IF(Point[Added Date]="","",Point[Added Date])</f>
        <v/>
      </c>
      <c r="S562" s="14" t="str">
        <f>IF(Point[Z COORD]="","",Point[Z COORD])</f>
        <v/>
      </c>
      <c r="T562" s="14" t="str">
        <f>IF(Point[Asset Description]="","",PROPER(Point[Asset Description]))</f>
        <v/>
      </c>
      <c r="U562" s="14" t="str">
        <f>IF(Point[[Artist ]]="","",PROPER(Point[[Artist ]]))</f>
        <v/>
      </c>
      <c r="V562" s="14" t="str">
        <f>IF(Point[Material Notes]="","",PROPER(Point[Material Notes]))</f>
        <v/>
      </c>
      <c r="W562" s="14" t="str">
        <f>IF(Point[Dimension Notes]="","",Point[Dimension Notes])</f>
        <v/>
      </c>
      <c r="X562" s="14" t="str">
        <f>IF(Point[List]="","",VLOOKUP(Point[Burner Number],number,2,FALSE))</f>
        <v/>
      </c>
      <c r="Y562" s="14" t="str">
        <f>IF(Point[List]="","",VLOOKUP(Point[Fuel],bbq_fuel,2,FALSE))</f>
        <v/>
      </c>
      <c r="Z562" s="14" t="str">
        <f>IF(Point[List]="","",VLOOKUP(Point[Cabinet Material],bbq_material,2,FALSE))</f>
        <v/>
      </c>
      <c r="AA562" s="14" t="str">
        <f>IF(Point[Asset Group]="","",VLOOKUP(Point[Manufacturer],manufacturer,2,FALSE))</f>
        <v/>
      </c>
      <c r="AB562" s="14" t="str">
        <f>IF(Point[Uinsex WC]="","",Point[Uinsex WC])</f>
        <v/>
      </c>
      <c r="AC562" s="14" t="str">
        <f>IF(Point[Female WC]="","",Point[Female WC])</f>
        <v/>
      </c>
      <c r="AD562" s="14" t="str">
        <f>IF(Point[Male WC]="","",Point[Male WC])</f>
        <v/>
      </c>
      <c r="AE562" s="14" t="str">
        <f>IF(Point[Urinal]="","",Point[Urinal])</f>
        <v/>
      </c>
      <c r="AF562" s="14" t="str">
        <f>IF(Point[Disabled Unisex]="","",Point[Disabled Unisex])</f>
        <v/>
      </c>
      <c r="AG562" s="14" t="str">
        <f>IF(Point[Disabled Female]="","",Point[Disabled Female])</f>
        <v/>
      </c>
      <c r="AH562" s="14" t="str">
        <f>IF(Point[Disabled Male]="","",Point[Disabled Male])</f>
        <v/>
      </c>
      <c r="AI562" s="14" t="str">
        <f>IF(Point[Asset Group]="","",VLOOKUP(Point[Handrail],yes_no,2,FALSE))</f>
        <v/>
      </c>
      <c r="AJ562" s="14" t="str">
        <f>IF(Point[Asset Group]="","",VLOOKUP(Point[Baby Changing],yes_no,2,FALSE))</f>
        <v/>
      </c>
      <c r="AK562" s="14" t="str">
        <f>IF(Point[Asset Group]="","",VLOOKUP(Point[Service Room],yes_no,2,FALSE))</f>
        <v/>
      </c>
      <c r="AL562" s="14" t="str">
        <f>IF(Point[Asset Group]="","",VLOOKUP(Point[Service Tap],service_tap,2,FALSE))</f>
        <v/>
      </c>
      <c r="AM562" s="14" t="str">
        <f>IF(Point[Asset Group]="","",VLOOKUP(Point[Heating Type],wc_heating,2,FALSE))</f>
        <v/>
      </c>
      <c r="AN562" s="14" t="str">
        <f>IF(Point[Asset Group]="","",VLOOKUP(Point[Power Supply],power_supply,2,FALSE))</f>
        <v/>
      </c>
      <c r="AO562" s="14" t="str">
        <f>IF(Point[Asset Group]="","",VLOOKUP(Point[Waste Water],waste_water,2,FALSE))</f>
        <v/>
      </c>
      <c r="AP562" s="14" t="str">
        <f>IF(Point[Asset Group]="","",VLOOKUP(Point[Furniture SubType],subdom_master_gdb,2,FALSE))</f>
        <v/>
      </c>
      <c r="AQ562" s="14" t="str">
        <f>IF(Point[Asset Group]="","",VLOOKUP(Point[Concrete Pad],yes_no,2,FALSE))</f>
        <v/>
      </c>
      <c r="AR562" s="14" t="str">
        <f>IF(Point[Asset Group]="","",VLOOKUP(Point[Material],material_master,2,FALSE))</f>
        <v/>
      </c>
      <c r="AS562" s="14" t="str">
        <f>IF(Point[Asset Group]="","",VLOOKUP(Point[Plumbing],irrigation_plumbing,2,FALSE))</f>
        <v/>
      </c>
      <c r="AT562" s="14" t="str">
        <f>IF(Point[Asset Group]="","",VLOOKUP(Point[Sprinklers],irrigation_sprinklers,2,FALSE))</f>
        <v/>
      </c>
      <c r="AU562" s="14" t="str">
        <f>IF(Point[Asset Group]="","",VLOOKUP(Point[System],irrigation_system,2,FALSE))</f>
        <v/>
      </c>
      <c r="AV562" s="14" t="str">
        <f>IF(Point[Asset Group]="","",VLOOKUP(Point[Status],irrigation_status,2,FALSE))</f>
        <v/>
      </c>
      <c r="AW562" s="11" t="str">
        <f>IF(Point[Date of manufacture]="","",Point[Date of manufacture])</f>
        <v/>
      </c>
      <c r="AX562" s="14" t="str">
        <f>IF(Point[Asset Group]="","",VLOOKUP(Point[Sign Purpose],sign_purpose,2,FALSE))</f>
        <v/>
      </c>
      <c r="AY562" s="14" t="str">
        <f>IF(Point[Asset Group]="","",VLOOKUP(Point[Sign Material],material_master,2,FALSE))</f>
        <v/>
      </c>
      <c r="AZ562" s="14" t="str">
        <f>IF(Point[Asset Group]="","",VLOOKUP(Point[Affixed To],sign_affix,2,FALSE))</f>
        <v/>
      </c>
      <c r="BA562" s="14" t="str">
        <f>IF(Point[Size HxB mm]="","",Point[Size HxB mm])</f>
        <v/>
      </c>
      <c r="BB562" s="14" t="str">
        <f>IF(Point[Height m]="","",Point[Height m])</f>
        <v/>
      </c>
      <c r="BC562" s="14" t="str">
        <f>IF(Point[Asset Group]="","",VLOOKUP(Point[Post Material],material_master,2,FALSE))</f>
        <v/>
      </c>
      <c r="BD562" s="14" t="str">
        <f>IF(Point[Asset Group]="","",VLOOKUP(Point[Post Number],number,2,FALSE))</f>
        <v/>
      </c>
      <c r="BE562" s="14" t="str">
        <f>IF(Point[Asset Group]="","",VLOOKUP(Point[Structure SubType],subdom_master_gdb,2,FALSE))</f>
        <v/>
      </c>
      <c r="BF562" s="14" t="str">
        <f>IF(Point[Area m2]="","",Point[Area m2])</f>
        <v/>
      </c>
      <c r="BG562" s="14" t="str">
        <f>IF(Point[Length m]="","",Point[Length m])</f>
        <v/>
      </c>
      <c r="BH562" s="14" t="str">
        <f>IF(Point[Width m]="","",Point[Width m])</f>
        <v/>
      </c>
      <c r="BI562" s="14" t="str">
        <f>IF(Point[Diameter m]="","",Point[Diameter m])</f>
        <v/>
      </c>
      <c r="BJ562" s="14" t="str">
        <f>IF(Point[Asset Group]="","",VLOOKUP(Point[Number of Pipes],number,2,FALSE))</f>
        <v/>
      </c>
      <c r="BK562" s="14" t="str">
        <f>IF(Point[Asset Group]="","",VLOOKUP(Point[Combined Name],2,FALSE))</f>
        <v/>
      </c>
      <c r="BL562" s="14" t="str">
        <f>IF(Point[Asset Group]="","",VLOOKUP(Point[Size Class],size_class,2,FALSE))</f>
        <v/>
      </c>
      <c r="BM562" s="14" t="str">
        <f>IF(Point[Asset Group]="","",VLOOKUP(Point[Age Class],age_class,2,FALSE))</f>
        <v/>
      </c>
      <c r="BN562" s="14" t="str">
        <f>IF(Point[Girth (cm)]="","",Point[Girth (cm)])</f>
        <v/>
      </c>
      <c r="BO562" s="14" t="str">
        <f>IF(Point[Crown Radius (m)]="","",Point[Crown Radius (m)])</f>
        <v/>
      </c>
      <c r="BP562" s="14" t="str">
        <f>IF(Point[Asset Group]="","",VLOOKUP(Point[Rooting Environment],root_enviro,2,FALSE))</f>
        <v/>
      </c>
      <c r="BQ562" s="14" t="str">
        <f>IF(Point[Asset Group]="","",VLOOKUP(Point[Tree Surround],tree_surround,2,FALSE))</f>
        <v/>
      </c>
      <c r="BR562" s="14" t="str">
        <f>IF(Point[Asset Group]="","",VLOOKUP(Point[Tree Grill],yes_no,2,FALSE))</f>
        <v/>
      </c>
      <c r="BS562" s="14" t="str">
        <f>IF(Point[Asset Group]="","",VLOOKUP(Point[Tree Location],tree_location,2,FALSE))</f>
        <v/>
      </c>
    </row>
    <row r="563" spans="1:71" s="3" customFormat="1" x14ac:dyDescent="0.2">
      <c r="A563" s="3" t="str">
        <f>IF(Point[DWG File Name]="","",Point[DWG File Name])</f>
        <v/>
      </c>
      <c r="B563" s="3" t="str">
        <f>IF(Point[DWG Layer Name]="","",Point[DWG Layer Name])</f>
        <v/>
      </c>
      <c r="C563" s="3" t="str">
        <f>IF(Point[DWG Handle]="","",Point[DWG Handle])</f>
        <v/>
      </c>
      <c r="D563" s="58" t="str">
        <f>IF(Point[X]="","",Point[X])</f>
        <v/>
      </c>
      <c r="E563" s="58" t="str">
        <f>IF(Point[Y]="","",Point[Y])</f>
        <v/>
      </c>
      <c r="F563" s="3" t="str">
        <f>IF(Point[Replacement Asset]="","",Point[Replacement Asset])</f>
        <v/>
      </c>
      <c r="G563" s="3" t="str">
        <f>IF(Point[Asset ID]="","",UPPER(Point[Asset ID]))</f>
        <v/>
      </c>
      <c r="H563" s="3" t="str">
        <f>IF(Point[Asset Group]="","",VLOOKUP(Point[Asset Group],asset_grp_pt,4,FALSE))</f>
        <v/>
      </c>
      <c r="I563" s="3" t="str">
        <f>IF(Point[Asset Group]="","",VLOOKUP(Point[Asset Group],asset_grp_pt,2,FALSE))</f>
        <v/>
      </c>
      <c r="J563" s="3" t="str">
        <f>IF(Point[Asset Group]="","",VLOOKUP(Point[Asset Group],asset_grp_pt,3,FALSE))</f>
        <v/>
      </c>
      <c r="K563" s="3" t="str">
        <f>IF(Point[Asset Group]="","",VLOOKUP(Point[Asset Type],type_master_list,2,FALSE))</f>
        <v/>
      </c>
      <c r="L563" s="3" t="str">
        <f>IF(Point[Asset Name]="","",PROPER(Point[Asset Name]))</f>
        <v/>
      </c>
      <c r="M563" s="11" t="str">
        <f>IF(Point[Install Date]="","",Point[Install Date])</f>
        <v/>
      </c>
      <c r="N563" s="11" t="str">
        <f>IF(Point[Note]="","",PROPER(Point[Note]))</f>
        <v/>
      </c>
      <c r="O563" s="11" t="str">
        <f>IF(Point[Resource Consent Number]="","",UPPER(Point[Resource Consent Number]))</f>
        <v/>
      </c>
      <c r="P563" s="53" t="str">
        <f>IF(Point[Asset Unit Cost]="","",Point[Asset Unit Cost])</f>
        <v/>
      </c>
      <c r="Q563" s="11" t="str">
        <f>IF(Point[Added By]="","",UPPER(Point[Added By]))</f>
        <v/>
      </c>
      <c r="R563" s="11" t="str">
        <f>IF(Point[Added Date]="","",Point[Added Date])</f>
        <v/>
      </c>
      <c r="S563" s="14" t="str">
        <f>IF(Point[Z COORD]="","",Point[Z COORD])</f>
        <v/>
      </c>
      <c r="T563" s="14" t="str">
        <f>IF(Point[Asset Description]="","",PROPER(Point[Asset Description]))</f>
        <v/>
      </c>
      <c r="U563" s="14" t="str">
        <f>IF(Point[[Artist ]]="","",PROPER(Point[[Artist ]]))</f>
        <v/>
      </c>
      <c r="V563" s="14" t="str">
        <f>IF(Point[Material Notes]="","",PROPER(Point[Material Notes]))</f>
        <v/>
      </c>
      <c r="W563" s="14" t="str">
        <f>IF(Point[Dimension Notes]="","",Point[Dimension Notes])</f>
        <v/>
      </c>
      <c r="X563" s="14" t="str">
        <f>IF(Point[List]="","",VLOOKUP(Point[Burner Number],number,2,FALSE))</f>
        <v/>
      </c>
      <c r="Y563" s="14" t="str">
        <f>IF(Point[List]="","",VLOOKUP(Point[Fuel],bbq_fuel,2,FALSE))</f>
        <v/>
      </c>
      <c r="Z563" s="14" t="str">
        <f>IF(Point[List]="","",VLOOKUP(Point[Cabinet Material],bbq_material,2,FALSE))</f>
        <v/>
      </c>
      <c r="AA563" s="14" t="str">
        <f>IF(Point[Asset Group]="","",VLOOKUP(Point[Manufacturer],manufacturer,2,FALSE))</f>
        <v/>
      </c>
      <c r="AB563" s="14" t="str">
        <f>IF(Point[Uinsex WC]="","",Point[Uinsex WC])</f>
        <v/>
      </c>
      <c r="AC563" s="14" t="str">
        <f>IF(Point[Female WC]="","",Point[Female WC])</f>
        <v/>
      </c>
      <c r="AD563" s="14" t="str">
        <f>IF(Point[Male WC]="","",Point[Male WC])</f>
        <v/>
      </c>
      <c r="AE563" s="14" t="str">
        <f>IF(Point[Urinal]="","",Point[Urinal])</f>
        <v/>
      </c>
      <c r="AF563" s="14" t="str">
        <f>IF(Point[Disabled Unisex]="","",Point[Disabled Unisex])</f>
        <v/>
      </c>
      <c r="AG563" s="14" t="str">
        <f>IF(Point[Disabled Female]="","",Point[Disabled Female])</f>
        <v/>
      </c>
      <c r="AH563" s="14" t="str">
        <f>IF(Point[Disabled Male]="","",Point[Disabled Male])</f>
        <v/>
      </c>
      <c r="AI563" s="14" t="str">
        <f>IF(Point[Asset Group]="","",VLOOKUP(Point[Handrail],yes_no,2,FALSE))</f>
        <v/>
      </c>
      <c r="AJ563" s="14" t="str">
        <f>IF(Point[Asset Group]="","",VLOOKUP(Point[Baby Changing],yes_no,2,FALSE))</f>
        <v/>
      </c>
      <c r="AK563" s="14" t="str">
        <f>IF(Point[Asset Group]="","",VLOOKUP(Point[Service Room],yes_no,2,FALSE))</f>
        <v/>
      </c>
      <c r="AL563" s="14" t="str">
        <f>IF(Point[Asset Group]="","",VLOOKUP(Point[Service Tap],service_tap,2,FALSE))</f>
        <v/>
      </c>
      <c r="AM563" s="14" t="str">
        <f>IF(Point[Asset Group]="","",VLOOKUP(Point[Heating Type],wc_heating,2,FALSE))</f>
        <v/>
      </c>
      <c r="AN563" s="14" t="str">
        <f>IF(Point[Asset Group]="","",VLOOKUP(Point[Power Supply],power_supply,2,FALSE))</f>
        <v/>
      </c>
      <c r="AO563" s="14" t="str">
        <f>IF(Point[Asset Group]="","",VLOOKUP(Point[Waste Water],waste_water,2,FALSE))</f>
        <v/>
      </c>
      <c r="AP563" s="14" t="str">
        <f>IF(Point[Asset Group]="","",VLOOKUP(Point[Furniture SubType],subdom_master_gdb,2,FALSE))</f>
        <v/>
      </c>
      <c r="AQ563" s="14" t="str">
        <f>IF(Point[Asset Group]="","",VLOOKUP(Point[Concrete Pad],yes_no,2,FALSE))</f>
        <v/>
      </c>
      <c r="AR563" s="14" t="str">
        <f>IF(Point[Asset Group]="","",VLOOKUP(Point[Material],material_master,2,FALSE))</f>
        <v/>
      </c>
      <c r="AS563" s="14" t="str">
        <f>IF(Point[Asset Group]="","",VLOOKUP(Point[Plumbing],irrigation_plumbing,2,FALSE))</f>
        <v/>
      </c>
      <c r="AT563" s="14" t="str">
        <f>IF(Point[Asset Group]="","",VLOOKUP(Point[Sprinklers],irrigation_sprinklers,2,FALSE))</f>
        <v/>
      </c>
      <c r="AU563" s="14" t="str">
        <f>IF(Point[Asset Group]="","",VLOOKUP(Point[System],irrigation_system,2,FALSE))</f>
        <v/>
      </c>
      <c r="AV563" s="14" t="str">
        <f>IF(Point[Asset Group]="","",VLOOKUP(Point[Status],irrigation_status,2,FALSE))</f>
        <v/>
      </c>
      <c r="AW563" s="11" t="str">
        <f>IF(Point[Date of manufacture]="","",Point[Date of manufacture])</f>
        <v/>
      </c>
      <c r="AX563" s="14" t="str">
        <f>IF(Point[Asset Group]="","",VLOOKUP(Point[Sign Purpose],sign_purpose,2,FALSE))</f>
        <v/>
      </c>
      <c r="AY563" s="14" t="str">
        <f>IF(Point[Asset Group]="","",VLOOKUP(Point[Sign Material],material_master,2,FALSE))</f>
        <v/>
      </c>
      <c r="AZ563" s="14" t="str">
        <f>IF(Point[Asset Group]="","",VLOOKUP(Point[Affixed To],sign_affix,2,FALSE))</f>
        <v/>
      </c>
      <c r="BA563" s="14" t="str">
        <f>IF(Point[Size HxB mm]="","",Point[Size HxB mm])</f>
        <v/>
      </c>
      <c r="BB563" s="14" t="str">
        <f>IF(Point[Height m]="","",Point[Height m])</f>
        <v/>
      </c>
      <c r="BC563" s="14" t="str">
        <f>IF(Point[Asset Group]="","",VLOOKUP(Point[Post Material],material_master,2,FALSE))</f>
        <v/>
      </c>
      <c r="BD563" s="14" t="str">
        <f>IF(Point[Asset Group]="","",VLOOKUP(Point[Post Number],number,2,FALSE))</f>
        <v/>
      </c>
      <c r="BE563" s="14" t="str">
        <f>IF(Point[Asset Group]="","",VLOOKUP(Point[Structure SubType],subdom_master_gdb,2,FALSE))</f>
        <v/>
      </c>
      <c r="BF563" s="14" t="str">
        <f>IF(Point[Area m2]="","",Point[Area m2])</f>
        <v/>
      </c>
      <c r="BG563" s="14" t="str">
        <f>IF(Point[Length m]="","",Point[Length m])</f>
        <v/>
      </c>
      <c r="BH563" s="14" t="str">
        <f>IF(Point[Width m]="","",Point[Width m])</f>
        <v/>
      </c>
      <c r="BI563" s="14" t="str">
        <f>IF(Point[Diameter m]="","",Point[Diameter m])</f>
        <v/>
      </c>
      <c r="BJ563" s="14" t="str">
        <f>IF(Point[Asset Group]="","",VLOOKUP(Point[Number of Pipes],number,2,FALSE))</f>
        <v/>
      </c>
      <c r="BK563" s="14" t="str">
        <f>IF(Point[Asset Group]="","",VLOOKUP(Point[Combined Name],2,FALSE))</f>
        <v/>
      </c>
      <c r="BL563" s="14" t="str">
        <f>IF(Point[Asset Group]="","",VLOOKUP(Point[Size Class],size_class,2,FALSE))</f>
        <v/>
      </c>
      <c r="BM563" s="14" t="str">
        <f>IF(Point[Asset Group]="","",VLOOKUP(Point[Age Class],age_class,2,FALSE))</f>
        <v/>
      </c>
      <c r="BN563" s="14" t="str">
        <f>IF(Point[Girth (cm)]="","",Point[Girth (cm)])</f>
        <v/>
      </c>
      <c r="BO563" s="14" t="str">
        <f>IF(Point[Crown Radius (m)]="","",Point[Crown Radius (m)])</f>
        <v/>
      </c>
      <c r="BP563" s="14" t="str">
        <f>IF(Point[Asset Group]="","",VLOOKUP(Point[Rooting Environment],root_enviro,2,FALSE))</f>
        <v/>
      </c>
      <c r="BQ563" s="14" t="str">
        <f>IF(Point[Asset Group]="","",VLOOKUP(Point[Tree Surround],tree_surround,2,FALSE))</f>
        <v/>
      </c>
      <c r="BR563" s="14" t="str">
        <f>IF(Point[Asset Group]="","",VLOOKUP(Point[Tree Grill],yes_no,2,FALSE))</f>
        <v/>
      </c>
      <c r="BS563" s="14" t="str">
        <f>IF(Point[Asset Group]="","",VLOOKUP(Point[Tree Location],tree_location,2,FALSE))</f>
        <v/>
      </c>
    </row>
    <row r="564" spans="1:71" s="3" customFormat="1" x14ac:dyDescent="0.2">
      <c r="A564" s="3" t="str">
        <f>IF(Point[DWG File Name]="","",Point[DWG File Name])</f>
        <v/>
      </c>
      <c r="B564" s="3" t="str">
        <f>IF(Point[DWG Layer Name]="","",Point[DWG Layer Name])</f>
        <v/>
      </c>
      <c r="C564" s="3" t="str">
        <f>IF(Point[DWG Handle]="","",Point[DWG Handle])</f>
        <v/>
      </c>
      <c r="D564" s="58" t="str">
        <f>IF(Point[X]="","",Point[X])</f>
        <v/>
      </c>
      <c r="E564" s="58" t="str">
        <f>IF(Point[Y]="","",Point[Y])</f>
        <v/>
      </c>
      <c r="F564" s="3" t="str">
        <f>IF(Point[Replacement Asset]="","",Point[Replacement Asset])</f>
        <v/>
      </c>
      <c r="G564" s="3" t="str">
        <f>IF(Point[Asset ID]="","",UPPER(Point[Asset ID]))</f>
        <v/>
      </c>
      <c r="H564" s="3" t="str">
        <f>IF(Point[Asset Group]="","",VLOOKUP(Point[Asset Group],asset_grp_pt,4,FALSE))</f>
        <v/>
      </c>
      <c r="I564" s="3" t="str">
        <f>IF(Point[Asset Group]="","",VLOOKUP(Point[Asset Group],asset_grp_pt,2,FALSE))</f>
        <v/>
      </c>
      <c r="J564" s="3" t="str">
        <f>IF(Point[Asset Group]="","",VLOOKUP(Point[Asset Group],asset_grp_pt,3,FALSE))</f>
        <v/>
      </c>
      <c r="K564" s="3" t="str">
        <f>IF(Point[Asset Group]="","",VLOOKUP(Point[Asset Type],type_master_list,2,FALSE))</f>
        <v/>
      </c>
      <c r="L564" s="3" t="str">
        <f>IF(Point[Asset Name]="","",PROPER(Point[Asset Name]))</f>
        <v/>
      </c>
      <c r="M564" s="11" t="str">
        <f>IF(Point[Install Date]="","",Point[Install Date])</f>
        <v/>
      </c>
      <c r="N564" s="11" t="str">
        <f>IF(Point[Note]="","",PROPER(Point[Note]))</f>
        <v/>
      </c>
      <c r="O564" s="11" t="str">
        <f>IF(Point[Resource Consent Number]="","",UPPER(Point[Resource Consent Number]))</f>
        <v/>
      </c>
      <c r="P564" s="53" t="str">
        <f>IF(Point[Asset Unit Cost]="","",Point[Asset Unit Cost])</f>
        <v/>
      </c>
      <c r="Q564" s="11" t="str">
        <f>IF(Point[Added By]="","",UPPER(Point[Added By]))</f>
        <v/>
      </c>
      <c r="R564" s="11" t="str">
        <f>IF(Point[Added Date]="","",Point[Added Date])</f>
        <v/>
      </c>
      <c r="S564" s="14" t="str">
        <f>IF(Point[Z COORD]="","",Point[Z COORD])</f>
        <v/>
      </c>
      <c r="T564" s="14" t="str">
        <f>IF(Point[Asset Description]="","",PROPER(Point[Asset Description]))</f>
        <v/>
      </c>
      <c r="U564" s="14" t="str">
        <f>IF(Point[[Artist ]]="","",PROPER(Point[[Artist ]]))</f>
        <v/>
      </c>
      <c r="V564" s="14" t="str">
        <f>IF(Point[Material Notes]="","",PROPER(Point[Material Notes]))</f>
        <v/>
      </c>
      <c r="W564" s="14" t="str">
        <f>IF(Point[Dimension Notes]="","",Point[Dimension Notes])</f>
        <v/>
      </c>
      <c r="X564" s="14" t="str">
        <f>IF(Point[List]="","",VLOOKUP(Point[Burner Number],number,2,FALSE))</f>
        <v/>
      </c>
      <c r="Y564" s="14" t="str">
        <f>IF(Point[List]="","",VLOOKUP(Point[Fuel],bbq_fuel,2,FALSE))</f>
        <v/>
      </c>
      <c r="Z564" s="14" t="str">
        <f>IF(Point[List]="","",VLOOKUP(Point[Cabinet Material],bbq_material,2,FALSE))</f>
        <v/>
      </c>
      <c r="AA564" s="14" t="str">
        <f>IF(Point[Asset Group]="","",VLOOKUP(Point[Manufacturer],manufacturer,2,FALSE))</f>
        <v/>
      </c>
      <c r="AB564" s="14" t="str">
        <f>IF(Point[Uinsex WC]="","",Point[Uinsex WC])</f>
        <v/>
      </c>
      <c r="AC564" s="14" t="str">
        <f>IF(Point[Female WC]="","",Point[Female WC])</f>
        <v/>
      </c>
      <c r="AD564" s="14" t="str">
        <f>IF(Point[Male WC]="","",Point[Male WC])</f>
        <v/>
      </c>
      <c r="AE564" s="14" t="str">
        <f>IF(Point[Urinal]="","",Point[Urinal])</f>
        <v/>
      </c>
      <c r="AF564" s="14" t="str">
        <f>IF(Point[Disabled Unisex]="","",Point[Disabled Unisex])</f>
        <v/>
      </c>
      <c r="AG564" s="14" t="str">
        <f>IF(Point[Disabled Female]="","",Point[Disabled Female])</f>
        <v/>
      </c>
      <c r="AH564" s="14" t="str">
        <f>IF(Point[Disabled Male]="","",Point[Disabled Male])</f>
        <v/>
      </c>
      <c r="AI564" s="14" t="str">
        <f>IF(Point[Asset Group]="","",VLOOKUP(Point[Handrail],yes_no,2,FALSE))</f>
        <v/>
      </c>
      <c r="AJ564" s="14" t="str">
        <f>IF(Point[Asset Group]="","",VLOOKUP(Point[Baby Changing],yes_no,2,FALSE))</f>
        <v/>
      </c>
      <c r="AK564" s="14" t="str">
        <f>IF(Point[Asset Group]="","",VLOOKUP(Point[Service Room],yes_no,2,FALSE))</f>
        <v/>
      </c>
      <c r="AL564" s="14" t="str">
        <f>IF(Point[Asset Group]="","",VLOOKUP(Point[Service Tap],service_tap,2,FALSE))</f>
        <v/>
      </c>
      <c r="AM564" s="14" t="str">
        <f>IF(Point[Asset Group]="","",VLOOKUP(Point[Heating Type],wc_heating,2,FALSE))</f>
        <v/>
      </c>
      <c r="AN564" s="14" t="str">
        <f>IF(Point[Asset Group]="","",VLOOKUP(Point[Power Supply],power_supply,2,FALSE))</f>
        <v/>
      </c>
      <c r="AO564" s="14" t="str">
        <f>IF(Point[Asset Group]="","",VLOOKUP(Point[Waste Water],waste_water,2,FALSE))</f>
        <v/>
      </c>
      <c r="AP564" s="14" t="str">
        <f>IF(Point[Asset Group]="","",VLOOKUP(Point[Furniture SubType],subdom_master_gdb,2,FALSE))</f>
        <v/>
      </c>
      <c r="AQ564" s="14" t="str">
        <f>IF(Point[Asset Group]="","",VLOOKUP(Point[Concrete Pad],yes_no,2,FALSE))</f>
        <v/>
      </c>
      <c r="AR564" s="14" t="str">
        <f>IF(Point[Asset Group]="","",VLOOKUP(Point[Material],material_master,2,FALSE))</f>
        <v/>
      </c>
      <c r="AS564" s="14" t="str">
        <f>IF(Point[Asset Group]="","",VLOOKUP(Point[Plumbing],irrigation_plumbing,2,FALSE))</f>
        <v/>
      </c>
      <c r="AT564" s="14" t="str">
        <f>IF(Point[Asset Group]="","",VLOOKUP(Point[Sprinklers],irrigation_sprinklers,2,FALSE))</f>
        <v/>
      </c>
      <c r="AU564" s="14" t="str">
        <f>IF(Point[Asset Group]="","",VLOOKUP(Point[System],irrigation_system,2,FALSE))</f>
        <v/>
      </c>
      <c r="AV564" s="14" t="str">
        <f>IF(Point[Asset Group]="","",VLOOKUP(Point[Status],irrigation_status,2,FALSE))</f>
        <v/>
      </c>
      <c r="AW564" s="11" t="str">
        <f>IF(Point[Date of manufacture]="","",Point[Date of manufacture])</f>
        <v/>
      </c>
      <c r="AX564" s="14" t="str">
        <f>IF(Point[Asset Group]="","",VLOOKUP(Point[Sign Purpose],sign_purpose,2,FALSE))</f>
        <v/>
      </c>
      <c r="AY564" s="14" t="str">
        <f>IF(Point[Asset Group]="","",VLOOKUP(Point[Sign Material],material_master,2,FALSE))</f>
        <v/>
      </c>
      <c r="AZ564" s="14" t="str">
        <f>IF(Point[Asset Group]="","",VLOOKUP(Point[Affixed To],sign_affix,2,FALSE))</f>
        <v/>
      </c>
      <c r="BA564" s="14" t="str">
        <f>IF(Point[Size HxB mm]="","",Point[Size HxB mm])</f>
        <v/>
      </c>
      <c r="BB564" s="14" t="str">
        <f>IF(Point[Height m]="","",Point[Height m])</f>
        <v/>
      </c>
      <c r="BC564" s="14" t="str">
        <f>IF(Point[Asset Group]="","",VLOOKUP(Point[Post Material],material_master,2,FALSE))</f>
        <v/>
      </c>
      <c r="BD564" s="14" t="str">
        <f>IF(Point[Asset Group]="","",VLOOKUP(Point[Post Number],number,2,FALSE))</f>
        <v/>
      </c>
      <c r="BE564" s="14" t="str">
        <f>IF(Point[Asset Group]="","",VLOOKUP(Point[Structure SubType],subdom_master_gdb,2,FALSE))</f>
        <v/>
      </c>
      <c r="BF564" s="14" t="str">
        <f>IF(Point[Area m2]="","",Point[Area m2])</f>
        <v/>
      </c>
      <c r="BG564" s="14" t="str">
        <f>IF(Point[Length m]="","",Point[Length m])</f>
        <v/>
      </c>
      <c r="BH564" s="14" t="str">
        <f>IF(Point[Width m]="","",Point[Width m])</f>
        <v/>
      </c>
      <c r="BI564" s="14" t="str">
        <f>IF(Point[Diameter m]="","",Point[Diameter m])</f>
        <v/>
      </c>
      <c r="BJ564" s="14" t="str">
        <f>IF(Point[Asset Group]="","",VLOOKUP(Point[Number of Pipes],number,2,FALSE))</f>
        <v/>
      </c>
      <c r="BK564" s="14" t="str">
        <f>IF(Point[Asset Group]="","",VLOOKUP(Point[Combined Name],2,FALSE))</f>
        <v/>
      </c>
      <c r="BL564" s="14" t="str">
        <f>IF(Point[Asset Group]="","",VLOOKUP(Point[Size Class],size_class,2,FALSE))</f>
        <v/>
      </c>
      <c r="BM564" s="14" t="str">
        <f>IF(Point[Asset Group]="","",VLOOKUP(Point[Age Class],age_class,2,FALSE))</f>
        <v/>
      </c>
      <c r="BN564" s="14" t="str">
        <f>IF(Point[Girth (cm)]="","",Point[Girth (cm)])</f>
        <v/>
      </c>
      <c r="BO564" s="14" t="str">
        <f>IF(Point[Crown Radius (m)]="","",Point[Crown Radius (m)])</f>
        <v/>
      </c>
      <c r="BP564" s="14" t="str">
        <f>IF(Point[Asset Group]="","",VLOOKUP(Point[Rooting Environment],root_enviro,2,FALSE))</f>
        <v/>
      </c>
      <c r="BQ564" s="14" t="str">
        <f>IF(Point[Asset Group]="","",VLOOKUP(Point[Tree Surround],tree_surround,2,FALSE))</f>
        <v/>
      </c>
      <c r="BR564" s="14" t="str">
        <f>IF(Point[Asset Group]="","",VLOOKUP(Point[Tree Grill],yes_no,2,FALSE))</f>
        <v/>
      </c>
      <c r="BS564" s="14" t="str">
        <f>IF(Point[Asset Group]="","",VLOOKUP(Point[Tree Location],tree_location,2,FALSE))</f>
        <v/>
      </c>
    </row>
    <row r="565" spans="1:71" s="3" customFormat="1" x14ac:dyDescent="0.2">
      <c r="A565" s="3" t="str">
        <f>IF(Point[DWG File Name]="","",Point[DWG File Name])</f>
        <v/>
      </c>
      <c r="B565" s="3" t="str">
        <f>IF(Point[DWG Layer Name]="","",Point[DWG Layer Name])</f>
        <v/>
      </c>
      <c r="C565" s="3" t="str">
        <f>IF(Point[DWG Handle]="","",Point[DWG Handle])</f>
        <v/>
      </c>
      <c r="D565" s="58" t="str">
        <f>IF(Point[X]="","",Point[X])</f>
        <v/>
      </c>
      <c r="E565" s="58" t="str">
        <f>IF(Point[Y]="","",Point[Y])</f>
        <v/>
      </c>
      <c r="F565" s="3" t="str">
        <f>IF(Point[Replacement Asset]="","",Point[Replacement Asset])</f>
        <v/>
      </c>
      <c r="G565" s="3" t="str">
        <f>IF(Point[Asset ID]="","",UPPER(Point[Asset ID]))</f>
        <v/>
      </c>
      <c r="H565" s="3" t="str">
        <f>IF(Point[Asset Group]="","",VLOOKUP(Point[Asset Group],asset_grp_pt,4,FALSE))</f>
        <v/>
      </c>
      <c r="I565" s="3" t="str">
        <f>IF(Point[Asset Group]="","",VLOOKUP(Point[Asset Group],asset_grp_pt,2,FALSE))</f>
        <v/>
      </c>
      <c r="J565" s="3" t="str">
        <f>IF(Point[Asset Group]="","",VLOOKUP(Point[Asset Group],asset_grp_pt,3,FALSE))</f>
        <v/>
      </c>
      <c r="K565" s="3" t="str">
        <f>IF(Point[Asset Group]="","",VLOOKUP(Point[Asset Type],type_master_list,2,FALSE))</f>
        <v/>
      </c>
      <c r="L565" s="3" t="str">
        <f>IF(Point[Asset Name]="","",PROPER(Point[Asset Name]))</f>
        <v/>
      </c>
      <c r="M565" s="11" t="str">
        <f>IF(Point[Install Date]="","",Point[Install Date])</f>
        <v/>
      </c>
      <c r="N565" s="11" t="str">
        <f>IF(Point[Note]="","",PROPER(Point[Note]))</f>
        <v/>
      </c>
      <c r="O565" s="11" t="str">
        <f>IF(Point[Resource Consent Number]="","",UPPER(Point[Resource Consent Number]))</f>
        <v/>
      </c>
      <c r="P565" s="53" t="str">
        <f>IF(Point[Asset Unit Cost]="","",Point[Asset Unit Cost])</f>
        <v/>
      </c>
      <c r="Q565" s="11" t="str">
        <f>IF(Point[Added By]="","",UPPER(Point[Added By]))</f>
        <v/>
      </c>
      <c r="R565" s="11" t="str">
        <f>IF(Point[Added Date]="","",Point[Added Date])</f>
        <v/>
      </c>
      <c r="S565" s="14" t="str">
        <f>IF(Point[Z COORD]="","",Point[Z COORD])</f>
        <v/>
      </c>
      <c r="T565" s="14" t="str">
        <f>IF(Point[Asset Description]="","",PROPER(Point[Asset Description]))</f>
        <v/>
      </c>
      <c r="U565" s="14" t="str">
        <f>IF(Point[[Artist ]]="","",PROPER(Point[[Artist ]]))</f>
        <v/>
      </c>
      <c r="V565" s="14" t="str">
        <f>IF(Point[Material Notes]="","",PROPER(Point[Material Notes]))</f>
        <v/>
      </c>
      <c r="W565" s="14" t="str">
        <f>IF(Point[Dimension Notes]="","",Point[Dimension Notes])</f>
        <v/>
      </c>
      <c r="X565" s="14" t="str">
        <f>IF(Point[List]="","",VLOOKUP(Point[Burner Number],number,2,FALSE))</f>
        <v/>
      </c>
      <c r="Y565" s="14" t="str">
        <f>IF(Point[List]="","",VLOOKUP(Point[Fuel],bbq_fuel,2,FALSE))</f>
        <v/>
      </c>
      <c r="Z565" s="14" t="str">
        <f>IF(Point[List]="","",VLOOKUP(Point[Cabinet Material],bbq_material,2,FALSE))</f>
        <v/>
      </c>
      <c r="AA565" s="14" t="str">
        <f>IF(Point[Asset Group]="","",VLOOKUP(Point[Manufacturer],manufacturer,2,FALSE))</f>
        <v/>
      </c>
      <c r="AB565" s="14" t="str">
        <f>IF(Point[Uinsex WC]="","",Point[Uinsex WC])</f>
        <v/>
      </c>
      <c r="AC565" s="14" t="str">
        <f>IF(Point[Female WC]="","",Point[Female WC])</f>
        <v/>
      </c>
      <c r="AD565" s="14" t="str">
        <f>IF(Point[Male WC]="","",Point[Male WC])</f>
        <v/>
      </c>
      <c r="AE565" s="14" t="str">
        <f>IF(Point[Urinal]="","",Point[Urinal])</f>
        <v/>
      </c>
      <c r="AF565" s="14" t="str">
        <f>IF(Point[Disabled Unisex]="","",Point[Disabled Unisex])</f>
        <v/>
      </c>
      <c r="AG565" s="14" t="str">
        <f>IF(Point[Disabled Female]="","",Point[Disabled Female])</f>
        <v/>
      </c>
      <c r="AH565" s="14" t="str">
        <f>IF(Point[Disabled Male]="","",Point[Disabled Male])</f>
        <v/>
      </c>
      <c r="AI565" s="14" t="str">
        <f>IF(Point[Asset Group]="","",VLOOKUP(Point[Handrail],yes_no,2,FALSE))</f>
        <v/>
      </c>
      <c r="AJ565" s="14" t="str">
        <f>IF(Point[Asset Group]="","",VLOOKUP(Point[Baby Changing],yes_no,2,FALSE))</f>
        <v/>
      </c>
      <c r="AK565" s="14" t="str">
        <f>IF(Point[Asset Group]="","",VLOOKUP(Point[Service Room],yes_no,2,FALSE))</f>
        <v/>
      </c>
      <c r="AL565" s="14" t="str">
        <f>IF(Point[Asset Group]="","",VLOOKUP(Point[Service Tap],service_tap,2,FALSE))</f>
        <v/>
      </c>
      <c r="AM565" s="14" t="str">
        <f>IF(Point[Asset Group]="","",VLOOKUP(Point[Heating Type],wc_heating,2,FALSE))</f>
        <v/>
      </c>
      <c r="AN565" s="14" t="str">
        <f>IF(Point[Asset Group]="","",VLOOKUP(Point[Power Supply],power_supply,2,FALSE))</f>
        <v/>
      </c>
      <c r="AO565" s="14" t="str">
        <f>IF(Point[Asset Group]="","",VLOOKUP(Point[Waste Water],waste_water,2,FALSE))</f>
        <v/>
      </c>
      <c r="AP565" s="14" t="str">
        <f>IF(Point[Asset Group]="","",VLOOKUP(Point[Furniture SubType],subdom_master_gdb,2,FALSE))</f>
        <v/>
      </c>
      <c r="AQ565" s="14" t="str">
        <f>IF(Point[Asset Group]="","",VLOOKUP(Point[Concrete Pad],yes_no,2,FALSE))</f>
        <v/>
      </c>
      <c r="AR565" s="14" t="str">
        <f>IF(Point[Asset Group]="","",VLOOKUP(Point[Material],material_master,2,FALSE))</f>
        <v/>
      </c>
      <c r="AS565" s="14" t="str">
        <f>IF(Point[Asset Group]="","",VLOOKUP(Point[Plumbing],irrigation_plumbing,2,FALSE))</f>
        <v/>
      </c>
      <c r="AT565" s="14" t="str">
        <f>IF(Point[Asset Group]="","",VLOOKUP(Point[Sprinklers],irrigation_sprinklers,2,FALSE))</f>
        <v/>
      </c>
      <c r="AU565" s="14" t="str">
        <f>IF(Point[Asset Group]="","",VLOOKUP(Point[System],irrigation_system,2,FALSE))</f>
        <v/>
      </c>
      <c r="AV565" s="14" t="str">
        <f>IF(Point[Asset Group]="","",VLOOKUP(Point[Status],irrigation_status,2,FALSE))</f>
        <v/>
      </c>
      <c r="AW565" s="11" t="str">
        <f>IF(Point[Date of manufacture]="","",Point[Date of manufacture])</f>
        <v/>
      </c>
      <c r="AX565" s="14" t="str">
        <f>IF(Point[Asset Group]="","",VLOOKUP(Point[Sign Purpose],sign_purpose,2,FALSE))</f>
        <v/>
      </c>
      <c r="AY565" s="14" t="str">
        <f>IF(Point[Asset Group]="","",VLOOKUP(Point[Sign Material],material_master,2,FALSE))</f>
        <v/>
      </c>
      <c r="AZ565" s="14" t="str">
        <f>IF(Point[Asset Group]="","",VLOOKUP(Point[Affixed To],sign_affix,2,FALSE))</f>
        <v/>
      </c>
      <c r="BA565" s="14" t="str">
        <f>IF(Point[Size HxB mm]="","",Point[Size HxB mm])</f>
        <v/>
      </c>
      <c r="BB565" s="14" t="str">
        <f>IF(Point[Height m]="","",Point[Height m])</f>
        <v/>
      </c>
      <c r="BC565" s="14" t="str">
        <f>IF(Point[Asset Group]="","",VLOOKUP(Point[Post Material],material_master,2,FALSE))</f>
        <v/>
      </c>
      <c r="BD565" s="14" t="str">
        <f>IF(Point[Asset Group]="","",VLOOKUP(Point[Post Number],number,2,FALSE))</f>
        <v/>
      </c>
      <c r="BE565" s="14" t="str">
        <f>IF(Point[Asset Group]="","",VLOOKUP(Point[Structure SubType],subdom_master_gdb,2,FALSE))</f>
        <v/>
      </c>
      <c r="BF565" s="14" t="str">
        <f>IF(Point[Area m2]="","",Point[Area m2])</f>
        <v/>
      </c>
      <c r="BG565" s="14" t="str">
        <f>IF(Point[Length m]="","",Point[Length m])</f>
        <v/>
      </c>
      <c r="BH565" s="14" t="str">
        <f>IF(Point[Width m]="","",Point[Width m])</f>
        <v/>
      </c>
      <c r="BI565" s="14" t="str">
        <f>IF(Point[Diameter m]="","",Point[Diameter m])</f>
        <v/>
      </c>
      <c r="BJ565" s="14" t="str">
        <f>IF(Point[Asset Group]="","",VLOOKUP(Point[Number of Pipes],number,2,FALSE))</f>
        <v/>
      </c>
      <c r="BK565" s="14" t="str">
        <f>IF(Point[Asset Group]="","",VLOOKUP(Point[Combined Name],2,FALSE))</f>
        <v/>
      </c>
      <c r="BL565" s="14" t="str">
        <f>IF(Point[Asset Group]="","",VLOOKUP(Point[Size Class],size_class,2,FALSE))</f>
        <v/>
      </c>
      <c r="BM565" s="14" t="str">
        <f>IF(Point[Asset Group]="","",VLOOKUP(Point[Age Class],age_class,2,FALSE))</f>
        <v/>
      </c>
      <c r="BN565" s="14" t="str">
        <f>IF(Point[Girth (cm)]="","",Point[Girth (cm)])</f>
        <v/>
      </c>
      <c r="BO565" s="14" t="str">
        <f>IF(Point[Crown Radius (m)]="","",Point[Crown Radius (m)])</f>
        <v/>
      </c>
      <c r="BP565" s="14" t="str">
        <f>IF(Point[Asset Group]="","",VLOOKUP(Point[Rooting Environment],root_enviro,2,FALSE))</f>
        <v/>
      </c>
      <c r="BQ565" s="14" t="str">
        <f>IF(Point[Asset Group]="","",VLOOKUP(Point[Tree Surround],tree_surround,2,FALSE))</f>
        <v/>
      </c>
      <c r="BR565" s="14" t="str">
        <f>IF(Point[Asset Group]="","",VLOOKUP(Point[Tree Grill],yes_no,2,FALSE))</f>
        <v/>
      </c>
      <c r="BS565" s="14" t="str">
        <f>IF(Point[Asset Group]="","",VLOOKUP(Point[Tree Location],tree_location,2,FALSE))</f>
        <v/>
      </c>
    </row>
    <row r="566" spans="1:71" s="3" customFormat="1" x14ac:dyDescent="0.2">
      <c r="A566" s="3" t="str">
        <f>IF(Point[DWG File Name]="","",Point[DWG File Name])</f>
        <v/>
      </c>
      <c r="B566" s="3" t="str">
        <f>IF(Point[DWG Layer Name]="","",Point[DWG Layer Name])</f>
        <v/>
      </c>
      <c r="C566" s="3" t="str">
        <f>IF(Point[DWG Handle]="","",Point[DWG Handle])</f>
        <v/>
      </c>
      <c r="D566" s="58" t="str">
        <f>IF(Point[X]="","",Point[X])</f>
        <v/>
      </c>
      <c r="E566" s="58" t="str">
        <f>IF(Point[Y]="","",Point[Y])</f>
        <v/>
      </c>
      <c r="F566" s="3" t="str">
        <f>IF(Point[Replacement Asset]="","",Point[Replacement Asset])</f>
        <v/>
      </c>
      <c r="G566" s="3" t="str">
        <f>IF(Point[Asset ID]="","",UPPER(Point[Asset ID]))</f>
        <v/>
      </c>
      <c r="H566" s="3" t="str">
        <f>IF(Point[Asset Group]="","",VLOOKUP(Point[Asset Group],asset_grp_pt,4,FALSE))</f>
        <v/>
      </c>
      <c r="I566" s="3" t="str">
        <f>IF(Point[Asset Group]="","",VLOOKUP(Point[Asset Group],asset_grp_pt,2,FALSE))</f>
        <v/>
      </c>
      <c r="J566" s="3" t="str">
        <f>IF(Point[Asset Group]="","",VLOOKUP(Point[Asset Group],asset_grp_pt,3,FALSE))</f>
        <v/>
      </c>
      <c r="K566" s="3" t="str">
        <f>IF(Point[Asset Group]="","",VLOOKUP(Point[Asset Type],type_master_list,2,FALSE))</f>
        <v/>
      </c>
      <c r="L566" s="3" t="str">
        <f>IF(Point[Asset Name]="","",PROPER(Point[Asset Name]))</f>
        <v/>
      </c>
      <c r="M566" s="11" t="str">
        <f>IF(Point[Install Date]="","",Point[Install Date])</f>
        <v/>
      </c>
      <c r="N566" s="11" t="str">
        <f>IF(Point[Note]="","",PROPER(Point[Note]))</f>
        <v/>
      </c>
      <c r="O566" s="11" t="str">
        <f>IF(Point[Resource Consent Number]="","",UPPER(Point[Resource Consent Number]))</f>
        <v/>
      </c>
      <c r="P566" s="53" t="str">
        <f>IF(Point[Asset Unit Cost]="","",Point[Asset Unit Cost])</f>
        <v/>
      </c>
      <c r="Q566" s="11" t="str">
        <f>IF(Point[Added By]="","",UPPER(Point[Added By]))</f>
        <v/>
      </c>
      <c r="R566" s="11" t="str">
        <f>IF(Point[Added Date]="","",Point[Added Date])</f>
        <v/>
      </c>
      <c r="S566" s="14" t="str">
        <f>IF(Point[Z COORD]="","",Point[Z COORD])</f>
        <v/>
      </c>
      <c r="T566" s="14" t="str">
        <f>IF(Point[Asset Description]="","",PROPER(Point[Asset Description]))</f>
        <v/>
      </c>
      <c r="U566" s="14" t="str">
        <f>IF(Point[[Artist ]]="","",PROPER(Point[[Artist ]]))</f>
        <v/>
      </c>
      <c r="V566" s="14" t="str">
        <f>IF(Point[Material Notes]="","",PROPER(Point[Material Notes]))</f>
        <v/>
      </c>
      <c r="W566" s="14" t="str">
        <f>IF(Point[Dimension Notes]="","",Point[Dimension Notes])</f>
        <v/>
      </c>
      <c r="X566" s="14" t="str">
        <f>IF(Point[List]="","",VLOOKUP(Point[Burner Number],number,2,FALSE))</f>
        <v/>
      </c>
      <c r="Y566" s="14" t="str">
        <f>IF(Point[List]="","",VLOOKUP(Point[Fuel],bbq_fuel,2,FALSE))</f>
        <v/>
      </c>
      <c r="Z566" s="14" t="str">
        <f>IF(Point[List]="","",VLOOKUP(Point[Cabinet Material],bbq_material,2,FALSE))</f>
        <v/>
      </c>
      <c r="AA566" s="14" t="str">
        <f>IF(Point[Asset Group]="","",VLOOKUP(Point[Manufacturer],manufacturer,2,FALSE))</f>
        <v/>
      </c>
      <c r="AB566" s="14" t="str">
        <f>IF(Point[Uinsex WC]="","",Point[Uinsex WC])</f>
        <v/>
      </c>
      <c r="AC566" s="14" t="str">
        <f>IF(Point[Female WC]="","",Point[Female WC])</f>
        <v/>
      </c>
      <c r="AD566" s="14" t="str">
        <f>IF(Point[Male WC]="","",Point[Male WC])</f>
        <v/>
      </c>
      <c r="AE566" s="14" t="str">
        <f>IF(Point[Urinal]="","",Point[Urinal])</f>
        <v/>
      </c>
      <c r="AF566" s="14" t="str">
        <f>IF(Point[Disabled Unisex]="","",Point[Disabled Unisex])</f>
        <v/>
      </c>
      <c r="AG566" s="14" t="str">
        <f>IF(Point[Disabled Female]="","",Point[Disabled Female])</f>
        <v/>
      </c>
      <c r="AH566" s="14" t="str">
        <f>IF(Point[Disabled Male]="","",Point[Disabled Male])</f>
        <v/>
      </c>
      <c r="AI566" s="14" t="str">
        <f>IF(Point[Asset Group]="","",VLOOKUP(Point[Handrail],yes_no,2,FALSE))</f>
        <v/>
      </c>
      <c r="AJ566" s="14" t="str">
        <f>IF(Point[Asset Group]="","",VLOOKUP(Point[Baby Changing],yes_no,2,FALSE))</f>
        <v/>
      </c>
      <c r="AK566" s="14" t="str">
        <f>IF(Point[Asset Group]="","",VLOOKUP(Point[Service Room],yes_no,2,FALSE))</f>
        <v/>
      </c>
      <c r="AL566" s="14" t="str">
        <f>IF(Point[Asset Group]="","",VLOOKUP(Point[Service Tap],service_tap,2,FALSE))</f>
        <v/>
      </c>
      <c r="AM566" s="14" t="str">
        <f>IF(Point[Asset Group]="","",VLOOKUP(Point[Heating Type],wc_heating,2,FALSE))</f>
        <v/>
      </c>
      <c r="AN566" s="14" t="str">
        <f>IF(Point[Asset Group]="","",VLOOKUP(Point[Power Supply],power_supply,2,FALSE))</f>
        <v/>
      </c>
      <c r="AO566" s="14" t="str">
        <f>IF(Point[Asset Group]="","",VLOOKUP(Point[Waste Water],waste_water,2,FALSE))</f>
        <v/>
      </c>
      <c r="AP566" s="14" t="str">
        <f>IF(Point[Asset Group]="","",VLOOKUP(Point[Furniture SubType],subdom_master_gdb,2,FALSE))</f>
        <v/>
      </c>
      <c r="AQ566" s="14" t="str">
        <f>IF(Point[Asset Group]="","",VLOOKUP(Point[Concrete Pad],yes_no,2,FALSE))</f>
        <v/>
      </c>
      <c r="AR566" s="14" t="str">
        <f>IF(Point[Asset Group]="","",VLOOKUP(Point[Material],material_master,2,FALSE))</f>
        <v/>
      </c>
      <c r="AS566" s="14" t="str">
        <f>IF(Point[Asset Group]="","",VLOOKUP(Point[Plumbing],irrigation_plumbing,2,FALSE))</f>
        <v/>
      </c>
      <c r="AT566" s="14" t="str">
        <f>IF(Point[Asset Group]="","",VLOOKUP(Point[Sprinklers],irrigation_sprinklers,2,FALSE))</f>
        <v/>
      </c>
      <c r="AU566" s="14" t="str">
        <f>IF(Point[Asset Group]="","",VLOOKUP(Point[System],irrigation_system,2,FALSE))</f>
        <v/>
      </c>
      <c r="AV566" s="14" t="str">
        <f>IF(Point[Asset Group]="","",VLOOKUP(Point[Status],irrigation_status,2,FALSE))</f>
        <v/>
      </c>
      <c r="AW566" s="11" t="str">
        <f>IF(Point[Date of manufacture]="","",Point[Date of manufacture])</f>
        <v/>
      </c>
      <c r="AX566" s="14" t="str">
        <f>IF(Point[Asset Group]="","",VLOOKUP(Point[Sign Purpose],sign_purpose,2,FALSE))</f>
        <v/>
      </c>
      <c r="AY566" s="14" t="str">
        <f>IF(Point[Asset Group]="","",VLOOKUP(Point[Sign Material],material_master,2,FALSE))</f>
        <v/>
      </c>
      <c r="AZ566" s="14" t="str">
        <f>IF(Point[Asset Group]="","",VLOOKUP(Point[Affixed To],sign_affix,2,FALSE))</f>
        <v/>
      </c>
      <c r="BA566" s="14" t="str">
        <f>IF(Point[Size HxB mm]="","",Point[Size HxB mm])</f>
        <v/>
      </c>
      <c r="BB566" s="14" t="str">
        <f>IF(Point[Height m]="","",Point[Height m])</f>
        <v/>
      </c>
      <c r="BC566" s="14" t="str">
        <f>IF(Point[Asset Group]="","",VLOOKUP(Point[Post Material],material_master,2,FALSE))</f>
        <v/>
      </c>
      <c r="BD566" s="14" t="str">
        <f>IF(Point[Asset Group]="","",VLOOKUP(Point[Post Number],number,2,FALSE))</f>
        <v/>
      </c>
      <c r="BE566" s="14" t="str">
        <f>IF(Point[Asset Group]="","",VLOOKUP(Point[Structure SubType],subdom_master_gdb,2,FALSE))</f>
        <v/>
      </c>
      <c r="BF566" s="14" t="str">
        <f>IF(Point[Area m2]="","",Point[Area m2])</f>
        <v/>
      </c>
      <c r="BG566" s="14" t="str">
        <f>IF(Point[Length m]="","",Point[Length m])</f>
        <v/>
      </c>
      <c r="BH566" s="14" t="str">
        <f>IF(Point[Width m]="","",Point[Width m])</f>
        <v/>
      </c>
      <c r="BI566" s="14" t="str">
        <f>IF(Point[Diameter m]="","",Point[Diameter m])</f>
        <v/>
      </c>
      <c r="BJ566" s="14" t="str">
        <f>IF(Point[Asset Group]="","",VLOOKUP(Point[Number of Pipes],number,2,FALSE))</f>
        <v/>
      </c>
      <c r="BK566" s="14" t="str">
        <f>IF(Point[Asset Group]="","",VLOOKUP(Point[Combined Name],2,FALSE))</f>
        <v/>
      </c>
      <c r="BL566" s="14" t="str">
        <f>IF(Point[Asset Group]="","",VLOOKUP(Point[Size Class],size_class,2,FALSE))</f>
        <v/>
      </c>
      <c r="BM566" s="14" t="str">
        <f>IF(Point[Asset Group]="","",VLOOKUP(Point[Age Class],age_class,2,FALSE))</f>
        <v/>
      </c>
      <c r="BN566" s="14" t="str">
        <f>IF(Point[Girth (cm)]="","",Point[Girth (cm)])</f>
        <v/>
      </c>
      <c r="BO566" s="14" t="str">
        <f>IF(Point[Crown Radius (m)]="","",Point[Crown Radius (m)])</f>
        <v/>
      </c>
      <c r="BP566" s="14" t="str">
        <f>IF(Point[Asset Group]="","",VLOOKUP(Point[Rooting Environment],root_enviro,2,FALSE))</f>
        <v/>
      </c>
      <c r="BQ566" s="14" t="str">
        <f>IF(Point[Asset Group]="","",VLOOKUP(Point[Tree Surround],tree_surround,2,FALSE))</f>
        <v/>
      </c>
      <c r="BR566" s="14" t="str">
        <f>IF(Point[Asset Group]="","",VLOOKUP(Point[Tree Grill],yes_no,2,FALSE))</f>
        <v/>
      </c>
      <c r="BS566" s="14" t="str">
        <f>IF(Point[Asset Group]="","",VLOOKUP(Point[Tree Location],tree_location,2,FALSE))</f>
        <v/>
      </c>
    </row>
    <row r="567" spans="1:71" s="3" customFormat="1" x14ac:dyDescent="0.2">
      <c r="A567" s="3" t="str">
        <f>IF(Point[DWG File Name]="","",Point[DWG File Name])</f>
        <v/>
      </c>
      <c r="B567" s="3" t="str">
        <f>IF(Point[DWG Layer Name]="","",Point[DWG Layer Name])</f>
        <v/>
      </c>
      <c r="C567" s="3" t="str">
        <f>IF(Point[DWG Handle]="","",Point[DWG Handle])</f>
        <v/>
      </c>
      <c r="D567" s="58" t="str">
        <f>IF(Point[X]="","",Point[X])</f>
        <v/>
      </c>
      <c r="E567" s="58" t="str">
        <f>IF(Point[Y]="","",Point[Y])</f>
        <v/>
      </c>
      <c r="F567" s="3" t="str">
        <f>IF(Point[Replacement Asset]="","",Point[Replacement Asset])</f>
        <v/>
      </c>
      <c r="G567" s="3" t="str">
        <f>IF(Point[Asset ID]="","",UPPER(Point[Asset ID]))</f>
        <v/>
      </c>
      <c r="H567" s="3" t="str">
        <f>IF(Point[Asset Group]="","",VLOOKUP(Point[Asset Group],asset_grp_pt,4,FALSE))</f>
        <v/>
      </c>
      <c r="I567" s="3" t="str">
        <f>IF(Point[Asset Group]="","",VLOOKUP(Point[Asset Group],asset_grp_pt,2,FALSE))</f>
        <v/>
      </c>
      <c r="J567" s="3" t="str">
        <f>IF(Point[Asset Group]="","",VLOOKUP(Point[Asset Group],asset_grp_pt,3,FALSE))</f>
        <v/>
      </c>
      <c r="K567" s="3" t="str">
        <f>IF(Point[Asset Group]="","",VLOOKUP(Point[Asset Type],type_master_list,2,FALSE))</f>
        <v/>
      </c>
      <c r="L567" s="3" t="str">
        <f>IF(Point[Asset Name]="","",PROPER(Point[Asset Name]))</f>
        <v/>
      </c>
      <c r="M567" s="11" t="str">
        <f>IF(Point[Install Date]="","",Point[Install Date])</f>
        <v/>
      </c>
      <c r="N567" s="11" t="str">
        <f>IF(Point[Note]="","",PROPER(Point[Note]))</f>
        <v/>
      </c>
      <c r="O567" s="11" t="str">
        <f>IF(Point[Resource Consent Number]="","",UPPER(Point[Resource Consent Number]))</f>
        <v/>
      </c>
      <c r="P567" s="53" t="str">
        <f>IF(Point[Asset Unit Cost]="","",Point[Asset Unit Cost])</f>
        <v/>
      </c>
      <c r="Q567" s="11" t="str">
        <f>IF(Point[Added By]="","",UPPER(Point[Added By]))</f>
        <v/>
      </c>
      <c r="R567" s="11" t="str">
        <f>IF(Point[Added Date]="","",Point[Added Date])</f>
        <v/>
      </c>
      <c r="S567" s="14" t="str">
        <f>IF(Point[Z COORD]="","",Point[Z COORD])</f>
        <v/>
      </c>
      <c r="T567" s="14" t="str">
        <f>IF(Point[Asset Description]="","",PROPER(Point[Asset Description]))</f>
        <v/>
      </c>
      <c r="U567" s="14" t="str">
        <f>IF(Point[[Artist ]]="","",PROPER(Point[[Artist ]]))</f>
        <v/>
      </c>
      <c r="V567" s="14" t="str">
        <f>IF(Point[Material Notes]="","",PROPER(Point[Material Notes]))</f>
        <v/>
      </c>
      <c r="W567" s="14" t="str">
        <f>IF(Point[Dimension Notes]="","",Point[Dimension Notes])</f>
        <v/>
      </c>
      <c r="X567" s="14" t="str">
        <f>IF(Point[List]="","",VLOOKUP(Point[Burner Number],number,2,FALSE))</f>
        <v/>
      </c>
      <c r="Y567" s="14" t="str">
        <f>IF(Point[List]="","",VLOOKUP(Point[Fuel],bbq_fuel,2,FALSE))</f>
        <v/>
      </c>
      <c r="Z567" s="14" t="str">
        <f>IF(Point[List]="","",VLOOKUP(Point[Cabinet Material],bbq_material,2,FALSE))</f>
        <v/>
      </c>
      <c r="AA567" s="14" t="str">
        <f>IF(Point[Asset Group]="","",VLOOKUP(Point[Manufacturer],manufacturer,2,FALSE))</f>
        <v/>
      </c>
      <c r="AB567" s="14" t="str">
        <f>IF(Point[Uinsex WC]="","",Point[Uinsex WC])</f>
        <v/>
      </c>
      <c r="AC567" s="14" t="str">
        <f>IF(Point[Female WC]="","",Point[Female WC])</f>
        <v/>
      </c>
      <c r="AD567" s="14" t="str">
        <f>IF(Point[Male WC]="","",Point[Male WC])</f>
        <v/>
      </c>
      <c r="AE567" s="14" t="str">
        <f>IF(Point[Urinal]="","",Point[Urinal])</f>
        <v/>
      </c>
      <c r="AF567" s="14" t="str">
        <f>IF(Point[Disabled Unisex]="","",Point[Disabled Unisex])</f>
        <v/>
      </c>
      <c r="AG567" s="14" t="str">
        <f>IF(Point[Disabled Female]="","",Point[Disabled Female])</f>
        <v/>
      </c>
      <c r="AH567" s="14" t="str">
        <f>IF(Point[Disabled Male]="","",Point[Disabled Male])</f>
        <v/>
      </c>
      <c r="AI567" s="14" t="str">
        <f>IF(Point[Asset Group]="","",VLOOKUP(Point[Handrail],yes_no,2,FALSE))</f>
        <v/>
      </c>
      <c r="AJ567" s="14" t="str">
        <f>IF(Point[Asset Group]="","",VLOOKUP(Point[Baby Changing],yes_no,2,FALSE))</f>
        <v/>
      </c>
      <c r="AK567" s="14" t="str">
        <f>IF(Point[Asset Group]="","",VLOOKUP(Point[Service Room],yes_no,2,FALSE))</f>
        <v/>
      </c>
      <c r="AL567" s="14" t="str">
        <f>IF(Point[Asset Group]="","",VLOOKUP(Point[Service Tap],service_tap,2,FALSE))</f>
        <v/>
      </c>
      <c r="AM567" s="14" t="str">
        <f>IF(Point[Asset Group]="","",VLOOKUP(Point[Heating Type],wc_heating,2,FALSE))</f>
        <v/>
      </c>
      <c r="AN567" s="14" t="str">
        <f>IF(Point[Asset Group]="","",VLOOKUP(Point[Power Supply],power_supply,2,FALSE))</f>
        <v/>
      </c>
      <c r="AO567" s="14" t="str">
        <f>IF(Point[Asset Group]="","",VLOOKUP(Point[Waste Water],waste_water,2,FALSE))</f>
        <v/>
      </c>
      <c r="AP567" s="14" t="str">
        <f>IF(Point[Asset Group]="","",VLOOKUP(Point[Furniture SubType],subdom_master_gdb,2,FALSE))</f>
        <v/>
      </c>
      <c r="AQ567" s="14" t="str">
        <f>IF(Point[Asset Group]="","",VLOOKUP(Point[Concrete Pad],yes_no,2,FALSE))</f>
        <v/>
      </c>
      <c r="AR567" s="14" t="str">
        <f>IF(Point[Asset Group]="","",VLOOKUP(Point[Material],material_master,2,FALSE))</f>
        <v/>
      </c>
      <c r="AS567" s="14" t="str">
        <f>IF(Point[Asset Group]="","",VLOOKUP(Point[Plumbing],irrigation_plumbing,2,FALSE))</f>
        <v/>
      </c>
      <c r="AT567" s="14" t="str">
        <f>IF(Point[Asset Group]="","",VLOOKUP(Point[Sprinklers],irrigation_sprinklers,2,FALSE))</f>
        <v/>
      </c>
      <c r="AU567" s="14" t="str">
        <f>IF(Point[Asset Group]="","",VLOOKUP(Point[System],irrigation_system,2,FALSE))</f>
        <v/>
      </c>
      <c r="AV567" s="14" t="str">
        <f>IF(Point[Asset Group]="","",VLOOKUP(Point[Status],irrigation_status,2,FALSE))</f>
        <v/>
      </c>
      <c r="AW567" s="11" t="str">
        <f>IF(Point[Date of manufacture]="","",Point[Date of manufacture])</f>
        <v/>
      </c>
      <c r="AX567" s="14" t="str">
        <f>IF(Point[Asset Group]="","",VLOOKUP(Point[Sign Purpose],sign_purpose,2,FALSE))</f>
        <v/>
      </c>
      <c r="AY567" s="14" t="str">
        <f>IF(Point[Asset Group]="","",VLOOKUP(Point[Sign Material],material_master,2,FALSE))</f>
        <v/>
      </c>
      <c r="AZ567" s="14" t="str">
        <f>IF(Point[Asset Group]="","",VLOOKUP(Point[Affixed To],sign_affix,2,FALSE))</f>
        <v/>
      </c>
      <c r="BA567" s="14" t="str">
        <f>IF(Point[Size HxB mm]="","",Point[Size HxB mm])</f>
        <v/>
      </c>
      <c r="BB567" s="14" t="str">
        <f>IF(Point[Height m]="","",Point[Height m])</f>
        <v/>
      </c>
      <c r="BC567" s="14" t="str">
        <f>IF(Point[Asset Group]="","",VLOOKUP(Point[Post Material],material_master,2,FALSE))</f>
        <v/>
      </c>
      <c r="BD567" s="14" t="str">
        <f>IF(Point[Asset Group]="","",VLOOKUP(Point[Post Number],number,2,FALSE))</f>
        <v/>
      </c>
      <c r="BE567" s="14" t="str">
        <f>IF(Point[Asset Group]="","",VLOOKUP(Point[Structure SubType],subdom_master_gdb,2,FALSE))</f>
        <v/>
      </c>
      <c r="BF567" s="14" t="str">
        <f>IF(Point[Area m2]="","",Point[Area m2])</f>
        <v/>
      </c>
      <c r="BG567" s="14" t="str">
        <f>IF(Point[Length m]="","",Point[Length m])</f>
        <v/>
      </c>
      <c r="BH567" s="14" t="str">
        <f>IF(Point[Width m]="","",Point[Width m])</f>
        <v/>
      </c>
      <c r="BI567" s="14" t="str">
        <f>IF(Point[Diameter m]="","",Point[Diameter m])</f>
        <v/>
      </c>
      <c r="BJ567" s="14" t="str">
        <f>IF(Point[Asset Group]="","",VLOOKUP(Point[Number of Pipes],number,2,FALSE))</f>
        <v/>
      </c>
      <c r="BK567" s="14" t="str">
        <f>IF(Point[Asset Group]="","",VLOOKUP(Point[Combined Name],2,FALSE))</f>
        <v/>
      </c>
      <c r="BL567" s="14" t="str">
        <f>IF(Point[Asset Group]="","",VLOOKUP(Point[Size Class],size_class,2,FALSE))</f>
        <v/>
      </c>
      <c r="BM567" s="14" t="str">
        <f>IF(Point[Asset Group]="","",VLOOKUP(Point[Age Class],age_class,2,FALSE))</f>
        <v/>
      </c>
      <c r="BN567" s="14" t="str">
        <f>IF(Point[Girth (cm)]="","",Point[Girth (cm)])</f>
        <v/>
      </c>
      <c r="BO567" s="14" t="str">
        <f>IF(Point[Crown Radius (m)]="","",Point[Crown Radius (m)])</f>
        <v/>
      </c>
      <c r="BP567" s="14" t="str">
        <f>IF(Point[Asset Group]="","",VLOOKUP(Point[Rooting Environment],root_enviro,2,FALSE))</f>
        <v/>
      </c>
      <c r="BQ567" s="14" t="str">
        <f>IF(Point[Asset Group]="","",VLOOKUP(Point[Tree Surround],tree_surround,2,FALSE))</f>
        <v/>
      </c>
      <c r="BR567" s="14" t="str">
        <f>IF(Point[Asset Group]="","",VLOOKUP(Point[Tree Grill],yes_no,2,FALSE))</f>
        <v/>
      </c>
      <c r="BS567" s="14" t="str">
        <f>IF(Point[Asset Group]="","",VLOOKUP(Point[Tree Location],tree_location,2,FALSE))</f>
        <v/>
      </c>
    </row>
    <row r="568" spans="1:71" s="3" customFormat="1" x14ac:dyDescent="0.2">
      <c r="A568" s="3" t="str">
        <f>IF(Point[DWG File Name]="","",Point[DWG File Name])</f>
        <v/>
      </c>
      <c r="B568" s="3" t="str">
        <f>IF(Point[DWG Layer Name]="","",Point[DWG Layer Name])</f>
        <v/>
      </c>
      <c r="C568" s="3" t="str">
        <f>IF(Point[DWG Handle]="","",Point[DWG Handle])</f>
        <v/>
      </c>
      <c r="D568" s="58" t="str">
        <f>IF(Point[X]="","",Point[X])</f>
        <v/>
      </c>
      <c r="E568" s="58" t="str">
        <f>IF(Point[Y]="","",Point[Y])</f>
        <v/>
      </c>
      <c r="F568" s="3" t="str">
        <f>IF(Point[Replacement Asset]="","",Point[Replacement Asset])</f>
        <v/>
      </c>
      <c r="G568" s="3" t="str">
        <f>IF(Point[Asset ID]="","",UPPER(Point[Asset ID]))</f>
        <v/>
      </c>
      <c r="H568" s="3" t="str">
        <f>IF(Point[Asset Group]="","",VLOOKUP(Point[Asset Group],asset_grp_pt,4,FALSE))</f>
        <v/>
      </c>
      <c r="I568" s="3" t="str">
        <f>IF(Point[Asset Group]="","",VLOOKUP(Point[Asset Group],asset_grp_pt,2,FALSE))</f>
        <v/>
      </c>
      <c r="J568" s="3" t="str">
        <f>IF(Point[Asset Group]="","",VLOOKUP(Point[Asset Group],asset_grp_pt,3,FALSE))</f>
        <v/>
      </c>
      <c r="K568" s="3" t="str">
        <f>IF(Point[Asset Group]="","",VLOOKUP(Point[Asset Type],type_master_list,2,FALSE))</f>
        <v/>
      </c>
      <c r="L568" s="3" t="str">
        <f>IF(Point[Asset Name]="","",PROPER(Point[Asset Name]))</f>
        <v/>
      </c>
      <c r="M568" s="11" t="str">
        <f>IF(Point[Install Date]="","",Point[Install Date])</f>
        <v/>
      </c>
      <c r="N568" s="11" t="str">
        <f>IF(Point[Note]="","",PROPER(Point[Note]))</f>
        <v/>
      </c>
      <c r="O568" s="11" t="str">
        <f>IF(Point[Resource Consent Number]="","",UPPER(Point[Resource Consent Number]))</f>
        <v/>
      </c>
      <c r="P568" s="53" t="str">
        <f>IF(Point[Asset Unit Cost]="","",Point[Asset Unit Cost])</f>
        <v/>
      </c>
      <c r="Q568" s="11" t="str">
        <f>IF(Point[Added By]="","",UPPER(Point[Added By]))</f>
        <v/>
      </c>
      <c r="R568" s="11" t="str">
        <f>IF(Point[Added Date]="","",Point[Added Date])</f>
        <v/>
      </c>
      <c r="S568" s="14" t="str">
        <f>IF(Point[Z COORD]="","",Point[Z COORD])</f>
        <v/>
      </c>
      <c r="T568" s="14" t="str">
        <f>IF(Point[Asset Description]="","",PROPER(Point[Asset Description]))</f>
        <v/>
      </c>
      <c r="U568" s="14" t="str">
        <f>IF(Point[[Artist ]]="","",PROPER(Point[[Artist ]]))</f>
        <v/>
      </c>
      <c r="V568" s="14" t="str">
        <f>IF(Point[Material Notes]="","",PROPER(Point[Material Notes]))</f>
        <v/>
      </c>
      <c r="W568" s="14" t="str">
        <f>IF(Point[Dimension Notes]="","",Point[Dimension Notes])</f>
        <v/>
      </c>
      <c r="X568" s="14" t="str">
        <f>IF(Point[List]="","",VLOOKUP(Point[Burner Number],number,2,FALSE))</f>
        <v/>
      </c>
      <c r="Y568" s="14" t="str">
        <f>IF(Point[List]="","",VLOOKUP(Point[Fuel],bbq_fuel,2,FALSE))</f>
        <v/>
      </c>
      <c r="Z568" s="14" t="str">
        <f>IF(Point[List]="","",VLOOKUP(Point[Cabinet Material],bbq_material,2,FALSE))</f>
        <v/>
      </c>
      <c r="AA568" s="14" t="str">
        <f>IF(Point[Asset Group]="","",VLOOKUP(Point[Manufacturer],manufacturer,2,FALSE))</f>
        <v/>
      </c>
      <c r="AB568" s="14" t="str">
        <f>IF(Point[Uinsex WC]="","",Point[Uinsex WC])</f>
        <v/>
      </c>
      <c r="AC568" s="14" t="str">
        <f>IF(Point[Female WC]="","",Point[Female WC])</f>
        <v/>
      </c>
      <c r="AD568" s="14" t="str">
        <f>IF(Point[Male WC]="","",Point[Male WC])</f>
        <v/>
      </c>
      <c r="AE568" s="14" t="str">
        <f>IF(Point[Urinal]="","",Point[Urinal])</f>
        <v/>
      </c>
      <c r="AF568" s="14" t="str">
        <f>IF(Point[Disabled Unisex]="","",Point[Disabled Unisex])</f>
        <v/>
      </c>
      <c r="AG568" s="14" t="str">
        <f>IF(Point[Disabled Female]="","",Point[Disabled Female])</f>
        <v/>
      </c>
      <c r="AH568" s="14" t="str">
        <f>IF(Point[Disabled Male]="","",Point[Disabled Male])</f>
        <v/>
      </c>
      <c r="AI568" s="14" t="str">
        <f>IF(Point[Asset Group]="","",VLOOKUP(Point[Handrail],yes_no,2,FALSE))</f>
        <v/>
      </c>
      <c r="AJ568" s="14" t="str">
        <f>IF(Point[Asset Group]="","",VLOOKUP(Point[Baby Changing],yes_no,2,FALSE))</f>
        <v/>
      </c>
      <c r="AK568" s="14" t="str">
        <f>IF(Point[Asset Group]="","",VLOOKUP(Point[Service Room],yes_no,2,FALSE))</f>
        <v/>
      </c>
      <c r="AL568" s="14" t="str">
        <f>IF(Point[Asset Group]="","",VLOOKUP(Point[Service Tap],service_tap,2,FALSE))</f>
        <v/>
      </c>
      <c r="AM568" s="14" t="str">
        <f>IF(Point[Asset Group]="","",VLOOKUP(Point[Heating Type],wc_heating,2,FALSE))</f>
        <v/>
      </c>
      <c r="AN568" s="14" t="str">
        <f>IF(Point[Asset Group]="","",VLOOKUP(Point[Power Supply],power_supply,2,FALSE))</f>
        <v/>
      </c>
      <c r="AO568" s="14" t="str">
        <f>IF(Point[Asset Group]="","",VLOOKUP(Point[Waste Water],waste_water,2,FALSE))</f>
        <v/>
      </c>
      <c r="AP568" s="14" t="str">
        <f>IF(Point[Asset Group]="","",VLOOKUP(Point[Furniture SubType],subdom_master_gdb,2,FALSE))</f>
        <v/>
      </c>
      <c r="AQ568" s="14" t="str">
        <f>IF(Point[Asset Group]="","",VLOOKUP(Point[Concrete Pad],yes_no,2,FALSE))</f>
        <v/>
      </c>
      <c r="AR568" s="14" t="str">
        <f>IF(Point[Asset Group]="","",VLOOKUP(Point[Material],material_master,2,FALSE))</f>
        <v/>
      </c>
      <c r="AS568" s="14" t="str">
        <f>IF(Point[Asset Group]="","",VLOOKUP(Point[Plumbing],irrigation_plumbing,2,FALSE))</f>
        <v/>
      </c>
      <c r="AT568" s="14" t="str">
        <f>IF(Point[Asset Group]="","",VLOOKUP(Point[Sprinklers],irrigation_sprinklers,2,FALSE))</f>
        <v/>
      </c>
      <c r="AU568" s="14" t="str">
        <f>IF(Point[Asset Group]="","",VLOOKUP(Point[System],irrigation_system,2,FALSE))</f>
        <v/>
      </c>
      <c r="AV568" s="14" t="str">
        <f>IF(Point[Asset Group]="","",VLOOKUP(Point[Status],irrigation_status,2,FALSE))</f>
        <v/>
      </c>
      <c r="AW568" s="11" t="str">
        <f>IF(Point[Date of manufacture]="","",Point[Date of manufacture])</f>
        <v/>
      </c>
      <c r="AX568" s="14" t="str">
        <f>IF(Point[Asset Group]="","",VLOOKUP(Point[Sign Purpose],sign_purpose,2,FALSE))</f>
        <v/>
      </c>
      <c r="AY568" s="14" t="str">
        <f>IF(Point[Asset Group]="","",VLOOKUP(Point[Sign Material],material_master,2,FALSE))</f>
        <v/>
      </c>
      <c r="AZ568" s="14" t="str">
        <f>IF(Point[Asset Group]="","",VLOOKUP(Point[Affixed To],sign_affix,2,FALSE))</f>
        <v/>
      </c>
      <c r="BA568" s="14" t="str">
        <f>IF(Point[Size HxB mm]="","",Point[Size HxB mm])</f>
        <v/>
      </c>
      <c r="BB568" s="14" t="str">
        <f>IF(Point[Height m]="","",Point[Height m])</f>
        <v/>
      </c>
      <c r="BC568" s="14" t="str">
        <f>IF(Point[Asset Group]="","",VLOOKUP(Point[Post Material],material_master,2,FALSE))</f>
        <v/>
      </c>
      <c r="BD568" s="14" t="str">
        <f>IF(Point[Asset Group]="","",VLOOKUP(Point[Post Number],number,2,FALSE))</f>
        <v/>
      </c>
      <c r="BE568" s="14" t="str">
        <f>IF(Point[Asset Group]="","",VLOOKUP(Point[Structure SubType],subdom_master_gdb,2,FALSE))</f>
        <v/>
      </c>
      <c r="BF568" s="14" t="str">
        <f>IF(Point[Area m2]="","",Point[Area m2])</f>
        <v/>
      </c>
      <c r="BG568" s="14" t="str">
        <f>IF(Point[Length m]="","",Point[Length m])</f>
        <v/>
      </c>
      <c r="BH568" s="14" t="str">
        <f>IF(Point[Width m]="","",Point[Width m])</f>
        <v/>
      </c>
      <c r="BI568" s="14" t="str">
        <f>IF(Point[Diameter m]="","",Point[Diameter m])</f>
        <v/>
      </c>
      <c r="BJ568" s="14" t="str">
        <f>IF(Point[Asset Group]="","",VLOOKUP(Point[Number of Pipes],number,2,FALSE))</f>
        <v/>
      </c>
      <c r="BK568" s="14" t="str">
        <f>IF(Point[Asset Group]="","",VLOOKUP(Point[Combined Name],2,FALSE))</f>
        <v/>
      </c>
      <c r="BL568" s="14" t="str">
        <f>IF(Point[Asset Group]="","",VLOOKUP(Point[Size Class],size_class,2,FALSE))</f>
        <v/>
      </c>
      <c r="BM568" s="14" t="str">
        <f>IF(Point[Asset Group]="","",VLOOKUP(Point[Age Class],age_class,2,FALSE))</f>
        <v/>
      </c>
      <c r="BN568" s="14" t="str">
        <f>IF(Point[Girth (cm)]="","",Point[Girth (cm)])</f>
        <v/>
      </c>
      <c r="BO568" s="14" t="str">
        <f>IF(Point[Crown Radius (m)]="","",Point[Crown Radius (m)])</f>
        <v/>
      </c>
      <c r="BP568" s="14" t="str">
        <f>IF(Point[Asset Group]="","",VLOOKUP(Point[Rooting Environment],root_enviro,2,FALSE))</f>
        <v/>
      </c>
      <c r="BQ568" s="14" t="str">
        <f>IF(Point[Asset Group]="","",VLOOKUP(Point[Tree Surround],tree_surround,2,FALSE))</f>
        <v/>
      </c>
      <c r="BR568" s="14" t="str">
        <f>IF(Point[Asset Group]="","",VLOOKUP(Point[Tree Grill],yes_no,2,FALSE))</f>
        <v/>
      </c>
      <c r="BS568" s="14" t="str">
        <f>IF(Point[Asset Group]="","",VLOOKUP(Point[Tree Location],tree_location,2,FALSE))</f>
        <v/>
      </c>
    </row>
    <row r="569" spans="1:71" s="3" customFormat="1" x14ac:dyDescent="0.2">
      <c r="A569" s="3" t="str">
        <f>IF(Point[DWG File Name]="","",Point[DWG File Name])</f>
        <v/>
      </c>
      <c r="B569" s="3" t="str">
        <f>IF(Point[DWG Layer Name]="","",Point[DWG Layer Name])</f>
        <v/>
      </c>
      <c r="C569" s="3" t="str">
        <f>IF(Point[DWG Handle]="","",Point[DWG Handle])</f>
        <v/>
      </c>
      <c r="D569" s="58" t="str">
        <f>IF(Point[X]="","",Point[X])</f>
        <v/>
      </c>
      <c r="E569" s="58" t="str">
        <f>IF(Point[Y]="","",Point[Y])</f>
        <v/>
      </c>
      <c r="F569" s="3" t="str">
        <f>IF(Point[Replacement Asset]="","",Point[Replacement Asset])</f>
        <v/>
      </c>
      <c r="G569" s="3" t="str">
        <f>IF(Point[Asset ID]="","",UPPER(Point[Asset ID]))</f>
        <v/>
      </c>
      <c r="H569" s="3" t="str">
        <f>IF(Point[Asset Group]="","",VLOOKUP(Point[Asset Group],asset_grp_pt,4,FALSE))</f>
        <v/>
      </c>
      <c r="I569" s="3" t="str">
        <f>IF(Point[Asset Group]="","",VLOOKUP(Point[Asset Group],asset_grp_pt,2,FALSE))</f>
        <v/>
      </c>
      <c r="J569" s="3" t="str">
        <f>IF(Point[Asset Group]="","",VLOOKUP(Point[Asset Group],asset_grp_pt,3,FALSE))</f>
        <v/>
      </c>
      <c r="K569" s="3" t="str">
        <f>IF(Point[Asset Group]="","",VLOOKUP(Point[Asset Type],type_master_list,2,FALSE))</f>
        <v/>
      </c>
      <c r="L569" s="3" t="str">
        <f>IF(Point[Asset Name]="","",PROPER(Point[Asset Name]))</f>
        <v/>
      </c>
      <c r="M569" s="11" t="str">
        <f>IF(Point[Install Date]="","",Point[Install Date])</f>
        <v/>
      </c>
      <c r="N569" s="11" t="str">
        <f>IF(Point[Note]="","",PROPER(Point[Note]))</f>
        <v/>
      </c>
      <c r="O569" s="11" t="str">
        <f>IF(Point[Resource Consent Number]="","",UPPER(Point[Resource Consent Number]))</f>
        <v/>
      </c>
      <c r="P569" s="53" t="str">
        <f>IF(Point[Asset Unit Cost]="","",Point[Asset Unit Cost])</f>
        <v/>
      </c>
      <c r="Q569" s="11" t="str">
        <f>IF(Point[Added By]="","",UPPER(Point[Added By]))</f>
        <v/>
      </c>
      <c r="R569" s="11" t="str">
        <f>IF(Point[Added Date]="","",Point[Added Date])</f>
        <v/>
      </c>
      <c r="S569" s="14" t="str">
        <f>IF(Point[Z COORD]="","",Point[Z COORD])</f>
        <v/>
      </c>
      <c r="T569" s="14" t="str">
        <f>IF(Point[Asset Description]="","",PROPER(Point[Asset Description]))</f>
        <v/>
      </c>
      <c r="U569" s="14" t="str">
        <f>IF(Point[[Artist ]]="","",PROPER(Point[[Artist ]]))</f>
        <v/>
      </c>
      <c r="V569" s="14" t="str">
        <f>IF(Point[Material Notes]="","",PROPER(Point[Material Notes]))</f>
        <v/>
      </c>
      <c r="W569" s="14" t="str">
        <f>IF(Point[Dimension Notes]="","",Point[Dimension Notes])</f>
        <v/>
      </c>
      <c r="X569" s="14" t="str">
        <f>IF(Point[List]="","",VLOOKUP(Point[Burner Number],number,2,FALSE))</f>
        <v/>
      </c>
      <c r="Y569" s="14" t="str">
        <f>IF(Point[List]="","",VLOOKUP(Point[Fuel],bbq_fuel,2,FALSE))</f>
        <v/>
      </c>
      <c r="Z569" s="14" t="str">
        <f>IF(Point[List]="","",VLOOKUP(Point[Cabinet Material],bbq_material,2,FALSE))</f>
        <v/>
      </c>
      <c r="AA569" s="14" t="str">
        <f>IF(Point[Asset Group]="","",VLOOKUP(Point[Manufacturer],manufacturer,2,FALSE))</f>
        <v/>
      </c>
      <c r="AB569" s="14" t="str">
        <f>IF(Point[Uinsex WC]="","",Point[Uinsex WC])</f>
        <v/>
      </c>
      <c r="AC569" s="14" t="str">
        <f>IF(Point[Female WC]="","",Point[Female WC])</f>
        <v/>
      </c>
      <c r="AD569" s="14" t="str">
        <f>IF(Point[Male WC]="","",Point[Male WC])</f>
        <v/>
      </c>
      <c r="AE569" s="14" t="str">
        <f>IF(Point[Urinal]="","",Point[Urinal])</f>
        <v/>
      </c>
      <c r="AF569" s="14" t="str">
        <f>IF(Point[Disabled Unisex]="","",Point[Disabled Unisex])</f>
        <v/>
      </c>
      <c r="AG569" s="14" t="str">
        <f>IF(Point[Disabled Female]="","",Point[Disabled Female])</f>
        <v/>
      </c>
      <c r="AH569" s="14" t="str">
        <f>IF(Point[Disabled Male]="","",Point[Disabled Male])</f>
        <v/>
      </c>
      <c r="AI569" s="14" t="str">
        <f>IF(Point[Asset Group]="","",VLOOKUP(Point[Handrail],yes_no,2,FALSE))</f>
        <v/>
      </c>
      <c r="AJ569" s="14" t="str">
        <f>IF(Point[Asset Group]="","",VLOOKUP(Point[Baby Changing],yes_no,2,FALSE))</f>
        <v/>
      </c>
      <c r="AK569" s="14" t="str">
        <f>IF(Point[Asset Group]="","",VLOOKUP(Point[Service Room],yes_no,2,FALSE))</f>
        <v/>
      </c>
      <c r="AL569" s="14" t="str">
        <f>IF(Point[Asset Group]="","",VLOOKUP(Point[Service Tap],service_tap,2,FALSE))</f>
        <v/>
      </c>
      <c r="AM569" s="14" t="str">
        <f>IF(Point[Asset Group]="","",VLOOKUP(Point[Heating Type],wc_heating,2,FALSE))</f>
        <v/>
      </c>
      <c r="AN569" s="14" t="str">
        <f>IF(Point[Asset Group]="","",VLOOKUP(Point[Power Supply],power_supply,2,FALSE))</f>
        <v/>
      </c>
      <c r="AO569" s="14" t="str">
        <f>IF(Point[Asset Group]="","",VLOOKUP(Point[Waste Water],waste_water,2,FALSE))</f>
        <v/>
      </c>
      <c r="AP569" s="14" t="str">
        <f>IF(Point[Asset Group]="","",VLOOKUP(Point[Furniture SubType],subdom_master_gdb,2,FALSE))</f>
        <v/>
      </c>
      <c r="AQ569" s="14" t="str">
        <f>IF(Point[Asset Group]="","",VLOOKUP(Point[Concrete Pad],yes_no,2,FALSE))</f>
        <v/>
      </c>
      <c r="AR569" s="14" t="str">
        <f>IF(Point[Asset Group]="","",VLOOKUP(Point[Material],material_master,2,FALSE))</f>
        <v/>
      </c>
      <c r="AS569" s="14" t="str">
        <f>IF(Point[Asset Group]="","",VLOOKUP(Point[Plumbing],irrigation_plumbing,2,FALSE))</f>
        <v/>
      </c>
      <c r="AT569" s="14" t="str">
        <f>IF(Point[Asset Group]="","",VLOOKUP(Point[Sprinklers],irrigation_sprinklers,2,FALSE))</f>
        <v/>
      </c>
      <c r="AU569" s="14" t="str">
        <f>IF(Point[Asset Group]="","",VLOOKUP(Point[System],irrigation_system,2,FALSE))</f>
        <v/>
      </c>
      <c r="AV569" s="14" t="str">
        <f>IF(Point[Asset Group]="","",VLOOKUP(Point[Status],irrigation_status,2,FALSE))</f>
        <v/>
      </c>
      <c r="AW569" s="11" t="str">
        <f>IF(Point[Date of manufacture]="","",Point[Date of manufacture])</f>
        <v/>
      </c>
      <c r="AX569" s="14" t="str">
        <f>IF(Point[Asset Group]="","",VLOOKUP(Point[Sign Purpose],sign_purpose,2,FALSE))</f>
        <v/>
      </c>
      <c r="AY569" s="14" t="str">
        <f>IF(Point[Asset Group]="","",VLOOKUP(Point[Sign Material],material_master,2,FALSE))</f>
        <v/>
      </c>
      <c r="AZ569" s="14" t="str">
        <f>IF(Point[Asset Group]="","",VLOOKUP(Point[Affixed To],sign_affix,2,FALSE))</f>
        <v/>
      </c>
      <c r="BA569" s="14" t="str">
        <f>IF(Point[Size HxB mm]="","",Point[Size HxB mm])</f>
        <v/>
      </c>
      <c r="BB569" s="14" t="str">
        <f>IF(Point[Height m]="","",Point[Height m])</f>
        <v/>
      </c>
      <c r="BC569" s="14" t="str">
        <f>IF(Point[Asset Group]="","",VLOOKUP(Point[Post Material],material_master,2,FALSE))</f>
        <v/>
      </c>
      <c r="BD569" s="14" t="str">
        <f>IF(Point[Asset Group]="","",VLOOKUP(Point[Post Number],number,2,FALSE))</f>
        <v/>
      </c>
      <c r="BE569" s="14" t="str">
        <f>IF(Point[Asset Group]="","",VLOOKUP(Point[Structure SubType],subdom_master_gdb,2,FALSE))</f>
        <v/>
      </c>
      <c r="BF569" s="14" t="str">
        <f>IF(Point[Area m2]="","",Point[Area m2])</f>
        <v/>
      </c>
      <c r="BG569" s="14" t="str">
        <f>IF(Point[Length m]="","",Point[Length m])</f>
        <v/>
      </c>
      <c r="BH569" s="14" t="str">
        <f>IF(Point[Width m]="","",Point[Width m])</f>
        <v/>
      </c>
      <c r="BI569" s="14" t="str">
        <f>IF(Point[Diameter m]="","",Point[Diameter m])</f>
        <v/>
      </c>
      <c r="BJ569" s="14" t="str">
        <f>IF(Point[Asset Group]="","",VLOOKUP(Point[Number of Pipes],number,2,FALSE))</f>
        <v/>
      </c>
      <c r="BK569" s="14" t="str">
        <f>IF(Point[Asset Group]="","",VLOOKUP(Point[Combined Name],2,FALSE))</f>
        <v/>
      </c>
      <c r="BL569" s="14" t="str">
        <f>IF(Point[Asset Group]="","",VLOOKUP(Point[Size Class],size_class,2,FALSE))</f>
        <v/>
      </c>
      <c r="BM569" s="14" t="str">
        <f>IF(Point[Asset Group]="","",VLOOKUP(Point[Age Class],age_class,2,FALSE))</f>
        <v/>
      </c>
      <c r="BN569" s="14" t="str">
        <f>IF(Point[Girth (cm)]="","",Point[Girth (cm)])</f>
        <v/>
      </c>
      <c r="BO569" s="14" t="str">
        <f>IF(Point[Crown Radius (m)]="","",Point[Crown Radius (m)])</f>
        <v/>
      </c>
      <c r="BP569" s="14" t="str">
        <f>IF(Point[Asset Group]="","",VLOOKUP(Point[Rooting Environment],root_enviro,2,FALSE))</f>
        <v/>
      </c>
      <c r="BQ569" s="14" t="str">
        <f>IF(Point[Asset Group]="","",VLOOKUP(Point[Tree Surround],tree_surround,2,FALSE))</f>
        <v/>
      </c>
      <c r="BR569" s="14" t="str">
        <f>IF(Point[Asset Group]="","",VLOOKUP(Point[Tree Grill],yes_no,2,FALSE))</f>
        <v/>
      </c>
      <c r="BS569" s="14" t="str">
        <f>IF(Point[Asset Group]="","",VLOOKUP(Point[Tree Location],tree_location,2,FALSE))</f>
        <v/>
      </c>
    </row>
    <row r="570" spans="1:71" s="3" customFormat="1" x14ac:dyDescent="0.2">
      <c r="A570" s="3" t="str">
        <f>IF(Point[DWG File Name]="","",Point[DWG File Name])</f>
        <v/>
      </c>
      <c r="B570" s="3" t="str">
        <f>IF(Point[DWG Layer Name]="","",Point[DWG Layer Name])</f>
        <v/>
      </c>
      <c r="C570" s="3" t="str">
        <f>IF(Point[DWG Handle]="","",Point[DWG Handle])</f>
        <v/>
      </c>
      <c r="D570" s="58" t="str">
        <f>IF(Point[X]="","",Point[X])</f>
        <v/>
      </c>
      <c r="E570" s="58" t="str">
        <f>IF(Point[Y]="","",Point[Y])</f>
        <v/>
      </c>
      <c r="F570" s="3" t="str">
        <f>IF(Point[Replacement Asset]="","",Point[Replacement Asset])</f>
        <v/>
      </c>
      <c r="G570" s="3" t="str">
        <f>IF(Point[Asset ID]="","",UPPER(Point[Asset ID]))</f>
        <v/>
      </c>
      <c r="H570" s="3" t="str">
        <f>IF(Point[Asset Group]="","",VLOOKUP(Point[Asset Group],asset_grp_pt,4,FALSE))</f>
        <v/>
      </c>
      <c r="I570" s="3" t="str">
        <f>IF(Point[Asset Group]="","",VLOOKUP(Point[Asset Group],asset_grp_pt,2,FALSE))</f>
        <v/>
      </c>
      <c r="J570" s="3" t="str">
        <f>IF(Point[Asset Group]="","",VLOOKUP(Point[Asset Group],asset_grp_pt,3,FALSE))</f>
        <v/>
      </c>
      <c r="K570" s="3" t="str">
        <f>IF(Point[Asset Group]="","",VLOOKUP(Point[Asset Type],type_master_list,2,FALSE))</f>
        <v/>
      </c>
      <c r="L570" s="3" t="str">
        <f>IF(Point[Asset Name]="","",PROPER(Point[Asset Name]))</f>
        <v/>
      </c>
      <c r="M570" s="11" t="str">
        <f>IF(Point[Install Date]="","",Point[Install Date])</f>
        <v/>
      </c>
      <c r="N570" s="11" t="str">
        <f>IF(Point[Note]="","",PROPER(Point[Note]))</f>
        <v/>
      </c>
      <c r="O570" s="11" t="str">
        <f>IF(Point[Resource Consent Number]="","",UPPER(Point[Resource Consent Number]))</f>
        <v/>
      </c>
      <c r="P570" s="53" t="str">
        <f>IF(Point[Asset Unit Cost]="","",Point[Asset Unit Cost])</f>
        <v/>
      </c>
      <c r="Q570" s="11" t="str">
        <f>IF(Point[Added By]="","",UPPER(Point[Added By]))</f>
        <v/>
      </c>
      <c r="R570" s="11" t="str">
        <f>IF(Point[Added Date]="","",Point[Added Date])</f>
        <v/>
      </c>
      <c r="S570" s="14" t="str">
        <f>IF(Point[Z COORD]="","",Point[Z COORD])</f>
        <v/>
      </c>
      <c r="T570" s="14" t="str">
        <f>IF(Point[Asset Description]="","",PROPER(Point[Asset Description]))</f>
        <v/>
      </c>
      <c r="U570" s="14" t="str">
        <f>IF(Point[[Artist ]]="","",PROPER(Point[[Artist ]]))</f>
        <v/>
      </c>
      <c r="V570" s="14" t="str">
        <f>IF(Point[Material Notes]="","",PROPER(Point[Material Notes]))</f>
        <v/>
      </c>
      <c r="W570" s="14" t="str">
        <f>IF(Point[Dimension Notes]="","",Point[Dimension Notes])</f>
        <v/>
      </c>
      <c r="X570" s="14" t="str">
        <f>IF(Point[List]="","",VLOOKUP(Point[Burner Number],number,2,FALSE))</f>
        <v/>
      </c>
      <c r="Y570" s="14" t="str">
        <f>IF(Point[List]="","",VLOOKUP(Point[Fuel],bbq_fuel,2,FALSE))</f>
        <v/>
      </c>
      <c r="Z570" s="14" t="str">
        <f>IF(Point[List]="","",VLOOKUP(Point[Cabinet Material],bbq_material,2,FALSE))</f>
        <v/>
      </c>
      <c r="AA570" s="14" t="str">
        <f>IF(Point[Asset Group]="","",VLOOKUP(Point[Manufacturer],manufacturer,2,FALSE))</f>
        <v/>
      </c>
      <c r="AB570" s="14" t="str">
        <f>IF(Point[Uinsex WC]="","",Point[Uinsex WC])</f>
        <v/>
      </c>
      <c r="AC570" s="14" t="str">
        <f>IF(Point[Female WC]="","",Point[Female WC])</f>
        <v/>
      </c>
      <c r="AD570" s="14" t="str">
        <f>IF(Point[Male WC]="","",Point[Male WC])</f>
        <v/>
      </c>
      <c r="AE570" s="14" t="str">
        <f>IF(Point[Urinal]="","",Point[Urinal])</f>
        <v/>
      </c>
      <c r="AF570" s="14" t="str">
        <f>IF(Point[Disabled Unisex]="","",Point[Disabled Unisex])</f>
        <v/>
      </c>
      <c r="AG570" s="14" t="str">
        <f>IF(Point[Disabled Female]="","",Point[Disabled Female])</f>
        <v/>
      </c>
      <c r="AH570" s="14" t="str">
        <f>IF(Point[Disabled Male]="","",Point[Disabled Male])</f>
        <v/>
      </c>
      <c r="AI570" s="14" t="str">
        <f>IF(Point[Asset Group]="","",VLOOKUP(Point[Handrail],yes_no,2,FALSE))</f>
        <v/>
      </c>
      <c r="AJ570" s="14" t="str">
        <f>IF(Point[Asset Group]="","",VLOOKUP(Point[Baby Changing],yes_no,2,FALSE))</f>
        <v/>
      </c>
      <c r="AK570" s="14" t="str">
        <f>IF(Point[Asset Group]="","",VLOOKUP(Point[Service Room],yes_no,2,FALSE))</f>
        <v/>
      </c>
      <c r="AL570" s="14" t="str">
        <f>IF(Point[Asset Group]="","",VLOOKUP(Point[Service Tap],service_tap,2,FALSE))</f>
        <v/>
      </c>
      <c r="AM570" s="14" t="str">
        <f>IF(Point[Asset Group]="","",VLOOKUP(Point[Heating Type],wc_heating,2,FALSE))</f>
        <v/>
      </c>
      <c r="AN570" s="14" t="str">
        <f>IF(Point[Asset Group]="","",VLOOKUP(Point[Power Supply],power_supply,2,FALSE))</f>
        <v/>
      </c>
      <c r="AO570" s="14" t="str">
        <f>IF(Point[Asset Group]="","",VLOOKUP(Point[Waste Water],waste_water,2,FALSE))</f>
        <v/>
      </c>
      <c r="AP570" s="14" t="str">
        <f>IF(Point[Asset Group]="","",VLOOKUP(Point[Furniture SubType],subdom_master_gdb,2,FALSE))</f>
        <v/>
      </c>
      <c r="AQ570" s="14" t="str">
        <f>IF(Point[Asset Group]="","",VLOOKUP(Point[Concrete Pad],yes_no,2,FALSE))</f>
        <v/>
      </c>
      <c r="AR570" s="14" t="str">
        <f>IF(Point[Asset Group]="","",VLOOKUP(Point[Material],material_master,2,FALSE))</f>
        <v/>
      </c>
      <c r="AS570" s="14" t="str">
        <f>IF(Point[Asset Group]="","",VLOOKUP(Point[Plumbing],irrigation_plumbing,2,FALSE))</f>
        <v/>
      </c>
      <c r="AT570" s="14" t="str">
        <f>IF(Point[Asset Group]="","",VLOOKUP(Point[Sprinklers],irrigation_sprinklers,2,FALSE))</f>
        <v/>
      </c>
      <c r="AU570" s="14" t="str">
        <f>IF(Point[Asset Group]="","",VLOOKUP(Point[System],irrigation_system,2,FALSE))</f>
        <v/>
      </c>
      <c r="AV570" s="14" t="str">
        <f>IF(Point[Asset Group]="","",VLOOKUP(Point[Status],irrigation_status,2,FALSE))</f>
        <v/>
      </c>
      <c r="AW570" s="11" t="str">
        <f>IF(Point[Date of manufacture]="","",Point[Date of manufacture])</f>
        <v/>
      </c>
      <c r="AX570" s="14" t="str">
        <f>IF(Point[Asset Group]="","",VLOOKUP(Point[Sign Purpose],sign_purpose,2,FALSE))</f>
        <v/>
      </c>
      <c r="AY570" s="14" t="str">
        <f>IF(Point[Asset Group]="","",VLOOKUP(Point[Sign Material],material_master,2,FALSE))</f>
        <v/>
      </c>
      <c r="AZ570" s="14" t="str">
        <f>IF(Point[Asset Group]="","",VLOOKUP(Point[Affixed To],sign_affix,2,FALSE))</f>
        <v/>
      </c>
      <c r="BA570" s="14" t="str">
        <f>IF(Point[Size HxB mm]="","",Point[Size HxB mm])</f>
        <v/>
      </c>
      <c r="BB570" s="14" t="str">
        <f>IF(Point[Height m]="","",Point[Height m])</f>
        <v/>
      </c>
      <c r="BC570" s="14" t="str">
        <f>IF(Point[Asset Group]="","",VLOOKUP(Point[Post Material],material_master,2,FALSE))</f>
        <v/>
      </c>
      <c r="BD570" s="14" t="str">
        <f>IF(Point[Asset Group]="","",VLOOKUP(Point[Post Number],number,2,FALSE))</f>
        <v/>
      </c>
      <c r="BE570" s="14" t="str">
        <f>IF(Point[Asset Group]="","",VLOOKUP(Point[Structure SubType],subdom_master_gdb,2,FALSE))</f>
        <v/>
      </c>
      <c r="BF570" s="14" t="str">
        <f>IF(Point[Area m2]="","",Point[Area m2])</f>
        <v/>
      </c>
      <c r="BG570" s="14" t="str">
        <f>IF(Point[Length m]="","",Point[Length m])</f>
        <v/>
      </c>
      <c r="BH570" s="14" t="str">
        <f>IF(Point[Width m]="","",Point[Width m])</f>
        <v/>
      </c>
      <c r="BI570" s="14" t="str">
        <f>IF(Point[Diameter m]="","",Point[Diameter m])</f>
        <v/>
      </c>
      <c r="BJ570" s="14" t="str">
        <f>IF(Point[Asset Group]="","",VLOOKUP(Point[Number of Pipes],number,2,FALSE))</f>
        <v/>
      </c>
      <c r="BK570" s="14" t="str">
        <f>IF(Point[Asset Group]="","",VLOOKUP(Point[Combined Name],2,FALSE))</f>
        <v/>
      </c>
      <c r="BL570" s="14" t="str">
        <f>IF(Point[Asset Group]="","",VLOOKUP(Point[Size Class],size_class,2,FALSE))</f>
        <v/>
      </c>
      <c r="BM570" s="14" t="str">
        <f>IF(Point[Asset Group]="","",VLOOKUP(Point[Age Class],age_class,2,FALSE))</f>
        <v/>
      </c>
      <c r="BN570" s="14" t="str">
        <f>IF(Point[Girth (cm)]="","",Point[Girth (cm)])</f>
        <v/>
      </c>
      <c r="BO570" s="14" t="str">
        <f>IF(Point[Crown Radius (m)]="","",Point[Crown Radius (m)])</f>
        <v/>
      </c>
      <c r="BP570" s="14" t="str">
        <f>IF(Point[Asset Group]="","",VLOOKUP(Point[Rooting Environment],root_enviro,2,FALSE))</f>
        <v/>
      </c>
      <c r="BQ570" s="14" t="str">
        <f>IF(Point[Asset Group]="","",VLOOKUP(Point[Tree Surround],tree_surround,2,FALSE))</f>
        <v/>
      </c>
      <c r="BR570" s="14" t="str">
        <f>IF(Point[Asset Group]="","",VLOOKUP(Point[Tree Grill],yes_no,2,FALSE))</f>
        <v/>
      </c>
      <c r="BS570" s="14" t="str">
        <f>IF(Point[Asset Group]="","",VLOOKUP(Point[Tree Location],tree_location,2,FALSE))</f>
        <v/>
      </c>
    </row>
    <row r="571" spans="1:71" s="3" customFormat="1" x14ac:dyDescent="0.2">
      <c r="A571" s="3" t="str">
        <f>IF(Point[DWG File Name]="","",Point[DWG File Name])</f>
        <v/>
      </c>
      <c r="B571" s="3" t="str">
        <f>IF(Point[DWG Layer Name]="","",Point[DWG Layer Name])</f>
        <v/>
      </c>
      <c r="C571" s="3" t="str">
        <f>IF(Point[DWG Handle]="","",Point[DWG Handle])</f>
        <v/>
      </c>
      <c r="D571" s="58" t="str">
        <f>IF(Point[X]="","",Point[X])</f>
        <v/>
      </c>
      <c r="E571" s="58" t="str">
        <f>IF(Point[Y]="","",Point[Y])</f>
        <v/>
      </c>
      <c r="F571" s="3" t="str">
        <f>IF(Point[Replacement Asset]="","",Point[Replacement Asset])</f>
        <v/>
      </c>
      <c r="G571" s="3" t="str">
        <f>IF(Point[Asset ID]="","",UPPER(Point[Asset ID]))</f>
        <v/>
      </c>
      <c r="H571" s="3" t="str">
        <f>IF(Point[Asset Group]="","",VLOOKUP(Point[Asset Group],asset_grp_pt,4,FALSE))</f>
        <v/>
      </c>
      <c r="I571" s="3" t="str">
        <f>IF(Point[Asset Group]="","",VLOOKUP(Point[Asset Group],asset_grp_pt,2,FALSE))</f>
        <v/>
      </c>
      <c r="J571" s="3" t="str">
        <f>IF(Point[Asset Group]="","",VLOOKUP(Point[Asset Group],asset_grp_pt,3,FALSE))</f>
        <v/>
      </c>
      <c r="K571" s="3" t="str">
        <f>IF(Point[Asset Group]="","",VLOOKUP(Point[Asset Type],type_master_list,2,FALSE))</f>
        <v/>
      </c>
      <c r="L571" s="3" t="str">
        <f>IF(Point[Asset Name]="","",PROPER(Point[Asset Name]))</f>
        <v/>
      </c>
      <c r="M571" s="11" t="str">
        <f>IF(Point[Install Date]="","",Point[Install Date])</f>
        <v/>
      </c>
      <c r="N571" s="11" t="str">
        <f>IF(Point[Note]="","",PROPER(Point[Note]))</f>
        <v/>
      </c>
      <c r="O571" s="11" t="str">
        <f>IF(Point[Resource Consent Number]="","",UPPER(Point[Resource Consent Number]))</f>
        <v/>
      </c>
      <c r="P571" s="53" t="str">
        <f>IF(Point[Asset Unit Cost]="","",Point[Asset Unit Cost])</f>
        <v/>
      </c>
      <c r="Q571" s="11" t="str">
        <f>IF(Point[Added By]="","",UPPER(Point[Added By]))</f>
        <v/>
      </c>
      <c r="R571" s="11" t="str">
        <f>IF(Point[Added Date]="","",Point[Added Date])</f>
        <v/>
      </c>
      <c r="S571" s="14" t="str">
        <f>IF(Point[Z COORD]="","",Point[Z COORD])</f>
        <v/>
      </c>
      <c r="T571" s="14" t="str">
        <f>IF(Point[Asset Description]="","",PROPER(Point[Asset Description]))</f>
        <v/>
      </c>
      <c r="U571" s="14" t="str">
        <f>IF(Point[[Artist ]]="","",PROPER(Point[[Artist ]]))</f>
        <v/>
      </c>
      <c r="V571" s="14" t="str">
        <f>IF(Point[Material Notes]="","",PROPER(Point[Material Notes]))</f>
        <v/>
      </c>
      <c r="W571" s="14" t="str">
        <f>IF(Point[Dimension Notes]="","",Point[Dimension Notes])</f>
        <v/>
      </c>
      <c r="X571" s="14" t="str">
        <f>IF(Point[List]="","",VLOOKUP(Point[Burner Number],number,2,FALSE))</f>
        <v/>
      </c>
      <c r="Y571" s="14" t="str">
        <f>IF(Point[List]="","",VLOOKUP(Point[Fuel],bbq_fuel,2,FALSE))</f>
        <v/>
      </c>
      <c r="Z571" s="14" t="str">
        <f>IF(Point[List]="","",VLOOKUP(Point[Cabinet Material],bbq_material,2,FALSE))</f>
        <v/>
      </c>
      <c r="AA571" s="14" t="str">
        <f>IF(Point[Asset Group]="","",VLOOKUP(Point[Manufacturer],manufacturer,2,FALSE))</f>
        <v/>
      </c>
      <c r="AB571" s="14" t="str">
        <f>IF(Point[Uinsex WC]="","",Point[Uinsex WC])</f>
        <v/>
      </c>
      <c r="AC571" s="14" t="str">
        <f>IF(Point[Female WC]="","",Point[Female WC])</f>
        <v/>
      </c>
      <c r="AD571" s="14" t="str">
        <f>IF(Point[Male WC]="","",Point[Male WC])</f>
        <v/>
      </c>
      <c r="AE571" s="14" t="str">
        <f>IF(Point[Urinal]="","",Point[Urinal])</f>
        <v/>
      </c>
      <c r="AF571" s="14" t="str">
        <f>IF(Point[Disabled Unisex]="","",Point[Disabled Unisex])</f>
        <v/>
      </c>
      <c r="AG571" s="14" t="str">
        <f>IF(Point[Disabled Female]="","",Point[Disabled Female])</f>
        <v/>
      </c>
      <c r="AH571" s="14" t="str">
        <f>IF(Point[Disabled Male]="","",Point[Disabled Male])</f>
        <v/>
      </c>
      <c r="AI571" s="14" t="str">
        <f>IF(Point[Asset Group]="","",VLOOKUP(Point[Handrail],yes_no,2,FALSE))</f>
        <v/>
      </c>
      <c r="AJ571" s="14" t="str">
        <f>IF(Point[Asset Group]="","",VLOOKUP(Point[Baby Changing],yes_no,2,FALSE))</f>
        <v/>
      </c>
      <c r="AK571" s="14" t="str">
        <f>IF(Point[Asset Group]="","",VLOOKUP(Point[Service Room],yes_no,2,FALSE))</f>
        <v/>
      </c>
      <c r="AL571" s="14" t="str">
        <f>IF(Point[Asset Group]="","",VLOOKUP(Point[Service Tap],service_tap,2,FALSE))</f>
        <v/>
      </c>
      <c r="AM571" s="14" t="str">
        <f>IF(Point[Asset Group]="","",VLOOKUP(Point[Heating Type],wc_heating,2,FALSE))</f>
        <v/>
      </c>
      <c r="AN571" s="14" t="str">
        <f>IF(Point[Asset Group]="","",VLOOKUP(Point[Power Supply],power_supply,2,FALSE))</f>
        <v/>
      </c>
      <c r="AO571" s="14" t="str">
        <f>IF(Point[Asset Group]="","",VLOOKUP(Point[Waste Water],waste_water,2,FALSE))</f>
        <v/>
      </c>
      <c r="AP571" s="14" t="str">
        <f>IF(Point[Asset Group]="","",VLOOKUP(Point[Furniture SubType],subdom_master_gdb,2,FALSE))</f>
        <v/>
      </c>
      <c r="AQ571" s="14" t="str">
        <f>IF(Point[Asset Group]="","",VLOOKUP(Point[Concrete Pad],yes_no,2,FALSE))</f>
        <v/>
      </c>
      <c r="AR571" s="14" t="str">
        <f>IF(Point[Asset Group]="","",VLOOKUP(Point[Material],material_master,2,FALSE))</f>
        <v/>
      </c>
      <c r="AS571" s="14" t="str">
        <f>IF(Point[Asset Group]="","",VLOOKUP(Point[Plumbing],irrigation_plumbing,2,FALSE))</f>
        <v/>
      </c>
      <c r="AT571" s="14" t="str">
        <f>IF(Point[Asset Group]="","",VLOOKUP(Point[Sprinklers],irrigation_sprinklers,2,FALSE))</f>
        <v/>
      </c>
      <c r="AU571" s="14" t="str">
        <f>IF(Point[Asset Group]="","",VLOOKUP(Point[System],irrigation_system,2,FALSE))</f>
        <v/>
      </c>
      <c r="AV571" s="14" t="str">
        <f>IF(Point[Asset Group]="","",VLOOKUP(Point[Status],irrigation_status,2,FALSE))</f>
        <v/>
      </c>
      <c r="AW571" s="11" t="str">
        <f>IF(Point[Date of manufacture]="","",Point[Date of manufacture])</f>
        <v/>
      </c>
      <c r="AX571" s="14" t="str">
        <f>IF(Point[Asset Group]="","",VLOOKUP(Point[Sign Purpose],sign_purpose,2,FALSE))</f>
        <v/>
      </c>
      <c r="AY571" s="14" t="str">
        <f>IF(Point[Asset Group]="","",VLOOKUP(Point[Sign Material],material_master,2,FALSE))</f>
        <v/>
      </c>
      <c r="AZ571" s="14" t="str">
        <f>IF(Point[Asset Group]="","",VLOOKUP(Point[Affixed To],sign_affix,2,FALSE))</f>
        <v/>
      </c>
      <c r="BA571" s="14" t="str">
        <f>IF(Point[Size HxB mm]="","",Point[Size HxB mm])</f>
        <v/>
      </c>
      <c r="BB571" s="14" t="str">
        <f>IF(Point[Height m]="","",Point[Height m])</f>
        <v/>
      </c>
      <c r="BC571" s="14" t="str">
        <f>IF(Point[Asset Group]="","",VLOOKUP(Point[Post Material],material_master,2,FALSE))</f>
        <v/>
      </c>
      <c r="BD571" s="14" t="str">
        <f>IF(Point[Asset Group]="","",VLOOKUP(Point[Post Number],number,2,FALSE))</f>
        <v/>
      </c>
      <c r="BE571" s="14" t="str">
        <f>IF(Point[Asset Group]="","",VLOOKUP(Point[Structure SubType],subdom_master_gdb,2,FALSE))</f>
        <v/>
      </c>
      <c r="BF571" s="14" t="str">
        <f>IF(Point[Area m2]="","",Point[Area m2])</f>
        <v/>
      </c>
      <c r="BG571" s="14" t="str">
        <f>IF(Point[Length m]="","",Point[Length m])</f>
        <v/>
      </c>
      <c r="BH571" s="14" t="str">
        <f>IF(Point[Width m]="","",Point[Width m])</f>
        <v/>
      </c>
      <c r="BI571" s="14" t="str">
        <f>IF(Point[Diameter m]="","",Point[Diameter m])</f>
        <v/>
      </c>
      <c r="BJ571" s="14" t="str">
        <f>IF(Point[Asset Group]="","",VLOOKUP(Point[Number of Pipes],number,2,FALSE))</f>
        <v/>
      </c>
      <c r="BK571" s="14" t="str">
        <f>IF(Point[Asset Group]="","",VLOOKUP(Point[Combined Name],2,FALSE))</f>
        <v/>
      </c>
      <c r="BL571" s="14" t="str">
        <f>IF(Point[Asset Group]="","",VLOOKUP(Point[Size Class],size_class,2,FALSE))</f>
        <v/>
      </c>
      <c r="BM571" s="14" t="str">
        <f>IF(Point[Asset Group]="","",VLOOKUP(Point[Age Class],age_class,2,FALSE))</f>
        <v/>
      </c>
      <c r="BN571" s="14" t="str">
        <f>IF(Point[Girth (cm)]="","",Point[Girth (cm)])</f>
        <v/>
      </c>
      <c r="BO571" s="14" t="str">
        <f>IF(Point[Crown Radius (m)]="","",Point[Crown Radius (m)])</f>
        <v/>
      </c>
      <c r="BP571" s="14" t="str">
        <f>IF(Point[Asset Group]="","",VLOOKUP(Point[Rooting Environment],root_enviro,2,FALSE))</f>
        <v/>
      </c>
      <c r="BQ571" s="14" t="str">
        <f>IF(Point[Asset Group]="","",VLOOKUP(Point[Tree Surround],tree_surround,2,FALSE))</f>
        <v/>
      </c>
      <c r="BR571" s="14" t="str">
        <f>IF(Point[Asset Group]="","",VLOOKUP(Point[Tree Grill],yes_no,2,FALSE))</f>
        <v/>
      </c>
      <c r="BS571" s="14" t="str">
        <f>IF(Point[Asset Group]="","",VLOOKUP(Point[Tree Location],tree_location,2,FALSE))</f>
        <v/>
      </c>
    </row>
    <row r="572" spans="1:71" s="3" customFormat="1" x14ac:dyDescent="0.2">
      <c r="A572" s="3" t="str">
        <f>IF(Point[DWG File Name]="","",Point[DWG File Name])</f>
        <v/>
      </c>
      <c r="B572" s="3" t="str">
        <f>IF(Point[DWG Layer Name]="","",Point[DWG Layer Name])</f>
        <v/>
      </c>
      <c r="C572" s="3" t="str">
        <f>IF(Point[DWG Handle]="","",Point[DWG Handle])</f>
        <v/>
      </c>
      <c r="D572" s="58" t="str">
        <f>IF(Point[X]="","",Point[X])</f>
        <v/>
      </c>
      <c r="E572" s="58" t="str">
        <f>IF(Point[Y]="","",Point[Y])</f>
        <v/>
      </c>
      <c r="F572" s="3" t="str">
        <f>IF(Point[Replacement Asset]="","",Point[Replacement Asset])</f>
        <v/>
      </c>
      <c r="G572" s="3" t="str">
        <f>IF(Point[Asset ID]="","",UPPER(Point[Asset ID]))</f>
        <v/>
      </c>
      <c r="H572" s="3" t="str">
        <f>IF(Point[Asset Group]="","",VLOOKUP(Point[Asset Group],asset_grp_pt,4,FALSE))</f>
        <v/>
      </c>
      <c r="I572" s="3" t="str">
        <f>IF(Point[Asset Group]="","",VLOOKUP(Point[Asset Group],asset_grp_pt,2,FALSE))</f>
        <v/>
      </c>
      <c r="J572" s="3" t="str">
        <f>IF(Point[Asset Group]="","",VLOOKUP(Point[Asset Group],asset_grp_pt,3,FALSE))</f>
        <v/>
      </c>
      <c r="K572" s="3" t="str">
        <f>IF(Point[Asset Group]="","",VLOOKUP(Point[Asset Type],type_master_list,2,FALSE))</f>
        <v/>
      </c>
      <c r="L572" s="3" t="str">
        <f>IF(Point[Asset Name]="","",PROPER(Point[Asset Name]))</f>
        <v/>
      </c>
      <c r="M572" s="11" t="str">
        <f>IF(Point[Install Date]="","",Point[Install Date])</f>
        <v/>
      </c>
      <c r="N572" s="11" t="str">
        <f>IF(Point[Note]="","",PROPER(Point[Note]))</f>
        <v/>
      </c>
      <c r="O572" s="11" t="str">
        <f>IF(Point[Resource Consent Number]="","",UPPER(Point[Resource Consent Number]))</f>
        <v/>
      </c>
      <c r="P572" s="53" t="str">
        <f>IF(Point[Asset Unit Cost]="","",Point[Asset Unit Cost])</f>
        <v/>
      </c>
      <c r="Q572" s="11" t="str">
        <f>IF(Point[Added By]="","",UPPER(Point[Added By]))</f>
        <v/>
      </c>
      <c r="R572" s="11" t="str">
        <f>IF(Point[Added Date]="","",Point[Added Date])</f>
        <v/>
      </c>
      <c r="S572" s="14" t="str">
        <f>IF(Point[Z COORD]="","",Point[Z COORD])</f>
        <v/>
      </c>
      <c r="T572" s="14" t="str">
        <f>IF(Point[Asset Description]="","",PROPER(Point[Asset Description]))</f>
        <v/>
      </c>
      <c r="U572" s="14" t="str">
        <f>IF(Point[[Artist ]]="","",PROPER(Point[[Artist ]]))</f>
        <v/>
      </c>
      <c r="V572" s="14" t="str">
        <f>IF(Point[Material Notes]="","",PROPER(Point[Material Notes]))</f>
        <v/>
      </c>
      <c r="W572" s="14" t="str">
        <f>IF(Point[Dimension Notes]="","",Point[Dimension Notes])</f>
        <v/>
      </c>
      <c r="X572" s="14" t="str">
        <f>IF(Point[List]="","",VLOOKUP(Point[Burner Number],number,2,FALSE))</f>
        <v/>
      </c>
      <c r="Y572" s="14" t="str">
        <f>IF(Point[List]="","",VLOOKUP(Point[Fuel],bbq_fuel,2,FALSE))</f>
        <v/>
      </c>
      <c r="Z572" s="14" t="str">
        <f>IF(Point[List]="","",VLOOKUP(Point[Cabinet Material],bbq_material,2,FALSE))</f>
        <v/>
      </c>
      <c r="AA572" s="14" t="str">
        <f>IF(Point[Asset Group]="","",VLOOKUP(Point[Manufacturer],manufacturer,2,FALSE))</f>
        <v/>
      </c>
      <c r="AB572" s="14" t="str">
        <f>IF(Point[Uinsex WC]="","",Point[Uinsex WC])</f>
        <v/>
      </c>
      <c r="AC572" s="14" t="str">
        <f>IF(Point[Female WC]="","",Point[Female WC])</f>
        <v/>
      </c>
      <c r="AD572" s="14" t="str">
        <f>IF(Point[Male WC]="","",Point[Male WC])</f>
        <v/>
      </c>
      <c r="AE572" s="14" t="str">
        <f>IF(Point[Urinal]="","",Point[Urinal])</f>
        <v/>
      </c>
      <c r="AF572" s="14" t="str">
        <f>IF(Point[Disabled Unisex]="","",Point[Disabled Unisex])</f>
        <v/>
      </c>
      <c r="AG572" s="14" t="str">
        <f>IF(Point[Disabled Female]="","",Point[Disabled Female])</f>
        <v/>
      </c>
      <c r="AH572" s="14" t="str">
        <f>IF(Point[Disabled Male]="","",Point[Disabled Male])</f>
        <v/>
      </c>
      <c r="AI572" s="14" t="str">
        <f>IF(Point[Asset Group]="","",VLOOKUP(Point[Handrail],yes_no,2,FALSE))</f>
        <v/>
      </c>
      <c r="AJ572" s="14" t="str">
        <f>IF(Point[Asset Group]="","",VLOOKUP(Point[Baby Changing],yes_no,2,FALSE))</f>
        <v/>
      </c>
      <c r="AK572" s="14" t="str">
        <f>IF(Point[Asset Group]="","",VLOOKUP(Point[Service Room],yes_no,2,FALSE))</f>
        <v/>
      </c>
      <c r="AL572" s="14" t="str">
        <f>IF(Point[Asset Group]="","",VLOOKUP(Point[Service Tap],service_tap,2,FALSE))</f>
        <v/>
      </c>
      <c r="AM572" s="14" t="str">
        <f>IF(Point[Asset Group]="","",VLOOKUP(Point[Heating Type],wc_heating,2,FALSE))</f>
        <v/>
      </c>
      <c r="AN572" s="14" t="str">
        <f>IF(Point[Asset Group]="","",VLOOKUP(Point[Power Supply],power_supply,2,FALSE))</f>
        <v/>
      </c>
      <c r="AO572" s="14" t="str">
        <f>IF(Point[Asset Group]="","",VLOOKUP(Point[Waste Water],waste_water,2,FALSE))</f>
        <v/>
      </c>
      <c r="AP572" s="14" t="str">
        <f>IF(Point[Asset Group]="","",VLOOKUP(Point[Furniture SubType],subdom_master_gdb,2,FALSE))</f>
        <v/>
      </c>
      <c r="AQ572" s="14" t="str">
        <f>IF(Point[Asset Group]="","",VLOOKUP(Point[Concrete Pad],yes_no,2,FALSE))</f>
        <v/>
      </c>
      <c r="AR572" s="14" t="str">
        <f>IF(Point[Asset Group]="","",VLOOKUP(Point[Material],material_master,2,FALSE))</f>
        <v/>
      </c>
      <c r="AS572" s="14" t="str">
        <f>IF(Point[Asset Group]="","",VLOOKUP(Point[Plumbing],irrigation_plumbing,2,FALSE))</f>
        <v/>
      </c>
      <c r="AT572" s="14" t="str">
        <f>IF(Point[Asset Group]="","",VLOOKUP(Point[Sprinklers],irrigation_sprinklers,2,FALSE))</f>
        <v/>
      </c>
      <c r="AU572" s="14" t="str">
        <f>IF(Point[Asset Group]="","",VLOOKUP(Point[System],irrigation_system,2,FALSE))</f>
        <v/>
      </c>
      <c r="AV572" s="14" t="str">
        <f>IF(Point[Asset Group]="","",VLOOKUP(Point[Status],irrigation_status,2,FALSE))</f>
        <v/>
      </c>
      <c r="AW572" s="11" t="str">
        <f>IF(Point[Date of manufacture]="","",Point[Date of manufacture])</f>
        <v/>
      </c>
      <c r="AX572" s="14" t="str">
        <f>IF(Point[Asset Group]="","",VLOOKUP(Point[Sign Purpose],sign_purpose,2,FALSE))</f>
        <v/>
      </c>
      <c r="AY572" s="14" t="str">
        <f>IF(Point[Asset Group]="","",VLOOKUP(Point[Sign Material],material_master,2,FALSE))</f>
        <v/>
      </c>
      <c r="AZ572" s="14" t="str">
        <f>IF(Point[Asset Group]="","",VLOOKUP(Point[Affixed To],sign_affix,2,FALSE))</f>
        <v/>
      </c>
      <c r="BA572" s="14" t="str">
        <f>IF(Point[Size HxB mm]="","",Point[Size HxB mm])</f>
        <v/>
      </c>
      <c r="BB572" s="14" t="str">
        <f>IF(Point[Height m]="","",Point[Height m])</f>
        <v/>
      </c>
      <c r="BC572" s="14" t="str">
        <f>IF(Point[Asset Group]="","",VLOOKUP(Point[Post Material],material_master,2,FALSE))</f>
        <v/>
      </c>
      <c r="BD572" s="14" t="str">
        <f>IF(Point[Asset Group]="","",VLOOKUP(Point[Post Number],number,2,FALSE))</f>
        <v/>
      </c>
      <c r="BE572" s="14" t="str">
        <f>IF(Point[Asset Group]="","",VLOOKUP(Point[Structure SubType],subdom_master_gdb,2,FALSE))</f>
        <v/>
      </c>
      <c r="BF572" s="14" t="str">
        <f>IF(Point[Area m2]="","",Point[Area m2])</f>
        <v/>
      </c>
      <c r="BG572" s="14" t="str">
        <f>IF(Point[Length m]="","",Point[Length m])</f>
        <v/>
      </c>
      <c r="BH572" s="14" t="str">
        <f>IF(Point[Width m]="","",Point[Width m])</f>
        <v/>
      </c>
      <c r="BI572" s="14" t="str">
        <f>IF(Point[Diameter m]="","",Point[Diameter m])</f>
        <v/>
      </c>
      <c r="BJ572" s="14" t="str">
        <f>IF(Point[Asset Group]="","",VLOOKUP(Point[Number of Pipes],number,2,FALSE))</f>
        <v/>
      </c>
      <c r="BK572" s="14" t="str">
        <f>IF(Point[Asset Group]="","",VLOOKUP(Point[Combined Name],2,FALSE))</f>
        <v/>
      </c>
      <c r="BL572" s="14" t="str">
        <f>IF(Point[Asset Group]="","",VLOOKUP(Point[Size Class],size_class,2,FALSE))</f>
        <v/>
      </c>
      <c r="BM572" s="14" t="str">
        <f>IF(Point[Asset Group]="","",VLOOKUP(Point[Age Class],age_class,2,FALSE))</f>
        <v/>
      </c>
      <c r="BN572" s="14" t="str">
        <f>IF(Point[Girth (cm)]="","",Point[Girth (cm)])</f>
        <v/>
      </c>
      <c r="BO572" s="14" t="str">
        <f>IF(Point[Crown Radius (m)]="","",Point[Crown Radius (m)])</f>
        <v/>
      </c>
      <c r="BP572" s="14" t="str">
        <f>IF(Point[Asset Group]="","",VLOOKUP(Point[Rooting Environment],root_enviro,2,FALSE))</f>
        <v/>
      </c>
      <c r="BQ572" s="14" t="str">
        <f>IF(Point[Asset Group]="","",VLOOKUP(Point[Tree Surround],tree_surround,2,FALSE))</f>
        <v/>
      </c>
      <c r="BR572" s="14" t="str">
        <f>IF(Point[Asset Group]="","",VLOOKUP(Point[Tree Grill],yes_no,2,FALSE))</f>
        <v/>
      </c>
      <c r="BS572" s="14" t="str">
        <f>IF(Point[Asset Group]="","",VLOOKUP(Point[Tree Location],tree_location,2,FALSE))</f>
        <v/>
      </c>
    </row>
    <row r="573" spans="1:71" s="3" customFormat="1" x14ac:dyDescent="0.2">
      <c r="A573" s="3" t="str">
        <f>IF(Point[DWG File Name]="","",Point[DWG File Name])</f>
        <v/>
      </c>
      <c r="B573" s="3" t="str">
        <f>IF(Point[DWG Layer Name]="","",Point[DWG Layer Name])</f>
        <v/>
      </c>
      <c r="C573" s="3" t="str">
        <f>IF(Point[DWG Handle]="","",Point[DWG Handle])</f>
        <v/>
      </c>
      <c r="D573" s="58" t="str">
        <f>IF(Point[X]="","",Point[X])</f>
        <v/>
      </c>
      <c r="E573" s="58" t="str">
        <f>IF(Point[Y]="","",Point[Y])</f>
        <v/>
      </c>
      <c r="F573" s="3" t="str">
        <f>IF(Point[Replacement Asset]="","",Point[Replacement Asset])</f>
        <v/>
      </c>
      <c r="G573" s="3" t="str">
        <f>IF(Point[Asset ID]="","",UPPER(Point[Asset ID]))</f>
        <v/>
      </c>
      <c r="H573" s="3" t="str">
        <f>IF(Point[Asset Group]="","",VLOOKUP(Point[Asset Group],asset_grp_pt,4,FALSE))</f>
        <v/>
      </c>
      <c r="I573" s="3" t="str">
        <f>IF(Point[Asset Group]="","",VLOOKUP(Point[Asset Group],asset_grp_pt,2,FALSE))</f>
        <v/>
      </c>
      <c r="J573" s="3" t="str">
        <f>IF(Point[Asset Group]="","",VLOOKUP(Point[Asset Group],asset_grp_pt,3,FALSE))</f>
        <v/>
      </c>
      <c r="K573" s="3" t="str">
        <f>IF(Point[Asset Group]="","",VLOOKUP(Point[Asset Type],type_master_list,2,FALSE))</f>
        <v/>
      </c>
      <c r="L573" s="3" t="str">
        <f>IF(Point[Asset Name]="","",PROPER(Point[Asset Name]))</f>
        <v/>
      </c>
      <c r="M573" s="11" t="str">
        <f>IF(Point[Install Date]="","",Point[Install Date])</f>
        <v/>
      </c>
      <c r="N573" s="11" t="str">
        <f>IF(Point[Note]="","",PROPER(Point[Note]))</f>
        <v/>
      </c>
      <c r="O573" s="11" t="str">
        <f>IF(Point[Resource Consent Number]="","",UPPER(Point[Resource Consent Number]))</f>
        <v/>
      </c>
      <c r="P573" s="53" t="str">
        <f>IF(Point[Asset Unit Cost]="","",Point[Asset Unit Cost])</f>
        <v/>
      </c>
      <c r="Q573" s="11" t="str">
        <f>IF(Point[Added By]="","",UPPER(Point[Added By]))</f>
        <v/>
      </c>
      <c r="R573" s="11" t="str">
        <f>IF(Point[Added Date]="","",Point[Added Date])</f>
        <v/>
      </c>
      <c r="S573" s="14" t="str">
        <f>IF(Point[Z COORD]="","",Point[Z COORD])</f>
        <v/>
      </c>
      <c r="T573" s="14" t="str">
        <f>IF(Point[Asset Description]="","",PROPER(Point[Asset Description]))</f>
        <v/>
      </c>
      <c r="U573" s="14" t="str">
        <f>IF(Point[[Artist ]]="","",PROPER(Point[[Artist ]]))</f>
        <v/>
      </c>
      <c r="V573" s="14" t="str">
        <f>IF(Point[Material Notes]="","",PROPER(Point[Material Notes]))</f>
        <v/>
      </c>
      <c r="W573" s="14" t="str">
        <f>IF(Point[Dimension Notes]="","",Point[Dimension Notes])</f>
        <v/>
      </c>
      <c r="X573" s="14" t="str">
        <f>IF(Point[List]="","",VLOOKUP(Point[Burner Number],number,2,FALSE))</f>
        <v/>
      </c>
      <c r="Y573" s="14" t="str">
        <f>IF(Point[List]="","",VLOOKUP(Point[Fuel],bbq_fuel,2,FALSE))</f>
        <v/>
      </c>
      <c r="Z573" s="14" t="str">
        <f>IF(Point[List]="","",VLOOKUP(Point[Cabinet Material],bbq_material,2,FALSE))</f>
        <v/>
      </c>
      <c r="AA573" s="14" t="str">
        <f>IF(Point[Asset Group]="","",VLOOKUP(Point[Manufacturer],manufacturer,2,FALSE))</f>
        <v/>
      </c>
      <c r="AB573" s="14" t="str">
        <f>IF(Point[Uinsex WC]="","",Point[Uinsex WC])</f>
        <v/>
      </c>
      <c r="AC573" s="14" t="str">
        <f>IF(Point[Female WC]="","",Point[Female WC])</f>
        <v/>
      </c>
      <c r="AD573" s="14" t="str">
        <f>IF(Point[Male WC]="","",Point[Male WC])</f>
        <v/>
      </c>
      <c r="AE573" s="14" t="str">
        <f>IF(Point[Urinal]="","",Point[Urinal])</f>
        <v/>
      </c>
      <c r="AF573" s="14" t="str">
        <f>IF(Point[Disabled Unisex]="","",Point[Disabled Unisex])</f>
        <v/>
      </c>
      <c r="AG573" s="14" t="str">
        <f>IF(Point[Disabled Female]="","",Point[Disabled Female])</f>
        <v/>
      </c>
      <c r="AH573" s="14" t="str">
        <f>IF(Point[Disabled Male]="","",Point[Disabled Male])</f>
        <v/>
      </c>
      <c r="AI573" s="14" t="str">
        <f>IF(Point[Asset Group]="","",VLOOKUP(Point[Handrail],yes_no,2,FALSE))</f>
        <v/>
      </c>
      <c r="AJ573" s="14" t="str">
        <f>IF(Point[Asset Group]="","",VLOOKUP(Point[Baby Changing],yes_no,2,FALSE))</f>
        <v/>
      </c>
      <c r="AK573" s="14" t="str">
        <f>IF(Point[Asset Group]="","",VLOOKUP(Point[Service Room],yes_no,2,FALSE))</f>
        <v/>
      </c>
      <c r="AL573" s="14" t="str">
        <f>IF(Point[Asset Group]="","",VLOOKUP(Point[Service Tap],service_tap,2,FALSE))</f>
        <v/>
      </c>
      <c r="AM573" s="14" t="str">
        <f>IF(Point[Asset Group]="","",VLOOKUP(Point[Heating Type],wc_heating,2,FALSE))</f>
        <v/>
      </c>
      <c r="AN573" s="14" t="str">
        <f>IF(Point[Asset Group]="","",VLOOKUP(Point[Power Supply],power_supply,2,FALSE))</f>
        <v/>
      </c>
      <c r="AO573" s="14" t="str">
        <f>IF(Point[Asset Group]="","",VLOOKUP(Point[Waste Water],waste_water,2,FALSE))</f>
        <v/>
      </c>
      <c r="AP573" s="14" t="str">
        <f>IF(Point[Asset Group]="","",VLOOKUP(Point[Furniture SubType],subdom_master_gdb,2,FALSE))</f>
        <v/>
      </c>
      <c r="AQ573" s="14" t="str">
        <f>IF(Point[Asset Group]="","",VLOOKUP(Point[Concrete Pad],yes_no,2,FALSE))</f>
        <v/>
      </c>
      <c r="AR573" s="14" t="str">
        <f>IF(Point[Asset Group]="","",VLOOKUP(Point[Material],material_master,2,FALSE))</f>
        <v/>
      </c>
      <c r="AS573" s="14" t="str">
        <f>IF(Point[Asset Group]="","",VLOOKUP(Point[Plumbing],irrigation_plumbing,2,FALSE))</f>
        <v/>
      </c>
      <c r="AT573" s="14" t="str">
        <f>IF(Point[Asset Group]="","",VLOOKUP(Point[Sprinklers],irrigation_sprinklers,2,FALSE))</f>
        <v/>
      </c>
      <c r="AU573" s="14" t="str">
        <f>IF(Point[Asset Group]="","",VLOOKUP(Point[System],irrigation_system,2,FALSE))</f>
        <v/>
      </c>
      <c r="AV573" s="14" t="str">
        <f>IF(Point[Asset Group]="","",VLOOKUP(Point[Status],irrigation_status,2,FALSE))</f>
        <v/>
      </c>
      <c r="AW573" s="11" t="str">
        <f>IF(Point[Date of manufacture]="","",Point[Date of manufacture])</f>
        <v/>
      </c>
      <c r="AX573" s="14" t="str">
        <f>IF(Point[Asset Group]="","",VLOOKUP(Point[Sign Purpose],sign_purpose,2,FALSE))</f>
        <v/>
      </c>
      <c r="AY573" s="14" t="str">
        <f>IF(Point[Asset Group]="","",VLOOKUP(Point[Sign Material],material_master,2,FALSE))</f>
        <v/>
      </c>
      <c r="AZ573" s="14" t="str">
        <f>IF(Point[Asset Group]="","",VLOOKUP(Point[Affixed To],sign_affix,2,FALSE))</f>
        <v/>
      </c>
      <c r="BA573" s="14" t="str">
        <f>IF(Point[Size HxB mm]="","",Point[Size HxB mm])</f>
        <v/>
      </c>
      <c r="BB573" s="14" t="str">
        <f>IF(Point[Height m]="","",Point[Height m])</f>
        <v/>
      </c>
      <c r="BC573" s="14" t="str">
        <f>IF(Point[Asset Group]="","",VLOOKUP(Point[Post Material],material_master,2,FALSE))</f>
        <v/>
      </c>
      <c r="BD573" s="14" t="str">
        <f>IF(Point[Asset Group]="","",VLOOKUP(Point[Post Number],number,2,FALSE))</f>
        <v/>
      </c>
      <c r="BE573" s="14" t="str">
        <f>IF(Point[Asset Group]="","",VLOOKUP(Point[Structure SubType],subdom_master_gdb,2,FALSE))</f>
        <v/>
      </c>
      <c r="BF573" s="14" t="str">
        <f>IF(Point[Area m2]="","",Point[Area m2])</f>
        <v/>
      </c>
      <c r="BG573" s="14" t="str">
        <f>IF(Point[Length m]="","",Point[Length m])</f>
        <v/>
      </c>
      <c r="BH573" s="14" t="str">
        <f>IF(Point[Width m]="","",Point[Width m])</f>
        <v/>
      </c>
      <c r="BI573" s="14" t="str">
        <f>IF(Point[Diameter m]="","",Point[Diameter m])</f>
        <v/>
      </c>
      <c r="BJ573" s="14" t="str">
        <f>IF(Point[Asset Group]="","",VLOOKUP(Point[Number of Pipes],number,2,FALSE))</f>
        <v/>
      </c>
      <c r="BK573" s="14" t="str">
        <f>IF(Point[Asset Group]="","",VLOOKUP(Point[Combined Name],2,FALSE))</f>
        <v/>
      </c>
      <c r="BL573" s="14" t="str">
        <f>IF(Point[Asset Group]="","",VLOOKUP(Point[Size Class],size_class,2,FALSE))</f>
        <v/>
      </c>
      <c r="BM573" s="14" t="str">
        <f>IF(Point[Asset Group]="","",VLOOKUP(Point[Age Class],age_class,2,FALSE))</f>
        <v/>
      </c>
      <c r="BN573" s="14" t="str">
        <f>IF(Point[Girth (cm)]="","",Point[Girth (cm)])</f>
        <v/>
      </c>
      <c r="BO573" s="14" t="str">
        <f>IF(Point[Crown Radius (m)]="","",Point[Crown Radius (m)])</f>
        <v/>
      </c>
      <c r="BP573" s="14" t="str">
        <f>IF(Point[Asset Group]="","",VLOOKUP(Point[Rooting Environment],root_enviro,2,FALSE))</f>
        <v/>
      </c>
      <c r="BQ573" s="14" t="str">
        <f>IF(Point[Asset Group]="","",VLOOKUP(Point[Tree Surround],tree_surround,2,FALSE))</f>
        <v/>
      </c>
      <c r="BR573" s="14" t="str">
        <f>IF(Point[Asset Group]="","",VLOOKUP(Point[Tree Grill],yes_no,2,FALSE))</f>
        <v/>
      </c>
      <c r="BS573" s="14" t="str">
        <f>IF(Point[Asset Group]="","",VLOOKUP(Point[Tree Location],tree_location,2,FALSE))</f>
        <v/>
      </c>
    </row>
    <row r="574" spans="1:71" s="3" customFormat="1" x14ac:dyDescent="0.2">
      <c r="A574" s="3" t="str">
        <f>IF(Point[DWG File Name]="","",Point[DWG File Name])</f>
        <v/>
      </c>
      <c r="B574" s="3" t="str">
        <f>IF(Point[DWG Layer Name]="","",Point[DWG Layer Name])</f>
        <v/>
      </c>
      <c r="C574" s="3" t="str">
        <f>IF(Point[DWG Handle]="","",Point[DWG Handle])</f>
        <v/>
      </c>
      <c r="D574" s="58" t="str">
        <f>IF(Point[X]="","",Point[X])</f>
        <v/>
      </c>
      <c r="E574" s="58" t="str">
        <f>IF(Point[Y]="","",Point[Y])</f>
        <v/>
      </c>
      <c r="F574" s="3" t="str">
        <f>IF(Point[Replacement Asset]="","",Point[Replacement Asset])</f>
        <v/>
      </c>
      <c r="G574" s="3" t="str">
        <f>IF(Point[Asset ID]="","",UPPER(Point[Asset ID]))</f>
        <v/>
      </c>
      <c r="H574" s="3" t="str">
        <f>IF(Point[Asset Group]="","",VLOOKUP(Point[Asset Group],asset_grp_pt,4,FALSE))</f>
        <v/>
      </c>
      <c r="I574" s="3" t="str">
        <f>IF(Point[Asset Group]="","",VLOOKUP(Point[Asset Group],asset_grp_pt,2,FALSE))</f>
        <v/>
      </c>
      <c r="J574" s="3" t="str">
        <f>IF(Point[Asset Group]="","",VLOOKUP(Point[Asset Group],asset_grp_pt,3,FALSE))</f>
        <v/>
      </c>
      <c r="K574" s="3" t="str">
        <f>IF(Point[Asset Group]="","",VLOOKUP(Point[Asset Type],type_master_list,2,FALSE))</f>
        <v/>
      </c>
      <c r="L574" s="3" t="str">
        <f>IF(Point[Asset Name]="","",PROPER(Point[Asset Name]))</f>
        <v/>
      </c>
      <c r="M574" s="11" t="str">
        <f>IF(Point[Install Date]="","",Point[Install Date])</f>
        <v/>
      </c>
      <c r="N574" s="11" t="str">
        <f>IF(Point[Note]="","",PROPER(Point[Note]))</f>
        <v/>
      </c>
      <c r="O574" s="11" t="str">
        <f>IF(Point[Resource Consent Number]="","",UPPER(Point[Resource Consent Number]))</f>
        <v/>
      </c>
      <c r="P574" s="53" t="str">
        <f>IF(Point[Asset Unit Cost]="","",Point[Asset Unit Cost])</f>
        <v/>
      </c>
      <c r="Q574" s="11" t="str">
        <f>IF(Point[Added By]="","",UPPER(Point[Added By]))</f>
        <v/>
      </c>
      <c r="R574" s="11" t="str">
        <f>IF(Point[Added Date]="","",Point[Added Date])</f>
        <v/>
      </c>
      <c r="S574" s="14" t="str">
        <f>IF(Point[Z COORD]="","",Point[Z COORD])</f>
        <v/>
      </c>
      <c r="T574" s="14" t="str">
        <f>IF(Point[Asset Description]="","",PROPER(Point[Asset Description]))</f>
        <v/>
      </c>
      <c r="U574" s="14" t="str">
        <f>IF(Point[[Artist ]]="","",PROPER(Point[[Artist ]]))</f>
        <v/>
      </c>
      <c r="V574" s="14" t="str">
        <f>IF(Point[Material Notes]="","",PROPER(Point[Material Notes]))</f>
        <v/>
      </c>
      <c r="W574" s="14" t="str">
        <f>IF(Point[Dimension Notes]="","",Point[Dimension Notes])</f>
        <v/>
      </c>
      <c r="X574" s="14" t="str">
        <f>IF(Point[List]="","",VLOOKUP(Point[Burner Number],number,2,FALSE))</f>
        <v/>
      </c>
      <c r="Y574" s="14" t="str">
        <f>IF(Point[List]="","",VLOOKUP(Point[Fuel],bbq_fuel,2,FALSE))</f>
        <v/>
      </c>
      <c r="Z574" s="14" t="str">
        <f>IF(Point[List]="","",VLOOKUP(Point[Cabinet Material],bbq_material,2,FALSE))</f>
        <v/>
      </c>
      <c r="AA574" s="14" t="str">
        <f>IF(Point[Asset Group]="","",VLOOKUP(Point[Manufacturer],manufacturer,2,FALSE))</f>
        <v/>
      </c>
      <c r="AB574" s="14" t="str">
        <f>IF(Point[Uinsex WC]="","",Point[Uinsex WC])</f>
        <v/>
      </c>
      <c r="AC574" s="14" t="str">
        <f>IF(Point[Female WC]="","",Point[Female WC])</f>
        <v/>
      </c>
      <c r="AD574" s="14" t="str">
        <f>IF(Point[Male WC]="","",Point[Male WC])</f>
        <v/>
      </c>
      <c r="AE574" s="14" t="str">
        <f>IF(Point[Urinal]="","",Point[Urinal])</f>
        <v/>
      </c>
      <c r="AF574" s="14" t="str">
        <f>IF(Point[Disabled Unisex]="","",Point[Disabled Unisex])</f>
        <v/>
      </c>
      <c r="AG574" s="14" t="str">
        <f>IF(Point[Disabled Female]="","",Point[Disabled Female])</f>
        <v/>
      </c>
      <c r="AH574" s="14" t="str">
        <f>IF(Point[Disabled Male]="","",Point[Disabled Male])</f>
        <v/>
      </c>
      <c r="AI574" s="14" t="str">
        <f>IF(Point[Asset Group]="","",VLOOKUP(Point[Handrail],yes_no,2,FALSE))</f>
        <v/>
      </c>
      <c r="AJ574" s="14" t="str">
        <f>IF(Point[Asset Group]="","",VLOOKUP(Point[Baby Changing],yes_no,2,FALSE))</f>
        <v/>
      </c>
      <c r="AK574" s="14" t="str">
        <f>IF(Point[Asset Group]="","",VLOOKUP(Point[Service Room],yes_no,2,FALSE))</f>
        <v/>
      </c>
      <c r="AL574" s="14" t="str">
        <f>IF(Point[Asset Group]="","",VLOOKUP(Point[Service Tap],service_tap,2,FALSE))</f>
        <v/>
      </c>
      <c r="AM574" s="14" t="str">
        <f>IF(Point[Asset Group]="","",VLOOKUP(Point[Heating Type],wc_heating,2,FALSE))</f>
        <v/>
      </c>
      <c r="AN574" s="14" t="str">
        <f>IF(Point[Asset Group]="","",VLOOKUP(Point[Power Supply],power_supply,2,FALSE))</f>
        <v/>
      </c>
      <c r="AO574" s="14" t="str">
        <f>IF(Point[Asset Group]="","",VLOOKUP(Point[Waste Water],waste_water,2,FALSE))</f>
        <v/>
      </c>
      <c r="AP574" s="14" t="str">
        <f>IF(Point[Asset Group]="","",VLOOKUP(Point[Furniture SubType],subdom_master_gdb,2,FALSE))</f>
        <v/>
      </c>
      <c r="AQ574" s="14" t="str">
        <f>IF(Point[Asset Group]="","",VLOOKUP(Point[Concrete Pad],yes_no,2,FALSE))</f>
        <v/>
      </c>
      <c r="AR574" s="14" t="str">
        <f>IF(Point[Asset Group]="","",VLOOKUP(Point[Material],material_master,2,FALSE))</f>
        <v/>
      </c>
      <c r="AS574" s="14" t="str">
        <f>IF(Point[Asset Group]="","",VLOOKUP(Point[Plumbing],irrigation_plumbing,2,FALSE))</f>
        <v/>
      </c>
      <c r="AT574" s="14" t="str">
        <f>IF(Point[Asset Group]="","",VLOOKUP(Point[Sprinklers],irrigation_sprinklers,2,FALSE))</f>
        <v/>
      </c>
      <c r="AU574" s="14" t="str">
        <f>IF(Point[Asset Group]="","",VLOOKUP(Point[System],irrigation_system,2,FALSE))</f>
        <v/>
      </c>
      <c r="AV574" s="14" t="str">
        <f>IF(Point[Asset Group]="","",VLOOKUP(Point[Status],irrigation_status,2,FALSE))</f>
        <v/>
      </c>
      <c r="AW574" s="11" t="str">
        <f>IF(Point[Date of manufacture]="","",Point[Date of manufacture])</f>
        <v/>
      </c>
      <c r="AX574" s="14" t="str">
        <f>IF(Point[Asset Group]="","",VLOOKUP(Point[Sign Purpose],sign_purpose,2,FALSE))</f>
        <v/>
      </c>
      <c r="AY574" s="14" t="str">
        <f>IF(Point[Asset Group]="","",VLOOKUP(Point[Sign Material],material_master,2,FALSE))</f>
        <v/>
      </c>
      <c r="AZ574" s="14" t="str">
        <f>IF(Point[Asset Group]="","",VLOOKUP(Point[Affixed To],sign_affix,2,FALSE))</f>
        <v/>
      </c>
      <c r="BA574" s="14" t="str">
        <f>IF(Point[Size HxB mm]="","",Point[Size HxB mm])</f>
        <v/>
      </c>
      <c r="BB574" s="14" t="str">
        <f>IF(Point[Height m]="","",Point[Height m])</f>
        <v/>
      </c>
      <c r="BC574" s="14" t="str">
        <f>IF(Point[Asset Group]="","",VLOOKUP(Point[Post Material],material_master,2,FALSE))</f>
        <v/>
      </c>
      <c r="BD574" s="14" t="str">
        <f>IF(Point[Asset Group]="","",VLOOKUP(Point[Post Number],number,2,FALSE))</f>
        <v/>
      </c>
      <c r="BE574" s="14" t="str">
        <f>IF(Point[Asset Group]="","",VLOOKUP(Point[Structure SubType],subdom_master_gdb,2,FALSE))</f>
        <v/>
      </c>
      <c r="BF574" s="14" t="str">
        <f>IF(Point[Area m2]="","",Point[Area m2])</f>
        <v/>
      </c>
      <c r="BG574" s="14" t="str">
        <f>IF(Point[Length m]="","",Point[Length m])</f>
        <v/>
      </c>
      <c r="BH574" s="14" t="str">
        <f>IF(Point[Width m]="","",Point[Width m])</f>
        <v/>
      </c>
      <c r="BI574" s="14" t="str">
        <f>IF(Point[Diameter m]="","",Point[Diameter m])</f>
        <v/>
      </c>
      <c r="BJ574" s="14" t="str">
        <f>IF(Point[Asset Group]="","",VLOOKUP(Point[Number of Pipes],number,2,FALSE))</f>
        <v/>
      </c>
      <c r="BK574" s="14" t="str">
        <f>IF(Point[Asset Group]="","",VLOOKUP(Point[Combined Name],2,FALSE))</f>
        <v/>
      </c>
      <c r="BL574" s="14" t="str">
        <f>IF(Point[Asset Group]="","",VLOOKUP(Point[Size Class],size_class,2,FALSE))</f>
        <v/>
      </c>
      <c r="BM574" s="14" t="str">
        <f>IF(Point[Asset Group]="","",VLOOKUP(Point[Age Class],age_class,2,FALSE))</f>
        <v/>
      </c>
      <c r="BN574" s="14" t="str">
        <f>IF(Point[Girth (cm)]="","",Point[Girth (cm)])</f>
        <v/>
      </c>
      <c r="BO574" s="14" t="str">
        <f>IF(Point[Crown Radius (m)]="","",Point[Crown Radius (m)])</f>
        <v/>
      </c>
      <c r="BP574" s="14" t="str">
        <f>IF(Point[Asset Group]="","",VLOOKUP(Point[Rooting Environment],root_enviro,2,FALSE))</f>
        <v/>
      </c>
      <c r="BQ574" s="14" t="str">
        <f>IF(Point[Asset Group]="","",VLOOKUP(Point[Tree Surround],tree_surround,2,FALSE))</f>
        <v/>
      </c>
      <c r="BR574" s="14" t="str">
        <f>IF(Point[Asset Group]="","",VLOOKUP(Point[Tree Grill],yes_no,2,FALSE))</f>
        <v/>
      </c>
      <c r="BS574" s="14" t="str">
        <f>IF(Point[Asset Group]="","",VLOOKUP(Point[Tree Location],tree_location,2,FALSE))</f>
        <v/>
      </c>
    </row>
    <row r="575" spans="1:71" s="3" customFormat="1" x14ac:dyDescent="0.2">
      <c r="A575" s="3" t="str">
        <f>IF(Point[DWG File Name]="","",Point[DWG File Name])</f>
        <v/>
      </c>
      <c r="B575" s="3" t="str">
        <f>IF(Point[DWG Layer Name]="","",Point[DWG Layer Name])</f>
        <v/>
      </c>
      <c r="C575" s="3" t="str">
        <f>IF(Point[DWG Handle]="","",Point[DWG Handle])</f>
        <v/>
      </c>
      <c r="D575" s="58" t="str">
        <f>IF(Point[X]="","",Point[X])</f>
        <v/>
      </c>
      <c r="E575" s="58" t="str">
        <f>IF(Point[Y]="","",Point[Y])</f>
        <v/>
      </c>
      <c r="F575" s="3" t="str">
        <f>IF(Point[Replacement Asset]="","",Point[Replacement Asset])</f>
        <v/>
      </c>
      <c r="G575" s="3" t="str">
        <f>IF(Point[Asset ID]="","",UPPER(Point[Asset ID]))</f>
        <v/>
      </c>
      <c r="H575" s="3" t="str">
        <f>IF(Point[Asset Group]="","",VLOOKUP(Point[Asset Group],asset_grp_pt,4,FALSE))</f>
        <v/>
      </c>
      <c r="I575" s="3" t="str">
        <f>IF(Point[Asset Group]="","",VLOOKUP(Point[Asset Group],asset_grp_pt,2,FALSE))</f>
        <v/>
      </c>
      <c r="J575" s="3" t="str">
        <f>IF(Point[Asset Group]="","",VLOOKUP(Point[Asset Group],asset_grp_pt,3,FALSE))</f>
        <v/>
      </c>
      <c r="K575" s="3" t="str">
        <f>IF(Point[Asset Group]="","",VLOOKUP(Point[Asset Type],type_master_list,2,FALSE))</f>
        <v/>
      </c>
      <c r="L575" s="3" t="str">
        <f>IF(Point[Asset Name]="","",PROPER(Point[Asset Name]))</f>
        <v/>
      </c>
      <c r="M575" s="11" t="str">
        <f>IF(Point[Install Date]="","",Point[Install Date])</f>
        <v/>
      </c>
      <c r="N575" s="11" t="str">
        <f>IF(Point[Note]="","",PROPER(Point[Note]))</f>
        <v/>
      </c>
      <c r="O575" s="11" t="str">
        <f>IF(Point[Resource Consent Number]="","",UPPER(Point[Resource Consent Number]))</f>
        <v/>
      </c>
      <c r="P575" s="53" t="str">
        <f>IF(Point[Asset Unit Cost]="","",Point[Asset Unit Cost])</f>
        <v/>
      </c>
      <c r="Q575" s="11" t="str">
        <f>IF(Point[Added By]="","",UPPER(Point[Added By]))</f>
        <v/>
      </c>
      <c r="R575" s="11" t="str">
        <f>IF(Point[Added Date]="","",Point[Added Date])</f>
        <v/>
      </c>
      <c r="S575" s="14" t="str">
        <f>IF(Point[Z COORD]="","",Point[Z COORD])</f>
        <v/>
      </c>
      <c r="T575" s="14" t="str">
        <f>IF(Point[Asset Description]="","",PROPER(Point[Asset Description]))</f>
        <v/>
      </c>
      <c r="U575" s="14" t="str">
        <f>IF(Point[[Artist ]]="","",PROPER(Point[[Artist ]]))</f>
        <v/>
      </c>
      <c r="V575" s="14" t="str">
        <f>IF(Point[Material Notes]="","",PROPER(Point[Material Notes]))</f>
        <v/>
      </c>
      <c r="W575" s="14" t="str">
        <f>IF(Point[Dimension Notes]="","",Point[Dimension Notes])</f>
        <v/>
      </c>
      <c r="X575" s="14" t="str">
        <f>IF(Point[List]="","",VLOOKUP(Point[Burner Number],number,2,FALSE))</f>
        <v/>
      </c>
      <c r="Y575" s="14" t="str">
        <f>IF(Point[List]="","",VLOOKUP(Point[Fuel],bbq_fuel,2,FALSE))</f>
        <v/>
      </c>
      <c r="Z575" s="14" t="str">
        <f>IF(Point[List]="","",VLOOKUP(Point[Cabinet Material],bbq_material,2,FALSE))</f>
        <v/>
      </c>
      <c r="AA575" s="14" t="str">
        <f>IF(Point[Asset Group]="","",VLOOKUP(Point[Manufacturer],manufacturer,2,FALSE))</f>
        <v/>
      </c>
      <c r="AB575" s="14" t="str">
        <f>IF(Point[Uinsex WC]="","",Point[Uinsex WC])</f>
        <v/>
      </c>
      <c r="AC575" s="14" t="str">
        <f>IF(Point[Female WC]="","",Point[Female WC])</f>
        <v/>
      </c>
      <c r="AD575" s="14" t="str">
        <f>IF(Point[Male WC]="","",Point[Male WC])</f>
        <v/>
      </c>
      <c r="AE575" s="14" t="str">
        <f>IF(Point[Urinal]="","",Point[Urinal])</f>
        <v/>
      </c>
      <c r="AF575" s="14" t="str">
        <f>IF(Point[Disabled Unisex]="","",Point[Disabled Unisex])</f>
        <v/>
      </c>
      <c r="AG575" s="14" t="str">
        <f>IF(Point[Disabled Female]="","",Point[Disabled Female])</f>
        <v/>
      </c>
      <c r="AH575" s="14" t="str">
        <f>IF(Point[Disabled Male]="","",Point[Disabled Male])</f>
        <v/>
      </c>
      <c r="AI575" s="14" t="str">
        <f>IF(Point[Asset Group]="","",VLOOKUP(Point[Handrail],yes_no,2,FALSE))</f>
        <v/>
      </c>
      <c r="AJ575" s="14" t="str">
        <f>IF(Point[Asset Group]="","",VLOOKUP(Point[Baby Changing],yes_no,2,FALSE))</f>
        <v/>
      </c>
      <c r="AK575" s="14" t="str">
        <f>IF(Point[Asset Group]="","",VLOOKUP(Point[Service Room],yes_no,2,FALSE))</f>
        <v/>
      </c>
      <c r="AL575" s="14" t="str">
        <f>IF(Point[Asset Group]="","",VLOOKUP(Point[Service Tap],service_tap,2,FALSE))</f>
        <v/>
      </c>
      <c r="AM575" s="14" t="str">
        <f>IF(Point[Asset Group]="","",VLOOKUP(Point[Heating Type],wc_heating,2,FALSE))</f>
        <v/>
      </c>
      <c r="AN575" s="14" t="str">
        <f>IF(Point[Asset Group]="","",VLOOKUP(Point[Power Supply],power_supply,2,FALSE))</f>
        <v/>
      </c>
      <c r="AO575" s="14" t="str">
        <f>IF(Point[Asset Group]="","",VLOOKUP(Point[Waste Water],waste_water,2,FALSE))</f>
        <v/>
      </c>
      <c r="AP575" s="14" t="str">
        <f>IF(Point[Asset Group]="","",VLOOKUP(Point[Furniture SubType],subdom_master_gdb,2,FALSE))</f>
        <v/>
      </c>
      <c r="AQ575" s="14" t="str">
        <f>IF(Point[Asset Group]="","",VLOOKUP(Point[Concrete Pad],yes_no,2,FALSE))</f>
        <v/>
      </c>
      <c r="AR575" s="14" t="str">
        <f>IF(Point[Asset Group]="","",VLOOKUP(Point[Material],material_master,2,FALSE))</f>
        <v/>
      </c>
      <c r="AS575" s="14" t="str">
        <f>IF(Point[Asset Group]="","",VLOOKUP(Point[Plumbing],irrigation_plumbing,2,FALSE))</f>
        <v/>
      </c>
      <c r="AT575" s="14" t="str">
        <f>IF(Point[Asset Group]="","",VLOOKUP(Point[Sprinklers],irrigation_sprinklers,2,FALSE))</f>
        <v/>
      </c>
      <c r="AU575" s="14" t="str">
        <f>IF(Point[Asset Group]="","",VLOOKUP(Point[System],irrigation_system,2,FALSE))</f>
        <v/>
      </c>
      <c r="AV575" s="14" t="str">
        <f>IF(Point[Asset Group]="","",VLOOKUP(Point[Status],irrigation_status,2,FALSE))</f>
        <v/>
      </c>
      <c r="AW575" s="11" t="str">
        <f>IF(Point[Date of manufacture]="","",Point[Date of manufacture])</f>
        <v/>
      </c>
      <c r="AX575" s="14" t="str">
        <f>IF(Point[Asset Group]="","",VLOOKUP(Point[Sign Purpose],sign_purpose,2,FALSE))</f>
        <v/>
      </c>
      <c r="AY575" s="14" t="str">
        <f>IF(Point[Asset Group]="","",VLOOKUP(Point[Sign Material],material_master,2,FALSE))</f>
        <v/>
      </c>
      <c r="AZ575" s="14" t="str">
        <f>IF(Point[Asset Group]="","",VLOOKUP(Point[Affixed To],sign_affix,2,FALSE))</f>
        <v/>
      </c>
      <c r="BA575" s="14" t="str">
        <f>IF(Point[Size HxB mm]="","",Point[Size HxB mm])</f>
        <v/>
      </c>
      <c r="BB575" s="14" t="str">
        <f>IF(Point[Height m]="","",Point[Height m])</f>
        <v/>
      </c>
      <c r="BC575" s="14" t="str">
        <f>IF(Point[Asset Group]="","",VLOOKUP(Point[Post Material],material_master,2,FALSE))</f>
        <v/>
      </c>
      <c r="BD575" s="14" t="str">
        <f>IF(Point[Asset Group]="","",VLOOKUP(Point[Post Number],number,2,FALSE))</f>
        <v/>
      </c>
      <c r="BE575" s="14" t="str">
        <f>IF(Point[Asset Group]="","",VLOOKUP(Point[Structure SubType],subdom_master_gdb,2,FALSE))</f>
        <v/>
      </c>
      <c r="BF575" s="14" t="str">
        <f>IF(Point[Area m2]="","",Point[Area m2])</f>
        <v/>
      </c>
      <c r="BG575" s="14" t="str">
        <f>IF(Point[Length m]="","",Point[Length m])</f>
        <v/>
      </c>
      <c r="BH575" s="14" t="str">
        <f>IF(Point[Width m]="","",Point[Width m])</f>
        <v/>
      </c>
      <c r="BI575" s="14" t="str">
        <f>IF(Point[Diameter m]="","",Point[Diameter m])</f>
        <v/>
      </c>
      <c r="BJ575" s="14" t="str">
        <f>IF(Point[Asset Group]="","",VLOOKUP(Point[Number of Pipes],number,2,FALSE))</f>
        <v/>
      </c>
      <c r="BK575" s="14" t="str">
        <f>IF(Point[Asset Group]="","",VLOOKUP(Point[Combined Name],2,FALSE))</f>
        <v/>
      </c>
      <c r="BL575" s="14" t="str">
        <f>IF(Point[Asset Group]="","",VLOOKUP(Point[Size Class],size_class,2,FALSE))</f>
        <v/>
      </c>
      <c r="BM575" s="14" t="str">
        <f>IF(Point[Asset Group]="","",VLOOKUP(Point[Age Class],age_class,2,FALSE))</f>
        <v/>
      </c>
      <c r="BN575" s="14" t="str">
        <f>IF(Point[Girth (cm)]="","",Point[Girth (cm)])</f>
        <v/>
      </c>
      <c r="BO575" s="14" t="str">
        <f>IF(Point[Crown Radius (m)]="","",Point[Crown Radius (m)])</f>
        <v/>
      </c>
      <c r="BP575" s="14" t="str">
        <f>IF(Point[Asset Group]="","",VLOOKUP(Point[Rooting Environment],root_enviro,2,FALSE))</f>
        <v/>
      </c>
      <c r="BQ575" s="14" t="str">
        <f>IF(Point[Asset Group]="","",VLOOKUP(Point[Tree Surround],tree_surround,2,FALSE))</f>
        <v/>
      </c>
      <c r="BR575" s="14" t="str">
        <f>IF(Point[Asset Group]="","",VLOOKUP(Point[Tree Grill],yes_no,2,FALSE))</f>
        <v/>
      </c>
      <c r="BS575" s="14" t="str">
        <f>IF(Point[Asset Group]="","",VLOOKUP(Point[Tree Location],tree_location,2,FALSE))</f>
        <v/>
      </c>
    </row>
    <row r="576" spans="1:71" s="3" customFormat="1" x14ac:dyDescent="0.2">
      <c r="A576" s="3" t="str">
        <f>IF(Point[DWG File Name]="","",Point[DWG File Name])</f>
        <v/>
      </c>
      <c r="B576" s="3" t="str">
        <f>IF(Point[DWG Layer Name]="","",Point[DWG Layer Name])</f>
        <v/>
      </c>
      <c r="C576" s="3" t="str">
        <f>IF(Point[DWG Handle]="","",Point[DWG Handle])</f>
        <v/>
      </c>
      <c r="D576" s="58" t="str">
        <f>IF(Point[X]="","",Point[X])</f>
        <v/>
      </c>
      <c r="E576" s="58" t="str">
        <f>IF(Point[Y]="","",Point[Y])</f>
        <v/>
      </c>
      <c r="F576" s="3" t="str">
        <f>IF(Point[Replacement Asset]="","",Point[Replacement Asset])</f>
        <v/>
      </c>
      <c r="G576" s="3" t="str">
        <f>IF(Point[Asset ID]="","",UPPER(Point[Asset ID]))</f>
        <v/>
      </c>
      <c r="H576" s="3" t="str">
        <f>IF(Point[Asset Group]="","",VLOOKUP(Point[Asset Group],asset_grp_pt,4,FALSE))</f>
        <v/>
      </c>
      <c r="I576" s="3" t="str">
        <f>IF(Point[Asset Group]="","",VLOOKUP(Point[Asset Group],asset_grp_pt,2,FALSE))</f>
        <v/>
      </c>
      <c r="J576" s="3" t="str">
        <f>IF(Point[Asset Group]="","",VLOOKUP(Point[Asset Group],asset_grp_pt,3,FALSE))</f>
        <v/>
      </c>
      <c r="K576" s="3" t="str">
        <f>IF(Point[Asset Group]="","",VLOOKUP(Point[Asset Type],type_master_list,2,FALSE))</f>
        <v/>
      </c>
      <c r="L576" s="3" t="str">
        <f>IF(Point[Asset Name]="","",PROPER(Point[Asset Name]))</f>
        <v/>
      </c>
      <c r="M576" s="11" t="str">
        <f>IF(Point[Install Date]="","",Point[Install Date])</f>
        <v/>
      </c>
      <c r="N576" s="11" t="str">
        <f>IF(Point[Note]="","",PROPER(Point[Note]))</f>
        <v/>
      </c>
      <c r="O576" s="11" t="str">
        <f>IF(Point[Resource Consent Number]="","",UPPER(Point[Resource Consent Number]))</f>
        <v/>
      </c>
      <c r="P576" s="53" t="str">
        <f>IF(Point[Asset Unit Cost]="","",Point[Asset Unit Cost])</f>
        <v/>
      </c>
      <c r="Q576" s="11" t="str">
        <f>IF(Point[Added By]="","",UPPER(Point[Added By]))</f>
        <v/>
      </c>
      <c r="R576" s="11" t="str">
        <f>IF(Point[Added Date]="","",Point[Added Date])</f>
        <v/>
      </c>
      <c r="S576" s="14" t="str">
        <f>IF(Point[Z COORD]="","",Point[Z COORD])</f>
        <v/>
      </c>
      <c r="T576" s="14" t="str">
        <f>IF(Point[Asset Description]="","",PROPER(Point[Asset Description]))</f>
        <v/>
      </c>
      <c r="U576" s="14" t="str">
        <f>IF(Point[[Artist ]]="","",PROPER(Point[[Artist ]]))</f>
        <v/>
      </c>
      <c r="V576" s="14" t="str">
        <f>IF(Point[Material Notes]="","",PROPER(Point[Material Notes]))</f>
        <v/>
      </c>
      <c r="W576" s="14" t="str">
        <f>IF(Point[Dimension Notes]="","",Point[Dimension Notes])</f>
        <v/>
      </c>
      <c r="X576" s="14" t="str">
        <f>IF(Point[List]="","",VLOOKUP(Point[Burner Number],number,2,FALSE))</f>
        <v/>
      </c>
      <c r="Y576" s="14" t="str">
        <f>IF(Point[List]="","",VLOOKUP(Point[Fuel],bbq_fuel,2,FALSE))</f>
        <v/>
      </c>
      <c r="Z576" s="14" t="str">
        <f>IF(Point[List]="","",VLOOKUP(Point[Cabinet Material],bbq_material,2,FALSE))</f>
        <v/>
      </c>
      <c r="AA576" s="14" t="str">
        <f>IF(Point[Asset Group]="","",VLOOKUP(Point[Manufacturer],manufacturer,2,FALSE))</f>
        <v/>
      </c>
      <c r="AB576" s="14" t="str">
        <f>IF(Point[Uinsex WC]="","",Point[Uinsex WC])</f>
        <v/>
      </c>
      <c r="AC576" s="14" t="str">
        <f>IF(Point[Female WC]="","",Point[Female WC])</f>
        <v/>
      </c>
      <c r="AD576" s="14" t="str">
        <f>IF(Point[Male WC]="","",Point[Male WC])</f>
        <v/>
      </c>
      <c r="AE576" s="14" t="str">
        <f>IF(Point[Urinal]="","",Point[Urinal])</f>
        <v/>
      </c>
      <c r="AF576" s="14" t="str">
        <f>IF(Point[Disabled Unisex]="","",Point[Disabled Unisex])</f>
        <v/>
      </c>
      <c r="AG576" s="14" t="str">
        <f>IF(Point[Disabled Female]="","",Point[Disabled Female])</f>
        <v/>
      </c>
      <c r="AH576" s="14" t="str">
        <f>IF(Point[Disabled Male]="","",Point[Disabled Male])</f>
        <v/>
      </c>
      <c r="AI576" s="14" t="str">
        <f>IF(Point[Asset Group]="","",VLOOKUP(Point[Handrail],yes_no,2,FALSE))</f>
        <v/>
      </c>
      <c r="AJ576" s="14" t="str">
        <f>IF(Point[Asset Group]="","",VLOOKUP(Point[Baby Changing],yes_no,2,FALSE))</f>
        <v/>
      </c>
      <c r="AK576" s="14" t="str">
        <f>IF(Point[Asset Group]="","",VLOOKUP(Point[Service Room],yes_no,2,FALSE))</f>
        <v/>
      </c>
      <c r="AL576" s="14" t="str">
        <f>IF(Point[Asset Group]="","",VLOOKUP(Point[Service Tap],service_tap,2,FALSE))</f>
        <v/>
      </c>
      <c r="AM576" s="14" t="str">
        <f>IF(Point[Asset Group]="","",VLOOKUP(Point[Heating Type],wc_heating,2,FALSE))</f>
        <v/>
      </c>
      <c r="AN576" s="14" t="str">
        <f>IF(Point[Asset Group]="","",VLOOKUP(Point[Power Supply],power_supply,2,FALSE))</f>
        <v/>
      </c>
      <c r="AO576" s="14" t="str">
        <f>IF(Point[Asset Group]="","",VLOOKUP(Point[Waste Water],waste_water,2,FALSE))</f>
        <v/>
      </c>
      <c r="AP576" s="14" t="str">
        <f>IF(Point[Asset Group]="","",VLOOKUP(Point[Furniture SubType],subdom_master_gdb,2,FALSE))</f>
        <v/>
      </c>
      <c r="AQ576" s="14" t="str">
        <f>IF(Point[Asset Group]="","",VLOOKUP(Point[Concrete Pad],yes_no,2,FALSE))</f>
        <v/>
      </c>
      <c r="AR576" s="14" t="str">
        <f>IF(Point[Asset Group]="","",VLOOKUP(Point[Material],material_master,2,FALSE))</f>
        <v/>
      </c>
      <c r="AS576" s="14" t="str">
        <f>IF(Point[Asset Group]="","",VLOOKUP(Point[Plumbing],irrigation_plumbing,2,FALSE))</f>
        <v/>
      </c>
      <c r="AT576" s="14" t="str">
        <f>IF(Point[Asset Group]="","",VLOOKUP(Point[Sprinklers],irrigation_sprinklers,2,FALSE))</f>
        <v/>
      </c>
      <c r="AU576" s="14" t="str">
        <f>IF(Point[Asset Group]="","",VLOOKUP(Point[System],irrigation_system,2,FALSE))</f>
        <v/>
      </c>
      <c r="AV576" s="14" t="str">
        <f>IF(Point[Asset Group]="","",VLOOKUP(Point[Status],irrigation_status,2,FALSE))</f>
        <v/>
      </c>
      <c r="AW576" s="11" t="str">
        <f>IF(Point[Date of manufacture]="","",Point[Date of manufacture])</f>
        <v/>
      </c>
      <c r="AX576" s="14" t="str">
        <f>IF(Point[Asset Group]="","",VLOOKUP(Point[Sign Purpose],sign_purpose,2,FALSE))</f>
        <v/>
      </c>
      <c r="AY576" s="14" t="str">
        <f>IF(Point[Asset Group]="","",VLOOKUP(Point[Sign Material],material_master,2,FALSE))</f>
        <v/>
      </c>
      <c r="AZ576" s="14" t="str">
        <f>IF(Point[Asset Group]="","",VLOOKUP(Point[Affixed To],sign_affix,2,FALSE))</f>
        <v/>
      </c>
      <c r="BA576" s="14" t="str">
        <f>IF(Point[Size HxB mm]="","",Point[Size HxB mm])</f>
        <v/>
      </c>
      <c r="BB576" s="14" t="str">
        <f>IF(Point[Height m]="","",Point[Height m])</f>
        <v/>
      </c>
      <c r="BC576" s="14" t="str">
        <f>IF(Point[Asset Group]="","",VLOOKUP(Point[Post Material],material_master,2,FALSE))</f>
        <v/>
      </c>
      <c r="BD576" s="14" t="str">
        <f>IF(Point[Asset Group]="","",VLOOKUP(Point[Post Number],number,2,FALSE))</f>
        <v/>
      </c>
      <c r="BE576" s="14" t="str">
        <f>IF(Point[Asset Group]="","",VLOOKUP(Point[Structure SubType],subdom_master_gdb,2,FALSE))</f>
        <v/>
      </c>
      <c r="BF576" s="14" t="str">
        <f>IF(Point[Area m2]="","",Point[Area m2])</f>
        <v/>
      </c>
      <c r="BG576" s="14" t="str">
        <f>IF(Point[Length m]="","",Point[Length m])</f>
        <v/>
      </c>
      <c r="BH576" s="14" t="str">
        <f>IF(Point[Width m]="","",Point[Width m])</f>
        <v/>
      </c>
      <c r="BI576" s="14" t="str">
        <f>IF(Point[Diameter m]="","",Point[Diameter m])</f>
        <v/>
      </c>
      <c r="BJ576" s="14" t="str">
        <f>IF(Point[Asset Group]="","",VLOOKUP(Point[Number of Pipes],number,2,FALSE))</f>
        <v/>
      </c>
      <c r="BK576" s="14" t="str">
        <f>IF(Point[Asset Group]="","",VLOOKUP(Point[Combined Name],2,FALSE))</f>
        <v/>
      </c>
      <c r="BL576" s="14" t="str">
        <f>IF(Point[Asset Group]="","",VLOOKUP(Point[Size Class],size_class,2,FALSE))</f>
        <v/>
      </c>
      <c r="BM576" s="14" t="str">
        <f>IF(Point[Asset Group]="","",VLOOKUP(Point[Age Class],age_class,2,FALSE))</f>
        <v/>
      </c>
      <c r="BN576" s="14" t="str">
        <f>IF(Point[Girth (cm)]="","",Point[Girth (cm)])</f>
        <v/>
      </c>
      <c r="BO576" s="14" t="str">
        <f>IF(Point[Crown Radius (m)]="","",Point[Crown Radius (m)])</f>
        <v/>
      </c>
      <c r="BP576" s="14" t="str">
        <f>IF(Point[Asset Group]="","",VLOOKUP(Point[Rooting Environment],root_enviro,2,FALSE))</f>
        <v/>
      </c>
      <c r="BQ576" s="14" t="str">
        <f>IF(Point[Asset Group]="","",VLOOKUP(Point[Tree Surround],tree_surround,2,FALSE))</f>
        <v/>
      </c>
      <c r="BR576" s="14" t="str">
        <f>IF(Point[Asset Group]="","",VLOOKUP(Point[Tree Grill],yes_no,2,FALSE))</f>
        <v/>
      </c>
      <c r="BS576" s="14" t="str">
        <f>IF(Point[Asset Group]="","",VLOOKUP(Point[Tree Location],tree_location,2,FALSE))</f>
        <v/>
      </c>
    </row>
    <row r="577" spans="1:71" s="3" customFormat="1" x14ac:dyDescent="0.2">
      <c r="A577" s="3" t="str">
        <f>IF(Point[DWG File Name]="","",Point[DWG File Name])</f>
        <v/>
      </c>
      <c r="B577" s="3" t="str">
        <f>IF(Point[DWG Layer Name]="","",Point[DWG Layer Name])</f>
        <v/>
      </c>
      <c r="C577" s="3" t="str">
        <f>IF(Point[DWG Handle]="","",Point[DWG Handle])</f>
        <v/>
      </c>
      <c r="D577" s="58" t="str">
        <f>IF(Point[X]="","",Point[X])</f>
        <v/>
      </c>
      <c r="E577" s="58" t="str">
        <f>IF(Point[Y]="","",Point[Y])</f>
        <v/>
      </c>
      <c r="F577" s="3" t="str">
        <f>IF(Point[Replacement Asset]="","",Point[Replacement Asset])</f>
        <v/>
      </c>
      <c r="G577" s="3" t="str">
        <f>IF(Point[Asset ID]="","",UPPER(Point[Asset ID]))</f>
        <v/>
      </c>
      <c r="H577" s="3" t="str">
        <f>IF(Point[Asset Group]="","",VLOOKUP(Point[Asset Group],asset_grp_pt,4,FALSE))</f>
        <v/>
      </c>
      <c r="I577" s="3" t="str">
        <f>IF(Point[Asset Group]="","",VLOOKUP(Point[Asset Group],asset_grp_pt,2,FALSE))</f>
        <v/>
      </c>
      <c r="J577" s="3" t="str">
        <f>IF(Point[Asset Group]="","",VLOOKUP(Point[Asset Group],asset_grp_pt,3,FALSE))</f>
        <v/>
      </c>
      <c r="K577" s="3" t="str">
        <f>IF(Point[Asset Group]="","",VLOOKUP(Point[Asset Type],type_master_list,2,FALSE))</f>
        <v/>
      </c>
      <c r="L577" s="3" t="str">
        <f>IF(Point[Asset Name]="","",PROPER(Point[Asset Name]))</f>
        <v/>
      </c>
      <c r="M577" s="11" t="str">
        <f>IF(Point[Install Date]="","",Point[Install Date])</f>
        <v/>
      </c>
      <c r="N577" s="11" t="str">
        <f>IF(Point[Note]="","",PROPER(Point[Note]))</f>
        <v/>
      </c>
      <c r="O577" s="11" t="str">
        <f>IF(Point[Resource Consent Number]="","",UPPER(Point[Resource Consent Number]))</f>
        <v/>
      </c>
      <c r="P577" s="53" t="str">
        <f>IF(Point[Asset Unit Cost]="","",Point[Asset Unit Cost])</f>
        <v/>
      </c>
      <c r="Q577" s="11" t="str">
        <f>IF(Point[Added By]="","",UPPER(Point[Added By]))</f>
        <v/>
      </c>
      <c r="R577" s="11" t="str">
        <f>IF(Point[Added Date]="","",Point[Added Date])</f>
        <v/>
      </c>
      <c r="S577" s="14" t="str">
        <f>IF(Point[Z COORD]="","",Point[Z COORD])</f>
        <v/>
      </c>
      <c r="T577" s="14" t="str">
        <f>IF(Point[Asset Description]="","",PROPER(Point[Asset Description]))</f>
        <v/>
      </c>
      <c r="U577" s="14" t="str">
        <f>IF(Point[[Artist ]]="","",PROPER(Point[[Artist ]]))</f>
        <v/>
      </c>
      <c r="V577" s="14" t="str">
        <f>IF(Point[Material Notes]="","",PROPER(Point[Material Notes]))</f>
        <v/>
      </c>
      <c r="W577" s="14" t="str">
        <f>IF(Point[Dimension Notes]="","",Point[Dimension Notes])</f>
        <v/>
      </c>
      <c r="X577" s="14" t="str">
        <f>IF(Point[List]="","",VLOOKUP(Point[Burner Number],number,2,FALSE))</f>
        <v/>
      </c>
      <c r="Y577" s="14" t="str">
        <f>IF(Point[List]="","",VLOOKUP(Point[Fuel],bbq_fuel,2,FALSE))</f>
        <v/>
      </c>
      <c r="Z577" s="14" t="str">
        <f>IF(Point[List]="","",VLOOKUP(Point[Cabinet Material],bbq_material,2,FALSE))</f>
        <v/>
      </c>
      <c r="AA577" s="14" t="str">
        <f>IF(Point[Asset Group]="","",VLOOKUP(Point[Manufacturer],manufacturer,2,FALSE))</f>
        <v/>
      </c>
      <c r="AB577" s="14" t="str">
        <f>IF(Point[Uinsex WC]="","",Point[Uinsex WC])</f>
        <v/>
      </c>
      <c r="AC577" s="14" t="str">
        <f>IF(Point[Female WC]="","",Point[Female WC])</f>
        <v/>
      </c>
      <c r="AD577" s="14" t="str">
        <f>IF(Point[Male WC]="","",Point[Male WC])</f>
        <v/>
      </c>
      <c r="AE577" s="14" t="str">
        <f>IF(Point[Urinal]="","",Point[Urinal])</f>
        <v/>
      </c>
      <c r="AF577" s="14" t="str">
        <f>IF(Point[Disabled Unisex]="","",Point[Disabled Unisex])</f>
        <v/>
      </c>
      <c r="AG577" s="14" t="str">
        <f>IF(Point[Disabled Female]="","",Point[Disabled Female])</f>
        <v/>
      </c>
      <c r="AH577" s="14" t="str">
        <f>IF(Point[Disabled Male]="","",Point[Disabled Male])</f>
        <v/>
      </c>
      <c r="AI577" s="14" t="str">
        <f>IF(Point[Asset Group]="","",VLOOKUP(Point[Handrail],yes_no,2,FALSE))</f>
        <v/>
      </c>
      <c r="AJ577" s="14" t="str">
        <f>IF(Point[Asset Group]="","",VLOOKUP(Point[Baby Changing],yes_no,2,FALSE))</f>
        <v/>
      </c>
      <c r="AK577" s="14" t="str">
        <f>IF(Point[Asset Group]="","",VLOOKUP(Point[Service Room],yes_no,2,FALSE))</f>
        <v/>
      </c>
      <c r="AL577" s="14" t="str">
        <f>IF(Point[Asset Group]="","",VLOOKUP(Point[Service Tap],service_tap,2,FALSE))</f>
        <v/>
      </c>
      <c r="AM577" s="14" t="str">
        <f>IF(Point[Asset Group]="","",VLOOKUP(Point[Heating Type],wc_heating,2,FALSE))</f>
        <v/>
      </c>
      <c r="AN577" s="14" t="str">
        <f>IF(Point[Asset Group]="","",VLOOKUP(Point[Power Supply],power_supply,2,FALSE))</f>
        <v/>
      </c>
      <c r="AO577" s="14" t="str">
        <f>IF(Point[Asset Group]="","",VLOOKUP(Point[Waste Water],waste_water,2,FALSE))</f>
        <v/>
      </c>
      <c r="AP577" s="14" t="str">
        <f>IF(Point[Asset Group]="","",VLOOKUP(Point[Furniture SubType],subdom_master_gdb,2,FALSE))</f>
        <v/>
      </c>
      <c r="AQ577" s="14" t="str">
        <f>IF(Point[Asset Group]="","",VLOOKUP(Point[Concrete Pad],yes_no,2,FALSE))</f>
        <v/>
      </c>
      <c r="AR577" s="14" t="str">
        <f>IF(Point[Asset Group]="","",VLOOKUP(Point[Material],material_master,2,FALSE))</f>
        <v/>
      </c>
      <c r="AS577" s="14" t="str">
        <f>IF(Point[Asset Group]="","",VLOOKUP(Point[Plumbing],irrigation_plumbing,2,FALSE))</f>
        <v/>
      </c>
      <c r="AT577" s="14" t="str">
        <f>IF(Point[Asset Group]="","",VLOOKUP(Point[Sprinklers],irrigation_sprinklers,2,FALSE))</f>
        <v/>
      </c>
      <c r="AU577" s="14" t="str">
        <f>IF(Point[Asset Group]="","",VLOOKUP(Point[System],irrigation_system,2,FALSE))</f>
        <v/>
      </c>
      <c r="AV577" s="14" t="str">
        <f>IF(Point[Asset Group]="","",VLOOKUP(Point[Status],irrigation_status,2,FALSE))</f>
        <v/>
      </c>
      <c r="AW577" s="11" t="str">
        <f>IF(Point[Date of manufacture]="","",Point[Date of manufacture])</f>
        <v/>
      </c>
      <c r="AX577" s="14" t="str">
        <f>IF(Point[Asset Group]="","",VLOOKUP(Point[Sign Purpose],sign_purpose,2,FALSE))</f>
        <v/>
      </c>
      <c r="AY577" s="14" t="str">
        <f>IF(Point[Asset Group]="","",VLOOKUP(Point[Sign Material],material_master,2,FALSE))</f>
        <v/>
      </c>
      <c r="AZ577" s="14" t="str">
        <f>IF(Point[Asset Group]="","",VLOOKUP(Point[Affixed To],sign_affix,2,FALSE))</f>
        <v/>
      </c>
      <c r="BA577" s="14" t="str">
        <f>IF(Point[Size HxB mm]="","",Point[Size HxB mm])</f>
        <v/>
      </c>
      <c r="BB577" s="14" t="str">
        <f>IF(Point[Height m]="","",Point[Height m])</f>
        <v/>
      </c>
      <c r="BC577" s="14" t="str">
        <f>IF(Point[Asset Group]="","",VLOOKUP(Point[Post Material],material_master,2,FALSE))</f>
        <v/>
      </c>
      <c r="BD577" s="14" t="str">
        <f>IF(Point[Asset Group]="","",VLOOKUP(Point[Post Number],number,2,FALSE))</f>
        <v/>
      </c>
      <c r="BE577" s="14" t="str">
        <f>IF(Point[Asset Group]="","",VLOOKUP(Point[Structure SubType],subdom_master_gdb,2,FALSE))</f>
        <v/>
      </c>
      <c r="BF577" s="14" t="str">
        <f>IF(Point[Area m2]="","",Point[Area m2])</f>
        <v/>
      </c>
      <c r="BG577" s="14" t="str">
        <f>IF(Point[Length m]="","",Point[Length m])</f>
        <v/>
      </c>
      <c r="BH577" s="14" t="str">
        <f>IF(Point[Width m]="","",Point[Width m])</f>
        <v/>
      </c>
      <c r="BI577" s="14" t="str">
        <f>IF(Point[Diameter m]="","",Point[Diameter m])</f>
        <v/>
      </c>
      <c r="BJ577" s="14" t="str">
        <f>IF(Point[Asset Group]="","",VLOOKUP(Point[Number of Pipes],number,2,FALSE))</f>
        <v/>
      </c>
      <c r="BK577" s="14" t="str">
        <f>IF(Point[Asset Group]="","",VLOOKUP(Point[Combined Name],2,FALSE))</f>
        <v/>
      </c>
      <c r="BL577" s="14" t="str">
        <f>IF(Point[Asset Group]="","",VLOOKUP(Point[Size Class],size_class,2,FALSE))</f>
        <v/>
      </c>
      <c r="BM577" s="14" t="str">
        <f>IF(Point[Asset Group]="","",VLOOKUP(Point[Age Class],age_class,2,FALSE))</f>
        <v/>
      </c>
      <c r="BN577" s="14" t="str">
        <f>IF(Point[Girth (cm)]="","",Point[Girth (cm)])</f>
        <v/>
      </c>
      <c r="BO577" s="14" t="str">
        <f>IF(Point[Crown Radius (m)]="","",Point[Crown Radius (m)])</f>
        <v/>
      </c>
      <c r="BP577" s="14" t="str">
        <f>IF(Point[Asset Group]="","",VLOOKUP(Point[Rooting Environment],root_enviro,2,FALSE))</f>
        <v/>
      </c>
      <c r="BQ577" s="14" t="str">
        <f>IF(Point[Asset Group]="","",VLOOKUP(Point[Tree Surround],tree_surround,2,FALSE))</f>
        <v/>
      </c>
      <c r="BR577" s="14" t="str">
        <f>IF(Point[Asset Group]="","",VLOOKUP(Point[Tree Grill],yes_no,2,FALSE))</f>
        <v/>
      </c>
      <c r="BS577" s="14" t="str">
        <f>IF(Point[Asset Group]="","",VLOOKUP(Point[Tree Location],tree_location,2,FALSE))</f>
        <v/>
      </c>
    </row>
    <row r="578" spans="1:71" s="3" customFormat="1" x14ac:dyDescent="0.2">
      <c r="A578" s="3" t="str">
        <f>IF(Point[DWG File Name]="","",Point[DWG File Name])</f>
        <v/>
      </c>
      <c r="B578" s="3" t="str">
        <f>IF(Point[DWG Layer Name]="","",Point[DWG Layer Name])</f>
        <v/>
      </c>
      <c r="C578" s="3" t="str">
        <f>IF(Point[DWG Handle]="","",Point[DWG Handle])</f>
        <v/>
      </c>
      <c r="D578" s="58" t="str">
        <f>IF(Point[X]="","",Point[X])</f>
        <v/>
      </c>
      <c r="E578" s="58" t="str">
        <f>IF(Point[Y]="","",Point[Y])</f>
        <v/>
      </c>
      <c r="F578" s="3" t="str">
        <f>IF(Point[Replacement Asset]="","",Point[Replacement Asset])</f>
        <v/>
      </c>
      <c r="G578" s="3" t="str">
        <f>IF(Point[Asset ID]="","",UPPER(Point[Asset ID]))</f>
        <v/>
      </c>
      <c r="H578" s="3" t="str">
        <f>IF(Point[Asset Group]="","",VLOOKUP(Point[Asset Group],asset_grp_pt,4,FALSE))</f>
        <v/>
      </c>
      <c r="I578" s="3" t="str">
        <f>IF(Point[Asset Group]="","",VLOOKUP(Point[Asset Group],asset_grp_pt,2,FALSE))</f>
        <v/>
      </c>
      <c r="J578" s="3" t="str">
        <f>IF(Point[Asset Group]="","",VLOOKUP(Point[Asset Group],asset_grp_pt,3,FALSE))</f>
        <v/>
      </c>
      <c r="K578" s="3" t="str">
        <f>IF(Point[Asset Group]="","",VLOOKUP(Point[Asset Type],type_master_list,2,FALSE))</f>
        <v/>
      </c>
      <c r="L578" s="3" t="str">
        <f>IF(Point[Asset Name]="","",PROPER(Point[Asset Name]))</f>
        <v/>
      </c>
      <c r="M578" s="11" t="str">
        <f>IF(Point[Install Date]="","",Point[Install Date])</f>
        <v/>
      </c>
      <c r="N578" s="11" t="str">
        <f>IF(Point[Note]="","",PROPER(Point[Note]))</f>
        <v/>
      </c>
      <c r="O578" s="11" t="str">
        <f>IF(Point[Resource Consent Number]="","",UPPER(Point[Resource Consent Number]))</f>
        <v/>
      </c>
      <c r="P578" s="53" t="str">
        <f>IF(Point[Asset Unit Cost]="","",Point[Asset Unit Cost])</f>
        <v/>
      </c>
      <c r="Q578" s="11" t="str">
        <f>IF(Point[Added By]="","",UPPER(Point[Added By]))</f>
        <v/>
      </c>
      <c r="R578" s="11" t="str">
        <f>IF(Point[Added Date]="","",Point[Added Date])</f>
        <v/>
      </c>
      <c r="S578" s="14" t="str">
        <f>IF(Point[Z COORD]="","",Point[Z COORD])</f>
        <v/>
      </c>
      <c r="T578" s="14" t="str">
        <f>IF(Point[Asset Description]="","",PROPER(Point[Asset Description]))</f>
        <v/>
      </c>
      <c r="U578" s="14" t="str">
        <f>IF(Point[[Artist ]]="","",PROPER(Point[[Artist ]]))</f>
        <v/>
      </c>
      <c r="V578" s="14" t="str">
        <f>IF(Point[Material Notes]="","",PROPER(Point[Material Notes]))</f>
        <v/>
      </c>
      <c r="W578" s="14" t="str">
        <f>IF(Point[Dimension Notes]="","",Point[Dimension Notes])</f>
        <v/>
      </c>
      <c r="X578" s="14" t="str">
        <f>IF(Point[List]="","",VLOOKUP(Point[Burner Number],number,2,FALSE))</f>
        <v/>
      </c>
      <c r="Y578" s="14" t="str">
        <f>IF(Point[List]="","",VLOOKUP(Point[Fuel],bbq_fuel,2,FALSE))</f>
        <v/>
      </c>
      <c r="Z578" s="14" t="str">
        <f>IF(Point[List]="","",VLOOKUP(Point[Cabinet Material],bbq_material,2,FALSE))</f>
        <v/>
      </c>
      <c r="AA578" s="14" t="str">
        <f>IF(Point[Asset Group]="","",VLOOKUP(Point[Manufacturer],manufacturer,2,FALSE))</f>
        <v/>
      </c>
      <c r="AB578" s="14" t="str">
        <f>IF(Point[Uinsex WC]="","",Point[Uinsex WC])</f>
        <v/>
      </c>
      <c r="AC578" s="14" t="str">
        <f>IF(Point[Female WC]="","",Point[Female WC])</f>
        <v/>
      </c>
      <c r="AD578" s="14" t="str">
        <f>IF(Point[Male WC]="","",Point[Male WC])</f>
        <v/>
      </c>
      <c r="AE578" s="14" t="str">
        <f>IF(Point[Urinal]="","",Point[Urinal])</f>
        <v/>
      </c>
      <c r="AF578" s="14" t="str">
        <f>IF(Point[Disabled Unisex]="","",Point[Disabled Unisex])</f>
        <v/>
      </c>
      <c r="AG578" s="14" t="str">
        <f>IF(Point[Disabled Female]="","",Point[Disabled Female])</f>
        <v/>
      </c>
      <c r="AH578" s="14" t="str">
        <f>IF(Point[Disabled Male]="","",Point[Disabled Male])</f>
        <v/>
      </c>
      <c r="AI578" s="14" t="str">
        <f>IF(Point[Asset Group]="","",VLOOKUP(Point[Handrail],yes_no,2,FALSE))</f>
        <v/>
      </c>
      <c r="AJ578" s="14" t="str">
        <f>IF(Point[Asset Group]="","",VLOOKUP(Point[Baby Changing],yes_no,2,FALSE))</f>
        <v/>
      </c>
      <c r="AK578" s="14" t="str">
        <f>IF(Point[Asset Group]="","",VLOOKUP(Point[Service Room],yes_no,2,FALSE))</f>
        <v/>
      </c>
      <c r="AL578" s="14" t="str">
        <f>IF(Point[Asset Group]="","",VLOOKUP(Point[Service Tap],service_tap,2,FALSE))</f>
        <v/>
      </c>
      <c r="AM578" s="14" t="str">
        <f>IF(Point[Asset Group]="","",VLOOKUP(Point[Heating Type],wc_heating,2,FALSE))</f>
        <v/>
      </c>
      <c r="AN578" s="14" t="str">
        <f>IF(Point[Asset Group]="","",VLOOKUP(Point[Power Supply],power_supply,2,FALSE))</f>
        <v/>
      </c>
      <c r="AO578" s="14" t="str">
        <f>IF(Point[Asset Group]="","",VLOOKUP(Point[Waste Water],waste_water,2,FALSE))</f>
        <v/>
      </c>
      <c r="AP578" s="14" t="str">
        <f>IF(Point[Asset Group]="","",VLOOKUP(Point[Furniture SubType],subdom_master_gdb,2,FALSE))</f>
        <v/>
      </c>
      <c r="AQ578" s="14" t="str">
        <f>IF(Point[Asset Group]="","",VLOOKUP(Point[Concrete Pad],yes_no,2,FALSE))</f>
        <v/>
      </c>
      <c r="AR578" s="14" t="str">
        <f>IF(Point[Asset Group]="","",VLOOKUP(Point[Material],material_master,2,FALSE))</f>
        <v/>
      </c>
      <c r="AS578" s="14" t="str">
        <f>IF(Point[Asset Group]="","",VLOOKUP(Point[Plumbing],irrigation_plumbing,2,FALSE))</f>
        <v/>
      </c>
      <c r="AT578" s="14" t="str">
        <f>IF(Point[Asset Group]="","",VLOOKUP(Point[Sprinklers],irrigation_sprinklers,2,FALSE))</f>
        <v/>
      </c>
      <c r="AU578" s="14" t="str">
        <f>IF(Point[Asset Group]="","",VLOOKUP(Point[System],irrigation_system,2,FALSE))</f>
        <v/>
      </c>
      <c r="AV578" s="14" t="str">
        <f>IF(Point[Asset Group]="","",VLOOKUP(Point[Status],irrigation_status,2,FALSE))</f>
        <v/>
      </c>
      <c r="AW578" s="11" t="str">
        <f>IF(Point[Date of manufacture]="","",Point[Date of manufacture])</f>
        <v/>
      </c>
      <c r="AX578" s="14" t="str">
        <f>IF(Point[Asset Group]="","",VLOOKUP(Point[Sign Purpose],sign_purpose,2,FALSE))</f>
        <v/>
      </c>
      <c r="AY578" s="14" t="str">
        <f>IF(Point[Asset Group]="","",VLOOKUP(Point[Sign Material],material_master,2,FALSE))</f>
        <v/>
      </c>
      <c r="AZ578" s="14" t="str">
        <f>IF(Point[Asset Group]="","",VLOOKUP(Point[Affixed To],sign_affix,2,FALSE))</f>
        <v/>
      </c>
      <c r="BA578" s="14" t="str">
        <f>IF(Point[Size HxB mm]="","",Point[Size HxB mm])</f>
        <v/>
      </c>
      <c r="BB578" s="14" t="str">
        <f>IF(Point[Height m]="","",Point[Height m])</f>
        <v/>
      </c>
      <c r="BC578" s="14" t="str">
        <f>IF(Point[Asset Group]="","",VLOOKUP(Point[Post Material],material_master,2,FALSE))</f>
        <v/>
      </c>
      <c r="BD578" s="14" t="str">
        <f>IF(Point[Asset Group]="","",VLOOKUP(Point[Post Number],number,2,FALSE))</f>
        <v/>
      </c>
      <c r="BE578" s="14" t="str">
        <f>IF(Point[Asset Group]="","",VLOOKUP(Point[Structure SubType],subdom_master_gdb,2,FALSE))</f>
        <v/>
      </c>
      <c r="BF578" s="14" t="str">
        <f>IF(Point[Area m2]="","",Point[Area m2])</f>
        <v/>
      </c>
      <c r="BG578" s="14" t="str">
        <f>IF(Point[Length m]="","",Point[Length m])</f>
        <v/>
      </c>
      <c r="BH578" s="14" t="str">
        <f>IF(Point[Width m]="","",Point[Width m])</f>
        <v/>
      </c>
      <c r="BI578" s="14" t="str">
        <f>IF(Point[Diameter m]="","",Point[Diameter m])</f>
        <v/>
      </c>
      <c r="BJ578" s="14" t="str">
        <f>IF(Point[Asset Group]="","",VLOOKUP(Point[Number of Pipes],number,2,FALSE))</f>
        <v/>
      </c>
      <c r="BK578" s="14" t="str">
        <f>IF(Point[Asset Group]="","",VLOOKUP(Point[Combined Name],2,FALSE))</f>
        <v/>
      </c>
      <c r="BL578" s="14" t="str">
        <f>IF(Point[Asset Group]="","",VLOOKUP(Point[Size Class],size_class,2,FALSE))</f>
        <v/>
      </c>
      <c r="BM578" s="14" t="str">
        <f>IF(Point[Asset Group]="","",VLOOKUP(Point[Age Class],age_class,2,FALSE))</f>
        <v/>
      </c>
      <c r="BN578" s="14" t="str">
        <f>IF(Point[Girth (cm)]="","",Point[Girth (cm)])</f>
        <v/>
      </c>
      <c r="BO578" s="14" t="str">
        <f>IF(Point[Crown Radius (m)]="","",Point[Crown Radius (m)])</f>
        <v/>
      </c>
      <c r="BP578" s="14" t="str">
        <f>IF(Point[Asset Group]="","",VLOOKUP(Point[Rooting Environment],root_enviro,2,FALSE))</f>
        <v/>
      </c>
      <c r="BQ578" s="14" t="str">
        <f>IF(Point[Asset Group]="","",VLOOKUP(Point[Tree Surround],tree_surround,2,FALSE))</f>
        <v/>
      </c>
      <c r="BR578" s="14" t="str">
        <f>IF(Point[Asset Group]="","",VLOOKUP(Point[Tree Grill],yes_no,2,FALSE))</f>
        <v/>
      </c>
      <c r="BS578" s="14" t="str">
        <f>IF(Point[Asset Group]="","",VLOOKUP(Point[Tree Location],tree_location,2,FALSE))</f>
        <v/>
      </c>
    </row>
    <row r="579" spans="1:71" s="3" customFormat="1" x14ac:dyDescent="0.2">
      <c r="A579" s="3" t="str">
        <f>IF(Point[DWG File Name]="","",Point[DWG File Name])</f>
        <v/>
      </c>
      <c r="B579" s="3" t="str">
        <f>IF(Point[DWG Layer Name]="","",Point[DWG Layer Name])</f>
        <v/>
      </c>
      <c r="C579" s="3" t="str">
        <f>IF(Point[DWG Handle]="","",Point[DWG Handle])</f>
        <v/>
      </c>
      <c r="D579" s="58" t="str">
        <f>IF(Point[X]="","",Point[X])</f>
        <v/>
      </c>
      <c r="E579" s="58" t="str">
        <f>IF(Point[Y]="","",Point[Y])</f>
        <v/>
      </c>
      <c r="F579" s="3" t="str">
        <f>IF(Point[Replacement Asset]="","",Point[Replacement Asset])</f>
        <v/>
      </c>
      <c r="G579" s="3" t="str">
        <f>IF(Point[Asset ID]="","",UPPER(Point[Asset ID]))</f>
        <v/>
      </c>
      <c r="H579" s="3" t="str">
        <f>IF(Point[Asset Group]="","",VLOOKUP(Point[Asset Group],asset_grp_pt,4,FALSE))</f>
        <v/>
      </c>
      <c r="I579" s="3" t="str">
        <f>IF(Point[Asset Group]="","",VLOOKUP(Point[Asset Group],asset_grp_pt,2,FALSE))</f>
        <v/>
      </c>
      <c r="J579" s="3" t="str">
        <f>IF(Point[Asset Group]="","",VLOOKUP(Point[Asset Group],asset_grp_pt,3,FALSE))</f>
        <v/>
      </c>
      <c r="K579" s="3" t="str">
        <f>IF(Point[Asset Group]="","",VLOOKUP(Point[Asset Type],type_master_list,2,FALSE))</f>
        <v/>
      </c>
      <c r="L579" s="3" t="str">
        <f>IF(Point[Asset Name]="","",PROPER(Point[Asset Name]))</f>
        <v/>
      </c>
      <c r="M579" s="11" t="str">
        <f>IF(Point[Install Date]="","",Point[Install Date])</f>
        <v/>
      </c>
      <c r="N579" s="11" t="str">
        <f>IF(Point[Note]="","",PROPER(Point[Note]))</f>
        <v/>
      </c>
      <c r="O579" s="11" t="str">
        <f>IF(Point[Resource Consent Number]="","",UPPER(Point[Resource Consent Number]))</f>
        <v/>
      </c>
      <c r="P579" s="53" t="str">
        <f>IF(Point[Asset Unit Cost]="","",Point[Asset Unit Cost])</f>
        <v/>
      </c>
      <c r="Q579" s="11" t="str">
        <f>IF(Point[Added By]="","",UPPER(Point[Added By]))</f>
        <v/>
      </c>
      <c r="R579" s="11" t="str">
        <f>IF(Point[Added Date]="","",Point[Added Date])</f>
        <v/>
      </c>
      <c r="S579" s="14" t="str">
        <f>IF(Point[Z COORD]="","",Point[Z COORD])</f>
        <v/>
      </c>
      <c r="T579" s="14" t="str">
        <f>IF(Point[Asset Description]="","",PROPER(Point[Asset Description]))</f>
        <v/>
      </c>
      <c r="U579" s="14" t="str">
        <f>IF(Point[[Artist ]]="","",PROPER(Point[[Artist ]]))</f>
        <v/>
      </c>
      <c r="V579" s="14" t="str">
        <f>IF(Point[Material Notes]="","",PROPER(Point[Material Notes]))</f>
        <v/>
      </c>
      <c r="W579" s="14" t="str">
        <f>IF(Point[Dimension Notes]="","",Point[Dimension Notes])</f>
        <v/>
      </c>
      <c r="X579" s="14" t="str">
        <f>IF(Point[List]="","",VLOOKUP(Point[Burner Number],number,2,FALSE))</f>
        <v/>
      </c>
      <c r="Y579" s="14" t="str">
        <f>IF(Point[List]="","",VLOOKUP(Point[Fuel],bbq_fuel,2,FALSE))</f>
        <v/>
      </c>
      <c r="Z579" s="14" t="str">
        <f>IF(Point[List]="","",VLOOKUP(Point[Cabinet Material],bbq_material,2,FALSE))</f>
        <v/>
      </c>
      <c r="AA579" s="14" t="str">
        <f>IF(Point[Asset Group]="","",VLOOKUP(Point[Manufacturer],manufacturer,2,FALSE))</f>
        <v/>
      </c>
      <c r="AB579" s="14" t="str">
        <f>IF(Point[Uinsex WC]="","",Point[Uinsex WC])</f>
        <v/>
      </c>
      <c r="AC579" s="14" t="str">
        <f>IF(Point[Female WC]="","",Point[Female WC])</f>
        <v/>
      </c>
      <c r="AD579" s="14" t="str">
        <f>IF(Point[Male WC]="","",Point[Male WC])</f>
        <v/>
      </c>
      <c r="AE579" s="14" t="str">
        <f>IF(Point[Urinal]="","",Point[Urinal])</f>
        <v/>
      </c>
      <c r="AF579" s="14" t="str">
        <f>IF(Point[Disabled Unisex]="","",Point[Disabled Unisex])</f>
        <v/>
      </c>
      <c r="AG579" s="14" t="str">
        <f>IF(Point[Disabled Female]="","",Point[Disabled Female])</f>
        <v/>
      </c>
      <c r="AH579" s="14" t="str">
        <f>IF(Point[Disabled Male]="","",Point[Disabled Male])</f>
        <v/>
      </c>
      <c r="AI579" s="14" t="str">
        <f>IF(Point[Asset Group]="","",VLOOKUP(Point[Handrail],yes_no,2,FALSE))</f>
        <v/>
      </c>
      <c r="AJ579" s="14" t="str">
        <f>IF(Point[Asset Group]="","",VLOOKUP(Point[Baby Changing],yes_no,2,FALSE))</f>
        <v/>
      </c>
      <c r="AK579" s="14" t="str">
        <f>IF(Point[Asset Group]="","",VLOOKUP(Point[Service Room],yes_no,2,FALSE))</f>
        <v/>
      </c>
      <c r="AL579" s="14" t="str">
        <f>IF(Point[Asset Group]="","",VLOOKUP(Point[Service Tap],service_tap,2,FALSE))</f>
        <v/>
      </c>
      <c r="AM579" s="14" t="str">
        <f>IF(Point[Asset Group]="","",VLOOKUP(Point[Heating Type],wc_heating,2,FALSE))</f>
        <v/>
      </c>
      <c r="AN579" s="14" t="str">
        <f>IF(Point[Asset Group]="","",VLOOKUP(Point[Power Supply],power_supply,2,FALSE))</f>
        <v/>
      </c>
      <c r="AO579" s="14" t="str">
        <f>IF(Point[Asset Group]="","",VLOOKUP(Point[Waste Water],waste_water,2,FALSE))</f>
        <v/>
      </c>
      <c r="AP579" s="14" t="str">
        <f>IF(Point[Asset Group]="","",VLOOKUP(Point[Furniture SubType],subdom_master_gdb,2,FALSE))</f>
        <v/>
      </c>
      <c r="AQ579" s="14" t="str">
        <f>IF(Point[Asset Group]="","",VLOOKUP(Point[Concrete Pad],yes_no,2,FALSE))</f>
        <v/>
      </c>
      <c r="AR579" s="14" t="str">
        <f>IF(Point[Asset Group]="","",VLOOKUP(Point[Material],material_master,2,FALSE))</f>
        <v/>
      </c>
      <c r="AS579" s="14" t="str">
        <f>IF(Point[Asset Group]="","",VLOOKUP(Point[Plumbing],irrigation_plumbing,2,FALSE))</f>
        <v/>
      </c>
      <c r="AT579" s="14" t="str">
        <f>IF(Point[Asset Group]="","",VLOOKUP(Point[Sprinklers],irrigation_sprinklers,2,FALSE))</f>
        <v/>
      </c>
      <c r="AU579" s="14" t="str">
        <f>IF(Point[Asset Group]="","",VLOOKUP(Point[System],irrigation_system,2,FALSE))</f>
        <v/>
      </c>
      <c r="AV579" s="14" t="str">
        <f>IF(Point[Asset Group]="","",VLOOKUP(Point[Status],irrigation_status,2,FALSE))</f>
        <v/>
      </c>
      <c r="AW579" s="11" t="str">
        <f>IF(Point[Date of manufacture]="","",Point[Date of manufacture])</f>
        <v/>
      </c>
      <c r="AX579" s="14" t="str">
        <f>IF(Point[Asset Group]="","",VLOOKUP(Point[Sign Purpose],sign_purpose,2,FALSE))</f>
        <v/>
      </c>
      <c r="AY579" s="14" t="str">
        <f>IF(Point[Asset Group]="","",VLOOKUP(Point[Sign Material],material_master,2,FALSE))</f>
        <v/>
      </c>
      <c r="AZ579" s="14" t="str">
        <f>IF(Point[Asset Group]="","",VLOOKUP(Point[Affixed To],sign_affix,2,FALSE))</f>
        <v/>
      </c>
      <c r="BA579" s="14" t="str">
        <f>IF(Point[Size HxB mm]="","",Point[Size HxB mm])</f>
        <v/>
      </c>
      <c r="BB579" s="14" t="str">
        <f>IF(Point[Height m]="","",Point[Height m])</f>
        <v/>
      </c>
      <c r="BC579" s="14" t="str">
        <f>IF(Point[Asset Group]="","",VLOOKUP(Point[Post Material],material_master,2,FALSE))</f>
        <v/>
      </c>
      <c r="BD579" s="14" t="str">
        <f>IF(Point[Asset Group]="","",VLOOKUP(Point[Post Number],number,2,FALSE))</f>
        <v/>
      </c>
      <c r="BE579" s="14" t="str">
        <f>IF(Point[Asset Group]="","",VLOOKUP(Point[Structure SubType],subdom_master_gdb,2,FALSE))</f>
        <v/>
      </c>
      <c r="BF579" s="14" t="str">
        <f>IF(Point[Area m2]="","",Point[Area m2])</f>
        <v/>
      </c>
      <c r="BG579" s="14" t="str">
        <f>IF(Point[Length m]="","",Point[Length m])</f>
        <v/>
      </c>
      <c r="BH579" s="14" t="str">
        <f>IF(Point[Width m]="","",Point[Width m])</f>
        <v/>
      </c>
      <c r="BI579" s="14" t="str">
        <f>IF(Point[Diameter m]="","",Point[Diameter m])</f>
        <v/>
      </c>
      <c r="BJ579" s="14" t="str">
        <f>IF(Point[Asset Group]="","",VLOOKUP(Point[Number of Pipes],number,2,FALSE))</f>
        <v/>
      </c>
      <c r="BK579" s="14" t="str">
        <f>IF(Point[Asset Group]="","",VLOOKUP(Point[Combined Name],2,FALSE))</f>
        <v/>
      </c>
      <c r="BL579" s="14" t="str">
        <f>IF(Point[Asset Group]="","",VLOOKUP(Point[Size Class],size_class,2,FALSE))</f>
        <v/>
      </c>
      <c r="BM579" s="14" t="str">
        <f>IF(Point[Asset Group]="","",VLOOKUP(Point[Age Class],age_class,2,FALSE))</f>
        <v/>
      </c>
      <c r="BN579" s="14" t="str">
        <f>IF(Point[Girth (cm)]="","",Point[Girth (cm)])</f>
        <v/>
      </c>
      <c r="BO579" s="14" t="str">
        <f>IF(Point[Crown Radius (m)]="","",Point[Crown Radius (m)])</f>
        <v/>
      </c>
      <c r="BP579" s="14" t="str">
        <f>IF(Point[Asset Group]="","",VLOOKUP(Point[Rooting Environment],root_enviro,2,FALSE))</f>
        <v/>
      </c>
      <c r="BQ579" s="14" t="str">
        <f>IF(Point[Asset Group]="","",VLOOKUP(Point[Tree Surround],tree_surround,2,FALSE))</f>
        <v/>
      </c>
      <c r="BR579" s="14" t="str">
        <f>IF(Point[Asset Group]="","",VLOOKUP(Point[Tree Grill],yes_no,2,FALSE))</f>
        <v/>
      </c>
      <c r="BS579" s="14" t="str">
        <f>IF(Point[Asset Group]="","",VLOOKUP(Point[Tree Location],tree_location,2,FALSE))</f>
        <v/>
      </c>
    </row>
    <row r="580" spans="1:71" s="3" customFormat="1" x14ac:dyDescent="0.2">
      <c r="A580" s="3" t="str">
        <f>IF(Point[DWG File Name]="","",Point[DWG File Name])</f>
        <v/>
      </c>
      <c r="B580" s="3" t="str">
        <f>IF(Point[DWG Layer Name]="","",Point[DWG Layer Name])</f>
        <v/>
      </c>
      <c r="C580" s="3" t="str">
        <f>IF(Point[DWG Handle]="","",Point[DWG Handle])</f>
        <v/>
      </c>
      <c r="D580" s="58" t="str">
        <f>IF(Point[X]="","",Point[X])</f>
        <v/>
      </c>
      <c r="E580" s="58" t="str">
        <f>IF(Point[Y]="","",Point[Y])</f>
        <v/>
      </c>
      <c r="F580" s="3" t="str">
        <f>IF(Point[Replacement Asset]="","",Point[Replacement Asset])</f>
        <v/>
      </c>
      <c r="G580" s="3" t="str">
        <f>IF(Point[Asset ID]="","",UPPER(Point[Asset ID]))</f>
        <v/>
      </c>
      <c r="H580" s="3" t="str">
        <f>IF(Point[Asset Group]="","",VLOOKUP(Point[Asset Group],asset_grp_pt,4,FALSE))</f>
        <v/>
      </c>
      <c r="I580" s="3" t="str">
        <f>IF(Point[Asset Group]="","",VLOOKUP(Point[Asset Group],asset_grp_pt,2,FALSE))</f>
        <v/>
      </c>
      <c r="J580" s="3" t="str">
        <f>IF(Point[Asset Group]="","",VLOOKUP(Point[Asset Group],asset_grp_pt,3,FALSE))</f>
        <v/>
      </c>
      <c r="K580" s="3" t="str">
        <f>IF(Point[Asset Group]="","",VLOOKUP(Point[Asset Type],type_master_list,2,FALSE))</f>
        <v/>
      </c>
      <c r="L580" s="3" t="str">
        <f>IF(Point[Asset Name]="","",PROPER(Point[Asset Name]))</f>
        <v/>
      </c>
      <c r="M580" s="11" t="str">
        <f>IF(Point[Install Date]="","",Point[Install Date])</f>
        <v/>
      </c>
      <c r="N580" s="11" t="str">
        <f>IF(Point[Note]="","",PROPER(Point[Note]))</f>
        <v/>
      </c>
      <c r="O580" s="11" t="str">
        <f>IF(Point[Resource Consent Number]="","",UPPER(Point[Resource Consent Number]))</f>
        <v/>
      </c>
      <c r="P580" s="53" t="str">
        <f>IF(Point[Asset Unit Cost]="","",Point[Asset Unit Cost])</f>
        <v/>
      </c>
      <c r="Q580" s="11" t="str">
        <f>IF(Point[Added By]="","",UPPER(Point[Added By]))</f>
        <v/>
      </c>
      <c r="R580" s="11" t="str">
        <f>IF(Point[Added Date]="","",Point[Added Date])</f>
        <v/>
      </c>
      <c r="S580" s="14" t="str">
        <f>IF(Point[Z COORD]="","",Point[Z COORD])</f>
        <v/>
      </c>
      <c r="T580" s="14" t="str">
        <f>IF(Point[Asset Description]="","",PROPER(Point[Asset Description]))</f>
        <v/>
      </c>
      <c r="U580" s="14" t="str">
        <f>IF(Point[[Artist ]]="","",PROPER(Point[[Artist ]]))</f>
        <v/>
      </c>
      <c r="V580" s="14" t="str">
        <f>IF(Point[Material Notes]="","",PROPER(Point[Material Notes]))</f>
        <v/>
      </c>
      <c r="W580" s="14" t="str">
        <f>IF(Point[Dimension Notes]="","",Point[Dimension Notes])</f>
        <v/>
      </c>
      <c r="X580" s="14" t="str">
        <f>IF(Point[List]="","",VLOOKUP(Point[Burner Number],number,2,FALSE))</f>
        <v/>
      </c>
      <c r="Y580" s="14" t="str">
        <f>IF(Point[List]="","",VLOOKUP(Point[Fuel],bbq_fuel,2,FALSE))</f>
        <v/>
      </c>
      <c r="Z580" s="14" t="str">
        <f>IF(Point[List]="","",VLOOKUP(Point[Cabinet Material],bbq_material,2,FALSE))</f>
        <v/>
      </c>
      <c r="AA580" s="14" t="str">
        <f>IF(Point[Asset Group]="","",VLOOKUP(Point[Manufacturer],manufacturer,2,FALSE))</f>
        <v/>
      </c>
      <c r="AB580" s="14" t="str">
        <f>IF(Point[Uinsex WC]="","",Point[Uinsex WC])</f>
        <v/>
      </c>
      <c r="AC580" s="14" t="str">
        <f>IF(Point[Female WC]="","",Point[Female WC])</f>
        <v/>
      </c>
      <c r="AD580" s="14" t="str">
        <f>IF(Point[Male WC]="","",Point[Male WC])</f>
        <v/>
      </c>
      <c r="AE580" s="14" t="str">
        <f>IF(Point[Urinal]="","",Point[Urinal])</f>
        <v/>
      </c>
      <c r="AF580" s="14" t="str">
        <f>IF(Point[Disabled Unisex]="","",Point[Disabled Unisex])</f>
        <v/>
      </c>
      <c r="AG580" s="14" t="str">
        <f>IF(Point[Disabled Female]="","",Point[Disabled Female])</f>
        <v/>
      </c>
      <c r="AH580" s="14" t="str">
        <f>IF(Point[Disabled Male]="","",Point[Disabled Male])</f>
        <v/>
      </c>
      <c r="AI580" s="14" t="str">
        <f>IF(Point[Asset Group]="","",VLOOKUP(Point[Handrail],yes_no,2,FALSE))</f>
        <v/>
      </c>
      <c r="AJ580" s="14" t="str">
        <f>IF(Point[Asset Group]="","",VLOOKUP(Point[Baby Changing],yes_no,2,FALSE))</f>
        <v/>
      </c>
      <c r="AK580" s="14" t="str">
        <f>IF(Point[Asset Group]="","",VLOOKUP(Point[Service Room],yes_no,2,FALSE))</f>
        <v/>
      </c>
      <c r="AL580" s="14" t="str">
        <f>IF(Point[Asset Group]="","",VLOOKUP(Point[Service Tap],service_tap,2,FALSE))</f>
        <v/>
      </c>
      <c r="AM580" s="14" t="str">
        <f>IF(Point[Asset Group]="","",VLOOKUP(Point[Heating Type],wc_heating,2,FALSE))</f>
        <v/>
      </c>
      <c r="AN580" s="14" t="str">
        <f>IF(Point[Asset Group]="","",VLOOKUP(Point[Power Supply],power_supply,2,FALSE))</f>
        <v/>
      </c>
      <c r="AO580" s="14" t="str">
        <f>IF(Point[Asset Group]="","",VLOOKUP(Point[Waste Water],waste_water,2,FALSE))</f>
        <v/>
      </c>
      <c r="AP580" s="14" t="str">
        <f>IF(Point[Asset Group]="","",VLOOKUP(Point[Furniture SubType],subdom_master_gdb,2,FALSE))</f>
        <v/>
      </c>
      <c r="AQ580" s="14" t="str">
        <f>IF(Point[Asset Group]="","",VLOOKUP(Point[Concrete Pad],yes_no,2,FALSE))</f>
        <v/>
      </c>
      <c r="AR580" s="14" t="str">
        <f>IF(Point[Asset Group]="","",VLOOKUP(Point[Material],material_master,2,FALSE))</f>
        <v/>
      </c>
      <c r="AS580" s="14" t="str">
        <f>IF(Point[Asset Group]="","",VLOOKUP(Point[Plumbing],irrigation_plumbing,2,FALSE))</f>
        <v/>
      </c>
      <c r="AT580" s="14" t="str">
        <f>IF(Point[Asset Group]="","",VLOOKUP(Point[Sprinklers],irrigation_sprinklers,2,FALSE))</f>
        <v/>
      </c>
      <c r="AU580" s="14" t="str">
        <f>IF(Point[Asset Group]="","",VLOOKUP(Point[System],irrigation_system,2,FALSE))</f>
        <v/>
      </c>
      <c r="AV580" s="14" t="str">
        <f>IF(Point[Asset Group]="","",VLOOKUP(Point[Status],irrigation_status,2,FALSE))</f>
        <v/>
      </c>
      <c r="AW580" s="11" t="str">
        <f>IF(Point[Date of manufacture]="","",Point[Date of manufacture])</f>
        <v/>
      </c>
      <c r="AX580" s="14" t="str">
        <f>IF(Point[Asset Group]="","",VLOOKUP(Point[Sign Purpose],sign_purpose,2,FALSE))</f>
        <v/>
      </c>
      <c r="AY580" s="14" t="str">
        <f>IF(Point[Asset Group]="","",VLOOKUP(Point[Sign Material],material_master,2,FALSE))</f>
        <v/>
      </c>
      <c r="AZ580" s="14" t="str">
        <f>IF(Point[Asset Group]="","",VLOOKUP(Point[Affixed To],sign_affix,2,FALSE))</f>
        <v/>
      </c>
      <c r="BA580" s="14" t="str">
        <f>IF(Point[Size HxB mm]="","",Point[Size HxB mm])</f>
        <v/>
      </c>
      <c r="BB580" s="14" t="str">
        <f>IF(Point[Height m]="","",Point[Height m])</f>
        <v/>
      </c>
      <c r="BC580" s="14" t="str">
        <f>IF(Point[Asset Group]="","",VLOOKUP(Point[Post Material],material_master,2,FALSE))</f>
        <v/>
      </c>
      <c r="BD580" s="14" t="str">
        <f>IF(Point[Asset Group]="","",VLOOKUP(Point[Post Number],number,2,FALSE))</f>
        <v/>
      </c>
      <c r="BE580" s="14" t="str">
        <f>IF(Point[Asset Group]="","",VLOOKUP(Point[Structure SubType],subdom_master_gdb,2,FALSE))</f>
        <v/>
      </c>
      <c r="BF580" s="14" t="str">
        <f>IF(Point[Area m2]="","",Point[Area m2])</f>
        <v/>
      </c>
      <c r="BG580" s="14" t="str">
        <f>IF(Point[Length m]="","",Point[Length m])</f>
        <v/>
      </c>
      <c r="BH580" s="14" t="str">
        <f>IF(Point[Width m]="","",Point[Width m])</f>
        <v/>
      </c>
      <c r="BI580" s="14" t="str">
        <f>IF(Point[Diameter m]="","",Point[Diameter m])</f>
        <v/>
      </c>
      <c r="BJ580" s="14" t="str">
        <f>IF(Point[Asset Group]="","",VLOOKUP(Point[Number of Pipes],number,2,FALSE))</f>
        <v/>
      </c>
      <c r="BK580" s="14" t="str">
        <f>IF(Point[Asset Group]="","",VLOOKUP(Point[Combined Name],2,FALSE))</f>
        <v/>
      </c>
      <c r="BL580" s="14" t="str">
        <f>IF(Point[Asset Group]="","",VLOOKUP(Point[Size Class],size_class,2,FALSE))</f>
        <v/>
      </c>
      <c r="BM580" s="14" t="str">
        <f>IF(Point[Asset Group]="","",VLOOKUP(Point[Age Class],age_class,2,FALSE))</f>
        <v/>
      </c>
      <c r="BN580" s="14" t="str">
        <f>IF(Point[Girth (cm)]="","",Point[Girth (cm)])</f>
        <v/>
      </c>
      <c r="BO580" s="14" t="str">
        <f>IF(Point[Crown Radius (m)]="","",Point[Crown Radius (m)])</f>
        <v/>
      </c>
      <c r="BP580" s="14" t="str">
        <f>IF(Point[Asset Group]="","",VLOOKUP(Point[Rooting Environment],root_enviro,2,FALSE))</f>
        <v/>
      </c>
      <c r="BQ580" s="14" t="str">
        <f>IF(Point[Asset Group]="","",VLOOKUP(Point[Tree Surround],tree_surround,2,FALSE))</f>
        <v/>
      </c>
      <c r="BR580" s="14" t="str">
        <f>IF(Point[Asset Group]="","",VLOOKUP(Point[Tree Grill],yes_no,2,FALSE))</f>
        <v/>
      </c>
      <c r="BS580" s="14" t="str">
        <f>IF(Point[Asset Group]="","",VLOOKUP(Point[Tree Location],tree_location,2,FALSE))</f>
        <v/>
      </c>
    </row>
    <row r="581" spans="1:71" s="3" customFormat="1" x14ac:dyDescent="0.2">
      <c r="A581" s="3" t="str">
        <f>IF(Point[DWG File Name]="","",Point[DWG File Name])</f>
        <v/>
      </c>
      <c r="B581" s="3" t="str">
        <f>IF(Point[DWG Layer Name]="","",Point[DWG Layer Name])</f>
        <v/>
      </c>
      <c r="C581" s="3" t="str">
        <f>IF(Point[DWG Handle]="","",Point[DWG Handle])</f>
        <v/>
      </c>
      <c r="D581" s="58" t="str">
        <f>IF(Point[X]="","",Point[X])</f>
        <v/>
      </c>
      <c r="E581" s="58" t="str">
        <f>IF(Point[Y]="","",Point[Y])</f>
        <v/>
      </c>
      <c r="F581" s="3" t="str">
        <f>IF(Point[Replacement Asset]="","",Point[Replacement Asset])</f>
        <v/>
      </c>
      <c r="G581" s="3" t="str">
        <f>IF(Point[Asset ID]="","",UPPER(Point[Asset ID]))</f>
        <v/>
      </c>
      <c r="H581" s="3" t="str">
        <f>IF(Point[Asset Group]="","",VLOOKUP(Point[Asset Group],asset_grp_pt,4,FALSE))</f>
        <v/>
      </c>
      <c r="I581" s="3" t="str">
        <f>IF(Point[Asset Group]="","",VLOOKUP(Point[Asset Group],asset_grp_pt,2,FALSE))</f>
        <v/>
      </c>
      <c r="J581" s="3" t="str">
        <f>IF(Point[Asset Group]="","",VLOOKUP(Point[Asset Group],asset_grp_pt,3,FALSE))</f>
        <v/>
      </c>
      <c r="K581" s="3" t="str">
        <f>IF(Point[Asset Group]="","",VLOOKUP(Point[Asset Type],type_master_list,2,FALSE))</f>
        <v/>
      </c>
      <c r="L581" s="3" t="str">
        <f>IF(Point[Asset Name]="","",PROPER(Point[Asset Name]))</f>
        <v/>
      </c>
      <c r="M581" s="11" t="str">
        <f>IF(Point[Install Date]="","",Point[Install Date])</f>
        <v/>
      </c>
      <c r="N581" s="11" t="str">
        <f>IF(Point[Note]="","",PROPER(Point[Note]))</f>
        <v/>
      </c>
      <c r="O581" s="11" t="str">
        <f>IF(Point[Resource Consent Number]="","",UPPER(Point[Resource Consent Number]))</f>
        <v/>
      </c>
      <c r="P581" s="53" t="str">
        <f>IF(Point[Asset Unit Cost]="","",Point[Asset Unit Cost])</f>
        <v/>
      </c>
      <c r="Q581" s="11" t="str">
        <f>IF(Point[Added By]="","",UPPER(Point[Added By]))</f>
        <v/>
      </c>
      <c r="R581" s="11" t="str">
        <f>IF(Point[Added Date]="","",Point[Added Date])</f>
        <v/>
      </c>
      <c r="S581" s="14" t="str">
        <f>IF(Point[Z COORD]="","",Point[Z COORD])</f>
        <v/>
      </c>
      <c r="T581" s="14" t="str">
        <f>IF(Point[Asset Description]="","",PROPER(Point[Asset Description]))</f>
        <v/>
      </c>
      <c r="U581" s="14" t="str">
        <f>IF(Point[[Artist ]]="","",PROPER(Point[[Artist ]]))</f>
        <v/>
      </c>
      <c r="V581" s="14" t="str">
        <f>IF(Point[Material Notes]="","",PROPER(Point[Material Notes]))</f>
        <v/>
      </c>
      <c r="W581" s="14" t="str">
        <f>IF(Point[Dimension Notes]="","",Point[Dimension Notes])</f>
        <v/>
      </c>
      <c r="X581" s="14" t="str">
        <f>IF(Point[List]="","",VLOOKUP(Point[Burner Number],number,2,FALSE))</f>
        <v/>
      </c>
      <c r="Y581" s="14" t="str">
        <f>IF(Point[List]="","",VLOOKUP(Point[Fuel],bbq_fuel,2,FALSE))</f>
        <v/>
      </c>
      <c r="Z581" s="14" t="str">
        <f>IF(Point[List]="","",VLOOKUP(Point[Cabinet Material],bbq_material,2,FALSE))</f>
        <v/>
      </c>
      <c r="AA581" s="14" t="str">
        <f>IF(Point[Asset Group]="","",VLOOKUP(Point[Manufacturer],manufacturer,2,FALSE))</f>
        <v/>
      </c>
      <c r="AB581" s="14" t="str">
        <f>IF(Point[Uinsex WC]="","",Point[Uinsex WC])</f>
        <v/>
      </c>
      <c r="AC581" s="14" t="str">
        <f>IF(Point[Female WC]="","",Point[Female WC])</f>
        <v/>
      </c>
      <c r="AD581" s="14" t="str">
        <f>IF(Point[Male WC]="","",Point[Male WC])</f>
        <v/>
      </c>
      <c r="AE581" s="14" t="str">
        <f>IF(Point[Urinal]="","",Point[Urinal])</f>
        <v/>
      </c>
      <c r="AF581" s="14" t="str">
        <f>IF(Point[Disabled Unisex]="","",Point[Disabled Unisex])</f>
        <v/>
      </c>
      <c r="AG581" s="14" t="str">
        <f>IF(Point[Disabled Female]="","",Point[Disabled Female])</f>
        <v/>
      </c>
      <c r="AH581" s="14" t="str">
        <f>IF(Point[Disabled Male]="","",Point[Disabled Male])</f>
        <v/>
      </c>
      <c r="AI581" s="14" t="str">
        <f>IF(Point[Asset Group]="","",VLOOKUP(Point[Handrail],yes_no,2,FALSE))</f>
        <v/>
      </c>
      <c r="AJ581" s="14" t="str">
        <f>IF(Point[Asset Group]="","",VLOOKUP(Point[Baby Changing],yes_no,2,FALSE))</f>
        <v/>
      </c>
      <c r="AK581" s="14" t="str">
        <f>IF(Point[Asset Group]="","",VLOOKUP(Point[Service Room],yes_no,2,FALSE))</f>
        <v/>
      </c>
      <c r="AL581" s="14" t="str">
        <f>IF(Point[Asset Group]="","",VLOOKUP(Point[Service Tap],service_tap,2,FALSE))</f>
        <v/>
      </c>
      <c r="AM581" s="14" t="str">
        <f>IF(Point[Asset Group]="","",VLOOKUP(Point[Heating Type],wc_heating,2,FALSE))</f>
        <v/>
      </c>
      <c r="AN581" s="14" t="str">
        <f>IF(Point[Asset Group]="","",VLOOKUP(Point[Power Supply],power_supply,2,FALSE))</f>
        <v/>
      </c>
      <c r="AO581" s="14" t="str">
        <f>IF(Point[Asset Group]="","",VLOOKUP(Point[Waste Water],waste_water,2,FALSE))</f>
        <v/>
      </c>
      <c r="AP581" s="14" t="str">
        <f>IF(Point[Asset Group]="","",VLOOKUP(Point[Furniture SubType],subdom_master_gdb,2,FALSE))</f>
        <v/>
      </c>
      <c r="AQ581" s="14" t="str">
        <f>IF(Point[Asset Group]="","",VLOOKUP(Point[Concrete Pad],yes_no,2,FALSE))</f>
        <v/>
      </c>
      <c r="AR581" s="14" t="str">
        <f>IF(Point[Asset Group]="","",VLOOKUP(Point[Material],material_master,2,FALSE))</f>
        <v/>
      </c>
      <c r="AS581" s="14" t="str">
        <f>IF(Point[Asset Group]="","",VLOOKUP(Point[Plumbing],irrigation_plumbing,2,FALSE))</f>
        <v/>
      </c>
      <c r="AT581" s="14" t="str">
        <f>IF(Point[Asset Group]="","",VLOOKUP(Point[Sprinklers],irrigation_sprinklers,2,FALSE))</f>
        <v/>
      </c>
      <c r="AU581" s="14" t="str">
        <f>IF(Point[Asset Group]="","",VLOOKUP(Point[System],irrigation_system,2,FALSE))</f>
        <v/>
      </c>
      <c r="AV581" s="14" t="str">
        <f>IF(Point[Asset Group]="","",VLOOKUP(Point[Status],irrigation_status,2,FALSE))</f>
        <v/>
      </c>
      <c r="AW581" s="11" t="str">
        <f>IF(Point[Date of manufacture]="","",Point[Date of manufacture])</f>
        <v/>
      </c>
      <c r="AX581" s="14" t="str">
        <f>IF(Point[Asset Group]="","",VLOOKUP(Point[Sign Purpose],sign_purpose,2,FALSE))</f>
        <v/>
      </c>
      <c r="AY581" s="14" t="str">
        <f>IF(Point[Asset Group]="","",VLOOKUP(Point[Sign Material],material_master,2,FALSE))</f>
        <v/>
      </c>
      <c r="AZ581" s="14" t="str">
        <f>IF(Point[Asset Group]="","",VLOOKUP(Point[Affixed To],sign_affix,2,FALSE))</f>
        <v/>
      </c>
      <c r="BA581" s="14" t="str">
        <f>IF(Point[Size HxB mm]="","",Point[Size HxB mm])</f>
        <v/>
      </c>
      <c r="BB581" s="14" t="str">
        <f>IF(Point[Height m]="","",Point[Height m])</f>
        <v/>
      </c>
      <c r="BC581" s="14" t="str">
        <f>IF(Point[Asset Group]="","",VLOOKUP(Point[Post Material],material_master,2,FALSE))</f>
        <v/>
      </c>
      <c r="BD581" s="14" t="str">
        <f>IF(Point[Asset Group]="","",VLOOKUP(Point[Post Number],number,2,FALSE))</f>
        <v/>
      </c>
      <c r="BE581" s="14" t="str">
        <f>IF(Point[Asset Group]="","",VLOOKUP(Point[Structure SubType],subdom_master_gdb,2,FALSE))</f>
        <v/>
      </c>
      <c r="BF581" s="14" t="str">
        <f>IF(Point[Area m2]="","",Point[Area m2])</f>
        <v/>
      </c>
      <c r="BG581" s="14" t="str">
        <f>IF(Point[Length m]="","",Point[Length m])</f>
        <v/>
      </c>
      <c r="BH581" s="14" t="str">
        <f>IF(Point[Width m]="","",Point[Width m])</f>
        <v/>
      </c>
      <c r="BI581" s="14" t="str">
        <f>IF(Point[Diameter m]="","",Point[Diameter m])</f>
        <v/>
      </c>
      <c r="BJ581" s="14" t="str">
        <f>IF(Point[Asset Group]="","",VLOOKUP(Point[Number of Pipes],number,2,FALSE))</f>
        <v/>
      </c>
      <c r="BK581" s="14" t="str">
        <f>IF(Point[Asset Group]="","",VLOOKUP(Point[Combined Name],2,FALSE))</f>
        <v/>
      </c>
      <c r="BL581" s="14" t="str">
        <f>IF(Point[Asset Group]="","",VLOOKUP(Point[Size Class],size_class,2,FALSE))</f>
        <v/>
      </c>
      <c r="BM581" s="14" t="str">
        <f>IF(Point[Asset Group]="","",VLOOKUP(Point[Age Class],age_class,2,FALSE))</f>
        <v/>
      </c>
      <c r="BN581" s="14" t="str">
        <f>IF(Point[Girth (cm)]="","",Point[Girth (cm)])</f>
        <v/>
      </c>
      <c r="BO581" s="14" t="str">
        <f>IF(Point[Crown Radius (m)]="","",Point[Crown Radius (m)])</f>
        <v/>
      </c>
      <c r="BP581" s="14" t="str">
        <f>IF(Point[Asset Group]="","",VLOOKUP(Point[Rooting Environment],root_enviro,2,FALSE))</f>
        <v/>
      </c>
      <c r="BQ581" s="14" t="str">
        <f>IF(Point[Asset Group]="","",VLOOKUP(Point[Tree Surround],tree_surround,2,FALSE))</f>
        <v/>
      </c>
      <c r="BR581" s="14" t="str">
        <f>IF(Point[Asset Group]="","",VLOOKUP(Point[Tree Grill],yes_no,2,FALSE))</f>
        <v/>
      </c>
      <c r="BS581" s="14" t="str">
        <f>IF(Point[Asset Group]="","",VLOOKUP(Point[Tree Location],tree_location,2,FALSE))</f>
        <v/>
      </c>
    </row>
    <row r="582" spans="1:71" s="3" customFormat="1" x14ac:dyDescent="0.2">
      <c r="A582" s="3" t="str">
        <f>IF(Point[DWG File Name]="","",Point[DWG File Name])</f>
        <v/>
      </c>
      <c r="B582" s="3" t="str">
        <f>IF(Point[DWG Layer Name]="","",Point[DWG Layer Name])</f>
        <v/>
      </c>
      <c r="C582" s="3" t="str">
        <f>IF(Point[DWG Handle]="","",Point[DWG Handle])</f>
        <v/>
      </c>
      <c r="D582" s="58" t="str">
        <f>IF(Point[X]="","",Point[X])</f>
        <v/>
      </c>
      <c r="E582" s="58" t="str">
        <f>IF(Point[Y]="","",Point[Y])</f>
        <v/>
      </c>
      <c r="F582" s="3" t="str">
        <f>IF(Point[Replacement Asset]="","",Point[Replacement Asset])</f>
        <v/>
      </c>
      <c r="G582" s="3" t="str">
        <f>IF(Point[Asset ID]="","",UPPER(Point[Asset ID]))</f>
        <v/>
      </c>
      <c r="H582" s="3" t="str">
        <f>IF(Point[Asset Group]="","",VLOOKUP(Point[Asset Group],asset_grp_pt,4,FALSE))</f>
        <v/>
      </c>
      <c r="I582" s="3" t="str">
        <f>IF(Point[Asset Group]="","",VLOOKUP(Point[Asset Group],asset_grp_pt,2,FALSE))</f>
        <v/>
      </c>
      <c r="J582" s="3" t="str">
        <f>IF(Point[Asset Group]="","",VLOOKUP(Point[Asset Group],asset_grp_pt,3,FALSE))</f>
        <v/>
      </c>
      <c r="K582" s="3" t="str">
        <f>IF(Point[Asset Group]="","",VLOOKUP(Point[Asset Type],type_master_list,2,FALSE))</f>
        <v/>
      </c>
      <c r="L582" s="3" t="str">
        <f>IF(Point[Asset Name]="","",PROPER(Point[Asset Name]))</f>
        <v/>
      </c>
      <c r="M582" s="11" t="str">
        <f>IF(Point[Install Date]="","",Point[Install Date])</f>
        <v/>
      </c>
      <c r="N582" s="11" t="str">
        <f>IF(Point[Note]="","",PROPER(Point[Note]))</f>
        <v/>
      </c>
      <c r="O582" s="11" t="str">
        <f>IF(Point[Resource Consent Number]="","",UPPER(Point[Resource Consent Number]))</f>
        <v/>
      </c>
      <c r="P582" s="53" t="str">
        <f>IF(Point[Asset Unit Cost]="","",Point[Asset Unit Cost])</f>
        <v/>
      </c>
      <c r="Q582" s="11" t="str">
        <f>IF(Point[Added By]="","",UPPER(Point[Added By]))</f>
        <v/>
      </c>
      <c r="R582" s="11" t="str">
        <f>IF(Point[Added Date]="","",Point[Added Date])</f>
        <v/>
      </c>
      <c r="S582" s="14" t="str">
        <f>IF(Point[Z COORD]="","",Point[Z COORD])</f>
        <v/>
      </c>
      <c r="T582" s="14" t="str">
        <f>IF(Point[Asset Description]="","",PROPER(Point[Asset Description]))</f>
        <v/>
      </c>
      <c r="U582" s="14" t="str">
        <f>IF(Point[[Artist ]]="","",PROPER(Point[[Artist ]]))</f>
        <v/>
      </c>
      <c r="V582" s="14" t="str">
        <f>IF(Point[Material Notes]="","",PROPER(Point[Material Notes]))</f>
        <v/>
      </c>
      <c r="W582" s="14" t="str">
        <f>IF(Point[Dimension Notes]="","",Point[Dimension Notes])</f>
        <v/>
      </c>
      <c r="X582" s="14" t="str">
        <f>IF(Point[List]="","",VLOOKUP(Point[Burner Number],number,2,FALSE))</f>
        <v/>
      </c>
      <c r="Y582" s="14" t="str">
        <f>IF(Point[List]="","",VLOOKUP(Point[Fuel],bbq_fuel,2,FALSE))</f>
        <v/>
      </c>
      <c r="Z582" s="14" t="str">
        <f>IF(Point[List]="","",VLOOKUP(Point[Cabinet Material],bbq_material,2,FALSE))</f>
        <v/>
      </c>
      <c r="AA582" s="14" t="str">
        <f>IF(Point[Asset Group]="","",VLOOKUP(Point[Manufacturer],manufacturer,2,FALSE))</f>
        <v/>
      </c>
      <c r="AB582" s="14" t="str">
        <f>IF(Point[Uinsex WC]="","",Point[Uinsex WC])</f>
        <v/>
      </c>
      <c r="AC582" s="14" t="str">
        <f>IF(Point[Female WC]="","",Point[Female WC])</f>
        <v/>
      </c>
      <c r="AD582" s="14" t="str">
        <f>IF(Point[Male WC]="","",Point[Male WC])</f>
        <v/>
      </c>
      <c r="AE582" s="14" t="str">
        <f>IF(Point[Urinal]="","",Point[Urinal])</f>
        <v/>
      </c>
      <c r="AF582" s="14" t="str">
        <f>IF(Point[Disabled Unisex]="","",Point[Disabled Unisex])</f>
        <v/>
      </c>
      <c r="AG582" s="14" t="str">
        <f>IF(Point[Disabled Female]="","",Point[Disabled Female])</f>
        <v/>
      </c>
      <c r="AH582" s="14" t="str">
        <f>IF(Point[Disabled Male]="","",Point[Disabled Male])</f>
        <v/>
      </c>
      <c r="AI582" s="14" t="str">
        <f>IF(Point[Asset Group]="","",VLOOKUP(Point[Handrail],yes_no,2,FALSE))</f>
        <v/>
      </c>
      <c r="AJ582" s="14" t="str">
        <f>IF(Point[Asset Group]="","",VLOOKUP(Point[Baby Changing],yes_no,2,FALSE))</f>
        <v/>
      </c>
      <c r="AK582" s="14" t="str">
        <f>IF(Point[Asset Group]="","",VLOOKUP(Point[Service Room],yes_no,2,FALSE))</f>
        <v/>
      </c>
      <c r="AL582" s="14" t="str">
        <f>IF(Point[Asset Group]="","",VLOOKUP(Point[Service Tap],service_tap,2,FALSE))</f>
        <v/>
      </c>
      <c r="AM582" s="14" t="str">
        <f>IF(Point[Asset Group]="","",VLOOKUP(Point[Heating Type],wc_heating,2,FALSE))</f>
        <v/>
      </c>
      <c r="AN582" s="14" t="str">
        <f>IF(Point[Asset Group]="","",VLOOKUP(Point[Power Supply],power_supply,2,FALSE))</f>
        <v/>
      </c>
      <c r="AO582" s="14" t="str">
        <f>IF(Point[Asset Group]="","",VLOOKUP(Point[Waste Water],waste_water,2,FALSE))</f>
        <v/>
      </c>
      <c r="AP582" s="14" t="str">
        <f>IF(Point[Asset Group]="","",VLOOKUP(Point[Furniture SubType],subdom_master_gdb,2,FALSE))</f>
        <v/>
      </c>
      <c r="AQ582" s="14" t="str">
        <f>IF(Point[Asset Group]="","",VLOOKUP(Point[Concrete Pad],yes_no,2,FALSE))</f>
        <v/>
      </c>
      <c r="AR582" s="14" t="str">
        <f>IF(Point[Asset Group]="","",VLOOKUP(Point[Material],material_master,2,FALSE))</f>
        <v/>
      </c>
      <c r="AS582" s="14" t="str">
        <f>IF(Point[Asset Group]="","",VLOOKUP(Point[Plumbing],irrigation_plumbing,2,FALSE))</f>
        <v/>
      </c>
      <c r="AT582" s="14" t="str">
        <f>IF(Point[Asset Group]="","",VLOOKUP(Point[Sprinklers],irrigation_sprinklers,2,FALSE))</f>
        <v/>
      </c>
      <c r="AU582" s="14" t="str">
        <f>IF(Point[Asset Group]="","",VLOOKUP(Point[System],irrigation_system,2,FALSE))</f>
        <v/>
      </c>
      <c r="AV582" s="14" t="str">
        <f>IF(Point[Asset Group]="","",VLOOKUP(Point[Status],irrigation_status,2,FALSE))</f>
        <v/>
      </c>
      <c r="AW582" s="11" t="str">
        <f>IF(Point[Date of manufacture]="","",Point[Date of manufacture])</f>
        <v/>
      </c>
      <c r="AX582" s="14" t="str">
        <f>IF(Point[Asset Group]="","",VLOOKUP(Point[Sign Purpose],sign_purpose,2,FALSE))</f>
        <v/>
      </c>
      <c r="AY582" s="14" t="str">
        <f>IF(Point[Asset Group]="","",VLOOKUP(Point[Sign Material],material_master,2,FALSE))</f>
        <v/>
      </c>
      <c r="AZ582" s="14" t="str">
        <f>IF(Point[Asset Group]="","",VLOOKUP(Point[Affixed To],sign_affix,2,FALSE))</f>
        <v/>
      </c>
      <c r="BA582" s="14" t="str">
        <f>IF(Point[Size HxB mm]="","",Point[Size HxB mm])</f>
        <v/>
      </c>
      <c r="BB582" s="14" t="str">
        <f>IF(Point[Height m]="","",Point[Height m])</f>
        <v/>
      </c>
      <c r="BC582" s="14" t="str">
        <f>IF(Point[Asset Group]="","",VLOOKUP(Point[Post Material],material_master,2,FALSE))</f>
        <v/>
      </c>
      <c r="BD582" s="14" t="str">
        <f>IF(Point[Asset Group]="","",VLOOKUP(Point[Post Number],number,2,FALSE))</f>
        <v/>
      </c>
      <c r="BE582" s="14" t="str">
        <f>IF(Point[Asset Group]="","",VLOOKUP(Point[Structure SubType],subdom_master_gdb,2,FALSE))</f>
        <v/>
      </c>
      <c r="BF582" s="14" t="str">
        <f>IF(Point[Area m2]="","",Point[Area m2])</f>
        <v/>
      </c>
      <c r="BG582" s="14" t="str">
        <f>IF(Point[Length m]="","",Point[Length m])</f>
        <v/>
      </c>
      <c r="BH582" s="14" t="str">
        <f>IF(Point[Width m]="","",Point[Width m])</f>
        <v/>
      </c>
      <c r="BI582" s="14" t="str">
        <f>IF(Point[Diameter m]="","",Point[Diameter m])</f>
        <v/>
      </c>
      <c r="BJ582" s="14" t="str">
        <f>IF(Point[Asset Group]="","",VLOOKUP(Point[Number of Pipes],number,2,FALSE))</f>
        <v/>
      </c>
      <c r="BK582" s="14" t="str">
        <f>IF(Point[Asset Group]="","",VLOOKUP(Point[Combined Name],2,FALSE))</f>
        <v/>
      </c>
      <c r="BL582" s="14" t="str">
        <f>IF(Point[Asset Group]="","",VLOOKUP(Point[Size Class],size_class,2,FALSE))</f>
        <v/>
      </c>
      <c r="BM582" s="14" t="str">
        <f>IF(Point[Asset Group]="","",VLOOKUP(Point[Age Class],age_class,2,FALSE))</f>
        <v/>
      </c>
      <c r="BN582" s="14" t="str">
        <f>IF(Point[Girth (cm)]="","",Point[Girth (cm)])</f>
        <v/>
      </c>
      <c r="BO582" s="14" t="str">
        <f>IF(Point[Crown Radius (m)]="","",Point[Crown Radius (m)])</f>
        <v/>
      </c>
      <c r="BP582" s="14" t="str">
        <f>IF(Point[Asset Group]="","",VLOOKUP(Point[Rooting Environment],root_enviro,2,FALSE))</f>
        <v/>
      </c>
      <c r="BQ582" s="14" t="str">
        <f>IF(Point[Asset Group]="","",VLOOKUP(Point[Tree Surround],tree_surround,2,FALSE))</f>
        <v/>
      </c>
      <c r="BR582" s="14" t="str">
        <f>IF(Point[Asset Group]="","",VLOOKUP(Point[Tree Grill],yes_no,2,FALSE))</f>
        <v/>
      </c>
      <c r="BS582" s="14" t="str">
        <f>IF(Point[Asset Group]="","",VLOOKUP(Point[Tree Location],tree_location,2,FALSE))</f>
        <v/>
      </c>
    </row>
    <row r="583" spans="1:71" s="3" customFormat="1" x14ac:dyDescent="0.2">
      <c r="A583" s="3" t="str">
        <f>IF(Point[DWG File Name]="","",Point[DWG File Name])</f>
        <v/>
      </c>
      <c r="B583" s="3" t="str">
        <f>IF(Point[DWG Layer Name]="","",Point[DWG Layer Name])</f>
        <v/>
      </c>
      <c r="C583" s="3" t="str">
        <f>IF(Point[DWG Handle]="","",Point[DWG Handle])</f>
        <v/>
      </c>
      <c r="D583" s="58" t="str">
        <f>IF(Point[X]="","",Point[X])</f>
        <v/>
      </c>
      <c r="E583" s="58" t="str">
        <f>IF(Point[Y]="","",Point[Y])</f>
        <v/>
      </c>
      <c r="F583" s="3" t="str">
        <f>IF(Point[Replacement Asset]="","",Point[Replacement Asset])</f>
        <v/>
      </c>
      <c r="G583" s="3" t="str">
        <f>IF(Point[Asset ID]="","",UPPER(Point[Asset ID]))</f>
        <v/>
      </c>
      <c r="H583" s="3" t="str">
        <f>IF(Point[Asset Group]="","",VLOOKUP(Point[Asset Group],asset_grp_pt,4,FALSE))</f>
        <v/>
      </c>
      <c r="I583" s="3" t="str">
        <f>IF(Point[Asset Group]="","",VLOOKUP(Point[Asset Group],asset_grp_pt,2,FALSE))</f>
        <v/>
      </c>
      <c r="J583" s="3" t="str">
        <f>IF(Point[Asset Group]="","",VLOOKUP(Point[Asset Group],asset_grp_pt,3,FALSE))</f>
        <v/>
      </c>
      <c r="K583" s="3" t="str">
        <f>IF(Point[Asset Group]="","",VLOOKUP(Point[Asset Type],type_master_list,2,FALSE))</f>
        <v/>
      </c>
      <c r="L583" s="3" t="str">
        <f>IF(Point[Asset Name]="","",PROPER(Point[Asset Name]))</f>
        <v/>
      </c>
      <c r="M583" s="11" t="str">
        <f>IF(Point[Install Date]="","",Point[Install Date])</f>
        <v/>
      </c>
      <c r="N583" s="11" t="str">
        <f>IF(Point[Note]="","",PROPER(Point[Note]))</f>
        <v/>
      </c>
      <c r="O583" s="11" t="str">
        <f>IF(Point[Resource Consent Number]="","",UPPER(Point[Resource Consent Number]))</f>
        <v/>
      </c>
      <c r="P583" s="53" t="str">
        <f>IF(Point[Asset Unit Cost]="","",Point[Asset Unit Cost])</f>
        <v/>
      </c>
      <c r="Q583" s="11" t="str">
        <f>IF(Point[Added By]="","",UPPER(Point[Added By]))</f>
        <v/>
      </c>
      <c r="R583" s="11" t="str">
        <f>IF(Point[Added Date]="","",Point[Added Date])</f>
        <v/>
      </c>
      <c r="S583" s="14" t="str">
        <f>IF(Point[Z COORD]="","",Point[Z COORD])</f>
        <v/>
      </c>
      <c r="T583" s="14" t="str">
        <f>IF(Point[Asset Description]="","",PROPER(Point[Asset Description]))</f>
        <v/>
      </c>
      <c r="U583" s="14" t="str">
        <f>IF(Point[[Artist ]]="","",PROPER(Point[[Artist ]]))</f>
        <v/>
      </c>
      <c r="V583" s="14" t="str">
        <f>IF(Point[Material Notes]="","",PROPER(Point[Material Notes]))</f>
        <v/>
      </c>
      <c r="W583" s="14" t="str">
        <f>IF(Point[Dimension Notes]="","",Point[Dimension Notes])</f>
        <v/>
      </c>
      <c r="X583" s="14" t="str">
        <f>IF(Point[List]="","",VLOOKUP(Point[Burner Number],number,2,FALSE))</f>
        <v/>
      </c>
      <c r="Y583" s="14" t="str">
        <f>IF(Point[List]="","",VLOOKUP(Point[Fuel],bbq_fuel,2,FALSE))</f>
        <v/>
      </c>
      <c r="Z583" s="14" t="str">
        <f>IF(Point[List]="","",VLOOKUP(Point[Cabinet Material],bbq_material,2,FALSE))</f>
        <v/>
      </c>
      <c r="AA583" s="14" t="str">
        <f>IF(Point[Asset Group]="","",VLOOKUP(Point[Manufacturer],manufacturer,2,FALSE))</f>
        <v/>
      </c>
      <c r="AB583" s="14" t="str">
        <f>IF(Point[Uinsex WC]="","",Point[Uinsex WC])</f>
        <v/>
      </c>
      <c r="AC583" s="14" t="str">
        <f>IF(Point[Female WC]="","",Point[Female WC])</f>
        <v/>
      </c>
      <c r="AD583" s="14" t="str">
        <f>IF(Point[Male WC]="","",Point[Male WC])</f>
        <v/>
      </c>
      <c r="AE583" s="14" t="str">
        <f>IF(Point[Urinal]="","",Point[Urinal])</f>
        <v/>
      </c>
      <c r="AF583" s="14" t="str">
        <f>IF(Point[Disabled Unisex]="","",Point[Disabled Unisex])</f>
        <v/>
      </c>
      <c r="AG583" s="14" t="str">
        <f>IF(Point[Disabled Female]="","",Point[Disabled Female])</f>
        <v/>
      </c>
      <c r="AH583" s="14" t="str">
        <f>IF(Point[Disabled Male]="","",Point[Disabled Male])</f>
        <v/>
      </c>
      <c r="AI583" s="14" t="str">
        <f>IF(Point[Asset Group]="","",VLOOKUP(Point[Handrail],yes_no,2,FALSE))</f>
        <v/>
      </c>
      <c r="AJ583" s="14" t="str">
        <f>IF(Point[Asset Group]="","",VLOOKUP(Point[Baby Changing],yes_no,2,FALSE))</f>
        <v/>
      </c>
      <c r="AK583" s="14" t="str">
        <f>IF(Point[Asset Group]="","",VLOOKUP(Point[Service Room],yes_no,2,FALSE))</f>
        <v/>
      </c>
      <c r="AL583" s="14" t="str">
        <f>IF(Point[Asset Group]="","",VLOOKUP(Point[Service Tap],service_tap,2,FALSE))</f>
        <v/>
      </c>
      <c r="AM583" s="14" t="str">
        <f>IF(Point[Asset Group]="","",VLOOKUP(Point[Heating Type],wc_heating,2,FALSE))</f>
        <v/>
      </c>
      <c r="AN583" s="14" t="str">
        <f>IF(Point[Asset Group]="","",VLOOKUP(Point[Power Supply],power_supply,2,FALSE))</f>
        <v/>
      </c>
      <c r="AO583" s="14" t="str">
        <f>IF(Point[Asset Group]="","",VLOOKUP(Point[Waste Water],waste_water,2,FALSE))</f>
        <v/>
      </c>
      <c r="AP583" s="14" t="str">
        <f>IF(Point[Asset Group]="","",VLOOKUP(Point[Furniture SubType],subdom_master_gdb,2,FALSE))</f>
        <v/>
      </c>
      <c r="AQ583" s="14" t="str">
        <f>IF(Point[Asset Group]="","",VLOOKUP(Point[Concrete Pad],yes_no,2,FALSE))</f>
        <v/>
      </c>
      <c r="AR583" s="14" t="str">
        <f>IF(Point[Asset Group]="","",VLOOKUP(Point[Material],material_master,2,FALSE))</f>
        <v/>
      </c>
      <c r="AS583" s="14" t="str">
        <f>IF(Point[Asset Group]="","",VLOOKUP(Point[Plumbing],irrigation_plumbing,2,FALSE))</f>
        <v/>
      </c>
      <c r="AT583" s="14" t="str">
        <f>IF(Point[Asset Group]="","",VLOOKUP(Point[Sprinklers],irrigation_sprinklers,2,FALSE))</f>
        <v/>
      </c>
      <c r="AU583" s="14" t="str">
        <f>IF(Point[Asset Group]="","",VLOOKUP(Point[System],irrigation_system,2,FALSE))</f>
        <v/>
      </c>
      <c r="AV583" s="14" t="str">
        <f>IF(Point[Asset Group]="","",VLOOKUP(Point[Status],irrigation_status,2,FALSE))</f>
        <v/>
      </c>
      <c r="AW583" s="11" t="str">
        <f>IF(Point[Date of manufacture]="","",Point[Date of manufacture])</f>
        <v/>
      </c>
      <c r="AX583" s="14" t="str">
        <f>IF(Point[Asset Group]="","",VLOOKUP(Point[Sign Purpose],sign_purpose,2,FALSE))</f>
        <v/>
      </c>
      <c r="AY583" s="14" t="str">
        <f>IF(Point[Asset Group]="","",VLOOKUP(Point[Sign Material],material_master,2,FALSE))</f>
        <v/>
      </c>
      <c r="AZ583" s="14" t="str">
        <f>IF(Point[Asset Group]="","",VLOOKUP(Point[Affixed To],sign_affix,2,FALSE))</f>
        <v/>
      </c>
      <c r="BA583" s="14" t="str">
        <f>IF(Point[Size HxB mm]="","",Point[Size HxB mm])</f>
        <v/>
      </c>
      <c r="BB583" s="14" t="str">
        <f>IF(Point[Height m]="","",Point[Height m])</f>
        <v/>
      </c>
      <c r="BC583" s="14" t="str">
        <f>IF(Point[Asset Group]="","",VLOOKUP(Point[Post Material],material_master,2,FALSE))</f>
        <v/>
      </c>
      <c r="BD583" s="14" t="str">
        <f>IF(Point[Asset Group]="","",VLOOKUP(Point[Post Number],number,2,FALSE))</f>
        <v/>
      </c>
      <c r="BE583" s="14" t="str">
        <f>IF(Point[Asset Group]="","",VLOOKUP(Point[Structure SubType],subdom_master_gdb,2,FALSE))</f>
        <v/>
      </c>
      <c r="BF583" s="14" t="str">
        <f>IF(Point[Area m2]="","",Point[Area m2])</f>
        <v/>
      </c>
      <c r="BG583" s="14" t="str">
        <f>IF(Point[Length m]="","",Point[Length m])</f>
        <v/>
      </c>
      <c r="BH583" s="14" t="str">
        <f>IF(Point[Width m]="","",Point[Width m])</f>
        <v/>
      </c>
      <c r="BI583" s="14" t="str">
        <f>IF(Point[Diameter m]="","",Point[Diameter m])</f>
        <v/>
      </c>
      <c r="BJ583" s="14" t="str">
        <f>IF(Point[Asset Group]="","",VLOOKUP(Point[Number of Pipes],number,2,FALSE))</f>
        <v/>
      </c>
      <c r="BK583" s="14" t="str">
        <f>IF(Point[Asset Group]="","",VLOOKUP(Point[Combined Name],2,FALSE))</f>
        <v/>
      </c>
      <c r="BL583" s="14" t="str">
        <f>IF(Point[Asset Group]="","",VLOOKUP(Point[Size Class],size_class,2,FALSE))</f>
        <v/>
      </c>
      <c r="BM583" s="14" t="str">
        <f>IF(Point[Asset Group]="","",VLOOKUP(Point[Age Class],age_class,2,FALSE))</f>
        <v/>
      </c>
      <c r="BN583" s="14" t="str">
        <f>IF(Point[Girth (cm)]="","",Point[Girth (cm)])</f>
        <v/>
      </c>
      <c r="BO583" s="14" t="str">
        <f>IF(Point[Crown Radius (m)]="","",Point[Crown Radius (m)])</f>
        <v/>
      </c>
      <c r="BP583" s="14" t="str">
        <f>IF(Point[Asset Group]="","",VLOOKUP(Point[Rooting Environment],root_enviro,2,FALSE))</f>
        <v/>
      </c>
      <c r="BQ583" s="14" t="str">
        <f>IF(Point[Asset Group]="","",VLOOKUP(Point[Tree Surround],tree_surround,2,FALSE))</f>
        <v/>
      </c>
      <c r="BR583" s="14" t="str">
        <f>IF(Point[Asset Group]="","",VLOOKUP(Point[Tree Grill],yes_no,2,FALSE))</f>
        <v/>
      </c>
      <c r="BS583" s="14" t="str">
        <f>IF(Point[Asset Group]="","",VLOOKUP(Point[Tree Location],tree_location,2,FALSE))</f>
        <v/>
      </c>
    </row>
    <row r="584" spans="1:71" s="3" customFormat="1" x14ac:dyDescent="0.2">
      <c r="A584" s="3" t="str">
        <f>IF(Point[DWG File Name]="","",Point[DWG File Name])</f>
        <v/>
      </c>
      <c r="B584" s="3" t="str">
        <f>IF(Point[DWG Layer Name]="","",Point[DWG Layer Name])</f>
        <v/>
      </c>
      <c r="C584" s="3" t="str">
        <f>IF(Point[DWG Handle]="","",Point[DWG Handle])</f>
        <v/>
      </c>
      <c r="D584" s="58" t="str">
        <f>IF(Point[X]="","",Point[X])</f>
        <v/>
      </c>
      <c r="E584" s="58" t="str">
        <f>IF(Point[Y]="","",Point[Y])</f>
        <v/>
      </c>
      <c r="F584" s="3" t="str">
        <f>IF(Point[Replacement Asset]="","",Point[Replacement Asset])</f>
        <v/>
      </c>
      <c r="G584" s="3" t="str">
        <f>IF(Point[Asset ID]="","",UPPER(Point[Asset ID]))</f>
        <v/>
      </c>
      <c r="H584" s="3" t="str">
        <f>IF(Point[Asset Group]="","",VLOOKUP(Point[Asset Group],asset_grp_pt,4,FALSE))</f>
        <v/>
      </c>
      <c r="I584" s="3" t="str">
        <f>IF(Point[Asset Group]="","",VLOOKUP(Point[Asset Group],asset_grp_pt,2,FALSE))</f>
        <v/>
      </c>
      <c r="J584" s="3" t="str">
        <f>IF(Point[Asset Group]="","",VLOOKUP(Point[Asset Group],asset_grp_pt,3,FALSE))</f>
        <v/>
      </c>
      <c r="K584" s="3" t="str">
        <f>IF(Point[Asset Group]="","",VLOOKUP(Point[Asset Type],type_master_list,2,FALSE))</f>
        <v/>
      </c>
      <c r="L584" s="3" t="str">
        <f>IF(Point[Asset Name]="","",PROPER(Point[Asset Name]))</f>
        <v/>
      </c>
      <c r="M584" s="11" t="str">
        <f>IF(Point[Install Date]="","",Point[Install Date])</f>
        <v/>
      </c>
      <c r="N584" s="11" t="str">
        <f>IF(Point[Note]="","",PROPER(Point[Note]))</f>
        <v/>
      </c>
      <c r="O584" s="11" t="str">
        <f>IF(Point[Resource Consent Number]="","",UPPER(Point[Resource Consent Number]))</f>
        <v/>
      </c>
      <c r="P584" s="53" t="str">
        <f>IF(Point[Asset Unit Cost]="","",Point[Asset Unit Cost])</f>
        <v/>
      </c>
      <c r="Q584" s="11" t="str">
        <f>IF(Point[Added By]="","",UPPER(Point[Added By]))</f>
        <v/>
      </c>
      <c r="R584" s="11" t="str">
        <f>IF(Point[Added Date]="","",Point[Added Date])</f>
        <v/>
      </c>
      <c r="S584" s="14" t="str">
        <f>IF(Point[Z COORD]="","",Point[Z COORD])</f>
        <v/>
      </c>
      <c r="T584" s="14" t="str">
        <f>IF(Point[Asset Description]="","",PROPER(Point[Asset Description]))</f>
        <v/>
      </c>
      <c r="U584" s="14" t="str">
        <f>IF(Point[[Artist ]]="","",PROPER(Point[[Artist ]]))</f>
        <v/>
      </c>
      <c r="V584" s="14" t="str">
        <f>IF(Point[Material Notes]="","",PROPER(Point[Material Notes]))</f>
        <v/>
      </c>
      <c r="W584" s="14" t="str">
        <f>IF(Point[Dimension Notes]="","",Point[Dimension Notes])</f>
        <v/>
      </c>
      <c r="X584" s="14" t="str">
        <f>IF(Point[List]="","",VLOOKUP(Point[Burner Number],number,2,FALSE))</f>
        <v/>
      </c>
      <c r="Y584" s="14" t="str">
        <f>IF(Point[List]="","",VLOOKUP(Point[Fuel],bbq_fuel,2,FALSE))</f>
        <v/>
      </c>
      <c r="Z584" s="14" t="str">
        <f>IF(Point[List]="","",VLOOKUP(Point[Cabinet Material],bbq_material,2,FALSE))</f>
        <v/>
      </c>
      <c r="AA584" s="14" t="str">
        <f>IF(Point[Asset Group]="","",VLOOKUP(Point[Manufacturer],manufacturer,2,FALSE))</f>
        <v/>
      </c>
      <c r="AB584" s="14" t="str">
        <f>IF(Point[Uinsex WC]="","",Point[Uinsex WC])</f>
        <v/>
      </c>
      <c r="AC584" s="14" t="str">
        <f>IF(Point[Female WC]="","",Point[Female WC])</f>
        <v/>
      </c>
      <c r="AD584" s="14" t="str">
        <f>IF(Point[Male WC]="","",Point[Male WC])</f>
        <v/>
      </c>
      <c r="AE584" s="14" t="str">
        <f>IF(Point[Urinal]="","",Point[Urinal])</f>
        <v/>
      </c>
      <c r="AF584" s="14" t="str">
        <f>IF(Point[Disabled Unisex]="","",Point[Disabled Unisex])</f>
        <v/>
      </c>
      <c r="AG584" s="14" t="str">
        <f>IF(Point[Disabled Female]="","",Point[Disabled Female])</f>
        <v/>
      </c>
      <c r="AH584" s="14" t="str">
        <f>IF(Point[Disabled Male]="","",Point[Disabled Male])</f>
        <v/>
      </c>
      <c r="AI584" s="14" t="str">
        <f>IF(Point[Asset Group]="","",VLOOKUP(Point[Handrail],yes_no,2,FALSE))</f>
        <v/>
      </c>
      <c r="AJ584" s="14" t="str">
        <f>IF(Point[Asset Group]="","",VLOOKUP(Point[Baby Changing],yes_no,2,FALSE))</f>
        <v/>
      </c>
      <c r="AK584" s="14" t="str">
        <f>IF(Point[Asset Group]="","",VLOOKUP(Point[Service Room],yes_no,2,FALSE))</f>
        <v/>
      </c>
      <c r="AL584" s="14" t="str">
        <f>IF(Point[Asset Group]="","",VLOOKUP(Point[Service Tap],service_tap,2,FALSE))</f>
        <v/>
      </c>
      <c r="AM584" s="14" t="str">
        <f>IF(Point[Asset Group]="","",VLOOKUP(Point[Heating Type],wc_heating,2,FALSE))</f>
        <v/>
      </c>
      <c r="AN584" s="14" t="str">
        <f>IF(Point[Asset Group]="","",VLOOKUP(Point[Power Supply],power_supply,2,FALSE))</f>
        <v/>
      </c>
      <c r="AO584" s="14" t="str">
        <f>IF(Point[Asset Group]="","",VLOOKUP(Point[Waste Water],waste_water,2,FALSE))</f>
        <v/>
      </c>
      <c r="AP584" s="14" t="str">
        <f>IF(Point[Asset Group]="","",VLOOKUP(Point[Furniture SubType],subdom_master_gdb,2,FALSE))</f>
        <v/>
      </c>
      <c r="AQ584" s="14" t="str">
        <f>IF(Point[Asset Group]="","",VLOOKUP(Point[Concrete Pad],yes_no,2,FALSE))</f>
        <v/>
      </c>
      <c r="AR584" s="14" t="str">
        <f>IF(Point[Asset Group]="","",VLOOKUP(Point[Material],material_master,2,FALSE))</f>
        <v/>
      </c>
      <c r="AS584" s="14" t="str">
        <f>IF(Point[Asset Group]="","",VLOOKUP(Point[Plumbing],irrigation_plumbing,2,FALSE))</f>
        <v/>
      </c>
      <c r="AT584" s="14" t="str">
        <f>IF(Point[Asset Group]="","",VLOOKUP(Point[Sprinklers],irrigation_sprinklers,2,FALSE))</f>
        <v/>
      </c>
      <c r="AU584" s="14" t="str">
        <f>IF(Point[Asset Group]="","",VLOOKUP(Point[System],irrigation_system,2,FALSE))</f>
        <v/>
      </c>
      <c r="AV584" s="14" t="str">
        <f>IF(Point[Asset Group]="","",VLOOKUP(Point[Status],irrigation_status,2,FALSE))</f>
        <v/>
      </c>
      <c r="AW584" s="11" t="str">
        <f>IF(Point[Date of manufacture]="","",Point[Date of manufacture])</f>
        <v/>
      </c>
      <c r="AX584" s="14" t="str">
        <f>IF(Point[Asset Group]="","",VLOOKUP(Point[Sign Purpose],sign_purpose,2,FALSE))</f>
        <v/>
      </c>
      <c r="AY584" s="14" t="str">
        <f>IF(Point[Asset Group]="","",VLOOKUP(Point[Sign Material],material_master,2,FALSE))</f>
        <v/>
      </c>
      <c r="AZ584" s="14" t="str">
        <f>IF(Point[Asset Group]="","",VLOOKUP(Point[Affixed To],sign_affix,2,FALSE))</f>
        <v/>
      </c>
      <c r="BA584" s="14" t="str">
        <f>IF(Point[Size HxB mm]="","",Point[Size HxB mm])</f>
        <v/>
      </c>
      <c r="BB584" s="14" t="str">
        <f>IF(Point[Height m]="","",Point[Height m])</f>
        <v/>
      </c>
      <c r="BC584" s="14" t="str">
        <f>IF(Point[Asset Group]="","",VLOOKUP(Point[Post Material],material_master,2,FALSE))</f>
        <v/>
      </c>
      <c r="BD584" s="14" t="str">
        <f>IF(Point[Asset Group]="","",VLOOKUP(Point[Post Number],number,2,FALSE))</f>
        <v/>
      </c>
      <c r="BE584" s="14" t="str">
        <f>IF(Point[Asset Group]="","",VLOOKUP(Point[Structure SubType],subdom_master_gdb,2,FALSE))</f>
        <v/>
      </c>
      <c r="BF584" s="14" t="str">
        <f>IF(Point[Area m2]="","",Point[Area m2])</f>
        <v/>
      </c>
      <c r="BG584" s="14" t="str">
        <f>IF(Point[Length m]="","",Point[Length m])</f>
        <v/>
      </c>
      <c r="BH584" s="14" t="str">
        <f>IF(Point[Width m]="","",Point[Width m])</f>
        <v/>
      </c>
      <c r="BI584" s="14" t="str">
        <f>IF(Point[Diameter m]="","",Point[Diameter m])</f>
        <v/>
      </c>
      <c r="BJ584" s="14" t="str">
        <f>IF(Point[Asset Group]="","",VLOOKUP(Point[Number of Pipes],number,2,FALSE))</f>
        <v/>
      </c>
      <c r="BK584" s="14" t="str">
        <f>IF(Point[Asset Group]="","",VLOOKUP(Point[Combined Name],2,FALSE))</f>
        <v/>
      </c>
      <c r="BL584" s="14" t="str">
        <f>IF(Point[Asset Group]="","",VLOOKUP(Point[Size Class],size_class,2,FALSE))</f>
        <v/>
      </c>
      <c r="BM584" s="14" t="str">
        <f>IF(Point[Asset Group]="","",VLOOKUP(Point[Age Class],age_class,2,FALSE))</f>
        <v/>
      </c>
      <c r="BN584" s="14" t="str">
        <f>IF(Point[Girth (cm)]="","",Point[Girth (cm)])</f>
        <v/>
      </c>
      <c r="BO584" s="14" t="str">
        <f>IF(Point[Crown Radius (m)]="","",Point[Crown Radius (m)])</f>
        <v/>
      </c>
      <c r="BP584" s="14" t="str">
        <f>IF(Point[Asset Group]="","",VLOOKUP(Point[Rooting Environment],root_enviro,2,FALSE))</f>
        <v/>
      </c>
      <c r="BQ584" s="14" t="str">
        <f>IF(Point[Asset Group]="","",VLOOKUP(Point[Tree Surround],tree_surround,2,FALSE))</f>
        <v/>
      </c>
      <c r="BR584" s="14" t="str">
        <f>IF(Point[Asset Group]="","",VLOOKUP(Point[Tree Grill],yes_no,2,FALSE))</f>
        <v/>
      </c>
      <c r="BS584" s="14" t="str">
        <f>IF(Point[Asset Group]="","",VLOOKUP(Point[Tree Location],tree_location,2,FALSE))</f>
        <v/>
      </c>
    </row>
    <row r="585" spans="1:71" s="3" customFormat="1" x14ac:dyDescent="0.2">
      <c r="A585" s="3" t="str">
        <f>IF(Point[DWG File Name]="","",Point[DWG File Name])</f>
        <v/>
      </c>
      <c r="B585" s="3" t="str">
        <f>IF(Point[DWG Layer Name]="","",Point[DWG Layer Name])</f>
        <v/>
      </c>
      <c r="C585" s="3" t="str">
        <f>IF(Point[DWG Handle]="","",Point[DWG Handle])</f>
        <v/>
      </c>
      <c r="D585" s="58" t="str">
        <f>IF(Point[X]="","",Point[X])</f>
        <v/>
      </c>
      <c r="E585" s="58" t="str">
        <f>IF(Point[Y]="","",Point[Y])</f>
        <v/>
      </c>
      <c r="F585" s="3" t="str">
        <f>IF(Point[Replacement Asset]="","",Point[Replacement Asset])</f>
        <v/>
      </c>
      <c r="G585" s="3" t="str">
        <f>IF(Point[Asset ID]="","",UPPER(Point[Asset ID]))</f>
        <v/>
      </c>
      <c r="H585" s="3" t="str">
        <f>IF(Point[Asset Group]="","",VLOOKUP(Point[Asset Group],asset_grp_pt,4,FALSE))</f>
        <v/>
      </c>
      <c r="I585" s="3" t="str">
        <f>IF(Point[Asset Group]="","",VLOOKUP(Point[Asset Group],asset_grp_pt,2,FALSE))</f>
        <v/>
      </c>
      <c r="J585" s="3" t="str">
        <f>IF(Point[Asset Group]="","",VLOOKUP(Point[Asset Group],asset_grp_pt,3,FALSE))</f>
        <v/>
      </c>
      <c r="K585" s="3" t="str">
        <f>IF(Point[Asset Group]="","",VLOOKUP(Point[Asset Type],type_master_list,2,FALSE))</f>
        <v/>
      </c>
      <c r="L585" s="3" t="str">
        <f>IF(Point[Asset Name]="","",PROPER(Point[Asset Name]))</f>
        <v/>
      </c>
      <c r="M585" s="11" t="str">
        <f>IF(Point[Install Date]="","",Point[Install Date])</f>
        <v/>
      </c>
      <c r="N585" s="11" t="str">
        <f>IF(Point[Note]="","",PROPER(Point[Note]))</f>
        <v/>
      </c>
      <c r="O585" s="11" t="str">
        <f>IF(Point[Resource Consent Number]="","",UPPER(Point[Resource Consent Number]))</f>
        <v/>
      </c>
      <c r="P585" s="53" t="str">
        <f>IF(Point[Asset Unit Cost]="","",Point[Asset Unit Cost])</f>
        <v/>
      </c>
      <c r="Q585" s="11" t="str">
        <f>IF(Point[Added By]="","",UPPER(Point[Added By]))</f>
        <v/>
      </c>
      <c r="R585" s="11" t="str">
        <f>IF(Point[Added Date]="","",Point[Added Date])</f>
        <v/>
      </c>
      <c r="S585" s="14" t="str">
        <f>IF(Point[Z COORD]="","",Point[Z COORD])</f>
        <v/>
      </c>
      <c r="T585" s="14" t="str">
        <f>IF(Point[Asset Description]="","",PROPER(Point[Asset Description]))</f>
        <v/>
      </c>
      <c r="U585" s="14" t="str">
        <f>IF(Point[[Artist ]]="","",PROPER(Point[[Artist ]]))</f>
        <v/>
      </c>
      <c r="V585" s="14" t="str">
        <f>IF(Point[Material Notes]="","",PROPER(Point[Material Notes]))</f>
        <v/>
      </c>
      <c r="W585" s="14" t="str">
        <f>IF(Point[Dimension Notes]="","",Point[Dimension Notes])</f>
        <v/>
      </c>
      <c r="X585" s="14" t="str">
        <f>IF(Point[List]="","",VLOOKUP(Point[Burner Number],number,2,FALSE))</f>
        <v/>
      </c>
      <c r="Y585" s="14" t="str">
        <f>IF(Point[List]="","",VLOOKUP(Point[Fuel],bbq_fuel,2,FALSE))</f>
        <v/>
      </c>
      <c r="Z585" s="14" t="str">
        <f>IF(Point[List]="","",VLOOKUP(Point[Cabinet Material],bbq_material,2,FALSE))</f>
        <v/>
      </c>
      <c r="AA585" s="14" t="str">
        <f>IF(Point[Asset Group]="","",VLOOKUP(Point[Manufacturer],manufacturer,2,FALSE))</f>
        <v/>
      </c>
      <c r="AB585" s="14" t="str">
        <f>IF(Point[Uinsex WC]="","",Point[Uinsex WC])</f>
        <v/>
      </c>
      <c r="AC585" s="14" t="str">
        <f>IF(Point[Female WC]="","",Point[Female WC])</f>
        <v/>
      </c>
      <c r="AD585" s="14" t="str">
        <f>IF(Point[Male WC]="","",Point[Male WC])</f>
        <v/>
      </c>
      <c r="AE585" s="14" t="str">
        <f>IF(Point[Urinal]="","",Point[Urinal])</f>
        <v/>
      </c>
      <c r="AF585" s="14" t="str">
        <f>IF(Point[Disabled Unisex]="","",Point[Disabled Unisex])</f>
        <v/>
      </c>
      <c r="AG585" s="14" t="str">
        <f>IF(Point[Disabled Female]="","",Point[Disabled Female])</f>
        <v/>
      </c>
      <c r="AH585" s="14" t="str">
        <f>IF(Point[Disabled Male]="","",Point[Disabled Male])</f>
        <v/>
      </c>
      <c r="AI585" s="14" t="str">
        <f>IF(Point[Asset Group]="","",VLOOKUP(Point[Handrail],yes_no,2,FALSE))</f>
        <v/>
      </c>
      <c r="AJ585" s="14" t="str">
        <f>IF(Point[Asset Group]="","",VLOOKUP(Point[Baby Changing],yes_no,2,FALSE))</f>
        <v/>
      </c>
      <c r="AK585" s="14" t="str">
        <f>IF(Point[Asset Group]="","",VLOOKUP(Point[Service Room],yes_no,2,FALSE))</f>
        <v/>
      </c>
      <c r="AL585" s="14" t="str">
        <f>IF(Point[Asset Group]="","",VLOOKUP(Point[Service Tap],service_tap,2,FALSE))</f>
        <v/>
      </c>
      <c r="AM585" s="14" t="str">
        <f>IF(Point[Asset Group]="","",VLOOKUP(Point[Heating Type],wc_heating,2,FALSE))</f>
        <v/>
      </c>
      <c r="AN585" s="14" t="str">
        <f>IF(Point[Asset Group]="","",VLOOKUP(Point[Power Supply],power_supply,2,FALSE))</f>
        <v/>
      </c>
      <c r="AO585" s="14" t="str">
        <f>IF(Point[Asset Group]="","",VLOOKUP(Point[Waste Water],waste_water,2,FALSE))</f>
        <v/>
      </c>
      <c r="AP585" s="14" t="str">
        <f>IF(Point[Asset Group]="","",VLOOKUP(Point[Furniture SubType],subdom_master_gdb,2,FALSE))</f>
        <v/>
      </c>
      <c r="AQ585" s="14" t="str">
        <f>IF(Point[Asset Group]="","",VLOOKUP(Point[Concrete Pad],yes_no,2,FALSE))</f>
        <v/>
      </c>
      <c r="AR585" s="14" t="str">
        <f>IF(Point[Asset Group]="","",VLOOKUP(Point[Material],material_master,2,FALSE))</f>
        <v/>
      </c>
      <c r="AS585" s="14" t="str">
        <f>IF(Point[Asset Group]="","",VLOOKUP(Point[Plumbing],irrigation_plumbing,2,FALSE))</f>
        <v/>
      </c>
      <c r="AT585" s="14" t="str">
        <f>IF(Point[Asset Group]="","",VLOOKUP(Point[Sprinklers],irrigation_sprinklers,2,FALSE))</f>
        <v/>
      </c>
      <c r="AU585" s="14" t="str">
        <f>IF(Point[Asset Group]="","",VLOOKUP(Point[System],irrigation_system,2,FALSE))</f>
        <v/>
      </c>
      <c r="AV585" s="14" t="str">
        <f>IF(Point[Asset Group]="","",VLOOKUP(Point[Status],irrigation_status,2,FALSE))</f>
        <v/>
      </c>
      <c r="AW585" s="11" t="str">
        <f>IF(Point[Date of manufacture]="","",Point[Date of manufacture])</f>
        <v/>
      </c>
      <c r="AX585" s="14" t="str">
        <f>IF(Point[Asset Group]="","",VLOOKUP(Point[Sign Purpose],sign_purpose,2,FALSE))</f>
        <v/>
      </c>
      <c r="AY585" s="14" t="str">
        <f>IF(Point[Asset Group]="","",VLOOKUP(Point[Sign Material],material_master,2,FALSE))</f>
        <v/>
      </c>
      <c r="AZ585" s="14" t="str">
        <f>IF(Point[Asset Group]="","",VLOOKUP(Point[Affixed To],sign_affix,2,FALSE))</f>
        <v/>
      </c>
      <c r="BA585" s="14" t="str">
        <f>IF(Point[Size HxB mm]="","",Point[Size HxB mm])</f>
        <v/>
      </c>
      <c r="BB585" s="14" t="str">
        <f>IF(Point[Height m]="","",Point[Height m])</f>
        <v/>
      </c>
      <c r="BC585" s="14" t="str">
        <f>IF(Point[Asset Group]="","",VLOOKUP(Point[Post Material],material_master,2,FALSE))</f>
        <v/>
      </c>
      <c r="BD585" s="14" t="str">
        <f>IF(Point[Asset Group]="","",VLOOKUP(Point[Post Number],number,2,FALSE))</f>
        <v/>
      </c>
      <c r="BE585" s="14" t="str">
        <f>IF(Point[Asset Group]="","",VLOOKUP(Point[Structure SubType],subdom_master_gdb,2,FALSE))</f>
        <v/>
      </c>
      <c r="BF585" s="14" t="str">
        <f>IF(Point[Area m2]="","",Point[Area m2])</f>
        <v/>
      </c>
      <c r="BG585" s="14" t="str">
        <f>IF(Point[Length m]="","",Point[Length m])</f>
        <v/>
      </c>
      <c r="BH585" s="14" t="str">
        <f>IF(Point[Width m]="","",Point[Width m])</f>
        <v/>
      </c>
      <c r="BI585" s="14" t="str">
        <f>IF(Point[Diameter m]="","",Point[Diameter m])</f>
        <v/>
      </c>
      <c r="BJ585" s="14" t="str">
        <f>IF(Point[Asset Group]="","",VLOOKUP(Point[Number of Pipes],number,2,FALSE))</f>
        <v/>
      </c>
      <c r="BK585" s="14" t="str">
        <f>IF(Point[Asset Group]="","",VLOOKUP(Point[Combined Name],2,FALSE))</f>
        <v/>
      </c>
      <c r="BL585" s="14" t="str">
        <f>IF(Point[Asset Group]="","",VLOOKUP(Point[Size Class],size_class,2,FALSE))</f>
        <v/>
      </c>
      <c r="BM585" s="14" t="str">
        <f>IF(Point[Asset Group]="","",VLOOKUP(Point[Age Class],age_class,2,FALSE))</f>
        <v/>
      </c>
      <c r="BN585" s="14" t="str">
        <f>IF(Point[Girth (cm)]="","",Point[Girth (cm)])</f>
        <v/>
      </c>
      <c r="BO585" s="14" t="str">
        <f>IF(Point[Crown Radius (m)]="","",Point[Crown Radius (m)])</f>
        <v/>
      </c>
      <c r="BP585" s="14" t="str">
        <f>IF(Point[Asset Group]="","",VLOOKUP(Point[Rooting Environment],root_enviro,2,FALSE))</f>
        <v/>
      </c>
      <c r="BQ585" s="14" t="str">
        <f>IF(Point[Asset Group]="","",VLOOKUP(Point[Tree Surround],tree_surround,2,FALSE))</f>
        <v/>
      </c>
      <c r="BR585" s="14" t="str">
        <f>IF(Point[Asset Group]="","",VLOOKUP(Point[Tree Grill],yes_no,2,FALSE))</f>
        <v/>
      </c>
      <c r="BS585" s="14" t="str">
        <f>IF(Point[Asset Group]="","",VLOOKUP(Point[Tree Location],tree_location,2,FALSE))</f>
        <v/>
      </c>
    </row>
    <row r="586" spans="1:71" s="3" customFormat="1" x14ac:dyDescent="0.2">
      <c r="A586" s="3" t="str">
        <f>IF(Point[DWG File Name]="","",Point[DWG File Name])</f>
        <v/>
      </c>
      <c r="B586" s="3" t="str">
        <f>IF(Point[DWG Layer Name]="","",Point[DWG Layer Name])</f>
        <v/>
      </c>
      <c r="C586" s="3" t="str">
        <f>IF(Point[DWG Handle]="","",Point[DWG Handle])</f>
        <v/>
      </c>
      <c r="D586" s="58" t="str">
        <f>IF(Point[X]="","",Point[X])</f>
        <v/>
      </c>
      <c r="E586" s="58" t="str">
        <f>IF(Point[Y]="","",Point[Y])</f>
        <v/>
      </c>
      <c r="F586" s="3" t="str">
        <f>IF(Point[Replacement Asset]="","",Point[Replacement Asset])</f>
        <v/>
      </c>
      <c r="G586" s="3" t="str">
        <f>IF(Point[Asset ID]="","",UPPER(Point[Asset ID]))</f>
        <v/>
      </c>
      <c r="H586" s="3" t="str">
        <f>IF(Point[Asset Group]="","",VLOOKUP(Point[Asset Group],asset_grp_pt,4,FALSE))</f>
        <v/>
      </c>
      <c r="I586" s="3" t="str">
        <f>IF(Point[Asset Group]="","",VLOOKUP(Point[Asset Group],asset_grp_pt,2,FALSE))</f>
        <v/>
      </c>
      <c r="J586" s="3" t="str">
        <f>IF(Point[Asset Group]="","",VLOOKUP(Point[Asset Group],asset_grp_pt,3,FALSE))</f>
        <v/>
      </c>
      <c r="K586" s="3" t="str">
        <f>IF(Point[Asset Group]="","",VLOOKUP(Point[Asset Type],type_master_list,2,FALSE))</f>
        <v/>
      </c>
      <c r="L586" s="3" t="str">
        <f>IF(Point[Asset Name]="","",PROPER(Point[Asset Name]))</f>
        <v/>
      </c>
      <c r="M586" s="11" t="str">
        <f>IF(Point[Install Date]="","",Point[Install Date])</f>
        <v/>
      </c>
      <c r="N586" s="11" t="str">
        <f>IF(Point[Note]="","",PROPER(Point[Note]))</f>
        <v/>
      </c>
      <c r="O586" s="11" t="str">
        <f>IF(Point[Resource Consent Number]="","",UPPER(Point[Resource Consent Number]))</f>
        <v/>
      </c>
      <c r="P586" s="53" t="str">
        <f>IF(Point[Asset Unit Cost]="","",Point[Asset Unit Cost])</f>
        <v/>
      </c>
      <c r="Q586" s="11" t="str">
        <f>IF(Point[Added By]="","",UPPER(Point[Added By]))</f>
        <v/>
      </c>
      <c r="R586" s="11" t="str">
        <f>IF(Point[Added Date]="","",Point[Added Date])</f>
        <v/>
      </c>
      <c r="S586" s="14" t="str">
        <f>IF(Point[Z COORD]="","",Point[Z COORD])</f>
        <v/>
      </c>
      <c r="T586" s="14" t="str">
        <f>IF(Point[Asset Description]="","",PROPER(Point[Asset Description]))</f>
        <v/>
      </c>
      <c r="U586" s="14" t="str">
        <f>IF(Point[[Artist ]]="","",PROPER(Point[[Artist ]]))</f>
        <v/>
      </c>
      <c r="V586" s="14" t="str">
        <f>IF(Point[Material Notes]="","",PROPER(Point[Material Notes]))</f>
        <v/>
      </c>
      <c r="W586" s="14" t="str">
        <f>IF(Point[Dimension Notes]="","",Point[Dimension Notes])</f>
        <v/>
      </c>
      <c r="X586" s="14" t="str">
        <f>IF(Point[List]="","",VLOOKUP(Point[Burner Number],number,2,FALSE))</f>
        <v/>
      </c>
      <c r="Y586" s="14" t="str">
        <f>IF(Point[List]="","",VLOOKUP(Point[Fuel],bbq_fuel,2,FALSE))</f>
        <v/>
      </c>
      <c r="Z586" s="14" t="str">
        <f>IF(Point[List]="","",VLOOKUP(Point[Cabinet Material],bbq_material,2,FALSE))</f>
        <v/>
      </c>
      <c r="AA586" s="14" t="str">
        <f>IF(Point[Asset Group]="","",VLOOKUP(Point[Manufacturer],manufacturer,2,FALSE))</f>
        <v/>
      </c>
      <c r="AB586" s="14" t="str">
        <f>IF(Point[Uinsex WC]="","",Point[Uinsex WC])</f>
        <v/>
      </c>
      <c r="AC586" s="14" t="str">
        <f>IF(Point[Female WC]="","",Point[Female WC])</f>
        <v/>
      </c>
      <c r="AD586" s="14" t="str">
        <f>IF(Point[Male WC]="","",Point[Male WC])</f>
        <v/>
      </c>
      <c r="AE586" s="14" t="str">
        <f>IF(Point[Urinal]="","",Point[Urinal])</f>
        <v/>
      </c>
      <c r="AF586" s="14" t="str">
        <f>IF(Point[Disabled Unisex]="","",Point[Disabled Unisex])</f>
        <v/>
      </c>
      <c r="AG586" s="14" t="str">
        <f>IF(Point[Disabled Female]="","",Point[Disabled Female])</f>
        <v/>
      </c>
      <c r="AH586" s="14" t="str">
        <f>IF(Point[Disabled Male]="","",Point[Disabled Male])</f>
        <v/>
      </c>
      <c r="AI586" s="14" t="str">
        <f>IF(Point[Asset Group]="","",VLOOKUP(Point[Handrail],yes_no,2,FALSE))</f>
        <v/>
      </c>
      <c r="AJ586" s="14" t="str">
        <f>IF(Point[Asset Group]="","",VLOOKUP(Point[Baby Changing],yes_no,2,FALSE))</f>
        <v/>
      </c>
      <c r="AK586" s="14" t="str">
        <f>IF(Point[Asset Group]="","",VLOOKUP(Point[Service Room],yes_no,2,FALSE))</f>
        <v/>
      </c>
      <c r="AL586" s="14" t="str">
        <f>IF(Point[Asset Group]="","",VLOOKUP(Point[Service Tap],service_tap,2,FALSE))</f>
        <v/>
      </c>
      <c r="AM586" s="14" t="str">
        <f>IF(Point[Asset Group]="","",VLOOKUP(Point[Heating Type],wc_heating,2,FALSE))</f>
        <v/>
      </c>
      <c r="AN586" s="14" t="str">
        <f>IF(Point[Asset Group]="","",VLOOKUP(Point[Power Supply],power_supply,2,FALSE))</f>
        <v/>
      </c>
      <c r="AO586" s="14" t="str">
        <f>IF(Point[Asset Group]="","",VLOOKUP(Point[Waste Water],waste_water,2,FALSE))</f>
        <v/>
      </c>
      <c r="AP586" s="14" t="str">
        <f>IF(Point[Asset Group]="","",VLOOKUP(Point[Furniture SubType],subdom_master_gdb,2,FALSE))</f>
        <v/>
      </c>
      <c r="AQ586" s="14" t="str">
        <f>IF(Point[Asset Group]="","",VLOOKUP(Point[Concrete Pad],yes_no,2,FALSE))</f>
        <v/>
      </c>
      <c r="AR586" s="14" t="str">
        <f>IF(Point[Asset Group]="","",VLOOKUP(Point[Material],material_master,2,FALSE))</f>
        <v/>
      </c>
      <c r="AS586" s="14" t="str">
        <f>IF(Point[Asset Group]="","",VLOOKUP(Point[Plumbing],irrigation_plumbing,2,FALSE))</f>
        <v/>
      </c>
      <c r="AT586" s="14" t="str">
        <f>IF(Point[Asset Group]="","",VLOOKUP(Point[Sprinklers],irrigation_sprinklers,2,FALSE))</f>
        <v/>
      </c>
      <c r="AU586" s="14" t="str">
        <f>IF(Point[Asset Group]="","",VLOOKUP(Point[System],irrigation_system,2,FALSE))</f>
        <v/>
      </c>
      <c r="AV586" s="14" t="str">
        <f>IF(Point[Asset Group]="","",VLOOKUP(Point[Status],irrigation_status,2,FALSE))</f>
        <v/>
      </c>
      <c r="AW586" s="11" t="str">
        <f>IF(Point[Date of manufacture]="","",Point[Date of manufacture])</f>
        <v/>
      </c>
      <c r="AX586" s="14" t="str">
        <f>IF(Point[Asset Group]="","",VLOOKUP(Point[Sign Purpose],sign_purpose,2,FALSE))</f>
        <v/>
      </c>
      <c r="AY586" s="14" t="str">
        <f>IF(Point[Asset Group]="","",VLOOKUP(Point[Sign Material],material_master,2,FALSE))</f>
        <v/>
      </c>
      <c r="AZ586" s="14" t="str">
        <f>IF(Point[Asset Group]="","",VLOOKUP(Point[Affixed To],sign_affix,2,FALSE))</f>
        <v/>
      </c>
      <c r="BA586" s="14" t="str">
        <f>IF(Point[Size HxB mm]="","",Point[Size HxB mm])</f>
        <v/>
      </c>
      <c r="BB586" s="14" t="str">
        <f>IF(Point[Height m]="","",Point[Height m])</f>
        <v/>
      </c>
      <c r="BC586" s="14" t="str">
        <f>IF(Point[Asset Group]="","",VLOOKUP(Point[Post Material],material_master,2,FALSE))</f>
        <v/>
      </c>
      <c r="BD586" s="14" t="str">
        <f>IF(Point[Asset Group]="","",VLOOKUP(Point[Post Number],number,2,FALSE))</f>
        <v/>
      </c>
      <c r="BE586" s="14" t="str">
        <f>IF(Point[Asset Group]="","",VLOOKUP(Point[Structure SubType],subdom_master_gdb,2,FALSE))</f>
        <v/>
      </c>
      <c r="BF586" s="14" t="str">
        <f>IF(Point[Area m2]="","",Point[Area m2])</f>
        <v/>
      </c>
      <c r="BG586" s="14" t="str">
        <f>IF(Point[Length m]="","",Point[Length m])</f>
        <v/>
      </c>
      <c r="BH586" s="14" t="str">
        <f>IF(Point[Width m]="","",Point[Width m])</f>
        <v/>
      </c>
      <c r="BI586" s="14" t="str">
        <f>IF(Point[Diameter m]="","",Point[Diameter m])</f>
        <v/>
      </c>
      <c r="BJ586" s="14" t="str">
        <f>IF(Point[Asset Group]="","",VLOOKUP(Point[Number of Pipes],number,2,FALSE))</f>
        <v/>
      </c>
      <c r="BK586" s="14" t="str">
        <f>IF(Point[Asset Group]="","",VLOOKUP(Point[Combined Name],2,FALSE))</f>
        <v/>
      </c>
      <c r="BL586" s="14" t="str">
        <f>IF(Point[Asset Group]="","",VLOOKUP(Point[Size Class],size_class,2,FALSE))</f>
        <v/>
      </c>
      <c r="BM586" s="14" t="str">
        <f>IF(Point[Asset Group]="","",VLOOKUP(Point[Age Class],age_class,2,FALSE))</f>
        <v/>
      </c>
      <c r="BN586" s="14" t="str">
        <f>IF(Point[Girth (cm)]="","",Point[Girth (cm)])</f>
        <v/>
      </c>
      <c r="BO586" s="14" t="str">
        <f>IF(Point[Crown Radius (m)]="","",Point[Crown Radius (m)])</f>
        <v/>
      </c>
      <c r="BP586" s="14" t="str">
        <f>IF(Point[Asset Group]="","",VLOOKUP(Point[Rooting Environment],root_enviro,2,FALSE))</f>
        <v/>
      </c>
      <c r="BQ586" s="14" t="str">
        <f>IF(Point[Asset Group]="","",VLOOKUP(Point[Tree Surround],tree_surround,2,FALSE))</f>
        <v/>
      </c>
      <c r="BR586" s="14" t="str">
        <f>IF(Point[Asset Group]="","",VLOOKUP(Point[Tree Grill],yes_no,2,FALSE))</f>
        <v/>
      </c>
      <c r="BS586" s="14" t="str">
        <f>IF(Point[Asset Group]="","",VLOOKUP(Point[Tree Location],tree_location,2,FALSE))</f>
        <v/>
      </c>
    </row>
    <row r="587" spans="1:71" s="3" customFormat="1" x14ac:dyDescent="0.2">
      <c r="A587" s="3" t="str">
        <f>IF(Point[DWG File Name]="","",Point[DWG File Name])</f>
        <v/>
      </c>
      <c r="B587" s="3" t="str">
        <f>IF(Point[DWG Layer Name]="","",Point[DWG Layer Name])</f>
        <v/>
      </c>
      <c r="C587" s="3" t="str">
        <f>IF(Point[DWG Handle]="","",Point[DWG Handle])</f>
        <v/>
      </c>
      <c r="D587" s="58" t="str">
        <f>IF(Point[X]="","",Point[X])</f>
        <v/>
      </c>
      <c r="E587" s="58" t="str">
        <f>IF(Point[Y]="","",Point[Y])</f>
        <v/>
      </c>
      <c r="F587" s="3" t="str">
        <f>IF(Point[Replacement Asset]="","",Point[Replacement Asset])</f>
        <v/>
      </c>
      <c r="G587" s="3" t="str">
        <f>IF(Point[Asset ID]="","",UPPER(Point[Asset ID]))</f>
        <v/>
      </c>
      <c r="H587" s="3" t="str">
        <f>IF(Point[Asset Group]="","",VLOOKUP(Point[Asset Group],asset_grp_pt,4,FALSE))</f>
        <v/>
      </c>
      <c r="I587" s="3" t="str">
        <f>IF(Point[Asset Group]="","",VLOOKUP(Point[Asset Group],asset_grp_pt,2,FALSE))</f>
        <v/>
      </c>
      <c r="J587" s="3" t="str">
        <f>IF(Point[Asset Group]="","",VLOOKUP(Point[Asset Group],asset_grp_pt,3,FALSE))</f>
        <v/>
      </c>
      <c r="K587" s="3" t="str">
        <f>IF(Point[Asset Group]="","",VLOOKUP(Point[Asset Type],type_master_list,2,FALSE))</f>
        <v/>
      </c>
      <c r="L587" s="3" t="str">
        <f>IF(Point[Asset Name]="","",PROPER(Point[Asset Name]))</f>
        <v/>
      </c>
      <c r="M587" s="11" t="str">
        <f>IF(Point[Install Date]="","",Point[Install Date])</f>
        <v/>
      </c>
      <c r="N587" s="11" t="str">
        <f>IF(Point[Note]="","",PROPER(Point[Note]))</f>
        <v/>
      </c>
      <c r="O587" s="11" t="str">
        <f>IF(Point[Resource Consent Number]="","",UPPER(Point[Resource Consent Number]))</f>
        <v/>
      </c>
      <c r="P587" s="53" t="str">
        <f>IF(Point[Asset Unit Cost]="","",Point[Asset Unit Cost])</f>
        <v/>
      </c>
      <c r="Q587" s="11" t="str">
        <f>IF(Point[Added By]="","",UPPER(Point[Added By]))</f>
        <v/>
      </c>
      <c r="R587" s="11" t="str">
        <f>IF(Point[Added Date]="","",Point[Added Date])</f>
        <v/>
      </c>
      <c r="S587" s="14" t="str">
        <f>IF(Point[Z COORD]="","",Point[Z COORD])</f>
        <v/>
      </c>
      <c r="T587" s="14" t="str">
        <f>IF(Point[Asset Description]="","",PROPER(Point[Asset Description]))</f>
        <v/>
      </c>
      <c r="U587" s="14" t="str">
        <f>IF(Point[[Artist ]]="","",PROPER(Point[[Artist ]]))</f>
        <v/>
      </c>
      <c r="V587" s="14" t="str">
        <f>IF(Point[Material Notes]="","",PROPER(Point[Material Notes]))</f>
        <v/>
      </c>
      <c r="W587" s="14" t="str">
        <f>IF(Point[Dimension Notes]="","",Point[Dimension Notes])</f>
        <v/>
      </c>
      <c r="X587" s="14" t="str">
        <f>IF(Point[List]="","",VLOOKUP(Point[Burner Number],number,2,FALSE))</f>
        <v/>
      </c>
      <c r="Y587" s="14" t="str">
        <f>IF(Point[List]="","",VLOOKUP(Point[Fuel],bbq_fuel,2,FALSE))</f>
        <v/>
      </c>
      <c r="Z587" s="14" t="str">
        <f>IF(Point[List]="","",VLOOKUP(Point[Cabinet Material],bbq_material,2,FALSE))</f>
        <v/>
      </c>
      <c r="AA587" s="14" t="str">
        <f>IF(Point[Asset Group]="","",VLOOKUP(Point[Manufacturer],manufacturer,2,FALSE))</f>
        <v/>
      </c>
      <c r="AB587" s="14" t="str">
        <f>IF(Point[Uinsex WC]="","",Point[Uinsex WC])</f>
        <v/>
      </c>
      <c r="AC587" s="14" t="str">
        <f>IF(Point[Female WC]="","",Point[Female WC])</f>
        <v/>
      </c>
      <c r="AD587" s="14" t="str">
        <f>IF(Point[Male WC]="","",Point[Male WC])</f>
        <v/>
      </c>
      <c r="AE587" s="14" t="str">
        <f>IF(Point[Urinal]="","",Point[Urinal])</f>
        <v/>
      </c>
      <c r="AF587" s="14" t="str">
        <f>IF(Point[Disabled Unisex]="","",Point[Disabled Unisex])</f>
        <v/>
      </c>
      <c r="AG587" s="14" t="str">
        <f>IF(Point[Disabled Female]="","",Point[Disabled Female])</f>
        <v/>
      </c>
      <c r="AH587" s="14" t="str">
        <f>IF(Point[Disabled Male]="","",Point[Disabled Male])</f>
        <v/>
      </c>
      <c r="AI587" s="14" t="str">
        <f>IF(Point[Asset Group]="","",VLOOKUP(Point[Handrail],yes_no,2,FALSE))</f>
        <v/>
      </c>
      <c r="AJ587" s="14" t="str">
        <f>IF(Point[Asset Group]="","",VLOOKUP(Point[Baby Changing],yes_no,2,FALSE))</f>
        <v/>
      </c>
      <c r="AK587" s="14" t="str">
        <f>IF(Point[Asset Group]="","",VLOOKUP(Point[Service Room],yes_no,2,FALSE))</f>
        <v/>
      </c>
      <c r="AL587" s="14" t="str">
        <f>IF(Point[Asset Group]="","",VLOOKUP(Point[Service Tap],service_tap,2,FALSE))</f>
        <v/>
      </c>
      <c r="AM587" s="14" t="str">
        <f>IF(Point[Asset Group]="","",VLOOKUP(Point[Heating Type],wc_heating,2,FALSE))</f>
        <v/>
      </c>
      <c r="AN587" s="14" t="str">
        <f>IF(Point[Asset Group]="","",VLOOKUP(Point[Power Supply],power_supply,2,FALSE))</f>
        <v/>
      </c>
      <c r="AO587" s="14" t="str">
        <f>IF(Point[Asset Group]="","",VLOOKUP(Point[Waste Water],waste_water,2,FALSE))</f>
        <v/>
      </c>
      <c r="AP587" s="14" t="str">
        <f>IF(Point[Asset Group]="","",VLOOKUP(Point[Furniture SubType],subdom_master_gdb,2,FALSE))</f>
        <v/>
      </c>
      <c r="AQ587" s="14" t="str">
        <f>IF(Point[Asset Group]="","",VLOOKUP(Point[Concrete Pad],yes_no,2,FALSE))</f>
        <v/>
      </c>
      <c r="AR587" s="14" t="str">
        <f>IF(Point[Asset Group]="","",VLOOKUP(Point[Material],material_master,2,FALSE))</f>
        <v/>
      </c>
      <c r="AS587" s="14" t="str">
        <f>IF(Point[Asset Group]="","",VLOOKUP(Point[Plumbing],irrigation_plumbing,2,FALSE))</f>
        <v/>
      </c>
      <c r="AT587" s="14" t="str">
        <f>IF(Point[Asset Group]="","",VLOOKUP(Point[Sprinklers],irrigation_sprinklers,2,FALSE))</f>
        <v/>
      </c>
      <c r="AU587" s="14" t="str">
        <f>IF(Point[Asset Group]="","",VLOOKUP(Point[System],irrigation_system,2,FALSE))</f>
        <v/>
      </c>
      <c r="AV587" s="14" t="str">
        <f>IF(Point[Asset Group]="","",VLOOKUP(Point[Status],irrigation_status,2,FALSE))</f>
        <v/>
      </c>
      <c r="AW587" s="11" t="str">
        <f>IF(Point[Date of manufacture]="","",Point[Date of manufacture])</f>
        <v/>
      </c>
      <c r="AX587" s="14" t="str">
        <f>IF(Point[Asset Group]="","",VLOOKUP(Point[Sign Purpose],sign_purpose,2,FALSE))</f>
        <v/>
      </c>
      <c r="AY587" s="14" t="str">
        <f>IF(Point[Asset Group]="","",VLOOKUP(Point[Sign Material],material_master,2,FALSE))</f>
        <v/>
      </c>
      <c r="AZ587" s="14" t="str">
        <f>IF(Point[Asset Group]="","",VLOOKUP(Point[Affixed To],sign_affix,2,FALSE))</f>
        <v/>
      </c>
      <c r="BA587" s="14" t="str">
        <f>IF(Point[Size HxB mm]="","",Point[Size HxB mm])</f>
        <v/>
      </c>
      <c r="BB587" s="14" t="str">
        <f>IF(Point[Height m]="","",Point[Height m])</f>
        <v/>
      </c>
      <c r="BC587" s="14" t="str">
        <f>IF(Point[Asset Group]="","",VLOOKUP(Point[Post Material],material_master,2,FALSE))</f>
        <v/>
      </c>
      <c r="BD587" s="14" t="str">
        <f>IF(Point[Asset Group]="","",VLOOKUP(Point[Post Number],number,2,FALSE))</f>
        <v/>
      </c>
      <c r="BE587" s="14" t="str">
        <f>IF(Point[Asset Group]="","",VLOOKUP(Point[Structure SubType],subdom_master_gdb,2,FALSE))</f>
        <v/>
      </c>
      <c r="BF587" s="14" t="str">
        <f>IF(Point[Area m2]="","",Point[Area m2])</f>
        <v/>
      </c>
      <c r="BG587" s="14" t="str">
        <f>IF(Point[Length m]="","",Point[Length m])</f>
        <v/>
      </c>
      <c r="BH587" s="14" t="str">
        <f>IF(Point[Width m]="","",Point[Width m])</f>
        <v/>
      </c>
      <c r="BI587" s="14" t="str">
        <f>IF(Point[Diameter m]="","",Point[Diameter m])</f>
        <v/>
      </c>
      <c r="BJ587" s="14" t="str">
        <f>IF(Point[Asset Group]="","",VLOOKUP(Point[Number of Pipes],number,2,FALSE))</f>
        <v/>
      </c>
      <c r="BK587" s="14" t="str">
        <f>IF(Point[Asset Group]="","",VLOOKUP(Point[Combined Name],2,FALSE))</f>
        <v/>
      </c>
      <c r="BL587" s="14" t="str">
        <f>IF(Point[Asset Group]="","",VLOOKUP(Point[Size Class],size_class,2,FALSE))</f>
        <v/>
      </c>
      <c r="BM587" s="14" t="str">
        <f>IF(Point[Asset Group]="","",VLOOKUP(Point[Age Class],age_class,2,FALSE))</f>
        <v/>
      </c>
      <c r="BN587" s="14" t="str">
        <f>IF(Point[Girth (cm)]="","",Point[Girth (cm)])</f>
        <v/>
      </c>
      <c r="BO587" s="14" t="str">
        <f>IF(Point[Crown Radius (m)]="","",Point[Crown Radius (m)])</f>
        <v/>
      </c>
      <c r="BP587" s="14" t="str">
        <f>IF(Point[Asset Group]="","",VLOOKUP(Point[Rooting Environment],root_enviro,2,FALSE))</f>
        <v/>
      </c>
      <c r="BQ587" s="14" t="str">
        <f>IF(Point[Asset Group]="","",VLOOKUP(Point[Tree Surround],tree_surround,2,FALSE))</f>
        <v/>
      </c>
      <c r="BR587" s="14" t="str">
        <f>IF(Point[Asset Group]="","",VLOOKUP(Point[Tree Grill],yes_no,2,FALSE))</f>
        <v/>
      </c>
      <c r="BS587" s="14" t="str">
        <f>IF(Point[Asset Group]="","",VLOOKUP(Point[Tree Location],tree_location,2,FALSE))</f>
        <v/>
      </c>
    </row>
    <row r="588" spans="1:71" s="3" customFormat="1" x14ac:dyDescent="0.2">
      <c r="A588" s="3" t="str">
        <f>IF(Point[DWG File Name]="","",Point[DWG File Name])</f>
        <v/>
      </c>
      <c r="B588" s="3" t="str">
        <f>IF(Point[DWG Layer Name]="","",Point[DWG Layer Name])</f>
        <v/>
      </c>
      <c r="C588" s="3" t="str">
        <f>IF(Point[DWG Handle]="","",Point[DWG Handle])</f>
        <v/>
      </c>
      <c r="D588" s="58" t="str">
        <f>IF(Point[X]="","",Point[X])</f>
        <v/>
      </c>
      <c r="E588" s="58" t="str">
        <f>IF(Point[Y]="","",Point[Y])</f>
        <v/>
      </c>
      <c r="F588" s="3" t="str">
        <f>IF(Point[Replacement Asset]="","",Point[Replacement Asset])</f>
        <v/>
      </c>
      <c r="G588" s="3" t="str">
        <f>IF(Point[Asset ID]="","",UPPER(Point[Asset ID]))</f>
        <v/>
      </c>
      <c r="H588" s="3" t="str">
        <f>IF(Point[Asset Group]="","",VLOOKUP(Point[Asset Group],asset_grp_pt,4,FALSE))</f>
        <v/>
      </c>
      <c r="I588" s="3" t="str">
        <f>IF(Point[Asset Group]="","",VLOOKUP(Point[Asset Group],asset_grp_pt,2,FALSE))</f>
        <v/>
      </c>
      <c r="J588" s="3" t="str">
        <f>IF(Point[Asset Group]="","",VLOOKUP(Point[Asset Group],asset_grp_pt,3,FALSE))</f>
        <v/>
      </c>
      <c r="K588" s="3" t="str">
        <f>IF(Point[Asset Group]="","",VLOOKUP(Point[Asset Type],type_master_list,2,FALSE))</f>
        <v/>
      </c>
      <c r="L588" s="3" t="str">
        <f>IF(Point[Asset Name]="","",PROPER(Point[Asset Name]))</f>
        <v/>
      </c>
      <c r="M588" s="11" t="str">
        <f>IF(Point[Install Date]="","",Point[Install Date])</f>
        <v/>
      </c>
      <c r="N588" s="11" t="str">
        <f>IF(Point[Note]="","",PROPER(Point[Note]))</f>
        <v/>
      </c>
      <c r="O588" s="11" t="str">
        <f>IF(Point[Resource Consent Number]="","",UPPER(Point[Resource Consent Number]))</f>
        <v/>
      </c>
      <c r="P588" s="53" t="str">
        <f>IF(Point[Asset Unit Cost]="","",Point[Asset Unit Cost])</f>
        <v/>
      </c>
      <c r="Q588" s="11" t="str">
        <f>IF(Point[Added By]="","",UPPER(Point[Added By]))</f>
        <v/>
      </c>
      <c r="R588" s="11" t="str">
        <f>IF(Point[Added Date]="","",Point[Added Date])</f>
        <v/>
      </c>
      <c r="S588" s="14" t="str">
        <f>IF(Point[Z COORD]="","",Point[Z COORD])</f>
        <v/>
      </c>
      <c r="T588" s="14" t="str">
        <f>IF(Point[Asset Description]="","",PROPER(Point[Asset Description]))</f>
        <v/>
      </c>
      <c r="U588" s="14" t="str">
        <f>IF(Point[[Artist ]]="","",PROPER(Point[[Artist ]]))</f>
        <v/>
      </c>
      <c r="V588" s="14" t="str">
        <f>IF(Point[Material Notes]="","",PROPER(Point[Material Notes]))</f>
        <v/>
      </c>
      <c r="W588" s="14" t="str">
        <f>IF(Point[Dimension Notes]="","",Point[Dimension Notes])</f>
        <v/>
      </c>
      <c r="X588" s="14" t="str">
        <f>IF(Point[List]="","",VLOOKUP(Point[Burner Number],number,2,FALSE))</f>
        <v/>
      </c>
      <c r="Y588" s="14" t="str">
        <f>IF(Point[List]="","",VLOOKUP(Point[Fuel],bbq_fuel,2,FALSE))</f>
        <v/>
      </c>
      <c r="Z588" s="14" t="str">
        <f>IF(Point[List]="","",VLOOKUP(Point[Cabinet Material],bbq_material,2,FALSE))</f>
        <v/>
      </c>
      <c r="AA588" s="14" t="str">
        <f>IF(Point[Asset Group]="","",VLOOKUP(Point[Manufacturer],manufacturer,2,FALSE))</f>
        <v/>
      </c>
      <c r="AB588" s="14" t="str">
        <f>IF(Point[Uinsex WC]="","",Point[Uinsex WC])</f>
        <v/>
      </c>
      <c r="AC588" s="14" t="str">
        <f>IF(Point[Female WC]="","",Point[Female WC])</f>
        <v/>
      </c>
      <c r="AD588" s="14" t="str">
        <f>IF(Point[Male WC]="","",Point[Male WC])</f>
        <v/>
      </c>
      <c r="AE588" s="14" t="str">
        <f>IF(Point[Urinal]="","",Point[Urinal])</f>
        <v/>
      </c>
      <c r="AF588" s="14" t="str">
        <f>IF(Point[Disabled Unisex]="","",Point[Disabled Unisex])</f>
        <v/>
      </c>
      <c r="AG588" s="14" t="str">
        <f>IF(Point[Disabled Female]="","",Point[Disabled Female])</f>
        <v/>
      </c>
      <c r="AH588" s="14" t="str">
        <f>IF(Point[Disabled Male]="","",Point[Disabled Male])</f>
        <v/>
      </c>
      <c r="AI588" s="14" t="str">
        <f>IF(Point[Asset Group]="","",VLOOKUP(Point[Handrail],yes_no,2,FALSE))</f>
        <v/>
      </c>
      <c r="AJ588" s="14" t="str">
        <f>IF(Point[Asset Group]="","",VLOOKUP(Point[Baby Changing],yes_no,2,FALSE))</f>
        <v/>
      </c>
      <c r="AK588" s="14" t="str">
        <f>IF(Point[Asset Group]="","",VLOOKUP(Point[Service Room],yes_no,2,FALSE))</f>
        <v/>
      </c>
      <c r="AL588" s="14" t="str">
        <f>IF(Point[Asset Group]="","",VLOOKUP(Point[Service Tap],service_tap,2,FALSE))</f>
        <v/>
      </c>
      <c r="AM588" s="14" t="str">
        <f>IF(Point[Asset Group]="","",VLOOKUP(Point[Heating Type],wc_heating,2,FALSE))</f>
        <v/>
      </c>
      <c r="AN588" s="14" t="str">
        <f>IF(Point[Asset Group]="","",VLOOKUP(Point[Power Supply],power_supply,2,FALSE))</f>
        <v/>
      </c>
      <c r="AO588" s="14" t="str">
        <f>IF(Point[Asset Group]="","",VLOOKUP(Point[Waste Water],waste_water,2,FALSE))</f>
        <v/>
      </c>
      <c r="AP588" s="14" t="str">
        <f>IF(Point[Asset Group]="","",VLOOKUP(Point[Furniture SubType],subdom_master_gdb,2,FALSE))</f>
        <v/>
      </c>
      <c r="AQ588" s="14" t="str">
        <f>IF(Point[Asset Group]="","",VLOOKUP(Point[Concrete Pad],yes_no,2,FALSE))</f>
        <v/>
      </c>
      <c r="AR588" s="14" t="str">
        <f>IF(Point[Asset Group]="","",VLOOKUP(Point[Material],material_master,2,FALSE))</f>
        <v/>
      </c>
      <c r="AS588" s="14" t="str">
        <f>IF(Point[Asset Group]="","",VLOOKUP(Point[Plumbing],irrigation_plumbing,2,FALSE))</f>
        <v/>
      </c>
      <c r="AT588" s="14" t="str">
        <f>IF(Point[Asset Group]="","",VLOOKUP(Point[Sprinklers],irrigation_sprinklers,2,FALSE))</f>
        <v/>
      </c>
      <c r="AU588" s="14" t="str">
        <f>IF(Point[Asset Group]="","",VLOOKUP(Point[System],irrigation_system,2,FALSE))</f>
        <v/>
      </c>
      <c r="AV588" s="14" t="str">
        <f>IF(Point[Asset Group]="","",VLOOKUP(Point[Status],irrigation_status,2,FALSE))</f>
        <v/>
      </c>
      <c r="AW588" s="11" t="str">
        <f>IF(Point[Date of manufacture]="","",Point[Date of manufacture])</f>
        <v/>
      </c>
      <c r="AX588" s="14" t="str">
        <f>IF(Point[Asset Group]="","",VLOOKUP(Point[Sign Purpose],sign_purpose,2,FALSE))</f>
        <v/>
      </c>
      <c r="AY588" s="14" t="str">
        <f>IF(Point[Asset Group]="","",VLOOKUP(Point[Sign Material],material_master,2,FALSE))</f>
        <v/>
      </c>
      <c r="AZ588" s="14" t="str">
        <f>IF(Point[Asset Group]="","",VLOOKUP(Point[Affixed To],sign_affix,2,FALSE))</f>
        <v/>
      </c>
      <c r="BA588" s="14" t="str">
        <f>IF(Point[Size HxB mm]="","",Point[Size HxB mm])</f>
        <v/>
      </c>
      <c r="BB588" s="14" t="str">
        <f>IF(Point[Height m]="","",Point[Height m])</f>
        <v/>
      </c>
      <c r="BC588" s="14" t="str">
        <f>IF(Point[Asset Group]="","",VLOOKUP(Point[Post Material],material_master,2,FALSE))</f>
        <v/>
      </c>
      <c r="BD588" s="14" t="str">
        <f>IF(Point[Asset Group]="","",VLOOKUP(Point[Post Number],number,2,FALSE))</f>
        <v/>
      </c>
      <c r="BE588" s="14" t="str">
        <f>IF(Point[Asset Group]="","",VLOOKUP(Point[Structure SubType],subdom_master_gdb,2,FALSE))</f>
        <v/>
      </c>
      <c r="BF588" s="14" t="str">
        <f>IF(Point[Area m2]="","",Point[Area m2])</f>
        <v/>
      </c>
      <c r="BG588" s="14" t="str">
        <f>IF(Point[Length m]="","",Point[Length m])</f>
        <v/>
      </c>
      <c r="BH588" s="14" t="str">
        <f>IF(Point[Width m]="","",Point[Width m])</f>
        <v/>
      </c>
      <c r="BI588" s="14" t="str">
        <f>IF(Point[Diameter m]="","",Point[Diameter m])</f>
        <v/>
      </c>
      <c r="BJ588" s="14" t="str">
        <f>IF(Point[Asset Group]="","",VLOOKUP(Point[Number of Pipes],number,2,FALSE))</f>
        <v/>
      </c>
      <c r="BK588" s="14" t="str">
        <f>IF(Point[Asset Group]="","",VLOOKUP(Point[Combined Name],2,FALSE))</f>
        <v/>
      </c>
      <c r="BL588" s="14" t="str">
        <f>IF(Point[Asset Group]="","",VLOOKUP(Point[Size Class],size_class,2,FALSE))</f>
        <v/>
      </c>
      <c r="BM588" s="14" t="str">
        <f>IF(Point[Asset Group]="","",VLOOKUP(Point[Age Class],age_class,2,FALSE))</f>
        <v/>
      </c>
      <c r="BN588" s="14" t="str">
        <f>IF(Point[Girth (cm)]="","",Point[Girth (cm)])</f>
        <v/>
      </c>
      <c r="BO588" s="14" t="str">
        <f>IF(Point[Crown Radius (m)]="","",Point[Crown Radius (m)])</f>
        <v/>
      </c>
      <c r="BP588" s="14" t="str">
        <f>IF(Point[Asset Group]="","",VLOOKUP(Point[Rooting Environment],root_enviro,2,FALSE))</f>
        <v/>
      </c>
      <c r="BQ588" s="14" t="str">
        <f>IF(Point[Asset Group]="","",VLOOKUP(Point[Tree Surround],tree_surround,2,FALSE))</f>
        <v/>
      </c>
      <c r="BR588" s="14" t="str">
        <f>IF(Point[Asset Group]="","",VLOOKUP(Point[Tree Grill],yes_no,2,FALSE))</f>
        <v/>
      </c>
      <c r="BS588" s="14" t="str">
        <f>IF(Point[Asset Group]="","",VLOOKUP(Point[Tree Location],tree_location,2,FALSE))</f>
        <v/>
      </c>
    </row>
    <row r="589" spans="1:71" s="3" customFormat="1" x14ac:dyDescent="0.2">
      <c r="A589" s="3" t="str">
        <f>IF(Point[DWG File Name]="","",Point[DWG File Name])</f>
        <v/>
      </c>
      <c r="B589" s="3" t="str">
        <f>IF(Point[DWG Layer Name]="","",Point[DWG Layer Name])</f>
        <v/>
      </c>
      <c r="C589" s="3" t="str">
        <f>IF(Point[DWG Handle]="","",Point[DWG Handle])</f>
        <v/>
      </c>
      <c r="D589" s="58" t="str">
        <f>IF(Point[X]="","",Point[X])</f>
        <v/>
      </c>
      <c r="E589" s="58" t="str">
        <f>IF(Point[Y]="","",Point[Y])</f>
        <v/>
      </c>
      <c r="F589" s="3" t="str">
        <f>IF(Point[Replacement Asset]="","",Point[Replacement Asset])</f>
        <v/>
      </c>
      <c r="G589" s="3" t="str">
        <f>IF(Point[Asset ID]="","",UPPER(Point[Asset ID]))</f>
        <v/>
      </c>
      <c r="H589" s="3" t="str">
        <f>IF(Point[Asset Group]="","",VLOOKUP(Point[Asset Group],asset_grp_pt,4,FALSE))</f>
        <v/>
      </c>
      <c r="I589" s="3" t="str">
        <f>IF(Point[Asset Group]="","",VLOOKUP(Point[Asset Group],asset_grp_pt,2,FALSE))</f>
        <v/>
      </c>
      <c r="J589" s="3" t="str">
        <f>IF(Point[Asset Group]="","",VLOOKUP(Point[Asset Group],asset_grp_pt,3,FALSE))</f>
        <v/>
      </c>
      <c r="K589" s="3" t="str">
        <f>IF(Point[Asset Group]="","",VLOOKUP(Point[Asset Type],type_master_list,2,FALSE))</f>
        <v/>
      </c>
      <c r="L589" s="3" t="str">
        <f>IF(Point[Asset Name]="","",PROPER(Point[Asset Name]))</f>
        <v/>
      </c>
      <c r="M589" s="11" t="str">
        <f>IF(Point[Install Date]="","",Point[Install Date])</f>
        <v/>
      </c>
      <c r="N589" s="11" t="str">
        <f>IF(Point[Note]="","",PROPER(Point[Note]))</f>
        <v/>
      </c>
      <c r="O589" s="11" t="str">
        <f>IF(Point[Resource Consent Number]="","",UPPER(Point[Resource Consent Number]))</f>
        <v/>
      </c>
      <c r="P589" s="53" t="str">
        <f>IF(Point[Asset Unit Cost]="","",Point[Asset Unit Cost])</f>
        <v/>
      </c>
      <c r="Q589" s="11" t="str">
        <f>IF(Point[Added By]="","",UPPER(Point[Added By]))</f>
        <v/>
      </c>
      <c r="R589" s="11" t="str">
        <f>IF(Point[Added Date]="","",Point[Added Date])</f>
        <v/>
      </c>
      <c r="S589" s="14" t="str">
        <f>IF(Point[Z COORD]="","",Point[Z COORD])</f>
        <v/>
      </c>
      <c r="T589" s="14" t="str">
        <f>IF(Point[Asset Description]="","",PROPER(Point[Asset Description]))</f>
        <v/>
      </c>
      <c r="U589" s="14" t="str">
        <f>IF(Point[[Artist ]]="","",PROPER(Point[[Artist ]]))</f>
        <v/>
      </c>
      <c r="V589" s="14" t="str">
        <f>IF(Point[Material Notes]="","",PROPER(Point[Material Notes]))</f>
        <v/>
      </c>
      <c r="W589" s="14" t="str">
        <f>IF(Point[Dimension Notes]="","",Point[Dimension Notes])</f>
        <v/>
      </c>
      <c r="X589" s="14" t="str">
        <f>IF(Point[List]="","",VLOOKUP(Point[Burner Number],number,2,FALSE))</f>
        <v/>
      </c>
      <c r="Y589" s="14" t="str">
        <f>IF(Point[List]="","",VLOOKUP(Point[Fuel],bbq_fuel,2,FALSE))</f>
        <v/>
      </c>
      <c r="Z589" s="14" t="str">
        <f>IF(Point[List]="","",VLOOKUP(Point[Cabinet Material],bbq_material,2,FALSE))</f>
        <v/>
      </c>
      <c r="AA589" s="14" t="str">
        <f>IF(Point[Asset Group]="","",VLOOKUP(Point[Manufacturer],manufacturer,2,FALSE))</f>
        <v/>
      </c>
      <c r="AB589" s="14" t="str">
        <f>IF(Point[Uinsex WC]="","",Point[Uinsex WC])</f>
        <v/>
      </c>
      <c r="AC589" s="14" t="str">
        <f>IF(Point[Female WC]="","",Point[Female WC])</f>
        <v/>
      </c>
      <c r="AD589" s="14" t="str">
        <f>IF(Point[Male WC]="","",Point[Male WC])</f>
        <v/>
      </c>
      <c r="AE589" s="14" t="str">
        <f>IF(Point[Urinal]="","",Point[Urinal])</f>
        <v/>
      </c>
      <c r="AF589" s="14" t="str">
        <f>IF(Point[Disabled Unisex]="","",Point[Disabled Unisex])</f>
        <v/>
      </c>
      <c r="AG589" s="14" t="str">
        <f>IF(Point[Disabled Female]="","",Point[Disabled Female])</f>
        <v/>
      </c>
      <c r="AH589" s="14" t="str">
        <f>IF(Point[Disabled Male]="","",Point[Disabled Male])</f>
        <v/>
      </c>
      <c r="AI589" s="14" t="str">
        <f>IF(Point[Asset Group]="","",VLOOKUP(Point[Handrail],yes_no,2,FALSE))</f>
        <v/>
      </c>
      <c r="AJ589" s="14" t="str">
        <f>IF(Point[Asset Group]="","",VLOOKUP(Point[Baby Changing],yes_no,2,FALSE))</f>
        <v/>
      </c>
      <c r="AK589" s="14" t="str">
        <f>IF(Point[Asset Group]="","",VLOOKUP(Point[Service Room],yes_no,2,FALSE))</f>
        <v/>
      </c>
      <c r="AL589" s="14" t="str">
        <f>IF(Point[Asset Group]="","",VLOOKUP(Point[Service Tap],service_tap,2,FALSE))</f>
        <v/>
      </c>
      <c r="AM589" s="14" t="str">
        <f>IF(Point[Asset Group]="","",VLOOKUP(Point[Heating Type],wc_heating,2,FALSE))</f>
        <v/>
      </c>
      <c r="AN589" s="14" t="str">
        <f>IF(Point[Asset Group]="","",VLOOKUP(Point[Power Supply],power_supply,2,FALSE))</f>
        <v/>
      </c>
      <c r="AO589" s="14" t="str">
        <f>IF(Point[Asset Group]="","",VLOOKUP(Point[Waste Water],waste_water,2,FALSE))</f>
        <v/>
      </c>
      <c r="AP589" s="14" t="str">
        <f>IF(Point[Asset Group]="","",VLOOKUP(Point[Furniture SubType],subdom_master_gdb,2,FALSE))</f>
        <v/>
      </c>
      <c r="AQ589" s="14" t="str">
        <f>IF(Point[Asset Group]="","",VLOOKUP(Point[Concrete Pad],yes_no,2,FALSE))</f>
        <v/>
      </c>
      <c r="AR589" s="14" t="str">
        <f>IF(Point[Asset Group]="","",VLOOKUP(Point[Material],material_master,2,FALSE))</f>
        <v/>
      </c>
      <c r="AS589" s="14" t="str">
        <f>IF(Point[Asset Group]="","",VLOOKUP(Point[Plumbing],irrigation_plumbing,2,FALSE))</f>
        <v/>
      </c>
      <c r="AT589" s="14" t="str">
        <f>IF(Point[Asset Group]="","",VLOOKUP(Point[Sprinklers],irrigation_sprinklers,2,FALSE))</f>
        <v/>
      </c>
      <c r="AU589" s="14" t="str">
        <f>IF(Point[Asset Group]="","",VLOOKUP(Point[System],irrigation_system,2,FALSE))</f>
        <v/>
      </c>
      <c r="AV589" s="14" t="str">
        <f>IF(Point[Asset Group]="","",VLOOKUP(Point[Status],irrigation_status,2,FALSE))</f>
        <v/>
      </c>
      <c r="AW589" s="11" t="str">
        <f>IF(Point[Date of manufacture]="","",Point[Date of manufacture])</f>
        <v/>
      </c>
      <c r="AX589" s="14" t="str">
        <f>IF(Point[Asset Group]="","",VLOOKUP(Point[Sign Purpose],sign_purpose,2,FALSE))</f>
        <v/>
      </c>
      <c r="AY589" s="14" t="str">
        <f>IF(Point[Asset Group]="","",VLOOKUP(Point[Sign Material],material_master,2,FALSE))</f>
        <v/>
      </c>
      <c r="AZ589" s="14" t="str">
        <f>IF(Point[Asset Group]="","",VLOOKUP(Point[Affixed To],sign_affix,2,FALSE))</f>
        <v/>
      </c>
      <c r="BA589" s="14" t="str">
        <f>IF(Point[Size HxB mm]="","",Point[Size HxB mm])</f>
        <v/>
      </c>
      <c r="BB589" s="14" t="str">
        <f>IF(Point[Height m]="","",Point[Height m])</f>
        <v/>
      </c>
      <c r="BC589" s="14" t="str">
        <f>IF(Point[Asset Group]="","",VLOOKUP(Point[Post Material],material_master,2,FALSE))</f>
        <v/>
      </c>
      <c r="BD589" s="14" t="str">
        <f>IF(Point[Asset Group]="","",VLOOKUP(Point[Post Number],number,2,FALSE))</f>
        <v/>
      </c>
      <c r="BE589" s="14" t="str">
        <f>IF(Point[Asset Group]="","",VLOOKUP(Point[Structure SubType],subdom_master_gdb,2,FALSE))</f>
        <v/>
      </c>
      <c r="BF589" s="14" t="str">
        <f>IF(Point[Area m2]="","",Point[Area m2])</f>
        <v/>
      </c>
      <c r="BG589" s="14" t="str">
        <f>IF(Point[Length m]="","",Point[Length m])</f>
        <v/>
      </c>
      <c r="BH589" s="14" t="str">
        <f>IF(Point[Width m]="","",Point[Width m])</f>
        <v/>
      </c>
      <c r="BI589" s="14" t="str">
        <f>IF(Point[Diameter m]="","",Point[Diameter m])</f>
        <v/>
      </c>
      <c r="BJ589" s="14" t="str">
        <f>IF(Point[Asset Group]="","",VLOOKUP(Point[Number of Pipes],number,2,FALSE))</f>
        <v/>
      </c>
      <c r="BK589" s="14" t="str">
        <f>IF(Point[Asset Group]="","",VLOOKUP(Point[Combined Name],2,FALSE))</f>
        <v/>
      </c>
      <c r="BL589" s="14" t="str">
        <f>IF(Point[Asset Group]="","",VLOOKUP(Point[Size Class],size_class,2,FALSE))</f>
        <v/>
      </c>
      <c r="BM589" s="14" t="str">
        <f>IF(Point[Asset Group]="","",VLOOKUP(Point[Age Class],age_class,2,FALSE))</f>
        <v/>
      </c>
      <c r="BN589" s="14" t="str">
        <f>IF(Point[Girth (cm)]="","",Point[Girth (cm)])</f>
        <v/>
      </c>
      <c r="BO589" s="14" t="str">
        <f>IF(Point[Crown Radius (m)]="","",Point[Crown Radius (m)])</f>
        <v/>
      </c>
      <c r="BP589" s="14" t="str">
        <f>IF(Point[Asset Group]="","",VLOOKUP(Point[Rooting Environment],root_enviro,2,FALSE))</f>
        <v/>
      </c>
      <c r="BQ589" s="14" t="str">
        <f>IF(Point[Asset Group]="","",VLOOKUP(Point[Tree Surround],tree_surround,2,FALSE))</f>
        <v/>
      </c>
      <c r="BR589" s="14" t="str">
        <f>IF(Point[Asset Group]="","",VLOOKUP(Point[Tree Grill],yes_no,2,FALSE))</f>
        <v/>
      </c>
      <c r="BS589" s="14" t="str">
        <f>IF(Point[Asset Group]="","",VLOOKUP(Point[Tree Location],tree_location,2,FALSE))</f>
        <v/>
      </c>
    </row>
    <row r="590" spans="1:71" s="3" customFormat="1" x14ac:dyDescent="0.2">
      <c r="A590" s="3" t="str">
        <f>IF(Point[DWG File Name]="","",Point[DWG File Name])</f>
        <v/>
      </c>
      <c r="B590" s="3" t="str">
        <f>IF(Point[DWG Layer Name]="","",Point[DWG Layer Name])</f>
        <v/>
      </c>
      <c r="C590" s="3" t="str">
        <f>IF(Point[DWG Handle]="","",Point[DWG Handle])</f>
        <v/>
      </c>
      <c r="D590" s="58" t="str">
        <f>IF(Point[X]="","",Point[X])</f>
        <v/>
      </c>
      <c r="E590" s="58" t="str">
        <f>IF(Point[Y]="","",Point[Y])</f>
        <v/>
      </c>
      <c r="F590" s="3" t="str">
        <f>IF(Point[Replacement Asset]="","",Point[Replacement Asset])</f>
        <v/>
      </c>
      <c r="G590" s="3" t="str">
        <f>IF(Point[Asset ID]="","",UPPER(Point[Asset ID]))</f>
        <v/>
      </c>
      <c r="H590" s="3" t="str">
        <f>IF(Point[Asset Group]="","",VLOOKUP(Point[Asset Group],asset_grp_pt,4,FALSE))</f>
        <v/>
      </c>
      <c r="I590" s="3" t="str">
        <f>IF(Point[Asset Group]="","",VLOOKUP(Point[Asset Group],asset_grp_pt,2,FALSE))</f>
        <v/>
      </c>
      <c r="J590" s="3" t="str">
        <f>IF(Point[Asset Group]="","",VLOOKUP(Point[Asset Group],asset_grp_pt,3,FALSE))</f>
        <v/>
      </c>
      <c r="K590" s="3" t="str">
        <f>IF(Point[Asset Group]="","",VLOOKUP(Point[Asset Type],type_master_list,2,FALSE))</f>
        <v/>
      </c>
      <c r="L590" s="3" t="str">
        <f>IF(Point[Asset Name]="","",PROPER(Point[Asset Name]))</f>
        <v/>
      </c>
      <c r="M590" s="11" t="str">
        <f>IF(Point[Install Date]="","",Point[Install Date])</f>
        <v/>
      </c>
      <c r="N590" s="11" t="str">
        <f>IF(Point[Note]="","",PROPER(Point[Note]))</f>
        <v/>
      </c>
      <c r="O590" s="11" t="str">
        <f>IF(Point[Resource Consent Number]="","",UPPER(Point[Resource Consent Number]))</f>
        <v/>
      </c>
      <c r="P590" s="53" t="str">
        <f>IF(Point[Asset Unit Cost]="","",Point[Asset Unit Cost])</f>
        <v/>
      </c>
      <c r="Q590" s="11" t="str">
        <f>IF(Point[Added By]="","",UPPER(Point[Added By]))</f>
        <v/>
      </c>
      <c r="R590" s="11" t="str">
        <f>IF(Point[Added Date]="","",Point[Added Date])</f>
        <v/>
      </c>
      <c r="S590" s="14" t="str">
        <f>IF(Point[Z COORD]="","",Point[Z COORD])</f>
        <v/>
      </c>
      <c r="T590" s="14" t="str">
        <f>IF(Point[Asset Description]="","",PROPER(Point[Asset Description]))</f>
        <v/>
      </c>
      <c r="U590" s="14" t="str">
        <f>IF(Point[[Artist ]]="","",PROPER(Point[[Artist ]]))</f>
        <v/>
      </c>
      <c r="V590" s="14" t="str">
        <f>IF(Point[Material Notes]="","",PROPER(Point[Material Notes]))</f>
        <v/>
      </c>
      <c r="W590" s="14" t="str">
        <f>IF(Point[Dimension Notes]="","",Point[Dimension Notes])</f>
        <v/>
      </c>
      <c r="X590" s="14" t="str">
        <f>IF(Point[List]="","",VLOOKUP(Point[Burner Number],number,2,FALSE))</f>
        <v/>
      </c>
      <c r="Y590" s="14" t="str">
        <f>IF(Point[List]="","",VLOOKUP(Point[Fuel],bbq_fuel,2,FALSE))</f>
        <v/>
      </c>
      <c r="Z590" s="14" t="str">
        <f>IF(Point[List]="","",VLOOKUP(Point[Cabinet Material],bbq_material,2,FALSE))</f>
        <v/>
      </c>
      <c r="AA590" s="14" t="str">
        <f>IF(Point[Asset Group]="","",VLOOKUP(Point[Manufacturer],manufacturer,2,FALSE))</f>
        <v/>
      </c>
      <c r="AB590" s="14" t="str">
        <f>IF(Point[Uinsex WC]="","",Point[Uinsex WC])</f>
        <v/>
      </c>
      <c r="AC590" s="14" t="str">
        <f>IF(Point[Female WC]="","",Point[Female WC])</f>
        <v/>
      </c>
      <c r="AD590" s="14" t="str">
        <f>IF(Point[Male WC]="","",Point[Male WC])</f>
        <v/>
      </c>
      <c r="AE590" s="14" t="str">
        <f>IF(Point[Urinal]="","",Point[Urinal])</f>
        <v/>
      </c>
      <c r="AF590" s="14" t="str">
        <f>IF(Point[Disabled Unisex]="","",Point[Disabled Unisex])</f>
        <v/>
      </c>
      <c r="AG590" s="14" t="str">
        <f>IF(Point[Disabled Female]="","",Point[Disabled Female])</f>
        <v/>
      </c>
      <c r="AH590" s="14" t="str">
        <f>IF(Point[Disabled Male]="","",Point[Disabled Male])</f>
        <v/>
      </c>
      <c r="AI590" s="14" t="str">
        <f>IF(Point[Asset Group]="","",VLOOKUP(Point[Handrail],yes_no,2,FALSE))</f>
        <v/>
      </c>
      <c r="AJ590" s="14" t="str">
        <f>IF(Point[Asset Group]="","",VLOOKUP(Point[Baby Changing],yes_no,2,FALSE))</f>
        <v/>
      </c>
      <c r="AK590" s="14" t="str">
        <f>IF(Point[Asset Group]="","",VLOOKUP(Point[Service Room],yes_no,2,FALSE))</f>
        <v/>
      </c>
      <c r="AL590" s="14" t="str">
        <f>IF(Point[Asset Group]="","",VLOOKUP(Point[Service Tap],service_tap,2,FALSE))</f>
        <v/>
      </c>
      <c r="AM590" s="14" t="str">
        <f>IF(Point[Asset Group]="","",VLOOKUP(Point[Heating Type],wc_heating,2,FALSE))</f>
        <v/>
      </c>
      <c r="AN590" s="14" t="str">
        <f>IF(Point[Asset Group]="","",VLOOKUP(Point[Power Supply],power_supply,2,FALSE))</f>
        <v/>
      </c>
      <c r="AO590" s="14" t="str">
        <f>IF(Point[Asset Group]="","",VLOOKUP(Point[Waste Water],waste_water,2,FALSE))</f>
        <v/>
      </c>
      <c r="AP590" s="14" t="str">
        <f>IF(Point[Asset Group]="","",VLOOKUP(Point[Furniture SubType],subdom_master_gdb,2,FALSE))</f>
        <v/>
      </c>
      <c r="AQ590" s="14" t="str">
        <f>IF(Point[Asset Group]="","",VLOOKUP(Point[Concrete Pad],yes_no,2,FALSE))</f>
        <v/>
      </c>
      <c r="AR590" s="14" t="str">
        <f>IF(Point[Asset Group]="","",VLOOKUP(Point[Material],material_master,2,FALSE))</f>
        <v/>
      </c>
      <c r="AS590" s="14" t="str">
        <f>IF(Point[Asset Group]="","",VLOOKUP(Point[Plumbing],irrigation_plumbing,2,FALSE))</f>
        <v/>
      </c>
      <c r="AT590" s="14" t="str">
        <f>IF(Point[Asset Group]="","",VLOOKUP(Point[Sprinklers],irrigation_sprinklers,2,FALSE))</f>
        <v/>
      </c>
      <c r="AU590" s="14" t="str">
        <f>IF(Point[Asset Group]="","",VLOOKUP(Point[System],irrigation_system,2,FALSE))</f>
        <v/>
      </c>
      <c r="AV590" s="14" t="str">
        <f>IF(Point[Asset Group]="","",VLOOKUP(Point[Status],irrigation_status,2,FALSE))</f>
        <v/>
      </c>
      <c r="AW590" s="11" t="str">
        <f>IF(Point[Date of manufacture]="","",Point[Date of manufacture])</f>
        <v/>
      </c>
      <c r="AX590" s="14" t="str">
        <f>IF(Point[Asset Group]="","",VLOOKUP(Point[Sign Purpose],sign_purpose,2,FALSE))</f>
        <v/>
      </c>
      <c r="AY590" s="14" t="str">
        <f>IF(Point[Asset Group]="","",VLOOKUP(Point[Sign Material],material_master,2,FALSE))</f>
        <v/>
      </c>
      <c r="AZ590" s="14" t="str">
        <f>IF(Point[Asset Group]="","",VLOOKUP(Point[Affixed To],sign_affix,2,FALSE))</f>
        <v/>
      </c>
      <c r="BA590" s="14" t="str">
        <f>IF(Point[Size HxB mm]="","",Point[Size HxB mm])</f>
        <v/>
      </c>
      <c r="BB590" s="14" t="str">
        <f>IF(Point[Height m]="","",Point[Height m])</f>
        <v/>
      </c>
      <c r="BC590" s="14" t="str">
        <f>IF(Point[Asset Group]="","",VLOOKUP(Point[Post Material],material_master,2,FALSE))</f>
        <v/>
      </c>
      <c r="BD590" s="14" t="str">
        <f>IF(Point[Asset Group]="","",VLOOKUP(Point[Post Number],number,2,FALSE))</f>
        <v/>
      </c>
      <c r="BE590" s="14" t="str">
        <f>IF(Point[Asset Group]="","",VLOOKUP(Point[Structure SubType],subdom_master_gdb,2,FALSE))</f>
        <v/>
      </c>
      <c r="BF590" s="14" t="str">
        <f>IF(Point[Area m2]="","",Point[Area m2])</f>
        <v/>
      </c>
      <c r="BG590" s="14" t="str">
        <f>IF(Point[Length m]="","",Point[Length m])</f>
        <v/>
      </c>
      <c r="BH590" s="14" t="str">
        <f>IF(Point[Width m]="","",Point[Width m])</f>
        <v/>
      </c>
      <c r="BI590" s="14" t="str">
        <f>IF(Point[Diameter m]="","",Point[Diameter m])</f>
        <v/>
      </c>
      <c r="BJ590" s="14" t="str">
        <f>IF(Point[Asset Group]="","",VLOOKUP(Point[Number of Pipes],number,2,FALSE))</f>
        <v/>
      </c>
      <c r="BK590" s="14" t="str">
        <f>IF(Point[Asset Group]="","",VLOOKUP(Point[Combined Name],2,FALSE))</f>
        <v/>
      </c>
      <c r="BL590" s="14" t="str">
        <f>IF(Point[Asset Group]="","",VLOOKUP(Point[Size Class],size_class,2,FALSE))</f>
        <v/>
      </c>
      <c r="BM590" s="14" t="str">
        <f>IF(Point[Asset Group]="","",VLOOKUP(Point[Age Class],age_class,2,FALSE))</f>
        <v/>
      </c>
      <c r="BN590" s="14" t="str">
        <f>IF(Point[Girth (cm)]="","",Point[Girth (cm)])</f>
        <v/>
      </c>
      <c r="BO590" s="14" t="str">
        <f>IF(Point[Crown Radius (m)]="","",Point[Crown Radius (m)])</f>
        <v/>
      </c>
      <c r="BP590" s="14" t="str">
        <f>IF(Point[Asset Group]="","",VLOOKUP(Point[Rooting Environment],root_enviro,2,FALSE))</f>
        <v/>
      </c>
      <c r="BQ590" s="14" t="str">
        <f>IF(Point[Asset Group]="","",VLOOKUP(Point[Tree Surround],tree_surround,2,FALSE))</f>
        <v/>
      </c>
      <c r="BR590" s="14" t="str">
        <f>IF(Point[Asset Group]="","",VLOOKUP(Point[Tree Grill],yes_no,2,FALSE))</f>
        <v/>
      </c>
      <c r="BS590" s="14" t="str">
        <f>IF(Point[Asset Group]="","",VLOOKUP(Point[Tree Location],tree_location,2,FALSE))</f>
        <v/>
      </c>
    </row>
    <row r="591" spans="1:71" s="3" customFormat="1" x14ac:dyDescent="0.2">
      <c r="A591" s="3" t="str">
        <f>IF(Point[DWG File Name]="","",Point[DWG File Name])</f>
        <v/>
      </c>
      <c r="B591" s="3" t="str">
        <f>IF(Point[DWG Layer Name]="","",Point[DWG Layer Name])</f>
        <v/>
      </c>
      <c r="C591" s="3" t="str">
        <f>IF(Point[DWG Handle]="","",Point[DWG Handle])</f>
        <v/>
      </c>
      <c r="D591" s="58" t="str">
        <f>IF(Point[X]="","",Point[X])</f>
        <v/>
      </c>
      <c r="E591" s="58" t="str">
        <f>IF(Point[Y]="","",Point[Y])</f>
        <v/>
      </c>
      <c r="F591" s="3" t="str">
        <f>IF(Point[Replacement Asset]="","",Point[Replacement Asset])</f>
        <v/>
      </c>
      <c r="G591" s="3" t="str">
        <f>IF(Point[Asset ID]="","",UPPER(Point[Asset ID]))</f>
        <v/>
      </c>
      <c r="H591" s="3" t="str">
        <f>IF(Point[Asset Group]="","",VLOOKUP(Point[Asset Group],asset_grp_pt,4,FALSE))</f>
        <v/>
      </c>
      <c r="I591" s="3" t="str">
        <f>IF(Point[Asset Group]="","",VLOOKUP(Point[Asset Group],asset_grp_pt,2,FALSE))</f>
        <v/>
      </c>
      <c r="J591" s="3" t="str">
        <f>IF(Point[Asset Group]="","",VLOOKUP(Point[Asset Group],asset_grp_pt,3,FALSE))</f>
        <v/>
      </c>
      <c r="K591" s="3" t="str">
        <f>IF(Point[Asset Group]="","",VLOOKUP(Point[Asset Type],type_master_list,2,FALSE))</f>
        <v/>
      </c>
      <c r="L591" s="3" t="str">
        <f>IF(Point[Asset Name]="","",PROPER(Point[Asset Name]))</f>
        <v/>
      </c>
      <c r="M591" s="11" t="str">
        <f>IF(Point[Install Date]="","",Point[Install Date])</f>
        <v/>
      </c>
      <c r="N591" s="11" t="str">
        <f>IF(Point[Note]="","",PROPER(Point[Note]))</f>
        <v/>
      </c>
      <c r="O591" s="11" t="str">
        <f>IF(Point[Resource Consent Number]="","",UPPER(Point[Resource Consent Number]))</f>
        <v/>
      </c>
      <c r="P591" s="53" t="str">
        <f>IF(Point[Asset Unit Cost]="","",Point[Asset Unit Cost])</f>
        <v/>
      </c>
      <c r="Q591" s="11" t="str">
        <f>IF(Point[Added By]="","",UPPER(Point[Added By]))</f>
        <v/>
      </c>
      <c r="R591" s="11" t="str">
        <f>IF(Point[Added Date]="","",Point[Added Date])</f>
        <v/>
      </c>
      <c r="S591" s="14" t="str">
        <f>IF(Point[Z COORD]="","",Point[Z COORD])</f>
        <v/>
      </c>
      <c r="T591" s="14" t="str">
        <f>IF(Point[Asset Description]="","",PROPER(Point[Asset Description]))</f>
        <v/>
      </c>
      <c r="U591" s="14" t="str">
        <f>IF(Point[[Artist ]]="","",PROPER(Point[[Artist ]]))</f>
        <v/>
      </c>
      <c r="V591" s="14" t="str">
        <f>IF(Point[Material Notes]="","",PROPER(Point[Material Notes]))</f>
        <v/>
      </c>
      <c r="W591" s="14" t="str">
        <f>IF(Point[Dimension Notes]="","",Point[Dimension Notes])</f>
        <v/>
      </c>
      <c r="X591" s="14" t="str">
        <f>IF(Point[List]="","",VLOOKUP(Point[Burner Number],number,2,FALSE))</f>
        <v/>
      </c>
      <c r="Y591" s="14" t="str">
        <f>IF(Point[List]="","",VLOOKUP(Point[Fuel],bbq_fuel,2,FALSE))</f>
        <v/>
      </c>
      <c r="Z591" s="14" t="str">
        <f>IF(Point[List]="","",VLOOKUP(Point[Cabinet Material],bbq_material,2,FALSE))</f>
        <v/>
      </c>
      <c r="AA591" s="14" t="str">
        <f>IF(Point[Asset Group]="","",VLOOKUP(Point[Manufacturer],manufacturer,2,FALSE))</f>
        <v/>
      </c>
      <c r="AB591" s="14" t="str">
        <f>IF(Point[Uinsex WC]="","",Point[Uinsex WC])</f>
        <v/>
      </c>
      <c r="AC591" s="14" t="str">
        <f>IF(Point[Female WC]="","",Point[Female WC])</f>
        <v/>
      </c>
      <c r="AD591" s="14" t="str">
        <f>IF(Point[Male WC]="","",Point[Male WC])</f>
        <v/>
      </c>
      <c r="AE591" s="14" t="str">
        <f>IF(Point[Urinal]="","",Point[Urinal])</f>
        <v/>
      </c>
      <c r="AF591" s="14" t="str">
        <f>IF(Point[Disabled Unisex]="","",Point[Disabled Unisex])</f>
        <v/>
      </c>
      <c r="AG591" s="14" t="str">
        <f>IF(Point[Disabled Female]="","",Point[Disabled Female])</f>
        <v/>
      </c>
      <c r="AH591" s="14" t="str">
        <f>IF(Point[Disabled Male]="","",Point[Disabled Male])</f>
        <v/>
      </c>
      <c r="AI591" s="14" t="str">
        <f>IF(Point[Asset Group]="","",VLOOKUP(Point[Handrail],yes_no,2,FALSE))</f>
        <v/>
      </c>
      <c r="AJ591" s="14" t="str">
        <f>IF(Point[Asset Group]="","",VLOOKUP(Point[Baby Changing],yes_no,2,FALSE))</f>
        <v/>
      </c>
      <c r="AK591" s="14" t="str">
        <f>IF(Point[Asset Group]="","",VLOOKUP(Point[Service Room],yes_no,2,FALSE))</f>
        <v/>
      </c>
      <c r="AL591" s="14" t="str">
        <f>IF(Point[Asset Group]="","",VLOOKUP(Point[Service Tap],service_tap,2,FALSE))</f>
        <v/>
      </c>
      <c r="AM591" s="14" t="str">
        <f>IF(Point[Asset Group]="","",VLOOKUP(Point[Heating Type],wc_heating,2,FALSE))</f>
        <v/>
      </c>
      <c r="AN591" s="14" t="str">
        <f>IF(Point[Asset Group]="","",VLOOKUP(Point[Power Supply],power_supply,2,FALSE))</f>
        <v/>
      </c>
      <c r="AO591" s="14" t="str">
        <f>IF(Point[Asset Group]="","",VLOOKUP(Point[Waste Water],waste_water,2,FALSE))</f>
        <v/>
      </c>
      <c r="AP591" s="14" t="str">
        <f>IF(Point[Asset Group]="","",VLOOKUP(Point[Furniture SubType],subdom_master_gdb,2,FALSE))</f>
        <v/>
      </c>
      <c r="AQ591" s="14" t="str">
        <f>IF(Point[Asset Group]="","",VLOOKUP(Point[Concrete Pad],yes_no,2,FALSE))</f>
        <v/>
      </c>
      <c r="AR591" s="14" t="str">
        <f>IF(Point[Asset Group]="","",VLOOKUP(Point[Material],material_master,2,FALSE))</f>
        <v/>
      </c>
      <c r="AS591" s="14" t="str">
        <f>IF(Point[Asset Group]="","",VLOOKUP(Point[Plumbing],irrigation_plumbing,2,FALSE))</f>
        <v/>
      </c>
      <c r="AT591" s="14" t="str">
        <f>IF(Point[Asset Group]="","",VLOOKUP(Point[Sprinklers],irrigation_sprinklers,2,FALSE))</f>
        <v/>
      </c>
      <c r="AU591" s="14" t="str">
        <f>IF(Point[Asset Group]="","",VLOOKUP(Point[System],irrigation_system,2,FALSE))</f>
        <v/>
      </c>
      <c r="AV591" s="14" t="str">
        <f>IF(Point[Asset Group]="","",VLOOKUP(Point[Status],irrigation_status,2,FALSE))</f>
        <v/>
      </c>
      <c r="AW591" s="11" t="str">
        <f>IF(Point[Date of manufacture]="","",Point[Date of manufacture])</f>
        <v/>
      </c>
      <c r="AX591" s="14" t="str">
        <f>IF(Point[Asset Group]="","",VLOOKUP(Point[Sign Purpose],sign_purpose,2,FALSE))</f>
        <v/>
      </c>
      <c r="AY591" s="14" t="str">
        <f>IF(Point[Asset Group]="","",VLOOKUP(Point[Sign Material],material_master,2,FALSE))</f>
        <v/>
      </c>
      <c r="AZ591" s="14" t="str">
        <f>IF(Point[Asset Group]="","",VLOOKUP(Point[Affixed To],sign_affix,2,FALSE))</f>
        <v/>
      </c>
      <c r="BA591" s="14" t="str">
        <f>IF(Point[Size HxB mm]="","",Point[Size HxB mm])</f>
        <v/>
      </c>
      <c r="BB591" s="14" t="str">
        <f>IF(Point[Height m]="","",Point[Height m])</f>
        <v/>
      </c>
      <c r="BC591" s="14" t="str">
        <f>IF(Point[Asset Group]="","",VLOOKUP(Point[Post Material],material_master,2,FALSE))</f>
        <v/>
      </c>
      <c r="BD591" s="14" t="str">
        <f>IF(Point[Asset Group]="","",VLOOKUP(Point[Post Number],number,2,FALSE))</f>
        <v/>
      </c>
      <c r="BE591" s="14" t="str">
        <f>IF(Point[Asset Group]="","",VLOOKUP(Point[Structure SubType],subdom_master_gdb,2,FALSE))</f>
        <v/>
      </c>
      <c r="BF591" s="14" t="str">
        <f>IF(Point[Area m2]="","",Point[Area m2])</f>
        <v/>
      </c>
      <c r="BG591" s="14" t="str">
        <f>IF(Point[Length m]="","",Point[Length m])</f>
        <v/>
      </c>
      <c r="BH591" s="14" t="str">
        <f>IF(Point[Width m]="","",Point[Width m])</f>
        <v/>
      </c>
      <c r="BI591" s="14" t="str">
        <f>IF(Point[Diameter m]="","",Point[Diameter m])</f>
        <v/>
      </c>
      <c r="BJ591" s="14" t="str">
        <f>IF(Point[Asset Group]="","",VLOOKUP(Point[Number of Pipes],number,2,FALSE))</f>
        <v/>
      </c>
      <c r="BK591" s="14" t="str">
        <f>IF(Point[Asset Group]="","",VLOOKUP(Point[Combined Name],2,FALSE))</f>
        <v/>
      </c>
      <c r="BL591" s="14" t="str">
        <f>IF(Point[Asset Group]="","",VLOOKUP(Point[Size Class],size_class,2,FALSE))</f>
        <v/>
      </c>
      <c r="BM591" s="14" t="str">
        <f>IF(Point[Asset Group]="","",VLOOKUP(Point[Age Class],age_class,2,FALSE))</f>
        <v/>
      </c>
      <c r="BN591" s="14" t="str">
        <f>IF(Point[Girth (cm)]="","",Point[Girth (cm)])</f>
        <v/>
      </c>
      <c r="BO591" s="14" t="str">
        <f>IF(Point[Crown Radius (m)]="","",Point[Crown Radius (m)])</f>
        <v/>
      </c>
      <c r="BP591" s="14" t="str">
        <f>IF(Point[Asset Group]="","",VLOOKUP(Point[Rooting Environment],root_enviro,2,FALSE))</f>
        <v/>
      </c>
      <c r="BQ591" s="14" t="str">
        <f>IF(Point[Asset Group]="","",VLOOKUP(Point[Tree Surround],tree_surround,2,FALSE))</f>
        <v/>
      </c>
      <c r="BR591" s="14" t="str">
        <f>IF(Point[Asset Group]="","",VLOOKUP(Point[Tree Grill],yes_no,2,FALSE))</f>
        <v/>
      </c>
      <c r="BS591" s="14" t="str">
        <f>IF(Point[Asset Group]="","",VLOOKUP(Point[Tree Location],tree_location,2,FALSE))</f>
        <v/>
      </c>
    </row>
    <row r="592" spans="1:71" s="3" customFormat="1" x14ac:dyDescent="0.2">
      <c r="A592" s="3" t="str">
        <f>IF(Point[DWG File Name]="","",Point[DWG File Name])</f>
        <v/>
      </c>
      <c r="B592" s="3" t="str">
        <f>IF(Point[DWG Layer Name]="","",Point[DWG Layer Name])</f>
        <v/>
      </c>
      <c r="C592" s="3" t="str">
        <f>IF(Point[DWG Handle]="","",Point[DWG Handle])</f>
        <v/>
      </c>
      <c r="D592" s="58" t="str">
        <f>IF(Point[X]="","",Point[X])</f>
        <v/>
      </c>
      <c r="E592" s="58" t="str">
        <f>IF(Point[Y]="","",Point[Y])</f>
        <v/>
      </c>
      <c r="F592" s="3" t="str">
        <f>IF(Point[Replacement Asset]="","",Point[Replacement Asset])</f>
        <v/>
      </c>
      <c r="G592" s="3" t="str">
        <f>IF(Point[Asset ID]="","",UPPER(Point[Asset ID]))</f>
        <v/>
      </c>
      <c r="H592" s="3" t="str">
        <f>IF(Point[Asset Group]="","",VLOOKUP(Point[Asset Group],asset_grp_pt,4,FALSE))</f>
        <v/>
      </c>
      <c r="I592" s="3" t="str">
        <f>IF(Point[Asset Group]="","",VLOOKUP(Point[Asset Group],asset_grp_pt,2,FALSE))</f>
        <v/>
      </c>
      <c r="J592" s="3" t="str">
        <f>IF(Point[Asset Group]="","",VLOOKUP(Point[Asset Group],asset_grp_pt,3,FALSE))</f>
        <v/>
      </c>
      <c r="K592" s="3" t="str">
        <f>IF(Point[Asset Group]="","",VLOOKUP(Point[Asset Type],type_master_list,2,FALSE))</f>
        <v/>
      </c>
      <c r="L592" s="3" t="str">
        <f>IF(Point[Asset Name]="","",PROPER(Point[Asset Name]))</f>
        <v/>
      </c>
      <c r="M592" s="11" t="str">
        <f>IF(Point[Install Date]="","",Point[Install Date])</f>
        <v/>
      </c>
      <c r="N592" s="11" t="str">
        <f>IF(Point[Note]="","",PROPER(Point[Note]))</f>
        <v/>
      </c>
      <c r="O592" s="11" t="str">
        <f>IF(Point[Resource Consent Number]="","",UPPER(Point[Resource Consent Number]))</f>
        <v/>
      </c>
      <c r="P592" s="53" t="str">
        <f>IF(Point[Asset Unit Cost]="","",Point[Asset Unit Cost])</f>
        <v/>
      </c>
      <c r="Q592" s="11" t="str">
        <f>IF(Point[Added By]="","",UPPER(Point[Added By]))</f>
        <v/>
      </c>
      <c r="R592" s="11" t="str">
        <f>IF(Point[Added Date]="","",Point[Added Date])</f>
        <v/>
      </c>
      <c r="S592" s="14" t="str">
        <f>IF(Point[Z COORD]="","",Point[Z COORD])</f>
        <v/>
      </c>
      <c r="T592" s="14" t="str">
        <f>IF(Point[Asset Description]="","",PROPER(Point[Asset Description]))</f>
        <v/>
      </c>
      <c r="U592" s="14" t="str">
        <f>IF(Point[[Artist ]]="","",PROPER(Point[[Artist ]]))</f>
        <v/>
      </c>
      <c r="V592" s="14" t="str">
        <f>IF(Point[Material Notes]="","",PROPER(Point[Material Notes]))</f>
        <v/>
      </c>
      <c r="W592" s="14" t="str">
        <f>IF(Point[Dimension Notes]="","",Point[Dimension Notes])</f>
        <v/>
      </c>
      <c r="X592" s="14" t="str">
        <f>IF(Point[List]="","",VLOOKUP(Point[Burner Number],number,2,FALSE))</f>
        <v/>
      </c>
      <c r="Y592" s="14" t="str">
        <f>IF(Point[List]="","",VLOOKUP(Point[Fuel],bbq_fuel,2,FALSE))</f>
        <v/>
      </c>
      <c r="Z592" s="14" t="str">
        <f>IF(Point[List]="","",VLOOKUP(Point[Cabinet Material],bbq_material,2,FALSE))</f>
        <v/>
      </c>
      <c r="AA592" s="14" t="str">
        <f>IF(Point[Asset Group]="","",VLOOKUP(Point[Manufacturer],manufacturer,2,FALSE))</f>
        <v/>
      </c>
      <c r="AB592" s="14" t="str">
        <f>IF(Point[Uinsex WC]="","",Point[Uinsex WC])</f>
        <v/>
      </c>
      <c r="AC592" s="14" t="str">
        <f>IF(Point[Female WC]="","",Point[Female WC])</f>
        <v/>
      </c>
      <c r="AD592" s="14" t="str">
        <f>IF(Point[Male WC]="","",Point[Male WC])</f>
        <v/>
      </c>
      <c r="AE592" s="14" t="str">
        <f>IF(Point[Urinal]="","",Point[Urinal])</f>
        <v/>
      </c>
      <c r="AF592" s="14" t="str">
        <f>IF(Point[Disabled Unisex]="","",Point[Disabled Unisex])</f>
        <v/>
      </c>
      <c r="AG592" s="14" t="str">
        <f>IF(Point[Disabled Female]="","",Point[Disabled Female])</f>
        <v/>
      </c>
      <c r="AH592" s="14" t="str">
        <f>IF(Point[Disabled Male]="","",Point[Disabled Male])</f>
        <v/>
      </c>
      <c r="AI592" s="14" t="str">
        <f>IF(Point[Asset Group]="","",VLOOKUP(Point[Handrail],yes_no,2,FALSE))</f>
        <v/>
      </c>
      <c r="AJ592" s="14" t="str">
        <f>IF(Point[Asset Group]="","",VLOOKUP(Point[Baby Changing],yes_no,2,FALSE))</f>
        <v/>
      </c>
      <c r="AK592" s="14" t="str">
        <f>IF(Point[Asset Group]="","",VLOOKUP(Point[Service Room],yes_no,2,FALSE))</f>
        <v/>
      </c>
      <c r="AL592" s="14" t="str">
        <f>IF(Point[Asset Group]="","",VLOOKUP(Point[Service Tap],service_tap,2,FALSE))</f>
        <v/>
      </c>
      <c r="AM592" s="14" t="str">
        <f>IF(Point[Asset Group]="","",VLOOKUP(Point[Heating Type],wc_heating,2,FALSE))</f>
        <v/>
      </c>
      <c r="AN592" s="14" t="str">
        <f>IF(Point[Asset Group]="","",VLOOKUP(Point[Power Supply],power_supply,2,FALSE))</f>
        <v/>
      </c>
      <c r="AO592" s="14" t="str">
        <f>IF(Point[Asset Group]="","",VLOOKUP(Point[Waste Water],waste_water,2,FALSE))</f>
        <v/>
      </c>
      <c r="AP592" s="14" t="str">
        <f>IF(Point[Asset Group]="","",VLOOKUP(Point[Furniture SubType],subdom_master_gdb,2,FALSE))</f>
        <v/>
      </c>
      <c r="AQ592" s="14" t="str">
        <f>IF(Point[Asset Group]="","",VLOOKUP(Point[Concrete Pad],yes_no,2,FALSE))</f>
        <v/>
      </c>
      <c r="AR592" s="14" t="str">
        <f>IF(Point[Asset Group]="","",VLOOKUP(Point[Material],material_master,2,FALSE))</f>
        <v/>
      </c>
      <c r="AS592" s="14" t="str">
        <f>IF(Point[Asset Group]="","",VLOOKUP(Point[Plumbing],irrigation_plumbing,2,FALSE))</f>
        <v/>
      </c>
      <c r="AT592" s="14" t="str">
        <f>IF(Point[Asset Group]="","",VLOOKUP(Point[Sprinklers],irrigation_sprinklers,2,FALSE))</f>
        <v/>
      </c>
      <c r="AU592" s="14" t="str">
        <f>IF(Point[Asset Group]="","",VLOOKUP(Point[System],irrigation_system,2,FALSE))</f>
        <v/>
      </c>
      <c r="AV592" s="14" t="str">
        <f>IF(Point[Asset Group]="","",VLOOKUP(Point[Status],irrigation_status,2,FALSE))</f>
        <v/>
      </c>
      <c r="AW592" s="11" t="str">
        <f>IF(Point[Date of manufacture]="","",Point[Date of manufacture])</f>
        <v/>
      </c>
      <c r="AX592" s="14" t="str">
        <f>IF(Point[Asset Group]="","",VLOOKUP(Point[Sign Purpose],sign_purpose,2,FALSE))</f>
        <v/>
      </c>
      <c r="AY592" s="14" t="str">
        <f>IF(Point[Asset Group]="","",VLOOKUP(Point[Sign Material],material_master,2,FALSE))</f>
        <v/>
      </c>
      <c r="AZ592" s="14" t="str">
        <f>IF(Point[Asset Group]="","",VLOOKUP(Point[Affixed To],sign_affix,2,FALSE))</f>
        <v/>
      </c>
      <c r="BA592" s="14" t="str">
        <f>IF(Point[Size HxB mm]="","",Point[Size HxB mm])</f>
        <v/>
      </c>
      <c r="BB592" s="14" t="str">
        <f>IF(Point[Height m]="","",Point[Height m])</f>
        <v/>
      </c>
      <c r="BC592" s="14" t="str">
        <f>IF(Point[Asset Group]="","",VLOOKUP(Point[Post Material],material_master,2,FALSE))</f>
        <v/>
      </c>
      <c r="BD592" s="14" t="str">
        <f>IF(Point[Asset Group]="","",VLOOKUP(Point[Post Number],number,2,FALSE))</f>
        <v/>
      </c>
      <c r="BE592" s="14" t="str">
        <f>IF(Point[Asset Group]="","",VLOOKUP(Point[Structure SubType],subdom_master_gdb,2,FALSE))</f>
        <v/>
      </c>
      <c r="BF592" s="14" t="str">
        <f>IF(Point[Area m2]="","",Point[Area m2])</f>
        <v/>
      </c>
      <c r="BG592" s="14" t="str">
        <f>IF(Point[Length m]="","",Point[Length m])</f>
        <v/>
      </c>
      <c r="BH592" s="14" t="str">
        <f>IF(Point[Width m]="","",Point[Width m])</f>
        <v/>
      </c>
      <c r="BI592" s="14" t="str">
        <f>IF(Point[Diameter m]="","",Point[Diameter m])</f>
        <v/>
      </c>
      <c r="BJ592" s="14" t="str">
        <f>IF(Point[Asset Group]="","",VLOOKUP(Point[Number of Pipes],number,2,FALSE))</f>
        <v/>
      </c>
      <c r="BK592" s="14" t="str">
        <f>IF(Point[Asset Group]="","",VLOOKUP(Point[Combined Name],2,FALSE))</f>
        <v/>
      </c>
      <c r="BL592" s="14" t="str">
        <f>IF(Point[Asset Group]="","",VLOOKUP(Point[Size Class],size_class,2,FALSE))</f>
        <v/>
      </c>
      <c r="BM592" s="14" t="str">
        <f>IF(Point[Asset Group]="","",VLOOKUP(Point[Age Class],age_class,2,FALSE))</f>
        <v/>
      </c>
      <c r="BN592" s="14" t="str">
        <f>IF(Point[Girth (cm)]="","",Point[Girth (cm)])</f>
        <v/>
      </c>
      <c r="BO592" s="14" t="str">
        <f>IF(Point[Crown Radius (m)]="","",Point[Crown Radius (m)])</f>
        <v/>
      </c>
      <c r="BP592" s="14" t="str">
        <f>IF(Point[Asset Group]="","",VLOOKUP(Point[Rooting Environment],root_enviro,2,FALSE))</f>
        <v/>
      </c>
      <c r="BQ592" s="14" t="str">
        <f>IF(Point[Asset Group]="","",VLOOKUP(Point[Tree Surround],tree_surround,2,FALSE))</f>
        <v/>
      </c>
      <c r="BR592" s="14" t="str">
        <f>IF(Point[Asset Group]="","",VLOOKUP(Point[Tree Grill],yes_no,2,FALSE))</f>
        <v/>
      </c>
      <c r="BS592" s="14" t="str">
        <f>IF(Point[Asset Group]="","",VLOOKUP(Point[Tree Location],tree_location,2,FALSE))</f>
        <v/>
      </c>
    </row>
    <row r="593" spans="1:71" s="3" customFormat="1" x14ac:dyDescent="0.2">
      <c r="A593" s="3" t="str">
        <f>IF(Point[DWG File Name]="","",Point[DWG File Name])</f>
        <v/>
      </c>
      <c r="B593" s="3" t="str">
        <f>IF(Point[DWG Layer Name]="","",Point[DWG Layer Name])</f>
        <v/>
      </c>
      <c r="C593" s="3" t="str">
        <f>IF(Point[DWG Handle]="","",Point[DWG Handle])</f>
        <v/>
      </c>
      <c r="D593" s="58" t="str">
        <f>IF(Point[X]="","",Point[X])</f>
        <v/>
      </c>
      <c r="E593" s="58" t="str">
        <f>IF(Point[Y]="","",Point[Y])</f>
        <v/>
      </c>
      <c r="F593" s="3" t="str">
        <f>IF(Point[Replacement Asset]="","",Point[Replacement Asset])</f>
        <v/>
      </c>
      <c r="G593" s="3" t="str">
        <f>IF(Point[Asset ID]="","",UPPER(Point[Asset ID]))</f>
        <v/>
      </c>
      <c r="H593" s="3" t="str">
        <f>IF(Point[Asset Group]="","",VLOOKUP(Point[Asset Group],asset_grp_pt,4,FALSE))</f>
        <v/>
      </c>
      <c r="I593" s="3" t="str">
        <f>IF(Point[Asset Group]="","",VLOOKUP(Point[Asset Group],asset_grp_pt,2,FALSE))</f>
        <v/>
      </c>
      <c r="J593" s="3" t="str">
        <f>IF(Point[Asset Group]="","",VLOOKUP(Point[Asset Group],asset_grp_pt,3,FALSE))</f>
        <v/>
      </c>
      <c r="K593" s="3" t="str">
        <f>IF(Point[Asset Group]="","",VLOOKUP(Point[Asset Type],type_master_list,2,FALSE))</f>
        <v/>
      </c>
      <c r="L593" s="3" t="str">
        <f>IF(Point[Asset Name]="","",PROPER(Point[Asset Name]))</f>
        <v/>
      </c>
      <c r="M593" s="11" t="str">
        <f>IF(Point[Install Date]="","",Point[Install Date])</f>
        <v/>
      </c>
      <c r="N593" s="11" t="str">
        <f>IF(Point[Note]="","",PROPER(Point[Note]))</f>
        <v/>
      </c>
      <c r="O593" s="11" t="str">
        <f>IF(Point[Resource Consent Number]="","",UPPER(Point[Resource Consent Number]))</f>
        <v/>
      </c>
      <c r="P593" s="53" t="str">
        <f>IF(Point[Asset Unit Cost]="","",Point[Asset Unit Cost])</f>
        <v/>
      </c>
      <c r="Q593" s="11" t="str">
        <f>IF(Point[Added By]="","",UPPER(Point[Added By]))</f>
        <v/>
      </c>
      <c r="R593" s="11" t="str">
        <f>IF(Point[Added Date]="","",Point[Added Date])</f>
        <v/>
      </c>
      <c r="S593" s="14" t="str">
        <f>IF(Point[Z COORD]="","",Point[Z COORD])</f>
        <v/>
      </c>
      <c r="T593" s="14" t="str">
        <f>IF(Point[Asset Description]="","",PROPER(Point[Asset Description]))</f>
        <v/>
      </c>
      <c r="U593" s="14" t="str">
        <f>IF(Point[[Artist ]]="","",PROPER(Point[[Artist ]]))</f>
        <v/>
      </c>
      <c r="V593" s="14" t="str">
        <f>IF(Point[Material Notes]="","",PROPER(Point[Material Notes]))</f>
        <v/>
      </c>
      <c r="W593" s="14" t="str">
        <f>IF(Point[Dimension Notes]="","",Point[Dimension Notes])</f>
        <v/>
      </c>
      <c r="X593" s="14" t="str">
        <f>IF(Point[List]="","",VLOOKUP(Point[Burner Number],number,2,FALSE))</f>
        <v/>
      </c>
      <c r="Y593" s="14" t="str">
        <f>IF(Point[List]="","",VLOOKUP(Point[Fuel],bbq_fuel,2,FALSE))</f>
        <v/>
      </c>
      <c r="Z593" s="14" t="str">
        <f>IF(Point[List]="","",VLOOKUP(Point[Cabinet Material],bbq_material,2,FALSE))</f>
        <v/>
      </c>
      <c r="AA593" s="14" t="str">
        <f>IF(Point[Asset Group]="","",VLOOKUP(Point[Manufacturer],manufacturer,2,FALSE))</f>
        <v/>
      </c>
      <c r="AB593" s="14" t="str">
        <f>IF(Point[Uinsex WC]="","",Point[Uinsex WC])</f>
        <v/>
      </c>
      <c r="AC593" s="14" t="str">
        <f>IF(Point[Female WC]="","",Point[Female WC])</f>
        <v/>
      </c>
      <c r="AD593" s="14" t="str">
        <f>IF(Point[Male WC]="","",Point[Male WC])</f>
        <v/>
      </c>
      <c r="AE593" s="14" t="str">
        <f>IF(Point[Urinal]="","",Point[Urinal])</f>
        <v/>
      </c>
      <c r="AF593" s="14" t="str">
        <f>IF(Point[Disabled Unisex]="","",Point[Disabled Unisex])</f>
        <v/>
      </c>
      <c r="AG593" s="14" t="str">
        <f>IF(Point[Disabled Female]="","",Point[Disabled Female])</f>
        <v/>
      </c>
      <c r="AH593" s="14" t="str">
        <f>IF(Point[Disabled Male]="","",Point[Disabled Male])</f>
        <v/>
      </c>
      <c r="AI593" s="14" t="str">
        <f>IF(Point[Asset Group]="","",VLOOKUP(Point[Handrail],yes_no,2,FALSE))</f>
        <v/>
      </c>
      <c r="AJ593" s="14" t="str">
        <f>IF(Point[Asset Group]="","",VLOOKUP(Point[Baby Changing],yes_no,2,FALSE))</f>
        <v/>
      </c>
      <c r="AK593" s="14" t="str">
        <f>IF(Point[Asset Group]="","",VLOOKUP(Point[Service Room],yes_no,2,FALSE))</f>
        <v/>
      </c>
      <c r="AL593" s="14" t="str">
        <f>IF(Point[Asset Group]="","",VLOOKUP(Point[Service Tap],service_tap,2,FALSE))</f>
        <v/>
      </c>
      <c r="AM593" s="14" t="str">
        <f>IF(Point[Asset Group]="","",VLOOKUP(Point[Heating Type],wc_heating,2,FALSE))</f>
        <v/>
      </c>
      <c r="AN593" s="14" t="str">
        <f>IF(Point[Asset Group]="","",VLOOKUP(Point[Power Supply],power_supply,2,FALSE))</f>
        <v/>
      </c>
      <c r="AO593" s="14" t="str">
        <f>IF(Point[Asset Group]="","",VLOOKUP(Point[Waste Water],waste_water,2,FALSE))</f>
        <v/>
      </c>
      <c r="AP593" s="14" t="str">
        <f>IF(Point[Asset Group]="","",VLOOKUP(Point[Furniture SubType],subdom_master_gdb,2,FALSE))</f>
        <v/>
      </c>
      <c r="AQ593" s="14" t="str">
        <f>IF(Point[Asset Group]="","",VLOOKUP(Point[Concrete Pad],yes_no,2,FALSE))</f>
        <v/>
      </c>
      <c r="AR593" s="14" t="str">
        <f>IF(Point[Asset Group]="","",VLOOKUP(Point[Material],material_master,2,FALSE))</f>
        <v/>
      </c>
      <c r="AS593" s="14" t="str">
        <f>IF(Point[Asset Group]="","",VLOOKUP(Point[Plumbing],irrigation_plumbing,2,FALSE))</f>
        <v/>
      </c>
      <c r="AT593" s="14" t="str">
        <f>IF(Point[Asset Group]="","",VLOOKUP(Point[Sprinklers],irrigation_sprinklers,2,FALSE))</f>
        <v/>
      </c>
      <c r="AU593" s="14" t="str">
        <f>IF(Point[Asset Group]="","",VLOOKUP(Point[System],irrigation_system,2,FALSE))</f>
        <v/>
      </c>
      <c r="AV593" s="14" t="str">
        <f>IF(Point[Asset Group]="","",VLOOKUP(Point[Status],irrigation_status,2,FALSE))</f>
        <v/>
      </c>
      <c r="AW593" s="11" t="str">
        <f>IF(Point[Date of manufacture]="","",Point[Date of manufacture])</f>
        <v/>
      </c>
      <c r="AX593" s="14" t="str">
        <f>IF(Point[Asset Group]="","",VLOOKUP(Point[Sign Purpose],sign_purpose,2,FALSE))</f>
        <v/>
      </c>
      <c r="AY593" s="14" t="str">
        <f>IF(Point[Asset Group]="","",VLOOKUP(Point[Sign Material],material_master,2,FALSE))</f>
        <v/>
      </c>
      <c r="AZ593" s="14" t="str">
        <f>IF(Point[Asset Group]="","",VLOOKUP(Point[Affixed To],sign_affix,2,FALSE))</f>
        <v/>
      </c>
      <c r="BA593" s="14" t="str">
        <f>IF(Point[Size HxB mm]="","",Point[Size HxB mm])</f>
        <v/>
      </c>
      <c r="BB593" s="14" t="str">
        <f>IF(Point[Height m]="","",Point[Height m])</f>
        <v/>
      </c>
      <c r="BC593" s="14" t="str">
        <f>IF(Point[Asset Group]="","",VLOOKUP(Point[Post Material],material_master,2,FALSE))</f>
        <v/>
      </c>
      <c r="BD593" s="14" t="str">
        <f>IF(Point[Asset Group]="","",VLOOKUP(Point[Post Number],number,2,FALSE))</f>
        <v/>
      </c>
      <c r="BE593" s="14" t="str">
        <f>IF(Point[Asset Group]="","",VLOOKUP(Point[Structure SubType],subdom_master_gdb,2,FALSE))</f>
        <v/>
      </c>
      <c r="BF593" s="14" t="str">
        <f>IF(Point[Area m2]="","",Point[Area m2])</f>
        <v/>
      </c>
      <c r="BG593" s="14" t="str">
        <f>IF(Point[Length m]="","",Point[Length m])</f>
        <v/>
      </c>
      <c r="BH593" s="14" t="str">
        <f>IF(Point[Width m]="","",Point[Width m])</f>
        <v/>
      </c>
      <c r="BI593" s="14" t="str">
        <f>IF(Point[Diameter m]="","",Point[Diameter m])</f>
        <v/>
      </c>
      <c r="BJ593" s="14" t="str">
        <f>IF(Point[Asset Group]="","",VLOOKUP(Point[Number of Pipes],number,2,FALSE))</f>
        <v/>
      </c>
      <c r="BK593" s="14" t="str">
        <f>IF(Point[Asset Group]="","",VLOOKUP(Point[Combined Name],2,FALSE))</f>
        <v/>
      </c>
      <c r="BL593" s="14" t="str">
        <f>IF(Point[Asset Group]="","",VLOOKUP(Point[Size Class],size_class,2,FALSE))</f>
        <v/>
      </c>
      <c r="BM593" s="14" t="str">
        <f>IF(Point[Asset Group]="","",VLOOKUP(Point[Age Class],age_class,2,FALSE))</f>
        <v/>
      </c>
      <c r="BN593" s="14" t="str">
        <f>IF(Point[Girth (cm)]="","",Point[Girth (cm)])</f>
        <v/>
      </c>
      <c r="BO593" s="14" t="str">
        <f>IF(Point[Crown Radius (m)]="","",Point[Crown Radius (m)])</f>
        <v/>
      </c>
      <c r="BP593" s="14" t="str">
        <f>IF(Point[Asset Group]="","",VLOOKUP(Point[Rooting Environment],root_enviro,2,FALSE))</f>
        <v/>
      </c>
      <c r="BQ593" s="14" t="str">
        <f>IF(Point[Asset Group]="","",VLOOKUP(Point[Tree Surround],tree_surround,2,FALSE))</f>
        <v/>
      </c>
      <c r="BR593" s="14" t="str">
        <f>IF(Point[Asset Group]="","",VLOOKUP(Point[Tree Grill],yes_no,2,FALSE))</f>
        <v/>
      </c>
      <c r="BS593" s="14" t="str">
        <f>IF(Point[Asset Group]="","",VLOOKUP(Point[Tree Location],tree_location,2,FALSE))</f>
        <v/>
      </c>
    </row>
    <row r="594" spans="1:71" s="3" customFormat="1" x14ac:dyDescent="0.2">
      <c r="A594" s="3" t="str">
        <f>IF(Point[DWG File Name]="","",Point[DWG File Name])</f>
        <v/>
      </c>
      <c r="B594" s="3" t="str">
        <f>IF(Point[DWG Layer Name]="","",Point[DWG Layer Name])</f>
        <v/>
      </c>
      <c r="C594" s="3" t="str">
        <f>IF(Point[DWG Handle]="","",Point[DWG Handle])</f>
        <v/>
      </c>
      <c r="D594" s="58" t="str">
        <f>IF(Point[X]="","",Point[X])</f>
        <v/>
      </c>
      <c r="E594" s="58" t="str">
        <f>IF(Point[Y]="","",Point[Y])</f>
        <v/>
      </c>
      <c r="F594" s="3" t="str">
        <f>IF(Point[Replacement Asset]="","",Point[Replacement Asset])</f>
        <v/>
      </c>
      <c r="G594" s="3" t="str">
        <f>IF(Point[Asset ID]="","",UPPER(Point[Asset ID]))</f>
        <v/>
      </c>
      <c r="H594" s="3" t="str">
        <f>IF(Point[Asset Group]="","",VLOOKUP(Point[Asset Group],asset_grp_pt,4,FALSE))</f>
        <v/>
      </c>
      <c r="I594" s="3" t="str">
        <f>IF(Point[Asset Group]="","",VLOOKUP(Point[Asset Group],asset_grp_pt,2,FALSE))</f>
        <v/>
      </c>
      <c r="J594" s="3" t="str">
        <f>IF(Point[Asset Group]="","",VLOOKUP(Point[Asset Group],asset_grp_pt,3,FALSE))</f>
        <v/>
      </c>
      <c r="K594" s="3" t="str">
        <f>IF(Point[Asset Group]="","",VLOOKUP(Point[Asset Type],type_master_list,2,FALSE))</f>
        <v/>
      </c>
      <c r="L594" s="3" t="str">
        <f>IF(Point[Asset Name]="","",PROPER(Point[Asset Name]))</f>
        <v/>
      </c>
      <c r="M594" s="11" t="str">
        <f>IF(Point[Install Date]="","",Point[Install Date])</f>
        <v/>
      </c>
      <c r="N594" s="11" t="str">
        <f>IF(Point[Note]="","",PROPER(Point[Note]))</f>
        <v/>
      </c>
      <c r="O594" s="11" t="str">
        <f>IF(Point[Resource Consent Number]="","",UPPER(Point[Resource Consent Number]))</f>
        <v/>
      </c>
      <c r="P594" s="53" t="str">
        <f>IF(Point[Asset Unit Cost]="","",Point[Asset Unit Cost])</f>
        <v/>
      </c>
      <c r="Q594" s="11" t="str">
        <f>IF(Point[Added By]="","",UPPER(Point[Added By]))</f>
        <v/>
      </c>
      <c r="R594" s="11" t="str">
        <f>IF(Point[Added Date]="","",Point[Added Date])</f>
        <v/>
      </c>
      <c r="S594" s="14" t="str">
        <f>IF(Point[Z COORD]="","",Point[Z COORD])</f>
        <v/>
      </c>
      <c r="T594" s="14" t="str">
        <f>IF(Point[Asset Description]="","",PROPER(Point[Asset Description]))</f>
        <v/>
      </c>
      <c r="U594" s="14" t="str">
        <f>IF(Point[[Artist ]]="","",PROPER(Point[[Artist ]]))</f>
        <v/>
      </c>
      <c r="V594" s="14" t="str">
        <f>IF(Point[Material Notes]="","",PROPER(Point[Material Notes]))</f>
        <v/>
      </c>
      <c r="W594" s="14" t="str">
        <f>IF(Point[Dimension Notes]="","",Point[Dimension Notes])</f>
        <v/>
      </c>
      <c r="X594" s="14" t="str">
        <f>IF(Point[List]="","",VLOOKUP(Point[Burner Number],number,2,FALSE))</f>
        <v/>
      </c>
      <c r="Y594" s="14" t="str">
        <f>IF(Point[List]="","",VLOOKUP(Point[Fuel],bbq_fuel,2,FALSE))</f>
        <v/>
      </c>
      <c r="Z594" s="14" t="str">
        <f>IF(Point[List]="","",VLOOKUP(Point[Cabinet Material],bbq_material,2,FALSE))</f>
        <v/>
      </c>
      <c r="AA594" s="14" t="str">
        <f>IF(Point[Asset Group]="","",VLOOKUP(Point[Manufacturer],manufacturer,2,FALSE))</f>
        <v/>
      </c>
      <c r="AB594" s="14" t="str">
        <f>IF(Point[Uinsex WC]="","",Point[Uinsex WC])</f>
        <v/>
      </c>
      <c r="AC594" s="14" t="str">
        <f>IF(Point[Female WC]="","",Point[Female WC])</f>
        <v/>
      </c>
      <c r="AD594" s="14" t="str">
        <f>IF(Point[Male WC]="","",Point[Male WC])</f>
        <v/>
      </c>
      <c r="AE594" s="14" t="str">
        <f>IF(Point[Urinal]="","",Point[Urinal])</f>
        <v/>
      </c>
      <c r="AF594" s="14" t="str">
        <f>IF(Point[Disabled Unisex]="","",Point[Disabled Unisex])</f>
        <v/>
      </c>
      <c r="AG594" s="14" t="str">
        <f>IF(Point[Disabled Female]="","",Point[Disabled Female])</f>
        <v/>
      </c>
      <c r="AH594" s="14" t="str">
        <f>IF(Point[Disabled Male]="","",Point[Disabled Male])</f>
        <v/>
      </c>
      <c r="AI594" s="14" t="str">
        <f>IF(Point[Asset Group]="","",VLOOKUP(Point[Handrail],yes_no,2,FALSE))</f>
        <v/>
      </c>
      <c r="AJ594" s="14" t="str">
        <f>IF(Point[Asset Group]="","",VLOOKUP(Point[Baby Changing],yes_no,2,FALSE))</f>
        <v/>
      </c>
      <c r="AK594" s="14" t="str">
        <f>IF(Point[Asset Group]="","",VLOOKUP(Point[Service Room],yes_no,2,FALSE))</f>
        <v/>
      </c>
      <c r="AL594" s="14" t="str">
        <f>IF(Point[Asset Group]="","",VLOOKUP(Point[Service Tap],service_tap,2,FALSE))</f>
        <v/>
      </c>
      <c r="AM594" s="14" t="str">
        <f>IF(Point[Asset Group]="","",VLOOKUP(Point[Heating Type],wc_heating,2,FALSE))</f>
        <v/>
      </c>
      <c r="AN594" s="14" t="str">
        <f>IF(Point[Asset Group]="","",VLOOKUP(Point[Power Supply],power_supply,2,FALSE))</f>
        <v/>
      </c>
      <c r="AO594" s="14" t="str">
        <f>IF(Point[Asset Group]="","",VLOOKUP(Point[Waste Water],waste_water,2,FALSE))</f>
        <v/>
      </c>
      <c r="AP594" s="14" t="str">
        <f>IF(Point[Asset Group]="","",VLOOKUP(Point[Furniture SubType],subdom_master_gdb,2,FALSE))</f>
        <v/>
      </c>
      <c r="AQ594" s="14" t="str">
        <f>IF(Point[Asset Group]="","",VLOOKUP(Point[Concrete Pad],yes_no,2,FALSE))</f>
        <v/>
      </c>
      <c r="AR594" s="14" t="str">
        <f>IF(Point[Asset Group]="","",VLOOKUP(Point[Material],material_master,2,FALSE))</f>
        <v/>
      </c>
      <c r="AS594" s="14" t="str">
        <f>IF(Point[Asset Group]="","",VLOOKUP(Point[Plumbing],irrigation_plumbing,2,FALSE))</f>
        <v/>
      </c>
      <c r="AT594" s="14" t="str">
        <f>IF(Point[Asset Group]="","",VLOOKUP(Point[Sprinklers],irrigation_sprinklers,2,FALSE))</f>
        <v/>
      </c>
      <c r="AU594" s="14" t="str">
        <f>IF(Point[Asset Group]="","",VLOOKUP(Point[System],irrigation_system,2,FALSE))</f>
        <v/>
      </c>
      <c r="AV594" s="14" t="str">
        <f>IF(Point[Asset Group]="","",VLOOKUP(Point[Status],irrigation_status,2,FALSE))</f>
        <v/>
      </c>
      <c r="AW594" s="11" t="str">
        <f>IF(Point[Date of manufacture]="","",Point[Date of manufacture])</f>
        <v/>
      </c>
      <c r="AX594" s="14" t="str">
        <f>IF(Point[Asset Group]="","",VLOOKUP(Point[Sign Purpose],sign_purpose,2,FALSE))</f>
        <v/>
      </c>
      <c r="AY594" s="14" t="str">
        <f>IF(Point[Asset Group]="","",VLOOKUP(Point[Sign Material],material_master,2,FALSE))</f>
        <v/>
      </c>
      <c r="AZ594" s="14" t="str">
        <f>IF(Point[Asset Group]="","",VLOOKUP(Point[Affixed To],sign_affix,2,FALSE))</f>
        <v/>
      </c>
      <c r="BA594" s="14" t="str">
        <f>IF(Point[Size HxB mm]="","",Point[Size HxB mm])</f>
        <v/>
      </c>
      <c r="BB594" s="14" t="str">
        <f>IF(Point[Height m]="","",Point[Height m])</f>
        <v/>
      </c>
      <c r="BC594" s="14" t="str">
        <f>IF(Point[Asset Group]="","",VLOOKUP(Point[Post Material],material_master,2,FALSE))</f>
        <v/>
      </c>
      <c r="BD594" s="14" t="str">
        <f>IF(Point[Asset Group]="","",VLOOKUP(Point[Post Number],number,2,FALSE))</f>
        <v/>
      </c>
      <c r="BE594" s="14" t="str">
        <f>IF(Point[Asset Group]="","",VLOOKUP(Point[Structure SubType],subdom_master_gdb,2,FALSE))</f>
        <v/>
      </c>
      <c r="BF594" s="14" t="str">
        <f>IF(Point[Area m2]="","",Point[Area m2])</f>
        <v/>
      </c>
      <c r="BG594" s="14" t="str">
        <f>IF(Point[Length m]="","",Point[Length m])</f>
        <v/>
      </c>
      <c r="BH594" s="14" t="str">
        <f>IF(Point[Width m]="","",Point[Width m])</f>
        <v/>
      </c>
      <c r="BI594" s="14" t="str">
        <f>IF(Point[Diameter m]="","",Point[Diameter m])</f>
        <v/>
      </c>
      <c r="BJ594" s="14" t="str">
        <f>IF(Point[Asset Group]="","",VLOOKUP(Point[Number of Pipes],number,2,FALSE))</f>
        <v/>
      </c>
      <c r="BK594" s="14" t="str">
        <f>IF(Point[Asset Group]="","",VLOOKUP(Point[Combined Name],2,FALSE))</f>
        <v/>
      </c>
      <c r="BL594" s="14" t="str">
        <f>IF(Point[Asset Group]="","",VLOOKUP(Point[Size Class],size_class,2,FALSE))</f>
        <v/>
      </c>
      <c r="BM594" s="14" t="str">
        <f>IF(Point[Asset Group]="","",VLOOKUP(Point[Age Class],age_class,2,FALSE))</f>
        <v/>
      </c>
      <c r="BN594" s="14" t="str">
        <f>IF(Point[Girth (cm)]="","",Point[Girth (cm)])</f>
        <v/>
      </c>
      <c r="BO594" s="14" t="str">
        <f>IF(Point[Crown Radius (m)]="","",Point[Crown Radius (m)])</f>
        <v/>
      </c>
      <c r="BP594" s="14" t="str">
        <f>IF(Point[Asset Group]="","",VLOOKUP(Point[Rooting Environment],root_enviro,2,FALSE))</f>
        <v/>
      </c>
      <c r="BQ594" s="14" t="str">
        <f>IF(Point[Asset Group]="","",VLOOKUP(Point[Tree Surround],tree_surround,2,FALSE))</f>
        <v/>
      </c>
      <c r="BR594" s="14" t="str">
        <f>IF(Point[Asset Group]="","",VLOOKUP(Point[Tree Grill],yes_no,2,FALSE))</f>
        <v/>
      </c>
      <c r="BS594" s="14" t="str">
        <f>IF(Point[Asset Group]="","",VLOOKUP(Point[Tree Location],tree_location,2,FALSE))</f>
        <v/>
      </c>
    </row>
    <row r="595" spans="1:71" s="3" customFormat="1" x14ac:dyDescent="0.2">
      <c r="A595" s="3" t="str">
        <f>IF(Point[DWG File Name]="","",Point[DWG File Name])</f>
        <v/>
      </c>
      <c r="B595" s="3" t="str">
        <f>IF(Point[DWG Layer Name]="","",Point[DWG Layer Name])</f>
        <v/>
      </c>
      <c r="C595" s="3" t="str">
        <f>IF(Point[DWG Handle]="","",Point[DWG Handle])</f>
        <v/>
      </c>
      <c r="D595" s="58" t="str">
        <f>IF(Point[X]="","",Point[X])</f>
        <v/>
      </c>
      <c r="E595" s="58" t="str">
        <f>IF(Point[Y]="","",Point[Y])</f>
        <v/>
      </c>
      <c r="F595" s="3" t="str">
        <f>IF(Point[Replacement Asset]="","",Point[Replacement Asset])</f>
        <v/>
      </c>
      <c r="G595" s="3" t="str">
        <f>IF(Point[Asset ID]="","",UPPER(Point[Asset ID]))</f>
        <v/>
      </c>
      <c r="H595" s="3" t="str">
        <f>IF(Point[Asset Group]="","",VLOOKUP(Point[Asset Group],asset_grp_pt,4,FALSE))</f>
        <v/>
      </c>
      <c r="I595" s="3" t="str">
        <f>IF(Point[Asset Group]="","",VLOOKUP(Point[Asset Group],asset_grp_pt,2,FALSE))</f>
        <v/>
      </c>
      <c r="J595" s="3" t="str">
        <f>IF(Point[Asset Group]="","",VLOOKUP(Point[Asset Group],asset_grp_pt,3,FALSE))</f>
        <v/>
      </c>
      <c r="K595" s="3" t="str">
        <f>IF(Point[Asset Group]="","",VLOOKUP(Point[Asset Type],type_master_list,2,FALSE))</f>
        <v/>
      </c>
      <c r="L595" s="3" t="str">
        <f>IF(Point[Asset Name]="","",PROPER(Point[Asset Name]))</f>
        <v/>
      </c>
      <c r="M595" s="11" t="str">
        <f>IF(Point[Install Date]="","",Point[Install Date])</f>
        <v/>
      </c>
      <c r="N595" s="11" t="str">
        <f>IF(Point[Note]="","",PROPER(Point[Note]))</f>
        <v/>
      </c>
      <c r="O595" s="11" t="str">
        <f>IF(Point[Resource Consent Number]="","",UPPER(Point[Resource Consent Number]))</f>
        <v/>
      </c>
      <c r="P595" s="53" t="str">
        <f>IF(Point[Asset Unit Cost]="","",Point[Asset Unit Cost])</f>
        <v/>
      </c>
      <c r="Q595" s="11" t="str">
        <f>IF(Point[Added By]="","",UPPER(Point[Added By]))</f>
        <v/>
      </c>
      <c r="R595" s="11" t="str">
        <f>IF(Point[Added Date]="","",Point[Added Date])</f>
        <v/>
      </c>
      <c r="S595" s="14" t="str">
        <f>IF(Point[Z COORD]="","",Point[Z COORD])</f>
        <v/>
      </c>
      <c r="T595" s="14" t="str">
        <f>IF(Point[Asset Description]="","",PROPER(Point[Asset Description]))</f>
        <v/>
      </c>
      <c r="U595" s="14" t="str">
        <f>IF(Point[[Artist ]]="","",PROPER(Point[[Artist ]]))</f>
        <v/>
      </c>
      <c r="V595" s="14" t="str">
        <f>IF(Point[Material Notes]="","",PROPER(Point[Material Notes]))</f>
        <v/>
      </c>
      <c r="W595" s="14" t="str">
        <f>IF(Point[Dimension Notes]="","",Point[Dimension Notes])</f>
        <v/>
      </c>
      <c r="X595" s="14" t="str">
        <f>IF(Point[List]="","",VLOOKUP(Point[Burner Number],number,2,FALSE))</f>
        <v/>
      </c>
      <c r="Y595" s="14" t="str">
        <f>IF(Point[List]="","",VLOOKUP(Point[Fuel],bbq_fuel,2,FALSE))</f>
        <v/>
      </c>
      <c r="Z595" s="14" t="str">
        <f>IF(Point[List]="","",VLOOKUP(Point[Cabinet Material],bbq_material,2,FALSE))</f>
        <v/>
      </c>
      <c r="AA595" s="14" t="str">
        <f>IF(Point[Asset Group]="","",VLOOKUP(Point[Manufacturer],manufacturer,2,FALSE))</f>
        <v/>
      </c>
      <c r="AB595" s="14" t="str">
        <f>IF(Point[Uinsex WC]="","",Point[Uinsex WC])</f>
        <v/>
      </c>
      <c r="AC595" s="14" t="str">
        <f>IF(Point[Female WC]="","",Point[Female WC])</f>
        <v/>
      </c>
      <c r="AD595" s="14" t="str">
        <f>IF(Point[Male WC]="","",Point[Male WC])</f>
        <v/>
      </c>
      <c r="AE595" s="14" t="str">
        <f>IF(Point[Urinal]="","",Point[Urinal])</f>
        <v/>
      </c>
      <c r="AF595" s="14" t="str">
        <f>IF(Point[Disabled Unisex]="","",Point[Disabled Unisex])</f>
        <v/>
      </c>
      <c r="AG595" s="14" t="str">
        <f>IF(Point[Disabled Female]="","",Point[Disabled Female])</f>
        <v/>
      </c>
      <c r="AH595" s="14" t="str">
        <f>IF(Point[Disabled Male]="","",Point[Disabled Male])</f>
        <v/>
      </c>
      <c r="AI595" s="14" t="str">
        <f>IF(Point[Asset Group]="","",VLOOKUP(Point[Handrail],yes_no,2,FALSE))</f>
        <v/>
      </c>
      <c r="AJ595" s="14" t="str">
        <f>IF(Point[Asset Group]="","",VLOOKUP(Point[Baby Changing],yes_no,2,FALSE))</f>
        <v/>
      </c>
      <c r="AK595" s="14" t="str">
        <f>IF(Point[Asset Group]="","",VLOOKUP(Point[Service Room],yes_no,2,FALSE))</f>
        <v/>
      </c>
      <c r="AL595" s="14" t="str">
        <f>IF(Point[Asset Group]="","",VLOOKUP(Point[Service Tap],service_tap,2,FALSE))</f>
        <v/>
      </c>
      <c r="AM595" s="14" t="str">
        <f>IF(Point[Asset Group]="","",VLOOKUP(Point[Heating Type],wc_heating,2,FALSE))</f>
        <v/>
      </c>
      <c r="AN595" s="14" t="str">
        <f>IF(Point[Asset Group]="","",VLOOKUP(Point[Power Supply],power_supply,2,FALSE))</f>
        <v/>
      </c>
      <c r="AO595" s="14" t="str">
        <f>IF(Point[Asset Group]="","",VLOOKUP(Point[Waste Water],waste_water,2,FALSE))</f>
        <v/>
      </c>
      <c r="AP595" s="14" t="str">
        <f>IF(Point[Asset Group]="","",VLOOKUP(Point[Furniture SubType],subdom_master_gdb,2,FALSE))</f>
        <v/>
      </c>
      <c r="AQ595" s="14" t="str">
        <f>IF(Point[Asset Group]="","",VLOOKUP(Point[Concrete Pad],yes_no,2,FALSE))</f>
        <v/>
      </c>
      <c r="AR595" s="14" t="str">
        <f>IF(Point[Asset Group]="","",VLOOKUP(Point[Material],material_master,2,FALSE))</f>
        <v/>
      </c>
      <c r="AS595" s="14" t="str">
        <f>IF(Point[Asset Group]="","",VLOOKUP(Point[Plumbing],irrigation_plumbing,2,FALSE))</f>
        <v/>
      </c>
      <c r="AT595" s="14" t="str">
        <f>IF(Point[Asset Group]="","",VLOOKUP(Point[Sprinklers],irrigation_sprinklers,2,FALSE))</f>
        <v/>
      </c>
      <c r="AU595" s="14" t="str">
        <f>IF(Point[Asset Group]="","",VLOOKUP(Point[System],irrigation_system,2,FALSE))</f>
        <v/>
      </c>
      <c r="AV595" s="14" t="str">
        <f>IF(Point[Asset Group]="","",VLOOKUP(Point[Status],irrigation_status,2,FALSE))</f>
        <v/>
      </c>
      <c r="AW595" s="11" t="str">
        <f>IF(Point[Date of manufacture]="","",Point[Date of manufacture])</f>
        <v/>
      </c>
      <c r="AX595" s="14" t="str">
        <f>IF(Point[Asset Group]="","",VLOOKUP(Point[Sign Purpose],sign_purpose,2,FALSE))</f>
        <v/>
      </c>
      <c r="AY595" s="14" t="str">
        <f>IF(Point[Asset Group]="","",VLOOKUP(Point[Sign Material],material_master,2,FALSE))</f>
        <v/>
      </c>
      <c r="AZ595" s="14" t="str">
        <f>IF(Point[Asset Group]="","",VLOOKUP(Point[Affixed To],sign_affix,2,FALSE))</f>
        <v/>
      </c>
      <c r="BA595" s="14" t="str">
        <f>IF(Point[Size HxB mm]="","",Point[Size HxB mm])</f>
        <v/>
      </c>
      <c r="BB595" s="14" t="str">
        <f>IF(Point[Height m]="","",Point[Height m])</f>
        <v/>
      </c>
      <c r="BC595" s="14" t="str">
        <f>IF(Point[Asset Group]="","",VLOOKUP(Point[Post Material],material_master,2,FALSE))</f>
        <v/>
      </c>
      <c r="BD595" s="14" t="str">
        <f>IF(Point[Asset Group]="","",VLOOKUP(Point[Post Number],number,2,FALSE))</f>
        <v/>
      </c>
      <c r="BE595" s="14" t="str">
        <f>IF(Point[Asset Group]="","",VLOOKUP(Point[Structure SubType],subdom_master_gdb,2,FALSE))</f>
        <v/>
      </c>
      <c r="BF595" s="14" t="str">
        <f>IF(Point[Area m2]="","",Point[Area m2])</f>
        <v/>
      </c>
      <c r="BG595" s="14" t="str">
        <f>IF(Point[Length m]="","",Point[Length m])</f>
        <v/>
      </c>
      <c r="BH595" s="14" t="str">
        <f>IF(Point[Width m]="","",Point[Width m])</f>
        <v/>
      </c>
      <c r="BI595" s="14" t="str">
        <f>IF(Point[Diameter m]="","",Point[Diameter m])</f>
        <v/>
      </c>
      <c r="BJ595" s="14" t="str">
        <f>IF(Point[Asset Group]="","",VLOOKUP(Point[Number of Pipes],number,2,FALSE))</f>
        <v/>
      </c>
      <c r="BK595" s="14" t="str">
        <f>IF(Point[Asset Group]="","",VLOOKUP(Point[Combined Name],2,FALSE))</f>
        <v/>
      </c>
      <c r="BL595" s="14" t="str">
        <f>IF(Point[Asset Group]="","",VLOOKUP(Point[Size Class],size_class,2,FALSE))</f>
        <v/>
      </c>
      <c r="BM595" s="14" t="str">
        <f>IF(Point[Asset Group]="","",VLOOKUP(Point[Age Class],age_class,2,FALSE))</f>
        <v/>
      </c>
      <c r="BN595" s="14" t="str">
        <f>IF(Point[Girth (cm)]="","",Point[Girth (cm)])</f>
        <v/>
      </c>
      <c r="BO595" s="14" t="str">
        <f>IF(Point[Crown Radius (m)]="","",Point[Crown Radius (m)])</f>
        <v/>
      </c>
      <c r="BP595" s="14" t="str">
        <f>IF(Point[Asset Group]="","",VLOOKUP(Point[Rooting Environment],root_enviro,2,FALSE))</f>
        <v/>
      </c>
      <c r="BQ595" s="14" t="str">
        <f>IF(Point[Asset Group]="","",VLOOKUP(Point[Tree Surround],tree_surround,2,FALSE))</f>
        <v/>
      </c>
      <c r="BR595" s="14" t="str">
        <f>IF(Point[Asset Group]="","",VLOOKUP(Point[Tree Grill],yes_no,2,FALSE))</f>
        <v/>
      </c>
      <c r="BS595" s="14" t="str">
        <f>IF(Point[Asset Group]="","",VLOOKUP(Point[Tree Location],tree_location,2,FALSE))</f>
        <v/>
      </c>
    </row>
    <row r="596" spans="1:71" s="3" customFormat="1" x14ac:dyDescent="0.2">
      <c r="A596" s="3" t="str">
        <f>IF(Point[DWG File Name]="","",Point[DWG File Name])</f>
        <v/>
      </c>
      <c r="B596" s="3" t="str">
        <f>IF(Point[DWG Layer Name]="","",Point[DWG Layer Name])</f>
        <v/>
      </c>
      <c r="C596" s="3" t="str">
        <f>IF(Point[DWG Handle]="","",Point[DWG Handle])</f>
        <v/>
      </c>
      <c r="D596" s="58" t="str">
        <f>IF(Point[X]="","",Point[X])</f>
        <v/>
      </c>
      <c r="E596" s="58" t="str">
        <f>IF(Point[Y]="","",Point[Y])</f>
        <v/>
      </c>
      <c r="F596" s="3" t="str">
        <f>IF(Point[Replacement Asset]="","",Point[Replacement Asset])</f>
        <v/>
      </c>
      <c r="G596" s="3" t="str">
        <f>IF(Point[Asset ID]="","",UPPER(Point[Asset ID]))</f>
        <v/>
      </c>
      <c r="H596" s="3" t="str">
        <f>IF(Point[Asset Group]="","",VLOOKUP(Point[Asset Group],asset_grp_pt,4,FALSE))</f>
        <v/>
      </c>
      <c r="I596" s="3" t="str">
        <f>IF(Point[Asset Group]="","",VLOOKUP(Point[Asset Group],asset_grp_pt,2,FALSE))</f>
        <v/>
      </c>
      <c r="J596" s="3" t="str">
        <f>IF(Point[Asset Group]="","",VLOOKUP(Point[Asset Group],asset_grp_pt,3,FALSE))</f>
        <v/>
      </c>
      <c r="K596" s="3" t="str">
        <f>IF(Point[Asset Group]="","",VLOOKUP(Point[Asset Type],type_master_list,2,FALSE))</f>
        <v/>
      </c>
      <c r="L596" s="3" t="str">
        <f>IF(Point[Asset Name]="","",PROPER(Point[Asset Name]))</f>
        <v/>
      </c>
      <c r="M596" s="11" t="str">
        <f>IF(Point[Install Date]="","",Point[Install Date])</f>
        <v/>
      </c>
      <c r="N596" s="11" t="str">
        <f>IF(Point[Note]="","",PROPER(Point[Note]))</f>
        <v/>
      </c>
      <c r="O596" s="11" t="str">
        <f>IF(Point[Resource Consent Number]="","",UPPER(Point[Resource Consent Number]))</f>
        <v/>
      </c>
      <c r="P596" s="53" t="str">
        <f>IF(Point[Asset Unit Cost]="","",Point[Asset Unit Cost])</f>
        <v/>
      </c>
      <c r="Q596" s="11" t="str">
        <f>IF(Point[Added By]="","",UPPER(Point[Added By]))</f>
        <v/>
      </c>
      <c r="R596" s="11" t="str">
        <f>IF(Point[Added Date]="","",Point[Added Date])</f>
        <v/>
      </c>
      <c r="S596" s="14" t="str">
        <f>IF(Point[Z COORD]="","",Point[Z COORD])</f>
        <v/>
      </c>
      <c r="T596" s="14" t="str">
        <f>IF(Point[Asset Description]="","",PROPER(Point[Asset Description]))</f>
        <v/>
      </c>
      <c r="U596" s="14" t="str">
        <f>IF(Point[[Artist ]]="","",PROPER(Point[[Artist ]]))</f>
        <v/>
      </c>
      <c r="V596" s="14" t="str">
        <f>IF(Point[Material Notes]="","",PROPER(Point[Material Notes]))</f>
        <v/>
      </c>
      <c r="W596" s="14" t="str">
        <f>IF(Point[Dimension Notes]="","",Point[Dimension Notes])</f>
        <v/>
      </c>
      <c r="X596" s="14" t="str">
        <f>IF(Point[List]="","",VLOOKUP(Point[Burner Number],number,2,FALSE))</f>
        <v/>
      </c>
      <c r="Y596" s="14" t="str">
        <f>IF(Point[List]="","",VLOOKUP(Point[Fuel],bbq_fuel,2,FALSE))</f>
        <v/>
      </c>
      <c r="Z596" s="14" t="str">
        <f>IF(Point[List]="","",VLOOKUP(Point[Cabinet Material],bbq_material,2,FALSE))</f>
        <v/>
      </c>
      <c r="AA596" s="14" t="str">
        <f>IF(Point[Asset Group]="","",VLOOKUP(Point[Manufacturer],manufacturer,2,FALSE))</f>
        <v/>
      </c>
      <c r="AB596" s="14" t="str">
        <f>IF(Point[Uinsex WC]="","",Point[Uinsex WC])</f>
        <v/>
      </c>
      <c r="AC596" s="14" t="str">
        <f>IF(Point[Female WC]="","",Point[Female WC])</f>
        <v/>
      </c>
      <c r="AD596" s="14" t="str">
        <f>IF(Point[Male WC]="","",Point[Male WC])</f>
        <v/>
      </c>
      <c r="AE596" s="14" t="str">
        <f>IF(Point[Urinal]="","",Point[Urinal])</f>
        <v/>
      </c>
      <c r="AF596" s="14" t="str">
        <f>IF(Point[Disabled Unisex]="","",Point[Disabled Unisex])</f>
        <v/>
      </c>
      <c r="AG596" s="14" t="str">
        <f>IF(Point[Disabled Female]="","",Point[Disabled Female])</f>
        <v/>
      </c>
      <c r="AH596" s="14" t="str">
        <f>IF(Point[Disabled Male]="","",Point[Disabled Male])</f>
        <v/>
      </c>
      <c r="AI596" s="14" t="str">
        <f>IF(Point[Asset Group]="","",VLOOKUP(Point[Handrail],yes_no,2,FALSE))</f>
        <v/>
      </c>
      <c r="AJ596" s="14" t="str">
        <f>IF(Point[Asset Group]="","",VLOOKUP(Point[Baby Changing],yes_no,2,FALSE))</f>
        <v/>
      </c>
      <c r="AK596" s="14" t="str">
        <f>IF(Point[Asset Group]="","",VLOOKUP(Point[Service Room],yes_no,2,FALSE))</f>
        <v/>
      </c>
      <c r="AL596" s="14" t="str">
        <f>IF(Point[Asset Group]="","",VLOOKUP(Point[Service Tap],service_tap,2,FALSE))</f>
        <v/>
      </c>
      <c r="AM596" s="14" t="str">
        <f>IF(Point[Asset Group]="","",VLOOKUP(Point[Heating Type],wc_heating,2,FALSE))</f>
        <v/>
      </c>
      <c r="AN596" s="14" t="str">
        <f>IF(Point[Asset Group]="","",VLOOKUP(Point[Power Supply],power_supply,2,FALSE))</f>
        <v/>
      </c>
      <c r="AO596" s="14" t="str">
        <f>IF(Point[Asset Group]="","",VLOOKUP(Point[Waste Water],waste_water,2,FALSE))</f>
        <v/>
      </c>
      <c r="AP596" s="14" t="str">
        <f>IF(Point[Asset Group]="","",VLOOKUP(Point[Furniture SubType],subdom_master_gdb,2,FALSE))</f>
        <v/>
      </c>
      <c r="AQ596" s="14" t="str">
        <f>IF(Point[Asset Group]="","",VLOOKUP(Point[Concrete Pad],yes_no,2,FALSE))</f>
        <v/>
      </c>
      <c r="AR596" s="14" t="str">
        <f>IF(Point[Asset Group]="","",VLOOKUP(Point[Material],material_master,2,FALSE))</f>
        <v/>
      </c>
      <c r="AS596" s="14" t="str">
        <f>IF(Point[Asset Group]="","",VLOOKUP(Point[Plumbing],irrigation_plumbing,2,FALSE))</f>
        <v/>
      </c>
      <c r="AT596" s="14" t="str">
        <f>IF(Point[Asset Group]="","",VLOOKUP(Point[Sprinklers],irrigation_sprinklers,2,FALSE))</f>
        <v/>
      </c>
      <c r="AU596" s="14" t="str">
        <f>IF(Point[Asset Group]="","",VLOOKUP(Point[System],irrigation_system,2,FALSE))</f>
        <v/>
      </c>
      <c r="AV596" s="14" t="str">
        <f>IF(Point[Asset Group]="","",VLOOKUP(Point[Status],irrigation_status,2,FALSE))</f>
        <v/>
      </c>
      <c r="AW596" s="11" t="str">
        <f>IF(Point[Date of manufacture]="","",Point[Date of manufacture])</f>
        <v/>
      </c>
      <c r="AX596" s="14" t="str">
        <f>IF(Point[Asset Group]="","",VLOOKUP(Point[Sign Purpose],sign_purpose,2,FALSE))</f>
        <v/>
      </c>
      <c r="AY596" s="14" t="str">
        <f>IF(Point[Asset Group]="","",VLOOKUP(Point[Sign Material],material_master,2,FALSE))</f>
        <v/>
      </c>
      <c r="AZ596" s="14" t="str">
        <f>IF(Point[Asset Group]="","",VLOOKUP(Point[Affixed To],sign_affix,2,FALSE))</f>
        <v/>
      </c>
      <c r="BA596" s="14" t="str">
        <f>IF(Point[Size HxB mm]="","",Point[Size HxB mm])</f>
        <v/>
      </c>
      <c r="BB596" s="14" t="str">
        <f>IF(Point[Height m]="","",Point[Height m])</f>
        <v/>
      </c>
      <c r="BC596" s="14" t="str">
        <f>IF(Point[Asset Group]="","",VLOOKUP(Point[Post Material],material_master,2,FALSE))</f>
        <v/>
      </c>
      <c r="BD596" s="14" t="str">
        <f>IF(Point[Asset Group]="","",VLOOKUP(Point[Post Number],number,2,FALSE))</f>
        <v/>
      </c>
      <c r="BE596" s="14" t="str">
        <f>IF(Point[Asset Group]="","",VLOOKUP(Point[Structure SubType],subdom_master_gdb,2,FALSE))</f>
        <v/>
      </c>
      <c r="BF596" s="14" t="str">
        <f>IF(Point[Area m2]="","",Point[Area m2])</f>
        <v/>
      </c>
      <c r="BG596" s="14" t="str">
        <f>IF(Point[Length m]="","",Point[Length m])</f>
        <v/>
      </c>
      <c r="BH596" s="14" t="str">
        <f>IF(Point[Width m]="","",Point[Width m])</f>
        <v/>
      </c>
      <c r="BI596" s="14" t="str">
        <f>IF(Point[Diameter m]="","",Point[Diameter m])</f>
        <v/>
      </c>
      <c r="BJ596" s="14" t="str">
        <f>IF(Point[Asset Group]="","",VLOOKUP(Point[Number of Pipes],number,2,FALSE))</f>
        <v/>
      </c>
      <c r="BK596" s="14" t="str">
        <f>IF(Point[Asset Group]="","",VLOOKUP(Point[Combined Name],2,FALSE))</f>
        <v/>
      </c>
      <c r="BL596" s="14" t="str">
        <f>IF(Point[Asset Group]="","",VLOOKUP(Point[Size Class],size_class,2,FALSE))</f>
        <v/>
      </c>
      <c r="BM596" s="14" t="str">
        <f>IF(Point[Asset Group]="","",VLOOKUP(Point[Age Class],age_class,2,FALSE))</f>
        <v/>
      </c>
      <c r="BN596" s="14" t="str">
        <f>IF(Point[Girth (cm)]="","",Point[Girth (cm)])</f>
        <v/>
      </c>
      <c r="BO596" s="14" t="str">
        <f>IF(Point[Crown Radius (m)]="","",Point[Crown Radius (m)])</f>
        <v/>
      </c>
      <c r="BP596" s="14" t="str">
        <f>IF(Point[Asset Group]="","",VLOOKUP(Point[Rooting Environment],root_enviro,2,FALSE))</f>
        <v/>
      </c>
      <c r="BQ596" s="14" t="str">
        <f>IF(Point[Asset Group]="","",VLOOKUP(Point[Tree Surround],tree_surround,2,FALSE))</f>
        <v/>
      </c>
      <c r="BR596" s="14" t="str">
        <f>IF(Point[Asset Group]="","",VLOOKUP(Point[Tree Grill],yes_no,2,FALSE))</f>
        <v/>
      </c>
      <c r="BS596" s="14" t="str">
        <f>IF(Point[Asset Group]="","",VLOOKUP(Point[Tree Location],tree_location,2,FALSE))</f>
        <v/>
      </c>
    </row>
    <row r="597" spans="1:71" s="3" customFormat="1" x14ac:dyDescent="0.2">
      <c r="A597" s="3" t="str">
        <f>IF(Point[DWG File Name]="","",Point[DWG File Name])</f>
        <v/>
      </c>
      <c r="B597" s="3" t="str">
        <f>IF(Point[DWG Layer Name]="","",Point[DWG Layer Name])</f>
        <v/>
      </c>
      <c r="C597" s="3" t="str">
        <f>IF(Point[DWG Handle]="","",Point[DWG Handle])</f>
        <v/>
      </c>
      <c r="D597" s="58" t="str">
        <f>IF(Point[X]="","",Point[X])</f>
        <v/>
      </c>
      <c r="E597" s="58" t="str">
        <f>IF(Point[Y]="","",Point[Y])</f>
        <v/>
      </c>
      <c r="F597" s="3" t="str">
        <f>IF(Point[Replacement Asset]="","",Point[Replacement Asset])</f>
        <v/>
      </c>
      <c r="G597" s="3" t="str">
        <f>IF(Point[Asset ID]="","",UPPER(Point[Asset ID]))</f>
        <v/>
      </c>
      <c r="H597" s="3" t="str">
        <f>IF(Point[Asset Group]="","",VLOOKUP(Point[Asset Group],asset_grp_pt,4,FALSE))</f>
        <v/>
      </c>
      <c r="I597" s="3" t="str">
        <f>IF(Point[Asset Group]="","",VLOOKUP(Point[Asset Group],asset_grp_pt,2,FALSE))</f>
        <v/>
      </c>
      <c r="J597" s="3" t="str">
        <f>IF(Point[Asset Group]="","",VLOOKUP(Point[Asset Group],asset_grp_pt,3,FALSE))</f>
        <v/>
      </c>
      <c r="K597" s="3" t="str">
        <f>IF(Point[Asset Group]="","",VLOOKUP(Point[Asset Type],type_master_list,2,FALSE))</f>
        <v/>
      </c>
      <c r="L597" s="3" t="str">
        <f>IF(Point[Asset Name]="","",PROPER(Point[Asset Name]))</f>
        <v/>
      </c>
      <c r="M597" s="11" t="str">
        <f>IF(Point[Install Date]="","",Point[Install Date])</f>
        <v/>
      </c>
      <c r="N597" s="11" t="str">
        <f>IF(Point[Note]="","",PROPER(Point[Note]))</f>
        <v/>
      </c>
      <c r="O597" s="11" t="str">
        <f>IF(Point[Resource Consent Number]="","",UPPER(Point[Resource Consent Number]))</f>
        <v/>
      </c>
      <c r="P597" s="53" t="str">
        <f>IF(Point[Asset Unit Cost]="","",Point[Asset Unit Cost])</f>
        <v/>
      </c>
      <c r="Q597" s="11" t="str">
        <f>IF(Point[Added By]="","",UPPER(Point[Added By]))</f>
        <v/>
      </c>
      <c r="R597" s="11" t="str">
        <f>IF(Point[Added Date]="","",Point[Added Date])</f>
        <v/>
      </c>
      <c r="S597" s="14" t="str">
        <f>IF(Point[Z COORD]="","",Point[Z COORD])</f>
        <v/>
      </c>
      <c r="T597" s="14" t="str">
        <f>IF(Point[Asset Description]="","",PROPER(Point[Asset Description]))</f>
        <v/>
      </c>
      <c r="U597" s="14" t="str">
        <f>IF(Point[[Artist ]]="","",PROPER(Point[[Artist ]]))</f>
        <v/>
      </c>
      <c r="V597" s="14" t="str">
        <f>IF(Point[Material Notes]="","",PROPER(Point[Material Notes]))</f>
        <v/>
      </c>
      <c r="W597" s="14" t="str">
        <f>IF(Point[Dimension Notes]="","",Point[Dimension Notes])</f>
        <v/>
      </c>
      <c r="X597" s="14" t="str">
        <f>IF(Point[List]="","",VLOOKUP(Point[Burner Number],number,2,FALSE))</f>
        <v/>
      </c>
      <c r="Y597" s="14" t="str">
        <f>IF(Point[List]="","",VLOOKUP(Point[Fuel],bbq_fuel,2,FALSE))</f>
        <v/>
      </c>
      <c r="Z597" s="14" t="str">
        <f>IF(Point[List]="","",VLOOKUP(Point[Cabinet Material],bbq_material,2,FALSE))</f>
        <v/>
      </c>
      <c r="AA597" s="14" t="str">
        <f>IF(Point[Asset Group]="","",VLOOKUP(Point[Manufacturer],manufacturer,2,FALSE))</f>
        <v/>
      </c>
      <c r="AB597" s="14" t="str">
        <f>IF(Point[Uinsex WC]="","",Point[Uinsex WC])</f>
        <v/>
      </c>
      <c r="AC597" s="14" t="str">
        <f>IF(Point[Female WC]="","",Point[Female WC])</f>
        <v/>
      </c>
      <c r="AD597" s="14" t="str">
        <f>IF(Point[Male WC]="","",Point[Male WC])</f>
        <v/>
      </c>
      <c r="AE597" s="14" t="str">
        <f>IF(Point[Urinal]="","",Point[Urinal])</f>
        <v/>
      </c>
      <c r="AF597" s="14" t="str">
        <f>IF(Point[Disabled Unisex]="","",Point[Disabled Unisex])</f>
        <v/>
      </c>
      <c r="AG597" s="14" t="str">
        <f>IF(Point[Disabled Female]="","",Point[Disabled Female])</f>
        <v/>
      </c>
      <c r="AH597" s="14" t="str">
        <f>IF(Point[Disabled Male]="","",Point[Disabled Male])</f>
        <v/>
      </c>
      <c r="AI597" s="14" t="str">
        <f>IF(Point[Asset Group]="","",VLOOKUP(Point[Handrail],yes_no,2,FALSE))</f>
        <v/>
      </c>
      <c r="AJ597" s="14" t="str">
        <f>IF(Point[Asset Group]="","",VLOOKUP(Point[Baby Changing],yes_no,2,FALSE))</f>
        <v/>
      </c>
      <c r="AK597" s="14" t="str">
        <f>IF(Point[Asset Group]="","",VLOOKUP(Point[Service Room],yes_no,2,FALSE))</f>
        <v/>
      </c>
      <c r="AL597" s="14" t="str">
        <f>IF(Point[Asset Group]="","",VLOOKUP(Point[Service Tap],service_tap,2,FALSE))</f>
        <v/>
      </c>
      <c r="AM597" s="14" t="str">
        <f>IF(Point[Asset Group]="","",VLOOKUP(Point[Heating Type],wc_heating,2,FALSE))</f>
        <v/>
      </c>
      <c r="AN597" s="14" t="str">
        <f>IF(Point[Asset Group]="","",VLOOKUP(Point[Power Supply],power_supply,2,FALSE))</f>
        <v/>
      </c>
      <c r="AO597" s="14" t="str">
        <f>IF(Point[Asset Group]="","",VLOOKUP(Point[Waste Water],waste_water,2,FALSE))</f>
        <v/>
      </c>
      <c r="AP597" s="14" t="str">
        <f>IF(Point[Asset Group]="","",VLOOKUP(Point[Furniture SubType],subdom_master_gdb,2,FALSE))</f>
        <v/>
      </c>
      <c r="AQ597" s="14" t="str">
        <f>IF(Point[Asset Group]="","",VLOOKUP(Point[Concrete Pad],yes_no,2,FALSE))</f>
        <v/>
      </c>
      <c r="AR597" s="14" t="str">
        <f>IF(Point[Asset Group]="","",VLOOKUP(Point[Material],material_master,2,FALSE))</f>
        <v/>
      </c>
      <c r="AS597" s="14" t="str">
        <f>IF(Point[Asset Group]="","",VLOOKUP(Point[Plumbing],irrigation_plumbing,2,FALSE))</f>
        <v/>
      </c>
      <c r="AT597" s="14" t="str">
        <f>IF(Point[Asset Group]="","",VLOOKUP(Point[Sprinklers],irrigation_sprinklers,2,FALSE))</f>
        <v/>
      </c>
      <c r="AU597" s="14" t="str">
        <f>IF(Point[Asset Group]="","",VLOOKUP(Point[System],irrigation_system,2,FALSE))</f>
        <v/>
      </c>
      <c r="AV597" s="14" t="str">
        <f>IF(Point[Asset Group]="","",VLOOKUP(Point[Status],irrigation_status,2,FALSE))</f>
        <v/>
      </c>
      <c r="AW597" s="11" t="str">
        <f>IF(Point[Date of manufacture]="","",Point[Date of manufacture])</f>
        <v/>
      </c>
      <c r="AX597" s="14" t="str">
        <f>IF(Point[Asset Group]="","",VLOOKUP(Point[Sign Purpose],sign_purpose,2,FALSE))</f>
        <v/>
      </c>
      <c r="AY597" s="14" t="str">
        <f>IF(Point[Asset Group]="","",VLOOKUP(Point[Sign Material],material_master,2,FALSE))</f>
        <v/>
      </c>
      <c r="AZ597" s="14" t="str">
        <f>IF(Point[Asset Group]="","",VLOOKUP(Point[Affixed To],sign_affix,2,FALSE))</f>
        <v/>
      </c>
      <c r="BA597" s="14" t="str">
        <f>IF(Point[Size HxB mm]="","",Point[Size HxB mm])</f>
        <v/>
      </c>
      <c r="BB597" s="14" t="str">
        <f>IF(Point[Height m]="","",Point[Height m])</f>
        <v/>
      </c>
      <c r="BC597" s="14" t="str">
        <f>IF(Point[Asset Group]="","",VLOOKUP(Point[Post Material],material_master,2,FALSE))</f>
        <v/>
      </c>
      <c r="BD597" s="14" t="str">
        <f>IF(Point[Asset Group]="","",VLOOKUP(Point[Post Number],number,2,FALSE))</f>
        <v/>
      </c>
      <c r="BE597" s="14" t="str">
        <f>IF(Point[Asset Group]="","",VLOOKUP(Point[Structure SubType],subdom_master_gdb,2,FALSE))</f>
        <v/>
      </c>
      <c r="BF597" s="14" t="str">
        <f>IF(Point[Area m2]="","",Point[Area m2])</f>
        <v/>
      </c>
      <c r="BG597" s="14" t="str">
        <f>IF(Point[Length m]="","",Point[Length m])</f>
        <v/>
      </c>
      <c r="BH597" s="14" t="str">
        <f>IF(Point[Width m]="","",Point[Width m])</f>
        <v/>
      </c>
      <c r="BI597" s="14" t="str">
        <f>IF(Point[Diameter m]="","",Point[Diameter m])</f>
        <v/>
      </c>
      <c r="BJ597" s="14" t="str">
        <f>IF(Point[Asset Group]="","",VLOOKUP(Point[Number of Pipes],number,2,FALSE))</f>
        <v/>
      </c>
      <c r="BK597" s="14" t="str">
        <f>IF(Point[Asset Group]="","",VLOOKUP(Point[Combined Name],2,FALSE))</f>
        <v/>
      </c>
      <c r="BL597" s="14" t="str">
        <f>IF(Point[Asset Group]="","",VLOOKUP(Point[Size Class],size_class,2,FALSE))</f>
        <v/>
      </c>
      <c r="BM597" s="14" t="str">
        <f>IF(Point[Asset Group]="","",VLOOKUP(Point[Age Class],age_class,2,FALSE))</f>
        <v/>
      </c>
      <c r="BN597" s="14" t="str">
        <f>IF(Point[Girth (cm)]="","",Point[Girth (cm)])</f>
        <v/>
      </c>
      <c r="BO597" s="14" t="str">
        <f>IF(Point[Crown Radius (m)]="","",Point[Crown Radius (m)])</f>
        <v/>
      </c>
      <c r="BP597" s="14" t="str">
        <f>IF(Point[Asset Group]="","",VLOOKUP(Point[Rooting Environment],root_enviro,2,FALSE))</f>
        <v/>
      </c>
      <c r="BQ597" s="14" t="str">
        <f>IF(Point[Asset Group]="","",VLOOKUP(Point[Tree Surround],tree_surround,2,FALSE))</f>
        <v/>
      </c>
      <c r="BR597" s="14" t="str">
        <f>IF(Point[Asset Group]="","",VLOOKUP(Point[Tree Grill],yes_no,2,FALSE))</f>
        <v/>
      </c>
      <c r="BS597" s="14" t="str">
        <f>IF(Point[Asset Group]="","",VLOOKUP(Point[Tree Location],tree_location,2,FALSE))</f>
        <v/>
      </c>
    </row>
    <row r="598" spans="1:71" s="3" customFormat="1" x14ac:dyDescent="0.2">
      <c r="A598" s="3" t="str">
        <f>IF(Point[DWG File Name]="","",Point[DWG File Name])</f>
        <v/>
      </c>
      <c r="B598" s="3" t="str">
        <f>IF(Point[DWG Layer Name]="","",Point[DWG Layer Name])</f>
        <v/>
      </c>
      <c r="C598" s="3" t="str">
        <f>IF(Point[DWG Handle]="","",Point[DWG Handle])</f>
        <v/>
      </c>
      <c r="D598" s="58" t="str">
        <f>IF(Point[X]="","",Point[X])</f>
        <v/>
      </c>
      <c r="E598" s="58" t="str">
        <f>IF(Point[Y]="","",Point[Y])</f>
        <v/>
      </c>
      <c r="F598" s="3" t="str">
        <f>IF(Point[Replacement Asset]="","",Point[Replacement Asset])</f>
        <v/>
      </c>
      <c r="G598" s="3" t="str">
        <f>IF(Point[Asset ID]="","",UPPER(Point[Asset ID]))</f>
        <v/>
      </c>
      <c r="H598" s="3" t="str">
        <f>IF(Point[Asset Group]="","",VLOOKUP(Point[Asset Group],asset_grp_pt,4,FALSE))</f>
        <v/>
      </c>
      <c r="I598" s="3" t="str">
        <f>IF(Point[Asset Group]="","",VLOOKUP(Point[Asset Group],asset_grp_pt,2,FALSE))</f>
        <v/>
      </c>
      <c r="J598" s="3" t="str">
        <f>IF(Point[Asset Group]="","",VLOOKUP(Point[Asset Group],asset_grp_pt,3,FALSE))</f>
        <v/>
      </c>
      <c r="K598" s="3" t="str">
        <f>IF(Point[Asset Group]="","",VLOOKUP(Point[Asset Type],type_master_list,2,FALSE))</f>
        <v/>
      </c>
      <c r="L598" s="3" t="str">
        <f>IF(Point[Asset Name]="","",PROPER(Point[Asset Name]))</f>
        <v/>
      </c>
      <c r="M598" s="11" t="str">
        <f>IF(Point[Install Date]="","",Point[Install Date])</f>
        <v/>
      </c>
      <c r="N598" s="11" t="str">
        <f>IF(Point[Note]="","",PROPER(Point[Note]))</f>
        <v/>
      </c>
      <c r="O598" s="11" t="str">
        <f>IF(Point[Resource Consent Number]="","",UPPER(Point[Resource Consent Number]))</f>
        <v/>
      </c>
      <c r="P598" s="53" t="str">
        <f>IF(Point[Asset Unit Cost]="","",Point[Asset Unit Cost])</f>
        <v/>
      </c>
      <c r="Q598" s="11" t="str">
        <f>IF(Point[Added By]="","",UPPER(Point[Added By]))</f>
        <v/>
      </c>
      <c r="R598" s="11" t="str">
        <f>IF(Point[Added Date]="","",Point[Added Date])</f>
        <v/>
      </c>
      <c r="S598" s="14" t="str">
        <f>IF(Point[Z COORD]="","",Point[Z COORD])</f>
        <v/>
      </c>
      <c r="T598" s="14" t="str">
        <f>IF(Point[Asset Description]="","",PROPER(Point[Asset Description]))</f>
        <v/>
      </c>
      <c r="U598" s="14" t="str">
        <f>IF(Point[[Artist ]]="","",PROPER(Point[[Artist ]]))</f>
        <v/>
      </c>
      <c r="V598" s="14" t="str">
        <f>IF(Point[Material Notes]="","",PROPER(Point[Material Notes]))</f>
        <v/>
      </c>
      <c r="W598" s="14" t="str">
        <f>IF(Point[Dimension Notes]="","",Point[Dimension Notes])</f>
        <v/>
      </c>
      <c r="X598" s="14" t="str">
        <f>IF(Point[List]="","",VLOOKUP(Point[Burner Number],number,2,FALSE))</f>
        <v/>
      </c>
      <c r="Y598" s="14" t="str">
        <f>IF(Point[List]="","",VLOOKUP(Point[Fuel],bbq_fuel,2,FALSE))</f>
        <v/>
      </c>
      <c r="Z598" s="14" t="str">
        <f>IF(Point[List]="","",VLOOKUP(Point[Cabinet Material],bbq_material,2,FALSE))</f>
        <v/>
      </c>
      <c r="AA598" s="14" t="str">
        <f>IF(Point[Asset Group]="","",VLOOKUP(Point[Manufacturer],manufacturer,2,FALSE))</f>
        <v/>
      </c>
      <c r="AB598" s="14" t="str">
        <f>IF(Point[Uinsex WC]="","",Point[Uinsex WC])</f>
        <v/>
      </c>
      <c r="AC598" s="14" t="str">
        <f>IF(Point[Female WC]="","",Point[Female WC])</f>
        <v/>
      </c>
      <c r="AD598" s="14" t="str">
        <f>IF(Point[Male WC]="","",Point[Male WC])</f>
        <v/>
      </c>
      <c r="AE598" s="14" t="str">
        <f>IF(Point[Urinal]="","",Point[Urinal])</f>
        <v/>
      </c>
      <c r="AF598" s="14" t="str">
        <f>IF(Point[Disabled Unisex]="","",Point[Disabled Unisex])</f>
        <v/>
      </c>
      <c r="AG598" s="14" t="str">
        <f>IF(Point[Disabled Female]="","",Point[Disabled Female])</f>
        <v/>
      </c>
      <c r="AH598" s="14" t="str">
        <f>IF(Point[Disabled Male]="","",Point[Disabled Male])</f>
        <v/>
      </c>
      <c r="AI598" s="14" t="str">
        <f>IF(Point[Asset Group]="","",VLOOKUP(Point[Handrail],yes_no,2,FALSE))</f>
        <v/>
      </c>
      <c r="AJ598" s="14" t="str">
        <f>IF(Point[Asset Group]="","",VLOOKUP(Point[Baby Changing],yes_no,2,FALSE))</f>
        <v/>
      </c>
      <c r="AK598" s="14" t="str">
        <f>IF(Point[Asset Group]="","",VLOOKUP(Point[Service Room],yes_no,2,FALSE))</f>
        <v/>
      </c>
      <c r="AL598" s="14" t="str">
        <f>IF(Point[Asset Group]="","",VLOOKUP(Point[Service Tap],service_tap,2,FALSE))</f>
        <v/>
      </c>
      <c r="AM598" s="14" t="str">
        <f>IF(Point[Asset Group]="","",VLOOKUP(Point[Heating Type],wc_heating,2,FALSE))</f>
        <v/>
      </c>
      <c r="AN598" s="14" t="str">
        <f>IF(Point[Asset Group]="","",VLOOKUP(Point[Power Supply],power_supply,2,FALSE))</f>
        <v/>
      </c>
      <c r="AO598" s="14" t="str">
        <f>IF(Point[Asset Group]="","",VLOOKUP(Point[Waste Water],waste_water,2,FALSE))</f>
        <v/>
      </c>
      <c r="AP598" s="14" t="str">
        <f>IF(Point[Asset Group]="","",VLOOKUP(Point[Furniture SubType],subdom_master_gdb,2,FALSE))</f>
        <v/>
      </c>
      <c r="AQ598" s="14" t="str">
        <f>IF(Point[Asset Group]="","",VLOOKUP(Point[Concrete Pad],yes_no,2,FALSE))</f>
        <v/>
      </c>
      <c r="AR598" s="14" t="str">
        <f>IF(Point[Asset Group]="","",VLOOKUP(Point[Material],material_master,2,FALSE))</f>
        <v/>
      </c>
      <c r="AS598" s="14" t="str">
        <f>IF(Point[Asset Group]="","",VLOOKUP(Point[Plumbing],irrigation_plumbing,2,FALSE))</f>
        <v/>
      </c>
      <c r="AT598" s="14" t="str">
        <f>IF(Point[Asset Group]="","",VLOOKUP(Point[Sprinklers],irrigation_sprinklers,2,FALSE))</f>
        <v/>
      </c>
      <c r="AU598" s="14" t="str">
        <f>IF(Point[Asset Group]="","",VLOOKUP(Point[System],irrigation_system,2,FALSE))</f>
        <v/>
      </c>
      <c r="AV598" s="14" t="str">
        <f>IF(Point[Asset Group]="","",VLOOKUP(Point[Status],irrigation_status,2,FALSE))</f>
        <v/>
      </c>
      <c r="AW598" s="11" t="str">
        <f>IF(Point[Date of manufacture]="","",Point[Date of manufacture])</f>
        <v/>
      </c>
      <c r="AX598" s="14" t="str">
        <f>IF(Point[Asset Group]="","",VLOOKUP(Point[Sign Purpose],sign_purpose,2,FALSE))</f>
        <v/>
      </c>
      <c r="AY598" s="14" t="str">
        <f>IF(Point[Asset Group]="","",VLOOKUP(Point[Sign Material],material_master,2,FALSE))</f>
        <v/>
      </c>
      <c r="AZ598" s="14" t="str">
        <f>IF(Point[Asset Group]="","",VLOOKUP(Point[Affixed To],sign_affix,2,FALSE))</f>
        <v/>
      </c>
      <c r="BA598" s="14" t="str">
        <f>IF(Point[Size HxB mm]="","",Point[Size HxB mm])</f>
        <v/>
      </c>
      <c r="BB598" s="14" t="str">
        <f>IF(Point[Height m]="","",Point[Height m])</f>
        <v/>
      </c>
      <c r="BC598" s="14" t="str">
        <f>IF(Point[Asset Group]="","",VLOOKUP(Point[Post Material],material_master,2,FALSE))</f>
        <v/>
      </c>
      <c r="BD598" s="14" t="str">
        <f>IF(Point[Asset Group]="","",VLOOKUP(Point[Post Number],number,2,FALSE))</f>
        <v/>
      </c>
      <c r="BE598" s="14" t="str">
        <f>IF(Point[Asset Group]="","",VLOOKUP(Point[Structure SubType],subdom_master_gdb,2,FALSE))</f>
        <v/>
      </c>
      <c r="BF598" s="14" t="str">
        <f>IF(Point[Area m2]="","",Point[Area m2])</f>
        <v/>
      </c>
      <c r="BG598" s="14" t="str">
        <f>IF(Point[Length m]="","",Point[Length m])</f>
        <v/>
      </c>
      <c r="BH598" s="14" t="str">
        <f>IF(Point[Width m]="","",Point[Width m])</f>
        <v/>
      </c>
      <c r="BI598" s="14" t="str">
        <f>IF(Point[Diameter m]="","",Point[Diameter m])</f>
        <v/>
      </c>
      <c r="BJ598" s="14" t="str">
        <f>IF(Point[Asset Group]="","",VLOOKUP(Point[Number of Pipes],number,2,FALSE))</f>
        <v/>
      </c>
      <c r="BK598" s="14" t="str">
        <f>IF(Point[Asset Group]="","",VLOOKUP(Point[Combined Name],2,FALSE))</f>
        <v/>
      </c>
      <c r="BL598" s="14" t="str">
        <f>IF(Point[Asset Group]="","",VLOOKUP(Point[Size Class],size_class,2,FALSE))</f>
        <v/>
      </c>
      <c r="BM598" s="14" t="str">
        <f>IF(Point[Asset Group]="","",VLOOKUP(Point[Age Class],age_class,2,FALSE))</f>
        <v/>
      </c>
      <c r="BN598" s="14" t="str">
        <f>IF(Point[Girth (cm)]="","",Point[Girth (cm)])</f>
        <v/>
      </c>
      <c r="BO598" s="14" t="str">
        <f>IF(Point[Crown Radius (m)]="","",Point[Crown Radius (m)])</f>
        <v/>
      </c>
      <c r="BP598" s="14" t="str">
        <f>IF(Point[Asset Group]="","",VLOOKUP(Point[Rooting Environment],root_enviro,2,FALSE))</f>
        <v/>
      </c>
      <c r="BQ598" s="14" t="str">
        <f>IF(Point[Asset Group]="","",VLOOKUP(Point[Tree Surround],tree_surround,2,FALSE))</f>
        <v/>
      </c>
      <c r="BR598" s="14" t="str">
        <f>IF(Point[Asset Group]="","",VLOOKUP(Point[Tree Grill],yes_no,2,FALSE))</f>
        <v/>
      </c>
      <c r="BS598" s="14" t="str">
        <f>IF(Point[Asset Group]="","",VLOOKUP(Point[Tree Location],tree_location,2,FALSE))</f>
        <v/>
      </c>
    </row>
    <row r="599" spans="1:71" s="3" customFormat="1" x14ac:dyDescent="0.2">
      <c r="A599" s="3" t="str">
        <f>IF(Point[DWG File Name]="","",Point[DWG File Name])</f>
        <v/>
      </c>
      <c r="B599" s="3" t="str">
        <f>IF(Point[DWG Layer Name]="","",Point[DWG Layer Name])</f>
        <v/>
      </c>
      <c r="C599" s="3" t="str">
        <f>IF(Point[DWG Handle]="","",Point[DWG Handle])</f>
        <v/>
      </c>
      <c r="D599" s="58" t="str">
        <f>IF(Point[X]="","",Point[X])</f>
        <v/>
      </c>
      <c r="E599" s="58" t="str">
        <f>IF(Point[Y]="","",Point[Y])</f>
        <v/>
      </c>
      <c r="F599" s="3" t="str">
        <f>IF(Point[Replacement Asset]="","",Point[Replacement Asset])</f>
        <v/>
      </c>
      <c r="G599" s="3" t="str">
        <f>IF(Point[Asset ID]="","",UPPER(Point[Asset ID]))</f>
        <v/>
      </c>
      <c r="H599" s="3" t="str">
        <f>IF(Point[Asset Group]="","",VLOOKUP(Point[Asset Group],asset_grp_pt,4,FALSE))</f>
        <v/>
      </c>
      <c r="I599" s="3" t="str">
        <f>IF(Point[Asset Group]="","",VLOOKUP(Point[Asset Group],asset_grp_pt,2,FALSE))</f>
        <v/>
      </c>
      <c r="J599" s="3" t="str">
        <f>IF(Point[Asset Group]="","",VLOOKUP(Point[Asset Group],asset_grp_pt,3,FALSE))</f>
        <v/>
      </c>
      <c r="K599" s="3" t="str">
        <f>IF(Point[Asset Group]="","",VLOOKUP(Point[Asset Type],type_master_list,2,FALSE))</f>
        <v/>
      </c>
      <c r="L599" s="3" t="str">
        <f>IF(Point[Asset Name]="","",PROPER(Point[Asset Name]))</f>
        <v/>
      </c>
      <c r="M599" s="11" t="str">
        <f>IF(Point[Install Date]="","",Point[Install Date])</f>
        <v/>
      </c>
      <c r="N599" s="11" t="str">
        <f>IF(Point[Note]="","",PROPER(Point[Note]))</f>
        <v/>
      </c>
      <c r="O599" s="11" t="str">
        <f>IF(Point[Resource Consent Number]="","",UPPER(Point[Resource Consent Number]))</f>
        <v/>
      </c>
      <c r="P599" s="53" t="str">
        <f>IF(Point[Asset Unit Cost]="","",Point[Asset Unit Cost])</f>
        <v/>
      </c>
      <c r="Q599" s="11" t="str">
        <f>IF(Point[Added By]="","",UPPER(Point[Added By]))</f>
        <v/>
      </c>
      <c r="R599" s="11" t="str">
        <f>IF(Point[Added Date]="","",Point[Added Date])</f>
        <v/>
      </c>
      <c r="S599" s="14" t="str">
        <f>IF(Point[Z COORD]="","",Point[Z COORD])</f>
        <v/>
      </c>
      <c r="T599" s="14" t="str">
        <f>IF(Point[Asset Description]="","",PROPER(Point[Asset Description]))</f>
        <v/>
      </c>
      <c r="U599" s="14" t="str">
        <f>IF(Point[[Artist ]]="","",PROPER(Point[[Artist ]]))</f>
        <v/>
      </c>
      <c r="V599" s="14" t="str">
        <f>IF(Point[Material Notes]="","",PROPER(Point[Material Notes]))</f>
        <v/>
      </c>
      <c r="W599" s="14" t="str">
        <f>IF(Point[Dimension Notes]="","",Point[Dimension Notes])</f>
        <v/>
      </c>
      <c r="X599" s="14" t="str">
        <f>IF(Point[List]="","",VLOOKUP(Point[Burner Number],number,2,FALSE))</f>
        <v/>
      </c>
      <c r="Y599" s="14" t="str">
        <f>IF(Point[List]="","",VLOOKUP(Point[Fuel],bbq_fuel,2,FALSE))</f>
        <v/>
      </c>
      <c r="Z599" s="14" t="str">
        <f>IF(Point[List]="","",VLOOKUP(Point[Cabinet Material],bbq_material,2,FALSE))</f>
        <v/>
      </c>
      <c r="AA599" s="14" t="str">
        <f>IF(Point[Asset Group]="","",VLOOKUP(Point[Manufacturer],manufacturer,2,FALSE))</f>
        <v/>
      </c>
      <c r="AB599" s="14" t="str">
        <f>IF(Point[Uinsex WC]="","",Point[Uinsex WC])</f>
        <v/>
      </c>
      <c r="AC599" s="14" t="str">
        <f>IF(Point[Female WC]="","",Point[Female WC])</f>
        <v/>
      </c>
      <c r="AD599" s="14" t="str">
        <f>IF(Point[Male WC]="","",Point[Male WC])</f>
        <v/>
      </c>
      <c r="AE599" s="14" t="str">
        <f>IF(Point[Urinal]="","",Point[Urinal])</f>
        <v/>
      </c>
      <c r="AF599" s="14" t="str">
        <f>IF(Point[Disabled Unisex]="","",Point[Disabled Unisex])</f>
        <v/>
      </c>
      <c r="AG599" s="14" t="str">
        <f>IF(Point[Disabled Female]="","",Point[Disabled Female])</f>
        <v/>
      </c>
      <c r="AH599" s="14" t="str">
        <f>IF(Point[Disabled Male]="","",Point[Disabled Male])</f>
        <v/>
      </c>
      <c r="AI599" s="14" t="str">
        <f>IF(Point[Asset Group]="","",VLOOKUP(Point[Handrail],yes_no,2,FALSE))</f>
        <v/>
      </c>
      <c r="AJ599" s="14" t="str">
        <f>IF(Point[Asset Group]="","",VLOOKUP(Point[Baby Changing],yes_no,2,FALSE))</f>
        <v/>
      </c>
      <c r="AK599" s="14" t="str">
        <f>IF(Point[Asset Group]="","",VLOOKUP(Point[Service Room],yes_no,2,FALSE))</f>
        <v/>
      </c>
      <c r="AL599" s="14" t="str">
        <f>IF(Point[Asset Group]="","",VLOOKUP(Point[Service Tap],service_tap,2,FALSE))</f>
        <v/>
      </c>
      <c r="AM599" s="14" t="str">
        <f>IF(Point[Asset Group]="","",VLOOKUP(Point[Heating Type],wc_heating,2,FALSE))</f>
        <v/>
      </c>
      <c r="AN599" s="14" t="str">
        <f>IF(Point[Asset Group]="","",VLOOKUP(Point[Power Supply],power_supply,2,FALSE))</f>
        <v/>
      </c>
      <c r="AO599" s="14" t="str">
        <f>IF(Point[Asset Group]="","",VLOOKUP(Point[Waste Water],waste_water,2,FALSE))</f>
        <v/>
      </c>
      <c r="AP599" s="14" t="str">
        <f>IF(Point[Asset Group]="","",VLOOKUP(Point[Furniture SubType],subdom_master_gdb,2,FALSE))</f>
        <v/>
      </c>
      <c r="AQ599" s="14" t="str">
        <f>IF(Point[Asset Group]="","",VLOOKUP(Point[Concrete Pad],yes_no,2,FALSE))</f>
        <v/>
      </c>
      <c r="AR599" s="14" t="str">
        <f>IF(Point[Asset Group]="","",VLOOKUP(Point[Material],material_master,2,FALSE))</f>
        <v/>
      </c>
      <c r="AS599" s="14" t="str">
        <f>IF(Point[Asset Group]="","",VLOOKUP(Point[Plumbing],irrigation_plumbing,2,FALSE))</f>
        <v/>
      </c>
      <c r="AT599" s="14" t="str">
        <f>IF(Point[Asset Group]="","",VLOOKUP(Point[Sprinklers],irrigation_sprinklers,2,FALSE))</f>
        <v/>
      </c>
      <c r="AU599" s="14" t="str">
        <f>IF(Point[Asset Group]="","",VLOOKUP(Point[System],irrigation_system,2,FALSE))</f>
        <v/>
      </c>
      <c r="AV599" s="14" t="str">
        <f>IF(Point[Asset Group]="","",VLOOKUP(Point[Status],irrigation_status,2,FALSE))</f>
        <v/>
      </c>
      <c r="AW599" s="11" t="str">
        <f>IF(Point[Date of manufacture]="","",Point[Date of manufacture])</f>
        <v/>
      </c>
      <c r="AX599" s="14" t="str">
        <f>IF(Point[Asset Group]="","",VLOOKUP(Point[Sign Purpose],sign_purpose,2,FALSE))</f>
        <v/>
      </c>
      <c r="AY599" s="14" t="str">
        <f>IF(Point[Asset Group]="","",VLOOKUP(Point[Sign Material],material_master,2,FALSE))</f>
        <v/>
      </c>
      <c r="AZ599" s="14" t="str">
        <f>IF(Point[Asset Group]="","",VLOOKUP(Point[Affixed To],sign_affix,2,FALSE))</f>
        <v/>
      </c>
      <c r="BA599" s="14" t="str">
        <f>IF(Point[Size HxB mm]="","",Point[Size HxB mm])</f>
        <v/>
      </c>
      <c r="BB599" s="14" t="str">
        <f>IF(Point[Height m]="","",Point[Height m])</f>
        <v/>
      </c>
      <c r="BC599" s="14" t="str">
        <f>IF(Point[Asset Group]="","",VLOOKUP(Point[Post Material],material_master,2,FALSE))</f>
        <v/>
      </c>
      <c r="BD599" s="14" t="str">
        <f>IF(Point[Asset Group]="","",VLOOKUP(Point[Post Number],number,2,FALSE))</f>
        <v/>
      </c>
      <c r="BE599" s="14" t="str">
        <f>IF(Point[Asset Group]="","",VLOOKUP(Point[Structure SubType],subdom_master_gdb,2,FALSE))</f>
        <v/>
      </c>
      <c r="BF599" s="14" t="str">
        <f>IF(Point[Area m2]="","",Point[Area m2])</f>
        <v/>
      </c>
      <c r="BG599" s="14" t="str">
        <f>IF(Point[Length m]="","",Point[Length m])</f>
        <v/>
      </c>
      <c r="BH599" s="14" t="str">
        <f>IF(Point[Width m]="","",Point[Width m])</f>
        <v/>
      </c>
      <c r="BI599" s="14" t="str">
        <f>IF(Point[Diameter m]="","",Point[Diameter m])</f>
        <v/>
      </c>
      <c r="BJ599" s="14" t="str">
        <f>IF(Point[Asset Group]="","",VLOOKUP(Point[Number of Pipes],number,2,FALSE))</f>
        <v/>
      </c>
      <c r="BK599" s="14" t="str">
        <f>IF(Point[Asset Group]="","",VLOOKUP(Point[Combined Name],2,FALSE))</f>
        <v/>
      </c>
      <c r="BL599" s="14" t="str">
        <f>IF(Point[Asset Group]="","",VLOOKUP(Point[Size Class],size_class,2,FALSE))</f>
        <v/>
      </c>
      <c r="BM599" s="14" t="str">
        <f>IF(Point[Asset Group]="","",VLOOKUP(Point[Age Class],age_class,2,FALSE))</f>
        <v/>
      </c>
      <c r="BN599" s="14" t="str">
        <f>IF(Point[Girth (cm)]="","",Point[Girth (cm)])</f>
        <v/>
      </c>
      <c r="BO599" s="14" t="str">
        <f>IF(Point[Crown Radius (m)]="","",Point[Crown Radius (m)])</f>
        <v/>
      </c>
      <c r="BP599" s="14" t="str">
        <f>IF(Point[Asset Group]="","",VLOOKUP(Point[Rooting Environment],root_enviro,2,FALSE))</f>
        <v/>
      </c>
      <c r="BQ599" s="14" t="str">
        <f>IF(Point[Asset Group]="","",VLOOKUP(Point[Tree Surround],tree_surround,2,FALSE))</f>
        <v/>
      </c>
      <c r="BR599" s="14" t="str">
        <f>IF(Point[Asset Group]="","",VLOOKUP(Point[Tree Grill],yes_no,2,FALSE))</f>
        <v/>
      </c>
      <c r="BS599" s="14" t="str">
        <f>IF(Point[Asset Group]="","",VLOOKUP(Point[Tree Location],tree_location,2,FALSE))</f>
        <v/>
      </c>
    </row>
    <row r="600" spans="1:71" s="3" customFormat="1" x14ac:dyDescent="0.2">
      <c r="A600" s="3" t="str">
        <f>IF(Point[DWG File Name]="","",Point[DWG File Name])</f>
        <v/>
      </c>
      <c r="B600" s="3" t="str">
        <f>IF(Point[DWG Layer Name]="","",Point[DWG Layer Name])</f>
        <v/>
      </c>
      <c r="C600" s="3" t="str">
        <f>IF(Point[DWG Handle]="","",Point[DWG Handle])</f>
        <v/>
      </c>
      <c r="D600" s="58" t="str">
        <f>IF(Point[X]="","",Point[X])</f>
        <v/>
      </c>
      <c r="E600" s="58" t="str">
        <f>IF(Point[Y]="","",Point[Y])</f>
        <v/>
      </c>
      <c r="F600" s="3" t="str">
        <f>IF(Point[Replacement Asset]="","",Point[Replacement Asset])</f>
        <v/>
      </c>
      <c r="G600" s="3" t="str">
        <f>IF(Point[Asset ID]="","",UPPER(Point[Asset ID]))</f>
        <v/>
      </c>
      <c r="H600" s="3" t="str">
        <f>IF(Point[Asset Group]="","",VLOOKUP(Point[Asset Group],asset_grp_pt,4,FALSE))</f>
        <v/>
      </c>
      <c r="I600" s="3" t="str">
        <f>IF(Point[Asset Group]="","",VLOOKUP(Point[Asset Group],asset_grp_pt,2,FALSE))</f>
        <v/>
      </c>
      <c r="J600" s="3" t="str">
        <f>IF(Point[Asset Group]="","",VLOOKUP(Point[Asset Group],asset_grp_pt,3,FALSE))</f>
        <v/>
      </c>
      <c r="K600" s="3" t="str">
        <f>IF(Point[Asset Group]="","",VLOOKUP(Point[Asset Type],type_master_list,2,FALSE))</f>
        <v/>
      </c>
      <c r="L600" s="3" t="str">
        <f>IF(Point[Asset Name]="","",PROPER(Point[Asset Name]))</f>
        <v/>
      </c>
      <c r="M600" s="11" t="str">
        <f>IF(Point[Install Date]="","",Point[Install Date])</f>
        <v/>
      </c>
      <c r="N600" s="11" t="str">
        <f>IF(Point[Note]="","",PROPER(Point[Note]))</f>
        <v/>
      </c>
      <c r="O600" s="11" t="str">
        <f>IF(Point[Resource Consent Number]="","",UPPER(Point[Resource Consent Number]))</f>
        <v/>
      </c>
      <c r="P600" s="53" t="str">
        <f>IF(Point[Asset Unit Cost]="","",Point[Asset Unit Cost])</f>
        <v/>
      </c>
      <c r="Q600" s="11" t="str">
        <f>IF(Point[Added By]="","",UPPER(Point[Added By]))</f>
        <v/>
      </c>
      <c r="R600" s="11" t="str">
        <f>IF(Point[Added Date]="","",Point[Added Date])</f>
        <v/>
      </c>
      <c r="S600" s="14" t="str">
        <f>IF(Point[Z COORD]="","",Point[Z COORD])</f>
        <v/>
      </c>
      <c r="T600" s="14" t="str">
        <f>IF(Point[Asset Description]="","",PROPER(Point[Asset Description]))</f>
        <v/>
      </c>
      <c r="U600" s="14" t="str">
        <f>IF(Point[[Artist ]]="","",PROPER(Point[[Artist ]]))</f>
        <v/>
      </c>
      <c r="V600" s="14" t="str">
        <f>IF(Point[Material Notes]="","",PROPER(Point[Material Notes]))</f>
        <v/>
      </c>
      <c r="W600" s="14" t="str">
        <f>IF(Point[Dimension Notes]="","",Point[Dimension Notes])</f>
        <v/>
      </c>
      <c r="X600" s="14" t="str">
        <f>IF(Point[List]="","",VLOOKUP(Point[Burner Number],number,2,FALSE))</f>
        <v/>
      </c>
      <c r="Y600" s="14" t="str">
        <f>IF(Point[List]="","",VLOOKUP(Point[Fuel],bbq_fuel,2,FALSE))</f>
        <v/>
      </c>
      <c r="Z600" s="14" t="str">
        <f>IF(Point[List]="","",VLOOKUP(Point[Cabinet Material],bbq_material,2,FALSE))</f>
        <v/>
      </c>
      <c r="AA600" s="14" t="str">
        <f>IF(Point[Asset Group]="","",VLOOKUP(Point[Manufacturer],manufacturer,2,FALSE))</f>
        <v/>
      </c>
      <c r="AB600" s="14" t="str">
        <f>IF(Point[Uinsex WC]="","",Point[Uinsex WC])</f>
        <v/>
      </c>
      <c r="AC600" s="14" t="str">
        <f>IF(Point[Female WC]="","",Point[Female WC])</f>
        <v/>
      </c>
      <c r="AD600" s="14" t="str">
        <f>IF(Point[Male WC]="","",Point[Male WC])</f>
        <v/>
      </c>
      <c r="AE600" s="14" t="str">
        <f>IF(Point[Urinal]="","",Point[Urinal])</f>
        <v/>
      </c>
      <c r="AF600" s="14" t="str">
        <f>IF(Point[Disabled Unisex]="","",Point[Disabled Unisex])</f>
        <v/>
      </c>
      <c r="AG600" s="14" t="str">
        <f>IF(Point[Disabled Female]="","",Point[Disabled Female])</f>
        <v/>
      </c>
      <c r="AH600" s="14" t="str">
        <f>IF(Point[Disabled Male]="","",Point[Disabled Male])</f>
        <v/>
      </c>
      <c r="AI600" s="14" t="str">
        <f>IF(Point[Asset Group]="","",VLOOKUP(Point[Handrail],yes_no,2,FALSE))</f>
        <v/>
      </c>
      <c r="AJ600" s="14" t="str">
        <f>IF(Point[Asset Group]="","",VLOOKUP(Point[Baby Changing],yes_no,2,FALSE))</f>
        <v/>
      </c>
      <c r="AK600" s="14" t="str">
        <f>IF(Point[Asset Group]="","",VLOOKUP(Point[Service Room],yes_no,2,FALSE))</f>
        <v/>
      </c>
      <c r="AL600" s="14" t="str">
        <f>IF(Point[Asset Group]="","",VLOOKUP(Point[Service Tap],service_tap,2,FALSE))</f>
        <v/>
      </c>
      <c r="AM600" s="14" t="str">
        <f>IF(Point[Asset Group]="","",VLOOKUP(Point[Heating Type],wc_heating,2,FALSE))</f>
        <v/>
      </c>
      <c r="AN600" s="14" t="str">
        <f>IF(Point[Asset Group]="","",VLOOKUP(Point[Power Supply],power_supply,2,FALSE))</f>
        <v/>
      </c>
      <c r="AO600" s="14" t="str">
        <f>IF(Point[Asset Group]="","",VLOOKUP(Point[Waste Water],waste_water,2,FALSE))</f>
        <v/>
      </c>
      <c r="AP600" s="14" t="str">
        <f>IF(Point[Asset Group]="","",VLOOKUP(Point[Furniture SubType],subdom_master_gdb,2,FALSE))</f>
        <v/>
      </c>
      <c r="AQ600" s="14" t="str">
        <f>IF(Point[Asset Group]="","",VLOOKUP(Point[Concrete Pad],yes_no,2,FALSE))</f>
        <v/>
      </c>
      <c r="AR600" s="14" t="str">
        <f>IF(Point[Asset Group]="","",VLOOKUP(Point[Material],material_master,2,FALSE))</f>
        <v/>
      </c>
      <c r="AS600" s="14" t="str">
        <f>IF(Point[Asset Group]="","",VLOOKUP(Point[Plumbing],irrigation_plumbing,2,FALSE))</f>
        <v/>
      </c>
      <c r="AT600" s="14" t="str">
        <f>IF(Point[Asset Group]="","",VLOOKUP(Point[Sprinklers],irrigation_sprinklers,2,FALSE))</f>
        <v/>
      </c>
      <c r="AU600" s="14" t="str">
        <f>IF(Point[Asset Group]="","",VLOOKUP(Point[System],irrigation_system,2,FALSE))</f>
        <v/>
      </c>
      <c r="AV600" s="14" t="str">
        <f>IF(Point[Asset Group]="","",VLOOKUP(Point[Status],irrigation_status,2,FALSE))</f>
        <v/>
      </c>
      <c r="AW600" s="11" t="str">
        <f>IF(Point[Date of manufacture]="","",Point[Date of manufacture])</f>
        <v/>
      </c>
      <c r="AX600" s="14" t="str">
        <f>IF(Point[Asset Group]="","",VLOOKUP(Point[Sign Purpose],sign_purpose,2,FALSE))</f>
        <v/>
      </c>
      <c r="AY600" s="14" t="str">
        <f>IF(Point[Asset Group]="","",VLOOKUP(Point[Sign Material],material_master,2,FALSE))</f>
        <v/>
      </c>
      <c r="AZ600" s="14" t="str">
        <f>IF(Point[Asset Group]="","",VLOOKUP(Point[Affixed To],sign_affix,2,FALSE))</f>
        <v/>
      </c>
      <c r="BA600" s="14" t="str">
        <f>IF(Point[Size HxB mm]="","",Point[Size HxB mm])</f>
        <v/>
      </c>
      <c r="BB600" s="14" t="str">
        <f>IF(Point[Height m]="","",Point[Height m])</f>
        <v/>
      </c>
      <c r="BC600" s="14" t="str">
        <f>IF(Point[Asset Group]="","",VLOOKUP(Point[Post Material],material_master,2,FALSE))</f>
        <v/>
      </c>
      <c r="BD600" s="14" t="str">
        <f>IF(Point[Asset Group]="","",VLOOKUP(Point[Post Number],number,2,FALSE))</f>
        <v/>
      </c>
      <c r="BE600" s="14" t="str">
        <f>IF(Point[Asset Group]="","",VLOOKUP(Point[Structure SubType],subdom_master_gdb,2,FALSE))</f>
        <v/>
      </c>
      <c r="BF600" s="14" t="str">
        <f>IF(Point[Area m2]="","",Point[Area m2])</f>
        <v/>
      </c>
      <c r="BG600" s="14" t="str">
        <f>IF(Point[Length m]="","",Point[Length m])</f>
        <v/>
      </c>
      <c r="BH600" s="14" t="str">
        <f>IF(Point[Width m]="","",Point[Width m])</f>
        <v/>
      </c>
      <c r="BI600" s="14" t="str">
        <f>IF(Point[Diameter m]="","",Point[Diameter m])</f>
        <v/>
      </c>
      <c r="BJ600" s="14" t="str">
        <f>IF(Point[Asset Group]="","",VLOOKUP(Point[Number of Pipes],number,2,FALSE))</f>
        <v/>
      </c>
      <c r="BK600" s="14" t="str">
        <f>IF(Point[Asset Group]="","",VLOOKUP(Point[Combined Name],2,FALSE))</f>
        <v/>
      </c>
      <c r="BL600" s="14" t="str">
        <f>IF(Point[Asset Group]="","",VLOOKUP(Point[Size Class],size_class,2,FALSE))</f>
        <v/>
      </c>
      <c r="BM600" s="14" t="str">
        <f>IF(Point[Asset Group]="","",VLOOKUP(Point[Age Class],age_class,2,FALSE))</f>
        <v/>
      </c>
      <c r="BN600" s="14" t="str">
        <f>IF(Point[Girth (cm)]="","",Point[Girth (cm)])</f>
        <v/>
      </c>
      <c r="BO600" s="14" t="str">
        <f>IF(Point[Crown Radius (m)]="","",Point[Crown Radius (m)])</f>
        <v/>
      </c>
      <c r="BP600" s="14" t="str">
        <f>IF(Point[Asset Group]="","",VLOOKUP(Point[Rooting Environment],root_enviro,2,FALSE))</f>
        <v/>
      </c>
      <c r="BQ600" s="14" t="str">
        <f>IF(Point[Asset Group]="","",VLOOKUP(Point[Tree Surround],tree_surround,2,FALSE))</f>
        <v/>
      </c>
      <c r="BR600" s="14" t="str">
        <f>IF(Point[Asset Group]="","",VLOOKUP(Point[Tree Grill],yes_no,2,FALSE))</f>
        <v/>
      </c>
      <c r="BS600" s="14" t="str">
        <f>IF(Point[Asset Group]="","",VLOOKUP(Point[Tree Location],tree_location,2,FALSE))</f>
        <v/>
      </c>
    </row>
    <row r="601" spans="1:71" s="3" customFormat="1" x14ac:dyDescent="0.2">
      <c r="A601" s="3" t="str">
        <f>IF(Point[DWG File Name]="","",Point[DWG File Name])</f>
        <v/>
      </c>
      <c r="B601" s="3" t="str">
        <f>IF(Point[DWG Layer Name]="","",Point[DWG Layer Name])</f>
        <v/>
      </c>
      <c r="C601" s="3" t="str">
        <f>IF(Point[DWG Handle]="","",Point[DWG Handle])</f>
        <v/>
      </c>
      <c r="D601" s="58" t="str">
        <f>IF(Point[X]="","",Point[X])</f>
        <v/>
      </c>
      <c r="E601" s="58" t="str">
        <f>IF(Point[Y]="","",Point[Y])</f>
        <v/>
      </c>
      <c r="F601" s="3" t="str">
        <f>IF(Point[Replacement Asset]="","",Point[Replacement Asset])</f>
        <v/>
      </c>
      <c r="G601" s="3" t="str">
        <f>IF(Point[Asset ID]="","",UPPER(Point[Asset ID]))</f>
        <v/>
      </c>
      <c r="H601" s="3" t="str">
        <f>IF(Point[Asset Group]="","",VLOOKUP(Point[Asset Group],asset_grp_pt,4,FALSE))</f>
        <v/>
      </c>
      <c r="I601" s="3" t="str">
        <f>IF(Point[Asset Group]="","",VLOOKUP(Point[Asset Group],asset_grp_pt,2,FALSE))</f>
        <v/>
      </c>
      <c r="J601" s="3" t="str">
        <f>IF(Point[Asset Group]="","",VLOOKUP(Point[Asset Group],asset_grp_pt,3,FALSE))</f>
        <v/>
      </c>
      <c r="K601" s="3" t="str">
        <f>IF(Point[Asset Group]="","",VLOOKUP(Point[Asset Type],type_master_list,2,FALSE))</f>
        <v/>
      </c>
      <c r="L601" s="3" t="str">
        <f>IF(Point[Asset Name]="","",PROPER(Point[Asset Name]))</f>
        <v/>
      </c>
      <c r="M601" s="11" t="str">
        <f>IF(Point[Install Date]="","",Point[Install Date])</f>
        <v/>
      </c>
      <c r="N601" s="11" t="str">
        <f>IF(Point[Note]="","",PROPER(Point[Note]))</f>
        <v/>
      </c>
      <c r="O601" s="11" t="str">
        <f>IF(Point[Resource Consent Number]="","",UPPER(Point[Resource Consent Number]))</f>
        <v/>
      </c>
      <c r="P601" s="53" t="str">
        <f>IF(Point[Asset Unit Cost]="","",Point[Asset Unit Cost])</f>
        <v/>
      </c>
      <c r="Q601" s="11" t="str">
        <f>IF(Point[Added By]="","",UPPER(Point[Added By]))</f>
        <v/>
      </c>
      <c r="R601" s="11" t="str">
        <f>IF(Point[Added Date]="","",Point[Added Date])</f>
        <v/>
      </c>
      <c r="S601" s="14" t="str">
        <f>IF(Point[Z COORD]="","",Point[Z COORD])</f>
        <v/>
      </c>
      <c r="T601" s="14" t="str">
        <f>IF(Point[Asset Description]="","",PROPER(Point[Asset Description]))</f>
        <v/>
      </c>
      <c r="U601" s="14" t="str">
        <f>IF(Point[[Artist ]]="","",PROPER(Point[[Artist ]]))</f>
        <v/>
      </c>
      <c r="V601" s="14" t="str">
        <f>IF(Point[Material Notes]="","",PROPER(Point[Material Notes]))</f>
        <v/>
      </c>
      <c r="W601" s="14" t="str">
        <f>IF(Point[Dimension Notes]="","",Point[Dimension Notes])</f>
        <v/>
      </c>
      <c r="X601" s="14" t="str">
        <f>IF(Point[List]="","",VLOOKUP(Point[Burner Number],number,2,FALSE))</f>
        <v/>
      </c>
      <c r="Y601" s="14" t="str">
        <f>IF(Point[List]="","",VLOOKUP(Point[Fuel],bbq_fuel,2,FALSE))</f>
        <v/>
      </c>
      <c r="Z601" s="14" t="str">
        <f>IF(Point[List]="","",VLOOKUP(Point[Cabinet Material],bbq_material,2,FALSE))</f>
        <v/>
      </c>
      <c r="AA601" s="14" t="str">
        <f>IF(Point[Asset Group]="","",VLOOKUP(Point[Manufacturer],manufacturer,2,FALSE))</f>
        <v/>
      </c>
      <c r="AB601" s="14" t="str">
        <f>IF(Point[Uinsex WC]="","",Point[Uinsex WC])</f>
        <v/>
      </c>
      <c r="AC601" s="14" t="str">
        <f>IF(Point[Female WC]="","",Point[Female WC])</f>
        <v/>
      </c>
      <c r="AD601" s="14" t="str">
        <f>IF(Point[Male WC]="","",Point[Male WC])</f>
        <v/>
      </c>
      <c r="AE601" s="14" t="str">
        <f>IF(Point[Urinal]="","",Point[Urinal])</f>
        <v/>
      </c>
      <c r="AF601" s="14" t="str">
        <f>IF(Point[Disabled Unisex]="","",Point[Disabled Unisex])</f>
        <v/>
      </c>
      <c r="AG601" s="14" t="str">
        <f>IF(Point[Disabled Female]="","",Point[Disabled Female])</f>
        <v/>
      </c>
      <c r="AH601" s="14" t="str">
        <f>IF(Point[Disabled Male]="","",Point[Disabled Male])</f>
        <v/>
      </c>
      <c r="AI601" s="14" t="str">
        <f>IF(Point[Asset Group]="","",VLOOKUP(Point[Handrail],yes_no,2,FALSE))</f>
        <v/>
      </c>
      <c r="AJ601" s="14" t="str">
        <f>IF(Point[Asset Group]="","",VLOOKUP(Point[Baby Changing],yes_no,2,FALSE))</f>
        <v/>
      </c>
      <c r="AK601" s="14" t="str">
        <f>IF(Point[Asset Group]="","",VLOOKUP(Point[Service Room],yes_no,2,FALSE))</f>
        <v/>
      </c>
      <c r="AL601" s="14" t="str">
        <f>IF(Point[Asset Group]="","",VLOOKUP(Point[Service Tap],service_tap,2,FALSE))</f>
        <v/>
      </c>
      <c r="AM601" s="14" t="str">
        <f>IF(Point[Asset Group]="","",VLOOKUP(Point[Heating Type],wc_heating,2,FALSE))</f>
        <v/>
      </c>
      <c r="AN601" s="14" t="str">
        <f>IF(Point[Asset Group]="","",VLOOKUP(Point[Power Supply],power_supply,2,FALSE))</f>
        <v/>
      </c>
      <c r="AO601" s="14" t="str">
        <f>IF(Point[Asset Group]="","",VLOOKUP(Point[Waste Water],waste_water,2,FALSE))</f>
        <v/>
      </c>
      <c r="AP601" s="14" t="str">
        <f>IF(Point[Asset Group]="","",VLOOKUP(Point[Furniture SubType],subdom_master_gdb,2,FALSE))</f>
        <v/>
      </c>
      <c r="AQ601" s="14" t="str">
        <f>IF(Point[Asset Group]="","",VLOOKUP(Point[Concrete Pad],yes_no,2,FALSE))</f>
        <v/>
      </c>
      <c r="AR601" s="14" t="str">
        <f>IF(Point[Asset Group]="","",VLOOKUP(Point[Material],material_master,2,FALSE))</f>
        <v/>
      </c>
      <c r="AS601" s="14" t="str">
        <f>IF(Point[Asset Group]="","",VLOOKUP(Point[Plumbing],irrigation_plumbing,2,FALSE))</f>
        <v/>
      </c>
      <c r="AT601" s="14" t="str">
        <f>IF(Point[Asset Group]="","",VLOOKUP(Point[Sprinklers],irrigation_sprinklers,2,FALSE))</f>
        <v/>
      </c>
      <c r="AU601" s="14" t="str">
        <f>IF(Point[Asset Group]="","",VLOOKUP(Point[System],irrigation_system,2,FALSE))</f>
        <v/>
      </c>
      <c r="AV601" s="14" t="str">
        <f>IF(Point[Asset Group]="","",VLOOKUP(Point[Status],irrigation_status,2,FALSE))</f>
        <v/>
      </c>
      <c r="AW601" s="11" t="str">
        <f>IF(Point[Date of manufacture]="","",Point[Date of manufacture])</f>
        <v/>
      </c>
      <c r="AX601" s="14" t="str">
        <f>IF(Point[Asset Group]="","",VLOOKUP(Point[Sign Purpose],sign_purpose,2,FALSE))</f>
        <v/>
      </c>
      <c r="AY601" s="14" t="str">
        <f>IF(Point[Asset Group]="","",VLOOKUP(Point[Sign Material],material_master,2,FALSE))</f>
        <v/>
      </c>
      <c r="AZ601" s="14" t="str">
        <f>IF(Point[Asset Group]="","",VLOOKUP(Point[Affixed To],sign_affix,2,FALSE))</f>
        <v/>
      </c>
      <c r="BA601" s="14" t="str">
        <f>IF(Point[Size HxB mm]="","",Point[Size HxB mm])</f>
        <v/>
      </c>
      <c r="BB601" s="14" t="str">
        <f>IF(Point[Height m]="","",Point[Height m])</f>
        <v/>
      </c>
      <c r="BC601" s="14" t="str">
        <f>IF(Point[Asset Group]="","",VLOOKUP(Point[Post Material],material_master,2,FALSE))</f>
        <v/>
      </c>
      <c r="BD601" s="14" t="str">
        <f>IF(Point[Asset Group]="","",VLOOKUP(Point[Post Number],number,2,FALSE))</f>
        <v/>
      </c>
      <c r="BE601" s="14" t="str">
        <f>IF(Point[Asset Group]="","",VLOOKUP(Point[Structure SubType],subdom_master_gdb,2,FALSE))</f>
        <v/>
      </c>
      <c r="BF601" s="14" t="str">
        <f>IF(Point[Area m2]="","",Point[Area m2])</f>
        <v/>
      </c>
      <c r="BG601" s="14" t="str">
        <f>IF(Point[Length m]="","",Point[Length m])</f>
        <v/>
      </c>
      <c r="BH601" s="14" t="str">
        <f>IF(Point[Width m]="","",Point[Width m])</f>
        <v/>
      </c>
      <c r="BI601" s="14" t="str">
        <f>IF(Point[Diameter m]="","",Point[Diameter m])</f>
        <v/>
      </c>
      <c r="BJ601" s="14" t="str">
        <f>IF(Point[Asset Group]="","",VLOOKUP(Point[Number of Pipes],number,2,FALSE))</f>
        <v/>
      </c>
      <c r="BK601" s="14" t="str">
        <f>IF(Point[Asset Group]="","",VLOOKUP(Point[Combined Name],2,FALSE))</f>
        <v/>
      </c>
      <c r="BL601" s="14" t="str">
        <f>IF(Point[Asset Group]="","",VLOOKUP(Point[Size Class],size_class,2,FALSE))</f>
        <v/>
      </c>
      <c r="BM601" s="14" t="str">
        <f>IF(Point[Asset Group]="","",VLOOKUP(Point[Age Class],age_class,2,FALSE))</f>
        <v/>
      </c>
      <c r="BN601" s="14" t="str">
        <f>IF(Point[Girth (cm)]="","",Point[Girth (cm)])</f>
        <v/>
      </c>
      <c r="BO601" s="14" t="str">
        <f>IF(Point[Crown Radius (m)]="","",Point[Crown Radius (m)])</f>
        <v/>
      </c>
      <c r="BP601" s="14" t="str">
        <f>IF(Point[Asset Group]="","",VLOOKUP(Point[Rooting Environment],root_enviro,2,FALSE))</f>
        <v/>
      </c>
      <c r="BQ601" s="14" t="str">
        <f>IF(Point[Asset Group]="","",VLOOKUP(Point[Tree Surround],tree_surround,2,FALSE))</f>
        <v/>
      </c>
      <c r="BR601" s="14" t="str">
        <f>IF(Point[Asset Group]="","",VLOOKUP(Point[Tree Grill],yes_no,2,FALSE))</f>
        <v/>
      </c>
      <c r="BS601" s="14" t="str">
        <f>IF(Point[Asset Group]="","",VLOOKUP(Point[Tree Location],tree_location,2,FALSE))</f>
        <v/>
      </c>
    </row>
    <row r="602" spans="1:71" s="3" customFormat="1" x14ac:dyDescent="0.2">
      <c r="A602" s="3" t="str">
        <f>IF(Point[DWG File Name]="","",Point[DWG File Name])</f>
        <v/>
      </c>
      <c r="B602" s="3" t="str">
        <f>IF(Point[DWG Layer Name]="","",Point[DWG Layer Name])</f>
        <v/>
      </c>
      <c r="C602" s="3" t="str">
        <f>IF(Point[DWG Handle]="","",Point[DWG Handle])</f>
        <v/>
      </c>
      <c r="D602" s="58" t="str">
        <f>IF(Point[X]="","",Point[X])</f>
        <v/>
      </c>
      <c r="E602" s="58" t="str">
        <f>IF(Point[Y]="","",Point[Y])</f>
        <v/>
      </c>
      <c r="F602" s="3" t="str">
        <f>IF(Point[Replacement Asset]="","",Point[Replacement Asset])</f>
        <v/>
      </c>
      <c r="G602" s="3" t="str">
        <f>IF(Point[Asset ID]="","",UPPER(Point[Asset ID]))</f>
        <v/>
      </c>
      <c r="H602" s="3" t="str">
        <f>IF(Point[Asset Group]="","",VLOOKUP(Point[Asset Group],asset_grp_pt,4,FALSE))</f>
        <v/>
      </c>
      <c r="I602" s="3" t="str">
        <f>IF(Point[Asset Group]="","",VLOOKUP(Point[Asset Group],asset_grp_pt,2,FALSE))</f>
        <v/>
      </c>
      <c r="J602" s="3" t="str">
        <f>IF(Point[Asset Group]="","",VLOOKUP(Point[Asset Group],asset_grp_pt,3,FALSE))</f>
        <v/>
      </c>
      <c r="K602" s="3" t="str">
        <f>IF(Point[Asset Group]="","",VLOOKUP(Point[Asset Type],type_master_list,2,FALSE))</f>
        <v/>
      </c>
      <c r="L602" s="3" t="str">
        <f>IF(Point[Asset Name]="","",PROPER(Point[Asset Name]))</f>
        <v/>
      </c>
      <c r="M602" s="11" t="str">
        <f>IF(Point[Install Date]="","",Point[Install Date])</f>
        <v/>
      </c>
      <c r="N602" s="11" t="str">
        <f>IF(Point[Note]="","",PROPER(Point[Note]))</f>
        <v/>
      </c>
      <c r="O602" s="11" t="str">
        <f>IF(Point[Resource Consent Number]="","",UPPER(Point[Resource Consent Number]))</f>
        <v/>
      </c>
      <c r="P602" s="53" t="str">
        <f>IF(Point[Asset Unit Cost]="","",Point[Asset Unit Cost])</f>
        <v/>
      </c>
      <c r="Q602" s="11" t="str">
        <f>IF(Point[Added By]="","",UPPER(Point[Added By]))</f>
        <v/>
      </c>
      <c r="R602" s="11" t="str">
        <f>IF(Point[Added Date]="","",Point[Added Date])</f>
        <v/>
      </c>
      <c r="S602" s="14" t="str">
        <f>IF(Point[Z COORD]="","",Point[Z COORD])</f>
        <v/>
      </c>
      <c r="T602" s="14" t="str">
        <f>IF(Point[Asset Description]="","",PROPER(Point[Asset Description]))</f>
        <v/>
      </c>
      <c r="U602" s="14" t="str">
        <f>IF(Point[[Artist ]]="","",PROPER(Point[[Artist ]]))</f>
        <v/>
      </c>
      <c r="V602" s="14" t="str">
        <f>IF(Point[Material Notes]="","",PROPER(Point[Material Notes]))</f>
        <v/>
      </c>
      <c r="W602" s="14" t="str">
        <f>IF(Point[Dimension Notes]="","",Point[Dimension Notes])</f>
        <v/>
      </c>
      <c r="X602" s="14" t="str">
        <f>IF(Point[List]="","",VLOOKUP(Point[Burner Number],number,2,FALSE))</f>
        <v/>
      </c>
      <c r="Y602" s="14" t="str">
        <f>IF(Point[List]="","",VLOOKUP(Point[Fuel],bbq_fuel,2,FALSE))</f>
        <v/>
      </c>
      <c r="Z602" s="14" t="str">
        <f>IF(Point[List]="","",VLOOKUP(Point[Cabinet Material],bbq_material,2,FALSE))</f>
        <v/>
      </c>
      <c r="AA602" s="14" t="str">
        <f>IF(Point[Asset Group]="","",VLOOKUP(Point[Manufacturer],manufacturer,2,FALSE))</f>
        <v/>
      </c>
      <c r="AB602" s="14" t="str">
        <f>IF(Point[Uinsex WC]="","",Point[Uinsex WC])</f>
        <v/>
      </c>
      <c r="AC602" s="14" t="str">
        <f>IF(Point[Female WC]="","",Point[Female WC])</f>
        <v/>
      </c>
      <c r="AD602" s="14" t="str">
        <f>IF(Point[Male WC]="","",Point[Male WC])</f>
        <v/>
      </c>
      <c r="AE602" s="14" t="str">
        <f>IF(Point[Urinal]="","",Point[Urinal])</f>
        <v/>
      </c>
      <c r="AF602" s="14" t="str">
        <f>IF(Point[Disabled Unisex]="","",Point[Disabled Unisex])</f>
        <v/>
      </c>
      <c r="AG602" s="14" t="str">
        <f>IF(Point[Disabled Female]="","",Point[Disabled Female])</f>
        <v/>
      </c>
      <c r="AH602" s="14" t="str">
        <f>IF(Point[Disabled Male]="","",Point[Disabled Male])</f>
        <v/>
      </c>
      <c r="AI602" s="14" t="str">
        <f>IF(Point[Asset Group]="","",VLOOKUP(Point[Handrail],yes_no,2,FALSE))</f>
        <v/>
      </c>
      <c r="AJ602" s="14" t="str">
        <f>IF(Point[Asset Group]="","",VLOOKUP(Point[Baby Changing],yes_no,2,FALSE))</f>
        <v/>
      </c>
      <c r="AK602" s="14" t="str">
        <f>IF(Point[Asset Group]="","",VLOOKUP(Point[Service Room],yes_no,2,FALSE))</f>
        <v/>
      </c>
      <c r="AL602" s="14" t="str">
        <f>IF(Point[Asset Group]="","",VLOOKUP(Point[Service Tap],service_tap,2,FALSE))</f>
        <v/>
      </c>
      <c r="AM602" s="14" t="str">
        <f>IF(Point[Asset Group]="","",VLOOKUP(Point[Heating Type],wc_heating,2,FALSE))</f>
        <v/>
      </c>
      <c r="AN602" s="14" t="str">
        <f>IF(Point[Asset Group]="","",VLOOKUP(Point[Power Supply],power_supply,2,FALSE))</f>
        <v/>
      </c>
      <c r="AO602" s="14" t="str">
        <f>IF(Point[Asset Group]="","",VLOOKUP(Point[Waste Water],waste_water,2,FALSE))</f>
        <v/>
      </c>
      <c r="AP602" s="14" t="str">
        <f>IF(Point[Asset Group]="","",VLOOKUP(Point[Furniture SubType],subdom_master_gdb,2,FALSE))</f>
        <v/>
      </c>
      <c r="AQ602" s="14" t="str">
        <f>IF(Point[Asset Group]="","",VLOOKUP(Point[Concrete Pad],yes_no,2,FALSE))</f>
        <v/>
      </c>
      <c r="AR602" s="14" t="str">
        <f>IF(Point[Asset Group]="","",VLOOKUP(Point[Material],material_master,2,FALSE))</f>
        <v/>
      </c>
      <c r="AS602" s="14" t="str">
        <f>IF(Point[Asset Group]="","",VLOOKUP(Point[Plumbing],irrigation_plumbing,2,FALSE))</f>
        <v/>
      </c>
      <c r="AT602" s="14" t="str">
        <f>IF(Point[Asset Group]="","",VLOOKUP(Point[Sprinklers],irrigation_sprinklers,2,FALSE))</f>
        <v/>
      </c>
      <c r="AU602" s="14" t="str">
        <f>IF(Point[Asset Group]="","",VLOOKUP(Point[System],irrigation_system,2,FALSE))</f>
        <v/>
      </c>
      <c r="AV602" s="14" t="str">
        <f>IF(Point[Asset Group]="","",VLOOKUP(Point[Status],irrigation_status,2,FALSE))</f>
        <v/>
      </c>
      <c r="AW602" s="11" t="str">
        <f>IF(Point[Date of manufacture]="","",Point[Date of manufacture])</f>
        <v/>
      </c>
      <c r="AX602" s="14" t="str">
        <f>IF(Point[Asset Group]="","",VLOOKUP(Point[Sign Purpose],sign_purpose,2,FALSE))</f>
        <v/>
      </c>
      <c r="AY602" s="14" t="str">
        <f>IF(Point[Asset Group]="","",VLOOKUP(Point[Sign Material],material_master,2,FALSE))</f>
        <v/>
      </c>
      <c r="AZ602" s="14" t="str">
        <f>IF(Point[Asset Group]="","",VLOOKUP(Point[Affixed To],sign_affix,2,FALSE))</f>
        <v/>
      </c>
      <c r="BA602" s="14" t="str">
        <f>IF(Point[Size HxB mm]="","",Point[Size HxB mm])</f>
        <v/>
      </c>
      <c r="BB602" s="14" t="str">
        <f>IF(Point[Height m]="","",Point[Height m])</f>
        <v/>
      </c>
      <c r="BC602" s="14" t="str">
        <f>IF(Point[Asset Group]="","",VLOOKUP(Point[Post Material],material_master,2,FALSE))</f>
        <v/>
      </c>
      <c r="BD602" s="14" t="str">
        <f>IF(Point[Asset Group]="","",VLOOKUP(Point[Post Number],number,2,FALSE))</f>
        <v/>
      </c>
      <c r="BE602" s="14" t="str">
        <f>IF(Point[Asset Group]="","",VLOOKUP(Point[Structure SubType],subdom_master_gdb,2,FALSE))</f>
        <v/>
      </c>
      <c r="BF602" s="14" t="str">
        <f>IF(Point[Area m2]="","",Point[Area m2])</f>
        <v/>
      </c>
      <c r="BG602" s="14" t="str">
        <f>IF(Point[Length m]="","",Point[Length m])</f>
        <v/>
      </c>
      <c r="BH602" s="14" t="str">
        <f>IF(Point[Width m]="","",Point[Width m])</f>
        <v/>
      </c>
      <c r="BI602" s="14" t="str">
        <f>IF(Point[Diameter m]="","",Point[Diameter m])</f>
        <v/>
      </c>
      <c r="BJ602" s="14" t="str">
        <f>IF(Point[Asset Group]="","",VLOOKUP(Point[Number of Pipes],number,2,FALSE))</f>
        <v/>
      </c>
      <c r="BK602" s="14" t="str">
        <f>IF(Point[Asset Group]="","",VLOOKUP(Point[Combined Name],2,FALSE))</f>
        <v/>
      </c>
      <c r="BL602" s="14" t="str">
        <f>IF(Point[Asset Group]="","",VLOOKUP(Point[Size Class],size_class,2,FALSE))</f>
        <v/>
      </c>
      <c r="BM602" s="14" t="str">
        <f>IF(Point[Asset Group]="","",VLOOKUP(Point[Age Class],age_class,2,FALSE))</f>
        <v/>
      </c>
      <c r="BN602" s="14" t="str">
        <f>IF(Point[Girth (cm)]="","",Point[Girth (cm)])</f>
        <v/>
      </c>
      <c r="BO602" s="14" t="str">
        <f>IF(Point[Crown Radius (m)]="","",Point[Crown Radius (m)])</f>
        <v/>
      </c>
      <c r="BP602" s="14" t="str">
        <f>IF(Point[Asset Group]="","",VLOOKUP(Point[Rooting Environment],root_enviro,2,FALSE))</f>
        <v/>
      </c>
      <c r="BQ602" s="14" t="str">
        <f>IF(Point[Asset Group]="","",VLOOKUP(Point[Tree Surround],tree_surround,2,FALSE))</f>
        <v/>
      </c>
      <c r="BR602" s="14" t="str">
        <f>IF(Point[Asset Group]="","",VLOOKUP(Point[Tree Grill],yes_no,2,FALSE))</f>
        <v/>
      </c>
      <c r="BS602" s="14" t="str">
        <f>IF(Point[Asset Group]="","",VLOOKUP(Point[Tree Location],tree_location,2,FALSE))</f>
        <v/>
      </c>
    </row>
    <row r="603" spans="1:71" s="3" customFormat="1" x14ac:dyDescent="0.2">
      <c r="A603" s="3" t="str">
        <f>IF(Point[DWG File Name]="","",Point[DWG File Name])</f>
        <v/>
      </c>
      <c r="B603" s="3" t="str">
        <f>IF(Point[DWG Layer Name]="","",Point[DWG Layer Name])</f>
        <v/>
      </c>
      <c r="C603" s="3" t="str">
        <f>IF(Point[DWG Handle]="","",Point[DWG Handle])</f>
        <v/>
      </c>
      <c r="D603" s="58" t="str">
        <f>IF(Point[X]="","",Point[X])</f>
        <v/>
      </c>
      <c r="E603" s="58" t="str">
        <f>IF(Point[Y]="","",Point[Y])</f>
        <v/>
      </c>
      <c r="F603" s="3" t="str">
        <f>IF(Point[Replacement Asset]="","",Point[Replacement Asset])</f>
        <v/>
      </c>
      <c r="G603" s="3" t="str">
        <f>IF(Point[Asset ID]="","",UPPER(Point[Asset ID]))</f>
        <v/>
      </c>
      <c r="H603" s="3" t="str">
        <f>IF(Point[Asset Group]="","",VLOOKUP(Point[Asset Group],asset_grp_pt,4,FALSE))</f>
        <v/>
      </c>
      <c r="I603" s="3" t="str">
        <f>IF(Point[Asset Group]="","",VLOOKUP(Point[Asset Group],asset_grp_pt,2,FALSE))</f>
        <v/>
      </c>
      <c r="J603" s="3" t="str">
        <f>IF(Point[Asset Group]="","",VLOOKUP(Point[Asset Group],asset_grp_pt,3,FALSE))</f>
        <v/>
      </c>
      <c r="K603" s="3" t="str">
        <f>IF(Point[Asset Group]="","",VLOOKUP(Point[Asset Type],type_master_list,2,FALSE))</f>
        <v/>
      </c>
      <c r="L603" s="3" t="str">
        <f>IF(Point[Asset Name]="","",PROPER(Point[Asset Name]))</f>
        <v/>
      </c>
      <c r="M603" s="11" t="str">
        <f>IF(Point[Install Date]="","",Point[Install Date])</f>
        <v/>
      </c>
      <c r="N603" s="11" t="str">
        <f>IF(Point[Note]="","",PROPER(Point[Note]))</f>
        <v/>
      </c>
      <c r="O603" s="11" t="str">
        <f>IF(Point[Resource Consent Number]="","",UPPER(Point[Resource Consent Number]))</f>
        <v/>
      </c>
      <c r="P603" s="53" t="str">
        <f>IF(Point[Asset Unit Cost]="","",Point[Asset Unit Cost])</f>
        <v/>
      </c>
      <c r="Q603" s="11" t="str">
        <f>IF(Point[Added By]="","",UPPER(Point[Added By]))</f>
        <v/>
      </c>
      <c r="R603" s="11" t="str">
        <f>IF(Point[Added Date]="","",Point[Added Date])</f>
        <v/>
      </c>
      <c r="S603" s="14" t="str">
        <f>IF(Point[Z COORD]="","",Point[Z COORD])</f>
        <v/>
      </c>
      <c r="T603" s="14" t="str">
        <f>IF(Point[Asset Description]="","",PROPER(Point[Asset Description]))</f>
        <v/>
      </c>
      <c r="U603" s="14" t="str">
        <f>IF(Point[[Artist ]]="","",PROPER(Point[[Artist ]]))</f>
        <v/>
      </c>
      <c r="V603" s="14" t="str">
        <f>IF(Point[Material Notes]="","",PROPER(Point[Material Notes]))</f>
        <v/>
      </c>
      <c r="W603" s="14" t="str">
        <f>IF(Point[Dimension Notes]="","",Point[Dimension Notes])</f>
        <v/>
      </c>
      <c r="X603" s="14" t="str">
        <f>IF(Point[List]="","",VLOOKUP(Point[Burner Number],number,2,FALSE))</f>
        <v/>
      </c>
      <c r="Y603" s="14" t="str">
        <f>IF(Point[List]="","",VLOOKUP(Point[Fuel],bbq_fuel,2,FALSE))</f>
        <v/>
      </c>
      <c r="Z603" s="14" t="str">
        <f>IF(Point[List]="","",VLOOKUP(Point[Cabinet Material],bbq_material,2,FALSE))</f>
        <v/>
      </c>
      <c r="AA603" s="14" t="str">
        <f>IF(Point[Asset Group]="","",VLOOKUP(Point[Manufacturer],manufacturer,2,FALSE))</f>
        <v/>
      </c>
      <c r="AB603" s="14" t="str">
        <f>IF(Point[Uinsex WC]="","",Point[Uinsex WC])</f>
        <v/>
      </c>
      <c r="AC603" s="14" t="str">
        <f>IF(Point[Female WC]="","",Point[Female WC])</f>
        <v/>
      </c>
      <c r="AD603" s="14" t="str">
        <f>IF(Point[Male WC]="","",Point[Male WC])</f>
        <v/>
      </c>
      <c r="AE603" s="14" t="str">
        <f>IF(Point[Urinal]="","",Point[Urinal])</f>
        <v/>
      </c>
      <c r="AF603" s="14" t="str">
        <f>IF(Point[Disabled Unisex]="","",Point[Disabled Unisex])</f>
        <v/>
      </c>
      <c r="AG603" s="14" t="str">
        <f>IF(Point[Disabled Female]="","",Point[Disabled Female])</f>
        <v/>
      </c>
      <c r="AH603" s="14" t="str">
        <f>IF(Point[Disabled Male]="","",Point[Disabled Male])</f>
        <v/>
      </c>
      <c r="AI603" s="14" t="str">
        <f>IF(Point[Asset Group]="","",VLOOKUP(Point[Handrail],yes_no,2,FALSE))</f>
        <v/>
      </c>
      <c r="AJ603" s="14" t="str">
        <f>IF(Point[Asset Group]="","",VLOOKUP(Point[Baby Changing],yes_no,2,FALSE))</f>
        <v/>
      </c>
      <c r="AK603" s="14" t="str">
        <f>IF(Point[Asset Group]="","",VLOOKUP(Point[Service Room],yes_no,2,FALSE))</f>
        <v/>
      </c>
      <c r="AL603" s="14" t="str">
        <f>IF(Point[Asset Group]="","",VLOOKUP(Point[Service Tap],service_tap,2,FALSE))</f>
        <v/>
      </c>
      <c r="AM603" s="14" t="str">
        <f>IF(Point[Asset Group]="","",VLOOKUP(Point[Heating Type],wc_heating,2,FALSE))</f>
        <v/>
      </c>
      <c r="AN603" s="14" t="str">
        <f>IF(Point[Asset Group]="","",VLOOKUP(Point[Power Supply],power_supply,2,FALSE))</f>
        <v/>
      </c>
      <c r="AO603" s="14" t="str">
        <f>IF(Point[Asset Group]="","",VLOOKUP(Point[Waste Water],waste_water,2,FALSE))</f>
        <v/>
      </c>
      <c r="AP603" s="14" t="str">
        <f>IF(Point[Asset Group]="","",VLOOKUP(Point[Furniture SubType],subdom_master_gdb,2,FALSE))</f>
        <v/>
      </c>
      <c r="AQ603" s="14" t="str">
        <f>IF(Point[Asset Group]="","",VLOOKUP(Point[Concrete Pad],yes_no,2,FALSE))</f>
        <v/>
      </c>
      <c r="AR603" s="14" t="str">
        <f>IF(Point[Asset Group]="","",VLOOKUP(Point[Material],material_master,2,FALSE))</f>
        <v/>
      </c>
      <c r="AS603" s="14" t="str">
        <f>IF(Point[Asset Group]="","",VLOOKUP(Point[Plumbing],irrigation_plumbing,2,FALSE))</f>
        <v/>
      </c>
      <c r="AT603" s="14" t="str">
        <f>IF(Point[Asset Group]="","",VLOOKUP(Point[Sprinklers],irrigation_sprinklers,2,FALSE))</f>
        <v/>
      </c>
      <c r="AU603" s="14" t="str">
        <f>IF(Point[Asset Group]="","",VLOOKUP(Point[System],irrigation_system,2,FALSE))</f>
        <v/>
      </c>
      <c r="AV603" s="14" t="str">
        <f>IF(Point[Asset Group]="","",VLOOKUP(Point[Status],irrigation_status,2,FALSE))</f>
        <v/>
      </c>
      <c r="AW603" s="11" t="str">
        <f>IF(Point[Date of manufacture]="","",Point[Date of manufacture])</f>
        <v/>
      </c>
      <c r="AX603" s="14" t="str">
        <f>IF(Point[Asset Group]="","",VLOOKUP(Point[Sign Purpose],sign_purpose,2,FALSE))</f>
        <v/>
      </c>
      <c r="AY603" s="14" t="str">
        <f>IF(Point[Asset Group]="","",VLOOKUP(Point[Sign Material],material_master,2,FALSE))</f>
        <v/>
      </c>
      <c r="AZ603" s="14" t="str">
        <f>IF(Point[Asset Group]="","",VLOOKUP(Point[Affixed To],sign_affix,2,FALSE))</f>
        <v/>
      </c>
      <c r="BA603" s="14" t="str">
        <f>IF(Point[Size HxB mm]="","",Point[Size HxB mm])</f>
        <v/>
      </c>
      <c r="BB603" s="14" t="str">
        <f>IF(Point[Height m]="","",Point[Height m])</f>
        <v/>
      </c>
      <c r="BC603" s="14" t="str">
        <f>IF(Point[Asset Group]="","",VLOOKUP(Point[Post Material],material_master,2,FALSE))</f>
        <v/>
      </c>
      <c r="BD603" s="14" t="str">
        <f>IF(Point[Asset Group]="","",VLOOKUP(Point[Post Number],number,2,FALSE))</f>
        <v/>
      </c>
      <c r="BE603" s="14" t="str">
        <f>IF(Point[Asset Group]="","",VLOOKUP(Point[Structure SubType],subdom_master_gdb,2,FALSE))</f>
        <v/>
      </c>
      <c r="BF603" s="14" t="str">
        <f>IF(Point[Area m2]="","",Point[Area m2])</f>
        <v/>
      </c>
      <c r="BG603" s="14" t="str">
        <f>IF(Point[Length m]="","",Point[Length m])</f>
        <v/>
      </c>
      <c r="BH603" s="14" t="str">
        <f>IF(Point[Width m]="","",Point[Width m])</f>
        <v/>
      </c>
      <c r="BI603" s="14" t="str">
        <f>IF(Point[Diameter m]="","",Point[Diameter m])</f>
        <v/>
      </c>
      <c r="BJ603" s="14" t="str">
        <f>IF(Point[Asset Group]="","",VLOOKUP(Point[Number of Pipes],number,2,FALSE))</f>
        <v/>
      </c>
      <c r="BK603" s="14" t="str">
        <f>IF(Point[Asset Group]="","",VLOOKUP(Point[Combined Name],2,FALSE))</f>
        <v/>
      </c>
      <c r="BL603" s="14" t="str">
        <f>IF(Point[Asset Group]="","",VLOOKUP(Point[Size Class],size_class,2,FALSE))</f>
        <v/>
      </c>
      <c r="BM603" s="14" t="str">
        <f>IF(Point[Asset Group]="","",VLOOKUP(Point[Age Class],age_class,2,FALSE))</f>
        <v/>
      </c>
      <c r="BN603" s="14" t="str">
        <f>IF(Point[Girth (cm)]="","",Point[Girth (cm)])</f>
        <v/>
      </c>
      <c r="BO603" s="14" t="str">
        <f>IF(Point[Crown Radius (m)]="","",Point[Crown Radius (m)])</f>
        <v/>
      </c>
      <c r="BP603" s="14" t="str">
        <f>IF(Point[Asset Group]="","",VLOOKUP(Point[Rooting Environment],root_enviro,2,FALSE))</f>
        <v/>
      </c>
      <c r="BQ603" s="14" t="str">
        <f>IF(Point[Asset Group]="","",VLOOKUP(Point[Tree Surround],tree_surround,2,FALSE))</f>
        <v/>
      </c>
      <c r="BR603" s="14" t="str">
        <f>IF(Point[Asset Group]="","",VLOOKUP(Point[Tree Grill],yes_no,2,FALSE))</f>
        <v/>
      </c>
      <c r="BS603" s="14" t="str">
        <f>IF(Point[Asset Group]="","",VLOOKUP(Point[Tree Location],tree_location,2,FALSE))</f>
        <v/>
      </c>
    </row>
    <row r="604" spans="1:71" s="3" customFormat="1" x14ac:dyDescent="0.2">
      <c r="A604" s="3" t="str">
        <f>IF(Point[DWG File Name]="","",Point[DWG File Name])</f>
        <v/>
      </c>
      <c r="B604" s="3" t="str">
        <f>IF(Point[DWG Layer Name]="","",Point[DWG Layer Name])</f>
        <v/>
      </c>
      <c r="C604" s="3" t="str">
        <f>IF(Point[DWG Handle]="","",Point[DWG Handle])</f>
        <v/>
      </c>
      <c r="D604" s="58" t="str">
        <f>IF(Point[X]="","",Point[X])</f>
        <v/>
      </c>
      <c r="E604" s="58" t="str">
        <f>IF(Point[Y]="","",Point[Y])</f>
        <v/>
      </c>
      <c r="F604" s="3" t="str">
        <f>IF(Point[Replacement Asset]="","",Point[Replacement Asset])</f>
        <v/>
      </c>
      <c r="G604" s="3" t="str">
        <f>IF(Point[Asset ID]="","",UPPER(Point[Asset ID]))</f>
        <v/>
      </c>
      <c r="H604" s="3" t="str">
        <f>IF(Point[Asset Group]="","",VLOOKUP(Point[Asset Group],asset_grp_pt,4,FALSE))</f>
        <v/>
      </c>
      <c r="I604" s="3" t="str">
        <f>IF(Point[Asset Group]="","",VLOOKUP(Point[Asset Group],asset_grp_pt,2,FALSE))</f>
        <v/>
      </c>
      <c r="J604" s="3" t="str">
        <f>IF(Point[Asset Group]="","",VLOOKUP(Point[Asset Group],asset_grp_pt,3,FALSE))</f>
        <v/>
      </c>
      <c r="K604" s="3" t="str">
        <f>IF(Point[Asset Group]="","",VLOOKUP(Point[Asset Type],type_master_list,2,FALSE))</f>
        <v/>
      </c>
      <c r="L604" s="3" t="str">
        <f>IF(Point[Asset Name]="","",PROPER(Point[Asset Name]))</f>
        <v/>
      </c>
      <c r="M604" s="11" t="str">
        <f>IF(Point[Install Date]="","",Point[Install Date])</f>
        <v/>
      </c>
      <c r="N604" s="11" t="str">
        <f>IF(Point[Note]="","",PROPER(Point[Note]))</f>
        <v/>
      </c>
      <c r="O604" s="11" t="str">
        <f>IF(Point[Resource Consent Number]="","",UPPER(Point[Resource Consent Number]))</f>
        <v/>
      </c>
      <c r="P604" s="53" t="str">
        <f>IF(Point[Asset Unit Cost]="","",Point[Asset Unit Cost])</f>
        <v/>
      </c>
      <c r="Q604" s="11" t="str">
        <f>IF(Point[Added By]="","",UPPER(Point[Added By]))</f>
        <v/>
      </c>
      <c r="R604" s="11" t="str">
        <f>IF(Point[Added Date]="","",Point[Added Date])</f>
        <v/>
      </c>
      <c r="S604" s="14" t="str">
        <f>IF(Point[Z COORD]="","",Point[Z COORD])</f>
        <v/>
      </c>
      <c r="T604" s="14" t="str">
        <f>IF(Point[Asset Description]="","",PROPER(Point[Asset Description]))</f>
        <v/>
      </c>
      <c r="U604" s="14" t="str">
        <f>IF(Point[[Artist ]]="","",PROPER(Point[[Artist ]]))</f>
        <v/>
      </c>
      <c r="V604" s="14" t="str">
        <f>IF(Point[Material Notes]="","",PROPER(Point[Material Notes]))</f>
        <v/>
      </c>
      <c r="W604" s="14" t="str">
        <f>IF(Point[Dimension Notes]="","",Point[Dimension Notes])</f>
        <v/>
      </c>
      <c r="X604" s="14" t="str">
        <f>IF(Point[List]="","",VLOOKUP(Point[Burner Number],number,2,FALSE))</f>
        <v/>
      </c>
      <c r="Y604" s="14" t="str">
        <f>IF(Point[List]="","",VLOOKUP(Point[Fuel],bbq_fuel,2,FALSE))</f>
        <v/>
      </c>
      <c r="Z604" s="14" t="str">
        <f>IF(Point[List]="","",VLOOKUP(Point[Cabinet Material],bbq_material,2,FALSE))</f>
        <v/>
      </c>
      <c r="AA604" s="14" t="str">
        <f>IF(Point[Asset Group]="","",VLOOKUP(Point[Manufacturer],manufacturer,2,FALSE))</f>
        <v/>
      </c>
      <c r="AB604" s="14" t="str">
        <f>IF(Point[Uinsex WC]="","",Point[Uinsex WC])</f>
        <v/>
      </c>
      <c r="AC604" s="14" t="str">
        <f>IF(Point[Female WC]="","",Point[Female WC])</f>
        <v/>
      </c>
      <c r="AD604" s="14" t="str">
        <f>IF(Point[Male WC]="","",Point[Male WC])</f>
        <v/>
      </c>
      <c r="AE604" s="14" t="str">
        <f>IF(Point[Urinal]="","",Point[Urinal])</f>
        <v/>
      </c>
      <c r="AF604" s="14" t="str">
        <f>IF(Point[Disabled Unisex]="","",Point[Disabled Unisex])</f>
        <v/>
      </c>
      <c r="AG604" s="14" t="str">
        <f>IF(Point[Disabled Female]="","",Point[Disabled Female])</f>
        <v/>
      </c>
      <c r="AH604" s="14" t="str">
        <f>IF(Point[Disabled Male]="","",Point[Disabled Male])</f>
        <v/>
      </c>
      <c r="AI604" s="14" t="str">
        <f>IF(Point[Asset Group]="","",VLOOKUP(Point[Handrail],yes_no,2,FALSE))</f>
        <v/>
      </c>
      <c r="AJ604" s="14" t="str">
        <f>IF(Point[Asset Group]="","",VLOOKUP(Point[Baby Changing],yes_no,2,FALSE))</f>
        <v/>
      </c>
      <c r="AK604" s="14" t="str">
        <f>IF(Point[Asset Group]="","",VLOOKUP(Point[Service Room],yes_no,2,FALSE))</f>
        <v/>
      </c>
      <c r="AL604" s="14" t="str">
        <f>IF(Point[Asset Group]="","",VLOOKUP(Point[Service Tap],service_tap,2,FALSE))</f>
        <v/>
      </c>
      <c r="AM604" s="14" t="str">
        <f>IF(Point[Asset Group]="","",VLOOKUP(Point[Heating Type],wc_heating,2,FALSE))</f>
        <v/>
      </c>
      <c r="AN604" s="14" t="str">
        <f>IF(Point[Asset Group]="","",VLOOKUP(Point[Power Supply],power_supply,2,FALSE))</f>
        <v/>
      </c>
      <c r="AO604" s="14" t="str">
        <f>IF(Point[Asset Group]="","",VLOOKUP(Point[Waste Water],waste_water,2,FALSE))</f>
        <v/>
      </c>
      <c r="AP604" s="14" t="str">
        <f>IF(Point[Asset Group]="","",VLOOKUP(Point[Furniture SubType],subdom_master_gdb,2,FALSE))</f>
        <v/>
      </c>
      <c r="AQ604" s="14" t="str">
        <f>IF(Point[Asset Group]="","",VLOOKUP(Point[Concrete Pad],yes_no,2,FALSE))</f>
        <v/>
      </c>
      <c r="AR604" s="14" t="str">
        <f>IF(Point[Asset Group]="","",VLOOKUP(Point[Material],material_master,2,FALSE))</f>
        <v/>
      </c>
      <c r="AS604" s="14" t="str">
        <f>IF(Point[Asset Group]="","",VLOOKUP(Point[Plumbing],irrigation_plumbing,2,FALSE))</f>
        <v/>
      </c>
      <c r="AT604" s="14" t="str">
        <f>IF(Point[Asset Group]="","",VLOOKUP(Point[Sprinklers],irrigation_sprinklers,2,FALSE))</f>
        <v/>
      </c>
      <c r="AU604" s="14" t="str">
        <f>IF(Point[Asset Group]="","",VLOOKUP(Point[System],irrigation_system,2,FALSE))</f>
        <v/>
      </c>
      <c r="AV604" s="14" t="str">
        <f>IF(Point[Asset Group]="","",VLOOKUP(Point[Status],irrigation_status,2,FALSE))</f>
        <v/>
      </c>
      <c r="AW604" s="11" t="str">
        <f>IF(Point[Date of manufacture]="","",Point[Date of manufacture])</f>
        <v/>
      </c>
      <c r="AX604" s="14" t="str">
        <f>IF(Point[Asset Group]="","",VLOOKUP(Point[Sign Purpose],sign_purpose,2,FALSE))</f>
        <v/>
      </c>
      <c r="AY604" s="14" t="str">
        <f>IF(Point[Asset Group]="","",VLOOKUP(Point[Sign Material],material_master,2,FALSE))</f>
        <v/>
      </c>
      <c r="AZ604" s="14" t="str">
        <f>IF(Point[Asset Group]="","",VLOOKUP(Point[Affixed To],sign_affix,2,FALSE))</f>
        <v/>
      </c>
      <c r="BA604" s="14" t="str">
        <f>IF(Point[Size HxB mm]="","",Point[Size HxB mm])</f>
        <v/>
      </c>
      <c r="BB604" s="14" t="str">
        <f>IF(Point[Height m]="","",Point[Height m])</f>
        <v/>
      </c>
      <c r="BC604" s="14" t="str">
        <f>IF(Point[Asset Group]="","",VLOOKUP(Point[Post Material],material_master,2,FALSE))</f>
        <v/>
      </c>
      <c r="BD604" s="14" t="str">
        <f>IF(Point[Asset Group]="","",VLOOKUP(Point[Post Number],number,2,FALSE))</f>
        <v/>
      </c>
      <c r="BE604" s="14" t="str">
        <f>IF(Point[Asset Group]="","",VLOOKUP(Point[Structure SubType],subdom_master_gdb,2,FALSE))</f>
        <v/>
      </c>
      <c r="BF604" s="14" t="str">
        <f>IF(Point[Area m2]="","",Point[Area m2])</f>
        <v/>
      </c>
      <c r="BG604" s="14" t="str">
        <f>IF(Point[Length m]="","",Point[Length m])</f>
        <v/>
      </c>
      <c r="BH604" s="14" t="str">
        <f>IF(Point[Width m]="","",Point[Width m])</f>
        <v/>
      </c>
      <c r="BI604" s="14" t="str">
        <f>IF(Point[Diameter m]="","",Point[Diameter m])</f>
        <v/>
      </c>
      <c r="BJ604" s="14" t="str">
        <f>IF(Point[Asset Group]="","",VLOOKUP(Point[Number of Pipes],number,2,FALSE))</f>
        <v/>
      </c>
      <c r="BK604" s="14" t="str">
        <f>IF(Point[Asset Group]="","",VLOOKUP(Point[Combined Name],2,FALSE))</f>
        <v/>
      </c>
      <c r="BL604" s="14" t="str">
        <f>IF(Point[Asset Group]="","",VLOOKUP(Point[Size Class],size_class,2,FALSE))</f>
        <v/>
      </c>
      <c r="BM604" s="14" t="str">
        <f>IF(Point[Asset Group]="","",VLOOKUP(Point[Age Class],age_class,2,FALSE))</f>
        <v/>
      </c>
      <c r="BN604" s="14" t="str">
        <f>IF(Point[Girth (cm)]="","",Point[Girth (cm)])</f>
        <v/>
      </c>
      <c r="BO604" s="14" t="str">
        <f>IF(Point[Crown Radius (m)]="","",Point[Crown Radius (m)])</f>
        <v/>
      </c>
      <c r="BP604" s="14" t="str">
        <f>IF(Point[Asset Group]="","",VLOOKUP(Point[Rooting Environment],root_enviro,2,FALSE))</f>
        <v/>
      </c>
      <c r="BQ604" s="14" t="str">
        <f>IF(Point[Asset Group]="","",VLOOKUP(Point[Tree Surround],tree_surround,2,FALSE))</f>
        <v/>
      </c>
      <c r="BR604" s="14" t="str">
        <f>IF(Point[Asset Group]="","",VLOOKUP(Point[Tree Grill],yes_no,2,FALSE))</f>
        <v/>
      </c>
      <c r="BS604" s="14" t="str">
        <f>IF(Point[Asset Group]="","",VLOOKUP(Point[Tree Location],tree_location,2,FALSE))</f>
        <v/>
      </c>
    </row>
    <row r="605" spans="1:71" s="3" customFormat="1" x14ac:dyDescent="0.2">
      <c r="A605" s="3" t="str">
        <f>IF(Point[DWG File Name]="","",Point[DWG File Name])</f>
        <v/>
      </c>
      <c r="B605" s="3" t="str">
        <f>IF(Point[DWG Layer Name]="","",Point[DWG Layer Name])</f>
        <v/>
      </c>
      <c r="C605" s="3" t="str">
        <f>IF(Point[DWG Handle]="","",Point[DWG Handle])</f>
        <v/>
      </c>
      <c r="D605" s="58" t="str">
        <f>IF(Point[X]="","",Point[X])</f>
        <v/>
      </c>
      <c r="E605" s="58" t="str">
        <f>IF(Point[Y]="","",Point[Y])</f>
        <v/>
      </c>
      <c r="F605" s="3" t="str">
        <f>IF(Point[Replacement Asset]="","",Point[Replacement Asset])</f>
        <v/>
      </c>
      <c r="G605" s="3" t="str">
        <f>IF(Point[Asset ID]="","",UPPER(Point[Asset ID]))</f>
        <v/>
      </c>
      <c r="H605" s="3" t="str">
        <f>IF(Point[Asset Group]="","",VLOOKUP(Point[Asset Group],asset_grp_pt,4,FALSE))</f>
        <v/>
      </c>
      <c r="I605" s="3" t="str">
        <f>IF(Point[Asset Group]="","",VLOOKUP(Point[Asset Group],asset_grp_pt,2,FALSE))</f>
        <v/>
      </c>
      <c r="J605" s="3" t="str">
        <f>IF(Point[Asset Group]="","",VLOOKUP(Point[Asset Group],asset_grp_pt,3,FALSE))</f>
        <v/>
      </c>
      <c r="K605" s="3" t="str">
        <f>IF(Point[Asset Group]="","",VLOOKUP(Point[Asset Type],type_master_list,2,FALSE))</f>
        <v/>
      </c>
      <c r="L605" s="3" t="str">
        <f>IF(Point[Asset Name]="","",PROPER(Point[Asset Name]))</f>
        <v/>
      </c>
      <c r="M605" s="11" t="str">
        <f>IF(Point[Install Date]="","",Point[Install Date])</f>
        <v/>
      </c>
      <c r="N605" s="11" t="str">
        <f>IF(Point[Note]="","",PROPER(Point[Note]))</f>
        <v/>
      </c>
      <c r="O605" s="11" t="str">
        <f>IF(Point[Resource Consent Number]="","",UPPER(Point[Resource Consent Number]))</f>
        <v/>
      </c>
      <c r="P605" s="53" t="str">
        <f>IF(Point[Asset Unit Cost]="","",Point[Asset Unit Cost])</f>
        <v/>
      </c>
      <c r="Q605" s="11" t="str">
        <f>IF(Point[Added By]="","",UPPER(Point[Added By]))</f>
        <v/>
      </c>
      <c r="R605" s="11" t="str">
        <f>IF(Point[Added Date]="","",Point[Added Date])</f>
        <v/>
      </c>
      <c r="S605" s="14" t="str">
        <f>IF(Point[Z COORD]="","",Point[Z COORD])</f>
        <v/>
      </c>
      <c r="T605" s="14" t="str">
        <f>IF(Point[Asset Description]="","",PROPER(Point[Asset Description]))</f>
        <v/>
      </c>
      <c r="U605" s="14" t="str">
        <f>IF(Point[[Artist ]]="","",PROPER(Point[[Artist ]]))</f>
        <v/>
      </c>
      <c r="V605" s="14" t="str">
        <f>IF(Point[Material Notes]="","",PROPER(Point[Material Notes]))</f>
        <v/>
      </c>
      <c r="W605" s="14" t="str">
        <f>IF(Point[Dimension Notes]="","",Point[Dimension Notes])</f>
        <v/>
      </c>
      <c r="X605" s="14" t="str">
        <f>IF(Point[List]="","",VLOOKUP(Point[Burner Number],number,2,FALSE))</f>
        <v/>
      </c>
      <c r="Y605" s="14" t="str">
        <f>IF(Point[List]="","",VLOOKUP(Point[Fuel],bbq_fuel,2,FALSE))</f>
        <v/>
      </c>
      <c r="Z605" s="14" t="str">
        <f>IF(Point[List]="","",VLOOKUP(Point[Cabinet Material],bbq_material,2,FALSE))</f>
        <v/>
      </c>
      <c r="AA605" s="14" t="str">
        <f>IF(Point[Asset Group]="","",VLOOKUP(Point[Manufacturer],manufacturer,2,FALSE))</f>
        <v/>
      </c>
      <c r="AB605" s="14" t="str">
        <f>IF(Point[Uinsex WC]="","",Point[Uinsex WC])</f>
        <v/>
      </c>
      <c r="AC605" s="14" t="str">
        <f>IF(Point[Female WC]="","",Point[Female WC])</f>
        <v/>
      </c>
      <c r="AD605" s="14" t="str">
        <f>IF(Point[Male WC]="","",Point[Male WC])</f>
        <v/>
      </c>
      <c r="AE605" s="14" t="str">
        <f>IF(Point[Urinal]="","",Point[Urinal])</f>
        <v/>
      </c>
      <c r="AF605" s="14" t="str">
        <f>IF(Point[Disabled Unisex]="","",Point[Disabled Unisex])</f>
        <v/>
      </c>
      <c r="AG605" s="14" t="str">
        <f>IF(Point[Disabled Female]="","",Point[Disabled Female])</f>
        <v/>
      </c>
      <c r="AH605" s="14" t="str">
        <f>IF(Point[Disabled Male]="","",Point[Disabled Male])</f>
        <v/>
      </c>
      <c r="AI605" s="14" t="str">
        <f>IF(Point[Asset Group]="","",VLOOKUP(Point[Handrail],yes_no,2,FALSE))</f>
        <v/>
      </c>
      <c r="AJ605" s="14" t="str">
        <f>IF(Point[Asset Group]="","",VLOOKUP(Point[Baby Changing],yes_no,2,FALSE))</f>
        <v/>
      </c>
      <c r="AK605" s="14" t="str">
        <f>IF(Point[Asset Group]="","",VLOOKUP(Point[Service Room],yes_no,2,FALSE))</f>
        <v/>
      </c>
      <c r="AL605" s="14" t="str">
        <f>IF(Point[Asset Group]="","",VLOOKUP(Point[Service Tap],service_tap,2,FALSE))</f>
        <v/>
      </c>
      <c r="AM605" s="14" t="str">
        <f>IF(Point[Asset Group]="","",VLOOKUP(Point[Heating Type],wc_heating,2,FALSE))</f>
        <v/>
      </c>
      <c r="AN605" s="14" t="str">
        <f>IF(Point[Asset Group]="","",VLOOKUP(Point[Power Supply],power_supply,2,FALSE))</f>
        <v/>
      </c>
      <c r="AO605" s="14" t="str">
        <f>IF(Point[Asset Group]="","",VLOOKUP(Point[Waste Water],waste_water,2,FALSE))</f>
        <v/>
      </c>
      <c r="AP605" s="14" t="str">
        <f>IF(Point[Asset Group]="","",VLOOKUP(Point[Furniture SubType],subdom_master_gdb,2,FALSE))</f>
        <v/>
      </c>
      <c r="AQ605" s="14" t="str">
        <f>IF(Point[Asset Group]="","",VLOOKUP(Point[Concrete Pad],yes_no,2,FALSE))</f>
        <v/>
      </c>
      <c r="AR605" s="14" t="str">
        <f>IF(Point[Asset Group]="","",VLOOKUP(Point[Material],material_master,2,FALSE))</f>
        <v/>
      </c>
      <c r="AS605" s="14" t="str">
        <f>IF(Point[Asset Group]="","",VLOOKUP(Point[Plumbing],irrigation_plumbing,2,FALSE))</f>
        <v/>
      </c>
      <c r="AT605" s="14" t="str">
        <f>IF(Point[Asset Group]="","",VLOOKUP(Point[Sprinklers],irrigation_sprinklers,2,FALSE))</f>
        <v/>
      </c>
      <c r="AU605" s="14" t="str">
        <f>IF(Point[Asset Group]="","",VLOOKUP(Point[System],irrigation_system,2,FALSE))</f>
        <v/>
      </c>
      <c r="AV605" s="14" t="str">
        <f>IF(Point[Asset Group]="","",VLOOKUP(Point[Status],irrigation_status,2,FALSE))</f>
        <v/>
      </c>
      <c r="AW605" s="11" t="str">
        <f>IF(Point[Date of manufacture]="","",Point[Date of manufacture])</f>
        <v/>
      </c>
      <c r="AX605" s="14" t="str">
        <f>IF(Point[Asset Group]="","",VLOOKUP(Point[Sign Purpose],sign_purpose,2,FALSE))</f>
        <v/>
      </c>
      <c r="AY605" s="14" t="str">
        <f>IF(Point[Asset Group]="","",VLOOKUP(Point[Sign Material],material_master,2,FALSE))</f>
        <v/>
      </c>
      <c r="AZ605" s="14" t="str">
        <f>IF(Point[Asset Group]="","",VLOOKUP(Point[Affixed To],sign_affix,2,FALSE))</f>
        <v/>
      </c>
      <c r="BA605" s="14" t="str">
        <f>IF(Point[Size HxB mm]="","",Point[Size HxB mm])</f>
        <v/>
      </c>
      <c r="BB605" s="14" t="str">
        <f>IF(Point[Height m]="","",Point[Height m])</f>
        <v/>
      </c>
      <c r="BC605" s="14" t="str">
        <f>IF(Point[Asset Group]="","",VLOOKUP(Point[Post Material],material_master,2,FALSE))</f>
        <v/>
      </c>
      <c r="BD605" s="14" t="str">
        <f>IF(Point[Asset Group]="","",VLOOKUP(Point[Post Number],number,2,FALSE))</f>
        <v/>
      </c>
      <c r="BE605" s="14" t="str">
        <f>IF(Point[Asset Group]="","",VLOOKUP(Point[Structure SubType],subdom_master_gdb,2,FALSE))</f>
        <v/>
      </c>
      <c r="BF605" s="14" t="str">
        <f>IF(Point[Area m2]="","",Point[Area m2])</f>
        <v/>
      </c>
      <c r="BG605" s="14" t="str">
        <f>IF(Point[Length m]="","",Point[Length m])</f>
        <v/>
      </c>
      <c r="BH605" s="14" t="str">
        <f>IF(Point[Width m]="","",Point[Width m])</f>
        <v/>
      </c>
      <c r="BI605" s="14" t="str">
        <f>IF(Point[Diameter m]="","",Point[Diameter m])</f>
        <v/>
      </c>
      <c r="BJ605" s="14" t="str">
        <f>IF(Point[Asset Group]="","",VLOOKUP(Point[Number of Pipes],number,2,FALSE))</f>
        <v/>
      </c>
      <c r="BK605" s="14" t="str">
        <f>IF(Point[Asset Group]="","",VLOOKUP(Point[Combined Name],2,FALSE))</f>
        <v/>
      </c>
      <c r="BL605" s="14" t="str">
        <f>IF(Point[Asset Group]="","",VLOOKUP(Point[Size Class],size_class,2,FALSE))</f>
        <v/>
      </c>
      <c r="BM605" s="14" t="str">
        <f>IF(Point[Asset Group]="","",VLOOKUP(Point[Age Class],age_class,2,FALSE))</f>
        <v/>
      </c>
      <c r="BN605" s="14" t="str">
        <f>IF(Point[Girth (cm)]="","",Point[Girth (cm)])</f>
        <v/>
      </c>
      <c r="BO605" s="14" t="str">
        <f>IF(Point[Crown Radius (m)]="","",Point[Crown Radius (m)])</f>
        <v/>
      </c>
      <c r="BP605" s="14" t="str">
        <f>IF(Point[Asset Group]="","",VLOOKUP(Point[Rooting Environment],root_enviro,2,FALSE))</f>
        <v/>
      </c>
      <c r="BQ605" s="14" t="str">
        <f>IF(Point[Asset Group]="","",VLOOKUP(Point[Tree Surround],tree_surround,2,FALSE))</f>
        <v/>
      </c>
      <c r="BR605" s="14" t="str">
        <f>IF(Point[Asset Group]="","",VLOOKUP(Point[Tree Grill],yes_no,2,FALSE))</f>
        <v/>
      </c>
      <c r="BS605" s="14" t="str">
        <f>IF(Point[Asset Group]="","",VLOOKUP(Point[Tree Location],tree_location,2,FALSE))</f>
        <v/>
      </c>
    </row>
    <row r="606" spans="1:71" s="3" customFormat="1" x14ac:dyDescent="0.2">
      <c r="A606" s="3" t="str">
        <f>IF(Point[DWG File Name]="","",Point[DWG File Name])</f>
        <v/>
      </c>
      <c r="B606" s="3" t="str">
        <f>IF(Point[DWG Layer Name]="","",Point[DWG Layer Name])</f>
        <v/>
      </c>
      <c r="C606" s="3" t="str">
        <f>IF(Point[DWG Handle]="","",Point[DWG Handle])</f>
        <v/>
      </c>
      <c r="D606" s="58" t="str">
        <f>IF(Point[X]="","",Point[X])</f>
        <v/>
      </c>
      <c r="E606" s="58" t="str">
        <f>IF(Point[Y]="","",Point[Y])</f>
        <v/>
      </c>
      <c r="F606" s="3" t="str">
        <f>IF(Point[Replacement Asset]="","",Point[Replacement Asset])</f>
        <v/>
      </c>
      <c r="G606" s="3" t="str">
        <f>IF(Point[Asset ID]="","",UPPER(Point[Asset ID]))</f>
        <v/>
      </c>
      <c r="H606" s="3" t="str">
        <f>IF(Point[Asset Group]="","",VLOOKUP(Point[Asset Group],asset_grp_pt,4,FALSE))</f>
        <v/>
      </c>
      <c r="I606" s="3" t="str">
        <f>IF(Point[Asset Group]="","",VLOOKUP(Point[Asset Group],asset_grp_pt,2,FALSE))</f>
        <v/>
      </c>
      <c r="J606" s="3" t="str">
        <f>IF(Point[Asset Group]="","",VLOOKUP(Point[Asset Group],asset_grp_pt,3,FALSE))</f>
        <v/>
      </c>
      <c r="K606" s="3" t="str">
        <f>IF(Point[Asset Group]="","",VLOOKUP(Point[Asset Type],type_master_list,2,FALSE))</f>
        <v/>
      </c>
      <c r="L606" s="3" t="str">
        <f>IF(Point[Asset Name]="","",PROPER(Point[Asset Name]))</f>
        <v/>
      </c>
      <c r="M606" s="11" t="str">
        <f>IF(Point[Install Date]="","",Point[Install Date])</f>
        <v/>
      </c>
      <c r="N606" s="11" t="str">
        <f>IF(Point[Note]="","",PROPER(Point[Note]))</f>
        <v/>
      </c>
      <c r="O606" s="11" t="str">
        <f>IF(Point[Resource Consent Number]="","",UPPER(Point[Resource Consent Number]))</f>
        <v/>
      </c>
      <c r="P606" s="53" t="str">
        <f>IF(Point[Asset Unit Cost]="","",Point[Asset Unit Cost])</f>
        <v/>
      </c>
      <c r="Q606" s="11" t="str">
        <f>IF(Point[Added By]="","",UPPER(Point[Added By]))</f>
        <v/>
      </c>
      <c r="R606" s="11" t="str">
        <f>IF(Point[Added Date]="","",Point[Added Date])</f>
        <v/>
      </c>
      <c r="S606" s="14" t="str">
        <f>IF(Point[Z COORD]="","",Point[Z COORD])</f>
        <v/>
      </c>
      <c r="T606" s="14" t="str">
        <f>IF(Point[Asset Description]="","",PROPER(Point[Asset Description]))</f>
        <v/>
      </c>
      <c r="U606" s="14" t="str">
        <f>IF(Point[[Artist ]]="","",PROPER(Point[[Artist ]]))</f>
        <v/>
      </c>
      <c r="V606" s="14" t="str">
        <f>IF(Point[Material Notes]="","",PROPER(Point[Material Notes]))</f>
        <v/>
      </c>
      <c r="W606" s="14" t="str">
        <f>IF(Point[Dimension Notes]="","",Point[Dimension Notes])</f>
        <v/>
      </c>
      <c r="X606" s="14" t="str">
        <f>IF(Point[List]="","",VLOOKUP(Point[Burner Number],number,2,FALSE))</f>
        <v/>
      </c>
      <c r="Y606" s="14" t="str">
        <f>IF(Point[List]="","",VLOOKUP(Point[Fuel],bbq_fuel,2,FALSE))</f>
        <v/>
      </c>
      <c r="Z606" s="14" t="str">
        <f>IF(Point[List]="","",VLOOKUP(Point[Cabinet Material],bbq_material,2,FALSE))</f>
        <v/>
      </c>
      <c r="AA606" s="14" t="str">
        <f>IF(Point[Asset Group]="","",VLOOKUP(Point[Manufacturer],manufacturer,2,FALSE))</f>
        <v/>
      </c>
      <c r="AB606" s="14" t="str">
        <f>IF(Point[Uinsex WC]="","",Point[Uinsex WC])</f>
        <v/>
      </c>
      <c r="AC606" s="14" t="str">
        <f>IF(Point[Female WC]="","",Point[Female WC])</f>
        <v/>
      </c>
      <c r="AD606" s="14" t="str">
        <f>IF(Point[Male WC]="","",Point[Male WC])</f>
        <v/>
      </c>
      <c r="AE606" s="14" t="str">
        <f>IF(Point[Urinal]="","",Point[Urinal])</f>
        <v/>
      </c>
      <c r="AF606" s="14" t="str">
        <f>IF(Point[Disabled Unisex]="","",Point[Disabled Unisex])</f>
        <v/>
      </c>
      <c r="AG606" s="14" t="str">
        <f>IF(Point[Disabled Female]="","",Point[Disabled Female])</f>
        <v/>
      </c>
      <c r="AH606" s="14" t="str">
        <f>IF(Point[Disabled Male]="","",Point[Disabled Male])</f>
        <v/>
      </c>
      <c r="AI606" s="14" t="str">
        <f>IF(Point[Asset Group]="","",VLOOKUP(Point[Handrail],yes_no,2,FALSE))</f>
        <v/>
      </c>
      <c r="AJ606" s="14" t="str">
        <f>IF(Point[Asset Group]="","",VLOOKUP(Point[Baby Changing],yes_no,2,FALSE))</f>
        <v/>
      </c>
      <c r="AK606" s="14" t="str">
        <f>IF(Point[Asset Group]="","",VLOOKUP(Point[Service Room],yes_no,2,FALSE))</f>
        <v/>
      </c>
      <c r="AL606" s="14" t="str">
        <f>IF(Point[Asset Group]="","",VLOOKUP(Point[Service Tap],service_tap,2,FALSE))</f>
        <v/>
      </c>
      <c r="AM606" s="14" t="str">
        <f>IF(Point[Asset Group]="","",VLOOKUP(Point[Heating Type],wc_heating,2,FALSE))</f>
        <v/>
      </c>
      <c r="AN606" s="14" t="str">
        <f>IF(Point[Asset Group]="","",VLOOKUP(Point[Power Supply],power_supply,2,FALSE))</f>
        <v/>
      </c>
      <c r="AO606" s="14" t="str">
        <f>IF(Point[Asset Group]="","",VLOOKUP(Point[Waste Water],waste_water,2,FALSE))</f>
        <v/>
      </c>
      <c r="AP606" s="14" t="str">
        <f>IF(Point[Asset Group]="","",VLOOKUP(Point[Furniture SubType],subdom_master_gdb,2,FALSE))</f>
        <v/>
      </c>
      <c r="AQ606" s="14" t="str">
        <f>IF(Point[Asset Group]="","",VLOOKUP(Point[Concrete Pad],yes_no,2,FALSE))</f>
        <v/>
      </c>
      <c r="AR606" s="14" t="str">
        <f>IF(Point[Asset Group]="","",VLOOKUP(Point[Material],material_master,2,FALSE))</f>
        <v/>
      </c>
      <c r="AS606" s="14" t="str">
        <f>IF(Point[Asset Group]="","",VLOOKUP(Point[Plumbing],irrigation_plumbing,2,FALSE))</f>
        <v/>
      </c>
      <c r="AT606" s="14" t="str">
        <f>IF(Point[Asset Group]="","",VLOOKUP(Point[Sprinklers],irrigation_sprinklers,2,FALSE))</f>
        <v/>
      </c>
      <c r="AU606" s="14" t="str">
        <f>IF(Point[Asset Group]="","",VLOOKUP(Point[System],irrigation_system,2,FALSE))</f>
        <v/>
      </c>
      <c r="AV606" s="14" t="str">
        <f>IF(Point[Asset Group]="","",VLOOKUP(Point[Status],irrigation_status,2,FALSE))</f>
        <v/>
      </c>
      <c r="AW606" s="11" t="str">
        <f>IF(Point[Date of manufacture]="","",Point[Date of manufacture])</f>
        <v/>
      </c>
      <c r="AX606" s="14" t="str">
        <f>IF(Point[Asset Group]="","",VLOOKUP(Point[Sign Purpose],sign_purpose,2,FALSE))</f>
        <v/>
      </c>
      <c r="AY606" s="14" t="str">
        <f>IF(Point[Asset Group]="","",VLOOKUP(Point[Sign Material],material_master,2,FALSE))</f>
        <v/>
      </c>
      <c r="AZ606" s="14" t="str">
        <f>IF(Point[Asset Group]="","",VLOOKUP(Point[Affixed To],sign_affix,2,FALSE))</f>
        <v/>
      </c>
      <c r="BA606" s="14" t="str">
        <f>IF(Point[Size HxB mm]="","",Point[Size HxB mm])</f>
        <v/>
      </c>
      <c r="BB606" s="14" t="str">
        <f>IF(Point[Height m]="","",Point[Height m])</f>
        <v/>
      </c>
      <c r="BC606" s="14" t="str">
        <f>IF(Point[Asset Group]="","",VLOOKUP(Point[Post Material],material_master,2,FALSE))</f>
        <v/>
      </c>
      <c r="BD606" s="14" t="str">
        <f>IF(Point[Asset Group]="","",VLOOKUP(Point[Post Number],number,2,FALSE))</f>
        <v/>
      </c>
      <c r="BE606" s="14" t="str">
        <f>IF(Point[Asset Group]="","",VLOOKUP(Point[Structure SubType],subdom_master_gdb,2,FALSE))</f>
        <v/>
      </c>
      <c r="BF606" s="14" t="str">
        <f>IF(Point[Area m2]="","",Point[Area m2])</f>
        <v/>
      </c>
      <c r="BG606" s="14" t="str">
        <f>IF(Point[Length m]="","",Point[Length m])</f>
        <v/>
      </c>
      <c r="BH606" s="14" t="str">
        <f>IF(Point[Width m]="","",Point[Width m])</f>
        <v/>
      </c>
      <c r="BI606" s="14" t="str">
        <f>IF(Point[Diameter m]="","",Point[Diameter m])</f>
        <v/>
      </c>
      <c r="BJ606" s="14" t="str">
        <f>IF(Point[Asset Group]="","",VLOOKUP(Point[Number of Pipes],number,2,FALSE))</f>
        <v/>
      </c>
      <c r="BK606" s="14" t="str">
        <f>IF(Point[Asset Group]="","",VLOOKUP(Point[Combined Name],2,FALSE))</f>
        <v/>
      </c>
      <c r="BL606" s="14" t="str">
        <f>IF(Point[Asset Group]="","",VLOOKUP(Point[Size Class],size_class,2,FALSE))</f>
        <v/>
      </c>
      <c r="BM606" s="14" t="str">
        <f>IF(Point[Asset Group]="","",VLOOKUP(Point[Age Class],age_class,2,FALSE))</f>
        <v/>
      </c>
      <c r="BN606" s="14" t="str">
        <f>IF(Point[Girth (cm)]="","",Point[Girth (cm)])</f>
        <v/>
      </c>
      <c r="BO606" s="14" t="str">
        <f>IF(Point[Crown Radius (m)]="","",Point[Crown Radius (m)])</f>
        <v/>
      </c>
      <c r="BP606" s="14" t="str">
        <f>IF(Point[Asset Group]="","",VLOOKUP(Point[Rooting Environment],root_enviro,2,FALSE))</f>
        <v/>
      </c>
      <c r="BQ606" s="14" t="str">
        <f>IF(Point[Asset Group]="","",VLOOKUP(Point[Tree Surround],tree_surround,2,FALSE))</f>
        <v/>
      </c>
      <c r="BR606" s="14" t="str">
        <f>IF(Point[Asset Group]="","",VLOOKUP(Point[Tree Grill],yes_no,2,FALSE))</f>
        <v/>
      </c>
      <c r="BS606" s="14" t="str">
        <f>IF(Point[Asset Group]="","",VLOOKUP(Point[Tree Location],tree_location,2,FALSE))</f>
        <v/>
      </c>
    </row>
    <row r="607" spans="1:71" s="3" customFormat="1" x14ac:dyDescent="0.2">
      <c r="A607" s="3" t="str">
        <f>IF(Point[DWG File Name]="","",Point[DWG File Name])</f>
        <v/>
      </c>
      <c r="B607" s="3" t="str">
        <f>IF(Point[DWG Layer Name]="","",Point[DWG Layer Name])</f>
        <v/>
      </c>
      <c r="C607" s="3" t="str">
        <f>IF(Point[DWG Handle]="","",Point[DWG Handle])</f>
        <v/>
      </c>
      <c r="D607" s="58" t="str">
        <f>IF(Point[X]="","",Point[X])</f>
        <v/>
      </c>
      <c r="E607" s="58" t="str">
        <f>IF(Point[Y]="","",Point[Y])</f>
        <v/>
      </c>
      <c r="F607" s="3" t="str">
        <f>IF(Point[Replacement Asset]="","",Point[Replacement Asset])</f>
        <v/>
      </c>
      <c r="G607" s="3" t="str">
        <f>IF(Point[Asset ID]="","",UPPER(Point[Asset ID]))</f>
        <v/>
      </c>
      <c r="H607" s="3" t="str">
        <f>IF(Point[Asset Group]="","",VLOOKUP(Point[Asset Group],asset_grp_pt,4,FALSE))</f>
        <v/>
      </c>
      <c r="I607" s="3" t="str">
        <f>IF(Point[Asset Group]="","",VLOOKUP(Point[Asset Group],asset_grp_pt,2,FALSE))</f>
        <v/>
      </c>
      <c r="J607" s="3" t="str">
        <f>IF(Point[Asset Group]="","",VLOOKUP(Point[Asset Group],asset_grp_pt,3,FALSE))</f>
        <v/>
      </c>
      <c r="K607" s="3" t="str">
        <f>IF(Point[Asset Group]="","",VLOOKUP(Point[Asset Type],type_master_list,2,FALSE))</f>
        <v/>
      </c>
      <c r="L607" s="3" t="str">
        <f>IF(Point[Asset Name]="","",PROPER(Point[Asset Name]))</f>
        <v/>
      </c>
      <c r="M607" s="11" t="str">
        <f>IF(Point[Install Date]="","",Point[Install Date])</f>
        <v/>
      </c>
      <c r="N607" s="11" t="str">
        <f>IF(Point[Note]="","",PROPER(Point[Note]))</f>
        <v/>
      </c>
      <c r="O607" s="11" t="str">
        <f>IF(Point[Resource Consent Number]="","",UPPER(Point[Resource Consent Number]))</f>
        <v/>
      </c>
      <c r="P607" s="53" t="str">
        <f>IF(Point[Asset Unit Cost]="","",Point[Asset Unit Cost])</f>
        <v/>
      </c>
      <c r="Q607" s="11" t="str">
        <f>IF(Point[Added By]="","",UPPER(Point[Added By]))</f>
        <v/>
      </c>
      <c r="R607" s="11" t="str">
        <f>IF(Point[Added Date]="","",Point[Added Date])</f>
        <v/>
      </c>
      <c r="S607" s="14" t="str">
        <f>IF(Point[Z COORD]="","",Point[Z COORD])</f>
        <v/>
      </c>
      <c r="T607" s="14" t="str">
        <f>IF(Point[Asset Description]="","",PROPER(Point[Asset Description]))</f>
        <v/>
      </c>
      <c r="U607" s="14" t="str">
        <f>IF(Point[[Artist ]]="","",PROPER(Point[[Artist ]]))</f>
        <v/>
      </c>
      <c r="V607" s="14" t="str">
        <f>IF(Point[Material Notes]="","",PROPER(Point[Material Notes]))</f>
        <v/>
      </c>
      <c r="W607" s="14" t="str">
        <f>IF(Point[Dimension Notes]="","",Point[Dimension Notes])</f>
        <v/>
      </c>
      <c r="X607" s="14" t="str">
        <f>IF(Point[List]="","",VLOOKUP(Point[Burner Number],number,2,FALSE))</f>
        <v/>
      </c>
      <c r="Y607" s="14" t="str">
        <f>IF(Point[List]="","",VLOOKUP(Point[Fuel],bbq_fuel,2,FALSE))</f>
        <v/>
      </c>
      <c r="Z607" s="14" t="str">
        <f>IF(Point[List]="","",VLOOKUP(Point[Cabinet Material],bbq_material,2,FALSE))</f>
        <v/>
      </c>
      <c r="AA607" s="14" t="str">
        <f>IF(Point[Asset Group]="","",VLOOKUP(Point[Manufacturer],manufacturer,2,FALSE))</f>
        <v/>
      </c>
      <c r="AB607" s="14" t="str">
        <f>IF(Point[Uinsex WC]="","",Point[Uinsex WC])</f>
        <v/>
      </c>
      <c r="AC607" s="14" t="str">
        <f>IF(Point[Female WC]="","",Point[Female WC])</f>
        <v/>
      </c>
      <c r="AD607" s="14" t="str">
        <f>IF(Point[Male WC]="","",Point[Male WC])</f>
        <v/>
      </c>
      <c r="AE607" s="14" t="str">
        <f>IF(Point[Urinal]="","",Point[Urinal])</f>
        <v/>
      </c>
      <c r="AF607" s="14" t="str">
        <f>IF(Point[Disabled Unisex]="","",Point[Disabled Unisex])</f>
        <v/>
      </c>
      <c r="AG607" s="14" t="str">
        <f>IF(Point[Disabled Female]="","",Point[Disabled Female])</f>
        <v/>
      </c>
      <c r="AH607" s="14" t="str">
        <f>IF(Point[Disabled Male]="","",Point[Disabled Male])</f>
        <v/>
      </c>
      <c r="AI607" s="14" t="str">
        <f>IF(Point[Asset Group]="","",VLOOKUP(Point[Handrail],yes_no,2,FALSE))</f>
        <v/>
      </c>
      <c r="AJ607" s="14" t="str">
        <f>IF(Point[Asset Group]="","",VLOOKUP(Point[Baby Changing],yes_no,2,FALSE))</f>
        <v/>
      </c>
      <c r="AK607" s="14" t="str">
        <f>IF(Point[Asset Group]="","",VLOOKUP(Point[Service Room],yes_no,2,FALSE))</f>
        <v/>
      </c>
      <c r="AL607" s="14" t="str">
        <f>IF(Point[Asset Group]="","",VLOOKUP(Point[Service Tap],service_tap,2,FALSE))</f>
        <v/>
      </c>
      <c r="AM607" s="14" t="str">
        <f>IF(Point[Asset Group]="","",VLOOKUP(Point[Heating Type],wc_heating,2,FALSE))</f>
        <v/>
      </c>
      <c r="AN607" s="14" t="str">
        <f>IF(Point[Asset Group]="","",VLOOKUP(Point[Power Supply],power_supply,2,FALSE))</f>
        <v/>
      </c>
      <c r="AO607" s="14" t="str">
        <f>IF(Point[Asset Group]="","",VLOOKUP(Point[Waste Water],waste_water,2,FALSE))</f>
        <v/>
      </c>
      <c r="AP607" s="14" t="str">
        <f>IF(Point[Asset Group]="","",VLOOKUP(Point[Furniture SubType],subdom_master_gdb,2,FALSE))</f>
        <v/>
      </c>
      <c r="AQ607" s="14" t="str">
        <f>IF(Point[Asset Group]="","",VLOOKUP(Point[Concrete Pad],yes_no,2,FALSE))</f>
        <v/>
      </c>
      <c r="AR607" s="14" t="str">
        <f>IF(Point[Asset Group]="","",VLOOKUP(Point[Material],material_master,2,FALSE))</f>
        <v/>
      </c>
      <c r="AS607" s="14" t="str">
        <f>IF(Point[Asset Group]="","",VLOOKUP(Point[Plumbing],irrigation_plumbing,2,FALSE))</f>
        <v/>
      </c>
      <c r="AT607" s="14" t="str">
        <f>IF(Point[Asset Group]="","",VLOOKUP(Point[Sprinklers],irrigation_sprinklers,2,FALSE))</f>
        <v/>
      </c>
      <c r="AU607" s="14" t="str">
        <f>IF(Point[Asset Group]="","",VLOOKUP(Point[System],irrigation_system,2,FALSE))</f>
        <v/>
      </c>
      <c r="AV607" s="14" t="str">
        <f>IF(Point[Asset Group]="","",VLOOKUP(Point[Status],irrigation_status,2,FALSE))</f>
        <v/>
      </c>
      <c r="AW607" s="11" t="str">
        <f>IF(Point[Date of manufacture]="","",Point[Date of manufacture])</f>
        <v/>
      </c>
      <c r="AX607" s="14" t="str">
        <f>IF(Point[Asset Group]="","",VLOOKUP(Point[Sign Purpose],sign_purpose,2,FALSE))</f>
        <v/>
      </c>
      <c r="AY607" s="14" t="str">
        <f>IF(Point[Asset Group]="","",VLOOKUP(Point[Sign Material],material_master,2,FALSE))</f>
        <v/>
      </c>
      <c r="AZ607" s="14" t="str">
        <f>IF(Point[Asset Group]="","",VLOOKUP(Point[Affixed To],sign_affix,2,FALSE))</f>
        <v/>
      </c>
      <c r="BA607" s="14" t="str">
        <f>IF(Point[Size HxB mm]="","",Point[Size HxB mm])</f>
        <v/>
      </c>
      <c r="BB607" s="14" t="str">
        <f>IF(Point[Height m]="","",Point[Height m])</f>
        <v/>
      </c>
      <c r="BC607" s="14" t="str">
        <f>IF(Point[Asset Group]="","",VLOOKUP(Point[Post Material],material_master,2,FALSE))</f>
        <v/>
      </c>
      <c r="BD607" s="14" t="str">
        <f>IF(Point[Asset Group]="","",VLOOKUP(Point[Post Number],number,2,FALSE))</f>
        <v/>
      </c>
      <c r="BE607" s="14" t="str">
        <f>IF(Point[Asset Group]="","",VLOOKUP(Point[Structure SubType],subdom_master_gdb,2,FALSE))</f>
        <v/>
      </c>
      <c r="BF607" s="14" t="str">
        <f>IF(Point[Area m2]="","",Point[Area m2])</f>
        <v/>
      </c>
      <c r="BG607" s="14" t="str">
        <f>IF(Point[Length m]="","",Point[Length m])</f>
        <v/>
      </c>
      <c r="BH607" s="14" t="str">
        <f>IF(Point[Width m]="","",Point[Width m])</f>
        <v/>
      </c>
      <c r="BI607" s="14" t="str">
        <f>IF(Point[Diameter m]="","",Point[Diameter m])</f>
        <v/>
      </c>
      <c r="BJ607" s="14" t="str">
        <f>IF(Point[Asset Group]="","",VLOOKUP(Point[Number of Pipes],number,2,FALSE))</f>
        <v/>
      </c>
      <c r="BK607" s="14" t="str">
        <f>IF(Point[Asset Group]="","",VLOOKUP(Point[Combined Name],2,FALSE))</f>
        <v/>
      </c>
      <c r="BL607" s="14" t="str">
        <f>IF(Point[Asset Group]="","",VLOOKUP(Point[Size Class],size_class,2,FALSE))</f>
        <v/>
      </c>
      <c r="BM607" s="14" t="str">
        <f>IF(Point[Asset Group]="","",VLOOKUP(Point[Age Class],age_class,2,FALSE))</f>
        <v/>
      </c>
      <c r="BN607" s="14" t="str">
        <f>IF(Point[Girth (cm)]="","",Point[Girth (cm)])</f>
        <v/>
      </c>
      <c r="BO607" s="14" t="str">
        <f>IF(Point[Crown Radius (m)]="","",Point[Crown Radius (m)])</f>
        <v/>
      </c>
      <c r="BP607" s="14" t="str">
        <f>IF(Point[Asset Group]="","",VLOOKUP(Point[Rooting Environment],root_enviro,2,FALSE))</f>
        <v/>
      </c>
      <c r="BQ607" s="14" t="str">
        <f>IF(Point[Asset Group]="","",VLOOKUP(Point[Tree Surround],tree_surround,2,FALSE))</f>
        <v/>
      </c>
      <c r="BR607" s="14" t="str">
        <f>IF(Point[Asset Group]="","",VLOOKUP(Point[Tree Grill],yes_no,2,FALSE))</f>
        <v/>
      </c>
      <c r="BS607" s="14" t="str">
        <f>IF(Point[Asset Group]="","",VLOOKUP(Point[Tree Location],tree_location,2,FALSE))</f>
        <v/>
      </c>
    </row>
    <row r="608" spans="1:71" s="3" customFormat="1" x14ac:dyDescent="0.2">
      <c r="A608" s="3" t="str">
        <f>IF(Point[DWG File Name]="","",Point[DWG File Name])</f>
        <v/>
      </c>
      <c r="B608" s="3" t="str">
        <f>IF(Point[DWG Layer Name]="","",Point[DWG Layer Name])</f>
        <v/>
      </c>
      <c r="C608" s="3" t="str">
        <f>IF(Point[DWG Handle]="","",Point[DWG Handle])</f>
        <v/>
      </c>
      <c r="D608" s="58" t="str">
        <f>IF(Point[X]="","",Point[X])</f>
        <v/>
      </c>
      <c r="E608" s="58" t="str">
        <f>IF(Point[Y]="","",Point[Y])</f>
        <v/>
      </c>
      <c r="F608" s="3" t="str">
        <f>IF(Point[Replacement Asset]="","",Point[Replacement Asset])</f>
        <v/>
      </c>
      <c r="G608" s="3" t="str">
        <f>IF(Point[Asset ID]="","",UPPER(Point[Asset ID]))</f>
        <v/>
      </c>
      <c r="H608" s="3" t="str">
        <f>IF(Point[Asset Group]="","",VLOOKUP(Point[Asset Group],asset_grp_pt,4,FALSE))</f>
        <v/>
      </c>
      <c r="I608" s="3" t="str">
        <f>IF(Point[Asset Group]="","",VLOOKUP(Point[Asset Group],asset_grp_pt,2,FALSE))</f>
        <v/>
      </c>
      <c r="J608" s="3" t="str">
        <f>IF(Point[Asset Group]="","",VLOOKUP(Point[Asset Group],asset_grp_pt,3,FALSE))</f>
        <v/>
      </c>
      <c r="K608" s="3" t="str">
        <f>IF(Point[Asset Group]="","",VLOOKUP(Point[Asset Type],type_master_list,2,FALSE))</f>
        <v/>
      </c>
      <c r="L608" s="3" t="str">
        <f>IF(Point[Asset Name]="","",PROPER(Point[Asset Name]))</f>
        <v/>
      </c>
      <c r="M608" s="11" t="str">
        <f>IF(Point[Install Date]="","",Point[Install Date])</f>
        <v/>
      </c>
      <c r="N608" s="11" t="str">
        <f>IF(Point[Note]="","",PROPER(Point[Note]))</f>
        <v/>
      </c>
      <c r="O608" s="11" t="str">
        <f>IF(Point[Resource Consent Number]="","",UPPER(Point[Resource Consent Number]))</f>
        <v/>
      </c>
      <c r="P608" s="53" t="str">
        <f>IF(Point[Asset Unit Cost]="","",Point[Asset Unit Cost])</f>
        <v/>
      </c>
      <c r="Q608" s="11" t="str">
        <f>IF(Point[Added By]="","",UPPER(Point[Added By]))</f>
        <v/>
      </c>
      <c r="R608" s="11" t="str">
        <f>IF(Point[Added Date]="","",Point[Added Date])</f>
        <v/>
      </c>
      <c r="S608" s="14" t="str">
        <f>IF(Point[Z COORD]="","",Point[Z COORD])</f>
        <v/>
      </c>
      <c r="T608" s="14" t="str">
        <f>IF(Point[Asset Description]="","",PROPER(Point[Asset Description]))</f>
        <v/>
      </c>
      <c r="U608" s="14" t="str">
        <f>IF(Point[[Artist ]]="","",PROPER(Point[[Artist ]]))</f>
        <v/>
      </c>
      <c r="V608" s="14" t="str">
        <f>IF(Point[Material Notes]="","",PROPER(Point[Material Notes]))</f>
        <v/>
      </c>
      <c r="W608" s="14" t="str">
        <f>IF(Point[Dimension Notes]="","",Point[Dimension Notes])</f>
        <v/>
      </c>
      <c r="X608" s="14" t="str">
        <f>IF(Point[List]="","",VLOOKUP(Point[Burner Number],number,2,FALSE))</f>
        <v/>
      </c>
      <c r="Y608" s="14" t="str">
        <f>IF(Point[List]="","",VLOOKUP(Point[Fuel],bbq_fuel,2,FALSE))</f>
        <v/>
      </c>
      <c r="Z608" s="14" t="str">
        <f>IF(Point[List]="","",VLOOKUP(Point[Cabinet Material],bbq_material,2,FALSE))</f>
        <v/>
      </c>
      <c r="AA608" s="14" t="str">
        <f>IF(Point[Asset Group]="","",VLOOKUP(Point[Manufacturer],manufacturer,2,FALSE))</f>
        <v/>
      </c>
      <c r="AB608" s="14" t="str">
        <f>IF(Point[Uinsex WC]="","",Point[Uinsex WC])</f>
        <v/>
      </c>
      <c r="AC608" s="14" t="str">
        <f>IF(Point[Female WC]="","",Point[Female WC])</f>
        <v/>
      </c>
      <c r="AD608" s="14" t="str">
        <f>IF(Point[Male WC]="","",Point[Male WC])</f>
        <v/>
      </c>
      <c r="AE608" s="14" t="str">
        <f>IF(Point[Urinal]="","",Point[Urinal])</f>
        <v/>
      </c>
      <c r="AF608" s="14" t="str">
        <f>IF(Point[Disabled Unisex]="","",Point[Disabled Unisex])</f>
        <v/>
      </c>
      <c r="AG608" s="14" t="str">
        <f>IF(Point[Disabled Female]="","",Point[Disabled Female])</f>
        <v/>
      </c>
      <c r="AH608" s="14" t="str">
        <f>IF(Point[Disabled Male]="","",Point[Disabled Male])</f>
        <v/>
      </c>
      <c r="AI608" s="14" t="str">
        <f>IF(Point[Asset Group]="","",VLOOKUP(Point[Handrail],yes_no,2,FALSE))</f>
        <v/>
      </c>
      <c r="AJ608" s="14" t="str">
        <f>IF(Point[Asset Group]="","",VLOOKUP(Point[Baby Changing],yes_no,2,FALSE))</f>
        <v/>
      </c>
      <c r="AK608" s="14" t="str">
        <f>IF(Point[Asset Group]="","",VLOOKUP(Point[Service Room],yes_no,2,FALSE))</f>
        <v/>
      </c>
      <c r="AL608" s="14" t="str">
        <f>IF(Point[Asset Group]="","",VLOOKUP(Point[Service Tap],service_tap,2,FALSE))</f>
        <v/>
      </c>
      <c r="AM608" s="14" t="str">
        <f>IF(Point[Asset Group]="","",VLOOKUP(Point[Heating Type],wc_heating,2,FALSE))</f>
        <v/>
      </c>
      <c r="AN608" s="14" t="str">
        <f>IF(Point[Asset Group]="","",VLOOKUP(Point[Power Supply],power_supply,2,FALSE))</f>
        <v/>
      </c>
      <c r="AO608" s="14" t="str">
        <f>IF(Point[Asset Group]="","",VLOOKUP(Point[Waste Water],waste_water,2,FALSE))</f>
        <v/>
      </c>
      <c r="AP608" s="14" t="str">
        <f>IF(Point[Asset Group]="","",VLOOKUP(Point[Furniture SubType],subdom_master_gdb,2,FALSE))</f>
        <v/>
      </c>
      <c r="AQ608" s="14" t="str">
        <f>IF(Point[Asset Group]="","",VLOOKUP(Point[Concrete Pad],yes_no,2,FALSE))</f>
        <v/>
      </c>
      <c r="AR608" s="14" t="str">
        <f>IF(Point[Asset Group]="","",VLOOKUP(Point[Material],material_master,2,FALSE))</f>
        <v/>
      </c>
      <c r="AS608" s="14" t="str">
        <f>IF(Point[Asset Group]="","",VLOOKUP(Point[Plumbing],irrigation_plumbing,2,FALSE))</f>
        <v/>
      </c>
      <c r="AT608" s="14" t="str">
        <f>IF(Point[Asset Group]="","",VLOOKUP(Point[Sprinklers],irrigation_sprinklers,2,FALSE))</f>
        <v/>
      </c>
      <c r="AU608" s="14" t="str">
        <f>IF(Point[Asset Group]="","",VLOOKUP(Point[System],irrigation_system,2,FALSE))</f>
        <v/>
      </c>
      <c r="AV608" s="14" t="str">
        <f>IF(Point[Asset Group]="","",VLOOKUP(Point[Status],irrigation_status,2,FALSE))</f>
        <v/>
      </c>
      <c r="AW608" s="11" t="str">
        <f>IF(Point[Date of manufacture]="","",Point[Date of manufacture])</f>
        <v/>
      </c>
      <c r="AX608" s="14" t="str">
        <f>IF(Point[Asset Group]="","",VLOOKUP(Point[Sign Purpose],sign_purpose,2,FALSE))</f>
        <v/>
      </c>
      <c r="AY608" s="14" t="str">
        <f>IF(Point[Asset Group]="","",VLOOKUP(Point[Sign Material],material_master,2,FALSE))</f>
        <v/>
      </c>
      <c r="AZ608" s="14" t="str">
        <f>IF(Point[Asset Group]="","",VLOOKUP(Point[Affixed To],sign_affix,2,FALSE))</f>
        <v/>
      </c>
      <c r="BA608" s="14" t="str">
        <f>IF(Point[Size HxB mm]="","",Point[Size HxB mm])</f>
        <v/>
      </c>
      <c r="BB608" s="14" t="str">
        <f>IF(Point[Height m]="","",Point[Height m])</f>
        <v/>
      </c>
      <c r="BC608" s="14" t="str">
        <f>IF(Point[Asset Group]="","",VLOOKUP(Point[Post Material],material_master,2,FALSE))</f>
        <v/>
      </c>
      <c r="BD608" s="14" t="str">
        <f>IF(Point[Asset Group]="","",VLOOKUP(Point[Post Number],number,2,FALSE))</f>
        <v/>
      </c>
      <c r="BE608" s="14" t="str">
        <f>IF(Point[Asset Group]="","",VLOOKUP(Point[Structure SubType],subdom_master_gdb,2,FALSE))</f>
        <v/>
      </c>
      <c r="BF608" s="14" t="str">
        <f>IF(Point[Area m2]="","",Point[Area m2])</f>
        <v/>
      </c>
      <c r="BG608" s="14" t="str">
        <f>IF(Point[Length m]="","",Point[Length m])</f>
        <v/>
      </c>
      <c r="BH608" s="14" t="str">
        <f>IF(Point[Width m]="","",Point[Width m])</f>
        <v/>
      </c>
      <c r="BI608" s="14" t="str">
        <f>IF(Point[Diameter m]="","",Point[Diameter m])</f>
        <v/>
      </c>
      <c r="BJ608" s="14" t="str">
        <f>IF(Point[Asset Group]="","",VLOOKUP(Point[Number of Pipes],number,2,FALSE))</f>
        <v/>
      </c>
      <c r="BK608" s="14" t="str">
        <f>IF(Point[Asset Group]="","",VLOOKUP(Point[Combined Name],2,FALSE))</f>
        <v/>
      </c>
      <c r="BL608" s="14" t="str">
        <f>IF(Point[Asset Group]="","",VLOOKUP(Point[Size Class],size_class,2,FALSE))</f>
        <v/>
      </c>
      <c r="BM608" s="14" t="str">
        <f>IF(Point[Asset Group]="","",VLOOKUP(Point[Age Class],age_class,2,FALSE))</f>
        <v/>
      </c>
      <c r="BN608" s="14" t="str">
        <f>IF(Point[Girth (cm)]="","",Point[Girth (cm)])</f>
        <v/>
      </c>
      <c r="BO608" s="14" t="str">
        <f>IF(Point[Crown Radius (m)]="","",Point[Crown Radius (m)])</f>
        <v/>
      </c>
      <c r="BP608" s="14" t="str">
        <f>IF(Point[Asset Group]="","",VLOOKUP(Point[Rooting Environment],root_enviro,2,FALSE))</f>
        <v/>
      </c>
      <c r="BQ608" s="14" t="str">
        <f>IF(Point[Asset Group]="","",VLOOKUP(Point[Tree Surround],tree_surround,2,FALSE))</f>
        <v/>
      </c>
      <c r="BR608" s="14" t="str">
        <f>IF(Point[Asset Group]="","",VLOOKUP(Point[Tree Grill],yes_no,2,FALSE))</f>
        <v/>
      </c>
      <c r="BS608" s="14" t="str">
        <f>IF(Point[Asset Group]="","",VLOOKUP(Point[Tree Location],tree_location,2,FALSE))</f>
        <v/>
      </c>
    </row>
    <row r="609" spans="1:71" s="3" customFormat="1" x14ac:dyDescent="0.2">
      <c r="A609" s="3" t="str">
        <f>IF(Point[DWG File Name]="","",Point[DWG File Name])</f>
        <v/>
      </c>
      <c r="B609" s="3" t="str">
        <f>IF(Point[DWG Layer Name]="","",Point[DWG Layer Name])</f>
        <v/>
      </c>
      <c r="C609" s="3" t="str">
        <f>IF(Point[DWG Handle]="","",Point[DWG Handle])</f>
        <v/>
      </c>
      <c r="D609" s="58" t="str">
        <f>IF(Point[X]="","",Point[X])</f>
        <v/>
      </c>
      <c r="E609" s="58" t="str">
        <f>IF(Point[Y]="","",Point[Y])</f>
        <v/>
      </c>
      <c r="F609" s="3" t="str">
        <f>IF(Point[Replacement Asset]="","",Point[Replacement Asset])</f>
        <v/>
      </c>
      <c r="G609" s="3" t="str">
        <f>IF(Point[Asset ID]="","",UPPER(Point[Asset ID]))</f>
        <v/>
      </c>
      <c r="H609" s="3" t="str">
        <f>IF(Point[Asset Group]="","",VLOOKUP(Point[Asset Group],asset_grp_pt,4,FALSE))</f>
        <v/>
      </c>
      <c r="I609" s="3" t="str">
        <f>IF(Point[Asset Group]="","",VLOOKUP(Point[Asset Group],asset_grp_pt,2,FALSE))</f>
        <v/>
      </c>
      <c r="J609" s="3" t="str">
        <f>IF(Point[Asset Group]="","",VLOOKUP(Point[Asset Group],asset_grp_pt,3,FALSE))</f>
        <v/>
      </c>
      <c r="K609" s="3" t="str">
        <f>IF(Point[Asset Group]="","",VLOOKUP(Point[Asset Type],type_master_list,2,FALSE))</f>
        <v/>
      </c>
      <c r="L609" s="3" t="str">
        <f>IF(Point[Asset Name]="","",PROPER(Point[Asset Name]))</f>
        <v/>
      </c>
      <c r="M609" s="11" t="str">
        <f>IF(Point[Install Date]="","",Point[Install Date])</f>
        <v/>
      </c>
      <c r="N609" s="11" t="str">
        <f>IF(Point[Note]="","",PROPER(Point[Note]))</f>
        <v/>
      </c>
      <c r="O609" s="11" t="str">
        <f>IF(Point[Resource Consent Number]="","",UPPER(Point[Resource Consent Number]))</f>
        <v/>
      </c>
      <c r="P609" s="53" t="str">
        <f>IF(Point[Asset Unit Cost]="","",Point[Asset Unit Cost])</f>
        <v/>
      </c>
      <c r="Q609" s="11" t="str">
        <f>IF(Point[Added By]="","",UPPER(Point[Added By]))</f>
        <v/>
      </c>
      <c r="R609" s="11" t="str">
        <f>IF(Point[Added Date]="","",Point[Added Date])</f>
        <v/>
      </c>
      <c r="S609" s="14" t="str">
        <f>IF(Point[Z COORD]="","",Point[Z COORD])</f>
        <v/>
      </c>
      <c r="T609" s="14" t="str">
        <f>IF(Point[Asset Description]="","",PROPER(Point[Asset Description]))</f>
        <v/>
      </c>
      <c r="U609" s="14" t="str">
        <f>IF(Point[[Artist ]]="","",PROPER(Point[[Artist ]]))</f>
        <v/>
      </c>
      <c r="V609" s="14" t="str">
        <f>IF(Point[Material Notes]="","",PROPER(Point[Material Notes]))</f>
        <v/>
      </c>
      <c r="W609" s="14" t="str">
        <f>IF(Point[Dimension Notes]="","",Point[Dimension Notes])</f>
        <v/>
      </c>
      <c r="X609" s="14" t="str">
        <f>IF(Point[List]="","",VLOOKUP(Point[Burner Number],number,2,FALSE))</f>
        <v/>
      </c>
      <c r="Y609" s="14" t="str">
        <f>IF(Point[List]="","",VLOOKUP(Point[Fuel],bbq_fuel,2,FALSE))</f>
        <v/>
      </c>
      <c r="Z609" s="14" t="str">
        <f>IF(Point[List]="","",VLOOKUP(Point[Cabinet Material],bbq_material,2,FALSE))</f>
        <v/>
      </c>
      <c r="AA609" s="14" t="str">
        <f>IF(Point[Asset Group]="","",VLOOKUP(Point[Manufacturer],manufacturer,2,FALSE))</f>
        <v/>
      </c>
      <c r="AB609" s="14" t="str">
        <f>IF(Point[Uinsex WC]="","",Point[Uinsex WC])</f>
        <v/>
      </c>
      <c r="AC609" s="14" t="str">
        <f>IF(Point[Female WC]="","",Point[Female WC])</f>
        <v/>
      </c>
      <c r="AD609" s="14" t="str">
        <f>IF(Point[Male WC]="","",Point[Male WC])</f>
        <v/>
      </c>
      <c r="AE609" s="14" t="str">
        <f>IF(Point[Urinal]="","",Point[Urinal])</f>
        <v/>
      </c>
      <c r="AF609" s="14" t="str">
        <f>IF(Point[Disabled Unisex]="","",Point[Disabled Unisex])</f>
        <v/>
      </c>
      <c r="AG609" s="14" t="str">
        <f>IF(Point[Disabled Female]="","",Point[Disabled Female])</f>
        <v/>
      </c>
      <c r="AH609" s="14" t="str">
        <f>IF(Point[Disabled Male]="","",Point[Disabled Male])</f>
        <v/>
      </c>
      <c r="AI609" s="14" t="str">
        <f>IF(Point[Asset Group]="","",VLOOKUP(Point[Handrail],yes_no,2,FALSE))</f>
        <v/>
      </c>
      <c r="AJ609" s="14" t="str">
        <f>IF(Point[Asset Group]="","",VLOOKUP(Point[Baby Changing],yes_no,2,FALSE))</f>
        <v/>
      </c>
      <c r="AK609" s="14" t="str">
        <f>IF(Point[Asset Group]="","",VLOOKUP(Point[Service Room],yes_no,2,FALSE))</f>
        <v/>
      </c>
      <c r="AL609" s="14" t="str">
        <f>IF(Point[Asset Group]="","",VLOOKUP(Point[Service Tap],service_tap,2,FALSE))</f>
        <v/>
      </c>
      <c r="AM609" s="14" t="str">
        <f>IF(Point[Asset Group]="","",VLOOKUP(Point[Heating Type],wc_heating,2,FALSE))</f>
        <v/>
      </c>
      <c r="AN609" s="14" t="str">
        <f>IF(Point[Asset Group]="","",VLOOKUP(Point[Power Supply],power_supply,2,FALSE))</f>
        <v/>
      </c>
      <c r="AO609" s="14" t="str">
        <f>IF(Point[Asset Group]="","",VLOOKUP(Point[Waste Water],waste_water,2,FALSE))</f>
        <v/>
      </c>
      <c r="AP609" s="14" t="str">
        <f>IF(Point[Asset Group]="","",VLOOKUP(Point[Furniture SubType],subdom_master_gdb,2,FALSE))</f>
        <v/>
      </c>
      <c r="AQ609" s="14" t="str">
        <f>IF(Point[Asset Group]="","",VLOOKUP(Point[Concrete Pad],yes_no,2,FALSE))</f>
        <v/>
      </c>
      <c r="AR609" s="14" t="str">
        <f>IF(Point[Asset Group]="","",VLOOKUP(Point[Material],material_master,2,FALSE))</f>
        <v/>
      </c>
      <c r="AS609" s="14" t="str">
        <f>IF(Point[Asset Group]="","",VLOOKUP(Point[Plumbing],irrigation_plumbing,2,FALSE))</f>
        <v/>
      </c>
      <c r="AT609" s="14" t="str">
        <f>IF(Point[Asset Group]="","",VLOOKUP(Point[Sprinklers],irrigation_sprinklers,2,FALSE))</f>
        <v/>
      </c>
      <c r="AU609" s="14" t="str">
        <f>IF(Point[Asset Group]="","",VLOOKUP(Point[System],irrigation_system,2,FALSE))</f>
        <v/>
      </c>
      <c r="AV609" s="14" t="str">
        <f>IF(Point[Asset Group]="","",VLOOKUP(Point[Status],irrigation_status,2,FALSE))</f>
        <v/>
      </c>
      <c r="AW609" s="11" t="str">
        <f>IF(Point[Date of manufacture]="","",Point[Date of manufacture])</f>
        <v/>
      </c>
      <c r="AX609" s="14" t="str">
        <f>IF(Point[Asset Group]="","",VLOOKUP(Point[Sign Purpose],sign_purpose,2,FALSE))</f>
        <v/>
      </c>
      <c r="AY609" s="14" t="str">
        <f>IF(Point[Asset Group]="","",VLOOKUP(Point[Sign Material],material_master,2,FALSE))</f>
        <v/>
      </c>
      <c r="AZ609" s="14" t="str">
        <f>IF(Point[Asset Group]="","",VLOOKUP(Point[Affixed To],sign_affix,2,FALSE))</f>
        <v/>
      </c>
      <c r="BA609" s="14" t="str">
        <f>IF(Point[Size HxB mm]="","",Point[Size HxB mm])</f>
        <v/>
      </c>
      <c r="BB609" s="14" t="str">
        <f>IF(Point[Height m]="","",Point[Height m])</f>
        <v/>
      </c>
      <c r="BC609" s="14" t="str">
        <f>IF(Point[Asset Group]="","",VLOOKUP(Point[Post Material],material_master,2,FALSE))</f>
        <v/>
      </c>
      <c r="BD609" s="14" t="str">
        <f>IF(Point[Asset Group]="","",VLOOKUP(Point[Post Number],number,2,FALSE))</f>
        <v/>
      </c>
      <c r="BE609" s="14" t="str">
        <f>IF(Point[Asset Group]="","",VLOOKUP(Point[Structure SubType],subdom_master_gdb,2,FALSE))</f>
        <v/>
      </c>
      <c r="BF609" s="14" t="str">
        <f>IF(Point[Area m2]="","",Point[Area m2])</f>
        <v/>
      </c>
      <c r="BG609" s="14" t="str">
        <f>IF(Point[Length m]="","",Point[Length m])</f>
        <v/>
      </c>
      <c r="BH609" s="14" t="str">
        <f>IF(Point[Width m]="","",Point[Width m])</f>
        <v/>
      </c>
      <c r="BI609" s="14" t="str">
        <f>IF(Point[Diameter m]="","",Point[Diameter m])</f>
        <v/>
      </c>
      <c r="BJ609" s="14" t="str">
        <f>IF(Point[Asset Group]="","",VLOOKUP(Point[Number of Pipes],number,2,FALSE))</f>
        <v/>
      </c>
      <c r="BK609" s="14" t="str">
        <f>IF(Point[Asset Group]="","",VLOOKUP(Point[Combined Name],2,FALSE))</f>
        <v/>
      </c>
      <c r="BL609" s="14" t="str">
        <f>IF(Point[Asset Group]="","",VLOOKUP(Point[Size Class],size_class,2,FALSE))</f>
        <v/>
      </c>
      <c r="BM609" s="14" t="str">
        <f>IF(Point[Asset Group]="","",VLOOKUP(Point[Age Class],age_class,2,FALSE))</f>
        <v/>
      </c>
      <c r="BN609" s="14" t="str">
        <f>IF(Point[Girth (cm)]="","",Point[Girth (cm)])</f>
        <v/>
      </c>
      <c r="BO609" s="14" t="str">
        <f>IF(Point[Crown Radius (m)]="","",Point[Crown Radius (m)])</f>
        <v/>
      </c>
      <c r="BP609" s="14" t="str">
        <f>IF(Point[Asset Group]="","",VLOOKUP(Point[Rooting Environment],root_enviro,2,FALSE))</f>
        <v/>
      </c>
      <c r="BQ609" s="14" t="str">
        <f>IF(Point[Asset Group]="","",VLOOKUP(Point[Tree Surround],tree_surround,2,FALSE))</f>
        <v/>
      </c>
      <c r="BR609" s="14" t="str">
        <f>IF(Point[Asset Group]="","",VLOOKUP(Point[Tree Grill],yes_no,2,FALSE))</f>
        <v/>
      </c>
      <c r="BS609" s="14" t="str">
        <f>IF(Point[Asset Group]="","",VLOOKUP(Point[Tree Location],tree_location,2,FALSE))</f>
        <v/>
      </c>
    </row>
    <row r="610" spans="1:71" s="3" customFormat="1" x14ac:dyDescent="0.2">
      <c r="A610" s="3" t="str">
        <f>IF(Point[DWG File Name]="","",Point[DWG File Name])</f>
        <v/>
      </c>
      <c r="B610" s="3" t="str">
        <f>IF(Point[DWG Layer Name]="","",Point[DWG Layer Name])</f>
        <v/>
      </c>
      <c r="C610" s="3" t="str">
        <f>IF(Point[DWG Handle]="","",Point[DWG Handle])</f>
        <v/>
      </c>
      <c r="D610" s="58" t="str">
        <f>IF(Point[X]="","",Point[X])</f>
        <v/>
      </c>
      <c r="E610" s="58" t="str">
        <f>IF(Point[Y]="","",Point[Y])</f>
        <v/>
      </c>
      <c r="F610" s="3" t="str">
        <f>IF(Point[Replacement Asset]="","",Point[Replacement Asset])</f>
        <v/>
      </c>
      <c r="G610" s="3" t="str">
        <f>IF(Point[Asset ID]="","",UPPER(Point[Asset ID]))</f>
        <v/>
      </c>
      <c r="H610" s="3" t="str">
        <f>IF(Point[Asset Group]="","",VLOOKUP(Point[Asset Group],asset_grp_pt,4,FALSE))</f>
        <v/>
      </c>
      <c r="I610" s="3" t="str">
        <f>IF(Point[Asset Group]="","",VLOOKUP(Point[Asset Group],asset_grp_pt,2,FALSE))</f>
        <v/>
      </c>
      <c r="J610" s="3" t="str">
        <f>IF(Point[Asset Group]="","",VLOOKUP(Point[Asset Group],asset_grp_pt,3,FALSE))</f>
        <v/>
      </c>
      <c r="K610" s="3" t="str">
        <f>IF(Point[Asset Group]="","",VLOOKUP(Point[Asset Type],type_master_list,2,FALSE))</f>
        <v/>
      </c>
      <c r="L610" s="3" t="str">
        <f>IF(Point[Asset Name]="","",PROPER(Point[Asset Name]))</f>
        <v/>
      </c>
      <c r="M610" s="11" t="str">
        <f>IF(Point[Install Date]="","",Point[Install Date])</f>
        <v/>
      </c>
      <c r="N610" s="11" t="str">
        <f>IF(Point[Note]="","",PROPER(Point[Note]))</f>
        <v/>
      </c>
      <c r="O610" s="11" t="str">
        <f>IF(Point[Resource Consent Number]="","",UPPER(Point[Resource Consent Number]))</f>
        <v/>
      </c>
      <c r="P610" s="53" t="str">
        <f>IF(Point[Asset Unit Cost]="","",Point[Asset Unit Cost])</f>
        <v/>
      </c>
      <c r="Q610" s="11" t="str">
        <f>IF(Point[Added By]="","",UPPER(Point[Added By]))</f>
        <v/>
      </c>
      <c r="R610" s="11" t="str">
        <f>IF(Point[Added Date]="","",Point[Added Date])</f>
        <v/>
      </c>
      <c r="S610" s="14" t="str">
        <f>IF(Point[Z COORD]="","",Point[Z COORD])</f>
        <v/>
      </c>
      <c r="T610" s="14" t="str">
        <f>IF(Point[Asset Description]="","",PROPER(Point[Asset Description]))</f>
        <v/>
      </c>
      <c r="U610" s="14" t="str">
        <f>IF(Point[[Artist ]]="","",PROPER(Point[[Artist ]]))</f>
        <v/>
      </c>
      <c r="V610" s="14" t="str">
        <f>IF(Point[Material Notes]="","",PROPER(Point[Material Notes]))</f>
        <v/>
      </c>
      <c r="W610" s="14" t="str">
        <f>IF(Point[Dimension Notes]="","",Point[Dimension Notes])</f>
        <v/>
      </c>
      <c r="X610" s="14" t="str">
        <f>IF(Point[List]="","",VLOOKUP(Point[Burner Number],number,2,FALSE))</f>
        <v/>
      </c>
      <c r="Y610" s="14" t="str">
        <f>IF(Point[List]="","",VLOOKUP(Point[Fuel],bbq_fuel,2,FALSE))</f>
        <v/>
      </c>
      <c r="Z610" s="14" t="str">
        <f>IF(Point[List]="","",VLOOKUP(Point[Cabinet Material],bbq_material,2,FALSE))</f>
        <v/>
      </c>
      <c r="AA610" s="14" t="str">
        <f>IF(Point[Asset Group]="","",VLOOKUP(Point[Manufacturer],manufacturer,2,FALSE))</f>
        <v/>
      </c>
      <c r="AB610" s="14" t="str">
        <f>IF(Point[Uinsex WC]="","",Point[Uinsex WC])</f>
        <v/>
      </c>
      <c r="AC610" s="14" t="str">
        <f>IF(Point[Female WC]="","",Point[Female WC])</f>
        <v/>
      </c>
      <c r="AD610" s="14" t="str">
        <f>IF(Point[Male WC]="","",Point[Male WC])</f>
        <v/>
      </c>
      <c r="AE610" s="14" t="str">
        <f>IF(Point[Urinal]="","",Point[Urinal])</f>
        <v/>
      </c>
      <c r="AF610" s="14" t="str">
        <f>IF(Point[Disabled Unisex]="","",Point[Disabled Unisex])</f>
        <v/>
      </c>
      <c r="AG610" s="14" t="str">
        <f>IF(Point[Disabled Female]="","",Point[Disabled Female])</f>
        <v/>
      </c>
      <c r="AH610" s="14" t="str">
        <f>IF(Point[Disabled Male]="","",Point[Disabled Male])</f>
        <v/>
      </c>
      <c r="AI610" s="14" t="str">
        <f>IF(Point[Asset Group]="","",VLOOKUP(Point[Handrail],yes_no,2,FALSE))</f>
        <v/>
      </c>
      <c r="AJ610" s="14" t="str">
        <f>IF(Point[Asset Group]="","",VLOOKUP(Point[Baby Changing],yes_no,2,FALSE))</f>
        <v/>
      </c>
      <c r="AK610" s="14" t="str">
        <f>IF(Point[Asset Group]="","",VLOOKUP(Point[Service Room],yes_no,2,FALSE))</f>
        <v/>
      </c>
      <c r="AL610" s="14" t="str">
        <f>IF(Point[Asset Group]="","",VLOOKUP(Point[Service Tap],service_tap,2,FALSE))</f>
        <v/>
      </c>
      <c r="AM610" s="14" t="str">
        <f>IF(Point[Asset Group]="","",VLOOKUP(Point[Heating Type],wc_heating,2,FALSE))</f>
        <v/>
      </c>
      <c r="AN610" s="14" t="str">
        <f>IF(Point[Asset Group]="","",VLOOKUP(Point[Power Supply],power_supply,2,FALSE))</f>
        <v/>
      </c>
      <c r="AO610" s="14" t="str">
        <f>IF(Point[Asset Group]="","",VLOOKUP(Point[Waste Water],waste_water,2,FALSE))</f>
        <v/>
      </c>
      <c r="AP610" s="14" t="str">
        <f>IF(Point[Asset Group]="","",VLOOKUP(Point[Furniture SubType],subdom_master_gdb,2,FALSE))</f>
        <v/>
      </c>
      <c r="AQ610" s="14" t="str">
        <f>IF(Point[Asset Group]="","",VLOOKUP(Point[Concrete Pad],yes_no,2,FALSE))</f>
        <v/>
      </c>
      <c r="AR610" s="14" t="str">
        <f>IF(Point[Asset Group]="","",VLOOKUP(Point[Material],material_master,2,FALSE))</f>
        <v/>
      </c>
      <c r="AS610" s="14" t="str">
        <f>IF(Point[Asset Group]="","",VLOOKUP(Point[Plumbing],irrigation_plumbing,2,FALSE))</f>
        <v/>
      </c>
      <c r="AT610" s="14" t="str">
        <f>IF(Point[Asset Group]="","",VLOOKUP(Point[Sprinklers],irrigation_sprinklers,2,FALSE))</f>
        <v/>
      </c>
      <c r="AU610" s="14" t="str">
        <f>IF(Point[Asset Group]="","",VLOOKUP(Point[System],irrigation_system,2,FALSE))</f>
        <v/>
      </c>
      <c r="AV610" s="14" t="str">
        <f>IF(Point[Asset Group]="","",VLOOKUP(Point[Status],irrigation_status,2,FALSE))</f>
        <v/>
      </c>
      <c r="AW610" s="11" t="str">
        <f>IF(Point[Date of manufacture]="","",Point[Date of manufacture])</f>
        <v/>
      </c>
      <c r="AX610" s="14" t="str">
        <f>IF(Point[Asset Group]="","",VLOOKUP(Point[Sign Purpose],sign_purpose,2,FALSE))</f>
        <v/>
      </c>
      <c r="AY610" s="14" t="str">
        <f>IF(Point[Asset Group]="","",VLOOKUP(Point[Sign Material],material_master,2,FALSE))</f>
        <v/>
      </c>
      <c r="AZ610" s="14" t="str">
        <f>IF(Point[Asset Group]="","",VLOOKUP(Point[Affixed To],sign_affix,2,FALSE))</f>
        <v/>
      </c>
      <c r="BA610" s="14" t="str">
        <f>IF(Point[Size HxB mm]="","",Point[Size HxB mm])</f>
        <v/>
      </c>
      <c r="BB610" s="14" t="str">
        <f>IF(Point[Height m]="","",Point[Height m])</f>
        <v/>
      </c>
      <c r="BC610" s="14" t="str">
        <f>IF(Point[Asset Group]="","",VLOOKUP(Point[Post Material],material_master,2,FALSE))</f>
        <v/>
      </c>
      <c r="BD610" s="14" t="str">
        <f>IF(Point[Asset Group]="","",VLOOKUP(Point[Post Number],number,2,FALSE))</f>
        <v/>
      </c>
      <c r="BE610" s="14" t="str">
        <f>IF(Point[Asset Group]="","",VLOOKUP(Point[Structure SubType],subdom_master_gdb,2,FALSE))</f>
        <v/>
      </c>
      <c r="BF610" s="14" t="str">
        <f>IF(Point[Area m2]="","",Point[Area m2])</f>
        <v/>
      </c>
      <c r="BG610" s="14" t="str">
        <f>IF(Point[Length m]="","",Point[Length m])</f>
        <v/>
      </c>
      <c r="BH610" s="14" t="str">
        <f>IF(Point[Width m]="","",Point[Width m])</f>
        <v/>
      </c>
      <c r="BI610" s="14" t="str">
        <f>IF(Point[Diameter m]="","",Point[Diameter m])</f>
        <v/>
      </c>
      <c r="BJ610" s="14" t="str">
        <f>IF(Point[Asset Group]="","",VLOOKUP(Point[Number of Pipes],number,2,FALSE))</f>
        <v/>
      </c>
      <c r="BK610" s="14" t="str">
        <f>IF(Point[Asset Group]="","",VLOOKUP(Point[Combined Name],2,FALSE))</f>
        <v/>
      </c>
      <c r="BL610" s="14" t="str">
        <f>IF(Point[Asset Group]="","",VLOOKUP(Point[Size Class],size_class,2,FALSE))</f>
        <v/>
      </c>
      <c r="BM610" s="14" t="str">
        <f>IF(Point[Asset Group]="","",VLOOKUP(Point[Age Class],age_class,2,FALSE))</f>
        <v/>
      </c>
      <c r="BN610" s="14" t="str">
        <f>IF(Point[Girth (cm)]="","",Point[Girth (cm)])</f>
        <v/>
      </c>
      <c r="BO610" s="14" t="str">
        <f>IF(Point[Crown Radius (m)]="","",Point[Crown Radius (m)])</f>
        <v/>
      </c>
      <c r="BP610" s="14" t="str">
        <f>IF(Point[Asset Group]="","",VLOOKUP(Point[Rooting Environment],root_enviro,2,FALSE))</f>
        <v/>
      </c>
      <c r="BQ610" s="14" t="str">
        <f>IF(Point[Asset Group]="","",VLOOKUP(Point[Tree Surround],tree_surround,2,FALSE))</f>
        <v/>
      </c>
      <c r="BR610" s="14" t="str">
        <f>IF(Point[Asset Group]="","",VLOOKUP(Point[Tree Grill],yes_no,2,FALSE))</f>
        <v/>
      </c>
      <c r="BS610" s="14" t="str">
        <f>IF(Point[Asset Group]="","",VLOOKUP(Point[Tree Location],tree_location,2,FALSE))</f>
        <v/>
      </c>
    </row>
    <row r="611" spans="1:71" s="3" customFormat="1" x14ac:dyDescent="0.2">
      <c r="A611" s="3" t="str">
        <f>IF(Point[DWG File Name]="","",Point[DWG File Name])</f>
        <v/>
      </c>
      <c r="B611" s="3" t="str">
        <f>IF(Point[DWG Layer Name]="","",Point[DWG Layer Name])</f>
        <v/>
      </c>
      <c r="C611" s="3" t="str">
        <f>IF(Point[DWG Handle]="","",Point[DWG Handle])</f>
        <v/>
      </c>
      <c r="D611" s="58" t="str">
        <f>IF(Point[X]="","",Point[X])</f>
        <v/>
      </c>
      <c r="E611" s="58" t="str">
        <f>IF(Point[Y]="","",Point[Y])</f>
        <v/>
      </c>
      <c r="F611" s="3" t="str">
        <f>IF(Point[Replacement Asset]="","",Point[Replacement Asset])</f>
        <v/>
      </c>
      <c r="G611" s="3" t="str">
        <f>IF(Point[Asset ID]="","",UPPER(Point[Asset ID]))</f>
        <v/>
      </c>
      <c r="H611" s="3" t="str">
        <f>IF(Point[Asset Group]="","",VLOOKUP(Point[Asset Group],asset_grp_pt,4,FALSE))</f>
        <v/>
      </c>
      <c r="I611" s="3" t="str">
        <f>IF(Point[Asset Group]="","",VLOOKUP(Point[Asset Group],asset_grp_pt,2,FALSE))</f>
        <v/>
      </c>
      <c r="J611" s="3" t="str">
        <f>IF(Point[Asset Group]="","",VLOOKUP(Point[Asset Group],asset_grp_pt,3,FALSE))</f>
        <v/>
      </c>
      <c r="K611" s="3" t="str">
        <f>IF(Point[Asset Group]="","",VLOOKUP(Point[Asset Type],type_master_list,2,FALSE))</f>
        <v/>
      </c>
      <c r="L611" s="3" t="str">
        <f>IF(Point[Asset Name]="","",PROPER(Point[Asset Name]))</f>
        <v/>
      </c>
      <c r="M611" s="11" t="str">
        <f>IF(Point[Install Date]="","",Point[Install Date])</f>
        <v/>
      </c>
      <c r="N611" s="11" t="str">
        <f>IF(Point[Note]="","",PROPER(Point[Note]))</f>
        <v/>
      </c>
      <c r="O611" s="11" t="str">
        <f>IF(Point[Resource Consent Number]="","",UPPER(Point[Resource Consent Number]))</f>
        <v/>
      </c>
      <c r="P611" s="53" t="str">
        <f>IF(Point[Asset Unit Cost]="","",Point[Asset Unit Cost])</f>
        <v/>
      </c>
      <c r="Q611" s="11" t="str">
        <f>IF(Point[Added By]="","",UPPER(Point[Added By]))</f>
        <v/>
      </c>
      <c r="R611" s="11" t="str">
        <f>IF(Point[Added Date]="","",Point[Added Date])</f>
        <v/>
      </c>
      <c r="S611" s="14" t="str">
        <f>IF(Point[Z COORD]="","",Point[Z COORD])</f>
        <v/>
      </c>
      <c r="T611" s="14" t="str">
        <f>IF(Point[Asset Description]="","",PROPER(Point[Asset Description]))</f>
        <v/>
      </c>
      <c r="U611" s="14" t="str">
        <f>IF(Point[[Artist ]]="","",PROPER(Point[[Artist ]]))</f>
        <v/>
      </c>
      <c r="V611" s="14" t="str">
        <f>IF(Point[Material Notes]="","",PROPER(Point[Material Notes]))</f>
        <v/>
      </c>
      <c r="W611" s="14" t="str">
        <f>IF(Point[Dimension Notes]="","",Point[Dimension Notes])</f>
        <v/>
      </c>
      <c r="X611" s="14" t="str">
        <f>IF(Point[List]="","",VLOOKUP(Point[Burner Number],number,2,FALSE))</f>
        <v/>
      </c>
      <c r="Y611" s="14" t="str">
        <f>IF(Point[List]="","",VLOOKUP(Point[Fuel],bbq_fuel,2,FALSE))</f>
        <v/>
      </c>
      <c r="Z611" s="14" t="str">
        <f>IF(Point[List]="","",VLOOKUP(Point[Cabinet Material],bbq_material,2,FALSE))</f>
        <v/>
      </c>
      <c r="AA611" s="14" t="str">
        <f>IF(Point[Asset Group]="","",VLOOKUP(Point[Manufacturer],manufacturer,2,FALSE))</f>
        <v/>
      </c>
      <c r="AB611" s="14" t="str">
        <f>IF(Point[Uinsex WC]="","",Point[Uinsex WC])</f>
        <v/>
      </c>
      <c r="AC611" s="14" t="str">
        <f>IF(Point[Female WC]="","",Point[Female WC])</f>
        <v/>
      </c>
      <c r="AD611" s="14" t="str">
        <f>IF(Point[Male WC]="","",Point[Male WC])</f>
        <v/>
      </c>
      <c r="AE611" s="14" t="str">
        <f>IF(Point[Urinal]="","",Point[Urinal])</f>
        <v/>
      </c>
      <c r="AF611" s="14" t="str">
        <f>IF(Point[Disabled Unisex]="","",Point[Disabled Unisex])</f>
        <v/>
      </c>
      <c r="AG611" s="14" t="str">
        <f>IF(Point[Disabled Female]="","",Point[Disabled Female])</f>
        <v/>
      </c>
      <c r="AH611" s="14" t="str">
        <f>IF(Point[Disabled Male]="","",Point[Disabled Male])</f>
        <v/>
      </c>
      <c r="AI611" s="14" t="str">
        <f>IF(Point[Asset Group]="","",VLOOKUP(Point[Handrail],yes_no,2,FALSE))</f>
        <v/>
      </c>
      <c r="AJ611" s="14" t="str">
        <f>IF(Point[Asset Group]="","",VLOOKUP(Point[Baby Changing],yes_no,2,FALSE))</f>
        <v/>
      </c>
      <c r="AK611" s="14" t="str">
        <f>IF(Point[Asset Group]="","",VLOOKUP(Point[Service Room],yes_no,2,FALSE))</f>
        <v/>
      </c>
      <c r="AL611" s="14" t="str">
        <f>IF(Point[Asset Group]="","",VLOOKUP(Point[Service Tap],service_tap,2,FALSE))</f>
        <v/>
      </c>
      <c r="AM611" s="14" t="str">
        <f>IF(Point[Asset Group]="","",VLOOKUP(Point[Heating Type],wc_heating,2,FALSE))</f>
        <v/>
      </c>
      <c r="AN611" s="14" t="str">
        <f>IF(Point[Asset Group]="","",VLOOKUP(Point[Power Supply],power_supply,2,FALSE))</f>
        <v/>
      </c>
      <c r="AO611" s="14" t="str">
        <f>IF(Point[Asset Group]="","",VLOOKUP(Point[Waste Water],waste_water,2,FALSE))</f>
        <v/>
      </c>
      <c r="AP611" s="14" t="str">
        <f>IF(Point[Asset Group]="","",VLOOKUP(Point[Furniture SubType],subdom_master_gdb,2,FALSE))</f>
        <v/>
      </c>
      <c r="AQ611" s="14" t="str">
        <f>IF(Point[Asset Group]="","",VLOOKUP(Point[Concrete Pad],yes_no,2,FALSE))</f>
        <v/>
      </c>
      <c r="AR611" s="14" t="str">
        <f>IF(Point[Asset Group]="","",VLOOKUP(Point[Material],material_master,2,FALSE))</f>
        <v/>
      </c>
      <c r="AS611" s="14" t="str">
        <f>IF(Point[Asset Group]="","",VLOOKUP(Point[Plumbing],irrigation_plumbing,2,FALSE))</f>
        <v/>
      </c>
      <c r="AT611" s="14" t="str">
        <f>IF(Point[Asset Group]="","",VLOOKUP(Point[Sprinklers],irrigation_sprinklers,2,FALSE))</f>
        <v/>
      </c>
      <c r="AU611" s="14" t="str">
        <f>IF(Point[Asset Group]="","",VLOOKUP(Point[System],irrigation_system,2,FALSE))</f>
        <v/>
      </c>
      <c r="AV611" s="14" t="str">
        <f>IF(Point[Asset Group]="","",VLOOKUP(Point[Status],irrigation_status,2,FALSE))</f>
        <v/>
      </c>
      <c r="AW611" s="11" t="str">
        <f>IF(Point[Date of manufacture]="","",Point[Date of manufacture])</f>
        <v/>
      </c>
      <c r="AX611" s="14" t="str">
        <f>IF(Point[Asset Group]="","",VLOOKUP(Point[Sign Purpose],sign_purpose,2,FALSE))</f>
        <v/>
      </c>
      <c r="AY611" s="14" t="str">
        <f>IF(Point[Asset Group]="","",VLOOKUP(Point[Sign Material],material_master,2,FALSE))</f>
        <v/>
      </c>
      <c r="AZ611" s="14" t="str">
        <f>IF(Point[Asset Group]="","",VLOOKUP(Point[Affixed To],sign_affix,2,FALSE))</f>
        <v/>
      </c>
      <c r="BA611" s="14" t="str">
        <f>IF(Point[Size HxB mm]="","",Point[Size HxB mm])</f>
        <v/>
      </c>
      <c r="BB611" s="14" t="str">
        <f>IF(Point[Height m]="","",Point[Height m])</f>
        <v/>
      </c>
      <c r="BC611" s="14" t="str">
        <f>IF(Point[Asset Group]="","",VLOOKUP(Point[Post Material],material_master,2,FALSE))</f>
        <v/>
      </c>
      <c r="BD611" s="14" t="str">
        <f>IF(Point[Asset Group]="","",VLOOKUP(Point[Post Number],number,2,FALSE))</f>
        <v/>
      </c>
      <c r="BE611" s="14" t="str">
        <f>IF(Point[Asset Group]="","",VLOOKUP(Point[Structure SubType],subdom_master_gdb,2,FALSE))</f>
        <v/>
      </c>
      <c r="BF611" s="14" t="str">
        <f>IF(Point[Area m2]="","",Point[Area m2])</f>
        <v/>
      </c>
      <c r="BG611" s="14" t="str">
        <f>IF(Point[Length m]="","",Point[Length m])</f>
        <v/>
      </c>
      <c r="BH611" s="14" t="str">
        <f>IF(Point[Width m]="","",Point[Width m])</f>
        <v/>
      </c>
      <c r="BI611" s="14" t="str">
        <f>IF(Point[Diameter m]="","",Point[Diameter m])</f>
        <v/>
      </c>
      <c r="BJ611" s="14" t="str">
        <f>IF(Point[Asset Group]="","",VLOOKUP(Point[Number of Pipes],number,2,FALSE))</f>
        <v/>
      </c>
      <c r="BK611" s="14" t="str">
        <f>IF(Point[Asset Group]="","",VLOOKUP(Point[Combined Name],2,FALSE))</f>
        <v/>
      </c>
      <c r="BL611" s="14" t="str">
        <f>IF(Point[Asset Group]="","",VLOOKUP(Point[Size Class],size_class,2,FALSE))</f>
        <v/>
      </c>
      <c r="BM611" s="14" t="str">
        <f>IF(Point[Asset Group]="","",VLOOKUP(Point[Age Class],age_class,2,FALSE))</f>
        <v/>
      </c>
      <c r="BN611" s="14" t="str">
        <f>IF(Point[Girth (cm)]="","",Point[Girth (cm)])</f>
        <v/>
      </c>
      <c r="BO611" s="14" t="str">
        <f>IF(Point[Crown Radius (m)]="","",Point[Crown Radius (m)])</f>
        <v/>
      </c>
      <c r="BP611" s="14" t="str">
        <f>IF(Point[Asset Group]="","",VLOOKUP(Point[Rooting Environment],root_enviro,2,FALSE))</f>
        <v/>
      </c>
      <c r="BQ611" s="14" t="str">
        <f>IF(Point[Asset Group]="","",VLOOKUP(Point[Tree Surround],tree_surround,2,FALSE))</f>
        <v/>
      </c>
      <c r="BR611" s="14" t="str">
        <f>IF(Point[Asset Group]="","",VLOOKUP(Point[Tree Grill],yes_no,2,FALSE))</f>
        <v/>
      </c>
      <c r="BS611" s="14" t="str">
        <f>IF(Point[Asset Group]="","",VLOOKUP(Point[Tree Location],tree_location,2,FALSE))</f>
        <v/>
      </c>
    </row>
    <row r="612" spans="1:71" s="3" customFormat="1" x14ac:dyDescent="0.2">
      <c r="A612" s="3" t="str">
        <f>IF(Point[DWG File Name]="","",Point[DWG File Name])</f>
        <v/>
      </c>
      <c r="B612" s="3" t="str">
        <f>IF(Point[DWG Layer Name]="","",Point[DWG Layer Name])</f>
        <v/>
      </c>
      <c r="C612" s="3" t="str">
        <f>IF(Point[DWG Handle]="","",Point[DWG Handle])</f>
        <v/>
      </c>
      <c r="D612" s="58" t="str">
        <f>IF(Point[X]="","",Point[X])</f>
        <v/>
      </c>
      <c r="E612" s="58" t="str">
        <f>IF(Point[Y]="","",Point[Y])</f>
        <v/>
      </c>
      <c r="F612" s="3" t="str">
        <f>IF(Point[Replacement Asset]="","",Point[Replacement Asset])</f>
        <v/>
      </c>
      <c r="G612" s="3" t="str">
        <f>IF(Point[Asset ID]="","",UPPER(Point[Asset ID]))</f>
        <v/>
      </c>
      <c r="H612" s="3" t="str">
        <f>IF(Point[Asset Group]="","",VLOOKUP(Point[Asset Group],asset_grp_pt,4,FALSE))</f>
        <v/>
      </c>
      <c r="I612" s="3" t="str">
        <f>IF(Point[Asset Group]="","",VLOOKUP(Point[Asset Group],asset_grp_pt,2,FALSE))</f>
        <v/>
      </c>
      <c r="J612" s="3" t="str">
        <f>IF(Point[Asset Group]="","",VLOOKUP(Point[Asset Group],asset_grp_pt,3,FALSE))</f>
        <v/>
      </c>
      <c r="K612" s="3" t="str">
        <f>IF(Point[Asset Group]="","",VLOOKUP(Point[Asset Type],type_master_list,2,FALSE))</f>
        <v/>
      </c>
      <c r="L612" s="3" t="str">
        <f>IF(Point[Asset Name]="","",PROPER(Point[Asset Name]))</f>
        <v/>
      </c>
      <c r="M612" s="11" t="str">
        <f>IF(Point[Install Date]="","",Point[Install Date])</f>
        <v/>
      </c>
      <c r="N612" s="11" t="str">
        <f>IF(Point[Note]="","",PROPER(Point[Note]))</f>
        <v/>
      </c>
      <c r="O612" s="11" t="str">
        <f>IF(Point[Resource Consent Number]="","",UPPER(Point[Resource Consent Number]))</f>
        <v/>
      </c>
      <c r="P612" s="53" t="str">
        <f>IF(Point[Asset Unit Cost]="","",Point[Asset Unit Cost])</f>
        <v/>
      </c>
      <c r="Q612" s="11" t="str">
        <f>IF(Point[Added By]="","",UPPER(Point[Added By]))</f>
        <v/>
      </c>
      <c r="R612" s="11" t="str">
        <f>IF(Point[Added Date]="","",Point[Added Date])</f>
        <v/>
      </c>
      <c r="S612" s="14" t="str">
        <f>IF(Point[Z COORD]="","",Point[Z COORD])</f>
        <v/>
      </c>
      <c r="T612" s="14" t="str">
        <f>IF(Point[Asset Description]="","",PROPER(Point[Asset Description]))</f>
        <v/>
      </c>
      <c r="U612" s="14" t="str">
        <f>IF(Point[[Artist ]]="","",PROPER(Point[[Artist ]]))</f>
        <v/>
      </c>
      <c r="V612" s="14" t="str">
        <f>IF(Point[Material Notes]="","",PROPER(Point[Material Notes]))</f>
        <v/>
      </c>
      <c r="W612" s="14" t="str">
        <f>IF(Point[Dimension Notes]="","",Point[Dimension Notes])</f>
        <v/>
      </c>
      <c r="X612" s="14" t="str">
        <f>IF(Point[List]="","",VLOOKUP(Point[Burner Number],number,2,FALSE))</f>
        <v/>
      </c>
      <c r="Y612" s="14" t="str">
        <f>IF(Point[List]="","",VLOOKUP(Point[Fuel],bbq_fuel,2,FALSE))</f>
        <v/>
      </c>
      <c r="Z612" s="14" t="str">
        <f>IF(Point[List]="","",VLOOKUP(Point[Cabinet Material],bbq_material,2,FALSE))</f>
        <v/>
      </c>
      <c r="AA612" s="14" t="str">
        <f>IF(Point[Asset Group]="","",VLOOKUP(Point[Manufacturer],manufacturer,2,FALSE))</f>
        <v/>
      </c>
      <c r="AB612" s="14" t="str">
        <f>IF(Point[Uinsex WC]="","",Point[Uinsex WC])</f>
        <v/>
      </c>
      <c r="AC612" s="14" t="str">
        <f>IF(Point[Female WC]="","",Point[Female WC])</f>
        <v/>
      </c>
      <c r="AD612" s="14" t="str">
        <f>IF(Point[Male WC]="","",Point[Male WC])</f>
        <v/>
      </c>
      <c r="AE612" s="14" t="str">
        <f>IF(Point[Urinal]="","",Point[Urinal])</f>
        <v/>
      </c>
      <c r="AF612" s="14" t="str">
        <f>IF(Point[Disabled Unisex]="","",Point[Disabled Unisex])</f>
        <v/>
      </c>
      <c r="AG612" s="14" t="str">
        <f>IF(Point[Disabled Female]="","",Point[Disabled Female])</f>
        <v/>
      </c>
      <c r="AH612" s="14" t="str">
        <f>IF(Point[Disabled Male]="","",Point[Disabled Male])</f>
        <v/>
      </c>
      <c r="AI612" s="14" t="str">
        <f>IF(Point[Asset Group]="","",VLOOKUP(Point[Handrail],yes_no,2,FALSE))</f>
        <v/>
      </c>
      <c r="AJ612" s="14" t="str">
        <f>IF(Point[Asset Group]="","",VLOOKUP(Point[Baby Changing],yes_no,2,FALSE))</f>
        <v/>
      </c>
      <c r="AK612" s="14" t="str">
        <f>IF(Point[Asset Group]="","",VLOOKUP(Point[Service Room],yes_no,2,FALSE))</f>
        <v/>
      </c>
      <c r="AL612" s="14" t="str">
        <f>IF(Point[Asset Group]="","",VLOOKUP(Point[Service Tap],service_tap,2,FALSE))</f>
        <v/>
      </c>
      <c r="AM612" s="14" t="str">
        <f>IF(Point[Asset Group]="","",VLOOKUP(Point[Heating Type],wc_heating,2,FALSE))</f>
        <v/>
      </c>
      <c r="AN612" s="14" t="str">
        <f>IF(Point[Asset Group]="","",VLOOKUP(Point[Power Supply],power_supply,2,FALSE))</f>
        <v/>
      </c>
      <c r="AO612" s="14" t="str">
        <f>IF(Point[Asset Group]="","",VLOOKUP(Point[Waste Water],waste_water,2,FALSE))</f>
        <v/>
      </c>
      <c r="AP612" s="14" t="str">
        <f>IF(Point[Asset Group]="","",VLOOKUP(Point[Furniture SubType],subdom_master_gdb,2,FALSE))</f>
        <v/>
      </c>
      <c r="AQ612" s="14" t="str">
        <f>IF(Point[Asset Group]="","",VLOOKUP(Point[Concrete Pad],yes_no,2,FALSE))</f>
        <v/>
      </c>
      <c r="AR612" s="14" t="str">
        <f>IF(Point[Asset Group]="","",VLOOKUP(Point[Material],material_master,2,FALSE))</f>
        <v/>
      </c>
      <c r="AS612" s="14" t="str">
        <f>IF(Point[Asset Group]="","",VLOOKUP(Point[Plumbing],irrigation_plumbing,2,FALSE))</f>
        <v/>
      </c>
      <c r="AT612" s="14" t="str">
        <f>IF(Point[Asset Group]="","",VLOOKUP(Point[Sprinklers],irrigation_sprinklers,2,FALSE))</f>
        <v/>
      </c>
      <c r="AU612" s="14" t="str">
        <f>IF(Point[Asset Group]="","",VLOOKUP(Point[System],irrigation_system,2,FALSE))</f>
        <v/>
      </c>
      <c r="AV612" s="14" t="str">
        <f>IF(Point[Asset Group]="","",VLOOKUP(Point[Status],irrigation_status,2,FALSE))</f>
        <v/>
      </c>
      <c r="AW612" s="11" t="str">
        <f>IF(Point[Date of manufacture]="","",Point[Date of manufacture])</f>
        <v/>
      </c>
      <c r="AX612" s="14" t="str">
        <f>IF(Point[Asset Group]="","",VLOOKUP(Point[Sign Purpose],sign_purpose,2,FALSE))</f>
        <v/>
      </c>
      <c r="AY612" s="14" t="str">
        <f>IF(Point[Asset Group]="","",VLOOKUP(Point[Sign Material],material_master,2,FALSE))</f>
        <v/>
      </c>
      <c r="AZ612" s="14" t="str">
        <f>IF(Point[Asset Group]="","",VLOOKUP(Point[Affixed To],sign_affix,2,FALSE))</f>
        <v/>
      </c>
      <c r="BA612" s="14" t="str">
        <f>IF(Point[Size HxB mm]="","",Point[Size HxB mm])</f>
        <v/>
      </c>
      <c r="BB612" s="14" t="str">
        <f>IF(Point[Height m]="","",Point[Height m])</f>
        <v/>
      </c>
      <c r="BC612" s="14" t="str">
        <f>IF(Point[Asset Group]="","",VLOOKUP(Point[Post Material],material_master,2,FALSE))</f>
        <v/>
      </c>
      <c r="BD612" s="14" t="str">
        <f>IF(Point[Asset Group]="","",VLOOKUP(Point[Post Number],number,2,FALSE))</f>
        <v/>
      </c>
      <c r="BE612" s="14" t="str">
        <f>IF(Point[Asset Group]="","",VLOOKUP(Point[Structure SubType],subdom_master_gdb,2,FALSE))</f>
        <v/>
      </c>
      <c r="BF612" s="14" t="str">
        <f>IF(Point[Area m2]="","",Point[Area m2])</f>
        <v/>
      </c>
      <c r="BG612" s="14" t="str">
        <f>IF(Point[Length m]="","",Point[Length m])</f>
        <v/>
      </c>
      <c r="BH612" s="14" t="str">
        <f>IF(Point[Width m]="","",Point[Width m])</f>
        <v/>
      </c>
      <c r="BI612" s="14" t="str">
        <f>IF(Point[Diameter m]="","",Point[Diameter m])</f>
        <v/>
      </c>
      <c r="BJ612" s="14" t="str">
        <f>IF(Point[Asset Group]="","",VLOOKUP(Point[Number of Pipes],number,2,FALSE))</f>
        <v/>
      </c>
      <c r="BK612" s="14" t="str">
        <f>IF(Point[Asset Group]="","",VLOOKUP(Point[Combined Name],2,FALSE))</f>
        <v/>
      </c>
      <c r="BL612" s="14" t="str">
        <f>IF(Point[Asset Group]="","",VLOOKUP(Point[Size Class],size_class,2,FALSE))</f>
        <v/>
      </c>
      <c r="BM612" s="14" t="str">
        <f>IF(Point[Asset Group]="","",VLOOKUP(Point[Age Class],age_class,2,FALSE))</f>
        <v/>
      </c>
      <c r="BN612" s="14" t="str">
        <f>IF(Point[Girth (cm)]="","",Point[Girth (cm)])</f>
        <v/>
      </c>
      <c r="BO612" s="14" t="str">
        <f>IF(Point[Crown Radius (m)]="","",Point[Crown Radius (m)])</f>
        <v/>
      </c>
      <c r="BP612" s="14" t="str">
        <f>IF(Point[Asset Group]="","",VLOOKUP(Point[Rooting Environment],root_enviro,2,FALSE))</f>
        <v/>
      </c>
      <c r="BQ612" s="14" t="str">
        <f>IF(Point[Asset Group]="","",VLOOKUP(Point[Tree Surround],tree_surround,2,FALSE))</f>
        <v/>
      </c>
      <c r="BR612" s="14" t="str">
        <f>IF(Point[Asset Group]="","",VLOOKUP(Point[Tree Grill],yes_no,2,FALSE))</f>
        <v/>
      </c>
      <c r="BS612" s="14" t="str">
        <f>IF(Point[Asset Group]="","",VLOOKUP(Point[Tree Location],tree_location,2,FALSE))</f>
        <v/>
      </c>
    </row>
    <row r="613" spans="1:71" s="3" customFormat="1" x14ac:dyDescent="0.2">
      <c r="A613" s="3" t="str">
        <f>IF(Point[DWG File Name]="","",Point[DWG File Name])</f>
        <v/>
      </c>
      <c r="B613" s="3" t="str">
        <f>IF(Point[DWG Layer Name]="","",Point[DWG Layer Name])</f>
        <v/>
      </c>
      <c r="C613" s="3" t="str">
        <f>IF(Point[DWG Handle]="","",Point[DWG Handle])</f>
        <v/>
      </c>
      <c r="D613" s="58" t="str">
        <f>IF(Point[X]="","",Point[X])</f>
        <v/>
      </c>
      <c r="E613" s="58" t="str">
        <f>IF(Point[Y]="","",Point[Y])</f>
        <v/>
      </c>
      <c r="F613" s="3" t="str">
        <f>IF(Point[Replacement Asset]="","",Point[Replacement Asset])</f>
        <v/>
      </c>
      <c r="G613" s="3" t="str">
        <f>IF(Point[Asset ID]="","",UPPER(Point[Asset ID]))</f>
        <v/>
      </c>
      <c r="H613" s="3" t="str">
        <f>IF(Point[Asset Group]="","",VLOOKUP(Point[Asset Group],asset_grp_pt,4,FALSE))</f>
        <v/>
      </c>
      <c r="I613" s="3" t="str">
        <f>IF(Point[Asset Group]="","",VLOOKUP(Point[Asset Group],asset_grp_pt,2,FALSE))</f>
        <v/>
      </c>
      <c r="J613" s="3" t="str">
        <f>IF(Point[Asset Group]="","",VLOOKUP(Point[Asset Group],asset_grp_pt,3,FALSE))</f>
        <v/>
      </c>
      <c r="K613" s="3" t="str">
        <f>IF(Point[Asset Group]="","",VLOOKUP(Point[Asset Type],type_master_list,2,FALSE))</f>
        <v/>
      </c>
      <c r="L613" s="3" t="str">
        <f>IF(Point[Asset Name]="","",PROPER(Point[Asset Name]))</f>
        <v/>
      </c>
      <c r="M613" s="11" t="str">
        <f>IF(Point[Install Date]="","",Point[Install Date])</f>
        <v/>
      </c>
      <c r="N613" s="11" t="str">
        <f>IF(Point[Note]="","",PROPER(Point[Note]))</f>
        <v/>
      </c>
      <c r="O613" s="11" t="str">
        <f>IF(Point[Resource Consent Number]="","",UPPER(Point[Resource Consent Number]))</f>
        <v/>
      </c>
      <c r="P613" s="53" t="str">
        <f>IF(Point[Asset Unit Cost]="","",Point[Asset Unit Cost])</f>
        <v/>
      </c>
      <c r="Q613" s="11" t="str">
        <f>IF(Point[Added By]="","",UPPER(Point[Added By]))</f>
        <v/>
      </c>
      <c r="R613" s="11" t="str">
        <f>IF(Point[Added Date]="","",Point[Added Date])</f>
        <v/>
      </c>
      <c r="S613" s="14" t="str">
        <f>IF(Point[Z COORD]="","",Point[Z COORD])</f>
        <v/>
      </c>
      <c r="T613" s="14" t="str">
        <f>IF(Point[Asset Description]="","",PROPER(Point[Asset Description]))</f>
        <v/>
      </c>
      <c r="U613" s="14" t="str">
        <f>IF(Point[[Artist ]]="","",PROPER(Point[[Artist ]]))</f>
        <v/>
      </c>
      <c r="V613" s="14" t="str">
        <f>IF(Point[Material Notes]="","",PROPER(Point[Material Notes]))</f>
        <v/>
      </c>
      <c r="W613" s="14" t="str">
        <f>IF(Point[Dimension Notes]="","",Point[Dimension Notes])</f>
        <v/>
      </c>
      <c r="X613" s="14" t="str">
        <f>IF(Point[List]="","",VLOOKUP(Point[Burner Number],number,2,FALSE))</f>
        <v/>
      </c>
      <c r="Y613" s="14" t="str">
        <f>IF(Point[List]="","",VLOOKUP(Point[Fuel],bbq_fuel,2,FALSE))</f>
        <v/>
      </c>
      <c r="Z613" s="14" t="str">
        <f>IF(Point[List]="","",VLOOKUP(Point[Cabinet Material],bbq_material,2,FALSE))</f>
        <v/>
      </c>
      <c r="AA613" s="14" t="str">
        <f>IF(Point[Asset Group]="","",VLOOKUP(Point[Manufacturer],manufacturer,2,FALSE))</f>
        <v/>
      </c>
      <c r="AB613" s="14" t="str">
        <f>IF(Point[Uinsex WC]="","",Point[Uinsex WC])</f>
        <v/>
      </c>
      <c r="AC613" s="14" t="str">
        <f>IF(Point[Female WC]="","",Point[Female WC])</f>
        <v/>
      </c>
      <c r="AD613" s="14" t="str">
        <f>IF(Point[Male WC]="","",Point[Male WC])</f>
        <v/>
      </c>
      <c r="AE613" s="14" t="str">
        <f>IF(Point[Urinal]="","",Point[Urinal])</f>
        <v/>
      </c>
      <c r="AF613" s="14" t="str">
        <f>IF(Point[Disabled Unisex]="","",Point[Disabled Unisex])</f>
        <v/>
      </c>
      <c r="AG613" s="14" t="str">
        <f>IF(Point[Disabled Female]="","",Point[Disabled Female])</f>
        <v/>
      </c>
      <c r="AH613" s="14" t="str">
        <f>IF(Point[Disabled Male]="","",Point[Disabled Male])</f>
        <v/>
      </c>
      <c r="AI613" s="14" t="str">
        <f>IF(Point[Asset Group]="","",VLOOKUP(Point[Handrail],yes_no,2,FALSE))</f>
        <v/>
      </c>
      <c r="AJ613" s="14" t="str">
        <f>IF(Point[Asset Group]="","",VLOOKUP(Point[Baby Changing],yes_no,2,FALSE))</f>
        <v/>
      </c>
      <c r="AK613" s="14" t="str">
        <f>IF(Point[Asset Group]="","",VLOOKUP(Point[Service Room],yes_no,2,FALSE))</f>
        <v/>
      </c>
      <c r="AL613" s="14" t="str">
        <f>IF(Point[Asset Group]="","",VLOOKUP(Point[Service Tap],service_tap,2,FALSE))</f>
        <v/>
      </c>
      <c r="AM613" s="14" t="str">
        <f>IF(Point[Asset Group]="","",VLOOKUP(Point[Heating Type],wc_heating,2,FALSE))</f>
        <v/>
      </c>
      <c r="AN613" s="14" t="str">
        <f>IF(Point[Asset Group]="","",VLOOKUP(Point[Power Supply],power_supply,2,FALSE))</f>
        <v/>
      </c>
      <c r="AO613" s="14" t="str">
        <f>IF(Point[Asset Group]="","",VLOOKUP(Point[Waste Water],waste_water,2,FALSE))</f>
        <v/>
      </c>
      <c r="AP613" s="14" t="str">
        <f>IF(Point[Asset Group]="","",VLOOKUP(Point[Furniture SubType],subdom_master_gdb,2,FALSE))</f>
        <v/>
      </c>
      <c r="AQ613" s="14" t="str">
        <f>IF(Point[Asset Group]="","",VLOOKUP(Point[Concrete Pad],yes_no,2,FALSE))</f>
        <v/>
      </c>
      <c r="AR613" s="14" t="str">
        <f>IF(Point[Asset Group]="","",VLOOKUP(Point[Material],material_master,2,FALSE))</f>
        <v/>
      </c>
      <c r="AS613" s="14" t="str">
        <f>IF(Point[Asset Group]="","",VLOOKUP(Point[Plumbing],irrigation_plumbing,2,FALSE))</f>
        <v/>
      </c>
      <c r="AT613" s="14" t="str">
        <f>IF(Point[Asset Group]="","",VLOOKUP(Point[Sprinklers],irrigation_sprinklers,2,FALSE))</f>
        <v/>
      </c>
      <c r="AU613" s="14" t="str">
        <f>IF(Point[Asset Group]="","",VLOOKUP(Point[System],irrigation_system,2,FALSE))</f>
        <v/>
      </c>
      <c r="AV613" s="14" t="str">
        <f>IF(Point[Asset Group]="","",VLOOKUP(Point[Status],irrigation_status,2,FALSE))</f>
        <v/>
      </c>
      <c r="AW613" s="11" t="str">
        <f>IF(Point[Date of manufacture]="","",Point[Date of manufacture])</f>
        <v/>
      </c>
      <c r="AX613" s="14" t="str">
        <f>IF(Point[Asset Group]="","",VLOOKUP(Point[Sign Purpose],sign_purpose,2,FALSE))</f>
        <v/>
      </c>
      <c r="AY613" s="14" t="str">
        <f>IF(Point[Asset Group]="","",VLOOKUP(Point[Sign Material],material_master,2,FALSE))</f>
        <v/>
      </c>
      <c r="AZ613" s="14" t="str">
        <f>IF(Point[Asset Group]="","",VLOOKUP(Point[Affixed To],sign_affix,2,FALSE))</f>
        <v/>
      </c>
      <c r="BA613" s="14" t="str">
        <f>IF(Point[Size HxB mm]="","",Point[Size HxB mm])</f>
        <v/>
      </c>
      <c r="BB613" s="14" t="str">
        <f>IF(Point[Height m]="","",Point[Height m])</f>
        <v/>
      </c>
      <c r="BC613" s="14" t="str">
        <f>IF(Point[Asset Group]="","",VLOOKUP(Point[Post Material],material_master,2,FALSE))</f>
        <v/>
      </c>
      <c r="BD613" s="14" t="str">
        <f>IF(Point[Asset Group]="","",VLOOKUP(Point[Post Number],number,2,FALSE))</f>
        <v/>
      </c>
      <c r="BE613" s="14" t="str">
        <f>IF(Point[Asset Group]="","",VLOOKUP(Point[Structure SubType],subdom_master_gdb,2,FALSE))</f>
        <v/>
      </c>
      <c r="BF613" s="14" t="str">
        <f>IF(Point[Area m2]="","",Point[Area m2])</f>
        <v/>
      </c>
      <c r="BG613" s="14" t="str">
        <f>IF(Point[Length m]="","",Point[Length m])</f>
        <v/>
      </c>
      <c r="BH613" s="14" t="str">
        <f>IF(Point[Width m]="","",Point[Width m])</f>
        <v/>
      </c>
      <c r="BI613" s="14" t="str">
        <f>IF(Point[Diameter m]="","",Point[Diameter m])</f>
        <v/>
      </c>
      <c r="BJ613" s="14" t="str">
        <f>IF(Point[Asset Group]="","",VLOOKUP(Point[Number of Pipes],number,2,FALSE))</f>
        <v/>
      </c>
      <c r="BK613" s="14" t="str">
        <f>IF(Point[Asset Group]="","",VLOOKUP(Point[Combined Name],2,FALSE))</f>
        <v/>
      </c>
      <c r="BL613" s="14" t="str">
        <f>IF(Point[Asset Group]="","",VLOOKUP(Point[Size Class],size_class,2,FALSE))</f>
        <v/>
      </c>
      <c r="BM613" s="14" t="str">
        <f>IF(Point[Asset Group]="","",VLOOKUP(Point[Age Class],age_class,2,FALSE))</f>
        <v/>
      </c>
      <c r="BN613" s="14" t="str">
        <f>IF(Point[Girth (cm)]="","",Point[Girth (cm)])</f>
        <v/>
      </c>
      <c r="BO613" s="14" t="str">
        <f>IF(Point[Crown Radius (m)]="","",Point[Crown Radius (m)])</f>
        <v/>
      </c>
      <c r="BP613" s="14" t="str">
        <f>IF(Point[Asset Group]="","",VLOOKUP(Point[Rooting Environment],root_enviro,2,FALSE))</f>
        <v/>
      </c>
      <c r="BQ613" s="14" t="str">
        <f>IF(Point[Asset Group]="","",VLOOKUP(Point[Tree Surround],tree_surround,2,FALSE))</f>
        <v/>
      </c>
      <c r="BR613" s="14" t="str">
        <f>IF(Point[Asset Group]="","",VLOOKUP(Point[Tree Grill],yes_no,2,FALSE))</f>
        <v/>
      </c>
      <c r="BS613" s="14" t="str">
        <f>IF(Point[Asset Group]="","",VLOOKUP(Point[Tree Location],tree_location,2,FALSE))</f>
        <v/>
      </c>
    </row>
    <row r="614" spans="1:71" s="3" customFormat="1" x14ac:dyDescent="0.2">
      <c r="A614" s="3" t="str">
        <f>IF(Point[DWG File Name]="","",Point[DWG File Name])</f>
        <v/>
      </c>
      <c r="B614" s="3" t="str">
        <f>IF(Point[DWG Layer Name]="","",Point[DWG Layer Name])</f>
        <v/>
      </c>
      <c r="C614" s="3" t="str">
        <f>IF(Point[DWG Handle]="","",Point[DWG Handle])</f>
        <v/>
      </c>
      <c r="D614" s="58" t="str">
        <f>IF(Point[X]="","",Point[X])</f>
        <v/>
      </c>
      <c r="E614" s="58" t="str">
        <f>IF(Point[Y]="","",Point[Y])</f>
        <v/>
      </c>
      <c r="F614" s="3" t="str">
        <f>IF(Point[Replacement Asset]="","",Point[Replacement Asset])</f>
        <v/>
      </c>
      <c r="G614" s="3" t="str">
        <f>IF(Point[Asset ID]="","",UPPER(Point[Asset ID]))</f>
        <v/>
      </c>
      <c r="H614" s="3" t="str">
        <f>IF(Point[Asset Group]="","",VLOOKUP(Point[Asset Group],asset_grp_pt,4,FALSE))</f>
        <v/>
      </c>
      <c r="I614" s="3" t="str">
        <f>IF(Point[Asset Group]="","",VLOOKUP(Point[Asset Group],asset_grp_pt,2,FALSE))</f>
        <v/>
      </c>
      <c r="J614" s="3" t="str">
        <f>IF(Point[Asset Group]="","",VLOOKUP(Point[Asset Group],asset_grp_pt,3,FALSE))</f>
        <v/>
      </c>
      <c r="K614" s="3" t="str">
        <f>IF(Point[Asset Group]="","",VLOOKUP(Point[Asset Type],type_master_list,2,FALSE))</f>
        <v/>
      </c>
      <c r="L614" s="3" t="str">
        <f>IF(Point[Asset Name]="","",PROPER(Point[Asset Name]))</f>
        <v/>
      </c>
      <c r="M614" s="11" t="str">
        <f>IF(Point[Install Date]="","",Point[Install Date])</f>
        <v/>
      </c>
      <c r="N614" s="11" t="str">
        <f>IF(Point[Note]="","",PROPER(Point[Note]))</f>
        <v/>
      </c>
      <c r="O614" s="11" t="str">
        <f>IF(Point[Resource Consent Number]="","",UPPER(Point[Resource Consent Number]))</f>
        <v/>
      </c>
      <c r="P614" s="53" t="str">
        <f>IF(Point[Asset Unit Cost]="","",Point[Asset Unit Cost])</f>
        <v/>
      </c>
      <c r="Q614" s="11" t="str">
        <f>IF(Point[Added By]="","",UPPER(Point[Added By]))</f>
        <v/>
      </c>
      <c r="R614" s="11" t="str">
        <f>IF(Point[Added Date]="","",Point[Added Date])</f>
        <v/>
      </c>
      <c r="S614" s="14" t="str">
        <f>IF(Point[Z COORD]="","",Point[Z COORD])</f>
        <v/>
      </c>
      <c r="T614" s="14" t="str">
        <f>IF(Point[Asset Description]="","",PROPER(Point[Asset Description]))</f>
        <v/>
      </c>
      <c r="U614" s="14" t="str">
        <f>IF(Point[[Artist ]]="","",PROPER(Point[[Artist ]]))</f>
        <v/>
      </c>
      <c r="V614" s="14" t="str">
        <f>IF(Point[Material Notes]="","",PROPER(Point[Material Notes]))</f>
        <v/>
      </c>
      <c r="W614" s="14" t="str">
        <f>IF(Point[Dimension Notes]="","",Point[Dimension Notes])</f>
        <v/>
      </c>
      <c r="X614" s="14" t="str">
        <f>IF(Point[List]="","",VLOOKUP(Point[Burner Number],number,2,FALSE))</f>
        <v/>
      </c>
      <c r="Y614" s="14" t="str">
        <f>IF(Point[List]="","",VLOOKUP(Point[Fuel],bbq_fuel,2,FALSE))</f>
        <v/>
      </c>
      <c r="Z614" s="14" t="str">
        <f>IF(Point[List]="","",VLOOKUP(Point[Cabinet Material],bbq_material,2,FALSE))</f>
        <v/>
      </c>
      <c r="AA614" s="14" t="str">
        <f>IF(Point[Asset Group]="","",VLOOKUP(Point[Manufacturer],manufacturer,2,FALSE))</f>
        <v/>
      </c>
      <c r="AB614" s="14" t="str">
        <f>IF(Point[Uinsex WC]="","",Point[Uinsex WC])</f>
        <v/>
      </c>
      <c r="AC614" s="14" t="str">
        <f>IF(Point[Female WC]="","",Point[Female WC])</f>
        <v/>
      </c>
      <c r="AD614" s="14" t="str">
        <f>IF(Point[Male WC]="","",Point[Male WC])</f>
        <v/>
      </c>
      <c r="AE614" s="14" t="str">
        <f>IF(Point[Urinal]="","",Point[Urinal])</f>
        <v/>
      </c>
      <c r="AF614" s="14" t="str">
        <f>IF(Point[Disabled Unisex]="","",Point[Disabled Unisex])</f>
        <v/>
      </c>
      <c r="AG614" s="14" t="str">
        <f>IF(Point[Disabled Female]="","",Point[Disabled Female])</f>
        <v/>
      </c>
      <c r="AH614" s="14" t="str">
        <f>IF(Point[Disabled Male]="","",Point[Disabled Male])</f>
        <v/>
      </c>
      <c r="AI614" s="14" t="str">
        <f>IF(Point[Asset Group]="","",VLOOKUP(Point[Handrail],yes_no,2,FALSE))</f>
        <v/>
      </c>
      <c r="AJ614" s="14" t="str">
        <f>IF(Point[Asset Group]="","",VLOOKUP(Point[Baby Changing],yes_no,2,FALSE))</f>
        <v/>
      </c>
      <c r="AK614" s="14" t="str">
        <f>IF(Point[Asset Group]="","",VLOOKUP(Point[Service Room],yes_no,2,FALSE))</f>
        <v/>
      </c>
      <c r="AL614" s="14" t="str">
        <f>IF(Point[Asset Group]="","",VLOOKUP(Point[Service Tap],service_tap,2,FALSE))</f>
        <v/>
      </c>
      <c r="AM614" s="14" t="str">
        <f>IF(Point[Asset Group]="","",VLOOKUP(Point[Heating Type],wc_heating,2,FALSE))</f>
        <v/>
      </c>
      <c r="AN614" s="14" t="str">
        <f>IF(Point[Asset Group]="","",VLOOKUP(Point[Power Supply],power_supply,2,FALSE))</f>
        <v/>
      </c>
      <c r="AO614" s="14" t="str">
        <f>IF(Point[Asset Group]="","",VLOOKUP(Point[Waste Water],waste_water,2,FALSE))</f>
        <v/>
      </c>
      <c r="AP614" s="14" t="str">
        <f>IF(Point[Asset Group]="","",VLOOKUP(Point[Furniture SubType],subdom_master_gdb,2,FALSE))</f>
        <v/>
      </c>
      <c r="AQ614" s="14" t="str">
        <f>IF(Point[Asset Group]="","",VLOOKUP(Point[Concrete Pad],yes_no,2,FALSE))</f>
        <v/>
      </c>
      <c r="AR614" s="14" t="str">
        <f>IF(Point[Asset Group]="","",VLOOKUP(Point[Material],material_master,2,FALSE))</f>
        <v/>
      </c>
      <c r="AS614" s="14" t="str">
        <f>IF(Point[Asset Group]="","",VLOOKUP(Point[Plumbing],irrigation_plumbing,2,FALSE))</f>
        <v/>
      </c>
      <c r="AT614" s="14" t="str">
        <f>IF(Point[Asset Group]="","",VLOOKUP(Point[Sprinklers],irrigation_sprinklers,2,FALSE))</f>
        <v/>
      </c>
      <c r="AU614" s="14" t="str">
        <f>IF(Point[Asset Group]="","",VLOOKUP(Point[System],irrigation_system,2,FALSE))</f>
        <v/>
      </c>
      <c r="AV614" s="14" t="str">
        <f>IF(Point[Asset Group]="","",VLOOKUP(Point[Status],irrigation_status,2,FALSE))</f>
        <v/>
      </c>
      <c r="AW614" s="11" t="str">
        <f>IF(Point[Date of manufacture]="","",Point[Date of manufacture])</f>
        <v/>
      </c>
      <c r="AX614" s="14" t="str">
        <f>IF(Point[Asset Group]="","",VLOOKUP(Point[Sign Purpose],sign_purpose,2,FALSE))</f>
        <v/>
      </c>
      <c r="AY614" s="14" t="str">
        <f>IF(Point[Asset Group]="","",VLOOKUP(Point[Sign Material],material_master,2,FALSE))</f>
        <v/>
      </c>
      <c r="AZ614" s="14" t="str">
        <f>IF(Point[Asset Group]="","",VLOOKUP(Point[Affixed To],sign_affix,2,FALSE))</f>
        <v/>
      </c>
      <c r="BA614" s="14" t="str">
        <f>IF(Point[Size HxB mm]="","",Point[Size HxB mm])</f>
        <v/>
      </c>
      <c r="BB614" s="14" t="str">
        <f>IF(Point[Height m]="","",Point[Height m])</f>
        <v/>
      </c>
      <c r="BC614" s="14" t="str">
        <f>IF(Point[Asset Group]="","",VLOOKUP(Point[Post Material],material_master,2,FALSE))</f>
        <v/>
      </c>
      <c r="BD614" s="14" t="str">
        <f>IF(Point[Asset Group]="","",VLOOKUP(Point[Post Number],number,2,FALSE))</f>
        <v/>
      </c>
      <c r="BE614" s="14" t="str">
        <f>IF(Point[Asset Group]="","",VLOOKUP(Point[Structure SubType],subdom_master_gdb,2,FALSE))</f>
        <v/>
      </c>
      <c r="BF614" s="14" t="str">
        <f>IF(Point[Area m2]="","",Point[Area m2])</f>
        <v/>
      </c>
      <c r="BG614" s="14" t="str">
        <f>IF(Point[Length m]="","",Point[Length m])</f>
        <v/>
      </c>
      <c r="BH614" s="14" t="str">
        <f>IF(Point[Width m]="","",Point[Width m])</f>
        <v/>
      </c>
      <c r="BI614" s="14" t="str">
        <f>IF(Point[Diameter m]="","",Point[Diameter m])</f>
        <v/>
      </c>
      <c r="BJ614" s="14" t="str">
        <f>IF(Point[Asset Group]="","",VLOOKUP(Point[Number of Pipes],number,2,FALSE))</f>
        <v/>
      </c>
      <c r="BK614" s="14" t="str">
        <f>IF(Point[Asset Group]="","",VLOOKUP(Point[Combined Name],2,FALSE))</f>
        <v/>
      </c>
      <c r="BL614" s="14" t="str">
        <f>IF(Point[Asset Group]="","",VLOOKUP(Point[Size Class],size_class,2,FALSE))</f>
        <v/>
      </c>
      <c r="BM614" s="14" t="str">
        <f>IF(Point[Asset Group]="","",VLOOKUP(Point[Age Class],age_class,2,FALSE))</f>
        <v/>
      </c>
      <c r="BN614" s="14" t="str">
        <f>IF(Point[Girth (cm)]="","",Point[Girth (cm)])</f>
        <v/>
      </c>
      <c r="BO614" s="14" t="str">
        <f>IF(Point[Crown Radius (m)]="","",Point[Crown Radius (m)])</f>
        <v/>
      </c>
      <c r="BP614" s="14" t="str">
        <f>IF(Point[Asset Group]="","",VLOOKUP(Point[Rooting Environment],root_enviro,2,FALSE))</f>
        <v/>
      </c>
      <c r="BQ614" s="14" t="str">
        <f>IF(Point[Asset Group]="","",VLOOKUP(Point[Tree Surround],tree_surround,2,FALSE))</f>
        <v/>
      </c>
      <c r="BR614" s="14" t="str">
        <f>IF(Point[Asset Group]="","",VLOOKUP(Point[Tree Grill],yes_no,2,FALSE))</f>
        <v/>
      </c>
      <c r="BS614" s="14" t="str">
        <f>IF(Point[Asset Group]="","",VLOOKUP(Point[Tree Location],tree_location,2,FALSE))</f>
        <v/>
      </c>
    </row>
    <row r="615" spans="1:71" s="3" customFormat="1" x14ac:dyDescent="0.2">
      <c r="A615" s="3" t="str">
        <f>IF(Point[DWG File Name]="","",Point[DWG File Name])</f>
        <v/>
      </c>
      <c r="B615" s="3" t="str">
        <f>IF(Point[DWG Layer Name]="","",Point[DWG Layer Name])</f>
        <v/>
      </c>
      <c r="C615" s="3" t="str">
        <f>IF(Point[DWG Handle]="","",Point[DWG Handle])</f>
        <v/>
      </c>
      <c r="D615" s="58" t="str">
        <f>IF(Point[X]="","",Point[X])</f>
        <v/>
      </c>
      <c r="E615" s="58" t="str">
        <f>IF(Point[Y]="","",Point[Y])</f>
        <v/>
      </c>
      <c r="F615" s="3" t="str">
        <f>IF(Point[Replacement Asset]="","",Point[Replacement Asset])</f>
        <v/>
      </c>
      <c r="G615" s="3" t="str">
        <f>IF(Point[Asset ID]="","",UPPER(Point[Asset ID]))</f>
        <v/>
      </c>
      <c r="H615" s="3" t="str">
        <f>IF(Point[Asset Group]="","",VLOOKUP(Point[Asset Group],asset_grp_pt,4,FALSE))</f>
        <v/>
      </c>
      <c r="I615" s="3" t="str">
        <f>IF(Point[Asset Group]="","",VLOOKUP(Point[Asset Group],asset_grp_pt,2,FALSE))</f>
        <v/>
      </c>
      <c r="J615" s="3" t="str">
        <f>IF(Point[Asset Group]="","",VLOOKUP(Point[Asset Group],asset_grp_pt,3,FALSE))</f>
        <v/>
      </c>
      <c r="K615" s="3" t="str">
        <f>IF(Point[Asset Group]="","",VLOOKUP(Point[Asset Type],type_master_list,2,FALSE))</f>
        <v/>
      </c>
      <c r="L615" s="3" t="str">
        <f>IF(Point[Asset Name]="","",PROPER(Point[Asset Name]))</f>
        <v/>
      </c>
      <c r="M615" s="11" t="str">
        <f>IF(Point[Install Date]="","",Point[Install Date])</f>
        <v/>
      </c>
      <c r="N615" s="11" t="str">
        <f>IF(Point[Note]="","",PROPER(Point[Note]))</f>
        <v/>
      </c>
      <c r="O615" s="11" t="str">
        <f>IF(Point[Resource Consent Number]="","",UPPER(Point[Resource Consent Number]))</f>
        <v/>
      </c>
      <c r="P615" s="53" t="str">
        <f>IF(Point[Asset Unit Cost]="","",Point[Asset Unit Cost])</f>
        <v/>
      </c>
      <c r="Q615" s="11" t="str">
        <f>IF(Point[Added By]="","",UPPER(Point[Added By]))</f>
        <v/>
      </c>
      <c r="R615" s="11" t="str">
        <f>IF(Point[Added Date]="","",Point[Added Date])</f>
        <v/>
      </c>
      <c r="S615" s="14" t="str">
        <f>IF(Point[Z COORD]="","",Point[Z COORD])</f>
        <v/>
      </c>
      <c r="T615" s="14" t="str">
        <f>IF(Point[Asset Description]="","",PROPER(Point[Asset Description]))</f>
        <v/>
      </c>
      <c r="U615" s="14" t="str">
        <f>IF(Point[[Artist ]]="","",PROPER(Point[[Artist ]]))</f>
        <v/>
      </c>
      <c r="V615" s="14" t="str">
        <f>IF(Point[Material Notes]="","",PROPER(Point[Material Notes]))</f>
        <v/>
      </c>
      <c r="W615" s="14" t="str">
        <f>IF(Point[Dimension Notes]="","",Point[Dimension Notes])</f>
        <v/>
      </c>
      <c r="X615" s="14" t="str">
        <f>IF(Point[List]="","",VLOOKUP(Point[Burner Number],number,2,FALSE))</f>
        <v/>
      </c>
      <c r="Y615" s="14" t="str">
        <f>IF(Point[List]="","",VLOOKUP(Point[Fuel],bbq_fuel,2,FALSE))</f>
        <v/>
      </c>
      <c r="Z615" s="14" t="str">
        <f>IF(Point[List]="","",VLOOKUP(Point[Cabinet Material],bbq_material,2,FALSE))</f>
        <v/>
      </c>
      <c r="AA615" s="14" t="str">
        <f>IF(Point[Asset Group]="","",VLOOKUP(Point[Manufacturer],manufacturer,2,FALSE))</f>
        <v/>
      </c>
      <c r="AB615" s="14" t="str">
        <f>IF(Point[Uinsex WC]="","",Point[Uinsex WC])</f>
        <v/>
      </c>
      <c r="AC615" s="14" t="str">
        <f>IF(Point[Female WC]="","",Point[Female WC])</f>
        <v/>
      </c>
      <c r="AD615" s="14" t="str">
        <f>IF(Point[Male WC]="","",Point[Male WC])</f>
        <v/>
      </c>
      <c r="AE615" s="14" t="str">
        <f>IF(Point[Urinal]="","",Point[Urinal])</f>
        <v/>
      </c>
      <c r="AF615" s="14" t="str">
        <f>IF(Point[Disabled Unisex]="","",Point[Disabled Unisex])</f>
        <v/>
      </c>
      <c r="AG615" s="14" t="str">
        <f>IF(Point[Disabled Female]="","",Point[Disabled Female])</f>
        <v/>
      </c>
      <c r="AH615" s="14" t="str">
        <f>IF(Point[Disabled Male]="","",Point[Disabled Male])</f>
        <v/>
      </c>
      <c r="AI615" s="14" t="str">
        <f>IF(Point[Asset Group]="","",VLOOKUP(Point[Handrail],yes_no,2,FALSE))</f>
        <v/>
      </c>
      <c r="AJ615" s="14" t="str">
        <f>IF(Point[Asset Group]="","",VLOOKUP(Point[Baby Changing],yes_no,2,FALSE))</f>
        <v/>
      </c>
      <c r="AK615" s="14" t="str">
        <f>IF(Point[Asset Group]="","",VLOOKUP(Point[Service Room],yes_no,2,FALSE))</f>
        <v/>
      </c>
      <c r="AL615" s="14" t="str">
        <f>IF(Point[Asset Group]="","",VLOOKUP(Point[Service Tap],service_tap,2,FALSE))</f>
        <v/>
      </c>
      <c r="AM615" s="14" t="str">
        <f>IF(Point[Asset Group]="","",VLOOKUP(Point[Heating Type],wc_heating,2,FALSE))</f>
        <v/>
      </c>
      <c r="AN615" s="14" t="str">
        <f>IF(Point[Asset Group]="","",VLOOKUP(Point[Power Supply],power_supply,2,FALSE))</f>
        <v/>
      </c>
      <c r="AO615" s="14" t="str">
        <f>IF(Point[Asset Group]="","",VLOOKUP(Point[Waste Water],waste_water,2,FALSE))</f>
        <v/>
      </c>
      <c r="AP615" s="14" t="str">
        <f>IF(Point[Asset Group]="","",VLOOKUP(Point[Furniture SubType],subdom_master_gdb,2,FALSE))</f>
        <v/>
      </c>
      <c r="AQ615" s="14" t="str">
        <f>IF(Point[Asset Group]="","",VLOOKUP(Point[Concrete Pad],yes_no,2,FALSE))</f>
        <v/>
      </c>
      <c r="AR615" s="14" t="str">
        <f>IF(Point[Asset Group]="","",VLOOKUP(Point[Material],material_master,2,FALSE))</f>
        <v/>
      </c>
      <c r="AS615" s="14" t="str">
        <f>IF(Point[Asset Group]="","",VLOOKUP(Point[Plumbing],irrigation_plumbing,2,FALSE))</f>
        <v/>
      </c>
      <c r="AT615" s="14" t="str">
        <f>IF(Point[Asset Group]="","",VLOOKUP(Point[Sprinklers],irrigation_sprinklers,2,FALSE))</f>
        <v/>
      </c>
      <c r="AU615" s="14" t="str">
        <f>IF(Point[Asset Group]="","",VLOOKUP(Point[System],irrigation_system,2,FALSE))</f>
        <v/>
      </c>
      <c r="AV615" s="14" t="str">
        <f>IF(Point[Asset Group]="","",VLOOKUP(Point[Status],irrigation_status,2,FALSE))</f>
        <v/>
      </c>
      <c r="AW615" s="11" t="str">
        <f>IF(Point[Date of manufacture]="","",Point[Date of manufacture])</f>
        <v/>
      </c>
      <c r="AX615" s="14" t="str">
        <f>IF(Point[Asset Group]="","",VLOOKUP(Point[Sign Purpose],sign_purpose,2,FALSE))</f>
        <v/>
      </c>
      <c r="AY615" s="14" t="str">
        <f>IF(Point[Asset Group]="","",VLOOKUP(Point[Sign Material],material_master,2,FALSE))</f>
        <v/>
      </c>
      <c r="AZ615" s="14" t="str">
        <f>IF(Point[Asset Group]="","",VLOOKUP(Point[Affixed To],sign_affix,2,FALSE))</f>
        <v/>
      </c>
      <c r="BA615" s="14" t="str">
        <f>IF(Point[Size HxB mm]="","",Point[Size HxB mm])</f>
        <v/>
      </c>
      <c r="BB615" s="14" t="str">
        <f>IF(Point[Height m]="","",Point[Height m])</f>
        <v/>
      </c>
      <c r="BC615" s="14" t="str">
        <f>IF(Point[Asset Group]="","",VLOOKUP(Point[Post Material],material_master,2,FALSE))</f>
        <v/>
      </c>
      <c r="BD615" s="14" t="str">
        <f>IF(Point[Asset Group]="","",VLOOKUP(Point[Post Number],number,2,FALSE))</f>
        <v/>
      </c>
      <c r="BE615" s="14" t="str">
        <f>IF(Point[Asset Group]="","",VLOOKUP(Point[Structure SubType],subdom_master_gdb,2,FALSE))</f>
        <v/>
      </c>
      <c r="BF615" s="14" t="str">
        <f>IF(Point[Area m2]="","",Point[Area m2])</f>
        <v/>
      </c>
      <c r="BG615" s="14" t="str">
        <f>IF(Point[Length m]="","",Point[Length m])</f>
        <v/>
      </c>
      <c r="BH615" s="14" t="str">
        <f>IF(Point[Width m]="","",Point[Width m])</f>
        <v/>
      </c>
      <c r="BI615" s="14" t="str">
        <f>IF(Point[Diameter m]="","",Point[Diameter m])</f>
        <v/>
      </c>
      <c r="BJ615" s="14" t="str">
        <f>IF(Point[Asset Group]="","",VLOOKUP(Point[Number of Pipes],number,2,FALSE))</f>
        <v/>
      </c>
      <c r="BK615" s="14" t="str">
        <f>IF(Point[Asset Group]="","",VLOOKUP(Point[Combined Name],2,FALSE))</f>
        <v/>
      </c>
      <c r="BL615" s="14" t="str">
        <f>IF(Point[Asset Group]="","",VLOOKUP(Point[Size Class],size_class,2,FALSE))</f>
        <v/>
      </c>
      <c r="BM615" s="14" t="str">
        <f>IF(Point[Asset Group]="","",VLOOKUP(Point[Age Class],age_class,2,FALSE))</f>
        <v/>
      </c>
      <c r="BN615" s="14" t="str">
        <f>IF(Point[Girth (cm)]="","",Point[Girth (cm)])</f>
        <v/>
      </c>
      <c r="BO615" s="14" t="str">
        <f>IF(Point[Crown Radius (m)]="","",Point[Crown Radius (m)])</f>
        <v/>
      </c>
      <c r="BP615" s="14" t="str">
        <f>IF(Point[Asset Group]="","",VLOOKUP(Point[Rooting Environment],root_enviro,2,FALSE))</f>
        <v/>
      </c>
      <c r="BQ615" s="14" t="str">
        <f>IF(Point[Asset Group]="","",VLOOKUP(Point[Tree Surround],tree_surround,2,FALSE))</f>
        <v/>
      </c>
      <c r="BR615" s="14" t="str">
        <f>IF(Point[Asset Group]="","",VLOOKUP(Point[Tree Grill],yes_no,2,FALSE))</f>
        <v/>
      </c>
      <c r="BS615" s="14" t="str">
        <f>IF(Point[Asset Group]="","",VLOOKUP(Point[Tree Location],tree_location,2,FALSE))</f>
        <v/>
      </c>
    </row>
    <row r="616" spans="1:71" s="3" customFormat="1" x14ac:dyDescent="0.2">
      <c r="A616" s="3" t="str">
        <f>IF(Point[DWG File Name]="","",Point[DWG File Name])</f>
        <v/>
      </c>
      <c r="B616" s="3" t="str">
        <f>IF(Point[DWG Layer Name]="","",Point[DWG Layer Name])</f>
        <v/>
      </c>
      <c r="C616" s="3" t="str">
        <f>IF(Point[DWG Handle]="","",Point[DWG Handle])</f>
        <v/>
      </c>
      <c r="D616" s="58" t="str">
        <f>IF(Point[X]="","",Point[X])</f>
        <v/>
      </c>
      <c r="E616" s="58" t="str">
        <f>IF(Point[Y]="","",Point[Y])</f>
        <v/>
      </c>
      <c r="F616" s="3" t="str">
        <f>IF(Point[Replacement Asset]="","",Point[Replacement Asset])</f>
        <v/>
      </c>
      <c r="G616" s="3" t="str">
        <f>IF(Point[Asset ID]="","",UPPER(Point[Asset ID]))</f>
        <v/>
      </c>
      <c r="H616" s="3" t="str">
        <f>IF(Point[Asset Group]="","",VLOOKUP(Point[Asset Group],asset_grp_pt,4,FALSE))</f>
        <v/>
      </c>
      <c r="I616" s="3" t="str">
        <f>IF(Point[Asset Group]="","",VLOOKUP(Point[Asset Group],asset_grp_pt,2,FALSE))</f>
        <v/>
      </c>
      <c r="J616" s="3" t="str">
        <f>IF(Point[Asset Group]="","",VLOOKUP(Point[Asset Group],asset_grp_pt,3,FALSE))</f>
        <v/>
      </c>
      <c r="K616" s="3" t="str">
        <f>IF(Point[Asset Group]="","",VLOOKUP(Point[Asset Type],type_master_list,2,FALSE))</f>
        <v/>
      </c>
      <c r="L616" s="3" t="str">
        <f>IF(Point[Asset Name]="","",PROPER(Point[Asset Name]))</f>
        <v/>
      </c>
      <c r="M616" s="11" t="str">
        <f>IF(Point[Install Date]="","",Point[Install Date])</f>
        <v/>
      </c>
      <c r="N616" s="11" t="str">
        <f>IF(Point[Note]="","",PROPER(Point[Note]))</f>
        <v/>
      </c>
      <c r="O616" s="11" t="str">
        <f>IF(Point[Resource Consent Number]="","",UPPER(Point[Resource Consent Number]))</f>
        <v/>
      </c>
      <c r="P616" s="53" t="str">
        <f>IF(Point[Asset Unit Cost]="","",Point[Asset Unit Cost])</f>
        <v/>
      </c>
      <c r="Q616" s="11" t="str">
        <f>IF(Point[Added By]="","",UPPER(Point[Added By]))</f>
        <v/>
      </c>
      <c r="R616" s="11" t="str">
        <f>IF(Point[Added Date]="","",Point[Added Date])</f>
        <v/>
      </c>
      <c r="S616" s="14" t="str">
        <f>IF(Point[Z COORD]="","",Point[Z COORD])</f>
        <v/>
      </c>
      <c r="T616" s="14" t="str">
        <f>IF(Point[Asset Description]="","",PROPER(Point[Asset Description]))</f>
        <v/>
      </c>
      <c r="U616" s="14" t="str">
        <f>IF(Point[[Artist ]]="","",PROPER(Point[[Artist ]]))</f>
        <v/>
      </c>
      <c r="V616" s="14" t="str">
        <f>IF(Point[Material Notes]="","",PROPER(Point[Material Notes]))</f>
        <v/>
      </c>
      <c r="W616" s="14" t="str">
        <f>IF(Point[Dimension Notes]="","",Point[Dimension Notes])</f>
        <v/>
      </c>
      <c r="X616" s="14" t="str">
        <f>IF(Point[List]="","",VLOOKUP(Point[Burner Number],number,2,FALSE))</f>
        <v/>
      </c>
      <c r="Y616" s="14" t="str">
        <f>IF(Point[List]="","",VLOOKUP(Point[Fuel],bbq_fuel,2,FALSE))</f>
        <v/>
      </c>
      <c r="Z616" s="14" t="str">
        <f>IF(Point[List]="","",VLOOKUP(Point[Cabinet Material],bbq_material,2,FALSE))</f>
        <v/>
      </c>
      <c r="AA616" s="14" t="str">
        <f>IF(Point[Asset Group]="","",VLOOKUP(Point[Manufacturer],manufacturer,2,FALSE))</f>
        <v/>
      </c>
      <c r="AB616" s="14" t="str">
        <f>IF(Point[Uinsex WC]="","",Point[Uinsex WC])</f>
        <v/>
      </c>
      <c r="AC616" s="14" t="str">
        <f>IF(Point[Female WC]="","",Point[Female WC])</f>
        <v/>
      </c>
      <c r="AD616" s="14" t="str">
        <f>IF(Point[Male WC]="","",Point[Male WC])</f>
        <v/>
      </c>
      <c r="AE616" s="14" t="str">
        <f>IF(Point[Urinal]="","",Point[Urinal])</f>
        <v/>
      </c>
      <c r="AF616" s="14" t="str">
        <f>IF(Point[Disabled Unisex]="","",Point[Disabled Unisex])</f>
        <v/>
      </c>
      <c r="AG616" s="14" t="str">
        <f>IF(Point[Disabled Female]="","",Point[Disabled Female])</f>
        <v/>
      </c>
      <c r="AH616" s="14" t="str">
        <f>IF(Point[Disabled Male]="","",Point[Disabled Male])</f>
        <v/>
      </c>
      <c r="AI616" s="14" t="str">
        <f>IF(Point[Asset Group]="","",VLOOKUP(Point[Handrail],yes_no,2,FALSE))</f>
        <v/>
      </c>
      <c r="AJ616" s="14" t="str">
        <f>IF(Point[Asset Group]="","",VLOOKUP(Point[Baby Changing],yes_no,2,FALSE))</f>
        <v/>
      </c>
      <c r="AK616" s="14" t="str">
        <f>IF(Point[Asset Group]="","",VLOOKUP(Point[Service Room],yes_no,2,FALSE))</f>
        <v/>
      </c>
      <c r="AL616" s="14" t="str">
        <f>IF(Point[Asset Group]="","",VLOOKUP(Point[Service Tap],service_tap,2,FALSE))</f>
        <v/>
      </c>
      <c r="AM616" s="14" t="str">
        <f>IF(Point[Asset Group]="","",VLOOKUP(Point[Heating Type],wc_heating,2,FALSE))</f>
        <v/>
      </c>
      <c r="AN616" s="14" t="str">
        <f>IF(Point[Asset Group]="","",VLOOKUP(Point[Power Supply],power_supply,2,FALSE))</f>
        <v/>
      </c>
      <c r="AO616" s="14" t="str">
        <f>IF(Point[Asset Group]="","",VLOOKUP(Point[Waste Water],waste_water,2,FALSE))</f>
        <v/>
      </c>
      <c r="AP616" s="14" t="str">
        <f>IF(Point[Asset Group]="","",VLOOKUP(Point[Furniture SubType],subdom_master_gdb,2,FALSE))</f>
        <v/>
      </c>
      <c r="AQ616" s="14" t="str">
        <f>IF(Point[Asset Group]="","",VLOOKUP(Point[Concrete Pad],yes_no,2,FALSE))</f>
        <v/>
      </c>
      <c r="AR616" s="14" t="str">
        <f>IF(Point[Asset Group]="","",VLOOKUP(Point[Material],material_master,2,FALSE))</f>
        <v/>
      </c>
      <c r="AS616" s="14" t="str">
        <f>IF(Point[Asset Group]="","",VLOOKUP(Point[Plumbing],irrigation_plumbing,2,FALSE))</f>
        <v/>
      </c>
      <c r="AT616" s="14" t="str">
        <f>IF(Point[Asset Group]="","",VLOOKUP(Point[Sprinklers],irrigation_sprinklers,2,FALSE))</f>
        <v/>
      </c>
      <c r="AU616" s="14" t="str">
        <f>IF(Point[Asset Group]="","",VLOOKUP(Point[System],irrigation_system,2,FALSE))</f>
        <v/>
      </c>
      <c r="AV616" s="14" t="str">
        <f>IF(Point[Asset Group]="","",VLOOKUP(Point[Status],irrigation_status,2,FALSE))</f>
        <v/>
      </c>
      <c r="AW616" s="11" t="str">
        <f>IF(Point[Date of manufacture]="","",Point[Date of manufacture])</f>
        <v/>
      </c>
      <c r="AX616" s="14" t="str">
        <f>IF(Point[Asset Group]="","",VLOOKUP(Point[Sign Purpose],sign_purpose,2,FALSE))</f>
        <v/>
      </c>
      <c r="AY616" s="14" t="str">
        <f>IF(Point[Asset Group]="","",VLOOKUP(Point[Sign Material],material_master,2,FALSE))</f>
        <v/>
      </c>
      <c r="AZ616" s="14" t="str">
        <f>IF(Point[Asset Group]="","",VLOOKUP(Point[Affixed To],sign_affix,2,FALSE))</f>
        <v/>
      </c>
      <c r="BA616" s="14" t="str">
        <f>IF(Point[Size HxB mm]="","",Point[Size HxB mm])</f>
        <v/>
      </c>
      <c r="BB616" s="14" t="str">
        <f>IF(Point[Height m]="","",Point[Height m])</f>
        <v/>
      </c>
      <c r="BC616" s="14" t="str">
        <f>IF(Point[Asset Group]="","",VLOOKUP(Point[Post Material],material_master,2,FALSE))</f>
        <v/>
      </c>
      <c r="BD616" s="14" t="str">
        <f>IF(Point[Asset Group]="","",VLOOKUP(Point[Post Number],number,2,FALSE))</f>
        <v/>
      </c>
      <c r="BE616" s="14" t="str">
        <f>IF(Point[Asset Group]="","",VLOOKUP(Point[Structure SubType],subdom_master_gdb,2,FALSE))</f>
        <v/>
      </c>
      <c r="BF616" s="14" t="str">
        <f>IF(Point[Area m2]="","",Point[Area m2])</f>
        <v/>
      </c>
      <c r="BG616" s="14" t="str">
        <f>IF(Point[Length m]="","",Point[Length m])</f>
        <v/>
      </c>
      <c r="BH616" s="14" t="str">
        <f>IF(Point[Width m]="","",Point[Width m])</f>
        <v/>
      </c>
      <c r="BI616" s="14" t="str">
        <f>IF(Point[Diameter m]="","",Point[Diameter m])</f>
        <v/>
      </c>
      <c r="BJ616" s="14" t="str">
        <f>IF(Point[Asset Group]="","",VLOOKUP(Point[Number of Pipes],number,2,FALSE))</f>
        <v/>
      </c>
      <c r="BK616" s="14" t="str">
        <f>IF(Point[Asset Group]="","",VLOOKUP(Point[Combined Name],2,FALSE))</f>
        <v/>
      </c>
      <c r="BL616" s="14" t="str">
        <f>IF(Point[Asset Group]="","",VLOOKUP(Point[Size Class],size_class,2,FALSE))</f>
        <v/>
      </c>
      <c r="BM616" s="14" t="str">
        <f>IF(Point[Asset Group]="","",VLOOKUP(Point[Age Class],age_class,2,FALSE))</f>
        <v/>
      </c>
      <c r="BN616" s="14" t="str">
        <f>IF(Point[Girth (cm)]="","",Point[Girth (cm)])</f>
        <v/>
      </c>
      <c r="BO616" s="14" t="str">
        <f>IF(Point[Crown Radius (m)]="","",Point[Crown Radius (m)])</f>
        <v/>
      </c>
      <c r="BP616" s="14" t="str">
        <f>IF(Point[Asset Group]="","",VLOOKUP(Point[Rooting Environment],root_enviro,2,FALSE))</f>
        <v/>
      </c>
      <c r="BQ616" s="14" t="str">
        <f>IF(Point[Asset Group]="","",VLOOKUP(Point[Tree Surround],tree_surround,2,FALSE))</f>
        <v/>
      </c>
      <c r="BR616" s="14" t="str">
        <f>IF(Point[Asset Group]="","",VLOOKUP(Point[Tree Grill],yes_no,2,FALSE))</f>
        <v/>
      </c>
      <c r="BS616" s="14" t="str">
        <f>IF(Point[Asset Group]="","",VLOOKUP(Point[Tree Location],tree_location,2,FALSE))</f>
        <v/>
      </c>
    </row>
    <row r="617" spans="1:71" s="3" customFormat="1" x14ac:dyDescent="0.2">
      <c r="A617" s="3" t="str">
        <f>IF(Point[DWG File Name]="","",Point[DWG File Name])</f>
        <v/>
      </c>
      <c r="B617" s="3" t="str">
        <f>IF(Point[DWG Layer Name]="","",Point[DWG Layer Name])</f>
        <v/>
      </c>
      <c r="C617" s="3" t="str">
        <f>IF(Point[DWG Handle]="","",Point[DWG Handle])</f>
        <v/>
      </c>
      <c r="D617" s="58" t="str">
        <f>IF(Point[X]="","",Point[X])</f>
        <v/>
      </c>
      <c r="E617" s="58" t="str">
        <f>IF(Point[Y]="","",Point[Y])</f>
        <v/>
      </c>
      <c r="F617" s="3" t="str">
        <f>IF(Point[Replacement Asset]="","",Point[Replacement Asset])</f>
        <v/>
      </c>
      <c r="G617" s="3" t="str">
        <f>IF(Point[Asset ID]="","",UPPER(Point[Asset ID]))</f>
        <v/>
      </c>
      <c r="H617" s="3" t="str">
        <f>IF(Point[Asset Group]="","",VLOOKUP(Point[Asset Group],asset_grp_pt,4,FALSE))</f>
        <v/>
      </c>
      <c r="I617" s="3" t="str">
        <f>IF(Point[Asset Group]="","",VLOOKUP(Point[Asset Group],asset_grp_pt,2,FALSE))</f>
        <v/>
      </c>
      <c r="J617" s="3" t="str">
        <f>IF(Point[Asset Group]="","",VLOOKUP(Point[Asset Group],asset_grp_pt,3,FALSE))</f>
        <v/>
      </c>
      <c r="K617" s="3" t="str">
        <f>IF(Point[Asset Group]="","",VLOOKUP(Point[Asset Type],type_master_list,2,FALSE))</f>
        <v/>
      </c>
      <c r="L617" s="3" t="str">
        <f>IF(Point[Asset Name]="","",PROPER(Point[Asset Name]))</f>
        <v/>
      </c>
      <c r="M617" s="11" t="str">
        <f>IF(Point[Install Date]="","",Point[Install Date])</f>
        <v/>
      </c>
      <c r="N617" s="11" t="str">
        <f>IF(Point[Note]="","",PROPER(Point[Note]))</f>
        <v/>
      </c>
      <c r="O617" s="11" t="str">
        <f>IF(Point[Resource Consent Number]="","",UPPER(Point[Resource Consent Number]))</f>
        <v/>
      </c>
      <c r="P617" s="53" t="str">
        <f>IF(Point[Asset Unit Cost]="","",Point[Asset Unit Cost])</f>
        <v/>
      </c>
      <c r="Q617" s="11" t="str">
        <f>IF(Point[Added By]="","",UPPER(Point[Added By]))</f>
        <v/>
      </c>
      <c r="R617" s="11" t="str">
        <f>IF(Point[Added Date]="","",Point[Added Date])</f>
        <v/>
      </c>
      <c r="S617" s="14" t="str">
        <f>IF(Point[Z COORD]="","",Point[Z COORD])</f>
        <v/>
      </c>
      <c r="T617" s="14" t="str">
        <f>IF(Point[Asset Description]="","",PROPER(Point[Asset Description]))</f>
        <v/>
      </c>
      <c r="U617" s="14" t="str">
        <f>IF(Point[[Artist ]]="","",PROPER(Point[[Artist ]]))</f>
        <v/>
      </c>
      <c r="V617" s="14" t="str">
        <f>IF(Point[Material Notes]="","",PROPER(Point[Material Notes]))</f>
        <v/>
      </c>
      <c r="W617" s="14" t="str">
        <f>IF(Point[Dimension Notes]="","",Point[Dimension Notes])</f>
        <v/>
      </c>
      <c r="X617" s="14" t="str">
        <f>IF(Point[List]="","",VLOOKUP(Point[Burner Number],number,2,FALSE))</f>
        <v/>
      </c>
      <c r="Y617" s="14" t="str">
        <f>IF(Point[List]="","",VLOOKUP(Point[Fuel],bbq_fuel,2,FALSE))</f>
        <v/>
      </c>
      <c r="Z617" s="14" t="str">
        <f>IF(Point[List]="","",VLOOKUP(Point[Cabinet Material],bbq_material,2,FALSE))</f>
        <v/>
      </c>
      <c r="AA617" s="14" t="str">
        <f>IF(Point[Asset Group]="","",VLOOKUP(Point[Manufacturer],manufacturer,2,FALSE))</f>
        <v/>
      </c>
      <c r="AB617" s="14" t="str">
        <f>IF(Point[Uinsex WC]="","",Point[Uinsex WC])</f>
        <v/>
      </c>
      <c r="AC617" s="14" t="str">
        <f>IF(Point[Female WC]="","",Point[Female WC])</f>
        <v/>
      </c>
      <c r="AD617" s="14" t="str">
        <f>IF(Point[Male WC]="","",Point[Male WC])</f>
        <v/>
      </c>
      <c r="AE617" s="14" t="str">
        <f>IF(Point[Urinal]="","",Point[Urinal])</f>
        <v/>
      </c>
      <c r="AF617" s="14" t="str">
        <f>IF(Point[Disabled Unisex]="","",Point[Disabled Unisex])</f>
        <v/>
      </c>
      <c r="AG617" s="14" t="str">
        <f>IF(Point[Disabled Female]="","",Point[Disabled Female])</f>
        <v/>
      </c>
      <c r="AH617" s="14" t="str">
        <f>IF(Point[Disabled Male]="","",Point[Disabled Male])</f>
        <v/>
      </c>
      <c r="AI617" s="14" t="str">
        <f>IF(Point[Asset Group]="","",VLOOKUP(Point[Handrail],yes_no,2,FALSE))</f>
        <v/>
      </c>
      <c r="AJ617" s="14" t="str">
        <f>IF(Point[Asset Group]="","",VLOOKUP(Point[Baby Changing],yes_no,2,FALSE))</f>
        <v/>
      </c>
      <c r="AK617" s="14" t="str">
        <f>IF(Point[Asset Group]="","",VLOOKUP(Point[Service Room],yes_no,2,FALSE))</f>
        <v/>
      </c>
      <c r="AL617" s="14" t="str">
        <f>IF(Point[Asset Group]="","",VLOOKUP(Point[Service Tap],service_tap,2,FALSE))</f>
        <v/>
      </c>
      <c r="AM617" s="14" t="str">
        <f>IF(Point[Asset Group]="","",VLOOKUP(Point[Heating Type],wc_heating,2,FALSE))</f>
        <v/>
      </c>
      <c r="AN617" s="14" t="str">
        <f>IF(Point[Asset Group]="","",VLOOKUP(Point[Power Supply],power_supply,2,FALSE))</f>
        <v/>
      </c>
      <c r="AO617" s="14" t="str">
        <f>IF(Point[Asset Group]="","",VLOOKUP(Point[Waste Water],waste_water,2,FALSE))</f>
        <v/>
      </c>
      <c r="AP617" s="14" t="str">
        <f>IF(Point[Asset Group]="","",VLOOKUP(Point[Furniture SubType],subdom_master_gdb,2,FALSE))</f>
        <v/>
      </c>
      <c r="AQ617" s="14" t="str">
        <f>IF(Point[Asset Group]="","",VLOOKUP(Point[Concrete Pad],yes_no,2,FALSE))</f>
        <v/>
      </c>
      <c r="AR617" s="14" t="str">
        <f>IF(Point[Asset Group]="","",VLOOKUP(Point[Material],material_master,2,FALSE))</f>
        <v/>
      </c>
      <c r="AS617" s="14" t="str">
        <f>IF(Point[Asset Group]="","",VLOOKUP(Point[Plumbing],irrigation_plumbing,2,FALSE))</f>
        <v/>
      </c>
      <c r="AT617" s="14" t="str">
        <f>IF(Point[Asset Group]="","",VLOOKUP(Point[Sprinklers],irrigation_sprinklers,2,FALSE))</f>
        <v/>
      </c>
      <c r="AU617" s="14" t="str">
        <f>IF(Point[Asset Group]="","",VLOOKUP(Point[System],irrigation_system,2,FALSE))</f>
        <v/>
      </c>
      <c r="AV617" s="14" t="str">
        <f>IF(Point[Asset Group]="","",VLOOKUP(Point[Status],irrigation_status,2,FALSE))</f>
        <v/>
      </c>
      <c r="AW617" s="11" t="str">
        <f>IF(Point[Date of manufacture]="","",Point[Date of manufacture])</f>
        <v/>
      </c>
      <c r="AX617" s="14" t="str">
        <f>IF(Point[Asset Group]="","",VLOOKUP(Point[Sign Purpose],sign_purpose,2,FALSE))</f>
        <v/>
      </c>
      <c r="AY617" s="14" t="str">
        <f>IF(Point[Asset Group]="","",VLOOKUP(Point[Sign Material],material_master,2,FALSE))</f>
        <v/>
      </c>
      <c r="AZ617" s="14" t="str">
        <f>IF(Point[Asset Group]="","",VLOOKUP(Point[Affixed To],sign_affix,2,FALSE))</f>
        <v/>
      </c>
      <c r="BA617" s="14" t="str">
        <f>IF(Point[Size HxB mm]="","",Point[Size HxB mm])</f>
        <v/>
      </c>
      <c r="BB617" s="14" t="str">
        <f>IF(Point[Height m]="","",Point[Height m])</f>
        <v/>
      </c>
      <c r="BC617" s="14" t="str">
        <f>IF(Point[Asset Group]="","",VLOOKUP(Point[Post Material],material_master,2,FALSE))</f>
        <v/>
      </c>
      <c r="BD617" s="14" t="str">
        <f>IF(Point[Asset Group]="","",VLOOKUP(Point[Post Number],number,2,FALSE))</f>
        <v/>
      </c>
      <c r="BE617" s="14" t="str">
        <f>IF(Point[Asset Group]="","",VLOOKUP(Point[Structure SubType],subdom_master_gdb,2,FALSE))</f>
        <v/>
      </c>
      <c r="BF617" s="14" t="str">
        <f>IF(Point[Area m2]="","",Point[Area m2])</f>
        <v/>
      </c>
      <c r="BG617" s="14" t="str">
        <f>IF(Point[Length m]="","",Point[Length m])</f>
        <v/>
      </c>
      <c r="BH617" s="14" t="str">
        <f>IF(Point[Width m]="","",Point[Width m])</f>
        <v/>
      </c>
      <c r="BI617" s="14" t="str">
        <f>IF(Point[Diameter m]="","",Point[Diameter m])</f>
        <v/>
      </c>
      <c r="BJ617" s="14" t="str">
        <f>IF(Point[Asset Group]="","",VLOOKUP(Point[Number of Pipes],number,2,FALSE))</f>
        <v/>
      </c>
      <c r="BK617" s="14" t="str">
        <f>IF(Point[Asset Group]="","",VLOOKUP(Point[Combined Name],2,FALSE))</f>
        <v/>
      </c>
      <c r="BL617" s="14" t="str">
        <f>IF(Point[Asset Group]="","",VLOOKUP(Point[Size Class],size_class,2,FALSE))</f>
        <v/>
      </c>
      <c r="BM617" s="14" t="str">
        <f>IF(Point[Asset Group]="","",VLOOKUP(Point[Age Class],age_class,2,FALSE))</f>
        <v/>
      </c>
      <c r="BN617" s="14" t="str">
        <f>IF(Point[Girth (cm)]="","",Point[Girth (cm)])</f>
        <v/>
      </c>
      <c r="BO617" s="14" t="str">
        <f>IF(Point[Crown Radius (m)]="","",Point[Crown Radius (m)])</f>
        <v/>
      </c>
      <c r="BP617" s="14" t="str">
        <f>IF(Point[Asset Group]="","",VLOOKUP(Point[Rooting Environment],root_enviro,2,FALSE))</f>
        <v/>
      </c>
      <c r="BQ617" s="14" t="str">
        <f>IF(Point[Asset Group]="","",VLOOKUP(Point[Tree Surround],tree_surround,2,FALSE))</f>
        <v/>
      </c>
      <c r="BR617" s="14" t="str">
        <f>IF(Point[Asset Group]="","",VLOOKUP(Point[Tree Grill],yes_no,2,FALSE))</f>
        <v/>
      </c>
      <c r="BS617" s="14" t="str">
        <f>IF(Point[Asset Group]="","",VLOOKUP(Point[Tree Location],tree_location,2,FALSE))</f>
        <v/>
      </c>
    </row>
    <row r="618" spans="1:71" s="3" customFormat="1" x14ac:dyDescent="0.2">
      <c r="A618" s="3" t="str">
        <f>IF(Point[DWG File Name]="","",Point[DWG File Name])</f>
        <v/>
      </c>
      <c r="B618" s="3" t="str">
        <f>IF(Point[DWG Layer Name]="","",Point[DWG Layer Name])</f>
        <v/>
      </c>
      <c r="C618" s="3" t="str">
        <f>IF(Point[DWG Handle]="","",Point[DWG Handle])</f>
        <v/>
      </c>
      <c r="D618" s="58" t="str">
        <f>IF(Point[X]="","",Point[X])</f>
        <v/>
      </c>
      <c r="E618" s="58" t="str">
        <f>IF(Point[Y]="","",Point[Y])</f>
        <v/>
      </c>
      <c r="F618" s="3" t="str">
        <f>IF(Point[Replacement Asset]="","",Point[Replacement Asset])</f>
        <v/>
      </c>
      <c r="G618" s="3" t="str">
        <f>IF(Point[Asset ID]="","",UPPER(Point[Asset ID]))</f>
        <v/>
      </c>
      <c r="H618" s="3" t="str">
        <f>IF(Point[Asset Group]="","",VLOOKUP(Point[Asset Group],asset_grp_pt,4,FALSE))</f>
        <v/>
      </c>
      <c r="I618" s="3" t="str">
        <f>IF(Point[Asset Group]="","",VLOOKUP(Point[Asset Group],asset_grp_pt,2,FALSE))</f>
        <v/>
      </c>
      <c r="J618" s="3" t="str">
        <f>IF(Point[Asset Group]="","",VLOOKUP(Point[Asset Group],asset_grp_pt,3,FALSE))</f>
        <v/>
      </c>
      <c r="K618" s="3" t="str">
        <f>IF(Point[Asset Group]="","",VLOOKUP(Point[Asset Type],type_master_list,2,FALSE))</f>
        <v/>
      </c>
      <c r="L618" s="3" t="str">
        <f>IF(Point[Asset Name]="","",PROPER(Point[Asset Name]))</f>
        <v/>
      </c>
      <c r="M618" s="11" t="str">
        <f>IF(Point[Install Date]="","",Point[Install Date])</f>
        <v/>
      </c>
      <c r="N618" s="11" t="str">
        <f>IF(Point[Note]="","",PROPER(Point[Note]))</f>
        <v/>
      </c>
      <c r="O618" s="11" t="str">
        <f>IF(Point[Resource Consent Number]="","",UPPER(Point[Resource Consent Number]))</f>
        <v/>
      </c>
      <c r="P618" s="53" t="str">
        <f>IF(Point[Asset Unit Cost]="","",Point[Asset Unit Cost])</f>
        <v/>
      </c>
      <c r="Q618" s="11" t="str">
        <f>IF(Point[Added By]="","",UPPER(Point[Added By]))</f>
        <v/>
      </c>
      <c r="R618" s="11" t="str">
        <f>IF(Point[Added Date]="","",Point[Added Date])</f>
        <v/>
      </c>
      <c r="S618" s="14" t="str">
        <f>IF(Point[Z COORD]="","",Point[Z COORD])</f>
        <v/>
      </c>
      <c r="T618" s="14" t="str">
        <f>IF(Point[Asset Description]="","",PROPER(Point[Asset Description]))</f>
        <v/>
      </c>
      <c r="U618" s="14" t="str">
        <f>IF(Point[[Artist ]]="","",PROPER(Point[[Artist ]]))</f>
        <v/>
      </c>
      <c r="V618" s="14" t="str">
        <f>IF(Point[Material Notes]="","",PROPER(Point[Material Notes]))</f>
        <v/>
      </c>
      <c r="W618" s="14" t="str">
        <f>IF(Point[Dimension Notes]="","",Point[Dimension Notes])</f>
        <v/>
      </c>
      <c r="X618" s="14" t="str">
        <f>IF(Point[List]="","",VLOOKUP(Point[Burner Number],number,2,FALSE))</f>
        <v/>
      </c>
      <c r="Y618" s="14" t="str">
        <f>IF(Point[List]="","",VLOOKUP(Point[Fuel],bbq_fuel,2,FALSE))</f>
        <v/>
      </c>
      <c r="Z618" s="14" t="str">
        <f>IF(Point[List]="","",VLOOKUP(Point[Cabinet Material],bbq_material,2,FALSE))</f>
        <v/>
      </c>
      <c r="AA618" s="14" t="str">
        <f>IF(Point[Asset Group]="","",VLOOKUP(Point[Manufacturer],manufacturer,2,FALSE))</f>
        <v/>
      </c>
      <c r="AB618" s="14" t="str">
        <f>IF(Point[Uinsex WC]="","",Point[Uinsex WC])</f>
        <v/>
      </c>
      <c r="AC618" s="14" t="str">
        <f>IF(Point[Female WC]="","",Point[Female WC])</f>
        <v/>
      </c>
      <c r="AD618" s="14" t="str">
        <f>IF(Point[Male WC]="","",Point[Male WC])</f>
        <v/>
      </c>
      <c r="AE618" s="14" t="str">
        <f>IF(Point[Urinal]="","",Point[Urinal])</f>
        <v/>
      </c>
      <c r="AF618" s="14" t="str">
        <f>IF(Point[Disabled Unisex]="","",Point[Disabled Unisex])</f>
        <v/>
      </c>
      <c r="AG618" s="14" t="str">
        <f>IF(Point[Disabled Female]="","",Point[Disabled Female])</f>
        <v/>
      </c>
      <c r="AH618" s="14" t="str">
        <f>IF(Point[Disabled Male]="","",Point[Disabled Male])</f>
        <v/>
      </c>
      <c r="AI618" s="14" t="str">
        <f>IF(Point[Asset Group]="","",VLOOKUP(Point[Handrail],yes_no,2,FALSE))</f>
        <v/>
      </c>
      <c r="AJ618" s="14" t="str">
        <f>IF(Point[Asset Group]="","",VLOOKUP(Point[Baby Changing],yes_no,2,FALSE))</f>
        <v/>
      </c>
      <c r="AK618" s="14" t="str">
        <f>IF(Point[Asset Group]="","",VLOOKUP(Point[Service Room],yes_no,2,FALSE))</f>
        <v/>
      </c>
      <c r="AL618" s="14" t="str">
        <f>IF(Point[Asset Group]="","",VLOOKUP(Point[Service Tap],service_tap,2,FALSE))</f>
        <v/>
      </c>
      <c r="AM618" s="14" t="str">
        <f>IF(Point[Asset Group]="","",VLOOKUP(Point[Heating Type],wc_heating,2,FALSE))</f>
        <v/>
      </c>
      <c r="AN618" s="14" t="str">
        <f>IF(Point[Asset Group]="","",VLOOKUP(Point[Power Supply],power_supply,2,FALSE))</f>
        <v/>
      </c>
      <c r="AO618" s="14" t="str">
        <f>IF(Point[Asset Group]="","",VLOOKUP(Point[Waste Water],waste_water,2,FALSE))</f>
        <v/>
      </c>
      <c r="AP618" s="14" t="str">
        <f>IF(Point[Asset Group]="","",VLOOKUP(Point[Furniture SubType],subdom_master_gdb,2,FALSE))</f>
        <v/>
      </c>
      <c r="AQ618" s="14" t="str">
        <f>IF(Point[Asset Group]="","",VLOOKUP(Point[Concrete Pad],yes_no,2,FALSE))</f>
        <v/>
      </c>
      <c r="AR618" s="14" t="str">
        <f>IF(Point[Asset Group]="","",VLOOKUP(Point[Material],material_master,2,FALSE))</f>
        <v/>
      </c>
      <c r="AS618" s="14" t="str">
        <f>IF(Point[Asset Group]="","",VLOOKUP(Point[Plumbing],irrigation_plumbing,2,FALSE))</f>
        <v/>
      </c>
      <c r="AT618" s="14" t="str">
        <f>IF(Point[Asset Group]="","",VLOOKUP(Point[Sprinklers],irrigation_sprinklers,2,FALSE))</f>
        <v/>
      </c>
      <c r="AU618" s="14" t="str">
        <f>IF(Point[Asset Group]="","",VLOOKUP(Point[System],irrigation_system,2,FALSE))</f>
        <v/>
      </c>
      <c r="AV618" s="14" t="str">
        <f>IF(Point[Asset Group]="","",VLOOKUP(Point[Status],irrigation_status,2,FALSE))</f>
        <v/>
      </c>
      <c r="AW618" s="11" t="str">
        <f>IF(Point[Date of manufacture]="","",Point[Date of manufacture])</f>
        <v/>
      </c>
      <c r="AX618" s="14" t="str">
        <f>IF(Point[Asset Group]="","",VLOOKUP(Point[Sign Purpose],sign_purpose,2,FALSE))</f>
        <v/>
      </c>
      <c r="AY618" s="14" t="str">
        <f>IF(Point[Asset Group]="","",VLOOKUP(Point[Sign Material],material_master,2,FALSE))</f>
        <v/>
      </c>
      <c r="AZ618" s="14" t="str">
        <f>IF(Point[Asset Group]="","",VLOOKUP(Point[Affixed To],sign_affix,2,FALSE))</f>
        <v/>
      </c>
      <c r="BA618" s="14" t="str">
        <f>IF(Point[Size HxB mm]="","",Point[Size HxB mm])</f>
        <v/>
      </c>
      <c r="BB618" s="14" t="str">
        <f>IF(Point[Height m]="","",Point[Height m])</f>
        <v/>
      </c>
      <c r="BC618" s="14" t="str">
        <f>IF(Point[Asset Group]="","",VLOOKUP(Point[Post Material],material_master,2,FALSE))</f>
        <v/>
      </c>
      <c r="BD618" s="14" t="str">
        <f>IF(Point[Asset Group]="","",VLOOKUP(Point[Post Number],number,2,FALSE))</f>
        <v/>
      </c>
      <c r="BE618" s="14" t="str">
        <f>IF(Point[Asset Group]="","",VLOOKUP(Point[Structure SubType],subdom_master_gdb,2,FALSE))</f>
        <v/>
      </c>
      <c r="BF618" s="14" t="str">
        <f>IF(Point[Area m2]="","",Point[Area m2])</f>
        <v/>
      </c>
      <c r="BG618" s="14" t="str">
        <f>IF(Point[Length m]="","",Point[Length m])</f>
        <v/>
      </c>
      <c r="BH618" s="14" t="str">
        <f>IF(Point[Width m]="","",Point[Width m])</f>
        <v/>
      </c>
      <c r="BI618" s="14" t="str">
        <f>IF(Point[Diameter m]="","",Point[Diameter m])</f>
        <v/>
      </c>
      <c r="BJ618" s="14" t="str">
        <f>IF(Point[Asset Group]="","",VLOOKUP(Point[Number of Pipes],number,2,FALSE))</f>
        <v/>
      </c>
      <c r="BK618" s="14" t="str">
        <f>IF(Point[Asset Group]="","",VLOOKUP(Point[Combined Name],2,FALSE))</f>
        <v/>
      </c>
      <c r="BL618" s="14" t="str">
        <f>IF(Point[Asset Group]="","",VLOOKUP(Point[Size Class],size_class,2,FALSE))</f>
        <v/>
      </c>
      <c r="BM618" s="14" t="str">
        <f>IF(Point[Asset Group]="","",VLOOKUP(Point[Age Class],age_class,2,FALSE))</f>
        <v/>
      </c>
      <c r="BN618" s="14" t="str">
        <f>IF(Point[Girth (cm)]="","",Point[Girth (cm)])</f>
        <v/>
      </c>
      <c r="BO618" s="14" t="str">
        <f>IF(Point[Crown Radius (m)]="","",Point[Crown Radius (m)])</f>
        <v/>
      </c>
      <c r="BP618" s="14" t="str">
        <f>IF(Point[Asset Group]="","",VLOOKUP(Point[Rooting Environment],root_enviro,2,FALSE))</f>
        <v/>
      </c>
      <c r="BQ618" s="14" t="str">
        <f>IF(Point[Asset Group]="","",VLOOKUP(Point[Tree Surround],tree_surround,2,FALSE))</f>
        <v/>
      </c>
      <c r="BR618" s="14" t="str">
        <f>IF(Point[Asset Group]="","",VLOOKUP(Point[Tree Grill],yes_no,2,FALSE))</f>
        <v/>
      </c>
      <c r="BS618" s="14" t="str">
        <f>IF(Point[Asset Group]="","",VLOOKUP(Point[Tree Location],tree_location,2,FALSE))</f>
        <v/>
      </c>
    </row>
    <row r="619" spans="1:71" s="3" customFormat="1" x14ac:dyDescent="0.2">
      <c r="A619" s="3" t="str">
        <f>IF(Point[DWG File Name]="","",Point[DWG File Name])</f>
        <v/>
      </c>
      <c r="B619" s="3" t="str">
        <f>IF(Point[DWG Layer Name]="","",Point[DWG Layer Name])</f>
        <v/>
      </c>
      <c r="C619" s="3" t="str">
        <f>IF(Point[DWG Handle]="","",Point[DWG Handle])</f>
        <v/>
      </c>
      <c r="D619" s="58" t="str">
        <f>IF(Point[X]="","",Point[X])</f>
        <v/>
      </c>
      <c r="E619" s="58" t="str">
        <f>IF(Point[Y]="","",Point[Y])</f>
        <v/>
      </c>
      <c r="F619" s="3" t="str">
        <f>IF(Point[Replacement Asset]="","",Point[Replacement Asset])</f>
        <v/>
      </c>
      <c r="G619" s="3" t="str">
        <f>IF(Point[Asset ID]="","",UPPER(Point[Asset ID]))</f>
        <v/>
      </c>
      <c r="H619" s="3" t="str">
        <f>IF(Point[Asset Group]="","",VLOOKUP(Point[Asset Group],asset_grp_pt,4,FALSE))</f>
        <v/>
      </c>
      <c r="I619" s="3" t="str">
        <f>IF(Point[Asset Group]="","",VLOOKUP(Point[Asset Group],asset_grp_pt,2,FALSE))</f>
        <v/>
      </c>
      <c r="J619" s="3" t="str">
        <f>IF(Point[Asset Group]="","",VLOOKUP(Point[Asset Group],asset_grp_pt,3,FALSE))</f>
        <v/>
      </c>
      <c r="K619" s="3" t="str">
        <f>IF(Point[Asset Group]="","",VLOOKUP(Point[Asset Type],type_master_list,2,FALSE))</f>
        <v/>
      </c>
      <c r="L619" s="3" t="str">
        <f>IF(Point[Asset Name]="","",PROPER(Point[Asset Name]))</f>
        <v/>
      </c>
      <c r="M619" s="11" t="str">
        <f>IF(Point[Install Date]="","",Point[Install Date])</f>
        <v/>
      </c>
      <c r="N619" s="11" t="str">
        <f>IF(Point[Note]="","",PROPER(Point[Note]))</f>
        <v/>
      </c>
      <c r="O619" s="11" t="str">
        <f>IF(Point[Resource Consent Number]="","",UPPER(Point[Resource Consent Number]))</f>
        <v/>
      </c>
      <c r="P619" s="53" t="str">
        <f>IF(Point[Asset Unit Cost]="","",Point[Asset Unit Cost])</f>
        <v/>
      </c>
      <c r="Q619" s="11" t="str">
        <f>IF(Point[Added By]="","",UPPER(Point[Added By]))</f>
        <v/>
      </c>
      <c r="R619" s="11" t="str">
        <f>IF(Point[Added Date]="","",Point[Added Date])</f>
        <v/>
      </c>
      <c r="S619" s="14" t="str">
        <f>IF(Point[Z COORD]="","",Point[Z COORD])</f>
        <v/>
      </c>
      <c r="T619" s="14" t="str">
        <f>IF(Point[Asset Description]="","",PROPER(Point[Asset Description]))</f>
        <v/>
      </c>
      <c r="U619" s="14" t="str">
        <f>IF(Point[[Artist ]]="","",PROPER(Point[[Artist ]]))</f>
        <v/>
      </c>
      <c r="V619" s="14" t="str">
        <f>IF(Point[Material Notes]="","",PROPER(Point[Material Notes]))</f>
        <v/>
      </c>
      <c r="W619" s="14" t="str">
        <f>IF(Point[Dimension Notes]="","",Point[Dimension Notes])</f>
        <v/>
      </c>
      <c r="X619" s="14" t="str">
        <f>IF(Point[List]="","",VLOOKUP(Point[Burner Number],number,2,FALSE))</f>
        <v/>
      </c>
      <c r="Y619" s="14" t="str">
        <f>IF(Point[List]="","",VLOOKUP(Point[Fuel],bbq_fuel,2,FALSE))</f>
        <v/>
      </c>
      <c r="Z619" s="14" t="str">
        <f>IF(Point[List]="","",VLOOKUP(Point[Cabinet Material],bbq_material,2,FALSE))</f>
        <v/>
      </c>
      <c r="AA619" s="14" t="str">
        <f>IF(Point[Asset Group]="","",VLOOKUP(Point[Manufacturer],manufacturer,2,FALSE))</f>
        <v/>
      </c>
      <c r="AB619" s="14" t="str">
        <f>IF(Point[Uinsex WC]="","",Point[Uinsex WC])</f>
        <v/>
      </c>
      <c r="AC619" s="14" t="str">
        <f>IF(Point[Female WC]="","",Point[Female WC])</f>
        <v/>
      </c>
      <c r="AD619" s="14" t="str">
        <f>IF(Point[Male WC]="","",Point[Male WC])</f>
        <v/>
      </c>
      <c r="AE619" s="14" t="str">
        <f>IF(Point[Urinal]="","",Point[Urinal])</f>
        <v/>
      </c>
      <c r="AF619" s="14" t="str">
        <f>IF(Point[Disabled Unisex]="","",Point[Disabled Unisex])</f>
        <v/>
      </c>
      <c r="AG619" s="14" t="str">
        <f>IF(Point[Disabled Female]="","",Point[Disabled Female])</f>
        <v/>
      </c>
      <c r="AH619" s="14" t="str">
        <f>IF(Point[Disabled Male]="","",Point[Disabled Male])</f>
        <v/>
      </c>
      <c r="AI619" s="14" t="str">
        <f>IF(Point[Asset Group]="","",VLOOKUP(Point[Handrail],yes_no,2,FALSE))</f>
        <v/>
      </c>
      <c r="AJ619" s="14" t="str">
        <f>IF(Point[Asset Group]="","",VLOOKUP(Point[Baby Changing],yes_no,2,FALSE))</f>
        <v/>
      </c>
      <c r="AK619" s="14" t="str">
        <f>IF(Point[Asset Group]="","",VLOOKUP(Point[Service Room],yes_no,2,FALSE))</f>
        <v/>
      </c>
      <c r="AL619" s="14" t="str">
        <f>IF(Point[Asset Group]="","",VLOOKUP(Point[Service Tap],service_tap,2,FALSE))</f>
        <v/>
      </c>
      <c r="AM619" s="14" t="str">
        <f>IF(Point[Asset Group]="","",VLOOKUP(Point[Heating Type],wc_heating,2,FALSE))</f>
        <v/>
      </c>
      <c r="AN619" s="14" t="str">
        <f>IF(Point[Asset Group]="","",VLOOKUP(Point[Power Supply],power_supply,2,FALSE))</f>
        <v/>
      </c>
      <c r="AO619" s="14" t="str">
        <f>IF(Point[Asset Group]="","",VLOOKUP(Point[Waste Water],waste_water,2,FALSE))</f>
        <v/>
      </c>
      <c r="AP619" s="14" t="str">
        <f>IF(Point[Asset Group]="","",VLOOKUP(Point[Furniture SubType],subdom_master_gdb,2,FALSE))</f>
        <v/>
      </c>
      <c r="AQ619" s="14" t="str">
        <f>IF(Point[Asset Group]="","",VLOOKUP(Point[Concrete Pad],yes_no,2,FALSE))</f>
        <v/>
      </c>
      <c r="AR619" s="14" t="str">
        <f>IF(Point[Asset Group]="","",VLOOKUP(Point[Material],material_master,2,FALSE))</f>
        <v/>
      </c>
      <c r="AS619" s="14" t="str">
        <f>IF(Point[Asset Group]="","",VLOOKUP(Point[Plumbing],irrigation_plumbing,2,FALSE))</f>
        <v/>
      </c>
      <c r="AT619" s="14" t="str">
        <f>IF(Point[Asset Group]="","",VLOOKUP(Point[Sprinklers],irrigation_sprinklers,2,FALSE))</f>
        <v/>
      </c>
      <c r="AU619" s="14" t="str">
        <f>IF(Point[Asset Group]="","",VLOOKUP(Point[System],irrigation_system,2,FALSE))</f>
        <v/>
      </c>
      <c r="AV619" s="14" t="str">
        <f>IF(Point[Asset Group]="","",VLOOKUP(Point[Status],irrigation_status,2,FALSE))</f>
        <v/>
      </c>
      <c r="AW619" s="11" t="str">
        <f>IF(Point[Date of manufacture]="","",Point[Date of manufacture])</f>
        <v/>
      </c>
      <c r="AX619" s="14" t="str">
        <f>IF(Point[Asset Group]="","",VLOOKUP(Point[Sign Purpose],sign_purpose,2,FALSE))</f>
        <v/>
      </c>
      <c r="AY619" s="14" t="str">
        <f>IF(Point[Asset Group]="","",VLOOKUP(Point[Sign Material],material_master,2,FALSE))</f>
        <v/>
      </c>
      <c r="AZ619" s="14" t="str">
        <f>IF(Point[Asset Group]="","",VLOOKUP(Point[Affixed To],sign_affix,2,FALSE))</f>
        <v/>
      </c>
      <c r="BA619" s="14" t="str">
        <f>IF(Point[Size HxB mm]="","",Point[Size HxB mm])</f>
        <v/>
      </c>
      <c r="BB619" s="14" t="str">
        <f>IF(Point[Height m]="","",Point[Height m])</f>
        <v/>
      </c>
      <c r="BC619" s="14" t="str">
        <f>IF(Point[Asset Group]="","",VLOOKUP(Point[Post Material],material_master,2,FALSE))</f>
        <v/>
      </c>
      <c r="BD619" s="14" t="str">
        <f>IF(Point[Asset Group]="","",VLOOKUP(Point[Post Number],number,2,FALSE))</f>
        <v/>
      </c>
      <c r="BE619" s="14" t="str">
        <f>IF(Point[Asset Group]="","",VLOOKUP(Point[Structure SubType],subdom_master_gdb,2,FALSE))</f>
        <v/>
      </c>
      <c r="BF619" s="14" t="str">
        <f>IF(Point[Area m2]="","",Point[Area m2])</f>
        <v/>
      </c>
      <c r="BG619" s="14" t="str">
        <f>IF(Point[Length m]="","",Point[Length m])</f>
        <v/>
      </c>
      <c r="BH619" s="14" t="str">
        <f>IF(Point[Width m]="","",Point[Width m])</f>
        <v/>
      </c>
      <c r="BI619" s="14" t="str">
        <f>IF(Point[Diameter m]="","",Point[Diameter m])</f>
        <v/>
      </c>
      <c r="BJ619" s="14" t="str">
        <f>IF(Point[Asset Group]="","",VLOOKUP(Point[Number of Pipes],number,2,FALSE))</f>
        <v/>
      </c>
      <c r="BK619" s="14" t="str">
        <f>IF(Point[Asset Group]="","",VLOOKUP(Point[Combined Name],2,FALSE))</f>
        <v/>
      </c>
      <c r="BL619" s="14" t="str">
        <f>IF(Point[Asset Group]="","",VLOOKUP(Point[Size Class],size_class,2,FALSE))</f>
        <v/>
      </c>
      <c r="BM619" s="14" t="str">
        <f>IF(Point[Asset Group]="","",VLOOKUP(Point[Age Class],age_class,2,FALSE))</f>
        <v/>
      </c>
      <c r="BN619" s="14" t="str">
        <f>IF(Point[Girth (cm)]="","",Point[Girth (cm)])</f>
        <v/>
      </c>
      <c r="BO619" s="14" t="str">
        <f>IF(Point[Crown Radius (m)]="","",Point[Crown Radius (m)])</f>
        <v/>
      </c>
      <c r="BP619" s="14" t="str">
        <f>IF(Point[Asset Group]="","",VLOOKUP(Point[Rooting Environment],root_enviro,2,FALSE))</f>
        <v/>
      </c>
      <c r="BQ619" s="14" t="str">
        <f>IF(Point[Asset Group]="","",VLOOKUP(Point[Tree Surround],tree_surround,2,FALSE))</f>
        <v/>
      </c>
      <c r="BR619" s="14" t="str">
        <f>IF(Point[Asset Group]="","",VLOOKUP(Point[Tree Grill],yes_no,2,FALSE))</f>
        <v/>
      </c>
      <c r="BS619" s="14" t="str">
        <f>IF(Point[Asset Group]="","",VLOOKUP(Point[Tree Location],tree_location,2,FALSE))</f>
        <v/>
      </c>
    </row>
    <row r="620" spans="1:71" s="3" customFormat="1" x14ac:dyDescent="0.2">
      <c r="A620" s="3" t="str">
        <f>IF(Point[DWG File Name]="","",Point[DWG File Name])</f>
        <v/>
      </c>
      <c r="B620" s="3" t="str">
        <f>IF(Point[DWG Layer Name]="","",Point[DWG Layer Name])</f>
        <v/>
      </c>
      <c r="C620" s="3" t="str">
        <f>IF(Point[DWG Handle]="","",Point[DWG Handle])</f>
        <v/>
      </c>
      <c r="D620" s="58" t="str">
        <f>IF(Point[X]="","",Point[X])</f>
        <v/>
      </c>
      <c r="E620" s="58" t="str">
        <f>IF(Point[Y]="","",Point[Y])</f>
        <v/>
      </c>
      <c r="F620" s="3" t="str">
        <f>IF(Point[Replacement Asset]="","",Point[Replacement Asset])</f>
        <v/>
      </c>
      <c r="G620" s="3" t="str">
        <f>IF(Point[Asset ID]="","",UPPER(Point[Asset ID]))</f>
        <v/>
      </c>
      <c r="H620" s="3" t="str">
        <f>IF(Point[Asset Group]="","",VLOOKUP(Point[Asset Group],asset_grp_pt,4,FALSE))</f>
        <v/>
      </c>
      <c r="I620" s="3" t="str">
        <f>IF(Point[Asset Group]="","",VLOOKUP(Point[Asset Group],asset_grp_pt,2,FALSE))</f>
        <v/>
      </c>
      <c r="J620" s="3" t="str">
        <f>IF(Point[Asset Group]="","",VLOOKUP(Point[Asset Group],asset_grp_pt,3,FALSE))</f>
        <v/>
      </c>
      <c r="K620" s="3" t="str">
        <f>IF(Point[Asset Group]="","",VLOOKUP(Point[Asset Type],type_master_list,2,FALSE))</f>
        <v/>
      </c>
      <c r="L620" s="3" t="str">
        <f>IF(Point[Asset Name]="","",PROPER(Point[Asset Name]))</f>
        <v/>
      </c>
      <c r="M620" s="11" t="str">
        <f>IF(Point[Install Date]="","",Point[Install Date])</f>
        <v/>
      </c>
      <c r="N620" s="11" t="str">
        <f>IF(Point[Note]="","",PROPER(Point[Note]))</f>
        <v/>
      </c>
      <c r="O620" s="11" t="str">
        <f>IF(Point[Resource Consent Number]="","",UPPER(Point[Resource Consent Number]))</f>
        <v/>
      </c>
      <c r="P620" s="53" t="str">
        <f>IF(Point[Asset Unit Cost]="","",Point[Asset Unit Cost])</f>
        <v/>
      </c>
      <c r="Q620" s="11" t="str">
        <f>IF(Point[Added By]="","",UPPER(Point[Added By]))</f>
        <v/>
      </c>
      <c r="R620" s="11" t="str">
        <f>IF(Point[Added Date]="","",Point[Added Date])</f>
        <v/>
      </c>
      <c r="S620" s="14" t="str">
        <f>IF(Point[Z COORD]="","",Point[Z COORD])</f>
        <v/>
      </c>
      <c r="T620" s="14" t="str">
        <f>IF(Point[Asset Description]="","",PROPER(Point[Asset Description]))</f>
        <v/>
      </c>
      <c r="U620" s="14" t="str">
        <f>IF(Point[[Artist ]]="","",PROPER(Point[[Artist ]]))</f>
        <v/>
      </c>
      <c r="V620" s="14" t="str">
        <f>IF(Point[Material Notes]="","",PROPER(Point[Material Notes]))</f>
        <v/>
      </c>
      <c r="W620" s="14" t="str">
        <f>IF(Point[Dimension Notes]="","",Point[Dimension Notes])</f>
        <v/>
      </c>
      <c r="X620" s="14" t="str">
        <f>IF(Point[List]="","",VLOOKUP(Point[Burner Number],number,2,FALSE))</f>
        <v/>
      </c>
      <c r="Y620" s="14" t="str">
        <f>IF(Point[List]="","",VLOOKUP(Point[Fuel],bbq_fuel,2,FALSE))</f>
        <v/>
      </c>
      <c r="Z620" s="14" t="str">
        <f>IF(Point[List]="","",VLOOKUP(Point[Cabinet Material],bbq_material,2,FALSE))</f>
        <v/>
      </c>
      <c r="AA620" s="14" t="str">
        <f>IF(Point[Asset Group]="","",VLOOKUP(Point[Manufacturer],manufacturer,2,FALSE))</f>
        <v/>
      </c>
      <c r="AB620" s="14" t="str">
        <f>IF(Point[Uinsex WC]="","",Point[Uinsex WC])</f>
        <v/>
      </c>
      <c r="AC620" s="14" t="str">
        <f>IF(Point[Female WC]="","",Point[Female WC])</f>
        <v/>
      </c>
      <c r="AD620" s="14" t="str">
        <f>IF(Point[Male WC]="","",Point[Male WC])</f>
        <v/>
      </c>
      <c r="AE620" s="14" t="str">
        <f>IF(Point[Urinal]="","",Point[Urinal])</f>
        <v/>
      </c>
      <c r="AF620" s="14" t="str">
        <f>IF(Point[Disabled Unisex]="","",Point[Disabled Unisex])</f>
        <v/>
      </c>
      <c r="AG620" s="14" t="str">
        <f>IF(Point[Disabled Female]="","",Point[Disabled Female])</f>
        <v/>
      </c>
      <c r="AH620" s="14" t="str">
        <f>IF(Point[Disabled Male]="","",Point[Disabled Male])</f>
        <v/>
      </c>
      <c r="AI620" s="14" t="str">
        <f>IF(Point[Asset Group]="","",VLOOKUP(Point[Handrail],yes_no,2,FALSE))</f>
        <v/>
      </c>
      <c r="AJ620" s="14" t="str">
        <f>IF(Point[Asset Group]="","",VLOOKUP(Point[Baby Changing],yes_no,2,FALSE))</f>
        <v/>
      </c>
      <c r="AK620" s="14" t="str">
        <f>IF(Point[Asset Group]="","",VLOOKUP(Point[Service Room],yes_no,2,FALSE))</f>
        <v/>
      </c>
      <c r="AL620" s="14" t="str">
        <f>IF(Point[Asset Group]="","",VLOOKUP(Point[Service Tap],service_tap,2,FALSE))</f>
        <v/>
      </c>
      <c r="AM620" s="14" t="str">
        <f>IF(Point[Asset Group]="","",VLOOKUP(Point[Heating Type],wc_heating,2,FALSE))</f>
        <v/>
      </c>
      <c r="AN620" s="14" t="str">
        <f>IF(Point[Asset Group]="","",VLOOKUP(Point[Power Supply],power_supply,2,FALSE))</f>
        <v/>
      </c>
      <c r="AO620" s="14" t="str">
        <f>IF(Point[Asset Group]="","",VLOOKUP(Point[Waste Water],waste_water,2,FALSE))</f>
        <v/>
      </c>
      <c r="AP620" s="14" t="str">
        <f>IF(Point[Asset Group]="","",VLOOKUP(Point[Furniture SubType],subdom_master_gdb,2,FALSE))</f>
        <v/>
      </c>
      <c r="AQ620" s="14" t="str">
        <f>IF(Point[Asset Group]="","",VLOOKUP(Point[Concrete Pad],yes_no,2,FALSE))</f>
        <v/>
      </c>
      <c r="AR620" s="14" t="str">
        <f>IF(Point[Asset Group]="","",VLOOKUP(Point[Material],material_master,2,FALSE))</f>
        <v/>
      </c>
      <c r="AS620" s="14" t="str">
        <f>IF(Point[Asset Group]="","",VLOOKUP(Point[Plumbing],irrigation_plumbing,2,FALSE))</f>
        <v/>
      </c>
      <c r="AT620" s="14" t="str">
        <f>IF(Point[Asset Group]="","",VLOOKUP(Point[Sprinklers],irrigation_sprinklers,2,FALSE))</f>
        <v/>
      </c>
      <c r="AU620" s="14" t="str">
        <f>IF(Point[Asset Group]="","",VLOOKUP(Point[System],irrigation_system,2,FALSE))</f>
        <v/>
      </c>
      <c r="AV620" s="14" t="str">
        <f>IF(Point[Asset Group]="","",VLOOKUP(Point[Status],irrigation_status,2,FALSE))</f>
        <v/>
      </c>
      <c r="AW620" s="11" t="str">
        <f>IF(Point[Date of manufacture]="","",Point[Date of manufacture])</f>
        <v/>
      </c>
      <c r="AX620" s="14" t="str">
        <f>IF(Point[Asset Group]="","",VLOOKUP(Point[Sign Purpose],sign_purpose,2,FALSE))</f>
        <v/>
      </c>
      <c r="AY620" s="14" t="str">
        <f>IF(Point[Asset Group]="","",VLOOKUP(Point[Sign Material],material_master,2,FALSE))</f>
        <v/>
      </c>
      <c r="AZ620" s="14" t="str">
        <f>IF(Point[Asset Group]="","",VLOOKUP(Point[Affixed To],sign_affix,2,FALSE))</f>
        <v/>
      </c>
      <c r="BA620" s="14" t="str">
        <f>IF(Point[Size HxB mm]="","",Point[Size HxB mm])</f>
        <v/>
      </c>
      <c r="BB620" s="14" t="str">
        <f>IF(Point[Height m]="","",Point[Height m])</f>
        <v/>
      </c>
      <c r="BC620" s="14" t="str">
        <f>IF(Point[Asset Group]="","",VLOOKUP(Point[Post Material],material_master,2,FALSE))</f>
        <v/>
      </c>
      <c r="BD620" s="14" t="str">
        <f>IF(Point[Asset Group]="","",VLOOKUP(Point[Post Number],number,2,FALSE))</f>
        <v/>
      </c>
      <c r="BE620" s="14" t="str">
        <f>IF(Point[Asset Group]="","",VLOOKUP(Point[Structure SubType],subdom_master_gdb,2,FALSE))</f>
        <v/>
      </c>
      <c r="BF620" s="14" t="str">
        <f>IF(Point[Area m2]="","",Point[Area m2])</f>
        <v/>
      </c>
      <c r="BG620" s="14" t="str">
        <f>IF(Point[Length m]="","",Point[Length m])</f>
        <v/>
      </c>
      <c r="BH620" s="14" t="str">
        <f>IF(Point[Width m]="","",Point[Width m])</f>
        <v/>
      </c>
      <c r="BI620" s="14" t="str">
        <f>IF(Point[Diameter m]="","",Point[Diameter m])</f>
        <v/>
      </c>
      <c r="BJ620" s="14" t="str">
        <f>IF(Point[Asset Group]="","",VLOOKUP(Point[Number of Pipes],number,2,FALSE))</f>
        <v/>
      </c>
      <c r="BK620" s="14" t="str">
        <f>IF(Point[Asset Group]="","",VLOOKUP(Point[Combined Name],2,FALSE))</f>
        <v/>
      </c>
      <c r="BL620" s="14" t="str">
        <f>IF(Point[Asset Group]="","",VLOOKUP(Point[Size Class],size_class,2,FALSE))</f>
        <v/>
      </c>
      <c r="BM620" s="14" t="str">
        <f>IF(Point[Asset Group]="","",VLOOKUP(Point[Age Class],age_class,2,FALSE))</f>
        <v/>
      </c>
      <c r="BN620" s="14" t="str">
        <f>IF(Point[Girth (cm)]="","",Point[Girth (cm)])</f>
        <v/>
      </c>
      <c r="BO620" s="14" t="str">
        <f>IF(Point[Crown Radius (m)]="","",Point[Crown Radius (m)])</f>
        <v/>
      </c>
      <c r="BP620" s="14" t="str">
        <f>IF(Point[Asset Group]="","",VLOOKUP(Point[Rooting Environment],root_enviro,2,FALSE))</f>
        <v/>
      </c>
      <c r="BQ620" s="14" t="str">
        <f>IF(Point[Asset Group]="","",VLOOKUP(Point[Tree Surround],tree_surround,2,FALSE))</f>
        <v/>
      </c>
      <c r="BR620" s="14" t="str">
        <f>IF(Point[Asset Group]="","",VLOOKUP(Point[Tree Grill],yes_no,2,FALSE))</f>
        <v/>
      </c>
      <c r="BS620" s="14" t="str">
        <f>IF(Point[Asset Group]="","",VLOOKUP(Point[Tree Location],tree_location,2,FALSE))</f>
        <v/>
      </c>
    </row>
    <row r="621" spans="1:71" s="3" customFormat="1" x14ac:dyDescent="0.2">
      <c r="A621" s="3" t="str">
        <f>IF(Point[DWG File Name]="","",Point[DWG File Name])</f>
        <v/>
      </c>
      <c r="B621" s="3" t="str">
        <f>IF(Point[DWG Layer Name]="","",Point[DWG Layer Name])</f>
        <v/>
      </c>
      <c r="C621" s="3" t="str">
        <f>IF(Point[DWG Handle]="","",Point[DWG Handle])</f>
        <v/>
      </c>
      <c r="D621" s="58" t="str">
        <f>IF(Point[X]="","",Point[X])</f>
        <v/>
      </c>
      <c r="E621" s="58" t="str">
        <f>IF(Point[Y]="","",Point[Y])</f>
        <v/>
      </c>
      <c r="F621" s="3" t="str">
        <f>IF(Point[Replacement Asset]="","",Point[Replacement Asset])</f>
        <v/>
      </c>
      <c r="G621" s="3" t="str">
        <f>IF(Point[Asset ID]="","",UPPER(Point[Asset ID]))</f>
        <v/>
      </c>
      <c r="H621" s="3" t="str">
        <f>IF(Point[Asset Group]="","",VLOOKUP(Point[Asset Group],asset_grp_pt,4,FALSE))</f>
        <v/>
      </c>
      <c r="I621" s="3" t="str">
        <f>IF(Point[Asset Group]="","",VLOOKUP(Point[Asset Group],asset_grp_pt,2,FALSE))</f>
        <v/>
      </c>
      <c r="J621" s="3" t="str">
        <f>IF(Point[Asset Group]="","",VLOOKUP(Point[Asset Group],asset_grp_pt,3,FALSE))</f>
        <v/>
      </c>
      <c r="K621" s="3" t="str">
        <f>IF(Point[Asset Group]="","",VLOOKUP(Point[Asset Type],type_master_list,2,FALSE))</f>
        <v/>
      </c>
      <c r="L621" s="3" t="str">
        <f>IF(Point[Asset Name]="","",PROPER(Point[Asset Name]))</f>
        <v/>
      </c>
      <c r="M621" s="11" t="str">
        <f>IF(Point[Install Date]="","",Point[Install Date])</f>
        <v/>
      </c>
      <c r="N621" s="11" t="str">
        <f>IF(Point[Note]="","",PROPER(Point[Note]))</f>
        <v/>
      </c>
      <c r="O621" s="11" t="str">
        <f>IF(Point[Resource Consent Number]="","",UPPER(Point[Resource Consent Number]))</f>
        <v/>
      </c>
      <c r="P621" s="53" t="str">
        <f>IF(Point[Asset Unit Cost]="","",Point[Asset Unit Cost])</f>
        <v/>
      </c>
      <c r="Q621" s="11" t="str">
        <f>IF(Point[Added By]="","",UPPER(Point[Added By]))</f>
        <v/>
      </c>
      <c r="R621" s="11" t="str">
        <f>IF(Point[Added Date]="","",Point[Added Date])</f>
        <v/>
      </c>
      <c r="S621" s="14" t="str">
        <f>IF(Point[Z COORD]="","",Point[Z COORD])</f>
        <v/>
      </c>
      <c r="T621" s="14" t="str">
        <f>IF(Point[Asset Description]="","",PROPER(Point[Asset Description]))</f>
        <v/>
      </c>
      <c r="U621" s="14" t="str">
        <f>IF(Point[[Artist ]]="","",PROPER(Point[[Artist ]]))</f>
        <v/>
      </c>
      <c r="V621" s="14" t="str">
        <f>IF(Point[Material Notes]="","",PROPER(Point[Material Notes]))</f>
        <v/>
      </c>
      <c r="W621" s="14" t="str">
        <f>IF(Point[Dimension Notes]="","",Point[Dimension Notes])</f>
        <v/>
      </c>
      <c r="X621" s="14" t="str">
        <f>IF(Point[List]="","",VLOOKUP(Point[Burner Number],number,2,FALSE))</f>
        <v/>
      </c>
      <c r="Y621" s="14" t="str">
        <f>IF(Point[List]="","",VLOOKUP(Point[Fuel],bbq_fuel,2,FALSE))</f>
        <v/>
      </c>
      <c r="Z621" s="14" t="str">
        <f>IF(Point[List]="","",VLOOKUP(Point[Cabinet Material],bbq_material,2,FALSE))</f>
        <v/>
      </c>
      <c r="AA621" s="14" t="str">
        <f>IF(Point[Asset Group]="","",VLOOKUP(Point[Manufacturer],manufacturer,2,FALSE))</f>
        <v/>
      </c>
      <c r="AB621" s="14" t="str">
        <f>IF(Point[Uinsex WC]="","",Point[Uinsex WC])</f>
        <v/>
      </c>
      <c r="AC621" s="14" t="str">
        <f>IF(Point[Female WC]="","",Point[Female WC])</f>
        <v/>
      </c>
      <c r="AD621" s="14" t="str">
        <f>IF(Point[Male WC]="","",Point[Male WC])</f>
        <v/>
      </c>
      <c r="AE621" s="14" t="str">
        <f>IF(Point[Urinal]="","",Point[Urinal])</f>
        <v/>
      </c>
      <c r="AF621" s="14" t="str">
        <f>IF(Point[Disabled Unisex]="","",Point[Disabled Unisex])</f>
        <v/>
      </c>
      <c r="AG621" s="14" t="str">
        <f>IF(Point[Disabled Female]="","",Point[Disabled Female])</f>
        <v/>
      </c>
      <c r="AH621" s="14" t="str">
        <f>IF(Point[Disabled Male]="","",Point[Disabled Male])</f>
        <v/>
      </c>
      <c r="AI621" s="14" t="str">
        <f>IF(Point[Asset Group]="","",VLOOKUP(Point[Handrail],yes_no,2,FALSE))</f>
        <v/>
      </c>
      <c r="AJ621" s="14" t="str">
        <f>IF(Point[Asset Group]="","",VLOOKUP(Point[Baby Changing],yes_no,2,FALSE))</f>
        <v/>
      </c>
      <c r="AK621" s="14" t="str">
        <f>IF(Point[Asset Group]="","",VLOOKUP(Point[Service Room],yes_no,2,FALSE))</f>
        <v/>
      </c>
      <c r="AL621" s="14" t="str">
        <f>IF(Point[Asset Group]="","",VLOOKUP(Point[Service Tap],service_tap,2,FALSE))</f>
        <v/>
      </c>
      <c r="AM621" s="14" t="str">
        <f>IF(Point[Asset Group]="","",VLOOKUP(Point[Heating Type],wc_heating,2,FALSE))</f>
        <v/>
      </c>
      <c r="AN621" s="14" t="str">
        <f>IF(Point[Asset Group]="","",VLOOKUP(Point[Power Supply],power_supply,2,FALSE))</f>
        <v/>
      </c>
      <c r="AO621" s="14" t="str">
        <f>IF(Point[Asset Group]="","",VLOOKUP(Point[Waste Water],waste_water,2,FALSE))</f>
        <v/>
      </c>
      <c r="AP621" s="14" t="str">
        <f>IF(Point[Asset Group]="","",VLOOKUP(Point[Furniture SubType],subdom_master_gdb,2,FALSE))</f>
        <v/>
      </c>
      <c r="AQ621" s="14" t="str">
        <f>IF(Point[Asset Group]="","",VLOOKUP(Point[Concrete Pad],yes_no,2,FALSE))</f>
        <v/>
      </c>
      <c r="AR621" s="14" t="str">
        <f>IF(Point[Asset Group]="","",VLOOKUP(Point[Material],material_master,2,FALSE))</f>
        <v/>
      </c>
      <c r="AS621" s="14" t="str">
        <f>IF(Point[Asset Group]="","",VLOOKUP(Point[Plumbing],irrigation_plumbing,2,FALSE))</f>
        <v/>
      </c>
      <c r="AT621" s="14" t="str">
        <f>IF(Point[Asset Group]="","",VLOOKUP(Point[Sprinklers],irrigation_sprinklers,2,FALSE))</f>
        <v/>
      </c>
      <c r="AU621" s="14" t="str">
        <f>IF(Point[Asset Group]="","",VLOOKUP(Point[System],irrigation_system,2,FALSE))</f>
        <v/>
      </c>
      <c r="AV621" s="14" t="str">
        <f>IF(Point[Asset Group]="","",VLOOKUP(Point[Status],irrigation_status,2,FALSE))</f>
        <v/>
      </c>
      <c r="AW621" s="11" t="str">
        <f>IF(Point[Date of manufacture]="","",Point[Date of manufacture])</f>
        <v/>
      </c>
      <c r="AX621" s="14" t="str">
        <f>IF(Point[Asset Group]="","",VLOOKUP(Point[Sign Purpose],sign_purpose,2,FALSE))</f>
        <v/>
      </c>
      <c r="AY621" s="14" t="str">
        <f>IF(Point[Asset Group]="","",VLOOKUP(Point[Sign Material],material_master,2,FALSE))</f>
        <v/>
      </c>
      <c r="AZ621" s="14" t="str">
        <f>IF(Point[Asset Group]="","",VLOOKUP(Point[Affixed To],sign_affix,2,FALSE))</f>
        <v/>
      </c>
      <c r="BA621" s="14" t="str">
        <f>IF(Point[Size HxB mm]="","",Point[Size HxB mm])</f>
        <v/>
      </c>
      <c r="BB621" s="14" t="str">
        <f>IF(Point[Height m]="","",Point[Height m])</f>
        <v/>
      </c>
      <c r="BC621" s="14" t="str">
        <f>IF(Point[Asset Group]="","",VLOOKUP(Point[Post Material],material_master,2,FALSE))</f>
        <v/>
      </c>
      <c r="BD621" s="14" t="str">
        <f>IF(Point[Asset Group]="","",VLOOKUP(Point[Post Number],number,2,FALSE))</f>
        <v/>
      </c>
      <c r="BE621" s="14" t="str">
        <f>IF(Point[Asset Group]="","",VLOOKUP(Point[Structure SubType],subdom_master_gdb,2,FALSE))</f>
        <v/>
      </c>
      <c r="BF621" s="14" t="str">
        <f>IF(Point[Area m2]="","",Point[Area m2])</f>
        <v/>
      </c>
      <c r="BG621" s="14" t="str">
        <f>IF(Point[Length m]="","",Point[Length m])</f>
        <v/>
      </c>
      <c r="BH621" s="14" t="str">
        <f>IF(Point[Width m]="","",Point[Width m])</f>
        <v/>
      </c>
      <c r="BI621" s="14" t="str">
        <f>IF(Point[Diameter m]="","",Point[Diameter m])</f>
        <v/>
      </c>
      <c r="BJ621" s="14" t="str">
        <f>IF(Point[Asset Group]="","",VLOOKUP(Point[Number of Pipes],number,2,FALSE))</f>
        <v/>
      </c>
      <c r="BK621" s="14" t="str">
        <f>IF(Point[Asset Group]="","",VLOOKUP(Point[Combined Name],2,FALSE))</f>
        <v/>
      </c>
      <c r="BL621" s="14" t="str">
        <f>IF(Point[Asset Group]="","",VLOOKUP(Point[Size Class],size_class,2,FALSE))</f>
        <v/>
      </c>
      <c r="BM621" s="14" t="str">
        <f>IF(Point[Asset Group]="","",VLOOKUP(Point[Age Class],age_class,2,FALSE))</f>
        <v/>
      </c>
      <c r="BN621" s="14" t="str">
        <f>IF(Point[Girth (cm)]="","",Point[Girth (cm)])</f>
        <v/>
      </c>
      <c r="BO621" s="14" t="str">
        <f>IF(Point[Crown Radius (m)]="","",Point[Crown Radius (m)])</f>
        <v/>
      </c>
      <c r="BP621" s="14" t="str">
        <f>IF(Point[Asset Group]="","",VLOOKUP(Point[Rooting Environment],root_enviro,2,FALSE))</f>
        <v/>
      </c>
      <c r="BQ621" s="14" t="str">
        <f>IF(Point[Asset Group]="","",VLOOKUP(Point[Tree Surround],tree_surround,2,FALSE))</f>
        <v/>
      </c>
      <c r="BR621" s="14" t="str">
        <f>IF(Point[Asset Group]="","",VLOOKUP(Point[Tree Grill],yes_no,2,FALSE))</f>
        <v/>
      </c>
      <c r="BS621" s="14" t="str">
        <f>IF(Point[Asset Group]="","",VLOOKUP(Point[Tree Location],tree_location,2,FALSE))</f>
        <v/>
      </c>
    </row>
    <row r="622" spans="1:71" s="3" customFormat="1" x14ac:dyDescent="0.2">
      <c r="A622" s="3" t="str">
        <f>IF(Point[DWG File Name]="","",Point[DWG File Name])</f>
        <v/>
      </c>
      <c r="B622" s="3" t="str">
        <f>IF(Point[DWG Layer Name]="","",Point[DWG Layer Name])</f>
        <v/>
      </c>
      <c r="C622" s="3" t="str">
        <f>IF(Point[DWG Handle]="","",Point[DWG Handle])</f>
        <v/>
      </c>
      <c r="D622" s="58" t="str">
        <f>IF(Point[X]="","",Point[X])</f>
        <v/>
      </c>
      <c r="E622" s="58" t="str">
        <f>IF(Point[Y]="","",Point[Y])</f>
        <v/>
      </c>
      <c r="F622" s="3" t="str">
        <f>IF(Point[Replacement Asset]="","",Point[Replacement Asset])</f>
        <v/>
      </c>
      <c r="G622" s="3" t="str">
        <f>IF(Point[Asset ID]="","",UPPER(Point[Asset ID]))</f>
        <v/>
      </c>
      <c r="H622" s="3" t="str">
        <f>IF(Point[Asset Group]="","",VLOOKUP(Point[Asset Group],asset_grp_pt,4,FALSE))</f>
        <v/>
      </c>
      <c r="I622" s="3" t="str">
        <f>IF(Point[Asset Group]="","",VLOOKUP(Point[Asset Group],asset_grp_pt,2,FALSE))</f>
        <v/>
      </c>
      <c r="J622" s="3" t="str">
        <f>IF(Point[Asset Group]="","",VLOOKUP(Point[Asset Group],asset_grp_pt,3,FALSE))</f>
        <v/>
      </c>
      <c r="K622" s="3" t="str">
        <f>IF(Point[Asset Group]="","",VLOOKUP(Point[Asset Type],type_master_list,2,FALSE))</f>
        <v/>
      </c>
      <c r="L622" s="3" t="str">
        <f>IF(Point[Asset Name]="","",PROPER(Point[Asset Name]))</f>
        <v/>
      </c>
      <c r="M622" s="11" t="str">
        <f>IF(Point[Install Date]="","",Point[Install Date])</f>
        <v/>
      </c>
      <c r="N622" s="11" t="str">
        <f>IF(Point[Note]="","",PROPER(Point[Note]))</f>
        <v/>
      </c>
      <c r="O622" s="11" t="str">
        <f>IF(Point[Resource Consent Number]="","",UPPER(Point[Resource Consent Number]))</f>
        <v/>
      </c>
      <c r="P622" s="53" t="str">
        <f>IF(Point[Asset Unit Cost]="","",Point[Asset Unit Cost])</f>
        <v/>
      </c>
      <c r="Q622" s="11" t="str">
        <f>IF(Point[Added By]="","",UPPER(Point[Added By]))</f>
        <v/>
      </c>
      <c r="R622" s="11" t="str">
        <f>IF(Point[Added Date]="","",Point[Added Date])</f>
        <v/>
      </c>
      <c r="S622" s="14" t="str">
        <f>IF(Point[Z COORD]="","",Point[Z COORD])</f>
        <v/>
      </c>
      <c r="T622" s="14" t="str">
        <f>IF(Point[Asset Description]="","",PROPER(Point[Asset Description]))</f>
        <v/>
      </c>
      <c r="U622" s="14" t="str">
        <f>IF(Point[[Artist ]]="","",PROPER(Point[[Artist ]]))</f>
        <v/>
      </c>
      <c r="V622" s="14" t="str">
        <f>IF(Point[Material Notes]="","",PROPER(Point[Material Notes]))</f>
        <v/>
      </c>
      <c r="W622" s="14" t="str">
        <f>IF(Point[Dimension Notes]="","",Point[Dimension Notes])</f>
        <v/>
      </c>
      <c r="X622" s="14" t="str">
        <f>IF(Point[List]="","",VLOOKUP(Point[Burner Number],number,2,FALSE))</f>
        <v/>
      </c>
      <c r="Y622" s="14" t="str">
        <f>IF(Point[List]="","",VLOOKUP(Point[Fuel],bbq_fuel,2,FALSE))</f>
        <v/>
      </c>
      <c r="Z622" s="14" t="str">
        <f>IF(Point[List]="","",VLOOKUP(Point[Cabinet Material],bbq_material,2,FALSE))</f>
        <v/>
      </c>
      <c r="AA622" s="14" t="str">
        <f>IF(Point[Asset Group]="","",VLOOKUP(Point[Manufacturer],manufacturer,2,FALSE))</f>
        <v/>
      </c>
      <c r="AB622" s="14" t="str">
        <f>IF(Point[Uinsex WC]="","",Point[Uinsex WC])</f>
        <v/>
      </c>
      <c r="AC622" s="14" t="str">
        <f>IF(Point[Female WC]="","",Point[Female WC])</f>
        <v/>
      </c>
      <c r="AD622" s="14" t="str">
        <f>IF(Point[Male WC]="","",Point[Male WC])</f>
        <v/>
      </c>
      <c r="AE622" s="14" t="str">
        <f>IF(Point[Urinal]="","",Point[Urinal])</f>
        <v/>
      </c>
      <c r="AF622" s="14" t="str">
        <f>IF(Point[Disabled Unisex]="","",Point[Disabled Unisex])</f>
        <v/>
      </c>
      <c r="AG622" s="14" t="str">
        <f>IF(Point[Disabled Female]="","",Point[Disabled Female])</f>
        <v/>
      </c>
      <c r="AH622" s="14" t="str">
        <f>IF(Point[Disabled Male]="","",Point[Disabled Male])</f>
        <v/>
      </c>
      <c r="AI622" s="14" t="str">
        <f>IF(Point[Asset Group]="","",VLOOKUP(Point[Handrail],yes_no,2,FALSE))</f>
        <v/>
      </c>
      <c r="AJ622" s="14" t="str">
        <f>IF(Point[Asset Group]="","",VLOOKUP(Point[Baby Changing],yes_no,2,FALSE))</f>
        <v/>
      </c>
      <c r="AK622" s="14" t="str">
        <f>IF(Point[Asset Group]="","",VLOOKUP(Point[Service Room],yes_no,2,FALSE))</f>
        <v/>
      </c>
      <c r="AL622" s="14" t="str">
        <f>IF(Point[Asset Group]="","",VLOOKUP(Point[Service Tap],service_tap,2,FALSE))</f>
        <v/>
      </c>
      <c r="AM622" s="14" t="str">
        <f>IF(Point[Asset Group]="","",VLOOKUP(Point[Heating Type],wc_heating,2,FALSE))</f>
        <v/>
      </c>
      <c r="AN622" s="14" t="str">
        <f>IF(Point[Asset Group]="","",VLOOKUP(Point[Power Supply],power_supply,2,FALSE))</f>
        <v/>
      </c>
      <c r="AO622" s="14" t="str">
        <f>IF(Point[Asset Group]="","",VLOOKUP(Point[Waste Water],waste_water,2,FALSE))</f>
        <v/>
      </c>
      <c r="AP622" s="14" t="str">
        <f>IF(Point[Asset Group]="","",VLOOKUP(Point[Furniture SubType],subdom_master_gdb,2,FALSE))</f>
        <v/>
      </c>
      <c r="AQ622" s="14" t="str">
        <f>IF(Point[Asset Group]="","",VLOOKUP(Point[Concrete Pad],yes_no,2,FALSE))</f>
        <v/>
      </c>
      <c r="AR622" s="14" t="str">
        <f>IF(Point[Asset Group]="","",VLOOKUP(Point[Material],material_master,2,FALSE))</f>
        <v/>
      </c>
      <c r="AS622" s="14" t="str">
        <f>IF(Point[Asset Group]="","",VLOOKUP(Point[Plumbing],irrigation_plumbing,2,FALSE))</f>
        <v/>
      </c>
      <c r="AT622" s="14" t="str">
        <f>IF(Point[Asset Group]="","",VLOOKUP(Point[Sprinklers],irrigation_sprinklers,2,FALSE))</f>
        <v/>
      </c>
      <c r="AU622" s="14" t="str">
        <f>IF(Point[Asset Group]="","",VLOOKUP(Point[System],irrigation_system,2,FALSE))</f>
        <v/>
      </c>
      <c r="AV622" s="14" t="str">
        <f>IF(Point[Asset Group]="","",VLOOKUP(Point[Status],irrigation_status,2,FALSE))</f>
        <v/>
      </c>
      <c r="AW622" s="11" t="str">
        <f>IF(Point[Date of manufacture]="","",Point[Date of manufacture])</f>
        <v/>
      </c>
      <c r="AX622" s="14" t="str">
        <f>IF(Point[Asset Group]="","",VLOOKUP(Point[Sign Purpose],sign_purpose,2,FALSE))</f>
        <v/>
      </c>
      <c r="AY622" s="14" t="str">
        <f>IF(Point[Asset Group]="","",VLOOKUP(Point[Sign Material],material_master,2,FALSE))</f>
        <v/>
      </c>
      <c r="AZ622" s="14" t="str">
        <f>IF(Point[Asset Group]="","",VLOOKUP(Point[Affixed To],sign_affix,2,FALSE))</f>
        <v/>
      </c>
      <c r="BA622" s="14" t="str">
        <f>IF(Point[Size HxB mm]="","",Point[Size HxB mm])</f>
        <v/>
      </c>
      <c r="BB622" s="14" t="str">
        <f>IF(Point[Height m]="","",Point[Height m])</f>
        <v/>
      </c>
      <c r="BC622" s="14" t="str">
        <f>IF(Point[Asset Group]="","",VLOOKUP(Point[Post Material],material_master,2,FALSE))</f>
        <v/>
      </c>
      <c r="BD622" s="14" t="str">
        <f>IF(Point[Asset Group]="","",VLOOKUP(Point[Post Number],number,2,FALSE))</f>
        <v/>
      </c>
      <c r="BE622" s="14" t="str">
        <f>IF(Point[Asset Group]="","",VLOOKUP(Point[Structure SubType],subdom_master_gdb,2,FALSE))</f>
        <v/>
      </c>
      <c r="BF622" s="14" t="str">
        <f>IF(Point[Area m2]="","",Point[Area m2])</f>
        <v/>
      </c>
      <c r="BG622" s="14" t="str">
        <f>IF(Point[Length m]="","",Point[Length m])</f>
        <v/>
      </c>
      <c r="BH622" s="14" t="str">
        <f>IF(Point[Width m]="","",Point[Width m])</f>
        <v/>
      </c>
      <c r="BI622" s="14" t="str">
        <f>IF(Point[Diameter m]="","",Point[Diameter m])</f>
        <v/>
      </c>
      <c r="BJ622" s="14" t="str">
        <f>IF(Point[Asset Group]="","",VLOOKUP(Point[Number of Pipes],number,2,FALSE))</f>
        <v/>
      </c>
      <c r="BK622" s="14" t="str">
        <f>IF(Point[Asset Group]="","",VLOOKUP(Point[Combined Name],2,FALSE))</f>
        <v/>
      </c>
      <c r="BL622" s="14" t="str">
        <f>IF(Point[Asset Group]="","",VLOOKUP(Point[Size Class],size_class,2,FALSE))</f>
        <v/>
      </c>
      <c r="BM622" s="14" t="str">
        <f>IF(Point[Asset Group]="","",VLOOKUP(Point[Age Class],age_class,2,FALSE))</f>
        <v/>
      </c>
      <c r="BN622" s="14" t="str">
        <f>IF(Point[Girth (cm)]="","",Point[Girth (cm)])</f>
        <v/>
      </c>
      <c r="BO622" s="14" t="str">
        <f>IF(Point[Crown Radius (m)]="","",Point[Crown Radius (m)])</f>
        <v/>
      </c>
      <c r="BP622" s="14" t="str">
        <f>IF(Point[Asset Group]="","",VLOOKUP(Point[Rooting Environment],root_enviro,2,FALSE))</f>
        <v/>
      </c>
      <c r="BQ622" s="14" t="str">
        <f>IF(Point[Asset Group]="","",VLOOKUP(Point[Tree Surround],tree_surround,2,FALSE))</f>
        <v/>
      </c>
      <c r="BR622" s="14" t="str">
        <f>IF(Point[Asset Group]="","",VLOOKUP(Point[Tree Grill],yes_no,2,FALSE))</f>
        <v/>
      </c>
      <c r="BS622" s="14" t="str">
        <f>IF(Point[Asset Group]="","",VLOOKUP(Point[Tree Location],tree_location,2,FALSE))</f>
        <v/>
      </c>
    </row>
    <row r="623" spans="1:71" s="3" customFormat="1" x14ac:dyDescent="0.2">
      <c r="A623" s="3" t="str">
        <f>IF(Point[DWG File Name]="","",Point[DWG File Name])</f>
        <v/>
      </c>
      <c r="B623" s="3" t="str">
        <f>IF(Point[DWG Layer Name]="","",Point[DWG Layer Name])</f>
        <v/>
      </c>
      <c r="C623" s="3" t="str">
        <f>IF(Point[DWG Handle]="","",Point[DWG Handle])</f>
        <v/>
      </c>
      <c r="D623" s="58" t="str">
        <f>IF(Point[X]="","",Point[X])</f>
        <v/>
      </c>
      <c r="E623" s="58" t="str">
        <f>IF(Point[Y]="","",Point[Y])</f>
        <v/>
      </c>
      <c r="F623" s="3" t="str">
        <f>IF(Point[Replacement Asset]="","",Point[Replacement Asset])</f>
        <v/>
      </c>
      <c r="G623" s="3" t="str">
        <f>IF(Point[Asset ID]="","",UPPER(Point[Asset ID]))</f>
        <v/>
      </c>
      <c r="H623" s="3" t="str">
        <f>IF(Point[Asset Group]="","",VLOOKUP(Point[Asset Group],asset_grp_pt,4,FALSE))</f>
        <v/>
      </c>
      <c r="I623" s="3" t="str">
        <f>IF(Point[Asset Group]="","",VLOOKUP(Point[Asset Group],asset_grp_pt,2,FALSE))</f>
        <v/>
      </c>
      <c r="J623" s="3" t="str">
        <f>IF(Point[Asset Group]="","",VLOOKUP(Point[Asset Group],asset_grp_pt,3,FALSE))</f>
        <v/>
      </c>
      <c r="K623" s="3" t="str">
        <f>IF(Point[Asset Group]="","",VLOOKUP(Point[Asset Type],type_master_list,2,FALSE))</f>
        <v/>
      </c>
      <c r="L623" s="3" t="str">
        <f>IF(Point[Asset Name]="","",PROPER(Point[Asset Name]))</f>
        <v/>
      </c>
      <c r="M623" s="11" t="str">
        <f>IF(Point[Install Date]="","",Point[Install Date])</f>
        <v/>
      </c>
      <c r="N623" s="11" t="str">
        <f>IF(Point[Note]="","",PROPER(Point[Note]))</f>
        <v/>
      </c>
      <c r="O623" s="11" t="str">
        <f>IF(Point[Resource Consent Number]="","",UPPER(Point[Resource Consent Number]))</f>
        <v/>
      </c>
      <c r="P623" s="53" t="str">
        <f>IF(Point[Asset Unit Cost]="","",Point[Asset Unit Cost])</f>
        <v/>
      </c>
      <c r="Q623" s="11" t="str">
        <f>IF(Point[Added By]="","",UPPER(Point[Added By]))</f>
        <v/>
      </c>
      <c r="R623" s="11" t="str">
        <f>IF(Point[Added Date]="","",Point[Added Date])</f>
        <v/>
      </c>
      <c r="S623" s="14" t="str">
        <f>IF(Point[Z COORD]="","",Point[Z COORD])</f>
        <v/>
      </c>
      <c r="T623" s="14" t="str">
        <f>IF(Point[Asset Description]="","",PROPER(Point[Asset Description]))</f>
        <v/>
      </c>
      <c r="U623" s="14" t="str">
        <f>IF(Point[[Artist ]]="","",PROPER(Point[[Artist ]]))</f>
        <v/>
      </c>
      <c r="V623" s="14" t="str">
        <f>IF(Point[Material Notes]="","",PROPER(Point[Material Notes]))</f>
        <v/>
      </c>
      <c r="W623" s="14" t="str">
        <f>IF(Point[Dimension Notes]="","",Point[Dimension Notes])</f>
        <v/>
      </c>
      <c r="X623" s="14" t="str">
        <f>IF(Point[List]="","",VLOOKUP(Point[Burner Number],number,2,FALSE))</f>
        <v/>
      </c>
      <c r="Y623" s="14" t="str">
        <f>IF(Point[List]="","",VLOOKUP(Point[Fuel],bbq_fuel,2,FALSE))</f>
        <v/>
      </c>
      <c r="Z623" s="14" t="str">
        <f>IF(Point[List]="","",VLOOKUP(Point[Cabinet Material],bbq_material,2,FALSE))</f>
        <v/>
      </c>
      <c r="AA623" s="14" t="str">
        <f>IF(Point[Asset Group]="","",VLOOKUP(Point[Manufacturer],manufacturer,2,FALSE))</f>
        <v/>
      </c>
      <c r="AB623" s="14" t="str">
        <f>IF(Point[Uinsex WC]="","",Point[Uinsex WC])</f>
        <v/>
      </c>
      <c r="AC623" s="14" t="str">
        <f>IF(Point[Female WC]="","",Point[Female WC])</f>
        <v/>
      </c>
      <c r="AD623" s="14" t="str">
        <f>IF(Point[Male WC]="","",Point[Male WC])</f>
        <v/>
      </c>
      <c r="AE623" s="14" t="str">
        <f>IF(Point[Urinal]="","",Point[Urinal])</f>
        <v/>
      </c>
      <c r="AF623" s="14" t="str">
        <f>IF(Point[Disabled Unisex]="","",Point[Disabled Unisex])</f>
        <v/>
      </c>
      <c r="AG623" s="14" t="str">
        <f>IF(Point[Disabled Female]="","",Point[Disabled Female])</f>
        <v/>
      </c>
      <c r="AH623" s="14" t="str">
        <f>IF(Point[Disabled Male]="","",Point[Disabled Male])</f>
        <v/>
      </c>
      <c r="AI623" s="14" t="str">
        <f>IF(Point[Asset Group]="","",VLOOKUP(Point[Handrail],yes_no,2,FALSE))</f>
        <v/>
      </c>
      <c r="AJ623" s="14" t="str">
        <f>IF(Point[Asset Group]="","",VLOOKUP(Point[Baby Changing],yes_no,2,FALSE))</f>
        <v/>
      </c>
      <c r="AK623" s="14" t="str">
        <f>IF(Point[Asset Group]="","",VLOOKUP(Point[Service Room],yes_no,2,FALSE))</f>
        <v/>
      </c>
      <c r="AL623" s="14" t="str">
        <f>IF(Point[Asset Group]="","",VLOOKUP(Point[Service Tap],service_tap,2,FALSE))</f>
        <v/>
      </c>
      <c r="AM623" s="14" t="str">
        <f>IF(Point[Asset Group]="","",VLOOKUP(Point[Heating Type],wc_heating,2,FALSE))</f>
        <v/>
      </c>
      <c r="AN623" s="14" t="str">
        <f>IF(Point[Asset Group]="","",VLOOKUP(Point[Power Supply],power_supply,2,FALSE))</f>
        <v/>
      </c>
      <c r="AO623" s="14" t="str">
        <f>IF(Point[Asset Group]="","",VLOOKUP(Point[Waste Water],waste_water,2,FALSE))</f>
        <v/>
      </c>
      <c r="AP623" s="14" t="str">
        <f>IF(Point[Asset Group]="","",VLOOKUP(Point[Furniture SubType],subdom_master_gdb,2,FALSE))</f>
        <v/>
      </c>
      <c r="AQ623" s="14" t="str">
        <f>IF(Point[Asset Group]="","",VLOOKUP(Point[Concrete Pad],yes_no,2,FALSE))</f>
        <v/>
      </c>
      <c r="AR623" s="14" t="str">
        <f>IF(Point[Asset Group]="","",VLOOKUP(Point[Material],material_master,2,FALSE))</f>
        <v/>
      </c>
      <c r="AS623" s="14" t="str">
        <f>IF(Point[Asset Group]="","",VLOOKUP(Point[Plumbing],irrigation_plumbing,2,FALSE))</f>
        <v/>
      </c>
      <c r="AT623" s="14" t="str">
        <f>IF(Point[Asset Group]="","",VLOOKUP(Point[Sprinklers],irrigation_sprinklers,2,FALSE))</f>
        <v/>
      </c>
      <c r="AU623" s="14" t="str">
        <f>IF(Point[Asset Group]="","",VLOOKUP(Point[System],irrigation_system,2,FALSE))</f>
        <v/>
      </c>
      <c r="AV623" s="14" t="str">
        <f>IF(Point[Asset Group]="","",VLOOKUP(Point[Status],irrigation_status,2,FALSE))</f>
        <v/>
      </c>
      <c r="AW623" s="11" t="str">
        <f>IF(Point[Date of manufacture]="","",Point[Date of manufacture])</f>
        <v/>
      </c>
      <c r="AX623" s="14" t="str">
        <f>IF(Point[Asset Group]="","",VLOOKUP(Point[Sign Purpose],sign_purpose,2,FALSE))</f>
        <v/>
      </c>
      <c r="AY623" s="14" t="str">
        <f>IF(Point[Asset Group]="","",VLOOKUP(Point[Sign Material],material_master,2,FALSE))</f>
        <v/>
      </c>
      <c r="AZ623" s="14" t="str">
        <f>IF(Point[Asset Group]="","",VLOOKUP(Point[Affixed To],sign_affix,2,FALSE))</f>
        <v/>
      </c>
      <c r="BA623" s="14" t="str">
        <f>IF(Point[Size HxB mm]="","",Point[Size HxB mm])</f>
        <v/>
      </c>
      <c r="BB623" s="14" t="str">
        <f>IF(Point[Height m]="","",Point[Height m])</f>
        <v/>
      </c>
      <c r="BC623" s="14" t="str">
        <f>IF(Point[Asset Group]="","",VLOOKUP(Point[Post Material],material_master,2,FALSE))</f>
        <v/>
      </c>
      <c r="BD623" s="14" t="str">
        <f>IF(Point[Asset Group]="","",VLOOKUP(Point[Post Number],number,2,FALSE))</f>
        <v/>
      </c>
      <c r="BE623" s="14" t="str">
        <f>IF(Point[Asset Group]="","",VLOOKUP(Point[Structure SubType],subdom_master_gdb,2,FALSE))</f>
        <v/>
      </c>
      <c r="BF623" s="14" t="str">
        <f>IF(Point[Area m2]="","",Point[Area m2])</f>
        <v/>
      </c>
      <c r="BG623" s="14" t="str">
        <f>IF(Point[Length m]="","",Point[Length m])</f>
        <v/>
      </c>
      <c r="BH623" s="14" t="str">
        <f>IF(Point[Width m]="","",Point[Width m])</f>
        <v/>
      </c>
      <c r="BI623" s="14" t="str">
        <f>IF(Point[Diameter m]="","",Point[Diameter m])</f>
        <v/>
      </c>
      <c r="BJ623" s="14" t="str">
        <f>IF(Point[Asset Group]="","",VLOOKUP(Point[Number of Pipes],number,2,FALSE))</f>
        <v/>
      </c>
      <c r="BK623" s="14" t="str">
        <f>IF(Point[Asset Group]="","",VLOOKUP(Point[Combined Name],2,FALSE))</f>
        <v/>
      </c>
      <c r="BL623" s="14" t="str">
        <f>IF(Point[Asset Group]="","",VLOOKUP(Point[Size Class],size_class,2,FALSE))</f>
        <v/>
      </c>
      <c r="BM623" s="14" t="str">
        <f>IF(Point[Asset Group]="","",VLOOKUP(Point[Age Class],age_class,2,FALSE))</f>
        <v/>
      </c>
      <c r="BN623" s="14" t="str">
        <f>IF(Point[Girth (cm)]="","",Point[Girth (cm)])</f>
        <v/>
      </c>
      <c r="BO623" s="14" t="str">
        <f>IF(Point[Crown Radius (m)]="","",Point[Crown Radius (m)])</f>
        <v/>
      </c>
      <c r="BP623" s="14" t="str">
        <f>IF(Point[Asset Group]="","",VLOOKUP(Point[Rooting Environment],root_enviro,2,FALSE))</f>
        <v/>
      </c>
      <c r="BQ623" s="14" t="str">
        <f>IF(Point[Asset Group]="","",VLOOKUP(Point[Tree Surround],tree_surround,2,FALSE))</f>
        <v/>
      </c>
      <c r="BR623" s="14" t="str">
        <f>IF(Point[Asset Group]="","",VLOOKUP(Point[Tree Grill],yes_no,2,FALSE))</f>
        <v/>
      </c>
      <c r="BS623" s="14" t="str">
        <f>IF(Point[Asset Group]="","",VLOOKUP(Point[Tree Location],tree_location,2,FALSE))</f>
        <v/>
      </c>
    </row>
    <row r="624" spans="1:71" s="3" customFormat="1" x14ac:dyDescent="0.2">
      <c r="A624" s="3" t="str">
        <f>IF(Point[DWG File Name]="","",Point[DWG File Name])</f>
        <v/>
      </c>
      <c r="B624" s="3" t="str">
        <f>IF(Point[DWG Layer Name]="","",Point[DWG Layer Name])</f>
        <v/>
      </c>
      <c r="C624" s="3" t="str">
        <f>IF(Point[DWG Handle]="","",Point[DWG Handle])</f>
        <v/>
      </c>
      <c r="D624" s="58" t="str">
        <f>IF(Point[X]="","",Point[X])</f>
        <v/>
      </c>
      <c r="E624" s="58" t="str">
        <f>IF(Point[Y]="","",Point[Y])</f>
        <v/>
      </c>
      <c r="F624" s="3" t="str">
        <f>IF(Point[Replacement Asset]="","",Point[Replacement Asset])</f>
        <v/>
      </c>
      <c r="G624" s="3" t="str">
        <f>IF(Point[Asset ID]="","",UPPER(Point[Asset ID]))</f>
        <v/>
      </c>
      <c r="H624" s="3" t="str">
        <f>IF(Point[Asset Group]="","",VLOOKUP(Point[Asset Group],asset_grp_pt,4,FALSE))</f>
        <v/>
      </c>
      <c r="I624" s="3" t="str">
        <f>IF(Point[Asset Group]="","",VLOOKUP(Point[Asset Group],asset_grp_pt,2,FALSE))</f>
        <v/>
      </c>
      <c r="J624" s="3" t="str">
        <f>IF(Point[Asset Group]="","",VLOOKUP(Point[Asset Group],asset_grp_pt,3,FALSE))</f>
        <v/>
      </c>
      <c r="K624" s="3" t="str">
        <f>IF(Point[Asset Group]="","",VLOOKUP(Point[Asset Type],type_master_list,2,FALSE))</f>
        <v/>
      </c>
      <c r="L624" s="3" t="str">
        <f>IF(Point[Asset Name]="","",PROPER(Point[Asset Name]))</f>
        <v/>
      </c>
      <c r="M624" s="11" t="str">
        <f>IF(Point[Install Date]="","",Point[Install Date])</f>
        <v/>
      </c>
      <c r="N624" s="11" t="str">
        <f>IF(Point[Note]="","",PROPER(Point[Note]))</f>
        <v/>
      </c>
      <c r="O624" s="11" t="str">
        <f>IF(Point[Resource Consent Number]="","",UPPER(Point[Resource Consent Number]))</f>
        <v/>
      </c>
      <c r="P624" s="53" t="str">
        <f>IF(Point[Asset Unit Cost]="","",Point[Asset Unit Cost])</f>
        <v/>
      </c>
      <c r="Q624" s="11" t="str">
        <f>IF(Point[Added By]="","",UPPER(Point[Added By]))</f>
        <v/>
      </c>
      <c r="R624" s="11" t="str">
        <f>IF(Point[Added Date]="","",Point[Added Date])</f>
        <v/>
      </c>
      <c r="S624" s="14" t="str">
        <f>IF(Point[Z COORD]="","",Point[Z COORD])</f>
        <v/>
      </c>
      <c r="T624" s="14" t="str">
        <f>IF(Point[Asset Description]="","",PROPER(Point[Asset Description]))</f>
        <v/>
      </c>
      <c r="U624" s="14" t="str">
        <f>IF(Point[[Artist ]]="","",PROPER(Point[[Artist ]]))</f>
        <v/>
      </c>
      <c r="V624" s="14" t="str">
        <f>IF(Point[Material Notes]="","",PROPER(Point[Material Notes]))</f>
        <v/>
      </c>
      <c r="W624" s="14" t="str">
        <f>IF(Point[Dimension Notes]="","",Point[Dimension Notes])</f>
        <v/>
      </c>
      <c r="X624" s="14" t="str">
        <f>IF(Point[List]="","",VLOOKUP(Point[Burner Number],number,2,FALSE))</f>
        <v/>
      </c>
      <c r="Y624" s="14" t="str">
        <f>IF(Point[List]="","",VLOOKUP(Point[Fuel],bbq_fuel,2,FALSE))</f>
        <v/>
      </c>
      <c r="Z624" s="14" t="str">
        <f>IF(Point[List]="","",VLOOKUP(Point[Cabinet Material],bbq_material,2,FALSE))</f>
        <v/>
      </c>
      <c r="AA624" s="14" t="str">
        <f>IF(Point[Asset Group]="","",VLOOKUP(Point[Manufacturer],manufacturer,2,FALSE))</f>
        <v/>
      </c>
      <c r="AB624" s="14" t="str">
        <f>IF(Point[Uinsex WC]="","",Point[Uinsex WC])</f>
        <v/>
      </c>
      <c r="AC624" s="14" t="str">
        <f>IF(Point[Female WC]="","",Point[Female WC])</f>
        <v/>
      </c>
      <c r="AD624" s="14" t="str">
        <f>IF(Point[Male WC]="","",Point[Male WC])</f>
        <v/>
      </c>
      <c r="AE624" s="14" t="str">
        <f>IF(Point[Urinal]="","",Point[Urinal])</f>
        <v/>
      </c>
      <c r="AF624" s="14" t="str">
        <f>IF(Point[Disabled Unisex]="","",Point[Disabled Unisex])</f>
        <v/>
      </c>
      <c r="AG624" s="14" t="str">
        <f>IF(Point[Disabled Female]="","",Point[Disabled Female])</f>
        <v/>
      </c>
      <c r="AH624" s="14" t="str">
        <f>IF(Point[Disabled Male]="","",Point[Disabled Male])</f>
        <v/>
      </c>
      <c r="AI624" s="14" t="str">
        <f>IF(Point[Asset Group]="","",VLOOKUP(Point[Handrail],yes_no,2,FALSE))</f>
        <v/>
      </c>
      <c r="AJ624" s="14" t="str">
        <f>IF(Point[Asset Group]="","",VLOOKUP(Point[Baby Changing],yes_no,2,FALSE))</f>
        <v/>
      </c>
      <c r="AK624" s="14" t="str">
        <f>IF(Point[Asset Group]="","",VLOOKUP(Point[Service Room],yes_no,2,FALSE))</f>
        <v/>
      </c>
      <c r="AL624" s="14" t="str">
        <f>IF(Point[Asset Group]="","",VLOOKUP(Point[Service Tap],service_tap,2,FALSE))</f>
        <v/>
      </c>
      <c r="AM624" s="14" t="str">
        <f>IF(Point[Asset Group]="","",VLOOKUP(Point[Heating Type],wc_heating,2,FALSE))</f>
        <v/>
      </c>
      <c r="AN624" s="14" t="str">
        <f>IF(Point[Asset Group]="","",VLOOKUP(Point[Power Supply],power_supply,2,FALSE))</f>
        <v/>
      </c>
      <c r="AO624" s="14" t="str">
        <f>IF(Point[Asset Group]="","",VLOOKUP(Point[Waste Water],waste_water,2,FALSE))</f>
        <v/>
      </c>
      <c r="AP624" s="14" t="str">
        <f>IF(Point[Asset Group]="","",VLOOKUP(Point[Furniture SubType],subdom_master_gdb,2,FALSE))</f>
        <v/>
      </c>
      <c r="AQ624" s="14" t="str">
        <f>IF(Point[Asset Group]="","",VLOOKUP(Point[Concrete Pad],yes_no,2,FALSE))</f>
        <v/>
      </c>
      <c r="AR624" s="14" t="str">
        <f>IF(Point[Asset Group]="","",VLOOKUP(Point[Material],material_master,2,FALSE))</f>
        <v/>
      </c>
      <c r="AS624" s="14" t="str">
        <f>IF(Point[Asset Group]="","",VLOOKUP(Point[Plumbing],irrigation_plumbing,2,FALSE))</f>
        <v/>
      </c>
      <c r="AT624" s="14" t="str">
        <f>IF(Point[Asset Group]="","",VLOOKUP(Point[Sprinklers],irrigation_sprinklers,2,FALSE))</f>
        <v/>
      </c>
      <c r="AU624" s="14" t="str">
        <f>IF(Point[Asset Group]="","",VLOOKUP(Point[System],irrigation_system,2,FALSE))</f>
        <v/>
      </c>
      <c r="AV624" s="14" t="str">
        <f>IF(Point[Asset Group]="","",VLOOKUP(Point[Status],irrigation_status,2,FALSE))</f>
        <v/>
      </c>
      <c r="AW624" s="11" t="str">
        <f>IF(Point[Date of manufacture]="","",Point[Date of manufacture])</f>
        <v/>
      </c>
      <c r="AX624" s="14" t="str">
        <f>IF(Point[Asset Group]="","",VLOOKUP(Point[Sign Purpose],sign_purpose,2,FALSE))</f>
        <v/>
      </c>
      <c r="AY624" s="14" t="str">
        <f>IF(Point[Asset Group]="","",VLOOKUP(Point[Sign Material],material_master,2,FALSE))</f>
        <v/>
      </c>
      <c r="AZ624" s="14" t="str">
        <f>IF(Point[Asset Group]="","",VLOOKUP(Point[Affixed To],sign_affix,2,FALSE))</f>
        <v/>
      </c>
      <c r="BA624" s="14" t="str">
        <f>IF(Point[Size HxB mm]="","",Point[Size HxB mm])</f>
        <v/>
      </c>
      <c r="BB624" s="14" t="str">
        <f>IF(Point[Height m]="","",Point[Height m])</f>
        <v/>
      </c>
      <c r="BC624" s="14" t="str">
        <f>IF(Point[Asset Group]="","",VLOOKUP(Point[Post Material],material_master,2,FALSE))</f>
        <v/>
      </c>
      <c r="BD624" s="14" t="str">
        <f>IF(Point[Asset Group]="","",VLOOKUP(Point[Post Number],number,2,FALSE))</f>
        <v/>
      </c>
      <c r="BE624" s="14" t="str">
        <f>IF(Point[Asset Group]="","",VLOOKUP(Point[Structure SubType],subdom_master_gdb,2,FALSE))</f>
        <v/>
      </c>
      <c r="BF624" s="14" t="str">
        <f>IF(Point[Area m2]="","",Point[Area m2])</f>
        <v/>
      </c>
      <c r="BG624" s="14" t="str">
        <f>IF(Point[Length m]="","",Point[Length m])</f>
        <v/>
      </c>
      <c r="BH624" s="14" t="str">
        <f>IF(Point[Width m]="","",Point[Width m])</f>
        <v/>
      </c>
      <c r="BI624" s="14" t="str">
        <f>IF(Point[Diameter m]="","",Point[Diameter m])</f>
        <v/>
      </c>
      <c r="BJ624" s="14" t="str">
        <f>IF(Point[Asset Group]="","",VLOOKUP(Point[Number of Pipes],number,2,FALSE))</f>
        <v/>
      </c>
      <c r="BK624" s="14" t="str">
        <f>IF(Point[Asset Group]="","",VLOOKUP(Point[Combined Name],2,FALSE))</f>
        <v/>
      </c>
      <c r="BL624" s="14" t="str">
        <f>IF(Point[Asset Group]="","",VLOOKUP(Point[Size Class],size_class,2,FALSE))</f>
        <v/>
      </c>
      <c r="BM624" s="14" t="str">
        <f>IF(Point[Asset Group]="","",VLOOKUP(Point[Age Class],age_class,2,FALSE))</f>
        <v/>
      </c>
      <c r="BN624" s="14" t="str">
        <f>IF(Point[Girth (cm)]="","",Point[Girth (cm)])</f>
        <v/>
      </c>
      <c r="BO624" s="14" t="str">
        <f>IF(Point[Crown Radius (m)]="","",Point[Crown Radius (m)])</f>
        <v/>
      </c>
      <c r="BP624" s="14" t="str">
        <f>IF(Point[Asset Group]="","",VLOOKUP(Point[Rooting Environment],root_enviro,2,FALSE))</f>
        <v/>
      </c>
      <c r="BQ624" s="14" t="str">
        <f>IF(Point[Asset Group]="","",VLOOKUP(Point[Tree Surround],tree_surround,2,FALSE))</f>
        <v/>
      </c>
      <c r="BR624" s="14" t="str">
        <f>IF(Point[Asset Group]="","",VLOOKUP(Point[Tree Grill],yes_no,2,FALSE))</f>
        <v/>
      </c>
      <c r="BS624" s="14" t="str">
        <f>IF(Point[Asset Group]="","",VLOOKUP(Point[Tree Location],tree_location,2,FALSE))</f>
        <v/>
      </c>
    </row>
    <row r="625" spans="1:71" s="3" customFormat="1" x14ac:dyDescent="0.2">
      <c r="A625" s="3" t="str">
        <f>IF(Point[DWG File Name]="","",Point[DWG File Name])</f>
        <v/>
      </c>
      <c r="B625" s="3" t="str">
        <f>IF(Point[DWG Layer Name]="","",Point[DWG Layer Name])</f>
        <v/>
      </c>
      <c r="C625" s="3" t="str">
        <f>IF(Point[DWG Handle]="","",Point[DWG Handle])</f>
        <v/>
      </c>
      <c r="D625" s="58" t="str">
        <f>IF(Point[X]="","",Point[X])</f>
        <v/>
      </c>
      <c r="E625" s="58" t="str">
        <f>IF(Point[Y]="","",Point[Y])</f>
        <v/>
      </c>
      <c r="F625" s="3" t="str">
        <f>IF(Point[Replacement Asset]="","",Point[Replacement Asset])</f>
        <v/>
      </c>
      <c r="G625" s="3" t="str">
        <f>IF(Point[Asset ID]="","",UPPER(Point[Asset ID]))</f>
        <v/>
      </c>
      <c r="H625" s="3" t="str">
        <f>IF(Point[Asset Group]="","",VLOOKUP(Point[Asset Group],asset_grp_pt,4,FALSE))</f>
        <v/>
      </c>
      <c r="I625" s="3" t="str">
        <f>IF(Point[Asset Group]="","",VLOOKUP(Point[Asset Group],asset_grp_pt,2,FALSE))</f>
        <v/>
      </c>
      <c r="J625" s="3" t="str">
        <f>IF(Point[Asset Group]="","",VLOOKUP(Point[Asset Group],asset_grp_pt,3,FALSE))</f>
        <v/>
      </c>
      <c r="K625" s="3" t="str">
        <f>IF(Point[Asset Group]="","",VLOOKUP(Point[Asset Type],type_master_list,2,FALSE))</f>
        <v/>
      </c>
      <c r="L625" s="3" t="str">
        <f>IF(Point[Asset Name]="","",PROPER(Point[Asset Name]))</f>
        <v/>
      </c>
      <c r="M625" s="11" t="str">
        <f>IF(Point[Install Date]="","",Point[Install Date])</f>
        <v/>
      </c>
      <c r="N625" s="11" t="str">
        <f>IF(Point[Note]="","",PROPER(Point[Note]))</f>
        <v/>
      </c>
      <c r="O625" s="11" t="str">
        <f>IF(Point[Resource Consent Number]="","",UPPER(Point[Resource Consent Number]))</f>
        <v/>
      </c>
      <c r="P625" s="53" t="str">
        <f>IF(Point[Asset Unit Cost]="","",Point[Asset Unit Cost])</f>
        <v/>
      </c>
      <c r="Q625" s="11" t="str">
        <f>IF(Point[Added By]="","",UPPER(Point[Added By]))</f>
        <v/>
      </c>
      <c r="R625" s="11" t="str">
        <f>IF(Point[Added Date]="","",Point[Added Date])</f>
        <v/>
      </c>
      <c r="S625" s="14" t="str">
        <f>IF(Point[Z COORD]="","",Point[Z COORD])</f>
        <v/>
      </c>
      <c r="T625" s="14" t="str">
        <f>IF(Point[Asset Description]="","",PROPER(Point[Asset Description]))</f>
        <v/>
      </c>
      <c r="U625" s="14" t="str">
        <f>IF(Point[[Artist ]]="","",PROPER(Point[[Artist ]]))</f>
        <v/>
      </c>
      <c r="V625" s="14" t="str">
        <f>IF(Point[Material Notes]="","",PROPER(Point[Material Notes]))</f>
        <v/>
      </c>
      <c r="W625" s="14" t="str">
        <f>IF(Point[Dimension Notes]="","",Point[Dimension Notes])</f>
        <v/>
      </c>
      <c r="X625" s="14" t="str">
        <f>IF(Point[List]="","",VLOOKUP(Point[Burner Number],number,2,FALSE))</f>
        <v/>
      </c>
      <c r="Y625" s="14" t="str">
        <f>IF(Point[List]="","",VLOOKUP(Point[Fuel],bbq_fuel,2,FALSE))</f>
        <v/>
      </c>
      <c r="Z625" s="14" t="str">
        <f>IF(Point[List]="","",VLOOKUP(Point[Cabinet Material],bbq_material,2,FALSE))</f>
        <v/>
      </c>
      <c r="AA625" s="14" t="str">
        <f>IF(Point[Asset Group]="","",VLOOKUP(Point[Manufacturer],manufacturer,2,FALSE))</f>
        <v/>
      </c>
      <c r="AB625" s="14" t="str">
        <f>IF(Point[Uinsex WC]="","",Point[Uinsex WC])</f>
        <v/>
      </c>
      <c r="AC625" s="14" t="str">
        <f>IF(Point[Female WC]="","",Point[Female WC])</f>
        <v/>
      </c>
      <c r="AD625" s="14" t="str">
        <f>IF(Point[Male WC]="","",Point[Male WC])</f>
        <v/>
      </c>
      <c r="AE625" s="14" t="str">
        <f>IF(Point[Urinal]="","",Point[Urinal])</f>
        <v/>
      </c>
      <c r="AF625" s="14" t="str">
        <f>IF(Point[Disabled Unisex]="","",Point[Disabled Unisex])</f>
        <v/>
      </c>
      <c r="AG625" s="14" t="str">
        <f>IF(Point[Disabled Female]="","",Point[Disabled Female])</f>
        <v/>
      </c>
      <c r="AH625" s="14" t="str">
        <f>IF(Point[Disabled Male]="","",Point[Disabled Male])</f>
        <v/>
      </c>
      <c r="AI625" s="14" t="str">
        <f>IF(Point[Asset Group]="","",VLOOKUP(Point[Handrail],yes_no,2,FALSE))</f>
        <v/>
      </c>
      <c r="AJ625" s="14" t="str">
        <f>IF(Point[Asset Group]="","",VLOOKUP(Point[Baby Changing],yes_no,2,FALSE))</f>
        <v/>
      </c>
      <c r="AK625" s="14" t="str">
        <f>IF(Point[Asset Group]="","",VLOOKUP(Point[Service Room],yes_no,2,FALSE))</f>
        <v/>
      </c>
      <c r="AL625" s="14" t="str">
        <f>IF(Point[Asset Group]="","",VLOOKUP(Point[Service Tap],service_tap,2,FALSE))</f>
        <v/>
      </c>
      <c r="AM625" s="14" t="str">
        <f>IF(Point[Asset Group]="","",VLOOKUP(Point[Heating Type],wc_heating,2,FALSE))</f>
        <v/>
      </c>
      <c r="AN625" s="14" t="str">
        <f>IF(Point[Asset Group]="","",VLOOKUP(Point[Power Supply],power_supply,2,FALSE))</f>
        <v/>
      </c>
      <c r="AO625" s="14" t="str">
        <f>IF(Point[Asset Group]="","",VLOOKUP(Point[Waste Water],waste_water,2,FALSE))</f>
        <v/>
      </c>
      <c r="AP625" s="14" t="str">
        <f>IF(Point[Asset Group]="","",VLOOKUP(Point[Furniture SubType],subdom_master_gdb,2,FALSE))</f>
        <v/>
      </c>
      <c r="AQ625" s="14" t="str">
        <f>IF(Point[Asset Group]="","",VLOOKUP(Point[Concrete Pad],yes_no,2,FALSE))</f>
        <v/>
      </c>
      <c r="AR625" s="14" t="str">
        <f>IF(Point[Asset Group]="","",VLOOKUP(Point[Material],material_master,2,FALSE))</f>
        <v/>
      </c>
      <c r="AS625" s="14" t="str">
        <f>IF(Point[Asset Group]="","",VLOOKUP(Point[Plumbing],irrigation_plumbing,2,FALSE))</f>
        <v/>
      </c>
      <c r="AT625" s="14" t="str">
        <f>IF(Point[Asset Group]="","",VLOOKUP(Point[Sprinklers],irrigation_sprinklers,2,FALSE))</f>
        <v/>
      </c>
      <c r="AU625" s="14" t="str">
        <f>IF(Point[Asset Group]="","",VLOOKUP(Point[System],irrigation_system,2,FALSE))</f>
        <v/>
      </c>
      <c r="AV625" s="14" t="str">
        <f>IF(Point[Asset Group]="","",VLOOKUP(Point[Status],irrigation_status,2,FALSE))</f>
        <v/>
      </c>
      <c r="AW625" s="11" t="str">
        <f>IF(Point[Date of manufacture]="","",Point[Date of manufacture])</f>
        <v/>
      </c>
      <c r="AX625" s="14" t="str">
        <f>IF(Point[Asset Group]="","",VLOOKUP(Point[Sign Purpose],sign_purpose,2,FALSE))</f>
        <v/>
      </c>
      <c r="AY625" s="14" t="str">
        <f>IF(Point[Asset Group]="","",VLOOKUP(Point[Sign Material],material_master,2,FALSE))</f>
        <v/>
      </c>
      <c r="AZ625" s="14" t="str">
        <f>IF(Point[Asset Group]="","",VLOOKUP(Point[Affixed To],sign_affix,2,FALSE))</f>
        <v/>
      </c>
      <c r="BA625" s="14" t="str">
        <f>IF(Point[Size HxB mm]="","",Point[Size HxB mm])</f>
        <v/>
      </c>
      <c r="BB625" s="14" t="str">
        <f>IF(Point[Height m]="","",Point[Height m])</f>
        <v/>
      </c>
      <c r="BC625" s="14" t="str">
        <f>IF(Point[Asset Group]="","",VLOOKUP(Point[Post Material],material_master,2,FALSE))</f>
        <v/>
      </c>
      <c r="BD625" s="14" t="str">
        <f>IF(Point[Asset Group]="","",VLOOKUP(Point[Post Number],number,2,FALSE))</f>
        <v/>
      </c>
      <c r="BE625" s="14" t="str">
        <f>IF(Point[Asset Group]="","",VLOOKUP(Point[Structure SubType],subdom_master_gdb,2,FALSE))</f>
        <v/>
      </c>
      <c r="BF625" s="14" t="str">
        <f>IF(Point[Area m2]="","",Point[Area m2])</f>
        <v/>
      </c>
      <c r="BG625" s="14" t="str">
        <f>IF(Point[Length m]="","",Point[Length m])</f>
        <v/>
      </c>
      <c r="BH625" s="14" t="str">
        <f>IF(Point[Width m]="","",Point[Width m])</f>
        <v/>
      </c>
      <c r="BI625" s="14" t="str">
        <f>IF(Point[Diameter m]="","",Point[Diameter m])</f>
        <v/>
      </c>
      <c r="BJ625" s="14" t="str">
        <f>IF(Point[Asset Group]="","",VLOOKUP(Point[Number of Pipes],number,2,FALSE))</f>
        <v/>
      </c>
      <c r="BK625" s="14" t="str">
        <f>IF(Point[Asset Group]="","",VLOOKUP(Point[Combined Name],2,FALSE))</f>
        <v/>
      </c>
      <c r="BL625" s="14" t="str">
        <f>IF(Point[Asset Group]="","",VLOOKUP(Point[Size Class],size_class,2,FALSE))</f>
        <v/>
      </c>
      <c r="BM625" s="14" t="str">
        <f>IF(Point[Asset Group]="","",VLOOKUP(Point[Age Class],age_class,2,FALSE))</f>
        <v/>
      </c>
      <c r="BN625" s="14" t="str">
        <f>IF(Point[Girth (cm)]="","",Point[Girth (cm)])</f>
        <v/>
      </c>
      <c r="BO625" s="14" t="str">
        <f>IF(Point[Crown Radius (m)]="","",Point[Crown Radius (m)])</f>
        <v/>
      </c>
      <c r="BP625" s="14" t="str">
        <f>IF(Point[Asset Group]="","",VLOOKUP(Point[Rooting Environment],root_enviro,2,FALSE))</f>
        <v/>
      </c>
      <c r="BQ625" s="14" t="str">
        <f>IF(Point[Asset Group]="","",VLOOKUP(Point[Tree Surround],tree_surround,2,FALSE))</f>
        <v/>
      </c>
      <c r="BR625" s="14" t="str">
        <f>IF(Point[Asset Group]="","",VLOOKUP(Point[Tree Grill],yes_no,2,FALSE))</f>
        <v/>
      </c>
      <c r="BS625" s="14" t="str">
        <f>IF(Point[Asset Group]="","",VLOOKUP(Point[Tree Location],tree_location,2,FALSE))</f>
        <v/>
      </c>
    </row>
    <row r="626" spans="1:71" s="3" customFormat="1" x14ac:dyDescent="0.2">
      <c r="A626" s="3" t="str">
        <f>IF(Point[DWG File Name]="","",Point[DWG File Name])</f>
        <v/>
      </c>
      <c r="B626" s="3" t="str">
        <f>IF(Point[DWG Layer Name]="","",Point[DWG Layer Name])</f>
        <v/>
      </c>
      <c r="C626" s="3" t="str">
        <f>IF(Point[DWG Handle]="","",Point[DWG Handle])</f>
        <v/>
      </c>
      <c r="D626" s="58" t="str">
        <f>IF(Point[X]="","",Point[X])</f>
        <v/>
      </c>
      <c r="E626" s="58" t="str">
        <f>IF(Point[Y]="","",Point[Y])</f>
        <v/>
      </c>
      <c r="F626" s="3" t="str">
        <f>IF(Point[Replacement Asset]="","",Point[Replacement Asset])</f>
        <v/>
      </c>
      <c r="G626" s="3" t="str">
        <f>IF(Point[Asset ID]="","",UPPER(Point[Asset ID]))</f>
        <v/>
      </c>
      <c r="H626" s="3" t="str">
        <f>IF(Point[Asset Group]="","",VLOOKUP(Point[Asset Group],asset_grp_pt,4,FALSE))</f>
        <v/>
      </c>
      <c r="I626" s="3" t="str">
        <f>IF(Point[Asset Group]="","",VLOOKUP(Point[Asset Group],asset_grp_pt,2,FALSE))</f>
        <v/>
      </c>
      <c r="J626" s="3" t="str">
        <f>IF(Point[Asset Group]="","",VLOOKUP(Point[Asset Group],asset_grp_pt,3,FALSE))</f>
        <v/>
      </c>
      <c r="K626" s="3" t="str">
        <f>IF(Point[Asset Group]="","",VLOOKUP(Point[Asset Type],type_master_list,2,FALSE))</f>
        <v/>
      </c>
      <c r="L626" s="3" t="str">
        <f>IF(Point[Asset Name]="","",PROPER(Point[Asset Name]))</f>
        <v/>
      </c>
      <c r="M626" s="11" t="str">
        <f>IF(Point[Install Date]="","",Point[Install Date])</f>
        <v/>
      </c>
      <c r="N626" s="11" t="str">
        <f>IF(Point[Note]="","",PROPER(Point[Note]))</f>
        <v/>
      </c>
      <c r="O626" s="11" t="str">
        <f>IF(Point[Resource Consent Number]="","",UPPER(Point[Resource Consent Number]))</f>
        <v/>
      </c>
      <c r="P626" s="53" t="str">
        <f>IF(Point[Asset Unit Cost]="","",Point[Asset Unit Cost])</f>
        <v/>
      </c>
      <c r="Q626" s="11" t="str">
        <f>IF(Point[Added By]="","",UPPER(Point[Added By]))</f>
        <v/>
      </c>
      <c r="R626" s="11" t="str">
        <f>IF(Point[Added Date]="","",Point[Added Date])</f>
        <v/>
      </c>
      <c r="S626" s="14" t="str">
        <f>IF(Point[Z COORD]="","",Point[Z COORD])</f>
        <v/>
      </c>
      <c r="T626" s="14" t="str">
        <f>IF(Point[Asset Description]="","",PROPER(Point[Asset Description]))</f>
        <v/>
      </c>
      <c r="U626" s="14" t="str">
        <f>IF(Point[[Artist ]]="","",PROPER(Point[[Artist ]]))</f>
        <v/>
      </c>
      <c r="V626" s="14" t="str">
        <f>IF(Point[Material Notes]="","",PROPER(Point[Material Notes]))</f>
        <v/>
      </c>
      <c r="W626" s="14" t="str">
        <f>IF(Point[Dimension Notes]="","",Point[Dimension Notes])</f>
        <v/>
      </c>
      <c r="X626" s="14" t="str">
        <f>IF(Point[List]="","",VLOOKUP(Point[Burner Number],number,2,FALSE))</f>
        <v/>
      </c>
      <c r="Y626" s="14" t="str">
        <f>IF(Point[List]="","",VLOOKUP(Point[Fuel],bbq_fuel,2,FALSE))</f>
        <v/>
      </c>
      <c r="Z626" s="14" t="str">
        <f>IF(Point[List]="","",VLOOKUP(Point[Cabinet Material],bbq_material,2,FALSE))</f>
        <v/>
      </c>
      <c r="AA626" s="14" t="str">
        <f>IF(Point[Asset Group]="","",VLOOKUP(Point[Manufacturer],manufacturer,2,FALSE))</f>
        <v/>
      </c>
      <c r="AB626" s="14" t="str">
        <f>IF(Point[Uinsex WC]="","",Point[Uinsex WC])</f>
        <v/>
      </c>
      <c r="AC626" s="14" t="str">
        <f>IF(Point[Female WC]="","",Point[Female WC])</f>
        <v/>
      </c>
      <c r="AD626" s="14" t="str">
        <f>IF(Point[Male WC]="","",Point[Male WC])</f>
        <v/>
      </c>
      <c r="AE626" s="14" t="str">
        <f>IF(Point[Urinal]="","",Point[Urinal])</f>
        <v/>
      </c>
      <c r="AF626" s="14" t="str">
        <f>IF(Point[Disabled Unisex]="","",Point[Disabled Unisex])</f>
        <v/>
      </c>
      <c r="AG626" s="14" t="str">
        <f>IF(Point[Disabled Female]="","",Point[Disabled Female])</f>
        <v/>
      </c>
      <c r="AH626" s="14" t="str">
        <f>IF(Point[Disabled Male]="","",Point[Disabled Male])</f>
        <v/>
      </c>
      <c r="AI626" s="14" t="str">
        <f>IF(Point[Asset Group]="","",VLOOKUP(Point[Handrail],yes_no,2,FALSE))</f>
        <v/>
      </c>
      <c r="AJ626" s="14" t="str">
        <f>IF(Point[Asset Group]="","",VLOOKUP(Point[Baby Changing],yes_no,2,FALSE))</f>
        <v/>
      </c>
      <c r="AK626" s="14" t="str">
        <f>IF(Point[Asset Group]="","",VLOOKUP(Point[Service Room],yes_no,2,FALSE))</f>
        <v/>
      </c>
      <c r="AL626" s="14" t="str">
        <f>IF(Point[Asset Group]="","",VLOOKUP(Point[Service Tap],service_tap,2,FALSE))</f>
        <v/>
      </c>
      <c r="AM626" s="14" t="str">
        <f>IF(Point[Asset Group]="","",VLOOKUP(Point[Heating Type],wc_heating,2,FALSE))</f>
        <v/>
      </c>
      <c r="AN626" s="14" t="str">
        <f>IF(Point[Asset Group]="","",VLOOKUP(Point[Power Supply],power_supply,2,FALSE))</f>
        <v/>
      </c>
      <c r="AO626" s="14" t="str">
        <f>IF(Point[Asset Group]="","",VLOOKUP(Point[Waste Water],waste_water,2,FALSE))</f>
        <v/>
      </c>
      <c r="AP626" s="14" t="str">
        <f>IF(Point[Asset Group]="","",VLOOKUP(Point[Furniture SubType],subdom_master_gdb,2,FALSE))</f>
        <v/>
      </c>
      <c r="AQ626" s="14" t="str">
        <f>IF(Point[Asset Group]="","",VLOOKUP(Point[Concrete Pad],yes_no,2,FALSE))</f>
        <v/>
      </c>
      <c r="AR626" s="14" t="str">
        <f>IF(Point[Asset Group]="","",VLOOKUP(Point[Material],material_master,2,FALSE))</f>
        <v/>
      </c>
      <c r="AS626" s="14" t="str">
        <f>IF(Point[Asset Group]="","",VLOOKUP(Point[Plumbing],irrigation_plumbing,2,FALSE))</f>
        <v/>
      </c>
      <c r="AT626" s="14" t="str">
        <f>IF(Point[Asset Group]="","",VLOOKUP(Point[Sprinklers],irrigation_sprinklers,2,FALSE))</f>
        <v/>
      </c>
      <c r="AU626" s="14" t="str">
        <f>IF(Point[Asset Group]="","",VLOOKUP(Point[System],irrigation_system,2,FALSE))</f>
        <v/>
      </c>
      <c r="AV626" s="14" t="str">
        <f>IF(Point[Asset Group]="","",VLOOKUP(Point[Status],irrigation_status,2,FALSE))</f>
        <v/>
      </c>
      <c r="AW626" s="11" t="str">
        <f>IF(Point[Date of manufacture]="","",Point[Date of manufacture])</f>
        <v/>
      </c>
      <c r="AX626" s="14" t="str">
        <f>IF(Point[Asset Group]="","",VLOOKUP(Point[Sign Purpose],sign_purpose,2,FALSE))</f>
        <v/>
      </c>
      <c r="AY626" s="14" t="str">
        <f>IF(Point[Asset Group]="","",VLOOKUP(Point[Sign Material],material_master,2,FALSE))</f>
        <v/>
      </c>
      <c r="AZ626" s="14" t="str">
        <f>IF(Point[Asset Group]="","",VLOOKUP(Point[Affixed To],sign_affix,2,FALSE))</f>
        <v/>
      </c>
      <c r="BA626" s="14" t="str">
        <f>IF(Point[Size HxB mm]="","",Point[Size HxB mm])</f>
        <v/>
      </c>
      <c r="BB626" s="14" t="str">
        <f>IF(Point[Height m]="","",Point[Height m])</f>
        <v/>
      </c>
      <c r="BC626" s="14" t="str">
        <f>IF(Point[Asset Group]="","",VLOOKUP(Point[Post Material],material_master,2,FALSE))</f>
        <v/>
      </c>
      <c r="BD626" s="14" t="str">
        <f>IF(Point[Asset Group]="","",VLOOKUP(Point[Post Number],number,2,FALSE))</f>
        <v/>
      </c>
      <c r="BE626" s="14" t="str">
        <f>IF(Point[Asset Group]="","",VLOOKUP(Point[Structure SubType],subdom_master_gdb,2,FALSE))</f>
        <v/>
      </c>
      <c r="BF626" s="14" t="str">
        <f>IF(Point[Area m2]="","",Point[Area m2])</f>
        <v/>
      </c>
      <c r="BG626" s="14" t="str">
        <f>IF(Point[Length m]="","",Point[Length m])</f>
        <v/>
      </c>
      <c r="BH626" s="14" t="str">
        <f>IF(Point[Width m]="","",Point[Width m])</f>
        <v/>
      </c>
      <c r="BI626" s="14" t="str">
        <f>IF(Point[Diameter m]="","",Point[Diameter m])</f>
        <v/>
      </c>
      <c r="BJ626" s="14" t="str">
        <f>IF(Point[Asset Group]="","",VLOOKUP(Point[Number of Pipes],number,2,FALSE))</f>
        <v/>
      </c>
      <c r="BK626" s="14" t="str">
        <f>IF(Point[Asset Group]="","",VLOOKUP(Point[Combined Name],2,FALSE))</f>
        <v/>
      </c>
      <c r="BL626" s="14" t="str">
        <f>IF(Point[Asset Group]="","",VLOOKUP(Point[Size Class],size_class,2,FALSE))</f>
        <v/>
      </c>
      <c r="BM626" s="14" t="str">
        <f>IF(Point[Asset Group]="","",VLOOKUP(Point[Age Class],age_class,2,FALSE))</f>
        <v/>
      </c>
      <c r="BN626" s="14" t="str">
        <f>IF(Point[Girth (cm)]="","",Point[Girth (cm)])</f>
        <v/>
      </c>
      <c r="BO626" s="14" t="str">
        <f>IF(Point[Crown Radius (m)]="","",Point[Crown Radius (m)])</f>
        <v/>
      </c>
      <c r="BP626" s="14" t="str">
        <f>IF(Point[Asset Group]="","",VLOOKUP(Point[Rooting Environment],root_enviro,2,FALSE))</f>
        <v/>
      </c>
      <c r="BQ626" s="14" t="str">
        <f>IF(Point[Asset Group]="","",VLOOKUP(Point[Tree Surround],tree_surround,2,FALSE))</f>
        <v/>
      </c>
      <c r="BR626" s="14" t="str">
        <f>IF(Point[Asset Group]="","",VLOOKUP(Point[Tree Grill],yes_no,2,FALSE))</f>
        <v/>
      </c>
      <c r="BS626" s="14" t="str">
        <f>IF(Point[Asset Group]="","",VLOOKUP(Point[Tree Location],tree_location,2,FALSE))</f>
        <v/>
      </c>
    </row>
    <row r="627" spans="1:71" s="3" customFormat="1" x14ac:dyDescent="0.2">
      <c r="A627" s="3" t="str">
        <f>IF(Point[DWG File Name]="","",Point[DWG File Name])</f>
        <v/>
      </c>
      <c r="B627" s="3" t="str">
        <f>IF(Point[DWG Layer Name]="","",Point[DWG Layer Name])</f>
        <v/>
      </c>
      <c r="C627" s="3" t="str">
        <f>IF(Point[DWG Handle]="","",Point[DWG Handle])</f>
        <v/>
      </c>
      <c r="D627" s="58" t="str">
        <f>IF(Point[X]="","",Point[X])</f>
        <v/>
      </c>
      <c r="E627" s="58" t="str">
        <f>IF(Point[Y]="","",Point[Y])</f>
        <v/>
      </c>
      <c r="F627" s="3" t="str">
        <f>IF(Point[Replacement Asset]="","",Point[Replacement Asset])</f>
        <v/>
      </c>
      <c r="G627" s="3" t="str">
        <f>IF(Point[Asset ID]="","",UPPER(Point[Asset ID]))</f>
        <v/>
      </c>
      <c r="H627" s="3" t="str">
        <f>IF(Point[Asset Group]="","",VLOOKUP(Point[Asset Group],asset_grp_pt,4,FALSE))</f>
        <v/>
      </c>
      <c r="I627" s="3" t="str">
        <f>IF(Point[Asset Group]="","",VLOOKUP(Point[Asset Group],asset_grp_pt,2,FALSE))</f>
        <v/>
      </c>
      <c r="J627" s="3" t="str">
        <f>IF(Point[Asset Group]="","",VLOOKUP(Point[Asset Group],asset_grp_pt,3,FALSE))</f>
        <v/>
      </c>
      <c r="K627" s="3" t="str">
        <f>IF(Point[Asset Group]="","",VLOOKUP(Point[Asset Type],type_master_list,2,FALSE))</f>
        <v/>
      </c>
      <c r="L627" s="3" t="str">
        <f>IF(Point[Asset Name]="","",PROPER(Point[Asset Name]))</f>
        <v/>
      </c>
      <c r="M627" s="11" t="str">
        <f>IF(Point[Install Date]="","",Point[Install Date])</f>
        <v/>
      </c>
      <c r="N627" s="11" t="str">
        <f>IF(Point[Note]="","",PROPER(Point[Note]))</f>
        <v/>
      </c>
      <c r="O627" s="11" t="str">
        <f>IF(Point[Resource Consent Number]="","",UPPER(Point[Resource Consent Number]))</f>
        <v/>
      </c>
      <c r="P627" s="53" t="str">
        <f>IF(Point[Asset Unit Cost]="","",Point[Asset Unit Cost])</f>
        <v/>
      </c>
      <c r="Q627" s="11" t="str">
        <f>IF(Point[Added By]="","",UPPER(Point[Added By]))</f>
        <v/>
      </c>
      <c r="R627" s="11" t="str">
        <f>IF(Point[Added Date]="","",Point[Added Date])</f>
        <v/>
      </c>
      <c r="S627" s="14" t="str">
        <f>IF(Point[Z COORD]="","",Point[Z COORD])</f>
        <v/>
      </c>
      <c r="T627" s="14" t="str">
        <f>IF(Point[Asset Description]="","",PROPER(Point[Asset Description]))</f>
        <v/>
      </c>
      <c r="U627" s="14" t="str">
        <f>IF(Point[[Artist ]]="","",PROPER(Point[[Artist ]]))</f>
        <v/>
      </c>
      <c r="V627" s="14" t="str">
        <f>IF(Point[Material Notes]="","",PROPER(Point[Material Notes]))</f>
        <v/>
      </c>
      <c r="W627" s="14" t="str">
        <f>IF(Point[Dimension Notes]="","",Point[Dimension Notes])</f>
        <v/>
      </c>
      <c r="X627" s="14" t="str">
        <f>IF(Point[List]="","",VLOOKUP(Point[Burner Number],number,2,FALSE))</f>
        <v/>
      </c>
      <c r="Y627" s="14" t="str">
        <f>IF(Point[List]="","",VLOOKUP(Point[Fuel],bbq_fuel,2,FALSE))</f>
        <v/>
      </c>
      <c r="Z627" s="14" t="str">
        <f>IF(Point[List]="","",VLOOKUP(Point[Cabinet Material],bbq_material,2,FALSE))</f>
        <v/>
      </c>
      <c r="AA627" s="14" t="str">
        <f>IF(Point[Asset Group]="","",VLOOKUP(Point[Manufacturer],manufacturer,2,FALSE))</f>
        <v/>
      </c>
      <c r="AB627" s="14" t="str">
        <f>IF(Point[Uinsex WC]="","",Point[Uinsex WC])</f>
        <v/>
      </c>
      <c r="AC627" s="14" t="str">
        <f>IF(Point[Female WC]="","",Point[Female WC])</f>
        <v/>
      </c>
      <c r="AD627" s="14" t="str">
        <f>IF(Point[Male WC]="","",Point[Male WC])</f>
        <v/>
      </c>
      <c r="AE627" s="14" t="str">
        <f>IF(Point[Urinal]="","",Point[Urinal])</f>
        <v/>
      </c>
      <c r="AF627" s="14" t="str">
        <f>IF(Point[Disabled Unisex]="","",Point[Disabled Unisex])</f>
        <v/>
      </c>
      <c r="AG627" s="14" t="str">
        <f>IF(Point[Disabled Female]="","",Point[Disabled Female])</f>
        <v/>
      </c>
      <c r="AH627" s="14" t="str">
        <f>IF(Point[Disabled Male]="","",Point[Disabled Male])</f>
        <v/>
      </c>
      <c r="AI627" s="14" t="str">
        <f>IF(Point[Asset Group]="","",VLOOKUP(Point[Handrail],yes_no,2,FALSE))</f>
        <v/>
      </c>
      <c r="AJ627" s="14" t="str">
        <f>IF(Point[Asset Group]="","",VLOOKUP(Point[Baby Changing],yes_no,2,FALSE))</f>
        <v/>
      </c>
      <c r="AK627" s="14" t="str">
        <f>IF(Point[Asset Group]="","",VLOOKUP(Point[Service Room],yes_no,2,FALSE))</f>
        <v/>
      </c>
      <c r="AL627" s="14" t="str">
        <f>IF(Point[Asset Group]="","",VLOOKUP(Point[Service Tap],service_tap,2,FALSE))</f>
        <v/>
      </c>
      <c r="AM627" s="14" t="str">
        <f>IF(Point[Asset Group]="","",VLOOKUP(Point[Heating Type],wc_heating,2,FALSE))</f>
        <v/>
      </c>
      <c r="AN627" s="14" t="str">
        <f>IF(Point[Asset Group]="","",VLOOKUP(Point[Power Supply],power_supply,2,FALSE))</f>
        <v/>
      </c>
      <c r="AO627" s="14" t="str">
        <f>IF(Point[Asset Group]="","",VLOOKUP(Point[Waste Water],waste_water,2,FALSE))</f>
        <v/>
      </c>
      <c r="AP627" s="14" t="str">
        <f>IF(Point[Asset Group]="","",VLOOKUP(Point[Furniture SubType],subdom_master_gdb,2,FALSE))</f>
        <v/>
      </c>
      <c r="AQ627" s="14" t="str">
        <f>IF(Point[Asset Group]="","",VLOOKUP(Point[Concrete Pad],yes_no,2,FALSE))</f>
        <v/>
      </c>
      <c r="AR627" s="14" t="str">
        <f>IF(Point[Asset Group]="","",VLOOKUP(Point[Material],material_master,2,FALSE))</f>
        <v/>
      </c>
      <c r="AS627" s="14" t="str">
        <f>IF(Point[Asset Group]="","",VLOOKUP(Point[Plumbing],irrigation_plumbing,2,FALSE))</f>
        <v/>
      </c>
      <c r="AT627" s="14" t="str">
        <f>IF(Point[Asset Group]="","",VLOOKUP(Point[Sprinklers],irrigation_sprinklers,2,FALSE))</f>
        <v/>
      </c>
      <c r="AU627" s="14" t="str">
        <f>IF(Point[Asset Group]="","",VLOOKUP(Point[System],irrigation_system,2,FALSE))</f>
        <v/>
      </c>
      <c r="AV627" s="14" t="str">
        <f>IF(Point[Asset Group]="","",VLOOKUP(Point[Status],irrigation_status,2,FALSE))</f>
        <v/>
      </c>
      <c r="AW627" s="11" t="str">
        <f>IF(Point[Date of manufacture]="","",Point[Date of manufacture])</f>
        <v/>
      </c>
      <c r="AX627" s="14" t="str">
        <f>IF(Point[Asset Group]="","",VLOOKUP(Point[Sign Purpose],sign_purpose,2,FALSE))</f>
        <v/>
      </c>
      <c r="AY627" s="14" t="str">
        <f>IF(Point[Asset Group]="","",VLOOKUP(Point[Sign Material],material_master,2,FALSE))</f>
        <v/>
      </c>
      <c r="AZ627" s="14" t="str">
        <f>IF(Point[Asset Group]="","",VLOOKUP(Point[Affixed To],sign_affix,2,FALSE))</f>
        <v/>
      </c>
      <c r="BA627" s="14" t="str">
        <f>IF(Point[Size HxB mm]="","",Point[Size HxB mm])</f>
        <v/>
      </c>
      <c r="BB627" s="14" t="str">
        <f>IF(Point[Height m]="","",Point[Height m])</f>
        <v/>
      </c>
      <c r="BC627" s="14" t="str">
        <f>IF(Point[Asset Group]="","",VLOOKUP(Point[Post Material],material_master,2,FALSE))</f>
        <v/>
      </c>
      <c r="BD627" s="14" t="str">
        <f>IF(Point[Asset Group]="","",VLOOKUP(Point[Post Number],number,2,FALSE))</f>
        <v/>
      </c>
      <c r="BE627" s="14" t="str">
        <f>IF(Point[Asset Group]="","",VLOOKUP(Point[Structure SubType],subdom_master_gdb,2,FALSE))</f>
        <v/>
      </c>
      <c r="BF627" s="14" t="str">
        <f>IF(Point[Area m2]="","",Point[Area m2])</f>
        <v/>
      </c>
      <c r="BG627" s="14" t="str">
        <f>IF(Point[Length m]="","",Point[Length m])</f>
        <v/>
      </c>
      <c r="BH627" s="14" t="str">
        <f>IF(Point[Width m]="","",Point[Width m])</f>
        <v/>
      </c>
      <c r="BI627" s="14" t="str">
        <f>IF(Point[Diameter m]="","",Point[Diameter m])</f>
        <v/>
      </c>
      <c r="BJ627" s="14" t="str">
        <f>IF(Point[Asset Group]="","",VLOOKUP(Point[Number of Pipes],number,2,FALSE))</f>
        <v/>
      </c>
      <c r="BK627" s="14" t="str">
        <f>IF(Point[Asset Group]="","",VLOOKUP(Point[Combined Name],2,FALSE))</f>
        <v/>
      </c>
      <c r="BL627" s="14" t="str">
        <f>IF(Point[Asset Group]="","",VLOOKUP(Point[Size Class],size_class,2,FALSE))</f>
        <v/>
      </c>
      <c r="BM627" s="14" t="str">
        <f>IF(Point[Asset Group]="","",VLOOKUP(Point[Age Class],age_class,2,FALSE))</f>
        <v/>
      </c>
      <c r="BN627" s="14" t="str">
        <f>IF(Point[Girth (cm)]="","",Point[Girth (cm)])</f>
        <v/>
      </c>
      <c r="BO627" s="14" t="str">
        <f>IF(Point[Crown Radius (m)]="","",Point[Crown Radius (m)])</f>
        <v/>
      </c>
      <c r="BP627" s="14" t="str">
        <f>IF(Point[Asset Group]="","",VLOOKUP(Point[Rooting Environment],root_enviro,2,FALSE))</f>
        <v/>
      </c>
      <c r="BQ627" s="14" t="str">
        <f>IF(Point[Asset Group]="","",VLOOKUP(Point[Tree Surround],tree_surround,2,FALSE))</f>
        <v/>
      </c>
      <c r="BR627" s="14" t="str">
        <f>IF(Point[Asset Group]="","",VLOOKUP(Point[Tree Grill],yes_no,2,FALSE))</f>
        <v/>
      </c>
      <c r="BS627" s="14" t="str">
        <f>IF(Point[Asset Group]="","",VLOOKUP(Point[Tree Location],tree_location,2,FALSE))</f>
        <v/>
      </c>
    </row>
    <row r="628" spans="1:71" s="3" customFormat="1" x14ac:dyDescent="0.2">
      <c r="A628" s="3" t="str">
        <f>IF(Point[DWG File Name]="","",Point[DWG File Name])</f>
        <v/>
      </c>
      <c r="B628" s="3" t="str">
        <f>IF(Point[DWG Layer Name]="","",Point[DWG Layer Name])</f>
        <v/>
      </c>
      <c r="C628" s="3" t="str">
        <f>IF(Point[DWG Handle]="","",Point[DWG Handle])</f>
        <v/>
      </c>
      <c r="D628" s="58" t="str">
        <f>IF(Point[X]="","",Point[X])</f>
        <v/>
      </c>
      <c r="E628" s="58" t="str">
        <f>IF(Point[Y]="","",Point[Y])</f>
        <v/>
      </c>
      <c r="F628" s="3" t="str">
        <f>IF(Point[Replacement Asset]="","",Point[Replacement Asset])</f>
        <v/>
      </c>
      <c r="G628" s="3" t="str">
        <f>IF(Point[Asset ID]="","",UPPER(Point[Asset ID]))</f>
        <v/>
      </c>
      <c r="H628" s="3" t="str">
        <f>IF(Point[Asset Group]="","",VLOOKUP(Point[Asset Group],asset_grp_pt,4,FALSE))</f>
        <v/>
      </c>
      <c r="I628" s="3" t="str">
        <f>IF(Point[Asset Group]="","",VLOOKUP(Point[Asset Group],asset_grp_pt,2,FALSE))</f>
        <v/>
      </c>
      <c r="J628" s="3" t="str">
        <f>IF(Point[Asset Group]="","",VLOOKUP(Point[Asset Group],asset_grp_pt,3,FALSE))</f>
        <v/>
      </c>
      <c r="K628" s="3" t="str">
        <f>IF(Point[Asset Group]="","",VLOOKUP(Point[Asset Type],type_master_list,2,FALSE))</f>
        <v/>
      </c>
      <c r="L628" s="3" t="str">
        <f>IF(Point[Asset Name]="","",PROPER(Point[Asset Name]))</f>
        <v/>
      </c>
      <c r="M628" s="11" t="str">
        <f>IF(Point[Install Date]="","",Point[Install Date])</f>
        <v/>
      </c>
      <c r="N628" s="11" t="str">
        <f>IF(Point[Note]="","",PROPER(Point[Note]))</f>
        <v/>
      </c>
      <c r="O628" s="11" t="str">
        <f>IF(Point[Resource Consent Number]="","",UPPER(Point[Resource Consent Number]))</f>
        <v/>
      </c>
      <c r="P628" s="53" t="str">
        <f>IF(Point[Asset Unit Cost]="","",Point[Asset Unit Cost])</f>
        <v/>
      </c>
      <c r="Q628" s="11" t="str">
        <f>IF(Point[Added By]="","",UPPER(Point[Added By]))</f>
        <v/>
      </c>
      <c r="R628" s="11" t="str">
        <f>IF(Point[Added Date]="","",Point[Added Date])</f>
        <v/>
      </c>
      <c r="S628" s="14" t="str">
        <f>IF(Point[Z COORD]="","",Point[Z COORD])</f>
        <v/>
      </c>
      <c r="T628" s="14" t="str">
        <f>IF(Point[Asset Description]="","",PROPER(Point[Asset Description]))</f>
        <v/>
      </c>
      <c r="U628" s="14" t="str">
        <f>IF(Point[[Artist ]]="","",PROPER(Point[[Artist ]]))</f>
        <v/>
      </c>
      <c r="V628" s="14" t="str">
        <f>IF(Point[Material Notes]="","",PROPER(Point[Material Notes]))</f>
        <v/>
      </c>
      <c r="W628" s="14" t="str">
        <f>IF(Point[Dimension Notes]="","",Point[Dimension Notes])</f>
        <v/>
      </c>
      <c r="X628" s="14" t="str">
        <f>IF(Point[List]="","",VLOOKUP(Point[Burner Number],number,2,FALSE))</f>
        <v/>
      </c>
      <c r="Y628" s="14" t="str">
        <f>IF(Point[List]="","",VLOOKUP(Point[Fuel],bbq_fuel,2,FALSE))</f>
        <v/>
      </c>
      <c r="Z628" s="14" t="str">
        <f>IF(Point[List]="","",VLOOKUP(Point[Cabinet Material],bbq_material,2,FALSE))</f>
        <v/>
      </c>
      <c r="AA628" s="14" t="str">
        <f>IF(Point[Asset Group]="","",VLOOKUP(Point[Manufacturer],manufacturer,2,FALSE))</f>
        <v/>
      </c>
      <c r="AB628" s="14" t="str">
        <f>IF(Point[Uinsex WC]="","",Point[Uinsex WC])</f>
        <v/>
      </c>
      <c r="AC628" s="14" t="str">
        <f>IF(Point[Female WC]="","",Point[Female WC])</f>
        <v/>
      </c>
      <c r="AD628" s="14" t="str">
        <f>IF(Point[Male WC]="","",Point[Male WC])</f>
        <v/>
      </c>
      <c r="AE628" s="14" t="str">
        <f>IF(Point[Urinal]="","",Point[Urinal])</f>
        <v/>
      </c>
      <c r="AF628" s="14" t="str">
        <f>IF(Point[Disabled Unisex]="","",Point[Disabled Unisex])</f>
        <v/>
      </c>
      <c r="AG628" s="14" t="str">
        <f>IF(Point[Disabled Female]="","",Point[Disabled Female])</f>
        <v/>
      </c>
      <c r="AH628" s="14" t="str">
        <f>IF(Point[Disabled Male]="","",Point[Disabled Male])</f>
        <v/>
      </c>
      <c r="AI628" s="14" t="str">
        <f>IF(Point[Asset Group]="","",VLOOKUP(Point[Handrail],yes_no,2,FALSE))</f>
        <v/>
      </c>
      <c r="AJ628" s="14" t="str">
        <f>IF(Point[Asset Group]="","",VLOOKUP(Point[Baby Changing],yes_no,2,FALSE))</f>
        <v/>
      </c>
      <c r="AK628" s="14" t="str">
        <f>IF(Point[Asset Group]="","",VLOOKUP(Point[Service Room],yes_no,2,FALSE))</f>
        <v/>
      </c>
      <c r="AL628" s="14" t="str">
        <f>IF(Point[Asset Group]="","",VLOOKUP(Point[Service Tap],service_tap,2,FALSE))</f>
        <v/>
      </c>
      <c r="AM628" s="14" t="str">
        <f>IF(Point[Asset Group]="","",VLOOKUP(Point[Heating Type],wc_heating,2,FALSE))</f>
        <v/>
      </c>
      <c r="AN628" s="14" t="str">
        <f>IF(Point[Asset Group]="","",VLOOKUP(Point[Power Supply],power_supply,2,FALSE))</f>
        <v/>
      </c>
      <c r="AO628" s="14" t="str">
        <f>IF(Point[Asset Group]="","",VLOOKUP(Point[Waste Water],waste_water,2,FALSE))</f>
        <v/>
      </c>
      <c r="AP628" s="14" t="str">
        <f>IF(Point[Asset Group]="","",VLOOKUP(Point[Furniture SubType],subdom_master_gdb,2,FALSE))</f>
        <v/>
      </c>
      <c r="AQ628" s="14" t="str">
        <f>IF(Point[Asset Group]="","",VLOOKUP(Point[Concrete Pad],yes_no,2,FALSE))</f>
        <v/>
      </c>
      <c r="AR628" s="14" t="str">
        <f>IF(Point[Asset Group]="","",VLOOKUP(Point[Material],material_master,2,FALSE))</f>
        <v/>
      </c>
      <c r="AS628" s="14" t="str">
        <f>IF(Point[Asset Group]="","",VLOOKUP(Point[Plumbing],irrigation_plumbing,2,FALSE))</f>
        <v/>
      </c>
      <c r="AT628" s="14" t="str">
        <f>IF(Point[Asset Group]="","",VLOOKUP(Point[Sprinklers],irrigation_sprinklers,2,FALSE))</f>
        <v/>
      </c>
      <c r="AU628" s="14" t="str">
        <f>IF(Point[Asset Group]="","",VLOOKUP(Point[System],irrigation_system,2,FALSE))</f>
        <v/>
      </c>
      <c r="AV628" s="14" t="str">
        <f>IF(Point[Asset Group]="","",VLOOKUP(Point[Status],irrigation_status,2,FALSE))</f>
        <v/>
      </c>
      <c r="AW628" s="11" t="str">
        <f>IF(Point[Date of manufacture]="","",Point[Date of manufacture])</f>
        <v/>
      </c>
      <c r="AX628" s="14" t="str">
        <f>IF(Point[Asset Group]="","",VLOOKUP(Point[Sign Purpose],sign_purpose,2,FALSE))</f>
        <v/>
      </c>
      <c r="AY628" s="14" t="str">
        <f>IF(Point[Asset Group]="","",VLOOKUP(Point[Sign Material],material_master,2,FALSE))</f>
        <v/>
      </c>
      <c r="AZ628" s="14" t="str">
        <f>IF(Point[Asset Group]="","",VLOOKUP(Point[Affixed To],sign_affix,2,FALSE))</f>
        <v/>
      </c>
      <c r="BA628" s="14" t="str">
        <f>IF(Point[Size HxB mm]="","",Point[Size HxB mm])</f>
        <v/>
      </c>
      <c r="BB628" s="14" t="str">
        <f>IF(Point[Height m]="","",Point[Height m])</f>
        <v/>
      </c>
      <c r="BC628" s="14" t="str">
        <f>IF(Point[Asset Group]="","",VLOOKUP(Point[Post Material],material_master,2,FALSE))</f>
        <v/>
      </c>
      <c r="BD628" s="14" t="str">
        <f>IF(Point[Asset Group]="","",VLOOKUP(Point[Post Number],number,2,FALSE))</f>
        <v/>
      </c>
      <c r="BE628" s="14" t="str">
        <f>IF(Point[Asset Group]="","",VLOOKUP(Point[Structure SubType],subdom_master_gdb,2,FALSE))</f>
        <v/>
      </c>
      <c r="BF628" s="14" t="str">
        <f>IF(Point[Area m2]="","",Point[Area m2])</f>
        <v/>
      </c>
      <c r="BG628" s="14" t="str">
        <f>IF(Point[Length m]="","",Point[Length m])</f>
        <v/>
      </c>
      <c r="BH628" s="14" t="str">
        <f>IF(Point[Width m]="","",Point[Width m])</f>
        <v/>
      </c>
      <c r="BI628" s="14" t="str">
        <f>IF(Point[Diameter m]="","",Point[Diameter m])</f>
        <v/>
      </c>
      <c r="BJ628" s="14" t="str">
        <f>IF(Point[Asset Group]="","",VLOOKUP(Point[Number of Pipes],number,2,FALSE))</f>
        <v/>
      </c>
      <c r="BK628" s="14" t="str">
        <f>IF(Point[Asset Group]="","",VLOOKUP(Point[Combined Name],2,FALSE))</f>
        <v/>
      </c>
      <c r="BL628" s="14" t="str">
        <f>IF(Point[Asset Group]="","",VLOOKUP(Point[Size Class],size_class,2,FALSE))</f>
        <v/>
      </c>
      <c r="BM628" s="14" t="str">
        <f>IF(Point[Asset Group]="","",VLOOKUP(Point[Age Class],age_class,2,FALSE))</f>
        <v/>
      </c>
      <c r="BN628" s="14" t="str">
        <f>IF(Point[Girth (cm)]="","",Point[Girth (cm)])</f>
        <v/>
      </c>
      <c r="BO628" s="14" t="str">
        <f>IF(Point[Crown Radius (m)]="","",Point[Crown Radius (m)])</f>
        <v/>
      </c>
      <c r="BP628" s="14" t="str">
        <f>IF(Point[Asset Group]="","",VLOOKUP(Point[Rooting Environment],root_enviro,2,FALSE))</f>
        <v/>
      </c>
      <c r="BQ628" s="14" t="str">
        <f>IF(Point[Asset Group]="","",VLOOKUP(Point[Tree Surround],tree_surround,2,FALSE))</f>
        <v/>
      </c>
      <c r="BR628" s="14" t="str">
        <f>IF(Point[Asset Group]="","",VLOOKUP(Point[Tree Grill],yes_no,2,FALSE))</f>
        <v/>
      </c>
      <c r="BS628" s="14" t="str">
        <f>IF(Point[Asset Group]="","",VLOOKUP(Point[Tree Location],tree_location,2,FALSE))</f>
        <v/>
      </c>
    </row>
    <row r="629" spans="1:71" s="3" customFormat="1" x14ac:dyDescent="0.2">
      <c r="A629" s="3" t="str">
        <f>IF(Point[DWG File Name]="","",Point[DWG File Name])</f>
        <v/>
      </c>
      <c r="B629" s="3" t="str">
        <f>IF(Point[DWG Layer Name]="","",Point[DWG Layer Name])</f>
        <v/>
      </c>
      <c r="C629" s="3" t="str">
        <f>IF(Point[DWG Handle]="","",Point[DWG Handle])</f>
        <v/>
      </c>
      <c r="D629" s="58" t="str">
        <f>IF(Point[X]="","",Point[X])</f>
        <v/>
      </c>
      <c r="E629" s="58" t="str">
        <f>IF(Point[Y]="","",Point[Y])</f>
        <v/>
      </c>
      <c r="F629" s="3" t="str">
        <f>IF(Point[Replacement Asset]="","",Point[Replacement Asset])</f>
        <v/>
      </c>
      <c r="G629" s="3" t="str">
        <f>IF(Point[Asset ID]="","",UPPER(Point[Asset ID]))</f>
        <v/>
      </c>
      <c r="H629" s="3" t="str">
        <f>IF(Point[Asset Group]="","",VLOOKUP(Point[Asset Group],asset_grp_pt,4,FALSE))</f>
        <v/>
      </c>
      <c r="I629" s="3" t="str">
        <f>IF(Point[Asset Group]="","",VLOOKUP(Point[Asset Group],asset_grp_pt,2,FALSE))</f>
        <v/>
      </c>
      <c r="J629" s="3" t="str">
        <f>IF(Point[Asset Group]="","",VLOOKUP(Point[Asset Group],asset_grp_pt,3,FALSE))</f>
        <v/>
      </c>
      <c r="K629" s="3" t="str">
        <f>IF(Point[Asset Group]="","",VLOOKUP(Point[Asset Type],type_master_list,2,FALSE))</f>
        <v/>
      </c>
      <c r="L629" s="3" t="str">
        <f>IF(Point[Asset Name]="","",PROPER(Point[Asset Name]))</f>
        <v/>
      </c>
      <c r="M629" s="11" t="str">
        <f>IF(Point[Install Date]="","",Point[Install Date])</f>
        <v/>
      </c>
      <c r="N629" s="11" t="str">
        <f>IF(Point[Note]="","",PROPER(Point[Note]))</f>
        <v/>
      </c>
      <c r="O629" s="11" t="str">
        <f>IF(Point[Resource Consent Number]="","",UPPER(Point[Resource Consent Number]))</f>
        <v/>
      </c>
      <c r="P629" s="53" t="str">
        <f>IF(Point[Asset Unit Cost]="","",Point[Asset Unit Cost])</f>
        <v/>
      </c>
      <c r="Q629" s="11" t="str">
        <f>IF(Point[Added By]="","",UPPER(Point[Added By]))</f>
        <v/>
      </c>
      <c r="R629" s="11" t="str">
        <f>IF(Point[Added Date]="","",Point[Added Date])</f>
        <v/>
      </c>
      <c r="S629" s="14" t="str">
        <f>IF(Point[Z COORD]="","",Point[Z COORD])</f>
        <v/>
      </c>
      <c r="T629" s="14" t="str">
        <f>IF(Point[Asset Description]="","",PROPER(Point[Asset Description]))</f>
        <v/>
      </c>
      <c r="U629" s="14" t="str">
        <f>IF(Point[[Artist ]]="","",PROPER(Point[[Artist ]]))</f>
        <v/>
      </c>
      <c r="V629" s="14" t="str">
        <f>IF(Point[Material Notes]="","",PROPER(Point[Material Notes]))</f>
        <v/>
      </c>
      <c r="W629" s="14" t="str">
        <f>IF(Point[Dimension Notes]="","",Point[Dimension Notes])</f>
        <v/>
      </c>
      <c r="X629" s="14" t="str">
        <f>IF(Point[List]="","",VLOOKUP(Point[Burner Number],number,2,FALSE))</f>
        <v/>
      </c>
      <c r="Y629" s="14" t="str">
        <f>IF(Point[List]="","",VLOOKUP(Point[Fuel],bbq_fuel,2,FALSE))</f>
        <v/>
      </c>
      <c r="Z629" s="14" t="str">
        <f>IF(Point[List]="","",VLOOKUP(Point[Cabinet Material],bbq_material,2,FALSE))</f>
        <v/>
      </c>
      <c r="AA629" s="14" t="str">
        <f>IF(Point[Asset Group]="","",VLOOKUP(Point[Manufacturer],manufacturer,2,FALSE))</f>
        <v/>
      </c>
      <c r="AB629" s="14" t="str">
        <f>IF(Point[Uinsex WC]="","",Point[Uinsex WC])</f>
        <v/>
      </c>
      <c r="AC629" s="14" t="str">
        <f>IF(Point[Female WC]="","",Point[Female WC])</f>
        <v/>
      </c>
      <c r="AD629" s="14" t="str">
        <f>IF(Point[Male WC]="","",Point[Male WC])</f>
        <v/>
      </c>
      <c r="AE629" s="14" t="str">
        <f>IF(Point[Urinal]="","",Point[Urinal])</f>
        <v/>
      </c>
      <c r="AF629" s="14" t="str">
        <f>IF(Point[Disabled Unisex]="","",Point[Disabled Unisex])</f>
        <v/>
      </c>
      <c r="AG629" s="14" t="str">
        <f>IF(Point[Disabled Female]="","",Point[Disabled Female])</f>
        <v/>
      </c>
      <c r="AH629" s="14" t="str">
        <f>IF(Point[Disabled Male]="","",Point[Disabled Male])</f>
        <v/>
      </c>
      <c r="AI629" s="14" t="str">
        <f>IF(Point[Asset Group]="","",VLOOKUP(Point[Handrail],yes_no,2,FALSE))</f>
        <v/>
      </c>
      <c r="AJ629" s="14" t="str">
        <f>IF(Point[Asset Group]="","",VLOOKUP(Point[Baby Changing],yes_no,2,FALSE))</f>
        <v/>
      </c>
      <c r="AK629" s="14" t="str">
        <f>IF(Point[Asset Group]="","",VLOOKUP(Point[Service Room],yes_no,2,FALSE))</f>
        <v/>
      </c>
      <c r="AL629" s="14" t="str">
        <f>IF(Point[Asset Group]="","",VLOOKUP(Point[Service Tap],service_tap,2,FALSE))</f>
        <v/>
      </c>
      <c r="AM629" s="14" t="str">
        <f>IF(Point[Asset Group]="","",VLOOKUP(Point[Heating Type],wc_heating,2,FALSE))</f>
        <v/>
      </c>
      <c r="AN629" s="14" t="str">
        <f>IF(Point[Asset Group]="","",VLOOKUP(Point[Power Supply],power_supply,2,FALSE))</f>
        <v/>
      </c>
      <c r="AO629" s="14" t="str">
        <f>IF(Point[Asset Group]="","",VLOOKUP(Point[Waste Water],waste_water,2,FALSE))</f>
        <v/>
      </c>
      <c r="AP629" s="14" t="str">
        <f>IF(Point[Asset Group]="","",VLOOKUP(Point[Furniture SubType],subdom_master_gdb,2,FALSE))</f>
        <v/>
      </c>
      <c r="AQ629" s="14" t="str">
        <f>IF(Point[Asset Group]="","",VLOOKUP(Point[Concrete Pad],yes_no,2,FALSE))</f>
        <v/>
      </c>
      <c r="AR629" s="14" t="str">
        <f>IF(Point[Asset Group]="","",VLOOKUP(Point[Material],material_master,2,FALSE))</f>
        <v/>
      </c>
      <c r="AS629" s="14" t="str">
        <f>IF(Point[Asset Group]="","",VLOOKUP(Point[Plumbing],irrigation_plumbing,2,FALSE))</f>
        <v/>
      </c>
      <c r="AT629" s="14" t="str">
        <f>IF(Point[Asset Group]="","",VLOOKUP(Point[Sprinklers],irrigation_sprinklers,2,FALSE))</f>
        <v/>
      </c>
      <c r="AU629" s="14" t="str">
        <f>IF(Point[Asset Group]="","",VLOOKUP(Point[System],irrigation_system,2,FALSE))</f>
        <v/>
      </c>
      <c r="AV629" s="14" t="str">
        <f>IF(Point[Asset Group]="","",VLOOKUP(Point[Status],irrigation_status,2,FALSE))</f>
        <v/>
      </c>
      <c r="AW629" s="11" t="str">
        <f>IF(Point[Date of manufacture]="","",Point[Date of manufacture])</f>
        <v/>
      </c>
      <c r="AX629" s="14" t="str">
        <f>IF(Point[Asset Group]="","",VLOOKUP(Point[Sign Purpose],sign_purpose,2,FALSE))</f>
        <v/>
      </c>
      <c r="AY629" s="14" t="str">
        <f>IF(Point[Asset Group]="","",VLOOKUP(Point[Sign Material],material_master,2,FALSE))</f>
        <v/>
      </c>
      <c r="AZ629" s="14" t="str">
        <f>IF(Point[Asset Group]="","",VLOOKUP(Point[Affixed To],sign_affix,2,FALSE))</f>
        <v/>
      </c>
      <c r="BA629" s="14" t="str">
        <f>IF(Point[Size HxB mm]="","",Point[Size HxB mm])</f>
        <v/>
      </c>
      <c r="BB629" s="14" t="str">
        <f>IF(Point[Height m]="","",Point[Height m])</f>
        <v/>
      </c>
      <c r="BC629" s="14" t="str">
        <f>IF(Point[Asset Group]="","",VLOOKUP(Point[Post Material],material_master,2,FALSE))</f>
        <v/>
      </c>
      <c r="BD629" s="14" t="str">
        <f>IF(Point[Asset Group]="","",VLOOKUP(Point[Post Number],number,2,FALSE))</f>
        <v/>
      </c>
      <c r="BE629" s="14" t="str">
        <f>IF(Point[Asset Group]="","",VLOOKUP(Point[Structure SubType],subdom_master_gdb,2,FALSE))</f>
        <v/>
      </c>
      <c r="BF629" s="14" t="str">
        <f>IF(Point[Area m2]="","",Point[Area m2])</f>
        <v/>
      </c>
      <c r="BG629" s="14" t="str">
        <f>IF(Point[Length m]="","",Point[Length m])</f>
        <v/>
      </c>
      <c r="BH629" s="14" t="str">
        <f>IF(Point[Width m]="","",Point[Width m])</f>
        <v/>
      </c>
      <c r="BI629" s="14" t="str">
        <f>IF(Point[Diameter m]="","",Point[Diameter m])</f>
        <v/>
      </c>
      <c r="BJ629" s="14" t="str">
        <f>IF(Point[Asset Group]="","",VLOOKUP(Point[Number of Pipes],number,2,FALSE))</f>
        <v/>
      </c>
      <c r="BK629" s="14" t="str">
        <f>IF(Point[Asset Group]="","",VLOOKUP(Point[Combined Name],2,FALSE))</f>
        <v/>
      </c>
      <c r="BL629" s="14" t="str">
        <f>IF(Point[Asset Group]="","",VLOOKUP(Point[Size Class],size_class,2,FALSE))</f>
        <v/>
      </c>
      <c r="BM629" s="14" t="str">
        <f>IF(Point[Asset Group]="","",VLOOKUP(Point[Age Class],age_class,2,FALSE))</f>
        <v/>
      </c>
      <c r="BN629" s="14" t="str">
        <f>IF(Point[Girth (cm)]="","",Point[Girth (cm)])</f>
        <v/>
      </c>
      <c r="BO629" s="14" t="str">
        <f>IF(Point[Crown Radius (m)]="","",Point[Crown Radius (m)])</f>
        <v/>
      </c>
      <c r="BP629" s="14" t="str">
        <f>IF(Point[Asset Group]="","",VLOOKUP(Point[Rooting Environment],root_enviro,2,FALSE))</f>
        <v/>
      </c>
      <c r="BQ629" s="14" t="str">
        <f>IF(Point[Asset Group]="","",VLOOKUP(Point[Tree Surround],tree_surround,2,FALSE))</f>
        <v/>
      </c>
      <c r="BR629" s="14" t="str">
        <f>IF(Point[Asset Group]="","",VLOOKUP(Point[Tree Grill],yes_no,2,FALSE))</f>
        <v/>
      </c>
      <c r="BS629" s="14" t="str">
        <f>IF(Point[Asset Group]="","",VLOOKUP(Point[Tree Location],tree_location,2,FALSE))</f>
        <v/>
      </c>
    </row>
    <row r="630" spans="1:71" s="3" customFormat="1" x14ac:dyDescent="0.2">
      <c r="A630" s="3" t="str">
        <f>IF(Point[DWG File Name]="","",Point[DWG File Name])</f>
        <v/>
      </c>
      <c r="B630" s="3" t="str">
        <f>IF(Point[DWG Layer Name]="","",Point[DWG Layer Name])</f>
        <v/>
      </c>
      <c r="C630" s="3" t="str">
        <f>IF(Point[DWG Handle]="","",Point[DWG Handle])</f>
        <v/>
      </c>
      <c r="D630" s="58" t="str">
        <f>IF(Point[X]="","",Point[X])</f>
        <v/>
      </c>
      <c r="E630" s="58" t="str">
        <f>IF(Point[Y]="","",Point[Y])</f>
        <v/>
      </c>
      <c r="F630" s="3" t="str">
        <f>IF(Point[Replacement Asset]="","",Point[Replacement Asset])</f>
        <v/>
      </c>
      <c r="G630" s="3" t="str">
        <f>IF(Point[Asset ID]="","",UPPER(Point[Asset ID]))</f>
        <v/>
      </c>
      <c r="H630" s="3" t="str">
        <f>IF(Point[Asset Group]="","",VLOOKUP(Point[Asset Group],asset_grp_pt,4,FALSE))</f>
        <v/>
      </c>
      <c r="I630" s="3" t="str">
        <f>IF(Point[Asset Group]="","",VLOOKUP(Point[Asset Group],asset_grp_pt,2,FALSE))</f>
        <v/>
      </c>
      <c r="J630" s="3" t="str">
        <f>IF(Point[Asset Group]="","",VLOOKUP(Point[Asset Group],asset_grp_pt,3,FALSE))</f>
        <v/>
      </c>
      <c r="K630" s="3" t="str">
        <f>IF(Point[Asset Group]="","",VLOOKUP(Point[Asset Type],type_master_list,2,FALSE))</f>
        <v/>
      </c>
      <c r="L630" s="3" t="str">
        <f>IF(Point[Asset Name]="","",PROPER(Point[Asset Name]))</f>
        <v/>
      </c>
      <c r="M630" s="11" t="str">
        <f>IF(Point[Install Date]="","",Point[Install Date])</f>
        <v/>
      </c>
      <c r="N630" s="11" t="str">
        <f>IF(Point[Note]="","",PROPER(Point[Note]))</f>
        <v/>
      </c>
      <c r="O630" s="11" t="str">
        <f>IF(Point[Resource Consent Number]="","",UPPER(Point[Resource Consent Number]))</f>
        <v/>
      </c>
      <c r="P630" s="53" t="str">
        <f>IF(Point[Asset Unit Cost]="","",Point[Asset Unit Cost])</f>
        <v/>
      </c>
      <c r="Q630" s="11" t="str">
        <f>IF(Point[Added By]="","",UPPER(Point[Added By]))</f>
        <v/>
      </c>
      <c r="R630" s="11" t="str">
        <f>IF(Point[Added Date]="","",Point[Added Date])</f>
        <v/>
      </c>
      <c r="S630" s="14" t="str">
        <f>IF(Point[Z COORD]="","",Point[Z COORD])</f>
        <v/>
      </c>
      <c r="T630" s="14" t="str">
        <f>IF(Point[Asset Description]="","",PROPER(Point[Asset Description]))</f>
        <v/>
      </c>
      <c r="U630" s="14" t="str">
        <f>IF(Point[[Artist ]]="","",PROPER(Point[[Artist ]]))</f>
        <v/>
      </c>
      <c r="V630" s="14" t="str">
        <f>IF(Point[Material Notes]="","",PROPER(Point[Material Notes]))</f>
        <v/>
      </c>
      <c r="W630" s="14" t="str">
        <f>IF(Point[Dimension Notes]="","",Point[Dimension Notes])</f>
        <v/>
      </c>
      <c r="X630" s="14" t="str">
        <f>IF(Point[List]="","",VLOOKUP(Point[Burner Number],number,2,FALSE))</f>
        <v/>
      </c>
      <c r="Y630" s="14" t="str">
        <f>IF(Point[List]="","",VLOOKUP(Point[Fuel],bbq_fuel,2,FALSE))</f>
        <v/>
      </c>
      <c r="Z630" s="14" t="str">
        <f>IF(Point[List]="","",VLOOKUP(Point[Cabinet Material],bbq_material,2,FALSE))</f>
        <v/>
      </c>
      <c r="AA630" s="14" t="str">
        <f>IF(Point[Asset Group]="","",VLOOKUP(Point[Manufacturer],manufacturer,2,FALSE))</f>
        <v/>
      </c>
      <c r="AB630" s="14" t="str">
        <f>IF(Point[Uinsex WC]="","",Point[Uinsex WC])</f>
        <v/>
      </c>
      <c r="AC630" s="14" t="str">
        <f>IF(Point[Female WC]="","",Point[Female WC])</f>
        <v/>
      </c>
      <c r="AD630" s="14" t="str">
        <f>IF(Point[Male WC]="","",Point[Male WC])</f>
        <v/>
      </c>
      <c r="AE630" s="14" t="str">
        <f>IF(Point[Urinal]="","",Point[Urinal])</f>
        <v/>
      </c>
      <c r="AF630" s="14" t="str">
        <f>IF(Point[Disabled Unisex]="","",Point[Disabled Unisex])</f>
        <v/>
      </c>
      <c r="AG630" s="14" t="str">
        <f>IF(Point[Disabled Female]="","",Point[Disabled Female])</f>
        <v/>
      </c>
      <c r="AH630" s="14" t="str">
        <f>IF(Point[Disabled Male]="","",Point[Disabled Male])</f>
        <v/>
      </c>
      <c r="AI630" s="14" t="str">
        <f>IF(Point[Asset Group]="","",VLOOKUP(Point[Handrail],yes_no,2,FALSE))</f>
        <v/>
      </c>
      <c r="AJ630" s="14" t="str">
        <f>IF(Point[Asset Group]="","",VLOOKUP(Point[Baby Changing],yes_no,2,FALSE))</f>
        <v/>
      </c>
      <c r="AK630" s="14" t="str">
        <f>IF(Point[Asset Group]="","",VLOOKUP(Point[Service Room],yes_no,2,FALSE))</f>
        <v/>
      </c>
      <c r="AL630" s="14" t="str">
        <f>IF(Point[Asset Group]="","",VLOOKUP(Point[Service Tap],service_tap,2,FALSE))</f>
        <v/>
      </c>
      <c r="AM630" s="14" t="str">
        <f>IF(Point[Asset Group]="","",VLOOKUP(Point[Heating Type],wc_heating,2,FALSE))</f>
        <v/>
      </c>
      <c r="AN630" s="14" t="str">
        <f>IF(Point[Asset Group]="","",VLOOKUP(Point[Power Supply],power_supply,2,FALSE))</f>
        <v/>
      </c>
      <c r="AO630" s="14" t="str">
        <f>IF(Point[Asset Group]="","",VLOOKUP(Point[Waste Water],waste_water,2,FALSE))</f>
        <v/>
      </c>
      <c r="AP630" s="14" t="str">
        <f>IF(Point[Asset Group]="","",VLOOKUP(Point[Furniture SubType],subdom_master_gdb,2,FALSE))</f>
        <v/>
      </c>
      <c r="AQ630" s="14" t="str">
        <f>IF(Point[Asset Group]="","",VLOOKUP(Point[Concrete Pad],yes_no,2,FALSE))</f>
        <v/>
      </c>
      <c r="AR630" s="14" t="str">
        <f>IF(Point[Asset Group]="","",VLOOKUP(Point[Material],material_master,2,FALSE))</f>
        <v/>
      </c>
      <c r="AS630" s="14" t="str">
        <f>IF(Point[Asset Group]="","",VLOOKUP(Point[Plumbing],irrigation_plumbing,2,FALSE))</f>
        <v/>
      </c>
      <c r="AT630" s="14" t="str">
        <f>IF(Point[Asset Group]="","",VLOOKUP(Point[Sprinklers],irrigation_sprinklers,2,FALSE))</f>
        <v/>
      </c>
      <c r="AU630" s="14" t="str">
        <f>IF(Point[Asset Group]="","",VLOOKUP(Point[System],irrigation_system,2,FALSE))</f>
        <v/>
      </c>
      <c r="AV630" s="14" t="str">
        <f>IF(Point[Asset Group]="","",VLOOKUP(Point[Status],irrigation_status,2,FALSE))</f>
        <v/>
      </c>
      <c r="AW630" s="11" t="str">
        <f>IF(Point[Date of manufacture]="","",Point[Date of manufacture])</f>
        <v/>
      </c>
      <c r="AX630" s="14" t="str">
        <f>IF(Point[Asset Group]="","",VLOOKUP(Point[Sign Purpose],sign_purpose,2,FALSE))</f>
        <v/>
      </c>
      <c r="AY630" s="14" t="str">
        <f>IF(Point[Asset Group]="","",VLOOKUP(Point[Sign Material],material_master,2,FALSE))</f>
        <v/>
      </c>
      <c r="AZ630" s="14" t="str">
        <f>IF(Point[Asset Group]="","",VLOOKUP(Point[Affixed To],sign_affix,2,FALSE))</f>
        <v/>
      </c>
      <c r="BA630" s="14" t="str">
        <f>IF(Point[Size HxB mm]="","",Point[Size HxB mm])</f>
        <v/>
      </c>
      <c r="BB630" s="14" t="str">
        <f>IF(Point[Height m]="","",Point[Height m])</f>
        <v/>
      </c>
      <c r="BC630" s="14" t="str">
        <f>IF(Point[Asset Group]="","",VLOOKUP(Point[Post Material],material_master,2,FALSE))</f>
        <v/>
      </c>
      <c r="BD630" s="14" t="str">
        <f>IF(Point[Asset Group]="","",VLOOKUP(Point[Post Number],number,2,FALSE))</f>
        <v/>
      </c>
      <c r="BE630" s="14" t="str">
        <f>IF(Point[Asset Group]="","",VLOOKUP(Point[Structure SubType],subdom_master_gdb,2,FALSE))</f>
        <v/>
      </c>
      <c r="BF630" s="14" t="str">
        <f>IF(Point[Area m2]="","",Point[Area m2])</f>
        <v/>
      </c>
      <c r="BG630" s="14" t="str">
        <f>IF(Point[Length m]="","",Point[Length m])</f>
        <v/>
      </c>
      <c r="BH630" s="14" t="str">
        <f>IF(Point[Width m]="","",Point[Width m])</f>
        <v/>
      </c>
      <c r="BI630" s="14" t="str">
        <f>IF(Point[Diameter m]="","",Point[Diameter m])</f>
        <v/>
      </c>
      <c r="BJ630" s="14" t="str">
        <f>IF(Point[Asset Group]="","",VLOOKUP(Point[Number of Pipes],number,2,FALSE))</f>
        <v/>
      </c>
      <c r="BK630" s="14" t="str">
        <f>IF(Point[Asset Group]="","",VLOOKUP(Point[Combined Name],2,FALSE))</f>
        <v/>
      </c>
      <c r="BL630" s="14" t="str">
        <f>IF(Point[Asset Group]="","",VLOOKUP(Point[Size Class],size_class,2,FALSE))</f>
        <v/>
      </c>
      <c r="BM630" s="14" t="str">
        <f>IF(Point[Asset Group]="","",VLOOKUP(Point[Age Class],age_class,2,FALSE))</f>
        <v/>
      </c>
      <c r="BN630" s="14" t="str">
        <f>IF(Point[Girth (cm)]="","",Point[Girth (cm)])</f>
        <v/>
      </c>
      <c r="BO630" s="14" t="str">
        <f>IF(Point[Crown Radius (m)]="","",Point[Crown Radius (m)])</f>
        <v/>
      </c>
      <c r="BP630" s="14" t="str">
        <f>IF(Point[Asset Group]="","",VLOOKUP(Point[Rooting Environment],root_enviro,2,FALSE))</f>
        <v/>
      </c>
      <c r="BQ630" s="14" t="str">
        <f>IF(Point[Asset Group]="","",VLOOKUP(Point[Tree Surround],tree_surround,2,FALSE))</f>
        <v/>
      </c>
      <c r="BR630" s="14" t="str">
        <f>IF(Point[Asset Group]="","",VLOOKUP(Point[Tree Grill],yes_no,2,FALSE))</f>
        <v/>
      </c>
      <c r="BS630" s="14" t="str">
        <f>IF(Point[Asset Group]="","",VLOOKUP(Point[Tree Location],tree_location,2,FALSE))</f>
        <v/>
      </c>
    </row>
    <row r="631" spans="1:71" s="3" customFormat="1" x14ac:dyDescent="0.2">
      <c r="A631" s="3" t="str">
        <f>IF(Point[DWG File Name]="","",Point[DWG File Name])</f>
        <v/>
      </c>
      <c r="B631" s="3" t="str">
        <f>IF(Point[DWG Layer Name]="","",Point[DWG Layer Name])</f>
        <v/>
      </c>
      <c r="C631" s="3" t="str">
        <f>IF(Point[DWG Handle]="","",Point[DWG Handle])</f>
        <v/>
      </c>
      <c r="D631" s="58" t="str">
        <f>IF(Point[X]="","",Point[X])</f>
        <v/>
      </c>
      <c r="E631" s="58" t="str">
        <f>IF(Point[Y]="","",Point[Y])</f>
        <v/>
      </c>
      <c r="F631" s="3" t="str">
        <f>IF(Point[Replacement Asset]="","",Point[Replacement Asset])</f>
        <v/>
      </c>
      <c r="G631" s="3" t="str">
        <f>IF(Point[Asset ID]="","",UPPER(Point[Asset ID]))</f>
        <v/>
      </c>
      <c r="H631" s="3" t="str">
        <f>IF(Point[Asset Group]="","",VLOOKUP(Point[Asset Group],asset_grp_pt,4,FALSE))</f>
        <v/>
      </c>
      <c r="I631" s="3" t="str">
        <f>IF(Point[Asset Group]="","",VLOOKUP(Point[Asset Group],asset_grp_pt,2,FALSE))</f>
        <v/>
      </c>
      <c r="J631" s="3" t="str">
        <f>IF(Point[Asset Group]="","",VLOOKUP(Point[Asset Group],asset_grp_pt,3,FALSE))</f>
        <v/>
      </c>
      <c r="K631" s="3" t="str">
        <f>IF(Point[Asset Group]="","",VLOOKUP(Point[Asset Type],type_master_list,2,FALSE))</f>
        <v/>
      </c>
      <c r="L631" s="3" t="str">
        <f>IF(Point[Asset Name]="","",PROPER(Point[Asset Name]))</f>
        <v/>
      </c>
      <c r="M631" s="11" t="str">
        <f>IF(Point[Install Date]="","",Point[Install Date])</f>
        <v/>
      </c>
      <c r="N631" s="11" t="str">
        <f>IF(Point[Note]="","",PROPER(Point[Note]))</f>
        <v/>
      </c>
      <c r="O631" s="11" t="str">
        <f>IF(Point[Resource Consent Number]="","",UPPER(Point[Resource Consent Number]))</f>
        <v/>
      </c>
      <c r="P631" s="53" t="str">
        <f>IF(Point[Asset Unit Cost]="","",Point[Asset Unit Cost])</f>
        <v/>
      </c>
      <c r="Q631" s="11" t="str">
        <f>IF(Point[Added By]="","",UPPER(Point[Added By]))</f>
        <v/>
      </c>
      <c r="R631" s="11" t="str">
        <f>IF(Point[Added Date]="","",Point[Added Date])</f>
        <v/>
      </c>
      <c r="S631" s="14" t="str">
        <f>IF(Point[Z COORD]="","",Point[Z COORD])</f>
        <v/>
      </c>
      <c r="T631" s="14" t="str">
        <f>IF(Point[Asset Description]="","",PROPER(Point[Asset Description]))</f>
        <v/>
      </c>
      <c r="U631" s="14" t="str">
        <f>IF(Point[[Artist ]]="","",PROPER(Point[[Artist ]]))</f>
        <v/>
      </c>
      <c r="V631" s="14" t="str">
        <f>IF(Point[Material Notes]="","",PROPER(Point[Material Notes]))</f>
        <v/>
      </c>
      <c r="W631" s="14" t="str">
        <f>IF(Point[Dimension Notes]="","",Point[Dimension Notes])</f>
        <v/>
      </c>
      <c r="X631" s="14" t="str">
        <f>IF(Point[List]="","",VLOOKUP(Point[Burner Number],number,2,FALSE))</f>
        <v/>
      </c>
      <c r="Y631" s="14" t="str">
        <f>IF(Point[List]="","",VLOOKUP(Point[Fuel],bbq_fuel,2,FALSE))</f>
        <v/>
      </c>
      <c r="Z631" s="14" t="str">
        <f>IF(Point[List]="","",VLOOKUP(Point[Cabinet Material],bbq_material,2,FALSE))</f>
        <v/>
      </c>
      <c r="AA631" s="14" t="str">
        <f>IF(Point[Asset Group]="","",VLOOKUP(Point[Manufacturer],manufacturer,2,FALSE))</f>
        <v/>
      </c>
      <c r="AB631" s="14" t="str">
        <f>IF(Point[Uinsex WC]="","",Point[Uinsex WC])</f>
        <v/>
      </c>
      <c r="AC631" s="14" t="str">
        <f>IF(Point[Female WC]="","",Point[Female WC])</f>
        <v/>
      </c>
      <c r="AD631" s="14" t="str">
        <f>IF(Point[Male WC]="","",Point[Male WC])</f>
        <v/>
      </c>
      <c r="AE631" s="14" t="str">
        <f>IF(Point[Urinal]="","",Point[Urinal])</f>
        <v/>
      </c>
      <c r="AF631" s="14" t="str">
        <f>IF(Point[Disabled Unisex]="","",Point[Disabled Unisex])</f>
        <v/>
      </c>
      <c r="AG631" s="14" t="str">
        <f>IF(Point[Disabled Female]="","",Point[Disabled Female])</f>
        <v/>
      </c>
      <c r="AH631" s="14" t="str">
        <f>IF(Point[Disabled Male]="","",Point[Disabled Male])</f>
        <v/>
      </c>
      <c r="AI631" s="14" t="str">
        <f>IF(Point[Asset Group]="","",VLOOKUP(Point[Handrail],yes_no,2,FALSE))</f>
        <v/>
      </c>
      <c r="AJ631" s="14" t="str">
        <f>IF(Point[Asset Group]="","",VLOOKUP(Point[Baby Changing],yes_no,2,FALSE))</f>
        <v/>
      </c>
      <c r="AK631" s="14" t="str">
        <f>IF(Point[Asset Group]="","",VLOOKUP(Point[Service Room],yes_no,2,FALSE))</f>
        <v/>
      </c>
      <c r="AL631" s="14" t="str">
        <f>IF(Point[Asset Group]="","",VLOOKUP(Point[Service Tap],service_tap,2,FALSE))</f>
        <v/>
      </c>
      <c r="AM631" s="14" t="str">
        <f>IF(Point[Asset Group]="","",VLOOKUP(Point[Heating Type],wc_heating,2,FALSE))</f>
        <v/>
      </c>
      <c r="AN631" s="14" t="str">
        <f>IF(Point[Asset Group]="","",VLOOKUP(Point[Power Supply],power_supply,2,FALSE))</f>
        <v/>
      </c>
      <c r="AO631" s="14" t="str">
        <f>IF(Point[Asset Group]="","",VLOOKUP(Point[Waste Water],waste_water,2,FALSE))</f>
        <v/>
      </c>
      <c r="AP631" s="14" t="str">
        <f>IF(Point[Asset Group]="","",VLOOKUP(Point[Furniture SubType],subdom_master_gdb,2,FALSE))</f>
        <v/>
      </c>
      <c r="AQ631" s="14" t="str">
        <f>IF(Point[Asset Group]="","",VLOOKUP(Point[Concrete Pad],yes_no,2,FALSE))</f>
        <v/>
      </c>
      <c r="AR631" s="14" t="str">
        <f>IF(Point[Asset Group]="","",VLOOKUP(Point[Material],material_master,2,FALSE))</f>
        <v/>
      </c>
      <c r="AS631" s="14" t="str">
        <f>IF(Point[Asset Group]="","",VLOOKUP(Point[Plumbing],irrigation_plumbing,2,FALSE))</f>
        <v/>
      </c>
      <c r="AT631" s="14" t="str">
        <f>IF(Point[Asset Group]="","",VLOOKUP(Point[Sprinklers],irrigation_sprinklers,2,FALSE))</f>
        <v/>
      </c>
      <c r="AU631" s="14" t="str">
        <f>IF(Point[Asset Group]="","",VLOOKUP(Point[System],irrigation_system,2,FALSE))</f>
        <v/>
      </c>
      <c r="AV631" s="14" t="str">
        <f>IF(Point[Asset Group]="","",VLOOKUP(Point[Status],irrigation_status,2,FALSE))</f>
        <v/>
      </c>
      <c r="AW631" s="11" t="str">
        <f>IF(Point[Date of manufacture]="","",Point[Date of manufacture])</f>
        <v/>
      </c>
      <c r="AX631" s="14" t="str">
        <f>IF(Point[Asset Group]="","",VLOOKUP(Point[Sign Purpose],sign_purpose,2,FALSE))</f>
        <v/>
      </c>
      <c r="AY631" s="14" t="str">
        <f>IF(Point[Asset Group]="","",VLOOKUP(Point[Sign Material],material_master,2,FALSE))</f>
        <v/>
      </c>
      <c r="AZ631" s="14" t="str">
        <f>IF(Point[Asset Group]="","",VLOOKUP(Point[Affixed To],sign_affix,2,FALSE))</f>
        <v/>
      </c>
      <c r="BA631" s="14" t="str">
        <f>IF(Point[Size HxB mm]="","",Point[Size HxB mm])</f>
        <v/>
      </c>
      <c r="BB631" s="14" t="str">
        <f>IF(Point[Height m]="","",Point[Height m])</f>
        <v/>
      </c>
      <c r="BC631" s="14" t="str">
        <f>IF(Point[Asset Group]="","",VLOOKUP(Point[Post Material],material_master,2,FALSE))</f>
        <v/>
      </c>
      <c r="BD631" s="14" t="str">
        <f>IF(Point[Asset Group]="","",VLOOKUP(Point[Post Number],number,2,FALSE))</f>
        <v/>
      </c>
      <c r="BE631" s="14" t="str">
        <f>IF(Point[Asset Group]="","",VLOOKUP(Point[Structure SubType],subdom_master_gdb,2,FALSE))</f>
        <v/>
      </c>
      <c r="BF631" s="14" t="str">
        <f>IF(Point[Area m2]="","",Point[Area m2])</f>
        <v/>
      </c>
      <c r="BG631" s="14" t="str">
        <f>IF(Point[Length m]="","",Point[Length m])</f>
        <v/>
      </c>
      <c r="BH631" s="14" t="str">
        <f>IF(Point[Width m]="","",Point[Width m])</f>
        <v/>
      </c>
      <c r="BI631" s="14" t="str">
        <f>IF(Point[Diameter m]="","",Point[Diameter m])</f>
        <v/>
      </c>
      <c r="BJ631" s="14" t="str">
        <f>IF(Point[Asset Group]="","",VLOOKUP(Point[Number of Pipes],number,2,FALSE))</f>
        <v/>
      </c>
      <c r="BK631" s="14" t="str">
        <f>IF(Point[Asset Group]="","",VLOOKUP(Point[Combined Name],2,FALSE))</f>
        <v/>
      </c>
      <c r="BL631" s="14" t="str">
        <f>IF(Point[Asset Group]="","",VLOOKUP(Point[Size Class],size_class,2,FALSE))</f>
        <v/>
      </c>
      <c r="BM631" s="14" t="str">
        <f>IF(Point[Asset Group]="","",VLOOKUP(Point[Age Class],age_class,2,FALSE))</f>
        <v/>
      </c>
      <c r="BN631" s="14" t="str">
        <f>IF(Point[Girth (cm)]="","",Point[Girth (cm)])</f>
        <v/>
      </c>
      <c r="BO631" s="14" t="str">
        <f>IF(Point[Crown Radius (m)]="","",Point[Crown Radius (m)])</f>
        <v/>
      </c>
      <c r="BP631" s="14" t="str">
        <f>IF(Point[Asset Group]="","",VLOOKUP(Point[Rooting Environment],root_enviro,2,FALSE))</f>
        <v/>
      </c>
      <c r="BQ631" s="14" t="str">
        <f>IF(Point[Asset Group]="","",VLOOKUP(Point[Tree Surround],tree_surround,2,FALSE))</f>
        <v/>
      </c>
      <c r="BR631" s="14" t="str">
        <f>IF(Point[Asset Group]="","",VLOOKUP(Point[Tree Grill],yes_no,2,FALSE))</f>
        <v/>
      </c>
      <c r="BS631" s="14" t="str">
        <f>IF(Point[Asset Group]="","",VLOOKUP(Point[Tree Location],tree_location,2,FALSE))</f>
        <v/>
      </c>
    </row>
    <row r="632" spans="1:71" s="3" customFormat="1" x14ac:dyDescent="0.2">
      <c r="A632" s="3" t="str">
        <f>IF(Point[DWG File Name]="","",Point[DWG File Name])</f>
        <v/>
      </c>
      <c r="B632" s="3" t="str">
        <f>IF(Point[DWG Layer Name]="","",Point[DWG Layer Name])</f>
        <v/>
      </c>
      <c r="C632" s="3" t="str">
        <f>IF(Point[DWG Handle]="","",Point[DWG Handle])</f>
        <v/>
      </c>
      <c r="D632" s="58" t="str">
        <f>IF(Point[X]="","",Point[X])</f>
        <v/>
      </c>
      <c r="E632" s="58" t="str">
        <f>IF(Point[Y]="","",Point[Y])</f>
        <v/>
      </c>
      <c r="F632" s="3" t="str">
        <f>IF(Point[Replacement Asset]="","",Point[Replacement Asset])</f>
        <v/>
      </c>
      <c r="G632" s="3" t="str">
        <f>IF(Point[Asset ID]="","",UPPER(Point[Asset ID]))</f>
        <v/>
      </c>
      <c r="H632" s="3" t="str">
        <f>IF(Point[Asset Group]="","",VLOOKUP(Point[Asset Group],asset_grp_pt,4,FALSE))</f>
        <v/>
      </c>
      <c r="I632" s="3" t="str">
        <f>IF(Point[Asset Group]="","",VLOOKUP(Point[Asset Group],asset_grp_pt,2,FALSE))</f>
        <v/>
      </c>
      <c r="J632" s="3" t="str">
        <f>IF(Point[Asset Group]="","",VLOOKUP(Point[Asset Group],asset_grp_pt,3,FALSE))</f>
        <v/>
      </c>
      <c r="K632" s="3" t="str">
        <f>IF(Point[Asset Group]="","",VLOOKUP(Point[Asset Type],type_master_list,2,FALSE))</f>
        <v/>
      </c>
      <c r="L632" s="3" t="str">
        <f>IF(Point[Asset Name]="","",PROPER(Point[Asset Name]))</f>
        <v/>
      </c>
      <c r="M632" s="11" t="str">
        <f>IF(Point[Install Date]="","",Point[Install Date])</f>
        <v/>
      </c>
      <c r="N632" s="11" t="str">
        <f>IF(Point[Note]="","",PROPER(Point[Note]))</f>
        <v/>
      </c>
      <c r="O632" s="11" t="str">
        <f>IF(Point[Resource Consent Number]="","",UPPER(Point[Resource Consent Number]))</f>
        <v/>
      </c>
      <c r="P632" s="53" t="str">
        <f>IF(Point[Asset Unit Cost]="","",Point[Asset Unit Cost])</f>
        <v/>
      </c>
      <c r="Q632" s="11" t="str">
        <f>IF(Point[Added By]="","",UPPER(Point[Added By]))</f>
        <v/>
      </c>
      <c r="R632" s="11" t="str">
        <f>IF(Point[Added Date]="","",Point[Added Date])</f>
        <v/>
      </c>
      <c r="S632" s="14" t="str">
        <f>IF(Point[Z COORD]="","",Point[Z COORD])</f>
        <v/>
      </c>
      <c r="T632" s="14" t="str">
        <f>IF(Point[Asset Description]="","",PROPER(Point[Asset Description]))</f>
        <v/>
      </c>
      <c r="U632" s="14" t="str">
        <f>IF(Point[[Artist ]]="","",PROPER(Point[[Artist ]]))</f>
        <v/>
      </c>
      <c r="V632" s="14" t="str">
        <f>IF(Point[Material Notes]="","",PROPER(Point[Material Notes]))</f>
        <v/>
      </c>
      <c r="W632" s="14" t="str">
        <f>IF(Point[Dimension Notes]="","",Point[Dimension Notes])</f>
        <v/>
      </c>
      <c r="X632" s="14" t="str">
        <f>IF(Point[List]="","",VLOOKUP(Point[Burner Number],number,2,FALSE))</f>
        <v/>
      </c>
      <c r="Y632" s="14" t="str">
        <f>IF(Point[List]="","",VLOOKUP(Point[Fuel],bbq_fuel,2,FALSE))</f>
        <v/>
      </c>
      <c r="Z632" s="14" t="str">
        <f>IF(Point[List]="","",VLOOKUP(Point[Cabinet Material],bbq_material,2,FALSE))</f>
        <v/>
      </c>
      <c r="AA632" s="14" t="str">
        <f>IF(Point[Asset Group]="","",VLOOKUP(Point[Manufacturer],manufacturer,2,FALSE))</f>
        <v/>
      </c>
      <c r="AB632" s="14" t="str">
        <f>IF(Point[Uinsex WC]="","",Point[Uinsex WC])</f>
        <v/>
      </c>
      <c r="AC632" s="14" t="str">
        <f>IF(Point[Female WC]="","",Point[Female WC])</f>
        <v/>
      </c>
      <c r="AD632" s="14" t="str">
        <f>IF(Point[Male WC]="","",Point[Male WC])</f>
        <v/>
      </c>
      <c r="AE632" s="14" t="str">
        <f>IF(Point[Urinal]="","",Point[Urinal])</f>
        <v/>
      </c>
      <c r="AF632" s="14" t="str">
        <f>IF(Point[Disabled Unisex]="","",Point[Disabled Unisex])</f>
        <v/>
      </c>
      <c r="AG632" s="14" t="str">
        <f>IF(Point[Disabled Female]="","",Point[Disabled Female])</f>
        <v/>
      </c>
      <c r="AH632" s="14" t="str">
        <f>IF(Point[Disabled Male]="","",Point[Disabled Male])</f>
        <v/>
      </c>
      <c r="AI632" s="14" t="str">
        <f>IF(Point[Asset Group]="","",VLOOKUP(Point[Handrail],yes_no,2,FALSE))</f>
        <v/>
      </c>
      <c r="AJ632" s="14" t="str">
        <f>IF(Point[Asset Group]="","",VLOOKUP(Point[Baby Changing],yes_no,2,FALSE))</f>
        <v/>
      </c>
      <c r="AK632" s="14" t="str">
        <f>IF(Point[Asset Group]="","",VLOOKUP(Point[Service Room],yes_no,2,FALSE))</f>
        <v/>
      </c>
      <c r="AL632" s="14" t="str">
        <f>IF(Point[Asset Group]="","",VLOOKUP(Point[Service Tap],service_tap,2,FALSE))</f>
        <v/>
      </c>
      <c r="AM632" s="14" t="str">
        <f>IF(Point[Asset Group]="","",VLOOKUP(Point[Heating Type],wc_heating,2,FALSE))</f>
        <v/>
      </c>
      <c r="AN632" s="14" t="str">
        <f>IF(Point[Asset Group]="","",VLOOKUP(Point[Power Supply],power_supply,2,FALSE))</f>
        <v/>
      </c>
      <c r="AO632" s="14" t="str">
        <f>IF(Point[Asset Group]="","",VLOOKUP(Point[Waste Water],waste_water,2,FALSE))</f>
        <v/>
      </c>
      <c r="AP632" s="14" t="str">
        <f>IF(Point[Asset Group]="","",VLOOKUP(Point[Furniture SubType],subdom_master_gdb,2,FALSE))</f>
        <v/>
      </c>
      <c r="AQ632" s="14" t="str">
        <f>IF(Point[Asset Group]="","",VLOOKUP(Point[Concrete Pad],yes_no,2,FALSE))</f>
        <v/>
      </c>
      <c r="AR632" s="14" t="str">
        <f>IF(Point[Asset Group]="","",VLOOKUP(Point[Material],material_master,2,FALSE))</f>
        <v/>
      </c>
      <c r="AS632" s="14" t="str">
        <f>IF(Point[Asset Group]="","",VLOOKUP(Point[Plumbing],irrigation_plumbing,2,FALSE))</f>
        <v/>
      </c>
      <c r="AT632" s="14" t="str">
        <f>IF(Point[Asset Group]="","",VLOOKUP(Point[Sprinklers],irrigation_sprinklers,2,FALSE))</f>
        <v/>
      </c>
      <c r="AU632" s="14" t="str">
        <f>IF(Point[Asset Group]="","",VLOOKUP(Point[System],irrigation_system,2,FALSE))</f>
        <v/>
      </c>
      <c r="AV632" s="14" t="str">
        <f>IF(Point[Asset Group]="","",VLOOKUP(Point[Status],irrigation_status,2,FALSE))</f>
        <v/>
      </c>
      <c r="AW632" s="11" t="str">
        <f>IF(Point[Date of manufacture]="","",Point[Date of manufacture])</f>
        <v/>
      </c>
      <c r="AX632" s="14" t="str">
        <f>IF(Point[Asset Group]="","",VLOOKUP(Point[Sign Purpose],sign_purpose,2,FALSE))</f>
        <v/>
      </c>
      <c r="AY632" s="14" t="str">
        <f>IF(Point[Asset Group]="","",VLOOKUP(Point[Sign Material],material_master,2,FALSE))</f>
        <v/>
      </c>
      <c r="AZ632" s="14" t="str">
        <f>IF(Point[Asset Group]="","",VLOOKUP(Point[Affixed To],sign_affix,2,FALSE))</f>
        <v/>
      </c>
      <c r="BA632" s="14" t="str">
        <f>IF(Point[Size HxB mm]="","",Point[Size HxB mm])</f>
        <v/>
      </c>
      <c r="BB632" s="14" t="str">
        <f>IF(Point[Height m]="","",Point[Height m])</f>
        <v/>
      </c>
      <c r="BC632" s="14" t="str">
        <f>IF(Point[Asset Group]="","",VLOOKUP(Point[Post Material],material_master,2,FALSE))</f>
        <v/>
      </c>
      <c r="BD632" s="14" t="str">
        <f>IF(Point[Asset Group]="","",VLOOKUP(Point[Post Number],number,2,FALSE))</f>
        <v/>
      </c>
      <c r="BE632" s="14" t="str">
        <f>IF(Point[Asset Group]="","",VLOOKUP(Point[Structure SubType],subdom_master_gdb,2,FALSE))</f>
        <v/>
      </c>
      <c r="BF632" s="14" t="str">
        <f>IF(Point[Area m2]="","",Point[Area m2])</f>
        <v/>
      </c>
      <c r="BG632" s="14" t="str">
        <f>IF(Point[Length m]="","",Point[Length m])</f>
        <v/>
      </c>
      <c r="BH632" s="14" t="str">
        <f>IF(Point[Width m]="","",Point[Width m])</f>
        <v/>
      </c>
      <c r="BI632" s="14" t="str">
        <f>IF(Point[Diameter m]="","",Point[Diameter m])</f>
        <v/>
      </c>
      <c r="BJ632" s="14" t="str">
        <f>IF(Point[Asset Group]="","",VLOOKUP(Point[Number of Pipes],number,2,FALSE))</f>
        <v/>
      </c>
      <c r="BK632" s="14" t="str">
        <f>IF(Point[Asset Group]="","",VLOOKUP(Point[Combined Name],2,FALSE))</f>
        <v/>
      </c>
      <c r="BL632" s="14" t="str">
        <f>IF(Point[Asset Group]="","",VLOOKUP(Point[Size Class],size_class,2,FALSE))</f>
        <v/>
      </c>
      <c r="BM632" s="14" t="str">
        <f>IF(Point[Asset Group]="","",VLOOKUP(Point[Age Class],age_class,2,FALSE))</f>
        <v/>
      </c>
      <c r="BN632" s="14" t="str">
        <f>IF(Point[Girth (cm)]="","",Point[Girth (cm)])</f>
        <v/>
      </c>
      <c r="BO632" s="14" t="str">
        <f>IF(Point[Crown Radius (m)]="","",Point[Crown Radius (m)])</f>
        <v/>
      </c>
      <c r="BP632" s="14" t="str">
        <f>IF(Point[Asset Group]="","",VLOOKUP(Point[Rooting Environment],root_enviro,2,FALSE))</f>
        <v/>
      </c>
      <c r="BQ632" s="14" t="str">
        <f>IF(Point[Asset Group]="","",VLOOKUP(Point[Tree Surround],tree_surround,2,FALSE))</f>
        <v/>
      </c>
      <c r="BR632" s="14" t="str">
        <f>IF(Point[Asset Group]="","",VLOOKUP(Point[Tree Grill],yes_no,2,FALSE))</f>
        <v/>
      </c>
      <c r="BS632" s="14" t="str">
        <f>IF(Point[Asset Group]="","",VLOOKUP(Point[Tree Location],tree_location,2,FALSE))</f>
        <v/>
      </c>
    </row>
    <row r="633" spans="1:71" s="3" customFormat="1" x14ac:dyDescent="0.2">
      <c r="A633" s="3" t="str">
        <f>IF(Point[DWG File Name]="","",Point[DWG File Name])</f>
        <v/>
      </c>
      <c r="B633" s="3" t="str">
        <f>IF(Point[DWG Layer Name]="","",Point[DWG Layer Name])</f>
        <v/>
      </c>
      <c r="C633" s="3" t="str">
        <f>IF(Point[DWG Handle]="","",Point[DWG Handle])</f>
        <v/>
      </c>
      <c r="D633" s="58" t="str">
        <f>IF(Point[X]="","",Point[X])</f>
        <v/>
      </c>
      <c r="E633" s="58" t="str">
        <f>IF(Point[Y]="","",Point[Y])</f>
        <v/>
      </c>
      <c r="F633" s="3" t="str">
        <f>IF(Point[Replacement Asset]="","",Point[Replacement Asset])</f>
        <v/>
      </c>
      <c r="G633" s="3" t="str">
        <f>IF(Point[Asset ID]="","",UPPER(Point[Asset ID]))</f>
        <v/>
      </c>
      <c r="H633" s="3" t="str">
        <f>IF(Point[Asset Group]="","",VLOOKUP(Point[Asset Group],asset_grp_pt,4,FALSE))</f>
        <v/>
      </c>
      <c r="I633" s="3" t="str">
        <f>IF(Point[Asset Group]="","",VLOOKUP(Point[Asset Group],asset_grp_pt,2,FALSE))</f>
        <v/>
      </c>
      <c r="J633" s="3" t="str">
        <f>IF(Point[Asset Group]="","",VLOOKUP(Point[Asset Group],asset_grp_pt,3,FALSE))</f>
        <v/>
      </c>
      <c r="K633" s="3" t="str">
        <f>IF(Point[Asset Group]="","",VLOOKUP(Point[Asset Type],type_master_list,2,FALSE))</f>
        <v/>
      </c>
      <c r="L633" s="3" t="str">
        <f>IF(Point[Asset Name]="","",PROPER(Point[Asset Name]))</f>
        <v/>
      </c>
      <c r="M633" s="11" t="str">
        <f>IF(Point[Install Date]="","",Point[Install Date])</f>
        <v/>
      </c>
      <c r="N633" s="11" t="str">
        <f>IF(Point[Note]="","",PROPER(Point[Note]))</f>
        <v/>
      </c>
      <c r="O633" s="11" t="str">
        <f>IF(Point[Resource Consent Number]="","",UPPER(Point[Resource Consent Number]))</f>
        <v/>
      </c>
      <c r="P633" s="53" t="str">
        <f>IF(Point[Asset Unit Cost]="","",Point[Asset Unit Cost])</f>
        <v/>
      </c>
      <c r="Q633" s="11" t="str">
        <f>IF(Point[Added By]="","",UPPER(Point[Added By]))</f>
        <v/>
      </c>
      <c r="R633" s="11" t="str">
        <f>IF(Point[Added Date]="","",Point[Added Date])</f>
        <v/>
      </c>
      <c r="S633" s="14" t="str">
        <f>IF(Point[Z COORD]="","",Point[Z COORD])</f>
        <v/>
      </c>
      <c r="T633" s="14" t="str">
        <f>IF(Point[Asset Description]="","",PROPER(Point[Asset Description]))</f>
        <v/>
      </c>
      <c r="U633" s="14" t="str">
        <f>IF(Point[[Artist ]]="","",PROPER(Point[[Artist ]]))</f>
        <v/>
      </c>
      <c r="V633" s="14" t="str">
        <f>IF(Point[Material Notes]="","",PROPER(Point[Material Notes]))</f>
        <v/>
      </c>
      <c r="W633" s="14" t="str">
        <f>IF(Point[Dimension Notes]="","",Point[Dimension Notes])</f>
        <v/>
      </c>
      <c r="X633" s="14" t="str">
        <f>IF(Point[List]="","",VLOOKUP(Point[Burner Number],number,2,FALSE))</f>
        <v/>
      </c>
      <c r="Y633" s="14" t="str">
        <f>IF(Point[List]="","",VLOOKUP(Point[Fuel],bbq_fuel,2,FALSE))</f>
        <v/>
      </c>
      <c r="Z633" s="14" t="str">
        <f>IF(Point[List]="","",VLOOKUP(Point[Cabinet Material],bbq_material,2,FALSE))</f>
        <v/>
      </c>
      <c r="AA633" s="14" t="str">
        <f>IF(Point[Asset Group]="","",VLOOKUP(Point[Manufacturer],manufacturer,2,FALSE))</f>
        <v/>
      </c>
      <c r="AB633" s="14" t="str">
        <f>IF(Point[Uinsex WC]="","",Point[Uinsex WC])</f>
        <v/>
      </c>
      <c r="AC633" s="14" t="str">
        <f>IF(Point[Female WC]="","",Point[Female WC])</f>
        <v/>
      </c>
      <c r="AD633" s="14" t="str">
        <f>IF(Point[Male WC]="","",Point[Male WC])</f>
        <v/>
      </c>
      <c r="AE633" s="14" t="str">
        <f>IF(Point[Urinal]="","",Point[Urinal])</f>
        <v/>
      </c>
      <c r="AF633" s="14" t="str">
        <f>IF(Point[Disabled Unisex]="","",Point[Disabled Unisex])</f>
        <v/>
      </c>
      <c r="AG633" s="14" t="str">
        <f>IF(Point[Disabled Female]="","",Point[Disabled Female])</f>
        <v/>
      </c>
      <c r="AH633" s="14" t="str">
        <f>IF(Point[Disabled Male]="","",Point[Disabled Male])</f>
        <v/>
      </c>
      <c r="AI633" s="14" t="str">
        <f>IF(Point[Asset Group]="","",VLOOKUP(Point[Handrail],yes_no,2,FALSE))</f>
        <v/>
      </c>
      <c r="AJ633" s="14" t="str">
        <f>IF(Point[Asset Group]="","",VLOOKUP(Point[Baby Changing],yes_no,2,FALSE))</f>
        <v/>
      </c>
      <c r="AK633" s="14" t="str">
        <f>IF(Point[Asset Group]="","",VLOOKUP(Point[Service Room],yes_no,2,FALSE))</f>
        <v/>
      </c>
      <c r="AL633" s="14" t="str">
        <f>IF(Point[Asset Group]="","",VLOOKUP(Point[Service Tap],service_tap,2,FALSE))</f>
        <v/>
      </c>
      <c r="AM633" s="14" t="str">
        <f>IF(Point[Asset Group]="","",VLOOKUP(Point[Heating Type],wc_heating,2,FALSE))</f>
        <v/>
      </c>
      <c r="AN633" s="14" t="str">
        <f>IF(Point[Asset Group]="","",VLOOKUP(Point[Power Supply],power_supply,2,FALSE))</f>
        <v/>
      </c>
      <c r="AO633" s="14" t="str">
        <f>IF(Point[Asset Group]="","",VLOOKUP(Point[Waste Water],waste_water,2,FALSE))</f>
        <v/>
      </c>
      <c r="AP633" s="14" t="str">
        <f>IF(Point[Asset Group]="","",VLOOKUP(Point[Furniture SubType],subdom_master_gdb,2,FALSE))</f>
        <v/>
      </c>
      <c r="AQ633" s="14" t="str">
        <f>IF(Point[Asset Group]="","",VLOOKUP(Point[Concrete Pad],yes_no,2,FALSE))</f>
        <v/>
      </c>
      <c r="AR633" s="14" t="str">
        <f>IF(Point[Asset Group]="","",VLOOKUP(Point[Material],material_master,2,FALSE))</f>
        <v/>
      </c>
      <c r="AS633" s="14" t="str">
        <f>IF(Point[Asset Group]="","",VLOOKUP(Point[Plumbing],irrigation_plumbing,2,FALSE))</f>
        <v/>
      </c>
      <c r="AT633" s="14" t="str">
        <f>IF(Point[Asset Group]="","",VLOOKUP(Point[Sprinklers],irrigation_sprinklers,2,FALSE))</f>
        <v/>
      </c>
      <c r="AU633" s="14" t="str">
        <f>IF(Point[Asset Group]="","",VLOOKUP(Point[System],irrigation_system,2,FALSE))</f>
        <v/>
      </c>
      <c r="AV633" s="14" t="str">
        <f>IF(Point[Asset Group]="","",VLOOKUP(Point[Status],irrigation_status,2,FALSE))</f>
        <v/>
      </c>
      <c r="AW633" s="11" t="str">
        <f>IF(Point[Date of manufacture]="","",Point[Date of manufacture])</f>
        <v/>
      </c>
      <c r="AX633" s="14" t="str">
        <f>IF(Point[Asset Group]="","",VLOOKUP(Point[Sign Purpose],sign_purpose,2,FALSE))</f>
        <v/>
      </c>
      <c r="AY633" s="14" t="str">
        <f>IF(Point[Asset Group]="","",VLOOKUP(Point[Sign Material],material_master,2,FALSE))</f>
        <v/>
      </c>
      <c r="AZ633" s="14" t="str">
        <f>IF(Point[Asset Group]="","",VLOOKUP(Point[Affixed To],sign_affix,2,FALSE))</f>
        <v/>
      </c>
      <c r="BA633" s="14" t="str">
        <f>IF(Point[Size HxB mm]="","",Point[Size HxB mm])</f>
        <v/>
      </c>
      <c r="BB633" s="14" t="str">
        <f>IF(Point[Height m]="","",Point[Height m])</f>
        <v/>
      </c>
      <c r="BC633" s="14" t="str">
        <f>IF(Point[Asset Group]="","",VLOOKUP(Point[Post Material],material_master,2,FALSE))</f>
        <v/>
      </c>
      <c r="BD633" s="14" t="str">
        <f>IF(Point[Asset Group]="","",VLOOKUP(Point[Post Number],number,2,FALSE))</f>
        <v/>
      </c>
      <c r="BE633" s="14" t="str">
        <f>IF(Point[Asset Group]="","",VLOOKUP(Point[Structure SubType],subdom_master_gdb,2,FALSE))</f>
        <v/>
      </c>
      <c r="BF633" s="14" t="str">
        <f>IF(Point[Area m2]="","",Point[Area m2])</f>
        <v/>
      </c>
      <c r="BG633" s="14" t="str">
        <f>IF(Point[Length m]="","",Point[Length m])</f>
        <v/>
      </c>
      <c r="BH633" s="14" t="str">
        <f>IF(Point[Width m]="","",Point[Width m])</f>
        <v/>
      </c>
      <c r="BI633" s="14" t="str">
        <f>IF(Point[Diameter m]="","",Point[Diameter m])</f>
        <v/>
      </c>
      <c r="BJ633" s="14" t="str">
        <f>IF(Point[Asset Group]="","",VLOOKUP(Point[Number of Pipes],number,2,FALSE))</f>
        <v/>
      </c>
      <c r="BK633" s="14" t="str">
        <f>IF(Point[Asset Group]="","",VLOOKUP(Point[Combined Name],2,FALSE))</f>
        <v/>
      </c>
      <c r="BL633" s="14" t="str">
        <f>IF(Point[Asset Group]="","",VLOOKUP(Point[Size Class],size_class,2,FALSE))</f>
        <v/>
      </c>
      <c r="BM633" s="14" t="str">
        <f>IF(Point[Asset Group]="","",VLOOKUP(Point[Age Class],age_class,2,FALSE))</f>
        <v/>
      </c>
      <c r="BN633" s="14" t="str">
        <f>IF(Point[Girth (cm)]="","",Point[Girth (cm)])</f>
        <v/>
      </c>
      <c r="BO633" s="14" t="str">
        <f>IF(Point[Crown Radius (m)]="","",Point[Crown Radius (m)])</f>
        <v/>
      </c>
      <c r="BP633" s="14" t="str">
        <f>IF(Point[Asset Group]="","",VLOOKUP(Point[Rooting Environment],root_enviro,2,FALSE))</f>
        <v/>
      </c>
      <c r="BQ633" s="14" t="str">
        <f>IF(Point[Asset Group]="","",VLOOKUP(Point[Tree Surround],tree_surround,2,FALSE))</f>
        <v/>
      </c>
      <c r="BR633" s="14" t="str">
        <f>IF(Point[Asset Group]="","",VLOOKUP(Point[Tree Grill],yes_no,2,FALSE))</f>
        <v/>
      </c>
      <c r="BS633" s="14" t="str">
        <f>IF(Point[Asset Group]="","",VLOOKUP(Point[Tree Location],tree_location,2,FALSE))</f>
        <v/>
      </c>
    </row>
    <row r="634" spans="1:71" s="3" customFormat="1" x14ac:dyDescent="0.2">
      <c r="A634" s="3" t="str">
        <f>IF(Point[DWG File Name]="","",Point[DWG File Name])</f>
        <v/>
      </c>
      <c r="B634" s="3" t="str">
        <f>IF(Point[DWG Layer Name]="","",Point[DWG Layer Name])</f>
        <v/>
      </c>
      <c r="C634" s="3" t="str">
        <f>IF(Point[DWG Handle]="","",Point[DWG Handle])</f>
        <v/>
      </c>
      <c r="D634" s="58" t="str">
        <f>IF(Point[X]="","",Point[X])</f>
        <v/>
      </c>
      <c r="E634" s="58" t="str">
        <f>IF(Point[Y]="","",Point[Y])</f>
        <v/>
      </c>
      <c r="F634" s="3" t="str">
        <f>IF(Point[Replacement Asset]="","",Point[Replacement Asset])</f>
        <v/>
      </c>
      <c r="G634" s="3" t="str">
        <f>IF(Point[Asset ID]="","",UPPER(Point[Asset ID]))</f>
        <v/>
      </c>
      <c r="H634" s="3" t="str">
        <f>IF(Point[Asset Group]="","",VLOOKUP(Point[Asset Group],asset_grp_pt,4,FALSE))</f>
        <v/>
      </c>
      <c r="I634" s="3" t="str">
        <f>IF(Point[Asset Group]="","",VLOOKUP(Point[Asset Group],asset_grp_pt,2,FALSE))</f>
        <v/>
      </c>
      <c r="J634" s="3" t="str">
        <f>IF(Point[Asset Group]="","",VLOOKUP(Point[Asset Group],asset_grp_pt,3,FALSE))</f>
        <v/>
      </c>
      <c r="K634" s="3" t="str">
        <f>IF(Point[Asset Group]="","",VLOOKUP(Point[Asset Type],type_master_list,2,FALSE))</f>
        <v/>
      </c>
      <c r="L634" s="3" t="str">
        <f>IF(Point[Asset Name]="","",PROPER(Point[Asset Name]))</f>
        <v/>
      </c>
      <c r="M634" s="11" t="str">
        <f>IF(Point[Install Date]="","",Point[Install Date])</f>
        <v/>
      </c>
      <c r="N634" s="11" t="str">
        <f>IF(Point[Note]="","",PROPER(Point[Note]))</f>
        <v/>
      </c>
      <c r="O634" s="11" t="str">
        <f>IF(Point[Resource Consent Number]="","",UPPER(Point[Resource Consent Number]))</f>
        <v/>
      </c>
      <c r="P634" s="53" t="str">
        <f>IF(Point[Asset Unit Cost]="","",Point[Asset Unit Cost])</f>
        <v/>
      </c>
      <c r="Q634" s="11" t="str">
        <f>IF(Point[Added By]="","",UPPER(Point[Added By]))</f>
        <v/>
      </c>
      <c r="R634" s="11" t="str">
        <f>IF(Point[Added Date]="","",Point[Added Date])</f>
        <v/>
      </c>
      <c r="S634" s="14" t="str">
        <f>IF(Point[Z COORD]="","",Point[Z COORD])</f>
        <v/>
      </c>
      <c r="T634" s="14" t="str">
        <f>IF(Point[Asset Description]="","",PROPER(Point[Asset Description]))</f>
        <v/>
      </c>
      <c r="U634" s="14" t="str">
        <f>IF(Point[[Artist ]]="","",PROPER(Point[[Artist ]]))</f>
        <v/>
      </c>
      <c r="V634" s="14" t="str">
        <f>IF(Point[Material Notes]="","",PROPER(Point[Material Notes]))</f>
        <v/>
      </c>
      <c r="W634" s="14" t="str">
        <f>IF(Point[Dimension Notes]="","",Point[Dimension Notes])</f>
        <v/>
      </c>
      <c r="X634" s="14" t="str">
        <f>IF(Point[List]="","",VLOOKUP(Point[Burner Number],number,2,FALSE))</f>
        <v/>
      </c>
      <c r="Y634" s="14" t="str">
        <f>IF(Point[List]="","",VLOOKUP(Point[Fuel],bbq_fuel,2,FALSE))</f>
        <v/>
      </c>
      <c r="Z634" s="14" t="str">
        <f>IF(Point[List]="","",VLOOKUP(Point[Cabinet Material],bbq_material,2,FALSE))</f>
        <v/>
      </c>
      <c r="AA634" s="14" t="str">
        <f>IF(Point[Asset Group]="","",VLOOKUP(Point[Manufacturer],manufacturer,2,FALSE))</f>
        <v/>
      </c>
      <c r="AB634" s="14" t="str">
        <f>IF(Point[Uinsex WC]="","",Point[Uinsex WC])</f>
        <v/>
      </c>
      <c r="AC634" s="14" t="str">
        <f>IF(Point[Female WC]="","",Point[Female WC])</f>
        <v/>
      </c>
      <c r="AD634" s="14" t="str">
        <f>IF(Point[Male WC]="","",Point[Male WC])</f>
        <v/>
      </c>
      <c r="AE634" s="14" t="str">
        <f>IF(Point[Urinal]="","",Point[Urinal])</f>
        <v/>
      </c>
      <c r="AF634" s="14" t="str">
        <f>IF(Point[Disabled Unisex]="","",Point[Disabled Unisex])</f>
        <v/>
      </c>
      <c r="AG634" s="14" t="str">
        <f>IF(Point[Disabled Female]="","",Point[Disabled Female])</f>
        <v/>
      </c>
      <c r="AH634" s="14" t="str">
        <f>IF(Point[Disabled Male]="","",Point[Disabled Male])</f>
        <v/>
      </c>
      <c r="AI634" s="14" t="str">
        <f>IF(Point[Asset Group]="","",VLOOKUP(Point[Handrail],yes_no,2,FALSE))</f>
        <v/>
      </c>
      <c r="AJ634" s="14" t="str">
        <f>IF(Point[Asset Group]="","",VLOOKUP(Point[Baby Changing],yes_no,2,FALSE))</f>
        <v/>
      </c>
      <c r="AK634" s="14" t="str">
        <f>IF(Point[Asset Group]="","",VLOOKUP(Point[Service Room],yes_no,2,FALSE))</f>
        <v/>
      </c>
      <c r="AL634" s="14" t="str">
        <f>IF(Point[Asset Group]="","",VLOOKUP(Point[Service Tap],service_tap,2,FALSE))</f>
        <v/>
      </c>
      <c r="AM634" s="14" t="str">
        <f>IF(Point[Asset Group]="","",VLOOKUP(Point[Heating Type],wc_heating,2,FALSE))</f>
        <v/>
      </c>
      <c r="AN634" s="14" t="str">
        <f>IF(Point[Asset Group]="","",VLOOKUP(Point[Power Supply],power_supply,2,FALSE))</f>
        <v/>
      </c>
      <c r="AO634" s="14" t="str">
        <f>IF(Point[Asset Group]="","",VLOOKUP(Point[Waste Water],waste_water,2,FALSE))</f>
        <v/>
      </c>
      <c r="AP634" s="14" t="str">
        <f>IF(Point[Asset Group]="","",VLOOKUP(Point[Furniture SubType],subdom_master_gdb,2,FALSE))</f>
        <v/>
      </c>
      <c r="AQ634" s="14" t="str">
        <f>IF(Point[Asset Group]="","",VLOOKUP(Point[Concrete Pad],yes_no,2,FALSE))</f>
        <v/>
      </c>
      <c r="AR634" s="14" t="str">
        <f>IF(Point[Asset Group]="","",VLOOKUP(Point[Material],material_master,2,FALSE))</f>
        <v/>
      </c>
      <c r="AS634" s="14" t="str">
        <f>IF(Point[Asset Group]="","",VLOOKUP(Point[Plumbing],irrigation_plumbing,2,FALSE))</f>
        <v/>
      </c>
      <c r="AT634" s="14" t="str">
        <f>IF(Point[Asset Group]="","",VLOOKUP(Point[Sprinklers],irrigation_sprinklers,2,FALSE))</f>
        <v/>
      </c>
      <c r="AU634" s="14" t="str">
        <f>IF(Point[Asset Group]="","",VLOOKUP(Point[System],irrigation_system,2,FALSE))</f>
        <v/>
      </c>
      <c r="AV634" s="14" t="str">
        <f>IF(Point[Asset Group]="","",VLOOKUP(Point[Status],irrigation_status,2,FALSE))</f>
        <v/>
      </c>
      <c r="AW634" s="11" t="str">
        <f>IF(Point[Date of manufacture]="","",Point[Date of manufacture])</f>
        <v/>
      </c>
      <c r="AX634" s="14" t="str">
        <f>IF(Point[Asset Group]="","",VLOOKUP(Point[Sign Purpose],sign_purpose,2,FALSE))</f>
        <v/>
      </c>
      <c r="AY634" s="14" t="str">
        <f>IF(Point[Asset Group]="","",VLOOKUP(Point[Sign Material],material_master,2,FALSE))</f>
        <v/>
      </c>
      <c r="AZ634" s="14" t="str">
        <f>IF(Point[Asset Group]="","",VLOOKUP(Point[Affixed To],sign_affix,2,FALSE))</f>
        <v/>
      </c>
      <c r="BA634" s="14" t="str">
        <f>IF(Point[Size HxB mm]="","",Point[Size HxB mm])</f>
        <v/>
      </c>
      <c r="BB634" s="14" t="str">
        <f>IF(Point[Height m]="","",Point[Height m])</f>
        <v/>
      </c>
      <c r="BC634" s="14" t="str">
        <f>IF(Point[Asset Group]="","",VLOOKUP(Point[Post Material],material_master,2,FALSE))</f>
        <v/>
      </c>
      <c r="BD634" s="14" t="str">
        <f>IF(Point[Asset Group]="","",VLOOKUP(Point[Post Number],number,2,FALSE))</f>
        <v/>
      </c>
      <c r="BE634" s="14" t="str">
        <f>IF(Point[Asset Group]="","",VLOOKUP(Point[Structure SubType],subdom_master_gdb,2,FALSE))</f>
        <v/>
      </c>
      <c r="BF634" s="14" t="str">
        <f>IF(Point[Area m2]="","",Point[Area m2])</f>
        <v/>
      </c>
      <c r="BG634" s="14" t="str">
        <f>IF(Point[Length m]="","",Point[Length m])</f>
        <v/>
      </c>
      <c r="BH634" s="14" t="str">
        <f>IF(Point[Width m]="","",Point[Width m])</f>
        <v/>
      </c>
      <c r="BI634" s="14" t="str">
        <f>IF(Point[Diameter m]="","",Point[Diameter m])</f>
        <v/>
      </c>
      <c r="BJ634" s="14" t="str">
        <f>IF(Point[Asset Group]="","",VLOOKUP(Point[Number of Pipes],number,2,FALSE))</f>
        <v/>
      </c>
      <c r="BK634" s="14" t="str">
        <f>IF(Point[Asset Group]="","",VLOOKUP(Point[Combined Name],2,FALSE))</f>
        <v/>
      </c>
      <c r="BL634" s="14" t="str">
        <f>IF(Point[Asset Group]="","",VLOOKUP(Point[Size Class],size_class,2,FALSE))</f>
        <v/>
      </c>
      <c r="BM634" s="14" t="str">
        <f>IF(Point[Asset Group]="","",VLOOKUP(Point[Age Class],age_class,2,FALSE))</f>
        <v/>
      </c>
      <c r="BN634" s="14" t="str">
        <f>IF(Point[Girth (cm)]="","",Point[Girth (cm)])</f>
        <v/>
      </c>
      <c r="BO634" s="14" t="str">
        <f>IF(Point[Crown Radius (m)]="","",Point[Crown Radius (m)])</f>
        <v/>
      </c>
      <c r="BP634" s="14" t="str">
        <f>IF(Point[Asset Group]="","",VLOOKUP(Point[Rooting Environment],root_enviro,2,FALSE))</f>
        <v/>
      </c>
      <c r="BQ634" s="14" t="str">
        <f>IF(Point[Asset Group]="","",VLOOKUP(Point[Tree Surround],tree_surround,2,FALSE))</f>
        <v/>
      </c>
      <c r="BR634" s="14" t="str">
        <f>IF(Point[Asset Group]="","",VLOOKUP(Point[Tree Grill],yes_no,2,FALSE))</f>
        <v/>
      </c>
      <c r="BS634" s="14" t="str">
        <f>IF(Point[Asset Group]="","",VLOOKUP(Point[Tree Location],tree_location,2,FALSE))</f>
        <v/>
      </c>
    </row>
    <row r="635" spans="1:71" s="3" customFormat="1" x14ac:dyDescent="0.2">
      <c r="A635" s="3" t="str">
        <f>IF(Point[DWG File Name]="","",Point[DWG File Name])</f>
        <v/>
      </c>
      <c r="B635" s="3" t="str">
        <f>IF(Point[DWG Layer Name]="","",Point[DWG Layer Name])</f>
        <v/>
      </c>
      <c r="C635" s="3" t="str">
        <f>IF(Point[DWG Handle]="","",Point[DWG Handle])</f>
        <v/>
      </c>
      <c r="D635" s="58" t="str">
        <f>IF(Point[X]="","",Point[X])</f>
        <v/>
      </c>
      <c r="E635" s="58" t="str">
        <f>IF(Point[Y]="","",Point[Y])</f>
        <v/>
      </c>
      <c r="F635" s="3" t="str">
        <f>IF(Point[Replacement Asset]="","",Point[Replacement Asset])</f>
        <v/>
      </c>
      <c r="G635" s="3" t="str">
        <f>IF(Point[Asset ID]="","",UPPER(Point[Asset ID]))</f>
        <v/>
      </c>
      <c r="H635" s="3" t="str">
        <f>IF(Point[Asset Group]="","",VLOOKUP(Point[Asset Group],asset_grp_pt,4,FALSE))</f>
        <v/>
      </c>
      <c r="I635" s="3" t="str">
        <f>IF(Point[Asset Group]="","",VLOOKUP(Point[Asset Group],asset_grp_pt,2,FALSE))</f>
        <v/>
      </c>
      <c r="J635" s="3" t="str">
        <f>IF(Point[Asset Group]="","",VLOOKUP(Point[Asset Group],asset_grp_pt,3,FALSE))</f>
        <v/>
      </c>
      <c r="K635" s="3" t="str">
        <f>IF(Point[Asset Group]="","",VLOOKUP(Point[Asset Type],type_master_list,2,FALSE))</f>
        <v/>
      </c>
      <c r="L635" s="3" t="str">
        <f>IF(Point[Asset Name]="","",PROPER(Point[Asset Name]))</f>
        <v/>
      </c>
      <c r="M635" s="11" t="str">
        <f>IF(Point[Install Date]="","",Point[Install Date])</f>
        <v/>
      </c>
      <c r="N635" s="11" t="str">
        <f>IF(Point[Note]="","",PROPER(Point[Note]))</f>
        <v/>
      </c>
      <c r="O635" s="11" t="str">
        <f>IF(Point[Resource Consent Number]="","",UPPER(Point[Resource Consent Number]))</f>
        <v/>
      </c>
      <c r="P635" s="53" t="str">
        <f>IF(Point[Asset Unit Cost]="","",Point[Asset Unit Cost])</f>
        <v/>
      </c>
      <c r="Q635" s="11" t="str">
        <f>IF(Point[Added By]="","",UPPER(Point[Added By]))</f>
        <v/>
      </c>
      <c r="R635" s="11" t="str">
        <f>IF(Point[Added Date]="","",Point[Added Date])</f>
        <v/>
      </c>
      <c r="S635" s="14" t="str">
        <f>IF(Point[Z COORD]="","",Point[Z COORD])</f>
        <v/>
      </c>
      <c r="T635" s="14" t="str">
        <f>IF(Point[Asset Description]="","",PROPER(Point[Asset Description]))</f>
        <v/>
      </c>
      <c r="U635" s="14" t="str">
        <f>IF(Point[[Artist ]]="","",PROPER(Point[[Artist ]]))</f>
        <v/>
      </c>
      <c r="V635" s="14" t="str">
        <f>IF(Point[Material Notes]="","",PROPER(Point[Material Notes]))</f>
        <v/>
      </c>
      <c r="W635" s="14" t="str">
        <f>IF(Point[Dimension Notes]="","",Point[Dimension Notes])</f>
        <v/>
      </c>
      <c r="X635" s="14" t="str">
        <f>IF(Point[List]="","",VLOOKUP(Point[Burner Number],number,2,FALSE))</f>
        <v/>
      </c>
      <c r="Y635" s="14" t="str">
        <f>IF(Point[List]="","",VLOOKUP(Point[Fuel],bbq_fuel,2,FALSE))</f>
        <v/>
      </c>
      <c r="Z635" s="14" t="str">
        <f>IF(Point[List]="","",VLOOKUP(Point[Cabinet Material],bbq_material,2,FALSE))</f>
        <v/>
      </c>
      <c r="AA635" s="14" t="str">
        <f>IF(Point[Asset Group]="","",VLOOKUP(Point[Manufacturer],manufacturer,2,FALSE))</f>
        <v/>
      </c>
      <c r="AB635" s="14" t="str">
        <f>IF(Point[Uinsex WC]="","",Point[Uinsex WC])</f>
        <v/>
      </c>
      <c r="AC635" s="14" t="str">
        <f>IF(Point[Female WC]="","",Point[Female WC])</f>
        <v/>
      </c>
      <c r="AD635" s="14" t="str">
        <f>IF(Point[Male WC]="","",Point[Male WC])</f>
        <v/>
      </c>
      <c r="AE635" s="14" t="str">
        <f>IF(Point[Urinal]="","",Point[Urinal])</f>
        <v/>
      </c>
      <c r="AF635" s="14" t="str">
        <f>IF(Point[Disabled Unisex]="","",Point[Disabled Unisex])</f>
        <v/>
      </c>
      <c r="AG635" s="14" t="str">
        <f>IF(Point[Disabled Female]="","",Point[Disabled Female])</f>
        <v/>
      </c>
      <c r="AH635" s="14" t="str">
        <f>IF(Point[Disabled Male]="","",Point[Disabled Male])</f>
        <v/>
      </c>
      <c r="AI635" s="14" t="str">
        <f>IF(Point[Asset Group]="","",VLOOKUP(Point[Handrail],yes_no,2,FALSE))</f>
        <v/>
      </c>
      <c r="AJ635" s="14" t="str">
        <f>IF(Point[Asset Group]="","",VLOOKUP(Point[Baby Changing],yes_no,2,FALSE))</f>
        <v/>
      </c>
      <c r="AK635" s="14" t="str">
        <f>IF(Point[Asset Group]="","",VLOOKUP(Point[Service Room],yes_no,2,FALSE))</f>
        <v/>
      </c>
      <c r="AL635" s="14" t="str">
        <f>IF(Point[Asset Group]="","",VLOOKUP(Point[Service Tap],service_tap,2,FALSE))</f>
        <v/>
      </c>
      <c r="AM635" s="14" t="str">
        <f>IF(Point[Asset Group]="","",VLOOKUP(Point[Heating Type],wc_heating,2,FALSE))</f>
        <v/>
      </c>
      <c r="AN635" s="14" t="str">
        <f>IF(Point[Asset Group]="","",VLOOKUP(Point[Power Supply],power_supply,2,FALSE))</f>
        <v/>
      </c>
      <c r="AO635" s="14" t="str">
        <f>IF(Point[Asset Group]="","",VLOOKUP(Point[Waste Water],waste_water,2,FALSE))</f>
        <v/>
      </c>
      <c r="AP635" s="14" t="str">
        <f>IF(Point[Asset Group]="","",VLOOKUP(Point[Furniture SubType],subdom_master_gdb,2,FALSE))</f>
        <v/>
      </c>
      <c r="AQ635" s="14" t="str">
        <f>IF(Point[Asset Group]="","",VLOOKUP(Point[Concrete Pad],yes_no,2,FALSE))</f>
        <v/>
      </c>
      <c r="AR635" s="14" t="str">
        <f>IF(Point[Asset Group]="","",VLOOKUP(Point[Material],material_master,2,FALSE))</f>
        <v/>
      </c>
      <c r="AS635" s="14" t="str">
        <f>IF(Point[Asset Group]="","",VLOOKUP(Point[Plumbing],irrigation_plumbing,2,FALSE))</f>
        <v/>
      </c>
      <c r="AT635" s="14" t="str">
        <f>IF(Point[Asset Group]="","",VLOOKUP(Point[Sprinklers],irrigation_sprinklers,2,FALSE))</f>
        <v/>
      </c>
      <c r="AU635" s="14" t="str">
        <f>IF(Point[Asset Group]="","",VLOOKUP(Point[System],irrigation_system,2,FALSE))</f>
        <v/>
      </c>
      <c r="AV635" s="14" t="str">
        <f>IF(Point[Asset Group]="","",VLOOKUP(Point[Status],irrigation_status,2,FALSE))</f>
        <v/>
      </c>
      <c r="AW635" s="11" t="str">
        <f>IF(Point[Date of manufacture]="","",Point[Date of manufacture])</f>
        <v/>
      </c>
      <c r="AX635" s="14" t="str">
        <f>IF(Point[Asset Group]="","",VLOOKUP(Point[Sign Purpose],sign_purpose,2,FALSE))</f>
        <v/>
      </c>
      <c r="AY635" s="14" t="str">
        <f>IF(Point[Asset Group]="","",VLOOKUP(Point[Sign Material],material_master,2,FALSE))</f>
        <v/>
      </c>
      <c r="AZ635" s="14" t="str">
        <f>IF(Point[Asset Group]="","",VLOOKUP(Point[Affixed To],sign_affix,2,FALSE))</f>
        <v/>
      </c>
      <c r="BA635" s="14" t="str">
        <f>IF(Point[Size HxB mm]="","",Point[Size HxB mm])</f>
        <v/>
      </c>
      <c r="BB635" s="14" t="str">
        <f>IF(Point[Height m]="","",Point[Height m])</f>
        <v/>
      </c>
      <c r="BC635" s="14" t="str">
        <f>IF(Point[Asset Group]="","",VLOOKUP(Point[Post Material],material_master,2,FALSE))</f>
        <v/>
      </c>
      <c r="BD635" s="14" t="str">
        <f>IF(Point[Asset Group]="","",VLOOKUP(Point[Post Number],number,2,FALSE))</f>
        <v/>
      </c>
      <c r="BE635" s="14" t="str">
        <f>IF(Point[Asset Group]="","",VLOOKUP(Point[Structure SubType],subdom_master_gdb,2,FALSE))</f>
        <v/>
      </c>
      <c r="BF635" s="14" t="str">
        <f>IF(Point[Area m2]="","",Point[Area m2])</f>
        <v/>
      </c>
      <c r="BG635" s="14" t="str">
        <f>IF(Point[Length m]="","",Point[Length m])</f>
        <v/>
      </c>
      <c r="BH635" s="14" t="str">
        <f>IF(Point[Width m]="","",Point[Width m])</f>
        <v/>
      </c>
      <c r="BI635" s="14" t="str">
        <f>IF(Point[Diameter m]="","",Point[Diameter m])</f>
        <v/>
      </c>
      <c r="BJ635" s="14" t="str">
        <f>IF(Point[Asset Group]="","",VLOOKUP(Point[Number of Pipes],number,2,FALSE))</f>
        <v/>
      </c>
      <c r="BK635" s="14" t="str">
        <f>IF(Point[Asset Group]="","",VLOOKUP(Point[Combined Name],2,FALSE))</f>
        <v/>
      </c>
      <c r="BL635" s="14" t="str">
        <f>IF(Point[Asset Group]="","",VLOOKUP(Point[Size Class],size_class,2,FALSE))</f>
        <v/>
      </c>
      <c r="BM635" s="14" t="str">
        <f>IF(Point[Asset Group]="","",VLOOKUP(Point[Age Class],age_class,2,FALSE))</f>
        <v/>
      </c>
      <c r="BN635" s="14" t="str">
        <f>IF(Point[Girth (cm)]="","",Point[Girth (cm)])</f>
        <v/>
      </c>
      <c r="BO635" s="14" t="str">
        <f>IF(Point[Crown Radius (m)]="","",Point[Crown Radius (m)])</f>
        <v/>
      </c>
      <c r="BP635" s="14" t="str">
        <f>IF(Point[Asset Group]="","",VLOOKUP(Point[Rooting Environment],root_enviro,2,FALSE))</f>
        <v/>
      </c>
      <c r="BQ635" s="14" t="str">
        <f>IF(Point[Asset Group]="","",VLOOKUP(Point[Tree Surround],tree_surround,2,FALSE))</f>
        <v/>
      </c>
      <c r="BR635" s="14" t="str">
        <f>IF(Point[Asset Group]="","",VLOOKUP(Point[Tree Grill],yes_no,2,FALSE))</f>
        <v/>
      </c>
      <c r="BS635" s="14" t="str">
        <f>IF(Point[Asset Group]="","",VLOOKUP(Point[Tree Location],tree_location,2,FALSE))</f>
        <v/>
      </c>
    </row>
    <row r="636" spans="1:71" s="3" customFormat="1" x14ac:dyDescent="0.2">
      <c r="A636" s="3" t="str">
        <f>IF(Point[DWG File Name]="","",Point[DWG File Name])</f>
        <v/>
      </c>
      <c r="B636" s="3" t="str">
        <f>IF(Point[DWG Layer Name]="","",Point[DWG Layer Name])</f>
        <v/>
      </c>
      <c r="C636" s="3" t="str">
        <f>IF(Point[DWG Handle]="","",Point[DWG Handle])</f>
        <v/>
      </c>
      <c r="D636" s="58" t="str">
        <f>IF(Point[X]="","",Point[X])</f>
        <v/>
      </c>
      <c r="E636" s="58" t="str">
        <f>IF(Point[Y]="","",Point[Y])</f>
        <v/>
      </c>
      <c r="F636" s="3" t="str">
        <f>IF(Point[Replacement Asset]="","",Point[Replacement Asset])</f>
        <v/>
      </c>
      <c r="G636" s="3" t="str">
        <f>IF(Point[Asset ID]="","",UPPER(Point[Asset ID]))</f>
        <v/>
      </c>
      <c r="H636" s="3" t="str">
        <f>IF(Point[Asset Group]="","",VLOOKUP(Point[Asset Group],asset_grp_pt,4,FALSE))</f>
        <v/>
      </c>
      <c r="I636" s="3" t="str">
        <f>IF(Point[Asset Group]="","",VLOOKUP(Point[Asset Group],asset_grp_pt,2,FALSE))</f>
        <v/>
      </c>
      <c r="J636" s="3" t="str">
        <f>IF(Point[Asset Group]="","",VLOOKUP(Point[Asset Group],asset_grp_pt,3,FALSE))</f>
        <v/>
      </c>
      <c r="K636" s="3" t="str">
        <f>IF(Point[Asset Group]="","",VLOOKUP(Point[Asset Type],type_master_list,2,FALSE))</f>
        <v/>
      </c>
      <c r="L636" s="3" t="str">
        <f>IF(Point[Asset Name]="","",PROPER(Point[Asset Name]))</f>
        <v/>
      </c>
      <c r="M636" s="11" t="str">
        <f>IF(Point[Install Date]="","",Point[Install Date])</f>
        <v/>
      </c>
      <c r="N636" s="11" t="str">
        <f>IF(Point[Note]="","",PROPER(Point[Note]))</f>
        <v/>
      </c>
      <c r="O636" s="11" t="str">
        <f>IF(Point[Resource Consent Number]="","",UPPER(Point[Resource Consent Number]))</f>
        <v/>
      </c>
      <c r="P636" s="53" t="str">
        <f>IF(Point[Asset Unit Cost]="","",Point[Asset Unit Cost])</f>
        <v/>
      </c>
      <c r="Q636" s="11" t="str">
        <f>IF(Point[Added By]="","",UPPER(Point[Added By]))</f>
        <v/>
      </c>
      <c r="R636" s="11" t="str">
        <f>IF(Point[Added Date]="","",Point[Added Date])</f>
        <v/>
      </c>
      <c r="S636" s="14" t="str">
        <f>IF(Point[Z COORD]="","",Point[Z COORD])</f>
        <v/>
      </c>
      <c r="T636" s="14" t="str">
        <f>IF(Point[Asset Description]="","",PROPER(Point[Asset Description]))</f>
        <v/>
      </c>
      <c r="U636" s="14" t="str">
        <f>IF(Point[[Artist ]]="","",PROPER(Point[[Artist ]]))</f>
        <v/>
      </c>
      <c r="V636" s="14" t="str">
        <f>IF(Point[Material Notes]="","",PROPER(Point[Material Notes]))</f>
        <v/>
      </c>
      <c r="W636" s="14" t="str">
        <f>IF(Point[Dimension Notes]="","",Point[Dimension Notes])</f>
        <v/>
      </c>
      <c r="X636" s="14" t="str">
        <f>IF(Point[List]="","",VLOOKUP(Point[Burner Number],number,2,FALSE))</f>
        <v/>
      </c>
      <c r="Y636" s="14" t="str">
        <f>IF(Point[List]="","",VLOOKUP(Point[Fuel],bbq_fuel,2,FALSE))</f>
        <v/>
      </c>
      <c r="Z636" s="14" t="str">
        <f>IF(Point[List]="","",VLOOKUP(Point[Cabinet Material],bbq_material,2,FALSE))</f>
        <v/>
      </c>
      <c r="AA636" s="14" t="str">
        <f>IF(Point[Asset Group]="","",VLOOKUP(Point[Manufacturer],manufacturer,2,FALSE))</f>
        <v/>
      </c>
      <c r="AB636" s="14" t="str">
        <f>IF(Point[Uinsex WC]="","",Point[Uinsex WC])</f>
        <v/>
      </c>
      <c r="AC636" s="14" t="str">
        <f>IF(Point[Female WC]="","",Point[Female WC])</f>
        <v/>
      </c>
      <c r="AD636" s="14" t="str">
        <f>IF(Point[Male WC]="","",Point[Male WC])</f>
        <v/>
      </c>
      <c r="AE636" s="14" t="str">
        <f>IF(Point[Urinal]="","",Point[Urinal])</f>
        <v/>
      </c>
      <c r="AF636" s="14" t="str">
        <f>IF(Point[Disabled Unisex]="","",Point[Disabled Unisex])</f>
        <v/>
      </c>
      <c r="AG636" s="14" t="str">
        <f>IF(Point[Disabled Female]="","",Point[Disabled Female])</f>
        <v/>
      </c>
      <c r="AH636" s="14" t="str">
        <f>IF(Point[Disabled Male]="","",Point[Disabled Male])</f>
        <v/>
      </c>
      <c r="AI636" s="14" t="str">
        <f>IF(Point[Asset Group]="","",VLOOKUP(Point[Handrail],yes_no,2,FALSE))</f>
        <v/>
      </c>
      <c r="AJ636" s="14" t="str">
        <f>IF(Point[Asset Group]="","",VLOOKUP(Point[Baby Changing],yes_no,2,FALSE))</f>
        <v/>
      </c>
      <c r="AK636" s="14" t="str">
        <f>IF(Point[Asset Group]="","",VLOOKUP(Point[Service Room],yes_no,2,FALSE))</f>
        <v/>
      </c>
      <c r="AL636" s="14" t="str">
        <f>IF(Point[Asset Group]="","",VLOOKUP(Point[Service Tap],service_tap,2,FALSE))</f>
        <v/>
      </c>
      <c r="AM636" s="14" t="str">
        <f>IF(Point[Asset Group]="","",VLOOKUP(Point[Heating Type],wc_heating,2,FALSE))</f>
        <v/>
      </c>
      <c r="AN636" s="14" t="str">
        <f>IF(Point[Asset Group]="","",VLOOKUP(Point[Power Supply],power_supply,2,FALSE))</f>
        <v/>
      </c>
      <c r="AO636" s="14" t="str">
        <f>IF(Point[Asset Group]="","",VLOOKUP(Point[Waste Water],waste_water,2,FALSE))</f>
        <v/>
      </c>
      <c r="AP636" s="14" t="str">
        <f>IF(Point[Asset Group]="","",VLOOKUP(Point[Furniture SubType],subdom_master_gdb,2,FALSE))</f>
        <v/>
      </c>
      <c r="AQ636" s="14" t="str">
        <f>IF(Point[Asset Group]="","",VLOOKUP(Point[Concrete Pad],yes_no,2,FALSE))</f>
        <v/>
      </c>
      <c r="AR636" s="14" t="str">
        <f>IF(Point[Asset Group]="","",VLOOKUP(Point[Material],material_master,2,FALSE))</f>
        <v/>
      </c>
      <c r="AS636" s="14" t="str">
        <f>IF(Point[Asset Group]="","",VLOOKUP(Point[Plumbing],irrigation_plumbing,2,FALSE))</f>
        <v/>
      </c>
      <c r="AT636" s="14" t="str">
        <f>IF(Point[Asset Group]="","",VLOOKUP(Point[Sprinklers],irrigation_sprinklers,2,FALSE))</f>
        <v/>
      </c>
      <c r="AU636" s="14" t="str">
        <f>IF(Point[Asset Group]="","",VLOOKUP(Point[System],irrigation_system,2,FALSE))</f>
        <v/>
      </c>
      <c r="AV636" s="14" t="str">
        <f>IF(Point[Asset Group]="","",VLOOKUP(Point[Status],irrigation_status,2,FALSE))</f>
        <v/>
      </c>
      <c r="AW636" s="11" t="str">
        <f>IF(Point[Date of manufacture]="","",Point[Date of manufacture])</f>
        <v/>
      </c>
      <c r="AX636" s="14" t="str">
        <f>IF(Point[Asset Group]="","",VLOOKUP(Point[Sign Purpose],sign_purpose,2,FALSE))</f>
        <v/>
      </c>
      <c r="AY636" s="14" t="str">
        <f>IF(Point[Asset Group]="","",VLOOKUP(Point[Sign Material],material_master,2,FALSE))</f>
        <v/>
      </c>
      <c r="AZ636" s="14" t="str">
        <f>IF(Point[Asset Group]="","",VLOOKUP(Point[Affixed To],sign_affix,2,FALSE))</f>
        <v/>
      </c>
      <c r="BA636" s="14" t="str">
        <f>IF(Point[Size HxB mm]="","",Point[Size HxB mm])</f>
        <v/>
      </c>
      <c r="BB636" s="14" t="str">
        <f>IF(Point[Height m]="","",Point[Height m])</f>
        <v/>
      </c>
      <c r="BC636" s="14" t="str">
        <f>IF(Point[Asset Group]="","",VLOOKUP(Point[Post Material],material_master,2,FALSE))</f>
        <v/>
      </c>
      <c r="BD636" s="14" t="str">
        <f>IF(Point[Asset Group]="","",VLOOKUP(Point[Post Number],number,2,FALSE))</f>
        <v/>
      </c>
      <c r="BE636" s="14" t="str">
        <f>IF(Point[Asset Group]="","",VLOOKUP(Point[Structure SubType],subdom_master_gdb,2,FALSE))</f>
        <v/>
      </c>
      <c r="BF636" s="14" t="str">
        <f>IF(Point[Area m2]="","",Point[Area m2])</f>
        <v/>
      </c>
      <c r="BG636" s="14" t="str">
        <f>IF(Point[Length m]="","",Point[Length m])</f>
        <v/>
      </c>
      <c r="BH636" s="14" t="str">
        <f>IF(Point[Width m]="","",Point[Width m])</f>
        <v/>
      </c>
      <c r="BI636" s="14" t="str">
        <f>IF(Point[Diameter m]="","",Point[Diameter m])</f>
        <v/>
      </c>
      <c r="BJ636" s="14" t="str">
        <f>IF(Point[Asset Group]="","",VLOOKUP(Point[Number of Pipes],number,2,FALSE))</f>
        <v/>
      </c>
      <c r="BK636" s="14" t="str">
        <f>IF(Point[Asset Group]="","",VLOOKUP(Point[Combined Name],2,FALSE))</f>
        <v/>
      </c>
      <c r="BL636" s="14" t="str">
        <f>IF(Point[Asset Group]="","",VLOOKUP(Point[Size Class],size_class,2,FALSE))</f>
        <v/>
      </c>
      <c r="BM636" s="14" t="str">
        <f>IF(Point[Asset Group]="","",VLOOKUP(Point[Age Class],age_class,2,FALSE))</f>
        <v/>
      </c>
      <c r="BN636" s="14" t="str">
        <f>IF(Point[Girth (cm)]="","",Point[Girth (cm)])</f>
        <v/>
      </c>
      <c r="BO636" s="14" t="str">
        <f>IF(Point[Crown Radius (m)]="","",Point[Crown Radius (m)])</f>
        <v/>
      </c>
      <c r="BP636" s="14" t="str">
        <f>IF(Point[Asset Group]="","",VLOOKUP(Point[Rooting Environment],root_enviro,2,FALSE))</f>
        <v/>
      </c>
      <c r="BQ636" s="14" t="str">
        <f>IF(Point[Asset Group]="","",VLOOKUP(Point[Tree Surround],tree_surround,2,FALSE))</f>
        <v/>
      </c>
      <c r="BR636" s="14" t="str">
        <f>IF(Point[Asset Group]="","",VLOOKUP(Point[Tree Grill],yes_no,2,FALSE))</f>
        <v/>
      </c>
      <c r="BS636" s="14" t="str">
        <f>IF(Point[Asset Group]="","",VLOOKUP(Point[Tree Location],tree_location,2,FALSE))</f>
        <v/>
      </c>
    </row>
    <row r="637" spans="1:71" s="3" customFormat="1" x14ac:dyDescent="0.2">
      <c r="A637" s="3" t="str">
        <f>IF(Point[DWG File Name]="","",Point[DWG File Name])</f>
        <v/>
      </c>
      <c r="B637" s="3" t="str">
        <f>IF(Point[DWG Layer Name]="","",Point[DWG Layer Name])</f>
        <v/>
      </c>
      <c r="C637" s="3" t="str">
        <f>IF(Point[DWG Handle]="","",Point[DWG Handle])</f>
        <v/>
      </c>
      <c r="D637" s="58" t="str">
        <f>IF(Point[X]="","",Point[X])</f>
        <v/>
      </c>
      <c r="E637" s="58" t="str">
        <f>IF(Point[Y]="","",Point[Y])</f>
        <v/>
      </c>
      <c r="F637" s="3" t="str">
        <f>IF(Point[Replacement Asset]="","",Point[Replacement Asset])</f>
        <v/>
      </c>
      <c r="G637" s="3" t="str">
        <f>IF(Point[Asset ID]="","",UPPER(Point[Asset ID]))</f>
        <v/>
      </c>
      <c r="H637" s="3" t="str">
        <f>IF(Point[Asset Group]="","",VLOOKUP(Point[Asset Group],asset_grp_pt,4,FALSE))</f>
        <v/>
      </c>
      <c r="I637" s="3" t="str">
        <f>IF(Point[Asset Group]="","",VLOOKUP(Point[Asset Group],asset_grp_pt,2,FALSE))</f>
        <v/>
      </c>
      <c r="J637" s="3" t="str">
        <f>IF(Point[Asset Group]="","",VLOOKUP(Point[Asset Group],asset_grp_pt,3,FALSE))</f>
        <v/>
      </c>
      <c r="K637" s="3" t="str">
        <f>IF(Point[Asset Group]="","",VLOOKUP(Point[Asset Type],type_master_list,2,FALSE))</f>
        <v/>
      </c>
      <c r="L637" s="3" t="str">
        <f>IF(Point[Asset Name]="","",PROPER(Point[Asset Name]))</f>
        <v/>
      </c>
      <c r="M637" s="11" t="str">
        <f>IF(Point[Install Date]="","",Point[Install Date])</f>
        <v/>
      </c>
      <c r="N637" s="11" t="str">
        <f>IF(Point[Note]="","",PROPER(Point[Note]))</f>
        <v/>
      </c>
      <c r="O637" s="11" t="str">
        <f>IF(Point[Resource Consent Number]="","",UPPER(Point[Resource Consent Number]))</f>
        <v/>
      </c>
      <c r="P637" s="53" t="str">
        <f>IF(Point[Asset Unit Cost]="","",Point[Asset Unit Cost])</f>
        <v/>
      </c>
      <c r="Q637" s="11" t="str">
        <f>IF(Point[Added By]="","",UPPER(Point[Added By]))</f>
        <v/>
      </c>
      <c r="R637" s="11" t="str">
        <f>IF(Point[Added Date]="","",Point[Added Date])</f>
        <v/>
      </c>
      <c r="S637" s="14" t="str">
        <f>IF(Point[Z COORD]="","",Point[Z COORD])</f>
        <v/>
      </c>
      <c r="T637" s="14" t="str">
        <f>IF(Point[Asset Description]="","",PROPER(Point[Asset Description]))</f>
        <v/>
      </c>
      <c r="U637" s="14" t="str">
        <f>IF(Point[[Artist ]]="","",PROPER(Point[[Artist ]]))</f>
        <v/>
      </c>
      <c r="V637" s="14" t="str">
        <f>IF(Point[Material Notes]="","",PROPER(Point[Material Notes]))</f>
        <v/>
      </c>
      <c r="W637" s="14" t="str">
        <f>IF(Point[Dimension Notes]="","",Point[Dimension Notes])</f>
        <v/>
      </c>
      <c r="X637" s="14" t="str">
        <f>IF(Point[List]="","",VLOOKUP(Point[Burner Number],number,2,FALSE))</f>
        <v/>
      </c>
      <c r="Y637" s="14" t="str">
        <f>IF(Point[List]="","",VLOOKUP(Point[Fuel],bbq_fuel,2,FALSE))</f>
        <v/>
      </c>
      <c r="Z637" s="14" t="str">
        <f>IF(Point[List]="","",VLOOKUP(Point[Cabinet Material],bbq_material,2,FALSE))</f>
        <v/>
      </c>
      <c r="AA637" s="14" t="str">
        <f>IF(Point[Asset Group]="","",VLOOKUP(Point[Manufacturer],manufacturer,2,FALSE))</f>
        <v/>
      </c>
      <c r="AB637" s="14" t="str">
        <f>IF(Point[Uinsex WC]="","",Point[Uinsex WC])</f>
        <v/>
      </c>
      <c r="AC637" s="14" t="str">
        <f>IF(Point[Female WC]="","",Point[Female WC])</f>
        <v/>
      </c>
      <c r="AD637" s="14" t="str">
        <f>IF(Point[Male WC]="","",Point[Male WC])</f>
        <v/>
      </c>
      <c r="AE637" s="14" t="str">
        <f>IF(Point[Urinal]="","",Point[Urinal])</f>
        <v/>
      </c>
      <c r="AF637" s="14" t="str">
        <f>IF(Point[Disabled Unisex]="","",Point[Disabled Unisex])</f>
        <v/>
      </c>
      <c r="AG637" s="14" t="str">
        <f>IF(Point[Disabled Female]="","",Point[Disabled Female])</f>
        <v/>
      </c>
      <c r="AH637" s="14" t="str">
        <f>IF(Point[Disabled Male]="","",Point[Disabled Male])</f>
        <v/>
      </c>
      <c r="AI637" s="14" t="str">
        <f>IF(Point[Asset Group]="","",VLOOKUP(Point[Handrail],yes_no,2,FALSE))</f>
        <v/>
      </c>
      <c r="AJ637" s="14" t="str">
        <f>IF(Point[Asset Group]="","",VLOOKUP(Point[Baby Changing],yes_no,2,FALSE))</f>
        <v/>
      </c>
      <c r="AK637" s="14" t="str">
        <f>IF(Point[Asset Group]="","",VLOOKUP(Point[Service Room],yes_no,2,FALSE))</f>
        <v/>
      </c>
      <c r="AL637" s="14" t="str">
        <f>IF(Point[Asset Group]="","",VLOOKUP(Point[Service Tap],service_tap,2,FALSE))</f>
        <v/>
      </c>
      <c r="AM637" s="14" t="str">
        <f>IF(Point[Asset Group]="","",VLOOKUP(Point[Heating Type],wc_heating,2,FALSE))</f>
        <v/>
      </c>
      <c r="AN637" s="14" t="str">
        <f>IF(Point[Asset Group]="","",VLOOKUP(Point[Power Supply],power_supply,2,FALSE))</f>
        <v/>
      </c>
      <c r="AO637" s="14" t="str">
        <f>IF(Point[Asset Group]="","",VLOOKUP(Point[Waste Water],waste_water,2,FALSE))</f>
        <v/>
      </c>
      <c r="AP637" s="14" t="str">
        <f>IF(Point[Asset Group]="","",VLOOKUP(Point[Furniture SubType],subdom_master_gdb,2,FALSE))</f>
        <v/>
      </c>
      <c r="AQ637" s="14" t="str">
        <f>IF(Point[Asset Group]="","",VLOOKUP(Point[Concrete Pad],yes_no,2,FALSE))</f>
        <v/>
      </c>
      <c r="AR637" s="14" t="str">
        <f>IF(Point[Asset Group]="","",VLOOKUP(Point[Material],material_master,2,FALSE))</f>
        <v/>
      </c>
      <c r="AS637" s="14" t="str">
        <f>IF(Point[Asset Group]="","",VLOOKUP(Point[Plumbing],irrigation_plumbing,2,FALSE))</f>
        <v/>
      </c>
      <c r="AT637" s="14" t="str">
        <f>IF(Point[Asset Group]="","",VLOOKUP(Point[Sprinklers],irrigation_sprinklers,2,FALSE))</f>
        <v/>
      </c>
      <c r="AU637" s="14" t="str">
        <f>IF(Point[Asset Group]="","",VLOOKUP(Point[System],irrigation_system,2,FALSE))</f>
        <v/>
      </c>
      <c r="AV637" s="14" t="str">
        <f>IF(Point[Asset Group]="","",VLOOKUP(Point[Status],irrigation_status,2,FALSE))</f>
        <v/>
      </c>
      <c r="AW637" s="11" t="str">
        <f>IF(Point[Date of manufacture]="","",Point[Date of manufacture])</f>
        <v/>
      </c>
      <c r="AX637" s="14" t="str">
        <f>IF(Point[Asset Group]="","",VLOOKUP(Point[Sign Purpose],sign_purpose,2,FALSE))</f>
        <v/>
      </c>
      <c r="AY637" s="14" t="str">
        <f>IF(Point[Asset Group]="","",VLOOKUP(Point[Sign Material],material_master,2,FALSE))</f>
        <v/>
      </c>
      <c r="AZ637" s="14" t="str">
        <f>IF(Point[Asset Group]="","",VLOOKUP(Point[Affixed To],sign_affix,2,FALSE))</f>
        <v/>
      </c>
      <c r="BA637" s="14" t="str">
        <f>IF(Point[Size HxB mm]="","",Point[Size HxB mm])</f>
        <v/>
      </c>
      <c r="BB637" s="14" t="str">
        <f>IF(Point[Height m]="","",Point[Height m])</f>
        <v/>
      </c>
      <c r="BC637" s="14" t="str">
        <f>IF(Point[Asset Group]="","",VLOOKUP(Point[Post Material],material_master,2,FALSE))</f>
        <v/>
      </c>
      <c r="BD637" s="14" t="str">
        <f>IF(Point[Asset Group]="","",VLOOKUP(Point[Post Number],number,2,FALSE))</f>
        <v/>
      </c>
      <c r="BE637" s="14" t="str">
        <f>IF(Point[Asset Group]="","",VLOOKUP(Point[Structure SubType],subdom_master_gdb,2,FALSE))</f>
        <v/>
      </c>
      <c r="BF637" s="14" t="str">
        <f>IF(Point[Area m2]="","",Point[Area m2])</f>
        <v/>
      </c>
      <c r="BG637" s="14" t="str">
        <f>IF(Point[Length m]="","",Point[Length m])</f>
        <v/>
      </c>
      <c r="BH637" s="14" t="str">
        <f>IF(Point[Width m]="","",Point[Width m])</f>
        <v/>
      </c>
      <c r="BI637" s="14" t="str">
        <f>IF(Point[Diameter m]="","",Point[Diameter m])</f>
        <v/>
      </c>
      <c r="BJ637" s="14" t="str">
        <f>IF(Point[Asset Group]="","",VLOOKUP(Point[Number of Pipes],number,2,FALSE))</f>
        <v/>
      </c>
      <c r="BK637" s="14" t="str">
        <f>IF(Point[Asset Group]="","",VLOOKUP(Point[Combined Name],2,FALSE))</f>
        <v/>
      </c>
      <c r="BL637" s="14" t="str">
        <f>IF(Point[Asset Group]="","",VLOOKUP(Point[Size Class],size_class,2,FALSE))</f>
        <v/>
      </c>
      <c r="BM637" s="14" t="str">
        <f>IF(Point[Asset Group]="","",VLOOKUP(Point[Age Class],age_class,2,FALSE))</f>
        <v/>
      </c>
      <c r="BN637" s="14" t="str">
        <f>IF(Point[Girth (cm)]="","",Point[Girth (cm)])</f>
        <v/>
      </c>
      <c r="BO637" s="14" t="str">
        <f>IF(Point[Crown Radius (m)]="","",Point[Crown Radius (m)])</f>
        <v/>
      </c>
      <c r="BP637" s="14" t="str">
        <f>IF(Point[Asset Group]="","",VLOOKUP(Point[Rooting Environment],root_enviro,2,FALSE))</f>
        <v/>
      </c>
      <c r="BQ637" s="14" t="str">
        <f>IF(Point[Asset Group]="","",VLOOKUP(Point[Tree Surround],tree_surround,2,FALSE))</f>
        <v/>
      </c>
      <c r="BR637" s="14" t="str">
        <f>IF(Point[Asset Group]="","",VLOOKUP(Point[Tree Grill],yes_no,2,FALSE))</f>
        <v/>
      </c>
      <c r="BS637" s="14" t="str">
        <f>IF(Point[Asset Group]="","",VLOOKUP(Point[Tree Location],tree_location,2,FALSE))</f>
        <v/>
      </c>
    </row>
    <row r="638" spans="1:71" s="3" customFormat="1" x14ac:dyDescent="0.2">
      <c r="A638" s="3" t="str">
        <f>IF(Point[DWG File Name]="","",Point[DWG File Name])</f>
        <v/>
      </c>
      <c r="B638" s="3" t="str">
        <f>IF(Point[DWG Layer Name]="","",Point[DWG Layer Name])</f>
        <v/>
      </c>
      <c r="C638" s="3" t="str">
        <f>IF(Point[DWG Handle]="","",Point[DWG Handle])</f>
        <v/>
      </c>
      <c r="D638" s="58" t="str">
        <f>IF(Point[X]="","",Point[X])</f>
        <v/>
      </c>
      <c r="E638" s="58" t="str">
        <f>IF(Point[Y]="","",Point[Y])</f>
        <v/>
      </c>
      <c r="F638" s="3" t="str">
        <f>IF(Point[Replacement Asset]="","",Point[Replacement Asset])</f>
        <v/>
      </c>
      <c r="G638" s="3" t="str">
        <f>IF(Point[Asset ID]="","",UPPER(Point[Asset ID]))</f>
        <v/>
      </c>
      <c r="H638" s="3" t="str">
        <f>IF(Point[Asset Group]="","",VLOOKUP(Point[Asset Group],asset_grp_pt,4,FALSE))</f>
        <v/>
      </c>
      <c r="I638" s="3" t="str">
        <f>IF(Point[Asset Group]="","",VLOOKUP(Point[Asset Group],asset_grp_pt,2,FALSE))</f>
        <v/>
      </c>
      <c r="J638" s="3" t="str">
        <f>IF(Point[Asset Group]="","",VLOOKUP(Point[Asset Group],asset_grp_pt,3,FALSE))</f>
        <v/>
      </c>
      <c r="K638" s="3" t="str">
        <f>IF(Point[Asset Group]="","",VLOOKUP(Point[Asset Type],type_master_list,2,FALSE))</f>
        <v/>
      </c>
      <c r="L638" s="3" t="str">
        <f>IF(Point[Asset Name]="","",PROPER(Point[Asset Name]))</f>
        <v/>
      </c>
      <c r="M638" s="11" t="str">
        <f>IF(Point[Install Date]="","",Point[Install Date])</f>
        <v/>
      </c>
      <c r="N638" s="11" t="str">
        <f>IF(Point[Note]="","",PROPER(Point[Note]))</f>
        <v/>
      </c>
      <c r="O638" s="11" t="str">
        <f>IF(Point[Resource Consent Number]="","",UPPER(Point[Resource Consent Number]))</f>
        <v/>
      </c>
      <c r="P638" s="53" t="str">
        <f>IF(Point[Asset Unit Cost]="","",Point[Asset Unit Cost])</f>
        <v/>
      </c>
      <c r="Q638" s="11" t="str">
        <f>IF(Point[Added By]="","",UPPER(Point[Added By]))</f>
        <v/>
      </c>
      <c r="R638" s="11" t="str">
        <f>IF(Point[Added Date]="","",Point[Added Date])</f>
        <v/>
      </c>
      <c r="S638" s="14" t="str">
        <f>IF(Point[Z COORD]="","",Point[Z COORD])</f>
        <v/>
      </c>
      <c r="T638" s="14" t="str">
        <f>IF(Point[Asset Description]="","",PROPER(Point[Asset Description]))</f>
        <v/>
      </c>
      <c r="U638" s="14" t="str">
        <f>IF(Point[[Artist ]]="","",PROPER(Point[[Artist ]]))</f>
        <v/>
      </c>
      <c r="V638" s="14" t="str">
        <f>IF(Point[Material Notes]="","",PROPER(Point[Material Notes]))</f>
        <v/>
      </c>
      <c r="W638" s="14" t="str">
        <f>IF(Point[Dimension Notes]="","",Point[Dimension Notes])</f>
        <v/>
      </c>
      <c r="X638" s="14" t="str">
        <f>IF(Point[List]="","",VLOOKUP(Point[Burner Number],number,2,FALSE))</f>
        <v/>
      </c>
      <c r="Y638" s="14" t="str">
        <f>IF(Point[List]="","",VLOOKUP(Point[Fuel],bbq_fuel,2,FALSE))</f>
        <v/>
      </c>
      <c r="Z638" s="14" t="str">
        <f>IF(Point[List]="","",VLOOKUP(Point[Cabinet Material],bbq_material,2,FALSE))</f>
        <v/>
      </c>
      <c r="AA638" s="14" t="str">
        <f>IF(Point[Asset Group]="","",VLOOKUP(Point[Manufacturer],manufacturer,2,FALSE))</f>
        <v/>
      </c>
      <c r="AB638" s="14" t="str">
        <f>IF(Point[Uinsex WC]="","",Point[Uinsex WC])</f>
        <v/>
      </c>
      <c r="AC638" s="14" t="str">
        <f>IF(Point[Female WC]="","",Point[Female WC])</f>
        <v/>
      </c>
      <c r="AD638" s="14" t="str">
        <f>IF(Point[Male WC]="","",Point[Male WC])</f>
        <v/>
      </c>
      <c r="AE638" s="14" t="str">
        <f>IF(Point[Urinal]="","",Point[Urinal])</f>
        <v/>
      </c>
      <c r="AF638" s="14" t="str">
        <f>IF(Point[Disabled Unisex]="","",Point[Disabled Unisex])</f>
        <v/>
      </c>
      <c r="AG638" s="14" t="str">
        <f>IF(Point[Disabled Female]="","",Point[Disabled Female])</f>
        <v/>
      </c>
      <c r="AH638" s="14" t="str">
        <f>IF(Point[Disabled Male]="","",Point[Disabled Male])</f>
        <v/>
      </c>
      <c r="AI638" s="14" t="str">
        <f>IF(Point[Asset Group]="","",VLOOKUP(Point[Handrail],yes_no,2,FALSE))</f>
        <v/>
      </c>
      <c r="AJ638" s="14" t="str">
        <f>IF(Point[Asset Group]="","",VLOOKUP(Point[Baby Changing],yes_no,2,FALSE))</f>
        <v/>
      </c>
      <c r="AK638" s="14" t="str">
        <f>IF(Point[Asset Group]="","",VLOOKUP(Point[Service Room],yes_no,2,FALSE))</f>
        <v/>
      </c>
      <c r="AL638" s="14" t="str">
        <f>IF(Point[Asset Group]="","",VLOOKUP(Point[Service Tap],service_tap,2,FALSE))</f>
        <v/>
      </c>
      <c r="AM638" s="14" t="str">
        <f>IF(Point[Asset Group]="","",VLOOKUP(Point[Heating Type],wc_heating,2,FALSE))</f>
        <v/>
      </c>
      <c r="AN638" s="14" t="str">
        <f>IF(Point[Asset Group]="","",VLOOKUP(Point[Power Supply],power_supply,2,FALSE))</f>
        <v/>
      </c>
      <c r="AO638" s="14" t="str">
        <f>IF(Point[Asset Group]="","",VLOOKUP(Point[Waste Water],waste_water,2,FALSE))</f>
        <v/>
      </c>
      <c r="AP638" s="14" t="str">
        <f>IF(Point[Asset Group]="","",VLOOKUP(Point[Furniture SubType],subdom_master_gdb,2,FALSE))</f>
        <v/>
      </c>
      <c r="AQ638" s="14" t="str">
        <f>IF(Point[Asset Group]="","",VLOOKUP(Point[Concrete Pad],yes_no,2,FALSE))</f>
        <v/>
      </c>
      <c r="AR638" s="14" t="str">
        <f>IF(Point[Asset Group]="","",VLOOKUP(Point[Material],material_master,2,FALSE))</f>
        <v/>
      </c>
      <c r="AS638" s="14" t="str">
        <f>IF(Point[Asset Group]="","",VLOOKUP(Point[Plumbing],irrigation_plumbing,2,FALSE))</f>
        <v/>
      </c>
      <c r="AT638" s="14" t="str">
        <f>IF(Point[Asset Group]="","",VLOOKUP(Point[Sprinklers],irrigation_sprinklers,2,FALSE))</f>
        <v/>
      </c>
      <c r="AU638" s="14" t="str">
        <f>IF(Point[Asset Group]="","",VLOOKUP(Point[System],irrigation_system,2,FALSE))</f>
        <v/>
      </c>
      <c r="AV638" s="14" t="str">
        <f>IF(Point[Asset Group]="","",VLOOKUP(Point[Status],irrigation_status,2,FALSE))</f>
        <v/>
      </c>
      <c r="AW638" s="11" t="str">
        <f>IF(Point[Date of manufacture]="","",Point[Date of manufacture])</f>
        <v/>
      </c>
      <c r="AX638" s="14" t="str">
        <f>IF(Point[Asset Group]="","",VLOOKUP(Point[Sign Purpose],sign_purpose,2,FALSE))</f>
        <v/>
      </c>
      <c r="AY638" s="14" t="str">
        <f>IF(Point[Asset Group]="","",VLOOKUP(Point[Sign Material],material_master,2,FALSE))</f>
        <v/>
      </c>
      <c r="AZ638" s="14" t="str">
        <f>IF(Point[Asset Group]="","",VLOOKUP(Point[Affixed To],sign_affix,2,FALSE))</f>
        <v/>
      </c>
      <c r="BA638" s="14" t="str">
        <f>IF(Point[Size HxB mm]="","",Point[Size HxB mm])</f>
        <v/>
      </c>
      <c r="BB638" s="14" t="str">
        <f>IF(Point[Height m]="","",Point[Height m])</f>
        <v/>
      </c>
      <c r="BC638" s="14" t="str">
        <f>IF(Point[Asset Group]="","",VLOOKUP(Point[Post Material],material_master,2,FALSE))</f>
        <v/>
      </c>
      <c r="BD638" s="14" t="str">
        <f>IF(Point[Asset Group]="","",VLOOKUP(Point[Post Number],number,2,FALSE))</f>
        <v/>
      </c>
      <c r="BE638" s="14" t="str">
        <f>IF(Point[Asset Group]="","",VLOOKUP(Point[Structure SubType],subdom_master_gdb,2,FALSE))</f>
        <v/>
      </c>
      <c r="BF638" s="14" t="str">
        <f>IF(Point[Area m2]="","",Point[Area m2])</f>
        <v/>
      </c>
      <c r="BG638" s="14" t="str">
        <f>IF(Point[Length m]="","",Point[Length m])</f>
        <v/>
      </c>
      <c r="BH638" s="14" t="str">
        <f>IF(Point[Width m]="","",Point[Width m])</f>
        <v/>
      </c>
      <c r="BI638" s="14" t="str">
        <f>IF(Point[Diameter m]="","",Point[Diameter m])</f>
        <v/>
      </c>
      <c r="BJ638" s="14" t="str">
        <f>IF(Point[Asset Group]="","",VLOOKUP(Point[Number of Pipes],number,2,FALSE))</f>
        <v/>
      </c>
      <c r="BK638" s="14" t="str">
        <f>IF(Point[Asset Group]="","",VLOOKUP(Point[Combined Name],2,FALSE))</f>
        <v/>
      </c>
      <c r="BL638" s="14" t="str">
        <f>IF(Point[Asset Group]="","",VLOOKUP(Point[Size Class],size_class,2,FALSE))</f>
        <v/>
      </c>
      <c r="BM638" s="14" t="str">
        <f>IF(Point[Asset Group]="","",VLOOKUP(Point[Age Class],age_class,2,FALSE))</f>
        <v/>
      </c>
      <c r="BN638" s="14" t="str">
        <f>IF(Point[Girth (cm)]="","",Point[Girth (cm)])</f>
        <v/>
      </c>
      <c r="BO638" s="14" t="str">
        <f>IF(Point[Crown Radius (m)]="","",Point[Crown Radius (m)])</f>
        <v/>
      </c>
      <c r="BP638" s="14" t="str">
        <f>IF(Point[Asset Group]="","",VLOOKUP(Point[Rooting Environment],root_enviro,2,FALSE))</f>
        <v/>
      </c>
      <c r="BQ638" s="14" t="str">
        <f>IF(Point[Asset Group]="","",VLOOKUP(Point[Tree Surround],tree_surround,2,FALSE))</f>
        <v/>
      </c>
      <c r="BR638" s="14" t="str">
        <f>IF(Point[Asset Group]="","",VLOOKUP(Point[Tree Grill],yes_no,2,FALSE))</f>
        <v/>
      </c>
      <c r="BS638" s="14" t="str">
        <f>IF(Point[Asset Group]="","",VLOOKUP(Point[Tree Location],tree_location,2,FALSE))</f>
        <v/>
      </c>
    </row>
    <row r="639" spans="1:71" s="3" customFormat="1" x14ac:dyDescent="0.2">
      <c r="A639" s="3" t="str">
        <f>IF(Point[DWG File Name]="","",Point[DWG File Name])</f>
        <v/>
      </c>
      <c r="B639" s="3" t="str">
        <f>IF(Point[DWG Layer Name]="","",Point[DWG Layer Name])</f>
        <v/>
      </c>
      <c r="C639" s="3" t="str">
        <f>IF(Point[DWG Handle]="","",Point[DWG Handle])</f>
        <v/>
      </c>
      <c r="D639" s="58" t="str">
        <f>IF(Point[X]="","",Point[X])</f>
        <v/>
      </c>
      <c r="E639" s="58" t="str">
        <f>IF(Point[Y]="","",Point[Y])</f>
        <v/>
      </c>
      <c r="F639" s="3" t="str">
        <f>IF(Point[Replacement Asset]="","",Point[Replacement Asset])</f>
        <v/>
      </c>
      <c r="G639" s="3" t="str">
        <f>IF(Point[Asset ID]="","",UPPER(Point[Asset ID]))</f>
        <v/>
      </c>
      <c r="H639" s="3" t="str">
        <f>IF(Point[Asset Group]="","",VLOOKUP(Point[Asset Group],asset_grp_pt,4,FALSE))</f>
        <v/>
      </c>
      <c r="I639" s="3" t="str">
        <f>IF(Point[Asset Group]="","",VLOOKUP(Point[Asset Group],asset_grp_pt,2,FALSE))</f>
        <v/>
      </c>
      <c r="J639" s="3" t="str">
        <f>IF(Point[Asset Group]="","",VLOOKUP(Point[Asset Group],asset_grp_pt,3,FALSE))</f>
        <v/>
      </c>
      <c r="K639" s="3" t="str">
        <f>IF(Point[Asset Group]="","",VLOOKUP(Point[Asset Type],type_master_list,2,FALSE))</f>
        <v/>
      </c>
      <c r="L639" s="3" t="str">
        <f>IF(Point[Asset Name]="","",PROPER(Point[Asset Name]))</f>
        <v/>
      </c>
      <c r="M639" s="11" t="str">
        <f>IF(Point[Install Date]="","",Point[Install Date])</f>
        <v/>
      </c>
      <c r="N639" s="11" t="str">
        <f>IF(Point[Note]="","",PROPER(Point[Note]))</f>
        <v/>
      </c>
      <c r="O639" s="11" t="str">
        <f>IF(Point[Resource Consent Number]="","",UPPER(Point[Resource Consent Number]))</f>
        <v/>
      </c>
      <c r="P639" s="53" t="str">
        <f>IF(Point[Asset Unit Cost]="","",Point[Asset Unit Cost])</f>
        <v/>
      </c>
      <c r="Q639" s="11" t="str">
        <f>IF(Point[Added By]="","",UPPER(Point[Added By]))</f>
        <v/>
      </c>
      <c r="R639" s="11" t="str">
        <f>IF(Point[Added Date]="","",Point[Added Date])</f>
        <v/>
      </c>
      <c r="S639" s="14" t="str">
        <f>IF(Point[Z COORD]="","",Point[Z COORD])</f>
        <v/>
      </c>
      <c r="T639" s="14" t="str">
        <f>IF(Point[Asset Description]="","",PROPER(Point[Asset Description]))</f>
        <v/>
      </c>
      <c r="U639" s="14" t="str">
        <f>IF(Point[[Artist ]]="","",PROPER(Point[[Artist ]]))</f>
        <v/>
      </c>
      <c r="V639" s="14" t="str">
        <f>IF(Point[Material Notes]="","",PROPER(Point[Material Notes]))</f>
        <v/>
      </c>
      <c r="W639" s="14" t="str">
        <f>IF(Point[Dimension Notes]="","",Point[Dimension Notes])</f>
        <v/>
      </c>
      <c r="X639" s="14" t="str">
        <f>IF(Point[List]="","",VLOOKUP(Point[Burner Number],number,2,FALSE))</f>
        <v/>
      </c>
      <c r="Y639" s="14" t="str">
        <f>IF(Point[List]="","",VLOOKUP(Point[Fuel],bbq_fuel,2,FALSE))</f>
        <v/>
      </c>
      <c r="Z639" s="14" t="str">
        <f>IF(Point[List]="","",VLOOKUP(Point[Cabinet Material],bbq_material,2,FALSE))</f>
        <v/>
      </c>
      <c r="AA639" s="14" t="str">
        <f>IF(Point[Asset Group]="","",VLOOKUP(Point[Manufacturer],manufacturer,2,FALSE))</f>
        <v/>
      </c>
      <c r="AB639" s="14" t="str">
        <f>IF(Point[Uinsex WC]="","",Point[Uinsex WC])</f>
        <v/>
      </c>
      <c r="AC639" s="14" t="str">
        <f>IF(Point[Female WC]="","",Point[Female WC])</f>
        <v/>
      </c>
      <c r="AD639" s="14" t="str">
        <f>IF(Point[Male WC]="","",Point[Male WC])</f>
        <v/>
      </c>
      <c r="AE639" s="14" t="str">
        <f>IF(Point[Urinal]="","",Point[Urinal])</f>
        <v/>
      </c>
      <c r="AF639" s="14" t="str">
        <f>IF(Point[Disabled Unisex]="","",Point[Disabled Unisex])</f>
        <v/>
      </c>
      <c r="AG639" s="14" t="str">
        <f>IF(Point[Disabled Female]="","",Point[Disabled Female])</f>
        <v/>
      </c>
      <c r="AH639" s="14" t="str">
        <f>IF(Point[Disabled Male]="","",Point[Disabled Male])</f>
        <v/>
      </c>
      <c r="AI639" s="14" t="str">
        <f>IF(Point[Asset Group]="","",VLOOKUP(Point[Handrail],yes_no,2,FALSE))</f>
        <v/>
      </c>
      <c r="AJ639" s="14" t="str">
        <f>IF(Point[Asset Group]="","",VLOOKUP(Point[Baby Changing],yes_no,2,FALSE))</f>
        <v/>
      </c>
      <c r="AK639" s="14" t="str">
        <f>IF(Point[Asset Group]="","",VLOOKUP(Point[Service Room],yes_no,2,FALSE))</f>
        <v/>
      </c>
      <c r="AL639" s="14" t="str">
        <f>IF(Point[Asset Group]="","",VLOOKUP(Point[Service Tap],service_tap,2,FALSE))</f>
        <v/>
      </c>
      <c r="AM639" s="14" t="str">
        <f>IF(Point[Asset Group]="","",VLOOKUP(Point[Heating Type],wc_heating,2,FALSE))</f>
        <v/>
      </c>
      <c r="AN639" s="14" t="str">
        <f>IF(Point[Asset Group]="","",VLOOKUP(Point[Power Supply],power_supply,2,FALSE))</f>
        <v/>
      </c>
      <c r="AO639" s="14" t="str">
        <f>IF(Point[Asset Group]="","",VLOOKUP(Point[Waste Water],waste_water,2,FALSE))</f>
        <v/>
      </c>
      <c r="AP639" s="14" t="str">
        <f>IF(Point[Asset Group]="","",VLOOKUP(Point[Furniture SubType],subdom_master_gdb,2,FALSE))</f>
        <v/>
      </c>
      <c r="AQ639" s="14" t="str">
        <f>IF(Point[Asset Group]="","",VLOOKUP(Point[Concrete Pad],yes_no,2,FALSE))</f>
        <v/>
      </c>
      <c r="AR639" s="14" t="str">
        <f>IF(Point[Asset Group]="","",VLOOKUP(Point[Material],material_master,2,FALSE))</f>
        <v/>
      </c>
      <c r="AS639" s="14" t="str">
        <f>IF(Point[Asset Group]="","",VLOOKUP(Point[Plumbing],irrigation_plumbing,2,FALSE))</f>
        <v/>
      </c>
      <c r="AT639" s="14" t="str">
        <f>IF(Point[Asset Group]="","",VLOOKUP(Point[Sprinklers],irrigation_sprinklers,2,FALSE))</f>
        <v/>
      </c>
      <c r="AU639" s="14" t="str">
        <f>IF(Point[Asset Group]="","",VLOOKUP(Point[System],irrigation_system,2,FALSE))</f>
        <v/>
      </c>
      <c r="AV639" s="14" t="str">
        <f>IF(Point[Asset Group]="","",VLOOKUP(Point[Status],irrigation_status,2,FALSE))</f>
        <v/>
      </c>
      <c r="AW639" s="11" t="str">
        <f>IF(Point[Date of manufacture]="","",Point[Date of manufacture])</f>
        <v/>
      </c>
      <c r="AX639" s="14" t="str">
        <f>IF(Point[Asset Group]="","",VLOOKUP(Point[Sign Purpose],sign_purpose,2,FALSE))</f>
        <v/>
      </c>
      <c r="AY639" s="14" t="str">
        <f>IF(Point[Asset Group]="","",VLOOKUP(Point[Sign Material],material_master,2,FALSE))</f>
        <v/>
      </c>
      <c r="AZ639" s="14" t="str">
        <f>IF(Point[Asset Group]="","",VLOOKUP(Point[Affixed To],sign_affix,2,FALSE))</f>
        <v/>
      </c>
      <c r="BA639" s="14" t="str">
        <f>IF(Point[Size HxB mm]="","",Point[Size HxB mm])</f>
        <v/>
      </c>
      <c r="BB639" s="14" t="str">
        <f>IF(Point[Height m]="","",Point[Height m])</f>
        <v/>
      </c>
      <c r="BC639" s="14" t="str">
        <f>IF(Point[Asset Group]="","",VLOOKUP(Point[Post Material],material_master,2,FALSE))</f>
        <v/>
      </c>
      <c r="BD639" s="14" t="str">
        <f>IF(Point[Asset Group]="","",VLOOKUP(Point[Post Number],number,2,FALSE))</f>
        <v/>
      </c>
      <c r="BE639" s="14" t="str">
        <f>IF(Point[Asset Group]="","",VLOOKUP(Point[Structure SubType],subdom_master_gdb,2,FALSE))</f>
        <v/>
      </c>
      <c r="BF639" s="14" t="str">
        <f>IF(Point[Area m2]="","",Point[Area m2])</f>
        <v/>
      </c>
      <c r="BG639" s="14" t="str">
        <f>IF(Point[Length m]="","",Point[Length m])</f>
        <v/>
      </c>
      <c r="BH639" s="14" t="str">
        <f>IF(Point[Width m]="","",Point[Width m])</f>
        <v/>
      </c>
      <c r="BI639" s="14" t="str">
        <f>IF(Point[Diameter m]="","",Point[Diameter m])</f>
        <v/>
      </c>
      <c r="BJ639" s="14" t="str">
        <f>IF(Point[Asset Group]="","",VLOOKUP(Point[Number of Pipes],number,2,FALSE))</f>
        <v/>
      </c>
      <c r="BK639" s="14" t="str">
        <f>IF(Point[Asset Group]="","",VLOOKUP(Point[Combined Name],2,FALSE))</f>
        <v/>
      </c>
      <c r="BL639" s="14" t="str">
        <f>IF(Point[Asset Group]="","",VLOOKUP(Point[Size Class],size_class,2,FALSE))</f>
        <v/>
      </c>
      <c r="BM639" s="14" t="str">
        <f>IF(Point[Asset Group]="","",VLOOKUP(Point[Age Class],age_class,2,FALSE))</f>
        <v/>
      </c>
      <c r="BN639" s="14" t="str">
        <f>IF(Point[Girth (cm)]="","",Point[Girth (cm)])</f>
        <v/>
      </c>
      <c r="BO639" s="14" t="str">
        <f>IF(Point[Crown Radius (m)]="","",Point[Crown Radius (m)])</f>
        <v/>
      </c>
      <c r="BP639" s="14" t="str">
        <f>IF(Point[Asset Group]="","",VLOOKUP(Point[Rooting Environment],root_enviro,2,FALSE))</f>
        <v/>
      </c>
      <c r="BQ639" s="14" t="str">
        <f>IF(Point[Asset Group]="","",VLOOKUP(Point[Tree Surround],tree_surround,2,FALSE))</f>
        <v/>
      </c>
      <c r="BR639" s="14" t="str">
        <f>IF(Point[Asset Group]="","",VLOOKUP(Point[Tree Grill],yes_no,2,FALSE))</f>
        <v/>
      </c>
      <c r="BS639" s="14" t="str">
        <f>IF(Point[Asset Group]="","",VLOOKUP(Point[Tree Location],tree_location,2,FALSE))</f>
        <v/>
      </c>
    </row>
    <row r="640" spans="1:71" s="3" customFormat="1" x14ac:dyDescent="0.2">
      <c r="A640" s="3" t="str">
        <f>IF(Point[DWG File Name]="","",Point[DWG File Name])</f>
        <v/>
      </c>
      <c r="B640" s="3" t="str">
        <f>IF(Point[DWG Layer Name]="","",Point[DWG Layer Name])</f>
        <v/>
      </c>
      <c r="C640" s="3" t="str">
        <f>IF(Point[DWG Handle]="","",Point[DWG Handle])</f>
        <v/>
      </c>
      <c r="D640" s="58" t="str">
        <f>IF(Point[X]="","",Point[X])</f>
        <v/>
      </c>
      <c r="E640" s="58" t="str">
        <f>IF(Point[Y]="","",Point[Y])</f>
        <v/>
      </c>
      <c r="F640" s="3" t="str">
        <f>IF(Point[Replacement Asset]="","",Point[Replacement Asset])</f>
        <v/>
      </c>
      <c r="G640" s="3" t="str">
        <f>IF(Point[Asset ID]="","",UPPER(Point[Asset ID]))</f>
        <v/>
      </c>
      <c r="H640" s="3" t="str">
        <f>IF(Point[Asset Group]="","",VLOOKUP(Point[Asset Group],asset_grp_pt,4,FALSE))</f>
        <v/>
      </c>
      <c r="I640" s="3" t="str">
        <f>IF(Point[Asset Group]="","",VLOOKUP(Point[Asset Group],asset_grp_pt,2,FALSE))</f>
        <v/>
      </c>
      <c r="J640" s="3" t="str">
        <f>IF(Point[Asset Group]="","",VLOOKUP(Point[Asset Group],asset_grp_pt,3,FALSE))</f>
        <v/>
      </c>
      <c r="K640" s="3" t="str">
        <f>IF(Point[Asset Group]="","",VLOOKUP(Point[Asset Type],type_master_list,2,FALSE))</f>
        <v/>
      </c>
      <c r="L640" s="3" t="str">
        <f>IF(Point[Asset Name]="","",PROPER(Point[Asset Name]))</f>
        <v/>
      </c>
      <c r="M640" s="11" t="str">
        <f>IF(Point[Install Date]="","",Point[Install Date])</f>
        <v/>
      </c>
      <c r="N640" s="11" t="str">
        <f>IF(Point[Note]="","",PROPER(Point[Note]))</f>
        <v/>
      </c>
      <c r="O640" s="11" t="str">
        <f>IF(Point[Resource Consent Number]="","",UPPER(Point[Resource Consent Number]))</f>
        <v/>
      </c>
      <c r="P640" s="53" t="str">
        <f>IF(Point[Asset Unit Cost]="","",Point[Asset Unit Cost])</f>
        <v/>
      </c>
      <c r="Q640" s="11" t="str">
        <f>IF(Point[Added By]="","",UPPER(Point[Added By]))</f>
        <v/>
      </c>
      <c r="R640" s="11" t="str">
        <f>IF(Point[Added Date]="","",Point[Added Date])</f>
        <v/>
      </c>
      <c r="S640" s="14" t="str">
        <f>IF(Point[Z COORD]="","",Point[Z COORD])</f>
        <v/>
      </c>
      <c r="T640" s="14" t="str">
        <f>IF(Point[Asset Description]="","",PROPER(Point[Asset Description]))</f>
        <v/>
      </c>
      <c r="U640" s="14" t="str">
        <f>IF(Point[[Artist ]]="","",PROPER(Point[[Artist ]]))</f>
        <v/>
      </c>
      <c r="V640" s="14" t="str">
        <f>IF(Point[Material Notes]="","",PROPER(Point[Material Notes]))</f>
        <v/>
      </c>
      <c r="W640" s="14" t="str">
        <f>IF(Point[Dimension Notes]="","",Point[Dimension Notes])</f>
        <v/>
      </c>
      <c r="X640" s="14" t="str">
        <f>IF(Point[List]="","",VLOOKUP(Point[Burner Number],number,2,FALSE))</f>
        <v/>
      </c>
      <c r="Y640" s="14" t="str">
        <f>IF(Point[List]="","",VLOOKUP(Point[Fuel],bbq_fuel,2,FALSE))</f>
        <v/>
      </c>
      <c r="Z640" s="14" t="str">
        <f>IF(Point[List]="","",VLOOKUP(Point[Cabinet Material],bbq_material,2,FALSE))</f>
        <v/>
      </c>
      <c r="AA640" s="14" t="str">
        <f>IF(Point[Asset Group]="","",VLOOKUP(Point[Manufacturer],manufacturer,2,FALSE))</f>
        <v/>
      </c>
      <c r="AB640" s="14" t="str">
        <f>IF(Point[Uinsex WC]="","",Point[Uinsex WC])</f>
        <v/>
      </c>
      <c r="AC640" s="14" t="str">
        <f>IF(Point[Female WC]="","",Point[Female WC])</f>
        <v/>
      </c>
      <c r="AD640" s="14" t="str">
        <f>IF(Point[Male WC]="","",Point[Male WC])</f>
        <v/>
      </c>
      <c r="AE640" s="14" t="str">
        <f>IF(Point[Urinal]="","",Point[Urinal])</f>
        <v/>
      </c>
      <c r="AF640" s="14" t="str">
        <f>IF(Point[Disabled Unisex]="","",Point[Disabled Unisex])</f>
        <v/>
      </c>
      <c r="AG640" s="14" t="str">
        <f>IF(Point[Disabled Female]="","",Point[Disabled Female])</f>
        <v/>
      </c>
      <c r="AH640" s="14" t="str">
        <f>IF(Point[Disabled Male]="","",Point[Disabled Male])</f>
        <v/>
      </c>
      <c r="AI640" s="14" t="str">
        <f>IF(Point[Asset Group]="","",VLOOKUP(Point[Handrail],yes_no,2,FALSE))</f>
        <v/>
      </c>
      <c r="AJ640" s="14" t="str">
        <f>IF(Point[Asset Group]="","",VLOOKUP(Point[Baby Changing],yes_no,2,FALSE))</f>
        <v/>
      </c>
      <c r="AK640" s="14" t="str">
        <f>IF(Point[Asset Group]="","",VLOOKUP(Point[Service Room],yes_no,2,FALSE))</f>
        <v/>
      </c>
      <c r="AL640" s="14" t="str">
        <f>IF(Point[Asset Group]="","",VLOOKUP(Point[Service Tap],service_tap,2,FALSE))</f>
        <v/>
      </c>
      <c r="AM640" s="14" t="str">
        <f>IF(Point[Asset Group]="","",VLOOKUP(Point[Heating Type],wc_heating,2,FALSE))</f>
        <v/>
      </c>
      <c r="AN640" s="14" t="str">
        <f>IF(Point[Asset Group]="","",VLOOKUP(Point[Power Supply],power_supply,2,FALSE))</f>
        <v/>
      </c>
      <c r="AO640" s="14" t="str">
        <f>IF(Point[Asset Group]="","",VLOOKUP(Point[Waste Water],waste_water,2,FALSE))</f>
        <v/>
      </c>
      <c r="AP640" s="14" t="str">
        <f>IF(Point[Asset Group]="","",VLOOKUP(Point[Furniture SubType],subdom_master_gdb,2,FALSE))</f>
        <v/>
      </c>
      <c r="AQ640" s="14" t="str">
        <f>IF(Point[Asset Group]="","",VLOOKUP(Point[Concrete Pad],yes_no,2,FALSE))</f>
        <v/>
      </c>
      <c r="AR640" s="14" t="str">
        <f>IF(Point[Asset Group]="","",VLOOKUP(Point[Material],material_master,2,FALSE))</f>
        <v/>
      </c>
      <c r="AS640" s="14" t="str">
        <f>IF(Point[Asset Group]="","",VLOOKUP(Point[Plumbing],irrigation_plumbing,2,FALSE))</f>
        <v/>
      </c>
      <c r="AT640" s="14" t="str">
        <f>IF(Point[Asset Group]="","",VLOOKUP(Point[Sprinklers],irrigation_sprinklers,2,FALSE))</f>
        <v/>
      </c>
      <c r="AU640" s="14" t="str">
        <f>IF(Point[Asset Group]="","",VLOOKUP(Point[System],irrigation_system,2,FALSE))</f>
        <v/>
      </c>
      <c r="AV640" s="14" t="str">
        <f>IF(Point[Asset Group]="","",VLOOKUP(Point[Status],irrigation_status,2,FALSE))</f>
        <v/>
      </c>
      <c r="AW640" s="11" t="str">
        <f>IF(Point[Date of manufacture]="","",Point[Date of manufacture])</f>
        <v/>
      </c>
      <c r="AX640" s="14" t="str">
        <f>IF(Point[Asset Group]="","",VLOOKUP(Point[Sign Purpose],sign_purpose,2,FALSE))</f>
        <v/>
      </c>
      <c r="AY640" s="14" t="str">
        <f>IF(Point[Asset Group]="","",VLOOKUP(Point[Sign Material],material_master,2,FALSE))</f>
        <v/>
      </c>
      <c r="AZ640" s="14" t="str">
        <f>IF(Point[Asset Group]="","",VLOOKUP(Point[Affixed To],sign_affix,2,FALSE))</f>
        <v/>
      </c>
      <c r="BA640" s="14" t="str">
        <f>IF(Point[Size HxB mm]="","",Point[Size HxB mm])</f>
        <v/>
      </c>
      <c r="BB640" s="14" t="str">
        <f>IF(Point[Height m]="","",Point[Height m])</f>
        <v/>
      </c>
      <c r="BC640" s="14" t="str">
        <f>IF(Point[Asset Group]="","",VLOOKUP(Point[Post Material],material_master,2,FALSE))</f>
        <v/>
      </c>
      <c r="BD640" s="14" t="str">
        <f>IF(Point[Asset Group]="","",VLOOKUP(Point[Post Number],number,2,FALSE))</f>
        <v/>
      </c>
      <c r="BE640" s="14" t="str">
        <f>IF(Point[Asset Group]="","",VLOOKUP(Point[Structure SubType],subdom_master_gdb,2,FALSE))</f>
        <v/>
      </c>
      <c r="BF640" s="14" t="str">
        <f>IF(Point[Area m2]="","",Point[Area m2])</f>
        <v/>
      </c>
      <c r="BG640" s="14" t="str">
        <f>IF(Point[Length m]="","",Point[Length m])</f>
        <v/>
      </c>
      <c r="BH640" s="14" t="str">
        <f>IF(Point[Width m]="","",Point[Width m])</f>
        <v/>
      </c>
      <c r="BI640" s="14" t="str">
        <f>IF(Point[Diameter m]="","",Point[Diameter m])</f>
        <v/>
      </c>
      <c r="BJ640" s="14" t="str">
        <f>IF(Point[Asset Group]="","",VLOOKUP(Point[Number of Pipes],number,2,FALSE))</f>
        <v/>
      </c>
      <c r="BK640" s="14" t="str">
        <f>IF(Point[Asset Group]="","",VLOOKUP(Point[Combined Name],2,FALSE))</f>
        <v/>
      </c>
      <c r="BL640" s="14" t="str">
        <f>IF(Point[Asset Group]="","",VLOOKUP(Point[Size Class],size_class,2,FALSE))</f>
        <v/>
      </c>
      <c r="BM640" s="14" t="str">
        <f>IF(Point[Asset Group]="","",VLOOKUP(Point[Age Class],age_class,2,FALSE))</f>
        <v/>
      </c>
      <c r="BN640" s="14" t="str">
        <f>IF(Point[Girth (cm)]="","",Point[Girth (cm)])</f>
        <v/>
      </c>
      <c r="BO640" s="14" t="str">
        <f>IF(Point[Crown Radius (m)]="","",Point[Crown Radius (m)])</f>
        <v/>
      </c>
      <c r="BP640" s="14" t="str">
        <f>IF(Point[Asset Group]="","",VLOOKUP(Point[Rooting Environment],root_enviro,2,FALSE))</f>
        <v/>
      </c>
      <c r="BQ640" s="14" t="str">
        <f>IF(Point[Asset Group]="","",VLOOKUP(Point[Tree Surround],tree_surround,2,FALSE))</f>
        <v/>
      </c>
      <c r="BR640" s="14" t="str">
        <f>IF(Point[Asset Group]="","",VLOOKUP(Point[Tree Grill],yes_no,2,FALSE))</f>
        <v/>
      </c>
      <c r="BS640" s="14" t="str">
        <f>IF(Point[Asset Group]="","",VLOOKUP(Point[Tree Location],tree_location,2,FALSE))</f>
        <v/>
      </c>
    </row>
    <row r="641" spans="1:71" s="3" customFormat="1" x14ac:dyDescent="0.2">
      <c r="A641" s="3" t="str">
        <f>IF(Point[DWG File Name]="","",Point[DWG File Name])</f>
        <v/>
      </c>
      <c r="B641" s="3" t="str">
        <f>IF(Point[DWG Layer Name]="","",Point[DWG Layer Name])</f>
        <v/>
      </c>
      <c r="C641" s="3" t="str">
        <f>IF(Point[DWG Handle]="","",Point[DWG Handle])</f>
        <v/>
      </c>
      <c r="D641" s="58" t="str">
        <f>IF(Point[X]="","",Point[X])</f>
        <v/>
      </c>
      <c r="E641" s="58" t="str">
        <f>IF(Point[Y]="","",Point[Y])</f>
        <v/>
      </c>
      <c r="F641" s="3" t="str">
        <f>IF(Point[Replacement Asset]="","",Point[Replacement Asset])</f>
        <v/>
      </c>
      <c r="G641" s="3" t="str">
        <f>IF(Point[Asset ID]="","",UPPER(Point[Asset ID]))</f>
        <v/>
      </c>
      <c r="H641" s="3" t="str">
        <f>IF(Point[Asset Group]="","",VLOOKUP(Point[Asset Group],asset_grp_pt,4,FALSE))</f>
        <v/>
      </c>
      <c r="I641" s="3" t="str">
        <f>IF(Point[Asset Group]="","",VLOOKUP(Point[Asset Group],asset_grp_pt,2,FALSE))</f>
        <v/>
      </c>
      <c r="J641" s="3" t="str">
        <f>IF(Point[Asset Group]="","",VLOOKUP(Point[Asset Group],asset_grp_pt,3,FALSE))</f>
        <v/>
      </c>
      <c r="K641" s="3" t="str">
        <f>IF(Point[Asset Group]="","",VLOOKUP(Point[Asset Type],type_master_list,2,FALSE))</f>
        <v/>
      </c>
      <c r="L641" s="3" t="str">
        <f>IF(Point[Asset Name]="","",PROPER(Point[Asset Name]))</f>
        <v/>
      </c>
      <c r="M641" s="11" t="str">
        <f>IF(Point[Install Date]="","",Point[Install Date])</f>
        <v/>
      </c>
      <c r="N641" s="11" t="str">
        <f>IF(Point[Note]="","",PROPER(Point[Note]))</f>
        <v/>
      </c>
      <c r="O641" s="11" t="str">
        <f>IF(Point[Resource Consent Number]="","",UPPER(Point[Resource Consent Number]))</f>
        <v/>
      </c>
      <c r="P641" s="53" t="str">
        <f>IF(Point[Asset Unit Cost]="","",Point[Asset Unit Cost])</f>
        <v/>
      </c>
      <c r="Q641" s="11" t="str">
        <f>IF(Point[Added By]="","",UPPER(Point[Added By]))</f>
        <v/>
      </c>
      <c r="R641" s="11" t="str">
        <f>IF(Point[Added Date]="","",Point[Added Date])</f>
        <v/>
      </c>
      <c r="S641" s="14" t="str">
        <f>IF(Point[Z COORD]="","",Point[Z COORD])</f>
        <v/>
      </c>
      <c r="T641" s="14" t="str">
        <f>IF(Point[Asset Description]="","",PROPER(Point[Asset Description]))</f>
        <v/>
      </c>
      <c r="U641" s="14" t="str">
        <f>IF(Point[[Artist ]]="","",PROPER(Point[[Artist ]]))</f>
        <v/>
      </c>
      <c r="V641" s="14" t="str">
        <f>IF(Point[Material Notes]="","",PROPER(Point[Material Notes]))</f>
        <v/>
      </c>
      <c r="W641" s="14" t="str">
        <f>IF(Point[Dimension Notes]="","",Point[Dimension Notes])</f>
        <v/>
      </c>
      <c r="X641" s="14" t="str">
        <f>IF(Point[List]="","",VLOOKUP(Point[Burner Number],number,2,FALSE))</f>
        <v/>
      </c>
      <c r="Y641" s="14" t="str">
        <f>IF(Point[List]="","",VLOOKUP(Point[Fuel],bbq_fuel,2,FALSE))</f>
        <v/>
      </c>
      <c r="Z641" s="14" t="str">
        <f>IF(Point[List]="","",VLOOKUP(Point[Cabinet Material],bbq_material,2,FALSE))</f>
        <v/>
      </c>
      <c r="AA641" s="14" t="str">
        <f>IF(Point[Asset Group]="","",VLOOKUP(Point[Manufacturer],manufacturer,2,FALSE))</f>
        <v/>
      </c>
      <c r="AB641" s="14" t="str">
        <f>IF(Point[Uinsex WC]="","",Point[Uinsex WC])</f>
        <v/>
      </c>
      <c r="AC641" s="14" t="str">
        <f>IF(Point[Female WC]="","",Point[Female WC])</f>
        <v/>
      </c>
      <c r="AD641" s="14" t="str">
        <f>IF(Point[Male WC]="","",Point[Male WC])</f>
        <v/>
      </c>
      <c r="AE641" s="14" t="str">
        <f>IF(Point[Urinal]="","",Point[Urinal])</f>
        <v/>
      </c>
      <c r="AF641" s="14" t="str">
        <f>IF(Point[Disabled Unisex]="","",Point[Disabled Unisex])</f>
        <v/>
      </c>
      <c r="AG641" s="14" t="str">
        <f>IF(Point[Disabled Female]="","",Point[Disabled Female])</f>
        <v/>
      </c>
      <c r="AH641" s="14" t="str">
        <f>IF(Point[Disabled Male]="","",Point[Disabled Male])</f>
        <v/>
      </c>
      <c r="AI641" s="14" t="str">
        <f>IF(Point[Asset Group]="","",VLOOKUP(Point[Handrail],yes_no,2,FALSE))</f>
        <v/>
      </c>
      <c r="AJ641" s="14" t="str">
        <f>IF(Point[Asset Group]="","",VLOOKUP(Point[Baby Changing],yes_no,2,FALSE))</f>
        <v/>
      </c>
      <c r="AK641" s="14" t="str">
        <f>IF(Point[Asset Group]="","",VLOOKUP(Point[Service Room],yes_no,2,FALSE))</f>
        <v/>
      </c>
      <c r="AL641" s="14" t="str">
        <f>IF(Point[Asset Group]="","",VLOOKUP(Point[Service Tap],service_tap,2,FALSE))</f>
        <v/>
      </c>
      <c r="AM641" s="14" t="str">
        <f>IF(Point[Asset Group]="","",VLOOKUP(Point[Heating Type],wc_heating,2,FALSE))</f>
        <v/>
      </c>
      <c r="AN641" s="14" t="str">
        <f>IF(Point[Asset Group]="","",VLOOKUP(Point[Power Supply],power_supply,2,FALSE))</f>
        <v/>
      </c>
      <c r="AO641" s="14" t="str">
        <f>IF(Point[Asset Group]="","",VLOOKUP(Point[Waste Water],waste_water,2,FALSE))</f>
        <v/>
      </c>
      <c r="AP641" s="14" t="str">
        <f>IF(Point[Asset Group]="","",VLOOKUP(Point[Furniture SubType],subdom_master_gdb,2,FALSE))</f>
        <v/>
      </c>
      <c r="AQ641" s="14" t="str">
        <f>IF(Point[Asset Group]="","",VLOOKUP(Point[Concrete Pad],yes_no,2,FALSE))</f>
        <v/>
      </c>
      <c r="AR641" s="14" t="str">
        <f>IF(Point[Asset Group]="","",VLOOKUP(Point[Material],material_master,2,FALSE))</f>
        <v/>
      </c>
      <c r="AS641" s="14" t="str">
        <f>IF(Point[Asset Group]="","",VLOOKUP(Point[Plumbing],irrigation_plumbing,2,FALSE))</f>
        <v/>
      </c>
      <c r="AT641" s="14" t="str">
        <f>IF(Point[Asset Group]="","",VLOOKUP(Point[Sprinklers],irrigation_sprinklers,2,FALSE))</f>
        <v/>
      </c>
      <c r="AU641" s="14" t="str">
        <f>IF(Point[Asset Group]="","",VLOOKUP(Point[System],irrigation_system,2,FALSE))</f>
        <v/>
      </c>
      <c r="AV641" s="14" t="str">
        <f>IF(Point[Asset Group]="","",VLOOKUP(Point[Status],irrigation_status,2,FALSE))</f>
        <v/>
      </c>
      <c r="AW641" s="11" t="str">
        <f>IF(Point[Date of manufacture]="","",Point[Date of manufacture])</f>
        <v/>
      </c>
      <c r="AX641" s="14" t="str">
        <f>IF(Point[Asset Group]="","",VLOOKUP(Point[Sign Purpose],sign_purpose,2,FALSE))</f>
        <v/>
      </c>
      <c r="AY641" s="14" t="str">
        <f>IF(Point[Asset Group]="","",VLOOKUP(Point[Sign Material],material_master,2,FALSE))</f>
        <v/>
      </c>
      <c r="AZ641" s="14" t="str">
        <f>IF(Point[Asset Group]="","",VLOOKUP(Point[Affixed To],sign_affix,2,FALSE))</f>
        <v/>
      </c>
      <c r="BA641" s="14" t="str">
        <f>IF(Point[Size HxB mm]="","",Point[Size HxB mm])</f>
        <v/>
      </c>
      <c r="BB641" s="14" t="str">
        <f>IF(Point[Height m]="","",Point[Height m])</f>
        <v/>
      </c>
      <c r="BC641" s="14" t="str">
        <f>IF(Point[Asset Group]="","",VLOOKUP(Point[Post Material],material_master,2,FALSE))</f>
        <v/>
      </c>
      <c r="BD641" s="14" t="str">
        <f>IF(Point[Asset Group]="","",VLOOKUP(Point[Post Number],number,2,FALSE))</f>
        <v/>
      </c>
      <c r="BE641" s="14" t="str">
        <f>IF(Point[Asset Group]="","",VLOOKUP(Point[Structure SubType],subdom_master_gdb,2,FALSE))</f>
        <v/>
      </c>
      <c r="BF641" s="14" t="str">
        <f>IF(Point[Area m2]="","",Point[Area m2])</f>
        <v/>
      </c>
      <c r="BG641" s="14" t="str">
        <f>IF(Point[Length m]="","",Point[Length m])</f>
        <v/>
      </c>
      <c r="BH641" s="14" t="str">
        <f>IF(Point[Width m]="","",Point[Width m])</f>
        <v/>
      </c>
      <c r="BI641" s="14" t="str">
        <f>IF(Point[Diameter m]="","",Point[Diameter m])</f>
        <v/>
      </c>
      <c r="BJ641" s="14" t="str">
        <f>IF(Point[Asset Group]="","",VLOOKUP(Point[Number of Pipes],number,2,FALSE))</f>
        <v/>
      </c>
      <c r="BK641" s="14" t="str">
        <f>IF(Point[Asset Group]="","",VLOOKUP(Point[Combined Name],2,FALSE))</f>
        <v/>
      </c>
      <c r="BL641" s="14" t="str">
        <f>IF(Point[Asset Group]="","",VLOOKUP(Point[Size Class],size_class,2,FALSE))</f>
        <v/>
      </c>
      <c r="BM641" s="14" t="str">
        <f>IF(Point[Asset Group]="","",VLOOKUP(Point[Age Class],age_class,2,FALSE))</f>
        <v/>
      </c>
      <c r="BN641" s="14" t="str">
        <f>IF(Point[Girth (cm)]="","",Point[Girth (cm)])</f>
        <v/>
      </c>
      <c r="BO641" s="14" t="str">
        <f>IF(Point[Crown Radius (m)]="","",Point[Crown Radius (m)])</f>
        <v/>
      </c>
      <c r="BP641" s="14" t="str">
        <f>IF(Point[Asset Group]="","",VLOOKUP(Point[Rooting Environment],root_enviro,2,FALSE))</f>
        <v/>
      </c>
      <c r="BQ641" s="14" t="str">
        <f>IF(Point[Asset Group]="","",VLOOKUP(Point[Tree Surround],tree_surround,2,FALSE))</f>
        <v/>
      </c>
      <c r="BR641" s="14" t="str">
        <f>IF(Point[Asset Group]="","",VLOOKUP(Point[Tree Grill],yes_no,2,FALSE))</f>
        <v/>
      </c>
      <c r="BS641" s="14" t="str">
        <f>IF(Point[Asset Group]="","",VLOOKUP(Point[Tree Location],tree_location,2,FALSE))</f>
        <v/>
      </c>
    </row>
    <row r="642" spans="1:71" s="3" customFormat="1" x14ac:dyDescent="0.2">
      <c r="A642" s="3" t="str">
        <f>IF(Point[DWG File Name]="","",Point[DWG File Name])</f>
        <v/>
      </c>
      <c r="B642" s="3" t="str">
        <f>IF(Point[DWG Layer Name]="","",Point[DWG Layer Name])</f>
        <v/>
      </c>
      <c r="C642" s="3" t="str">
        <f>IF(Point[DWG Handle]="","",Point[DWG Handle])</f>
        <v/>
      </c>
      <c r="D642" s="58" t="str">
        <f>IF(Point[X]="","",Point[X])</f>
        <v/>
      </c>
      <c r="E642" s="58" t="str">
        <f>IF(Point[Y]="","",Point[Y])</f>
        <v/>
      </c>
      <c r="F642" s="3" t="str">
        <f>IF(Point[Replacement Asset]="","",Point[Replacement Asset])</f>
        <v/>
      </c>
      <c r="G642" s="3" t="str">
        <f>IF(Point[Asset ID]="","",UPPER(Point[Asset ID]))</f>
        <v/>
      </c>
      <c r="H642" s="3" t="str">
        <f>IF(Point[Asset Group]="","",VLOOKUP(Point[Asset Group],asset_grp_pt,4,FALSE))</f>
        <v/>
      </c>
      <c r="I642" s="3" t="str">
        <f>IF(Point[Asset Group]="","",VLOOKUP(Point[Asset Group],asset_grp_pt,2,FALSE))</f>
        <v/>
      </c>
      <c r="J642" s="3" t="str">
        <f>IF(Point[Asset Group]="","",VLOOKUP(Point[Asset Group],asset_grp_pt,3,FALSE))</f>
        <v/>
      </c>
      <c r="K642" s="3" t="str">
        <f>IF(Point[Asset Group]="","",VLOOKUP(Point[Asset Type],type_master_list,2,FALSE))</f>
        <v/>
      </c>
      <c r="L642" s="3" t="str">
        <f>IF(Point[Asset Name]="","",PROPER(Point[Asset Name]))</f>
        <v/>
      </c>
      <c r="M642" s="11" t="str">
        <f>IF(Point[Install Date]="","",Point[Install Date])</f>
        <v/>
      </c>
      <c r="N642" s="11" t="str">
        <f>IF(Point[Note]="","",PROPER(Point[Note]))</f>
        <v/>
      </c>
      <c r="O642" s="11" t="str">
        <f>IF(Point[Resource Consent Number]="","",UPPER(Point[Resource Consent Number]))</f>
        <v/>
      </c>
      <c r="P642" s="53" t="str">
        <f>IF(Point[Asset Unit Cost]="","",Point[Asset Unit Cost])</f>
        <v/>
      </c>
      <c r="Q642" s="11" t="str">
        <f>IF(Point[Added By]="","",UPPER(Point[Added By]))</f>
        <v/>
      </c>
      <c r="R642" s="11" t="str">
        <f>IF(Point[Added Date]="","",Point[Added Date])</f>
        <v/>
      </c>
      <c r="S642" s="14" t="str">
        <f>IF(Point[Z COORD]="","",Point[Z COORD])</f>
        <v/>
      </c>
      <c r="T642" s="14" t="str">
        <f>IF(Point[Asset Description]="","",PROPER(Point[Asset Description]))</f>
        <v/>
      </c>
      <c r="U642" s="14" t="str">
        <f>IF(Point[[Artist ]]="","",PROPER(Point[[Artist ]]))</f>
        <v/>
      </c>
      <c r="V642" s="14" t="str">
        <f>IF(Point[Material Notes]="","",PROPER(Point[Material Notes]))</f>
        <v/>
      </c>
      <c r="W642" s="14" t="str">
        <f>IF(Point[Dimension Notes]="","",Point[Dimension Notes])</f>
        <v/>
      </c>
      <c r="X642" s="14" t="str">
        <f>IF(Point[List]="","",VLOOKUP(Point[Burner Number],number,2,FALSE))</f>
        <v/>
      </c>
      <c r="Y642" s="14" t="str">
        <f>IF(Point[List]="","",VLOOKUP(Point[Fuel],bbq_fuel,2,FALSE))</f>
        <v/>
      </c>
      <c r="Z642" s="14" t="str">
        <f>IF(Point[List]="","",VLOOKUP(Point[Cabinet Material],bbq_material,2,FALSE))</f>
        <v/>
      </c>
      <c r="AA642" s="14" t="str">
        <f>IF(Point[Asset Group]="","",VLOOKUP(Point[Manufacturer],manufacturer,2,FALSE))</f>
        <v/>
      </c>
      <c r="AB642" s="14" t="str">
        <f>IF(Point[Uinsex WC]="","",Point[Uinsex WC])</f>
        <v/>
      </c>
      <c r="AC642" s="14" t="str">
        <f>IF(Point[Female WC]="","",Point[Female WC])</f>
        <v/>
      </c>
      <c r="AD642" s="14" t="str">
        <f>IF(Point[Male WC]="","",Point[Male WC])</f>
        <v/>
      </c>
      <c r="AE642" s="14" t="str">
        <f>IF(Point[Urinal]="","",Point[Urinal])</f>
        <v/>
      </c>
      <c r="AF642" s="14" t="str">
        <f>IF(Point[Disabled Unisex]="","",Point[Disabled Unisex])</f>
        <v/>
      </c>
      <c r="AG642" s="14" t="str">
        <f>IF(Point[Disabled Female]="","",Point[Disabled Female])</f>
        <v/>
      </c>
      <c r="AH642" s="14" t="str">
        <f>IF(Point[Disabled Male]="","",Point[Disabled Male])</f>
        <v/>
      </c>
      <c r="AI642" s="14" t="str">
        <f>IF(Point[Asset Group]="","",VLOOKUP(Point[Handrail],yes_no,2,FALSE))</f>
        <v/>
      </c>
      <c r="AJ642" s="14" t="str">
        <f>IF(Point[Asset Group]="","",VLOOKUP(Point[Baby Changing],yes_no,2,FALSE))</f>
        <v/>
      </c>
      <c r="AK642" s="14" t="str">
        <f>IF(Point[Asset Group]="","",VLOOKUP(Point[Service Room],yes_no,2,FALSE))</f>
        <v/>
      </c>
      <c r="AL642" s="14" t="str">
        <f>IF(Point[Asset Group]="","",VLOOKUP(Point[Service Tap],service_tap,2,FALSE))</f>
        <v/>
      </c>
      <c r="AM642" s="14" t="str">
        <f>IF(Point[Asset Group]="","",VLOOKUP(Point[Heating Type],wc_heating,2,FALSE))</f>
        <v/>
      </c>
      <c r="AN642" s="14" t="str">
        <f>IF(Point[Asset Group]="","",VLOOKUP(Point[Power Supply],power_supply,2,FALSE))</f>
        <v/>
      </c>
      <c r="AO642" s="14" t="str">
        <f>IF(Point[Asset Group]="","",VLOOKUP(Point[Waste Water],waste_water,2,FALSE))</f>
        <v/>
      </c>
      <c r="AP642" s="14" t="str">
        <f>IF(Point[Asset Group]="","",VLOOKUP(Point[Furniture SubType],subdom_master_gdb,2,FALSE))</f>
        <v/>
      </c>
      <c r="AQ642" s="14" t="str">
        <f>IF(Point[Asset Group]="","",VLOOKUP(Point[Concrete Pad],yes_no,2,FALSE))</f>
        <v/>
      </c>
      <c r="AR642" s="14" t="str">
        <f>IF(Point[Asset Group]="","",VLOOKUP(Point[Material],material_master,2,FALSE))</f>
        <v/>
      </c>
      <c r="AS642" s="14" t="str">
        <f>IF(Point[Asset Group]="","",VLOOKUP(Point[Plumbing],irrigation_plumbing,2,FALSE))</f>
        <v/>
      </c>
      <c r="AT642" s="14" t="str">
        <f>IF(Point[Asset Group]="","",VLOOKUP(Point[Sprinklers],irrigation_sprinklers,2,FALSE))</f>
        <v/>
      </c>
      <c r="AU642" s="14" t="str">
        <f>IF(Point[Asset Group]="","",VLOOKUP(Point[System],irrigation_system,2,FALSE))</f>
        <v/>
      </c>
      <c r="AV642" s="14" t="str">
        <f>IF(Point[Asset Group]="","",VLOOKUP(Point[Status],irrigation_status,2,FALSE))</f>
        <v/>
      </c>
      <c r="AW642" s="11" t="str">
        <f>IF(Point[Date of manufacture]="","",Point[Date of manufacture])</f>
        <v/>
      </c>
      <c r="AX642" s="14" t="str">
        <f>IF(Point[Asset Group]="","",VLOOKUP(Point[Sign Purpose],sign_purpose,2,FALSE))</f>
        <v/>
      </c>
      <c r="AY642" s="14" t="str">
        <f>IF(Point[Asset Group]="","",VLOOKUP(Point[Sign Material],material_master,2,FALSE))</f>
        <v/>
      </c>
      <c r="AZ642" s="14" t="str">
        <f>IF(Point[Asset Group]="","",VLOOKUP(Point[Affixed To],sign_affix,2,FALSE))</f>
        <v/>
      </c>
      <c r="BA642" s="14" t="str">
        <f>IF(Point[Size HxB mm]="","",Point[Size HxB mm])</f>
        <v/>
      </c>
      <c r="BB642" s="14" t="str">
        <f>IF(Point[Height m]="","",Point[Height m])</f>
        <v/>
      </c>
      <c r="BC642" s="14" t="str">
        <f>IF(Point[Asset Group]="","",VLOOKUP(Point[Post Material],material_master,2,FALSE))</f>
        <v/>
      </c>
      <c r="BD642" s="14" t="str">
        <f>IF(Point[Asset Group]="","",VLOOKUP(Point[Post Number],number,2,FALSE))</f>
        <v/>
      </c>
      <c r="BE642" s="14" t="str">
        <f>IF(Point[Asset Group]="","",VLOOKUP(Point[Structure SubType],subdom_master_gdb,2,FALSE))</f>
        <v/>
      </c>
      <c r="BF642" s="14" t="str">
        <f>IF(Point[Area m2]="","",Point[Area m2])</f>
        <v/>
      </c>
      <c r="BG642" s="14" t="str">
        <f>IF(Point[Length m]="","",Point[Length m])</f>
        <v/>
      </c>
      <c r="BH642" s="14" t="str">
        <f>IF(Point[Width m]="","",Point[Width m])</f>
        <v/>
      </c>
      <c r="BI642" s="14" t="str">
        <f>IF(Point[Diameter m]="","",Point[Diameter m])</f>
        <v/>
      </c>
      <c r="BJ642" s="14" t="str">
        <f>IF(Point[Asset Group]="","",VLOOKUP(Point[Number of Pipes],number,2,FALSE))</f>
        <v/>
      </c>
      <c r="BK642" s="14" t="str">
        <f>IF(Point[Asset Group]="","",VLOOKUP(Point[Combined Name],2,FALSE))</f>
        <v/>
      </c>
      <c r="BL642" s="14" t="str">
        <f>IF(Point[Asset Group]="","",VLOOKUP(Point[Size Class],size_class,2,FALSE))</f>
        <v/>
      </c>
      <c r="BM642" s="14" t="str">
        <f>IF(Point[Asset Group]="","",VLOOKUP(Point[Age Class],age_class,2,FALSE))</f>
        <v/>
      </c>
      <c r="BN642" s="14" t="str">
        <f>IF(Point[Girth (cm)]="","",Point[Girth (cm)])</f>
        <v/>
      </c>
      <c r="BO642" s="14" t="str">
        <f>IF(Point[Crown Radius (m)]="","",Point[Crown Radius (m)])</f>
        <v/>
      </c>
      <c r="BP642" s="14" t="str">
        <f>IF(Point[Asset Group]="","",VLOOKUP(Point[Rooting Environment],root_enviro,2,FALSE))</f>
        <v/>
      </c>
      <c r="BQ642" s="14" t="str">
        <f>IF(Point[Asset Group]="","",VLOOKUP(Point[Tree Surround],tree_surround,2,FALSE))</f>
        <v/>
      </c>
      <c r="BR642" s="14" t="str">
        <f>IF(Point[Asset Group]="","",VLOOKUP(Point[Tree Grill],yes_no,2,FALSE))</f>
        <v/>
      </c>
      <c r="BS642" s="14" t="str">
        <f>IF(Point[Asset Group]="","",VLOOKUP(Point[Tree Location],tree_location,2,FALSE))</f>
        <v/>
      </c>
    </row>
    <row r="643" spans="1:71" s="3" customFormat="1" x14ac:dyDescent="0.2">
      <c r="A643" s="3" t="str">
        <f>IF(Point[DWG File Name]="","",Point[DWG File Name])</f>
        <v/>
      </c>
      <c r="B643" s="3" t="str">
        <f>IF(Point[DWG Layer Name]="","",Point[DWG Layer Name])</f>
        <v/>
      </c>
      <c r="C643" s="3" t="str">
        <f>IF(Point[DWG Handle]="","",Point[DWG Handle])</f>
        <v/>
      </c>
      <c r="D643" s="58" t="str">
        <f>IF(Point[X]="","",Point[X])</f>
        <v/>
      </c>
      <c r="E643" s="58" t="str">
        <f>IF(Point[Y]="","",Point[Y])</f>
        <v/>
      </c>
      <c r="F643" s="3" t="str">
        <f>IF(Point[Replacement Asset]="","",Point[Replacement Asset])</f>
        <v/>
      </c>
      <c r="G643" s="3" t="str">
        <f>IF(Point[Asset ID]="","",UPPER(Point[Asset ID]))</f>
        <v/>
      </c>
      <c r="H643" s="3" t="str">
        <f>IF(Point[Asset Group]="","",VLOOKUP(Point[Asset Group],asset_grp_pt,4,FALSE))</f>
        <v/>
      </c>
      <c r="I643" s="3" t="str">
        <f>IF(Point[Asset Group]="","",VLOOKUP(Point[Asset Group],asset_grp_pt,2,FALSE))</f>
        <v/>
      </c>
      <c r="J643" s="3" t="str">
        <f>IF(Point[Asset Group]="","",VLOOKUP(Point[Asset Group],asset_grp_pt,3,FALSE))</f>
        <v/>
      </c>
      <c r="K643" s="3" t="str">
        <f>IF(Point[Asset Group]="","",VLOOKUP(Point[Asset Type],type_master_list,2,FALSE))</f>
        <v/>
      </c>
      <c r="L643" s="3" t="str">
        <f>IF(Point[Asset Name]="","",PROPER(Point[Asset Name]))</f>
        <v/>
      </c>
      <c r="M643" s="11" t="str">
        <f>IF(Point[Install Date]="","",Point[Install Date])</f>
        <v/>
      </c>
      <c r="N643" s="11" t="str">
        <f>IF(Point[Note]="","",PROPER(Point[Note]))</f>
        <v/>
      </c>
      <c r="O643" s="11" t="str">
        <f>IF(Point[Resource Consent Number]="","",UPPER(Point[Resource Consent Number]))</f>
        <v/>
      </c>
      <c r="P643" s="53" t="str">
        <f>IF(Point[Asset Unit Cost]="","",Point[Asset Unit Cost])</f>
        <v/>
      </c>
      <c r="Q643" s="11" t="str">
        <f>IF(Point[Added By]="","",UPPER(Point[Added By]))</f>
        <v/>
      </c>
      <c r="R643" s="11" t="str">
        <f>IF(Point[Added Date]="","",Point[Added Date])</f>
        <v/>
      </c>
      <c r="S643" s="14" t="str">
        <f>IF(Point[Z COORD]="","",Point[Z COORD])</f>
        <v/>
      </c>
      <c r="T643" s="14" t="str">
        <f>IF(Point[Asset Description]="","",PROPER(Point[Asset Description]))</f>
        <v/>
      </c>
      <c r="U643" s="14" t="str">
        <f>IF(Point[[Artist ]]="","",PROPER(Point[[Artist ]]))</f>
        <v/>
      </c>
      <c r="V643" s="14" t="str">
        <f>IF(Point[Material Notes]="","",PROPER(Point[Material Notes]))</f>
        <v/>
      </c>
      <c r="W643" s="14" t="str">
        <f>IF(Point[Dimension Notes]="","",Point[Dimension Notes])</f>
        <v/>
      </c>
      <c r="X643" s="14" t="str">
        <f>IF(Point[List]="","",VLOOKUP(Point[Burner Number],number,2,FALSE))</f>
        <v/>
      </c>
      <c r="Y643" s="14" t="str">
        <f>IF(Point[List]="","",VLOOKUP(Point[Fuel],bbq_fuel,2,FALSE))</f>
        <v/>
      </c>
      <c r="Z643" s="14" t="str">
        <f>IF(Point[List]="","",VLOOKUP(Point[Cabinet Material],bbq_material,2,FALSE))</f>
        <v/>
      </c>
      <c r="AA643" s="14" t="str">
        <f>IF(Point[Asset Group]="","",VLOOKUP(Point[Manufacturer],manufacturer,2,FALSE))</f>
        <v/>
      </c>
      <c r="AB643" s="14" t="str">
        <f>IF(Point[Uinsex WC]="","",Point[Uinsex WC])</f>
        <v/>
      </c>
      <c r="AC643" s="14" t="str">
        <f>IF(Point[Female WC]="","",Point[Female WC])</f>
        <v/>
      </c>
      <c r="AD643" s="14" t="str">
        <f>IF(Point[Male WC]="","",Point[Male WC])</f>
        <v/>
      </c>
      <c r="AE643" s="14" t="str">
        <f>IF(Point[Urinal]="","",Point[Urinal])</f>
        <v/>
      </c>
      <c r="AF643" s="14" t="str">
        <f>IF(Point[Disabled Unisex]="","",Point[Disabled Unisex])</f>
        <v/>
      </c>
      <c r="AG643" s="14" t="str">
        <f>IF(Point[Disabled Female]="","",Point[Disabled Female])</f>
        <v/>
      </c>
      <c r="AH643" s="14" t="str">
        <f>IF(Point[Disabled Male]="","",Point[Disabled Male])</f>
        <v/>
      </c>
      <c r="AI643" s="14" t="str">
        <f>IF(Point[Asset Group]="","",VLOOKUP(Point[Handrail],yes_no,2,FALSE))</f>
        <v/>
      </c>
      <c r="AJ643" s="14" t="str">
        <f>IF(Point[Asset Group]="","",VLOOKUP(Point[Baby Changing],yes_no,2,FALSE))</f>
        <v/>
      </c>
      <c r="AK643" s="14" t="str">
        <f>IF(Point[Asset Group]="","",VLOOKUP(Point[Service Room],yes_no,2,FALSE))</f>
        <v/>
      </c>
      <c r="AL643" s="14" t="str">
        <f>IF(Point[Asset Group]="","",VLOOKUP(Point[Service Tap],service_tap,2,FALSE))</f>
        <v/>
      </c>
      <c r="AM643" s="14" t="str">
        <f>IF(Point[Asset Group]="","",VLOOKUP(Point[Heating Type],wc_heating,2,FALSE))</f>
        <v/>
      </c>
      <c r="AN643" s="14" t="str">
        <f>IF(Point[Asset Group]="","",VLOOKUP(Point[Power Supply],power_supply,2,FALSE))</f>
        <v/>
      </c>
      <c r="AO643" s="14" t="str">
        <f>IF(Point[Asset Group]="","",VLOOKUP(Point[Waste Water],waste_water,2,FALSE))</f>
        <v/>
      </c>
      <c r="AP643" s="14" t="str">
        <f>IF(Point[Asset Group]="","",VLOOKUP(Point[Furniture SubType],subdom_master_gdb,2,FALSE))</f>
        <v/>
      </c>
      <c r="AQ643" s="14" t="str">
        <f>IF(Point[Asset Group]="","",VLOOKUP(Point[Concrete Pad],yes_no,2,FALSE))</f>
        <v/>
      </c>
      <c r="AR643" s="14" t="str">
        <f>IF(Point[Asset Group]="","",VLOOKUP(Point[Material],material_master,2,FALSE))</f>
        <v/>
      </c>
      <c r="AS643" s="14" t="str">
        <f>IF(Point[Asset Group]="","",VLOOKUP(Point[Plumbing],irrigation_plumbing,2,FALSE))</f>
        <v/>
      </c>
      <c r="AT643" s="14" t="str">
        <f>IF(Point[Asset Group]="","",VLOOKUP(Point[Sprinklers],irrigation_sprinklers,2,FALSE))</f>
        <v/>
      </c>
      <c r="AU643" s="14" t="str">
        <f>IF(Point[Asset Group]="","",VLOOKUP(Point[System],irrigation_system,2,FALSE))</f>
        <v/>
      </c>
      <c r="AV643" s="14" t="str">
        <f>IF(Point[Asset Group]="","",VLOOKUP(Point[Status],irrigation_status,2,FALSE))</f>
        <v/>
      </c>
      <c r="AW643" s="11" t="str">
        <f>IF(Point[Date of manufacture]="","",Point[Date of manufacture])</f>
        <v/>
      </c>
      <c r="AX643" s="14" t="str">
        <f>IF(Point[Asset Group]="","",VLOOKUP(Point[Sign Purpose],sign_purpose,2,FALSE))</f>
        <v/>
      </c>
      <c r="AY643" s="14" t="str">
        <f>IF(Point[Asset Group]="","",VLOOKUP(Point[Sign Material],material_master,2,FALSE))</f>
        <v/>
      </c>
      <c r="AZ643" s="14" t="str">
        <f>IF(Point[Asset Group]="","",VLOOKUP(Point[Affixed To],sign_affix,2,FALSE))</f>
        <v/>
      </c>
      <c r="BA643" s="14" t="str">
        <f>IF(Point[Size HxB mm]="","",Point[Size HxB mm])</f>
        <v/>
      </c>
      <c r="BB643" s="14" t="str">
        <f>IF(Point[Height m]="","",Point[Height m])</f>
        <v/>
      </c>
      <c r="BC643" s="14" t="str">
        <f>IF(Point[Asset Group]="","",VLOOKUP(Point[Post Material],material_master,2,FALSE))</f>
        <v/>
      </c>
      <c r="BD643" s="14" t="str">
        <f>IF(Point[Asset Group]="","",VLOOKUP(Point[Post Number],number,2,FALSE))</f>
        <v/>
      </c>
      <c r="BE643" s="14" t="str">
        <f>IF(Point[Asset Group]="","",VLOOKUP(Point[Structure SubType],subdom_master_gdb,2,FALSE))</f>
        <v/>
      </c>
      <c r="BF643" s="14" t="str">
        <f>IF(Point[Area m2]="","",Point[Area m2])</f>
        <v/>
      </c>
      <c r="BG643" s="14" t="str">
        <f>IF(Point[Length m]="","",Point[Length m])</f>
        <v/>
      </c>
      <c r="BH643" s="14" t="str">
        <f>IF(Point[Width m]="","",Point[Width m])</f>
        <v/>
      </c>
      <c r="BI643" s="14" t="str">
        <f>IF(Point[Diameter m]="","",Point[Diameter m])</f>
        <v/>
      </c>
      <c r="BJ643" s="14" t="str">
        <f>IF(Point[Asset Group]="","",VLOOKUP(Point[Number of Pipes],number,2,FALSE))</f>
        <v/>
      </c>
      <c r="BK643" s="14" t="str">
        <f>IF(Point[Asset Group]="","",VLOOKUP(Point[Combined Name],2,FALSE))</f>
        <v/>
      </c>
      <c r="BL643" s="14" t="str">
        <f>IF(Point[Asset Group]="","",VLOOKUP(Point[Size Class],size_class,2,FALSE))</f>
        <v/>
      </c>
      <c r="BM643" s="14" t="str">
        <f>IF(Point[Asset Group]="","",VLOOKUP(Point[Age Class],age_class,2,FALSE))</f>
        <v/>
      </c>
      <c r="BN643" s="14" t="str">
        <f>IF(Point[Girth (cm)]="","",Point[Girth (cm)])</f>
        <v/>
      </c>
      <c r="BO643" s="14" t="str">
        <f>IF(Point[Crown Radius (m)]="","",Point[Crown Radius (m)])</f>
        <v/>
      </c>
      <c r="BP643" s="14" t="str">
        <f>IF(Point[Asset Group]="","",VLOOKUP(Point[Rooting Environment],root_enviro,2,FALSE))</f>
        <v/>
      </c>
      <c r="BQ643" s="14" t="str">
        <f>IF(Point[Asset Group]="","",VLOOKUP(Point[Tree Surround],tree_surround,2,FALSE))</f>
        <v/>
      </c>
      <c r="BR643" s="14" t="str">
        <f>IF(Point[Asset Group]="","",VLOOKUP(Point[Tree Grill],yes_no,2,FALSE))</f>
        <v/>
      </c>
      <c r="BS643" s="14" t="str">
        <f>IF(Point[Asset Group]="","",VLOOKUP(Point[Tree Location],tree_location,2,FALSE))</f>
        <v/>
      </c>
    </row>
    <row r="644" spans="1:71" s="3" customFormat="1" x14ac:dyDescent="0.2">
      <c r="A644" s="3" t="str">
        <f>IF(Point[DWG File Name]="","",Point[DWG File Name])</f>
        <v/>
      </c>
      <c r="B644" s="3" t="str">
        <f>IF(Point[DWG Layer Name]="","",Point[DWG Layer Name])</f>
        <v/>
      </c>
      <c r="C644" s="3" t="str">
        <f>IF(Point[DWG Handle]="","",Point[DWG Handle])</f>
        <v/>
      </c>
      <c r="D644" s="58" t="str">
        <f>IF(Point[X]="","",Point[X])</f>
        <v/>
      </c>
      <c r="E644" s="58" t="str">
        <f>IF(Point[Y]="","",Point[Y])</f>
        <v/>
      </c>
      <c r="F644" s="3" t="str">
        <f>IF(Point[Replacement Asset]="","",Point[Replacement Asset])</f>
        <v/>
      </c>
      <c r="G644" s="3" t="str">
        <f>IF(Point[Asset ID]="","",UPPER(Point[Asset ID]))</f>
        <v/>
      </c>
      <c r="H644" s="3" t="str">
        <f>IF(Point[Asset Group]="","",VLOOKUP(Point[Asset Group],asset_grp_pt,4,FALSE))</f>
        <v/>
      </c>
      <c r="I644" s="3" t="str">
        <f>IF(Point[Asset Group]="","",VLOOKUP(Point[Asset Group],asset_grp_pt,2,FALSE))</f>
        <v/>
      </c>
      <c r="J644" s="3" t="str">
        <f>IF(Point[Asset Group]="","",VLOOKUP(Point[Asset Group],asset_grp_pt,3,FALSE))</f>
        <v/>
      </c>
      <c r="K644" s="3" t="str">
        <f>IF(Point[Asset Group]="","",VLOOKUP(Point[Asset Type],type_master_list,2,FALSE))</f>
        <v/>
      </c>
      <c r="L644" s="3" t="str">
        <f>IF(Point[Asset Name]="","",PROPER(Point[Asset Name]))</f>
        <v/>
      </c>
      <c r="M644" s="11" t="str">
        <f>IF(Point[Install Date]="","",Point[Install Date])</f>
        <v/>
      </c>
      <c r="N644" s="11" t="str">
        <f>IF(Point[Note]="","",PROPER(Point[Note]))</f>
        <v/>
      </c>
      <c r="O644" s="11" t="str">
        <f>IF(Point[Resource Consent Number]="","",UPPER(Point[Resource Consent Number]))</f>
        <v/>
      </c>
      <c r="P644" s="53" t="str">
        <f>IF(Point[Asset Unit Cost]="","",Point[Asset Unit Cost])</f>
        <v/>
      </c>
      <c r="Q644" s="11" t="str">
        <f>IF(Point[Added By]="","",UPPER(Point[Added By]))</f>
        <v/>
      </c>
      <c r="R644" s="11" t="str">
        <f>IF(Point[Added Date]="","",Point[Added Date])</f>
        <v/>
      </c>
      <c r="S644" s="14" t="str">
        <f>IF(Point[Z COORD]="","",Point[Z COORD])</f>
        <v/>
      </c>
      <c r="T644" s="14" t="str">
        <f>IF(Point[Asset Description]="","",PROPER(Point[Asset Description]))</f>
        <v/>
      </c>
      <c r="U644" s="14" t="str">
        <f>IF(Point[[Artist ]]="","",PROPER(Point[[Artist ]]))</f>
        <v/>
      </c>
      <c r="V644" s="14" t="str">
        <f>IF(Point[Material Notes]="","",PROPER(Point[Material Notes]))</f>
        <v/>
      </c>
      <c r="W644" s="14" t="str">
        <f>IF(Point[Dimension Notes]="","",Point[Dimension Notes])</f>
        <v/>
      </c>
      <c r="X644" s="14" t="str">
        <f>IF(Point[List]="","",VLOOKUP(Point[Burner Number],number,2,FALSE))</f>
        <v/>
      </c>
      <c r="Y644" s="14" t="str">
        <f>IF(Point[List]="","",VLOOKUP(Point[Fuel],bbq_fuel,2,FALSE))</f>
        <v/>
      </c>
      <c r="Z644" s="14" t="str">
        <f>IF(Point[List]="","",VLOOKUP(Point[Cabinet Material],bbq_material,2,FALSE))</f>
        <v/>
      </c>
      <c r="AA644" s="14" t="str">
        <f>IF(Point[Asset Group]="","",VLOOKUP(Point[Manufacturer],manufacturer,2,FALSE))</f>
        <v/>
      </c>
      <c r="AB644" s="14" t="str">
        <f>IF(Point[Uinsex WC]="","",Point[Uinsex WC])</f>
        <v/>
      </c>
      <c r="AC644" s="14" t="str">
        <f>IF(Point[Female WC]="","",Point[Female WC])</f>
        <v/>
      </c>
      <c r="AD644" s="14" t="str">
        <f>IF(Point[Male WC]="","",Point[Male WC])</f>
        <v/>
      </c>
      <c r="AE644" s="14" t="str">
        <f>IF(Point[Urinal]="","",Point[Urinal])</f>
        <v/>
      </c>
      <c r="AF644" s="14" t="str">
        <f>IF(Point[Disabled Unisex]="","",Point[Disabled Unisex])</f>
        <v/>
      </c>
      <c r="AG644" s="14" t="str">
        <f>IF(Point[Disabled Female]="","",Point[Disabled Female])</f>
        <v/>
      </c>
      <c r="AH644" s="14" t="str">
        <f>IF(Point[Disabled Male]="","",Point[Disabled Male])</f>
        <v/>
      </c>
      <c r="AI644" s="14" t="str">
        <f>IF(Point[Asset Group]="","",VLOOKUP(Point[Handrail],yes_no,2,FALSE))</f>
        <v/>
      </c>
      <c r="AJ644" s="14" t="str">
        <f>IF(Point[Asset Group]="","",VLOOKUP(Point[Baby Changing],yes_no,2,FALSE))</f>
        <v/>
      </c>
      <c r="AK644" s="14" t="str">
        <f>IF(Point[Asset Group]="","",VLOOKUP(Point[Service Room],yes_no,2,FALSE))</f>
        <v/>
      </c>
      <c r="AL644" s="14" t="str">
        <f>IF(Point[Asset Group]="","",VLOOKUP(Point[Service Tap],service_tap,2,FALSE))</f>
        <v/>
      </c>
      <c r="AM644" s="14" t="str">
        <f>IF(Point[Asset Group]="","",VLOOKUP(Point[Heating Type],wc_heating,2,FALSE))</f>
        <v/>
      </c>
      <c r="AN644" s="14" t="str">
        <f>IF(Point[Asset Group]="","",VLOOKUP(Point[Power Supply],power_supply,2,FALSE))</f>
        <v/>
      </c>
      <c r="AO644" s="14" t="str">
        <f>IF(Point[Asset Group]="","",VLOOKUP(Point[Waste Water],waste_water,2,FALSE))</f>
        <v/>
      </c>
      <c r="AP644" s="14" t="str">
        <f>IF(Point[Asset Group]="","",VLOOKUP(Point[Furniture SubType],subdom_master_gdb,2,FALSE))</f>
        <v/>
      </c>
      <c r="AQ644" s="14" t="str">
        <f>IF(Point[Asset Group]="","",VLOOKUP(Point[Concrete Pad],yes_no,2,FALSE))</f>
        <v/>
      </c>
      <c r="AR644" s="14" t="str">
        <f>IF(Point[Asset Group]="","",VLOOKUP(Point[Material],material_master,2,FALSE))</f>
        <v/>
      </c>
      <c r="AS644" s="14" t="str">
        <f>IF(Point[Asset Group]="","",VLOOKUP(Point[Plumbing],irrigation_plumbing,2,FALSE))</f>
        <v/>
      </c>
      <c r="AT644" s="14" t="str">
        <f>IF(Point[Asset Group]="","",VLOOKUP(Point[Sprinklers],irrigation_sprinklers,2,FALSE))</f>
        <v/>
      </c>
      <c r="AU644" s="14" t="str">
        <f>IF(Point[Asset Group]="","",VLOOKUP(Point[System],irrigation_system,2,FALSE))</f>
        <v/>
      </c>
      <c r="AV644" s="14" t="str">
        <f>IF(Point[Asset Group]="","",VLOOKUP(Point[Status],irrigation_status,2,FALSE))</f>
        <v/>
      </c>
      <c r="AW644" s="11" t="str">
        <f>IF(Point[Date of manufacture]="","",Point[Date of manufacture])</f>
        <v/>
      </c>
      <c r="AX644" s="14" t="str">
        <f>IF(Point[Asset Group]="","",VLOOKUP(Point[Sign Purpose],sign_purpose,2,FALSE))</f>
        <v/>
      </c>
      <c r="AY644" s="14" t="str">
        <f>IF(Point[Asset Group]="","",VLOOKUP(Point[Sign Material],material_master,2,FALSE))</f>
        <v/>
      </c>
      <c r="AZ644" s="14" t="str">
        <f>IF(Point[Asset Group]="","",VLOOKUP(Point[Affixed To],sign_affix,2,FALSE))</f>
        <v/>
      </c>
      <c r="BA644" s="14" t="str">
        <f>IF(Point[Size HxB mm]="","",Point[Size HxB mm])</f>
        <v/>
      </c>
      <c r="BB644" s="14" t="str">
        <f>IF(Point[Height m]="","",Point[Height m])</f>
        <v/>
      </c>
      <c r="BC644" s="14" t="str">
        <f>IF(Point[Asset Group]="","",VLOOKUP(Point[Post Material],material_master,2,FALSE))</f>
        <v/>
      </c>
      <c r="BD644" s="14" t="str">
        <f>IF(Point[Asset Group]="","",VLOOKUP(Point[Post Number],number,2,FALSE))</f>
        <v/>
      </c>
      <c r="BE644" s="14" t="str">
        <f>IF(Point[Asset Group]="","",VLOOKUP(Point[Structure SubType],subdom_master_gdb,2,FALSE))</f>
        <v/>
      </c>
      <c r="BF644" s="14" t="str">
        <f>IF(Point[Area m2]="","",Point[Area m2])</f>
        <v/>
      </c>
      <c r="BG644" s="14" t="str">
        <f>IF(Point[Length m]="","",Point[Length m])</f>
        <v/>
      </c>
      <c r="BH644" s="14" t="str">
        <f>IF(Point[Width m]="","",Point[Width m])</f>
        <v/>
      </c>
      <c r="BI644" s="14" t="str">
        <f>IF(Point[Diameter m]="","",Point[Diameter m])</f>
        <v/>
      </c>
      <c r="BJ644" s="14" t="str">
        <f>IF(Point[Asset Group]="","",VLOOKUP(Point[Number of Pipes],number,2,FALSE))</f>
        <v/>
      </c>
      <c r="BK644" s="14" t="str">
        <f>IF(Point[Asset Group]="","",VLOOKUP(Point[Combined Name],2,FALSE))</f>
        <v/>
      </c>
      <c r="BL644" s="14" t="str">
        <f>IF(Point[Asset Group]="","",VLOOKUP(Point[Size Class],size_class,2,FALSE))</f>
        <v/>
      </c>
      <c r="BM644" s="14" t="str">
        <f>IF(Point[Asset Group]="","",VLOOKUP(Point[Age Class],age_class,2,FALSE))</f>
        <v/>
      </c>
      <c r="BN644" s="14" t="str">
        <f>IF(Point[Girth (cm)]="","",Point[Girth (cm)])</f>
        <v/>
      </c>
      <c r="BO644" s="14" t="str">
        <f>IF(Point[Crown Radius (m)]="","",Point[Crown Radius (m)])</f>
        <v/>
      </c>
      <c r="BP644" s="14" t="str">
        <f>IF(Point[Asset Group]="","",VLOOKUP(Point[Rooting Environment],root_enviro,2,FALSE))</f>
        <v/>
      </c>
      <c r="BQ644" s="14" t="str">
        <f>IF(Point[Asset Group]="","",VLOOKUP(Point[Tree Surround],tree_surround,2,FALSE))</f>
        <v/>
      </c>
      <c r="BR644" s="14" t="str">
        <f>IF(Point[Asset Group]="","",VLOOKUP(Point[Tree Grill],yes_no,2,FALSE))</f>
        <v/>
      </c>
      <c r="BS644" s="14" t="str">
        <f>IF(Point[Asset Group]="","",VLOOKUP(Point[Tree Location],tree_location,2,FALSE))</f>
        <v/>
      </c>
    </row>
    <row r="645" spans="1:71" s="3" customFormat="1" x14ac:dyDescent="0.2">
      <c r="A645" s="3" t="str">
        <f>IF(Point[DWG File Name]="","",Point[DWG File Name])</f>
        <v/>
      </c>
      <c r="B645" s="3" t="str">
        <f>IF(Point[DWG Layer Name]="","",Point[DWG Layer Name])</f>
        <v/>
      </c>
      <c r="C645" s="3" t="str">
        <f>IF(Point[DWG Handle]="","",Point[DWG Handle])</f>
        <v/>
      </c>
      <c r="D645" s="58" t="str">
        <f>IF(Point[X]="","",Point[X])</f>
        <v/>
      </c>
      <c r="E645" s="58" t="str">
        <f>IF(Point[Y]="","",Point[Y])</f>
        <v/>
      </c>
      <c r="F645" s="3" t="str">
        <f>IF(Point[Replacement Asset]="","",Point[Replacement Asset])</f>
        <v/>
      </c>
      <c r="G645" s="3" t="str">
        <f>IF(Point[Asset ID]="","",UPPER(Point[Asset ID]))</f>
        <v/>
      </c>
      <c r="H645" s="3" t="str">
        <f>IF(Point[Asset Group]="","",VLOOKUP(Point[Asset Group],asset_grp_pt,4,FALSE))</f>
        <v/>
      </c>
      <c r="I645" s="3" t="str">
        <f>IF(Point[Asset Group]="","",VLOOKUP(Point[Asset Group],asset_grp_pt,2,FALSE))</f>
        <v/>
      </c>
      <c r="J645" s="3" t="str">
        <f>IF(Point[Asset Group]="","",VLOOKUP(Point[Asset Group],asset_grp_pt,3,FALSE))</f>
        <v/>
      </c>
      <c r="K645" s="3" t="str">
        <f>IF(Point[Asset Group]="","",VLOOKUP(Point[Asset Type],type_master_list,2,FALSE))</f>
        <v/>
      </c>
      <c r="L645" s="3" t="str">
        <f>IF(Point[Asset Name]="","",PROPER(Point[Asset Name]))</f>
        <v/>
      </c>
      <c r="M645" s="11" t="str">
        <f>IF(Point[Install Date]="","",Point[Install Date])</f>
        <v/>
      </c>
      <c r="N645" s="11" t="str">
        <f>IF(Point[Note]="","",PROPER(Point[Note]))</f>
        <v/>
      </c>
      <c r="O645" s="11" t="str">
        <f>IF(Point[Resource Consent Number]="","",UPPER(Point[Resource Consent Number]))</f>
        <v/>
      </c>
      <c r="P645" s="53" t="str">
        <f>IF(Point[Asset Unit Cost]="","",Point[Asset Unit Cost])</f>
        <v/>
      </c>
      <c r="Q645" s="11" t="str">
        <f>IF(Point[Added By]="","",UPPER(Point[Added By]))</f>
        <v/>
      </c>
      <c r="R645" s="11" t="str">
        <f>IF(Point[Added Date]="","",Point[Added Date])</f>
        <v/>
      </c>
      <c r="S645" s="14" t="str">
        <f>IF(Point[Z COORD]="","",Point[Z COORD])</f>
        <v/>
      </c>
      <c r="T645" s="14" t="str">
        <f>IF(Point[Asset Description]="","",PROPER(Point[Asset Description]))</f>
        <v/>
      </c>
      <c r="U645" s="14" t="str">
        <f>IF(Point[[Artist ]]="","",PROPER(Point[[Artist ]]))</f>
        <v/>
      </c>
      <c r="V645" s="14" t="str">
        <f>IF(Point[Material Notes]="","",PROPER(Point[Material Notes]))</f>
        <v/>
      </c>
      <c r="W645" s="14" t="str">
        <f>IF(Point[Dimension Notes]="","",Point[Dimension Notes])</f>
        <v/>
      </c>
      <c r="X645" s="14" t="str">
        <f>IF(Point[List]="","",VLOOKUP(Point[Burner Number],number,2,FALSE))</f>
        <v/>
      </c>
      <c r="Y645" s="14" t="str">
        <f>IF(Point[List]="","",VLOOKUP(Point[Fuel],bbq_fuel,2,FALSE))</f>
        <v/>
      </c>
      <c r="Z645" s="14" t="str">
        <f>IF(Point[List]="","",VLOOKUP(Point[Cabinet Material],bbq_material,2,FALSE))</f>
        <v/>
      </c>
      <c r="AA645" s="14" t="str">
        <f>IF(Point[Asset Group]="","",VLOOKUP(Point[Manufacturer],manufacturer,2,FALSE))</f>
        <v/>
      </c>
      <c r="AB645" s="14" t="str">
        <f>IF(Point[Uinsex WC]="","",Point[Uinsex WC])</f>
        <v/>
      </c>
      <c r="AC645" s="14" t="str">
        <f>IF(Point[Female WC]="","",Point[Female WC])</f>
        <v/>
      </c>
      <c r="AD645" s="14" t="str">
        <f>IF(Point[Male WC]="","",Point[Male WC])</f>
        <v/>
      </c>
      <c r="AE645" s="14" t="str">
        <f>IF(Point[Urinal]="","",Point[Urinal])</f>
        <v/>
      </c>
      <c r="AF645" s="14" t="str">
        <f>IF(Point[Disabled Unisex]="","",Point[Disabled Unisex])</f>
        <v/>
      </c>
      <c r="AG645" s="14" t="str">
        <f>IF(Point[Disabled Female]="","",Point[Disabled Female])</f>
        <v/>
      </c>
      <c r="AH645" s="14" t="str">
        <f>IF(Point[Disabled Male]="","",Point[Disabled Male])</f>
        <v/>
      </c>
      <c r="AI645" s="14" t="str">
        <f>IF(Point[Asset Group]="","",VLOOKUP(Point[Handrail],yes_no,2,FALSE))</f>
        <v/>
      </c>
      <c r="AJ645" s="14" t="str">
        <f>IF(Point[Asset Group]="","",VLOOKUP(Point[Baby Changing],yes_no,2,FALSE))</f>
        <v/>
      </c>
      <c r="AK645" s="14" t="str">
        <f>IF(Point[Asset Group]="","",VLOOKUP(Point[Service Room],yes_no,2,FALSE))</f>
        <v/>
      </c>
      <c r="AL645" s="14" t="str">
        <f>IF(Point[Asset Group]="","",VLOOKUP(Point[Service Tap],service_tap,2,FALSE))</f>
        <v/>
      </c>
      <c r="AM645" s="14" t="str">
        <f>IF(Point[Asset Group]="","",VLOOKUP(Point[Heating Type],wc_heating,2,FALSE))</f>
        <v/>
      </c>
      <c r="AN645" s="14" t="str">
        <f>IF(Point[Asset Group]="","",VLOOKUP(Point[Power Supply],power_supply,2,FALSE))</f>
        <v/>
      </c>
      <c r="AO645" s="14" t="str">
        <f>IF(Point[Asset Group]="","",VLOOKUP(Point[Waste Water],waste_water,2,FALSE))</f>
        <v/>
      </c>
      <c r="AP645" s="14" t="str">
        <f>IF(Point[Asset Group]="","",VLOOKUP(Point[Furniture SubType],subdom_master_gdb,2,FALSE))</f>
        <v/>
      </c>
      <c r="AQ645" s="14" t="str">
        <f>IF(Point[Asset Group]="","",VLOOKUP(Point[Concrete Pad],yes_no,2,FALSE))</f>
        <v/>
      </c>
      <c r="AR645" s="14" t="str">
        <f>IF(Point[Asset Group]="","",VLOOKUP(Point[Material],material_master,2,FALSE))</f>
        <v/>
      </c>
      <c r="AS645" s="14" t="str">
        <f>IF(Point[Asset Group]="","",VLOOKUP(Point[Plumbing],irrigation_plumbing,2,FALSE))</f>
        <v/>
      </c>
      <c r="AT645" s="14" t="str">
        <f>IF(Point[Asset Group]="","",VLOOKUP(Point[Sprinklers],irrigation_sprinklers,2,FALSE))</f>
        <v/>
      </c>
      <c r="AU645" s="14" t="str">
        <f>IF(Point[Asset Group]="","",VLOOKUP(Point[System],irrigation_system,2,FALSE))</f>
        <v/>
      </c>
      <c r="AV645" s="14" t="str">
        <f>IF(Point[Asset Group]="","",VLOOKUP(Point[Status],irrigation_status,2,FALSE))</f>
        <v/>
      </c>
      <c r="AW645" s="11" t="str">
        <f>IF(Point[Date of manufacture]="","",Point[Date of manufacture])</f>
        <v/>
      </c>
      <c r="AX645" s="14" t="str">
        <f>IF(Point[Asset Group]="","",VLOOKUP(Point[Sign Purpose],sign_purpose,2,FALSE))</f>
        <v/>
      </c>
      <c r="AY645" s="14" t="str">
        <f>IF(Point[Asset Group]="","",VLOOKUP(Point[Sign Material],material_master,2,FALSE))</f>
        <v/>
      </c>
      <c r="AZ645" s="14" t="str">
        <f>IF(Point[Asset Group]="","",VLOOKUP(Point[Affixed To],sign_affix,2,FALSE))</f>
        <v/>
      </c>
      <c r="BA645" s="14" t="str">
        <f>IF(Point[Size HxB mm]="","",Point[Size HxB mm])</f>
        <v/>
      </c>
      <c r="BB645" s="14" t="str">
        <f>IF(Point[Height m]="","",Point[Height m])</f>
        <v/>
      </c>
      <c r="BC645" s="14" t="str">
        <f>IF(Point[Asset Group]="","",VLOOKUP(Point[Post Material],material_master,2,FALSE))</f>
        <v/>
      </c>
      <c r="BD645" s="14" t="str">
        <f>IF(Point[Asset Group]="","",VLOOKUP(Point[Post Number],number,2,FALSE))</f>
        <v/>
      </c>
      <c r="BE645" s="14" t="str">
        <f>IF(Point[Asset Group]="","",VLOOKUP(Point[Structure SubType],subdom_master_gdb,2,FALSE))</f>
        <v/>
      </c>
      <c r="BF645" s="14" t="str">
        <f>IF(Point[Area m2]="","",Point[Area m2])</f>
        <v/>
      </c>
      <c r="BG645" s="14" t="str">
        <f>IF(Point[Length m]="","",Point[Length m])</f>
        <v/>
      </c>
      <c r="BH645" s="14" t="str">
        <f>IF(Point[Width m]="","",Point[Width m])</f>
        <v/>
      </c>
      <c r="BI645" s="14" t="str">
        <f>IF(Point[Diameter m]="","",Point[Diameter m])</f>
        <v/>
      </c>
      <c r="BJ645" s="14" t="str">
        <f>IF(Point[Asset Group]="","",VLOOKUP(Point[Number of Pipes],number,2,FALSE))</f>
        <v/>
      </c>
      <c r="BK645" s="14" t="str">
        <f>IF(Point[Asset Group]="","",VLOOKUP(Point[Combined Name],2,FALSE))</f>
        <v/>
      </c>
      <c r="BL645" s="14" t="str">
        <f>IF(Point[Asset Group]="","",VLOOKUP(Point[Size Class],size_class,2,FALSE))</f>
        <v/>
      </c>
      <c r="BM645" s="14" t="str">
        <f>IF(Point[Asset Group]="","",VLOOKUP(Point[Age Class],age_class,2,FALSE))</f>
        <v/>
      </c>
      <c r="BN645" s="14" t="str">
        <f>IF(Point[Girth (cm)]="","",Point[Girth (cm)])</f>
        <v/>
      </c>
      <c r="BO645" s="14" t="str">
        <f>IF(Point[Crown Radius (m)]="","",Point[Crown Radius (m)])</f>
        <v/>
      </c>
      <c r="BP645" s="14" t="str">
        <f>IF(Point[Asset Group]="","",VLOOKUP(Point[Rooting Environment],root_enviro,2,FALSE))</f>
        <v/>
      </c>
      <c r="BQ645" s="14" t="str">
        <f>IF(Point[Asset Group]="","",VLOOKUP(Point[Tree Surround],tree_surround,2,FALSE))</f>
        <v/>
      </c>
      <c r="BR645" s="14" t="str">
        <f>IF(Point[Asset Group]="","",VLOOKUP(Point[Tree Grill],yes_no,2,FALSE))</f>
        <v/>
      </c>
      <c r="BS645" s="14" t="str">
        <f>IF(Point[Asset Group]="","",VLOOKUP(Point[Tree Location],tree_location,2,FALSE))</f>
        <v/>
      </c>
    </row>
    <row r="646" spans="1:71" s="3" customFormat="1" x14ac:dyDescent="0.2">
      <c r="A646" s="3" t="str">
        <f>IF(Point[DWG File Name]="","",Point[DWG File Name])</f>
        <v/>
      </c>
      <c r="B646" s="3" t="str">
        <f>IF(Point[DWG Layer Name]="","",Point[DWG Layer Name])</f>
        <v/>
      </c>
      <c r="C646" s="3" t="str">
        <f>IF(Point[DWG Handle]="","",Point[DWG Handle])</f>
        <v/>
      </c>
      <c r="D646" s="58" t="str">
        <f>IF(Point[X]="","",Point[X])</f>
        <v/>
      </c>
      <c r="E646" s="58" t="str">
        <f>IF(Point[Y]="","",Point[Y])</f>
        <v/>
      </c>
      <c r="F646" s="3" t="str">
        <f>IF(Point[Replacement Asset]="","",Point[Replacement Asset])</f>
        <v/>
      </c>
      <c r="G646" s="3" t="str">
        <f>IF(Point[Asset ID]="","",UPPER(Point[Asset ID]))</f>
        <v/>
      </c>
      <c r="H646" s="3" t="str">
        <f>IF(Point[Asset Group]="","",VLOOKUP(Point[Asset Group],asset_grp_pt,4,FALSE))</f>
        <v/>
      </c>
      <c r="I646" s="3" t="str">
        <f>IF(Point[Asset Group]="","",VLOOKUP(Point[Asset Group],asset_grp_pt,2,FALSE))</f>
        <v/>
      </c>
      <c r="J646" s="3" t="str">
        <f>IF(Point[Asset Group]="","",VLOOKUP(Point[Asset Group],asset_grp_pt,3,FALSE))</f>
        <v/>
      </c>
      <c r="K646" s="3" t="str">
        <f>IF(Point[Asset Group]="","",VLOOKUP(Point[Asset Type],type_master_list,2,FALSE))</f>
        <v/>
      </c>
      <c r="L646" s="3" t="str">
        <f>IF(Point[Asset Name]="","",PROPER(Point[Asset Name]))</f>
        <v/>
      </c>
      <c r="M646" s="11" t="str">
        <f>IF(Point[Install Date]="","",Point[Install Date])</f>
        <v/>
      </c>
      <c r="N646" s="11" t="str">
        <f>IF(Point[Note]="","",PROPER(Point[Note]))</f>
        <v/>
      </c>
      <c r="O646" s="11" t="str">
        <f>IF(Point[Resource Consent Number]="","",UPPER(Point[Resource Consent Number]))</f>
        <v/>
      </c>
      <c r="P646" s="53" t="str">
        <f>IF(Point[Asset Unit Cost]="","",Point[Asset Unit Cost])</f>
        <v/>
      </c>
      <c r="Q646" s="11" t="str">
        <f>IF(Point[Added By]="","",UPPER(Point[Added By]))</f>
        <v/>
      </c>
      <c r="R646" s="11" t="str">
        <f>IF(Point[Added Date]="","",Point[Added Date])</f>
        <v/>
      </c>
      <c r="S646" s="14" t="str">
        <f>IF(Point[Z COORD]="","",Point[Z COORD])</f>
        <v/>
      </c>
      <c r="T646" s="14" t="str">
        <f>IF(Point[Asset Description]="","",PROPER(Point[Asset Description]))</f>
        <v/>
      </c>
      <c r="U646" s="14" t="str">
        <f>IF(Point[[Artist ]]="","",PROPER(Point[[Artist ]]))</f>
        <v/>
      </c>
      <c r="V646" s="14" t="str">
        <f>IF(Point[Material Notes]="","",PROPER(Point[Material Notes]))</f>
        <v/>
      </c>
      <c r="W646" s="14" t="str">
        <f>IF(Point[Dimension Notes]="","",Point[Dimension Notes])</f>
        <v/>
      </c>
      <c r="X646" s="14" t="str">
        <f>IF(Point[List]="","",VLOOKUP(Point[Burner Number],number,2,FALSE))</f>
        <v/>
      </c>
      <c r="Y646" s="14" t="str">
        <f>IF(Point[List]="","",VLOOKUP(Point[Fuel],bbq_fuel,2,FALSE))</f>
        <v/>
      </c>
      <c r="Z646" s="14" t="str">
        <f>IF(Point[List]="","",VLOOKUP(Point[Cabinet Material],bbq_material,2,FALSE))</f>
        <v/>
      </c>
      <c r="AA646" s="14" t="str">
        <f>IF(Point[Asset Group]="","",VLOOKUP(Point[Manufacturer],manufacturer,2,FALSE))</f>
        <v/>
      </c>
      <c r="AB646" s="14" t="str">
        <f>IF(Point[Uinsex WC]="","",Point[Uinsex WC])</f>
        <v/>
      </c>
      <c r="AC646" s="14" t="str">
        <f>IF(Point[Female WC]="","",Point[Female WC])</f>
        <v/>
      </c>
      <c r="AD646" s="14" t="str">
        <f>IF(Point[Male WC]="","",Point[Male WC])</f>
        <v/>
      </c>
      <c r="AE646" s="14" t="str">
        <f>IF(Point[Urinal]="","",Point[Urinal])</f>
        <v/>
      </c>
      <c r="AF646" s="14" t="str">
        <f>IF(Point[Disabled Unisex]="","",Point[Disabled Unisex])</f>
        <v/>
      </c>
      <c r="AG646" s="14" t="str">
        <f>IF(Point[Disabled Female]="","",Point[Disabled Female])</f>
        <v/>
      </c>
      <c r="AH646" s="14" t="str">
        <f>IF(Point[Disabled Male]="","",Point[Disabled Male])</f>
        <v/>
      </c>
      <c r="AI646" s="14" t="str">
        <f>IF(Point[Asset Group]="","",VLOOKUP(Point[Handrail],yes_no,2,FALSE))</f>
        <v/>
      </c>
      <c r="AJ646" s="14" t="str">
        <f>IF(Point[Asset Group]="","",VLOOKUP(Point[Baby Changing],yes_no,2,FALSE))</f>
        <v/>
      </c>
      <c r="AK646" s="14" t="str">
        <f>IF(Point[Asset Group]="","",VLOOKUP(Point[Service Room],yes_no,2,FALSE))</f>
        <v/>
      </c>
      <c r="AL646" s="14" t="str">
        <f>IF(Point[Asset Group]="","",VLOOKUP(Point[Service Tap],service_tap,2,FALSE))</f>
        <v/>
      </c>
      <c r="AM646" s="14" t="str">
        <f>IF(Point[Asset Group]="","",VLOOKUP(Point[Heating Type],wc_heating,2,FALSE))</f>
        <v/>
      </c>
      <c r="AN646" s="14" t="str">
        <f>IF(Point[Asset Group]="","",VLOOKUP(Point[Power Supply],power_supply,2,FALSE))</f>
        <v/>
      </c>
      <c r="AO646" s="14" t="str">
        <f>IF(Point[Asset Group]="","",VLOOKUP(Point[Waste Water],waste_water,2,FALSE))</f>
        <v/>
      </c>
      <c r="AP646" s="14" t="str">
        <f>IF(Point[Asset Group]="","",VLOOKUP(Point[Furniture SubType],subdom_master_gdb,2,FALSE))</f>
        <v/>
      </c>
      <c r="AQ646" s="14" t="str">
        <f>IF(Point[Asset Group]="","",VLOOKUP(Point[Concrete Pad],yes_no,2,FALSE))</f>
        <v/>
      </c>
      <c r="AR646" s="14" t="str">
        <f>IF(Point[Asset Group]="","",VLOOKUP(Point[Material],material_master,2,FALSE))</f>
        <v/>
      </c>
      <c r="AS646" s="14" t="str">
        <f>IF(Point[Asset Group]="","",VLOOKUP(Point[Plumbing],irrigation_plumbing,2,FALSE))</f>
        <v/>
      </c>
      <c r="AT646" s="14" t="str">
        <f>IF(Point[Asset Group]="","",VLOOKUP(Point[Sprinklers],irrigation_sprinklers,2,FALSE))</f>
        <v/>
      </c>
      <c r="AU646" s="14" t="str">
        <f>IF(Point[Asset Group]="","",VLOOKUP(Point[System],irrigation_system,2,FALSE))</f>
        <v/>
      </c>
      <c r="AV646" s="14" t="str">
        <f>IF(Point[Asset Group]="","",VLOOKUP(Point[Status],irrigation_status,2,FALSE))</f>
        <v/>
      </c>
      <c r="AW646" s="11" t="str">
        <f>IF(Point[Date of manufacture]="","",Point[Date of manufacture])</f>
        <v/>
      </c>
      <c r="AX646" s="14" t="str">
        <f>IF(Point[Asset Group]="","",VLOOKUP(Point[Sign Purpose],sign_purpose,2,FALSE))</f>
        <v/>
      </c>
      <c r="AY646" s="14" t="str">
        <f>IF(Point[Asset Group]="","",VLOOKUP(Point[Sign Material],material_master,2,FALSE))</f>
        <v/>
      </c>
      <c r="AZ646" s="14" t="str">
        <f>IF(Point[Asset Group]="","",VLOOKUP(Point[Affixed To],sign_affix,2,FALSE))</f>
        <v/>
      </c>
      <c r="BA646" s="14" t="str">
        <f>IF(Point[Size HxB mm]="","",Point[Size HxB mm])</f>
        <v/>
      </c>
      <c r="BB646" s="14" t="str">
        <f>IF(Point[Height m]="","",Point[Height m])</f>
        <v/>
      </c>
      <c r="BC646" s="14" t="str">
        <f>IF(Point[Asset Group]="","",VLOOKUP(Point[Post Material],material_master,2,FALSE))</f>
        <v/>
      </c>
      <c r="BD646" s="14" t="str">
        <f>IF(Point[Asset Group]="","",VLOOKUP(Point[Post Number],number,2,FALSE))</f>
        <v/>
      </c>
      <c r="BE646" s="14" t="str">
        <f>IF(Point[Asset Group]="","",VLOOKUP(Point[Structure SubType],subdom_master_gdb,2,FALSE))</f>
        <v/>
      </c>
      <c r="BF646" s="14" t="str">
        <f>IF(Point[Area m2]="","",Point[Area m2])</f>
        <v/>
      </c>
      <c r="BG646" s="14" t="str">
        <f>IF(Point[Length m]="","",Point[Length m])</f>
        <v/>
      </c>
      <c r="BH646" s="14" t="str">
        <f>IF(Point[Width m]="","",Point[Width m])</f>
        <v/>
      </c>
      <c r="BI646" s="14" t="str">
        <f>IF(Point[Diameter m]="","",Point[Diameter m])</f>
        <v/>
      </c>
      <c r="BJ646" s="14" t="str">
        <f>IF(Point[Asset Group]="","",VLOOKUP(Point[Number of Pipes],number,2,FALSE))</f>
        <v/>
      </c>
      <c r="BK646" s="14" t="str">
        <f>IF(Point[Asset Group]="","",VLOOKUP(Point[Combined Name],2,FALSE))</f>
        <v/>
      </c>
      <c r="BL646" s="14" t="str">
        <f>IF(Point[Asset Group]="","",VLOOKUP(Point[Size Class],size_class,2,FALSE))</f>
        <v/>
      </c>
      <c r="BM646" s="14" t="str">
        <f>IF(Point[Asset Group]="","",VLOOKUP(Point[Age Class],age_class,2,FALSE))</f>
        <v/>
      </c>
      <c r="BN646" s="14" t="str">
        <f>IF(Point[Girth (cm)]="","",Point[Girth (cm)])</f>
        <v/>
      </c>
      <c r="BO646" s="14" t="str">
        <f>IF(Point[Crown Radius (m)]="","",Point[Crown Radius (m)])</f>
        <v/>
      </c>
      <c r="BP646" s="14" t="str">
        <f>IF(Point[Asset Group]="","",VLOOKUP(Point[Rooting Environment],root_enviro,2,FALSE))</f>
        <v/>
      </c>
      <c r="BQ646" s="14" t="str">
        <f>IF(Point[Asset Group]="","",VLOOKUP(Point[Tree Surround],tree_surround,2,FALSE))</f>
        <v/>
      </c>
      <c r="BR646" s="14" t="str">
        <f>IF(Point[Asset Group]="","",VLOOKUP(Point[Tree Grill],yes_no,2,FALSE))</f>
        <v/>
      </c>
      <c r="BS646" s="14" t="str">
        <f>IF(Point[Asset Group]="","",VLOOKUP(Point[Tree Location],tree_location,2,FALSE))</f>
        <v/>
      </c>
    </row>
    <row r="647" spans="1:71" s="3" customFormat="1" x14ac:dyDescent="0.2">
      <c r="A647" s="3" t="str">
        <f>IF(Point[DWG File Name]="","",Point[DWG File Name])</f>
        <v/>
      </c>
      <c r="B647" s="3" t="str">
        <f>IF(Point[DWG Layer Name]="","",Point[DWG Layer Name])</f>
        <v/>
      </c>
      <c r="C647" s="3" t="str">
        <f>IF(Point[DWG Handle]="","",Point[DWG Handle])</f>
        <v/>
      </c>
      <c r="D647" s="58" t="str">
        <f>IF(Point[X]="","",Point[X])</f>
        <v/>
      </c>
      <c r="E647" s="58" t="str">
        <f>IF(Point[Y]="","",Point[Y])</f>
        <v/>
      </c>
      <c r="F647" s="3" t="str">
        <f>IF(Point[Replacement Asset]="","",Point[Replacement Asset])</f>
        <v/>
      </c>
      <c r="G647" s="3" t="str">
        <f>IF(Point[Asset ID]="","",UPPER(Point[Asset ID]))</f>
        <v/>
      </c>
      <c r="H647" s="3" t="str">
        <f>IF(Point[Asset Group]="","",VLOOKUP(Point[Asset Group],asset_grp_pt,4,FALSE))</f>
        <v/>
      </c>
      <c r="I647" s="3" t="str">
        <f>IF(Point[Asset Group]="","",VLOOKUP(Point[Asset Group],asset_grp_pt,2,FALSE))</f>
        <v/>
      </c>
      <c r="J647" s="3" t="str">
        <f>IF(Point[Asset Group]="","",VLOOKUP(Point[Asset Group],asset_grp_pt,3,FALSE))</f>
        <v/>
      </c>
      <c r="K647" s="3" t="str">
        <f>IF(Point[Asset Group]="","",VLOOKUP(Point[Asset Type],type_master_list,2,FALSE))</f>
        <v/>
      </c>
      <c r="L647" s="3" t="str">
        <f>IF(Point[Asset Name]="","",PROPER(Point[Asset Name]))</f>
        <v/>
      </c>
      <c r="M647" s="11" t="str">
        <f>IF(Point[Install Date]="","",Point[Install Date])</f>
        <v/>
      </c>
      <c r="N647" s="11" t="str">
        <f>IF(Point[Note]="","",PROPER(Point[Note]))</f>
        <v/>
      </c>
      <c r="O647" s="11" t="str">
        <f>IF(Point[Resource Consent Number]="","",UPPER(Point[Resource Consent Number]))</f>
        <v/>
      </c>
      <c r="P647" s="53" t="str">
        <f>IF(Point[Asset Unit Cost]="","",Point[Asset Unit Cost])</f>
        <v/>
      </c>
      <c r="Q647" s="11" t="str">
        <f>IF(Point[Added By]="","",UPPER(Point[Added By]))</f>
        <v/>
      </c>
      <c r="R647" s="11" t="str">
        <f>IF(Point[Added Date]="","",Point[Added Date])</f>
        <v/>
      </c>
      <c r="S647" s="14" t="str">
        <f>IF(Point[Z COORD]="","",Point[Z COORD])</f>
        <v/>
      </c>
      <c r="T647" s="14" t="str">
        <f>IF(Point[Asset Description]="","",PROPER(Point[Asset Description]))</f>
        <v/>
      </c>
      <c r="U647" s="14" t="str">
        <f>IF(Point[[Artist ]]="","",PROPER(Point[[Artist ]]))</f>
        <v/>
      </c>
      <c r="V647" s="14" t="str">
        <f>IF(Point[Material Notes]="","",PROPER(Point[Material Notes]))</f>
        <v/>
      </c>
      <c r="W647" s="14" t="str">
        <f>IF(Point[Dimension Notes]="","",Point[Dimension Notes])</f>
        <v/>
      </c>
      <c r="X647" s="14" t="str">
        <f>IF(Point[List]="","",VLOOKUP(Point[Burner Number],number,2,FALSE))</f>
        <v/>
      </c>
      <c r="Y647" s="14" t="str">
        <f>IF(Point[List]="","",VLOOKUP(Point[Fuel],bbq_fuel,2,FALSE))</f>
        <v/>
      </c>
      <c r="Z647" s="14" t="str">
        <f>IF(Point[List]="","",VLOOKUP(Point[Cabinet Material],bbq_material,2,FALSE))</f>
        <v/>
      </c>
      <c r="AA647" s="14" t="str">
        <f>IF(Point[Asset Group]="","",VLOOKUP(Point[Manufacturer],manufacturer,2,FALSE))</f>
        <v/>
      </c>
      <c r="AB647" s="14" t="str">
        <f>IF(Point[Uinsex WC]="","",Point[Uinsex WC])</f>
        <v/>
      </c>
      <c r="AC647" s="14" t="str">
        <f>IF(Point[Female WC]="","",Point[Female WC])</f>
        <v/>
      </c>
      <c r="AD647" s="14" t="str">
        <f>IF(Point[Male WC]="","",Point[Male WC])</f>
        <v/>
      </c>
      <c r="AE647" s="14" t="str">
        <f>IF(Point[Urinal]="","",Point[Urinal])</f>
        <v/>
      </c>
      <c r="AF647" s="14" t="str">
        <f>IF(Point[Disabled Unisex]="","",Point[Disabled Unisex])</f>
        <v/>
      </c>
      <c r="AG647" s="14" t="str">
        <f>IF(Point[Disabled Female]="","",Point[Disabled Female])</f>
        <v/>
      </c>
      <c r="AH647" s="14" t="str">
        <f>IF(Point[Disabled Male]="","",Point[Disabled Male])</f>
        <v/>
      </c>
      <c r="AI647" s="14" t="str">
        <f>IF(Point[Asset Group]="","",VLOOKUP(Point[Handrail],yes_no,2,FALSE))</f>
        <v/>
      </c>
      <c r="AJ647" s="14" t="str">
        <f>IF(Point[Asset Group]="","",VLOOKUP(Point[Baby Changing],yes_no,2,FALSE))</f>
        <v/>
      </c>
      <c r="AK647" s="14" t="str">
        <f>IF(Point[Asset Group]="","",VLOOKUP(Point[Service Room],yes_no,2,FALSE))</f>
        <v/>
      </c>
      <c r="AL647" s="14" t="str">
        <f>IF(Point[Asset Group]="","",VLOOKUP(Point[Service Tap],service_tap,2,FALSE))</f>
        <v/>
      </c>
      <c r="AM647" s="14" t="str">
        <f>IF(Point[Asset Group]="","",VLOOKUP(Point[Heating Type],wc_heating,2,FALSE))</f>
        <v/>
      </c>
      <c r="AN647" s="14" t="str">
        <f>IF(Point[Asset Group]="","",VLOOKUP(Point[Power Supply],power_supply,2,FALSE))</f>
        <v/>
      </c>
      <c r="AO647" s="14" t="str">
        <f>IF(Point[Asset Group]="","",VLOOKUP(Point[Waste Water],waste_water,2,FALSE))</f>
        <v/>
      </c>
      <c r="AP647" s="14" t="str">
        <f>IF(Point[Asset Group]="","",VLOOKUP(Point[Furniture SubType],subdom_master_gdb,2,FALSE))</f>
        <v/>
      </c>
      <c r="AQ647" s="14" t="str">
        <f>IF(Point[Asset Group]="","",VLOOKUP(Point[Concrete Pad],yes_no,2,FALSE))</f>
        <v/>
      </c>
      <c r="AR647" s="14" t="str">
        <f>IF(Point[Asset Group]="","",VLOOKUP(Point[Material],material_master,2,FALSE))</f>
        <v/>
      </c>
      <c r="AS647" s="14" t="str">
        <f>IF(Point[Asset Group]="","",VLOOKUP(Point[Plumbing],irrigation_plumbing,2,FALSE))</f>
        <v/>
      </c>
      <c r="AT647" s="14" t="str">
        <f>IF(Point[Asset Group]="","",VLOOKUP(Point[Sprinklers],irrigation_sprinklers,2,FALSE))</f>
        <v/>
      </c>
      <c r="AU647" s="14" t="str">
        <f>IF(Point[Asset Group]="","",VLOOKUP(Point[System],irrigation_system,2,FALSE))</f>
        <v/>
      </c>
      <c r="AV647" s="14" t="str">
        <f>IF(Point[Asset Group]="","",VLOOKUP(Point[Status],irrigation_status,2,FALSE))</f>
        <v/>
      </c>
      <c r="AW647" s="11" t="str">
        <f>IF(Point[Date of manufacture]="","",Point[Date of manufacture])</f>
        <v/>
      </c>
      <c r="AX647" s="14" t="str">
        <f>IF(Point[Asset Group]="","",VLOOKUP(Point[Sign Purpose],sign_purpose,2,FALSE))</f>
        <v/>
      </c>
      <c r="AY647" s="14" t="str">
        <f>IF(Point[Asset Group]="","",VLOOKUP(Point[Sign Material],material_master,2,FALSE))</f>
        <v/>
      </c>
      <c r="AZ647" s="14" t="str">
        <f>IF(Point[Asset Group]="","",VLOOKUP(Point[Affixed To],sign_affix,2,FALSE))</f>
        <v/>
      </c>
      <c r="BA647" s="14" t="str">
        <f>IF(Point[Size HxB mm]="","",Point[Size HxB mm])</f>
        <v/>
      </c>
      <c r="BB647" s="14" t="str">
        <f>IF(Point[Height m]="","",Point[Height m])</f>
        <v/>
      </c>
      <c r="BC647" s="14" t="str">
        <f>IF(Point[Asset Group]="","",VLOOKUP(Point[Post Material],material_master,2,FALSE))</f>
        <v/>
      </c>
      <c r="BD647" s="14" t="str">
        <f>IF(Point[Asset Group]="","",VLOOKUP(Point[Post Number],number,2,FALSE))</f>
        <v/>
      </c>
      <c r="BE647" s="14" t="str">
        <f>IF(Point[Asset Group]="","",VLOOKUP(Point[Structure SubType],subdom_master_gdb,2,FALSE))</f>
        <v/>
      </c>
      <c r="BF647" s="14" t="str">
        <f>IF(Point[Area m2]="","",Point[Area m2])</f>
        <v/>
      </c>
      <c r="BG647" s="14" t="str">
        <f>IF(Point[Length m]="","",Point[Length m])</f>
        <v/>
      </c>
      <c r="BH647" s="14" t="str">
        <f>IF(Point[Width m]="","",Point[Width m])</f>
        <v/>
      </c>
      <c r="BI647" s="14" t="str">
        <f>IF(Point[Diameter m]="","",Point[Diameter m])</f>
        <v/>
      </c>
      <c r="BJ647" s="14" t="str">
        <f>IF(Point[Asset Group]="","",VLOOKUP(Point[Number of Pipes],number,2,FALSE))</f>
        <v/>
      </c>
      <c r="BK647" s="14" t="str">
        <f>IF(Point[Asset Group]="","",VLOOKUP(Point[Combined Name],2,FALSE))</f>
        <v/>
      </c>
      <c r="BL647" s="14" t="str">
        <f>IF(Point[Asset Group]="","",VLOOKUP(Point[Size Class],size_class,2,FALSE))</f>
        <v/>
      </c>
      <c r="BM647" s="14" t="str">
        <f>IF(Point[Asset Group]="","",VLOOKUP(Point[Age Class],age_class,2,FALSE))</f>
        <v/>
      </c>
      <c r="BN647" s="14" t="str">
        <f>IF(Point[Girth (cm)]="","",Point[Girth (cm)])</f>
        <v/>
      </c>
      <c r="BO647" s="14" t="str">
        <f>IF(Point[Crown Radius (m)]="","",Point[Crown Radius (m)])</f>
        <v/>
      </c>
      <c r="BP647" s="14" t="str">
        <f>IF(Point[Asset Group]="","",VLOOKUP(Point[Rooting Environment],root_enviro,2,FALSE))</f>
        <v/>
      </c>
      <c r="BQ647" s="14" t="str">
        <f>IF(Point[Asset Group]="","",VLOOKUP(Point[Tree Surround],tree_surround,2,FALSE))</f>
        <v/>
      </c>
      <c r="BR647" s="14" t="str">
        <f>IF(Point[Asset Group]="","",VLOOKUP(Point[Tree Grill],yes_no,2,FALSE))</f>
        <v/>
      </c>
      <c r="BS647" s="14" t="str">
        <f>IF(Point[Asset Group]="","",VLOOKUP(Point[Tree Location],tree_location,2,FALSE))</f>
        <v/>
      </c>
    </row>
    <row r="648" spans="1:71" s="3" customFormat="1" x14ac:dyDescent="0.2">
      <c r="A648" s="3" t="str">
        <f>IF(Point[DWG File Name]="","",Point[DWG File Name])</f>
        <v/>
      </c>
      <c r="B648" s="3" t="str">
        <f>IF(Point[DWG Layer Name]="","",Point[DWG Layer Name])</f>
        <v/>
      </c>
      <c r="C648" s="3" t="str">
        <f>IF(Point[DWG Handle]="","",Point[DWG Handle])</f>
        <v/>
      </c>
      <c r="D648" s="58" t="str">
        <f>IF(Point[X]="","",Point[X])</f>
        <v/>
      </c>
      <c r="E648" s="58" t="str">
        <f>IF(Point[Y]="","",Point[Y])</f>
        <v/>
      </c>
      <c r="F648" s="3" t="str">
        <f>IF(Point[Replacement Asset]="","",Point[Replacement Asset])</f>
        <v/>
      </c>
      <c r="G648" s="3" t="str">
        <f>IF(Point[Asset ID]="","",UPPER(Point[Asset ID]))</f>
        <v/>
      </c>
      <c r="H648" s="3" t="str">
        <f>IF(Point[Asset Group]="","",VLOOKUP(Point[Asset Group],asset_grp_pt,4,FALSE))</f>
        <v/>
      </c>
      <c r="I648" s="3" t="str">
        <f>IF(Point[Asset Group]="","",VLOOKUP(Point[Asset Group],asset_grp_pt,2,FALSE))</f>
        <v/>
      </c>
      <c r="J648" s="3" t="str">
        <f>IF(Point[Asset Group]="","",VLOOKUP(Point[Asset Group],asset_grp_pt,3,FALSE))</f>
        <v/>
      </c>
      <c r="K648" s="3" t="str">
        <f>IF(Point[Asset Group]="","",VLOOKUP(Point[Asset Type],type_master_list,2,FALSE))</f>
        <v/>
      </c>
      <c r="L648" s="3" t="str">
        <f>IF(Point[Asset Name]="","",PROPER(Point[Asset Name]))</f>
        <v/>
      </c>
      <c r="M648" s="11" t="str">
        <f>IF(Point[Install Date]="","",Point[Install Date])</f>
        <v/>
      </c>
      <c r="N648" s="11" t="str">
        <f>IF(Point[Note]="","",PROPER(Point[Note]))</f>
        <v/>
      </c>
      <c r="O648" s="11" t="str">
        <f>IF(Point[Resource Consent Number]="","",UPPER(Point[Resource Consent Number]))</f>
        <v/>
      </c>
      <c r="P648" s="53" t="str">
        <f>IF(Point[Asset Unit Cost]="","",Point[Asset Unit Cost])</f>
        <v/>
      </c>
      <c r="Q648" s="11" t="str">
        <f>IF(Point[Added By]="","",UPPER(Point[Added By]))</f>
        <v/>
      </c>
      <c r="R648" s="11" t="str">
        <f>IF(Point[Added Date]="","",Point[Added Date])</f>
        <v/>
      </c>
      <c r="S648" s="14" t="str">
        <f>IF(Point[Z COORD]="","",Point[Z COORD])</f>
        <v/>
      </c>
      <c r="T648" s="14" t="str">
        <f>IF(Point[Asset Description]="","",PROPER(Point[Asset Description]))</f>
        <v/>
      </c>
      <c r="U648" s="14" t="str">
        <f>IF(Point[[Artist ]]="","",PROPER(Point[[Artist ]]))</f>
        <v/>
      </c>
      <c r="V648" s="14" t="str">
        <f>IF(Point[Material Notes]="","",PROPER(Point[Material Notes]))</f>
        <v/>
      </c>
      <c r="W648" s="14" t="str">
        <f>IF(Point[Dimension Notes]="","",Point[Dimension Notes])</f>
        <v/>
      </c>
      <c r="X648" s="14" t="str">
        <f>IF(Point[List]="","",VLOOKUP(Point[Burner Number],number,2,FALSE))</f>
        <v/>
      </c>
      <c r="Y648" s="14" t="str">
        <f>IF(Point[List]="","",VLOOKUP(Point[Fuel],bbq_fuel,2,FALSE))</f>
        <v/>
      </c>
      <c r="Z648" s="14" t="str">
        <f>IF(Point[List]="","",VLOOKUP(Point[Cabinet Material],bbq_material,2,FALSE))</f>
        <v/>
      </c>
      <c r="AA648" s="14" t="str">
        <f>IF(Point[Asset Group]="","",VLOOKUP(Point[Manufacturer],manufacturer,2,FALSE))</f>
        <v/>
      </c>
      <c r="AB648" s="14" t="str">
        <f>IF(Point[Uinsex WC]="","",Point[Uinsex WC])</f>
        <v/>
      </c>
      <c r="AC648" s="14" t="str">
        <f>IF(Point[Female WC]="","",Point[Female WC])</f>
        <v/>
      </c>
      <c r="AD648" s="14" t="str">
        <f>IF(Point[Male WC]="","",Point[Male WC])</f>
        <v/>
      </c>
      <c r="AE648" s="14" t="str">
        <f>IF(Point[Urinal]="","",Point[Urinal])</f>
        <v/>
      </c>
      <c r="AF648" s="14" t="str">
        <f>IF(Point[Disabled Unisex]="","",Point[Disabled Unisex])</f>
        <v/>
      </c>
      <c r="AG648" s="14" t="str">
        <f>IF(Point[Disabled Female]="","",Point[Disabled Female])</f>
        <v/>
      </c>
      <c r="AH648" s="14" t="str">
        <f>IF(Point[Disabled Male]="","",Point[Disabled Male])</f>
        <v/>
      </c>
      <c r="AI648" s="14" t="str">
        <f>IF(Point[Asset Group]="","",VLOOKUP(Point[Handrail],yes_no,2,FALSE))</f>
        <v/>
      </c>
      <c r="AJ648" s="14" t="str">
        <f>IF(Point[Asset Group]="","",VLOOKUP(Point[Baby Changing],yes_no,2,FALSE))</f>
        <v/>
      </c>
      <c r="AK648" s="14" t="str">
        <f>IF(Point[Asset Group]="","",VLOOKUP(Point[Service Room],yes_no,2,FALSE))</f>
        <v/>
      </c>
      <c r="AL648" s="14" t="str">
        <f>IF(Point[Asset Group]="","",VLOOKUP(Point[Service Tap],service_tap,2,FALSE))</f>
        <v/>
      </c>
      <c r="AM648" s="14" t="str">
        <f>IF(Point[Asset Group]="","",VLOOKUP(Point[Heating Type],wc_heating,2,FALSE))</f>
        <v/>
      </c>
      <c r="AN648" s="14" t="str">
        <f>IF(Point[Asset Group]="","",VLOOKUP(Point[Power Supply],power_supply,2,FALSE))</f>
        <v/>
      </c>
      <c r="AO648" s="14" t="str">
        <f>IF(Point[Asset Group]="","",VLOOKUP(Point[Waste Water],waste_water,2,FALSE))</f>
        <v/>
      </c>
      <c r="AP648" s="14" t="str">
        <f>IF(Point[Asset Group]="","",VLOOKUP(Point[Furniture SubType],subdom_master_gdb,2,FALSE))</f>
        <v/>
      </c>
      <c r="AQ648" s="14" t="str">
        <f>IF(Point[Asset Group]="","",VLOOKUP(Point[Concrete Pad],yes_no,2,FALSE))</f>
        <v/>
      </c>
      <c r="AR648" s="14" t="str">
        <f>IF(Point[Asset Group]="","",VLOOKUP(Point[Material],material_master,2,FALSE))</f>
        <v/>
      </c>
      <c r="AS648" s="14" t="str">
        <f>IF(Point[Asset Group]="","",VLOOKUP(Point[Plumbing],irrigation_plumbing,2,FALSE))</f>
        <v/>
      </c>
      <c r="AT648" s="14" t="str">
        <f>IF(Point[Asset Group]="","",VLOOKUP(Point[Sprinklers],irrigation_sprinklers,2,FALSE))</f>
        <v/>
      </c>
      <c r="AU648" s="14" t="str">
        <f>IF(Point[Asset Group]="","",VLOOKUP(Point[System],irrigation_system,2,FALSE))</f>
        <v/>
      </c>
      <c r="AV648" s="14" t="str">
        <f>IF(Point[Asset Group]="","",VLOOKUP(Point[Status],irrigation_status,2,FALSE))</f>
        <v/>
      </c>
      <c r="AW648" s="11" t="str">
        <f>IF(Point[Date of manufacture]="","",Point[Date of manufacture])</f>
        <v/>
      </c>
      <c r="AX648" s="14" t="str">
        <f>IF(Point[Asset Group]="","",VLOOKUP(Point[Sign Purpose],sign_purpose,2,FALSE))</f>
        <v/>
      </c>
      <c r="AY648" s="14" t="str">
        <f>IF(Point[Asset Group]="","",VLOOKUP(Point[Sign Material],material_master,2,FALSE))</f>
        <v/>
      </c>
      <c r="AZ648" s="14" t="str">
        <f>IF(Point[Asset Group]="","",VLOOKUP(Point[Affixed To],sign_affix,2,FALSE))</f>
        <v/>
      </c>
      <c r="BA648" s="14" t="str">
        <f>IF(Point[Size HxB mm]="","",Point[Size HxB mm])</f>
        <v/>
      </c>
      <c r="BB648" s="14" t="str">
        <f>IF(Point[Height m]="","",Point[Height m])</f>
        <v/>
      </c>
      <c r="BC648" s="14" t="str">
        <f>IF(Point[Asset Group]="","",VLOOKUP(Point[Post Material],material_master,2,FALSE))</f>
        <v/>
      </c>
      <c r="BD648" s="14" t="str">
        <f>IF(Point[Asset Group]="","",VLOOKUP(Point[Post Number],number,2,FALSE))</f>
        <v/>
      </c>
      <c r="BE648" s="14" t="str">
        <f>IF(Point[Asset Group]="","",VLOOKUP(Point[Structure SubType],subdom_master_gdb,2,FALSE))</f>
        <v/>
      </c>
      <c r="BF648" s="14" t="str">
        <f>IF(Point[Area m2]="","",Point[Area m2])</f>
        <v/>
      </c>
      <c r="BG648" s="14" t="str">
        <f>IF(Point[Length m]="","",Point[Length m])</f>
        <v/>
      </c>
      <c r="BH648" s="14" t="str">
        <f>IF(Point[Width m]="","",Point[Width m])</f>
        <v/>
      </c>
      <c r="BI648" s="14" t="str">
        <f>IF(Point[Diameter m]="","",Point[Diameter m])</f>
        <v/>
      </c>
      <c r="BJ648" s="14" t="str">
        <f>IF(Point[Asset Group]="","",VLOOKUP(Point[Number of Pipes],number,2,FALSE))</f>
        <v/>
      </c>
      <c r="BK648" s="14" t="str">
        <f>IF(Point[Asset Group]="","",VLOOKUP(Point[Combined Name],2,FALSE))</f>
        <v/>
      </c>
      <c r="BL648" s="14" t="str">
        <f>IF(Point[Asset Group]="","",VLOOKUP(Point[Size Class],size_class,2,FALSE))</f>
        <v/>
      </c>
      <c r="BM648" s="14" t="str">
        <f>IF(Point[Asset Group]="","",VLOOKUP(Point[Age Class],age_class,2,FALSE))</f>
        <v/>
      </c>
      <c r="BN648" s="14" t="str">
        <f>IF(Point[Girth (cm)]="","",Point[Girth (cm)])</f>
        <v/>
      </c>
      <c r="BO648" s="14" t="str">
        <f>IF(Point[Crown Radius (m)]="","",Point[Crown Radius (m)])</f>
        <v/>
      </c>
      <c r="BP648" s="14" t="str">
        <f>IF(Point[Asset Group]="","",VLOOKUP(Point[Rooting Environment],root_enviro,2,FALSE))</f>
        <v/>
      </c>
      <c r="BQ648" s="14" t="str">
        <f>IF(Point[Asset Group]="","",VLOOKUP(Point[Tree Surround],tree_surround,2,FALSE))</f>
        <v/>
      </c>
      <c r="BR648" s="14" t="str">
        <f>IF(Point[Asset Group]="","",VLOOKUP(Point[Tree Grill],yes_no,2,FALSE))</f>
        <v/>
      </c>
      <c r="BS648" s="14" t="str">
        <f>IF(Point[Asset Group]="","",VLOOKUP(Point[Tree Location],tree_location,2,FALSE))</f>
        <v/>
      </c>
    </row>
    <row r="649" spans="1:71" s="3" customFormat="1" x14ac:dyDescent="0.2">
      <c r="A649" s="3" t="str">
        <f>IF(Point[DWG File Name]="","",Point[DWG File Name])</f>
        <v/>
      </c>
      <c r="B649" s="3" t="str">
        <f>IF(Point[DWG Layer Name]="","",Point[DWG Layer Name])</f>
        <v/>
      </c>
      <c r="C649" s="3" t="str">
        <f>IF(Point[DWG Handle]="","",Point[DWG Handle])</f>
        <v/>
      </c>
      <c r="D649" s="58" t="str">
        <f>IF(Point[X]="","",Point[X])</f>
        <v/>
      </c>
      <c r="E649" s="58" t="str">
        <f>IF(Point[Y]="","",Point[Y])</f>
        <v/>
      </c>
      <c r="F649" s="3" t="str">
        <f>IF(Point[Replacement Asset]="","",Point[Replacement Asset])</f>
        <v/>
      </c>
      <c r="G649" s="3" t="str">
        <f>IF(Point[Asset ID]="","",UPPER(Point[Asset ID]))</f>
        <v/>
      </c>
      <c r="H649" s="3" t="str">
        <f>IF(Point[Asset Group]="","",VLOOKUP(Point[Asset Group],asset_grp_pt,4,FALSE))</f>
        <v/>
      </c>
      <c r="I649" s="3" t="str">
        <f>IF(Point[Asset Group]="","",VLOOKUP(Point[Asset Group],asset_grp_pt,2,FALSE))</f>
        <v/>
      </c>
      <c r="J649" s="3" t="str">
        <f>IF(Point[Asset Group]="","",VLOOKUP(Point[Asset Group],asset_grp_pt,3,FALSE))</f>
        <v/>
      </c>
      <c r="K649" s="3" t="str">
        <f>IF(Point[Asset Group]="","",VLOOKUP(Point[Asset Type],type_master_list,2,FALSE))</f>
        <v/>
      </c>
      <c r="L649" s="3" t="str">
        <f>IF(Point[Asset Name]="","",PROPER(Point[Asset Name]))</f>
        <v/>
      </c>
      <c r="M649" s="11" t="str">
        <f>IF(Point[Install Date]="","",Point[Install Date])</f>
        <v/>
      </c>
      <c r="N649" s="11" t="str">
        <f>IF(Point[Note]="","",PROPER(Point[Note]))</f>
        <v/>
      </c>
      <c r="O649" s="11" t="str">
        <f>IF(Point[Resource Consent Number]="","",UPPER(Point[Resource Consent Number]))</f>
        <v/>
      </c>
      <c r="P649" s="53" t="str">
        <f>IF(Point[Asset Unit Cost]="","",Point[Asset Unit Cost])</f>
        <v/>
      </c>
      <c r="Q649" s="11" t="str">
        <f>IF(Point[Added By]="","",UPPER(Point[Added By]))</f>
        <v/>
      </c>
      <c r="R649" s="11" t="str">
        <f>IF(Point[Added Date]="","",Point[Added Date])</f>
        <v/>
      </c>
      <c r="S649" s="14" t="str">
        <f>IF(Point[Z COORD]="","",Point[Z COORD])</f>
        <v/>
      </c>
      <c r="T649" s="14" t="str">
        <f>IF(Point[Asset Description]="","",PROPER(Point[Asset Description]))</f>
        <v/>
      </c>
      <c r="U649" s="14" t="str">
        <f>IF(Point[[Artist ]]="","",PROPER(Point[[Artist ]]))</f>
        <v/>
      </c>
      <c r="V649" s="14" t="str">
        <f>IF(Point[Material Notes]="","",PROPER(Point[Material Notes]))</f>
        <v/>
      </c>
      <c r="W649" s="14" t="str">
        <f>IF(Point[Dimension Notes]="","",Point[Dimension Notes])</f>
        <v/>
      </c>
      <c r="X649" s="14" t="str">
        <f>IF(Point[List]="","",VLOOKUP(Point[Burner Number],number,2,FALSE))</f>
        <v/>
      </c>
      <c r="Y649" s="14" t="str">
        <f>IF(Point[List]="","",VLOOKUP(Point[Fuel],bbq_fuel,2,FALSE))</f>
        <v/>
      </c>
      <c r="Z649" s="14" t="str">
        <f>IF(Point[List]="","",VLOOKUP(Point[Cabinet Material],bbq_material,2,FALSE))</f>
        <v/>
      </c>
      <c r="AA649" s="14" t="str">
        <f>IF(Point[Asset Group]="","",VLOOKUP(Point[Manufacturer],manufacturer,2,FALSE))</f>
        <v/>
      </c>
      <c r="AB649" s="14" t="str">
        <f>IF(Point[Uinsex WC]="","",Point[Uinsex WC])</f>
        <v/>
      </c>
      <c r="AC649" s="14" t="str">
        <f>IF(Point[Female WC]="","",Point[Female WC])</f>
        <v/>
      </c>
      <c r="AD649" s="14" t="str">
        <f>IF(Point[Male WC]="","",Point[Male WC])</f>
        <v/>
      </c>
      <c r="AE649" s="14" t="str">
        <f>IF(Point[Urinal]="","",Point[Urinal])</f>
        <v/>
      </c>
      <c r="AF649" s="14" t="str">
        <f>IF(Point[Disabled Unisex]="","",Point[Disabled Unisex])</f>
        <v/>
      </c>
      <c r="AG649" s="14" t="str">
        <f>IF(Point[Disabled Female]="","",Point[Disabled Female])</f>
        <v/>
      </c>
      <c r="AH649" s="14" t="str">
        <f>IF(Point[Disabled Male]="","",Point[Disabled Male])</f>
        <v/>
      </c>
      <c r="AI649" s="14" t="str">
        <f>IF(Point[Asset Group]="","",VLOOKUP(Point[Handrail],yes_no,2,FALSE))</f>
        <v/>
      </c>
      <c r="AJ649" s="14" t="str">
        <f>IF(Point[Asset Group]="","",VLOOKUP(Point[Baby Changing],yes_no,2,FALSE))</f>
        <v/>
      </c>
      <c r="AK649" s="14" t="str">
        <f>IF(Point[Asset Group]="","",VLOOKUP(Point[Service Room],yes_no,2,FALSE))</f>
        <v/>
      </c>
      <c r="AL649" s="14" t="str">
        <f>IF(Point[Asset Group]="","",VLOOKUP(Point[Service Tap],service_tap,2,FALSE))</f>
        <v/>
      </c>
      <c r="AM649" s="14" t="str">
        <f>IF(Point[Asset Group]="","",VLOOKUP(Point[Heating Type],wc_heating,2,FALSE))</f>
        <v/>
      </c>
      <c r="AN649" s="14" t="str">
        <f>IF(Point[Asset Group]="","",VLOOKUP(Point[Power Supply],power_supply,2,FALSE))</f>
        <v/>
      </c>
      <c r="AO649" s="14" t="str">
        <f>IF(Point[Asset Group]="","",VLOOKUP(Point[Waste Water],waste_water,2,FALSE))</f>
        <v/>
      </c>
      <c r="AP649" s="14" t="str">
        <f>IF(Point[Asset Group]="","",VLOOKUP(Point[Furniture SubType],subdom_master_gdb,2,FALSE))</f>
        <v/>
      </c>
      <c r="AQ649" s="14" t="str">
        <f>IF(Point[Asset Group]="","",VLOOKUP(Point[Concrete Pad],yes_no,2,FALSE))</f>
        <v/>
      </c>
      <c r="AR649" s="14" t="str">
        <f>IF(Point[Asset Group]="","",VLOOKUP(Point[Material],material_master,2,FALSE))</f>
        <v/>
      </c>
      <c r="AS649" s="14" t="str">
        <f>IF(Point[Asset Group]="","",VLOOKUP(Point[Plumbing],irrigation_plumbing,2,FALSE))</f>
        <v/>
      </c>
      <c r="AT649" s="14" t="str">
        <f>IF(Point[Asset Group]="","",VLOOKUP(Point[Sprinklers],irrigation_sprinklers,2,FALSE))</f>
        <v/>
      </c>
      <c r="AU649" s="14" t="str">
        <f>IF(Point[Asset Group]="","",VLOOKUP(Point[System],irrigation_system,2,FALSE))</f>
        <v/>
      </c>
      <c r="AV649" s="14" t="str">
        <f>IF(Point[Asset Group]="","",VLOOKUP(Point[Status],irrigation_status,2,FALSE))</f>
        <v/>
      </c>
      <c r="AW649" s="11" t="str">
        <f>IF(Point[Date of manufacture]="","",Point[Date of manufacture])</f>
        <v/>
      </c>
      <c r="AX649" s="14" t="str">
        <f>IF(Point[Asset Group]="","",VLOOKUP(Point[Sign Purpose],sign_purpose,2,FALSE))</f>
        <v/>
      </c>
      <c r="AY649" s="14" t="str">
        <f>IF(Point[Asset Group]="","",VLOOKUP(Point[Sign Material],material_master,2,FALSE))</f>
        <v/>
      </c>
      <c r="AZ649" s="14" t="str">
        <f>IF(Point[Asset Group]="","",VLOOKUP(Point[Affixed To],sign_affix,2,FALSE))</f>
        <v/>
      </c>
      <c r="BA649" s="14" t="str">
        <f>IF(Point[Size HxB mm]="","",Point[Size HxB mm])</f>
        <v/>
      </c>
      <c r="BB649" s="14" t="str">
        <f>IF(Point[Height m]="","",Point[Height m])</f>
        <v/>
      </c>
      <c r="BC649" s="14" t="str">
        <f>IF(Point[Asset Group]="","",VLOOKUP(Point[Post Material],material_master,2,FALSE))</f>
        <v/>
      </c>
      <c r="BD649" s="14" t="str">
        <f>IF(Point[Asset Group]="","",VLOOKUP(Point[Post Number],number,2,FALSE))</f>
        <v/>
      </c>
      <c r="BE649" s="14" t="str">
        <f>IF(Point[Asset Group]="","",VLOOKUP(Point[Structure SubType],subdom_master_gdb,2,FALSE))</f>
        <v/>
      </c>
      <c r="BF649" s="14" t="str">
        <f>IF(Point[Area m2]="","",Point[Area m2])</f>
        <v/>
      </c>
      <c r="BG649" s="14" t="str">
        <f>IF(Point[Length m]="","",Point[Length m])</f>
        <v/>
      </c>
      <c r="BH649" s="14" t="str">
        <f>IF(Point[Width m]="","",Point[Width m])</f>
        <v/>
      </c>
      <c r="BI649" s="14" t="str">
        <f>IF(Point[Diameter m]="","",Point[Diameter m])</f>
        <v/>
      </c>
      <c r="BJ649" s="14" t="str">
        <f>IF(Point[Asset Group]="","",VLOOKUP(Point[Number of Pipes],number,2,FALSE))</f>
        <v/>
      </c>
      <c r="BK649" s="14" t="str">
        <f>IF(Point[Asset Group]="","",VLOOKUP(Point[Combined Name],2,FALSE))</f>
        <v/>
      </c>
      <c r="BL649" s="14" t="str">
        <f>IF(Point[Asset Group]="","",VLOOKUP(Point[Size Class],size_class,2,FALSE))</f>
        <v/>
      </c>
      <c r="BM649" s="14" t="str">
        <f>IF(Point[Asset Group]="","",VLOOKUP(Point[Age Class],age_class,2,FALSE))</f>
        <v/>
      </c>
      <c r="BN649" s="14" t="str">
        <f>IF(Point[Girth (cm)]="","",Point[Girth (cm)])</f>
        <v/>
      </c>
      <c r="BO649" s="14" t="str">
        <f>IF(Point[Crown Radius (m)]="","",Point[Crown Radius (m)])</f>
        <v/>
      </c>
      <c r="BP649" s="14" t="str">
        <f>IF(Point[Asset Group]="","",VLOOKUP(Point[Rooting Environment],root_enviro,2,FALSE))</f>
        <v/>
      </c>
      <c r="BQ649" s="14" t="str">
        <f>IF(Point[Asset Group]="","",VLOOKUP(Point[Tree Surround],tree_surround,2,FALSE))</f>
        <v/>
      </c>
      <c r="BR649" s="14" t="str">
        <f>IF(Point[Asset Group]="","",VLOOKUP(Point[Tree Grill],yes_no,2,FALSE))</f>
        <v/>
      </c>
      <c r="BS649" s="14" t="str">
        <f>IF(Point[Asset Group]="","",VLOOKUP(Point[Tree Location],tree_location,2,FALSE))</f>
        <v/>
      </c>
    </row>
    <row r="650" spans="1:71" s="3" customFormat="1" x14ac:dyDescent="0.2">
      <c r="A650" s="3" t="str">
        <f>IF(Point[DWG File Name]="","",Point[DWG File Name])</f>
        <v/>
      </c>
      <c r="B650" s="3" t="str">
        <f>IF(Point[DWG Layer Name]="","",Point[DWG Layer Name])</f>
        <v/>
      </c>
      <c r="C650" s="3" t="str">
        <f>IF(Point[DWG Handle]="","",Point[DWG Handle])</f>
        <v/>
      </c>
      <c r="D650" s="58" t="str">
        <f>IF(Point[X]="","",Point[X])</f>
        <v/>
      </c>
      <c r="E650" s="58" t="str">
        <f>IF(Point[Y]="","",Point[Y])</f>
        <v/>
      </c>
      <c r="F650" s="3" t="str">
        <f>IF(Point[Replacement Asset]="","",Point[Replacement Asset])</f>
        <v/>
      </c>
      <c r="G650" s="3" t="str">
        <f>IF(Point[Asset ID]="","",UPPER(Point[Asset ID]))</f>
        <v/>
      </c>
      <c r="H650" s="3" t="str">
        <f>IF(Point[Asset Group]="","",VLOOKUP(Point[Asset Group],asset_grp_pt,4,FALSE))</f>
        <v/>
      </c>
      <c r="I650" s="3" t="str">
        <f>IF(Point[Asset Group]="","",VLOOKUP(Point[Asset Group],asset_grp_pt,2,FALSE))</f>
        <v/>
      </c>
      <c r="J650" s="3" t="str">
        <f>IF(Point[Asset Group]="","",VLOOKUP(Point[Asset Group],asset_grp_pt,3,FALSE))</f>
        <v/>
      </c>
      <c r="K650" s="3" t="str">
        <f>IF(Point[Asset Group]="","",VLOOKUP(Point[Asset Type],type_master_list,2,FALSE))</f>
        <v/>
      </c>
      <c r="L650" s="3" t="str">
        <f>IF(Point[Asset Name]="","",PROPER(Point[Asset Name]))</f>
        <v/>
      </c>
      <c r="M650" s="11" t="str">
        <f>IF(Point[Install Date]="","",Point[Install Date])</f>
        <v/>
      </c>
      <c r="N650" s="11" t="str">
        <f>IF(Point[Note]="","",PROPER(Point[Note]))</f>
        <v/>
      </c>
      <c r="O650" s="11" t="str">
        <f>IF(Point[Resource Consent Number]="","",UPPER(Point[Resource Consent Number]))</f>
        <v/>
      </c>
      <c r="P650" s="53" t="str">
        <f>IF(Point[Asset Unit Cost]="","",Point[Asset Unit Cost])</f>
        <v/>
      </c>
      <c r="Q650" s="11" t="str">
        <f>IF(Point[Added By]="","",UPPER(Point[Added By]))</f>
        <v/>
      </c>
      <c r="R650" s="11" t="str">
        <f>IF(Point[Added Date]="","",Point[Added Date])</f>
        <v/>
      </c>
      <c r="S650" s="14" t="str">
        <f>IF(Point[Z COORD]="","",Point[Z COORD])</f>
        <v/>
      </c>
      <c r="T650" s="14" t="str">
        <f>IF(Point[Asset Description]="","",PROPER(Point[Asset Description]))</f>
        <v/>
      </c>
      <c r="U650" s="14" t="str">
        <f>IF(Point[[Artist ]]="","",PROPER(Point[[Artist ]]))</f>
        <v/>
      </c>
      <c r="V650" s="14" t="str">
        <f>IF(Point[Material Notes]="","",PROPER(Point[Material Notes]))</f>
        <v/>
      </c>
      <c r="W650" s="14" t="str">
        <f>IF(Point[Dimension Notes]="","",Point[Dimension Notes])</f>
        <v/>
      </c>
      <c r="X650" s="14" t="str">
        <f>IF(Point[List]="","",VLOOKUP(Point[Burner Number],number,2,FALSE))</f>
        <v/>
      </c>
      <c r="Y650" s="14" t="str">
        <f>IF(Point[List]="","",VLOOKUP(Point[Fuel],bbq_fuel,2,FALSE))</f>
        <v/>
      </c>
      <c r="Z650" s="14" t="str">
        <f>IF(Point[List]="","",VLOOKUP(Point[Cabinet Material],bbq_material,2,FALSE))</f>
        <v/>
      </c>
      <c r="AA650" s="14" t="str">
        <f>IF(Point[Asset Group]="","",VLOOKUP(Point[Manufacturer],manufacturer,2,FALSE))</f>
        <v/>
      </c>
      <c r="AB650" s="14" t="str">
        <f>IF(Point[Uinsex WC]="","",Point[Uinsex WC])</f>
        <v/>
      </c>
      <c r="AC650" s="14" t="str">
        <f>IF(Point[Female WC]="","",Point[Female WC])</f>
        <v/>
      </c>
      <c r="AD650" s="14" t="str">
        <f>IF(Point[Male WC]="","",Point[Male WC])</f>
        <v/>
      </c>
      <c r="AE650" s="14" t="str">
        <f>IF(Point[Urinal]="","",Point[Urinal])</f>
        <v/>
      </c>
      <c r="AF650" s="14" t="str">
        <f>IF(Point[Disabled Unisex]="","",Point[Disabled Unisex])</f>
        <v/>
      </c>
      <c r="AG650" s="14" t="str">
        <f>IF(Point[Disabled Female]="","",Point[Disabled Female])</f>
        <v/>
      </c>
      <c r="AH650" s="14" t="str">
        <f>IF(Point[Disabled Male]="","",Point[Disabled Male])</f>
        <v/>
      </c>
      <c r="AI650" s="14" t="str">
        <f>IF(Point[Asset Group]="","",VLOOKUP(Point[Handrail],yes_no,2,FALSE))</f>
        <v/>
      </c>
      <c r="AJ650" s="14" t="str">
        <f>IF(Point[Asset Group]="","",VLOOKUP(Point[Baby Changing],yes_no,2,FALSE))</f>
        <v/>
      </c>
      <c r="AK650" s="14" t="str">
        <f>IF(Point[Asset Group]="","",VLOOKUP(Point[Service Room],yes_no,2,FALSE))</f>
        <v/>
      </c>
      <c r="AL650" s="14" t="str">
        <f>IF(Point[Asset Group]="","",VLOOKUP(Point[Service Tap],service_tap,2,FALSE))</f>
        <v/>
      </c>
      <c r="AM650" s="14" t="str">
        <f>IF(Point[Asset Group]="","",VLOOKUP(Point[Heating Type],wc_heating,2,FALSE))</f>
        <v/>
      </c>
      <c r="AN650" s="14" t="str">
        <f>IF(Point[Asset Group]="","",VLOOKUP(Point[Power Supply],power_supply,2,FALSE))</f>
        <v/>
      </c>
      <c r="AO650" s="14" t="str">
        <f>IF(Point[Asset Group]="","",VLOOKUP(Point[Waste Water],waste_water,2,FALSE))</f>
        <v/>
      </c>
      <c r="AP650" s="14" t="str">
        <f>IF(Point[Asset Group]="","",VLOOKUP(Point[Furniture SubType],subdom_master_gdb,2,FALSE))</f>
        <v/>
      </c>
      <c r="AQ650" s="14" t="str">
        <f>IF(Point[Asset Group]="","",VLOOKUP(Point[Concrete Pad],yes_no,2,FALSE))</f>
        <v/>
      </c>
      <c r="AR650" s="14" t="str">
        <f>IF(Point[Asset Group]="","",VLOOKUP(Point[Material],material_master,2,FALSE))</f>
        <v/>
      </c>
      <c r="AS650" s="14" t="str">
        <f>IF(Point[Asset Group]="","",VLOOKUP(Point[Plumbing],irrigation_plumbing,2,FALSE))</f>
        <v/>
      </c>
      <c r="AT650" s="14" t="str">
        <f>IF(Point[Asset Group]="","",VLOOKUP(Point[Sprinklers],irrigation_sprinklers,2,FALSE))</f>
        <v/>
      </c>
      <c r="AU650" s="14" t="str">
        <f>IF(Point[Asset Group]="","",VLOOKUP(Point[System],irrigation_system,2,FALSE))</f>
        <v/>
      </c>
      <c r="AV650" s="14" t="str">
        <f>IF(Point[Asset Group]="","",VLOOKUP(Point[Status],irrigation_status,2,FALSE))</f>
        <v/>
      </c>
      <c r="AW650" s="11" t="str">
        <f>IF(Point[Date of manufacture]="","",Point[Date of manufacture])</f>
        <v/>
      </c>
      <c r="AX650" s="14" t="str">
        <f>IF(Point[Asset Group]="","",VLOOKUP(Point[Sign Purpose],sign_purpose,2,FALSE))</f>
        <v/>
      </c>
      <c r="AY650" s="14" t="str">
        <f>IF(Point[Asset Group]="","",VLOOKUP(Point[Sign Material],material_master,2,FALSE))</f>
        <v/>
      </c>
      <c r="AZ650" s="14" t="str">
        <f>IF(Point[Asset Group]="","",VLOOKUP(Point[Affixed To],sign_affix,2,FALSE))</f>
        <v/>
      </c>
      <c r="BA650" s="14" t="str">
        <f>IF(Point[Size HxB mm]="","",Point[Size HxB mm])</f>
        <v/>
      </c>
      <c r="BB650" s="14" t="str">
        <f>IF(Point[Height m]="","",Point[Height m])</f>
        <v/>
      </c>
      <c r="BC650" s="14" t="str">
        <f>IF(Point[Asset Group]="","",VLOOKUP(Point[Post Material],material_master,2,FALSE))</f>
        <v/>
      </c>
      <c r="BD650" s="14" t="str">
        <f>IF(Point[Asset Group]="","",VLOOKUP(Point[Post Number],number,2,FALSE))</f>
        <v/>
      </c>
      <c r="BE650" s="14" t="str">
        <f>IF(Point[Asset Group]="","",VLOOKUP(Point[Structure SubType],subdom_master_gdb,2,FALSE))</f>
        <v/>
      </c>
      <c r="BF650" s="14" t="str">
        <f>IF(Point[Area m2]="","",Point[Area m2])</f>
        <v/>
      </c>
      <c r="BG650" s="14" t="str">
        <f>IF(Point[Length m]="","",Point[Length m])</f>
        <v/>
      </c>
      <c r="BH650" s="14" t="str">
        <f>IF(Point[Width m]="","",Point[Width m])</f>
        <v/>
      </c>
      <c r="BI650" s="14" t="str">
        <f>IF(Point[Diameter m]="","",Point[Diameter m])</f>
        <v/>
      </c>
      <c r="BJ650" s="14" t="str">
        <f>IF(Point[Asset Group]="","",VLOOKUP(Point[Number of Pipes],number,2,FALSE))</f>
        <v/>
      </c>
      <c r="BK650" s="14" t="str">
        <f>IF(Point[Asset Group]="","",VLOOKUP(Point[Combined Name],2,FALSE))</f>
        <v/>
      </c>
      <c r="BL650" s="14" t="str">
        <f>IF(Point[Asset Group]="","",VLOOKUP(Point[Size Class],size_class,2,FALSE))</f>
        <v/>
      </c>
      <c r="BM650" s="14" t="str">
        <f>IF(Point[Asset Group]="","",VLOOKUP(Point[Age Class],age_class,2,FALSE))</f>
        <v/>
      </c>
      <c r="BN650" s="14" t="str">
        <f>IF(Point[Girth (cm)]="","",Point[Girth (cm)])</f>
        <v/>
      </c>
      <c r="BO650" s="14" t="str">
        <f>IF(Point[Crown Radius (m)]="","",Point[Crown Radius (m)])</f>
        <v/>
      </c>
      <c r="BP650" s="14" t="str">
        <f>IF(Point[Asset Group]="","",VLOOKUP(Point[Rooting Environment],root_enviro,2,FALSE))</f>
        <v/>
      </c>
      <c r="BQ650" s="14" t="str">
        <f>IF(Point[Asset Group]="","",VLOOKUP(Point[Tree Surround],tree_surround,2,FALSE))</f>
        <v/>
      </c>
      <c r="BR650" s="14" t="str">
        <f>IF(Point[Asset Group]="","",VLOOKUP(Point[Tree Grill],yes_no,2,FALSE))</f>
        <v/>
      </c>
      <c r="BS650" s="14" t="str">
        <f>IF(Point[Asset Group]="","",VLOOKUP(Point[Tree Location],tree_location,2,FALSE))</f>
        <v/>
      </c>
    </row>
    <row r="651" spans="1:71" s="3" customFormat="1" x14ac:dyDescent="0.2">
      <c r="A651" s="3" t="str">
        <f>IF(Point[DWG File Name]="","",Point[DWG File Name])</f>
        <v/>
      </c>
      <c r="B651" s="3" t="str">
        <f>IF(Point[DWG Layer Name]="","",Point[DWG Layer Name])</f>
        <v/>
      </c>
      <c r="C651" s="3" t="str">
        <f>IF(Point[DWG Handle]="","",Point[DWG Handle])</f>
        <v/>
      </c>
      <c r="D651" s="58" t="str">
        <f>IF(Point[X]="","",Point[X])</f>
        <v/>
      </c>
      <c r="E651" s="58" t="str">
        <f>IF(Point[Y]="","",Point[Y])</f>
        <v/>
      </c>
      <c r="F651" s="3" t="str">
        <f>IF(Point[Replacement Asset]="","",Point[Replacement Asset])</f>
        <v/>
      </c>
      <c r="G651" s="3" t="str">
        <f>IF(Point[Asset ID]="","",UPPER(Point[Asset ID]))</f>
        <v/>
      </c>
      <c r="H651" s="3" t="str">
        <f>IF(Point[Asset Group]="","",VLOOKUP(Point[Asset Group],asset_grp_pt,4,FALSE))</f>
        <v/>
      </c>
      <c r="I651" s="3" t="str">
        <f>IF(Point[Asset Group]="","",VLOOKUP(Point[Asset Group],asset_grp_pt,2,FALSE))</f>
        <v/>
      </c>
      <c r="J651" s="3" t="str">
        <f>IF(Point[Asset Group]="","",VLOOKUP(Point[Asset Group],asset_grp_pt,3,FALSE))</f>
        <v/>
      </c>
      <c r="K651" s="3" t="str">
        <f>IF(Point[Asset Group]="","",VLOOKUP(Point[Asset Type],type_master_list,2,FALSE))</f>
        <v/>
      </c>
      <c r="L651" s="3" t="str">
        <f>IF(Point[Asset Name]="","",PROPER(Point[Asset Name]))</f>
        <v/>
      </c>
      <c r="M651" s="11" t="str">
        <f>IF(Point[Install Date]="","",Point[Install Date])</f>
        <v/>
      </c>
      <c r="N651" s="11" t="str">
        <f>IF(Point[Note]="","",PROPER(Point[Note]))</f>
        <v/>
      </c>
      <c r="O651" s="11" t="str">
        <f>IF(Point[Resource Consent Number]="","",UPPER(Point[Resource Consent Number]))</f>
        <v/>
      </c>
      <c r="P651" s="53" t="str">
        <f>IF(Point[Asset Unit Cost]="","",Point[Asset Unit Cost])</f>
        <v/>
      </c>
      <c r="Q651" s="11" t="str">
        <f>IF(Point[Added By]="","",UPPER(Point[Added By]))</f>
        <v/>
      </c>
      <c r="R651" s="11" t="str">
        <f>IF(Point[Added Date]="","",Point[Added Date])</f>
        <v/>
      </c>
      <c r="S651" s="14" t="str">
        <f>IF(Point[Z COORD]="","",Point[Z COORD])</f>
        <v/>
      </c>
      <c r="T651" s="14" t="str">
        <f>IF(Point[Asset Description]="","",PROPER(Point[Asset Description]))</f>
        <v/>
      </c>
      <c r="U651" s="14" t="str">
        <f>IF(Point[[Artist ]]="","",PROPER(Point[[Artist ]]))</f>
        <v/>
      </c>
      <c r="V651" s="14" t="str">
        <f>IF(Point[Material Notes]="","",PROPER(Point[Material Notes]))</f>
        <v/>
      </c>
      <c r="W651" s="14" t="str">
        <f>IF(Point[Dimension Notes]="","",Point[Dimension Notes])</f>
        <v/>
      </c>
      <c r="X651" s="14" t="str">
        <f>IF(Point[List]="","",VLOOKUP(Point[Burner Number],number,2,FALSE))</f>
        <v/>
      </c>
      <c r="Y651" s="14" t="str">
        <f>IF(Point[List]="","",VLOOKUP(Point[Fuel],bbq_fuel,2,FALSE))</f>
        <v/>
      </c>
      <c r="Z651" s="14" t="str">
        <f>IF(Point[List]="","",VLOOKUP(Point[Cabinet Material],bbq_material,2,FALSE))</f>
        <v/>
      </c>
      <c r="AA651" s="14" t="str">
        <f>IF(Point[Asset Group]="","",VLOOKUP(Point[Manufacturer],manufacturer,2,FALSE))</f>
        <v/>
      </c>
      <c r="AB651" s="14" t="str">
        <f>IF(Point[Uinsex WC]="","",Point[Uinsex WC])</f>
        <v/>
      </c>
      <c r="AC651" s="14" t="str">
        <f>IF(Point[Female WC]="","",Point[Female WC])</f>
        <v/>
      </c>
      <c r="AD651" s="14" t="str">
        <f>IF(Point[Male WC]="","",Point[Male WC])</f>
        <v/>
      </c>
      <c r="AE651" s="14" t="str">
        <f>IF(Point[Urinal]="","",Point[Urinal])</f>
        <v/>
      </c>
      <c r="AF651" s="14" t="str">
        <f>IF(Point[Disabled Unisex]="","",Point[Disabled Unisex])</f>
        <v/>
      </c>
      <c r="AG651" s="14" t="str">
        <f>IF(Point[Disabled Female]="","",Point[Disabled Female])</f>
        <v/>
      </c>
      <c r="AH651" s="14" t="str">
        <f>IF(Point[Disabled Male]="","",Point[Disabled Male])</f>
        <v/>
      </c>
      <c r="AI651" s="14" t="str">
        <f>IF(Point[Asset Group]="","",VLOOKUP(Point[Handrail],yes_no,2,FALSE))</f>
        <v/>
      </c>
      <c r="AJ651" s="14" t="str">
        <f>IF(Point[Asset Group]="","",VLOOKUP(Point[Baby Changing],yes_no,2,FALSE))</f>
        <v/>
      </c>
      <c r="AK651" s="14" t="str">
        <f>IF(Point[Asset Group]="","",VLOOKUP(Point[Service Room],yes_no,2,FALSE))</f>
        <v/>
      </c>
      <c r="AL651" s="14" t="str">
        <f>IF(Point[Asset Group]="","",VLOOKUP(Point[Service Tap],service_tap,2,FALSE))</f>
        <v/>
      </c>
      <c r="AM651" s="14" t="str">
        <f>IF(Point[Asset Group]="","",VLOOKUP(Point[Heating Type],wc_heating,2,FALSE))</f>
        <v/>
      </c>
      <c r="AN651" s="14" t="str">
        <f>IF(Point[Asset Group]="","",VLOOKUP(Point[Power Supply],power_supply,2,FALSE))</f>
        <v/>
      </c>
      <c r="AO651" s="14" t="str">
        <f>IF(Point[Asset Group]="","",VLOOKUP(Point[Waste Water],waste_water,2,FALSE))</f>
        <v/>
      </c>
      <c r="AP651" s="14" t="str">
        <f>IF(Point[Asset Group]="","",VLOOKUP(Point[Furniture SubType],subdom_master_gdb,2,FALSE))</f>
        <v/>
      </c>
      <c r="AQ651" s="14" t="str">
        <f>IF(Point[Asset Group]="","",VLOOKUP(Point[Concrete Pad],yes_no,2,FALSE))</f>
        <v/>
      </c>
      <c r="AR651" s="14" t="str">
        <f>IF(Point[Asset Group]="","",VLOOKUP(Point[Material],material_master,2,FALSE))</f>
        <v/>
      </c>
      <c r="AS651" s="14" t="str">
        <f>IF(Point[Asset Group]="","",VLOOKUP(Point[Plumbing],irrigation_plumbing,2,FALSE))</f>
        <v/>
      </c>
      <c r="AT651" s="14" t="str">
        <f>IF(Point[Asset Group]="","",VLOOKUP(Point[Sprinklers],irrigation_sprinklers,2,FALSE))</f>
        <v/>
      </c>
      <c r="AU651" s="14" t="str">
        <f>IF(Point[Asset Group]="","",VLOOKUP(Point[System],irrigation_system,2,FALSE))</f>
        <v/>
      </c>
      <c r="AV651" s="14" t="str">
        <f>IF(Point[Asset Group]="","",VLOOKUP(Point[Status],irrigation_status,2,FALSE))</f>
        <v/>
      </c>
      <c r="AW651" s="11" t="str">
        <f>IF(Point[Date of manufacture]="","",Point[Date of manufacture])</f>
        <v/>
      </c>
      <c r="AX651" s="14" t="str">
        <f>IF(Point[Asset Group]="","",VLOOKUP(Point[Sign Purpose],sign_purpose,2,FALSE))</f>
        <v/>
      </c>
      <c r="AY651" s="14" t="str">
        <f>IF(Point[Asset Group]="","",VLOOKUP(Point[Sign Material],material_master,2,FALSE))</f>
        <v/>
      </c>
      <c r="AZ651" s="14" t="str">
        <f>IF(Point[Asset Group]="","",VLOOKUP(Point[Affixed To],sign_affix,2,FALSE))</f>
        <v/>
      </c>
      <c r="BA651" s="14" t="str">
        <f>IF(Point[Size HxB mm]="","",Point[Size HxB mm])</f>
        <v/>
      </c>
      <c r="BB651" s="14" t="str">
        <f>IF(Point[Height m]="","",Point[Height m])</f>
        <v/>
      </c>
      <c r="BC651" s="14" t="str">
        <f>IF(Point[Asset Group]="","",VLOOKUP(Point[Post Material],material_master,2,FALSE))</f>
        <v/>
      </c>
      <c r="BD651" s="14" t="str">
        <f>IF(Point[Asset Group]="","",VLOOKUP(Point[Post Number],number,2,FALSE))</f>
        <v/>
      </c>
      <c r="BE651" s="14" t="str">
        <f>IF(Point[Asset Group]="","",VLOOKUP(Point[Structure SubType],subdom_master_gdb,2,FALSE))</f>
        <v/>
      </c>
      <c r="BF651" s="14" t="str">
        <f>IF(Point[Area m2]="","",Point[Area m2])</f>
        <v/>
      </c>
      <c r="BG651" s="14" t="str">
        <f>IF(Point[Length m]="","",Point[Length m])</f>
        <v/>
      </c>
      <c r="BH651" s="14" t="str">
        <f>IF(Point[Width m]="","",Point[Width m])</f>
        <v/>
      </c>
      <c r="BI651" s="14" t="str">
        <f>IF(Point[Diameter m]="","",Point[Diameter m])</f>
        <v/>
      </c>
      <c r="BJ651" s="14" t="str">
        <f>IF(Point[Asset Group]="","",VLOOKUP(Point[Number of Pipes],number,2,FALSE))</f>
        <v/>
      </c>
      <c r="BK651" s="14" t="str">
        <f>IF(Point[Asset Group]="","",VLOOKUP(Point[Combined Name],2,FALSE))</f>
        <v/>
      </c>
      <c r="BL651" s="14" t="str">
        <f>IF(Point[Asset Group]="","",VLOOKUP(Point[Size Class],size_class,2,FALSE))</f>
        <v/>
      </c>
      <c r="BM651" s="14" t="str">
        <f>IF(Point[Asset Group]="","",VLOOKUP(Point[Age Class],age_class,2,FALSE))</f>
        <v/>
      </c>
      <c r="BN651" s="14" t="str">
        <f>IF(Point[Girth (cm)]="","",Point[Girth (cm)])</f>
        <v/>
      </c>
      <c r="BO651" s="14" t="str">
        <f>IF(Point[Crown Radius (m)]="","",Point[Crown Radius (m)])</f>
        <v/>
      </c>
      <c r="BP651" s="14" t="str">
        <f>IF(Point[Asset Group]="","",VLOOKUP(Point[Rooting Environment],root_enviro,2,FALSE))</f>
        <v/>
      </c>
      <c r="BQ651" s="14" t="str">
        <f>IF(Point[Asset Group]="","",VLOOKUP(Point[Tree Surround],tree_surround,2,FALSE))</f>
        <v/>
      </c>
      <c r="BR651" s="14" t="str">
        <f>IF(Point[Asset Group]="","",VLOOKUP(Point[Tree Grill],yes_no,2,FALSE))</f>
        <v/>
      </c>
      <c r="BS651" s="14" t="str">
        <f>IF(Point[Asset Group]="","",VLOOKUP(Point[Tree Location],tree_location,2,FALSE))</f>
        <v/>
      </c>
    </row>
    <row r="652" spans="1:71" s="3" customFormat="1" x14ac:dyDescent="0.2">
      <c r="A652" s="3" t="str">
        <f>IF(Point[DWG File Name]="","",Point[DWG File Name])</f>
        <v/>
      </c>
      <c r="B652" s="3" t="str">
        <f>IF(Point[DWG Layer Name]="","",Point[DWG Layer Name])</f>
        <v/>
      </c>
      <c r="C652" s="3" t="str">
        <f>IF(Point[DWG Handle]="","",Point[DWG Handle])</f>
        <v/>
      </c>
      <c r="D652" s="58" t="str">
        <f>IF(Point[X]="","",Point[X])</f>
        <v/>
      </c>
      <c r="E652" s="58" t="str">
        <f>IF(Point[Y]="","",Point[Y])</f>
        <v/>
      </c>
      <c r="F652" s="3" t="str">
        <f>IF(Point[Replacement Asset]="","",Point[Replacement Asset])</f>
        <v/>
      </c>
      <c r="G652" s="3" t="str">
        <f>IF(Point[Asset ID]="","",UPPER(Point[Asset ID]))</f>
        <v/>
      </c>
      <c r="H652" s="3" t="str">
        <f>IF(Point[Asset Group]="","",VLOOKUP(Point[Asset Group],asset_grp_pt,4,FALSE))</f>
        <v/>
      </c>
      <c r="I652" s="3" t="str">
        <f>IF(Point[Asset Group]="","",VLOOKUP(Point[Asset Group],asset_grp_pt,2,FALSE))</f>
        <v/>
      </c>
      <c r="J652" s="3" t="str">
        <f>IF(Point[Asset Group]="","",VLOOKUP(Point[Asset Group],asset_grp_pt,3,FALSE))</f>
        <v/>
      </c>
      <c r="K652" s="3" t="str">
        <f>IF(Point[Asset Group]="","",VLOOKUP(Point[Asset Type],type_master_list,2,FALSE))</f>
        <v/>
      </c>
      <c r="L652" s="3" t="str">
        <f>IF(Point[Asset Name]="","",PROPER(Point[Asset Name]))</f>
        <v/>
      </c>
      <c r="M652" s="11" t="str">
        <f>IF(Point[Install Date]="","",Point[Install Date])</f>
        <v/>
      </c>
      <c r="N652" s="11" t="str">
        <f>IF(Point[Note]="","",PROPER(Point[Note]))</f>
        <v/>
      </c>
      <c r="O652" s="11" t="str">
        <f>IF(Point[Resource Consent Number]="","",UPPER(Point[Resource Consent Number]))</f>
        <v/>
      </c>
      <c r="P652" s="53" t="str">
        <f>IF(Point[Asset Unit Cost]="","",Point[Asset Unit Cost])</f>
        <v/>
      </c>
      <c r="Q652" s="11" t="str">
        <f>IF(Point[Added By]="","",UPPER(Point[Added By]))</f>
        <v/>
      </c>
      <c r="R652" s="11" t="str">
        <f>IF(Point[Added Date]="","",Point[Added Date])</f>
        <v/>
      </c>
      <c r="S652" s="14" t="str">
        <f>IF(Point[Z COORD]="","",Point[Z COORD])</f>
        <v/>
      </c>
      <c r="T652" s="14" t="str">
        <f>IF(Point[Asset Description]="","",PROPER(Point[Asset Description]))</f>
        <v/>
      </c>
      <c r="U652" s="14" t="str">
        <f>IF(Point[[Artist ]]="","",PROPER(Point[[Artist ]]))</f>
        <v/>
      </c>
      <c r="V652" s="14" t="str">
        <f>IF(Point[Material Notes]="","",PROPER(Point[Material Notes]))</f>
        <v/>
      </c>
      <c r="W652" s="14" t="str">
        <f>IF(Point[Dimension Notes]="","",Point[Dimension Notes])</f>
        <v/>
      </c>
      <c r="X652" s="14" t="str">
        <f>IF(Point[List]="","",VLOOKUP(Point[Burner Number],number,2,FALSE))</f>
        <v/>
      </c>
      <c r="Y652" s="14" t="str">
        <f>IF(Point[List]="","",VLOOKUP(Point[Fuel],bbq_fuel,2,FALSE))</f>
        <v/>
      </c>
      <c r="Z652" s="14" t="str">
        <f>IF(Point[List]="","",VLOOKUP(Point[Cabinet Material],bbq_material,2,FALSE))</f>
        <v/>
      </c>
      <c r="AA652" s="14" t="str">
        <f>IF(Point[Asset Group]="","",VLOOKUP(Point[Manufacturer],manufacturer,2,FALSE))</f>
        <v/>
      </c>
      <c r="AB652" s="14" t="str">
        <f>IF(Point[Uinsex WC]="","",Point[Uinsex WC])</f>
        <v/>
      </c>
      <c r="AC652" s="14" t="str">
        <f>IF(Point[Female WC]="","",Point[Female WC])</f>
        <v/>
      </c>
      <c r="AD652" s="14" t="str">
        <f>IF(Point[Male WC]="","",Point[Male WC])</f>
        <v/>
      </c>
      <c r="AE652" s="14" t="str">
        <f>IF(Point[Urinal]="","",Point[Urinal])</f>
        <v/>
      </c>
      <c r="AF652" s="14" t="str">
        <f>IF(Point[Disabled Unisex]="","",Point[Disabled Unisex])</f>
        <v/>
      </c>
      <c r="AG652" s="14" t="str">
        <f>IF(Point[Disabled Female]="","",Point[Disabled Female])</f>
        <v/>
      </c>
      <c r="AH652" s="14" t="str">
        <f>IF(Point[Disabled Male]="","",Point[Disabled Male])</f>
        <v/>
      </c>
      <c r="AI652" s="14" t="str">
        <f>IF(Point[Asset Group]="","",VLOOKUP(Point[Handrail],yes_no,2,FALSE))</f>
        <v/>
      </c>
      <c r="AJ652" s="14" t="str">
        <f>IF(Point[Asset Group]="","",VLOOKUP(Point[Baby Changing],yes_no,2,FALSE))</f>
        <v/>
      </c>
      <c r="AK652" s="14" t="str">
        <f>IF(Point[Asset Group]="","",VLOOKUP(Point[Service Room],yes_no,2,FALSE))</f>
        <v/>
      </c>
      <c r="AL652" s="14" t="str">
        <f>IF(Point[Asset Group]="","",VLOOKUP(Point[Service Tap],service_tap,2,FALSE))</f>
        <v/>
      </c>
      <c r="AM652" s="14" t="str">
        <f>IF(Point[Asset Group]="","",VLOOKUP(Point[Heating Type],wc_heating,2,FALSE))</f>
        <v/>
      </c>
      <c r="AN652" s="14" t="str">
        <f>IF(Point[Asset Group]="","",VLOOKUP(Point[Power Supply],power_supply,2,FALSE))</f>
        <v/>
      </c>
      <c r="AO652" s="14" t="str">
        <f>IF(Point[Asset Group]="","",VLOOKUP(Point[Waste Water],waste_water,2,FALSE))</f>
        <v/>
      </c>
      <c r="AP652" s="14" t="str">
        <f>IF(Point[Asset Group]="","",VLOOKUP(Point[Furniture SubType],subdom_master_gdb,2,FALSE))</f>
        <v/>
      </c>
      <c r="AQ652" s="14" t="str">
        <f>IF(Point[Asset Group]="","",VLOOKUP(Point[Concrete Pad],yes_no,2,FALSE))</f>
        <v/>
      </c>
      <c r="AR652" s="14" t="str">
        <f>IF(Point[Asset Group]="","",VLOOKUP(Point[Material],material_master,2,FALSE))</f>
        <v/>
      </c>
      <c r="AS652" s="14" t="str">
        <f>IF(Point[Asset Group]="","",VLOOKUP(Point[Plumbing],irrigation_plumbing,2,FALSE))</f>
        <v/>
      </c>
      <c r="AT652" s="14" t="str">
        <f>IF(Point[Asset Group]="","",VLOOKUP(Point[Sprinklers],irrigation_sprinklers,2,FALSE))</f>
        <v/>
      </c>
      <c r="AU652" s="14" t="str">
        <f>IF(Point[Asset Group]="","",VLOOKUP(Point[System],irrigation_system,2,FALSE))</f>
        <v/>
      </c>
      <c r="AV652" s="14" t="str">
        <f>IF(Point[Asset Group]="","",VLOOKUP(Point[Status],irrigation_status,2,FALSE))</f>
        <v/>
      </c>
      <c r="AW652" s="11" t="str">
        <f>IF(Point[Date of manufacture]="","",Point[Date of manufacture])</f>
        <v/>
      </c>
      <c r="AX652" s="14" t="str">
        <f>IF(Point[Asset Group]="","",VLOOKUP(Point[Sign Purpose],sign_purpose,2,FALSE))</f>
        <v/>
      </c>
      <c r="AY652" s="14" t="str">
        <f>IF(Point[Asset Group]="","",VLOOKUP(Point[Sign Material],material_master,2,FALSE))</f>
        <v/>
      </c>
      <c r="AZ652" s="14" t="str">
        <f>IF(Point[Asset Group]="","",VLOOKUP(Point[Affixed To],sign_affix,2,FALSE))</f>
        <v/>
      </c>
      <c r="BA652" s="14" t="str">
        <f>IF(Point[Size HxB mm]="","",Point[Size HxB mm])</f>
        <v/>
      </c>
      <c r="BB652" s="14" t="str">
        <f>IF(Point[Height m]="","",Point[Height m])</f>
        <v/>
      </c>
      <c r="BC652" s="14" t="str">
        <f>IF(Point[Asset Group]="","",VLOOKUP(Point[Post Material],material_master,2,FALSE))</f>
        <v/>
      </c>
      <c r="BD652" s="14" t="str">
        <f>IF(Point[Asset Group]="","",VLOOKUP(Point[Post Number],number,2,FALSE))</f>
        <v/>
      </c>
      <c r="BE652" s="14" t="str">
        <f>IF(Point[Asset Group]="","",VLOOKUP(Point[Structure SubType],subdom_master_gdb,2,FALSE))</f>
        <v/>
      </c>
      <c r="BF652" s="14" t="str">
        <f>IF(Point[Area m2]="","",Point[Area m2])</f>
        <v/>
      </c>
      <c r="BG652" s="14" t="str">
        <f>IF(Point[Length m]="","",Point[Length m])</f>
        <v/>
      </c>
      <c r="BH652" s="14" t="str">
        <f>IF(Point[Width m]="","",Point[Width m])</f>
        <v/>
      </c>
      <c r="BI652" s="14" t="str">
        <f>IF(Point[Diameter m]="","",Point[Diameter m])</f>
        <v/>
      </c>
      <c r="BJ652" s="14" t="str">
        <f>IF(Point[Asset Group]="","",VLOOKUP(Point[Number of Pipes],number,2,FALSE))</f>
        <v/>
      </c>
      <c r="BK652" s="14" t="str">
        <f>IF(Point[Asset Group]="","",VLOOKUP(Point[Combined Name],2,FALSE))</f>
        <v/>
      </c>
      <c r="BL652" s="14" t="str">
        <f>IF(Point[Asset Group]="","",VLOOKUP(Point[Size Class],size_class,2,FALSE))</f>
        <v/>
      </c>
      <c r="BM652" s="14" t="str">
        <f>IF(Point[Asset Group]="","",VLOOKUP(Point[Age Class],age_class,2,FALSE))</f>
        <v/>
      </c>
      <c r="BN652" s="14" t="str">
        <f>IF(Point[Girth (cm)]="","",Point[Girth (cm)])</f>
        <v/>
      </c>
      <c r="BO652" s="14" t="str">
        <f>IF(Point[Crown Radius (m)]="","",Point[Crown Radius (m)])</f>
        <v/>
      </c>
      <c r="BP652" s="14" t="str">
        <f>IF(Point[Asset Group]="","",VLOOKUP(Point[Rooting Environment],root_enviro,2,FALSE))</f>
        <v/>
      </c>
      <c r="BQ652" s="14" t="str">
        <f>IF(Point[Asset Group]="","",VLOOKUP(Point[Tree Surround],tree_surround,2,FALSE))</f>
        <v/>
      </c>
      <c r="BR652" s="14" t="str">
        <f>IF(Point[Asset Group]="","",VLOOKUP(Point[Tree Grill],yes_no,2,FALSE))</f>
        <v/>
      </c>
      <c r="BS652" s="14" t="str">
        <f>IF(Point[Asset Group]="","",VLOOKUP(Point[Tree Location],tree_location,2,FALSE))</f>
        <v/>
      </c>
    </row>
    <row r="653" spans="1:71" s="3" customFormat="1" x14ac:dyDescent="0.2">
      <c r="A653" s="3" t="str">
        <f>IF(Point[DWG File Name]="","",Point[DWG File Name])</f>
        <v/>
      </c>
      <c r="B653" s="3" t="str">
        <f>IF(Point[DWG Layer Name]="","",Point[DWG Layer Name])</f>
        <v/>
      </c>
      <c r="C653" s="3" t="str">
        <f>IF(Point[DWG Handle]="","",Point[DWG Handle])</f>
        <v/>
      </c>
      <c r="D653" s="58" t="str">
        <f>IF(Point[X]="","",Point[X])</f>
        <v/>
      </c>
      <c r="E653" s="58" t="str">
        <f>IF(Point[Y]="","",Point[Y])</f>
        <v/>
      </c>
      <c r="F653" s="3" t="str">
        <f>IF(Point[Replacement Asset]="","",Point[Replacement Asset])</f>
        <v/>
      </c>
      <c r="G653" s="3" t="str">
        <f>IF(Point[Asset ID]="","",UPPER(Point[Asset ID]))</f>
        <v/>
      </c>
      <c r="H653" s="3" t="str">
        <f>IF(Point[Asset Group]="","",VLOOKUP(Point[Asset Group],asset_grp_pt,4,FALSE))</f>
        <v/>
      </c>
      <c r="I653" s="3" t="str">
        <f>IF(Point[Asset Group]="","",VLOOKUP(Point[Asset Group],asset_grp_pt,2,FALSE))</f>
        <v/>
      </c>
      <c r="J653" s="3" t="str">
        <f>IF(Point[Asset Group]="","",VLOOKUP(Point[Asset Group],asset_grp_pt,3,FALSE))</f>
        <v/>
      </c>
      <c r="K653" s="3" t="str">
        <f>IF(Point[Asset Group]="","",VLOOKUP(Point[Asset Type],type_master_list,2,FALSE))</f>
        <v/>
      </c>
      <c r="L653" s="3" t="str">
        <f>IF(Point[Asset Name]="","",PROPER(Point[Asset Name]))</f>
        <v/>
      </c>
      <c r="M653" s="11" t="str">
        <f>IF(Point[Install Date]="","",Point[Install Date])</f>
        <v/>
      </c>
      <c r="N653" s="11" t="str">
        <f>IF(Point[Note]="","",PROPER(Point[Note]))</f>
        <v/>
      </c>
      <c r="O653" s="11" t="str">
        <f>IF(Point[Resource Consent Number]="","",UPPER(Point[Resource Consent Number]))</f>
        <v/>
      </c>
      <c r="P653" s="53" t="str">
        <f>IF(Point[Asset Unit Cost]="","",Point[Asset Unit Cost])</f>
        <v/>
      </c>
      <c r="Q653" s="11" t="str">
        <f>IF(Point[Added By]="","",UPPER(Point[Added By]))</f>
        <v/>
      </c>
      <c r="R653" s="11" t="str">
        <f>IF(Point[Added Date]="","",Point[Added Date])</f>
        <v/>
      </c>
      <c r="S653" s="14" t="str">
        <f>IF(Point[Z COORD]="","",Point[Z COORD])</f>
        <v/>
      </c>
      <c r="T653" s="14" t="str">
        <f>IF(Point[Asset Description]="","",PROPER(Point[Asset Description]))</f>
        <v/>
      </c>
      <c r="U653" s="14" t="str">
        <f>IF(Point[[Artist ]]="","",PROPER(Point[[Artist ]]))</f>
        <v/>
      </c>
      <c r="V653" s="14" t="str">
        <f>IF(Point[Material Notes]="","",PROPER(Point[Material Notes]))</f>
        <v/>
      </c>
      <c r="W653" s="14" t="str">
        <f>IF(Point[Dimension Notes]="","",Point[Dimension Notes])</f>
        <v/>
      </c>
      <c r="X653" s="14" t="str">
        <f>IF(Point[List]="","",VLOOKUP(Point[Burner Number],number,2,FALSE))</f>
        <v/>
      </c>
      <c r="Y653" s="14" t="str">
        <f>IF(Point[List]="","",VLOOKUP(Point[Fuel],bbq_fuel,2,FALSE))</f>
        <v/>
      </c>
      <c r="Z653" s="14" t="str">
        <f>IF(Point[List]="","",VLOOKUP(Point[Cabinet Material],bbq_material,2,FALSE))</f>
        <v/>
      </c>
      <c r="AA653" s="14" t="str">
        <f>IF(Point[Asset Group]="","",VLOOKUP(Point[Manufacturer],manufacturer,2,FALSE))</f>
        <v/>
      </c>
      <c r="AB653" s="14" t="str">
        <f>IF(Point[Uinsex WC]="","",Point[Uinsex WC])</f>
        <v/>
      </c>
      <c r="AC653" s="14" t="str">
        <f>IF(Point[Female WC]="","",Point[Female WC])</f>
        <v/>
      </c>
      <c r="AD653" s="14" t="str">
        <f>IF(Point[Male WC]="","",Point[Male WC])</f>
        <v/>
      </c>
      <c r="AE653" s="14" t="str">
        <f>IF(Point[Urinal]="","",Point[Urinal])</f>
        <v/>
      </c>
      <c r="AF653" s="14" t="str">
        <f>IF(Point[Disabled Unisex]="","",Point[Disabled Unisex])</f>
        <v/>
      </c>
      <c r="AG653" s="14" t="str">
        <f>IF(Point[Disabled Female]="","",Point[Disabled Female])</f>
        <v/>
      </c>
      <c r="AH653" s="14" t="str">
        <f>IF(Point[Disabled Male]="","",Point[Disabled Male])</f>
        <v/>
      </c>
      <c r="AI653" s="14" t="str">
        <f>IF(Point[Asset Group]="","",VLOOKUP(Point[Handrail],yes_no,2,FALSE))</f>
        <v/>
      </c>
      <c r="AJ653" s="14" t="str">
        <f>IF(Point[Asset Group]="","",VLOOKUP(Point[Baby Changing],yes_no,2,FALSE))</f>
        <v/>
      </c>
      <c r="AK653" s="14" t="str">
        <f>IF(Point[Asset Group]="","",VLOOKUP(Point[Service Room],yes_no,2,FALSE))</f>
        <v/>
      </c>
      <c r="AL653" s="14" t="str">
        <f>IF(Point[Asset Group]="","",VLOOKUP(Point[Service Tap],service_tap,2,FALSE))</f>
        <v/>
      </c>
      <c r="AM653" s="14" t="str">
        <f>IF(Point[Asset Group]="","",VLOOKUP(Point[Heating Type],wc_heating,2,FALSE))</f>
        <v/>
      </c>
      <c r="AN653" s="14" t="str">
        <f>IF(Point[Asset Group]="","",VLOOKUP(Point[Power Supply],power_supply,2,FALSE))</f>
        <v/>
      </c>
      <c r="AO653" s="14" t="str">
        <f>IF(Point[Asset Group]="","",VLOOKUP(Point[Waste Water],waste_water,2,FALSE))</f>
        <v/>
      </c>
      <c r="AP653" s="14" t="str">
        <f>IF(Point[Asset Group]="","",VLOOKUP(Point[Furniture SubType],subdom_master_gdb,2,FALSE))</f>
        <v/>
      </c>
      <c r="AQ653" s="14" t="str">
        <f>IF(Point[Asset Group]="","",VLOOKUP(Point[Concrete Pad],yes_no,2,FALSE))</f>
        <v/>
      </c>
      <c r="AR653" s="14" t="str">
        <f>IF(Point[Asset Group]="","",VLOOKUP(Point[Material],material_master,2,FALSE))</f>
        <v/>
      </c>
      <c r="AS653" s="14" t="str">
        <f>IF(Point[Asset Group]="","",VLOOKUP(Point[Plumbing],irrigation_plumbing,2,FALSE))</f>
        <v/>
      </c>
      <c r="AT653" s="14" t="str">
        <f>IF(Point[Asset Group]="","",VLOOKUP(Point[Sprinklers],irrigation_sprinklers,2,FALSE))</f>
        <v/>
      </c>
      <c r="AU653" s="14" t="str">
        <f>IF(Point[Asset Group]="","",VLOOKUP(Point[System],irrigation_system,2,FALSE))</f>
        <v/>
      </c>
      <c r="AV653" s="14" t="str">
        <f>IF(Point[Asset Group]="","",VLOOKUP(Point[Status],irrigation_status,2,FALSE))</f>
        <v/>
      </c>
      <c r="AW653" s="11" t="str">
        <f>IF(Point[Date of manufacture]="","",Point[Date of manufacture])</f>
        <v/>
      </c>
      <c r="AX653" s="14" t="str">
        <f>IF(Point[Asset Group]="","",VLOOKUP(Point[Sign Purpose],sign_purpose,2,FALSE))</f>
        <v/>
      </c>
      <c r="AY653" s="14" t="str">
        <f>IF(Point[Asset Group]="","",VLOOKUP(Point[Sign Material],material_master,2,FALSE))</f>
        <v/>
      </c>
      <c r="AZ653" s="14" t="str">
        <f>IF(Point[Asset Group]="","",VLOOKUP(Point[Affixed To],sign_affix,2,FALSE))</f>
        <v/>
      </c>
      <c r="BA653" s="14" t="str">
        <f>IF(Point[Size HxB mm]="","",Point[Size HxB mm])</f>
        <v/>
      </c>
      <c r="BB653" s="14" t="str">
        <f>IF(Point[Height m]="","",Point[Height m])</f>
        <v/>
      </c>
      <c r="BC653" s="14" t="str">
        <f>IF(Point[Asset Group]="","",VLOOKUP(Point[Post Material],material_master,2,FALSE))</f>
        <v/>
      </c>
      <c r="BD653" s="14" t="str">
        <f>IF(Point[Asset Group]="","",VLOOKUP(Point[Post Number],number,2,FALSE))</f>
        <v/>
      </c>
      <c r="BE653" s="14" t="str">
        <f>IF(Point[Asset Group]="","",VLOOKUP(Point[Structure SubType],subdom_master_gdb,2,FALSE))</f>
        <v/>
      </c>
      <c r="BF653" s="14" t="str">
        <f>IF(Point[Area m2]="","",Point[Area m2])</f>
        <v/>
      </c>
      <c r="BG653" s="14" t="str">
        <f>IF(Point[Length m]="","",Point[Length m])</f>
        <v/>
      </c>
      <c r="BH653" s="14" t="str">
        <f>IF(Point[Width m]="","",Point[Width m])</f>
        <v/>
      </c>
      <c r="BI653" s="14" t="str">
        <f>IF(Point[Diameter m]="","",Point[Diameter m])</f>
        <v/>
      </c>
      <c r="BJ653" s="14" t="str">
        <f>IF(Point[Asset Group]="","",VLOOKUP(Point[Number of Pipes],number,2,FALSE))</f>
        <v/>
      </c>
      <c r="BK653" s="14" t="str">
        <f>IF(Point[Asset Group]="","",VLOOKUP(Point[Combined Name],2,FALSE))</f>
        <v/>
      </c>
      <c r="BL653" s="14" t="str">
        <f>IF(Point[Asset Group]="","",VLOOKUP(Point[Size Class],size_class,2,FALSE))</f>
        <v/>
      </c>
      <c r="BM653" s="14" t="str">
        <f>IF(Point[Asset Group]="","",VLOOKUP(Point[Age Class],age_class,2,FALSE))</f>
        <v/>
      </c>
      <c r="BN653" s="14" t="str">
        <f>IF(Point[Girth (cm)]="","",Point[Girth (cm)])</f>
        <v/>
      </c>
      <c r="BO653" s="14" t="str">
        <f>IF(Point[Crown Radius (m)]="","",Point[Crown Radius (m)])</f>
        <v/>
      </c>
      <c r="BP653" s="14" t="str">
        <f>IF(Point[Asset Group]="","",VLOOKUP(Point[Rooting Environment],root_enviro,2,FALSE))</f>
        <v/>
      </c>
      <c r="BQ653" s="14" t="str">
        <f>IF(Point[Asset Group]="","",VLOOKUP(Point[Tree Surround],tree_surround,2,FALSE))</f>
        <v/>
      </c>
      <c r="BR653" s="14" t="str">
        <f>IF(Point[Asset Group]="","",VLOOKUP(Point[Tree Grill],yes_no,2,FALSE))</f>
        <v/>
      </c>
      <c r="BS653" s="14" t="str">
        <f>IF(Point[Asset Group]="","",VLOOKUP(Point[Tree Location],tree_location,2,FALSE))</f>
        <v/>
      </c>
    </row>
    <row r="654" spans="1:71" s="3" customFormat="1" x14ac:dyDescent="0.2">
      <c r="A654" s="3" t="str">
        <f>IF(Point[DWG File Name]="","",Point[DWG File Name])</f>
        <v/>
      </c>
      <c r="B654" s="3" t="str">
        <f>IF(Point[DWG Layer Name]="","",Point[DWG Layer Name])</f>
        <v/>
      </c>
      <c r="C654" s="3" t="str">
        <f>IF(Point[DWG Handle]="","",Point[DWG Handle])</f>
        <v/>
      </c>
      <c r="D654" s="58" t="str">
        <f>IF(Point[X]="","",Point[X])</f>
        <v/>
      </c>
      <c r="E654" s="58" t="str">
        <f>IF(Point[Y]="","",Point[Y])</f>
        <v/>
      </c>
      <c r="F654" s="3" t="str">
        <f>IF(Point[Replacement Asset]="","",Point[Replacement Asset])</f>
        <v/>
      </c>
      <c r="G654" s="3" t="str">
        <f>IF(Point[Asset ID]="","",UPPER(Point[Asset ID]))</f>
        <v/>
      </c>
      <c r="H654" s="3" t="str">
        <f>IF(Point[Asset Group]="","",VLOOKUP(Point[Asset Group],asset_grp_pt,4,FALSE))</f>
        <v/>
      </c>
      <c r="I654" s="3" t="str">
        <f>IF(Point[Asset Group]="","",VLOOKUP(Point[Asset Group],asset_grp_pt,2,FALSE))</f>
        <v/>
      </c>
      <c r="J654" s="3" t="str">
        <f>IF(Point[Asset Group]="","",VLOOKUP(Point[Asset Group],asset_grp_pt,3,FALSE))</f>
        <v/>
      </c>
      <c r="K654" s="3" t="str">
        <f>IF(Point[Asset Group]="","",VLOOKUP(Point[Asset Type],type_master_list,2,FALSE))</f>
        <v/>
      </c>
      <c r="L654" s="3" t="str">
        <f>IF(Point[Asset Name]="","",PROPER(Point[Asset Name]))</f>
        <v/>
      </c>
      <c r="M654" s="11" t="str">
        <f>IF(Point[Install Date]="","",Point[Install Date])</f>
        <v/>
      </c>
      <c r="N654" s="11" t="str">
        <f>IF(Point[Note]="","",PROPER(Point[Note]))</f>
        <v/>
      </c>
      <c r="O654" s="11" t="str">
        <f>IF(Point[Resource Consent Number]="","",UPPER(Point[Resource Consent Number]))</f>
        <v/>
      </c>
      <c r="P654" s="53" t="str">
        <f>IF(Point[Asset Unit Cost]="","",Point[Asset Unit Cost])</f>
        <v/>
      </c>
      <c r="Q654" s="11" t="str">
        <f>IF(Point[Added By]="","",UPPER(Point[Added By]))</f>
        <v/>
      </c>
      <c r="R654" s="11" t="str">
        <f>IF(Point[Added Date]="","",Point[Added Date])</f>
        <v/>
      </c>
      <c r="S654" s="14" t="str">
        <f>IF(Point[Z COORD]="","",Point[Z COORD])</f>
        <v/>
      </c>
      <c r="T654" s="14" t="str">
        <f>IF(Point[Asset Description]="","",PROPER(Point[Asset Description]))</f>
        <v/>
      </c>
      <c r="U654" s="14" t="str">
        <f>IF(Point[[Artist ]]="","",PROPER(Point[[Artist ]]))</f>
        <v/>
      </c>
      <c r="V654" s="14" t="str">
        <f>IF(Point[Material Notes]="","",PROPER(Point[Material Notes]))</f>
        <v/>
      </c>
      <c r="W654" s="14" t="str">
        <f>IF(Point[Dimension Notes]="","",Point[Dimension Notes])</f>
        <v/>
      </c>
      <c r="X654" s="14" t="str">
        <f>IF(Point[List]="","",VLOOKUP(Point[Burner Number],number,2,FALSE))</f>
        <v/>
      </c>
      <c r="Y654" s="14" t="str">
        <f>IF(Point[List]="","",VLOOKUP(Point[Fuel],bbq_fuel,2,FALSE))</f>
        <v/>
      </c>
      <c r="Z654" s="14" t="str">
        <f>IF(Point[List]="","",VLOOKUP(Point[Cabinet Material],bbq_material,2,FALSE))</f>
        <v/>
      </c>
      <c r="AA654" s="14" t="str">
        <f>IF(Point[Asset Group]="","",VLOOKUP(Point[Manufacturer],manufacturer,2,FALSE))</f>
        <v/>
      </c>
      <c r="AB654" s="14" t="str">
        <f>IF(Point[Uinsex WC]="","",Point[Uinsex WC])</f>
        <v/>
      </c>
      <c r="AC654" s="14" t="str">
        <f>IF(Point[Female WC]="","",Point[Female WC])</f>
        <v/>
      </c>
      <c r="AD654" s="14" t="str">
        <f>IF(Point[Male WC]="","",Point[Male WC])</f>
        <v/>
      </c>
      <c r="AE654" s="14" t="str">
        <f>IF(Point[Urinal]="","",Point[Urinal])</f>
        <v/>
      </c>
      <c r="AF654" s="14" t="str">
        <f>IF(Point[Disabled Unisex]="","",Point[Disabled Unisex])</f>
        <v/>
      </c>
      <c r="AG654" s="14" t="str">
        <f>IF(Point[Disabled Female]="","",Point[Disabled Female])</f>
        <v/>
      </c>
      <c r="AH654" s="14" t="str">
        <f>IF(Point[Disabled Male]="","",Point[Disabled Male])</f>
        <v/>
      </c>
      <c r="AI654" s="14" t="str">
        <f>IF(Point[Asset Group]="","",VLOOKUP(Point[Handrail],yes_no,2,FALSE))</f>
        <v/>
      </c>
      <c r="AJ654" s="14" t="str">
        <f>IF(Point[Asset Group]="","",VLOOKUP(Point[Baby Changing],yes_no,2,FALSE))</f>
        <v/>
      </c>
      <c r="AK654" s="14" t="str">
        <f>IF(Point[Asset Group]="","",VLOOKUP(Point[Service Room],yes_no,2,FALSE))</f>
        <v/>
      </c>
      <c r="AL654" s="14" t="str">
        <f>IF(Point[Asset Group]="","",VLOOKUP(Point[Service Tap],service_tap,2,FALSE))</f>
        <v/>
      </c>
      <c r="AM654" s="14" t="str">
        <f>IF(Point[Asset Group]="","",VLOOKUP(Point[Heating Type],wc_heating,2,FALSE))</f>
        <v/>
      </c>
      <c r="AN654" s="14" t="str">
        <f>IF(Point[Asset Group]="","",VLOOKUP(Point[Power Supply],power_supply,2,FALSE))</f>
        <v/>
      </c>
      <c r="AO654" s="14" t="str">
        <f>IF(Point[Asset Group]="","",VLOOKUP(Point[Waste Water],waste_water,2,FALSE))</f>
        <v/>
      </c>
      <c r="AP654" s="14" t="str">
        <f>IF(Point[Asset Group]="","",VLOOKUP(Point[Furniture SubType],subdom_master_gdb,2,FALSE))</f>
        <v/>
      </c>
      <c r="AQ654" s="14" t="str">
        <f>IF(Point[Asset Group]="","",VLOOKUP(Point[Concrete Pad],yes_no,2,FALSE))</f>
        <v/>
      </c>
      <c r="AR654" s="14" t="str">
        <f>IF(Point[Asset Group]="","",VLOOKUP(Point[Material],material_master,2,FALSE))</f>
        <v/>
      </c>
      <c r="AS654" s="14" t="str">
        <f>IF(Point[Asset Group]="","",VLOOKUP(Point[Plumbing],irrigation_plumbing,2,FALSE))</f>
        <v/>
      </c>
      <c r="AT654" s="14" t="str">
        <f>IF(Point[Asset Group]="","",VLOOKUP(Point[Sprinklers],irrigation_sprinklers,2,FALSE))</f>
        <v/>
      </c>
      <c r="AU654" s="14" t="str">
        <f>IF(Point[Asset Group]="","",VLOOKUP(Point[System],irrigation_system,2,FALSE))</f>
        <v/>
      </c>
      <c r="AV654" s="14" t="str">
        <f>IF(Point[Asset Group]="","",VLOOKUP(Point[Status],irrigation_status,2,FALSE))</f>
        <v/>
      </c>
      <c r="AW654" s="11" t="str">
        <f>IF(Point[Date of manufacture]="","",Point[Date of manufacture])</f>
        <v/>
      </c>
      <c r="AX654" s="14" t="str">
        <f>IF(Point[Asset Group]="","",VLOOKUP(Point[Sign Purpose],sign_purpose,2,FALSE))</f>
        <v/>
      </c>
      <c r="AY654" s="14" t="str">
        <f>IF(Point[Asset Group]="","",VLOOKUP(Point[Sign Material],material_master,2,FALSE))</f>
        <v/>
      </c>
      <c r="AZ654" s="14" t="str">
        <f>IF(Point[Asset Group]="","",VLOOKUP(Point[Affixed To],sign_affix,2,FALSE))</f>
        <v/>
      </c>
      <c r="BA654" s="14" t="str">
        <f>IF(Point[Size HxB mm]="","",Point[Size HxB mm])</f>
        <v/>
      </c>
      <c r="BB654" s="14" t="str">
        <f>IF(Point[Height m]="","",Point[Height m])</f>
        <v/>
      </c>
      <c r="BC654" s="14" t="str">
        <f>IF(Point[Asset Group]="","",VLOOKUP(Point[Post Material],material_master,2,FALSE))</f>
        <v/>
      </c>
      <c r="BD654" s="14" t="str">
        <f>IF(Point[Asset Group]="","",VLOOKUP(Point[Post Number],number,2,FALSE))</f>
        <v/>
      </c>
      <c r="BE654" s="14" t="str">
        <f>IF(Point[Asset Group]="","",VLOOKUP(Point[Structure SubType],subdom_master_gdb,2,FALSE))</f>
        <v/>
      </c>
      <c r="BF654" s="14" t="str">
        <f>IF(Point[Area m2]="","",Point[Area m2])</f>
        <v/>
      </c>
      <c r="BG654" s="14" t="str">
        <f>IF(Point[Length m]="","",Point[Length m])</f>
        <v/>
      </c>
      <c r="BH654" s="14" t="str">
        <f>IF(Point[Width m]="","",Point[Width m])</f>
        <v/>
      </c>
      <c r="BI654" s="14" t="str">
        <f>IF(Point[Diameter m]="","",Point[Diameter m])</f>
        <v/>
      </c>
      <c r="BJ654" s="14" t="str">
        <f>IF(Point[Asset Group]="","",VLOOKUP(Point[Number of Pipes],number,2,FALSE))</f>
        <v/>
      </c>
      <c r="BK654" s="14" t="str">
        <f>IF(Point[Asset Group]="","",VLOOKUP(Point[Combined Name],2,FALSE))</f>
        <v/>
      </c>
      <c r="BL654" s="14" t="str">
        <f>IF(Point[Asset Group]="","",VLOOKUP(Point[Size Class],size_class,2,FALSE))</f>
        <v/>
      </c>
      <c r="BM654" s="14" t="str">
        <f>IF(Point[Asset Group]="","",VLOOKUP(Point[Age Class],age_class,2,FALSE))</f>
        <v/>
      </c>
      <c r="BN654" s="14" t="str">
        <f>IF(Point[Girth (cm)]="","",Point[Girth (cm)])</f>
        <v/>
      </c>
      <c r="BO654" s="14" t="str">
        <f>IF(Point[Crown Radius (m)]="","",Point[Crown Radius (m)])</f>
        <v/>
      </c>
      <c r="BP654" s="14" t="str">
        <f>IF(Point[Asset Group]="","",VLOOKUP(Point[Rooting Environment],root_enviro,2,FALSE))</f>
        <v/>
      </c>
      <c r="BQ654" s="14" t="str">
        <f>IF(Point[Asset Group]="","",VLOOKUP(Point[Tree Surround],tree_surround,2,FALSE))</f>
        <v/>
      </c>
      <c r="BR654" s="14" t="str">
        <f>IF(Point[Asset Group]="","",VLOOKUP(Point[Tree Grill],yes_no,2,FALSE))</f>
        <v/>
      </c>
      <c r="BS654" s="14" t="str">
        <f>IF(Point[Asset Group]="","",VLOOKUP(Point[Tree Location],tree_location,2,FALSE))</f>
        <v/>
      </c>
    </row>
    <row r="655" spans="1:71" s="3" customFormat="1" x14ac:dyDescent="0.2">
      <c r="A655" s="3" t="str">
        <f>IF(Point[DWG File Name]="","",Point[DWG File Name])</f>
        <v/>
      </c>
      <c r="B655" s="3" t="str">
        <f>IF(Point[DWG Layer Name]="","",Point[DWG Layer Name])</f>
        <v/>
      </c>
      <c r="C655" s="3" t="str">
        <f>IF(Point[DWG Handle]="","",Point[DWG Handle])</f>
        <v/>
      </c>
      <c r="D655" s="58" t="str">
        <f>IF(Point[X]="","",Point[X])</f>
        <v/>
      </c>
      <c r="E655" s="58" t="str">
        <f>IF(Point[Y]="","",Point[Y])</f>
        <v/>
      </c>
      <c r="F655" s="3" t="str">
        <f>IF(Point[Replacement Asset]="","",Point[Replacement Asset])</f>
        <v/>
      </c>
      <c r="G655" s="3" t="str">
        <f>IF(Point[Asset ID]="","",UPPER(Point[Asset ID]))</f>
        <v/>
      </c>
      <c r="H655" s="3" t="str">
        <f>IF(Point[Asset Group]="","",VLOOKUP(Point[Asset Group],asset_grp_pt,4,FALSE))</f>
        <v/>
      </c>
      <c r="I655" s="3" t="str">
        <f>IF(Point[Asset Group]="","",VLOOKUP(Point[Asset Group],asset_grp_pt,2,FALSE))</f>
        <v/>
      </c>
      <c r="J655" s="3" t="str">
        <f>IF(Point[Asset Group]="","",VLOOKUP(Point[Asset Group],asset_grp_pt,3,FALSE))</f>
        <v/>
      </c>
      <c r="K655" s="3" t="str">
        <f>IF(Point[Asset Group]="","",VLOOKUP(Point[Asset Type],type_master_list,2,FALSE))</f>
        <v/>
      </c>
      <c r="L655" s="3" t="str">
        <f>IF(Point[Asset Name]="","",PROPER(Point[Asset Name]))</f>
        <v/>
      </c>
      <c r="M655" s="11" t="str">
        <f>IF(Point[Install Date]="","",Point[Install Date])</f>
        <v/>
      </c>
      <c r="N655" s="11" t="str">
        <f>IF(Point[Note]="","",PROPER(Point[Note]))</f>
        <v/>
      </c>
      <c r="O655" s="11" t="str">
        <f>IF(Point[Resource Consent Number]="","",UPPER(Point[Resource Consent Number]))</f>
        <v/>
      </c>
      <c r="P655" s="53" t="str">
        <f>IF(Point[Asset Unit Cost]="","",Point[Asset Unit Cost])</f>
        <v/>
      </c>
      <c r="Q655" s="11" t="str">
        <f>IF(Point[Added By]="","",UPPER(Point[Added By]))</f>
        <v/>
      </c>
      <c r="R655" s="11" t="str">
        <f>IF(Point[Added Date]="","",Point[Added Date])</f>
        <v/>
      </c>
      <c r="S655" s="14" t="str">
        <f>IF(Point[Z COORD]="","",Point[Z COORD])</f>
        <v/>
      </c>
      <c r="T655" s="14" t="str">
        <f>IF(Point[Asset Description]="","",PROPER(Point[Asset Description]))</f>
        <v/>
      </c>
      <c r="U655" s="14" t="str">
        <f>IF(Point[[Artist ]]="","",PROPER(Point[[Artist ]]))</f>
        <v/>
      </c>
      <c r="V655" s="14" t="str">
        <f>IF(Point[Material Notes]="","",PROPER(Point[Material Notes]))</f>
        <v/>
      </c>
      <c r="W655" s="14" t="str">
        <f>IF(Point[Dimension Notes]="","",Point[Dimension Notes])</f>
        <v/>
      </c>
      <c r="X655" s="14" t="str">
        <f>IF(Point[List]="","",VLOOKUP(Point[Burner Number],number,2,FALSE))</f>
        <v/>
      </c>
      <c r="Y655" s="14" t="str">
        <f>IF(Point[List]="","",VLOOKUP(Point[Fuel],bbq_fuel,2,FALSE))</f>
        <v/>
      </c>
      <c r="Z655" s="14" t="str">
        <f>IF(Point[List]="","",VLOOKUP(Point[Cabinet Material],bbq_material,2,FALSE))</f>
        <v/>
      </c>
      <c r="AA655" s="14" t="str">
        <f>IF(Point[Asset Group]="","",VLOOKUP(Point[Manufacturer],manufacturer,2,FALSE))</f>
        <v/>
      </c>
      <c r="AB655" s="14" t="str">
        <f>IF(Point[Uinsex WC]="","",Point[Uinsex WC])</f>
        <v/>
      </c>
      <c r="AC655" s="14" t="str">
        <f>IF(Point[Female WC]="","",Point[Female WC])</f>
        <v/>
      </c>
      <c r="AD655" s="14" t="str">
        <f>IF(Point[Male WC]="","",Point[Male WC])</f>
        <v/>
      </c>
      <c r="AE655" s="14" t="str">
        <f>IF(Point[Urinal]="","",Point[Urinal])</f>
        <v/>
      </c>
      <c r="AF655" s="14" t="str">
        <f>IF(Point[Disabled Unisex]="","",Point[Disabled Unisex])</f>
        <v/>
      </c>
      <c r="AG655" s="14" t="str">
        <f>IF(Point[Disabled Female]="","",Point[Disabled Female])</f>
        <v/>
      </c>
      <c r="AH655" s="14" t="str">
        <f>IF(Point[Disabled Male]="","",Point[Disabled Male])</f>
        <v/>
      </c>
      <c r="AI655" s="14" t="str">
        <f>IF(Point[Asset Group]="","",VLOOKUP(Point[Handrail],yes_no,2,FALSE))</f>
        <v/>
      </c>
      <c r="AJ655" s="14" t="str">
        <f>IF(Point[Asset Group]="","",VLOOKUP(Point[Baby Changing],yes_no,2,FALSE))</f>
        <v/>
      </c>
      <c r="AK655" s="14" t="str">
        <f>IF(Point[Asset Group]="","",VLOOKUP(Point[Service Room],yes_no,2,FALSE))</f>
        <v/>
      </c>
      <c r="AL655" s="14" t="str">
        <f>IF(Point[Asset Group]="","",VLOOKUP(Point[Service Tap],service_tap,2,FALSE))</f>
        <v/>
      </c>
      <c r="AM655" s="14" t="str">
        <f>IF(Point[Asset Group]="","",VLOOKUP(Point[Heating Type],wc_heating,2,FALSE))</f>
        <v/>
      </c>
      <c r="AN655" s="14" t="str">
        <f>IF(Point[Asset Group]="","",VLOOKUP(Point[Power Supply],power_supply,2,FALSE))</f>
        <v/>
      </c>
      <c r="AO655" s="14" t="str">
        <f>IF(Point[Asset Group]="","",VLOOKUP(Point[Waste Water],waste_water,2,FALSE))</f>
        <v/>
      </c>
      <c r="AP655" s="14" t="str">
        <f>IF(Point[Asset Group]="","",VLOOKUP(Point[Furniture SubType],subdom_master_gdb,2,FALSE))</f>
        <v/>
      </c>
      <c r="AQ655" s="14" t="str">
        <f>IF(Point[Asset Group]="","",VLOOKUP(Point[Concrete Pad],yes_no,2,FALSE))</f>
        <v/>
      </c>
      <c r="AR655" s="14" t="str">
        <f>IF(Point[Asset Group]="","",VLOOKUP(Point[Material],material_master,2,FALSE))</f>
        <v/>
      </c>
      <c r="AS655" s="14" t="str">
        <f>IF(Point[Asset Group]="","",VLOOKUP(Point[Plumbing],irrigation_plumbing,2,FALSE))</f>
        <v/>
      </c>
      <c r="AT655" s="14" t="str">
        <f>IF(Point[Asset Group]="","",VLOOKUP(Point[Sprinklers],irrigation_sprinklers,2,FALSE))</f>
        <v/>
      </c>
      <c r="AU655" s="14" t="str">
        <f>IF(Point[Asset Group]="","",VLOOKUP(Point[System],irrigation_system,2,FALSE))</f>
        <v/>
      </c>
      <c r="AV655" s="14" t="str">
        <f>IF(Point[Asset Group]="","",VLOOKUP(Point[Status],irrigation_status,2,FALSE))</f>
        <v/>
      </c>
      <c r="AW655" s="11" t="str">
        <f>IF(Point[Date of manufacture]="","",Point[Date of manufacture])</f>
        <v/>
      </c>
      <c r="AX655" s="14" t="str">
        <f>IF(Point[Asset Group]="","",VLOOKUP(Point[Sign Purpose],sign_purpose,2,FALSE))</f>
        <v/>
      </c>
      <c r="AY655" s="14" t="str">
        <f>IF(Point[Asset Group]="","",VLOOKUP(Point[Sign Material],material_master,2,FALSE))</f>
        <v/>
      </c>
      <c r="AZ655" s="14" t="str">
        <f>IF(Point[Asset Group]="","",VLOOKUP(Point[Affixed To],sign_affix,2,FALSE))</f>
        <v/>
      </c>
      <c r="BA655" s="14" t="str">
        <f>IF(Point[Size HxB mm]="","",Point[Size HxB mm])</f>
        <v/>
      </c>
      <c r="BB655" s="14" t="str">
        <f>IF(Point[Height m]="","",Point[Height m])</f>
        <v/>
      </c>
      <c r="BC655" s="14" t="str">
        <f>IF(Point[Asset Group]="","",VLOOKUP(Point[Post Material],material_master,2,FALSE))</f>
        <v/>
      </c>
      <c r="BD655" s="14" t="str">
        <f>IF(Point[Asset Group]="","",VLOOKUP(Point[Post Number],number,2,FALSE))</f>
        <v/>
      </c>
      <c r="BE655" s="14" t="str">
        <f>IF(Point[Asset Group]="","",VLOOKUP(Point[Structure SubType],subdom_master_gdb,2,FALSE))</f>
        <v/>
      </c>
      <c r="BF655" s="14" t="str">
        <f>IF(Point[Area m2]="","",Point[Area m2])</f>
        <v/>
      </c>
      <c r="BG655" s="14" t="str">
        <f>IF(Point[Length m]="","",Point[Length m])</f>
        <v/>
      </c>
      <c r="BH655" s="14" t="str">
        <f>IF(Point[Width m]="","",Point[Width m])</f>
        <v/>
      </c>
      <c r="BI655" s="14" t="str">
        <f>IF(Point[Diameter m]="","",Point[Diameter m])</f>
        <v/>
      </c>
      <c r="BJ655" s="14" t="str">
        <f>IF(Point[Asset Group]="","",VLOOKUP(Point[Number of Pipes],number,2,FALSE))</f>
        <v/>
      </c>
      <c r="BK655" s="14" t="str">
        <f>IF(Point[Asset Group]="","",VLOOKUP(Point[Combined Name],2,FALSE))</f>
        <v/>
      </c>
      <c r="BL655" s="14" t="str">
        <f>IF(Point[Asset Group]="","",VLOOKUP(Point[Size Class],size_class,2,FALSE))</f>
        <v/>
      </c>
      <c r="BM655" s="14" t="str">
        <f>IF(Point[Asset Group]="","",VLOOKUP(Point[Age Class],age_class,2,FALSE))</f>
        <v/>
      </c>
      <c r="BN655" s="14" t="str">
        <f>IF(Point[Girth (cm)]="","",Point[Girth (cm)])</f>
        <v/>
      </c>
      <c r="BO655" s="14" t="str">
        <f>IF(Point[Crown Radius (m)]="","",Point[Crown Radius (m)])</f>
        <v/>
      </c>
      <c r="BP655" s="14" t="str">
        <f>IF(Point[Asset Group]="","",VLOOKUP(Point[Rooting Environment],root_enviro,2,FALSE))</f>
        <v/>
      </c>
      <c r="BQ655" s="14" t="str">
        <f>IF(Point[Asset Group]="","",VLOOKUP(Point[Tree Surround],tree_surround,2,FALSE))</f>
        <v/>
      </c>
      <c r="BR655" s="14" t="str">
        <f>IF(Point[Asset Group]="","",VLOOKUP(Point[Tree Grill],yes_no,2,FALSE))</f>
        <v/>
      </c>
      <c r="BS655" s="14" t="str">
        <f>IF(Point[Asset Group]="","",VLOOKUP(Point[Tree Location],tree_location,2,FALSE))</f>
        <v/>
      </c>
    </row>
    <row r="656" spans="1:71" s="3" customFormat="1" x14ac:dyDescent="0.2">
      <c r="A656" s="3" t="str">
        <f>IF(Point[DWG File Name]="","",Point[DWG File Name])</f>
        <v/>
      </c>
      <c r="B656" s="3" t="str">
        <f>IF(Point[DWG Layer Name]="","",Point[DWG Layer Name])</f>
        <v/>
      </c>
      <c r="C656" s="3" t="str">
        <f>IF(Point[DWG Handle]="","",Point[DWG Handle])</f>
        <v/>
      </c>
      <c r="D656" s="58" t="str">
        <f>IF(Point[X]="","",Point[X])</f>
        <v/>
      </c>
      <c r="E656" s="58" t="str">
        <f>IF(Point[Y]="","",Point[Y])</f>
        <v/>
      </c>
      <c r="F656" s="3" t="str">
        <f>IF(Point[Replacement Asset]="","",Point[Replacement Asset])</f>
        <v/>
      </c>
      <c r="G656" s="3" t="str">
        <f>IF(Point[Asset ID]="","",UPPER(Point[Asset ID]))</f>
        <v/>
      </c>
      <c r="H656" s="3" t="str">
        <f>IF(Point[Asset Group]="","",VLOOKUP(Point[Asset Group],asset_grp_pt,4,FALSE))</f>
        <v/>
      </c>
      <c r="I656" s="3" t="str">
        <f>IF(Point[Asset Group]="","",VLOOKUP(Point[Asset Group],asset_grp_pt,2,FALSE))</f>
        <v/>
      </c>
      <c r="J656" s="3" t="str">
        <f>IF(Point[Asset Group]="","",VLOOKUP(Point[Asset Group],asset_grp_pt,3,FALSE))</f>
        <v/>
      </c>
      <c r="K656" s="3" t="str">
        <f>IF(Point[Asset Group]="","",VLOOKUP(Point[Asset Type],type_master_list,2,FALSE))</f>
        <v/>
      </c>
      <c r="L656" s="3" t="str">
        <f>IF(Point[Asset Name]="","",PROPER(Point[Asset Name]))</f>
        <v/>
      </c>
      <c r="M656" s="11" t="str">
        <f>IF(Point[Install Date]="","",Point[Install Date])</f>
        <v/>
      </c>
      <c r="N656" s="11" t="str">
        <f>IF(Point[Note]="","",PROPER(Point[Note]))</f>
        <v/>
      </c>
      <c r="O656" s="11" t="str">
        <f>IF(Point[Resource Consent Number]="","",UPPER(Point[Resource Consent Number]))</f>
        <v/>
      </c>
      <c r="P656" s="53" t="str">
        <f>IF(Point[Asset Unit Cost]="","",Point[Asset Unit Cost])</f>
        <v/>
      </c>
      <c r="Q656" s="11" t="str">
        <f>IF(Point[Added By]="","",UPPER(Point[Added By]))</f>
        <v/>
      </c>
      <c r="R656" s="11" t="str">
        <f>IF(Point[Added Date]="","",Point[Added Date])</f>
        <v/>
      </c>
      <c r="S656" s="14" t="str">
        <f>IF(Point[Z COORD]="","",Point[Z COORD])</f>
        <v/>
      </c>
      <c r="T656" s="14" t="str">
        <f>IF(Point[Asset Description]="","",PROPER(Point[Asset Description]))</f>
        <v/>
      </c>
      <c r="U656" s="14" t="str">
        <f>IF(Point[[Artist ]]="","",PROPER(Point[[Artist ]]))</f>
        <v/>
      </c>
      <c r="V656" s="14" t="str">
        <f>IF(Point[Material Notes]="","",PROPER(Point[Material Notes]))</f>
        <v/>
      </c>
      <c r="W656" s="14" t="str">
        <f>IF(Point[Dimension Notes]="","",Point[Dimension Notes])</f>
        <v/>
      </c>
      <c r="X656" s="14" t="str">
        <f>IF(Point[List]="","",VLOOKUP(Point[Burner Number],number,2,FALSE))</f>
        <v/>
      </c>
      <c r="Y656" s="14" t="str">
        <f>IF(Point[List]="","",VLOOKUP(Point[Fuel],bbq_fuel,2,FALSE))</f>
        <v/>
      </c>
      <c r="Z656" s="14" t="str">
        <f>IF(Point[List]="","",VLOOKUP(Point[Cabinet Material],bbq_material,2,FALSE))</f>
        <v/>
      </c>
      <c r="AA656" s="14" t="str">
        <f>IF(Point[Asset Group]="","",VLOOKUP(Point[Manufacturer],manufacturer,2,FALSE))</f>
        <v/>
      </c>
      <c r="AB656" s="14" t="str">
        <f>IF(Point[Uinsex WC]="","",Point[Uinsex WC])</f>
        <v/>
      </c>
      <c r="AC656" s="14" t="str">
        <f>IF(Point[Female WC]="","",Point[Female WC])</f>
        <v/>
      </c>
      <c r="AD656" s="14" t="str">
        <f>IF(Point[Male WC]="","",Point[Male WC])</f>
        <v/>
      </c>
      <c r="AE656" s="14" t="str">
        <f>IF(Point[Urinal]="","",Point[Urinal])</f>
        <v/>
      </c>
      <c r="AF656" s="14" t="str">
        <f>IF(Point[Disabled Unisex]="","",Point[Disabled Unisex])</f>
        <v/>
      </c>
      <c r="AG656" s="14" t="str">
        <f>IF(Point[Disabled Female]="","",Point[Disabled Female])</f>
        <v/>
      </c>
      <c r="AH656" s="14" t="str">
        <f>IF(Point[Disabled Male]="","",Point[Disabled Male])</f>
        <v/>
      </c>
      <c r="AI656" s="14" t="str">
        <f>IF(Point[Asset Group]="","",VLOOKUP(Point[Handrail],yes_no,2,FALSE))</f>
        <v/>
      </c>
      <c r="AJ656" s="14" t="str">
        <f>IF(Point[Asset Group]="","",VLOOKUP(Point[Baby Changing],yes_no,2,FALSE))</f>
        <v/>
      </c>
      <c r="AK656" s="14" t="str">
        <f>IF(Point[Asset Group]="","",VLOOKUP(Point[Service Room],yes_no,2,FALSE))</f>
        <v/>
      </c>
      <c r="AL656" s="14" t="str">
        <f>IF(Point[Asset Group]="","",VLOOKUP(Point[Service Tap],service_tap,2,FALSE))</f>
        <v/>
      </c>
      <c r="AM656" s="14" t="str">
        <f>IF(Point[Asset Group]="","",VLOOKUP(Point[Heating Type],wc_heating,2,FALSE))</f>
        <v/>
      </c>
      <c r="AN656" s="14" t="str">
        <f>IF(Point[Asset Group]="","",VLOOKUP(Point[Power Supply],power_supply,2,FALSE))</f>
        <v/>
      </c>
      <c r="AO656" s="14" t="str">
        <f>IF(Point[Asset Group]="","",VLOOKUP(Point[Waste Water],waste_water,2,FALSE))</f>
        <v/>
      </c>
      <c r="AP656" s="14" t="str">
        <f>IF(Point[Asset Group]="","",VLOOKUP(Point[Furniture SubType],subdom_master_gdb,2,FALSE))</f>
        <v/>
      </c>
      <c r="AQ656" s="14" t="str">
        <f>IF(Point[Asset Group]="","",VLOOKUP(Point[Concrete Pad],yes_no,2,FALSE))</f>
        <v/>
      </c>
      <c r="AR656" s="14" t="str">
        <f>IF(Point[Asset Group]="","",VLOOKUP(Point[Material],material_master,2,FALSE))</f>
        <v/>
      </c>
      <c r="AS656" s="14" t="str">
        <f>IF(Point[Asset Group]="","",VLOOKUP(Point[Plumbing],irrigation_plumbing,2,FALSE))</f>
        <v/>
      </c>
      <c r="AT656" s="14" t="str">
        <f>IF(Point[Asset Group]="","",VLOOKUP(Point[Sprinklers],irrigation_sprinklers,2,FALSE))</f>
        <v/>
      </c>
      <c r="AU656" s="14" t="str">
        <f>IF(Point[Asset Group]="","",VLOOKUP(Point[System],irrigation_system,2,FALSE))</f>
        <v/>
      </c>
      <c r="AV656" s="14" t="str">
        <f>IF(Point[Asset Group]="","",VLOOKUP(Point[Status],irrigation_status,2,FALSE))</f>
        <v/>
      </c>
      <c r="AW656" s="11" t="str">
        <f>IF(Point[Date of manufacture]="","",Point[Date of manufacture])</f>
        <v/>
      </c>
      <c r="AX656" s="14" t="str">
        <f>IF(Point[Asset Group]="","",VLOOKUP(Point[Sign Purpose],sign_purpose,2,FALSE))</f>
        <v/>
      </c>
      <c r="AY656" s="14" t="str">
        <f>IF(Point[Asset Group]="","",VLOOKUP(Point[Sign Material],material_master,2,FALSE))</f>
        <v/>
      </c>
      <c r="AZ656" s="14" t="str">
        <f>IF(Point[Asset Group]="","",VLOOKUP(Point[Affixed To],sign_affix,2,FALSE))</f>
        <v/>
      </c>
      <c r="BA656" s="14" t="str">
        <f>IF(Point[Size HxB mm]="","",Point[Size HxB mm])</f>
        <v/>
      </c>
      <c r="BB656" s="14" t="str">
        <f>IF(Point[Height m]="","",Point[Height m])</f>
        <v/>
      </c>
      <c r="BC656" s="14" t="str">
        <f>IF(Point[Asset Group]="","",VLOOKUP(Point[Post Material],material_master,2,FALSE))</f>
        <v/>
      </c>
      <c r="BD656" s="14" t="str">
        <f>IF(Point[Asset Group]="","",VLOOKUP(Point[Post Number],number,2,FALSE))</f>
        <v/>
      </c>
      <c r="BE656" s="14" t="str">
        <f>IF(Point[Asset Group]="","",VLOOKUP(Point[Structure SubType],subdom_master_gdb,2,FALSE))</f>
        <v/>
      </c>
      <c r="BF656" s="14" t="str">
        <f>IF(Point[Area m2]="","",Point[Area m2])</f>
        <v/>
      </c>
      <c r="BG656" s="14" t="str">
        <f>IF(Point[Length m]="","",Point[Length m])</f>
        <v/>
      </c>
      <c r="BH656" s="14" t="str">
        <f>IF(Point[Width m]="","",Point[Width m])</f>
        <v/>
      </c>
      <c r="BI656" s="14" t="str">
        <f>IF(Point[Diameter m]="","",Point[Diameter m])</f>
        <v/>
      </c>
      <c r="BJ656" s="14" t="str">
        <f>IF(Point[Asset Group]="","",VLOOKUP(Point[Number of Pipes],number,2,FALSE))</f>
        <v/>
      </c>
      <c r="BK656" s="14" t="str">
        <f>IF(Point[Asset Group]="","",VLOOKUP(Point[Combined Name],2,FALSE))</f>
        <v/>
      </c>
      <c r="BL656" s="14" t="str">
        <f>IF(Point[Asset Group]="","",VLOOKUP(Point[Size Class],size_class,2,FALSE))</f>
        <v/>
      </c>
      <c r="BM656" s="14" t="str">
        <f>IF(Point[Asset Group]="","",VLOOKUP(Point[Age Class],age_class,2,FALSE))</f>
        <v/>
      </c>
      <c r="BN656" s="14" t="str">
        <f>IF(Point[Girth (cm)]="","",Point[Girth (cm)])</f>
        <v/>
      </c>
      <c r="BO656" s="14" t="str">
        <f>IF(Point[Crown Radius (m)]="","",Point[Crown Radius (m)])</f>
        <v/>
      </c>
      <c r="BP656" s="14" t="str">
        <f>IF(Point[Asset Group]="","",VLOOKUP(Point[Rooting Environment],root_enviro,2,FALSE))</f>
        <v/>
      </c>
      <c r="BQ656" s="14" t="str">
        <f>IF(Point[Asset Group]="","",VLOOKUP(Point[Tree Surround],tree_surround,2,FALSE))</f>
        <v/>
      </c>
      <c r="BR656" s="14" t="str">
        <f>IF(Point[Asset Group]="","",VLOOKUP(Point[Tree Grill],yes_no,2,FALSE))</f>
        <v/>
      </c>
      <c r="BS656" s="14" t="str">
        <f>IF(Point[Asset Group]="","",VLOOKUP(Point[Tree Location],tree_location,2,FALSE))</f>
        <v/>
      </c>
    </row>
    <row r="657" spans="1:71" s="3" customFormat="1" x14ac:dyDescent="0.2">
      <c r="A657" s="3" t="str">
        <f>IF(Point[DWG File Name]="","",Point[DWG File Name])</f>
        <v/>
      </c>
      <c r="B657" s="3" t="str">
        <f>IF(Point[DWG Layer Name]="","",Point[DWG Layer Name])</f>
        <v/>
      </c>
      <c r="C657" s="3" t="str">
        <f>IF(Point[DWG Handle]="","",Point[DWG Handle])</f>
        <v/>
      </c>
      <c r="D657" s="58" t="str">
        <f>IF(Point[X]="","",Point[X])</f>
        <v/>
      </c>
      <c r="E657" s="58" t="str">
        <f>IF(Point[Y]="","",Point[Y])</f>
        <v/>
      </c>
      <c r="F657" s="3" t="str">
        <f>IF(Point[Replacement Asset]="","",Point[Replacement Asset])</f>
        <v/>
      </c>
      <c r="G657" s="3" t="str">
        <f>IF(Point[Asset ID]="","",UPPER(Point[Asset ID]))</f>
        <v/>
      </c>
      <c r="H657" s="3" t="str">
        <f>IF(Point[Asset Group]="","",VLOOKUP(Point[Asset Group],asset_grp_pt,4,FALSE))</f>
        <v/>
      </c>
      <c r="I657" s="3" t="str">
        <f>IF(Point[Asset Group]="","",VLOOKUP(Point[Asset Group],asset_grp_pt,2,FALSE))</f>
        <v/>
      </c>
      <c r="J657" s="3" t="str">
        <f>IF(Point[Asset Group]="","",VLOOKUP(Point[Asset Group],asset_grp_pt,3,FALSE))</f>
        <v/>
      </c>
      <c r="K657" s="3" t="str">
        <f>IF(Point[Asset Group]="","",VLOOKUP(Point[Asset Type],type_master_list,2,FALSE))</f>
        <v/>
      </c>
      <c r="L657" s="3" t="str">
        <f>IF(Point[Asset Name]="","",PROPER(Point[Asset Name]))</f>
        <v/>
      </c>
      <c r="M657" s="11" t="str">
        <f>IF(Point[Install Date]="","",Point[Install Date])</f>
        <v/>
      </c>
      <c r="N657" s="11" t="str">
        <f>IF(Point[Note]="","",PROPER(Point[Note]))</f>
        <v/>
      </c>
      <c r="O657" s="11" t="str">
        <f>IF(Point[Resource Consent Number]="","",UPPER(Point[Resource Consent Number]))</f>
        <v/>
      </c>
      <c r="P657" s="53" t="str">
        <f>IF(Point[Asset Unit Cost]="","",Point[Asset Unit Cost])</f>
        <v/>
      </c>
      <c r="Q657" s="11" t="str">
        <f>IF(Point[Added By]="","",UPPER(Point[Added By]))</f>
        <v/>
      </c>
      <c r="R657" s="11" t="str">
        <f>IF(Point[Added Date]="","",Point[Added Date])</f>
        <v/>
      </c>
      <c r="S657" s="14" t="str">
        <f>IF(Point[Z COORD]="","",Point[Z COORD])</f>
        <v/>
      </c>
      <c r="T657" s="14" t="str">
        <f>IF(Point[Asset Description]="","",PROPER(Point[Asset Description]))</f>
        <v/>
      </c>
      <c r="U657" s="14" t="str">
        <f>IF(Point[[Artist ]]="","",PROPER(Point[[Artist ]]))</f>
        <v/>
      </c>
      <c r="V657" s="14" t="str">
        <f>IF(Point[Material Notes]="","",PROPER(Point[Material Notes]))</f>
        <v/>
      </c>
      <c r="W657" s="14" t="str">
        <f>IF(Point[Dimension Notes]="","",Point[Dimension Notes])</f>
        <v/>
      </c>
      <c r="X657" s="14" t="str">
        <f>IF(Point[List]="","",VLOOKUP(Point[Burner Number],number,2,FALSE))</f>
        <v/>
      </c>
      <c r="Y657" s="14" t="str">
        <f>IF(Point[List]="","",VLOOKUP(Point[Fuel],bbq_fuel,2,FALSE))</f>
        <v/>
      </c>
      <c r="Z657" s="14" t="str">
        <f>IF(Point[List]="","",VLOOKUP(Point[Cabinet Material],bbq_material,2,FALSE))</f>
        <v/>
      </c>
      <c r="AA657" s="14" t="str">
        <f>IF(Point[Asset Group]="","",VLOOKUP(Point[Manufacturer],manufacturer,2,FALSE))</f>
        <v/>
      </c>
      <c r="AB657" s="14" t="str">
        <f>IF(Point[Uinsex WC]="","",Point[Uinsex WC])</f>
        <v/>
      </c>
      <c r="AC657" s="14" t="str">
        <f>IF(Point[Female WC]="","",Point[Female WC])</f>
        <v/>
      </c>
      <c r="AD657" s="14" t="str">
        <f>IF(Point[Male WC]="","",Point[Male WC])</f>
        <v/>
      </c>
      <c r="AE657" s="14" t="str">
        <f>IF(Point[Urinal]="","",Point[Urinal])</f>
        <v/>
      </c>
      <c r="AF657" s="14" t="str">
        <f>IF(Point[Disabled Unisex]="","",Point[Disabled Unisex])</f>
        <v/>
      </c>
      <c r="AG657" s="14" t="str">
        <f>IF(Point[Disabled Female]="","",Point[Disabled Female])</f>
        <v/>
      </c>
      <c r="AH657" s="14" t="str">
        <f>IF(Point[Disabled Male]="","",Point[Disabled Male])</f>
        <v/>
      </c>
      <c r="AI657" s="14" t="str">
        <f>IF(Point[Asset Group]="","",VLOOKUP(Point[Handrail],yes_no,2,FALSE))</f>
        <v/>
      </c>
      <c r="AJ657" s="14" t="str">
        <f>IF(Point[Asset Group]="","",VLOOKUP(Point[Baby Changing],yes_no,2,FALSE))</f>
        <v/>
      </c>
      <c r="AK657" s="14" t="str">
        <f>IF(Point[Asset Group]="","",VLOOKUP(Point[Service Room],yes_no,2,FALSE))</f>
        <v/>
      </c>
      <c r="AL657" s="14" t="str">
        <f>IF(Point[Asset Group]="","",VLOOKUP(Point[Service Tap],service_tap,2,FALSE))</f>
        <v/>
      </c>
      <c r="AM657" s="14" t="str">
        <f>IF(Point[Asset Group]="","",VLOOKUP(Point[Heating Type],wc_heating,2,FALSE))</f>
        <v/>
      </c>
      <c r="AN657" s="14" t="str">
        <f>IF(Point[Asset Group]="","",VLOOKUP(Point[Power Supply],power_supply,2,FALSE))</f>
        <v/>
      </c>
      <c r="AO657" s="14" t="str">
        <f>IF(Point[Asset Group]="","",VLOOKUP(Point[Waste Water],waste_water,2,FALSE))</f>
        <v/>
      </c>
      <c r="AP657" s="14" t="str">
        <f>IF(Point[Asset Group]="","",VLOOKUP(Point[Furniture SubType],subdom_master_gdb,2,FALSE))</f>
        <v/>
      </c>
      <c r="AQ657" s="14" t="str">
        <f>IF(Point[Asset Group]="","",VLOOKUP(Point[Concrete Pad],yes_no,2,FALSE))</f>
        <v/>
      </c>
      <c r="AR657" s="14" t="str">
        <f>IF(Point[Asset Group]="","",VLOOKUP(Point[Material],material_master,2,FALSE))</f>
        <v/>
      </c>
      <c r="AS657" s="14" t="str">
        <f>IF(Point[Asset Group]="","",VLOOKUP(Point[Plumbing],irrigation_plumbing,2,FALSE))</f>
        <v/>
      </c>
      <c r="AT657" s="14" t="str">
        <f>IF(Point[Asset Group]="","",VLOOKUP(Point[Sprinklers],irrigation_sprinklers,2,FALSE))</f>
        <v/>
      </c>
      <c r="AU657" s="14" t="str">
        <f>IF(Point[Asset Group]="","",VLOOKUP(Point[System],irrigation_system,2,FALSE))</f>
        <v/>
      </c>
      <c r="AV657" s="14" t="str">
        <f>IF(Point[Asset Group]="","",VLOOKUP(Point[Status],irrigation_status,2,FALSE))</f>
        <v/>
      </c>
      <c r="AW657" s="11" t="str">
        <f>IF(Point[Date of manufacture]="","",Point[Date of manufacture])</f>
        <v/>
      </c>
      <c r="AX657" s="14" t="str">
        <f>IF(Point[Asset Group]="","",VLOOKUP(Point[Sign Purpose],sign_purpose,2,FALSE))</f>
        <v/>
      </c>
      <c r="AY657" s="14" t="str">
        <f>IF(Point[Asset Group]="","",VLOOKUP(Point[Sign Material],material_master,2,FALSE))</f>
        <v/>
      </c>
      <c r="AZ657" s="14" t="str">
        <f>IF(Point[Asset Group]="","",VLOOKUP(Point[Affixed To],sign_affix,2,FALSE))</f>
        <v/>
      </c>
      <c r="BA657" s="14" t="str">
        <f>IF(Point[Size HxB mm]="","",Point[Size HxB mm])</f>
        <v/>
      </c>
      <c r="BB657" s="14" t="str">
        <f>IF(Point[Height m]="","",Point[Height m])</f>
        <v/>
      </c>
      <c r="BC657" s="14" t="str">
        <f>IF(Point[Asset Group]="","",VLOOKUP(Point[Post Material],material_master,2,FALSE))</f>
        <v/>
      </c>
      <c r="BD657" s="14" t="str">
        <f>IF(Point[Asset Group]="","",VLOOKUP(Point[Post Number],number,2,FALSE))</f>
        <v/>
      </c>
      <c r="BE657" s="14" t="str">
        <f>IF(Point[Asset Group]="","",VLOOKUP(Point[Structure SubType],subdom_master_gdb,2,FALSE))</f>
        <v/>
      </c>
      <c r="BF657" s="14" t="str">
        <f>IF(Point[Area m2]="","",Point[Area m2])</f>
        <v/>
      </c>
      <c r="BG657" s="14" t="str">
        <f>IF(Point[Length m]="","",Point[Length m])</f>
        <v/>
      </c>
      <c r="BH657" s="14" t="str">
        <f>IF(Point[Width m]="","",Point[Width m])</f>
        <v/>
      </c>
      <c r="BI657" s="14" t="str">
        <f>IF(Point[Diameter m]="","",Point[Diameter m])</f>
        <v/>
      </c>
      <c r="BJ657" s="14" t="str">
        <f>IF(Point[Asset Group]="","",VLOOKUP(Point[Number of Pipes],number,2,FALSE))</f>
        <v/>
      </c>
      <c r="BK657" s="14" t="str">
        <f>IF(Point[Asset Group]="","",VLOOKUP(Point[Combined Name],2,FALSE))</f>
        <v/>
      </c>
      <c r="BL657" s="14" t="str">
        <f>IF(Point[Asset Group]="","",VLOOKUP(Point[Size Class],size_class,2,FALSE))</f>
        <v/>
      </c>
      <c r="BM657" s="14" t="str">
        <f>IF(Point[Asset Group]="","",VLOOKUP(Point[Age Class],age_class,2,FALSE))</f>
        <v/>
      </c>
      <c r="BN657" s="14" t="str">
        <f>IF(Point[Girth (cm)]="","",Point[Girth (cm)])</f>
        <v/>
      </c>
      <c r="BO657" s="14" t="str">
        <f>IF(Point[Crown Radius (m)]="","",Point[Crown Radius (m)])</f>
        <v/>
      </c>
      <c r="BP657" s="14" t="str">
        <f>IF(Point[Asset Group]="","",VLOOKUP(Point[Rooting Environment],root_enviro,2,FALSE))</f>
        <v/>
      </c>
      <c r="BQ657" s="14" t="str">
        <f>IF(Point[Asset Group]="","",VLOOKUP(Point[Tree Surround],tree_surround,2,FALSE))</f>
        <v/>
      </c>
      <c r="BR657" s="14" t="str">
        <f>IF(Point[Asset Group]="","",VLOOKUP(Point[Tree Grill],yes_no,2,FALSE))</f>
        <v/>
      </c>
      <c r="BS657" s="14" t="str">
        <f>IF(Point[Asset Group]="","",VLOOKUP(Point[Tree Location],tree_location,2,FALSE))</f>
        <v/>
      </c>
    </row>
    <row r="658" spans="1:71" s="3" customFormat="1" x14ac:dyDescent="0.2">
      <c r="A658" s="3" t="str">
        <f>IF(Point[DWG File Name]="","",Point[DWG File Name])</f>
        <v/>
      </c>
      <c r="B658" s="3" t="str">
        <f>IF(Point[DWG Layer Name]="","",Point[DWG Layer Name])</f>
        <v/>
      </c>
      <c r="C658" s="3" t="str">
        <f>IF(Point[DWG Handle]="","",Point[DWG Handle])</f>
        <v/>
      </c>
      <c r="D658" s="58" t="str">
        <f>IF(Point[X]="","",Point[X])</f>
        <v/>
      </c>
      <c r="E658" s="58" t="str">
        <f>IF(Point[Y]="","",Point[Y])</f>
        <v/>
      </c>
      <c r="F658" s="3" t="str">
        <f>IF(Point[Replacement Asset]="","",Point[Replacement Asset])</f>
        <v/>
      </c>
      <c r="G658" s="3" t="str">
        <f>IF(Point[Asset ID]="","",UPPER(Point[Asset ID]))</f>
        <v/>
      </c>
      <c r="H658" s="3" t="str">
        <f>IF(Point[Asset Group]="","",VLOOKUP(Point[Asset Group],asset_grp_pt,4,FALSE))</f>
        <v/>
      </c>
      <c r="I658" s="3" t="str">
        <f>IF(Point[Asset Group]="","",VLOOKUP(Point[Asset Group],asset_grp_pt,2,FALSE))</f>
        <v/>
      </c>
      <c r="J658" s="3" t="str">
        <f>IF(Point[Asset Group]="","",VLOOKUP(Point[Asset Group],asset_grp_pt,3,FALSE))</f>
        <v/>
      </c>
      <c r="K658" s="3" t="str">
        <f>IF(Point[Asset Group]="","",VLOOKUP(Point[Asset Type],type_master_list,2,FALSE))</f>
        <v/>
      </c>
      <c r="L658" s="3" t="str">
        <f>IF(Point[Asset Name]="","",PROPER(Point[Asset Name]))</f>
        <v/>
      </c>
      <c r="M658" s="11" t="str">
        <f>IF(Point[Install Date]="","",Point[Install Date])</f>
        <v/>
      </c>
      <c r="N658" s="11" t="str">
        <f>IF(Point[Note]="","",PROPER(Point[Note]))</f>
        <v/>
      </c>
      <c r="O658" s="11" t="str">
        <f>IF(Point[Resource Consent Number]="","",UPPER(Point[Resource Consent Number]))</f>
        <v/>
      </c>
      <c r="P658" s="53" t="str">
        <f>IF(Point[Asset Unit Cost]="","",Point[Asset Unit Cost])</f>
        <v/>
      </c>
      <c r="Q658" s="11" t="str">
        <f>IF(Point[Added By]="","",UPPER(Point[Added By]))</f>
        <v/>
      </c>
      <c r="R658" s="11" t="str">
        <f>IF(Point[Added Date]="","",Point[Added Date])</f>
        <v/>
      </c>
      <c r="S658" s="14" t="str">
        <f>IF(Point[Z COORD]="","",Point[Z COORD])</f>
        <v/>
      </c>
      <c r="T658" s="14" t="str">
        <f>IF(Point[Asset Description]="","",PROPER(Point[Asset Description]))</f>
        <v/>
      </c>
      <c r="U658" s="14" t="str">
        <f>IF(Point[[Artist ]]="","",PROPER(Point[[Artist ]]))</f>
        <v/>
      </c>
      <c r="V658" s="14" t="str">
        <f>IF(Point[Material Notes]="","",PROPER(Point[Material Notes]))</f>
        <v/>
      </c>
      <c r="W658" s="14" t="str">
        <f>IF(Point[Dimension Notes]="","",Point[Dimension Notes])</f>
        <v/>
      </c>
      <c r="X658" s="14" t="str">
        <f>IF(Point[List]="","",VLOOKUP(Point[Burner Number],number,2,FALSE))</f>
        <v/>
      </c>
      <c r="Y658" s="14" t="str">
        <f>IF(Point[List]="","",VLOOKUP(Point[Fuel],bbq_fuel,2,FALSE))</f>
        <v/>
      </c>
      <c r="Z658" s="14" t="str">
        <f>IF(Point[List]="","",VLOOKUP(Point[Cabinet Material],bbq_material,2,FALSE))</f>
        <v/>
      </c>
      <c r="AA658" s="14" t="str">
        <f>IF(Point[Asset Group]="","",VLOOKUP(Point[Manufacturer],manufacturer,2,FALSE))</f>
        <v/>
      </c>
      <c r="AB658" s="14" t="str">
        <f>IF(Point[Uinsex WC]="","",Point[Uinsex WC])</f>
        <v/>
      </c>
      <c r="AC658" s="14" t="str">
        <f>IF(Point[Female WC]="","",Point[Female WC])</f>
        <v/>
      </c>
      <c r="AD658" s="14" t="str">
        <f>IF(Point[Male WC]="","",Point[Male WC])</f>
        <v/>
      </c>
      <c r="AE658" s="14" t="str">
        <f>IF(Point[Urinal]="","",Point[Urinal])</f>
        <v/>
      </c>
      <c r="AF658" s="14" t="str">
        <f>IF(Point[Disabled Unisex]="","",Point[Disabled Unisex])</f>
        <v/>
      </c>
      <c r="AG658" s="14" t="str">
        <f>IF(Point[Disabled Female]="","",Point[Disabled Female])</f>
        <v/>
      </c>
      <c r="AH658" s="14" t="str">
        <f>IF(Point[Disabled Male]="","",Point[Disabled Male])</f>
        <v/>
      </c>
      <c r="AI658" s="14" t="str">
        <f>IF(Point[Asset Group]="","",VLOOKUP(Point[Handrail],yes_no,2,FALSE))</f>
        <v/>
      </c>
      <c r="AJ658" s="14" t="str">
        <f>IF(Point[Asset Group]="","",VLOOKUP(Point[Baby Changing],yes_no,2,FALSE))</f>
        <v/>
      </c>
      <c r="AK658" s="14" t="str">
        <f>IF(Point[Asset Group]="","",VLOOKUP(Point[Service Room],yes_no,2,FALSE))</f>
        <v/>
      </c>
      <c r="AL658" s="14" t="str">
        <f>IF(Point[Asset Group]="","",VLOOKUP(Point[Service Tap],service_tap,2,FALSE))</f>
        <v/>
      </c>
      <c r="AM658" s="14" t="str">
        <f>IF(Point[Asset Group]="","",VLOOKUP(Point[Heating Type],wc_heating,2,FALSE))</f>
        <v/>
      </c>
      <c r="AN658" s="14" t="str">
        <f>IF(Point[Asset Group]="","",VLOOKUP(Point[Power Supply],power_supply,2,FALSE))</f>
        <v/>
      </c>
      <c r="AO658" s="14" t="str">
        <f>IF(Point[Asset Group]="","",VLOOKUP(Point[Waste Water],waste_water,2,FALSE))</f>
        <v/>
      </c>
      <c r="AP658" s="14" t="str">
        <f>IF(Point[Asset Group]="","",VLOOKUP(Point[Furniture SubType],subdom_master_gdb,2,FALSE))</f>
        <v/>
      </c>
      <c r="AQ658" s="14" t="str">
        <f>IF(Point[Asset Group]="","",VLOOKUP(Point[Concrete Pad],yes_no,2,FALSE))</f>
        <v/>
      </c>
      <c r="AR658" s="14" t="str">
        <f>IF(Point[Asset Group]="","",VLOOKUP(Point[Material],material_master,2,FALSE))</f>
        <v/>
      </c>
      <c r="AS658" s="14" t="str">
        <f>IF(Point[Asset Group]="","",VLOOKUP(Point[Plumbing],irrigation_plumbing,2,FALSE))</f>
        <v/>
      </c>
      <c r="AT658" s="14" t="str">
        <f>IF(Point[Asset Group]="","",VLOOKUP(Point[Sprinklers],irrigation_sprinklers,2,FALSE))</f>
        <v/>
      </c>
      <c r="AU658" s="14" t="str">
        <f>IF(Point[Asset Group]="","",VLOOKUP(Point[System],irrigation_system,2,FALSE))</f>
        <v/>
      </c>
      <c r="AV658" s="14" t="str">
        <f>IF(Point[Asset Group]="","",VLOOKUP(Point[Status],irrigation_status,2,FALSE))</f>
        <v/>
      </c>
      <c r="AW658" s="11" t="str">
        <f>IF(Point[Date of manufacture]="","",Point[Date of manufacture])</f>
        <v/>
      </c>
      <c r="AX658" s="14" t="str">
        <f>IF(Point[Asset Group]="","",VLOOKUP(Point[Sign Purpose],sign_purpose,2,FALSE))</f>
        <v/>
      </c>
      <c r="AY658" s="14" t="str">
        <f>IF(Point[Asset Group]="","",VLOOKUP(Point[Sign Material],material_master,2,FALSE))</f>
        <v/>
      </c>
      <c r="AZ658" s="14" t="str">
        <f>IF(Point[Asset Group]="","",VLOOKUP(Point[Affixed To],sign_affix,2,FALSE))</f>
        <v/>
      </c>
      <c r="BA658" s="14" t="str">
        <f>IF(Point[Size HxB mm]="","",Point[Size HxB mm])</f>
        <v/>
      </c>
      <c r="BB658" s="14" t="str">
        <f>IF(Point[Height m]="","",Point[Height m])</f>
        <v/>
      </c>
      <c r="BC658" s="14" t="str">
        <f>IF(Point[Asset Group]="","",VLOOKUP(Point[Post Material],material_master,2,FALSE))</f>
        <v/>
      </c>
      <c r="BD658" s="14" t="str">
        <f>IF(Point[Asset Group]="","",VLOOKUP(Point[Post Number],number,2,FALSE))</f>
        <v/>
      </c>
      <c r="BE658" s="14" t="str">
        <f>IF(Point[Asset Group]="","",VLOOKUP(Point[Structure SubType],subdom_master_gdb,2,FALSE))</f>
        <v/>
      </c>
      <c r="BF658" s="14" t="str">
        <f>IF(Point[Area m2]="","",Point[Area m2])</f>
        <v/>
      </c>
      <c r="BG658" s="14" t="str">
        <f>IF(Point[Length m]="","",Point[Length m])</f>
        <v/>
      </c>
      <c r="BH658" s="14" t="str">
        <f>IF(Point[Width m]="","",Point[Width m])</f>
        <v/>
      </c>
      <c r="BI658" s="14" t="str">
        <f>IF(Point[Diameter m]="","",Point[Diameter m])</f>
        <v/>
      </c>
      <c r="BJ658" s="14" t="str">
        <f>IF(Point[Asset Group]="","",VLOOKUP(Point[Number of Pipes],number,2,FALSE))</f>
        <v/>
      </c>
      <c r="BK658" s="14" t="str">
        <f>IF(Point[Asset Group]="","",VLOOKUP(Point[Combined Name],2,FALSE))</f>
        <v/>
      </c>
      <c r="BL658" s="14" t="str">
        <f>IF(Point[Asset Group]="","",VLOOKUP(Point[Size Class],size_class,2,FALSE))</f>
        <v/>
      </c>
      <c r="BM658" s="14" t="str">
        <f>IF(Point[Asset Group]="","",VLOOKUP(Point[Age Class],age_class,2,FALSE))</f>
        <v/>
      </c>
      <c r="BN658" s="14" t="str">
        <f>IF(Point[Girth (cm)]="","",Point[Girth (cm)])</f>
        <v/>
      </c>
      <c r="BO658" s="14" t="str">
        <f>IF(Point[Crown Radius (m)]="","",Point[Crown Radius (m)])</f>
        <v/>
      </c>
      <c r="BP658" s="14" t="str">
        <f>IF(Point[Asset Group]="","",VLOOKUP(Point[Rooting Environment],root_enviro,2,FALSE))</f>
        <v/>
      </c>
      <c r="BQ658" s="14" t="str">
        <f>IF(Point[Asset Group]="","",VLOOKUP(Point[Tree Surround],tree_surround,2,FALSE))</f>
        <v/>
      </c>
      <c r="BR658" s="14" t="str">
        <f>IF(Point[Asset Group]="","",VLOOKUP(Point[Tree Grill],yes_no,2,FALSE))</f>
        <v/>
      </c>
      <c r="BS658" s="14" t="str">
        <f>IF(Point[Asset Group]="","",VLOOKUP(Point[Tree Location],tree_location,2,FALSE))</f>
        <v/>
      </c>
    </row>
    <row r="659" spans="1:71" s="3" customFormat="1" x14ac:dyDescent="0.2">
      <c r="A659" s="3" t="str">
        <f>IF(Point[DWG File Name]="","",Point[DWG File Name])</f>
        <v/>
      </c>
      <c r="B659" s="3" t="str">
        <f>IF(Point[DWG Layer Name]="","",Point[DWG Layer Name])</f>
        <v/>
      </c>
      <c r="C659" s="3" t="str">
        <f>IF(Point[DWG Handle]="","",Point[DWG Handle])</f>
        <v/>
      </c>
      <c r="D659" s="58" t="str">
        <f>IF(Point[X]="","",Point[X])</f>
        <v/>
      </c>
      <c r="E659" s="58" t="str">
        <f>IF(Point[Y]="","",Point[Y])</f>
        <v/>
      </c>
      <c r="F659" s="3" t="str">
        <f>IF(Point[Replacement Asset]="","",Point[Replacement Asset])</f>
        <v/>
      </c>
      <c r="G659" s="3" t="str">
        <f>IF(Point[Asset ID]="","",UPPER(Point[Asset ID]))</f>
        <v/>
      </c>
      <c r="H659" s="3" t="str">
        <f>IF(Point[Asset Group]="","",VLOOKUP(Point[Asset Group],asset_grp_pt,4,FALSE))</f>
        <v/>
      </c>
      <c r="I659" s="3" t="str">
        <f>IF(Point[Asset Group]="","",VLOOKUP(Point[Asset Group],asset_grp_pt,2,FALSE))</f>
        <v/>
      </c>
      <c r="J659" s="3" t="str">
        <f>IF(Point[Asset Group]="","",VLOOKUP(Point[Asset Group],asset_grp_pt,3,FALSE))</f>
        <v/>
      </c>
      <c r="K659" s="3" t="str">
        <f>IF(Point[Asset Group]="","",VLOOKUP(Point[Asset Type],type_master_list,2,FALSE))</f>
        <v/>
      </c>
      <c r="L659" s="3" t="str">
        <f>IF(Point[Asset Name]="","",PROPER(Point[Asset Name]))</f>
        <v/>
      </c>
      <c r="M659" s="11" t="str">
        <f>IF(Point[Install Date]="","",Point[Install Date])</f>
        <v/>
      </c>
      <c r="N659" s="11" t="str">
        <f>IF(Point[Note]="","",PROPER(Point[Note]))</f>
        <v/>
      </c>
      <c r="O659" s="11" t="str">
        <f>IF(Point[Resource Consent Number]="","",UPPER(Point[Resource Consent Number]))</f>
        <v/>
      </c>
      <c r="P659" s="53" t="str">
        <f>IF(Point[Asset Unit Cost]="","",Point[Asset Unit Cost])</f>
        <v/>
      </c>
      <c r="Q659" s="11" t="str">
        <f>IF(Point[Added By]="","",UPPER(Point[Added By]))</f>
        <v/>
      </c>
      <c r="R659" s="11" t="str">
        <f>IF(Point[Added Date]="","",Point[Added Date])</f>
        <v/>
      </c>
      <c r="S659" s="14" t="str">
        <f>IF(Point[Z COORD]="","",Point[Z COORD])</f>
        <v/>
      </c>
      <c r="T659" s="14" t="str">
        <f>IF(Point[Asset Description]="","",PROPER(Point[Asset Description]))</f>
        <v/>
      </c>
      <c r="U659" s="14" t="str">
        <f>IF(Point[[Artist ]]="","",PROPER(Point[[Artist ]]))</f>
        <v/>
      </c>
      <c r="V659" s="14" t="str">
        <f>IF(Point[Material Notes]="","",PROPER(Point[Material Notes]))</f>
        <v/>
      </c>
      <c r="W659" s="14" t="str">
        <f>IF(Point[Dimension Notes]="","",Point[Dimension Notes])</f>
        <v/>
      </c>
      <c r="X659" s="14" t="str">
        <f>IF(Point[List]="","",VLOOKUP(Point[Burner Number],number,2,FALSE))</f>
        <v/>
      </c>
      <c r="Y659" s="14" t="str">
        <f>IF(Point[List]="","",VLOOKUP(Point[Fuel],bbq_fuel,2,FALSE))</f>
        <v/>
      </c>
      <c r="Z659" s="14" t="str">
        <f>IF(Point[List]="","",VLOOKUP(Point[Cabinet Material],bbq_material,2,FALSE))</f>
        <v/>
      </c>
      <c r="AA659" s="14" t="str">
        <f>IF(Point[Asset Group]="","",VLOOKUP(Point[Manufacturer],manufacturer,2,FALSE))</f>
        <v/>
      </c>
      <c r="AB659" s="14" t="str">
        <f>IF(Point[Uinsex WC]="","",Point[Uinsex WC])</f>
        <v/>
      </c>
      <c r="AC659" s="14" t="str">
        <f>IF(Point[Female WC]="","",Point[Female WC])</f>
        <v/>
      </c>
      <c r="AD659" s="14" t="str">
        <f>IF(Point[Male WC]="","",Point[Male WC])</f>
        <v/>
      </c>
      <c r="AE659" s="14" t="str">
        <f>IF(Point[Urinal]="","",Point[Urinal])</f>
        <v/>
      </c>
      <c r="AF659" s="14" t="str">
        <f>IF(Point[Disabled Unisex]="","",Point[Disabled Unisex])</f>
        <v/>
      </c>
      <c r="AG659" s="14" t="str">
        <f>IF(Point[Disabled Female]="","",Point[Disabled Female])</f>
        <v/>
      </c>
      <c r="AH659" s="14" t="str">
        <f>IF(Point[Disabled Male]="","",Point[Disabled Male])</f>
        <v/>
      </c>
      <c r="AI659" s="14" t="str">
        <f>IF(Point[Asset Group]="","",VLOOKUP(Point[Handrail],yes_no,2,FALSE))</f>
        <v/>
      </c>
      <c r="AJ659" s="14" t="str">
        <f>IF(Point[Asset Group]="","",VLOOKUP(Point[Baby Changing],yes_no,2,FALSE))</f>
        <v/>
      </c>
      <c r="AK659" s="14" t="str">
        <f>IF(Point[Asset Group]="","",VLOOKUP(Point[Service Room],yes_no,2,FALSE))</f>
        <v/>
      </c>
      <c r="AL659" s="14" t="str">
        <f>IF(Point[Asset Group]="","",VLOOKUP(Point[Service Tap],service_tap,2,FALSE))</f>
        <v/>
      </c>
      <c r="AM659" s="14" t="str">
        <f>IF(Point[Asset Group]="","",VLOOKUP(Point[Heating Type],wc_heating,2,FALSE))</f>
        <v/>
      </c>
      <c r="AN659" s="14" t="str">
        <f>IF(Point[Asset Group]="","",VLOOKUP(Point[Power Supply],power_supply,2,FALSE))</f>
        <v/>
      </c>
      <c r="AO659" s="14" t="str">
        <f>IF(Point[Asset Group]="","",VLOOKUP(Point[Waste Water],waste_water,2,FALSE))</f>
        <v/>
      </c>
      <c r="AP659" s="14" t="str">
        <f>IF(Point[Asset Group]="","",VLOOKUP(Point[Furniture SubType],subdom_master_gdb,2,FALSE))</f>
        <v/>
      </c>
      <c r="AQ659" s="14" t="str">
        <f>IF(Point[Asset Group]="","",VLOOKUP(Point[Concrete Pad],yes_no,2,FALSE))</f>
        <v/>
      </c>
      <c r="AR659" s="14" t="str">
        <f>IF(Point[Asset Group]="","",VLOOKUP(Point[Material],material_master,2,FALSE))</f>
        <v/>
      </c>
      <c r="AS659" s="14" t="str">
        <f>IF(Point[Asset Group]="","",VLOOKUP(Point[Plumbing],irrigation_plumbing,2,FALSE))</f>
        <v/>
      </c>
      <c r="AT659" s="14" t="str">
        <f>IF(Point[Asset Group]="","",VLOOKUP(Point[Sprinklers],irrigation_sprinklers,2,FALSE))</f>
        <v/>
      </c>
      <c r="AU659" s="14" t="str">
        <f>IF(Point[Asset Group]="","",VLOOKUP(Point[System],irrigation_system,2,FALSE))</f>
        <v/>
      </c>
      <c r="AV659" s="14" t="str">
        <f>IF(Point[Asset Group]="","",VLOOKUP(Point[Status],irrigation_status,2,FALSE))</f>
        <v/>
      </c>
      <c r="AW659" s="11" t="str">
        <f>IF(Point[Date of manufacture]="","",Point[Date of manufacture])</f>
        <v/>
      </c>
      <c r="AX659" s="14" t="str">
        <f>IF(Point[Asset Group]="","",VLOOKUP(Point[Sign Purpose],sign_purpose,2,FALSE))</f>
        <v/>
      </c>
      <c r="AY659" s="14" t="str">
        <f>IF(Point[Asset Group]="","",VLOOKUP(Point[Sign Material],material_master,2,FALSE))</f>
        <v/>
      </c>
      <c r="AZ659" s="14" t="str">
        <f>IF(Point[Asset Group]="","",VLOOKUP(Point[Affixed To],sign_affix,2,FALSE))</f>
        <v/>
      </c>
      <c r="BA659" s="14" t="str">
        <f>IF(Point[Size HxB mm]="","",Point[Size HxB mm])</f>
        <v/>
      </c>
      <c r="BB659" s="14" t="str">
        <f>IF(Point[Height m]="","",Point[Height m])</f>
        <v/>
      </c>
      <c r="BC659" s="14" t="str">
        <f>IF(Point[Asset Group]="","",VLOOKUP(Point[Post Material],material_master,2,FALSE))</f>
        <v/>
      </c>
      <c r="BD659" s="14" t="str">
        <f>IF(Point[Asset Group]="","",VLOOKUP(Point[Post Number],number,2,FALSE))</f>
        <v/>
      </c>
      <c r="BE659" s="14" t="str">
        <f>IF(Point[Asset Group]="","",VLOOKUP(Point[Structure SubType],subdom_master_gdb,2,FALSE))</f>
        <v/>
      </c>
      <c r="BF659" s="14" t="str">
        <f>IF(Point[Area m2]="","",Point[Area m2])</f>
        <v/>
      </c>
      <c r="BG659" s="14" t="str">
        <f>IF(Point[Length m]="","",Point[Length m])</f>
        <v/>
      </c>
      <c r="BH659" s="14" t="str">
        <f>IF(Point[Width m]="","",Point[Width m])</f>
        <v/>
      </c>
      <c r="BI659" s="14" t="str">
        <f>IF(Point[Diameter m]="","",Point[Diameter m])</f>
        <v/>
      </c>
      <c r="BJ659" s="14" t="str">
        <f>IF(Point[Asset Group]="","",VLOOKUP(Point[Number of Pipes],number,2,FALSE))</f>
        <v/>
      </c>
      <c r="BK659" s="14" t="str">
        <f>IF(Point[Asset Group]="","",VLOOKUP(Point[Combined Name],2,FALSE))</f>
        <v/>
      </c>
      <c r="BL659" s="14" t="str">
        <f>IF(Point[Asset Group]="","",VLOOKUP(Point[Size Class],size_class,2,FALSE))</f>
        <v/>
      </c>
      <c r="BM659" s="14" t="str">
        <f>IF(Point[Asset Group]="","",VLOOKUP(Point[Age Class],age_class,2,FALSE))</f>
        <v/>
      </c>
      <c r="BN659" s="14" t="str">
        <f>IF(Point[Girth (cm)]="","",Point[Girth (cm)])</f>
        <v/>
      </c>
      <c r="BO659" s="14" t="str">
        <f>IF(Point[Crown Radius (m)]="","",Point[Crown Radius (m)])</f>
        <v/>
      </c>
      <c r="BP659" s="14" t="str">
        <f>IF(Point[Asset Group]="","",VLOOKUP(Point[Rooting Environment],root_enviro,2,FALSE))</f>
        <v/>
      </c>
      <c r="BQ659" s="14" t="str">
        <f>IF(Point[Asset Group]="","",VLOOKUP(Point[Tree Surround],tree_surround,2,FALSE))</f>
        <v/>
      </c>
      <c r="BR659" s="14" t="str">
        <f>IF(Point[Asset Group]="","",VLOOKUP(Point[Tree Grill],yes_no,2,FALSE))</f>
        <v/>
      </c>
      <c r="BS659" s="14" t="str">
        <f>IF(Point[Asset Group]="","",VLOOKUP(Point[Tree Location],tree_location,2,FALSE))</f>
        <v/>
      </c>
    </row>
    <row r="660" spans="1:71" s="3" customFormat="1" x14ac:dyDescent="0.2">
      <c r="A660" s="3" t="str">
        <f>IF(Point[DWG File Name]="","",Point[DWG File Name])</f>
        <v/>
      </c>
      <c r="B660" s="3" t="str">
        <f>IF(Point[DWG Layer Name]="","",Point[DWG Layer Name])</f>
        <v/>
      </c>
      <c r="C660" s="3" t="str">
        <f>IF(Point[DWG Handle]="","",Point[DWG Handle])</f>
        <v/>
      </c>
      <c r="D660" s="58" t="str">
        <f>IF(Point[X]="","",Point[X])</f>
        <v/>
      </c>
      <c r="E660" s="58" t="str">
        <f>IF(Point[Y]="","",Point[Y])</f>
        <v/>
      </c>
      <c r="F660" s="3" t="str">
        <f>IF(Point[Replacement Asset]="","",Point[Replacement Asset])</f>
        <v/>
      </c>
      <c r="G660" s="3" t="str">
        <f>IF(Point[Asset ID]="","",UPPER(Point[Asset ID]))</f>
        <v/>
      </c>
      <c r="H660" s="3" t="str">
        <f>IF(Point[Asset Group]="","",VLOOKUP(Point[Asset Group],asset_grp_pt,4,FALSE))</f>
        <v/>
      </c>
      <c r="I660" s="3" t="str">
        <f>IF(Point[Asset Group]="","",VLOOKUP(Point[Asset Group],asset_grp_pt,2,FALSE))</f>
        <v/>
      </c>
      <c r="J660" s="3" t="str">
        <f>IF(Point[Asset Group]="","",VLOOKUP(Point[Asset Group],asset_grp_pt,3,FALSE))</f>
        <v/>
      </c>
      <c r="K660" s="3" t="str">
        <f>IF(Point[Asset Group]="","",VLOOKUP(Point[Asset Type],type_master_list,2,FALSE))</f>
        <v/>
      </c>
      <c r="L660" s="3" t="str">
        <f>IF(Point[Asset Name]="","",PROPER(Point[Asset Name]))</f>
        <v/>
      </c>
      <c r="M660" s="11" t="str">
        <f>IF(Point[Install Date]="","",Point[Install Date])</f>
        <v/>
      </c>
      <c r="N660" s="11" t="str">
        <f>IF(Point[Note]="","",PROPER(Point[Note]))</f>
        <v/>
      </c>
      <c r="O660" s="11" t="str">
        <f>IF(Point[Resource Consent Number]="","",UPPER(Point[Resource Consent Number]))</f>
        <v/>
      </c>
      <c r="P660" s="53" t="str">
        <f>IF(Point[Asset Unit Cost]="","",Point[Asset Unit Cost])</f>
        <v/>
      </c>
      <c r="Q660" s="11" t="str">
        <f>IF(Point[Added By]="","",UPPER(Point[Added By]))</f>
        <v/>
      </c>
      <c r="R660" s="11" t="str">
        <f>IF(Point[Added Date]="","",Point[Added Date])</f>
        <v/>
      </c>
      <c r="S660" s="14" t="str">
        <f>IF(Point[Z COORD]="","",Point[Z COORD])</f>
        <v/>
      </c>
      <c r="T660" s="14" t="str">
        <f>IF(Point[Asset Description]="","",PROPER(Point[Asset Description]))</f>
        <v/>
      </c>
      <c r="U660" s="14" t="str">
        <f>IF(Point[[Artist ]]="","",PROPER(Point[[Artist ]]))</f>
        <v/>
      </c>
      <c r="V660" s="14" t="str">
        <f>IF(Point[Material Notes]="","",PROPER(Point[Material Notes]))</f>
        <v/>
      </c>
      <c r="W660" s="14" t="str">
        <f>IF(Point[Dimension Notes]="","",Point[Dimension Notes])</f>
        <v/>
      </c>
      <c r="X660" s="14" t="str">
        <f>IF(Point[List]="","",VLOOKUP(Point[Burner Number],number,2,FALSE))</f>
        <v/>
      </c>
      <c r="Y660" s="14" t="str">
        <f>IF(Point[List]="","",VLOOKUP(Point[Fuel],bbq_fuel,2,FALSE))</f>
        <v/>
      </c>
      <c r="Z660" s="14" t="str">
        <f>IF(Point[List]="","",VLOOKUP(Point[Cabinet Material],bbq_material,2,FALSE))</f>
        <v/>
      </c>
      <c r="AA660" s="14" t="str">
        <f>IF(Point[Asset Group]="","",VLOOKUP(Point[Manufacturer],manufacturer,2,FALSE))</f>
        <v/>
      </c>
      <c r="AB660" s="14" t="str">
        <f>IF(Point[Uinsex WC]="","",Point[Uinsex WC])</f>
        <v/>
      </c>
      <c r="AC660" s="14" t="str">
        <f>IF(Point[Female WC]="","",Point[Female WC])</f>
        <v/>
      </c>
      <c r="AD660" s="14" t="str">
        <f>IF(Point[Male WC]="","",Point[Male WC])</f>
        <v/>
      </c>
      <c r="AE660" s="14" t="str">
        <f>IF(Point[Urinal]="","",Point[Urinal])</f>
        <v/>
      </c>
      <c r="AF660" s="14" t="str">
        <f>IF(Point[Disabled Unisex]="","",Point[Disabled Unisex])</f>
        <v/>
      </c>
      <c r="AG660" s="14" t="str">
        <f>IF(Point[Disabled Female]="","",Point[Disabled Female])</f>
        <v/>
      </c>
      <c r="AH660" s="14" t="str">
        <f>IF(Point[Disabled Male]="","",Point[Disabled Male])</f>
        <v/>
      </c>
      <c r="AI660" s="14" t="str">
        <f>IF(Point[Asset Group]="","",VLOOKUP(Point[Handrail],yes_no,2,FALSE))</f>
        <v/>
      </c>
      <c r="AJ660" s="14" t="str">
        <f>IF(Point[Asset Group]="","",VLOOKUP(Point[Baby Changing],yes_no,2,FALSE))</f>
        <v/>
      </c>
      <c r="AK660" s="14" t="str">
        <f>IF(Point[Asset Group]="","",VLOOKUP(Point[Service Room],yes_no,2,FALSE))</f>
        <v/>
      </c>
      <c r="AL660" s="14" t="str">
        <f>IF(Point[Asset Group]="","",VLOOKUP(Point[Service Tap],service_tap,2,FALSE))</f>
        <v/>
      </c>
      <c r="AM660" s="14" t="str">
        <f>IF(Point[Asset Group]="","",VLOOKUP(Point[Heating Type],wc_heating,2,FALSE))</f>
        <v/>
      </c>
      <c r="AN660" s="14" t="str">
        <f>IF(Point[Asset Group]="","",VLOOKUP(Point[Power Supply],power_supply,2,FALSE))</f>
        <v/>
      </c>
      <c r="AO660" s="14" t="str">
        <f>IF(Point[Asset Group]="","",VLOOKUP(Point[Waste Water],waste_water,2,FALSE))</f>
        <v/>
      </c>
      <c r="AP660" s="14" t="str">
        <f>IF(Point[Asset Group]="","",VLOOKUP(Point[Furniture SubType],subdom_master_gdb,2,FALSE))</f>
        <v/>
      </c>
      <c r="AQ660" s="14" t="str">
        <f>IF(Point[Asset Group]="","",VLOOKUP(Point[Concrete Pad],yes_no,2,FALSE))</f>
        <v/>
      </c>
      <c r="AR660" s="14" t="str">
        <f>IF(Point[Asset Group]="","",VLOOKUP(Point[Material],material_master,2,FALSE))</f>
        <v/>
      </c>
      <c r="AS660" s="14" t="str">
        <f>IF(Point[Asset Group]="","",VLOOKUP(Point[Plumbing],irrigation_plumbing,2,FALSE))</f>
        <v/>
      </c>
      <c r="AT660" s="14" t="str">
        <f>IF(Point[Asset Group]="","",VLOOKUP(Point[Sprinklers],irrigation_sprinklers,2,FALSE))</f>
        <v/>
      </c>
      <c r="AU660" s="14" t="str">
        <f>IF(Point[Asset Group]="","",VLOOKUP(Point[System],irrigation_system,2,FALSE))</f>
        <v/>
      </c>
      <c r="AV660" s="14" t="str">
        <f>IF(Point[Asset Group]="","",VLOOKUP(Point[Status],irrigation_status,2,FALSE))</f>
        <v/>
      </c>
      <c r="AW660" s="11" t="str">
        <f>IF(Point[Date of manufacture]="","",Point[Date of manufacture])</f>
        <v/>
      </c>
      <c r="AX660" s="14" t="str">
        <f>IF(Point[Asset Group]="","",VLOOKUP(Point[Sign Purpose],sign_purpose,2,FALSE))</f>
        <v/>
      </c>
      <c r="AY660" s="14" t="str">
        <f>IF(Point[Asset Group]="","",VLOOKUP(Point[Sign Material],material_master,2,FALSE))</f>
        <v/>
      </c>
      <c r="AZ660" s="14" t="str">
        <f>IF(Point[Asset Group]="","",VLOOKUP(Point[Affixed To],sign_affix,2,FALSE))</f>
        <v/>
      </c>
      <c r="BA660" s="14" t="str">
        <f>IF(Point[Size HxB mm]="","",Point[Size HxB mm])</f>
        <v/>
      </c>
      <c r="BB660" s="14" t="str">
        <f>IF(Point[Height m]="","",Point[Height m])</f>
        <v/>
      </c>
      <c r="BC660" s="14" t="str">
        <f>IF(Point[Asset Group]="","",VLOOKUP(Point[Post Material],material_master,2,FALSE))</f>
        <v/>
      </c>
      <c r="BD660" s="14" t="str">
        <f>IF(Point[Asset Group]="","",VLOOKUP(Point[Post Number],number,2,FALSE))</f>
        <v/>
      </c>
      <c r="BE660" s="14" t="str">
        <f>IF(Point[Asset Group]="","",VLOOKUP(Point[Structure SubType],subdom_master_gdb,2,FALSE))</f>
        <v/>
      </c>
      <c r="BF660" s="14" t="str">
        <f>IF(Point[Area m2]="","",Point[Area m2])</f>
        <v/>
      </c>
      <c r="BG660" s="14" t="str">
        <f>IF(Point[Length m]="","",Point[Length m])</f>
        <v/>
      </c>
      <c r="BH660" s="14" t="str">
        <f>IF(Point[Width m]="","",Point[Width m])</f>
        <v/>
      </c>
      <c r="BI660" s="14" t="str">
        <f>IF(Point[Diameter m]="","",Point[Diameter m])</f>
        <v/>
      </c>
      <c r="BJ660" s="14" t="str">
        <f>IF(Point[Asset Group]="","",VLOOKUP(Point[Number of Pipes],number,2,FALSE))</f>
        <v/>
      </c>
      <c r="BK660" s="14" t="str">
        <f>IF(Point[Asset Group]="","",VLOOKUP(Point[Combined Name],2,FALSE))</f>
        <v/>
      </c>
      <c r="BL660" s="14" t="str">
        <f>IF(Point[Asset Group]="","",VLOOKUP(Point[Size Class],size_class,2,FALSE))</f>
        <v/>
      </c>
      <c r="BM660" s="14" t="str">
        <f>IF(Point[Asset Group]="","",VLOOKUP(Point[Age Class],age_class,2,FALSE))</f>
        <v/>
      </c>
      <c r="BN660" s="14" t="str">
        <f>IF(Point[Girth (cm)]="","",Point[Girth (cm)])</f>
        <v/>
      </c>
      <c r="BO660" s="14" t="str">
        <f>IF(Point[Crown Radius (m)]="","",Point[Crown Radius (m)])</f>
        <v/>
      </c>
      <c r="BP660" s="14" t="str">
        <f>IF(Point[Asset Group]="","",VLOOKUP(Point[Rooting Environment],root_enviro,2,FALSE))</f>
        <v/>
      </c>
      <c r="BQ660" s="14" t="str">
        <f>IF(Point[Asset Group]="","",VLOOKUP(Point[Tree Surround],tree_surround,2,FALSE))</f>
        <v/>
      </c>
      <c r="BR660" s="14" t="str">
        <f>IF(Point[Asset Group]="","",VLOOKUP(Point[Tree Grill],yes_no,2,FALSE))</f>
        <v/>
      </c>
      <c r="BS660" s="14" t="str">
        <f>IF(Point[Asset Group]="","",VLOOKUP(Point[Tree Location],tree_location,2,FALSE))</f>
        <v/>
      </c>
    </row>
    <row r="661" spans="1:71" s="3" customFormat="1" x14ac:dyDescent="0.2">
      <c r="A661" s="3" t="str">
        <f>IF(Point[DWG File Name]="","",Point[DWG File Name])</f>
        <v/>
      </c>
      <c r="B661" s="3" t="str">
        <f>IF(Point[DWG Layer Name]="","",Point[DWG Layer Name])</f>
        <v/>
      </c>
      <c r="C661" s="3" t="str">
        <f>IF(Point[DWG Handle]="","",Point[DWG Handle])</f>
        <v/>
      </c>
      <c r="D661" s="58" t="str">
        <f>IF(Point[X]="","",Point[X])</f>
        <v/>
      </c>
      <c r="E661" s="58" t="str">
        <f>IF(Point[Y]="","",Point[Y])</f>
        <v/>
      </c>
      <c r="F661" s="3" t="str">
        <f>IF(Point[Replacement Asset]="","",Point[Replacement Asset])</f>
        <v/>
      </c>
      <c r="G661" s="3" t="str">
        <f>IF(Point[Asset ID]="","",UPPER(Point[Asset ID]))</f>
        <v/>
      </c>
      <c r="H661" s="3" t="str">
        <f>IF(Point[Asset Group]="","",VLOOKUP(Point[Asset Group],asset_grp_pt,4,FALSE))</f>
        <v/>
      </c>
      <c r="I661" s="3" t="str">
        <f>IF(Point[Asset Group]="","",VLOOKUP(Point[Asset Group],asset_grp_pt,2,FALSE))</f>
        <v/>
      </c>
      <c r="J661" s="3" t="str">
        <f>IF(Point[Asset Group]="","",VLOOKUP(Point[Asset Group],asset_grp_pt,3,FALSE))</f>
        <v/>
      </c>
      <c r="K661" s="3" t="str">
        <f>IF(Point[Asset Group]="","",VLOOKUP(Point[Asset Type],type_master_list,2,FALSE))</f>
        <v/>
      </c>
      <c r="L661" s="3" t="str">
        <f>IF(Point[Asset Name]="","",PROPER(Point[Asset Name]))</f>
        <v/>
      </c>
      <c r="M661" s="11" t="str">
        <f>IF(Point[Install Date]="","",Point[Install Date])</f>
        <v/>
      </c>
      <c r="N661" s="11" t="str">
        <f>IF(Point[Note]="","",PROPER(Point[Note]))</f>
        <v/>
      </c>
      <c r="O661" s="11" t="str">
        <f>IF(Point[Resource Consent Number]="","",UPPER(Point[Resource Consent Number]))</f>
        <v/>
      </c>
      <c r="P661" s="53" t="str">
        <f>IF(Point[Asset Unit Cost]="","",Point[Asset Unit Cost])</f>
        <v/>
      </c>
      <c r="Q661" s="11" t="str">
        <f>IF(Point[Added By]="","",UPPER(Point[Added By]))</f>
        <v/>
      </c>
      <c r="R661" s="11" t="str">
        <f>IF(Point[Added Date]="","",Point[Added Date])</f>
        <v/>
      </c>
      <c r="S661" s="14" t="str">
        <f>IF(Point[Z COORD]="","",Point[Z COORD])</f>
        <v/>
      </c>
      <c r="T661" s="14" t="str">
        <f>IF(Point[Asset Description]="","",PROPER(Point[Asset Description]))</f>
        <v/>
      </c>
      <c r="U661" s="14" t="str">
        <f>IF(Point[[Artist ]]="","",PROPER(Point[[Artist ]]))</f>
        <v/>
      </c>
      <c r="V661" s="14" t="str">
        <f>IF(Point[Material Notes]="","",PROPER(Point[Material Notes]))</f>
        <v/>
      </c>
      <c r="W661" s="14" t="str">
        <f>IF(Point[Dimension Notes]="","",Point[Dimension Notes])</f>
        <v/>
      </c>
      <c r="X661" s="14" t="str">
        <f>IF(Point[List]="","",VLOOKUP(Point[Burner Number],number,2,FALSE))</f>
        <v/>
      </c>
      <c r="Y661" s="14" t="str">
        <f>IF(Point[List]="","",VLOOKUP(Point[Fuel],bbq_fuel,2,FALSE))</f>
        <v/>
      </c>
      <c r="Z661" s="14" t="str">
        <f>IF(Point[List]="","",VLOOKUP(Point[Cabinet Material],bbq_material,2,FALSE))</f>
        <v/>
      </c>
      <c r="AA661" s="14" t="str">
        <f>IF(Point[Asset Group]="","",VLOOKUP(Point[Manufacturer],manufacturer,2,FALSE))</f>
        <v/>
      </c>
      <c r="AB661" s="14" t="str">
        <f>IF(Point[Uinsex WC]="","",Point[Uinsex WC])</f>
        <v/>
      </c>
      <c r="AC661" s="14" t="str">
        <f>IF(Point[Female WC]="","",Point[Female WC])</f>
        <v/>
      </c>
      <c r="AD661" s="14" t="str">
        <f>IF(Point[Male WC]="","",Point[Male WC])</f>
        <v/>
      </c>
      <c r="AE661" s="14" t="str">
        <f>IF(Point[Urinal]="","",Point[Urinal])</f>
        <v/>
      </c>
      <c r="AF661" s="14" t="str">
        <f>IF(Point[Disabled Unisex]="","",Point[Disabled Unisex])</f>
        <v/>
      </c>
      <c r="AG661" s="14" t="str">
        <f>IF(Point[Disabled Female]="","",Point[Disabled Female])</f>
        <v/>
      </c>
      <c r="AH661" s="14" t="str">
        <f>IF(Point[Disabled Male]="","",Point[Disabled Male])</f>
        <v/>
      </c>
      <c r="AI661" s="14" t="str">
        <f>IF(Point[Asset Group]="","",VLOOKUP(Point[Handrail],yes_no,2,FALSE))</f>
        <v/>
      </c>
      <c r="AJ661" s="14" t="str">
        <f>IF(Point[Asset Group]="","",VLOOKUP(Point[Baby Changing],yes_no,2,FALSE))</f>
        <v/>
      </c>
      <c r="AK661" s="14" t="str">
        <f>IF(Point[Asset Group]="","",VLOOKUP(Point[Service Room],yes_no,2,FALSE))</f>
        <v/>
      </c>
      <c r="AL661" s="14" t="str">
        <f>IF(Point[Asset Group]="","",VLOOKUP(Point[Service Tap],service_tap,2,FALSE))</f>
        <v/>
      </c>
      <c r="AM661" s="14" t="str">
        <f>IF(Point[Asset Group]="","",VLOOKUP(Point[Heating Type],wc_heating,2,FALSE))</f>
        <v/>
      </c>
      <c r="AN661" s="14" t="str">
        <f>IF(Point[Asset Group]="","",VLOOKUP(Point[Power Supply],power_supply,2,FALSE))</f>
        <v/>
      </c>
      <c r="AO661" s="14" t="str">
        <f>IF(Point[Asset Group]="","",VLOOKUP(Point[Waste Water],waste_water,2,FALSE))</f>
        <v/>
      </c>
      <c r="AP661" s="14" t="str">
        <f>IF(Point[Asset Group]="","",VLOOKUP(Point[Furniture SubType],subdom_master_gdb,2,FALSE))</f>
        <v/>
      </c>
      <c r="AQ661" s="14" t="str">
        <f>IF(Point[Asset Group]="","",VLOOKUP(Point[Concrete Pad],yes_no,2,FALSE))</f>
        <v/>
      </c>
      <c r="AR661" s="14" t="str">
        <f>IF(Point[Asset Group]="","",VLOOKUP(Point[Material],material_master,2,FALSE))</f>
        <v/>
      </c>
      <c r="AS661" s="14" t="str">
        <f>IF(Point[Asset Group]="","",VLOOKUP(Point[Plumbing],irrigation_plumbing,2,FALSE))</f>
        <v/>
      </c>
      <c r="AT661" s="14" t="str">
        <f>IF(Point[Asset Group]="","",VLOOKUP(Point[Sprinklers],irrigation_sprinklers,2,FALSE))</f>
        <v/>
      </c>
      <c r="AU661" s="14" t="str">
        <f>IF(Point[Asset Group]="","",VLOOKUP(Point[System],irrigation_system,2,FALSE))</f>
        <v/>
      </c>
      <c r="AV661" s="14" t="str">
        <f>IF(Point[Asset Group]="","",VLOOKUP(Point[Status],irrigation_status,2,FALSE))</f>
        <v/>
      </c>
      <c r="AW661" s="11" t="str">
        <f>IF(Point[Date of manufacture]="","",Point[Date of manufacture])</f>
        <v/>
      </c>
      <c r="AX661" s="14" t="str">
        <f>IF(Point[Asset Group]="","",VLOOKUP(Point[Sign Purpose],sign_purpose,2,FALSE))</f>
        <v/>
      </c>
      <c r="AY661" s="14" t="str">
        <f>IF(Point[Asset Group]="","",VLOOKUP(Point[Sign Material],material_master,2,FALSE))</f>
        <v/>
      </c>
      <c r="AZ661" s="14" t="str">
        <f>IF(Point[Asset Group]="","",VLOOKUP(Point[Affixed To],sign_affix,2,FALSE))</f>
        <v/>
      </c>
      <c r="BA661" s="14" t="str">
        <f>IF(Point[Size HxB mm]="","",Point[Size HxB mm])</f>
        <v/>
      </c>
      <c r="BB661" s="14" t="str">
        <f>IF(Point[Height m]="","",Point[Height m])</f>
        <v/>
      </c>
      <c r="BC661" s="14" t="str">
        <f>IF(Point[Asset Group]="","",VLOOKUP(Point[Post Material],material_master,2,FALSE))</f>
        <v/>
      </c>
      <c r="BD661" s="14" t="str">
        <f>IF(Point[Asset Group]="","",VLOOKUP(Point[Post Number],number,2,FALSE))</f>
        <v/>
      </c>
      <c r="BE661" s="14" t="str">
        <f>IF(Point[Asset Group]="","",VLOOKUP(Point[Structure SubType],subdom_master_gdb,2,FALSE))</f>
        <v/>
      </c>
      <c r="BF661" s="14" t="str">
        <f>IF(Point[Area m2]="","",Point[Area m2])</f>
        <v/>
      </c>
      <c r="BG661" s="14" t="str">
        <f>IF(Point[Length m]="","",Point[Length m])</f>
        <v/>
      </c>
      <c r="BH661" s="14" t="str">
        <f>IF(Point[Width m]="","",Point[Width m])</f>
        <v/>
      </c>
      <c r="BI661" s="14" t="str">
        <f>IF(Point[Diameter m]="","",Point[Diameter m])</f>
        <v/>
      </c>
      <c r="BJ661" s="14" t="str">
        <f>IF(Point[Asset Group]="","",VLOOKUP(Point[Number of Pipes],number,2,FALSE))</f>
        <v/>
      </c>
      <c r="BK661" s="14" t="str">
        <f>IF(Point[Asset Group]="","",VLOOKUP(Point[Combined Name],2,FALSE))</f>
        <v/>
      </c>
      <c r="BL661" s="14" t="str">
        <f>IF(Point[Asset Group]="","",VLOOKUP(Point[Size Class],size_class,2,FALSE))</f>
        <v/>
      </c>
      <c r="BM661" s="14" t="str">
        <f>IF(Point[Asset Group]="","",VLOOKUP(Point[Age Class],age_class,2,FALSE))</f>
        <v/>
      </c>
      <c r="BN661" s="14" t="str">
        <f>IF(Point[Girth (cm)]="","",Point[Girth (cm)])</f>
        <v/>
      </c>
      <c r="BO661" s="14" t="str">
        <f>IF(Point[Crown Radius (m)]="","",Point[Crown Radius (m)])</f>
        <v/>
      </c>
      <c r="BP661" s="14" t="str">
        <f>IF(Point[Asset Group]="","",VLOOKUP(Point[Rooting Environment],root_enviro,2,FALSE))</f>
        <v/>
      </c>
      <c r="BQ661" s="14" t="str">
        <f>IF(Point[Asset Group]="","",VLOOKUP(Point[Tree Surround],tree_surround,2,FALSE))</f>
        <v/>
      </c>
      <c r="BR661" s="14" t="str">
        <f>IF(Point[Asset Group]="","",VLOOKUP(Point[Tree Grill],yes_no,2,FALSE))</f>
        <v/>
      </c>
      <c r="BS661" s="14" t="str">
        <f>IF(Point[Asset Group]="","",VLOOKUP(Point[Tree Location],tree_location,2,FALSE))</f>
        <v/>
      </c>
    </row>
    <row r="662" spans="1:71" s="3" customFormat="1" x14ac:dyDescent="0.2">
      <c r="A662" s="3" t="str">
        <f>IF(Point[DWG File Name]="","",Point[DWG File Name])</f>
        <v/>
      </c>
      <c r="B662" s="3" t="str">
        <f>IF(Point[DWG Layer Name]="","",Point[DWG Layer Name])</f>
        <v/>
      </c>
      <c r="C662" s="3" t="str">
        <f>IF(Point[DWG Handle]="","",Point[DWG Handle])</f>
        <v/>
      </c>
      <c r="D662" s="58" t="str">
        <f>IF(Point[X]="","",Point[X])</f>
        <v/>
      </c>
      <c r="E662" s="58" t="str">
        <f>IF(Point[Y]="","",Point[Y])</f>
        <v/>
      </c>
      <c r="F662" s="3" t="str">
        <f>IF(Point[Replacement Asset]="","",Point[Replacement Asset])</f>
        <v/>
      </c>
      <c r="G662" s="3" t="str">
        <f>IF(Point[Asset ID]="","",UPPER(Point[Asset ID]))</f>
        <v/>
      </c>
      <c r="H662" s="3" t="str">
        <f>IF(Point[Asset Group]="","",VLOOKUP(Point[Asset Group],asset_grp_pt,4,FALSE))</f>
        <v/>
      </c>
      <c r="I662" s="3" t="str">
        <f>IF(Point[Asset Group]="","",VLOOKUP(Point[Asset Group],asset_grp_pt,2,FALSE))</f>
        <v/>
      </c>
      <c r="J662" s="3" t="str">
        <f>IF(Point[Asset Group]="","",VLOOKUP(Point[Asset Group],asset_grp_pt,3,FALSE))</f>
        <v/>
      </c>
      <c r="K662" s="3" t="str">
        <f>IF(Point[Asset Group]="","",VLOOKUP(Point[Asset Type],type_master_list,2,FALSE))</f>
        <v/>
      </c>
      <c r="L662" s="3" t="str">
        <f>IF(Point[Asset Name]="","",PROPER(Point[Asset Name]))</f>
        <v/>
      </c>
      <c r="M662" s="11" t="str">
        <f>IF(Point[Install Date]="","",Point[Install Date])</f>
        <v/>
      </c>
      <c r="N662" s="11" t="str">
        <f>IF(Point[Note]="","",PROPER(Point[Note]))</f>
        <v/>
      </c>
      <c r="O662" s="11" t="str">
        <f>IF(Point[Resource Consent Number]="","",UPPER(Point[Resource Consent Number]))</f>
        <v/>
      </c>
      <c r="P662" s="53" t="str">
        <f>IF(Point[Asset Unit Cost]="","",Point[Asset Unit Cost])</f>
        <v/>
      </c>
      <c r="Q662" s="11" t="str">
        <f>IF(Point[Added By]="","",UPPER(Point[Added By]))</f>
        <v/>
      </c>
      <c r="R662" s="11" t="str">
        <f>IF(Point[Added Date]="","",Point[Added Date])</f>
        <v/>
      </c>
      <c r="S662" s="14" t="str">
        <f>IF(Point[Z COORD]="","",Point[Z COORD])</f>
        <v/>
      </c>
      <c r="T662" s="14" t="str">
        <f>IF(Point[Asset Description]="","",PROPER(Point[Asset Description]))</f>
        <v/>
      </c>
      <c r="U662" s="14" t="str">
        <f>IF(Point[[Artist ]]="","",PROPER(Point[[Artist ]]))</f>
        <v/>
      </c>
      <c r="V662" s="14" t="str">
        <f>IF(Point[Material Notes]="","",PROPER(Point[Material Notes]))</f>
        <v/>
      </c>
      <c r="W662" s="14" t="str">
        <f>IF(Point[Dimension Notes]="","",Point[Dimension Notes])</f>
        <v/>
      </c>
      <c r="X662" s="14" t="str">
        <f>IF(Point[List]="","",VLOOKUP(Point[Burner Number],number,2,FALSE))</f>
        <v/>
      </c>
      <c r="Y662" s="14" t="str">
        <f>IF(Point[List]="","",VLOOKUP(Point[Fuel],bbq_fuel,2,FALSE))</f>
        <v/>
      </c>
      <c r="Z662" s="14" t="str">
        <f>IF(Point[List]="","",VLOOKUP(Point[Cabinet Material],bbq_material,2,FALSE))</f>
        <v/>
      </c>
      <c r="AA662" s="14" t="str">
        <f>IF(Point[Asset Group]="","",VLOOKUP(Point[Manufacturer],manufacturer,2,FALSE))</f>
        <v/>
      </c>
      <c r="AB662" s="14" t="str">
        <f>IF(Point[Uinsex WC]="","",Point[Uinsex WC])</f>
        <v/>
      </c>
      <c r="AC662" s="14" t="str">
        <f>IF(Point[Female WC]="","",Point[Female WC])</f>
        <v/>
      </c>
      <c r="AD662" s="14" t="str">
        <f>IF(Point[Male WC]="","",Point[Male WC])</f>
        <v/>
      </c>
      <c r="AE662" s="14" t="str">
        <f>IF(Point[Urinal]="","",Point[Urinal])</f>
        <v/>
      </c>
      <c r="AF662" s="14" t="str">
        <f>IF(Point[Disabled Unisex]="","",Point[Disabled Unisex])</f>
        <v/>
      </c>
      <c r="AG662" s="14" t="str">
        <f>IF(Point[Disabled Female]="","",Point[Disabled Female])</f>
        <v/>
      </c>
      <c r="AH662" s="14" t="str">
        <f>IF(Point[Disabled Male]="","",Point[Disabled Male])</f>
        <v/>
      </c>
      <c r="AI662" s="14" t="str">
        <f>IF(Point[Asset Group]="","",VLOOKUP(Point[Handrail],yes_no,2,FALSE))</f>
        <v/>
      </c>
      <c r="AJ662" s="14" t="str">
        <f>IF(Point[Asset Group]="","",VLOOKUP(Point[Baby Changing],yes_no,2,FALSE))</f>
        <v/>
      </c>
      <c r="AK662" s="14" t="str">
        <f>IF(Point[Asset Group]="","",VLOOKUP(Point[Service Room],yes_no,2,FALSE))</f>
        <v/>
      </c>
      <c r="AL662" s="14" t="str">
        <f>IF(Point[Asset Group]="","",VLOOKUP(Point[Service Tap],service_tap,2,FALSE))</f>
        <v/>
      </c>
      <c r="AM662" s="14" t="str">
        <f>IF(Point[Asset Group]="","",VLOOKUP(Point[Heating Type],wc_heating,2,FALSE))</f>
        <v/>
      </c>
      <c r="AN662" s="14" t="str">
        <f>IF(Point[Asset Group]="","",VLOOKUP(Point[Power Supply],power_supply,2,FALSE))</f>
        <v/>
      </c>
      <c r="AO662" s="14" t="str">
        <f>IF(Point[Asset Group]="","",VLOOKUP(Point[Waste Water],waste_water,2,FALSE))</f>
        <v/>
      </c>
      <c r="AP662" s="14" t="str">
        <f>IF(Point[Asset Group]="","",VLOOKUP(Point[Furniture SubType],subdom_master_gdb,2,FALSE))</f>
        <v/>
      </c>
      <c r="AQ662" s="14" t="str">
        <f>IF(Point[Asset Group]="","",VLOOKUP(Point[Concrete Pad],yes_no,2,FALSE))</f>
        <v/>
      </c>
      <c r="AR662" s="14" t="str">
        <f>IF(Point[Asset Group]="","",VLOOKUP(Point[Material],material_master,2,FALSE))</f>
        <v/>
      </c>
      <c r="AS662" s="14" t="str">
        <f>IF(Point[Asset Group]="","",VLOOKUP(Point[Plumbing],irrigation_plumbing,2,FALSE))</f>
        <v/>
      </c>
      <c r="AT662" s="14" t="str">
        <f>IF(Point[Asset Group]="","",VLOOKUP(Point[Sprinklers],irrigation_sprinklers,2,FALSE))</f>
        <v/>
      </c>
      <c r="AU662" s="14" t="str">
        <f>IF(Point[Asset Group]="","",VLOOKUP(Point[System],irrigation_system,2,FALSE))</f>
        <v/>
      </c>
      <c r="AV662" s="14" t="str">
        <f>IF(Point[Asset Group]="","",VLOOKUP(Point[Status],irrigation_status,2,FALSE))</f>
        <v/>
      </c>
      <c r="AW662" s="11" t="str">
        <f>IF(Point[Date of manufacture]="","",Point[Date of manufacture])</f>
        <v/>
      </c>
      <c r="AX662" s="14" t="str">
        <f>IF(Point[Asset Group]="","",VLOOKUP(Point[Sign Purpose],sign_purpose,2,FALSE))</f>
        <v/>
      </c>
      <c r="AY662" s="14" t="str">
        <f>IF(Point[Asset Group]="","",VLOOKUP(Point[Sign Material],material_master,2,FALSE))</f>
        <v/>
      </c>
      <c r="AZ662" s="14" t="str">
        <f>IF(Point[Asset Group]="","",VLOOKUP(Point[Affixed To],sign_affix,2,FALSE))</f>
        <v/>
      </c>
      <c r="BA662" s="14" t="str">
        <f>IF(Point[Size HxB mm]="","",Point[Size HxB mm])</f>
        <v/>
      </c>
      <c r="BB662" s="14" t="str">
        <f>IF(Point[Height m]="","",Point[Height m])</f>
        <v/>
      </c>
      <c r="BC662" s="14" t="str">
        <f>IF(Point[Asset Group]="","",VLOOKUP(Point[Post Material],material_master,2,FALSE))</f>
        <v/>
      </c>
      <c r="BD662" s="14" t="str">
        <f>IF(Point[Asset Group]="","",VLOOKUP(Point[Post Number],number,2,FALSE))</f>
        <v/>
      </c>
      <c r="BE662" s="14" t="str">
        <f>IF(Point[Asset Group]="","",VLOOKUP(Point[Structure SubType],subdom_master_gdb,2,FALSE))</f>
        <v/>
      </c>
      <c r="BF662" s="14" t="str">
        <f>IF(Point[Area m2]="","",Point[Area m2])</f>
        <v/>
      </c>
      <c r="BG662" s="14" t="str">
        <f>IF(Point[Length m]="","",Point[Length m])</f>
        <v/>
      </c>
      <c r="BH662" s="14" t="str">
        <f>IF(Point[Width m]="","",Point[Width m])</f>
        <v/>
      </c>
      <c r="BI662" s="14" t="str">
        <f>IF(Point[Diameter m]="","",Point[Diameter m])</f>
        <v/>
      </c>
      <c r="BJ662" s="14" t="str">
        <f>IF(Point[Asset Group]="","",VLOOKUP(Point[Number of Pipes],number,2,FALSE))</f>
        <v/>
      </c>
      <c r="BK662" s="14" t="str">
        <f>IF(Point[Asset Group]="","",VLOOKUP(Point[Combined Name],2,FALSE))</f>
        <v/>
      </c>
      <c r="BL662" s="14" t="str">
        <f>IF(Point[Asset Group]="","",VLOOKUP(Point[Size Class],size_class,2,FALSE))</f>
        <v/>
      </c>
      <c r="BM662" s="14" t="str">
        <f>IF(Point[Asset Group]="","",VLOOKUP(Point[Age Class],age_class,2,FALSE))</f>
        <v/>
      </c>
      <c r="BN662" s="14" t="str">
        <f>IF(Point[Girth (cm)]="","",Point[Girth (cm)])</f>
        <v/>
      </c>
      <c r="BO662" s="14" t="str">
        <f>IF(Point[Crown Radius (m)]="","",Point[Crown Radius (m)])</f>
        <v/>
      </c>
      <c r="BP662" s="14" t="str">
        <f>IF(Point[Asset Group]="","",VLOOKUP(Point[Rooting Environment],root_enviro,2,FALSE))</f>
        <v/>
      </c>
      <c r="BQ662" s="14" t="str">
        <f>IF(Point[Asset Group]="","",VLOOKUP(Point[Tree Surround],tree_surround,2,FALSE))</f>
        <v/>
      </c>
      <c r="BR662" s="14" t="str">
        <f>IF(Point[Asset Group]="","",VLOOKUP(Point[Tree Grill],yes_no,2,FALSE))</f>
        <v/>
      </c>
      <c r="BS662" s="14" t="str">
        <f>IF(Point[Asset Group]="","",VLOOKUP(Point[Tree Location],tree_location,2,FALSE))</f>
        <v/>
      </c>
    </row>
    <row r="663" spans="1:71" s="3" customFormat="1" x14ac:dyDescent="0.2">
      <c r="A663" s="3" t="str">
        <f>IF(Point[DWG File Name]="","",Point[DWG File Name])</f>
        <v/>
      </c>
      <c r="B663" s="3" t="str">
        <f>IF(Point[DWG Layer Name]="","",Point[DWG Layer Name])</f>
        <v/>
      </c>
      <c r="C663" s="3" t="str">
        <f>IF(Point[DWG Handle]="","",Point[DWG Handle])</f>
        <v/>
      </c>
      <c r="D663" s="58" t="str">
        <f>IF(Point[X]="","",Point[X])</f>
        <v/>
      </c>
      <c r="E663" s="58" t="str">
        <f>IF(Point[Y]="","",Point[Y])</f>
        <v/>
      </c>
      <c r="F663" s="3" t="str">
        <f>IF(Point[Replacement Asset]="","",Point[Replacement Asset])</f>
        <v/>
      </c>
      <c r="G663" s="3" t="str">
        <f>IF(Point[Asset ID]="","",UPPER(Point[Asset ID]))</f>
        <v/>
      </c>
      <c r="H663" s="3" t="str">
        <f>IF(Point[Asset Group]="","",VLOOKUP(Point[Asset Group],asset_grp_pt,4,FALSE))</f>
        <v/>
      </c>
      <c r="I663" s="3" t="str">
        <f>IF(Point[Asset Group]="","",VLOOKUP(Point[Asset Group],asset_grp_pt,2,FALSE))</f>
        <v/>
      </c>
      <c r="J663" s="3" t="str">
        <f>IF(Point[Asset Group]="","",VLOOKUP(Point[Asset Group],asset_grp_pt,3,FALSE))</f>
        <v/>
      </c>
      <c r="K663" s="3" t="str">
        <f>IF(Point[Asset Group]="","",VLOOKUP(Point[Asset Type],type_master_list,2,FALSE))</f>
        <v/>
      </c>
      <c r="L663" s="3" t="str">
        <f>IF(Point[Asset Name]="","",PROPER(Point[Asset Name]))</f>
        <v/>
      </c>
      <c r="M663" s="11" t="str">
        <f>IF(Point[Install Date]="","",Point[Install Date])</f>
        <v/>
      </c>
      <c r="N663" s="11" t="str">
        <f>IF(Point[Note]="","",PROPER(Point[Note]))</f>
        <v/>
      </c>
      <c r="O663" s="11" t="str">
        <f>IF(Point[Resource Consent Number]="","",UPPER(Point[Resource Consent Number]))</f>
        <v/>
      </c>
      <c r="P663" s="53" t="str">
        <f>IF(Point[Asset Unit Cost]="","",Point[Asset Unit Cost])</f>
        <v/>
      </c>
      <c r="Q663" s="11" t="str">
        <f>IF(Point[Added By]="","",UPPER(Point[Added By]))</f>
        <v/>
      </c>
      <c r="R663" s="11" t="str">
        <f>IF(Point[Added Date]="","",Point[Added Date])</f>
        <v/>
      </c>
      <c r="S663" s="14" t="str">
        <f>IF(Point[Z COORD]="","",Point[Z COORD])</f>
        <v/>
      </c>
      <c r="T663" s="14" t="str">
        <f>IF(Point[Asset Description]="","",PROPER(Point[Asset Description]))</f>
        <v/>
      </c>
      <c r="U663" s="14" t="str">
        <f>IF(Point[[Artist ]]="","",PROPER(Point[[Artist ]]))</f>
        <v/>
      </c>
      <c r="V663" s="14" t="str">
        <f>IF(Point[Material Notes]="","",PROPER(Point[Material Notes]))</f>
        <v/>
      </c>
      <c r="W663" s="14" t="str">
        <f>IF(Point[Dimension Notes]="","",Point[Dimension Notes])</f>
        <v/>
      </c>
      <c r="X663" s="14" t="str">
        <f>IF(Point[List]="","",VLOOKUP(Point[Burner Number],number,2,FALSE))</f>
        <v/>
      </c>
      <c r="Y663" s="14" t="str">
        <f>IF(Point[List]="","",VLOOKUP(Point[Fuel],bbq_fuel,2,FALSE))</f>
        <v/>
      </c>
      <c r="Z663" s="14" t="str">
        <f>IF(Point[List]="","",VLOOKUP(Point[Cabinet Material],bbq_material,2,FALSE))</f>
        <v/>
      </c>
      <c r="AA663" s="14" t="str">
        <f>IF(Point[Asset Group]="","",VLOOKUP(Point[Manufacturer],manufacturer,2,FALSE))</f>
        <v/>
      </c>
      <c r="AB663" s="14" t="str">
        <f>IF(Point[Uinsex WC]="","",Point[Uinsex WC])</f>
        <v/>
      </c>
      <c r="AC663" s="14" t="str">
        <f>IF(Point[Female WC]="","",Point[Female WC])</f>
        <v/>
      </c>
      <c r="AD663" s="14" t="str">
        <f>IF(Point[Male WC]="","",Point[Male WC])</f>
        <v/>
      </c>
      <c r="AE663" s="14" t="str">
        <f>IF(Point[Urinal]="","",Point[Urinal])</f>
        <v/>
      </c>
      <c r="AF663" s="14" t="str">
        <f>IF(Point[Disabled Unisex]="","",Point[Disabled Unisex])</f>
        <v/>
      </c>
      <c r="AG663" s="14" t="str">
        <f>IF(Point[Disabled Female]="","",Point[Disabled Female])</f>
        <v/>
      </c>
      <c r="AH663" s="14" t="str">
        <f>IF(Point[Disabled Male]="","",Point[Disabled Male])</f>
        <v/>
      </c>
      <c r="AI663" s="14" t="str">
        <f>IF(Point[Asset Group]="","",VLOOKUP(Point[Handrail],yes_no,2,FALSE))</f>
        <v/>
      </c>
      <c r="AJ663" s="14" t="str">
        <f>IF(Point[Asset Group]="","",VLOOKUP(Point[Baby Changing],yes_no,2,FALSE))</f>
        <v/>
      </c>
      <c r="AK663" s="14" t="str">
        <f>IF(Point[Asset Group]="","",VLOOKUP(Point[Service Room],yes_no,2,FALSE))</f>
        <v/>
      </c>
      <c r="AL663" s="14" t="str">
        <f>IF(Point[Asset Group]="","",VLOOKUP(Point[Service Tap],service_tap,2,FALSE))</f>
        <v/>
      </c>
      <c r="AM663" s="14" t="str">
        <f>IF(Point[Asset Group]="","",VLOOKUP(Point[Heating Type],wc_heating,2,FALSE))</f>
        <v/>
      </c>
      <c r="AN663" s="14" t="str">
        <f>IF(Point[Asset Group]="","",VLOOKUP(Point[Power Supply],power_supply,2,FALSE))</f>
        <v/>
      </c>
      <c r="AO663" s="14" t="str">
        <f>IF(Point[Asset Group]="","",VLOOKUP(Point[Waste Water],waste_water,2,FALSE))</f>
        <v/>
      </c>
      <c r="AP663" s="14" t="str">
        <f>IF(Point[Asset Group]="","",VLOOKUP(Point[Furniture SubType],subdom_master_gdb,2,FALSE))</f>
        <v/>
      </c>
      <c r="AQ663" s="14" t="str">
        <f>IF(Point[Asset Group]="","",VLOOKUP(Point[Concrete Pad],yes_no,2,FALSE))</f>
        <v/>
      </c>
      <c r="AR663" s="14" t="str">
        <f>IF(Point[Asset Group]="","",VLOOKUP(Point[Material],material_master,2,FALSE))</f>
        <v/>
      </c>
      <c r="AS663" s="14" t="str">
        <f>IF(Point[Asset Group]="","",VLOOKUP(Point[Plumbing],irrigation_plumbing,2,FALSE))</f>
        <v/>
      </c>
      <c r="AT663" s="14" t="str">
        <f>IF(Point[Asset Group]="","",VLOOKUP(Point[Sprinklers],irrigation_sprinklers,2,FALSE))</f>
        <v/>
      </c>
      <c r="AU663" s="14" t="str">
        <f>IF(Point[Asset Group]="","",VLOOKUP(Point[System],irrigation_system,2,FALSE))</f>
        <v/>
      </c>
      <c r="AV663" s="14" t="str">
        <f>IF(Point[Asset Group]="","",VLOOKUP(Point[Status],irrigation_status,2,FALSE))</f>
        <v/>
      </c>
      <c r="AW663" s="11" t="str">
        <f>IF(Point[Date of manufacture]="","",Point[Date of manufacture])</f>
        <v/>
      </c>
      <c r="AX663" s="14" t="str">
        <f>IF(Point[Asset Group]="","",VLOOKUP(Point[Sign Purpose],sign_purpose,2,FALSE))</f>
        <v/>
      </c>
      <c r="AY663" s="14" t="str">
        <f>IF(Point[Asset Group]="","",VLOOKUP(Point[Sign Material],material_master,2,FALSE))</f>
        <v/>
      </c>
      <c r="AZ663" s="14" t="str">
        <f>IF(Point[Asset Group]="","",VLOOKUP(Point[Affixed To],sign_affix,2,FALSE))</f>
        <v/>
      </c>
      <c r="BA663" s="14" t="str">
        <f>IF(Point[Size HxB mm]="","",Point[Size HxB mm])</f>
        <v/>
      </c>
      <c r="BB663" s="14" t="str">
        <f>IF(Point[Height m]="","",Point[Height m])</f>
        <v/>
      </c>
      <c r="BC663" s="14" t="str">
        <f>IF(Point[Asset Group]="","",VLOOKUP(Point[Post Material],material_master,2,FALSE))</f>
        <v/>
      </c>
      <c r="BD663" s="14" t="str">
        <f>IF(Point[Asset Group]="","",VLOOKUP(Point[Post Number],number,2,FALSE))</f>
        <v/>
      </c>
      <c r="BE663" s="14" t="str">
        <f>IF(Point[Asset Group]="","",VLOOKUP(Point[Structure SubType],subdom_master_gdb,2,FALSE))</f>
        <v/>
      </c>
      <c r="BF663" s="14" t="str">
        <f>IF(Point[Area m2]="","",Point[Area m2])</f>
        <v/>
      </c>
      <c r="BG663" s="14" t="str">
        <f>IF(Point[Length m]="","",Point[Length m])</f>
        <v/>
      </c>
      <c r="BH663" s="14" t="str">
        <f>IF(Point[Width m]="","",Point[Width m])</f>
        <v/>
      </c>
      <c r="BI663" s="14" t="str">
        <f>IF(Point[Diameter m]="","",Point[Diameter m])</f>
        <v/>
      </c>
      <c r="BJ663" s="14" t="str">
        <f>IF(Point[Asset Group]="","",VLOOKUP(Point[Number of Pipes],number,2,FALSE))</f>
        <v/>
      </c>
      <c r="BK663" s="14" t="str">
        <f>IF(Point[Asset Group]="","",VLOOKUP(Point[Combined Name],2,FALSE))</f>
        <v/>
      </c>
      <c r="BL663" s="14" t="str">
        <f>IF(Point[Asset Group]="","",VLOOKUP(Point[Size Class],size_class,2,FALSE))</f>
        <v/>
      </c>
      <c r="BM663" s="14" t="str">
        <f>IF(Point[Asset Group]="","",VLOOKUP(Point[Age Class],age_class,2,FALSE))</f>
        <v/>
      </c>
      <c r="BN663" s="14" t="str">
        <f>IF(Point[Girth (cm)]="","",Point[Girth (cm)])</f>
        <v/>
      </c>
      <c r="BO663" s="14" t="str">
        <f>IF(Point[Crown Radius (m)]="","",Point[Crown Radius (m)])</f>
        <v/>
      </c>
      <c r="BP663" s="14" t="str">
        <f>IF(Point[Asset Group]="","",VLOOKUP(Point[Rooting Environment],root_enviro,2,FALSE))</f>
        <v/>
      </c>
      <c r="BQ663" s="14" t="str">
        <f>IF(Point[Asset Group]="","",VLOOKUP(Point[Tree Surround],tree_surround,2,FALSE))</f>
        <v/>
      </c>
      <c r="BR663" s="14" t="str">
        <f>IF(Point[Asset Group]="","",VLOOKUP(Point[Tree Grill],yes_no,2,FALSE))</f>
        <v/>
      </c>
      <c r="BS663" s="14" t="str">
        <f>IF(Point[Asset Group]="","",VLOOKUP(Point[Tree Location],tree_location,2,FALSE))</f>
        <v/>
      </c>
    </row>
    <row r="664" spans="1:71" s="3" customFormat="1" x14ac:dyDescent="0.2">
      <c r="A664" s="3" t="str">
        <f>IF(Point[DWG File Name]="","",Point[DWG File Name])</f>
        <v/>
      </c>
      <c r="B664" s="3" t="str">
        <f>IF(Point[DWG Layer Name]="","",Point[DWG Layer Name])</f>
        <v/>
      </c>
      <c r="C664" s="3" t="str">
        <f>IF(Point[DWG Handle]="","",Point[DWG Handle])</f>
        <v/>
      </c>
      <c r="D664" s="58" t="str">
        <f>IF(Point[X]="","",Point[X])</f>
        <v/>
      </c>
      <c r="E664" s="58" t="str">
        <f>IF(Point[Y]="","",Point[Y])</f>
        <v/>
      </c>
      <c r="F664" s="3" t="str">
        <f>IF(Point[Replacement Asset]="","",Point[Replacement Asset])</f>
        <v/>
      </c>
      <c r="G664" s="3" t="str">
        <f>IF(Point[Asset ID]="","",UPPER(Point[Asset ID]))</f>
        <v/>
      </c>
      <c r="H664" s="3" t="str">
        <f>IF(Point[Asset Group]="","",VLOOKUP(Point[Asset Group],asset_grp_pt,4,FALSE))</f>
        <v/>
      </c>
      <c r="I664" s="3" t="str">
        <f>IF(Point[Asset Group]="","",VLOOKUP(Point[Asset Group],asset_grp_pt,2,FALSE))</f>
        <v/>
      </c>
      <c r="J664" s="3" t="str">
        <f>IF(Point[Asset Group]="","",VLOOKUP(Point[Asset Group],asset_grp_pt,3,FALSE))</f>
        <v/>
      </c>
      <c r="K664" s="3" t="str">
        <f>IF(Point[Asset Group]="","",VLOOKUP(Point[Asset Type],type_master_list,2,FALSE))</f>
        <v/>
      </c>
      <c r="L664" s="3" t="str">
        <f>IF(Point[Asset Name]="","",PROPER(Point[Asset Name]))</f>
        <v/>
      </c>
      <c r="M664" s="11" t="str">
        <f>IF(Point[Install Date]="","",Point[Install Date])</f>
        <v/>
      </c>
      <c r="N664" s="11" t="str">
        <f>IF(Point[Note]="","",PROPER(Point[Note]))</f>
        <v/>
      </c>
      <c r="O664" s="11" t="str">
        <f>IF(Point[Resource Consent Number]="","",UPPER(Point[Resource Consent Number]))</f>
        <v/>
      </c>
      <c r="P664" s="53" t="str">
        <f>IF(Point[Asset Unit Cost]="","",Point[Asset Unit Cost])</f>
        <v/>
      </c>
      <c r="Q664" s="11" t="str">
        <f>IF(Point[Added By]="","",UPPER(Point[Added By]))</f>
        <v/>
      </c>
      <c r="R664" s="11" t="str">
        <f>IF(Point[Added Date]="","",Point[Added Date])</f>
        <v/>
      </c>
      <c r="S664" s="14" t="str">
        <f>IF(Point[Z COORD]="","",Point[Z COORD])</f>
        <v/>
      </c>
      <c r="T664" s="14" t="str">
        <f>IF(Point[Asset Description]="","",PROPER(Point[Asset Description]))</f>
        <v/>
      </c>
      <c r="U664" s="14" t="str">
        <f>IF(Point[[Artist ]]="","",PROPER(Point[[Artist ]]))</f>
        <v/>
      </c>
      <c r="V664" s="14" t="str">
        <f>IF(Point[Material Notes]="","",PROPER(Point[Material Notes]))</f>
        <v/>
      </c>
      <c r="W664" s="14" t="str">
        <f>IF(Point[Dimension Notes]="","",Point[Dimension Notes])</f>
        <v/>
      </c>
      <c r="X664" s="14" t="str">
        <f>IF(Point[List]="","",VLOOKUP(Point[Burner Number],number,2,FALSE))</f>
        <v/>
      </c>
      <c r="Y664" s="14" t="str">
        <f>IF(Point[List]="","",VLOOKUP(Point[Fuel],bbq_fuel,2,FALSE))</f>
        <v/>
      </c>
      <c r="Z664" s="14" t="str">
        <f>IF(Point[List]="","",VLOOKUP(Point[Cabinet Material],bbq_material,2,FALSE))</f>
        <v/>
      </c>
      <c r="AA664" s="14" t="str">
        <f>IF(Point[Asset Group]="","",VLOOKUP(Point[Manufacturer],manufacturer,2,FALSE))</f>
        <v/>
      </c>
      <c r="AB664" s="14" t="str">
        <f>IF(Point[Uinsex WC]="","",Point[Uinsex WC])</f>
        <v/>
      </c>
      <c r="AC664" s="14" t="str">
        <f>IF(Point[Female WC]="","",Point[Female WC])</f>
        <v/>
      </c>
      <c r="AD664" s="14" t="str">
        <f>IF(Point[Male WC]="","",Point[Male WC])</f>
        <v/>
      </c>
      <c r="AE664" s="14" t="str">
        <f>IF(Point[Urinal]="","",Point[Urinal])</f>
        <v/>
      </c>
      <c r="AF664" s="14" t="str">
        <f>IF(Point[Disabled Unisex]="","",Point[Disabled Unisex])</f>
        <v/>
      </c>
      <c r="AG664" s="14" t="str">
        <f>IF(Point[Disabled Female]="","",Point[Disabled Female])</f>
        <v/>
      </c>
      <c r="AH664" s="14" t="str">
        <f>IF(Point[Disabled Male]="","",Point[Disabled Male])</f>
        <v/>
      </c>
      <c r="AI664" s="14" t="str">
        <f>IF(Point[Asset Group]="","",VLOOKUP(Point[Handrail],yes_no,2,FALSE))</f>
        <v/>
      </c>
      <c r="AJ664" s="14" t="str">
        <f>IF(Point[Asset Group]="","",VLOOKUP(Point[Baby Changing],yes_no,2,FALSE))</f>
        <v/>
      </c>
      <c r="AK664" s="14" t="str">
        <f>IF(Point[Asset Group]="","",VLOOKUP(Point[Service Room],yes_no,2,FALSE))</f>
        <v/>
      </c>
      <c r="AL664" s="14" t="str">
        <f>IF(Point[Asset Group]="","",VLOOKUP(Point[Service Tap],service_tap,2,FALSE))</f>
        <v/>
      </c>
      <c r="AM664" s="14" t="str">
        <f>IF(Point[Asset Group]="","",VLOOKUP(Point[Heating Type],wc_heating,2,FALSE))</f>
        <v/>
      </c>
      <c r="AN664" s="14" t="str">
        <f>IF(Point[Asset Group]="","",VLOOKUP(Point[Power Supply],power_supply,2,FALSE))</f>
        <v/>
      </c>
      <c r="AO664" s="14" t="str">
        <f>IF(Point[Asset Group]="","",VLOOKUP(Point[Waste Water],waste_water,2,FALSE))</f>
        <v/>
      </c>
      <c r="AP664" s="14" t="str">
        <f>IF(Point[Asset Group]="","",VLOOKUP(Point[Furniture SubType],subdom_master_gdb,2,FALSE))</f>
        <v/>
      </c>
      <c r="AQ664" s="14" t="str">
        <f>IF(Point[Asset Group]="","",VLOOKUP(Point[Concrete Pad],yes_no,2,FALSE))</f>
        <v/>
      </c>
      <c r="AR664" s="14" t="str">
        <f>IF(Point[Asset Group]="","",VLOOKUP(Point[Material],material_master,2,FALSE))</f>
        <v/>
      </c>
      <c r="AS664" s="14" t="str">
        <f>IF(Point[Asset Group]="","",VLOOKUP(Point[Plumbing],irrigation_plumbing,2,FALSE))</f>
        <v/>
      </c>
      <c r="AT664" s="14" t="str">
        <f>IF(Point[Asset Group]="","",VLOOKUP(Point[Sprinklers],irrigation_sprinklers,2,FALSE))</f>
        <v/>
      </c>
      <c r="AU664" s="14" t="str">
        <f>IF(Point[Asset Group]="","",VLOOKUP(Point[System],irrigation_system,2,FALSE))</f>
        <v/>
      </c>
      <c r="AV664" s="14" t="str">
        <f>IF(Point[Asset Group]="","",VLOOKUP(Point[Status],irrigation_status,2,FALSE))</f>
        <v/>
      </c>
      <c r="AW664" s="11" t="str">
        <f>IF(Point[Date of manufacture]="","",Point[Date of manufacture])</f>
        <v/>
      </c>
      <c r="AX664" s="14" t="str">
        <f>IF(Point[Asset Group]="","",VLOOKUP(Point[Sign Purpose],sign_purpose,2,FALSE))</f>
        <v/>
      </c>
      <c r="AY664" s="14" t="str">
        <f>IF(Point[Asset Group]="","",VLOOKUP(Point[Sign Material],material_master,2,FALSE))</f>
        <v/>
      </c>
      <c r="AZ664" s="14" t="str">
        <f>IF(Point[Asset Group]="","",VLOOKUP(Point[Affixed To],sign_affix,2,FALSE))</f>
        <v/>
      </c>
      <c r="BA664" s="14" t="str">
        <f>IF(Point[Size HxB mm]="","",Point[Size HxB mm])</f>
        <v/>
      </c>
      <c r="BB664" s="14" t="str">
        <f>IF(Point[Height m]="","",Point[Height m])</f>
        <v/>
      </c>
      <c r="BC664" s="14" t="str">
        <f>IF(Point[Asset Group]="","",VLOOKUP(Point[Post Material],material_master,2,FALSE))</f>
        <v/>
      </c>
      <c r="BD664" s="14" t="str">
        <f>IF(Point[Asset Group]="","",VLOOKUP(Point[Post Number],number,2,FALSE))</f>
        <v/>
      </c>
      <c r="BE664" s="14" t="str">
        <f>IF(Point[Asset Group]="","",VLOOKUP(Point[Structure SubType],subdom_master_gdb,2,FALSE))</f>
        <v/>
      </c>
      <c r="BF664" s="14" t="str">
        <f>IF(Point[Area m2]="","",Point[Area m2])</f>
        <v/>
      </c>
      <c r="BG664" s="14" t="str">
        <f>IF(Point[Length m]="","",Point[Length m])</f>
        <v/>
      </c>
      <c r="BH664" s="14" t="str">
        <f>IF(Point[Width m]="","",Point[Width m])</f>
        <v/>
      </c>
      <c r="BI664" s="14" t="str">
        <f>IF(Point[Diameter m]="","",Point[Diameter m])</f>
        <v/>
      </c>
      <c r="BJ664" s="14" t="str">
        <f>IF(Point[Asset Group]="","",VLOOKUP(Point[Number of Pipes],number,2,FALSE))</f>
        <v/>
      </c>
      <c r="BK664" s="14" t="str">
        <f>IF(Point[Asset Group]="","",VLOOKUP(Point[Combined Name],2,FALSE))</f>
        <v/>
      </c>
      <c r="BL664" s="14" t="str">
        <f>IF(Point[Asset Group]="","",VLOOKUP(Point[Size Class],size_class,2,FALSE))</f>
        <v/>
      </c>
      <c r="BM664" s="14" t="str">
        <f>IF(Point[Asset Group]="","",VLOOKUP(Point[Age Class],age_class,2,FALSE))</f>
        <v/>
      </c>
      <c r="BN664" s="14" t="str">
        <f>IF(Point[Girth (cm)]="","",Point[Girth (cm)])</f>
        <v/>
      </c>
      <c r="BO664" s="14" t="str">
        <f>IF(Point[Crown Radius (m)]="","",Point[Crown Radius (m)])</f>
        <v/>
      </c>
      <c r="BP664" s="14" t="str">
        <f>IF(Point[Asset Group]="","",VLOOKUP(Point[Rooting Environment],root_enviro,2,FALSE))</f>
        <v/>
      </c>
      <c r="BQ664" s="14" t="str">
        <f>IF(Point[Asset Group]="","",VLOOKUP(Point[Tree Surround],tree_surround,2,FALSE))</f>
        <v/>
      </c>
      <c r="BR664" s="14" t="str">
        <f>IF(Point[Asset Group]="","",VLOOKUP(Point[Tree Grill],yes_no,2,FALSE))</f>
        <v/>
      </c>
      <c r="BS664" s="14" t="str">
        <f>IF(Point[Asset Group]="","",VLOOKUP(Point[Tree Location],tree_location,2,FALSE))</f>
        <v/>
      </c>
    </row>
    <row r="665" spans="1:71" s="3" customFormat="1" x14ac:dyDescent="0.2">
      <c r="A665" s="3" t="str">
        <f>IF(Point[DWG File Name]="","",Point[DWG File Name])</f>
        <v/>
      </c>
      <c r="B665" s="3" t="str">
        <f>IF(Point[DWG Layer Name]="","",Point[DWG Layer Name])</f>
        <v/>
      </c>
      <c r="C665" s="3" t="str">
        <f>IF(Point[DWG Handle]="","",Point[DWG Handle])</f>
        <v/>
      </c>
      <c r="D665" s="58" t="str">
        <f>IF(Point[X]="","",Point[X])</f>
        <v/>
      </c>
      <c r="E665" s="58" t="str">
        <f>IF(Point[Y]="","",Point[Y])</f>
        <v/>
      </c>
      <c r="F665" s="3" t="str">
        <f>IF(Point[Replacement Asset]="","",Point[Replacement Asset])</f>
        <v/>
      </c>
      <c r="G665" s="3" t="str">
        <f>IF(Point[Asset ID]="","",UPPER(Point[Asset ID]))</f>
        <v/>
      </c>
      <c r="H665" s="3" t="str">
        <f>IF(Point[Asset Group]="","",VLOOKUP(Point[Asset Group],asset_grp_pt,4,FALSE))</f>
        <v/>
      </c>
      <c r="I665" s="3" t="str">
        <f>IF(Point[Asset Group]="","",VLOOKUP(Point[Asset Group],asset_grp_pt,2,FALSE))</f>
        <v/>
      </c>
      <c r="J665" s="3" t="str">
        <f>IF(Point[Asset Group]="","",VLOOKUP(Point[Asset Group],asset_grp_pt,3,FALSE))</f>
        <v/>
      </c>
      <c r="K665" s="3" t="str">
        <f>IF(Point[Asset Group]="","",VLOOKUP(Point[Asset Type],type_master_list,2,FALSE))</f>
        <v/>
      </c>
      <c r="L665" s="3" t="str">
        <f>IF(Point[Asset Name]="","",PROPER(Point[Asset Name]))</f>
        <v/>
      </c>
      <c r="M665" s="11" t="str">
        <f>IF(Point[Install Date]="","",Point[Install Date])</f>
        <v/>
      </c>
      <c r="N665" s="11" t="str">
        <f>IF(Point[Note]="","",PROPER(Point[Note]))</f>
        <v/>
      </c>
      <c r="O665" s="11" t="str">
        <f>IF(Point[Resource Consent Number]="","",UPPER(Point[Resource Consent Number]))</f>
        <v/>
      </c>
      <c r="P665" s="53" t="str">
        <f>IF(Point[Asset Unit Cost]="","",Point[Asset Unit Cost])</f>
        <v/>
      </c>
      <c r="Q665" s="11" t="str">
        <f>IF(Point[Added By]="","",UPPER(Point[Added By]))</f>
        <v/>
      </c>
      <c r="R665" s="11" t="str">
        <f>IF(Point[Added Date]="","",Point[Added Date])</f>
        <v/>
      </c>
      <c r="S665" s="14" t="str">
        <f>IF(Point[Z COORD]="","",Point[Z COORD])</f>
        <v/>
      </c>
      <c r="T665" s="14" t="str">
        <f>IF(Point[Asset Description]="","",PROPER(Point[Asset Description]))</f>
        <v/>
      </c>
      <c r="U665" s="14" t="str">
        <f>IF(Point[[Artist ]]="","",PROPER(Point[[Artist ]]))</f>
        <v/>
      </c>
      <c r="V665" s="14" t="str">
        <f>IF(Point[Material Notes]="","",PROPER(Point[Material Notes]))</f>
        <v/>
      </c>
      <c r="W665" s="14" t="str">
        <f>IF(Point[Dimension Notes]="","",Point[Dimension Notes])</f>
        <v/>
      </c>
      <c r="X665" s="14" t="str">
        <f>IF(Point[List]="","",VLOOKUP(Point[Burner Number],number,2,FALSE))</f>
        <v/>
      </c>
      <c r="Y665" s="14" t="str">
        <f>IF(Point[List]="","",VLOOKUP(Point[Fuel],bbq_fuel,2,FALSE))</f>
        <v/>
      </c>
      <c r="Z665" s="14" t="str">
        <f>IF(Point[List]="","",VLOOKUP(Point[Cabinet Material],bbq_material,2,FALSE))</f>
        <v/>
      </c>
      <c r="AA665" s="14" t="str">
        <f>IF(Point[Asset Group]="","",VLOOKUP(Point[Manufacturer],manufacturer,2,FALSE))</f>
        <v/>
      </c>
      <c r="AB665" s="14" t="str">
        <f>IF(Point[Uinsex WC]="","",Point[Uinsex WC])</f>
        <v/>
      </c>
      <c r="AC665" s="14" t="str">
        <f>IF(Point[Female WC]="","",Point[Female WC])</f>
        <v/>
      </c>
      <c r="AD665" s="14" t="str">
        <f>IF(Point[Male WC]="","",Point[Male WC])</f>
        <v/>
      </c>
      <c r="AE665" s="14" t="str">
        <f>IF(Point[Urinal]="","",Point[Urinal])</f>
        <v/>
      </c>
      <c r="AF665" s="14" t="str">
        <f>IF(Point[Disabled Unisex]="","",Point[Disabled Unisex])</f>
        <v/>
      </c>
      <c r="AG665" s="14" t="str">
        <f>IF(Point[Disabled Female]="","",Point[Disabled Female])</f>
        <v/>
      </c>
      <c r="AH665" s="14" t="str">
        <f>IF(Point[Disabled Male]="","",Point[Disabled Male])</f>
        <v/>
      </c>
      <c r="AI665" s="14" t="str">
        <f>IF(Point[Asset Group]="","",VLOOKUP(Point[Handrail],yes_no,2,FALSE))</f>
        <v/>
      </c>
      <c r="AJ665" s="14" t="str">
        <f>IF(Point[Asset Group]="","",VLOOKUP(Point[Baby Changing],yes_no,2,FALSE))</f>
        <v/>
      </c>
      <c r="AK665" s="14" t="str">
        <f>IF(Point[Asset Group]="","",VLOOKUP(Point[Service Room],yes_no,2,FALSE))</f>
        <v/>
      </c>
      <c r="AL665" s="14" t="str">
        <f>IF(Point[Asset Group]="","",VLOOKUP(Point[Service Tap],service_tap,2,FALSE))</f>
        <v/>
      </c>
      <c r="AM665" s="14" t="str">
        <f>IF(Point[Asset Group]="","",VLOOKUP(Point[Heating Type],wc_heating,2,FALSE))</f>
        <v/>
      </c>
      <c r="AN665" s="14" t="str">
        <f>IF(Point[Asset Group]="","",VLOOKUP(Point[Power Supply],power_supply,2,FALSE))</f>
        <v/>
      </c>
      <c r="AO665" s="14" t="str">
        <f>IF(Point[Asset Group]="","",VLOOKUP(Point[Waste Water],waste_water,2,FALSE))</f>
        <v/>
      </c>
      <c r="AP665" s="14" t="str">
        <f>IF(Point[Asset Group]="","",VLOOKUP(Point[Furniture SubType],subdom_master_gdb,2,FALSE))</f>
        <v/>
      </c>
      <c r="AQ665" s="14" t="str">
        <f>IF(Point[Asset Group]="","",VLOOKUP(Point[Concrete Pad],yes_no,2,FALSE))</f>
        <v/>
      </c>
      <c r="AR665" s="14" t="str">
        <f>IF(Point[Asset Group]="","",VLOOKUP(Point[Material],material_master,2,FALSE))</f>
        <v/>
      </c>
      <c r="AS665" s="14" t="str">
        <f>IF(Point[Asset Group]="","",VLOOKUP(Point[Plumbing],irrigation_plumbing,2,FALSE))</f>
        <v/>
      </c>
      <c r="AT665" s="14" t="str">
        <f>IF(Point[Asset Group]="","",VLOOKUP(Point[Sprinklers],irrigation_sprinklers,2,FALSE))</f>
        <v/>
      </c>
      <c r="AU665" s="14" t="str">
        <f>IF(Point[Asset Group]="","",VLOOKUP(Point[System],irrigation_system,2,FALSE))</f>
        <v/>
      </c>
      <c r="AV665" s="14" t="str">
        <f>IF(Point[Asset Group]="","",VLOOKUP(Point[Status],irrigation_status,2,FALSE))</f>
        <v/>
      </c>
      <c r="AW665" s="11" t="str">
        <f>IF(Point[Date of manufacture]="","",Point[Date of manufacture])</f>
        <v/>
      </c>
      <c r="AX665" s="14" t="str">
        <f>IF(Point[Asset Group]="","",VLOOKUP(Point[Sign Purpose],sign_purpose,2,FALSE))</f>
        <v/>
      </c>
      <c r="AY665" s="14" t="str">
        <f>IF(Point[Asset Group]="","",VLOOKUP(Point[Sign Material],material_master,2,FALSE))</f>
        <v/>
      </c>
      <c r="AZ665" s="14" t="str">
        <f>IF(Point[Asset Group]="","",VLOOKUP(Point[Affixed To],sign_affix,2,FALSE))</f>
        <v/>
      </c>
      <c r="BA665" s="14" t="str">
        <f>IF(Point[Size HxB mm]="","",Point[Size HxB mm])</f>
        <v/>
      </c>
      <c r="BB665" s="14" t="str">
        <f>IF(Point[Height m]="","",Point[Height m])</f>
        <v/>
      </c>
      <c r="BC665" s="14" t="str">
        <f>IF(Point[Asset Group]="","",VLOOKUP(Point[Post Material],material_master,2,FALSE))</f>
        <v/>
      </c>
      <c r="BD665" s="14" t="str">
        <f>IF(Point[Asset Group]="","",VLOOKUP(Point[Post Number],number,2,FALSE))</f>
        <v/>
      </c>
      <c r="BE665" s="14" t="str">
        <f>IF(Point[Asset Group]="","",VLOOKUP(Point[Structure SubType],subdom_master_gdb,2,FALSE))</f>
        <v/>
      </c>
      <c r="BF665" s="14" t="str">
        <f>IF(Point[Area m2]="","",Point[Area m2])</f>
        <v/>
      </c>
      <c r="BG665" s="14" t="str">
        <f>IF(Point[Length m]="","",Point[Length m])</f>
        <v/>
      </c>
      <c r="BH665" s="14" t="str">
        <f>IF(Point[Width m]="","",Point[Width m])</f>
        <v/>
      </c>
      <c r="BI665" s="14" t="str">
        <f>IF(Point[Diameter m]="","",Point[Diameter m])</f>
        <v/>
      </c>
      <c r="BJ665" s="14" t="str">
        <f>IF(Point[Asset Group]="","",VLOOKUP(Point[Number of Pipes],number,2,FALSE))</f>
        <v/>
      </c>
      <c r="BK665" s="14" t="str">
        <f>IF(Point[Asset Group]="","",VLOOKUP(Point[Combined Name],2,FALSE))</f>
        <v/>
      </c>
      <c r="BL665" s="14" t="str">
        <f>IF(Point[Asset Group]="","",VLOOKUP(Point[Size Class],size_class,2,FALSE))</f>
        <v/>
      </c>
      <c r="BM665" s="14" t="str">
        <f>IF(Point[Asset Group]="","",VLOOKUP(Point[Age Class],age_class,2,FALSE))</f>
        <v/>
      </c>
      <c r="BN665" s="14" t="str">
        <f>IF(Point[Girth (cm)]="","",Point[Girth (cm)])</f>
        <v/>
      </c>
      <c r="BO665" s="14" t="str">
        <f>IF(Point[Crown Radius (m)]="","",Point[Crown Radius (m)])</f>
        <v/>
      </c>
      <c r="BP665" s="14" t="str">
        <f>IF(Point[Asset Group]="","",VLOOKUP(Point[Rooting Environment],root_enviro,2,FALSE))</f>
        <v/>
      </c>
      <c r="BQ665" s="14" t="str">
        <f>IF(Point[Asset Group]="","",VLOOKUP(Point[Tree Surround],tree_surround,2,FALSE))</f>
        <v/>
      </c>
      <c r="BR665" s="14" t="str">
        <f>IF(Point[Asset Group]="","",VLOOKUP(Point[Tree Grill],yes_no,2,FALSE))</f>
        <v/>
      </c>
      <c r="BS665" s="14" t="str">
        <f>IF(Point[Asset Group]="","",VLOOKUP(Point[Tree Location],tree_location,2,FALSE))</f>
        <v/>
      </c>
    </row>
    <row r="666" spans="1:71" s="3" customFormat="1" x14ac:dyDescent="0.2">
      <c r="A666" s="3" t="str">
        <f>IF(Point[DWG File Name]="","",Point[DWG File Name])</f>
        <v/>
      </c>
      <c r="B666" s="3" t="str">
        <f>IF(Point[DWG Layer Name]="","",Point[DWG Layer Name])</f>
        <v/>
      </c>
      <c r="C666" s="3" t="str">
        <f>IF(Point[DWG Handle]="","",Point[DWG Handle])</f>
        <v/>
      </c>
      <c r="D666" s="58" t="str">
        <f>IF(Point[X]="","",Point[X])</f>
        <v/>
      </c>
      <c r="E666" s="58" t="str">
        <f>IF(Point[Y]="","",Point[Y])</f>
        <v/>
      </c>
      <c r="F666" s="3" t="str">
        <f>IF(Point[Replacement Asset]="","",Point[Replacement Asset])</f>
        <v/>
      </c>
      <c r="G666" s="3" t="str">
        <f>IF(Point[Asset ID]="","",UPPER(Point[Asset ID]))</f>
        <v/>
      </c>
      <c r="H666" s="3" t="str">
        <f>IF(Point[Asset Group]="","",VLOOKUP(Point[Asset Group],asset_grp_pt,4,FALSE))</f>
        <v/>
      </c>
      <c r="I666" s="3" t="str">
        <f>IF(Point[Asset Group]="","",VLOOKUP(Point[Asset Group],asset_grp_pt,2,FALSE))</f>
        <v/>
      </c>
      <c r="J666" s="3" t="str">
        <f>IF(Point[Asset Group]="","",VLOOKUP(Point[Asset Group],asset_grp_pt,3,FALSE))</f>
        <v/>
      </c>
      <c r="K666" s="3" t="str">
        <f>IF(Point[Asset Group]="","",VLOOKUP(Point[Asset Type],type_master_list,2,FALSE))</f>
        <v/>
      </c>
      <c r="L666" s="3" t="str">
        <f>IF(Point[Asset Name]="","",PROPER(Point[Asset Name]))</f>
        <v/>
      </c>
      <c r="M666" s="11" t="str">
        <f>IF(Point[Install Date]="","",Point[Install Date])</f>
        <v/>
      </c>
      <c r="N666" s="11" t="str">
        <f>IF(Point[Note]="","",PROPER(Point[Note]))</f>
        <v/>
      </c>
      <c r="O666" s="11" t="str">
        <f>IF(Point[Resource Consent Number]="","",UPPER(Point[Resource Consent Number]))</f>
        <v/>
      </c>
      <c r="P666" s="53" t="str">
        <f>IF(Point[Asset Unit Cost]="","",Point[Asset Unit Cost])</f>
        <v/>
      </c>
      <c r="Q666" s="11" t="str">
        <f>IF(Point[Added By]="","",UPPER(Point[Added By]))</f>
        <v/>
      </c>
      <c r="R666" s="11" t="str">
        <f>IF(Point[Added Date]="","",Point[Added Date])</f>
        <v/>
      </c>
      <c r="S666" s="14" t="str">
        <f>IF(Point[Z COORD]="","",Point[Z COORD])</f>
        <v/>
      </c>
      <c r="T666" s="14" t="str">
        <f>IF(Point[Asset Description]="","",PROPER(Point[Asset Description]))</f>
        <v/>
      </c>
      <c r="U666" s="14" t="str">
        <f>IF(Point[[Artist ]]="","",PROPER(Point[[Artist ]]))</f>
        <v/>
      </c>
      <c r="V666" s="14" t="str">
        <f>IF(Point[Material Notes]="","",PROPER(Point[Material Notes]))</f>
        <v/>
      </c>
      <c r="W666" s="14" t="str">
        <f>IF(Point[Dimension Notes]="","",Point[Dimension Notes])</f>
        <v/>
      </c>
      <c r="X666" s="14" t="str">
        <f>IF(Point[List]="","",VLOOKUP(Point[Burner Number],number,2,FALSE))</f>
        <v/>
      </c>
      <c r="Y666" s="14" t="str">
        <f>IF(Point[List]="","",VLOOKUP(Point[Fuel],bbq_fuel,2,FALSE))</f>
        <v/>
      </c>
      <c r="Z666" s="14" t="str">
        <f>IF(Point[List]="","",VLOOKUP(Point[Cabinet Material],bbq_material,2,FALSE))</f>
        <v/>
      </c>
      <c r="AA666" s="14" t="str">
        <f>IF(Point[Asset Group]="","",VLOOKUP(Point[Manufacturer],manufacturer,2,FALSE))</f>
        <v/>
      </c>
      <c r="AB666" s="14" t="str">
        <f>IF(Point[Uinsex WC]="","",Point[Uinsex WC])</f>
        <v/>
      </c>
      <c r="AC666" s="14" t="str">
        <f>IF(Point[Female WC]="","",Point[Female WC])</f>
        <v/>
      </c>
      <c r="AD666" s="14" t="str">
        <f>IF(Point[Male WC]="","",Point[Male WC])</f>
        <v/>
      </c>
      <c r="AE666" s="14" t="str">
        <f>IF(Point[Urinal]="","",Point[Urinal])</f>
        <v/>
      </c>
      <c r="AF666" s="14" t="str">
        <f>IF(Point[Disabled Unisex]="","",Point[Disabled Unisex])</f>
        <v/>
      </c>
      <c r="AG666" s="14" t="str">
        <f>IF(Point[Disabled Female]="","",Point[Disabled Female])</f>
        <v/>
      </c>
      <c r="AH666" s="14" t="str">
        <f>IF(Point[Disabled Male]="","",Point[Disabled Male])</f>
        <v/>
      </c>
      <c r="AI666" s="14" t="str">
        <f>IF(Point[Asset Group]="","",VLOOKUP(Point[Handrail],yes_no,2,FALSE))</f>
        <v/>
      </c>
      <c r="AJ666" s="14" t="str">
        <f>IF(Point[Asset Group]="","",VLOOKUP(Point[Baby Changing],yes_no,2,FALSE))</f>
        <v/>
      </c>
      <c r="AK666" s="14" t="str">
        <f>IF(Point[Asset Group]="","",VLOOKUP(Point[Service Room],yes_no,2,FALSE))</f>
        <v/>
      </c>
      <c r="AL666" s="14" t="str">
        <f>IF(Point[Asset Group]="","",VLOOKUP(Point[Service Tap],service_tap,2,FALSE))</f>
        <v/>
      </c>
      <c r="AM666" s="14" t="str">
        <f>IF(Point[Asset Group]="","",VLOOKUP(Point[Heating Type],wc_heating,2,FALSE))</f>
        <v/>
      </c>
      <c r="AN666" s="14" t="str">
        <f>IF(Point[Asset Group]="","",VLOOKUP(Point[Power Supply],power_supply,2,FALSE))</f>
        <v/>
      </c>
      <c r="AO666" s="14" t="str">
        <f>IF(Point[Asset Group]="","",VLOOKUP(Point[Waste Water],waste_water,2,FALSE))</f>
        <v/>
      </c>
      <c r="AP666" s="14" t="str">
        <f>IF(Point[Asset Group]="","",VLOOKUP(Point[Furniture SubType],subdom_master_gdb,2,FALSE))</f>
        <v/>
      </c>
      <c r="AQ666" s="14" t="str">
        <f>IF(Point[Asset Group]="","",VLOOKUP(Point[Concrete Pad],yes_no,2,FALSE))</f>
        <v/>
      </c>
      <c r="AR666" s="14" t="str">
        <f>IF(Point[Asset Group]="","",VLOOKUP(Point[Material],material_master,2,FALSE))</f>
        <v/>
      </c>
      <c r="AS666" s="14" t="str">
        <f>IF(Point[Asset Group]="","",VLOOKUP(Point[Plumbing],irrigation_plumbing,2,FALSE))</f>
        <v/>
      </c>
      <c r="AT666" s="14" t="str">
        <f>IF(Point[Asset Group]="","",VLOOKUP(Point[Sprinklers],irrigation_sprinklers,2,FALSE))</f>
        <v/>
      </c>
      <c r="AU666" s="14" t="str">
        <f>IF(Point[Asset Group]="","",VLOOKUP(Point[System],irrigation_system,2,FALSE))</f>
        <v/>
      </c>
      <c r="AV666" s="14" t="str">
        <f>IF(Point[Asset Group]="","",VLOOKUP(Point[Status],irrigation_status,2,FALSE))</f>
        <v/>
      </c>
      <c r="AW666" s="11" t="str">
        <f>IF(Point[Date of manufacture]="","",Point[Date of manufacture])</f>
        <v/>
      </c>
      <c r="AX666" s="14" t="str">
        <f>IF(Point[Asset Group]="","",VLOOKUP(Point[Sign Purpose],sign_purpose,2,FALSE))</f>
        <v/>
      </c>
      <c r="AY666" s="14" t="str">
        <f>IF(Point[Asset Group]="","",VLOOKUP(Point[Sign Material],material_master,2,FALSE))</f>
        <v/>
      </c>
      <c r="AZ666" s="14" t="str">
        <f>IF(Point[Asset Group]="","",VLOOKUP(Point[Affixed To],sign_affix,2,FALSE))</f>
        <v/>
      </c>
      <c r="BA666" s="14" t="str">
        <f>IF(Point[Size HxB mm]="","",Point[Size HxB mm])</f>
        <v/>
      </c>
      <c r="BB666" s="14" t="str">
        <f>IF(Point[Height m]="","",Point[Height m])</f>
        <v/>
      </c>
      <c r="BC666" s="14" t="str">
        <f>IF(Point[Asset Group]="","",VLOOKUP(Point[Post Material],material_master,2,FALSE))</f>
        <v/>
      </c>
      <c r="BD666" s="14" t="str">
        <f>IF(Point[Asset Group]="","",VLOOKUP(Point[Post Number],number,2,FALSE))</f>
        <v/>
      </c>
      <c r="BE666" s="14" t="str">
        <f>IF(Point[Asset Group]="","",VLOOKUP(Point[Structure SubType],subdom_master_gdb,2,FALSE))</f>
        <v/>
      </c>
      <c r="BF666" s="14" t="str">
        <f>IF(Point[Area m2]="","",Point[Area m2])</f>
        <v/>
      </c>
      <c r="BG666" s="14" t="str">
        <f>IF(Point[Length m]="","",Point[Length m])</f>
        <v/>
      </c>
      <c r="BH666" s="14" t="str">
        <f>IF(Point[Width m]="","",Point[Width m])</f>
        <v/>
      </c>
      <c r="BI666" s="14" t="str">
        <f>IF(Point[Diameter m]="","",Point[Diameter m])</f>
        <v/>
      </c>
      <c r="BJ666" s="14" t="str">
        <f>IF(Point[Asset Group]="","",VLOOKUP(Point[Number of Pipes],number,2,FALSE))</f>
        <v/>
      </c>
      <c r="BK666" s="14" t="str">
        <f>IF(Point[Asset Group]="","",VLOOKUP(Point[Combined Name],2,FALSE))</f>
        <v/>
      </c>
      <c r="BL666" s="14" t="str">
        <f>IF(Point[Asset Group]="","",VLOOKUP(Point[Size Class],size_class,2,FALSE))</f>
        <v/>
      </c>
      <c r="BM666" s="14" t="str">
        <f>IF(Point[Asset Group]="","",VLOOKUP(Point[Age Class],age_class,2,FALSE))</f>
        <v/>
      </c>
      <c r="BN666" s="14" t="str">
        <f>IF(Point[Girth (cm)]="","",Point[Girth (cm)])</f>
        <v/>
      </c>
      <c r="BO666" s="14" t="str">
        <f>IF(Point[Crown Radius (m)]="","",Point[Crown Radius (m)])</f>
        <v/>
      </c>
      <c r="BP666" s="14" t="str">
        <f>IF(Point[Asset Group]="","",VLOOKUP(Point[Rooting Environment],root_enviro,2,FALSE))</f>
        <v/>
      </c>
      <c r="BQ666" s="14" t="str">
        <f>IF(Point[Asset Group]="","",VLOOKUP(Point[Tree Surround],tree_surround,2,FALSE))</f>
        <v/>
      </c>
      <c r="BR666" s="14" t="str">
        <f>IF(Point[Asset Group]="","",VLOOKUP(Point[Tree Grill],yes_no,2,FALSE))</f>
        <v/>
      </c>
      <c r="BS666" s="14" t="str">
        <f>IF(Point[Asset Group]="","",VLOOKUP(Point[Tree Location],tree_location,2,FALSE))</f>
        <v/>
      </c>
    </row>
    <row r="667" spans="1:71" s="3" customFormat="1" x14ac:dyDescent="0.2">
      <c r="A667" s="3" t="str">
        <f>IF(Point[DWG File Name]="","",Point[DWG File Name])</f>
        <v/>
      </c>
      <c r="B667" s="3" t="str">
        <f>IF(Point[DWG Layer Name]="","",Point[DWG Layer Name])</f>
        <v/>
      </c>
      <c r="C667" s="3" t="str">
        <f>IF(Point[DWG Handle]="","",Point[DWG Handle])</f>
        <v/>
      </c>
      <c r="D667" s="58" t="str">
        <f>IF(Point[X]="","",Point[X])</f>
        <v/>
      </c>
      <c r="E667" s="58" t="str">
        <f>IF(Point[Y]="","",Point[Y])</f>
        <v/>
      </c>
      <c r="F667" s="3" t="str">
        <f>IF(Point[Replacement Asset]="","",Point[Replacement Asset])</f>
        <v/>
      </c>
      <c r="G667" s="3" t="str">
        <f>IF(Point[Asset ID]="","",UPPER(Point[Asset ID]))</f>
        <v/>
      </c>
      <c r="H667" s="3" t="str">
        <f>IF(Point[Asset Group]="","",VLOOKUP(Point[Asset Group],asset_grp_pt,4,FALSE))</f>
        <v/>
      </c>
      <c r="I667" s="3" t="str">
        <f>IF(Point[Asset Group]="","",VLOOKUP(Point[Asset Group],asset_grp_pt,2,FALSE))</f>
        <v/>
      </c>
      <c r="J667" s="3" t="str">
        <f>IF(Point[Asset Group]="","",VLOOKUP(Point[Asset Group],asset_grp_pt,3,FALSE))</f>
        <v/>
      </c>
      <c r="K667" s="3" t="str">
        <f>IF(Point[Asset Group]="","",VLOOKUP(Point[Asset Type],type_master_list,2,FALSE))</f>
        <v/>
      </c>
      <c r="L667" s="3" t="str">
        <f>IF(Point[Asset Name]="","",PROPER(Point[Asset Name]))</f>
        <v/>
      </c>
      <c r="M667" s="11" t="str">
        <f>IF(Point[Install Date]="","",Point[Install Date])</f>
        <v/>
      </c>
      <c r="N667" s="11" t="str">
        <f>IF(Point[Note]="","",PROPER(Point[Note]))</f>
        <v/>
      </c>
      <c r="O667" s="11" t="str">
        <f>IF(Point[Resource Consent Number]="","",UPPER(Point[Resource Consent Number]))</f>
        <v/>
      </c>
      <c r="P667" s="53" t="str">
        <f>IF(Point[Asset Unit Cost]="","",Point[Asset Unit Cost])</f>
        <v/>
      </c>
      <c r="Q667" s="11" t="str">
        <f>IF(Point[Added By]="","",UPPER(Point[Added By]))</f>
        <v/>
      </c>
      <c r="R667" s="11" t="str">
        <f>IF(Point[Added Date]="","",Point[Added Date])</f>
        <v/>
      </c>
      <c r="S667" s="14" t="str">
        <f>IF(Point[Z COORD]="","",Point[Z COORD])</f>
        <v/>
      </c>
      <c r="T667" s="14" t="str">
        <f>IF(Point[Asset Description]="","",PROPER(Point[Asset Description]))</f>
        <v/>
      </c>
      <c r="U667" s="14" t="str">
        <f>IF(Point[[Artist ]]="","",PROPER(Point[[Artist ]]))</f>
        <v/>
      </c>
      <c r="V667" s="14" t="str">
        <f>IF(Point[Material Notes]="","",PROPER(Point[Material Notes]))</f>
        <v/>
      </c>
      <c r="W667" s="14" t="str">
        <f>IF(Point[Dimension Notes]="","",Point[Dimension Notes])</f>
        <v/>
      </c>
      <c r="X667" s="14" t="str">
        <f>IF(Point[List]="","",VLOOKUP(Point[Burner Number],number,2,FALSE))</f>
        <v/>
      </c>
      <c r="Y667" s="14" t="str">
        <f>IF(Point[List]="","",VLOOKUP(Point[Fuel],bbq_fuel,2,FALSE))</f>
        <v/>
      </c>
      <c r="Z667" s="14" t="str">
        <f>IF(Point[List]="","",VLOOKUP(Point[Cabinet Material],bbq_material,2,FALSE))</f>
        <v/>
      </c>
      <c r="AA667" s="14" t="str">
        <f>IF(Point[Asset Group]="","",VLOOKUP(Point[Manufacturer],manufacturer,2,FALSE))</f>
        <v/>
      </c>
      <c r="AB667" s="14" t="str">
        <f>IF(Point[Uinsex WC]="","",Point[Uinsex WC])</f>
        <v/>
      </c>
      <c r="AC667" s="14" t="str">
        <f>IF(Point[Female WC]="","",Point[Female WC])</f>
        <v/>
      </c>
      <c r="AD667" s="14" t="str">
        <f>IF(Point[Male WC]="","",Point[Male WC])</f>
        <v/>
      </c>
      <c r="AE667" s="14" t="str">
        <f>IF(Point[Urinal]="","",Point[Urinal])</f>
        <v/>
      </c>
      <c r="AF667" s="14" t="str">
        <f>IF(Point[Disabled Unisex]="","",Point[Disabled Unisex])</f>
        <v/>
      </c>
      <c r="AG667" s="14" t="str">
        <f>IF(Point[Disabled Female]="","",Point[Disabled Female])</f>
        <v/>
      </c>
      <c r="AH667" s="14" t="str">
        <f>IF(Point[Disabled Male]="","",Point[Disabled Male])</f>
        <v/>
      </c>
      <c r="AI667" s="14" t="str">
        <f>IF(Point[Asset Group]="","",VLOOKUP(Point[Handrail],yes_no,2,FALSE))</f>
        <v/>
      </c>
      <c r="AJ667" s="14" t="str">
        <f>IF(Point[Asset Group]="","",VLOOKUP(Point[Baby Changing],yes_no,2,FALSE))</f>
        <v/>
      </c>
      <c r="AK667" s="14" t="str">
        <f>IF(Point[Asset Group]="","",VLOOKUP(Point[Service Room],yes_no,2,FALSE))</f>
        <v/>
      </c>
      <c r="AL667" s="14" t="str">
        <f>IF(Point[Asset Group]="","",VLOOKUP(Point[Service Tap],service_tap,2,FALSE))</f>
        <v/>
      </c>
      <c r="AM667" s="14" t="str">
        <f>IF(Point[Asset Group]="","",VLOOKUP(Point[Heating Type],wc_heating,2,FALSE))</f>
        <v/>
      </c>
      <c r="AN667" s="14" t="str">
        <f>IF(Point[Asset Group]="","",VLOOKUP(Point[Power Supply],power_supply,2,FALSE))</f>
        <v/>
      </c>
      <c r="AO667" s="14" t="str">
        <f>IF(Point[Asset Group]="","",VLOOKUP(Point[Waste Water],waste_water,2,FALSE))</f>
        <v/>
      </c>
      <c r="AP667" s="14" t="str">
        <f>IF(Point[Asset Group]="","",VLOOKUP(Point[Furniture SubType],subdom_master_gdb,2,FALSE))</f>
        <v/>
      </c>
      <c r="AQ667" s="14" t="str">
        <f>IF(Point[Asset Group]="","",VLOOKUP(Point[Concrete Pad],yes_no,2,FALSE))</f>
        <v/>
      </c>
      <c r="AR667" s="14" t="str">
        <f>IF(Point[Asset Group]="","",VLOOKUP(Point[Material],material_master,2,FALSE))</f>
        <v/>
      </c>
      <c r="AS667" s="14" t="str">
        <f>IF(Point[Asset Group]="","",VLOOKUP(Point[Plumbing],irrigation_plumbing,2,FALSE))</f>
        <v/>
      </c>
      <c r="AT667" s="14" t="str">
        <f>IF(Point[Asset Group]="","",VLOOKUP(Point[Sprinklers],irrigation_sprinklers,2,FALSE))</f>
        <v/>
      </c>
      <c r="AU667" s="14" t="str">
        <f>IF(Point[Asset Group]="","",VLOOKUP(Point[System],irrigation_system,2,FALSE))</f>
        <v/>
      </c>
      <c r="AV667" s="14" t="str">
        <f>IF(Point[Asset Group]="","",VLOOKUP(Point[Status],irrigation_status,2,FALSE))</f>
        <v/>
      </c>
      <c r="AW667" s="11" t="str">
        <f>IF(Point[Date of manufacture]="","",Point[Date of manufacture])</f>
        <v/>
      </c>
      <c r="AX667" s="14" t="str">
        <f>IF(Point[Asset Group]="","",VLOOKUP(Point[Sign Purpose],sign_purpose,2,FALSE))</f>
        <v/>
      </c>
      <c r="AY667" s="14" t="str">
        <f>IF(Point[Asset Group]="","",VLOOKUP(Point[Sign Material],material_master,2,FALSE))</f>
        <v/>
      </c>
      <c r="AZ667" s="14" t="str">
        <f>IF(Point[Asset Group]="","",VLOOKUP(Point[Affixed To],sign_affix,2,FALSE))</f>
        <v/>
      </c>
      <c r="BA667" s="14" t="str">
        <f>IF(Point[Size HxB mm]="","",Point[Size HxB mm])</f>
        <v/>
      </c>
      <c r="BB667" s="14" t="str">
        <f>IF(Point[Height m]="","",Point[Height m])</f>
        <v/>
      </c>
      <c r="BC667" s="14" t="str">
        <f>IF(Point[Asset Group]="","",VLOOKUP(Point[Post Material],material_master,2,FALSE))</f>
        <v/>
      </c>
      <c r="BD667" s="14" t="str">
        <f>IF(Point[Asset Group]="","",VLOOKUP(Point[Post Number],number,2,FALSE))</f>
        <v/>
      </c>
      <c r="BE667" s="14" t="str">
        <f>IF(Point[Asset Group]="","",VLOOKUP(Point[Structure SubType],subdom_master_gdb,2,FALSE))</f>
        <v/>
      </c>
      <c r="BF667" s="14" t="str">
        <f>IF(Point[Area m2]="","",Point[Area m2])</f>
        <v/>
      </c>
      <c r="BG667" s="14" t="str">
        <f>IF(Point[Length m]="","",Point[Length m])</f>
        <v/>
      </c>
      <c r="BH667" s="14" t="str">
        <f>IF(Point[Width m]="","",Point[Width m])</f>
        <v/>
      </c>
      <c r="BI667" s="14" t="str">
        <f>IF(Point[Diameter m]="","",Point[Diameter m])</f>
        <v/>
      </c>
      <c r="BJ667" s="14" t="str">
        <f>IF(Point[Asset Group]="","",VLOOKUP(Point[Number of Pipes],number,2,FALSE))</f>
        <v/>
      </c>
      <c r="BK667" s="14" t="str">
        <f>IF(Point[Asset Group]="","",VLOOKUP(Point[Combined Name],2,FALSE))</f>
        <v/>
      </c>
      <c r="BL667" s="14" t="str">
        <f>IF(Point[Asset Group]="","",VLOOKUP(Point[Size Class],size_class,2,FALSE))</f>
        <v/>
      </c>
      <c r="BM667" s="14" t="str">
        <f>IF(Point[Asset Group]="","",VLOOKUP(Point[Age Class],age_class,2,FALSE))</f>
        <v/>
      </c>
      <c r="BN667" s="14" t="str">
        <f>IF(Point[Girth (cm)]="","",Point[Girth (cm)])</f>
        <v/>
      </c>
      <c r="BO667" s="14" t="str">
        <f>IF(Point[Crown Radius (m)]="","",Point[Crown Radius (m)])</f>
        <v/>
      </c>
      <c r="BP667" s="14" t="str">
        <f>IF(Point[Asset Group]="","",VLOOKUP(Point[Rooting Environment],root_enviro,2,FALSE))</f>
        <v/>
      </c>
      <c r="BQ667" s="14" t="str">
        <f>IF(Point[Asset Group]="","",VLOOKUP(Point[Tree Surround],tree_surround,2,FALSE))</f>
        <v/>
      </c>
      <c r="BR667" s="14" t="str">
        <f>IF(Point[Asset Group]="","",VLOOKUP(Point[Tree Grill],yes_no,2,FALSE))</f>
        <v/>
      </c>
      <c r="BS667" s="14" t="str">
        <f>IF(Point[Asset Group]="","",VLOOKUP(Point[Tree Location],tree_location,2,FALSE))</f>
        <v/>
      </c>
    </row>
    <row r="668" spans="1:71" s="3" customFormat="1" x14ac:dyDescent="0.2">
      <c r="A668" s="3" t="str">
        <f>IF(Point[DWG File Name]="","",Point[DWG File Name])</f>
        <v/>
      </c>
      <c r="B668" s="3" t="str">
        <f>IF(Point[DWG Layer Name]="","",Point[DWG Layer Name])</f>
        <v/>
      </c>
      <c r="C668" s="3" t="str">
        <f>IF(Point[DWG Handle]="","",Point[DWG Handle])</f>
        <v/>
      </c>
      <c r="D668" s="58" t="str">
        <f>IF(Point[X]="","",Point[X])</f>
        <v/>
      </c>
      <c r="E668" s="58" t="str">
        <f>IF(Point[Y]="","",Point[Y])</f>
        <v/>
      </c>
      <c r="F668" s="3" t="str">
        <f>IF(Point[Replacement Asset]="","",Point[Replacement Asset])</f>
        <v/>
      </c>
      <c r="G668" s="3" t="str">
        <f>IF(Point[Asset ID]="","",UPPER(Point[Asset ID]))</f>
        <v/>
      </c>
      <c r="H668" s="3" t="str">
        <f>IF(Point[Asset Group]="","",VLOOKUP(Point[Asset Group],asset_grp_pt,4,FALSE))</f>
        <v/>
      </c>
      <c r="I668" s="3" t="str">
        <f>IF(Point[Asset Group]="","",VLOOKUP(Point[Asset Group],asset_grp_pt,2,FALSE))</f>
        <v/>
      </c>
      <c r="J668" s="3" t="str">
        <f>IF(Point[Asset Group]="","",VLOOKUP(Point[Asset Group],asset_grp_pt,3,FALSE))</f>
        <v/>
      </c>
      <c r="K668" s="3" t="str">
        <f>IF(Point[Asset Group]="","",VLOOKUP(Point[Asset Type],type_master_list,2,FALSE))</f>
        <v/>
      </c>
      <c r="L668" s="3" t="str">
        <f>IF(Point[Asset Name]="","",PROPER(Point[Asset Name]))</f>
        <v/>
      </c>
      <c r="M668" s="11" t="str">
        <f>IF(Point[Install Date]="","",Point[Install Date])</f>
        <v/>
      </c>
      <c r="N668" s="11" t="str">
        <f>IF(Point[Note]="","",PROPER(Point[Note]))</f>
        <v/>
      </c>
      <c r="O668" s="11" t="str">
        <f>IF(Point[Resource Consent Number]="","",UPPER(Point[Resource Consent Number]))</f>
        <v/>
      </c>
      <c r="P668" s="53" t="str">
        <f>IF(Point[Asset Unit Cost]="","",Point[Asset Unit Cost])</f>
        <v/>
      </c>
      <c r="Q668" s="11" t="str">
        <f>IF(Point[Added By]="","",UPPER(Point[Added By]))</f>
        <v/>
      </c>
      <c r="R668" s="11" t="str">
        <f>IF(Point[Added Date]="","",Point[Added Date])</f>
        <v/>
      </c>
      <c r="S668" s="14" t="str">
        <f>IF(Point[Z COORD]="","",Point[Z COORD])</f>
        <v/>
      </c>
      <c r="T668" s="14" t="str">
        <f>IF(Point[Asset Description]="","",PROPER(Point[Asset Description]))</f>
        <v/>
      </c>
      <c r="U668" s="14" t="str">
        <f>IF(Point[[Artist ]]="","",PROPER(Point[[Artist ]]))</f>
        <v/>
      </c>
      <c r="V668" s="14" t="str">
        <f>IF(Point[Material Notes]="","",PROPER(Point[Material Notes]))</f>
        <v/>
      </c>
      <c r="W668" s="14" t="str">
        <f>IF(Point[Dimension Notes]="","",Point[Dimension Notes])</f>
        <v/>
      </c>
      <c r="X668" s="14" t="str">
        <f>IF(Point[List]="","",VLOOKUP(Point[Burner Number],number,2,FALSE))</f>
        <v/>
      </c>
      <c r="Y668" s="14" t="str">
        <f>IF(Point[List]="","",VLOOKUP(Point[Fuel],bbq_fuel,2,FALSE))</f>
        <v/>
      </c>
      <c r="Z668" s="14" t="str">
        <f>IF(Point[List]="","",VLOOKUP(Point[Cabinet Material],bbq_material,2,FALSE))</f>
        <v/>
      </c>
      <c r="AA668" s="14" t="str">
        <f>IF(Point[Asset Group]="","",VLOOKUP(Point[Manufacturer],manufacturer,2,FALSE))</f>
        <v/>
      </c>
      <c r="AB668" s="14" t="str">
        <f>IF(Point[Uinsex WC]="","",Point[Uinsex WC])</f>
        <v/>
      </c>
      <c r="AC668" s="14" t="str">
        <f>IF(Point[Female WC]="","",Point[Female WC])</f>
        <v/>
      </c>
      <c r="AD668" s="14" t="str">
        <f>IF(Point[Male WC]="","",Point[Male WC])</f>
        <v/>
      </c>
      <c r="AE668" s="14" t="str">
        <f>IF(Point[Urinal]="","",Point[Urinal])</f>
        <v/>
      </c>
      <c r="AF668" s="14" t="str">
        <f>IF(Point[Disabled Unisex]="","",Point[Disabled Unisex])</f>
        <v/>
      </c>
      <c r="AG668" s="14" t="str">
        <f>IF(Point[Disabled Female]="","",Point[Disabled Female])</f>
        <v/>
      </c>
      <c r="AH668" s="14" t="str">
        <f>IF(Point[Disabled Male]="","",Point[Disabled Male])</f>
        <v/>
      </c>
      <c r="AI668" s="14" t="str">
        <f>IF(Point[Asset Group]="","",VLOOKUP(Point[Handrail],yes_no,2,FALSE))</f>
        <v/>
      </c>
      <c r="AJ668" s="14" t="str">
        <f>IF(Point[Asset Group]="","",VLOOKUP(Point[Baby Changing],yes_no,2,FALSE))</f>
        <v/>
      </c>
      <c r="AK668" s="14" t="str">
        <f>IF(Point[Asset Group]="","",VLOOKUP(Point[Service Room],yes_no,2,FALSE))</f>
        <v/>
      </c>
      <c r="AL668" s="14" t="str">
        <f>IF(Point[Asset Group]="","",VLOOKUP(Point[Service Tap],service_tap,2,FALSE))</f>
        <v/>
      </c>
      <c r="AM668" s="14" t="str">
        <f>IF(Point[Asset Group]="","",VLOOKUP(Point[Heating Type],wc_heating,2,FALSE))</f>
        <v/>
      </c>
      <c r="AN668" s="14" t="str">
        <f>IF(Point[Asset Group]="","",VLOOKUP(Point[Power Supply],power_supply,2,FALSE))</f>
        <v/>
      </c>
      <c r="AO668" s="14" t="str">
        <f>IF(Point[Asset Group]="","",VLOOKUP(Point[Waste Water],waste_water,2,FALSE))</f>
        <v/>
      </c>
      <c r="AP668" s="14" t="str">
        <f>IF(Point[Asset Group]="","",VLOOKUP(Point[Furniture SubType],subdom_master_gdb,2,FALSE))</f>
        <v/>
      </c>
      <c r="AQ668" s="14" t="str">
        <f>IF(Point[Asset Group]="","",VLOOKUP(Point[Concrete Pad],yes_no,2,FALSE))</f>
        <v/>
      </c>
      <c r="AR668" s="14" t="str">
        <f>IF(Point[Asset Group]="","",VLOOKUP(Point[Material],material_master,2,FALSE))</f>
        <v/>
      </c>
      <c r="AS668" s="14" t="str">
        <f>IF(Point[Asset Group]="","",VLOOKUP(Point[Plumbing],irrigation_plumbing,2,FALSE))</f>
        <v/>
      </c>
      <c r="AT668" s="14" t="str">
        <f>IF(Point[Asset Group]="","",VLOOKUP(Point[Sprinklers],irrigation_sprinklers,2,FALSE))</f>
        <v/>
      </c>
      <c r="AU668" s="14" t="str">
        <f>IF(Point[Asset Group]="","",VLOOKUP(Point[System],irrigation_system,2,FALSE))</f>
        <v/>
      </c>
      <c r="AV668" s="14" t="str">
        <f>IF(Point[Asset Group]="","",VLOOKUP(Point[Status],irrigation_status,2,FALSE))</f>
        <v/>
      </c>
      <c r="AW668" s="11" t="str">
        <f>IF(Point[Date of manufacture]="","",Point[Date of manufacture])</f>
        <v/>
      </c>
      <c r="AX668" s="14" t="str">
        <f>IF(Point[Asset Group]="","",VLOOKUP(Point[Sign Purpose],sign_purpose,2,FALSE))</f>
        <v/>
      </c>
      <c r="AY668" s="14" t="str">
        <f>IF(Point[Asset Group]="","",VLOOKUP(Point[Sign Material],material_master,2,FALSE))</f>
        <v/>
      </c>
      <c r="AZ668" s="14" t="str">
        <f>IF(Point[Asset Group]="","",VLOOKUP(Point[Affixed To],sign_affix,2,FALSE))</f>
        <v/>
      </c>
      <c r="BA668" s="14" t="str">
        <f>IF(Point[Size HxB mm]="","",Point[Size HxB mm])</f>
        <v/>
      </c>
      <c r="BB668" s="14" t="str">
        <f>IF(Point[Height m]="","",Point[Height m])</f>
        <v/>
      </c>
      <c r="BC668" s="14" t="str">
        <f>IF(Point[Asset Group]="","",VLOOKUP(Point[Post Material],material_master,2,FALSE))</f>
        <v/>
      </c>
      <c r="BD668" s="14" t="str">
        <f>IF(Point[Asset Group]="","",VLOOKUP(Point[Post Number],number,2,FALSE))</f>
        <v/>
      </c>
      <c r="BE668" s="14" t="str">
        <f>IF(Point[Asset Group]="","",VLOOKUP(Point[Structure SubType],subdom_master_gdb,2,FALSE))</f>
        <v/>
      </c>
      <c r="BF668" s="14" t="str">
        <f>IF(Point[Area m2]="","",Point[Area m2])</f>
        <v/>
      </c>
      <c r="BG668" s="14" t="str">
        <f>IF(Point[Length m]="","",Point[Length m])</f>
        <v/>
      </c>
      <c r="BH668" s="14" t="str">
        <f>IF(Point[Width m]="","",Point[Width m])</f>
        <v/>
      </c>
      <c r="BI668" s="14" t="str">
        <f>IF(Point[Diameter m]="","",Point[Diameter m])</f>
        <v/>
      </c>
      <c r="BJ668" s="14" t="str">
        <f>IF(Point[Asset Group]="","",VLOOKUP(Point[Number of Pipes],number,2,FALSE))</f>
        <v/>
      </c>
      <c r="BK668" s="14" t="str">
        <f>IF(Point[Asset Group]="","",VLOOKUP(Point[Combined Name],2,FALSE))</f>
        <v/>
      </c>
      <c r="BL668" s="14" t="str">
        <f>IF(Point[Asset Group]="","",VLOOKUP(Point[Size Class],size_class,2,FALSE))</f>
        <v/>
      </c>
      <c r="BM668" s="14" t="str">
        <f>IF(Point[Asset Group]="","",VLOOKUP(Point[Age Class],age_class,2,FALSE))</f>
        <v/>
      </c>
      <c r="BN668" s="14" t="str">
        <f>IF(Point[Girth (cm)]="","",Point[Girth (cm)])</f>
        <v/>
      </c>
      <c r="BO668" s="14" t="str">
        <f>IF(Point[Crown Radius (m)]="","",Point[Crown Radius (m)])</f>
        <v/>
      </c>
      <c r="BP668" s="14" t="str">
        <f>IF(Point[Asset Group]="","",VLOOKUP(Point[Rooting Environment],root_enviro,2,FALSE))</f>
        <v/>
      </c>
      <c r="BQ668" s="14" t="str">
        <f>IF(Point[Asset Group]="","",VLOOKUP(Point[Tree Surround],tree_surround,2,FALSE))</f>
        <v/>
      </c>
      <c r="BR668" s="14" t="str">
        <f>IF(Point[Asset Group]="","",VLOOKUP(Point[Tree Grill],yes_no,2,FALSE))</f>
        <v/>
      </c>
      <c r="BS668" s="14" t="str">
        <f>IF(Point[Asset Group]="","",VLOOKUP(Point[Tree Location],tree_location,2,FALSE))</f>
        <v/>
      </c>
    </row>
    <row r="669" spans="1:71" s="3" customFormat="1" x14ac:dyDescent="0.2">
      <c r="A669" s="3" t="str">
        <f>IF(Point[DWG File Name]="","",Point[DWG File Name])</f>
        <v/>
      </c>
      <c r="B669" s="3" t="str">
        <f>IF(Point[DWG Layer Name]="","",Point[DWG Layer Name])</f>
        <v/>
      </c>
      <c r="C669" s="3" t="str">
        <f>IF(Point[DWG Handle]="","",Point[DWG Handle])</f>
        <v/>
      </c>
      <c r="D669" s="58" t="str">
        <f>IF(Point[X]="","",Point[X])</f>
        <v/>
      </c>
      <c r="E669" s="58" t="str">
        <f>IF(Point[Y]="","",Point[Y])</f>
        <v/>
      </c>
      <c r="F669" s="3" t="str">
        <f>IF(Point[Replacement Asset]="","",Point[Replacement Asset])</f>
        <v/>
      </c>
      <c r="G669" s="3" t="str">
        <f>IF(Point[Asset ID]="","",UPPER(Point[Asset ID]))</f>
        <v/>
      </c>
      <c r="H669" s="3" t="str">
        <f>IF(Point[Asset Group]="","",VLOOKUP(Point[Asset Group],asset_grp_pt,4,FALSE))</f>
        <v/>
      </c>
      <c r="I669" s="3" t="str">
        <f>IF(Point[Asset Group]="","",VLOOKUP(Point[Asset Group],asset_grp_pt,2,FALSE))</f>
        <v/>
      </c>
      <c r="J669" s="3" t="str">
        <f>IF(Point[Asset Group]="","",VLOOKUP(Point[Asset Group],asset_grp_pt,3,FALSE))</f>
        <v/>
      </c>
      <c r="K669" s="3" t="str">
        <f>IF(Point[Asset Group]="","",VLOOKUP(Point[Asset Type],type_master_list,2,FALSE))</f>
        <v/>
      </c>
      <c r="L669" s="3" t="str">
        <f>IF(Point[Asset Name]="","",PROPER(Point[Asset Name]))</f>
        <v/>
      </c>
      <c r="M669" s="11" t="str">
        <f>IF(Point[Install Date]="","",Point[Install Date])</f>
        <v/>
      </c>
      <c r="N669" s="11" t="str">
        <f>IF(Point[Note]="","",PROPER(Point[Note]))</f>
        <v/>
      </c>
      <c r="O669" s="11" t="str">
        <f>IF(Point[Resource Consent Number]="","",UPPER(Point[Resource Consent Number]))</f>
        <v/>
      </c>
      <c r="P669" s="53" t="str">
        <f>IF(Point[Asset Unit Cost]="","",Point[Asset Unit Cost])</f>
        <v/>
      </c>
      <c r="Q669" s="11" t="str">
        <f>IF(Point[Added By]="","",UPPER(Point[Added By]))</f>
        <v/>
      </c>
      <c r="R669" s="11" t="str">
        <f>IF(Point[Added Date]="","",Point[Added Date])</f>
        <v/>
      </c>
      <c r="S669" s="14" t="str">
        <f>IF(Point[Z COORD]="","",Point[Z COORD])</f>
        <v/>
      </c>
      <c r="T669" s="14" t="str">
        <f>IF(Point[Asset Description]="","",PROPER(Point[Asset Description]))</f>
        <v/>
      </c>
      <c r="U669" s="14" t="str">
        <f>IF(Point[[Artist ]]="","",PROPER(Point[[Artist ]]))</f>
        <v/>
      </c>
      <c r="V669" s="14" t="str">
        <f>IF(Point[Material Notes]="","",PROPER(Point[Material Notes]))</f>
        <v/>
      </c>
      <c r="W669" s="14" t="str">
        <f>IF(Point[Dimension Notes]="","",Point[Dimension Notes])</f>
        <v/>
      </c>
      <c r="X669" s="14" t="str">
        <f>IF(Point[List]="","",VLOOKUP(Point[Burner Number],number,2,FALSE))</f>
        <v/>
      </c>
      <c r="Y669" s="14" t="str">
        <f>IF(Point[List]="","",VLOOKUP(Point[Fuel],bbq_fuel,2,FALSE))</f>
        <v/>
      </c>
      <c r="Z669" s="14" t="str">
        <f>IF(Point[List]="","",VLOOKUP(Point[Cabinet Material],bbq_material,2,FALSE))</f>
        <v/>
      </c>
      <c r="AA669" s="14" t="str">
        <f>IF(Point[Asset Group]="","",VLOOKUP(Point[Manufacturer],manufacturer,2,FALSE))</f>
        <v/>
      </c>
      <c r="AB669" s="14" t="str">
        <f>IF(Point[Uinsex WC]="","",Point[Uinsex WC])</f>
        <v/>
      </c>
      <c r="AC669" s="14" t="str">
        <f>IF(Point[Female WC]="","",Point[Female WC])</f>
        <v/>
      </c>
      <c r="AD669" s="14" t="str">
        <f>IF(Point[Male WC]="","",Point[Male WC])</f>
        <v/>
      </c>
      <c r="AE669" s="14" t="str">
        <f>IF(Point[Urinal]="","",Point[Urinal])</f>
        <v/>
      </c>
      <c r="AF669" s="14" t="str">
        <f>IF(Point[Disabled Unisex]="","",Point[Disabled Unisex])</f>
        <v/>
      </c>
      <c r="AG669" s="14" t="str">
        <f>IF(Point[Disabled Female]="","",Point[Disabled Female])</f>
        <v/>
      </c>
      <c r="AH669" s="14" t="str">
        <f>IF(Point[Disabled Male]="","",Point[Disabled Male])</f>
        <v/>
      </c>
      <c r="AI669" s="14" t="str">
        <f>IF(Point[Asset Group]="","",VLOOKUP(Point[Handrail],yes_no,2,FALSE))</f>
        <v/>
      </c>
      <c r="AJ669" s="14" t="str">
        <f>IF(Point[Asset Group]="","",VLOOKUP(Point[Baby Changing],yes_no,2,FALSE))</f>
        <v/>
      </c>
      <c r="AK669" s="14" t="str">
        <f>IF(Point[Asset Group]="","",VLOOKUP(Point[Service Room],yes_no,2,FALSE))</f>
        <v/>
      </c>
      <c r="AL669" s="14" t="str">
        <f>IF(Point[Asset Group]="","",VLOOKUP(Point[Service Tap],service_tap,2,FALSE))</f>
        <v/>
      </c>
      <c r="AM669" s="14" t="str">
        <f>IF(Point[Asset Group]="","",VLOOKUP(Point[Heating Type],wc_heating,2,FALSE))</f>
        <v/>
      </c>
      <c r="AN669" s="14" t="str">
        <f>IF(Point[Asset Group]="","",VLOOKUP(Point[Power Supply],power_supply,2,FALSE))</f>
        <v/>
      </c>
      <c r="AO669" s="14" t="str">
        <f>IF(Point[Asset Group]="","",VLOOKUP(Point[Waste Water],waste_water,2,FALSE))</f>
        <v/>
      </c>
      <c r="AP669" s="14" t="str">
        <f>IF(Point[Asset Group]="","",VLOOKUP(Point[Furniture SubType],subdom_master_gdb,2,FALSE))</f>
        <v/>
      </c>
      <c r="AQ669" s="14" t="str">
        <f>IF(Point[Asset Group]="","",VLOOKUP(Point[Concrete Pad],yes_no,2,FALSE))</f>
        <v/>
      </c>
      <c r="AR669" s="14" t="str">
        <f>IF(Point[Asset Group]="","",VLOOKUP(Point[Material],material_master,2,FALSE))</f>
        <v/>
      </c>
      <c r="AS669" s="14" t="str">
        <f>IF(Point[Asset Group]="","",VLOOKUP(Point[Plumbing],irrigation_plumbing,2,FALSE))</f>
        <v/>
      </c>
      <c r="AT669" s="14" t="str">
        <f>IF(Point[Asset Group]="","",VLOOKUP(Point[Sprinklers],irrigation_sprinklers,2,FALSE))</f>
        <v/>
      </c>
      <c r="AU669" s="14" t="str">
        <f>IF(Point[Asset Group]="","",VLOOKUP(Point[System],irrigation_system,2,FALSE))</f>
        <v/>
      </c>
      <c r="AV669" s="14" t="str">
        <f>IF(Point[Asset Group]="","",VLOOKUP(Point[Status],irrigation_status,2,FALSE))</f>
        <v/>
      </c>
      <c r="AW669" s="11" t="str">
        <f>IF(Point[Date of manufacture]="","",Point[Date of manufacture])</f>
        <v/>
      </c>
      <c r="AX669" s="14" t="str">
        <f>IF(Point[Asset Group]="","",VLOOKUP(Point[Sign Purpose],sign_purpose,2,FALSE))</f>
        <v/>
      </c>
      <c r="AY669" s="14" t="str">
        <f>IF(Point[Asset Group]="","",VLOOKUP(Point[Sign Material],material_master,2,FALSE))</f>
        <v/>
      </c>
      <c r="AZ669" s="14" t="str">
        <f>IF(Point[Asset Group]="","",VLOOKUP(Point[Affixed To],sign_affix,2,FALSE))</f>
        <v/>
      </c>
      <c r="BA669" s="14" t="str">
        <f>IF(Point[Size HxB mm]="","",Point[Size HxB mm])</f>
        <v/>
      </c>
      <c r="BB669" s="14" t="str">
        <f>IF(Point[Height m]="","",Point[Height m])</f>
        <v/>
      </c>
      <c r="BC669" s="14" t="str">
        <f>IF(Point[Asset Group]="","",VLOOKUP(Point[Post Material],material_master,2,FALSE))</f>
        <v/>
      </c>
      <c r="BD669" s="14" t="str">
        <f>IF(Point[Asset Group]="","",VLOOKUP(Point[Post Number],number,2,FALSE))</f>
        <v/>
      </c>
      <c r="BE669" s="14" t="str">
        <f>IF(Point[Asset Group]="","",VLOOKUP(Point[Structure SubType],subdom_master_gdb,2,FALSE))</f>
        <v/>
      </c>
      <c r="BF669" s="14" t="str">
        <f>IF(Point[Area m2]="","",Point[Area m2])</f>
        <v/>
      </c>
      <c r="BG669" s="14" t="str">
        <f>IF(Point[Length m]="","",Point[Length m])</f>
        <v/>
      </c>
      <c r="BH669" s="14" t="str">
        <f>IF(Point[Width m]="","",Point[Width m])</f>
        <v/>
      </c>
      <c r="BI669" s="14" t="str">
        <f>IF(Point[Diameter m]="","",Point[Diameter m])</f>
        <v/>
      </c>
      <c r="BJ669" s="14" t="str">
        <f>IF(Point[Asset Group]="","",VLOOKUP(Point[Number of Pipes],number,2,FALSE))</f>
        <v/>
      </c>
      <c r="BK669" s="14" t="str">
        <f>IF(Point[Asset Group]="","",VLOOKUP(Point[Combined Name],2,FALSE))</f>
        <v/>
      </c>
      <c r="BL669" s="14" t="str">
        <f>IF(Point[Asset Group]="","",VLOOKUP(Point[Size Class],size_class,2,FALSE))</f>
        <v/>
      </c>
      <c r="BM669" s="14" t="str">
        <f>IF(Point[Asset Group]="","",VLOOKUP(Point[Age Class],age_class,2,FALSE))</f>
        <v/>
      </c>
      <c r="BN669" s="14" t="str">
        <f>IF(Point[Girth (cm)]="","",Point[Girth (cm)])</f>
        <v/>
      </c>
      <c r="BO669" s="14" t="str">
        <f>IF(Point[Crown Radius (m)]="","",Point[Crown Radius (m)])</f>
        <v/>
      </c>
      <c r="BP669" s="14" t="str">
        <f>IF(Point[Asset Group]="","",VLOOKUP(Point[Rooting Environment],root_enviro,2,FALSE))</f>
        <v/>
      </c>
      <c r="BQ669" s="14" t="str">
        <f>IF(Point[Asset Group]="","",VLOOKUP(Point[Tree Surround],tree_surround,2,FALSE))</f>
        <v/>
      </c>
      <c r="BR669" s="14" t="str">
        <f>IF(Point[Asset Group]="","",VLOOKUP(Point[Tree Grill],yes_no,2,FALSE))</f>
        <v/>
      </c>
      <c r="BS669" s="14" t="str">
        <f>IF(Point[Asset Group]="","",VLOOKUP(Point[Tree Location],tree_location,2,FALSE))</f>
        <v/>
      </c>
    </row>
    <row r="670" spans="1:71" s="3" customFormat="1" x14ac:dyDescent="0.2">
      <c r="A670" s="3" t="str">
        <f>IF(Point[DWG File Name]="","",Point[DWG File Name])</f>
        <v/>
      </c>
      <c r="B670" s="3" t="str">
        <f>IF(Point[DWG Layer Name]="","",Point[DWG Layer Name])</f>
        <v/>
      </c>
      <c r="C670" s="3" t="str">
        <f>IF(Point[DWG Handle]="","",Point[DWG Handle])</f>
        <v/>
      </c>
      <c r="D670" s="58" t="str">
        <f>IF(Point[X]="","",Point[X])</f>
        <v/>
      </c>
      <c r="E670" s="58" t="str">
        <f>IF(Point[Y]="","",Point[Y])</f>
        <v/>
      </c>
      <c r="F670" s="3" t="str">
        <f>IF(Point[Replacement Asset]="","",Point[Replacement Asset])</f>
        <v/>
      </c>
      <c r="G670" s="3" t="str">
        <f>IF(Point[Asset ID]="","",UPPER(Point[Asset ID]))</f>
        <v/>
      </c>
      <c r="H670" s="3" t="str">
        <f>IF(Point[Asset Group]="","",VLOOKUP(Point[Asset Group],asset_grp_pt,4,FALSE))</f>
        <v/>
      </c>
      <c r="I670" s="3" t="str">
        <f>IF(Point[Asset Group]="","",VLOOKUP(Point[Asset Group],asset_grp_pt,2,FALSE))</f>
        <v/>
      </c>
      <c r="J670" s="3" t="str">
        <f>IF(Point[Asset Group]="","",VLOOKUP(Point[Asset Group],asset_grp_pt,3,FALSE))</f>
        <v/>
      </c>
      <c r="K670" s="3" t="str">
        <f>IF(Point[Asset Group]="","",VLOOKUP(Point[Asset Type],type_master_list,2,FALSE))</f>
        <v/>
      </c>
      <c r="L670" s="3" t="str">
        <f>IF(Point[Asset Name]="","",PROPER(Point[Asset Name]))</f>
        <v/>
      </c>
      <c r="M670" s="11" t="str">
        <f>IF(Point[Install Date]="","",Point[Install Date])</f>
        <v/>
      </c>
      <c r="N670" s="11" t="str">
        <f>IF(Point[Note]="","",PROPER(Point[Note]))</f>
        <v/>
      </c>
      <c r="O670" s="11" t="str">
        <f>IF(Point[Resource Consent Number]="","",UPPER(Point[Resource Consent Number]))</f>
        <v/>
      </c>
      <c r="P670" s="53" t="str">
        <f>IF(Point[Asset Unit Cost]="","",Point[Asset Unit Cost])</f>
        <v/>
      </c>
      <c r="Q670" s="11" t="str">
        <f>IF(Point[Added By]="","",UPPER(Point[Added By]))</f>
        <v/>
      </c>
      <c r="R670" s="11" t="str">
        <f>IF(Point[Added Date]="","",Point[Added Date])</f>
        <v/>
      </c>
      <c r="S670" s="14" t="str">
        <f>IF(Point[Z COORD]="","",Point[Z COORD])</f>
        <v/>
      </c>
      <c r="T670" s="14" t="str">
        <f>IF(Point[Asset Description]="","",PROPER(Point[Asset Description]))</f>
        <v/>
      </c>
      <c r="U670" s="14" t="str">
        <f>IF(Point[[Artist ]]="","",PROPER(Point[[Artist ]]))</f>
        <v/>
      </c>
      <c r="V670" s="14" t="str">
        <f>IF(Point[Material Notes]="","",PROPER(Point[Material Notes]))</f>
        <v/>
      </c>
      <c r="W670" s="14" t="str">
        <f>IF(Point[Dimension Notes]="","",Point[Dimension Notes])</f>
        <v/>
      </c>
      <c r="X670" s="14" t="str">
        <f>IF(Point[List]="","",VLOOKUP(Point[Burner Number],number,2,FALSE))</f>
        <v/>
      </c>
      <c r="Y670" s="14" t="str">
        <f>IF(Point[List]="","",VLOOKUP(Point[Fuel],bbq_fuel,2,FALSE))</f>
        <v/>
      </c>
      <c r="Z670" s="14" t="str">
        <f>IF(Point[List]="","",VLOOKUP(Point[Cabinet Material],bbq_material,2,FALSE))</f>
        <v/>
      </c>
      <c r="AA670" s="14" t="str">
        <f>IF(Point[Asset Group]="","",VLOOKUP(Point[Manufacturer],manufacturer,2,FALSE))</f>
        <v/>
      </c>
      <c r="AB670" s="14" t="str">
        <f>IF(Point[Uinsex WC]="","",Point[Uinsex WC])</f>
        <v/>
      </c>
      <c r="AC670" s="14" t="str">
        <f>IF(Point[Female WC]="","",Point[Female WC])</f>
        <v/>
      </c>
      <c r="AD670" s="14" t="str">
        <f>IF(Point[Male WC]="","",Point[Male WC])</f>
        <v/>
      </c>
      <c r="AE670" s="14" t="str">
        <f>IF(Point[Urinal]="","",Point[Urinal])</f>
        <v/>
      </c>
      <c r="AF670" s="14" t="str">
        <f>IF(Point[Disabled Unisex]="","",Point[Disabled Unisex])</f>
        <v/>
      </c>
      <c r="AG670" s="14" t="str">
        <f>IF(Point[Disabled Female]="","",Point[Disabled Female])</f>
        <v/>
      </c>
      <c r="AH670" s="14" t="str">
        <f>IF(Point[Disabled Male]="","",Point[Disabled Male])</f>
        <v/>
      </c>
      <c r="AI670" s="14" t="str">
        <f>IF(Point[Asset Group]="","",VLOOKUP(Point[Handrail],yes_no,2,FALSE))</f>
        <v/>
      </c>
      <c r="AJ670" s="14" t="str">
        <f>IF(Point[Asset Group]="","",VLOOKUP(Point[Baby Changing],yes_no,2,FALSE))</f>
        <v/>
      </c>
      <c r="AK670" s="14" t="str">
        <f>IF(Point[Asset Group]="","",VLOOKUP(Point[Service Room],yes_no,2,FALSE))</f>
        <v/>
      </c>
      <c r="AL670" s="14" t="str">
        <f>IF(Point[Asset Group]="","",VLOOKUP(Point[Service Tap],service_tap,2,FALSE))</f>
        <v/>
      </c>
      <c r="AM670" s="14" t="str">
        <f>IF(Point[Asset Group]="","",VLOOKUP(Point[Heating Type],wc_heating,2,FALSE))</f>
        <v/>
      </c>
      <c r="AN670" s="14" t="str">
        <f>IF(Point[Asset Group]="","",VLOOKUP(Point[Power Supply],power_supply,2,FALSE))</f>
        <v/>
      </c>
      <c r="AO670" s="14" t="str">
        <f>IF(Point[Asset Group]="","",VLOOKUP(Point[Waste Water],waste_water,2,FALSE))</f>
        <v/>
      </c>
      <c r="AP670" s="14" t="str">
        <f>IF(Point[Asset Group]="","",VLOOKUP(Point[Furniture SubType],subdom_master_gdb,2,FALSE))</f>
        <v/>
      </c>
      <c r="AQ670" s="14" t="str">
        <f>IF(Point[Asset Group]="","",VLOOKUP(Point[Concrete Pad],yes_no,2,FALSE))</f>
        <v/>
      </c>
      <c r="AR670" s="14" t="str">
        <f>IF(Point[Asset Group]="","",VLOOKUP(Point[Material],material_master,2,FALSE))</f>
        <v/>
      </c>
      <c r="AS670" s="14" t="str">
        <f>IF(Point[Asset Group]="","",VLOOKUP(Point[Plumbing],irrigation_plumbing,2,FALSE))</f>
        <v/>
      </c>
      <c r="AT670" s="14" t="str">
        <f>IF(Point[Asset Group]="","",VLOOKUP(Point[Sprinklers],irrigation_sprinklers,2,FALSE))</f>
        <v/>
      </c>
      <c r="AU670" s="14" t="str">
        <f>IF(Point[Asset Group]="","",VLOOKUP(Point[System],irrigation_system,2,FALSE))</f>
        <v/>
      </c>
      <c r="AV670" s="14" t="str">
        <f>IF(Point[Asset Group]="","",VLOOKUP(Point[Status],irrigation_status,2,FALSE))</f>
        <v/>
      </c>
      <c r="AW670" s="11" t="str">
        <f>IF(Point[Date of manufacture]="","",Point[Date of manufacture])</f>
        <v/>
      </c>
      <c r="AX670" s="14" t="str">
        <f>IF(Point[Asset Group]="","",VLOOKUP(Point[Sign Purpose],sign_purpose,2,FALSE))</f>
        <v/>
      </c>
      <c r="AY670" s="14" t="str">
        <f>IF(Point[Asset Group]="","",VLOOKUP(Point[Sign Material],material_master,2,FALSE))</f>
        <v/>
      </c>
      <c r="AZ670" s="14" t="str">
        <f>IF(Point[Asset Group]="","",VLOOKUP(Point[Affixed To],sign_affix,2,FALSE))</f>
        <v/>
      </c>
      <c r="BA670" s="14" t="str">
        <f>IF(Point[Size HxB mm]="","",Point[Size HxB mm])</f>
        <v/>
      </c>
      <c r="BB670" s="14" t="str">
        <f>IF(Point[Height m]="","",Point[Height m])</f>
        <v/>
      </c>
      <c r="BC670" s="14" t="str">
        <f>IF(Point[Asset Group]="","",VLOOKUP(Point[Post Material],material_master,2,FALSE))</f>
        <v/>
      </c>
      <c r="BD670" s="14" t="str">
        <f>IF(Point[Asset Group]="","",VLOOKUP(Point[Post Number],number,2,FALSE))</f>
        <v/>
      </c>
      <c r="BE670" s="14" t="str">
        <f>IF(Point[Asset Group]="","",VLOOKUP(Point[Structure SubType],subdom_master_gdb,2,FALSE))</f>
        <v/>
      </c>
      <c r="BF670" s="14" t="str">
        <f>IF(Point[Area m2]="","",Point[Area m2])</f>
        <v/>
      </c>
      <c r="BG670" s="14" t="str">
        <f>IF(Point[Length m]="","",Point[Length m])</f>
        <v/>
      </c>
      <c r="BH670" s="14" t="str">
        <f>IF(Point[Width m]="","",Point[Width m])</f>
        <v/>
      </c>
      <c r="BI670" s="14" t="str">
        <f>IF(Point[Diameter m]="","",Point[Diameter m])</f>
        <v/>
      </c>
      <c r="BJ670" s="14" t="str">
        <f>IF(Point[Asset Group]="","",VLOOKUP(Point[Number of Pipes],number,2,FALSE))</f>
        <v/>
      </c>
      <c r="BK670" s="14" t="str">
        <f>IF(Point[Asset Group]="","",VLOOKUP(Point[Combined Name],2,FALSE))</f>
        <v/>
      </c>
      <c r="BL670" s="14" t="str">
        <f>IF(Point[Asset Group]="","",VLOOKUP(Point[Size Class],size_class,2,FALSE))</f>
        <v/>
      </c>
      <c r="BM670" s="14" t="str">
        <f>IF(Point[Asset Group]="","",VLOOKUP(Point[Age Class],age_class,2,FALSE))</f>
        <v/>
      </c>
      <c r="BN670" s="14" t="str">
        <f>IF(Point[Girth (cm)]="","",Point[Girth (cm)])</f>
        <v/>
      </c>
      <c r="BO670" s="14" t="str">
        <f>IF(Point[Crown Radius (m)]="","",Point[Crown Radius (m)])</f>
        <v/>
      </c>
      <c r="BP670" s="14" t="str">
        <f>IF(Point[Asset Group]="","",VLOOKUP(Point[Rooting Environment],root_enviro,2,FALSE))</f>
        <v/>
      </c>
      <c r="BQ670" s="14" t="str">
        <f>IF(Point[Asset Group]="","",VLOOKUP(Point[Tree Surround],tree_surround,2,FALSE))</f>
        <v/>
      </c>
      <c r="BR670" s="14" t="str">
        <f>IF(Point[Asset Group]="","",VLOOKUP(Point[Tree Grill],yes_no,2,FALSE))</f>
        <v/>
      </c>
      <c r="BS670" s="14" t="str">
        <f>IF(Point[Asset Group]="","",VLOOKUP(Point[Tree Location],tree_location,2,FALSE))</f>
        <v/>
      </c>
    </row>
    <row r="671" spans="1:71" s="3" customFormat="1" x14ac:dyDescent="0.2">
      <c r="A671" s="3" t="str">
        <f>IF(Point[DWG File Name]="","",Point[DWG File Name])</f>
        <v/>
      </c>
      <c r="B671" s="3" t="str">
        <f>IF(Point[DWG Layer Name]="","",Point[DWG Layer Name])</f>
        <v/>
      </c>
      <c r="C671" s="3" t="str">
        <f>IF(Point[DWG Handle]="","",Point[DWG Handle])</f>
        <v/>
      </c>
      <c r="D671" s="58" t="str">
        <f>IF(Point[X]="","",Point[X])</f>
        <v/>
      </c>
      <c r="E671" s="58" t="str">
        <f>IF(Point[Y]="","",Point[Y])</f>
        <v/>
      </c>
      <c r="F671" s="3" t="str">
        <f>IF(Point[Replacement Asset]="","",Point[Replacement Asset])</f>
        <v/>
      </c>
      <c r="G671" s="3" t="str">
        <f>IF(Point[Asset ID]="","",UPPER(Point[Asset ID]))</f>
        <v/>
      </c>
      <c r="H671" s="3" t="str">
        <f>IF(Point[Asset Group]="","",VLOOKUP(Point[Asset Group],asset_grp_pt,4,FALSE))</f>
        <v/>
      </c>
      <c r="I671" s="3" t="str">
        <f>IF(Point[Asset Group]="","",VLOOKUP(Point[Asset Group],asset_grp_pt,2,FALSE))</f>
        <v/>
      </c>
      <c r="J671" s="3" t="str">
        <f>IF(Point[Asset Group]="","",VLOOKUP(Point[Asset Group],asset_grp_pt,3,FALSE))</f>
        <v/>
      </c>
      <c r="K671" s="3" t="str">
        <f>IF(Point[Asset Group]="","",VLOOKUP(Point[Asset Type],type_master_list,2,FALSE))</f>
        <v/>
      </c>
      <c r="L671" s="3" t="str">
        <f>IF(Point[Asset Name]="","",PROPER(Point[Asset Name]))</f>
        <v/>
      </c>
      <c r="M671" s="11" t="str">
        <f>IF(Point[Install Date]="","",Point[Install Date])</f>
        <v/>
      </c>
      <c r="N671" s="11" t="str">
        <f>IF(Point[Note]="","",PROPER(Point[Note]))</f>
        <v/>
      </c>
      <c r="O671" s="11" t="str">
        <f>IF(Point[Resource Consent Number]="","",UPPER(Point[Resource Consent Number]))</f>
        <v/>
      </c>
      <c r="P671" s="53" t="str">
        <f>IF(Point[Asset Unit Cost]="","",Point[Asset Unit Cost])</f>
        <v/>
      </c>
      <c r="Q671" s="11" t="str">
        <f>IF(Point[Added By]="","",UPPER(Point[Added By]))</f>
        <v/>
      </c>
      <c r="R671" s="11" t="str">
        <f>IF(Point[Added Date]="","",Point[Added Date])</f>
        <v/>
      </c>
      <c r="S671" s="14" t="str">
        <f>IF(Point[Z COORD]="","",Point[Z COORD])</f>
        <v/>
      </c>
      <c r="T671" s="14" t="str">
        <f>IF(Point[Asset Description]="","",PROPER(Point[Asset Description]))</f>
        <v/>
      </c>
      <c r="U671" s="14" t="str">
        <f>IF(Point[[Artist ]]="","",PROPER(Point[[Artist ]]))</f>
        <v/>
      </c>
      <c r="V671" s="14" t="str">
        <f>IF(Point[Material Notes]="","",PROPER(Point[Material Notes]))</f>
        <v/>
      </c>
      <c r="W671" s="14" t="str">
        <f>IF(Point[Dimension Notes]="","",Point[Dimension Notes])</f>
        <v/>
      </c>
      <c r="X671" s="14" t="str">
        <f>IF(Point[List]="","",VLOOKUP(Point[Burner Number],number,2,FALSE))</f>
        <v/>
      </c>
      <c r="Y671" s="14" t="str">
        <f>IF(Point[List]="","",VLOOKUP(Point[Fuel],bbq_fuel,2,FALSE))</f>
        <v/>
      </c>
      <c r="Z671" s="14" t="str">
        <f>IF(Point[List]="","",VLOOKUP(Point[Cabinet Material],bbq_material,2,FALSE))</f>
        <v/>
      </c>
      <c r="AA671" s="14" t="str">
        <f>IF(Point[Asset Group]="","",VLOOKUP(Point[Manufacturer],manufacturer,2,FALSE))</f>
        <v/>
      </c>
      <c r="AB671" s="14" t="str">
        <f>IF(Point[Uinsex WC]="","",Point[Uinsex WC])</f>
        <v/>
      </c>
      <c r="AC671" s="14" t="str">
        <f>IF(Point[Female WC]="","",Point[Female WC])</f>
        <v/>
      </c>
      <c r="AD671" s="14" t="str">
        <f>IF(Point[Male WC]="","",Point[Male WC])</f>
        <v/>
      </c>
      <c r="AE671" s="14" t="str">
        <f>IF(Point[Urinal]="","",Point[Urinal])</f>
        <v/>
      </c>
      <c r="AF671" s="14" t="str">
        <f>IF(Point[Disabled Unisex]="","",Point[Disabled Unisex])</f>
        <v/>
      </c>
      <c r="AG671" s="14" t="str">
        <f>IF(Point[Disabled Female]="","",Point[Disabled Female])</f>
        <v/>
      </c>
      <c r="AH671" s="14" t="str">
        <f>IF(Point[Disabled Male]="","",Point[Disabled Male])</f>
        <v/>
      </c>
      <c r="AI671" s="14" t="str">
        <f>IF(Point[Asset Group]="","",VLOOKUP(Point[Handrail],yes_no,2,FALSE))</f>
        <v/>
      </c>
      <c r="AJ671" s="14" t="str">
        <f>IF(Point[Asset Group]="","",VLOOKUP(Point[Baby Changing],yes_no,2,FALSE))</f>
        <v/>
      </c>
      <c r="AK671" s="14" t="str">
        <f>IF(Point[Asset Group]="","",VLOOKUP(Point[Service Room],yes_no,2,FALSE))</f>
        <v/>
      </c>
      <c r="AL671" s="14" t="str">
        <f>IF(Point[Asset Group]="","",VLOOKUP(Point[Service Tap],service_tap,2,FALSE))</f>
        <v/>
      </c>
      <c r="AM671" s="14" t="str">
        <f>IF(Point[Asset Group]="","",VLOOKUP(Point[Heating Type],wc_heating,2,FALSE))</f>
        <v/>
      </c>
      <c r="AN671" s="14" t="str">
        <f>IF(Point[Asset Group]="","",VLOOKUP(Point[Power Supply],power_supply,2,FALSE))</f>
        <v/>
      </c>
      <c r="AO671" s="14" t="str">
        <f>IF(Point[Asset Group]="","",VLOOKUP(Point[Waste Water],waste_water,2,FALSE))</f>
        <v/>
      </c>
      <c r="AP671" s="14" t="str">
        <f>IF(Point[Asset Group]="","",VLOOKUP(Point[Furniture SubType],subdom_master_gdb,2,FALSE))</f>
        <v/>
      </c>
      <c r="AQ671" s="14" t="str">
        <f>IF(Point[Asset Group]="","",VLOOKUP(Point[Concrete Pad],yes_no,2,FALSE))</f>
        <v/>
      </c>
      <c r="AR671" s="14" t="str">
        <f>IF(Point[Asset Group]="","",VLOOKUP(Point[Material],material_master,2,FALSE))</f>
        <v/>
      </c>
      <c r="AS671" s="14" t="str">
        <f>IF(Point[Asset Group]="","",VLOOKUP(Point[Plumbing],irrigation_plumbing,2,FALSE))</f>
        <v/>
      </c>
      <c r="AT671" s="14" t="str">
        <f>IF(Point[Asset Group]="","",VLOOKUP(Point[Sprinklers],irrigation_sprinklers,2,FALSE))</f>
        <v/>
      </c>
      <c r="AU671" s="14" t="str">
        <f>IF(Point[Asset Group]="","",VLOOKUP(Point[System],irrigation_system,2,FALSE))</f>
        <v/>
      </c>
      <c r="AV671" s="14" t="str">
        <f>IF(Point[Asset Group]="","",VLOOKUP(Point[Status],irrigation_status,2,FALSE))</f>
        <v/>
      </c>
      <c r="AW671" s="11" t="str">
        <f>IF(Point[Date of manufacture]="","",Point[Date of manufacture])</f>
        <v/>
      </c>
      <c r="AX671" s="14" t="str">
        <f>IF(Point[Asset Group]="","",VLOOKUP(Point[Sign Purpose],sign_purpose,2,FALSE))</f>
        <v/>
      </c>
      <c r="AY671" s="14" t="str">
        <f>IF(Point[Asset Group]="","",VLOOKUP(Point[Sign Material],material_master,2,FALSE))</f>
        <v/>
      </c>
      <c r="AZ671" s="14" t="str">
        <f>IF(Point[Asset Group]="","",VLOOKUP(Point[Affixed To],sign_affix,2,FALSE))</f>
        <v/>
      </c>
      <c r="BA671" s="14" t="str">
        <f>IF(Point[Size HxB mm]="","",Point[Size HxB mm])</f>
        <v/>
      </c>
      <c r="BB671" s="14" t="str">
        <f>IF(Point[Height m]="","",Point[Height m])</f>
        <v/>
      </c>
      <c r="BC671" s="14" t="str">
        <f>IF(Point[Asset Group]="","",VLOOKUP(Point[Post Material],material_master,2,FALSE))</f>
        <v/>
      </c>
      <c r="BD671" s="14" t="str">
        <f>IF(Point[Asset Group]="","",VLOOKUP(Point[Post Number],number,2,FALSE))</f>
        <v/>
      </c>
      <c r="BE671" s="14" t="str">
        <f>IF(Point[Asset Group]="","",VLOOKUP(Point[Structure SubType],subdom_master_gdb,2,FALSE))</f>
        <v/>
      </c>
      <c r="BF671" s="14" t="str">
        <f>IF(Point[Area m2]="","",Point[Area m2])</f>
        <v/>
      </c>
      <c r="BG671" s="14" t="str">
        <f>IF(Point[Length m]="","",Point[Length m])</f>
        <v/>
      </c>
      <c r="BH671" s="14" t="str">
        <f>IF(Point[Width m]="","",Point[Width m])</f>
        <v/>
      </c>
      <c r="BI671" s="14" t="str">
        <f>IF(Point[Diameter m]="","",Point[Diameter m])</f>
        <v/>
      </c>
      <c r="BJ671" s="14" t="str">
        <f>IF(Point[Asset Group]="","",VLOOKUP(Point[Number of Pipes],number,2,FALSE))</f>
        <v/>
      </c>
      <c r="BK671" s="14" t="str">
        <f>IF(Point[Asset Group]="","",VLOOKUP(Point[Combined Name],2,FALSE))</f>
        <v/>
      </c>
      <c r="BL671" s="14" t="str">
        <f>IF(Point[Asset Group]="","",VLOOKUP(Point[Size Class],size_class,2,FALSE))</f>
        <v/>
      </c>
      <c r="BM671" s="14" t="str">
        <f>IF(Point[Asset Group]="","",VLOOKUP(Point[Age Class],age_class,2,FALSE))</f>
        <v/>
      </c>
      <c r="BN671" s="14" t="str">
        <f>IF(Point[Girth (cm)]="","",Point[Girth (cm)])</f>
        <v/>
      </c>
      <c r="BO671" s="14" t="str">
        <f>IF(Point[Crown Radius (m)]="","",Point[Crown Radius (m)])</f>
        <v/>
      </c>
      <c r="BP671" s="14" t="str">
        <f>IF(Point[Asset Group]="","",VLOOKUP(Point[Rooting Environment],root_enviro,2,FALSE))</f>
        <v/>
      </c>
      <c r="BQ671" s="14" t="str">
        <f>IF(Point[Asset Group]="","",VLOOKUP(Point[Tree Surround],tree_surround,2,FALSE))</f>
        <v/>
      </c>
      <c r="BR671" s="14" t="str">
        <f>IF(Point[Asset Group]="","",VLOOKUP(Point[Tree Grill],yes_no,2,FALSE))</f>
        <v/>
      </c>
      <c r="BS671" s="14" t="str">
        <f>IF(Point[Asset Group]="","",VLOOKUP(Point[Tree Location],tree_location,2,FALSE))</f>
        <v/>
      </c>
    </row>
    <row r="672" spans="1:71" s="3" customFormat="1" x14ac:dyDescent="0.2">
      <c r="A672" s="3" t="str">
        <f>IF(Point[DWG File Name]="","",Point[DWG File Name])</f>
        <v/>
      </c>
      <c r="B672" s="3" t="str">
        <f>IF(Point[DWG Layer Name]="","",Point[DWG Layer Name])</f>
        <v/>
      </c>
      <c r="C672" s="3" t="str">
        <f>IF(Point[DWG Handle]="","",Point[DWG Handle])</f>
        <v/>
      </c>
      <c r="D672" s="58" t="str">
        <f>IF(Point[X]="","",Point[X])</f>
        <v/>
      </c>
      <c r="E672" s="58" t="str">
        <f>IF(Point[Y]="","",Point[Y])</f>
        <v/>
      </c>
      <c r="F672" s="3" t="str">
        <f>IF(Point[Replacement Asset]="","",Point[Replacement Asset])</f>
        <v/>
      </c>
      <c r="G672" s="3" t="str">
        <f>IF(Point[Asset ID]="","",UPPER(Point[Asset ID]))</f>
        <v/>
      </c>
      <c r="H672" s="3" t="str">
        <f>IF(Point[Asset Group]="","",VLOOKUP(Point[Asset Group],asset_grp_pt,4,FALSE))</f>
        <v/>
      </c>
      <c r="I672" s="3" t="str">
        <f>IF(Point[Asset Group]="","",VLOOKUP(Point[Asset Group],asset_grp_pt,2,FALSE))</f>
        <v/>
      </c>
      <c r="J672" s="3" t="str">
        <f>IF(Point[Asset Group]="","",VLOOKUP(Point[Asset Group],asset_grp_pt,3,FALSE))</f>
        <v/>
      </c>
      <c r="K672" s="3" t="str">
        <f>IF(Point[Asset Group]="","",VLOOKUP(Point[Asset Type],type_master_list,2,FALSE))</f>
        <v/>
      </c>
      <c r="L672" s="3" t="str">
        <f>IF(Point[Asset Name]="","",PROPER(Point[Asset Name]))</f>
        <v/>
      </c>
      <c r="M672" s="11" t="str">
        <f>IF(Point[Install Date]="","",Point[Install Date])</f>
        <v/>
      </c>
      <c r="N672" s="11" t="str">
        <f>IF(Point[Note]="","",PROPER(Point[Note]))</f>
        <v/>
      </c>
      <c r="O672" s="11" t="str">
        <f>IF(Point[Resource Consent Number]="","",UPPER(Point[Resource Consent Number]))</f>
        <v/>
      </c>
      <c r="P672" s="53" t="str">
        <f>IF(Point[Asset Unit Cost]="","",Point[Asset Unit Cost])</f>
        <v/>
      </c>
      <c r="Q672" s="11" t="str">
        <f>IF(Point[Added By]="","",UPPER(Point[Added By]))</f>
        <v/>
      </c>
      <c r="R672" s="11" t="str">
        <f>IF(Point[Added Date]="","",Point[Added Date])</f>
        <v/>
      </c>
      <c r="S672" s="14" t="str">
        <f>IF(Point[Z COORD]="","",Point[Z COORD])</f>
        <v/>
      </c>
      <c r="T672" s="14" t="str">
        <f>IF(Point[Asset Description]="","",PROPER(Point[Asset Description]))</f>
        <v/>
      </c>
      <c r="U672" s="14" t="str">
        <f>IF(Point[[Artist ]]="","",PROPER(Point[[Artist ]]))</f>
        <v/>
      </c>
      <c r="V672" s="14" t="str">
        <f>IF(Point[Material Notes]="","",PROPER(Point[Material Notes]))</f>
        <v/>
      </c>
      <c r="W672" s="14" t="str">
        <f>IF(Point[Dimension Notes]="","",Point[Dimension Notes])</f>
        <v/>
      </c>
      <c r="X672" s="14" t="str">
        <f>IF(Point[List]="","",VLOOKUP(Point[Burner Number],number,2,FALSE))</f>
        <v/>
      </c>
      <c r="Y672" s="14" t="str">
        <f>IF(Point[List]="","",VLOOKUP(Point[Fuel],bbq_fuel,2,FALSE))</f>
        <v/>
      </c>
      <c r="Z672" s="14" t="str">
        <f>IF(Point[List]="","",VLOOKUP(Point[Cabinet Material],bbq_material,2,FALSE))</f>
        <v/>
      </c>
      <c r="AA672" s="14" t="str">
        <f>IF(Point[Asset Group]="","",VLOOKUP(Point[Manufacturer],manufacturer,2,FALSE))</f>
        <v/>
      </c>
      <c r="AB672" s="14" t="str">
        <f>IF(Point[Uinsex WC]="","",Point[Uinsex WC])</f>
        <v/>
      </c>
      <c r="AC672" s="14" t="str">
        <f>IF(Point[Female WC]="","",Point[Female WC])</f>
        <v/>
      </c>
      <c r="AD672" s="14" t="str">
        <f>IF(Point[Male WC]="","",Point[Male WC])</f>
        <v/>
      </c>
      <c r="AE672" s="14" t="str">
        <f>IF(Point[Urinal]="","",Point[Urinal])</f>
        <v/>
      </c>
      <c r="AF672" s="14" t="str">
        <f>IF(Point[Disabled Unisex]="","",Point[Disabled Unisex])</f>
        <v/>
      </c>
      <c r="AG672" s="14" t="str">
        <f>IF(Point[Disabled Female]="","",Point[Disabled Female])</f>
        <v/>
      </c>
      <c r="AH672" s="14" t="str">
        <f>IF(Point[Disabled Male]="","",Point[Disabled Male])</f>
        <v/>
      </c>
      <c r="AI672" s="14" t="str">
        <f>IF(Point[Asset Group]="","",VLOOKUP(Point[Handrail],yes_no,2,FALSE))</f>
        <v/>
      </c>
      <c r="AJ672" s="14" t="str">
        <f>IF(Point[Asset Group]="","",VLOOKUP(Point[Baby Changing],yes_no,2,FALSE))</f>
        <v/>
      </c>
      <c r="AK672" s="14" t="str">
        <f>IF(Point[Asset Group]="","",VLOOKUP(Point[Service Room],yes_no,2,FALSE))</f>
        <v/>
      </c>
      <c r="AL672" s="14" t="str">
        <f>IF(Point[Asset Group]="","",VLOOKUP(Point[Service Tap],service_tap,2,FALSE))</f>
        <v/>
      </c>
      <c r="AM672" s="14" t="str">
        <f>IF(Point[Asset Group]="","",VLOOKUP(Point[Heating Type],wc_heating,2,FALSE))</f>
        <v/>
      </c>
      <c r="AN672" s="14" t="str">
        <f>IF(Point[Asset Group]="","",VLOOKUP(Point[Power Supply],power_supply,2,FALSE))</f>
        <v/>
      </c>
      <c r="AO672" s="14" t="str">
        <f>IF(Point[Asset Group]="","",VLOOKUP(Point[Waste Water],waste_water,2,FALSE))</f>
        <v/>
      </c>
      <c r="AP672" s="14" t="str">
        <f>IF(Point[Asset Group]="","",VLOOKUP(Point[Furniture SubType],subdom_master_gdb,2,FALSE))</f>
        <v/>
      </c>
      <c r="AQ672" s="14" t="str">
        <f>IF(Point[Asset Group]="","",VLOOKUP(Point[Concrete Pad],yes_no,2,FALSE))</f>
        <v/>
      </c>
      <c r="AR672" s="14" t="str">
        <f>IF(Point[Asset Group]="","",VLOOKUP(Point[Material],material_master,2,FALSE))</f>
        <v/>
      </c>
      <c r="AS672" s="14" t="str">
        <f>IF(Point[Asset Group]="","",VLOOKUP(Point[Plumbing],irrigation_plumbing,2,FALSE))</f>
        <v/>
      </c>
      <c r="AT672" s="14" t="str">
        <f>IF(Point[Asset Group]="","",VLOOKUP(Point[Sprinklers],irrigation_sprinklers,2,FALSE))</f>
        <v/>
      </c>
      <c r="AU672" s="14" t="str">
        <f>IF(Point[Asset Group]="","",VLOOKUP(Point[System],irrigation_system,2,FALSE))</f>
        <v/>
      </c>
      <c r="AV672" s="14" t="str">
        <f>IF(Point[Asset Group]="","",VLOOKUP(Point[Status],irrigation_status,2,FALSE))</f>
        <v/>
      </c>
      <c r="AW672" s="11" t="str">
        <f>IF(Point[Date of manufacture]="","",Point[Date of manufacture])</f>
        <v/>
      </c>
      <c r="AX672" s="14" t="str">
        <f>IF(Point[Asset Group]="","",VLOOKUP(Point[Sign Purpose],sign_purpose,2,FALSE))</f>
        <v/>
      </c>
      <c r="AY672" s="14" t="str">
        <f>IF(Point[Asset Group]="","",VLOOKUP(Point[Sign Material],material_master,2,FALSE))</f>
        <v/>
      </c>
      <c r="AZ672" s="14" t="str">
        <f>IF(Point[Asset Group]="","",VLOOKUP(Point[Affixed To],sign_affix,2,FALSE))</f>
        <v/>
      </c>
      <c r="BA672" s="14" t="str">
        <f>IF(Point[Size HxB mm]="","",Point[Size HxB mm])</f>
        <v/>
      </c>
      <c r="BB672" s="14" t="str">
        <f>IF(Point[Height m]="","",Point[Height m])</f>
        <v/>
      </c>
      <c r="BC672" s="14" t="str">
        <f>IF(Point[Asset Group]="","",VLOOKUP(Point[Post Material],material_master,2,FALSE))</f>
        <v/>
      </c>
      <c r="BD672" s="14" t="str">
        <f>IF(Point[Asset Group]="","",VLOOKUP(Point[Post Number],number,2,FALSE))</f>
        <v/>
      </c>
      <c r="BE672" s="14" t="str">
        <f>IF(Point[Asset Group]="","",VLOOKUP(Point[Structure SubType],subdom_master_gdb,2,FALSE))</f>
        <v/>
      </c>
      <c r="BF672" s="14" t="str">
        <f>IF(Point[Area m2]="","",Point[Area m2])</f>
        <v/>
      </c>
      <c r="BG672" s="14" t="str">
        <f>IF(Point[Length m]="","",Point[Length m])</f>
        <v/>
      </c>
      <c r="BH672" s="14" t="str">
        <f>IF(Point[Width m]="","",Point[Width m])</f>
        <v/>
      </c>
      <c r="BI672" s="14" t="str">
        <f>IF(Point[Diameter m]="","",Point[Diameter m])</f>
        <v/>
      </c>
      <c r="BJ672" s="14" t="str">
        <f>IF(Point[Asset Group]="","",VLOOKUP(Point[Number of Pipes],number,2,FALSE))</f>
        <v/>
      </c>
      <c r="BK672" s="14" t="str">
        <f>IF(Point[Asset Group]="","",VLOOKUP(Point[Combined Name],2,FALSE))</f>
        <v/>
      </c>
      <c r="BL672" s="14" t="str">
        <f>IF(Point[Asset Group]="","",VLOOKUP(Point[Size Class],size_class,2,FALSE))</f>
        <v/>
      </c>
      <c r="BM672" s="14" t="str">
        <f>IF(Point[Asset Group]="","",VLOOKUP(Point[Age Class],age_class,2,FALSE))</f>
        <v/>
      </c>
      <c r="BN672" s="14" t="str">
        <f>IF(Point[Girth (cm)]="","",Point[Girth (cm)])</f>
        <v/>
      </c>
      <c r="BO672" s="14" t="str">
        <f>IF(Point[Crown Radius (m)]="","",Point[Crown Radius (m)])</f>
        <v/>
      </c>
      <c r="BP672" s="14" t="str">
        <f>IF(Point[Asset Group]="","",VLOOKUP(Point[Rooting Environment],root_enviro,2,FALSE))</f>
        <v/>
      </c>
      <c r="BQ672" s="14" t="str">
        <f>IF(Point[Asset Group]="","",VLOOKUP(Point[Tree Surround],tree_surround,2,FALSE))</f>
        <v/>
      </c>
      <c r="BR672" s="14" t="str">
        <f>IF(Point[Asset Group]="","",VLOOKUP(Point[Tree Grill],yes_no,2,FALSE))</f>
        <v/>
      </c>
      <c r="BS672" s="14" t="str">
        <f>IF(Point[Asset Group]="","",VLOOKUP(Point[Tree Location],tree_location,2,FALSE))</f>
        <v/>
      </c>
    </row>
    <row r="673" spans="1:71" s="3" customFormat="1" x14ac:dyDescent="0.2">
      <c r="A673" s="3" t="str">
        <f>IF(Point[DWG File Name]="","",Point[DWG File Name])</f>
        <v/>
      </c>
      <c r="B673" s="3" t="str">
        <f>IF(Point[DWG Layer Name]="","",Point[DWG Layer Name])</f>
        <v/>
      </c>
      <c r="C673" s="3" t="str">
        <f>IF(Point[DWG Handle]="","",Point[DWG Handle])</f>
        <v/>
      </c>
      <c r="D673" s="58" t="str">
        <f>IF(Point[X]="","",Point[X])</f>
        <v/>
      </c>
      <c r="E673" s="58" t="str">
        <f>IF(Point[Y]="","",Point[Y])</f>
        <v/>
      </c>
      <c r="F673" s="3" t="str">
        <f>IF(Point[Replacement Asset]="","",Point[Replacement Asset])</f>
        <v/>
      </c>
      <c r="G673" s="3" t="str">
        <f>IF(Point[Asset ID]="","",UPPER(Point[Asset ID]))</f>
        <v/>
      </c>
      <c r="H673" s="3" t="str">
        <f>IF(Point[Asset Group]="","",VLOOKUP(Point[Asset Group],asset_grp_pt,4,FALSE))</f>
        <v/>
      </c>
      <c r="I673" s="3" t="str">
        <f>IF(Point[Asset Group]="","",VLOOKUP(Point[Asset Group],asset_grp_pt,2,FALSE))</f>
        <v/>
      </c>
      <c r="J673" s="3" t="str">
        <f>IF(Point[Asset Group]="","",VLOOKUP(Point[Asset Group],asset_grp_pt,3,FALSE))</f>
        <v/>
      </c>
      <c r="K673" s="3" t="str">
        <f>IF(Point[Asset Group]="","",VLOOKUP(Point[Asset Type],type_master_list,2,FALSE))</f>
        <v/>
      </c>
      <c r="L673" s="3" t="str">
        <f>IF(Point[Asset Name]="","",PROPER(Point[Asset Name]))</f>
        <v/>
      </c>
      <c r="M673" s="11" t="str">
        <f>IF(Point[Install Date]="","",Point[Install Date])</f>
        <v/>
      </c>
      <c r="N673" s="11" t="str">
        <f>IF(Point[Note]="","",PROPER(Point[Note]))</f>
        <v/>
      </c>
      <c r="O673" s="11" t="str">
        <f>IF(Point[Resource Consent Number]="","",UPPER(Point[Resource Consent Number]))</f>
        <v/>
      </c>
      <c r="P673" s="53" t="str">
        <f>IF(Point[Asset Unit Cost]="","",Point[Asset Unit Cost])</f>
        <v/>
      </c>
      <c r="Q673" s="11" t="str">
        <f>IF(Point[Added By]="","",UPPER(Point[Added By]))</f>
        <v/>
      </c>
      <c r="R673" s="11" t="str">
        <f>IF(Point[Added Date]="","",Point[Added Date])</f>
        <v/>
      </c>
      <c r="S673" s="14" t="str">
        <f>IF(Point[Z COORD]="","",Point[Z COORD])</f>
        <v/>
      </c>
      <c r="T673" s="14" t="str">
        <f>IF(Point[Asset Description]="","",PROPER(Point[Asset Description]))</f>
        <v/>
      </c>
      <c r="U673" s="14" t="str">
        <f>IF(Point[[Artist ]]="","",PROPER(Point[[Artist ]]))</f>
        <v/>
      </c>
      <c r="V673" s="14" t="str">
        <f>IF(Point[Material Notes]="","",PROPER(Point[Material Notes]))</f>
        <v/>
      </c>
      <c r="W673" s="14" t="str">
        <f>IF(Point[Dimension Notes]="","",Point[Dimension Notes])</f>
        <v/>
      </c>
      <c r="X673" s="14" t="str">
        <f>IF(Point[List]="","",VLOOKUP(Point[Burner Number],number,2,FALSE))</f>
        <v/>
      </c>
      <c r="Y673" s="14" t="str">
        <f>IF(Point[List]="","",VLOOKUP(Point[Fuel],bbq_fuel,2,FALSE))</f>
        <v/>
      </c>
      <c r="Z673" s="14" t="str">
        <f>IF(Point[List]="","",VLOOKUP(Point[Cabinet Material],bbq_material,2,FALSE))</f>
        <v/>
      </c>
      <c r="AA673" s="14" t="str">
        <f>IF(Point[Asset Group]="","",VLOOKUP(Point[Manufacturer],manufacturer,2,FALSE))</f>
        <v/>
      </c>
      <c r="AB673" s="14" t="str">
        <f>IF(Point[Uinsex WC]="","",Point[Uinsex WC])</f>
        <v/>
      </c>
      <c r="AC673" s="14" t="str">
        <f>IF(Point[Female WC]="","",Point[Female WC])</f>
        <v/>
      </c>
      <c r="AD673" s="14" t="str">
        <f>IF(Point[Male WC]="","",Point[Male WC])</f>
        <v/>
      </c>
      <c r="AE673" s="14" t="str">
        <f>IF(Point[Urinal]="","",Point[Urinal])</f>
        <v/>
      </c>
      <c r="AF673" s="14" t="str">
        <f>IF(Point[Disabled Unisex]="","",Point[Disabled Unisex])</f>
        <v/>
      </c>
      <c r="AG673" s="14" t="str">
        <f>IF(Point[Disabled Female]="","",Point[Disabled Female])</f>
        <v/>
      </c>
      <c r="AH673" s="14" t="str">
        <f>IF(Point[Disabled Male]="","",Point[Disabled Male])</f>
        <v/>
      </c>
      <c r="AI673" s="14" t="str">
        <f>IF(Point[Asset Group]="","",VLOOKUP(Point[Handrail],yes_no,2,FALSE))</f>
        <v/>
      </c>
      <c r="AJ673" s="14" t="str">
        <f>IF(Point[Asset Group]="","",VLOOKUP(Point[Baby Changing],yes_no,2,FALSE))</f>
        <v/>
      </c>
      <c r="AK673" s="14" t="str">
        <f>IF(Point[Asset Group]="","",VLOOKUP(Point[Service Room],yes_no,2,FALSE))</f>
        <v/>
      </c>
      <c r="AL673" s="14" t="str">
        <f>IF(Point[Asset Group]="","",VLOOKUP(Point[Service Tap],service_tap,2,FALSE))</f>
        <v/>
      </c>
      <c r="AM673" s="14" t="str">
        <f>IF(Point[Asset Group]="","",VLOOKUP(Point[Heating Type],wc_heating,2,FALSE))</f>
        <v/>
      </c>
      <c r="AN673" s="14" t="str">
        <f>IF(Point[Asset Group]="","",VLOOKUP(Point[Power Supply],power_supply,2,FALSE))</f>
        <v/>
      </c>
      <c r="AO673" s="14" t="str">
        <f>IF(Point[Asset Group]="","",VLOOKUP(Point[Waste Water],waste_water,2,FALSE))</f>
        <v/>
      </c>
      <c r="AP673" s="14" t="str">
        <f>IF(Point[Asset Group]="","",VLOOKUP(Point[Furniture SubType],subdom_master_gdb,2,FALSE))</f>
        <v/>
      </c>
      <c r="AQ673" s="14" t="str">
        <f>IF(Point[Asset Group]="","",VLOOKUP(Point[Concrete Pad],yes_no,2,FALSE))</f>
        <v/>
      </c>
      <c r="AR673" s="14" t="str">
        <f>IF(Point[Asset Group]="","",VLOOKUP(Point[Material],material_master,2,FALSE))</f>
        <v/>
      </c>
      <c r="AS673" s="14" t="str">
        <f>IF(Point[Asset Group]="","",VLOOKUP(Point[Plumbing],irrigation_plumbing,2,FALSE))</f>
        <v/>
      </c>
      <c r="AT673" s="14" t="str">
        <f>IF(Point[Asset Group]="","",VLOOKUP(Point[Sprinklers],irrigation_sprinklers,2,FALSE))</f>
        <v/>
      </c>
      <c r="AU673" s="14" t="str">
        <f>IF(Point[Asset Group]="","",VLOOKUP(Point[System],irrigation_system,2,FALSE))</f>
        <v/>
      </c>
      <c r="AV673" s="14" t="str">
        <f>IF(Point[Asset Group]="","",VLOOKUP(Point[Status],irrigation_status,2,FALSE))</f>
        <v/>
      </c>
      <c r="AW673" s="11" t="str">
        <f>IF(Point[Date of manufacture]="","",Point[Date of manufacture])</f>
        <v/>
      </c>
      <c r="AX673" s="14" t="str">
        <f>IF(Point[Asset Group]="","",VLOOKUP(Point[Sign Purpose],sign_purpose,2,FALSE))</f>
        <v/>
      </c>
      <c r="AY673" s="14" t="str">
        <f>IF(Point[Asset Group]="","",VLOOKUP(Point[Sign Material],material_master,2,FALSE))</f>
        <v/>
      </c>
      <c r="AZ673" s="14" t="str">
        <f>IF(Point[Asset Group]="","",VLOOKUP(Point[Affixed To],sign_affix,2,FALSE))</f>
        <v/>
      </c>
      <c r="BA673" s="14" t="str">
        <f>IF(Point[Size HxB mm]="","",Point[Size HxB mm])</f>
        <v/>
      </c>
      <c r="BB673" s="14" t="str">
        <f>IF(Point[Height m]="","",Point[Height m])</f>
        <v/>
      </c>
      <c r="BC673" s="14" t="str">
        <f>IF(Point[Asset Group]="","",VLOOKUP(Point[Post Material],material_master,2,FALSE))</f>
        <v/>
      </c>
      <c r="BD673" s="14" t="str">
        <f>IF(Point[Asset Group]="","",VLOOKUP(Point[Post Number],number,2,FALSE))</f>
        <v/>
      </c>
      <c r="BE673" s="14" t="str">
        <f>IF(Point[Asset Group]="","",VLOOKUP(Point[Structure SubType],subdom_master_gdb,2,FALSE))</f>
        <v/>
      </c>
      <c r="BF673" s="14" t="str">
        <f>IF(Point[Area m2]="","",Point[Area m2])</f>
        <v/>
      </c>
      <c r="BG673" s="14" t="str">
        <f>IF(Point[Length m]="","",Point[Length m])</f>
        <v/>
      </c>
      <c r="BH673" s="14" t="str">
        <f>IF(Point[Width m]="","",Point[Width m])</f>
        <v/>
      </c>
      <c r="BI673" s="14" t="str">
        <f>IF(Point[Diameter m]="","",Point[Diameter m])</f>
        <v/>
      </c>
      <c r="BJ673" s="14" t="str">
        <f>IF(Point[Asset Group]="","",VLOOKUP(Point[Number of Pipes],number,2,FALSE))</f>
        <v/>
      </c>
      <c r="BK673" s="14" t="str">
        <f>IF(Point[Asset Group]="","",VLOOKUP(Point[Combined Name],2,FALSE))</f>
        <v/>
      </c>
      <c r="BL673" s="14" t="str">
        <f>IF(Point[Asset Group]="","",VLOOKUP(Point[Size Class],size_class,2,FALSE))</f>
        <v/>
      </c>
      <c r="BM673" s="14" t="str">
        <f>IF(Point[Asset Group]="","",VLOOKUP(Point[Age Class],age_class,2,FALSE))</f>
        <v/>
      </c>
      <c r="BN673" s="14" t="str">
        <f>IF(Point[Girth (cm)]="","",Point[Girth (cm)])</f>
        <v/>
      </c>
      <c r="BO673" s="14" t="str">
        <f>IF(Point[Crown Radius (m)]="","",Point[Crown Radius (m)])</f>
        <v/>
      </c>
      <c r="BP673" s="14" t="str">
        <f>IF(Point[Asset Group]="","",VLOOKUP(Point[Rooting Environment],root_enviro,2,FALSE))</f>
        <v/>
      </c>
      <c r="BQ673" s="14" t="str">
        <f>IF(Point[Asset Group]="","",VLOOKUP(Point[Tree Surround],tree_surround,2,FALSE))</f>
        <v/>
      </c>
      <c r="BR673" s="14" t="str">
        <f>IF(Point[Asset Group]="","",VLOOKUP(Point[Tree Grill],yes_no,2,FALSE))</f>
        <v/>
      </c>
      <c r="BS673" s="14" t="str">
        <f>IF(Point[Asset Group]="","",VLOOKUP(Point[Tree Location],tree_location,2,FALSE))</f>
        <v/>
      </c>
    </row>
    <row r="674" spans="1:71" s="3" customFormat="1" x14ac:dyDescent="0.2">
      <c r="A674" s="3" t="str">
        <f>IF(Point[DWG File Name]="","",Point[DWG File Name])</f>
        <v/>
      </c>
      <c r="B674" s="3" t="str">
        <f>IF(Point[DWG Layer Name]="","",Point[DWG Layer Name])</f>
        <v/>
      </c>
      <c r="C674" s="3" t="str">
        <f>IF(Point[DWG Handle]="","",Point[DWG Handle])</f>
        <v/>
      </c>
      <c r="D674" s="58" t="str">
        <f>IF(Point[X]="","",Point[X])</f>
        <v/>
      </c>
      <c r="E674" s="58" t="str">
        <f>IF(Point[Y]="","",Point[Y])</f>
        <v/>
      </c>
      <c r="F674" s="3" t="str">
        <f>IF(Point[Replacement Asset]="","",Point[Replacement Asset])</f>
        <v/>
      </c>
      <c r="G674" s="3" t="str">
        <f>IF(Point[Asset ID]="","",UPPER(Point[Asset ID]))</f>
        <v/>
      </c>
      <c r="H674" s="3" t="str">
        <f>IF(Point[Asset Group]="","",VLOOKUP(Point[Asset Group],asset_grp_pt,4,FALSE))</f>
        <v/>
      </c>
      <c r="I674" s="3" t="str">
        <f>IF(Point[Asset Group]="","",VLOOKUP(Point[Asset Group],asset_grp_pt,2,FALSE))</f>
        <v/>
      </c>
      <c r="J674" s="3" t="str">
        <f>IF(Point[Asset Group]="","",VLOOKUP(Point[Asset Group],asset_grp_pt,3,FALSE))</f>
        <v/>
      </c>
      <c r="K674" s="3" t="str">
        <f>IF(Point[Asset Group]="","",VLOOKUP(Point[Asset Type],type_master_list,2,FALSE))</f>
        <v/>
      </c>
      <c r="L674" s="3" t="str">
        <f>IF(Point[Asset Name]="","",PROPER(Point[Asset Name]))</f>
        <v/>
      </c>
      <c r="M674" s="11" t="str">
        <f>IF(Point[Install Date]="","",Point[Install Date])</f>
        <v/>
      </c>
      <c r="N674" s="11" t="str">
        <f>IF(Point[Note]="","",PROPER(Point[Note]))</f>
        <v/>
      </c>
      <c r="O674" s="11" t="str">
        <f>IF(Point[Resource Consent Number]="","",UPPER(Point[Resource Consent Number]))</f>
        <v/>
      </c>
      <c r="P674" s="53" t="str">
        <f>IF(Point[Asset Unit Cost]="","",Point[Asset Unit Cost])</f>
        <v/>
      </c>
      <c r="Q674" s="11" t="str">
        <f>IF(Point[Added By]="","",UPPER(Point[Added By]))</f>
        <v/>
      </c>
      <c r="R674" s="11" t="str">
        <f>IF(Point[Added Date]="","",Point[Added Date])</f>
        <v/>
      </c>
      <c r="S674" s="14" t="str">
        <f>IF(Point[Z COORD]="","",Point[Z COORD])</f>
        <v/>
      </c>
      <c r="T674" s="14" t="str">
        <f>IF(Point[Asset Description]="","",PROPER(Point[Asset Description]))</f>
        <v/>
      </c>
      <c r="U674" s="14" t="str">
        <f>IF(Point[[Artist ]]="","",PROPER(Point[[Artist ]]))</f>
        <v/>
      </c>
      <c r="V674" s="14" t="str">
        <f>IF(Point[Material Notes]="","",PROPER(Point[Material Notes]))</f>
        <v/>
      </c>
      <c r="W674" s="14" t="str">
        <f>IF(Point[Dimension Notes]="","",Point[Dimension Notes])</f>
        <v/>
      </c>
      <c r="X674" s="14" t="str">
        <f>IF(Point[List]="","",VLOOKUP(Point[Burner Number],number,2,FALSE))</f>
        <v/>
      </c>
      <c r="Y674" s="14" t="str">
        <f>IF(Point[List]="","",VLOOKUP(Point[Fuel],bbq_fuel,2,FALSE))</f>
        <v/>
      </c>
      <c r="Z674" s="14" t="str">
        <f>IF(Point[List]="","",VLOOKUP(Point[Cabinet Material],bbq_material,2,FALSE))</f>
        <v/>
      </c>
      <c r="AA674" s="14" t="str">
        <f>IF(Point[Asset Group]="","",VLOOKUP(Point[Manufacturer],manufacturer,2,FALSE))</f>
        <v/>
      </c>
      <c r="AB674" s="14" t="str">
        <f>IF(Point[Uinsex WC]="","",Point[Uinsex WC])</f>
        <v/>
      </c>
      <c r="AC674" s="14" t="str">
        <f>IF(Point[Female WC]="","",Point[Female WC])</f>
        <v/>
      </c>
      <c r="AD674" s="14" t="str">
        <f>IF(Point[Male WC]="","",Point[Male WC])</f>
        <v/>
      </c>
      <c r="AE674" s="14" t="str">
        <f>IF(Point[Urinal]="","",Point[Urinal])</f>
        <v/>
      </c>
      <c r="AF674" s="14" t="str">
        <f>IF(Point[Disabled Unisex]="","",Point[Disabled Unisex])</f>
        <v/>
      </c>
      <c r="AG674" s="14" t="str">
        <f>IF(Point[Disabled Female]="","",Point[Disabled Female])</f>
        <v/>
      </c>
      <c r="AH674" s="14" t="str">
        <f>IF(Point[Disabled Male]="","",Point[Disabled Male])</f>
        <v/>
      </c>
      <c r="AI674" s="14" t="str">
        <f>IF(Point[Asset Group]="","",VLOOKUP(Point[Handrail],yes_no,2,FALSE))</f>
        <v/>
      </c>
      <c r="AJ674" s="14" t="str">
        <f>IF(Point[Asset Group]="","",VLOOKUP(Point[Baby Changing],yes_no,2,FALSE))</f>
        <v/>
      </c>
      <c r="AK674" s="14" t="str">
        <f>IF(Point[Asset Group]="","",VLOOKUP(Point[Service Room],yes_no,2,FALSE))</f>
        <v/>
      </c>
      <c r="AL674" s="14" t="str">
        <f>IF(Point[Asset Group]="","",VLOOKUP(Point[Service Tap],service_tap,2,FALSE))</f>
        <v/>
      </c>
      <c r="AM674" s="14" t="str">
        <f>IF(Point[Asset Group]="","",VLOOKUP(Point[Heating Type],wc_heating,2,FALSE))</f>
        <v/>
      </c>
      <c r="AN674" s="14" t="str">
        <f>IF(Point[Asset Group]="","",VLOOKUP(Point[Power Supply],power_supply,2,FALSE))</f>
        <v/>
      </c>
      <c r="AO674" s="14" t="str">
        <f>IF(Point[Asset Group]="","",VLOOKUP(Point[Waste Water],waste_water,2,FALSE))</f>
        <v/>
      </c>
      <c r="AP674" s="14" t="str">
        <f>IF(Point[Asset Group]="","",VLOOKUP(Point[Furniture SubType],subdom_master_gdb,2,FALSE))</f>
        <v/>
      </c>
      <c r="AQ674" s="14" t="str">
        <f>IF(Point[Asset Group]="","",VLOOKUP(Point[Concrete Pad],yes_no,2,FALSE))</f>
        <v/>
      </c>
      <c r="AR674" s="14" t="str">
        <f>IF(Point[Asset Group]="","",VLOOKUP(Point[Material],material_master,2,FALSE))</f>
        <v/>
      </c>
      <c r="AS674" s="14" t="str">
        <f>IF(Point[Asset Group]="","",VLOOKUP(Point[Plumbing],irrigation_plumbing,2,FALSE))</f>
        <v/>
      </c>
      <c r="AT674" s="14" t="str">
        <f>IF(Point[Asset Group]="","",VLOOKUP(Point[Sprinklers],irrigation_sprinklers,2,FALSE))</f>
        <v/>
      </c>
      <c r="AU674" s="14" t="str">
        <f>IF(Point[Asset Group]="","",VLOOKUP(Point[System],irrigation_system,2,FALSE))</f>
        <v/>
      </c>
      <c r="AV674" s="14" t="str">
        <f>IF(Point[Asset Group]="","",VLOOKUP(Point[Status],irrigation_status,2,FALSE))</f>
        <v/>
      </c>
      <c r="AW674" s="11" t="str">
        <f>IF(Point[Date of manufacture]="","",Point[Date of manufacture])</f>
        <v/>
      </c>
      <c r="AX674" s="14" t="str">
        <f>IF(Point[Asset Group]="","",VLOOKUP(Point[Sign Purpose],sign_purpose,2,FALSE))</f>
        <v/>
      </c>
      <c r="AY674" s="14" t="str">
        <f>IF(Point[Asset Group]="","",VLOOKUP(Point[Sign Material],material_master,2,FALSE))</f>
        <v/>
      </c>
      <c r="AZ674" s="14" t="str">
        <f>IF(Point[Asset Group]="","",VLOOKUP(Point[Affixed To],sign_affix,2,FALSE))</f>
        <v/>
      </c>
      <c r="BA674" s="14" t="str">
        <f>IF(Point[Size HxB mm]="","",Point[Size HxB mm])</f>
        <v/>
      </c>
      <c r="BB674" s="14" t="str">
        <f>IF(Point[Height m]="","",Point[Height m])</f>
        <v/>
      </c>
      <c r="BC674" s="14" t="str">
        <f>IF(Point[Asset Group]="","",VLOOKUP(Point[Post Material],material_master,2,FALSE))</f>
        <v/>
      </c>
      <c r="BD674" s="14" t="str">
        <f>IF(Point[Asset Group]="","",VLOOKUP(Point[Post Number],number,2,FALSE))</f>
        <v/>
      </c>
      <c r="BE674" s="14" t="str">
        <f>IF(Point[Asset Group]="","",VLOOKUP(Point[Structure SubType],subdom_master_gdb,2,FALSE))</f>
        <v/>
      </c>
      <c r="BF674" s="14" t="str">
        <f>IF(Point[Area m2]="","",Point[Area m2])</f>
        <v/>
      </c>
      <c r="BG674" s="14" t="str">
        <f>IF(Point[Length m]="","",Point[Length m])</f>
        <v/>
      </c>
      <c r="BH674" s="14" t="str">
        <f>IF(Point[Width m]="","",Point[Width m])</f>
        <v/>
      </c>
      <c r="BI674" s="14" t="str">
        <f>IF(Point[Diameter m]="","",Point[Diameter m])</f>
        <v/>
      </c>
      <c r="BJ674" s="14" t="str">
        <f>IF(Point[Asset Group]="","",VLOOKUP(Point[Number of Pipes],number,2,FALSE))</f>
        <v/>
      </c>
      <c r="BK674" s="14" t="str">
        <f>IF(Point[Asset Group]="","",VLOOKUP(Point[Combined Name],2,FALSE))</f>
        <v/>
      </c>
      <c r="BL674" s="14" t="str">
        <f>IF(Point[Asset Group]="","",VLOOKUP(Point[Size Class],size_class,2,FALSE))</f>
        <v/>
      </c>
      <c r="BM674" s="14" t="str">
        <f>IF(Point[Asset Group]="","",VLOOKUP(Point[Age Class],age_class,2,FALSE))</f>
        <v/>
      </c>
      <c r="BN674" s="14" t="str">
        <f>IF(Point[Girth (cm)]="","",Point[Girth (cm)])</f>
        <v/>
      </c>
      <c r="BO674" s="14" t="str">
        <f>IF(Point[Crown Radius (m)]="","",Point[Crown Radius (m)])</f>
        <v/>
      </c>
      <c r="BP674" s="14" t="str">
        <f>IF(Point[Asset Group]="","",VLOOKUP(Point[Rooting Environment],root_enviro,2,FALSE))</f>
        <v/>
      </c>
      <c r="BQ674" s="14" t="str">
        <f>IF(Point[Asset Group]="","",VLOOKUP(Point[Tree Surround],tree_surround,2,FALSE))</f>
        <v/>
      </c>
      <c r="BR674" s="14" t="str">
        <f>IF(Point[Asset Group]="","",VLOOKUP(Point[Tree Grill],yes_no,2,FALSE))</f>
        <v/>
      </c>
      <c r="BS674" s="14" t="str">
        <f>IF(Point[Asset Group]="","",VLOOKUP(Point[Tree Location],tree_location,2,FALSE))</f>
        <v/>
      </c>
    </row>
    <row r="675" spans="1:71" s="3" customFormat="1" x14ac:dyDescent="0.2">
      <c r="A675" s="3" t="str">
        <f>IF(Point[DWG File Name]="","",Point[DWG File Name])</f>
        <v/>
      </c>
      <c r="B675" s="3" t="str">
        <f>IF(Point[DWG Layer Name]="","",Point[DWG Layer Name])</f>
        <v/>
      </c>
      <c r="C675" s="3" t="str">
        <f>IF(Point[DWG Handle]="","",Point[DWG Handle])</f>
        <v/>
      </c>
      <c r="D675" s="58" t="str">
        <f>IF(Point[X]="","",Point[X])</f>
        <v/>
      </c>
      <c r="E675" s="58" t="str">
        <f>IF(Point[Y]="","",Point[Y])</f>
        <v/>
      </c>
      <c r="F675" s="3" t="str">
        <f>IF(Point[Replacement Asset]="","",Point[Replacement Asset])</f>
        <v/>
      </c>
      <c r="G675" s="3" t="str">
        <f>IF(Point[Asset ID]="","",UPPER(Point[Asset ID]))</f>
        <v/>
      </c>
      <c r="H675" s="3" t="str">
        <f>IF(Point[Asset Group]="","",VLOOKUP(Point[Asset Group],asset_grp_pt,4,FALSE))</f>
        <v/>
      </c>
      <c r="I675" s="3" t="str">
        <f>IF(Point[Asset Group]="","",VLOOKUP(Point[Asset Group],asset_grp_pt,2,FALSE))</f>
        <v/>
      </c>
      <c r="J675" s="3" t="str">
        <f>IF(Point[Asset Group]="","",VLOOKUP(Point[Asset Group],asset_grp_pt,3,FALSE))</f>
        <v/>
      </c>
      <c r="K675" s="3" t="str">
        <f>IF(Point[Asset Group]="","",VLOOKUP(Point[Asset Type],type_master_list,2,FALSE))</f>
        <v/>
      </c>
      <c r="L675" s="3" t="str">
        <f>IF(Point[Asset Name]="","",PROPER(Point[Asset Name]))</f>
        <v/>
      </c>
      <c r="M675" s="11" t="str">
        <f>IF(Point[Install Date]="","",Point[Install Date])</f>
        <v/>
      </c>
      <c r="N675" s="11" t="str">
        <f>IF(Point[Note]="","",PROPER(Point[Note]))</f>
        <v/>
      </c>
      <c r="O675" s="11" t="str">
        <f>IF(Point[Resource Consent Number]="","",UPPER(Point[Resource Consent Number]))</f>
        <v/>
      </c>
      <c r="P675" s="53" t="str">
        <f>IF(Point[Asset Unit Cost]="","",Point[Asset Unit Cost])</f>
        <v/>
      </c>
      <c r="Q675" s="11" t="str">
        <f>IF(Point[Added By]="","",UPPER(Point[Added By]))</f>
        <v/>
      </c>
      <c r="R675" s="11" t="str">
        <f>IF(Point[Added Date]="","",Point[Added Date])</f>
        <v/>
      </c>
      <c r="S675" s="14" t="str">
        <f>IF(Point[Z COORD]="","",Point[Z COORD])</f>
        <v/>
      </c>
      <c r="T675" s="14" t="str">
        <f>IF(Point[Asset Description]="","",PROPER(Point[Asset Description]))</f>
        <v/>
      </c>
      <c r="U675" s="14" t="str">
        <f>IF(Point[[Artist ]]="","",PROPER(Point[[Artist ]]))</f>
        <v/>
      </c>
      <c r="V675" s="14" t="str">
        <f>IF(Point[Material Notes]="","",PROPER(Point[Material Notes]))</f>
        <v/>
      </c>
      <c r="W675" s="14" t="str">
        <f>IF(Point[Dimension Notes]="","",Point[Dimension Notes])</f>
        <v/>
      </c>
      <c r="X675" s="14" t="str">
        <f>IF(Point[List]="","",VLOOKUP(Point[Burner Number],number,2,FALSE))</f>
        <v/>
      </c>
      <c r="Y675" s="14" t="str">
        <f>IF(Point[List]="","",VLOOKUP(Point[Fuel],bbq_fuel,2,FALSE))</f>
        <v/>
      </c>
      <c r="Z675" s="14" t="str">
        <f>IF(Point[List]="","",VLOOKUP(Point[Cabinet Material],bbq_material,2,FALSE))</f>
        <v/>
      </c>
      <c r="AA675" s="14" t="str">
        <f>IF(Point[Asset Group]="","",VLOOKUP(Point[Manufacturer],manufacturer,2,FALSE))</f>
        <v/>
      </c>
      <c r="AB675" s="14" t="str">
        <f>IF(Point[Uinsex WC]="","",Point[Uinsex WC])</f>
        <v/>
      </c>
      <c r="AC675" s="14" t="str">
        <f>IF(Point[Female WC]="","",Point[Female WC])</f>
        <v/>
      </c>
      <c r="AD675" s="14" t="str">
        <f>IF(Point[Male WC]="","",Point[Male WC])</f>
        <v/>
      </c>
      <c r="AE675" s="14" t="str">
        <f>IF(Point[Urinal]="","",Point[Urinal])</f>
        <v/>
      </c>
      <c r="AF675" s="14" t="str">
        <f>IF(Point[Disabled Unisex]="","",Point[Disabled Unisex])</f>
        <v/>
      </c>
      <c r="AG675" s="14" t="str">
        <f>IF(Point[Disabled Female]="","",Point[Disabled Female])</f>
        <v/>
      </c>
      <c r="AH675" s="14" t="str">
        <f>IF(Point[Disabled Male]="","",Point[Disabled Male])</f>
        <v/>
      </c>
      <c r="AI675" s="14" t="str">
        <f>IF(Point[Asset Group]="","",VLOOKUP(Point[Handrail],yes_no,2,FALSE))</f>
        <v/>
      </c>
      <c r="AJ675" s="14" t="str">
        <f>IF(Point[Asset Group]="","",VLOOKUP(Point[Baby Changing],yes_no,2,FALSE))</f>
        <v/>
      </c>
      <c r="AK675" s="14" t="str">
        <f>IF(Point[Asset Group]="","",VLOOKUP(Point[Service Room],yes_no,2,FALSE))</f>
        <v/>
      </c>
      <c r="AL675" s="14" t="str">
        <f>IF(Point[Asset Group]="","",VLOOKUP(Point[Service Tap],service_tap,2,FALSE))</f>
        <v/>
      </c>
      <c r="AM675" s="14" t="str">
        <f>IF(Point[Asset Group]="","",VLOOKUP(Point[Heating Type],wc_heating,2,FALSE))</f>
        <v/>
      </c>
      <c r="AN675" s="14" t="str">
        <f>IF(Point[Asset Group]="","",VLOOKUP(Point[Power Supply],power_supply,2,FALSE))</f>
        <v/>
      </c>
      <c r="AO675" s="14" t="str">
        <f>IF(Point[Asset Group]="","",VLOOKUP(Point[Waste Water],waste_water,2,FALSE))</f>
        <v/>
      </c>
      <c r="AP675" s="14" t="str">
        <f>IF(Point[Asset Group]="","",VLOOKUP(Point[Furniture SubType],subdom_master_gdb,2,FALSE))</f>
        <v/>
      </c>
      <c r="AQ675" s="14" t="str">
        <f>IF(Point[Asset Group]="","",VLOOKUP(Point[Concrete Pad],yes_no,2,FALSE))</f>
        <v/>
      </c>
      <c r="AR675" s="14" t="str">
        <f>IF(Point[Asset Group]="","",VLOOKUP(Point[Material],material_master,2,FALSE))</f>
        <v/>
      </c>
      <c r="AS675" s="14" t="str">
        <f>IF(Point[Asset Group]="","",VLOOKUP(Point[Plumbing],irrigation_plumbing,2,FALSE))</f>
        <v/>
      </c>
      <c r="AT675" s="14" t="str">
        <f>IF(Point[Asset Group]="","",VLOOKUP(Point[Sprinklers],irrigation_sprinklers,2,FALSE))</f>
        <v/>
      </c>
      <c r="AU675" s="14" t="str">
        <f>IF(Point[Asset Group]="","",VLOOKUP(Point[System],irrigation_system,2,FALSE))</f>
        <v/>
      </c>
      <c r="AV675" s="14" t="str">
        <f>IF(Point[Asset Group]="","",VLOOKUP(Point[Status],irrigation_status,2,FALSE))</f>
        <v/>
      </c>
      <c r="AW675" s="11" t="str">
        <f>IF(Point[Date of manufacture]="","",Point[Date of manufacture])</f>
        <v/>
      </c>
      <c r="AX675" s="14" t="str">
        <f>IF(Point[Asset Group]="","",VLOOKUP(Point[Sign Purpose],sign_purpose,2,FALSE))</f>
        <v/>
      </c>
      <c r="AY675" s="14" t="str">
        <f>IF(Point[Asset Group]="","",VLOOKUP(Point[Sign Material],material_master,2,FALSE))</f>
        <v/>
      </c>
      <c r="AZ675" s="14" t="str">
        <f>IF(Point[Asset Group]="","",VLOOKUP(Point[Affixed To],sign_affix,2,FALSE))</f>
        <v/>
      </c>
      <c r="BA675" s="14" t="str">
        <f>IF(Point[Size HxB mm]="","",Point[Size HxB mm])</f>
        <v/>
      </c>
      <c r="BB675" s="14" t="str">
        <f>IF(Point[Height m]="","",Point[Height m])</f>
        <v/>
      </c>
      <c r="BC675" s="14" t="str">
        <f>IF(Point[Asset Group]="","",VLOOKUP(Point[Post Material],material_master,2,FALSE))</f>
        <v/>
      </c>
      <c r="BD675" s="14" t="str">
        <f>IF(Point[Asset Group]="","",VLOOKUP(Point[Post Number],number,2,FALSE))</f>
        <v/>
      </c>
      <c r="BE675" s="14" t="str">
        <f>IF(Point[Asset Group]="","",VLOOKUP(Point[Structure SubType],subdom_master_gdb,2,FALSE))</f>
        <v/>
      </c>
      <c r="BF675" s="14" t="str">
        <f>IF(Point[Area m2]="","",Point[Area m2])</f>
        <v/>
      </c>
      <c r="BG675" s="14" t="str">
        <f>IF(Point[Length m]="","",Point[Length m])</f>
        <v/>
      </c>
      <c r="BH675" s="14" t="str">
        <f>IF(Point[Width m]="","",Point[Width m])</f>
        <v/>
      </c>
      <c r="BI675" s="14" t="str">
        <f>IF(Point[Diameter m]="","",Point[Diameter m])</f>
        <v/>
      </c>
      <c r="BJ675" s="14" t="str">
        <f>IF(Point[Asset Group]="","",VLOOKUP(Point[Number of Pipes],number,2,FALSE))</f>
        <v/>
      </c>
      <c r="BK675" s="14" t="str">
        <f>IF(Point[Asset Group]="","",VLOOKUP(Point[Combined Name],2,FALSE))</f>
        <v/>
      </c>
      <c r="BL675" s="14" t="str">
        <f>IF(Point[Asset Group]="","",VLOOKUP(Point[Size Class],size_class,2,FALSE))</f>
        <v/>
      </c>
      <c r="BM675" s="14" t="str">
        <f>IF(Point[Asset Group]="","",VLOOKUP(Point[Age Class],age_class,2,FALSE))</f>
        <v/>
      </c>
      <c r="BN675" s="14" t="str">
        <f>IF(Point[Girth (cm)]="","",Point[Girth (cm)])</f>
        <v/>
      </c>
      <c r="BO675" s="14" t="str">
        <f>IF(Point[Crown Radius (m)]="","",Point[Crown Radius (m)])</f>
        <v/>
      </c>
      <c r="BP675" s="14" t="str">
        <f>IF(Point[Asset Group]="","",VLOOKUP(Point[Rooting Environment],root_enviro,2,FALSE))</f>
        <v/>
      </c>
      <c r="BQ675" s="14" t="str">
        <f>IF(Point[Asset Group]="","",VLOOKUP(Point[Tree Surround],tree_surround,2,FALSE))</f>
        <v/>
      </c>
      <c r="BR675" s="14" t="str">
        <f>IF(Point[Asset Group]="","",VLOOKUP(Point[Tree Grill],yes_no,2,FALSE))</f>
        <v/>
      </c>
      <c r="BS675" s="14" t="str">
        <f>IF(Point[Asset Group]="","",VLOOKUP(Point[Tree Location],tree_location,2,FALSE))</f>
        <v/>
      </c>
    </row>
    <row r="676" spans="1:71" s="3" customFormat="1" x14ac:dyDescent="0.2">
      <c r="A676" s="3" t="str">
        <f>IF(Point[DWG File Name]="","",Point[DWG File Name])</f>
        <v/>
      </c>
      <c r="B676" s="3" t="str">
        <f>IF(Point[DWG Layer Name]="","",Point[DWG Layer Name])</f>
        <v/>
      </c>
      <c r="C676" s="3" t="str">
        <f>IF(Point[DWG Handle]="","",Point[DWG Handle])</f>
        <v/>
      </c>
      <c r="D676" s="58" t="str">
        <f>IF(Point[X]="","",Point[X])</f>
        <v/>
      </c>
      <c r="E676" s="58" t="str">
        <f>IF(Point[Y]="","",Point[Y])</f>
        <v/>
      </c>
      <c r="F676" s="3" t="str">
        <f>IF(Point[Replacement Asset]="","",Point[Replacement Asset])</f>
        <v/>
      </c>
      <c r="G676" s="3" t="str">
        <f>IF(Point[Asset ID]="","",UPPER(Point[Asset ID]))</f>
        <v/>
      </c>
      <c r="H676" s="3" t="str">
        <f>IF(Point[Asset Group]="","",VLOOKUP(Point[Asset Group],asset_grp_pt,4,FALSE))</f>
        <v/>
      </c>
      <c r="I676" s="3" t="str">
        <f>IF(Point[Asset Group]="","",VLOOKUP(Point[Asset Group],asset_grp_pt,2,FALSE))</f>
        <v/>
      </c>
      <c r="J676" s="3" t="str">
        <f>IF(Point[Asset Group]="","",VLOOKUP(Point[Asset Group],asset_grp_pt,3,FALSE))</f>
        <v/>
      </c>
      <c r="K676" s="3" t="str">
        <f>IF(Point[Asset Group]="","",VLOOKUP(Point[Asset Type],type_master_list,2,FALSE))</f>
        <v/>
      </c>
      <c r="L676" s="3" t="str">
        <f>IF(Point[Asset Name]="","",PROPER(Point[Asset Name]))</f>
        <v/>
      </c>
      <c r="M676" s="11" t="str">
        <f>IF(Point[Install Date]="","",Point[Install Date])</f>
        <v/>
      </c>
      <c r="N676" s="11" t="str">
        <f>IF(Point[Note]="","",PROPER(Point[Note]))</f>
        <v/>
      </c>
      <c r="O676" s="11" t="str">
        <f>IF(Point[Resource Consent Number]="","",UPPER(Point[Resource Consent Number]))</f>
        <v/>
      </c>
      <c r="P676" s="53" t="str">
        <f>IF(Point[Asset Unit Cost]="","",Point[Asset Unit Cost])</f>
        <v/>
      </c>
      <c r="Q676" s="11" t="str">
        <f>IF(Point[Added By]="","",UPPER(Point[Added By]))</f>
        <v/>
      </c>
      <c r="R676" s="11" t="str">
        <f>IF(Point[Added Date]="","",Point[Added Date])</f>
        <v/>
      </c>
      <c r="S676" s="14" t="str">
        <f>IF(Point[Z COORD]="","",Point[Z COORD])</f>
        <v/>
      </c>
      <c r="T676" s="14" t="str">
        <f>IF(Point[Asset Description]="","",PROPER(Point[Asset Description]))</f>
        <v/>
      </c>
      <c r="U676" s="14" t="str">
        <f>IF(Point[[Artist ]]="","",PROPER(Point[[Artist ]]))</f>
        <v/>
      </c>
      <c r="V676" s="14" t="str">
        <f>IF(Point[Material Notes]="","",PROPER(Point[Material Notes]))</f>
        <v/>
      </c>
      <c r="W676" s="14" t="str">
        <f>IF(Point[Dimension Notes]="","",Point[Dimension Notes])</f>
        <v/>
      </c>
      <c r="X676" s="14" t="str">
        <f>IF(Point[List]="","",VLOOKUP(Point[Burner Number],number,2,FALSE))</f>
        <v/>
      </c>
      <c r="Y676" s="14" t="str">
        <f>IF(Point[List]="","",VLOOKUP(Point[Fuel],bbq_fuel,2,FALSE))</f>
        <v/>
      </c>
      <c r="Z676" s="14" t="str">
        <f>IF(Point[List]="","",VLOOKUP(Point[Cabinet Material],bbq_material,2,FALSE))</f>
        <v/>
      </c>
      <c r="AA676" s="14" t="str">
        <f>IF(Point[Asset Group]="","",VLOOKUP(Point[Manufacturer],manufacturer,2,FALSE))</f>
        <v/>
      </c>
      <c r="AB676" s="14" t="str">
        <f>IF(Point[Uinsex WC]="","",Point[Uinsex WC])</f>
        <v/>
      </c>
      <c r="AC676" s="14" t="str">
        <f>IF(Point[Female WC]="","",Point[Female WC])</f>
        <v/>
      </c>
      <c r="AD676" s="14" t="str">
        <f>IF(Point[Male WC]="","",Point[Male WC])</f>
        <v/>
      </c>
      <c r="AE676" s="14" t="str">
        <f>IF(Point[Urinal]="","",Point[Urinal])</f>
        <v/>
      </c>
      <c r="AF676" s="14" t="str">
        <f>IF(Point[Disabled Unisex]="","",Point[Disabled Unisex])</f>
        <v/>
      </c>
      <c r="AG676" s="14" t="str">
        <f>IF(Point[Disabled Female]="","",Point[Disabled Female])</f>
        <v/>
      </c>
      <c r="AH676" s="14" t="str">
        <f>IF(Point[Disabled Male]="","",Point[Disabled Male])</f>
        <v/>
      </c>
      <c r="AI676" s="14" t="str">
        <f>IF(Point[Asset Group]="","",VLOOKUP(Point[Handrail],yes_no,2,FALSE))</f>
        <v/>
      </c>
      <c r="AJ676" s="14" t="str">
        <f>IF(Point[Asset Group]="","",VLOOKUP(Point[Baby Changing],yes_no,2,FALSE))</f>
        <v/>
      </c>
      <c r="AK676" s="14" t="str">
        <f>IF(Point[Asset Group]="","",VLOOKUP(Point[Service Room],yes_no,2,FALSE))</f>
        <v/>
      </c>
      <c r="AL676" s="14" t="str">
        <f>IF(Point[Asset Group]="","",VLOOKUP(Point[Service Tap],service_tap,2,FALSE))</f>
        <v/>
      </c>
      <c r="AM676" s="14" t="str">
        <f>IF(Point[Asset Group]="","",VLOOKUP(Point[Heating Type],wc_heating,2,FALSE))</f>
        <v/>
      </c>
      <c r="AN676" s="14" t="str">
        <f>IF(Point[Asset Group]="","",VLOOKUP(Point[Power Supply],power_supply,2,FALSE))</f>
        <v/>
      </c>
      <c r="AO676" s="14" t="str">
        <f>IF(Point[Asset Group]="","",VLOOKUP(Point[Waste Water],waste_water,2,FALSE))</f>
        <v/>
      </c>
      <c r="AP676" s="14" t="str">
        <f>IF(Point[Asset Group]="","",VLOOKUP(Point[Furniture SubType],subdom_master_gdb,2,FALSE))</f>
        <v/>
      </c>
      <c r="AQ676" s="14" t="str">
        <f>IF(Point[Asset Group]="","",VLOOKUP(Point[Concrete Pad],yes_no,2,FALSE))</f>
        <v/>
      </c>
      <c r="AR676" s="14" t="str">
        <f>IF(Point[Asset Group]="","",VLOOKUP(Point[Material],material_master,2,FALSE))</f>
        <v/>
      </c>
      <c r="AS676" s="14" t="str">
        <f>IF(Point[Asset Group]="","",VLOOKUP(Point[Plumbing],irrigation_plumbing,2,FALSE))</f>
        <v/>
      </c>
      <c r="AT676" s="14" t="str">
        <f>IF(Point[Asset Group]="","",VLOOKUP(Point[Sprinklers],irrigation_sprinklers,2,FALSE))</f>
        <v/>
      </c>
      <c r="AU676" s="14" t="str">
        <f>IF(Point[Asset Group]="","",VLOOKUP(Point[System],irrigation_system,2,FALSE))</f>
        <v/>
      </c>
      <c r="AV676" s="14" t="str">
        <f>IF(Point[Asset Group]="","",VLOOKUP(Point[Status],irrigation_status,2,FALSE))</f>
        <v/>
      </c>
      <c r="AW676" s="11" t="str">
        <f>IF(Point[Date of manufacture]="","",Point[Date of manufacture])</f>
        <v/>
      </c>
      <c r="AX676" s="14" t="str">
        <f>IF(Point[Asset Group]="","",VLOOKUP(Point[Sign Purpose],sign_purpose,2,FALSE))</f>
        <v/>
      </c>
      <c r="AY676" s="14" t="str">
        <f>IF(Point[Asset Group]="","",VLOOKUP(Point[Sign Material],material_master,2,FALSE))</f>
        <v/>
      </c>
      <c r="AZ676" s="14" t="str">
        <f>IF(Point[Asset Group]="","",VLOOKUP(Point[Affixed To],sign_affix,2,FALSE))</f>
        <v/>
      </c>
      <c r="BA676" s="14" t="str">
        <f>IF(Point[Size HxB mm]="","",Point[Size HxB mm])</f>
        <v/>
      </c>
      <c r="BB676" s="14" t="str">
        <f>IF(Point[Height m]="","",Point[Height m])</f>
        <v/>
      </c>
      <c r="BC676" s="14" t="str">
        <f>IF(Point[Asset Group]="","",VLOOKUP(Point[Post Material],material_master,2,FALSE))</f>
        <v/>
      </c>
      <c r="BD676" s="14" t="str">
        <f>IF(Point[Asset Group]="","",VLOOKUP(Point[Post Number],number,2,FALSE))</f>
        <v/>
      </c>
      <c r="BE676" s="14" t="str">
        <f>IF(Point[Asset Group]="","",VLOOKUP(Point[Structure SubType],subdom_master_gdb,2,FALSE))</f>
        <v/>
      </c>
      <c r="BF676" s="14" t="str">
        <f>IF(Point[Area m2]="","",Point[Area m2])</f>
        <v/>
      </c>
      <c r="BG676" s="14" t="str">
        <f>IF(Point[Length m]="","",Point[Length m])</f>
        <v/>
      </c>
      <c r="BH676" s="14" t="str">
        <f>IF(Point[Width m]="","",Point[Width m])</f>
        <v/>
      </c>
      <c r="BI676" s="14" t="str">
        <f>IF(Point[Diameter m]="","",Point[Diameter m])</f>
        <v/>
      </c>
      <c r="BJ676" s="14" t="str">
        <f>IF(Point[Asset Group]="","",VLOOKUP(Point[Number of Pipes],number,2,FALSE))</f>
        <v/>
      </c>
      <c r="BK676" s="14" t="str">
        <f>IF(Point[Asset Group]="","",VLOOKUP(Point[Combined Name],2,FALSE))</f>
        <v/>
      </c>
      <c r="BL676" s="14" t="str">
        <f>IF(Point[Asset Group]="","",VLOOKUP(Point[Size Class],size_class,2,FALSE))</f>
        <v/>
      </c>
      <c r="BM676" s="14" t="str">
        <f>IF(Point[Asset Group]="","",VLOOKUP(Point[Age Class],age_class,2,FALSE))</f>
        <v/>
      </c>
      <c r="BN676" s="14" t="str">
        <f>IF(Point[Girth (cm)]="","",Point[Girth (cm)])</f>
        <v/>
      </c>
      <c r="BO676" s="14" t="str">
        <f>IF(Point[Crown Radius (m)]="","",Point[Crown Radius (m)])</f>
        <v/>
      </c>
      <c r="BP676" s="14" t="str">
        <f>IF(Point[Asset Group]="","",VLOOKUP(Point[Rooting Environment],root_enviro,2,FALSE))</f>
        <v/>
      </c>
      <c r="BQ676" s="14" t="str">
        <f>IF(Point[Asset Group]="","",VLOOKUP(Point[Tree Surround],tree_surround,2,FALSE))</f>
        <v/>
      </c>
      <c r="BR676" s="14" t="str">
        <f>IF(Point[Asset Group]="","",VLOOKUP(Point[Tree Grill],yes_no,2,FALSE))</f>
        <v/>
      </c>
      <c r="BS676" s="14" t="str">
        <f>IF(Point[Asset Group]="","",VLOOKUP(Point[Tree Location],tree_location,2,FALSE))</f>
        <v/>
      </c>
    </row>
    <row r="677" spans="1:71" s="3" customFormat="1" x14ac:dyDescent="0.2">
      <c r="A677" s="3" t="str">
        <f>IF(Point[DWG File Name]="","",Point[DWG File Name])</f>
        <v/>
      </c>
      <c r="B677" s="3" t="str">
        <f>IF(Point[DWG Layer Name]="","",Point[DWG Layer Name])</f>
        <v/>
      </c>
      <c r="C677" s="3" t="str">
        <f>IF(Point[DWG Handle]="","",Point[DWG Handle])</f>
        <v/>
      </c>
      <c r="D677" s="58" t="str">
        <f>IF(Point[X]="","",Point[X])</f>
        <v/>
      </c>
      <c r="E677" s="58" t="str">
        <f>IF(Point[Y]="","",Point[Y])</f>
        <v/>
      </c>
      <c r="F677" s="3" t="str">
        <f>IF(Point[Replacement Asset]="","",Point[Replacement Asset])</f>
        <v/>
      </c>
      <c r="G677" s="3" t="str">
        <f>IF(Point[Asset ID]="","",UPPER(Point[Asset ID]))</f>
        <v/>
      </c>
      <c r="H677" s="3" t="str">
        <f>IF(Point[Asset Group]="","",VLOOKUP(Point[Asset Group],asset_grp_pt,4,FALSE))</f>
        <v/>
      </c>
      <c r="I677" s="3" t="str">
        <f>IF(Point[Asset Group]="","",VLOOKUP(Point[Asset Group],asset_grp_pt,2,FALSE))</f>
        <v/>
      </c>
      <c r="J677" s="3" t="str">
        <f>IF(Point[Asset Group]="","",VLOOKUP(Point[Asset Group],asset_grp_pt,3,FALSE))</f>
        <v/>
      </c>
      <c r="K677" s="3" t="str">
        <f>IF(Point[Asset Group]="","",VLOOKUP(Point[Asset Type],type_master_list,2,FALSE))</f>
        <v/>
      </c>
      <c r="L677" s="3" t="str">
        <f>IF(Point[Asset Name]="","",PROPER(Point[Asset Name]))</f>
        <v/>
      </c>
      <c r="M677" s="11" t="str">
        <f>IF(Point[Install Date]="","",Point[Install Date])</f>
        <v/>
      </c>
      <c r="N677" s="11" t="str">
        <f>IF(Point[Note]="","",PROPER(Point[Note]))</f>
        <v/>
      </c>
      <c r="O677" s="11" t="str">
        <f>IF(Point[Resource Consent Number]="","",UPPER(Point[Resource Consent Number]))</f>
        <v/>
      </c>
      <c r="P677" s="53" t="str">
        <f>IF(Point[Asset Unit Cost]="","",Point[Asset Unit Cost])</f>
        <v/>
      </c>
      <c r="Q677" s="11" t="str">
        <f>IF(Point[Added By]="","",UPPER(Point[Added By]))</f>
        <v/>
      </c>
      <c r="R677" s="11" t="str">
        <f>IF(Point[Added Date]="","",Point[Added Date])</f>
        <v/>
      </c>
      <c r="S677" s="14" t="str">
        <f>IF(Point[Z COORD]="","",Point[Z COORD])</f>
        <v/>
      </c>
      <c r="T677" s="14" t="str">
        <f>IF(Point[Asset Description]="","",PROPER(Point[Asset Description]))</f>
        <v/>
      </c>
      <c r="U677" s="14" t="str">
        <f>IF(Point[[Artist ]]="","",PROPER(Point[[Artist ]]))</f>
        <v/>
      </c>
      <c r="V677" s="14" t="str">
        <f>IF(Point[Material Notes]="","",PROPER(Point[Material Notes]))</f>
        <v/>
      </c>
      <c r="W677" s="14" t="str">
        <f>IF(Point[Dimension Notes]="","",Point[Dimension Notes])</f>
        <v/>
      </c>
      <c r="X677" s="14" t="str">
        <f>IF(Point[List]="","",VLOOKUP(Point[Burner Number],number,2,FALSE))</f>
        <v/>
      </c>
      <c r="Y677" s="14" t="str">
        <f>IF(Point[List]="","",VLOOKUP(Point[Fuel],bbq_fuel,2,FALSE))</f>
        <v/>
      </c>
      <c r="Z677" s="14" t="str">
        <f>IF(Point[List]="","",VLOOKUP(Point[Cabinet Material],bbq_material,2,FALSE))</f>
        <v/>
      </c>
      <c r="AA677" s="14" t="str">
        <f>IF(Point[Asset Group]="","",VLOOKUP(Point[Manufacturer],manufacturer,2,FALSE))</f>
        <v/>
      </c>
      <c r="AB677" s="14" t="str">
        <f>IF(Point[Uinsex WC]="","",Point[Uinsex WC])</f>
        <v/>
      </c>
      <c r="AC677" s="14" t="str">
        <f>IF(Point[Female WC]="","",Point[Female WC])</f>
        <v/>
      </c>
      <c r="AD677" s="14" t="str">
        <f>IF(Point[Male WC]="","",Point[Male WC])</f>
        <v/>
      </c>
      <c r="AE677" s="14" t="str">
        <f>IF(Point[Urinal]="","",Point[Urinal])</f>
        <v/>
      </c>
      <c r="AF677" s="14" t="str">
        <f>IF(Point[Disabled Unisex]="","",Point[Disabled Unisex])</f>
        <v/>
      </c>
      <c r="AG677" s="14" t="str">
        <f>IF(Point[Disabled Female]="","",Point[Disabled Female])</f>
        <v/>
      </c>
      <c r="AH677" s="14" t="str">
        <f>IF(Point[Disabled Male]="","",Point[Disabled Male])</f>
        <v/>
      </c>
      <c r="AI677" s="14" t="str">
        <f>IF(Point[Asset Group]="","",VLOOKUP(Point[Handrail],yes_no,2,FALSE))</f>
        <v/>
      </c>
      <c r="AJ677" s="14" t="str">
        <f>IF(Point[Asset Group]="","",VLOOKUP(Point[Baby Changing],yes_no,2,FALSE))</f>
        <v/>
      </c>
      <c r="AK677" s="14" t="str">
        <f>IF(Point[Asset Group]="","",VLOOKUP(Point[Service Room],yes_no,2,FALSE))</f>
        <v/>
      </c>
      <c r="AL677" s="14" t="str">
        <f>IF(Point[Asset Group]="","",VLOOKUP(Point[Service Tap],service_tap,2,FALSE))</f>
        <v/>
      </c>
      <c r="AM677" s="14" t="str">
        <f>IF(Point[Asset Group]="","",VLOOKUP(Point[Heating Type],wc_heating,2,FALSE))</f>
        <v/>
      </c>
      <c r="AN677" s="14" t="str">
        <f>IF(Point[Asset Group]="","",VLOOKUP(Point[Power Supply],power_supply,2,FALSE))</f>
        <v/>
      </c>
      <c r="AO677" s="14" t="str">
        <f>IF(Point[Asset Group]="","",VLOOKUP(Point[Waste Water],waste_water,2,FALSE))</f>
        <v/>
      </c>
      <c r="AP677" s="14" t="str">
        <f>IF(Point[Asset Group]="","",VLOOKUP(Point[Furniture SubType],subdom_master_gdb,2,FALSE))</f>
        <v/>
      </c>
      <c r="AQ677" s="14" t="str">
        <f>IF(Point[Asset Group]="","",VLOOKUP(Point[Concrete Pad],yes_no,2,FALSE))</f>
        <v/>
      </c>
      <c r="AR677" s="14" t="str">
        <f>IF(Point[Asset Group]="","",VLOOKUP(Point[Material],material_master,2,FALSE))</f>
        <v/>
      </c>
      <c r="AS677" s="14" t="str">
        <f>IF(Point[Asset Group]="","",VLOOKUP(Point[Plumbing],irrigation_plumbing,2,FALSE))</f>
        <v/>
      </c>
      <c r="AT677" s="14" t="str">
        <f>IF(Point[Asset Group]="","",VLOOKUP(Point[Sprinklers],irrigation_sprinklers,2,FALSE))</f>
        <v/>
      </c>
      <c r="AU677" s="14" t="str">
        <f>IF(Point[Asset Group]="","",VLOOKUP(Point[System],irrigation_system,2,FALSE))</f>
        <v/>
      </c>
      <c r="AV677" s="14" t="str">
        <f>IF(Point[Asset Group]="","",VLOOKUP(Point[Status],irrigation_status,2,FALSE))</f>
        <v/>
      </c>
      <c r="AW677" s="11" t="str">
        <f>IF(Point[Date of manufacture]="","",Point[Date of manufacture])</f>
        <v/>
      </c>
      <c r="AX677" s="14" t="str">
        <f>IF(Point[Asset Group]="","",VLOOKUP(Point[Sign Purpose],sign_purpose,2,FALSE))</f>
        <v/>
      </c>
      <c r="AY677" s="14" t="str">
        <f>IF(Point[Asset Group]="","",VLOOKUP(Point[Sign Material],material_master,2,FALSE))</f>
        <v/>
      </c>
      <c r="AZ677" s="14" t="str">
        <f>IF(Point[Asset Group]="","",VLOOKUP(Point[Affixed To],sign_affix,2,FALSE))</f>
        <v/>
      </c>
      <c r="BA677" s="14" t="str">
        <f>IF(Point[Size HxB mm]="","",Point[Size HxB mm])</f>
        <v/>
      </c>
      <c r="BB677" s="14" t="str">
        <f>IF(Point[Height m]="","",Point[Height m])</f>
        <v/>
      </c>
      <c r="BC677" s="14" t="str">
        <f>IF(Point[Asset Group]="","",VLOOKUP(Point[Post Material],material_master,2,FALSE))</f>
        <v/>
      </c>
      <c r="BD677" s="14" t="str">
        <f>IF(Point[Asset Group]="","",VLOOKUP(Point[Post Number],number,2,FALSE))</f>
        <v/>
      </c>
      <c r="BE677" s="14" t="str">
        <f>IF(Point[Asset Group]="","",VLOOKUP(Point[Structure SubType],subdom_master_gdb,2,FALSE))</f>
        <v/>
      </c>
      <c r="BF677" s="14" t="str">
        <f>IF(Point[Area m2]="","",Point[Area m2])</f>
        <v/>
      </c>
      <c r="BG677" s="14" t="str">
        <f>IF(Point[Length m]="","",Point[Length m])</f>
        <v/>
      </c>
      <c r="BH677" s="14" t="str">
        <f>IF(Point[Width m]="","",Point[Width m])</f>
        <v/>
      </c>
      <c r="BI677" s="14" t="str">
        <f>IF(Point[Diameter m]="","",Point[Diameter m])</f>
        <v/>
      </c>
      <c r="BJ677" s="14" t="str">
        <f>IF(Point[Asset Group]="","",VLOOKUP(Point[Number of Pipes],number,2,FALSE))</f>
        <v/>
      </c>
      <c r="BK677" s="14" t="str">
        <f>IF(Point[Asset Group]="","",VLOOKUP(Point[Combined Name],2,FALSE))</f>
        <v/>
      </c>
      <c r="BL677" s="14" t="str">
        <f>IF(Point[Asset Group]="","",VLOOKUP(Point[Size Class],size_class,2,FALSE))</f>
        <v/>
      </c>
      <c r="BM677" s="14" t="str">
        <f>IF(Point[Asset Group]="","",VLOOKUP(Point[Age Class],age_class,2,FALSE))</f>
        <v/>
      </c>
      <c r="BN677" s="14" t="str">
        <f>IF(Point[Girth (cm)]="","",Point[Girth (cm)])</f>
        <v/>
      </c>
      <c r="BO677" s="14" t="str">
        <f>IF(Point[Crown Radius (m)]="","",Point[Crown Radius (m)])</f>
        <v/>
      </c>
      <c r="BP677" s="14" t="str">
        <f>IF(Point[Asset Group]="","",VLOOKUP(Point[Rooting Environment],root_enviro,2,FALSE))</f>
        <v/>
      </c>
      <c r="BQ677" s="14" t="str">
        <f>IF(Point[Asset Group]="","",VLOOKUP(Point[Tree Surround],tree_surround,2,FALSE))</f>
        <v/>
      </c>
      <c r="BR677" s="14" t="str">
        <f>IF(Point[Asset Group]="","",VLOOKUP(Point[Tree Grill],yes_no,2,FALSE))</f>
        <v/>
      </c>
      <c r="BS677" s="14" t="str">
        <f>IF(Point[Asset Group]="","",VLOOKUP(Point[Tree Location],tree_location,2,FALSE))</f>
        <v/>
      </c>
    </row>
    <row r="678" spans="1:71" s="3" customFormat="1" x14ac:dyDescent="0.2">
      <c r="A678" s="3" t="str">
        <f>IF(Point[DWG File Name]="","",Point[DWG File Name])</f>
        <v/>
      </c>
      <c r="B678" s="3" t="str">
        <f>IF(Point[DWG Layer Name]="","",Point[DWG Layer Name])</f>
        <v/>
      </c>
      <c r="C678" s="3" t="str">
        <f>IF(Point[DWG Handle]="","",Point[DWG Handle])</f>
        <v/>
      </c>
      <c r="D678" s="58" t="str">
        <f>IF(Point[X]="","",Point[X])</f>
        <v/>
      </c>
      <c r="E678" s="58" t="str">
        <f>IF(Point[Y]="","",Point[Y])</f>
        <v/>
      </c>
      <c r="F678" s="3" t="str">
        <f>IF(Point[Replacement Asset]="","",Point[Replacement Asset])</f>
        <v/>
      </c>
      <c r="G678" s="3" t="str">
        <f>IF(Point[Asset ID]="","",UPPER(Point[Asset ID]))</f>
        <v/>
      </c>
      <c r="H678" s="3" t="str">
        <f>IF(Point[Asset Group]="","",VLOOKUP(Point[Asset Group],asset_grp_pt,4,FALSE))</f>
        <v/>
      </c>
      <c r="I678" s="3" t="str">
        <f>IF(Point[Asset Group]="","",VLOOKUP(Point[Asset Group],asset_grp_pt,2,FALSE))</f>
        <v/>
      </c>
      <c r="J678" s="3" t="str">
        <f>IF(Point[Asset Group]="","",VLOOKUP(Point[Asset Group],asset_grp_pt,3,FALSE))</f>
        <v/>
      </c>
      <c r="K678" s="3" t="str">
        <f>IF(Point[Asset Group]="","",VLOOKUP(Point[Asset Type],type_master_list,2,FALSE))</f>
        <v/>
      </c>
      <c r="L678" s="3" t="str">
        <f>IF(Point[Asset Name]="","",PROPER(Point[Asset Name]))</f>
        <v/>
      </c>
      <c r="M678" s="11" t="str">
        <f>IF(Point[Install Date]="","",Point[Install Date])</f>
        <v/>
      </c>
      <c r="N678" s="11" t="str">
        <f>IF(Point[Note]="","",PROPER(Point[Note]))</f>
        <v/>
      </c>
      <c r="O678" s="11" t="str">
        <f>IF(Point[Resource Consent Number]="","",UPPER(Point[Resource Consent Number]))</f>
        <v/>
      </c>
      <c r="P678" s="53" t="str">
        <f>IF(Point[Asset Unit Cost]="","",Point[Asset Unit Cost])</f>
        <v/>
      </c>
      <c r="Q678" s="11" t="str">
        <f>IF(Point[Added By]="","",UPPER(Point[Added By]))</f>
        <v/>
      </c>
      <c r="R678" s="11" t="str">
        <f>IF(Point[Added Date]="","",Point[Added Date])</f>
        <v/>
      </c>
      <c r="S678" s="14" t="str">
        <f>IF(Point[Z COORD]="","",Point[Z COORD])</f>
        <v/>
      </c>
      <c r="T678" s="14" t="str">
        <f>IF(Point[Asset Description]="","",PROPER(Point[Asset Description]))</f>
        <v/>
      </c>
      <c r="U678" s="14" t="str">
        <f>IF(Point[[Artist ]]="","",PROPER(Point[[Artist ]]))</f>
        <v/>
      </c>
      <c r="V678" s="14" t="str">
        <f>IF(Point[Material Notes]="","",PROPER(Point[Material Notes]))</f>
        <v/>
      </c>
      <c r="W678" s="14" t="str">
        <f>IF(Point[Dimension Notes]="","",Point[Dimension Notes])</f>
        <v/>
      </c>
      <c r="X678" s="14" t="str">
        <f>IF(Point[List]="","",VLOOKUP(Point[Burner Number],number,2,FALSE))</f>
        <v/>
      </c>
      <c r="Y678" s="14" t="str">
        <f>IF(Point[List]="","",VLOOKUP(Point[Fuel],bbq_fuel,2,FALSE))</f>
        <v/>
      </c>
      <c r="Z678" s="14" t="str">
        <f>IF(Point[List]="","",VLOOKUP(Point[Cabinet Material],bbq_material,2,FALSE))</f>
        <v/>
      </c>
      <c r="AA678" s="14" t="str">
        <f>IF(Point[Asset Group]="","",VLOOKUP(Point[Manufacturer],manufacturer,2,FALSE))</f>
        <v/>
      </c>
      <c r="AB678" s="14" t="str">
        <f>IF(Point[Uinsex WC]="","",Point[Uinsex WC])</f>
        <v/>
      </c>
      <c r="AC678" s="14" t="str">
        <f>IF(Point[Female WC]="","",Point[Female WC])</f>
        <v/>
      </c>
      <c r="AD678" s="14" t="str">
        <f>IF(Point[Male WC]="","",Point[Male WC])</f>
        <v/>
      </c>
      <c r="AE678" s="14" t="str">
        <f>IF(Point[Urinal]="","",Point[Urinal])</f>
        <v/>
      </c>
      <c r="AF678" s="14" t="str">
        <f>IF(Point[Disabled Unisex]="","",Point[Disabled Unisex])</f>
        <v/>
      </c>
      <c r="AG678" s="14" t="str">
        <f>IF(Point[Disabled Female]="","",Point[Disabled Female])</f>
        <v/>
      </c>
      <c r="AH678" s="14" t="str">
        <f>IF(Point[Disabled Male]="","",Point[Disabled Male])</f>
        <v/>
      </c>
      <c r="AI678" s="14" t="str">
        <f>IF(Point[Asset Group]="","",VLOOKUP(Point[Handrail],yes_no,2,FALSE))</f>
        <v/>
      </c>
      <c r="AJ678" s="14" t="str">
        <f>IF(Point[Asset Group]="","",VLOOKUP(Point[Baby Changing],yes_no,2,FALSE))</f>
        <v/>
      </c>
      <c r="AK678" s="14" t="str">
        <f>IF(Point[Asset Group]="","",VLOOKUP(Point[Service Room],yes_no,2,FALSE))</f>
        <v/>
      </c>
      <c r="AL678" s="14" t="str">
        <f>IF(Point[Asset Group]="","",VLOOKUP(Point[Service Tap],service_tap,2,FALSE))</f>
        <v/>
      </c>
      <c r="AM678" s="14" t="str">
        <f>IF(Point[Asset Group]="","",VLOOKUP(Point[Heating Type],wc_heating,2,FALSE))</f>
        <v/>
      </c>
      <c r="AN678" s="14" t="str">
        <f>IF(Point[Asset Group]="","",VLOOKUP(Point[Power Supply],power_supply,2,FALSE))</f>
        <v/>
      </c>
      <c r="AO678" s="14" t="str">
        <f>IF(Point[Asset Group]="","",VLOOKUP(Point[Waste Water],waste_water,2,FALSE))</f>
        <v/>
      </c>
      <c r="AP678" s="14" t="str">
        <f>IF(Point[Asset Group]="","",VLOOKUP(Point[Furniture SubType],subdom_master_gdb,2,FALSE))</f>
        <v/>
      </c>
      <c r="AQ678" s="14" t="str">
        <f>IF(Point[Asset Group]="","",VLOOKUP(Point[Concrete Pad],yes_no,2,FALSE))</f>
        <v/>
      </c>
      <c r="AR678" s="14" t="str">
        <f>IF(Point[Asset Group]="","",VLOOKUP(Point[Material],material_master,2,FALSE))</f>
        <v/>
      </c>
      <c r="AS678" s="14" t="str">
        <f>IF(Point[Asset Group]="","",VLOOKUP(Point[Plumbing],irrigation_plumbing,2,FALSE))</f>
        <v/>
      </c>
      <c r="AT678" s="14" t="str">
        <f>IF(Point[Asset Group]="","",VLOOKUP(Point[Sprinklers],irrigation_sprinklers,2,FALSE))</f>
        <v/>
      </c>
      <c r="AU678" s="14" t="str">
        <f>IF(Point[Asset Group]="","",VLOOKUP(Point[System],irrigation_system,2,FALSE))</f>
        <v/>
      </c>
      <c r="AV678" s="14" t="str">
        <f>IF(Point[Asset Group]="","",VLOOKUP(Point[Status],irrigation_status,2,FALSE))</f>
        <v/>
      </c>
      <c r="AW678" s="11" t="str">
        <f>IF(Point[Date of manufacture]="","",Point[Date of manufacture])</f>
        <v/>
      </c>
      <c r="AX678" s="14" t="str">
        <f>IF(Point[Asset Group]="","",VLOOKUP(Point[Sign Purpose],sign_purpose,2,FALSE))</f>
        <v/>
      </c>
      <c r="AY678" s="14" t="str">
        <f>IF(Point[Asset Group]="","",VLOOKUP(Point[Sign Material],material_master,2,FALSE))</f>
        <v/>
      </c>
      <c r="AZ678" s="14" t="str">
        <f>IF(Point[Asset Group]="","",VLOOKUP(Point[Affixed To],sign_affix,2,FALSE))</f>
        <v/>
      </c>
      <c r="BA678" s="14" t="str">
        <f>IF(Point[Size HxB mm]="","",Point[Size HxB mm])</f>
        <v/>
      </c>
      <c r="BB678" s="14" t="str">
        <f>IF(Point[Height m]="","",Point[Height m])</f>
        <v/>
      </c>
      <c r="BC678" s="14" t="str">
        <f>IF(Point[Asset Group]="","",VLOOKUP(Point[Post Material],material_master,2,FALSE))</f>
        <v/>
      </c>
      <c r="BD678" s="14" t="str">
        <f>IF(Point[Asset Group]="","",VLOOKUP(Point[Post Number],number,2,FALSE))</f>
        <v/>
      </c>
      <c r="BE678" s="14" t="str">
        <f>IF(Point[Asset Group]="","",VLOOKUP(Point[Structure SubType],subdom_master_gdb,2,FALSE))</f>
        <v/>
      </c>
      <c r="BF678" s="14" t="str">
        <f>IF(Point[Area m2]="","",Point[Area m2])</f>
        <v/>
      </c>
      <c r="BG678" s="14" t="str">
        <f>IF(Point[Length m]="","",Point[Length m])</f>
        <v/>
      </c>
      <c r="BH678" s="14" t="str">
        <f>IF(Point[Width m]="","",Point[Width m])</f>
        <v/>
      </c>
      <c r="BI678" s="14" t="str">
        <f>IF(Point[Diameter m]="","",Point[Diameter m])</f>
        <v/>
      </c>
      <c r="BJ678" s="14" t="str">
        <f>IF(Point[Asset Group]="","",VLOOKUP(Point[Number of Pipes],number,2,FALSE))</f>
        <v/>
      </c>
      <c r="BK678" s="14" t="str">
        <f>IF(Point[Asset Group]="","",VLOOKUP(Point[Combined Name],2,FALSE))</f>
        <v/>
      </c>
      <c r="BL678" s="14" t="str">
        <f>IF(Point[Asset Group]="","",VLOOKUP(Point[Size Class],size_class,2,FALSE))</f>
        <v/>
      </c>
      <c r="BM678" s="14" t="str">
        <f>IF(Point[Asset Group]="","",VLOOKUP(Point[Age Class],age_class,2,FALSE))</f>
        <v/>
      </c>
      <c r="BN678" s="14" t="str">
        <f>IF(Point[Girth (cm)]="","",Point[Girth (cm)])</f>
        <v/>
      </c>
      <c r="BO678" s="14" t="str">
        <f>IF(Point[Crown Radius (m)]="","",Point[Crown Radius (m)])</f>
        <v/>
      </c>
      <c r="BP678" s="14" t="str">
        <f>IF(Point[Asset Group]="","",VLOOKUP(Point[Rooting Environment],root_enviro,2,FALSE))</f>
        <v/>
      </c>
      <c r="BQ678" s="14" t="str">
        <f>IF(Point[Asset Group]="","",VLOOKUP(Point[Tree Surround],tree_surround,2,FALSE))</f>
        <v/>
      </c>
      <c r="BR678" s="14" t="str">
        <f>IF(Point[Asset Group]="","",VLOOKUP(Point[Tree Grill],yes_no,2,FALSE))</f>
        <v/>
      </c>
      <c r="BS678" s="14" t="str">
        <f>IF(Point[Asset Group]="","",VLOOKUP(Point[Tree Location],tree_location,2,FALSE))</f>
        <v/>
      </c>
    </row>
    <row r="679" spans="1:71" s="3" customFormat="1" x14ac:dyDescent="0.2">
      <c r="A679" s="3" t="str">
        <f>IF(Point[DWG File Name]="","",Point[DWG File Name])</f>
        <v/>
      </c>
      <c r="B679" s="3" t="str">
        <f>IF(Point[DWG Layer Name]="","",Point[DWG Layer Name])</f>
        <v/>
      </c>
      <c r="C679" s="3" t="str">
        <f>IF(Point[DWG Handle]="","",Point[DWG Handle])</f>
        <v/>
      </c>
      <c r="D679" s="58" t="str">
        <f>IF(Point[X]="","",Point[X])</f>
        <v/>
      </c>
      <c r="E679" s="58" t="str">
        <f>IF(Point[Y]="","",Point[Y])</f>
        <v/>
      </c>
      <c r="F679" s="3" t="str">
        <f>IF(Point[Replacement Asset]="","",Point[Replacement Asset])</f>
        <v/>
      </c>
      <c r="G679" s="3" t="str">
        <f>IF(Point[Asset ID]="","",UPPER(Point[Asset ID]))</f>
        <v/>
      </c>
      <c r="H679" s="3" t="str">
        <f>IF(Point[Asset Group]="","",VLOOKUP(Point[Asset Group],asset_grp_pt,4,FALSE))</f>
        <v/>
      </c>
      <c r="I679" s="3" t="str">
        <f>IF(Point[Asset Group]="","",VLOOKUP(Point[Asset Group],asset_grp_pt,2,FALSE))</f>
        <v/>
      </c>
      <c r="J679" s="3" t="str">
        <f>IF(Point[Asset Group]="","",VLOOKUP(Point[Asset Group],asset_grp_pt,3,FALSE))</f>
        <v/>
      </c>
      <c r="K679" s="3" t="str">
        <f>IF(Point[Asset Group]="","",VLOOKUP(Point[Asset Type],type_master_list,2,FALSE))</f>
        <v/>
      </c>
      <c r="L679" s="3" t="str">
        <f>IF(Point[Asset Name]="","",PROPER(Point[Asset Name]))</f>
        <v/>
      </c>
      <c r="M679" s="11" t="str">
        <f>IF(Point[Install Date]="","",Point[Install Date])</f>
        <v/>
      </c>
      <c r="N679" s="11" t="str">
        <f>IF(Point[Note]="","",PROPER(Point[Note]))</f>
        <v/>
      </c>
      <c r="O679" s="11" t="str">
        <f>IF(Point[Resource Consent Number]="","",UPPER(Point[Resource Consent Number]))</f>
        <v/>
      </c>
      <c r="P679" s="53" t="str">
        <f>IF(Point[Asset Unit Cost]="","",Point[Asset Unit Cost])</f>
        <v/>
      </c>
      <c r="Q679" s="11" t="str">
        <f>IF(Point[Added By]="","",UPPER(Point[Added By]))</f>
        <v/>
      </c>
      <c r="R679" s="11" t="str">
        <f>IF(Point[Added Date]="","",Point[Added Date])</f>
        <v/>
      </c>
      <c r="S679" s="14" t="str">
        <f>IF(Point[Z COORD]="","",Point[Z COORD])</f>
        <v/>
      </c>
      <c r="T679" s="14" t="str">
        <f>IF(Point[Asset Description]="","",PROPER(Point[Asset Description]))</f>
        <v/>
      </c>
      <c r="U679" s="14" t="str">
        <f>IF(Point[[Artist ]]="","",PROPER(Point[[Artist ]]))</f>
        <v/>
      </c>
      <c r="V679" s="14" t="str">
        <f>IF(Point[Material Notes]="","",PROPER(Point[Material Notes]))</f>
        <v/>
      </c>
      <c r="W679" s="14" t="str">
        <f>IF(Point[Dimension Notes]="","",Point[Dimension Notes])</f>
        <v/>
      </c>
      <c r="X679" s="14" t="str">
        <f>IF(Point[List]="","",VLOOKUP(Point[Burner Number],number,2,FALSE))</f>
        <v/>
      </c>
      <c r="Y679" s="14" t="str">
        <f>IF(Point[List]="","",VLOOKUP(Point[Fuel],bbq_fuel,2,FALSE))</f>
        <v/>
      </c>
      <c r="Z679" s="14" t="str">
        <f>IF(Point[List]="","",VLOOKUP(Point[Cabinet Material],bbq_material,2,FALSE))</f>
        <v/>
      </c>
      <c r="AA679" s="14" t="str">
        <f>IF(Point[Asset Group]="","",VLOOKUP(Point[Manufacturer],manufacturer,2,FALSE))</f>
        <v/>
      </c>
      <c r="AB679" s="14" t="str">
        <f>IF(Point[Uinsex WC]="","",Point[Uinsex WC])</f>
        <v/>
      </c>
      <c r="AC679" s="14" t="str">
        <f>IF(Point[Female WC]="","",Point[Female WC])</f>
        <v/>
      </c>
      <c r="AD679" s="14" t="str">
        <f>IF(Point[Male WC]="","",Point[Male WC])</f>
        <v/>
      </c>
      <c r="AE679" s="14" t="str">
        <f>IF(Point[Urinal]="","",Point[Urinal])</f>
        <v/>
      </c>
      <c r="AF679" s="14" t="str">
        <f>IF(Point[Disabled Unisex]="","",Point[Disabled Unisex])</f>
        <v/>
      </c>
      <c r="AG679" s="14" t="str">
        <f>IF(Point[Disabled Female]="","",Point[Disabled Female])</f>
        <v/>
      </c>
      <c r="AH679" s="14" t="str">
        <f>IF(Point[Disabled Male]="","",Point[Disabled Male])</f>
        <v/>
      </c>
      <c r="AI679" s="14" t="str">
        <f>IF(Point[Asset Group]="","",VLOOKUP(Point[Handrail],yes_no,2,FALSE))</f>
        <v/>
      </c>
      <c r="AJ679" s="14" t="str">
        <f>IF(Point[Asset Group]="","",VLOOKUP(Point[Baby Changing],yes_no,2,FALSE))</f>
        <v/>
      </c>
      <c r="AK679" s="14" t="str">
        <f>IF(Point[Asset Group]="","",VLOOKUP(Point[Service Room],yes_no,2,FALSE))</f>
        <v/>
      </c>
      <c r="AL679" s="14" t="str">
        <f>IF(Point[Asset Group]="","",VLOOKUP(Point[Service Tap],service_tap,2,FALSE))</f>
        <v/>
      </c>
      <c r="AM679" s="14" t="str">
        <f>IF(Point[Asset Group]="","",VLOOKUP(Point[Heating Type],wc_heating,2,FALSE))</f>
        <v/>
      </c>
      <c r="AN679" s="14" t="str">
        <f>IF(Point[Asset Group]="","",VLOOKUP(Point[Power Supply],power_supply,2,FALSE))</f>
        <v/>
      </c>
      <c r="AO679" s="14" t="str">
        <f>IF(Point[Asset Group]="","",VLOOKUP(Point[Waste Water],waste_water,2,FALSE))</f>
        <v/>
      </c>
      <c r="AP679" s="14" t="str">
        <f>IF(Point[Asset Group]="","",VLOOKUP(Point[Furniture SubType],subdom_master_gdb,2,FALSE))</f>
        <v/>
      </c>
      <c r="AQ679" s="14" t="str">
        <f>IF(Point[Asset Group]="","",VLOOKUP(Point[Concrete Pad],yes_no,2,FALSE))</f>
        <v/>
      </c>
      <c r="AR679" s="14" t="str">
        <f>IF(Point[Asset Group]="","",VLOOKUP(Point[Material],material_master,2,FALSE))</f>
        <v/>
      </c>
      <c r="AS679" s="14" t="str">
        <f>IF(Point[Asset Group]="","",VLOOKUP(Point[Plumbing],irrigation_plumbing,2,FALSE))</f>
        <v/>
      </c>
      <c r="AT679" s="14" t="str">
        <f>IF(Point[Asset Group]="","",VLOOKUP(Point[Sprinklers],irrigation_sprinklers,2,FALSE))</f>
        <v/>
      </c>
      <c r="AU679" s="14" t="str">
        <f>IF(Point[Asset Group]="","",VLOOKUP(Point[System],irrigation_system,2,FALSE))</f>
        <v/>
      </c>
      <c r="AV679" s="14" t="str">
        <f>IF(Point[Asset Group]="","",VLOOKUP(Point[Status],irrigation_status,2,FALSE))</f>
        <v/>
      </c>
      <c r="AW679" s="11" t="str">
        <f>IF(Point[Date of manufacture]="","",Point[Date of manufacture])</f>
        <v/>
      </c>
      <c r="AX679" s="14" t="str">
        <f>IF(Point[Asset Group]="","",VLOOKUP(Point[Sign Purpose],sign_purpose,2,FALSE))</f>
        <v/>
      </c>
      <c r="AY679" s="14" t="str">
        <f>IF(Point[Asset Group]="","",VLOOKUP(Point[Sign Material],material_master,2,FALSE))</f>
        <v/>
      </c>
      <c r="AZ679" s="14" t="str">
        <f>IF(Point[Asset Group]="","",VLOOKUP(Point[Affixed To],sign_affix,2,FALSE))</f>
        <v/>
      </c>
      <c r="BA679" s="14" t="str">
        <f>IF(Point[Size HxB mm]="","",Point[Size HxB mm])</f>
        <v/>
      </c>
      <c r="BB679" s="14" t="str">
        <f>IF(Point[Height m]="","",Point[Height m])</f>
        <v/>
      </c>
      <c r="BC679" s="14" t="str">
        <f>IF(Point[Asset Group]="","",VLOOKUP(Point[Post Material],material_master,2,FALSE))</f>
        <v/>
      </c>
      <c r="BD679" s="14" t="str">
        <f>IF(Point[Asset Group]="","",VLOOKUP(Point[Post Number],number,2,FALSE))</f>
        <v/>
      </c>
      <c r="BE679" s="14" t="str">
        <f>IF(Point[Asset Group]="","",VLOOKUP(Point[Structure SubType],subdom_master_gdb,2,FALSE))</f>
        <v/>
      </c>
      <c r="BF679" s="14" t="str">
        <f>IF(Point[Area m2]="","",Point[Area m2])</f>
        <v/>
      </c>
      <c r="BG679" s="14" t="str">
        <f>IF(Point[Length m]="","",Point[Length m])</f>
        <v/>
      </c>
      <c r="BH679" s="14" t="str">
        <f>IF(Point[Width m]="","",Point[Width m])</f>
        <v/>
      </c>
      <c r="BI679" s="14" t="str">
        <f>IF(Point[Diameter m]="","",Point[Diameter m])</f>
        <v/>
      </c>
      <c r="BJ679" s="14" t="str">
        <f>IF(Point[Asset Group]="","",VLOOKUP(Point[Number of Pipes],number,2,FALSE))</f>
        <v/>
      </c>
      <c r="BK679" s="14" t="str">
        <f>IF(Point[Asset Group]="","",VLOOKUP(Point[Combined Name],2,FALSE))</f>
        <v/>
      </c>
      <c r="BL679" s="14" t="str">
        <f>IF(Point[Asset Group]="","",VLOOKUP(Point[Size Class],size_class,2,FALSE))</f>
        <v/>
      </c>
      <c r="BM679" s="14" t="str">
        <f>IF(Point[Asset Group]="","",VLOOKUP(Point[Age Class],age_class,2,FALSE))</f>
        <v/>
      </c>
      <c r="BN679" s="14" t="str">
        <f>IF(Point[Girth (cm)]="","",Point[Girth (cm)])</f>
        <v/>
      </c>
      <c r="BO679" s="14" t="str">
        <f>IF(Point[Crown Radius (m)]="","",Point[Crown Radius (m)])</f>
        <v/>
      </c>
      <c r="BP679" s="14" t="str">
        <f>IF(Point[Asset Group]="","",VLOOKUP(Point[Rooting Environment],root_enviro,2,FALSE))</f>
        <v/>
      </c>
      <c r="BQ679" s="14" t="str">
        <f>IF(Point[Asset Group]="","",VLOOKUP(Point[Tree Surround],tree_surround,2,FALSE))</f>
        <v/>
      </c>
      <c r="BR679" s="14" t="str">
        <f>IF(Point[Asset Group]="","",VLOOKUP(Point[Tree Grill],yes_no,2,FALSE))</f>
        <v/>
      </c>
      <c r="BS679" s="14" t="str">
        <f>IF(Point[Asset Group]="","",VLOOKUP(Point[Tree Location],tree_location,2,FALSE))</f>
        <v/>
      </c>
    </row>
    <row r="680" spans="1:71" s="3" customFormat="1" x14ac:dyDescent="0.2">
      <c r="A680" s="3" t="str">
        <f>IF(Point[DWG File Name]="","",Point[DWG File Name])</f>
        <v/>
      </c>
      <c r="B680" s="3" t="str">
        <f>IF(Point[DWG Layer Name]="","",Point[DWG Layer Name])</f>
        <v/>
      </c>
      <c r="C680" s="3" t="str">
        <f>IF(Point[DWG Handle]="","",Point[DWG Handle])</f>
        <v/>
      </c>
      <c r="D680" s="58" t="str">
        <f>IF(Point[X]="","",Point[X])</f>
        <v/>
      </c>
      <c r="E680" s="58" t="str">
        <f>IF(Point[Y]="","",Point[Y])</f>
        <v/>
      </c>
      <c r="F680" s="3" t="str">
        <f>IF(Point[Replacement Asset]="","",Point[Replacement Asset])</f>
        <v/>
      </c>
      <c r="G680" s="3" t="str">
        <f>IF(Point[Asset ID]="","",UPPER(Point[Asset ID]))</f>
        <v/>
      </c>
      <c r="H680" s="3" t="str">
        <f>IF(Point[Asset Group]="","",VLOOKUP(Point[Asset Group],asset_grp_pt,4,FALSE))</f>
        <v/>
      </c>
      <c r="I680" s="3" t="str">
        <f>IF(Point[Asset Group]="","",VLOOKUP(Point[Asset Group],asset_grp_pt,2,FALSE))</f>
        <v/>
      </c>
      <c r="J680" s="3" t="str">
        <f>IF(Point[Asset Group]="","",VLOOKUP(Point[Asset Group],asset_grp_pt,3,FALSE))</f>
        <v/>
      </c>
      <c r="K680" s="3" t="str">
        <f>IF(Point[Asset Group]="","",VLOOKUP(Point[Asset Type],type_master_list,2,FALSE))</f>
        <v/>
      </c>
      <c r="L680" s="3" t="str">
        <f>IF(Point[Asset Name]="","",PROPER(Point[Asset Name]))</f>
        <v/>
      </c>
      <c r="M680" s="11" t="str">
        <f>IF(Point[Install Date]="","",Point[Install Date])</f>
        <v/>
      </c>
      <c r="N680" s="11" t="str">
        <f>IF(Point[Note]="","",PROPER(Point[Note]))</f>
        <v/>
      </c>
      <c r="O680" s="11" t="str">
        <f>IF(Point[Resource Consent Number]="","",UPPER(Point[Resource Consent Number]))</f>
        <v/>
      </c>
      <c r="P680" s="53" t="str">
        <f>IF(Point[Asset Unit Cost]="","",Point[Asset Unit Cost])</f>
        <v/>
      </c>
      <c r="Q680" s="11" t="str">
        <f>IF(Point[Added By]="","",UPPER(Point[Added By]))</f>
        <v/>
      </c>
      <c r="R680" s="11" t="str">
        <f>IF(Point[Added Date]="","",Point[Added Date])</f>
        <v/>
      </c>
      <c r="S680" s="14" t="str">
        <f>IF(Point[Z COORD]="","",Point[Z COORD])</f>
        <v/>
      </c>
      <c r="T680" s="14" t="str">
        <f>IF(Point[Asset Description]="","",PROPER(Point[Asset Description]))</f>
        <v/>
      </c>
      <c r="U680" s="14" t="str">
        <f>IF(Point[[Artist ]]="","",PROPER(Point[[Artist ]]))</f>
        <v/>
      </c>
      <c r="V680" s="14" t="str">
        <f>IF(Point[Material Notes]="","",PROPER(Point[Material Notes]))</f>
        <v/>
      </c>
      <c r="W680" s="14" t="str">
        <f>IF(Point[Dimension Notes]="","",Point[Dimension Notes])</f>
        <v/>
      </c>
      <c r="X680" s="14" t="str">
        <f>IF(Point[List]="","",VLOOKUP(Point[Burner Number],number,2,FALSE))</f>
        <v/>
      </c>
      <c r="Y680" s="14" t="str">
        <f>IF(Point[List]="","",VLOOKUP(Point[Fuel],bbq_fuel,2,FALSE))</f>
        <v/>
      </c>
      <c r="Z680" s="14" t="str">
        <f>IF(Point[List]="","",VLOOKUP(Point[Cabinet Material],bbq_material,2,FALSE))</f>
        <v/>
      </c>
      <c r="AA680" s="14" t="str">
        <f>IF(Point[Asset Group]="","",VLOOKUP(Point[Manufacturer],manufacturer,2,FALSE))</f>
        <v/>
      </c>
      <c r="AB680" s="14" t="str">
        <f>IF(Point[Uinsex WC]="","",Point[Uinsex WC])</f>
        <v/>
      </c>
      <c r="AC680" s="14" t="str">
        <f>IF(Point[Female WC]="","",Point[Female WC])</f>
        <v/>
      </c>
      <c r="AD680" s="14" t="str">
        <f>IF(Point[Male WC]="","",Point[Male WC])</f>
        <v/>
      </c>
      <c r="AE680" s="14" t="str">
        <f>IF(Point[Urinal]="","",Point[Urinal])</f>
        <v/>
      </c>
      <c r="AF680" s="14" t="str">
        <f>IF(Point[Disabled Unisex]="","",Point[Disabled Unisex])</f>
        <v/>
      </c>
      <c r="AG680" s="14" t="str">
        <f>IF(Point[Disabled Female]="","",Point[Disabled Female])</f>
        <v/>
      </c>
      <c r="AH680" s="14" t="str">
        <f>IF(Point[Disabled Male]="","",Point[Disabled Male])</f>
        <v/>
      </c>
      <c r="AI680" s="14" t="str">
        <f>IF(Point[Asset Group]="","",VLOOKUP(Point[Handrail],yes_no,2,FALSE))</f>
        <v/>
      </c>
      <c r="AJ680" s="14" t="str">
        <f>IF(Point[Asset Group]="","",VLOOKUP(Point[Baby Changing],yes_no,2,FALSE))</f>
        <v/>
      </c>
      <c r="AK680" s="14" t="str">
        <f>IF(Point[Asset Group]="","",VLOOKUP(Point[Service Room],yes_no,2,FALSE))</f>
        <v/>
      </c>
      <c r="AL680" s="14" t="str">
        <f>IF(Point[Asset Group]="","",VLOOKUP(Point[Service Tap],service_tap,2,FALSE))</f>
        <v/>
      </c>
      <c r="AM680" s="14" t="str">
        <f>IF(Point[Asset Group]="","",VLOOKUP(Point[Heating Type],wc_heating,2,FALSE))</f>
        <v/>
      </c>
      <c r="AN680" s="14" t="str">
        <f>IF(Point[Asset Group]="","",VLOOKUP(Point[Power Supply],power_supply,2,FALSE))</f>
        <v/>
      </c>
      <c r="AO680" s="14" t="str">
        <f>IF(Point[Asset Group]="","",VLOOKUP(Point[Waste Water],waste_water,2,FALSE))</f>
        <v/>
      </c>
      <c r="AP680" s="14" t="str">
        <f>IF(Point[Asset Group]="","",VLOOKUP(Point[Furniture SubType],subdom_master_gdb,2,FALSE))</f>
        <v/>
      </c>
      <c r="AQ680" s="14" t="str">
        <f>IF(Point[Asset Group]="","",VLOOKUP(Point[Concrete Pad],yes_no,2,FALSE))</f>
        <v/>
      </c>
      <c r="AR680" s="14" t="str">
        <f>IF(Point[Asset Group]="","",VLOOKUP(Point[Material],material_master,2,FALSE))</f>
        <v/>
      </c>
      <c r="AS680" s="14" t="str">
        <f>IF(Point[Asset Group]="","",VLOOKUP(Point[Plumbing],irrigation_plumbing,2,FALSE))</f>
        <v/>
      </c>
      <c r="AT680" s="14" t="str">
        <f>IF(Point[Asset Group]="","",VLOOKUP(Point[Sprinklers],irrigation_sprinklers,2,FALSE))</f>
        <v/>
      </c>
      <c r="AU680" s="14" t="str">
        <f>IF(Point[Asset Group]="","",VLOOKUP(Point[System],irrigation_system,2,FALSE))</f>
        <v/>
      </c>
      <c r="AV680" s="14" t="str">
        <f>IF(Point[Asset Group]="","",VLOOKUP(Point[Status],irrigation_status,2,FALSE))</f>
        <v/>
      </c>
      <c r="AW680" s="11" t="str">
        <f>IF(Point[Date of manufacture]="","",Point[Date of manufacture])</f>
        <v/>
      </c>
      <c r="AX680" s="14" t="str">
        <f>IF(Point[Asset Group]="","",VLOOKUP(Point[Sign Purpose],sign_purpose,2,FALSE))</f>
        <v/>
      </c>
      <c r="AY680" s="14" t="str">
        <f>IF(Point[Asset Group]="","",VLOOKUP(Point[Sign Material],material_master,2,FALSE))</f>
        <v/>
      </c>
      <c r="AZ680" s="14" t="str">
        <f>IF(Point[Asset Group]="","",VLOOKUP(Point[Affixed To],sign_affix,2,FALSE))</f>
        <v/>
      </c>
      <c r="BA680" s="14" t="str">
        <f>IF(Point[Size HxB mm]="","",Point[Size HxB mm])</f>
        <v/>
      </c>
      <c r="BB680" s="14" t="str">
        <f>IF(Point[Height m]="","",Point[Height m])</f>
        <v/>
      </c>
      <c r="BC680" s="14" t="str">
        <f>IF(Point[Asset Group]="","",VLOOKUP(Point[Post Material],material_master,2,FALSE))</f>
        <v/>
      </c>
      <c r="BD680" s="14" t="str">
        <f>IF(Point[Asset Group]="","",VLOOKUP(Point[Post Number],number,2,FALSE))</f>
        <v/>
      </c>
      <c r="BE680" s="14" t="str">
        <f>IF(Point[Asset Group]="","",VLOOKUP(Point[Structure SubType],subdom_master_gdb,2,FALSE))</f>
        <v/>
      </c>
      <c r="BF680" s="14" t="str">
        <f>IF(Point[Area m2]="","",Point[Area m2])</f>
        <v/>
      </c>
      <c r="BG680" s="14" t="str">
        <f>IF(Point[Length m]="","",Point[Length m])</f>
        <v/>
      </c>
      <c r="BH680" s="14" t="str">
        <f>IF(Point[Width m]="","",Point[Width m])</f>
        <v/>
      </c>
      <c r="BI680" s="14" t="str">
        <f>IF(Point[Diameter m]="","",Point[Diameter m])</f>
        <v/>
      </c>
      <c r="BJ680" s="14" t="str">
        <f>IF(Point[Asset Group]="","",VLOOKUP(Point[Number of Pipes],number,2,FALSE))</f>
        <v/>
      </c>
      <c r="BK680" s="14" t="str">
        <f>IF(Point[Asset Group]="","",VLOOKUP(Point[Combined Name],2,FALSE))</f>
        <v/>
      </c>
      <c r="BL680" s="14" t="str">
        <f>IF(Point[Asset Group]="","",VLOOKUP(Point[Size Class],size_class,2,FALSE))</f>
        <v/>
      </c>
      <c r="BM680" s="14" t="str">
        <f>IF(Point[Asset Group]="","",VLOOKUP(Point[Age Class],age_class,2,FALSE))</f>
        <v/>
      </c>
      <c r="BN680" s="14" t="str">
        <f>IF(Point[Girth (cm)]="","",Point[Girth (cm)])</f>
        <v/>
      </c>
      <c r="BO680" s="14" t="str">
        <f>IF(Point[Crown Radius (m)]="","",Point[Crown Radius (m)])</f>
        <v/>
      </c>
      <c r="BP680" s="14" t="str">
        <f>IF(Point[Asset Group]="","",VLOOKUP(Point[Rooting Environment],root_enviro,2,FALSE))</f>
        <v/>
      </c>
      <c r="BQ680" s="14" t="str">
        <f>IF(Point[Asset Group]="","",VLOOKUP(Point[Tree Surround],tree_surround,2,FALSE))</f>
        <v/>
      </c>
      <c r="BR680" s="14" t="str">
        <f>IF(Point[Asset Group]="","",VLOOKUP(Point[Tree Grill],yes_no,2,FALSE))</f>
        <v/>
      </c>
      <c r="BS680" s="14" t="str">
        <f>IF(Point[Asset Group]="","",VLOOKUP(Point[Tree Location],tree_location,2,FALSE))</f>
        <v/>
      </c>
    </row>
    <row r="681" spans="1:71" s="3" customFormat="1" x14ac:dyDescent="0.2">
      <c r="A681" s="3" t="str">
        <f>IF(Point[DWG File Name]="","",Point[DWG File Name])</f>
        <v/>
      </c>
      <c r="B681" s="3" t="str">
        <f>IF(Point[DWG Layer Name]="","",Point[DWG Layer Name])</f>
        <v/>
      </c>
      <c r="C681" s="3" t="str">
        <f>IF(Point[DWG Handle]="","",Point[DWG Handle])</f>
        <v/>
      </c>
      <c r="D681" s="58" t="str">
        <f>IF(Point[X]="","",Point[X])</f>
        <v/>
      </c>
      <c r="E681" s="58" t="str">
        <f>IF(Point[Y]="","",Point[Y])</f>
        <v/>
      </c>
      <c r="F681" s="3" t="str">
        <f>IF(Point[Replacement Asset]="","",Point[Replacement Asset])</f>
        <v/>
      </c>
      <c r="G681" s="3" t="str">
        <f>IF(Point[Asset ID]="","",UPPER(Point[Asset ID]))</f>
        <v/>
      </c>
      <c r="H681" s="3" t="str">
        <f>IF(Point[Asset Group]="","",VLOOKUP(Point[Asset Group],asset_grp_pt,4,FALSE))</f>
        <v/>
      </c>
      <c r="I681" s="3" t="str">
        <f>IF(Point[Asset Group]="","",VLOOKUP(Point[Asset Group],asset_grp_pt,2,FALSE))</f>
        <v/>
      </c>
      <c r="J681" s="3" t="str">
        <f>IF(Point[Asset Group]="","",VLOOKUP(Point[Asset Group],asset_grp_pt,3,FALSE))</f>
        <v/>
      </c>
      <c r="K681" s="3" t="str">
        <f>IF(Point[Asset Group]="","",VLOOKUP(Point[Asset Type],type_master_list,2,FALSE))</f>
        <v/>
      </c>
      <c r="L681" s="3" t="str">
        <f>IF(Point[Asset Name]="","",PROPER(Point[Asset Name]))</f>
        <v/>
      </c>
      <c r="M681" s="11" t="str">
        <f>IF(Point[Install Date]="","",Point[Install Date])</f>
        <v/>
      </c>
      <c r="N681" s="11" t="str">
        <f>IF(Point[Note]="","",PROPER(Point[Note]))</f>
        <v/>
      </c>
      <c r="O681" s="11" t="str">
        <f>IF(Point[Resource Consent Number]="","",UPPER(Point[Resource Consent Number]))</f>
        <v/>
      </c>
      <c r="P681" s="53" t="str">
        <f>IF(Point[Asset Unit Cost]="","",Point[Asset Unit Cost])</f>
        <v/>
      </c>
      <c r="Q681" s="11" t="str">
        <f>IF(Point[Added By]="","",UPPER(Point[Added By]))</f>
        <v/>
      </c>
      <c r="R681" s="11" t="str">
        <f>IF(Point[Added Date]="","",Point[Added Date])</f>
        <v/>
      </c>
      <c r="S681" s="14" t="str">
        <f>IF(Point[Z COORD]="","",Point[Z COORD])</f>
        <v/>
      </c>
      <c r="T681" s="14" t="str">
        <f>IF(Point[Asset Description]="","",PROPER(Point[Asset Description]))</f>
        <v/>
      </c>
      <c r="U681" s="14" t="str">
        <f>IF(Point[[Artist ]]="","",PROPER(Point[[Artist ]]))</f>
        <v/>
      </c>
      <c r="V681" s="14" t="str">
        <f>IF(Point[Material Notes]="","",PROPER(Point[Material Notes]))</f>
        <v/>
      </c>
      <c r="W681" s="14" t="str">
        <f>IF(Point[Dimension Notes]="","",Point[Dimension Notes])</f>
        <v/>
      </c>
      <c r="X681" s="14" t="str">
        <f>IF(Point[List]="","",VLOOKUP(Point[Burner Number],number,2,FALSE))</f>
        <v/>
      </c>
      <c r="Y681" s="14" t="str">
        <f>IF(Point[List]="","",VLOOKUP(Point[Fuel],bbq_fuel,2,FALSE))</f>
        <v/>
      </c>
      <c r="Z681" s="14" t="str">
        <f>IF(Point[List]="","",VLOOKUP(Point[Cabinet Material],bbq_material,2,FALSE))</f>
        <v/>
      </c>
      <c r="AA681" s="14" t="str">
        <f>IF(Point[Asset Group]="","",VLOOKUP(Point[Manufacturer],manufacturer,2,FALSE))</f>
        <v/>
      </c>
      <c r="AB681" s="14" t="str">
        <f>IF(Point[Uinsex WC]="","",Point[Uinsex WC])</f>
        <v/>
      </c>
      <c r="AC681" s="14" t="str">
        <f>IF(Point[Female WC]="","",Point[Female WC])</f>
        <v/>
      </c>
      <c r="AD681" s="14" t="str">
        <f>IF(Point[Male WC]="","",Point[Male WC])</f>
        <v/>
      </c>
      <c r="AE681" s="14" t="str">
        <f>IF(Point[Urinal]="","",Point[Urinal])</f>
        <v/>
      </c>
      <c r="AF681" s="14" t="str">
        <f>IF(Point[Disabled Unisex]="","",Point[Disabled Unisex])</f>
        <v/>
      </c>
      <c r="AG681" s="14" t="str">
        <f>IF(Point[Disabled Female]="","",Point[Disabled Female])</f>
        <v/>
      </c>
      <c r="AH681" s="14" t="str">
        <f>IF(Point[Disabled Male]="","",Point[Disabled Male])</f>
        <v/>
      </c>
      <c r="AI681" s="14" t="str">
        <f>IF(Point[Asset Group]="","",VLOOKUP(Point[Handrail],yes_no,2,FALSE))</f>
        <v/>
      </c>
      <c r="AJ681" s="14" t="str">
        <f>IF(Point[Asset Group]="","",VLOOKUP(Point[Baby Changing],yes_no,2,FALSE))</f>
        <v/>
      </c>
      <c r="AK681" s="14" t="str">
        <f>IF(Point[Asset Group]="","",VLOOKUP(Point[Service Room],yes_no,2,FALSE))</f>
        <v/>
      </c>
      <c r="AL681" s="14" t="str">
        <f>IF(Point[Asset Group]="","",VLOOKUP(Point[Service Tap],service_tap,2,FALSE))</f>
        <v/>
      </c>
      <c r="AM681" s="14" t="str">
        <f>IF(Point[Asset Group]="","",VLOOKUP(Point[Heating Type],wc_heating,2,FALSE))</f>
        <v/>
      </c>
      <c r="AN681" s="14" t="str">
        <f>IF(Point[Asset Group]="","",VLOOKUP(Point[Power Supply],power_supply,2,FALSE))</f>
        <v/>
      </c>
      <c r="AO681" s="14" t="str">
        <f>IF(Point[Asset Group]="","",VLOOKUP(Point[Waste Water],waste_water,2,FALSE))</f>
        <v/>
      </c>
      <c r="AP681" s="14" t="str">
        <f>IF(Point[Asset Group]="","",VLOOKUP(Point[Furniture SubType],subdom_master_gdb,2,FALSE))</f>
        <v/>
      </c>
      <c r="AQ681" s="14" t="str">
        <f>IF(Point[Asset Group]="","",VLOOKUP(Point[Concrete Pad],yes_no,2,FALSE))</f>
        <v/>
      </c>
      <c r="AR681" s="14" t="str">
        <f>IF(Point[Asset Group]="","",VLOOKUP(Point[Material],material_master,2,FALSE))</f>
        <v/>
      </c>
      <c r="AS681" s="14" t="str">
        <f>IF(Point[Asset Group]="","",VLOOKUP(Point[Plumbing],irrigation_plumbing,2,FALSE))</f>
        <v/>
      </c>
      <c r="AT681" s="14" t="str">
        <f>IF(Point[Asset Group]="","",VLOOKUP(Point[Sprinklers],irrigation_sprinklers,2,FALSE))</f>
        <v/>
      </c>
      <c r="AU681" s="14" t="str">
        <f>IF(Point[Asset Group]="","",VLOOKUP(Point[System],irrigation_system,2,FALSE))</f>
        <v/>
      </c>
      <c r="AV681" s="14" t="str">
        <f>IF(Point[Asset Group]="","",VLOOKUP(Point[Status],irrigation_status,2,FALSE))</f>
        <v/>
      </c>
      <c r="AW681" s="11" t="str">
        <f>IF(Point[Date of manufacture]="","",Point[Date of manufacture])</f>
        <v/>
      </c>
      <c r="AX681" s="14" t="str">
        <f>IF(Point[Asset Group]="","",VLOOKUP(Point[Sign Purpose],sign_purpose,2,FALSE))</f>
        <v/>
      </c>
      <c r="AY681" s="14" t="str">
        <f>IF(Point[Asset Group]="","",VLOOKUP(Point[Sign Material],material_master,2,FALSE))</f>
        <v/>
      </c>
      <c r="AZ681" s="14" t="str">
        <f>IF(Point[Asset Group]="","",VLOOKUP(Point[Affixed To],sign_affix,2,FALSE))</f>
        <v/>
      </c>
      <c r="BA681" s="14" t="str">
        <f>IF(Point[Size HxB mm]="","",Point[Size HxB mm])</f>
        <v/>
      </c>
      <c r="BB681" s="14" t="str">
        <f>IF(Point[Height m]="","",Point[Height m])</f>
        <v/>
      </c>
      <c r="BC681" s="14" t="str">
        <f>IF(Point[Asset Group]="","",VLOOKUP(Point[Post Material],material_master,2,FALSE))</f>
        <v/>
      </c>
      <c r="BD681" s="14" t="str">
        <f>IF(Point[Asset Group]="","",VLOOKUP(Point[Post Number],number,2,FALSE))</f>
        <v/>
      </c>
      <c r="BE681" s="14" t="str">
        <f>IF(Point[Asset Group]="","",VLOOKUP(Point[Structure SubType],subdom_master_gdb,2,FALSE))</f>
        <v/>
      </c>
      <c r="BF681" s="14" t="str">
        <f>IF(Point[Area m2]="","",Point[Area m2])</f>
        <v/>
      </c>
      <c r="BG681" s="14" t="str">
        <f>IF(Point[Length m]="","",Point[Length m])</f>
        <v/>
      </c>
      <c r="BH681" s="14" t="str">
        <f>IF(Point[Width m]="","",Point[Width m])</f>
        <v/>
      </c>
      <c r="BI681" s="14" t="str">
        <f>IF(Point[Diameter m]="","",Point[Diameter m])</f>
        <v/>
      </c>
      <c r="BJ681" s="14" t="str">
        <f>IF(Point[Asset Group]="","",VLOOKUP(Point[Number of Pipes],number,2,FALSE))</f>
        <v/>
      </c>
      <c r="BK681" s="14" t="str">
        <f>IF(Point[Asset Group]="","",VLOOKUP(Point[Combined Name],2,FALSE))</f>
        <v/>
      </c>
      <c r="BL681" s="14" t="str">
        <f>IF(Point[Asset Group]="","",VLOOKUP(Point[Size Class],size_class,2,FALSE))</f>
        <v/>
      </c>
      <c r="BM681" s="14" t="str">
        <f>IF(Point[Asset Group]="","",VLOOKUP(Point[Age Class],age_class,2,FALSE))</f>
        <v/>
      </c>
      <c r="BN681" s="14" t="str">
        <f>IF(Point[Girth (cm)]="","",Point[Girth (cm)])</f>
        <v/>
      </c>
      <c r="BO681" s="14" t="str">
        <f>IF(Point[Crown Radius (m)]="","",Point[Crown Radius (m)])</f>
        <v/>
      </c>
      <c r="BP681" s="14" t="str">
        <f>IF(Point[Asset Group]="","",VLOOKUP(Point[Rooting Environment],root_enviro,2,FALSE))</f>
        <v/>
      </c>
      <c r="BQ681" s="14" t="str">
        <f>IF(Point[Asset Group]="","",VLOOKUP(Point[Tree Surround],tree_surround,2,FALSE))</f>
        <v/>
      </c>
      <c r="BR681" s="14" t="str">
        <f>IF(Point[Asset Group]="","",VLOOKUP(Point[Tree Grill],yes_no,2,FALSE))</f>
        <v/>
      </c>
      <c r="BS681" s="14" t="str">
        <f>IF(Point[Asset Group]="","",VLOOKUP(Point[Tree Location],tree_location,2,FALSE))</f>
        <v/>
      </c>
    </row>
    <row r="682" spans="1:71" s="3" customFormat="1" x14ac:dyDescent="0.2">
      <c r="A682" s="3" t="str">
        <f>IF(Point[DWG File Name]="","",Point[DWG File Name])</f>
        <v/>
      </c>
      <c r="B682" s="3" t="str">
        <f>IF(Point[DWG Layer Name]="","",Point[DWG Layer Name])</f>
        <v/>
      </c>
      <c r="C682" s="3" t="str">
        <f>IF(Point[DWG Handle]="","",Point[DWG Handle])</f>
        <v/>
      </c>
      <c r="D682" s="58" t="str">
        <f>IF(Point[X]="","",Point[X])</f>
        <v/>
      </c>
      <c r="E682" s="58" t="str">
        <f>IF(Point[Y]="","",Point[Y])</f>
        <v/>
      </c>
      <c r="F682" s="3" t="str">
        <f>IF(Point[Replacement Asset]="","",Point[Replacement Asset])</f>
        <v/>
      </c>
      <c r="G682" s="3" t="str">
        <f>IF(Point[Asset ID]="","",UPPER(Point[Asset ID]))</f>
        <v/>
      </c>
      <c r="H682" s="3" t="str">
        <f>IF(Point[Asset Group]="","",VLOOKUP(Point[Asset Group],asset_grp_pt,4,FALSE))</f>
        <v/>
      </c>
      <c r="I682" s="3" t="str">
        <f>IF(Point[Asset Group]="","",VLOOKUP(Point[Asset Group],asset_grp_pt,2,FALSE))</f>
        <v/>
      </c>
      <c r="J682" s="3" t="str">
        <f>IF(Point[Asset Group]="","",VLOOKUP(Point[Asset Group],asset_grp_pt,3,FALSE))</f>
        <v/>
      </c>
      <c r="K682" s="3" t="str">
        <f>IF(Point[Asset Group]="","",VLOOKUP(Point[Asset Type],type_master_list,2,FALSE))</f>
        <v/>
      </c>
      <c r="L682" s="3" t="str">
        <f>IF(Point[Asset Name]="","",PROPER(Point[Asset Name]))</f>
        <v/>
      </c>
      <c r="M682" s="11" t="str">
        <f>IF(Point[Install Date]="","",Point[Install Date])</f>
        <v/>
      </c>
      <c r="N682" s="11" t="str">
        <f>IF(Point[Note]="","",PROPER(Point[Note]))</f>
        <v/>
      </c>
      <c r="O682" s="11" t="str">
        <f>IF(Point[Resource Consent Number]="","",UPPER(Point[Resource Consent Number]))</f>
        <v/>
      </c>
      <c r="P682" s="53" t="str">
        <f>IF(Point[Asset Unit Cost]="","",Point[Asset Unit Cost])</f>
        <v/>
      </c>
      <c r="Q682" s="11" t="str">
        <f>IF(Point[Added By]="","",UPPER(Point[Added By]))</f>
        <v/>
      </c>
      <c r="R682" s="11" t="str">
        <f>IF(Point[Added Date]="","",Point[Added Date])</f>
        <v/>
      </c>
      <c r="S682" s="14" t="str">
        <f>IF(Point[Z COORD]="","",Point[Z COORD])</f>
        <v/>
      </c>
      <c r="T682" s="14" t="str">
        <f>IF(Point[Asset Description]="","",PROPER(Point[Asset Description]))</f>
        <v/>
      </c>
      <c r="U682" s="14" t="str">
        <f>IF(Point[[Artist ]]="","",PROPER(Point[[Artist ]]))</f>
        <v/>
      </c>
      <c r="V682" s="14" t="str">
        <f>IF(Point[Material Notes]="","",PROPER(Point[Material Notes]))</f>
        <v/>
      </c>
      <c r="W682" s="14" t="str">
        <f>IF(Point[Dimension Notes]="","",Point[Dimension Notes])</f>
        <v/>
      </c>
      <c r="X682" s="14" t="str">
        <f>IF(Point[List]="","",VLOOKUP(Point[Burner Number],number,2,FALSE))</f>
        <v/>
      </c>
      <c r="Y682" s="14" t="str">
        <f>IF(Point[List]="","",VLOOKUP(Point[Fuel],bbq_fuel,2,FALSE))</f>
        <v/>
      </c>
      <c r="Z682" s="14" t="str">
        <f>IF(Point[List]="","",VLOOKUP(Point[Cabinet Material],bbq_material,2,FALSE))</f>
        <v/>
      </c>
      <c r="AA682" s="14" t="str">
        <f>IF(Point[Asset Group]="","",VLOOKUP(Point[Manufacturer],manufacturer,2,FALSE))</f>
        <v/>
      </c>
      <c r="AB682" s="14" t="str">
        <f>IF(Point[Uinsex WC]="","",Point[Uinsex WC])</f>
        <v/>
      </c>
      <c r="AC682" s="14" t="str">
        <f>IF(Point[Female WC]="","",Point[Female WC])</f>
        <v/>
      </c>
      <c r="AD682" s="14" t="str">
        <f>IF(Point[Male WC]="","",Point[Male WC])</f>
        <v/>
      </c>
      <c r="AE682" s="14" t="str">
        <f>IF(Point[Urinal]="","",Point[Urinal])</f>
        <v/>
      </c>
      <c r="AF682" s="14" t="str">
        <f>IF(Point[Disabled Unisex]="","",Point[Disabled Unisex])</f>
        <v/>
      </c>
      <c r="AG682" s="14" t="str">
        <f>IF(Point[Disabled Female]="","",Point[Disabled Female])</f>
        <v/>
      </c>
      <c r="AH682" s="14" t="str">
        <f>IF(Point[Disabled Male]="","",Point[Disabled Male])</f>
        <v/>
      </c>
      <c r="AI682" s="14" t="str">
        <f>IF(Point[Asset Group]="","",VLOOKUP(Point[Handrail],yes_no,2,FALSE))</f>
        <v/>
      </c>
      <c r="AJ682" s="14" t="str">
        <f>IF(Point[Asset Group]="","",VLOOKUP(Point[Baby Changing],yes_no,2,FALSE))</f>
        <v/>
      </c>
      <c r="AK682" s="14" t="str">
        <f>IF(Point[Asset Group]="","",VLOOKUP(Point[Service Room],yes_no,2,FALSE))</f>
        <v/>
      </c>
      <c r="AL682" s="14" t="str">
        <f>IF(Point[Asset Group]="","",VLOOKUP(Point[Service Tap],service_tap,2,FALSE))</f>
        <v/>
      </c>
      <c r="AM682" s="14" t="str">
        <f>IF(Point[Asset Group]="","",VLOOKUP(Point[Heating Type],wc_heating,2,FALSE))</f>
        <v/>
      </c>
      <c r="AN682" s="14" t="str">
        <f>IF(Point[Asset Group]="","",VLOOKUP(Point[Power Supply],power_supply,2,FALSE))</f>
        <v/>
      </c>
      <c r="AO682" s="14" t="str">
        <f>IF(Point[Asset Group]="","",VLOOKUP(Point[Waste Water],waste_water,2,FALSE))</f>
        <v/>
      </c>
      <c r="AP682" s="14" t="str">
        <f>IF(Point[Asset Group]="","",VLOOKUP(Point[Furniture SubType],subdom_master_gdb,2,FALSE))</f>
        <v/>
      </c>
      <c r="AQ682" s="14" t="str">
        <f>IF(Point[Asset Group]="","",VLOOKUP(Point[Concrete Pad],yes_no,2,FALSE))</f>
        <v/>
      </c>
      <c r="AR682" s="14" t="str">
        <f>IF(Point[Asset Group]="","",VLOOKUP(Point[Material],material_master,2,FALSE))</f>
        <v/>
      </c>
      <c r="AS682" s="14" t="str">
        <f>IF(Point[Asset Group]="","",VLOOKUP(Point[Plumbing],irrigation_plumbing,2,FALSE))</f>
        <v/>
      </c>
      <c r="AT682" s="14" t="str">
        <f>IF(Point[Asset Group]="","",VLOOKUP(Point[Sprinklers],irrigation_sprinklers,2,FALSE))</f>
        <v/>
      </c>
      <c r="AU682" s="14" t="str">
        <f>IF(Point[Asset Group]="","",VLOOKUP(Point[System],irrigation_system,2,FALSE))</f>
        <v/>
      </c>
      <c r="AV682" s="14" t="str">
        <f>IF(Point[Asset Group]="","",VLOOKUP(Point[Status],irrigation_status,2,FALSE))</f>
        <v/>
      </c>
      <c r="AW682" s="11" t="str">
        <f>IF(Point[Date of manufacture]="","",Point[Date of manufacture])</f>
        <v/>
      </c>
      <c r="AX682" s="14" t="str">
        <f>IF(Point[Asset Group]="","",VLOOKUP(Point[Sign Purpose],sign_purpose,2,FALSE))</f>
        <v/>
      </c>
      <c r="AY682" s="14" t="str">
        <f>IF(Point[Asset Group]="","",VLOOKUP(Point[Sign Material],material_master,2,FALSE))</f>
        <v/>
      </c>
      <c r="AZ682" s="14" t="str">
        <f>IF(Point[Asset Group]="","",VLOOKUP(Point[Affixed To],sign_affix,2,FALSE))</f>
        <v/>
      </c>
      <c r="BA682" s="14" t="str">
        <f>IF(Point[Size HxB mm]="","",Point[Size HxB mm])</f>
        <v/>
      </c>
      <c r="BB682" s="14" t="str">
        <f>IF(Point[Height m]="","",Point[Height m])</f>
        <v/>
      </c>
      <c r="BC682" s="14" t="str">
        <f>IF(Point[Asset Group]="","",VLOOKUP(Point[Post Material],material_master,2,FALSE))</f>
        <v/>
      </c>
      <c r="BD682" s="14" t="str">
        <f>IF(Point[Asset Group]="","",VLOOKUP(Point[Post Number],number,2,FALSE))</f>
        <v/>
      </c>
      <c r="BE682" s="14" t="str">
        <f>IF(Point[Asset Group]="","",VLOOKUP(Point[Structure SubType],subdom_master_gdb,2,FALSE))</f>
        <v/>
      </c>
      <c r="BF682" s="14" t="str">
        <f>IF(Point[Area m2]="","",Point[Area m2])</f>
        <v/>
      </c>
      <c r="BG682" s="14" t="str">
        <f>IF(Point[Length m]="","",Point[Length m])</f>
        <v/>
      </c>
      <c r="BH682" s="14" t="str">
        <f>IF(Point[Width m]="","",Point[Width m])</f>
        <v/>
      </c>
      <c r="BI682" s="14" t="str">
        <f>IF(Point[Diameter m]="","",Point[Diameter m])</f>
        <v/>
      </c>
      <c r="BJ682" s="14" t="str">
        <f>IF(Point[Asset Group]="","",VLOOKUP(Point[Number of Pipes],number,2,FALSE))</f>
        <v/>
      </c>
      <c r="BK682" s="14" t="str">
        <f>IF(Point[Asset Group]="","",VLOOKUP(Point[Combined Name],2,FALSE))</f>
        <v/>
      </c>
      <c r="BL682" s="14" t="str">
        <f>IF(Point[Asset Group]="","",VLOOKUP(Point[Size Class],size_class,2,FALSE))</f>
        <v/>
      </c>
      <c r="BM682" s="14" t="str">
        <f>IF(Point[Asset Group]="","",VLOOKUP(Point[Age Class],age_class,2,FALSE))</f>
        <v/>
      </c>
      <c r="BN682" s="14" t="str">
        <f>IF(Point[Girth (cm)]="","",Point[Girth (cm)])</f>
        <v/>
      </c>
      <c r="BO682" s="14" t="str">
        <f>IF(Point[Crown Radius (m)]="","",Point[Crown Radius (m)])</f>
        <v/>
      </c>
      <c r="BP682" s="14" t="str">
        <f>IF(Point[Asset Group]="","",VLOOKUP(Point[Rooting Environment],root_enviro,2,FALSE))</f>
        <v/>
      </c>
      <c r="BQ682" s="14" t="str">
        <f>IF(Point[Asset Group]="","",VLOOKUP(Point[Tree Surround],tree_surround,2,FALSE))</f>
        <v/>
      </c>
      <c r="BR682" s="14" t="str">
        <f>IF(Point[Asset Group]="","",VLOOKUP(Point[Tree Grill],yes_no,2,FALSE))</f>
        <v/>
      </c>
      <c r="BS682" s="14" t="str">
        <f>IF(Point[Asset Group]="","",VLOOKUP(Point[Tree Location],tree_location,2,FALSE))</f>
        <v/>
      </c>
    </row>
    <row r="683" spans="1:71" s="3" customFormat="1" x14ac:dyDescent="0.2">
      <c r="A683" s="3" t="str">
        <f>IF(Point[DWG File Name]="","",Point[DWG File Name])</f>
        <v/>
      </c>
      <c r="B683" s="3" t="str">
        <f>IF(Point[DWG Layer Name]="","",Point[DWG Layer Name])</f>
        <v/>
      </c>
      <c r="C683" s="3" t="str">
        <f>IF(Point[DWG Handle]="","",Point[DWG Handle])</f>
        <v/>
      </c>
      <c r="D683" s="58" t="str">
        <f>IF(Point[X]="","",Point[X])</f>
        <v/>
      </c>
      <c r="E683" s="58" t="str">
        <f>IF(Point[Y]="","",Point[Y])</f>
        <v/>
      </c>
      <c r="F683" s="3" t="str">
        <f>IF(Point[Replacement Asset]="","",Point[Replacement Asset])</f>
        <v/>
      </c>
      <c r="G683" s="3" t="str">
        <f>IF(Point[Asset ID]="","",UPPER(Point[Asset ID]))</f>
        <v/>
      </c>
      <c r="H683" s="3" t="str">
        <f>IF(Point[Asset Group]="","",VLOOKUP(Point[Asset Group],asset_grp_pt,4,FALSE))</f>
        <v/>
      </c>
      <c r="I683" s="3" t="str">
        <f>IF(Point[Asset Group]="","",VLOOKUP(Point[Asset Group],asset_grp_pt,2,FALSE))</f>
        <v/>
      </c>
      <c r="J683" s="3" t="str">
        <f>IF(Point[Asset Group]="","",VLOOKUP(Point[Asset Group],asset_grp_pt,3,FALSE))</f>
        <v/>
      </c>
      <c r="K683" s="3" t="str">
        <f>IF(Point[Asset Group]="","",VLOOKUP(Point[Asset Type],type_master_list,2,FALSE))</f>
        <v/>
      </c>
      <c r="L683" s="3" t="str">
        <f>IF(Point[Asset Name]="","",PROPER(Point[Asset Name]))</f>
        <v/>
      </c>
      <c r="M683" s="11" t="str">
        <f>IF(Point[Install Date]="","",Point[Install Date])</f>
        <v/>
      </c>
      <c r="N683" s="11" t="str">
        <f>IF(Point[Note]="","",PROPER(Point[Note]))</f>
        <v/>
      </c>
      <c r="O683" s="11" t="str">
        <f>IF(Point[Resource Consent Number]="","",UPPER(Point[Resource Consent Number]))</f>
        <v/>
      </c>
      <c r="P683" s="53" t="str">
        <f>IF(Point[Asset Unit Cost]="","",Point[Asset Unit Cost])</f>
        <v/>
      </c>
      <c r="Q683" s="11" t="str">
        <f>IF(Point[Added By]="","",UPPER(Point[Added By]))</f>
        <v/>
      </c>
      <c r="R683" s="11" t="str">
        <f>IF(Point[Added Date]="","",Point[Added Date])</f>
        <v/>
      </c>
      <c r="S683" s="14" t="str">
        <f>IF(Point[Z COORD]="","",Point[Z COORD])</f>
        <v/>
      </c>
      <c r="T683" s="14" t="str">
        <f>IF(Point[Asset Description]="","",PROPER(Point[Asset Description]))</f>
        <v/>
      </c>
      <c r="U683" s="14" t="str">
        <f>IF(Point[[Artist ]]="","",PROPER(Point[[Artist ]]))</f>
        <v/>
      </c>
      <c r="V683" s="14" t="str">
        <f>IF(Point[Material Notes]="","",PROPER(Point[Material Notes]))</f>
        <v/>
      </c>
      <c r="W683" s="14" t="str">
        <f>IF(Point[Dimension Notes]="","",Point[Dimension Notes])</f>
        <v/>
      </c>
      <c r="X683" s="14" t="str">
        <f>IF(Point[List]="","",VLOOKUP(Point[Burner Number],number,2,FALSE))</f>
        <v/>
      </c>
      <c r="Y683" s="14" t="str">
        <f>IF(Point[List]="","",VLOOKUP(Point[Fuel],bbq_fuel,2,FALSE))</f>
        <v/>
      </c>
      <c r="Z683" s="14" t="str">
        <f>IF(Point[List]="","",VLOOKUP(Point[Cabinet Material],bbq_material,2,FALSE))</f>
        <v/>
      </c>
      <c r="AA683" s="14" t="str">
        <f>IF(Point[Asset Group]="","",VLOOKUP(Point[Manufacturer],manufacturer,2,FALSE))</f>
        <v/>
      </c>
      <c r="AB683" s="14" t="str">
        <f>IF(Point[Uinsex WC]="","",Point[Uinsex WC])</f>
        <v/>
      </c>
      <c r="AC683" s="14" t="str">
        <f>IF(Point[Female WC]="","",Point[Female WC])</f>
        <v/>
      </c>
      <c r="AD683" s="14" t="str">
        <f>IF(Point[Male WC]="","",Point[Male WC])</f>
        <v/>
      </c>
      <c r="AE683" s="14" t="str">
        <f>IF(Point[Urinal]="","",Point[Urinal])</f>
        <v/>
      </c>
      <c r="AF683" s="14" t="str">
        <f>IF(Point[Disabled Unisex]="","",Point[Disabled Unisex])</f>
        <v/>
      </c>
      <c r="AG683" s="14" t="str">
        <f>IF(Point[Disabled Female]="","",Point[Disabled Female])</f>
        <v/>
      </c>
      <c r="AH683" s="14" t="str">
        <f>IF(Point[Disabled Male]="","",Point[Disabled Male])</f>
        <v/>
      </c>
      <c r="AI683" s="14" t="str">
        <f>IF(Point[Asset Group]="","",VLOOKUP(Point[Handrail],yes_no,2,FALSE))</f>
        <v/>
      </c>
      <c r="AJ683" s="14" t="str">
        <f>IF(Point[Asset Group]="","",VLOOKUP(Point[Baby Changing],yes_no,2,FALSE))</f>
        <v/>
      </c>
      <c r="AK683" s="14" t="str">
        <f>IF(Point[Asset Group]="","",VLOOKUP(Point[Service Room],yes_no,2,FALSE))</f>
        <v/>
      </c>
      <c r="AL683" s="14" t="str">
        <f>IF(Point[Asset Group]="","",VLOOKUP(Point[Service Tap],service_tap,2,FALSE))</f>
        <v/>
      </c>
      <c r="AM683" s="14" t="str">
        <f>IF(Point[Asset Group]="","",VLOOKUP(Point[Heating Type],wc_heating,2,FALSE))</f>
        <v/>
      </c>
      <c r="AN683" s="14" t="str">
        <f>IF(Point[Asset Group]="","",VLOOKUP(Point[Power Supply],power_supply,2,FALSE))</f>
        <v/>
      </c>
      <c r="AO683" s="14" t="str">
        <f>IF(Point[Asset Group]="","",VLOOKUP(Point[Waste Water],waste_water,2,FALSE))</f>
        <v/>
      </c>
      <c r="AP683" s="14" t="str">
        <f>IF(Point[Asset Group]="","",VLOOKUP(Point[Furniture SubType],subdom_master_gdb,2,FALSE))</f>
        <v/>
      </c>
      <c r="AQ683" s="14" t="str">
        <f>IF(Point[Asset Group]="","",VLOOKUP(Point[Concrete Pad],yes_no,2,FALSE))</f>
        <v/>
      </c>
      <c r="AR683" s="14" t="str">
        <f>IF(Point[Asset Group]="","",VLOOKUP(Point[Material],material_master,2,FALSE))</f>
        <v/>
      </c>
      <c r="AS683" s="14" t="str">
        <f>IF(Point[Asset Group]="","",VLOOKUP(Point[Plumbing],irrigation_plumbing,2,FALSE))</f>
        <v/>
      </c>
      <c r="AT683" s="14" t="str">
        <f>IF(Point[Asset Group]="","",VLOOKUP(Point[Sprinklers],irrigation_sprinklers,2,FALSE))</f>
        <v/>
      </c>
      <c r="AU683" s="14" t="str">
        <f>IF(Point[Asset Group]="","",VLOOKUP(Point[System],irrigation_system,2,FALSE))</f>
        <v/>
      </c>
      <c r="AV683" s="14" t="str">
        <f>IF(Point[Asset Group]="","",VLOOKUP(Point[Status],irrigation_status,2,FALSE))</f>
        <v/>
      </c>
      <c r="AW683" s="11" t="str">
        <f>IF(Point[Date of manufacture]="","",Point[Date of manufacture])</f>
        <v/>
      </c>
      <c r="AX683" s="14" t="str">
        <f>IF(Point[Asset Group]="","",VLOOKUP(Point[Sign Purpose],sign_purpose,2,FALSE))</f>
        <v/>
      </c>
      <c r="AY683" s="14" t="str">
        <f>IF(Point[Asset Group]="","",VLOOKUP(Point[Sign Material],material_master,2,FALSE))</f>
        <v/>
      </c>
      <c r="AZ683" s="14" t="str">
        <f>IF(Point[Asset Group]="","",VLOOKUP(Point[Affixed To],sign_affix,2,FALSE))</f>
        <v/>
      </c>
      <c r="BA683" s="14" t="str">
        <f>IF(Point[Size HxB mm]="","",Point[Size HxB mm])</f>
        <v/>
      </c>
      <c r="BB683" s="14" t="str">
        <f>IF(Point[Height m]="","",Point[Height m])</f>
        <v/>
      </c>
      <c r="BC683" s="14" t="str">
        <f>IF(Point[Asset Group]="","",VLOOKUP(Point[Post Material],material_master,2,FALSE))</f>
        <v/>
      </c>
      <c r="BD683" s="14" t="str">
        <f>IF(Point[Asset Group]="","",VLOOKUP(Point[Post Number],number,2,FALSE))</f>
        <v/>
      </c>
      <c r="BE683" s="14" t="str">
        <f>IF(Point[Asset Group]="","",VLOOKUP(Point[Structure SubType],subdom_master_gdb,2,FALSE))</f>
        <v/>
      </c>
      <c r="BF683" s="14" t="str">
        <f>IF(Point[Area m2]="","",Point[Area m2])</f>
        <v/>
      </c>
      <c r="BG683" s="14" t="str">
        <f>IF(Point[Length m]="","",Point[Length m])</f>
        <v/>
      </c>
      <c r="BH683" s="14" t="str">
        <f>IF(Point[Width m]="","",Point[Width m])</f>
        <v/>
      </c>
      <c r="BI683" s="14" t="str">
        <f>IF(Point[Diameter m]="","",Point[Diameter m])</f>
        <v/>
      </c>
      <c r="BJ683" s="14" t="str">
        <f>IF(Point[Asset Group]="","",VLOOKUP(Point[Number of Pipes],number,2,FALSE))</f>
        <v/>
      </c>
      <c r="BK683" s="14" t="str">
        <f>IF(Point[Asset Group]="","",VLOOKUP(Point[Combined Name],2,FALSE))</f>
        <v/>
      </c>
      <c r="BL683" s="14" t="str">
        <f>IF(Point[Asset Group]="","",VLOOKUP(Point[Size Class],size_class,2,FALSE))</f>
        <v/>
      </c>
      <c r="BM683" s="14" t="str">
        <f>IF(Point[Asset Group]="","",VLOOKUP(Point[Age Class],age_class,2,FALSE))</f>
        <v/>
      </c>
      <c r="BN683" s="14" t="str">
        <f>IF(Point[Girth (cm)]="","",Point[Girth (cm)])</f>
        <v/>
      </c>
      <c r="BO683" s="14" t="str">
        <f>IF(Point[Crown Radius (m)]="","",Point[Crown Radius (m)])</f>
        <v/>
      </c>
      <c r="BP683" s="14" t="str">
        <f>IF(Point[Asset Group]="","",VLOOKUP(Point[Rooting Environment],root_enviro,2,FALSE))</f>
        <v/>
      </c>
      <c r="BQ683" s="14" t="str">
        <f>IF(Point[Asset Group]="","",VLOOKUP(Point[Tree Surround],tree_surround,2,FALSE))</f>
        <v/>
      </c>
      <c r="BR683" s="14" t="str">
        <f>IF(Point[Asset Group]="","",VLOOKUP(Point[Tree Grill],yes_no,2,FALSE))</f>
        <v/>
      </c>
      <c r="BS683" s="14" t="str">
        <f>IF(Point[Asset Group]="","",VLOOKUP(Point[Tree Location],tree_location,2,FALSE))</f>
        <v/>
      </c>
    </row>
    <row r="684" spans="1:71" s="3" customFormat="1" x14ac:dyDescent="0.2">
      <c r="A684" s="3" t="str">
        <f>IF(Point[DWG File Name]="","",Point[DWG File Name])</f>
        <v/>
      </c>
      <c r="B684" s="3" t="str">
        <f>IF(Point[DWG Layer Name]="","",Point[DWG Layer Name])</f>
        <v/>
      </c>
      <c r="C684" s="3" t="str">
        <f>IF(Point[DWG Handle]="","",Point[DWG Handle])</f>
        <v/>
      </c>
      <c r="D684" s="58" t="str">
        <f>IF(Point[X]="","",Point[X])</f>
        <v/>
      </c>
      <c r="E684" s="58" t="str">
        <f>IF(Point[Y]="","",Point[Y])</f>
        <v/>
      </c>
      <c r="F684" s="3" t="str">
        <f>IF(Point[Replacement Asset]="","",Point[Replacement Asset])</f>
        <v/>
      </c>
      <c r="G684" s="3" t="str">
        <f>IF(Point[Asset ID]="","",UPPER(Point[Asset ID]))</f>
        <v/>
      </c>
      <c r="H684" s="3" t="str">
        <f>IF(Point[Asset Group]="","",VLOOKUP(Point[Asset Group],asset_grp_pt,4,FALSE))</f>
        <v/>
      </c>
      <c r="I684" s="3" t="str">
        <f>IF(Point[Asset Group]="","",VLOOKUP(Point[Asset Group],asset_grp_pt,2,FALSE))</f>
        <v/>
      </c>
      <c r="J684" s="3" t="str">
        <f>IF(Point[Asset Group]="","",VLOOKUP(Point[Asset Group],asset_grp_pt,3,FALSE))</f>
        <v/>
      </c>
      <c r="K684" s="3" t="str">
        <f>IF(Point[Asset Group]="","",VLOOKUP(Point[Asset Type],type_master_list,2,FALSE))</f>
        <v/>
      </c>
      <c r="L684" s="3" t="str">
        <f>IF(Point[Asset Name]="","",PROPER(Point[Asset Name]))</f>
        <v/>
      </c>
      <c r="M684" s="11" t="str">
        <f>IF(Point[Install Date]="","",Point[Install Date])</f>
        <v/>
      </c>
      <c r="N684" s="11" t="str">
        <f>IF(Point[Note]="","",PROPER(Point[Note]))</f>
        <v/>
      </c>
      <c r="O684" s="11" t="str">
        <f>IF(Point[Resource Consent Number]="","",UPPER(Point[Resource Consent Number]))</f>
        <v/>
      </c>
      <c r="P684" s="53" t="str">
        <f>IF(Point[Asset Unit Cost]="","",Point[Asset Unit Cost])</f>
        <v/>
      </c>
      <c r="Q684" s="11" t="str">
        <f>IF(Point[Added By]="","",UPPER(Point[Added By]))</f>
        <v/>
      </c>
      <c r="R684" s="11" t="str">
        <f>IF(Point[Added Date]="","",Point[Added Date])</f>
        <v/>
      </c>
      <c r="S684" s="14" t="str">
        <f>IF(Point[Z COORD]="","",Point[Z COORD])</f>
        <v/>
      </c>
      <c r="T684" s="14" t="str">
        <f>IF(Point[Asset Description]="","",PROPER(Point[Asset Description]))</f>
        <v/>
      </c>
      <c r="U684" s="14" t="str">
        <f>IF(Point[[Artist ]]="","",PROPER(Point[[Artist ]]))</f>
        <v/>
      </c>
      <c r="V684" s="14" t="str">
        <f>IF(Point[Material Notes]="","",PROPER(Point[Material Notes]))</f>
        <v/>
      </c>
      <c r="W684" s="14" t="str">
        <f>IF(Point[Dimension Notes]="","",Point[Dimension Notes])</f>
        <v/>
      </c>
      <c r="X684" s="14" t="str">
        <f>IF(Point[List]="","",VLOOKUP(Point[Burner Number],number,2,FALSE))</f>
        <v/>
      </c>
      <c r="Y684" s="14" t="str">
        <f>IF(Point[List]="","",VLOOKUP(Point[Fuel],bbq_fuel,2,FALSE))</f>
        <v/>
      </c>
      <c r="Z684" s="14" t="str">
        <f>IF(Point[List]="","",VLOOKUP(Point[Cabinet Material],bbq_material,2,FALSE))</f>
        <v/>
      </c>
      <c r="AA684" s="14" t="str">
        <f>IF(Point[Asset Group]="","",VLOOKUP(Point[Manufacturer],manufacturer,2,FALSE))</f>
        <v/>
      </c>
      <c r="AB684" s="14" t="str">
        <f>IF(Point[Uinsex WC]="","",Point[Uinsex WC])</f>
        <v/>
      </c>
      <c r="AC684" s="14" t="str">
        <f>IF(Point[Female WC]="","",Point[Female WC])</f>
        <v/>
      </c>
      <c r="AD684" s="14" t="str">
        <f>IF(Point[Male WC]="","",Point[Male WC])</f>
        <v/>
      </c>
      <c r="AE684" s="14" t="str">
        <f>IF(Point[Urinal]="","",Point[Urinal])</f>
        <v/>
      </c>
      <c r="AF684" s="14" t="str">
        <f>IF(Point[Disabled Unisex]="","",Point[Disabled Unisex])</f>
        <v/>
      </c>
      <c r="AG684" s="14" t="str">
        <f>IF(Point[Disabled Female]="","",Point[Disabled Female])</f>
        <v/>
      </c>
      <c r="AH684" s="14" t="str">
        <f>IF(Point[Disabled Male]="","",Point[Disabled Male])</f>
        <v/>
      </c>
      <c r="AI684" s="14" t="str">
        <f>IF(Point[Asset Group]="","",VLOOKUP(Point[Handrail],yes_no,2,FALSE))</f>
        <v/>
      </c>
      <c r="AJ684" s="14" t="str">
        <f>IF(Point[Asset Group]="","",VLOOKUP(Point[Baby Changing],yes_no,2,FALSE))</f>
        <v/>
      </c>
      <c r="AK684" s="14" t="str">
        <f>IF(Point[Asset Group]="","",VLOOKUP(Point[Service Room],yes_no,2,FALSE))</f>
        <v/>
      </c>
      <c r="AL684" s="14" t="str">
        <f>IF(Point[Asset Group]="","",VLOOKUP(Point[Service Tap],service_tap,2,FALSE))</f>
        <v/>
      </c>
      <c r="AM684" s="14" t="str">
        <f>IF(Point[Asset Group]="","",VLOOKUP(Point[Heating Type],wc_heating,2,FALSE))</f>
        <v/>
      </c>
      <c r="AN684" s="14" t="str">
        <f>IF(Point[Asset Group]="","",VLOOKUP(Point[Power Supply],power_supply,2,FALSE))</f>
        <v/>
      </c>
      <c r="AO684" s="14" t="str">
        <f>IF(Point[Asset Group]="","",VLOOKUP(Point[Waste Water],waste_water,2,FALSE))</f>
        <v/>
      </c>
      <c r="AP684" s="14" t="str">
        <f>IF(Point[Asset Group]="","",VLOOKUP(Point[Furniture SubType],subdom_master_gdb,2,FALSE))</f>
        <v/>
      </c>
      <c r="AQ684" s="14" t="str">
        <f>IF(Point[Asset Group]="","",VLOOKUP(Point[Concrete Pad],yes_no,2,FALSE))</f>
        <v/>
      </c>
      <c r="AR684" s="14" t="str">
        <f>IF(Point[Asset Group]="","",VLOOKUP(Point[Material],material_master,2,FALSE))</f>
        <v/>
      </c>
      <c r="AS684" s="14" t="str">
        <f>IF(Point[Asset Group]="","",VLOOKUP(Point[Plumbing],irrigation_plumbing,2,FALSE))</f>
        <v/>
      </c>
      <c r="AT684" s="14" t="str">
        <f>IF(Point[Asset Group]="","",VLOOKUP(Point[Sprinklers],irrigation_sprinklers,2,FALSE))</f>
        <v/>
      </c>
      <c r="AU684" s="14" t="str">
        <f>IF(Point[Asset Group]="","",VLOOKUP(Point[System],irrigation_system,2,FALSE))</f>
        <v/>
      </c>
      <c r="AV684" s="14" t="str">
        <f>IF(Point[Asset Group]="","",VLOOKUP(Point[Status],irrigation_status,2,FALSE))</f>
        <v/>
      </c>
      <c r="AW684" s="11" t="str">
        <f>IF(Point[Date of manufacture]="","",Point[Date of manufacture])</f>
        <v/>
      </c>
      <c r="AX684" s="14" t="str">
        <f>IF(Point[Asset Group]="","",VLOOKUP(Point[Sign Purpose],sign_purpose,2,FALSE))</f>
        <v/>
      </c>
      <c r="AY684" s="14" t="str">
        <f>IF(Point[Asset Group]="","",VLOOKUP(Point[Sign Material],material_master,2,FALSE))</f>
        <v/>
      </c>
      <c r="AZ684" s="14" t="str">
        <f>IF(Point[Asset Group]="","",VLOOKUP(Point[Affixed To],sign_affix,2,FALSE))</f>
        <v/>
      </c>
      <c r="BA684" s="14" t="str">
        <f>IF(Point[Size HxB mm]="","",Point[Size HxB mm])</f>
        <v/>
      </c>
      <c r="BB684" s="14" t="str">
        <f>IF(Point[Height m]="","",Point[Height m])</f>
        <v/>
      </c>
      <c r="BC684" s="14" t="str">
        <f>IF(Point[Asset Group]="","",VLOOKUP(Point[Post Material],material_master,2,FALSE))</f>
        <v/>
      </c>
      <c r="BD684" s="14" t="str">
        <f>IF(Point[Asset Group]="","",VLOOKUP(Point[Post Number],number,2,FALSE))</f>
        <v/>
      </c>
      <c r="BE684" s="14" t="str">
        <f>IF(Point[Asset Group]="","",VLOOKUP(Point[Structure SubType],subdom_master_gdb,2,FALSE))</f>
        <v/>
      </c>
      <c r="BF684" s="14" t="str">
        <f>IF(Point[Area m2]="","",Point[Area m2])</f>
        <v/>
      </c>
      <c r="BG684" s="14" t="str">
        <f>IF(Point[Length m]="","",Point[Length m])</f>
        <v/>
      </c>
      <c r="BH684" s="14" t="str">
        <f>IF(Point[Width m]="","",Point[Width m])</f>
        <v/>
      </c>
      <c r="BI684" s="14" t="str">
        <f>IF(Point[Diameter m]="","",Point[Diameter m])</f>
        <v/>
      </c>
      <c r="BJ684" s="14" t="str">
        <f>IF(Point[Asset Group]="","",VLOOKUP(Point[Number of Pipes],number,2,FALSE))</f>
        <v/>
      </c>
      <c r="BK684" s="14" t="str">
        <f>IF(Point[Asset Group]="","",VLOOKUP(Point[Combined Name],2,FALSE))</f>
        <v/>
      </c>
      <c r="BL684" s="14" t="str">
        <f>IF(Point[Asset Group]="","",VLOOKUP(Point[Size Class],size_class,2,FALSE))</f>
        <v/>
      </c>
      <c r="BM684" s="14" t="str">
        <f>IF(Point[Asset Group]="","",VLOOKUP(Point[Age Class],age_class,2,FALSE))</f>
        <v/>
      </c>
      <c r="BN684" s="14" t="str">
        <f>IF(Point[Girth (cm)]="","",Point[Girth (cm)])</f>
        <v/>
      </c>
      <c r="BO684" s="14" t="str">
        <f>IF(Point[Crown Radius (m)]="","",Point[Crown Radius (m)])</f>
        <v/>
      </c>
      <c r="BP684" s="14" t="str">
        <f>IF(Point[Asset Group]="","",VLOOKUP(Point[Rooting Environment],root_enviro,2,FALSE))</f>
        <v/>
      </c>
      <c r="BQ684" s="14" t="str">
        <f>IF(Point[Asset Group]="","",VLOOKUP(Point[Tree Surround],tree_surround,2,FALSE))</f>
        <v/>
      </c>
      <c r="BR684" s="14" t="str">
        <f>IF(Point[Asset Group]="","",VLOOKUP(Point[Tree Grill],yes_no,2,FALSE))</f>
        <v/>
      </c>
      <c r="BS684" s="14" t="str">
        <f>IF(Point[Asset Group]="","",VLOOKUP(Point[Tree Location],tree_location,2,FALSE))</f>
        <v/>
      </c>
    </row>
    <row r="685" spans="1:71" s="3" customFormat="1" x14ac:dyDescent="0.2">
      <c r="A685" s="3" t="str">
        <f>IF(Point[DWG File Name]="","",Point[DWG File Name])</f>
        <v/>
      </c>
      <c r="B685" s="3" t="str">
        <f>IF(Point[DWG Layer Name]="","",Point[DWG Layer Name])</f>
        <v/>
      </c>
      <c r="C685" s="3" t="str">
        <f>IF(Point[DWG Handle]="","",Point[DWG Handle])</f>
        <v/>
      </c>
      <c r="D685" s="58" t="str">
        <f>IF(Point[X]="","",Point[X])</f>
        <v/>
      </c>
      <c r="E685" s="58" t="str">
        <f>IF(Point[Y]="","",Point[Y])</f>
        <v/>
      </c>
      <c r="F685" s="3" t="str">
        <f>IF(Point[Replacement Asset]="","",Point[Replacement Asset])</f>
        <v/>
      </c>
      <c r="G685" s="3" t="str">
        <f>IF(Point[Asset ID]="","",UPPER(Point[Asset ID]))</f>
        <v/>
      </c>
      <c r="H685" s="3" t="str">
        <f>IF(Point[Asset Group]="","",VLOOKUP(Point[Asset Group],asset_grp_pt,4,FALSE))</f>
        <v/>
      </c>
      <c r="I685" s="3" t="str">
        <f>IF(Point[Asset Group]="","",VLOOKUP(Point[Asset Group],asset_grp_pt,2,FALSE))</f>
        <v/>
      </c>
      <c r="J685" s="3" t="str">
        <f>IF(Point[Asset Group]="","",VLOOKUP(Point[Asset Group],asset_grp_pt,3,FALSE))</f>
        <v/>
      </c>
      <c r="K685" s="3" t="str">
        <f>IF(Point[Asset Group]="","",VLOOKUP(Point[Asset Type],type_master_list,2,FALSE))</f>
        <v/>
      </c>
      <c r="L685" s="3" t="str">
        <f>IF(Point[Asset Name]="","",PROPER(Point[Asset Name]))</f>
        <v/>
      </c>
      <c r="M685" s="11" t="str">
        <f>IF(Point[Install Date]="","",Point[Install Date])</f>
        <v/>
      </c>
      <c r="N685" s="11" t="str">
        <f>IF(Point[Note]="","",PROPER(Point[Note]))</f>
        <v/>
      </c>
      <c r="O685" s="11" t="str">
        <f>IF(Point[Resource Consent Number]="","",UPPER(Point[Resource Consent Number]))</f>
        <v/>
      </c>
      <c r="P685" s="53" t="str">
        <f>IF(Point[Asset Unit Cost]="","",Point[Asset Unit Cost])</f>
        <v/>
      </c>
      <c r="Q685" s="11" t="str">
        <f>IF(Point[Added By]="","",UPPER(Point[Added By]))</f>
        <v/>
      </c>
      <c r="R685" s="11" t="str">
        <f>IF(Point[Added Date]="","",Point[Added Date])</f>
        <v/>
      </c>
      <c r="S685" s="14" t="str">
        <f>IF(Point[Z COORD]="","",Point[Z COORD])</f>
        <v/>
      </c>
      <c r="T685" s="14" t="str">
        <f>IF(Point[Asset Description]="","",PROPER(Point[Asset Description]))</f>
        <v/>
      </c>
      <c r="U685" s="14" t="str">
        <f>IF(Point[[Artist ]]="","",PROPER(Point[[Artist ]]))</f>
        <v/>
      </c>
      <c r="V685" s="14" t="str">
        <f>IF(Point[Material Notes]="","",PROPER(Point[Material Notes]))</f>
        <v/>
      </c>
      <c r="W685" s="14" t="str">
        <f>IF(Point[Dimension Notes]="","",Point[Dimension Notes])</f>
        <v/>
      </c>
      <c r="X685" s="14" t="str">
        <f>IF(Point[List]="","",VLOOKUP(Point[Burner Number],number,2,FALSE))</f>
        <v/>
      </c>
      <c r="Y685" s="14" t="str">
        <f>IF(Point[List]="","",VLOOKUP(Point[Fuel],bbq_fuel,2,FALSE))</f>
        <v/>
      </c>
      <c r="Z685" s="14" t="str">
        <f>IF(Point[List]="","",VLOOKUP(Point[Cabinet Material],bbq_material,2,FALSE))</f>
        <v/>
      </c>
      <c r="AA685" s="14" t="str">
        <f>IF(Point[Asset Group]="","",VLOOKUP(Point[Manufacturer],manufacturer,2,FALSE))</f>
        <v/>
      </c>
      <c r="AB685" s="14" t="str">
        <f>IF(Point[Uinsex WC]="","",Point[Uinsex WC])</f>
        <v/>
      </c>
      <c r="AC685" s="14" t="str">
        <f>IF(Point[Female WC]="","",Point[Female WC])</f>
        <v/>
      </c>
      <c r="AD685" s="14" t="str">
        <f>IF(Point[Male WC]="","",Point[Male WC])</f>
        <v/>
      </c>
      <c r="AE685" s="14" t="str">
        <f>IF(Point[Urinal]="","",Point[Urinal])</f>
        <v/>
      </c>
      <c r="AF685" s="14" t="str">
        <f>IF(Point[Disabled Unisex]="","",Point[Disabled Unisex])</f>
        <v/>
      </c>
      <c r="AG685" s="14" t="str">
        <f>IF(Point[Disabled Female]="","",Point[Disabled Female])</f>
        <v/>
      </c>
      <c r="AH685" s="14" t="str">
        <f>IF(Point[Disabled Male]="","",Point[Disabled Male])</f>
        <v/>
      </c>
      <c r="AI685" s="14" t="str">
        <f>IF(Point[Asset Group]="","",VLOOKUP(Point[Handrail],yes_no,2,FALSE))</f>
        <v/>
      </c>
      <c r="AJ685" s="14" t="str">
        <f>IF(Point[Asset Group]="","",VLOOKUP(Point[Baby Changing],yes_no,2,FALSE))</f>
        <v/>
      </c>
      <c r="AK685" s="14" t="str">
        <f>IF(Point[Asset Group]="","",VLOOKUP(Point[Service Room],yes_no,2,FALSE))</f>
        <v/>
      </c>
      <c r="AL685" s="14" t="str">
        <f>IF(Point[Asset Group]="","",VLOOKUP(Point[Service Tap],service_tap,2,FALSE))</f>
        <v/>
      </c>
      <c r="AM685" s="14" t="str">
        <f>IF(Point[Asset Group]="","",VLOOKUP(Point[Heating Type],wc_heating,2,FALSE))</f>
        <v/>
      </c>
      <c r="AN685" s="14" t="str">
        <f>IF(Point[Asset Group]="","",VLOOKUP(Point[Power Supply],power_supply,2,FALSE))</f>
        <v/>
      </c>
      <c r="AO685" s="14" t="str">
        <f>IF(Point[Asset Group]="","",VLOOKUP(Point[Waste Water],waste_water,2,FALSE))</f>
        <v/>
      </c>
      <c r="AP685" s="14" t="str">
        <f>IF(Point[Asset Group]="","",VLOOKUP(Point[Furniture SubType],subdom_master_gdb,2,FALSE))</f>
        <v/>
      </c>
      <c r="AQ685" s="14" t="str">
        <f>IF(Point[Asset Group]="","",VLOOKUP(Point[Concrete Pad],yes_no,2,FALSE))</f>
        <v/>
      </c>
      <c r="AR685" s="14" t="str">
        <f>IF(Point[Asset Group]="","",VLOOKUP(Point[Material],material_master,2,FALSE))</f>
        <v/>
      </c>
      <c r="AS685" s="14" t="str">
        <f>IF(Point[Asset Group]="","",VLOOKUP(Point[Plumbing],irrigation_plumbing,2,FALSE))</f>
        <v/>
      </c>
      <c r="AT685" s="14" t="str">
        <f>IF(Point[Asset Group]="","",VLOOKUP(Point[Sprinklers],irrigation_sprinklers,2,FALSE))</f>
        <v/>
      </c>
      <c r="AU685" s="14" t="str">
        <f>IF(Point[Asset Group]="","",VLOOKUP(Point[System],irrigation_system,2,FALSE))</f>
        <v/>
      </c>
      <c r="AV685" s="14" t="str">
        <f>IF(Point[Asset Group]="","",VLOOKUP(Point[Status],irrigation_status,2,FALSE))</f>
        <v/>
      </c>
      <c r="AW685" s="11" t="str">
        <f>IF(Point[Date of manufacture]="","",Point[Date of manufacture])</f>
        <v/>
      </c>
      <c r="AX685" s="14" t="str">
        <f>IF(Point[Asset Group]="","",VLOOKUP(Point[Sign Purpose],sign_purpose,2,FALSE))</f>
        <v/>
      </c>
      <c r="AY685" s="14" t="str">
        <f>IF(Point[Asset Group]="","",VLOOKUP(Point[Sign Material],material_master,2,FALSE))</f>
        <v/>
      </c>
      <c r="AZ685" s="14" t="str">
        <f>IF(Point[Asset Group]="","",VLOOKUP(Point[Affixed To],sign_affix,2,FALSE))</f>
        <v/>
      </c>
      <c r="BA685" s="14" t="str">
        <f>IF(Point[Size HxB mm]="","",Point[Size HxB mm])</f>
        <v/>
      </c>
      <c r="BB685" s="14" t="str">
        <f>IF(Point[Height m]="","",Point[Height m])</f>
        <v/>
      </c>
      <c r="BC685" s="14" t="str">
        <f>IF(Point[Asset Group]="","",VLOOKUP(Point[Post Material],material_master,2,FALSE))</f>
        <v/>
      </c>
      <c r="BD685" s="14" t="str">
        <f>IF(Point[Asset Group]="","",VLOOKUP(Point[Post Number],number,2,FALSE))</f>
        <v/>
      </c>
      <c r="BE685" s="14" t="str">
        <f>IF(Point[Asset Group]="","",VLOOKUP(Point[Structure SubType],subdom_master_gdb,2,FALSE))</f>
        <v/>
      </c>
      <c r="BF685" s="14" t="str">
        <f>IF(Point[Area m2]="","",Point[Area m2])</f>
        <v/>
      </c>
      <c r="BG685" s="14" t="str">
        <f>IF(Point[Length m]="","",Point[Length m])</f>
        <v/>
      </c>
      <c r="BH685" s="14" t="str">
        <f>IF(Point[Width m]="","",Point[Width m])</f>
        <v/>
      </c>
      <c r="BI685" s="14" t="str">
        <f>IF(Point[Diameter m]="","",Point[Diameter m])</f>
        <v/>
      </c>
      <c r="BJ685" s="14" t="str">
        <f>IF(Point[Asset Group]="","",VLOOKUP(Point[Number of Pipes],number,2,FALSE))</f>
        <v/>
      </c>
      <c r="BK685" s="14" t="str">
        <f>IF(Point[Asset Group]="","",VLOOKUP(Point[Combined Name],2,FALSE))</f>
        <v/>
      </c>
      <c r="BL685" s="14" t="str">
        <f>IF(Point[Asset Group]="","",VLOOKUP(Point[Size Class],size_class,2,FALSE))</f>
        <v/>
      </c>
      <c r="BM685" s="14" t="str">
        <f>IF(Point[Asset Group]="","",VLOOKUP(Point[Age Class],age_class,2,FALSE))</f>
        <v/>
      </c>
      <c r="BN685" s="14" t="str">
        <f>IF(Point[Girth (cm)]="","",Point[Girth (cm)])</f>
        <v/>
      </c>
      <c r="BO685" s="14" t="str">
        <f>IF(Point[Crown Radius (m)]="","",Point[Crown Radius (m)])</f>
        <v/>
      </c>
      <c r="BP685" s="14" t="str">
        <f>IF(Point[Asset Group]="","",VLOOKUP(Point[Rooting Environment],root_enviro,2,FALSE))</f>
        <v/>
      </c>
      <c r="BQ685" s="14" t="str">
        <f>IF(Point[Asset Group]="","",VLOOKUP(Point[Tree Surround],tree_surround,2,FALSE))</f>
        <v/>
      </c>
      <c r="BR685" s="14" t="str">
        <f>IF(Point[Asset Group]="","",VLOOKUP(Point[Tree Grill],yes_no,2,FALSE))</f>
        <v/>
      </c>
      <c r="BS685" s="14" t="str">
        <f>IF(Point[Asset Group]="","",VLOOKUP(Point[Tree Location],tree_location,2,FALSE))</f>
        <v/>
      </c>
    </row>
    <row r="686" spans="1:71" s="3" customFormat="1" x14ac:dyDescent="0.2">
      <c r="A686" s="3" t="str">
        <f>IF(Point[DWG File Name]="","",Point[DWG File Name])</f>
        <v/>
      </c>
      <c r="B686" s="3" t="str">
        <f>IF(Point[DWG Layer Name]="","",Point[DWG Layer Name])</f>
        <v/>
      </c>
      <c r="C686" s="3" t="str">
        <f>IF(Point[DWG Handle]="","",Point[DWG Handle])</f>
        <v/>
      </c>
      <c r="D686" s="58" t="str">
        <f>IF(Point[X]="","",Point[X])</f>
        <v/>
      </c>
      <c r="E686" s="58" t="str">
        <f>IF(Point[Y]="","",Point[Y])</f>
        <v/>
      </c>
      <c r="F686" s="3" t="str">
        <f>IF(Point[Replacement Asset]="","",Point[Replacement Asset])</f>
        <v/>
      </c>
      <c r="G686" s="3" t="str">
        <f>IF(Point[Asset ID]="","",UPPER(Point[Asset ID]))</f>
        <v/>
      </c>
      <c r="H686" s="3" t="str">
        <f>IF(Point[Asset Group]="","",VLOOKUP(Point[Asset Group],asset_grp_pt,4,FALSE))</f>
        <v/>
      </c>
      <c r="I686" s="3" t="str">
        <f>IF(Point[Asset Group]="","",VLOOKUP(Point[Asset Group],asset_grp_pt,2,FALSE))</f>
        <v/>
      </c>
      <c r="J686" s="3" t="str">
        <f>IF(Point[Asset Group]="","",VLOOKUP(Point[Asset Group],asset_grp_pt,3,FALSE))</f>
        <v/>
      </c>
      <c r="K686" s="3" t="str">
        <f>IF(Point[Asset Group]="","",VLOOKUP(Point[Asset Type],type_master_list,2,FALSE))</f>
        <v/>
      </c>
      <c r="L686" s="3" t="str">
        <f>IF(Point[Asset Name]="","",PROPER(Point[Asset Name]))</f>
        <v/>
      </c>
      <c r="M686" s="11" t="str">
        <f>IF(Point[Install Date]="","",Point[Install Date])</f>
        <v/>
      </c>
      <c r="N686" s="11" t="str">
        <f>IF(Point[Note]="","",PROPER(Point[Note]))</f>
        <v/>
      </c>
      <c r="O686" s="11" t="str">
        <f>IF(Point[Resource Consent Number]="","",UPPER(Point[Resource Consent Number]))</f>
        <v/>
      </c>
      <c r="P686" s="53" t="str">
        <f>IF(Point[Asset Unit Cost]="","",Point[Asset Unit Cost])</f>
        <v/>
      </c>
      <c r="Q686" s="11" t="str">
        <f>IF(Point[Added By]="","",UPPER(Point[Added By]))</f>
        <v/>
      </c>
      <c r="R686" s="11" t="str">
        <f>IF(Point[Added Date]="","",Point[Added Date])</f>
        <v/>
      </c>
      <c r="S686" s="14" t="str">
        <f>IF(Point[Z COORD]="","",Point[Z COORD])</f>
        <v/>
      </c>
      <c r="T686" s="14" t="str">
        <f>IF(Point[Asset Description]="","",PROPER(Point[Asset Description]))</f>
        <v/>
      </c>
      <c r="U686" s="14" t="str">
        <f>IF(Point[[Artist ]]="","",PROPER(Point[[Artist ]]))</f>
        <v/>
      </c>
      <c r="V686" s="14" t="str">
        <f>IF(Point[Material Notes]="","",PROPER(Point[Material Notes]))</f>
        <v/>
      </c>
      <c r="W686" s="14" t="str">
        <f>IF(Point[Dimension Notes]="","",Point[Dimension Notes])</f>
        <v/>
      </c>
      <c r="X686" s="14" t="str">
        <f>IF(Point[List]="","",VLOOKUP(Point[Burner Number],number,2,FALSE))</f>
        <v/>
      </c>
      <c r="Y686" s="14" t="str">
        <f>IF(Point[List]="","",VLOOKUP(Point[Fuel],bbq_fuel,2,FALSE))</f>
        <v/>
      </c>
      <c r="Z686" s="14" t="str">
        <f>IF(Point[List]="","",VLOOKUP(Point[Cabinet Material],bbq_material,2,FALSE))</f>
        <v/>
      </c>
      <c r="AA686" s="14" t="str">
        <f>IF(Point[Asset Group]="","",VLOOKUP(Point[Manufacturer],manufacturer,2,FALSE))</f>
        <v/>
      </c>
      <c r="AB686" s="14" t="str">
        <f>IF(Point[Uinsex WC]="","",Point[Uinsex WC])</f>
        <v/>
      </c>
      <c r="AC686" s="14" t="str">
        <f>IF(Point[Female WC]="","",Point[Female WC])</f>
        <v/>
      </c>
      <c r="AD686" s="14" t="str">
        <f>IF(Point[Male WC]="","",Point[Male WC])</f>
        <v/>
      </c>
      <c r="AE686" s="14" t="str">
        <f>IF(Point[Urinal]="","",Point[Urinal])</f>
        <v/>
      </c>
      <c r="AF686" s="14" t="str">
        <f>IF(Point[Disabled Unisex]="","",Point[Disabled Unisex])</f>
        <v/>
      </c>
      <c r="AG686" s="14" t="str">
        <f>IF(Point[Disabled Female]="","",Point[Disabled Female])</f>
        <v/>
      </c>
      <c r="AH686" s="14" t="str">
        <f>IF(Point[Disabled Male]="","",Point[Disabled Male])</f>
        <v/>
      </c>
      <c r="AI686" s="14" t="str">
        <f>IF(Point[Asset Group]="","",VLOOKUP(Point[Handrail],yes_no,2,FALSE))</f>
        <v/>
      </c>
      <c r="AJ686" s="14" t="str">
        <f>IF(Point[Asset Group]="","",VLOOKUP(Point[Baby Changing],yes_no,2,FALSE))</f>
        <v/>
      </c>
      <c r="AK686" s="14" t="str">
        <f>IF(Point[Asset Group]="","",VLOOKUP(Point[Service Room],yes_no,2,FALSE))</f>
        <v/>
      </c>
      <c r="AL686" s="14" t="str">
        <f>IF(Point[Asset Group]="","",VLOOKUP(Point[Service Tap],service_tap,2,FALSE))</f>
        <v/>
      </c>
      <c r="AM686" s="14" t="str">
        <f>IF(Point[Asset Group]="","",VLOOKUP(Point[Heating Type],wc_heating,2,FALSE))</f>
        <v/>
      </c>
      <c r="AN686" s="14" t="str">
        <f>IF(Point[Asset Group]="","",VLOOKUP(Point[Power Supply],power_supply,2,FALSE))</f>
        <v/>
      </c>
      <c r="AO686" s="14" t="str">
        <f>IF(Point[Asset Group]="","",VLOOKUP(Point[Waste Water],waste_water,2,FALSE))</f>
        <v/>
      </c>
      <c r="AP686" s="14" t="str">
        <f>IF(Point[Asset Group]="","",VLOOKUP(Point[Furniture SubType],subdom_master_gdb,2,FALSE))</f>
        <v/>
      </c>
      <c r="AQ686" s="14" t="str">
        <f>IF(Point[Asset Group]="","",VLOOKUP(Point[Concrete Pad],yes_no,2,FALSE))</f>
        <v/>
      </c>
      <c r="AR686" s="14" t="str">
        <f>IF(Point[Asset Group]="","",VLOOKUP(Point[Material],material_master,2,FALSE))</f>
        <v/>
      </c>
      <c r="AS686" s="14" t="str">
        <f>IF(Point[Asset Group]="","",VLOOKUP(Point[Plumbing],irrigation_plumbing,2,FALSE))</f>
        <v/>
      </c>
      <c r="AT686" s="14" t="str">
        <f>IF(Point[Asset Group]="","",VLOOKUP(Point[Sprinklers],irrigation_sprinklers,2,FALSE))</f>
        <v/>
      </c>
      <c r="AU686" s="14" t="str">
        <f>IF(Point[Asset Group]="","",VLOOKUP(Point[System],irrigation_system,2,FALSE))</f>
        <v/>
      </c>
      <c r="AV686" s="14" t="str">
        <f>IF(Point[Asset Group]="","",VLOOKUP(Point[Status],irrigation_status,2,FALSE))</f>
        <v/>
      </c>
      <c r="AW686" s="11" t="str">
        <f>IF(Point[Date of manufacture]="","",Point[Date of manufacture])</f>
        <v/>
      </c>
      <c r="AX686" s="14" t="str">
        <f>IF(Point[Asset Group]="","",VLOOKUP(Point[Sign Purpose],sign_purpose,2,FALSE))</f>
        <v/>
      </c>
      <c r="AY686" s="14" t="str">
        <f>IF(Point[Asset Group]="","",VLOOKUP(Point[Sign Material],material_master,2,FALSE))</f>
        <v/>
      </c>
      <c r="AZ686" s="14" t="str">
        <f>IF(Point[Asset Group]="","",VLOOKUP(Point[Affixed To],sign_affix,2,FALSE))</f>
        <v/>
      </c>
      <c r="BA686" s="14" t="str">
        <f>IF(Point[Size HxB mm]="","",Point[Size HxB mm])</f>
        <v/>
      </c>
      <c r="BB686" s="14" t="str">
        <f>IF(Point[Height m]="","",Point[Height m])</f>
        <v/>
      </c>
      <c r="BC686" s="14" t="str">
        <f>IF(Point[Asset Group]="","",VLOOKUP(Point[Post Material],material_master,2,FALSE))</f>
        <v/>
      </c>
      <c r="BD686" s="14" t="str">
        <f>IF(Point[Asset Group]="","",VLOOKUP(Point[Post Number],number,2,FALSE))</f>
        <v/>
      </c>
      <c r="BE686" s="14" t="str">
        <f>IF(Point[Asset Group]="","",VLOOKUP(Point[Structure SubType],subdom_master_gdb,2,FALSE))</f>
        <v/>
      </c>
      <c r="BF686" s="14" t="str">
        <f>IF(Point[Area m2]="","",Point[Area m2])</f>
        <v/>
      </c>
      <c r="BG686" s="14" t="str">
        <f>IF(Point[Length m]="","",Point[Length m])</f>
        <v/>
      </c>
      <c r="BH686" s="14" t="str">
        <f>IF(Point[Width m]="","",Point[Width m])</f>
        <v/>
      </c>
      <c r="BI686" s="14" t="str">
        <f>IF(Point[Diameter m]="","",Point[Diameter m])</f>
        <v/>
      </c>
      <c r="BJ686" s="14" t="str">
        <f>IF(Point[Asset Group]="","",VLOOKUP(Point[Number of Pipes],number,2,FALSE))</f>
        <v/>
      </c>
      <c r="BK686" s="14" t="str">
        <f>IF(Point[Asset Group]="","",VLOOKUP(Point[Combined Name],2,FALSE))</f>
        <v/>
      </c>
      <c r="BL686" s="14" t="str">
        <f>IF(Point[Asset Group]="","",VLOOKUP(Point[Size Class],size_class,2,FALSE))</f>
        <v/>
      </c>
      <c r="BM686" s="14" t="str">
        <f>IF(Point[Asset Group]="","",VLOOKUP(Point[Age Class],age_class,2,FALSE))</f>
        <v/>
      </c>
      <c r="BN686" s="14" t="str">
        <f>IF(Point[Girth (cm)]="","",Point[Girth (cm)])</f>
        <v/>
      </c>
      <c r="BO686" s="14" t="str">
        <f>IF(Point[Crown Radius (m)]="","",Point[Crown Radius (m)])</f>
        <v/>
      </c>
      <c r="BP686" s="14" t="str">
        <f>IF(Point[Asset Group]="","",VLOOKUP(Point[Rooting Environment],root_enviro,2,FALSE))</f>
        <v/>
      </c>
      <c r="BQ686" s="14" t="str">
        <f>IF(Point[Asset Group]="","",VLOOKUP(Point[Tree Surround],tree_surround,2,FALSE))</f>
        <v/>
      </c>
      <c r="BR686" s="14" t="str">
        <f>IF(Point[Asset Group]="","",VLOOKUP(Point[Tree Grill],yes_no,2,FALSE))</f>
        <v/>
      </c>
      <c r="BS686" s="14" t="str">
        <f>IF(Point[Asset Group]="","",VLOOKUP(Point[Tree Location],tree_location,2,FALSE))</f>
        <v/>
      </c>
    </row>
    <row r="687" spans="1:71" s="3" customFormat="1" x14ac:dyDescent="0.2">
      <c r="A687" s="3" t="str">
        <f>IF(Point[DWG File Name]="","",Point[DWG File Name])</f>
        <v/>
      </c>
      <c r="B687" s="3" t="str">
        <f>IF(Point[DWG Layer Name]="","",Point[DWG Layer Name])</f>
        <v/>
      </c>
      <c r="C687" s="3" t="str">
        <f>IF(Point[DWG Handle]="","",Point[DWG Handle])</f>
        <v/>
      </c>
      <c r="D687" s="58" t="str">
        <f>IF(Point[X]="","",Point[X])</f>
        <v/>
      </c>
      <c r="E687" s="58" t="str">
        <f>IF(Point[Y]="","",Point[Y])</f>
        <v/>
      </c>
      <c r="F687" s="3" t="str">
        <f>IF(Point[Replacement Asset]="","",Point[Replacement Asset])</f>
        <v/>
      </c>
      <c r="G687" s="3" t="str">
        <f>IF(Point[Asset ID]="","",UPPER(Point[Asset ID]))</f>
        <v/>
      </c>
      <c r="H687" s="3" t="str">
        <f>IF(Point[Asset Group]="","",VLOOKUP(Point[Asset Group],asset_grp_pt,4,FALSE))</f>
        <v/>
      </c>
      <c r="I687" s="3" t="str">
        <f>IF(Point[Asset Group]="","",VLOOKUP(Point[Asset Group],asset_grp_pt,2,FALSE))</f>
        <v/>
      </c>
      <c r="J687" s="3" t="str">
        <f>IF(Point[Asset Group]="","",VLOOKUP(Point[Asset Group],asset_grp_pt,3,FALSE))</f>
        <v/>
      </c>
      <c r="K687" s="3" t="str">
        <f>IF(Point[Asset Group]="","",VLOOKUP(Point[Asset Type],type_master_list,2,FALSE))</f>
        <v/>
      </c>
      <c r="L687" s="3" t="str">
        <f>IF(Point[Asset Name]="","",PROPER(Point[Asset Name]))</f>
        <v/>
      </c>
      <c r="M687" s="11" t="str">
        <f>IF(Point[Install Date]="","",Point[Install Date])</f>
        <v/>
      </c>
      <c r="N687" s="11" t="str">
        <f>IF(Point[Note]="","",PROPER(Point[Note]))</f>
        <v/>
      </c>
      <c r="O687" s="11" t="str">
        <f>IF(Point[Resource Consent Number]="","",UPPER(Point[Resource Consent Number]))</f>
        <v/>
      </c>
      <c r="P687" s="53" t="str">
        <f>IF(Point[Asset Unit Cost]="","",Point[Asset Unit Cost])</f>
        <v/>
      </c>
      <c r="Q687" s="11" t="str">
        <f>IF(Point[Added By]="","",UPPER(Point[Added By]))</f>
        <v/>
      </c>
      <c r="R687" s="11" t="str">
        <f>IF(Point[Added Date]="","",Point[Added Date])</f>
        <v/>
      </c>
      <c r="S687" s="14" t="str">
        <f>IF(Point[Z COORD]="","",Point[Z COORD])</f>
        <v/>
      </c>
      <c r="T687" s="14" t="str">
        <f>IF(Point[Asset Description]="","",PROPER(Point[Asset Description]))</f>
        <v/>
      </c>
      <c r="U687" s="14" t="str">
        <f>IF(Point[[Artist ]]="","",PROPER(Point[[Artist ]]))</f>
        <v/>
      </c>
      <c r="V687" s="14" t="str">
        <f>IF(Point[Material Notes]="","",PROPER(Point[Material Notes]))</f>
        <v/>
      </c>
      <c r="W687" s="14" t="str">
        <f>IF(Point[Dimension Notes]="","",Point[Dimension Notes])</f>
        <v/>
      </c>
      <c r="X687" s="14" t="str">
        <f>IF(Point[List]="","",VLOOKUP(Point[Burner Number],number,2,FALSE))</f>
        <v/>
      </c>
      <c r="Y687" s="14" t="str">
        <f>IF(Point[List]="","",VLOOKUP(Point[Fuel],bbq_fuel,2,FALSE))</f>
        <v/>
      </c>
      <c r="Z687" s="14" t="str">
        <f>IF(Point[List]="","",VLOOKUP(Point[Cabinet Material],bbq_material,2,FALSE))</f>
        <v/>
      </c>
      <c r="AA687" s="14" t="str">
        <f>IF(Point[Asset Group]="","",VLOOKUP(Point[Manufacturer],manufacturer,2,FALSE))</f>
        <v/>
      </c>
      <c r="AB687" s="14" t="str">
        <f>IF(Point[Uinsex WC]="","",Point[Uinsex WC])</f>
        <v/>
      </c>
      <c r="AC687" s="14" t="str">
        <f>IF(Point[Female WC]="","",Point[Female WC])</f>
        <v/>
      </c>
      <c r="AD687" s="14" t="str">
        <f>IF(Point[Male WC]="","",Point[Male WC])</f>
        <v/>
      </c>
      <c r="AE687" s="14" t="str">
        <f>IF(Point[Urinal]="","",Point[Urinal])</f>
        <v/>
      </c>
      <c r="AF687" s="14" t="str">
        <f>IF(Point[Disabled Unisex]="","",Point[Disabled Unisex])</f>
        <v/>
      </c>
      <c r="AG687" s="14" t="str">
        <f>IF(Point[Disabled Female]="","",Point[Disabled Female])</f>
        <v/>
      </c>
      <c r="AH687" s="14" t="str">
        <f>IF(Point[Disabled Male]="","",Point[Disabled Male])</f>
        <v/>
      </c>
      <c r="AI687" s="14" t="str">
        <f>IF(Point[Asset Group]="","",VLOOKUP(Point[Handrail],yes_no,2,FALSE))</f>
        <v/>
      </c>
      <c r="AJ687" s="14" t="str">
        <f>IF(Point[Asset Group]="","",VLOOKUP(Point[Baby Changing],yes_no,2,FALSE))</f>
        <v/>
      </c>
      <c r="AK687" s="14" t="str">
        <f>IF(Point[Asset Group]="","",VLOOKUP(Point[Service Room],yes_no,2,FALSE))</f>
        <v/>
      </c>
      <c r="AL687" s="14" t="str">
        <f>IF(Point[Asset Group]="","",VLOOKUP(Point[Service Tap],service_tap,2,FALSE))</f>
        <v/>
      </c>
      <c r="AM687" s="14" t="str">
        <f>IF(Point[Asset Group]="","",VLOOKUP(Point[Heating Type],wc_heating,2,FALSE))</f>
        <v/>
      </c>
      <c r="AN687" s="14" t="str">
        <f>IF(Point[Asset Group]="","",VLOOKUP(Point[Power Supply],power_supply,2,FALSE))</f>
        <v/>
      </c>
      <c r="AO687" s="14" t="str">
        <f>IF(Point[Asset Group]="","",VLOOKUP(Point[Waste Water],waste_water,2,FALSE))</f>
        <v/>
      </c>
      <c r="AP687" s="14" t="str">
        <f>IF(Point[Asset Group]="","",VLOOKUP(Point[Furniture SubType],subdom_master_gdb,2,FALSE))</f>
        <v/>
      </c>
      <c r="AQ687" s="14" t="str">
        <f>IF(Point[Asset Group]="","",VLOOKUP(Point[Concrete Pad],yes_no,2,FALSE))</f>
        <v/>
      </c>
      <c r="AR687" s="14" t="str">
        <f>IF(Point[Asset Group]="","",VLOOKUP(Point[Material],material_master,2,FALSE))</f>
        <v/>
      </c>
      <c r="AS687" s="14" t="str">
        <f>IF(Point[Asset Group]="","",VLOOKUP(Point[Plumbing],irrigation_plumbing,2,FALSE))</f>
        <v/>
      </c>
      <c r="AT687" s="14" t="str">
        <f>IF(Point[Asset Group]="","",VLOOKUP(Point[Sprinklers],irrigation_sprinklers,2,FALSE))</f>
        <v/>
      </c>
      <c r="AU687" s="14" t="str">
        <f>IF(Point[Asset Group]="","",VLOOKUP(Point[System],irrigation_system,2,FALSE))</f>
        <v/>
      </c>
      <c r="AV687" s="14" t="str">
        <f>IF(Point[Asset Group]="","",VLOOKUP(Point[Status],irrigation_status,2,FALSE))</f>
        <v/>
      </c>
      <c r="AW687" s="11" t="str">
        <f>IF(Point[Date of manufacture]="","",Point[Date of manufacture])</f>
        <v/>
      </c>
      <c r="AX687" s="14" t="str">
        <f>IF(Point[Asset Group]="","",VLOOKUP(Point[Sign Purpose],sign_purpose,2,FALSE))</f>
        <v/>
      </c>
      <c r="AY687" s="14" t="str">
        <f>IF(Point[Asset Group]="","",VLOOKUP(Point[Sign Material],material_master,2,FALSE))</f>
        <v/>
      </c>
      <c r="AZ687" s="14" t="str">
        <f>IF(Point[Asset Group]="","",VLOOKUP(Point[Affixed To],sign_affix,2,FALSE))</f>
        <v/>
      </c>
      <c r="BA687" s="14" t="str">
        <f>IF(Point[Size HxB mm]="","",Point[Size HxB mm])</f>
        <v/>
      </c>
      <c r="BB687" s="14" t="str">
        <f>IF(Point[Height m]="","",Point[Height m])</f>
        <v/>
      </c>
      <c r="BC687" s="14" t="str">
        <f>IF(Point[Asset Group]="","",VLOOKUP(Point[Post Material],material_master,2,FALSE))</f>
        <v/>
      </c>
      <c r="BD687" s="14" t="str">
        <f>IF(Point[Asset Group]="","",VLOOKUP(Point[Post Number],number,2,FALSE))</f>
        <v/>
      </c>
      <c r="BE687" s="14" t="str">
        <f>IF(Point[Asset Group]="","",VLOOKUP(Point[Structure SubType],subdom_master_gdb,2,FALSE))</f>
        <v/>
      </c>
      <c r="BF687" s="14" t="str">
        <f>IF(Point[Area m2]="","",Point[Area m2])</f>
        <v/>
      </c>
      <c r="BG687" s="14" t="str">
        <f>IF(Point[Length m]="","",Point[Length m])</f>
        <v/>
      </c>
      <c r="BH687" s="14" t="str">
        <f>IF(Point[Width m]="","",Point[Width m])</f>
        <v/>
      </c>
      <c r="BI687" s="14" t="str">
        <f>IF(Point[Diameter m]="","",Point[Diameter m])</f>
        <v/>
      </c>
      <c r="BJ687" s="14" t="str">
        <f>IF(Point[Asset Group]="","",VLOOKUP(Point[Number of Pipes],number,2,FALSE))</f>
        <v/>
      </c>
      <c r="BK687" s="14" t="str">
        <f>IF(Point[Asset Group]="","",VLOOKUP(Point[Combined Name],2,FALSE))</f>
        <v/>
      </c>
      <c r="BL687" s="14" t="str">
        <f>IF(Point[Asset Group]="","",VLOOKUP(Point[Size Class],size_class,2,FALSE))</f>
        <v/>
      </c>
      <c r="BM687" s="14" t="str">
        <f>IF(Point[Asset Group]="","",VLOOKUP(Point[Age Class],age_class,2,FALSE))</f>
        <v/>
      </c>
      <c r="BN687" s="14" t="str">
        <f>IF(Point[Girth (cm)]="","",Point[Girth (cm)])</f>
        <v/>
      </c>
      <c r="BO687" s="14" t="str">
        <f>IF(Point[Crown Radius (m)]="","",Point[Crown Radius (m)])</f>
        <v/>
      </c>
      <c r="BP687" s="14" t="str">
        <f>IF(Point[Asset Group]="","",VLOOKUP(Point[Rooting Environment],root_enviro,2,FALSE))</f>
        <v/>
      </c>
      <c r="BQ687" s="14" t="str">
        <f>IF(Point[Asset Group]="","",VLOOKUP(Point[Tree Surround],tree_surround,2,FALSE))</f>
        <v/>
      </c>
      <c r="BR687" s="14" t="str">
        <f>IF(Point[Asset Group]="","",VLOOKUP(Point[Tree Grill],yes_no,2,FALSE))</f>
        <v/>
      </c>
      <c r="BS687" s="14" t="str">
        <f>IF(Point[Asset Group]="","",VLOOKUP(Point[Tree Location],tree_location,2,FALSE))</f>
        <v/>
      </c>
    </row>
    <row r="688" spans="1:71" s="3" customFormat="1" x14ac:dyDescent="0.2">
      <c r="A688" s="3" t="str">
        <f>IF(Point[DWG File Name]="","",Point[DWG File Name])</f>
        <v/>
      </c>
      <c r="B688" s="3" t="str">
        <f>IF(Point[DWG Layer Name]="","",Point[DWG Layer Name])</f>
        <v/>
      </c>
      <c r="C688" s="3" t="str">
        <f>IF(Point[DWG Handle]="","",Point[DWG Handle])</f>
        <v/>
      </c>
      <c r="D688" s="58" t="str">
        <f>IF(Point[X]="","",Point[X])</f>
        <v/>
      </c>
      <c r="E688" s="58" t="str">
        <f>IF(Point[Y]="","",Point[Y])</f>
        <v/>
      </c>
      <c r="F688" s="3" t="str">
        <f>IF(Point[Replacement Asset]="","",Point[Replacement Asset])</f>
        <v/>
      </c>
      <c r="G688" s="3" t="str">
        <f>IF(Point[Asset ID]="","",UPPER(Point[Asset ID]))</f>
        <v/>
      </c>
      <c r="H688" s="3" t="str">
        <f>IF(Point[Asset Group]="","",VLOOKUP(Point[Asset Group],asset_grp_pt,4,FALSE))</f>
        <v/>
      </c>
      <c r="I688" s="3" t="str">
        <f>IF(Point[Asset Group]="","",VLOOKUP(Point[Asset Group],asset_grp_pt,2,FALSE))</f>
        <v/>
      </c>
      <c r="J688" s="3" t="str">
        <f>IF(Point[Asset Group]="","",VLOOKUP(Point[Asset Group],asset_grp_pt,3,FALSE))</f>
        <v/>
      </c>
      <c r="K688" s="3" t="str">
        <f>IF(Point[Asset Group]="","",VLOOKUP(Point[Asset Type],type_master_list,2,FALSE))</f>
        <v/>
      </c>
      <c r="L688" s="3" t="str">
        <f>IF(Point[Asset Name]="","",PROPER(Point[Asset Name]))</f>
        <v/>
      </c>
      <c r="M688" s="11" t="str">
        <f>IF(Point[Install Date]="","",Point[Install Date])</f>
        <v/>
      </c>
      <c r="N688" s="11" t="str">
        <f>IF(Point[Note]="","",PROPER(Point[Note]))</f>
        <v/>
      </c>
      <c r="O688" s="11" t="str">
        <f>IF(Point[Resource Consent Number]="","",UPPER(Point[Resource Consent Number]))</f>
        <v/>
      </c>
      <c r="P688" s="53" t="str">
        <f>IF(Point[Asset Unit Cost]="","",Point[Asset Unit Cost])</f>
        <v/>
      </c>
      <c r="Q688" s="11" t="str">
        <f>IF(Point[Added By]="","",UPPER(Point[Added By]))</f>
        <v/>
      </c>
      <c r="R688" s="11" t="str">
        <f>IF(Point[Added Date]="","",Point[Added Date])</f>
        <v/>
      </c>
      <c r="S688" s="14" t="str">
        <f>IF(Point[Z COORD]="","",Point[Z COORD])</f>
        <v/>
      </c>
      <c r="T688" s="14" t="str">
        <f>IF(Point[Asset Description]="","",PROPER(Point[Asset Description]))</f>
        <v/>
      </c>
      <c r="U688" s="14" t="str">
        <f>IF(Point[[Artist ]]="","",PROPER(Point[[Artist ]]))</f>
        <v/>
      </c>
      <c r="V688" s="14" t="str">
        <f>IF(Point[Material Notes]="","",PROPER(Point[Material Notes]))</f>
        <v/>
      </c>
      <c r="W688" s="14" t="str">
        <f>IF(Point[Dimension Notes]="","",Point[Dimension Notes])</f>
        <v/>
      </c>
      <c r="X688" s="14" t="str">
        <f>IF(Point[List]="","",VLOOKUP(Point[Burner Number],number,2,FALSE))</f>
        <v/>
      </c>
      <c r="Y688" s="14" t="str">
        <f>IF(Point[List]="","",VLOOKUP(Point[Fuel],bbq_fuel,2,FALSE))</f>
        <v/>
      </c>
      <c r="Z688" s="14" t="str">
        <f>IF(Point[List]="","",VLOOKUP(Point[Cabinet Material],bbq_material,2,FALSE))</f>
        <v/>
      </c>
      <c r="AA688" s="14" t="str">
        <f>IF(Point[Asset Group]="","",VLOOKUP(Point[Manufacturer],manufacturer,2,FALSE))</f>
        <v/>
      </c>
      <c r="AB688" s="14" t="str">
        <f>IF(Point[Uinsex WC]="","",Point[Uinsex WC])</f>
        <v/>
      </c>
      <c r="AC688" s="14" t="str">
        <f>IF(Point[Female WC]="","",Point[Female WC])</f>
        <v/>
      </c>
      <c r="AD688" s="14" t="str">
        <f>IF(Point[Male WC]="","",Point[Male WC])</f>
        <v/>
      </c>
      <c r="AE688" s="14" t="str">
        <f>IF(Point[Urinal]="","",Point[Urinal])</f>
        <v/>
      </c>
      <c r="AF688" s="14" t="str">
        <f>IF(Point[Disabled Unisex]="","",Point[Disabled Unisex])</f>
        <v/>
      </c>
      <c r="AG688" s="14" t="str">
        <f>IF(Point[Disabled Female]="","",Point[Disabled Female])</f>
        <v/>
      </c>
      <c r="AH688" s="14" t="str">
        <f>IF(Point[Disabled Male]="","",Point[Disabled Male])</f>
        <v/>
      </c>
      <c r="AI688" s="14" t="str">
        <f>IF(Point[Asset Group]="","",VLOOKUP(Point[Handrail],yes_no,2,FALSE))</f>
        <v/>
      </c>
      <c r="AJ688" s="14" t="str">
        <f>IF(Point[Asset Group]="","",VLOOKUP(Point[Baby Changing],yes_no,2,FALSE))</f>
        <v/>
      </c>
      <c r="AK688" s="14" t="str">
        <f>IF(Point[Asset Group]="","",VLOOKUP(Point[Service Room],yes_no,2,FALSE))</f>
        <v/>
      </c>
      <c r="AL688" s="14" t="str">
        <f>IF(Point[Asset Group]="","",VLOOKUP(Point[Service Tap],service_tap,2,FALSE))</f>
        <v/>
      </c>
      <c r="AM688" s="14" t="str">
        <f>IF(Point[Asset Group]="","",VLOOKUP(Point[Heating Type],wc_heating,2,FALSE))</f>
        <v/>
      </c>
      <c r="AN688" s="14" t="str">
        <f>IF(Point[Asset Group]="","",VLOOKUP(Point[Power Supply],power_supply,2,FALSE))</f>
        <v/>
      </c>
      <c r="AO688" s="14" t="str">
        <f>IF(Point[Asset Group]="","",VLOOKUP(Point[Waste Water],waste_water,2,FALSE))</f>
        <v/>
      </c>
      <c r="AP688" s="14" t="str">
        <f>IF(Point[Asset Group]="","",VLOOKUP(Point[Furniture SubType],subdom_master_gdb,2,FALSE))</f>
        <v/>
      </c>
      <c r="AQ688" s="14" t="str">
        <f>IF(Point[Asset Group]="","",VLOOKUP(Point[Concrete Pad],yes_no,2,FALSE))</f>
        <v/>
      </c>
      <c r="AR688" s="14" t="str">
        <f>IF(Point[Asset Group]="","",VLOOKUP(Point[Material],material_master,2,FALSE))</f>
        <v/>
      </c>
      <c r="AS688" s="14" t="str">
        <f>IF(Point[Asset Group]="","",VLOOKUP(Point[Plumbing],irrigation_plumbing,2,FALSE))</f>
        <v/>
      </c>
      <c r="AT688" s="14" t="str">
        <f>IF(Point[Asset Group]="","",VLOOKUP(Point[Sprinklers],irrigation_sprinklers,2,FALSE))</f>
        <v/>
      </c>
      <c r="AU688" s="14" t="str">
        <f>IF(Point[Asset Group]="","",VLOOKUP(Point[System],irrigation_system,2,FALSE))</f>
        <v/>
      </c>
      <c r="AV688" s="14" t="str">
        <f>IF(Point[Asset Group]="","",VLOOKUP(Point[Status],irrigation_status,2,FALSE))</f>
        <v/>
      </c>
      <c r="AW688" s="11" t="str">
        <f>IF(Point[Date of manufacture]="","",Point[Date of manufacture])</f>
        <v/>
      </c>
      <c r="AX688" s="14" t="str">
        <f>IF(Point[Asset Group]="","",VLOOKUP(Point[Sign Purpose],sign_purpose,2,FALSE))</f>
        <v/>
      </c>
      <c r="AY688" s="14" t="str">
        <f>IF(Point[Asset Group]="","",VLOOKUP(Point[Sign Material],material_master,2,FALSE))</f>
        <v/>
      </c>
      <c r="AZ688" s="14" t="str">
        <f>IF(Point[Asset Group]="","",VLOOKUP(Point[Affixed To],sign_affix,2,FALSE))</f>
        <v/>
      </c>
      <c r="BA688" s="14" t="str">
        <f>IF(Point[Size HxB mm]="","",Point[Size HxB mm])</f>
        <v/>
      </c>
      <c r="BB688" s="14" t="str">
        <f>IF(Point[Height m]="","",Point[Height m])</f>
        <v/>
      </c>
      <c r="BC688" s="14" t="str">
        <f>IF(Point[Asset Group]="","",VLOOKUP(Point[Post Material],material_master,2,FALSE))</f>
        <v/>
      </c>
      <c r="BD688" s="14" t="str">
        <f>IF(Point[Asset Group]="","",VLOOKUP(Point[Post Number],number,2,FALSE))</f>
        <v/>
      </c>
      <c r="BE688" s="14" t="str">
        <f>IF(Point[Asset Group]="","",VLOOKUP(Point[Structure SubType],subdom_master_gdb,2,FALSE))</f>
        <v/>
      </c>
      <c r="BF688" s="14" t="str">
        <f>IF(Point[Area m2]="","",Point[Area m2])</f>
        <v/>
      </c>
      <c r="BG688" s="14" t="str">
        <f>IF(Point[Length m]="","",Point[Length m])</f>
        <v/>
      </c>
      <c r="BH688" s="14" t="str">
        <f>IF(Point[Width m]="","",Point[Width m])</f>
        <v/>
      </c>
      <c r="BI688" s="14" t="str">
        <f>IF(Point[Diameter m]="","",Point[Diameter m])</f>
        <v/>
      </c>
      <c r="BJ688" s="14" t="str">
        <f>IF(Point[Asset Group]="","",VLOOKUP(Point[Number of Pipes],number,2,FALSE))</f>
        <v/>
      </c>
      <c r="BK688" s="14" t="str">
        <f>IF(Point[Asset Group]="","",VLOOKUP(Point[Combined Name],2,FALSE))</f>
        <v/>
      </c>
      <c r="BL688" s="14" t="str">
        <f>IF(Point[Asset Group]="","",VLOOKUP(Point[Size Class],size_class,2,FALSE))</f>
        <v/>
      </c>
      <c r="BM688" s="14" t="str">
        <f>IF(Point[Asset Group]="","",VLOOKUP(Point[Age Class],age_class,2,FALSE))</f>
        <v/>
      </c>
      <c r="BN688" s="14" t="str">
        <f>IF(Point[Girth (cm)]="","",Point[Girth (cm)])</f>
        <v/>
      </c>
      <c r="BO688" s="14" t="str">
        <f>IF(Point[Crown Radius (m)]="","",Point[Crown Radius (m)])</f>
        <v/>
      </c>
      <c r="BP688" s="14" t="str">
        <f>IF(Point[Asset Group]="","",VLOOKUP(Point[Rooting Environment],root_enviro,2,FALSE))</f>
        <v/>
      </c>
      <c r="BQ688" s="14" t="str">
        <f>IF(Point[Asset Group]="","",VLOOKUP(Point[Tree Surround],tree_surround,2,FALSE))</f>
        <v/>
      </c>
      <c r="BR688" s="14" t="str">
        <f>IF(Point[Asset Group]="","",VLOOKUP(Point[Tree Grill],yes_no,2,FALSE))</f>
        <v/>
      </c>
      <c r="BS688" s="14" t="str">
        <f>IF(Point[Asset Group]="","",VLOOKUP(Point[Tree Location],tree_location,2,FALSE))</f>
        <v/>
      </c>
    </row>
    <row r="689" spans="1:71" s="3" customFormat="1" x14ac:dyDescent="0.2">
      <c r="A689" s="3" t="str">
        <f>IF(Point[DWG File Name]="","",Point[DWG File Name])</f>
        <v/>
      </c>
      <c r="B689" s="3" t="str">
        <f>IF(Point[DWG Layer Name]="","",Point[DWG Layer Name])</f>
        <v/>
      </c>
      <c r="C689" s="3" t="str">
        <f>IF(Point[DWG Handle]="","",Point[DWG Handle])</f>
        <v/>
      </c>
      <c r="D689" s="58" t="str">
        <f>IF(Point[X]="","",Point[X])</f>
        <v/>
      </c>
      <c r="E689" s="58" t="str">
        <f>IF(Point[Y]="","",Point[Y])</f>
        <v/>
      </c>
      <c r="F689" s="3" t="str">
        <f>IF(Point[Replacement Asset]="","",Point[Replacement Asset])</f>
        <v/>
      </c>
      <c r="G689" s="3" t="str">
        <f>IF(Point[Asset ID]="","",UPPER(Point[Asset ID]))</f>
        <v/>
      </c>
      <c r="H689" s="3" t="str">
        <f>IF(Point[Asset Group]="","",VLOOKUP(Point[Asset Group],asset_grp_pt,4,FALSE))</f>
        <v/>
      </c>
      <c r="I689" s="3" t="str">
        <f>IF(Point[Asset Group]="","",VLOOKUP(Point[Asset Group],asset_grp_pt,2,FALSE))</f>
        <v/>
      </c>
      <c r="J689" s="3" t="str">
        <f>IF(Point[Asset Group]="","",VLOOKUP(Point[Asset Group],asset_grp_pt,3,FALSE))</f>
        <v/>
      </c>
      <c r="K689" s="3" t="str">
        <f>IF(Point[Asset Group]="","",VLOOKUP(Point[Asset Type],type_master_list,2,FALSE))</f>
        <v/>
      </c>
      <c r="L689" s="3" t="str">
        <f>IF(Point[Asset Name]="","",PROPER(Point[Asset Name]))</f>
        <v/>
      </c>
      <c r="M689" s="11" t="str">
        <f>IF(Point[Install Date]="","",Point[Install Date])</f>
        <v/>
      </c>
      <c r="N689" s="11" t="str">
        <f>IF(Point[Note]="","",PROPER(Point[Note]))</f>
        <v/>
      </c>
      <c r="O689" s="11" t="str">
        <f>IF(Point[Resource Consent Number]="","",UPPER(Point[Resource Consent Number]))</f>
        <v/>
      </c>
      <c r="P689" s="53" t="str">
        <f>IF(Point[Asset Unit Cost]="","",Point[Asset Unit Cost])</f>
        <v/>
      </c>
      <c r="Q689" s="11" t="str">
        <f>IF(Point[Added By]="","",UPPER(Point[Added By]))</f>
        <v/>
      </c>
      <c r="R689" s="11" t="str">
        <f>IF(Point[Added Date]="","",Point[Added Date])</f>
        <v/>
      </c>
      <c r="S689" s="14" t="str">
        <f>IF(Point[Z COORD]="","",Point[Z COORD])</f>
        <v/>
      </c>
      <c r="T689" s="14" t="str">
        <f>IF(Point[Asset Description]="","",PROPER(Point[Asset Description]))</f>
        <v/>
      </c>
      <c r="U689" s="14" t="str">
        <f>IF(Point[[Artist ]]="","",PROPER(Point[[Artist ]]))</f>
        <v/>
      </c>
      <c r="V689" s="14" t="str">
        <f>IF(Point[Material Notes]="","",PROPER(Point[Material Notes]))</f>
        <v/>
      </c>
      <c r="W689" s="14" t="str">
        <f>IF(Point[Dimension Notes]="","",Point[Dimension Notes])</f>
        <v/>
      </c>
      <c r="X689" s="14" t="str">
        <f>IF(Point[List]="","",VLOOKUP(Point[Burner Number],number,2,FALSE))</f>
        <v/>
      </c>
      <c r="Y689" s="14" t="str">
        <f>IF(Point[List]="","",VLOOKUP(Point[Fuel],bbq_fuel,2,FALSE))</f>
        <v/>
      </c>
      <c r="Z689" s="14" t="str">
        <f>IF(Point[List]="","",VLOOKUP(Point[Cabinet Material],bbq_material,2,FALSE))</f>
        <v/>
      </c>
      <c r="AA689" s="14" t="str">
        <f>IF(Point[Asset Group]="","",VLOOKUP(Point[Manufacturer],manufacturer,2,FALSE))</f>
        <v/>
      </c>
      <c r="AB689" s="14" t="str">
        <f>IF(Point[Uinsex WC]="","",Point[Uinsex WC])</f>
        <v/>
      </c>
      <c r="AC689" s="14" t="str">
        <f>IF(Point[Female WC]="","",Point[Female WC])</f>
        <v/>
      </c>
      <c r="AD689" s="14" t="str">
        <f>IF(Point[Male WC]="","",Point[Male WC])</f>
        <v/>
      </c>
      <c r="AE689" s="14" t="str">
        <f>IF(Point[Urinal]="","",Point[Urinal])</f>
        <v/>
      </c>
      <c r="AF689" s="14" t="str">
        <f>IF(Point[Disabled Unisex]="","",Point[Disabled Unisex])</f>
        <v/>
      </c>
      <c r="AG689" s="14" t="str">
        <f>IF(Point[Disabled Female]="","",Point[Disabled Female])</f>
        <v/>
      </c>
      <c r="AH689" s="14" t="str">
        <f>IF(Point[Disabled Male]="","",Point[Disabled Male])</f>
        <v/>
      </c>
      <c r="AI689" s="14" t="str">
        <f>IF(Point[Asset Group]="","",VLOOKUP(Point[Handrail],yes_no,2,FALSE))</f>
        <v/>
      </c>
      <c r="AJ689" s="14" t="str">
        <f>IF(Point[Asset Group]="","",VLOOKUP(Point[Baby Changing],yes_no,2,FALSE))</f>
        <v/>
      </c>
      <c r="AK689" s="14" t="str">
        <f>IF(Point[Asset Group]="","",VLOOKUP(Point[Service Room],yes_no,2,FALSE))</f>
        <v/>
      </c>
      <c r="AL689" s="14" t="str">
        <f>IF(Point[Asset Group]="","",VLOOKUP(Point[Service Tap],service_tap,2,FALSE))</f>
        <v/>
      </c>
      <c r="AM689" s="14" t="str">
        <f>IF(Point[Asset Group]="","",VLOOKUP(Point[Heating Type],wc_heating,2,FALSE))</f>
        <v/>
      </c>
      <c r="AN689" s="14" t="str">
        <f>IF(Point[Asset Group]="","",VLOOKUP(Point[Power Supply],power_supply,2,FALSE))</f>
        <v/>
      </c>
      <c r="AO689" s="14" t="str">
        <f>IF(Point[Asset Group]="","",VLOOKUP(Point[Waste Water],waste_water,2,FALSE))</f>
        <v/>
      </c>
      <c r="AP689" s="14" t="str">
        <f>IF(Point[Asset Group]="","",VLOOKUP(Point[Furniture SubType],subdom_master_gdb,2,FALSE))</f>
        <v/>
      </c>
      <c r="AQ689" s="14" t="str">
        <f>IF(Point[Asset Group]="","",VLOOKUP(Point[Concrete Pad],yes_no,2,FALSE))</f>
        <v/>
      </c>
      <c r="AR689" s="14" t="str">
        <f>IF(Point[Asset Group]="","",VLOOKUP(Point[Material],material_master,2,FALSE))</f>
        <v/>
      </c>
      <c r="AS689" s="14" t="str">
        <f>IF(Point[Asset Group]="","",VLOOKUP(Point[Plumbing],irrigation_plumbing,2,FALSE))</f>
        <v/>
      </c>
      <c r="AT689" s="14" t="str">
        <f>IF(Point[Asset Group]="","",VLOOKUP(Point[Sprinklers],irrigation_sprinklers,2,FALSE))</f>
        <v/>
      </c>
      <c r="AU689" s="14" t="str">
        <f>IF(Point[Asset Group]="","",VLOOKUP(Point[System],irrigation_system,2,FALSE))</f>
        <v/>
      </c>
      <c r="AV689" s="14" t="str">
        <f>IF(Point[Asset Group]="","",VLOOKUP(Point[Status],irrigation_status,2,FALSE))</f>
        <v/>
      </c>
      <c r="AW689" s="11" t="str">
        <f>IF(Point[Date of manufacture]="","",Point[Date of manufacture])</f>
        <v/>
      </c>
      <c r="AX689" s="14" t="str">
        <f>IF(Point[Asset Group]="","",VLOOKUP(Point[Sign Purpose],sign_purpose,2,FALSE))</f>
        <v/>
      </c>
      <c r="AY689" s="14" t="str">
        <f>IF(Point[Asset Group]="","",VLOOKUP(Point[Sign Material],material_master,2,FALSE))</f>
        <v/>
      </c>
      <c r="AZ689" s="14" t="str">
        <f>IF(Point[Asset Group]="","",VLOOKUP(Point[Affixed To],sign_affix,2,FALSE))</f>
        <v/>
      </c>
      <c r="BA689" s="14" t="str">
        <f>IF(Point[Size HxB mm]="","",Point[Size HxB mm])</f>
        <v/>
      </c>
      <c r="BB689" s="14" t="str">
        <f>IF(Point[Height m]="","",Point[Height m])</f>
        <v/>
      </c>
      <c r="BC689" s="14" t="str">
        <f>IF(Point[Asset Group]="","",VLOOKUP(Point[Post Material],material_master,2,FALSE))</f>
        <v/>
      </c>
      <c r="BD689" s="14" t="str">
        <f>IF(Point[Asset Group]="","",VLOOKUP(Point[Post Number],number,2,FALSE))</f>
        <v/>
      </c>
      <c r="BE689" s="14" t="str">
        <f>IF(Point[Asset Group]="","",VLOOKUP(Point[Structure SubType],subdom_master_gdb,2,FALSE))</f>
        <v/>
      </c>
      <c r="BF689" s="14" t="str">
        <f>IF(Point[Area m2]="","",Point[Area m2])</f>
        <v/>
      </c>
      <c r="BG689" s="14" t="str">
        <f>IF(Point[Length m]="","",Point[Length m])</f>
        <v/>
      </c>
      <c r="BH689" s="14" t="str">
        <f>IF(Point[Width m]="","",Point[Width m])</f>
        <v/>
      </c>
      <c r="BI689" s="14" t="str">
        <f>IF(Point[Diameter m]="","",Point[Diameter m])</f>
        <v/>
      </c>
      <c r="BJ689" s="14" t="str">
        <f>IF(Point[Asset Group]="","",VLOOKUP(Point[Number of Pipes],number,2,FALSE))</f>
        <v/>
      </c>
      <c r="BK689" s="14" t="str">
        <f>IF(Point[Asset Group]="","",VLOOKUP(Point[Combined Name],2,FALSE))</f>
        <v/>
      </c>
      <c r="BL689" s="14" t="str">
        <f>IF(Point[Asset Group]="","",VLOOKUP(Point[Size Class],size_class,2,FALSE))</f>
        <v/>
      </c>
      <c r="BM689" s="14" t="str">
        <f>IF(Point[Asset Group]="","",VLOOKUP(Point[Age Class],age_class,2,FALSE))</f>
        <v/>
      </c>
      <c r="BN689" s="14" t="str">
        <f>IF(Point[Girth (cm)]="","",Point[Girth (cm)])</f>
        <v/>
      </c>
      <c r="BO689" s="14" t="str">
        <f>IF(Point[Crown Radius (m)]="","",Point[Crown Radius (m)])</f>
        <v/>
      </c>
      <c r="BP689" s="14" t="str">
        <f>IF(Point[Asset Group]="","",VLOOKUP(Point[Rooting Environment],root_enviro,2,FALSE))</f>
        <v/>
      </c>
      <c r="BQ689" s="14" t="str">
        <f>IF(Point[Asset Group]="","",VLOOKUP(Point[Tree Surround],tree_surround,2,FALSE))</f>
        <v/>
      </c>
      <c r="BR689" s="14" t="str">
        <f>IF(Point[Asset Group]="","",VLOOKUP(Point[Tree Grill],yes_no,2,FALSE))</f>
        <v/>
      </c>
      <c r="BS689" s="14" t="str">
        <f>IF(Point[Asset Group]="","",VLOOKUP(Point[Tree Location],tree_location,2,FALSE))</f>
        <v/>
      </c>
    </row>
    <row r="690" spans="1:71" s="3" customFormat="1" x14ac:dyDescent="0.2">
      <c r="A690" s="3" t="str">
        <f>IF(Point[DWG File Name]="","",Point[DWG File Name])</f>
        <v/>
      </c>
      <c r="B690" s="3" t="str">
        <f>IF(Point[DWG Layer Name]="","",Point[DWG Layer Name])</f>
        <v/>
      </c>
      <c r="C690" s="3" t="str">
        <f>IF(Point[DWG Handle]="","",Point[DWG Handle])</f>
        <v/>
      </c>
      <c r="D690" s="58" t="str">
        <f>IF(Point[X]="","",Point[X])</f>
        <v/>
      </c>
      <c r="E690" s="58" t="str">
        <f>IF(Point[Y]="","",Point[Y])</f>
        <v/>
      </c>
      <c r="F690" s="3" t="str">
        <f>IF(Point[Replacement Asset]="","",Point[Replacement Asset])</f>
        <v/>
      </c>
      <c r="G690" s="3" t="str">
        <f>IF(Point[Asset ID]="","",UPPER(Point[Asset ID]))</f>
        <v/>
      </c>
      <c r="H690" s="3" t="str">
        <f>IF(Point[Asset Group]="","",VLOOKUP(Point[Asset Group],asset_grp_pt,4,FALSE))</f>
        <v/>
      </c>
      <c r="I690" s="3" t="str">
        <f>IF(Point[Asset Group]="","",VLOOKUP(Point[Asset Group],asset_grp_pt,2,FALSE))</f>
        <v/>
      </c>
      <c r="J690" s="3" t="str">
        <f>IF(Point[Asset Group]="","",VLOOKUP(Point[Asset Group],asset_grp_pt,3,FALSE))</f>
        <v/>
      </c>
      <c r="K690" s="3" t="str">
        <f>IF(Point[Asset Group]="","",VLOOKUP(Point[Asset Type],type_master_list,2,FALSE))</f>
        <v/>
      </c>
      <c r="L690" s="3" t="str">
        <f>IF(Point[Asset Name]="","",PROPER(Point[Asset Name]))</f>
        <v/>
      </c>
      <c r="M690" s="11" t="str">
        <f>IF(Point[Install Date]="","",Point[Install Date])</f>
        <v/>
      </c>
      <c r="N690" s="11" t="str">
        <f>IF(Point[Note]="","",PROPER(Point[Note]))</f>
        <v/>
      </c>
      <c r="O690" s="11" t="str">
        <f>IF(Point[Resource Consent Number]="","",UPPER(Point[Resource Consent Number]))</f>
        <v/>
      </c>
      <c r="P690" s="53" t="str">
        <f>IF(Point[Asset Unit Cost]="","",Point[Asset Unit Cost])</f>
        <v/>
      </c>
      <c r="Q690" s="11" t="str">
        <f>IF(Point[Added By]="","",UPPER(Point[Added By]))</f>
        <v/>
      </c>
      <c r="R690" s="11" t="str">
        <f>IF(Point[Added Date]="","",Point[Added Date])</f>
        <v/>
      </c>
      <c r="S690" s="14" t="str">
        <f>IF(Point[Z COORD]="","",Point[Z COORD])</f>
        <v/>
      </c>
      <c r="T690" s="14" t="str">
        <f>IF(Point[Asset Description]="","",PROPER(Point[Asset Description]))</f>
        <v/>
      </c>
      <c r="U690" s="14" t="str">
        <f>IF(Point[[Artist ]]="","",PROPER(Point[[Artist ]]))</f>
        <v/>
      </c>
      <c r="V690" s="14" t="str">
        <f>IF(Point[Material Notes]="","",PROPER(Point[Material Notes]))</f>
        <v/>
      </c>
      <c r="W690" s="14" t="str">
        <f>IF(Point[Dimension Notes]="","",Point[Dimension Notes])</f>
        <v/>
      </c>
      <c r="X690" s="14" t="str">
        <f>IF(Point[List]="","",VLOOKUP(Point[Burner Number],number,2,FALSE))</f>
        <v/>
      </c>
      <c r="Y690" s="14" t="str">
        <f>IF(Point[List]="","",VLOOKUP(Point[Fuel],bbq_fuel,2,FALSE))</f>
        <v/>
      </c>
      <c r="Z690" s="14" t="str">
        <f>IF(Point[List]="","",VLOOKUP(Point[Cabinet Material],bbq_material,2,FALSE))</f>
        <v/>
      </c>
      <c r="AA690" s="14" t="str">
        <f>IF(Point[Asset Group]="","",VLOOKUP(Point[Manufacturer],manufacturer,2,FALSE))</f>
        <v/>
      </c>
      <c r="AB690" s="14" t="str">
        <f>IF(Point[Uinsex WC]="","",Point[Uinsex WC])</f>
        <v/>
      </c>
      <c r="AC690" s="14" t="str">
        <f>IF(Point[Female WC]="","",Point[Female WC])</f>
        <v/>
      </c>
      <c r="AD690" s="14" t="str">
        <f>IF(Point[Male WC]="","",Point[Male WC])</f>
        <v/>
      </c>
      <c r="AE690" s="14" t="str">
        <f>IF(Point[Urinal]="","",Point[Urinal])</f>
        <v/>
      </c>
      <c r="AF690" s="14" t="str">
        <f>IF(Point[Disabled Unisex]="","",Point[Disabled Unisex])</f>
        <v/>
      </c>
      <c r="AG690" s="14" t="str">
        <f>IF(Point[Disabled Female]="","",Point[Disabled Female])</f>
        <v/>
      </c>
      <c r="AH690" s="14" t="str">
        <f>IF(Point[Disabled Male]="","",Point[Disabled Male])</f>
        <v/>
      </c>
      <c r="AI690" s="14" t="str">
        <f>IF(Point[Asset Group]="","",VLOOKUP(Point[Handrail],yes_no,2,FALSE))</f>
        <v/>
      </c>
      <c r="AJ690" s="14" t="str">
        <f>IF(Point[Asset Group]="","",VLOOKUP(Point[Baby Changing],yes_no,2,FALSE))</f>
        <v/>
      </c>
      <c r="AK690" s="14" t="str">
        <f>IF(Point[Asset Group]="","",VLOOKUP(Point[Service Room],yes_no,2,FALSE))</f>
        <v/>
      </c>
      <c r="AL690" s="14" t="str">
        <f>IF(Point[Asset Group]="","",VLOOKUP(Point[Service Tap],service_tap,2,FALSE))</f>
        <v/>
      </c>
      <c r="AM690" s="14" t="str">
        <f>IF(Point[Asset Group]="","",VLOOKUP(Point[Heating Type],wc_heating,2,FALSE))</f>
        <v/>
      </c>
      <c r="AN690" s="14" t="str">
        <f>IF(Point[Asset Group]="","",VLOOKUP(Point[Power Supply],power_supply,2,FALSE))</f>
        <v/>
      </c>
      <c r="AO690" s="14" t="str">
        <f>IF(Point[Asset Group]="","",VLOOKUP(Point[Waste Water],waste_water,2,FALSE))</f>
        <v/>
      </c>
      <c r="AP690" s="14" t="str">
        <f>IF(Point[Asset Group]="","",VLOOKUP(Point[Furniture SubType],subdom_master_gdb,2,FALSE))</f>
        <v/>
      </c>
      <c r="AQ690" s="14" t="str">
        <f>IF(Point[Asset Group]="","",VLOOKUP(Point[Concrete Pad],yes_no,2,FALSE))</f>
        <v/>
      </c>
      <c r="AR690" s="14" t="str">
        <f>IF(Point[Asset Group]="","",VLOOKUP(Point[Material],material_master,2,FALSE))</f>
        <v/>
      </c>
      <c r="AS690" s="14" t="str">
        <f>IF(Point[Asset Group]="","",VLOOKUP(Point[Plumbing],irrigation_plumbing,2,FALSE))</f>
        <v/>
      </c>
      <c r="AT690" s="14" t="str">
        <f>IF(Point[Asset Group]="","",VLOOKUP(Point[Sprinklers],irrigation_sprinklers,2,FALSE))</f>
        <v/>
      </c>
      <c r="AU690" s="14" t="str">
        <f>IF(Point[Asset Group]="","",VLOOKUP(Point[System],irrigation_system,2,FALSE))</f>
        <v/>
      </c>
      <c r="AV690" s="14" t="str">
        <f>IF(Point[Asset Group]="","",VLOOKUP(Point[Status],irrigation_status,2,FALSE))</f>
        <v/>
      </c>
      <c r="AW690" s="11" t="str">
        <f>IF(Point[Date of manufacture]="","",Point[Date of manufacture])</f>
        <v/>
      </c>
      <c r="AX690" s="14" t="str">
        <f>IF(Point[Asset Group]="","",VLOOKUP(Point[Sign Purpose],sign_purpose,2,FALSE))</f>
        <v/>
      </c>
      <c r="AY690" s="14" t="str">
        <f>IF(Point[Asset Group]="","",VLOOKUP(Point[Sign Material],material_master,2,FALSE))</f>
        <v/>
      </c>
      <c r="AZ690" s="14" t="str">
        <f>IF(Point[Asset Group]="","",VLOOKUP(Point[Affixed To],sign_affix,2,FALSE))</f>
        <v/>
      </c>
      <c r="BA690" s="14" t="str">
        <f>IF(Point[Size HxB mm]="","",Point[Size HxB mm])</f>
        <v/>
      </c>
      <c r="BB690" s="14" t="str">
        <f>IF(Point[Height m]="","",Point[Height m])</f>
        <v/>
      </c>
      <c r="BC690" s="14" t="str">
        <f>IF(Point[Asset Group]="","",VLOOKUP(Point[Post Material],material_master,2,FALSE))</f>
        <v/>
      </c>
      <c r="BD690" s="14" t="str">
        <f>IF(Point[Asset Group]="","",VLOOKUP(Point[Post Number],number,2,FALSE))</f>
        <v/>
      </c>
      <c r="BE690" s="14" t="str">
        <f>IF(Point[Asset Group]="","",VLOOKUP(Point[Structure SubType],subdom_master_gdb,2,FALSE))</f>
        <v/>
      </c>
      <c r="BF690" s="14" t="str">
        <f>IF(Point[Area m2]="","",Point[Area m2])</f>
        <v/>
      </c>
      <c r="BG690" s="14" t="str">
        <f>IF(Point[Length m]="","",Point[Length m])</f>
        <v/>
      </c>
      <c r="BH690" s="14" t="str">
        <f>IF(Point[Width m]="","",Point[Width m])</f>
        <v/>
      </c>
      <c r="BI690" s="14" t="str">
        <f>IF(Point[Diameter m]="","",Point[Diameter m])</f>
        <v/>
      </c>
      <c r="BJ690" s="14" t="str">
        <f>IF(Point[Asset Group]="","",VLOOKUP(Point[Number of Pipes],number,2,FALSE))</f>
        <v/>
      </c>
      <c r="BK690" s="14" t="str">
        <f>IF(Point[Asset Group]="","",VLOOKUP(Point[Combined Name],2,FALSE))</f>
        <v/>
      </c>
      <c r="BL690" s="14" t="str">
        <f>IF(Point[Asset Group]="","",VLOOKUP(Point[Size Class],size_class,2,FALSE))</f>
        <v/>
      </c>
      <c r="BM690" s="14" t="str">
        <f>IF(Point[Asset Group]="","",VLOOKUP(Point[Age Class],age_class,2,FALSE))</f>
        <v/>
      </c>
      <c r="BN690" s="14" t="str">
        <f>IF(Point[Girth (cm)]="","",Point[Girth (cm)])</f>
        <v/>
      </c>
      <c r="BO690" s="14" t="str">
        <f>IF(Point[Crown Radius (m)]="","",Point[Crown Radius (m)])</f>
        <v/>
      </c>
      <c r="BP690" s="14" t="str">
        <f>IF(Point[Asset Group]="","",VLOOKUP(Point[Rooting Environment],root_enviro,2,FALSE))</f>
        <v/>
      </c>
      <c r="BQ690" s="14" t="str">
        <f>IF(Point[Asset Group]="","",VLOOKUP(Point[Tree Surround],tree_surround,2,FALSE))</f>
        <v/>
      </c>
      <c r="BR690" s="14" t="str">
        <f>IF(Point[Asset Group]="","",VLOOKUP(Point[Tree Grill],yes_no,2,FALSE))</f>
        <v/>
      </c>
      <c r="BS690" s="14" t="str">
        <f>IF(Point[Asset Group]="","",VLOOKUP(Point[Tree Location],tree_location,2,FALSE))</f>
        <v/>
      </c>
    </row>
    <row r="691" spans="1:71" s="3" customFormat="1" x14ac:dyDescent="0.2">
      <c r="A691" s="3" t="str">
        <f>IF(Point[DWG File Name]="","",Point[DWG File Name])</f>
        <v/>
      </c>
      <c r="B691" s="3" t="str">
        <f>IF(Point[DWG Layer Name]="","",Point[DWG Layer Name])</f>
        <v/>
      </c>
      <c r="C691" s="3" t="str">
        <f>IF(Point[DWG Handle]="","",Point[DWG Handle])</f>
        <v/>
      </c>
      <c r="D691" s="58" t="str">
        <f>IF(Point[X]="","",Point[X])</f>
        <v/>
      </c>
      <c r="E691" s="58" t="str">
        <f>IF(Point[Y]="","",Point[Y])</f>
        <v/>
      </c>
      <c r="F691" s="3" t="str">
        <f>IF(Point[Replacement Asset]="","",Point[Replacement Asset])</f>
        <v/>
      </c>
      <c r="G691" s="3" t="str">
        <f>IF(Point[Asset ID]="","",UPPER(Point[Asset ID]))</f>
        <v/>
      </c>
      <c r="H691" s="3" t="str">
        <f>IF(Point[Asset Group]="","",VLOOKUP(Point[Asset Group],asset_grp_pt,4,FALSE))</f>
        <v/>
      </c>
      <c r="I691" s="3" t="str">
        <f>IF(Point[Asset Group]="","",VLOOKUP(Point[Asset Group],asset_grp_pt,2,FALSE))</f>
        <v/>
      </c>
      <c r="J691" s="3" t="str">
        <f>IF(Point[Asset Group]="","",VLOOKUP(Point[Asset Group],asset_grp_pt,3,FALSE))</f>
        <v/>
      </c>
      <c r="K691" s="3" t="str">
        <f>IF(Point[Asset Group]="","",VLOOKUP(Point[Asset Type],type_master_list,2,FALSE))</f>
        <v/>
      </c>
      <c r="L691" s="3" t="str">
        <f>IF(Point[Asset Name]="","",PROPER(Point[Asset Name]))</f>
        <v/>
      </c>
      <c r="M691" s="11" t="str">
        <f>IF(Point[Install Date]="","",Point[Install Date])</f>
        <v/>
      </c>
      <c r="N691" s="11" t="str">
        <f>IF(Point[Note]="","",PROPER(Point[Note]))</f>
        <v/>
      </c>
      <c r="O691" s="11" t="str">
        <f>IF(Point[Resource Consent Number]="","",UPPER(Point[Resource Consent Number]))</f>
        <v/>
      </c>
      <c r="P691" s="53" t="str">
        <f>IF(Point[Asset Unit Cost]="","",Point[Asset Unit Cost])</f>
        <v/>
      </c>
      <c r="Q691" s="11" t="str">
        <f>IF(Point[Added By]="","",UPPER(Point[Added By]))</f>
        <v/>
      </c>
      <c r="R691" s="11" t="str">
        <f>IF(Point[Added Date]="","",Point[Added Date])</f>
        <v/>
      </c>
      <c r="S691" s="14" t="str">
        <f>IF(Point[Z COORD]="","",Point[Z COORD])</f>
        <v/>
      </c>
      <c r="T691" s="14" t="str">
        <f>IF(Point[Asset Description]="","",PROPER(Point[Asset Description]))</f>
        <v/>
      </c>
      <c r="U691" s="14" t="str">
        <f>IF(Point[[Artist ]]="","",PROPER(Point[[Artist ]]))</f>
        <v/>
      </c>
      <c r="V691" s="14" t="str">
        <f>IF(Point[Material Notes]="","",PROPER(Point[Material Notes]))</f>
        <v/>
      </c>
      <c r="W691" s="14" t="str">
        <f>IF(Point[Dimension Notes]="","",Point[Dimension Notes])</f>
        <v/>
      </c>
      <c r="X691" s="14" t="str">
        <f>IF(Point[List]="","",VLOOKUP(Point[Burner Number],number,2,FALSE))</f>
        <v/>
      </c>
      <c r="Y691" s="14" t="str">
        <f>IF(Point[List]="","",VLOOKUP(Point[Fuel],bbq_fuel,2,FALSE))</f>
        <v/>
      </c>
      <c r="Z691" s="14" t="str">
        <f>IF(Point[List]="","",VLOOKUP(Point[Cabinet Material],bbq_material,2,FALSE))</f>
        <v/>
      </c>
      <c r="AA691" s="14" t="str">
        <f>IF(Point[Asset Group]="","",VLOOKUP(Point[Manufacturer],manufacturer,2,FALSE))</f>
        <v/>
      </c>
      <c r="AB691" s="14" t="str">
        <f>IF(Point[Uinsex WC]="","",Point[Uinsex WC])</f>
        <v/>
      </c>
      <c r="AC691" s="14" t="str">
        <f>IF(Point[Female WC]="","",Point[Female WC])</f>
        <v/>
      </c>
      <c r="AD691" s="14" t="str">
        <f>IF(Point[Male WC]="","",Point[Male WC])</f>
        <v/>
      </c>
      <c r="AE691" s="14" t="str">
        <f>IF(Point[Urinal]="","",Point[Urinal])</f>
        <v/>
      </c>
      <c r="AF691" s="14" t="str">
        <f>IF(Point[Disabled Unisex]="","",Point[Disabled Unisex])</f>
        <v/>
      </c>
      <c r="AG691" s="14" t="str">
        <f>IF(Point[Disabled Female]="","",Point[Disabled Female])</f>
        <v/>
      </c>
      <c r="AH691" s="14" t="str">
        <f>IF(Point[Disabled Male]="","",Point[Disabled Male])</f>
        <v/>
      </c>
      <c r="AI691" s="14" t="str">
        <f>IF(Point[Asset Group]="","",VLOOKUP(Point[Handrail],yes_no,2,FALSE))</f>
        <v/>
      </c>
      <c r="AJ691" s="14" t="str">
        <f>IF(Point[Asset Group]="","",VLOOKUP(Point[Baby Changing],yes_no,2,FALSE))</f>
        <v/>
      </c>
      <c r="AK691" s="14" t="str">
        <f>IF(Point[Asset Group]="","",VLOOKUP(Point[Service Room],yes_no,2,FALSE))</f>
        <v/>
      </c>
      <c r="AL691" s="14" t="str">
        <f>IF(Point[Asset Group]="","",VLOOKUP(Point[Service Tap],service_tap,2,FALSE))</f>
        <v/>
      </c>
      <c r="AM691" s="14" t="str">
        <f>IF(Point[Asset Group]="","",VLOOKUP(Point[Heating Type],wc_heating,2,FALSE))</f>
        <v/>
      </c>
      <c r="AN691" s="14" t="str">
        <f>IF(Point[Asset Group]="","",VLOOKUP(Point[Power Supply],power_supply,2,FALSE))</f>
        <v/>
      </c>
      <c r="AO691" s="14" t="str">
        <f>IF(Point[Asset Group]="","",VLOOKUP(Point[Waste Water],waste_water,2,FALSE))</f>
        <v/>
      </c>
      <c r="AP691" s="14" t="str">
        <f>IF(Point[Asset Group]="","",VLOOKUP(Point[Furniture SubType],subdom_master_gdb,2,FALSE))</f>
        <v/>
      </c>
      <c r="AQ691" s="14" t="str">
        <f>IF(Point[Asset Group]="","",VLOOKUP(Point[Concrete Pad],yes_no,2,FALSE))</f>
        <v/>
      </c>
      <c r="AR691" s="14" t="str">
        <f>IF(Point[Asset Group]="","",VLOOKUP(Point[Material],material_master,2,FALSE))</f>
        <v/>
      </c>
      <c r="AS691" s="14" t="str">
        <f>IF(Point[Asset Group]="","",VLOOKUP(Point[Plumbing],irrigation_plumbing,2,FALSE))</f>
        <v/>
      </c>
      <c r="AT691" s="14" t="str">
        <f>IF(Point[Asset Group]="","",VLOOKUP(Point[Sprinklers],irrigation_sprinklers,2,FALSE))</f>
        <v/>
      </c>
      <c r="AU691" s="14" t="str">
        <f>IF(Point[Asset Group]="","",VLOOKUP(Point[System],irrigation_system,2,FALSE))</f>
        <v/>
      </c>
      <c r="AV691" s="14" t="str">
        <f>IF(Point[Asset Group]="","",VLOOKUP(Point[Status],irrigation_status,2,FALSE))</f>
        <v/>
      </c>
      <c r="AW691" s="11" t="str">
        <f>IF(Point[Date of manufacture]="","",Point[Date of manufacture])</f>
        <v/>
      </c>
      <c r="AX691" s="14" t="str">
        <f>IF(Point[Asset Group]="","",VLOOKUP(Point[Sign Purpose],sign_purpose,2,FALSE))</f>
        <v/>
      </c>
      <c r="AY691" s="14" t="str">
        <f>IF(Point[Asset Group]="","",VLOOKUP(Point[Sign Material],material_master,2,FALSE))</f>
        <v/>
      </c>
      <c r="AZ691" s="14" t="str">
        <f>IF(Point[Asset Group]="","",VLOOKUP(Point[Affixed To],sign_affix,2,FALSE))</f>
        <v/>
      </c>
      <c r="BA691" s="14" t="str">
        <f>IF(Point[Size HxB mm]="","",Point[Size HxB mm])</f>
        <v/>
      </c>
      <c r="BB691" s="14" t="str">
        <f>IF(Point[Height m]="","",Point[Height m])</f>
        <v/>
      </c>
      <c r="BC691" s="14" t="str">
        <f>IF(Point[Asset Group]="","",VLOOKUP(Point[Post Material],material_master,2,FALSE))</f>
        <v/>
      </c>
      <c r="BD691" s="14" t="str">
        <f>IF(Point[Asset Group]="","",VLOOKUP(Point[Post Number],number,2,FALSE))</f>
        <v/>
      </c>
      <c r="BE691" s="14" t="str">
        <f>IF(Point[Asset Group]="","",VLOOKUP(Point[Structure SubType],subdom_master_gdb,2,FALSE))</f>
        <v/>
      </c>
      <c r="BF691" s="14" t="str">
        <f>IF(Point[Area m2]="","",Point[Area m2])</f>
        <v/>
      </c>
      <c r="BG691" s="14" t="str">
        <f>IF(Point[Length m]="","",Point[Length m])</f>
        <v/>
      </c>
      <c r="BH691" s="14" t="str">
        <f>IF(Point[Width m]="","",Point[Width m])</f>
        <v/>
      </c>
      <c r="BI691" s="14" t="str">
        <f>IF(Point[Diameter m]="","",Point[Diameter m])</f>
        <v/>
      </c>
      <c r="BJ691" s="14" t="str">
        <f>IF(Point[Asset Group]="","",VLOOKUP(Point[Number of Pipes],number,2,FALSE))</f>
        <v/>
      </c>
      <c r="BK691" s="14" t="str">
        <f>IF(Point[Asset Group]="","",VLOOKUP(Point[Combined Name],2,FALSE))</f>
        <v/>
      </c>
      <c r="BL691" s="14" t="str">
        <f>IF(Point[Asset Group]="","",VLOOKUP(Point[Size Class],size_class,2,FALSE))</f>
        <v/>
      </c>
      <c r="BM691" s="14" t="str">
        <f>IF(Point[Asset Group]="","",VLOOKUP(Point[Age Class],age_class,2,FALSE))</f>
        <v/>
      </c>
      <c r="BN691" s="14" t="str">
        <f>IF(Point[Girth (cm)]="","",Point[Girth (cm)])</f>
        <v/>
      </c>
      <c r="BO691" s="14" t="str">
        <f>IF(Point[Crown Radius (m)]="","",Point[Crown Radius (m)])</f>
        <v/>
      </c>
      <c r="BP691" s="14" t="str">
        <f>IF(Point[Asset Group]="","",VLOOKUP(Point[Rooting Environment],root_enviro,2,FALSE))</f>
        <v/>
      </c>
      <c r="BQ691" s="14" t="str">
        <f>IF(Point[Asset Group]="","",VLOOKUP(Point[Tree Surround],tree_surround,2,FALSE))</f>
        <v/>
      </c>
      <c r="BR691" s="14" t="str">
        <f>IF(Point[Asset Group]="","",VLOOKUP(Point[Tree Grill],yes_no,2,FALSE))</f>
        <v/>
      </c>
      <c r="BS691" s="14" t="str">
        <f>IF(Point[Asset Group]="","",VLOOKUP(Point[Tree Location],tree_location,2,FALSE))</f>
        <v/>
      </c>
    </row>
    <row r="692" spans="1:71" s="3" customFormat="1" x14ac:dyDescent="0.2">
      <c r="A692" s="3" t="str">
        <f>IF(Point[DWG File Name]="","",Point[DWG File Name])</f>
        <v/>
      </c>
      <c r="B692" s="3" t="str">
        <f>IF(Point[DWG Layer Name]="","",Point[DWG Layer Name])</f>
        <v/>
      </c>
      <c r="C692" s="3" t="str">
        <f>IF(Point[DWG Handle]="","",Point[DWG Handle])</f>
        <v/>
      </c>
      <c r="D692" s="58" t="str">
        <f>IF(Point[X]="","",Point[X])</f>
        <v/>
      </c>
      <c r="E692" s="58" t="str">
        <f>IF(Point[Y]="","",Point[Y])</f>
        <v/>
      </c>
      <c r="F692" s="3" t="str">
        <f>IF(Point[Replacement Asset]="","",Point[Replacement Asset])</f>
        <v/>
      </c>
      <c r="G692" s="3" t="str">
        <f>IF(Point[Asset ID]="","",UPPER(Point[Asset ID]))</f>
        <v/>
      </c>
      <c r="H692" s="3" t="str">
        <f>IF(Point[Asset Group]="","",VLOOKUP(Point[Asset Group],asset_grp_pt,4,FALSE))</f>
        <v/>
      </c>
      <c r="I692" s="3" t="str">
        <f>IF(Point[Asset Group]="","",VLOOKUP(Point[Asset Group],asset_grp_pt,2,FALSE))</f>
        <v/>
      </c>
      <c r="J692" s="3" t="str">
        <f>IF(Point[Asset Group]="","",VLOOKUP(Point[Asset Group],asset_grp_pt,3,FALSE))</f>
        <v/>
      </c>
      <c r="K692" s="3" t="str">
        <f>IF(Point[Asset Group]="","",VLOOKUP(Point[Asset Type],type_master_list,2,FALSE))</f>
        <v/>
      </c>
      <c r="L692" s="3" t="str">
        <f>IF(Point[Asset Name]="","",PROPER(Point[Asset Name]))</f>
        <v/>
      </c>
      <c r="M692" s="11" t="str">
        <f>IF(Point[Install Date]="","",Point[Install Date])</f>
        <v/>
      </c>
      <c r="N692" s="11" t="str">
        <f>IF(Point[Note]="","",PROPER(Point[Note]))</f>
        <v/>
      </c>
      <c r="O692" s="11" t="str">
        <f>IF(Point[Resource Consent Number]="","",UPPER(Point[Resource Consent Number]))</f>
        <v/>
      </c>
      <c r="P692" s="53" t="str">
        <f>IF(Point[Asset Unit Cost]="","",Point[Asset Unit Cost])</f>
        <v/>
      </c>
      <c r="Q692" s="11" t="str">
        <f>IF(Point[Added By]="","",UPPER(Point[Added By]))</f>
        <v/>
      </c>
      <c r="R692" s="11" t="str">
        <f>IF(Point[Added Date]="","",Point[Added Date])</f>
        <v/>
      </c>
      <c r="S692" s="14" t="str">
        <f>IF(Point[Z COORD]="","",Point[Z COORD])</f>
        <v/>
      </c>
      <c r="T692" s="14" t="str">
        <f>IF(Point[Asset Description]="","",PROPER(Point[Asset Description]))</f>
        <v/>
      </c>
      <c r="U692" s="14" t="str">
        <f>IF(Point[[Artist ]]="","",PROPER(Point[[Artist ]]))</f>
        <v/>
      </c>
      <c r="V692" s="14" t="str">
        <f>IF(Point[Material Notes]="","",PROPER(Point[Material Notes]))</f>
        <v/>
      </c>
      <c r="W692" s="14" t="str">
        <f>IF(Point[Dimension Notes]="","",Point[Dimension Notes])</f>
        <v/>
      </c>
      <c r="X692" s="14" t="str">
        <f>IF(Point[List]="","",VLOOKUP(Point[Burner Number],number,2,FALSE))</f>
        <v/>
      </c>
      <c r="Y692" s="14" t="str">
        <f>IF(Point[List]="","",VLOOKUP(Point[Fuel],bbq_fuel,2,FALSE))</f>
        <v/>
      </c>
      <c r="Z692" s="14" t="str">
        <f>IF(Point[List]="","",VLOOKUP(Point[Cabinet Material],bbq_material,2,FALSE))</f>
        <v/>
      </c>
      <c r="AA692" s="14" t="str">
        <f>IF(Point[Asset Group]="","",VLOOKUP(Point[Manufacturer],manufacturer,2,FALSE))</f>
        <v/>
      </c>
      <c r="AB692" s="14" t="str">
        <f>IF(Point[Uinsex WC]="","",Point[Uinsex WC])</f>
        <v/>
      </c>
      <c r="AC692" s="14" t="str">
        <f>IF(Point[Female WC]="","",Point[Female WC])</f>
        <v/>
      </c>
      <c r="AD692" s="14" t="str">
        <f>IF(Point[Male WC]="","",Point[Male WC])</f>
        <v/>
      </c>
      <c r="AE692" s="14" t="str">
        <f>IF(Point[Urinal]="","",Point[Urinal])</f>
        <v/>
      </c>
      <c r="AF692" s="14" t="str">
        <f>IF(Point[Disabled Unisex]="","",Point[Disabled Unisex])</f>
        <v/>
      </c>
      <c r="AG692" s="14" t="str">
        <f>IF(Point[Disabled Female]="","",Point[Disabled Female])</f>
        <v/>
      </c>
      <c r="AH692" s="14" t="str">
        <f>IF(Point[Disabled Male]="","",Point[Disabled Male])</f>
        <v/>
      </c>
      <c r="AI692" s="14" t="str">
        <f>IF(Point[Asset Group]="","",VLOOKUP(Point[Handrail],yes_no,2,FALSE))</f>
        <v/>
      </c>
      <c r="AJ692" s="14" t="str">
        <f>IF(Point[Asset Group]="","",VLOOKUP(Point[Baby Changing],yes_no,2,FALSE))</f>
        <v/>
      </c>
      <c r="AK692" s="14" t="str">
        <f>IF(Point[Asset Group]="","",VLOOKUP(Point[Service Room],yes_no,2,FALSE))</f>
        <v/>
      </c>
      <c r="AL692" s="14" t="str">
        <f>IF(Point[Asset Group]="","",VLOOKUP(Point[Service Tap],service_tap,2,FALSE))</f>
        <v/>
      </c>
      <c r="AM692" s="14" t="str">
        <f>IF(Point[Asset Group]="","",VLOOKUP(Point[Heating Type],wc_heating,2,FALSE))</f>
        <v/>
      </c>
      <c r="AN692" s="14" t="str">
        <f>IF(Point[Asset Group]="","",VLOOKUP(Point[Power Supply],power_supply,2,FALSE))</f>
        <v/>
      </c>
      <c r="AO692" s="14" t="str">
        <f>IF(Point[Asset Group]="","",VLOOKUP(Point[Waste Water],waste_water,2,FALSE))</f>
        <v/>
      </c>
      <c r="AP692" s="14" t="str">
        <f>IF(Point[Asset Group]="","",VLOOKUP(Point[Furniture SubType],subdom_master_gdb,2,FALSE))</f>
        <v/>
      </c>
      <c r="AQ692" s="14" t="str">
        <f>IF(Point[Asset Group]="","",VLOOKUP(Point[Concrete Pad],yes_no,2,FALSE))</f>
        <v/>
      </c>
      <c r="AR692" s="14" t="str">
        <f>IF(Point[Asset Group]="","",VLOOKUP(Point[Material],material_master,2,FALSE))</f>
        <v/>
      </c>
      <c r="AS692" s="14" t="str">
        <f>IF(Point[Asset Group]="","",VLOOKUP(Point[Plumbing],irrigation_plumbing,2,FALSE))</f>
        <v/>
      </c>
      <c r="AT692" s="14" t="str">
        <f>IF(Point[Asset Group]="","",VLOOKUP(Point[Sprinklers],irrigation_sprinklers,2,FALSE))</f>
        <v/>
      </c>
      <c r="AU692" s="14" t="str">
        <f>IF(Point[Asset Group]="","",VLOOKUP(Point[System],irrigation_system,2,FALSE))</f>
        <v/>
      </c>
      <c r="AV692" s="14" t="str">
        <f>IF(Point[Asset Group]="","",VLOOKUP(Point[Status],irrigation_status,2,FALSE))</f>
        <v/>
      </c>
      <c r="AW692" s="11" t="str">
        <f>IF(Point[Date of manufacture]="","",Point[Date of manufacture])</f>
        <v/>
      </c>
      <c r="AX692" s="14" t="str">
        <f>IF(Point[Asset Group]="","",VLOOKUP(Point[Sign Purpose],sign_purpose,2,FALSE))</f>
        <v/>
      </c>
      <c r="AY692" s="14" t="str">
        <f>IF(Point[Asset Group]="","",VLOOKUP(Point[Sign Material],material_master,2,FALSE))</f>
        <v/>
      </c>
      <c r="AZ692" s="14" t="str">
        <f>IF(Point[Asset Group]="","",VLOOKUP(Point[Affixed To],sign_affix,2,FALSE))</f>
        <v/>
      </c>
      <c r="BA692" s="14" t="str">
        <f>IF(Point[Size HxB mm]="","",Point[Size HxB mm])</f>
        <v/>
      </c>
      <c r="BB692" s="14" t="str">
        <f>IF(Point[Height m]="","",Point[Height m])</f>
        <v/>
      </c>
      <c r="BC692" s="14" t="str">
        <f>IF(Point[Asset Group]="","",VLOOKUP(Point[Post Material],material_master,2,FALSE))</f>
        <v/>
      </c>
      <c r="BD692" s="14" t="str">
        <f>IF(Point[Asset Group]="","",VLOOKUP(Point[Post Number],number,2,FALSE))</f>
        <v/>
      </c>
      <c r="BE692" s="14" t="str">
        <f>IF(Point[Asset Group]="","",VLOOKUP(Point[Structure SubType],subdom_master_gdb,2,FALSE))</f>
        <v/>
      </c>
      <c r="BF692" s="14" t="str">
        <f>IF(Point[Area m2]="","",Point[Area m2])</f>
        <v/>
      </c>
      <c r="BG692" s="14" t="str">
        <f>IF(Point[Length m]="","",Point[Length m])</f>
        <v/>
      </c>
      <c r="BH692" s="14" t="str">
        <f>IF(Point[Width m]="","",Point[Width m])</f>
        <v/>
      </c>
      <c r="BI692" s="14" t="str">
        <f>IF(Point[Diameter m]="","",Point[Diameter m])</f>
        <v/>
      </c>
      <c r="BJ692" s="14" t="str">
        <f>IF(Point[Asset Group]="","",VLOOKUP(Point[Number of Pipes],number,2,FALSE))</f>
        <v/>
      </c>
      <c r="BK692" s="14" t="str">
        <f>IF(Point[Asset Group]="","",VLOOKUP(Point[Combined Name],2,FALSE))</f>
        <v/>
      </c>
      <c r="BL692" s="14" t="str">
        <f>IF(Point[Asset Group]="","",VLOOKUP(Point[Size Class],size_class,2,FALSE))</f>
        <v/>
      </c>
      <c r="BM692" s="14" t="str">
        <f>IF(Point[Asset Group]="","",VLOOKUP(Point[Age Class],age_class,2,FALSE))</f>
        <v/>
      </c>
      <c r="BN692" s="14" t="str">
        <f>IF(Point[Girth (cm)]="","",Point[Girth (cm)])</f>
        <v/>
      </c>
      <c r="BO692" s="14" t="str">
        <f>IF(Point[Crown Radius (m)]="","",Point[Crown Radius (m)])</f>
        <v/>
      </c>
      <c r="BP692" s="14" t="str">
        <f>IF(Point[Asset Group]="","",VLOOKUP(Point[Rooting Environment],root_enviro,2,FALSE))</f>
        <v/>
      </c>
      <c r="BQ692" s="14" t="str">
        <f>IF(Point[Asset Group]="","",VLOOKUP(Point[Tree Surround],tree_surround,2,FALSE))</f>
        <v/>
      </c>
      <c r="BR692" s="14" t="str">
        <f>IF(Point[Asset Group]="","",VLOOKUP(Point[Tree Grill],yes_no,2,FALSE))</f>
        <v/>
      </c>
      <c r="BS692" s="14" t="str">
        <f>IF(Point[Asset Group]="","",VLOOKUP(Point[Tree Location],tree_location,2,FALSE))</f>
        <v/>
      </c>
    </row>
    <row r="693" spans="1:71" s="3" customFormat="1" x14ac:dyDescent="0.2">
      <c r="A693" s="3" t="str">
        <f>IF(Point[DWG File Name]="","",Point[DWG File Name])</f>
        <v/>
      </c>
      <c r="B693" s="3" t="str">
        <f>IF(Point[DWG Layer Name]="","",Point[DWG Layer Name])</f>
        <v/>
      </c>
      <c r="C693" s="3" t="str">
        <f>IF(Point[DWG Handle]="","",Point[DWG Handle])</f>
        <v/>
      </c>
      <c r="D693" s="58" t="str">
        <f>IF(Point[X]="","",Point[X])</f>
        <v/>
      </c>
      <c r="E693" s="58" t="str">
        <f>IF(Point[Y]="","",Point[Y])</f>
        <v/>
      </c>
      <c r="F693" s="3" t="str">
        <f>IF(Point[Replacement Asset]="","",Point[Replacement Asset])</f>
        <v/>
      </c>
      <c r="G693" s="3" t="str">
        <f>IF(Point[Asset ID]="","",UPPER(Point[Asset ID]))</f>
        <v/>
      </c>
      <c r="H693" s="3" t="str">
        <f>IF(Point[Asset Group]="","",VLOOKUP(Point[Asset Group],asset_grp_pt,4,FALSE))</f>
        <v/>
      </c>
      <c r="I693" s="3" t="str">
        <f>IF(Point[Asset Group]="","",VLOOKUP(Point[Asset Group],asset_grp_pt,2,FALSE))</f>
        <v/>
      </c>
      <c r="J693" s="3" t="str">
        <f>IF(Point[Asset Group]="","",VLOOKUP(Point[Asset Group],asset_grp_pt,3,FALSE))</f>
        <v/>
      </c>
      <c r="K693" s="3" t="str">
        <f>IF(Point[Asset Group]="","",VLOOKUP(Point[Asset Type],type_master_list,2,FALSE))</f>
        <v/>
      </c>
      <c r="L693" s="3" t="str">
        <f>IF(Point[Asset Name]="","",PROPER(Point[Asset Name]))</f>
        <v/>
      </c>
      <c r="M693" s="11" t="str">
        <f>IF(Point[Install Date]="","",Point[Install Date])</f>
        <v/>
      </c>
      <c r="N693" s="11" t="str">
        <f>IF(Point[Note]="","",PROPER(Point[Note]))</f>
        <v/>
      </c>
      <c r="O693" s="11" t="str">
        <f>IF(Point[Resource Consent Number]="","",UPPER(Point[Resource Consent Number]))</f>
        <v/>
      </c>
      <c r="P693" s="53" t="str">
        <f>IF(Point[Asset Unit Cost]="","",Point[Asset Unit Cost])</f>
        <v/>
      </c>
      <c r="Q693" s="11" t="str">
        <f>IF(Point[Added By]="","",UPPER(Point[Added By]))</f>
        <v/>
      </c>
      <c r="R693" s="11" t="str">
        <f>IF(Point[Added Date]="","",Point[Added Date])</f>
        <v/>
      </c>
      <c r="S693" s="14" t="str">
        <f>IF(Point[Z COORD]="","",Point[Z COORD])</f>
        <v/>
      </c>
      <c r="T693" s="14" t="str">
        <f>IF(Point[Asset Description]="","",PROPER(Point[Asset Description]))</f>
        <v/>
      </c>
      <c r="U693" s="14" t="str">
        <f>IF(Point[[Artist ]]="","",PROPER(Point[[Artist ]]))</f>
        <v/>
      </c>
      <c r="V693" s="14" t="str">
        <f>IF(Point[Material Notes]="","",PROPER(Point[Material Notes]))</f>
        <v/>
      </c>
      <c r="W693" s="14" t="str">
        <f>IF(Point[Dimension Notes]="","",Point[Dimension Notes])</f>
        <v/>
      </c>
      <c r="X693" s="14" t="str">
        <f>IF(Point[List]="","",VLOOKUP(Point[Burner Number],number,2,FALSE))</f>
        <v/>
      </c>
      <c r="Y693" s="14" t="str">
        <f>IF(Point[List]="","",VLOOKUP(Point[Fuel],bbq_fuel,2,FALSE))</f>
        <v/>
      </c>
      <c r="Z693" s="14" t="str">
        <f>IF(Point[List]="","",VLOOKUP(Point[Cabinet Material],bbq_material,2,FALSE))</f>
        <v/>
      </c>
      <c r="AA693" s="14" t="str">
        <f>IF(Point[Asset Group]="","",VLOOKUP(Point[Manufacturer],manufacturer,2,FALSE))</f>
        <v/>
      </c>
      <c r="AB693" s="14" t="str">
        <f>IF(Point[Uinsex WC]="","",Point[Uinsex WC])</f>
        <v/>
      </c>
      <c r="AC693" s="14" t="str">
        <f>IF(Point[Female WC]="","",Point[Female WC])</f>
        <v/>
      </c>
      <c r="AD693" s="14" t="str">
        <f>IF(Point[Male WC]="","",Point[Male WC])</f>
        <v/>
      </c>
      <c r="AE693" s="14" t="str">
        <f>IF(Point[Urinal]="","",Point[Urinal])</f>
        <v/>
      </c>
      <c r="AF693" s="14" t="str">
        <f>IF(Point[Disabled Unisex]="","",Point[Disabled Unisex])</f>
        <v/>
      </c>
      <c r="AG693" s="14" t="str">
        <f>IF(Point[Disabled Female]="","",Point[Disabled Female])</f>
        <v/>
      </c>
      <c r="AH693" s="14" t="str">
        <f>IF(Point[Disabled Male]="","",Point[Disabled Male])</f>
        <v/>
      </c>
      <c r="AI693" s="14" t="str">
        <f>IF(Point[Asset Group]="","",VLOOKUP(Point[Handrail],yes_no,2,FALSE))</f>
        <v/>
      </c>
      <c r="AJ693" s="14" t="str">
        <f>IF(Point[Asset Group]="","",VLOOKUP(Point[Baby Changing],yes_no,2,FALSE))</f>
        <v/>
      </c>
      <c r="AK693" s="14" t="str">
        <f>IF(Point[Asset Group]="","",VLOOKUP(Point[Service Room],yes_no,2,FALSE))</f>
        <v/>
      </c>
      <c r="AL693" s="14" t="str">
        <f>IF(Point[Asset Group]="","",VLOOKUP(Point[Service Tap],service_tap,2,FALSE))</f>
        <v/>
      </c>
      <c r="AM693" s="14" t="str">
        <f>IF(Point[Asset Group]="","",VLOOKUP(Point[Heating Type],wc_heating,2,FALSE))</f>
        <v/>
      </c>
      <c r="AN693" s="14" t="str">
        <f>IF(Point[Asset Group]="","",VLOOKUP(Point[Power Supply],power_supply,2,FALSE))</f>
        <v/>
      </c>
      <c r="AO693" s="14" t="str">
        <f>IF(Point[Asset Group]="","",VLOOKUP(Point[Waste Water],waste_water,2,FALSE))</f>
        <v/>
      </c>
      <c r="AP693" s="14" t="str">
        <f>IF(Point[Asset Group]="","",VLOOKUP(Point[Furniture SubType],subdom_master_gdb,2,FALSE))</f>
        <v/>
      </c>
      <c r="AQ693" s="14" t="str">
        <f>IF(Point[Asset Group]="","",VLOOKUP(Point[Concrete Pad],yes_no,2,FALSE))</f>
        <v/>
      </c>
      <c r="AR693" s="14" t="str">
        <f>IF(Point[Asset Group]="","",VLOOKUP(Point[Material],material_master,2,FALSE))</f>
        <v/>
      </c>
      <c r="AS693" s="14" t="str">
        <f>IF(Point[Asset Group]="","",VLOOKUP(Point[Plumbing],irrigation_plumbing,2,FALSE))</f>
        <v/>
      </c>
      <c r="AT693" s="14" t="str">
        <f>IF(Point[Asset Group]="","",VLOOKUP(Point[Sprinklers],irrigation_sprinklers,2,FALSE))</f>
        <v/>
      </c>
      <c r="AU693" s="14" t="str">
        <f>IF(Point[Asset Group]="","",VLOOKUP(Point[System],irrigation_system,2,FALSE))</f>
        <v/>
      </c>
      <c r="AV693" s="14" t="str">
        <f>IF(Point[Asset Group]="","",VLOOKUP(Point[Status],irrigation_status,2,FALSE))</f>
        <v/>
      </c>
      <c r="AW693" s="11" t="str">
        <f>IF(Point[Date of manufacture]="","",Point[Date of manufacture])</f>
        <v/>
      </c>
      <c r="AX693" s="14" t="str">
        <f>IF(Point[Asset Group]="","",VLOOKUP(Point[Sign Purpose],sign_purpose,2,FALSE))</f>
        <v/>
      </c>
      <c r="AY693" s="14" t="str">
        <f>IF(Point[Asset Group]="","",VLOOKUP(Point[Sign Material],material_master,2,FALSE))</f>
        <v/>
      </c>
      <c r="AZ693" s="14" t="str">
        <f>IF(Point[Asset Group]="","",VLOOKUP(Point[Affixed To],sign_affix,2,FALSE))</f>
        <v/>
      </c>
      <c r="BA693" s="14" t="str">
        <f>IF(Point[Size HxB mm]="","",Point[Size HxB mm])</f>
        <v/>
      </c>
      <c r="BB693" s="14" t="str">
        <f>IF(Point[Height m]="","",Point[Height m])</f>
        <v/>
      </c>
      <c r="BC693" s="14" t="str">
        <f>IF(Point[Asset Group]="","",VLOOKUP(Point[Post Material],material_master,2,FALSE))</f>
        <v/>
      </c>
      <c r="BD693" s="14" t="str">
        <f>IF(Point[Asset Group]="","",VLOOKUP(Point[Post Number],number,2,FALSE))</f>
        <v/>
      </c>
      <c r="BE693" s="14" t="str">
        <f>IF(Point[Asset Group]="","",VLOOKUP(Point[Structure SubType],subdom_master_gdb,2,FALSE))</f>
        <v/>
      </c>
      <c r="BF693" s="14" t="str">
        <f>IF(Point[Area m2]="","",Point[Area m2])</f>
        <v/>
      </c>
      <c r="BG693" s="14" t="str">
        <f>IF(Point[Length m]="","",Point[Length m])</f>
        <v/>
      </c>
      <c r="BH693" s="14" t="str">
        <f>IF(Point[Width m]="","",Point[Width m])</f>
        <v/>
      </c>
      <c r="BI693" s="14" t="str">
        <f>IF(Point[Diameter m]="","",Point[Diameter m])</f>
        <v/>
      </c>
      <c r="BJ693" s="14" t="str">
        <f>IF(Point[Asset Group]="","",VLOOKUP(Point[Number of Pipes],number,2,FALSE))</f>
        <v/>
      </c>
      <c r="BK693" s="14" t="str">
        <f>IF(Point[Asset Group]="","",VLOOKUP(Point[Combined Name],2,FALSE))</f>
        <v/>
      </c>
      <c r="BL693" s="14" t="str">
        <f>IF(Point[Asset Group]="","",VLOOKUP(Point[Size Class],size_class,2,FALSE))</f>
        <v/>
      </c>
      <c r="BM693" s="14" t="str">
        <f>IF(Point[Asset Group]="","",VLOOKUP(Point[Age Class],age_class,2,FALSE))</f>
        <v/>
      </c>
      <c r="BN693" s="14" t="str">
        <f>IF(Point[Girth (cm)]="","",Point[Girth (cm)])</f>
        <v/>
      </c>
      <c r="BO693" s="14" t="str">
        <f>IF(Point[Crown Radius (m)]="","",Point[Crown Radius (m)])</f>
        <v/>
      </c>
      <c r="BP693" s="14" t="str">
        <f>IF(Point[Asset Group]="","",VLOOKUP(Point[Rooting Environment],root_enviro,2,FALSE))</f>
        <v/>
      </c>
      <c r="BQ693" s="14" t="str">
        <f>IF(Point[Asset Group]="","",VLOOKUP(Point[Tree Surround],tree_surround,2,FALSE))</f>
        <v/>
      </c>
      <c r="BR693" s="14" t="str">
        <f>IF(Point[Asset Group]="","",VLOOKUP(Point[Tree Grill],yes_no,2,FALSE))</f>
        <v/>
      </c>
      <c r="BS693" s="14" t="str">
        <f>IF(Point[Asset Group]="","",VLOOKUP(Point[Tree Location],tree_location,2,FALSE))</f>
        <v/>
      </c>
    </row>
    <row r="694" spans="1:71" s="3" customFormat="1" x14ac:dyDescent="0.2">
      <c r="A694" s="3" t="str">
        <f>IF(Point[DWG File Name]="","",Point[DWG File Name])</f>
        <v/>
      </c>
      <c r="B694" s="3" t="str">
        <f>IF(Point[DWG Layer Name]="","",Point[DWG Layer Name])</f>
        <v/>
      </c>
      <c r="C694" s="3" t="str">
        <f>IF(Point[DWG Handle]="","",Point[DWG Handle])</f>
        <v/>
      </c>
      <c r="D694" s="58" t="str">
        <f>IF(Point[X]="","",Point[X])</f>
        <v/>
      </c>
      <c r="E694" s="58" t="str">
        <f>IF(Point[Y]="","",Point[Y])</f>
        <v/>
      </c>
      <c r="F694" s="3" t="str">
        <f>IF(Point[Replacement Asset]="","",Point[Replacement Asset])</f>
        <v/>
      </c>
      <c r="G694" s="3" t="str">
        <f>IF(Point[Asset ID]="","",UPPER(Point[Asset ID]))</f>
        <v/>
      </c>
      <c r="H694" s="3" t="str">
        <f>IF(Point[Asset Group]="","",VLOOKUP(Point[Asset Group],asset_grp_pt,4,FALSE))</f>
        <v/>
      </c>
      <c r="I694" s="3" t="str">
        <f>IF(Point[Asset Group]="","",VLOOKUP(Point[Asset Group],asset_grp_pt,2,FALSE))</f>
        <v/>
      </c>
      <c r="J694" s="3" t="str">
        <f>IF(Point[Asset Group]="","",VLOOKUP(Point[Asset Group],asset_grp_pt,3,FALSE))</f>
        <v/>
      </c>
      <c r="K694" s="3" t="str">
        <f>IF(Point[Asset Group]="","",VLOOKUP(Point[Asset Type],type_master_list,2,FALSE))</f>
        <v/>
      </c>
      <c r="L694" s="3" t="str">
        <f>IF(Point[Asset Name]="","",PROPER(Point[Asset Name]))</f>
        <v/>
      </c>
      <c r="M694" s="11" t="str">
        <f>IF(Point[Install Date]="","",Point[Install Date])</f>
        <v/>
      </c>
      <c r="N694" s="11" t="str">
        <f>IF(Point[Note]="","",PROPER(Point[Note]))</f>
        <v/>
      </c>
      <c r="O694" s="11" t="str">
        <f>IF(Point[Resource Consent Number]="","",UPPER(Point[Resource Consent Number]))</f>
        <v/>
      </c>
      <c r="P694" s="53" t="str">
        <f>IF(Point[Asset Unit Cost]="","",Point[Asset Unit Cost])</f>
        <v/>
      </c>
      <c r="Q694" s="11" t="str">
        <f>IF(Point[Added By]="","",UPPER(Point[Added By]))</f>
        <v/>
      </c>
      <c r="R694" s="11" t="str">
        <f>IF(Point[Added Date]="","",Point[Added Date])</f>
        <v/>
      </c>
      <c r="S694" s="14" t="str">
        <f>IF(Point[Z COORD]="","",Point[Z COORD])</f>
        <v/>
      </c>
      <c r="T694" s="14" t="str">
        <f>IF(Point[Asset Description]="","",PROPER(Point[Asset Description]))</f>
        <v/>
      </c>
      <c r="U694" s="14" t="str">
        <f>IF(Point[[Artist ]]="","",PROPER(Point[[Artist ]]))</f>
        <v/>
      </c>
      <c r="V694" s="14" t="str">
        <f>IF(Point[Material Notes]="","",PROPER(Point[Material Notes]))</f>
        <v/>
      </c>
      <c r="W694" s="14" t="str">
        <f>IF(Point[Dimension Notes]="","",Point[Dimension Notes])</f>
        <v/>
      </c>
      <c r="X694" s="14" t="str">
        <f>IF(Point[List]="","",VLOOKUP(Point[Burner Number],number,2,FALSE))</f>
        <v/>
      </c>
      <c r="Y694" s="14" t="str">
        <f>IF(Point[List]="","",VLOOKUP(Point[Fuel],bbq_fuel,2,FALSE))</f>
        <v/>
      </c>
      <c r="Z694" s="14" t="str">
        <f>IF(Point[List]="","",VLOOKUP(Point[Cabinet Material],bbq_material,2,FALSE))</f>
        <v/>
      </c>
      <c r="AA694" s="14" t="str">
        <f>IF(Point[Asset Group]="","",VLOOKUP(Point[Manufacturer],manufacturer,2,FALSE))</f>
        <v/>
      </c>
      <c r="AB694" s="14" t="str">
        <f>IF(Point[Uinsex WC]="","",Point[Uinsex WC])</f>
        <v/>
      </c>
      <c r="AC694" s="14" t="str">
        <f>IF(Point[Female WC]="","",Point[Female WC])</f>
        <v/>
      </c>
      <c r="AD694" s="14" t="str">
        <f>IF(Point[Male WC]="","",Point[Male WC])</f>
        <v/>
      </c>
      <c r="AE694" s="14" t="str">
        <f>IF(Point[Urinal]="","",Point[Urinal])</f>
        <v/>
      </c>
      <c r="AF694" s="14" t="str">
        <f>IF(Point[Disabled Unisex]="","",Point[Disabled Unisex])</f>
        <v/>
      </c>
      <c r="AG694" s="14" t="str">
        <f>IF(Point[Disabled Female]="","",Point[Disabled Female])</f>
        <v/>
      </c>
      <c r="AH694" s="14" t="str">
        <f>IF(Point[Disabled Male]="","",Point[Disabled Male])</f>
        <v/>
      </c>
      <c r="AI694" s="14" t="str">
        <f>IF(Point[Asset Group]="","",VLOOKUP(Point[Handrail],yes_no,2,FALSE))</f>
        <v/>
      </c>
      <c r="AJ694" s="14" t="str">
        <f>IF(Point[Asset Group]="","",VLOOKUP(Point[Baby Changing],yes_no,2,FALSE))</f>
        <v/>
      </c>
      <c r="AK694" s="14" t="str">
        <f>IF(Point[Asset Group]="","",VLOOKUP(Point[Service Room],yes_no,2,FALSE))</f>
        <v/>
      </c>
      <c r="AL694" s="14" t="str">
        <f>IF(Point[Asset Group]="","",VLOOKUP(Point[Service Tap],service_tap,2,FALSE))</f>
        <v/>
      </c>
      <c r="AM694" s="14" t="str">
        <f>IF(Point[Asset Group]="","",VLOOKUP(Point[Heating Type],wc_heating,2,FALSE))</f>
        <v/>
      </c>
      <c r="AN694" s="14" t="str">
        <f>IF(Point[Asset Group]="","",VLOOKUP(Point[Power Supply],power_supply,2,FALSE))</f>
        <v/>
      </c>
      <c r="AO694" s="14" t="str">
        <f>IF(Point[Asset Group]="","",VLOOKUP(Point[Waste Water],waste_water,2,FALSE))</f>
        <v/>
      </c>
      <c r="AP694" s="14" t="str">
        <f>IF(Point[Asset Group]="","",VLOOKUP(Point[Furniture SubType],subdom_master_gdb,2,FALSE))</f>
        <v/>
      </c>
      <c r="AQ694" s="14" t="str">
        <f>IF(Point[Asset Group]="","",VLOOKUP(Point[Concrete Pad],yes_no,2,FALSE))</f>
        <v/>
      </c>
      <c r="AR694" s="14" t="str">
        <f>IF(Point[Asset Group]="","",VLOOKUP(Point[Material],material_master,2,FALSE))</f>
        <v/>
      </c>
      <c r="AS694" s="14" t="str">
        <f>IF(Point[Asset Group]="","",VLOOKUP(Point[Plumbing],irrigation_plumbing,2,FALSE))</f>
        <v/>
      </c>
      <c r="AT694" s="14" t="str">
        <f>IF(Point[Asset Group]="","",VLOOKUP(Point[Sprinklers],irrigation_sprinklers,2,FALSE))</f>
        <v/>
      </c>
      <c r="AU694" s="14" t="str">
        <f>IF(Point[Asset Group]="","",VLOOKUP(Point[System],irrigation_system,2,FALSE))</f>
        <v/>
      </c>
      <c r="AV694" s="14" t="str">
        <f>IF(Point[Asset Group]="","",VLOOKUP(Point[Status],irrigation_status,2,FALSE))</f>
        <v/>
      </c>
      <c r="AW694" s="11" t="str">
        <f>IF(Point[Date of manufacture]="","",Point[Date of manufacture])</f>
        <v/>
      </c>
      <c r="AX694" s="14" t="str">
        <f>IF(Point[Asset Group]="","",VLOOKUP(Point[Sign Purpose],sign_purpose,2,FALSE))</f>
        <v/>
      </c>
      <c r="AY694" s="14" t="str">
        <f>IF(Point[Asset Group]="","",VLOOKUP(Point[Sign Material],material_master,2,FALSE))</f>
        <v/>
      </c>
      <c r="AZ694" s="14" t="str">
        <f>IF(Point[Asset Group]="","",VLOOKUP(Point[Affixed To],sign_affix,2,FALSE))</f>
        <v/>
      </c>
      <c r="BA694" s="14" t="str">
        <f>IF(Point[Size HxB mm]="","",Point[Size HxB mm])</f>
        <v/>
      </c>
      <c r="BB694" s="14" t="str">
        <f>IF(Point[Height m]="","",Point[Height m])</f>
        <v/>
      </c>
      <c r="BC694" s="14" t="str">
        <f>IF(Point[Asset Group]="","",VLOOKUP(Point[Post Material],material_master,2,FALSE))</f>
        <v/>
      </c>
      <c r="BD694" s="14" t="str">
        <f>IF(Point[Asset Group]="","",VLOOKUP(Point[Post Number],number,2,FALSE))</f>
        <v/>
      </c>
      <c r="BE694" s="14" t="str">
        <f>IF(Point[Asset Group]="","",VLOOKUP(Point[Structure SubType],subdom_master_gdb,2,FALSE))</f>
        <v/>
      </c>
      <c r="BF694" s="14" t="str">
        <f>IF(Point[Area m2]="","",Point[Area m2])</f>
        <v/>
      </c>
      <c r="BG694" s="14" t="str">
        <f>IF(Point[Length m]="","",Point[Length m])</f>
        <v/>
      </c>
      <c r="BH694" s="14" t="str">
        <f>IF(Point[Width m]="","",Point[Width m])</f>
        <v/>
      </c>
      <c r="BI694" s="14" t="str">
        <f>IF(Point[Diameter m]="","",Point[Diameter m])</f>
        <v/>
      </c>
      <c r="BJ694" s="14" t="str">
        <f>IF(Point[Asset Group]="","",VLOOKUP(Point[Number of Pipes],number,2,FALSE))</f>
        <v/>
      </c>
      <c r="BK694" s="14" t="str">
        <f>IF(Point[Asset Group]="","",VLOOKUP(Point[Combined Name],2,FALSE))</f>
        <v/>
      </c>
      <c r="BL694" s="14" t="str">
        <f>IF(Point[Asset Group]="","",VLOOKUP(Point[Size Class],size_class,2,FALSE))</f>
        <v/>
      </c>
      <c r="BM694" s="14" t="str">
        <f>IF(Point[Asset Group]="","",VLOOKUP(Point[Age Class],age_class,2,FALSE))</f>
        <v/>
      </c>
      <c r="BN694" s="14" t="str">
        <f>IF(Point[Girth (cm)]="","",Point[Girth (cm)])</f>
        <v/>
      </c>
      <c r="BO694" s="14" t="str">
        <f>IF(Point[Crown Radius (m)]="","",Point[Crown Radius (m)])</f>
        <v/>
      </c>
      <c r="BP694" s="14" t="str">
        <f>IF(Point[Asset Group]="","",VLOOKUP(Point[Rooting Environment],root_enviro,2,FALSE))</f>
        <v/>
      </c>
      <c r="BQ694" s="14" t="str">
        <f>IF(Point[Asset Group]="","",VLOOKUP(Point[Tree Surround],tree_surround,2,FALSE))</f>
        <v/>
      </c>
      <c r="BR694" s="14" t="str">
        <f>IF(Point[Asset Group]="","",VLOOKUP(Point[Tree Grill],yes_no,2,FALSE))</f>
        <v/>
      </c>
      <c r="BS694" s="14" t="str">
        <f>IF(Point[Asset Group]="","",VLOOKUP(Point[Tree Location],tree_location,2,FALSE))</f>
        <v/>
      </c>
    </row>
    <row r="695" spans="1:71" s="3" customFormat="1" x14ac:dyDescent="0.2">
      <c r="A695" s="3" t="str">
        <f>IF(Point[DWG File Name]="","",Point[DWG File Name])</f>
        <v/>
      </c>
      <c r="B695" s="3" t="str">
        <f>IF(Point[DWG Layer Name]="","",Point[DWG Layer Name])</f>
        <v/>
      </c>
      <c r="C695" s="3" t="str">
        <f>IF(Point[DWG Handle]="","",Point[DWG Handle])</f>
        <v/>
      </c>
      <c r="D695" s="58" t="str">
        <f>IF(Point[X]="","",Point[X])</f>
        <v/>
      </c>
      <c r="E695" s="58" t="str">
        <f>IF(Point[Y]="","",Point[Y])</f>
        <v/>
      </c>
      <c r="F695" s="3" t="str">
        <f>IF(Point[Replacement Asset]="","",Point[Replacement Asset])</f>
        <v/>
      </c>
      <c r="G695" s="3" t="str">
        <f>IF(Point[Asset ID]="","",UPPER(Point[Asset ID]))</f>
        <v/>
      </c>
      <c r="H695" s="3" t="str">
        <f>IF(Point[Asset Group]="","",VLOOKUP(Point[Asset Group],asset_grp_pt,4,FALSE))</f>
        <v/>
      </c>
      <c r="I695" s="3" t="str">
        <f>IF(Point[Asset Group]="","",VLOOKUP(Point[Asset Group],asset_grp_pt,2,FALSE))</f>
        <v/>
      </c>
      <c r="J695" s="3" t="str">
        <f>IF(Point[Asset Group]="","",VLOOKUP(Point[Asset Group],asset_grp_pt,3,FALSE))</f>
        <v/>
      </c>
      <c r="K695" s="3" t="str">
        <f>IF(Point[Asset Group]="","",VLOOKUP(Point[Asset Type],type_master_list,2,FALSE))</f>
        <v/>
      </c>
      <c r="L695" s="3" t="str">
        <f>IF(Point[Asset Name]="","",PROPER(Point[Asset Name]))</f>
        <v/>
      </c>
      <c r="M695" s="11" t="str">
        <f>IF(Point[Install Date]="","",Point[Install Date])</f>
        <v/>
      </c>
      <c r="N695" s="11" t="str">
        <f>IF(Point[Note]="","",PROPER(Point[Note]))</f>
        <v/>
      </c>
      <c r="O695" s="11" t="str">
        <f>IF(Point[Resource Consent Number]="","",UPPER(Point[Resource Consent Number]))</f>
        <v/>
      </c>
      <c r="P695" s="53" t="str">
        <f>IF(Point[Asset Unit Cost]="","",Point[Asset Unit Cost])</f>
        <v/>
      </c>
      <c r="Q695" s="11" t="str">
        <f>IF(Point[Added By]="","",UPPER(Point[Added By]))</f>
        <v/>
      </c>
      <c r="R695" s="11" t="str">
        <f>IF(Point[Added Date]="","",Point[Added Date])</f>
        <v/>
      </c>
      <c r="S695" s="14" t="str">
        <f>IF(Point[Z COORD]="","",Point[Z COORD])</f>
        <v/>
      </c>
      <c r="T695" s="14" t="str">
        <f>IF(Point[Asset Description]="","",PROPER(Point[Asset Description]))</f>
        <v/>
      </c>
      <c r="U695" s="14" t="str">
        <f>IF(Point[[Artist ]]="","",PROPER(Point[[Artist ]]))</f>
        <v/>
      </c>
      <c r="V695" s="14" t="str">
        <f>IF(Point[Material Notes]="","",PROPER(Point[Material Notes]))</f>
        <v/>
      </c>
      <c r="W695" s="14" t="str">
        <f>IF(Point[Dimension Notes]="","",Point[Dimension Notes])</f>
        <v/>
      </c>
      <c r="X695" s="14" t="str">
        <f>IF(Point[List]="","",VLOOKUP(Point[Burner Number],number,2,FALSE))</f>
        <v/>
      </c>
      <c r="Y695" s="14" t="str">
        <f>IF(Point[List]="","",VLOOKUP(Point[Fuel],bbq_fuel,2,FALSE))</f>
        <v/>
      </c>
      <c r="Z695" s="14" t="str">
        <f>IF(Point[List]="","",VLOOKUP(Point[Cabinet Material],bbq_material,2,FALSE))</f>
        <v/>
      </c>
      <c r="AA695" s="14" t="str">
        <f>IF(Point[Asset Group]="","",VLOOKUP(Point[Manufacturer],manufacturer,2,FALSE))</f>
        <v/>
      </c>
      <c r="AB695" s="14" t="str">
        <f>IF(Point[Uinsex WC]="","",Point[Uinsex WC])</f>
        <v/>
      </c>
      <c r="AC695" s="14" t="str">
        <f>IF(Point[Female WC]="","",Point[Female WC])</f>
        <v/>
      </c>
      <c r="AD695" s="14" t="str">
        <f>IF(Point[Male WC]="","",Point[Male WC])</f>
        <v/>
      </c>
      <c r="AE695" s="14" t="str">
        <f>IF(Point[Urinal]="","",Point[Urinal])</f>
        <v/>
      </c>
      <c r="AF695" s="14" t="str">
        <f>IF(Point[Disabled Unisex]="","",Point[Disabled Unisex])</f>
        <v/>
      </c>
      <c r="AG695" s="14" t="str">
        <f>IF(Point[Disabled Female]="","",Point[Disabled Female])</f>
        <v/>
      </c>
      <c r="AH695" s="14" t="str">
        <f>IF(Point[Disabled Male]="","",Point[Disabled Male])</f>
        <v/>
      </c>
      <c r="AI695" s="14" t="str">
        <f>IF(Point[Asset Group]="","",VLOOKUP(Point[Handrail],yes_no,2,FALSE))</f>
        <v/>
      </c>
      <c r="AJ695" s="14" t="str">
        <f>IF(Point[Asset Group]="","",VLOOKUP(Point[Baby Changing],yes_no,2,FALSE))</f>
        <v/>
      </c>
      <c r="AK695" s="14" t="str">
        <f>IF(Point[Asset Group]="","",VLOOKUP(Point[Service Room],yes_no,2,FALSE))</f>
        <v/>
      </c>
      <c r="AL695" s="14" t="str">
        <f>IF(Point[Asset Group]="","",VLOOKUP(Point[Service Tap],service_tap,2,FALSE))</f>
        <v/>
      </c>
      <c r="AM695" s="14" t="str">
        <f>IF(Point[Asset Group]="","",VLOOKUP(Point[Heating Type],wc_heating,2,FALSE))</f>
        <v/>
      </c>
      <c r="AN695" s="14" t="str">
        <f>IF(Point[Asset Group]="","",VLOOKUP(Point[Power Supply],power_supply,2,FALSE))</f>
        <v/>
      </c>
      <c r="AO695" s="14" t="str">
        <f>IF(Point[Asset Group]="","",VLOOKUP(Point[Waste Water],waste_water,2,FALSE))</f>
        <v/>
      </c>
      <c r="AP695" s="14" t="str">
        <f>IF(Point[Asset Group]="","",VLOOKUP(Point[Furniture SubType],subdom_master_gdb,2,FALSE))</f>
        <v/>
      </c>
      <c r="AQ695" s="14" t="str">
        <f>IF(Point[Asset Group]="","",VLOOKUP(Point[Concrete Pad],yes_no,2,FALSE))</f>
        <v/>
      </c>
      <c r="AR695" s="14" t="str">
        <f>IF(Point[Asset Group]="","",VLOOKUP(Point[Material],material_master,2,FALSE))</f>
        <v/>
      </c>
      <c r="AS695" s="14" t="str">
        <f>IF(Point[Asset Group]="","",VLOOKUP(Point[Plumbing],irrigation_plumbing,2,FALSE))</f>
        <v/>
      </c>
      <c r="AT695" s="14" t="str">
        <f>IF(Point[Asset Group]="","",VLOOKUP(Point[Sprinklers],irrigation_sprinklers,2,FALSE))</f>
        <v/>
      </c>
      <c r="AU695" s="14" t="str">
        <f>IF(Point[Asset Group]="","",VLOOKUP(Point[System],irrigation_system,2,FALSE))</f>
        <v/>
      </c>
      <c r="AV695" s="14" t="str">
        <f>IF(Point[Asset Group]="","",VLOOKUP(Point[Status],irrigation_status,2,FALSE))</f>
        <v/>
      </c>
      <c r="AW695" s="11" t="str">
        <f>IF(Point[Date of manufacture]="","",Point[Date of manufacture])</f>
        <v/>
      </c>
      <c r="AX695" s="14" t="str">
        <f>IF(Point[Asset Group]="","",VLOOKUP(Point[Sign Purpose],sign_purpose,2,FALSE))</f>
        <v/>
      </c>
      <c r="AY695" s="14" t="str">
        <f>IF(Point[Asset Group]="","",VLOOKUP(Point[Sign Material],material_master,2,FALSE))</f>
        <v/>
      </c>
      <c r="AZ695" s="14" t="str">
        <f>IF(Point[Asset Group]="","",VLOOKUP(Point[Affixed To],sign_affix,2,FALSE))</f>
        <v/>
      </c>
      <c r="BA695" s="14" t="str">
        <f>IF(Point[Size HxB mm]="","",Point[Size HxB mm])</f>
        <v/>
      </c>
      <c r="BB695" s="14" t="str">
        <f>IF(Point[Height m]="","",Point[Height m])</f>
        <v/>
      </c>
      <c r="BC695" s="14" t="str">
        <f>IF(Point[Asset Group]="","",VLOOKUP(Point[Post Material],material_master,2,FALSE))</f>
        <v/>
      </c>
      <c r="BD695" s="14" t="str">
        <f>IF(Point[Asset Group]="","",VLOOKUP(Point[Post Number],number,2,FALSE))</f>
        <v/>
      </c>
      <c r="BE695" s="14" t="str">
        <f>IF(Point[Asset Group]="","",VLOOKUP(Point[Structure SubType],subdom_master_gdb,2,FALSE))</f>
        <v/>
      </c>
      <c r="BF695" s="14" t="str">
        <f>IF(Point[Area m2]="","",Point[Area m2])</f>
        <v/>
      </c>
      <c r="BG695" s="14" t="str">
        <f>IF(Point[Length m]="","",Point[Length m])</f>
        <v/>
      </c>
      <c r="BH695" s="14" t="str">
        <f>IF(Point[Width m]="","",Point[Width m])</f>
        <v/>
      </c>
      <c r="BI695" s="14" t="str">
        <f>IF(Point[Diameter m]="","",Point[Diameter m])</f>
        <v/>
      </c>
      <c r="BJ695" s="14" t="str">
        <f>IF(Point[Asset Group]="","",VLOOKUP(Point[Number of Pipes],number,2,FALSE))</f>
        <v/>
      </c>
      <c r="BK695" s="14" t="str">
        <f>IF(Point[Asset Group]="","",VLOOKUP(Point[Combined Name],2,FALSE))</f>
        <v/>
      </c>
      <c r="BL695" s="14" t="str">
        <f>IF(Point[Asset Group]="","",VLOOKUP(Point[Size Class],size_class,2,FALSE))</f>
        <v/>
      </c>
      <c r="BM695" s="14" t="str">
        <f>IF(Point[Asset Group]="","",VLOOKUP(Point[Age Class],age_class,2,FALSE))</f>
        <v/>
      </c>
      <c r="BN695" s="14" t="str">
        <f>IF(Point[Girth (cm)]="","",Point[Girth (cm)])</f>
        <v/>
      </c>
      <c r="BO695" s="14" t="str">
        <f>IF(Point[Crown Radius (m)]="","",Point[Crown Radius (m)])</f>
        <v/>
      </c>
      <c r="BP695" s="14" t="str">
        <f>IF(Point[Asset Group]="","",VLOOKUP(Point[Rooting Environment],root_enviro,2,FALSE))</f>
        <v/>
      </c>
      <c r="BQ695" s="14" t="str">
        <f>IF(Point[Asset Group]="","",VLOOKUP(Point[Tree Surround],tree_surround,2,FALSE))</f>
        <v/>
      </c>
      <c r="BR695" s="14" t="str">
        <f>IF(Point[Asset Group]="","",VLOOKUP(Point[Tree Grill],yes_no,2,FALSE))</f>
        <v/>
      </c>
      <c r="BS695" s="14" t="str">
        <f>IF(Point[Asset Group]="","",VLOOKUP(Point[Tree Location],tree_location,2,FALSE))</f>
        <v/>
      </c>
    </row>
    <row r="696" spans="1:71" s="3" customFormat="1" x14ac:dyDescent="0.2">
      <c r="A696" s="3" t="str">
        <f>IF(Point[DWG File Name]="","",Point[DWG File Name])</f>
        <v/>
      </c>
      <c r="B696" s="3" t="str">
        <f>IF(Point[DWG Layer Name]="","",Point[DWG Layer Name])</f>
        <v/>
      </c>
      <c r="C696" s="3" t="str">
        <f>IF(Point[DWG Handle]="","",Point[DWG Handle])</f>
        <v/>
      </c>
      <c r="D696" s="58" t="str">
        <f>IF(Point[X]="","",Point[X])</f>
        <v/>
      </c>
      <c r="E696" s="58" t="str">
        <f>IF(Point[Y]="","",Point[Y])</f>
        <v/>
      </c>
      <c r="F696" s="3" t="str">
        <f>IF(Point[Replacement Asset]="","",Point[Replacement Asset])</f>
        <v/>
      </c>
      <c r="G696" s="3" t="str">
        <f>IF(Point[Asset ID]="","",UPPER(Point[Asset ID]))</f>
        <v/>
      </c>
      <c r="H696" s="3" t="str">
        <f>IF(Point[Asset Group]="","",VLOOKUP(Point[Asset Group],asset_grp_pt,4,FALSE))</f>
        <v/>
      </c>
      <c r="I696" s="3" t="str">
        <f>IF(Point[Asset Group]="","",VLOOKUP(Point[Asset Group],asset_grp_pt,2,FALSE))</f>
        <v/>
      </c>
      <c r="J696" s="3" t="str">
        <f>IF(Point[Asset Group]="","",VLOOKUP(Point[Asset Group],asset_grp_pt,3,FALSE))</f>
        <v/>
      </c>
      <c r="K696" s="3" t="str">
        <f>IF(Point[Asset Group]="","",VLOOKUP(Point[Asset Type],type_master_list,2,FALSE))</f>
        <v/>
      </c>
      <c r="L696" s="3" t="str">
        <f>IF(Point[Asset Name]="","",PROPER(Point[Asset Name]))</f>
        <v/>
      </c>
      <c r="M696" s="11" t="str">
        <f>IF(Point[Install Date]="","",Point[Install Date])</f>
        <v/>
      </c>
      <c r="N696" s="11" t="str">
        <f>IF(Point[Note]="","",PROPER(Point[Note]))</f>
        <v/>
      </c>
      <c r="O696" s="11" t="str">
        <f>IF(Point[Resource Consent Number]="","",UPPER(Point[Resource Consent Number]))</f>
        <v/>
      </c>
      <c r="P696" s="53" t="str">
        <f>IF(Point[Asset Unit Cost]="","",Point[Asset Unit Cost])</f>
        <v/>
      </c>
      <c r="Q696" s="11" t="str">
        <f>IF(Point[Added By]="","",UPPER(Point[Added By]))</f>
        <v/>
      </c>
      <c r="R696" s="11" t="str">
        <f>IF(Point[Added Date]="","",Point[Added Date])</f>
        <v/>
      </c>
      <c r="S696" s="14" t="str">
        <f>IF(Point[Z COORD]="","",Point[Z COORD])</f>
        <v/>
      </c>
      <c r="T696" s="14" t="str">
        <f>IF(Point[Asset Description]="","",PROPER(Point[Asset Description]))</f>
        <v/>
      </c>
      <c r="U696" s="14" t="str">
        <f>IF(Point[[Artist ]]="","",PROPER(Point[[Artist ]]))</f>
        <v/>
      </c>
      <c r="V696" s="14" t="str">
        <f>IF(Point[Material Notes]="","",PROPER(Point[Material Notes]))</f>
        <v/>
      </c>
      <c r="W696" s="14" t="str">
        <f>IF(Point[Dimension Notes]="","",Point[Dimension Notes])</f>
        <v/>
      </c>
      <c r="X696" s="14" t="str">
        <f>IF(Point[List]="","",VLOOKUP(Point[Burner Number],number,2,FALSE))</f>
        <v/>
      </c>
      <c r="Y696" s="14" t="str">
        <f>IF(Point[List]="","",VLOOKUP(Point[Fuel],bbq_fuel,2,FALSE))</f>
        <v/>
      </c>
      <c r="Z696" s="14" t="str">
        <f>IF(Point[List]="","",VLOOKUP(Point[Cabinet Material],bbq_material,2,FALSE))</f>
        <v/>
      </c>
      <c r="AA696" s="14" t="str">
        <f>IF(Point[Asset Group]="","",VLOOKUP(Point[Manufacturer],manufacturer,2,FALSE))</f>
        <v/>
      </c>
      <c r="AB696" s="14" t="str">
        <f>IF(Point[Uinsex WC]="","",Point[Uinsex WC])</f>
        <v/>
      </c>
      <c r="AC696" s="14" t="str">
        <f>IF(Point[Female WC]="","",Point[Female WC])</f>
        <v/>
      </c>
      <c r="AD696" s="14" t="str">
        <f>IF(Point[Male WC]="","",Point[Male WC])</f>
        <v/>
      </c>
      <c r="AE696" s="14" t="str">
        <f>IF(Point[Urinal]="","",Point[Urinal])</f>
        <v/>
      </c>
      <c r="AF696" s="14" t="str">
        <f>IF(Point[Disabled Unisex]="","",Point[Disabled Unisex])</f>
        <v/>
      </c>
      <c r="AG696" s="14" t="str">
        <f>IF(Point[Disabled Female]="","",Point[Disabled Female])</f>
        <v/>
      </c>
      <c r="AH696" s="14" t="str">
        <f>IF(Point[Disabled Male]="","",Point[Disabled Male])</f>
        <v/>
      </c>
      <c r="AI696" s="14" t="str">
        <f>IF(Point[Asset Group]="","",VLOOKUP(Point[Handrail],yes_no,2,FALSE))</f>
        <v/>
      </c>
      <c r="AJ696" s="14" t="str">
        <f>IF(Point[Asset Group]="","",VLOOKUP(Point[Baby Changing],yes_no,2,FALSE))</f>
        <v/>
      </c>
      <c r="AK696" s="14" t="str">
        <f>IF(Point[Asset Group]="","",VLOOKUP(Point[Service Room],yes_no,2,FALSE))</f>
        <v/>
      </c>
      <c r="AL696" s="14" t="str">
        <f>IF(Point[Asset Group]="","",VLOOKUP(Point[Service Tap],service_tap,2,FALSE))</f>
        <v/>
      </c>
      <c r="AM696" s="14" t="str">
        <f>IF(Point[Asset Group]="","",VLOOKUP(Point[Heating Type],wc_heating,2,FALSE))</f>
        <v/>
      </c>
      <c r="AN696" s="14" t="str">
        <f>IF(Point[Asset Group]="","",VLOOKUP(Point[Power Supply],power_supply,2,FALSE))</f>
        <v/>
      </c>
      <c r="AO696" s="14" t="str">
        <f>IF(Point[Asset Group]="","",VLOOKUP(Point[Waste Water],waste_water,2,FALSE))</f>
        <v/>
      </c>
      <c r="AP696" s="14" t="str">
        <f>IF(Point[Asset Group]="","",VLOOKUP(Point[Furniture SubType],subdom_master_gdb,2,FALSE))</f>
        <v/>
      </c>
      <c r="AQ696" s="14" t="str">
        <f>IF(Point[Asset Group]="","",VLOOKUP(Point[Concrete Pad],yes_no,2,FALSE))</f>
        <v/>
      </c>
      <c r="AR696" s="14" t="str">
        <f>IF(Point[Asset Group]="","",VLOOKUP(Point[Material],material_master,2,FALSE))</f>
        <v/>
      </c>
      <c r="AS696" s="14" t="str">
        <f>IF(Point[Asset Group]="","",VLOOKUP(Point[Plumbing],irrigation_plumbing,2,FALSE))</f>
        <v/>
      </c>
      <c r="AT696" s="14" t="str">
        <f>IF(Point[Asset Group]="","",VLOOKUP(Point[Sprinklers],irrigation_sprinklers,2,FALSE))</f>
        <v/>
      </c>
      <c r="AU696" s="14" t="str">
        <f>IF(Point[Asset Group]="","",VLOOKUP(Point[System],irrigation_system,2,FALSE))</f>
        <v/>
      </c>
      <c r="AV696" s="14" t="str">
        <f>IF(Point[Asset Group]="","",VLOOKUP(Point[Status],irrigation_status,2,FALSE))</f>
        <v/>
      </c>
      <c r="AW696" s="11" t="str">
        <f>IF(Point[Date of manufacture]="","",Point[Date of manufacture])</f>
        <v/>
      </c>
      <c r="AX696" s="14" t="str">
        <f>IF(Point[Asset Group]="","",VLOOKUP(Point[Sign Purpose],sign_purpose,2,FALSE))</f>
        <v/>
      </c>
      <c r="AY696" s="14" t="str">
        <f>IF(Point[Asset Group]="","",VLOOKUP(Point[Sign Material],material_master,2,FALSE))</f>
        <v/>
      </c>
      <c r="AZ696" s="14" t="str">
        <f>IF(Point[Asset Group]="","",VLOOKUP(Point[Affixed To],sign_affix,2,FALSE))</f>
        <v/>
      </c>
      <c r="BA696" s="14" t="str">
        <f>IF(Point[Size HxB mm]="","",Point[Size HxB mm])</f>
        <v/>
      </c>
      <c r="BB696" s="14" t="str">
        <f>IF(Point[Height m]="","",Point[Height m])</f>
        <v/>
      </c>
      <c r="BC696" s="14" t="str">
        <f>IF(Point[Asset Group]="","",VLOOKUP(Point[Post Material],material_master,2,FALSE))</f>
        <v/>
      </c>
      <c r="BD696" s="14" t="str">
        <f>IF(Point[Asset Group]="","",VLOOKUP(Point[Post Number],number,2,FALSE))</f>
        <v/>
      </c>
      <c r="BE696" s="14" t="str">
        <f>IF(Point[Asset Group]="","",VLOOKUP(Point[Structure SubType],subdom_master_gdb,2,FALSE))</f>
        <v/>
      </c>
      <c r="BF696" s="14" t="str">
        <f>IF(Point[Area m2]="","",Point[Area m2])</f>
        <v/>
      </c>
      <c r="BG696" s="14" t="str">
        <f>IF(Point[Length m]="","",Point[Length m])</f>
        <v/>
      </c>
      <c r="BH696" s="14" t="str">
        <f>IF(Point[Width m]="","",Point[Width m])</f>
        <v/>
      </c>
      <c r="BI696" s="14" t="str">
        <f>IF(Point[Diameter m]="","",Point[Diameter m])</f>
        <v/>
      </c>
      <c r="BJ696" s="14" t="str">
        <f>IF(Point[Asset Group]="","",VLOOKUP(Point[Number of Pipes],number,2,FALSE))</f>
        <v/>
      </c>
      <c r="BK696" s="14" t="str">
        <f>IF(Point[Asset Group]="","",VLOOKUP(Point[Combined Name],2,FALSE))</f>
        <v/>
      </c>
      <c r="BL696" s="14" t="str">
        <f>IF(Point[Asset Group]="","",VLOOKUP(Point[Size Class],size_class,2,FALSE))</f>
        <v/>
      </c>
      <c r="BM696" s="14" t="str">
        <f>IF(Point[Asset Group]="","",VLOOKUP(Point[Age Class],age_class,2,FALSE))</f>
        <v/>
      </c>
      <c r="BN696" s="14" t="str">
        <f>IF(Point[Girth (cm)]="","",Point[Girth (cm)])</f>
        <v/>
      </c>
      <c r="BO696" s="14" t="str">
        <f>IF(Point[Crown Radius (m)]="","",Point[Crown Radius (m)])</f>
        <v/>
      </c>
      <c r="BP696" s="14" t="str">
        <f>IF(Point[Asset Group]="","",VLOOKUP(Point[Rooting Environment],root_enviro,2,FALSE))</f>
        <v/>
      </c>
      <c r="BQ696" s="14" t="str">
        <f>IF(Point[Asset Group]="","",VLOOKUP(Point[Tree Surround],tree_surround,2,FALSE))</f>
        <v/>
      </c>
      <c r="BR696" s="14" t="str">
        <f>IF(Point[Asset Group]="","",VLOOKUP(Point[Tree Grill],yes_no,2,FALSE))</f>
        <v/>
      </c>
      <c r="BS696" s="14" t="str">
        <f>IF(Point[Asset Group]="","",VLOOKUP(Point[Tree Location],tree_location,2,FALSE))</f>
        <v/>
      </c>
    </row>
    <row r="697" spans="1:71" s="3" customFormat="1" x14ac:dyDescent="0.2">
      <c r="A697" s="3" t="str">
        <f>IF(Point[DWG File Name]="","",Point[DWG File Name])</f>
        <v/>
      </c>
      <c r="B697" s="3" t="str">
        <f>IF(Point[DWG Layer Name]="","",Point[DWG Layer Name])</f>
        <v/>
      </c>
      <c r="C697" s="3" t="str">
        <f>IF(Point[DWG Handle]="","",Point[DWG Handle])</f>
        <v/>
      </c>
      <c r="D697" s="58" t="str">
        <f>IF(Point[X]="","",Point[X])</f>
        <v/>
      </c>
      <c r="E697" s="58" t="str">
        <f>IF(Point[Y]="","",Point[Y])</f>
        <v/>
      </c>
      <c r="F697" s="3" t="str">
        <f>IF(Point[Replacement Asset]="","",Point[Replacement Asset])</f>
        <v/>
      </c>
      <c r="G697" s="3" t="str">
        <f>IF(Point[Asset ID]="","",UPPER(Point[Asset ID]))</f>
        <v/>
      </c>
      <c r="H697" s="3" t="str">
        <f>IF(Point[Asset Group]="","",VLOOKUP(Point[Asset Group],asset_grp_pt,4,FALSE))</f>
        <v/>
      </c>
      <c r="I697" s="3" t="str">
        <f>IF(Point[Asset Group]="","",VLOOKUP(Point[Asset Group],asset_grp_pt,2,FALSE))</f>
        <v/>
      </c>
      <c r="J697" s="3" t="str">
        <f>IF(Point[Asset Group]="","",VLOOKUP(Point[Asset Group],asset_grp_pt,3,FALSE))</f>
        <v/>
      </c>
      <c r="K697" s="3" t="str">
        <f>IF(Point[Asset Group]="","",VLOOKUP(Point[Asset Type],type_master_list,2,FALSE))</f>
        <v/>
      </c>
      <c r="L697" s="3" t="str">
        <f>IF(Point[Asset Name]="","",PROPER(Point[Asset Name]))</f>
        <v/>
      </c>
      <c r="M697" s="11" t="str">
        <f>IF(Point[Install Date]="","",Point[Install Date])</f>
        <v/>
      </c>
      <c r="N697" s="11" t="str">
        <f>IF(Point[Note]="","",PROPER(Point[Note]))</f>
        <v/>
      </c>
      <c r="O697" s="11" t="str">
        <f>IF(Point[Resource Consent Number]="","",UPPER(Point[Resource Consent Number]))</f>
        <v/>
      </c>
      <c r="P697" s="53" t="str">
        <f>IF(Point[Asset Unit Cost]="","",Point[Asset Unit Cost])</f>
        <v/>
      </c>
      <c r="Q697" s="11" t="str">
        <f>IF(Point[Added By]="","",UPPER(Point[Added By]))</f>
        <v/>
      </c>
      <c r="R697" s="11" t="str">
        <f>IF(Point[Added Date]="","",Point[Added Date])</f>
        <v/>
      </c>
      <c r="S697" s="14" t="str">
        <f>IF(Point[Z COORD]="","",Point[Z COORD])</f>
        <v/>
      </c>
      <c r="T697" s="14" t="str">
        <f>IF(Point[Asset Description]="","",PROPER(Point[Asset Description]))</f>
        <v/>
      </c>
      <c r="U697" s="14" t="str">
        <f>IF(Point[[Artist ]]="","",PROPER(Point[[Artist ]]))</f>
        <v/>
      </c>
      <c r="V697" s="14" t="str">
        <f>IF(Point[Material Notes]="","",PROPER(Point[Material Notes]))</f>
        <v/>
      </c>
      <c r="W697" s="14" t="str">
        <f>IF(Point[Dimension Notes]="","",Point[Dimension Notes])</f>
        <v/>
      </c>
      <c r="X697" s="14" t="str">
        <f>IF(Point[List]="","",VLOOKUP(Point[Burner Number],number,2,FALSE))</f>
        <v/>
      </c>
      <c r="Y697" s="14" t="str">
        <f>IF(Point[List]="","",VLOOKUP(Point[Fuel],bbq_fuel,2,FALSE))</f>
        <v/>
      </c>
      <c r="Z697" s="14" t="str">
        <f>IF(Point[List]="","",VLOOKUP(Point[Cabinet Material],bbq_material,2,FALSE))</f>
        <v/>
      </c>
      <c r="AA697" s="14" t="str">
        <f>IF(Point[Asset Group]="","",VLOOKUP(Point[Manufacturer],manufacturer,2,FALSE))</f>
        <v/>
      </c>
      <c r="AB697" s="14" t="str">
        <f>IF(Point[Uinsex WC]="","",Point[Uinsex WC])</f>
        <v/>
      </c>
      <c r="AC697" s="14" t="str">
        <f>IF(Point[Female WC]="","",Point[Female WC])</f>
        <v/>
      </c>
      <c r="AD697" s="14" t="str">
        <f>IF(Point[Male WC]="","",Point[Male WC])</f>
        <v/>
      </c>
      <c r="AE697" s="14" t="str">
        <f>IF(Point[Urinal]="","",Point[Urinal])</f>
        <v/>
      </c>
      <c r="AF697" s="14" t="str">
        <f>IF(Point[Disabled Unisex]="","",Point[Disabled Unisex])</f>
        <v/>
      </c>
      <c r="AG697" s="14" t="str">
        <f>IF(Point[Disabled Female]="","",Point[Disabled Female])</f>
        <v/>
      </c>
      <c r="AH697" s="14" t="str">
        <f>IF(Point[Disabled Male]="","",Point[Disabled Male])</f>
        <v/>
      </c>
      <c r="AI697" s="14" t="str">
        <f>IF(Point[Asset Group]="","",VLOOKUP(Point[Handrail],yes_no,2,FALSE))</f>
        <v/>
      </c>
      <c r="AJ697" s="14" t="str">
        <f>IF(Point[Asset Group]="","",VLOOKUP(Point[Baby Changing],yes_no,2,FALSE))</f>
        <v/>
      </c>
      <c r="AK697" s="14" t="str">
        <f>IF(Point[Asset Group]="","",VLOOKUP(Point[Service Room],yes_no,2,FALSE))</f>
        <v/>
      </c>
      <c r="AL697" s="14" t="str">
        <f>IF(Point[Asset Group]="","",VLOOKUP(Point[Service Tap],service_tap,2,FALSE))</f>
        <v/>
      </c>
      <c r="AM697" s="14" t="str">
        <f>IF(Point[Asset Group]="","",VLOOKUP(Point[Heating Type],wc_heating,2,FALSE))</f>
        <v/>
      </c>
      <c r="AN697" s="14" t="str">
        <f>IF(Point[Asset Group]="","",VLOOKUP(Point[Power Supply],power_supply,2,FALSE))</f>
        <v/>
      </c>
      <c r="AO697" s="14" t="str">
        <f>IF(Point[Asset Group]="","",VLOOKUP(Point[Waste Water],waste_water,2,FALSE))</f>
        <v/>
      </c>
      <c r="AP697" s="14" t="str">
        <f>IF(Point[Asset Group]="","",VLOOKUP(Point[Furniture SubType],subdom_master_gdb,2,FALSE))</f>
        <v/>
      </c>
      <c r="AQ697" s="14" t="str">
        <f>IF(Point[Asset Group]="","",VLOOKUP(Point[Concrete Pad],yes_no,2,FALSE))</f>
        <v/>
      </c>
      <c r="AR697" s="14" t="str">
        <f>IF(Point[Asset Group]="","",VLOOKUP(Point[Material],material_master,2,FALSE))</f>
        <v/>
      </c>
      <c r="AS697" s="14" t="str">
        <f>IF(Point[Asset Group]="","",VLOOKUP(Point[Plumbing],irrigation_plumbing,2,FALSE))</f>
        <v/>
      </c>
      <c r="AT697" s="14" t="str">
        <f>IF(Point[Asset Group]="","",VLOOKUP(Point[Sprinklers],irrigation_sprinklers,2,FALSE))</f>
        <v/>
      </c>
      <c r="AU697" s="14" t="str">
        <f>IF(Point[Asset Group]="","",VLOOKUP(Point[System],irrigation_system,2,FALSE))</f>
        <v/>
      </c>
      <c r="AV697" s="14" t="str">
        <f>IF(Point[Asset Group]="","",VLOOKUP(Point[Status],irrigation_status,2,FALSE))</f>
        <v/>
      </c>
      <c r="AW697" s="11" t="str">
        <f>IF(Point[Date of manufacture]="","",Point[Date of manufacture])</f>
        <v/>
      </c>
      <c r="AX697" s="14" t="str">
        <f>IF(Point[Asset Group]="","",VLOOKUP(Point[Sign Purpose],sign_purpose,2,FALSE))</f>
        <v/>
      </c>
      <c r="AY697" s="14" t="str">
        <f>IF(Point[Asset Group]="","",VLOOKUP(Point[Sign Material],material_master,2,FALSE))</f>
        <v/>
      </c>
      <c r="AZ697" s="14" t="str">
        <f>IF(Point[Asset Group]="","",VLOOKUP(Point[Affixed To],sign_affix,2,FALSE))</f>
        <v/>
      </c>
      <c r="BA697" s="14" t="str">
        <f>IF(Point[Size HxB mm]="","",Point[Size HxB mm])</f>
        <v/>
      </c>
      <c r="BB697" s="14" t="str">
        <f>IF(Point[Height m]="","",Point[Height m])</f>
        <v/>
      </c>
      <c r="BC697" s="14" t="str">
        <f>IF(Point[Asset Group]="","",VLOOKUP(Point[Post Material],material_master,2,FALSE))</f>
        <v/>
      </c>
      <c r="BD697" s="14" t="str">
        <f>IF(Point[Asset Group]="","",VLOOKUP(Point[Post Number],number,2,FALSE))</f>
        <v/>
      </c>
      <c r="BE697" s="14" t="str">
        <f>IF(Point[Asset Group]="","",VLOOKUP(Point[Structure SubType],subdom_master_gdb,2,FALSE))</f>
        <v/>
      </c>
      <c r="BF697" s="14" t="str">
        <f>IF(Point[Area m2]="","",Point[Area m2])</f>
        <v/>
      </c>
      <c r="BG697" s="14" t="str">
        <f>IF(Point[Length m]="","",Point[Length m])</f>
        <v/>
      </c>
      <c r="BH697" s="14" t="str">
        <f>IF(Point[Width m]="","",Point[Width m])</f>
        <v/>
      </c>
      <c r="BI697" s="14" t="str">
        <f>IF(Point[Diameter m]="","",Point[Diameter m])</f>
        <v/>
      </c>
      <c r="BJ697" s="14" t="str">
        <f>IF(Point[Asset Group]="","",VLOOKUP(Point[Number of Pipes],number,2,FALSE))</f>
        <v/>
      </c>
      <c r="BK697" s="14" t="str">
        <f>IF(Point[Asset Group]="","",VLOOKUP(Point[Combined Name],2,FALSE))</f>
        <v/>
      </c>
      <c r="BL697" s="14" t="str">
        <f>IF(Point[Asset Group]="","",VLOOKUP(Point[Size Class],size_class,2,FALSE))</f>
        <v/>
      </c>
      <c r="BM697" s="14" t="str">
        <f>IF(Point[Asset Group]="","",VLOOKUP(Point[Age Class],age_class,2,FALSE))</f>
        <v/>
      </c>
      <c r="BN697" s="14" t="str">
        <f>IF(Point[Girth (cm)]="","",Point[Girth (cm)])</f>
        <v/>
      </c>
      <c r="BO697" s="14" t="str">
        <f>IF(Point[Crown Radius (m)]="","",Point[Crown Radius (m)])</f>
        <v/>
      </c>
      <c r="BP697" s="14" t="str">
        <f>IF(Point[Asset Group]="","",VLOOKUP(Point[Rooting Environment],root_enviro,2,FALSE))</f>
        <v/>
      </c>
      <c r="BQ697" s="14" t="str">
        <f>IF(Point[Asset Group]="","",VLOOKUP(Point[Tree Surround],tree_surround,2,FALSE))</f>
        <v/>
      </c>
      <c r="BR697" s="14" t="str">
        <f>IF(Point[Asset Group]="","",VLOOKUP(Point[Tree Grill],yes_no,2,FALSE))</f>
        <v/>
      </c>
      <c r="BS697" s="14" t="str">
        <f>IF(Point[Asset Group]="","",VLOOKUP(Point[Tree Location],tree_location,2,FALSE))</f>
        <v/>
      </c>
    </row>
    <row r="698" spans="1:71" s="3" customFormat="1" x14ac:dyDescent="0.2">
      <c r="A698" s="3" t="str">
        <f>IF(Point[DWG File Name]="","",Point[DWG File Name])</f>
        <v/>
      </c>
      <c r="B698" s="3" t="str">
        <f>IF(Point[DWG Layer Name]="","",Point[DWG Layer Name])</f>
        <v/>
      </c>
      <c r="C698" s="3" t="str">
        <f>IF(Point[DWG Handle]="","",Point[DWG Handle])</f>
        <v/>
      </c>
      <c r="D698" s="58" t="str">
        <f>IF(Point[X]="","",Point[X])</f>
        <v/>
      </c>
      <c r="E698" s="58" t="str">
        <f>IF(Point[Y]="","",Point[Y])</f>
        <v/>
      </c>
      <c r="F698" s="3" t="str">
        <f>IF(Point[Replacement Asset]="","",Point[Replacement Asset])</f>
        <v/>
      </c>
      <c r="G698" s="3" t="str">
        <f>IF(Point[Asset ID]="","",UPPER(Point[Asset ID]))</f>
        <v/>
      </c>
      <c r="H698" s="3" t="str">
        <f>IF(Point[Asset Group]="","",VLOOKUP(Point[Asset Group],asset_grp_pt,4,FALSE))</f>
        <v/>
      </c>
      <c r="I698" s="3" t="str">
        <f>IF(Point[Asset Group]="","",VLOOKUP(Point[Asset Group],asset_grp_pt,2,FALSE))</f>
        <v/>
      </c>
      <c r="J698" s="3" t="str">
        <f>IF(Point[Asset Group]="","",VLOOKUP(Point[Asset Group],asset_grp_pt,3,FALSE))</f>
        <v/>
      </c>
      <c r="K698" s="3" t="str">
        <f>IF(Point[Asset Group]="","",VLOOKUP(Point[Asset Type],type_master_list,2,FALSE))</f>
        <v/>
      </c>
      <c r="L698" s="3" t="str">
        <f>IF(Point[Asset Name]="","",PROPER(Point[Asset Name]))</f>
        <v/>
      </c>
      <c r="M698" s="11" t="str">
        <f>IF(Point[Install Date]="","",Point[Install Date])</f>
        <v/>
      </c>
      <c r="N698" s="11" t="str">
        <f>IF(Point[Note]="","",PROPER(Point[Note]))</f>
        <v/>
      </c>
      <c r="O698" s="11" t="str">
        <f>IF(Point[Resource Consent Number]="","",UPPER(Point[Resource Consent Number]))</f>
        <v/>
      </c>
      <c r="P698" s="53" t="str">
        <f>IF(Point[Asset Unit Cost]="","",Point[Asset Unit Cost])</f>
        <v/>
      </c>
      <c r="Q698" s="11" t="str">
        <f>IF(Point[Added By]="","",UPPER(Point[Added By]))</f>
        <v/>
      </c>
      <c r="R698" s="11" t="str">
        <f>IF(Point[Added Date]="","",Point[Added Date])</f>
        <v/>
      </c>
      <c r="S698" s="14" t="str">
        <f>IF(Point[Z COORD]="","",Point[Z COORD])</f>
        <v/>
      </c>
      <c r="T698" s="14" t="str">
        <f>IF(Point[Asset Description]="","",PROPER(Point[Asset Description]))</f>
        <v/>
      </c>
      <c r="U698" s="14" t="str">
        <f>IF(Point[[Artist ]]="","",PROPER(Point[[Artist ]]))</f>
        <v/>
      </c>
      <c r="V698" s="14" t="str">
        <f>IF(Point[Material Notes]="","",PROPER(Point[Material Notes]))</f>
        <v/>
      </c>
      <c r="W698" s="14" t="str">
        <f>IF(Point[Dimension Notes]="","",Point[Dimension Notes])</f>
        <v/>
      </c>
      <c r="X698" s="14" t="str">
        <f>IF(Point[List]="","",VLOOKUP(Point[Burner Number],number,2,FALSE))</f>
        <v/>
      </c>
      <c r="Y698" s="14" t="str">
        <f>IF(Point[List]="","",VLOOKUP(Point[Fuel],bbq_fuel,2,FALSE))</f>
        <v/>
      </c>
      <c r="Z698" s="14" t="str">
        <f>IF(Point[List]="","",VLOOKUP(Point[Cabinet Material],bbq_material,2,FALSE))</f>
        <v/>
      </c>
      <c r="AA698" s="14" t="str">
        <f>IF(Point[Asset Group]="","",VLOOKUP(Point[Manufacturer],manufacturer,2,FALSE))</f>
        <v/>
      </c>
      <c r="AB698" s="14" t="str">
        <f>IF(Point[Uinsex WC]="","",Point[Uinsex WC])</f>
        <v/>
      </c>
      <c r="AC698" s="14" t="str">
        <f>IF(Point[Female WC]="","",Point[Female WC])</f>
        <v/>
      </c>
      <c r="AD698" s="14" t="str">
        <f>IF(Point[Male WC]="","",Point[Male WC])</f>
        <v/>
      </c>
      <c r="AE698" s="14" t="str">
        <f>IF(Point[Urinal]="","",Point[Urinal])</f>
        <v/>
      </c>
      <c r="AF698" s="14" t="str">
        <f>IF(Point[Disabled Unisex]="","",Point[Disabled Unisex])</f>
        <v/>
      </c>
      <c r="AG698" s="14" t="str">
        <f>IF(Point[Disabled Female]="","",Point[Disabled Female])</f>
        <v/>
      </c>
      <c r="AH698" s="14" t="str">
        <f>IF(Point[Disabled Male]="","",Point[Disabled Male])</f>
        <v/>
      </c>
      <c r="AI698" s="14" t="str">
        <f>IF(Point[Asset Group]="","",VLOOKUP(Point[Handrail],yes_no,2,FALSE))</f>
        <v/>
      </c>
      <c r="AJ698" s="14" t="str">
        <f>IF(Point[Asset Group]="","",VLOOKUP(Point[Baby Changing],yes_no,2,FALSE))</f>
        <v/>
      </c>
      <c r="AK698" s="14" t="str">
        <f>IF(Point[Asset Group]="","",VLOOKUP(Point[Service Room],yes_no,2,FALSE))</f>
        <v/>
      </c>
      <c r="AL698" s="14" t="str">
        <f>IF(Point[Asset Group]="","",VLOOKUP(Point[Service Tap],service_tap,2,FALSE))</f>
        <v/>
      </c>
      <c r="AM698" s="14" t="str">
        <f>IF(Point[Asset Group]="","",VLOOKUP(Point[Heating Type],wc_heating,2,FALSE))</f>
        <v/>
      </c>
      <c r="AN698" s="14" t="str">
        <f>IF(Point[Asset Group]="","",VLOOKUP(Point[Power Supply],power_supply,2,FALSE))</f>
        <v/>
      </c>
      <c r="AO698" s="14" t="str">
        <f>IF(Point[Asset Group]="","",VLOOKUP(Point[Waste Water],waste_water,2,FALSE))</f>
        <v/>
      </c>
      <c r="AP698" s="14" t="str">
        <f>IF(Point[Asset Group]="","",VLOOKUP(Point[Furniture SubType],subdom_master_gdb,2,FALSE))</f>
        <v/>
      </c>
      <c r="AQ698" s="14" t="str">
        <f>IF(Point[Asset Group]="","",VLOOKUP(Point[Concrete Pad],yes_no,2,FALSE))</f>
        <v/>
      </c>
      <c r="AR698" s="14" t="str">
        <f>IF(Point[Asset Group]="","",VLOOKUP(Point[Material],material_master,2,FALSE))</f>
        <v/>
      </c>
      <c r="AS698" s="14" t="str">
        <f>IF(Point[Asset Group]="","",VLOOKUP(Point[Plumbing],irrigation_plumbing,2,FALSE))</f>
        <v/>
      </c>
      <c r="AT698" s="14" t="str">
        <f>IF(Point[Asset Group]="","",VLOOKUP(Point[Sprinklers],irrigation_sprinklers,2,FALSE))</f>
        <v/>
      </c>
      <c r="AU698" s="14" t="str">
        <f>IF(Point[Asset Group]="","",VLOOKUP(Point[System],irrigation_system,2,FALSE))</f>
        <v/>
      </c>
      <c r="AV698" s="14" t="str">
        <f>IF(Point[Asset Group]="","",VLOOKUP(Point[Status],irrigation_status,2,FALSE))</f>
        <v/>
      </c>
      <c r="AW698" s="11" t="str">
        <f>IF(Point[Date of manufacture]="","",Point[Date of manufacture])</f>
        <v/>
      </c>
      <c r="AX698" s="14" t="str">
        <f>IF(Point[Asset Group]="","",VLOOKUP(Point[Sign Purpose],sign_purpose,2,FALSE))</f>
        <v/>
      </c>
      <c r="AY698" s="14" t="str">
        <f>IF(Point[Asset Group]="","",VLOOKUP(Point[Sign Material],material_master,2,FALSE))</f>
        <v/>
      </c>
      <c r="AZ698" s="14" t="str">
        <f>IF(Point[Asset Group]="","",VLOOKUP(Point[Affixed To],sign_affix,2,FALSE))</f>
        <v/>
      </c>
      <c r="BA698" s="14" t="str">
        <f>IF(Point[Size HxB mm]="","",Point[Size HxB mm])</f>
        <v/>
      </c>
      <c r="BB698" s="14" t="str">
        <f>IF(Point[Height m]="","",Point[Height m])</f>
        <v/>
      </c>
      <c r="BC698" s="14" t="str">
        <f>IF(Point[Asset Group]="","",VLOOKUP(Point[Post Material],material_master,2,FALSE))</f>
        <v/>
      </c>
      <c r="BD698" s="14" t="str">
        <f>IF(Point[Asset Group]="","",VLOOKUP(Point[Post Number],number,2,FALSE))</f>
        <v/>
      </c>
      <c r="BE698" s="14" t="str">
        <f>IF(Point[Asset Group]="","",VLOOKUP(Point[Structure SubType],subdom_master_gdb,2,FALSE))</f>
        <v/>
      </c>
      <c r="BF698" s="14" t="str">
        <f>IF(Point[Area m2]="","",Point[Area m2])</f>
        <v/>
      </c>
      <c r="BG698" s="14" t="str">
        <f>IF(Point[Length m]="","",Point[Length m])</f>
        <v/>
      </c>
      <c r="BH698" s="14" t="str">
        <f>IF(Point[Width m]="","",Point[Width m])</f>
        <v/>
      </c>
      <c r="BI698" s="14" t="str">
        <f>IF(Point[Diameter m]="","",Point[Diameter m])</f>
        <v/>
      </c>
      <c r="BJ698" s="14" t="str">
        <f>IF(Point[Asset Group]="","",VLOOKUP(Point[Number of Pipes],number,2,FALSE))</f>
        <v/>
      </c>
      <c r="BK698" s="14" t="str">
        <f>IF(Point[Asset Group]="","",VLOOKUP(Point[Combined Name],2,FALSE))</f>
        <v/>
      </c>
      <c r="BL698" s="14" t="str">
        <f>IF(Point[Asset Group]="","",VLOOKUP(Point[Size Class],size_class,2,FALSE))</f>
        <v/>
      </c>
      <c r="BM698" s="14" t="str">
        <f>IF(Point[Asset Group]="","",VLOOKUP(Point[Age Class],age_class,2,FALSE))</f>
        <v/>
      </c>
      <c r="BN698" s="14" t="str">
        <f>IF(Point[Girth (cm)]="","",Point[Girth (cm)])</f>
        <v/>
      </c>
      <c r="BO698" s="14" t="str">
        <f>IF(Point[Crown Radius (m)]="","",Point[Crown Radius (m)])</f>
        <v/>
      </c>
      <c r="BP698" s="14" t="str">
        <f>IF(Point[Asset Group]="","",VLOOKUP(Point[Rooting Environment],root_enviro,2,FALSE))</f>
        <v/>
      </c>
      <c r="BQ698" s="14" t="str">
        <f>IF(Point[Asset Group]="","",VLOOKUP(Point[Tree Surround],tree_surround,2,FALSE))</f>
        <v/>
      </c>
      <c r="BR698" s="14" t="str">
        <f>IF(Point[Asset Group]="","",VLOOKUP(Point[Tree Grill],yes_no,2,FALSE))</f>
        <v/>
      </c>
      <c r="BS698" s="14" t="str">
        <f>IF(Point[Asset Group]="","",VLOOKUP(Point[Tree Location],tree_location,2,FALSE))</f>
        <v/>
      </c>
    </row>
    <row r="699" spans="1:71" s="3" customFormat="1" x14ac:dyDescent="0.2">
      <c r="A699" s="3" t="str">
        <f>IF(Point[DWG File Name]="","",Point[DWG File Name])</f>
        <v/>
      </c>
      <c r="B699" s="3" t="str">
        <f>IF(Point[DWG Layer Name]="","",Point[DWG Layer Name])</f>
        <v/>
      </c>
      <c r="C699" s="3" t="str">
        <f>IF(Point[DWG Handle]="","",Point[DWG Handle])</f>
        <v/>
      </c>
      <c r="D699" s="58" t="str">
        <f>IF(Point[X]="","",Point[X])</f>
        <v/>
      </c>
      <c r="E699" s="58" t="str">
        <f>IF(Point[Y]="","",Point[Y])</f>
        <v/>
      </c>
      <c r="F699" s="3" t="str">
        <f>IF(Point[Replacement Asset]="","",Point[Replacement Asset])</f>
        <v/>
      </c>
      <c r="G699" s="3" t="str">
        <f>IF(Point[Asset ID]="","",UPPER(Point[Asset ID]))</f>
        <v/>
      </c>
      <c r="H699" s="3" t="str">
        <f>IF(Point[Asset Group]="","",VLOOKUP(Point[Asset Group],asset_grp_pt,4,FALSE))</f>
        <v/>
      </c>
      <c r="I699" s="3" t="str">
        <f>IF(Point[Asset Group]="","",VLOOKUP(Point[Asset Group],asset_grp_pt,2,FALSE))</f>
        <v/>
      </c>
      <c r="J699" s="3" t="str">
        <f>IF(Point[Asset Group]="","",VLOOKUP(Point[Asset Group],asset_grp_pt,3,FALSE))</f>
        <v/>
      </c>
      <c r="K699" s="3" t="str">
        <f>IF(Point[Asset Group]="","",VLOOKUP(Point[Asset Type],type_master_list,2,FALSE))</f>
        <v/>
      </c>
      <c r="L699" s="3" t="str">
        <f>IF(Point[Asset Name]="","",PROPER(Point[Asset Name]))</f>
        <v/>
      </c>
      <c r="M699" s="11" t="str">
        <f>IF(Point[Install Date]="","",Point[Install Date])</f>
        <v/>
      </c>
      <c r="N699" s="11" t="str">
        <f>IF(Point[Note]="","",PROPER(Point[Note]))</f>
        <v/>
      </c>
      <c r="O699" s="11" t="str">
        <f>IF(Point[Resource Consent Number]="","",UPPER(Point[Resource Consent Number]))</f>
        <v/>
      </c>
      <c r="P699" s="53" t="str">
        <f>IF(Point[Asset Unit Cost]="","",Point[Asset Unit Cost])</f>
        <v/>
      </c>
      <c r="Q699" s="11" t="str">
        <f>IF(Point[Added By]="","",UPPER(Point[Added By]))</f>
        <v/>
      </c>
      <c r="R699" s="11" t="str">
        <f>IF(Point[Added Date]="","",Point[Added Date])</f>
        <v/>
      </c>
      <c r="S699" s="14" t="str">
        <f>IF(Point[Z COORD]="","",Point[Z COORD])</f>
        <v/>
      </c>
      <c r="T699" s="14" t="str">
        <f>IF(Point[Asset Description]="","",PROPER(Point[Asset Description]))</f>
        <v/>
      </c>
      <c r="U699" s="14" t="str">
        <f>IF(Point[[Artist ]]="","",PROPER(Point[[Artist ]]))</f>
        <v/>
      </c>
      <c r="V699" s="14" t="str">
        <f>IF(Point[Material Notes]="","",PROPER(Point[Material Notes]))</f>
        <v/>
      </c>
      <c r="W699" s="14" t="str">
        <f>IF(Point[Dimension Notes]="","",Point[Dimension Notes])</f>
        <v/>
      </c>
      <c r="X699" s="14" t="str">
        <f>IF(Point[List]="","",VLOOKUP(Point[Burner Number],number,2,FALSE))</f>
        <v/>
      </c>
      <c r="Y699" s="14" t="str">
        <f>IF(Point[List]="","",VLOOKUP(Point[Fuel],bbq_fuel,2,FALSE))</f>
        <v/>
      </c>
      <c r="Z699" s="14" t="str">
        <f>IF(Point[List]="","",VLOOKUP(Point[Cabinet Material],bbq_material,2,FALSE))</f>
        <v/>
      </c>
      <c r="AA699" s="14" t="str">
        <f>IF(Point[Asset Group]="","",VLOOKUP(Point[Manufacturer],manufacturer,2,FALSE))</f>
        <v/>
      </c>
      <c r="AB699" s="14" t="str">
        <f>IF(Point[Uinsex WC]="","",Point[Uinsex WC])</f>
        <v/>
      </c>
      <c r="AC699" s="14" t="str">
        <f>IF(Point[Female WC]="","",Point[Female WC])</f>
        <v/>
      </c>
      <c r="AD699" s="14" t="str">
        <f>IF(Point[Male WC]="","",Point[Male WC])</f>
        <v/>
      </c>
      <c r="AE699" s="14" t="str">
        <f>IF(Point[Urinal]="","",Point[Urinal])</f>
        <v/>
      </c>
      <c r="AF699" s="14" t="str">
        <f>IF(Point[Disabled Unisex]="","",Point[Disabled Unisex])</f>
        <v/>
      </c>
      <c r="AG699" s="14" t="str">
        <f>IF(Point[Disabled Female]="","",Point[Disabled Female])</f>
        <v/>
      </c>
      <c r="AH699" s="14" t="str">
        <f>IF(Point[Disabled Male]="","",Point[Disabled Male])</f>
        <v/>
      </c>
      <c r="AI699" s="14" t="str">
        <f>IF(Point[Asset Group]="","",VLOOKUP(Point[Handrail],yes_no,2,FALSE))</f>
        <v/>
      </c>
      <c r="AJ699" s="14" t="str">
        <f>IF(Point[Asset Group]="","",VLOOKUP(Point[Baby Changing],yes_no,2,FALSE))</f>
        <v/>
      </c>
      <c r="AK699" s="14" t="str">
        <f>IF(Point[Asset Group]="","",VLOOKUP(Point[Service Room],yes_no,2,FALSE))</f>
        <v/>
      </c>
      <c r="AL699" s="14" t="str">
        <f>IF(Point[Asset Group]="","",VLOOKUP(Point[Service Tap],service_tap,2,FALSE))</f>
        <v/>
      </c>
      <c r="AM699" s="14" t="str">
        <f>IF(Point[Asset Group]="","",VLOOKUP(Point[Heating Type],wc_heating,2,FALSE))</f>
        <v/>
      </c>
      <c r="AN699" s="14" t="str">
        <f>IF(Point[Asset Group]="","",VLOOKUP(Point[Power Supply],power_supply,2,FALSE))</f>
        <v/>
      </c>
      <c r="AO699" s="14" t="str">
        <f>IF(Point[Asset Group]="","",VLOOKUP(Point[Waste Water],waste_water,2,FALSE))</f>
        <v/>
      </c>
      <c r="AP699" s="14" t="str">
        <f>IF(Point[Asset Group]="","",VLOOKUP(Point[Furniture SubType],subdom_master_gdb,2,FALSE))</f>
        <v/>
      </c>
      <c r="AQ699" s="14" t="str">
        <f>IF(Point[Asset Group]="","",VLOOKUP(Point[Concrete Pad],yes_no,2,FALSE))</f>
        <v/>
      </c>
      <c r="AR699" s="14" t="str">
        <f>IF(Point[Asset Group]="","",VLOOKUP(Point[Material],material_master,2,FALSE))</f>
        <v/>
      </c>
      <c r="AS699" s="14" t="str">
        <f>IF(Point[Asset Group]="","",VLOOKUP(Point[Plumbing],irrigation_plumbing,2,FALSE))</f>
        <v/>
      </c>
      <c r="AT699" s="14" t="str">
        <f>IF(Point[Asset Group]="","",VLOOKUP(Point[Sprinklers],irrigation_sprinklers,2,FALSE))</f>
        <v/>
      </c>
      <c r="AU699" s="14" t="str">
        <f>IF(Point[Asset Group]="","",VLOOKUP(Point[System],irrigation_system,2,FALSE))</f>
        <v/>
      </c>
      <c r="AV699" s="14" t="str">
        <f>IF(Point[Asset Group]="","",VLOOKUP(Point[Status],irrigation_status,2,FALSE))</f>
        <v/>
      </c>
      <c r="AW699" s="11" t="str">
        <f>IF(Point[Date of manufacture]="","",Point[Date of manufacture])</f>
        <v/>
      </c>
      <c r="AX699" s="14" t="str">
        <f>IF(Point[Asset Group]="","",VLOOKUP(Point[Sign Purpose],sign_purpose,2,FALSE))</f>
        <v/>
      </c>
      <c r="AY699" s="14" t="str">
        <f>IF(Point[Asset Group]="","",VLOOKUP(Point[Sign Material],material_master,2,FALSE))</f>
        <v/>
      </c>
      <c r="AZ699" s="14" t="str">
        <f>IF(Point[Asset Group]="","",VLOOKUP(Point[Affixed To],sign_affix,2,FALSE))</f>
        <v/>
      </c>
      <c r="BA699" s="14" t="str">
        <f>IF(Point[Size HxB mm]="","",Point[Size HxB mm])</f>
        <v/>
      </c>
      <c r="BB699" s="14" t="str">
        <f>IF(Point[Height m]="","",Point[Height m])</f>
        <v/>
      </c>
      <c r="BC699" s="14" t="str">
        <f>IF(Point[Asset Group]="","",VLOOKUP(Point[Post Material],material_master,2,FALSE))</f>
        <v/>
      </c>
      <c r="BD699" s="14" t="str">
        <f>IF(Point[Asset Group]="","",VLOOKUP(Point[Post Number],number,2,FALSE))</f>
        <v/>
      </c>
      <c r="BE699" s="14" t="str">
        <f>IF(Point[Asset Group]="","",VLOOKUP(Point[Structure SubType],subdom_master_gdb,2,FALSE))</f>
        <v/>
      </c>
      <c r="BF699" s="14" t="str">
        <f>IF(Point[Area m2]="","",Point[Area m2])</f>
        <v/>
      </c>
      <c r="BG699" s="14" t="str">
        <f>IF(Point[Length m]="","",Point[Length m])</f>
        <v/>
      </c>
      <c r="BH699" s="14" t="str">
        <f>IF(Point[Width m]="","",Point[Width m])</f>
        <v/>
      </c>
      <c r="BI699" s="14" t="str">
        <f>IF(Point[Diameter m]="","",Point[Diameter m])</f>
        <v/>
      </c>
      <c r="BJ699" s="14" t="str">
        <f>IF(Point[Asset Group]="","",VLOOKUP(Point[Number of Pipes],number,2,FALSE))</f>
        <v/>
      </c>
      <c r="BK699" s="14" t="str">
        <f>IF(Point[Asset Group]="","",VLOOKUP(Point[Combined Name],2,FALSE))</f>
        <v/>
      </c>
      <c r="BL699" s="14" t="str">
        <f>IF(Point[Asset Group]="","",VLOOKUP(Point[Size Class],size_class,2,FALSE))</f>
        <v/>
      </c>
      <c r="BM699" s="14" t="str">
        <f>IF(Point[Asset Group]="","",VLOOKUP(Point[Age Class],age_class,2,FALSE))</f>
        <v/>
      </c>
      <c r="BN699" s="14" t="str">
        <f>IF(Point[Girth (cm)]="","",Point[Girth (cm)])</f>
        <v/>
      </c>
      <c r="BO699" s="14" t="str">
        <f>IF(Point[Crown Radius (m)]="","",Point[Crown Radius (m)])</f>
        <v/>
      </c>
      <c r="BP699" s="14" t="str">
        <f>IF(Point[Asset Group]="","",VLOOKUP(Point[Rooting Environment],root_enviro,2,FALSE))</f>
        <v/>
      </c>
      <c r="BQ699" s="14" t="str">
        <f>IF(Point[Asset Group]="","",VLOOKUP(Point[Tree Surround],tree_surround,2,FALSE))</f>
        <v/>
      </c>
      <c r="BR699" s="14" t="str">
        <f>IF(Point[Asset Group]="","",VLOOKUP(Point[Tree Grill],yes_no,2,FALSE))</f>
        <v/>
      </c>
      <c r="BS699" s="14" t="str">
        <f>IF(Point[Asset Group]="","",VLOOKUP(Point[Tree Location],tree_location,2,FALSE))</f>
        <v/>
      </c>
    </row>
    <row r="700" spans="1:71" s="3" customFormat="1" x14ac:dyDescent="0.2">
      <c r="A700" s="3" t="str">
        <f>IF(Point[DWG File Name]="","",Point[DWG File Name])</f>
        <v/>
      </c>
      <c r="B700" s="3" t="str">
        <f>IF(Point[DWG Layer Name]="","",Point[DWG Layer Name])</f>
        <v/>
      </c>
      <c r="C700" s="3" t="str">
        <f>IF(Point[DWG Handle]="","",Point[DWG Handle])</f>
        <v/>
      </c>
      <c r="D700" s="58" t="str">
        <f>IF(Point[X]="","",Point[X])</f>
        <v/>
      </c>
      <c r="E700" s="58" t="str">
        <f>IF(Point[Y]="","",Point[Y])</f>
        <v/>
      </c>
      <c r="F700" s="3" t="str">
        <f>IF(Point[Replacement Asset]="","",Point[Replacement Asset])</f>
        <v/>
      </c>
      <c r="G700" s="3" t="str">
        <f>IF(Point[Asset ID]="","",UPPER(Point[Asset ID]))</f>
        <v/>
      </c>
      <c r="H700" s="3" t="str">
        <f>IF(Point[Asset Group]="","",VLOOKUP(Point[Asset Group],asset_grp_pt,4,FALSE))</f>
        <v/>
      </c>
      <c r="I700" s="3" t="str">
        <f>IF(Point[Asset Group]="","",VLOOKUP(Point[Asset Group],asset_grp_pt,2,FALSE))</f>
        <v/>
      </c>
      <c r="J700" s="3" t="str">
        <f>IF(Point[Asset Group]="","",VLOOKUP(Point[Asset Group],asset_grp_pt,3,FALSE))</f>
        <v/>
      </c>
      <c r="K700" s="3" t="str">
        <f>IF(Point[Asset Group]="","",VLOOKUP(Point[Asset Type],type_master_list,2,FALSE))</f>
        <v/>
      </c>
      <c r="L700" s="3" t="str">
        <f>IF(Point[Asset Name]="","",PROPER(Point[Asset Name]))</f>
        <v/>
      </c>
      <c r="M700" s="11" t="str">
        <f>IF(Point[Install Date]="","",Point[Install Date])</f>
        <v/>
      </c>
      <c r="N700" s="11" t="str">
        <f>IF(Point[Note]="","",PROPER(Point[Note]))</f>
        <v/>
      </c>
      <c r="O700" s="11" t="str">
        <f>IF(Point[Resource Consent Number]="","",UPPER(Point[Resource Consent Number]))</f>
        <v/>
      </c>
      <c r="P700" s="53" t="str">
        <f>IF(Point[Asset Unit Cost]="","",Point[Asset Unit Cost])</f>
        <v/>
      </c>
      <c r="Q700" s="11" t="str">
        <f>IF(Point[Added By]="","",UPPER(Point[Added By]))</f>
        <v/>
      </c>
      <c r="R700" s="11" t="str">
        <f>IF(Point[Added Date]="","",Point[Added Date])</f>
        <v/>
      </c>
      <c r="S700" s="14" t="str">
        <f>IF(Point[Z COORD]="","",Point[Z COORD])</f>
        <v/>
      </c>
      <c r="T700" s="14" t="str">
        <f>IF(Point[Asset Description]="","",PROPER(Point[Asset Description]))</f>
        <v/>
      </c>
      <c r="U700" s="14" t="str">
        <f>IF(Point[[Artist ]]="","",PROPER(Point[[Artist ]]))</f>
        <v/>
      </c>
      <c r="V700" s="14" t="str">
        <f>IF(Point[Material Notes]="","",PROPER(Point[Material Notes]))</f>
        <v/>
      </c>
      <c r="W700" s="14" t="str">
        <f>IF(Point[Dimension Notes]="","",Point[Dimension Notes])</f>
        <v/>
      </c>
      <c r="X700" s="14" t="str">
        <f>IF(Point[List]="","",VLOOKUP(Point[Burner Number],number,2,FALSE))</f>
        <v/>
      </c>
      <c r="Y700" s="14" t="str">
        <f>IF(Point[List]="","",VLOOKUP(Point[Fuel],bbq_fuel,2,FALSE))</f>
        <v/>
      </c>
      <c r="Z700" s="14" t="str">
        <f>IF(Point[List]="","",VLOOKUP(Point[Cabinet Material],bbq_material,2,FALSE))</f>
        <v/>
      </c>
      <c r="AA700" s="14" t="str">
        <f>IF(Point[Asset Group]="","",VLOOKUP(Point[Manufacturer],manufacturer,2,FALSE))</f>
        <v/>
      </c>
      <c r="AB700" s="14" t="str">
        <f>IF(Point[Uinsex WC]="","",Point[Uinsex WC])</f>
        <v/>
      </c>
      <c r="AC700" s="14" t="str">
        <f>IF(Point[Female WC]="","",Point[Female WC])</f>
        <v/>
      </c>
      <c r="AD700" s="14" t="str">
        <f>IF(Point[Male WC]="","",Point[Male WC])</f>
        <v/>
      </c>
      <c r="AE700" s="14" t="str">
        <f>IF(Point[Urinal]="","",Point[Urinal])</f>
        <v/>
      </c>
      <c r="AF700" s="14" t="str">
        <f>IF(Point[Disabled Unisex]="","",Point[Disabled Unisex])</f>
        <v/>
      </c>
      <c r="AG700" s="14" t="str">
        <f>IF(Point[Disabled Female]="","",Point[Disabled Female])</f>
        <v/>
      </c>
      <c r="AH700" s="14" t="str">
        <f>IF(Point[Disabled Male]="","",Point[Disabled Male])</f>
        <v/>
      </c>
      <c r="AI700" s="14" t="str">
        <f>IF(Point[Asset Group]="","",VLOOKUP(Point[Handrail],yes_no,2,FALSE))</f>
        <v/>
      </c>
      <c r="AJ700" s="14" t="str">
        <f>IF(Point[Asset Group]="","",VLOOKUP(Point[Baby Changing],yes_no,2,FALSE))</f>
        <v/>
      </c>
      <c r="AK700" s="14" t="str">
        <f>IF(Point[Asset Group]="","",VLOOKUP(Point[Service Room],yes_no,2,FALSE))</f>
        <v/>
      </c>
      <c r="AL700" s="14" t="str">
        <f>IF(Point[Asset Group]="","",VLOOKUP(Point[Service Tap],service_tap,2,FALSE))</f>
        <v/>
      </c>
      <c r="AM700" s="14" t="str">
        <f>IF(Point[Asset Group]="","",VLOOKUP(Point[Heating Type],wc_heating,2,FALSE))</f>
        <v/>
      </c>
      <c r="AN700" s="14" t="str">
        <f>IF(Point[Asset Group]="","",VLOOKUP(Point[Power Supply],power_supply,2,FALSE))</f>
        <v/>
      </c>
      <c r="AO700" s="14" t="str">
        <f>IF(Point[Asset Group]="","",VLOOKUP(Point[Waste Water],waste_water,2,FALSE))</f>
        <v/>
      </c>
      <c r="AP700" s="14" t="str">
        <f>IF(Point[Asset Group]="","",VLOOKUP(Point[Furniture SubType],subdom_master_gdb,2,FALSE))</f>
        <v/>
      </c>
      <c r="AQ700" s="14" t="str">
        <f>IF(Point[Asset Group]="","",VLOOKUP(Point[Concrete Pad],yes_no,2,FALSE))</f>
        <v/>
      </c>
      <c r="AR700" s="14" t="str">
        <f>IF(Point[Asset Group]="","",VLOOKUP(Point[Material],material_master,2,FALSE))</f>
        <v/>
      </c>
      <c r="AS700" s="14" t="str">
        <f>IF(Point[Asset Group]="","",VLOOKUP(Point[Plumbing],irrigation_plumbing,2,FALSE))</f>
        <v/>
      </c>
      <c r="AT700" s="14" t="str">
        <f>IF(Point[Asset Group]="","",VLOOKUP(Point[Sprinklers],irrigation_sprinklers,2,FALSE))</f>
        <v/>
      </c>
      <c r="AU700" s="14" t="str">
        <f>IF(Point[Asset Group]="","",VLOOKUP(Point[System],irrigation_system,2,FALSE))</f>
        <v/>
      </c>
      <c r="AV700" s="14" t="str">
        <f>IF(Point[Asset Group]="","",VLOOKUP(Point[Status],irrigation_status,2,FALSE))</f>
        <v/>
      </c>
      <c r="AW700" s="11" t="str">
        <f>IF(Point[Date of manufacture]="","",Point[Date of manufacture])</f>
        <v/>
      </c>
      <c r="AX700" s="14" t="str">
        <f>IF(Point[Asset Group]="","",VLOOKUP(Point[Sign Purpose],sign_purpose,2,FALSE))</f>
        <v/>
      </c>
      <c r="AY700" s="14" t="str">
        <f>IF(Point[Asset Group]="","",VLOOKUP(Point[Sign Material],material_master,2,FALSE))</f>
        <v/>
      </c>
      <c r="AZ700" s="14" t="str">
        <f>IF(Point[Asset Group]="","",VLOOKUP(Point[Affixed To],sign_affix,2,FALSE))</f>
        <v/>
      </c>
      <c r="BA700" s="14" t="str">
        <f>IF(Point[Size HxB mm]="","",Point[Size HxB mm])</f>
        <v/>
      </c>
      <c r="BB700" s="14" t="str">
        <f>IF(Point[Height m]="","",Point[Height m])</f>
        <v/>
      </c>
      <c r="BC700" s="14" t="str">
        <f>IF(Point[Asset Group]="","",VLOOKUP(Point[Post Material],material_master,2,FALSE))</f>
        <v/>
      </c>
      <c r="BD700" s="14" t="str">
        <f>IF(Point[Asset Group]="","",VLOOKUP(Point[Post Number],number,2,FALSE))</f>
        <v/>
      </c>
      <c r="BE700" s="14" t="str">
        <f>IF(Point[Asset Group]="","",VLOOKUP(Point[Structure SubType],subdom_master_gdb,2,FALSE))</f>
        <v/>
      </c>
      <c r="BF700" s="14" t="str">
        <f>IF(Point[Area m2]="","",Point[Area m2])</f>
        <v/>
      </c>
      <c r="BG700" s="14" t="str">
        <f>IF(Point[Length m]="","",Point[Length m])</f>
        <v/>
      </c>
      <c r="BH700" s="14" t="str">
        <f>IF(Point[Width m]="","",Point[Width m])</f>
        <v/>
      </c>
      <c r="BI700" s="14" t="str">
        <f>IF(Point[Diameter m]="","",Point[Diameter m])</f>
        <v/>
      </c>
      <c r="BJ700" s="14" t="str">
        <f>IF(Point[Asset Group]="","",VLOOKUP(Point[Number of Pipes],number,2,FALSE))</f>
        <v/>
      </c>
      <c r="BK700" s="14" t="str">
        <f>IF(Point[Asset Group]="","",VLOOKUP(Point[Combined Name],2,FALSE))</f>
        <v/>
      </c>
      <c r="BL700" s="14" t="str">
        <f>IF(Point[Asset Group]="","",VLOOKUP(Point[Size Class],size_class,2,FALSE))</f>
        <v/>
      </c>
      <c r="BM700" s="14" t="str">
        <f>IF(Point[Asset Group]="","",VLOOKUP(Point[Age Class],age_class,2,FALSE))</f>
        <v/>
      </c>
      <c r="BN700" s="14" t="str">
        <f>IF(Point[Girth (cm)]="","",Point[Girth (cm)])</f>
        <v/>
      </c>
      <c r="BO700" s="14" t="str">
        <f>IF(Point[Crown Radius (m)]="","",Point[Crown Radius (m)])</f>
        <v/>
      </c>
      <c r="BP700" s="14" t="str">
        <f>IF(Point[Asset Group]="","",VLOOKUP(Point[Rooting Environment],root_enviro,2,FALSE))</f>
        <v/>
      </c>
      <c r="BQ700" s="14" t="str">
        <f>IF(Point[Asset Group]="","",VLOOKUP(Point[Tree Surround],tree_surround,2,FALSE))</f>
        <v/>
      </c>
      <c r="BR700" s="14" t="str">
        <f>IF(Point[Asset Group]="","",VLOOKUP(Point[Tree Grill],yes_no,2,FALSE))</f>
        <v/>
      </c>
      <c r="BS700" s="14" t="str">
        <f>IF(Point[Asset Group]="","",VLOOKUP(Point[Tree Location],tree_location,2,FALSE))</f>
        <v/>
      </c>
    </row>
    <row r="701" spans="1:71" s="3" customFormat="1" x14ac:dyDescent="0.2">
      <c r="A701" s="3" t="str">
        <f>IF(Point[DWG File Name]="","",Point[DWG File Name])</f>
        <v/>
      </c>
      <c r="B701" s="3" t="str">
        <f>IF(Point[DWG Layer Name]="","",Point[DWG Layer Name])</f>
        <v/>
      </c>
      <c r="C701" s="3" t="str">
        <f>IF(Point[DWG Handle]="","",Point[DWG Handle])</f>
        <v/>
      </c>
      <c r="D701" s="58" t="str">
        <f>IF(Point[X]="","",Point[X])</f>
        <v/>
      </c>
      <c r="E701" s="58" t="str">
        <f>IF(Point[Y]="","",Point[Y])</f>
        <v/>
      </c>
      <c r="F701" s="3" t="str">
        <f>IF(Point[Replacement Asset]="","",Point[Replacement Asset])</f>
        <v/>
      </c>
      <c r="G701" s="3" t="str">
        <f>IF(Point[Asset ID]="","",UPPER(Point[Asset ID]))</f>
        <v/>
      </c>
      <c r="H701" s="3" t="str">
        <f>IF(Point[Asset Group]="","",VLOOKUP(Point[Asset Group],asset_grp_pt,4,FALSE))</f>
        <v/>
      </c>
      <c r="I701" s="3" t="str">
        <f>IF(Point[Asset Group]="","",VLOOKUP(Point[Asset Group],asset_grp_pt,2,FALSE))</f>
        <v/>
      </c>
      <c r="J701" s="3" t="str">
        <f>IF(Point[Asset Group]="","",VLOOKUP(Point[Asset Group],asset_grp_pt,3,FALSE))</f>
        <v/>
      </c>
      <c r="K701" s="3" t="str">
        <f>IF(Point[Asset Group]="","",VLOOKUP(Point[Asset Type],type_master_list,2,FALSE))</f>
        <v/>
      </c>
      <c r="L701" s="3" t="str">
        <f>IF(Point[Asset Name]="","",PROPER(Point[Asset Name]))</f>
        <v/>
      </c>
      <c r="M701" s="11" t="str">
        <f>IF(Point[Install Date]="","",Point[Install Date])</f>
        <v/>
      </c>
      <c r="N701" s="11" t="str">
        <f>IF(Point[Note]="","",PROPER(Point[Note]))</f>
        <v/>
      </c>
      <c r="O701" s="11" t="str">
        <f>IF(Point[Resource Consent Number]="","",UPPER(Point[Resource Consent Number]))</f>
        <v/>
      </c>
      <c r="P701" s="53" t="str">
        <f>IF(Point[Asset Unit Cost]="","",Point[Asset Unit Cost])</f>
        <v/>
      </c>
      <c r="Q701" s="11" t="str">
        <f>IF(Point[Added By]="","",UPPER(Point[Added By]))</f>
        <v/>
      </c>
      <c r="R701" s="11" t="str">
        <f>IF(Point[Added Date]="","",Point[Added Date])</f>
        <v/>
      </c>
      <c r="S701" s="14" t="str">
        <f>IF(Point[Z COORD]="","",Point[Z COORD])</f>
        <v/>
      </c>
      <c r="T701" s="14" t="str">
        <f>IF(Point[Asset Description]="","",PROPER(Point[Asset Description]))</f>
        <v/>
      </c>
      <c r="U701" s="14" t="str">
        <f>IF(Point[[Artist ]]="","",PROPER(Point[[Artist ]]))</f>
        <v/>
      </c>
      <c r="V701" s="14" t="str">
        <f>IF(Point[Material Notes]="","",PROPER(Point[Material Notes]))</f>
        <v/>
      </c>
      <c r="W701" s="14" t="str">
        <f>IF(Point[Dimension Notes]="","",Point[Dimension Notes])</f>
        <v/>
      </c>
      <c r="X701" s="14" t="str">
        <f>IF(Point[List]="","",VLOOKUP(Point[Burner Number],number,2,FALSE))</f>
        <v/>
      </c>
      <c r="Y701" s="14" t="str">
        <f>IF(Point[List]="","",VLOOKUP(Point[Fuel],bbq_fuel,2,FALSE))</f>
        <v/>
      </c>
      <c r="Z701" s="14" t="str">
        <f>IF(Point[List]="","",VLOOKUP(Point[Cabinet Material],bbq_material,2,FALSE))</f>
        <v/>
      </c>
      <c r="AA701" s="14" t="str">
        <f>IF(Point[Asset Group]="","",VLOOKUP(Point[Manufacturer],manufacturer,2,FALSE))</f>
        <v/>
      </c>
      <c r="AB701" s="14" t="str">
        <f>IF(Point[Uinsex WC]="","",Point[Uinsex WC])</f>
        <v/>
      </c>
      <c r="AC701" s="14" t="str">
        <f>IF(Point[Female WC]="","",Point[Female WC])</f>
        <v/>
      </c>
      <c r="AD701" s="14" t="str">
        <f>IF(Point[Male WC]="","",Point[Male WC])</f>
        <v/>
      </c>
      <c r="AE701" s="14" t="str">
        <f>IF(Point[Urinal]="","",Point[Urinal])</f>
        <v/>
      </c>
      <c r="AF701" s="14" t="str">
        <f>IF(Point[Disabled Unisex]="","",Point[Disabled Unisex])</f>
        <v/>
      </c>
      <c r="AG701" s="14" t="str">
        <f>IF(Point[Disabled Female]="","",Point[Disabled Female])</f>
        <v/>
      </c>
      <c r="AH701" s="14" t="str">
        <f>IF(Point[Disabled Male]="","",Point[Disabled Male])</f>
        <v/>
      </c>
      <c r="AI701" s="14" t="str">
        <f>IF(Point[Asset Group]="","",VLOOKUP(Point[Handrail],yes_no,2,FALSE))</f>
        <v/>
      </c>
      <c r="AJ701" s="14" t="str">
        <f>IF(Point[Asset Group]="","",VLOOKUP(Point[Baby Changing],yes_no,2,FALSE))</f>
        <v/>
      </c>
      <c r="AK701" s="14" t="str">
        <f>IF(Point[Asset Group]="","",VLOOKUP(Point[Service Room],yes_no,2,FALSE))</f>
        <v/>
      </c>
      <c r="AL701" s="14" t="str">
        <f>IF(Point[Asset Group]="","",VLOOKUP(Point[Service Tap],service_tap,2,FALSE))</f>
        <v/>
      </c>
      <c r="AM701" s="14" t="str">
        <f>IF(Point[Asset Group]="","",VLOOKUP(Point[Heating Type],wc_heating,2,FALSE))</f>
        <v/>
      </c>
      <c r="AN701" s="14" t="str">
        <f>IF(Point[Asset Group]="","",VLOOKUP(Point[Power Supply],power_supply,2,FALSE))</f>
        <v/>
      </c>
      <c r="AO701" s="14" t="str">
        <f>IF(Point[Asset Group]="","",VLOOKUP(Point[Waste Water],waste_water,2,FALSE))</f>
        <v/>
      </c>
      <c r="AP701" s="14" t="str">
        <f>IF(Point[Asset Group]="","",VLOOKUP(Point[Furniture SubType],subdom_master_gdb,2,FALSE))</f>
        <v/>
      </c>
      <c r="AQ701" s="14" t="str">
        <f>IF(Point[Asset Group]="","",VLOOKUP(Point[Concrete Pad],yes_no,2,FALSE))</f>
        <v/>
      </c>
      <c r="AR701" s="14" t="str">
        <f>IF(Point[Asset Group]="","",VLOOKUP(Point[Material],material_master,2,FALSE))</f>
        <v/>
      </c>
      <c r="AS701" s="14" t="str">
        <f>IF(Point[Asset Group]="","",VLOOKUP(Point[Plumbing],irrigation_plumbing,2,FALSE))</f>
        <v/>
      </c>
      <c r="AT701" s="14" t="str">
        <f>IF(Point[Asset Group]="","",VLOOKUP(Point[Sprinklers],irrigation_sprinklers,2,FALSE))</f>
        <v/>
      </c>
      <c r="AU701" s="14" t="str">
        <f>IF(Point[Asset Group]="","",VLOOKUP(Point[System],irrigation_system,2,FALSE))</f>
        <v/>
      </c>
      <c r="AV701" s="14" t="str">
        <f>IF(Point[Asset Group]="","",VLOOKUP(Point[Status],irrigation_status,2,FALSE))</f>
        <v/>
      </c>
      <c r="AW701" s="11" t="str">
        <f>IF(Point[Date of manufacture]="","",Point[Date of manufacture])</f>
        <v/>
      </c>
      <c r="AX701" s="14" t="str">
        <f>IF(Point[Asset Group]="","",VLOOKUP(Point[Sign Purpose],sign_purpose,2,FALSE))</f>
        <v/>
      </c>
      <c r="AY701" s="14" t="str">
        <f>IF(Point[Asset Group]="","",VLOOKUP(Point[Sign Material],material_master,2,FALSE))</f>
        <v/>
      </c>
      <c r="AZ701" s="14" t="str">
        <f>IF(Point[Asset Group]="","",VLOOKUP(Point[Affixed To],sign_affix,2,FALSE))</f>
        <v/>
      </c>
      <c r="BA701" s="14" t="str">
        <f>IF(Point[Size HxB mm]="","",Point[Size HxB mm])</f>
        <v/>
      </c>
      <c r="BB701" s="14" t="str">
        <f>IF(Point[Height m]="","",Point[Height m])</f>
        <v/>
      </c>
      <c r="BC701" s="14" t="str">
        <f>IF(Point[Asset Group]="","",VLOOKUP(Point[Post Material],material_master,2,FALSE))</f>
        <v/>
      </c>
      <c r="BD701" s="14" t="str">
        <f>IF(Point[Asset Group]="","",VLOOKUP(Point[Post Number],number,2,FALSE))</f>
        <v/>
      </c>
      <c r="BE701" s="14" t="str">
        <f>IF(Point[Asset Group]="","",VLOOKUP(Point[Structure SubType],subdom_master_gdb,2,FALSE))</f>
        <v/>
      </c>
      <c r="BF701" s="14" t="str">
        <f>IF(Point[Area m2]="","",Point[Area m2])</f>
        <v/>
      </c>
      <c r="BG701" s="14" t="str">
        <f>IF(Point[Length m]="","",Point[Length m])</f>
        <v/>
      </c>
      <c r="BH701" s="14" t="str">
        <f>IF(Point[Width m]="","",Point[Width m])</f>
        <v/>
      </c>
      <c r="BI701" s="14" t="str">
        <f>IF(Point[Diameter m]="","",Point[Diameter m])</f>
        <v/>
      </c>
      <c r="BJ701" s="14" t="str">
        <f>IF(Point[Asset Group]="","",VLOOKUP(Point[Number of Pipes],number,2,FALSE))</f>
        <v/>
      </c>
      <c r="BK701" s="14" t="str">
        <f>IF(Point[Asset Group]="","",VLOOKUP(Point[Combined Name],2,FALSE))</f>
        <v/>
      </c>
      <c r="BL701" s="14" t="str">
        <f>IF(Point[Asset Group]="","",VLOOKUP(Point[Size Class],size_class,2,FALSE))</f>
        <v/>
      </c>
      <c r="BM701" s="14" t="str">
        <f>IF(Point[Asset Group]="","",VLOOKUP(Point[Age Class],age_class,2,FALSE))</f>
        <v/>
      </c>
      <c r="BN701" s="14" t="str">
        <f>IF(Point[Girth (cm)]="","",Point[Girth (cm)])</f>
        <v/>
      </c>
      <c r="BO701" s="14" t="str">
        <f>IF(Point[Crown Radius (m)]="","",Point[Crown Radius (m)])</f>
        <v/>
      </c>
      <c r="BP701" s="14" t="str">
        <f>IF(Point[Asset Group]="","",VLOOKUP(Point[Rooting Environment],root_enviro,2,FALSE))</f>
        <v/>
      </c>
      <c r="BQ701" s="14" t="str">
        <f>IF(Point[Asset Group]="","",VLOOKUP(Point[Tree Surround],tree_surround,2,FALSE))</f>
        <v/>
      </c>
      <c r="BR701" s="14" t="str">
        <f>IF(Point[Asset Group]="","",VLOOKUP(Point[Tree Grill],yes_no,2,FALSE))</f>
        <v/>
      </c>
      <c r="BS701" s="14" t="str">
        <f>IF(Point[Asset Group]="","",VLOOKUP(Point[Tree Location],tree_location,2,FALSE))</f>
        <v/>
      </c>
    </row>
    <row r="702" spans="1:71" s="3" customFormat="1" x14ac:dyDescent="0.2">
      <c r="A702" s="3" t="str">
        <f>IF(Point[DWG File Name]="","",Point[DWG File Name])</f>
        <v/>
      </c>
      <c r="B702" s="3" t="str">
        <f>IF(Point[DWG Layer Name]="","",Point[DWG Layer Name])</f>
        <v/>
      </c>
      <c r="C702" s="3" t="str">
        <f>IF(Point[DWG Handle]="","",Point[DWG Handle])</f>
        <v/>
      </c>
      <c r="D702" s="58" t="str">
        <f>IF(Point[X]="","",Point[X])</f>
        <v/>
      </c>
      <c r="E702" s="58" t="str">
        <f>IF(Point[Y]="","",Point[Y])</f>
        <v/>
      </c>
      <c r="F702" s="3" t="str">
        <f>IF(Point[Replacement Asset]="","",Point[Replacement Asset])</f>
        <v/>
      </c>
      <c r="G702" s="3" t="str">
        <f>IF(Point[Asset ID]="","",UPPER(Point[Asset ID]))</f>
        <v/>
      </c>
      <c r="H702" s="3" t="str">
        <f>IF(Point[Asset Group]="","",VLOOKUP(Point[Asset Group],asset_grp_pt,4,FALSE))</f>
        <v/>
      </c>
      <c r="I702" s="3" t="str">
        <f>IF(Point[Asset Group]="","",VLOOKUP(Point[Asset Group],asset_grp_pt,2,FALSE))</f>
        <v/>
      </c>
      <c r="J702" s="3" t="str">
        <f>IF(Point[Asset Group]="","",VLOOKUP(Point[Asset Group],asset_grp_pt,3,FALSE))</f>
        <v/>
      </c>
      <c r="K702" s="3" t="str">
        <f>IF(Point[Asset Group]="","",VLOOKUP(Point[Asset Type],type_master_list,2,FALSE))</f>
        <v/>
      </c>
      <c r="L702" s="3" t="str">
        <f>IF(Point[Asset Name]="","",PROPER(Point[Asset Name]))</f>
        <v/>
      </c>
      <c r="M702" s="11" t="str">
        <f>IF(Point[Install Date]="","",Point[Install Date])</f>
        <v/>
      </c>
      <c r="N702" s="11" t="str">
        <f>IF(Point[Note]="","",PROPER(Point[Note]))</f>
        <v/>
      </c>
      <c r="O702" s="11" t="str">
        <f>IF(Point[Resource Consent Number]="","",UPPER(Point[Resource Consent Number]))</f>
        <v/>
      </c>
      <c r="P702" s="53" t="str">
        <f>IF(Point[Asset Unit Cost]="","",Point[Asset Unit Cost])</f>
        <v/>
      </c>
      <c r="Q702" s="11" t="str">
        <f>IF(Point[Added By]="","",UPPER(Point[Added By]))</f>
        <v/>
      </c>
      <c r="R702" s="11" t="str">
        <f>IF(Point[Added Date]="","",Point[Added Date])</f>
        <v/>
      </c>
      <c r="S702" s="14" t="str">
        <f>IF(Point[Z COORD]="","",Point[Z COORD])</f>
        <v/>
      </c>
      <c r="T702" s="14" t="str">
        <f>IF(Point[Asset Description]="","",PROPER(Point[Asset Description]))</f>
        <v/>
      </c>
      <c r="U702" s="14" t="str">
        <f>IF(Point[[Artist ]]="","",PROPER(Point[[Artist ]]))</f>
        <v/>
      </c>
      <c r="V702" s="14" t="str">
        <f>IF(Point[Material Notes]="","",PROPER(Point[Material Notes]))</f>
        <v/>
      </c>
      <c r="W702" s="14" t="str">
        <f>IF(Point[Dimension Notes]="","",Point[Dimension Notes])</f>
        <v/>
      </c>
      <c r="X702" s="14" t="str">
        <f>IF(Point[List]="","",VLOOKUP(Point[Burner Number],number,2,FALSE))</f>
        <v/>
      </c>
      <c r="Y702" s="14" t="str">
        <f>IF(Point[List]="","",VLOOKUP(Point[Fuel],bbq_fuel,2,FALSE))</f>
        <v/>
      </c>
      <c r="Z702" s="14" t="str">
        <f>IF(Point[List]="","",VLOOKUP(Point[Cabinet Material],bbq_material,2,FALSE))</f>
        <v/>
      </c>
      <c r="AA702" s="14" t="str">
        <f>IF(Point[Asset Group]="","",VLOOKUP(Point[Manufacturer],manufacturer,2,FALSE))</f>
        <v/>
      </c>
      <c r="AB702" s="14" t="str">
        <f>IF(Point[Uinsex WC]="","",Point[Uinsex WC])</f>
        <v/>
      </c>
      <c r="AC702" s="14" t="str">
        <f>IF(Point[Female WC]="","",Point[Female WC])</f>
        <v/>
      </c>
      <c r="AD702" s="14" t="str">
        <f>IF(Point[Male WC]="","",Point[Male WC])</f>
        <v/>
      </c>
      <c r="AE702" s="14" t="str">
        <f>IF(Point[Urinal]="","",Point[Urinal])</f>
        <v/>
      </c>
      <c r="AF702" s="14" t="str">
        <f>IF(Point[Disabled Unisex]="","",Point[Disabled Unisex])</f>
        <v/>
      </c>
      <c r="AG702" s="14" t="str">
        <f>IF(Point[Disabled Female]="","",Point[Disabled Female])</f>
        <v/>
      </c>
      <c r="AH702" s="14" t="str">
        <f>IF(Point[Disabled Male]="","",Point[Disabled Male])</f>
        <v/>
      </c>
      <c r="AI702" s="14" t="str">
        <f>IF(Point[Asset Group]="","",VLOOKUP(Point[Handrail],yes_no,2,FALSE))</f>
        <v/>
      </c>
      <c r="AJ702" s="14" t="str">
        <f>IF(Point[Asset Group]="","",VLOOKUP(Point[Baby Changing],yes_no,2,FALSE))</f>
        <v/>
      </c>
      <c r="AK702" s="14" t="str">
        <f>IF(Point[Asset Group]="","",VLOOKUP(Point[Service Room],yes_no,2,FALSE))</f>
        <v/>
      </c>
      <c r="AL702" s="14" t="str">
        <f>IF(Point[Asset Group]="","",VLOOKUP(Point[Service Tap],service_tap,2,FALSE))</f>
        <v/>
      </c>
      <c r="AM702" s="14" t="str">
        <f>IF(Point[Asset Group]="","",VLOOKUP(Point[Heating Type],wc_heating,2,FALSE))</f>
        <v/>
      </c>
      <c r="AN702" s="14" t="str">
        <f>IF(Point[Asset Group]="","",VLOOKUP(Point[Power Supply],power_supply,2,FALSE))</f>
        <v/>
      </c>
      <c r="AO702" s="14" t="str">
        <f>IF(Point[Asset Group]="","",VLOOKUP(Point[Waste Water],waste_water,2,FALSE))</f>
        <v/>
      </c>
      <c r="AP702" s="14" t="str">
        <f>IF(Point[Asset Group]="","",VLOOKUP(Point[Furniture SubType],subdom_master_gdb,2,FALSE))</f>
        <v/>
      </c>
      <c r="AQ702" s="14" t="str">
        <f>IF(Point[Asset Group]="","",VLOOKUP(Point[Concrete Pad],yes_no,2,FALSE))</f>
        <v/>
      </c>
      <c r="AR702" s="14" t="str">
        <f>IF(Point[Asset Group]="","",VLOOKUP(Point[Material],material_master,2,FALSE))</f>
        <v/>
      </c>
      <c r="AS702" s="14" t="str">
        <f>IF(Point[Asset Group]="","",VLOOKUP(Point[Plumbing],irrigation_plumbing,2,FALSE))</f>
        <v/>
      </c>
      <c r="AT702" s="14" t="str">
        <f>IF(Point[Asset Group]="","",VLOOKUP(Point[Sprinklers],irrigation_sprinklers,2,FALSE))</f>
        <v/>
      </c>
      <c r="AU702" s="14" t="str">
        <f>IF(Point[Asset Group]="","",VLOOKUP(Point[System],irrigation_system,2,FALSE))</f>
        <v/>
      </c>
      <c r="AV702" s="14" t="str">
        <f>IF(Point[Asset Group]="","",VLOOKUP(Point[Status],irrigation_status,2,FALSE))</f>
        <v/>
      </c>
      <c r="AW702" s="11" t="str">
        <f>IF(Point[Date of manufacture]="","",Point[Date of manufacture])</f>
        <v/>
      </c>
      <c r="AX702" s="14" t="str">
        <f>IF(Point[Asset Group]="","",VLOOKUP(Point[Sign Purpose],sign_purpose,2,FALSE))</f>
        <v/>
      </c>
      <c r="AY702" s="14" t="str">
        <f>IF(Point[Asset Group]="","",VLOOKUP(Point[Sign Material],material_master,2,FALSE))</f>
        <v/>
      </c>
      <c r="AZ702" s="14" t="str">
        <f>IF(Point[Asset Group]="","",VLOOKUP(Point[Affixed To],sign_affix,2,FALSE))</f>
        <v/>
      </c>
      <c r="BA702" s="14" t="str">
        <f>IF(Point[Size HxB mm]="","",Point[Size HxB mm])</f>
        <v/>
      </c>
      <c r="BB702" s="14" t="str">
        <f>IF(Point[Height m]="","",Point[Height m])</f>
        <v/>
      </c>
      <c r="BC702" s="14" t="str">
        <f>IF(Point[Asset Group]="","",VLOOKUP(Point[Post Material],material_master,2,FALSE))</f>
        <v/>
      </c>
      <c r="BD702" s="14" t="str">
        <f>IF(Point[Asset Group]="","",VLOOKUP(Point[Post Number],number,2,FALSE))</f>
        <v/>
      </c>
      <c r="BE702" s="14" t="str">
        <f>IF(Point[Asset Group]="","",VLOOKUP(Point[Structure SubType],subdom_master_gdb,2,FALSE))</f>
        <v/>
      </c>
      <c r="BF702" s="14" t="str">
        <f>IF(Point[Area m2]="","",Point[Area m2])</f>
        <v/>
      </c>
      <c r="BG702" s="14" t="str">
        <f>IF(Point[Length m]="","",Point[Length m])</f>
        <v/>
      </c>
      <c r="BH702" s="14" t="str">
        <f>IF(Point[Width m]="","",Point[Width m])</f>
        <v/>
      </c>
      <c r="BI702" s="14" t="str">
        <f>IF(Point[Diameter m]="","",Point[Diameter m])</f>
        <v/>
      </c>
      <c r="BJ702" s="14" t="str">
        <f>IF(Point[Asset Group]="","",VLOOKUP(Point[Number of Pipes],number,2,FALSE))</f>
        <v/>
      </c>
      <c r="BK702" s="14" t="str">
        <f>IF(Point[Asset Group]="","",VLOOKUP(Point[Combined Name],2,FALSE))</f>
        <v/>
      </c>
      <c r="BL702" s="14" t="str">
        <f>IF(Point[Asset Group]="","",VLOOKUP(Point[Size Class],size_class,2,FALSE))</f>
        <v/>
      </c>
      <c r="BM702" s="14" t="str">
        <f>IF(Point[Asset Group]="","",VLOOKUP(Point[Age Class],age_class,2,FALSE))</f>
        <v/>
      </c>
      <c r="BN702" s="14" t="str">
        <f>IF(Point[Girth (cm)]="","",Point[Girth (cm)])</f>
        <v/>
      </c>
      <c r="BO702" s="14" t="str">
        <f>IF(Point[Crown Radius (m)]="","",Point[Crown Radius (m)])</f>
        <v/>
      </c>
      <c r="BP702" s="14" t="str">
        <f>IF(Point[Asset Group]="","",VLOOKUP(Point[Rooting Environment],root_enviro,2,FALSE))</f>
        <v/>
      </c>
      <c r="BQ702" s="14" t="str">
        <f>IF(Point[Asset Group]="","",VLOOKUP(Point[Tree Surround],tree_surround,2,FALSE))</f>
        <v/>
      </c>
      <c r="BR702" s="14" t="str">
        <f>IF(Point[Asset Group]="","",VLOOKUP(Point[Tree Grill],yes_no,2,FALSE))</f>
        <v/>
      </c>
      <c r="BS702" s="14" t="str">
        <f>IF(Point[Asset Group]="","",VLOOKUP(Point[Tree Location],tree_location,2,FALSE))</f>
        <v/>
      </c>
    </row>
    <row r="703" spans="1:71" s="3" customFormat="1" x14ac:dyDescent="0.2">
      <c r="A703" s="3" t="str">
        <f>IF(Point[DWG File Name]="","",Point[DWG File Name])</f>
        <v/>
      </c>
      <c r="B703" s="3" t="str">
        <f>IF(Point[DWG Layer Name]="","",Point[DWG Layer Name])</f>
        <v/>
      </c>
      <c r="C703" s="3" t="str">
        <f>IF(Point[DWG Handle]="","",Point[DWG Handle])</f>
        <v/>
      </c>
      <c r="D703" s="58" t="str">
        <f>IF(Point[X]="","",Point[X])</f>
        <v/>
      </c>
      <c r="E703" s="58" t="str">
        <f>IF(Point[Y]="","",Point[Y])</f>
        <v/>
      </c>
      <c r="F703" s="3" t="str">
        <f>IF(Point[Replacement Asset]="","",Point[Replacement Asset])</f>
        <v/>
      </c>
      <c r="G703" s="3" t="str">
        <f>IF(Point[Asset ID]="","",UPPER(Point[Asset ID]))</f>
        <v/>
      </c>
      <c r="H703" s="3" t="str">
        <f>IF(Point[Asset Group]="","",VLOOKUP(Point[Asset Group],asset_grp_pt,4,FALSE))</f>
        <v/>
      </c>
      <c r="I703" s="3" t="str">
        <f>IF(Point[Asset Group]="","",VLOOKUP(Point[Asset Group],asset_grp_pt,2,FALSE))</f>
        <v/>
      </c>
      <c r="J703" s="3" t="str">
        <f>IF(Point[Asset Group]="","",VLOOKUP(Point[Asset Group],asset_grp_pt,3,FALSE))</f>
        <v/>
      </c>
      <c r="K703" s="3" t="str">
        <f>IF(Point[Asset Group]="","",VLOOKUP(Point[Asset Type],type_master_list,2,FALSE))</f>
        <v/>
      </c>
      <c r="L703" s="3" t="str">
        <f>IF(Point[Asset Name]="","",PROPER(Point[Asset Name]))</f>
        <v/>
      </c>
      <c r="M703" s="11" t="str">
        <f>IF(Point[Install Date]="","",Point[Install Date])</f>
        <v/>
      </c>
      <c r="N703" s="11" t="str">
        <f>IF(Point[Note]="","",PROPER(Point[Note]))</f>
        <v/>
      </c>
      <c r="O703" s="11" t="str">
        <f>IF(Point[Resource Consent Number]="","",UPPER(Point[Resource Consent Number]))</f>
        <v/>
      </c>
      <c r="P703" s="53" t="str">
        <f>IF(Point[Asset Unit Cost]="","",Point[Asset Unit Cost])</f>
        <v/>
      </c>
      <c r="Q703" s="11" t="str">
        <f>IF(Point[Added By]="","",UPPER(Point[Added By]))</f>
        <v/>
      </c>
      <c r="R703" s="11" t="str">
        <f>IF(Point[Added Date]="","",Point[Added Date])</f>
        <v/>
      </c>
      <c r="S703" s="14" t="str">
        <f>IF(Point[Z COORD]="","",Point[Z COORD])</f>
        <v/>
      </c>
      <c r="T703" s="14" t="str">
        <f>IF(Point[Asset Description]="","",PROPER(Point[Asset Description]))</f>
        <v/>
      </c>
      <c r="U703" s="14" t="str">
        <f>IF(Point[[Artist ]]="","",PROPER(Point[[Artist ]]))</f>
        <v/>
      </c>
      <c r="V703" s="14" t="str">
        <f>IF(Point[Material Notes]="","",PROPER(Point[Material Notes]))</f>
        <v/>
      </c>
      <c r="W703" s="14" t="str">
        <f>IF(Point[Dimension Notes]="","",Point[Dimension Notes])</f>
        <v/>
      </c>
      <c r="X703" s="14" t="str">
        <f>IF(Point[List]="","",VLOOKUP(Point[Burner Number],number,2,FALSE))</f>
        <v/>
      </c>
      <c r="Y703" s="14" t="str">
        <f>IF(Point[List]="","",VLOOKUP(Point[Fuel],bbq_fuel,2,FALSE))</f>
        <v/>
      </c>
      <c r="Z703" s="14" t="str">
        <f>IF(Point[List]="","",VLOOKUP(Point[Cabinet Material],bbq_material,2,FALSE))</f>
        <v/>
      </c>
      <c r="AA703" s="14" t="str">
        <f>IF(Point[Asset Group]="","",VLOOKUP(Point[Manufacturer],manufacturer,2,FALSE))</f>
        <v/>
      </c>
      <c r="AB703" s="14" t="str">
        <f>IF(Point[Uinsex WC]="","",Point[Uinsex WC])</f>
        <v/>
      </c>
      <c r="AC703" s="14" t="str">
        <f>IF(Point[Female WC]="","",Point[Female WC])</f>
        <v/>
      </c>
      <c r="AD703" s="14" t="str">
        <f>IF(Point[Male WC]="","",Point[Male WC])</f>
        <v/>
      </c>
      <c r="AE703" s="14" t="str">
        <f>IF(Point[Urinal]="","",Point[Urinal])</f>
        <v/>
      </c>
      <c r="AF703" s="14" t="str">
        <f>IF(Point[Disabled Unisex]="","",Point[Disabled Unisex])</f>
        <v/>
      </c>
      <c r="AG703" s="14" t="str">
        <f>IF(Point[Disabled Female]="","",Point[Disabled Female])</f>
        <v/>
      </c>
      <c r="AH703" s="14" t="str">
        <f>IF(Point[Disabled Male]="","",Point[Disabled Male])</f>
        <v/>
      </c>
      <c r="AI703" s="14" t="str">
        <f>IF(Point[Asset Group]="","",VLOOKUP(Point[Handrail],yes_no,2,FALSE))</f>
        <v/>
      </c>
      <c r="AJ703" s="14" t="str">
        <f>IF(Point[Asset Group]="","",VLOOKUP(Point[Baby Changing],yes_no,2,FALSE))</f>
        <v/>
      </c>
      <c r="AK703" s="14" t="str">
        <f>IF(Point[Asset Group]="","",VLOOKUP(Point[Service Room],yes_no,2,FALSE))</f>
        <v/>
      </c>
      <c r="AL703" s="14" t="str">
        <f>IF(Point[Asset Group]="","",VLOOKUP(Point[Service Tap],service_tap,2,FALSE))</f>
        <v/>
      </c>
      <c r="AM703" s="14" t="str">
        <f>IF(Point[Asset Group]="","",VLOOKUP(Point[Heating Type],wc_heating,2,FALSE))</f>
        <v/>
      </c>
      <c r="AN703" s="14" t="str">
        <f>IF(Point[Asset Group]="","",VLOOKUP(Point[Power Supply],power_supply,2,FALSE))</f>
        <v/>
      </c>
      <c r="AO703" s="14" t="str">
        <f>IF(Point[Asset Group]="","",VLOOKUP(Point[Waste Water],waste_water,2,FALSE))</f>
        <v/>
      </c>
      <c r="AP703" s="14" t="str">
        <f>IF(Point[Asset Group]="","",VLOOKUP(Point[Furniture SubType],subdom_master_gdb,2,FALSE))</f>
        <v/>
      </c>
      <c r="AQ703" s="14" t="str">
        <f>IF(Point[Asset Group]="","",VLOOKUP(Point[Concrete Pad],yes_no,2,FALSE))</f>
        <v/>
      </c>
      <c r="AR703" s="14" t="str">
        <f>IF(Point[Asset Group]="","",VLOOKUP(Point[Material],material_master,2,FALSE))</f>
        <v/>
      </c>
      <c r="AS703" s="14" t="str">
        <f>IF(Point[Asset Group]="","",VLOOKUP(Point[Plumbing],irrigation_plumbing,2,FALSE))</f>
        <v/>
      </c>
      <c r="AT703" s="14" t="str">
        <f>IF(Point[Asset Group]="","",VLOOKUP(Point[Sprinklers],irrigation_sprinklers,2,FALSE))</f>
        <v/>
      </c>
      <c r="AU703" s="14" t="str">
        <f>IF(Point[Asset Group]="","",VLOOKUP(Point[System],irrigation_system,2,FALSE))</f>
        <v/>
      </c>
      <c r="AV703" s="14" t="str">
        <f>IF(Point[Asset Group]="","",VLOOKUP(Point[Status],irrigation_status,2,FALSE))</f>
        <v/>
      </c>
      <c r="AW703" s="11" t="str">
        <f>IF(Point[Date of manufacture]="","",Point[Date of manufacture])</f>
        <v/>
      </c>
      <c r="AX703" s="14" t="str">
        <f>IF(Point[Asset Group]="","",VLOOKUP(Point[Sign Purpose],sign_purpose,2,FALSE))</f>
        <v/>
      </c>
      <c r="AY703" s="14" t="str">
        <f>IF(Point[Asset Group]="","",VLOOKUP(Point[Sign Material],material_master,2,FALSE))</f>
        <v/>
      </c>
      <c r="AZ703" s="14" t="str">
        <f>IF(Point[Asset Group]="","",VLOOKUP(Point[Affixed To],sign_affix,2,FALSE))</f>
        <v/>
      </c>
      <c r="BA703" s="14" t="str">
        <f>IF(Point[Size HxB mm]="","",Point[Size HxB mm])</f>
        <v/>
      </c>
      <c r="BB703" s="14" t="str">
        <f>IF(Point[Height m]="","",Point[Height m])</f>
        <v/>
      </c>
      <c r="BC703" s="14" t="str">
        <f>IF(Point[Asset Group]="","",VLOOKUP(Point[Post Material],material_master,2,FALSE))</f>
        <v/>
      </c>
      <c r="BD703" s="14" t="str">
        <f>IF(Point[Asset Group]="","",VLOOKUP(Point[Post Number],number,2,FALSE))</f>
        <v/>
      </c>
      <c r="BE703" s="14" t="str">
        <f>IF(Point[Asset Group]="","",VLOOKUP(Point[Structure SubType],subdom_master_gdb,2,FALSE))</f>
        <v/>
      </c>
      <c r="BF703" s="14" t="str">
        <f>IF(Point[Area m2]="","",Point[Area m2])</f>
        <v/>
      </c>
      <c r="BG703" s="14" t="str">
        <f>IF(Point[Length m]="","",Point[Length m])</f>
        <v/>
      </c>
      <c r="BH703" s="14" t="str">
        <f>IF(Point[Width m]="","",Point[Width m])</f>
        <v/>
      </c>
      <c r="BI703" s="14" t="str">
        <f>IF(Point[Diameter m]="","",Point[Diameter m])</f>
        <v/>
      </c>
      <c r="BJ703" s="14" t="str">
        <f>IF(Point[Asset Group]="","",VLOOKUP(Point[Number of Pipes],number,2,FALSE))</f>
        <v/>
      </c>
      <c r="BK703" s="14" t="str">
        <f>IF(Point[Asset Group]="","",VLOOKUP(Point[Combined Name],2,FALSE))</f>
        <v/>
      </c>
      <c r="BL703" s="14" t="str">
        <f>IF(Point[Asset Group]="","",VLOOKUP(Point[Size Class],size_class,2,FALSE))</f>
        <v/>
      </c>
      <c r="BM703" s="14" t="str">
        <f>IF(Point[Asset Group]="","",VLOOKUP(Point[Age Class],age_class,2,FALSE))</f>
        <v/>
      </c>
      <c r="BN703" s="14" t="str">
        <f>IF(Point[Girth (cm)]="","",Point[Girth (cm)])</f>
        <v/>
      </c>
      <c r="BO703" s="14" t="str">
        <f>IF(Point[Crown Radius (m)]="","",Point[Crown Radius (m)])</f>
        <v/>
      </c>
      <c r="BP703" s="14" t="str">
        <f>IF(Point[Asset Group]="","",VLOOKUP(Point[Rooting Environment],root_enviro,2,FALSE))</f>
        <v/>
      </c>
      <c r="BQ703" s="14" t="str">
        <f>IF(Point[Asset Group]="","",VLOOKUP(Point[Tree Surround],tree_surround,2,FALSE))</f>
        <v/>
      </c>
      <c r="BR703" s="14" t="str">
        <f>IF(Point[Asset Group]="","",VLOOKUP(Point[Tree Grill],yes_no,2,FALSE))</f>
        <v/>
      </c>
      <c r="BS703" s="14" t="str">
        <f>IF(Point[Asset Group]="","",VLOOKUP(Point[Tree Location],tree_location,2,FALSE))</f>
        <v/>
      </c>
    </row>
    <row r="704" spans="1:71" s="3" customFormat="1" x14ac:dyDescent="0.2">
      <c r="A704" s="3" t="str">
        <f>IF(Point[DWG File Name]="","",Point[DWG File Name])</f>
        <v/>
      </c>
      <c r="B704" s="3" t="str">
        <f>IF(Point[DWG Layer Name]="","",Point[DWG Layer Name])</f>
        <v/>
      </c>
      <c r="C704" s="3" t="str">
        <f>IF(Point[DWG Handle]="","",Point[DWG Handle])</f>
        <v/>
      </c>
      <c r="D704" s="58" t="str">
        <f>IF(Point[X]="","",Point[X])</f>
        <v/>
      </c>
      <c r="E704" s="58" t="str">
        <f>IF(Point[Y]="","",Point[Y])</f>
        <v/>
      </c>
      <c r="F704" s="3" t="str">
        <f>IF(Point[Replacement Asset]="","",Point[Replacement Asset])</f>
        <v/>
      </c>
      <c r="G704" s="3" t="str">
        <f>IF(Point[Asset ID]="","",UPPER(Point[Asset ID]))</f>
        <v/>
      </c>
      <c r="H704" s="3" t="str">
        <f>IF(Point[Asset Group]="","",VLOOKUP(Point[Asset Group],asset_grp_pt,4,FALSE))</f>
        <v/>
      </c>
      <c r="I704" s="3" t="str">
        <f>IF(Point[Asset Group]="","",VLOOKUP(Point[Asset Group],asset_grp_pt,2,FALSE))</f>
        <v/>
      </c>
      <c r="J704" s="3" t="str">
        <f>IF(Point[Asset Group]="","",VLOOKUP(Point[Asset Group],asset_grp_pt,3,FALSE))</f>
        <v/>
      </c>
      <c r="K704" s="3" t="str">
        <f>IF(Point[Asset Group]="","",VLOOKUP(Point[Asset Type],type_master_list,2,FALSE))</f>
        <v/>
      </c>
      <c r="L704" s="3" t="str">
        <f>IF(Point[Asset Name]="","",PROPER(Point[Asset Name]))</f>
        <v/>
      </c>
      <c r="M704" s="11" t="str">
        <f>IF(Point[Install Date]="","",Point[Install Date])</f>
        <v/>
      </c>
      <c r="N704" s="11" t="str">
        <f>IF(Point[Note]="","",PROPER(Point[Note]))</f>
        <v/>
      </c>
      <c r="O704" s="11" t="str">
        <f>IF(Point[Resource Consent Number]="","",UPPER(Point[Resource Consent Number]))</f>
        <v/>
      </c>
      <c r="P704" s="53" t="str">
        <f>IF(Point[Asset Unit Cost]="","",Point[Asset Unit Cost])</f>
        <v/>
      </c>
      <c r="Q704" s="11" t="str">
        <f>IF(Point[Added By]="","",UPPER(Point[Added By]))</f>
        <v/>
      </c>
      <c r="R704" s="11" t="str">
        <f>IF(Point[Added Date]="","",Point[Added Date])</f>
        <v/>
      </c>
      <c r="S704" s="14" t="str">
        <f>IF(Point[Z COORD]="","",Point[Z COORD])</f>
        <v/>
      </c>
      <c r="T704" s="14" t="str">
        <f>IF(Point[Asset Description]="","",PROPER(Point[Asset Description]))</f>
        <v/>
      </c>
      <c r="U704" s="14" t="str">
        <f>IF(Point[[Artist ]]="","",PROPER(Point[[Artist ]]))</f>
        <v/>
      </c>
      <c r="V704" s="14" t="str">
        <f>IF(Point[Material Notes]="","",PROPER(Point[Material Notes]))</f>
        <v/>
      </c>
      <c r="W704" s="14" t="str">
        <f>IF(Point[Dimension Notes]="","",Point[Dimension Notes])</f>
        <v/>
      </c>
      <c r="X704" s="14" t="str">
        <f>IF(Point[List]="","",VLOOKUP(Point[Burner Number],number,2,FALSE))</f>
        <v/>
      </c>
      <c r="Y704" s="14" t="str">
        <f>IF(Point[List]="","",VLOOKUP(Point[Fuel],bbq_fuel,2,FALSE))</f>
        <v/>
      </c>
      <c r="Z704" s="14" t="str">
        <f>IF(Point[List]="","",VLOOKUP(Point[Cabinet Material],bbq_material,2,FALSE))</f>
        <v/>
      </c>
      <c r="AA704" s="14" t="str">
        <f>IF(Point[Asset Group]="","",VLOOKUP(Point[Manufacturer],manufacturer,2,FALSE))</f>
        <v/>
      </c>
      <c r="AB704" s="14" t="str">
        <f>IF(Point[Uinsex WC]="","",Point[Uinsex WC])</f>
        <v/>
      </c>
      <c r="AC704" s="14" t="str">
        <f>IF(Point[Female WC]="","",Point[Female WC])</f>
        <v/>
      </c>
      <c r="AD704" s="14" t="str">
        <f>IF(Point[Male WC]="","",Point[Male WC])</f>
        <v/>
      </c>
      <c r="AE704" s="14" t="str">
        <f>IF(Point[Urinal]="","",Point[Urinal])</f>
        <v/>
      </c>
      <c r="AF704" s="14" t="str">
        <f>IF(Point[Disabled Unisex]="","",Point[Disabled Unisex])</f>
        <v/>
      </c>
      <c r="AG704" s="14" t="str">
        <f>IF(Point[Disabled Female]="","",Point[Disabled Female])</f>
        <v/>
      </c>
      <c r="AH704" s="14" t="str">
        <f>IF(Point[Disabled Male]="","",Point[Disabled Male])</f>
        <v/>
      </c>
      <c r="AI704" s="14" t="str">
        <f>IF(Point[Asset Group]="","",VLOOKUP(Point[Handrail],yes_no,2,FALSE))</f>
        <v/>
      </c>
      <c r="AJ704" s="14" t="str">
        <f>IF(Point[Asset Group]="","",VLOOKUP(Point[Baby Changing],yes_no,2,FALSE))</f>
        <v/>
      </c>
      <c r="AK704" s="14" t="str">
        <f>IF(Point[Asset Group]="","",VLOOKUP(Point[Service Room],yes_no,2,FALSE))</f>
        <v/>
      </c>
      <c r="AL704" s="14" t="str">
        <f>IF(Point[Asset Group]="","",VLOOKUP(Point[Service Tap],service_tap,2,FALSE))</f>
        <v/>
      </c>
      <c r="AM704" s="14" t="str">
        <f>IF(Point[Asset Group]="","",VLOOKUP(Point[Heating Type],wc_heating,2,FALSE))</f>
        <v/>
      </c>
      <c r="AN704" s="14" t="str">
        <f>IF(Point[Asset Group]="","",VLOOKUP(Point[Power Supply],power_supply,2,FALSE))</f>
        <v/>
      </c>
      <c r="AO704" s="14" t="str">
        <f>IF(Point[Asset Group]="","",VLOOKUP(Point[Waste Water],waste_water,2,FALSE))</f>
        <v/>
      </c>
      <c r="AP704" s="14" t="str">
        <f>IF(Point[Asset Group]="","",VLOOKUP(Point[Furniture SubType],subdom_master_gdb,2,FALSE))</f>
        <v/>
      </c>
      <c r="AQ704" s="14" t="str">
        <f>IF(Point[Asset Group]="","",VLOOKUP(Point[Concrete Pad],yes_no,2,FALSE))</f>
        <v/>
      </c>
      <c r="AR704" s="14" t="str">
        <f>IF(Point[Asset Group]="","",VLOOKUP(Point[Material],material_master,2,FALSE))</f>
        <v/>
      </c>
      <c r="AS704" s="14" t="str">
        <f>IF(Point[Asset Group]="","",VLOOKUP(Point[Plumbing],irrigation_plumbing,2,FALSE))</f>
        <v/>
      </c>
      <c r="AT704" s="14" t="str">
        <f>IF(Point[Asset Group]="","",VLOOKUP(Point[Sprinklers],irrigation_sprinklers,2,FALSE))</f>
        <v/>
      </c>
      <c r="AU704" s="14" t="str">
        <f>IF(Point[Asset Group]="","",VLOOKUP(Point[System],irrigation_system,2,FALSE))</f>
        <v/>
      </c>
      <c r="AV704" s="14" t="str">
        <f>IF(Point[Asset Group]="","",VLOOKUP(Point[Status],irrigation_status,2,FALSE))</f>
        <v/>
      </c>
      <c r="AW704" s="11" t="str">
        <f>IF(Point[Date of manufacture]="","",Point[Date of manufacture])</f>
        <v/>
      </c>
      <c r="AX704" s="14" t="str">
        <f>IF(Point[Asset Group]="","",VLOOKUP(Point[Sign Purpose],sign_purpose,2,FALSE))</f>
        <v/>
      </c>
      <c r="AY704" s="14" t="str">
        <f>IF(Point[Asset Group]="","",VLOOKUP(Point[Sign Material],material_master,2,FALSE))</f>
        <v/>
      </c>
      <c r="AZ704" s="14" t="str">
        <f>IF(Point[Asset Group]="","",VLOOKUP(Point[Affixed To],sign_affix,2,FALSE))</f>
        <v/>
      </c>
      <c r="BA704" s="14" t="str">
        <f>IF(Point[Size HxB mm]="","",Point[Size HxB mm])</f>
        <v/>
      </c>
      <c r="BB704" s="14" t="str">
        <f>IF(Point[Height m]="","",Point[Height m])</f>
        <v/>
      </c>
      <c r="BC704" s="14" t="str">
        <f>IF(Point[Asset Group]="","",VLOOKUP(Point[Post Material],material_master,2,FALSE))</f>
        <v/>
      </c>
      <c r="BD704" s="14" t="str">
        <f>IF(Point[Asset Group]="","",VLOOKUP(Point[Post Number],number,2,FALSE))</f>
        <v/>
      </c>
      <c r="BE704" s="14" t="str">
        <f>IF(Point[Asset Group]="","",VLOOKUP(Point[Structure SubType],subdom_master_gdb,2,FALSE))</f>
        <v/>
      </c>
      <c r="BF704" s="14" t="str">
        <f>IF(Point[Area m2]="","",Point[Area m2])</f>
        <v/>
      </c>
      <c r="BG704" s="14" t="str">
        <f>IF(Point[Length m]="","",Point[Length m])</f>
        <v/>
      </c>
      <c r="BH704" s="14" t="str">
        <f>IF(Point[Width m]="","",Point[Width m])</f>
        <v/>
      </c>
      <c r="BI704" s="14" t="str">
        <f>IF(Point[Diameter m]="","",Point[Diameter m])</f>
        <v/>
      </c>
      <c r="BJ704" s="14" t="str">
        <f>IF(Point[Asset Group]="","",VLOOKUP(Point[Number of Pipes],number,2,FALSE))</f>
        <v/>
      </c>
      <c r="BK704" s="14" t="str">
        <f>IF(Point[Asset Group]="","",VLOOKUP(Point[Combined Name],2,FALSE))</f>
        <v/>
      </c>
      <c r="BL704" s="14" t="str">
        <f>IF(Point[Asset Group]="","",VLOOKUP(Point[Size Class],size_class,2,FALSE))</f>
        <v/>
      </c>
      <c r="BM704" s="14" t="str">
        <f>IF(Point[Asset Group]="","",VLOOKUP(Point[Age Class],age_class,2,FALSE))</f>
        <v/>
      </c>
      <c r="BN704" s="14" t="str">
        <f>IF(Point[Girth (cm)]="","",Point[Girth (cm)])</f>
        <v/>
      </c>
      <c r="BO704" s="14" t="str">
        <f>IF(Point[Crown Radius (m)]="","",Point[Crown Radius (m)])</f>
        <v/>
      </c>
      <c r="BP704" s="14" t="str">
        <f>IF(Point[Asset Group]="","",VLOOKUP(Point[Rooting Environment],root_enviro,2,FALSE))</f>
        <v/>
      </c>
      <c r="BQ704" s="14" t="str">
        <f>IF(Point[Asset Group]="","",VLOOKUP(Point[Tree Surround],tree_surround,2,FALSE))</f>
        <v/>
      </c>
      <c r="BR704" s="14" t="str">
        <f>IF(Point[Asset Group]="","",VLOOKUP(Point[Tree Grill],yes_no,2,FALSE))</f>
        <v/>
      </c>
      <c r="BS704" s="14" t="str">
        <f>IF(Point[Asset Group]="","",VLOOKUP(Point[Tree Location],tree_location,2,FALSE))</f>
        <v/>
      </c>
    </row>
    <row r="705" spans="1:71" s="3" customFormat="1" x14ac:dyDescent="0.2">
      <c r="A705" s="3" t="str">
        <f>IF(Point[DWG File Name]="","",Point[DWG File Name])</f>
        <v/>
      </c>
      <c r="B705" s="3" t="str">
        <f>IF(Point[DWG Layer Name]="","",Point[DWG Layer Name])</f>
        <v/>
      </c>
      <c r="C705" s="3" t="str">
        <f>IF(Point[DWG Handle]="","",Point[DWG Handle])</f>
        <v/>
      </c>
      <c r="D705" s="58" t="str">
        <f>IF(Point[X]="","",Point[X])</f>
        <v/>
      </c>
      <c r="E705" s="58" t="str">
        <f>IF(Point[Y]="","",Point[Y])</f>
        <v/>
      </c>
      <c r="F705" s="3" t="str">
        <f>IF(Point[Replacement Asset]="","",Point[Replacement Asset])</f>
        <v/>
      </c>
      <c r="G705" s="3" t="str">
        <f>IF(Point[Asset ID]="","",UPPER(Point[Asset ID]))</f>
        <v/>
      </c>
      <c r="H705" s="3" t="str">
        <f>IF(Point[Asset Group]="","",VLOOKUP(Point[Asset Group],asset_grp_pt,4,FALSE))</f>
        <v/>
      </c>
      <c r="I705" s="3" t="str">
        <f>IF(Point[Asset Group]="","",VLOOKUP(Point[Asset Group],asset_grp_pt,2,FALSE))</f>
        <v/>
      </c>
      <c r="J705" s="3" t="str">
        <f>IF(Point[Asset Group]="","",VLOOKUP(Point[Asset Group],asset_grp_pt,3,FALSE))</f>
        <v/>
      </c>
      <c r="K705" s="3" t="str">
        <f>IF(Point[Asset Group]="","",VLOOKUP(Point[Asset Type],type_master_list,2,FALSE))</f>
        <v/>
      </c>
      <c r="L705" s="3" t="str">
        <f>IF(Point[Asset Name]="","",PROPER(Point[Asset Name]))</f>
        <v/>
      </c>
      <c r="M705" s="11" t="str">
        <f>IF(Point[Install Date]="","",Point[Install Date])</f>
        <v/>
      </c>
      <c r="N705" s="11" t="str">
        <f>IF(Point[Note]="","",PROPER(Point[Note]))</f>
        <v/>
      </c>
      <c r="O705" s="11" t="str">
        <f>IF(Point[Resource Consent Number]="","",UPPER(Point[Resource Consent Number]))</f>
        <v/>
      </c>
      <c r="P705" s="53" t="str">
        <f>IF(Point[Asset Unit Cost]="","",Point[Asset Unit Cost])</f>
        <v/>
      </c>
      <c r="Q705" s="11" t="str">
        <f>IF(Point[Added By]="","",UPPER(Point[Added By]))</f>
        <v/>
      </c>
      <c r="R705" s="11" t="str">
        <f>IF(Point[Added Date]="","",Point[Added Date])</f>
        <v/>
      </c>
      <c r="S705" s="14" t="str">
        <f>IF(Point[Z COORD]="","",Point[Z COORD])</f>
        <v/>
      </c>
      <c r="T705" s="14" t="str">
        <f>IF(Point[Asset Description]="","",PROPER(Point[Asset Description]))</f>
        <v/>
      </c>
      <c r="U705" s="14" t="str">
        <f>IF(Point[[Artist ]]="","",PROPER(Point[[Artist ]]))</f>
        <v/>
      </c>
      <c r="V705" s="14" t="str">
        <f>IF(Point[Material Notes]="","",PROPER(Point[Material Notes]))</f>
        <v/>
      </c>
      <c r="W705" s="14" t="str">
        <f>IF(Point[Dimension Notes]="","",Point[Dimension Notes])</f>
        <v/>
      </c>
      <c r="X705" s="14" t="str">
        <f>IF(Point[List]="","",VLOOKUP(Point[Burner Number],number,2,FALSE))</f>
        <v/>
      </c>
      <c r="Y705" s="14" t="str">
        <f>IF(Point[List]="","",VLOOKUP(Point[Fuel],bbq_fuel,2,FALSE))</f>
        <v/>
      </c>
      <c r="Z705" s="14" t="str">
        <f>IF(Point[List]="","",VLOOKUP(Point[Cabinet Material],bbq_material,2,FALSE))</f>
        <v/>
      </c>
      <c r="AA705" s="14" t="str">
        <f>IF(Point[Asset Group]="","",VLOOKUP(Point[Manufacturer],manufacturer,2,FALSE))</f>
        <v/>
      </c>
      <c r="AB705" s="14" t="str">
        <f>IF(Point[Uinsex WC]="","",Point[Uinsex WC])</f>
        <v/>
      </c>
      <c r="AC705" s="14" t="str">
        <f>IF(Point[Female WC]="","",Point[Female WC])</f>
        <v/>
      </c>
      <c r="AD705" s="14" t="str">
        <f>IF(Point[Male WC]="","",Point[Male WC])</f>
        <v/>
      </c>
      <c r="AE705" s="14" t="str">
        <f>IF(Point[Urinal]="","",Point[Urinal])</f>
        <v/>
      </c>
      <c r="AF705" s="14" t="str">
        <f>IF(Point[Disabled Unisex]="","",Point[Disabled Unisex])</f>
        <v/>
      </c>
      <c r="AG705" s="14" t="str">
        <f>IF(Point[Disabled Female]="","",Point[Disabled Female])</f>
        <v/>
      </c>
      <c r="AH705" s="14" t="str">
        <f>IF(Point[Disabled Male]="","",Point[Disabled Male])</f>
        <v/>
      </c>
      <c r="AI705" s="14" t="str">
        <f>IF(Point[Asset Group]="","",VLOOKUP(Point[Handrail],yes_no,2,FALSE))</f>
        <v/>
      </c>
      <c r="AJ705" s="14" t="str">
        <f>IF(Point[Asset Group]="","",VLOOKUP(Point[Baby Changing],yes_no,2,FALSE))</f>
        <v/>
      </c>
      <c r="AK705" s="14" t="str">
        <f>IF(Point[Asset Group]="","",VLOOKUP(Point[Service Room],yes_no,2,FALSE))</f>
        <v/>
      </c>
      <c r="AL705" s="14" t="str">
        <f>IF(Point[Asset Group]="","",VLOOKUP(Point[Service Tap],service_tap,2,FALSE))</f>
        <v/>
      </c>
      <c r="AM705" s="14" t="str">
        <f>IF(Point[Asset Group]="","",VLOOKUP(Point[Heating Type],wc_heating,2,FALSE))</f>
        <v/>
      </c>
      <c r="AN705" s="14" t="str">
        <f>IF(Point[Asset Group]="","",VLOOKUP(Point[Power Supply],power_supply,2,FALSE))</f>
        <v/>
      </c>
      <c r="AO705" s="14" t="str">
        <f>IF(Point[Asset Group]="","",VLOOKUP(Point[Waste Water],waste_water,2,FALSE))</f>
        <v/>
      </c>
      <c r="AP705" s="14" t="str">
        <f>IF(Point[Asset Group]="","",VLOOKUP(Point[Furniture SubType],subdom_master_gdb,2,FALSE))</f>
        <v/>
      </c>
      <c r="AQ705" s="14" t="str">
        <f>IF(Point[Asset Group]="","",VLOOKUP(Point[Concrete Pad],yes_no,2,FALSE))</f>
        <v/>
      </c>
      <c r="AR705" s="14" t="str">
        <f>IF(Point[Asset Group]="","",VLOOKUP(Point[Material],material_master,2,FALSE))</f>
        <v/>
      </c>
      <c r="AS705" s="14" t="str">
        <f>IF(Point[Asset Group]="","",VLOOKUP(Point[Plumbing],irrigation_plumbing,2,FALSE))</f>
        <v/>
      </c>
      <c r="AT705" s="14" t="str">
        <f>IF(Point[Asset Group]="","",VLOOKUP(Point[Sprinklers],irrigation_sprinklers,2,FALSE))</f>
        <v/>
      </c>
      <c r="AU705" s="14" t="str">
        <f>IF(Point[Asset Group]="","",VLOOKUP(Point[System],irrigation_system,2,FALSE))</f>
        <v/>
      </c>
      <c r="AV705" s="14" t="str">
        <f>IF(Point[Asset Group]="","",VLOOKUP(Point[Status],irrigation_status,2,FALSE))</f>
        <v/>
      </c>
      <c r="AW705" s="11" t="str">
        <f>IF(Point[Date of manufacture]="","",Point[Date of manufacture])</f>
        <v/>
      </c>
      <c r="AX705" s="14" t="str">
        <f>IF(Point[Asset Group]="","",VLOOKUP(Point[Sign Purpose],sign_purpose,2,FALSE))</f>
        <v/>
      </c>
      <c r="AY705" s="14" t="str">
        <f>IF(Point[Asset Group]="","",VLOOKUP(Point[Sign Material],material_master,2,FALSE))</f>
        <v/>
      </c>
      <c r="AZ705" s="14" t="str">
        <f>IF(Point[Asset Group]="","",VLOOKUP(Point[Affixed To],sign_affix,2,FALSE))</f>
        <v/>
      </c>
      <c r="BA705" s="14" t="str">
        <f>IF(Point[Size HxB mm]="","",Point[Size HxB mm])</f>
        <v/>
      </c>
      <c r="BB705" s="14" t="str">
        <f>IF(Point[Height m]="","",Point[Height m])</f>
        <v/>
      </c>
      <c r="BC705" s="14" t="str">
        <f>IF(Point[Asset Group]="","",VLOOKUP(Point[Post Material],material_master,2,FALSE))</f>
        <v/>
      </c>
      <c r="BD705" s="14" t="str">
        <f>IF(Point[Asset Group]="","",VLOOKUP(Point[Post Number],number,2,FALSE))</f>
        <v/>
      </c>
      <c r="BE705" s="14" t="str">
        <f>IF(Point[Asset Group]="","",VLOOKUP(Point[Structure SubType],subdom_master_gdb,2,FALSE))</f>
        <v/>
      </c>
      <c r="BF705" s="14" t="str">
        <f>IF(Point[Area m2]="","",Point[Area m2])</f>
        <v/>
      </c>
      <c r="BG705" s="14" t="str">
        <f>IF(Point[Length m]="","",Point[Length m])</f>
        <v/>
      </c>
      <c r="BH705" s="14" t="str">
        <f>IF(Point[Width m]="","",Point[Width m])</f>
        <v/>
      </c>
      <c r="BI705" s="14" t="str">
        <f>IF(Point[Diameter m]="","",Point[Diameter m])</f>
        <v/>
      </c>
      <c r="BJ705" s="14" t="str">
        <f>IF(Point[Asset Group]="","",VLOOKUP(Point[Number of Pipes],number,2,FALSE))</f>
        <v/>
      </c>
      <c r="BK705" s="14" t="str">
        <f>IF(Point[Asset Group]="","",VLOOKUP(Point[Combined Name],2,FALSE))</f>
        <v/>
      </c>
      <c r="BL705" s="14" t="str">
        <f>IF(Point[Asset Group]="","",VLOOKUP(Point[Size Class],size_class,2,FALSE))</f>
        <v/>
      </c>
      <c r="BM705" s="14" t="str">
        <f>IF(Point[Asset Group]="","",VLOOKUP(Point[Age Class],age_class,2,FALSE))</f>
        <v/>
      </c>
      <c r="BN705" s="14" t="str">
        <f>IF(Point[Girth (cm)]="","",Point[Girth (cm)])</f>
        <v/>
      </c>
      <c r="BO705" s="14" t="str">
        <f>IF(Point[Crown Radius (m)]="","",Point[Crown Radius (m)])</f>
        <v/>
      </c>
      <c r="BP705" s="14" t="str">
        <f>IF(Point[Asset Group]="","",VLOOKUP(Point[Rooting Environment],root_enviro,2,FALSE))</f>
        <v/>
      </c>
      <c r="BQ705" s="14" t="str">
        <f>IF(Point[Asset Group]="","",VLOOKUP(Point[Tree Surround],tree_surround,2,FALSE))</f>
        <v/>
      </c>
      <c r="BR705" s="14" t="str">
        <f>IF(Point[Asset Group]="","",VLOOKUP(Point[Tree Grill],yes_no,2,FALSE))</f>
        <v/>
      </c>
      <c r="BS705" s="14" t="str">
        <f>IF(Point[Asset Group]="","",VLOOKUP(Point[Tree Location],tree_location,2,FALSE))</f>
        <v/>
      </c>
    </row>
    <row r="706" spans="1:71" s="3" customFormat="1" x14ac:dyDescent="0.2">
      <c r="A706" s="3" t="str">
        <f>IF(Point[DWG File Name]="","",Point[DWG File Name])</f>
        <v/>
      </c>
      <c r="B706" s="3" t="str">
        <f>IF(Point[DWG Layer Name]="","",Point[DWG Layer Name])</f>
        <v/>
      </c>
      <c r="C706" s="3" t="str">
        <f>IF(Point[DWG Handle]="","",Point[DWG Handle])</f>
        <v/>
      </c>
      <c r="D706" s="58" t="str">
        <f>IF(Point[X]="","",Point[X])</f>
        <v/>
      </c>
      <c r="E706" s="58" t="str">
        <f>IF(Point[Y]="","",Point[Y])</f>
        <v/>
      </c>
      <c r="F706" s="3" t="str">
        <f>IF(Point[Replacement Asset]="","",Point[Replacement Asset])</f>
        <v/>
      </c>
      <c r="G706" s="3" t="str">
        <f>IF(Point[Asset ID]="","",UPPER(Point[Asset ID]))</f>
        <v/>
      </c>
      <c r="H706" s="3" t="str">
        <f>IF(Point[Asset Group]="","",VLOOKUP(Point[Asset Group],asset_grp_pt,4,FALSE))</f>
        <v/>
      </c>
      <c r="I706" s="3" t="str">
        <f>IF(Point[Asset Group]="","",VLOOKUP(Point[Asset Group],asset_grp_pt,2,FALSE))</f>
        <v/>
      </c>
      <c r="J706" s="3" t="str">
        <f>IF(Point[Asset Group]="","",VLOOKUP(Point[Asset Group],asset_grp_pt,3,FALSE))</f>
        <v/>
      </c>
      <c r="K706" s="3" t="str">
        <f>IF(Point[Asset Group]="","",VLOOKUP(Point[Asset Type],type_master_list,2,FALSE))</f>
        <v/>
      </c>
      <c r="L706" s="3" t="str">
        <f>IF(Point[Asset Name]="","",PROPER(Point[Asset Name]))</f>
        <v/>
      </c>
      <c r="M706" s="11" t="str">
        <f>IF(Point[Install Date]="","",Point[Install Date])</f>
        <v/>
      </c>
      <c r="N706" s="11" t="str">
        <f>IF(Point[Note]="","",PROPER(Point[Note]))</f>
        <v/>
      </c>
      <c r="O706" s="11" t="str">
        <f>IF(Point[Resource Consent Number]="","",UPPER(Point[Resource Consent Number]))</f>
        <v/>
      </c>
      <c r="P706" s="53" t="str">
        <f>IF(Point[Asset Unit Cost]="","",Point[Asset Unit Cost])</f>
        <v/>
      </c>
      <c r="Q706" s="11" t="str">
        <f>IF(Point[Added By]="","",UPPER(Point[Added By]))</f>
        <v/>
      </c>
      <c r="R706" s="11" t="str">
        <f>IF(Point[Added Date]="","",Point[Added Date])</f>
        <v/>
      </c>
      <c r="S706" s="14" t="str">
        <f>IF(Point[Z COORD]="","",Point[Z COORD])</f>
        <v/>
      </c>
      <c r="T706" s="14" t="str">
        <f>IF(Point[Asset Description]="","",PROPER(Point[Asset Description]))</f>
        <v/>
      </c>
      <c r="U706" s="14" t="str">
        <f>IF(Point[[Artist ]]="","",PROPER(Point[[Artist ]]))</f>
        <v/>
      </c>
      <c r="V706" s="14" t="str">
        <f>IF(Point[Material Notes]="","",PROPER(Point[Material Notes]))</f>
        <v/>
      </c>
      <c r="W706" s="14" t="str">
        <f>IF(Point[Dimension Notes]="","",Point[Dimension Notes])</f>
        <v/>
      </c>
      <c r="X706" s="14" t="str">
        <f>IF(Point[List]="","",VLOOKUP(Point[Burner Number],number,2,FALSE))</f>
        <v/>
      </c>
      <c r="Y706" s="14" t="str">
        <f>IF(Point[List]="","",VLOOKUP(Point[Fuel],bbq_fuel,2,FALSE))</f>
        <v/>
      </c>
      <c r="Z706" s="14" t="str">
        <f>IF(Point[List]="","",VLOOKUP(Point[Cabinet Material],bbq_material,2,FALSE))</f>
        <v/>
      </c>
      <c r="AA706" s="14" t="str">
        <f>IF(Point[Asset Group]="","",VLOOKUP(Point[Manufacturer],manufacturer,2,FALSE))</f>
        <v/>
      </c>
      <c r="AB706" s="14" t="str">
        <f>IF(Point[Uinsex WC]="","",Point[Uinsex WC])</f>
        <v/>
      </c>
      <c r="AC706" s="14" t="str">
        <f>IF(Point[Female WC]="","",Point[Female WC])</f>
        <v/>
      </c>
      <c r="AD706" s="14" t="str">
        <f>IF(Point[Male WC]="","",Point[Male WC])</f>
        <v/>
      </c>
      <c r="AE706" s="14" t="str">
        <f>IF(Point[Urinal]="","",Point[Urinal])</f>
        <v/>
      </c>
      <c r="AF706" s="14" t="str">
        <f>IF(Point[Disabled Unisex]="","",Point[Disabled Unisex])</f>
        <v/>
      </c>
      <c r="AG706" s="14" t="str">
        <f>IF(Point[Disabled Female]="","",Point[Disabled Female])</f>
        <v/>
      </c>
      <c r="AH706" s="14" t="str">
        <f>IF(Point[Disabled Male]="","",Point[Disabled Male])</f>
        <v/>
      </c>
      <c r="AI706" s="14" t="str">
        <f>IF(Point[Asset Group]="","",VLOOKUP(Point[Handrail],yes_no,2,FALSE))</f>
        <v/>
      </c>
      <c r="AJ706" s="14" t="str">
        <f>IF(Point[Asset Group]="","",VLOOKUP(Point[Baby Changing],yes_no,2,FALSE))</f>
        <v/>
      </c>
      <c r="AK706" s="14" t="str">
        <f>IF(Point[Asset Group]="","",VLOOKUP(Point[Service Room],yes_no,2,FALSE))</f>
        <v/>
      </c>
      <c r="AL706" s="14" t="str">
        <f>IF(Point[Asset Group]="","",VLOOKUP(Point[Service Tap],service_tap,2,FALSE))</f>
        <v/>
      </c>
      <c r="AM706" s="14" t="str">
        <f>IF(Point[Asset Group]="","",VLOOKUP(Point[Heating Type],wc_heating,2,FALSE))</f>
        <v/>
      </c>
      <c r="AN706" s="14" t="str">
        <f>IF(Point[Asset Group]="","",VLOOKUP(Point[Power Supply],power_supply,2,FALSE))</f>
        <v/>
      </c>
      <c r="AO706" s="14" t="str">
        <f>IF(Point[Asset Group]="","",VLOOKUP(Point[Waste Water],waste_water,2,FALSE))</f>
        <v/>
      </c>
      <c r="AP706" s="14" t="str">
        <f>IF(Point[Asset Group]="","",VLOOKUP(Point[Furniture SubType],subdom_master_gdb,2,FALSE))</f>
        <v/>
      </c>
      <c r="AQ706" s="14" t="str">
        <f>IF(Point[Asset Group]="","",VLOOKUP(Point[Concrete Pad],yes_no,2,FALSE))</f>
        <v/>
      </c>
      <c r="AR706" s="14" t="str">
        <f>IF(Point[Asset Group]="","",VLOOKUP(Point[Material],material_master,2,FALSE))</f>
        <v/>
      </c>
      <c r="AS706" s="14" t="str">
        <f>IF(Point[Asset Group]="","",VLOOKUP(Point[Plumbing],irrigation_plumbing,2,FALSE))</f>
        <v/>
      </c>
      <c r="AT706" s="14" t="str">
        <f>IF(Point[Asset Group]="","",VLOOKUP(Point[Sprinklers],irrigation_sprinklers,2,FALSE))</f>
        <v/>
      </c>
      <c r="AU706" s="14" t="str">
        <f>IF(Point[Asset Group]="","",VLOOKUP(Point[System],irrigation_system,2,FALSE))</f>
        <v/>
      </c>
      <c r="AV706" s="14" t="str">
        <f>IF(Point[Asset Group]="","",VLOOKUP(Point[Status],irrigation_status,2,FALSE))</f>
        <v/>
      </c>
      <c r="AW706" s="11" t="str">
        <f>IF(Point[Date of manufacture]="","",Point[Date of manufacture])</f>
        <v/>
      </c>
      <c r="AX706" s="14" t="str">
        <f>IF(Point[Asset Group]="","",VLOOKUP(Point[Sign Purpose],sign_purpose,2,FALSE))</f>
        <v/>
      </c>
      <c r="AY706" s="14" t="str">
        <f>IF(Point[Asset Group]="","",VLOOKUP(Point[Sign Material],material_master,2,FALSE))</f>
        <v/>
      </c>
      <c r="AZ706" s="14" t="str">
        <f>IF(Point[Asset Group]="","",VLOOKUP(Point[Affixed To],sign_affix,2,FALSE))</f>
        <v/>
      </c>
      <c r="BA706" s="14" t="str">
        <f>IF(Point[Size HxB mm]="","",Point[Size HxB mm])</f>
        <v/>
      </c>
      <c r="BB706" s="14" t="str">
        <f>IF(Point[Height m]="","",Point[Height m])</f>
        <v/>
      </c>
      <c r="BC706" s="14" t="str">
        <f>IF(Point[Asset Group]="","",VLOOKUP(Point[Post Material],material_master,2,FALSE))</f>
        <v/>
      </c>
      <c r="BD706" s="14" t="str">
        <f>IF(Point[Asset Group]="","",VLOOKUP(Point[Post Number],number,2,FALSE))</f>
        <v/>
      </c>
      <c r="BE706" s="14" t="str">
        <f>IF(Point[Asset Group]="","",VLOOKUP(Point[Structure SubType],subdom_master_gdb,2,FALSE))</f>
        <v/>
      </c>
      <c r="BF706" s="14" t="str">
        <f>IF(Point[Area m2]="","",Point[Area m2])</f>
        <v/>
      </c>
      <c r="BG706" s="14" t="str">
        <f>IF(Point[Length m]="","",Point[Length m])</f>
        <v/>
      </c>
      <c r="BH706" s="14" t="str">
        <f>IF(Point[Width m]="","",Point[Width m])</f>
        <v/>
      </c>
      <c r="BI706" s="14" t="str">
        <f>IF(Point[Diameter m]="","",Point[Diameter m])</f>
        <v/>
      </c>
      <c r="BJ706" s="14" t="str">
        <f>IF(Point[Asset Group]="","",VLOOKUP(Point[Number of Pipes],number,2,FALSE))</f>
        <v/>
      </c>
      <c r="BK706" s="14" t="str">
        <f>IF(Point[Asset Group]="","",VLOOKUP(Point[Combined Name],2,FALSE))</f>
        <v/>
      </c>
      <c r="BL706" s="14" t="str">
        <f>IF(Point[Asset Group]="","",VLOOKUP(Point[Size Class],size_class,2,FALSE))</f>
        <v/>
      </c>
      <c r="BM706" s="14" t="str">
        <f>IF(Point[Asset Group]="","",VLOOKUP(Point[Age Class],age_class,2,FALSE))</f>
        <v/>
      </c>
      <c r="BN706" s="14" t="str">
        <f>IF(Point[Girth (cm)]="","",Point[Girth (cm)])</f>
        <v/>
      </c>
      <c r="BO706" s="14" t="str">
        <f>IF(Point[Crown Radius (m)]="","",Point[Crown Radius (m)])</f>
        <v/>
      </c>
      <c r="BP706" s="14" t="str">
        <f>IF(Point[Asset Group]="","",VLOOKUP(Point[Rooting Environment],root_enviro,2,FALSE))</f>
        <v/>
      </c>
      <c r="BQ706" s="14" t="str">
        <f>IF(Point[Asset Group]="","",VLOOKUP(Point[Tree Surround],tree_surround,2,FALSE))</f>
        <v/>
      </c>
      <c r="BR706" s="14" t="str">
        <f>IF(Point[Asset Group]="","",VLOOKUP(Point[Tree Grill],yes_no,2,FALSE))</f>
        <v/>
      </c>
      <c r="BS706" s="14" t="str">
        <f>IF(Point[Asset Group]="","",VLOOKUP(Point[Tree Location],tree_location,2,FALSE))</f>
        <v/>
      </c>
    </row>
    <row r="707" spans="1:71" s="3" customFormat="1" x14ac:dyDescent="0.2">
      <c r="A707" s="3" t="str">
        <f>IF(Point[DWG File Name]="","",Point[DWG File Name])</f>
        <v/>
      </c>
      <c r="B707" s="3" t="str">
        <f>IF(Point[DWG Layer Name]="","",Point[DWG Layer Name])</f>
        <v/>
      </c>
      <c r="C707" s="3" t="str">
        <f>IF(Point[DWG Handle]="","",Point[DWG Handle])</f>
        <v/>
      </c>
      <c r="D707" s="58" t="str">
        <f>IF(Point[X]="","",Point[X])</f>
        <v/>
      </c>
      <c r="E707" s="58" t="str">
        <f>IF(Point[Y]="","",Point[Y])</f>
        <v/>
      </c>
      <c r="F707" s="3" t="str">
        <f>IF(Point[Replacement Asset]="","",Point[Replacement Asset])</f>
        <v/>
      </c>
      <c r="G707" s="3" t="str">
        <f>IF(Point[Asset ID]="","",UPPER(Point[Asset ID]))</f>
        <v/>
      </c>
      <c r="H707" s="3" t="str">
        <f>IF(Point[Asset Group]="","",VLOOKUP(Point[Asset Group],asset_grp_pt,4,FALSE))</f>
        <v/>
      </c>
      <c r="I707" s="3" t="str">
        <f>IF(Point[Asset Group]="","",VLOOKUP(Point[Asset Group],asset_grp_pt,2,FALSE))</f>
        <v/>
      </c>
      <c r="J707" s="3" t="str">
        <f>IF(Point[Asset Group]="","",VLOOKUP(Point[Asset Group],asset_grp_pt,3,FALSE))</f>
        <v/>
      </c>
      <c r="K707" s="3" t="str">
        <f>IF(Point[Asset Group]="","",VLOOKUP(Point[Asset Type],type_master_list,2,FALSE))</f>
        <v/>
      </c>
      <c r="L707" s="3" t="str">
        <f>IF(Point[Asset Name]="","",PROPER(Point[Asset Name]))</f>
        <v/>
      </c>
      <c r="M707" s="11" t="str">
        <f>IF(Point[Install Date]="","",Point[Install Date])</f>
        <v/>
      </c>
      <c r="N707" s="11" t="str">
        <f>IF(Point[Note]="","",PROPER(Point[Note]))</f>
        <v/>
      </c>
      <c r="O707" s="11" t="str">
        <f>IF(Point[Resource Consent Number]="","",UPPER(Point[Resource Consent Number]))</f>
        <v/>
      </c>
      <c r="P707" s="53" t="str">
        <f>IF(Point[Asset Unit Cost]="","",Point[Asset Unit Cost])</f>
        <v/>
      </c>
      <c r="Q707" s="11" t="str">
        <f>IF(Point[Added By]="","",UPPER(Point[Added By]))</f>
        <v/>
      </c>
      <c r="R707" s="11" t="str">
        <f>IF(Point[Added Date]="","",Point[Added Date])</f>
        <v/>
      </c>
      <c r="S707" s="14" t="str">
        <f>IF(Point[Z COORD]="","",Point[Z COORD])</f>
        <v/>
      </c>
      <c r="T707" s="14" t="str">
        <f>IF(Point[Asset Description]="","",PROPER(Point[Asset Description]))</f>
        <v/>
      </c>
      <c r="U707" s="14" t="str">
        <f>IF(Point[[Artist ]]="","",PROPER(Point[[Artist ]]))</f>
        <v/>
      </c>
      <c r="V707" s="14" t="str">
        <f>IF(Point[Material Notes]="","",PROPER(Point[Material Notes]))</f>
        <v/>
      </c>
      <c r="W707" s="14" t="str">
        <f>IF(Point[Dimension Notes]="","",Point[Dimension Notes])</f>
        <v/>
      </c>
      <c r="X707" s="14" t="str">
        <f>IF(Point[List]="","",VLOOKUP(Point[Burner Number],number,2,FALSE))</f>
        <v/>
      </c>
      <c r="Y707" s="14" t="str">
        <f>IF(Point[List]="","",VLOOKUP(Point[Fuel],bbq_fuel,2,FALSE))</f>
        <v/>
      </c>
      <c r="Z707" s="14" t="str">
        <f>IF(Point[List]="","",VLOOKUP(Point[Cabinet Material],bbq_material,2,FALSE))</f>
        <v/>
      </c>
      <c r="AA707" s="14" t="str">
        <f>IF(Point[Asset Group]="","",VLOOKUP(Point[Manufacturer],manufacturer,2,FALSE))</f>
        <v/>
      </c>
      <c r="AB707" s="14" t="str">
        <f>IF(Point[Uinsex WC]="","",Point[Uinsex WC])</f>
        <v/>
      </c>
      <c r="AC707" s="14" t="str">
        <f>IF(Point[Female WC]="","",Point[Female WC])</f>
        <v/>
      </c>
      <c r="AD707" s="14" t="str">
        <f>IF(Point[Male WC]="","",Point[Male WC])</f>
        <v/>
      </c>
      <c r="AE707" s="14" t="str">
        <f>IF(Point[Urinal]="","",Point[Urinal])</f>
        <v/>
      </c>
      <c r="AF707" s="14" t="str">
        <f>IF(Point[Disabled Unisex]="","",Point[Disabled Unisex])</f>
        <v/>
      </c>
      <c r="AG707" s="14" t="str">
        <f>IF(Point[Disabled Female]="","",Point[Disabled Female])</f>
        <v/>
      </c>
      <c r="AH707" s="14" t="str">
        <f>IF(Point[Disabled Male]="","",Point[Disabled Male])</f>
        <v/>
      </c>
      <c r="AI707" s="14" t="str">
        <f>IF(Point[Asset Group]="","",VLOOKUP(Point[Handrail],yes_no,2,FALSE))</f>
        <v/>
      </c>
      <c r="AJ707" s="14" t="str">
        <f>IF(Point[Asset Group]="","",VLOOKUP(Point[Baby Changing],yes_no,2,FALSE))</f>
        <v/>
      </c>
      <c r="AK707" s="14" t="str">
        <f>IF(Point[Asset Group]="","",VLOOKUP(Point[Service Room],yes_no,2,FALSE))</f>
        <v/>
      </c>
      <c r="AL707" s="14" t="str">
        <f>IF(Point[Asset Group]="","",VLOOKUP(Point[Service Tap],service_tap,2,FALSE))</f>
        <v/>
      </c>
      <c r="AM707" s="14" t="str">
        <f>IF(Point[Asset Group]="","",VLOOKUP(Point[Heating Type],wc_heating,2,FALSE))</f>
        <v/>
      </c>
      <c r="AN707" s="14" t="str">
        <f>IF(Point[Asset Group]="","",VLOOKUP(Point[Power Supply],power_supply,2,FALSE))</f>
        <v/>
      </c>
      <c r="AO707" s="14" t="str">
        <f>IF(Point[Asset Group]="","",VLOOKUP(Point[Waste Water],waste_water,2,FALSE))</f>
        <v/>
      </c>
      <c r="AP707" s="14" t="str">
        <f>IF(Point[Asset Group]="","",VLOOKUP(Point[Furniture SubType],subdom_master_gdb,2,FALSE))</f>
        <v/>
      </c>
      <c r="AQ707" s="14" t="str">
        <f>IF(Point[Asset Group]="","",VLOOKUP(Point[Concrete Pad],yes_no,2,FALSE))</f>
        <v/>
      </c>
      <c r="AR707" s="14" t="str">
        <f>IF(Point[Asset Group]="","",VLOOKUP(Point[Material],material_master,2,FALSE))</f>
        <v/>
      </c>
      <c r="AS707" s="14" t="str">
        <f>IF(Point[Asset Group]="","",VLOOKUP(Point[Plumbing],irrigation_plumbing,2,FALSE))</f>
        <v/>
      </c>
      <c r="AT707" s="14" t="str">
        <f>IF(Point[Asset Group]="","",VLOOKUP(Point[Sprinklers],irrigation_sprinklers,2,FALSE))</f>
        <v/>
      </c>
      <c r="AU707" s="14" t="str">
        <f>IF(Point[Asset Group]="","",VLOOKUP(Point[System],irrigation_system,2,FALSE))</f>
        <v/>
      </c>
      <c r="AV707" s="14" t="str">
        <f>IF(Point[Asset Group]="","",VLOOKUP(Point[Status],irrigation_status,2,FALSE))</f>
        <v/>
      </c>
      <c r="AW707" s="11" t="str">
        <f>IF(Point[Date of manufacture]="","",Point[Date of manufacture])</f>
        <v/>
      </c>
      <c r="AX707" s="14" t="str">
        <f>IF(Point[Asset Group]="","",VLOOKUP(Point[Sign Purpose],sign_purpose,2,FALSE))</f>
        <v/>
      </c>
      <c r="AY707" s="14" t="str">
        <f>IF(Point[Asset Group]="","",VLOOKUP(Point[Sign Material],material_master,2,FALSE))</f>
        <v/>
      </c>
      <c r="AZ707" s="14" t="str">
        <f>IF(Point[Asset Group]="","",VLOOKUP(Point[Affixed To],sign_affix,2,FALSE))</f>
        <v/>
      </c>
      <c r="BA707" s="14" t="str">
        <f>IF(Point[Size HxB mm]="","",Point[Size HxB mm])</f>
        <v/>
      </c>
      <c r="BB707" s="14" t="str">
        <f>IF(Point[Height m]="","",Point[Height m])</f>
        <v/>
      </c>
      <c r="BC707" s="14" t="str">
        <f>IF(Point[Asset Group]="","",VLOOKUP(Point[Post Material],material_master,2,FALSE))</f>
        <v/>
      </c>
      <c r="BD707" s="14" t="str">
        <f>IF(Point[Asset Group]="","",VLOOKUP(Point[Post Number],number,2,FALSE))</f>
        <v/>
      </c>
      <c r="BE707" s="14" t="str">
        <f>IF(Point[Asset Group]="","",VLOOKUP(Point[Structure SubType],subdom_master_gdb,2,FALSE))</f>
        <v/>
      </c>
      <c r="BF707" s="14" t="str">
        <f>IF(Point[Area m2]="","",Point[Area m2])</f>
        <v/>
      </c>
      <c r="BG707" s="14" t="str">
        <f>IF(Point[Length m]="","",Point[Length m])</f>
        <v/>
      </c>
      <c r="BH707" s="14" t="str">
        <f>IF(Point[Width m]="","",Point[Width m])</f>
        <v/>
      </c>
      <c r="BI707" s="14" t="str">
        <f>IF(Point[Diameter m]="","",Point[Diameter m])</f>
        <v/>
      </c>
      <c r="BJ707" s="14" t="str">
        <f>IF(Point[Asset Group]="","",VLOOKUP(Point[Number of Pipes],number,2,FALSE))</f>
        <v/>
      </c>
      <c r="BK707" s="14" t="str">
        <f>IF(Point[Asset Group]="","",VLOOKUP(Point[Combined Name],2,FALSE))</f>
        <v/>
      </c>
      <c r="BL707" s="14" t="str">
        <f>IF(Point[Asset Group]="","",VLOOKUP(Point[Size Class],size_class,2,FALSE))</f>
        <v/>
      </c>
      <c r="BM707" s="14" t="str">
        <f>IF(Point[Asset Group]="","",VLOOKUP(Point[Age Class],age_class,2,FALSE))</f>
        <v/>
      </c>
      <c r="BN707" s="14" t="str">
        <f>IF(Point[Girth (cm)]="","",Point[Girth (cm)])</f>
        <v/>
      </c>
      <c r="BO707" s="14" t="str">
        <f>IF(Point[Crown Radius (m)]="","",Point[Crown Radius (m)])</f>
        <v/>
      </c>
      <c r="BP707" s="14" t="str">
        <f>IF(Point[Asset Group]="","",VLOOKUP(Point[Rooting Environment],root_enviro,2,FALSE))</f>
        <v/>
      </c>
      <c r="BQ707" s="14" t="str">
        <f>IF(Point[Asset Group]="","",VLOOKUP(Point[Tree Surround],tree_surround,2,FALSE))</f>
        <v/>
      </c>
      <c r="BR707" s="14" t="str">
        <f>IF(Point[Asset Group]="","",VLOOKUP(Point[Tree Grill],yes_no,2,FALSE))</f>
        <v/>
      </c>
      <c r="BS707" s="14" t="str">
        <f>IF(Point[Asset Group]="","",VLOOKUP(Point[Tree Location],tree_location,2,FALSE))</f>
        <v/>
      </c>
    </row>
    <row r="708" spans="1:71" s="3" customFormat="1" x14ac:dyDescent="0.2">
      <c r="A708" s="3" t="str">
        <f>IF(Point[DWG File Name]="","",Point[DWG File Name])</f>
        <v/>
      </c>
      <c r="B708" s="3" t="str">
        <f>IF(Point[DWG Layer Name]="","",Point[DWG Layer Name])</f>
        <v/>
      </c>
      <c r="C708" s="3" t="str">
        <f>IF(Point[DWG Handle]="","",Point[DWG Handle])</f>
        <v/>
      </c>
      <c r="D708" s="58" t="str">
        <f>IF(Point[X]="","",Point[X])</f>
        <v/>
      </c>
      <c r="E708" s="58" t="str">
        <f>IF(Point[Y]="","",Point[Y])</f>
        <v/>
      </c>
      <c r="F708" s="3" t="str">
        <f>IF(Point[Replacement Asset]="","",Point[Replacement Asset])</f>
        <v/>
      </c>
      <c r="G708" s="3" t="str">
        <f>IF(Point[Asset ID]="","",UPPER(Point[Asset ID]))</f>
        <v/>
      </c>
      <c r="H708" s="3" t="str">
        <f>IF(Point[Asset Group]="","",VLOOKUP(Point[Asset Group],asset_grp_pt,4,FALSE))</f>
        <v/>
      </c>
      <c r="I708" s="3" t="str">
        <f>IF(Point[Asset Group]="","",VLOOKUP(Point[Asset Group],asset_grp_pt,2,FALSE))</f>
        <v/>
      </c>
      <c r="J708" s="3" t="str">
        <f>IF(Point[Asset Group]="","",VLOOKUP(Point[Asset Group],asset_grp_pt,3,FALSE))</f>
        <v/>
      </c>
      <c r="K708" s="3" t="str">
        <f>IF(Point[Asset Group]="","",VLOOKUP(Point[Asset Type],type_master_list,2,FALSE))</f>
        <v/>
      </c>
      <c r="L708" s="3" t="str">
        <f>IF(Point[Asset Name]="","",PROPER(Point[Asset Name]))</f>
        <v/>
      </c>
      <c r="M708" s="11" t="str">
        <f>IF(Point[Install Date]="","",Point[Install Date])</f>
        <v/>
      </c>
      <c r="N708" s="11" t="str">
        <f>IF(Point[Note]="","",PROPER(Point[Note]))</f>
        <v/>
      </c>
      <c r="O708" s="11" t="str">
        <f>IF(Point[Resource Consent Number]="","",UPPER(Point[Resource Consent Number]))</f>
        <v/>
      </c>
      <c r="P708" s="53" t="str">
        <f>IF(Point[Asset Unit Cost]="","",Point[Asset Unit Cost])</f>
        <v/>
      </c>
      <c r="Q708" s="11" t="str">
        <f>IF(Point[Added By]="","",UPPER(Point[Added By]))</f>
        <v/>
      </c>
      <c r="R708" s="11" t="str">
        <f>IF(Point[Added Date]="","",Point[Added Date])</f>
        <v/>
      </c>
      <c r="S708" s="14" t="str">
        <f>IF(Point[Z COORD]="","",Point[Z COORD])</f>
        <v/>
      </c>
      <c r="T708" s="14" t="str">
        <f>IF(Point[Asset Description]="","",PROPER(Point[Asset Description]))</f>
        <v/>
      </c>
      <c r="U708" s="14" t="str">
        <f>IF(Point[[Artist ]]="","",PROPER(Point[[Artist ]]))</f>
        <v/>
      </c>
      <c r="V708" s="14" t="str">
        <f>IF(Point[Material Notes]="","",PROPER(Point[Material Notes]))</f>
        <v/>
      </c>
      <c r="W708" s="14" t="str">
        <f>IF(Point[Dimension Notes]="","",Point[Dimension Notes])</f>
        <v/>
      </c>
      <c r="X708" s="14" t="str">
        <f>IF(Point[List]="","",VLOOKUP(Point[Burner Number],number,2,FALSE))</f>
        <v/>
      </c>
      <c r="Y708" s="14" t="str">
        <f>IF(Point[List]="","",VLOOKUP(Point[Fuel],bbq_fuel,2,FALSE))</f>
        <v/>
      </c>
      <c r="Z708" s="14" t="str">
        <f>IF(Point[List]="","",VLOOKUP(Point[Cabinet Material],bbq_material,2,FALSE))</f>
        <v/>
      </c>
      <c r="AA708" s="14" t="str">
        <f>IF(Point[Asset Group]="","",VLOOKUP(Point[Manufacturer],manufacturer,2,FALSE))</f>
        <v/>
      </c>
      <c r="AB708" s="14" t="str">
        <f>IF(Point[Uinsex WC]="","",Point[Uinsex WC])</f>
        <v/>
      </c>
      <c r="AC708" s="14" t="str">
        <f>IF(Point[Female WC]="","",Point[Female WC])</f>
        <v/>
      </c>
      <c r="AD708" s="14" t="str">
        <f>IF(Point[Male WC]="","",Point[Male WC])</f>
        <v/>
      </c>
      <c r="AE708" s="14" t="str">
        <f>IF(Point[Urinal]="","",Point[Urinal])</f>
        <v/>
      </c>
      <c r="AF708" s="14" t="str">
        <f>IF(Point[Disabled Unisex]="","",Point[Disabled Unisex])</f>
        <v/>
      </c>
      <c r="AG708" s="14" t="str">
        <f>IF(Point[Disabled Female]="","",Point[Disabled Female])</f>
        <v/>
      </c>
      <c r="AH708" s="14" t="str">
        <f>IF(Point[Disabled Male]="","",Point[Disabled Male])</f>
        <v/>
      </c>
      <c r="AI708" s="14" t="str">
        <f>IF(Point[Asset Group]="","",VLOOKUP(Point[Handrail],yes_no,2,FALSE))</f>
        <v/>
      </c>
      <c r="AJ708" s="14" t="str">
        <f>IF(Point[Asset Group]="","",VLOOKUP(Point[Baby Changing],yes_no,2,FALSE))</f>
        <v/>
      </c>
      <c r="AK708" s="14" t="str">
        <f>IF(Point[Asset Group]="","",VLOOKUP(Point[Service Room],yes_no,2,FALSE))</f>
        <v/>
      </c>
      <c r="AL708" s="14" t="str">
        <f>IF(Point[Asset Group]="","",VLOOKUP(Point[Service Tap],service_tap,2,FALSE))</f>
        <v/>
      </c>
      <c r="AM708" s="14" t="str">
        <f>IF(Point[Asset Group]="","",VLOOKUP(Point[Heating Type],wc_heating,2,FALSE))</f>
        <v/>
      </c>
      <c r="AN708" s="14" t="str">
        <f>IF(Point[Asset Group]="","",VLOOKUP(Point[Power Supply],power_supply,2,FALSE))</f>
        <v/>
      </c>
      <c r="AO708" s="14" t="str">
        <f>IF(Point[Asset Group]="","",VLOOKUP(Point[Waste Water],waste_water,2,FALSE))</f>
        <v/>
      </c>
      <c r="AP708" s="14" t="str">
        <f>IF(Point[Asset Group]="","",VLOOKUP(Point[Furniture SubType],subdom_master_gdb,2,FALSE))</f>
        <v/>
      </c>
      <c r="AQ708" s="14" t="str">
        <f>IF(Point[Asset Group]="","",VLOOKUP(Point[Concrete Pad],yes_no,2,FALSE))</f>
        <v/>
      </c>
      <c r="AR708" s="14" t="str">
        <f>IF(Point[Asset Group]="","",VLOOKUP(Point[Material],material_master,2,FALSE))</f>
        <v/>
      </c>
      <c r="AS708" s="14" t="str">
        <f>IF(Point[Asset Group]="","",VLOOKUP(Point[Plumbing],irrigation_plumbing,2,FALSE))</f>
        <v/>
      </c>
      <c r="AT708" s="14" t="str">
        <f>IF(Point[Asset Group]="","",VLOOKUP(Point[Sprinklers],irrigation_sprinklers,2,FALSE))</f>
        <v/>
      </c>
      <c r="AU708" s="14" t="str">
        <f>IF(Point[Asset Group]="","",VLOOKUP(Point[System],irrigation_system,2,FALSE))</f>
        <v/>
      </c>
      <c r="AV708" s="14" t="str">
        <f>IF(Point[Asset Group]="","",VLOOKUP(Point[Status],irrigation_status,2,FALSE))</f>
        <v/>
      </c>
      <c r="AW708" s="11" t="str">
        <f>IF(Point[Date of manufacture]="","",Point[Date of manufacture])</f>
        <v/>
      </c>
      <c r="AX708" s="14" t="str">
        <f>IF(Point[Asset Group]="","",VLOOKUP(Point[Sign Purpose],sign_purpose,2,FALSE))</f>
        <v/>
      </c>
      <c r="AY708" s="14" t="str">
        <f>IF(Point[Asset Group]="","",VLOOKUP(Point[Sign Material],material_master,2,FALSE))</f>
        <v/>
      </c>
      <c r="AZ708" s="14" t="str">
        <f>IF(Point[Asset Group]="","",VLOOKUP(Point[Affixed To],sign_affix,2,FALSE))</f>
        <v/>
      </c>
      <c r="BA708" s="14" t="str">
        <f>IF(Point[Size HxB mm]="","",Point[Size HxB mm])</f>
        <v/>
      </c>
      <c r="BB708" s="14" t="str">
        <f>IF(Point[Height m]="","",Point[Height m])</f>
        <v/>
      </c>
      <c r="BC708" s="14" t="str">
        <f>IF(Point[Asset Group]="","",VLOOKUP(Point[Post Material],material_master,2,FALSE))</f>
        <v/>
      </c>
      <c r="BD708" s="14" t="str">
        <f>IF(Point[Asset Group]="","",VLOOKUP(Point[Post Number],number,2,FALSE))</f>
        <v/>
      </c>
      <c r="BE708" s="14" t="str">
        <f>IF(Point[Asset Group]="","",VLOOKUP(Point[Structure SubType],subdom_master_gdb,2,FALSE))</f>
        <v/>
      </c>
      <c r="BF708" s="14" t="str">
        <f>IF(Point[Area m2]="","",Point[Area m2])</f>
        <v/>
      </c>
      <c r="BG708" s="14" t="str">
        <f>IF(Point[Length m]="","",Point[Length m])</f>
        <v/>
      </c>
      <c r="BH708" s="14" t="str">
        <f>IF(Point[Width m]="","",Point[Width m])</f>
        <v/>
      </c>
      <c r="BI708" s="14" t="str">
        <f>IF(Point[Diameter m]="","",Point[Diameter m])</f>
        <v/>
      </c>
      <c r="BJ708" s="14" t="str">
        <f>IF(Point[Asset Group]="","",VLOOKUP(Point[Number of Pipes],number,2,FALSE))</f>
        <v/>
      </c>
      <c r="BK708" s="14" t="str">
        <f>IF(Point[Asset Group]="","",VLOOKUP(Point[Combined Name],2,FALSE))</f>
        <v/>
      </c>
      <c r="BL708" s="14" t="str">
        <f>IF(Point[Asset Group]="","",VLOOKUP(Point[Size Class],size_class,2,FALSE))</f>
        <v/>
      </c>
      <c r="BM708" s="14" t="str">
        <f>IF(Point[Asset Group]="","",VLOOKUP(Point[Age Class],age_class,2,FALSE))</f>
        <v/>
      </c>
      <c r="BN708" s="14" t="str">
        <f>IF(Point[Girth (cm)]="","",Point[Girth (cm)])</f>
        <v/>
      </c>
      <c r="BO708" s="14" t="str">
        <f>IF(Point[Crown Radius (m)]="","",Point[Crown Radius (m)])</f>
        <v/>
      </c>
      <c r="BP708" s="14" t="str">
        <f>IF(Point[Asset Group]="","",VLOOKUP(Point[Rooting Environment],root_enviro,2,FALSE))</f>
        <v/>
      </c>
      <c r="BQ708" s="14" t="str">
        <f>IF(Point[Asset Group]="","",VLOOKUP(Point[Tree Surround],tree_surround,2,FALSE))</f>
        <v/>
      </c>
      <c r="BR708" s="14" t="str">
        <f>IF(Point[Asset Group]="","",VLOOKUP(Point[Tree Grill],yes_no,2,FALSE))</f>
        <v/>
      </c>
      <c r="BS708" s="14" t="str">
        <f>IF(Point[Asset Group]="","",VLOOKUP(Point[Tree Location],tree_location,2,FALSE))</f>
        <v/>
      </c>
    </row>
    <row r="709" spans="1:71" s="3" customFormat="1" x14ac:dyDescent="0.2">
      <c r="A709" s="3" t="str">
        <f>IF(Point[DWG File Name]="","",Point[DWG File Name])</f>
        <v/>
      </c>
      <c r="B709" s="3" t="str">
        <f>IF(Point[DWG Layer Name]="","",Point[DWG Layer Name])</f>
        <v/>
      </c>
      <c r="C709" s="3" t="str">
        <f>IF(Point[DWG Handle]="","",Point[DWG Handle])</f>
        <v/>
      </c>
      <c r="D709" s="58" t="str">
        <f>IF(Point[X]="","",Point[X])</f>
        <v/>
      </c>
      <c r="E709" s="58" t="str">
        <f>IF(Point[Y]="","",Point[Y])</f>
        <v/>
      </c>
      <c r="F709" s="3" t="str">
        <f>IF(Point[Replacement Asset]="","",Point[Replacement Asset])</f>
        <v/>
      </c>
      <c r="G709" s="3" t="str">
        <f>IF(Point[Asset ID]="","",UPPER(Point[Asset ID]))</f>
        <v/>
      </c>
      <c r="H709" s="3" t="str">
        <f>IF(Point[Asset Group]="","",VLOOKUP(Point[Asset Group],asset_grp_pt,4,FALSE))</f>
        <v/>
      </c>
      <c r="I709" s="3" t="str">
        <f>IF(Point[Asset Group]="","",VLOOKUP(Point[Asset Group],asset_grp_pt,2,FALSE))</f>
        <v/>
      </c>
      <c r="J709" s="3" t="str">
        <f>IF(Point[Asset Group]="","",VLOOKUP(Point[Asset Group],asset_grp_pt,3,FALSE))</f>
        <v/>
      </c>
      <c r="K709" s="3" t="str">
        <f>IF(Point[Asset Group]="","",VLOOKUP(Point[Asset Type],type_master_list,2,FALSE))</f>
        <v/>
      </c>
      <c r="L709" s="3" t="str">
        <f>IF(Point[Asset Name]="","",PROPER(Point[Asset Name]))</f>
        <v/>
      </c>
      <c r="M709" s="11" t="str">
        <f>IF(Point[Install Date]="","",Point[Install Date])</f>
        <v/>
      </c>
      <c r="N709" s="11" t="str">
        <f>IF(Point[Note]="","",PROPER(Point[Note]))</f>
        <v/>
      </c>
      <c r="O709" s="11" t="str">
        <f>IF(Point[Resource Consent Number]="","",UPPER(Point[Resource Consent Number]))</f>
        <v/>
      </c>
      <c r="P709" s="53" t="str">
        <f>IF(Point[Asset Unit Cost]="","",Point[Asset Unit Cost])</f>
        <v/>
      </c>
      <c r="Q709" s="11" t="str">
        <f>IF(Point[Added By]="","",UPPER(Point[Added By]))</f>
        <v/>
      </c>
      <c r="R709" s="11" t="str">
        <f>IF(Point[Added Date]="","",Point[Added Date])</f>
        <v/>
      </c>
      <c r="S709" s="14" t="str">
        <f>IF(Point[Z COORD]="","",Point[Z COORD])</f>
        <v/>
      </c>
      <c r="T709" s="14" t="str">
        <f>IF(Point[Asset Description]="","",PROPER(Point[Asset Description]))</f>
        <v/>
      </c>
      <c r="U709" s="14" t="str">
        <f>IF(Point[[Artist ]]="","",PROPER(Point[[Artist ]]))</f>
        <v/>
      </c>
      <c r="V709" s="14" t="str">
        <f>IF(Point[Material Notes]="","",PROPER(Point[Material Notes]))</f>
        <v/>
      </c>
      <c r="W709" s="14" t="str">
        <f>IF(Point[Dimension Notes]="","",Point[Dimension Notes])</f>
        <v/>
      </c>
      <c r="X709" s="14" t="str">
        <f>IF(Point[List]="","",VLOOKUP(Point[Burner Number],number,2,FALSE))</f>
        <v/>
      </c>
      <c r="Y709" s="14" t="str">
        <f>IF(Point[List]="","",VLOOKUP(Point[Fuel],bbq_fuel,2,FALSE))</f>
        <v/>
      </c>
      <c r="Z709" s="14" t="str">
        <f>IF(Point[List]="","",VLOOKUP(Point[Cabinet Material],bbq_material,2,FALSE))</f>
        <v/>
      </c>
      <c r="AA709" s="14" t="str">
        <f>IF(Point[Asset Group]="","",VLOOKUP(Point[Manufacturer],manufacturer,2,FALSE))</f>
        <v/>
      </c>
      <c r="AB709" s="14" t="str">
        <f>IF(Point[Uinsex WC]="","",Point[Uinsex WC])</f>
        <v/>
      </c>
      <c r="AC709" s="14" t="str">
        <f>IF(Point[Female WC]="","",Point[Female WC])</f>
        <v/>
      </c>
      <c r="AD709" s="14" t="str">
        <f>IF(Point[Male WC]="","",Point[Male WC])</f>
        <v/>
      </c>
      <c r="AE709" s="14" t="str">
        <f>IF(Point[Urinal]="","",Point[Urinal])</f>
        <v/>
      </c>
      <c r="AF709" s="14" t="str">
        <f>IF(Point[Disabled Unisex]="","",Point[Disabled Unisex])</f>
        <v/>
      </c>
      <c r="AG709" s="14" t="str">
        <f>IF(Point[Disabled Female]="","",Point[Disabled Female])</f>
        <v/>
      </c>
      <c r="AH709" s="14" t="str">
        <f>IF(Point[Disabled Male]="","",Point[Disabled Male])</f>
        <v/>
      </c>
      <c r="AI709" s="14" t="str">
        <f>IF(Point[Asset Group]="","",VLOOKUP(Point[Handrail],yes_no,2,FALSE))</f>
        <v/>
      </c>
      <c r="AJ709" s="14" t="str">
        <f>IF(Point[Asset Group]="","",VLOOKUP(Point[Baby Changing],yes_no,2,FALSE))</f>
        <v/>
      </c>
      <c r="AK709" s="14" t="str">
        <f>IF(Point[Asset Group]="","",VLOOKUP(Point[Service Room],yes_no,2,FALSE))</f>
        <v/>
      </c>
      <c r="AL709" s="14" t="str">
        <f>IF(Point[Asset Group]="","",VLOOKUP(Point[Service Tap],service_tap,2,FALSE))</f>
        <v/>
      </c>
      <c r="AM709" s="14" t="str">
        <f>IF(Point[Asset Group]="","",VLOOKUP(Point[Heating Type],wc_heating,2,FALSE))</f>
        <v/>
      </c>
      <c r="AN709" s="14" t="str">
        <f>IF(Point[Asset Group]="","",VLOOKUP(Point[Power Supply],power_supply,2,FALSE))</f>
        <v/>
      </c>
      <c r="AO709" s="14" t="str">
        <f>IF(Point[Asset Group]="","",VLOOKUP(Point[Waste Water],waste_water,2,FALSE))</f>
        <v/>
      </c>
      <c r="AP709" s="14" t="str">
        <f>IF(Point[Asset Group]="","",VLOOKUP(Point[Furniture SubType],subdom_master_gdb,2,FALSE))</f>
        <v/>
      </c>
      <c r="AQ709" s="14" t="str">
        <f>IF(Point[Asset Group]="","",VLOOKUP(Point[Concrete Pad],yes_no,2,FALSE))</f>
        <v/>
      </c>
      <c r="AR709" s="14" t="str">
        <f>IF(Point[Asset Group]="","",VLOOKUP(Point[Material],material_master,2,FALSE))</f>
        <v/>
      </c>
      <c r="AS709" s="14" t="str">
        <f>IF(Point[Asset Group]="","",VLOOKUP(Point[Plumbing],irrigation_plumbing,2,FALSE))</f>
        <v/>
      </c>
      <c r="AT709" s="14" t="str">
        <f>IF(Point[Asset Group]="","",VLOOKUP(Point[Sprinklers],irrigation_sprinklers,2,FALSE))</f>
        <v/>
      </c>
      <c r="AU709" s="14" t="str">
        <f>IF(Point[Asset Group]="","",VLOOKUP(Point[System],irrigation_system,2,FALSE))</f>
        <v/>
      </c>
      <c r="AV709" s="14" t="str">
        <f>IF(Point[Asset Group]="","",VLOOKUP(Point[Status],irrigation_status,2,FALSE))</f>
        <v/>
      </c>
      <c r="AW709" s="11" t="str">
        <f>IF(Point[Date of manufacture]="","",Point[Date of manufacture])</f>
        <v/>
      </c>
      <c r="AX709" s="14" t="str">
        <f>IF(Point[Asset Group]="","",VLOOKUP(Point[Sign Purpose],sign_purpose,2,FALSE))</f>
        <v/>
      </c>
      <c r="AY709" s="14" t="str">
        <f>IF(Point[Asset Group]="","",VLOOKUP(Point[Sign Material],material_master,2,FALSE))</f>
        <v/>
      </c>
      <c r="AZ709" s="14" t="str">
        <f>IF(Point[Asset Group]="","",VLOOKUP(Point[Affixed To],sign_affix,2,FALSE))</f>
        <v/>
      </c>
      <c r="BA709" s="14" t="str">
        <f>IF(Point[Size HxB mm]="","",Point[Size HxB mm])</f>
        <v/>
      </c>
      <c r="BB709" s="14" t="str">
        <f>IF(Point[Height m]="","",Point[Height m])</f>
        <v/>
      </c>
      <c r="BC709" s="14" t="str">
        <f>IF(Point[Asset Group]="","",VLOOKUP(Point[Post Material],material_master,2,FALSE))</f>
        <v/>
      </c>
      <c r="BD709" s="14" t="str">
        <f>IF(Point[Asset Group]="","",VLOOKUP(Point[Post Number],number,2,FALSE))</f>
        <v/>
      </c>
      <c r="BE709" s="14" t="str">
        <f>IF(Point[Asset Group]="","",VLOOKUP(Point[Structure SubType],subdom_master_gdb,2,FALSE))</f>
        <v/>
      </c>
      <c r="BF709" s="14" t="str">
        <f>IF(Point[Area m2]="","",Point[Area m2])</f>
        <v/>
      </c>
      <c r="BG709" s="14" t="str">
        <f>IF(Point[Length m]="","",Point[Length m])</f>
        <v/>
      </c>
      <c r="BH709" s="14" t="str">
        <f>IF(Point[Width m]="","",Point[Width m])</f>
        <v/>
      </c>
      <c r="BI709" s="14" t="str">
        <f>IF(Point[Diameter m]="","",Point[Diameter m])</f>
        <v/>
      </c>
      <c r="BJ709" s="14" t="str">
        <f>IF(Point[Asset Group]="","",VLOOKUP(Point[Number of Pipes],number,2,FALSE))</f>
        <v/>
      </c>
      <c r="BK709" s="14" t="str">
        <f>IF(Point[Asset Group]="","",VLOOKUP(Point[Combined Name],2,FALSE))</f>
        <v/>
      </c>
      <c r="BL709" s="14" t="str">
        <f>IF(Point[Asset Group]="","",VLOOKUP(Point[Size Class],size_class,2,FALSE))</f>
        <v/>
      </c>
      <c r="BM709" s="14" t="str">
        <f>IF(Point[Asset Group]="","",VLOOKUP(Point[Age Class],age_class,2,FALSE))</f>
        <v/>
      </c>
      <c r="BN709" s="14" t="str">
        <f>IF(Point[Girth (cm)]="","",Point[Girth (cm)])</f>
        <v/>
      </c>
      <c r="BO709" s="14" t="str">
        <f>IF(Point[Crown Radius (m)]="","",Point[Crown Radius (m)])</f>
        <v/>
      </c>
      <c r="BP709" s="14" t="str">
        <f>IF(Point[Asset Group]="","",VLOOKUP(Point[Rooting Environment],root_enviro,2,FALSE))</f>
        <v/>
      </c>
      <c r="BQ709" s="14" t="str">
        <f>IF(Point[Asset Group]="","",VLOOKUP(Point[Tree Surround],tree_surround,2,FALSE))</f>
        <v/>
      </c>
      <c r="BR709" s="14" t="str">
        <f>IF(Point[Asset Group]="","",VLOOKUP(Point[Tree Grill],yes_no,2,FALSE))</f>
        <v/>
      </c>
      <c r="BS709" s="14" t="str">
        <f>IF(Point[Asset Group]="","",VLOOKUP(Point[Tree Location],tree_location,2,FALSE))</f>
        <v/>
      </c>
    </row>
    <row r="710" spans="1:71" s="3" customFormat="1" x14ac:dyDescent="0.2">
      <c r="A710" s="3" t="str">
        <f>IF(Point[DWG File Name]="","",Point[DWG File Name])</f>
        <v/>
      </c>
      <c r="B710" s="3" t="str">
        <f>IF(Point[DWG Layer Name]="","",Point[DWG Layer Name])</f>
        <v/>
      </c>
      <c r="C710" s="3" t="str">
        <f>IF(Point[DWG Handle]="","",Point[DWG Handle])</f>
        <v/>
      </c>
      <c r="D710" s="58" t="str">
        <f>IF(Point[X]="","",Point[X])</f>
        <v/>
      </c>
      <c r="E710" s="58" t="str">
        <f>IF(Point[Y]="","",Point[Y])</f>
        <v/>
      </c>
      <c r="F710" s="3" t="str">
        <f>IF(Point[Replacement Asset]="","",Point[Replacement Asset])</f>
        <v/>
      </c>
      <c r="G710" s="3" t="str">
        <f>IF(Point[Asset ID]="","",UPPER(Point[Asset ID]))</f>
        <v/>
      </c>
      <c r="H710" s="3" t="str">
        <f>IF(Point[Asset Group]="","",VLOOKUP(Point[Asset Group],asset_grp_pt,4,FALSE))</f>
        <v/>
      </c>
      <c r="I710" s="3" t="str">
        <f>IF(Point[Asset Group]="","",VLOOKUP(Point[Asset Group],asset_grp_pt,2,FALSE))</f>
        <v/>
      </c>
      <c r="J710" s="3" t="str">
        <f>IF(Point[Asset Group]="","",VLOOKUP(Point[Asset Group],asset_grp_pt,3,FALSE))</f>
        <v/>
      </c>
      <c r="K710" s="3" t="str">
        <f>IF(Point[Asset Group]="","",VLOOKUP(Point[Asset Type],type_master_list,2,FALSE))</f>
        <v/>
      </c>
      <c r="L710" s="3" t="str">
        <f>IF(Point[Asset Name]="","",PROPER(Point[Asset Name]))</f>
        <v/>
      </c>
      <c r="M710" s="11" t="str">
        <f>IF(Point[Install Date]="","",Point[Install Date])</f>
        <v/>
      </c>
      <c r="N710" s="11" t="str">
        <f>IF(Point[Note]="","",PROPER(Point[Note]))</f>
        <v/>
      </c>
      <c r="O710" s="11" t="str">
        <f>IF(Point[Resource Consent Number]="","",UPPER(Point[Resource Consent Number]))</f>
        <v/>
      </c>
      <c r="P710" s="53" t="str">
        <f>IF(Point[Asset Unit Cost]="","",Point[Asset Unit Cost])</f>
        <v/>
      </c>
      <c r="Q710" s="11" t="str">
        <f>IF(Point[Added By]="","",UPPER(Point[Added By]))</f>
        <v/>
      </c>
      <c r="R710" s="11" t="str">
        <f>IF(Point[Added Date]="","",Point[Added Date])</f>
        <v/>
      </c>
      <c r="S710" s="14" t="str">
        <f>IF(Point[Z COORD]="","",Point[Z COORD])</f>
        <v/>
      </c>
      <c r="T710" s="14" t="str">
        <f>IF(Point[Asset Description]="","",PROPER(Point[Asset Description]))</f>
        <v/>
      </c>
      <c r="U710" s="14" t="str">
        <f>IF(Point[[Artist ]]="","",PROPER(Point[[Artist ]]))</f>
        <v/>
      </c>
      <c r="V710" s="14" t="str">
        <f>IF(Point[Material Notes]="","",PROPER(Point[Material Notes]))</f>
        <v/>
      </c>
      <c r="W710" s="14" t="str">
        <f>IF(Point[Dimension Notes]="","",Point[Dimension Notes])</f>
        <v/>
      </c>
      <c r="X710" s="14" t="str">
        <f>IF(Point[List]="","",VLOOKUP(Point[Burner Number],number,2,FALSE))</f>
        <v/>
      </c>
      <c r="Y710" s="14" t="str">
        <f>IF(Point[List]="","",VLOOKUP(Point[Fuel],bbq_fuel,2,FALSE))</f>
        <v/>
      </c>
      <c r="Z710" s="14" t="str">
        <f>IF(Point[List]="","",VLOOKUP(Point[Cabinet Material],bbq_material,2,FALSE))</f>
        <v/>
      </c>
      <c r="AA710" s="14" t="str">
        <f>IF(Point[Asset Group]="","",VLOOKUP(Point[Manufacturer],manufacturer,2,FALSE))</f>
        <v/>
      </c>
      <c r="AB710" s="14" t="str">
        <f>IF(Point[Uinsex WC]="","",Point[Uinsex WC])</f>
        <v/>
      </c>
      <c r="AC710" s="14" t="str">
        <f>IF(Point[Female WC]="","",Point[Female WC])</f>
        <v/>
      </c>
      <c r="AD710" s="14" t="str">
        <f>IF(Point[Male WC]="","",Point[Male WC])</f>
        <v/>
      </c>
      <c r="AE710" s="14" t="str">
        <f>IF(Point[Urinal]="","",Point[Urinal])</f>
        <v/>
      </c>
      <c r="AF710" s="14" t="str">
        <f>IF(Point[Disabled Unisex]="","",Point[Disabled Unisex])</f>
        <v/>
      </c>
      <c r="AG710" s="14" t="str">
        <f>IF(Point[Disabled Female]="","",Point[Disabled Female])</f>
        <v/>
      </c>
      <c r="AH710" s="14" t="str">
        <f>IF(Point[Disabled Male]="","",Point[Disabled Male])</f>
        <v/>
      </c>
      <c r="AI710" s="14" t="str">
        <f>IF(Point[Asset Group]="","",VLOOKUP(Point[Handrail],yes_no,2,FALSE))</f>
        <v/>
      </c>
      <c r="AJ710" s="14" t="str">
        <f>IF(Point[Asset Group]="","",VLOOKUP(Point[Baby Changing],yes_no,2,FALSE))</f>
        <v/>
      </c>
      <c r="AK710" s="14" t="str">
        <f>IF(Point[Asset Group]="","",VLOOKUP(Point[Service Room],yes_no,2,FALSE))</f>
        <v/>
      </c>
      <c r="AL710" s="14" t="str">
        <f>IF(Point[Asset Group]="","",VLOOKUP(Point[Service Tap],service_tap,2,FALSE))</f>
        <v/>
      </c>
      <c r="AM710" s="14" t="str">
        <f>IF(Point[Asset Group]="","",VLOOKUP(Point[Heating Type],wc_heating,2,FALSE))</f>
        <v/>
      </c>
      <c r="AN710" s="14" t="str">
        <f>IF(Point[Asset Group]="","",VLOOKUP(Point[Power Supply],power_supply,2,FALSE))</f>
        <v/>
      </c>
      <c r="AO710" s="14" t="str">
        <f>IF(Point[Asset Group]="","",VLOOKUP(Point[Waste Water],waste_water,2,FALSE))</f>
        <v/>
      </c>
      <c r="AP710" s="14" t="str">
        <f>IF(Point[Asset Group]="","",VLOOKUP(Point[Furniture SubType],subdom_master_gdb,2,FALSE))</f>
        <v/>
      </c>
      <c r="AQ710" s="14" t="str">
        <f>IF(Point[Asset Group]="","",VLOOKUP(Point[Concrete Pad],yes_no,2,FALSE))</f>
        <v/>
      </c>
      <c r="AR710" s="14" t="str">
        <f>IF(Point[Asset Group]="","",VLOOKUP(Point[Material],material_master,2,FALSE))</f>
        <v/>
      </c>
      <c r="AS710" s="14" t="str">
        <f>IF(Point[Asset Group]="","",VLOOKUP(Point[Plumbing],irrigation_plumbing,2,FALSE))</f>
        <v/>
      </c>
      <c r="AT710" s="14" t="str">
        <f>IF(Point[Asset Group]="","",VLOOKUP(Point[Sprinklers],irrigation_sprinklers,2,FALSE))</f>
        <v/>
      </c>
      <c r="AU710" s="14" t="str">
        <f>IF(Point[Asset Group]="","",VLOOKUP(Point[System],irrigation_system,2,FALSE))</f>
        <v/>
      </c>
      <c r="AV710" s="14" t="str">
        <f>IF(Point[Asset Group]="","",VLOOKUP(Point[Status],irrigation_status,2,FALSE))</f>
        <v/>
      </c>
      <c r="AW710" s="11" t="str">
        <f>IF(Point[Date of manufacture]="","",Point[Date of manufacture])</f>
        <v/>
      </c>
      <c r="AX710" s="14" t="str">
        <f>IF(Point[Asset Group]="","",VLOOKUP(Point[Sign Purpose],sign_purpose,2,FALSE))</f>
        <v/>
      </c>
      <c r="AY710" s="14" t="str">
        <f>IF(Point[Asset Group]="","",VLOOKUP(Point[Sign Material],material_master,2,FALSE))</f>
        <v/>
      </c>
      <c r="AZ710" s="14" t="str">
        <f>IF(Point[Asset Group]="","",VLOOKUP(Point[Affixed To],sign_affix,2,FALSE))</f>
        <v/>
      </c>
      <c r="BA710" s="14" t="str">
        <f>IF(Point[Size HxB mm]="","",Point[Size HxB mm])</f>
        <v/>
      </c>
      <c r="BB710" s="14" t="str">
        <f>IF(Point[Height m]="","",Point[Height m])</f>
        <v/>
      </c>
      <c r="BC710" s="14" t="str">
        <f>IF(Point[Asset Group]="","",VLOOKUP(Point[Post Material],material_master,2,FALSE))</f>
        <v/>
      </c>
      <c r="BD710" s="14" t="str">
        <f>IF(Point[Asset Group]="","",VLOOKUP(Point[Post Number],number,2,FALSE))</f>
        <v/>
      </c>
      <c r="BE710" s="14" t="str">
        <f>IF(Point[Asset Group]="","",VLOOKUP(Point[Structure SubType],subdom_master_gdb,2,FALSE))</f>
        <v/>
      </c>
      <c r="BF710" s="14" t="str">
        <f>IF(Point[Area m2]="","",Point[Area m2])</f>
        <v/>
      </c>
      <c r="BG710" s="14" t="str">
        <f>IF(Point[Length m]="","",Point[Length m])</f>
        <v/>
      </c>
      <c r="BH710" s="14" t="str">
        <f>IF(Point[Width m]="","",Point[Width m])</f>
        <v/>
      </c>
      <c r="BI710" s="14" t="str">
        <f>IF(Point[Diameter m]="","",Point[Diameter m])</f>
        <v/>
      </c>
      <c r="BJ710" s="14" t="str">
        <f>IF(Point[Asset Group]="","",VLOOKUP(Point[Number of Pipes],number,2,FALSE))</f>
        <v/>
      </c>
      <c r="BK710" s="14" t="str">
        <f>IF(Point[Asset Group]="","",VLOOKUP(Point[Combined Name],2,FALSE))</f>
        <v/>
      </c>
      <c r="BL710" s="14" t="str">
        <f>IF(Point[Asset Group]="","",VLOOKUP(Point[Size Class],size_class,2,FALSE))</f>
        <v/>
      </c>
      <c r="BM710" s="14" t="str">
        <f>IF(Point[Asset Group]="","",VLOOKUP(Point[Age Class],age_class,2,FALSE))</f>
        <v/>
      </c>
      <c r="BN710" s="14" t="str">
        <f>IF(Point[Girth (cm)]="","",Point[Girth (cm)])</f>
        <v/>
      </c>
      <c r="BO710" s="14" t="str">
        <f>IF(Point[Crown Radius (m)]="","",Point[Crown Radius (m)])</f>
        <v/>
      </c>
      <c r="BP710" s="14" t="str">
        <f>IF(Point[Asset Group]="","",VLOOKUP(Point[Rooting Environment],root_enviro,2,FALSE))</f>
        <v/>
      </c>
      <c r="BQ710" s="14" t="str">
        <f>IF(Point[Asset Group]="","",VLOOKUP(Point[Tree Surround],tree_surround,2,FALSE))</f>
        <v/>
      </c>
      <c r="BR710" s="14" t="str">
        <f>IF(Point[Asset Group]="","",VLOOKUP(Point[Tree Grill],yes_no,2,FALSE))</f>
        <v/>
      </c>
      <c r="BS710" s="14" t="str">
        <f>IF(Point[Asset Group]="","",VLOOKUP(Point[Tree Location],tree_location,2,FALSE))</f>
        <v/>
      </c>
    </row>
    <row r="711" spans="1:71" s="3" customFormat="1" x14ac:dyDescent="0.2">
      <c r="A711" s="3" t="str">
        <f>IF(Point[DWG File Name]="","",Point[DWG File Name])</f>
        <v/>
      </c>
      <c r="B711" s="3" t="str">
        <f>IF(Point[DWG Layer Name]="","",Point[DWG Layer Name])</f>
        <v/>
      </c>
      <c r="C711" s="3" t="str">
        <f>IF(Point[DWG Handle]="","",Point[DWG Handle])</f>
        <v/>
      </c>
      <c r="D711" s="58" t="str">
        <f>IF(Point[X]="","",Point[X])</f>
        <v/>
      </c>
      <c r="E711" s="58" t="str">
        <f>IF(Point[Y]="","",Point[Y])</f>
        <v/>
      </c>
      <c r="F711" s="3" t="str">
        <f>IF(Point[Replacement Asset]="","",Point[Replacement Asset])</f>
        <v/>
      </c>
      <c r="G711" s="3" t="str">
        <f>IF(Point[Asset ID]="","",UPPER(Point[Asset ID]))</f>
        <v/>
      </c>
      <c r="H711" s="3" t="str">
        <f>IF(Point[Asset Group]="","",VLOOKUP(Point[Asset Group],asset_grp_pt,4,FALSE))</f>
        <v/>
      </c>
      <c r="I711" s="3" t="str">
        <f>IF(Point[Asset Group]="","",VLOOKUP(Point[Asset Group],asset_grp_pt,2,FALSE))</f>
        <v/>
      </c>
      <c r="J711" s="3" t="str">
        <f>IF(Point[Asset Group]="","",VLOOKUP(Point[Asset Group],asset_grp_pt,3,FALSE))</f>
        <v/>
      </c>
      <c r="K711" s="3" t="str">
        <f>IF(Point[Asset Group]="","",VLOOKUP(Point[Asset Type],type_master_list,2,FALSE))</f>
        <v/>
      </c>
      <c r="L711" s="3" t="str">
        <f>IF(Point[Asset Name]="","",PROPER(Point[Asset Name]))</f>
        <v/>
      </c>
      <c r="M711" s="11" t="str">
        <f>IF(Point[Install Date]="","",Point[Install Date])</f>
        <v/>
      </c>
      <c r="N711" s="11" t="str">
        <f>IF(Point[Note]="","",PROPER(Point[Note]))</f>
        <v/>
      </c>
      <c r="O711" s="11" t="str">
        <f>IF(Point[Resource Consent Number]="","",UPPER(Point[Resource Consent Number]))</f>
        <v/>
      </c>
      <c r="P711" s="53" t="str">
        <f>IF(Point[Asset Unit Cost]="","",Point[Asset Unit Cost])</f>
        <v/>
      </c>
      <c r="Q711" s="11" t="str">
        <f>IF(Point[Added By]="","",UPPER(Point[Added By]))</f>
        <v/>
      </c>
      <c r="R711" s="11" t="str">
        <f>IF(Point[Added Date]="","",Point[Added Date])</f>
        <v/>
      </c>
      <c r="S711" s="14" t="str">
        <f>IF(Point[Z COORD]="","",Point[Z COORD])</f>
        <v/>
      </c>
      <c r="T711" s="14" t="str">
        <f>IF(Point[Asset Description]="","",PROPER(Point[Asset Description]))</f>
        <v/>
      </c>
      <c r="U711" s="14" t="str">
        <f>IF(Point[[Artist ]]="","",PROPER(Point[[Artist ]]))</f>
        <v/>
      </c>
      <c r="V711" s="14" t="str">
        <f>IF(Point[Material Notes]="","",PROPER(Point[Material Notes]))</f>
        <v/>
      </c>
      <c r="W711" s="14" t="str">
        <f>IF(Point[Dimension Notes]="","",Point[Dimension Notes])</f>
        <v/>
      </c>
      <c r="X711" s="14" t="str">
        <f>IF(Point[List]="","",VLOOKUP(Point[Burner Number],number,2,FALSE))</f>
        <v/>
      </c>
      <c r="Y711" s="14" t="str">
        <f>IF(Point[List]="","",VLOOKUP(Point[Fuel],bbq_fuel,2,FALSE))</f>
        <v/>
      </c>
      <c r="Z711" s="14" t="str">
        <f>IF(Point[List]="","",VLOOKUP(Point[Cabinet Material],bbq_material,2,FALSE))</f>
        <v/>
      </c>
      <c r="AA711" s="14" t="str">
        <f>IF(Point[Asset Group]="","",VLOOKUP(Point[Manufacturer],manufacturer,2,FALSE))</f>
        <v/>
      </c>
      <c r="AB711" s="14" t="str">
        <f>IF(Point[Uinsex WC]="","",Point[Uinsex WC])</f>
        <v/>
      </c>
      <c r="AC711" s="14" t="str">
        <f>IF(Point[Female WC]="","",Point[Female WC])</f>
        <v/>
      </c>
      <c r="AD711" s="14" t="str">
        <f>IF(Point[Male WC]="","",Point[Male WC])</f>
        <v/>
      </c>
      <c r="AE711" s="14" t="str">
        <f>IF(Point[Urinal]="","",Point[Urinal])</f>
        <v/>
      </c>
      <c r="AF711" s="14" t="str">
        <f>IF(Point[Disabled Unisex]="","",Point[Disabled Unisex])</f>
        <v/>
      </c>
      <c r="AG711" s="14" t="str">
        <f>IF(Point[Disabled Female]="","",Point[Disabled Female])</f>
        <v/>
      </c>
      <c r="AH711" s="14" t="str">
        <f>IF(Point[Disabled Male]="","",Point[Disabled Male])</f>
        <v/>
      </c>
      <c r="AI711" s="14" t="str">
        <f>IF(Point[Asset Group]="","",VLOOKUP(Point[Handrail],yes_no,2,FALSE))</f>
        <v/>
      </c>
      <c r="AJ711" s="14" t="str">
        <f>IF(Point[Asset Group]="","",VLOOKUP(Point[Baby Changing],yes_no,2,FALSE))</f>
        <v/>
      </c>
      <c r="AK711" s="14" t="str">
        <f>IF(Point[Asset Group]="","",VLOOKUP(Point[Service Room],yes_no,2,FALSE))</f>
        <v/>
      </c>
      <c r="AL711" s="14" t="str">
        <f>IF(Point[Asset Group]="","",VLOOKUP(Point[Service Tap],service_tap,2,FALSE))</f>
        <v/>
      </c>
      <c r="AM711" s="14" t="str">
        <f>IF(Point[Asset Group]="","",VLOOKUP(Point[Heating Type],wc_heating,2,FALSE))</f>
        <v/>
      </c>
      <c r="AN711" s="14" t="str">
        <f>IF(Point[Asset Group]="","",VLOOKUP(Point[Power Supply],power_supply,2,FALSE))</f>
        <v/>
      </c>
      <c r="AO711" s="14" t="str">
        <f>IF(Point[Asset Group]="","",VLOOKUP(Point[Waste Water],waste_water,2,FALSE))</f>
        <v/>
      </c>
      <c r="AP711" s="14" t="str">
        <f>IF(Point[Asset Group]="","",VLOOKUP(Point[Furniture SubType],subdom_master_gdb,2,FALSE))</f>
        <v/>
      </c>
      <c r="AQ711" s="14" t="str">
        <f>IF(Point[Asset Group]="","",VLOOKUP(Point[Concrete Pad],yes_no,2,FALSE))</f>
        <v/>
      </c>
      <c r="AR711" s="14" t="str">
        <f>IF(Point[Asset Group]="","",VLOOKUP(Point[Material],material_master,2,FALSE))</f>
        <v/>
      </c>
      <c r="AS711" s="14" t="str">
        <f>IF(Point[Asset Group]="","",VLOOKUP(Point[Plumbing],irrigation_plumbing,2,FALSE))</f>
        <v/>
      </c>
      <c r="AT711" s="14" t="str">
        <f>IF(Point[Asset Group]="","",VLOOKUP(Point[Sprinklers],irrigation_sprinklers,2,FALSE))</f>
        <v/>
      </c>
      <c r="AU711" s="14" t="str">
        <f>IF(Point[Asset Group]="","",VLOOKUP(Point[System],irrigation_system,2,FALSE))</f>
        <v/>
      </c>
      <c r="AV711" s="14" t="str">
        <f>IF(Point[Asset Group]="","",VLOOKUP(Point[Status],irrigation_status,2,FALSE))</f>
        <v/>
      </c>
      <c r="AW711" s="11" t="str">
        <f>IF(Point[Date of manufacture]="","",Point[Date of manufacture])</f>
        <v/>
      </c>
      <c r="AX711" s="14" t="str">
        <f>IF(Point[Asset Group]="","",VLOOKUP(Point[Sign Purpose],sign_purpose,2,FALSE))</f>
        <v/>
      </c>
      <c r="AY711" s="14" t="str">
        <f>IF(Point[Asset Group]="","",VLOOKUP(Point[Sign Material],material_master,2,FALSE))</f>
        <v/>
      </c>
      <c r="AZ711" s="14" t="str">
        <f>IF(Point[Asset Group]="","",VLOOKUP(Point[Affixed To],sign_affix,2,FALSE))</f>
        <v/>
      </c>
      <c r="BA711" s="14" t="str">
        <f>IF(Point[Size HxB mm]="","",Point[Size HxB mm])</f>
        <v/>
      </c>
      <c r="BB711" s="14" t="str">
        <f>IF(Point[Height m]="","",Point[Height m])</f>
        <v/>
      </c>
      <c r="BC711" s="14" t="str">
        <f>IF(Point[Asset Group]="","",VLOOKUP(Point[Post Material],material_master,2,FALSE))</f>
        <v/>
      </c>
      <c r="BD711" s="14" t="str">
        <f>IF(Point[Asset Group]="","",VLOOKUP(Point[Post Number],number,2,FALSE))</f>
        <v/>
      </c>
      <c r="BE711" s="14" t="str">
        <f>IF(Point[Asset Group]="","",VLOOKUP(Point[Structure SubType],subdom_master_gdb,2,FALSE))</f>
        <v/>
      </c>
      <c r="BF711" s="14" t="str">
        <f>IF(Point[Area m2]="","",Point[Area m2])</f>
        <v/>
      </c>
      <c r="BG711" s="14" t="str">
        <f>IF(Point[Length m]="","",Point[Length m])</f>
        <v/>
      </c>
      <c r="BH711" s="14" t="str">
        <f>IF(Point[Width m]="","",Point[Width m])</f>
        <v/>
      </c>
      <c r="BI711" s="14" t="str">
        <f>IF(Point[Diameter m]="","",Point[Diameter m])</f>
        <v/>
      </c>
      <c r="BJ711" s="14" t="str">
        <f>IF(Point[Asset Group]="","",VLOOKUP(Point[Number of Pipes],number,2,FALSE))</f>
        <v/>
      </c>
      <c r="BK711" s="14" t="str">
        <f>IF(Point[Asset Group]="","",VLOOKUP(Point[Combined Name],2,FALSE))</f>
        <v/>
      </c>
      <c r="BL711" s="14" t="str">
        <f>IF(Point[Asset Group]="","",VLOOKUP(Point[Size Class],size_class,2,FALSE))</f>
        <v/>
      </c>
      <c r="BM711" s="14" t="str">
        <f>IF(Point[Asset Group]="","",VLOOKUP(Point[Age Class],age_class,2,FALSE))</f>
        <v/>
      </c>
      <c r="BN711" s="14" t="str">
        <f>IF(Point[Girth (cm)]="","",Point[Girth (cm)])</f>
        <v/>
      </c>
      <c r="BO711" s="14" t="str">
        <f>IF(Point[Crown Radius (m)]="","",Point[Crown Radius (m)])</f>
        <v/>
      </c>
      <c r="BP711" s="14" t="str">
        <f>IF(Point[Asset Group]="","",VLOOKUP(Point[Rooting Environment],root_enviro,2,FALSE))</f>
        <v/>
      </c>
      <c r="BQ711" s="14" t="str">
        <f>IF(Point[Asset Group]="","",VLOOKUP(Point[Tree Surround],tree_surround,2,FALSE))</f>
        <v/>
      </c>
      <c r="BR711" s="14" t="str">
        <f>IF(Point[Asset Group]="","",VLOOKUP(Point[Tree Grill],yes_no,2,FALSE))</f>
        <v/>
      </c>
      <c r="BS711" s="14" t="str">
        <f>IF(Point[Asset Group]="","",VLOOKUP(Point[Tree Location],tree_location,2,FALSE))</f>
        <v/>
      </c>
    </row>
    <row r="712" spans="1:71" s="3" customFormat="1" x14ac:dyDescent="0.2">
      <c r="A712" s="3" t="str">
        <f>IF(Point[DWG File Name]="","",Point[DWG File Name])</f>
        <v/>
      </c>
      <c r="B712" s="3" t="str">
        <f>IF(Point[DWG Layer Name]="","",Point[DWG Layer Name])</f>
        <v/>
      </c>
      <c r="C712" s="3" t="str">
        <f>IF(Point[DWG Handle]="","",Point[DWG Handle])</f>
        <v/>
      </c>
      <c r="D712" s="58" t="str">
        <f>IF(Point[X]="","",Point[X])</f>
        <v/>
      </c>
      <c r="E712" s="58" t="str">
        <f>IF(Point[Y]="","",Point[Y])</f>
        <v/>
      </c>
      <c r="F712" s="3" t="str">
        <f>IF(Point[Replacement Asset]="","",Point[Replacement Asset])</f>
        <v/>
      </c>
      <c r="G712" s="3" t="str">
        <f>IF(Point[Asset ID]="","",UPPER(Point[Asset ID]))</f>
        <v/>
      </c>
      <c r="H712" s="3" t="str">
        <f>IF(Point[Asset Group]="","",VLOOKUP(Point[Asset Group],asset_grp_pt,4,FALSE))</f>
        <v/>
      </c>
      <c r="I712" s="3" t="str">
        <f>IF(Point[Asset Group]="","",VLOOKUP(Point[Asset Group],asset_grp_pt,2,FALSE))</f>
        <v/>
      </c>
      <c r="J712" s="3" t="str">
        <f>IF(Point[Asset Group]="","",VLOOKUP(Point[Asset Group],asset_grp_pt,3,FALSE))</f>
        <v/>
      </c>
      <c r="K712" s="3" t="str">
        <f>IF(Point[Asset Group]="","",VLOOKUP(Point[Asset Type],type_master_list,2,FALSE))</f>
        <v/>
      </c>
      <c r="L712" s="3" t="str">
        <f>IF(Point[Asset Name]="","",PROPER(Point[Asset Name]))</f>
        <v/>
      </c>
      <c r="M712" s="11" t="str">
        <f>IF(Point[Install Date]="","",Point[Install Date])</f>
        <v/>
      </c>
      <c r="N712" s="11" t="str">
        <f>IF(Point[Note]="","",PROPER(Point[Note]))</f>
        <v/>
      </c>
      <c r="O712" s="11" t="str">
        <f>IF(Point[Resource Consent Number]="","",UPPER(Point[Resource Consent Number]))</f>
        <v/>
      </c>
      <c r="P712" s="53" t="str">
        <f>IF(Point[Asset Unit Cost]="","",Point[Asset Unit Cost])</f>
        <v/>
      </c>
      <c r="Q712" s="11" t="str">
        <f>IF(Point[Added By]="","",UPPER(Point[Added By]))</f>
        <v/>
      </c>
      <c r="R712" s="11" t="str">
        <f>IF(Point[Added Date]="","",Point[Added Date])</f>
        <v/>
      </c>
      <c r="S712" s="14" t="str">
        <f>IF(Point[Z COORD]="","",Point[Z COORD])</f>
        <v/>
      </c>
      <c r="T712" s="14" t="str">
        <f>IF(Point[Asset Description]="","",PROPER(Point[Asset Description]))</f>
        <v/>
      </c>
      <c r="U712" s="14" t="str">
        <f>IF(Point[[Artist ]]="","",PROPER(Point[[Artist ]]))</f>
        <v/>
      </c>
      <c r="V712" s="14" t="str">
        <f>IF(Point[Material Notes]="","",PROPER(Point[Material Notes]))</f>
        <v/>
      </c>
      <c r="W712" s="14" t="str">
        <f>IF(Point[Dimension Notes]="","",Point[Dimension Notes])</f>
        <v/>
      </c>
      <c r="X712" s="14" t="str">
        <f>IF(Point[List]="","",VLOOKUP(Point[Burner Number],number,2,FALSE))</f>
        <v/>
      </c>
      <c r="Y712" s="14" t="str">
        <f>IF(Point[List]="","",VLOOKUP(Point[Fuel],bbq_fuel,2,FALSE))</f>
        <v/>
      </c>
      <c r="Z712" s="14" t="str">
        <f>IF(Point[List]="","",VLOOKUP(Point[Cabinet Material],bbq_material,2,FALSE))</f>
        <v/>
      </c>
      <c r="AA712" s="14" t="str">
        <f>IF(Point[Asset Group]="","",VLOOKUP(Point[Manufacturer],manufacturer,2,FALSE))</f>
        <v/>
      </c>
      <c r="AB712" s="14" t="str">
        <f>IF(Point[Uinsex WC]="","",Point[Uinsex WC])</f>
        <v/>
      </c>
      <c r="AC712" s="14" t="str">
        <f>IF(Point[Female WC]="","",Point[Female WC])</f>
        <v/>
      </c>
      <c r="AD712" s="14" t="str">
        <f>IF(Point[Male WC]="","",Point[Male WC])</f>
        <v/>
      </c>
      <c r="AE712" s="14" t="str">
        <f>IF(Point[Urinal]="","",Point[Urinal])</f>
        <v/>
      </c>
      <c r="AF712" s="14" t="str">
        <f>IF(Point[Disabled Unisex]="","",Point[Disabled Unisex])</f>
        <v/>
      </c>
      <c r="AG712" s="14" t="str">
        <f>IF(Point[Disabled Female]="","",Point[Disabled Female])</f>
        <v/>
      </c>
      <c r="AH712" s="14" t="str">
        <f>IF(Point[Disabled Male]="","",Point[Disabled Male])</f>
        <v/>
      </c>
      <c r="AI712" s="14" t="str">
        <f>IF(Point[Asset Group]="","",VLOOKUP(Point[Handrail],yes_no,2,FALSE))</f>
        <v/>
      </c>
      <c r="AJ712" s="14" t="str">
        <f>IF(Point[Asset Group]="","",VLOOKUP(Point[Baby Changing],yes_no,2,FALSE))</f>
        <v/>
      </c>
      <c r="AK712" s="14" t="str">
        <f>IF(Point[Asset Group]="","",VLOOKUP(Point[Service Room],yes_no,2,FALSE))</f>
        <v/>
      </c>
      <c r="AL712" s="14" t="str">
        <f>IF(Point[Asset Group]="","",VLOOKUP(Point[Service Tap],service_tap,2,FALSE))</f>
        <v/>
      </c>
      <c r="AM712" s="14" t="str">
        <f>IF(Point[Asset Group]="","",VLOOKUP(Point[Heating Type],wc_heating,2,FALSE))</f>
        <v/>
      </c>
      <c r="AN712" s="14" t="str">
        <f>IF(Point[Asset Group]="","",VLOOKUP(Point[Power Supply],power_supply,2,FALSE))</f>
        <v/>
      </c>
      <c r="AO712" s="14" t="str">
        <f>IF(Point[Asset Group]="","",VLOOKUP(Point[Waste Water],waste_water,2,FALSE))</f>
        <v/>
      </c>
      <c r="AP712" s="14" t="str">
        <f>IF(Point[Asset Group]="","",VLOOKUP(Point[Furniture SubType],subdom_master_gdb,2,FALSE))</f>
        <v/>
      </c>
      <c r="AQ712" s="14" t="str">
        <f>IF(Point[Asset Group]="","",VLOOKUP(Point[Concrete Pad],yes_no,2,FALSE))</f>
        <v/>
      </c>
      <c r="AR712" s="14" t="str">
        <f>IF(Point[Asset Group]="","",VLOOKUP(Point[Material],material_master,2,FALSE))</f>
        <v/>
      </c>
      <c r="AS712" s="14" t="str">
        <f>IF(Point[Asset Group]="","",VLOOKUP(Point[Plumbing],irrigation_plumbing,2,FALSE))</f>
        <v/>
      </c>
      <c r="AT712" s="14" t="str">
        <f>IF(Point[Asset Group]="","",VLOOKUP(Point[Sprinklers],irrigation_sprinklers,2,FALSE))</f>
        <v/>
      </c>
      <c r="AU712" s="14" t="str">
        <f>IF(Point[Asset Group]="","",VLOOKUP(Point[System],irrigation_system,2,FALSE))</f>
        <v/>
      </c>
      <c r="AV712" s="14" t="str">
        <f>IF(Point[Asset Group]="","",VLOOKUP(Point[Status],irrigation_status,2,FALSE))</f>
        <v/>
      </c>
      <c r="AW712" s="11" t="str">
        <f>IF(Point[Date of manufacture]="","",Point[Date of manufacture])</f>
        <v/>
      </c>
      <c r="AX712" s="14" t="str">
        <f>IF(Point[Asset Group]="","",VLOOKUP(Point[Sign Purpose],sign_purpose,2,FALSE))</f>
        <v/>
      </c>
      <c r="AY712" s="14" t="str">
        <f>IF(Point[Asset Group]="","",VLOOKUP(Point[Sign Material],material_master,2,FALSE))</f>
        <v/>
      </c>
      <c r="AZ712" s="14" t="str">
        <f>IF(Point[Asset Group]="","",VLOOKUP(Point[Affixed To],sign_affix,2,FALSE))</f>
        <v/>
      </c>
      <c r="BA712" s="14" t="str">
        <f>IF(Point[Size HxB mm]="","",Point[Size HxB mm])</f>
        <v/>
      </c>
      <c r="BB712" s="14" t="str">
        <f>IF(Point[Height m]="","",Point[Height m])</f>
        <v/>
      </c>
      <c r="BC712" s="14" t="str">
        <f>IF(Point[Asset Group]="","",VLOOKUP(Point[Post Material],material_master,2,FALSE))</f>
        <v/>
      </c>
      <c r="BD712" s="14" t="str">
        <f>IF(Point[Asset Group]="","",VLOOKUP(Point[Post Number],number,2,FALSE))</f>
        <v/>
      </c>
      <c r="BE712" s="14" t="str">
        <f>IF(Point[Asset Group]="","",VLOOKUP(Point[Structure SubType],subdom_master_gdb,2,FALSE))</f>
        <v/>
      </c>
      <c r="BF712" s="14" t="str">
        <f>IF(Point[Area m2]="","",Point[Area m2])</f>
        <v/>
      </c>
      <c r="BG712" s="14" t="str">
        <f>IF(Point[Length m]="","",Point[Length m])</f>
        <v/>
      </c>
      <c r="BH712" s="14" t="str">
        <f>IF(Point[Width m]="","",Point[Width m])</f>
        <v/>
      </c>
      <c r="BI712" s="14" t="str">
        <f>IF(Point[Diameter m]="","",Point[Diameter m])</f>
        <v/>
      </c>
      <c r="BJ712" s="14" t="str">
        <f>IF(Point[Asset Group]="","",VLOOKUP(Point[Number of Pipes],number,2,FALSE))</f>
        <v/>
      </c>
      <c r="BK712" s="14" t="str">
        <f>IF(Point[Asset Group]="","",VLOOKUP(Point[Combined Name],2,FALSE))</f>
        <v/>
      </c>
      <c r="BL712" s="14" t="str">
        <f>IF(Point[Asset Group]="","",VLOOKUP(Point[Size Class],size_class,2,FALSE))</f>
        <v/>
      </c>
      <c r="BM712" s="14" t="str">
        <f>IF(Point[Asset Group]="","",VLOOKUP(Point[Age Class],age_class,2,FALSE))</f>
        <v/>
      </c>
      <c r="BN712" s="14" t="str">
        <f>IF(Point[Girth (cm)]="","",Point[Girth (cm)])</f>
        <v/>
      </c>
      <c r="BO712" s="14" t="str">
        <f>IF(Point[Crown Radius (m)]="","",Point[Crown Radius (m)])</f>
        <v/>
      </c>
      <c r="BP712" s="14" t="str">
        <f>IF(Point[Asset Group]="","",VLOOKUP(Point[Rooting Environment],root_enviro,2,FALSE))</f>
        <v/>
      </c>
      <c r="BQ712" s="14" t="str">
        <f>IF(Point[Asset Group]="","",VLOOKUP(Point[Tree Surround],tree_surround,2,FALSE))</f>
        <v/>
      </c>
      <c r="BR712" s="14" t="str">
        <f>IF(Point[Asset Group]="","",VLOOKUP(Point[Tree Grill],yes_no,2,FALSE))</f>
        <v/>
      </c>
      <c r="BS712" s="14" t="str">
        <f>IF(Point[Asset Group]="","",VLOOKUP(Point[Tree Location],tree_location,2,FALSE))</f>
        <v/>
      </c>
    </row>
    <row r="713" spans="1:71" s="3" customFormat="1" x14ac:dyDescent="0.2">
      <c r="A713" s="3" t="str">
        <f>IF(Point[DWG File Name]="","",Point[DWG File Name])</f>
        <v/>
      </c>
      <c r="B713" s="3" t="str">
        <f>IF(Point[DWG Layer Name]="","",Point[DWG Layer Name])</f>
        <v/>
      </c>
      <c r="C713" s="3" t="str">
        <f>IF(Point[DWG Handle]="","",Point[DWG Handle])</f>
        <v/>
      </c>
      <c r="D713" s="58" t="str">
        <f>IF(Point[X]="","",Point[X])</f>
        <v/>
      </c>
      <c r="E713" s="58" t="str">
        <f>IF(Point[Y]="","",Point[Y])</f>
        <v/>
      </c>
      <c r="F713" s="3" t="str">
        <f>IF(Point[Replacement Asset]="","",Point[Replacement Asset])</f>
        <v/>
      </c>
      <c r="G713" s="3" t="str">
        <f>IF(Point[Asset ID]="","",UPPER(Point[Asset ID]))</f>
        <v/>
      </c>
      <c r="H713" s="3" t="str">
        <f>IF(Point[Asset Group]="","",VLOOKUP(Point[Asset Group],asset_grp_pt,4,FALSE))</f>
        <v/>
      </c>
      <c r="I713" s="3" t="str">
        <f>IF(Point[Asset Group]="","",VLOOKUP(Point[Asset Group],asset_grp_pt,2,FALSE))</f>
        <v/>
      </c>
      <c r="J713" s="3" t="str">
        <f>IF(Point[Asset Group]="","",VLOOKUP(Point[Asset Group],asset_grp_pt,3,FALSE))</f>
        <v/>
      </c>
      <c r="K713" s="3" t="str">
        <f>IF(Point[Asset Group]="","",VLOOKUP(Point[Asset Type],type_master_list,2,FALSE))</f>
        <v/>
      </c>
      <c r="L713" s="3" t="str">
        <f>IF(Point[Asset Name]="","",PROPER(Point[Asset Name]))</f>
        <v/>
      </c>
      <c r="M713" s="11" t="str">
        <f>IF(Point[Install Date]="","",Point[Install Date])</f>
        <v/>
      </c>
      <c r="N713" s="11" t="str">
        <f>IF(Point[Note]="","",PROPER(Point[Note]))</f>
        <v/>
      </c>
      <c r="O713" s="11" t="str">
        <f>IF(Point[Resource Consent Number]="","",UPPER(Point[Resource Consent Number]))</f>
        <v/>
      </c>
      <c r="P713" s="53" t="str">
        <f>IF(Point[Asset Unit Cost]="","",Point[Asset Unit Cost])</f>
        <v/>
      </c>
      <c r="Q713" s="11" t="str">
        <f>IF(Point[Added By]="","",UPPER(Point[Added By]))</f>
        <v/>
      </c>
      <c r="R713" s="11" t="str">
        <f>IF(Point[Added Date]="","",Point[Added Date])</f>
        <v/>
      </c>
      <c r="S713" s="14" t="str">
        <f>IF(Point[Z COORD]="","",Point[Z COORD])</f>
        <v/>
      </c>
      <c r="T713" s="14" t="str">
        <f>IF(Point[Asset Description]="","",PROPER(Point[Asset Description]))</f>
        <v/>
      </c>
      <c r="U713" s="14" t="str">
        <f>IF(Point[[Artist ]]="","",PROPER(Point[[Artist ]]))</f>
        <v/>
      </c>
      <c r="V713" s="14" t="str">
        <f>IF(Point[Material Notes]="","",PROPER(Point[Material Notes]))</f>
        <v/>
      </c>
      <c r="W713" s="14" t="str">
        <f>IF(Point[Dimension Notes]="","",Point[Dimension Notes])</f>
        <v/>
      </c>
      <c r="X713" s="14" t="str">
        <f>IF(Point[List]="","",VLOOKUP(Point[Burner Number],number,2,FALSE))</f>
        <v/>
      </c>
      <c r="Y713" s="14" t="str">
        <f>IF(Point[List]="","",VLOOKUP(Point[Fuel],bbq_fuel,2,FALSE))</f>
        <v/>
      </c>
      <c r="Z713" s="14" t="str">
        <f>IF(Point[List]="","",VLOOKUP(Point[Cabinet Material],bbq_material,2,FALSE))</f>
        <v/>
      </c>
      <c r="AA713" s="14" t="str">
        <f>IF(Point[Asset Group]="","",VLOOKUP(Point[Manufacturer],manufacturer,2,FALSE))</f>
        <v/>
      </c>
      <c r="AB713" s="14" t="str">
        <f>IF(Point[Uinsex WC]="","",Point[Uinsex WC])</f>
        <v/>
      </c>
      <c r="AC713" s="14" t="str">
        <f>IF(Point[Female WC]="","",Point[Female WC])</f>
        <v/>
      </c>
      <c r="AD713" s="14" t="str">
        <f>IF(Point[Male WC]="","",Point[Male WC])</f>
        <v/>
      </c>
      <c r="AE713" s="14" t="str">
        <f>IF(Point[Urinal]="","",Point[Urinal])</f>
        <v/>
      </c>
      <c r="AF713" s="14" t="str">
        <f>IF(Point[Disabled Unisex]="","",Point[Disabled Unisex])</f>
        <v/>
      </c>
      <c r="AG713" s="14" t="str">
        <f>IF(Point[Disabled Female]="","",Point[Disabled Female])</f>
        <v/>
      </c>
      <c r="AH713" s="14" t="str">
        <f>IF(Point[Disabled Male]="","",Point[Disabled Male])</f>
        <v/>
      </c>
      <c r="AI713" s="14" t="str">
        <f>IF(Point[Asset Group]="","",VLOOKUP(Point[Handrail],yes_no,2,FALSE))</f>
        <v/>
      </c>
      <c r="AJ713" s="14" t="str">
        <f>IF(Point[Asset Group]="","",VLOOKUP(Point[Baby Changing],yes_no,2,FALSE))</f>
        <v/>
      </c>
      <c r="AK713" s="14" t="str">
        <f>IF(Point[Asset Group]="","",VLOOKUP(Point[Service Room],yes_no,2,FALSE))</f>
        <v/>
      </c>
      <c r="AL713" s="14" t="str">
        <f>IF(Point[Asset Group]="","",VLOOKUP(Point[Service Tap],service_tap,2,FALSE))</f>
        <v/>
      </c>
      <c r="AM713" s="14" t="str">
        <f>IF(Point[Asset Group]="","",VLOOKUP(Point[Heating Type],wc_heating,2,FALSE))</f>
        <v/>
      </c>
      <c r="AN713" s="14" t="str">
        <f>IF(Point[Asset Group]="","",VLOOKUP(Point[Power Supply],power_supply,2,FALSE))</f>
        <v/>
      </c>
      <c r="AO713" s="14" t="str">
        <f>IF(Point[Asset Group]="","",VLOOKUP(Point[Waste Water],waste_water,2,FALSE))</f>
        <v/>
      </c>
      <c r="AP713" s="14" t="str">
        <f>IF(Point[Asset Group]="","",VLOOKUP(Point[Furniture SubType],subdom_master_gdb,2,FALSE))</f>
        <v/>
      </c>
      <c r="AQ713" s="14" t="str">
        <f>IF(Point[Asset Group]="","",VLOOKUP(Point[Concrete Pad],yes_no,2,FALSE))</f>
        <v/>
      </c>
      <c r="AR713" s="14" t="str">
        <f>IF(Point[Asset Group]="","",VLOOKUP(Point[Material],material_master,2,FALSE))</f>
        <v/>
      </c>
      <c r="AS713" s="14" t="str">
        <f>IF(Point[Asset Group]="","",VLOOKUP(Point[Plumbing],irrigation_plumbing,2,FALSE))</f>
        <v/>
      </c>
      <c r="AT713" s="14" t="str">
        <f>IF(Point[Asset Group]="","",VLOOKUP(Point[Sprinklers],irrigation_sprinklers,2,FALSE))</f>
        <v/>
      </c>
      <c r="AU713" s="14" t="str">
        <f>IF(Point[Asset Group]="","",VLOOKUP(Point[System],irrigation_system,2,FALSE))</f>
        <v/>
      </c>
      <c r="AV713" s="14" t="str">
        <f>IF(Point[Asset Group]="","",VLOOKUP(Point[Status],irrigation_status,2,FALSE))</f>
        <v/>
      </c>
      <c r="AW713" s="11" t="str">
        <f>IF(Point[Date of manufacture]="","",Point[Date of manufacture])</f>
        <v/>
      </c>
      <c r="AX713" s="14" t="str">
        <f>IF(Point[Asset Group]="","",VLOOKUP(Point[Sign Purpose],sign_purpose,2,FALSE))</f>
        <v/>
      </c>
      <c r="AY713" s="14" t="str">
        <f>IF(Point[Asset Group]="","",VLOOKUP(Point[Sign Material],material_master,2,FALSE))</f>
        <v/>
      </c>
      <c r="AZ713" s="14" t="str">
        <f>IF(Point[Asset Group]="","",VLOOKUP(Point[Affixed To],sign_affix,2,FALSE))</f>
        <v/>
      </c>
      <c r="BA713" s="14" t="str">
        <f>IF(Point[Size HxB mm]="","",Point[Size HxB mm])</f>
        <v/>
      </c>
      <c r="BB713" s="14" t="str">
        <f>IF(Point[Height m]="","",Point[Height m])</f>
        <v/>
      </c>
      <c r="BC713" s="14" t="str">
        <f>IF(Point[Asset Group]="","",VLOOKUP(Point[Post Material],material_master,2,FALSE))</f>
        <v/>
      </c>
      <c r="BD713" s="14" t="str">
        <f>IF(Point[Asset Group]="","",VLOOKUP(Point[Post Number],number,2,FALSE))</f>
        <v/>
      </c>
      <c r="BE713" s="14" t="str">
        <f>IF(Point[Asset Group]="","",VLOOKUP(Point[Structure SubType],subdom_master_gdb,2,FALSE))</f>
        <v/>
      </c>
      <c r="BF713" s="14" t="str">
        <f>IF(Point[Area m2]="","",Point[Area m2])</f>
        <v/>
      </c>
      <c r="BG713" s="14" t="str">
        <f>IF(Point[Length m]="","",Point[Length m])</f>
        <v/>
      </c>
      <c r="BH713" s="14" t="str">
        <f>IF(Point[Width m]="","",Point[Width m])</f>
        <v/>
      </c>
      <c r="BI713" s="14" t="str">
        <f>IF(Point[Diameter m]="","",Point[Diameter m])</f>
        <v/>
      </c>
      <c r="BJ713" s="14" t="str">
        <f>IF(Point[Asset Group]="","",VLOOKUP(Point[Number of Pipes],number,2,FALSE))</f>
        <v/>
      </c>
      <c r="BK713" s="14" t="str">
        <f>IF(Point[Asset Group]="","",VLOOKUP(Point[Combined Name],2,FALSE))</f>
        <v/>
      </c>
      <c r="BL713" s="14" t="str">
        <f>IF(Point[Asset Group]="","",VLOOKUP(Point[Size Class],size_class,2,FALSE))</f>
        <v/>
      </c>
      <c r="BM713" s="14" t="str">
        <f>IF(Point[Asset Group]="","",VLOOKUP(Point[Age Class],age_class,2,FALSE))</f>
        <v/>
      </c>
      <c r="BN713" s="14" t="str">
        <f>IF(Point[Girth (cm)]="","",Point[Girth (cm)])</f>
        <v/>
      </c>
      <c r="BO713" s="14" t="str">
        <f>IF(Point[Crown Radius (m)]="","",Point[Crown Radius (m)])</f>
        <v/>
      </c>
      <c r="BP713" s="14" t="str">
        <f>IF(Point[Asset Group]="","",VLOOKUP(Point[Rooting Environment],root_enviro,2,FALSE))</f>
        <v/>
      </c>
      <c r="BQ713" s="14" t="str">
        <f>IF(Point[Asset Group]="","",VLOOKUP(Point[Tree Surround],tree_surround,2,FALSE))</f>
        <v/>
      </c>
      <c r="BR713" s="14" t="str">
        <f>IF(Point[Asset Group]="","",VLOOKUP(Point[Tree Grill],yes_no,2,FALSE))</f>
        <v/>
      </c>
      <c r="BS713" s="14" t="str">
        <f>IF(Point[Asset Group]="","",VLOOKUP(Point[Tree Location],tree_location,2,FALSE))</f>
        <v/>
      </c>
    </row>
    <row r="714" spans="1:71" s="3" customFormat="1" x14ac:dyDescent="0.2">
      <c r="A714" s="3" t="str">
        <f>IF(Point[DWG File Name]="","",Point[DWG File Name])</f>
        <v/>
      </c>
      <c r="B714" s="3" t="str">
        <f>IF(Point[DWG Layer Name]="","",Point[DWG Layer Name])</f>
        <v/>
      </c>
      <c r="C714" s="3" t="str">
        <f>IF(Point[DWG Handle]="","",Point[DWG Handle])</f>
        <v/>
      </c>
      <c r="D714" s="58" t="str">
        <f>IF(Point[X]="","",Point[X])</f>
        <v/>
      </c>
      <c r="E714" s="58" t="str">
        <f>IF(Point[Y]="","",Point[Y])</f>
        <v/>
      </c>
      <c r="F714" s="3" t="str">
        <f>IF(Point[Replacement Asset]="","",Point[Replacement Asset])</f>
        <v/>
      </c>
      <c r="G714" s="3" t="str">
        <f>IF(Point[Asset ID]="","",UPPER(Point[Asset ID]))</f>
        <v/>
      </c>
      <c r="H714" s="3" t="str">
        <f>IF(Point[Asset Group]="","",VLOOKUP(Point[Asset Group],asset_grp_pt,4,FALSE))</f>
        <v/>
      </c>
      <c r="I714" s="3" t="str">
        <f>IF(Point[Asset Group]="","",VLOOKUP(Point[Asset Group],asset_grp_pt,2,FALSE))</f>
        <v/>
      </c>
      <c r="J714" s="3" t="str">
        <f>IF(Point[Asset Group]="","",VLOOKUP(Point[Asset Group],asset_grp_pt,3,FALSE))</f>
        <v/>
      </c>
      <c r="K714" s="3" t="str">
        <f>IF(Point[Asset Group]="","",VLOOKUP(Point[Asset Type],type_master_list,2,FALSE))</f>
        <v/>
      </c>
      <c r="L714" s="3" t="str">
        <f>IF(Point[Asset Name]="","",PROPER(Point[Asset Name]))</f>
        <v/>
      </c>
      <c r="M714" s="11" t="str">
        <f>IF(Point[Install Date]="","",Point[Install Date])</f>
        <v/>
      </c>
      <c r="N714" s="11" t="str">
        <f>IF(Point[Note]="","",PROPER(Point[Note]))</f>
        <v/>
      </c>
      <c r="O714" s="11" t="str">
        <f>IF(Point[Resource Consent Number]="","",UPPER(Point[Resource Consent Number]))</f>
        <v/>
      </c>
      <c r="P714" s="53" t="str">
        <f>IF(Point[Asset Unit Cost]="","",Point[Asset Unit Cost])</f>
        <v/>
      </c>
      <c r="Q714" s="11" t="str">
        <f>IF(Point[Added By]="","",UPPER(Point[Added By]))</f>
        <v/>
      </c>
      <c r="R714" s="11" t="str">
        <f>IF(Point[Added Date]="","",Point[Added Date])</f>
        <v/>
      </c>
      <c r="S714" s="14" t="str">
        <f>IF(Point[Z COORD]="","",Point[Z COORD])</f>
        <v/>
      </c>
      <c r="T714" s="14" t="str">
        <f>IF(Point[Asset Description]="","",PROPER(Point[Asset Description]))</f>
        <v/>
      </c>
      <c r="U714" s="14" t="str">
        <f>IF(Point[[Artist ]]="","",PROPER(Point[[Artist ]]))</f>
        <v/>
      </c>
      <c r="V714" s="14" t="str">
        <f>IF(Point[Material Notes]="","",PROPER(Point[Material Notes]))</f>
        <v/>
      </c>
      <c r="W714" s="14" t="str">
        <f>IF(Point[Dimension Notes]="","",Point[Dimension Notes])</f>
        <v/>
      </c>
      <c r="X714" s="14" t="str">
        <f>IF(Point[List]="","",VLOOKUP(Point[Burner Number],number,2,FALSE))</f>
        <v/>
      </c>
      <c r="Y714" s="14" t="str">
        <f>IF(Point[List]="","",VLOOKUP(Point[Fuel],bbq_fuel,2,FALSE))</f>
        <v/>
      </c>
      <c r="Z714" s="14" t="str">
        <f>IF(Point[List]="","",VLOOKUP(Point[Cabinet Material],bbq_material,2,FALSE))</f>
        <v/>
      </c>
      <c r="AA714" s="14" t="str">
        <f>IF(Point[Asset Group]="","",VLOOKUP(Point[Manufacturer],manufacturer,2,FALSE))</f>
        <v/>
      </c>
      <c r="AB714" s="14" t="str">
        <f>IF(Point[Uinsex WC]="","",Point[Uinsex WC])</f>
        <v/>
      </c>
      <c r="AC714" s="14" t="str">
        <f>IF(Point[Female WC]="","",Point[Female WC])</f>
        <v/>
      </c>
      <c r="AD714" s="14" t="str">
        <f>IF(Point[Male WC]="","",Point[Male WC])</f>
        <v/>
      </c>
      <c r="AE714" s="14" t="str">
        <f>IF(Point[Urinal]="","",Point[Urinal])</f>
        <v/>
      </c>
      <c r="AF714" s="14" t="str">
        <f>IF(Point[Disabled Unisex]="","",Point[Disabled Unisex])</f>
        <v/>
      </c>
      <c r="AG714" s="14" t="str">
        <f>IF(Point[Disabled Female]="","",Point[Disabled Female])</f>
        <v/>
      </c>
      <c r="AH714" s="14" t="str">
        <f>IF(Point[Disabled Male]="","",Point[Disabled Male])</f>
        <v/>
      </c>
      <c r="AI714" s="14" t="str">
        <f>IF(Point[Asset Group]="","",VLOOKUP(Point[Handrail],yes_no,2,FALSE))</f>
        <v/>
      </c>
      <c r="AJ714" s="14" t="str">
        <f>IF(Point[Asset Group]="","",VLOOKUP(Point[Baby Changing],yes_no,2,FALSE))</f>
        <v/>
      </c>
      <c r="AK714" s="14" t="str">
        <f>IF(Point[Asset Group]="","",VLOOKUP(Point[Service Room],yes_no,2,FALSE))</f>
        <v/>
      </c>
      <c r="AL714" s="14" t="str">
        <f>IF(Point[Asset Group]="","",VLOOKUP(Point[Service Tap],service_tap,2,FALSE))</f>
        <v/>
      </c>
      <c r="AM714" s="14" t="str">
        <f>IF(Point[Asset Group]="","",VLOOKUP(Point[Heating Type],wc_heating,2,FALSE))</f>
        <v/>
      </c>
      <c r="AN714" s="14" t="str">
        <f>IF(Point[Asset Group]="","",VLOOKUP(Point[Power Supply],power_supply,2,FALSE))</f>
        <v/>
      </c>
      <c r="AO714" s="14" t="str">
        <f>IF(Point[Asset Group]="","",VLOOKUP(Point[Waste Water],waste_water,2,FALSE))</f>
        <v/>
      </c>
      <c r="AP714" s="14" t="str">
        <f>IF(Point[Asset Group]="","",VLOOKUP(Point[Furniture SubType],subdom_master_gdb,2,FALSE))</f>
        <v/>
      </c>
      <c r="AQ714" s="14" t="str">
        <f>IF(Point[Asset Group]="","",VLOOKUP(Point[Concrete Pad],yes_no,2,FALSE))</f>
        <v/>
      </c>
      <c r="AR714" s="14" t="str">
        <f>IF(Point[Asset Group]="","",VLOOKUP(Point[Material],material_master,2,FALSE))</f>
        <v/>
      </c>
      <c r="AS714" s="14" t="str">
        <f>IF(Point[Asset Group]="","",VLOOKUP(Point[Plumbing],irrigation_plumbing,2,FALSE))</f>
        <v/>
      </c>
      <c r="AT714" s="14" t="str">
        <f>IF(Point[Asset Group]="","",VLOOKUP(Point[Sprinklers],irrigation_sprinklers,2,FALSE))</f>
        <v/>
      </c>
      <c r="AU714" s="14" t="str">
        <f>IF(Point[Asset Group]="","",VLOOKUP(Point[System],irrigation_system,2,FALSE))</f>
        <v/>
      </c>
      <c r="AV714" s="14" t="str">
        <f>IF(Point[Asset Group]="","",VLOOKUP(Point[Status],irrigation_status,2,FALSE))</f>
        <v/>
      </c>
      <c r="AW714" s="11" t="str">
        <f>IF(Point[Date of manufacture]="","",Point[Date of manufacture])</f>
        <v/>
      </c>
      <c r="AX714" s="14" t="str">
        <f>IF(Point[Asset Group]="","",VLOOKUP(Point[Sign Purpose],sign_purpose,2,FALSE))</f>
        <v/>
      </c>
      <c r="AY714" s="14" t="str">
        <f>IF(Point[Asset Group]="","",VLOOKUP(Point[Sign Material],material_master,2,FALSE))</f>
        <v/>
      </c>
      <c r="AZ714" s="14" t="str">
        <f>IF(Point[Asset Group]="","",VLOOKUP(Point[Affixed To],sign_affix,2,FALSE))</f>
        <v/>
      </c>
      <c r="BA714" s="14" t="str">
        <f>IF(Point[Size HxB mm]="","",Point[Size HxB mm])</f>
        <v/>
      </c>
      <c r="BB714" s="14" t="str">
        <f>IF(Point[Height m]="","",Point[Height m])</f>
        <v/>
      </c>
      <c r="BC714" s="14" t="str">
        <f>IF(Point[Asset Group]="","",VLOOKUP(Point[Post Material],material_master,2,FALSE))</f>
        <v/>
      </c>
      <c r="BD714" s="14" t="str">
        <f>IF(Point[Asset Group]="","",VLOOKUP(Point[Post Number],number,2,FALSE))</f>
        <v/>
      </c>
      <c r="BE714" s="14" t="str">
        <f>IF(Point[Asset Group]="","",VLOOKUP(Point[Structure SubType],subdom_master_gdb,2,FALSE))</f>
        <v/>
      </c>
      <c r="BF714" s="14" t="str">
        <f>IF(Point[Area m2]="","",Point[Area m2])</f>
        <v/>
      </c>
      <c r="BG714" s="14" t="str">
        <f>IF(Point[Length m]="","",Point[Length m])</f>
        <v/>
      </c>
      <c r="BH714" s="14" t="str">
        <f>IF(Point[Width m]="","",Point[Width m])</f>
        <v/>
      </c>
      <c r="BI714" s="14" t="str">
        <f>IF(Point[Diameter m]="","",Point[Diameter m])</f>
        <v/>
      </c>
      <c r="BJ714" s="14" t="str">
        <f>IF(Point[Asset Group]="","",VLOOKUP(Point[Number of Pipes],number,2,FALSE))</f>
        <v/>
      </c>
      <c r="BK714" s="14" t="str">
        <f>IF(Point[Asset Group]="","",VLOOKUP(Point[Combined Name],2,FALSE))</f>
        <v/>
      </c>
      <c r="BL714" s="14" t="str">
        <f>IF(Point[Asset Group]="","",VLOOKUP(Point[Size Class],size_class,2,FALSE))</f>
        <v/>
      </c>
      <c r="BM714" s="14" t="str">
        <f>IF(Point[Asset Group]="","",VLOOKUP(Point[Age Class],age_class,2,FALSE))</f>
        <v/>
      </c>
      <c r="BN714" s="14" t="str">
        <f>IF(Point[Girth (cm)]="","",Point[Girth (cm)])</f>
        <v/>
      </c>
      <c r="BO714" s="14" t="str">
        <f>IF(Point[Crown Radius (m)]="","",Point[Crown Radius (m)])</f>
        <v/>
      </c>
      <c r="BP714" s="14" t="str">
        <f>IF(Point[Asset Group]="","",VLOOKUP(Point[Rooting Environment],root_enviro,2,FALSE))</f>
        <v/>
      </c>
      <c r="BQ714" s="14" t="str">
        <f>IF(Point[Asset Group]="","",VLOOKUP(Point[Tree Surround],tree_surround,2,FALSE))</f>
        <v/>
      </c>
      <c r="BR714" s="14" t="str">
        <f>IF(Point[Asset Group]="","",VLOOKUP(Point[Tree Grill],yes_no,2,FALSE))</f>
        <v/>
      </c>
      <c r="BS714" s="14" t="str">
        <f>IF(Point[Asset Group]="","",VLOOKUP(Point[Tree Location],tree_location,2,FALSE))</f>
        <v/>
      </c>
    </row>
    <row r="715" spans="1:71" s="3" customFormat="1" x14ac:dyDescent="0.2">
      <c r="A715" s="3" t="str">
        <f>IF(Point[DWG File Name]="","",Point[DWG File Name])</f>
        <v/>
      </c>
      <c r="B715" s="3" t="str">
        <f>IF(Point[DWG Layer Name]="","",Point[DWG Layer Name])</f>
        <v/>
      </c>
      <c r="C715" s="3" t="str">
        <f>IF(Point[DWG Handle]="","",Point[DWG Handle])</f>
        <v/>
      </c>
      <c r="D715" s="58" t="str">
        <f>IF(Point[X]="","",Point[X])</f>
        <v/>
      </c>
      <c r="E715" s="58" t="str">
        <f>IF(Point[Y]="","",Point[Y])</f>
        <v/>
      </c>
      <c r="F715" s="3" t="str">
        <f>IF(Point[Replacement Asset]="","",Point[Replacement Asset])</f>
        <v/>
      </c>
      <c r="G715" s="3" t="str">
        <f>IF(Point[Asset ID]="","",UPPER(Point[Asset ID]))</f>
        <v/>
      </c>
      <c r="H715" s="3" t="str">
        <f>IF(Point[Asset Group]="","",VLOOKUP(Point[Asset Group],asset_grp_pt,4,FALSE))</f>
        <v/>
      </c>
      <c r="I715" s="3" t="str">
        <f>IF(Point[Asset Group]="","",VLOOKUP(Point[Asset Group],asset_grp_pt,2,FALSE))</f>
        <v/>
      </c>
      <c r="J715" s="3" t="str">
        <f>IF(Point[Asset Group]="","",VLOOKUP(Point[Asset Group],asset_grp_pt,3,FALSE))</f>
        <v/>
      </c>
      <c r="K715" s="3" t="str">
        <f>IF(Point[Asset Group]="","",VLOOKUP(Point[Asset Type],type_master_list,2,FALSE))</f>
        <v/>
      </c>
      <c r="L715" s="3" t="str">
        <f>IF(Point[Asset Name]="","",PROPER(Point[Asset Name]))</f>
        <v/>
      </c>
      <c r="M715" s="11" t="str">
        <f>IF(Point[Install Date]="","",Point[Install Date])</f>
        <v/>
      </c>
      <c r="N715" s="11" t="str">
        <f>IF(Point[Note]="","",PROPER(Point[Note]))</f>
        <v/>
      </c>
      <c r="O715" s="11" t="str">
        <f>IF(Point[Resource Consent Number]="","",UPPER(Point[Resource Consent Number]))</f>
        <v/>
      </c>
      <c r="P715" s="53" t="str">
        <f>IF(Point[Asset Unit Cost]="","",Point[Asset Unit Cost])</f>
        <v/>
      </c>
      <c r="Q715" s="11" t="str">
        <f>IF(Point[Added By]="","",UPPER(Point[Added By]))</f>
        <v/>
      </c>
      <c r="R715" s="11" t="str">
        <f>IF(Point[Added Date]="","",Point[Added Date])</f>
        <v/>
      </c>
      <c r="S715" s="14" t="str">
        <f>IF(Point[Z COORD]="","",Point[Z COORD])</f>
        <v/>
      </c>
      <c r="T715" s="14" t="str">
        <f>IF(Point[Asset Description]="","",PROPER(Point[Asset Description]))</f>
        <v/>
      </c>
      <c r="U715" s="14" t="str">
        <f>IF(Point[[Artist ]]="","",PROPER(Point[[Artist ]]))</f>
        <v/>
      </c>
      <c r="V715" s="14" t="str">
        <f>IF(Point[Material Notes]="","",PROPER(Point[Material Notes]))</f>
        <v/>
      </c>
      <c r="W715" s="14" t="str">
        <f>IF(Point[Dimension Notes]="","",Point[Dimension Notes])</f>
        <v/>
      </c>
      <c r="X715" s="14" t="str">
        <f>IF(Point[List]="","",VLOOKUP(Point[Burner Number],number,2,FALSE))</f>
        <v/>
      </c>
      <c r="Y715" s="14" t="str">
        <f>IF(Point[List]="","",VLOOKUP(Point[Fuel],bbq_fuel,2,FALSE))</f>
        <v/>
      </c>
      <c r="Z715" s="14" t="str">
        <f>IF(Point[List]="","",VLOOKUP(Point[Cabinet Material],bbq_material,2,FALSE))</f>
        <v/>
      </c>
      <c r="AA715" s="14" t="str">
        <f>IF(Point[Asset Group]="","",VLOOKUP(Point[Manufacturer],manufacturer,2,FALSE))</f>
        <v/>
      </c>
      <c r="AB715" s="14" t="str">
        <f>IF(Point[Uinsex WC]="","",Point[Uinsex WC])</f>
        <v/>
      </c>
      <c r="AC715" s="14" t="str">
        <f>IF(Point[Female WC]="","",Point[Female WC])</f>
        <v/>
      </c>
      <c r="AD715" s="14" t="str">
        <f>IF(Point[Male WC]="","",Point[Male WC])</f>
        <v/>
      </c>
      <c r="AE715" s="14" t="str">
        <f>IF(Point[Urinal]="","",Point[Urinal])</f>
        <v/>
      </c>
      <c r="AF715" s="14" t="str">
        <f>IF(Point[Disabled Unisex]="","",Point[Disabled Unisex])</f>
        <v/>
      </c>
      <c r="AG715" s="14" t="str">
        <f>IF(Point[Disabled Female]="","",Point[Disabled Female])</f>
        <v/>
      </c>
      <c r="AH715" s="14" t="str">
        <f>IF(Point[Disabled Male]="","",Point[Disabled Male])</f>
        <v/>
      </c>
      <c r="AI715" s="14" t="str">
        <f>IF(Point[Asset Group]="","",VLOOKUP(Point[Handrail],yes_no,2,FALSE))</f>
        <v/>
      </c>
      <c r="AJ715" s="14" t="str">
        <f>IF(Point[Asset Group]="","",VLOOKUP(Point[Baby Changing],yes_no,2,FALSE))</f>
        <v/>
      </c>
      <c r="AK715" s="14" t="str">
        <f>IF(Point[Asset Group]="","",VLOOKUP(Point[Service Room],yes_no,2,FALSE))</f>
        <v/>
      </c>
      <c r="AL715" s="14" t="str">
        <f>IF(Point[Asset Group]="","",VLOOKUP(Point[Service Tap],service_tap,2,FALSE))</f>
        <v/>
      </c>
      <c r="AM715" s="14" t="str">
        <f>IF(Point[Asset Group]="","",VLOOKUP(Point[Heating Type],wc_heating,2,FALSE))</f>
        <v/>
      </c>
      <c r="AN715" s="14" t="str">
        <f>IF(Point[Asset Group]="","",VLOOKUP(Point[Power Supply],power_supply,2,FALSE))</f>
        <v/>
      </c>
      <c r="AO715" s="14" t="str">
        <f>IF(Point[Asset Group]="","",VLOOKUP(Point[Waste Water],waste_water,2,FALSE))</f>
        <v/>
      </c>
      <c r="AP715" s="14" t="str">
        <f>IF(Point[Asset Group]="","",VLOOKUP(Point[Furniture SubType],subdom_master_gdb,2,FALSE))</f>
        <v/>
      </c>
      <c r="AQ715" s="14" t="str">
        <f>IF(Point[Asset Group]="","",VLOOKUP(Point[Concrete Pad],yes_no,2,FALSE))</f>
        <v/>
      </c>
      <c r="AR715" s="14" t="str">
        <f>IF(Point[Asset Group]="","",VLOOKUP(Point[Material],material_master,2,FALSE))</f>
        <v/>
      </c>
      <c r="AS715" s="14" t="str">
        <f>IF(Point[Asset Group]="","",VLOOKUP(Point[Plumbing],irrigation_plumbing,2,FALSE))</f>
        <v/>
      </c>
      <c r="AT715" s="14" t="str">
        <f>IF(Point[Asset Group]="","",VLOOKUP(Point[Sprinklers],irrigation_sprinklers,2,FALSE))</f>
        <v/>
      </c>
      <c r="AU715" s="14" t="str">
        <f>IF(Point[Asset Group]="","",VLOOKUP(Point[System],irrigation_system,2,FALSE))</f>
        <v/>
      </c>
      <c r="AV715" s="14" t="str">
        <f>IF(Point[Asset Group]="","",VLOOKUP(Point[Status],irrigation_status,2,FALSE))</f>
        <v/>
      </c>
      <c r="AW715" s="11" t="str">
        <f>IF(Point[Date of manufacture]="","",Point[Date of manufacture])</f>
        <v/>
      </c>
      <c r="AX715" s="14" t="str">
        <f>IF(Point[Asset Group]="","",VLOOKUP(Point[Sign Purpose],sign_purpose,2,FALSE))</f>
        <v/>
      </c>
      <c r="AY715" s="14" t="str">
        <f>IF(Point[Asset Group]="","",VLOOKUP(Point[Sign Material],material_master,2,FALSE))</f>
        <v/>
      </c>
      <c r="AZ715" s="14" t="str">
        <f>IF(Point[Asset Group]="","",VLOOKUP(Point[Affixed To],sign_affix,2,FALSE))</f>
        <v/>
      </c>
      <c r="BA715" s="14" t="str">
        <f>IF(Point[Size HxB mm]="","",Point[Size HxB mm])</f>
        <v/>
      </c>
      <c r="BB715" s="14" t="str">
        <f>IF(Point[Height m]="","",Point[Height m])</f>
        <v/>
      </c>
      <c r="BC715" s="14" t="str">
        <f>IF(Point[Asset Group]="","",VLOOKUP(Point[Post Material],material_master,2,FALSE))</f>
        <v/>
      </c>
      <c r="BD715" s="14" t="str">
        <f>IF(Point[Asset Group]="","",VLOOKUP(Point[Post Number],number,2,FALSE))</f>
        <v/>
      </c>
      <c r="BE715" s="14" t="str">
        <f>IF(Point[Asset Group]="","",VLOOKUP(Point[Structure SubType],subdom_master_gdb,2,FALSE))</f>
        <v/>
      </c>
      <c r="BF715" s="14" t="str">
        <f>IF(Point[Area m2]="","",Point[Area m2])</f>
        <v/>
      </c>
      <c r="BG715" s="14" t="str">
        <f>IF(Point[Length m]="","",Point[Length m])</f>
        <v/>
      </c>
      <c r="BH715" s="14" t="str">
        <f>IF(Point[Width m]="","",Point[Width m])</f>
        <v/>
      </c>
      <c r="BI715" s="14" t="str">
        <f>IF(Point[Diameter m]="","",Point[Diameter m])</f>
        <v/>
      </c>
      <c r="BJ715" s="14" t="str">
        <f>IF(Point[Asset Group]="","",VLOOKUP(Point[Number of Pipes],number,2,FALSE))</f>
        <v/>
      </c>
      <c r="BK715" s="14" t="str">
        <f>IF(Point[Asset Group]="","",VLOOKUP(Point[Combined Name],2,FALSE))</f>
        <v/>
      </c>
      <c r="BL715" s="14" t="str">
        <f>IF(Point[Asset Group]="","",VLOOKUP(Point[Size Class],size_class,2,FALSE))</f>
        <v/>
      </c>
      <c r="BM715" s="14" t="str">
        <f>IF(Point[Asset Group]="","",VLOOKUP(Point[Age Class],age_class,2,FALSE))</f>
        <v/>
      </c>
      <c r="BN715" s="14" t="str">
        <f>IF(Point[Girth (cm)]="","",Point[Girth (cm)])</f>
        <v/>
      </c>
      <c r="BO715" s="14" t="str">
        <f>IF(Point[Crown Radius (m)]="","",Point[Crown Radius (m)])</f>
        <v/>
      </c>
      <c r="BP715" s="14" t="str">
        <f>IF(Point[Asset Group]="","",VLOOKUP(Point[Rooting Environment],root_enviro,2,FALSE))</f>
        <v/>
      </c>
      <c r="BQ715" s="14" t="str">
        <f>IF(Point[Asset Group]="","",VLOOKUP(Point[Tree Surround],tree_surround,2,FALSE))</f>
        <v/>
      </c>
      <c r="BR715" s="14" t="str">
        <f>IF(Point[Asset Group]="","",VLOOKUP(Point[Tree Grill],yes_no,2,FALSE))</f>
        <v/>
      </c>
      <c r="BS715" s="14" t="str">
        <f>IF(Point[Asset Group]="","",VLOOKUP(Point[Tree Location],tree_location,2,FALSE))</f>
        <v/>
      </c>
    </row>
    <row r="716" spans="1:71" s="3" customFormat="1" x14ac:dyDescent="0.2">
      <c r="A716" s="3" t="str">
        <f>IF(Point[DWG File Name]="","",Point[DWG File Name])</f>
        <v/>
      </c>
      <c r="B716" s="3" t="str">
        <f>IF(Point[DWG Layer Name]="","",Point[DWG Layer Name])</f>
        <v/>
      </c>
      <c r="C716" s="3" t="str">
        <f>IF(Point[DWG Handle]="","",Point[DWG Handle])</f>
        <v/>
      </c>
      <c r="D716" s="58" t="str">
        <f>IF(Point[X]="","",Point[X])</f>
        <v/>
      </c>
      <c r="E716" s="58" t="str">
        <f>IF(Point[Y]="","",Point[Y])</f>
        <v/>
      </c>
      <c r="F716" s="3" t="str">
        <f>IF(Point[Replacement Asset]="","",Point[Replacement Asset])</f>
        <v/>
      </c>
      <c r="G716" s="3" t="str">
        <f>IF(Point[Asset ID]="","",UPPER(Point[Asset ID]))</f>
        <v/>
      </c>
      <c r="H716" s="3" t="str">
        <f>IF(Point[Asset Group]="","",VLOOKUP(Point[Asset Group],asset_grp_pt,4,FALSE))</f>
        <v/>
      </c>
      <c r="I716" s="3" t="str">
        <f>IF(Point[Asset Group]="","",VLOOKUP(Point[Asset Group],asset_grp_pt,2,FALSE))</f>
        <v/>
      </c>
      <c r="J716" s="3" t="str">
        <f>IF(Point[Asset Group]="","",VLOOKUP(Point[Asset Group],asset_grp_pt,3,FALSE))</f>
        <v/>
      </c>
      <c r="K716" s="3" t="str">
        <f>IF(Point[Asset Group]="","",VLOOKUP(Point[Asset Type],type_master_list,2,FALSE))</f>
        <v/>
      </c>
      <c r="L716" s="3" t="str">
        <f>IF(Point[Asset Name]="","",PROPER(Point[Asset Name]))</f>
        <v/>
      </c>
      <c r="M716" s="11" t="str">
        <f>IF(Point[Install Date]="","",Point[Install Date])</f>
        <v/>
      </c>
      <c r="N716" s="11" t="str">
        <f>IF(Point[Note]="","",PROPER(Point[Note]))</f>
        <v/>
      </c>
      <c r="O716" s="11" t="str">
        <f>IF(Point[Resource Consent Number]="","",UPPER(Point[Resource Consent Number]))</f>
        <v/>
      </c>
      <c r="P716" s="53" t="str">
        <f>IF(Point[Asset Unit Cost]="","",Point[Asset Unit Cost])</f>
        <v/>
      </c>
      <c r="Q716" s="11" t="str">
        <f>IF(Point[Added By]="","",UPPER(Point[Added By]))</f>
        <v/>
      </c>
      <c r="R716" s="11" t="str">
        <f>IF(Point[Added Date]="","",Point[Added Date])</f>
        <v/>
      </c>
      <c r="S716" s="14" t="str">
        <f>IF(Point[Z COORD]="","",Point[Z COORD])</f>
        <v/>
      </c>
      <c r="T716" s="14" t="str">
        <f>IF(Point[Asset Description]="","",PROPER(Point[Asset Description]))</f>
        <v/>
      </c>
      <c r="U716" s="14" t="str">
        <f>IF(Point[[Artist ]]="","",PROPER(Point[[Artist ]]))</f>
        <v/>
      </c>
      <c r="V716" s="14" t="str">
        <f>IF(Point[Material Notes]="","",PROPER(Point[Material Notes]))</f>
        <v/>
      </c>
      <c r="W716" s="14" t="str">
        <f>IF(Point[Dimension Notes]="","",Point[Dimension Notes])</f>
        <v/>
      </c>
      <c r="X716" s="14" t="str">
        <f>IF(Point[List]="","",VLOOKUP(Point[Burner Number],number,2,FALSE))</f>
        <v/>
      </c>
      <c r="Y716" s="14" t="str">
        <f>IF(Point[List]="","",VLOOKUP(Point[Fuel],bbq_fuel,2,FALSE))</f>
        <v/>
      </c>
      <c r="Z716" s="14" t="str">
        <f>IF(Point[List]="","",VLOOKUP(Point[Cabinet Material],bbq_material,2,FALSE))</f>
        <v/>
      </c>
      <c r="AA716" s="14" t="str">
        <f>IF(Point[Asset Group]="","",VLOOKUP(Point[Manufacturer],manufacturer,2,FALSE))</f>
        <v/>
      </c>
      <c r="AB716" s="14" t="str">
        <f>IF(Point[Uinsex WC]="","",Point[Uinsex WC])</f>
        <v/>
      </c>
      <c r="AC716" s="14" t="str">
        <f>IF(Point[Female WC]="","",Point[Female WC])</f>
        <v/>
      </c>
      <c r="AD716" s="14" t="str">
        <f>IF(Point[Male WC]="","",Point[Male WC])</f>
        <v/>
      </c>
      <c r="AE716" s="14" t="str">
        <f>IF(Point[Urinal]="","",Point[Urinal])</f>
        <v/>
      </c>
      <c r="AF716" s="14" t="str">
        <f>IF(Point[Disabled Unisex]="","",Point[Disabled Unisex])</f>
        <v/>
      </c>
      <c r="AG716" s="14" t="str">
        <f>IF(Point[Disabled Female]="","",Point[Disabled Female])</f>
        <v/>
      </c>
      <c r="AH716" s="14" t="str">
        <f>IF(Point[Disabled Male]="","",Point[Disabled Male])</f>
        <v/>
      </c>
      <c r="AI716" s="14" t="str">
        <f>IF(Point[Asset Group]="","",VLOOKUP(Point[Handrail],yes_no,2,FALSE))</f>
        <v/>
      </c>
      <c r="AJ716" s="14" t="str">
        <f>IF(Point[Asset Group]="","",VLOOKUP(Point[Baby Changing],yes_no,2,FALSE))</f>
        <v/>
      </c>
      <c r="AK716" s="14" t="str">
        <f>IF(Point[Asset Group]="","",VLOOKUP(Point[Service Room],yes_no,2,FALSE))</f>
        <v/>
      </c>
      <c r="AL716" s="14" t="str">
        <f>IF(Point[Asset Group]="","",VLOOKUP(Point[Service Tap],service_tap,2,FALSE))</f>
        <v/>
      </c>
      <c r="AM716" s="14" t="str">
        <f>IF(Point[Asset Group]="","",VLOOKUP(Point[Heating Type],wc_heating,2,FALSE))</f>
        <v/>
      </c>
      <c r="AN716" s="14" t="str">
        <f>IF(Point[Asset Group]="","",VLOOKUP(Point[Power Supply],power_supply,2,FALSE))</f>
        <v/>
      </c>
      <c r="AO716" s="14" t="str">
        <f>IF(Point[Asset Group]="","",VLOOKUP(Point[Waste Water],waste_water,2,FALSE))</f>
        <v/>
      </c>
      <c r="AP716" s="14" t="str">
        <f>IF(Point[Asset Group]="","",VLOOKUP(Point[Furniture SubType],subdom_master_gdb,2,FALSE))</f>
        <v/>
      </c>
      <c r="AQ716" s="14" t="str">
        <f>IF(Point[Asset Group]="","",VLOOKUP(Point[Concrete Pad],yes_no,2,FALSE))</f>
        <v/>
      </c>
      <c r="AR716" s="14" t="str">
        <f>IF(Point[Asset Group]="","",VLOOKUP(Point[Material],material_master,2,FALSE))</f>
        <v/>
      </c>
      <c r="AS716" s="14" t="str">
        <f>IF(Point[Asset Group]="","",VLOOKUP(Point[Plumbing],irrigation_plumbing,2,FALSE))</f>
        <v/>
      </c>
      <c r="AT716" s="14" t="str">
        <f>IF(Point[Asset Group]="","",VLOOKUP(Point[Sprinklers],irrigation_sprinklers,2,FALSE))</f>
        <v/>
      </c>
      <c r="AU716" s="14" t="str">
        <f>IF(Point[Asset Group]="","",VLOOKUP(Point[System],irrigation_system,2,FALSE))</f>
        <v/>
      </c>
      <c r="AV716" s="14" t="str">
        <f>IF(Point[Asset Group]="","",VLOOKUP(Point[Status],irrigation_status,2,FALSE))</f>
        <v/>
      </c>
      <c r="AW716" s="11" t="str">
        <f>IF(Point[Date of manufacture]="","",Point[Date of manufacture])</f>
        <v/>
      </c>
      <c r="AX716" s="14" t="str">
        <f>IF(Point[Asset Group]="","",VLOOKUP(Point[Sign Purpose],sign_purpose,2,FALSE))</f>
        <v/>
      </c>
      <c r="AY716" s="14" t="str">
        <f>IF(Point[Asset Group]="","",VLOOKUP(Point[Sign Material],material_master,2,FALSE))</f>
        <v/>
      </c>
      <c r="AZ716" s="14" t="str">
        <f>IF(Point[Asset Group]="","",VLOOKUP(Point[Affixed To],sign_affix,2,FALSE))</f>
        <v/>
      </c>
      <c r="BA716" s="14" t="str">
        <f>IF(Point[Size HxB mm]="","",Point[Size HxB mm])</f>
        <v/>
      </c>
      <c r="BB716" s="14" t="str">
        <f>IF(Point[Height m]="","",Point[Height m])</f>
        <v/>
      </c>
      <c r="BC716" s="14" t="str">
        <f>IF(Point[Asset Group]="","",VLOOKUP(Point[Post Material],material_master,2,FALSE))</f>
        <v/>
      </c>
      <c r="BD716" s="14" t="str">
        <f>IF(Point[Asset Group]="","",VLOOKUP(Point[Post Number],number,2,FALSE))</f>
        <v/>
      </c>
      <c r="BE716" s="14" t="str">
        <f>IF(Point[Asset Group]="","",VLOOKUP(Point[Structure SubType],subdom_master_gdb,2,FALSE))</f>
        <v/>
      </c>
      <c r="BF716" s="14" t="str">
        <f>IF(Point[Area m2]="","",Point[Area m2])</f>
        <v/>
      </c>
      <c r="BG716" s="14" t="str">
        <f>IF(Point[Length m]="","",Point[Length m])</f>
        <v/>
      </c>
      <c r="BH716" s="14" t="str">
        <f>IF(Point[Width m]="","",Point[Width m])</f>
        <v/>
      </c>
      <c r="BI716" s="14" t="str">
        <f>IF(Point[Diameter m]="","",Point[Diameter m])</f>
        <v/>
      </c>
      <c r="BJ716" s="14" t="str">
        <f>IF(Point[Asset Group]="","",VLOOKUP(Point[Number of Pipes],number,2,FALSE))</f>
        <v/>
      </c>
      <c r="BK716" s="14" t="str">
        <f>IF(Point[Asset Group]="","",VLOOKUP(Point[Combined Name],2,FALSE))</f>
        <v/>
      </c>
      <c r="BL716" s="14" t="str">
        <f>IF(Point[Asset Group]="","",VLOOKUP(Point[Size Class],size_class,2,FALSE))</f>
        <v/>
      </c>
      <c r="BM716" s="14" t="str">
        <f>IF(Point[Asset Group]="","",VLOOKUP(Point[Age Class],age_class,2,FALSE))</f>
        <v/>
      </c>
      <c r="BN716" s="14" t="str">
        <f>IF(Point[Girth (cm)]="","",Point[Girth (cm)])</f>
        <v/>
      </c>
      <c r="BO716" s="14" t="str">
        <f>IF(Point[Crown Radius (m)]="","",Point[Crown Radius (m)])</f>
        <v/>
      </c>
      <c r="BP716" s="14" t="str">
        <f>IF(Point[Asset Group]="","",VLOOKUP(Point[Rooting Environment],root_enviro,2,FALSE))</f>
        <v/>
      </c>
      <c r="BQ716" s="14" t="str">
        <f>IF(Point[Asset Group]="","",VLOOKUP(Point[Tree Surround],tree_surround,2,FALSE))</f>
        <v/>
      </c>
      <c r="BR716" s="14" t="str">
        <f>IF(Point[Asset Group]="","",VLOOKUP(Point[Tree Grill],yes_no,2,FALSE))</f>
        <v/>
      </c>
      <c r="BS716" s="14" t="str">
        <f>IF(Point[Asset Group]="","",VLOOKUP(Point[Tree Location],tree_location,2,FALSE))</f>
        <v/>
      </c>
    </row>
    <row r="717" spans="1:71" s="3" customFormat="1" x14ac:dyDescent="0.2">
      <c r="A717" s="3" t="str">
        <f>IF(Point[DWG File Name]="","",Point[DWG File Name])</f>
        <v/>
      </c>
      <c r="B717" s="3" t="str">
        <f>IF(Point[DWG Layer Name]="","",Point[DWG Layer Name])</f>
        <v/>
      </c>
      <c r="C717" s="3" t="str">
        <f>IF(Point[DWG Handle]="","",Point[DWG Handle])</f>
        <v/>
      </c>
      <c r="D717" s="58" t="str">
        <f>IF(Point[X]="","",Point[X])</f>
        <v/>
      </c>
      <c r="E717" s="58" t="str">
        <f>IF(Point[Y]="","",Point[Y])</f>
        <v/>
      </c>
      <c r="F717" s="3" t="str">
        <f>IF(Point[Replacement Asset]="","",Point[Replacement Asset])</f>
        <v/>
      </c>
      <c r="G717" s="3" t="str">
        <f>IF(Point[Asset ID]="","",UPPER(Point[Asset ID]))</f>
        <v/>
      </c>
      <c r="H717" s="3" t="str">
        <f>IF(Point[Asset Group]="","",VLOOKUP(Point[Asset Group],asset_grp_pt,4,FALSE))</f>
        <v/>
      </c>
      <c r="I717" s="3" t="str">
        <f>IF(Point[Asset Group]="","",VLOOKUP(Point[Asset Group],asset_grp_pt,2,FALSE))</f>
        <v/>
      </c>
      <c r="J717" s="3" t="str">
        <f>IF(Point[Asset Group]="","",VLOOKUP(Point[Asset Group],asset_grp_pt,3,FALSE))</f>
        <v/>
      </c>
      <c r="K717" s="3" t="str">
        <f>IF(Point[Asset Group]="","",VLOOKUP(Point[Asset Type],type_master_list,2,FALSE))</f>
        <v/>
      </c>
      <c r="L717" s="3" t="str">
        <f>IF(Point[Asset Name]="","",PROPER(Point[Asset Name]))</f>
        <v/>
      </c>
      <c r="M717" s="11" t="str">
        <f>IF(Point[Install Date]="","",Point[Install Date])</f>
        <v/>
      </c>
      <c r="N717" s="11" t="str">
        <f>IF(Point[Note]="","",PROPER(Point[Note]))</f>
        <v/>
      </c>
      <c r="O717" s="11" t="str">
        <f>IF(Point[Resource Consent Number]="","",UPPER(Point[Resource Consent Number]))</f>
        <v/>
      </c>
      <c r="P717" s="53" t="str">
        <f>IF(Point[Asset Unit Cost]="","",Point[Asset Unit Cost])</f>
        <v/>
      </c>
      <c r="Q717" s="11" t="str">
        <f>IF(Point[Added By]="","",UPPER(Point[Added By]))</f>
        <v/>
      </c>
      <c r="R717" s="11" t="str">
        <f>IF(Point[Added Date]="","",Point[Added Date])</f>
        <v/>
      </c>
      <c r="S717" s="14" t="str">
        <f>IF(Point[Z COORD]="","",Point[Z COORD])</f>
        <v/>
      </c>
      <c r="T717" s="14" t="str">
        <f>IF(Point[Asset Description]="","",PROPER(Point[Asset Description]))</f>
        <v/>
      </c>
      <c r="U717" s="14" t="str">
        <f>IF(Point[[Artist ]]="","",PROPER(Point[[Artist ]]))</f>
        <v/>
      </c>
      <c r="V717" s="14" t="str">
        <f>IF(Point[Material Notes]="","",PROPER(Point[Material Notes]))</f>
        <v/>
      </c>
      <c r="W717" s="14" t="str">
        <f>IF(Point[Dimension Notes]="","",Point[Dimension Notes])</f>
        <v/>
      </c>
      <c r="X717" s="14" t="str">
        <f>IF(Point[List]="","",VLOOKUP(Point[Burner Number],number,2,FALSE))</f>
        <v/>
      </c>
      <c r="Y717" s="14" t="str">
        <f>IF(Point[List]="","",VLOOKUP(Point[Fuel],bbq_fuel,2,FALSE))</f>
        <v/>
      </c>
      <c r="Z717" s="14" t="str">
        <f>IF(Point[List]="","",VLOOKUP(Point[Cabinet Material],bbq_material,2,FALSE))</f>
        <v/>
      </c>
      <c r="AA717" s="14" t="str">
        <f>IF(Point[Asset Group]="","",VLOOKUP(Point[Manufacturer],manufacturer,2,FALSE))</f>
        <v/>
      </c>
      <c r="AB717" s="14" t="str">
        <f>IF(Point[Uinsex WC]="","",Point[Uinsex WC])</f>
        <v/>
      </c>
      <c r="AC717" s="14" t="str">
        <f>IF(Point[Female WC]="","",Point[Female WC])</f>
        <v/>
      </c>
      <c r="AD717" s="14" t="str">
        <f>IF(Point[Male WC]="","",Point[Male WC])</f>
        <v/>
      </c>
      <c r="AE717" s="14" t="str">
        <f>IF(Point[Urinal]="","",Point[Urinal])</f>
        <v/>
      </c>
      <c r="AF717" s="14" t="str">
        <f>IF(Point[Disabled Unisex]="","",Point[Disabled Unisex])</f>
        <v/>
      </c>
      <c r="AG717" s="14" t="str">
        <f>IF(Point[Disabled Female]="","",Point[Disabled Female])</f>
        <v/>
      </c>
      <c r="AH717" s="14" t="str">
        <f>IF(Point[Disabled Male]="","",Point[Disabled Male])</f>
        <v/>
      </c>
      <c r="AI717" s="14" t="str">
        <f>IF(Point[Asset Group]="","",VLOOKUP(Point[Handrail],yes_no,2,FALSE))</f>
        <v/>
      </c>
      <c r="AJ717" s="14" t="str">
        <f>IF(Point[Asset Group]="","",VLOOKUP(Point[Baby Changing],yes_no,2,FALSE))</f>
        <v/>
      </c>
      <c r="AK717" s="14" t="str">
        <f>IF(Point[Asset Group]="","",VLOOKUP(Point[Service Room],yes_no,2,FALSE))</f>
        <v/>
      </c>
      <c r="AL717" s="14" t="str">
        <f>IF(Point[Asset Group]="","",VLOOKUP(Point[Service Tap],service_tap,2,FALSE))</f>
        <v/>
      </c>
      <c r="AM717" s="14" t="str">
        <f>IF(Point[Asset Group]="","",VLOOKUP(Point[Heating Type],wc_heating,2,FALSE))</f>
        <v/>
      </c>
      <c r="AN717" s="14" t="str">
        <f>IF(Point[Asset Group]="","",VLOOKUP(Point[Power Supply],power_supply,2,FALSE))</f>
        <v/>
      </c>
      <c r="AO717" s="14" t="str">
        <f>IF(Point[Asset Group]="","",VLOOKUP(Point[Waste Water],waste_water,2,FALSE))</f>
        <v/>
      </c>
      <c r="AP717" s="14" t="str">
        <f>IF(Point[Asset Group]="","",VLOOKUP(Point[Furniture SubType],subdom_master_gdb,2,FALSE))</f>
        <v/>
      </c>
      <c r="AQ717" s="14" t="str">
        <f>IF(Point[Asset Group]="","",VLOOKUP(Point[Concrete Pad],yes_no,2,FALSE))</f>
        <v/>
      </c>
      <c r="AR717" s="14" t="str">
        <f>IF(Point[Asset Group]="","",VLOOKUP(Point[Material],material_master,2,FALSE))</f>
        <v/>
      </c>
      <c r="AS717" s="14" t="str">
        <f>IF(Point[Asset Group]="","",VLOOKUP(Point[Plumbing],irrigation_plumbing,2,FALSE))</f>
        <v/>
      </c>
      <c r="AT717" s="14" t="str">
        <f>IF(Point[Asset Group]="","",VLOOKUP(Point[Sprinklers],irrigation_sprinklers,2,FALSE))</f>
        <v/>
      </c>
      <c r="AU717" s="14" t="str">
        <f>IF(Point[Asset Group]="","",VLOOKUP(Point[System],irrigation_system,2,FALSE))</f>
        <v/>
      </c>
      <c r="AV717" s="14" t="str">
        <f>IF(Point[Asset Group]="","",VLOOKUP(Point[Status],irrigation_status,2,FALSE))</f>
        <v/>
      </c>
      <c r="AW717" s="11" t="str">
        <f>IF(Point[Date of manufacture]="","",Point[Date of manufacture])</f>
        <v/>
      </c>
      <c r="AX717" s="14" t="str">
        <f>IF(Point[Asset Group]="","",VLOOKUP(Point[Sign Purpose],sign_purpose,2,FALSE))</f>
        <v/>
      </c>
      <c r="AY717" s="14" t="str">
        <f>IF(Point[Asset Group]="","",VLOOKUP(Point[Sign Material],material_master,2,FALSE))</f>
        <v/>
      </c>
      <c r="AZ717" s="14" t="str">
        <f>IF(Point[Asset Group]="","",VLOOKUP(Point[Affixed To],sign_affix,2,FALSE))</f>
        <v/>
      </c>
      <c r="BA717" s="14" t="str">
        <f>IF(Point[Size HxB mm]="","",Point[Size HxB mm])</f>
        <v/>
      </c>
      <c r="BB717" s="14" t="str">
        <f>IF(Point[Height m]="","",Point[Height m])</f>
        <v/>
      </c>
      <c r="BC717" s="14" t="str">
        <f>IF(Point[Asset Group]="","",VLOOKUP(Point[Post Material],material_master,2,FALSE))</f>
        <v/>
      </c>
      <c r="BD717" s="14" t="str">
        <f>IF(Point[Asset Group]="","",VLOOKUP(Point[Post Number],number,2,FALSE))</f>
        <v/>
      </c>
      <c r="BE717" s="14" t="str">
        <f>IF(Point[Asset Group]="","",VLOOKUP(Point[Structure SubType],subdom_master_gdb,2,FALSE))</f>
        <v/>
      </c>
      <c r="BF717" s="14" t="str">
        <f>IF(Point[Area m2]="","",Point[Area m2])</f>
        <v/>
      </c>
      <c r="BG717" s="14" t="str">
        <f>IF(Point[Length m]="","",Point[Length m])</f>
        <v/>
      </c>
      <c r="BH717" s="14" t="str">
        <f>IF(Point[Width m]="","",Point[Width m])</f>
        <v/>
      </c>
      <c r="BI717" s="14" t="str">
        <f>IF(Point[Diameter m]="","",Point[Diameter m])</f>
        <v/>
      </c>
      <c r="BJ717" s="14" t="str">
        <f>IF(Point[Asset Group]="","",VLOOKUP(Point[Number of Pipes],number,2,FALSE))</f>
        <v/>
      </c>
      <c r="BK717" s="14" t="str">
        <f>IF(Point[Asset Group]="","",VLOOKUP(Point[Combined Name],2,FALSE))</f>
        <v/>
      </c>
      <c r="BL717" s="14" t="str">
        <f>IF(Point[Asset Group]="","",VLOOKUP(Point[Size Class],size_class,2,FALSE))</f>
        <v/>
      </c>
      <c r="BM717" s="14" t="str">
        <f>IF(Point[Asset Group]="","",VLOOKUP(Point[Age Class],age_class,2,FALSE))</f>
        <v/>
      </c>
      <c r="BN717" s="14" t="str">
        <f>IF(Point[Girth (cm)]="","",Point[Girth (cm)])</f>
        <v/>
      </c>
      <c r="BO717" s="14" t="str">
        <f>IF(Point[Crown Radius (m)]="","",Point[Crown Radius (m)])</f>
        <v/>
      </c>
      <c r="BP717" s="14" t="str">
        <f>IF(Point[Asset Group]="","",VLOOKUP(Point[Rooting Environment],root_enviro,2,FALSE))</f>
        <v/>
      </c>
      <c r="BQ717" s="14" t="str">
        <f>IF(Point[Asset Group]="","",VLOOKUP(Point[Tree Surround],tree_surround,2,FALSE))</f>
        <v/>
      </c>
      <c r="BR717" s="14" t="str">
        <f>IF(Point[Asset Group]="","",VLOOKUP(Point[Tree Grill],yes_no,2,FALSE))</f>
        <v/>
      </c>
      <c r="BS717" s="14" t="str">
        <f>IF(Point[Asset Group]="","",VLOOKUP(Point[Tree Location],tree_location,2,FALSE))</f>
        <v/>
      </c>
    </row>
    <row r="718" spans="1:71" s="3" customFormat="1" x14ac:dyDescent="0.2">
      <c r="A718" s="3" t="str">
        <f>IF(Point[DWG File Name]="","",Point[DWG File Name])</f>
        <v/>
      </c>
      <c r="B718" s="3" t="str">
        <f>IF(Point[DWG Layer Name]="","",Point[DWG Layer Name])</f>
        <v/>
      </c>
      <c r="C718" s="3" t="str">
        <f>IF(Point[DWG Handle]="","",Point[DWG Handle])</f>
        <v/>
      </c>
      <c r="D718" s="58" t="str">
        <f>IF(Point[X]="","",Point[X])</f>
        <v/>
      </c>
      <c r="E718" s="58" t="str">
        <f>IF(Point[Y]="","",Point[Y])</f>
        <v/>
      </c>
      <c r="F718" s="3" t="str">
        <f>IF(Point[Replacement Asset]="","",Point[Replacement Asset])</f>
        <v/>
      </c>
      <c r="G718" s="3" t="str">
        <f>IF(Point[Asset ID]="","",UPPER(Point[Asset ID]))</f>
        <v/>
      </c>
      <c r="H718" s="3" t="str">
        <f>IF(Point[Asset Group]="","",VLOOKUP(Point[Asset Group],asset_grp_pt,4,FALSE))</f>
        <v/>
      </c>
      <c r="I718" s="3" t="str">
        <f>IF(Point[Asset Group]="","",VLOOKUP(Point[Asset Group],asset_grp_pt,2,FALSE))</f>
        <v/>
      </c>
      <c r="J718" s="3" t="str">
        <f>IF(Point[Asset Group]="","",VLOOKUP(Point[Asset Group],asset_grp_pt,3,FALSE))</f>
        <v/>
      </c>
      <c r="K718" s="3" t="str">
        <f>IF(Point[Asset Group]="","",VLOOKUP(Point[Asset Type],type_master_list,2,FALSE))</f>
        <v/>
      </c>
      <c r="L718" s="3" t="str">
        <f>IF(Point[Asset Name]="","",PROPER(Point[Asset Name]))</f>
        <v/>
      </c>
      <c r="M718" s="11" t="str">
        <f>IF(Point[Install Date]="","",Point[Install Date])</f>
        <v/>
      </c>
      <c r="N718" s="11" t="str">
        <f>IF(Point[Note]="","",PROPER(Point[Note]))</f>
        <v/>
      </c>
      <c r="O718" s="11" t="str">
        <f>IF(Point[Resource Consent Number]="","",UPPER(Point[Resource Consent Number]))</f>
        <v/>
      </c>
      <c r="P718" s="53" t="str">
        <f>IF(Point[Asset Unit Cost]="","",Point[Asset Unit Cost])</f>
        <v/>
      </c>
      <c r="Q718" s="11" t="str">
        <f>IF(Point[Added By]="","",UPPER(Point[Added By]))</f>
        <v/>
      </c>
      <c r="R718" s="11" t="str">
        <f>IF(Point[Added Date]="","",Point[Added Date])</f>
        <v/>
      </c>
      <c r="S718" s="14" t="str">
        <f>IF(Point[Z COORD]="","",Point[Z COORD])</f>
        <v/>
      </c>
      <c r="T718" s="14" t="str">
        <f>IF(Point[Asset Description]="","",PROPER(Point[Asset Description]))</f>
        <v/>
      </c>
      <c r="U718" s="14" t="str">
        <f>IF(Point[[Artist ]]="","",PROPER(Point[[Artist ]]))</f>
        <v/>
      </c>
      <c r="V718" s="14" t="str">
        <f>IF(Point[Material Notes]="","",PROPER(Point[Material Notes]))</f>
        <v/>
      </c>
      <c r="W718" s="14" t="str">
        <f>IF(Point[Dimension Notes]="","",Point[Dimension Notes])</f>
        <v/>
      </c>
      <c r="X718" s="14" t="str">
        <f>IF(Point[List]="","",VLOOKUP(Point[Burner Number],number,2,FALSE))</f>
        <v/>
      </c>
      <c r="Y718" s="14" t="str">
        <f>IF(Point[List]="","",VLOOKUP(Point[Fuel],bbq_fuel,2,FALSE))</f>
        <v/>
      </c>
      <c r="Z718" s="14" t="str">
        <f>IF(Point[List]="","",VLOOKUP(Point[Cabinet Material],bbq_material,2,FALSE))</f>
        <v/>
      </c>
      <c r="AA718" s="14" t="str">
        <f>IF(Point[Asset Group]="","",VLOOKUP(Point[Manufacturer],manufacturer,2,FALSE))</f>
        <v/>
      </c>
      <c r="AB718" s="14" t="str">
        <f>IF(Point[Uinsex WC]="","",Point[Uinsex WC])</f>
        <v/>
      </c>
      <c r="AC718" s="14" t="str">
        <f>IF(Point[Female WC]="","",Point[Female WC])</f>
        <v/>
      </c>
      <c r="AD718" s="14" t="str">
        <f>IF(Point[Male WC]="","",Point[Male WC])</f>
        <v/>
      </c>
      <c r="AE718" s="14" t="str">
        <f>IF(Point[Urinal]="","",Point[Urinal])</f>
        <v/>
      </c>
      <c r="AF718" s="14" t="str">
        <f>IF(Point[Disabled Unisex]="","",Point[Disabled Unisex])</f>
        <v/>
      </c>
      <c r="AG718" s="14" t="str">
        <f>IF(Point[Disabled Female]="","",Point[Disabled Female])</f>
        <v/>
      </c>
      <c r="AH718" s="14" t="str">
        <f>IF(Point[Disabled Male]="","",Point[Disabled Male])</f>
        <v/>
      </c>
      <c r="AI718" s="14" t="str">
        <f>IF(Point[Asset Group]="","",VLOOKUP(Point[Handrail],yes_no,2,FALSE))</f>
        <v/>
      </c>
      <c r="AJ718" s="14" t="str">
        <f>IF(Point[Asset Group]="","",VLOOKUP(Point[Baby Changing],yes_no,2,FALSE))</f>
        <v/>
      </c>
      <c r="AK718" s="14" t="str">
        <f>IF(Point[Asset Group]="","",VLOOKUP(Point[Service Room],yes_no,2,FALSE))</f>
        <v/>
      </c>
      <c r="AL718" s="14" t="str">
        <f>IF(Point[Asset Group]="","",VLOOKUP(Point[Service Tap],service_tap,2,FALSE))</f>
        <v/>
      </c>
      <c r="AM718" s="14" t="str">
        <f>IF(Point[Asset Group]="","",VLOOKUP(Point[Heating Type],wc_heating,2,FALSE))</f>
        <v/>
      </c>
      <c r="AN718" s="14" t="str">
        <f>IF(Point[Asset Group]="","",VLOOKUP(Point[Power Supply],power_supply,2,FALSE))</f>
        <v/>
      </c>
      <c r="AO718" s="14" t="str">
        <f>IF(Point[Asset Group]="","",VLOOKUP(Point[Waste Water],waste_water,2,FALSE))</f>
        <v/>
      </c>
      <c r="AP718" s="14" t="str">
        <f>IF(Point[Asset Group]="","",VLOOKUP(Point[Furniture SubType],subdom_master_gdb,2,FALSE))</f>
        <v/>
      </c>
      <c r="AQ718" s="14" t="str">
        <f>IF(Point[Asset Group]="","",VLOOKUP(Point[Concrete Pad],yes_no,2,FALSE))</f>
        <v/>
      </c>
      <c r="AR718" s="14" t="str">
        <f>IF(Point[Asset Group]="","",VLOOKUP(Point[Material],material_master,2,FALSE))</f>
        <v/>
      </c>
      <c r="AS718" s="14" t="str">
        <f>IF(Point[Asset Group]="","",VLOOKUP(Point[Plumbing],irrigation_plumbing,2,FALSE))</f>
        <v/>
      </c>
      <c r="AT718" s="14" t="str">
        <f>IF(Point[Asset Group]="","",VLOOKUP(Point[Sprinklers],irrigation_sprinklers,2,FALSE))</f>
        <v/>
      </c>
      <c r="AU718" s="14" t="str">
        <f>IF(Point[Asset Group]="","",VLOOKUP(Point[System],irrigation_system,2,FALSE))</f>
        <v/>
      </c>
      <c r="AV718" s="14" t="str">
        <f>IF(Point[Asset Group]="","",VLOOKUP(Point[Status],irrigation_status,2,FALSE))</f>
        <v/>
      </c>
      <c r="AW718" s="11" t="str">
        <f>IF(Point[Date of manufacture]="","",Point[Date of manufacture])</f>
        <v/>
      </c>
      <c r="AX718" s="14" t="str">
        <f>IF(Point[Asset Group]="","",VLOOKUP(Point[Sign Purpose],sign_purpose,2,FALSE))</f>
        <v/>
      </c>
      <c r="AY718" s="14" t="str">
        <f>IF(Point[Asset Group]="","",VLOOKUP(Point[Sign Material],material_master,2,FALSE))</f>
        <v/>
      </c>
      <c r="AZ718" s="14" t="str">
        <f>IF(Point[Asset Group]="","",VLOOKUP(Point[Affixed To],sign_affix,2,FALSE))</f>
        <v/>
      </c>
      <c r="BA718" s="14" t="str">
        <f>IF(Point[Size HxB mm]="","",Point[Size HxB mm])</f>
        <v/>
      </c>
      <c r="BB718" s="14" t="str">
        <f>IF(Point[Height m]="","",Point[Height m])</f>
        <v/>
      </c>
      <c r="BC718" s="14" t="str">
        <f>IF(Point[Asset Group]="","",VLOOKUP(Point[Post Material],material_master,2,FALSE))</f>
        <v/>
      </c>
      <c r="BD718" s="14" t="str">
        <f>IF(Point[Asset Group]="","",VLOOKUP(Point[Post Number],number,2,FALSE))</f>
        <v/>
      </c>
      <c r="BE718" s="14" t="str">
        <f>IF(Point[Asset Group]="","",VLOOKUP(Point[Structure SubType],subdom_master_gdb,2,FALSE))</f>
        <v/>
      </c>
      <c r="BF718" s="14" t="str">
        <f>IF(Point[Area m2]="","",Point[Area m2])</f>
        <v/>
      </c>
      <c r="BG718" s="14" t="str">
        <f>IF(Point[Length m]="","",Point[Length m])</f>
        <v/>
      </c>
      <c r="BH718" s="14" t="str">
        <f>IF(Point[Width m]="","",Point[Width m])</f>
        <v/>
      </c>
      <c r="BI718" s="14" t="str">
        <f>IF(Point[Diameter m]="","",Point[Diameter m])</f>
        <v/>
      </c>
      <c r="BJ718" s="14" t="str">
        <f>IF(Point[Asset Group]="","",VLOOKUP(Point[Number of Pipes],number,2,FALSE))</f>
        <v/>
      </c>
      <c r="BK718" s="14" t="str">
        <f>IF(Point[Asset Group]="","",VLOOKUP(Point[Combined Name],2,FALSE))</f>
        <v/>
      </c>
      <c r="BL718" s="14" t="str">
        <f>IF(Point[Asset Group]="","",VLOOKUP(Point[Size Class],size_class,2,FALSE))</f>
        <v/>
      </c>
      <c r="BM718" s="14" t="str">
        <f>IF(Point[Asset Group]="","",VLOOKUP(Point[Age Class],age_class,2,FALSE))</f>
        <v/>
      </c>
      <c r="BN718" s="14" t="str">
        <f>IF(Point[Girth (cm)]="","",Point[Girth (cm)])</f>
        <v/>
      </c>
      <c r="BO718" s="14" t="str">
        <f>IF(Point[Crown Radius (m)]="","",Point[Crown Radius (m)])</f>
        <v/>
      </c>
      <c r="BP718" s="14" t="str">
        <f>IF(Point[Asset Group]="","",VLOOKUP(Point[Rooting Environment],root_enviro,2,FALSE))</f>
        <v/>
      </c>
      <c r="BQ718" s="14" t="str">
        <f>IF(Point[Asset Group]="","",VLOOKUP(Point[Tree Surround],tree_surround,2,FALSE))</f>
        <v/>
      </c>
      <c r="BR718" s="14" t="str">
        <f>IF(Point[Asset Group]="","",VLOOKUP(Point[Tree Grill],yes_no,2,FALSE))</f>
        <v/>
      </c>
      <c r="BS718" s="14" t="str">
        <f>IF(Point[Asset Group]="","",VLOOKUP(Point[Tree Location],tree_location,2,FALSE))</f>
        <v/>
      </c>
    </row>
    <row r="719" spans="1:71" s="3" customFormat="1" x14ac:dyDescent="0.2">
      <c r="A719" s="3" t="str">
        <f>IF(Point[DWG File Name]="","",Point[DWG File Name])</f>
        <v/>
      </c>
      <c r="B719" s="3" t="str">
        <f>IF(Point[DWG Layer Name]="","",Point[DWG Layer Name])</f>
        <v/>
      </c>
      <c r="C719" s="3" t="str">
        <f>IF(Point[DWG Handle]="","",Point[DWG Handle])</f>
        <v/>
      </c>
      <c r="D719" s="58" t="str">
        <f>IF(Point[X]="","",Point[X])</f>
        <v/>
      </c>
      <c r="E719" s="58" t="str">
        <f>IF(Point[Y]="","",Point[Y])</f>
        <v/>
      </c>
      <c r="F719" s="3" t="str">
        <f>IF(Point[Replacement Asset]="","",Point[Replacement Asset])</f>
        <v/>
      </c>
      <c r="G719" s="3" t="str">
        <f>IF(Point[Asset ID]="","",UPPER(Point[Asset ID]))</f>
        <v/>
      </c>
      <c r="H719" s="3" t="str">
        <f>IF(Point[Asset Group]="","",VLOOKUP(Point[Asset Group],asset_grp_pt,4,FALSE))</f>
        <v/>
      </c>
      <c r="I719" s="3" t="str">
        <f>IF(Point[Asset Group]="","",VLOOKUP(Point[Asset Group],asset_grp_pt,2,FALSE))</f>
        <v/>
      </c>
      <c r="J719" s="3" t="str">
        <f>IF(Point[Asset Group]="","",VLOOKUP(Point[Asset Group],asset_grp_pt,3,FALSE))</f>
        <v/>
      </c>
      <c r="K719" s="3" t="str">
        <f>IF(Point[Asset Group]="","",VLOOKUP(Point[Asset Type],type_master_list,2,FALSE))</f>
        <v/>
      </c>
      <c r="L719" s="3" t="str">
        <f>IF(Point[Asset Name]="","",PROPER(Point[Asset Name]))</f>
        <v/>
      </c>
      <c r="M719" s="11" t="str">
        <f>IF(Point[Install Date]="","",Point[Install Date])</f>
        <v/>
      </c>
      <c r="N719" s="11" t="str">
        <f>IF(Point[Note]="","",PROPER(Point[Note]))</f>
        <v/>
      </c>
      <c r="O719" s="11" t="str">
        <f>IF(Point[Resource Consent Number]="","",UPPER(Point[Resource Consent Number]))</f>
        <v/>
      </c>
      <c r="P719" s="53" t="str">
        <f>IF(Point[Asset Unit Cost]="","",Point[Asset Unit Cost])</f>
        <v/>
      </c>
      <c r="Q719" s="11" t="str">
        <f>IF(Point[Added By]="","",UPPER(Point[Added By]))</f>
        <v/>
      </c>
      <c r="R719" s="11" t="str">
        <f>IF(Point[Added Date]="","",Point[Added Date])</f>
        <v/>
      </c>
      <c r="S719" s="14" t="str">
        <f>IF(Point[Z COORD]="","",Point[Z COORD])</f>
        <v/>
      </c>
      <c r="T719" s="14" t="str">
        <f>IF(Point[Asset Description]="","",PROPER(Point[Asset Description]))</f>
        <v/>
      </c>
      <c r="U719" s="14" t="str">
        <f>IF(Point[[Artist ]]="","",PROPER(Point[[Artist ]]))</f>
        <v/>
      </c>
      <c r="V719" s="14" t="str">
        <f>IF(Point[Material Notes]="","",PROPER(Point[Material Notes]))</f>
        <v/>
      </c>
      <c r="W719" s="14" t="str">
        <f>IF(Point[Dimension Notes]="","",Point[Dimension Notes])</f>
        <v/>
      </c>
      <c r="X719" s="14" t="str">
        <f>IF(Point[List]="","",VLOOKUP(Point[Burner Number],number,2,FALSE))</f>
        <v/>
      </c>
      <c r="Y719" s="14" t="str">
        <f>IF(Point[List]="","",VLOOKUP(Point[Fuel],bbq_fuel,2,FALSE))</f>
        <v/>
      </c>
      <c r="Z719" s="14" t="str">
        <f>IF(Point[List]="","",VLOOKUP(Point[Cabinet Material],bbq_material,2,FALSE))</f>
        <v/>
      </c>
      <c r="AA719" s="14" t="str">
        <f>IF(Point[Asset Group]="","",VLOOKUP(Point[Manufacturer],manufacturer,2,FALSE))</f>
        <v/>
      </c>
      <c r="AB719" s="14" t="str">
        <f>IF(Point[Uinsex WC]="","",Point[Uinsex WC])</f>
        <v/>
      </c>
      <c r="AC719" s="14" t="str">
        <f>IF(Point[Female WC]="","",Point[Female WC])</f>
        <v/>
      </c>
      <c r="AD719" s="14" t="str">
        <f>IF(Point[Male WC]="","",Point[Male WC])</f>
        <v/>
      </c>
      <c r="AE719" s="14" t="str">
        <f>IF(Point[Urinal]="","",Point[Urinal])</f>
        <v/>
      </c>
      <c r="AF719" s="14" t="str">
        <f>IF(Point[Disabled Unisex]="","",Point[Disabled Unisex])</f>
        <v/>
      </c>
      <c r="AG719" s="14" t="str">
        <f>IF(Point[Disabled Female]="","",Point[Disabled Female])</f>
        <v/>
      </c>
      <c r="AH719" s="14" t="str">
        <f>IF(Point[Disabled Male]="","",Point[Disabled Male])</f>
        <v/>
      </c>
      <c r="AI719" s="14" t="str">
        <f>IF(Point[Asset Group]="","",VLOOKUP(Point[Handrail],yes_no,2,FALSE))</f>
        <v/>
      </c>
      <c r="AJ719" s="14" t="str">
        <f>IF(Point[Asset Group]="","",VLOOKUP(Point[Baby Changing],yes_no,2,FALSE))</f>
        <v/>
      </c>
      <c r="AK719" s="14" t="str">
        <f>IF(Point[Asset Group]="","",VLOOKUP(Point[Service Room],yes_no,2,FALSE))</f>
        <v/>
      </c>
      <c r="AL719" s="14" t="str">
        <f>IF(Point[Asset Group]="","",VLOOKUP(Point[Service Tap],service_tap,2,FALSE))</f>
        <v/>
      </c>
      <c r="AM719" s="14" t="str">
        <f>IF(Point[Asset Group]="","",VLOOKUP(Point[Heating Type],wc_heating,2,FALSE))</f>
        <v/>
      </c>
      <c r="AN719" s="14" t="str">
        <f>IF(Point[Asset Group]="","",VLOOKUP(Point[Power Supply],power_supply,2,FALSE))</f>
        <v/>
      </c>
      <c r="AO719" s="14" t="str">
        <f>IF(Point[Asset Group]="","",VLOOKUP(Point[Waste Water],waste_water,2,FALSE))</f>
        <v/>
      </c>
      <c r="AP719" s="14" t="str">
        <f>IF(Point[Asset Group]="","",VLOOKUP(Point[Furniture SubType],subdom_master_gdb,2,FALSE))</f>
        <v/>
      </c>
      <c r="AQ719" s="14" t="str">
        <f>IF(Point[Asset Group]="","",VLOOKUP(Point[Concrete Pad],yes_no,2,FALSE))</f>
        <v/>
      </c>
      <c r="AR719" s="14" t="str">
        <f>IF(Point[Asset Group]="","",VLOOKUP(Point[Material],material_master,2,FALSE))</f>
        <v/>
      </c>
      <c r="AS719" s="14" t="str">
        <f>IF(Point[Asset Group]="","",VLOOKUP(Point[Plumbing],irrigation_plumbing,2,FALSE))</f>
        <v/>
      </c>
      <c r="AT719" s="14" t="str">
        <f>IF(Point[Asset Group]="","",VLOOKUP(Point[Sprinklers],irrigation_sprinklers,2,FALSE))</f>
        <v/>
      </c>
      <c r="AU719" s="14" t="str">
        <f>IF(Point[Asset Group]="","",VLOOKUP(Point[System],irrigation_system,2,FALSE))</f>
        <v/>
      </c>
      <c r="AV719" s="14" t="str">
        <f>IF(Point[Asset Group]="","",VLOOKUP(Point[Status],irrigation_status,2,FALSE))</f>
        <v/>
      </c>
      <c r="AW719" s="11" t="str">
        <f>IF(Point[Date of manufacture]="","",Point[Date of manufacture])</f>
        <v/>
      </c>
      <c r="AX719" s="14" t="str">
        <f>IF(Point[Asset Group]="","",VLOOKUP(Point[Sign Purpose],sign_purpose,2,FALSE))</f>
        <v/>
      </c>
      <c r="AY719" s="14" t="str">
        <f>IF(Point[Asset Group]="","",VLOOKUP(Point[Sign Material],material_master,2,FALSE))</f>
        <v/>
      </c>
      <c r="AZ719" s="14" t="str">
        <f>IF(Point[Asset Group]="","",VLOOKUP(Point[Affixed To],sign_affix,2,FALSE))</f>
        <v/>
      </c>
      <c r="BA719" s="14" t="str">
        <f>IF(Point[Size HxB mm]="","",Point[Size HxB mm])</f>
        <v/>
      </c>
      <c r="BB719" s="14" t="str">
        <f>IF(Point[Height m]="","",Point[Height m])</f>
        <v/>
      </c>
      <c r="BC719" s="14" t="str">
        <f>IF(Point[Asset Group]="","",VLOOKUP(Point[Post Material],material_master,2,FALSE))</f>
        <v/>
      </c>
      <c r="BD719" s="14" t="str">
        <f>IF(Point[Asset Group]="","",VLOOKUP(Point[Post Number],number,2,FALSE))</f>
        <v/>
      </c>
      <c r="BE719" s="14" t="str">
        <f>IF(Point[Asset Group]="","",VLOOKUP(Point[Structure SubType],subdom_master_gdb,2,FALSE))</f>
        <v/>
      </c>
      <c r="BF719" s="14" t="str">
        <f>IF(Point[Area m2]="","",Point[Area m2])</f>
        <v/>
      </c>
      <c r="BG719" s="14" t="str">
        <f>IF(Point[Length m]="","",Point[Length m])</f>
        <v/>
      </c>
      <c r="BH719" s="14" t="str">
        <f>IF(Point[Width m]="","",Point[Width m])</f>
        <v/>
      </c>
      <c r="BI719" s="14" t="str">
        <f>IF(Point[Diameter m]="","",Point[Diameter m])</f>
        <v/>
      </c>
      <c r="BJ719" s="14" t="str">
        <f>IF(Point[Asset Group]="","",VLOOKUP(Point[Number of Pipes],number,2,FALSE))</f>
        <v/>
      </c>
      <c r="BK719" s="14" t="str">
        <f>IF(Point[Asset Group]="","",VLOOKUP(Point[Combined Name],2,FALSE))</f>
        <v/>
      </c>
      <c r="BL719" s="14" t="str">
        <f>IF(Point[Asset Group]="","",VLOOKUP(Point[Size Class],size_class,2,FALSE))</f>
        <v/>
      </c>
      <c r="BM719" s="14" t="str">
        <f>IF(Point[Asset Group]="","",VLOOKUP(Point[Age Class],age_class,2,FALSE))</f>
        <v/>
      </c>
      <c r="BN719" s="14" t="str">
        <f>IF(Point[Girth (cm)]="","",Point[Girth (cm)])</f>
        <v/>
      </c>
      <c r="BO719" s="14" t="str">
        <f>IF(Point[Crown Radius (m)]="","",Point[Crown Radius (m)])</f>
        <v/>
      </c>
      <c r="BP719" s="14" t="str">
        <f>IF(Point[Asset Group]="","",VLOOKUP(Point[Rooting Environment],root_enviro,2,FALSE))</f>
        <v/>
      </c>
      <c r="BQ719" s="14" t="str">
        <f>IF(Point[Asset Group]="","",VLOOKUP(Point[Tree Surround],tree_surround,2,FALSE))</f>
        <v/>
      </c>
      <c r="BR719" s="14" t="str">
        <f>IF(Point[Asset Group]="","",VLOOKUP(Point[Tree Grill],yes_no,2,FALSE))</f>
        <v/>
      </c>
      <c r="BS719" s="14" t="str">
        <f>IF(Point[Asset Group]="","",VLOOKUP(Point[Tree Location],tree_location,2,FALSE))</f>
        <v/>
      </c>
    </row>
    <row r="720" spans="1:71" s="3" customFormat="1" x14ac:dyDescent="0.2">
      <c r="A720" s="3" t="str">
        <f>IF(Point[DWG File Name]="","",Point[DWG File Name])</f>
        <v/>
      </c>
      <c r="B720" s="3" t="str">
        <f>IF(Point[DWG Layer Name]="","",Point[DWG Layer Name])</f>
        <v/>
      </c>
      <c r="C720" s="3" t="str">
        <f>IF(Point[DWG Handle]="","",Point[DWG Handle])</f>
        <v/>
      </c>
      <c r="D720" s="58" t="str">
        <f>IF(Point[X]="","",Point[X])</f>
        <v/>
      </c>
      <c r="E720" s="58" t="str">
        <f>IF(Point[Y]="","",Point[Y])</f>
        <v/>
      </c>
      <c r="F720" s="3" t="str">
        <f>IF(Point[Replacement Asset]="","",Point[Replacement Asset])</f>
        <v/>
      </c>
      <c r="G720" s="3" t="str">
        <f>IF(Point[Asset ID]="","",UPPER(Point[Asset ID]))</f>
        <v/>
      </c>
      <c r="H720" s="3" t="str">
        <f>IF(Point[Asset Group]="","",VLOOKUP(Point[Asset Group],asset_grp_pt,4,FALSE))</f>
        <v/>
      </c>
      <c r="I720" s="3" t="str">
        <f>IF(Point[Asset Group]="","",VLOOKUP(Point[Asset Group],asset_grp_pt,2,FALSE))</f>
        <v/>
      </c>
      <c r="J720" s="3" t="str">
        <f>IF(Point[Asset Group]="","",VLOOKUP(Point[Asset Group],asset_grp_pt,3,FALSE))</f>
        <v/>
      </c>
      <c r="K720" s="3" t="str">
        <f>IF(Point[Asset Group]="","",VLOOKUP(Point[Asset Type],type_master_list,2,FALSE))</f>
        <v/>
      </c>
      <c r="L720" s="3" t="str">
        <f>IF(Point[Asset Name]="","",PROPER(Point[Asset Name]))</f>
        <v/>
      </c>
      <c r="M720" s="11" t="str">
        <f>IF(Point[Install Date]="","",Point[Install Date])</f>
        <v/>
      </c>
      <c r="N720" s="11" t="str">
        <f>IF(Point[Note]="","",PROPER(Point[Note]))</f>
        <v/>
      </c>
      <c r="O720" s="11" t="str">
        <f>IF(Point[Resource Consent Number]="","",UPPER(Point[Resource Consent Number]))</f>
        <v/>
      </c>
      <c r="P720" s="53" t="str">
        <f>IF(Point[Asset Unit Cost]="","",Point[Asset Unit Cost])</f>
        <v/>
      </c>
      <c r="Q720" s="11" t="str">
        <f>IF(Point[Added By]="","",UPPER(Point[Added By]))</f>
        <v/>
      </c>
      <c r="R720" s="11" t="str">
        <f>IF(Point[Added Date]="","",Point[Added Date])</f>
        <v/>
      </c>
      <c r="S720" s="14" t="str">
        <f>IF(Point[Z COORD]="","",Point[Z COORD])</f>
        <v/>
      </c>
      <c r="T720" s="14" t="str">
        <f>IF(Point[Asset Description]="","",PROPER(Point[Asset Description]))</f>
        <v/>
      </c>
      <c r="U720" s="14" t="str">
        <f>IF(Point[[Artist ]]="","",PROPER(Point[[Artist ]]))</f>
        <v/>
      </c>
      <c r="V720" s="14" t="str">
        <f>IF(Point[Material Notes]="","",PROPER(Point[Material Notes]))</f>
        <v/>
      </c>
      <c r="W720" s="14" t="str">
        <f>IF(Point[Dimension Notes]="","",Point[Dimension Notes])</f>
        <v/>
      </c>
      <c r="X720" s="14" t="str">
        <f>IF(Point[List]="","",VLOOKUP(Point[Burner Number],number,2,FALSE))</f>
        <v/>
      </c>
      <c r="Y720" s="14" t="str">
        <f>IF(Point[List]="","",VLOOKUP(Point[Fuel],bbq_fuel,2,FALSE))</f>
        <v/>
      </c>
      <c r="Z720" s="14" t="str">
        <f>IF(Point[List]="","",VLOOKUP(Point[Cabinet Material],bbq_material,2,FALSE))</f>
        <v/>
      </c>
      <c r="AA720" s="14" t="str">
        <f>IF(Point[Asset Group]="","",VLOOKUP(Point[Manufacturer],manufacturer,2,FALSE))</f>
        <v/>
      </c>
      <c r="AB720" s="14" t="str">
        <f>IF(Point[Uinsex WC]="","",Point[Uinsex WC])</f>
        <v/>
      </c>
      <c r="AC720" s="14" t="str">
        <f>IF(Point[Female WC]="","",Point[Female WC])</f>
        <v/>
      </c>
      <c r="AD720" s="14" t="str">
        <f>IF(Point[Male WC]="","",Point[Male WC])</f>
        <v/>
      </c>
      <c r="AE720" s="14" t="str">
        <f>IF(Point[Urinal]="","",Point[Urinal])</f>
        <v/>
      </c>
      <c r="AF720" s="14" t="str">
        <f>IF(Point[Disabled Unisex]="","",Point[Disabled Unisex])</f>
        <v/>
      </c>
      <c r="AG720" s="14" t="str">
        <f>IF(Point[Disabled Female]="","",Point[Disabled Female])</f>
        <v/>
      </c>
      <c r="AH720" s="14" t="str">
        <f>IF(Point[Disabled Male]="","",Point[Disabled Male])</f>
        <v/>
      </c>
      <c r="AI720" s="14" t="str">
        <f>IF(Point[Asset Group]="","",VLOOKUP(Point[Handrail],yes_no,2,FALSE))</f>
        <v/>
      </c>
      <c r="AJ720" s="14" t="str">
        <f>IF(Point[Asset Group]="","",VLOOKUP(Point[Baby Changing],yes_no,2,FALSE))</f>
        <v/>
      </c>
      <c r="AK720" s="14" t="str">
        <f>IF(Point[Asset Group]="","",VLOOKUP(Point[Service Room],yes_no,2,FALSE))</f>
        <v/>
      </c>
      <c r="AL720" s="14" t="str">
        <f>IF(Point[Asset Group]="","",VLOOKUP(Point[Service Tap],service_tap,2,FALSE))</f>
        <v/>
      </c>
      <c r="AM720" s="14" t="str">
        <f>IF(Point[Asset Group]="","",VLOOKUP(Point[Heating Type],wc_heating,2,FALSE))</f>
        <v/>
      </c>
      <c r="AN720" s="14" t="str">
        <f>IF(Point[Asset Group]="","",VLOOKUP(Point[Power Supply],power_supply,2,FALSE))</f>
        <v/>
      </c>
      <c r="AO720" s="14" t="str">
        <f>IF(Point[Asset Group]="","",VLOOKUP(Point[Waste Water],waste_water,2,FALSE))</f>
        <v/>
      </c>
      <c r="AP720" s="14" t="str">
        <f>IF(Point[Asset Group]="","",VLOOKUP(Point[Furniture SubType],subdom_master_gdb,2,FALSE))</f>
        <v/>
      </c>
      <c r="AQ720" s="14" t="str">
        <f>IF(Point[Asset Group]="","",VLOOKUP(Point[Concrete Pad],yes_no,2,FALSE))</f>
        <v/>
      </c>
      <c r="AR720" s="14" t="str">
        <f>IF(Point[Asset Group]="","",VLOOKUP(Point[Material],material_master,2,FALSE))</f>
        <v/>
      </c>
      <c r="AS720" s="14" t="str">
        <f>IF(Point[Asset Group]="","",VLOOKUP(Point[Plumbing],irrigation_plumbing,2,FALSE))</f>
        <v/>
      </c>
      <c r="AT720" s="14" t="str">
        <f>IF(Point[Asset Group]="","",VLOOKUP(Point[Sprinklers],irrigation_sprinklers,2,FALSE))</f>
        <v/>
      </c>
      <c r="AU720" s="14" t="str">
        <f>IF(Point[Asset Group]="","",VLOOKUP(Point[System],irrigation_system,2,FALSE))</f>
        <v/>
      </c>
      <c r="AV720" s="14" t="str">
        <f>IF(Point[Asset Group]="","",VLOOKUP(Point[Status],irrigation_status,2,FALSE))</f>
        <v/>
      </c>
      <c r="AW720" s="11" t="str">
        <f>IF(Point[Date of manufacture]="","",Point[Date of manufacture])</f>
        <v/>
      </c>
      <c r="AX720" s="14" t="str">
        <f>IF(Point[Asset Group]="","",VLOOKUP(Point[Sign Purpose],sign_purpose,2,FALSE))</f>
        <v/>
      </c>
      <c r="AY720" s="14" t="str">
        <f>IF(Point[Asset Group]="","",VLOOKUP(Point[Sign Material],material_master,2,FALSE))</f>
        <v/>
      </c>
      <c r="AZ720" s="14" t="str">
        <f>IF(Point[Asset Group]="","",VLOOKUP(Point[Affixed To],sign_affix,2,FALSE))</f>
        <v/>
      </c>
      <c r="BA720" s="14" t="str">
        <f>IF(Point[Size HxB mm]="","",Point[Size HxB mm])</f>
        <v/>
      </c>
      <c r="BB720" s="14" t="str">
        <f>IF(Point[Height m]="","",Point[Height m])</f>
        <v/>
      </c>
      <c r="BC720" s="14" t="str">
        <f>IF(Point[Asset Group]="","",VLOOKUP(Point[Post Material],material_master,2,FALSE))</f>
        <v/>
      </c>
      <c r="BD720" s="14" t="str">
        <f>IF(Point[Asset Group]="","",VLOOKUP(Point[Post Number],number,2,FALSE))</f>
        <v/>
      </c>
      <c r="BE720" s="14" t="str">
        <f>IF(Point[Asset Group]="","",VLOOKUP(Point[Structure SubType],subdom_master_gdb,2,FALSE))</f>
        <v/>
      </c>
      <c r="BF720" s="14" t="str">
        <f>IF(Point[Area m2]="","",Point[Area m2])</f>
        <v/>
      </c>
      <c r="BG720" s="14" t="str">
        <f>IF(Point[Length m]="","",Point[Length m])</f>
        <v/>
      </c>
      <c r="BH720" s="14" t="str">
        <f>IF(Point[Width m]="","",Point[Width m])</f>
        <v/>
      </c>
      <c r="BI720" s="14" t="str">
        <f>IF(Point[Diameter m]="","",Point[Diameter m])</f>
        <v/>
      </c>
      <c r="BJ720" s="14" t="str">
        <f>IF(Point[Asset Group]="","",VLOOKUP(Point[Number of Pipes],number,2,FALSE))</f>
        <v/>
      </c>
      <c r="BK720" s="14" t="str">
        <f>IF(Point[Asset Group]="","",VLOOKUP(Point[Combined Name],2,FALSE))</f>
        <v/>
      </c>
      <c r="BL720" s="14" t="str">
        <f>IF(Point[Asset Group]="","",VLOOKUP(Point[Size Class],size_class,2,FALSE))</f>
        <v/>
      </c>
      <c r="BM720" s="14" t="str">
        <f>IF(Point[Asset Group]="","",VLOOKUP(Point[Age Class],age_class,2,FALSE))</f>
        <v/>
      </c>
      <c r="BN720" s="14" t="str">
        <f>IF(Point[Girth (cm)]="","",Point[Girth (cm)])</f>
        <v/>
      </c>
      <c r="BO720" s="14" t="str">
        <f>IF(Point[Crown Radius (m)]="","",Point[Crown Radius (m)])</f>
        <v/>
      </c>
      <c r="BP720" s="14" t="str">
        <f>IF(Point[Asset Group]="","",VLOOKUP(Point[Rooting Environment],root_enviro,2,FALSE))</f>
        <v/>
      </c>
      <c r="BQ720" s="14" t="str">
        <f>IF(Point[Asset Group]="","",VLOOKUP(Point[Tree Surround],tree_surround,2,FALSE))</f>
        <v/>
      </c>
      <c r="BR720" s="14" t="str">
        <f>IF(Point[Asset Group]="","",VLOOKUP(Point[Tree Grill],yes_no,2,FALSE))</f>
        <v/>
      </c>
      <c r="BS720" s="14" t="str">
        <f>IF(Point[Asset Group]="","",VLOOKUP(Point[Tree Location],tree_location,2,FALSE))</f>
        <v/>
      </c>
    </row>
    <row r="721" spans="1:71" s="3" customFormat="1" x14ac:dyDescent="0.2">
      <c r="A721" s="3" t="str">
        <f>IF(Point[DWG File Name]="","",Point[DWG File Name])</f>
        <v/>
      </c>
      <c r="B721" s="3" t="str">
        <f>IF(Point[DWG Layer Name]="","",Point[DWG Layer Name])</f>
        <v/>
      </c>
      <c r="C721" s="3" t="str">
        <f>IF(Point[DWG Handle]="","",Point[DWG Handle])</f>
        <v/>
      </c>
      <c r="D721" s="58" t="str">
        <f>IF(Point[X]="","",Point[X])</f>
        <v/>
      </c>
      <c r="E721" s="58" t="str">
        <f>IF(Point[Y]="","",Point[Y])</f>
        <v/>
      </c>
      <c r="F721" s="3" t="str">
        <f>IF(Point[Replacement Asset]="","",Point[Replacement Asset])</f>
        <v/>
      </c>
      <c r="G721" s="3" t="str">
        <f>IF(Point[Asset ID]="","",UPPER(Point[Asset ID]))</f>
        <v/>
      </c>
      <c r="H721" s="3" t="str">
        <f>IF(Point[Asset Group]="","",VLOOKUP(Point[Asset Group],asset_grp_pt,4,FALSE))</f>
        <v/>
      </c>
      <c r="I721" s="3" t="str">
        <f>IF(Point[Asset Group]="","",VLOOKUP(Point[Asset Group],asset_grp_pt,2,FALSE))</f>
        <v/>
      </c>
      <c r="J721" s="3" t="str">
        <f>IF(Point[Asset Group]="","",VLOOKUP(Point[Asset Group],asset_grp_pt,3,FALSE))</f>
        <v/>
      </c>
      <c r="K721" s="3" t="str">
        <f>IF(Point[Asset Group]="","",VLOOKUP(Point[Asset Type],type_master_list,2,FALSE))</f>
        <v/>
      </c>
      <c r="L721" s="3" t="str">
        <f>IF(Point[Asset Name]="","",PROPER(Point[Asset Name]))</f>
        <v/>
      </c>
      <c r="M721" s="11" t="str">
        <f>IF(Point[Install Date]="","",Point[Install Date])</f>
        <v/>
      </c>
      <c r="N721" s="11" t="str">
        <f>IF(Point[Note]="","",PROPER(Point[Note]))</f>
        <v/>
      </c>
      <c r="O721" s="11" t="str">
        <f>IF(Point[Resource Consent Number]="","",UPPER(Point[Resource Consent Number]))</f>
        <v/>
      </c>
      <c r="P721" s="53" t="str">
        <f>IF(Point[Asset Unit Cost]="","",Point[Asset Unit Cost])</f>
        <v/>
      </c>
      <c r="Q721" s="11" t="str">
        <f>IF(Point[Added By]="","",UPPER(Point[Added By]))</f>
        <v/>
      </c>
      <c r="R721" s="11" t="str">
        <f>IF(Point[Added Date]="","",Point[Added Date])</f>
        <v/>
      </c>
      <c r="S721" s="14" t="str">
        <f>IF(Point[Z COORD]="","",Point[Z COORD])</f>
        <v/>
      </c>
      <c r="T721" s="14" t="str">
        <f>IF(Point[Asset Description]="","",PROPER(Point[Asset Description]))</f>
        <v/>
      </c>
      <c r="U721" s="14" t="str">
        <f>IF(Point[[Artist ]]="","",PROPER(Point[[Artist ]]))</f>
        <v/>
      </c>
      <c r="V721" s="14" t="str">
        <f>IF(Point[Material Notes]="","",PROPER(Point[Material Notes]))</f>
        <v/>
      </c>
      <c r="W721" s="14" t="str">
        <f>IF(Point[Dimension Notes]="","",Point[Dimension Notes])</f>
        <v/>
      </c>
      <c r="X721" s="14" t="str">
        <f>IF(Point[List]="","",VLOOKUP(Point[Burner Number],number,2,FALSE))</f>
        <v/>
      </c>
      <c r="Y721" s="14" t="str">
        <f>IF(Point[List]="","",VLOOKUP(Point[Fuel],bbq_fuel,2,FALSE))</f>
        <v/>
      </c>
      <c r="Z721" s="14" t="str">
        <f>IF(Point[List]="","",VLOOKUP(Point[Cabinet Material],bbq_material,2,FALSE))</f>
        <v/>
      </c>
      <c r="AA721" s="14" t="str">
        <f>IF(Point[Asset Group]="","",VLOOKUP(Point[Manufacturer],manufacturer,2,FALSE))</f>
        <v/>
      </c>
      <c r="AB721" s="14" t="str">
        <f>IF(Point[Uinsex WC]="","",Point[Uinsex WC])</f>
        <v/>
      </c>
      <c r="AC721" s="14" t="str">
        <f>IF(Point[Female WC]="","",Point[Female WC])</f>
        <v/>
      </c>
      <c r="AD721" s="14" t="str">
        <f>IF(Point[Male WC]="","",Point[Male WC])</f>
        <v/>
      </c>
      <c r="AE721" s="14" t="str">
        <f>IF(Point[Urinal]="","",Point[Urinal])</f>
        <v/>
      </c>
      <c r="AF721" s="14" t="str">
        <f>IF(Point[Disabled Unisex]="","",Point[Disabled Unisex])</f>
        <v/>
      </c>
      <c r="AG721" s="14" t="str">
        <f>IF(Point[Disabled Female]="","",Point[Disabled Female])</f>
        <v/>
      </c>
      <c r="AH721" s="14" t="str">
        <f>IF(Point[Disabled Male]="","",Point[Disabled Male])</f>
        <v/>
      </c>
      <c r="AI721" s="14" t="str">
        <f>IF(Point[Asset Group]="","",VLOOKUP(Point[Handrail],yes_no,2,FALSE))</f>
        <v/>
      </c>
      <c r="AJ721" s="14" t="str">
        <f>IF(Point[Asset Group]="","",VLOOKUP(Point[Baby Changing],yes_no,2,FALSE))</f>
        <v/>
      </c>
      <c r="AK721" s="14" t="str">
        <f>IF(Point[Asset Group]="","",VLOOKUP(Point[Service Room],yes_no,2,FALSE))</f>
        <v/>
      </c>
      <c r="AL721" s="14" t="str">
        <f>IF(Point[Asset Group]="","",VLOOKUP(Point[Service Tap],service_tap,2,FALSE))</f>
        <v/>
      </c>
      <c r="AM721" s="14" t="str">
        <f>IF(Point[Asset Group]="","",VLOOKUP(Point[Heating Type],wc_heating,2,FALSE))</f>
        <v/>
      </c>
      <c r="AN721" s="14" t="str">
        <f>IF(Point[Asset Group]="","",VLOOKUP(Point[Power Supply],power_supply,2,FALSE))</f>
        <v/>
      </c>
      <c r="AO721" s="14" t="str">
        <f>IF(Point[Asset Group]="","",VLOOKUP(Point[Waste Water],waste_water,2,FALSE))</f>
        <v/>
      </c>
      <c r="AP721" s="14" t="str">
        <f>IF(Point[Asset Group]="","",VLOOKUP(Point[Furniture SubType],subdom_master_gdb,2,FALSE))</f>
        <v/>
      </c>
      <c r="AQ721" s="14" t="str">
        <f>IF(Point[Asset Group]="","",VLOOKUP(Point[Concrete Pad],yes_no,2,FALSE))</f>
        <v/>
      </c>
      <c r="AR721" s="14" t="str">
        <f>IF(Point[Asset Group]="","",VLOOKUP(Point[Material],material_master,2,FALSE))</f>
        <v/>
      </c>
      <c r="AS721" s="14" t="str">
        <f>IF(Point[Asset Group]="","",VLOOKUP(Point[Plumbing],irrigation_plumbing,2,FALSE))</f>
        <v/>
      </c>
      <c r="AT721" s="14" t="str">
        <f>IF(Point[Asset Group]="","",VLOOKUP(Point[Sprinklers],irrigation_sprinklers,2,FALSE))</f>
        <v/>
      </c>
      <c r="AU721" s="14" t="str">
        <f>IF(Point[Asset Group]="","",VLOOKUP(Point[System],irrigation_system,2,FALSE))</f>
        <v/>
      </c>
      <c r="AV721" s="14" t="str">
        <f>IF(Point[Asset Group]="","",VLOOKUP(Point[Status],irrigation_status,2,FALSE))</f>
        <v/>
      </c>
      <c r="AW721" s="11" t="str">
        <f>IF(Point[Date of manufacture]="","",Point[Date of manufacture])</f>
        <v/>
      </c>
      <c r="AX721" s="14" t="str">
        <f>IF(Point[Asset Group]="","",VLOOKUP(Point[Sign Purpose],sign_purpose,2,FALSE))</f>
        <v/>
      </c>
      <c r="AY721" s="14" t="str">
        <f>IF(Point[Asset Group]="","",VLOOKUP(Point[Sign Material],material_master,2,FALSE))</f>
        <v/>
      </c>
      <c r="AZ721" s="14" t="str">
        <f>IF(Point[Asset Group]="","",VLOOKUP(Point[Affixed To],sign_affix,2,FALSE))</f>
        <v/>
      </c>
      <c r="BA721" s="14" t="str">
        <f>IF(Point[Size HxB mm]="","",Point[Size HxB mm])</f>
        <v/>
      </c>
      <c r="BB721" s="14" t="str">
        <f>IF(Point[Height m]="","",Point[Height m])</f>
        <v/>
      </c>
      <c r="BC721" s="14" t="str">
        <f>IF(Point[Asset Group]="","",VLOOKUP(Point[Post Material],material_master,2,FALSE))</f>
        <v/>
      </c>
      <c r="BD721" s="14" t="str">
        <f>IF(Point[Asset Group]="","",VLOOKUP(Point[Post Number],number,2,FALSE))</f>
        <v/>
      </c>
      <c r="BE721" s="14" t="str">
        <f>IF(Point[Asset Group]="","",VLOOKUP(Point[Structure SubType],subdom_master_gdb,2,FALSE))</f>
        <v/>
      </c>
      <c r="BF721" s="14" t="str">
        <f>IF(Point[Area m2]="","",Point[Area m2])</f>
        <v/>
      </c>
      <c r="BG721" s="14" t="str">
        <f>IF(Point[Length m]="","",Point[Length m])</f>
        <v/>
      </c>
      <c r="BH721" s="14" t="str">
        <f>IF(Point[Width m]="","",Point[Width m])</f>
        <v/>
      </c>
      <c r="BI721" s="14" t="str">
        <f>IF(Point[Diameter m]="","",Point[Diameter m])</f>
        <v/>
      </c>
      <c r="BJ721" s="14" t="str">
        <f>IF(Point[Asset Group]="","",VLOOKUP(Point[Number of Pipes],number,2,FALSE))</f>
        <v/>
      </c>
      <c r="BK721" s="14" t="str">
        <f>IF(Point[Asset Group]="","",VLOOKUP(Point[Combined Name],2,FALSE))</f>
        <v/>
      </c>
      <c r="BL721" s="14" t="str">
        <f>IF(Point[Asset Group]="","",VLOOKUP(Point[Size Class],size_class,2,FALSE))</f>
        <v/>
      </c>
      <c r="BM721" s="14" t="str">
        <f>IF(Point[Asset Group]="","",VLOOKUP(Point[Age Class],age_class,2,FALSE))</f>
        <v/>
      </c>
      <c r="BN721" s="14" t="str">
        <f>IF(Point[Girth (cm)]="","",Point[Girth (cm)])</f>
        <v/>
      </c>
      <c r="BO721" s="14" t="str">
        <f>IF(Point[Crown Radius (m)]="","",Point[Crown Radius (m)])</f>
        <v/>
      </c>
      <c r="BP721" s="14" t="str">
        <f>IF(Point[Asset Group]="","",VLOOKUP(Point[Rooting Environment],root_enviro,2,FALSE))</f>
        <v/>
      </c>
      <c r="BQ721" s="14" t="str">
        <f>IF(Point[Asset Group]="","",VLOOKUP(Point[Tree Surround],tree_surround,2,FALSE))</f>
        <v/>
      </c>
      <c r="BR721" s="14" t="str">
        <f>IF(Point[Asset Group]="","",VLOOKUP(Point[Tree Grill],yes_no,2,FALSE))</f>
        <v/>
      </c>
      <c r="BS721" s="14" t="str">
        <f>IF(Point[Asset Group]="","",VLOOKUP(Point[Tree Location],tree_location,2,FALSE))</f>
        <v/>
      </c>
    </row>
    <row r="722" spans="1:71" s="3" customFormat="1" x14ac:dyDescent="0.2">
      <c r="A722" s="3" t="str">
        <f>IF(Point[DWG File Name]="","",Point[DWG File Name])</f>
        <v/>
      </c>
      <c r="B722" s="3" t="str">
        <f>IF(Point[DWG Layer Name]="","",Point[DWG Layer Name])</f>
        <v/>
      </c>
      <c r="C722" s="3" t="str">
        <f>IF(Point[DWG Handle]="","",Point[DWG Handle])</f>
        <v/>
      </c>
      <c r="D722" s="58" t="str">
        <f>IF(Point[X]="","",Point[X])</f>
        <v/>
      </c>
      <c r="E722" s="58" t="str">
        <f>IF(Point[Y]="","",Point[Y])</f>
        <v/>
      </c>
      <c r="F722" s="3" t="str">
        <f>IF(Point[Replacement Asset]="","",Point[Replacement Asset])</f>
        <v/>
      </c>
      <c r="G722" s="3" t="str">
        <f>IF(Point[Asset ID]="","",UPPER(Point[Asset ID]))</f>
        <v/>
      </c>
      <c r="H722" s="3" t="str">
        <f>IF(Point[Asset Group]="","",VLOOKUP(Point[Asset Group],asset_grp_pt,4,FALSE))</f>
        <v/>
      </c>
      <c r="I722" s="3" t="str">
        <f>IF(Point[Asset Group]="","",VLOOKUP(Point[Asset Group],asset_grp_pt,2,FALSE))</f>
        <v/>
      </c>
      <c r="J722" s="3" t="str">
        <f>IF(Point[Asset Group]="","",VLOOKUP(Point[Asset Group],asset_grp_pt,3,FALSE))</f>
        <v/>
      </c>
      <c r="K722" s="3" t="str">
        <f>IF(Point[Asset Group]="","",VLOOKUP(Point[Asset Type],type_master_list,2,FALSE))</f>
        <v/>
      </c>
      <c r="L722" s="3" t="str">
        <f>IF(Point[Asset Name]="","",PROPER(Point[Asset Name]))</f>
        <v/>
      </c>
      <c r="M722" s="11" t="str">
        <f>IF(Point[Install Date]="","",Point[Install Date])</f>
        <v/>
      </c>
      <c r="N722" s="11" t="str">
        <f>IF(Point[Note]="","",PROPER(Point[Note]))</f>
        <v/>
      </c>
      <c r="O722" s="11" t="str">
        <f>IF(Point[Resource Consent Number]="","",UPPER(Point[Resource Consent Number]))</f>
        <v/>
      </c>
      <c r="P722" s="53" t="str">
        <f>IF(Point[Asset Unit Cost]="","",Point[Asset Unit Cost])</f>
        <v/>
      </c>
      <c r="Q722" s="11" t="str">
        <f>IF(Point[Added By]="","",UPPER(Point[Added By]))</f>
        <v/>
      </c>
      <c r="R722" s="11" t="str">
        <f>IF(Point[Added Date]="","",Point[Added Date])</f>
        <v/>
      </c>
      <c r="S722" s="14" t="str">
        <f>IF(Point[Z COORD]="","",Point[Z COORD])</f>
        <v/>
      </c>
      <c r="T722" s="14" t="str">
        <f>IF(Point[Asset Description]="","",PROPER(Point[Asset Description]))</f>
        <v/>
      </c>
      <c r="U722" s="14" t="str">
        <f>IF(Point[[Artist ]]="","",PROPER(Point[[Artist ]]))</f>
        <v/>
      </c>
      <c r="V722" s="14" t="str">
        <f>IF(Point[Material Notes]="","",PROPER(Point[Material Notes]))</f>
        <v/>
      </c>
      <c r="W722" s="14" t="str">
        <f>IF(Point[Dimension Notes]="","",Point[Dimension Notes])</f>
        <v/>
      </c>
      <c r="X722" s="14" t="str">
        <f>IF(Point[List]="","",VLOOKUP(Point[Burner Number],number,2,FALSE))</f>
        <v/>
      </c>
      <c r="Y722" s="14" t="str">
        <f>IF(Point[List]="","",VLOOKUP(Point[Fuel],bbq_fuel,2,FALSE))</f>
        <v/>
      </c>
      <c r="Z722" s="14" t="str">
        <f>IF(Point[List]="","",VLOOKUP(Point[Cabinet Material],bbq_material,2,FALSE))</f>
        <v/>
      </c>
      <c r="AA722" s="14" t="str">
        <f>IF(Point[Asset Group]="","",VLOOKUP(Point[Manufacturer],manufacturer,2,FALSE))</f>
        <v/>
      </c>
      <c r="AB722" s="14" t="str">
        <f>IF(Point[Uinsex WC]="","",Point[Uinsex WC])</f>
        <v/>
      </c>
      <c r="AC722" s="14" t="str">
        <f>IF(Point[Female WC]="","",Point[Female WC])</f>
        <v/>
      </c>
      <c r="AD722" s="14" t="str">
        <f>IF(Point[Male WC]="","",Point[Male WC])</f>
        <v/>
      </c>
      <c r="AE722" s="14" t="str">
        <f>IF(Point[Urinal]="","",Point[Urinal])</f>
        <v/>
      </c>
      <c r="AF722" s="14" t="str">
        <f>IF(Point[Disabled Unisex]="","",Point[Disabled Unisex])</f>
        <v/>
      </c>
      <c r="AG722" s="14" t="str">
        <f>IF(Point[Disabled Female]="","",Point[Disabled Female])</f>
        <v/>
      </c>
      <c r="AH722" s="14" t="str">
        <f>IF(Point[Disabled Male]="","",Point[Disabled Male])</f>
        <v/>
      </c>
      <c r="AI722" s="14" t="str">
        <f>IF(Point[Asset Group]="","",VLOOKUP(Point[Handrail],yes_no,2,FALSE))</f>
        <v/>
      </c>
      <c r="AJ722" s="14" t="str">
        <f>IF(Point[Asset Group]="","",VLOOKUP(Point[Baby Changing],yes_no,2,FALSE))</f>
        <v/>
      </c>
      <c r="AK722" s="14" t="str">
        <f>IF(Point[Asset Group]="","",VLOOKUP(Point[Service Room],yes_no,2,FALSE))</f>
        <v/>
      </c>
      <c r="AL722" s="14" t="str">
        <f>IF(Point[Asset Group]="","",VLOOKUP(Point[Service Tap],service_tap,2,FALSE))</f>
        <v/>
      </c>
      <c r="AM722" s="14" t="str">
        <f>IF(Point[Asset Group]="","",VLOOKUP(Point[Heating Type],wc_heating,2,FALSE))</f>
        <v/>
      </c>
      <c r="AN722" s="14" t="str">
        <f>IF(Point[Asset Group]="","",VLOOKUP(Point[Power Supply],power_supply,2,FALSE))</f>
        <v/>
      </c>
      <c r="AO722" s="14" t="str">
        <f>IF(Point[Asset Group]="","",VLOOKUP(Point[Waste Water],waste_water,2,FALSE))</f>
        <v/>
      </c>
      <c r="AP722" s="14" t="str">
        <f>IF(Point[Asset Group]="","",VLOOKUP(Point[Furniture SubType],subdom_master_gdb,2,FALSE))</f>
        <v/>
      </c>
      <c r="AQ722" s="14" t="str">
        <f>IF(Point[Asset Group]="","",VLOOKUP(Point[Concrete Pad],yes_no,2,FALSE))</f>
        <v/>
      </c>
      <c r="AR722" s="14" t="str">
        <f>IF(Point[Asset Group]="","",VLOOKUP(Point[Material],material_master,2,FALSE))</f>
        <v/>
      </c>
      <c r="AS722" s="14" t="str">
        <f>IF(Point[Asset Group]="","",VLOOKUP(Point[Plumbing],irrigation_plumbing,2,FALSE))</f>
        <v/>
      </c>
      <c r="AT722" s="14" t="str">
        <f>IF(Point[Asset Group]="","",VLOOKUP(Point[Sprinklers],irrigation_sprinklers,2,FALSE))</f>
        <v/>
      </c>
      <c r="AU722" s="14" t="str">
        <f>IF(Point[Asset Group]="","",VLOOKUP(Point[System],irrigation_system,2,FALSE))</f>
        <v/>
      </c>
      <c r="AV722" s="14" t="str">
        <f>IF(Point[Asset Group]="","",VLOOKUP(Point[Status],irrigation_status,2,FALSE))</f>
        <v/>
      </c>
      <c r="AW722" s="11" t="str">
        <f>IF(Point[Date of manufacture]="","",Point[Date of manufacture])</f>
        <v/>
      </c>
      <c r="AX722" s="14" t="str">
        <f>IF(Point[Asset Group]="","",VLOOKUP(Point[Sign Purpose],sign_purpose,2,FALSE))</f>
        <v/>
      </c>
      <c r="AY722" s="14" t="str">
        <f>IF(Point[Asset Group]="","",VLOOKUP(Point[Sign Material],material_master,2,FALSE))</f>
        <v/>
      </c>
      <c r="AZ722" s="14" t="str">
        <f>IF(Point[Asset Group]="","",VLOOKUP(Point[Affixed To],sign_affix,2,FALSE))</f>
        <v/>
      </c>
      <c r="BA722" s="14" t="str">
        <f>IF(Point[Size HxB mm]="","",Point[Size HxB mm])</f>
        <v/>
      </c>
      <c r="BB722" s="14" t="str">
        <f>IF(Point[Height m]="","",Point[Height m])</f>
        <v/>
      </c>
      <c r="BC722" s="14" t="str">
        <f>IF(Point[Asset Group]="","",VLOOKUP(Point[Post Material],material_master,2,FALSE))</f>
        <v/>
      </c>
      <c r="BD722" s="14" t="str">
        <f>IF(Point[Asset Group]="","",VLOOKUP(Point[Post Number],number,2,FALSE))</f>
        <v/>
      </c>
      <c r="BE722" s="14" t="str">
        <f>IF(Point[Asset Group]="","",VLOOKUP(Point[Structure SubType],subdom_master_gdb,2,FALSE))</f>
        <v/>
      </c>
      <c r="BF722" s="14" t="str">
        <f>IF(Point[Area m2]="","",Point[Area m2])</f>
        <v/>
      </c>
      <c r="BG722" s="14" t="str">
        <f>IF(Point[Length m]="","",Point[Length m])</f>
        <v/>
      </c>
      <c r="BH722" s="14" t="str">
        <f>IF(Point[Width m]="","",Point[Width m])</f>
        <v/>
      </c>
      <c r="BI722" s="14" t="str">
        <f>IF(Point[Diameter m]="","",Point[Diameter m])</f>
        <v/>
      </c>
      <c r="BJ722" s="14" t="str">
        <f>IF(Point[Asset Group]="","",VLOOKUP(Point[Number of Pipes],number,2,FALSE))</f>
        <v/>
      </c>
      <c r="BK722" s="14" t="str">
        <f>IF(Point[Asset Group]="","",VLOOKUP(Point[Combined Name],2,FALSE))</f>
        <v/>
      </c>
      <c r="BL722" s="14" t="str">
        <f>IF(Point[Asset Group]="","",VLOOKUP(Point[Size Class],size_class,2,FALSE))</f>
        <v/>
      </c>
      <c r="BM722" s="14" t="str">
        <f>IF(Point[Asset Group]="","",VLOOKUP(Point[Age Class],age_class,2,FALSE))</f>
        <v/>
      </c>
      <c r="BN722" s="14" t="str">
        <f>IF(Point[Girth (cm)]="","",Point[Girth (cm)])</f>
        <v/>
      </c>
      <c r="BO722" s="14" t="str">
        <f>IF(Point[Crown Radius (m)]="","",Point[Crown Radius (m)])</f>
        <v/>
      </c>
      <c r="BP722" s="14" t="str">
        <f>IF(Point[Asset Group]="","",VLOOKUP(Point[Rooting Environment],root_enviro,2,FALSE))</f>
        <v/>
      </c>
      <c r="BQ722" s="14" t="str">
        <f>IF(Point[Asset Group]="","",VLOOKUP(Point[Tree Surround],tree_surround,2,FALSE))</f>
        <v/>
      </c>
      <c r="BR722" s="14" t="str">
        <f>IF(Point[Asset Group]="","",VLOOKUP(Point[Tree Grill],yes_no,2,FALSE))</f>
        <v/>
      </c>
      <c r="BS722" s="14" t="str">
        <f>IF(Point[Asset Group]="","",VLOOKUP(Point[Tree Location],tree_location,2,FALSE))</f>
        <v/>
      </c>
    </row>
    <row r="723" spans="1:71" s="3" customFormat="1" x14ac:dyDescent="0.2">
      <c r="A723" s="3" t="str">
        <f>IF(Point[DWG File Name]="","",Point[DWG File Name])</f>
        <v/>
      </c>
      <c r="B723" s="3" t="str">
        <f>IF(Point[DWG Layer Name]="","",Point[DWG Layer Name])</f>
        <v/>
      </c>
      <c r="C723" s="3" t="str">
        <f>IF(Point[DWG Handle]="","",Point[DWG Handle])</f>
        <v/>
      </c>
      <c r="D723" s="58" t="str">
        <f>IF(Point[X]="","",Point[X])</f>
        <v/>
      </c>
      <c r="E723" s="58" t="str">
        <f>IF(Point[Y]="","",Point[Y])</f>
        <v/>
      </c>
      <c r="F723" s="3" t="str">
        <f>IF(Point[Replacement Asset]="","",Point[Replacement Asset])</f>
        <v/>
      </c>
      <c r="G723" s="3" t="str">
        <f>IF(Point[Asset ID]="","",UPPER(Point[Asset ID]))</f>
        <v/>
      </c>
      <c r="H723" s="3" t="str">
        <f>IF(Point[Asset Group]="","",VLOOKUP(Point[Asset Group],asset_grp_pt,4,FALSE))</f>
        <v/>
      </c>
      <c r="I723" s="3" t="str">
        <f>IF(Point[Asset Group]="","",VLOOKUP(Point[Asset Group],asset_grp_pt,2,FALSE))</f>
        <v/>
      </c>
      <c r="J723" s="3" t="str">
        <f>IF(Point[Asset Group]="","",VLOOKUP(Point[Asset Group],asset_grp_pt,3,FALSE))</f>
        <v/>
      </c>
      <c r="K723" s="3" t="str">
        <f>IF(Point[Asset Group]="","",VLOOKUP(Point[Asset Type],type_master_list,2,FALSE))</f>
        <v/>
      </c>
      <c r="L723" s="3" t="str">
        <f>IF(Point[Asset Name]="","",PROPER(Point[Asset Name]))</f>
        <v/>
      </c>
      <c r="M723" s="11" t="str">
        <f>IF(Point[Install Date]="","",Point[Install Date])</f>
        <v/>
      </c>
      <c r="N723" s="11" t="str">
        <f>IF(Point[Note]="","",PROPER(Point[Note]))</f>
        <v/>
      </c>
      <c r="O723" s="11" t="str">
        <f>IF(Point[Resource Consent Number]="","",UPPER(Point[Resource Consent Number]))</f>
        <v/>
      </c>
      <c r="P723" s="53" t="str">
        <f>IF(Point[Asset Unit Cost]="","",Point[Asset Unit Cost])</f>
        <v/>
      </c>
      <c r="Q723" s="11" t="str">
        <f>IF(Point[Added By]="","",UPPER(Point[Added By]))</f>
        <v/>
      </c>
      <c r="R723" s="11" t="str">
        <f>IF(Point[Added Date]="","",Point[Added Date])</f>
        <v/>
      </c>
      <c r="S723" s="14" t="str">
        <f>IF(Point[Z COORD]="","",Point[Z COORD])</f>
        <v/>
      </c>
      <c r="T723" s="14" t="str">
        <f>IF(Point[Asset Description]="","",PROPER(Point[Asset Description]))</f>
        <v/>
      </c>
      <c r="U723" s="14" t="str">
        <f>IF(Point[[Artist ]]="","",PROPER(Point[[Artist ]]))</f>
        <v/>
      </c>
      <c r="V723" s="14" t="str">
        <f>IF(Point[Material Notes]="","",PROPER(Point[Material Notes]))</f>
        <v/>
      </c>
      <c r="W723" s="14" t="str">
        <f>IF(Point[Dimension Notes]="","",Point[Dimension Notes])</f>
        <v/>
      </c>
      <c r="X723" s="14" t="str">
        <f>IF(Point[List]="","",VLOOKUP(Point[Burner Number],number,2,FALSE))</f>
        <v/>
      </c>
      <c r="Y723" s="14" t="str">
        <f>IF(Point[List]="","",VLOOKUP(Point[Fuel],bbq_fuel,2,FALSE))</f>
        <v/>
      </c>
      <c r="Z723" s="14" t="str">
        <f>IF(Point[List]="","",VLOOKUP(Point[Cabinet Material],bbq_material,2,FALSE))</f>
        <v/>
      </c>
      <c r="AA723" s="14" t="str">
        <f>IF(Point[Asset Group]="","",VLOOKUP(Point[Manufacturer],manufacturer,2,FALSE))</f>
        <v/>
      </c>
      <c r="AB723" s="14" t="str">
        <f>IF(Point[Uinsex WC]="","",Point[Uinsex WC])</f>
        <v/>
      </c>
      <c r="AC723" s="14" t="str">
        <f>IF(Point[Female WC]="","",Point[Female WC])</f>
        <v/>
      </c>
      <c r="AD723" s="14" t="str">
        <f>IF(Point[Male WC]="","",Point[Male WC])</f>
        <v/>
      </c>
      <c r="AE723" s="14" t="str">
        <f>IF(Point[Urinal]="","",Point[Urinal])</f>
        <v/>
      </c>
      <c r="AF723" s="14" t="str">
        <f>IF(Point[Disabled Unisex]="","",Point[Disabled Unisex])</f>
        <v/>
      </c>
      <c r="AG723" s="14" t="str">
        <f>IF(Point[Disabled Female]="","",Point[Disabled Female])</f>
        <v/>
      </c>
      <c r="AH723" s="14" t="str">
        <f>IF(Point[Disabled Male]="","",Point[Disabled Male])</f>
        <v/>
      </c>
      <c r="AI723" s="14" t="str">
        <f>IF(Point[Asset Group]="","",VLOOKUP(Point[Handrail],yes_no,2,FALSE))</f>
        <v/>
      </c>
      <c r="AJ723" s="14" t="str">
        <f>IF(Point[Asset Group]="","",VLOOKUP(Point[Baby Changing],yes_no,2,FALSE))</f>
        <v/>
      </c>
      <c r="AK723" s="14" t="str">
        <f>IF(Point[Asset Group]="","",VLOOKUP(Point[Service Room],yes_no,2,FALSE))</f>
        <v/>
      </c>
      <c r="AL723" s="14" t="str">
        <f>IF(Point[Asset Group]="","",VLOOKUP(Point[Service Tap],service_tap,2,FALSE))</f>
        <v/>
      </c>
      <c r="AM723" s="14" t="str">
        <f>IF(Point[Asset Group]="","",VLOOKUP(Point[Heating Type],wc_heating,2,FALSE))</f>
        <v/>
      </c>
      <c r="AN723" s="14" t="str">
        <f>IF(Point[Asset Group]="","",VLOOKUP(Point[Power Supply],power_supply,2,FALSE))</f>
        <v/>
      </c>
      <c r="AO723" s="14" t="str">
        <f>IF(Point[Asset Group]="","",VLOOKUP(Point[Waste Water],waste_water,2,FALSE))</f>
        <v/>
      </c>
      <c r="AP723" s="14" t="str">
        <f>IF(Point[Asset Group]="","",VLOOKUP(Point[Furniture SubType],subdom_master_gdb,2,FALSE))</f>
        <v/>
      </c>
      <c r="AQ723" s="14" t="str">
        <f>IF(Point[Asset Group]="","",VLOOKUP(Point[Concrete Pad],yes_no,2,FALSE))</f>
        <v/>
      </c>
      <c r="AR723" s="14" t="str">
        <f>IF(Point[Asset Group]="","",VLOOKUP(Point[Material],material_master,2,FALSE))</f>
        <v/>
      </c>
      <c r="AS723" s="14" t="str">
        <f>IF(Point[Asset Group]="","",VLOOKUP(Point[Plumbing],irrigation_plumbing,2,FALSE))</f>
        <v/>
      </c>
      <c r="AT723" s="14" t="str">
        <f>IF(Point[Asset Group]="","",VLOOKUP(Point[Sprinklers],irrigation_sprinklers,2,FALSE))</f>
        <v/>
      </c>
      <c r="AU723" s="14" t="str">
        <f>IF(Point[Asset Group]="","",VLOOKUP(Point[System],irrigation_system,2,FALSE))</f>
        <v/>
      </c>
      <c r="AV723" s="14" t="str">
        <f>IF(Point[Asset Group]="","",VLOOKUP(Point[Status],irrigation_status,2,FALSE))</f>
        <v/>
      </c>
      <c r="AW723" s="11" t="str">
        <f>IF(Point[Date of manufacture]="","",Point[Date of manufacture])</f>
        <v/>
      </c>
      <c r="AX723" s="14" t="str">
        <f>IF(Point[Asset Group]="","",VLOOKUP(Point[Sign Purpose],sign_purpose,2,FALSE))</f>
        <v/>
      </c>
      <c r="AY723" s="14" t="str">
        <f>IF(Point[Asset Group]="","",VLOOKUP(Point[Sign Material],material_master,2,FALSE))</f>
        <v/>
      </c>
      <c r="AZ723" s="14" t="str">
        <f>IF(Point[Asset Group]="","",VLOOKUP(Point[Affixed To],sign_affix,2,FALSE))</f>
        <v/>
      </c>
      <c r="BA723" s="14" t="str">
        <f>IF(Point[Size HxB mm]="","",Point[Size HxB mm])</f>
        <v/>
      </c>
      <c r="BB723" s="14" t="str">
        <f>IF(Point[Height m]="","",Point[Height m])</f>
        <v/>
      </c>
      <c r="BC723" s="14" t="str">
        <f>IF(Point[Asset Group]="","",VLOOKUP(Point[Post Material],material_master,2,FALSE))</f>
        <v/>
      </c>
      <c r="BD723" s="14" t="str">
        <f>IF(Point[Asset Group]="","",VLOOKUP(Point[Post Number],number,2,FALSE))</f>
        <v/>
      </c>
      <c r="BE723" s="14" t="str">
        <f>IF(Point[Asset Group]="","",VLOOKUP(Point[Structure SubType],subdom_master_gdb,2,FALSE))</f>
        <v/>
      </c>
      <c r="BF723" s="14" t="str">
        <f>IF(Point[Area m2]="","",Point[Area m2])</f>
        <v/>
      </c>
      <c r="BG723" s="14" t="str">
        <f>IF(Point[Length m]="","",Point[Length m])</f>
        <v/>
      </c>
      <c r="BH723" s="14" t="str">
        <f>IF(Point[Width m]="","",Point[Width m])</f>
        <v/>
      </c>
      <c r="BI723" s="14" t="str">
        <f>IF(Point[Diameter m]="","",Point[Diameter m])</f>
        <v/>
      </c>
      <c r="BJ723" s="14" t="str">
        <f>IF(Point[Asset Group]="","",VLOOKUP(Point[Number of Pipes],number,2,FALSE))</f>
        <v/>
      </c>
      <c r="BK723" s="14" t="str">
        <f>IF(Point[Asset Group]="","",VLOOKUP(Point[Combined Name],2,FALSE))</f>
        <v/>
      </c>
      <c r="BL723" s="14" t="str">
        <f>IF(Point[Asset Group]="","",VLOOKUP(Point[Size Class],size_class,2,FALSE))</f>
        <v/>
      </c>
      <c r="BM723" s="14" t="str">
        <f>IF(Point[Asset Group]="","",VLOOKUP(Point[Age Class],age_class,2,FALSE))</f>
        <v/>
      </c>
      <c r="BN723" s="14" t="str">
        <f>IF(Point[Girth (cm)]="","",Point[Girth (cm)])</f>
        <v/>
      </c>
      <c r="BO723" s="14" t="str">
        <f>IF(Point[Crown Radius (m)]="","",Point[Crown Radius (m)])</f>
        <v/>
      </c>
      <c r="BP723" s="14" t="str">
        <f>IF(Point[Asset Group]="","",VLOOKUP(Point[Rooting Environment],root_enviro,2,FALSE))</f>
        <v/>
      </c>
      <c r="BQ723" s="14" t="str">
        <f>IF(Point[Asset Group]="","",VLOOKUP(Point[Tree Surround],tree_surround,2,FALSE))</f>
        <v/>
      </c>
      <c r="BR723" s="14" t="str">
        <f>IF(Point[Asset Group]="","",VLOOKUP(Point[Tree Grill],yes_no,2,FALSE))</f>
        <v/>
      </c>
      <c r="BS723" s="14" t="str">
        <f>IF(Point[Asset Group]="","",VLOOKUP(Point[Tree Location],tree_location,2,FALSE))</f>
        <v/>
      </c>
    </row>
    <row r="724" spans="1:71" s="3" customFormat="1" x14ac:dyDescent="0.2">
      <c r="A724" s="3" t="str">
        <f>IF(Point[DWG File Name]="","",Point[DWG File Name])</f>
        <v/>
      </c>
      <c r="B724" s="3" t="str">
        <f>IF(Point[DWG Layer Name]="","",Point[DWG Layer Name])</f>
        <v/>
      </c>
      <c r="C724" s="3" t="str">
        <f>IF(Point[DWG Handle]="","",Point[DWG Handle])</f>
        <v/>
      </c>
      <c r="D724" s="58" t="str">
        <f>IF(Point[X]="","",Point[X])</f>
        <v/>
      </c>
      <c r="E724" s="58" t="str">
        <f>IF(Point[Y]="","",Point[Y])</f>
        <v/>
      </c>
      <c r="F724" s="3" t="str">
        <f>IF(Point[Replacement Asset]="","",Point[Replacement Asset])</f>
        <v/>
      </c>
      <c r="G724" s="3" t="str">
        <f>IF(Point[Asset ID]="","",UPPER(Point[Asset ID]))</f>
        <v/>
      </c>
      <c r="H724" s="3" t="str">
        <f>IF(Point[Asset Group]="","",VLOOKUP(Point[Asset Group],asset_grp_pt,4,FALSE))</f>
        <v/>
      </c>
      <c r="I724" s="3" t="str">
        <f>IF(Point[Asset Group]="","",VLOOKUP(Point[Asset Group],asset_grp_pt,2,FALSE))</f>
        <v/>
      </c>
      <c r="J724" s="3" t="str">
        <f>IF(Point[Asset Group]="","",VLOOKUP(Point[Asset Group],asset_grp_pt,3,FALSE))</f>
        <v/>
      </c>
      <c r="K724" s="3" t="str">
        <f>IF(Point[Asset Group]="","",VLOOKUP(Point[Asset Type],type_master_list,2,FALSE))</f>
        <v/>
      </c>
      <c r="L724" s="3" t="str">
        <f>IF(Point[Asset Name]="","",PROPER(Point[Asset Name]))</f>
        <v/>
      </c>
      <c r="M724" s="11" t="str">
        <f>IF(Point[Install Date]="","",Point[Install Date])</f>
        <v/>
      </c>
      <c r="N724" s="11" t="str">
        <f>IF(Point[Note]="","",PROPER(Point[Note]))</f>
        <v/>
      </c>
      <c r="O724" s="11" t="str">
        <f>IF(Point[Resource Consent Number]="","",UPPER(Point[Resource Consent Number]))</f>
        <v/>
      </c>
      <c r="P724" s="53" t="str">
        <f>IF(Point[Asset Unit Cost]="","",Point[Asset Unit Cost])</f>
        <v/>
      </c>
      <c r="Q724" s="11" t="str">
        <f>IF(Point[Added By]="","",UPPER(Point[Added By]))</f>
        <v/>
      </c>
      <c r="R724" s="11" t="str">
        <f>IF(Point[Added Date]="","",Point[Added Date])</f>
        <v/>
      </c>
      <c r="S724" s="14" t="str">
        <f>IF(Point[Z COORD]="","",Point[Z COORD])</f>
        <v/>
      </c>
      <c r="T724" s="14" t="str">
        <f>IF(Point[Asset Description]="","",PROPER(Point[Asset Description]))</f>
        <v/>
      </c>
      <c r="U724" s="14" t="str">
        <f>IF(Point[[Artist ]]="","",PROPER(Point[[Artist ]]))</f>
        <v/>
      </c>
      <c r="V724" s="14" t="str">
        <f>IF(Point[Material Notes]="","",PROPER(Point[Material Notes]))</f>
        <v/>
      </c>
      <c r="W724" s="14" t="str">
        <f>IF(Point[Dimension Notes]="","",Point[Dimension Notes])</f>
        <v/>
      </c>
      <c r="X724" s="14" t="str">
        <f>IF(Point[List]="","",VLOOKUP(Point[Burner Number],number,2,FALSE))</f>
        <v/>
      </c>
      <c r="Y724" s="14" t="str">
        <f>IF(Point[List]="","",VLOOKUP(Point[Fuel],bbq_fuel,2,FALSE))</f>
        <v/>
      </c>
      <c r="Z724" s="14" t="str">
        <f>IF(Point[List]="","",VLOOKUP(Point[Cabinet Material],bbq_material,2,FALSE))</f>
        <v/>
      </c>
      <c r="AA724" s="14" t="str">
        <f>IF(Point[Asset Group]="","",VLOOKUP(Point[Manufacturer],manufacturer,2,FALSE))</f>
        <v/>
      </c>
      <c r="AB724" s="14" t="str">
        <f>IF(Point[Uinsex WC]="","",Point[Uinsex WC])</f>
        <v/>
      </c>
      <c r="AC724" s="14" t="str">
        <f>IF(Point[Female WC]="","",Point[Female WC])</f>
        <v/>
      </c>
      <c r="AD724" s="14" t="str">
        <f>IF(Point[Male WC]="","",Point[Male WC])</f>
        <v/>
      </c>
      <c r="AE724" s="14" t="str">
        <f>IF(Point[Urinal]="","",Point[Urinal])</f>
        <v/>
      </c>
      <c r="AF724" s="14" t="str">
        <f>IF(Point[Disabled Unisex]="","",Point[Disabled Unisex])</f>
        <v/>
      </c>
      <c r="AG724" s="14" t="str">
        <f>IF(Point[Disabled Female]="","",Point[Disabled Female])</f>
        <v/>
      </c>
      <c r="AH724" s="14" t="str">
        <f>IF(Point[Disabled Male]="","",Point[Disabled Male])</f>
        <v/>
      </c>
      <c r="AI724" s="14" t="str">
        <f>IF(Point[Asset Group]="","",VLOOKUP(Point[Handrail],yes_no,2,FALSE))</f>
        <v/>
      </c>
      <c r="AJ724" s="14" t="str">
        <f>IF(Point[Asset Group]="","",VLOOKUP(Point[Baby Changing],yes_no,2,FALSE))</f>
        <v/>
      </c>
      <c r="AK724" s="14" t="str">
        <f>IF(Point[Asset Group]="","",VLOOKUP(Point[Service Room],yes_no,2,FALSE))</f>
        <v/>
      </c>
      <c r="AL724" s="14" t="str">
        <f>IF(Point[Asset Group]="","",VLOOKUP(Point[Service Tap],service_tap,2,FALSE))</f>
        <v/>
      </c>
      <c r="AM724" s="14" t="str">
        <f>IF(Point[Asset Group]="","",VLOOKUP(Point[Heating Type],wc_heating,2,FALSE))</f>
        <v/>
      </c>
      <c r="AN724" s="14" t="str">
        <f>IF(Point[Asset Group]="","",VLOOKUP(Point[Power Supply],power_supply,2,FALSE))</f>
        <v/>
      </c>
      <c r="AO724" s="14" t="str">
        <f>IF(Point[Asset Group]="","",VLOOKUP(Point[Waste Water],waste_water,2,FALSE))</f>
        <v/>
      </c>
      <c r="AP724" s="14" t="str">
        <f>IF(Point[Asset Group]="","",VLOOKUP(Point[Furniture SubType],subdom_master_gdb,2,FALSE))</f>
        <v/>
      </c>
      <c r="AQ724" s="14" t="str">
        <f>IF(Point[Asset Group]="","",VLOOKUP(Point[Concrete Pad],yes_no,2,FALSE))</f>
        <v/>
      </c>
      <c r="AR724" s="14" t="str">
        <f>IF(Point[Asset Group]="","",VLOOKUP(Point[Material],material_master,2,FALSE))</f>
        <v/>
      </c>
      <c r="AS724" s="14" t="str">
        <f>IF(Point[Asset Group]="","",VLOOKUP(Point[Plumbing],irrigation_plumbing,2,FALSE))</f>
        <v/>
      </c>
      <c r="AT724" s="14" t="str">
        <f>IF(Point[Asset Group]="","",VLOOKUP(Point[Sprinklers],irrigation_sprinklers,2,FALSE))</f>
        <v/>
      </c>
      <c r="AU724" s="14" t="str">
        <f>IF(Point[Asset Group]="","",VLOOKUP(Point[System],irrigation_system,2,FALSE))</f>
        <v/>
      </c>
      <c r="AV724" s="14" t="str">
        <f>IF(Point[Asset Group]="","",VLOOKUP(Point[Status],irrigation_status,2,FALSE))</f>
        <v/>
      </c>
      <c r="AW724" s="11" t="str">
        <f>IF(Point[Date of manufacture]="","",Point[Date of manufacture])</f>
        <v/>
      </c>
      <c r="AX724" s="14" t="str">
        <f>IF(Point[Asset Group]="","",VLOOKUP(Point[Sign Purpose],sign_purpose,2,FALSE))</f>
        <v/>
      </c>
      <c r="AY724" s="14" t="str">
        <f>IF(Point[Asset Group]="","",VLOOKUP(Point[Sign Material],material_master,2,FALSE))</f>
        <v/>
      </c>
      <c r="AZ724" s="14" t="str">
        <f>IF(Point[Asset Group]="","",VLOOKUP(Point[Affixed To],sign_affix,2,FALSE))</f>
        <v/>
      </c>
      <c r="BA724" s="14" t="str">
        <f>IF(Point[Size HxB mm]="","",Point[Size HxB mm])</f>
        <v/>
      </c>
      <c r="BB724" s="14" t="str">
        <f>IF(Point[Height m]="","",Point[Height m])</f>
        <v/>
      </c>
      <c r="BC724" s="14" t="str">
        <f>IF(Point[Asset Group]="","",VLOOKUP(Point[Post Material],material_master,2,FALSE))</f>
        <v/>
      </c>
      <c r="BD724" s="14" t="str">
        <f>IF(Point[Asset Group]="","",VLOOKUP(Point[Post Number],number,2,FALSE))</f>
        <v/>
      </c>
      <c r="BE724" s="14" t="str">
        <f>IF(Point[Asset Group]="","",VLOOKUP(Point[Structure SubType],subdom_master_gdb,2,FALSE))</f>
        <v/>
      </c>
      <c r="BF724" s="14" t="str">
        <f>IF(Point[Area m2]="","",Point[Area m2])</f>
        <v/>
      </c>
      <c r="BG724" s="14" t="str">
        <f>IF(Point[Length m]="","",Point[Length m])</f>
        <v/>
      </c>
      <c r="BH724" s="14" t="str">
        <f>IF(Point[Width m]="","",Point[Width m])</f>
        <v/>
      </c>
      <c r="BI724" s="14" t="str">
        <f>IF(Point[Diameter m]="","",Point[Diameter m])</f>
        <v/>
      </c>
      <c r="BJ724" s="14" t="str">
        <f>IF(Point[Asset Group]="","",VLOOKUP(Point[Number of Pipes],number,2,FALSE))</f>
        <v/>
      </c>
      <c r="BK724" s="14" t="str">
        <f>IF(Point[Asset Group]="","",VLOOKUP(Point[Combined Name],2,FALSE))</f>
        <v/>
      </c>
      <c r="BL724" s="14" t="str">
        <f>IF(Point[Asset Group]="","",VLOOKUP(Point[Size Class],size_class,2,FALSE))</f>
        <v/>
      </c>
      <c r="BM724" s="14" t="str">
        <f>IF(Point[Asset Group]="","",VLOOKUP(Point[Age Class],age_class,2,FALSE))</f>
        <v/>
      </c>
      <c r="BN724" s="14" t="str">
        <f>IF(Point[Girth (cm)]="","",Point[Girth (cm)])</f>
        <v/>
      </c>
      <c r="BO724" s="14" t="str">
        <f>IF(Point[Crown Radius (m)]="","",Point[Crown Radius (m)])</f>
        <v/>
      </c>
      <c r="BP724" s="14" t="str">
        <f>IF(Point[Asset Group]="","",VLOOKUP(Point[Rooting Environment],root_enviro,2,FALSE))</f>
        <v/>
      </c>
      <c r="BQ724" s="14" t="str">
        <f>IF(Point[Asset Group]="","",VLOOKUP(Point[Tree Surround],tree_surround,2,FALSE))</f>
        <v/>
      </c>
      <c r="BR724" s="14" t="str">
        <f>IF(Point[Asset Group]="","",VLOOKUP(Point[Tree Grill],yes_no,2,FALSE))</f>
        <v/>
      </c>
      <c r="BS724" s="14" t="str">
        <f>IF(Point[Asset Group]="","",VLOOKUP(Point[Tree Location],tree_location,2,FALSE))</f>
        <v/>
      </c>
    </row>
    <row r="725" spans="1:71" s="3" customFormat="1" x14ac:dyDescent="0.2">
      <c r="A725" s="3" t="str">
        <f>IF(Point[DWG File Name]="","",Point[DWG File Name])</f>
        <v/>
      </c>
      <c r="B725" s="3" t="str">
        <f>IF(Point[DWG Layer Name]="","",Point[DWG Layer Name])</f>
        <v/>
      </c>
      <c r="C725" s="3" t="str">
        <f>IF(Point[DWG Handle]="","",Point[DWG Handle])</f>
        <v/>
      </c>
      <c r="D725" s="58" t="str">
        <f>IF(Point[X]="","",Point[X])</f>
        <v/>
      </c>
      <c r="E725" s="58" t="str">
        <f>IF(Point[Y]="","",Point[Y])</f>
        <v/>
      </c>
      <c r="F725" s="3" t="str">
        <f>IF(Point[Replacement Asset]="","",Point[Replacement Asset])</f>
        <v/>
      </c>
      <c r="G725" s="3" t="str">
        <f>IF(Point[Asset ID]="","",UPPER(Point[Asset ID]))</f>
        <v/>
      </c>
      <c r="H725" s="3" t="str">
        <f>IF(Point[Asset Group]="","",VLOOKUP(Point[Asset Group],asset_grp_pt,4,FALSE))</f>
        <v/>
      </c>
      <c r="I725" s="3" t="str">
        <f>IF(Point[Asset Group]="","",VLOOKUP(Point[Asset Group],asset_grp_pt,2,FALSE))</f>
        <v/>
      </c>
      <c r="J725" s="3" t="str">
        <f>IF(Point[Asset Group]="","",VLOOKUP(Point[Asset Group],asset_grp_pt,3,FALSE))</f>
        <v/>
      </c>
      <c r="K725" s="3" t="str">
        <f>IF(Point[Asset Group]="","",VLOOKUP(Point[Asset Type],type_master_list,2,FALSE))</f>
        <v/>
      </c>
      <c r="L725" s="3" t="str">
        <f>IF(Point[Asset Name]="","",PROPER(Point[Asset Name]))</f>
        <v/>
      </c>
      <c r="M725" s="11" t="str">
        <f>IF(Point[Install Date]="","",Point[Install Date])</f>
        <v/>
      </c>
      <c r="N725" s="11" t="str">
        <f>IF(Point[Note]="","",PROPER(Point[Note]))</f>
        <v/>
      </c>
      <c r="O725" s="11" t="str">
        <f>IF(Point[Resource Consent Number]="","",UPPER(Point[Resource Consent Number]))</f>
        <v/>
      </c>
      <c r="P725" s="53" t="str">
        <f>IF(Point[Asset Unit Cost]="","",Point[Asset Unit Cost])</f>
        <v/>
      </c>
      <c r="Q725" s="11" t="str">
        <f>IF(Point[Added By]="","",UPPER(Point[Added By]))</f>
        <v/>
      </c>
      <c r="R725" s="11" t="str">
        <f>IF(Point[Added Date]="","",Point[Added Date])</f>
        <v/>
      </c>
      <c r="S725" s="14" t="str">
        <f>IF(Point[Z COORD]="","",Point[Z COORD])</f>
        <v/>
      </c>
      <c r="T725" s="14" t="str">
        <f>IF(Point[Asset Description]="","",PROPER(Point[Asset Description]))</f>
        <v/>
      </c>
      <c r="U725" s="14" t="str">
        <f>IF(Point[[Artist ]]="","",PROPER(Point[[Artist ]]))</f>
        <v/>
      </c>
      <c r="V725" s="14" t="str">
        <f>IF(Point[Material Notes]="","",PROPER(Point[Material Notes]))</f>
        <v/>
      </c>
      <c r="W725" s="14" t="str">
        <f>IF(Point[Dimension Notes]="","",Point[Dimension Notes])</f>
        <v/>
      </c>
      <c r="X725" s="14" t="str">
        <f>IF(Point[List]="","",VLOOKUP(Point[Burner Number],number,2,FALSE))</f>
        <v/>
      </c>
      <c r="Y725" s="14" t="str">
        <f>IF(Point[List]="","",VLOOKUP(Point[Fuel],bbq_fuel,2,FALSE))</f>
        <v/>
      </c>
      <c r="Z725" s="14" t="str">
        <f>IF(Point[List]="","",VLOOKUP(Point[Cabinet Material],bbq_material,2,FALSE))</f>
        <v/>
      </c>
      <c r="AA725" s="14" t="str">
        <f>IF(Point[Asset Group]="","",VLOOKUP(Point[Manufacturer],manufacturer,2,FALSE))</f>
        <v/>
      </c>
      <c r="AB725" s="14" t="str">
        <f>IF(Point[Uinsex WC]="","",Point[Uinsex WC])</f>
        <v/>
      </c>
      <c r="AC725" s="14" t="str">
        <f>IF(Point[Female WC]="","",Point[Female WC])</f>
        <v/>
      </c>
      <c r="AD725" s="14" t="str">
        <f>IF(Point[Male WC]="","",Point[Male WC])</f>
        <v/>
      </c>
      <c r="AE725" s="14" t="str">
        <f>IF(Point[Urinal]="","",Point[Urinal])</f>
        <v/>
      </c>
      <c r="AF725" s="14" t="str">
        <f>IF(Point[Disabled Unisex]="","",Point[Disabled Unisex])</f>
        <v/>
      </c>
      <c r="AG725" s="14" t="str">
        <f>IF(Point[Disabled Female]="","",Point[Disabled Female])</f>
        <v/>
      </c>
      <c r="AH725" s="14" t="str">
        <f>IF(Point[Disabled Male]="","",Point[Disabled Male])</f>
        <v/>
      </c>
      <c r="AI725" s="14" t="str">
        <f>IF(Point[Asset Group]="","",VLOOKUP(Point[Handrail],yes_no,2,FALSE))</f>
        <v/>
      </c>
      <c r="AJ725" s="14" t="str">
        <f>IF(Point[Asset Group]="","",VLOOKUP(Point[Baby Changing],yes_no,2,FALSE))</f>
        <v/>
      </c>
      <c r="AK725" s="14" t="str">
        <f>IF(Point[Asset Group]="","",VLOOKUP(Point[Service Room],yes_no,2,FALSE))</f>
        <v/>
      </c>
      <c r="AL725" s="14" t="str">
        <f>IF(Point[Asset Group]="","",VLOOKUP(Point[Service Tap],service_tap,2,FALSE))</f>
        <v/>
      </c>
      <c r="AM725" s="14" t="str">
        <f>IF(Point[Asset Group]="","",VLOOKUP(Point[Heating Type],wc_heating,2,FALSE))</f>
        <v/>
      </c>
      <c r="AN725" s="14" t="str">
        <f>IF(Point[Asset Group]="","",VLOOKUP(Point[Power Supply],power_supply,2,FALSE))</f>
        <v/>
      </c>
      <c r="AO725" s="14" t="str">
        <f>IF(Point[Asset Group]="","",VLOOKUP(Point[Waste Water],waste_water,2,FALSE))</f>
        <v/>
      </c>
      <c r="AP725" s="14" t="str">
        <f>IF(Point[Asset Group]="","",VLOOKUP(Point[Furniture SubType],subdom_master_gdb,2,FALSE))</f>
        <v/>
      </c>
      <c r="AQ725" s="14" t="str">
        <f>IF(Point[Asset Group]="","",VLOOKUP(Point[Concrete Pad],yes_no,2,FALSE))</f>
        <v/>
      </c>
      <c r="AR725" s="14" t="str">
        <f>IF(Point[Asset Group]="","",VLOOKUP(Point[Material],material_master,2,FALSE))</f>
        <v/>
      </c>
      <c r="AS725" s="14" t="str">
        <f>IF(Point[Asset Group]="","",VLOOKUP(Point[Plumbing],irrigation_plumbing,2,FALSE))</f>
        <v/>
      </c>
      <c r="AT725" s="14" t="str">
        <f>IF(Point[Asset Group]="","",VLOOKUP(Point[Sprinklers],irrigation_sprinklers,2,FALSE))</f>
        <v/>
      </c>
      <c r="AU725" s="14" t="str">
        <f>IF(Point[Asset Group]="","",VLOOKUP(Point[System],irrigation_system,2,FALSE))</f>
        <v/>
      </c>
      <c r="AV725" s="14" t="str">
        <f>IF(Point[Asset Group]="","",VLOOKUP(Point[Status],irrigation_status,2,FALSE))</f>
        <v/>
      </c>
      <c r="AW725" s="11" t="str">
        <f>IF(Point[Date of manufacture]="","",Point[Date of manufacture])</f>
        <v/>
      </c>
      <c r="AX725" s="14" t="str">
        <f>IF(Point[Asset Group]="","",VLOOKUP(Point[Sign Purpose],sign_purpose,2,FALSE))</f>
        <v/>
      </c>
      <c r="AY725" s="14" t="str">
        <f>IF(Point[Asset Group]="","",VLOOKUP(Point[Sign Material],material_master,2,FALSE))</f>
        <v/>
      </c>
      <c r="AZ725" s="14" t="str">
        <f>IF(Point[Asset Group]="","",VLOOKUP(Point[Affixed To],sign_affix,2,FALSE))</f>
        <v/>
      </c>
      <c r="BA725" s="14" t="str">
        <f>IF(Point[Size HxB mm]="","",Point[Size HxB mm])</f>
        <v/>
      </c>
      <c r="BB725" s="14" t="str">
        <f>IF(Point[Height m]="","",Point[Height m])</f>
        <v/>
      </c>
      <c r="BC725" s="14" t="str">
        <f>IF(Point[Asset Group]="","",VLOOKUP(Point[Post Material],material_master,2,FALSE))</f>
        <v/>
      </c>
      <c r="BD725" s="14" t="str">
        <f>IF(Point[Asset Group]="","",VLOOKUP(Point[Post Number],number,2,FALSE))</f>
        <v/>
      </c>
      <c r="BE725" s="14" t="str">
        <f>IF(Point[Asset Group]="","",VLOOKUP(Point[Structure SubType],subdom_master_gdb,2,FALSE))</f>
        <v/>
      </c>
      <c r="BF725" s="14" t="str">
        <f>IF(Point[Area m2]="","",Point[Area m2])</f>
        <v/>
      </c>
      <c r="BG725" s="14" t="str">
        <f>IF(Point[Length m]="","",Point[Length m])</f>
        <v/>
      </c>
      <c r="BH725" s="14" t="str">
        <f>IF(Point[Width m]="","",Point[Width m])</f>
        <v/>
      </c>
      <c r="BI725" s="14" t="str">
        <f>IF(Point[Diameter m]="","",Point[Diameter m])</f>
        <v/>
      </c>
      <c r="BJ725" s="14" t="str">
        <f>IF(Point[Asset Group]="","",VLOOKUP(Point[Number of Pipes],number,2,FALSE))</f>
        <v/>
      </c>
      <c r="BK725" s="14" t="str">
        <f>IF(Point[Asset Group]="","",VLOOKUP(Point[Combined Name],2,FALSE))</f>
        <v/>
      </c>
      <c r="BL725" s="14" t="str">
        <f>IF(Point[Asset Group]="","",VLOOKUP(Point[Size Class],size_class,2,FALSE))</f>
        <v/>
      </c>
      <c r="BM725" s="14" t="str">
        <f>IF(Point[Asset Group]="","",VLOOKUP(Point[Age Class],age_class,2,FALSE))</f>
        <v/>
      </c>
      <c r="BN725" s="14" t="str">
        <f>IF(Point[Girth (cm)]="","",Point[Girth (cm)])</f>
        <v/>
      </c>
      <c r="BO725" s="14" t="str">
        <f>IF(Point[Crown Radius (m)]="","",Point[Crown Radius (m)])</f>
        <v/>
      </c>
      <c r="BP725" s="14" t="str">
        <f>IF(Point[Asset Group]="","",VLOOKUP(Point[Rooting Environment],root_enviro,2,FALSE))</f>
        <v/>
      </c>
      <c r="BQ725" s="14" t="str">
        <f>IF(Point[Asset Group]="","",VLOOKUP(Point[Tree Surround],tree_surround,2,FALSE))</f>
        <v/>
      </c>
      <c r="BR725" s="14" t="str">
        <f>IF(Point[Asset Group]="","",VLOOKUP(Point[Tree Grill],yes_no,2,FALSE))</f>
        <v/>
      </c>
      <c r="BS725" s="14" t="str">
        <f>IF(Point[Asset Group]="","",VLOOKUP(Point[Tree Location],tree_location,2,FALSE))</f>
        <v/>
      </c>
    </row>
    <row r="726" spans="1:71" s="3" customFormat="1" x14ac:dyDescent="0.2">
      <c r="A726" s="3" t="str">
        <f>IF(Point[DWG File Name]="","",Point[DWG File Name])</f>
        <v/>
      </c>
      <c r="B726" s="3" t="str">
        <f>IF(Point[DWG Layer Name]="","",Point[DWG Layer Name])</f>
        <v/>
      </c>
      <c r="C726" s="3" t="str">
        <f>IF(Point[DWG Handle]="","",Point[DWG Handle])</f>
        <v/>
      </c>
      <c r="D726" s="58" t="str">
        <f>IF(Point[X]="","",Point[X])</f>
        <v/>
      </c>
      <c r="E726" s="58" t="str">
        <f>IF(Point[Y]="","",Point[Y])</f>
        <v/>
      </c>
      <c r="F726" s="3" t="str">
        <f>IF(Point[Replacement Asset]="","",Point[Replacement Asset])</f>
        <v/>
      </c>
      <c r="G726" s="3" t="str">
        <f>IF(Point[Asset ID]="","",UPPER(Point[Asset ID]))</f>
        <v/>
      </c>
      <c r="H726" s="3" t="str">
        <f>IF(Point[Asset Group]="","",VLOOKUP(Point[Asset Group],asset_grp_pt,4,FALSE))</f>
        <v/>
      </c>
      <c r="I726" s="3" t="str">
        <f>IF(Point[Asset Group]="","",VLOOKUP(Point[Asset Group],asset_grp_pt,2,FALSE))</f>
        <v/>
      </c>
      <c r="J726" s="3" t="str">
        <f>IF(Point[Asset Group]="","",VLOOKUP(Point[Asset Group],asset_grp_pt,3,FALSE))</f>
        <v/>
      </c>
      <c r="K726" s="3" t="str">
        <f>IF(Point[Asset Group]="","",VLOOKUP(Point[Asset Type],type_master_list,2,FALSE))</f>
        <v/>
      </c>
      <c r="L726" s="3" t="str">
        <f>IF(Point[Asset Name]="","",PROPER(Point[Asset Name]))</f>
        <v/>
      </c>
      <c r="M726" s="11" t="str">
        <f>IF(Point[Install Date]="","",Point[Install Date])</f>
        <v/>
      </c>
      <c r="N726" s="11" t="str">
        <f>IF(Point[Note]="","",PROPER(Point[Note]))</f>
        <v/>
      </c>
      <c r="O726" s="11" t="str">
        <f>IF(Point[Resource Consent Number]="","",UPPER(Point[Resource Consent Number]))</f>
        <v/>
      </c>
      <c r="P726" s="53" t="str">
        <f>IF(Point[Asset Unit Cost]="","",Point[Asset Unit Cost])</f>
        <v/>
      </c>
      <c r="Q726" s="11" t="str">
        <f>IF(Point[Added By]="","",UPPER(Point[Added By]))</f>
        <v/>
      </c>
      <c r="R726" s="11" t="str">
        <f>IF(Point[Added Date]="","",Point[Added Date])</f>
        <v/>
      </c>
      <c r="S726" s="14" t="str">
        <f>IF(Point[Z COORD]="","",Point[Z COORD])</f>
        <v/>
      </c>
      <c r="T726" s="14" t="str">
        <f>IF(Point[Asset Description]="","",PROPER(Point[Asset Description]))</f>
        <v/>
      </c>
      <c r="U726" s="14" t="str">
        <f>IF(Point[[Artist ]]="","",PROPER(Point[[Artist ]]))</f>
        <v/>
      </c>
      <c r="V726" s="14" t="str">
        <f>IF(Point[Material Notes]="","",PROPER(Point[Material Notes]))</f>
        <v/>
      </c>
      <c r="W726" s="14" t="str">
        <f>IF(Point[Dimension Notes]="","",Point[Dimension Notes])</f>
        <v/>
      </c>
      <c r="X726" s="14" t="str">
        <f>IF(Point[List]="","",VLOOKUP(Point[Burner Number],number,2,FALSE))</f>
        <v/>
      </c>
      <c r="Y726" s="14" t="str">
        <f>IF(Point[List]="","",VLOOKUP(Point[Fuel],bbq_fuel,2,FALSE))</f>
        <v/>
      </c>
      <c r="Z726" s="14" t="str">
        <f>IF(Point[List]="","",VLOOKUP(Point[Cabinet Material],bbq_material,2,FALSE))</f>
        <v/>
      </c>
      <c r="AA726" s="14" t="str">
        <f>IF(Point[Asset Group]="","",VLOOKUP(Point[Manufacturer],manufacturer,2,FALSE))</f>
        <v/>
      </c>
      <c r="AB726" s="14" t="str">
        <f>IF(Point[Uinsex WC]="","",Point[Uinsex WC])</f>
        <v/>
      </c>
      <c r="AC726" s="14" t="str">
        <f>IF(Point[Female WC]="","",Point[Female WC])</f>
        <v/>
      </c>
      <c r="AD726" s="14" t="str">
        <f>IF(Point[Male WC]="","",Point[Male WC])</f>
        <v/>
      </c>
      <c r="AE726" s="14" t="str">
        <f>IF(Point[Urinal]="","",Point[Urinal])</f>
        <v/>
      </c>
      <c r="AF726" s="14" t="str">
        <f>IF(Point[Disabled Unisex]="","",Point[Disabled Unisex])</f>
        <v/>
      </c>
      <c r="AG726" s="14" t="str">
        <f>IF(Point[Disabled Female]="","",Point[Disabled Female])</f>
        <v/>
      </c>
      <c r="AH726" s="14" t="str">
        <f>IF(Point[Disabled Male]="","",Point[Disabled Male])</f>
        <v/>
      </c>
      <c r="AI726" s="14" t="str">
        <f>IF(Point[Asset Group]="","",VLOOKUP(Point[Handrail],yes_no,2,FALSE))</f>
        <v/>
      </c>
      <c r="AJ726" s="14" t="str">
        <f>IF(Point[Asset Group]="","",VLOOKUP(Point[Baby Changing],yes_no,2,FALSE))</f>
        <v/>
      </c>
      <c r="AK726" s="14" t="str">
        <f>IF(Point[Asset Group]="","",VLOOKUP(Point[Service Room],yes_no,2,FALSE))</f>
        <v/>
      </c>
      <c r="AL726" s="14" t="str">
        <f>IF(Point[Asset Group]="","",VLOOKUP(Point[Service Tap],service_tap,2,FALSE))</f>
        <v/>
      </c>
      <c r="AM726" s="14" t="str">
        <f>IF(Point[Asset Group]="","",VLOOKUP(Point[Heating Type],wc_heating,2,FALSE))</f>
        <v/>
      </c>
      <c r="AN726" s="14" t="str">
        <f>IF(Point[Asset Group]="","",VLOOKUP(Point[Power Supply],power_supply,2,FALSE))</f>
        <v/>
      </c>
      <c r="AO726" s="14" t="str">
        <f>IF(Point[Asset Group]="","",VLOOKUP(Point[Waste Water],waste_water,2,FALSE))</f>
        <v/>
      </c>
      <c r="AP726" s="14" t="str">
        <f>IF(Point[Asset Group]="","",VLOOKUP(Point[Furniture SubType],subdom_master_gdb,2,FALSE))</f>
        <v/>
      </c>
      <c r="AQ726" s="14" t="str">
        <f>IF(Point[Asset Group]="","",VLOOKUP(Point[Concrete Pad],yes_no,2,FALSE))</f>
        <v/>
      </c>
      <c r="AR726" s="14" t="str">
        <f>IF(Point[Asset Group]="","",VLOOKUP(Point[Material],material_master,2,FALSE))</f>
        <v/>
      </c>
      <c r="AS726" s="14" t="str">
        <f>IF(Point[Asset Group]="","",VLOOKUP(Point[Plumbing],irrigation_plumbing,2,FALSE))</f>
        <v/>
      </c>
      <c r="AT726" s="14" t="str">
        <f>IF(Point[Asset Group]="","",VLOOKUP(Point[Sprinklers],irrigation_sprinklers,2,FALSE))</f>
        <v/>
      </c>
      <c r="AU726" s="14" t="str">
        <f>IF(Point[Asset Group]="","",VLOOKUP(Point[System],irrigation_system,2,FALSE))</f>
        <v/>
      </c>
      <c r="AV726" s="14" t="str">
        <f>IF(Point[Asset Group]="","",VLOOKUP(Point[Status],irrigation_status,2,FALSE))</f>
        <v/>
      </c>
      <c r="AW726" s="11" t="str">
        <f>IF(Point[Date of manufacture]="","",Point[Date of manufacture])</f>
        <v/>
      </c>
      <c r="AX726" s="14" t="str">
        <f>IF(Point[Asset Group]="","",VLOOKUP(Point[Sign Purpose],sign_purpose,2,FALSE))</f>
        <v/>
      </c>
      <c r="AY726" s="14" t="str">
        <f>IF(Point[Asset Group]="","",VLOOKUP(Point[Sign Material],material_master,2,FALSE))</f>
        <v/>
      </c>
      <c r="AZ726" s="14" t="str">
        <f>IF(Point[Asset Group]="","",VLOOKUP(Point[Affixed To],sign_affix,2,FALSE))</f>
        <v/>
      </c>
      <c r="BA726" s="14" t="str">
        <f>IF(Point[Size HxB mm]="","",Point[Size HxB mm])</f>
        <v/>
      </c>
      <c r="BB726" s="14" t="str">
        <f>IF(Point[Height m]="","",Point[Height m])</f>
        <v/>
      </c>
      <c r="BC726" s="14" t="str">
        <f>IF(Point[Asset Group]="","",VLOOKUP(Point[Post Material],material_master,2,FALSE))</f>
        <v/>
      </c>
      <c r="BD726" s="14" t="str">
        <f>IF(Point[Asset Group]="","",VLOOKUP(Point[Post Number],number,2,FALSE))</f>
        <v/>
      </c>
      <c r="BE726" s="14" t="str">
        <f>IF(Point[Asset Group]="","",VLOOKUP(Point[Structure SubType],subdom_master_gdb,2,FALSE))</f>
        <v/>
      </c>
      <c r="BF726" s="14" t="str">
        <f>IF(Point[Area m2]="","",Point[Area m2])</f>
        <v/>
      </c>
      <c r="BG726" s="14" t="str">
        <f>IF(Point[Length m]="","",Point[Length m])</f>
        <v/>
      </c>
      <c r="BH726" s="14" t="str">
        <f>IF(Point[Width m]="","",Point[Width m])</f>
        <v/>
      </c>
      <c r="BI726" s="14" t="str">
        <f>IF(Point[Diameter m]="","",Point[Diameter m])</f>
        <v/>
      </c>
      <c r="BJ726" s="14" t="str">
        <f>IF(Point[Asset Group]="","",VLOOKUP(Point[Number of Pipes],number,2,FALSE))</f>
        <v/>
      </c>
      <c r="BK726" s="14" t="str">
        <f>IF(Point[Asset Group]="","",VLOOKUP(Point[Combined Name],2,FALSE))</f>
        <v/>
      </c>
      <c r="BL726" s="14" t="str">
        <f>IF(Point[Asset Group]="","",VLOOKUP(Point[Size Class],size_class,2,FALSE))</f>
        <v/>
      </c>
      <c r="BM726" s="14" t="str">
        <f>IF(Point[Asset Group]="","",VLOOKUP(Point[Age Class],age_class,2,FALSE))</f>
        <v/>
      </c>
      <c r="BN726" s="14" t="str">
        <f>IF(Point[Girth (cm)]="","",Point[Girth (cm)])</f>
        <v/>
      </c>
      <c r="BO726" s="14" t="str">
        <f>IF(Point[Crown Radius (m)]="","",Point[Crown Radius (m)])</f>
        <v/>
      </c>
      <c r="BP726" s="14" t="str">
        <f>IF(Point[Asset Group]="","",VLOOKUP(Point[Rooting Environment],root_enviro,2,FALSE))</f>
        <v/>
      </c>
      <c r="BQ726" s="14" t="str">
        <f>IF(Point[Asset Group]="","",VLOOKUP(Point[Tree Surround],tree_surround,2,FALSE))</f>
        <v/>
      </c>
      <c r="BR726" s="14" t="str">
        <f>IF(Point[Asset Group]="","",VLOOKUP(Point[Tree Grill],yes_no,2,FALSE))</f>
        <v/>
      </c>
      <c r="BS726" s="14" t="str">
        <f>IF(Point[Asset Group]="","",VLOOKUP(Point[Tree Location],tree_location,2,FALSE))</f>
        <v/>
      </c>
    </row>
    <row r="727" spans="1:71" s="3" customFormat="1" x14ac:dyDescent="0.2">
      <c r="A727" s="3" t="str">
        <f>IF(Point[DWG File Name]="","",Point[DWG File Name])</f>
        <v/>
      </c>
      <c r="B727" s="3" t="str">
        <f>IF(Point[DWG Layer Name]="","",Point[DWG Layer Name])</f>
        <v/>
      </c>
      <c r="C727" s="3" t="str">
        <f>IF(Point[DWG Handle]="","",Point[DWG Handle])</f>
        <v/>
      </c>
      <c r="D727" s="58" t="str">
        <f>IF(Point[X]="","",Point[X])</f>
        <v/>
      </c>
      <c r="E727" s="58" t="str">
        <f>IF(Point[Y]="","",Point[Y])</f>
        <v/>
      </c>
      <c r="F727" s="3" t="str">
        <f>IF(Point[Replacement Asset]="","",Point[Replacement Asset])</f>
        <v/>
      </c>
      <c r="G727" s="3" t="str">
        <f>IF(Point[Asset ID]="","",UPPER(Point[Asset ID]))</f>
        <v/>
      </c>
      <c r="H727" s="3" t="str">
        <f>IF(Point[Asset Group]="","",VLOOKUP(Point[Asset Group],asset_grp_pt,4,FALSE))</f>
        <v/>
      </c>
      <c r="I727" s="3" t="str">
        <f>IF(Point[Asset Group]="","",VLOOKUP(Point[Asset Group],asset_grp_pt,2,FALSE))</f>
        <v/>
      </c>
      <c r="J727" s="3" t="str">
        <f>IF(Point[Asset Group]="","",VLOOKUP(Point[Asset Group],asset_grp_pt,3,FALSE))</f>
        <v/>
      </c>
      <c r="K727" s="3" t="str">
        <f>IF(Point[Asset Group]="","",VLOOKUP(Point[Asset Type],type_master_list,2,FALSE))</f>
        <v/>
      </c>
      <c r="L727" s="3" t="str">
        <f>IF(Point[Asset Name]="","",PROPER(Point[Asset Name]))</f>
        <v/>
      </c>
      <c r="M727" s="11" t="str">
        <f>IF(Point[Install Date]="","",Point[Install Date])</f>
        <v/>
      </c>
      <c r="N727" s="11" t="str">
        <f>IF(Point[Note]="","",PROPER(Point[Note]))</f>
        <v/>
      </c>
      <c r="O727" s="11" t="str">
        <f>IF(Point[Resource Consent Number]="","",UPPER(Point[Resource Consent Number]))</f>
        <v/>
      </c>
      <c r="P727" s="53" t="str">
        <f>IF(Point[Asset Unit Cost]="","",Point[Asset Unit Cost])</f>
        <v/>
      </c>
      <c r="Q727" s="11" t="str">
        <f>IF(Point[Added By]="","",UPPER(Point[Added By]))</f>
        <v/>
      </c>
      <c r="R727" s="11" t="str">
        <f>IF(Point[Added Date]="","",Point[Added Date])</f>
        <v/>
      </c>
      <c r="S727" s="14" t="str">
        <f>IF(Point[Z COORD]="","",Point[Z COORD])</f>
        <v/>
      </c>
      <c r="T727" s="14" t="str">
        <f>IF(Point[Asset Description]="","",PROPER(Point[Asset Description]))</f>
        <v/>
      </c>
      <c r="U727" s="14" t="str">
        <f>IF(Point[[Artist ]]="","",PROPER(Point[[Artist ]]))</f>
        <v/>
      </c>
      <c r="V727" s="14" t="str">
        <f>IF(Point[Material Notes]="","",PROPER(Point[Material Notes]))</f>
        <v/>
      </c>
      <c r="W727" s="14" t="str">
        <f>IF(Point[Dimension Notes]="","",Point[Dimension Notes])</f>
        <v/>
      </c>
      <c r="X727" s="14" t="str">
        <f>IF(Point[List]="","",VLOOKUP(Point[Burner Number],number,2,FALSE))</f>
        <v/>
      </c>
      <c r="Y727" s="14" t="str">
        <f>IF(Point[List]="","",VLOOKUP(Point[Fuel],bbq_fuel,2,FALSE))</f>
        <v/>
      </c>
      <c r="Z727" s="14" t="str">
        <f>IF(Point[List]="","",VLOOKUP(Point[Cabinet Material],bbq_material,2,FALSE))</f>
        <v/>
      </c>
      <c r="AA727" s="14" t="str">
        <f>IF(Point[Asset Group]="","",VLOOKUP(Point[Manufacturer],manufacturer,2,FALSE))</f>
        <v/>
      </c>
      <c r="AB727" s="14" t="str">
        <f>IF(Point[Uinsex WC]="","",Point[Uinsex WC])</f>
        <v/>
      </c>
      <c r="AC727" s="14" t="str">
        <f>IF(Point[Female WC]="","",Point[Female WC])</f>
        <v/>
      </c>
      <c r="AD727" s="14" t="str">
        <f>IF(Point[Male WC]="","",Point[Male WC])</f>
        <v/>
      </c>
      <c r="AE727" s="14" t="str">
        <f>IF(Point[Urinal]="","",Point[Urinal])</f>
        <v/>
      </c>
      <c r="AF727" s="14" t="str">
        <f>IF(Point[Disabled Unisex]="","",Point[Disabled Unisex])</f>
        <v/>
      </c>
      <c r="AG727" s="14" t="str">
        <f>IF(Point[Disabled Female]="","",Point[Disabled Female])</f>
        <v/>
      </c>
      <c r="AH727" s="14" t="str">
        <f>IF(Point[Disabled Male]="","",Point[Disabled Male])</f>
        <v/>
      </c>
      <c r="AI727" s="14" t="str">
        <f>IF(Point[Asset Group]="","",VLOOKUP(Point[Handrail],yes_no,2,FALSE))</f>
        <v/>
      </c>
      <c r="AJ727" s="14" t="str">
        <f>IF(Point[Asset Group]="","",VLOOKUP(Point[Baby Changing],yes_no,2,FALSE))</f>
        <v/>
      </c>
      <c r="AK727" s="14" t="str">
        <f>IF(Point[Asset Group]="","",VLOOKUP(Point[Service Room],yes_no,2,FALSE))</f>
        <v/>
      </c>
      <c r="AL727" s="14" t="str">
        <f>IF(Point[Asset Group]="","",VLOOKUP(Point[Service Tap],service_tap,2,FALSE))</f>
        <v/>
      </c>
      <c r="AM727" s="14" t="str">
        <f>IF(Point[Asset Group]="","",VLOOKUP(Point[Heating Type],wc_heating,2,FALSE))</f>
        <v/>
      </c>
      <c r="AN727" s="14" t="str">
        <f>IF(Point[Asset Group]="","",VLOOKUP(Point[Power Supply],power_supply,2,FALSE))</f>
        <v/>
      </c>
      <c r="AO727" s="14" t="str">
        <f>IF(Point[Asset Group]="","",VLOOKUP(Point[Waste Water],waste_water,2,FALSE))</f>
        <v/>
      </c>
      <c r="AP727" s="14" t="str">
        <f>IF(Point[Asset Group]="","",VLOOKUP(Point[Furniture SubType],subdom_master_gdb,2,FALSE))</f>
        <v/>
      </c>
      <c r="AQ727" s="14" t="str">
        <f>IF(Point[Asset Group]="","",VLOOKUP(Point[Concrete Pad],yes_no,2,FALSE))</f>
        <v/>
      </c>
      <c r="AR727" s="14" t="str">
        <f>IF(Point[Asset Group]="","",VLOOKUP(Point[Material],material_master,2,FALSE))</f>
        <v/>
      </c>
      <c r="AS727" s="14" t="str">
        <f>IF(Point[Asset Group]="","",VLOOKUP(Point[Plumbing],irrigation_plumbing,2,FALSE))</f>
        <v/>
      </c>
      <c r="AT727" s="14" t="str">
        <f>IF(Point[Asset Group]="","",VLOOKUP(Point[Sprinklers],irrigation_sprinklers,2,FALSE))</f>
        <v/>
      </c>
      <c r="AU727" s="14" t="str">
        <f>IF(Point[Asset Group]="","",VLOOKUP(Point[System],irrigation_system,2,FALSE))</f>
        <v/>
      </c>
      <c r="AV727" s="14" t="str">
        <f>IF(Point[Asset Group]="","",VLOOKUP(Point[Status],irrigation_status,2,FALSE))</f>
        <v/>
      </c>
      <c r="AW727" s="11" t="str">
        <f>IF(Point[Date of manufacture]="","",Point[Date of manufacture])</f>
        <v/>
      </c>
      <c r="AX727" s="14" t="str">
        <f>IF(Point[Asset Group]="","",VLOOKUP(Point[Sign Purpose],sign_purpose,2,FALSE))</f>
        <v/>
      </c>
      <c r="AY727" s="14" t="str">
        <f>IF(Point[Asset Group]="","",VLOOKUP(Point[Sign Material],material_master,2,FALSE))</f>
        <v/>
      </c>
      <c r="AZ727" s="14" t="str">
        <f>IF(Point[Asset Group]="","",VLOOKUP(Point[Affixed To],sign_affix,2,FALSE))</f>
        <v/>
      </c>
      <c r="BA727" s="14" t="str">
        <f>IF(Point[Size HxB mm]="","",Point[Size HxB mm])</f>
        <v/>
      </c>
      <c r="BB727" s="14" t="str">
        <f>IF(Point[Height m]="","",Point[Height m])</f>
        <v/>
      </c>
      <c r="BC727" s="14" t="str">
        <f>IF(Point[Asset Group]="","",VLOOKUP(Point[Post Material],material_master,2,FALSE))</f>
        <v/>
      </c>
      <c r="BD727" s="14" t="str">
        <f>IF(Point[Asset Group]="","",VLOOKUP(Point[Post Number],number,2,FALSE))</f>
        <v/>
      </c>
      <c r="BE727" s="14" t="str">
        <f>IF(Point[Asset Group]="","",VLOOKUP(Point[Structure SubType],subdom_master_gdb,2,FALSE))</f>
        <v/>
      </c>
      <c r="BF727" s="14" t="str">
        <f>IF(Point[Area m2]="","",Point[Area m2])</f>
        <v/>
      </c>
      <c r="BG727" s="14" t="str">
        <f>IF(Point[Length m]="","",Point[Length m])</f>
        <v/>
      </c>
      <c r="BH727" s="14" t="str">
        <f>IF(Point[Width m]="","",Point[Width m])</f>
        <v/>
      </c>
      <c r="BI727" s="14" t="str">
        <f>IF(Point[Diameter m]="","",Point[Diameter m])</f>
        <v/>
      </c>
      <c r="BJ727" s="14" t="str">
        <f>IF(Point[Asset Group]="","",VLOOKUP(Point[Number of Pipes],number,2,FALSE))</f>
        <v/>
      </c>
      <c r="BK727" s="14" t="str">
        <f>IF(Point[Asset Group]="","",VLOOKUP(Point[Combined Name],2,FALSE))</f>
        <v/>
      </c>
      <c r="BL727" s="14" t="str">
        <f>IF(Point[Asset Group]="","",VLOOKUP(Point[Size Class],size_class,2,FALSE))</f>
        <v/>
      </c>
      <c r="BM727" s="14" t="str">
        <f>IF(Point[Asset Group]="","",VLOOKUP(Point[Age Class],age_class,2,FALSE))</f>
        <v/>
      </c>
      <c r="BN727" s="14" t="str">
        <f>IF(Point[Girth (cm)]="","",Point[Girth (cm)])</f>
        <v/>
      </c>
      <c r="BO727" s="14" t="str">
        <f>IF(Point[Crown Radius (m)]="","",Point[Crown Radius (m)])</f>
        <v/>
      </c>
      <c r="BP727" s="14" t="str">
        <f>IF(Point[Asset Group]="","",VLOOKUP(Point[Rooting Environment],root_enviro,2,FALSE))</f>
        <v/>
      </c>
      <c r="BQ727" s="14" t="str">
        <f>IF(Point[Asset Group]="","",VLOOKUP(Point[Tree Surround],tree_surround,2,FALSE))</f>
        <v/>
      </c>
      <c r="BR727" s="14" t="str">
        <f>IF(Point[Asset Group]="","",VLOOKUP(Point[Tree Grill],yes_no,2,FALSE))</f>
        <v/>
      </c>
      <c r="BS727" s="14" t="str">
        <f>IF(Point[Asset Group]="","",VLOOKUP(Point[Tree Location],tree_location,2,FALSE))</f>
        <v/>
      </c>
    </row>
    <row r="728" spans="1:71" s="3" customFormat="1" x14ac:dyDescent="0.2">
      <c r="A728" s="3" t="str">
        <f>IF(Point[DWG File Name]="","",Point[DWG File Name])</f>
        <v/>
      </c>
      <c r="B728" s="3" t="str">
        <f>IF(Point[DWG Layer Name]="","",Point[DWG Layer Name])</f>
        <v/>
      </c>
      <c r="C728" s="3" t="str">
        <f>IF(Point[DWG Handle]="","",Point[DWG Handle])</f>
        <v/>
      </c>
      <c r="D728" s="58" t="str">
        <f>IF(Point[X]="","",Point[X])</f>
        <v/>
      </c>
      <c r="E728" s="58" t="str">
        <f>IF(Point[Y]="","",Point[Y])</f>
        <v/>
      </c>
      <c r="F728" s="3" t="str">
        <f>IF(Point[Replacement Asset]="","",Point[Replacement Asset])</f>
        <v/>
      </c>
      <c r="G728" s="3" t="str">
        <f>IF(Point[Asset ID]="","",UPPER(Point[Asset ID]))</f>
        <v/>
      </c>
      <c r="H728" s="3" t="str">
        <f>IF(Point[Asset Group]="","",VLOOKUP(Point[Asset Group],asset_grp_pt,4,FALSE))</f>
        <v/>
      </c>
      <c r="I728" s="3" t="str">
        <f>IF(Point[Asset Group]="","",VLOOKUP(Point[Asset Group],asset_grp_pt,2,FALSE))</f>
        <v/>
      </c>
      <c r="J728" s="3" t="str">
        <f>IF(Point[Asset Group]="","",VLOOKUP(Point[Asset Group],asset_grp_pt,3,FALSE))</f>
        <v/>
      </c>
      <c r="K728" s="3" t="str">
        <f>IF(Point[Asset Group]="","",VLOOKUP(Point[Asset Type],type_master_list,2,FALSE))</f>
        <v/>
      </c>
      <c r="L728" s="3" t="str">
        <f>IF(Point[Asset Name]="","",PROPER(Point[Asset Name]))</f>
        <v/>
      </c>
      <c r="M728" s="11" t="str">
        <f>IF(Point[Install Date]="","",Point[Install Date])</f>
        <v/>
      </c>
      <c r="N728" s="11" t="str">
        <f>IF(Point[Note]="","",PROPER(Point[Note]))</f>
        <v/>
      </c>
      <c r="O728" s="11" t="str">
        <f>IF(Point[Resource Consent Number]="","",UPPER(Point[Resource Consent Number]))</f>
        <v/>
      </c>
      <c r="P728" s="53" t="str">
        <f>IF(Point[Asset Unit Cost]="","",Point[Asset Unit Cost])</f>
        <v/>
      </c>
      <c r="Q728" s="11" t="str">
        <f>IF(Point[Added By]="","",UPPER(Point[Added By]))</f>
        <v/>
      </c>
      <c r="R728" s="11" t="str">
        <f>IF(Point[Added Date]="","",Point[Added Date])</f>
        <v/>
      </c>
      <c r="S728" s="14" t="str">
        <f>IF(Point[Z COORD]="","",Point[Z COORD])</f>
        <v/>
      </c>
      <c r="T728" s="14" t="str">
        <f>IF(Point[Asset Description]="","",PROPER(Point[Asset Description]))</f>
        <v/>
      </c>
      <c r="U728" s="14" t="str">
        <f>IF(Point[[Artist ]]="","",PROPER(Point[[Artist ]]))</f>
        <v/>
      </c>
      <c r="V728" s="14" t="str">
        <f>IF(Point[Material Notes]="","",PROPER(Point[Material Notes]))</f>
        <v/>
      </c>
      <c r="W728" s="14" t="str">
        <f>IF(Point[Dimension Notes]="","",Point[Dimension Notes])</f>
        <v/>
      </c>
      <c r="X728" s="14" t="str">
        <f>IF(Point[List]="","",VLOOKUP(Point[Burner Number],number,2,FALSE))</f>
        <v/>
      </c>
      <c r="Y728" s="14" t="str">
        <f>IF(Point[List]="","",VLOOKUP(Point[Fuel],bbq_fuel,2,FALSE))</f>
        <v/>
      </c>
      <c r="Z728" s="14" t="str">
        <f>IF(Point[List]="","",VLOOKUP(Point[Cabinet Material],bbq_material,2,FALSE))</f>
        <v/>
      </c>
      <c r="AA728" s="14" t="str">
        <f>IF(Point[Asset Group]="","",VLOOKUP(Point[Manufacturer],manufacturer,2,FALSE))</f>
        <v/>
      </c>
      <c r="AB728" s="14" t="str">
        <f>IF(Point[Uinsex WC]="","",Point[Uinsex WC])</f>
        <v/>
      </c>
      <c r="AC728" s="14" t="str">
        <f>IF(Point[Female WC]="","",Point[Female WC])</f>
        <v/>
      </c>
      <c r="AD728" s="14" t="str">
        <f>IF(Point[Male WC]="","",Point[Male WC])</f>
        <v/>
      </c>
      <c r="AE728" s="14" t="str">
        <f>IF(Point[Urinal]="","",Point[Urinal])</f>
        <v/>
      </c>
      <c r="AF728" s="14" t="str">
        <f>IF(Point[Disabled Unisex]="","",Point[Disabled Unisex])</f>
        <v/>
      </c>
      <c r="AG728" s="14" t="str">
        <f>IF(Point[Disabled Female]="","",Point[Disabled Female])</f>
        <v/>
      </c>
      <c r="AH728" s="14" t="str">
        <f>IF(Point[Disabled Male]="","",Point[Disabled Male])</f>
        <v/>
      </c>
      <c r="AI728" s="14" t="str">
        <f>IF(Point[Asset Group]="","",VLOOKUP(Point[Handrail],yes_no,2,FALSE))</f>
        <v/>
      </c>
      <c r="AJ728" s="14" t="str">
        <f>IF(Point[Asset Group]="","",VLOOKUP(Point[Baby Changing],yes_no,2,FALSE))</f>
        <v/>
      </c>
      <c r="AK728" s="14" t="str">
        <f>IF(Point[Asset Group]="","",VLOOKUP(Point[Service Room],yes_no,2,FALSE))</f>
        <v/>
      </c>
      <c r="AL728" s="14" t="str">
        <f>IF(Point[Asset Group]="","",VLOOKUP(Point[Service Tap],service_tap,2,FALSE))</f>
        <v/>
      </c>
      <c r="AM728" s="14" t="str">
        <f>IF(Point[Asset Group]="","",VLOOKUP(Point[Heating Type],wc_heating,2,FALSE))</f>
        <v/>
      </c>
      <c r="AN728" s="14" t="str">
        <f>IF(Point[Asset Group]="","",VLOOKUP(Point[Power Supply],power_supply,2,FALSE))</f>
        <v/>
      </c>
      <c r="AO728" s="14" t="str">
        <f>IF(Point[Asset Group]="","",VLOOKUP(Point[Waste Water],waste_water,2,FALSE))</f>
        <v/>
      </c>
      <c r="AP728" s="14" t="str">
        <f>IF(Point[Asset Group]="","",VLOOKUP(Point[Furniture SubType],subdom_master_gdb,2,FALSE))</f>
        <v/>
      </c>
      <c r="AQ728" s="14" t="str">
        <f>IF(Point[Asset Group]="","",VLOOKUP(Point[Concrete Pad],yes_no,2,FALSE))</f>
        <v/>
      </c>
      <c r="AR728" s="14" t="str">
        <f>IF(Point[Asset Group]="","",VLOOKUP(Point[Material],material_master,2,FALSE))</f>
        <v/>
      </c>
      <c r="AS728" s="14" t="str">
        <f>IF(Point[Asset Group]="","",VLOOKUP(Point[Plumbing],irrigation_plumbing,2,FALSE))</f>
        <v/>
      </c>
      <c r="AT728" s="14" t="str">
        <f>IF(Point[Asset Group]="","",VLOOKUP(Point[Sprinklers],irrigation_sprinklers,2,FALSE))</f>
        <v/>
      </c>
      <c r="AU728" s="14" t="str">
        <f>IF(Point[Asset Group]="","",VLOOKUP(Point[System],irrigation_system,2,FALSE))</f>
        <v/>
      </c>
      <c r="AV728" s="14" t="str">
        <f>IF(Point[Asset Group]="","",VLOOKUP(Point[Status],irrigation_status,2,FALSE))</f>
        <v/>
      </c>
      <c r="AW728" s="11" t="str">
        <f>IF(Point[Date of manufacture]="","",Point[Date of manufacture])</f>
        <v/>
      </c>
      <c r="AX728" s="14" t="str">
        <f>IF(Point[Asset Group]="","",VLOOKUP(Point[Sign Purpose],sign_purpose,2,FALSE))</f>
        <v/>
      </c>
      <c r="AY728" s="14" t="str">
        <f>IF(Point[Asset Group]="","",VLOOKUP(Point[Sign Material],material_master,2,FALSE))</f>
        <v/>
      </c>
      <c r="AZ728" s="14" t="str">
        <f>IF(Point[Asset Group]="","",VLOOKUP(Point[Affixed To],sign_affix,2,FALSE))</f>
        <v/>
      </c>
      <c r="BA728" s="14" t="str">
        <f>IF(Point[Size HxB mm]="","",Point[Size HxB mm])</f>
        <v/>
      </c>
      <c r="BB728" s="14" t="str">
        <f>IF(Point[Height m]="","",Point[Height m])</f>
        <v/>
      </c>
      <c r="BC728" s="14" t="str">
        <f>IF(Point[Asset Group]="","",VLOOKUP(Point[Post Material],material_master,2,FALSE))</f>
        <v/>
      </c>
      <c r="BD728" s="14" t="str">
        <f>IF(Point[Asset Group]="","",VLOOKUP(Point[Post Number],number,2,FALSE))</f>
        <v/>
      </c>
      <c r="BE728" s="14" t="str">
        <f>IF(Point[Asset Group]="","",VLOOKUP(Point[Structure SubType],subdom_master_gdb,2,FALSE))</f>
        <v/>
      </c>
      <c r="BF728" s="14" t="str">
        <f>IF(Point[Area m2]="","",Point[Area m2])</f>
        <v/>
      </c>
      <c r="BG728" s="14" t="str">
        <f>IF(Point[Length m]="","",Point[Length m])</f>
        <v/>
      </c>
      <c r="BH728" s="14" t="str">
        <f>IF(Point[Width m]="","",Point[Width m])</f>
        <v/>
      </c>
      <c r="BI728" s="14" t="str">
        <f>IF(Point[Diameter m]="","",Point[Diameter m])</f>
        <v/>
      </c>
      <c r="BJ728" s="14" t="str">
        <f>IF(Point[Asset Group]="","",VLOOKUP(Point[Number of Pipes],number,2,FALSE))</f>
        <v/>
      </c>
      <c r="BK728" s="14" t="str">
        <f>IF(Point[Asset Group]="","",VLOOKUP(Point[Combined Name],2,FALSE))</f>
        <v/>
      </c>
      <c r="BL728" s="14" t="str">
        <f>IF(Point[Asset Group]="","",VLOOKUP(Point[Size Class],size_class,2,FALSE))</f>
        <v/>
      </c>
      <c r="BM728" s="14" t="str">
        <f>IF(Point[Asset Group]="","",VLOOKUP(Point[Age Class],age_class,2,FALSE))</f>
        <v/>
      </c>
      <c r="BN728" s="14" t="str">
        <f>IF(Point[Girth (cm)]="","",Point[Girth (cm)])</f>
        <v/>
      </c>
      <c r="BO728" s="14" t="str">
        <f>IF(Point[Crown Radius (m)]="","",Point[Crown Radius (m)])</f>
        <v/>
      </c>
      <c r="BP728" s="14" t="str">
        <f>IF(Point[Asset Group]="","",VLOOKUP(Point[Rooting Environment],root_enviro,2,FALSE))</f>
        <v/>
      </c>
      <c r="BQ728" s="14" t="str">
        <f>IF(Point[Asset Group]="","",VLOOKUP(Point[Tree Surround],tree_surround,2,FALSE))</f>
        <v/>
      </c>
      <c r="BR728" s="14" t="str">
        <f>IF(Point[Asset Group]="","",VLOOKUP(Point[Tree Grill],yes_no,2,FALSE))</f>
        <v/>
      </c>
      <c r="BS728" s="14" t="str">
        <f>IF(Point[Asset Group]="","",VLOOKUP(Point[Tree Location],tree_location,2,FALSE))</f>
        <v/>
      </c>
    </row>
    <row r="729" spans="1:71" s="3" customFormat="1" x14ac:dyDescent="0.2">
      <c r="A729" s="3" t="str">
        <f>IF(Point[DWG File Name]="","",Point[DWG File Name])</f>
        <v/>
      </c>
      <c r="B729" s="3" t="str">
        <f>IF(Point[DWG Layer Name]="","",Point[DWG Layer Name])</f>
        <v/>
      </c>
      <c r="C729" s="3" t="str">
        <f>IF(Point[DWG Handle]="","",Point[DWG Handle])</f>
        <v/>
      </c>
      <c r="D729" s="58" t="str">
        <f>IF(Point[X]="","",Point[X])</f>
        <v/>
      </c>
      <c r="E729" s="58" t="str">
        <f>IF(Point[Y]="","",Point[Y])</f>
        <v/>
      </c>
      <c r="F729" s="3" t="str">
        <f>IF(Point[Replacement Asset]="","",Point[Replacement Asset])</f>
        <v/>
      </c>
      <c r="G729" s="3" t="str">
        <f>IF(Point[Asset ID]="","",UPPER(Point[Asset ID]))</f>
        <v/>
      </c>
      <c r="H729" s="3" t="str">
        <f>IF(Point[Asset Group]="","",VLOOKUP(Point[Asset Group],asset_grp_pt,4,FALSE))</f>
        <v/>
      </c>
      <c r="I729" s="3" t="str">
        <f>IF(Point[Asset Group]="","",VLOOKUP(Point[Asset Group],asset_grp_pt,2,FALSE))</f>
        <v/>
      </c>
      <c r="J729" s="3" t="str">
        <f>IF(Point[Asset Group]="","",VLOOKUP(Point[Asset Group],asset_grp_pt,3,FALSE))</f>
        <v/>
      </c>
      <c r="K729" s="3" t="str">
        <f>IF(Point[Asset Group]="","",VLOOKUP(Point[Asset Type],type_master_list,2,FALSE))</f>
        <v/>
      </c>
      <c r="L729" s="3" t="str">
        <f>IF(Point[Asset Name]="","",PROPER(Point[Asset Name]))</f>
        <v/>
      </c>
      <c r="M729" s="11" t="str">
        <f>IF(Point[Install Date]="","",Point[Install Date])</f>
        <v/>
      </c>
      <c r="N729" s="11" t="str">
        <f>IF(Point[Note]="","",PROPER(Point[Note]))</f>
        <v/>
      </c>
      <c r="O729" s="11" t="str">
        <f>IF(Point[Resource Consent Number]="","",UPPER(Point[Resource Consent Number]))</f>
        <v/>
      </c>
      <c r="P729" s="53" t="str">
        <f>IF(Point[Asset Unit Cost]="","",Point[Asset Unit Cost])</f>
        <v/>
      </c>
      <c r="Q729" s="11" t="str">
        <f>IF(Point[Added By]="","",UPPER(Point[Added By]))</f>
        <v/>
      </c>
      <c r="R729" s="11" t="str">
        <f>IF(Point[Added Date]="","",Point[Added Date])</f>
        <v/>
      </c>
      <c r="S729" s="14" t="str">
        <f>IF(Point[Z COORD]="","",Point[Z COORD])</f>
        <v/>
      </c>
      <c r="T729" s="14" t="str">
        <f>IF(Point[Asset Description]="","",PROPER(Point[Asset Description]))</f>
        <v/>
      </c>
      <c r="U729" s="14" t="str">
        <f>IF(Point[[Artist ]]="","",PROPER(Point[[Artist ]]))</f>
        <v/>
      </c>
      <c r="V729" s="14" t="str">
        <f>IF(Point[Material Notes]="","",PROPER(Point[Material Notes]))</f>
        <v/>
      </c>
      <c r="W729" s="14" t="str">
        <f>IF(Point[Dimension Notes]="","",Point[Dimension Notes])</f>
        <v/>
      </c>
      <c r="X729" s="14" t="str">
        <f>IF(Point[List]="","",VLOOKUP(Point[Burner Number],number,2,FALSE))</f>
        <v/>
      </c>
      <c r="Y729" s="14" t="str">
        <f>IF(Point[List]="","",VLOOKUP(Point[Fuel],bbq_fuel,2,FALSE))</f>
        <v/>
      </c>
      <c r="Z729" s="14" t="str">
        <f>IF(Point[List]="","",VLOOKUP(Point[Cabinet Material],bbq_material,2,FALSE))</f>
        <v/>
      </c>
      <c r="AA729" s="14" t="str">
        <f>IF(Point[Asset Group]="","",VLOOKUP(Point[Manufacturer],manufacturer,2,FALSE))</f>
        <v/>
      </c>
      <c r="AB729" s="14" t="str">
        <f>IF(Point[Uinsex WC]="","",Point[Uinsex WC])</f>
        <v/>
      </c>
      <c r="AC729" s="14" t="str">
        <f>IF(Point[Female WC]="","",Point[Female WC])</f>
        <v/>
      </c>
      <c r="AD729" s="14" t="str">
        <f>IF(Point[Male WC]="","",Point[Male WC])</f>
        <v/>
      </c>
      <c r="AE729" s="14" t="str">
        <f>IF(Point[Urinal]="","",Point[Urinal])</f>
        <v/>
      </c>
      <c r="AF729" s="14" t="str">
        <f>IF(Point[Disabled Unisex]="","",Point[Disabled Unisex])</f>
        <v/>
      </c>
      <c r="AG729" s="14" t="str">
        <f>IF(Point[Disabled Female]="","",Point[Disabled Female])</f>
        <v/>
      </c>
      <c r="AH729" s="14" t="str">
        <f>IF(Point[Disabled Male]="","",Point[Disabled Male])</f>
        <v/>
      </c>
      <c r="AI729" s="14" t="str">
        <f>IF(Point[Asset Group]="","",VLOOKUP(Point[Handrail],yes_no,2,FALSE))</f>
        <v/>
      </c>
      <c r="AJ729" s="14" t="str">
        <f>IF(Point[Asset Group]="","",VLOOKUP(Point[Baby Changing],yes_no,2,FALSE))</f>
        <v/>
      </c>
      <c r="AK729" s="14" t="str">
        <f>IF(Point[Asset Group]="","",VLOOKUP(Point[Service Room],yes_no,2,FALSE))</f>
        <v/>
      </c>
      <c r="AL729" s="14" t="str">
        <f>IF(Point[Asset Group]="","",VLOOKUP(Point[Service Tap],service_tap,2,FALSE))</f>
        <v/>
      </c>
      <c r="AM729" s="14" t="str">
        <f>IF(Point[Asset Group]="","",VLOOKUP(Point[Heating Type],wc_heating,2,FALSE))</f>
        <v/>
      </c>
      <c r="AN729" s="14" t="str">
        <f>IF(Point[Asset Group]="","",VLOOKUP(Point[Power Supply],power_supply,2,FALSE))</f>
        <v/>
      </c>
      <c r="AO729" s="14" t="str">
        <f>IF(Point[Asset Group]="","",VLOOKUP(Point[Waste Water],waste_water,2,FALSE))</f>
        <v/>
      </c>
      <c r="AP729" s="14" t="str">
        <f>IF(Point[Asset Group]="","",VLOOKUP(Point[Furniture SubType],subdom_master_gdb,2,FALSE))</f>
        <v/>
      </c>
      <c r="AQ729" s="14" t="str">
        <f>IF(Point[Asset Group]="","",VLOOKUP(Point[Concrete Pad],yes_no,2,FALSE))</f>
        <v/>
      </c>
      <c r="AR729" s="14" t="str">
        <f>IF(Point[Asset Group]="","",VLOOKUP(Point[Material],material_master,2,FALSE))</f>
        <v/>
      </c>
      <c r="AS729" s="14" t="str">
        <f>IF(Point[Asset Group]="","",VLOOKUP(Point[Plumbing],irrigation_plumbing,2,FALSE))</f>
        <v/>
      </c>
      <c r="AT729" s="14" t="str">
        <f>IF(Point[Asset Group]="","",VLOOKUP(Point[Sprinklers],irrigation_sprinklers,2,FALSE))</f>
        <v/>
      </c>
      <c r="AU729" s="14" t="str">
        <f>IF(Point[Asset Group]="","",VLOOKUP(Point[System],irrigation_system,2,FALSE))</f>
        <v/>
      </c>
      <c r="AV729" s="14" t="str">
        <f>IF(Point[Asset Group]="","",VLOOKUP(Point[Status],irrigation_status,2,FALSE))</f>
        <v/>
      </c>
      <c r="AW729" s="11" t="str">
        <f>IF(Point[Date of manufacture]="","",Point[Date of manufacture])</f>
        <v/>
      </c>
      <c r="AX729" s="14" t="str">
        <f>IF(Point[Asset Group]="","",VLOOKUP(Point[Sign Purpose],sign_purpose,2,FALSE))</f>
        <v/>
      </c>
      <c r="AY729" s="14" t="str">
        <f>IF(Point[Asset Group]="","",VLOOKUP(Point[Sign Material],material_master,2,FALSE))</f>
        <v/>
      </c>
      <c r="AZ729" s="14" t="str">
        <f>IF(Point[Asset Group]="","",VLOOKUP(Point[Affixed To],sign_affix,2,FALSE))</f>
        <v/>
      </c>
      <c r="BA729" s="14" t="str">
        <f>IF(Point[Size HxB mm]="","",Point[Size HxB mm])</f>
        <v/>
      </c>
      <c r="BB729" s="14" t="str">
        <f>IF(Point[Height m]="","",Point[Height m])</f>
        <v/>
      </c>
      <c r="BC729" s="14" t="str">
        <f>IF(Point[Asset Group]="","",VLOOKUP(Point[Post Material],material_master,2,FALSE))</f>
        <v/>
      </c>
      <c r="BD729" s="14" t="str">
        <f>IF(Point[Asset Group]="","",VLOOKUP(Point[Post Number],number,2,FALSE))</f>
        <v/>
      </c>
      <c r="BE729" s="14" t="str">
        <f>IF(Point[Asset Group]="","",VLOOKUP(Point[Structure SubType],subdom_master_gdb,2,FALSE))</f>
        <v/>
      </c>
      <c r="BF729" s="14" t="str">
        <f>IF(Point[Area m2]="","",Point[Area m2])</f>
        <v/>
      </c>
      <c r="BG729" s="14" t="str">
        <f>IF(Point[Length m]="","",Point[Length m])</f>
        <v/>
      </c>
      <c r="BH729" s="14" t="str">
        <f>IF(Point[Width m]="","",Point[Width m])</f>
        <v/>
      </c>
      <c r="BI729" s="14" t="str">
        <f>IF(Point[Diameter m]="","",Point[Diameter m])</f>
        <v/>
      </c>
      <c r="BJ729" s="14" t="str">
        <f>IF(Point[Asset Group]="","",VLOOKUP(Point[Number of Pipes],number,2,FALSE))</f>
        <v/>
      </c>
      <c r="BK729" s="14" t="str">
        <f>IF(Point[Asset Group]="","",VLOOKUP(Point[Combined Name],2,FALSE))</f>
        <v/>
      </c>
      <c r="BL729" s="14" t="str">
        <f>IF(Point[Asset Group]="","",VLOOKUP(Point[Size Class],size_class,2,FALSE))</f>
        <v/>
      </c>
      <c r="BM729" s="14" t="str">
        <f>IF(Point[Asset Group]="","",VLOOKUP(Point[Age Class],age_class,2,FALSE))</f>
        <v/>
      </c>
      <c r="BN729" s="14" t="str">
        <f>IF(Point[Girth (cm)]="","",Point[Girth (cm)])</f>
        <v/>
      </c>
      <c r="BO729" s="14" t="str">
        <f>IF(Point[Crown Radius (m)]="","",Point[Crown Radius (m)])</f>
        <v/>
      </c>
      <c r="BP729" s="14" t="str">
        <f>IF(Point[Asset Group]="","",VLOOKUP(Point[Rooting Environment],root_enviro,2,FALSE))</f>
        <v/>
      </c>
      <c r="BQ729" s="14" t="str">
        <f>IF(Point[Asset Group]="","",VLOOKUP(Point[Tree Surround],tree_surround,2,FALSE))</f>
        <v/>
      </c>
      <c r="BR729" s="14" t="str">
        <f>IF(Point[Asset Group]="","",VLOOKUP(Point[Tree Grill],yes_no,2,FALSE))</f>
        <v/>
      </c>
      <c r="BS729" s="14" t="str">
        <f>IF(Point[Asset Group]="","",VLOOKUP(Point[Tree Location],tree_location,2,FALSE))</f>
        <v/>
      </c>
    </row>
    <row r="730" spans="1:71" s="3" customFormat="1" x14ac:dyDescent="0.2">
      <c r="A730" s="3" t="str">
        <f>IF(Point[DWG File Name]="","",Point[DWG File Name])</f>
        <v/>
      </c>
      <c r="B730" s="3" t="str">
        <f>IF(Point[DWG Layer Name]="","",Point[DWG Layer Name])</f>
        <v/>
      </c>
      <c r="C730" s="3" t="str">
        <f>IF(Point[DWG Handle]="","",Point[DWG Handle])</f>
        <v/>
      </c>
      <c r="D730" s="58" t="str">
        <f>IF(Point[X]="","",Point[X])</f>
        <v/>
      </c>
      <c r="E730" s="58" t="str">
        <f>IF(Point[Y]="","",Point[Y])</f>
        <v/>
      </c>
      <c r="F730" s="3" t="str">
        <f>IF(Point[Replacement Asset]="","",Point[Replacement Asset])</f>
        <v/>
      </c>
      <c r="G730" s="3" t="str">
        <f>IF(Point[Asset ID]="","",UPPER(Point[Asset ID]))</f>
        <v/>
      </c>
      <c r="H730" s="3" t="str">
        <f>IF(Point[Asset Group]="","",VLOOKUP(Point[Asset Group],asset_grp_pt,4,FALSE))</f>
        <v/>
      </c>
      <c r="I730" s="3" t="str">
        <f>IF(Point[Asset Group]="","",VLOOKUP(Point[Asset Group],asset_grp_pt,2,FALSE))</f>
        <v/>
      </c>
      <c r="J730" s="3" t="str">
        <f>IF(Point[Asset Group]="","",VLOOKUP(Point[Asset Group],asset_grp_pt,3,FALSE))</f>
        <v/>
      </c>
      <c r="K730" s="3" t="str">
        <f>IF(Point[Asset Group]="","",VLOOKUP(Point[Asset Type],type_master_list,2,FALSE))</f>
        <v/>
      </c>
      <c r="L730" s="3" t="str">
        <f>IF(Point[Asset Name]="","",PROPER(Point[Asset Name]))</f>
        <v/>
      </c>
      <c r="M730" s="11" t="str">
        <f>IF(Point[Install Date]="","",Point[Install Date])</f>
        <v/>
      </c>
      <c r="N730" s="11" t="str">
        <f>IF(Point[Note]="","",PROPER(Point[Note]))</f>
        <v/>
      </c>
      <c r="O730" s="11" t="str">
        <f>IF(Point[Resource Consent Number]="","",UPPER(Point[Resource Consent Number]))</f>
        <v/>
      </c>
      <c r="P730" s="53" t="str">
        <f>IF(Point[Asset Unit Cost]="","",Point[Asset Unit Cost])</f>
        <v/>
      </c>
      <c r="Q730" s="11" t="str">
        <f>IF(Point[Added By]="","",UPPER(Point[Added By]))</f>
        <v/>
      </c>
      <c r="R730" s="11" t="str">
        <f>IF(Point[Added Date]="","",Point[Added Date])</f>
        <v/>
      </c>
      <c r="S730" s="14" t="str">
        <f>IF(Point[Z COORD]="","",Point[Z COORD])</f>
        <v/>
      </c>
      <c r="T730" s="14" t="str">
        <f>IF(Point[Asset Description]="","",PROPER(Point[Asset Description]))</f>
        <v/>
      </c>
      <c r="U730" s="14" t="str">
        <f>IF(Point[[Artist ]]="","",PROPER(Point[[Artist ]]))</f>
        <v/>
      </c>
      <c r="V730" s="14" t="str">
        <f>IF(Point[Material Notes]="","",PROPER(Point[Material Notes]))</f>
        <v/>
      </c>
      <c r="W730" s="14" t="str">
        <f>IF(Point[Dimension Notes]="","",Point[Dimension Notes])</f>
        <v/>
      </c>
      <c r="X730" s="14" t="str">
        <f>IF(Point[List]="","",VLOOKUP(Point[Burner Number],number,2,FALSE))</f>
        <v/>
      </c>
      <c r="Y730" s="14" t="str">
        <f>IF(Point[List]="","",VLOOKUP(Point[Fuel],bbq_fuel,2,FALSE))</f>
        <v/>
      </c>
      <c r="Z730" s="14" t="str">
        <f>IF(Point[List]="","",VLOOKUP(Point[Cabinet Material],bbq_material,2,FALSE))</f>
        <v/>
      </c>
      <c r="AA730" s="14" t="str">
        <f>IF(Point[Asset Group]="","",VLOOKUP(Point[Manufacturer],manufacturer,2,FALSE))</f>
        <v/>
      </c>
      <c r="AB730" s="14" t="str">
        <f>IF(Point[Uinsex WC]="","",Point[Uinsex WC])</f>
        <v/>
      </c>
      <c r="AC730" s="14" t="str">
        <f>IF(Point[Female WC]="","",Point[Female WC])</f>
        <v/>
      </c>
      <c r="AD730" s="14" t="str">
        <f>IF(Point[Male WC]="","",Point[Male WC])</f>
        <v/>
      </c>
      <c r="AE730" s="14" t="str">
        <f>IF(Point[Urinal]="","",Point[Urinal])</f>
        <v/>
      </c>
      <c r="AF730" s="14" t="str">
        <f>IF(Point[Disabled Unisex]="","",Point[Disabled Unisex])</f>
        <v/>
      </c>
      <c r="AG730" s="14" t="str">
        <f>IF(Point[Disabled Female]="","",Point[Disabled Female])</f>
        <v/>
      </c>
      <c r="AH730" s="14" t="str">
        <f>IF(Point[Disabled Male]="","",Point[Disabled Male])</f>
        <v/>
      </c>
      <c r="AI730" s="14" t="str">
        <f>IF(Point[Asset Group]="","",VLOOKUP(Point[Handrail],yes_no,2,FALSE))</f>
        <v/>
      </c>
      <c r="AJ730" s="14" t="str">
        <f>IF(Point[Asset Group]="","",VLOOKUP(Point[Baby Changing],yes_no,2,FALSE))</f>
        <v/>
      </c>
      <c r="AK730" s="14" t="str">
        <f>IF(Point[Asset Group]="","",VLOOKUP(Point[Service Room],yes_no,2,FALSE))</f>
        <v/>
      </c>
      <c r="AL730" s="14" t="str">
        <f>IF(Point[Asset Group]="","",VLOOKUP(Point[Service Tap],service_tap,2,FALSE))</f>
        <v/>
      </c>
      <c r="AM730" s="14" t="str">
        <f>IF(Point[Asset Group]="","",VLOOKUP(Point[Heating Type],wc_heating,2,FALSE))</f>
        <v/>
      </c>
      <c r="AN730" s="14" t="str">
        <f>IF(Point[Asset Group]="","",VLOOKUP(Point[Power Supply],power_supply,2,FALSE))</f>
        <v/>
      </c>
      <c r="AO730" s="14" t="str">
        <f>IF(Point[Asset Group]="","",VLOOKUP(Point[Waste Water],waste_water,2,FALSE))</f>
        <v/>
      </c>
      <c r="AP730" s="14" t="str">
        <f>IF(Point[Asset Group]="","",VLOOKUP(Point[Furniture SubType],subdom_master_gdb,2,FALSE))</f>
        <v/>
      </c>
      <c r="AQ730" s="14" t="str">
        <f>IF(Point[Asset Group]="","",VLOOKUP(Point[Concrete Pad],yes_no,2,FALSE))</f>
        <v/>
      </c>
      <c r="AR730" s="14" t="str">
        <f>IF(Point[Asset Group]="","",VLOOKUP(Point[Material],material_master,2,FALSE))</f>
        <v/>
      </c>
      <c r="AS730" s="14" t="str">
        <f>IF(Point[Asset Group]="","",VLOOKUP(Point[Plumbing],irrigation_plumbing,2,FALSE))</f>
        <v/>
      </c>
      <c r="AT730" s="14" t="str">
        <f>IF(Point[Asset Group]="","",VLOOKUP(Point[Sprinklers],irrigation_sprinklers,2,FALSE))</f>
        <v/>
      </c>
      <c r="AU730" s="14" t="str">
        <f>IF(Point[Asset Group]="","",VLOOKUP(Point[System],irrigation_system,2,FALSE))</f>
        <v/>
      </c>
      <c r="AV730" s="14" t="str">
        <f>IF(Point[Asset Group]="","",VLOOKUP(Point[Status],irrigation_status,2,FALSE))</f>
        <v/>
      </c>
      <c r="AW730" s="11" t="str">
        <f>IF(Point[Date of manufacture]="","",Point[Date of manufacture])</f>
        <v/>
      </c>
      <c r="AX730" s="14" t="str">
        <f>IF(Point[Asset Group]="","",VLOOKUP(Point[Sign Purpose],sign_purpose,2,FALSE))</f>
        <v/>
      </c>
      <c r="AY730" s="14" t="str">
        <f>IF(Point[Asset Group]="","",VLOOKUP(Point[Sign Material],material_master,2,FALSE))</f>
        <v/>
      </c>
      <c r="AZ730" s="14" t="str">
        <f>IF(Point[Asset Group]="","",VLOOKUP(Point[Affixed To],sign_affix,2,FALSE))</f>
        <v/>
      </c>
      <c r="BA730" s="14" t="str">
        <f>IF(Point[Size HxB mm]="","",Point[Size HxB mm])</f>
        <v/>
      </c>
      <c r="BB730" s="14" t="str">
        <f>IF(Point[Height m]="","",Point[Height m])</f>
        <v/>
      </c>
      <c r="BC730" s="14" t="str">
        <f>IF(Point[Asset Group]="","",VLOOKUP(Point[Post Material],material_master,2,FALSE))</f>
        <v/>
      </c>
      <c r="BD730" s="14" t="str">
        <f>IF(Point[Asset Group]="","",VLOOKUP(Point[Post Number],number,2,FALSE))</f>
        <v/>
      </c>
      <c r="BE730" s="14" t="str">
        <f>IF(Point[Asset Group]="","",VLOOKUP(Point[Structure SubType],subdom_master_gdb,2,FALSE))</f>
        <v/>
      </c>
      <c r="BF730" s="14" t="str">
        <f>IF(Point[Area m2]="","",Point[Area m2])</f>
        <v/>
      </c>
      <c r="BG730" s="14" t="str">
        <f>IF(Point[Length m]="","",Point[Length m])</f>
        <v/>
      </c>
      <c r="BH730" s="14" t="str">
        <f>IF(Point[Width m]="","",Point[Width m])</f>
        <v/>
      </c>
      <c r="BI730" s="14" t="str">
        <f>IF(Point[Diameter m]="","",Point[Diameter m])</f>
        <v/>
      </c>
      <c r="BJ730" s="14" t="str">
        <f>IF(Point[Asset Group]="","",VLOOKUP(Point[Number of Pipes],number,2,FALSE))</f>
        <v/>
      </c>
      <c r="BK730" s="14" t="str">
        <f>IF(Point[Asset Group]="","",VLOOKUP(Point[Combined Name],2,FALSE))</f>
        <v/>
      </c>
      <c r="BL730" s="14" t="str">
        <f>IF(Point[Asset Group]="","",VLOOKUP(Point[Size Class],size_class,2,FALSE))</f>
        <v/>
      </c>
      <c r="BM730" s="14" t="str">
        <f>IF(Point[Asset Group]="","",VLOOKUP(Point[Age Class],age_class,2,FALSE))</f>
        <v/>
      </c>
      <c r="BN730" s="14" t="str">
        <f>IF(Point[Girth (cm)]="","",Point[Girth (cm)])</f>
        <v/>
      </c>
      <c r="BO730" s="14" t="str">
        <f>IF(Point[Crown Radius (m)]="","",Point[Crown Radius (m)])</f>
        <v/>
      </c>
      <c r="BP730" s="14" t="str">
        <f>IF(Point[Asset Group]="","",VLOOKUP(Point[Rooting Environment],root_enviro,2,FALSE))</f>
        <v/>
      </c>
      <c r="BQ730" s="14" t="str">
        <f>IF(Point[Asset Group]="","",VLOOKUP(Point[Tree Surround],tree_surround,2,FALSE))</f>
        <v/>
      </c>
      <c r="BR730" s="14" t="str">
        <f>IF(Point[Asset Group]="","",VLOOKUP(Point[Tree Grill],yes_no,2,FALSE))</f>
        <v/>
      </c>
      <c r="BS730" s="14" t="str">
        <f>IF(Point[Asset Group]="","",VLOOKUP(Point[Tree Location],tree_location,2,FALSE))</f>
        <v/>
      </c>
    </row>
    <row r="731" spans="1:71" s="3" customFormat="1" x14ac:dyDescent="0.2">
      <c r="A731" s="3" t="str">
        <f>IF(Point[DWG File Name]="","",Point[DWG File Name])</f>
        <v/>
      </c>
      <c r="B731" s="3" t="str">
        <f>IF(Point[DWG Layer Name]="","",Point[DWG Layer Name])</f>
        <v/>
      </c>
      <c r="C731" s="3" t="str">
        <f>IF(Point[DWG Handle]="","",Point[DWG Handle])</f>
        <v/>
      </c>
      <c r="D731" s="58" t="str">
        <f>IF(Point[X]="","",Point[X])</f>
        <v/>
      </c>
      <c r="E731" s="58" t="str">
        <f>IF(Point[Y]="","",Point[Y])</f>
        <v/>
      </c>
      <c r="F731" s="3" t="str">
        <f>IF(Point[Replacement Asset]="","",Point[Replacement Asset])</f>
        <v/>
      </c>
      <c r="G731" s="3" t="str">
        <f>IF(Point[Asset ID]="","",UPPER(Point[Asset ID]))</f>
        <v/>
      </c>
      <c r="H731" s="3" t="str">
        <f>IF(Point[Asset Group]="","",VLOOKUP(Point[Asset Group],asset_grp_pt,4,FALSE))</f>
        <v/>
      </c>
      <c r="I731" s="3" t="str">
        <f>IF(Point[Asset Group]="","",VLOOKUP(Point[Asset Group],asset_grp_pt,2,FALSE))</f>
        <v/>
      </c>
      <c r="J731" s="3" t="str">
        <f>IF(Point[Asset Group]="","",VLOOKUP(Point[Asset Group],asset_grp_pt,3,FALSE))</f>
        <v/>
      </c>
      <c r="K731" s="3" t="str">
        <f>IF(Point[Asset Group]="","",VLOOKUP(Point[Asset Type],type_master_list,2,FALSE))</f>
        <v/>
      </c>
      <c r="L731" s="3" t="str">
        <f>IF(Point[Asset Name]="","",PROPER(Point[Asset Name]))</f>
        <v/>
      </c>
      <c r="M731" s="11" t="str">
        <f>IF(Point[Install Date]="","",Point[Install Date])</f>
        <v/>
      </c>
      <c r="N731" s="11" t="str">
        <f>IF(Point[Note]="","",PROPER(Point[Note]))</f>
        <v/>
      </c>
      <c r="O731" s="11" t="str">
        <f>IF(Point[Resource Consent Number]="","",UPPER(Point[Resource Consent Number]))</f>
        <v/>
      </c>
      <c r="P731" s="53" t="str">
        <f>IF(Point[Asset Unit Cost]="","",Point[Asset Unit Cost])</f>
        <v/>
      </c>
      <c r="Q731" s="11" t="str">
        <f>IF(Point[Added By]="","",UPPER(Point[Added By]))</f>
        <v/>
      </c>
      <c r="R731" s="11" t="str">
        <f>IF(Point[Added Date]="","",Point[Added Date])</f>
        <v/>
      </c>
      <c r="S731" s="14" t="str">
        <f>IF(Point[Z COORD]="","",Point[Z COORD])</f>
        <v/>
      </c>
      <c r="T731" s="14" t="str">
        <f>IF(Point[Asset Description]="","",PROPER(Point[Asset Description]))</f>
        <v/>
      </c>
      <c r="U731" s="14" t="str">
        <f>IF(Point[[Artist ]]="","",PROPER(Point[[Artist ]]))</f>
        <v/>
      </c>
      <c r="V731" s="14" t="str">
        <f>IF(Point[Material Notes]="","",PROPER(Point[Material Notes]))</f>
        <v/>
      </c>
      <c r="W731" s="14" t="str">
        <f>IF(Point[Dimension Notes]="","",Point[Dimension Notes])</f>
        <v/>
      </c>
      <c r="X731" s="14" t="str">
        <f>IF(Point[List]="","",VLOOKUP(Point[Burner Number],number,2,FALSE))</f>
        <v/>
      </c>
      <c r="Y731" s="14" t="str">
        <f>IF(Point[List]="","",VLOOKUP(Point[Fuel],bbq_fuel,2,FALSE))</f>
        <v/>
      </c>
      <c r="Z731" s="14" t="str">
        <f>IF(Point[List]="","",VLOOKUP(Point[Cabinet Material],bbq_material,2,FALSE))</f>
        <v/>
      </c>
      <c r="AA731" s="14" t="str">
        <f>IF(Point[Asset Group]="","",VLOOKUP(Point[Manufacturer],manufacturer,2,FALSE))</f>
        <v/>
      </c>
      <c r="AB731" s="14" t="str">
        <f>IF(Point[Uinsex WC]="","",Point[Uinsex WC])</f>
        <v/>
      </c>
      <c r="AC731" s="14" t="str">
        <f>IF(Point[Female WC]="","",Point[Female WC])</f>
        <v/>
      </c>
      <c r="AD731" s="14" t="str">
        <f>IF(Point[Male WC]="","",Point[Male WC])</f>
        <v/>
      </c>
      <c r="AE731" s="14" t="str">
        <f>IF(Point[Urinal]="","",Point[Urinal])</f>
        <v/>
      </c>
      <c r="AF731" s="14" t="str">
        <f>IF(Point[Disabled Unisex]="","",Point[Disabled Unisex])</f>
        <v/>
      </c>
      <c r="AG731" s="14" t="str">
        <f>IF(Point[Disabled Female]="","",Point[Disabled Female])</f>
        <v/>
      </c>
      <c r="AH731" s="14" t="str">
        <f>IF(Point[Disabled Male]="","",Point[Disabled Male])</f>
        <v/>
      </c>
      <c r="AI731" s="14" t="str">
        <f>IF(Point[Asset Group]="","",VLOOKUP(Point[Handrail],yes_no,2,FALSE))</f>
        <v/>
      </c>
      <c r="AJ731" s="14" t="str">
        <f>IF(Point[Asset Group]="","",VLOOKUP(Point[Baby Changing],yes_no,2,FALSE))</f>
        <v/>
      </c>
      <c r="AK731" s="14" t="str">
        <f>IF(Point[Asset Group]="","",VLOOKUP(Point[Service Room],yes_no,2,FALSE))</f>
        <v/>
      </c>
      <c r="AL731" s="14" t="str">
        <f>IF(Point[Asset Group]="","",VLOOKUP(Point[Service Tap],service_tap,2,FALSE))</f>
        <v/>
      </c>
      <c r="AM731" s="14" t="str">
        <f>IF(Point[Asset Group]="","",VLOOKUP(Point[Heating Type],wc_heating,2,FALSE))</f>
        <v/>
      </c>
      <c r="AN731" s="14" t="str">
        <f>IF(Point[Asset Group]="","",VLOOKUP(Point[Power Supply],power_supply,2,FALSE))</f>
        <v/>
      </c>
      <c r="AO731" s="14" t="str">
        <f>IF(Point[Asset Group]="","",VLOOKUP(Point[Waste Water],waste_water,2,FALSE))</f>
        <v/>
      </c>
      <c r="AP731" s="14" t="str">
        <f>IF(Point[Asset Group]="","",VLOOKUP(Point[Furniture SubType],subdom_master_gdb,2,FALSE))</f>
        <v/>
      </c>
      <c r="AQ731" s="14" t="str">
        <f>IF(Point[Asset Group]="","",VLOOKUP(Point[Concrete Pad],yes_no,2,FALSE))</f>
        <v/>
      </c>
      <c r="AR731" s="14" t="str">
        <f>IF(Point[Asset Group]="","",VLOOKUP(Point[Material],material_master,2,FALSE))</f>
        <v/>
      </c>
      <c r="AS731" s="14" t="str">
        <f>IF(Point[Asset Group]="","",VLOOKUP(Point[Plumbing],irrigation_plumbing,2,FALSE))</f>
        <v/>
      </c>
      <c r="AT731" s="14" t="str">
        <f>IF(Point[Asset Group]="","",VLOOKUP(Point[Sprinklers],irrigation_sprinklers,2,FALSE))</f>
        <v/>
      </c>
      <c r="AU731" s="14" t="str">
        <f>IF(Point[Asset Group]="","",VLOOKUP(Point[System],irrigation_system,2,FALSE))</f>
        <v/>
      </c>
      <c r="AV731" s="14" t="str">
        <f>IF(Point[Asset Group]="","",VLOOKUP(Point[Status],irrigation_status,2,FALSE))</f>
        <v/>
      </c>
      <c r="AW731" s="11" t="str">
        <f>IF(Point[Date of manufacture]="","",Point[Date of manufacture])</f>
        <v/>
      </c>
      <c r="AX731" s="14" t="str">
        <f>IF(Point[Asset Group]="","",VLOOKUP(Point[Sign Purpose],sign_purpose,2,FALSE))</f>
        <v/>
      </c>
      <c r="AY731" s="14" t="str">
        <f>IF(Point[Asset Group]="","",VLOOKUP(Point[Sign Material],material_master,2,FALSE))</f>
        <v/>
      </c>
      <c r="AZ731" s="14" t="str">
        <f>IF(Point[Asset Group]="","",VLOOKUP(Point[Affixed To],sign_affix,2,FALSE))</f>
        <v/>
      </c>
      <c r="BA731" s="14" t="str">
        <f>IF(Point[Size HxB mm]="","",Point[Size HxB mm])</f>
        <v/>
      </c>
      <c r="BB731" s="14" t="str">
        <f>IF(Point[Height m]="","",Point[Height m])</f>
        <v/>
      </c>
      <c r="BC731" s="14" t="str">
        <f>IF(Point[Asset Group]="","",VLOOKUP(Point[Post Material],material_master,2,FALSE))</f>
        <v/>
      </c>
      <c r="BD731" s="14" t="str">
        <f>IF(Point[Asset Group]="","",VLOOKUP(Point[Post Number],number,2,FALSE))</f>
        <v/>
      </c>
      <c r="BE731" s="14" t="str">
        <f>IF(Point[Asset Group]="","",VLOOKUP(Point[Structure SubType],subdom_master_gdb,2,FALSE))</f>
        <v/>
      </c>
      <c r="BF731" s="14" t="str">
        <f>IF(Point[Area m2]="","",Point[Area m2])</f>
        <v/>
      </c>
      <c r="BG731" s="14" t="str">
        <f>IF(Point[Length m]="","",Point[Length m])</f>
        <v/>
      </c>
      <c r="BH731" s="14" t="str">
        <f>IF(Point[Width m]="","",Point[Width m])</f>
        <v/>
      </c>
      <c r="BI731" s="14" t="str">
        <f>IF(Point[Diameter m]="","",Point[Diameter m])</f>
        <v/>
      </c>
      <c r="BJ731" s="14" t="str">
        <f>IF(Point[Asset Group]="","",VLOOKUP(Point[Number of Pipes],number,2,FALSE))</f>
        <v/>
      </c>
      <c r="BK731" s="14" t="str">
        <f>IF(Point[Asset Group]="","",VLOOKUP(Point[Combined Name],2,FALSE))</f>
        <v/>
      </c>
      <c r="BL731" s="14" t="str">
        <f>IF(Point[Asset Group]="","",VLOOKUP(Point[Size Class],size_class,2,FALSE))</f>
        <v/>
      </c>
      <c r="BM731" s="14" t="str">
        <f>IF(Point[Asset Group]="","",VLOOKUP(Point[Age Class],age_class,2,FALSE))</f>
        <v/>
      </c>
      <c r="BN731" s="14" t="str">
        <f>IF(Point[Girth (cm)]="","",Point[Girth (cm)])</f>
        <v/>
      </c>
      <c r="BO731" s="14" t="str">
        <f>IF(Point[Crown Radius (m)]="","",Point[Crown Radius (m)])</f>
        <v/>
      </c>
      <c r="BP731" s="14" t="str">
        <f>IF(Point[Asset Group]="","",VLOOKUP(Point[Rooting Environment],root_enviro,2,FALSE))</f>
        <v/>
      </c>
      <c r="BQ731" s="14" t="str">
        <f>IF(Point[Asset Group]="","",VLOOKUP(Point[Tree Surround],tree_surround,2,FALSE))</f>
        <v/>
      </c>
      <c r="BR731" s="14" t="str">
        <f>IF(Point[Asset Group]="","",VLOOKUP(Point[Tree Grill],yes_no,2,FALSE))</f>
        <v/>
      </c>
      <c r="BS731" s="14" t="str">
        <f>IF(Point[Asset Group]="","",VLOOKUP(Point[Tree Location],tree_location,2,FALSE))</f>
        <v/>
      </c>
    </row>
    <row r="732" spans="1:71" s="3" customFormat="1" x14ac:dyDescent="0.2">
      <c r="A732" s="3" t="str">
        <f>IF(Point[DWG File Name]="","",Point[DWG File Name])</f>
        <v/>
      </c>
      <c r="B732" s="3" t="str">
        <f>IF(Point[DWG Layer Name]="","",Point[DWG Layer Name])</f>
        <v/>
      </c>
      <c r="C732" s="3" t="str">
        <f>IF(Point[DWG Handle]="","",Point[DWG Handle])</f>
        <v/>
      </c>
      <c r="D732" s="58" t="str">
        <f>IF(Point[X]="","",Point[X])</f>
        <v/>
      </c>
      <c r="E732" s="58" t="str">
        <f>IF(Point[Y]="","",Point[Y])</f>
        <v/>
      </c>
      <c r="F732" s="3" t="str">
        <f>IF(Point[Replacement Asset]="","",Point[Replacement Asset])</f>
        <v/>
      </c>
      <c r="G732" s="3" t="str">
        <f>IF(Point[Asset ID]="","",UPPER(Point[Asset ID]))</f>
        <v/>
      </c>
      <c r="H732" s="3" t="str">
        <f>IF(Point[Asset Group]="","",VLOOKUP(Point[Asset Group],asset_grp_pt,4,FALSE))</f>
        <v/>
      </c>
      <c r="I732" s="3" t="str">
        <f>IF(Point[Asset Group]="","",VLOOKUP(Point[Asset Group],asset_grp_pt,2,FALSE))</f>
        <v/>
      </c>
      <c r="J732" s="3" t="str">
        <f>IF(Point[Asset Group]="","",VLOOKUP(Point[Asset Group],asset_grp_pt,3,FALSE))</f>
        <v/>
      </c>
      <c r="K732" s="3" t="str">
        <f>IF(Point[Asset Group]="","",VLOOKUP(Point[Asset Type],type_master_list,2,FALSE))</f>
        <v/>
      </c>
      <c r="L732" s="3" t="str">
        <f>IF(Point[Asset Name]="","",PROPER(Point[Asset Name]))</f>
        <v/>
      </c>
      <c r="M732" s="11" t="str">
        <f>IF(Point[Install Date]="","",Point[Install Date])</f>
        <v/>
      </c>
      <c r="N732" s="11" t="str">
        <f>IF(Point[Note]="","",PROPER(Point[Note]))</f>
        <v/>
      </c>
      <c r="O732" s="11" t="str">
        <f>IF(Point[Resource Consent Number]="","",UPPER(Point[Resource Consent Number]))</f>
        <v/>
      </c>
      <c r="P732" s="53" t="str">
        <f>IF(Point[Asset Unit Cost]="","",Point[Asset Unit Cost])</f>
        <v/>
      </c>
      <c r="Q732" s="11" t="str">
        <f>IF(Point[Added By]="","",UPPER(Point[Added By]))</f>
        <v/>
      </c>
      <c r="R732" s="11" t="str">
        <f>IF(Point[Added Date]="","",Point[Added Date])</f>
        <v/>
      </c>
      <c r="S732" s="14" t="str">
        <f>IF(Point[Z COORD]="","",Point[Z COORD])</f>
        <v/>
      </c>
      <c r="T732" s="14" t="str">
        <f>IF(Point[Asset Description]="","",PROPER(Point[Asset Description]))</f>
        <v/>
      </c>
      <c r="U732" s="14" t="str">
        <f>IF(Point[[Artist ]]="","",PROPER(Point[[Artist ]]))</f>
        <v/>
      </c>
      <c r="V732" s="14" t="str">
        <f>IF(Point[Material Notes]="","",PROPER(Point[Material Notes]))</f>
        <v/>
      </c>
      <c r="W732" s="14" t="str">
        <f>IF(Point[Dimension Notes]="","",Point[Dimension Notes])</f>
        <v/>
      </c>
      <c r="X732" s="14" t="str">
        <f>IF(Point[List]="","",VLOOKUP(Point[Burner Number],number,2,FALSE))</f>
        <v/>
      </c>
      <c r="Y732" s="14" t="str">
        <f>IF(Point[List]="","",VLOOKUP(Point[Fuel],bbq_fuel,2,FALSE))</f>
        <v/>
      </c>
      <c r="Z732" s="14" t="str">
        <f>IF(Point[List]="","",VLOOKUP(Point[Cabinet Material],bbq_material,2,FALSE))</f>
        <v/>
      </c>
      <c r="AA732" s="14" t="str">
        <f>IF(Point[Asset Group]="","",VLOOKUP(Point[Manufacturer],manufacturer,2,FALSE))</f>
        <v/>
      </c>
      <c r="AB732" s="14" t="str">
        <f>IF(Point[Uinsex WC]="","",Point[Uinsex WC])</f>
        <v/>
      </c>
      <c r="AC732" s="14" t="str">
        <f>IF(Point[Female WC]="","",Point[Female WC])</f>
        <v/>
      </c>
      <c r="AD732" s="14" t="str">
        <f>IF(Point[Male WC]="","",Point[Male WC])</f>
        <v/>
      </c>
      <c r="AE732" s="14" t="str">
        <f>IF(Point[Urinal]="","",Point[Urinal])</f>
        <v/>
      </c>
      <c r="AF732" s="14" t="str">
        <f>IF(Point[Disabled Unisex]="","",Point[Disabled Unisex])</f>
        <v/>
      </c>
      <c r="AG732" s="14" t="str">
        <f>IF(Point[Disabled Female]="","",Point[Disabled Female])</f>
        <v/>
      </c>
      <c r="AH732" s="14" t="str">
        <f>IF(Point[Disabled Male]="","",Point[Disabled Male])</f>
        <v/>
      </c>
      <c r="AI732" s="14" t="str">
        <f>IF(Point[Asset Group]="","",VLOOKUP(Point[Handrail],yes_no,2,FALSE))</f>
        <v/>
      </c>
      <c r="AJ732" s="14" t="str">
        <f>IF(Point[Asset Group]="","",VLOOKUP(Point[Baby Changing],yes_no,2,FALSE))</f>
        <v/>
      </c>
      <c r="AK732" s="14" t="str">
        <f>IF(Point[Asset Group]="","",VLOOKUP(Point[Service Room],yes_no,2,FALSE))</f>
        <v/>
      </c>
      <c r="AL732" s="14" t="str">
        <f>IF(Point[Asset Group]="","",VLOOKUP(Point[Service Tap],service_tap,2,FALSE))</f>
        <v/>
      </c>
      <c r="AM732" s="14" t="str">
        <f>IF(Point[Asset Group]="","",VLOOKUP(Point[Heating Type],wc_heating,2,FALSE))</f>
        <v/>
      </c>
      <c r="AN732" s="14" t="str">
        <f>IF(Point[Asset Group]="","",VLOOKUP(Point[Power Supply],power_supply,2,FALSE))</f>
        <v/>
      </c>
      <c r="AO732" s="14" t="str">
        <f>IF(Point[Asset Group]="","",VLOOKUP(Point[Waste Water],waste_water,2,FALSE))</f>
        <v/>
      </c>
      <c r="AP732" s="14" t="str">
        <f>IF(Point[Asset Group]="","",VLOOKUP(Point[Furniture SubType],subdom_master_gdb,2,FALSE))</f>
        <v/>
      </c>
      <c r="AQ732" s="14" t="str">
        <f>IF(Point[Asset Group]="","",VLOOKUP(Point[Concrete Pad],yes_no,2,FALSE))</f>
        <v/>
      </c>
      <c r="AR732" s="14" t="str">
        <f>IF(Point[Asset Group]="","",VLOOKUP(Point[Material],material_master,2,FALSE))</f>
        <v/>
      </c>
      <c r="AS732" s="14" t="str">
        <f>IF(Point[Asset Group]="","",VLOOKUP(Point[Plumbing],irrigation_plumbing,2,FALSE))</f>
        <v/>
      </c>
      <c r="AT732" s="14" t="str">
        <f>IF(Point[Asset Group]="","",VLOOKUP(Point[Sprinklers],irrigation_sprinklers,2,FALSE))</f>
        <v/>
      </c>
      <c r="AU732" s="14" t="str">
        <f>IF(Point[Asset Group]="","",VLOOKUP(Point[System],irrigation_system,2,FALSE))</f>
        <v/>
      </c>
      <c r="AV732" s="14" t="str">
        <f>IF(Point[Asset Group]="","",VLOOKUP(Point[Status],irrigation_status,2,FALSE))</f>
        <v/>
      </c>
      <c r="AW732" s="11" t="str">
        <f>IF(Point[Date of manufacture]="","",Point[Date of manufacture])</f>
        <v/>
      </c>
      <c r="AX732" s="14" t="str">
        <f>IF(Point[Asset Group]="","",VLOOKUP(Point[Sign Purpose],sign_purpose,2,FALSE))</f>
        <v/>
      </c>
      <c r="AY732" s="14" t="str">
        <f>IF(Point[Asset Group]="","",VLOOKUP(Point[Sign Material],material_master,2,FALSE))</f>
        <v/>
      </c>
      <c r="AZ732" s="14" t="str">
        <f>IF(Point[Asset Group]="","",VLOOKUP(Point[Affixed To],sign_affix,2,FALSE))</f>
        <v/>
      </c>
      <c r="BA732" s="14" t="str">
        <f>IF(Point[Size HxB mm]="","",Point[Size HxB mm])</f>
        <v/>
      </c>
      <c r="BB732" s="14" t="str">
        <f>IF(Point[Height m]="","",Point[Height m])</f>
        <v/>
      </c>
      <c r="BC732" s="14" t="str">
        <f>IF(Point[Asset Group]="","",VLOOKUP(Point[Post Material],material_master,2,FALSE))</f>
        <v/>
      </c>
      <c r="BD732" s="14" t="str">
        <f>IF(Point[Asset Group]="","",VLOOKUP(Point[Post Number],number,2,FALSE))</f>
        <v/>
      </c>
      <c r="BE732" s="14" t="str">
        <f>IF(Point[Asset Group]="","",VLOOKUP(Point[Structure SubType],subdom_master_gdb,2,FALSE))</f>
        <v/>
      </c>
      <c r="BF732" s="14" t="str">
        <f>IF(Point[Area m2]="","",Point[Area m2])</f>
        <v/>
      </c>
      <c r="BG732" s="14" t="str">
        <f>IF(Point[Length m]="","",Point[Length m])</f>
        <v/>
      </c>
      <c r="BH732" s="14" t="str">
        <f>IF(Point[Width m]="","",Point[Width m])</f>
        <v/>
      </c>
      <c r="BI732" s="14" t="str">
        <f>IF(Point[Diameter m]="","",Point[Diameter m])</f>
        <v/>
      </c>
      <c r="BJ732" s="14" t="str">
        <f>IF(Point[Asset Group]="","",VLOOKUP(Point[Number of Pipes],number,2,FALSE))</f>
        <v/>
      </c>
      <c r="BK732" s="14" t="str">
        <f>IF(Point[Asset Group]="","",VLOOKUP(Point[Combined Name],2,FALSE))</f>
        <v/>
      </c>
      <c r="BL732" s="14" t="str">
        <f>IF(Point[Asset Group]="","",VLOOKUP(Point[Size Class],size_class,2,FALSE))</f>
        <v/>
      </c>
      <c r="BM732" s="14" t="str">
        <f>IF(Point[Asset Group]="","",VLOOKUP(Point[Age Class],age_class,2,FALSE))</f>
        <v/>
      </c>
      <c r="BN732" s="14" t="str">
        <f>IF(Point[Girth (cm)]="","",Point[Girth (cm)])</f>
        <v/>
      </c>
      <c r="BO732" s="14" t="str">
        <f>IF(Point[Crown Radius (m)]="","",Point[Crown Radius (m)])</f>
        <v/>
      </c>
      <c r="BP732" s="14" t="str">
        <f>IF(Point[Asset Group]="","",VLOOKUP(Point[Rooting Environment],root_enviro,2,FALSE))</f>
        <v/>
      </c>
      <c r="BQ732" s="14" t="str">
        <f>IF(Point[Asset Group]="","",VLOOKUP(Point[Tree Surround],tree_surround,2,FALSE))</f>
        <v/>
      </c>
      <c r="BR732" s="14" t="str">
        <f>IF(Point[Asset Group]="","",VLOOKUP(Point[Tree Grill],yes_no,2,FALSE))</f>
        <v/>
      </c>
      <c r="BS732" s="14" t="str">
        <f>IF(Point[Asset Group]="","",VLOOKUP(Point[Tree Location],tree_location,2,FALSE))</f>
        <v/>
      </c>
    </row>
    <row r="733" spans="1:71" s="3" customFormat="1" x14ac:dyDescent="0.2">
      <c r="A733" s="3" t="str">
        <f>IF(Point[DWG File Name]="","",Point[DWG File Name])</f>
        <v/>
      </c>
      <c r="B733" s="3" t="str">
        <f>IF(Point[DWG Layer Name]="","",Point[DWG Layer Name])</f>
        <v/>
      </c>
      <c r="C733" s="3" t="str">
        <f>IF(Point[DWG Handle]="","",Point[DWG Handle])</f>
        <v/>
      </c>
      <c r="D733" s="58" t="str">
        <f>IF(Point[X]="","",Point[X])</f>
        <v/>
      </c>
      <c r="E733" s="58" t="str">
        <f>IF(Point[Y]="","",Point[Y])</f>
        <v/>
      </c>
      <c r="F733" s="3" t="str">
        <f>IF(Point[Replacement Asset]="","",Point[Replacement Asset])</f>
        <v/>
      </c>
      <c r="G733" s="3" t="str">
        <f>IF(Point[Asset ID]="","",UPPER(Point[Asset ID]))</f>
        <v/>
      </c>
      <c r="H733" s="3" t="str">
        <f>IF(Point[Asset Group]="","",VLOOKUP(Point[Asset Group],asset_grp_pt,4,FALSE))</f>
        <v/>
      </c>
      <c r="I733" s="3" t="str">
        <f>IF(Point[Asset Group]="","",VLOOKUP(Point[Asset Group],asset_grp_pt,2,FALSE))</f>
        <v/>
      </c>
      <c r="J733" s="3" t="str">
        <f>IF(Point[Asset Group]="","",VLOOKUP(Point[Asset Group],asset_grp_pt,3,FALSE))</f>
        <v/>
      </c>
      <c r="K733" s="3" t="str">
        <f>IF(Point[Asset Group]="","",VLOOKUP(Point[Asset Type],type_master_list,2,FALSE))</f>
        <v/>
      </c>
      <c r="L733" s="3" t="str">
        <f>IF(Point[Asset Name]="","",PROPER(Point[Asset Name]))</f>
        <v/>
      </c>
      <c r="M733" s="11" t="str">
        <f>IF(Point[Install Date]="","",Point[Install Date])</f>
        <v/>
      </c>
      <c r="N733" s="11" t="str">
        <f>IF(Point[Note]="","",PROPER(Point[Note]))</f>
        <v/>
      </c>
      <c r="O733" s="11" t="str">
        <f>IF(Point[Resource Consent Number]="","",UPPER(Point[Resource Consent Number]))</f>
        <v/>
      </c>
      <c r="P733" s="53" t="str">
        <f>IF(Point[Asset Unit Cost]="","",Point[Asset Unit Cost])</f>
        <v/>
      </c>
      <c r="Q733" s="11" t="str">
        <f>IF(Point[Added By]="","",UPPER(Point[Added By]))</f>
        <v/>
      </c>
      <c r="R733" s="11" t="str">
        <f>IF(Point[Added Date]="","",Point[Added Date])</f>
        <v/>
      </c>
      <c r="S733" s="14" t="str">
        <f>IF(Point[Z COORD]="","",Point[Z COORD])</f>
        <v/>
      </c>
      <c r="T733" s="14" t="str">
        <f>IF(Point[Asset Description]="","",PROPER(Point[Asset Description]))</f>
        <v/>
      </c>
      <c r="U733" s="14" t="str">
        <f>IF(Point[[Artist ]]="","",PROPER(Point[[Artist ]]))</f>
        <v/>
      </c>
      <c r="V733" s="14" t="str">
        <f>IF(Point[Material Notes]="","",PROPER(Point[Material Notes]))</f>
        <v/>
      </c>
      <c r="W733" s="14" t="str">
        <f>IF(Point[Dimension Notes]="","",Point[Dimension Notes])</f>
        <v/>
      </c>
      <c r="X733" s="14" t="str">
        <f>IF(Point[List]="","",VLOOKUP(Point[Burner Number],number,2,FALSE))</f>
        <v/>
      </c>
      <c r="Y733" s="14" t="str">
        <f>IF(Point[List]="","",VLOOKUP(Point[Fuel],bbq_fuel,2,FALSE))</f>
        <v/>
      </c>
      <c r="Z733" s="14" t="str">
        <f>IF(Point[List]="","",VLOOKUP(Point[Cabinet Material],bbq_material,2,FALSE))</f>
        <v/>
      </c>
      <c r="AA733" s="14" t="str">
        <f>IF(Point[Asset Group]="","",VLOOKUP(Point[Manufacturer],manufacturer,2,FALSE))</f>
        <v/>
      </c>
      <c r="AB733" s="14" t="str">
        <f>IF(Point[Uinsex WC]="","",Point[Uinsex WC])</f>
        <v/>
      </c>
      <c r="AC733" s="14" t="str">
        <f>IF(Point[Female WC]="","",Point[Female WC])</f>
        <v/>
      </c>
      <c r="AD733" s="14" t="str">
        <f>IF(Point[Male WC]="","",Point[Male WC])</f>
        <v/>
      </c>
      <c r="AE733" s="14" t="str">
        <f>IF(Point[Urinal]="","",Point[Urinal])</f>
        <v/>
      </c>
      <c r="AF733" s="14" t="str">
        <f>IF(Point[Disabled Unisex]="","",Point[Disabled Unisex])</f>
        <v/>
      </c>
      <c r="AG733" s="14" t="str">
        <f>IF(Point[Disabled Female]="","",Point[Disabled Female])</f>
        <v/>
      </c>
      <c r="AH733" s="14" t="str">
        <f>IF(Point[Disabled Male]="","",Point[Disabled Male])</f>
        <v/>
      </c>
      <c r="AI733" s="14" t="str">
        <f>IF(Point[Asset Group]="","",VLOOKUP(Point[Handrail],yes_no,2,FALSE))</f>
        <v/>
      </c>
      <c r="AJ733" s="14" t="str">
        <f>IF(Point[Asset Group]="","",VLOOKUP(Point[Baby Changing],yes_no,2,FALSE))</f>
        <v/>
      </c>
      <c r="AK733" s="14" t="str">
        <f>IF(Point[Asset Group]="","",VLOOKUP(Point[Service Room],yes_no,2,FALSE))</f>
        <v/>
      </c>
      <c r="AL733" s="14" t="str">
        <f>IF(Point[Asset Group]="","",VLOOKUP(Point[Service Tap],service_tap,2,FALSE))</f>
        <v/>
      </c>
      <c r="AM733" s="14" t="str">
        <f>IF(Point[Asset Group]="","",VLOOKUP(Point[Heating Type],wc_heating,2,FALSE))</f>
        <v/>
      </c>
      <c r="AN733" s="14" t="str">
        <f>IF(Point[Asset Group]="","",VLOOKUP(Point[Power Supply],power_supply,2,FALSE))</f>
        <v/>
      </c>
      <c r="AO733" s="14" t="str">
        <f>IF(Point[Asset Group]="","",VLOOKUP(Point[Waste Water],waste_water,2,FALSE))</f>
        <v/>
      </c>
      <c r="AP733" s="14" t="str">
        <f>IF(Point[Asset Group]="","",VLOOKUP(Point[Furniture SubType],subdom_master_gdb,2,FALSE))</f>
        <v/>
      </c>
      <c r="AQ733" s="14" t="str">
        <f>IF(Point[Asset Group]="","",VLOOKUP(Point[Concrete Pad],yes_no,2,FALSE))</f>
        <v/>
      </c>
      <c r="AR733" s="14" t="str">
        <f>IF(Point[Asset Group]="","",VLOOKUP(Point[Material],material_master,2,FALSE))</f>
        <v/>
      </c>
      <c r="AS733" s="14" t="str">
        <f>IF(Point[Asset Group]="","",VLOOKUP(Point[Plumbing],irrigation_plumbing,2,FALSE))</f>
        <v/>
      </c>
      <c r="AT733" s="14" t="str">
        <f>IF(Point[Asset Group]="","",VLOOKUP(Point[Sprinklers],irrigation_sprinklers,2,FALSE))</f>
        <v/>
      </c>
      <c r="AU733" s="14" t="str">
        <f>IF(Point[Asset Group]="","",VLOOKUP(Point[System],irrigation_system,2,FALSE))</f>
        <v/>
      </c>
      <c r="AV733" s="14" t="str">
        <f>IF(Point[Asset Group]="","",VLOOKUP(Point[Status],irrigation_status,2,FALSE))</f>
        <v/>
      </c>
      <c r="AW733" s="11" t="str">
        <f>IF(Point[Date of manufacture]="","",Point[Date of manufacture])</f>
        <v/>
      </c>
      <c r="AX733" s="14" t="str">
        <f>IF(Point[Asset Group]="","",VLOOKUP(Point[Sign Purpose],sign_purpose,2,FALSE))</f>
        <v/>
      </c>
      <c r="AY733" s="14" t="str">
        <f>IF(Point[Asset Group]="","",VLOOKUP(Point[Sign Material],material_master,2,FALSE))</f>
        <v/>
      </c>
      <c r="AZ733" s="14" t="str">
        <f>IF(Point[Asset Group]="","",VLOOKUP(Point[Affixed To],sign_affix,2,FALSE))</f>
        <v/>
      </c>
      <c r="BA733" s="14" t="str">
        <f>IF(Point[Size HxB mm]="","",Point[Size HxB mm])</f>
        <v/>
      </c>
      <c r="BB733" s="14" t="str">
        <f>IF(Point[Height m]="","",Point[Height m])</f>
        <v/>
      </c>
      <c r="BC733" s="14" t="str">
        <f>IF(Point[Asset Group]="","",VLOOKUP(Point[Post Material],material_master,2,FALSE))</f>
        <v/>
      </c>
      <c r="BD733" s="14" t="str">
        <f>IF(Point[Asset Group]="","",VLOOKUP(Point[Post Number],number,2,FALSE))</f>
        <v/>
      </c>
      <c r="BE733" s="14" t="str">
        <f>IF(Point[Asset Group]="","",VLOOKUP(Point[Structure SubType],subdom_master_gdb,2,FALSE))</f>
        <v/>
      </c>
      <c r="BF733" s="14" t="str">
        <f>IF(Point[Area m2]="","",Point[Area m2])</f>
        <v/>
      </c>
      <c r="BG733" s="14" t="str">
        <f>IF(Point[Length m]="","",Point[Length m])</f>
        <v/>
      </c>
      <c r="BH733" s="14" t="str">
        <f>IF(Point[Width m]="","",Point[Width m])</f>
        <v/>
      </c>
      <c r="BI733" s="14" t="str">
        <f>IF(Point[Diameter m]="","",Point[Diameter m])</f>
        <v/>
      </c>
      <c r="BJ733" s="14" t="str">
        <f>IF(Point[Asset Group]="","",VLOOKUP(Point[Number of Pipes],number,2,FALSE))</f>
        <v/>
      </c>
      <c r="BK733" s="14" t="str">
        <f>IF(Point[Asset Group]="","",VLOOKUP(Point[Combined Name],2,FALSE))</f>
        <v/>
      </c>
      <c r="BL733" s="14" t="str">
        <f>IF(Point[Asset Group]="","",VLOOKUP(Point[Size Class],size_class,2,FALSE))</f>
        <v/>
      </c>
      <c r="BM733" s="14" t="str">
        <f>IF(Point[Asset Group]="","",VLOOKUP(Point[Age Class],age_class,2,FALSE))</f>
        <v/>
      </c>
      <c r="BN733" s="14" t="str">
        <f>IF(Point[Girth (cm)]="","",Point[Girth (cm)])</f>
        <v/>
      </c>
      <c r="BO733" s="14" t="str">
        <f>IF(Point[Crown Radius (m)]="","",Point[Crown Radius (m)])</f>
        <v/>
      </c>
      <c r="BP733" s="14" t="str">
        <f>IF(Point[Asset Group]="","",VLOOKUP(Point[Rooting Environment],root_enviro,2,FALSE))</f>
        <v/>
      </c>
      <c r="BQ733" s="14" t="str">
        <f>IF(Point[Asset Group]="","",VLOOKUP(Point[Tree Surround],tree_surround,2,FALSE))</f>
        <v/>
      </c>
      <c r="BR733" s="14" t="str">
        <f>IF(Point[Asset Group]="","",VLOOKUP(Point[Tree Grill],yes_no,2,FALSE))</f>
        <v/>
      </c>
      <c r="BS733" s="14" t="str">
        <f>IF(Point[Asset Group]="","",VLOOKUP(Point[Tree Location],tree_location,2,FALSE))</f>
        <v/>
      </c>
    </row>
    <row r="734" spans="1:71" s="3" customFormat="1" x14ac:dyDescent="0.2">
      <c r="A734" s="3" t="str">
        <f>IF(Point[DWG File Name]="","",Point[DWG File Name])</f>
        <v/>
      </c>
      <c r="B734" s="3" t="str">
        <f>IF(Point[DWG Layer Name]="","",Point[DWG Layer Name])</f>
        <v/>
      </c>
      <c r="C734" s="3" t="str">
        <f>IF(Point[DWG Handle]="","",Point[DWG Handle])</f>
        <v/>
      </c>
      <c r="D734" s="58" t="str">
        <f>IF(Point[X]="","",Point[X])</f>
        <v/>
      </c>
      <c r="E734" s="58" t="str">
        <f>IF(Point[Y]="","",Point[Y])</f>
        <v/>
      </c>
      <c r="F734" s="3" t="str">
        <f>IF(Point[Replacement Asset]="","",Point[Replacement Asset])</f>
        <v/>
      </c>
      <c r="G734" s="3" t="str">
        <f>IF(Point[Asset ID]="","",UPPER(Point[Asset ID]))</f>
        <v/>
      </c>
      <c r="H734" s="3" t="str">
        <f>IF(Point[Asset Group]="","",VLOOKUP(Point[Asset Group],asset_grp_pt,4,FALSE))</f>
        <v/>
      </c>
      <c r="I734" s="3" t="str">
        <f>IF(Point[Asset Group]="","",VLOOKUP(Point[Asset Group],asset_grp_pt,2,FALSE))</f>
        <v/>
      </c>
      <c r="J734" s="3" t="str">
        <f>IF(Point[Asset Group]="","",VLOOKUP(Point[Asset Group],asset_grp_pt,3,FALSE))</f>
        <v/>
      </c>
      <c r="K734" s="3" t="str">
        <f>IF(Point[Asset Group]="","",VLOOKUP(Point[Asset Type],type_master_list,2,FALSE))</f>
        <v/>
      </c>
      <c r="L734" s="3" t="str">
        <f>IF(Point[Asset Name]="","",PROPER(Point[Asset Name]))</f>
        <v/>
      </c>
      <c r="M734" s="11" t="str">
        <f>IF(Point[Install Date]="","",Point[Install Date])</f>
        <v/>
      </c>
      <c r="N734" s="11" t="str">
        <f>IF(Point[Note]="","",PROPER(Point[Note]))</f>
        <v/>
      </c>
      <c r="O734" s="11" t="str">
        <f>IF(Point[Resource Consent Number]="","",UPPER(Point[Resource Consent Number]))</f>
        <v/>
      </c>
      <c r="P734" s="53" t="str">
        <f>IF(Point[Asset Unit Cost]="","",Point[Asset Unit Cost])</f>
        <v/>
      </c>
      <c r="Q734" s="11" t="str">
        <f>IF(Point[Added By]="","",UPPER(Point[Added By]))</f>
        <v/>
      </c>
      <c r="R734" s="11" t="str">
        <f>IF(Point[Added Date]="","",Point[Added Date])</f>
        <v/>
      </c>
      <c r="S734" s="14" t="str">
        <f>IF(Point[Z COORD]="","",Point[Z COORD])</f>
        <v/>
      </c>
      <c r="T734" s="14" t="str">
        <f>IF(Point[Asset Description]="","",PROPER(Point[Asset Description]))</f>
        <v/>
      </c>
      <c r="U734" s="14" t="str">
        <f>IF(Point[[Artist ]]="","",PROPER(Point[[Artist ]]))</f>
        <v/>
      </c>
      <c r="V734" s="14" t="str">
        <f>IF(Point[Material Notes]="","",PROPER(Point[Material Notes]))</f>
        <v/>
      </c>
      <c r="W734" s="14" t="str">
        <f>IF(Point[Dimension Notes]="","",Point[Dimension Notes])</f>
        <v/>
      </c>
      <c r="X734" s="14" t="str">
        <f>IF(Point[List]="","",VLOOKUP(Point[Burner Number],number,2,FALSE))</f>
        <v/>
      </c>
      <c r="Y734" s="14" t="str">
        <f>IF(Point[List]="","",VLOOKUP(Point[Fuel],bbq_fuel,2,FALSE))</f>
        <v/>
      </c>
      <c r="Z734" s="14" t="str">
        <f>IF(Point[List]="","",VLOOKUP(Point[Cabinet Material],bbq_material,2,FALSE))</f>
        <v/>
      </c>
      <c r="AA734" s="14" t="str">
        <f>IF(Point[Asset Group]="","",VLOOKUP(Point[Manufacturer],manufacturer,2,FALSE))</f>
        <v/>
      </c>
      <c r="AB734" s="14" t="str">
        <f>IF(Point[Uinsex WC]="","",Point[Uinsex WC])</f>
        <v/>
      </c>
      <c r="AC734" s="14" t="str">
        <f>IF(Point[Female WC]="","",Point[Female WC])</f>
        <v/>
      </c>
      <c r="AD734" s="14" t="str">
        <f>IF(Point[Male WC]="","",Point[Male WC])</f>
        <v/>
      </c>
      <c r="AE734" s="14" t="str">
        <f>IF(Point[Urinal]="","",Point[Urinal])</f>
        <v/>
      </c>
      <c r="AF734" s="14" t="str">
        <f>IF(Point[Disabled Unisex]="","",Point[Disabled Unisex])</f>
        <v/>
      </c>
      <c r="AG734" s="14" t="str">
        <f>IF(Point[Disabled Female]="","",Point[Disabled Female])</f>
        <v/>
      </c>
      <c r="AH734" s="14" t="str">
        <f>IF(Point[Disabled Male]="","",Point[Disabled Male])</f>
        <v/>
      </c>
      <c r="AI734" s="14" t="str">
        <f>IF(Point[Asset Group]="","",VLOOKUP(Point[Handrail],yes_no,2,FALSE))</f>
        <v/>
      </c>
      <c r="AJ734" s="14" t="str">
        <f>IF(Point[Asset Group]="","",VLOOKUP(Point[Baby Changing],yes_no,2,FALSE))</f>
        <v/>
      </c>
      <c r="AK734" s="14" t="str">
        <f>IF(Point[Asset Group]="","",VLOOKUP(Point[Service Room],yes_no,2,FALSE))</f>
        <v/>
      </c>
      <c r="AL734" s="14" t="str">
        <f>IF(Point[Asset Group]="","",VLOOKUP(Point[Service Tap],service_tap,2,FALSE))</f>
        <v/>
      </c>
      <c r="AM734" s="14" t="str">
        <f>IF(Point[Asset Group]="","",VLOOKUP(Point[Heating Type],wc_heating,2,FALSE))</f>
        <v/>
      </c>
      <c r="AN734" s="14" t="str">
        <f>IF(Point[Asset Group]="","",VLOOKUP(Point[Power Supply],power_supply,2,FALSE))</f>
        <v/>
      </c>
      <c r="AO734" s="14" t="str">
        <f>IF(Point[Asset Group]="","",VLOOKUP(Point[Waste Water],waste_water,2,FALSE))</f>
        <v/>
      </c>
      <c r="AP734" s="14" t="str">
        <f>IF(Point[Asset Group]="","",VLOOKUP(Point[Furniture SubType],subdom_master_gdb,2,FALSE))</f>
        <v/>
      </c>
      <c r="AQ734" s="14" t="str">
        <f>IF(Point[Asset Group]="","",VLOOKUP(Point[Concrete Pad],yes_no,2,FALSE))</f>
        <v/>
      </c>
      <c r="AR734" s="14" t="str">
        <f>IF(Point[Asset Group]="","",VLOOKUP(Point[Material],material_master,2,FALSE))</f>
        <v/>
      </c>
      <c r="AS734" s="14" t="str">
        <f>IF(Point[Asset Group]="","",VLOOKUP(Point[Plumbing],irrigation_plumbing,2,FALSE))</f>
        <v/>
      </c>
      <c r="AT734" s="14" t="str">
        <f>IF(Point[Asset Group]="","",VLOOKUP(Point[Sprinklers],irrigation_sprinklers,2,FALSE))</f>
        <v/>
      </c>
      <c r="AU734" s="14" t="str">
        <f>IF(Point[Asset Group]="","",VLOOKUP(Point[System],irrigation_system,2,FALSE))</f>
        <v/>
      </c>
      <c r="AV734" s="14" t="str">
        <f>IF(Point[Asset Group]="","",VLOOKUP(Point[Status],irrigation_status,2,FALSE))</f>
        <v/>
      </c>
      <c r="AW734" s="11" t="str">
        <f>IF(Point[Date of manufacture]="","",Point[Date of manufacture])</f>
        <v/>
      </c>
      <c r="AX734" s="14" t="str">
        <f>IF(Point[Asset Group]="","",VLOOKUP(Point[Sign Purpose],sign_purpose,2,FALSE))</f>
        <v/>
      </c>
      <c r="AY734" s="14" t="str">
        <f>IF(Point[Asset Group]="","",VLOOKUP(Point[Sign Material],material_master,2,FALSE))</f>
        <v/>
      </c>
      <c r="AZ734" s="14" t="str">
        <f>IF(Point[Asset Group]="","",VLOOKUP(Point[Affixed To],sign_affix,2,FALSE))</f>
        <v/>
      </c>
      <c r="BA734" s="14" t="str">
        <f>IF(Point[Size HxB mm]="","",Point[Size HxB mm])</f>
        <v/>
      </c>
      <c r="BB734" s="14" t="str">
        <f>IF(Point[Height m]="","",Point[Height m])</f>
        <v/>
      </c>
      <c r="BC734" s="14" t="str">
        <f>IF(Point[Asset Group]="","",VLOOKUP(Point[Post Material],material_master,2,FALSE))</f>
        <v/>
      </c>
      <c r="BD734" s="14" t="str">
        <f>IF(Point[Asset Group]="","",VLOOKUP(Point[Post Number],number,2,FALSE))</f>
        <v/>
      </c>
      <c r="BE734" s="14" t="str">
        <f>IF(Point[Asset Group]="","",VLOOKUP(Point[Structure SubType],subdom_master_gdb,2,FALSE))</f>
        <v/>
      </c>
      <c r="BF734" s="14" t="str">
        <f>IF(Point[Area m2]="","",Point[Area m2])</f>
        <v/>
      </c>
      <c r="BG734" s="14" t="str">
        <f>IF(Point[Length m]="","",Point[Length m])</f>
        <v/>
      </c>
      <c r="BH734" s="14" t="str">
        <f>IF(Point[Width m]="","",Point[Width m])</f>
        <v/>
      </c>
      <c r="BI734" s="14" t="str">
        <f>IF(Point[Diameter m]="","",Point[Diameter m])</f>
        <v/>
      </c>
      <c r="BJ734" s="14" t="str">
        <f>IF(Point[Asset Group]="","",VLOOKUP(Point[Number of Pipes],number,2,FALSE))</f>
        <v/>
      </c>
      <c r="BK734" s="14" t="str">
        <f>IF(Point[Asset Group]="","",VLOOKUP(Point[Combined Name],2,FALSE))</f>
        <v/>
      </c>
      <c r="BL734" s="14" t="str">
        <f>IF(Point[Asset Group]="","",VLOOKUP(Point[Size Class],size_class,2,FALSE))</f>
        <v/>
      </c>
      <c r="BM734" s="14" t="str">
        <f>IF(Point[Asset Group]="","",VLOOKUP(Point[Age Class],age_class,2,FALSE))</f>
        <v/>
      </c>
      <c r="BN734" s="14" t="str">
        <f>IF(Point[Girth (cm)]="","",Point[Girth (cm)])</f>
        <v/>
      </c>
      <c r="BO734" s="14" t="str">
        <f>IF(Point[Crown Radius (m)]="","",Point[Crown Radius (m)])</f>
        <v/>
      </c>
      <c r="BP734" s="14" t="str">
        <f>IF(Point[Asset Group]="","",VLOOKUP(Point[Rooting Environment],root_enviro,2,FALSE))</f>
        <v/>
      </c>
      <c r="BQ734" s="14" t="str">
        <f>IF(Point[Asset Group]="","",VLOOKUP(Point[Tree Surround],tree_surround,2,FALSE))</f>
        <v/>
      </c>
      <c r="BR734" s="14" t="str">
        <f>IF(Point[Asset Group]="","",VLOOKUP(Point[Tree Grill],yes_no,2,FALSE))</f>
        <v/>
      </c>
      <c r="BS734" s="14" t="str">
        <f>IF(Point[Asset Group]="","",VLOOKUP(Point[Tree Location],tree_location,2,FALSE))</f>
        <v/>
      </c>
    </row>
    <row r="735" spans="1:71" s="3" customFormat="1" x14ac:dyDescent="0.2">
      <c r="A735" s="3" t="str">
        <f>IF(Point[DWG File Name]="","",Point[DWG File Name])</f>
        <v/>
      </c>
      <c r="B735" s="3" t="str">
        <f>IF(Point[DWG Layer Name]="","",Point[DWG Layer Name])</f>
        <v/>
      </c>
      <c r="C735" s="3" t="str">
        <f>IF(Point[DWG Handle]="","",Point[DWG Handle])</f>
        <v/>
      </c>
      <c r="D735" s="58" t="str">
        <f>IF(Point[X]="","",Point[X])</f>
        <v/>
      </c>
      <c r="E735" s="58" t="str">
        <f>IF(Point[Y]="","",Point[Y])</f>
        <v/>
      </c>
      <c r="F735" s="3" t="str">
        <f>IF(Point[Replacement Asset]="","",Point[Replacement Asset])</f>
        <v/>
      </c>
      <c r="G735" s="3" t="str">
        <f>IF(Point[Asset ID]="","",UPPER(Point[Asset ID]))</f>
        <v/>
      </c>
      <c r="H735" s="3" t="str">
        <f>IF(Point[Asset Group]="","",VLOOKUP(Point[Asset Group],asset_grp_pt,4,FALSE))</f>
        <v/>
      </c>
      <c r="I735" s="3" t="str">
        <f>IF(Point[Asset Group]="","",VLOOKUP(Point[Asset Group],asset_grp_pt,2,FALSE))</f>
        <v/>
      </c>
      <c r="J735" s="3" t="str">
        <f>IF(Point[Asset Group]="","",VLOOKUP(Point[Asset Group],asset_grp_pt,3,FALSE))</f>
        <v/>
      </c>
      <c r="K735" s="3" t="str">
        <f>IF(Point[Asset Group]="","",VLOOKUP(Point[Asset Type],type_master_list,2,FALSE))</f>
        <v/>
      </c>
      <c r="L735" s="3" t="str">
        <f>IF(Point[Asset Name]="","",PROPER(Point[Asset Name]))</f>
        <v/>
      </c>
      <c r="M735" s="11" t="str">
        <f>IF(Point[Install Date]="","",Point[Install Date])</f>
        <v/>
      </c>
      <c r="N735" s="11" t="str">
        <f>IF(Point[Note]="","",PROPER(Point[Note]))</f>
        <v/>
      </c>
      <c r="O735" s="11" t="str">
        <f>IF(Point[Resource Consent Number]="","",UPPER(Point[Resource Consent Number]))</f>
        <v/>
      </c>
      <c r="P735" s="53" t="str">
        <f>IF(Point[Asset Unit Cost]="","",Point[Asset Unit Cost])</f>
        <v/>
      </c>
      <c r="Q735" s="11" t="str">
        <f>IF(Point[Added By]="","",UPPER(Point[Added By]))</f>
        <v/>
      </c>
      <c r="R735" s="11" t="str">
        <f>IF(Point[Added Date]="","",Point[Added Date])</f>
        <v/>
      </c>
      <c r="S735" s="14" t="str">
        <f>IF(Point[Z COORD]="","",Point[Z COORD])</f>
        <v/>
      </c>
      <c r="T735" s="14" t="str">
        <f>IF(Point[Asset Description]="","",PROPER(Point[Asset Description]))</f>
        <v/>
      </c>
      <c r="U735" s="14" t="str">
        <f>IF(Point[[Artist ]]="","",PROPER(Point[[Artist ]]))</f>
        <v/>
      </c>
      <c r="V735" s="14" t="str">
        <f>IF(Point[Material Notes]="","",PROPER(Point[Material Notes]))</f>
        <v/>
      </c>
      <c r="W735" s="14" t="str">
        <f>IF(Point[Dimension Notes]="","",Point[Dimension Notes])</f>
        <v/>
      </c>
      <c r="X735" s="14" t="str">
        <f>IF(Point[List]="","",VLOOKUP(Point[Burner Number],number,2,FALSE))</f>
        <v/>
      </c>
      <c r="Y735" s="14" t="str">
        <f>IF(Point[List]="","",VLOOKUP(Point[Fuel],bbq_fuel,2,FALSE))</f>
        <v/>
      </c>
      <c r="Z735" s="14" t="str">
        <f>IF(Point[List]="","",VLOOKUP(Point[Cabinet Material],bbq_material,2,FALSE))</f>
        <v/>
      </c>
      <c r="AA735" s="14" t="str">
        <f>IF(Point[Asset Group]="","",VLOOKUP(Point[Manufacturer],manufacturer,2,FALSE))</f>
        <v/>
      </c>
      <c r="AB735" s="14" t="str">
        <f>IF(Point[Uinsex WC]="","",Point[Uinsex WC])</f>
        <v/>
      </c>
      <c r="AC735" s="14" t="str">
        <f>IF(Point[Female WC]="","",Point[Female WC])</f>
        <v/>
      </c>
      <c r="AD735" s="14" t="str">
        <f>IF(Point[Male WC]="","",Point[Male WC])</f>
        <v/>
      </c>
      <c r="AE735" s="14" t="str">
        <f>IF(Point[Urinal]="","",Point[Urinal])</f>
        <v/>
      </c>
      <c r="AF735" s="14" t="str">
        <f>IF(Point[Disabled Unisex]="","",Point[Disabled Unisex])</f>
        <v/>
      </c>
      <c r="AG735" s="14" t="str">
        <f>IF(Point[Disabled Female]="","",Point[Disabled Female])</f>
        <v/>
      </c>
      <c r="AH735" s="14" t="str">
        <f>IF(Point[Disabled Male]="","",Point[Disabled Male])</f>
        <v/>
      </c>
      <c r="AI735" s="14" t="str">
        <f>IF(Point[Asset Group]="","",VLOOKUP(Point[Handrail],yes_no,2,FALSE))</f>
        <v/>
      </c>
      <c r="AJ735" s="14" t="str">
        <f>IF(Point[Asset Group]="","",VLOOKUP(Point[Baby Changing],yes_no,2,FALSE))</f>
        <v/>
      </c>
      <c r="AK735" s="14" t="str">
        <f>IF(Point[Asset Group]="","",VLOOKUP(Point[Service Room],yes_no,2,FALSE))</f>
        <v/>
      </c>
      <c r="AL735" s="14" t="str">
        <f>IF(Point[Asset Group]="","",VLOOKUP(Point[Service Tap],service_tap,2,FALSE))</f>
        <v/>
      </c>
      <c r="AM735" s="14" t="str">
        <f>IF(Point[Asset Group]="","",VLOOKUP(Point[Heating Type],wc_heating,2,FALSE))</f>
        <v/>
      </c>
      <c r="AN735" s="14" t="str">
        <f>IF(Point[Asset Group]="","",VLOOKUP(Point[Power Supply],power_supply,2,FALSE))</f>
        <v/>
      </c>
      <c r="AO735" s="14" t="str">
        <f>IF(Point[Asset Group]="","",VLOOKUP(Point[Waste Water],waste_water,2,FALSE))</f>
        <v/>
      </c>
      <c r="AP735" s="14" t="str">
        <f>IF(Point[Asset Group]="","",VLOOKUP(Point[Furniture SubType],subdom_master_gdb,2,FALSE))</f>
        <v/>
      </c>
      <c r="AQ735" s="14" t="str">
        <f>IF(Point[Asset Group]="","",VLOOKUP(Point[Concrete Pad],yes_no,2,FALSE))</f>
        <v/>
      </c>
      <c r="AR735" s="14" t="str">
        <f>IF(Point[Asset Group]="","",VLOOKUP(Point[Material],material_master,2,FALSE))</f>
        <v/>
      </c>
      <c r="AS735" s="14" t="str">
        <f>IF(Point[Asset Group]="","",VLOOKUP(Point[Plumbing],irrigation_plumbing,2,FALSE))</f>
        <v/>
      </c>
      <c r="AT735" s="14" t="str">
        <f>IF(Point[Asset Group]="","",VLOOKUP(Point[Sprinklers],irrigation_sprinklers,2,FALSE))</f>
        <v/>
      </c>
      <c r="AU735" s="14" t="str">
        <f>IF(Point[Asset Group]="","",VLOOKUP(Point[System],irrigation_system,2,FALSE))</f>
        <v/>
      </c>
      <c r="AV735" s="14" t="str">
        <f>IF(Point[Asset Group]="","",VLOOKUP(Point[Status],irrigation_status,2,FALSE))</f>
        <v/>
      </c>
      <c r="AW735" s="11" t="str">
        <f>IF(Point[Date of manufacture]="","",Point[Date of manufacture])</f>
        <v/>
      </c>
      <c r="AX735" s="14" t="str">
        <f>IF(Point[Asset Group]="","",VLOOKUP(Point[Sign Purpose],sign_purpose,2,FALSE))</f>
        <v/>
      </c>
      <c r="AY735" s="14" t="str">
        <f>IF(Point[Asset Group]="","",VLOOKUP(Point[Sign Material],material_master,2,FALSE))</f>
        <v/>
      </c>
      <c r="AZ735" s="14" t="str">
        <f>IF(Point[Asset Group]="","",VLOOKUP(Point[Affixed To],sign_affix,2,FALSE))</f>
        <v/>
      </c>
      <c r="BA735" s="14" t="str">
        <f>IF(Point[Size HxB mm]="","",Point[Size HxB mm])</f>
        <v/>
      </c>
      <c r="BB735" s="14" t="str">
        <f>IF(Point[Height m]="","",Point[Height m])</f>
        <v/>
      </c>
      <c r="BC735" s="14" t="str">
        <f>IF(Point[Asset Group]="","",VLOOKUP(Point[Post Material],material_master,2,FALSE))</f>
        <v/>
      </c>
      <c r="BD735" s="14" t="str">
        <f>IF(Point[Asset Group]="","",VLOOKUP(Point[Post Number],number,2,FALSE))</f>
        <v/>
      </c>
      <c r="BE735" s="14" t="str">
        <f>IF(Point[Asset Group]="","",VLOOKUP(Point[Structure SubType],subdom_master_gdb,2,FALSE))</f>
        <v/>
      </c>
      <c r="BF735" s="14" t="str">
        <f>IF(Point[Area m2]="","",Point[Area m2])</f>
        <v/>
      </c>
      <c r="BG735" s="14" t="str">
        <f>IF(Point[Length m]="","",Point[Length m])</f>
        <v/>
      </c>
      <c r="BH735" s="14" t="str">
        <f>IF(Point[Width m]="","",Point[Width m])</f>
        <v/>
      </c>
      <c r="BI735" s="14" t="str">
        <f>IF(Point[Diameter m]="","",Point[Diameter m])</f>
        <v/>
      </c>
      <c r="BJ735" s="14" t="str">
        <f>IF(Point[Asset Group]="","",VLOOKUP(Point[Number of Pipes],number,2,FALSE))</f>
        <v/>
      </c>
      <c r="BK735" s="14" t="str">
        <f>IF(Point[Asset Group]="","",VLOOKUP(Point[Combined Name],2,FALSE))</f>
        <v/>
      </c>
      <c r="BL735" s="14" t="str">
        <f>IF(Point[Asset Group]="","",VLOOKUP(Point[Size Class],size_class,2,FALSE))</f>
        <v/>
      </c>
      <c r="BM735" s="14" t="str">
        <f>IF(Point[Asset Group]="","",VLOOKUP(Point[Age Class],age_class,2,FALSE))</f>
        <v/>
      </c>
      <c r="BN735" s="14" t="str">
        <f>IF(Point[Girth (cm)]="","",Point[Girth (cm)])</f>
        <v/>
      </c>
      <c r="BO735" s="14" t="str">
        <f>IF(Point[Crown Radius (m)]="","",Point[Crown Radius (m)])</f>
        <v/>
      </c>
      <c r="BP735" s="14" t="str">
        <f>IF(Point[Asset Group]="","",VLOOKUP(Point[Rooting Environment],root_enviro,2,FALSE))</f>
        <v/>
      </c>
      <c r="BQ735" s="14" t="str">
        <f>IF(Point[Asset Group]="","",VLOOKUP(Point[Tree Surround],tree_surround,2,FALSE))</f>
        <v/>
      </c>
      <c r="BR735" s="14" t="str">
        <f>IF(Point[Asset Group]="","",VLOOKUP(Point[Tree Grill],yes_no,2,FALSE))</f>
        <v/>
      </c>
      <c r="BS735" s="14" t="str">
        <f>IF(Point[Asset Group]="","",VLOOKUP(Point[Tree Location],tree_location,2,FALSE))</f>
        <v/>
      </c>
    </row>
    <row r="736" spans="1:71" s="3" customFormat="1" x14ac:dyDescent="0.2">
      <c r="A736" s="3" t="str">
        <f>IF(Point[DWG File Name]="","",Point[DWG File Name])</f>
        <v/>
      </c>
      <c r="B736" s="3" t="str">
        <f>IF(Point[DWG Layer Name]="","",Point[DWG Layer Name])</f>
        <v/>
      </c>
      <c r="C736" s="3" t="str">
        <f>IF(Point[DWG Handle]="","",Point[DWG Handle])</f>
        <v/>
      </c>
      <c r="D736" s="58" t="str">
        <f>IF(Point[X]="","",Point[X])</f>
        <v/>
      </c>
      <c r="E736" s="58" t="str">
        <f>IF(Point[Y]="","",Point[Y])</f>
        <v/>
      </c>
      <c r="F736" s="3" t="str">
        <f>IF(Point[Replacement Asset]="","",Point[Replacement Asset])</f>
        <v/>
      </c>
      <c r="G736" s="3" t="str">
        <f>IF(Point[Asset ID]="","",UPPER(Point[Asset ID]))</f>
        <v/>
      </c>
      <c r="H736" s="3" t="str">
        <f>IF(Point[Asset Group]="","",VLOOKUP(Point[Asset Group],asset_grp_pt,4,FALSE))</f>
        <v/>
      </c>
      <c r="I736" s="3" t="str">
        <f>IF(Point[Asset Group]="","",VLOOKUP(Point[Asset Group],asset_grp_pt,2,FALSE))</f>
        <v/>
      </c>
      <c r="J736" s="3" t="str">
        <f>IF(Point[Asset Group]="","",VLOOKUP(Point[Asset Group],asset_grp_pt,3,FALSE))</f>
        <v/>
      </c>
      <c r="K736" s="3" t="str">
        <f>IF(Point[Asset Group]="","",VLOOKUP(Point[Asset Type],type_master_list,2,FALSE))</f>
        <v/>
      </c>
      <c r="L736" s="3" t="str">
        <f>IF(Point[Asset Name]="","",PROPER(Point[Asset Name]))</f>
        <v/>
      </c>
      <c r="M736" s="11" t="str">
        <f>IF(Point[Install Date]="","",Point[Install Date])</f>
        <v/>
      </c>
      <c r="N736" s="11" t="str">
        <f>IF(Point[Note]="","",PROPER(Point[Note]))</f>
        <v/>
      </c>
      <c r="O736" s="11" t="str">
        <f>IF(Point[Resource Consent Number]="","",UPPER(Point[Resource Consent Number]))</f>
        <v/>
      </c>
      <c r="P736" s="53" t="str">
        <f>IF(Point[Asset Unit Cost]="","",Point[Asset Unit Cost])</f>
        <v/>
      </c>
      <c r="Q736" s="11" t="str">
        <f>IF(Point[Added By]="","",UPPER(Point[Added By]))</f>
        <v/>
      </c>
      <c r="R736" s="11" t="str">
        <f>IF(Point[Added Date]="","",Point[Added Date])</f>
        <v/>
      </c>
      <c r="S736" s="14" t="str">
        <f>IF(Point[Z COORD]="","",Point[Z COORD])</f>
        <v/>
      </c>
      <c r="T736" s="14" t="str">
        <f>IF(Point[Asset Description]="","",PROPER(Point[Asset Description]))</f>
        <v/>
      </c>
      <c r="U736" s="14" t="str">
        <f>IF(Point[[Artist ]]="","",PROPER(Point[[Artist ]]))</f>
        <v/>
      </c>
      <c r="V736" s="14" t="str">
        <f>IF(Point[Material Notes]="","",PROPER(Point[Material Notes]))</f>
        <v/>
      </c>
      <c r="W736" s="14" t="str">
        <f>IF(Point[Dimension Notes]="","",Point[Dimension Notes])</f>
        <v/>
      </c>
      <c r="X736" s="14" t="str">
        <f>IF(Point[List]="","",VLOOKUP(Point[Burner Number],number,2,FALSE))</f>
        <v/>
      </c>
      <c r="Y736" s="14" t="str">
        <f>IF(Point[List]="","",VLOOKUP(Point[Fuel],bbq_fuel,2,FALSE))</f>
        <v/>
      </c>
      <c r="Z736" s="14" t="str">
        <f>IF(Point[List]="","",VLOOKUP(Point[Cabinet Material],bbq_material,2,FALSE))</f>
        <v/>
      </c>
      <c r="AA736" s="14" t="str">
        <f>IF(Point[Asset Group]="","",VLOOKUP(Point[Manufacturer],manufacturer,2,FALSE))</f>
        <v/>
      </c>
      <c r="AB736" s="14" t="str">
        <f>IF(Point[Uinsex WC]="","",Point[Uinsex WC])</f>
        <v/>
      </c>
      <c r="AC736" s="14" t="str">
        <f>IF(Point[Female WC]="","",Point[Female WC])</f>
        <v/>
      </c>
      <c r="AD736" s="14" t="str">
        <f>IF(Point[Male WC]="","",Point[Male WC])</f>
        <v/>
      </c>
      <c r="AE736" s="14" t="str">
        <f>IF(Point[Urinal]="","",Point[Urinal])</f>
        <v/>
      </c>
      <c r="AF736" s="14" t="str">
        <f>IF(Point[Disabled Unisex]="","",Point[Disabled Unisex])</f>
        <v/>
      </c>
      <c r="AG736" s="14" t="str">
        <f>IF(Point[Disabled Female]="","",Point[Disabled Female])</f>
        <v/>
      </c>
      <c r="AH736" s="14" t="str">
        <f>IF(Point[Disabled Male]="","",Point[Disabled Male])</f>
        <v/>
      </c>
      <c r="AI736" s="14" t="str">
        <f>IF(Point[Asset Group]="","",VLOOKUP(Point[Handrail],yes_no,2,FALSE))</f>
        <v/>
      </c>
      <c r="AJ736" s="14" t="str">
        <f>IF(Point[Asset Group]="","",VLOOKUP(Point[Baby Changing],yes_no,2,FALSE))</f>
        <v/>
      </c>
      <c r="AK736" s="14" t="str">
        <f>IF(Point[Asset Group]="","",VLOOKUP(Point[Service Room],yes_no,2,FALSE))</f>
        <v/>
      </c>
      <c r="AL736" s="14" t="str">
        <f>IF(Point[Asset Group]="","",VLOOKUP(Point[Service Tap],service_tap,2,FALSE))</f>
        <v/>
      </c>
      <c r="AM736" s="14" t="str">
        <f>IF(Point[Asset Group]="","",VLOOKUP(Point[Heating Type],wc_heating,2,FALSE))</f>
        <v/>
      </c>
      <c r="AN736" s="14" t="str">
        <f>IF(Point[Asset Group]="","",VLOOKUP(Point[Power Supply],power_supply,2,FALSE))</f>
        <v/>
      </c>
      <c r="AO736" s="14" t="str">
        <f>IF(Point[Asset Group]="","",VLOOKUP(Point[Waste Water],waste_water,2,FALSE))</f>
        <v/>
      </c>
      <c r="AP736" s="14" t="str">
        <f>IF(Point[Asset Group]="","",VLOOKUP(Point[Furniture SubType],subdom_master_gdb,2,FALSE))</f>
        <v/>
      </c>
      <c r="AQ736" s="14" t="str">
        <f>IF(Point[Asset Group]="","",VLOOKUP(Point[Concrete Pad],yes_no,2,FALSE))</f>
        <v/>
      </c>
      <c r="AR736" s="14" t="str">
        <f>IF(Point[Asset Group]="","",VLOOKUP(Point[Material],material_master,2,FALSE))</f>
        <v/>
      </c>
      <c r="AS736" s="14" t="str">
        <f>IF(Point[Asset Group]="","",VLOOKUP(Point[Plumbing],irrigation_plumbing,2,FALSE))</f>
        <v/>
      </c>
      <c r="AT736" s="14" t="str">
        <f>IF(Point[Asset Group]="","",VLOOKUP(Point[Sprinklers],irrigation_sprinklers,2,FALSE))</f>
        <v/>
      </c>
      <c r="AU736" s="14" t="str">
        <f>IF(Point[Asset Group]="","",VLOOKUP(Point[System],irrigation_system,2,FALSE))</f>
        <v/>
      </c>
      <c r="AV736" s="14" t="str">
        <f>IF(Point[Asset Group]="","",VLOOKUP(Point[Status],irrigation_status,2,FALSE))</f>
        <v/>
      </c>
      <c r="AW736" s="11" t="str">
        <f>IF(Point[Date of manufacture]="","",Point[Date of manufacture])</f>
        <v/>
      </c>
      <c r="AX736" s="14" t="str">
        <f>IF(Point[Asset Group]="","",VLOOKUP(Point[Sign Purpose],sign_purpose,2,FALSE))</f>
        <v/>
      </c>
      <c r="AY736" s="14" t="str">
        <f>IF(Point[Asset Group]="","",VLOOKUP(Point[Sign Material],material_master,2,FALSE))</f>
        <v/>
      </c>
      <c r="AZ736" s="14" t="str">
        <f>IF(Point[Asset Group]="","",VLOOKUP(Point[Affixed To],sign_affix,2,FALSE))</f>
        <v/>
      </c>
      <c r="BA736" s="14" t="str">
        <f>IF(Point[Size HxB mm]="","",Point[Size HxB mm])</f>
        <v/>
      </c>
      <c r="BB736" s="14" t="str">
        <f>IF(Point[Height m]="","",Point[Height m])</f>
        <v/>
      </c>
      <c r="BC736" s="14" t="str">
        <f>IF(Point[Asset Group]="","",VLOOKUP(Point[Post Material],material_master,2,FALSE))</f>
        <v/>
      </c>
      <c r="BD736" s="14" t="str">
        <f>IF(Point[Asset Group]="","",VLOOKUP(Point[Post Number],number,2,FALSE))</f>
        <v/>
      </c>
      <c r="BE736" s="14" t="str">
        <f>IF(Point[Asset Group]="","",VLOOKUP(Point[Structure SubType],subdom_master_gdb,2,FALSE))</f>
        <v/>
      </c>
      <c r="BF736" s="14" t="str">
        <f>IF(Point[Area m2]="","",Point[Area m2])</f>
        <v/>
      </c>
      <c r="BG736" s="14" t="str">
        <f>IF(Point[Length m]="","",Point[Length m])</f>
        <v/>
      </c>
      <c r="BH736" s="14" t="str">
        <f>IF(Point[Width m]="","",Point[Width m])</f>
        <v/>
      </c>
      <c r="BI736" s="14" t="str">
        <f>IF(Point[Diameter m]="","",Point[Diameter m])</f>
        <v/>
      </c>
      <c r="BJ736" s="14" t="str">
        <f>IF(Point[Asset Group]="","",VLOOKUP(Point[Number of Pipes],number,2,FALSE))</f>
        <v/>
      </c>
      <c r="BK736" s="14" t="str">
        <f>IF(Point[Asset Group]="","",VLOOKUP(Point[Combined Name],2,FALSE))</f>
        <v/>
      </c>
      <c r="BL736" s="14" t="str">
        <f>IF(Point[Asset Group]="","",VLOOKUP(Point[Size Class],size_class,2,FALSE))</f>
        <v/>
      </c>
      <c r="BM736" s="14" t="str">
        <f>IF(Point[Asset Group]="","",VLOOKUP(Point[Age Class],age_class,2,FALSE))</f>
        <v/>
      </c>
      <c r="BN736" s="14" t="str">
        <f>IF(Point[Girth (cm)]="","",Point[Girth (cm)])</f>
        <v/>
      </c>
      <c r="BO736" s="14" t="str">
        <f>IF(Point[Crown Radius (m)]="","",Point[Crown Radius (m)])</f>
        <v/>
      </c>
      <c r="BP736" s="14" t="str">
        <f>IF(Point[Asset Group]="","",VLOOKUP(Point[Rooting Environment],root_enviro,2,FALSE))</f>
        <v/>
      </c>
      <c r="BQ736" s="14" t="str">
        <f>IF(Point[Asset Group]="","",VLOOKUP(Point[Tree Surround],tree_surround,2,FALSE))</f>
        <v/>
      </c>
      <c r="BR736" s="14" t="str">
        <f>IF(Point[Asset Group]="","",VLOOKUP(Point[Tree Grill],yes_no,2,FALSE))</f>
        <v/>
      </c>
      <c r="BS736" s="14" t="str">
        <f>IF(Point[Asset Group]="","",VLOOKUP(Point[Tree Location],tree_location,2,FALSE))</f>
        <v/>
      </c>
    </row>
    <row r="737" spans="1:71" s="3" customFormat="1" x14ac:dyDescent="0.2">
      <c r="A737" s="3" t="str">
        <f>IF(Point[DWG File Name]="","",Point[DWG File Name])</f>
        <v/>
      </c>
      <c r="B737" s="3" t="str">
        <f>IF(Point[DWG Layer Name]="","",Point[DWG Layer Name])</f>
        <v/>
      </c>
      <c r="C737" s="3" t="str">
        <f>IF(Point[DWG Handle]="","",Point[DWG Handle])</f>
        <v/>
      </c>
      <c r="D737" s="58" t="str">
        <f>IF(Point[X]="","",Point[X])</f>
        <v/>
      </c>
      <c r="E737" s="58" t="str">
        <f>IF(Point[Y]="","",Point[Y])</f>
        <v/>
      </c>
      <c r="F737" s="3" t="str">
        <f>IF(Point[Replacement Asset]="","",Point[Replacement Asset])</f>
        <v/>
      </c>
      <c r="G737" s="3" t="str">
        <f>IF(Point[Asset ID]="","",UPPER(Point[Asset ID]))</f>
        <v/>
      </c>
      <c r="H737" s="3" t="str">
        <f>IF(Point[Asset Group]="","",VLOOKUP(Point[Asset Group],asset_grp_pt,4,FALSE))</f>
        <v/>
      </c>
      <c r="I737" s="3" t="str">
        <f>IF(Point[Asset Group]="","",VLOOKUP(Point[Asset Group],asset_grp_pt,2,FALSE))</f>
        <v/>
      </c>
      <c r="J737" s="3" t="str">
        <f>IF(Point[Asset Group]="","",VLOOKUP(Point[Asset Group],asset_grp_pt,3,FALSE))</f>
        <v/>
      </c>
      <c r="K737" s="3" t="str">
        <f>IF(Point[Asset Group]="","",VLOOKUP(Point[Asset Type],type_master_list,2,FALSE))</f>
        <v/>
      </c>
      <c r="L737" s="3" t="str">
        <f>IF(Point[Asset Name]="","",PROPER(Point[Asset Name]))</f>
        <v/>
      </c>
      <c r="M737" s="11" t="str">
        <f>IF(Point[Install Date]="","",Point[Install Date])</f>
        <v/>
      </c>
      <c r="N737" s="11" t="str">
        <f>IF(Point[Note]="","",PROPER(Point[Note]))</f>
        <v/>
      </c>
      <c r="O737" s="11" t="str">
        <f>IF(Point[Resource Consent Number]="","",UPPER(Point[Resource Consent Number]))</f>
        <v/>
      </c>
      <c r="P737" s="53" t="str">
        <f>IF(Point[Asset Unit Cost]="","",Point[Asset Unit Cost])</f>
        <v/>
      </c>
      <c r="Q737" s="11" t="str">
        <f>IF(Point[Added By]="","",UPPER(Point[Added By]))</f>
        <v/>
      </c>
      <c r="R737" s="11" t="str">
        <f>IF(Point[Added Date]="","",Point[Added Date])</f>
        <v/>
      </c>
      <c r="S737" s="14" t="str">
        <f>IF(Point[Z COORD]="","",Point[Z COORD])</f>
        <v/>
      </c>
      <c r="T737" s="14" t="str">
        <f>IF(Point[Asset Description]="","",PROPER(Point[Asset Description]))</f>
        <v/>
      </c>
      <c r="U737" s="14" t="str">
        <f>IF(Point[[Artist ]]="","",PROPER(Point[[Artist ]]))</f>
        <v/>
      </c>
      <c r="V737" s="14" t="str">
        <f>IF(Point[Material Notes]="","",PROPER(Point[Material Notes]))</f>
        <v/>
      </c>
      <c r="W737" s="14" t="str">
        <f>IF(Point[Dimension Notes]="","",Point[Dimension Notes])</f>
        <v/>
      </c>
      <c r="X737" s="14" t="str">
        <f>IF(Point[List]="","",VLOOKUP(Point[Burner Number],number,2,FALSE))</f>
        <v/>
      </c>
      <c r="Y737" s="14" t="str">
        <f>IF(Point[List]="","",VLOOKUP(Point[Fuel],bbq_fuel,2,FALSE))</f>
        <v/>
      </c>
      <c r="Z737" s="14" t="str">
        <f>IF(Point[List]="","",VLOOKUP(Point[Cabinet Material],bbq_material,2,FALSE))</f>
        <v/>
      </c>
      <c r="AA737" s="14" t="str">
        <f>IF(Point[Asset Group]="","",VLOOKUP(Point[Manufacturer],manufacturer,2,FALSE))</f>
        <v/>
      </c>
      <c r="AB737" s="14" t="str">
        <f>IF(Point[Uinsex WC]="","",Point[Uinsex WC])</f>
        <v/>
      </c>
      <c r="AC737" s="14" t="str">
        <f>IF(Point[Female WC]="","",Point[Female WC])</f>
        <v/>
      </c>
      <c r="AD737" s="14" t="str">
        <f>IF(Point[Male WC]="","",Point[Male WC])</f>
        <v/>
      </c>
      <c r="AE737" s="14" t="str">
        <f>IF(Point[Urinal]="","",Point[Urinal])</f>
        <v/>
      </c>
      <c r="AF737" s="14" t="str">
        <f>IF(Point[Disabled Unisex]="","",Point[Disabled Unisex])</f>
        <v/>
      </c>
      <c r="AG737" s="14" t="str">
        <f>IF(Point[Disabled Female]="","",Point[Disabled Female])</f>
        <v/>
      </c>
      <c r="AH737" s="14" t="str">
        <f>IF(Point[Disabled Male]="","",Point[Disabled Male])</f>
        <v/>
      </c>
      <c r="AI737" s="14" t="str">
        <f>IF(Point[Asset Group]="","",VLOOKUP(Point[Handrail],yes_no,2,FALSE))</f>
        <v/>
      </c>
      <c r="AJ737" s="14" t="str">
        <f>IF(Point[Asset Group]="","",VLOOKUP(Point[Baby Changing],yes_no,2,FALSE))</f>
        <v/>
      </c>
      <c r="AK737" s="14" t="str">
        <f>IF(Point[Asset Group]="","",VLOOKUP(Point[Service Room],yes_no,2,FALSE))</f>
        <v/>
      </c>
      <c r="AL737" s="14" t="str">
        <f>IF(Point[Asset Group]="","",VLOOKUP(Point[Service Tap],service_tap,2,FALSE))</f>
        <v/>
      </c>
      <c r="AM737" s="14" t="str">
        <f>IF(Point[Asset Group]="","",VLOOKUP(Point[Heating Type],wc_heating,2,FALSE))</f>
        <v/>
      </c>
      <c r="AN737" s="14" t="str">
        <f>IF(Point[Asset Group]="","",VLOOKUP(Point[Power Supply],power_supply,2,FALSE))</f>
        <v/>
      </c>
      <c r="AO737" s="14" t="str">
        <f>IF(Point[Asset Group]="","",VLOOKUP(Point[Waste Water],waste_water,2,FALSE))</f>
        <v/>
      </c>
      <c r="AP737" s="14" t="str">
        <f>IF(Point[Asset Group]="","",VLOOKUP(Point[Furniture SubType],subdom_master_gdb,2,FALSE))</f>
        <v/>
      </c>
      <c r="AQ737" s="14" t="str">
        <f>IF(Point[Asset Group]="","",VLOOKUP(Point[Concrete Pad],yes_no,2,FALSE))</f>
        <v/>
      </c>
      <c r="AR737" s="14" t="str">
        <f>IF(Point[Asset Group]="","",VLOOKUP(Point[Material],material_master,2,FALSE))</f>
        <v/>
      </c>
      <c r="AS737" s="14" t="str">
        <f>IF(Point[Asset Group]="","",VLOOKUP(Point[Plumbing],irrigation_plumbing,2,FALSE))</f>
        <v/>
      </c>
      <c r="AT737" s="14" t="str">
        <f>IF(Point[Asset Group]="","",VLOOKUP(Point[Sprinklers],irrigation_sprinklers,2,FALSE))</f>
        <v/>
      </c>
      <c r="AU737" s="14" t="str">
        <f>IF(Point[Asset Group]="","",VLOOKUP(Point[System],irrigation_system,2,FALSE))</f>
        <v/>
      </c>
      <c r="AV737" s="14" t="str">
        <f>IF(Point[Asset Group]="","",VLOOKUP(Point[Status],irrigation_status,2,FALSE))</f>
        <v/>
      </c>
      <c r="AW737" s="11" t="str">
        <f>IF(Point[Date of manufacture]="","",Point[Date of manufacture])</f>
        <v/>
      </c>
      <c r="AX737" s="14" t="str">
        <f>IF(Point[Asset Group]="","",VLOOKUP(Point[Sign Purpose],sign_purpose,2,FALSE))</f>
        <v/>
      </c>
      <c r="AY737" s="14" t="str">
        <f>IF(Point[Asset Group]="","",VLOOKUP(Point[Sign Material],material_master,2,FALSE))</f>
        <v/>
      </c>
      <c r="AZ737" s="14" t="str">
        <f>IF(Point[Asset Group]="","",VLOOKUP(Point[Affixed To],sign_affix,2,FALSE))</f>
        <v/>
      </c>
      <c r="BA737" s="14" t="str">
        <f>IF(Point[Size HxB mm]="","",Point[Size HxB mm])</f>
        <v/>
      </c>
      <c r="BB737" s="14" t="str">
        <f>IF(Point[Height m]="","",Point[Height m])</f>
        <v/>
      </c>
      <c r="BC737" s="14" t="str">
        <f>IF(Point[Asset Group]="","",VLOOKUP(Point[Post Material],material_master,2,FALSE))</f>
        <v/>
      </c>
      <c r="BD737" s="14" t="str">
        <f>IF(Point[Asset Group]="","",VLOOKUP(Point[Post Number],number,2,FALSE))</f>
        <v/>
      </c>
      <c r="BE737" s="14" t="str">
        <f>IF(Point[Asset Group]="","",VLOOKUP(Point[Structure SubType],subdom_master_gdb,2,FALSE))</f>
        <v/>
      </c>
      <c r="BF737" s="14" t="str">
        <f>IF(Point[Area m2]="","",Point[Area m2])</f>
        <v/>
      </c>
      <c r="BG737" s="14" t="str">
        <f>IF(Point[Length m]="","",Point[Length m])</f>
        <v/>
      </c>
      <c r="BH737" s="14" t="str">
        <f>IF(Point[Width m]="","",Point[Width m])</f>
        <v/>
      </c>
      <c r="BI737" s="14" t="str">
        <f>IF(Point[Diameter m]="","",Point[Diameter m])</f>
        <v/>
      </c>
      <c r="BJ737" s="14" t="str">
        <f>IF(Point[Asset Group]="","",VLOOKUP(Point[Number of Pipes],number,2,FALSE))</f>
        <v/>
      </c>
      <c r="BK737" s="14" t="str">
        <f>IF(Point[Asset Group]="","",VLOOKUP(Point[Combined Name],2,FALSE))</f>
        <v/>
      </c>
      <c r="BL737" s="14" t="str">
        <f>IF(Point[Asset Group]="","",VLOOKUP(Point[Size Class],size_class,2,FALSE))</f>
        <v/>
      </c>
      <c r="BM737" s="14" t="str">
        <f>IF(Point[Asset Group]="","",VLOOKUP(Point[Age Class],age_class,2,FALSE))</f>
        <v/>
      </c>
      <c r="BN737" s="14" t="str">
        <f>IF(Point[Girth (cm)]="","",Point[Girth (cm)])</f>
        <v/>
      </c>
      <c r="BO737" s="14" t="str">
        <f>IF(Point[Crown Radius (m)]="","",Point[Crown Radius (m)])</f>
        <v/>
      </c>
      <c r="BP737" s="14" t="str">
        <f>IF(Point[Asset Group]="","",VLOOKUP(Point[Rooting Environment],root_enviro,2,FALSE))</f>
        <v/>
      </c>
      <c r="BQ737" s="14" t="str">
        <f>IF(Point[Asset Group]="","",VLOOKUP(Point[Tree Surround],tree_surround,2,FALSE))</f>
        <v/>
      </c>
      <c r="BR737" s="14" t="str">
        <f>IF(Point[Asset Group]="","",VLOOKUP(Point[Tree Grill],yes_no,2,FALSE))</f>
        <v/>
      </c>
      <c r="BS737" s="14" t="str">
        <f>IF(Point[Asset Group]="","",VLOOKUP(Point[Tree Location],tree_location,2,FALSE))</f>
        <v/>
      </c>
    </row>
    <row r="738" spans="1:71" s="3" customFormat="1" x14ac:dyDescent="0.2">
      <c r="A738" s="3" t="str">
        <f>IF(Point[DWG File Name]="","",Point[DWG File Name])</f>
        <v/>
      </c>
      <c r="B738" s="3" t="str">
        <f>IF(Point[DWG Layer Name]="","",Point[DWG Layer Name])</f>
        <v/>
      </c>
      <c r="C738" s="3" t="str">
        <f>IF(Point[DWG Handle]="","",Point[DWG Handle])</f>
        <v/>
      </c>
      <c r="D738" s="58" t="str">
        <f>IF(Point[X]="","",Point[X])</f>
        <v/>
      </c>
      <c r="E738" s="58" t="str">
        <f>IF(Point[Y]="","",Point[Y])</f>
        <v/>
      </c>
      <c r="F738" s="3" t="str">
        <f>IF(Point[Replacement Asset]="","",Point[Replacement Asset])</f>
        <v/>
      </c>
      <c r="G738" s="3" t="str">
        <f>IF(Point[Asset ID]="","",UPPER(Point[Asset ID]))</f>
        <v/>
      </c>
      <c r="H738" s="3" t="str">
        <f>IF(Point[Asset Group]="","",VLOOKUP(Point[Asset Group],asset_grp_pt,4,FALSE))</f>
        <v/>
      </c>
      <c r="I738" s="3" t="str">
        <f>IF(Point[Asset Group]="","",VLOOKUP(Point[Asset Group],asset_grp_pt,2,FALSE))</f>
        <v/>
      </c>
      <c r="J738" s="3" t="str">
        <f>IF(Point[Asset Group]="","",VLOOKUP(Point[Asset Group],asset_grp_pt,3,FALSE))</f>
        <v/>
      </c>
      <c r="K738" s="3" t="str">
        <f>IF(Point[Asset Group]="","",VLOOKUP(Point[Asset Type],type_master_list,2,FALSE))</f>
        <v/>
      </c>
      <c r="L738" s="3" t="str">
        <f>IF(Point[Asset Name]="","",PROPER(Point[Asset Name]))</f>
        <v/>
      </c>
      <c r="M738" s="11" t="str">
        <f>IF(Point[Install Date]="","",Point[Install Date])</f>
        <v/>
      </c>
      <c r="N738" s="11" t="str">
        <f>IF(Point[Note]="","",PROPER(Point[Note]))</f>
        <v/>
      </c>
      <c r="O738" s="11" t="str">
        <f>IF(Point[Resource Consent Number]="","",UPPER(Point[Resource Consent Number]))</f>
        <v/>
      </c>
      <c r="P738" s="53" t="str">
        <f>IF(Point[Asset Unit Cost]="","",Point[Asset Unit Cost])</f>
        <v/>
      </c>
      <c r="Q738" s="11" t="str">
        <f>IF(Point[Added By]="","",UPPER(Point[Added By]))</f>
        <v/>
      </c>
      <c r="R738" s="11" t="str">
        <f>IF(Point[Added Date]="","",Point[Added Date])</f>
        <v/>
      </c>
      <c r="S738" s="14" t="str">
        <f>IF(Point[Z COORD]="","",Point[Z COORD])</f>
        <v/>
      </c>
      <c r="T738" s="14" t="str">
        <f>IF(Point[Asset Description]="","",PROPER(Point[Asset Description]))</f>
        <v/>
      </c>
      <c r="U738" s="14" t="str">
        <f>IF(Point[[Artist ]]="","",PROPER(Point[[Artist ]]))</f>
        <v/>
      </c>
      <c r="V738" s="14" t="str">
        <f>IF(Point[Material Notes]="","",PROPER(Point[Material Notes]))</f>
        <v/>
      </c>
      <c r="W738" s="14" t="str">
        <f>IF(Point[Dimension Notes]="","",Point[Dimension Notes])</f>
        <v/>
      </c>
      <c r="X738" s="14" t="str">
        <f>IF(Point[List]="","",VLOOKUP(Point[Burner Number],number,2,FALSE))</f>
        <v/>
      </c>
      <c r="Y738" s="14" t="str">
        <f>IF(Point[List]="","",VLOOKUP(Point[Fuel],bbq_fuel,2,FALSE))</f>
        <v/>
      </c>
      <c r="Z738" s="14" t="str">
        <f>IF(Point[List]="","",VLOOKUP(Point[Cabinet Material],bbq_material,2,FALSE))</f>
        <v/>
      </c>
      <c r="AA738" s="14" t="str">
        <f>IF(Point[Asset Group]="","",VLOOKUP(Point[Manufacturer],manufacturer,2,FALSE))</f>
        <v/>
      </c>
      <c r="AB738" s="14" t="str">
        <f>IF(Point[Uinsex WC]="","",Point[Uinsex WC])</f>
        <v/>
      </c>
      <c r="AC738" s="14" t="str">
        <f>IF(Point[Female WC]="","",Point[Female WC])</f>
        <v/>
      </c>
      <c r="AD738" s="14" t="str">
        <f>IF(Point[Male WC]="","",Point[Male WC])</f>
        <v/>
      </c>
      <c r="AE738" s="14" t="str">
        <f>IF(Point[Urinal]="","",Point[Urinal])</f>
        <v/>
      </c>
      <c r="AF738" s="14" t="str">
        <f>IF(Point[Disabled Unisex]="","",Point[Disabled Unisex])</f>
        <v/>
      </c>
      <c r="AG738" s="14" t="str">
        <f>IF(Point[Disabled Female]="","",Point[Disabled Female])</f>
        <v/>
      </c>
      <c r="AH738" s="14" t="str">
        <f>IF(Point[Disabled Male]="","",Point[Disabled Male])</f>
        <v/>
      </c>
      <c r="AI738" s="14" t="str">
        <f>IF(Point[Asset Group]="","",VLOOKUP(Point[Handrail],yes_no,2,FALSE))</f>
        <v/>
      </c>
      <c r="AJ738" s="14" t="str">
        <f>IF(Point[Asset Group]="","",VLOOKUP(Point[Baby Changing],yes_no,2,FALSE))</f>
        <v/>
      </c>
      <c r="AK738" s="14" t="str">
        <f>IF(Point[Asset Group]="","",VLOOKUP(Point[Service Room],yes_no,2,FALSE))</f>
        <v/>
      </c>
      <c r="AL738" s="14" t="str">
        <f>IF(Point[Asset Group]="","",VLOOKUP(Point[Service Tap],service_tap,2,FALSE))</f>
        <v/>
      </c>
      <c r="AM738" s="14" t="str">
        <f>IF(Point[Asset Group]="","",VLOOKUP(Point[Heating Type],wc_heating,2,FALSE))</f>
        <v/>
      </c>
      <c r="AN738" s="14" t="str">
        <f>IF(Point[Asset Group]="","",VLOOKUP(Point[Power Supply],power_supply,2,FALSE))</f>
        <v/>
      </c>
      <c r="AO738" s="14" t="str">
        <f>IF(Point[Asset Group]="","",VLOOKUP(Point[Waste Water],waste_water,2,FALSE))</f>
        <v/>
      </c>
      <c r="AP738" s="14" t="str">
        <f>IF(Point[Asset Group]="","",VLOOKUP(Point[Furniture SubType],subdom_master_gdb,2,FALSE))</f>
        <v/>
      </c>
      <c r="AQ738" s="14" t="str">
        <f>IF(Point[Asset Group]="","",VLOOKUP(Point[Concrete Pad],yes_no,2,FALSE))</f>
        <v/>
      </c>
      <c r="AR738" s="14" t="str">
        <f>IF(Point[Asset Group]="","",VLOOKUP(Point[Material],material_master,2,FALSE))</f>
        <v/>
      </c>
      <c r="AS738" s="14" t="str">
        <f>IF(Point[Asset Group]="","",VLOOKUP(Point[Plumbing],irrigation_plumbing,2,FALSE))</f>
        <v/>
      </c>
      <c r="AT738" s="14" t="str">
        <f>IF(Point[Asset Group]="","",VLOOKUP(Point[Sprinklers],irrigation_sprinklers,2,FALSE))</f>
        <v/>
      </c>
      <c r="AU738" s="14" t="str">
        <f>IF(Point[Asset Group]="","",VLOOKUP(Point[System],irrigation_system,2,FALSE))</f>
        <v/>
      </c>
      <c r="AV738" s="14" t="str">
        <f>IF(Point[Asset Group]="","",VLOOKUP(Point[Status],irrigation_status,2,FALSE))</f>
        <v/>
      </c>
      <c r="AW738" s="11" t="str">
        <f>IF(Point[Date of manufacture]="","",Point[Date of manufacture])</f>
        <v/>
      </c>
      <c r="AX738" s="14" t="str">
        <f>IF(Point[Asset Group]="","",VLOOKUP(Point[Sign Purpose],sign_purpose,2,FALSE))</f>
        <v/>
      </c>
      <c r="AY738" s="14" t="str">
        <f>IF(Point[Asset Group]="","",VLOOKUP(Point[Sign Material],material_master,2,FALSE))</f>
        <v/>
      </c>
      <c r="AZ738" s="14" t="str">
        <f>IF(Point[Asset Group]="","",VLOOKUP(Point[Affixed To],sign_affix,2,FALSE))</f>
        <v/>
      </c>
      <c r="BA738" s="14" t="str">
        <f>IF(Point[Size HxB mm]="","",Point[Size HxB mm])</f>
        <v/>
      </c>
      <c r="BB738" s="14" t="str">
        <f>IF(Point[Height m]="","",Point[Height m])</f>
        <v/>
      </c>
      <c r="BC738" s="14" t="str">
        <f>IF(Point[Asset Group]="","",VLOOKUP(Point[Post Material],material_master,2,FALSE))</f>
        <v/>
      </c>
      <c r="BD738" s="14" t="str">
        <f>IF(Point[Asset Group]="","",VLOOKUP(Point[Post Number],number,2,FALSE))</f>
        <v/>
      </c>
      <c r="BE738" s="14" t="str">
        <f>IF(Point[Asset Group]="","",VLOOKUP(Point[Structure SubType],subdom_master_gdb,2,FALSE))</f>
        <v/>
      </c>
      <c r="BF738" s="14" t="str">
        <f>IF(Point[Area m2]="","",Point[Area m2])</f>
        <v/>
      </c>
      <c r="BG738" s="14" t="str">
        <f>IF(Point[Length m]="","",Point[Length m])</f>
        <v/>
      </c>
      <c r="BH738" s="14" t="str">
        <f>IF(Point[Width m]="","",Point[Width m])</f>
        <v/>
      </c>
      <c r="BI738" s="14" t="str">
        <f>IF(Point[Diameter m]="","",Point[Diameter m])</f>
        <v/>
      </c>
      <c r="BJ738" s="14" t="str">
        <f>IF(Point[Asset Group]="","",VLOOKUP(Point[Number of Pipes],number,2,FALSE))</f>
        <v/>
      </c>
      <c r="BK738" s="14" t="str">
        <f>IF(Point[Asset Group]="","",VLOOKUP(Point[Combined Name],2,FALSE))</f>
        <v/>
      </c>
      <c r="BL738" s="14" t="str">
        <f>IF(Point[Asset Group]="","",VLOOKUP(Point[Size Class],size_class,2,FALSE))</f>
        <v/>
      </c>
      <c r="BM738" s="14" t="str">
        <f>IF(Point[Asset Group]="","",VLOOKUP(Point[Age Class],age_class,2,FALSE))</f>
        <v/>
      </c>
      <c r="BN738" s="14" t="str">
        <f>IF(Point[Girth (cm)]="","",Point[Girth (cm)])</f>
        <v/>
      </c>
      <c r="BO738" s="14" t="str">
        <f>IF(Point[Crown Radius (m)]="","",Point[Crown Radius (m)])</f>
        <v/>
      </c>
      <c r="BP738" s="14" t="str">
        <f>IF(Point[Asset Group]="","",VLOOKUP(Point[Rooting Environment],root_enviro,2,FALSE))</f>
        <v/>
      </c>
      <c r="BQ738" s="14" t="str">
        <f>IF(Point[Asset Group]="","",VLOOKUP(Point[Tree Surround],tree_surround,2,FALSE))</f>
        <v/>
      </c>
      <c r="BR738" s="14" t="str">
        <f>IF(Point[Asset Group]="","",VLOOKUP(Point[Tree Grill],yes_no,2,FALSE))</f>
        <v/>
      </c>
      <c r="BS738" s="14" t="str">
        <f>IF(Point[Asset Group]="","",VLOOKUP(Point[Tree Location],tree_location,2,FALSE))</f>
        <v/>
      </c>
    </row>
    <row r="739" spans="1:71" s="3" customFormat="1" x14ac:dyDescent="0.2">
      <c r="A739" s="3" t="str">
        <f>IF(Point[DWG File Name]="","",Point[DWG File Name])</f>
        <v/>
      </c>
      <c r="B739" s="3" t="str">
        <f>IF(Point[DWG Layer Name]="","",Point[DWG Layer Name])</f>
        <v/>
      </c>
      <c r="C739" s="3" t="str">
        <f>IF(Point[DWG Handle]="","",Point[DWG Handle])</f>
        <v/>
      </c>
      <c r="D739" s="58" t="str">
        <f>IF(Point[X]="","",Point[X])</f>
        <v/>
      </c>
      <c r="E739" s="58" t="str">
        <f>IF(Point[Y]="","",Point[Y])</f>
        <v/>
      </c>
      <c r="F739" s="3" t="str">
        <f>IF(Point[Replacement Asset]="","",Point[Replacement Asset])</f>
        <v/>
      </c>
      <c r="G739" s="3" t="str">
        <f>IF(Point[Asset ID]="","",UPPER(Point[Asset ID]))</f>
        <v/>
      </c>
      <c r="H739" s="3" t="str">
        <f>IF(Point[Asset Group]="","",VLOOKUP(Point[Asset Group],asset_grp_pt,4,FALSE))</f>
        <v/>
      </c>
      <c r="I739" s="3" t="str">
        <f>IF(Point[Asset Group]="","",VLOOKUP(Point[Asset Group],asset_grp_pt,2,FALSE))</f>
        <v/>
      </c>
      <c r="J739" s="3" t="str">
        <f>IF(Point[Asset Group]="","",VLOOKUP(Point[Asset Group],asset_grp_pt,3,FALSE))</f>
        <v/>
      </c>
      <c r="K739" s="3" t="str">
        <f>IF(Point[Asset Group]="","",VLOOKUP(Point[Asset Type],type_master_list,2,FALSE))</f>
        <v/>
      </c>
      <c r="L739" s="3" t="str">
        <f>IF(Point[Asset Name]="","",PROPER(Point[Asset Name]))</f>
        <v/>
      </c>
      <c r="M739" s="11" t="str">
        <f>IF(Point[Install Date]="","",Point[Install Date])</f>
        <v/>
      </c>
      <c r="N739" s="11" t="str">
        <f>IF(Point[Note]="","",PROPER(Point[Note]))</f>
        <v/>
      </c>
      <c r="O739" s="11" t="str">
        <f>IF(Point[Resource Consent Number]="","",UPPER(Point[Resource Consent Number]))</f>
        <v/>
      </c>
      <c r="P739" s="53" t="str">
        <f>IF(Point[Asset Unit Cost]="","",Point[Asset Unit Cost])</f>
        <v/>
      </c>
      <c r="Q739" s="11" t="str">
        <f>IF(Point[Added By]="","",UPPER(Point[Added By]))</f>
        <v/>
      </c>
      <c r="R739" s="11" t="str">
        <f>IF(Point[Added Date]="","",Point[Added Date])</f>
        <v/>
      </c>
      <c r="S739" s="14" t="str">
        <f>IF(Point[Z COORD]="","",Point[Z COORD])</f>
        <v/>
      </c>
      <c r="T739" s="14" t="str">
        <f>IF(Point[Asset Description]="","",PROPER(Point[Asset Description]))</f>
        <v/>
      </c>
      <c r="U739" s="14" t="str">
        <f>IF(Point[[Artist ]]="","",PROPER(Point[[Artist ]]))</f>
        <v/>
      </c>
      <c r="V739" s="14" t="str">
        <f>IF(Point[Material Notes]="","",PROPER(Point[Material Notes]))</f>
        <v/>
      </c>
      <c r="W739" s="14" t="str">
        <f>IF(Point[Dimension Notes]="","",Point[Dimension Notes])</f>
        <v/>
      </c>
      <c r="X739" s="14" t="str">
        <f>IF(Point[List]="","",VLOOKUP(Point[Burner Number],number,2,FALSE))</f>
        <v/>
      </c>
      <c r="Y739" s="14" t="str">
        <f>IF(Point[List]="","",VLOOKUP(Point[Fuel],bbq_fuel,2,FALSE))</f>
        <v/>
      </c>
      <c r="Z739" s="14" t="str">
        <f>IF(Point[List]="","",VLOOKUP(Point[Cabinet Material],bbq_material,2,FALSE))</f>
        <v/>
      </c>
      <c r="AA739" s="14" t="str">
        <f>IF(Point[Asset Group]="","",VLOOKUP(Point[Manufacturer],manufacturer,2,FALSE))</f>
        <v/>
      </c>
      <c r="AB739" s="14" t="str">
        <f>IF(Point[Uinsex WC]="","",Point[Uinsex WC])</f>
        <v/>
      </c>
      <c r="AC739" s="14" t="str">
        <f>IF(Point[Female WC]="","",Point[Female WC])</f>
        <v/>
      </c>
      <c r="AD739" s="14" t="str">
        <f>IF(Point[Male WC]="","",Point[Male WC])</f>
        <v/>
      </c>
      <c r="AE739" s="14" t="str">
        <f>IF(Point[Urinal]="","",Point[Urinal])</f>
        <v/>
      </c>
      <c r="AF739" s="14" t="str">
        <f>IF(Point[Disabled Unisex]="","",Point[Disabled Unisex])</f>
        <v/>
      </c>
      <c r="AG739" s="14" t="str">
        <f>IF(Point[Disabled Female]="","",Point[Disabled Female])</f>
        <v/>
      </c>
      <c r="AH739" s="14" t="str">
        <f>IF(Point[Disabled Male]="","",Point[Disabled Male])</f>
        <v/>
      </c>
      <c r="AI739" s="14" t="str">
        <f>IF(Point[Asset Group]="","",VLOOKUP(Point[Handrail],yes_no,2,FALSE))</f>
        <v/>
      </c>
      <c r="AJ739" s="14" t="str">
        <f>IF(Point[Asset Group]="","",VLOOKUP(Point[Baby Changing],yes_no,2,FALSE))</f>
        <v/>
      </c>
      <c r="AK739" s="14" t="str">
        <f>IF(Point[Asset Group]="","",VLOOKUP(Point[Service Room],yes_no,2,FALSE))</f>
        <v/>
      </c>
      <c r="AL739" s="14" t="str">
        <f>IF(Point[Asset Group]="","",VLOOKUP(Point[Service Tap],service_tap,2,FALSE))</f>
        <v/>
      </c>
      <c r="AM739" s="14" t="str">
        <f>IF(Point[Asset Group]="","",VLOOKUP(Point[Heating Type],wc_heating,2,FALSE))</f>
        <v/>
      </c>
      <c r="AN739" s="14" t="str">
        <f>IF(Point[Asset Group]="","",VLOOKUP(Point[Power Supply],power_supply,2,FALSE))</f>
        <v/>
      </c>
      <c r="AO739" s="14" t="str">
        <f>IF(Point[Asset Group]="","",VLOOKUP(Point[Waste Water],waste_water,2,FALSE))</f>
        <v/>
      </c>
      <c r="AP739" s="14" t="str">
        <f>IF(Point[Asset Group]="","",VLOOKUP(Point[Furniture SubType],subdom_master_gdb,2,FALSE))</f>
        <v/>
      </c>
      <c r="AQ739" s="14" t="str">
        <f>IF(Point[Asset Group]="","",VLOOKUP(Point[Concrete Pad],yes_no,2,FALSE))</f>
        <v/>
      </c>
      <c r="AR739" s="14" t="str">
        <f>IF(Point[Asset Group]="","",VLOOKUP(Point[Material],material_master,2,FALSE))</f>
        <v/>
      </c>
      <c r="AS739" s="14" t="str">
        <f>IF(Point[Asset Group]="","",VLOOKUP(Point[Plumbing],irrigation_plumbing,2,FALSE))</f>
        <v/>
      </c>
      <c r="AT739" s="14" t="str">
        <f>IF(Point[Asset Group]="","",VLOOKUP(Point[Sprinklers],irrigation_sprinklers,2,FALSE))</f>
        <v/>
      </c>
      <c r="AU739" s="14" t="str">
        <f>IF(Point[Asset Group]="","",VLOOKUP(Point[System],irrigation_system,2,FALSE))</f>
        <v/>
      </c>
      <c r="AV739" s="14" t="str">
        <f>IF(Point[Asset Group]="","",VLOOKUP(Point[Status],irrigation_status,2,FALSE))</f>
        <v/>
      </c>
      <c r="AW739" s="11" t="str">
        <f>IF(Point[Date of manufacture]="","",Point[Date of manufacture])</f>
        <v/>
      </c>
      <c r="AX739" s="14" t="str">
        <f>IF(Point[Asset Group]="","",VLOOKUP(Point[Sign Purpose],sign_purpose,2,FALSE))</f>
        <v/>
      </c>
      <c r="AY739" s="14" t="str">
        <f>IF(Point[Asset Group]="","",VLOOKUP(Point[Sign Material],material_master,2,FALSE))</f>
        <v/>
      </c>
      <c r="AZ739" s="14" t="str">
        <f>IF(Point[Asset Group]="","",VLOOKUP(Point[Affixed To],sign_affix,2,FALSE))</f>
        <v/>
      </c>
      <c r="BA739" s="14" t="str">
        <f>IF(Point[Size HxB mm]="","",Point[Size HxB mm])</f>
        <v/>
      </c>
      <c r="BB739" s="14" t="str">
        <f>IF(Point[Height m]="","",Point[Height m])</f>
        <v/>
      </c>
      <c r="BC739" s="14" t="str">
        <f>IF(Point[Asset Group]="","",VLOOKUP(Point[Post Material],material_master,2,FALSE))</f>
        <v/>
      </c>
      <c r="BD739" s="14" t="str">
        <f>IF(Point[Asset Group]="","",VLOOKUP(Point[Post Number],number,2,FALSE))</f>
        <v/>
      </c>
      <c r="BE739" s="14" t="str">
        <f>IF(Point[Asset Group]="","",VLOOKUP(Point[Structure SubType],subdom_master_gdb,2,FALSE))</f>
        <v/>
      </c>
      <c r="BF739" s="14" t="str">
        <f>IF(Point[Area m2]="","",Point[Area m2])</f>
        <v/>
      </c>
      <c r="BG739" s="14" t="str">
        <f>IF(Point[Length m]="","",Point[Length m])</f>
        <v/>
      </c>
      <c r="BH739" s="14" t="str">
        <f>IF(Point[Width m]="","",Point[Width m])</f>
        <v/>
      </c>
      <c r="BI739" s="14" t="str">
        <f>IF(Point[Diameter m]="","",Point[Diameter m])</f>
        <v/>
      </c>
      <c r="BJ739" s="14" t="str">
        <f>IF(Point[Asset Group]="","",VLOOKUP(Point[Number of Pipes],number,2,FALSE))</f>
        <v/>
      </c>
      <c r="BK739" s="14" t="str">
        <f>IF(Point[Asset Group]="","",VLOOKUP(Point[Combined Name],2,FALSE))</f>
        <v/>
      </c>
      <c r="BL739" s="14" t="str">
        <f>IF(Point[Asset Group]="","",VLOOKUP(Point[Size Class],size_class,2,FALSE))</f>
        <v/>
      </c>
      <c r="BM739" s="14" t="str">
        <f>IF(Point[Asset Group]="","",VLOOKUP(Point[Age Class],age_class,2,FALSE))</f>
        <v/>
      </c>
      <c r="BN739" s="14" t="str">
        <f>IF(Point[Girth (cm)]="","",Point[Girth (cm)])</f>
        <v/>
      </c>
      <c r="BO739" s="14" t="str">
        <f>IF(Point[Crown Radius (m)]="","",Point[Crown Radius (m)])</f>
        <v/>
      </c>
      <c r="BP739" s="14" t="str">
        <f>IF(Point[Asset Group]="","",VLOOKUP(Point[Rooting Environment],root_enviro,2,FALSE))</f>
        <v/>
      </c>
      <c r="BQ739" s="14" t="str">
        <f>IF(Point[Asset Group]="","",VLOOKUP(Point[Tree Surround],tree_surround,2,FALSE))</f>
        <v/>
      </c>
      <c r="BR739" s="14" t="str">
        <f>IF(Point[Asset Group]="","",VLOOKUP(Point[Tree Grill],yes_no,2,FALSE))</f>
        <v/>
      </c>
      <c r="BS739" s="14" t="str">
        <f>IF(Point[Asset Group]="","",VLOOKUP(Point[Tree Location],tree_location,2,FALSE))</f>
        <v/>
      </c>
    </row>
    <row r="740" spans="1:71" s="3" customFormat="1" x14ac:dyDescent="0.2">
      <c r="A740" s="3" t="str">
        <f>IF(Point[DWG File Name]="","",Point[DWG File Name])</f>
        <v/>
      </c>
      <c r="B740" s="3" t="str">
        <f>IF(Point[DWG Layer Name]="","",Point[DWG Layer Name])</f>
        <v/>
      </c>
      <c r="C740" s="3" t="str">
        <f>IF(Point[DWG Handle]="","",Point[DWG Handle])</f>
        <v/>
      </c>
      <c r="D740" s="58" t="str">
        <f>IF(Point[X]="","",Point[X])</f>
        <v/>
      </c>
      <c r="E740" s="58" t="str">
        <f>IF(Point[Y]="","",Point[Y])</f>
        <v/>
      </c>
      <c r="F740" s="3" t="str">
        <f>IF(Point[Replacement Asset]="","",Point[Replacement Asset])</f>
        <v/>
      </c>
      <c r="G740" s="3" t="str">
        <f>IF(Point[Asset ID]="","",UPPER(Point[Asset ID]))</f>
        <v/>
      </c>
      <c r="H740" s="3" t="str">
        <f>IF(Point[Asset Group]="","",VLOOKUP(Point[Asset Group],asset_grp_pt,4,FALSE))</f>
        <v/>
      </c>
      <c r="I740" s="3" t="str">
        <f>IF(Point[Asset Group]="","",VLOOKUP(Point[Asset Group],asset_grp_pt,2,FALSE))</f>
        <v/>
      </c>
      <c r="J740" s="3" t="str">
        <f>IF(Point[Asset Group]="","",VLOOKUP(Point[Asset Group],asset_grp_pt,3,FALSE))</f>
        <v/>
      </c>
      <c r="K740" s="3" t="str">
        <f>IF(Point[Asset Group]="","",VLOOKUP(Point[Asset Type],type_master_list,2,FALSE))</f>
        <v/>
      </c>
      <c r="L740" s="3" t="str">
        <f>IF(Point[Asset Name]="","",PROPER(Point[Asset Name]))</f>
        <v/>
      </c>
      <c r="M740" s="11" t="str">
        <f>IF(Point[Install Date]="","",Point[Install Date])</f>
        <v/>
      </c>
      <c r="N740" s="11" t="str">
        <f>IF(Point[Note]="","",PROPER(Point[Note]))</f>
        <v/>
      </c>
      <c r="O740" s="11" t="str">
        <f>IF(Point[Resource Consent Number]="","",UPPER(Point[Resource Consent Number]))</f>
        <v/>
      </c>
      <c r="P740" s="53" t="str">
        <f>IF(Point[Asset Unit Cost]="","",Point[Asset Unit Cost])</f>
        <v/>
      </c>
      <c r="Q740" s="11" t="str">
        <f>IF(Point[Added By]="","",UPPER(Point[Added By]))</f>
        <v/>
      </c>
      <c r="R740" s="11" t="str">
        <f>IF(Point[Added Date]="","",Point[Added Date])</f>
        <v/>
      </c>
      <c r="S740" s="14" t="str">
        <f>IF(Point[Z COORD]="","",Point[Z COORD])</f>
        <v/>
      </c>
      <c r="T740" s="14" t="str">
        <f>IF(Point[Asset Description]="","",PROPER(Point[Asset Description]))</f>
        <v/>
      </c>
      <c r="U740" s="14" t="str">
        <f>IF(Point[[Artist ]]="","",PROPER(Point[[Artist ]]))</f>
        <v/>
      </c>
      <c r="V740" s="14" t="str">
        <f>IF(Point[Material Notes]="","",PROPER(Point[Material Notes]))</f>
        <v/>
      </c>
      <c r="W740" s="14" t="str">
        <f>IF(Point[Dimension Notes]="","",Point[Dimension Notes])</f>
        <v/>
      </c>
      <c r="X740" s="14" t="str">
        <f>IF(Point[List]="","",VLOOKUP(Point[Burner Number],number,2,FALSE))</f>
        <v/>
      </c>
      <c r="Y740" s="14" t="str">
        <f>IF(Point[List]="","",VLOOKUP(Point[Fuel],bbq_fuel,2,FALSE))</f>
        <v/>
      </c>
      <c r="Z740" s="14" t="str">
        <f>IF(Point[List]="","",VLOOKUP(Point[Cabinet Material],bbq_material,2,FALSE))</f>
        <v/>
      </c>
      <c r="AA740" s="14" t="str">
        <f>IF(Point[Asset Group]="","",VLOOKUP(Point[Manufacturer],manufacturer,2,FALSE))</f>
        <v/>
      </c>
      <c r="AB740" s="14" t="str">
        <f>IF(Point[Uinsex WC]="","",Point[Uinsex WC])</f>
        <v/>
      </c>
      <c r="AC740" s="14" t="str">
        <f>IF(Point[Female WC]="","",Point[Female WC])</f>
        <v/>
      </c>
      <c r="AD740" s="14" t="str">
        <f>IF(Point[Male WC]="","",Point[Male WC])</f>
        <v/>
      </c>
      <c r="AE740" s="14" t="str">
        <f>IF(Point[Urinal]="","",Point[Urinal])</f>
        <v/>
      </c>
      <c r="AF740" s="14" t="str">
        <f>IF(Point[Disabled Unisex]="","",Point[Disabled Unisex])</f>
        <v/>
      </c>
      <c r="AG740" s="14" t="str">
        <f>IF(Point[Disabled Female]="","",Point[Disabled Female])</f>
        <v/>
      </c>
      <c r="AH740" s="14" t="str">
        <f>IF(Point[Disabled Male]="","",Point[Disabled Male])</f>
        <v/>
      </c>
      <c r="AI740" s="14" t="str">
        <f>IF(Point[Asset Group]="","",VLOOKUP(Point[Handrail],yes_no,2,FALSE))</f>
        <v/>
      </c>
      <c r="AJ740" s="14" t="str">
        <f>IF(Point[Asset Group]="","",VLOOKUP(Point[Baby Changing],yes_no,2,FALSE))</f>
        <v/>
      </c>
      <c r="AK740" s="14" t="str">
        <f>IF(Point[Asset Group]="","",VLOOKUP(Point[Service Room],yes_no,2,FALSE))</f>
        <v/>
      </c>
      <c r="AL740" s="14" t="str">
        <f>IF(Point[Asset Group]="","",VLOOKUP(Point[Service Tap],service_tap,2,FALSE))</f>
        <v/>
      </c>
      <c r="AM740" s="14" t="str">
        <f>IF(Point[Asset Group]="","",VLOOKUP(Point[Heating Type],wc_heating,2,FALSE))</f>
        <v/>
      </c>
      <c r="AN740" s="14" t="str">
        <f>IF(Point[Asset Group]="","",VLOOKUP(Point[Power Supply],power_supply,2,FALSE))</f>
        <v/>
      </c>
      <c r="AO740" s="14" t="str">
        <f>IF(Point[Asset Group]="","",VLOOKUP(Point[Waste Water],waste_water,2,FALSE))</f>
        <v/>
      </c>
      <c r="AP740" s="14" t="str">
        <f>IF(Point[Asset Group]="","",VLOOKUP(Point[Furniture SubType],subdom_master_gdb,2,FALSE))</f>
        <v/>
      </c>
      <c r="AQ740" s="14" t="str">
        <f>IF(Point[Asset Group]="","",VLOOKUP(Point[Concrete Pad],yes_no,2,FALSE))</f>
        <v/>
      </c>
      <c r="AR740" s="14" t="str">
        <f>IF(Point[Asset Group]="","",VLOOKUP(Point[Material],material_master,2,FALSE))</f>
        <v/>
      </c>
      <c r="AS740" s="14" t="str">
        <f>IF(Point[Asset Group]="","",VLOOKUP(Point[Plumbing],irrigation_plumbing,2,FALSE))</f>
        <v/>
      </c>
      <c r="AT740" s="14" t="str">
        <f>IF(Point[Asset Group]="","",VLOOKUP(Point[Sprinklers],irrigation_sprinklers,2,FALSE))</f>
        <v/>
      </c>
      <c r="AU740" s="14" t="str">
        <f>IF(Point[Asset Group]="","",VLOOKUP(Point[System],irrigation_system,2,FALSE))</f>
        <v/>
      </c>
      <c r="AV740" s="14" t="str">
        <f>IF(Point[Asset Group]="","",VLOOKUP(Point[Status],irrigation_status,2,FALSE))</f>
        <v/>
      </c>
      <c r="AW740" s="11" t="str">
        <f>IF(Point[Date of manufacture]="","",Point[Date of manufacture])</f>
        <v/>
      </c>
      <c r="AX740" s="14" t="str">
        <f>IF(Point[Asset Group]="","",VLOOKUP(Point[Sign Purpose],sign_purpose,2,FALSE))</f>
        <v/>
      </c>
      <c r="AY740" s="14" t="str">
        <f>IF(Point[Asset Group]="","",VLOOKUP(Point[Sign Material],material_master,2,FALSE))</f>
        <v/>
      </c>
      <c r="AZ740" s="14" t="str">
        <f>IF(Point[Asset Group]="","",VLOOKUP(Point[Affixed To],sign_affix,2,FALSE))</f>
        <v/>
      </c>
      <c r="BA740" s="14" t="str">
        <f>IF(Point[Size HxB mm]="","",Point[Size HxB mm])</f>
        <v/>
      </c>
      <c r="BB740" s="14" t="str">
        <f>IF(Point[Height m]="","",Point[Height m])</f>
        <v/>
      </c>
      <c r="BC740" s="14" t="str">
        <f>IF(Point[Asset Group]="","",VLOOKUP(Point[Post Material],material_master,2,FALSE))</f>
        <v/>
      </c>
      <c r="BD740" s="14" t="str">
        <f>IF(Point[Asset Group]="","",VLOOKUP(Point[Post Number],number,2,FALSE))</f>
        <v/>
      </c>
      <c r="BE740" s="14" t="str">
        <f>IF(Point[Asset Group]="","",VLOOKUP(Point[Structure SubType],subdom_master_gdb,2,FALSE))</f>
        <v/>
      </c>
      <c r="BF740" s="14" t="str">
        <f>IF(Point[Area m2]="","",Point[Area m2])</f>
        <v/>
      </c>
      <c r="BG740" s="14" t="str">
        <f>IF(Point[Length m]="","",Point[Length m])</f>
        <v/>
      </c>
      <c r="BH740" s="14" t="str">
        <f>IF(Point[Width m]="","",Point[Width m])</f>
        <v/>
      </c>
      <c r="BI740" s="14" t="str">
        <f>IF(Point[Diameter m]="","",Point[Diameter m])</f>
        <v/>
      </c>
      <c r="BJ740" s="14" t="str">
        <f>IF(Point[Asset Group]="","",VLOOKUP(Point[Number of Pipes],number,2,FALSE))</f>
        <v/>
      </c>
      <c r="BK740" s="14" t="str">
        <f>IF(Point[Asset Group]="","",VLOOKUP(Point[Combined Name],2,FALSE))</f>
        <v/>
      </c>
      <c r="BL740" s="14" t="str">
        <f>IF(Point[Asset Group]="","",VLOOKUP(Point[Size Class],size_class,2,FALSE))</f>
        <v/>
      </c>
      <c r="BM740" s="14" t="str">
        <f>IF(Point[Asset Group]="","",VLOOKUP(Point[Age Class],age_class,2,FALSE))</f>
        <v/>
      </c>
      <c r="BN740" s="14" t="str">
        <f>IF(Point[Girth (cm)]="","",Point[Girth (cm)])</f>
        <v/>
      </c>
      <c r="BO740" s="14" t="str">
        <f>IF(Point[Crown Radius (m)]="","",Point[Crown Radius (m)])</f>
        <v/>
      </c>
      <c r="BP740" s="14" t="str">
        <f>IF(Point[Asset Group]="","",VLOOKUP(Point[Rooting Environment],root_enviro,2,FALSE))</f>
        <v/>
      </c>
      <c r="BQ740" s="14" t="str">
        <f>IF(Point[Asset Group]="","",VLOOKUP(Point[Tree Surround],tree_surround,2,FALSE))</f>
        <v/>
      </c>
      <c r="BR740" s="14" t="str">
        <f>IF(Point[Asset Group]="","",VLOOKUP(Point[Tree Grill],yes_no,2,FALSE))</f>
        <v/>
      </c>
      <c r="BS740" s="14" t="str">
        <f>IF(Point[Asset Group]="","",VLOOKUP(Point[Tree Location],tree_location,2,FALSE))</f>
        <v/>
      </c>
    </row>
    <row r="741" spans="1:71" s="3" customFormat="1" x14ac:dyDescent="0.2">
      <c r="A741" s="3" t="str">
        <f>IF(Point[DWG File Name]="","",Point[DWG File Name])</f>
        <v/>
      </c>
      <c r="B741" s="3" t="str">
        <f>IF(Point[DWG Layer Name]="","",Point[DWG Layer Name])</f>
        <v/>
      </c>
      <c r="C741" s="3" t="str">
        <f>IF(Point[DWG Handle]="","",Point[DWG Handle])</f>
        <v/>
      </c>
      <c r="D741" s="58" t="str">
        <f>IF(Point[X]="","",Point[X])</f>
        <v/>
      </c>
      <c r="E741" s="58" t="str">
        <f>IF(Point[Y]="","",Point[Y])</f>
        <v/>
      </c>
      <c r="F741" s="3" t="str">
        <f>IF(Point[Replacement Asset]="","",Point[Replacement Asset])</f>
        <v/>
      </c>
      <c r="G741" s="3" t="str">
        <f>IF(Point[Asset ID]="","",UPPER(Point[Asset ID]))</f>
        <v/>
      </c>
      <c r="H741" s="3" t="str">
        <f>IF(Point[Asset Group]="","",VLOOKUP(Point[Asset Group],asset_grp_pt,4,FALSE))</f>
        <v/>
      </c>
      <c r="I741" s="3" t="str">
        <f>IF(Point[Asset Group]="","",VLOOKUP(Point[Asset Group],asset_grp_pt,2,FALSE))</f>
        <v/>
      </c>
      <c r="J741" s="3" t="str">
        <f>IF(Point[Asset Group]="","",VLOOKUP(Point[Asset Group],asset_grp_pt,3,FALSE))</f>
        <v/>
      </c>
      <c r="K741" s="3" t="str">
        <f>IF(Point[Asset Group]="","",VLOOKUP(Point[Asset Type],type_master_list,2,FALSE))</f>
        <v/>
      </c>
      <c r="L741" s="3" t="str">
        <f>IF(Point[Asset Name]="","",PROPER(Point[Asset Name]))</f>
        <v/>
      </c>
      <c r="M741" s="11" t="str">
        <f>IF(Point[Install Date]="","",Point[Install Date])</f>
        <v/>
      </c>
      <c r="N741" s="11" t="str">
        <f>IF(Point[Note]="","",PROPER(Point[Note]))</f>
        <v/>
      </c>
      <c r="O741" s="11" t="str">
        <f>IF(Point[Resource Consent Number]="","",UPPER(Point[Resource Consent Number]))</f>
        <v/>
      </c>
      <c r="P741" s="53" t="str">
        <f>IF(Point[Asset Unit Cost]="","",Point[Asset Unit Cost])</f>
        <v/>
      </c>
      <c r="Q741" s="11" t="str">
        <f>IF(Point[Added By]="","",UPPER(Point[Added By]))</f>
        <v/>
      </c>
      <c r="R741" s="11" t="str">
        <f>IF(Point[Added Date]="","",Point[Added Date])</f>
        <v/>
      </c>
      <c r="S741" s="14" t="str">
        <f>IF(Point[Z COORD]="","",Point[Z COORD])</f>
        <v/>
      </c>
      <c r="T741" s="14" t="str">
        <f>IF(Point[Asset Description]="","",PROPER(Point[Asset Description]))</f>
        <v/>
      </c>
      <c r="U741" s="14" t="str">
        <f>IF(Point[[Artist ]]="","",PROPER(Point[[Artist ]]))</f>
        <v/>
      </c>
      <c r="V741" s="14" t="str">
        <f>IF(Point[Material Notes]="","",PROPER(Point[Material Notes]))</f>
        <v/>
      </c>
      <c r="W741" s="14" t="str">
        <f>IF(Point[Dimension Notes]="","",Point[Dimension Notes])</f>
        <v/>
      </c>
      <c r="X741" s="14" t="str">
        <f>IF(Point[List]="","",VLOOKUP(Point[Burner Number],number,2,FALSE))</f>
        <v/>
      </c>
      <c r="Y741" s="14" t="str">
        <f>IF(Point[List]="","",VLOOKUP(Point[Fuel],bbq_fuel,2,FALSE))</f>
        <v/>
      </c>
      <c r="Z741" s="14" t="str">
        <f>IF(Point[List]="","",VLOOKUP(Point[Cabinet Material],bbq_material,2,FALSE))</f>
        <v/>
      </c>
      <c r="AA741" s="14" t="str">
        <f>IF(Point[Asset Group]="","",VLOOKUP(Point[Manufacturer],manufacturer,2,FALSE))</f>
        <v/>
      </c>
      <c r="AB741" s="14" t="str">
        <f>IF(Point[Uinsex WC]="","",Point[Uinsex WC])</f>
        <v/>
      </c>
      <c r="AC741" s="14" t="str">
        <f>IF(Point[Female WC]="","",Point[Female WC])</f>
        <v/>
      </c>
      <c r="AD741" s="14" t="str">
        <f>IF(Point[Male WC]="","",Point[Male WC])</f>
        <v/>
      </c>
      <c r="AE741" s="14" t="str">
        <f>IF(Point[Urinal]="","",Point[Urinal])</f>
        <v/>
      </c>
      <c r="AF741" s="14" t="str">
        <f>IF(Point[Disabled Unisex]="","",Point[Disabled Unisex])</f>
        <v/>
      </c>
      <c r="AG741" s="14" t="str">
        <f>IF(Point[Disabled Female]="","",Point[Disabled Female])</f>
        <v/>
      </c>
      <c r="AH741" s="14" t="str">
        <f>IF(Point[Disabled Male]="","",Point[Disabled Male])</f>
        <v/>
      </c>
      <c r="AI741" s="14" t="str">
        <f>IF(Point[Asset Group]="","",VLOOKUP(Point[Handrail],yes_no,2,FALSE))</f>
        <v/>
      </c>
      <c r="AJ741" s="14" t="str">
        <f>IF(Point[Asset Group]="","",VLOOKUP(Point[Baby Changing],yes_no,2,FALSE))</f>
        <v/>
      </c>
      <c r="AK741" s="14" t="str">
        <f>IF(Point[Asset Group]="","",VLOOKUP(Point[Service Room],yes_no,2,FALSE))</f>
        <v/>
      </c>
      <c r="AL741" s="14" t="str">
        <f>IF(Point[Asset Group]="","",VLOOKUP(Point[Service Tap],service_tap,2,FALSE))</f>
        <v/>
      </c>
      <c r="AM741" s="14" t="str">
        <f>IF(Point[Asset Group]="","",VLOOKUP(Point[Heating Type],wc_heating,2,FALSE))</f>
        <v/>
      </c>
      <c r="AN741" s="14" t="str">
        <f>IF(Point[Asset Group]="","",VLOOKUP(Point[Power Supply],power_supply,2,FALSE))</f>
        <v/>
      </c>
      <c r="AO741" s="14" t="str">
        <f>IF(Point[Asset Group]="","",VLOOKUP(Point[Waste Water],waste_water,2,FALSE))</f>
        <v/>
      </c>
      <c r="AP741" s="14" t="str">
        <f>IF(Point[Asset Group]="","",VLOOKUP(Point[Furniture SubType],subdom_master_gdb,2,FALSE))</f>
        <v/>
      </c>
      <c r="AQ741" s="14" t="str">
        <f>IF(Point[Asset Group]="","",VLOOKUP(Point[Concrete Pad],yes_no,2,FALSE))</f>
        <v/>
      </c>
      <c r="AR741" s="14" t="str">
        <f>IF(Point[Asset Group]="","",VLOOKUP(Point[Material],material_master,2,FALSE))</f>
        <v/>
      </c>
      <c r="AS741" s="14" t="str">
        <f>IF(Point[Asset Group]="","",VLOOKUP(Point[Plumbing],irrigation_plumbing,2,FALSE))</f>
        <v/>
      </c>
      <c r="AT741" s="14" t="str">
        <f>IF(Point[Asset Group]="","",VLOOKUP(Point[Sprinklers],irrigation_sprinklers,2,FALSE))</f>
        <v/>
      </c>
      <c r="AU741" s="14" t="str">
        <f>IF(Point[Asset Group]="","",VLOOKUP(Point[System],irrigation_system,2,FALSE))</f>
        <v/>
      </c>
      <c r="AV741" s="14" t="str">
        <f>IF(Point[Asset Group]="","",VLOOKUP(Point[Status],irrigation_status,2,FALSE))</f>
        <v/>
      </c>
      <c r="AW741" s="11" t="str">
        <f>IF(Point[Date of manufacture]="","",Point[Date of manufacture])</f>
        <v/>
      </c>
      <c r="AX741" s="14" t="str">
        <f>IF(Point[Asset Group]="","",VLOOKUP(Point[Sign Purpose],sign_purpose,2,FALSE))</f>
        <v/>
      </c>
      <c r="AY741" s="14" t="str">
        <f>IF(Point[Asset Group]="","",VLOOKUP(Point[Sign Material],material_master,2,FALSE))</f>
        <v/>
      </c>
      <c r="AZ741" s="14" t="str">
        <f>IF(Point[Asset Group]="","",VLOOKUP(Point[Affixed To],sign_affix,2,FALSE))</f>
        <v/>
      </c>
      <c r="BA741" s="14" t="str">
        <f>IF(Point[Size HxB mm]="","",Point[Size HxB mm])</f>
        <v/>
      </c>
      <c r="BB741" s="14" t="str">
        <f>IF(Point[Height m]="","",Point[Height m])</f>
        <v/>
      </c>
      <c r="BC741" s="14" t="str">
        <f>IF(Point[Asset Group]="","",VLOOKUP(Point[Post Material],material_master,2,FALSE))</f>
        <v/>
      </c>
      <c r="BD741" s="14" t="str">
        <f>IF(Point[Asset Group]="","",VLOOKUP(Point[Post Number],number,2,FALSE))</f>
        <v/>
      </c>
      <c r="BE741" s="14" t="str">
        <f>IF(Point[Asset Group]="","",VLOOKUP(Point[Structure SubType],subdom_master_gdb,2,FALSE))</f>
        <v/>
      </c>
      <c r="BF741" s="14" t="str">
        <f>IF(Point[Area m2]="","",Point[Area m2])</f>
        <v/>
      </c>
      <c r="BG741" s="14" t="str">
        <f>IF(Point[Length m]="","",Point[Length m])</f>
        <v/>
      </c>
      <c r="BH741" s="14" t="str">
        <f>IF(Point[Width m]="","",Point[Width m])</f>
        <v/>
      </c>
      <c r="BI741" s="14" t="str">
        <f>IF(Point[Diameter m]="","",Point[Diameter m])</f>
        <v/>
      </c>
      <c r="BJ741" s="14" t="str">
        <f>IF(Point[Asset Group]="","",VLOOKUP(Point[Number of Pipes],number,2,FALSE))</f>
        <v/>
      </c>
      <c r="BK741" s="14" t="str">
        <f>IF(Point[Asset Group]="","",VLOOKUP(Point[Combined Name],2,FALSE))</f>
        <v/>
      </c>
      <c r="BL741" s="14" t="str">
        <f>IF(Point[Asset Group]="","",VLOOKUP(Point[Size Class],size_class,2,FALSE))</f>
        <v/>
      </c>
      <c r="BM741" s="14" t="str">
        <f>IF(Point[Asset Group]="","",VLOOKUP(Point[Age Class],age_class,2,FALSE))</f>
        <v/>
      </c>
      <c r="BN741" s="14" t="str">
        <f>IF(Point[Girth (cm)]="","",Point[Girth (cm)])</f>
        <v/>
      </c>
      <c r="BO741" s="14" t="str">
        <f>IF(Point[Crown Radius (m)]="","",Point[Crown Radius (m)])</f>
        <v/>
      </c>
      <c r="BP741" s="14" t="str">
        <f>IF(Point[Asset Group]="","",VLOOKUP(Point[Rooting Environment],root_enviro,2,FALSE))</f>
        <v/>
      </c>
      <c r="BQ741" s="14" t="str">
        <f>IF(Point[Asset Group]="","",VLOOKUP(Point[Tree Surround],tree_surround,2,FALSE))</f>
        <v/>
      </c>
      <c r="BR741" s="14" t="str">
        <f>IF(Point[Asset Group]="","",VLOOKUP(Point[Tree Grill],yes_no,2,FALSE))</f>
        <v/>
      </c>
      <c r="BS741" s="14" t="str">
        <f>IF(Point[Asset Group]="","",VLOOKUP(Point[Tree Location],tree_location,2,FALSE))</f>
        <v/>
      </c>
    </row>
    <row r="742" spans="1:71" s="3" customFormat="1" x14ac:dyDescent="0.2">
      <c r="A742" s="3" t="str">
        <f>IF(Point[DWG File Name]="","",Point[DWG File Name])</f>
        <v/>
      </c>
      <c r="B742" s="3" t="str">
        <f>IF(Point[DWG Layer Name]="","",Point[DWG Layer Name])</f>
        <v/>
      </c>
      <c r="C742" s="3" t="str">
        <f>IF(Point[DWG Handle]="","",Point[DWG Handle])</f>
        <v/>
      </c>
      <c r="D742" s="58" t="str">
        <f>IF(Point[X]="","",Point[X])</f>
        <v/>
      </c>
      <c r="E742" s="58" t="str">
        <f>IF(Point[Y]="","",Point[Y])</f>
        <v/>
      </c>
      <c r="F742" s="3" t="str">
        <f>IF(Point[Replacement Asset]="","",Point[Replacement Asset])</f>
        <v/>
      </c>
      <c r="G742" s="3" t="str">
        <f>IF(Point[Asset ID]="","",UPPER(Point[Asset ID]))</f>
        <v/>
      </c>
      <c r="H742" s="3" t="str">
        <f>IF(Point[Asset Group]="","",VLOOKUP(Point[Asset Group],asset_grp_pt,4,FALSE))</f>
        <v/>
      </c>
      <c r="I742" s="3" t="str">
        <f>IF(Point[Asset Group]="","",VLOOKUP(Point[Asset Group],asset_grp_pt,2,FALSE))</f>
        <v/>
      </c>
      <c r="J742" s="3" t="str">
        <f>IF(Point[Asset Group]="","",VLOOKUP(Point[Asset Group],asset_grp_pt,3,FALSE))</f>
        <v/>
      </c>
      <c r="K742" s="3" t="str">
        <f>IF(Point[Asset Group]="","",VLOOKUP(Point[Asset Type],type_master_list,2,FALSE))</f>
        <v/>
      </c>
      <c r="L742" s="3" t="str">
        <f>IF(Point[Asset Name]="","",PROPER(Point[Asset Name]))</f>
        <v/>
      </c>
      <c r="M742" s="11" t="str">
        <f>IF(Point[Install Date]="","",Point[Install Date])</f>
        <v/>
      </c>
      <c r="N742" s="11" t="str">
        <f>IF(Point[Note]="","",PROPER(Point[Note]))</f>
        <v/>
      </c>
      <c r="O742" s="11" t="str">
        <f>IF(Point[Resource Consent Number]="","",UPPER(Point[Resource Consent Number]))</f>
        <v/>
      </c>
      <c r="P742" s="53" t="str">
        <f>IF(Point[Asset Unit Cost]="","",Point[Asset Unit Cost])</f>
        <v/>
      </c>
      <c r="Q742" s="11" t="str">
        <f>IF(Point[Added By]="","",UPPER(Point[Added By]))</f>
        <v/>
      </c>
      <c r="R742" s="11" t="str">
        <f>IF(Point[Added Date]="","",Point[Added Date])</f>
        <v/>
      </c>
      <c r="S742" s="14" t="str">
        <f>IF(Point[Z COORD]="","",Point[Z COORD])</f>
        <v/>
      </c>
      <c r="T742" s="14" t="str">
        <f>IF(Point[Asset Description]="","",PROPER(Point[Asset Description]))</f>
        <v/>
      </c>
      <c r="U742" s="14" t="str">
        <f>IF(Point[[Artist ]]="","",PROPER(Point[[Artist ]]))</f>
        <v/>
      </c>
      <c r="V742" s="14" t="str">
        <f>IF(Point[Material Notes]="","",PROPER(Point[Material Notes]))</f>
        <v/>
      </c>
      <c r="W742" s="14" t="str">
        <f>IF(Point[Dimension Notes]="","",Point[Dimension Notes])</f>
        <v/>
      </c>
      <c r="X742" s="14" t="str">
        <f>IF(Point[List]="","",VLOOKUP(Point[Burner Number],number,2,FALSE))</f>
        <v/>
      </c>
      <c r="Y742" s="14" t="str">
        <f>IF(Point[List]="","",VLOOKUP(Point[Fuel],bbq_fuel,2,FALSE))</f>
        <v/>
      </c>
      <c r="Z742" s="14" t="str">
        <f>IF(Point[List]="","",VLOOKUP(Point[Cabinet Material],bbq_material,2,FALSE))</f>
        <v/>
      </c>
      <c r="AA742" s="14" t="str">
        <f>IF(Point[Asset Group]="","",VLOOKUP(Point[Manufacturer],manufacturer,2,FALSE))</f>
        <v/>
      </c>
      <c r="AB742" s="14" t="str">
        <f>IF(Point[Uinsex WC]="","",Point[Uinsex WC])</f>
        <v/>
      </c>
      <c r="AC742" s="14" t="str">
        <f>IF(Point[Female WC]="","",Point[Female WC])</f>
        <v/>
      </c>
      <c r="AD742" s="14" t="str">
        <f>IF(Point[Male WC]="","",Point[Male WC])</f>
        <v/>
      </c>
      <c r="AE742" s="14" t="str">
        <f>IF(Point[Urinal]="","",Point[Urinal])</f>
        <v/>
      </c>
      <c r="AF742" s="14" t="str">
        <f>IF(Point[Disabled Unisex]="","",Point[Disabled Unisex])</f>
        <v/>
      </c>
      <c r="AG742" s="14" t="str">
        <f>IF(Point[Disabled Female]="","",Point[Disabled Female])</f>
        <v/>
      </c>
      <c r="AH742" s="14" t="str">
        <f>IF(Point[Disabled Male]="","",Point[Disabled Male])</f>
        <v/>
      </c>
      <c r="AI742" s="14" t="str">
        <f>IF(Point[Asset Group]="","",VLOOKUP(Point[Handrail],yes_no,2,FALSE))</f>
        <v/>
      </c>
      <c r="AJ742" s="14" t="str">
        <f>IF(Point[Asset Group]="","",VLOOKUP(Point[Baby Changing],yes_no,2,FALSE))</f>
        <v/>
      </c>
      <c r="AK742" s="14" t="str">
        <f>IF(Point[Asset Group]="","",VLOOKUP(Point[Service Room],yes_no,2,FALSE))</f>
        <v/>
      </c>
      <c r="AL742" s="14" t="str">
        <f>IF(Point[Asset Group]="","",VLOOKUP(Point[Service Tap],service_tap,2,FALSE))</f>
        <v/>
      </c>
      <c r="AM742" s="14" t="str">
        <f>IF(Point[Asset Group]="","",VLOOKUP(Point[Heating Type],wc_heating,2,FALSE))</f>
        <v/>
      </c>
      <c r="AN742" s="14" t="str">
        <f>IF(Point[Asset Group]="","",VLOOKUP(Point[Power Supply],power_supply,2,FALSE))</f>
        <v/>
      </c>
      <c r="AO742" s="14" t="str">
        <f>IF(Point[Asset Group]="","",VLOOKUP(Point[Waste Water],waste_water,2,FALSE))</f>
        <v/>
      </c>
      <c r="AP742" s="14" t="str">
        <f>IF(Point[Asset Group]="","",VLOOKUP(Point[Furniture SubType],subdom_master_gdb,2,FALSE))</f>
        <v/>
      </c>
      <c r="AQ742" s="14" t="str">
        <f>IF(Point[Asset Group]="","",VLOOKUP(Point[Concrete Pad],yes_no,2,FALSE))</f>
        <v/>
      </c>
      <c r="AR742" s="14" t="str">
        <f>IF(Point[Asset Group]="","",VLOOKUP(Point[Material],material_master,2,FALSE))</f>
        <v/>
      </c>
      <c r="AS742" s="14" t="str">
        <f>IF(Point[Asset Group]="","",VLOOKUP(Point[Plumbing],irrigation_plumbing,2,FALSE))</f>
        <v/>
      </c>
      <c r="AT742" s="14" t="str">
        <f>IF(Point[Asset Group]="","",VLOOKUP(Point[Sprinklers],irrigation_sprinklers,2,FALSE))</f>
        <v/>
      </c>
      <c r="AU742" s="14" t="str">
        <f>IF(Point[Asset Group]="","",VLOOKUP(Point[System],irrigation_system,2,FALSE))</f>
        <v/>
      </c>
      <c r="AV742" s="14" t="str">
        <f>IF(Point[Asset Group]="","",VLOOKUP(Point[Status],irrigation_status,2,FALSE))</f>
        <v/>
      </c>
      <c r="AW742" s="11" t="str">
        <f>IF(Point[Date of manufacture]="","",Point[Date of manufacture])</f>
        <v/>
      </c>
      <c r="AX742" s="14" t="str">
        <f>IF(Point[Asset Group]="","",VLOOKUP(Point[Sign Purpose],sign_purpose,2,FALSE))</f>
        <v/>
      </c>
      <c r="AY742" s="14" t="str">
        <f>IF(Point[Asset Group]="","",VLOOKUP(Point[Sign Material],material_master,2,FALSE))</f>
        <v/>
      </c>
      <c r="AZ742" s="14" t="str">
        <f>IF(Point[Asset Group]="","",VLOOKUP(Point[Affixed To],sign_affix,2,FALSE))</f>
        <v/>
      </c>
      <c r="BA742" s="14" t="str">
        <f>IF(Point[Size HxB mm]="","",Point[Size HxB mm])</f>
        <v/>
      </c>
      <c r="BB742" s="14" t="str">
        <f>IF(Point[Height m]="","",Point[Height m])</f>
        <v/>
      </c>
      <c r="BC742" s="14" t="str">
        <f>IF(Point[Asset Group]="","",VLOOKUP(Point[Post Material],material_master,2,FALSE))</f>
        <v/>
      </c>
      <c r="BD742" s="14" t="str">
        <f>IF(Point[Asset Group]="","",VLOOKUP(Point[Post Number],number,2,FALSE))</f>
        <v/>
      </c>
      <c r="BE742" s="14" t="str">
        <f>IF(Point[Asset Group]="","",VLOOKUP(Point[Structure SubType],subdom_master_gdb,2,FALSE))</f>
        <v/>
      </c>
      <c r="BF742" s="14" t="str">
        <f>IF(Point[Area m2]="","",Point[Area m2])</f>
        <v/>
      </c>
      <c r="BG742" s="14" t="str">
        <f>IF(Point[Length m]="","",Point[Length m])</f>
        <v/>
      </c>
      <c r="BH742" s="14" t="str">
        <f>IF(Point[Width m]="","",Point[Width m])</f>
        <v/>
      </c>
      <c r="BI742" s="14" t="str">
        <f>IF(Point[Diameter m]="","",Point[Diameter m])</f>
        <v/>
      </c>
      <c r="BJ742" s="14" t="str">
        <f>IF(Point[Asset Group]="","",VLOOKUP(Point[Number of Pipes],number,2,FALSE))</f>
        <v/>
      </c>
      <c r="BK742" s="14" t="str">
        <f>IF(Point[Asset Group]="","",VLOOKUP(Point[Combined Name],2,FALSE))</f>
        <v/>
      </c>
      <c r="BL742" s="14" t="str">
        <f>IF(Point[Asset Group]="","",VLOOKUP(Point[Size Class],size_class,2,FALSE))</f>
        <v/>
      </c>
      <c r="BM742" s="14" t="str">
        <f>IF(Point[Asset Group]="","",VLOOKUP(Point[Age Class],age_class,2,FALSE))</f>
        <v/>
      </c>
      <c r="BN742" s="14" t="str">
        <f>IF(Point[Girth (cm)]="","",Point[Girth (cm)])</f>
        <v/>
      </c>
      <c r="BO742" s="14" t="str">
        <f>IF(Point[Crown Radius (m)]="","",Point[Crown Radius (m)])</f>
        <v/>
      </c>
      <c r="BP742" s="14" t="str">
        <f>IF(Point[Asset Group]="","",VLOOKUP(Point[Rooting Environment],root_enviro,2,FALSE))</f>
        <v/>
      </c>
      <c r="BQ742" s="14" t="str">
        <f>IF(Point[Asset Group]="","",VLOOKUP(Point[Tree Surround],tree_surround,2,FALSE))</f>
        <v/>
      </c>
      <c r="BR742" s="14" t="str">
        <f>IF(Point[Asset Group]="","",VLOOKUP(Point[Tree Grill],yes_no,2,FALSE))</f>
        <v/>
      </c>
      <c r="BS742" s="14" t="str">
        <f>IF(Point[Asset Group]="","",VLOOKUP(Point[Tree Location],tree_location,2,FALSE))</f>
        <v/>
      </c>
    </row>
    <row r="743" spans="1:71" s="3" customFormat="1" x14ac:dyDescent="0.2">
      <c r="A743" s="3" t="str">
        <f>IF(Point[DWG File Name]="","",Point[DWG File Name])</f>
        <v/>
      </c>
      <c r="B743" s="3" t="str">
        <f>IF(Point[DWG Layer Name]="","",Point[DWG Layer Name])</f>
        <v/>
      </c>
      <c r="C743" s="3" t="str">
        <f>IF(Point[DWG Handle]="","",Point[DWG Handle])</f>
        <v/>
      </c>
      <c r="D743" s="58" t="str">
        <f>IF(Point[X]="","",Point[X])</f>
        <v/>
      </c>
      <c r="E743" s="58" t="str">
        <f>IF(Point[Y]="","",Point[Y])</f>
        <v/>
      </c>
      <c r="F743" s="3" t="str">
        <f>IF(Point[Replacement Asset]="","",Point[Replacement Asset])</f>
        <v/>
      </c>
      <c r="G743" s="3" t="str">
        <f>IF(Point[Asset ID]="","",UPPER(Point[Asset ID]))</f>
        <v/>
      </c>
      <c r="H743" s="3" t="str">
        <f>IF(Point[Asset Group]="","",VLOOKUP(Point[Asset Group],asset_grp_pt,4,FALSE))</f>
        <v/>
      </c>
      <c r="I743" s="3" t="str">
        <f>IF(Point[Asset Group]="","",VLOOKUP(Point[Asset Group],asset_grp_pt,2,FALSE))</f>
        <v/>
      </c>
      <c r="J743" s="3" t="str">
        <f>IF(Point[Asset Group]="","",VLOOKUP(Point[Asset Group],asset_grp_pt,3,FALSE))</f>
        <v/>
      </c>
      <c r="K743" s="3" t="str">
        <f>IF(Point[Asset Group]="","",VLOOKUP(Point[Asset Type],type_master_list,2,FALSE))</f>
        <v/>
      </c>
      <c r="L743" s="3" t="str">
        <f>IF(Point[Asset Name]="","",PROPER(Point[Asset Name]))</f>
        <v/>
      </c>
      <c r="M743" s="11" t="str">
        <f>IF(Point[Install Date]="","",Point[Install Date])</f>
        <v/>
      </c>
      <c r="N743" s="11" t="str">
        <f>IF(Point[Note]="","",PROPER(Point[Note]))</f>
        <v/>
      </c>
      <c r="O743" s="11" t="str">
        <f>IF(Point[Resource Consent Number]="","",UPPER(Point[Resource Consent Number]))</f>
        <v/>
      </c>
      <c r="P743" s="53" t="str">
        <f>IF(Point[Asset Unit Cost]="","",Point[Asset Unit Cost])</f>
        <v/>
      </c>
      <c r="Q743" s="11" t="str">
        <f>IF(Point[Added By]="","",UPPER(Point[Added By]))</f>
        <v/>
      </c>
      <c r="R743" s="11" t="str">
        <f>IF(Point[Added Date]="","",Point[Added Date])</f>
        <v/>
      </c>
      <c r="S743" s="14" t="str">
        <f>IF(Point[Z COORD]="","",Point[Z COORD])</f>
        <v/>
      </c>
      <c r="T743" s="14" t="str">
        <f>IF(Point[Asset Description]="","",PROPER(Point[Asset Description]))</f>
        <v/>
      </c>
      <c r="U743" s="14" t="str">
        <f>IF(Point[[Artist ]]="","",PROPER(Point[[Artist ]]))</f>
        <v/>
      </c>
      <c r="V743" s="14" t="str">
        <f>IF(Point[Material Notes]="","",PROPER(Point[Material Notes]))</f>
        <v/>
      </c>
      <c r="W743" s="14" t="str">
        <f>IF(Point[Dimension Notes]="","",Point[Dimension Notes])</f>
        <v/>
      </c>
      <c r="X743" s="14" t="str">
        <f>IF(Point[List]="","",VLOOKUP(Point[Burner Number],number,2,FALSE))</f>
        <v/>
      </c>
      <c r="Y743" s="14" t="str">
        <f>IF(Point[List]="","",VLOOKUP(Point[Fuel],bbq_fuel,2,FALSE))</f>
        <v/>
      </c>
      <c r="Z743" s="14" t="str">
        <f>IF(Point[List]="","",VLOOKUP(Point[Cabinet Material],bbq_material,2,FALSE))</f>
        <v/>
      </c>
      <c r="AA743" s="14" t="str">
        <f>IF(Point[Asset Group]="","",VLOOKUP(Point[Manufacturer],manufacturer,2,FALSE))</f>
        <v/>
      </c>
      <c r="AB743" s="14" t="str">
        <f>IF(Point[Uinsex WC]="","",Point[Uinsex WC])</f>
        <v/>
      </c>
      <c r="AC743" s="14" t="str">
        <f>IF(Point[Female WC]="","",Point[Female WC])</f>
        <v/>
      </c>
      <c r="AD743" s="14" t="str">
        <f>IF(Point[Male WC]="","",Point[Male WC])</f>
        <v/>
      </c>
      <c r="AE743" s="14" t="str">
        <f>IF(Point[Urinal]="","",Point[Urinal])</f>
        <v/>
      </c>
      <c r="AF743" s="14" t="str">
        <f>IF(Point[Disabled Unisex]="","",Point[Disabled Unisex])</f>
        <v/>
      </c>
      <c r="AG743" s="14" t="str">
        <f>IF(Point[Disabled Female]="","",Point[Disabled Female])</f>
        <v/>
      </c>
      <c r="AH743" s="14" t="str">
        <f>IF(Point[Disabled Male]="","",Point[Disabled Male])</f>
        <v/>
      </c>
      <c r="AI743" s="14" t="str">
        <f>IF(Point[Asset Group]="","",VLOOKUP(Point[Handrail],yes_no,2,FALSE))</f>
        <v/>
      </c>
      <c r="AJ743" s="14" t="str">
        <f>IF(Point[Asset Group]="","",VLOOKUP(Point[Baby Changing],yes_no,2,FALSE))</f>
        <v/>
      </c>
      <c r="AK743" s="14" t="str">
        <f>IF(Point[Asset Group]="","",VLOOKUP(Point[Service Room],yes_no,2,FALSE))</f>
        <v/>
      </c>
      <c r="AL743" s="14" t="str">
        <f>IF(Point[Asset Group]="","",VLOOKUP(Point[Service Tap],service_tap,2,FALSE))</f>
        <v/>
      </c>
      <c r="AM743" s="14" t="str">
        <f>IF(Point[Asset Group]="","",VLOOKUP(Point[Heating Type],wc_heating,2,FALSE))</f>
        <v/>
      </c>
      <c r="AN743" s="14" t="str">
        <f>IF(Point[Asset Group]="","",VLOOKUP(Point[Power Supply],power_supply,2,FALSE))</f>
        <v/>
      </c>
      <c r="AO743" s="14" t="str">
        <f>IF(Point[Asset Group]="","",VLOOKUP(Point[Waste Water],waste_water,2,FALSE))</f>
        <v/>
      </c>
      <c r="AP743" s="14" t="str">
        <f>IF(Point[Asset Group]="","",VLOOKUP(Point[Furniture SubType],subdom_master_gdb,2,FALSE))</f>
        <v/>
      </c>
      <c r="AQ743" s="14" t="str">
        <f>IF(Point[Asset Group]="","",VLOOKUP(Point[Concrete Pad],yes_no,2,FALSE))</f>
        <v/>
      </c>
      <c r="AR743" s="14" t="str">
        <f>IF(Point[Asset Group]="","",VLOOKUP(Point[Material],material_master,2,FALSE))</f>
        <v/>
      </c>
      <c r="AS743" s="14" t="str">
        <f>IF(Point[Asset Group]="","",VLOOKUP(Point[Plumbing],irrigation_plumbing,2,FALSE))</f>
        <v/>
      </c>
      <c r="AT743" s="14" t="str">
        <f>IF(Point[Asset Group]="","",VLOOKUP(Point[Sprinklers],irrigation_sprinklers,2,FALSE))</f>
        <v/>
      </c>
      <c r="AU743" s="14" t="str">
        <f>IF(Point[Asset Group]="","",VLOOKUP(Point[System],irrigation_system,2,FALSE))</f>
        <v/>
      </c>
      <c r="AV743" s="14" t="str">
        <f>IF(Point[Asset Group]="","",VLOOKUP(Point[Status],irrigation_status,2,FALSE))</f>
        <v/>
      </c>
      <c r="AW743" s="11" t="str">
        <f>IF(Point[Date of manufacture]="","",Point[Date of manufacture])</f>
        <v/>
      </c>
      <c r="AX743" s="14" t="str">
        <f>IF(Point[Asset Group]="","",VLOOKUP(Point[Sign Purpose],sign_purpose,2,FALSE))</f>
        <v/>
      </c>
      <c r="AY743" s="14" t="str">
        <f>IF(Point[Asset Group]="","",VLOOKUP(Point[Sign Material],material_master,2,FALSE))</f>
        <v/>
      </c>
      <c r="AZ743" s="14" t="str">
        <f>IF(Point[Asset Group]="","",VLOOKUP(Point[Affixed To],sign_affix,2,FALSE))</f>
        <v/>
      </c>
      <c r="BA743" s="14" t="str">
        <f>IF(Point[Size HxB mm]="","",Point[Size HxB mm])</f>
        <v/>
      </c>
      <c r="BB743" s="14" t="str">
        <f>IF(Point[Height m]="","",Point[Height m])</f>
        <v/>
      </c>
      <c r="BC743" s="14" t="str">
        <f>IF(Point[Asset Group]="","",VLOOKUP(Point[Post Material],material_master,2,FALSE))</f>
        <v/>
      </c>
      <c r="BD743" s="14" t="str">
        <f>IF(Point[Asset Group]="","",VLOOKUP(Point[Post Number],number,2,FALSE))</f>
        <v/>
      </c>
      <c r="BE743" s="14" t="str">
        <f>IF(Point[Asset Group]="","",VLOOKUP(Point[Structure SubType],subdom_master_gdb,2,FALSE))</f>
        <v/>
      </c>
      <c r="BF743" s="14" t="str">
        <f>IF(Point[Area m2]="","",Point[Area m2])</f>
        <v/>
      </c>
      <c r="BG743" s="14" t="str">
        <f>IF(Point[Length m]="","",Point[Length m])</f>
        <v/>
      </c>
      <c r="BH743" s="14" t="str">
        <f>IF(Point[Width m]="","",Point[Width m])</f>
        <v/>
      </c>
      <c r="BI743" s="14" t="str">
        <f>IF(Point[Diameter m]="","",Point[Diameter m])</f>
        <v/>
      </c>
      <c r="BJ743" s="14" t="str">
        <f>IF(Point[Asset Group]="","",VLOOKUP(Point[Number of Pipes],number,2,FALSE))</f>
        <v/>
      </c>
      <c r="BK743" s="14" t="str">
        <f>IF(Point[Asset Group]="","",VLOOKUP(Point[Combined Name],2,FALSE))</f>
        <v/>
      </c>
      <c r="BL743" s="14" t="str">
        <f>IF(Point[Asset Group]="","",VLOOKUP(Point[Size Class],size_class,2,FALSE))</f>
        <v/>
      </c>
      <c r="BM743" s="14" t="str">
        <f>IF(Point[Asset Group]="","",VLOOKUP(Point[Age Class],age_class,2,FALSE))</f>
        <v/>
      </c>
      <c r="BN743" s="14" t="str">
        <f>IF(Point[Girth (cm)]="","",Point[Girth (cm)])</f>
        <v/>
      </c>
      <c r="BO743" s="14" t="str">
        <f>IF(Point[Crown Radius (m)]="","",Point[Crown Radius (m)])</f>
        <v/>
      </c>
      <c r="BP743" s="14" t="str">
        <f>IF(Point[Asset Group]="","",VLOOKUP(Point[Rooting Environment],root_enviro,2,FALSE))</f>
        <v/>
      </c>
      <c r="BQ743" s="14" t="str">
        <f>IF(Point[Asset Group]="","",VLOOKUP(Point[Tree Surround],tree_surround,2,FALSE))</f>
        <v/>
      </c>
      <c r="BR743" s="14" t="str">
        <f>IF(Point[Asset Group]="","",VLOOKUP(Point[Tree Grill],yes_no,2,FALSE))</f>
        <v/>
      </c>
      <c r="BS743" s="14" t="str">
        <f>IF(Point[Asset Group]="","",VLOOKUP(Point[Tree Location],tree_location,2,FALSE))</f>
        <v/>
      </c>
    </row>
    <row r="744" spans="1:71" s="3" customFormat="1" x14ac:dyDescent="0.2">
      <c r="A744" s="3" t="str">
        <f>IF(Point[DWG File Name]="","",Point[DWG File Name])</f>
        <v/>
      </c>
      <c r="B744" s="3" t="str">
        <f>IF(Point[DWG Layer Name]="","",Point[DWG Layer Name])</f>
        <v/>
      </c>
      <c r="C744" s="3" t="str">
        <f>IF(Point[DWG Handle]="","",Point[DWG Handle])</f>
        <v/>
      </c>
      <c r="D744" s="58" t="str">
        <f>IF(Point[X]="","",Point[X])</f>
        <v/>
      </c>
      <c r="E744" s="58" t="str">
        <f>IF(Point[Y]="","",Point[Y])</f>
        <v/>
      </c>
      <c r="F744" s="3" t="str">
        <f>IF(Point[Replacement Asset]="","",Point[Replacement Asset])</f>
        <v/>
      </c>
      <c r="G744" s="3" t="str">
        <f>IF(Point[Asset ID]="","",UPPER(Point[Asset ID]))</f>
        <v/>
      </c>
      <c r="H744" s="3" t="str">
        <f>IF(Point[Asset Group]="","",VLOOKUP(Point[Asset Group],asset_grp_pt,4,FALSE))</f>
        <v/>
      </c>
      <c r="I744" s="3" t="str">
        <f>IF(Point[Asset Group]="","",VLOOKUP(Point[Asset Group],asset_grp_pt,2,FALSE))</f>
        <v/>
      </c>
      <c r="J744" s="3" t="str">
        <f>IF(Point[Asset Group]="","",VLOOKUP(Point[Asset Group],asset_grp_pt,3,FALSE))</f>
        <v/>
      </c>
      <c r="K744" s="3" t="str">
        <f>IF(Point[Asset Group]="","",VLOOKUP(Point[Asset Type],type_master_list,2,FALSE))</f>
        <v/>
      </c>
      <c r="L744" s="3" t="str">
        <f>IF(Point[Asset Name]="","",PROPER(Point[Asset Name]))</f>
        <v/>
      </c>
      <c r="M744" s="11" t="str">
        <f>IF(Point[Install Date]="","",Point[Install Date])</f>
        <v/>
      </c>
      <c r="N744" s="11" t="str">
        <f>IF(Point[Note]="","",PROPER(Point[Note]))</f>
        <v/>
      </c>
      <c r="O744" s="11" t="str">
        <f>IF(Point[Resource Consent Number]="","",UPPER(Point[Resource Consent Number]))</f>
        <v/>
      </c>
      <c r="P744" s="53" t="str">
        <f>IF(Point[Asset Unit Cost]="","",Point[Asset Unit Cost])</f>
        <v/>
      </c>
      <c r="Q744" s="11" t="str">
        <f>IF(Point[Added By]="","",UPPER(Point[Added By]))</f>
        <v/>
      </c>
      <c r="R744" s="11" t="str">
        <f>IF(Point[Added Date]="","",Point[Added Date])</f>
        <v/>
      </c>
      <c r="S744" s="14" t="str">
        <f>IF(Point[Z COORD]="","",Point[Z COORD])</f>
        <v/>
      </c>
      <c r="T744" s="14" t="str">
        <f>IF(Point[Asset Description]="","",PROPER(Point[Asset Description]))</f>
        <v/>
      </c>
      <c r="U744" s="14" t="str">
        <f>IF(Point[[Artist ]]="","",PROPER(Point[[Artist ]]))</f>
        <v/>
      </c>
      <c r="V744" s="14" t="str">
        <f>IF(Point[Material Notes]="","",PROPER(Point[Material Notes]))</f>
        <v/>
      </c>
      <c r="W744" s="14" t="str">
        <f>IF(Point[Dimension Notes]="","",Point[Dimension Notes])</f>
        <v/>
      </c>
      <c r="X744" s="14" t="str">
        <f>IF(Point[List]="","",VLOOKUP(Point[Burner Number],number,2,FALSE))</f>
        <v/>
      </c>
      <c r="Y744" s="14" t="str">
        <f>IF(Point[List]="","",VLOOKUP(Point[Fuel],bbq_fuel,2,FALSE))</f>
        <v/>
      </c>
      <c r="Z744" s="14" t="str">
        <f>IF(Point[List]="","",VLOOKUP(Point[Cabinet Material],bbq_material,2,FALSE))</f>
        <v/>
      </c>
      <c r="AA744" s="14" t="str">
        <f>IF(Point[Asset Group]="","",VLOOKUP(Point[Manufacturer],manufacturer,2,FALSE))</f>
        <v/>
      </c>
      <c r="AB744" s="14" t="str">
        <f>IF(Point[Uinsex WC]="","",Point[Uinsex WC])</f>
        <v/>
      </c>
      <c r="AC744" s="14" t="str">
        <f>IF(Point[Female WC]="","",Point[Female WC])</f>
        <v/>
      </c>
      <c r="AD744" s="14" t="str">
        <f>IF(Point[Male WC]="","",Point[Male WC])</f>
        <v/>
      </c>
      <c r="AE744" s="14" t="str">
        <f>IF(Point[Urinal]="","",Point[Urinal])</f>
        <v/>
      </c>
      <c r="AF744" s="14" t="str">
        <f>IF(Point[Disabled Unisex]="","",Point[Disabled Unisex])</f>
        <v/>
      </c>
      <c r="AG744" s="14" t="str">
        <f>IF(Point[Disabled Female]="","",Point[Disabled Female])</f>
        <v/>
      </c>
      <c r="AH744" s="14" t="str">
        <f>IF(Point[Disabled Male]="","",Point[Disabled Male])</f>
        <v/>
      </c>
      <c r="AI744" s="14" t="str">
        <f>IF(Point[Asset Group]="","",VLOOKUP(Point[Handrail],yes_no,2,FALSE))</f>
        <v/>
      </c>
      <c r="AJ744" s="14" t="str">
        <f>IF(Point[Asset Group]="","",VLOOKUP(Point[Baby Changing],yes_no,2,FALSE))</f>
        <v/>
      </c>
      <c r="AK744" s="14" t="str">
        <f>IF(Point[Asset Group]="","",VLOOKUP(Point[Service Room],yes_no,2,FALSE))</f>
        <v/>
      </c>
      <c r="AL744" s="14" t="str">
        <f>IF(Point[Asset Group]="","",VLOOKUP(Point[Service Tap],service_tap,2,FALSE))</f>
        <v/>
      </c>
      <c r="AM744" s="14" t="str">
        <f>IF(Point[Asset Group]="","",VLOOKUP(Point[Heating Type],wc_heating,2,FALSE))</f>
        <v/>
      </c>
      <c r="AN744" s="14" t="str">
        <f>IF(Point[Asset Group]="","",VLOOKUP(Point[Power Supply],power_supply,2,FALSE))</f>
        <v/>
      </c>
      <c r="AO744" s="14" t="str">
        <f>IF(Point[Asset Group]="","",VLOOKUP(Point[Waste Water],waste_water,2,FALSE))</f>
        <v/>
      </c>
      <c r="AP744" s="14" t="str">
        <f>IF(Point[Asset Group]="","",VLOOKUP(Point[Furniture SubType],subdom_master_gdb,2,FALSE))</f>
        <v/>
      </c>
      <c r="AQ744" s="14" t="str">
        <f>IF(Point[Asset Group]="","",VLOOKUP(Point[Concrete Pad],yes_no,2,FALSE))</f>
        <v/>
      </c>
      <c r="AR744" s="14" t="str">
        <f>IF(Point[Asset Group]="","",VLOOKUP(Point[Material],material_master,2,FALSE))</f>
        <v/>
      </c>
      <c r="AS744" s="14" t="str">
        <f>IF(Point[Asset Group]="","",VLOOKUP(Point[Plumbing],irrigation_plumbing,2,FALSE))</f>
        <v/>
      </c>
      <c r="AT744" s="14" t="str">
        <f>IF(Point[Asset Group]="","",VLOOKUP(Point[Sprinklers],irrigation_sprinklers,2,FALSE))</f>
        <v/>
      </c>
      <c r="AU744" s="14" t="str">
        <f>IF(Point[Asset Group]="","",VLOOKUP(Point[System],irrigation_system,2,FALSE))</f>
        <v/>
      </c>
      <c r="AV744" s="14" t="str">
        <f>IF(Point[Asset Group]="","",VLOOKUP(Point[Status],irrigation_status,2,FALSE))</f>
        <v/>
      </c>
      <c r="AW744" s="11" t="str">
        <f>IF(Point[Date of manufacture]="","",Point[Date of manufacture])</f>
        <v/>
      </c>
      <c r="AX744" s="14" t="str">
        <f>IF(Point[Asset Group]="","",VLOOKUP(Point[Sign Purpose],sign_purpose,2,FALSE))</f>
        <v/>
      </c>
      <c r="AY744" s="14" t="str">
        <f>IF(Point[Asset Group]="","",VLOOKUP(Point[Sign Material],material_master,2,FALSE))</f>
        <v/>
      </c>
      <c r="AZ744" s="14" t="str">
        <f>IF(Point[Asset Group]="","",VLOOKUP(Point[Affixed To],sign_affix,2,FALSE))</f>
        <v/>
      </c>
      <c r="BA744" s="14" t="str">
        <f>IF(Point[Size HxB mm]="","",Point[Size HxB mm])</f>
        <v/>
      </c>
      <c r="BB744" s="14" t="str">
        <f>IF(Point[Height m]="","",Point[Height m])</f>
        <v/>
      </c>
      <c r="BC744" s="14" t="str">
        <f>IF(Point[Asset Group]="","",VLOOKUP(Point[Post Material],material_master,2,FALSE))</f>
        <v/>
      </c>
      <c r="BD744" s="14" t="str">
        <f>IF(Point[Asset Group]="","",VLOOKUP(Point[Post Number],number,2,FALSE))</f>
        <v/>
      </c>
      <c r="BE744" s="14" t="str">
        <f>IF(Point[Asset Group]="","",VLOOKUP(Point[Structure SubType],subdom_master_gdb,2,FALSE))</f>
        <v/>
      </c>
      <c r="BF744" s="14" t="str">
        <f>IF(Point[Area m2]="","",Point[Area m2])</f>
        <v/>
      </c>
      <c r="BG744" s="14" t="str">
        <f>IF(Point[Length m]="","",Point[Length m])</f>
        <v/>
      </c>
      <c r="BH744" s="14" t="str">
        <f>IF(Point[Width m]="","",Point[Width m])</f>
        <v/>
      </c>
      <c r="BI744" s="14" t="str">
        <f>IF(Point[Diameter m]="","",Point[Diameter m])</f>
        <v/>
      </c>
      <c r="BJ744" s="14" t="str">
        <f>IF(Point[Asset Group]="","",VLOOKUP(Point[Number of Pipes],number,2,FALSE))</f>
        <v/>
      </c>
      <c r="BK744" s="14" t="str">
        <f>IF(Point[Asset Group]="","",VLOOKUP(Point[Combined Name],2,FALSE))</f>
        <v/>
      </c>
      <c r="BL744" s="14" t="str">
        <f>IF(Point[Asset Group]="","",VLOOKUP(Point[Size Class],size_class,2,FALSE))</f>
        <v/>
      </c>
      <c r="BM744" s="14" t="str">
        <f>IF(Point[Asset Group]="","",VLOOKUP(Point[Age Class],age_class,2,FALSE))</f>
        <v/>
      </c>
      <c r="BN744" s="14" t="str">
        <f>IF(Point[Girth (cm)]="","",Point[Girth (cm)])</f>
        <v/>
      </c>
      <c r="BO744" s="14" t="str">
        <f>IF(Point[Crown Radius (m)]="","",Point[Crown Radius (m)])</f>
        <v/>
      </c>
      <c r="BP744" s="14" t="str">
        <f>IF(Point[Asset Group]="","",VLOOKUP(Point[Rooting Environment],root_enviro,2,FALSE))</f>
        <v/>
      </c>
      <c r="BQ744" s="14" t="str">
        <f>IF(Point[Asset Group]="","",VLOOKUP(Point[Tree Surround],tree_surround,2,FALSE))</f>
        <v/>
      </c>
      <c r="BR744" s="14" t="str">
        <f>IF(Point[Asset Group]="","",VLOOKUP(Point[Tree Grill],yes_no,2,FALSE))</f>
        <v/>
      </c>
      <c r="BS744" s="14" t="str">
        <f>IF(Point[Asset Group]="","",VLOOKUP(Point[Tree Location],tree_location,2,FALSE))</f>
        <v/>
      </c>
    </row>
    <row r="745" spans="1:71" s="3" customFormat="1" x14ac:dyDescent="0.2">
      <c r="A745" s="3" t="str">
        <f>IF(Point[DWG File Name]="","",Point[DWG File Name])</f>
        <v/>
      </c>
      <c r="B745" s="3" t="str">
        <f>IF(Point[DWG Layer Name]="","",Point[DWG Layer Name])</f>
        <v/>
      </c>
      <c r="C745" s="3" t="str">
        <f>IF(Point[DWG Handle]="","",Point[DWG Handle])</f>
        <v/>
      </c>
      <c r="D745" s="58" t="str">
        <f>IF(Point[X]="","",Point[X])</f>
        <v/>
      </c>
      <c r="E745" s="58" t="str">
        <f>IF(Point[Y]="","",Point[Y])</f>
        <v/>
      </c>
      <c r="F745" s="3" t="str">
        <f>IF(Point[Replacement Asset]="","",Point[Replacement Asset])</f>
        <v/>
      </c>
      <c r="G745" s="3" t="str">
        <f>IF(Point[Asset ID]="","",UPPER(Point[Asset ID]))</f>
        <v/>
      </c>
      <c r="H745" s="3" t="str">
        <f>IF(Point[Asset Group]="","",VLOOKUP(Point[Asset Group],asset_grp_pt,4,FALSE))</f>
        <v/>
      </c>
      <c r="I745" s="3" t="str">
        <f>IF(Point[Asset Group]="","",VLOOKUP(Point[Asset Group],asset_grp_pt,2,FALSE))</f>
        <v/>
      </c>
      <c r="J745" s="3" t="str">
        <f>IF(Point[Asset Group]="","",VLOOKUP(Point[Asset Group],asset_grp_pt,3,FALSE))</f>
        <v/>
      </c>
      <c r="K745" s="3" t="str">
        <f>IF(Point[Asset Group]="","",VLOOKUP(Point[Asset Type],type_master_list,2,FALSE))</f>
        <v/>
      </c>
      <c r="L745" s="3" t="str">
        <f>IF(Point[Asset Name]="","",PROPER(Point[Asset Name]))</f>
        <v/>
      </c>
      <c r="M745" s="11" t="str">
        <f>IF(Point[Install Date]="","",Point[Install Date])</f>
        <v/>
      </c>
      <c r="N745" s="11" t="str">
        <f>IF(Point[Note]="","",PROPER(Point[Note]))</f>
        <v/>
      </c>
      <c r="O745" s="11" t="str">
        <f>IF(Point[Resource Consent Number]="","",UPPER(Point[Resource Consent Number]))</f>
        <v/>
      </c>
      <c r="P745" s="53" t="str">
        <f>IF(Point[Asset Unit Cost]="","",Point[Asset Unit Cost])</f>
        <v/>
      </c>
      <c r="Q745" s="11" t="str">
        <f>IF(Point[Added By]="","",UPPER(Point[Added By]))</f>
        <v/>
      </c>
      <c r="R745" s="11" t="str">
        <f>IF(Point[Added Date]="","",Point[Added Date])</f>
        <v/>
      </c>
      <c r="S745" s="14" t="str">
        <f>IF(Point[Z COORD]="","",Point[Z COORD])</f>
        <v/>
      </c>
      <c r="T745" s="14" t="str">
        <f>IF(Point[Asset Description]="","",PROPER(Point[Asset Description]))</f>
        <v/>
      </c>
      <c r="U745" s="14" t="str">
        <f>IF(Point[[Artist ]]="","",PROPER(Point[[Artist ]]))</f>
        <v/>
      </c>
      <c r="V745" s="14" t="str">
        <f>IF(Point[Material Notes]="","",PROPER(Point[Material Notes]))</f>
        <v/>
      </c>
      <c r="W745" s="14" t="str">
        <f>IF(Point[Dimension Notes]="","",Point[Dimension Notes])</f>
        <v/>
      </c>
      <c r="X745" s="14" t="str">
        <f>IF(Point[List]="","",VLOOKUP(Point[Burner Number],number,2,FALSE))</f>
        <v/>
      </c>
      <c r="Y745" s="14" t="str">
        <f>IF(Point[List]="","",VLOOKUP(Point[Fuel],bbq_fuel,2,FALSE))</f>
        <v/>
      </c>
      <c r="Z745" s="14" t="str">
        <f>IF(Point[List]="","",VLOOKUP(Point[Cabinet Material],bbq_material,2,FALSE))</f>
        <v/>
      </c>
      <c r="AA745" s="14" t="str">
        <f>IF(Point[Asset Group]="","",VLOOKUP(Point[Manufacturer],manufacturer,2,FALSE))</f>
        <v/>
      </c>
      <c r="AB745" s="14" t="str">
        <f>IF(Point[Uinsex WC]="","",Point[Uinsex WC])</f>
        <v/>
      </c>
      <c r="AC745" s="14" t="str">
        <f>IF(Point[Female WC]="","",Point[Female WC])</f>
        <v/>
      </c>
      <c r="AD745" s="14" t="str">
        <f>IF(Point[Male WC]="","",Point[Male WC])</f>
        <v/>
      </c>
      <c r="AE745" s="14" t="str">
        <f>IF(Point[Urinal]="","",Point[Urinal])</f>
        <v/>
      </c>
      <c r="AF745" s="14" t="str">
        <f>IF(Point[Disabled Unisex]="","",Point[Disabled Unisex])</f>
        <v/>
      </c>
      <c r="AG745" s="14" t="str">
        <f>IF(Point[Disabled Female]="","",Point[Disabled Female])</f>
        <v/>
      </c>
      <c r="AH745" s="14" t="str">
        <f>IF(Point[Disabled Male]="","",Point[Disabled Male])</f>
        <v/>
      </c>
      <c r="AI745" s="14" t="str">
        <f>IF(Point[Asset Group]="","",VLOOKUP(Point[Handrail],yes_no,2,FALSE))</f>
        <v/>
      </c>
      <c r="AJ745" s="14" t="str">
        <f>IF(Point[Asset Group]="","",VLOOKUP(Point[Baby Changing],yes_no,2,FALSE))</f>
        <v/>
      </c>
      <c r="AK745" s="14" t="str">
        <f>IF(Point[Asset Group]="","",VLOOKUP(Point[Service Room],yes_no,2,FALSE))</f>
        <v/>
      </c>
      <c r="AL745" s="14" t="str">
        <f>IF(Point[Asset Group]="","",VLOOKUP(Point[Service Tap],service_tap,2,FALSE))</f>
        <v/>
      </c>
      <c r="AM745" s="14" t="str">
        <f>IF(Point[Asset Group]="","",VLOOKUP(Point[Heating Type],wc_heating,2,FALSE))</f>
        <v/>
      </c>
      <c r="AN745" s="14" t="str">
        <f>IF(Point[Asset Group]="","",VLOOKUP(Point[Power Supply],power_supply,2,FALSE))</f>
        <v/>
      </c>
      <c r="AO745" s="14" t="str">
        <f>IF(Point[Asset Group]="","",VLOOKUP(Point[Waste Water],waste_water,2,FALSE))</f>
        <v/>
      </c>
      <c r="AP745" s="14" t="str">
        <f>IF(Point[Asset Group]="","",VLOOKUP(Point[Furniture SubType],subdom_master_gdb,2,FALSE))</f>
        <v/>
      </c>
      <c r="AQ745" s="14" t="str">
        <f>IF(Point[Asset Group]="","",VLOOKUP(Point[Concrete Pad],yes_no,2,FALSE))</f>
        <v/>
      </c>
      <c r="AR745" s="14" t="str">
        <f>IF(Point[Asset Group]="","",VLOOKUP(Point[Material],material_master,2,FALSE))</f>
        <v/>
      </c>
      <c r="AS745" s="14" t="str">
        <f>IF(Point[Asset Group]="","",VLOOKUP(Point[Plumbing],irrigation_plumbing,2,FALSE))</f>
        <v/>
      </c>
      <c r="AT745" s="14" t="str">
        <f>IF(Point[Asset Group]="","",VLOOKUP(Point[Sprinklers],irrigation_sprinklers,2,FALSE))</f>
        <v/>
      </c>
      <c r="AU745" s="14" t="str">
        <f>IF(Point[Asset Group]="","",VLOOKUP(Point[System],irrigation_system,2,FALSE))</f>
        <v/>
      </c>
      <c r="AV745" s="14" t="str">
        <f>IF(Point[Asset Group]="","",VLOOKUP(Point[Status],irrigation_status,2,FALSE))</f>
        <v/>
      </c>
      <c r="AW745" s="11" t="str">
        <f>IF(Point[Date of manufacture]="","",Point[Date of manufacture])</f>
        <v/>
      </c>
      <c r="AX745" s="14" t="str">
        <f>IF(Point[Asset Group]="","",VLOOKUP(Point[Sign Purpose],sign_purpose,2,FALSE))</f>
        <v/>
      </c>
      <c r="AY745" s="14" t="str">
        <f>IF(Point[Asset Group]="","",VLOOKUP(Point[Sign Material],material_master,2,FALSE))</f>
        <v/>
      </c>
      <c r="AZ745" s="14" t="str">
        <f>IF(Point[Asset Group]="","",VLOOKUP(Point[Affixed To],sign_affix,2,FALSE))</f>
        <v/>
      </c>
      <c r="BA745" s="14" t="str">
        <f>IF(Point[Size HxB mm]="","",Point[Size HxB mm])</f>
        <v/>
      </c>
      <c r="BB745" s="14" t="str">
        <f>IF(Point[Height m]="","",Point[Height m])</f>
        <v/>
      </c>
      <c r="BC745" s="14" t="str">
        <f>IF(Point[Asset Group]="","",VLOOKUP(Point[Post Material],material_master,2,FALSE))</f>
        <v/>
      </c>
      <c r="BD745" s="14" t="str">
        <f>IF(Point[Asset Group]="","",VLOOKUP(Point[Post Number],number,2,FALSE))</f>
        <v/>
      </c>
      <c r="BE745" s="14" t="str">
        <f>IF(Point[Asset Group]="","",VLOOKUP(Point[Structure SubType],subdom_master_gdb,2,FALSE))</f>
        <v/>
      </c>
      <c r="BF745" s="14" t="str">
        <f>IF(Point[Area m2]="","",Point[Area m2])</f>
        <v/>
      </c>
      <c r="BG745" s="14" t="str">
        <f>IF(Point[Length m]="","",Point[Length m])</f>
        <v/>
      </c>
      <c r="BH745" s="14" t="str">
        <f>IF(Point[Width m]="","",Point[Width m])</f>
        <v/>
      </c>
      <c r="BI745" s="14" t="str">
        <f>IF(Point[Diameter m]="","",Point[Diameter m])</f>
        <v/>
      </c>
      <c r="BJ745" s="14" t="str">
        <f>IF(Point[Asset Group]="","",VLOOKUP(Point[Number of Pipes],number,2,FALSE))</f>
        <v/>
      </c>
      <c r="BK745" s="14" t="str">
        <f>IF(Point[Asset Group]="","",VLOOKUP(Point[Combined Name],2,FALSE))</f>
        <v/>
      </c>
      <c r="BL745" s="14" t="str">
        <f>IF(Point[Asset Group]="","",VLOOKUP(Point[Size Class],size_class,2,FALSE))</f>
        <v/>
      </c>
      <c r="BM745" s="14" t="str">
        <f>IF(Point[Asset Group]="","",VLOOKUP(Point[Age Class],age_class,2,FALSE))</f>
        <v/>
      </c>
      <c r="BN745" s="14" t="str">
        <f>IF(Point[Girth (cm)]="","",Point[Girth (cm)])</f>
        <v/>
      </c>
      <c r="BO745" s="14" t="str">
        <f>IF(Point[Crown Radius (m)]="","",Point[Crown Radius (m)])</f>
        <v/>
      </c>
      <c r="BP745" s="14" t="str">
        <f>IF(Point[Asset Group]="","",VLOOKUP(Point[Rooting Environment],root_enviro,2,FALSE))</f>
        <v/>
      </c>
      <c r="BQ745" s="14" t="str">
        <f>IF(Point[Asset Group]="","",VLOOKUP(Point[Tree Surround],tree_surround,2,FALSE))</f>
        <v/>
      </c>
      <c r="BR745" s="14" t="str">
        <f>IF(Point[Asset Group]="","",VLOOKUP(Point[Tree Grill],yes_no,2,FALSE))</f>
        <v/>
      </c>
      <c r="BS745" s="14" t="str">
        <f>IF(Point[Asset Group]="","",VLOOKUP(Point[Tree Location],tree_location,2,FALSE))</f>
        <v/>
      </c>
    </row>
    <row r="746" spans="1:71" s="3" customFormat="1" x14ac:dyDescent="0.2">
      <c r="A746" s="3" t="str">
        <f>IF(Point[DWG File Name]="","",Point[DWG File Name])</f>
        <v/>
      </c>
      <c r="B746" s="3" t="str">
        <f>IF(Point[DWG Layer Name]="","",Point[DWG Layer Name])</f>
        <v/>
      </c>
      <c r="C746" s="3" t="str">
        <f>IF(Point[DWG Handle]="","",Point[DWG Handle])</f>
        <v/>
      </c>
      <c r="D746" s="58" t="str">
        <f>IF(Point[X]="","",Point[X])</f>
        <v/>
      </c>
      <c r="E746" s="58" t="str">
        <f>IF(Point[Y]="","",Point[Y])</f>
        <v/>
      </c>
      <c r="F746" s="3" t="str">
        <f>IF(Point[Replacement Asset]="","",Point[Replacement Asset])</f>
        <v/>
      </c>
      <c r="G746" s="3" t="str">
        <f>IF(Point[Asset ID]="","",UPPER(Point[Asset ID]))</f>
        <v/>
      </c>
      <c r="H746" s="3" t="str">
        <f>IF(Point[Asset Group]="","",VLOOKUP(Point[Asset Group],asset_grp_pt,4,FALSE))</f>
        <v/>
      </c>
      <c r="I746" s="3" t="str">
        <f>IF(Point[Asset Group]="","",VLOOKUP(Point[Asset Group],asset_grp_pt,2,FALSE))</f>
        <v/>
      </c>
      <c r="J746" s="3" t="str">
        <f>IF(Point[Asset Group]="","",VLOOKUP(Point[Asset Group],asset_grp_pt,3,FALSE))</f>
        <v/>
      </c>
      <c r="K746" s="3" t="str">
        <f>IF(Point[Asset Group]="","",VLOOKUP(Point[Asset Type],type_master_list,2,FALSE))</f>
        <v/>
      </c>
      <c r="L746" s="3" t="str">
        <f>IF(Point[Asset Name]="","",PROPER(Point[Asset Name]))</f>
        <v/>
      </c>
      <c r="M746" s="11" t="str">
        <f>IF(Point[Install Date]="","",Point[Install Date])</f>
        <v/>
      </c>
      <c r="N746" s="11" t="str">
        <f>IF(Point[Note]="","",PROPER(Point[Note]))</f>
        <v/>
      </c>
      <c r="O746" s="11" t="str">
        <f>IF(Point[Resource Consent Number]="","",UPPER(Point[Resource Consent Number]))</f>
        <v/>
      </c>
      <c r="P746" s="53" t="str">
        <f>IF(Point[Asset Unit Cost]="","",Point[Asset Unit Cost])</f>
        <v/>
      </c>
      <c r="Q746" s="11" t="str">
        <f>IF(Point[Added By]="","",UPPER(Point[Added By]))</f>
        <v/>
      </c>
      <c r="R746" s="11" t="str">
        <f>IF(Point[Added Date]="","",Point[Added Date])</f>
        <v/>
      </c>
      <c r="S746" s="14" t="str">
        <f>IF(Point[Z COORD]="","",Point[Z COORD])</f>
        <v/>
      </c>
      <c r="T746" s="14" t="str">
        <f>IF(Point[Asset Description]="","",PROPER(Point[Asset Description]))</f>
        <v/>
      </c>
      <c r="U746" s="14" t="str">
        <f>IF(Point[[Artist ]]="","",PROPER(Point[[Artist ]]))</f>
        <v/>
      </c>
      <c r="V746" s="14" t="str">
        <f>IF(Point[Material Notes]="","",PROPER(Point[Material Notes]))</f>
        <v/>
      </c>
      <c r="W746" s="14" t="str">
        <f>IF(Point[Dimension Notes]="","",Point[Dimension Notes])</f>
        <v/>
      </c>
      <c r="X746" s="14" t="str">
        <f>IF(Point[List]="","",VLOOKUP(Point[Burner Number],number,2,FALSE))</f>
        <v/>
      </c>
      <c r="Y746" s="14" t="str">
        <f>IF(Point[List]="","",VLOOKUP(Point[Fuel],bbq_fuel,2,FALSE))</f>
        <v/>
      </c>
      <c r="Z746" s="14" t="str">
        <f>IF(Point[List]="","",VLOOKUP(Point[Cabinet Material],bbq_material,2,FALSE))</f>
        <v/>
      </c>
      <c r="AA746" s="14" t="str">
        <f>IF(Point[Asset Group]="","",VLOOKUP(Point[Manufacturer],manufacturer,2,FALSE))</f>
        <v/>
      </c>
      <c r="AB746" s="14" t="str">
        <f>IF(Point[Uinsex WC]="","",Point[Uinsex WC])</f>
        <v/>
      </c>
      <c r="AC746" s="14" t="str">
        <f>IF(Point[Female WC]="","",Point[Female WC])</f>
        <v/>
      </c>
      <c r="AD746" s="14" t="str">
        <f>IF(Point[Male WC]="","",Point[Male WC])</f>
        <v/>
      </c>
      <c r="AE746" s="14" t="str">
        <f>IF(Point[Urinal]="","",Point[Urinal])</f>
        <v/>
      </c>
      <c r="AF746" s="14" t="str">
        <f>IF(Point[Disabled Unisex]="","",Point[Disabled Unisex])</f>
        <v/>
      </c>
      <c r="AG746" s="14" t="str">
        <f>IF(Point[Disabled Female]="","",Point[Disabled Female])</f>
        <v/>
      </c>
      <c r="AH746" s="14" t="str">
        <f>IF(Point[Disabled Male]="","",Point[Disabled Male])</f>
        <v/>
      </c>
      <c r="AI746" s="14" t="str">
        <f>IF(Point[Asset Group]="","",VLOOKUP(Point[Handrail],yes_no,2,FALSE))</f>
        <v/>
      </c>
      <c r="AJ746" s="14" t="str">
        <f>IF(Point[Asset Group]="","",VLOOKUP(Point[Baby Changing],yes_no,2,FALSE))</f>
        <v/>
      </c>
      <c r="AK746" s="14" t="str">
        <f>IF(Point[Asset Group]="","",VLOOKUP(Point[Service Room],yes_no,2,FALSE))</f>
        <v/>
      </c>
      <c r="AL746" s="14" t="str">
        <f>IF(Point[Asset Group]="","",VLOOKUP(Point[Service Tap],service_tap,2,FALSE))</f>
        <v/>
      </c>
      <c r="AM746" s="14" t="str">
        <f>IF(Point[Asset Group]="","",VLOOKUP(Point[Heating Type],wc_heating,2,FALSE))</f>
        <v/>
      </c>
      <c r="AN746" s="14" t="str">
        <f>IF(Point[Asset Group]="","",VLOOKUP(Point[Power Supply],power_supply,2,FALSE))</f>
        <v/>
      </c>
      <c r="AO746" s="14" t="str">
        <f>IF(Point[Asset Group]="","",VLOOKUP(Point[Waste Water],waste_water,2,FALSE))</f>
        <v/>
      </c>
      <c r="AP746" s="14" t="str">
        <f>IF(Point[Asset Group]="","",VLOOKUP(Point[Furniture SubType],subdom_master_gdb,2,FALSE))</f>
        <v/>
      </c>
      <c r="AQ746" s="14" t="str">
        <f>IF(Point[Asset Group]="","",VLOOKUP(Point[Concrete Pad],yes_no,2,FALSE))</f>
        <v/>
      </c>
      <c r="AR746" s="14" t="str">
        <f>IF(Point[Asset Group]="","",VLOOKUP(Point[Material],material_master,2,FALSE))</f>
        <v/>
      </c>
      <c r="AS746" s="14" t="str">
        <f>IF(Point[Asset Group]="","",VLOOKUP(Point[Plumbing],irrigation_plumbing,2,FALSE))</f>
        <v/>
      </c>
      <c r="AT746" s="14" t="str">
        <f>IF(Point[Asset Group]="","",VLOOKUP(Point[Sprinklers],irrigation_sprinklers,2,FALSE))</f>
        <v/>
      </c>
      <c r="AU746" s="14" t="str">
        <f>IF(Point[Asset Group]="","",VLOOKUP(Point[System],irrigation_system,2,FALSE))</f>
        <v/>
      </c>
      <c r="AV746" s="14" t="str">
        <f>IF(Point[Asset Group]="","",VLOOKUP(Point[Status],irrigation_status,2,FALSE))</f>
        <v/>
      </c>
      <c r="AW746" s="11" t="str">
        <f>IF(Point[Date of manufacture]="","",Point[Date of manufacture])</f>
        <v/>
      </c>
      <c r="AX746" s="14" t="str">
        <f>IF(Point[Asset Group]="","",VLOOKUP(Point[Sign Purpose],sign_purpose,2,FALSE))</f>
        <v/>
      </c>
      <c r="AY746" s="14" t="str">
        <f>IF(Point[Asset Group]="","",VLOOKUP(Point[Sign Material],material_master,2,FALSE))</f>
        <v/>
      </c>
      <c r="AZ746" s="14" t="str">
        <f>IF(Point[Asset Group]="","",VLOOKUP(Point[Affixed To],sign_affix,2,FALSE))</f>
        <v/>
      </c>
      <c r="BA746" s="14" t="str">
        <f>IF(Point[Size HxB mm]="","",Point[Size HxB mm])</f>
        <v/>
      </c>
      <c r="BB746" s="14" t="str">
        <f>IF(Point[Height m]="","",Point[Height m])</f>
        <v/>
      </c>
      <c r="BC746" s="14" t="str">
        <f>IF(Point[Asset Group]="","",VLOOKUP(Point[Post Material],material_master,2,FALSE))</f>
        <v/>
      </c>
      <c r="BD746" s="14" t="str">
        <f>IF(Point[Asset Group]="","",VLOOKUP(Point[Post Number],number,2,FALSE))</f>
        <v/>
      </c>
      <c r="BE746" s="14" t="str">
        <f>IF(Point[Asset Group]="","",VLOOKUP(Point[Structure SubType],subdom_master_gdb,2,FALSE))</f>
        <v/>
      </c>
      <c r="BF746" s="14" t="str">
        <f>IF(Point[Area m2]="","",Point[Area m2])</f>
        <v/>
      </c>
      <c r="BG746" s="14" t="str">
        <f>IF(Point[Length m]="","",Point[Length m])</f>
        <v/>
      </c>
      <c r="BH746" s="14" t="str">
        <f>IF(Point[Width m]="","",Point[Width m])</f>
        <v/>
      </c>
      <c r="BI746" s="14" t="str">
        <f>IF(Point[Diameter m]="","",Point[Diameter m])</f>
        <v/>
      </c>
      <c r="BJ746" s="14" t="str">
        <f>IF(Point[Asset Group]="","",VLOOKUP(Point[Number of Pipes],number,2,FALSE))</f>
        <v/>
      </c>
      <c r="BK746" s="14" t="str">
        <f>IF(Point[Asset Group]="","",VLOOKUP(Point[Combined Name],2,FALSE))</f>
        <v/>
      </c>
      <c r="BL746" s="14" t="str">
        <f>IF(Point[Asset Group]="","",VLOOKUP(Point[Size Class],size_class,2,FALSE))</f>
        <v/>
      </c>
      <c r="BM746" s="14" t="str">
        <f>IF(Point[Asset Group]="","",VLOOKUP(Point[Age Class],age_class,2,FALSE))</f>
        <v/>
      </c>
      <c r="BN746" s="14" t="str">
        <f>IF(Point[Girth (cm)]="","",Point[Girth (cm)])</f>
        <v/>
      </c>
      <c r="BO746" s="14" t="str">
        <f>IF(Point[Crown Radius (m)]="","",Point[Crown Radius (m)])</f>
        <v/>
      </c>
      <c r="BP746" s="14" t="str">
        <f>IF(Point[Asset Group]="","",VLOOKUP(Point[Rooting Environment],root_enviro,2,FALSE))</f>
        <v/>
      </c>
      <c r="BQ746" s="14" t="str">
        <f>IF(Point[Asset Group]="","",VLOOKUP(Point[Tree Surround],tree_surround,2,FALSE))</f>
        <v/>
      </c>
      <c r="BR746" s="14" t="str">
        <f>IF(Point[Asset Group]="","",VLOOKUP(Point[Tree Grill],yes_no,2,FALSE))</f>
        <v/>
      </c>
      <c r="BS746" s="14" t="str">
        <f>IF(Point[Asset Group]="","",VLOOKUP(Point[Tree Location],tree_location,2,FALSE))</f>
        <v/>
      </c>
    </row>
    <row r="747" spans="1:71" s="3" customFormat="1" x14ac:dyDescent="0.2">
      <c r="A747" s="3" t="str">
        <f>IF(Point[DWG File Name]="","",Point[DWG File Name])</f>
        <v/>
      </c>
      <c r="B747" s="3" t="str">
        <f>IF(Point[DWG Layer Name]="","",Point[DWG Layer Name])</f>
        <v/>
      </c>
      <c r="C747" s="3" t="str">
        <f>IF(Point[DWG Handle]="","",Point[DWG Handle])</f>
        <v/>
      </c>
      <c r="D747" s="58" t="str">
        <f>IF(Point[X]="","",Point[X])</f>
        <v/>
      </c>
      <c r="E747" s="58" t="str">
        <f>IF(Point[Y]="","",Point[Y])</f>
        <v/>
      </c>
      <c r="F747" s="3" t="str">
        <f>IF(Point[Replacement Asset]="","",Point[Replacement Asset])</f>
        <v/>
      </c>
      <c r="G747" s="3" t="str">
        <f>IF(Point[Asset ID]="","",UPPER(Point[Asset ID]))</f>
        <v/>
      </c>
      <c r="H747" s="3" t="str">
        <f>IF(Point[Asset Group]="","",VLOOKUP(Point[Asset Group],asset_grp_pt,4,FALSE))</f>
        <v/>
      </c>
      <c r="I747" s="3" t="str">
        <f>IF(Point[Asset Group]="","",VLOOKUP(Point[Asset Group],asset_grp_pt,2,FALSE))</f>
        <v/>
      </c>
      <c r="J747" s="3" t="str">
        <f>IF(Point[Asset Group]="","",VLOOKUP(Point[Asset Group],asset_grp_pt,3,FALSE))</f>
        <v/>
      </c>
      <c r="K747" s="3" t="str">
        <f>IF(Point[Asset Group]="","",VLOOKUP(Point[Asset Type],type_master_list,2,FALSE))</f>
        <v/>
      </c>
      <c r="L747" s="3" t="str">
        <f>IF(Point[Asset Name]="","",PROPER(Point[Asset Name]))</f>
        <v/>
      </c>
      <c r="M747" s="11" t="str">
        <f>IF(Point[Install Date]="","",Point[Install Date])</f>
        <v/>
      </c>
      <c r="N747" s="11" t="str">
        <f>IF(Point[Note]="","",PROPER(Point[Note]))</f>
        <v/>
      </c>
      <c r="O747" s="11" t="str">
        <f>IF(Point[Resource Consent Number]="","",UPPER(Point[Resource Consent Number]))</f>
        <v/>
      </c>
      <c r="P747" s="53" t="str">
        <f>IF(Point[Asset Unit Cost]="","",Point[Asset Unit Cost])</f>
        <v/>
      </c>
      <c r="Q747" s="11" t="str">
        <f>IF(Point[Added By]="","",UPPER(Point[Added By]))</f>
        <v/>
      </c>
      <c r="R747" s="11" t="str">
        <f>IF(Point[Added Date]="","",Point[Added Date])</f>
        <v/>
      </c>
      <c r="S747" s="14" t="str">
        <f>IF(Point[Z COORD]="","",Point[Z COORD])</f>
        <v/>
      </c>
      <c r="T747" s="14" t="str">
        <f>IF(Point[Asset Description]="","",PROPER(Point[Asset Description]))</f>
        <v/>
      </c>
      <c r="U747" s="14" t="str">
        <f>IF(Point[[Artist ]]="","",PROPER(Point[[Artist ]]))</f>
        <v/>
      </c>
      <c r="V747" s="14" t="str">
        <f>IF(Point[Material Notes]="","",PROPER(Point[Material Notes]))</f>
        <v/>
      </c>
      <c r="W747" s="14" t="str">
        <f>IF(Point[Dimension Notes]="","",Point[Dimension Notes])</f>
        <v/>
      </c>
      <c r="X747" s="14" t="str">
        <f>IF(Point[List]="","",VLOOKUP(Point[Burner Number],number,2,FALSE))</f>
        <v/>
      </c>
      <c r="Y747" s="14" t="str">
        <f>IF(Point[List]="","",VLOOKUP(Point[Fuel],bbq_fuel,2,FALSE))</f>
        <v/>
      </c>
      <c r="Z747" s="14" t="str">
        <f>IF(Point[List]="","",VLOOKUP(Point[Cabinet Material],bbq_material,2,FALSE))</f>
        <v/>
      </c>
      <c r="AA747" s="14" t="str">
        <f>IF(Point[Asset Group]="","",VLOOKUP(Point[Manufacturer],manufacturer,2,FALSE))</f>
        <v/>
      </c>
      <c r="AB747" s="14" t="str">
        <f>IF(Point[Uinsex WC]="","",Point[Uinsex WC])</f>
        <v/>
      </c>
      <c r="AC747" s="14" t="str">
        <f>IF(Point[Female WC]="","",Point[Female WC])</f>
        <v/>
      </c>
      <c r="AD747" s="14" t="str">
        <f>IF(Point[Male WC]="","",Point[Male WC])</f>
        <v/>
      </c>
      <c r="AE747" s="14" t="str">
        <f>IF(Point[Urinal]="","",Point[Urinal])</f>
        <v/>
      </c>
      <c r="AF747" s="14" t="str">
        <f>IF(Point[Disabled Unisex]="","",Point[Disabled Unisex])</f>
        <v/>
      </c>
      <c r="AG747" s="14" t="str">
        <f>IF(Point[Disabled Female]="","",Point[Disabled Female])</f>
        <v/>
      </c>
      <c r="AH747" s="14" t="str">
        <f>IF(Point[Disabled Male]="","",Point[Disabled Male])</f>
        <v/>
      </c>
      <c r="AI747" s="14" t="str">
        <f>IF(Point[Asset Group]="","",VLOOKUP(Point[Handrail],yes_no,2,FALSE))</f>
        <v/>
      </c>
      <c r="AJ747" s="14" t="str">
        <f>IF(Point[Asset Group]="","",VLOOKUP(Point[Baby Changing],yes_no,2,FALSE))</f>
        <v/>
      </c>
      <c r="AK747" s="14" t="str">
        <f>IF(Point[Asset Group]="","",VLOOKUP(Point[Service Room],yes_no,2,FALSE))</f>
        <v/>
      </c>
      <c r="AL747" s="14" t="str">
        <f>IF(Point[Asset Group]="","",VLOOKUP(Point[Service Tap],service_tap,2,FALSE))</f>
        <v/>
      </c>
      <c r="AM747" s="14" t="str">
        <f>IF(Point[Asset Group]="","",VLOOKUP(Point[Heating Type],wc_heating,2,FALSE))</f>
        <v/>
      </c>
      <c r="AN747" s="14" t="str">
        <f>IF(Point[Asset Group]="","",VLOOKUP(Point[Power Supply],power_supply,2,FALSE))</f>
        <v/>
      </c>
      <c r="AO747" s="14" t="str">
        <f>IF(Point[Asset Group]="","",VLOOKUP(Point[Waste Water],waste_water,2,FALSE))</f>
        <v/>
      </c>
      <c r="AP747" s="14" t="str">
        <f>IF(Point[Asset Group]="","",VLOOKUP(Point[Furniture SubType],subdom_master_gdb,2,FALSE))</f>
        <v/>
      </c>
      <c r="AQ747" s="14" t="str">
        <f>IF(Point[Asset Group]="","",VLOOKUP(Point[Concrete Pad],yes_no,2,FALSE))</f>
        <v/>
      </c>
      <c r="AR747" s="14" t="str">
        <f>IF(Point[Asset Group]="","",VLOOKUP(Point[Material],material_master,2,FALSE))</f>
        <v/>
      </c>
      <c r="AS747" s="14" t="str">
        <f>IF(Point[Asset Group]="","",VLOOKUP(Point[Plumbing],irrigation_plumbing,2,FALSE))</f>
        <v/>
      </c>
      <c r="AT747" s="14" t="str">
        <f>IF(Point[Asset Group]="","",VLOOKUP(Point[Sprinklers],irrigation_sprinklers,2,FALSE))</f>
        <v/>
      </c>
      <c r="AU747" s="14" t="str">
        <f>IF(Point[Asset Group]="","",VLOOKUP(Point[System],irrigation_system,2,FALSE))</f>
        <v/>
      </c>
      <c r="AV747" s="14" t="str">
        <f>IF(Point[Asset Group]="","",VLOOKUP(Point[Status],irrigation_status,2,FALSE))</f>
        <v/>
      </c>
      <c r="AW747" s="11" t="str">
        <f>IF(Point[Date of manufacture]="","",Point[Date of manufacture])</f>
        <v/>
      </c>
      <c r="AX747" s="14" t="str">
        <f>IF(Point[Asset Group]="","",VLOOKUP(Point[Sign Purpose],sign_purpose,2,FALSE))</f>
        <v/>
      </c>
      <c r="AY747" s="14" t="str">
        <f>IF(Point[Asset Group]="","",VLOOKUP(Point[Sign Material],material_master,2,FALSE))</f>
        <v/>
      </c>
      <c r="AZ747" s="14" t="str">
        <f>IF(Point[Asset Group]="","",VLOOKUP(Point[Affixed To],sign_affix,2,FALSE))</f>
        <v/>
      </c>
      <c r="BA747" s="14" t="str">
        <f>IF(Point[Size HxB mm]="","",Point[Size HxB mm])</f>
        <v/>
      </c>
      <c r="BB747" s="14" t="str">
        <f>IF(Point[Height m]="","",Point[Height m])</f>
        <v/>
      </c>
      <c r="BC747" s="14" t="str">
        <f>IF(Point[Asset Group]="","",VLOOKUP(Point[Post Material],material_master,2,FALSE))</f>
        <v/>
      </c>
      <c r="BD747" s="14" t="str">
        <f>IF(Point[Asset Group]="","",VLOOKUP(Point[Post Number],number,2,FALSE))</f>
        <v/>
      </c>
      <c r="BE747" s="14" t="str">
        <f>IF(Point[Asset Group]="","",VLOOKUP(Point[Structure SubType],subdom_master_gdb,2,FALSE))</f>
        <v/>
      </c>
      <c r="BF747" s="14" t="str">
        <f>IF(Point[Area m2]="","",Point[Area m2])</f>
        <v/>
      </c>
      <c r="BG747" s="14" t="str">
        <f>IF(Point[Length m]="","",Point[Length m])</f>
        <v/>
      </c>
      <c r="BH747" s="14" t="str">
        <f>IF(Point[Width m]="","",Point[Width m])</f>
        <v/>
      </c>
      <c r="BI747" s="14" t="str">
        <f>IF(Point[Diameter m]="","",Point[Diameter m])</f>
        <v/>
      </c>
      <c r="BJ747" s="14" t="str">
        <f>IF(Point[Asset Group]="","",VLOOKUP(Point[Number of Pipes],number,2,FALSE))</f>
        <v/>
      </c>
      <c r="BK747" s="14" t="str">
        <f>IF(Point[Asset Group]="","",VLOOKUP(Point[Combined Name],2,FALSE))</f>
        <v/>
      </c>
      <c r="BL747" s="14" t="str">
        <f>IF(Point[Asset Group]="","",VLOOKUP(Point[Size Class],size_class,2,FALSE))</f>
        <v/>
      </c>
      <c r="BM747" s="14" t="str">
        <f>IF(Point[Asset Group]="","",VLOOKUP(Point[Age Class],age_class,2,FALSE))</f>
        <v/>
      </c>
      <c r="BN747" s="14" t="str">
        <f>IF(Point[Girth (cm)]="","",Point[Girth (cm)])</f>
        <v/>
      </c>
      <c r="BO747" s="14" t="str">
        <f>IF(Point[Crown Radius (m)]="","",Point[Crown Radius (m)])</f>
        <v/>
      </c>
      <c r="BP747" s="14" t="str">
        <f>IF(Point[Asset Group]="","",VLOOKUP(Point[Rooting Environment],root_enviro,2,FALSE))</f>
        <v/>
      </c>
      <c r="BQ747" s="14" t="str">
        <f>IF(Point[Asset Group]="","",VLOOKUP(Point[Tree Surround],tree_surround,2,FALSE))</f>
        <v/>
      </c>
      <c r="BR747" s="14" t="str">
        <f>IF(Point[Asset Group]="","",VLOOKUP(Point[Tree Grill],yes_no,2,FALSE))</f>
        <v/>
      </c>
      <c r="BS747" s="14" t="str">
        <f>IF(Point[Asset Group]="","",VLOOKUP(Point[Tree Location],tree_location,2,FALSE))</f>
        <v/>
      </c>
    </row>
    <row r="748" spans="1:71" s="3" customFormat="1" x14ac:dyDescent="0.2">
      <c r="A748" s="3" t="str">
        <f>IF(Point[DWG File Name]="","",Point[DWG File Name])</f>
        <v/>
      </c>
      <c r="B748" s="3" t="str">
        <f>IF(Point[DWG Layer Name]="","",Point[DWG Layer Name])</f>
        <v/>
      </c>
      <c r="C748" s="3" t="str">
        <f>IF(Point[DWG Handle]="","",Point[DWG Handle])</f>
        <v/>
      </c>
      <c r="D748" s="58" t="str">
        <f>IF(Point[X]="","",Point[X])</f>
        <v/>
      </c>
      <c r="E748" s="58" t="str">
        <f>IF(Point[Y]="","",Point[Y])</f>
        <v/>
      </c>
      <c r="F748" s="3" t="str">
        <f>IF(Point[Replacement Asset]="","",Point[Replacement Asset])</f>
        <v/>
      </c>
      <c r="G748" s="3" t="str">
        <f>IF(Point[Asset ID]="","",UPPER(Point[Asset ID]))</f>
        <v/>
      </c>
      <c r="H748" s="3" t="str">
        <f>IF(Point[Asset Group]="","",VLOOKUP(Point[Asset Group],asset_grp_pt,4,FALSE))</f>
        <v/>
      </c>
      <c r="I748" s="3" t="str">
        <f>IF(Point[Asset Group]="","",VLOOKUP(Point[Asset Group],asset_grp_pt,2,FALSE))</f>
        <v/>
      </c>
      <c r="J748" s="3" t="str">
        <f>IF(Point[Asset Group]="","",VLOOKUP(Point[Asset Group],asset_grp_pt,3,FALSE))</f>
        <v/>
      </c>
      <c r="K748" s="3" t="str">
        <f>IF(Point[Asset Group]="","",VLOOKUP(Point[Asset Type],type_master_list,2,FALSE))</f>
        <v/>
      </c>
      <c r="L748" s="3" t="str">
        <f>IF(Point[Asset Name]="","",PROPER(Point[Asset Name]))</f>
        <v/>
      </c>
      <c r="M748" s="11" t="str">
        <f>IF(Point[Install Date]="","",Point[Install Date])</f>
        <v/>
      </c>
      <c r="N748" s="11" t="str">
        <f>IF(Point[Note]="","",PROPER(Point[Note]))</f>
        <v/>
      </c>
      <c r="O748" s="11" t="str">
        <f>IF(Point[Resource Consent Number]="","",UPPER(Point[Resource Consent Number]))</f>
        <v/>
      </c>
      <c r="P748" s="53" t="str">
        <f>IF(Point[Asset Unit Cost]="","",Point[Asset Unit Cost])</f>
        <v/>
      </c>
      <c r="Q748" s="11" t="str">
        <f>IF(Point[Added By]="","",UPPER(Point[Added By]))</f>
        <v/>
      </c>
      <c r="R748" s="11" t="str">
        <f>IF(Point[Added Date]="","",Point[Added Date])</f>
        <v/>
      </c>
      <c r="S748" s="14" t="str">
        <f>IF(Point[Z COORD]="","",Point[Z COORD])</f>
        <v/>
      </c>
      <c r="T748" s="14" t="str">
        <f>IF(Point[Asset Description]="","",PROPER(Point[Asset Description]))</f>
        <v/>
      </c>
      <c r="U748" s="14" t="str">
        <f>IF(Point[[Artist ]]="","",PROPER(Point[[Artist ]]))</f>
        <v/>
      </c>
      <c r="V748" s="14" t="str">
        <f>IF(Point[Material Notes]="","",PROPER(Point[Material Notes]))</f>
        <v/>
      </c>
      <c r="W748" s="14" t="str">
        <f>IF(Point[Dimension Notes]="","",Point[Dimension Notes])</f>
        <v/>
      </c>
      <c r="X748" s="14" t="str">
        <f>IF(Point[List]="","",VLOOKUP(Point[Burner Number],number,2,FALSE))</f>
        <v/>
      </c>
      <c r="Y748" s="14" t="str">
        <f>IF(Point[List]="","",VLOOKUP(Point[Fuel],bbq_fuel,2,FALSE))</f>
        <v/>
      </c>
      <c r="Z748" s="14" t="str">
        <f>IF(Point[List]="","",VLOOKUP(Point[Cabinet Material],bbq_material,2,FALSE))</f>
        <v/>
      </c>
      <c r="AA748" s="14" t="str">
        <f>IF(Point[Asset Group]="","",VLOOKUP(Point[Manufacturer],manufacturer,2,FALSE))</f>
        <v/>
      </c>
      <c r="AB748" s="14" t="str">
        <f>IF(Point[Uinsex WC]="","",Point[Uinsex WC])</f>
        <v/>
      </c>
      <c r="AC748" s="14" t="str">
        <f>IF(Point[Female WC]="","",Point[Female WC])</f>
        <v/>
      </c>
      <c r="AD748" s="14" t="str">
        <f>IF(Point[Male WC]="","",Point[Male WC])</f>
        <v/>
      </c>
      <c r="AE748" s="14" t="str">
        <f>IF(Point[Urinal]="","",Point[Urinal])</f>
        <v/>
      </c>
      <c r="AF748" s="14" t="str">
        <f>IF(Point[Disabled Unisex]="","",Point[Disabled Unisex])</f>
        <v/>
      </c>
      <c r="AG748" s="14" t="str">
        <f>IF(Point[Disabled Female]="","",Point[Disabled Female])</f>
        <v/>
      </c>
      <c r="AH748" s="14" t="str">
        <f>IF(Point[Disabled Male]="","",Point[Disabled Male])</f>
        <v/>
      </c>
      <c r="AI748" s="14" t="str">
        <f>IF(Point[Asset Group]="","",VLOOKUP(Point[Handrail],yes_no,2,FALSE))</f>
        <v/>
      </c>
      <c r="AJ748" s="14" t="str">
        <f>IF(Point[Asset Group]="","",VLOOKUP(Point[Baby Changing],yes_no,2,FALSE))</f>
        <v/>
      </c>
      <c r="AK748" s="14" t="str">
        <f>IF(Point[Asset Group]="","",VLOOKUP(Point[Service Room],yes_no,2,FALSE))</f>
        <v/>
      </c>
      <c r="AL748" s="14" t="str">
        <f>IF(Point[Asset Group]="","",VLOOKUP(Point[Service Tap],service_tap,2,FALSE))</f>
        <v/>
      </c>
      <c r="AM748" s="14" t="str">
        <f>IF(Point[Asset Group]="","",VLOOKUP(Point[Heating Type],wc_heating,2,FALSE))</f>
        <v/>
      </c>
      <c r="AN748" s="14" t="str">
        <f>IF(Point[Asset Group]="","",VLOOKUP(Point[Power Supply],power_supply,2,FALSE))</f>
        <v/>
      </c>
      <c r="AO748" s="14" t="str">
        <f>IF(Point[Asset Group]="","",VLOOKUP(Point[Waste Water],waste_water,2,FALSE))</f>
        <v/>
      </c>
      <c r="AP748" s="14" t="str">
        <f>IF(Point[Asset Group]="","",VLOOKUP(Point[Furniture SubType],subdom_master_gdb,2,FALSE))</f>
        <v/>
      </c>
      <c r="AQ748" s="14" t="str">
        <f>IF(Point[Asset Group]="","",VLOOKUP(Point[Concrete Pad],yes_no,2,FALSE))</f>
        <v/>
      </c>
      <c r="AR748" s="14" t="str">
        <f>IF(Point[Asset Group]="","",VLOOKUP(Point[Material],material_master,2,FALSE))</f>
        <v/>
      </c>
      <c r="AS748" s="14" t="str">
        <f>IF(Point[Asset Group]="","",VLOOKUP(Point[Plumbing],irrigation_plumbing,2,FALSE))</f>
        <v/>
      </c>
      <c r="AT748" s="14" t="str">
        <f>IF(Point[Asset Group]="","",VLOOKUP(Point[Sprinklers],irrigation_sprinklers,2,FALSE))</f>
        <v/>
      </c>
      <c r="AU748" s="14" t="str">
        <f>IF(Point[Asset Group]="","",VLOOKUP(Point[System],irrigation_system,2,FALSE))</f>
        <v/>
      </c>
      <c r="AV748" s="14" t="str">
        <f>IF(Point[Asset Group]="","",VLOOKUP(Point[Status],irrigation_status,2,FALSE))</f>
        <v/>
      </c>
      <c r="AW748" s="11" t="str">
        <f>IF(Point[Date of manufacture]="","",Point[Date of manufacture])</f>
        <v/>
      </c>
      <c r="AX748" s="14" t="str">
        <f>IF(Point[Asset Group]="","",VLOOKUP(Point[Sign Purpose],sign_purpose,2,FALSE))</f>
        <v/>
      </c>
      <c r="AY748" s="14" t="str">
        <f>IF(Point[Asset Group]="","",VLOOKUP(Point[Sign Material],material_master,2,FALSE))</f>
        <v/>
      </c>
      <c r="AZ748" s="14" t="str">
        <f>IF(Point[Asset Group]="","",VLOOKUP(Point[Affixed To],sign_affix,2,FALSE))</f>
        <v/>
      </c>
      <c r="BA748" s="14" t="str">
        <f>IF(Point[Size HxB mm]="","",Point[Size HxB mm])</f>
        <v/>
      </c>
      <c r="BB748" s="14" t="str">
        <f>IF(Point[Height m]="","",Point[Height m])</f>
        <v/>
      </c>
      <c r="BC748" s="14" t="str">
        <f>IF(Point[Asset Group]="","",VLOOKUP(Point[Post Material],material_master,2,FALSE))</f>
        <v/>
      </c>
      <c r="BD748" s="14" t="str">
        <f>IF(Point[Asset Group]="","",VLOOKUP(Point[Post Number],number,2,FALSE))</f>
        <v/>
      </c>
      <c r="BE748" s="14" t="str">
        <f>IF(Point[Asset Group]="","",VLOOKUP(Point[Structure SubType],subdom_master_gdb,2,FALSE))</f>
        <v/>
      </c>
      <c r="BF748" s="14" t="str">
        <f>IF(Point[Area m2]="","",Point[Area m2])</f>
        <v/>
      </c>
      <c r="BG748" s="14" t="str">
        <f>IF(Point[Length m]="","",Point[Length m])</f>
        <v/>
      </c>
      <c r="BH748" s="14" t="str">
        <f>IF(Point[Width m]="","",Point[Width m])</f>
        <v/>
      </c>
      <c r="BI748" s="14" t="str">
        <f>IF(Point[Diameter m]="","",Point[Diameter m])</f>
        <v/>
      </c>
      <c r="BJ748" s="14" t="str">
        <f>IF(Point[Asset Group]="","",VLOOKUP(Point[Number of Pipes],number,2,FALSE))</f>
        <v/>
      </c>
      <c r="BK748" s="14" t="str">
        <f>IF(Point[Asset Group]="","",VLOOKUP(Point[Combined Name],2,FALSE))</f>
        <v/>
      </c>
      <c r="BL748" s="14" t="str">
        <f>IF(Point[Asset Group]="","",VLOOKUP(Point[Size Class],size_class,2,FALSE))</f>
        <v/>
      </c>
      <c r="BM748" s="14" t="str">
        <f>IF(Point[Asset Group]="","",VLOOKUP(Point[Age Class],age_class,2,FALSE))</f>
        <v/>
      </c>
      <c r="BN748" s="14" t="str">
        <f>IF(Point[Girth (cm)]="","",Point[Girth (cm)])</f>
        <v/>
      </c>
      <c r="BO748" s="14" t="str">
        <f>IF(Point[Crown Radius (m)]="","",Point[Crown Radius (m)])</f>
        <v/>
      </c>
      <c r="BP748" s="14" t="str">
        <f>IF(Point[Asset Group]="","",VLOOKUP(Point[Rooting Environment],root_enviro,2,FALSE))</f>
        <v/>
      </c>
      <c r="BQ748" s="14" t="str">
        <f>IF(Point[Asset Group]="","",VLOOKUP(Point[Tree Surround],tree_surround,2,FALSE))</f>
        <v/>
      </c>
      <c r="BR748" s="14" t="str">
        <f>IF(Point[Asset Group]="","",VLOOKUP(Point[Tree Grill],yes_no,2,FALSE))</f>
        <v/>
      </c>
      <c r="BS748" s="14" t="str">
        <f>IF(Point[Asset Group]="","",VLOOKUP(Point[Tree Location],tree_location,2,FALSE))</f>
        <v/>
      </c>
    </row>
    <row r="749" spans="1:71" s="3" customFormat="1" x14ac:dyDescent="0.2">
      <c r="A749" s="3" t="str">
        <f>IF(Point[DWG File Name]="","",Point[DWG File Name])</f>
        <v/>
      </c>
      <c r="B749" s="3" t="str">
        <f>IF(Point[DWG Layer Name]="","",Point[DWG Layer Name])</f>
        <v/>
      </c>
      <c r="C749" s="3" t="str">
        <f>IF(Point[DWG Handle]="","",Point[DWG Handle])</f>
        <v/>
      </c>
      <c r="D749" s="58" t="str">
        <f>IF(Point[X]="","",Point[X])</f>
        <v/>
      </c>
      <c r="E749" s="58" t="str">
        <f>IF(Point[Y]="","",Point[Y])</f>
        <v/>
      </c>
      <c r="F749" s="3" t="str">
        <f>IF(Point[Replacement Asset]="","",Point[Replacement Asset])</f>
        <v/>
      </c>
      <c r="G749" s="3" t="str">
        <f>IF(Point[Asset ID]="","",UPPER(Point[Asset ID]))</f>
        <v/>
      </c>
      <c r="H749" s="3" t="str">
        <f>IF(Point[Asset Group]="","",VLOOKUP(Point[Asset Group],asset_grp_pt,4,FALSE))</f>
        <v/>
      </c>
      <c r="I749" s="3" t="str">
        <f>IF(Point[Asset Group]="","",VLOOKUP(Point[Asset Group],asset_grp_pt,2,FALSE))</f>
        <v/>
      </c>
      <c r="J749" s="3" t="str">
        <f>IF(Point[Asset Group]="","",VLOOKUP(Point[Asset Group],asset_grp_pt,3,FALSE))</f>
        <v/>
      </c>
      <c r="K749" s="3" t="str">
        <f>IF(Point[Asset Group]="","",VLOOKUP(Point[Asset Type],type_master_list,2,FALSE))</f>
        <v/>
      </c>
      <c r="L749" s="3" t="str">
        <f>IF(Point[Asset Name]="","",PROPER(Point[Asset Name]))</f>
        <v/>
      </c>
      <c r="M749" s="11" t="str">
        <f>IF(Point[Install Date]="","",Point[Install Date])</f>
        <v/>
      </c>
      <c r="N749" s="11" t="str">
        <f>IF(Point[Note]="","",PROPER(Point[Note]))</f>
        <v/>
      </c>
      <c r="O749" s="11" t="str">
        <f>IF(Point[Resource Consent Number]="","",UPPER(Point[Resource Consent Number]))</f>
        <v/>
      </c>
      <c r="P749" s="53" t="str">
        <f>IF(Point[Asset Unit Cost]="","",Point[Asset Unit Cost])</f>
        <v/>
      </c>
      <c r="Q749" s="11" t="str">
        <f>IF(Point[Added By]="","",UPPER(Point[Added By]))</f>
        <v/>
      </c>
      <c r="R749" s="11" t="str">
        <f>IF(Point[Added Date]="","",Point[Added Date])</f>
        <v/>
      </c>
      <c r="S749" s="14" t="str">
        <f>IF(Point[Z COORD]="","",Point[Z COORD])</f>
        <v/>
      </c>
      <c r="T749" s="14" t="str">
        <f>IF(Point[Asset Description]="","",PROPER(Point[Asset Description]))</f>
        <v/>
      </c>
      <c r="U749" s="14" t="str">
        <f>IF(Point[[Artist ]]="","",PROPER(Point[[Artist ]]))</f>
        <v/>
      </c>
      <c r="V749" s="14" t="str">
        <f>IF(Point[Material Notes]="","",PROPER(Point[Material Notes]))</f>
        <v/>
      </c>
      <c r="W749" s="14" t="str">
        <f>IF(Point[Dimension Notes]="","",Point[Dimension Notes])</f>
        <v/>
      </c>
      <c r="X749" s="14" t="str">
        <f>IF(Point[List]="","",VLOOKUP(Point[Burner Number],number,2,FALSE))</f>
        <v/>
      </c>
      <c r="Y749" s="14" t="str">
        <f>IF(Point[List]="","",VLOOKUP(Point[Fuel],bbq_fuel,2,FALSE))</f>
        <v/>
      </c>
      <c r="Z749" s="14" t="str">
        <f>IF(Point[List]="","",VLOOKUP(Point[Cabinet Material],bbq_material,2,FALSE))</f>
        <v/>
      </c>
      <c r="AA749" s="14" t="str">
        <f>IF(Point[Asset Group]="","",VLOOKUP(Point[Manufacturer],manufacturer,2,FALSE))</f>
        <v/>
      </c>
      <c r="AB749" s="14" t="str">
        <f>IF(Point[Uinsex WC]="","",Point[Uinsex WC])</f>
        <v/>
      </c>
      <c r="AC749" s="14" t="str">
        <f>IF(Point[Female WC]="","",Point[Female WC])</f>
        <v/>
      </c>
      <c r="AD749" s="14" t="str">
        <f>IF(Point[Male WC]="","",Point[Male WC])</f>
        <v/>
      </c>
      <c r="AE749" s="14" t="str">
        <f>IF(Point[Urinal]="","",Point[Urinal])</f>
        <v/>
      </c>
      <c r="AF749" s="14" t="str">
        <f>IF(Point[Disabled Unisex]="","",Point[Disabled Unisex])</f>
        <v/>
      </c>
      <c r="AG749" s="14" t="str">
        <f>IF(Point[Disabled Female]="","",Point[Disabled Female])</f>
        <v/>
      </c>
      <c r="AH749" s="14" t="str">
        <f>IF(Point[Disabled Male]="","",Point[Disabled Male])</f>
        <v/>
      </c>
      <c r="AI749" s="14" t="str">
        <f>IF(Point[Asset Group]="","",VLOOKUP(Point[Handrail],yes_no,2,FALSE))</f>
        <v/>
      </c>
      <c r="AJ749" s="14" t="str">
        <f>IF(Point[Asset Group]="","",VLOOKUP(Point[Baby Changing],yes_no,2,FALSE))</f>
        <v/>
      </c>
      <c r="AK749" s="14" t="str">
        <f>IF(Point[Asset Group]="","",VLOOKUP(Point[Service Room],yes_no,2,FALSE))</f>
        <v/>
      </c>
      <c r="AL749" s="14" t="str">
        <f>IF(Point[Asset Group]="","",VLOOKUP(Point[Service Tap],service_tap,2,FALSE))</f>
        <v/>
      </c>
      <c r="AM749" s="14" t="str">
        <f>IF(Point[Asset Group]="","",VLOOKUP(Point[Heating Type],wc_heating,2,FALSE))</f>
        <v/>
      </c>
      <c r="AN749" s="14" t="str">
        <f>IF(Point[Asset Group]="","",VLOOKUP(Point[Power Supply],power_supply,2,FALSE))</f>
        <v/>
      </c>
      <c r="AO749" s="14" t="str">
        <f>IF(Point[Asset Group]="","",VLOOKUP(Point[Waste Water],waste_water,2,FALSE))</f>
        <v/>
      </c>
      <c r="AP749" s="14" t="str">
        <f>IF(Point[Asset Group]="","",VLOOKUP(Point[Furniture SubType],subdom_master_gdb,2,FALSE))</f>
        <v/>
      </c>
      <c r="AQ749" s="14" t="str">
        <f>IF(Point[Asset Group]="","",VLOOKUP(Point[Concrete Pad],yes_no,2,FALSE))</f>
        <v/>
      </c>
      <c r="AR749" s="14" t="str">
        <f>IF(Point[Asset Group]="","",VLOOKUP(Point[Material],material_master,2,FALSE))</f>
        <v/>
      </c>
      <c r="AS749" s="14" t="str">
        <f>IF(Point[Asset Group]="","",VLOOKUP(Point[Plumbing],irrigation_plumbing,2,FALSE))</f>
        <v/>
      </c>
      <c r="AT749" s="14" t="str">
        <f>IF(Point[Asset Group]="","",VLOOKUP(Point[Sprinklers],irrigation_sprinklers,2,FALSE))</f>
        <v/>
      </c>
      <c r="AU749" s="14" t="str">
        <f>IF(Point[Asset Group]="","",VLOOKUP(Point[System],irrigation_system,2,FALSE))</f>
        <v/>
      </c>
      <c r="AV749" s="14" t="str">
        <f>IF(Point[Asset Group]="","",VLOOKUP(Point[Status],irrigation_status,2,FALSE))</f>
        <v/>
      </c>
      <c r="AW749" s="11" t="str">
        <f>IF(Point[Date of manufacture]="","",Point[Date of manufacture])</f>
        <v/>
      </c>
      <c r="AX749" s="14" t="str">
        <f>IF(Point[Asset Group]="","",VLOOKUP(Point[Sign Purpose],sign_purpose,2,FALSE))</f>
        <v/>
      </c>
      <c r="AY749" s="14" t="str">
        <f>IF(Point[Asset Group]="","",VLOOKUP(Point[Sign Material],material_master,2,FALSE))</f>
        <v/>
      </c>
      <c r="AZ749" s="14" t="str">
        <f>IF(Point[Asset Group]="","",VLOOKUP(Point[Affixed To],sign_affix,2,FALSE))</f>
        <v/>
      </c>
      <c r="BA749" s="14" t="str">
        <f>IF(Point[Size HxB mm]="","",Point[Size HxB mm])</f>
        <v/>
      </c>
      <c r="BB749" s="14" t="str">
        <f>IF(Point[Height m]="","",Point[Height m])</f>
        <v/>
      </c>
      <c r="BC749" s="14" t="str">
        <f>IF(Point[Asset Group]="","",VLOOKUP(Point[Post Material],material_master,2,FALSE))</f>
        <v/>
      </c>
      <c r="BD749" s="14" t="str">
        <f>IF(Point[Asset Group]="","",VLOOKUP(Point[Post Number],number,2,FALSE))</f>
        <v/>
      </c>
      <c r="BE749" s="14" t="str">
        <f>IF(Point[Asset Group]="","",VLOOKUP(Point[Structure SubType],subdom_master_gdb,2,FALSE))</f>
        <v/>
      </c>
      <c r="BF749" s="14" t="str">
        <f>IF(Point[Area m2]="","",Point[Area m2])</f>
        <v/>
      </c>
      <c r="BG749" s="14" t="str">
        <f>IF(Point[Length m]="","",Point[Length m])</f>
        <v/>
      </c>
      <c r="BH749" s="14" t="str">
        <f>IF(Point[Width m]="","",Point[Width m])</f>
        <v/>
      </c>
      <c r="BI749" s="14" t="str">
        <f>IF(Point[Diameter m]="","",Point[Diameter m])</f>
        <v/>
      </c>
      <c r="BJ749" s="14" t="str">
        <f>IF(Point[Asset Group]="","",VLOOKUP(Point[Number of Pipes],number,2,FALSE))</f>
        <v/>
      </c>
      <c r="BK749" s="14" t="str">
        <f>IF(Point[Asset Group]="","",VLOOKUP(Point[Combined Name],2,FALSE))</f>
        <v/>
      </c>
      <c r="BL749" s="14" t="str">
        <f>IF(Point[Asset Group]="","",VLOOKUP(Point[Size Class],size_class,2,FALSE))</f>
        <v/>
      </c>
      <c r="BM749" s="14" t="str">
        <f>IF(Point[Asset Group]="","",VLOOKUP(Point[Age Class],age_class,2,FALSE))</f>
        <v/>
      </c>
      <c r="BN749" s="14" t="str">
        <f>IF(Point[Girth (cm)]="","",Point[Girth (cm)])</f>
        <v/>
      </c>
      <c r="BO749" s="14" t="str">
        <f>IF(Point[Crown Radius (m)]="","",Point[Crown Radius (m)])</f>
        <v/>
      </c>
      <c r="BP749" s="14" t="str">
        <f>IF(Point[Asset Group]="","",VLOOKUP(Point[Rooting Environment],root_enviro,2,FALSE))</f>
        <v/>
      </c>
      <c r="BQ749" s="14" t="str">
        <f>IF(Point[Asset Group]="","",VLOOKUP(Point[Tree Surround],tree_surround,2,FALSE))</f>
        <v/>
      </c>
      <c r="BR749" s="14" t="str">
        <f>IF(Point[Asset Group]="","",VLOOKUP(Point[Tree Grill],yes_no,2,FALSE))</f>
        <v/>
      </c>
      <c r="BS749" s="14" t="str">
        <f>IF(Point[Asset Group]="","",VLOOKUP(Point[Tree Location],tree_location,2,FALSE))</f>
        <v/>
      </c>
    </row>
    <row r="750" spans="1:71" s="3" customFormat="1" x14ac:dyDescent="0.2">
      <c r="A750" s="3" t="str">
        <f>IF(Point[DWG File Name]="","",Point[DWG File Name])</f>
        <v/>
      </c>
      <c r="B750" s="3" t="str">
        <f>IF(Point[DWG Layer Name]="","",Point[DWG Layer Name])</f>
        <v/>
      </c>
      <c r="C750" s="3" t="str">
        <f>IF(Point[DWG Handle]="","",Point[DWG Handle])</f>
        <v/>
      </c>
      <c r="D750" s="58" t="str">
        <f>IF(Point[X]="","",Point[X])</f>
        <v/>
      </c>
      <c r="E750" s="58" t="str">
        <f>IF(Point[Y]="","",Point[Y])</f>
        <v/>
      </c>
      <c r="F750" s="3" t="str">
        <f>IF(Point[Replacement Asset]="","",Point[Replacement Asset])</f>
        <v/>
      </c>
      <c r="G750" s="3" t="str">
        <f>IF(Point[Asset ID]="","",UPPER(Point[Asset ID]))</f>
        <v/>
      </c>
      <c r="H750" s="3" t="str">
        <f>IF(Point[Asset Group]="","",VLOOKUP(Point[Asset Group],asset_grp_pt,4,FALSE))</f>
        <v/>
      </c>
      <c r="I750" s="3" t="str">
        <f>IF(Point[Asset Group]="","",VLOOKUP(Point[Asset Group],asset_grp_pt,2,FALSE))</f>
        <v/>
      </c>
      <c r="J750" s="3" t="str">
        <f>IF(Point[Asset Group]="","",VLOOKUP(Point[Asset Group],asset_grp_pt,3,FALSE))</f>
        <v/>
      </c>
      <c r="K750" s="3" t="str">
        <f>IF(Point[Asset Group]="","",VLOOKUP(Point[Asset Type],type_master_list,2,FALSE))</f>
        <v/>
      </c>
      <c r="L750" s="3" t="str">
        <f>IF(Point[Asset Name]="","",PROPER(Point[Asset Name]))</f>
        <v/>
      </c>
      <c r="M750" s="11" t="str">
        <f>IF(Point[Install Date]="","",Point[Install Date])</f>
        <v/>
      </c>
      <c r="N750" s="11" t="str">
        <f>IF(Point[Note]="","",PROPER(Point[Note]))</f>
        <v/>
      </c>
      <c r="O750" s="11" t="str">
        <f>IF(Point[Resource Consent Number]="","",UPPER(Point[Resource Consent Number]))</f>
        <v/>
      </c>
      <c r="P750" s="53" t="str">
        <f>IF(Point[Asset Unit Cost]="","",Point[Asset Unit Cost])</f>
        <v/>
      </c>
      <c r="Q750" s="11" t="str">
        <f>IF(Point[Added By]="","",UPPER(Point[Added By]))</f>
        <v/>
      </c>
      <c r="R750" s="11" t="str">
        <f>IF(Point[Added Date]="","",Point[Added Date])</f>
        <v/>
      </c>
      <c r="S750" s="14" t="str">
        <f>IF(Point[Z COORD]="","",Point[Z COORD])</f>
        <v/>
      </c>
      <c r="T750" s="14" t="str">
        <f>IF(Point[Asset Description]="","",PROPER(Point[Asset Description]))</f>
        <v/>
      </c>
      <c r="U750" s="14" t="str">
        <f>IF(Point[[Artist ]]="","",PROPER(Point[[Artist ]]))</f>
        <v/>
      </c>
      <c r="V750" s="14" t="str">
        <f>IF(Point[Material Notes]="","",PROPER(Point[Material Notes]))</f>
        <v/>
      </c>
      <c r="W750" s="14" t="str">
        <f>IF(Point[Dimension Notes]="","",Point[Dimension Notes])</f>
        <v/>
      </c>
      <c r="X750" s="14" t="str">
        <f>IF(Point[List]="","",VLOOKUP(Point[Burner Number],number,2,FALSE))</f>
        <v/>
      </c>
      <c r="Y750" s="14" t="str">
        <f>IF(Point[List]="","",VLOOKUP(Point[Fuel],bbq_fuel,2,FALSE))</f>
        <v/>
      </c>
      <c r="Z750" s="14" t="str">
        <f>IF(Point[List]="","",VLOOKUP(Point[Cabinet Material],bbq_material,2,FALSE))</f>
        <v/>
      </c>
      <c r="AA750" s="14" t="str">
        <f>IF(Point[Asset Group]="","",VLOOKUP(Point[Manufacturer],manufacturer,2,FALSE))</f>
        <v/>
      </c>
      <c r="AB750" s="14" t="str">
        <f>IF(Point[Uinsex WC]="","",Point[Uinsex WC])</f>
        <v/>
      </c>
      <c r="AC750" s="14" t="str">
        <f>IF(Point[Female WC]="","",Point[Female WC])</f>
        <v/>
      </c>
      <c r="AD750" s="14" t="str">
        <f>IF(Point[Male WC]="","",Point[Male WC])</f>
        <v/>
      </c>
      <c r="AE750" s="14" t="str">
        <f>IF(Point[Urinal]="","",Point[Urinal])</f>
        <v/>
      </c>
      <c r="AF750" s="14" t="str">
        <f>IF(Point[Disabled Unisex]="","",Point[Disabled Unisex])</f>
        <v/>
      </c>
      <c r="AG750" s="14" t="str">
        <f>IF(Point[Disabled Female]="","",Point[Disabled Female])</f>
        <v/>
      </c>
      <c r="AH750" s="14" t="str">
        <f>IF(Point[Disabled Male]="","",Point[Disabled Male])</f>
        <v/>
      </c>
      <c r="AI750" s="14" t="str">
        <f>IF(Point[Asset Group]="","",VLOOKUP(Point[Handrail],yes_no,2,FALSE))</f>
        <v/>
      </c>
      <c r="AJ750" s="14" t="str">
        <f>IF(Point[Asset Group]="","",VLOOKUP(Point[Baby Changing],yes_no,2,FALSE))</f>
        <v/>
      </c>
      <c r="AK750" s="14" t="str">
        <f>IF(Point[Asset Group]="","",VLOOKUP(Point[Service Room],yes_no,2,FALSE))</f>
        <v/>
      </c>
      <c r="AL750" s="14" t="str">
        <f>IF(Point[Asset Group]="","",VLOOKUP(Point[Service Tap],service_tap,2,FALSE))</f>
        <v/>
      </c>
      <c r="AM750" s="14" t="str">
        <f>IF(Point[Asset Group]="","",VLOOKUP(Point[Heating Type],wc_heating,2,FALSE))</f>
        <v/>
      </c>
      <c r="AN750" s="14" t="str">
        <f>IF(Point[Asset Group]="","",VLOOKUP(Point[Power Supply],power_supply,2,FALSE))</f>
        <v/>
      </c>
      <c r="AO750" s="14" t="str">
        <f>IF(Point[Asset Group]="","",VLOOKUP(Point[Waste Water],waste_water,2,FALSE))</f>
        <v/>
      </c>
      <c r="AP750" s="14" t="str">
        <f>IF(Point[Asset Group]="","",VLOOKUP(Point[Furniture SubType],subdom_master_gdb,2,FALSE))</f>
        <v/>
      </c>
      <c r="AQ750" s="14" t="str">
        <f>IF(Point[Asset Group]="","",VLOOKUP(Point[Concrete Pad],yes_no,2,FALSE))</f>
        <v/>
      </c>
      <c r="AR750" s="14" t="str">
        <f>IF(Point[Asset Group]="","",VLOOKUP(Point[Material],material_master,2,FALSE))</f>
        <v/>
      </c>
      <c r="AS750" s="14" t="str">
        <f>IF(Point[Asset Group]="","",VLOOKUP(Point[Plumbing],irrigation_plumbing,2,FALSE))</f>
        <v/>
      </c>
      <c r="AT750" s="14" t="str">
        <f>IF(Point[Asset Group]="","",VLOOKUP(Point[Sprinklers],irrigation_sprinklers,2,FALSE))</f>
        <v/>
      </c>
      <c r="AU750" s="14" t="str">
        <f>IF(Point[Asset Group]="","",VLOOKUP(Point[System],irrigation_system,2,FALSE))</f>
        <v/>
      </c>
      <c r="AV750" s="14" t="str">
        <f>IF(Point[Asset Group]="","",VLOOKUP(Point[Status],irrigation_status,2,FALSE))</f>
        <v/>
      </c>
      <c r="AW750" s="11" t="str">
        <f>IF(Point[Date of manufacture]="","",Point[Date of manufacture])</f>
        <v/>
      </c>
      <c r="AX750" s="14" t="str">
        <f>IF(Point[Asset Group]="","",VLOOKUP(Point[Sign Purpose],sign_purpose,2,FALSE))</f>
        <v/>
      </c>
      <c r="AY750" s="14" t="str">
        <f>IF(Point[Asset Group]="","",VLOOKUP(Point[Sign Material],material_master,2,FALSE))</f>
        <v/>
      </c>
      <c r="AZ750" s="14" t="str">
        <f>IF(Point[Asset Group]="","",VLOOKUP(Point[Affixed To],sign_affix,2,FALSE))</f>
        <v/>
      </c>
      <c r="BA750" s="14" t="str">
        <f>IF(Point[Size HxB mm]="","",Point[Size HxB mm])</f>
        <v/>
      </c>
      <c r="BB750" s="14" t="str">
        <f>IF(Point[Height m]="","",Point[Height m])</f>
        <v/>
      </c>
      <c r="BC750" s="14" t="str">
        <f>IF(Point[Asset Group]="","",VLOOKUP(Point[Post Material],material_master,2,FALSE))</f>
        <v/>
      </c>
      <c r="BD750" s="14" t="str">
        <f>IF(Point[Asset Group]="","",VLOOKUP(Point[Post Number],number,2,FALSE))</f>
        <v/>
      </c>
      <c r="BE750" s="14" t="str">
        <f>IF(Point[Asset Group]="","",VLOOKUP(Point[Structure SubType],subdom_master_gdb,2,FALSE))</f>
        <v/>
      </c>
      <c r="BF750" s="14" t="str">
        <f>IF(Point[Area m2]="","",Point[Area m2])</f>
        <v/>
      </c>
      <c r="BG750" s="14" t="str">
        <f>IF(Point[Length m]="","",Point[Length m])</f>
        <v/>
      </c>
      <c r="BH750" s="14" t="str">
        <f>IF(Point[Width m]="","",Point[Width m])</f>
        <v/>
      </c>
      <c r="BI750" s="14" t="str">
        <f>IF(Point[Diameter m]="","",Point[Diameter m])</f>
        <v/>
      </c>
      <c r="BJ750" s="14" t="str">
        <f>IF(Point[Asset Group]="","",VLOOKUP(Point[Number of Pipes],number,2,FALSE))</f>
        <v/>
      </c>
      <c r="BK750" s="14" t="str">
        <f>IF(Point[Asset Group]="","",VLOOKUP(Point[Combined Name],2,FALSE))</f>
        <v/>
      </c>
      <c r="BL750" s="14" t="str">
        <f>IF(Point[Asset Group]="","",VLOOKUP(Point[Size Class],size_class,2,FALSE))</f>
        <v/>
      </c>
      <c r="BM750" s="14" t="str">
        <f>IF(Point[Asset Group]="","",VLOOKUP(Point[Age Class],age_class,2,FALSE))</f>
        <v/>
      </c>
      <c r="BN750" s="14" t="str">
        <f>IF(Point[Girth (cm)]="","",Point[Girth (cm)])</f>
        <v/>
      </c>
      <c r="BO750" s="14" t="str">
        <f>IF(Point[Crown Radius (m)]="","",Point[Crown Radius (m)])</f>
        <v/>
      </c>
      <c r="BP750" s="14" t="str">
        <f>IF(Point[Asset Group]="","",VLOOKUP(Point[Rooting Environment],root_enviro,2,FALSE))</f>
        <v/>
      </c>
      <c r="BQ750" s="14" t="str">
        <f>IF(Point[Asset Group]="","",VLOOKUP(Point[Tree Surround],tree_surround,2,FALSE))</f>
        <v/>
      </c>
      <c r="BR750" s="14" t="str">
        <f>IF(Point[Asset Group]="","",VLOOKUP(Point[Tree Grill],yes_no,2,FALSE))</f>
        <v/>
      </c>
      <c r="BS750" s="14" t="str">
        <f>IF(Point[Asset Group]="","",VLOOKUP(Point[Tree Location],tree_location,2,FALSE))</f>
        <v/>
      </c>
    </row>
    <row r="751" spans="1:71" s="3" customFormat="1" x14ac:dyDescent="0.2">
      <c r="A751" s="3" t="str">
        <f>IF(Point[DWG File Name]="","",Point[DWG File Name])</f>
        <v/>
      </c>
      <c r="B751" s="3" t="str">
        <f>IF(Point[DWG Layer Name]="","",Point[DWG Layer Name])</f>
        <v/>
      </c>
      <c r="C751" s="3" t="str">
        <f>IF(Point[DWG Handle]="","",Point[DWG Handle])</f>
        <v/>
      </c>
      <c r="D751" s="58" t="str">
        <f>IF(Point[X]="","",Point[X])</f>
        <v/>
      </c>
      <c r="E751" s="58" t="str">
        <f>IF(Point[Y]="","",Point[Y])</f>
        <v/>
      </c>
      <c r="F751" s="3" t="str">
        <f>IF(Point[Replacement Asset]="","",Point[Replacement Asset])</f>
        <v/>
      </c>
      <c r="G751" s="3" t="str">
        <f>IF(Point[Asset ID]="","",UPPER(Point[Asset ID]))</f>
        <v/>
      </c>
      <c r="H751" s="3" t="str">
        <f>IF(Point[Asset Group]="","",VLOOKUP(Point[Asset Group],asset_grp_pt,4,FALSE))</f>
        <v/>
      </c>
      <c r="I751" s="3" t="str">
        <f>IF(Point[Asset Group]="","",VLOOKUP(Point[Asset Group],asset_grp_pt,2,FALSE))</f>
        <v/>
      </c>
      <c r="J751" s="3" t="str">
        <f>IF(Point[Asset Group]="","",VLOOKUP(Point[Asset Group],asset_grp_pt,3,FALSE))</f>
        <v/>
      </c>
      <c r="K751" s="3" t="str">
        <f>IF(Point[Asset Group]="","",VLOOKUP(Point[Asset Type],type_master_list,2,FALSE))</f>
        <v/>
      </c>
      <c r="L751" s="3" t="str">
        <f>IF(Point[Asset Name]="","",PROPER(Point[Asset Name]))</f>
        <v/>
      </c>
      <c r="M751" s="11" t="str">
        <f>IF(Point[Install Date]="","",Point[Install Date])</f>
        <v/>
      </c>
      <c r="N751" s="11" t="str">
        <f>IF(Point[Note]="","",PROPER(Point[Note]))</f>
        <v/>
      </c>
      <c r="O751" s="11" t="str">
        <f>IF(Point[Resource Consent Number]="","",UPPER(Point[Resource Consent Number]))</f>
        <v/>
      </c>
      <c r="P751" s="53" t="str">
        <f>IF(Point[Asset Unit Cost]="","",Point[Asset Unit Cost])</f>
        <v/>
      </c>
      <c r="Q751" s="11" t="str">
        <f>IF(Point[Added By]="","",UPPER(Point[Added By]))</f>
        <v/>
      </c>
      <c r="R751" s="11" t="str">
        <f>IF(Point[Added Date]="","",Point[Added Date])</f>
        <v/>
      </c>
      <c r="S751" s="14" t="str">
        <f>IF(Point[Z COORD]="","",Point[Z COORD])</f>
        <v/>
      </c>
      <c r="T751" s="14" t="str">
        <f>IF(Point[Asset Description]="","",PROPER(Point[Asset Description]))</f>
        <v/>
      </c>
      <c r="U751" s="14" t="str">
        <f>IF(Point[[Artist ]]="","",PROPER(Point[[Artist ]]))</f>
        <v/>
      </c>
      <c r="V751" s="14" t="str">
        <f>IF(Point[Material Notes]="","",PROPER(Point[Material Notes]))</f>
        <v/>
      </c>
      <c r="W751" s="14" t="str">
        <f>IF(Point[Dimension Notes]="","",Point[Dimension Notes])</f>
        <v/>
      </c>
      <c r="X751" s="14" t="str">
        <f>IF(Point[List]="","",VLOOKUP(Point[Burner Number],number,2,FALSE))</f>
        <v/>
      </c>
      <c r="Y751" s="14" t="str">
        <f>IF(Point[List]="","",VLOOKUP(Point[Fuel],bbq_fuel,2,FALSE))</f>
        <v/>
      </c>
      <c r="Z751" s="14" t="str">
        <f>IF(Point[List]="","",VLOOKUP(Point[Cabinet Material],bbq_material,2,FALSE))</f>
        <v/>
      </c>
      <c r="AA751" s="14" t="str">
        <f>IF(Point[Asset Group]="","",VLOOKUP(Point[Manufacturer],manufacturer,2,FALSE))</f>
        <v/>
      </c>
      <c r="AB751" s="14" t="str">
        <f>IF(Point[Uinsex WC]="","",Point[Uinsex WC])</f>
        <v/>
      </c>
      <c r="AC751" s="14" t="str">
        <f>IF(Point[Female WC]="","",Point[Female WC])</f>
        <v/>
      </c>
      <c r="AD751" s="14" t="str">
        <f>IF(Point[Male WC]="","",Point[Male WC])</f>
        <v/>
      </c>
      <c r="AE751" s="14" t="str">
        <f>IF(Point[Urinal]="","",Point[Urinal])</f>
        <v/>
      </c>
      <c r="AF751" s="14" t="str">
        <f>IF(Point[Disabled Unisex]="","",Point[Disabled Unisex])</f>
        <v/>
      </c>
      <c r="AG751" s="14" t="str">
        <f>IF(Point[Disabled Female]="","",Point[Disabled Female])</f>
        <v/>
      </c>
      <c r="AH751" s="14" t="str">
        <f>IF(Point[Disabled Male]="","",Point[Disabled Male])</f>
        <v/>
      </c>
      <c r="AI751" s="14" t="str">
        <f>IF(Point[Asset Group]="","",VLOOKUP(Point[Handrail],yes_no,2,FALSE))</f>
        <v/>
      </c>
      <c r="AJ751" s="14" t="str">
        <f>IF(Point[Asset Group]="","",VLOOKUP(Point[Baby Changing],yes_no,2,FALSE))</f>
        <v/>
      </c>
      <c r="AK751" s="14" t="str">
        <f>IF(Point[Asset Group]="","",VLOOKUP(Point[Service Room],yes_no,2,FALSE))</f>
        <v/>
      </c>
      <c r="AL751" s="14" t="str">
        <f>IF(Point[Asset Group]="","",VLOOKUP(Point[Service Tap],service_tap,2,FALSE))</f>
        <v/>
      </c>
      <c r="AM751" s="14" t="str">
        <f>IF(Point[Asset Group]="","",VLOOKUP(Point[Heating Type],wc_heating,2,FALSE))</f>
        <v/>
      </c>
      <c r="AN751" s="14" t="str">
        <f>IF(Point[Asset Group]="","",VLOOKUP(Point[Power Supply],power_supply,2,FALSE))</f>
        <v/>
      </c>
      <c r="AO751" s="14" t="str">
        <f>IF(Point[Asset Group]="","",VLOOKUP(Point[Waste Water],waste_water,2,FALSE))</f>
        <v/>
      </c>
      <c r="AP751" s="14" t="str">
        <f>IF(Point[Asset Group]="","",VLOOKUP(Point[Furniture SubType],subdom_master_gdb,2,FALSE))</f>
        <v/>
      </c>
      <c r="AQ751" s="14" t="str">
        <f>IF(Point[Asset Group]="","",VLOOKUP(Point[Concrete Pad],yes_no,2,FALSE))</f>
        <v/>
      </c>
      <c r="AR751" s="14" t="str">
        <f>IF(Point[Asset Group]="","",VLOOKUP(Point[Material],material_master,2,FALSE))</f>
        <v/>
      </c>
      <c r="AS751" s="14" t="str">
        <f>IF(Point[Asset Group]="","",VLOOKUP(Point[Plumbing],irrigation_plumbing,2,FALSE))</f>
        <v/>
      </c>
      <c r="AT751" s="14" t="str">
        <f>IF(Point[Asset Group]="","",VLOOKUP(Point[Sprinklers],irrigation_sprinklers,2,FALSE))</f>
        <v/>
      </c>
      <c r="AU751" s="14" t="str">
        <f>IF(Point[Asset Group]="","",VLOOKUP(Point[System],irrigation_system,2,FALSE))</f>
        <v/>
      </c>
      <c r="AV751" s="14" t="str">
        <f>IF(Point[Asset Group]="","",VLOOKUP(Point[Status],irrigation_status,2,FALSE))</f>
        <v/>
      </c>
      <c r="AW751" s="11" t="str">
        <f>IF(Point[Date of manufacture]="","",Point[Date of manufacture])</f>
        <v/>
      </c>
      <c r="AX751" s="14" t="str">
        <f>IF(Point[Asset Group]="","",VLOOKUP(Point[Sign Purpose],sign_purpose,2,FALSE))</f>
        <v/>
      </c>
      <c r="AY751" s="14" t="str">
        <f>IF(Point[Asset Group]="","",VLOOKUP(Point[Sign Material],material_master,2,FALSE))</f>
        <v/>
      </c>
      <c r="AZ751" s="14" t="str">
        <f>IF(Point[Asset Group]="","",VLOOKUP(Point[Affixed To],sign_affix,2,FALSE))</f>
        <v/>
      </c>
      <c r="BA751" s="14" t="str">
        <f>IF(Point[Size HxB mm]="","",Point[Size HxB mm])</f>
        <v/>
      </c>
      <c r="BB751" s="14" t="str">
        <f>IF(Point[Height m]="","",Point[Height m])</f>
        <v/>
      </c>
      <c r="BC751" s="14" t="str">
        <f>IF(Point[Asset Group]="","",VLOOKUP(Point[Post Material],material_master,2,FALSE))</f>
        <v/>
      </c>
      <c r="BD751" s="14" t="str">
        <f>IF(Point[Asset Group]="","",VLOOKUP(Point[Post Number],number,2,FALSE))</f>
        <v/>
      </c>
      <c r="BE751" s="14" t="str">
        <f>IF(Point[Asset Group]="","",VLOOKUP(Point[Structure SubType],subdom_master_gdb,2,FALSE))</f>
        <v/>
      </c>
      <c r="BF751" s="14" t="str">
        <f>IF(Point[Area m2]="","",Point[Area m2])</f>
        <v/>
      </c>
      <c r="BG751" s="14" t="str">
        <f>IF(Point[Length m]="","",Point[Length m])</f>
        <v/>
      </c>
      <c r="BH751" s="14" t="str">
        <f>IF(Point[Width m]="","",Point[Width m])</f>
        <v/>
      </c>
      <c r="BI751" s="14" t="str">
        <f>IF(Point[Diameter m]="","",Point[Diameter m])</f>
        <v/>
      </c>
      <c r="BJ751" s="14" t="str">
        <f>IF(Point[Asset Group]="","",VLOOKUP(Point[Number of Pipes],number,2,FALSE))</f>
        <v/>
      </c>
      <c r="BK751" s="14" t="str">
        <f>IF(Point[Asset Group]="","",VLOOKUP(Point[Combined Name],2,FALSE))</f>
        <v/>
      </c>
      <c r="BL751" s="14" t="str">
        <f>IF(Point[Asset Group]="","",VLOOKUP(Point[Size Class],size_class,2,FALSE))</f>
        <v/>
      </c>
      <c r="BM751" s="14" t="str">
        <f>IF(Point[Asset Group]="","",VLOOKUP(Point[Age Class],age_class,2,FALSE))</f>
        <v/>
      </c>
      <c r="BN751" s="14" t="str">
        <f>IF(Point[Girth (cm)]="","",Point[Girth (cm)])</f>
        <v/>
      </c>
      <c r="BO751" s="14" t="str">
        <f>IF(Point[Crown Radius (m)]="","",Point[Crown Radius (m)])</f>
        <v/>
      </c>
      <c r="BP751" s="14" t="str">
        <f>IF(Point[Asset Group]="","",VLOOKUP(Point[Rooting Environment],root_enviro,2,FALSE))</f>
        <v/>
      </c>
      <c r="BQ751" s="14" t="str">
        <f>IF(Point[Asset Group]="","",VLOOKUP(Point[Tree Surround],tree_surround,2,FALSE))</f>
        <v/>
      </c>
      <c r="BR751" s="14" t="str">
        <f>IF(Point[Asset Group]="","",VLOOKUP(Point[Tree Grill],yes_no,2,FALSE))</f>
        <v/>
      </c>
      <c r="BS751" s="14" t="str">
        <f>IF(Point[Asset Group]="","",VLOOKUP(Point[Tree Location],tree_location,2,FALSE))</f>
        <v/>
      </c>
    </row>
    <row r="752" spans="1:71" s="3" customFormat="1" x14ac:dyDescent="0.2">
      <c r="A752" s="3" t="str">
        <f>IF(Point[DWG File Name]="","",Point[DWG File Name])</f>
        <v/>
      </c>
      <c r="B752" s="3" t="str">
        <f>IF(Point[DWG Layer Name]="","",Point[DWG Layer Name])</f>
        <v/>
      </c>
      <c r="C752" s="3" t="str">
        <f>IF(Point[DWG Handle]="","",Point[DWG Handle])</f>
        <v/>
      </c>
      <c r="D752" s="58" t="str">
        <f>IF(Point[X]="","",Point[X])</f>
        <v/>
      </c>
      <c r="E752" s="58" t="str">
        <f>IF(Point[Y]="","",Point[Y])</f>
        <v/>
      </c>
      <c r="F752" s="3" t="str">
        <f>IF(Point[Replacement Asset]="","",Point[Replacement Asset])</f>
        <v/>
      </c>
      <c r="G752" s="3" t="str">
        <f>IF(Point[Asset ID]="","",UPPER(Point[Asset ID]))</f>
        <v/>
      </c>
      <c r="H752" s="3" t="str">
        <f>IF(Point[Asset Group]="","",VLOOKUP(Point[Asset Group],asset_grp_pt,4,FALSE))</f>
        <v/>
      </c>
      <c r="I752" s="3" t="str">
        <f>IF(Point[Asset Group]="","",VLOOKUP(Point[Asset Group],asset_grp_pt,2,FALSE))</f>
        <v/>
      </c>
      <c r="J752" s="3" t="str">
        <f>IF(Point[Asset Group]="","",VLOOKUP(Point[Asset Group],asset_grp_pt,3,FALSE))</f>
        <v/>
      </c>
      <c r="K752" s="3" t="str">
        <f>IF(Point[Asset Group]="","",VLOOKUP(Point[Asset Type],type_master_list,2,FALSE))</f>
        <v/>
      </c>
      <c r="L752" s="3" t="str">
        <f>IF(Point[Asset Name]="","",PROPER(Point[Asset Name]))</f>
        <v/>
      </c>
      <c r="M752" s="11" t="str">
        <f>IF(Point[Install Date]="","",Point[Install Date])</f>
        <v/>
      </c>
      <c r="N752" s="11" t="str">
        <f>IF(Point[Note]="","",PROPER(Point[Note]))</f>
        <v/>
      </c>
      <c r="O752" s="11" t="str">
        <f>IF(Point[Resource Consent Number]="","",UPPER(Point[Resource Consent Number]))</f>
        <v/>
      </c>
      <c r="P752" s="53" t="str">
        <f>IF(Point[Asset Unit Cost]="","",Point[Asset Unit Cost])</f>
        <v/>
      </c>
      <c r="Q752" s="11" t="str">
        <f>IF(Point[Added By]="","",UPPER(Point[Added By]))</f>
        <v/>
      </c>
      <c r="R752" s="11" t="str">
        <f>IF(Point[Added Date]="","",Point[Added Date])</f>
        <v/>
      </c>
      <c r="S752" s="14" t="str">
        <f>IF(Point[Z COORD]="","",Point[Z COORD])</f>
        <v/>
      </c>
      <c r="T752" s="14" t="str">
        <f>IF(Point[Asset Description]="","",PROPER(Point[Asset Description]))</f>
        <v/>
      </c>
      <c r="U752" s="14" t="str">
        <f>IF(Point[[Artist ]]="","",PROPER(Point[[Artist ]]))</f>
        <v/>
      </c>
      <c r="V752" s="14" t="str">
        <f>IF(Point[Material Notes]="","",PROPER(Point[Material Notes]))</f>
        <v/>
      </c>
      <c r="W752" s="14" t="str">
        <f>IF(Point[Dimension Notes]="","",Point[Dimension Notes])</f>
        <v/>
      </c>
      <c r="X752" s="14" t="str">
        <f>IF(Point[List]="","",VLOOKUP(Point[Burner Number],number,2,FALSE))</f>
        <v/>
      </c>
      <c r="Y752" s="14" t="str">
        <f>IF(Point[List]="","",VLOOKUP(Point[Fuel],bbq_fuel,2,FALSE))</f>
        <v/>
      </c>
      <c r="Z752" s="14" t="str">
        <f>IF(Point[List]="","",VLOOKUP(Point[Cabinet Material],bbq_material,2,FALSE))</f>
        <v/>
      </c>
      <c r="AA752" s="14" t="str">
        <f>IF(Point[Asset Group]="","",VLOOKUP(Point[Manufacturer],manufacturer,2,FALSE))</f>
        <v/>
      </c>
      <c r="AB752" s="14" t="str">
        <f>IF(Point[Uinsex WC]="","",Point[Uinsex WC])</f>
        <v/>
      </c>
      <c r="AC752" s="14" t="str">
        <f>IF(Point[Female WC]="","",Point[Female WC])</f>
        <v/>
      </c>
      <c r="AD752" s="14" t="str">
        <f>IF(Point[Male WC]="","",Point[Male WC])</f>
        <v/>
      </c>
      <c r="AE752" s="14" t="str">
        <f>IF(Point[Urinal]="","",Point[Urinal])</f>
        <v/>
      </c>
      <c r="AF752" s="14" t="str">
        <f>IF(Point[Disabled Unisex]="","",Point[Disabled Unisex])</f>
        <v/>
      </c>
      <c r="AG752" s="14" t="str">
        <f>IF(Point[Disabled Female]="","",Point[Disabled Female])</f>
        <v/>
      </c>
      <c r="AH752" s="14" t="str">
        <f>IF(Point[Disabled Male]="","",Point[Disabled Male])</f>
        <v/>
      </c>
      <c r="AI752" s="14" t="str">
        <f>IF(Point[Asset Group]="","",VLOOKUP(Point[Handrail],yes_no,2,FALSE))</f>
        <v/>
      </c>
      <c r="AJ752" s="14" t="str">
        <f>IF(Point[Asset Group]="","",VLOOKUP(Point[Baby Changing],yes_no,2,FALSE))</f>
        <v/>
      </c>
      <c r="AK752" s="14" t="str">
        <f>IF(Point[Asset Group]="","",VLOOKUP(Point[Service Room],yes_no,2,FALSE))</f>
        <v/>
      </c>
      <c r="AL752" s="14" t="str">
        <f>IF(Point[Asset Group]="","",VLOOKUP(Point[Service Tap],service_tap,2,FALSE))</f>
        <v/>
      </c>
      <c r="AM752" s="14" t="str">
        <f>IF(Point[Asset Group]="","",VLOOKUP(Point[Heating Type],wc_heating,2,FALSE))</f>
        <v/>
      </c>
      <c r="AN752" s="14" t="str">
        <f>IF(Point[Asset Group]="","",VLOOKUP(Point[Power Supply],power_supply,2,FALSE))</f>
        <v/>
      </c>
      <c r="AO752" s="14" t="str">
        <f>IF(Point[Asset Group]="","",VLOOKUP(Point[Waste Water],waste_water,2,FALSE))</f>
        <v/>
      </c>
      <c r="AP752" s="14" t="str">
        <f>IF(Point[Asset Group]="","",VLOOKUP(Point[Furniture SubType],subdom_master_gdb,2,FALSE))</f>
        <v/>
      </c>
      <c r="AQ752" s="14" t="str">
        <f>IF(Point[Asset Group]="","",VLOOKUP(Point[Concrete Pad],yes_no,2,FALSE))</f>
        <v/>
      </c>
      <c r="AR752" s="14" t="str">
        <f>IF(Point[Asset Group]="","",VLOOKUP(Point[Material],material_master,2,FALSE))</f>
        <v/>
      </c>
      <c r="AS752" s="14" t="str">
        <f>IF(Point[Asset Group]="","",VLOOKUP(Point[Plumbing],irrigation_plumbing,2,FALSE))</f>
        <v/>
      </c>
      <c r="AT752" s="14" t="str">
        <f>IF(Point[Asset Group]="","",VLOOKUP(Point[Sprinklers],irrigation_sprinklers,2,FALSE))</f>
        <v/>
      </c>
      <c r="AU752" s="14" t="str">
        <f>IF(Point[Asset Group]="","",VLOOKUP(Point[System],irrigation_system,2,FALSE))</f>
        <v/>
      </c>
      <c r="AV752" s="14" t="str">
        <f>IF(Point[Asset Group]="","",VLOOKUP(Point[Status],irrigation_status,2,FALSE))</f>
        <v/>
      </c>
      <c r="AW752" s="11" t="str">
        <f>IF(Point[Date of manufacture]="","",Point[Date of manufacture])</f>
        <v/>
      </c>
      <c r="AX752" s="14" t="str">
        <f>IF(Point[Asset Group]="","",VLOOKUP(Point[Sign Purpose],sign_purpose,2,FALSE))</f>
        <v/>
      </c>
      <c r="AY752" s="14" t="str">
        <f>IF(Point[Asset Group]="","",VLOOKUP(Point[Sign Material],material_master,2,FALSE))</f>
        <v/>
      </c>
      <c r="AZ752" s="14" t="str">
        <f>IF(Point[Asset Group]="","",VLOOKUP(Point[Affixed To],sign_affix,2,FALSE))</f>
        <v/>
      </c>
      <c r="BA752" s="14" t="str">
        <f>IF(Point[Size HxB mm]="","",Point[Size HxB mm])</f>
        <v/>
      </c>
      <c r="BB752" s="14" t="str">
        <f>IF(Point[Height m]="","",Point[Height m])</f>
        <v/>
      </c>
      <c r="BC752" s="14" t="str">
        <f>IF(Point[Asset Group]="","",VLOOKUP(Point[Post Material],material_master,2,FALSE))</f>
        <v/>
      </c>
      <c r="BD752" s="14" t="str">
        <f>IF(Point[Asset Group]="","",VLOOKUP(Point[Post Number],number,2,FALSE))</f>
        <v/>
      </c>
      <c r="BE752" s="14" t="str">
        <f>IF(Point[Asset Group]="","",VLOOKUP(Point[Structure SubType],subdom_master_gdb,2,FALSE))</f>
        <v/>
      </c>
      <c r="BF752" s="14" t="str">
        <f>IF(Point[Area m2]="","",Point[Area m2])</f>
        <v/>
      </c>
      <c r="BG752" s="14" t="str">
        <f>IF(Point[Length m]="","",Point[Length m])</f>
        <v/>
      </c>
      <c r="BH752" s="14" t="str">
        <f>IF(Point[Width m]="","",Point[Width m])</f>
        <v/>
      </c>
      <c r="BI752" s="14" t="str">
        <f>IF(Point[Diameter m]="","",Point[Diameter m])</f>
        <v/>
      </c>
      <c r="BJ752" s="14" t="str">
        <f>IF(Point[Asset Group]="","",VLOOKUP(Point[Number of Pipes],number,2,FALSE))</f>
        <v/>
      </c>
      <c r="BK752" s="14" t="str">
        <f>IF(Point[Asset Group]="","",VLOOKUP(Point[Combined Name],2,FALSE))</f>
        <v/>
      </c>
      <c r="BL752" s="14" t="str">
        <f>IF(Point[Asset Group]="","",VLOOKUP(Point[Size Class],size_class,2,FALSE))</f>
        <v/>
      </c>
      <c r="BM752" s="14" t="str">
        <f>IF(Point[Asset Group]="","",VLOOKUP(Point[Age Class],age_class,2,FALSE))</f>
        <v/>
      </c>
      <c r="BN752" s="14" t="str">
        <f>IF(Point[Girth (cm)]="","",Point[Girth (cm)])</f>
        <v/>
      </c>
      <c r="BO752" s="14" t="str">
        <f>IF(Point[Crown Radius (m)]="","",Point[Crown Radius (m)])</f>
        <v/>
      </c>
      <c r="BP752" s="14" t="str">
        <f>IF(Point[Asset Group]="","",VLOOKUP(Point[Rooting Environment],root_enviro,2,FALSE))</f>
        <v/>
      </c>
      <c r="BQ752" s="14" t="str">
        <f>IF(Point[Asset Group]="","",VLOOKUP(Point[Tree Surround],tree_surround,2,FALSE))</f>
        <v/>
      </c>
      <c r="BR752" s="14" t="str">
        <f>IF(Point[Asset Group]="","",VLOOKUP(Point[Tree Grill],yes_no,2,FALSE))</f>
        <v/>
      </c>
      <c r="BS752" s="14" t="str">
        <f>IF(Point[Asset Group]="","",VLOOKUP(Point[Tree Location],tree_location,2,FALSE))</f>
        <v/>
      </c>
    </row>
    <row r="753" spans="1:71" s="3" customFormat="1" x14ac:dyDescent="0.2">
      <c r="A753" s="3" t="str">
        <f>IF(Point[DWG File Name]="","",Point[DWG File Name])</f>
        <v/>
      </c>
      <c r="B753" s="3" t="str">
        <f>IF(Point[DWG Layer Name]="","",Point[DWG Layer Name])</f>
        <v/>
      </c>
      <c r="C753" s="3" t="str">
        <f>IF(Point[DWG Handle]="","",Point[DWG Handle])</f>
        <v/>
      </c>
      <c r="D753" s="58" t="str">
        <f>IF(Point[X]="","",Point[X])</f>
        <v/>
      </c>
      <c r="E753" s="58" t="str">
        <f>IF(Point[Y]="","",Point[Y])</f>
        <v/>
      </c>
      <c r="F753" s="3" t="str">
        <f>IF(Point[Replacement Asset]="","",Point[Replacement Asset])</f>
        <v/>
      </c>
      <c r="G753" s="3" t="str">
        <f>IF(Point[Asset ID]="","",UPPER(Point[Asset ID]))</f>
        <v/>
      </c>
      <c r="H753" s="3" t="str">
        <f>IF(Point[Asset Group]="","",VLOOKUP(Point[Asset Group],asset_grp_pt,4,FALSE))</f>
        <v/>
      </c>
      <c r="I753" s="3" t="str">
        <f>IF(Point[Asset Group]="","",VLOOKUP(Point[Asset Group],asset_grp_pt,2,FALSE))</f>
        <v/>
      </c>
      <c r="J753" s="3" t="str">
        <f>IF(Point[Asset Group]="","",VLOOKUP(Point[Asset Group],asset_grp_pt,3,FALSE))</f>
        <v/>
      </c>
      <c r="K753" s="3" t="str">
        <f>IF(Point[Asset Group]="","",VLOOKUP(Point[Asset Type],type_master_list,2,FALSE))</f>
        <v/>
      </c>
      <c r="L753" s="3" t="str">
        <f>IF(Point[Asset Name]="","",PROPER(Point[Asset Name]))</f>
        <v/>
      </c>
      <c r="M753" s="11" t="str">
        <f>IF(Point[Install Date]="","",Point[Install Date])</f>
        <v/>
      </c>
      <c r="N753" s="11" t="str">
        <f>IF(Point[Note]="","",PROPER(Point[Note]))</f>
        <v/>
      </c>
      <c r="O753" s="11" t="str">
        <f>IF(Point[Resource Consent Number]="","",UPPER(Point[Resource Consent Number]))</f>
        <v/>
      </c>
      <c r="P753" s="53" t="str">
        <f>IF(Point[Asset Unit Cost]="","",Point[Asset Unit Cost])</f>
        <v/>
      </c>
      <c r="Q753" s="11" t="str">
        <f>IF(Point[Added By]="","",UPPER(Point[Added By]))</f>
        <v/>
      </c>
      <c r="R753" s="11" t="str">
        <f>IF(Point[Added Date]="","",Point[Added Date])</f>
        <v/>
      </c>
      <c r="S753" s="14" t="str">
        <f>IF(Point[Z COORD]="","",Point[Z COORD])</f>
        <v/>
      </c>
      <c r="T753" s="14" t="str">
        <f>IF(Point[Asset Description]="","",PROPER(Point[Asset Description]))</f>
        <v/>
      </c>
      <c r="U753" s="14" t="str">
        <f>IF(Point[[Artist ]]="","",PROPER(Point[[Artist ]]))</f>
        <v/>
      </c>
      <c r="V753" s="14" t="str">
        <f>IF(Point[Material Notes]="","",PROPER(Point[Material Notes]))</f>
        <v/>
      </c>
      <c r="W753" s="14" t="str">
        <f>IF(Point[Dimension Notes]="","",Point[Dimension Notes])</f>
        <v/>
      </c>
      <c r="X753" s="14" t="str">
        <f>IF(Point[List]="","",VLOOKUP(Point[Burner Number],number,2,FALSE))</f>
        <v/>
      </c>
      <c r="Y753" s="14" t="str">
        <f>IF(Point[List]="","",VLOOKUP(Point[Fuel],bbq_fuel,2,FALSE))</f>
        <v/>
      </c>
      <c r="Z753" s="14" t="str">
        <f>IF(Point[List]="","",VLOOKUP(Point[Cabinet Material],bbq_material,2,FALSE))</f>
        <v/>
      </c>
      <c r="AA753" s="14" t="str">
        <f>IF(Point[Asset Group]="","",VLOOKUP(Point[Manufacturer],manufacturer,2,FALSE))</f>
        <v/>
      </c>
      <c r="AB753" s="14" t="str">
        <f>IF(Point[Uinsex WC]="","",Point[Uinsex WC])</f>
        <v/>
      </c>
      <c r="AC753" s="14" t="str">
        <f>IF(Point[Female WC]="","",Point[Female WC])</f>
        <v/>
      </c>
      <c r="AD753" s="14" t="str">
        <f>IF(Point[Male WC]="","",Point[Male WC])</f>
        <v/>
      </c>
      <c r="AE753" s="14" t="str">
        <f>IF(Point[Urinal]="","",Point[Urinal])</f>
        <v/>
      </c>
      <c r="AF753" s="14" t="str">
        <f>IF(Point[Disabled Unisex]="","",Point[Disabled Unisex])</f>
        <v/>
      </c>
      <c r="AG753" s="14" t="str">
        <f>IF(Point[Disabled Female]="","",Point[Disabled Female])</f>
        <v/>
      </c>
      <c r="AH753" s="14" t="str">
        <f>IF(Point[Disabled Male]="","",Point[Disabled Male])</f>
        <v/>
      </c>
      <c r="AI753" s="14" t="str">
        <f>IF(Point[Asset Group]="","",VLOOKUP(Point[Handrail],yes_no,2,FALSE))</f>
        <v/>
      </c>
      <c r="AJ753" s="14" t="str">
        <f>IF(Point[Asset Group]="","",VLOOKUP(Point[Baby Changing],yes_no,2,FALSE))</f>
        <v/>
      </c>
      <c r="AK753" s="14" t="str">
        <f>IF(Point[Asset Group]="","",VLOOKUP(Point[Service Room],yes_no,2,FALSE))</f>
        <v/>
      </c>
      <c r="AL753" s="14" t="str">
        <f>IF(Point[Asset Group]="","",VLOOKUP(Point[Service Tap],service_tap,2,FALSE))</f>
        <v/>
      </c>
      <c r="AM753" s="14" t="str">
        <f>IF(Point[Asset Group]="","",VLOOKUP(Point[Heating Type],wc_heating,2,FALSE))</f>
        <v/>
      </c>
      <c r="AN753" s="14" t="str">
        <f>IF(Point[Asset Group]="","",VLOOKUP(Point[Power Supply],power_supply,2,FALSE))</f>
        <v/>
      </c>
      <c r="AO753" s="14" t="str">
        <f>IF(Point[Asset Group]="","",VLOOKUP(Point[Waste Water],waste_water,2,FALSE))</f>
        <v/>
      </c>
      <c r="AP753" s="14" t="str">
        <f>IF(Point[Asset Group]="","",VLOOKUP(Point[Furniture SubType],subdom_master_gdb,2,FALSE))</f>
        <v/>
      </c>
      <c r="AQ753" s="14" t="str">
        <f>IF(Point[Asset Group]="","",VLOOKUP(Point[Concrete Pad],yes_no,2,FALSE))</f>
        <v/>
      </c>
      <c r="AR753" s="14" t="str">
        <f>IF(Point[Asset Group]="","",VLOOKUP(Point[Material],material_master,2,FALSE))</f>
        <v/>
      </c>
      <c r="AS753" s="14" t="str">
        <f>IF(Point[Asset Group]="","",VLOOKUP(Point[Plumbing],irrigation_plumbing,2,FALSE))</f>
        <v/>
      </c>
      <c r="AT753" s="14" t="str">
        <f>IF(Point[Asset Group]="","",VLOOKUP(Point[Sprinklers],irrigation_sprinklers,2,FALSE))</f>
        <v/>
      </c>
      <c r="AU753" s="14" t="str">
        <f>IF(Point[Asset Group]="","",VLOOKUP(Point[System],irrigation_system,2,FALSE))</f>
        <v/>
      </c>
      <c r="AV753" s="14" t="str">
        <f>IF(Point[Asset Group]="","",VLOOKUP(Point[Status],irrigation_status,2,FALSE))</f>
        <v/>
      </c>
      <c r="AW753" s="11" t="str">
        <f>IF(Point[Date of manufacture]="","",Point[Date of manufacture])</f>
        <v/>
      </c>
      <c r="AX753" s="14" t="str">
        <f>IF(Point[Asset Group]="","",VLOOKUP(Point[Sign Purpose],sign_purpose,2,FALSE))</f>
        <v/>
      </c>
      <c r="AY753" s="14" t="str">
        <f>IF(Point[Asset Group]="","",VLOOKUP(Point[Sign Material],material_master,2,FALSE))</f>
        <v/>
      </c>
      <c r="AZ753" s="14" t="str">
        <f>IF(Point[Asset Group]="","",VLOOKUP(Point[Affixed To],sign_affix,2,FALSE))</f>
        <v/>
      </c>
      <c r="BA753" s="14" t="str">
        <f>IF(Point[Size HxB mm]="","",Point[Size HxB mm])</f>
        <v/>
      </c>
      <c r="BB753" s="14" t="str">
        <f>IF(Point[Height m]="","",Point[Height m])</f>
        <v/>
      </c>
      <c r="BC753" s="14" t="str">
        <f>IF(Point[Asset Group]="","",VLOOKUP(Point[Post Material],material_master,2,FALSE))</f>
        <v/>
      </c>
      <c r="BD753" s="14" t="str">
        <f>IF(Point[Asset Group]="","",VLOOKUP(Point[Post Number],number,2,FALSE))</f>
        <v/>
      </c>
      <c r="BE753" s="14" t="str">
        <f>IF(Point[Asset Group]="","",VLOOKUP(Point[Structure SubType],subdom_master_gdb,2,FALSE))</f>
        <v/>
      </c>
      <c r="BF753" s="14" t="str">
        <f>IF(Point[Area m2]="","",Point[Area m2])</f>
        <v/>
      </c>
      <c r="BG753" s="14" t="str">
        <f>IF(Point[Length m]="","",Point[Length m])</f>
        <v/>
      </c>
      <c r="BH753" s="14" t="str">
        <f>IF(Point[Width m]="","",Point[Width m])</f>
        <v/>
      </c>
      <c r="BI753" s="14" t="str">
        <f>IF(Point[Diameter m]="","",Point[Diameter m])</f>
        <v/>
      </c>
      <c r="BJ753" s="14" t="str">
        <f>IF(Point[Asset Group]="","",VLOOKUP(Point[Number of Pipes],number,2,FALSE))</f>
        <v/>
      </c>
      <c r="BK753" s="14" t="str">
        <f>IF(Point[Asset Group]="","",VLOOKUP(Point[Combined Name],2,FALSE))</f>
        <v/>
      </c>
      <c r="BL753" s="14" t="str">
        <f>IF(Point[Asset Group]="","",VLOOKUP(Point[Size Class],size_class,2,FALSE))</f>
        <v/>
      </c>
      <c r="BM753" s="14" t="str">
        <f>IF(Point[Asset Group]="","",VLOOKUP(Point[Age Class],age_class,2,FALSE))</f>
        <v/>
      </c>
      <c r="BN753" s="14" t="str">
        <f>IF(Point[Girth (cm)]="","",Point[Girth (cm)])</f>
        <v/>
      </c>
      <c r="BO753" s="14" t="str">
        <f>IF(Point[Crown Radius (m)]="","",Point[Crown Radius (m)])</f>
        <v/>
      </c>
      <c r="BP753" s="14" t="str">
        <f>IF(Point[Asset Group]="","",VLOOKUP(Point[Rooting Environment],root_enviro,2,FALSE))</f>
        <v/>
      </c>
      <c r="BQ753" s="14" t="str">
        <f>IF(Point[Asset Group]="","",VLOOKUP(Point[Tree Surround],tree_surround,2,FALSE))</f>
        <v/>
      </c>
      <c r="BR753" s="14" t="str">
        <f>IF(Point[Asset Group]="","",VLOOKUP(Point[Tree Grill],yes_no,2,FALSE))</f>
        <v/>
      </c>
      <c r="BS753" s="14" t="str">
        <f>IF(Point[Asset Group]="","",VLOOKUP(Point[Tree Location],tree_location,2,FALSE))</f>
        <v/>
      </c>
    </row>
    <row r="754" spans="1:71" s="3" customFormat="1" x14ac:dyDescent="0.2">
      <c r="A754" s="3" t="str">
        <f>IF(Point[DWG File Name]="","",Point[DWG File Name])</f>
        <v/>
      </c>
      <c r="B754" s="3" t="str">
        <f>IF(Point[DWG Layer Name]="","",Point[DWG Layer Name])</f>
        <v/>
      </c>
      <c r="C754" s="3" t="str">
        <f>IF(Point[DWG Handle]="","",Point[DWG Handle])</f>
        <v/>
      </c>
      <c r="D754" s="58" t="str">
        <f>IF(Point[X]="","",Point[X])</f>
        <v/>
      </c>
      <c r="E754" s="58" t="str">
        <f>IF(Point[Y]="","",Point[Y])</f>
        <v/>
      </c>
      <c r="F754" s="3" t="str">
        <f>IF(Point[Replacement Asset]="","",Point[Replacement Asset])</f>
        <v/>
      </c>
      <c r="G754" s="3" t="str">
        <f>IF(Point[Asset ID]="","",UPPER(Point[Asset ID]))</f>
        <v/>
      </c>
      <c r="H754" s="3" t="str">
        <f>IF(Point[Asset Group]="","",VLOOKUP(Point[Asset Group],asset_grp_pt,4,FALSE))</f>
        <v/>
      </c>
      <c r="I754" s="3" t="str">
        <f>IF(Point[Asset Group]="","",VLOOKUP(Point[Asset Group],asset_grp_pt,2,FALSE))</f>
        <v/>
      </c>
      <c r="J754" s="3" t="str">
        <f>IF(Point[Asset Group]="","",VLOOKUP(Point[Asset Group],asset_grp_pt,3,FALSE))</f>
        <v/>
      </c>
      <c r="K754" s="3" t="str">
        <f>IF(Point[Asset Group]="","",VLOOKUP(Point[Asset Type],type_master_list,2,FALSE))</f>
        <v/>
      </c>
      <c r="L754" s="3" t="str">
        <f>IF(Point[Asset Name]="","",PROPER(Point[Asset Name]))</f>
        <v/>
      </c>
      <c r="M754" s="11" t="str">
        <f>IF(Point[Install Date]="","",Point[Install Date])</f>
        <v/>
      </c>
      <c r="N754" s="11" t="str">
        <f>IF(Point[Note]="","",PROPER(Point[Note]))</f>
        <v/>
      </c>
      <c r="O754" s="11" t="str">
        <f>IF(Point[Resource Consent Number]="","",UPPER(Point[Resource Consent Number]))</f>
        <v/>
      </c>
      <c r="P754" s="53" t="str">
        <f>IF(Point[Asset Unit Cost]="","",Point[Asset Unit Cost])</f>
        <v/>
      </c>
      <c r="Q754" s="11" t="str">
        <f>IF(Point[Added By]="","",UPPER(Point[Added By]))</f>
        <v/>
      </c>
      <c r="R754" s="11" t="str">
        <f>IF(Point[Added Date]="","",Point[Added Date])</f>
        <v/>
      </c>
      <c r="S754" s="14" t="str">
        <f>IF(Point[Z COORD]="","",Point[Z COORD])</f>
        <v/>
      </c>
      <c r="T754" s="14" t="str">
        <f>IF(Point[Asset Description]="","",PROPER(Point[Asset Description]))</f>
        <v/>
      </c>
      <c r="U754" s="14" t="str">
        <f>IF(Point[[Artist ]]="","",PROPER(Point[[Artist ]]))</f>
        <v/>
      </c>
      <c r="V754" s="14" t="str">
        <f>IF(Point[Material Notes]="","",PROPER(Point[Material Notes]))</f>
        <v/>
      </c>
      <c r="W754" s="14" t="str">
        <f>IF(Point[Dimension Notes]="","",Point[Dimension Notes])</f>
        <v/>
      </c>
      <c r="X754" s="14" t="str">
        <f>IF(Point[List]="","",VLOOKUP(Point[Burner Number],number,2,FALSE))</f>
        <v/>
      </c>
      <c r="Y754" s="14" t="str">
        <f>IF(Point[List]="","",VLOOKUP(Point[Fuel],bbq_fuel,2,FALSE))</f>
        <v/>
      </c>
      <c r="Z754" s="14" t="str">
        <f>IF(Point[List]="","",VLOOKUP(Point[Cabinet Material],bbq_material,2,FALSE))</f>
        <v/>
      </c>
      <c r="AA754" s="14" t="str">
        <f>IF(Point[Asset Group]="","",VLOOKUP(Point[Manufacturer],manufacturer,2,FALSE))</f>
        <v/>
      </c>
      <c r="AB754" s="14" t="str">
        <f>IF(Point[Uinsex WC]="","",Point[Uinsex WC])</f>
        <v/>
      </c>
      <c r="AC754" s="14" t="str">
        <f>IF(Point[Female WC]="","",Point[Female WC])</f>
        <v/>
      </c>
      <c r="AD754" s="14" t="str">
        <f>IF(Point[Male WC]="","",Point[Male WC])</f>
        <v/>
      </c>
      <c r="AE754" s="14" t="str">
        <f>IF(Point[Urinal]="","",Point[Urinal])</f>
        <v/>
      </c>
      <c r="AF754" s="14" t="str">
        <f>IF(Point[Disabled Unisex]="","",Point[Disabled Unisex])</f>
        <v/>
      </c>
      <c r="AG754" s="14" t="str">
        <f>IF(Point[Disabled Female]="","",Point[Disabled Female])</f>
        <v/>
      </c>
      <c r="AH754" s="14" t="str">
        <f>IF(Point[Disabled Male]="","",Point[Disabled Male])</f>
        <v/>
      </c>
      <c r="AI754" s="14" t="str">
        <f>IF(Point[Asset Group]="","",VLOOKUP(Point[Handrail],yes_no,2,FALSE))</f>
        <v/>
      </c>
      <c r="AJ754" s="14" t="str">
        <f>IF(Point[Asset Group]="","",VLOOKUP(Point[Baby Changing],yes_no,2,FALSE))</f>
        <v/>
      </c>
      <c r="AK754" s="14" t="str">
        <f>IF(Point[Asset Group]="","",VLOOKUP(Point[Service Room],yes_no,2,FALSE))</f>
        <v/>
      </c>
      <c r="AL754" s="14" t="str">
        <f>IF(Point[Asset Group]="","",VLOOKUP(Point[Service Tap],service_tap,2,FALSE))</f>
        <v/>
      </c>
      <c r="AM754" s="14" t="str">
        <f>IF(Point[Asset Group]="","",VLOOKUP(Point[Heating Type],wc_heating,2,FALSE))</f>
        <v/>
      </c>
      <c r="AN754" s="14" t="str">
        <f>IF(Point[Asset Group]="","",VLOOKUP(Point[Power Supply],power_supply,2,FALSE))</f>
        <v/>
      </c>
      <c r="AO754" s="14" t="str">
        <f>IF(Point[Asset Group]="","",VLOOKUP(Point[Waste Water],waste_water,2,FALSE))</f>
        <v/>
      </c>
      <c r="AP754" s="14" t="str">
        <f>IF(Point[Asset Group]="","",VLOOKUP(Point[Furniture SubType],subdom_master_gdb,2,FALSE))</f>
        <v/>
      </c>
      <c r="AQ754" s="14" t="str">
        <f>IF(Point[Asset Group]="","",VLOOKUP(Point[Concrete Pad],yes_no,2,FALSE))</f>
        <v/>
      </c>
      <c r="AR754" s="14" t="str">
        <f>IF(Point[Asset Group]="","",VLOOKUP(Point[Material],material_master,2,FALSE))</f>
        <v/>
      </c>
      <c r="AS754" s="14" t="str">
        <f>IF(Point[Asset Group]="","",VLOOKUP(Point[Plumbing],irrigation_plumbing,2,FALSE))</f>
        <v/>
      </c>
      <c r="AT754" s="14" t="str">
        <f>IF(Point[Asset Group]="","",VLOOKUP(Point[Sprinklers],irrigation_sprinklers,2,FALSE))</f>
        <v/>
      </c>
      <c r="AU754" s="14" t="str">
        <f>IF(Point[Asset Group]="","",VLOOKUP(Point[System],irrigation_system,2,FALSE))</f>
        <v/>
      </c>
      <c r="AV754" s="14" t="str">
        <f>IF(Point[Asset Group]="","",VLOOKUP(Point[Status],irrigation_status,2,FALSE))</f>
        <v/>
      </c>
      <c r="AW754" s="11" t="str">
        <f>IF(Point[Date of manufacture]="","",Point[Date of manufacture])</f>
        <v/>
      </c>
      <c r="AX754" s="14" t="str">
        <f>IF(Point[Asset Group]="","",VLOOKUP(Point[Sign Purpose],sign_purpose,2,FALSE))</f>
        <v/>
      </c>
      <c r="AY754" s="14" t="str">
        <f>IF(Point[Asset Group]="","",VLOOKUP(Point[Sign Material],material_master,2,FALSE))</f>
        <v/>
      </c>
      <c r="AZ754" s="14" t="str">
        <f>IF(Point[Asset Group]="","",VLOOKUP(Point[Affixed To],sign_affix,2,FALSE))</f>
        <v/>
      </c>
      <c r="BA754" s="14" t="str">
        <f>IF(Point[Size HxB mm]="","",Point[Size HxB mm])</f>
        <v/>
      </c>
      <c r="BB754" s="14" t="str">
        <f>IF(Point[Height m]="","",Point[Height m])</f>
        <v/>
      </c>
      <c r="BC754" s="14" t="str">
        <f>IF(Point[Asset Group]="","",VLOOKUP(Point[Post Material],material_master,2,FALSE))</f>
        <v/>
      </c>
      <c r="BD754" s="14" t="str">
        <f>IF(Point[Asset Group]="","",VLOOKUP(Point[Post Number],number,2,FALSE))</f>
        <v/>
      </c>
      <c r="BE754" s="14" t="str">
        <f>IF(Point[Asset Group]="","",VLOOKUP(Point[Structure SubType],subdom_master_gdb,2,FALSE))</f>
        <v/>
      </c>
      <c r="BF754" s="14" t="str">
        <f>IF(Point[Area m2]="","",Point[Area m2])</f>
        <v/>
      </c>
      <c r="BG754" s="14" t="str">
        <f>IF(Point[Length m]="","",Point[Length m])</f>
        <v/>
      </c>
      <c r="BH754" s="14" t="str">
        <f>IF(Point[Width m]="","",Point[Width m])</f>
        <v/>
      </c>
      <c r="BI754" s="14" t="str">
        <f>IF(Point[Diameter m]="","",Point[Diameter m])</f>
        <v/>
      </c>
      <c r="BJ754" s="14" t="str">
        <f>IF(Point[Asset Group]="","",VLOOKUP(Point[Number of Pipes],number,2,FALSE))</f>
        <v/>
      </c>
      <c r="BK754" s="14" t="str">
        <f>IF(Point[Asset Group]="","",VLOOKUP(Point[Combined Name],2,FALSE))</f>
        <v/>
      </c>
      <c r="BL754" s="14" t="str">
        <f>IF(Point[Asset Group]="","",VLOOKUP(Point[Size Class],size_class,2,FALSE))</f>
        <v/>
      </c>
      <c r="BM754" s="14" t="str">
        <f>IF(Point[Asset Group]="","",VLOOKUP(Point[Age Class],age_class,2,FALSE))</f>
        <v/>
      </c>
      <c r="BN754" s="14" t="str">
        <f>IF(Point[Girth (cm)]="","",Point[Girth (cm)])</f>
        <v/>
      </c>
      <c r="BO754" s="14" t="str">
        <f>IF(Point[Crown Radius (m)]="","",Point[Crown Radius (m)])</f>
        <v/>
      </c>
      <c r="BP754" s="14" t="str">
        <f>IF(Point[Asset Group]="","",VLOOKUP(Point[Rooting Environment],root_enviro,2,FALSE))</f>
        <v/>
      </c>
      <c r="BQ754" s="14" t="str">
        <f>IF(Point[Asset Group]="","",VLOOKUP(Point[Tree Surround],tree_surround,2,FALSE))</f>
        <v/>
      </c>
      <c r="BR754" s="14" t="str">
        <f>IF(Point[Asset Group]="","",VLOOKUP(Point[Tree Grill],yes_no,2,FALSE))</f>
        <v/>
      </c>
      <c r="BS754" s="14" t="str">
        <f>IF(Point[Asset Group]="","",VLOOKUP(Point[Tree Location],tree_location,2,FALSE))</f>
        <v/>
      </c>
    </row>
    <row r="755" spans="1:71" s="3" customFormat="1" x14ac:dyDescent="0.2">
      <c r="A755" s="3" t="str">
        <f>IF(Point[DWG File Name]="","",Point[DWG File Name])</f>
        <v/>
      </c>
      <c r="B755" s="3" t="str">
        <f>IF(Point[DWG Layer Name]="","",Point[DWG Layer Name])</f>
        <v/>
      </c>
      <c r="C755" s="3" t="str">
        <f>IF(Point[DWG Handle]="","",Point[DWG Handle])</f>
        <v/>
      </c>
      <c r="D755" s="58" t="str">
        <f>IF(Point[X]="","",Point[X])</f>
        <v/>
      </c>
      <c r="E755" s="58" t="str">
        <f>IF(Point[Y]="","",Point[Y])</f>
        <v/>
      </c>
      <c r="F755" s="3" t="str">
        <f>IF(Point[Replacement Asset]="","",Point[Replacement Asset])</f>
        <v/>
      </c>
      <c r="G755" s="3" t="str">
        <f>IF(Point[Asset ID]="","",UPPER(Point[Asset ID]))</f>
        <v/>
      </c>
      <c r="H755" s="3" t="str">
        <f>IF(Point[Asset Group]="","",VLOOKUP(Point[Asset Group],asset_grp_pt,4,FALSE))</f>
        <v/>
      </c>
      <c r="I755" s="3" t="str">
        <f>IF(Point[Asset Group]="","",VLOOKUP(Point[Asset Group],asset_grp_pt,2,FALSE))</f>
        <v/>
      </c>
      <c r="J755" s="3" t="str">
        <f>IF(Point[Asset Group]="","",VLOOKUP(Point[Asset Group],asset_grp_pt,3,FALSE))</f>
        <v/>
      </c>
      <c r="K755" s="3" t="str">
        <f>IF(Point[Asset Group]="","",VLOOKUP(Point[Asset Type],type_master_list,2,FALSE))</f>
        <v/>
      </c>
      <c r="L755" s="3" t="str">
        <f>IF(Point[Asset Name]="","",PROPER(Point[Asset Name]))</f>
        <v/>
      </c>
      <c r="M755" s="11" t="str">
        <f>IF(Point[Install Date]="","",Point[Install Date])</f>
        <v/>
      </c>
      <c r="N755" s="11" t="str">
        <f>IF(Point[Note]="","",PROPER(Point[Note]))</f>
        <v/>
      </c>
      <c r="O755" s="11" t="str">
        <f>IF(Point[Resource Consent Number]="","",UPPER(Point[Resource Consent Number]))</f>
        <v/>
      </c>
      <c r="P755" s="53" t="str">
        <f>IF(Point[Asset Unit Cost]="","",Point[Asset Unit Cost])</f>
        <v/>
      </c>
      <c r="Q755" s="11" t="str">
        <f>IF(Point[Added By]="","",UPPER(Point[Added By]))</f>
        <v/>
      </c>
      <c r="R755" s="11" t="str">
        <f>IF(Point[Added Date]="","",Point[Added Date])</f>
        <v/>
      </c>
      <c r="S755" s="14" t="str">
        <f>IF(Point[Z COORD]="","",Point[Z COORD])</f>
        <v/>
      </c>
      <c r="T755" s="14" t="str">
        <f>IF(Point[Asset Description]="","",PROPER(Point[Asset Description]))</f>
        <v/>
      </c>
      <c r="U755" s="14" t="str">
        <f>IF(Point[[Artist ]]="","",PROPER(Point[[Artist ]]))</f>
        <v/>
      </c>
      <c r="V755" s="14" t="str">
        <f>IF(Point[Material Notes]="","",PROPER(Point[Material Notes]))</f>
        <v/>
      </c>
      <c r="W755" s="14" t="str">
        <f>IF(Point[Dimension Notes]="","",Point[Dimension Notes])</f>
        <v/>
      </c>
      <c r="X755" s="14" t="str">
        <f>IF(Point[List]="","",VLOOKUP(Point[Burner Number],number,2,FALSE))</f>
        <v/>
      </c>
      <c r="Y755" s="14" t="str">
        <f>IF(Point[List]="","",VLOOKUP(Point[Fuel],bbq_fuel,2,FALSE))</f>
        <v/>
      </c>
      <c r="Z755" s="14" t="str">
        <f>IF(Point[List]="","",VLOOKUP(Point[Cabinet Material],bbq_material,2,FALSE))</f>
        <v/>
      </c>
      <c r="AA755" s="14" t="str">
        <f>IF(Point[Asset Group]="","",VLOOKUP(Point[Manufacturer],manufacturer,2,FALSE))</f>
        <v/>
      </c>
      <c r="AB755" s="14" t="str">
        <f>IF(Point[Uinsex WC]="","",Point[Uinsex WC])</f>
        <v/>
      </c>
      <c r="AC755" s="14" t="str">
        <f>IF(Point[Female WC]="","",Point[Female WC])</f>
        <v/>
      </c>
      <c r="AD755" s="14" t="str">
        <f>IF(Point[Male WC]="","",Point[Male WC])</f>
        <v/>
      </c>
      <c r="AE755" s="14" t="str">
        <f>IF(Point[Urinal]="","",Point[Urinal])</f>
        <v/>
      </c>
      <c r="AF755" s="14" t="str">
        <f>IF(Point[Disabled Unisex]="","",Point[Disabled Unisex])</f>
        <v/>
      </c>
      <c r="AG755" s="14" t="str">
        <f>IF(Point[Disabled Female]="","",Point[Disabled Female])</f>
        <v/>
      </c>
      <c r="AH755" s="14" t="str">
        <f>IF(Point[Disabled Male]="","",Point[Disabled Male])</f>
        <v/>
      </c>
      <c r="AI755" s="14" t="str">
        <f>IF(Point[Asset Group]="","",VLOOKUP(Point[Handrail],yes_no,2,FALSE))</f>
        <v/>
      </c>
      <c r="AJ755" s="14" t="str">
        <f>IF(Point[Asset Group]="","",VLOOKUP(Point[Baby Changing],yes_no,2,FALSE))</f>
        <v/>
      </c>
      <c r="AK755" s="14" t="str">
        <f>IF(Point[Asset Group]="","",VLOOKUP(Point[Service Room],yes_no,2,FALSE))</f>
        <v/>
      </c>
      <c r="AL755" s="14" t="str">
        <f>IF(Point[Asset Group]="","",VLOOKUP(Point[Service Tap],service_tap,2,FALSE))</f>
        <v/>
      </c>
      <c r="AM755" s="14" t="str">
        <f>IF(Point[Asset Group]="","",VLOOKUP(Point[Heating Type],wc_heating,2,FALSE))</f>
        <v/>
      </c>
      <c r="AN755" s="14" t="str">
        <f>IF(Point[Asset Group]="","",VLOOKUP(Point[Power Supply],power_supply,2,FALSE))</f>
        <v/>
      </c>
      <c r="AO755" s="14" t="str">
        <f>IF(Point[Asset Group]="","",VLOOKUP(Point[Waste Water],waste_water,2,FALSE))</f>
        <v/>
      </c>
      <c r="AP755" s="14" t="str">
        <f>IF(Point[Asset Group]="","",VLOOKUP(Point[Furniture SubType],subdom_master_gdb,2,FALSE))</f>
        <v/>
      </c>
      <c r="AQ755" s="14" t="str">
        <f>IF(Point[Asset Group]="","",VLOOKUP(Point[Concrete Pad],yes_no,2,FALSE))</f>
        <v/>
      </c>
      <c r="AR755" s="14" t="str">
        <f>IF(Point[Asset Group]="","",VLOOKUP(Point[Material],material_master,2,FALSE))</f>
        <v/>
      </c>
      <c r="AS755" s="14" t="str">
        <f>IF(Point[Asset Group]="","",VLOOKUP(Point[Plumbing],irrigation_plumbing,2,FALSE))</f>
        <v/>
      </c>
      <c r="AT755" s="14" t="str">
        <f>IF(Point[Asset Group]="","",VLOOKUP(Point[Sprinklers],irrigation_sprinklers,2,FALSE))</f>
        <v/>
      </c>
      <c r="AU755" s="14" t="str">
        <f>IF(Point[Asset Group]="","",VLOOKUP(Point[System],irrigation_system,2,FALSE))</f>
        <v/>
      </c>
      <c r="AV755" s="14" t="str">
        <f>IF(Point[Asset Group]="","",VLOOKUP(Point[Status],irrigation_status,2,FALSE))</f>
        <v/>
      </c>
      <c r="AW755" s="11" t="str">
        <f>IF(Point[Date of manufacture]="","",Point[Date of manufacture])</f>
        <v/>
      </c>
      <c r="AX755" s="14" t="str">
        <f>IF(Point[Asset Group]="","",VLOOKUP(Point[Sign Purpose],sign_purpose,2,FALSE))</f>
        <v/>
      </c>
      <c r="AY755" s="14" t="str">
        <f>IF(Point[Asset Group]="","",VLOOKUP(Point[Sign Material],material_master,2,FALSE))</f>
        <v/>
      </c>
      <c r="AZ755" s="14" t="str">
        <f>IF(Point[Asset Group]="","",VLOOKUP(Point[Affixed To],sign_affix,2,FALSE))</f>
        <v/>
      </c>
      <c r="BA755" s="14" t="str">
        <f>IF(Point[Size HxB mm]="","",Point[Size HxB mm])</f>
        <v/>
      </c>
      <c r="BB755" s="14" t="str">
        <f>IF(Point[Height m]="","",Point[Height m])</f>
        <v/>
      </c>
      <c r="BC755" s="14" t="str">
        <f>IF(Point[Asset Group]="","",VLOOKUP(Point[Post Material],material_master,2,FALSE))</f>
        <v/>
      </c>
      <c r="BD755" s="14" t="str">
        <f>IF(Point[Asset Group]="","",VLOOKUP(Point[Post Number],number,2,FALSE))</f>
        <v/>
      </c>
      <c r="BE755" s="14" t="str">
        <f>IF(Point[Asset Group]="","",VLOOKUP(Point[Structure SubType],subdom_master_gdb,2,FALSE))</f>
        <v/>
      </c>
      <c r="BF755" s="14" t="str">
        <f>IF(Point[Area m2]="","",Point[Area m2])</f>
        <v/>
      </c>
      <c r="BG755" s="14" t="str">
        <f>IF(Point[Length m]="","",Point[Length m])</f>
        <v/>
      </c>
      <c r="BH755" s="14" t="str">
        <f>IF(Point[Width m]="","",Point[Width m])</f>
        <v/>
      </c>
      <c r="BI755" s="14" t="str">
        <f>IF(Point[Diameter m]="","",Point[Diameter m])</f>
        <v/>
      </c>
      <c r="BJ755" s="14" t="str">
        <f>IF(Point[Asset Group]="","",VLOOKUP(Point[Number of Pipes],number,2,FALSE))</f>
        <v/>
      </c>
      <c r="BK755" s="14" t="str">
        <f>IF(Point[Asset Group]="","",VLOOKUP(Point[Combined Name],2,FALSE))</f>
        <v/>
      </c>
      <c r="BL755" s="14" t="str">
        <f>IF(Point[Asset Group]="","",VLOOKUP(Point[Size Class],size_class,2,FALSE))</f>
        <v/>
      </c>
      <c r="BM755" s="14" t="str">
        <f>IF(Point[Asset Group]="","",VLOOKUP(Point[Age Class],age_class,2,FALSE))</f>
        <v/>
      </c>
      <c r="BN755" s="14" t="str">
        <f>IF(Point[Girth (cm)]="","",Point[Girth (cm)])</f>
        <v/>
      </c>
      <c r="BO755" s="14" t="str">
        <f>IF(Point[Crown Radius (m)]="","",Point[Crown Radius (m)])</f>
        <v/>
      </c>
      <c r="BP755" s="14" t="str">
        <f>IF(Point[Asset Group]="","",VLOOKUP(Point[Rooting Environment],root_enviro,2,FALSE))</f>
        <v/>
      </c>
      <c r="BQ755" s="14" t="str">
        <f>IF(Point[Asset Group]="","",VLOOKUP(Point[Tree Surround],tree_surround,2,FALSE))</f>
        <v/>
      </c>
      <c r="BR755" s="14" t="str">
        <f>IF(Point[Asset Group]="","",VLOOKUP(Point[Tree Grill],yes_no,2,FALSE))</f>
        <v/>
      </c>
      <c r="BS755" s="14" t="str">
        <f>IF(Point[Asset Group]="","",VLOOKUP(Point[Tree Location],tree_location,2,FALSE))</f>
        <v/>
      </c>
    </row>
    <row r="756" spans="1:71" s="3" customFormat="1" x14ac:dyDescent="0.2">
      <c r="A756" s="3" t="str">
        <f>IF(Point[DWG File Name]="","",Point[DWG File Name])</f>
        <v/>
      </c>
      <c r="B756" s="3" t="str">
        <f>IF(Point[DWG Layer Name]="","",Point[DWG Layer Name])</f>
        <v/>
      </c>
      <c r="C756" s="3" t="str">
        <f>IF(Point[DWG Handle]="","",Point[DWG Handle])</f>
        <v/>
      </c>
      <c r="D756" s="58" t="str">
        <f>IF(Point[X]="","",Point[X])</f>
        <v/>
      </c>
      <c r="E756" s="58" t="str">
        <f>IF(Point[Y]="","",Point[Y])</f>
        <v/>
      </c>
      <c r="F756" s="3" t="str">
        <f>IF(Point[Replacement Asset]="","",Point[Replacement Asset])</f>
        <v/>
      </c>
      <c r="G756" s="3" t="str">
        <f>IF(Point[Asset ID]="","",UPPER(Point[Asset ID]))</f>
        <v/>
      </c>
      <c r="H756" s="3" t="str">
        <f>IF(Point[Asset Group]="","",VLOOKUP(Point[Asset Group],asset_grp_pt,4,FALSE))</f>
        <v/>
      </c>
      <c r="I756" s="3" t="str">
        <f>IF(Point[Asset Group]="","",VLOOKUP(Point[Asset Group],asset_grp_pt,2,FALSE))</f>
        <v/>
      </c>
      <c r="J756" s="3" t="str">
        <f>IF(Point[Asset Group]="","",VLOOKUP(Point[Asset Group],asset_grp_pt,3,FALSE))</f>
        <v/>
      </c>
      <c r="K756" s="3" t="str">
        <f>IF(Point[Asset Group]="","",VLOOKUP(Point[Asset Type],type_master_list,2,FALSE))</f>
        <v/>
      </c>
      <c r="L756" s="3" t="str">
        <f>IF(Point[Asset Name]="","",PROPER(Point[Asset Name]))</f>
        <v/>
      </c>
      <c r="M756" s="11" t="str">
        <f>IF(Point[Install Date]="","",Point[Install Date])</f>
        <v/>
      </c>
      <c r="N756" s="11" t="str">
        <f>IF(Point[Note]="","",PROPER(Point[Note]))</f>
        <v/>
      </c>
      <c r="O756" s="11" t="str">
        <f>IF(Point[Resource Consent Number]="","",UPPER(Point[Resource Consent Number]))</f>
        <v/>
      </c>
      <c r="P756" s="53" t="str">
        <f>IF(Point[Asset Unit Cost]="","",Point[Asset Unit Cost])</f>
        <v/>
      </c>
      <c r="Q756" s="11" t="str">
        <f>IF(Point[Added By]="","",UPPER(Point[Added By]))</f>
        <v/>
      </c>
      <c r="R756" s="11" t="str">
        <f>IF(Point[Added Date]="","",Point[Added Date])</f>
        <v/>
      </c>
      <c r="S756" s="14" t="str">
        <f>IF(Point[Z COORD]="","",Point[Z COORD])</f>
        <v/>
      </c>
      <c r="T756" s="14" t="str">
        <f>IF(Point[Asset Description]="","",PROPER(Point[Asset Description]))</f>
        <v/>
      </c>
      <c r="U756" s="14" t="str">
        <f>IF(Point[[Artist ]]="","",PROPER(Point[[Artist ]]))</f>
        <v/>
      </c>
      <c r="V756" s="14" t="str">
        <f>IF(Point[Material Notes]="","",PROPER(Point[Material Notes]))</f>
        <v/>
      </c>
      <c r="W756" s="14" t="str">
        <f>IF(Point[Dimension Notes]="","",Point[Dimension Notes])</f>
        <v/>
      </c>
      <c r="X756" s="14" t="str">
        <f>IF(Point[List]="","",VLOOKUP(Point[Burner Number],number,2,FALSE))</f>
        <v/>
      </c>
      <c r="Y756" s="14" t="str">
        <f>IF(Point[List]="","",VLOOKUP(Point[Fuel],bbq_fuel,2,FALSE))</f>
        <v/>
      </c>
      <c r="Z756" s="14" t="str">
        <f>IF(Point[List]="","",VLOOKUP(Point[Cabinet Material],bbq_material,2,FALSE))</f>
        <v/>
      </c>
      <c r="AA756" s="14" t="str">
        <f>IF(Point[Asset Group]="","",VLOOKUP(Point[Manufacturer],manufacturer,2,FALSE))</f>
        <v/>
      </c>
      <c r="AB756" s="14" t="str">
        <f>IF(Point[Uinsex WC]="","",Point[Uinsex WC])</f>
        <v/>
      </c>
      <c r="AC756" s="14" t="str">
        <f>IF(Point[Female WC]="","",Point[Female WC])</f>
        <v/>
      </c>
      <c r="AD756" s="14" t="str">
        <f>IF(Point[Male WC]="","",Point[Male WC])</f>
        <v/>
      </c>
      <c r="AE756" s="14" t="str">
        <f>IF(Point[Urinal]="","",Point[Urinal])</f>
        <v/>
      </c>
      <c r="AF756" s="14" t="str">
        <f>IF(Point[Disabled Unisex]="","",Point[Disabled Unisex])</f>
        <v/>
      </c>
      <c r="AG756" s="14" t="str">
        <f>IF(Point[Disabled Female]="","",Point[Disabled Female])</f>
        <v/>
      </c>
      <c r="AH756" s="14" t="str">
        <f>IF(Point[Disabled Male]="","",Point[Disabled Male])</f>
        <v/>
      </c>
      <c r="AI756" s="14" t="str">
        <f>IF(Point[Asset Group]="","",VLOOKUP(Point[Handrail],yes_no,2,FALSE))</f>
        <v/>
      </c>
      <c r="AJ756" s="14" t="str">
        <f>IF(Point[Asset Group]="","",VLOOKUP(Point[Baby Changing],yes_no,2,FALSE))</f>
        <v/>
      </c>
      <c r="AK756" s="14" t="str">
        <f>IF(Point[Asset Group]="","",VLOOKUP(Point[Service Room],yes_no,2,FALSE))</f>
        <v/>
      </c>
      <c r="AL756" s="14" t="str">
        <f>IF(Point[Asset Group]="","",VLOOKUP(Point[Service Tap],service_tap,2,FALSE))</f>
        <v/>
      </c>
      <c r="AM756" s="14" t="str">
        <f>IF(Point[Asset Group]="","",VLOOKUP(Point[Heating Type],wc_heating,2,FALSE))</f>
        <v/>
      </c>
      <c r="AN756" s="14" t="str">
        <f>IF(Point[Asset Group]="","",VLOOKUP(Point[Power Supply],power_supply,2,FALSE))</f>
        <v/>
      </c>
      <c r="AO756" s="14" t="str">
        <f>IF(Point[Asset Group]="","",VLOOKUP(Point[Waste Water],waste_water,2,FALSE))</f>
        <v/>
      </c>
      <c r="AP756" s="14" t="str">
        <f>IF(Point[Asset Group]="","",VLOOKUP(Point[Furniture SubType],subdom_master_gdb,2,FALSE))</f>
        <v/>
      </c>
      <c r="AQ756" s="14" t="str">
        <f>IF(Point[Asset Group]="","",VLOOKUP(Point[Concrete Pad],yes_no,2,FALSE))</f>
        <v/>
      </c>
      <c r="AR756" s="14" t="str">
        <f>IF(Point[Asset Group]="","",VLOOKUP(Point[Material],material_master,2,FALSE))</f>
        <v/>
      </c>
      <c r="AS756" s="14" t="str">
        <f>IF(Point[Asset Group]="","",VLOOKUP(Point[Plumbing],irrigation_plumbing,2,FALSE))</f>
        <v/>
      </c>
      <c r="AT756" s="14" t="str">
        <f>IF(Point[Asset Group]="","",VLOOKUP(Point[Sprinklers],irrigation_sprinklers,2,FALSE))</f>
        <v/>
      </c>
      <c r="AU756" s="14" t="str">
        <f>IF(Point[Asset Group]="","",VLOOKUP(Point[System],irrigation_system,2,FALSE))</f>
        <v/>
      </c>
      <c r="AV756" s="14" t="str">
        <f>IF(Point[Asset Group]="","",VLOOKUP(Point[Status],irrigation_status,2,FALSE))</f>
        <v/>
      </c>
      <c r="AW756" s="11" t="str">
        <f>IF(Point[Date of manufacture]="","",Point[Date of manufacture])</f>
        <v/>
      </c>
      <c r="AX756" s="14" t="str">
        <f>IF(Point[Asset Group]="","",VLOOKUP(Point[Sign Purpose],sign_purpose,2,FALSE))</f>
        <v/>
      </c>
      <c r="AY756" s="14" t="str">
        <f>IF(Point[Asset Group]="","",VLOOKUP(Point[Sign Material],material_master,2,FALSE))</f>
        <v/>
      </c>
      <c r="AZ756" s="14" t="str">
        <f>IF(Point[Asset Group]="","",VLOOKUP(Point[Affixed To],sign_affix,2,FALSE))</f>
        <v/>
      </c>
      <c r="BA756" s="14" t="str">
        <f>IF(Point[Size HxB mm]="","",Point[Size HxB mm])</f>
        <v/>
      </c>
      <c r="BB756" s="14" t="str">
        <f>IF(Point[Height m]="","",Point[Height m])</f>
        <v/>
      </c>
      <c r="BC756" s="14" t="str">
        <f>IF(Point[Asset Group]="","",VLOOKUP(Point[Post Material],material_master,2,FALSE))</f>
        <v/>
      </c>
      <c r="BD756" s="14" t="str">
        <f>IF(Point[Asset Group]="","",VLOOKUP(Point[Post Number],number,2,FALSE))</f>
        <v/>
      </c>
      <c r="BE756" s="14" t="str">
        <f>IF(Point[Asset Group]="","",VLOOKUP(Point[Structure SubType],subdom_master_gdb,2,FALSE))</f>
        <v/>
      </c>
      <c r="BF756" s="14" t="str">
        <f>IF(Point[Area m2]="","",Point[Area m2])</f>
        <v/>
      </c>
      <c r="BG756" s="14" t="str">
        <f>IF(Point[Length m]="","",Point[Length m])</f>
        <v/>
      </c>
      <c r="BH756" s="14" t="str">
        <f>IF(Point[Width m]="","",Point[Width m])</f>
        <v/>
      </c>
      <c r="BI756" s="14" t="str">
        <f>IF(Point[Diameter m]="","",Point[Diameter m])</f>
        <v/>
      </c>
      <c r="BJ756" s="14" t="str">
        <f>IF(Point[Asset Group]="","",VLOOKUP(Point[Number of Pipes],number,2,FALSE))</f>
        <v/>
      </c>
      <c r="BK756" s="14" t="str">
        <f>IF(Point[Asset Group]="","",VLOOKUP(Point[Combined Name],2,FALSE))</f>
        <v/>
      </c>
      <c r="BL756" s="14" t="str">
        <f>IF(Point[Asset Group]="","",VLOOKUP(Point[Size Class],size_class,2,FALSE))</f>
        <v/>
      </c>
      <c r="BM756" s="14" t="str">
        <f>IF(Point[Asset Group]="","",VLOOKUP(Point[Age Class],age_class,2,FALSE))</f>
        <v/>
      </c>
      <c r="BN756" s="14" t="str">
        <f>IF(Point[Girth (cm)]="","",Point[Girth (cm)])</f>
        <v/>
      </c>
      <c r="BO756" s="14" t="str">
        <f>IF(Point[Crown Radius (m)]="","",Point[Crown Radius (m)])</f>
        <v/>
      </c>
      <c r="BP756" s="14" t="str">
        <f>IF(Point[Asset Group]="","",VLOOKUP(Point[Rooting Environment],root_enviro,2,FALSE))</f>
        <v/>
      </c>
      <c r="BQ756" s="14" t="str">
        <f>IF(Point[Asset Group]="","",VLOOKUP(Point[Tree Surround],tree_surround,2,FALSE))</f>
        <v/>
      </c>
      <c r="BR756" s="14" t="str">
        <f>IF(Point[Asset Group]="","",VLOOKUP(Point[Tree Grill],yes_no,2,FALSE))</f>
        <v/>
      </c>
      <c r="BS756" s="14" t="str">
        <f>IF(Point[Asset Group]="","",VLOOKUP(Point[Tree Location],tree_location,2,FALSE))</f>
        <v/>
      </c>
    </row>
    <row r="757" spans="1:71" s="3" customFormat="1" x14ac:dyDescent="0.2">
      <c r="A757" s="3" t="str">
        <f>IF(Point[DWG File Name]="","",Point[DWG File Name])</f>
        <v/>
      </c>
      <c r="B757" s="3" t="str">
        <f>IF(Point[DWG Layer Name]="","",Point[DWG Layer Name])</f>
        <v/>
      </c>
      <c r="C757" s="3" t="str">
        <f>IF(Point[DWG Handle]="","",Point[DWG Handle])</f>
        <v/>
      </c>
      <c r="D757" s="58" t="str">
        <f>IF(Point[X]="","",Point[X])</f>
        <v/>
      </c>
      <c r="E757" s="58" t="str">
        <f>IF(Point[Y]="","",Point[Y])</f>
        <v/>
      </c>
      <c r="F757" s="3" t="str">
        <f>IF(Point[Replacement Asset]="","",Point[Replacement Asset])</f>
        <v/>
      </c>
      <c r="G757" s="3" t="str">
        <f>IF(Point[Asset ID]="","",UPPER(Point[Asset ID]))</f>
        <v/>
      </c>
      <c r="H757" s="3" t="str">
        <f>IF(Point[Asset Group]="","",VLOOKUP(Point[Asset Group],asset_grp_pt,4,FALSE))</f>
        <v/>
      </c>
      <c r="I757" s="3" t="str">
        <f>IF(Point[Asset Group]="","",VLOOKUP(Point[Asset Group],asset_grp_pt,2,FALSE))</f>
        <v/>
      </c>
      <c r="J757" s="3" t="str">
        <f>IF(Point[Asset Group]="","",VLOOKUP(Point[Asset Group],asset_grp_pt,3,FALSE))</f>
        <v/>
      </c>
      <c r="K757" s="3" t="str">
        <f>IF(Point[Asset Group]="","",VLOOKUP(Point[Asset Type],type_master_list,2,FALSE))</f>
        <v/>
      </c>
      <c r="L757" s="3" t="str">
        <f>IF(Point[Asset Name]="","",PROPER(Point[Asset Name]))</f>
        <v/>
      </c>
      <c r="M757" s="11" t="str">
        <f>IF(Point[Install Date]="","",Point[Install Date])</f>
        <v/>
      </c>
      <c r="N757" s="11" t="str">
        <f>IF(Point[Note]="","",PROPER(Point[Note]))</f>
        <v/>
      </c>
      <c r="O757" s="11" t="str">
        <f>IF(Point[Resource Consent Number]="","",UPPER(Point[Resource Consent Number]))</f>
        <v/>
      </c>
      <c r="P757" s="53" t="str">
        <f>IF(Point[Asset Unit Cost]="","",Point[Asset Unit Cost])</f>
        <v/>
      </c>
      <c r="Q757" s="11" t="str">
        <f>IF(Point[Added By]="","",UPPER(Point[Added By]))</f>
        <v/>
      </c>
      <c r="R757" s="11" t="str">
        <f>IF(Point[Added Date]="","",Point[Added Date])</f>
        <v/>
      </c>
      <c r="S757" s="14" t="str">
        <f>IF(Point[Z COORD]="","",Point[Z COORD])</f>
        <v/>
      </c>
      <c r="T757" s="14" t="str">
        <f>IF(Point[Asset Description]="","",PROPER(Point[Asset Description]))</f>
        <v/>
      </c>
      <c r="U757" s="14" t="str">
        <f>IF(Point[[Artist ]]="","",PROPER(Point[[Artist ]]))</f>
        <v/>
      </c>
      <c r="V757" s="14" t="str">
        <f>IF(Point[Material Notes]="","",PROPER(Point[Material Notes]))</f>
        <v/>
      </c>
      <c r="W757" s="14" t="str">
        <f>IF(Point[Dimension Notes]="","",Point[Dimension Notes])</f>
        <v/>
      </c>
      <c r="X757" s="14" t="str">
        <f>IF(Point[List]="","",VLOOKUP(Point[Burner Number],number,2,FALSE))</f>
        <v/>
      </c>
      <c r="Y757" s="14" t="str">
        <f>IF(Point[List]="","",VLOOKUP(Point[Fuel],bbq_fuel,2,FALSE))</f>
        <v/>
      </c>
      <c r="Z757" s="14" t="str">
        <f>IF(Point[List]="","",VLOOKUP(Point[Cabinet Material],bbq_material,2,FALSE))</f>
        <v/>
      </c>
      <c r="AA757" s="14" t="str">
        <f>IF(Point[Asset Group]="","",VLOOKUP(Point[Manufacturer],manufacturer,2,FALSE))</f>
        <v/>
      </c>
      <c r="AB757" s="14" t="str">
        <f>IF(Point[Uinsex WC]="","",Point[Uinsex WC])</f>
        <v/>
      </c>
      <c r="AC757" s="14" t="str">
        <f>IF(Point[Female WC]="","",Point[Female WC])</f>
        <v/>
      </c>
      <c r="AD757" s="14" t="str">
        <f>IF(Point[Male WC]="","",Point[Male WC])</f>
        <v/>
      </c>
      <c r="AE757" s="14" t="str">
        <f>IF(Point[Urinal]="","",Point[Urinal])</f>
        <v/>
      </c>
      <c r="AF757" s="14" t="str">
        <f>IF(Point[Disabled Unisex]="","",Point[Disabled Unisex])</f>
        <v/>
      </c>
      <c r="AG757" s="14" t="str">
        <f>IF(Point[Disabled Female]="","",Point[Disabled Female])</f>
        <v/>
      </c>
      <c r="AH757" s="14" t="str">
        <f>IF(Point[Disabled Male]="","",Point[Disabled Male])</f>
        <v/>
      </c>
      <c r="AI757" s="14" t="str">
        <f>IF(Point[Asset Group]="","",VLOOKUP(Point[Handrail],yes_no,2,FALSE))</f>
        <v/>
      </c>
      <c r="AJ757" s="14" t="str">
        <f>IF(Point[Asset Group]="","",VLOOKUP(Point[Baby Changing],yes_no,2,FALSE))</f>
        <v/>
      </c>
      <c r="AK757" s="14" t="str">
        <f>IF(Point[Asset Group]="","",VLOOKUP(Point[Service Room],yes_no,2,FALSE))</f>
        <v/>
      </c>
      <c r="AL757" s="14" t="str">
        <f>IF(Point[Asset Group]="","",VLOOKUP(Point[Service Tap],service_tap,2,FALSE))</f>
        <v/>
      </c>
      <c r="AM757" s="14" t="str">
        <f>IF(Point[Asset Group]="","",VLOOKUP(Point[Heating Type],wc_heating,2,FALSE))</f>
        <v/>
      </c>
      <c r="AN757" s="14" t="str">
        <f>IF(Point[Asset Group]="","",VLOOKUP(Point[Power Supply],power_supply,2,FALSE))</f>
        <v/>
      </c>
      <c r="AO757" s="14" t="str">
        <f>IF(Point[Asset Group]="","",VLOOKUP(Point[Waste Water],waste_water,2,FALSE))</f>
        <v/>
      </c>
      <c r="AP757" s="14" t="str">
        <f>IF(Point[Asset Group]="","",VLOOKUP(Point[Furniture SubType],subdom_master_gdb,2,FALSE))</f>
        <v/>
      </c>
      <c r="AQ757" s="14" t="str">
        <f>IF(Point[Asset Group]="","",VLOOKUP(Point[Concrete Pad],yes_no,2,FALSE))</f>
        <v/>
      </c>
      <c r="AR757" s="14" t="str">
        <f>IF(Point[Asset Group]="","",VLOOKUP(Point[Material],material_master,2,FALSE))</f>
        <v/>
      </c>
      <c r="AS757" s="14" t="str">
        <f>IF(Point[Asset Group]="","",VLOOKUP(Point[Plumbing],irrigation_plumbing,2,FALSE))</f>
        <v/>
      </c>
      <c r="AT757" s="14" t="str">
        <f>IF(Point[Asset Group]="","",VLOOKUP(Point[Sprinklers],irrigation_sprinklers,2,FALSE))</f>
        <v/>
      </c>
      <c r="AU757" s="14" t="str">
        <f>IF(Point[Asset Group]="","",VLOOKUP(Point[System],irrigation_system,2,FALSE))</f>
        <v/>
      </c>
      <c r="AV757" s="14" t="str">
        <f>IF(Point[Asset Group]="","",VLOOKUP(Point[Status],irrigation_status,2,FALSE))</f>
        <v/>
      </c>
      <c r="AW757" s="11" t="str">
        <f>IF(Point[Date of manufacture]="","",Point[Date of manufacture])</f>
        <v/>
      </c>
      <c r="AX757" s="14" t="str">
        <f>IF(Point[Asset Group]="","",VLOOKUP(Point[Sign Purpose],sign_purpose,2,FALSE))</f>
        <v/>
      </c>
      <c r="AY757" s="14" t="str">
        <f>IF(Point[Asset Group]="","",VLOOKUP(Point[Sign Material],material_master,2,FALSE))</f>
        <v/>
      </c>
      <c r="AZ757" s="14" t="str">
        <f>IF(Point[Asset Group]="","",VLOOKUP(Point[Affixed To],sign_affix,2,FALSE))</f>
        <v/>
      </c>
      <c r="BA757" s="14" t="str">
        <f>IF(Point[Size HxB mm]="","",Point[Size HxB mm])</f>
        <v/>
      </c>
      <c r="BB757" s="14" t="str">
        <f>IF(Point[Height m]="","",Point[Height m])</f>
        <v/>
      </c>
      <c r="BC757" s="14" t="str">
        <f>IF(Point[Asset Group]="","",VLOOKUP(Point[Post Material],material_master,2,FALSE))</f>
        <v/>
      </c>
      <c r="BD757" s="14" t="str">
        <f>IF(Point[Asset Group]="","",VLOOKUP(Point[Post Number],number,2,FALSE))</f>
        <v/>
      </c>
      <c r="BE757" s="14" t="str">
        <f>IF(Point[Asset Group]="","",VLOOKUP(Point[Structure SubType],subdom_master_gdb,2,FALSE))</f>
        <v/>
      </c>
      <c r="BF757" s="14" t="str">
        <f>IF(Point[Area m2]="","",Point[Area m2])</f>
        <v/>
      </c>
      <c r="BG757" s="14" t="str">
        <f>IF(Point[Length m]="","",Point[Length m])</f>
        <v/>
      </c>
      <c r="BH757" s="14" t="str">
        <f>IF(Point[Width m]="","",Point[Width m])</f>
        <v/>
      </c>
      <c r="BI757" s="14" t="str">
        <f>IF(Point[Diameter m]="","",Point[Diameter m])</f>
        <v/>
      </c>
      <c r="BJ757" s="14" t="str">
        <f>IF(Point[Asset Group]="","",VLOOKUP(Point[Number of Pipes],number,2,FALSE))</f>
        <v/>
      </c>
      <c r="BK757" s="14" t="str">
        <f>IF(Point[Asset Group]="","",VLOOKUP(Point[Combined Name],2,FALSE))</f>
        <v/>
      </c>
      <c r="BL757" s="14" t="str">
        <f>IF(Point[Asset Group]="","",VLOOKUP(Point[Size Class],size_class,2,FALSE))</f>
        <v/>
      </c>
      <c r="BM757" s="14" t="str">
        <f>IF(Point[Asset Group]="","",VLOOKUP(Point[Age Class],age_class,2,FALSE))</f>
        <v/>
      </c>
      <c r="BN757" s="14" t="str">
        <f>IF(Point[Girth (cm)]="","",Point[Girth (cm)])</f>
        <v/>
      </c>
      <c r="BO757" s="14" t="str">
        <f>IF(Point[Crown Radius (m)]="","",Point[Crown Radius (m)])</f>
        <v/>
      </c>
      <c r="BP757" s="14" t="str">
        <f>IF(Point[Asset Group]="","",VLOOKUP(Point[Rooting Environment],root_enviro,2,FALSE))</f>
        <v/>
      </c>
      <c r="BQ757" s="14" t="str">
        <f>IF(Point[Asset Group]="","",VLOOKUP(Point[Tree Surround],tree_surround,2,FALSE))</f>
        <v/>
      </c>
      <c r="BR757" s="14" t="str">
        <f>IF(Point[Asset Group]="","",VLOOKUP(Point[Tree Grill],yes_no,2,FALSE))</f>
        <v/>
      </c>
      <c r="BS757" s="14" t="str">
        <f>IF(Point[Asset Group]="","",VLOOKUP(Point[Tree Location],tree_location,2,FALSE))</f>
        <v/>
      </c>
    </row>
    <row r="758" spans="1:71" s="3" customFormat="1" x14ac:dyDescent="0.2">
      <c r="A758" s="3" t="str">
        <f>IF(Point[DWG File Name]="","",Point[DWG File Name])</f>
        <v/>
      </c>
      <c r="B758" s="3" t="str">
        <f>IF(Point[DWG Layer Name]="","",Point[DWG Layer Name])</f>
        <v/>
      </c>
      <c r="C758" s="3" t="str">
        <f>IF(Point[DWG Handle]="","",Point[DWG Handle])</f>
        <v/>
      </c>
      <c r="D758" s="58" t="str">
        <f>IF(Point[X]="","",Point[X])</f>
        <v/>
      </c>
      <c r="E758" s="58" t="str">
        <f>IF(Point[Y]="","",Point[Y])</f>
        <v/>
      </c>
      <c r="F758" s="3" t="str">
        <f>IF(Point[Replacement Asset]="","",Point[Replacement Asset])</f>
        <v/>
      </c>
      <c r="G758" s="3" t="str">
        <f>IF(Point[Asset ID]="","",UPPER(Point[Asset ID]))</f>
        <v/>
      </c>
      <c r="H758" s="3" t="str">
        <f>IF(Point[Asset Group]="","",VLOOKUP(Point[Asset Group],asset_grp_pt,4,FALSE))</f>
        <v/>
      </c>
      <c r="I758" s="3" t="str">
        <f>IF(Point[Asset Group]="","",VLOOKUP(Point[Asset Group],asset_grp_pt,2,FALSE))</f>
        <v/>
      </c>
      <c r="J758" s="3" t="str">
        <f>IF(Point[Asset Group]="","",VLOOKUP(Point[Asset Group],asset_grp_pt,3,FALSE))</f>
        <v/>
      </c>
      <c r="K758" s="3" t="str">
        <f>IF(Point[Asset Group]="","",VLOOKUP(Point[Asset Type],type_master_list,2,FALSE))</f>
        <v/>
      </c>
      <c r="L758" s="3" t="str">
        <f>IF(Point[Asset Name]="","",PROPER(Point[Asset Name]))</f>
        <v/>
      </c>
      <c r="M758" s="11" t="str">
        <f>IF(Point[Install Date]="","",Point[Install Date])</f>
        <v/>
      </c>
      <c r="N758" s="11" t="str">
        <f>IF(Point[Note]="","",PROPER(Point[Note]))</f>
        <v/>
      </c>
      <c r="O758" s="11" t="str">
        <f>IF(Point[Resource Consent Number]="","",UPPER(Point[Resource Consent Number]))</f>
        <v/>
      </c>
      <c r="P758" s="53" t="str">
        <f>IF(Point[Asset Unit Cost]="","",Point[Asset Unit Cost])</f>
        <v/>
      </c>
      <c r="Q758" s="11" t="str">
        <f>IF(Point[Added By]="","",UPPER(Point[Added By]))</f>
        <v/>
      </c>
      <c r="R758" s="11" t="str">
        <f>IF(Point[Added Date]="","",Point[Added Date])</f>
        <v/>
      </c>
      <c r="S758" s="14" t="str">
        <f>IF(Point[Z COORD]="","",Point[Z COORD])</f>
        <v/>
      </c>
      <c r="T758" s="14" t="str">
        <f>IF(Point[Asset Description]="","",PROPER(Point[Asset Description]))</f>
        <v/>
      </c>
      <c r="U758" s="14" t="str">
        <f>IF(Point[[Artist ]]="","",PROPER(Point[[Artist ]]))</f>
        <v/>
      </c>
      <c r="V758" s="14" t="str">
        <f>IF(Point[Material Notes]="","",PROPER(Point[Material Notes]))</f>
        <v/>
      </c>
      <c r="W758" s="14" t="str">
        <f>IF(Point[Dimension Notes]="","",Point[Dimension Notes])</f>
        <v/>
      </c>
      <c r="X758" s="14" t="str">
        <f>IF(Point[List]="","",VLOOKUP(Point[Burner Number],number,2,FALSE))</f>
        <v/>
      </c>
      <c r="Y758" s="14" t="str">
        <f>IF(Point[List]="","",VLOOKUP(Point[Fuel],bbq_fuel,2,FALSE))</f>
        <v/>
      </c>
      <c r="Z758" s="14" t="str">
        <f>IF(Point[List]="","",VLOOKUP(Point[Cabinet Material],bbq_material,2,FALSE))</f>
        <v/>
      </c>
      <c r="AA758" s="14" t="str">
        <f>IF(Point[Asset Group]="","",VLOOKUP(Point[Manufacturer],manufacturer,2,FALSE))</f>
        <v/>
      </c>
      <c r="AB758" s="14" t="str">
        <f>IF(Point[Uinsex WC]="","",Point[Uinsex WC])</f>
        <v/>
      </c>
      <c r="AC758" s="14" t="str">
        <f>IF(Point[Female WC]="","",Point[Female WC])</f>
        <v/>
      </c>
      <c r="AD758" s="14" t="str">
        <f>IF(Point[Male WC]="","",Point[Male WC])</f>
        <v/>
      </c>
      <c r="AE758" s="14" t="str">
        <f>IF(Point[Urinal]="","",Point[Urinal])</f>
        <v/>
      </c>
      <c r="AF758" s="14" t="str">
        <f>IF(Point[Disabled Unisex]="","",Point[Disabled Unisex])</f>
        <v/>
      </c>
      <c r="AG758" s="14" t="str">
        <f>IF(Point[Disabled Female]="","",Point[Disabled Female])</f>
        <v/>
      </c>
      <c r="AH758" s="14" t="str">
        <f>IF(Point[Disabled Male]="","",Point[Disabled Male])</f>
        <v/>
      </c>
      <c r="AI758" s="14" t="str">
        <f>IF(Point[Asset Group]="","",VLOOKUP(Point[Handrail],yes_no,2,FALSE))</f>
        <v/>
      </c>
      <c r="AJ758" s="14" t="str">
        <f>IF(Point[Asset Group]="","",VLOOKUP(Point[Baby Changing],yes_no,2,FALSE))</f>
        <v/>
      </c>
      <c r="AK758" s="14" t="str">
        <f>IF(Point[Asset Group]="","",VLOOKUP(Point[Service Room],yes_no,2,FALSE))</f>
        <v/>
      </c>
      <c r="AL758" s="14" t="str">
        <f>IF(Point[Asset Group]="","",VLOOKUP(Point[Service Tap],service_tap,2,FALSE))</f>
        <v/>
      </c>
      <c r="AM758" s="14" t="str">
        <f>IF(Point[Asset Group]="","",VLOOKUP(Point[Heating Type],wc_heating,2,FALSE))</f>
        <v/>
      </c>
      <c r="AN758" s="14" t="str">
        <f>IF(Point[Asset Group]="","",VLOOKUP(Point[Power Supply],power_supply,2,FALSE))</f>
        <v/>
      </c>
      <c r="AO758" s="14" t="str">
        <f>IF(Point[Asset Group]="","",VLOOKUP(Point[Waste Water],waste_water,2,FALSE))</f>
        <v/>
      </c>
      <c r="AP758" s="14" t="str">
        <f>IF(Point[Asset Group]="","",VLOOKUP(Point[Furniture SubType],subdom_master_gdb,2,FALSE))</f>
        <v/>
      </c>
      <c r="AQ758" s="14" t="str">
        <f>IF(Point[Asset Group]="","",VLOOKUP(Point[Concrete Pad],yes_no,2,FALSE))</f>
        <v/>
      </c>
      <c r="AR758" s="14" t="str">
        <f>IF(Point[Asset Group]="","",VLOOKUP(Point[Material],material_master,2,FALSE))</f>
        <v/>
      </c>
      <c r="AS758" s="14" t="str">
        <f>IF(Point[Asset Group]="","",VLOOKUP(Point[Plumbing],irrigation_plumbing,2,FALSE))</f>
        <v/>
      </c>
      <c r="AT758" s="14" t="str">
        <f>IF(Point[Asset Group]="","",VLOOKUP(Point[Sprinklers],irrigation_sprinklers,2,FALSE))</f>
        <v/>
      </c>
      <c r="AU758" s="14" t="str">
        <f>IF(Point[Asset Group]="","",VLOOKUP(Point[System],irrigation_system,2,FALSE))</f>
        <v/>
      </c>
      <c r="AV758" s="14" t="str">
        <f>IF(Point[Asset Group]="","",VLOOKUP(Point[Status],irrigation_status,2,FALSE))</f>
        <v/>
      </c>
      <c r="AW758" s="11" t="str">
        <f>IF(Point[Date of manufacture]="","",Point[Date of manufacture])</f>
        <v/>
      </c>
      <c r="AX758" s="14" t="str">
        <f>IF(Point[Asset Group]="","",VLOOKUP(Point[Sign Purpose],sign_purpose,2,FALSE))</f>
        <v/>
      </c>
      <c r="AY758" s="14" t="str">
        <f>IF(Point[Asset Group]="","",VLOOKUP(Point[Sign Material],material_master,2,FALSE))</f>
        <v/>
      </c>
      <c r="AZ758" s="14" t="str">
        <f>IF(Point[Asset Group]="","",VLOOKUP(Point[Affixed To],sign_affix,2,FALSE))</f>
        <v/>
      </c>
      <c r="BA758" s="14" t="str">
        <f>IF(Point[Size HxB mm]="","",Point[Size HxB mm])</f>
        <v/>
      </c>
      <c r="BB758" s="14" t="str">
        <f>IF(Point[Height m]="","",Point[Height m])</f>
        <v/>
      </c>
      <c r="BC758" s="14" t="str">
        <f>IF(Point[Asset Group]="","",VLOOKUP(Point[Post Material],material_master,2,FALSE))</f>
        <v/>
      </c>
      <c r="BD758" s="14" t="str">
        <f>IF(Point[Asset Group]="","",VLOOKUP(Point[Post Number],number,2,FALSE))</f>
        <v/>
      </c>
      <c r="BE758" s="14" t="str">
        <f>IF(Point[Asset Group]="","",VLOOKUP(Point[Structure SubType],subdom_master_gdb,2,FALSE))</f>
        <v/>
      </c>
      <c r="BF758" s="14" t="str">
        <f>IF(Point[Area m2]="","",Point[Area m2])</f>
        <v/>
      </c>
      <c r="BG758" s="14" t="str">
        <f>IF(Point[Length m]="","",Point[Length m])</f>
        <v/>
      </c>
      <c r="BH758" s="14" t="str">
        <f>IF(Point[Width m]="","",Point[Width m])</f>
        <v/>
      </c>
      <c r="BI758" s="14" t="str">
        <f>IF(Point[Diameter m]="","",Point[Diameter m])</f>
        <v/>
      </c>
      <c r="BJ758" s="14" t="str">
        <f>IF(Point[Asset Group]="","",VLOOKUP(Point[Number of Pipes],number,2,FALSE))</f>
        <v/>
      </c>
      <c r="BK758" s="14" t="str">
        <f>IF(Point[Asset Group]="","",VLOOKUP(Point[Combined Name],2,FALSE))</f>
        <v/>
      </c>
      <c r="BL758" s="14" t="str">
        <f>IF(Point[Asset Group]="","",VLOOKUP(Point[Size Class],size_class,2,FALSE))</f>
        <v/>
      </c>
      <c r="BM758" s="14" t="str">
        <f>IF(Point[Asset Group]="","",VLOOKUP(Point[Age Class],age_class,2,FALSE))</f>
        <v/>
      </c>
      <c r="BN758" s="14" t="str">
        <f>IF(Point[Girth (cm)]="","",Point[Girth (cm)])</f>
        <v/>
      </c>
      <c r="BO758" s="14" t="str">
        <f>IF(Point[Crown Radius (m)]="","",Point[Crown Radius (m)])</f>
        <v/>
      </c>
      <c r="BP758" s="14" t="str">
        <f>IF(Point[Asset Group]="","",VLOOKUP(Point[Rooting Environment],root_enviro,2,FALSE))</f>
        <v/>
      </c>
      <c r="BQ758" s="14" t="str">
        <f>IF(Point[Asset Group]="","",VLOOKUP(Point[Tree Surround],tree_surround,2,FALSE))</f>
        <v/>
      </c>
      <c r="BR758" s="14" t="str">
        <f>IF(Point[Asset Group]="","",VLOOKUP(Point[Tree Grill],yes_no,2,FALSE))</f>
        <v/>
      </c>
      <c r="BS758" s="14" t="str">
        <f>IF(Point[Asset Group]="","",VLOOKUP(Point[Tree Location],tree_location,2,FALSE))</f>
        <v/>
      </c>
    </row>
    <row r="759" spans="1:71" s="3" customFormat="1" x14ac:dyDescent="0.2">
      <c r="A759" s="3" t="str">
        <f>IF(Point[DWG File Name]="","",Point[DWG File Name])</f>
        <v/>
      </c>
      <c r="B759" s="3" t="str">
        <f>IF(Point[DWG Layer Name]="","",Point[DWG Layer Name])</f>
        <v/>
      </c>
      <c r="C759" s="3" t="str">
        <f>IF(Point[DWG Handle]="","",Point[DWG Handle])</f>
        <v/>
      </c>
      <c r="D759" s="58" t="str">
        <f>IF(Point[X]="","",Point[X])</f>
        <v/>
      </c>
      <c r="E759" s="58" t="str">
        <f>IF(Point[Y]="","",Point[Y])</f>
        <v/>
      </c>
      <c r="F759" s="3" t="str">
        <f>IF(Point[Replacement Asset]="","",Point[Replacement Asset])</f>
        <v/>
      </c>
      <c r="G759" s="3" t="str">
        <f>IF(Point[Asset ID]="","",UPPER(Point[Asset ID]))</f>
        <v/>
      </c>
      <c r="H759" s="3" t="str">
        <f>IF(Point[Asset Group]="","",VLOOKUP(Point[Asset Group],asset_grp_pt,4,FALSE))</f>
        <v/>
      </c>
      <c r="I759" s="3" t="str">
        <f>IF(Point[Asset Group]="","",VLOOKUP(Point[Asset Group],asset_grp_pt,2,FALSE))</f>
        <v/>
      </c>
      <c r="J759" s="3" t="str">
        <f>IF(Point[Asset Group]="","",VLOOKUP(Point[Asset Group],asset_grp_pt,3,FALSE))</f>
        <v/>
      </c>
      <c r="K759" s="3" t="str">
        <f>IF(Point[Asset Group]="","",VLOOKUP(Point[Asset Type],type_master_list,2,FALSE))</f>
        <v/>
      </c>
      <c r="L759" s="3" t="str">
        <f>IF(Point[Asset Name]="","",PROPER(Point[Asset Name]))</f>
        <v/>
      </c>
      <c r="M759" s="11" t="str">
        <f>IF(Point[Install Date]="","",Point[Install Date])</f>
        <v/>
      </c>
      <c r="N759" s="11" t="str">
        <f>IF(Point[Note]="","",PROPER(Point[Note]))</f>
        <v/>
      </c>
      <c r="O759" s="11" t="str">
        <f>IF(Point[Resource Consent Number]="","",UPPER(Point[Resource Consent Number]))</f>
        <v/>
      </c>
      <c r="P759" s="53" t="str">
        <f>IF(Point[Asset Unit Cost]="","",Point[Asset Unit Cost])</f>
        <v/>
      </c>
      <c r="Q759" s="11" t="str">
        <f>IF(Point[Added By]="","",UPPER(Point[Added By]))</f>
        <v/>
      </c>
      <c r="R759" s="11" t="str">
        <f>IF(Point[Added Date]="","",Point[Added Date])</f>
        <v/>
      </c>
      <c r="S759" s="14" t="str">
        <f>IF(Point[Z COORD]="","",Point[Z COORD])</f>
        <v/>
      </c>
      <c r="T759" s="14" t="str">
        <f>IF(Point[Asset Description]="","",PROPER(Point[Asset Description]))</f>
        <v/>
      </c>
      <c r="U759" s="14" t="str">
        <f>IF(Point[[Artist ]]="","",PROPER(Point[[Artist ]]))</f>
        <v/>
      </c>
      <c r="V759" s="14" t="str">
        <f>IF(Point[Material Notes]="","",PROPER(Point[Material Notes]))</f>
        <v/>
      </c>
      <c r="W759" s="14" t="str">
        <f>IF(Point[Dimension Notes]="","",Point[Dimension Notes])</f>
        <v/>
      </c>
      <c r="X759" s="14" t="str">
        <f>IF(Point[List]="","",VLOOKUP(Point[Burner Number],number,2,FALSE))</f>
        <v/>
      </c>
      <c r="Y759" s="14" t="str">
        <f>IF(Point[List]="","",VLOOKUP(Point[Fuel],bbq_fuel,2,FALSE))</f>
        <v/>
      </c>
      <c r="Z759" s="14" t="str">
        <f>IF(Point[List]="","",VLOOKUP(Point[Cabinet Material],bbq_material,2,FALSE))</f>
        <v/>
      </c>
      <c r="AA759" s="14" t="str">
        <f>IF(Point[Asset Group]="","",VLOOKUP(Point[Manufacturer],manufacturer,2,FALSE))</f>
        <v/>
      </c>
      <c r="AB759" s="14" t="str">
        <f>IF(Point[Uinsex WC]="","",Point[Uinsex WC])</f>
        <v/>
      </c>
      <c r="AC759" s="14" t="str">
        <f>IF(Point[Female WC]="","",Point[Female WC])</f>
        <v/>
      </c>
      <c r="AD759" s="14" t="str">
        <f>IF(Point[Male WC]="","",Point[Male WC])</f>
        <v/>
      </c>
      <c r="AE759" s="14" t="str">
        <f>IF(Point[Urinal]="","",Point[Urinal])</f>
        <v/>
      </c>
      <c r="AF759" s="14" t="str">
        <f>IF(Point[Disabled Unisex]="","",Point[Disabled Unisex])</f>
        <v/>
      </c>
      <c r="AG759" s="14" t="str">
        <f>IF(Point[Disabled Female]="","",Point[Disabled Female])</f>
        <v/>
      </c>
      <c r="AH759" s="14" t="str">
        <f>IF(Point[Disabled Male]="","",Point[Disabled Male])</f>
        <v/>
      </c>
      <c r="AI759" s="14" t="str">
        <f>IF(Point[Asset Group]="","",VLOOKUP(Point[Handrail],yes_no,2,FALSE))</f>
        <v/>
      </c>
      <c r="AJ759" s="14" t="str">
        <f>IF(Point[Asset Group]="","",VLOOKUP(Point[Baby Changing],yes_no,2,FALSE))</f>
        <v/>
      </c>
      <c r="AK759" s="14" t="str">
        <f>IF(Point[Asset Group]="","",VLOOKUP(Point[Service Room],yes_no,2,FALSE))</f>
        <v/>
      </c>
      <c r="AL759" s="14" t="str">
        <f>IF(Point[Asset Group]="","",VLOOKUP(Point[Service Tap],service_tap,2,FALSE))</f>
        <v/>
      </c>
      <c r="AM759" s="14" t="str">
        <f>IF(Point[Asset Group]="","",VLOOKUP(Point[Heating Type],wc_heating,2,FALSE))</f>
        <v/>
      </c>
      <c r="AN759" s="14" t="str">
        <f>IF(Point[Asset Group]="","",VLOOKUP(Point[Power Supply],power_supply,2,FALSE))</f>
        <v/>
      </c>
      <c r="AO759" s="14" t="str">
        <f>IF(Point[Asset Group]="","",VLOOKUP(Point[Waste Water],waste_water,2,FALSE))</f>
        <v/>
      </c>
      <c r="AP759" s="14" t="str">
        <f>IF(Point[Asset Group]="","",VLOOKUP(Point[Furniture SubType],subdom_master_gdb,2,FALSE))</f>
        <v/>
      </c>
      <c r="AQ759" s="14" t="str">
        <f>IF(Point[Asset Group]="","",VLOOKUP(Point[Concrete Pad],yes_no,2,FALSE))</f>
        <v/>
      </c>
      <c r="AR759" s="14" t="str">
        <f>IF(Point[Asset Group]="","",VLOOKUP(Point[Material],material_master,2,FALSE))</f>
        <v/>
      </c>
      <c r="AS759" s="14" t="str">
        <f>IF(Point[Asset Group]="","",VLOOKUP(Point[Plumbing],irrigation_plumbing,2,FALSE))</f>
        <v/>
      </c>
      <c r="AT759" s="14" t="str">
        <f>IF(Point[Asset Group]="","",VLOOKUP(Point[Sprinklers],irrigation_sprinklers,2,FALSE))</f>
        <v/>
      </c>
      <c r="AU759" s="14" t="str">
        <f>IF(Point[Asset Group]="","",VLOOKUP(Point[System],irrigation_system,2,FALSE))</f>
        <v/>
      </c>
      <c r="AV759" s="14" t="str">
        <f>IF(Point[Asset Group]="","",VLOOKUP(Point[Status],irrigation_status,2,FALSE))</f>
        <v/>
      </c>
      <c r="AW759" s="11" t="str">
        <f>IF(Point[Date of manufacture]="","",Point[Date of manufacture])</f>
        <v/>
      </c>
      <c r="AX759" s="14" t="str">
        <f>IF(Point[Asset Group]="","",VLOOKUP(Point[Sign Purpose],sign_purpose,2,FALSE))</f>
        <v/>
      </c>
      <c r="AY759" s="14" t="str">
        <f>IF(Point[Asset Group]="","",VLOOKUP(Point[Sign Material],material_master,2,FALSE))</f>
        <v/>
      </c>
      <c r="AZ759" s="14" t="str">
        <f>IF(Point[Asset Group]="","",VLOOKUP(Point[Affixed To],sign_affix,2,FALSE))</f>
        <v/>
      </c>
      <c r="BA759" s="14" t="str">
        <f>IF(Point[Size HxB mm]="","",Point[Size HxB mm])</f>
        <v/>
      </c>
      <c r="BB759" s="14" t="str">
        <f>IF(Point[Height m]="","",Point[Height m])</f>
        <v/>
      </c>
      <c r="BC759" s="14" t="str">
        <f>IF(Point[Asset Group]="","",VLOOKUP(Point[Post Material],material_master,2,FALSE))</f>
        <v/>
      </c>
      <c r="BD759" s="14" t="str">
        <f>IF(Point[Asset Group]="","",VLOOKUP(Point[Post Number],number,2,FALSE))</f>
        <v/>
      </c>
      <c r="BE759" s="14" t="str">
        <f>IF(Point[Asset Group]="","",VLOOKUP(Point[Structure SubType],subdom_master_gdb,2,FALSE))</f>
        <v/>
      </c>
      <c r="BF759" s="14" t="str">
        <f>IF(Point[Area m2]="","",Point[Area m2])</f>
        <v/>
      </c>
      <c r="BG759" s="14" t="str">
        <f>IF(Point[Length m]="","",Point[Length m])</f>
        <v/>
      </c>
      <c r="BH759" s="14" t="str">
        <f>IF(Point[Width m]="","",Point[Width m])</f>
        <v/>
      </c>
      <c r="BI759" s="14" t="str">
        <f>IF(Point[Diameter m]="","",Point[Diameter m])</f>
        <v/>
      </c>
      <c r="BJ759" s="14" t="str">
        <f>IF(Point[Asset Group]="","",VLOOKUP(Point[Number of Pipes],number,2,FALSE))</f>
        <v/>
      </c>
      <c r="BK759" s="14" t="str">
        <f>IF(Point[Asset Group]="","",VLOOKUP(Point[Combined Name],2,FALSE))</f>
        <v/>
      </c>
      <c r="BL759" s="14" t="str">
        <f>IF(Point[Asset Group]="","",VLOOKUP(Point[Size Class],size_class,2,FALSE))</f>
        <v/>
      </c>
      <c r="BM759" s="14" t="str">
        <f>IF(Point[Asset Group]="","",VLOOKUP(Point[Age Class],age_class,2,FALSE))</f>
        <v/>
      </c>
      <c r="BN759" s="14" t="str">
        <f>IF(Point[Girth (cm)]="","",Point[Girth (cm)])</f>
        <v/>
      </c>
      <c r="BO759" s="14" t="str">
        <f>IF(Point[Crown Radius (m)]="","",Point[Crown Radius (m)])</f>
        <v/>
      </c>
      <c r="BP759" s="14" t="str">
        <f>IF(Point[Asset Group]="","",VLOOKUP(Point[Rooting Environment],root_enviro,2,FALSE))</f>
        <v/>
      </c>
      <c r="BQ759" s="14" t="str">
        <f>IF(Point[Asset Group]="","",VLOOKUP(Point[Tree Surround],tree_surround,2,FALSE))</f>
        <v/>
      </c>
      <c r="BR759" s="14" t="str">
        <f>IF(Point[Asset Group]="","",VLOOKUP(Point[Tree Grill],yes_no,2,FALSE))</f>
        <v/>
      </c>
      <c r="BS759" s="14" t="str">
        <f>IF(Point[Asset Group]="","",VLOOKUP(Point[Tree Location],tree_location,2,FALSE))</f>
        <v/>
      </c>
    </row>
    <row r="760" spans="1:71" s="3" customFormat="1" x14ac:dyDescent="0.2">
      <c r="A760" s="3" t="str">
        <f>IF(Point[DWG File Name]="","",Point[DWG File Name])</f>
        <v/>
      </c>
      <c r="B760" s="3" t="str">
        <f>IF(Point[DWG Layer Name]="","",Point[DWG Layer Name])</f>
        <v/>
      </c>
      <c r="C760" s="3" t="str">
        <f>IF(Point[DWG Handle]="","",Point[DWG Handle])</f>
        <v/>
      </c>
      <c r="D760" s="58" t="str">
        <f>IF(Point[X]="","",Point[X])</f>
        <v/>
      </c>
      <c r="E760" s="58" t="str">
        <f>IF(Point[Y]="","",Point[Y])</f>
        <v/>
      </c>
      <c r="F760" s="3" t="str">
        <f>IF(Point[Replacement Asset]="","",Point[Replacement Asset])</f>
        <v/>
      </c>
      <c r="G760" s="3" t="str">
        <f>IF(Point[Asset ID]="","",UPPER(Point[Asset ID]))</f>
        <v/>
      </c>
      <c r="H760" s="3" t="str">
        <f>IF(Point[Asset Group]="","",VLOOKUP(Point[Asset Group],asset_grp_pt,4,FALSE))</f>
        <v/>
      </c>
      <c r="I760" s="3" t="str">
        <f>IF(Point[Asset Group]="","",VLOOKUP(Point[Asset Group],asset_grp_pt,2,FALSE))</f>
        <v/>
      </c>
      <c r="J760" s="3" t="str">
        <f>IF(Point[Asset Group]="","",VLOOKUP(Point[Asset Group],asset_grp_pt,3,FALSE))</f>
        <v/>
      </c>
      <c r="K760" s="3" t="str">
        <f>IF(Point[Asset Group]="","",VLOOKUP(Point[Asset Type],type_master_list,2,FALSE))</f>
        <v/>
      </c>
      <c r="L760" s="3" t="str">
        <f>IF(Point[Asset Name]="","",PROPER(Point[Asset Name]))</f>
        <v/>
      </c>
      <c r="M760" s="11" t="str">
        <f>IF(Point[Install Date]="","",Point[Install Date])</f>
        <v/>
      </c>
      <c r="N760" s="11" t="str">
        <f>IF(Point[Note]="","",PROPER(Point[Note]))</f>
        <v/>
      </c>
      <c r="O760" s="11" t="str">
        <f>IF(Point[Resource Consent Number]="","",UPPER(Point[Resource Consent Number]))</f>
        <v/>
      </c>
      <c r="P760" s="53" t="str">
        <f>IF(Point[Asset Unit Cost]="","",Point[Asset Unit Cost])</f>
        <v/>
      </c>
      <c r="Q760" s="11" t="str">
        <f>IF(Point[Added By]="","",UPPER(Point[Added By]))</f>
        <v/>
      </c>
      <c r="R760" s="11" t="str">
        <f>IF(Point[Added Date]="","",Point[Added Date])</f>
        <v/>
      </c>
      <c r="S760" s="14" t="str">
        <f>IF(Point[Z COORD]="","",Point[Z COORD])</f>
        <v/>
      </c>
      <c r="T760" s="14" t="str">
        <f>IF(Point[Asset Description]="","",PROPER(Point[Asset Description]))</f>
        <v/>
      </c>
      <c r="U760" s="14" t="str">
        <f>IF(Point[[Artist ]]="","",PROPER(Point[[Artist ]]))</f>
        <v/>
      </c>
      <c r="V760" s="14" t="str">
        <f>IF(Point[Material Notes]="","",PROPER(Point[Material Notes]))</f>
        <v/>
      </c>
      <c r="W760" s="14" t="str">
        <f>IF(Point[Dimension Notes]="","",Point[Dimension Notes])</f>
        <v/>
      </c>
      <c r="X760" s="14" t="str">
        <f>IF(Point[List]="","",VLOOKUP(Point[Burner Number],number,2,FALSE))</f>
        <v/>
      </c>
      <c r="Y760" s="14" t="str">
        <f>IF(Point[List]="","",VLOOKUP(Point[Fuel],bbq_fuel,2,FALSE))</f>
        <v/>
      </c>
      <c r="Z760" s="14" t="str">
        <f>IF(Point[List]="","",VLOOKUP(Point[Cabinet Material],bbq_material,2,FALSE))</f>
        <v/>
      </c>
      <c r="AA760" s="14" t="str">
        <f>IF(Point[Asset Group]="","",VLOOKUP(Point[Manufacturer],manufacturer,2,FALSE))</f>
        <v/>
      </c>
      <c r="AB760" s="14" t="str">
        <f>IF(Point[Uinsex WC]="","",Point[Uinsex WC])</f>
        <v/>
      </c>
      <c r="AC760" s="14" t="str">
        <f>IF(Point[Female WC]="","",Point[Female WC])</f>
        <v/>
      </c>
      <c r="AD760" s="14" t="str">
        <f>IF(Point[Male WC]="","",Point[Male WC])</f>
        <v/>
      </c>
      <c r="AE760" s="14" t="str">
        <f>IF(Point[Urinal]="","",Point[Urinal])</f>
        <v/>
      </c>
      <c r="AF760" s="14" t="str">
        <f>IF(Point[Disabled Unisex]="","",Point[Disabled Unisex])</f>
        <v/>
      </c>
      <c r="AG760" s="14" t="str">
        <f>IF(Point[Disabled Female]="","",Point[Disabled Female])</f>
        <v/>
      </c>
      <c r="AH760" s="14" t="str">
        <f>IF(Point[Disabled Male]="","",Point[Disabled Male])</f>
        <v/>
      </c>
      <c r="AI760" s="14" t="str">
        <f>IF(Point[Asset Group]="","",VLOOKUP(Point[Handrail],yes_no,2,FALSE))</f>
        <v/>
      </c>
      <c r="AJ760" s="14" t="str">
        <f>IF(Point[Asset Group]="","",VLOOKUP(Point[Baby Changing],yes_no,2,FALSE))</f>
        <v/>
      </c>
      <c r="AK760" s="14" t="str">
        <f>IF(Point[Asset Group]="","",VLOOKUP(Point[Service Room],yes_no,2,FALSE))</f>
        <v/>
      </c>
      <c r="AL760" s="14" t="str">
        <f>IF(Point[Asset Group]="","",VLOOKUP(Point[Service Tap],service_tap,2,FALSE))</f>
        <v/>
      </c>
      <c r="AM760" s="14" t="str">
        <f>IF(Point[Asset Group]="","",VLOOKUP(Point[Heating Type],wc_heating,2,FALSE))</f>
        <v/>
      </c>
      <c r="AN760" s="14" t="str">
        <f>IF(Point[Asset Group]="","",VLOOKUP(Point[Power Supply],power_supply,2,FALSE))</f>
        <v/>
      </c>
      <c r="AO760" s="14" t="str">
        <f>IF(Point[Asset Group]="","",VLOOKUP(Point[Waste Water],waste_water,2,FALSE))</f>
        <v/>
      </c>
      <c r="AP760" s="14" t="str">
        <f>IF(Point[Asset Group]="","",VLOOKUP(Point[Furniture SubType],subdom_master_gdb,2,FALSE))</f>
        <v/>
      </c>
      <c r="AQ760" s="14" t="str">
        <f>IF(Point[Asset Group]="","",VLOOKUP(Point[Concrete Pad],yes_no,2,FALSE))</f>
        <v/>
      </c>
      <c r="AR760" s="14" t="str">
        <f>IF(Point[Asset Group]="","",VLOOKUP(Point[Material],material_master,2,FALSE))</f>
        <v/>
      </c>
      <c r="AS760" s="14" t="str">
        <f>IF(Point[Asset Group]="","",VLOOKUP(Point[Plumbing],irrigation_plumbing,2,FALSE))</f>
        <v/>
      </c>
      <c r="AT760" s="14" t="str">
        <f>IF(Point[Asset Group]="","",VLOOKUP(Point[Sprinklers],irrigation_sprinklers,2,FALSE))</f>
        <v/>
      </c>
      <c r="AU760" s="14" t="str">
        <f>IF(Point[Asset Group]="","",VLOOKUP(Point[System],irrigation_system,2,FALSE))</f>
        <v/>
      </c>
      <c r="AV760" s="14" t="str">
        <f>IF(Point[Asset Group]="","",VLOOKUP(Point[Status],irrigation_status,2,FALSE))</f>
        <v/>
      </c>
      <c r="AW760" s="11" t="str">
        <f>IF(Point[Date of manufacture]="","",Point[Date of manufacture])</f>
        <v/>
      </c>
      <c r="AX760" s="14" t="str">
        <f>IF(Point[Asset Group]="","",VLOOKUP(Point[Sign Purpose],sign_purpose,2,FALSE))</f>
        <v/>
      </c>
      <c r="AY760" s="14" t="str">
        <f>IF(Point[Asset Group]="","",VLOOKUP(Point[Sign Material],material_master,2,FALSE))</f>
        <v/>
      </c>
      <c r="AZ760" s="14" t="str">
        <f>IF(Point[Asset Group]="","",VLOOKUP(Point[Affixed To],sign_affix,2,FALSE))</f>
        <v/>
      </c>
      <c r="BA760" s="14" t="str">
        <f>IF(Point[Size HxB mm]="","",Point[Size HxB mm])</f>
        <v/>
      </c>
      <c r="BB760" s="14" t="str">
        <f>IF(Point[Height m]="","",Point[Height m])</f>
        <v/>
      </c>
      <c r="BC760" s="14" t="str">
        <f>IF(Point[Asset Group]="","",VLOOKUP(Point[Post Material],material_master,2,FALSE))</f>
        <v/>
      </c>
      <c r="BD760" s="14" t="str">
        <f>IF(Point[Asset Group]="","",VLOOKUP(Point[Post Number],number,2,FALSE))</f>
        <v/>
      </c>
      <c r="BE760" s="14" t="str">
        <f>IF(Point[Asset Group]="","",VLOOKUP(Point[Structure SubType],subdom_master_gdb,2,FALSE))</f>
        <v/>
      </c>
      <c r="BF760" s="14" t="str">
        <f>IF(Point[Area m2]="","",Point[Area m2])</f>
        <v/>
      </c>
      <c r="BG760" s="14" t="str">
        <f>IF(Point[Length m]="","",Point[Length m])</f>
        <v/>
      </c>
      <c r="BH760" s="14" t="str">
        <f>IF(Point[Width m]="","",Point[Width m])</f>
        <v/>
      </c>
      <c r="BI760" s="14" t="str">
        <f>IF(Point[Diameter m]="","",Point[Diameter m])</f>
        <v/>
      </c>
      <c r="BJ760" s="14" t="str">
        <f>IF(Point[Asset Group]="","",VLOOKUP(Point[Number of Pipes],number,2,FALSE))</f>
        <v/>
      </c>
      <c r="BK760" s="14" t="str">
        <f>IF(Point[Asset Group]="","",VLOOKUP(Point[Combined Name],2,FALSE))</f>
        <v/>
      </c>
      <c r="BL760" s="14" t="str">
        <f>IF(Point[Asset Group]="","",VLOOKUP(Point[Size Class],size_class,2,FALSE))</f>
        <v/>
      </c>
      <c r="BM760" s="14" t="str">
        <f>IF(Point[Asset Group]="","",VLOOKUP(Point[Age Class],age_class,2,FALSE))</f>
        <v/>
      </c>
      <c r="BN760" s="14" t="str">
        <f>IF(Point[Girth (cm)]="","",Point[Girth (cm)])</f>
        <v/>
      </c>
      <c r="BO760" s="14" t="str">
        <f>IF(Point[Crown Radius (m)]="","",Point[Crown Radius (m)])</f>
        <v/>
      </c>
      <c r="BP760" s="14" t="str">
        <f>IF(Point[Asset Group]="","",VLOOKUP(Point[Rooting Environment],root_enviro,2,FALSE))</f>
        <v/>
      </c>
      <c r="BQ760" s="14" t="str">
        <f>IF(Point[Asset Group]="","",VLOOKUP(Point[Tree Surround],tree_surround,2,FALSE))</f>
        <v/>
      </c>
      <c r="BR760" s="14" t="str">
        <f>IF(Point[Asset Group]="","",VLOOKUP(Point[Tree Grill],yes_no,2,FALSE))</f>
        <v/>
      </c>
      <c r="BS760" s="14" t="str">
        <f>IF(Point[Asset Group]="","",VLOOKUP(Point[Tree Location],tree_location,2,FALSE))</f>
        <v/>
      </c>
    </row>
    <row r="761" spans="1:71" s="3" customFormat="1" x14ac:dyDescent="0.2">
      <c r="A761" s="3" t="str">
        <f>IF(Point[DWG File Name]="","",Point[DWG File Name])</f>
        <v/>
      </c>
      <c r="B761" s="3" t="str">
        <f>IF(Point[DWG Layer Name]="","",Point[DWG Layer Name])</f>
        <v/>
      </c>
      <c r="C761" s="3" t="str">
        <f>IF(Point[DWG Handle]="","",Point[DWG Handle])</f>
        <v/>
      </c>
      <c r="D761" s="58" t="str">
        <f>IF(Point[X]="","",Point[X])</f>
        <v/>
      </c>
      <c r="E761" s="58" t="str">
        <f>IF(Point[Y]="","",Point[Y])</f>
        <v/>
      </c>
      <c r="F761" s="3" t="str">
        <f>IF(Point[Replacement Asset]="","",Point[Replacement Asset])</f>
        <v/>
      </c>
      <c r="G761" s="3" t="str">
        <f>IF(Point[Asset ID]="","",UPPER(Point[Asset ID]))</f>
        <v/>
      </c>
      <c r="H761" s="3" t="str">
        <f>IF(Point[Asset Group]="","",VLOOKUP(Point[Asset Group],asset_grp_pt,4,FALSE))</f>
        <v/>
      </c>
      <c r="I761" s="3" t="str">
        <f>IF(Point[Asset Group]="","",VLOOKUP(Point[Asset Group],asset_grp_pt,2,FALSE))</f>
        <v/>
      </c>
      <c r="J761" s="3" t="str">
        <f>IF(Point[Asset Group]="","",VLOOKUP(Point[Asset Group],asset_grp_pt,3,FALSE))</f>
        <v/>
      </c>
      <c r="K761" s="3" t="str">
        <f>IF(Point[Asset Group]="","",VLOOKUP(Point[Asset Type],type_master_list,2,FALSE))</f>
        <v/>
      </c>
      <c r="L761" s="3" t="str">
        <f>IF(Point[Asset Name]="","",PROPER(Point[Asset Name]))</f>
        <v/>
      </c>
      <c r="M761" s="11" t="str">
        <f>IF(Point[Install Date]="","",Point[Install Date])</f>
        <v/>
      </c>
      <c r="N761" s="11" t="str">
        <f>IF(Point[Note]="","",PROPER(Point[Note]))</f>
        <v/>
      </c>
      <c r="O761" s="11" t="str">
        <f>IF(Point[Resource Consent Number]="","",UPPER(Point[Resource Consent Number]))</f>
        <v/>
      </c>
      <c r="P761" s="53" t="str">
        <f>IF(Point[Asset Unit Cost]="","",Point[Asset Unit Cost])</f>
        <v/>
      </c>
      <c r="Q761" s="11" t="str">
        <f>IF(Point[Added By]="","",UPPER(Point[Added By]))</f>
        <v/>
      </c>
      <c r="R761" s="11" t="str">
        <f>IF(Point[Added Date]="","",Point[Added Date])</f>
        <v/>
      </c>
      <c r="S761" s="14" t="str">
        <f>IF(Point[Z COORD]="","",Point[Z COORD])</f>
        <v/>
      </c>
      <c r="T761" s="14" t="str">
        <f>IF(Point[Asset Description]="","",PROPER(Point[Asset Description]))</f>
        <v/>
      </c>
      <c r="U761" s="14" t="str">
        <f>IF(Point[[Artist ]]="","",PROPER(Point[[Artist ]]))</f>
        <v/>
      </c>
      <c r="V761" s="14" t="str">
        <f>IF(Point[Material Notes]="","",PROPER(Point[Material Notes]))</f>
        <v/>
      </c>
      <c r="W761" s="14" t="str">
        <f>IF(Point[Dimension Notes]="","",Point[Dimension Notes])</f>
        <v/>
      </c>
      <c r="X761" s="14" t="str">
        <f>IF(Point[List]="","",VLOOKUP(Point[Burner Number],number,2,FALSE))</f>
        <v/>
      </c>
      <c r="Y761" s="14" t="str">
        <f>IF(Point[List]="","",VLOOKUP(Point[Fuel],bbq_fuel,2,FALSE))</f>
        <v/>
      </c>
      <c r="Z761" s="14" t="str">
        <f>IF(Point[List]="","",VLOOKUP(Point[Cabinet Material],bbq_material,2,FALSE))</f>
        <v/>
      </c>
      <c r="AA761" s="14" t="str">
        <f>IF(Point[Asset Group]="","",VLOOKUP(Point[Manufacturer],manufacturer,2,FALSE))</f>
        <v/>
      </c>
      <c r="AB761" s="14" t="str">
        <f>IF(Point[Uinsex WC]="","",Point[Uinsex WC])</f>
        <v/>
      </c>
      <c r="AC761" s="14" t="str">
        <f>IF(Point[Female WC]="","",Point[Female WC])</f>
        <v/>
      </c>
      <c r="AD761" s="14" t="str">
        <f>IF(Point[Male WC]="","",Point[Male WC])</f>
        <v/>
      </c>
      <c r="AE761" s="14" t="str">
        <f>IF(Point[Urinal]="","",Point[Urinal])</f>
        <v/>
      </c>
      <c r="AF761" s="14" t="str">
        <f>IF(Point[Disabled Unisex]="","",Point[Disabled Unisex])</f>
        <v/>
      </c>
      <c r="AG761" s="14" t="str">
        <f>IF(Point[Disabled Female]="","",Point[Disabled Female])</f>
        <v/>
      </c>
      <c r="AH761" s="14" t="str">
        <f>IF(Point[Disabled Male]="","",Point[Disabled Male])</f>
        <v/>
      </c>
      <c r="AI761" s="14" t="str">
        <f>IF(Point[Asset Group]="","",VLOOKUP(Point[Handrail],yes_no,2,FALSE))</f>
        <v/>
      </c>
      <c r="AJ761" s="14" t="str">
        <f>IF(Point[Asset Group]="","",VLOOKUP(Point[Baby Changing],yes_no,2,FALSE))</f>
        <v/>
      </c>
      <c r="AK761" s="14" t="str">
        <f>IF(Point[Asset Group]="","",VLOOKUP(Point[Service Room],yes_no,2,FALSE))</f>
        <v/>
      </c>
      <c r="AL761" s="14" t="str">
        <f>IF(Point[Asset Group]="","",VLOOKUP(Point[Service Tap],service_tap,2,FALSE))</f>
        <v/>
      </c>
      <c r="AM761" s="14" t="str">
        <f>IF(Point[Asset Group]="","",VLOOKUP(Point[Heating Type],wc_heating,2,FALSE))</f>
        <v/>
      </c>
      <c r="AN761" s="14" t="str">
        <f>IF(Point[Asset Group]="","",VLOOKUP(Point[Power Supply],power_supply,2,FALSE))</f>
        <v/>
      </c>
      <c r="AO761" s="14" t="str">
        <f>IF(Point[Asset Group]="","",VLOOKUP(Point[Waste Water],waste_water,2,FALSE))</f>
        <v/>
      </c>
      <c r="AP761" s="14" t="str">
        <f>IF(Point[Asset Group]="","",VLOOKUP(Point[Furniture SubType],subdom_master_gdb,2,FALSE))</f>
        <v/>
      </c>
      <c r="AQ761" s="14" t="str">
        <f>IF(Point[Asset Group]="","",VLOOKUP(Point[Concrete Pad],yes_no,2,FALSE))</f>
        <v/>
      </c>
      <c r="AR761" s="14" t="str">
        <f>IF(Point[Asset Group]="","",VLOOKUP(Point[Material],material_master,2,FALSE))</f>
        <v/>
      </c>
      <c r="AS761" s="14" t="str">
        <f>IF(Point[Asset Group]="","",VLOOKUP(Point[Plumbing],irrigation_plumbing,2,FALSE))</f>
        <v/>
      </c>
      <c r="AT761" s="14" t="str">
        <f>IF(Point[Asset Group]="","",VLOOKUP(Point[Sprinklers],irrigation_sprinklers,2,FALSE))</f>
        <v/>
      </c>
      <c r="AU761" s="14" t="str">
        <f>IF(Point[Asset Group]="","",VLOOKUP(Point[System],irrigation_system,2,FALSE))</f>
        <v/>
      </c>
      <c r="AV761" s="14" t="str">
        <f>IF(Point[Asset Group]="","",VLOOKUP(Point[Status],irrigation_status,2,FALSE))</f>
        <v/>
      </c>
      <c r="AW761" s="11" t="str">
        <f>IF(Point[Date of manufacture]="","",Point[Date of manufacture])</f>
        <v/>
      </c>
      <c r="AX761" s="14" t="str">
        <f>IF(Point[Asset Group]="","",VLOOKUP(Point[Sign Purpose],sign_purpose,2,FALSE))</f>
        <v/>
      </c>
      <c r="AY761" s="14" t="str">
        <f>IF(Point[Asset Group]="","",VLOOKUP(Point[Sign Material],material_master,2,FALSE))</f>
        <v/>
      </c>
      <c r="AZ761" s="14" t="str">
        <f>IF(Point[Asset Group]="","",VLOOKUP(Point[Affixed To],sign_affix,2,FALSE))</f>
        <v/>
      </c>
      <c r="BA761" s="14" t="str">
        <f>IF(Point[Size HxB mm]="","",Point[Size HxB mm])</f>
        <v/>
      </c>
      <c r="BB761" s="14" t="str">
        <f>IF(Point[Height m]="","",Point[Height m])</f>
        <v/>
      </c>
      <c r="BC761" s="14" t="str">
        <f>IF(Point[Asset Group]="","",VLOOKUP(Point[Post Material],material_master,2,FALSE))</f>
        <v/>
      </c>
      <c r="BD761" s="14" t="str">
        <f>IF(Point[Asset Group]="","",VLOOKUP(Point[Post Number],number,2,FALSE))</f>
        <v/>
      </c>
      <c r="BE761" s="14" t="str">
        <f>IF(Point[Asset Group]="","",VLOOKUP(Point[Structure SubType],subdom_master_gdb,2,FALSE))</f>
        <v/>
      </c>
      <c r="BF761" s="14" t="str">
        <f>IF(Point[Area m2]="","",Point[Area m2])</f>
        <v/>
      </c>
      <c r="BG761" s="14" t="str">
        <f>IF(Point[Length m]="","",Point[Length m])</f>
        <v/>
      </c>
      <c r="BH761" s="14" t="str">
        <f>IF(Point[Width m]="","",Point[Width m])</f>
        <v/>
      </c>
      <c r="BI761" s="14" t="str">
        <f>IF(Point[Diameter m]="","",Point[Diameter m])</f>
        <v/>
      </c>
      <c r="BJ761" s="14" t="str">
        <f>IF(Point[Asset Group]="","",VLOOKUP(Point[Number of Pipes],number,2,FALSE))</f>
        <v/>
      </c>
      <c r="BK761" s="14" t="str">
        <f>IF(Point[Asset Group]="","",VLOOKUP(Point[Combined Name],2,FALSE))</f>
        <v/>
      </c>
      <c r="BL761" s="14" t="str">
        <f>IF(Point[Asset Group]="","",VLOOKUP(Point[Size Class],size_class,2,FALSE))</f>
        <v/>
      </c>
      <c r="BM761" s="14" t="str">
        <f>IF(Point[Asset Group]="","",VLOOKUP(Point[Age Class],age_class,2,FALSE))</f>
        <v/>
      </c>
      <c r="BN761" s="14" t="str">
        <f>IF(Point[Girth (cm)]="","",Point[Girth (cm)])</f>
        <v/>
      </c>
      <c r="BO761" s="14" t="str">
        <f>IF(Point[Crown Radius (m)]="","",Point[Crown Radius (m)])</f>
        <v/>
      </c>
      <c r="BP761" s="14" t="str">
        <f>IF(Point[Asset Group]="","",VLOOKUP(Point[Rooting Environment],root_enviro,2,FALSE))</f>
        <v/>
      </c>
      <c r="BQ761" s="14" t="str">
        <f>IF(Point[Asset Group]="","",VLOOKUP(Point[Tree Surround],tree_surround,2,FALSE))</f>
        <v/>
      </c>
      <c r="BR761" s="14" t="str">
        <f>IF(Point[Asset Group]="","",VLOOKUP(Point[Tree Grill],yes_no,2,FALSE))</f>
        <v/>
      </c>
      <c r="BS761" s="14" t="str">
        <f>IF(Point[Asset Group]="","",VLOOKUP(Point[Tree Location],tree_location,2,FALSE))</f>
        <v/>
      </c>
    </row>
    <row r="762" spans="1:71" s="3" customFormat="1" x14ac:dyDescent="0.2">
      <c r="A762" s="3" t="str">
        <f>IF(Point[DWG File Name]="","",Point[DWG File Name])</f>
        <v/>
      </c>
      <c r="B762" s="3" t="str">
        <f>IF(Point[DWG Layer Name]="","",Point[DWG Layer Name])</f>
        <v/>
      </c>
      <c r="C762" s="3" t="str">
        <f>IF(Point[DWG Handle]="","",Point[DWG Handle])</f>
        <v/>
      </c>
      <c r="D762" s="58" t="str">
        <f>IF(Point[X]="","",Point[X])</f>
        <v/>
      </c>
      <c r="E762" s="58" t="str">
        <f>IF(Point[Y]="","",Point[Y])</f>
        <v/>
      </c>
      <c r="F762" s="3" t="str">
        <f>IF(Point[Replacement Asset]="","",Point[Replacement Asset])</f>
        <v/>
      </c>
      <c r="G762" s="3" t="str">
        <f>IF(Point[Asset ID]="","",UPPER(Point[Asset ID]))</f>
        <v/>
      </c>
      <c r="H762" s="3" t="str">
        <f>IF(Point[Asset Group]="","",VLOOKUP(Point[Asset Group],asset_grp_pt,4,FALSE))</f>
        <v/>
      </c>
      <c r="I762" s="3" t="str">
        <f>IF(Point[Asset Group]="","",VLOOKUP(Point[Asset Group],asset_grp_pt,2,FALSE))</f>
        <v/>
      </c>
      <c r="J762" s="3" t="str">
        <f>IF(Point[Asset Group]="","",VLOOKUP(Point[Asset Group],asset_grp_pt,3,FALSE))</f>
        <v/>
      </c>
      <c r="K762" s="3" t="str">
        <f>IF(Point[Asset Group]="","",VLOOKUP(Point[Asset Type],type_master_list,2,FALSE))</f>
        <v/>
      </c>
      <c r="L762" s="3" t="str">
        <f>IF(Point[Asset Name]="","",PROPER(Point[Asset Name]))</f>
        <v/>
      </c>
      <c r="M762" s="11" t="str">
        <f>IF(Point[Install Date]="","",Point[Install Date])</f>
        <v/>
      </c>
      <c r="N762" s="11" t="str">
        <f>IF(Point[Note]="","",PROPER(Point[Note]))</f>
        <v/>
      </c>
      <c r="O762" s="11" t="str">
        <f>IF(Point[Resource Consent Number]="","",UPPER(Point[Resource Consent Number]))</f>
        <v/>
      </c>
      <c r="P762" s="53" t="str">
        <f>IF(Point[Asset Unit Cost]="","",Point[Asset Unit Cost])</f>
        <v/>
      </c>
      <c r="Q762" s="11" t="str">
        <f>IF(Point[Added By]="","",UPPER(Point[Added By]))</f>
        <v/>
      </c>
      <c r="R762" s="11" t="str">
        <f>IF(Point[Added Date]="","",Point[Added Date])</f>
        <v/>
      </c>
      <c r="S762" s="14" t="str">
        <f>IF(Point[Z COORD]="","",Point[Z COORD])</f>
        <v/>
      </c>
      <c r="T762" s="14" t="str">
        <f>IF(Point[Asset Description]="","",PROPER(Point[Asset Description]))</f>
        <v/>
      </c>
      <c r="U762" s="14" t="str">
        <f>IF(Point[[Artist ]]="","",PROPER(Point[[Artist ]]))</f>
        <v/>
      </c>
      <c r="V762" s="14" t="str">
        <f>IF(Point[Material Notes]="","",PROPER(Point[Material Notes]))</f>
        <v/>
      </c>
      <c r="W762" s="14" t="str">
        <f>IF(Point[Dimension Notes]="","",Point[Dimension Notes])</f>
        <v/>
      </c>
      <c r="X762" s="14" t="str">
        <f>IF(Point[List]="","",VLOOKUP(Point[Burner Number],number,2,FALSE))</f>
        <v/>
      </c>
      <c r="Y762" s="14" t="str">
        <f>IF(Point[List]="","",VLOOKUP(Point[Fuel],bbq_fuel,2,FALSE))</f>
        <v/>
      </c>
      <c r="Z762" s="14" t="str">
        <f>IF(Point[List]="","",VLOOKUP(Point[Cabinet Material],bbq_material,2,FALSE))</f>
        <v/>
      </c>
      <c r="AA762" s="14" t="str">
        <f>IF(Point[Asset Group]="","",VLOOKUP(Point[Manufacturer],manufacturer,2,FALSE))</f>
        <v/>
      </c>
      <c r="AB762" s="14" t="str">
        <f>IF(Point[Uinsex WC]="","",Point[Uinsex WC])</f>
        <v/>
      </c>
      <c r="AC762" s="14" t="str">
        <f>IF(Point[Female WC]="","",Point[Female WC])</f>
        <v/>
      </c>
      <c r="AD762" s="14" t="str">
        <f>IF(Point[Male WC]="","",Point[Male WC])</f>
        <v/>
      </c>
      <c r="AE762" s="14" t="str">
        <f>IF(Point[Urinal]="","",Point[Urinal])</f>
        <v/>
      </c>
      <c r="AF762" s="14" t="str">
        <f>IF(Point[Disabled Unisex]="","",Point[Disabled Unisex])</f>
        <v/>
      </c>
      <c r="AG762" s="14" t="str">
        <f>IF(Point[Disabled Female]="","",Point[Disabled Female])</f>
        <v/>
      </c>
      <c r="AH762" s="14" t="str">
        <f>IF(Point[Disabled Male]="","",Point[Disabled Male])</f>
        <v/>
      </c>
      <c r="AI762" s="14" t="str">
        <f>IF(Point[Asset Group]="","",VLOOKUP(Point[Handrail],yes_no,2,FALSE))</f>
        <v/>
      </c>
      <c r="AJ762" s="14" t="str">
        <f>IF(Point[Asset Group]="","",VLOOKUP(Point[Baby Changing],yes_no,2,FALSE))</f>
        <v/>
      </c>
      <c r="AK762" s="14" t="str">
        <f>IF(Point[Asset Group]="","",VLOOKUP(Point[Service Room],yes_no,2,FALSE))</f>
        <v/>
      </c>
      <c r="AL762" s="14" t="str">
        <f>IF(Point[Asset Group]="","",VLOOKUP(Point[Service Tap],service_tap,2,FALSE))</f>
        <v/>
      </c>
      <c r="AM762" s="14" t="str">
        <f>IF(Point[Asset Group]="","",VLOOKUP(Point[Heating Type],wc_heating,2,FALSE))</f>
        <v/>
      </c>
      <c r="AN762" s="14" t="str">
        <f>IF(Point[Asset Group]="","",VLOOKUP(Point[Power Supply],power_supply,2,FALSE))</f>
        <v/>
      </c>
      <c r="AO762" s="14" t="str">
        <f>IF(Point[Asset Group]="","",VLOOKUP(Point[Waste Water],waste_water,2,FALSE))</f>
        <v/>
      </c>
      <c r="AP762" s="14" t="str">
        <f>IF(Point[Asset Group]="","",VLOOKUP(Point[Furniture SubType],subdom_master_gdb,2,FALSE))</f>
        <v/>
      </c>
      <c r="AQ762" s="14" t="str">
        <f>IF(Point[Asset Group]="","",VLOOKUP(Point[Concrete Pad],yes_no,2,FALSE))</f>
        <v/>
      </c>
      <c r="AR762" s="14" t="str">
        <f>IF(Point[Asset Group]="","",VLOOKUP(Point[Material],material_master,2,FALSE))</f>
        <v/>
      </c>
      <c r="AS762" s="14" t="str">
        <f>IF(Point[Asset Group]="","",VLOOKUP(Point[Plumbing],irrigation_plumbing,2,FALSE))</f>
        <v/>
      </c>
      <c r="AT762" s="14" t="str">
        <f>IF(Point[Asset Group]="","",VLOOKUP(Point[Sprinklers],irrigation_sprinklers,2,FALSE))</f>
        <v/>
      </c>
      <c r="AU762" s="14" t="str">
        <f>IF(Point[Asset Group]="","",VLOOKUP(Point[System],irrigation_system,2,FALSE))</f>
        <v/>
      </c>
      <c r="AV762" s="14" t="str">
        <f>IF(Point[Asset Group]="","",VLOOKUP(Point[Status],irrigation_status,2,FALSE))</f>
        <v/>
      </c>
      <c r="AW762" s="11" t="str">
        <f>IF(Point[Date of manufacture]="","",Point[Date of manufacture])</f>
        <v/>
      </c>
      <c r="AX762" s="14" t="str">
        <f>IF(Point[Asset Group]="","",VLOOKUP(Point[Sign Purpose],sign_purpose,2,FALSE))</f>
        <v/>
      </c>
      <c r="AY762" s="14" t="str">
        <f>IF(Point[Asset Group]="","",VLOOKUP(Point[Sign Material],material_master,2,FALSE))</f>
        <v/>
      </c>
      <c r="AZ762" s="14" t="str">
        <f>IF(Point[Asset Group]="","",VLOOKUP(Point[Affixed To],sign_affix,2,FALSE))</f>
        <v/>
      </c>
      <c r="BA762" s="14" t="str">
        <f>IF(Point[Size HxB mm]="","",Point[Size HxB mm])</f>
        <v/>
      </c>
      <c r="BB762" s="14" t="str">
        <f>IF(Point[Height m]="","",Point[Height m])</f>
        <v/>
      </c>
      <c r="BC762" s="14" t="str">
        <f>IF(Point[Asset Group]="","",VLOOKUP(Point[Post Material],material_master,2,FALSE))</f>
        <v/>
      </c>
      <c r="BD762" s="14" t="str">
        <f>IF(Point[Asset Group]="","",VLOOKUP(Point[Post Number],number,2,FALSE))</f>
        <v/>
      </c>
      <c r="BE762" s="14" t="str">
        <f>IF(Point[Asset Group]="","",VLOOKUP(Point[Structure SubType],subdom_master_gdb,2,FALSE))</f>
        <v/>
      </c>
      <c r="BF762" s="14" t="str">
        <f>IF(Point[Area m2]="","",Point[Area m2])</f>
        <v/>
      </c>
      <c r="BG762" s="14" t="str">
        <f>IF(Point[Length m]="","",Point[Length m])</f>
        <v/>
      </c>
      <c r="BH762" s="14" t="str">
        <f>IF(Point[Width m]="","",Point[Width m])</f>
        <v/>
      </c>
      <c r="BI762" s="14" t="str">
        <f>IF(Point[Diameter m]="","",Point[Diameter m])</f>
        <v/>
      </c>
      <c r="BJ762" s="14" t="str">
        <f>IF(Point[Asset Group]="","",VLOOKUP(Point[Number of Pipes],number,2,FALSE))</f>
        <v/>
      </c>
      <c r="BK762" s="14" t="str">
        <f>IF(Point[Asset Group]="","",VLOOKUP(Point[Combined Name],2,FALSE))</f>
        <v/>
      </c>
      <c r="BL762" s="14" t="str">
        <f>IF(Point[Asset Group]="","",VLOOKUP(Point[Size Class],size_class,2,FALSE))</f>
        <v/>
      </c>
      <c r="BM762" s="14" t="str">
        <f>IF(Point[Asset Group]="","",VLOOKUP(Point[Age Class],age_class,2,FALSE))</f>
        <v/>
      </c>
      <c r="BN762" s="14" t="str">
        <f>IF(Point[Girth (cm)]="","",Point[Girth (cm)])</f>
        <v/>
      </c>
      <c r="BO762" s="14" t="str">
        <f>IF(Point[Crown Radius (m)]="","",Point[Crown Radius (m)])</f>
        <v/>
      </c>
      <c r="BP762" s="14" t="str">
        <f>IF(Point[Asset Group]="","",VLOOKUP(Point[Rooting Environment],root_enviro,2,FALSE))</f>
        <v/>
      </c>
      <c r="BQ762" s="14" t="str">
        <f>IF(Point[Asset Group]="","",VLOOKUP(Point[Tree Surround],tree_surround,2,FALSE))</f>
        <v/>
      </c>
      <c r="BR762" s="14" t="str">
        <f>IF(Point[Asset Group]="","",VLOOKUP(Point[Tree Grill],yes_no,2,FALSE))</f>
        <v/>
      </c>
      <c r="BS762" s="14" t="str">
        <f>IF(Point[Asset Group]="","",VLOOKUP(Point[Tree Location],tree_location,2,FALSE))</f>
        <v/>
      </c>
    </row>
    <row r="763" spans="1:71" s="3" customFormat="1" x14ac:dyDescent="0.2">
      <c r="A763" s="3" t="str">
        <f>IF(Point[DWG File Name]="","",Point[DWG File Name])</f>
        <v/>
      </c>
      <c r="B763" s="3" t="str">
        <f>IF(Point[DWG Layer Name]="","",Point[DWG Layer Name])</f>
        <v/>
      </c>
      <c r="C763" s="3" t="str">
        <f>IF(Point[DWG Handle]="","",Point[DWG Handle])</f>
        <v/>
      </c>
      <c r="D763" s="58" t="str">
        <f>IF(Point[X]="","",Point[X])</f>
        <v/>
      </c>
      <c r="E763" s="58" t="str">
        <f>IF(Point[Y]="","",Point[Y])</f>
        <v/>
      </c>
      <c r="F763" s="3" t="str">
        <f>IF(Point[Replacement Asset]="","",Point[Replacement Asset])</f>
        <v/>
      </c>
      <c r="G763" s="3" t="str">
        <f>IF(Point[Asset ID]="","",UPPER(Point[Asset ID]))</f>
        <v/>
      </c>
      <c r="H763" s="3" t="str">
        <f>IF(Point[Asset Group]="","",VLOOKUP(Point[Asset Group],asset_grp_pt,4,FALSE))</f>
        <v/>
      </c>
      <c r="I763" s="3" t="str">
        <f>IF(Point[Asset Group]="","",VLOOKUP(Point[Asset Group],asset_grp_pt,2,FALSE))</f>
        <v/>
      </c>
      <c r="J763" s="3" t="str">
        <f>IF(Point[Asset Group]="","",VLOOKUP(Point[Asset Group],asset_grp_pt,3,FALSE))</f>
        <v/>
      </c>
      <c r="K763" s="3" t="str">
        <f>IF(Point[Asset Group]="","",VLOOKUP(Point[Asset Type],type_master_list,2,FALSE))</f>
        <v/>
      </c>
      <c r="L763" s="3" t="str">
        <f>IF(Point[Asset Name]="","",PROPER(Point[Asset Name]))</f>
        <v/>
      </c>
      <c r="M763" s="11" t="str">
        <f>IF(Point[Install Date]="","",Point[Install Date])</f>
        <v/>
      </c>
      <c r="N763" s="11" t="str">
        <f>IF(Point[Note]="","",PROPER(Point[Note]))</f>
        <v/>
      </c>
      <c r="O763" s="11" t="str">
        <f>IF(Point[Resource Consent Number]="","",UPPER(Point[Resource Consent Number]))</f>
        <v/>
      </c>
      <c r="P763" s="53" t="str">
        <f>IF(Point[Asset Unit Cost]="","",Point[Asset Unit Cost])</f>
        <v/>
      </c>
      <c r="Q763" s="11" t="str">
        <f>IF(Point[Added By]="","",UPPER(Point[Added By]))</f>
        <v/>
      </c>
      <c r="R763" s="11" t="str">
        <f>IF(Point[Added Date]="","",Point[Added Date])</f>
        <v/>
      </c>
      <c r="S763" s="14" t="str">
        <f>IF(Point[Z COORD]="","",Point[Z COORD])</f>
        <v/>
      </c>
      <c r="T763" s="14" t="str">
        <f>IF(Point[Asset Description]="","",PROPER(Point[Asset Description]))</f>
        <v/>
      </c>
      <c r="U763" s="14" t="str">
        <f>IF(Point[[Artist ]]="","",PROPER(Point[[Artist ]]))</f>
        <v/>
      </c>
      <c r="V763" s="14" t="str">
        <f>IF(Point[Material Notes]="","",PROPER(Point[Material Notes]))</f>
        <v/>
      </c>
      <c r="W763" s="14" t="str">
        <f>IF(Point[Dimension Notes]="","",Point[Dimension Notes])</f>
        <v/>
      </c>
      <c r="X763" s="14" t="str">
        <f>IF(Point[List]="","",VLOOKUP(Point[Burner Number],number,2,FALSE))</f>
        <v/>
      </c>
      <c r="Y763" s="14" t="str">
        <f>IF(Point[List]="","",VLOOKUP(Point[Fuel],bbq_fuel,2,FALSE))</f>
        <v/>
      </c>
      <c r="Z763" s="14" t="str">
        <f>IF(Point[List]="","",VLOOKUP(Point[Cabinet Material],bbq_material,2,FALSE))</f>
        <v/>
      </c>
      <c r="AA763" s="14" t="str">
        <f>IF(Point[Asset Group]="","",VLOOKUP(Point[Manufacturer],manufacturer,2,FALSE))</f>
        <v/>
      </c>
      <c r="AB763" s="14" t="str">
        <f>IF(Point[Uinsex WC]="","",Point[Uinsex WC])</f>
        <v/>
      </c>
      <c r="AC763" s="14" t="str">
        <f>IF(Point[Female WC]="","",Point[Female WC])</f>
        <v/>
      </c>
      <c r="AD763" s="14" t="str">
        <f>IF(Point[Male WC]="","",Point[Male WC])</f>
        <v/>
      </c>
      <c r="AE763" s="14" t="str">
        <f>IF(Point[Urinal]="","",Point[Urinal])</f>
        <v/>
      </c>
      <c r="AF763" s="14" t="str">
        <f>IF(Point[Disabled Unisex]="","",Point[Disabled Unisex])</f>
        <v/>
      </c>
      <c r="AG763" s="14" t="str">
        <f>IF(Point[Disabled Female]="","",Point[Disabled Female])</f>
        <v/>
      </c>
      <c r="AH763" s="14" t="str">
        <f>IF(Point[Disabled Male]="","",Point[Disabled Male])</f>
        <v/>
      </c>
      <c r="AI763" s="14" t="str">
        <f>IF(Point[Asset Group]="","",VLOOKUP(Point[Handrail],yes_no,2,FALSE))</f>
        <v/>
      </c>
      <c r="AJ763" s="14" t="str">
        <f>IF(Point[Asset Group]="","",VLOOKUP(Point[Baby Changing],yes_no,2,FALSE))</f>
        <v/>
      </c>
      <c r="AK763" s="14" t="str">
        <f>IF(Point[Asset Group]="","",VLOOKUP(Point[Service Room],yes_no,2,FALSE))</f>
        <v/>
      </c>
      <c r="AL763" s="14" t="str">
        <f>IF(Point[Asset Group]="","",VLOOKUP(Point[Service Tap],service_tap,2,FALSE))</f>
        <v/>
      </c>
      <c r="AM763" s="14" t="str">
        <f>IF(Point[Asset Group]="","",VLOOKUP(Point[Heating Type],wc_heating,2,FALSE))</f>
        <v/>
      </c>
      <c r="AN763" s="14" t="str">
        <f>IF(Point[Asset Group]="","",VLOOKUP(Point[Power Supply],power_supply,2,FALSE))</f>
        <v/>
      </c>
      <c r="AO763" s="14" t="str">
        <f>IF(Point[Asset Group]="","",VLOOKUP(Point[Waste Water],waste_water,2,FALSE))</f>
        <v/>
      </c>
      <c r="AP763" s="14" t="str">
        <f>IF(Point[Asset Group]="","",VLOOKUP(Point[Furniture SubType],subdom_master_gdb,2,FALSE))</f>
        <v/>
      </c>
      <c r="AQ763" s="14" t="str">
        <f>IF(Point[Asset Group]="","",VLOOKUP(Point[Concrete Pad],yes_no,2,FALSE))</f>
        <v/>
      </c>
      <c r="AR763" s="14" t="str">
        <f>IF(Point[Asset Group]="","",VLOOKUP(Point[Material],material_master,2,FALSE))</f>
        <v/>
      </c>
      <c r="AS763" s="14" t="str">
        <f>IF(Point[Asset Group]="","",VLOOKUP(Point[Plumbing],irrigation_plumbing,2,FALSE))</f>
        <v/>
      </c>
      <c r="AT763" s="14" t="str">
        <f>IF(Point[Asset Group]="","",VLOOKUP(Point[Sprinklers],irrigation_sprinklers,2,FALSE))</f>
        <v/>
      </c>
      <c r="AU763" s="14" t="str">
        <f>IF(Point[Asset Group]="","",VLOOKUP(Point[System],irrigation_system,2,FALSE))</f>
        <v/>
      </c>
      <c r="AV763" s="14" t="str">
        <f>IF(Point[Asset Group]="","",VLOOKUP(Point[Status],irrigation_status,2,FALSE))</f>
        <v/>
      </c>
      <c r="AW763" s="11" t="str">
        <f>IF(Point[Date of manufacture]="","",Point[Date of manufacture])</f>
        <v/>
      </c>
      <c r="AX763" s="14" t="str">
        <f>IF(Point[Asset Group]="","",VLOOKUP(Point[Sign Purpose],sign_purpose,2,FALSE))</f>
        <v/>
      </c>
      <c r="AY763" s="14" t="str">
        <f>IF(Point[Asset Group]="","",VLOOKUP(Point[Sign Material],material_master,2,FALSE))</f>
        <v/>
      </c>
      <c r="AZ763" s="14" t="str">
        <f>IF(Point[Asset Group]="","",VLOOKUP(Point[Affixed To],sign_affix,2,FALSE))</f>
        <v/>
      </c>
      <c r="BA763" s="14" t="str">
        <f>IF(Point[Size HxB mm]="","",Point[Size HxB mm])</f>
        <v/>
      </c>
      <c r="BB763" s="14" t="str">
        <f>IF(Point[Height m]="","",Point[Height m])</f>
        <v/>
      </c>
      <c r="BC763" s="14" t="str">
        <f>IF(Point[Asset Group]="","",VLOOKUP(Point[Post Material],material_master,2,FALSE))</f>
        <v/>
      </c>
      <c r="BD763" s="14" t="str">
        <f>IF(Point[Asset Group]="","",VLOOKUP(Point[Post Number],number,2,FALSE))</f>
        <v/>
      </c>
      <c r="BE763" s="14" t="str">
        <f>IF(Point[Asset Group]="","",VLOOKUP(Point[Structure SubType],subdom_master_gdb,2,FALSE))</f>
        <v/>
      </c>
      <c r="BF763" s="14" t="str">
        <f>IF(Point[Area m2]="","",Point[Area m2])</f>
        <v/>
      </c>
      <c r="BG763" s="14" t="str">
        <f>IF(Point[Length m]="","",Point[Length m])</f>
        <v/>
      </c>
      <c r="BH763" s="14" t="str">
        <f>IF(Point[Width m]="","",Point[Width m])</f>
        <v/>
      </c>
      <c r="BI763" s="14" t="str">
        <f>IF(Point[Diameter m]="","",Point[Diameter m])</f>
        <v/>
      </c>
      <c r="BJ763" s="14" t="str">
        <f>IF(Point[Asset Group]="","",VLOOKUP(Point[Number of Pipes],number,2,FALSE))</f>
        <v/>
      </c>
      <c r="BK763" s="14" t="str">
        <f>IF(Point[Asset Group]="","",VLOOKUP(Point[Combined Name],2,FALSE))</f>
        <v/>
      </c>
      <c r="BL763" s="14" t="str">
        <f>IF(Point[Asset Group]="","",VLOOKUP(Point[Size Class],size_class,2,FALSE))</f>
        <v/>
      </c>
      <c r="BM763" s="14" t="str">
        <f>IF(Point[Asset Group]="","",VLOOKUP(Point[Age Class],age_class,2,FALSE))</f>
        <v/>
      </c>
      <c r="BN763" s="14" t="str">
        <f>IF(Point[Girth (cm)]="","",Point[Girth (cm)])</f>
        <v/>
      </c>
      <c r="BO763" s="14" t="str">
        <f>IF(Point[Crown Radius (m)]="","",Point[Crown Radius (m)])</f>
        <v/>
      </c>
      <c r="BP763" s="14" t="str">
        <f>IF(Point[Asset Group]="","",VLOOKUP(Point[Rooting Environment],root_enviro,2,FALSE))</f>
        <v/>
      </c>
      <c r="BQ763" s="14" t="str">
        <f>IF(Point[Asset Group]="","",VLOOKUP(Point[Tree Surround],tree_surround,2,FALSE))</f>
        <v/>
      </c>
      <c r="BR763" s="14" t="str">
        <f>IF(Point[Asset Group]="","",VLOOKUP(Point[Tree Grill],yes_no,2,FALSE))</f>
        <v/>
      </c>
      <c r="BS763" s="14" t="str">
        <f>IF(Point[Asset Group]="","",VLOOKUP(Point[Tree Location],tree_location,2,FALSE))</f>
        <v/>
      </c>
    </row>
    <row r="764" spans="1:71" s="3" customFormat="1" x14ac:dyDescent="0.2">
      <c r="A764" s="3" t="str">
        <f>IF(Point[DWG File Name]="","",Point[DWG File Name])</f>
        <v/>
      </c>
      <c r="B764" s="3" t="str">
        <f>IF(Point[DWG Layer Name]="","",Point[DWG Layer Name])</f>
        <v/>
      </c>
      <c r="C764" s="3" t="str">
        <f>IF(Point[DWG Handle]="","",Point[DWG Handle])</f>
        <v/>
      </c>
      <c r="D764" s="58" t="str">
        <f>IF(Point[X]="","",Point[X])</f>
        <v/>
      </c>
      <c r="E764" s="58" t="str">
        <f>IF(Point[Y]="","",Point[Y])</f>
        <v/>
      </c>
      <c r="F764" s="3" t="str">
        <f>IF(Point[Replacement Asset]="","",Point[Replacement Asset])</f>
        <v/>
      </c>
      <c r="G764" s="3" t="str">
        <f>IF(Point[Asset ID]="","",UPPER(Point[Asset ID]))</f>
        <v/>
      </c>
      <c r="H764" s="3" t="str">
        <f>IF(Point[Asset Group]="","",VLOOKUP(Point[Asset Group],asset_grp_pt,4,FALSE))</f>
        <v/>
      </c>
      <c r="I764" s="3" t="str">
        <f>IF(Point[Asset Group]="","",VLOOKUP(Point[Asset Group],asset_grp_pt,2,FALSE))</f>
        <v/>
      </c>
      <c r="J764" s="3" t="str">
        <f>IF(Point[Asset Group]="","",VLOOKUP(Point[Asset Group],asset_grp_pt,3,FALSE))</f>
        <v/>
      </c>
      <c r="K764" s="3" t="str">
        <f>IF(Point[Asset Group]="","",VLOOKUP(Point[Asset Type],type_master_list,2,FALSE))</f>
        <v/>
      </c>
      <c r="L764" s="3" t="str">
        <f>IF(Point[Asset Name]="","",PROPER(Point[Asset Name]))</f>
        <v/>
      </c>
      <c r="M764" s="11" t="str">
        <f>IF(Point[Install Date]="","",Point[Install Date])</f>
        <v/>
      </c>
      <c r="N764" s="11" t="str">
        <f>IF(Point[Note]="","",PROPER(Point[Note]))</f>
        <v/>
      </c>
      <c r="O764" s="11" t="str">
        <f>IF(Point[Resource Consent Number]="","",UPPER(Point[Resource Consent Number]))</f>
        <v/>
      </c>
      <c r="P764" s="53" t="str">
        <f>IF(Point[Asset Unit Cost]="","",Point[Asset Unit Cost])</f>
        <v/>
      </c>
      <c r="Q764" s="11" t="str">
        <f>IF(Point[Added By]="","",UPPER(Point[Added By]))</f>
        <v/>
      </c>
      <c r="R764" s="11" t="str">
        <f>IF(Point[Added Date]="","",Point[Added Date])</f>
        <v/>
      </c>
      <c r="S764" s="14" t="str">
        <f>IF(Point[Z COORD]="","",Point[Z COORD])</f>
        <v/>
      </c>
      <c r="T764" s="14" t="str">
        <f>IF(Point[Asset Description]="","",PROPER(Point[Asset Description]))</f>
        <v/>
      </c>
      <c r="U764" s="14" t="str">
        <f>IF(Point[[Artist ]]="","",PROPER(Point[[Artist ]]))</f>
        <v/>
      </c>
      <c r="V764" s="14" t="str">
        <f>IF(Point[Material Notes]="","",PROPER(Point[Material Notes]))</f>
        <v/>
      </c>
      <c r="W764" s="14" t="str">
        <f>IF(Point[Dimension Notes]="","",Point[Dimension Notes])</f>
        <v/>
      </c>
      <c r="X764" s="14" t="str">
        <f>IF(Point[List]="","",VLOOKUP(Point[Burner Number],number,2,FALSE))</f>
        <v/>
      </c>
      <c r="Y764" s="14" t="str">
        <f>IF(Point[List]="","",VLOOKUP(Point[Fuel],bbq_fuel,2,FALSE))</f>
        <v/>
      </c>
      <c r="Z764" s="14" t="str">
        <f>IF(Point[List]="","",VLOOKUP(Point[Cabinet Material],bbq_material,2,FALSE))</f>
        <v/>
      </c>
      <c r="AA764" s="14" t="str">
        <f>IF(Point[Asset Group]="","",VLOOKUP(Point[Manufacturer],manufacturer,2,FALSE))</f>
        <v/>
      </c>
      <c r="AB764" s="14" t="str">
        <f>IF(Point[Uinsex WC]="","",Point[Uinsex WC])</f>
        <v/>
      </c>
      <c r="AC764" s="14" t="str">
        <f>IF(Point[Female WC]="","",Point[Female WC])</f>
        <v/>
      </c>
      <c r="AD764" s="14" t="str">
        <f>IF(Point[Male WC]="","",Point[Male WC])</f>
        <v/>
      </c>
      <c r="AE764" s="14" t="str">
        <f>IF(Point[Urinal]="","",Point[Urinal])</f>
        <v/>
      </c>
      <c r="AF764" s="14" t="str">
        <f>IF(Point[Disabled Unisex]="","",Point[Disabled Unisex])</f>
        <v/>
      </c>
      <c r="AG764" s="14" t="str">
        <f>IF(Point[Disabled Female]="","",Point[Disabled Female])</f>
        <v/>
      </c>
      <c r="AH764" s="14" t="str">
        <f>IF(Point[Disabled Male]="","",Point[Disabled Male])</f>
        <v/>
      </c>
      <c r="AI764" s="14" t="str">
        <f>IF(Point[Asset Group]="","",VLOOKUP(Point[Handrail],yes_no,2,FALSE))</f>
        <v/>
      </c>
      <c r="AJ764" s="14" t="str">
        <f>IF(Point[Asset Group]="","",VLOOKUP(Point[Baby Changing],yes_no,2,FALSE))</f>
        <v/>
      </c>
      <c r="AK764" s="14" t="str">
        <f>IF(Point[Asset Group]="","",VLOOKUP(Point[Service Room],yes_no,2,FALSE))</f>
        <v/>
      </c>
      <c r="AL764" s="14" t="str">
        <f>IF(Point[Asset Group]="","",VLOOKUP(Point[Service Tap],service_tap,2,FALSE))</f>
        <v/>
      </c>
      <c r="AM764" s="14" t="str">
        <f>IF(Point[Asset Group]="","",VLOOKUP(Point[Heating Type],wc_heating,2,FALSE))</f>
        <v/>
      </c>
      <c r="AN764" s="14" t="str">
        <f>IF(Point[Asset Group]="","",VLOOKUP(Point[Power Supply],power_supply,2,FALSE))</f>
        <v/>
      </c>
      <c r="AO764" s="14" t="str">
        <f>IF(Point[Asset Group]="","",VLOOKUP(Point[Waste Water],waste_water,2,FALSE))</f>
        <v/>
      </c>
      <c r="AP764" s="14" t="str">
        <f>IF(Point[Asset Group]="","",VLOOKUP(Point[Furniture SubType],subdom_master_gdb,2,FALSE))</f>
        <v/>
      </c>
      <c r="AQ764" s="14" t="str">
        <f>IF(Point[Asset Group]="","",VLOOKUP(Point[Concrete Pad],yes_no,2,FALSE))</f>
        <v/>
      </c>
      <c r="AR764" s="14" t="str">
        <f>IF(Point[Asset Group]="","",VLOOKUP(Point[Material],material_master,2,FALSE))</f>
        <v/>
      </c>
      <c r="AS764" s="14" t="str">
        <f>IF(Point[Asset Group]="","",VLOOKUP(Point[Plumbing],irrigation_plumbing,2,FALSE))</f>
        <v/>
      </c>
      <c r="AT764" s="14" t="str">
        <f>IF(Point[Asset Group]="","",VLOOKUP(Point[Sprinklers],irrigation_sprinklers,2,FALSE))</f>
        <v/>
      </c>
      <c r="AU764" s="14" t="str">
        <f>IF(Point[Asset Group]="","",VLOOKUP(Point[System],irrigation_system,2,FALSE))</f>
        <v/>
      </c>
      <c r="AV764" s="14" t="str">
        <f>IF(Point[Asset Group]="","",VLOOKUP(Point[Status],irrigation_status,2,FALSE))</f>
        <v/>
      </c>
      <c r="AW764" s="11" t="str">
        <f>IF(Point[Date of manufacture]="","",Point[Date of manufacture])</f>
        <v/>
      </c>
      <c r="AX764" s="14" t="str">
        <f>IF(Point[Asset Group]="","",VLOOKUP(Point[Sign Purpose],sign_purpose,2,FALSE))</f>
        <v/>
      </c>
      <c r="AY764" s="14" t="str">
        <f>IF(Point[Asset Group]="","",VLOOKUP(Point[Sign Material],material_master,2,FALSE))</f>
        <v/>
      </c>
      <c r="AZ764" s="14" t="str">
        <f>IF(Point[Asset Group]="","",VLOOKUP(Point[Affixed To],sign_affix,2,FALSE))</f>
        <v/>
      </c>
      <c r="BA764" s="14" t="str">
        <f>IF(Point[Size HxB mm]="","",Point[Size HxB mm])</f>
        <v/>
      </c>
      <c r="BB764" s="14" t="str">
        <f>IF(Point[Height m]="","",Point[Height m])</f>
        <v/>
      </c>
      <c r="BC764" s="14" t="str">
        <f>IF(Point[Asset Group]="","",VLOOKUP(Point[Post Material],material_master,2,FALSE))</f>
        <v/>
      </c>
      <c r="BD764" s="14" t="str">
        <f>IF(Point[Asset Group]="","",VLOOKUP(Point[Post Number],number,2,FALSE))</f>
        <v/>
      </c>
      <c r="BE764" s="14" t="str">
        <f>IF(Point[Asset Group]="","",VLOOKUP(Point[Structure SubType],subdom_master_gdb,2,FALSE))</f>
        <v/>
      </c>
      <c r="BF764" s="14" t="str">
        <f>IF(Point[Area m2]="","",Point[Area m2])</f>
        <v/>
      </c>
      <c r="BG764" s="14" t="str">
        <f>IF(Point[Length m]="","",Point[Length m])</f>
        <v/>
      </c>
      <c r="BH764" s="14" t="str">
        <f>IF(Point[Width m]="","",Point[Width m])</f>
        <v/>
      </c>
      <c r="BI764" s="14" t="str">
        <f>IF(Point[Diameter m]="","",Point[Diameter m])</f>
        <v/>
      </c>
      <c r="BJ764" s="14" t="str">
        <f>IF(Point[Asset Group]="","",VLOOKUP(Point[Number of Pipes],number,2,FALSE))</f>
        <v/>
      </c>
      <c r="BK764" s="14" t="str">
        <f>IF(Point[Asset Group]="","",VLOOKUP(Point[Combined Name],2,FALSE))</f>
        <v/>
      </c>
      <c r="BL764" s="14" t="str">
        <f>IF(Point[Asset Group]="","",VLOOKUP(Point[Size Class],size_class,2,FALSE))</f>
        <v/>
      </c>
      <c r="BM764" s="14" t="str">
        <f>IF(Point[Asset Group]="","",VLOOKUP(Point[Age Class],age_class,2,FALSE))</f>
        <v/>
      </c>
      <c r="BN764" s="14" t="str">
        <f>IF(Point[Girth (cm)]="","",Point[Girth (cm)])</f>
        <v/>
      </c>
      <c r="BO764" s="14" t="str">
        <f>IF(Point[Crown Radius (m)]="","",Point[Crown Radius (m)])</f>
        <v/>
      </c>
      <c r="BP764" s="14" t="str">
        <f>IF(Point[Asset Group]="","",VLOOKUP(Point[Rooting Environment],root_enviro,2,FALSE))</f>
        <v/>
      </c>
      <c r="BQ764" s="14" t="str">
        <f>IF(Point[Asset Group]="","",VLOOKUP(Point[Tree Surround],tree_surround,2,FALSE))</f>
        <v/>
      </c>
      <c r="BR764" s="14" t="str">
        <f>IF(Point[Asset Group]="","",VLOOKUP(Point[Tree Grill],yes_no,2,FALSE))</f>
        <v/>
      </c>
      <c r="BS764" s="14" t="str">
        <f>IF(Point[Asset Group]="","",VLOOKUP(Point[Tree Location],tree_location,2,FALSE))</f>
        <v/>
      </c>
    </row>
    <row r="765" spans="1:71" s="3" customFormat="1" x14ac:dyDescent="0.2">
      <c r="A765" s="3" t="str">
        <f>IF(Point[DWG File Name]="","",Point[DWG File Name])</f>
        <v/>
      </c>
      <c r="B765" s="3" t="str">
        <f>IF(Point[DWG Layer Name]="","",Point[DWG Layer Name])</f>
        <v/>
      </c>
      <c r="C765" s="3" t="str">
        <f>IF(Point[DWG Handle]="","",Point[DWG Handle])</f>
        <v/>
      </c>
      <c r="D765" s="58" t="str">
        <f>IF(Point[X]="","",Point[X])</f>
        <v/>
      </c>
      <c r="E765" s="58" t="str">
        <f>IF(Point[Y]="","",Point[Y])</f>
        <v/>
      </c>
      <c r="F765" s="3" t="str">
        <f>IF(Point[Replacement Asset]="","",Point[Replacement Asset])</f>
        <v/>
      </c>
      <c r="G765" s="3" t="str">
        <f>IF(Point[Asset ID]="","",UPPER(Point[Asset ID]))</f>
        <v/>
      </c>
      <c r="H765" s="3" t="str">
        <f>IF(Point[Asset Group]="","",VLOOKUP(Point[Asset Group],asset_grp_pt,4,FALSE))</f>
        <v/>
      </c>
      <c r="I765" s="3" t="str">
        <f>IF(Point[Asset Group]="","",VLOOKUP(Point[Asset Group],asset_grp_pt,2,FALSE))</f>
        <v/>
      </c>
      <c r="J765" s="3" t="str">
        <f>IF(Point[Asset Group]="","",VLOOKUP(Point[Asset Group],asset_grp_pt,3,FALSE))</f>
        <v/>
      </c>
      <c r="K765" s="3" t="str">
        <f>IF(Point[Asset Group]="","",VLOOKUP(Point[Asset Type],type_master_list,2,FALSE))</f>
        <v/>
      </c>
      <c r="L765" s="3" t="str">
        <f>IF(Point[Asset Name]="","",PROPER(Point[Asset Name]))</f>
        <v/>
      </c>
      <c r="M765" s="11" t="str">
        <f>IF(Point[Install Date]="","",Point[Install Date])</f>
        <v/>
      </c>
      <c r="N765" s="11" t="str">
        <f>IF(Point[Note]="","",PROPER(Point[Note]))</f>
        <v/>
      </c>
      <c r="O765" s="11" t="str">
        <f>IF(Point[Resource Consent Number]="","",UPPER(Point[Resource Consent Number]))</f>
        <v/>
      </c>
      <c r="P765" s="53" t="str">
        <f>IF(Point[Asset Unit Cost]="","",Point[Asset Unit Cost])</f>
        <v/>
      </c>
      <c r="Q765" s="11" t="str">
        <f>IF(Point[Added By]="","",UPPER(Point[Added By]))</f>
        <v/>
      </c>
      <c r="R765" s="11" t="str">
        <f>IF(Point[Added Date]="","",Point[Added Date])</f>
        <v/>
      </c>
      <c r="S765" s="14" t="str">
        <f>IF(Point[Z COORD]="","",Point[Z COORD])</f>
        <v/>
      </c>
      <c r="T765" s="14" t="str">
        <f>IF(Point[Asset Description]="","",PROPER(Point[Asset Description]))</f>
        <v/>
      </c>
      <c r="U765" s="14" t="str">
        <f>IF(Point[[Artist ]]="","",PROPER(Point[[Artist ]]))</f>
        <v/>
      </c>
      <c r="V765" s="14" t="str">
        <f>IF(Point[Material Notes]="","",PROPER(Point[Material Notes]))</f>
        <v/>
      </c>
      <c r="W765" s="14" t="str">
        <f>IF(Point[Dimension Notes]="","",Point[Dimension Notes])</f>
        <v/>
      </c>
      <c r="X765" s="14" t="str">
        <f>IF(Point[List]="","",VLOOKUP(Point[Burner Number],number,2,FALSE))</f>
        <v/>
      </c>
      <c r="Y765" s="14" t="str">
        <f>IF(Point[List]="","",VLOOKUP(Point[Fuel],bbq_fuel,2,FALSE))</f>
        <v/>
      </c>
      <c r="Z765" s="14" t="str">
        <f>IF(Point[List]="","",VLOOKUP(Point[Cabinet Material],bbq_material,2,FALSE))</f>
        <v/>
      </c>
      <c r="AA765" s="14" t="str">
        <f>IF(Point[Asset Group]="","",VLOOKUP(Point[Manufacturer],manufacturer,2,FALSE))</f>
        <v/>
      </c>
      <c r="AB765" s="14" t="str">
        <f>IF(Point[Uinsex WC]="","",Point[Uinsex WC])</f>
        <v/>
      </c>
      <c r="AC765" s="14" t="str">
        <f>IF(Point[Female WC]="","",Point[Female WC])</f>
        <v/>
      </c>
      <c r="AD765" s="14" t="str">
        <f>IF(Point[Male WC]="","",Point[Male WC])</f>
        <v/>
      </c>
      <c r="AE765" s="14" t="str">
        <f>IF(Point[Urinal]="","",Point[Urinal])</f>
        <v/>
      </c>
      <c r="AF765" s="14" t="str">
        <f>IF(Point[Disabled Unisex]="","",Point[Disabled Unisex])</f>
        <v/>
      </c>
      <c r="AG765" s="14" t="str">
        <f>IF(Point[Disabled Female]="","",Point[Disabled Female])</f>
        <v/>
      </c>
      <c r="AH765" s="14" t="str">
        <f>IF(Point[Disabled Male]="","",Point[Disabled Male])</f>
        <v/>
      </c>
      <c r="AI765" s="14" t="str">
        <f>IF(Point[Asset Group]="","",VLOOKUP(Point[Handrail],yes_no,2,FALSE))</f>
        <v/>
      </c>
      <c r="AJ765" s="14" t="str">
        <f>IF(Point[Asset Group]="","",VLOOKUP(Point[Baby Changing],yes_no,2,FALSE))</f>
        <v/>
      </c>
      <c r="AK765" s="14" t="str">
        <f>IF(Point[Asset Group]="","",VLOOKUP(Point[Service Room],yes_no,2,FALSE))</f>
        <v/>
      </c>
      <c r="AL765" s="14" t="str">
        <f>IF(Point[Asset Group]="","",VLOOKUP(Point[Service Tap],service_tap,2,FALSE))</f>
        <v/>
      </c>
      <c r="AM765" s="14" t="str">
        <f>IF(Point[Asset Group]="","",VLOOKUP(Point[Heating Type],wc_heating,2,FALSE))</f>
        <v/>
      </c>
      <c r="AN765" s="14" t="str">
        <f>IF(Point[Asset Group]="","",VLOOKUP(Point[Power Supply],power_supply,2,FALSE))</f>
        <v/>
      </c>
      <c r="AO765" s="14" t="str">
        <f>IF(Point[Asset Group]="","",VLOOKUP(Point[Waste Water],waste_water,2,FALSE))</f>
        <v/>
      </c>
      <c r="AP765" s="14" t="str">
        <f>IF(Point[Asset Group]="","",VLOOKUP(Point[Furniture SubType],subdom_master_gdb,2,FALSE))</f>
        <v/>
      </c>
      <c r="AQ765" s="14" t="str">
        <f>IF(Point[Asset Group]="","",VLOOKUP(Point[Concrete Pad],yes_no,2,FALSE))</f>
        <v/>
      </c>
      <c r="AR765" s="14" t="str">
        <f>IF(Point[Asset Group]="","",VLOOKUP(Point[Material],material_master,2,FALSE))</f>
        <v/>
      </c>
      <c r="AS765" s="14" t="str">
        <f>IF(Point[Asset Group]="","",VLOOKUP(Point[Plumbing],irrigation_plumbing,2,FALSE))</f>
        <v/>
      </c>
      <c r="AT765" s="14" t="str">
        <f>IF(Point[Asset Group]="","",VLOOKUP(Point[Sprinklers],irrigation_sprinklers,2,FALSE))</f>
        <v/>
      </c>
      <c r="AU765" s="14" t="str">
        <f>IF(Point[Asset Group]="","",VLOOKUP(Point[System],irrigation_system,2,FALSE))</f>
        <v/>
      </c>
      <c r="AV765" s="14" t="str">
        <f>IF(Point[Asset Group]="","",VLOOKUP(Point[Status],irrigation_status,2,FALSE))</f>
        <v/>
      </c>
      <c r="AW765" s="11" t="str">
        <f>IF(Point[Date of manufacture]="","",Point[Date of manufacture])</f>
        <v/>
      </c>
      <c r="AX765" s="14" t="str">
        <f>IF(Point[Asset Group]="","",VLOOKUP(Point[Sign Purpose],sign_purpose,2,FALSE))</f>
        <v/>
      </c>
      <c r="AY765" s="14" t="str">
        <f>IF(Point[Asset Group]="","",VLOOKUP(Point[Sign Material],material_master,2,FALSE))</f>
        <v/>
      </c>
      <c r="AZ765" s="14" t="str">
        <f>IF(Point[Asset Group]="","",VLOOKUP(Point[Affixed To],sign_affix,2,FALSE))</f>
        <v/>
      </c>
      <c r="BA765" s="14" t="str">
        <f>IF(Point[Size HxB mm]="","",Point[Size HxB mm])</f>
        <v/>
      </c>
      <c r="BB765" s="14" t="str">
        <f>IF(Point[Height m]="","",Point[Height m])</f>
        <v/>
      </c>
      <c r="BC765" s="14" t="str">
        <f>IF(Point[Asset Group]="","",VLOOKUP(Point[Post Material],material_master,2,FALSE))</f>
        <v/>
      </c>
      <c r="BD765" s="14" t="str">
        <f>IF(Point[Asset Group]="","",VLOOKUP(Point[Post Number],number,2,FALSE))</f>
        <v/>
      </c>
      <c r="BE765" s="14" t="str">
        <f>IF(Point[Asset Group]="","",VLOOKUP(Point[Structure SubType],subdom_master_gdb,2,FALSE))</f>
        <v/>
      </c>
      <c r="BF765" s="14" t="str">
        <f>IF(Point[Area m2]="","",Point[Area m2])</f>
        <v/>
      </c>
      <c r="BG765" s="14" t="str">
        <f>IF(Point[Length m]="","",Point[Length m])</f>
        <v/>
      </c>
      <c r="BH765" s="14" t="str">
        <f>IF(Point[Width m]="","",Point[Width m])</f>
        <v/>
      </c>
      <c r="BI765" s="14" t="str">
        <f>IF(Point[Diameter m]="","",Point[Diameter m])</f>
        <v/>
      </c>
      <c r="BJ765" s="14" t="str">
        <f>IF(Point[Asset Group]="","",VLOOKUP(Point[Number of Pipes],number,2,FALSE))</f>
        <v/>
      </c>
      <c r="BK765" s="14" t="str">
        <f>IF(Point[Asset Group]="","",VLOOKUP(Point[Combined Name],2,FALSE))</f>
        <v/>
      </c>
      <c r="BL765" s="14" t="str">
        <f>IF(Point[Asset Group]="","",VLOOKUP(Point[Size Class],size_class,2,FALSE))</f>
        <v/>
      </c>
      <c r="BM765" s="14" t="str">
        <f>IF(Point[Asset Group]="","",VLOOKUP(Point[Age Class],age_class,2,FALSE))</f>
        <v/>
      </c>
      <c r="BN765" s="14" t="str">
        <f>IF(Point[Girth (cm)]="","",Point[Girth (cm)])</f>
        <v/>
      </c>
      <c r="BO765" s="14" t="str">
        <f>IF(Point[Crown Radius (m)]="","",Point[Crown Radius (m)])</f>
        <v/>
      </c>
      <c r="BP765" s="14" t="str">
        <f>IF(Point[Asset Group]="","",VLOOKUP(Point[Rooting Environment],root_enviro,2,FALSE))</f>
        <v/>
      </c>
      <c r="BQ765" s="14" t="str">
        <f>IF(Point[Asset Group]="","",VLOOKUP(Point[Tree Surround],tree_surround,2,FALSE))</f>
        <v/>
      </c>
      <c r="BR765" s="14" t="str">
        <f>IF(Point[Asset Group]="","",VLOOKUP(Point[Tree Grill],yes_no,2,FALSE))</f>
        <v/>
      </c>
      <c r="BS765" s="14" t="str">
        <f>IF(Point[Asset Group]="","",VLOOKUP(Point[Tree Location],tree_location,2,FALSE))</f>
        <v/>
      </c>
    </row>
    <row r="766" spans="1:71" s="3" customFormat="1" x14ac:dyDescent="0.2">
      <c r="A766" s="3" t="str">
        <f>IF(Point[DWG File Name]="","",Point[DWG File Name])</f>
        <v/>
      </c>
      <c r="B766" s="3" t="str">
        <f>IF(Point[DWG Layer Name]="","",Point[DWG Layer Name])</f>
        <v/>
      </c>
      <c r="C766" s="3" t="str">
        <f>IF(Point[DWG Handle]="","",Point[DWG Handle])</f>
        <v/>
      </c>
      <c r="D766" s="58" t="str">
        <f>IF(Point[X]="","",Point[X])</f>
        <v/>
      </c>
      <c r="E766" s="58" t="str">
        <f>IF(Point[Y]="","",Point[Y])</f>
        <v/>
      </c>
      <c r="F766" s="3" t="str">
        <f>IF(Point[Replacement Asset]="","",Point[Replacement Asset])</f>
        <v/>
      </c>
      <c r="G766" s="3" t="str">
        <f>IF(Point[Asset ID]="","",UPPER(Point[Asset ID]))</f>
        <v/>
      </c>
      <c r="H766" s="3" t="str">
        <f>IF(Point[Asset Group]="","",VLOOKUP(Point[Asset Group],asset_grp_pt,4,FALSE))</f>
        <v/>
      </c>
      <c r="I766" s="3" t="str">
        <f>IF(Point[Asset Group]="","",VLOOKUP(Point[Asset Group],asset_grp_pt,2,FALSE))</f>
        <v/>
      </c>
      <c r="J766" s="3" t="str">
        <f>IF(Point[Asset Group]="","",VLOOKUP(Point[Asset Group],asset_grp_pt,3,FALSE))</f>
        <v/>
      </c>
      <c r="K766" s="3" t="str">
        <f>IF(Point[Asset Group]="","",VLOOKUP(Point[Asset Type],type_master_list,2,FALSE))</f>
        <v/>
      </c>
      <c r="L766" s="3" t="str">
        <f>IF(Point[Asset Name]="","",PROPER(Point[Asset Name]))</f>
        <v/>
      </c>
      <c r="M766" s="11" t="str">
        <f>IF(Point[Install Date]="","",Point[Install Date])</f>
        <v/>
      </c>
      <c r="N766" s="11" t="str">
        <f>IF(Point[Note]="","",PROPER(Point[Note]))</f>
        <v/>
      </c>
      <c r="O766" s="11" t="str">
        <f>IF(Point[Resource Consent Number]="","",UPPER(Point[Resource Consent Number]))</f>
        <v/>
      </c>
      <c r="P766" s="53" t="str">
        <f>IF(Point[Asset Unit Cost]="","",Point[Asset Unit Cost])</f>
        <v/>
      </c>
      <c r="Q766" s="11" t="str">
        <f>IF(Point[Added By]="","",UPPER(Point[Added By]))</f>
        <v/>
      </c>
      <c r="R766" s="11" t="str">
        <f>IF(Point[Added Date]="","",Point[Added Date])</f>
        <v/>
      </c>
      <c r="S766" s="14" t="str">
        <f>IF(Point[Z COORD]="","",Point[Z COORD])</f>
        <v/>
      </c>
      <c r="T766" s="14" t="str">
        <f>IF(Point[Asset Description]="","",PROPER(Point[Asset Description]))</f>
        <v/>
      </c>
      <c r="U766" s="14" t="str">
        <f>IF(Point[[Artist ]]="","",PROPER(Point[[Artist ]]))</f>
        <v/>
      </c>
      <c r="V766" s="14" t="str">
        <f>IF(Point[Material Notes]="","",PROPER(Point[Material Notes]))</f>
        <v/>
      </c>
      <c r="W766" s="14" t="str">
        <f>IF(Point[Dimension Notes]="","",Point[Dimension Notes])</f>
        <v/>
      </c>
      <c r="X766" s="14" t="str">
        <f>IF(Point[List]="","",VLOOKUP(Point[Burner Number],number,2,FALSE))</f>
        <v/>
      </c>
      <c r="Y766" s="14" t="str">
        <f>IF(Point[List]="","",VLOOKUP(Point[Fuel],bbq_fuel,2,FALSE))</f>
        <v/>
      </c>
      <c r="Z766" s="14" t="str">
        <f>IF(Point[List]="","",VLOOKUP(Point[Cabinet Material],bbq_material,2,FALSE))</f>
        <v/>
      </c>
      <c r="AA766" s="14" t="str">
        <f>IF(Point[Asset Group]="","",VLOOKUP(Point[Manufacturer],manufacturer,2,FALSE))</f>
        <v/>
      </c>
      <c r="AB766" s="14" t="str">
        <f>IF(Point[Uinsex WC]="","",Point[Uinsex WC])</f>
        <v/>
      </c>
      <c r="AC766" s="14" t="str">
        <f>IF(Point[Female WC]="","",Point[Female WC])</f>
        <v/>
      </c>
      <c r="AD766" s="14" t="str">
        <f>IF(Point[Male WC]="","",Point[Male WC])</f>
        <v/>
      </c>
      <c r="AE766" s="14" t="str">
        <f>IF(Point[Urinal]="","",Point[Urinal])</f>
        <v/>
      </c>
      <c r="AF766" s="14" t="str">
        <f>IF(Point[Disabled Unisex]="","",Point[Disabled Unisex])</f>
        <v/>
      </c>
      <c r="AG766" s="14" t="str">
        <f>IF(Point[Disabled Female]="","",Point[Disabled Female])</f>
        <v/>
      </c>
      <c r="AH766" s="14" t="str">
        <f>IF(Point[Disabled Male]="","",Point[Disabled Male])</f>
        <v/>
      </c>
      <c r="AI766" s="14" t="str">
        <f>IF(Point[Asset Group]="","",VLOOKUP(Point[Handrail],yes_no,2,FALSE))</f>
        <v/>
      </c>
      <c r="AJ766" s="14" t="str">
        <f>IF(Point[Asset Group]="","",VLOOKUP(Point[Baby Changing],yes_no,2,FALSE))</f>
        <v/>
      </c>
      <c r="AK766" s="14" t="str">
        <f>IF(Point[Asset Group]="","",VLOOKUP(Point[Service Room],yes_no,2,FALSE))</f>
        <v/>
      </c>
      <c r="AL766" s="14" t="str">
        <f>IF(Point[Asset Group]="","",VLOOKUP(Point[Service Tap],service_tap,2,FALSE))</f>
        <v/>
      </c>
      <c r="AM766" s="14" t="str">
        <f>IF(Point[Asset Group]="","",VLOOKUP(Point[Heating Type],wc_heating,2,FALSE))</f>
        <v/>
      </c>
      <c r="AN766" s="14" t="str">
        <f>IF(Point[Asset Group]="","",VLOOKUP(Point[Power Supply],power_supply,2,FALSE))</f>
        <v/>
      </c>
      <c r="AO766" s="14" t="str">
        <f>IF(Point[Asset Group]="","",VLOOKUP(Point[Waste Water],waste_water,2,FALSE))</f>
        <v/>
      </c>
      <c r="AP766" s="14" t="str">
        <f>IF(Point[Asset Group]="","",VLOOKUP(Point[Furniture SubType],subdom_master_gdb,2,FALSE))</f>
        <v/>
      </c>
      <c r="AQ766" s="14" t="str">
        <f>IF(Point[Asset Group]="","",VLOOKUP(Point[Concrete Pad],yes_no,2,FALSE))</f>
        <v/>
      </c>
      <c r="AR766" s="14" t="str">
        <f>IF(Point[Asset Group]="","",VLOOKUP(Point[Material],material_master,2,FALSE))</f>
        <v/>
      </c>
      <c r="AS766" s="14" t="str">
        <f>IF(Point[Asset Group]="","",VLOOKUP(Point[Plumbing],irrigation_plumbing,2,FALSE))</f>
        <v/>
      </c>
      <c r="AT766" s="14" t="str">
        <f>IF(Point[Asset Group]="","",VLOOKUP(Point[Sprinklers],irrigation_sprinklers,2,FALSE))</f>
        <v/>
      </c>
      <c r="AU766" s="14" t="str">
        <f>IF(Point[Asset Group]="","",VLOOKUP(Point[System],irrigation_system,2,FALSE))</f>
        <v/>
      </c>
      <c r="AV766" s="14" t="str">
        <f>IF(Point[Asset Group]="","",VLOOKUP(Point[Status],irrigation_status,2,FALSE))</f>
        <v/>
      </c>
      <c r="AW766" s="11" t="str">
        <f>IF(Point[Date of manufacture]="","",Point[Date of manufacture])</f>
        <v/>
      </c>
      <c r="AX766" s="14" t="str">
        <f>IF(Point[Asset Group]="","",VLOOKUP(Point[Sign Purpose],sign_purpose,2,FALSE))</f>
        <v/>
      </c>
      <c r="AY766" s="14" t="str">
        <f>IF(Point[Asset Group]="","",VLOOKUP(Point[Sign Material],material_master,2,FALSE))</f>
        <v/>
      </c>
      <c r="AZ766" s="14" t="str">
        <f>IF(Point[Asset Group]="","",VLOOKUP(Point[Affixed To],sign_affix,2,FALSE))</f>
        <v/>
      </c>
      <c r="BA766" s="14" t="str">
        <f>IF(Point[Size HxB mm]="","",Point[Size HxB mm])</f>
        <v/>
      </c>
      <c r="BB766" s="14" t="str">
        <f>IF(Point[Height m]="","",Point[Height m])</f>
        <v/>
      </c>
      <c r="BC766" s="14" t="str">
        <f>IF(Point[Asset Group]="","",VLOOKUP(Point[Post Material],material_master,2,FALSE))</f>
        <v/>
      </c>
      <c r="BD766" s="14" t="str">
        <f>IF(Point[Asset Group]="","",VLOOKUP(Point[Post Number],number,2,FALSE))</f>
        <v/>
      </c>
      <c r="BE766" s="14" t="str">
        <f>IF(Point[Asset Group]="","",VLOOKUP(Point[Structure SubType],subdom_master_gdb,2,FALSE))</f>
        <v/>
      </c>
      <c r="BF766" s="14" t="str">
        <f>IF(Point[Area m2]="","",Point[Area m2])</f>
        <v/>
      </c>
      <c r="BG766" s="14" t="str">
        <f>IF(Point[Length m]="","",Point[Length m])</f>
        <v/>
      </c>
      <c r="BH766" s="14" t="str">
        <f>IF(Point[Width m]="","",Point[Width m])</f>
        <v/>
      </c>
      <c r="BI766" s="14" t="str">
        <f>IF(Point[Diameter m]="","",Point[Diameter m])</f>
        <v/>
      </c>
      <c r="BJ766" s="14" t="str">
        <f>IF(Point[Asset Group]="","",VLOOKUP(Point[Number of Pipes],number,2,FALSE))</f>
        <v/>
      </c>
      <c r="BK766" s="14" t="str">
        <f>IF(Point[Asset Group]="","",VLOOKUP(Point[Combined Name],2,FALSE))</f>
        <v/>
      </c>
      <c r="BL766" s="14" t="str">
        <f>IF(Point[Asset Group]="","",VLOOKUP(Point[Size Class],size_class,2,FALSE))</f>
        <v/>
      </c>
      <c r="BM766" s="14" t="str">
        <f>IF(Point[Asset Group]="","",VLOOKUP(Point[Age Class],age_class,2,FALSE))</f>
        <v/>
      </c>
      <c r="BN766" s="14" t="str">
        <f>IF(Point[Girth (cm)]="","",Point[Girth (cm)])</f>
        <v/>
      </c>
      <c r="BO766" s="14" t="str">
        <f>IF(Point[Crown Radius (m)]="","",Point[Crown Radius (m)])</f>
        <v/>
      </c>
      <c r="BP766" s="14" t="str">
        <f>IF(Point[Asset Group]="","",VLOOKUP(Point[Rooting Environment],root_enviro,2,FALSE))</f>
        <v/>
      </c>
      <c r="BQ766" s="14" t="str">
        <f>IF(Point[Asset Group]="","",VLOOKUP(Point[Tree Surround],tree_surround,2,FALSE))</f>
        <v/>
      </c>
      <c r="BR766" s="14" t="str">
        <f>IF(Point[Asset Group]="","",VLOOKUP(Point[Tree Grill],yes_no,2,FALSE))</f>
        <v/>
      </c>
      <c r="BS766" s="14" t="str">
        <f>IF(Point[Asset Group]="","",VLOOKUP(Point[Tree Location],tree_location,2,FALSE))</f>
        <v/>
      </c>
    </row>
    <row r="767" spans="1:71" s="3" customFormat="1" x14ac:dyDescent="0.2">
      <c r="A767" s="3" t="str">
        <f>IF(Point[DWG File Name]="","",Point[DWG File Name])</f>
        <v/>
      </c>
      <c r="B767" s="3" t="str">
        <f>IF(Point[DWG Layer Name]="","",Point[DWG Layer Name])</f>
        <v/>
      </c>
      <c r="C767" s="3" t="str">
        <f>IF(Point[DWG Handle]="","",Point[DWG Handle])</f>
        <v/>
      </c>
      <c r="D767" s="58" t="str">
        <f>IF(Point[X]="","",Point[X])</f>
        <v/>
      </c>
      <c r="E767" s="58" t="str">
        <f>IF(Point[Y]="","",Point[Y])</f>
        <v/>
      </c>
      <c r="F767" s="3" t="str">
        <f>IF(Point[Replacement Asset]="","",Point[Replacement Asset])</f>
        <v/>
      </c>
      <c r="G767" s="3" t="str">
        <f>IF(Point[Asset ID]="","",UPPER(Point[Asset ID]))</f>
        <v/>
      </c>
      <c r="H767" s="3" t="str">
        <f>IF(Point[Asset Group]="","",VLOOKUP(Point[Asset Group],asset_grp_pt,4,FALSE))</f>
        <v/>
      </c>
      <c r="I767" s="3" t="str">
        <f>IF(Point[Asset Group]="","",VLOOKUP(Point[Asset Group],asset_grp_pt,2,FALSE))</f>
        <v/>
      </c>
      <c r="J767" s="3" t="str">
        <f>IF(Point[Asset Group]="","",VLOOKUP(Point[Asset Group],asset_grp_pt,3,FALSE))</f>
        <v/>
      </c>
      <c r="K767" s="3" t="str">
        <f>IF(Point[Asset Group]="","",VLOOKUP(Point[Asset Type],type_master_list,2,FALSE))</f>
        <v/>
      </c>
      <c r="L767" s="3" t="str">
        <f>IF(Point[Asset Name]="","",PROPER(Point[Asset Name]))</f>
        <v/>
      </c>
      <c r="M767" s="11" t="str">
        <f>IF(Point[Install Date]="","",Point[Install Date])</f>
        <v/>
      </c>
      <c r="N767" s="11" t="str">
        <f>IF(Point[Note]="","",PROPER(Point[Note]))</f>
        <v/>
      </c>
      <c r="O767" s="11" t="str">
        <f>IF(Point[Resource Consent Number]="","",UPPER(Point[Resource Consent Number]))</f>
        <v/>
      </c>
      <c r="P767" s="53" t="str">
        <f>IF(Point[Asset Unit Cost]="","",Point[Asset Unit Cost])</f>
        <v/>
      </c>
      <c r="Q767" s="11" t="str">
        <f>IF(Point[Added By]="","",UPPER(Point[Added By]))</f>
        <v/>
      </c>
      <c r="R767" s="11" t="str">
        <f>IF(Point[Added Date]="","",Point[Added Date])</f>
        <v/>
      </c>
      <c r="S767" s="14" t="str">
        <f>IF(Point[Z COORD]="","",Point[Z COORD])</f>
        <v/>
      </c>
      <c r="T767" s="14" t="str">
        <f>IF(Point[Asset Description]="","",PROPER(Point[Asset Description]))</f>
        <v/>
      </c>
      <c r="U767" s="14" t="str">
        <f>IF(Point[[Artist ]]="","",PROPER(Point[[Artist ]]))</f>
        <v/>
      </c>
      <c r="V767" s="14" t="str">
        <f>IF(Point[Material Notes]="","",PROPER(Point[Material Notes]))</f>
        <v/>
      </c>
      <c r="W767" s="14" t="str">
        <f>IF(Point[Dimension Notes]="","",Point[Dimension Notes])</f>
        <v/>
      </c>
      <c r="X767" s="14" t="str">
        <f>IF(Point[List]="","",VLOOKUP(Point[Burner Number],number,2,FALSE))</f>
        <v/>
      </c>
      <c r="Y767" s="14" t="str">
        <f>IF(Point[List]="","",VLOOKUP(Point[Fuel],bbq_fuel,2,FALSE))</f>
        <v/>
      </c>
      <c r="Z767" s="14" t="str">
        <f>IF(Point[List]="","",VLOOKUP(Point[Cabinet Material],bbq_material,2,FALSE))</f>
        <v/>
      </c>
      <c r="AA767" s="14" t="str">
        <f>IF(Point[Asset Group]="","",VLOOKUP(Point[Manufacturer],manufacturer,2,FALSE))</f>
        <v/>
      </c>
      <c r="AB767" s="14" t="str">
        <f>IF(Point[Uinsex WC]="","",Point[Uinsex WC])</f>
        <v/>
      </c>
      <c r="AC767" s="14" t="str">
        <f>IF(Point[Female WC]="","",Point[Female WC])</f>
        <v/>
      </c>
      <c r="AD767" s="14" t="str">
        <f>IF(Point[Male WC]="","",Point[Male WC])</f>
        <v/>
      </c>
      <c r="AE767" s="14" t="str">
        <f>IF(Point[Urinal]="","",Point[Urinal])</f>
        <v/>
      </c>
      <c r="AF767" s="14" t="str">
        <f>IF(Point[Disabled Unisex]="","",Point[Disabled Unisex])</f>
        <v/>
      </c>
      <c r="AG767" s="14" t="str">
        <f>IF(Point[Disabled Female]="","",Point[Disabled Female])</f>
        <v/>
      </c>
      <c r="AH767" s="14" t="str">
        <f>IF(Point[Disabled Male]="","",Point[Disabled Male])</f>
        <v/>
      </c>
      <c r="AI767" s="14" t="str">
        <f>IF(Point[Asset Group]="","",VLOOKUP(Point[Handrail],yes_no,2,FALSE))</f>
        <v/>
      </c>
      <c r="AJ767" s="14" t="str">
        <f>IF(Point[Asset Group]="","",VLOOKUP(Point[Baby Changing],yes_no,2,FALSE))</f>
        <v/>
      </c>
      <c r="AK767" s="14" t="str">
        <f>IF(Point[Asset Group]="","",VLOOKUP(Point[Service Room],yes_no,2,FALSE))</f>
        <v/>
      </c>
      <c r="AL767" s="14" t="str">
        <f>IF(Point[Asset Group]="","",VLOOKUP(Point[Service Tap],service_tap,2,FALSE))</f>
        <v/>
      </c>
      <c r="AM767" s="14" t="str">
        <f>IF(Point[Asset Group]="","",VLOOKUP(Point[Heating Type],wc_heating,2,FALSE))</f>
        <v/>
      </c>
      <c r="AN767" s="14" t="str">
        <f>IF(Point[Asset Group]="","",VLOOKUP(Point[Power Supply],power_supply,2,FALSE))</f>
        <v/>
      </c>
      <c r="AO767" s="14" t="str">
        <f>IF(Point[Asset Group]="","",VLOOKUP(Point[Waste Water],waste_water,2,FALSE))</f>
        <v/>
      </c>
      <c r="AP767" s="14" t="str">
        <f>IF(Point[Asset Group]="","",VLOOKUP(Point[Furniture SubType],subdom_master_gdb,2,FALSE))</f>
        <v/>
      </c>
      <c r="AQ767" s="14" t="str">
        <f>IF(Point[Asset Group]="","",VLOOKUP(Point[Concrete Pad],yes_no,2,FALSE))</f>
        <v/>
      </c>
      <c r="AR767" s="14" t="str">
        <f>IF(Point[Asset Group]="","",VLOOKUP(Point[Material],material_master,2,FALSE))</f>
        <v/>
      </c>
      <c r="AS767" s="14" t="str">
        <f>IF(Point[Asset Group]="","",VLOOKUP(Point[Plumbing],irrigation_plumbing,2,FALSE))</f>
        <v/>
      </c>
      <c r="AT767" s="14" t="str">
        <f>IF(Point[Asset Group]="","",VLOOKUP(Point[Sprinklers],irrigation_sprinklers,2,FALSE))</f>
        <v/>
      </c>
      <c r="AU767" s="14" t="str">
        <f>IF(Point[Asset Group]="","",VLOOKUP(Point[System],irrigation_system,2,FALSE))</f>
        <v/>
      </c>
      <c r="AV767" s="14" t="str">
        <f>IF(Point[Asset Group]="","",VLOOKUP(Point[Status],irrigation_status,2,FALSE))</f>
        <v/>
      </c>
      <c r="AW767" s="11" t="str">
        <f>IF(Point[Date of manufacture]="","",Point[Date of manufacture])</f>
        <v/>
      </c>
      <c r="AX767" s="14" t="str">
        <f>IF(Point[Asset Group]="","",VLOOKUP(Point[Sign Purpose],sign_purpose,2,FALSE))</f>
        <v/>
      </c>
      <c r="AY767" s="14" t="str">
        <f>IF(Point[Asset Group]="","",VLOOKUP(Point[Sign Material],material_master,2,FALSE))</f>
        <v/>
      </c>
      <c r="AZ767" s="14" t="str">
        <f>IF(Point[Asset Group]="","",VLOOKUP(Point[Affixed To],sign_affix,2,FALSE))</f>
        <v/>
      </c>
      <c r="BA767" s="14" t="str">
        <f>IF(Point[Size HxB mm]="","",Point[Size HxB mm])</f>
        <v/>
      </c>
      <c r="BB767" s="14" t="str">
        <f>IF(Point[Height m]="","",Point[Height m])</f>
        <v/>
      </c>
      <c r="BC767" s="14" t="str">
        <f>IF(Point[Asset Group]="","",VLOOKUP(Point[Post Material],material_master,2,FALSE))</f>
        <v/>
      </c>
      <c r="BD767" s="14" t="str">
        <f>IF(Point[Asset Group]="","",VLOOKUP(Point[Post Number],number,2,FALSE))</f>
        <v/>
      </c>
      <c r="BE767" s="14" t="str">
        <f>IF(Point[Asset Group]="","",VLOOKUP(Point[Structure SubType],subdom_master_gdb,2,FALSE))</f>
        <v/>
      </c>
      <c r="BF767" s="14" t="str">
        <f>IF(Point[Area m2]="","",Point[Area m2])</f>
        <v/>
      </c>
      <c r="BG767" s="14" t="str">
        <f>IF(Point[Length m]="","",Point[Length m])</f>
        <v/>
      </c>
      <c r="BH767" s="14" t="str">
        <f>IF(Point[Width m]="","",Point[Width m])</f>
        <v/>
      </c>
      <c r="BI767" s="14" t="str">
        <f>IF(Point[Diameter m]="","",Point[Diameter m])</f>
        <v/>
      </c>
      <c r="BJ767" s="14" t="str">
        <f>IF(Point[Asset Group]="","",VLOOKUP(Point[Number of Pipes],number,2,FALSE))</f>
        <v/>
      </c>
      <c r="BK767" s="14" t="str">
        <f>IF(Point[Asset Group]="","",VLOOKUP(Point[Combined Name],2,FALSE))</f>
        <v/>
      </c>
      <c r="BL767" s="14" t="str">
        <f>IF(Point[Asset Group]="","",VLOOKUP(Point[Size Class],size_class,2,FALSE))</f>
        <v/>
      </c>
      <c r="BM767" s="14" t="str">
        <f>IF(Point[Asset Group]="","",VLOOKUP(Point[Age Class],age_class,2,FALSE))</f>
        <v/>
      </c>
      <c r="BN767" s="14" t="str">
        <f>IF(Point[Girth (cm)]="","",Point[Girth (cm)])</f>
        <v/>
      </c>
      <c r="BO767" s="14" t="str">
        <f>IF(Point[Crown Radius (m)]="","",Point[Crown Radius (m)])</f>
        <v/>
      </c>
      <c r="BP767" s="14" t="str">
        <f>IF(Point[Asset Group]="","",VLOOKUP(Point[Rooting Environment],root_enviro,2,FALSE))</f>
        <v/>
      </c>
      <c r="BQ767" s="14" t="str">
        <f>IF(Point[Asset Group]="","",VLOOKUP(Point[Tree Surround],tree_surround,2,FALSE))</f>
        <v/>
      </c>
      <c r="BR767" s="14" t="str">
        <f>IF(Point[Asset Group]="","",VLOOKUP(Point[Tree Grill],yes_no,2,FALSE))</f>
        <v/>
      </c>
      <c r="BS767" s="14" t="str">
        <f>IF(Point[Asset Group]="","",VLOOKUP(Point[Tree Location],tree_location,2,FALSE))</f>
        <v/>
      </c>
    </row>
    <row r="768" spans="1:71" s="3" customFormat="1" x14ac:dyDescent="0.2">
      <c r="A768" s="3" t="str">
        <f>IF(Point[DWG File Name]="","",Point[DWG File Name])</f>
        <v/>
      </c>
      <c r="B768" s="3" t="str">
        <f>IF(Point[DWG Layer Name]="","",Point[DWG Layer Name])</f>
        <v/>
      </c>
      <c r="C768" s="3" t="str">
        <f>IF(Point[DWG Handle]="","",Point[DWG Handle])</f>
        <v/>
      </c>
      <c r="D768" s="58" t="str">
        <f>IF(Point[X]="","",Point[X])</f>
        <v/>
      </c>
      <c r="E768" s="58" t="str">
        <f>IF(Point[Y]="","",Point[Y])</f>
        <v/>
      </c>
      <c r="F768" s="3" t="str">
        <f>IF(Point[Replacement Asset]="","",Point[Replacement Asset])</f>
        <v/>
      </c>
      <c r="G768" s="3" t="str">
        <f>IF(Point[Asset ID]="","",UPPER(Point[Asset ID]))</f>
        <v/>
      </c>
      <c r="H768" s="3" t="str">
        <f>IF(Point[Asset Group]="","",VLOOKUP(Point[Asset Group],asset_grp_pt,4,FALSE))</f>
        <v/>
      </c>
      <c r="I768" s="3" t="str">
        <f>IF(Point[Asset Group]="","",VLOOKUP(Point[Asset Group],asset_grp_pt,2,FALSE))</f>
        <v/>
      </c>
      <c r="J768" s="3" t="str">
        <f>IF(Point[Asset Group]="","",VLOOKUP(Point[Asset Group],asset_grp_pt,3,FALSE))</f>
        <v/>
      </c>
      <c r="K768" s="3" t="str">
        <f>IF(Point[Asset Group]="","",VLOOKUP(Point[Asset Type],type_master_list,2,FALSE))</f>
        <v/>
      </c>
      <c r="L768" s="3" t="str">
        <f>IF(Point[Asset Name]="","",PROPER(Point[Asset Name]))</f>
        <v/>
      </c>
      <c r="M768" s="11" t="str">
        <f>IF(Point[Install Date]="","",Point[Install Date])</f>
        <v/>
      </c>
      <c r="N768" s="11" t="str">
        <f>IF(Point[Note]="","",PROPER(Point[Note]))</f>
        <v/>
      </c>
      <c r="O768" s="11" t="str">
        <f>IF(Point[Resource Consent Number]="","",UPPER(Point[Resource Consent Number]))</f>
        <v/>
      </c>
      <c r="P768" s="53" t="str">
        <f>IF(Point[Asset Unit Cost]="","",Point[Asset Unit Cost])</f>
        <v/>
      </c>
      <c r="Q768" s="11" t="str">
        <f>IF(Point[Added By]="","",UPPER(Point[Added By]))</f>
        <v/>
      </c>
      <c r="R768" s="11" t="str">
        <f>IF(Point[Added Date]="","",Point[Added Date])</f>
        <v/>
      </c>
      <c r="S768" s="14" t="str">
        <f>IF(Point[Z COORD]="","",Point[Z COORD])</f>
        <v/>
      </c>
      <c r="T768" s="14" t="str">
        <f>IF(Point[Asset Description]="","",PROPER(Point[Asset Description]))</f>
        <v/>
      </c>
      <c r="U768" s="14" t="str">
        <f>IF(Point[[Artist ]]="","",PROPER(Point[[Artist ]]))</f>
        <v/>
      </c>
      <c r="V768" s="14" t="str">
        <f>IF(Point[Material Notes]="","",PROPER(Point[Material Notes]))</f>
        <v/>
      </c>
      <c r="W768" s="14" t="str">
        <f>IF(Point[Dimension Notes]="","",Point[Dimension Notes])</f>
        <v/>
      </c>
      <c r="X768" s="14" t="str">
        <f>IF(Point[List]="","",VLOOKUP(Point[Burner Number],number,2,FALSE))</f>
        <v/>
      </c>
      <c r="Y768" s="14" t="str">
        <f>IF(Point[List]="","",VLOOKUP(Point[Fuel],bbq_fuel,2,FALSE))</f>
        <v/>
      </c>
      <c r="Z768" s="14" t="str">
        <f>IF(Point[List]="","",VLOOKUP(Point[Cabinet Material],bbq_material,2,FALSE))</f>
        <v/>
      </c>
      <c r="AA768" s="14" t="str">
        <f>IF(Point[Asset Group]="","",VLOOKUP(Point[Manufacturer],manufacturer,2,FALSE))</f>
        <v/>
      </c>
      <c r="AB768" s="14" t="str">
        <f>IF(Point[Uinsex WC]="","",Point[Uinsex WC])</f>
        <v/>
      </c>
      <c r="AC768" s="14" t="str">
        <f>IF(Point[Female WC]="","",Point[Female WC])</f>
        <v/>
      </c>
      <c r="AD768" s="14" t="str">
        <f>IF(Point[Male WC]="","",Point[Male WC])</f>
        <v/>
      </c>
      <c r="AE768" s="14" t="str">
        <f>IF(Point[Urinal]="","",Point[Urinal])</f>
        <v/>
      </c>
      <c r="AF768" s="14" t="str">
        <f>IF(Point[Disabled Unisex]="","",Point[Disabled Unisex])</f>
        <v/>
      </c>
      <c r="AG768" s="14" t="str">
        <f>IF(Point[Disabled Female]="","",Point[Disabled Female])</f>
        <v/>
      </c>
      <c r="AH768" s="14" t="str">
        <f>IF(Point[Disabled Male]="","",Point[Disabled Male])</f>
        <v/>
      </c>
      <c r="AI768" s="14" t="str">
        <f>IF(Point[Asset Group]="","",VLOOKUP(Point[Handrail],yes_no,2,FALSE))</f>
        <v/>
      </c>
      <c r="AJ768" s="14" t="str">
        <f>IF(Point[Asset Group]="","",VLOOKUP(Point[Baby Changing],yes_no,2,FALSE))</f>
        <v/>
      </c>
      <c r="AK768" s="14" t="str">
        <f>IF(Point[Asset Group]="","",VLOOKUP(Point[Service Room],yes_no,2,FALSE))</f>
        <v/>
      </c>
      <c r="AL768" s="14" t="str">
        <f>IF(Point[Asset Group]="","",VLOOKUP(Point[Service Tap],service_tap,2,FALSE))</f>
        <v/>
      </c>
      <c r="AM768" s="14" t="str">
        <f>IF(Point[Asset Group]="","",VLOOKUP(Point[Heating Type],wc_heating,2,FALSE))</f>
        <v/>
      </c>
      <c r="AN768" s="14" t="str">
        <f>IF(Point[Asset Group]="","",VLOOKUP(Point[Power Supply],power_supply,2,FALSE))</f>
        <v/>
      </c>
      <c r="AO768" s="14" t="str">
        <f>IF(Point[Asset Group]="","",VLOOKUP(Point[Waste Water],waste_water,2,FALSE))</f>
        <v/>
      </c>
      <c r="AP768" s="14" t="str">
        <f>IF(Point[Asset Group]="","",VLOOKUP(Point[Furniture SubType],subdom_master_gdb,2,FALSE))</f>
        <v/>
      </c>
      <c r="AQ768" s="14" t="str">
        <f>IF(Point[Asset Group]="","",VLOOKUP(Point[Concrete Pad],yes_no,2,FALSE))</f>
        <v/>
      </c>
      <c r="AR768" s="14" t="str">
        <f>IF(Point[Asset Group]="","",VLOOKUP(Point[Material],material_master,2,FALSE))</f>
        <v/>
      </c>
      <c r="AS768" s="14" t="str">
        <f>IF(Point[Asset Group]="","",VLOOKUP(Point[Plumbing],irrigation_plumbing,2,FALSE))</f>
        <v/>
      </c>
      <c r="AT768" s="14" t="str">
        <f>IF(Point[Asset Group]="","",VLOOKUP(Point[Sprinklers],irrigation_sprinklers,2,FALSE))</f>
        <v/>
      </c>
      <c r="AU768" s="14" t="str">
        <f>IF(Point[Asset Group]="","",VLOOKUP(Point[System],irrigation_system,2,FALSE))</f>
        <v/>
      </c>
      <c r="AV768" s="14" t="str">
        <f>IF(Point[Asset Group]="","",VLOOKUP(Point[Status],irrigation_status,2,FALSE))</f>
        <v/>
      </c>
      <c r="AW768" s="11" t="str">
        <f>IF(Point[Date of manufacture]="","",Point[Date of manufacture])</f>
        <v/>
      </c>
      <c r="AX768" s="14" t="str">
        <f>IF(Point[Asset Group]="","",VLOOKUP(Point[Sign Purpose],sign_purpose,2,FALSE))</f>
        <v/>
      </c>
      <c r="AY768" s="14" t="str">
        <f>IF(Point[Asset Group]="","",VLOOKUP(Point[Sign Material],material_master,2,FALSE))</f>
        <v/>
      </c>
      <c r="AZ768" s="14" t="str">
        <f>IF(Point[Asset Group]="","",VLOOKUP(Point[Affixed To],sign_affix,2,FALSE))</f>
        <v/>
      </c>
      <c r="BA768" s="14" t="str">
        <f>IF(Point[Size HxB mm]="","",Point[Size HxB mm])</f>
        <v/>
      </c>
      <c r="BB768" s="14" t="str">
        <f>IF(Point[Height m]="","",Point[Height m])</f>
        <v/>
      </c>
      <c r="BC768" s="14" t="str">
        <f>IF(Point[Asset Group]="","",VLOOKUP(Point[Post Material],material_master,2,FALSE))</f>
        <v/>
      </c>
      <c r="BD768" s="14" t="str">
        <f>IF(Point[Asset Group]="","",VLOOKUP(Point[Post Number],number,2,FALSE))</f>
        <v/>
      </c>
      <c r="BE768" s="14" t="str">
        <f>IF(Point[Asset Group]="","",VLOOKUP(Point[Structure SubType],subdom_master_gdb,2,FALSE))</f>
        <v/>
      </c>
      <c r="BF768" s="14" t="str">
        <f>IF(Point[Area m2]="","",Point[Area m2])</f>
        <v/>
      </c>
      <c r="BG768" s="14" t="str">
        <f>IF(Point[Length m]="","",Point[Length m])</f>
        <v/>
      </c>
      <c r="BH768" s="14" t="str">
        <f>IF(Point[Width m]="","",Point[Width m])</f>
        <v/>
      </c>
      <c r="BI768" s="14" t="str">
        <f>IF(Point[Diameter m]="","",Point[Diameter m])</f>
        <v/>
      </c>
      <c r="BJ768" s="14" t="str">
        <f>IF(Point[Asset Group]="","",VLOOKUP(Point[Number of Pipes],number,2,FALSE))</f>
        <v/>
      </c>
      <c r="BK768" s="14" t="str">
        <f>IF(Point[Asset Group]="","",VLOOKUP(Point[Combined Name],2,FALSE))</f>
        <v/>
      </c>
      <c r="BL768" s="14" t="str">
        <f>IF(Point[Asset Group]="","",VLOOKUP(Point[Size Class],size_class,2,FALSE))</f>
        <v/>
      </c>
      <c r="BM768" s="14" t="str">
        <f>IF(Point[Asset Group]="","",VLOOKUP(Point[Age Class],age_class,2,FALSE))</f>
        <v/>
      </c>
      <c r="BN768" s="14" t="str">
        <f>IF(Point[Girth (cm)]="","",Point[Girth (cm)])</f>
        <v/>
      </c>
      <c r="BO768" s="14" t="str">
        <f>IF(Point[Crown Radius (m)]="","",Point[Crown Radius (m)])</f>
        <v/>
      </c>
      <c r="BP768" s="14" t="str">
        <f>IF(Point[Asset Group]="","",VLOOKUP(Point[Rooting Environment],root_enviro,2,FALSE))</f>
        <v/>
      </c>
      <c r="BQ768" s="14" t="str">
        <f>IF(Point[Asset Group]="","",VLOOKUP(Point[Tree Surround],tree_surround,2,FALSE))</f>
        <v/>
      </c>
      <c r="BR768" s="14" t="str">
        <f>IF(Point[Asset Group]="","",VLOOKUP(Point[Tree Grill],yes_no,2,FALSE))</f>
        <v/>
      </c>
      <c r="BS768" s="14" t="str">
        <f>IF(Point[Asset Group]="","",VLOOKUP(Point[Tree Location],tree_location,2,FALSE))</f>
        <v/>
      </c>
    </row>
    <row r="769" spans="1:71" s="3" customFormat="1" x14ac:dyDescent="0.2">
      <c r="A769" s="3" t="str">
        <f>IF(Point[DWG File Name]="","",Point[DWG File Name])</f>
        <v/>
      </c>
      <c r="B769" s="3" t="str">
        <f>IF(Point[DWG Layer Name]="","",Point[DWG Layer Name])</f>
        <v/>
      </c>
      <c r="C769" s="3" t="str">
        <f>IF(Point[DWG Handle]="","",Point[DWG Handle])</f>
        <v/>
      </c>
      <c r="D769" s="58" t="str">
        <f>IF(Point[X]="","",Point[X])</f>
        <v/>
      </c>
      <c r="E769" s="58" t="str">
        <f>IF(Point[Y]="","",Point[Y])</f>
        <v/>
      </c>
      <c r="F769" s="3" t="str">
        <f>IF(Point[Replacement Asset]="","",Point[Replacement Asset])</f>
        <v/>
      </c>
      <c r="G769" s="3" t="str">
        <f>IF(Point[Asset ID]="","",UPPER(Point[Asset ID]))</f>
        <v/>
      </c>
      <c r="H769" s="3" t="str">
        <f>IF(Point[Asset Group]="","",VLOOKUP(Point[Asset Group],asset_grp_pt,4,FALSE))</f>
        <v/>
      </c>
      <c r="I769" s="3" t="str">
        <f>IF(Point[Asset Group]="","",VLOOKUP(Point[Asset Group],asset_grp_pt,2,FALSE))</f>
        <v/>
      </c>
      <c r="J769" s="3" t="str">
        <f>IF(Point[Asset Group]="","",VLOOKUP(Point[Asset Group],asset_grp_pt,3,FALSE))</f>
        <v/>
      </c>
      <c r="K769" s="3" t="str">
        <f>IF(Point[Asset Group]="","",VLOOKUP(Point[Asset Type],type_master_list,2,FALSE))</f>
        <v/>
      </c>
      <c r="L769" s="3" t="str">
        <f>IF(Point[Asset Name]="","",PROPER(Point[Asset Name]))</f>
        <v/>
      </c>
      <c r="M769" s="11" t="str">
        <f>IF(Point[Install Date]="","",Point[Install Date])</f>
        <v/>
      </c>
      <c r="N769" s="11" t="str">
        <f>IF(Point[Note]="","",PROPER(Point[Note]))</f>
        <v/>
      </c>
      <c r="O769" s="11" t="str">
        <f>IF(Point[Resource Consent Number]="","",UPPER(Point[Resource Consent Number]))</f>
        <v/>
      </c>
      <c r="P769" s="53" t="str">
        <f>IF(Point[Asset Unit Cost]="","",Point[Asset Unit Cost])</f>
        <v/>
      </c>
      <c r="Q769" s="11" t="str">
        <f>IF(Point[Added By]="","",UPPER(Point[Added By]))</f>
        <v/>
      </c>
      <c r="R769" s="11" t="str">
        <f>IF(Point[Added Date]="","",Point[Added Date])</f>
        <v/>
      </c>
      <c r="S769" s="14" t="str">
        <f>IF(Point[Z COORD]="","",Point[Z COORD])</f>
        <v/>
      </c>
      <c r="T769" s="14" t="str">
        <f>IF(Point[Asset Description]="","",PROPER(Point[Asset Description]))</f>
        <v/>
      </c>
      <c r="U769" s="14" t="str">
        <f>IF(Point[[Artist ]]="","",PROPER(Point[[Artist ]]))</f>
        <v/>
      </c>
      <c r="V769" s="14" t="str">
        <f>IF(Point[Material Notes]="","",PROPER(Point[Material Notes]))</f>
        <v/>
      </c>
      <c r="W769" s="14" t="str">
        <f>IF(Point[Dimension Notes]="","",Point[Dimension Notes])</f>
        <v/>
      </c>
      <c r="X769" s="14" t="str">
        <f>IF(Point[List]="","",VLOOKUP(Point[Burner Number],number,2,FALSE))</f>
        <v/>
      </c>
      <c r="Y769" s="14" t="str">
        <f>IF(Point[List]="","",VLOOKUP(Point[Fuel],bbq_fuel,2,FALSE))</f>
        <v/>
      </c>
      <c r="Z769" s="14" t="str">
        <f>IF(Point[List]="","",VLOOKUP(Point[Cabinet Material],bbq_material,2,FALSE))</f>
        <v/>
      </c>
      <c r="AA769" s="14" t="str">
        <f>IF(Point[Asset Group]="","",VLOOKUP(Point[Manufacturer],manufacturer,2,FALSE))</f>
        <v/>
      </c>
      <c r="AB769" s="14" t="str">
        <f>IF(Point[Uinsex WC]="","",Point[Uinsex WC])</f>
        <v/>
      </c>
      <c r="AC769" s="14" t="str">
        <f>IF(Point[Female WC]="","",Point[Female WC])</f>
        <v/>
      </c>
      <c r="AD769" s="14" t="str">
        <f>IF(Point[Male WC]="","",Point[Male WC])</f>
        <v/>
      </c>
      <c r="AE769" s="14" t="str">
        <f>IF(Point[Urinal]="","",Point[Urinal])</f>
        <v/>
      </c>
      <c r="AF769" s="14" t="str">
        <f>IF(Point[Disabled Unisex]="","",Point[Disabled Unisex])</f>
        <v/>
      </c>
      <c r="AG769" s="14" t="str">
        <f>IF(Point[Disabled Female]="","",Point[Disabled Female])</f>
        <v/>
      </c>
      <c r="AH769" s="14" t="str">
        <f>IF(Point[Disabled Male]="","",Point[Disabled Male])</f>
        <v/>
      </c>
      <c r="AI769" s="14" t="str">
        <f>IF(Point[Asset Group]="","",VLOOKUP(Point[Handrail],yes_no,2,FALSE))</f>
        <v/>
      </c>
      <c r="AJ769" s="14" t="str">
        <f>IF(Point[Asset Group]="","",VLOOKUP(Point[Baby Changing],yes_no,2,FALSE))</f>
        <v/>
      </c>
      <c r="AK769" s="14" t="str">
        <f>IF(Point[Asset Group]="","",VLOOKUP(Point[Service Room],yes_no,2,FALSE))</f>
        <v/>
      </c>
      <c r="AL769" s="14" t="str">
        <f>IF(Point[Asset Group]="","",VLOOKUP(Point[Service Tap],service_tap,2,FALSE))</f>
        <v/>
      </c>
      <c r="AM769" s="14" t="str">
        <f>IF(Point[Asset Group]="","",VLOOKUP(Point[Heating Type],wc_heating,2,FALSE))</f>
        <v/>
      </c>
      <c r="AN769" s="14" t="str">
        <f>IF(Point[Asset Group]="","",VLOOKUP(Point[Power Supply],power_supply,2,FALSE))</f>
        <v/>
      </c>
      <c r="AO769" s="14" t="str">
        <f>IF(Point[Asset Group]="","",VLOOKUP(Point[Waste Water],waste_water,2,FALSE))</f>
        <v/>
      </c>
      <c r="AP769" s="14" t="str">
        <f>IF(Point[Asset Group]="","",VLOOKUP(Point[Furniture SubType],subdom_master_gdb,2,FALSE))</f>
        <v/>
      </c>
      <c r="AQ769" s="14" t="str">
        <f>IF(Point[Asset Group]="","",VLOOKUP(Point[Concrete Pad],yes_no,2,FALSE))</f>
        <v/>
      </c>
      <c r="AR769" s="14" t="str">
        <f>IF(Point[Asset Group]="","",VLOOKUP(Point[Material],material_master,2,FALSE))</f>
        <v/>
      </c>
      <c r="AS769" s="14" t="str">
        <f>IF(Point[Asset Group]="","",VLOOKUP(Point[Plumbing],irrigation_plumbing,2,FALSE))</f>
        <v/>
      </c>
      <c r="AT769" s="14" t="str">
        <f>IF(Point[Asset Group]="","",VLOOKUP(Point[Sprinklers],irrigation_sprinklers,2,FALSE))</f>
        <v/>
      </c>
      <c r="AU769" s="14" t="str">
        <f>IF(Point[Asset Group]="","",VLOOKUP(Point[System],irrigation_system,2,FALSE))</f>
        <v/>
      </c>
      <c r="AV769" s="14" t="str">
        <f>IF(Point[Asset Group]="","",VLOOKUP(Point[Status],irrigation_status,2,FALSE))</f>
        <v/>
      </c>
      <c r="AW769" s="11" t="str">
        <f>IF(Point[Date of manufacture]="","",Point[Date of manufacture])</f>
        <v/>
      </c>
      <c r="AX769" s="14" t="str">
        <f>IF(Point[Asset Group]="","",VLOOKUP(Point[Sign Purpose],sign_purpose,2,FALSE))</f>
        <v/>
      </c>
      <c r="AY769" s="14" t="str">
        <f>IF(Point[Asset Group]="","",VLOOKUP(Point[Sign Material],material_master,2,FALSE))</f>
        <v/>
      </c>
      <c r="AZ769" s="14" t="str">
        <f>IF(Point[Asset Group]="","",VLOOKUP(Point[Affixed To],sign_affix,2,FALSE))</f>
        <v/>
      </c>
      <c r="BA769" s="14" t="str">
        <f>IF(Point[Size HxB mm]="","",Point[Size HxB mm])</f>
        <v/>
      </c>
      <c r="BB769" s="14" t="str">
        <f>IF(Point[Height m]="","",Point[Height m])</f>
        <v/>
      </c>
      <c r="BC769" s="14" t="str">
        <f>IF(Point[Asset Group]="","",VLOOKUP(Point[Post Material],material_master,2,FALSE))</f>
        <v/>
      </c>
      <c r="BD769" s="14" t="str">
        <f>IF(Point[Asset Group]="","",VLOOKUP(Point[Post Number],number,2,FALSE))</f>
        <v/>
      </c>
      <c r="BE769" s="14" t="str">
        <f>IF(Point[Asset Group]="","",VLOOKUP(Point[Structure SubType],subdom_master_gdb,2,FALSE))</f>
        <v/>
      </c>
      <c r="BF769" s="14" t="str">
        <f>IF(Point[Area m2]="","",Point[Area m2])</f>
        <v/>
      </c>
      <c r="BG769" s="14" t="str">
        <f>IF(Point[Length m]="","",Point[Length m])</f>
        <v/>
      </c>
      <c r="BH769" s="14" t="str">
        <f>IF(Point[Width m]="","",Point[Width m])</f>
        <v/>
      </c>
      <c r="BI769" s="14" t="str">
        <f>IF(Point[Diameter m]="","",Point[Diameter m])</f>
        <v/>
      </c>
      <c r="BJ769" s="14" t="str">
        <f>IF(Point[Asset Group]="","",VLOOKUP(Point[Number of Pipes],number,2,FALSE))</f>
        <v/>
      </c>
      <c r="BK769" s="14" t="str">
        <f>IF(Point[Asset Group]="","",VLOOKUP(Point[Combined Name],2,FALSE))</f>
        <v/>
      </c>
      <c r="BL769" s="14" t="str">
        <f>IF(Point[Asset Group]="","",VLOOKUP(Point[Size Class],size_class,2,FALSE))</f>
        <v/>
      </c>
      <c r="BM769" s="14" t="str">
        <f>IF(Point[Asset Group]="","",VLOOKUP(Point[Age Class],age_class,2,FALSE))</f>
        <v/>
      </c>
      <c r="BN769" s="14" t="str">
        <f>IF(Point[Girth (cm)]="","",Point[Girth (cm)])</f>
        <v/>
      </c>
      <c r="BO769" s="14" t="str">
        <f>IF(Point[Crown Radius (m)]="","",Point[Crown Radius (m)])</f>
        <v/>
      </c>
      <c r="BP769" s="14" t="str">
        <f>IF(Point[Asset Group]="","",VLOOKUP(Point[Rooting Environment],root_enviro,2,FALSE))</f>
        <v/>
      </c>
      <c r="BQ769" s="14" t="str">
        <f>IF(Point[Asset Group]="","",VLOOKUP(Point[Tree Surround],tree_surround,2,FALSE))</f>
        <v/>
      </c>
      <c r="BR769" s="14" t="str">
        <f>IF(Point[Asset Group]="","",VLOOKUP(Point[Tree Grill],yes_no,2,FALSE))</f>
        <v/>
      </c>
      <c r="BS769" s="14" t="str">
        <f>IF(Point[Asset Group]="","",VLOOKUP(Point[Tree Location],tree_location,2,FALSE))</f>
        <v/>
      </c>
    </row>
    <row r="770" spans="1:71" s="3" customFormat="1" x14ac:dyDescent="0.2">
      <c r="A770" s="3" t="str">
        <f>IF(Point[DWG File Name]="","",Point[DWG File Name])</f>
        <v/>
      </c>
      <c r="B770" s="3" t="str">
        <f>IF(Point[DWG Layer Name]="","",Point[DWG Layer Name])</f>
        <v/>
      </c>
      <c r="C770" s="3" t="str">
        <f>IF(Point[DWG Handle]="","",Point[DWG Handle])</f>
        <v/>
      </c>
      <c r="D770" s="58" t="str">
        <f>IF(Point[X]="","",Point[X])</f>
        <v/>
      </c>
      <c r="E770" s="58" t="str">
        <f>IF(Point[Y]="","",Point[Y])</f>
        <v/>
      </c>
      <c r="F770" s="3" t="str">
        <f>IF(Point[Replacement Asset]="","",Point[Replacement Asset])</f>
        <v/>
      </c>
      <c r="G770" s="3" t="str">
        <f>IF(Point[Asset ID]="","",UPPER(Point[Asset ID]))</f>
        <v/>
      </c>
      <c r="H770" s="3" t="str">
        <f>IF(Point[Asset Group]="","",VLOOKUP(Point[Asset Group],asset_grp_pt,4,FALSE))</f>
        <v/>
      </c>
      <c r="I770" s="3" t="str">
        <f>IF(Point[Asset Group]="","",VLOOKUP(Point[Asset Group],asset_grp_pt,2,FALSE))</f>
        <v/>
      </c>
      <c r="J770" s="3" t="str">
        <f>IF(Point[Asset Group]="","",VLOOKUP(Point[Asset Group],asset_grp_pt,3,FALSE))</f>
        <v/>
      </c>
      <c r="K770" s="3" t="str">
        <f>IF(Point[Asset Group]="","",VLOOKUP(Point[Asset Type],type_master_list,2,FALSE))</f>
        <v/>
      </c>
      <c r="L770" s="3" t="str">
        <f>IF(Point[Asset Name]="","",PROPER(Point[Asset Name]))</f>
        <v/>
      </c>
      <c r="M770" s="11" t="str">
        <f>IF(Point[Install Date]="","",Point[Install Date])</f>
        <v/>
      </c>
      <c r="N770" s="11" t="str">
        <f>IF(Point[Note]="","",PROPER(Point[Note]))</f>
        <v/>
      </c>
      <c r="O770" s="11" t="str">
        <f>IF(Point[Resource Consent Number]="","",UPPER(Point[Resource Consent Number]))</f>
        <v/>
      </c>
      <c r="P770" s="53" t="str">
        <f>IF(Point[Asset Unit Cost]="","",Point[Asset Unit Cost])</f>
        <v/>
      </c>
      <c r="Q770" s="11" t="str">
        <f>IF(Point[Added By]="","",UPPER(Point[Added By]))</f>
        <v/>
      </c>
      <c r="R770" s="11" t="str">
        <f>IF(Point[Added Date]="","",Point[Added Date])</f>
        <v/>
      </c>
      <c r="S770" s="14" t="str">
        <f>IF(Point[Z COORD]="","",Point[Z COORD])</f>
        <v/>
      </c>
      <c r="T770" s="14" t="str">
        <f>IF(Point[Asset Description]="","",PROPER(Point[Asset Description]))</f>
        <v/>
      </c>
      <c r="U770" s="14" t="str">
        <f>IF(Point[[Artist ]]="","",PROPER(Point[[Artist ]]))</f>
        <v/>
      </c>
      <c r="V770" s="14" t="str">
        <f>IF(Point[Material Notes]="","",PROPER(Point[Material Notes]))</f>
        <v/>
      </c>
      <c r="W770" s="14" t="str">
        <f>IF(Point[Dimension Notes]="","",Point[Dimension Notes])</f>
        <v/>
      </c>
      <c r="X770" s="14" t="str">
        <f>IF(Point[List]="","",VLOOKUP(Point[Burner Number],number,2,FALSE))</f>
        <v/>
      </c>
      <c r="Y770" s="14" t="str">
        <f>IF(Point[List]="","",VLOOKUP(Point[Fuel],bbq_fuel,2,FALSE))</f>
        <v/>
      </c>
      <c r="Z770" s="14" t="str">
        <f>IF(Point[List]="","",VLOOKUP(Point[Cabinet Material],bbq_material,2,FALSE))</f>
        <v/>
      </c>
      <c r="AA770" s="14" t="str">
        <f>IF(Point[Asset Group]="","",VLOOKUP(Point[Manufacturer],manufacturer,2,FALSE))</f>
        <v/>
      </c>
      <c r="AB770" s="14" t="str">
        <f>IF(Point[Uinsex WC]="","",Point[Uinsex WC])</f>
        <v/>
      </c>
      <c r="AC770" s="14" t="str">
        <f>IF(Point[Female WC]="","",Point[Female WC])</f>
        <v/>
      </c>
      <c r="AD770" s="14" t="str">
        <f>IF(Point[Male WC]="","",Point[Male WC])</f>
        <v/>
      </c>
      <c r="AE770" s="14" t="str">
        <f>IF(Point[Urinal]="","",Point[Urinal])</f>
        <v/>
      </c>
      <c r="AF770" s="14" t="str">
        <f>IF(Point[Disabled Unisex]="","",Point[Disabled Unisex])</f>
        <v/>
      </c>
      <c r="AG770" s="14" t="str">
        <f>IF(Point[Disabled Female]="","",Point[Disabled Female])</f>
        <v/>
      </c>
      <c r="AH770" s="14" t="str">
        <f>IF(Point[Disabled Male]="","",Point[Disabled Male])</f>
        <v/>
      </c>
      <c r="AI770" s="14" t="str">
        <f>IF(Point[Asset Group]="","",VLOOKUP(Point[Handrail],yes_no,2,FALSE))</f>
        <v/>
      </c>
      <c r="AJ770" s="14" t="str">
        <f>IF(Point[Asset Group]="","",VLOOKUP(Point[Baby Changing],yes_no,2,FALSE))</f>
        <v/>
      </c>
      <c r="AK770" s="14" t="str">
        <f>IF(Point[Asset Group]="","",VLOOKUP(Point[Service Room],yes_no,2,FALSE))</f>
        <v/>
      </c>
      <c r="AL770" s="14" t="str">
        <f>IF(Point[Asset Group]="","",VLOOKUP(Point[Service Tap],service_tap,2,FALSE))</f>
        <v/>
      </c>
      <c r="AM770" s="14" t="str">
        <f>IF(Point[Asset Group]="","",VLOOKUP(Point[Heating Type],wc_heating,2,FALSE))</f>
        <v/>
      </c>
      <c r="AN770" s="14" t="str">
        <f>IF(Point[Asset Group]="","",VLOOKUP(Point[Power Supply],power_supply,2,FALSE))</f>
        <v/>
      </c>
      <c r="AO770" s="14" t="str">
        <f>IF(Point[Asset Group]="","",VLOOKUP(Point[Waste Water],waste_water,2,FALSE))</f>
        <v/>
      </c>
      <c r="AP770" s="14" t="str">
        <f>IF(Point[Asset Group]="","",VLOOKUP(Point[Furniture SubType],subdom_master_gdb,2,FALSE))</f>
        <v/>
      </c>
      <c r="AQ770" s="14" t="str">
        <f>IF(Point[Asset Group]="","",VLOOKUP(Point[Concrete Pad],yes_no,2,FALSE))</f>
        <v/>
      </c>
      <c r="AR770" s="14" t="str">
        <f>IF(Point[Asset Group]="","",VLOOKUP(Point[Material],material_master,2,FALSE))</f>
        <v/>
      </c>
      <c r="AS770" s="14" t="str">
        <f>IF(Point[Asset Group]="","",VLOOKUP(Point[Plumbing],irrigation_plumbing,2,FALSE))</f>
        <v/>
      </c>
      <c r="AT770" s="14" t="str">
        <f>IF(Point[Asset Group]="","",VLOOKUP(Point[Sprinklers],irrigation_sprinklers,2,FALSE))</f>
        <v/>
      </c>
      <c r="AU770" s="14" t="str">
        <f>IF(Point[Asset Group]="","",VLOOKUP(Point[System],irrigation_system,2,FALSE))</f>
        <v/>
      </c>
      <c r="AV770" s="14" t="str">
        <f>IF(Point[Asset Group]="","",VLOOKUP(Point[Status],irrigation_status,2,FALSE))</f>
        <v/>
      </c>
      <c r="AW770" s="11" t="str">
        <f>IF(Point[Date of manufacture]="","",Point[Date of manufacture])</f>
        <v/>
      </c>
      <c r="AX770" s="14" t="str">
        <f>IF(Point[Asset Group]="","",VLOOKUP(Point[Sign Purpose],sign_purpose,2,FALSE))</f>
        <v/>
      </c>
      <c r="AY770" s="14" t="str">
        <f>IF(Point[Asset Group]="","",VLOOKUP(Point[Sign Material],material_master,2,FALSE))</f>
        <v/>
      </c>
      <c r="AZ770" s="14" t="str">
        <f>IF(Point[Asset Group]="","",VLOOKUP(Point[Affixed To],sign_affix,2,FALSE))</f>
        <v/>
      </c>
      <c r="BA770" s="14" t="str">
        <f>IF(Point[Size HxB mm]="","",Point[Size HxB mm])</f>
        <v/>
      </c>
      <c r="BB770" s="14" t="str">
        <f>IF(Point[Height m]="","",Point[Height m])</f>
        <v/>
      </c>
      <c r="BC770" s="14" t="str">
        <f>IF(Point[Asset Group]="","",VLOOKUP(Point[Post Material],material_master,2,FALSE))</f>
        <v/>
      </c>
      <c r="BD770" s="14" t="str">
        <f>IF(Point[Asset Group]="","",VLOOKUP(Point[Post Number],number,2,FALSE))</f>
        <v/>
      </c>
      <c r="BE770" s="14" t="str">
        <f>IF(Point[Asset Group]="","",VLOOKUP(Point[Structure SubType],subdom_master_gdb,2,FALSE))</f>
        <v/>
      </c>
      <c r="BF770" s="14" t="str">
        <f>IF(Point[Area m2]="","",Point[Area m2])</f>
        <v/>
      </c>
      <c r="BG770" s="14" t="str">
        <f>IF(Point[Length m]="","",Point[Length m])</f>
        <v/>
      </c>
      <c r="BH770" s="14" t="str">
        <f>IF(Point[Width m]="","",Point[Width m])</f>
        <v/>
      </c>
      <c r="BI770" s="14" t="str">
        <f>IF(Point[Diameter m]="","",Point[Diameter m])</f>
        <v/>
      </c>
      <c r="BJ770" s="14" t="str">
        <f>IF(Point[Asset Group]="","",VLOOKUP(Point[Number of Pipes],number,2,FALSE))</f>
        <v/>
      </c>
      <c r="BK770" s="14" t="str">
        <f>IF(Point[Asset Group]="","",VLOOKUP(Point[Combined Name],2,FALSE))</f>
        <v/>
      </c>
      <c r="BL770" s="14" t="str">
        <f>IF(Point[Asset Group]="","",VLOOKUP(Point[Size Class],size_class,2,FALSE))</f>
        <v/>
      </c>
      <c r="BM770" s="14" t="str">
        <f>IF(Point[Asset Group]="","",VLOOKUP(Point[Age Class],age_class,2,FALSE))</f>
        <v/>
      </c>
      <c r="BN770" s="14" t="str">
        <f>IF(Point[Girth (cm)]="","",Point[Girth (cm)])</f>
        <v/>
      </c>
      <c r="BO770" s="14" t="str">
        <f>IF(Point[Crown Radius (m)]="","",Point[Crown Radius (m)])</f>
        <v/>
      </c>
      <c r="BP770" s="14" t="str">
        <f>IF(Point[Asset Group]="","",VLOOKUP(Point[Rooting Environment],root_enviro,2,FALSE))</f>
        <v/>
      </c>
      <c r="BQ770" s="14" t="str">
        <f>IF(Point[Asset Group]="","",VLOOKUP(Point[Tree Surround],tree_surround,2,FALSE))</f>
        <v/>
      </c>
      <c r="BR770" s="14" t="str">
        <f>IF(Point[Asset Group]="","",VLOOKUP(Point[Tree Grill],yes_no,2,FALSE))</f>
        <v/>
      </c>
      <c r="BS770" s="14" t="str">
        <f>IF(Point[Asset Group]="","",VLOOKUP(Point[Tree Location],tree_location,2,FALSE))</f>
        <v/>
      </c>
    </row>
    <row r="771" spans="1:71" s="3" customFormat="1" x14ac:dyDescent="0.2">
      <c r="A771" s="3" t="str">
        <f>IF(Point[DWG File Name]="","",Point[DWG File Name])</f>
        <v/>
      </c>
      <c r="B771" s="3" t="str">
        <f>IF(Point[DWG Layer Name]="","",Point[DWG Layer Name])</f>
        <v/>
      </c>
      <c r="C771" s="3" t="str">
        <f>IF(Point[DWG Handle]="","",Point[DWG Handle])</f>
        <v/>
      </c>
      <c r="D771" s="58" t="str">
        <f>IF(Point[X]="","",Point[X])</f>
        <v/>
      </c>
      <c r="E771" s="58" t="str">
        <f>IF(Point[Y]="","",Point[Y])</f>
        <v/>
      </c>
      <c r="F771" s="3" t="str">
        <f>IF(Point[Replacement Asset]="","",Point[Replacement Asset])</f>
        <v/>
      </c>
      <c r="G771" s="3" t="str">
        <f>IF(Point[Asset ID]="","",UPPER(Point[Asset ID]))</f>
        <v/>
      </c>
      <c r="H771" s="3" t="str">
        <f>IF(Point[Asset Group]="","",VLOOKUP(Point[Asset Group],asset_grp_pt,4,FALSE))</f>
        <v/>
      </c>
      <c r="I771" s="3" t="str">
        <f>IF(Point[Asset Group]="","",VLOOKUP(Point[Asset Group],asset_grp_pt,2,FALSE))</f>
        <v/>
      </c>
      <c r="J771" s="3" t="str">
        <f>IF(Point[Asset Group]="","",VLOOKUP(Point[Asset Group],asset_grp_pt,3,FALSE))</f>
        <v/>
      </c>
      <c r="K771" s="3" t="str">
        <f>IF(Point[Asset Group]="","",VLOOKUP(Point[Asset Type],type_master_list,2,FALSE))</f>
        <v/>
      </c>
      <c r="L771" s="3" t="str">
        <f>IF(Point[Asset Name]="","",PROPER(Point[Asset Name]))</f>
        <v/>
      </c>
      <c r="M771" s="11" t="str">
        <f>IF(Point[Install Date]="","",Point[Install Date])</f>
        <v/>
      </c>
      <c r="N771" s="11" t="str">
        <f>IF(Point[Note]="","",PROPER(Point[Note]))</f>
        <v/>
      </c>
      <c r="O771" s="11" t="str">
        <f>IF(Point[Resource Consent Number]="","",UPPER(Point[Resource Consent Number]))</f>
        <v/>
      </c>
      <c r="P771" s="53" t="str">
        <f>IF(Point[Asset Unit Cost]="","",Point[Asset Unit Cost])</f>
        <v/>
      </c>
      <c r="Q771" s="11" t="str">
        <f>IF(Point[Added By]="","",UPPER(Point[Added By]))</f>
        <v/>
      </c>
      <c r="R771" s="11" t="str">
        <f>IF(Point[Added Date]="","",Point[Added Date])</f>
        <v/>
      </c>
      <c r="S771" s="14" t="str">
        <f>IF(Point[Z COORD]="","",Point[Z COORD])</f>
        <v/>
      </c>
      <c r="T771" s="14" t="str">
        <f>IF(Point[Asset Description]="","",PROPER(Point[Asset Description]))</f>
        <v/>
      </c>
      <c r="U771" s="14" t="str">
        <f>IF(Point[[Artist ]]="","",PROPER(Point[[Artist ]]))</f>
        <v/>
      </c>
      <c r="V771" s="14" t="str">
        <f>IF(Point[Material Notes]="","",PROPER(Point[Material Notes]))</f>
        <v/>
      </c>
      <c r="W771" s="14" t="str">
        <f>IF(Point[Dimension Notes]="","",Point[Dimension Notes])</f>
        <v/>
      </c>
      <c r="X771" s="14" t="str">
        <f>IF(Point[List]="","",VLOOKUP(Point[Burner Number],number,2,FALSE))</f>
        <v/>
      </c>
      <c r="Y771" s="14" t="str">
        <f>IF(Point[List]="","",VLOOKUP(Point[Fuel],bbq_fuel,2,FALSE))</f>
        <v/>
      </c>
      <c r="Z771" s="14" t="str">
        <f>IF(Point[List]="","",VLOOKUP(Point[Cabinet Material],bbq_material,2,FALSE))</f>
        <v/>
      </c>
      <c r="AA771" s="14" t="str">
        <f>IF(Point[Asset Group]="","",VLOOKUP(Point[Manufacturer],manufacturer,2,FALSE))</f>
        <v/>
      </c>
      <c r="AB771" s="14" t="str">
        <f>IF(Point[Uinsex WC]="","",Point[Uinsex WC])</f>
        <v/>
      </c>
      <c r="AC771" s="14" t="str">
        <f>IF(Point[Female WC]="","",Point[Female WC])</f>
        <v/>
      </c>
      <c r="AD771" s="14" t="str">
        <f>IF(Point[Male WC]="","",Point[Male WC])</f>
        <v/>
      </c>
      <c r="AE771" s="14" t="str">
        <f>IF(Point[Urinal]="","",Point[Urinal])</f>
        <v/>
      </c>
      <c r="AF771" s="14" t="str">
        <f>IF(Point[Disabled Unisex]="","",Point[Disabled Unisex])</f>
        <v/>
      </c>
      <c r="AG771" s="14" t="str">
        <f>IF(Point[Disabled Female]="","",Point[Disabled Female])</f>
        <v/>
      </c>
      <c r="AH771" s="14" t="str">
        <f>IF(Point[Disabled Male]="","",Point[Disabled Male])</f>
        <v/>
      </c>
      <c r="AI771" s="14" t="str">
        <f>IF(Point[Asset Group]="","",VLOOKUP(Point[Handrail],yes_no,2,FALSE))</f>
        <v/>
      </c>
      <c r="AJ771" s="14" t="str">
        <f>IF(Point[Asset Group]="","",VLOOKUP(Point[Baby Changing],yes_no,2,FALSE))</f>
        <v/>
      </c>
      <c r="AK771" s="14" t="str">
        <f>IF(Point[Asset Group]="","",VLOOKUP(Point[Service Room],yes_no,2,FALSE))</f>
        <v/>
      </c>
      <c r="AL771" s="14" t="str">
        <f>IF(Point[Asset Group]="","",VLOOKUP(Point[Service Tap],service_tap,2,FALSE))</f>
        <v/>
      </c>
      <c r="AM771" s="14" t="str">
        <f>IF(Point[Asset Group]="","",VLOOKUP(Point[Heating Type],wc_heating,2,FALSE))</f>
        <v/>
      </c>
      <c r="AN771" s="14" t="str">
        <f>IF(Point[Asset Group]="","",VLOOKUP(Point[Power Supply],power_supply,2,FALSE))</f>
        <v/>
      </c>
      <c r="AO771" s="14" t="str">
        <f>IF(Point[Asset Group]="","",VLOOKUP(Point[Waste Water],waste_water,2,FALSE))</f>
        <v/>
      </c>
      <c r="AP771" s="14" t="str">
        <f>IF(Point[Asset Group]="","",VLOOKUP(Point[Furniture SubType],subdom_master_gdb,2,FALSE))</f>
        <v/>
      </c>
      <c r="AQ771" s="14" t="str">
        <f>IF(Point[Asset Group]="","",VLOOKUP(Point[Concrete Pad],yes_no,2,FALSE))</f>
        <v/>
      </c>
      <c r="AR771" s="14" t="str">
        <f>IF(Point[Asset Group]="","",VLOOKUP(Point[Material],material_master,2,FALSE))</f>
        <v/>
      </c>
      <c r="AS771" s="14" t="str">
        <f>IF(Point[Asset Group]="","",VLOOKUP(Point[Plumbing],irrigation_plumbing,2,FALSE))</f>
        <v/>
      </c>
      <c r="AT771" s="14" t="str">
        <f>IF(Point[Asset Group]="","",VLOOKUP(Point[Sprinklers],irrigation_sprinklers,2,FALSE))</f>
        <v/>
      </c>
      <c r="AU771" s="14" t="str">
        <f>IF(Point[Asset Group]="","",VLOOKUP(Point[System],irrigation_system,2,FALSE))</f>
        <v/>
      </c>
      <c r="AV771" s="14" t="str">
        <f>IF(Point[Asset Group]="","",VLOOKUP(Point[Status],irrigation_status,2,FALSE))</f>
        <v/>
      </c>
      <c r="AW771" s="11" t="str">
        <f>IF(Point[Date of manufacture]="","",Point[Date of manufacture])</f>
        <v/>
      </c>
      <c r="AX771" s="14" t="str">
        <f>IF(Point[Asset Group]="","",VLOOKUP(Point[Sign Purpose],sign_purpose,2,FALSE))</f>
        <v/>
      </c>
      <c r="AY771" s="14" t="str">
        <f>IF(Point[Asset Group]="","",VLOOKUP(Point[Sign Material],material_master,2,FALSE))</f>
        <v/>
      </c>
      <c r="AZ771" s="14" t="str">
        <f>IF(Point[Asset Group]="","",VLOOKUP(Point[Affixed To],sign_affix,2,FALSE))</f>
        <v/>
      </c>
      <c r="BA771" s="14" t="str">
        <f>IF(Point[Size HxB mm]="","",Point[Size HxB mm])</f>
        <v/>
      </c>
      <c r="BB771" s="14" t="str">
        <f>IF(Point[Height m]="","",Point[Height m])</f>
        <v/>
      </c>
      <c r="BC771" s="14" t="str">
        <f>IF(Point[Asset Group]="","",VLOOKUP(Point[Post Material],material_master,2,FALSE))</f>
        <v/>
      </c>
      <c r="BD771" s="14" t="str">
        <f>IF(Point[Asset Group]="","",VLOOKUP(Point[Post Number],number,2,FALSE))</f>
        <v/>
      </c>
      <c r="BE771" s="14" t="str">
        <f>IF(Point[Asset Group]="","",VLOOKUP(Point[Structure SubType],subdom_master_gdb,2,FALSE))</f>
        <v/>
      </c>
      <c r="BF771" s="14" t="str">
        <f>IF(Point[Area m2]="","",Point[Area m2])</f>
        <v/>
      </c>
      <c r="BG771" s="14" t="str">
        <f>IF(Point[Length m]="","",Point[Length m])</f>
        <v/>
      </c>
      <c r="BH771" s="14" t="str">
        <f>IF(Point[Width m]="","",Point[Width m])</f>
        <v/>
      </c>
      <c r="BI771" s="14" t="str">
        <f>IF(Point[Diameter m]="","",Point[Diameter m])</f>
        <v/>
      </c>
      <c r="BJ771" s="14" t="str">
        <f>IF(Point[Asset Group]="","",VLOOKUP(Point[Number of Pipes],number,2,FALSE))</f>
        <v/>
      </c>
      <c r="BK771" s="14" t="str">
        <f>IF(Point[Asset Group]="","",VLOOKUP(Point[Combined Name],2,FALSE))</f>
        <v/>
      </c>
      <c r="BL771" s="14" t="str">
        <f>IF(Point[Asset Group]="","",VLOOKUP(Point[Size Class],size_class,2,FALSE))</f>
        <v/>
      </c>
      <c r="BM771" s="14" t="str">
        <f>IF(Point[Asset Group]="","",VLOOKUP(Point[Age Class],age_class,2,FALSE))</f>
        <v/>
      </c>
      <c r="BN771" s="14" t="str">
        <f>IF(Point[Girth (cm)]="","",Point[Girth (cm)])</f>
        <v/>
      </c>
      <c r="BO771" s="14" t="str">
        <f>IF(Point[Crown Radius (m)]="","",Point[Crown Radius (m)])</f>
        <v/>
      </c>
      <c r="BP771" s="14" t="str">
        <f>IF(Point[Asset Group]="","",VLOOKUP(Point[Rooting Environment],root_enviro,2,FALSE))</f>
        <v/>
      </c>
      <c r="BQ771" s="14" t="str">
        <f>IF(Point[Asset Group]="","",VLOOKUP(Point[Tree Surround],tree_surround,2,FALSE))</f>
        <v/>
      </c>
      <c r="BR771" s="14" t="str">
        <f>IF(Point[Asset Group]="","",VLOOKUP(Point[Tree Grill],yes_no,2,FALSE))</f>
        <v/>
      </c>
      <c r="BS771" s="14" t="str">
        <f>IF(Point[Asset Group]="","",VLOOKUP(Point[Tree Location],tree_location,2,FALSE))</f>
        <v/>
      </c>
    </row>
    <row r="772" spans="1:71" s="3" customFormat="1" x14ac:dyDescent="0.2">
      <c r="A772" s="3" t="str">
        <f>IF(Point[DWG File Name]="","",Point[DWG File Name])</f>
        <v/>
      </c>
      <c r="B772" s="3" t="str">
        <f>IF(Point[DWG Layer Name]="","",Point[DWG Layer Name])</f>
        <v/>
      </c>
      <c r="C772" s="3" t="str">
        <f>IF(Point[DWG Handle]="","",Point[DWG Handle])</f>
        <v/>
      </c>
      <c r="D772" s="58" t="str">
        <f>IF(Point[X]="","",Point[X])</f>
        <v/>
      </c>
      <c r="E772" s="58" t="str">
        <f>IF(Point[Y]="","",Point[Y])</f>
        <v/>
      </c>
      <c r="F772" s="3" t="str">
        <f>IF(Point[Replacement Asset]="","",Point[Replacement Asset])</f>
        <v/>
      </c>
      <c r="G772" s="3" t="str">
        <f>IF(Point[Asset ID]="","",UPPER(Point[Asset ID]))</f>
        <v/>
      </c>
      <c r="H772" s="3" t="str">
        <f>IF(Point[Asset Group]="","",VLOOKUP(Point[Asset Group],asset_grp_pt,4,FALSE))</f>
        <v/>
      </c>
      <c r="I772" s="3" t="str">
        <f>IF(Point[Asset Group]="","",VLOOKUP(Point[Asset Group],asset_grp_pt,2,FALSE))</f>
        <v/>
      </c>
      <c r="J772" s="3" t="str">
        <f>IF(Point[Asset Group]="","",VLOOKUP(Point[Asset Group],asset_grp_pt,3,FALSE))</f>
        <v/>
      </c>
      <c r="K772" s="3" t="str">
        <f>IF(Point[Asset Group]="","",VLOOKUP(Point[Asset Type],type_master_list,2,FALSE))</f>
        <v/>
      </c>
      <c r="L772" s="3" t="str">
        <f>IF(Point[Asset Name]="","",PROPER(Point[Asset Name]))</f>
        <v/>
      </c>
      <c r="M772" s="11" t="str">
        <f>IF(Point[Install Date]="","",Point[Install Date])</f>
        <v/>
      </c>
      <c r="N772" s="11" t="str">
        <f>IF(Point[Note]="","",PROPER(Point[Note]))</f>
        <v/>
      </c>
      <c r="O772" s="11" t="str">
        <f>IF(Point[Resource Consent Number]="","",UPPER(Point[Resource Consent Number]))</f>
        <v/>
      </c>
      <c r="P772" s="53" t="str">
        <f>IF(Point[Asset Unit Cost]="","",Point[Asset Unit Cost])</f>
        <v/>
      </c>
      <c r="Q772" s="11" t="str">
        <f>IF(Point[Added By]="","",UPPER(Point[Added By]))</f>
        <v/>
      </c>
      <c r="R772" s="11" t="str">
        <f>IF(Point[Added Date]="","",Point[Added Date])</f>
        <v/>
      </c>
      <c r="S772" s="14" t="str">
        <f>IF(Point[Z COORD]="","",Point[Z COORD])</f>
        <v/>
      </c>
      <c r="T772" s="14" t="str">
        <f>IF(Point[Asset Description]="","",PROPER(Point[Asset Description]))</f>
        <v/>
      </c>
      <c r="U772" s="14" t="str">
        <f>IF(Point[[Artist ]]="","",PROPER(Point[[Artist ]]))</f>
        <v/>
      </c>
      <c r="V772" s="14" t="str">
        <f>IF(Point[Material Notes]="","",PROPER(Point[Material Notes]))</f>
        <v/>
      </c>
      <c r="W772" s="14" t="str">
        <f>IF(Point[Dimension Notes]="","",Point[Dimension Notes])</f>
        <v/>
      </c>
      <c r="X772" s="14" t="str">
        <f>IF(Point[List]="","",VLOOKUP(Point[Burner Number],number,2,FALSE))</f>
        <v/>
      </c>
      <c r="Y772" s="14" t="str">
        <f>IF(Point[List]="","",VLOOKUP(Point[Fuel],bbq_fuel,2,FALSE))</f>
        <v/>
      </c>
      <c r="Z772" s="14" t="str">
        <f>IF(Point[List]="","",VLOOKUP(Point[Cabinet Material],bbq_material,2,FALSE))</f>
        <v/>
      </c>
      <c r="AA772" s="14" t="str">
        <f>IF(Point[Asset Group]="","",VLOOKUP(Point[Manufacturer],manufacturer,2,FALSE))</f>
        <v/>
      </c>
      <c r="AB772" s="14" t="str">
        <f>IF(Point[Uinsex WC]="","",Point[Uinsex WC])</f>
        <v/>
      </c>
      <c r="AC772" s="14" t="str">
        <f>IF(Point[Female WC]="","",Point[Female WC])</f>
        <v/>
      </c>
      <c r="AD772" s="14" t="str">
        <f>IF(Point[Male WC]="","",Point[Male WC])</f>
        <v/>
      </c>
      <c r="AE772" s="14" t="str">
        <f>IF(Point[Urinal]="","",Point[Urinal])</f>
        <v/>
      </c>
      <c r="AF772" s="14" t="str">
        <f>IF(Point[Disabled Unisex]="","",Point[Disabled Unisex])</f>
        <v/>
      </c>
      <c r="AG772" s="14" t="str">
        <f>IF(Point[Disabled Female]="","",Point[Disabled Female])</f>
        <v/>
      </c>
      <c r="AH772" s="14" t="str">
        <f>IF(Point[Disabled Male]="","",Point[Disabled Male])</f>
        <v/>
      </c>
      <c r="AI772" s="14" t="str">
        <f>IF(Point[Asset Group]="","",VLOOKUP(Point[Handrail],yes_no,2,FALSE))</f>
        <v/>
      </c>
      <c r="AJ772" s="14" t="str">
        <f>IF(Point[Asset Group]="","",VLOOKUP(Point[Baby Changing],yes_no,2,FALSE))</f>
        <v/>
      </c>
      <c r="AK772" s="14" t="str">
        <f>IF(Point[Asset Group]="","",VLOOKUP(Point[Service Room],yes_no,2,FALSE))</f>
        <v/>
      </c>
      <c r="AL772" s="14" t="str">
        <f>IF(Point[Asset Group]="","",VLOOKUP(Point[Service Tap],service_tap,2,FALSE))</f>
        <v/>
      </c>
      <c r="AM772" s="14" t="str">
        <f>IF(Point[Asset Group]="","",VLOOKUP(Point[Heating Type],wc_heating,2,FALSE))</f>
        <v/>
      </c>
      <c r="AN772" s="14" t="str">
        <f>IF(Point[Asset Group]="","",VLOOKUP(Point[Power Supply],power_supply,2,FALSE))</f>
        <v/>
      </c>
      <c r="AO772" s="14" t="str">
        <f>IF(Point[Asset Group]="","",VLOOKUP(Point[Waste Water],waste_water,2,FALSE))</f>
        <v/>
      </c>
      <c r="AP772" s="14" t="str">
        <f>IF(Point[Asset Group]="","",VLOOKUP(Point[Furniture SubType],subdom_master_gdb,2,FALSE))</f>
        <v/>
      </c>
      <c r="AQ772" s="14" t="str">
        <f>IF(Point[Asset Group]="","",VLOOKUP(Point[Concrete Pad],yes_no,2,FALSE))</f>
        <v/>
      </c>
      <c r="AR772" s="14" t="str">
        <f>IF(Point[Asset Group]="","",VLOOKUP(Point[Material],material_master,2,FALSE))</f>
        <v/>
      </c>
      <c r="AS772" s="14" t="str">
        <f>IF(Point[Asset Group]="","",VLOOKUP(Point[Plumbing],irrigation_plumbing,2,FALSE))</f>
        <v/>
      </c>
      <c r="AT772" s="14" t="str">
        <f>IF(Point[Asset Group]="","",VLOOKUP(Point[Sprinklers],irrigation_sprinklers,2,FALSE))</f>
        <v/>
      </c>
      <c r="AU772" s="14" t="str">
        <f>IF(Point[Asset Group]="","",VLOOKUP(Point[System],irrigation_system,2,FALSE))</f>
        <v/>
      </c>
      <c r="AV772" s="14" t="str">
        <f>IF(Point[Asset Group]="","",VLOOKUP(Point[Status],irrigation_status,2,FALSE))</f>
        <v/>
      </c>
      <c r="AW772" s="11" t="str">
        <f>IF(Point[Date of manufacture]="","",Point[Date of manufacture])</f>
        <v/>
      </c>
      <c r="AX772" s="14" t="str">
        <f>IF(Point[Asset Group]="","",VLOOKUP(Point[Sign Purpose],sign_purpose,2,FALSE))</f>
        <v/>
      </c>
      <c r="AY772" s="14" t="str">
        <f>IF(Point[Asset Group]="","",VLOOKUP(Point[Sign Material],material_master,2,FALSE))</f>
        <v/>
      </c>
      <c r="AZ772" s="14" t="str">
        <f>IF(Point[Asset Group]="","",VLOOKUP(Point[Affixed To],sign_affix,2,FALSE))</f>
        <v/>
      </c>
      <c r="BA772" s="14" t="str">
        <f>IF(Point[Size HxB mm]="","",Point[Size HxB mm])</f>
        <v/>
      </c>
      <c r="BB772" s="14" t="str">
        <f>IF(Point[Height m]="","",Point[Height m])</f>
        <v/>
      </c>
      <c r="BC772" s="14" t="str">
        <f>IF(Point[Asset Group]="","",VLOOKUP(Point[Post Material],material_master,2,FALSE))</f>
        <v/>
      </c>
      <c r="BD772" s="14" t="str">
        <f>IF(Point[Asset Group]="","",VLOOKUP(Point[Post Number],number,2,FALSE))</f>
        <v/>
      </c>
      <c r="BE772" s="14" t="str">
        <f>IF(Point[Asset Group]="","",VLOOKUP(Point[Structure SubType],subdom_master_gdb,2,FALSE))</f>
        <v/>
      </c>
      <c r="BF772" s="14" t="str">
        <f>IF(Point[Area m2]="","",Point[Area m2])</f>
        <v/>
      </c>
      <c r="BG772" s="14" t="str">
        <f>IF(Point[Length m]="","",Point[Length m])</f>
        <v/>
      </c>
      <c r="BH772" s="14" t="str">
        <f>IF(Point[Width m]="","",Point[Width m])</f>
        <v/>
      </c>
      <c r="BI772" s="14" t="str">
        <f>IF(Point[Diameter m]="","",Point[Diameter m])</f>
        <v/>
      </c>
      <c r="BJ772" s="14" t="str">
        <f>IF(Point[Asset Group]="","",VLOOKUP(Point[Number of Pipes],number,2,FALSE))</f>
        <v/>
      </c>
      <c r="BK772" s="14" t="str">
        <f>IF(Point[Asset Group]="","",VLOOKUP(Point[Combined Name],2,FALSE))</f>
        <v/>
      </c>
      <c r="BL772" s="14" t="str">
        <f>IF(Point[Asset Group]="","",VLOOKUP(Point[Size Class],size_class,2,FALSE))</f>
        <v/>
      </c>
      <c r="BM772" s="14" t="str">
        <f>IF(Point[Asset Group]="","",VLOOKUP(Point[Age Class],age_class,2,FALSE))</f>
        <v/>
      </c>
      <c r="BN772" s="14" t="str">
        <f>IF(Point[Girth (cm)]="","",Point[Girth (cm)])</f>
        <v/>
      </c>
      <c r="BO772" s="14" t="str">
        <f>IF(Point[Crown Radius (m)]="","",Point[Crown Radius (m)])</f>
        <v/>
      </c>
      <c r="BP772" s="14" t="str">
        <f>IF(Point[Asset Group]="","",VLOOKUP(Point[Rooting Environment],root_enviro,2,FALSE))</f>
        <v/>
      </c>
      <c r="BQ772" s="14" t="str">
        <f>IF(Point[Asset Group]="","",VLOOKUP(Point[Tree Surround],tree_surround,2,FALSE))</f>
        <v/>
      </c>
      <c r="BR772" s="14" t="str">
        <f>IF(Point[Asset Group]="","",VLOOKUP(Point[Tree Grill],yes_no,2,FALSE))</f>
        <v/>
      </c>
      <c r="BS772" s="14" t="str">
        <f>IF(Point[Asset Group]="","",VLOOKUP(Point[Tree Location],tree_location,2,FALSE))</f>
        <v/>
      </c>
    </row>
    <row r="773" spans="1:71" s="3" customFormat="1" x14ac:dyDescent="0.2">
      <c r="A773" s="3" t="str">
        <f>IF(Point[DWG File Name]="","",Point[DWG File Name])</f>
        <v/>
      </c>
      <c r="B773" s="3" t="str">
        <f>IF(Point[DWG Layer Name]="","",Point[DWG Layer Name])</f>
        <v/>
      </c>
      <c r="C773" s="3" t="str">
        <f>IF(Point[DWG Handle]="","",Point[DWG Handle])</f>
        <v/>
      </c>
      <c r="D773" s="58" t="str">
        <f>IF(Point[X]="","",Point[X])</f>
        <v/>
      </c>
      <c r="E773" s="58" t="str">
        <f>IF(Point[Y]="","",Point[Y])</f>
        <v/>
      </c>
      <c r="F773" s="3" t="str">
        <f>IF(Point[Replacement Asset]="","",Point[Replacement Asset])</f>
        <v/>
      </c>
      <c r="G773" s="3" t="str">
        <f>IF(Point[Asset ID]="","",UPPER(Point[Asset ID]))</f>
        <v/>
      </c>
      <c r="H773" s="3" t="str">
        <f>IF(Point[Asset Group]="","",VLOOKUP(Point[Asset Group],asset_grp_pt,4,FALSE))</f>
        <v/>
      </c>
      <c r="I773" s="3" t="str">
        <f>IF(Point[Asset Group]="","",VLOOKUP(Point[Asset Group],asset_grp_pt,2,FALSE))</f>
        <v/>
      </c>
      <c r="J773" s="3" t="str">
        <f>IF(Point[Asset Group]="","",VLOOKUP(Point[Asset Group],asset_grp_pt,3,FALSE))</f>
        <v/>
      </c>
      <c r="K773" s="3" t="str">
        <f>IF(Point[Asset Group]="","",VLOOKUP(Point[Asset Type],type_master_list,2,FALSE))</f>
        <v/>
      </c>
      <c r="L773" s="3" t="str">
        <f>IF(Point[Asset Name]="","",PROPER(Point[Asset Name]))</f>
        <v/>
      </c>
      <c r="M773" s="11" t="str">
        <f>IF(Point[Install Date]="","",Point[Install Date])</f>
        <v/>
      </c>
      <c r="N773" s="11" t="str">
        <f>IF(Point[Note]="","",PROPER(Point[Note]))</f>
        <v/>
      </c>
      <c r="O773" s="11" t="str">
        <f>IF(Point[Resource Consent Number]="","",UPPER(Point[Resource Consent Number]))</f>
        <v/>
      </c>
      <c r="P773" s="53" t="str">
        <f>IF(Point[Asset Unit Cost]="","",Point[Asset Unit Cost])</f>
        <v/>
      </c>
      <c r="Q773" s="11" t="str">
        <f>IF(Point[Added By]="","",UPPER(Point[Added By]))</f>
        <v/>
      </c>
      <c r="R773" s="11" t="str">
        <f>IF(Point[Added Date]="","",Point[Added Date])</f>
        <v/>
      </c>
      <c r="S773" s="14" t="str">
        <f>IF(Point[Z COORD]="","",Point[Z COORD])</f>
        <v/>
      </c>
      <c r="T773" s="14" t="str">
        <f>IF(Point[Asset Description]="","",PROPER(Point[Asset Description]))</f>
        <v/>
      </c>
      <c r="U773" s="14" t="str">
        <f>IF(Point[[Artist ]]="","",PROPER(Point[[Artist ]]))</f>
        <v/>
      </c>
      <c r="V773" s="14" t="str">
        <f>IF(Point[Material Notes]="","",PROPER(Point[Material Notes]))</f>
        <v/>
      </c>
      <c r="W773" s="14" t="str">
        <f>IF(Point[Dimension Notes]="","",Point[Dimension Notes])</f>
        <v/>
      </c>
      <c r="X773" s="14" t="str">
        <f>IF(Point[List]="","",VLOOKUP(Point[Burner Number],number,2,FALSE))</f>
        <v/>
      </c>
      <c r="Y773" s="14" t="str">
        <f>IF(Point[List]="","",VLOOKUP(Point[Fuel],bbq_fuel,2,FALSE))</f>
        <v/>
      </c>
      <c r="Z773" s="14" t="str">
        <f>IF(Point[List]="","",VLOOKUP(Point[Cabinet Material],bbq_material,2,FALSE))</f>
        <v/>
      </c>
      <c r="AA773" s="14" t="str">
        <f>IF(Point[Asset Group]="","",VLOOKUP(Point[Manufacturer],manufacturer,2,FALSE))</f>
        <v/>
      </c>
      <c r="AB773" s="14" t="str">
        <f>IF(Point[Uinsex WC]="","",Point[Uinsex WC])</f>
        <v/>
      </c>
      <c r="AC773" s="14" t="str">
        <f>IF(Point[Female WC]="","",Point[Female WC])</f>
        <v/>
      </c>
      <c r="AD773" s="14" t="str">
        <f>IF(Point[Male WC]="","",Point[Male WC])</f>
        <v/>
      </c>
      <c r="AE773" s="14" t="str">
        <f>IF(Point[Urinal]="","",Point[Urinal])</f>
        <v/>
      </c>
      <c r="AF773" s="14" t="str">
        <f>IF(Point[Disabled Unisex]="","",Point[Disabled Unisex])</f>
        <v/>
      </c>
      <c r="AG773" s="14" t="str">
        <f>IF(Point[Disabled Female]="","",Point[Disabled Female])</f>
        <v/>
      </c>
      <c r="AH773" s="14" t="str">
        <f>IF(Point[Disabled Male]="","",Point[Disabled Male])</f>
        <v/>
      </c>
      <c r="AI773" s="14" t="str">
        <f>IF(Point[Asset Group]="","",VLOOKUP(Point[Handrail],yes_no,2,FALSE))</f>
        <v/>
      </c>
      <c r="AJ773" s="14" t="str">
        <f>IF(Point[Asset Group]="","",VLOOKUP(Point[Baby Changing],yes_no,2,FALSE))</f>
        <v/>
      </c>
      <c r="AK773" s="14" t="str">
        <f>IF(Point[Asset Group]="","",VLOOKUP(Point[Service Room],yes_no,2,FALSE))</f>
        <v/>
      </c>
      <c r="AL773" s="14" t="str">
        <f>IF(Point[Asset Group]="","",VLOOKUP(Point[Service Tap],service_tap,2,FALSE))</f>
        <v/>
      </c>
      <c r="AM773" s="14" t="str">
        <f>IF(Point[Asset Group]="","",VLOOKUP(Point[Heating Type],wc_heating,2,FALSE))</f>
        <v/>
      </c>
      <c r="AN773" s="14" t="str">
        <f>IF(Point[Asset Group]="","",VLOOKUP(Point[Power Supply],power_supply,2,FALSE))</f>
        <v/>
      </c>
      <c r="AO773" s="14" t="str">
        <f>IF(Point[Asset Group]="","",VLOOKUP(Point[Waste Water],waste_water,2,FALSE))</f>
        <v/>
      </c>
      <c r="AP773" s="14" t="str">
        <f>IF(Point[Asset Group]="","",VLOOKUP(Point[Furniture SubType],subdom_master_gdb,2,FALSE))</f>
        <v/>
      </c>
      <c r="AQ773" s="14" t="str">
        <f>IF(Point[Asset Group]="","",VLOOKUP(Point[Concrete Pad],yes_no,2,FALSE))</f>
        <v/>
      </c>
      <c r="AR773" s="14" t="str">
        <f>IF(Point[Asset Group]="","",VLOOKUP(Point[Material],material_master,2,FALSE))</f>
        <v/>
      </c>
      <c r="AS773" s="14" t="str">
        <f>IF(Point[Asset Group]="","",VLOOKUP(Point[Plumbing],irrigation_plumbing,2,FALSE))</f>
        <v/>
      </c>
      <c r="AT773" s="14" t="str">
        <f>IF(Point[Asset Group]="","",VLOOKUP(Point[Sprinklers],irrigation_sprinklers,2,FALSE))</f>
        <v/>
      </c>
      <c r="AU773" s="14" t="str">
        <f>IF(Point[Asset Group]="","",VLOOKUP(Point[System],irrigation_system,2,FALSE))</f>
        <v/>
      </c>
      <c r="AV773" s="14" t="str">
        <f>IF(Point[Asset Group]="","",VLOOKUP(Point[Status],irrigation_status,2,FALSE))</f>
        <v/>
      </c>
      <c r="AW773" s="11" t="str">
        <f>IF(Point[Date of manufacture]="","",Point[Date of manufacture])</f>
        <v/>
      </c>
      <c r="AX773" s="14" t="str">
        <f>IF(Point[Asset Group]="","",VLOOKUP(Point[Sign Purpose],sign_purpose,2,FALSE))</f>
        <v/>
      </c>
      <c r="AY773" s="14" t="str">
        <f>IF(Point[Asset Group]="","",VLOOKUP(Point[Sign Material],material_master,2,FALSE))</f>
        <v/>
      </c>
      <c r="AZ773" s="14" t="str">
        <f>IF(Point[Asset Group]="","",VLOOKUP(Point[Affixed To],sign_affix,2,FALSE))</f>
        <v/>
      </c>
      <c r="BA773" s="14" t="str">
        <f>IF(Point[Size HxB mm]="","",Point[Size HxB mm])</f>
        <v/>
      </c>
      <c r="BB773" s="14" t="str">
        <f>IF(Point[Height m]="","",Point[Height m])</f>
        <v/>
      </c>
      <c r="BC773" s="14" t="str">
        <f>IF(Point[Asset Group]="","",VLOOKUP(Point[Post Material],material_master,2,FALSE))</f>
        <v/>
      </c>
      <c r="BD773" s="14" t="str">
        <f>IF(Point[Asset Group]="","",VLOOKUP(Point[Post Number],number,2,FALSE))</f>
        <v/>
      </c>
      <c r="BE773" s="14" t="str">
        <f>IF(Point[Asset Group]="","",VLOOKUP(Point[Structure SubType],subdom_master_gdb,2,FALSE))</f>
        <v/>
      </c>
      <c r="BF773" s="14" t="str">
        <f>IF(Point[Area m2]="","",Point[Area m2])</f>
        <v/>
      </c>
      <c r="BG773" s="14" t="str">
        <f>IF(Point[Length m]="","",Point[Length m])</f>
        <v/>
      </c>
      <c r="BH773" s="14" t="str">
        <f>IF(Point[Width m]="","",Point[Width m])</f>
        <v/>
      </c>
      <c r="BI773" s="14" t="str">
        <f>IF(Point[Diameter m]="","",Point[Diameter m])</f>
        <v/>
      </c>
      <c r="BJ773" s="14" t="str">
        <f>IF(Point[Asset Group]="","",VLOOKUP(Point[Number of Pipes],number,2,FALSE))</f>
        <v/>
      </c>
      <c r="BK773" s="14" t="str">
        <f>IF(Point[Asset Group]="","",VLOOKUP(Point[Combined Name],2,FALSE))</f>
        <v/>
      </c>
      <c r="BL773" s="14" t="str">
        <f>IF(Point[Asset Group]="","",VLOOKUP(Point[Size Class],size_class,2,FALSE))</f>
        <v/>
      </c>
      <c r="BM773" s="14" t="str">
        <f>IF(Point[Asset Group]="","",VLOOKUP(Point[Age Class],age_class,2,FALSE))</f>
        <v/>
      </c>
      <c r="BN773" s="14" t="str">
        <f>IF(Point[Girth (cm)]="","",Point[Girth (cm)])</f>
        <v/>
      </c>
      <c r="BO773" s="14" t="str">
        <f>IF(Point[Crown Radius (m)]="","",Point[Crown Radius (m)])</f>
        <v/>
      </c>
      <c r="BP773" s="14" t="str">
        <f>IF(Point[Asset Group]="","",VLOOKUP(Point[Rooting Environment],root_enviro,2,FALSE))</f>
        <v/>
      </c>
      <c r="BQ773" s="14" t="str">
        <f>IF(Point[Asset Group]="","",VLOOKUP(Point[Tree Surround],tree_surround,2,FALSE))</f>
        <v/>
      </c>
      <c r="BR773" s="14" t="str">
        <f>IF(Point[Asset Group]="","",VLOOKUP(Point[Tree Grill],yes_no,2,FALSE))</f>
        <v/>
      </c>
      <c r="BS773" s="14" t="str">
        <f>IF(Point[Asset Group]="","",VLOOKUP(Point[Tree Location],tree_location,2,FALSE))</f>
        <v/>
      </c>
    </row>
    <row r="774" spans="1:71" s="3" customFormat="1" x14ac:dyDescent="0.2">
      <c r="A774" s="3" t="str">
        <f>IF(Point[DWG File Name]="","",Point[DWG File Name])</f>
        <v/>
      </c>
      <c r="B774" s="3" t="str">
        <f>IF(Point[DWG Layer Name]="","",Point[DWG Layer Name])</f>
        <v/>
      </c>
      <c r="C774" s="3" t="str">
        <f>IF(Point[DWG Handle]="","",Point[DWG Handle])</f>
        <v/>
      </c>
      <c r="D774" s="58" t="str">
        <f>IF(Point[X]="","",Point[X])</f>
        <v/>
      </c>
      <c r="E774" s="58" t="str">
        <f>IF(Point[Y]="","",Point[Y])</f>
        <v/>
      </c>
      <c r="F774" s="3" t="str">
        <f>IF(Point[Replacement Asset]="","",Point[Replacement Asset])</f>
        <v/>
      </c>
      <c r="G774" s="3" t="str">
        <f>IF(Point[Asset ID]="","",UPPER(Point[Asset ID]))</f>
        <v/>
      </c>
      <c r="H774" s="3" t="str">
        <f>IF(Point[Asset Group]="","",VLOOKUP(Point[Asset Group],asset_grp_pt,4,FALSE))</f>
        <v/>
      </c>
      <c r="I774" s="3" t="str">
        <f>IF(Point[Asset Group]="","",VLOOKUP(Point[Asset Group],asset_grp_pt,2,FALSE))</f>
        <v/>
      </c>
      <c r="J774" s="3" t="str">
        <f>IF(Point[Asset Group]="","",VLOOKUP(Point[Asset Group],asset_grp_pt,3,FALSE))</f>
        <v/>
      </c>
      <c r="K774" s="3" t="str">
        <f>IF(Point[Asset Group]="","",VLOOKUP(Point[Asset Type],type_master_list,2,FALSE))</f>
        <v/>
      </c>
      <c r="L774" s="3" t="str">
        <f>IF(Point[Asset Name]="","",PROPER(Point[Asset Name]))</f>
        <v/>
      </c>
      <c r="M774" s="11" t="str">
        <f>IF(Point[Install Date]="","",Point[Install Date])</f>
        <v/>
      </c>
      <c r="N774" s="11" t="str">
        <f>IF(Point[Note]="","",PROPER(Point[Note]))</f>
        <v/>
      </c>
      <c r="O774" s="11" t="str">
        <f>IF(Point[Resource Consent Number]="","",UPPER(Point[Resource Consent Number]))</f>
        <v/>
      </c>
      <c r="P774" s="53" t="str">
        <f>IF(Point[Asset Unit Cost]="","",Point[Asset Unit Cost])</f>
        <v/>
      </c>
      <c r="Q774" s="11" t="str">
        <f>IF(Point[Added By]="","",UPPER(Point[Added By]))</f>
        <v/>
      </c>
      <c r="R774" s="11" t="str">
        <f>IF(Point[Added Date]="","",Point[Added Date])</f>
        <v/>
      </c>
      <c r="S774" s="14" t="str">
        <f>IF(Point[Z COORD]="","",Point[Z COORD])</f>
        <v/>
      </c>
      <c r="T774" s="14" t="str">
        <f>IF(Point[Asset Description]="","",PROPER(Point[Asset Description]))</f>
        <v/>
      </c>
      <c r="U774" s="14" t="str">
        <f>IF(Point[[Artist ]]="","",PROPER(Point[[Artist ]]))</f>
        <v/>
      </c>
      <c r="V774" s="14" t="str">
        <f>IF(Point[Material Notes]="","",PROPER(Point[Material Notes]))</f>
        <v/>
      </c>
      <c r="W774" s="14" t="str">
        <f>IF(Point[Dimension Notes]="","",Point[Dimension Notes])</f>
        <v/>
      </c>
      <c r="X774" s="14" t="str">
        <f>IF(Point[List]="","",VLOOKUP(Point[Burner Number],number,2,FALSE))</f>
        <v/>
      </c>
      <c r="Y774" s="14" t="str">
        <f>IF(Point[List]="","",VLOOKUP(Point[Fuel],bbq_fuel,2,FALSE))</f>
        <v/>
      </c>
      <c r="Z774" s="14" t="str">
        <f>IF(Point[List]="","",VLOOKUP(Point[Cabinet Material],bbq_material,2,FALSE))</f>
        <v/>
      </c>
      <c r="AA774" s="14" t="str">
        <f>IF(Point[Asset Group]="","",VLOOKUP(Point[Manufacturer],manufacturer,2,FALSE))</f>
        <v/>
      </c>
      <c r="AB774" s="14" t="str">
        <f>IF(Point[Uinsex WC]="","",Point[Uinsex WC])</f>
        <v/>
      </c>
      <c r="AC774" s="14" t="str">
        <f>IF(Point[Female WC]="","",Point[Female WC])</f>
        <v/>
      </c>
      <c r="AD774" s="14" t="str">
        <f>IF(Point[Male WC]="","",Point[Male WC])</f>
        <v/>
      </c>
      <c r="AE774" s="14" t="str">
        <f>IF(Point[Urinal]="","",Point[Urinal])</f>
        <v/>
      </c>
      <c r="AF774" s="14" t="str">
        <f>IF(Point[Disabled Unisex]="","",Point[Disabled Unisex])</f>
        <v/>
      </c>
      <c r="AG774" s="14" t="str">
        <f>IF(Point[Disabled Female]="","",Point[Disabled Female])</f>
        <v/>
      </c>
      <c r="AH774" s="14" t="str">
        <f>IF(Point[Disabled Male]="","",Point[Disabled Male])</f>
        <v/>
      </c>
      <c r="AI774" s="14" t="str">
        <f>IF(Point[Asset Group]="","",VLOOKUP(Point[Handrail],yes_no,2,FALSE))</f>
        <v/>
      </c>
      <c r="AJ774" s="14" t="str">
        <f>IF(Point[Asset Group]="","",VLOOKUP(Point[Baby Changing],yes_no,2,FALSE))</f>
        <v/>
      </c>
      <c r="AK774" s="14" t="str">
        <f>IF(Point[Asset Group]="","",VLOOKUP(Point[Service Room],yes_no,2,FALSE))</f>
        <v/>
      </c>
      <c r="AL774" s="14" t="str">
        <f>IF(Point[Asset Group]="","",VLOOKUP(Point[Service Tap],service_tap,2,FALSE))</f>
        <v/>
      </c>
      <c r="AM774" s="14" t="str">
        <f>IF(Point[Asset Group]="","",VLOOKUP(Point[Heating Type],wc_heating,2,FALSE))</f>
        <v/>
      </c>
      <c r="AN774" s="14" t="str">
        <f>IF(Point[Asset Group]="","",VLOOKUP(Point[Power Supply],power_supply,2,FALSE))</f>
        <v/>
      </c>
      <c r="AO774" s="14" t="str">
        <f>IF(Point[Asset Group]="","",VLOOKUP(Point[Waste Water],waste_water,2,FALSE))</f>
        <v/>
      </c>
      <c r="AP774" s="14" t="str">
        <f>IF(Point[Asset Group]="","",VLOOKUP(Point[Furniture SubType],subdom_master_gdb,2,FALSE))</f>
        <v/>
      </c>
      <c r="AQ774" s="14" t="str">
        <f>IF(Point[Asset Group]="","",VLOOKUP(Point[Concrete Pad],yes_no,2,FALSE))</f>
        <v/>
      </c>
      <c r="AR774" s="14" t="str">
        <f>IF(Point[Asset Group]="","",VLOOKUP(Point[Material],material_master,2,FALSE))</f>
        <v/>
      </c>
      <c r="AS774" s="14" t="str">
        <f>IF(Point[Asset Group]="","",VLOOKUP(Point[Plumbing],irrigation_plumbing,2,FALSE))</f>
        <v/>
      </c>
      <c r="AT774" s="14" t="str">
        <f>IF(Point[Asset Group]="","",VLOOKUP(Point[Sprinklers],irrigation_sprinklers,2,FALSE))</f>
        <v/>
      </c>
      <c r="AU774" s="14" t="str">
        <f>IF(Point[Asset Group]="","",VLOOKUP(Point[System],irrigation_system,2,FALSE))</f>
        <v/>
      </c>
      <c r="AV774" s="14" t="str">
        <f>IF(Point[Asset Group]="","",VLOOKUP(Point[Status],irrigation_status,2,FALSE))</f>
        <v/>
      </c>
      <c r="AW774" s="11" t="str">
        <f>IF(Point[Date of manufacture]="","",Point[Date of manufacture])</f>
        <v/>
      </c>
      <c r="AX774" s="14" t="str">
        <f>IF(Point[Asset Group]="","",VLOOKUP(Point[Sign Purpose],sign_purpose,2,FALSE))</f>
        <v/>
      </c>
      <c r="AY774" s="14" t="str">
        <f>IF(Point[Asset Group]="","",VLOOKUP(Point[Sign Material],material_master,2,FALSE))</f>
        <v/>
      </c>
      <c r="AZ774" s="14" t="str">
        <f>IF(Point[Asset Group]="","",VLOOKUP(Point[Affixed To],sign_affix,2,FALSE))</f>
        <v/>
      </c>
      <c r="BA774" s="14" t="str">
        <f>IF(Point[Size HxB mm]="","",Point[Size HxB mm])</f>
        <v/>
      </c>
      <c r="BB774" s="14" t="str">
        <f>IF(Point[Height m]="","",Point[Height m])</f>
        <v/>
      </c>
      <c r="BC774" s="14" t="str">
        <f>IF(Point[Asset Group]="","",VLOOKUP(Point[Post Material],material_master,2,FALSE))</f>
        <v/>
      </c>
      <c r="BD774" s="14" t="str">
        <f>IF(Point[Asset Group]="","",VLOOKUP(Point[Post Number],number,2,FALSE))</f>
        <v/>
      </c>
      <c r="BE774" s="14" t="str">
        <f>IF(Point[Asset Group]="","",VLOOKUP(Point[Structure SubType],subdom_master_gdb,2,FALSE))</f>
        <v/>
      </c>
      <c r="BF774" s="14" t="str">
        <f>IF(Point[Area m2]="","",Point[Area m2])</f>
        <v/>
      </c>
      <c r="BG774" s="14" t="str">
        <f>IF(Point[Length m]="","",Point[Length m])</f>
        <v/>
      </c>
      <c r="BH774" s="14" t="str">
        <f>IF(Point[Width m]="","",Point[Width m])</f>
        <v/>
      </c>
      <c r="BI774" s="14" t="str">
        <f>IF(Point[Diameter m]="","",Point[Diameter m])</f>
        <v/>
      </c>
      <c r="BJ774" s="14" t="str">
        <f>IF(Point[Asset Group]="","",VLOOKUP(Point[Number of Pipes],number,2,FALSE))</f>
        <v/>
      </c>
      <c r="BK774" s="14" t="str">
        <f>IF(Point[Asset Group]="","",VLOOKUP(Point[Combined Name],2,FALSE))</f>
        <v/>
      </c>
      <c r="BL774" s="14" t="str">
        <f>IF(Point[Asset Group]="","",VLOOKUP(Point[Size Class],size_class,2,FALSE))</f>
        <v/>
      </c>
      <c r="BM774" s="14" t="str">
        <f>IF(Point[Asset Group]="","",VLOOKUP(Point[Age Class],age_class,2,FALSE))</f>
        <v/>
      </c>
      <c r="BN774" s="14" t="str">
        <f>IF(Point[Girth (cm)]="","",Point[Girth (cm)])</f>
        <v/>
      </c>
      <c r="BO774" s="14" t="str">
        <f>IF(Point[Crown Radius (m)]="","",Point[Crown Radius (m)])</f>
        <v/>
      </c>
      <c r="BP774" s="14" t="str">
        <f>IF(Point[Asset Group]="","",VLOOKUP(Point[Rooting Environment],root_enviro,2,FALSE))</f>
        <v/>
      </c>
      <c r="BQ774" s="14" t="str">
        <f>IF(Point[Asset Group]="","",VLOOKUP(Point[Tree Surround],tree_surround,2,FALSE))</f>
        <v/>
      </c>
      <c r="BR774" s="14" t="str">
        <f>IF(Point[Asset Group]="","",VLOOKUP(Point[Tree Grill],yes_no,2,FALSE))</f>
        <v/>
      </c>
      <c r="BS774" s="14" t="str">
        <f>IF(Point[Asset Group]="","",VLOOKUP(Point[Tree Location],tree_location,2,FALSE))</f>
        <v/>
      </c>
    </row>
    <row r="775" spans="1:71" s="3" customFormat="1" x14ac:dyDescent="0.2">
      <c r="A775" s="3" t="str">
        <f>IF(Point[DWG File Name]="","",Point[DWG File Name])</f>
        <v/>
      </c>
      <c r="B775" s="3" t="str">
        <f>IF(Point[DWG Layer Name]="","",Point[DWG Layer Name])</f>
        <v/>
      </c>
      <c r="C775" s="3" t="str">
        <f>IF(Point[DWG Handle]="","",Point[DWG Handle])</f>
        <v/>
      </c>
      <c r="D775" s="58" t="str">
        <f>IF(Point[X]="","",Point[X])</f>
        <v/>
      </c>
      <c r="E775" s="58" t="str">
        <f>IF(Point[Y]="","",Point[Y])</f>
        <v/>
      </c>
      <c r="F775" s="3" t="str">
        <f>IF(Point[Replacement Asset]="","",Point[Replacement Asset])</f>
        <v/>
      </c>
      <c r="G775" s="3" t="str">
        <f>IF(Point[Asset ID]="","",UPPER(Point[Asset ID]))</f>
        <v/>
      </c>
      <c r="H775" s="3" t="str">
        <f>IF(Point[Asset Group]="","",VLOOKUP(Point[Asset Group],asset_grp_pt,4,FALSE))</f>
        <v/>
      </c>
      <c r="I775" s="3" t="str">
        <f>IF(Point[Asset Group]="","",VLOOKUP(Point[Asset Group],asset_grp_pt,2,FALSE))</f>
        <v/>
      </c>
      <c r="J775" s="3" t="str">
        <f>IF(Point[Asset Group]="","",VLOOKUP(Point[Asset Group],asset_grp_pt,3,FALSE))</f>
        <v/>
      </c>
      <c r="K775" s="3" t="str">
        <f>IF(Point[Asset Group]="","",VLOOKUP(Point[Asset Type],type_master_list,2,FALSE))</f>
        <v/>
      </c>
      <c r="L775" s="3" t="str">
        <f>IF(Point[Asset Name]="","",PROPER(Point[Asset Name]))</f>
        <v/>
      </c>
      <c r="M775" s="11" t="str">
        <f>IF(Point[Install Date]="","",Point[Install Date])</f>
        <v/>
      </c>
      <c r="N775" s="11" t="str">
        <f>IF(Point[Note]="","",PROPER(Point[Note]))</f>
        <v/>
      </c>
      <c r="O775" s="11" t="str">
        <f>IF(Point[Resource Consent Number]="","",UPPER(Point[Resource Consent Number]))</f>
        <v/>
      </c>
      <c r="P775" s="53" t="str">
        <f>IF(Point[Asset Unit Cost]="","",Point[Asset Unit Cost])</f>
        <v/>
      </c>
      <c r="Q775" s="11" t="str">
        <f>IF(Point[Added By]="","",UPPER(Point[Added By]))</f>
        <v/>
      </c>
      <c r="R775" s="11" t="str">
        <f>IF(Point[Added Date]="","",Point[Added Date])</f>
        <v/>
      </c>
      <c r="S775" s="14" t="str">
        <f>IF(Point[Z COORD]="","",Point[Z COORD])</f>
        <v/>
      </c>
      <c r="T775" s="14" t="str">
        <f>IF(Point[Asset Description]="","",PROPER(Point[Asset Description]))</f>
        <v/>
      </c>
      <c r="U775" s="14" t="str">
        <f>IF(Point[[Artist ]]="","",PROPER(Point[[Artist ]]))</f>
        <v/>
      </c>
      <c r="V775" s="14" t="str">
        <f>IF(Point[Material Notes]="","",PROPER(Point[Material Notes]))</f>
        <v/>
      </c>
      <c r="W775" s="14" t="str">
        <f>IF(Point[Dimension Notes]="","",Point[Dimension Notes])</f>
        <v/>
      </c>
      <c r="X775" s="14" t="str">
        <f>IF(Point[List]="","",VLOOKUP(Point[Burner Number],number,2,FALSE))</f>
        <v/>
      </c>
      <c r="Y775" s="14" t="str">
        <f>IF(Point[List]="","",VLOOKUP(Point[Fuel],bbq_fuel,2,FALSE))</f>
        <v/>
      </c>
      <c r="Z775" s="14" t="str">
        <f>IF(Point[List]="","",VLOOKUP(Point[Cabinet Material],bbq_material,2,FALSE))</f>
        <v/>
      </c>
      <c r="AA775" s="14" t="str">
        <f>IF(Point[Asset Group]="","",VLOOKUP(Point[Manufacturer],manufacturer,2,FALSE))</f>
        <v/>
      </c>
      <c r="AB775" s="14" t="str">
        <f>IF(Point[Uinsex WC]="","",Point[Uinsex WC])</f>
        <v/>
      </c>
      <c r="AC775" s="14" t="str">
        <f>IF(Point[Female WC]="","",Point[Female WC])</f>
        <v/>
      </c>
      <c r="AD775" s="14" t="str">
        <f>IF(Point[Male WC]="","",Point[Male WC])</f>
        <v/>
      </c>
      <c r="AE775" s="14" t="str">
        <f>IF(Point[Urinal]="","",Point[Urinal])</f>
        <v/>
      </c>
      <c r="AF775" s="14" t="str">
        <f>IF(Point[Disabled Unisex]="","",Point[Disabled Unisex])</f>
        <v/>
      </c>
      <c r="AG775" s="14" t="str">
        <f>IF(Point[Disabled Female]="","",Point[Disabled Female])</f>
        <v/>
      </c>
      <c r="AH775" s="14" t="str">
        <f>IF(Point[Disabled Male]="","",Point[Disabled Male])</f>
        <v/>
      </c>
      <c r="AI775" s="14" t="str">
        <f>IF(Point[Asset Group]="","",VLOOKUP(Point[Handrail],yes_no,2,FALSE))</f>
        <v/>
      </c>
      <c r="AJ775" s="14" t="str">
        <f>IF(Point[Asset Group]="","",VLOOKUP(Point[Baby Changing],yes_no,2,FALSE))</f>
        <v/>
      </c>
      <c r="AK775" s="14" t="str">
        <f>IF(Point[Asset Group]="","",VLOOKUP(Point[Service Room],yes_no,2,FALSE))</f>
        <v/>
      </c>
      <c r="AL775" s="14" t="str">
        <f>IF(Point[Asset Group]="","",VLOOKUP(Point[Service Tap],service_tap,2,FALSE))</f>
        <v/>
      </c>
      <c r="AM775" s="14" t="str">
        <f>IF(Point[Asset Group]="","",VLOOKUP(Point[Heating Type],wc_heating,2,FALSE))</f>
        <v/>
      </c>
      <c r="AN775" s="14" t="str">
        <f>IF(Point[Asset Group]="","",VLOOKUP(Point[Power Supply],power_supply,2,FALSE))</f>
        <v/>
      </c>
      <c r="AO775" s="14" t="str">
        <f>IF(Point[Asset Group]="","",VLOOKUP(Point[Waste Water],waste_water,2,FALSE))</f>
        <v/>
      </c>
      <c r="AP775" s="14" t="str">
        <f>IF(Point[Asset Group]="","",VLOOKUP(Point[Furniture SubType],subdom_master_gdb,2,FALSE))</f>
        <v/>
      </c>
      <c r="AQ775" s="14" t="str">
        <f>IF(Point[Asset Group]="","",VLOOKUP(Point[Concrete Pad],yes_no,2,FALSE))</f>
        <v/>
      </c>
      <c r="AR775" s="14" t="str">
        <f>IF(Point[Asset Group]="","",VLOOKUP(Point[Material],material_master,2,FALSE))</f>
        <v/>
      </c>
      <c r="AS775" s="14" t="str">
        <f>IF(Point[Asset Group]="","",VLOOKUP(Point[Plumbing],irrigation_plumbing,2,FALSE))</f>
        <v/>
      </c>
      <c r="AT775" s="14" t="str">
        <f>IF(Point[Asset Group]="","",VLOOKUP(Point[Sprinklers],irrigation_sprinklers,2,FALSE))</f>
        <v/>
      </c>
      <c r="AU775" s="14" t="str">
        <f>IF(Point[Asset Group]="","",VLOOKUP(Point[System],irrigation_system,2,FALSE))</f>
        <v/>
      </c>
      <c r="AV775" s="14" t="str">
        <f>IF(Point[Asset Group]="","",VLOOKUP(Point[Status],irrigation_status,2,FALSE))</f>
        <v/>
      </c>
      <c r="AW775" s="11" t="str">
        <f>IF(Point[Date of manufacture]="","",Point[Date of manufacture])</f>
        <v/>
      </c>
      <c r="AX775" s="14" t="str">
        <f>IF(Point[Asset Group]="","",VLOOKUP(Point[Sign Purpose],sign_purpose,2,FALSE))</f>
        <v/>
      </c>
      <c r="AY775" s="14" t="str">
        <f>IF(Point[Asset Group]="","",VLOOKUP(Point[Sign Material],material_master,2,FALSE))</f>
        <v/>
      </c>
      <c r="AZ775" s="14" t="str">
        <f>IF(Point[Asset Group]="","",VLOOKUP(Point[Affixed To],sign_affix,2,FALSE))</f>
        <v/>
      </c>
      <c r="BA775" s="14" t="str">
        <f>IF(Point[Size HxB mm]="","",Point[Size HxB mm])</f>
        <v/>
      </c>
      <c r="BB775" s="14" t="str">
        <f>IF(Point[Height m]="","",Point[Height m])</f>
        <v/>
      </c>
      <c r="BC775" s="14" t="str">
        <f>IF(Point[Asset Group]="","",VLOOKUP(Point[Post Material],material_master,2,FALSE))</f>
        <v/>
      </c>
      <c r="BD775" s="14" t="str">
        <f>IF(Point[Asset Group]="","",VLOOKUP(Point[Post Number],number,2,FALSE))</f>
        <v/>
      </c>
      <c r="BE775" s="14" t="str">
        <f>IF(Point[Asset Group]="","",VLOOKUP(Point[Structure SubType],subdom_master_gdb,2,FALSE))</f>
        <v/>
      </c>
      <c r="BF775" s="14" t="str">
        <f>IF(Point[Area m2]="","",Point[Area m2])</f>
        <v/>
      </c>
      <c r="BG775" s="14" t="str">
        <f>IF(Point[Length m]="","",Point[Length m])</f>
        <v/>
      </c>
      <c r="BH775" s="14" t="str">
        <f>IF(Point[Width m]="","",Point[Width m])</f>
        <v/>
      </c>
      <c r="BI775" s="14" t="str">
        <f>IF(Point[Diameter m]="","",Point[Diameter m])</f>
        <v/>
      </c>
      <c r="BJ775" s="14" t="str">
        <f>IF(Point[Asset Group]="","",VLOOKUP(Point[Number of Pipes],number,2,FALSE))</f>
        <v/>
      </c>
      <c r="BK775" s="14" t="str">
        <f>IF(Point[Asset Group]="","",VLOOKUP(Point[Combined Name],2,FALSE))</f>
        <v/>
      </c>
      <c r="BL775" s="14" t="str">
        <f>IF(Point[Asset Group]="","",VLOOKUP(Point[Size Class],size_class,2,FALSE))</f>
        <v/>
      </c>
      <c r="BM775" s="14" t="str">
        <f>IF(Point[Asset Group]="","",VLOOKUP(Point[Age Class],age_class,2,FALSE))</f>
        <v/>
      </c>
      <c r="BN775" s="14" t="str">
        <f>IF(Point[Girth (cm)]="","",Point[Girth (cm)])</f>
        <v/>
      </c>
      <c r="BO775" s="14" t="str">
        <f>IF(Point[Crown Radius (m)]="","",Point[Crown Radius (m)])</f>
        <v/>
      </c>
      <c r="BP775" s="14" t="str">
        <f>IF(Point[Asset Group]="","",VLOOKUP(Point[Rooting Environment],root_enviro,2,FALSE))</f>
        <v/>
      </c>
      <c r="BQ775" s="14" t="str">
        <f>IF(Point[Asset Group]="","",VLOOKUP(Point[Tree Surround],tree_surround,2,FALSE))</f>
        <v/>
      </c>
      <c r="BR775" s="14" t="str">
        <f>IF(Point[Asset Group]="","",VLOOKUP(Point[Tree Grill],yes_no,2,FALSE))</f>
        <v/>
      </c>
      <c r="BS775" s="14" t="str">
        <f>IF(Point[Asset Group]="","",VLOOKUP(Point[Tree Location],tree_location,2,FALSE))</f>
        <v/>
      </c>
    </row>
    <row r="776" spans="1:71" s="3" customFormat="1" x14ac:dyDescent="0.2">
      <c r="A776" s="3" t="str">
        <f>IF(Point[DWG File Name]="","",Point[DWG File Name])</f>
        <v/>
      </c>
      <c r="B776" s="3" t="str">
        <f>IF(Point[DWG Layer Name]="","",Point[DWG Layer Name])</f>
        <v/>
      </c>
      <c r="C776" s="3" t="str">
        <f>IF(Point[DWG Handle]="","",Point[DWG Handle])</f>
        <v/>
      </c>
      <c r="D776" s="58" t="str">
        <f>IF(Point[X]="","",Point[X])</f>
        <v/>
      </c>
      <c r="E776" s="58" t="str">
        <f>IF(Point[Y]="","",Point[Y])</f>
        <v/>
      </c>
      <c r="F776" s="3" t="str">
        <f>IF(Point[Replacement Asset]="","",Point[Replacement Asset])</f>
        <v/>
      </c>
      <c r="G776" s="3" t="str">
        <f>IF(Point[Asset ID]="","",UPPER(Point[Asset ID]))</f>
        <v/>
      </c>
      <c r="H776" s="3" t="str">
        <f>IF(Point[Asset Group]="","",VLOOKUP(Point[Asset Group],asset_grp_pt,4,FALSE))</f>
        <v/>
      </c>
      <c r="I776" s="3" t="str">
        <f>IF(Point[Asset Group]="","",VLOOKUP(Point[Asset Group],asset_grp_pt,2,FALSE))</f>
        <v/>
      </c>
      <c r="J776" s="3" t="str">
        <f>IF(Point[Asset Group]="","",VLOOKUP(Point[Asset Group],asset_grp_pt,3,FALSE))</f>
        <v/>
      </c>
      <c r="K776" s="3" t="str">
        <f>IF(Point[Asset Group]="","",VLOOKUP(Point[Asset Type],type_master_list,2,FALSE))</f>
        <v/>
      </c>
      <c r="L776" s="3" t="str">
        <f>IF(Point[Asset Name]="","",PROPER(Point[Asset Name]))</f>
        <v/>
      </c>
      <c r="M776" s="11" t="str">
        <f>IF(Point[Install Date]="","",Point[Install Date])</f>
        <v/>
      </c>
      <c r="N776" s="11" t="str">
        <f>IF(Point[Note]="","",PROPER(Point[Note]))</f>
        <v/>
      </c>
      <c r="O776" s="11" t="str">
        <f>IF(Point[Resource Consent Number]="","",UPPER(Point[Resource Consent Number]))</f>
        <v/>
      </c>
      <c r="P776" s="53" t="str">
        <f>IF(Point[Asset Unit Cost]="","",Point[Asset Unit Cost])</f>
        <v/>
      </c>
      <c r="Q776" s="11" t="str">
        <f>IF(Point[Added By]="","",UPPER(Point[Added By]))</f>
        <v/>
      </c>
      <c r="R776" s="11" t="str">
        <f>IF(Point[Added Date]="","",Point[Added Date])</f>
        <v/>
      </c>
      <c r="S776" s="14" t="str">
        <f>IF(Point[Z COORD]="","",Point[Z COORD])</f>
        <v/>
      </c>
      <c r="T776" s="14" t="str">
        <f>IF(Point[Asset Description]="","",PROPER(Point[Asset Description]))</f>
        <v/>
      </c>
      <c r="U776" s="14" t="str">
        <f>IF(Point[[Artist ]]="","",PROPER(Point[[Artist ]]))</f>
        <v/>
      </c>
      <c r="V776" s="14" t="str">
        <f>IF(Point[Material Notes]="","",PROPER(Point[Material Notes]))</f>
        <v/>
      </c>
      <c r="W776" s="14" t="str">
        <f>IF(Point[Dimension Notes]="","",Point[Dimension Notes])</f>
        <v/>
      </c>
      <c r="X776" s="14" t="str">
        <f>IF(Point[List]="","",VLOOKUP(Point[Burner Number],number,2,FALSE))</f>
        <v/>
      </c>
      <c r="Y776" s="14" t="str">
        <f>IF(Point[List]="","",VLOOKUP(Point[Fuel],bbq_fuel,2,FALSE))</f>
        <v/>
      </c>
      <c r="Z776" s="14" t="str">
        <f>IF(Point[List]="","",VLOOKUP(Point[Cabinet Material],bbq_material,2,FALSE))</f>
        <v/>
      </c>
      <c r="AA776" s="14" t="str">
        <f>IF(Point[Asset Group]="","",VLOOKUP(Point[Manufacturer],manufacturer,2,FALSE))</f>
        <v/>
      </c>
      <c r="AB776" s="14" t="str">
        <f>IF(Point[Uinsex WC]="","",Point[Uinsex WC])</f>
        <v/>
      </c>
      <c r="AC776" s="14" t="str">
        <f>IF(Point[Female WC]="","",Point[Female WC])</f>
        <v/>
      </c>
      <c r="AD776" s="14" t="str">
        <f>IF(Point[Male WC]="","",Point[Male WC])</f>
        <v/>
      </c>
      <c r="AE776" s="14" t="str">
        <f>IF(Point[Urinal]="","",Point[Urinal])</f>
        <v/>
      </c>
      <c r="AF776" s="14" t="str">
        <f>IF(Point[Disabled Unisex]="","",Point[Disabled Unisex])</f>
        <v/>
      </c>
      <c r="AG776" s="14" t="str">
        <f>IF(Point[Disabled Female]="","",Point[Disabled Female])</f>
        <v/>
      </c>
      <c r="AH776" s="14" t="str">
        <f>IF(Point[Disabled Male]="","",Point[Disabled Male])</f>
        <v/>
      </c>
      <c r="AI776" s="14" t="str">
        <f>IF(Point[Asset Group]="","",VLOOKUP(Point[Handrail],yes_no,2,FALSE))</f>
        <v/>
      </c>
      <c r="AJ776" s="14" t="str">
        <f>IF(Point[Asset Group]="","",VLOOKUP(Point[Baby Changing],yes_no,2,FALSE))</f>
        <v/>
      </c>
      <c r="AK776" s="14" t="str">
        <f>IF(Point[Asset Group]="","",VLOOKUP(Point[Service Room],yes_no,2,FALSE))</f>
        <v/>
      </c>
      <c r="AL776" s="14" t="str">
        <f>IF(Point[Asset Group]="","",VLOOKUP(Point[Service Tap],service_tap,2,FALSE))</f>
        <v/>
      </c>
      <c r="AM776" s="14" t="str">
        <f>IF(Point[Asset Group]="","",VLOOKUP(Point[Heating Type],wc_heating,2,FALSE))</f>
        <v/>
      </c>
      <c r="AN776" s="14" t="str">
        <f>IF(Point[Asset Group]="","",VLOOKUP(Point[Power Supply],power_supply,2,FALSE))</f>
        <v/>
      </c>
      <c r="AO776" s="14" t="str">
        <f>IF(Point[Asset Group]="","",VLOOKUP(Point[Waste Water],waste_water,2,FALSE))</f>
        <v/>
      </c>
      <c r="AP776" s="14" t="str">
        <f>IF(Point[Asset Group]="","",VLOOKUP(Point[Furniture SubType],subdom_master_gdb,2,FALSE))</f>
        <v/>
      </c>
      <c r="AQ776" s="14" t="str">
        <f>IF(Point[Asset Group]="","",VLOOKUP(Point[Concrete Pad],yes_no,2,FALSE))</f>
        <v/>
      </c>
      <c r="AR776" s="14" t="str">
        <f>IF(Point[Asset Group]="","",VLOOKUP(Point[Material],material_master,2,FALSE))</f>
        <v/>
      </c>
      <c r="AS776" s="14" t="str">
        <f>IF(Point[Asset Group]="","",VLOOKUP(Point[Plumbing],irrigation_plumbing,2,FALSE))</f>
        <v/>
      </c>
      <c r="AT776" s="14" t="str">
        <f>IF(Point[Asset Group]="","",VLOOKUP(Point[Sprinklers],irrigation_sprinklers,2,FALSE))</f>
        <v/>
      </c>
      <c r="AU776" s="14" t="str">
        <f>IF(Point[Asset Group]="","",VLOOKUP(Point[System],irrigation_system,2,FALSE))</f>
        <v/>
      </c>
      <c r="AV776" s="14" t="str">
        <f>IF(Point[Asset Group]="","",VLOOKUP(Point[Status],irrigation_status,2,FALSE))</f>
        <v/>
      </c>
      <c r="AW776" s="11" t="str">
        <f>IF(Point[Date of manufacture]="","",Point[Date of manufacture])</f>
        <v/>
      </c>
      <c r="AX776" s="14" t="str">
        <f>IF(Point[Asset Group]="","",VLOOKUP(Point[Sign Purpose],sign_purpose,2,FALSE))</f>
        <v/>
      </c>
      <c r="AY776" s="14" t="str">
        <f>IF(Point[Asset Group]="","",VLOOKUP(Point[Sign Material],material_master,2,FALSE))</f>
        <v/>
      </c>
      <c r="AZ776" s="14" t="str">
        <f>IF(Point[Asset Group]="","",VLOOKUP(Point[Affixed To],sign_affix,2,FALSE))</f>
        <v/>
      </c>
      <c r="BA776" s="14" t="str">
        <f>IF(Point[Size HxB mm]="","",Point[Size HxB mm])</f>
        <v/>
      </c>
      <c r="BB776" s="14" t="str">
        <f>IF(Point[Height m]="","",Point[Height m])</f>
        <v/>
      </c>
      <c r="BC776" s="14" t="str">
        <f>IF(Point[Asset Group]="","",VLOOKUP(Point[Post Material],material_master,2,FALSE))</f>
        <v/>
      </c>
      <c r="BD776" s="14" t="str">
        <f>IF(Point[Asset Group]="","",VLOOKUP(Point[Post Number],number,2,FALSE))</f>
        <v/>
      </c>
      <c r="BE776" s="14" t="str">
        <f>IF(Point[Asset Group]="","",VLOOKUP(Point[Structure SubType],subdom_master_gdb,2,FALSE))</f>
        <v/>
      </c>
      <c r="BF776" s="14" t="str">
        <f>IF(Point[Area m2]="","",Point[Area m2])</f>
        <v/>
      </c>
      <c r="BG776" s="14" t="str">
        <f>IF(Point[Length m]="","",Point[Length m])</f>
        <v/>
      </c>
      <c r="BH776" s="14" t="str">
        <f>IF(Point[Width m]="","",Point[Width m])</f>
        <v/>
      </c>
      <c r="BI776" s="14" t="str">
        <f>IF(Point[Diameter m]="","",Point[Diameter m])</f>
        <v/>
      </c>
      <c r="BJ776" s="14" t="str">
        <f>IF(Point[Asset Group]="","",VLOOKUP(Point[Number of Pipes],number,2,FALSE))</f>
        <v/>
      </c>
      <c r="BK776" s="14" t="str">
        <f>IF(Point[Asset Group]="","",VLOOKUP(Point[Combined Name],2,FALSE))</f>
        <v/>
      </c>
      <c r="BL776" s="14" t="str">
        <f>IF(Point[Asset Group]="","",VLOOKUP(Point[Size Class],size_class,2,FALSE))</f>
        <v/>
      </c>
      <c r="BM776" s="14" t="str">
        <f>IF(Point[Asset Group]="","",VLOOKUP(Point[Age Class],age_class,2,FALSE))</f>
        <v/>
      </c>
      <c r="BN776" s="14" t="str">
        <f>IF(Point[Girth (cm)]="","",Point[Girth (cm)])</f>
        <v/>
      </c>
      <c r="BO776" s="14" t="str">
        <f>IF(Point[Crown Radius (m)]="","",Point[Crown Radius (m)])</f>
        <v/>
      </c>
      <c r="BP776" s="14" t="str">
        <f>IF(Point[Asset Group]="","",VLOOKUP(Point[Rooting Environment],root_enviro,2,FALSE))</f>
        <v/>
      </c>
      <c r="BQ776" s="14" t="str">
        <f>IF(Point[Asset Group]="","",VLOOKUP(Point[Tree Surround],tree_surround,2,FALSE))</f>
        <v/>
      </c>
      <c r="BR776" s="14" t="str">
        <f>IF(Point[Asset Group]="","",VLOOKUP(Point[Tree Grill],yes_no,2,FALSE))</f>
        <v/>
      </c>
      <c r="BS776" s="14" t="str">
        <f>IF(Point[Asset Group]="","",VLOOKUP(Point[Tree Location],tree_location,2,FALSE))</f>
        <v/>
      </c>
    </row>
    <row r="777" spans="1:71" s="3" customFormat="1" x14ac:dyDescent="0.2">
      <c r="A777" s="3" t="str">
        <f>IF(Point[DWG File Name]="","",Point[DWG File Name])</f>
        <v/>
      </c>
      <c r="B777" s="3" t="str">
        <f>IF(Point[DWG Layer Name]="","",Point[DWG Layer Name])</f>
        <v/>
      </c>
      <c r="C777" s="3" t="str">
        <f>IF(Point[DWG Handle]="","",Point[DWG Handle])</f>
        <v/>
      </c>
      <c r="D777" s="58" t="str">
        <f>IF(Point[X]="","",Point[X])</f>
        <v/>
      </c>
      <c r="E777" s="58" t="str">
        <f>IF(Point[Y]="","",Point[Y])</f>
        <v/>
      </c>
      <c r="F777" s="3" t="str">
        <f>IF(Point[Replacement Asset]="","",Point[Replacement Asset])</f>
        <v/>
      </c>
      <c r="G777" s="3" t="str">
        <f>IF(Point[Asset ID]="","",UPPER(Point[Asset ID]))</f>
        <v/>
      </c>
      <c r="H777" s="3" t="str">
        <f>IF(Point[Asset Group]="","",VLOOKUP(Point[Asset Group],asset_grp_pt,4,FALSE))</f>
        <v/>
      </c>
      <c r="I777" s="3" t="str">
        <f>IF(Point[Asset Group]="","",VLOOKUP(Point[Asset Group],asset_grp_pt,2,FALSE))</f>
        <v/>
      </c>
      <c r="J777" s="3" t="str">
        <f>IF(Point[Asset Group]="","",VLOOKUP(Point[Asset Group],asset_grp_pt,3,FALSE))</f>
        <v/>
      </c>
      <c r="K777" s="3" t="str">
        <f>IF(Point[Asset Group]="","",VLOOKUP(Point[Asset Type],type_master_list,2,FALSE))</f>
        <v/>
      </c>
      <c r="L777" s="3" t="str">
        <f>IF(Point[Asset Name]="","",PROPER(Point[Asset Name]))</f>
        <v/>
      </c>
      <c r="M777" s="11" t="str">
        <f>IF(Point[Install Date]="","",Point[Install Date])</f>
        <v/>
      </c>
      <c r="N777" s="11" t="str">
        <f>IF(Point[Note]="","",PROPER(Point[Note]))</f>
        <v/>
      </c>
      <c r="O777" s="11" t="str">
        <f>IF(Point[Resource Consent Number]="","",UPPER(Point[Resource Consent Number]))</f>
        <v/>
      </c>
      <c r="P777" s="53" t="str">
        <f>IF(Point[Asset Unit Cost]="","",Point[Asset Unit Cost])</f>
        <v/>
      </c>
      <c r="Q777" s="11" t="str">
        <f>IF(Point[Added By]="","",UPPER(Point[Added By]))</f>
        <v/>
      </c>
      <c r="R777" s="11" t="str">
        <f>IF(Point[Added Date]="","",Point[Added Date])</f>
        <v/>
      </c>
      <c r="S777" s="14" t="str">
        <f>IF(Point[Z COORD]="","",Point[Z COORD])</f>
        <v/>
      </c>
      <c r="T777" s="14" t="str">
        <f>IF(Point[Asset Description]="","",PROPER(Point[Asset Description]))</f>
        <v/>
      </c>
      <c r="U777" s="14" t="str">
        <f>IF(Point[[Artist ]]="","",PROPER(Point[[Artist ]]))</f>
        <v/>
      </c>
      <c r="V777" s="14" t="str">
        <f>IF(Point[Material Notes]="","",PROPER(Point[Material Notes]))</f>
        <v/>
      </c>
      <c r="W777" s="14" t="str">
        <f>IF(Point[Dimension Notes]="","",Point[Dimension Notes])</f>
        <v/>
      </c>
      <c r="X777" s="14" t="str">
        <f>IF(Point[List]="","",VLOOKUP(Point[Burner Number],number,2,FALSE))</f>
        <v/>
      </c>
      <c r="Y777" s="14" t="str">
        <f>IF(Point[List]="","",VLOOKUP(Point[Fuel],bbq_fuel,2,FALSE))</f>
        <v/>
      </c>
      <c r="Z777" s="14" t="str">
        <f>IF(Point[List]="","",VLOOKUP(Point[Cabinet Material],bbq_material,2,FALSE))</f>
        <v/>
      </c>
      <c r="AA777" s="14" t="str">
        <f>IF(Point[Asset Group]="","",VLOOKUP(Point[Manufacturer],manufacturer,2,FALSE))</f>
        <v/>
      </c>
      <c r="AB777" s="14" t="str">
        <f>IF(Point[Uinsex WC]="","",Point[Uinsex WC])</f>
        <v/>
      </c>
      <c r="AC777" s="14" t="str">
        <f>IF(Point[Female WC]="","",Point[Female WC])</f>
        <v/>
      </c>
      <c r="AD777" s="14" t="str">
        <f>IF(Point[Male WC]="","",Point[Male WC])</f>
        <v/>
      </c>
      <c r="AE777" s="14" t="str">
        <f>IF(Point[Urinal]="","",Point[Urinal])</f>
        <v/>
      </c>
      <c r="AF777" s="14" t="str">
        <f>IF(Point[Disabled Unisex]="","",Point[Disabled Unisex])</f>
        <v/>
      </c>
      <c r="AG777" s="14" t="str">
        <f>IF(Point[Disabled Female]="","",Point[Disabled Female])</f>
        <v/>
      </c>
      <c r="AH777" s="14" t="str">
        <f>IF(Point[Disabled Male]="","",Point[Disabled Male])</f>
        <v/>
      </c>
      <c r="AI777" s="14" t="str">
        <f>IF(Point[Asset Group]="","",VLOOKUP(Point[Handrail],yes_no,2,FALSE))</f>
        <v/>
      </c>
      <c r="AJ777" s="14" t="str">
        <f>IF(Point[Asset Group]="","",VLOOKUP(Point[Baby Changing],yes_no,2,FALSE))</f>
        <v/>
      </c>
      <c r="AK777" s="14" t="str">
        <f>IF(Point[Asset Group]="","",VLOOKUP(Point[Service Room],yes_no,2,FALSE))</f>
        <v/>
      </c>
      <c r="AL777" s="14" t="str">
        <f>IF(Point[Asset Group]="","",VLOOKUP(Point[Service Tap],service_tap,2,FALSE))</f>
        <v/>
      </c>
      <c r="AM777" s="14" t="str">
        <f>IF(Point[Asset Group]="","",VLOOKUP(Point[Heating Type],wc_heating,2,FALSE))</f>
        <v/>
      </c>
      <c r="AN777" s="14" t="str">
        <f>IF(Point[Asset Group]="","",VLOOKUP(Point[Power Supply],power_supply,2,FALSE))</f>
        <v/>
      </c>
      <c r="AO777" s="14" t="str">
        <f>IF(Point[Asset Group]="","",VLOOKUP(Point[Waste Water],waste_water,2,FALSE))</f>
        <v/>
      </c>
      <c r="AP777" s="14" t="str">
        <f>IF(Point[Asset Group]="","",VLOOKUP(Point[Furniture SubType],subdom_master_gdb,2,FALSE))</f>
        <v/>
      </c>
      <c r="AQ777" s="14" t="str">
        <f>IF(Point[Asset Group]="","",VLOOKUP(Point[Concrete Pad],yes_no,2,FALSE))</f>
        <v/>
      </c>
      <c r="AR777" s="14" t="str">
        <f>IF(Point[Asset Group]="","",VLOOKUP(Point[Material],material_master,2,FALSE))</f>
        <v/>
      </c>
      <c r="AS777" s="14" t="str">
        <f>IF(Point[Asset Group]="","",VLOOKUP(Point[Plumbing],irrigation_plumbing,2,FALSE))</f>
        <v/>
      </c>
      <c r="AT777" s="14" t="str">
        <f>IF(Point[Asset Group]="","",VLOOKUP(Point[Sprinklers],irrigation_sprinklers,2,FALSE))</f>
        <v/>
      </c>
      <c r="AU777" s="14" t="str">
        <f>IF(Point[Asset Group]="","",VLOOKUP(Point[System],irrigation_system,2,FALSE))</f>
        <v/>
      </c>
      <c r="AV777" s="14" t="str">
        <f>IF(Point[Asset Group]="","",VLOOKUP(Point[Status],irrigation_status,2,FALSE))</f>
        <v/>
      </c>
      <c r="AW777" s="11" t="str">
        <f>IF(Point[Date of manufacture]="","",Point[Date of manufacture])</f>
        <v/>
      </c>
      <c r="AX777" s="14" t="str">
        <f>IF(Point[Asset Group]="","",VLOOKUP(Point[Sign Purpose],sign_purpose,2,FALSE))</f>
        <v/>
      </c>
      <c r="AY777" s="14" t="str">
        <f>IF(Point[Asset Group]="","",VLOOKUP(Point[Sign Material],material_master,2,FALSE))</f>
        <v/>
      </c>
      <c r="AZ777" s="14" t="str">
        <f>IF(Point[Asset Group]="","",VLOOKUP(Point[Affixed To],sign_affix,2,FALSE))</f>
        <v/>
      </c>
      <c r="BA777" s="14" t="str">
        <f>IF(Point[Size HxB mm]="","",Point[Size HxB mm])</f>
        <v/>
      </c>
      <c r="BB777" s="14" t="str">
        <f>IF(Point[Height m]="","",Point[Height m])</f>
        <v/>
      </c>
      <c r="BC777" s="14" t="str">
        <f>IF(Point[Asset Group]="","",VLOOKUP(Point[Post Material],material_master,2,FALSE))</f>
        <v/>
      </c>
      <c r="BD777" s="14" t="str">
        <f>IF(Point[Asset Group]="","",VLOOKUP(Point[Post Number],number,2,FALSE))</f>
        <v/>
      </c>
      <c r="BE777" s="14" t="str">
        <f>IF(Point[Asset Group]="","",VLOOKUP(Point[Structure SubType],subdom_master_gdb,2,FALSE))</f>
        <v/>
      </c>
      <c r="BF777" s="14" t="str">
        <f>IF(Point[Area m2]="","",Point[Area m2])</f>
        <v/>
      </c>
      <c r="BG777" s="14" t="str">
        <f>IF(Point[Length m]="","",Point[Length m])</f>
        <v/>
      </c>
      <c r="BH777" s="14" t="str">
        <f>IF(Point[Width m]="","",Point[Width m])</f>
        <v/>
      </c>
      <c r="BI777" s="14" t="str">
        <f>IF(Point[Diameter m]="","",Point[Diameter m])</f>
        <v/>
      </c>
      <c r="BJ777" s="14" t="str">
        <f>IF(Point[Asset Group]="","",VLOOKUP(Point[Number of Pipes],number,2,FALSE))</f>
        <v/>
      </c>
      <c r="BK777" s="14" t="str">
        <f>IF(Point[Asset Group]="","",VLOOKUP(Point[Combined Name],2,FALSE))</f>
        <v/>
      </c>
      <c r="BL777" s="14" t="str">
        <f>IF(Point[Asset Group]="","",VLOOKUP(Point[Size Class],size_class,2,FALSE))</f>
        <v/>
      </c>
      <c r="BM777" s="14" t="str">
        <f>IF(Point[Asset Group]="","",VLOOKUP(Point[Age Class],age_class,2,FALSE))</f>
        <v/>
      </c>
      <c r="BN777" s="14" t="str">
        <f>IF(Point[Girth (cm)]="","",Point[Girth (cm)])</f>
        <v/>
      </c>
      <c r="BO777" s="14" t="str">
        <f>IF(Point[Crown Radius (m)]="","",Point[Crown Radius (m)])</f>
        <v/>
      </c>
      <c r="BP777" s="14" t="str">
        <f>IF(Point[Asset Group]="","",VLOOKUP(Point[Rooting Environment],root_enviro,2,FALSE))</f>
        <v/>
      </c>
      <c r="BQ777" s="14" t="str">
        <f>IF(Point[Asset Group]="","",VLOOKUP(Point[Tree Surround],tree_surround,2,FALSE))</f>
        <v/>
      </c>
      <c r="BR777" s="14" t="str">
        <f>IF(Point[Asset Group]="","",VLOOKUP(Point[Tree Grill],yes_no,2,FALSE))</f>
        <v/>
      </c>
      <c r="BS777" s="14" t="str">
        <f>IF(Point[Asset Group]="","",VLOOKUP(Point[Tree Location],tree_location,2,FALSE))</f>
        <v/>
      </c>
    </row>
    <row r="778" spans="1:71" s="3" customFormat="1" x14ac:dyDescent="0.2">
      <c r="A778" s="3" t="str">
        <f>IF(Point[DWG File Name]="","",Point[DWG File Name])</f>
        <v/>
      </c>
      <c r="B778" s="3" t="str">
        <f>IF(Point[DWG Layer Name]="","",Point[DWG Layer Name])</f>
        <v/>
      </c>
      <c r="C778" s="3" t="str">
        <f>IF(Point[DWG Handle]="","",Point[DWG Handle])</f>
        <v/>
      </c>
      <c r="D778" s="58" t="str">
        <f>IF(Point[X]="","",Point[X])</f>
        <v/>
      </c>
      <c r="E778" s="58" t="str">
        <f>IF(Point[Y]="","",Point[Y])</f>
        <v/>
      </c>
      <c r="F778" s="3" t="str">
        <f>IF(Point[Replacement Asset]="","",Point[Replacement Asset])</f>
        <v/>
      </c>
      <c r="G778" s="3" t="str">
        <f>IF(Point[Asset ID]="","",UPPER(Point[Asset ID]))</f>
        <v/>
      </c>
      <c r="H778" s="3" t="str">
        <f>IF(Point[Asset Group]="","",VLOOKUP(Point[Asset Group],asset_grp_pt,4,FALSE))</f>
        <v/>
      </c>
      <c r="I778" s="3" t="str">
        <f>IF(Point[Asset Group]="","",VLOOKUP(Point[Asset Group],asset_grp_pt,2,FALSE))</f>
        <v/>
      </c>
      <c r="J778" s="3" t="str">
        <f>IF(Point[Asset Group]="","",VLOOKUP(Point[Asset Group],asset_grp_pt,3,FALSE))</f>
        <v/>
      </c>
      <c r="K778" s="3" t="str">
        <f>IF(Point[Asset Group]="","",VLOOKUP(Point[Asset Type],type_master_list,2,FALSE))</f>
        <v/>
      </c>
      <c r="L778" s="3" t="str">
        <f>IF(Point[Asset Name]="","",PROPER(Point[Asset Name]))</f>
        <v/>
      </c>
      <c r="M778" s="11" t="str">
        <f>IF(Point[Install Date]="","",Point[Install Date])</f>
        <v/>
      </c>
      <c r="N778" s="11" t="str">
        <f>IF(Point[Note]="","",PROPER(Point[Note]))</f>
        <v/>
      </c>
      <c r="O778" s="11" t="str">
        <f>IF(Point[Resource Consent Number]="","",UPPER(Point[Resource Consent Number]))</f>
        <v/>
      </c>
      <c r="P778" s="53" t="str">
        <f>IF(Point[Asset Unit Cost]="","",Point[Asset Unit Cost])</f>
        <v/>
      </c>
      <c r="Q778" s="11" t="str">
        <f>IF(Point[Added By]="","",UPPER(Point[Added By]))</f>
        <v/>
      </c>
      <c r="R778" s="11" t="str">
        <f>IF(Point[Added Date]="","",Point[Added Date])</f>
        <v/>
      </c>
      <c r="S778" s="14" t="str">
        <f>IF(Point[Z COORD]="","",Point[Z COORD])</f>
        <v/>
      </c>
      <c r="T778" s="14" t="str">
        <f>IF(Point[Asset Description]="","",PROPER(Point[Asset Description]))</f>
        <v/>
      </c>
      <c r="U778" s="14" t="str">
        <f>IF(Point[[Artist ]]="","",PROPER(Point[[Artist ]]))</f>
        <v/>
      </c>
      <c r="V778" s="14" t="str">
        <f>IF(Point[Material Notes]="","",PROPER(Point[Material Notes]))</f>
        <v/>
      </c>
      <c r="W778" s="14" t="str">
        <f>IF(Point[Dimension Notes]="","",Point[Dimension Notes])</f>
        <v/>
      </c>
      <c r="X778" s="14" t="str">
        <f>IF(Point[List]="","",VLOOKUP(Point[Burner Number],number,2,FALSE))</f>
        <v/>
      </c>
      <c r="Y778" s="14" t="str">
        <f>IF(Point[List]="","",VLOOKUP(Point[Fuel],bbq_fuel,2,FALSE))</f>
        <v/>
      </c>
      <c r="Z778" s="14" t="str">
        <f>IF(Point[List]="","",VLOOKUP(Point[Cabinet Material],bbq_material,2,FALSE))</f>
        <v/>
      </c>
      <c r="AA778" s="14" t="str">
        <f>IF(Point[Asset Group]="","",VLOOKUP(Point[Manufacturer],manufacturer,2,FALSE))</f>
        <v/>
      </c>
      <c r="AB778" s="14" t="str">
        <f>IF(Point[Uinsex WC]="","",Point[Uinsex WC])</f>
        <v/>
      </c>
      <c r="AC778" s="14" t="str">
        <f>IF(Point[Female WC]="","",Point[Female WC])</f>
        <v/>
      </c>
      <c r="AD778" s="14" t="str">
        <f>IF(Point[Male WC]="","",Point[Male WC])</f>
        <v/>
      </c>
      <c r="AE778" s="14" t="str">
        <f>IF(Point[Urinal]="","",Point[Urinal])</f>
        <v/>
      </c>
      <c r="AF778" s="14" t="str">
        <f>IF(Point[Disabled Unisex]="","",Point[Disabled Unisex])</f>
        <v/>
      </c>
      <c r="AG778" s="14" t="str">
        <f>IF(Point[Disabled Female]="","",Point[Disabled Female])</f>
        <v/>
      </c>
      <c r="AH778" s="14" t="str">
        <f>IF(Point[Disabled Male]="","",Point[Disabled Male])</f>
        <v/>
      </c>
      <c r="AI778" s="14" t="str">
        <f>IF(Point[Asset Group]="","",VLOOKUP(Point[Handrail],yes_no,2,FALSE))</f>
        <v/>
      </c>
      <c r="AJ778" s="14" t="str">
        <f>IF(Point[Asset Group]="","",VLOOKUP(Point[Baby Changing],yes_no,2,FALSE))</f>
        <v/>
      </c>
      <c r="AK778" s="14" t="str">
        <f>IF(Point[Asset Group]="","",VLOOKUP(Point[Service Room],yes_no,2,FALSE))</f>
        <v/>
      </c>
      <c r="AL778" s="14" t="str">
        <f>IF(Point[Asset Group]="","",VLOOKUP(Point[Service Tap],service_tap,2,FALSE))</f>
        <v/>
      </c>
      <c r="AM778" s="14" t="str">
        <f>IF(Point[Asset Group]="","",VLOOKUP(Point[Heating Type],wc_heating,2,FALSE))</f>
        <v/>
      </c>
      <c r="AN778" s="14" t="str">
        <f>IF(Point[Asset Group]="","",VLOOKUP(Point[Power Supply],power_supply,2,FALSE))</f>
        <v/>
      </c>
      <c r="AO778" s="14" t="str">
        <f>IF(Point[Asset Group]="","",VLOOKUP(Point[Waste Water],waste_water,2,FALSE))</f>
        <v/>
      </c>
      <c r="AP778" s="14" t="str">
        <f>IF(Point[Asset Group]="","",VLOOKUP(Point[Furniture SubType],subdom_master_gdb,2,FALSE))</f>
        <v/>
      </c>
      <c r="AQ778" s="14" t="str">
        <f>IF(Point[Asset Group]="","",VLOOKUP(Point[Concrete Pad],yes_no,2,FALSE))</f>
        <v/>
      </c>
      <c r="AR778" s="14" t="str">
        <f>IF(Point[Asset Group]="","",VLOOKUP(Point[Material],material_master,2,FALSE))</f>
        <v/>
      </c>
      <c r="AS778" s="14" t="str">
        <f>IF(Point[Asset Group]="","",VLOOKUP(Point[Plumbing],irrigation_plumbing,2,FALSE))</f>
        <v/>
      </c>
      <c r="AT778" s="14" t="str">
        <f>IF(Point[Asset Group]="","",VLOOKUP(Point[Sprinklers],irrigation_sprinklers,2,FALSE))</f>
        <v/>
      </c>
      <c r="AU778" s="14" t="str">
        <f>IF(Point[Asset Group]="","",VLOOKUP(Point[System],irrigation_system,2,FALSE))</f>
        <v/>
      </c>
      <c r="AV778" s="14" t="str">
        <f>IF(Point[Asset Group]="","",VLOOKUP(Point[Status],irrigation_status,2,FALSE))</f>
        <v/>
      </c>
      <c r="AW778" s="11" t="str">
        <f>IF(Point[Date of manufacture]="","",Point[Date of manufacture])</f>
        <v/>
      </c>
      <c r="AX778" s="14" t="str">
        <f>IF(Point[Asset Group]="","",VLOOKUP(Point[Sign Purpose],sign_purpose,2,FALSE))</f>
        <v/>
      </c>
      <c r="AY778" s="14" t="str">
        <f>IF(Point[Asset Group]="","",VLOOKUP(Point[Sign Material],material_master,2,FALSE))</f>
        <v/>
      </c>
      <c r="AZ778" s="14" t="str">
        <f>IF(Point[Asset Group]="","",VLOOKUP(Point[Affixed To],sign_affix,2,FALSE))</f>
        <v/>
      </c>
      <c r="BA778" s="14" t="str">
        <f>IF(Point[Size HxB mm]="","",Point[Size HxB mm])</f>
        <v/>
      </c>
      <c r="BB778" s="14" t="str">
        <f>IF(Point[Height m]="","",Point[Height m])</f>
        <v/>
      </c>
      <c r="BC778" s="14" t="str">
        <f>IF(Point[Asset Group]="","",VLOOKUP(Point[Post Material],material_master,2,FALSE))</f>
        <v/>
      </c>
      <c r="BD778" s="14" t="str">
        <f>IF(Point[Asset Group]="","",VLOOKUP(Point[Post Number],number,2,FALSE))</f>
        <v/>
      </c>
      <c r="BE778" s="14" t="str">
        <f>IF(Point[Asset Group]="","",VLOOKUP(Point[Structure SubType],subdom_master_gdb,2,FALSE))</f>
        <v/>
      </c>
      <c r="BF778" s="14" t="str">
        <f>IF(Point[Area m2]="","",Point[Area m2])</f>
        <v/>
      </c>
      <c r="BG778" s="14" t="str">
        <f>IF(Point[Length m]="","",Point[Length m])</f>
        <v/>
      </c>
      <c r="BH778" s="14" t="str">
        <f>IF(Point[Width m]="","",Point[Width m])</f>
        <v/>
      </c>
      <c r="BI778" s="14" t="str">
        <f>IF(Point[Diameter m]="","",Point[Diameter m])</f>
        <v/>
      </c>
      <c r="BJ778" s="14" t="str">
        <f>IF(Point[Asset Group]="","",VLOOKUP(Point[Number of Pipes],number,2,FALSE))</f>
        <v/>
      </c>
      <c r="BK778" s="14" t="str">
        <f>IF(Point[Asset Group]="","",VLOOKUP(Point[Combined Name],2,FALSE))</f>
        <v/>
      </c>
      <c r="BL778" s="14" t="str">
        <f>IF(Point[Asset Group]="","",VLOOKUP(Point[Size Class],size_class,2,FALSE))</f>
        <v/>
      </c>
      <c r="BM778" s="14" t="str">
        <f>IF(Point[Asset Group]="","",VLOOKUP(Point[Age Class],age_class,2,FALSE))</f>
        <v/>
      </c>
      <c r="BN778" s="14" t="str">
        <f>IF(Point[Girth (cm)]="","",Point[Girth (cm)])</f>
        <v/>
      </c>
      <c r="BO778" s="14" t="str">
        <f>IF(Point[Crown Radius (m)]="","",Point[Crown Radius (m)])</f>
        <v/>
      </c>
      <c r="BP778" s="14" t="str">
        <f>IF(Point[Asset Group]="","",VLOOKUP(Point[Rooting Environment],root_enviro,2,FALSE))</f>
        <v/>
      </c>
      <c r="BQ778" s="14" t="str">
        <f>IF(Point[Asset Group]="","",VLOOKUP(Point[Tree Surround],tree_surround,2,FALSE))</f>
        <v/>
      </c>
      <c r="BR778" s="14" t="str">
        <f>IF(Point[Asset Group]="","",VLOOKUP(Point[Tree Grill],yes_no,2,FALSE))</f>
        <v/>
      </c>
      <c r="BS778" s="14" t="str">
        <f>IF(Point[Asset Group]="","",VLOOKUP(Point[Tree Location],tree_location,2,FALSE))</f>
        <v/>
      </c>
    </row>
    <row r="779" spans="1:71" s="3" customFormat="1" x14ac:dyDescent="0.2">
      <c r="A779" s="3" t="str">
        <f>IF(Point[DWG File Name]="","",Point[DWG File Name])</f>
        <v/>
      </c>
      <c r="B779" s="3" t="str">
        <f>IF(Point[DWG Layer Name]="","",Point[DWG Layer Name])</f>
        <v/>
      </c>
      <c r="C779" s="3" t="str">
        <f>IF(Point[DWG Handle]="","",Point[DWG Handle])</f>
        <v/>
      </c>
      <c r="D779" s="58" t="str">
        <f>IF(Point[X]="","",Point[X])</f>
        <v/>
      </c>
      <c r="E779" s="58" t="str">
        <f>IF(Point[Y]="","",Point[Y])</f>
        <v/>
      </c>
      <c r="F779" s="3" t="str">
        <f>IF(Point[Replacement Asset]="","",Point[Replacement Asset])</f>
        <v/>
      </c>
      <c r="G779" s="3" t="str">
        <f>IF(Point[Asset ID]="","",UPPER(Point[Asset ID]))</f>
        <v/>
      </c>
      <c r="H779" s="3" t="str">
        <f>IF(Point[Asset Group]="","",VLOOKUP(Point[Asset Group],asset_grp_pt,4,FALSE))</f>
        <v/>
      </c>
      <c r="I779" s="3" t="str">
        <f>IF(Point[Asset Group]="","",VLOOKUP(Point[Asset Group],asset_grp_pt,2,FALSE))</f>
        <v/>
      </c>
      <c r="J779" s="3" t="str">
        <f>IF(Point[Asset Group]="","",VLOOKUP(Point[Asset Group],asset_grp_pt,3,FALSE))</f>
        <v/>
      </c>
      <c r="K779" s="3" t="str">
        <f>IF(Point[Asset Group]="","",VLOOKUP(Point[Asset Type],type_master_list,2,FALSE))</f>
        <v/>
      </c>
      <c r="L779" s="3" t="str">
        <f>IF(Point[Asset Name]="","",PROPER(Point[Asset Name]))</f>
        <v/>
      </c>
      <c r="M779" s="11" t="str">
        <f>IF(Point[Install Date]="","",Point[Install Date])</f>
        <v/>
      </c>
      <c r="N779" s="11" t="str">
        <f>IF(Point[Note]="","",PROPER(Point[Note]))</f>
        <v/>
      </c>
      <c r="O779" s="11" t="str">
        <f>IF(Point[Resource Consent Number]="","",UPPER(Point[Resource Consent Number]))</f>
        <v/>
      </c>
      <c r="P779" s="53" t="str">
        <f>IF(Point[Asset Unit Cost]="","",Point[Asset Unit Cost])</f>
        <v/>
      </c>
      <c r="Q779" s="11" t="str">
        <f>IF(Point[Added By]="","",UPPER(Point[Added By]))</f>
        <v/>
      </c>
      <c r="R779" s="11" t="str">
        <f>IF(Point[Added Date]="","",Point[Added Date])</f>
        <v/>
      </c>
      <c r="S779" s="14" t="str">
        <f>IF(Point[Z COORD]="","",Point[Z COORD])</f>
        <v/>
      </c>
      <c r="T779" s="14" t="str">
        <f>IF(Point[Asset Description]="","",PROPER(Point[Asset Description]))</f>
        <v/>
      </c>
      <c r="U779" s="14" t="str">
        <f>IF(Point[[Artist ]]="","",PROPER(Point[[Artist ]]))</f>
        <v/>
      </c>
      <c r="V779" s="14" t="str">
        <f>IF(Point[Material Notes]="","",PROPER(Point[Material Notes]))</f>
        <v/>
      </c>
      <c r="W779" s="14" t="str">
        <f>IF(Point[Dimension Notes]="","",Point[Dimension Notes])</f>
        <v/>
      </c>
      <c r="X779" s="14" t="str">
        <f>IF(Point[List]="","",VLOOKUP(Point[Burner Number],number,2,FALSE))</f>
        <v/>
      </c>
      <c r="Y779" s="14" t="str">
        <f>IF(Point[List]="","",VLOOKUP(Point[Fuel],bbq_fuel,2,FALSE))</f>
        <v/>
      </c>
      <c r="Z779" s="14" t="str">
        <f>IF(Point[List]="","",VLOOKUP(Point[Cabinet Material],bbq_material,2,FALSE))</f>
        <v/>
      </c>
      <c r="AA779" s="14" t="str">
        <f>IF(Point[Asset Group]="","",VLOOKUP(Point[Manufacturer],manufacturer,2,FALSE))</f>
        <v/>
      </c>
      <c r="AB779" s="14" t="str">
        <f>IF(Point[Uinsex WC]="","",Point[Uinsex WC])</f>
        <v/>
      </c>
      <c r="AC779" s="14" t="str">
        <f>IF(Point[Female WC]="","",Point[Female WC])</f>
        <v/>
      </c>
      <c r="AD779" s="14" t="str">
        <f>IF(Point[Male WC]="","",Point[Male WC])</f>
        <v/>
      </c>
      <c r="AE779" s="14" t="str">
        <f>IF(Point[Urinal]="","",Point[Urinal])</f>
        <v/>
      </c>
      <c r="AF779" s="14" t="str">
        <f>IF(Point[Disabled Unisex]="","",Point[Disabled Unisex])</f>
        <v/>
      </c>
      <c r="AG779" s="14" t="str">
        <f>IF(Point[Disabled Female]="","",Point[Disabled Female])</f>
        <v/>
      </c>
      <c r="AH779" s="14" t="str">
        <f>IF(Point[Disabled Male]="","",Point[Disabled Male])</f>
        <v/>
      </c>
      <c r="AI779" s="14" t="str">
        <f>IF(Point[Asset Group]="","",VLOOKUP(Point[Handrail],yes_no,2,FALSE))</f>
        <v/>
      </c>
      <c r="AJ779" s="14" t="str">
        <f>IF(Point[Asset Group]="","",VLOOKUP(Point[Baby Changing],yes_no,2,FALSE))</f>
        <v/>
      </c>
      <c r="AK779" s="14" t="str">
        <f>IF(Point[Asset Group]="","",VLOOKUP(Point[Service Room],yes_no,2,FALSE))</f>
        <v/>
      </c>
      <c r="AL779" s="14" t="str">
        <f>IF(Point[Asset Group]="","",VLOOKUP(Point[Service Tap],service_tap,2,FALSE))</f>
        <v/>
      </c>
      <c r="AM779" s="14" t="str">
        <f>IF(Point[Asset Group]="","",VLOOKUP(Point[Heating Type],wc_heating,2,FALSE))</f>
        <v/>
      </c>
      <c r="AN779" s="14" t="str">
        <f>IF(Point[Asset Group]="","",VLOOKUP(Point[Power Supply],power_supply,2,FALSE))</f>
        <v/>
      </c>
      <c r="AO779" s="14" t="str">
        <f>IF(Point[Asset Group]="","",VLOOKUP(Point[Waste Water],waste_water,2,FALSE))</f>
        <v/>
      </c>
      <c r="AP779" s="14" t="str">
        <f>IF(Point[Asset Group]="","",VLOOKUP(Point[Furniture SubType],subdom_master_gdb,2,FALSE))</f>
        <v/>
      </c>
      <c r="AQ779" s="14" t="str">
        <f>IF(Point[Asset Group]="","",VLOOKUP(Point[Concrete Pad],yes_no,2,FALSE))</f>
        <v/>
      </c>
      <c r="AR779" s="14" t="str">
        <f>IF(Point[Asset Group]="","",VLOOKUP(Point[Material],material_master,2,FALSE))</f>
        <v/>
      </c>
      <c r="AS779" s="14" t="str">
        <f>IF(Point[Asset Group]="","",VLOOKUP(Point[Plumbing],irrigation_plumbing,2,FALSE))</f>
        <v/>
      </c>
      <c r="AT779" s="14" t="str">
        <f>IF(Point[Asset Group]="","",VLOOKUP(Point[Sprinklers],irrigation_sprinklers,2,FALSE))</f>
        <v/>
      </c>
      <c r="AU779" s="14" t="str">
        <f>IF(Point[Asset Group]="","",VLOOKUP(Point[System],irrigation_system,2,FALSE))</f>
        <v/>
      </c>
      <c r="AV779" s="14" t="str">
        <f>IF(Point[Asset Group]="","",VLOOKUP(Point[Status],irrigation_status,2,FALSE))</f>
        <v/>
      </c>
      <c r="AW779" s="11" t="str">
        <f>IF(Point[Date of manufacture]="","",Point[Date of manufacture])</f>
        <v/>
      </c>
      <c r="AX779" s="14" t="str">
        <f>IF(Point[Asset Group]="","",VLOOKUP(Point[Sign Purpose],sign_purpose,2,FALSE))</f>
        <v/>
      </c>
      <c r="AY779" s="14" t="str">
        <f>IF(Point[Asset Group]="","",VLOOKUP(Point[Sign Material],material_master,2,FALSE))</f>
        <v/>
      </c>
      <c r="AZ779" s="14" t="str">
        <f>IF(Point[Asset Group]="","",VLOOKUP(Point[Affixed To],sign_affix,2,FALSE))</f>
        <v/>
      </c>
      <c r="BA779" s="14" t="str">
        <f>IF(Point[Size HxB mm]="","",Point[Size HxB mm])</f>
        <v/>
      </c>
      <c r="BB779" s="14" t="str">
        <f>IF(Point[Height m]="","",Point[Height m])</f>
        <v/>
      </c>
      <c r="BC779" s="14" t="str">
        <f>IF(Point[Asset Group]="","",VLOOKUP(Point[Post Material],material_master,2,FALSE))</f>
        <v/>
      </c>
      <c r="BD779" s="14" t="str">
        <f>IF(Point[Asset Group]="","",VLOOKUP(Point[Post Number],number,2,FALSE))</f>
        <v/>
      </c>
      <c r="BE779" s="14" t="str">
        <f>IF(Point[Asset Group]="","",VLOOKUP(Point[Structure SubType],subdom_master_gdb,2,FALSE))</f>
        <v/>
      </c>
      <c r="BF779" s="14" t="str">
        <f>IF(Point[Area m2]="","",Point[Area m2])</f>
        <v/>
      </c>
      <c r="BG779" s="14" t="str">
        <f>IF(Point[Length m]="","",Point[Length m])</f>
        <v/>
      </c>
      <c r="BH779" s="14" t="str">
        <f>IF(Point[Width m]="","",Point[Width m])</f>
        <v/>
      </c>
      <c r="BI779" s="14" t="str">
        <f>IF(Point[Diameter m]="","",Point[Diameter m])</f>
        <v/>
      </c>
      <c r="BJ779" s="14" t="str">
        <f>IF(Point[Asset Group]="","",VLOOKUP(Point[Number of Pipes],number,2,FALSE))</f>
        <v/>
      </c>
      <c r="BK779" s="14" t="str">
        <f>IF(Point[Asset Group]="","",VLOOKUP(Point[Combined Name],2,FALSE))</f>
        <v/>
      </c>
      <c r="BL779" s="14" t="str">
        <f>IF(Point[Asset Group]="","",VLOOKUP(Point[Size Class],size_class,2,FALSE))</f>
        <v/>
      </c>
      <c r="BM779" s="14" t="str">
        <f>IF(Point[Asset Group]="","",VLOOKUP(Point[Age Class],age_class,2,FALSE))</f>
        <v/>
      </c>
      <c r="BN779" s="14" t="str">
        <f>IF(Point[Girth (cm)]="","",Point[Girth (cm)])</f>
        <v/>
      </c>
      <c r="BO779" s="14" t="str">
        <f>IF(Point[Crown Radius (m)]="","",Point[Crown Radius (m)])</f>
        <v/>
      </c>
      <c r="BP779" s="14" t="str">
        <f>IF(Point[Asset Group]="","",VLOOKUP(Point[Rooting Environment],root_enviro,2,FALSE))</f>
        <v/>
      </c>
      <c r="BQ779" s="14" t="str">
        <f>IF(Point[Asset Group]="","",VLOOKUP(Point[Tree Surround],tree_surround,2,FALSE))</f>
        <v/>
      </c>
      <c r="BR779" s="14" t="str">
        <f>IF(Point[Asset Group]="","",VLOOKUP(Point[Tree Grill],yes_no,2,FALSE))</f>
        <v/>
      </c>
      <c r="BS779" s="14" t="str">
        <f>IF(Point[Asset Group]="","",VLOOKUP(Point[Tree Location],tree_location,2,FALSE))</f>
        <v/>
      </c>
    </row>
    <row r="780" spans="1:71" s="3" customFormat="1" x14ac:dyDescent="0.2">
      <c r="A780" s="3" t="str">
        <f>IF(Point[DWG File Name]="","",Point[DWG File Name])</f>
        <v/>
      </c>
      <c r="B780" s="3" t="str">
        <f>IF(Point[DWG Layer Name]="","",Point[DWG Layer Name])</f>
        <v/>
      </c>
      <c r="C780" s="3" t="str">
        <f>IF(Point[DWG Handle]="","",Point[DWG Handle])</f>
        <v/>
      </c>
      <c r="D780" s="58" t="str">
        <f>IF(Point[X]="","",Point[X])</f>
        <v/>
      </c>
      <c r="E780" s="58" t="str">
        <f>IF(Point[Y]="","",Point[Y])</f>
        <v/>
      </c>
      <c r="F780" s="3" t="str">
        <f>IF(Point[Replacement Asset]="","",Point[Replacement Asset])</f>
        <v/>
      </c>
      <c r="G780" s="3" t="str">
        <f>IF(Point[Asset ID]="","",UPPER(Point[Asset ID]))</f>
        <v/>
      </c>
      <c r="H780" s="3" t="str">
        <f>IF(Point[Asset Group]="","",VLOOKUP(Point[Asset Group],asset_grp_pt,4,FALSE))</f>
        <v/>
      </c>
      <c r="I780" s="3" t="str">
        <f>IF(Point[Asset Group]="","",VLOOKUP(Point[Asset Group],asset_grp_pt,2,FALSE))</f>
        <v/>
      </c>
      <c r="J780" s="3" t="str">
        <f>IF(Point[Asset Group]="","",VLOOKUP(Point[Asset Group],asset_grp_pt,3,FALSE))</f>
        <v/>
      </c>
      <c r="K780" s="3" t="str">
        <f>IF(Point[Asset Group]="","",VLOOKUP(Point[Asset Type],type_master_list,2,FALSE))</f>
        <v/>
      </c>
      <c r="L780" s="3" t="str">
        <f>IF(Point[Asset Name]="","",PROPER(Point[Asset Name]))</f>
        <v/>
      </c>
      <c r="M780" s="11" t="str">
        <f>IF(Point[Install Date]="","",Point[Install Date])</f>
        <v/>
      </c>
      <c r="N780" s="11" t="str">
        <f>IF(Point[Note]="","",PROPER(Point[Note]))</f>
        <v/>
      </c>
      <c r="O780" s="11" t="str">
        <f>IF(Point[Resource Consent Number]="","",UPPER(Point[Resource Consent Number]))</f>
        <v/>
      </c>
      <c r="P780" s="53" t="str">
        <f>IF(Point[Asset Unit Cost]="","",Point[Asset Unit Cost])</f>
        <v/>
      </c>
      <c r="Q780" s="11" t="str">
        <f>IF(Point[Added By]="","",UPPER(Point[Added By]))</f>
        <v/>
      </c>
      <c r="R780" s="11" t="str">
        <f>IF(Point[Added Date]="","",Point[Added Date])</f>
        <v/>
      </c>
      <c r="S780" s="14" t="str">
        <f>IF(Point[Z COORD]="","",Point[Z COORD])</f>
        <v/>
      </c>
      <c r="T780" s="14" t="str">
        <f>IF(Point[Asset Description]="","",PROPER(Point[Asset Description]))</f>
        <v/>
      </c>
      <c r="U780" s="14" t="str">
        <f>IF(Point[[Artist ]]="","",PROPER(Point[[Artist ]]))</f>
        <v/>
      </c>
      <c r="V780" s="14" t="str">
        <f>IF(Point[Material Notes]="","",PROPER(Point[Material Notes]))</f>
        <v/>
      </c>
      <c r="W780" s="14" t="str">
        <f>IF(Point[Dimension Notes]="","",Point[Dimension Notes])</f>
        <v/>
      </c>
      <c r="X780" s="14" t="str">
        <f>IF(Point[List]="","",VLOOKUP(Point[Burner Number],number,2,FALSE))</f>
        <v/>
      </c>
      <c r="Y780" s="14" t="str">
        <f>IF(Point[List]="","",VLOOKUP(Point[Fuel],bbq_fuel,2,FALSE))</f>
        <v/>
      </c>
      <c r="Z780" s="14" t="str">
        <f>IF(Point[List]="","",VLOOKUP(Point[Cabinet Material],bbq_material,2,FALSE))</f>
        <v/>
      </c>
      <c r="AA780" s="14" t="str">
        <f>IF(Point[Asset Group]="","",VLOOKUP(Point[Manufacturer],manufacturer,2,FALSE))</f>
        <v/>
      </c>
      <c r="AB780" s="14" t="str">
        <f>IF(Point[Uinsex WC]="","",Point[Uinsex WC])</f>
        <v/>
      </c>
      <c r="AC780" s="14" t="str">
        <f>IF(Point[Female WC]="","",Point[Female WC])</f>
        <v/>
      </c>
      <c r="AD780" s="14" t="str">
        <f>IF(Point[Male WC]="","",Point[Male WC])</f>
        <v/>
      </c>
      <c r="AE780" s="14" t="str">
        <f>IF(Point[Urinal]="","",Point[Urinal])</f>
        <v/>
      </c>
      <c r="AF780" s="14" t="str">
        <f>IF(Point[Disabled Unisex]="","",Point[Disabled Unisex])</f>
        <v/>
      </c>
      <c r="AG780" s="14" t="str">
        <f>IF(Point[Disabled Female]="","",Point[Disabled Female])</f>
        <v/>
      </c>
      <c r="AH780" s="14" t="str">
        <f>IF(Point[Disabled Male]="","",Point[Disabled Male])</f>
        <v/>
      </c>
      <c r="AI780" s="14" t="str">
        <f>IF(Point[Asset Group]="","",VLOOKUP(Point[Handrail],yes_no,2,FALSE))</f>
        <v/>
      </c>
      <c r="AJ780" s="14" t="str">
        <f>IF(Point[Asset Group]="","",VLOOKUP(Point[Baby Changing],yes_no,2,FALSE))</f>
        <v/>
      </c>
      <c r="AK780" s="14" t="str">
        <f>IF(Point[Asset Group]="","",VLOOKUP(Point[Service Room],yes_no,2,FALSE))</f>
        <v/>
      </c>
      <c r="AL780" s="14" t="str">
        <f>IF(Point[Asset Group]="","",VLOOKUP(Point[Service Tap],service_tap,2,FALSE))</f>
        <v/>
      </c>
      <c r="AM780" s="14" t="str">
        <f>IF(Point[Asset Group]="","",VLOOKUP(Point[Heating Type],wc_heating,2,FALSE))</f>
        <v/>
      </c>
      <c r="AN780" s="14" t="str">
        <f>IF(Point[Asset Group]="","",VLOOKUP(Point[Power Supply],power_supply,2,FALSE))</f>
        <v/>
      </c>
      <c r="AO780" s="14" t="str">
        <f>IF(Point[Asset Group]="","",VLOOKUP(Point[Waste Water],waste_water,2,FALSE))</f>
        <v/>
      </c>
      <c r="AP780" s="14" t="str">
        <f>IF(Point[Asset Group]="","",VLOOKUP(Point[Furniture SubType],subdom_master_gdb,2,FALSE))</f>
        <v/>
      </c>
      <c r="AQ780" s="14" t="str">
        <f>IF(Point[Asset Group]="","",VLOOKUP(Point[Concrete Pad],yes_no,2,FALSE))</f>
        <v/>
      </c>
      <c r="AR780" s="14" t="str">
        <f>IF(Point[Asset Group]="","",VLOOKUP(Point[Material],material_master,2,FALSE))</f>
        <v/>
      </c>
      <c r="AS780" s="14" t="str">
        <f>IF(Point[Asset Group]="","",VLOOKUP(Point[Plumbing],irrigation_plumbing,2,FALSE))</f>
        <v/>
      </c>
      <c r="AT780" s="14" t="str">
        <f>IF(Point[Asset Group]="","",VLOOKUP(Point[Sprinklers],irrigation_sprinklers,2,FALSE))</f>
        <v/>
      </c>
      <c r="AU780" s="14" t="str">
        <f>IF(Point[Asset Group]="","",VLOOKUP(Point[System],irrigation_system,2,FALSE))</f>
        <v/>
      </c>
      <c r="AV780" s="14" t="str">
        <f>IF(Point[Asset Group]="","",VLOOKUP(Point[Status],irrigation_status,2,FALSE))</f>
        <v/>
      </c>
      <c r="AW780" s="11" t="str">
        <f>IF(Point[Date of manufacture]="","",Point[Date of manufacture])</f>
        <v/>
      </c>
      <c r="AX780" s="14" t="str">
        <f>IF(Point[Asset Group]="","",VLOOKUP(Point[Sign Purpose],sign_purpose,2,FALSE))</f>
        <v/>
      </c>
      <c r="AY780" s="14" t="str">
        <f>IF(Point[Asset Group]="","",VLOOKUP(Point[Sign Material],material_master,2,FALSE))</f>
        <v/>
      </c>
      <c r="AZ780" s="14" t="str">
        <f>IF(Point[Asset Group]="","",VLOOKUP(Point[Affixed To],sign_affix,2,FALSE))</f>
        <v/>
      </c>
      <c r="BA780" s="14" t="str">
        <f>IF(Point[Size HxB mm]="","",Point[Size HxB mm])</f>
        <v/>
      </c>
      <c r="BB780" s="14" t="str">
        <f>IF(Point[Height m]="","",Point[Height m])</f>
        <v/>
      </c>
      <c r="BC780" s="14" t="str">
        <f>IF(Point[Asset Group]="","",VLOOKUP(Point[Post Material],material_master,2,FALSE))</f>
        <v/>
      </c>
      <c r="BD780" s="14" t="str">
        <f>IF(Point[Asset Group]="","",VLOOKUP(Point[Post Number],number,2,FALSE))</f>
        <v/>
      </c>
      <c r="BE780" s="14" t="str">
        <f>IF(Point[Asset Group]="","",VLOOKUP(Point[Structure SubType],subdom_master_gdb,2,FALSE))</f>
        <v/>
      </c>
      <c r="BF780" s="14" t="str">
        <f>IF(Point[Area m2]="","",Point[Area m2])</f>
        <v/>
      </c>
      <c r="BG780" s="14" t="str">
        <f>IF(Point[Length m]="","",Point[Length m])</f>
        <v/>
      </c>
      <c r="BH780" s="14" t="str">
        <f>IF(Point[Width m]="","",Point[Width m])</f>
        <v/>
      </c>
      <c r="BI780" s="14" t="str">
        <f>IF(Point[Diameter m]="","",Point[Diameter m])</f>
        <v/>
      </c>
      <c r="BJ780" s="14" t="str">
        <f>IF(Point[Asset Group]="","",VLOOKUP(Point[Number of Pipes],number,2,FALSE))</f>
        <v/>
      </c>
      <c r="BK780" s="14" t="str">
        <f>IF(Point[Asset Group]="","",VLOOKUP(Point[Combined Name],2,FALSE))</f>
        <v/>
      </c>
      <c r="BL780" s="14" t="str">
        <f>IF(Point[Asset Group]="","",VLOOKUP(Point[Size Class],size_class,2,FALSE))</f>
        <v/>
      </c>
      <c r="BM780" s="14" t="str">
        <f>IF(Point[Asset Group]="","",VLOOKUP(Point[Age Class],age_class,2,FALSE))</f>
        <v/>
      </c>
      <c r="BN780" s="14" t="str">
        <f>IF(Point[Girth (cm)]="","",Point[Girth (cm)])</f>
        <v/>
      </c>
      <c r="BO780" s="14" t="str">
        <f>IF(Point[Crown Radius (m)]="","",Point[Crown Radius (m)])</f>
        <v/>
      </c>
      <c r="BP780" s="14" t="str">
        <f>IF(Point[Asset Group]="","",VLOOKUP(Point[Rooting Environment],root_enviro,2,FALSE))</f>
        <v/>
      </c>
      <c r="BQ780" s="14" t="str">
        <f>IF(Point[Asset Group]="","",VLOOKUP(Point[Tree Surround],tree_surround,2,FALSE))</f>
        <v/>
      </c>
      <c r="BR780" s="14" t="str">
        <f>IF(Point[Asset Group]="","",VLOOKUP(Point[Tree Grill],yes_no,2,FALSE))</f>
        <v/>
      </c>
      <c r="BS780" s="14" t="str">
        <f>IF(Point[Asset Group]="","",VLOOKUP(Point[Tree Location],tree_location,2,FALSE))</f>
        <v/>
      </c>
    </row>
    <row r="781" spans="1:71" s="3" customFormat="1" x14ac:dyDescent="0.2">
      <c r="A781" s="3" t="str">
        <f>IF(Point[DWG File Name]="","",Point[DWG File Name])</f>
        <v/>
      </c>
      <c r="B781" s="3" t="str">
        <f>IF(Point[DWG Layer Name]="","",Point[DWG Layer Name])</f>
        <v/>
      </c>
      <c r="C781" s="3" t="str">
        <f>IF(Point[DWG Handle]="","",Point[DWG Handle])</f>
        <v/>
      </c>
      <c r="D781" s="58" t="str">
        <f>IF(Point[X]="","",Point[X])</f>
        <v/>
      </c>
      <c r="E781" s="58" t="str">
        <f>IF(Point[Y]="","",Point[Y])</f>
        <v/>
      </c>
      <c r="F781" s="3" t="str">
        <f>IF(Point[Replacement Asset]="","",Point[Replacement Asset])</f>
        <v/>
      </c>
      <c r="G781" s="3" t="str">
        <f>IF(Point[Asset ID]="","",UPPER(Point[Asset ID]))</f>
        <v/>
      </c>
      <c r="H781" s="3" t="str">
        <f>IF(Point[Asset Group]="","",VLOOKUP(Point[Asset Group],asset_grp_pt,4,FALSE))</f>
        <v/>
      </c>
      <c r="I781" s="3" t="str">
        <f>IF(Point[Asset Group]="","",VLOOKUP(Point[Asset Group],asset_grp_pt,2,FALSE))</f>
        <v/>
      </c>
      <c r="J781" s="3" t="str">
        <f>IF(Point[Asset Group]="","",VLOOKUP(Point[Asset Group],asset_grp_pt,3,FALSE))</f>
        <v/>
      </c>
      <c r="K781" s="3" t="str">
        <f>IF(Point[Asset Group]="","",VLOOKUP(Point[Asset Type],type_master_list,2,FALSE))</f>
        <v/>
      </c>
      <c r="L781" s="3" t="str">
        <f>IF(Point[Asset Name]="","",PROPER(Point[Asset Name]))</f>
        <v/>
      </c>
      <c r="M781" s="11" t="str">
        <f>IF(Point[Install Date]="","",Point[Install Date])</f>
        <v/>
      </c>
      <c r="N781" s="11" t="str">
        <f>IF(Point[Note]="","",PROPER(Point[Note]))</f>
        <v/>
      </c>
      <c r="O781" s="11" t="str">
        <f>IF(Point[Resource Consent Number]="","",UPPER(Point[Resource Consent Number]))</f>
        <v/>
      </c>
      <c r="P781" s="53" t="str">
        <f>IF(Point[Asset Unit Cost]="","",Point[Asset Unit Cost])</f>
        <v/>
      </c>
      <c r="Q781" s="11" t="str">
        <f>IF(Point[Added By]="","",UPPER(Point[Added By]))</f>
        <v/>
      </c>
      <c r="R781" s="11" t="str">
        <f>IF(Point[Added Date]="","",Point[Added Date])</f>
        <v/>
      </c>
      <c r="S781" s="14" t="str">
        <f>IF(Point[Z COORD]="","",Point[Z COORD])</f>
        <v/>
      </c>
      <c r="T781" s="14" t="str">
        <f>IF(Point[Asset Description]="","",PROPER(Point[Asset Description]))</f>
        <v/>
      </c>
      <c r="U781" s="14" t="str">
        <f>IF(Point[[Artist ]]="","",PROPER(Point[[Artist ]]))</f>
        <v/>
      </c>
      <c r="V781" s="14" t="str">
        <f>IF(Point[Material Notes]="","",PROPER(Point[Material Notes]))</f>
        <v/>
      </c>
      <c r="W781" s="14" t="str">
        <f>IF(Point[Dimension Notes]="","",Point[Dimension Notes])</f>
        <v/>
      </c>
      <c r="X781" s="14" t="str">
        <f>IF(Point[List]="","",VLOOKUP(Point[Burner Number],number,2,FALSE))</f>
        <v/>
      </c>
      <c r="Y781" s="14" t="str">
        <f>IF(Point[List]="","",VLOOKUP(Point[Fuel],bbq_fuel,2,FALSE))</f>
        <v/>
      </c>
      <c r="Z781" s="14" t="str">
        <f>IF(Point[List]="","",VLOOKUP(Point[Cabinet Material],bbq_material,2,FALSE))</f>
        <v/>
      </c>
      <c r="AA781" s="14" t="str">
        <f>IF(Point[Asset Group]="","",VLOOKUP(Point[Manufacturer],manufacturer,2,FALSE))</f>
        <v/>
      </c>
      <c r="AB781" s="14" t="str">
        <f>IF(Point[Uinsex WC]="","",Point[Uinsex WC])</f>
        <v/>
      </c>
      <c r="AC781" s="14" t="str">
        <f>IF(Point[Female WC]="","",Point[Female WC])</f>
        <v/>
      </c>
      <c r="AD781" s="14" t="str">
        <f>IF(Point[Male WC]="","",Point[Male WC])</f>
        <v/>
      </c>
      <c r="AE781" s="14" t="str">
        <f>IF(Point[Urinal]="","",Point[Urinal])</f>
        <v/>
      </c>
      <c r="AF781" s="14" t="str">
        <f>IF(Point[Disabled Unisex]="","",Point[Disabled Unisex])</f>
        <v/>
      </c>
      <c r="AG781" s="14" t="str">
        <f>IF(Point[Disabled Female]="","",Point[Disabled Female])</f>
        <v/>
      </c>
      <c r="AH781" s="14" t="str">
        <f>IF(Point[Disabled Male]="","",Point[Disabled Male])</f>
        <v/>
      </c>
      <c r="AI781" s="14" t="str">
        <f>IF(Point[Asset Group]="","",VLOOKUP(Point[Handrail],yes_no,2,FALSE))</f>
        <v/>
      </c>
      <c r="AJ781" s="14" t="str">
        <f>IF(Point[Asset Group]="","",VLOOKUP(Point[Baby Changing],yes_no,2,FALSE))</f>
        <v/>
      </c>
      <c r="AK781" s="14" t="str">
        <f>IF(Point[Asset Group]="","",VLOOKUP(Point[Service Room],yes_no,2,FALSE))</f>
        <v/>
      </c>
      <c r="AL781" s="14" t="str">
        <f>IF(Point[Asset Group]="","",VLOOKUP(Point[Service Tap],service_tap,2,FALSE))</f>
        <v/>
      </c>
      <c r="AM781" s="14" t="str">
        <f>IF(Point[Asset Group]="","",VLOOKUP(Point[Heating Type],wc_heating,2,FALSE))</f>
        <v/>
      </c>
      <c r="AN781" s="14" t="str">
        <f>IF(Point[Asset Group]="","",VLOOKUP(Point[Power Supply],power_supply,2,FALSE))</f>
        <v/>
      </c>
      <c r="AO781" s="14" t="str">
        <f>IF(Point[Asset Group]="","",VLOOKUP(Point[Waste Water],waste_water,2,FALSE))</f>
        <v/>
      </c>
      <c r="AP781" s="14" t="str">
        <f>IF(Point[Asset Group]="","",VLOOKUP(Point[Furniture SubType],subdom_master_gdb,2,FALSE))</f>
        <v/>
      </c>
      <c r="AQ781" s="14" t="str">
        <f>IF(Point[Asset Group]="","",VLOOKUP(Point[Concrete Pad],yes_no,2,FALSE))</f>
        <v/>
      </c>
      <c r="AR781" s="14" t="str">
        <f>IF(Point[Asset Group]="","",VLOOKUP(Point[Material],material_master,2,FALSE))</f>
        <v/>
      </c>
      <c r="AS781" s="14" t="str">
        <f>IF(Point[Asset Group]="","",VLOOKUP(Point[Plumbing],irrigation_plumbing,2,FALSE))</f>
        <v/>
      </c>
      <c r="AT781" s="14" t="str">
        <f>IF(Point[Asset Group]="","",VLOOKUP(Point[Sprinklers],irrigation_sprinklers,2,FALSE))</f>
        <v/>
      </c>
      <c r="AU781" s="14" t="str">
        <f>IF(Point[Asset Group]="","",VLOOKUP(Point[System],irrigation_system,2,FALSE))</f>
        <v/>
      </c>
      <c r="AV781" s="14" t="str">
        <f>IF(Point[Asset Group]="","",VLOOKUP(Point[Status],irrigation_status,2,FALSE))</f>
        <v/>
      </c>
      <c r="AW781" s="11" t="str">
        <f>IF(Point[Date of manufacture]="","",Point[Date of manufacture])</f>
        <v/>
      </c>
      <c r="AX781" s="14" t="str">
        <f>IF(Point[Asset Group]="","",VLOOKUP(Point[Sign Purpose],sign_purpose,2,FALSE))</f>
        <v/>
      </c>
      <c r="AY781" s="14" t="str">
        <f>IF(Point[Asset Group]="","",VLOOKUP(Point[Sign Material],material_master,2,FALSE))</f>
        <v/>
      </c>
      <c r="AZ781" s="14" t="str">
        <f>IF(Point[Asset Group]="","",VLOOKUP(Point[Affixed To],sign_affix,2,FALSE))</f>
        <v/>
      </c>
      <c r="BA781" s="14" t="str">
        <f>IF(Point[Size HxB mm]="","",Point[Size HxB mm])</f>
        <v/>
      </c>
      <c r="BB781" s="14" t="str">
        <f>IF(Point[Height m]="","",Point[Height m])</f>
        <v/>
      </c>
      <c r="BC781" s="14" t="str">
        <f>IF(Point[Asset Group]="","",VLOOKUP(Point[Post Material],material_master,2,FALSE))</f>
        <v/>
      </c>
      <c r="BD781" s="14" t="str">
        <f>IF(Point[Asset Group]="","",VLOOKUP(Point[Post Number],number,2,FALSE))</f>
        <v/>
      </c>
      <c r="BE781" s="14" t="str">
        <f>IF(Point[Asset Group]="","",VLOOKUP(Point[Structure SubType],subdom_master_gdb,2,FALSE))</f>
        <v/>
      </c>
      <c r="BF781" s="14" t="str">
        <f>IF(Point[Area m2]="","",Point[Area m2])</f>
        <v/>
      </c>
      <c r="BG781" s="14" t="str">
        <f>IF(Point[Length m]="","",Point[Length m])</f>
        <v/>
      </c>
      <c r="BH781" s="14" t="str">
        <f>IF(Point[Width m]="","",Point[Width m])</f>
        <v/>
      </c>
      <c r="BI781" s="14" t="str">
        <f>IF(Point[Diameter m]="","",Point[Diameter m])</f>
        <v/>
      </c>
      <c r="BJ781" s="14" t="str">
        <f>IF(Point[Asset Group]="","",VLOOKUP(Point[Number of Pipes],number,2,FALSE))</f>
        <v/>
      </c>
      <c r="BK781" s="14" t="str">
        <f>IF(Point[Asset Group]="","",VLOOKUP(Point[Combined Name],2,FALSE))</f>
        <v/>
      </c>
      <c r="BL781" s="14" t="str">
        <f>IF(Point[Asset Group]="","",VLOOKUP(Point[Size Class],size_class,2,FALSE))</f>
        <v/>
      </c>
      <c r="BM781" s="14" t="str">
        <f>IF(Point[Asset Group]="","",VLOOKUP(Point[Age Class],age_class,2,FALSE))</f>
        <v/>
      </c>
      <c r="BN781" s="14" t="str">
        <f>IF(Point[Girth (cm)]="","",Point[Girth (cm)])</f>
        <v/>
      </c>
      <c r="BO781" s="14" t="str">
        <f>IF(Point[Crown Radius (m)]="","",Point[Crown Radius (m)])</f>
        <v/>
      </c>
      <c r="BP781" s="14" t="str">
        <f>IF(Point[Asset Group]="","",VLOOKUP(Point[Rooting Environment],root_enviro,2,FALSE))</f>
        <v/>
      </c>
      <c r="BQ781" s="14" t="str">
        <f>IF(Point[Asset Group]="","",VLOOKUP(Point[Tree Surround],tree_surround,2,FALSE))</f>
        <v/>
      </c>
      <c r="BR781" s="14" t="str">
        <f>IF(Point[Asset Group]="","",VLOOKUP(Point[Tree Grill],yes_no,2,FALSE))</f>
        <v/>
      </c>
      <c r="BS781" s="14" t="str">
        <f>IF(Point[Asset Group]="","",VLOOKUP(Point[Tree Location],tree_location,2,FALSE))</f>
        <v/>
      </c>
    </row>
    <row r="782" spans="1:71" s="3" customFormat="1" x14ac:dyDescent="0.2">
      <c r="A782" s="3" t="str">
        <f>IF(Point[DWG File Name]="","",Point[DWG File Name])</f>
        <v/>
      </c>
      <c r="B782" s="3" t="str">
        <f>IF(Point[DWG Layer Name]="","",Point[DWG Layer Name])</f>
        <v/>
      </c>
      <c r="C782" s="3" t="str">
        <f>IF(Point[DWG Handle]="","",Point[DWG Handle])</f>
        <v/>
      </c>
      <c r="D782" s="58" t="str">
        <f>IF(Point[X]="","",Point[X])</f>
        <v/>
      </c>
      <c r="E782" s="58" t="str">
        <f>IF(Point[Y]="","",Point[Y])</f>
        <v/>
      </c>
      <c r="F782" s="3" t="str">
        <f>IF(Point[Replacement Asset]="","",Point[Replacement Asset])</f>
        <v/>
      </c>
      <c r="G782" s="3" t="str">
        <f>IF(Point[Asset ID]="","",UPPER(Point[Asset ID]))</f>
        <v/>
      </c>
      <c r="H782" s="3" t="str">
        <f>IF(Point[Asset Group]="","",VLOOKUP(Point[Asset Group],asset_grp_pt,4,FALSE))</f>
        <v/>
      </c>
      <c r="I782" s="3" t="str">
        <f>IF(Point[Asset Group]="","",VLOOKUP(Point[Asset Group],asset_grp_pt,2,FALSE))</f>
        <v/>
      </c>
      <c r="J782" s="3" t="str">
        <f>IF(Point[Asset Group]="","",VLOOKUP(Point[Asset Group],asset_grp_pt,3,FALSE))</f>
        <v/>
      </c>
      <c r="K782" s="3" t="str">
        <f>IF(Point[Asset Group]="","",VLOOKUP(Point[Asset Type],type_master_list,2,FALSE))</f>
        <v/>
      </c>
      <c r="L782" s="3" t="str">
        <f>IF(Point[Asset Name]="","",PROPER(Point[Asset Name]))</f>
        <v/>
      </c>
      <c r="M782" s="11" t="str">
        <f>IF(Point[Install Date]="","",Point[Install Date])</f>
        <v/>
      </c>
      <c r="N782" s="11" t="str">
        <f>IF(Point[Note]="","",PROPER(Point[Note]))</f>
        <v/>
      </c>
      <c r="O782" s="11" t="str">
        <f>IF(Point[Resource Consent Number]="","",UPPER(Point[Resource Consent Number]))</f>
        <v/>
      </c>
      <c r="P782" s="53" t="str">
        <f>IF(Point[Asset Unit Cost]="","",Point[Asset Unit Cost])</f>
        <v/>
      </c>
      <c r="Q782" s="11" t="str">
        <f>IF(Point[Added By]="","",UPPER(Point[Added By]))</f>
        <v/>
      </c>
      <c r="R782" s="11" t="str">
        <f>IF(Point[Added Date]="","",Point[Added Date])</f>
        <v/>
      </c>
      <c r="S782" s="14" t="str">
        <f>IF(Point[Z COORD]="","",Point[Z COORD])</f>
        <v/>
      </c>
      <c r="T782" s="14" t="str">
        <f>IF(Point[Asset Description]="","",PROPER(Point[Asset Description]))</f>
        <v/>
      </c>
      <c r="U782" s="14" t="str">
        <f>IF(Point[[Artist ]]="","",PROPER(Point[[Artist ]]))</f>
        <v/>
      </c>
      <c r="V782" s="14" t="str">
        <f>IF(Point[Material Notes]="","",PROPER(Point[Material Notes]))</f>
        <v/>
      </c>
      <c r="W782" s="14" t="str">
        <f>IF(Point[Dimension Notes]="","",Point[Dimension Notes])</f>
        <v/>
      </c>
      <c r="X782" s="14" t="str">
        <f>IF(Point[List]="","",VLOOKUP(Point[Burner Number],number,2,FALSE))</f>
        <v/>
      </c>
      <c r="Y782" s="14" t="str">
        <f>IF(Point[List]="","",VLOOKUP(Point[Fuel],bbq_fuel,2,FALSE))</f>
        <v/>
      </c>
      <c r="Z782" s="14" t="str">
        <f>IF(Point[List]="","",VLOOKUP(Point[Cabinet Material],bbq_material,2,FALSE))</f>
        <v/>
      </c>
      <c r="AA782" s="14" t="str">
        <f>IF(Point[Asset Group]="","",VLOOKUP(Point[Manufacturer],manufacturer,2,FALSE))</f>
        <v/>
      </c>
      <c r="AB782" s="14" t="str">
        <f>IF(Point[Uinsex WC]="","",Point[Uinsex WC])</f>
        <v/>
      </c>
      <c r="AC782" s="14" t="str">
        <f>IF(Point[Female WC]="","",Point[Female WC])</f>
        <v/>
      </c>
      <c r="AD782" s="14" t="str">
        <f>IF(Point[Male WC]="","",Point[Male WC])</f>
        <v/>
      </c>
      <c r="AE782" s="14" t="str">
        <f>IF(Point[Urinal]="","",Point[Urinal])</f>
        <v/>
      </c>
      <c r="AF782" s="14" t="str">
        <f>IF(Point[Disabled Unisex]="","",Point[Disabled Unisex])</f>
        <v/>
      </c>
      <c r="AG782" s="14" t="str">
        <f>IF(Point[Disabled Female]="","",Point[Disabled Female])</f>
        <v/>
      </c>
      <c r="AH782" s="14" t="str">
        <f>IF(Point[Disabled Male]="","",Point[Disabled Male])</f>
        <v/>
      </c>
      <c r="AI782" s="14" t="str">
        <f>IF(Point[Asset Group]="","",VLOOKUP(Point[Handrail],yes_no,2,FALSE))</f>
        <v/>
      </c>
      <c r="AJ782" s="14" t="str">
        <f>IF(Point[Asset Group]="","",VLOOKUP(Point[Baby Changing],yes_no,2,FALSE))</f>
        <v/>
      </c>
      <c r="AK782" s="14" t="str">
        <f>IF(Point[Asset Group]="","",VLOOKUP(Point[Service Room],yes_no,2,FALSE))</f>
        <v/>
      </c>
      <c r="AL782" s="14" t="str">
        <f>IF(Point[Asset Group]="","",VLOOKUP(Point[Service Tap],service_tap,2,FALSE))</f>
        <v/>
      </c>
      <c r="AM782" s="14" t="str">
        <f>IF(Point[Asset Group]="","",VLOOKUP(Point[Heating Type],wc_heating,2,FALSE))</f>
        <v/>
      </c>
      <c r="AN782" s="14" t="str">
        <f>IF(Point[Asset Group]="","",VLOOKUP(Point[Power Supply],power_supply,2,FALSE))</f>
        <v/>
      </c>
      <c r="AO782" s="14" t="str">
        <f>IF(Point[Asset Group]="","",VLOOKUP(Point[Waste Water],waste_water,2,FALSE))</f>
        <v/>
      </c>
      <c r="AP782" s="14" t="str">
        <f>IF(Point[Asset Group]="","",VLOOKUP(Point[Furniture SubType],subdom_master_gdb,2,FALSE))</f>
        <v/>
      </c>
      <c r="AQ782" s="14" t="str">
        <f>IF(Point[Asset Group]="","",VLOOKUP(Point[Concrete Pad],yes_no,2,FALSE))</f>
        <v/>
      </c>
      <c r="AR782" s="14" t="str">
        <f>IF(Point[Asset Group]="","",VLOOKUP(Point[Material],material_master,2,FALSE))</f>
        <v/>
      </c>
      <c r="AS782" s="14" t="str">
        <f>IF(Point[Asset Group]="","",VLOOKUP(Point[Plumbing],irrigation_plumbing,2,FALSE))</f>
        <v/>
      </c>
      <c r="AT782" s="14" t="str">
        <f>IF(Point[Asset Group]="","",VLOOKUP(Point[Sprinklers],irrigation_sprinklers,2,FALSE))</f>
        <v/>
      </c>
      <c r="AU782" s="14" t="str">
        <f>IF(Point[Asset Group]="","",VLOOKUP(Point[System],irrigation_system,2,FALSE))</f>
        <v/>
      </c>
      <c r="AV782" s="14" t="str">
        <f>IF(Point[Asset Group]="","",VLOOKUP(Point[Status],irrigation_status,2,FALSE))</f>
        <v/>
      </c>
      <c r="AW782" s="11" t="str">
        <f>IF(Point[Date of manufacture]="","",Point[Date of manufacture])</f>
        <v/>
      </c>
      <c r="AX782" s="14" t="str">
        <f>IF(Point[Asset Group]="","",VLOOKUP(Point[Sign Purpose],sign_purpose,2,FALSE))</f>
        <v/>
      </c>
      <c r="AY782" s="14" t="str">
        <f>IF(Point[Asset Group]="","",VLOOKUP(Point[Sign Material],material_master,2,FALSE))</f>
        <v/>
      </c>
      <c r="AZ782" s="14" t="str">
        <f>IF(Point[Asset Group]="","",VLOOKUP(Point[Affixed To],sign_affix,2,FALSE))</f>
        <v/>
      </c>
      <c r="BA782" s="14" t="str">
        <f>IF(Point[Size HxB mm]="","",Point[Size HxB mm])</f>
        <v/>
      </c>
      <c r="BB782" s="14" t="str">
        <f>IF(Point[Height m]="","",Point[Height m])</f>
        <v/>
      </c>
      <c r="BC782" s="14" t="str">
        <f>IF(Point[Asset Group]="","",VLOOKUP(Point[Post Material],material_master,2,FALSE))</f>
        <v/>
      </c>
      <c r="BD782" s="14" t="str">
        <f>IF(Point[Asset Group]="","",VLOOKUP(Point[Post Number],number,2,FALSE))</f>
        <v/>
      </c>
      <c r="BE782" s="14" t="str">
        <f>IF(Point[Asset Group]="","",VLOOKUP(Point[Structure SubType],subdom_master_gdb,2,FALSE))</f>
        <v/>
      </c>
      <c r="BF782" s="14" t="str">
        <f>IF(Point[Area m2]="","",Point[Area m2])</f>
        <v/>
      </c>
      <c r="BG782" s="14" t="str">
        <f>IF(Point[Length m]="","",Point[Length m])</f>
        <v/>
      </c>
      <c r="BH782" s="14" t="str">
        <f>IF(Point[Width m]="","",Point[Width m])</f>
        <v/>
      </c>
      <c r="BI782" s="14" t="str">
        <f>IF(Point[Diameter m]="","",Point[Diameter m])</f>
        <v/>
      </c>
      <c r="BJ782" s="14" t="str">
        <f>IF(Point[Asset Group]="","",VLOOKUP(Point[Number of Pipes],number,2,FALSE))</f>
        <v/>
      </c>
      <c r="BK782" s="14" t="str">
        <f>IF(Point[Asset Group]="","",VLOOKUP(Point[Combined Name],2,FALSE))</f>
        <v/>
      </c>
      <c r="BL782" s="14" t="str">
        <f>IF(Point[Asset Group]="","",VLOOKUP(Point[Size Class],size_class,2,FALSE))</f>
        <v/>
      </c>
      <c r="BM782" s="14" t="str">
        <f>IF(Point[Asset Group]="","",VLOOKUP(Point[Age Class],age_class,2,FALSE))</f>
        <v/>
      </c>
      <c r="BN782" s="14" t="str">
        <f>IF(Point[Girth (cm)]="","",Point[Girth (cm)])</f>
        <v/>
      </c>
      <c r="BO782" s="14" t="str">
        <f>IF(Point[Crown Radius (m)]="","",Point[Crown Radius (m)])</f>
        <v/>
      </c>
      <c r="BP782" s="14" t="str">
        <f>IF(Point[Asset Group]="","",VLOOKUP(Point[Rooting Environment],root_enviro,2,FALSE))</f>
        <v/>
      </c>
      <c r="BQ782" s="14" t="str">
        <f>IF(Point[Asset Group]="","",VLOOKUP(Point[Tree Surround],tree_surround,2,FALSE))</f>
        <v/>
      </c>
      <c r="BR782" s="14" t="str">
        <f>IF(Point[Asset Group]="","",VLOOKUP(Point[Tree Grill],yes_no,2,FALSE))</f>
        <v/>
      </c>
      <c r="BS782" s="14" t="str">
        <f>IF(Point[Asset Group]="","",VLOOKUP(Point[Tree Location],tree_location,2,FALSE))</f>
        <v/>
      </c>
    </row>
    <row r="783" spans="1:71" s="3" customFormat="1" x14ac:dyDescent="0.2">
      <c r="A783" s="3" t="str">
        <f>IF(Point[DWG File Name]="","",Point[DWG File Name])</f>
        <v/>
      </c>
      <c r="B783" s="3" t="str">
        <f>IF(Point[DWG Layer Name]="","",Point[DWG Layer Name])</f>
        <v/>
      </c>
      <c r="C783" s="3" t="str">
        <f>IF(Point[DWG Handle]="","",Point[DWG Handle])</f>
        <v/>
      </c>
      <c r="D783" s="58" t="str">
        <f>IF(Point[X]="","",Point[X])</f>
        <v/>
      </c>
      <c r="E783" s="58" t="str">
        <f>IF(Point[Y]="","",Point[Y])</f>
        <v/>
      </c>
      <c r="F783" s="3" t="str">
        <f>IF(Point[Replacement Asset]="","",Point[Replacement Asset])</f>
        <v/>
      </c>
      <c r="G783" s="3" t="str">
        <f>IF(Point[Asset ID]="","",UPPER(Point[Asset ID]))</f>
        <v/>
      </c>
      <c r="H783" s="3" t="str">
        <f>IF(Point[Asset Group]="","",VLOOKUP(Point[Asset Group],asset_grp_pt,4,FALSE))</f>
        <v/>
      </c>
      <c r="I783" s="3" t="str">
        <f>IF(Point[Asset Group]="","",VLOOKUP(Point[Asset Group],asset_grp_pt,2,FALSE))</f>
        <v/>
      </c>
      <c r="J783" s="3" t="str">
        <f>IF(Point[Asset Group]="","",VLOOKUP(Point[Asset Group],asset_grp_pt,3,FALSE))</f>
        <v/>
      </c>
      <c r="K783" s="3" t="str">
        <f>IF(Point[Asset Group]="","",VLOOKUP(Point[Asset Type],type_master_list,2,FALSE))</f>
        <v/>
      </c>
      <c r="L783" s="3" t="str">
        <f>IF(Point[Asset Name]="","",PROPER(Point[Asset Name]))</f>
        <v/>
      </c>
      <c r="M783" s="11" t="str">
        <f>IF(Point[Install Date]="","",Point[Install Date])</f>
        <v/>
      </c>
      <c r="N783" s="11" t="str">
        <f>IF(Point[Note]="","",PROPER(Point[Note]))</f>
        <v/>
      </c>
      <c r="O783" s="11" t="str">
        <f>IF(Point[Resource Consent Number]="","",UPPER(Point[Resource Consent Number]))</f>
        <v/>
      </c>
      <c r="P783" s="53" t="str">
        <f>IF(Point[Asset Unit Cost]="","",Point[Asset Unit Cost])</f>
        <v/>
      </c>
      <c r="Q783" s="11" t="str">
        <f>IF(Point[Added By]="","",UPPER(Point[Added By]))</f>
        <v/>
      </c>
      <c r="R783" s="11" t="str">
        <f>IF(Point[Added Date]="","",Point[Added Date])</f>
        <v/>
      </c>
      <c r="S783" s="14" t="str">
        <f>IF(Point[Z COORD]="","",Point[Z COORD])</f>
        <v/>
      </c>
      <c r="T783" s="14" t="str">
        <f>IF(Point[Asset Description]="","",PROPER(Point[Asset Description]))</f>
        <v/>
      </c>
      <c r="U783" s="14" t="str">
        <f>IF(Point[[Artist ]]="","",PROPER(Point[[Artist ]]))</f>
        <v/>
      </c>
      <c r="V783" s="14" t="str">
        <f>IF(Point[Material Notes]="","",PROPER(Point[Material Notes]))</f>
        <v/>
      </c>
      <c r="W783" s="14" t="str">
        <f>IF(Point[Dimension Notes]="","",Point[Dimension Notes])</f>
        <v/>
      </c>
      <c r="X783" s="14" t="str">
        <f>IF(Point[List]="","",VLOOKUP(Point[Burner Number],number,2,FALSE))</f>
        <v/>
      </c>
      <c r="Y783" s="14" t="str">
        <f>IF(Point[List]="","",VLOOKUP(Point[Fuel],bbq_fuel,2,FALSE))</f>
        <v/>
      </c>
      <c r="Z783" s="14" t="str">
        <f>IF(Point[List]="","",VLOOKUP(Point[Cabinet Material],bbq_material,2,FALSE))</f>
        <v/>
      </c>
      <c r="AA783" s="14" t="str">
        <f>IF(Point[Asset Group]="","",VLOOKUP(Point[Manufacturer],manufacturer,2,FALSE))</f>
        <v/>
      </c>
      <c r="AB783" s="14" t="str">
        <f>IF(Point[Uinsex WC]="","",Point[Uinsex WC])</f>
        <v/>
      </c>
      <c r="AC783" s="14" t="str">
        <f>IF(Point[Female WC]="","",Point[Female WC])</f>
        <v/>
      </c>
      <c r="AD783" s="14" t="str">
        <f>IF(Point[Male WC]="","",Point[Male WC])</f>
        <v/>
      </c>
      <c r="AE783" s="14" t="str">
        <f>IF(Point[Urinal]="","",Point[Urinal])</f>
        <v/>
      </c>
      <c r="AF783" s="14" t="str">
        <f>IF(Point[Disabled Unisex]="","",Point[Disabled Unisex])</f>
        <v/>
      </c>
      <c r="AG783" s="14" t="str">
        <f>IF(Point[Disabled Female]="","",Point[Disabled Female])</f>
        <v/>
      </c>
      <c r="AH783" s="14" t="str">
        <f>IF(Point[Disabled Male]="","",Point[Disabled Male])</f>
        <v/>
      </c>
      <c r="AI783" s="14" t="str">
        <f>IF(Point[Asset Group]="","",VLOOKUP(Point[Handrail],yes_no,2,FALSE))</f>
        <v/>
      </c>
      <c r="AJ783" s="14" t="str">
        <f>IF(Point[Asset Group]="","",VLOOKUP(Point[Baby Changing],yes_no,2,FALSE))</f>
        <v/>
      </c>
      <c r="AK783" s="14" t="str">
        <f>IF(Point[Asset Group]="","",VLOOKUP(Point[Service Room],yes_no,2,FALSE))</f>
        <v/>
      </c>
      <c r="AL783" s="14" t="str">
        <f>IF(Point[Asset Group]="","",VLOOKUP(Point[Service Tap],service_tap,2,FALSE))</f>
        <v/>
      </c>
      <c r="AM783" s="14" t="str">
        <f>IF(Point[Asset Group]="","",VLOOKUP(Point[Heating Type],wc_heating,2,FALSE))</f>
        <v/>
      </c>
      <c r="AN783" s="14" t="str">
        <f>IF(Point[Asset Group]="","",VLOOKUP(Point[Power Supply],power_supply,2,FALSE))</f>
        <v/>
      </c>
      <c r="AO783" s="14" t="str">
        <f>IF(Point[Asset Group]="","",VLOOKUP(Point[Waste Water],waste_water,2,FALSE))</f>
        <v/>
      </c>
      <c r="AP783" s="14" t="str">
        <f>IF(Point[Asset Group]="","",VLOOKUP(Point[Furniture SubType],subdom_master_gdb,2,FALSE))</f>
        <v/>
      </c>
      <c r="AQ783" s="14" t="str">
        <f>IF(Point[Asset Group]="","",VLOOKUP(Point[Concrete Pad],yes_no,2,FALSE))</f>
        <v/>
      </c>
      <c r="AR783" s="14" t="str">
        <f>IF(Point[Asset Group]="","",VLOOKUP(Point[Material],material_master,2,FALSE))</f>
        <v/>
      </c>
      <c r="AS783" s="14" t="str">
        <f>IF(Point[Asset Group]="","",VLOOKUP(Point[Plumbing],irrigation_plumbing,2,FALSE))</f>
        <v/>
      </c>
      <c r="AT783" s="14" t="str">
        <f>IF(Point[Asset Group]="","",VLOOKUP(Point[Sprinklers],irrigation_sprinklers,2,FALSE))</f>
        <v/>
      </c>
      <c r="AU783" s="14" t="str">
        <f>IF(Point[Asset Group]="","",VLOOKUP(Point[System],irrigation_system,2,FALSE))</f>
        <v/>
      </c>
      <c r="AV783" s="14" t="str">
        <f>IF(Point[Asset Group]="","",VLOOKUP(Point[Status],irrigation_status,2,FALSE))</f>
        <v/>
      </c>
      <c r="AW783" s="11" t="str">
        <f>IF(Point[Date of manufacture]="","",Point[Date of manufacture])</f>
        <v/>
      </c>
      <c r="AX783" s="14" t="str">
        <f>IF(Point[Asset Group]="","",VLOOKUP(Point[Sign Purpose],sign_purpose,2,FALSE))</f>
        <v/>
      </c>
      <c r="AY783" s="14" t="str">
        <f>IF(Point[Asset Group]="","",VLOOKUP(Point[Sign Material],material_master,2,FALSE))</f>
        <v/>
      </c>
      <c r="AZ783" s="14" t="str">
        <f>IF(Point[Asset Group]="","",VLOOKUP(Point[Affixed To],sign_affix,2,FALSE))</f>
        <v/>
      </c>
      <c r="BA783" s="14" t="str">
        <f>IF(Point[Size HxB mm]="","",Point[Size HxB mm])</f>
        <v/>
      </c>
      <c r="BB783" s="14" t="str">
        <f>IF(Point[Height m]="","",Point[Height m])</f>
        <v/>
      </c>
      <c r="BC783" s="14" t="str">
        <f>IF(Point[Asset Group]="","",VLOOKUP(Point[Post Material],material_master,2,FALSE))</f>
        <v/>
      </c>
      <c r="BD783" s="14" t="str">
        <f>IF(Point[Asset Group]="","",VLOOKUP(Point[Post Number],number,2,FALSE))</f>
        <v/>
      </c>
      <c r="BE783" s="14" t="str">
        <f>IF(Point[Asset Group]="","",VLOOKUP(Point[Structure SubType],subdom_master_gdb,2,FALSE))</f>
        <v/>
      </c>
      <c r="BF783" s="14" t="str">
        <f>IF(Point[Area m2]="","",Point[Area m2])</f>
        <v/>
      </c>
      <c r="BG783" s="14" t="str">
        <f>IF(Point[Length m]="","",Point[Length m])</f>
        <v/>
      </c>
      <c r="BH783" s="14" t="str">
        <f>IF(Point[Width m]="","",Point[Width m])</f>
        <v/>
      </c>
      <c r="BI783" s="14" t="str">
        <f>IF(Point[Diameter m]="","",Point[Diameter m])</f>
        <v/>
      </c>
      <c r="BJ783" s="14" t="str">
        <f>IF(Point[Asset Group]="","",VLOOKUP(Point[Number of Pipes],number,2,FALSE))</f>
        <v/>
      </c>
      <c r="BK783" s="14" t="str">
        <f>IF(Point[Asset Group]="","",VLOOKUP(Point[Combined Name],2,FALSE))</f>
        <v/>
      </c>
      <c r="BL783" s="14" t="str">
        <f>IF(Point[Asset Group]="","",VLOOKUP(Point[Size Class],size_class,2,FALSE))</f>
        <v/>
      </c>
      <c r="BM783" s="14" t="str">
        <f>IF(Point[Asset Group]="","",VLOOKUP(Point[Age Class],age_class,2,FALSE))</f>
        <v/>
      </c>
      <c r="BN783" s="14" t="str">
        <f>IF(Point[Girth (cm)]="","",Point[Girth (cm)])</f>
        <v/>
      </c>
      <c r="BO783" s="14" t="str">
        <f>IF(Point[Crown Radius (m)]="","",Point[Crown Radius (m)])</f>
        <v/>
      </c>
      <c r="BP783" s="14" t="str">
        <f>IF(Point[Asset Group]="","",VLOOKUP(Point[Rooting Environment],root_enviro,2,FALSE))</f>
        <v/>
      </c>
      <c r="BQ783" s="14" t="str">
        <f>IF(Point[Asset Group]="","",VLOOKUP(Point[Tree Surround],tree_surround,2,FALSE))</f>
        <v/>
      </c>
      <c r="BR783" s="14" t="str">
        <f>IF(Point[Asset Group]="","",VLOOKUP(Point[Tree Grill],yes_no,2,FALSE))</f>
        <v/>
      </c>
      <c r="BS783" s="14" t="str">
        <f>IF(Point[Asset Group]="","",VLOOKUP(Point[Tree Location],tree_location,2,FALSE))</f>
        <v/>
      </c>
    </row>
    <row r="784" spans="1:71" s="3" customFormat="1" x14ac:dyDescent="0.2">
      <c r="A784" s="3" t="str">
        <f>IF(Point[DWG File Name]="","",Point[DWG File Name])</f>
        <v/>
      </c>
      <c r="B784" s="3" t="str">
        <f>IF(Point[DWG Layer Name]="","",Point[DWG Layer Name])</f>
        <v/>
      </c>
      <c r="C784" s="3" t="str">
        <f>IF(Point[DWG Handle]="","",Point[DWG Handle])</f>
        <v/>
      </c>
      <c r="D784" s="58" t="str">
        <f>IF(Point[X]="","",Point[X])</f>
        <v/>
      </c>
      <c r="E784" s="58" t="str">
        <f>IF(Point[Y]="","",Point[Y])</f>
        <v/>
      </c>
      <c r="F784" s="3" t="str">
        <f>IF(Point[Replacement Asset]="","",Point[Replacement Asset])</f>
        <v/>
      </c>
      <c r="G784" s="3" t="str">
        <f>IF(Point[Asset ID]="","",UPPER(Point[Asset ID]))</f>
        <v/>
      </c>
      <c r="H784" s="3" t="str">
        <f>IF(Point[Asset Group]="","",VLOOKUP(Point[Asset Group],asset_grp_pt,4,FALSE))</f>
        <v/>
      </c>
      <c r="I784" s="3" t="str">
        <f>IF(Point[Asset Group]="","",VLOOKUP(Point[Asset Group],asset_grp_pt,2,FALSE))</f>
        <v/>
      </c>
      <c r="J784" s="3" t="str">
        <f>IF(Point[Asset Group]="","",VLOOKUP(Point[Asset Group],asset_grp_pt,3,FALSE))</f>
        <v/>
      </c>
      <c r="K784" s="3" t="str">
        <f>IF(Point[Asset Group]="","",VLOOKUP(Point[Asset Type],type_master_list,2,FALSE))</f>
        <v/>
      </c>
      <c r="L784" s="3" t="str">
        <f>IF(Point[Asset Name]="","",PROPER(Point[Asset Name]))</f>
        <v/>
      </c>
      <c r="M784" s="11" t="str">
        <f>IF(Point[Install Date]="","",Point[Install Date])</f>
        <v/>
      </c>
      <c r="N784" s="11" t="str">
        <f>IF(Point[Note]="","",PROPER(Point[Note]))</f>
        <v/>
      </c>
      <c r="O784" s="11" t="str">
        <f>IF(Point[Resource Consent Number]="","",UPPER(Point[Resource Consent Number]))</f>
        <v/>
      </c>
      <c r="P784" s="53" t="str">
        <f>IF(Point[Asset Unit Cost]="","",Point[Asset Unit Cost])</f>
        <v/>
      </c>
      <c r="Q784" s="11" t="str">
        <f>IF(Point[Added By]="","",UPPER(Point[Added By]))</f>
        <v/>
      </c>
      <c r="R784" s="11" t="str">
        <f>IF(Point[Added Date]="","",Point[Added Date])</f>
        <v/>
      </c>
      <c r="S784" s="14" t="str">
        <f>IF(Point[Z COORD]="","",Point[Z COORD])</f>
        <v/>
      </c>
      <c r="T784" s="14" t="str">
        <f>IF(Point[Asset Description]="","",PROPER(Point[Asset Description]))</f>
        <v/>
      </c>
      <c r="U784" s="14" t="str">
        <f>IF(Point[[Artist ]]="","",PROPER(Point[[Artist ]]))</f>
        <v/>
      </c>
      <c r="V784" s="14" t="str">
        <f>IF(Point[Material Notes]="","",PROPER(Point[Material Notes]))</f>
        <v/>
      </c>
      <c r="W784" s="14" t="str">
        <f>IF(Point[Dimension Notes]="","",Point[Dimension Notes])</f>
        <v/>
      </c>
      <c r="X784" s="14" t="str">
        <f>IF(Point[List]="","",VLOOKUP(Point[Burner Number],number,2,FALSE))</f>
        <v/>
      </c>
      <c r="Y784" s="14" t="str">
        <f>IF(Point[List]="","",VLOOKUP(Point[Fuel],bbq_fuel,2,FALSE))</f>
        <v/>
      </c>
      <c r="Z784" s="14" t="str">
        <f>IF(Point[List]="","",VLOOKUP(Point[Cabinet Material],bbq_material,2,FALSE))</f>
        <v/>
      </c>
      <c r="AA784" s="14" t="str">
        <f>IF(Point[Asset Group]="","",VLOOKUP(Point[Manufacturer],manufacturer,2,FALSE))</f>
        <v/>
      </c>
      <c r="AB784" s="14" t="str">
        <f>IF(Point[Uinsex WC]="","",Point[Uinsex WC])</f>
        <v/>
      </c>
      <c r="AC784" s="14" t="str">
        <f>IF(Point[Female WC]="","",Point[Female WC])</f>
        <v/>
      </c>
      <c r="AD784" s="14" t="str">
        <f>IF(Point[Male WC]="","",Point[Male WC])</f>
        <v/>
      </c>
      <c r="AE784" s="14" t="str">
        <f>IF(Point[Urinal]="","",Point[Urinal])</f>
        <v/>
      </c>
      <c r="AF784" s="14" t="str">
        <f>IF(Point[Disabled Unisex]="","",Point[Disabled Unisex])</f>
        <v/>
      </c>
      <c r="AG784" s="14" t="str">
        <f>IF(Point[Disabled Female]="","",Point[Disabled Female])</f>
        <v/>
      </c>
      <c r="AH784" s="14" t="str">
        <f>IF(Point[Disabled Male]="","",Point[Disabled Male])</f>
        <v/>
      </c>
      <c r="AI784" s="14" t="str">
        <f>IF(Point[Asset Group]="","",VLOOKUP(Point[Handrail],yes_no,2,FALSE))</f>
        <v/>
      </c>
      <c r="AJ784" s="14" t="str">
        <f>IF(Point[Asset Group]="","",VLOOKUP(Point[Baby Changing],yes_no,2,FALSE))</f>
        <v/>
      </c>
      <c r="AK784" s="14" t="str">
        <f>IF(Point[Asset Group]="","",VLOOKUP(Point[Service Room],yes_no,2,FALSE))</f>
        <v/>
      </c>
      <c r="AL784" s="14" t="str">
        <f>IF(Point[Asset Group]="","",VLOOKUP(Point[Service Tap],service_tap,2,FALSE))</f>
        <v/>
      </c>
      <c r="AM784" s="14" t="str">
        <f>IF(Point[Asset Group]="","",VLOOKUP(Point[Heating Type],wc_heating,2,FALSE))</f>
        <v/>
      </c>
      <c r="AN784" s="14" t="str">
        <f>IF(Point[Asset Group]="","",VLOOKUP(Point[Power Supply],power_supply,2,FALSE))</f>
        <v/>
      </c>
      <c r="AO784" s="14" t="str">
        <f>IF(Point[Asset Group]="","",VLOOKUP(Point[Waste Water],waste_water,2,FALSE))</f>
        <v/>
      </c>
      <c r="AP784" s="14" t="str">
        <f>IF(Point[Asset Group]="","",VLOOKUP(Point[Furniture SubType],subdom_master_gdb,2,FALSE))</f>
        <v/>
      </c>
      <c r="AQ784" s="14" t="str">
        <f>IF(Point[Asset Group]="","",VLOOKUP(Point[Concrete Pad],yes_no,2,FALSE))</f>
        <v/>
      </c>
      <c r="AR784" s="14" t="str">
        <f>IF(Point[Asset Group]="","",VLOOKUP(Point[Material],material_master,2,FALSE))</f>
        <v/>
      </c>
      <c r="AS784" s="14" t="str">
        <f>IF(Point[Asset Group]="","",VLOOKUP(Point[Plumbing],irrigation_plumbing,2,FALSE))</f>
        <v/>
      </c>
      <c r="AT784" s="14" t="str">
        <f>IF(Point[Asset Group]="","",VLOOKUP(Point[Sprinklers],irrigation_sprinklers,2,FALSE))</f>
        <v/>
      </c>
      <c r="AU784" s="14" t="str">
        <f>IF(Point[Asset Group]="","",VLOOKUP(Point[System],irrigation_system,2,FALSE))</f>
        <v/>
      </c>
      <c r="AV784" s="14" t="str">
        <f>IF(Point[Asset Group]="","",VLOOKUP(Point[Status],irrigation_status,2,FALSE))</f>
        <v/>
      </c>
      <c r="AW784" s="11" t="str">
        <f>IF(Point[Date of manufacture]="","",Point[Date of manufacture])</f>
        <v/>
      </c>
      <c r="AX784" s="14" t="str">
        <f>IF(Point[Asset Group]="","",VLOOKUP(Point[Sign Purpose],sign_purpose,2,FALSE))</f>
        <v/>
      </c>
      <c r="AY784" s="14" t="str">
        <f>IF(Point[Asset Group]="","",VLOOKUP(Point[Sign Material],material_master,2,FALSE))</f>
        <v/>
      </c>
      <c r="AZ784" s="14" t="str">
        <f>IF(Point[Asset Group]="","",VLOOKUP(Point[Affixed To],sign_affix,2,FALSE))</f>
        <v/>
      </c>
      <c r="BA784" s="14" t="str">
        <f>IF(Point[Size HxB mm]="","",Point[Size HxB mm])</f>
        <v/>
      </c>
      <c r="BB784" s="14" t="str">
        <f>IF(Point[Height m]="","",Point[Height m])</f>
        <v/>
      </c>
      <c r="BC784" s="14" t="str">
        <f>IF(Point[Asset Group]="","",VLOOKUP(Point[Post Material],material_master,2,FALSE))</f>
        <v/>
      </c>
      <c r="BD784" s="14" t="str">
        <f>IF(Point[Asset Group]="","",VLOOKUP(Point[Post Number],number,2,FALSE))</f>
        <v/>
      </c>
      <c r="BE784" s="14" t="str">
        <f>IF(Point[Asset Group]="","",VLOOKUP(Point[Structure SubType],subdom_master_gdb,2,FALSE))</f>
        <v/>
      </c>
      <c r="BF784" s="14" t="str">
        <f>IF(Point[Area m2]="","",Point[Area m2])</f>
        <v/>
      </c>
      <c r="BG784" s="14" t="str">
        <f>IF(Point[Length m]="","",Point[Length m])</f>
        <v/>
      </c>
      <c r="BH784" s="14" t="str">
        <f>IF(Point[Width m]="","",Point[Width m])</f>
        <v/>
      </c>
      <c r="BI784" s="14" t="str">
        <f>IF(Point[Diameter m]="","",Point[Diameter m])</f>
        <v/>
      </c>
      <c r="BJ784" s="14" t="str">
        <f>IF(Point[Asset Group]="","",VLOOKUP(Point[Number of Pipes],number,2,FALSE))</f>
        <v/>
      </c>
      <c r="BK784" s="14" t="str">
        <f>IF(Point[Asset Group]="","",VLOOKUP(Point[Combined Name],2,FALSE))</f>
        <v/>
      </c>
      <c r="BL784" s="14" t="str">
        <f>IF(Point[Asset Group]="","",VLOOKUP(Point[Size Class],size_class,2,FALSE))</f>
        <v/>
      </c>
      <c r="BM784" s="14" t="str">
        <f>IF(Point[Asset Group]="","",VLOOKUP(Point[Age Class],age_class,2,FALSE))</f>
        <v/>
      </c>
      <c r="BN784" s="14" t="str">
        <f>IF(Point[Girth (cm)]="","",Point[Girth (cm)])</f>
        <v/>
      </c>
      <c r="BO784" s="14" t="str">
        <f>IF(Point[Crown Radius (m)]="","",Point[Crown Radius (m)])</f>
        <v/>
      </c>
      <c r="BP784" s="14" t="str">
        <f>IF(Point[Asset Group]="","",VLOOKUP(Point[Rooting Environment],root_enviro,2,FALSE))</f>
        <v/>
      </c>
      <c r="BQ784" s="14" t="str">
        <f>IF(Point[Asset Group]="","",VLOOKUP(Point[Tree Surround],tree_surround,2,FALSE))</f>
        <v/>
      </c>
      <c r="BR784" s="14" t="str">
        <f>IF(Point[Asset Group]="","",VLOOKUP(Point[Tree Grill],yes_no,2,FALSE))</f>
        <v/>
      </c>
      <c r="BS784" s="14" t="str">
        <f>IF(Point[Asset Group]="","",VLOOKUP(Point[Tree Location],tree_location,2,FALSE))</f>
        <v/>
      </c>
    </row>
    <row r="785" spans="1:71" s="3" customFormat="1" x14ac:dyDescent="0.2">
      <c r="A785" s="3" t="str">
        <f>IF(Point[DWG File Name]="","",Point[DWG File Name])</f>
        <v/>
      </c>
      <c r="B785" s="3" t="str">
        <f>IF(Point[DWG Layer Name]="","",Point[DWG Layer Name])</f>
        <v/>
      </c>
      <c r="C785" s="3" t="str">
        <f>IF(Point[DWG Handle]="","",Point[DWG Handle])</f>
        <v/>
      </c>
      <c r="D785" s="58" t="str">
        <f>IF(Point[X]="","",Point[X])</f>
        <v/>
      </c>
      <c r="E785" s="58" t="str">
        <f>IF(Point[Y]="","",Point[Y])</f>
        <v/>
      </c>
      <c r="F785" s="3" t="str">
        <f>IF(Point[Replacement Asset]="","",Point[Replacement Asset])</f>
        <v/>
      </c>
      <c r="G785" s="3" t="str">
        <f>IF(Point[Asset ID]="","",UPPER(Point[Asset ID]))</f>
        <v/>
      </c>
      <c r="H785" s="3" t="str">
        <f>IF(Point[Asset Group]="","",VLOOKUP(Point[Asset Group],asset_grp_pt,4,FALSE))</f>
        <v/>
      </c>
      <c r="I785" s="3" t="str">
        <f>IF(Point[Asset Group]="","",VLOOKUP(Point[Asset Group],asset_grp_pt,2,FALSE))</f>
        <v/>
      </c>
      <c r="J785" s="3" t="str">
        <f>IF(Point[Asset Group]="","",VLOOKUP(Point[Asset Group],asset_grp_pt,3,FALSE))</f>
        <v/>
      </c>
      <c r="K785" s="3" t="str">
        <f>IF(Point[Asset Group]="","",VLOOKUP(Point[Asset Type],type_master_list,2,FALSE))</f>
        <v/>
      </c>
      <c r="L785" s="3" t="str">
        <f>IF(Point[Asset Name]="","",PROPER(Point[Asset Name]))</f>
        <v/>
      </c>
      <c r="M785" s="11" t="str">
        <f>IF(Point[Install Date]="","",Point[Install Date])</f>
        <v/>
      </c>
      <c r="N785" s="11" t="str">
        <f>IF(Point[Note]="","",PROPER(Point[Note]))</f>
        <v/>
      </c>
      <c r="O785" s="11" t="str">
        <f>IF(Point[Resource Consent Number]="","",UPPER(Point[Resource Consent Number]))</f>
        <v/>
      </c>
      <c r="P785" s="53" t="str">
        <f>IF(Point[Asset Unit Cost]="","",Point[Asset Unit Cost])</f>
        <v/>
      </c>
      <c r="Q785" s="11" t="str">
        <f>IF(Point[Added By]="","",UPPER(Point[Added By]))</f>
        <v/>
      </c>
      <c r="R785" s="11" t="str">
        <f>IF(Point[Added Date]="","",Point[Added Date])</f>
        <v/>
      </c>
      <c r="S785" s="14" t="str">
        <f>IF(Point[Z COORD]="","",Point[Z COORD])</f>
        <v/>
      </c>
      <c r="T785" s="14" t="str">
        <f>IF(Point[Asset Description]="","",PROPER(Point[Asset Description]))</f>
        <v/>
      </c>
      <c r="U785" s="14" t="str">
        <f>IF(Point[[Artist ]]="","",PROPER(Point[[Artist ]]))</f>
        <v/>
      </c>
      <c r="V785" s="14" t="str">
        <f>IF(Point[Material Notes]="","",PROPER(Point[Material Notes]))</f>
        <v/>
      </c>
      <c r="W785" s="14" t="str">
        <f>IF(Point[Dimension Notes]="","",Point[Dimension Notes])</f>
        <v/>
      </c>
      <c r="X785" s="14" t="str">
        <f>IF(Point[List]="","",VLOOKUP(Point[Burner Number],number,2,FALSE))</f>
        <v/>
      </c>
      <c r="Y785" s="14" t="str">
        <f>IF(Point[List]="","",VLOOKUP(Point[Fuel],bbq_fuel,2,FALSE))</f>
        <v/>
      </c>
      <c r="Z785" s="14" t="str">
        <f>IF(Point[List]="","",VLOOKUP(Point[Cabinet Material],bbq_material,2,FALSE))</f>
        <v/>
      </c>
      <c r="AA785" s="14" t="str">
        <f>IF(Point[Asset Group]="","",VLOOKUP(Point[Manufacturer],manufacturer,2,FALSE))</f>
        <v/>
      </c>
      <c r="AB785" s="14" t="str">
        <f>IF(Point[Uinsex WC]="","",Point[Uinsex WC])</f>
        <v/>
      </c>
      <c r="AC785" s="14" t="str">
        <f>IF(Point[Female WC]="","",Point[Female WC])</f>
        <v/>
      </c>
      <c r="AD785" s="14" t="str">
        <f>IF(Point[Male WC]="","",Point[Male WC])</f>
        <v/>
      </c>
      <c r="AE785" s="14" t="str">
        <f>IF(Point[Urinal]="","",Point[Urinal])</f>
        <v/>
      </c>
      <c r="AF785" s="14" t="str">
        <f>IF(Point[Disabled Unisex]="","",Point[Disabled Unisex])</f>
        <v/>
      </c>
      <c r="AG785" s="14" t="str">
        <f>IF(Point[Disabled Female]="","",Point[Disabled Female])</f>
        <v/>
      </c>
      <c r="AH785" s="14" t="str">
        <f>IF(Point[Disabled Male]="","",Point[Disabled Male])</f>
        <v/>
      </c>
      <c r="AI785" s="14" t="str">
        <f>IF(Point[Asset Group]="","",VLOOKUP(Point[Handrail],yes_no,2,FALSE))</f>
        <v/>
      </c>
      <c r="AJ785" s="14" t="str">
        <f>IF(Point[Asset Group]="","",VLOOKUP(Point[Baby Changing],yes_no,2,FALSE))</f>
        <v/>
      </c>
      <c r="AK785" s="14" t="str">
        <f>IF(Point[Asset Group]="","",VLOOKUP(Point[Service Room],yes_no,2,FALSE))</f>
        <v/>
      </c>
      <c r="AL785" s="14" t="str">
        <f>IF(Point[Asset Group]="","",VLOOKUP(Point[Service Tap],service_tap,2,FALSE))</f>
        <v/>
      </c>
      <c r="AM785" s="14" t="str">
        <f>IF(Point[Asset Group]="","",VLOOKUP(Point[Heating Type],wc_heating,2,FALSE))</f>
        <v/>
      </c>
      <c r="AN785" s="14" t="str">
        <f>IF(Point[Asset Group]="","",VLOOKUP(Point[Power Supply],power_supply,2,FALSE))</f>
        <v/>
      </c>
      <c r="AO785" s="14" t="str">
        <f>IF(Point[Asset Group]="","",VLOOKUP(Point[Waste Water],waste_water,2,FALSE))</f>
        <v/>
      </c>
      <c r="AP785" s="14" t="str">
        <f>IF(Point[Asset Group]="","",VLOOKUP(Point[Furniture SubType],subdom_master_gdb,2,FALSE))</f>
        <v/>
      </c>
      <c r="AQ785" s="14" t="str">
        <f>IF(Point[Asset Group]="","",VLOOKUP(Point[Concrete Pad],yes_no,2,FALSE))</f>
        <v/>
      </c>
      <c r="AR785" s="14" t="str">
        <f>IF(Point[Asset Group]="","",VLOOKUP(Point[Material],material_master,2,FALSE))</f>
        <v/>
      </c>
      <c r="AS785" s="14" t="str">
        <f>IF(Point[Asset Group]="","",VLOOKUP(Point[Plumbing],irrigation_plumbing,2,FALSE))</f>
        <v/>
      </c>
      <c r="AT785" s="14" t="str">
        <f>IF(Point[Asset Group]="","",VLOOKUP(Point[Sprinklers],irrigation_sprinklers,2,FALSE))</f>
        <v/>
      </c>
      <c r="AU785" s="14" t="str">
        <f>IF(Point[Asset Group]="","",VLOOKUP(Point[System],irrigation_system,2,FALSE))</f>
        <v/>
      </c>
      <c r="AV785" s="14" t="str">
        <f>IF(Point[Asset Group]="","",VLOOKUP(Point[Status],irrigation_status,2,FALSE))</f>
        <v/>
      </c>
      <c r="AW785" s="11" t="str">
        <f>IF(Point[Date of manufacture]="","",Point[Date of manufacture])</f>
        <v/>
      </c>
      <c r="AX785" s="14" t="str">
        <f>IF(Point[Asset Group]="","",VLOOKUP(Point[Sign Purpose],sign_purpose,2,FALSE))</f>
        <v/>
      </c>
      <c r="AY785" s="14" t="str">
        <f>IF(Point[Asset Group]="","",VLOOKUP(Point[Sign Material],material_master,2,FALSE))</f>
        <v/>
      </c>
      <c r="AZ785" s="14" t="str">
        <f>IF(Point[Asset Group]="","",VLOOKUP(Point[Affixed To],sign_affix,2,FALSE))</f>
        <v/>
      </c>
      <c r="BA785" s="14" t="str">
        <f>IF(Point[Size HxB mm]="","",Point[Size HxB mm])</f>
        <v/>
      </c>
      <c r="BB785" s="14" t="str">
        <f>IF(Point[Height m]="","",Point[Height m])</f>
        <v/>
      </c>
      <c r="BC785" s="14" t="str">
        <f>IF(Point[Asset Group]="","",VLOOKUP(Point[Post Material],material_master,2,FALSE))</f>
        <v/>
      </c>
      <c r="BD785" s="14" t="str">
        <f>IF(Point[Asset Group]="","",VLOOKUP(Point[Post Number],number,2,FALSE))</f>
        <v/>
      </c>
      <c r="BE785" s="14" t="str">
        <f>IF(Point[Asset Group]="","",VLOOKUP(Point[Structure SubType],subdom_master_gdb,2,FALSE))</f>
        <v/>
      </c>
      <c r="BF785" s="14" t="str">
        <f>IF(Point[Area m2]="","",Point[Area m2])</f>
        <v/>
      </c>
      <c r="BG785" s="14" t="str">
        <f>IF(Point[Length m]="","",Point[Length m])</f>
        <v/>
      </c>
      <c r="BH785" s="14" t="str">
        <f>IF(Point[Width m]="","",Point[Width m])</f>
        <v/>
      </c>
      <c r="BI785" s="14" t="str">
        <f>IF(Point[Diameter m]="","",Point[Diameter m])</f>
        <v/>
      </c>
      <c r="BJ785" s="14" t="str">
        <f>IF(Point[Asset Group]="","",VLOOKUP(Point[Number of Pipes],number,2,FALSE))</f>
        <v/>
      </c>
      <c r="BK785" s="14" t="str">
        <f>IF(Point[Asset Group]="","",VLOOKUP(Point[Combined Name],2,FALSE))</f>
        <v/>
      </c>
      <c r="BL785" s="14" t="str">
        <f>IF(Point[Asset Group]="","",VLOOKUP(Point[Size Class],size_class,2,FALSE))</f>
        <v/>
      </c>
      <c r="BM785" s="14" t="str">
        <f>IF(Point[Asset Group]="","",VLOOKUP(Point[Age Class],age_class,2,FALSE))</f>
        <v/>
      </c>
      <c r="BN785" s="14" t="str">
        <f>IF(Point[Girth (cm)]="","",Point[Girth (cm)])</f>
        <v/>
      </c>
      <c r="BO785" s="14" t="str">
        <f>IF(Point[Crown Radius (m)]="","",Point[Crown Radius (m)])</f>
        <v/>
      </c>
      <c r="BP785" s="14" t="str">
        <f>IF(Point[Asset Group]="","",VLOOKUP(Point[Rooting Environment],root_enviro,2,FALSE))</f>
        <v/>
      </c>
      <c r="BQ785" s="14" t="str">
        <f>IF(Point[Asset Group]="","",VLOOKUP(Point[Tree Surround],tree_surround,2,FALSE))</f>
        <v/>
      </c>
      <c r="BR785" s="14" t="str">
        <f>IF(Point[Asset Group]="","",VLOOKUP(Point[Tree Grill],yes_no,2,FALSE))</f>
        <v/>
      </c>
      <c r="BS785" s="14" t="str">
        <f>IF(Point[Asset Group]="","",VLOOKUP(Point[Tree Location],tree_location,2,FALSE))</f>
        <v/>
      </c>
    </row>
    <row r="786" spans="1:71" s="3" customFormat="1" x14ac:dyDescent="0.2">
      <c r="A786" s="3" t="str">
        <f>IF(Point[DWG File Name]="","",Point[DWG File Name])</f>
        <v/>
      </c>
      <c r="B786" s="3" t="str">
        <f>IF(Point[DWG Layer Name]="","",Point[DWG Layer Name])</f>
        <v/>
      </c>
      <c r="C786" s="3" t="str">
        <f>IF(Point[DWG Handle]="","",Point[DWG Handle])</f>
        <v/>
      </c>
      <c r="D786" s="58" t="str">
        <f>IF(Point[X]="","",Point[X])</f>
        <v/>
      </c>
      <c r="E786" s="58" t="str">
        <f>IF(Point[Y]="","",Point[Y])</f>
        <v/>
      </c>
      <c r="F786" s="3" t="str">
        <f>IF(Point[Replacement Asset]="","",Point[Replacement Asset])</f>
        <v/>
      </c>
      <c r="G786" s="3" t="str">
        <f>IF(Point[Asset ID]="","",UPPER(Point[Asset ID]))</f>
        <v/>
      </c>
      <c r="H786" s="3" t="str">
        <f>IF(Point[Asset Group]="","",VLOOKUP(Point[Asset Group],asset_grp_pt,4,FALSE))</f>
        <v/>
      </c>
      <c r="I786" s="3" t="str">
        <f>IF(Point[Asset Group]="","",VLOOKUP(Point[Asset Group],asset_grp_pt,2,FALSE))</f>
        <v/>
      </c>
      <c r="J786" s="3" t="str">
        <f>IF(Point[Asset Group]="","",VLOOKUP(Point[Asset Group],asset_grp_pt,3,FALSE))</f>
        <v/>
      </c>
      <c r="K786" s="3" t="str">
        <f>IF(Point[Asset Group]="","",VLOOKUP(Point[Asset Type],type_master_list,2,FALSE))</f>
        <v/>
      </c>
      <c r="L786" s="3" t="str">
        <f>IF(Point[Asset Name]="","",PROPER(Point[Asset Name]))</f>
        <v/>
      </c>
      <c r="M786" s="11" t="str">
        <f>IF(Point[Install Date]="","",Point[Install Date])</f>
        <v/>
      </c>
      <c r="N786" s="11" t="str">
        <f>IF(Point[Note]="","",PROPER(Point[Note]))</f>
        <v/>
      </c>
      <c r="O786" s="11" t="str">
        <f>IF(Point[Resource Consent Number]="","",UPPER(Point[Resource Consent Number]))</f>
        <v/>
      </c>
      <c r="P786" s="53" t="str">
        <f>IF(Point[Asset Unit Cost]="","",Point[Asset Unit Cost])</f>
        <v/>
      </c>
      <c r="Q786" s="11" t="str">
        <f>IF(Point[Added By]="","",UPPER(Point[Added By]))</f>
        <v/>
      </c>
      <c r="R786" s="11" t="str">
        <f>IF(Point[Added Date]="","",Point[Added Date])</f>
        <v/>
      </c>
      <c r="S786" s="14" t="str">
        <f>IF(Point[Z COORD]="","",Point[Z COORD])</f>
        <v/>
      </c>
      <c r="T786" s="14" t="str">
        <f>IF(Point[Asset Description]="","",PROPER(Point[Asset Description]))</f>
        <v/>
      </c>
      <c r="U786" s="14" t="str">
        <f>IF(Point[[Artist ]]="","",PROPER(Point[[Artist ]]))</f>
        <v/>
      </c>
      <c r="V786" s="14" t="str">
        <f>IF(Point[Material Notes]="","",PROPER(Point[Material Notes]))</f>
        <v/>
      </c>
      <c r="W786" s="14" t="str">
        <f>IF(Point[Dimension Notes]="","",Point[Dimension Notes])</f>
        <v/>
      </c>
      <c r="X786" s="14" t="str">
        <f>IF(Point[List]="","",VLOOKUP(Point[Burner Number],number,2,FALSE))</f>
        <v/>
      </c>
      <c r="Y786" s="14" t="str">
        <f>IF(Point[List]="","",VLOOKUP(Point[Fuel],bbq_fuel,2,FALSE))</f>
        <v/>
      </c>
      <c r="Z786" s="14" t="str">
        <f>IF(Point[List]="","",VLOOKUP(Point[Cabinet Material],bbq_material,2,FALSE))</f>
        <v/>
      </c>
      <c r="AA786" s="14" t="str">
        <f>IF(Point[Asset Group]="","",VLOOKUP(Point[Manufacturer],manufacturer,2,FALSE))</f>
        <v/>
      </c>
      <c r="AB786" s="14" t="str">
        <f>IF(Point[Uinsex WC]="","",Point[Uinsex WC])</f>
        <v/>
      </c>
      <c r="AC786" s="14" t="str">
        <f>IF(Point[Female WC]="","",Point[Female WC])</f>
        <v/>
      </c>
      <c r="AD786" s="14" t="str">
        <f>IF(Point[Male WC]="","",Point[Male WC])</f>
        <v/>
      </c>
      <c r="AE786" s="14" t="str">
        <f>IF(Point[Urinal]="","",Point[Urinal])</f>
        <v/>
      </c>
      <c r="AF786" s="14" t="str">
        <f>IF(Point[Disabled Unisex]="","",Point[Disabled Unisex])</f>
        <v/>
      </c>
      <c r="AG786" s="14" t="str">
        <f>IF(Point[Disabled Female]="","",Point[Disabled Female])</f>
        <v/>
      </c>
      <c r="AH786" s="14" t="str">
        <f>IF(Point[Disabled Male]="","",Point[Disabled Male])</f>
        <v/>
      </c>
      <c r="AI786" s="14" t="str">
        <f>IF(Point[Asset Group]="","",VLOOKUP(Point[Handrail],yes_no,2,FALSE))</f>
        <v/>
      </c>
      <c r="AJ786" s="14" t="str">
        <f>IF(Point[Asset Group]="","",VLOOKUP(Point[Baby Changing],yes_no,2,FALSE))</f>
        <v/>
      </c>
      <c r="AK786" s="14" t="str">
        <f>IF(Point[Asset Group]="","",VLOOKUP(Point[Service Room],yes_no,2,FALSE))</f>
        <v/>
      </c>
      <c r="AL786" s="14" t="str">
        <f>IF(Point[Asset Group]="","",VLOOKUP(Point[Service Tap],service_tap,2,FALSE))</f>
        <v/>
      </c>
      <c r="AM786" s="14" t="str">
        <f>IF(Point[Asset Group]="","",VLOOKUP(Point[Heating Type],wc_heating,2,FALSE))</f>
        <v/>
      </c>
      <c r="AN786" s="14" t="str">
        <f>IF(Point[Asset Group]="","",VLOOKUP(Point[Power Supply],power_supply,2,FALSE))</f>
        <v/>
      </c>
      <c r="AO786" s="14" t="str">
        <f>IF(Point[Asset Group]="","",VLOOKUP(Point[Waste Water],waste_water,2,FALSE))</f>
        <v/>
      </c>
      <c r="AP786" s="14" t="str">
        <f>IF(Point[Asset Group]="","",VLOOKUP(Point[Furniture SubType],subdom_master_gdb,2,FALSE))</f>
        <v/>
      </c>
      <c r="AQ786" s="14" t="str">
        <f>IF(Point[Asset Group]="","",VLOOKUP(Point[Concrete Pad],yes_no,2,FALSE))</f>
        <v/>
      </c>
      <c r="AR786" s="14" t="str">
        <f>IF(Point[Asset Group]="","",VLOOKUP(Point[Material],material_master,2,FALSE))</f>
        <v/>
      </c>
      <c r="AS786" s="14" t="str">
        <f>IF(Point[Asset Group]="","",VLOOKUP(Point[Plumbing],irrigation_plumbing,2,FALSE))</f>
        <v/>
      </c>
      <c r="AT786" s="14" t="str">
        <f>IF(Point[Asset Group]="","",VLOOKUP(Point[Sprinklers],irrigation_sprinklers,2,FALSE))</f>
        <v/>
      </c>
      <c r="AU786" s="14" t="str">
        <f>IF(Point[Asset Group]="","",VLOOKUP(Point[System],irrigation_system,2,FALSE))</f>
        <v/>
      </c>
      <c r="AV786" s="14" t="str">
        <f>IF(Point[Asset Group]="","",VLOOKUP(Point[Status],irrigation_status,2,FALSE))</f>
        <v/>
      </c>
      <c r="AW786" s="11" t="str">
        <f>IF(Point[Date of manufacture]="","",Point[Date of manufacture])</f>
        <v/>
      </c>
      <c r="AX786" s="14" t="str">
        <f>IF(Point[Asset Group]="","",VLOOKUP(Point[Sign Purpose],sign_purpose,2,FALSE))</f>
        <v/>
      </c>
      <c r="AY786" s="14" t="str">
        <f>IF(Point[Asset Group]="","",VLOOKUP(Point[Sign Material],material_master,2,FALSE))</f>
        <v/>
      </c>
      <c r="AZ786" s="14" t="str">
        <f>IF(Point[Asset Group]="","",VLOOKUP(Point[Affixed To],sign_affix,2,FALSE))</f>
        <v/>
      </c>
      <c r="BA786" s="14" t="str">
        <f>IF(Point[Size HxB mm]="","",Point[Size HxB mm])</f>
        <v/>
      </c>
      <c r="BB786" s="14" t="str">
        <f>IF(Point[Height m]="","",Point[Height m])</f>
        <v/>
      </c>
      <c r="BC786" s="14" t="str">
        <f>IF(Point[Asset Group]="","",VLOOKUP(Point[Post Material],material_master,2,FALSE))</f>
        <v/>
      </c>
      <c r="BD786" s="14" t="str">
        <f>IF(Point[Asset Group]="","",VLOOKUP(Point[Post Number],number,2,FALSE))</f>
        <v/>
      </c>
      <c r="BE786" s="14" t="str">
        <f>IF(Point[Asset Group]="","",VLOOKUP(Point[Structure SubType],subdom_master_gdb,2,FALSE))</f>
        <v/>
      </c>
      <c r="BF786" s="14" t="str">
        <f>IF(Point[Area m2]="","",Point[Area m2])</f>
        <v/>
      </c>
      <c r="BG786" s="14" t="str">
        <f>IF(Point[Length m]="","",Point[Length m])</f>
        <v/>
      </c>
      <c r="BH786" s="14" t="str">
        <f>IF(Point[Width m]="","",Point[Width m])</f>
        <v/>
      </c>
      <c r="BI786" s="14" t="str">
        <f>IF(Point[Diameter m]="","",Point[Diameter m])</f>
        <v/>
      </c>
      <c r="BJ786" s="14" t="str">
        <f>IF(Point[Asset Group]="","",VLOOKUP(Point[Number of Pipes],number,2,FALSE))</f>
        <v/>
      </c>
      <c r="BK786" s="14" t="str">
        <f>IF(Point[Asset Group]="","",VLOOKUP(Point[Combined Name],2,FALSE))</f>
        <v/>
      </c>
      <c r="BL786" s="14" t="str">
        <f>IF(Point[Asset Group]="","",VLOOKUP(Point[Size Class],size_class,2,FALSE))</f>
        <v/>
      </c>
      <c r="BM786" s="14" t="str">
        <f>IF(Point[Asset Group]="","",VLOOKUP(Point[Age Class],age_class,2,FALSE))</f>
        <v/>
      </c>
      <c r="BN786" s="14" t="str">
        <f>IF(Point[Girth (cm)]="","",Point[Girth (cm)])</f>
        <v/>
      </c>
      <c r="BO786" s="14" t="str">
        <f>IF(Point[Crown Radius (m)]="","",Point[Crown Radius (m)])</f>
        <v/>
      </c>
      <c r="BP786" s="14" t="str">
        <f>IF(Point[Asset Group]="","",VLOOKUP(Point[Rooting Environment],root_enviro,2,FALSE))</f>
        <v/>
      </c>
      <c r="BQ786" s="14" t="str">
        <f>IF(Point[Asset Group]="","",VLOOKUP(Point[Tree Surround],tree_surround,2,FALSE))</f>
        <v/>
      </c>
      <c r="BR786" s="14" t="str">
        <f>IF(Point[Asset Group]="","",VLOOKUP(Point[Tree Grill],yes_no,2,FALSE))</f>
        <v/>
      </c>
      <c r="BS786" s="14" t="str">
        <f>IF(Point[Asset Group]="","",VLOOKUP(Point[Tree Location],tree_location,2,FALSE))</f>
        <v/>
      </c>
    </row>
    <row r="787" spans="1:71" s="3" customFormat="1" x14ac:dyDescent="0.2">
      <c r="A787" s="3" t="str">
        <f>IF(Point[DWG File Name]="","",Point[DWG File Name])</f>
        <v/>
      </c>
      <c r="B787" s="3" t="str">
        <f>IF(Point[DWG Layer Name]="","",Point[DWG Layer Name])</f>
        <v/>
      </c>
      <c r="C787" s="3" t="str">
        <f>IF(Point[DWG Handle]="","",Point[DWG Handle])</f>
        <v/>
      </c>
      <c r="D787" s="58" t="str">
        <f>IF(Point[X]="","",Point[X])</f>
        <v/>
      </c>
      <c r="E787" s="58" t="str">
        <f>IF(Point[Y]="","",Point[Y])</f>
        <v/>
      </c>
      <c r="F787" s="3" t="str">
        <f>IF(Point[Replacement Asset]="","",Point[Replacement Asset])</f>
        <v/>
      </c>
      <c r="G787" s="3" t="str">
        <f>IF(Point[Asset ID]="","",UPPER(Point[Asset ID]))</f>
        <v/>
      </c>
      <c r="H787" s="3" t="str">
        <f>IF(Point[Asset Group]="","",VLOOKUP(Point[Asset Group],asset_grp_pt,4,FALSE))</f>
        <v/>
      </c>
      <c r="I787" s="3" t="str">
        <f>IF(Point[Asset Group]="","",VLOOKUP(Point[Asset Group],asset_grp_pt,2,FALSE))</f>
        <v/>
      </c>
      <c r="J787" s="3" t="str">
        <f>IF(Point[Asset Group]="","",VLOOKUP(Point[Asset Group],asset_grp_pt,3,FALSE))</f>
        <v/>
      </c>
      <c r="K787" s="3" t="str">
        <f>IF(Point[Asset Group]="","",VLOOKUP(Point[Asset Type],type_master_list,2,FALSE))</f>
        <v/>
      </c>
      <c r="L787" s="3" t="str">
        <f>IF(Point[Asset Name]="","",PROPER(Point[Asset Name]))</f>
        <v/>
      </c>
      <c r="M787" s="11" t="str">
        <f>IF(Point[Install Date]="","",Point[Install Date])</f>
        <v/>
      </c>
      <c r="N787" s="11" t="str">
        <f>IF(Point[Note]="","",PROPER(Point[Note]))</f>
        <v/>
      </c>
      <c r="O787" s="11" t="str">
        <f>IF(Point[Resource Consent Number]="","",UPPER(Point[Resource Consent Number]))</f>
        <v/>
      </c>
      <c r="P787" s="53" t="str">
        <f>IF(Point[Asset Unit Cost]="","",Point[Asset Unit Cost])</f>
        <v/>
      </c>
      <c r="Q787" s="11" t="str">
        <f>IF(Point[Added By]="","",UPPER(Point[Added By]))</f>
        <v/>
      </c>
      <c r="R787" s="11" t="str">
        <f>IF(Point[Added Date]="","",Point[Added Date])</f>
        <v/>
      </c>
      <c r="S787" s="14" t="str">
        <f>IF(Point[Z COORD]="","",Point[Z COORD])</f>
        <v/>
      </c>
      <c r="T787" s="14" t="str">
        <f>IF(Point[Asset Description]="","",PROPER(Point[Asset Description]))</f>
        <v/>
      </c>
      <c r="U787" s="14" t="str">
        <f>IF(Point[[Artist ]]="","",PROPER(Point[[Artist ]]))</f>
        <v/>
      </c>
      <c r="V787" s="14" t="str">
        <f>IF(Point[Material Notes]="","",PROPER(Point[Material Notes]))</f>
        <v/>
      </c>
      <c r="W787" s="14" t="str">
        <f>IF(Point[Dimension Notes]="","",Point[Dimension Notes])</f>
        <v/>
      </c>
      <c r="X787" s="14" t="str">
        <f>IF(Point[List]="","",VLOOKUP(Point[Burner Number],number,2,FALSE))</f>
        <v/>
      </c>
      <c r="Y787" s="14" t="str">
        <f>IF(Point[List]="","",VLOOKUP(Point[Fuel],bbq_fuel,2,FALSE))</f>
        <v/>
      </c>
      <c r="Z787" s="14" t="str">
        <f>IF(Point[List]="","",VLOOKUP(Point[Cabinet Material],bbq_material,2,FALSE))</f>
        <v/>
      </c>
      <c r="AA787" s="14" t="str">
        <f>IF(Point[Asset Group]="","",VLOOKUP(Point[Manufacturer],manufacturer,2,FALSE))</f>
        <v/>
      </c>
      <c r="AB787" s="14" t="str">
        <f>IF(Point[Uinsex WC]="","",Point[Uinsex WC])</f>
        <v/>
      </c>
      <c r="AC787" s="14" t="str">
        <f>IF(Point[Female WC]="","",Point[Female WC])</f>
        <v/>
      </c>
      <c r="AD787" s="14" t="str">
        <f>IF(Point[Male WC]="","",Point[Male WC])</f>
        <v/>
      </c>
      <c r="AE787" s="14" t="str">
        <f>IF(Point[Urinal]="","",Point[Urinal])</f>
        <v/>
      </c>
      <c r="AF787" s="14" t="str">
        <f>IF(Point[Disabled Unisex]="","",Point[Disabled Unisex])</f>
        <v/>
      </c>
      <c r="AG787" s="14" t="str">
        <f>IF(Point[Disabled Female]="","",Point[Disabled Female])</f>
        <v/>
      </c>
      <c r="AH787" s="14" t="str">
        <f>IF(Point[Disabled Male]="","",Point[Disabled Male])</f>
        <v/>
      </c>
      <c r="AI787" s="14" t="str">
        <f>IF(Point[Asset Group]="","",VLOOKUP(Point[Handrail],yes_no,2,FALSE))</f>
        <v/>
      </c>
      <c r="AJ787" s="14" t="str">
        <f>IF(Point[Asset Group]="","",VLOOKUP(Point[Baby Changing],yes_no,2,FALSE))</f>
        <v/>
      </c>
      <c r="AK787" s="14" t="str">
        <f>IF(Point[Asset Group]="","",VLOOKUP(Point[Service Room],yes_no,2,FALSE))</f>
        <v/>
      </c>
      <c r="AL787" s="14" t="str">
        <f>IF(Point[Asset Group]="","",VLOOKUP(Point[Service Tap],service_tap,2,FALSE))</f>
        <v/>
      </c>
      <c r="AM787" s="14" t="str">
        <f>IF(Point[Asset Group]="","",VLOOKUP(Point[Heating Type],wc_heating,2,FALSE))</f>
        <v/>
      </c>
      <c r="AN787" s="14" t="str">
        <f>IF(Point[Asset Group]="","",VLOOKUP(Point[Power Supply],power_supply,2,FALSE))</f>
        <v/>
      </c>
      <c r="AO787" s="14" t="str">
        <f>IF(Point[Asset Group]="","",VLOOKUP(Point[Waste Water],waste_water,2,FALSE))</f>
        <v/>
      </c>
      <c r="AP787" s="14" t="str">
        <f>IF(Point[Asset Group]="","",VLOOKUP(Point[Furniture SubType],subdom_master_gdb,2,FALSE))</f>
        <v/>
      </c>
      <c r="AQ787" s="14" t="str">
        <f>IF(Point[Asset Group]="","",VLOOKUP(Point[Concrete Pad],yes_no,2,FALSE))</f>
        <v/>
      </c>
      <c r="AR787" s="14" t="str">
        <f>IF(Point[Asset Group]="","",VLOOKUP(Point[Material],material_master,2,FALSE))</f>
        <v/>
      </c>
      <c r="AS787" s="14" t="str">
        <f>IF(Point[Asset Group]="","",VLOOKUP(Point[Plumbing],irrigation_plumbing,2,FALSE))</f>
        <v/>
      </c>
      <c r="AT787" s="14" t="str">
        <f>IF(Point[Asset Group]="","",VLOOKUP(Point[Sprinklers],irrigation_sprinklers,2,FALSE))</f>
        <v/>
      </c>
      <c r="AU787" s="14" t="str">
        <f>IF(Point[Asset Group]="","",VLOOKUP(Point[System],irrigation_system,2,FALSE))</f>
        <v/>
      </c>
      <c r="AV787" s="14" t="str">
        <f>IF(Point[Asset Group]="","",VLOOKUP(Point[Status],irrigation_status,2,FALSE))</f>
        <v/>
      </c>
      <c r="AW787" s="11" t="str">
        <f>IF(Point[Date of manufacture]="","",Point[Date of manufacture])</f>
        <v/>
      </c>
      <c r="AX787" s="14" t="str">
        <f>IF(Point[Asset Group]="","",VLOOKUP(Point[Sign Purpose],sign_purpose,2,FALSE))</f>
        <v/>
      </c>
      <c r="AY787" s="14" t="str">
        <f>IF(Point[Asset Group]="","",VLOOKUP(Point[Sign Material],material_master,2,FALSE))</f>
        <v/>
      </c>
      <c r="AZ787" s="14" t="str">
        <f>IF(Point[Asset Group]="","",VLOOKUP(Point[Affixed To],sign_affix,2,FALSE))</f>
        <v/>
      </c>
      <c r="BA787" s="14" t="str">
        <f>IF(Point[Size HxB mm]="","",Point[Size HxB mm])</f>
        <v/>
      </c>
      <c r="BB787" s="14" t="str">
        <f>IF(Point[Height m]="","",Point[Height m])</f>
        <v/>
      </c>
      <c r="BC787" s="14" t="str">
        <f>IF(Point[Asset Group]="","",VLOOKUP(Point[Post Material],material_master,2,FALSE))</f>
        <v/>
      </c>
      <c r="BD787" s="14" t="str">
        <f>IF(Point[Asset Group]="","",VLOOKUP(Point[Post Number],number,2,FALSE))</f>
        <v/>
      </c>
      <c r="BE787" s="14" t="str">
        <f>IF(Point[Asset Group]="","",VLOOKUP(Point[Structure SubType],subdom_master_gdb,2,FALSE))</f>
        <v/>
      </c>
      <c r="BF787" s="14" t="str">
        <f>IF(Point[Area m2]="","",Point[Area m2])</f>
        <v/>
      </c>
      <c r="BG787" s="14" t="str">
        <f>IF(Point[Length m]="","",Point[Length m])</f>
        <v/>
      </c>
      <c r="BH787" s="14" t="str">
        <f>IF(Point[Width m]="","",Point[Width m])</f>
        <v/>
      </c>
      <c r="BI787" s="14" t="str">
        <f>IF(Point[Diameter m]="","",Point[Diameter m])</f>
        <v/>
      </c>
      <c r="BJ787" s="14" t="str">
        <f>IF(Point[Asset Group]="","",VLOOKUP(Point[Number of Pipes],number,2,FALSE))</f>
        <v/>
      </c>
      <c r="BK787" s="14" t="str">
        <f>IF(Point[Asset Group]="","",VLOOKUP(Point[Combined Name],2,FALSE))</f>
        <v/>
      </c>
      <c r="BL787" s="14" t="str">
        <f>IF(Point[Asset Group]="","",VLOOKUP(Point[Size Class],size_class,2,FALSE))</f>
        <v/>
      </c>
      <c r="BM787" s="14" t="str">
        <f>IF(Point[Asset Group]="","",VLOOKUP(Point[Age Class],age_class,2,FALSE))</f>
        <v/>
      </c>
      <c r="BN787" s="14" t="str">
        <f>IF(Point[Girth (cm)]="","",Point[Girth (cm)])</f>
        <v/>
      </c>
      <c r="BO787" s="14" t="str">
        <f>IF(Point[Crown Radius (m)]="","",Point[Crown Radius (m)])</f>
        <v/>
      </c>
      <c r="BP787" s="14" t="str">
        <f>IF(Point[Asset Group]="","",VLOOKUP(Point[Rooting Environment],root_enviro,2,FALSE))</f>
        <v/>
      </c>
      <c r="BQ787" s="14" t="str">
        <f>IF(Point[Asset Group]="","",VLOOKUP(Point[Tree Surround],tree_surround,2,FALSE))</f>
        <v/>
      </c>
      <c r="BR787" s="14" t="str">
        <f>IF(Point[Asset Group]="","",VLOOKUP(Point[Tree Grill],yes_no,2,FALSE))</f>
        <v/>
      </c>
      <c r="BS787" s="14" t="str">
        <f>IF(Point[Asset Group]="","",VLOOKUP(Point[Tree Location],tree_location,2,FALSE))</f>
        <v/>
      </c>
    </row>
    <row r="788" spans="1:71" s="3" customFormat="1" x14ac:dyDescent="0.2">
      <c r="A788" s="3" t="str">
        <f>IF(Point[DWG File Name]="","",Point[DWG File Name])</f>
        <v/>
      </c>
      <c r="B788" s="3" t="str">
        <f>IF(Point[DWG Layer Name]="","",Point[DWG Layer Name])</f>
        <v/>
      </c>
      <c r="C788" s="3" t="str">
        <f>IF(Point[DWG Handle]="","",Point[DWG Handle])</f>
        <v/>
      </c>
      <c r="D788" s="58" t="str">
        <f>IF(Point[X]="","",Point[X])</f>
        <v/>
      </c>
      <c r="E788" s="58" t="str">
        <f>IF(Point[Y]="","",Point[Y])</f>
        <v/>
      </c>
      <c r="F788" s="3" t="str">
        <f>IF(Point[Replacement Asset]="","",Point[Replacement Asset])</f>
        <v/>
      </c>
      <c r="G788" s="3" t="str">
        <f>IF(Point[Asset ID]="","",UPPER(Point[Asset ID]))</f>
        <v/>
      </c>
      <c r="H788" s="3" t="str">
        <f>IF(Point[Asset Group]="","",VLOOKUP(Point[Asset Group],asset_grp_pt,4,FALSE))</f>
        <v/>
      </c>
      <c r="I788" s="3" t="str">
        <f>IF(Point[Asset Group]="","",VLOOKUP(Point[Asset Group],asset_grp_pt,2,FALSE))</f>
        <v/>
      </c>
      <c r="J788" s="3" t="str">
        <f>IF(Point[Asset Group]="","",VLOOKUP(Point[Asset Group],asset_grp_pt,3,FALSE))</f>
        <v/>
      </c>
      <c r="K788" s="3" t="str">
        <f>IF(Point[Asset Group]="","",VLOOKUP(Point[Asset Type],type_master_list,2,FALSE))</f>
        <v/>
      </c>
      <c r="L788" s="3" t="str">
        <f>IF(Point[Asset Name]="","",PROPER(Point[Asset Name]))</f>
        <v/>
      </c>
      <c r="M788" s="11" t="str">
        <f>IF(Point[Install Date]="","",Point[Install Date])</f>
        <v/>
      </c>
      <c r="N788" s="11" t="str">
        <f>IF(Point[Note]="","",PROPER(Point[Note]))</f>
        <v/>
      </c>
      <c r="O788" s="11" t="str">
        <f>IF(Point[Resource Consent Number]="","",UPPER(Point[Resource Consent Number]))</f>
        <v/>
      </c>
      <c r="P788" s="53" t="str">
        <f>IF(Point[Asset Unit Cost]="","",Point[Asset Unit Cost])</f>
        <v/>
      </c>
      <c r="Q788" s="11" t="str">
        <f>IF(Point[Added By]="","",UPPER(Point[Added By]))</f>
        <v/>
      </c>
      <c r="R788" s="11" t="str">
        <f>IF(Point[Added Date]="","",Point[Added Date])</f>
        <v/>
      </c>
      <c r="S788" s="14" t="str">
        <f>IF(Point[Z COORD]="","",Point[Z COORD])</f>
        <v/>
      </c>
      <c r="T788" s="14" t="str">
        <f>IF(Point[Asset Description]="","",PROPER(Point[Asset Description]))</f>
        <v/>
      </c>
      <c r="U788" s="14" t="str">
        <f>IF(Point[[Artist ]]="","",PROPER(Point[[Artist ]]))</f>
        <v/>
      </c>
      <c r="V788" s="14" t="str">
        <f>IF(Point[Material Notes]="","",PROPER(Point[Material Notes]))</f>
        <v/>
      </c>
      <c r="W788" s="14" t="str">
        <f>IF(Point[Dimension Notes]="","",Point[Dimension Notes])</f>
        <v/>
      </c>
      <c r="X788" s="14" t="str">
        <f>IF(Point[List]="","",VLOOKUP(Point[Burner Number],number,2,FALSE))</f>
        <v/>
      </c>
      <c r="Y788" s="14" t="str">
        <f>IF(Point[List]="","",VLOOKUP(Point[Fuel],bbq_fuel,2,FALSE))</f>
        <v/>
      </c>
      <c r="Z788" s="14" t="str">
        <f>IF(Point[List]="","",VLOOKUP(Point[Cabinet Material],bbq_material,2,FALSE))</f>
        <v/>
      </c>
      <c r="AA788" s="14" t="str">
        <f>IF(Point[Asset Group]="","",VLOOKUP(Point[Manufacturer],manufacturer,2,FALSE))</f>
        <v/>
      </c>
      <c r="AB788" s="14" t="str">
        <f>IF(Point[Uinsex WC]="","",Point[Uinsex WC])</f>
        <v/>
      </c>
      <c r="AC788" s="14" t="str">
        <f>IF(Point[Female WC]="","",Point[Female WC])</f>
        <v/>
      </c>
      <c r="AD788" s="14" t="str">
        <f>IF(Point[Male WC]="","",Point[Male WC])</f>
        <v/>
      </c>
      <c r="AE788" s="14" t="str">
        <f>IF(Point[Urinal]="","",Point[Urinal])</f>
        <v/>
      </c>
      <c r="AF788" s="14" t="str">
        <f>IF(Point[Disabled Unisex]="","",Point[Disabled Unisex])</f>
        <v/>
      </c>
      <c r="AG788" s="14" t="str">
        <f>IF(Point[Disabled Female]="","",Point[Disabled Female])</f>
        <v/>
      </c>
      <c r="AH788" s="14" t="str">
        <f>IF(Point[Disabled Male]="","",Point[Disabled Male])</f>
        <v/>
      </c>
      <c r="AI788" s="14" t="str">
        <f>IF(Point[Asset Group]="","",VLOOKUP(Point[Handrail],yes_no,2,FALSE))</f>
        <v/>
      </c>
      <c r="AJ788" s="14" t="str">
        <f>IF(Point[Asset Group]="","",VLOOKUP(Point[Baby Changing],yes_no,2,FALSE))</f>
        <v/>
      </c>
      <c r="AK788" s="14" t="str">
        <f>IF(Point[Asset Group]="","",VLOOKUP(Point[Service Room],yes_no,2,FALSE))</f>
        <v/>
      </c>
      <c r="AL788" s="14" t="str">
        <f>IF(Point[Asset Group]="","",VLOOKUP(Point[Service Tap],service_tap,2,FALSE))</f>
        <v/>
      </c>
      <c r="AM788" s="14" t="str">
        <f>IF(Point[Asset Group]="","",VLOOKUP(Point[Heating Type],wc_heating,2,FALSE))</f>
        <v/>
      </c>
      <c r="AN788" s="14" t="str">
        <f>IF(Point[Asset Group]="","",VLOOKUP(Point[Power Supply],power_supply,2,FALSE))</f>
        <v/>
      </c>
      <c r="AO788" s="14" t="str">
        <f>IF(Point[Asset Group]="","",VLOOKUP(Point[Waste Water],waste_water,2,FALSE))</f>
        <v/>
      </c>
      <c r="AP788" s="14" t="str">
        <f>IF(Point[Asset Group]="","",VLOOKUP(Point[Furniture SubType],subdom_master_gdb,2,FALSE))</f>
        <v/>
      </c>
      <c r="AQ788" s="14" t="str">
        <f>IF(Point[Asset Group]="","",VLOOKUP(Point[Concrete Pad],yes_no,2,FALSE))</f>
        <v/>
      </c>
      <c r="AR788" s="14" t="str">
        <f>IF(Point[Asset Group]="","",VLOOKUP(Point[Material],material_master,2,FALSE))</f>
        <v/>
      </c>
      <c r="AS788" s="14" t="str">
        <f>IF(Point[Asset Group]="","",VLOOKUP(Point[Plumbing],irrigation_plumbing,2,FALSE))</f>
        <v/>
      </c>
      <c r="AT788" s="14" t="str">
        <f>IF(Point[Asset Group]="","",VLOOKUP(Point[Sprinklers],irrigation_sprinklers,2,FALSE))</f>
        <v/>
      </c>
      <c r="AU788" s="14" t="str">
        <f>IF(Point[Asset Group]="","",VLOOKUP(Point[System],irrigation_system,2,FALSE))</f>
        <v/>
      </c>
      <c r="AV788" s="14" t="str">
        <f>IF(Point[Asset Group]="","",VLOOKUP(Point[Status],irrigation_status,2,FALSE))</f>
        <v/>
      </c>
      <c r="AW788" s="11" t="str">
        <f>IF(Point[Date of manufacture]="","",Point[Date of manufacture])</f>
        <v/>
      </c>
      <c r="AX788" s="14" t="str">
        <f>IF(Point[Asset Group]="","",VLOOKUP(Point[Sign Purpose],sign_purpose,2,FALSE))</f>
        <v/>
      </c>
      <c r="AY788" s="14" t="str">
        <f>IF(Point[Asset Group]="","",VLOOKUP(Point[Sign Material],material_master,2,FALSE))</f>
        <v/>
      </c>
      <c r="AZ788" s="14" t="str">
        <f>IF(Point[Asset Group]="","",VLOOKUP(Point[Affixed To],sign_affix,2,FALSE))</f>
        <v/>
      </c>
      <c r="BA788" s="14" t="str">
        <f>IF(Point[Size HxB mm]="","",Point[Size HxB mm])</f>
        <v/>
      </c>
      <c r="BB788" s="14" t="str">
        <f>IF(Point[Height m]="","",Point[Height m])</f>
        <v/>
      </c>
      <c r="BC788" s="14" t="str">
        <f>IF(Point[Asset Group]="","",VLOOKUP(Point[Post Material],material_master,2,FALSE))</f>
        <v/>
      </c>
      <c r="BD788" s="14" t="str">
        <f>IF(Point[Asset Group]="","",VLOOKUP(Point[Post Number],number,2,FALSE))</f>
        <v/>
      </c>
      <c r="BE788" s="14" t="str">
        <f>IF(Point[Asset Group]="","",VLOOKUP(Point[Structure SubType],subdom_master_gdb,2,FALSE))</f>
        <v/>
      </c>
      <c r="BF788" s="14" t="str">
        <f>IF(Point[Area m2]="","",Point[Area m2])</f>
        <v/>
      </c>
      <c r="BG788" s="14" t="str">
        <f>IF(Point[Length m]="","",Point[Length m])</f>
        <v/>
      </c>
      <c r="BH788" s="14" t="str">
        <f>IF(Point[Width m]="","",Point[Width m])</f>
        <v/>
      </c>
      <c r="BI788" s="14" t="str">
        <f>IF(Point[Diameter m]="","",Point[Diameter m])</f>
        <v/>
      </c>
      <c r="BJ788" s="14" t="str">
        <f>IF(Point[Asset Group]="","",VLOOKUP(Point[Number of Pipes],number,2,FALSE))</f>
        <v/>
      </c>
      <c r="BK788" s="14" t="str">
        <f>IF(Point[Asset Group]="","",VLOOKUP(Point[Combined Name],2,FALSE))</f>
        <v/>
      </c>
      <c r="BL788" s="14" t="str">
        <f>IF(Point[Asset Group]="","",VLOOKUP(Point[Size Class],size_class,2,FALSE))</f>
        <v/>
      </c>
      <c r="BM788" s="14" t="str">
        <f>IF(Point[Asset Group]="","",VLOOKUP(Point[Age Class],age_class,2,FALSE))</f>
        <v/>
      </c>
      <c r="BN788" s="14" t="str">
        <f>IF(Point[Girth (cm)]="","",Point[Girth (cm)])</f>
        <v/>
      </c>
      <c r="BO788" s="14" t="str">
        <f>IF(Point[Crown Radius (m)]="","",Point[Crown Radius (m)])</f>
        <v/>
      </c>
      <c r="BP788" s="14" t="str">
        <f>IF(Point[Asset Group]="","",VLOOKUP(Point[Rooting Environment],root_enviro,2,FALSE))</f>
        <v/>
      </c>
      <c r="BQ788" s="14" t="str">
        <f>IF(Point[Asset Group]="","",VLOOKUP(Point[Tree Surround],tree_surround,2,FALSE))</f>
        <v/>
      </c>
      <c r="BR788" s="14" t="str">
        <f>IF(Point[Asset Group]="","",VLOOKUP(Point[Tree Grill],yes_no,2,FALSE))</f>
        <v/>
      </c>
      <c r="BS788" s="14" t="str">
        <f>IF(Point[Asset Group]="","",VLOOKUP(Point[Tree Location],tree_location,2,FALSE))</f>
        <v/>
      </c>
    </row>
    <row r="789" spans="1:71" s="3" customFormat="1" x14ac:dyDescent="0.2">
      <c r="A789" s="3" t="str">
        <f>IF(Point[DWG File Name]="","",Point[DWG File Name])</f>
        <v/>
      </c>
      <c r="B789" s="3" t="str">
        <f>IF(Point[DWG Layer Name]="","",Point[DWG Layer Name])</f>
        <v/>
      </c>
      <c r="C789" s="3" t="str">
        <f>IF(Point[DWG Handle]="","",Point[DWG Handle])</f>
        <v/>
      </c>
      <c r="D789" s="58" t="str">
        <f>IF(Point[X]="","",Point[X])</f>
        <v/>
      </c>
      <c r="E789" s="58" t="str">
        <f>IF(Point[Y]="","",Point[Y])</f>
        <v/>
      </c>
      <c r="F789" s="3" t="str">
        <f>IF(Point[Replacement Asset]="","",Point[Replacement Asset])</f>
        <v/>
      </c>
      <c r="G789" s="3" t="str">
        <f>IF(Point[Asset ID]="","",UPPER(Point[Asset ID]))</f>
        <v/>
      </c>
      <c r="H789" s="3" t="str">
        <f>IF(Point[Asset Group]="","",VLOOKUP(Point[Asset Group],asset_grp_pt,4,FALSE))</f>
        <v/>
      </c>
      <c r="I789" s="3" t="str">
        <f>IF(Point[Asset Group]="","",VLOOKUP(Point[Asset Group],asset_grp_pt,2,FALSE))</f>
        <v/>
      </c>
      <c r="J789" s="3" t="str">
        <f>IF(Point[Asset Group]="","",VLOOKUP(Point[Asset Group],asset_grp_pt,3,FALSE))</f>
        <v/>
      </c>
      <c r="K789" s="3" t="str">
        <f>IF(Point[Asset Group]="","",VLOOKUP(Point[Asset Type],type_master_list,2,FALSE))</f>
        <v/>
      </c>
      <c r="L789" s="3" t="str">
        <f>IF(Point[Asset Name]="","",PROPER(Point[Asset Name]))</f>
        <v/>
      </c>
      <c r="M789" s="11" t="str">
        <f>IF(Point[Install Date]="","",Point[Install Date])</f>
        <v/>
      </c>
      <c r="N789" s="11" t="str">
        <f>IF(Point[Note]="","",PROPER(Point[Note]))</f>
        <v/>
      </c>
      <c r="O789" s="11" t="str">
        <f>IF(Point[Resource Consent Number]="","",UPPER(Point[Resource Consent Number]))</f>
        <v/>
      </c>
      <c r="P789" s="53" t="str">
        <f>IF(Point[Asset Unit Cost]="","",Point[Asset Unit Cost])</f>
        <v/>
      </c>
      <c r="Q789" s="11" t="str">
        <f>IF(Point[Added By]="","",UPPER(Point[Added By]))</f>
        <v/>
      </c>
      <c r="R789" s="11" t="str">
        <f>IF(Point[Added Date]="","",Point[Added Date])</f>
        <v/>
      </c>
      <c r="S789" s="14" t="str">
        <f>IF(Point[Z COORD]="","",Point[Z COORD])</f>
        <v/>
      </c>
      <c r="T789" s="14" t="str">
        <f>IF(Point[Asset Description]="","",PROPER(Point[Asset Description]))</f>
        <v/>
      </c>
      <c r="U789" s="14" t="str">
        <f>IF(Point[[Artist ]]="","",PROPER(Point[[Artist ]]))</f>
        <v/>
      </c>
      <c r="V789" s="14" t="str">
        <f>IF(Point[Material Notes]="","",PROPER(Point[Material Notes]))</f>
        <v/>
      </c>
      <c r="W789" s="14" t="str">
        <f>IF(Point[Dimension Notes]="","",Point[Dimension Notes])</f>
        <v/>
      </c>
      <c r="X789" s="14" t="str">
        <f>IF(Point[List]="","",VLOOKUP(Point[Burner Number],number,2,FALSE))</f>
        <v/>
      </c>
      <c r="Y789" s="14" t="str">
        <f>IF(Point[List]="","",VLOOKUP(Point[Fuel],bbq_fuel,2,FALSE))</f>
        <v/>
      </c>
      <c r="Z789" s="14" t="str">
        <f>IF(Point[List]="","",VLOOKUP(Point[Cabinet Material],bbq_material,2,FALSE))</f>
        <v/>
      </c>
      <c r="AA789" s="14" t="str">
        <f>IF(Point[Asset Group]="","",VLOOKUP(Point[Manufacturer],manufacturer,2,FALSE))</f>
        <v/>
      </c>
      <c r="AB789" s="14" t="str">
        <f>IF(Point[Uinsex WC]="","",Point[Uinsex WC])</f>
        <v/>
      </c>
      <c r="AC789" s="14" t="str">
        <f>IF(Point[Female WC]="","",Point[Female WC])</f>
        <v/>
      </c>
      <c r="AD789" s="14" t="str">
        <f>IF(Point[Male WC]="","",Point[Male WC])</f>
        <v/>
      </c>
      <c r="AE789" s="14" t="str">
        <f>IF(Point[Urinal]="","",Point[Urinal])</f>
        <v/>
      </c>
      <c r="AF789" s="14" t="str">
        <f>IF(Point[Disabled Unisex]="","",Point[Disabled Unisex])</f>
        <v/>
      </c>
      <c r="AG789" s="14" t="str">
        <f>IF(Point[Disabled Female]="","",Point[Disabled Female])</f>
        <v/>
      </c>
      <c r="AH789" s="14" t="str">
        <f>IF(Point[Disabled Male]="","",Point[Disabled Male])</f>
        <v/>
      </c>
      <c r="AI789" s="14" t="str">
        <f>IF(Point[Asset Group]="","",VLOOKUP(Point[Handrail],yes_no,2,FALSE))</f>
        <v/>
      </c>
      <c r="AJ789" s="14" t="str">
        <f>IF(Point[Asset Group]="","",VLOOKUP(Point[Baby Changing],yes_no,2,FALSE))</f>
        <v/>
      </c>
      <c r="AK789" s="14" t="str">
        <f>IF(Point[Asset Group]="","",VLOOKUP(Point[Service Room],yes_no,2,FALSE))</f>
        <v/>
      </c>
      <c r="AL789" s="14" t="str">
        <f>IF(Point[Asset Group]="","",VLOOKUP(Point[Service Tap],service_tap,2,FALSE))</f>
        <v/>
      </c>
      <c r="AM789" s="14" t="str">
        <f>IF(Point[Asset Group]="","",VLOOKUP(Point[Heating Type],wc_heating,2,FALSE))</f>
        <v/>
      </c>
      <c r="AN789" s="14" t="str">
        <f>IF(Point[Asset Group]="","",VLOOKUP(Point[Power Supply],power_supply,2,FALSE))</f>
        <v/>
      </c>
      <c r="AO789" s="14" t="str">
        <f>IF(Point[Asset Group]="","",VLOOKUP(Point[Waste Water],waste_water,2,FALSE))</f>
        <v/>
      </c>
      <c r="AP789" s="14" t="str">
        <f>IF(Point[Asset Group]="","",VLOOKUP(Point[Furniture SubType],subdom_master_gdb,2,FALSE))</f>
        <v/>
      </c>
      <c r="AQ789" s="14" t="str">
        <f>IF(Point[Asset Group]="","",VLOOKUP(Point[Concrete Pad],yes_no,2,FALSE))</f>
        <v/>
      </c>
      <c r="AR789" s="14" t="str">
        <f>IF(Point[Asset Group]="","",VLOOKUP(Point[Material],material_master,2,FALSE))</f>
        <v/>
      </c>
      <c r="AS789" s="14" t="str">
        <f>IF(Point[Asset Group]="","",VLOOKUP(Point[Plumbing],irrigation_plumbing,2,FALSE))</f>
        <v/>
      </c>
      <c r="AT789" s="14" t="str">
        <f>IF(Point[Asset Group]="","",VLOOKUP(Point[Sprinklers],irrigation_sprinklers,2,FALSE))</f>
        <v/>
      </c>
      <c r="AU789" s="14" t="str">
        <f>IF(Point[Asset Group]="","",VLOOKUP(Point[System],irrigation_system,2,FALSE))</f>
        <v/>
      </c>
      <c r="AV789" s="14" t="str">
        <f>IF(Point[Asset Group]="","",VLOOKUP(Point[Status],irrigation_status,2,FALSE))</f>
        <v/>
      </c>
      <c r="AW789" s="11" t="str">
        <f>IF(Point[Date of manufacture]="","",Point[Date of manufacture])</f>
        <v/>
      </c>
      <c r="AX789" s="14" t="str">
        <f>IF(Point[Asset Group]="","",VLOOKUP(Point[Sign Purpose],sign_purpose,2,FALSE))</f>
        <v/>
      </c>
      <c r="AY789" s="14" t="str">
        <f>IF(Point[Asset Group]="","",VLOOKUP(Point[Sign Material],material_master,2,FALSE))</f>
        <v/>
      </c>
      <c r="AZ789" s="14" t="str">
        <f>IF(Point[Asset Group]="","",VLOOKUP(Point[Affixed To],sign_affix,2,FALSE))</f>
        <v/>
      </c>
      <c r="BA789" s="14" t="str">
        <f>IF(Point[Size HxB mm]="","",Point[Size HxB mm])</f>
        <v/>
      </c>
      <c r="BB789" s="14" t="str">
        <f>IF(Point[Height m]="","",Point[Height m])</f>
        <v/>
      </c>
      <c r="BC789" s="14" t="str">
        <f>IF(Point[Asset Group]="","",VLOOKUP(Point[Post Material],material_master,2,FALSE))</f>
        <v/>
      </c>
      <c r="BD789" s="14" t="str">
        <f>IF(Point[Asset Group]="","",VLOOKUP(Point[Post Number],number,2,FALSE))</f>
        <v/>
      </c>
      <c r="BE789" s="14" t="str">
        <f>IF(Point[Asset Group]="","",VLOOKUP(Point[Structure SubType],subdom_master_gdb,2,FALSE))</f>
        <v/>
      </c>
      <c r="BF789" s="14" t="str">
        <f>IF(Point[Area m2]="","",Point[Area m2])</f>
        <v/>
      </c>
      <c r="BG789" s="14" t="str">
        <f>IF(Point[Length m]="","",Point[Length m])</f>
        <v/>
      </c>
      <c r="BH789" s="14" t="str">
        <f>IF(Point[Width m]="","",Point[Width m])</f>
        <v/>
      </c>
      <c r="BI789" s="14" t="str">
        <f>IF(Point[Diameter m]="","",Point[Diameter m])</f>
        <v/>
      </c>
      <c r="BJ789" s="14" t="str">
        <f>IF(Point[Asset Group]="","",VLOOKUP(Point[Number of Pipes],number,2,FALSE))</f>
        <v/>
      </c>
      <c r="BK789" s="14" t="str">
        <f>IF(Point[Asset Group]="","",VLOOKUP(Point[Combined Name],2,FALSE))</f>
        <v/>
      </c>
      <c r="BL789" s="14" t="str">
        <f>IF(Point[Asset Group]="","",VLOOKUP(Point[Size Class],size_class,2,FALSE))</f>
        <v/>
      </c>
      <c r="BM789" s="14" t="str">
        <f>IF(Point[Asset Group]="","",VLOOKUP(Point[Age Class],age_class,2,FALSE))</f>
        <v/>
      </c>
      <c r="BN789" s="14" t="str">
        <f>IF(Point[Girth (cm)]="","",Point[Girth (cm)])</f>
        <v/>
      </c>
      <c r="BO789" s="14" t="str">
        <f>IF(Point[Crown Radius (m)]="","",Point[Crown Radius (m)])</f>
        <v/>
      </c>
      <c r="BP789" s="14" t="str">
        <f>IF(Point[Asset Group]="","",VLOOKUP(Point[Rooting Environment],root_enviro,2,FALSE))</f>
        <v/>
      </c>
      <c r="BQ789" s="14" t="str">
        <f>IF(Point[Asset Group]="","",VLOOKUP(Point[Tree Surround],tree_surround,2,FALSE))</f>
        <v/>
      </c>
      <c r="BR789" s="14" t="str">
        <f>IF(Point[Asset Group]="","",VLOOKUP(Point[Tree Grill],yes_no,2,FALSE))</f>
        <v/>
      </c>
      <c r="BS789" s="14" t="str">
        <f>IF(Point[Asset Group]="","",VLOOKUP(Point[Tree Location],tree_location,2,FALSE))</f>
        <v/>
      </c>
    </row>
    <row r="790" spans="1:71" s="3" customFormat="1" x14ac:dyDescent="0.2">
      <c r="A790" s="3" t="str">
        <f>IF(Point[DWG File Name]="","",Point[DWG File Name])</f>
        <v/>
      </c>
      <c r="B790" s="3" t="str">
        <f>IF(Point[DWG Layer Name]="","",Point[DWG Layer Name])</f>
        <v/>
      </c>
      <c r="C790" s="3" t="str">
        <f>IF(Point[DWG Handle]="","",Point[DWG Handle])</f>
        <v/>
      </c>
      <c r="D790" s="58" t="str">
        <f>IF(Point[X]="","",Point[X])</f>
        <v/>
      </c>
      <c r="E790" s="58" t="str">
        <f>IF(Point[Y]="","",Point[Y])</f>
        <v/>
      </c>
      <c r="F790" s="3" t="str">
        <f>IF(Point[Replacement Asset]="","",Point[Replacement Asset])</f>
        <v/>
      </c>
      <c r="G790" s="3" t="str">
        <f>IF(Point[Asset ID]="","",UPPER(Point[Asset ID]))</f>
        <v/>
      </c>
      <c r="H790" s="3" t="str">
        <f>IF(Point[Asset Group]="","",VLOOKUP(Point[Asset Group],asset_grp_pt,4,FALSE))</f>
        <v/>
      </c>
      <c r="I790" s="3" t="str">
        <f>IF(Point[Asset Group]="","",VLOOKUP(Point[Asset Group],asset_grp_pt,2,FALSE))</f>
        <v/>
      </c>
      <c r="J790" s="3" t="str">
        <f>IF(Point[Asset Group]="","",VLOOKUP(Point[Asset Group],asset_grp_pt,3,FALSE))</f>
        <v/>
      </c>
      <c r="K790" s="3" t="str">
        <f>IF(Point[Asset Group]="","",VLOOKUP(Point[Asset Type],type_master_list,2,FALSE))</f>
        <v/>
      </c>
      <c r="L790" s="3" t="str">
        <f>IF(Point[Asset Name]="","",PROPER(Point[Asset Name]))</f>
        <v/>
      </c>
      <c r="M790" s="11" t="str">
        <f>IF(Point[Install Date]="","",Point[Install Date])</f>
        <v/>
      </c>
      <c r="N790" s="11" t="str">
        <f>IF(Point[Note]="","",PROPER(Point[Note]))</f>
        <v/>
      </c>
      <c r="O790" s="11" t="str">
        <f>IF(Point[Resource Consent Number]="","",UPPER(Point[Resource Consent Number]))</f>
        <v/>
      </c>
      <c r="P790" s="53" t="str">
        <f>IF(Point[Asset Unit Cost]="","",Point[Asset Unit Cost])</f>
        <v/>
      </c>
      <c r="Q790" s="11" t="str">
        <f>IF(Point[Added By]="","",UPPER(Point[Added By]))</f>
        <v/>
      </c>
      <c r="R790" s="11" t="str">
        <f>IF(Point[Added Date]="","",Point[Added Date])</f>
        <v/>
      </c>
      <c r="S790" s="14" t="str">
        <f>IF(Point[Z COORD]="","",Point[Z COORD])</f>
        <v/>
      </c>
      <c r="T790" s="14" t="str">
        <f>IF(Point[Asset Description]="","",PROPER(Point[Asset Description]))</f>
        <v/>
      </c>
      <c r="U790" s="14" t="str">
        <f>IF(Point[[Artist ]]="","",PROPER(Point[[Artist ]]))</f>
        <v/>
      </c>
      <c r="V790" s="14" t="str">
        <f>IF(Point[Material Notes]="","",PROPER(Point[Material Notes]))</f>
        <v/>
      </c>
      <c r="W790" s="14" t="str">
        <f>IF(Point[Dimension Notes]="","",Point[Dimension Notes])</f>
        <v/>
      </c>
      <c r="X790" s="14" t="str">
        <f>IF(Point[List]="","",VLOOKUP(Point[Burner Number],number,2,FALSE))</f>
        <v/>
      </c>
      <c r="Y790" s="14" t="str">
        <f>IF(Point[List]="","",VLOOKUP(Point[Fuel],bbq_fuel,2,FALSE))</f>
        <v/>
      </c>
      <c r="Z790" s="14" t="str">
        <f>IF(Point[List]="","",VLOOKUP(Point[Cabinet Material],bbq_material,2,FALSE))</f>
        <v/>
      </c>
      <c r="AA790" s="14" t="str">
        <f>IF(Point[Asset Group]="","",VLOOKUP(Point[Manufacturer],manufacturer,2,FALSE))</f>
        <v/>
      </c>
      <c r="AB790" s="14" t="str">
        <f>IF(Point[Uinsex WC]="","",Point[Uinsex WC])</f>
        <v/>
      </c>
      <c r="AC790" s="14" t="str">
        <f>IF(Point[Female WC]="","",Point[Female WC])</f>
        <v/>
      </c>
      <c r="AD790" s="14" t="str">
        <f>IF(Point[Male WC]="","",Point[Male WC])</f>
        <v/>
      </c>
      <c r="AE790" s="14" t="str">
        <f>IF(Point[Urinal]="","",Point[Urinal])</f>
        <v/>
      </c>
      <c r="AF790" s="14" t="str">
        <f>IF(Point[Disabled Unisex]="","",Point[Disabled Unisex])</f>
        <v/>
      </c>
      <c r="AG790" s="14" t="str">
        <f>IF(Point[Disabled Female]="","",Point[Disabled Female])</f>
        <v/>
      </c>
      <c r="AH790" s="14" t="str">
        <f>IF(Point[Disabled Male]="","",Point[Disabled Male])</f>
        <v/>
      </c>
      <c r="AI790" s="14" t="str">
        <f>IF(Point[Asset Group]="","",VLOOKUP(Point[Handrail],yes_no,2,FALSE))</f>
        <v/>
      </c>
      <c r="AJ790" s="14" t="str">
        <f>IF(Point[Asset Group]="","",VLOOKUP(Point[Baby Changing],yes_no,2,FALSE))</f>
        <v/>
      </c>
      <c r="AK790" s="14" t="str">
        <f>IF(Point[Asset Group]="","",VLOOKUP(Point[Service Room],yes_no,2,FALSE))</f>
        <v/>
      </c>
      <c r="AL790" s="14" t="str">
        <f>IF(Point[Asset Group]="","",VLOOKUP(Point[Service Tap],service_tap,2,FALSE))</f>
        <v/>
      </c>
      <c r="AM790" s="14" t="str">
        <f>IF(Point[Asset Group]="","",VLOOKUP(Point[Heating Type],wc_heating,2,FALSE))</f>
        <v/>
      </c>
      <c r="AN790" s="14" t="str">
        <f>IF(Point[Asset Group]="","",VLOOKUP(Point[Power Supply],power_supply,2,FALSE))</f>
        <v/>
      </c>
      <c r="AO790" s="14" t="str">
        <f>IF(Point[Asset Group]="","",VLOOKUP(Point[Waste Water],waste_water,2,FALSE))</f>
        <v/>
      </c>
      <c r="AP790" s="14" t="str">
        <f>IF(Point[Asset Group]="","",VLOOKUP(Point[Furniture SubType],subdom_master_gdb,2,FALSE))</f>
        <v/>
      </c>
      <c r="AQ790" s="14" t="str">
        <f>IF(Point[Asset Group]="","",VLOOKUP(Point[Concrete Pad],yes_no,2,FALSE))</f>
        <v/>
      </c>
      <c r="AR790" s="14" t="str">
        <f>IF(Point[Asset Group]="","",VLOOKUP(Point[Material],material_master,2,FALSE))</f>
        <v/>
      </c>
      <c r="AS790" s="14" t="str">
        <f>IF(Point[Asset Group]="","",VLOOKUP(Point[Plumbing],irrigation_plumbing,2,FALSE))</f>
        <v/>
      </c>
      <c r="AT790" s="14" t="str">
        <f>IF(Point[Asset Group]="","",VLOOKUP(Point[Sprinklers],irrigation_sprinklers,2,FALSE))</f>
        <v/>
      </c>
      <c r="AU790" s="14" t="str">
        <f>IF(Point[Asset Group]="","",VLOOKUP(Point[System],irrigation_system,2,FALSE))</f>
        <v/>
      </c>
      <c r="AV790" s="14" t="str">
        <f>IF(Point[Asset Group]="","",VLOOKUP(Point[Status],irrigation_status,2,FALSE))</f>
        <v/>
      </c>
      <c r="AW790" s="11" t="str">
        <f>IF(Point[Date of manufacture]="","",Point[Date of manufacture])</f>
        <v/>
      </c>
      <c r="AX790" s="14" t="str">
        <f>IF(Point[Asset Group]="","",VLOOKUP(Point[Sign Purpose],sign_purpose,2,FALSE))</f>
        <v/>
      </c>
      <c r="AY790" s="14" t="str">
        <f>IF(Point[Asset Group]="","",VLOOKUP(Point[Sign Material],material_master,2,FALSE))</f>
        <v/>
      </c>
      <c r="AZ790" s="14" t="str">
        <f>IF(Point[Asset Group]="","",VLOOKUP(Point[Affixed To],sign_affix,2,FALSE))</f>
        <v/>
      </c>
      <c r="BA790" s="14" t="str">
        <f>IF(Point[Size HxB mm]="","",Point[Size HxB mm])</f>
        <v/>
      </c>
      <c r="BB790" s="14" t="str">
        <f>IF(Point[Height m]="","",Point[Height m])</f>
        <v/>
      </c>
      <c r="BC790" s="14" t="str">
        <f>IF(Point[Asset Group]="","",VLOOKUP(Point[Post Material],material_master,2,FALSE))</f>
        <v/>
      </c>
      <c r="BD790" s="14" t="str">
        <f>IF(Point[Asset Group]="","",VLOOKUP(Point[Post Number],number,2,FALSE))</f>
        <v/>
      </c>
      <c r="BE790" s="14" t="str">
        <f>IF(Point[Asset Group]="","",VLOOKUP(Point[Structure SubType],subdom_master_gdb,2,FALSE))</f>
        <v/>
      </c>
      <c r="BF790" s="14" t="str">
        <f>IF(Point[Area m2]="","",Point[Area m2])</f>
        <v/>
      </c>
      <c r="BG790" s="14" t="str">
        <f>IF(Point[Length m]="","",Point[Length m])</f>
        <v/>
      </c>
      <c r="BH790" s="14" t="str">
        <f>IF(Point[Width m]="","",Point[Width m])</f>
        <v/>
      </c>
      <c r="BI790" s="14" t="str">
        <f>IF(Point[Diameter m]="","",Point[Diameter m])</f>
        <v/>
      </c>
      <c r="BJ790" s="14" t="str">
        <f>IF(Point[Asset Group]="","",VLOOKUP(Point[Number of Pipes],number,2,FALSE))</f>
        <v/>
      </c>
      <c r="BK790" s="14" t="str">
        <f>IF(Point[Asset Group]="","",VLOOKUP(Point[Combined Name],2,FALSE))</f>
        <v/>
      </c>
      <c r="BL790" s="14" t="str">
        <f>IF(Point[Asset Group]="","",VLOOKUP(Point[Size Class],size_class,2,FALSE))</f>
        <v/>
      </c>
      <c r="BM790" s="14" t="str">
        <f>IF(Point[Asset Group]="","",VLOOKUP(Point[Age Class],age_class,2,FALSE))</f>
        <v/>
      </c>
      <c r="BN790" s="14" t="str">
        <f>IF(Point[Girth (cm)]="","",Point[Girth (cm)])</f>
        <v/>
      </c>
      <c r="BO790" s="14" t="str">
        <f>IF(Point[Crown Radius (m)]="","",Point[Crown Radius (m)])</f>
        <v/>
      </c>
      <c r="BP790" s="14" t="str">
        <f>IF(Point[Asset Group]="","",VLOOKUP(Point[Rooting Environment],root_enviro,2,FALSE))</f>
        <v/>
      </c>
      <c r="BQ790" s="14" t="str">
        <f>IF(Point[Asset Group]="","",VLOOKUP(Point[Tree Surround],tree_surround,2,FALSE))</f>
        <v/>
      </c>
      <c r="BR790" s="14" t="str">
        <f>IF(Point[Asset Group]="","",VLOOKUP(Point[Tree Grill],yes_no,2,FALSE))</f>
        <v/>
      </c>
      <c r="BS790" s="14" t="str">
        <f>IF(Point[Asset Group]="","",VLOOKUP(Point[Tree Location],tree_location,2,FALSE))</f>
        <v/>
      </c>
    </row>
    <row r="791" spans="1:71" s="3" customFormat="1" x14ac:dyDescent="0.2">
      <c r="A791" s="3" t="str">
        <f>IF(Point[DWG File Name]="","",Point[DWG File Name])</f>
        <v/>
      </c>
      <c r="B791" s="3" t="str">
        <f>IF(Point[DWG Layer Name]="","",Point[DWG Layer Name])</f>
        <v/>
      </c>
      <c r="C791" s="3" t="str">
        <f>IF(Point[DWG Handle]="","",Point[DWG Handle])</f>
        <v/>
      </c>
      <c r="D791" s="58" t="str">
        <f>IF(Point[X]="","",Point[X])</f>
        <v/>
      </c>
      <c r="E791" s="58" t="str">
        <f>IF(Point[Y]="","",Point[Y])</f>
        <v/>
      </c>
      <c r="F791" s="3" t="str">
        <f>IF(Point[Replacement Asset]="","",Point[Replacement Asset])</f>
        <v/>
      </c>
      <c r="G791" s="3" t="str">
        <f>IF(Point[Asset ID]="","",UPPER(Point[Asset ID]))</f>
        <v/>
      </c>
      <c r="H791" s="3" t="str">
        <f>IF(Point[Asset Group]="","",VLOOKUP(Point[Asset Group],asset_grp_pt,4,FALSE))</f>
        <v/>
      </c>
      <c r="I791" s="3" t="str">
        <f>IF(Point[Asset Group]="","",VLOOKUP(Point[Asset Group],asset_grp_pt,2,FALSE))</f>
        <v/>
      </c>
      <c r="J791" s="3" t="str">
        <f>IF(Point[Asset Group]="","",VLOOKUP(Point[Asset Group],asset_grp_pt,3,FALSE))</f>
        <v/>
      </c>
      <c r="K791" s="3" t="str">
        <f>IF(Point[Asset Group]="","",VLOOKUP(Point[Asset Type],type_master_list,2,FALSE))</f>
        <v/>
      </c>
      <c r="L791" s="3" t="str">
        <f>IF(Point[Asset Name]="","",PROPER(Point[Asset Name]))</f>
        <v/>
      </c>
      <c r="M791" s="11" t="str">
        <f>IF(Point[Install Date]="","",Point[Install Date])</f>
        <v/>
      </c>
      <c r="N791" s="11" t="str">
        <f>IF(Point[Note]="","",PROPER(Point[Note]))</f>
        <v/>
      </c>
      <c r="O791" s="11" t="str">
        <f>IF(Point[Resource Consent Number]="","",UPPER(Point[Resource Consent Number]))</f>
        <v/>
      </c>
      <c r="P791" s="53" t="str">
        <f>IF(Point[Asset Unit Cost]="","",Point[Asset Unit Cost])</f>
        <v/>
      </c>
      <c r="Q791" s="11" t="str">
        <f>IF(Point[Added By]="","",UPPER(Point[Added By]))</f>
        <v/>
      </c>
      <c r="R791" s="11" t="str">
        <f>IF(Point[Added Date]="","",Point[Added Date])</f>
        <v/>
      </c>
      <c r="S791" s="14" t="str">
        <f>IF(Point[Z COORD]="","",Point[Z COORD])</f>
        <v/>
      </c>
      <c r="T791" s="14" t="str">
        <f>IF(Point[Asset Description]="","",PROPER(Point[Asset Description]))</f>
        <v/>
      </c>
      <c r="U791" s="14" t="str">
        <f>IF(Point[[Artist ]]="","",PROPER(Point[[Artist ]]))</f>
        <v/>
      </c>
      <c r="V791" s="14" t="str">
        <f>IF(Point[Material Notes]="","",PROPER(Point[Material Notes]))</f>
        <v/>
      </c>
      <c r="W791" s="14" t="str">
        <f>IF(Point[Dimension Notes]="","",Point[Dimension Notes])</f>
        <v/>
      </c>
      <c r="X791" s="14" t="str">
        <f>IF(Point[List]="","",VLOOKUP(Point[Burner Number],number,2,FALSE))</f>
        <v/>
      </c>
      <c r="Y791" s="14" t="str">
        <f>IF(Point[List]="","",VLOOKUP(Point[Fuel],bbq_fuel,2,FALSE))</f>
        <v/>
      </c>
      <c r="Z791" s="14" t="str">
        <f>IF(Point[List]="","",VLOOKUP(Point[Cabinet Material],bbq_material,2,FALSE))</f>
        <v/>
      </c>
      <c r="AA791" s="14" t="str">
        <f>IF(Point[Asset Group]="","",VLOOKUP(Point[Manufacturer],manufacturer,2,FALSE))</f>
        <v/>
      </c>
      <c r="AB791" s="14" t="str">
        <f>IF(Point[Uinsex WC]="","",Point[Uinsex WC])</f>
        <v/>
      </c>
      <c r="AC791" s="14" t="str">
        <f>IF(Point[Female WC]="","",Point[Female WC])</f>
        <v/>
      </c>
      <c r="AD791" s="14" t="str">
        <f>IF(Point[Male WC]="","",Point[Male WC])</f>
        <v/>
      </c>
      <c r="AE791" s="14" t="str">
        <f>IF(Point[Urinal]="","",Point[Urinal])</f>
        <v/>
      </c>
      <c r="AF791" s="14" t="str">
        <f>IF(Point[Disabled Unisex]="","",Point[Disabled Unisex])</f>
        <v/>
      </c>
      <c r="AG791" s="14" t="str">
        <f>IF(Point[Disabled Female]="","",Point[Disabled Female])</f>
        <v/>
      </c>
      <c r="AH791" s="14" t="str">
        <f>IF(Point[Disabled Male]="","",Point[Disabled Male])</f>
        <v/>
      </c>
      <c r="AI791" s="14" t="str">
        <f>IF(Point[Asset Group]="","",VLOOKUP(Point[Handrail],yes_no,2,FALSE))</f>
        <v/>
      </c>
      <c r="AJ791" s="14" t="str">
        <f>IF(Point[Asset Group]="","",VLOOKUP(Point[Baby Changing],yes_no,2,FALSE))</f>
        <v/>
      </c>
      <c r="AK791" s="14" t="str">
        <f>IF(Point[Asset Group]="","",VLOOKUP(Point[Service Room],yes_no,2,FALSE))</f>
        <v/>
      </c>
      <c r="AL791" s="14" t="str">
        <f>IF(Point[Asset Group]="","",VLOOKUP(Point[Service Tap],service_tap,2,FALSE))</f>
        <v/>
      </c>
      <c r="AM791" s="14" t="str">
        <f>IF(Point[Asset Group]="","",VLOOKUP(Point[Heating Type],wc_heating,2,FALSE))</f>
        <v/>
      </c>
      <c r="AN791" s="14" t="str">
        <f>IF(Point[Asset Group]="","",VLOOKUP(Point[Power Supply],power_supply,2,FALSE))</f>
        <v/>
      </c>
      <c r="AO791" s="14" t="str">
        <f>IF(Point[Asset Group]="","",VLOOKUP(Point[Waste Water],waste_water,2,FALSE))</f>
        <v/>
      </c>
      <c r="AP791" s="14" t="str">
        <f>IF(Point[Asset Group]="","",VLOOKUP(Point[Furniture SubType],subdom_master_gdb,2,FALSE))</f>
        <v/>
      </c>
      <c r="AQ791" s="14" t="str">
        <f>IF(Point[Asset Group]="","",VLOOKUP(Point[Concrete Pad],yes_no,2,FALSE))</f>
        <v/>
      </c>
      <c r="AR791" s="14" t="str">
        <f>IF(Point[Asset Group]="","",VLOOKUP(Point[Material],material_master,2,FALSE))</f>
        <v/>
      </c>
      <c r="AS791" s="14" t="str">
        <f>IF(Point[Asset Group]="","",VLOOKUP(Point[Plumbing],irrigation_plumbing,2,FALSE))</f>
        <v/>
      </c>
      <c r="AT791" s="14" t="str">
        <f>IF(Point[Asset Group]="","",VLOOKUP(Point[Sprinklers],irrigation_sprinklers,2,FALSE))</f>
        <v/>
      </c>
      <c r="AU791" s="14" t="str">
        <f>IF(Point[Asset Group]="","",VLOOKUP(Point[System],irrigation_system,2,FALSE))</f>
        <v/>
      </c>
      <c r="AV791" s="14" t="str">
        <f>IF(Point[Asset Group]="","",VLOOKUP(Point[Status],irrigation_status,2,FALSE))</f>
        <v/>
      </c>
      <c r="AW791" s="11" t="str">
        <f>IF(Point[Date of manufacture]="","",Point[Date of manufacture])</f>
        <v/>
      </c>
      <c r="AX791" s="14" t="str">
        <f>IF(Point[Asset Group]="","",VLOOKUP(Point[Sign Purpose],sign_purpose,2,FALSE))</f>
        <v/>
      </c>
      <c r="AY791" s="14" t="str">
        <f>IF(Point[Asset Group]="","",VLOOKUP(Point[Sign Material],material_master,2,FALSE))</f>
        <v/>
      </c>
      <c r="AZ791" s="14" t="str">
        <f>IF(Point[Asset Group]="","",VLOOKUP(Point[Affixed To],sign_affix,2,FALSE))</f>
        <v/>
      </c>
      <c r="BA791" s="14" t="str">
        <f>IF(Point[Size HxB mm]="","",Point[Size HxB mm])</f>
        <v/>
      </c>
      <c r="BB791" s="14" t="str">
        <f>IF(Point[Height m]="","",Point[Height m])</f>
        <v/>
      </c>
      <c r="BC791" s="14" t="str">
        <f>IF(Point[Asset Group]="","",VLOOKUP(Point[Post Material],material_master,2,FALSE))</f>
        <v/>
      </c>
      <c r="BD791" s="14" t="str">
        <f>IF(Point[Asset Group]="","",VLOOKUP(Point[Post Number],number,2,FALSE))</f>
        <v/>
      </c>
      <c r="BE791" s="14" t="str">
        <f>IF(Point[Asset Group]="","",VLOOKUP(Point[Structure SubType],subdom_master_gdb,2,FALSE))</f>
        <v/>
      </c>
      <c r="BF791" s="14" t="str">
        <f>IF(Point[Area m2]="","",Point[Area m2])</f>
        <v/>
      </c>
      <c r="BG791" s="14" t="str">
        <f>IF(Point[Length m]="","",Point[Length m])</f>
        <v/>
      </c>
      <c r="BH791" s="14" t="str">
        <f>IF(Point[Width m]="","",Point[Width m])</f>
        <v/>
      </c>
      <c r="BI791" s="14" t="str">
        <f>IF(Point[Diameter m]="","",Point[Diameter m])</f>
        <v/>
      </c>
      <c r="BJ791" s="14" t="str">
        <f>IF(Point[Asset Group]="","",VLOOKUP(Point[Number of Pipes],number,2,FALSE))</f>
        <v/>
      </c>
      <c r="BK791" s="14" t="str">
        <f>IF(Point[Asset Group]="","",VLOOKUP(Point[Combined Name],2,FALSE))</f>
        <v/>
      </c>
      <c r="BL791" s="14" t="str">
        <f>IF(Point[Asset Group]="","",VLOOKUP(Point[Size Class],size_class,2,FALSE))</f>
        <v/>
      </c>
      <c r="BM791" s="14" t="str">
        <f>IF(Point[Asset Group]="","",VLOOKUP(Point[Age Class],age_class,2,FALSE))</f>
        <v/>
      </c>
      <c r="BN791" s="14" t="str">
        <f>IF(Point[Girth (cm)]="","",Point[Girth (cm)])</f>
        <v/>
      </c>
      <c r="BO791" s="14" t="str">
        <f>IF(Point[Crown Radius (m)]="","",Point[Crown Radius (m)])</f>
        <v/>
      </c>
      <c r="BP791" s="14" t="str">
        <f>IF(Point[Asset Group]="","",VLOOKUP(Point[Rooting Environment],root_enviro,2,FALSE))</f>
        <v/>
      </c>
      <c r="BQ791" s="14" t="str">
        <f>IF(Point[Asset Group]="","",VLOOKUP(Point[Tree Surround],tree_surround,2,FALSE))</f>
        <v/>
      </c>
      <c r="BR791" s="14" t="str">
        <f>IF(Point[Asset Group]="","",VLOOKUP(Point[Tree Grill],yes_no,2,FALSE))</f>
        <v/>
      </c>
      <c r="BS791" s="14" t="str">
        <f>IF(Point[Asset Group]="","",VLOOKUP(Point[Tree Location],tree_location,2,FALSE))</f>
        <v/>
      </c>
    </row>
    <row r="792" spans="1:71" s="3" customFormat="1" x14ac:dyDescent="0.2">
      <c r="A792" s="3" t="str">
        <f>IF(Point[DWG File Name]="","",Point[DWG File Name])</f>
        <v/>
      </c>
      <c r="B792" s="3" t="str">
        <f>IF(Point[DWG Layer Name]="","",Point[DWG Layer Name])</f>
        <v/>
      </c>
      <c r="C792" s="3" t="str">
        <f>IF(Point[DWG Handle]="","",Point[DWG Handle])</f>
        <v/>
      </c>
      <c r="D792" s="58" t="str">
        <f>IF(Point[X]="","",Point[X])</f>
        <v/>
      </c>
      <c r="E792" s="58" t="str">
        <f>IF(Point[Y]="","",Point[Y])</f>
        <v/>
      </c>
      <c r="F792" s="3" t="str">
        <f>IF(Point[Replacement Asset]="","",Point[Replacement Asset])</f>
        <v/>
      </c>
      <c r="G792" s="3" t="str">
        <f>IF(Point[Asset ID]="","",UPPER(Point[Asset ID]))</f>
        <v/>
      </c>
      <c r="H792" s="3" t="str">
        <f>IF(Point[Asset Group]="","",VLOOKUP(Point[Asset Group],asset_grp_pt,4,FALSE))</f>
        <v/>
      </c>
      <c r="I792" s="3" t="str">
        <f>IF(Point[Asset Group]="","",VLOOKUP(Point[Asset Group],asset_grp_pt,2,FALSE))</f>
        <v/>
      </c>
      <c r="J792" s="3" t="str">
        <f>IF(Point[Asset Group]="","",VLOOKUP(Point[Asset Group],asset_grp_pt,3,FALSE))</f>
        <v/>
      </c>
      <c r="K792" s="3" t="str">
        <f>IF(Point[Asset Group]="","",VLOOKUP(Point[Asset Type],type_master_list,2,FALSE))</f>
        <v/>
      </c>
      <c r="L792" s="3" t="str">
        <f>IF(Point[Asset Name]="","",PROPER(Point[Asset Name]))</f>
        <v/>
      </c>
      <c r="M792" s="11" t="str">
        <f>IF(Point[Install Date]="","",Point[Install Date])</f>
        <v/>
      </c>
      <c r="N792" s="11" t="str">
        <f>IF(Point[Note]="","",PROPER(Point[Note]))</f>
        <v/>
      </c>
      <c r="O792" s="11" t="str">
        <f>IF(Point[Resource Consent Number]="","",UPPER(Point[Resource Consent Number]))</f>
        <v/>
      </c>
      <c r="P792" s="53" t="str">
        <f>IF(Point[Asset Unit Cost]="","",Point[Asset Unit Cost])</f>
        <v/>
      </c>
      <c r="Q792" s="11" t="str">
        <f>IF(Point[Added By]="","",UPPER(Point[Added By]))</f>
        <v/>
      </c>
      <c r="R792" s="11" t="str">
        <f>IF(Point[Added Date]="","",Point[Added Date])</f>
        <v/>
      </c>
      <c r="S792" s="14" t="str">
        <f>IF(Point[Z COORD]="","",Point[Z COORD])</f>
        <v/>
      </c>
      <c r="T792" s="14" t="str">
        <f>IF(Point[Asset Description]="","",PROPER(Point[Asset Description]))</f>
        <v/>
      </c>
      <c r="U792" s="14" t="str">
        <f>IF(Point[[Artist ]]="","",PROPER(Point[[Artist ]]))</f>
        <v/>
      </c>
      <c r="V792" s="14" t="str">
        <f>IF(Point[Material Notes]="","",PROPER(Point[Material Notes]))</f>
        <v/>
      </c>
      <c r="W792" s="14" t="str">
        <f>IF(Point[Dimension Notes]="","",Point[Dimension Notes])</f>
        <v/>
      </c>
      <c r="X792" s="14" t="str">
        <f>IF(Point[List]="","",VLOOKUP(Point[Burner Number],number,2,FALSE))</f>
        <v/>
      </c>
      <c r="Y792" s="14" t="str">
        <f>IF(Point[List]="","",VLOOKUP(Point[Fuel],bbq_fuel,2,FALSE))</f>
        <v/>
      </c>
      <c r="Z792" s="14" t="str">
        <f>IF(Point[List]="","",VLOOKUP(Point[Cabinet Material],bbq_material,2,FALSE))</f>
        <v/>
      </c>
      <c r="AA792" s="14" t="str">
        <f>IF(Point[Asset Group]="","",VLOOKUP(Point[Manufacturer],manufacturer,2,FALSE))</f>
        <v/>
      </c>
      <c r="AB792" s="14" t="str">
        <f>IF(Point[Uinsex WC]="","",Point[Uinsex WC])</f>
        <v/>
      </c>
      <c r="AC792" s="14" t="str">
        <f>IF(Point[Female WC]="","",Point[Female WC])</f>
        <v/>
      </c>
      <c r="AD792" s="14" t="str">
        <f>IF(Point[Male WC]="","",Point[Male WC])</f>
        <v/>
      </c>
      <c r="AE792" s="14" t="str">
        <f>IF(Point[Urinal]="","",Point[Urinal])</f>
        <v/>
      </c>
      <c r="AF792" s="14" t="str">
        <f>IF(Point[Disabled Unisex]="","",Point[Disabled Unisex])</f>
        <v/>
      </c>
      <c r="AG792" s="14" t="str">
        <f>IF(Point[Disabled Female]="","",Point[Disabled Female])</f>
        <v/>
      </c>
      <c r="AH792" s="14" t="str">
        <f>IF(Point[Disabled Male]="","",Point[Disabled Male])</f>
        <v/>
      </c>
      <c r="AI792" s="14" t="str">
        <f>IF(Point[Asset Group]="","",VLOOKUP(Point[Handrail],yes_no,2,FALSE))</f>
        <v/>
      </c>
      <c r="AJ792" s="14" t="str">
        <f>IF(Point[Asset Group]="","",VLOOKUP(Point[Baby Changing],yes_no,2,FALSE))</f>
        <v/>
      </c>
      <c r="AK792" s="14" t="str">
        <f>IF(Point[Asset Group]="","",VLOOKUP(Point[Service Room],yes_no,2,FALSE))</f>
        <v/>
      </c>
      <c r="AL792" s="14" t="str">
        <f>IF(Point[Asset Group]="","",VLOOKUP(Point[Service Tap],service_tap,2,FALSE))</f>
        <v/>
      </c>
      <c r="AM792" s="14" t="str">
        <f>IF(Point[Asset Group]="","",VLOOKUP(Point[Heating Type],wc_heating,2,FALSE))</f>
        <v/>
      </c>
      <c r="AN792" s="14" t="str">
        <f>IF(Point[Asset Group]="","",VLOOKUP(Point[Power Supply],power_supply,2,FALSE))</f>
        <v/>
      </c>
      <c r="AO792" s="14" t="str">
        <f>IF(Point[Asset Group]="","",VLOOKUP(Point[Waste Water],waste_water,2,FALSE))</f>
        <v/>
      </c>
      <c r="AP792" s="14" t="str">
        <f>IF(Point[Asset Group]="","",VLOOKUP(Point[Furniture SubType],subdom_master_gdb,2,FALSE))</f>
        <v/>
      </c>
      <c r="AQ792" s="14" t="str">
        <f>IF(Point[Asset Group]="","",VLOOKUP(Point[Concrete Pad],yes_no,2,FALSE))</f>
        <v/>
      </c>
      <c r="AR792" s="14" t="str">
        <f>IF(Point[Asset Group]="","",VLOOKUP(Point[Material],material_master,2,FALSE))</f>
        <v/>
      </c>
      <c r="AS792" s="14" t="str">
        <f>IF(Point[Asset Group]="","",VLOOKUP(Point[Plumbing],irrigation_plumbing,2,FALSE))</f>
        <v/>
      </c>
      <c r="AT792" s="14" t="str">
        <f>IF(Point[Asset Group]="","",VLOOKUP(Point[Sprinklers],irrigation_sprinklers,2,FALSE))</f>
        <v/>
      </c>
      <c r="AU792" s="14" t="str">
        <f>IF(Point[Asset Group]="","",VLOOKUP(Point[System],irrigation_system,2,FALSE))</f>
        <v/>
      </c>
      <c r="AV792" s="14" t="str">
        <f>IF(Point[Asset Group]="","",VLOOKUP(Point[Status],irrigation_status,2,FALSE))</f>
        <v/>
      </c>
      <c r="AW792" s="11" t="str">
        <f>IF(Point[Date of manufacture]="","",Point[Date of manufacture])</f>
        <v/>
      </c>
      <c r="AX792" s="14" t="str">
        <f>IF(Point[Asset Group]="","",VLOOKUP(Point[Sign Purpose],sign_purpose,2,FALSE))</f>
        <v/>
      </c>
      <c r="AY792" s="14" t="str">
        <f>IF(Point[Asset Group]="","",VLOOKUP(Point[Sign Material],material_master,2,FALSE))</f>
        <v/>
      </c>
      <c r="AZ792" s="14" t="str">
        <f>IF(Point[Asset Group]="","",VLOOKUP(Point[Affixed To],sign_affix,2,FALSE))</f>
        <v/>
      </c>
      <c r="BA792" s="14" t="str">
        <f>IF(Point[Size HxB mm]="","",Point[Size HxB mm])</f>
        <v/>
      </c>
      <c r="BB792" s="14" t="str">
        <f>IF(Point[Height m]="","",Point[Height m])</f>
        <v/>
      </c>
      <c r="BC792" s="14" t="str">
        <f>IF(Point[Asset Group]="","",VLOOKUP(Point[Post Material],material_master,2,FALSE))</f>
        <v/>
      </c>
      <c r="BD792" s="14" t="str">
        <f>IF(Point[Asset Group]="","",VLOOKUP(Point[Post Number],number,2,FALSE))</f>
        <v/>
      </c>
      <c r="BE792" s="14" t="str">
        <f>IF(Point[Asset Group]="","",VLOOKUP(Point[Structure SubType],subdom_master_gdb,2,FALSE))</f>
        <v/>
      </c>
      <c r="BF792" s="14" t="str">
        <f>IF(Point[Area m2]="","",Point[Area m2])</f>
        <v/>
      </c>
      <c r="BG792" s="14" t="str">
        <f>IF(Point[Length m]="","",Point[Length m])</f>
        <v/>
      </c>
      <c r="BH792" s="14" t="str">
        <f>IF(Point[Width m]="","",Point[Width m])</f>
        <v/>
      </c>
      <c r="BI792" s="14" t="str">
        <f>IF(Point[Diameter m]="","",Point[Diameter m])</f>
        <v/>
      </c>
      <c r="BJ792" s="14" t="str">
        <f>IF(Point[Asset Group]="","",VLOOKUP(Point[Number of Pipes],number,2,FALSE))</f>
        <v/>
      </c>
      <c r="BK792" s="14" t="str">
        <f>IF(Point[Asset Group]="","",VLOOKUP(Point[Combined Name],2,FALSE))</f>
        <v/>
      </c>
      <c r="BL792" s="14" t="str">
        <f>IF(Point[Asset Group]="","",VLOOKUP(Point[Size Class],size_class,2,FALSE))</f>
        <v/>
      </c>
      <c r="BM792" s="14" t="str">
        <f>IF(Point[Asset Group]="","",VLOOKUP(Point[Age Class],age_class,2,FALSE))</f>
        <v/>
      </c>
      <c r="BN792" s="14" t="str">
        <f>IF(Point[Girth (cm)]="","",Point[Girth (cm)])</f>
        <v/>
      </c>
      <c r="BO792" s="14" t="str">
        <f>IF(Point[Crown Radius (m)]="","",Point[Crown Radius (m)])</f>
        <v/>
      </c>
      <c r="BP792" s="14" t="str">
        <f>IF(Point[Asset Group]="","",VLOOKUP(Point[Rooting Environment],root_enviro,2,FALSE))</f>
        <v/>
      </c>
      <c r="BQ792" s="14" t="str">
        <f>IF(Point[Asset Group]="","",VLOOKUP(Point[Tree Surround],tree_surround,2,FALSE))</f>
        <v/>
      </c>
      <c r="BR792" s="14" t="str">
        <f>IF(Point[Asset Group]="","",VLOOKUP(Point[Tree Grill],yes_no,2,FALSE))</f>
        <v/>
      </c>
      <c r="BS792" s="14" t="str">
        <f>IF(Point[Asset Group]="","",VLOOKUP(Point[Tree Location],tree_location,2,FALSE))</f>
        <v/>
      </c>
    </row>
    <row r="793" spans="1:71" s="3" customFormat="1" x14ac:dyDescent="0.2">
      <c r="A793" s="3" t="str">
        <f>IF(Point[DWG File Name]="","",Point[DWG File Name])</f>
        <v/>
      </c>
      <c r="B793" s="3" t="str">
        <f>IF(Point[DWG Layer Name]="","",Point[DWG Layer Name])</f>
        <v/>
      </c>
      <c r="C793" s="3" t="str">
        <f>IF(Point[DWG Handle]="","",Point[DWG Handle])</f>
        <v/>
      </c>
      <c r="D793" s="58" t="str">
        <f>IF(Point[X]="","",Point[X])</f>
        <v/>
      </c>
      <c r="E793" s="58" t="str">
        <f>IF(Point[Y]="","",Point[Y])</f>
        <v/>
      </c>
      <c r="F793" s="3" t="str">
        <f>IF(Point[Replacement Asset]="","",Point[Replacement Asset])</f>
        <v/>
      </c>
      <c r="G793" s="3" t="str">
        <f>IF(Point[Asset ID]="","",UPPER(Point[Asset ID]))</f>
        <v/>
      </c>
      <c r="H793" s="3" t="str">
        <f>IF(Point[Asset Group]="","",VLOOKUP(Point[Asset Group],asset_grp_pt,4,FALSE))</f>
        <v/>
      </c>
      <c r="I793" s="3" t="str">
        <f>IF(Point[Asset Group]="","",VLOOKUP(Point[Asset Group],asset_grp_pt,2,FALSE))</f>
        <v/>
      </c>
      <c r="J793" s="3" t="str">
        <f>IF(Point[Asset Group]="","",VLOOKUP(Point[Asset Group],asset_grp_pt,3,FALSE))</f>
        <v/>
      </c>
      <c r="K793" s="3" t="str">
        <f>IF(Point[Asset Group]="","",VLOOKUP(Point[Asset Type],type_master_list,2,FALSE))</f>
        <v/>
      </c>
      <c r="L793" s="3" t="str">
        <f>IF(Point[Asset Name]="","",PROPER(Point[Asset Name]))</f>
        <v/>
      </c>
      <c r="M793" s="11" t="str">
        <f>IF(Point[Install Date]="","",Point[Install Date])</f>
        <v/>
      </c>
      <c r="N793" s="11" t="str">
        <f>IF(Point[Note]="","",PROPER(Point[Note]))</f>
        <v/>
      </c>
      <c r="O793" s="11" t="str">
        <f>IF(Point[Resource Consent Number]="","",UPPER(Point[Resource Consent Number]))</f>
        <v/>
      </c>
      <c r="P793" s="53" t="str">
        <f>IF(Point[Asset Unit Cost]="","",Point[Asset Unit Cost])</f>
        <v/>
      </c>
      <c r="Q793" s="11" t="str">
        <f>IF(Point[Added By]="","",UPPER(Point[Added By]))</f>
        <v/>
      </c>
      <c r="R793" s="11" t="str">
        <f>IF(Point[Added Date]="","",Point[Added Date])</f>
        <v/>
      </c>
      <c r="S793" s="14" t="str">
        <f>IF(Point[Z COORD]="","",Point[Z COORD])</f>
        <v/>
      </c>
      <c r="T793" s="14" t="str">
        <f>IF(Point[Asset Description]="","",PROPER(Point[Asset Description]))</f>
        <v/>
      </c>
      <c r="U793" s="14" t="str">
        <f>IF(Point[[Artist ]]="","",PROPER(Point[[Artist ]]))</f>
        <v/>
      </c>
      <c r="V793" s="14" t="str">
        <f>IF(Point[Material Notes]="","",PROPER(Point[Material Notes]))</f>
        <v/>
      </c>
      <c r="W793" s="14" t="str">
        <f>IF(Point[Dimension Notes]="","",Point[Dimension Notes])</f>
        <v/>
      </c>
      <c r="X793" s="14" t="str">
        <f>IF(Point[List]="","",VLOOKUP(Point[Burner Number],number,2,FALSE))</f>
        <v/>
      </c>
      <c r="Y793" s="14" t="str">
        <f>IF(Point[List]="","",VLOOKUP(Point[Fuel],bbq_fuel,2,FALSE))</f>
        <v/>
      </c>
      <c r="Z793" s="14" t="str">
        <f>IF(Point[List]="","",VLOOKUP(Point[Cabinet Material],bbq_material,2,FALSE))</f>
        <v/>
      </c>
      <c r="AA793" s="14" t="str">
        <f>IF(Point[Asset Group]="","",VLOOKUP(Point[Manufacturer],manufacturer,2,FALSE))</f>
        <v/>
      </c>
      <c r="AB793" s="14" t="str">
        <f>IF(Point[Uinsex WC]="","",Point[Uinsex WC])</f>
        <v/>
      </c>
      <c r="AC793" s="14" t="str">
        <f>IF(Point[Female WC]="","",Point[Female WC])</f>
        <v/>
      </c>
      <c r="AD793" s="14" t="str">
        <f>IF(Point[Male WC]="","",Point[Male WC])</f>
        <v/>
      </c>
      <c r="AE793" s="14" t="str">
        <f>IF(Point[Urinal]="","",Point[Urinal])</f>
        <v/>
      </c>
      <c r="AF793" s="14" t="str">
        <f>IF(Point[Disabled Unisex]="","",Point[Disabled Unisex])</f>
        <v/>
      </c>
      <c r="AG793" s="14" t="str">
        <f>IF(Point[Disabled Female]="","",Point[Disabled Female])</f>
        <v/>
      </c>
      <c r="AH793" s="14" t="str">
        <f>IF(Point[Disabled Male]="","",Point[Disabled Male])</f>
        <v/>
      </c>
      <c r="AI793" s="14" t="str">
        <f>IF(Point[Asset Group]="","",VLOOKUP(Point[Handrail],yes_no,2,FALSE))</f>
        <v/>
      </c>
      <c r="AJ793" s="14" t="str">
        <f>IF(Point[Asset Group]="","",VLOOKUP(Point[Baby Changing],yes_no,2,FALSE))</f>
        <v/>
      </c>
      <c r="AK793" s="14" t="str">
        <f>IF(Point[Asset Group]="","",VLOOKUP(Point[Service Room],yes_no,2,FALSE))</f>
        <v/>
      </c>
      <c r="AL793" s="14" t="str">
        <f>IF(Point[Asset Group]="","",VLOOKUP(Point[Service Tap],service_tap,2,FALSE))</f>
        <v/>
      </c>
      <c r="AM793" s="14" t="str">
        <f>IF(Point[Asset Group]="","",VLOOKUP(Point[Heating Type],wc_heating,2,FALSE))</f>
        <v/>
      </c>
      <c r="AN793" s="14" t="str">
        <f>IF(Point[Asset Group]="","",VLOOKUP(Point[Power Supply],power_supply,2,FALSE))</f>
        <v/>
      </c>
      <c r="AO793" s="14" t="str">
        <f>IF(Point[Asset Group]="","",VLOOKUP(Point[Waste Water],waste_water,2,FALSE))</f>
        <v/>
      </c>
      <c r="AP793" s="14" t="str">
        <f>IF(Point[Asset Group]="","",VLOOKUP(Point[Furniture SubType],subdom_master_gdb,2,FALSE))</f>
        <v/>
      </c>
      <c r="AQ793" s="14" t="str">
        <f>IF(Point[Asset Group]="","",VLOOKUP(Point[Concrete Pad],yes_no,2,FALSE))</f>
        <v/>
      </c>
      <c r="AR793" s="14" t="str">
        <f>IF(Point[Asset Group]="","",VLOOKUP(Point[Material],material_master,2,FALSE))</f>
        <v/>
      </c>
      <c r="AS793" s="14" t="str">
        <f>IF(Point[Asset Group]="","",VLOOKUP(Point[Plumbing],irrigation_plumbing,2,FALSE))</f>
        <v/>
      </c>
      <c r="AT793" s="14" t="str">
        <f>IF(Point[Asset Group]="","",VLOOKUP(Point[Sprinklers],irrigation_sprinklers,2,FALSE))</f>
        <v/>
      </c>
      <c r="AU793" s="14" t="str">
        <f>IF(Point[Asset Group]="","",VLOOKUP(Point[System],irrigation_system,2,FALSE))</f>
        <v/>
      </c>
      <c r="AV793" s="14" t="str">
        <f>IF(Point[Asset Group]="","",VLOOKUP(Point[Status],irrigation_status,2,FALSE))</f>
        <v/>
      </c>
      <c r="AW793" s="11" t="str">
        <f>IF(Point[Date of manufacture]="","",Point[Date of manufacture])</f>
        <v/>
      </c>
      <c r="AX793" s="14" t="str">
        <f>IF(Point[Asset Group]="","",VLOOKUP(Point[Sign Purpose],sign_purpose,2,FALSE))</f>
        <v/>
      </c>
      <c r="AY793" s="14" t="str">
        <f>IF(Point[Asset Group]="","",VLOOKUP(Point[Sign Material],material_master,2,FALSE))</f>
        <v/>
      </c>
      <c r="AZ793" s="14" t="str">
        <f>IF(Point[Asset Group]="","",VLOOKUP(Point[Affixed To],sign_affix,2,FALSE))</f>
        <v/>
      </c>
      <c r="BA793" s="14" t="str">
        <f>IF(Point[Size HxB mm]="","",Point[Size HxB mm])</f>
        <v/>
      </c>
      <c r="BB793" s="14" t="str">
        <f>IF(Point[Height m]="","",Point[Height m])</f>
        <v/>
      </c>
      <c r="BC793" s="14" t="str">
        <f>IF(Point[Asset Group]="","",VLOOKUP(Point[Post Material],material_master,2,FALSE))</f>
        <v/>
      </c>
      <c r="BD793" s="14" t="str">
        <f>IF(Point[Asset Group]="","",VLOOKUP(Point[Post Number],number,2,FALSE))</f>
        <v/>
      </c>
      <c r="BE793" s="14" t="str">
        <f>IF(Point[Asset Group]="","",VLOOKUP(Point[Structure SubType],subdom_master_gdb,2,FALSE))</f>
        <v/>
      </c>
      <c r="BF793" s="14" t="str">
        <f>IF(Point[Area m2]="","",Point[Area m2])</f>
        <v/>
      </c>
      <c r="BG793" s="14" t="str">
        <f>IF(Point[Length m]="","",Point[Length m])</f>
        <v/>
      </c>
      <c r="BH793" s="14" t="str">
        <f>IF(Point[Width m]="","",Point[Width m])</f>
        <v/>
      </c>
      <c r="BI793" s="14" t="str">
        <f>IF(Point[Diameter m]="","",Point[Diameter m])</f>
        <v/>
      </c>
      <c r="BJ793" s="14" t="str">
        <f>IF(Point[Asset Group]="","",VLOOKUP(Point[Number of Pipes],number,2,FALSE))</f>
        <v/>
      </c>
      <c r="BK793" s="14" t="str">
        <f>IF(Point[Asset Group]="","",VLOOKUP(Point[Combined Name],2,FALSE))</f>
        <v/>
      </c>
      <c r="BL793" s="14" t="str">
        <f>IF(Point[Asset Group]="","",VLOOKUP(Point[Size Class],size_class,2,FALSE))</f>
        <v/>
      </c>
      <c r="BM793" s="14" t="str">
        <f>IF(Point[Asset Group]="","",VLOOKUP(Point[Age Class],age_class,2,FALSE))</f>
        <v/>
      </c>
      <c r="BN793" s="14" t="str">
        <f>IF(Point[Girth (cm)]="","",Point[Girth (cm)])</f>
        <v/>
      </c>
      <c r="BO793" s="14" t="str">
        <f>IF(Point[Crown Radius (m)]="","",Point[Crown Radius (m)])</f>
        <v/>
      </c>
      <c r="BP793" s="14" t="str">
        <f>IF(Point[Asset Group]="","",VLOOKUP(Point[Rooting Environment],root_enviro,2,FALSE))</f>
        <v/>
      </c>
      <c r="BQ793" s="14" t="str">
        <f>IF(Point[Asset Group]="","",VLOOKUP(Point[Tree Surround],tree_surround,2,FALSE))</f>
        <v/>
      </c>
      <c r="BR793" s="14" t="str">
        <f>IF(Point[Asset Group]="","",VLOOKUP(Point[Tree Grill],yes_no,2,FALSE))</f>
        <v/>
      </c>
      <c r="BS793" s="14" t="str">
        <f>IF(Point[Asset Group]="","",VLOOKUP(Point[Tree Location],tree_location,2,FALSE))</f>
        <v/>
      </c>
    </row>
    <row r="794" spans="1:71" s="3" customFormat="1" x14ac:dyDescent="0.2">
      <c r="A794" s="3" t="str">
        <f>IF(Point[DWG File Name]="","",Point[DWG File Name])</f>
        <v/>
      </c>
      <c r="B794" s="3" t="str">
        <f>IF(Point[DWG Layer Name]="","",Point[DWG Layer Name])</f>
        <v/>
      </c>
      <c r="C794" s="3" t="str">
        <f>IF(Point[DWG Handle]="","",Point[DWG Handle])</f>
        <v/>
      </c>
      <c r="D794" s="58" t="str">
        <f>IF(Point[X]="","",Point[X])</f>
        <v/>
      </c>
      <c r="E794" s="58" t="str">
        <f>IF(Point[Y]="","",Point[Y])</f>
        <v/>
      </c>
      <c r="F794" s="3" t="str">
        <f>IF(Point[Replacement Asset]="","",Point[Replacement Asset])</f>
        <v/>
      </c>
      <c r="G794" s="3" t="str">
        <f>IF(Point[Asset ID]="","",UPPER(Point[Asset ID]))</f>
        <v/>
      </c>
      <c r="H794" s="3" t="str">
        <f>IF(Point[Asset Group]="","",VLOOKUP(Point[Asset Group],asset_grp_pt,4,FALSE))</f>
        <v/>
      </c>
      <c r="I794" s="3" t="str">
        <f>IF(Point[Asset Group]="","",VLOOKUP(Point[Asset Group],asset_grp_pt,2,FALSE))</f>
        <v/>
      </c>
      <c r="J794" s="3" t="str">
        <f>IF(Point[Asset Group]="","",VLOOKUP(Point[Asset Group],asset_grp_pt,3,FALSE))</f>
        <v/>
      </c>
      <c r="K794" s="3" t="str">
        <f>IF(Point[Asset Group]="","",VLOOKUP(Point[Asset Type],type_master_list,2,FALSE))</f>
        <v/>
      </c>
      <c r="L794" s="3" t="str">
        <f>IF(Point[Asset Name]="","",PROPER(Point[Asset Name]))</f>
        <v/>
      </c>
      <c r="M794" s="11" t="str">
        <f>IF(Point[Install Date]="","",Point[Install Date])</f>
        <v/>
      </c>
      <c r="N794" s="11" t="str">
        <f>IF(Point[Note]="","",PROPER(Point[Note]))</f>
        <v/>
      </c>
      <c r="O794" s="11" t="str">
        <f>IF(Point[Resource Consent Number]="","",UPPER(Point[Resource Consent Number]))</f>
        <v/>
      </c>
      <c r="P794" s="53" t="str">
        <f>IF(Point[Asset Unit Cost]="","",Point[Asset Unit Cost])</f>
        <v/>
      </c>
      <c r="Q794" s="11" t="str">
        <f>IF(Point[Added By]="","",UPPER(Point[Added By]))</f>
        <v/>
      </c>
      <c r="R794" s="11" t="str">
        <f>IF(Point[Added Date]="","",Point[Added Date])</f>
        <v/>
      </c>
      <c r="S794" s="14" t="str">
        <f>IF(Point[Z COORD]="","",Point[Z COORD])</f>
        <v/>
      </c>
      <c r="T794" s="14" t="str">
        <f>IF(Point[Asset Description]="","",PROPER(Point[Asset Description]))</f>
        <v/>
      </c>
      <c r="U794" s="14" t="str">
        <f>IF(Point[[Artist ]]="","",PROPER(Point[[Artist ]]))</f>
        <v/>
      </c>
      <c r="V794" s="14" t="str">
        <f>IF(Point[Material Notes]="","",PROPER(Point[Material Notes]))</f>
        <v/>
      </c>
      <c r="W794" s="14" t="str">
        <f>IF(Point[Dimension Notes]="","",Point[Dimension Notes])</f>
        <v/>
      </c>
      <c r="X794" s="14" t="str">
        <f>IF(Point[List]="","",VLOOKUP(Point[Burner Number],number,2,FALSE))</f>
        <v/>
      </c>
      <c r="Y794" s="14" t="str">
        <f>IF(Point[List]="","",VLOOKUP(Point[Fuel],bbq_fuel,2,FALSE))</f>
        <v/>
      </c>
      <c r="Z794" s="14" t="str">
        <f>IF(Point[List]="","",VLOOKUP(Point[Cabinet Material],bbq_material,2,FALSE))</f>
        <v/>
      </c>
      <c r="AA794" s="14" t="str">
        <f>IF(Point[Asset Group]="","",VLOOKUP(Point[Manufacturer],manufacturer,2,FALSE))</f>
        <v/>
      </c>
      <c r="AB794" s="14" t="str">
        <f>IF(Point[Uinsex WC]="","",Point[Uinsex WC])</f>
        <v/>
      </c>
      <c r="AC794" s="14" t="str">
        <f>IF(Point[Female WC]="","",Point[Female WC])</f>
        <v/>
      </c>
      <c r="AD794" s="14" t="str">
        <f>IF(Point[Male WC]="","",Point[Male WC])</f>
        <v/>
      </c>
      <c r="AE794" s="14" t="str">
        <f>IF(Point[Urinal]="","",Point[Urinal])</f>
        <v/>
      </c>
      <c r="AF794" s="14" t="str">
        <f>IF(Point[Disabled Unisex]="","",Point[Disabled Unisex])</f>
        <v/>
      </c>
      <c r="AG794" s="14" t="str">
        <f>IF(Point[Disabled Female]="","",Point[Disabled Female])</f>
        <v/>
      </c>
      <c r="AH794" s="14" t="str">
        <f>IF(Point[Disabled Male]="","",Point[Disabled Male])</f>
        <v/>
      </c>
      <c r="AI794" s="14" t="str">
        <f>IF(Point[Asset Group]="","",VLOOKUP(Point[Handrail],yes_no,2,FALSE))</f>
        <v/>
      </c>
      <c r="AJ794" s="14" t="str">
        <f>IF(Point[Asset Group]="","",VLOOKUP(Point[Baby Changing],yes_no,2,FALSE))</f>
        <v/>
      </c>
      <c r="AK794" s="14" t="str">
        <f>IF(Point[Asset Group]="","",VLOOKUP(Point[Service Room],yes_no,2,FALSE))</f>
        <v/>
      </c>
      <c r="AL794" s="14" t="str">
        <f>IF(Point[Asset Group]="","",VLOOKUP(Point[Service Tap],service_tap,2,FALSE))</f>
        <v/>
      </c>
      <c r="AM794" s="14" t="str">
        <f>IF(Point[Asset Group]="","",VLOOKUP(Point[Heating Type],wc_heating,2,FALSE))</f>
        <v/>
      </c>
      <c r="AN794" s="14" t="str">
        <f>IF(Point[Asset Group]="","",VLOOKUP(Point[Power Supply],power_supply,2,FALSE))</f>
        <v/>
      </c>
      <c r="AO794" s="14" t="str">
        <f>IF(Point[Asset Group]="","",VLOOKUP(Point[Waste Water],waste_water,2,FALSE))</f>
        <v/>
      </c>
      <c r="AP794" s="14" t="str">
        <f>IF(Point[Asset Group]="","",VLOOKUP(Point[Furniture SubType],subdom_master_gdb,2,FALSE))</f>
        <v/>
      </c>
      <c r="AQ794" s="14" t="str">
        <f>IF(Point[Asset Group]="","",VLOOKUP(Point[Concrete Pad],yes_no,2,FALSE))</f>
        <v/>
      </c>
      <c r="AR794" s="14" t="str">
        <f>IF(Point[Asset Group]="","",VLOOKUP(Point[Material],material_master,2,FALSE))</f>
        <v/>
      </c>
      <c r="AS794" s="14" t="str">
        <f>IF(Point[Asset Group]="","",VLOOKUP(Point[Plumbing],irrigation_plumbing,2,FALSE))</f>
        <v/>
      </c>
      <c r="AT794" s="14" t="str">
        <f>IF(Point[Asset Group]="","",VLOOKUP(Point[Sprinklers],irrigation_sprinklers,2,FALSE))</f>
        <v/>
      </c>
      <c r="AU794" s="14" t="str">
        <f>IF(Point[Asset Group]="","",VLOOKUP(Point[System],irrigation_system,2,FALSE))</f>
        <v/>
      </c>
      <c r="AV794" s="14" t="str">
        <f>IF(Point[Asset Group]="","",VLOOKUP(Point[Status],irrigation_status,2,FALSE))</f>
        <v/>
      </c>
      <c r="AW794" s="11" t="str">
        <f>IF(Point[Date of manufacture]="","",Point[Date of manufacture])</f>
        <v/>
      </c>
      <c r="AX794" s="14" t="str">
        <f>IF(Point[Asset Group]="","",VLOOKUP(Point[Sign Purpose],sign_purpose,2,FALSE))</f>
        <v/>
      </c>
      <c r="AY794" s="14" t="str">
        <f>IF(Point[Asset Group]="","",VLOOKUP(Point[Sign Material],material_master,2,FALSE))</f>
        <v/>
      </c>
      <c r="AZ794" s="14" t="str">
        <f>IF(Point[Asset Group]="","",VLOOKUP(Point[Affixed To],sign_affix,2,FALSE))</f>
        <v/>
      </c>
      <c r="BA794" s="14" t="str">
        <f>IF(Point[Size HxB mm]="","",Point[Size HxB mm])</f>
        <v/>
      </c>
      <c r="BB794" s="14" t="str">
        <f>IF(Point[Height m]="","",Point[Height m])</f>
        <v/>
      </c>
      <c r="BC794" s="14" t="str">
        <f>IF(Point[Asset Group]="","",VLOOKUP(Point[Post Material],material_master,2,FALSE))</f>
        <v/>
      </c>
      <c r="BD794" s="14" t="str">
        <f>IF(Point[Asset Group]="","",VLOOKUP(Point[Post Number],number,2,FALSE))</f>
        <v/>
      </c>
      <c r="BE794" s="14" t="str">
        <f>IF(Point[Asset Group]="","",VLOOKUP(Point[Structure SubType],subdom_master_gdb,2,FALSE))</f>
        <v/>
      </c>
      <c r="BF794" s="14" t="str">
        <f>IF(Point[Area m2]="","",Point[Area m2])</f>
        <v/>
      </c>
      <c r="BG794" s="14" t="str">
        <f>IF(Point[Length m]="","",Point[Length m])</f>
        <v/>
      </c>
      <c r="BH794" s="14" t="str">
        <f>IF(Point[Width m]="","",Point[Width m])</f>
        <v/>
      </c>
      <c r="BI794" s="14" t="str">
        <f>IF(Point[Diameter m]="","",Point[Diameter m])</f>
        <v/>
      </c>
      <c r="BJ794" s="14" t="str">
        <f>IF(Point[Asset Group]="","",VLOOKUP(Point[Number of Pipes],number,2,FALSE))</f>
        <v/>
      </c>
      <c r="BK794" s="14" t="str">
        <f>IF(Point[Asset Group]="","",VLOOKUP(Point[Combined Name],2,FALSE))</f>
        <v/>
      </c>
      <c r="BL794" s="14" t="str">
        <f>IF(Point[Asset Group]="","",VLOOKUP(Point[Size Class],size_class,2,FALSE))</f>
        <v/>
      </c>
      <c r="BM794" s="14" t="str">
        <f>IF(Point[Asset Group]="","",VLOOKUP(Point[Age Class],age_class,2,FALSE))</f>
        <v/>
      </c>
      <c r="BN794" s="14" t="str">
        <f>IF(Point[Girth (cm)]="","",Point[Girth (cm)])</f>
        <v/>
      </c>
      <c r="BO794" s="14" t="str">
        <f>IF(Point[Crown Radius (m)]="","",Point[Crown Radius (m)])</f>
        <v/>
      </c>
      <c r="BP794" s="14" t="str">
        <f>IF(Point[Asset Group]="","",VLOOKUP(Point[Rooting Environment],root_enviro,2,FALSE))</f>
        <v/>
      </c>
      <c r="BQ794" s="14" t="str">
        <f>IF(Point[Asset Group]="","",VLOOKUP(Point[Tree Surround],tree_surround,2,FALSE))</f>
        <v/>
      </c>
      <c r="BR794" s="14" t="str">
        <f>IF(Point[Asset Group]="","",VLOOKUP(Point[Tree Grill],yes_no,2,FALSE))</f>
        <v/>
      </c>
      <c r="BS794" s="14" t="str">
        <f>IF(Point[Asset Group]="","",VLOOKUP(Point[Tree Location],tree_location,2,FALSE))</f>
        <v/>
      </c>
    </row>
    <row r="795" spans="1:71" s="3" customFormat="1" x14ac:dyDescent="0.2">
      <c r="A795" s="3" t="str">
        <f>IF(Point[DWG File Name]="","",Point[DWG File Name])</f>
        <v/>
      </c>
      <c r="B795" s="3" t="str">
        <f>IF(Point[DWG Layer Name]="","",Point[DWG Layer Name])</f>
        <v/>
      </c>
      <c r="C795" s="3" t="str">
        <f>IF(Point[DWG Handle]="","",Point[DWG Handle])</f>
        <v/>
      </c>
      <c r="D795" s="58" t="str">
        <f>IF(Point[X]="","",Point[X])</f>
        <v/>
      </c>
      <c r="E795" s="58" t="str">
        <f>IF(Point[Y]="","",Point[Y])</f>
        <v/>
      </c>
      <c r="F795" s="3" t="str">
        <f>IF(Point[Replacement Asset]="","",Point[Replacement Asset])</f>
        <v/>
      </c>
      <c r="G795" s="3" t="str">
        <f>IF(Point[Asset ID]="","",UPPER(Point[Asset ID]))</f>
        <v/>
      </c>
      <c r="H795" s="3" t="str">
        <f>IF(Point[Asset Group]="","",VLOOKUP(Point[Asset Group],asset_grp_pt,4,FALSE))</f>
        <v/>
      </c>
      <c r="I795" s="3" t="str">
        <f>IF(Point[Asset Group]="","",VLOOKUP(Point[Asset Group],asset_grp_pt,2,FALSE))</f>
        <v/>
      </c>
      <c r="J795" s="3" t="str">
        <f>IF(Point[Asset Group]="","",VLOOKUP(Point[Asset Group],asset_grp_pt,3,FALSE))</f>
        <v/>
      </c>
      <c r="K795" s="3" t="str">
        <f>IF(Point[Asset Group]="","",VLOOKUP(Point[Asset Type],type_master_list,2,FALSE))</f>
        <v/>
      </c>
      <c r="L795" s="3" t="str">
        <f>IF(Point[Asset Name]="","",PROPER(Point[Asset Name]))</f>
        <v/>
      </c>
      <c r="M795" s="11" t="str">
        <f>IF(Point[Install Date]="","",Point[Install Date])</f>
        <v/>
      </c>
      <c r="N795" s="11" t="str">
        <f>IF(Point[Note]="","",PROPER(Point[Note]))</f>
        <v/>
      </c>
      <c r="O795" s="11" t="str">
        <f>IF(Point[Resource Consent Number]="","",UPPER(Point[Resource Consent Number]))</f>
        <v/>
      </c>
      <c r="P795" s="53" t="str">
        <f>IF(Point[Asset Unit Cost]="","",Point[Asset Unit Cost])</f>
        <v/>
      </c>
      <c r="Q795" s="11" t="str">
        <f>IF(Point[Added By]="","",UPPER(Point[Added By]))</f>
        <v/>
      </c>
      <c r="R795" s="11" t="str">
        <f>IF(Point[Added Date]="","",Point[Added Date])</f>
        <v/>
      </c>
      <c r="S795" s="14" t="str">
        <f>IF(Point[Z COORD]="","",Point[Z COORD])</f>
        <v/>
      </c>
      <c r="T795" s="14" t="str">
        <f>IF(Point[Asset Description]="","",PROPER(Point[Asset Description]))</f>
        <v/>
      </c>
      <c r="U795" s="14" t="str">
        <f>IF(Point[[Artist ]]="","",PROPER(Point[[Artist ]]))</f>
        <v/>
      </c>
      <c r="V795" s="14" t="str">
        <f>IF(Point[Material Notes]="","",PROPER(Point[Material Notes]))</f>
        <v/>
      </c>
      <c r="W795" s="14" t="str">
        <f>IF(Point[Dimension Notes]="","",Point[Dimension Notes])</f>
        <v/>
      </c>
      <c r="X795" s="14" t="str">
        <f>IF(Point[List]="","",VLOOKUP(Point[Burner Number],number,2,FALSE))</f>
        <v/>
      </c>
      <c r="Y795" s="14" t="str">
        <f>IF(Point[List]="","",VLOOKUP(Point[Fuel],bbq_fuel,2,FALSE))</f>
        <v/>
      </c>
      <c r="Z795" s="14" t="str">
        <f>IF(Point[List]="","",VLOOKUP(Point[Cabinet Material],bbq_material,2,FALSE))</f>
        <v/>
      </c>
      <c r="AA795" s="14" t="str">
        <f>IF(Point[Asset Group]="","",VLOOKUP(Point[Manufacturer],manufacturer,2,FALSE))</f>
        <v/>
      </c>
      <c r="AB795" s="14" t="str">
        <f>IF(Point[Uinsex WC]="","",Point[Uinsex WC])</f>
        <v/>
      </c>
      <c r="AC795" s="14" t="str">
        <f>IF(Point[Female WC]="","",Point[Female WC])</f>
        <v/>
      </c>
      <c r="AD795" s="14" t="str">
        <f>IF(Point[Male WC]="","",Point[Male WC])</f>
        <v/>
      </c>
      <c r="AE795" s="14" t="str">
        <f>IF(Point[Urinal]="","",Point[Urinal])</f>
        <v/>
      </c>
      <c r="AF795" s="14" t="str">
        <f>IF(Point[Disabled Unisex]="","",Point[Disabled Unisex])</f>
        <v/>
      </c>
      <c r="AG795" s="14" t="str">
        <f>IF(Point[Disabled Female]="","",Point[Disabled Female])</f>
        <v/>
      </c>
      <c r="AH795" s="14" t="str">
        <f>IF(Point[Disabled Male]="","",Point[Disabled Male])</f>
        <v/>
      </c>
      <c r="AI795" s="14" t="str">
        <f>IF(Point[Asset Group]="","",VLOOKUP(Point[Handrail],yes_no,2,FALSE))</f>
        <v/>
      </c>
      <c r="AJ795" s="14" t="str">
        <f>IF(Point[Asset Group]="","",VLOOKUP(Point[Baby Changing],yes_no,2,FALSE))</f>
        <v/>
      </c>
      <c r="AK795" s="14" t="str">
        <f>IF(Point[Asset Group]="","",VLOOKUP(Point[Service Room],yes_no,2,FALSE))</f>
        <v/>
      </c>
      <c r="AL795" s="14" t="str">
        <f>IF(Point[Asset Group]="","",VLOOKUP(Point[Service Tap],service_tap,2,FALSE))</f>
        <v/>
      </c>
      <c r="AM795" s="14" t="str">
        <f>IF(Point[Asset Group]="","",VLOOKUP(Point[Heating Type],wc_heating,2,FALSE))</f>
        <v/>
      </c>
      <c r="AN795" s="14" t="str">
        <f>IF(Point[Asset Group]="","",VLOOKUP(Point[Power Supply],power_supply,2,FALSE))</f>
        <v/>
      </c>
      <c r="AO795" s="14" t="str">
        <f>IF(Point[Asset Group]="","",VLOOKUP(Point[Waste Water],waste_water,2,FALSE))</f>
        <v/>
      </c>
      <c r="AP795" s="14" t="str">
        <f>IF(Point[Asset Group]="","",VLOOKUP(Point[Furniture SubType],subdom_master_gdb,2,FALSE))</f>
        <v/>
      </c>
      <c r="AQ795" s="14" t="str">
        <f>IF(Point[Asset Group]="","",VLOOKUP(Point[Concrete Pad],yes_no,2,FALSE))</f>
        <v/>
      </c>
      <c r="AR795" s="14" t="str">
        <f>IF(Point[Asset Group]="","",VLOOKUP(Point[Material],material_master,2,FALSE))</f>
        <v/>
      </c>
      <c r="AS795" s="14" t="str">
        <f>IF(Point[Asset Group]="","",VLOOKUP(Point[Plumbing],irrigation_plumbing,2,FALSE))</f>
        <v/>
      </c>
      <c r="AT795" s="14" t="str">
        <f>IF(Point[Asset Group]="","",VLOOKUP(Point[Sprinklers],irrigation_sprinklers,2,FALSE))</f>
        <v/>
      </c>
      <c r="AU795" s="14" t="str">
        <f>IF(Point[Asset Group]="","",VLOOKUP(Point[System],irrigation_system,2,FALSE))</f>
        <v/>
      </c>
      <c r="AV795" s="14" t="str">
        <f>IF(Point[Asset Group]="","",VLOOKUP(Point[Status],irrigation_status,2,FALSE))</f>
        <v/>
      </c>
      <c r="AW795" s="11" t="str">
        <f>IF(Point[Date of manufacture]="","",Point[Date of manufacture])</f>
        <v/>
      </c>
      <c r="AX795" s="14" t="str">
        <f>IF(Point[Asset Group]="","",VLOOKUP(Point[Sign Purpose],sign_purpose,2,FALSE))</f>
        <v/>
      </c>
      <c r="AY795" s="14" t="str">
        <f>IF(Point[Asset Group]="","",VLOOKUP(Point[Sign Material],material_master,2,FALSE))</f>
        <v/>
      </c>
      <c r="AZ795" s="14" t="str">
        <f>IF(Point[Asset Group]="","",VLOOKUP(Point[Affixed To],sign_affix,2,FALSE))</f>
        <v/>
      </c>
      <c r="BA795" s="14" t="str">
        <f>IF(Point[Size HxB mm]="","",Point[Size HxB mm])</f>
        <v/>
      </c>
      <c r="BB795" s="14" t="str">
        <f>IF(Point[Height m]="","",Point[Height m])</f>
        <v/>
      </c>
      <c r="BC795" s="14" t="str">
        <f>IF(Point[Asset Group]="","",VLOOKUP(Point[Post Material],material_master,2,FALSE))</f>
        <v/>
      </c>
      <c r="BD795" s="14" t="str">
        <f>IF(Point[Asset Group]="","",VLOOKUP(Point[Post Number],number,2,FALSE))</f>
        <v/>
      </c>
      <c r="BE795" s="14" t="str">
        <f>IF(Point[Asset Group]="","",VLOOKUP(Point[Structure SubType],subdom_master_gdb,2,FALSE))</f>
        <v/>
      </c>
      <c r="BF795" s="14" t="str">
        <f>IF(Point[Area m2]="","",Point[Area m2])</f>
        <v/>
      </c>
      <c r="BG795" s="14" t="str">
        <f>IF(Point[Length m]="","",Point[Length m])</f>
        <v/>
      </c>
      <c r="BH795" s="14" t="str">
        <f>IF(Point[Width m]="","",Point[Width m])</f>
        <v/>
      </c>
      <c r="BI795" s="14" t="str">
        <f>IF(Point[Diameter m]="","",Point[Diameter m])</f>
        <v/>
      </c>
      <c r="BJ795" s="14" t="str">
        <f>IF(Point[Asset Group]="","",VLOOKUP(Point[Number of Pipes],number,2,FALSE))</f>
        <v/>
      </c>
      <c r="BK795" s="14" t="str">
        <f>IF(Point[Asset Group]="","",VLOOKUP(Point[Combined Name],2,FALSE))</f>
        <v/>
      </c>
      <c r="BL795" s="14" t="str">
        <f>IF(Point[Asset Group]="","",VLOOKUP(Point[Size Class],size_class,2,FALSE))</f>
        <v/>
      </c>
      <c r="BM795" s="14" t="str">
        <f>IF(Point[Asset Group]="","",VLOOKUP(Point[Age Class],age_class,2,FALSE))</f>
        <v/>
      </c>
      <c r="BN795" s="14" t="str">
        <f>IF(Point[Girth (cm)]="","",Point[Girth (cm)])</f>
        <v/>
      </c>
      <c r="BO795" s="14" t="str">
        <f>IF(Point[Crown Radius (m)]="","",Point[Crown Radius (m)])</f>
        <v/>
      </c>
      <c r="BP795" s="14" t="str">
        <f>IF(Point[Asset Group]="","",VLOOKUP(Point[Rooting Environment],root_enviro,2,FALSE))</f>
        <v/>
      </c>
      <c r="BQ795" s="14" t="str">
        <f>IF(Point[Asset Group]="","",VLOOKUP(Point[Tree Surround],tree_surround,2,FALSE))</f>
        <v/>
      </c>
      <c r="BR795" s="14" t="str">
        <f>IF(Point[Asset Group]="","",VLOOKUP(Point[Tree Grill],yes_no,2,FALSE))</f>
        <v/>
      </c>
      <c r="BS795" s="14" t="str">
        <f>IF(Point[Asset Group]="","",VLOOKUP(Point[Tree Location],tree_location,2,FALSE))</f>
        <v/>
      </c>
    </row>
    <row r="796" spans="1:71" s="3" customFormat="1" x14ac:dyDescent="0.2">
      <c r="A796" s="3" t="str">
        <f>IF(Point[DWG File Name]="","",Point[DWG File Name])</f>
        <v/>
      </c>
      <c r="B796" s="3" t="str">
        <f>IF(Point[DWG Layer Name]="","",Point[DWG Layer Name])</f>
        <v/>
      </c>
      <c r="C796" s="3" t="str">
        <f>IF(Point[DWG Handle]="","",Point[DWG Handle])</f>
        <v/>
      </c>
      <c r="D796" s="58" t="str">
        <f>IF(Point[X]="","",Point[X])</f>
        <v/>
      </c>
      <c r="E796" s="58" t="str">
        <f>IF(Point[Y]="","",Point[Y])</f>
        <v/>
      </c>
      <c r="F796" s="3" t="str">
        <f>IF(Point[Replacement Asset]="","",Point[Replacement Asset])</f>
        <v/>
      </c>
      <c r="G796" s="3" t="str">
        <f>IF(Point[Asset ID]="","",UPPER(Point[Asset ID]))</f>
        <v/>
      </c>
      <c r="H796" s="3" t="str">
        <f>IF(Point[Asset Group]="","",VLOOKUP(Point[Asset Group],asset_grp_pt,4,FALSE))</f>
        <v/>
      </c>
      <c r="I796" s="3" t="str">
        <f>IF(Point[Asset Group]="","",VLOOKUP(Point[Asset Group],asset_grp_pt,2,FALSE))</f>
        <v/>
      </c>
      <c r="J796" s="3" t="str">
        <f>IF(Point[Asset Group]="","",VLOOKUP(Point[Asset Group],asset_grp_pt,3,FALSE))</f>
        <v/>
      </c>
      <c r="K796" s="3" t="str">
        <f>IF(Point[Asset Group]="","",VLOOKUP(Point[Asset Type],type_master_list,2,FALSE))</f>
        <v/>
      </c>
      <c r="L796" s="3" t="str">
        <f>IF(Point[Asset Name]="","",PROPER(Point[Asset Name]))</f>
        <v/>
      </c>
      <c r="M796" s="11" t="str">
        <f>IF(Point[Install Date]="","",Point[Install Date])</f>
        <v/>
      </c>
      <c r="N796" s="11" t="str">
        <f>IF(Point[Note]="","",PROPER(Point[Note]))</f>
        <v/>
      </c>
      <c r="O796" s="11" t="str">
        <f>IF(Point[Resource Consent Number]="","",UPPER(Point[Resource Consent Number]))</f>
        <v/>
      </c>
      <c r="P796" s="53" t="str">
        <f>IF(Point[Asset Unit Cost]="","",Point[Asset Unit Cost])</f>
        <v/>
      </c>
      <c r="Q796" s="11" t="str">
        <f>IF(Point[Added By]="","",UPPER(Point[Added By]))</f>
        <v/>
      </c>
      <c r="R796" s="11" t="str">
        <f>IF(Point[Added Date]="","",Point[Added Date])</f>
        <v/>
      </c>
      <c r="S796" s="14" t="str">
        <f>IF(Point[Z COORD]="","",Point[Z COORD])</f>
        <v/>
      </c>
      <c r="T796" s="14" t="str">
        <f>IF(Point[Asset Description]="","",PROPER(Point[Asset Description]))</f>
        <v/>
      </c>
      <c r="U796" s="14" t="str">
        <f>IF(Point[[Artist ]]="","",PROPER(Point[[Artist ]]))</f>
        <v/>
      </c>
      <c r="V796" s="14" t="str">
        <f>IF(Point[Material Notes]="","",PROPER(Point[Material Notes]))</f>
        <v/>
      </c>
      <c r="W796" s="14" t="str">
        <f>IF(Point[Dimension Notes]="","",Point[Dimension Notes])</f>
        <v/>
      </c>
      <c r="X796" s="14" t="str">
        <f>IF(Point[List]="","",VLOOKUP(Point[Burner Number],number,2,FALSE))</f>
        <v/>
      </c>
      <c r="Y796" s="14" t="str">
        <f>IF(Point[List]="","",VLOOKUP(Point[Fuel],bbq_fuel,2,FALSE))</f>
        <v/>
      </c>
      <c r="Z796" s="14" t="str">
        <f>IF(Point[List]="","",VLOOKUP(Point[Cabinet Material],bbq_material,2,FALSE))</f>
        <v/>
      </c>
      <c r="AA796" s="14" t="str">
        <f>IF(Point[Asset Group]="","",VLOOKUP(Point[Manufacturer],manufacturer,2,FALSE))</f>
        <v/>
      </c>
      <c r="AB796" s="14" t="str">
        <f>IF(Point[Uinsex WC]="","",Point[Uinsex WC])</f>
        <v/>
      </c>
      <c r="AC796" s="14" t="str">
        <f>IF(Point[Female WC]="","",Point[Female WC])</f>
        <v/>
      </c>
      <c r="AD796" s="14" t="str">
        <f>IF(Point[Male WC]="","",Point[Male WC])</f>
        <v/>
      </c>
      <c r="AE796" s="14" t="str">
        <f>IF(Point[Urinal]="","",Point[Urinal])</f>
        <v/>
      </c>
      <c r="AF796" s="14" t="str">
        <f>IF(Point[Disabled Unisex]="","",Point[Disabled Unisex])</f>
        <v/>
      </c>
      <c r="AG796" s="14" t="str">
        <f>IF(Point[Disabled Female]="","",Point[Disabled Female])</f>
        <v/>
      </c>
      <c r="AH796" s="14" t="str">
        <f>IF(Point[Disabled Male]="","",Point[Disabled Male])</f>
        <v/>
      </c>
      <c r="AI796" s="14" t="str">
        <f>IF(Point[Asset Group]="","",VLOOKUP(Point[Handrail],yes_no,2,FALSE))</f>
        <v/>
      </c>
      <c r="AJ796" s="14" t="str">
        <f>IF(Point[Asset Group]="","",VLOOKUP(Point[Baby Changing],yes_no,2,FALSE))</f>
        <v/>
      </c>
      <c r="AK796" s="14" t="str">
        <f>IF(Point[Asset Group]="","",VLOOKUP(Point[Service Room],yes_no,2,FALSE))</f>
        <v/>
      </c>
      <c r="AL796" s="14" t="str">
        <f>IF(Point[Asset Group]="","",VLOOKUP(Point[Service Tap],service_tap,2,FALSE))</f>
        <v/>
      </c>
      <c r="AM796" s="14" t="str">
        <f>IF(Point[Asset Group]="","",VLOOKUP(Point[Heating Type],wc_heating,2,FALSE))</f>
        <v/>
      </c>
      <c r="AN796" s="14" t="str">
        <f>IF(Point[Asset Group]="","",VLOOKUP(Point[Power Supply],power_supply,2,FALSE))</f>
        <v/>
      </c>
      <c r="AO796" s="14" t="str">
        <f>IF(Point[Asset Group]="","",VLOOKUP(Point[Waste Water],waste_water,2,FALSE))</f>
        <v/>
      </c>
      <c r="AP796" s="14" t="str">
        <f>IF(Point[Asset Group]="","",VLOOKUP(Point[Furniture SubType],subdom_master_gdb,2,FALSE))</f>
        <v/>
      </c>
      <c r="AQ796" s="14" t="str">
        <f>IF(Point[Asset Group]="","",VLOOKUP(Point[Concrete Pad],yes_no,2,FALSE))</f>
        <v/>
      </c>
      <c r="AR796" s="14" t="str">
        <f>IF(Point[Asset Group]="","",VLOOKUP(Point[Material],material_master,2,FALSE))</f>
        <v/>
      </c>
      <c r="AS796" s="14" t="str">
        <f>IF(Point[Asset Group]="","",VLOOKUP(Point[Plumbing],irrigation_plumbing,2,FALSE))</f>
        <v/>
      </c>
      <c r="AT796" s="14" t="str">
        <f>IF(Point[Asset Group]="","",VLOOKUP(Point[Sprinklers],irrigation_sprinklers,2,FALSE))</f>
        <v/>
      </c>
      <c r="AU796" s="14" t="str">
        <f>IF(Point[Asset Group]="","",VLOOKUP(Point[System],irrigation_system,2,FALSE))</f>
        <v/>
      </c>
      <c r="AV796" s="14" t="str">
        <f>IF(Point[Asset Group]="","",VLOOKUP(Point[Status],irrigation_status,2,FALSE))</f>
        <v/>
      </c>
      <c r="AW796" s="11" t="str">
        <f>IF(Point[Date of manufacture]="","",Point[Date of manufacture])</f>
        <v/>
      </c>
      <c r="AX796" s="14" t="str">
        <f>IF(Point[Asset Group]="","",VLOOKUP(Point[Sign Purpose],sign_purpose,2,FALSE))</f>
        <v/>
      </c>
      <c r="AY796" s="14" t="str">
        <f>IF(Point[Asset Group]="","",VLOOKUP(Point[Sign Material],material_master,2,FALSE))</f>
        <v/>
      </c>
      <c r="AZ796" s="14" t="str">
        <f>IF(Point[Asset Group]="","",VLOOKUP(Point[Affixed To],sign_affix,2,FALSE))</f>
        <v/>
      </c>
      <c r="BA796" s="14" t="str">
        <f>IF(Point[Size HxB mm]="","",Point[Size HxB mm])</f>
        <v/>
      </c>
      <c r="BB796" s="14" t="str">
        <f>IF(Point[Height m]="","",Point[Height m])</f>
        <v/>
      </c>
      <c r="BC796" s="14" t="str">
        <f>IF(Point[Asset Group]="","",VLOOKUP(Point[Post Material],material_master,2,FALSE))</f>
        <v/>
      </c>
      <c r="BD796" s="14" t="str">
        <f>IF(Point[Asset Group]="","",VLOOKUP(Point[Post Number],number,2,FALSE))</f>
        <v/>
      </c>
      <c r="BE796" s="14" t="str">
        <f>IF(Point[Asset Group]="","",VLOOKUP(Point[Structure SubType],subdom_master_gdb,2,FALSE))</f>
        <v/>
      </c>
      <c r="BF796" s="14" t="str">
        <f>IF(Point[Area m2]="","",Point[Area m2])</f>
        <v/>
      </c>
      <c r="BG796" s="14" t="str">
        <f>IF(Point[Length m]="","",Point[Length m])</f>
        <v/>
      </c>
      <c r="BH796" s="14" t="str">
        <f>IF(Point[Width m]="","",Point[Width m])</f>
        <v/>
      </c>
      <c r="BI796" s="14" t="str">
        <f>IF(Point[Diameter m]="","",Point[Diameter m])</f>
        <v/>
      </c>
      <c r="BJ796" s="14" t="str">
        <f>IF(Point[Asset Group]="","",VLOOKUP(Point[Number of Pipes],number,2,FALSE))</f>
        <v/>
      </c>
      <c r="BK796" s="14" t="str">
        <f>IF(Point[Asset Group]="","",VLOOKUP(Point[Combined Name],2,FALSE))</f>
        <v/>
      </c>
      <c r="BL796" s="14" t="str">
        <f>IF(Point[Asset Group]="","",VLOOKUP(Point[Size Class],size_class,2,FALSE))</f>
        <v/>
      </c>
      <c r="BM796" s="14" t="str">
        <f>IF(Point[Asset Group]="","",VLOOKUP(Point[Age Class],age_class,2,FALSE))</f>
        <v/>
      </c>
      <c r="BN796" s="14" t="str">
        <f>IF(Point[Girth (cm)]="","",Point[Girth (cm)])</f>
        <v/>
      </c>
      <c r="BO796" s="14" t="str">
        <f>IF(Point[Crown Radius (m)]="","",Point[Crown Radius (m)])</f>
        <v/>
      </c>
      <c r="BP796" s="14" t="str">
        <f>IF(Point[Asset Group]="","",VLOOKUP(Point[Rooting Environment],root_enviro,2,FALSE))</f>
        <v/>
      </c>
      <c r="BQ796" s="14" t="str">
        <f>IF(Point[Asset Group]="","",VLOOKUP(Point[Tree Surround],tree_surround,2,FALSE))</f>
        <v/>
      </c>
      <c r="BR796" s="14" t="str">
        <f>IF(Point[Asset Group]="","",VLOOKUP(Point[Tree Grill],yes_no,2,FALSE))</f>
        <v/>
      </c>
      <c r="BS796" s="14" t="str">
        <f>IF(Point[Asset Group]="","",VLOOKUP(Point[Tree Location],tree_location,2,FALSE))</f>
        <v/>
      </c>
    </row>
    <row r="797" spans="1:71" s="3" customFormat="1" x14ac:dyDescent="0.2">
      <c r="A797" s="3" t="str">
        <f>IF(Point[DWG File Name]="","",Point[DWG File Name])</f>
        <v/>
      </c>
      <c r="B797" s="3" t="str">
        <f>IF(Point[DWG Layer Name]="","",Point[DWG Layer Name])</f>
        <v/>
      </c>
      <c r="C797" s="3" t="str">
        <f>IF(Point[DWG Handle]="","",Point[DWG Handle])</f>
        <v/>
      </c>
      <c r="D797" s="58" t="str">
        <f>IF(Point[X]="","",Point[X])</f>
        <v/>
      </c>
      <c r="E797" s="58" t="str">
        <f>IF(Point[Y]="","",Point[Y])</f>
        <v/>
      </c>
      <c r="F797" s="3" t="str">
        <f>IF(Point[Replacement Asset]="","",Point[Replacement Asset])</f>
        <v/>
      </c>
      <c r="G797" s="3" t="str">
        <f>IF(Point[Asset ID]="","",UPPER(Point[Asset ID]))</f>
        <v/>
      </c>
      <c r="H797" s="3" t="str">
        <f>IF(Point[Asset Group]="","",VLOOKUP(Point[Asset Group],asset_grp_pt,4,FALSE))</f>
        <v/>
      </c>
      <c r="I797" s="3" t="str">
        <f>IF(Point[Asset Group]="","",VLOOKUP(Point[Asset Group],asset_grp_pt,2,FALSE))</f>
        <v/>
      </c>
      <c r="J797" s="3" t="str">
        <f>IF(Point[Asset Group]="","",VLOOKUP(Point[Asset Group],asset_grp_pt,3,FALSE))</f>
        <v/>
      </c>
      <c r="K797" s="3" t="str">
        <f>IF(Point[Asset Group]="","",VLOOKUP(Point[Asset Type],type_master_list,2,FALSE))</f>
        <v/>
      </c>
      <c r="L797" s="3" t="str">
        <f>IF(Point[Asset Name]="","",PROPER(Point[Asset Name]))</f>
        <v/>
      </c>
      <c r="M797" s="11" t="str">
        <f>IF(Point[Install Date]="","",Point[Install Date])</f>
        <v/>
      </c>
      <c r="N797" s="11" t="str">
        <f>IF(Point[Note]="","",PROPER(Point[Note]))</f>
        <v/>
      </c>
      <c r="O797" s="11" t="str">
        <f>IF(Point[Resource Consent Number]="","",UPPER(Point[Resource Consent Number]))</f>
        <v/>
      </c>
      <c r="P797" s="53" t="str">
        <f>IF(Point[Asset Unit Cost]="","",Point[Asset Unit Cost])</f>
        <v/>
      </c>
      <c r="Q797" s="11" t="str">
        <f>IF(Point[Added By]="","",UPPER(Point[Added By]))</f>
        <v/>
      </c>
      <c r="R797" s="11" t="str">
        <f>IF(Point[Added Date]="","",Point[Added Date])</f>
        <v/>
      </c>
      <c r="S797" s="14" t="str">
        <f>IF(Point[Z COORD]="","",Point[Z COORD])</f>
        <v/>
      </c>
      <c r="T797" s="14" t="str">
        <f>IF(Point[Asset Description]="","",PROPER(Point[Asset Description]))</f>
        <v/>
      </c>
      <c r="U797" s="14" t="str">
        <f>IF(Point[[Artist ]]="","",PROPER(Point[[Artist ]]))</f>
        <v/>
      </c>
      <c r="V797" s="14" t="str">
        <f>IF(Point[Material Notes]="","",PROPER(Point[Material Notes]))</f>
        <v/>
      </c>
      <c r="W797" s="14" t="str">
        <f>IF(Point[Dimension Notes]="","",Point[Dimension Notes])</f>
        <v/>
      </c>
      <c r="X797" s="14" t="str">
        <f>IF(Point[List]="","",VLOOKUP(Point[Burner Number],number,2,FALSE))</f>
        <v/>
      </c>
      <c r="Y797" s="14" t="str">
        <f>IF(Point[List]="","",VLOOKUP(Point[Fuel],bbq_fuel,2,FALSE))</f>
        <v/>
      </c>
      <c r="Z797" s="14" t="str">
        <f>IF(Point[List]="","",VLOOKUP(Point[Cabinet Material],bbq_material,2,FALSE))</f>
        <v/>
      </c>
      <c r="AA797" s="14" t="str">
        <f>IF(Point[Asset Group]="","",VLOOKUP(Point[Manufacturer],manufacturer,2,FALSE))</f>
        <v/>
      </c>
      <c r="AB797" s="14" t="str">
        <f>IF(Point[Uinsex WC]="","",Point[Uinsex WC])</f>
        <v/>
      </c>
      <c r="AC797" s="14" t="str">
        <f>IF(Point[Female WC]="","",Point[Female WC])</f>
        <v/>
      </c>
      <c r="AD797" s="14" t="str">
        <f>IF(Point[Male WC]="","",Point[Male WC])</f>
        <v/>
      </c>
      <c r="AE797" s="14" t="str">
        <f>IF(Point[Urinal]="","",Point[Urinal])</f>
        <v/>
      </c>
      <c r="AF797" s="14" t="str">
        <f>IF(Point[Disabled Unisex]="","",Point[Disabled Unisex])</f>
        <v/>
      </c>
      <c r="AG797" s="14" t="str">
        <f>IF(Point[Disabled Female]="","",Point[Disabled Female])</f>
        <v/>
      </c>
      <c r="AH797" s="14" t="str">
        <f>IF(Point[Disabled Male]="","",Point[Disabled Male])</f>
        <v/>
      </c>
      <c r="AI797" s="14" t="str">
        <f>IF(Point[Asset Group]="","",VLOOKUP(Point[Handrail],yes_no,2,FALSE))</f>
        <v/>
      </c>
      <c r="AJ797" s="14" t="str">
        <f>IF(Point[Asset Group]="","",VLOOKUP(Point[Baby Changing],yes_no,2,FALSE))</f>
        <v/>
      </c>
      <c r="AK797" s="14" t="str">
        <f>IF(Point[Asset Group]="","",VLOOKUP(Point[Service Room],yes_no,2,FALSE))</f>
        <v/>
      </c>
      <c r="AL797" s="14" t="str">
        <f>IF(Point[Asset Group]="","",VLOOKUP(Point[Service Tap],service_tap,2,FALSE))</f>
        <v/>
      </c>
      <c r="AM797" s="14" t="str">
        <f>IF(Point[Asset Group]="","",VLOOKUP(Point[Heating Type],wc_heating,2,FALSE))</f>
        <v/>
      </c>
      <c r="AN797" s="14" t="str">
        <f>IF(Point[Asset Group]="","",VLOOKUP(Point[Power Supply],power_supply,2,FALSE))</f>
        <v/>
      </c>
      <c r="AO797" s="14" t="str">
        <f>IF(Point[Asset Group]="","",VLOOKUP(Point[Waste Water],waste_water,2,FALSE))</f>
        <v/>
      </c>
      <c r="AP797" s="14" t="str">
        <f>IF(Point[Asset Group]="","",VLOOKUP(Point[Furniture SubType],subdom_master_gdb,2,FALSE))</f>
        <v/>
      </c>
      <c r="AQ797" s="14" t="str">
        <f>IF(Point[Asset Group]="","",VLOOKUP(Point[Concrete Pad],yes_no,2,FALSE))</f>
        <v/>
      </c>
      <c r="AR797" s="14" t="str">
        <f>IF(Point[Asset Group]="","",VLOOKUP(Point[Material],material_master,2,FALSE))</f>
        <v/>
      </c>
      <c r="AS797" s="14" t="str">
        <f>IF(Point[Asset Group]="","",VLOOKUP(Point[Plumbing],irrigation_plumbing,2,FALSE))</f>
        <v/>
      </c>
      <c r="AT797" s="14" t="str">
        <f>IF(Point[Asset Group]="","",VLOOKUP(Point[Sprinklers],irrigation_sprinklers,2,FALSE))</f>
        <v/>
      </c>
      <c r="AU797" s="14" t="str">
        <f>IF(Point[Asset Group]="","",VLOOKUP(Point[System],irrigation_system,2,FALSE))</f>
        <v/>
      </c>
      <c r="AV797" s="14" t="str">
        <f>IF(Point[Asset Group]="","",VLOOKUP(Point[Status],irrigation_status,2,FALSE))</f>
        <v/>
      </c>
      <c r="AW797" s="11" t="str">
        <f>IF(Point[Date of manufacture]="","",Point[Date of manufacture])</f>
        <v/>
      </c>
      <c r="AX797" s="14" t="str">
        <f>IF(Point[Asset Group]="","",VLOOKUP(Point[Sign Purpose],sign_purpose,2,FALSE))</f>
        <v/>
      </c>
      <c r="AY797" s="14" t="str">
        <f>IF(Point[Asset Group]="","",VLOOKUP(Point[Sign Material],material_master,2,FALSE))</f>
        <v/>
      </c>
      <c r="AZ797" s="14" t="str">
        <f>IF(Point[Asset Group]="","",VLOOKUP(Point[Affixed To],sign_affix,2,FALSE))</f>
        <v/>
      </c>
      <c r="BA797" s="14" t="str">
        <f>IF(Point[Size HxB mm]="","",Point[Size HxB mm])</f>
        <v/>
      </c>
      <c r="BB797" s="14" t="str">
        <f>IF(Point[Height m]="","",Point[Height m])</f>
        <v/>
      </c>
      <c r="BC797" s="14" t="str">
        <f>IF(Point[Asset Group]="","",VLOOKUP(Point[Post Material],material_master,2,FALSE))</f>
        <v/>
      </c>
      <c r="BD797" s="14" t="str">
        <f>IF(Point[Asset Group]="","",VLOOKUP(Point[Post Number],number,2,FALSE))</f>
        <v/>
      </c>
      <c r="BE797" s="14" t="str">
        <f>IF(Point[Asset Group]="","",VLOOKUP(Point[Structure SubType],subdom_master_gdb,2,FALSE))</f>
        <v/>
      </c>
      <c r="BF797" s="14" t="str">
        <f>IF(Point[Area m2]="","",Point[Area m2])</f>
        <v/>
      </c>
      <c r="BG797" s="14" t="str">
        <f>IF(Point[Length m]="","",Point[Length m])</f>
        <v/>
      </c>
      <c r="BH797" s="14" t="str">
        <f>IF(Point[Width m]="","",Point[Width m])</f>
        <v/>
      </c>
      <c r="BI797" s="14" t="str">
        <f>IF(Point[Diameter m]="","",Point[Diameter m])</f>
        <v/>
      </c>
      <c r="BJ797" s="14" t="str">
        <f>IF(Point[Asset Group]="","",VLOOKUP(Point[Number of Pipes],number,2,FALSE))</f>
        <v/>
      </c>
      <c r="BK797" s="14" t="str">
        <f>IF(Point[Asset Group]="","",VLOOKUP(Point[Combined Name],2,FALSE))</f>
        <v/>
      </c>
      <c r="BL797" s="14" t="str">
        <f>IF(Point[Asset Group]="","",VLOOKUP(Point[Size Class],size_class,2,FALSE))</f>
        <v/>
      </c>
      <c r="BM797" s="14" t="str">
        <f>IF(Point[Asset Group]="","",VLOOKUP(Point[Age Class],age_class,2,FALSE))</f>
        <v/>
      </c>
      <c r="BN797" s="14" t="str">
        <f>IF(Point[Girth (cm)]="","",Point[Girth (cm)])</f>
        <v/>
      </c>
      <c r="BO797" s="14" t="str">
        <f>IF(Point[Crown Radius (m)]="","",Point[Crown Radius (m)])</f>
        <v/>
      </c>
      <c r="BP797" s="14" t="str">
        <f>IF(Point[Asset Group]="","",VLOOKUP(Point[Rooting Environment],root_enviro,2,FALSE))</f>
        <v/>
      </c>
      <c r="BQ797" s="14" t="str">
        <f>IF(Point[Asset Group]="","",VLOOKUP(Point[Tree Surround],tree_surround,2,FALSE))</f>
        <v/>
      </c>
      <c r="BR797" s="14" t="str">
        <f>IF(Point[Asset Group]="","",VLOOKUP(Point[Tree Grill],yes_no,2,FALSE))</f>
        <v/>
      </c>
      <c r="BS797" s="14" t="str">
        <f>IF(Point[Asset Group]="","",VLOOKUP(Point[Tree Location],tree_location,2,FALSE))</f>
        <v/>
      </c>
    </row>
    <row r="798" spans="1:71" s="3" customFormat="1" x14ac:dyDescent="0.2">
      <c r="A798" s="3" t="str">
        <f>IF(Point[DWG File Name]="","",Point[DWG File Name])</f>
        <v/>
      </c>
      <c r="B798" s="3" t="str">
        <f>IF(Point[DWG Layer Name]="","",Point[DWG Layer Name])</f>
        <v/>
      </c>
      <c r="C798" s="3" t="str">
        <f>IF(Point[DWG Handle]="","",Point[DWG Handle])</f>
        <v/>
      </c>
      <c r="D798" s="58" t="str">
        <f>IF(Point[X]="","",Point[X])</f>
        <v/>
      </c>
      <c r="E798" s="58" t="str">
        <f>IF(Point[Y]="","",Point[Y])</f>
        <v/>
      </c>
      <c r="F798" s="3" t="str">
        <f>IF(Point[Replacement Asset]="","",Point[Replacement Asset])</f>
        <v/>
      </c>
      <c r="G798" s="3" t="str">
        <f>IF(Point[Asset ID]="","",UPPER(Point[Asset ID]))</f>
        <v/>
      </c>
      <c r="H798" s="3" t="str">
        <f>IF(Point[Asset Group]="","",VLOOKUP(Point[Asset Group],asset_grp_pt,4,FALSE))</f>
        <v/>
      </c>
      <c r="I798" s="3" t="str">
        <f>IF(Point[Asset Group]="","",VLOOKUP(Point[Asset Group],asset_grp_pt,2,FALSE))</f>
        <v/>
      </c>
      <c r="J798" s="3" t="str">
        <f>IF(Point[Asset Group]="","",VLOOKUP(Point[Asset Group],asset_grp_pt,3,FALSE))</f>
        <v/>
      </c>
      <c r="K798" s="3" t="str">
        <f>IF(Point[Asset Group]="","",VLOOKUP(Point[Asset Type],type_master_list,2,FALSE))</f>
        <v/>
      </c>
      <c r="L798" s="3" t="str">
        <f>IF(Point[Asset Name]="","",PROPER(Point[Asset Name]))</f>
        <v/>
      </c>
      <c r="M798" s="11" t="str">
        <f>IF(Point[Install Date]="","",Point[Install Date])</f>
        <v/>
      </c>
      <c r="N798" s="11" t="str">
        <f>IF(Point[Note]="","",PROPER(Point[Note]))</f>
        <v/>
      </c>
      <c r="O798" s="11" t="str">
        <f>IF(Point[Resource Consent Number]="","",UPPER(Point[Resource Consent Number]))</f>
        <v/>
      </c>
      <c r="P798" s="53" t="str">
        <f>IF(Point[Asset Unit Cost]="","",Point[Asset Unit Cost])</f>
        <v/>
      </c>
      <c r="Q798" s="11" t="str">
        <f>IF(Point[Added By]="","",UPPER(Point[Added By]))</f>
        <v/>
      </c>
      <c r="R798" s="11" t="str">
        <f>IF(Point[Added Date]="","",Point[Added Date])</f>
        <v/>
      </c>
      <c r="S798" s="14" t="str">
        <f>IF(Point[Z COORD]="","",Point[Z COORD])</f>
        <v/>
      </c>
      <c r="T798" s="14" t="str">
        <f>IF(Point[Asset Description]="","",PROPER(Point[Asset Description]))</f>
        <v/>
      </c>
      <c r="U798" s="14" t="str">
        <f>IF(Point[[Artist ]]="","",PROPER(Point[[Artist ]]))</f>
        <v/>
      </c>
      <c r="V798" s="14" t="str">
        <f>IF(Point[Material Notes]="","",PROPER(Point[Material Notes]))</f>
        <v/>
      </c>
      <c r="W798" s="14" t="str">
        <f>IF(Point[Dimension Notes]="","",Point[Dimension Notes])</f>
        <v/>
      </c>
      <c r="X798" s="14" t="str">
        <f>IF(Point[List]="","",VLOOKUP(Point[Burner Number],number,2,FALSE))</f>
        <v/>
      </c>
      <c r="Y798" s="14" t="str">
        <f>IF(Point[List]="","",VLOOKUP(Point[Fuel],bbq_fuel,2,FALSE))</f>
        <v/>
      </c>
      <c r="Z798" s="14" t="str">
        <f>IF(Point[List]="","",VLOOKUP(Point[Cabinet Material],bbq_material,2,FALSE))</f>
        <v/>
      </c>
      <c r="AA798" s="14" t="str">
        <f>IF(Point[Asset Group]="","",VLOOKUP(Point[Manufacturer],manufacturer,2,FALSE))</f>
        <v/>
      </c>
      <c r="AB798" s="14" t="str">
        <f>IF(Point[Uinsex WC]="","",Point[Uinsex WC])</f>
        <v/>
      </c>
      <c r="AC798" s="14" t="str">
        <f>IF(Point[Female WC]="","",Point[Female WC])</f>
        <v/>
      </c>
      <c r="AD798" s="14" t="str">
        <f>IF(Point[Male WC]="","",Point[Male WC])</f>
        <v/>
      </c>
      <c r="AE798" s="14" t="str">
        <f>IF(Point[Urinal]="","",Point[Urinal])</f>
        <v/>
      </c>
      <c r="AF798" s="14" t="str">
        <f>IF(Point[Disabled Unisex]="","",Point[Disabled Unisex])</f>
        <v/>
      </c>
      <c r="AG798" s="14" t="str">
        <f>IF(Point[Disabled Female]="","",Point[Disabled Female])</f>
        <v/>
      </c>
      <c r="AH798" s="14" t="str">
        <f>IF(Point[Disabled Male]="","",Point[Disabled Male])</f>
        <v/>
      </c>
      <c r="AI798" s="14" t="str">
        <f>IF(Point[Asset Group]="","",VLOOKUP(Point[Handrail],yes_no,2,FALSE))</f>
        <v/>
      </c>
      <c r="AJ798" s="14" t="str">
        <f>IF(Point[Asset Group]="","",VLOOKUP(Point[Baby Changing],yes_no,2,FALSE))</f>
        <v/>
      </c>
      <c r="AK798" s="14" t="str">
        <f>IF(Point[Asset Group]="","",VLOOKUP(Point[Service Room],yes_no,2,FALSE))</f>
        <v/>
      </c>
      <c r="AL798" s="14" t="str">
        <f>IF(Point[Asset Group]="","",VLOOKUP(Point[Service Tap],service_tap,2,FALSE))</f>
        <v/>
      </c>
      <c r="AM798" s="14" t="str">
        <f>IF(Point[Asset Group]="","",VLOOKUP(Point[Heating Type],wc_heating,2,FALSE))</f>
        <v/>
      </c>
      <c r="AN798" s="14" t="str">
        <f>IF(Point[Asset Group]="","",VLOOKUP(Point[Power Supply],power_supply,2,FALSE))</f>
        <v/>
      </c>
      <c r="AO798" s="14" t="str">
        <f>IF(Point[Asset Group]="","",VLOOKUP(Point[Waste Water],waste_water,2,FALSE))</f>
        <v/>
      </c>
      <c r="AP798" s="14" t="str">
        <f>IF(Point[Asset Group]="","",VLOOKUP(Point[Furniture SubType],subdom_master_gdb,2,FALSE))</f>
        <v/>
      </c>
      <c r="AQ798" s="14" t="str">
        <f>IF(Point[Asset Group]="","",VLOOKUP(Point[Concrete Pad],yes_no,2,FALSE))</f>
        <v/>
      </c>
      <c r="AR798" s="14" t="str">
        <f>IF(Point[Asset Group]="","",VLOOKUP(Point[Material],material_master,2,FALSE))</f>
        <v/>
      </c>
      <c r="AS798" s="14" t="str">
        <f>IF(Point[Asset Group]="","",VLOOKUP(Point[Plumbing],irrigation_plumbing,2,FALSE))</f>
        <v/>
      </c>
      <c r="AT798" s="14" t="str">
        <f>IF(Point[Asset Group]="","",VLOOKUP(Point[Sprinklers],irrigation_sprinklers,2,FALSE))</f>
        <v/>
      </c>
      <c r="AU798" s="14" t="str">
        <f>IF(Point[Asset Group]="","",VLOOKUP(Point[System],irrigation_system,2,FALSE))</f>
        <v/>
      </c>
      <c r="AV798" s="14" t="str">
        <f>IF(Point[Asset Group]="","",VLOOKUP(Point[Status],irrigation_status,2,FALSE))</f>
        <v/>
      </c>
      <c r="AW798" s="11" t="str">
        <f>IF(Point[Date of manufacture]="","",Point[Date of manufacture])</f>
        <v/>
      </c>
      <c r="AX798" s="14" t="str">
        <f>IF(Point[Asset Group]="","",VLOOKUP(Point[Sign Purpose],sign_purpose,2,FALSE))</f>
        <v/>
      </c>
      <c r="AY798" s="14" t="str">
        <f>IF(Point[Asset Group]="","",VLOOKUP(Point[Sign Material],material_master,2,FALSE))</f>
        <v/>
      </c>
      <c r="AZ798" s="14" t="str">
        <f>IF(Point[Asset Group]="","",VLOOKUP(Point[Affixed To],sign_affix,2,FALSE))</f>
        <v/>
      </c>
      <c r="BA798" s="14" t="str">
        <f>IF(Point[Size HxB mm]="","",Point[Size HxB mm])</f>
        <v/>
      </c>
      <c r="BB798" s="14" t="str">
        <f>IF(Point[Height m]="","",Point[Height m])</f>
        <v/>
      </c>
      <c r="BC798" s="14" t="str">
        <f>IF(Point[Asset Group]="","",VLOOKUP(Point[Post Material],material_master,2,FALSE))</f>
        <v/>
      </c>
      <c r="BD798" s="14" t="str">
        <f>IF(Point[Asset Group]="","",VLOOKUP(Point[Post Number],number,2,FALSE))</f>
        <v/>
      </c>
      <c r="BE798" s="14" t="str">
        <f>IF(Point[Asset Group]="","",VLOOKUP(Point[Structure SubType],subdom_master_gdb,2,FALSE))</f>
        <v/>
      </c>
      <c r="BF798" s="14" t="str">
        <f>IF(Point[Area m2]="","",Point[Area m2])</f>
        <v/>
      </c>
      <c r="BG798" s="14" t="str">
        <f>IF(Point[Length m]="","",Point[Length m])</f>
        <v/>
      </c>
      <c r="BH798" s="14" t="str">
        <f>IF(Point[Width m]="","",Point[Width m])</f>
        <v/>
      </c>
      <c r="BI798" s="14" t="str">
        <f>IF(Point[Diameter m]="","",Point[Diameter m])</f>
        <v/>
      </c>
      <c r="BJ798" s="14" t="str">
        <f>IF(Point[Asset Group]="","",VLOOKUP(Point[Number of Pipes],number,2,FALSE))</f>
        <v/>
      </c>
      <c r="BK798" s="14" t="str">
        <f>IF(Point[Asset Group]="","",VLOOKUP(Point[Combined Name],2,FALSE))</f>
        <v/>
      </c>
      <c r="BL798" s="14" t="str">
        <f>IF(Point[Asset Group]="","",VLOOKUP(Point[Size Class],size_class,2,FALSE))</f>
        <v/>
      </c>
      <c r="BM798" s="14" t="str">
        <f>IF(Point[Asset Group]="","",VLOOKUP(Point[Age Class],age_class,2,FALSE))</f>
        <v/>
      </c>
      <c r="BN798" s="14" t="str">
        <f>IF(Point[Girth (cm)]="","",Point[Girth (cm)])</f>
        <v/>
      </c>
      <c r="BO798" s="14" t="str">
        <f>IF(Point[Crown Radius (m)]="","",Point[Crown Radius (m)])</f>
        <v/>
      </c>
      <c r="BP798" s="14" t="str">
        <f>IF(Point[Asset Group]="","",VLOOKUP(Point[Rooting Environment],root_enviro,2,FALSE))</f>
        <v/>
      </c>
      <c r="BQ798" s="14" t="str">
        <f>IF(Point[Asset Group]="","",VLOOKUP(Point[Tree Surround],tree_surround,2,FALSE))</f>
        <v/>
      </c>
      <c r="BR798" s="14" t="str">
        <f>IF(Point[Asset Group]="","",VLOOKUP(Point[Tree Grill],yes_no,2,FALSE))</f>
        <v/>
      </c>
      <c r="BS798" s="14" t="str">
        <f>IF(Point[Asset Group]="","",VLOOKUP(Point[Tree Location],tree_location,2,FALSE))</f>
        <v/>
      </c>
    </row>
    <row r="799" spans="1:71" s="3" customFormat="1" x14ac:dyDescent="0.2">
      <c r="A799" s="3" t="str">
        <f>IF(Point[DWG File Name]="","",Point[DWG File Name])</f>
        <v/>
      </c>
      <c r="B799" s="3" t="str">
        <f>IF(Point[DWG Layer Name]="","",Point[DWG Layer Name])</f>
        <v/>
      </c>
      <c r="C799" s="3" t="str">
        <f>IF(Point[DWG Handle]="","",Point[DWG Handle])</f>
        <v/>
      </c>
      <c r="D799" s="58" t="str">
        <f>IF(Point[X]="","",Point[X])</f>
        <v/>
      </c>
      <c r="E799" s="58" t="str">
        <f>IF(Point[Y]="","",Point[Y])</f>
        <v/>
      </c>
      <c r="F799" s="3" t="str">
        <f>IF(Point[Replacement Asset]="","",Point[Replacement Asset])</f>
        <v/>
      </c>
      <c r="G799" s="3" t="str">
        <f>IF(Point[Asset ID]="","",UPPER(Point[Asset ID]))</f>
        <v/>
      </c>
      <c r="H799" s="3" t="str">
        <f>IF(Point[Asset Group]="","",VLOOKUP(Point[Asset Group],asset_grp_pt,4,FALSE))</f>
        <v/>
      </c>
      <c r="I799" s="3" t="str">
        <f>IF(Point[Asset Group]="","",VLOOKUP(Point[Asset Group],asset_grp_pt,2,FALSE))</f>
        <v/>
      </c>
      <c r="J799" s="3" t="str">
        <f>IF(Point[Asset Group]="","",VLOOKUP(Point[Asset Group],asset_grp_pt,3,FALSE))</f>
        <v/>
      </c>
      <c r="K799" s="3" t="str">
        <f>IF(Point[Asset Group]="","",VLOOKUP(Point[Asset Type],type_master_list,2,FALSE))</f>
        <v/>
      </c>
      <c r="L799" s="3" t="str">
        <f>IF(Point[Asset Name]="","",PROPER(Point[Asset Name]))</f>
        <v/>
      </c>
      <c r="M799" s="11" t="str">
        <f>IF(Point[Install Date]="","",Point[Install Date])</f>
        <v/>
      </c>
      <c r="N799" s="11" t="str">
        <f>IF(Point[Note]="","",PROPER(Point[Note]))</f>
        <v/>
      </c>
      <c r="O799" s="11" t="str">
        <f>IF(Point[Resource Consent Number]="","",UPPER(Point[Resource Consent Number]))</f>
        <v/>
      </c>
      <c r="P799" s="53" t="str">
        <f>IF(Point[Asset Unit Cost]="","",Point[Asset Unit Cost])</f>
        <v/>
      </c>
      <c r="Q799" s="11" t="str">
        <f>IF(Point[Added By]="","",UPPER(Point[Added By]))</f>
        <v/>
      </c>
      <c r="R799" s="11" t="str">
        <f>IF(Point[Added Date]="","",Point[Added Date])</f>
        <v/>
      </c>
      <c r="S799" s="14" t="str">
        <f>IF(Point[Z COORD]="","",Point[Z COORD])</f>
        <v/>
      </c>
      <c r="T799" s="14" t="str">
        <f>IF(Point[Asset Description]="","",PROPER(Point[Asset Description]))</f>
        <v/>
      </c>
      <c r="U799" s="14" t="str">
        <f>IF(Point[[Artist ]]="","",PROPER(Point[[Artist ]]))</f>
        <v/>
      </c>
      <c r="V799" s="14" t="str">
        <f>IF(Point[Material Notes]="","",PROPER(Point[Material Notes]))</f>
        <v/>
      </c>
      <c r="W799" s="14" t="str">
        <f>IF(Point[Dimension Notes]="","",Point[Dimension Notes])</f>
        <v/>
      </c>
      <c r="X799" s="14" t="str">
        <f>IF(Point[List]="","",VLOOKUP(Point[Burner Number],number,2,FALSE))</f>
        <v/>
      </c>
      <c r="Y799" s="14" t="str">
        <f>IF(Point[List]="","",VLOOKUP(Point[Fuel],bbq_fuel,2,FALSE))</f>
        <v/>
      </c>
      <c r="Z799" s="14" t="str">
        <f>IF(Point[List]="","",VLOOKUP(Point[Cabinet Material],bbq_material,2,FALSE))</f>
        <v/>
      </c>
      <c r="AA799" s="14" t="str">
        <f>IF(Point[Asset Group]="","",VLOOKUP(Point[Manufacturer],manufacturer,2,FALSE))</f>
        <v/>
      </c>
      <c r="AB799" s="14" t="str">
        <f>IF(Point[Uinsex WC]="","",Point[Uinsex WC])</f>
        <v/>
      </c>
      <c r="AC799" s="14" t="str">
        <f>IF(Point[Female WC]="","",Point[Female WC])</f>
        <v/>
      </c>
      <c r="AD799" s="14" t="str">
        <f>IF(Point[Male WC]="","",Point[Male WC])</f>
        <v/>
      </c>
      <c r="AE799" s="14" t="str">
        <f>IF(Point[Urinal]="","",Point[Urinal])</f>
        <v/>
      </c>
      <c r="AF799" s="14" t="str">
        <f>IF(Point[Disabled Unisex]="","",Point[Disabled Unisex])</f>
        <v/>
      </c>
      <c r="AG799" s="14" t="str">
        <f>IF(Point[Disabled Female]="","",Point[Disabled Female])</f>
        <v/>
      </c>
      <c r="AH799" s="14" t="str">
        <f>IF(Point[Disabled Male]="","",Point[Disabled Male])</f>
        <v/>
      </c>
      <c r="AI799" s="14" t="str">
        <f>IF(Point[Asset Group]="","",VLOOKUP(Point[Handrail],yes_no,2,FALSE))</f>
        <v/>
      </c>
      <c r="AJ799" s="14" t="str">
        <f>IF(Point[Asset Group]="","",VLOOKUP(Point[Baby Changing],yes_no,2,FALSE))</f>
        <v/>
      </c>
      <c r="AK799" s="14" t="str">
        <f>IF(Point[Asset Group]="","",VLOOKUP(Point[Service Room],yes_no,2,FALSE))</f>
        <v/>
      </c>
      <c r="AL799" s="14" t="str">
        <f>IF(Point[Asset Group]="","",VLOOKUP(Point[Service Tap],service_tap,2,FALSE))</f>
        <v/>
      </c>
      <c r="AM799" s="14" t="str">
        <f>IF(Point[Asset Group]="","",VLOOKUP(Point[Heating Type],wc_heating,2,FALSE))</f>
        <v/>
      </c>
      <c r="AN799" s="14" t="str">
        <f>IF(Point[Asset Group]="","",VLOOKUP(Point[Power Supply],power_supply,2,FALSE))</f>
        <v/>
      </c>
      <c r="AO799" s="14" t="str">
        <f>IF(Point[Asset Group]="","",VLOOKUP(Point[Waste Water],waste_water,2,FALSE))</f>
        <v/>
      </c>
      <c r="AP799" s="14" t="str">
        <f>IF(Point[Asset Group]="","",VLOOKUP(Point[Furniture SubType],subdom_master_gdb,2,FALSE))</f>
        <v/>
      </c>
      <c r="AQ799" s="14" t="str">
        <f>IF(Point[Asset Group]="","",VLOOKUP(Point[Concrete Pad],yes_no,2,FALSE))</f>
        <v/>
      </c>
      <c r="AR799" s="14" t="str">
        <f>IF(Point[Asset Group]="","",VLOOKUP(Point[Material],material_master,2,FALSE))</f>
        <v/>
      </c>
      <c r="AS799" s="14" t="str">
        <f>IF(Point[Asset Group]="","",VLOOKUP(Point[Plumbing],irrigation_plumbing,2,FALSE))</f>
        <v/>
      </c>
      <c r="AT799" s="14" t="str">
        <f>IF(Point[Asset Group]="","",VLOOKUP(Point[Sprinklers],irrigation_sprinklers,2,FALSE))</f>
        <v/>
      </c>
      <c r="AU799" s="14" t="str">
        <f>IF(Point[Asset Group]="","",VLOOKUP(Point[System],irrigation_system,2,FALSE))</f>
        <v/>
      </c>
      <c r="AV799" s="14" t="str">
        <f>IF(Point[Asset Group]="","",VLOOKUP(Point[Status],irrigation_status,2,FALSE))</f>
        <v/>
      </c>
      <c r="AW799" s="11" t="str">
        <f>IF(Point[Date of manufacture]="","",Point[Date of manufacture])</f>
        <v/>
      </c>
      <c r="AX799" s="14" t="str">
        <f>IF(Point[Asset Group]="","",VLOOKUP(Point[Sign Purpose],sign_purpose,2,FALSE))</f>
        <v/>
      </c>
      <c r="AY799" s="14" t="str">
        <f>IF(Point[Asset Group]="","",VLOOKUP(Point[Sign Material],material_master,2,FALSE))</f>
        <v/>
      </c>
      <c r="AZ799" s="14" t="str">
        <f>IF(Point[Asset Group]="","",VLOOKUP(Point[Affixed To],sign_affix,2,FALSE))</f>
        <v/>
      </c>
      <c r="BA799" s="14" t="str">
        <f>IF(Point[Size HxB mm]="","",Point[Size HxB mm])</f>
        <v/>
      </c>
      <c r="BB799" s="14" t="str">
        <f>IF(Point[Height m]="","",Point[Height m])</f>
        <v/>
      </c>
      <c r="BC799" s="14" t="str">
        <f>IF(Point[Asset Group]="","",VLOOKUP(Point[Post Material],material_master,2,FALSE))</f>
        <v/>
      </c>
      <c r="BD799" s="14" t="str">
        <f>IF(Point[Asset Group]="","",VLOOKUP(Point[Post Number],number,2,FALSE))</f>
        <v/>
      </c>
      <c r="BE799" s="14" t="str">
        <f>IF(Point[Asset Group]="","",VLOOKUP(Point[Structure SubType],subdom_master_gdb,2,FALSE))</f>
        <v/>
      </c>
      <c r="BF799" s="14" t="str">
        <f>IF(Point[Area m2]="","",Point[Area m2])</f>
        <v/>
      </c>
      <c r="BG799" s="14" t="str">
        <f>IF(Point[Length m]="","",Point[Length m])</f>
        <v/>
      </c>
      <c r="BH799" s="14" t="str">
        <f>IF(Point[Width m]="","",Point[Width m])</f>
        <v/>
      </c>
      <c r="BI799" s="14" t="str">
        <f>IF(Point[Diameter m]="","",Point[Diameter m])</f>
        <v/>
      </c>
      <c r="BJ799" s="14" t="str">
        <f>IF(Point[Asset Group]="","",VLOOKUP(Point[Number of Pipes],number,2,FALSE))</f>
        <v/>
      </c>
      <c r="BK799" s="14" t="str">
        <f>IF(Point[Asset Group]="","",VLOOKUP(Point[Combined Name],2,FALSE))</f>
        <v/>
      </c>
      <c r="BL799" s="14" t="str">
        <f>IF(Point[Asset Group]="","",VLOOKUP(Point[Size Class],size_class,2,FALSE))</f>
        <v/>
      </c>
      <c r="BM799" s="14" t="str">
        <f>IF(Point[Asset Group]="","",VLOOKUP(Point[Age Class],age_class,2,FALSE))</f>
        <v/>
      </c>
      <c r="BN799" s="14" t="str">
        <f>IF(Point[Girth (cm)]="","",Point[Girth (cm)])</f>
        <v/>
      </c>
      <c r="BO799" s="14" t="str">
        <f>IF(Point[Crown Radius (m)]="","",Point[Crown Radius (m)])</f>
        <v/>
      </c>
      <c r="BP799" s="14" t="str">
        <f>IF(Point[Asset Group]="","",VLOOKUP(Point[Rooting Environment],root_enviro,2,FALSE))</f>
        <v/>
      </c>
      <c r="BQ799" s="14" t="str">
        <f>IF(Point[Asset Group]="","",VLOOKUP(Point[Tree Surround],tree_surround,2,FALSE))</f>
        <v/>
      </c>
      <c r="BR799" s="14" t="str">
        <f>IF(Point[Asset Group]="","",VLOOKUP(Point[Tree Grill],yes_no,2,FALSE))</f>
        <v/>
      </c>
      <c r="BS799" s="14" t="str">
        <f>IF(Point[Asset Group]="","",VLOOKUP(Point[Tree Location],tree_location,2,FALSE))</f>
        <v/>
      </c>
    </row>
    <row r="800" spans="1:71" s="3" customFormat="1" x14ac:dyDescent="0.2">
      <c r="A800" s="3" t="str">
        <f>IF(Point[DWG File Name]="","",Point[DWG File Name])</f>
        <v/>
      </c>
      <c r="B800" s="3" t="str">
        <f>IF(Point[DWG Layer Name]="","",Point[DWG Layer Name])</f>
        <v/>
      </c>
      <c r="C800" s="3" t="str">
        <f>IF(Point[DWG Handle]="","",Point[DWG Handle])</f>
        <v/>
      </c>
      <c r="D800" s="58" t="str">
        <f>IF(Point[X]="","",Point[X])</f>
        <v/>
      </c>
      <c r="E800" s="58" t="str">
        <f>IF(Point[Y]="","",Point[Y])</f>
        <v/>
      </c>
      <c r="F800" s="3" t="str">
        <f>IF(Point[Replacement Asset]="","",Point[Replacement Asset])</f>
        <v/>
      </c>
      <c r="G800" s="3" t="str">
        <f>IF(Point[Asset ID]="","",UPPER(Point[Asset ID]))</f>
        <v/>
      </c>
      <c r="H800" s="3" t="str">
        <f>IF(Point[Asset Group]="","",VLOOKUP(Point[Asset Group],asset_grp_pt,4,FALSE))</f>
        <v/>
      </c>
      <c r="I800" s="3" t="str">
        <f>IF(Point[Asset Group]="","",VLOOKUP(Point[Asset Group],asset_grp_pt,2,FALSE))</f>
        <v/>
      </c>
      <c r="J800" s="3" t="str">
        <f>IF(Point[Asset Group]="","",VLOOKUP(Point[Asset Group],asset_grp_pt,3,FALSE))</f>
        <v/>
      </c>
      <c r="K800" s="3" t="str">
        <f>IF(Point[Asset Group]="","",VLOOKUP(Point[Asset Type],type_master_list,2,FALSE))</f>
        <v/>
      </c>
      <c r="L800" s="3" t="str">
        <f>IF(Point[Asset Name]="","",PROPER(Point[Asset Name]))</f>
        <v/>
      </c>
      <c r="M800" s="11" t="str">
        <f>IF(Point[Install Date]="","",Point[Install Date])</f>
        <v/>
      </c>
      <c r="N800" s="11" t="str">
        <f>IF(Point[Note]="","",PROPER(Point[Note]))</f>
        <v/>
      </c>
      <c r="O800" s="11" t="str">
        <f>IF(Point[Resource Consent Number]="","",UPPER(Point[Resource Consent Number]))</f>
        <v/>
      </c>
      <c r="P800" s="53" t="str">
        <f>IF(Point[Asset Unit Cost]="","",Point[Asset Unit Cost])</f>
        <v/>
      </c>
      <c r="Q800" s="11" t="str">
        <f>IF(Point[Added By]="","",UPPER(Point[Added By]))</f>
        <v/>
      </c>
      <c r="R800" s="11" t="str">
        <f>IF(Point[Added Date]="","",Point[Added Date])</f>
        <v/>
      </c>
      <c r="S800" s="14" t="str">
        <f>IF(Point[Z COORD]="","",Point[Z COORD])</f>
        <v/>
      </c>
      <c r="T800" s="14" t="str">
        <f>IF(Point[Asset Description]="","",PROPER(Point[Asset Description]))</f>
        <v/>
      </c>
      <c r="U800" s="14" t="str">
        <f>IF(Point[[Artist ]]="","",PROPER(Point[[Artist ]]))</f>
        <v/>
      </c>
      <c r="V800" s="14" t="str">
        <f>IF(Point[Material Notes]="","",PROPER(Point[Material Notes]))</f>
        <v/>
      </c>
      <c r="W800" s="14" t="str">
        <f>IF(Point[Dimension Notes]="","",Point[Dimension Notes])</f>
        <v/>
      </c>
      <c r="X800" s="14" t="str">
        <f>IF(Point[List]="","",VLOOKUP(Point[Burner Number],number,2,FALSE))</f>
        <v/>
      </c>
      <c r="Y800" s="14" t="str">
        <f>IF(Point[List]="","",VLOOKUP(Point[Fuel],bbq_fuel,2,FALSE))</f>
        <v/>
      </c>
      <c r="Z800" s="14" t="str">
        <f>IF(Point[List]="","",VLOOKUP(Point[Cabinet Material],bbq_material,2,FALSE))</f>
        <v/>
      </c>
      <c r="AA800" s="14" t="str">
        <f>IF(Point[Asset Group]="","",VLOOKUP(Point[Manufacturer],manufacturer,2,FALSE))</f>
        <v/>
      </c>
      <c r="AB800" s="14" t="str">
        <f>IF(Point[Uinsex WC]="","",Point[Uinsex WC])</f>
        <v/>
      </c>
      <c r="AC800" s="14" t="str">
        <f>IF(Point[Female WC]="","",Point[Female WC])</f>
        <v/>
      </c>
      <c r="AD800" s="14" t="str">
        <f>IF(Point[Male WC]="","",Point[Male WC])</f>
        <v/>
      </c>
      <c r="AE800" s="14" t="str">
        <f>IF(Point[Urinal]="","",Point[Urinal])</f>
        <v/>
      </c>
      <c r="AF800" s="14" t="str">
        <f>IF(Point[Disabled Unisex]="","",Point[Disabled Unisex])</f>
        <v/>
      </c>
      <c r="AG800" s="14" t="str">
        <f>IF(Point[Disabled Female]="","",Point[Disabled Female])</f>
        <v/>
      </c>
      <c r="AH800" s="14" t="str">
        <f>IF(Point[Disabled Male]="","",Point[Disabled Male])</f>
        <v/>
      </c>
      <c r="AI800" s="14" t="str">
        <f>IF(Point[Asset Group]="","",VLOOKUP(Point[Handrail],yes_no,2,FALSE))</f>
        <v/>
      </c>
      <c r="AJ800" s="14" t="str">
        <f>IF(Point[Asset Group]="","",VLOOKUP(Point[Baby Changing],yes_no,2,FALSE))</f>
        <v/>
      </c>
      <c r="AK800" s="14" t="str">
        <f>IF(Point[Asset Group]="","",VLOOKUP(Point[Service Room],yes_no,2,FALSE))</f>
        <v/>
      </c>
      <c r="AL800" s="14" t="str">
        <f>IF(Point[Asset Group]="","",VLOOKUP(Point[Service Tap],service_tap,2,FALSE))</f>
        <v/>
      </c>
      <c r="AM800" s="14" t="str">
        <f>IF(Point[Asset Group]="","",VLOOKUP(Point[Heating Type],wc_heating,2,FALSE))</f>
        <v/>
      </c>
      <c r="AN800" s="14" t="str">
        <f>IF(Point[Asset Group]="","",VLOOKUP(Point[Power Supply],power_supply,2,FALSE))</f>
        <v/>
      </c>
      <c r="AO800" s="14" t="str">
        <f>IF(Point[Asset Group]="","",VLOOKUP(Point[Waste Water],waste_water,2,FALSE))</f>
        <v/>
      </c>
      <c r="AP800" s="14" t="str">
        <f>IF(Point[Asset Group]="","",VLOOKUP(Point[Furniture SubType],subdom_master_gdb,2,FALSE))</f>
        <v/>
      </c>
      <c r="AQ800" s="14" t="str">
        <f>IF(Point[Asset Group]="","",VLOOKUP(Point[Concrete Pad],yes_no,2,FALSE))</f>
        <v/>
      </c>
      <c r="AR800" s="14" t="str">
        <f>IF(Point[Asset Group]="","",VLOOKUP(Point[Material],material_master,2,FALSE))</f>
        <v/>
      </c>
      <c r="AS800" s="14" t="str">
        <f>IF(Point[Asset Group]="","",VLOOKUP(Point[Plumbing],irrigation_plumbing,2,FALSE))</f>
        <v/>
      </c>
      <c r="AT800" s="14" t="str">
        <f>IF(Point[Asset Group]="","",VLOOKUP(Point[Sprinklers],irrigation_sprinklers,2,FALSE))</f>
        <v/>
      </c>
      <c r="AU800" s="14" t="str">
        <f>IF(Point[Asset Group]="","",VLOOKUP(Point[System],irrigation_system,2,FALSE))</f>
        <v/>
      </c>
      <c r="AV800" s="14" t="str">
        <f>IF(Point[Asset Group]="","",VLOOKUP(Point[Status],irrigation_status,2,FALSE))</f>
        <v/>
      </c>
      <c r="AW800" s="11" t="str">
        <f>IF(Point[Date of manufacture]="","",Point[Date of manufacture])</f>
        <v/>
      </c>
      <c r="AX800" s="14" t="str">
        <f>IF(Point[Asset Group]="","",VLOOKUP(Point[Sign Purpose],sign_purpose,2,FALSE))</f>
        <v/>
      </c>
      <c r="AY800" s="14" t="str">
        <f>IF(Point[Asset Group]="","",VLOOKUP(Point[Sign Material],material_master,2,FALSE))</f>
        <v/>
      </c>
      <c r="AZ800" s="14" t="str">
        <f>IF(Point[Asset Group]="","",VLOOKUP(Point[Affixed To],sign_affix,2,FALSE))</f>
        <v/>
      </c>
      <c r="BA800" s="14" t="str">
        <f>IF(Point[Size HxB mm]="","",Point[Size HxB mm])</f>
        <v/>
      </c>
      <c r="BB800" s="14" t="str">
        <f>IF(Point[Height m]="","",Point[Height m])</f>
        <v/>
      </c>
      <c r="BC800" s="14" t="str">
        <f>IF(Point[Asset Group]="","",VLOOKUP(Point[Post Material],material_master,2,FALSE))</f>
        <v/>
      </c>
      <c r="BD800" s="14" t="str">
        <f>IF(Point[Asset Group]="","",VLOOKUP(Point[Post Number],number,2,FALSE))</f>
        <v/>
      </c>
      <c r="BE800" s="14" t="str">
        <f>IF(Point[Asset Group]="","",VLOOKUP(Point[Structure SubType],subdom_master_gdb,2,FALSE))</f>
        <v/>
      </c>
      <c r="BF800" s="14" t="str">
        <f>IF(Point[Area m2]="","",Point[Area m2])</f>
        <v/>
      </c>
      <c r="BG800" s="14" t="str">
        <f>IF(Point[Length m]="","",Point[Length m])</f>
        <v/>
      </c>
      <c r="BH800" s="14" t="str">
        <f>IF(Point[Width m]="","",Point[Width m])</f>
        <v/>
      </c>
      <c r="BI800" s="14" t="str">
        <f>IF(Point[Diameter m]="","",Point[Diameter m])</f>
        <v/>
      </c>
      <c r="BJ800" s="14" t="str">
        <f>IF(Point[Asset Group]="","",VLOOKUP(Point[Number of Pipes],number,2,FALSE))</f>
        <v/>
      </c>
      <c r="BK800" s="14" t="str">
        <f>IF(Point[Asset Group]="","",VLOOKUP(Point[Combined Name],2,FALSE))</f>
        <v/>
      </c>
      <c r="BL800" s="14" t="str">
        <f>IF(Point[Asset Group]="","",VLOOKUP(Point[Size Class],size_class,2,FALSE))</f>
        <v/>
      </c>
      <c r="BM800" s="14" t="str">
        <f>IF(Point[Asset Group]="","",VLOOKUP(Point[Age Class],age_class,2,FALSE))</f>
        <v/>
      </c>
      <c r="BN800" s="14" t="str">
        <f>IF(Point[Girth (cm)]="","",Point[Girth (cm)])</f>
        <v/>
      </c>
      <c r="BO800" s="14" t="str">
        <f>IF(Point[Crown Radius (m)]="","",Point[Crown Radius (m)])</f>
        <v/>
      </c>
      <c r="BP800" s="14" t="str">
        <f>IF(Point[Asset Group]="","",VLOOKUP(Point[Rooting Environment],root_enviro,2,FALSE))</f>
        <v/>
      </c>
      <c r="BQ800" s="14" t="str">
        <f>IF(Point[Asset Group]="","",VLOOKUP(Point[Tree Surround],tree_surround,2,FALSE))</f>
        <v/>
      </c>
      <c r="BR800" s="14" t="str">
        <f>IF(Point[Asset Group]="","",VLOOKUP(Point[Tree Grill],yes_no,2,FALSE))</f>
        <v/>
      </c>
      <c r="BS800" s="14" t="str">
        <f>IF(Point[Asset Group]="","",VLOOKUP(Point[Tree Location],tree_location,2,FALSE))</f>
        <v/>
      </c>
    </row>
    <row r="801" spans="1:71" s="3" customFormat="1" x14ac:dyDescent="0.2">
      <c r="A801" s="3" t="str">
        <f>IF(Point[DWG File Name]="","",Point[DWG File Name])</f>
        <v/>
      </c>
      <c r="B801" s="3" t="str">
        <f>IF(Point[DWG Layer Name]="","",Point[DWG Layer Name])</f>
        <v/>
      </c>
      <c r="C801" s="3" t="str">
        <f>IF(Point[DWG Handle]="","",Point[DWG Handle])</f>
        <v/>
      </c>
      <c r="D801" s="58" t="str">
        <f>IF(Point[X]="","",Point[X])</f>
        <v/>
      </c>
      <c r="E801" s="58" t="str">
        <f>IF(Point[Y]="","",Point[Y])</f>
        <v/>
      </c>
      <c r="F801" s="3" t="str">
        <f>IF(Point[Replacement Asset]="","",Point[Replacement Asset])</f>
        <v/>
      </c>
      <c r="G801" s="3" t="str">
        <f>IF(Point[Asset ID]="","",UPPER(Point[Asset ID]))</f>
        <v/>
      </c>
      <c r="H801" s="3" t="str">
        <f>IF(Point[Asset Group]="","",VLOOKUP(Point[Asset Group],asset_grp_pt,4,FALSE))</f>
        <v/>
      </c>
      <c r="I801" s="3" t="str">
        <f>IF(Point[Asset Group]="","",VLOOKUP(Point[Asset Group],asset_grp_pt,2,FALSE))</f>
        <v/>
      </c>
      <c r="J801" s="3" t="str">
        <f>IF(Point[Asset Group]="","",VLOOKUP(Point[Asset Group],asset_grp_pt,3,FALSE))</f>
        <v/>
      </c>
      <c r="K801" s="3" t="str">
        <f>IF(Point[Asset Group]="","",VLOOKUP(Point[Asset Type],type_master_list,2,FALSE))</f>
        <v/>
      </c>
      <c r="L801" s="3" t="str">
        <f>IF(Point[Asset Name]="","",PROPER(Point[Asset Name]))</f>
        <v/>
      </c>
      <c r="M801" s="11" t="str">
        <f>IF(Point[Install Date]="","",Point[Install Date])</f>
        <v/>
      </c>
      <c r="N801" s="11" t="str">
        <f>IF(Point[Note]="","",PROPER(Point[Note]))</f>
        <v/>
      </c>
      <c r="O801" s="11" t="str">
        <f>IF(Point[Resource Consent Number]="","",UPPER(Point[Resource Consent Number]))</f>
        <v/>
      </c>
      <c r="P801" s="53" t="str">
        <f>IF(Point[Asset Unit Cost]="","",Point[Asset Unit Cost])</f>
        <v/>
      </c>
      <c r="Q801" s="11" t="str">
        <f>IF(Point[Added By]="","",UPPER(Point[Added By]))</f>
        <v/>
      </c>
      <c r="R801" s="11" t="str">
        <f>IF(Point[Added Date]="","",Point[Added Date])</f>
        <v/>
      </c>
      <c r="S801" s="14" t="str">
        <f>IF(Point[Z COORD]="","",Point[Z COORD])</f>
        <v/>
      </c>
      <c r="T801" s="14" t="str">
        <f>IF(Point[Asset Description]="","",PROPER(Point[Asset Description]))</f>
        <v/>
      </c>
      <c r="U801" s="14" t="str">
        <f>IF(Point[[Artist ]]="","",PROPER(Point[[Artist ]]))</f>
        <v/>
      </c>
      <c r="V801" s="14" t="str">
        <f>IF(Point[Material Notes]="","",PROPER(Point[Material Notes]))</f>
        <v/>
      </c>
      <c r="W801" s="14" t="str">
        <f>IF(Point[Dimension Notes]="","",Point[Dimension Notes])</f>
        <v/>
      </c>
      <c r="X801" s="14" t="str">
        <f>IF(Point[List]="","",VLOOKUP(Point[Burner Number],number,2,FALSE))</f>
        <v/>
      </c>
      <c r="Y801" s="14" t="str">
        <f>IF(Point[List]="","",VLOOKUP(Point[Fuel],bbq_fuel,2,FALSE))</f>
        <v/>
      </c>
      <c r="Z801" s="14" t="str">
        <f>IF(Point[List]="","",VLOOKUP(Point[Cabinet Material],bbq_material,2,FALSE))</f>
        <v/>
      </c>
      <c r="AA801" s="14" t="str">
        <f>IF(Point[Asset Group]="","",VLOOKUP(Point[Manufacturer],manufacturer,2,FALSE))</f>
        <v/>
      </c>
      <c r="AB801" s="14" t="str">
        <f>IF(Point[Uinsex WC]="","",Point[Uinsex WC])</f>
        <v/>
      </c>
      <c r="AC801" s="14" t="str">
        <f>IF(Point[Female WC]="","",Point[Female WC])</f>
        <v/>
      </c>
      <c r="AD801" s="14" t="str">
        <f>IF(Point[Male WC]="","",Point[Male WC])</f>
        <v/>
      </c>
      <c r="AE801" s="14" t="str">
        <f>IF(Point[Urinal]="","",Point[Urinal])</f>
        <v/>
      </c>
      <c r="AF801" s="14" t="str">
        <f>IF(Point[Disabled Unisex]="","",Point[Disabled Unisex])</f>
        <v/>
      </c>
      <c r="AG801" s="14" t="str">
        <f>IF(Point[Disabled Female]="","",Point[Disabled Female])</f>
        <v/>
      </c>
      <c r="AH801" s="14" t="str">
        <f>IF(Point[Disabled Male]="","",Point[Disabled Male])</f>
        <v/>
      </c>
      <c r="AI801" s="14" t="str">
        <f>IF(Point[Asset Group]="","",VLOOKUP(Point[Handrail],yes_no,2,FALSE))</f>
        <v/>
      </c>
      <c r="AJ801" s="14" t="str">
        <f>IF(Point[Asset Group]="","",VLOOKUP(Point[Baby Changing],yes_no,2,FALSE))</f>
        <v/>
      </c>
      <c r="AK801" s="14" t="str">
        <f>IF(Point[Asset Group]="","",VLOOKUP(Point[Service Room],yes_no,2,FALSE))</f>
        <v/>
      </c>
      <c r="AL801" s="14" t="str">
        <f>IF(Point[Asset Group]="","",VLOOKUP(Point[Service Tap],service_tap,2,FALSE))</f>
        <v/>
      </c>
      <c r="AM801" s="14" t="str">
        <f>IF(Point[Asset Group]="","",VLOOKUP(Point[Heating Type],wc_heating,2,FALSE))</f>
        <v/>
      </c>
      <c r="AN801" s="14" t="str">
        <f>IF(Point[Asset Group]="","",VLOOKUP(Point[Power Supply],power_supply,2,FALSE))</f>
        <v/>
      </c>
      <c r="AO801" s="14" t="str">
        <f>IF(Point[Asset Group]="","",VLOOKUP(Point[Waste Water],waste_water,2,FALSE))</f>
        <v/>
      </c>
      <c r="AP801" s="14" t="str">
        <f>IF(Point[Asset Group]="","",VLOOKUP(Point[Furniture SubType],subdom_master_gdb,2,FALSE))</f>
        <v/>
      </c>
      <c r="AQ801" s="14" t="str">
        <f>IF(Point[Asset Group]="","",VLOOKUP(Point[Concrete Pad],yes_no,2,FALSE))</f>
        <v/>
      </c>
      <c r="AR801" s="14" t="str">
        <f>IF(Point[Asset Group]="","",VLOOKUP(Point[Material],material_master,2,FALSE))</f>
        <v/>
      </c>
      <c r="AS801" s="14" t="str">
        <f>IF(Point[Asset Group]="","",VLOOKUP(Point[Plumbing],irrigation_plumbing,2,FALSE))</f>
        <v/>
      </c>
      <c r="AT801" s="14" t="str">
        <f>IF(Point[Asset Group]="","",VLOOKUP(Point[Sprinklers],irrigation_sprinklers,2,FALSE))</f>
        <v/>
      </c>
      <c r="AU801" s="14" t="str">
        <f>IF(Point[Asset Group]="","",VLOOKUP(Point[System],irrigation_system,2,FALSE))</f>
        <v/>
      </c>
      <c r="AV801" s="14" t="str">
        <f>IF(Point[Asset Group]="","",VLOOKUP(Point[Status],irrigation_status,2,FALSE))</f>
        <v/>
      </c>
      <c r="AW801" s="11" t="str">
        <f>IF(Point[Date of manufacture]="","",Point[Date of manufacture])</f>
        <v/>
      </c>
      <c r="AX801" s="14" t="str">
        <f>IF(Point[Asset Group]="","",VLOOKUP(Point[Sign Purpose],sign_purpose,2,FALSE))</f>
        <v/>
      </c>
      <c r="AY801" s="14" t="str">
        <f>IF(Point[Asset Group]="","",VLOOKUP(Point[Sign Material],material_master,2,FALSE))</f>
        <v/>
      </c>
      <c r="AZ801" s="14" t="str">
        <f>IF(Point[Asset Group]="","",VLOOKUP(Point[Affixed To],sign_affix,2,FALSE))</f>
        <v/>
      </c>
      <c r="BA801" s="14" t="str">
        <f>IF(Point[Size HxB mm]="","",Point[Size HxB mm])</f>
        <v/>
      </c>
      <c r="BB801" s="14" t="str">
        <f>IF(Point[Height m]="","",Point[Height m])</f>
        <v/>
      </c>
      <c r="BC801" s="14" t="str">
        <f>IF(Point[Asset Group]="","",VLOOKUP(Point[Post Material],material_master,2,FALSE))</f>
        <v/>
      </c>
      <c r="BD801" s="14" t="str">
        <f>IF(Point[Asset Group]="","",VLOOKUP(Point[Post Number],number,2,FALSE))</f>
        <v/>
      </c>
      <c r="BE801" s="14" t="str">
        <f>IF(Point[Asset Group]="","",VLOOKUP(Point[Structure SubType],subdom_master_gdb,2,FALSE))</f>
        <v/>
      </c>
      <c r="BF801" s="14" t="str">
        <f>IF(Point[Area m2]="","",Point[Area m2])</f>
        <v/>
      </c>
      <c r="BG801" s="14" t="str">
        <f>IF(Point[Length m]="","",Point[Length m])</f>
        <v/>
      </c>
      <c r="BH801" s="14" t="str">
        <f>IF(Point[Width m]="","",Point[Width m])</f>
        <v/>
      </c>
      <c r="BI801" s="14" t="str">
        <f>IF(Point[Diameter m]="","",Point[Diameter m])</f>
        <v/>
      </c>
      <c r="BJ801" s="14" t="str">
        <f>IF(Point[Asset Group]="","",VLOOKUP(Point[Number of Pipes],number,2,FALSE))</f>
        <v/>
      </c>
      <c r="BK801" s="14" t="str">
        <f>IF(Point[Asset Group]="","",VLOOKUP(Point[Combined Name],2,FALSE))</f>
        <v/>
      </c>
      <c r="BL801" s="14" t="str">
        <f>IF(Point[Asset Group]="","",VLOOKUP(Point[Size Class],size_class,2,FALSE))</f>
        <v/>
      </c>
      <c r="BM801" s="14" t="str">
        <f>IF(Point[Asset Group]="","",VLOOKUP(Point[Age Class],age_class,2,FALSE))</f>
        <v/>
      </c>
      <c r="BN801" s="14" t="str">
        <f>IF(Point[Girth (cm)]="","",Point[Girth (cm)])</f>
        <v/>
      </c>
      <c r="BO801" s="14" t="str">
        <f>IF(Point[Crown Radius (m)]="","",Point[Crown Radius (m)])</f>
        <v/>
      </c>
      <c r="BP801" s="14" t="str">
        <f>IF(Point[Asset Group]="","",VLOOKUP(Point[Rooting Environment],root_enviro,2,FALSE))</f>
        <v/>
      </c>
      <c r="BQ801" s="14" t="str">
        <f>IF(Point[Asset Group]="","",VLOOKUP(Point[Tree Surround],tree_surround,2,FALSE))</f>
        <v/>
      </c>
      <c r="BR801" s="14" t="str">
        <f>IF(Point[Asset Group]="","",VLOOKUP(Point[Tree Grill],yes_no,2,FALSE))</f>
        <v/>
      </c>
      <c r="BS801" s="14" t="str">
        <f>IF(Point[Asset Group]="","",VLOOKUP(Point[Tree Location],tree_location,2,FALSE))</f>
        <v/>
      </c>
    </row>
    <row r="802" spans="1:71" s="3" customFormat="1" x14ac:dyDescent="0.2">
      <c r="A802" s="3" t="str">
        <f>IF(Point[DWG File Name]="","",Point[DWG File Name])</f>
        <v/>
      </c>
      <c r="B802" s="3" t="str">
        <f>IF(Point[DWG Layer Name]="","",Point[DWG Layer Name])</f>
        <v/>
      </c>
      <c r="C802" s="3" t="str">
        <f>IF(Point[DWG Handle]="","",Point[DWG Handle])</f>
        <v/>
      </c>
      <c r="D802" s="58" t="str">
        <f>IF(Point[X]="","",Point[X])</f>
        <v/>
      </c>
      <c r="E802" s="58" t="str">
        <f>IF(Point[Y]="","",Point[Y])</f>
        <v/>
      </c>
      <c r="F802" s="3" t="str">
        <f>IF(Point[Replacement Asset]="","",Point[Replacement Asset])</f>
        <v/>
      </c>
      <c r="G802" s="3" t="str">
        <f>IF(Point[Asset ID]="","",UPPER(Point[Asset ID]))</f>
        <v/>
      </c>
      <c r="H802" s="3" t="str">
        <f>IF(Point[Asset Group]="","",VLOOKUP(Point[Asset Group],asset_grp_pt,4,FALSE))</f>
        <v/>
      </c>
      <c r="I802" s="3" t="str">
        <f>IF(Point[Asset Group]="","",VLOOKUP(Point[Asset Group],asset_grp_pt,2,FALSE))</f>
        <v/>
      </c>
      <c r="J802" s="3" t="str">
        <f>IF(Point[Asset Group]="","",VLOOKUP(Point[Asset Group],asset_grp_pt,3,FALSE))</f>
        <v/>
      </c>
      <c r="K802" s="3" t="str">
        <f>IF(Point[Asset Group]="","",VLOOKUP(Point[Asset Type],type_master_list,2,FALSE))</f>
        <v/>
      </c>
      <c r="L802" s="3" t="str">
        <f>IF(Point[Asset Name]="","",PROPER(Point[Asset Name]))</f>
        <v/>
      </c>
      <c r="M802" s="11" t="str">
        <f>IF(Point[Install Date]="","",Point[Install Date])</f>
        <v/>
      </c>
      <c r="N802" s="11" t="str">
        <f>IF(Point[Note]="","",PROPER(Point[Note]))</f>
        <v/>
      </c>
      <c r="O802" s="11" t="str">
        <f>IF(Point[Resource Consent Number]="","",UPPER(Point[Resource Consent Number]))</f>
        <v/>
      </c>
      <c r="P802" s="53" t="str">
        <f>IF(Point[Asset Unit Cost]="","",Point[Asset Unit Cost])</f>
        <v/>
      </c>
      <c r="Q802" s="11" t="str">
        <f>IF(Point[Added By]="","",UPPER(Point[Added By]))</f>
        <v/>
      </c>
      <c r="R802" s="11" t="str">
        <f>IF(Point[Added Date]="","",Point[Added Date])</f>
        <v/>
      </c>
      <c r="S802" s="14" t="str">
        <f>IF(Point[Z COORD]="","",Point[Z COORD])</f>
        <v/>
      </c>
      <c r="T802" s="14" t="str">
        <f>IF(Point[Asset Description]="","",PROPER(Point[Asset Description]))</f>
        <v/>
      </c>
      <c r="U802" s="14" t="str">
        <f>IF(Point[[Artist ]]="","",PROPER(Point[[Artist ]]))</f>
        <v/>
      </c>
      <c r="V802" s="14" t="str">
        <f>IF(Point[Material Notes]="","",PROPER(Point[Material Notes]))</f>
        <v/>
      </c>
      <c r="W802" s="14" t="str">
        <f>IF(Point[Dimension Notes]="","",Point[Dimension Notes])</f>
        <v/>
      </c>
      <c r="X802" s="14" t="str">
        <f>IF(Point[List]="","",VLOOKUP(Point[Burner Number],number,2,FALSE))</f>
        <v/>
      </c>
      <c r="Y802" s="14" t="str">
        <f>IF(Point[List]="","",VLOOKUP(Point[Fuel],bbq_fuel,2,FALSE))</f>
        <v/>
      </c>
      <c r="Z802" s="14" t="str">
        <f>IF(Point[List]="","",VLOOKUP(Point[Cabinet Material],bbq_material,2,FALSE))</f>
        <v/>
      </c>
      <c r="AA802" s="14" t="str">
        <f>IF(Point[Asset Group]="","",VLOOKUP(Point[Manufacturer],manufacturer,2,FALSE))</f>
        <v/>
      </c>
      <c r="AB802" s="14" t="str">
        <f>IF(Point[Uinsex WC]="","",Point[Uinsex WC])</f>
        <v/>
      </c>
      <c r="AC802" s="14" t="str">
        <f>IF(Point[Female WC]="","",Point[Female WC])</f>
        <v/>
      </c>
      <c r="AD802" s="14" t="str">
        <f>IF(Point[Male WC]="","",Point[Male WC])</f>
        <v/>
      </c>
      <c r="AE802" s="14" t="str">
        <f>IF(Point[Urinal]="","",Point[Urinal])</f>
        <v/>
      </c>
      <c r="AF802" s="14" t="str">
        <f>IF(Point[Disabled Unisex]="","",Point[Disabled Unisex])</f>
        <v/>
      </c>
      <c r="AG802" s="14" t="str">
        <f>IF(Point[Disabled Female]="","",Point[Disabled Female])</f>
        <v/>
      </c>
      <c r="AH802" s="14" t="str">
        <f>IF(Point[Disabled Male]="","",Point[Disabled Male])</f>
        <v/>
      </c>
      <c r="AI802" s="14" t="str">
        <f>IF(Point[Asset Group]="","",VLOOKUP(Point[Handrail],yes_no,2,FALSE))</f>
        <v/>
      </c>
      <c r="AJ802" s="14" t="str">
        <f>IF(Point[Asset Group]="","",VLOOKUP(Point[Baby Changing],yes_no,2,FALSE))</f>
        <v/>
      </c>
      <c r="AK802" s="14" t="str">
        <f>IF(Point[Asset Group]="","",VLOOKUP(Point[Service Room],yes_no,2,FALSE))</f>
        <v/>
      </c>
      <c r="AL802" s="14" t="str">
        <f>IF(Point[Asset Group]="","",VLOOKUP(Point[Service Tap],service_tap,2,FALSE))</f>
        <v/>
      </c>
      <c r="AM802" s="14" t="str">
        <f>IF(Point[Asset Group]="","",VLOOKUP(Point[Heating Type],wc_heating,2,FALSE))</f>
        <v/>
      </c>
      <c r="AN802" s="14" t="str">
        <f>IF(Point[Asset Group]="","",VLOOKUP(Point[Power Supply],power_supply,2,FALSE))</f>
        <v/>
      </c>
      <c r="AO802" s="14" t="str">
        <f>IF(Point[Asset Group]="","",VLOOKUP(Point[Waste Water],waste_water,2,FALSE))</f>
        <v/>
      </c>
      <c r="AP802" s="14" t="str">
        <f>IF(Point[Asset Group]="","",VLOOKUP(Point[Furniture SubType],subdom_master_gdb,2,FALSE))</f>
        <v/>
      </c>
      <c r="AQ802" s="14" t="str">
        <f>IF(Point[Asset Group]="","",VLOOKUP(Point[Concrete Pad],yes_no,2,FALSE))</f>
        <v/>
      </c>
      <c r="AR802" s="14" t="str">
        <f>IF(Point[Asset Group]="","",VLOOKUP(Point[Material],material_master,2,FALSE))</f>
        <v/>
      </c>
      <c r="AS802" s="14" t="str">
        <f>IF(Point[Asset Group]="","",VLOOKUP(Point[Plumbing],irrigation_plumbing,2,FALSE))</f>
        <v/>
      </c>
      <c r="AT802" s="14" t="str">
        <f>IF(Point[Asset Group]="","",VLOOKUP(Point[Sprinklers],irrigation_sprinklers,2,FALSE))</f>
        <v/>
      </c>
      <c r="AU802" s="14" t="str">
        <f>IF(Point[Asset Group]="","",VLOOKUP(Point[System],irrigation_system,2,FALSE))</f>
        <v/>
      </c>
      <c r="AV802" s="14" t="str">
        <f>IF(Point[Asset Group]="","",VLOOKUP(Point[Status],irrigation_status,2,FALSE))</f>
        <v/>
      </c>
      <c r="AW802" s="11" t="str">
        <f>IF(Point[Date of manufacture]="","",Point[Date of manufacture])</f>
        <v/>
      </c>
      <c r="AX802" s="14" t="str">
        <f>IF(Point[Asset Group]="","",VLOOKUP(Point[Sign Purpose],sign_purpose,2,FALSE))</f>
        <v/>
      </c>
      <c r="AY802" s="14" t="str">
        <f>IF(Point[Asset Group]="","",VLOOKUP(Point[Sign Material],material_master,2,FALSE))</f>
        <v/>
      </c>
      <c r="AZ802" s="14" t="str">
        <f>IF(Point[Asset Group]="","",VLOOKUP(Point[Affixed To],sign_affix,2,FALSE))</f>
        <v/>
      </c>
      <c r="BA802" s="14" t="str">
        <f>IF(Point[Size HxB mm]="","",Point[Size HxB mm])</f>
        <v/>
      </c>
      <c r="BB802" s="14" t="str">
        <f>IF(Point[Height m]="","",Point[Height m])</f>
        <v/>
      </c>
      <c r="BC802" s="14" t="str">
        <f>IF(Point[Asset Group]="","",VLOOKUP(Point[Post Material],material_master,2,FALSE))</f>
        <v/>
      </c>
      <c r="BD802" s="14" t="str">
        <f>IF(Point[Asset Group]="","",VLOOKUP(Point[Post Number],number,2,FALSE))</f>
        <v/>
      </c>
      <c r="BE802" s="14" t="str">
        <f>IF(Point[Asset Group]="","",VLOOKUP(Point[Structure SubType],subdom_master_gdb,2,FALSE))</f>
        <v/>
      </c>
      <c r="BF802" s="14" t="str">
        <f>IF(Point[Area m2]="","",Point[Area m2])</f>
        <v/>
      </c>
      <c r="BG802" s="14" t="str">
        <f>IF(Point[Length m]="","",Point[Length m])</f>
        <v/>
      </c>
      <c r="BH802" s="14" t="str">
        <f>IF(Point[Width m]="","",Point[Width m])</f>
        <v/>
      </c>
      <c r="BI802" s="14" t="str">
        <f>IF(Point[Diameter m]="","",Point[Diameter m])</f>
        <v/>
      </c>
      <c r="BJ802" s="14" t="str">
        <f>IF(Point[Asset Group]="","",VLOOKUP(Point[Number of Pipes],number,2,FALSE))</f>
        <v/>
      </c>
      <c r="BK802" s="14" t="str">
        <f>IF(Point[Asset Group]="","",VLOOKUP(Point[Combined Name],2,FALSE))</f>
        <v/>
      </c>
      <c r="BL802" s="14" t="str">
        <f>IF(Point[Asset Group]="","",VLOOKUP(Point[Size Class],size_class,2,FALSE))</f>
        <v/>
      </c>
      <c r="BM802" s="14" t="str">
        <f>IF(Point[Asset Group]="","",VLOOKUP(Point[Age Class],age_class,2,FALSE))</f>
        <v/>
      </c>
      <c r="BN802" s="14" t="str">
        <f>IF(Point[Girth (cm)]="","",Point[Girth (cm)])</f>
        <v/>
      </c>
      <c r="BO802" s="14" t="str">
        <f>IF(Point[Crown Radius (m)]="","",Point[Crown Radius (m)])</f>
        <v/>
      </c>
      <c r="BP802" s="14" t="str">
        <f>IF(Point[Asset Group]="","",VLOOKUP(Point[Rooting Environment],root_enviro,2,FALSE))</f>
        <v/>
      </c>
      <c r="BQ802" s="14" t="str">
        <f>IF(Point[Asset Group]="","",VLOOKUP(Point[Tree Surround],tree_surround,2,FALSE))</f>
        <v/>
      </c>
      <c r="BR802" s="14" t="str">
        <f>IF(Point[Asset Group]="","",VLOOKUP(Point[Tree Grill],yes_no,2,FALSE))</f>
        <v/>
      </c>
      <c r="BS802" s="14" t="str">
        <f>IF(Point[Asset Group]="","",VLOOKUP(Point[Tree Location],tree_location,2,FALSE))</f>
        <v/>
      </c>
    </row>
    <row r="803" spans="1:71" s="3" customFormat="1" x14ac:dyDescent="0.2">
      <c r="A803" s="3" t="str">
        <f>IF(Point[DWG File Name]="","",Point[DWG File Name])</f>
        <v/>
      </c>
      <c r="B803" s="3" t="str">
        <f>IF(Point[DWG Layer Name]="","",Point[DWG Layer Name])</f>
        <v/>
      </c>
      <c r="C803" s="3" t="str">
        <f>IF(Point[DWG Handle]="","",Point[DWG Handle])</f>
        <v/>
      </c>
      <c r="D803" s="58" t="str">
        <f>IF(Point[X]="","",Point[X])</f>
        <v/>
      </c>
      <c r="E803" s="58" t="str">
        <f>IF(Point[Y]="","",Point[Y])</f>
        <v/>
      </c>
      <c r="F803" s="3" t="str">
        <f>IF(Point[Replacement Asset]="","",Point[Replacement Asset])</f>
        <v/>
      </c>
      <c r="G803" s="3" t="str">
        <f>IF(Point[Asset ID]="","",UPPER(Point[Asset ID]))</f>
        <v/>
      </c>
      <c r="H803" s="3" t="str">
        <f>IF(Point[Asset Group]="","",VLOOKUP(Point[Asset Group],asset_grp_pt,4,FALSE))</f>
        <v/>
      </c>
      <c r="I803" s="3" t="str">
        <f>IF(Point[Asset Group]="","",VLOOKUP(Point[Asset Group],asset_grp_pt,2,FALSE))</f>
        <v/>
      </c>
      <c r="J803" s="3" t="str">
        <f>IF(Point[Asset Group]="","",VLOOKUP(Point[Asset Group],asset_grp_pt,3,FALSE))</f>
        <v/>
      </c>
      <c r="K803" s="3" t="str">
        <f>IF(Point[Asset Group]="","",VLOOKUP(Point[Asset Type],type_master_list,2,FALSE))</f>
        <v/>
      </c>
      <c r="L803" s="3" t="str">
        <f>IF(Point[Asset Name]="","",PROPER(Point[Asset Name]))</f>
        <v/>
      </c>
      <c r="M803" s="11" t="str">
        <f>IF(Point[Install Date]="","",Point[Install Date])</f>
        <v/>
      </c>
      <c r="N803" s="11" t="str">
        <f>IF(Point[Note]="","",PROPER(Point[Note]))</f>
        <v/>
      </c>
      <c r="O803" s="11" t="str">
        <f>IF(Point[Resource Consent Number]="","",UPPER(Point[Resource Consent Number]))</f>
        <v/>
      </c>
      <c r="P803" s="53" t="str">
        <f>IF(Point[Asset Unit Cost]="","",Point[Asset Unit Cost])</f>
        <v/>
      </c>
      <c r="Q803" s="11" t="str">
        <f>IF(Point[Added By]="","",UPPER(Point[Added By]))</f>
        <v/>
      </c>
      <c r="R803" s="11" t="str">
        <f>IF(Point[Added Date]="","",Point[Added Date])</f>
        <v/>
      </c>
      <c r="S803" s="14" t="str">
        <f>IF(Point[Z COORD]="","",Point[Z COORD])</f>
        <v/>
      </c>
      <c r="T803" s="14" t="str">
        <f>IF(Point[Asset Description]="","",PROPER(Point[Asset Description]))</f>
        <v/>
      </c>
      <c r="U803" s="14" t="str">
        <f>IF(Point[[Artist ]]="","",PROPER(Point[[Artist ]]))</f>
        <v/>
      </c>
      <c r="V803" s="14" t="str">
        <f>IF(Point[Material Notes]="","",PROPER(Point[Material Notes]))</f>
        <v/>
      </c>
      <c r="W803" s="14" t="str">
        <f>IF(Point[Dimension Notes]="","",Point[Dimension Notes])</f>
        <v/>
      </c>
      <c r="X803" s="14" t="str">
        <f>IF(Point[List]="","",VLOOKUP(Point[Burner Number],number,2,FALSE))</f>
        <v/>
      </c>
      <c r="Y803" s="14" t="str">
        <f>IF(Point[List]="","",VLOOKUP(Point[Fuel],bbq_fuel,2,FALSE))</f>
        <v/>
      </c>
      <c r="Z803" s="14" t="str">
        <f>IF(Point[List]="","",VLOOKUP(Point[Cabinet Material],bbq_material,2,FALSE))</f>
        <v/>
      </c>
      <c r="AA803" s="14" t="str">
        <f>IF(Point[Asset Group]="","",VLOOKUP(Point[Manufacturer],manufacturer,2,FALSE))</f>
        <v/>
      </c>
      <c r="AB803" s="14" t="str">
        <f>IF(Point[Uinsex WC]="","",Point[Uinsex WC])</f>
        <v/>
      </c>
      <c r="AC803" s="14" t="str">
        <f>IF(Point[Female WC]="","",Point[Female WC])</f>
        <v/>
      </c>
      <c r="AD803" s="14" t="str">
        <f>IF(Point[Male WC]="","",Point[Male WC])</f>
        <v/>
      </c>
      <c r="AE803" s="14" t="str">
        <f>IF(Point[Urinal]="","",Point[Urinal])</f>
        <v/>
      </c>
      <c r="AF803" s="14" t="str">
        <f>IF(Point[Disabled Unisex]="","",Point[Disabled Unisex])</f>
        <v/>
      </c>
      <c r="AG803" s="14" t="str">
        <f>IF(Point[Disabled Female]="","",Point[Disabled Female])</f>
        <v/>
      </c>
      <c r="AH803" s="14" t="str">
        <f>IF(Point[Disabled Male]="","",Point[Disabled Male])</f>
        <v/>
      </c>
      <c r="AI803" s="14" t="str">
        <f>IF(Point[Asset Group]="","",VLOOKUP(Point[Handrail],yes_no,2,FALSE))</f>
        <v/>
      </c>
      <c r="AJ803" s="14" t="str">
        <f>IF(Point[Asset Group]="","",VLOOKUP(Point[Baby Changing],yes_no,2,FALSE))</f>
        <v/>
      </c>
      <c r="AK803" s="14" t="str">
        <f>IF(Point[Asset Group]="","",VLOOKUP(Point[Service Room],yes_no,2,FALSE))</f>
        <v/>
      </c>
      <c r="AL803" s="14" t="str">
        <f>IF(Point[Asset Group]="","",VLOOKUP(Point[Service Tap],service_tap,2,FALSE))</f>
        <v/>
      </c>
      <c r="AM803" s="14" t="str">
        <f>IF(Point[Asset Group]="","",VLOOKUP(Point[Heating Type],wc_heating,2,FALSE))</f>
        <v/>
      </c>
      <c r="AN803" s="14" t="str">
        <f>IF(Point[Asset Group]="","",VLOOKUP(Point[Power Supply],power_supply,2,FALSE))</f>
        <v/>
      </c>
      <c r="AO803" s="14" t="str">
        <f>IF(Point[Asset Group]="","",VLOOKUP(Point[Waste Water],waste_water,2,FALSE))</f>
        <v/>
      </c>
      <c r="AP803" s="14" t="str">
        <f>IF(Point[Asset Group]="","",VLOOKUP(Point[Furniture SubType],subdom_master_gdb,2,FALSE))</f>
        <v/>
      </c>
      <c r="AQ803" s="14" t="str">
        <f>IF(Point[Asset Group]="","",VLOOKUP(Point[Concrete Pad],yes_no,2,FALSE))</f>
        <v/>
      </c>
      <c r="AR803" s="14" t="str">
        <f>IF(Point[Asset Group]="","",VLOOKUP(Point[Material],material_master,2,FALSE))</f>
        <v/>
      </c>
      <c r="AS803" s="14" t="str">
        <f>IF(Point[Asset Group]="","",VLOOKUP(Point[Plumbing],irrigation_plumbing,2,FALSE))</f>
        <v/>
      </c>
      <c r="AT803" s="14" t="str">
        <f>IF(Point[Asset Group]="","",VLOOKUP(Point[Sprinklers],irrigation_sprinklers,2,FALSE))</f>
        <v/>
      </c>
      <c r="AU803" s="14" t="str">
        <f>IF(Point[Asset Group]="","",VLOOKUP(Point[System],irrigation_system,2,FALSE))</f>
        <v/>
      </c>
      <c r="AV803" s="14" t="str">
        <f>IF(Point[Asset Group]="","",VLOOKUP(Point[Status],irrigation_status,2,FALSE))</f>
        <v/>
      </c>
      <c r="AW803" s="11" t="str">
        <f>IF(Point[Date of manufacture]="","",Point[Date of manufacture])</f>
        <v/>
      </c>
      <c r="AX803" s="14" t="str">
        <f>IF(Point[Asset Group]="","",VLOOKUP(Point[Sign Purpose],sign_purpose,2,FALSE))</f>
        <v/>
      </c>
      <c r="AY803" s="14" t="str">
        <f>IF(Point[Asset Group]="","",VLOOKUP(Point[Sign Material],material_master,2,FALSE))</f>
        <v/>
      </c>
      <c r="AZ803" s="14" t="str">
        <f>IF(Point[Asset Group]="","",VLOOKUP(Point[Affixed To],sign_affix,2,FALSE))</f>
        <v/>
      </c>
      <c r="BA803" s="14" t="str">
        <f>IF(Point[Size HxB mm]="","",Point[Size HxB mm])</f>
        <v/>
      </c>
      <c r="BB803" s="14" t="str">
        <f>IF(Point[Height m]="","",Point[Height m])</f>
        <v/>
      </c>
      <c r="BC803" s="14" t="str">
        <f>IF(Point[Asset Group]="","",VLOOKUP(Point[Post Material],material_master,2,FALSE))</f>
        <v/>
      </c>
      <c r="BD803" s="14" t="str">
        <f>IF(Point[Asset Group]="","",VLOOKUP(Point[Post Number],number,2,FALSE))</f>
        <v/>
      </c>
      <c r="BE803" s="14" t="str">
        <f>IF(Point[Asset Group]="","",VLOOKUP(Point[Structure SubType],subdom_master_gdb,2,FALSE))</f>
        <v/>
      </c>
      <c r="BF803" s="14" t="str">
        <f>IF(Point[Area m2]="","",Point[Area m2])</f>
        <v/>
      </c>
      <c r="BG803" s="14" t="str">
        <f>IF(Point[Length m]="","",Point[Length m])</f>
        <v/>
      </c>
      <c r="BH803" s="14" t="str">
        <f>IF(Point[Width m]="","",Point[Width m])</f>
        <v/>
      </c>
      <c r="BI803" s="14" t="str">
        <f>IF(Point[Diameter m]="","",Point[Diameter m])</f>
        <v/>
      </c>
      <c r="BJ803" s="14" t="str">
        <f>IF(Point[Asset Group]="","",VLOOKUP(Point[Number of Pipes],number,2,FALSE))</f>
        <v/>
      </c>
      <c r="BK803" s="14" t="str">
        <f>IF(Point[Asset Group]="","",VLOOKUP(Point[Combined Name],2,FALSE))</f>
        <v/>
      </c>
      <c r="BL803" s="14" t="str">
        <f>IF(Point[Asset Group]="","",VLOOKUP(Point[Size Class],size_class,2,FALSE))</f>
        <v/>
      </c>
      <c r="BM803" s="14" t="str">
        <f>IF(Point[Asset Group]="","",VLOOKUP(Point[Age Class],age_class,2,FALSE))</f>
        <v/>
      </c>
      <c r="BN803" s="14" t="str">
        <f>IF(Point[Girth (cm)]="","",Point[Girth (cm)])</f>
        <v/>
      </c>
      <c r="BO803" s="14" t="str">
        <f>IF(Point[Crown Radius (m)]="","",Point[Crown Radius (m)])</f>
        <v/>
      </c>
      <c r="BP803" s="14" t="str">
        <f>IF(Point[Asset Group]="","",VLOOKUP(Point[Rooting Environment],root_enviro,2,FALSE))</f>
        <v/>
      </c>
      <c r="BQ803" s="14" t="str">
        <f>IF(Point[Asset Group]="","",VLOOKUP(Point[Tree Surround],tree_surround,2,FALSE))</f>
        <v/>
      </c>
      <c r="BR803" s="14" t="str">
        <f>IF(Point[Asset Group]="","",VLOOKUP(Point[Tree Grill],yes_no,2,FALSE))</f>
        <v/>
      </c>
      <c r="BS803" s="14" t="str">
        <f>IF(Point[Asset Group]="","",VLOOKUP(Point[Tree Location],tree_location,2,FALSE))</f>
        <v/>
      </c>
    </row>
    <row r="804" spans="1:71" s="3" customFormat="1" x14ac:dyDescent="0.2">
      <c r="A804" s="3" t="str">
        <f>IF(Point[DWG File Name]="","",Point[DWG File Name])</f>
        <v/>
      </c>
      <c r="B804" s="3" t="str">
        <f>IF(Point[DWG Layer Name]="","",Point[DWG Layer Name])</f>
        <v/>
      </c>
      <c r="C804" s="3" t="str">
        <f>IF(Point[DWG Handle]="","",Point[DWG Handle])</f>
        <v/>
      </c>
      <c r="D804" s="58" t="str">
        <f>IF(Point[X]="","",Point[X])</f>
        <v/>
      </c>
      <c r="E804" s="58" t="str">
        <f>IF(Point[Y]="","",Point[Y])</f>
        <v/>
      </c>
      <c r="F804" s="3" t="str">
        <f>IF(Point[Replacement Asset]="","",Point[Replacement Asset])</f>
        <v/>
      </c>
      <c r="G804" s="3" t="str">
        <f>IF(Point[Asset ID]="","",UPPER(Point[Asset ID]))</f>
        <v/>
      </c>
      <c r="H804" s="3" t="str">
        <f>IF(Point[Asset Group]="","",VLOOKUP(Point[Asset Group],asset_grp_pt,4,FALSE))</f>
        <v/>
      </c>
      <c r="I804" s="3" t="str">
        <f>IF(Point[Asset Group]="","",VLOOKUP(Point[Asset Group],asset_grp_pt,2,FALSE))</f>
        <v/>
      </c>
      <c r="J804" s="3" t="str">
        <f>IF(Point[Asset Group]="","",VLOOKUP(Point[Asset Group],asset_grp_pt,3,FALSE))</f>
        <v/>
      </c>
      <c r="K804" s="3" t="str">
        <f>IF(Point[Asset Group]="","",VLOOKUP(Point[Asset Type],type_master_list,2,FALSE))</f>
        <v/>
      </c>
      <c r="L804" s="3" t="str">
        <f>IF(Point[Asset Name]="","",PROPER(Point[Asset Name]))</f>
        <v/>
      </c>
      <c r="M804" s="11" t="str">
        <f>IF(Point[Install Date]="","",Point[Install Date])</f>
        <v/>
      </c>
      <c r="N804" s="11" t="str">
        <f>IF(Point[Note]="","",PROPER(Point[Note]))</f>
        <v/>
      </c>
      <c r="O804" s="11" t="str">
        <f>IF(Point[Resource Consent Number]="","",UPPER(Point[Resource Consent Number]))</f>
        <v/>
      </c>
      <c r="P804" s="53" t="str">
        <f>IF(Point[Asset Unit Cost]="","",Point[Asset Unit Cost])</f>
        <v/>
      </c>
      <c r="Q804" s="11" t="str">
        <f>IF(Point[Added By]="","",UPPER(Point[Added By]))</f>
        <v/>
      </c>
      <c r="R804" s="11" t="str">
        <f>IF(Point[Added Date]="","",Point[Added Date])</f>
        <v/>
      </c>
      <c r="S804" s="14" t="str">
        <f>IF(Point[Z COORD]="","",Point[Z COORD])</f>
        <v/>
      </c>
      <c r="T804" s="14" t="str">
        <f>IF(Point[Asset Description]="","",PROPER(Point[Asset Description]))</f>
        <v/>
      </c>
      <c r="U804" s="14" t="str">
        <f>IF(Point[[Artist ]]="","",PROPER(Point[[Artist ]]))</f>
        <v/>
      </c>
      <c r="V804" s="14" t="str">
        <f>IF(Point[Material Notes]="","",PROPER(Point[Material Notes]))</f>
        <v/>
      </c>
      <c r="W804" s="14" t="str">
        <f>IF(Point[Dimension Notes]="","",Point[Dimension Notes])</f>
        <v/>
      </c>
      <c r="X804" s="14" t="str">
        <f>IF(Point[List]="","",VLOOKUP(Point[Burner Number],number,2,FALSE))</f>
        <v/>
      </c>
      <c r="Y804" s="14" t="str">
        <f>IF(Point[List]="","",VLOOKUP(Point[Fuel],bbq_fuel,2,FALSE))</f>
        <v/>
      </c>
      <c r="Z804" s="14" t="str">
        <f>IF(Point[List]="","",VLOOKUP(Point[Cabinet Material],bbq_material,2,FALSE))</f>
        <v/>
      </c>
      <c r="AA804" s="14" t="str">
        <f>IF(Point[Asset Group]="","",VLOOKUP(Point[Manufacturer],manufacturer,2,FALSE))</f>
        <v/>
      </c>
      <c r="AB804" s="14" t="str">
        <f>IF(Point[Uinsex WC]="","",Point[Uinsex WC])</f>
        <v/>
      </c>
      <c r="AC804" s="14" t="str">
        <f>IF(Point[Female WC]="","",Point[Female WC])</f>
        <v/>
      </c>
      <c r="AD804" s="14" t="str">
        <f>IF(Point[Male WC]="","",Point[Male WC])</f>
        <v/>
      </c>
      <c r="AE804" s="14" t="str">
        <f>IF(Point[Urinal]="","",Point[Urinal])</f>
        <v/>
      </c>
      <c r="AF804" s="14" t="str">
        <f>IF(Point[Disabled Unisex]="","",Point[Disabled Unisex])</f>
        <v/>
      </c>
      <c r="AG804" s="14" t="str">
        <f>IF(Point[Disabled Female]="","",Point[Disabled Female])</f>
        <v/>
      </c>
      <c r="AH804" s="14" t="str">
        <f>IF(Point[Disabled Male]="","",Point[Disabled Male])</f>
        <v/>
      </c>
      <c r="AI804" s="14" t="str">
        <f>IF(Point[Asset Group]="","",VLOOKUP(Point[Handrail],yes_no,2,FALSE))</f>
        <v/>
      </c>
      <c r="AJ804" s="14" t="str">
        <f>IF(Point[Asset Group]="","",VLOOKUP(Point[Baby Changing],yes_no,2,FALSE))</f>
        <v/>
      </c>
      <c r="AK804" s="14" t="str">
        <f>IF(Point[Asset Group]="","",VLOOKUP(Point[Service Room],yes_no,2,FALSE))</f>
        <v/>
      </c>
      <c r="AL804" s="14" t="str">
        <f>IF(Point[Asset Group]="","",VLOOKUP(Point[Service Tap],service_tap,2,FALSE))</f>
        <v/>
      </c>
      <c r="AM804" s="14" t="str">
        <f>IF(Point[Asset Group]="","",VLOOKUP(Point[Heating Type],wc_heating,2,FALSE))</f>
        <v/>
      </c>
      <c r="AN804" s="14" t="str">
        <f>IF(Point[Asset Group]="","",VLOOKUP(Point[Power Supply],power_supply,2,FALSE))</f>
        <v/>
      </c>
      <c r="AO804" s="14" t="str">
        <f>IF(Point[Asset Group]="","",VLOOKUP(Point[Waste Water],waste_water,2,FALSE))</f>
        <v/>
      </c>
      <c r="AP804" s="14" t="str">
        <f>IF(Point[Asset Group]="","",VLOOKUP(Point[Furniture SubType],subdom_master_gdb,2,FALSE))</f>
        <v/>
      </c>
      <c r="AQ804" s="14" t="str">
        <f>IF(Point[Asset Group]="","",VLOOKUP(Point[Concrete Pad],yes_no,2,FALSE))</f>
        <v/>
      </c>
      <c r="AR804" s="14" t="str">
        <f>IF(Point[Asset Group]="","",VLOOKUP(Point[Material],material_master,2,FALSE))</f>
        <v/>
      </c>
      <c r="AS804" s="14" t="str">
        <f>IF(Point[Asset Group]="","",VLOOKUP(Point[Plumbing],irrigation_plumbing,2,FALSE))</f>
        <v/>
      </c>
      <c r="AT804" s="14" t="str">
        <f>IF(Point[Asset Group]="","",VLOOKUP(Point[Sprinklers],irrigation_sprinklers,2,FALSE))</f>
        <v/>
      </c>
      <c r="AU804" s="14" t="str">
        <f>IF(Point[Asset Group]="","",VLOOKUP(Point[System],irrigation_system,2,FALSE))</f>
        <v/>
      </c>
      <c r="AV804" s="14" t="str">
        <f>IF(Point[Asset Group]="","",VLOOKUP(Point[Status],irrigation_status,2,FALSE))</f>
        <v/>
      </c>
      <c r="AW804" s="11" t="str">
        <f>IF(Point[Date of manufacture]="","",Point[Date of manufacture])</f>
        <v/>
      </c>
      <c r="AX804" s="14" t="str">
        <f>IF(Point[Asset Group]="","",VLOOKUP(Point[Sign Purpose],sign_purpose,2,FALSE))</f>
        <v/>
      </c>
      <c r="AY804" s="14" t="str">
        <f>IF(Point[Asset Group]="","",VLOOKUP(Point[Sign Material],material_master,2,FALSE))</f>
        <v/>
      </c>
      <c r="AZ804" s="14" t="str">
        <f>IF(Point[Asset Group]="","",VLOOKUP(Point[Affixed To],sign_affix,2,FALSE))</f>
        <v/>
      </c>
      <c r="BA804" s="14" t="str">
        <f>IF(Point[Size HxB mm]="","",Point[Size HxB mm])</f>
        <v/>
      </c>
      <c r="BB804" s="14" t="str">
        <f>IF(Point[Height m]="","",Point[Height m])</f>
        <v/>
      </c>
      <c r="BC804" s="14" t="str">
        <f>IF(Point[Asset Group]="","",VLOOKUP(Point[Post Material],material_master,2,FALSE))</f>
        <v/>
      </c>
      <c r="BD804" s="14" t="str">
        <f>IF(Point[Asset Group]="","",VLOOKUP(Point[Post Number],number,2,FALSE))</f>
        <v/>
      </c>
      <c r="BE804" s="14" t="str">
        <f>IF(Point[Asset Group]="","",VLOOKUP(Point[Structure SubType],subdom_master_gdb,2,FALSE))</f>
        <v/>
      </c>
      <c r="BF804" s="14" t="str">
        <f>IF(Point[Area m2]="","",Point[Area m2])</f>
        <v/>
      </c>
      <c r="BG804" s="14" t="str">
        <f>IF(Point[Length m]="","",Point[Length m])</f>
        <v/>
      </c>
      <c r="BH804" s="14" t="str">
        <f>IF(Point[Width m]="","",Point[Width m])</f>
        <v/>
      </c>
      <c r="BI804" s="14" t="str">
        <f>IF(Point[Diameter m]="","",Point[Diameter m])</f>
        <v/>
      </c>
      <c r="BJ804" s="14" t="str">
        <f>IF(Point[Asset Group]="","",VLOOKUP(Point[Number of Pipes],number,2,FALSE))</f>
        <v/>
      </c>
      <c r="BK804" s="14" t="str">
        <f>IF(Point[Asset Group]="","",VLOOKUP(Point[Combined Name],2,FALSE))</f>
        <v/>
      </c>
      <c r="BL804" s="14" t="str">
        <f>IF(Point[Asset Group]="","",VLOOKUP(Point[Size Class],size_class,2,FALSE))</f>
        <v/>
      </c>
      <c r="BM804" s="14" t="str">
        <f>IF(Point[Asset Group]="","",VLOOKUP(Point[Age Class],age_class,2,FALSE))</f>
        <v/>
      </c>
      <c r="BN804" s="14" t="str">
        <f>IF(Point[Girth (cm)]="","",Point[Girth (cm)])</f>
        <v/>
      </c>
      <c r="BO804" s="14" t="str">
        <f>IF(Point[Crown Radius (m)]="","",Point[Crown Radius (m)])</f>
        <v/>
      </c>
      <c r="BP804" s="14" t="str">
        <f>IF(Point[Asset Group]="","",VLOOKUP(Point[Rooting Environment],root_enviro,2,FALSE))</f>
        <v/>
      </c>
      <c r="BQ804" s="14" t="str">
        <f>IF(Point[Asset Group]="","",VLOOKUP(Point[Tree Surround],tree_surround,2,FALSE))</f>
        <v/>
      </c>
      <c r="BR804" s="14" t="str">
        <f>IF(Point[Asset Group]="","",VLOOKUP(Point[Tree Grill],yes_no,2,FALSE))</f>
        <v/>
      </c>
      <c r="BS804" s="14" t="str">
        <f>IF(Point[Asset Group]="","",VLOOKUP(Point[Tree Location],tree_location,2,FALSE))</f>
        <v/>
      </c>
    </row>
    <row r="805" spans="1:71" s="3" customFormat="1" x14ac:dyDescent="0.2">
      <c r="A805" s="3" t="str">
        <f>IF(Point[DWG File Name]="","",Point[DWG File Name])</f>
        <v/>
      </c>
      <c r="B805" s="3" t="str">
        <f>IF(Point[DWG Layer Name]="","",Point[DWG Layer Name])</f>
        <v/>
      </c>
      <c r="C805" s="3" t="str">
        <f>IF(Point[DWG Handle]="","",Point[DWG Handle])</f>
        <v/>
      </c>
      <c r="D805" s="58" t="str">
        <f>IF(Point[X]="","",Point[X])</f>
        <v/>
      </c>
      <c r="E805" s="58" t="str">
        <f>IF(Point[Y]="","",Point[Y])</f>
        <v/>
      </c>
      <c r="F805" s="3" t="str">
        <f>IF(Point[Replacement Asset]="","",Point[Replacement Asset])</f>
        <v/>
      </c>
      <c r="G805" s="3" t="str">
        <f>IF(Point[Asset ID]="","",UPPER(Point[Asset ID]))</f>
        <v/>
      </c>
      <c r="H805" s="3" t="str">
        <f>IF(Point[Asset Group]="","",VLOOKUP(Point[Asset Group],asset_grp_pt,4,FALSE))</f>
        <v/>
      </c>
      <c r="I805" s="3" t="str">
        <f>IF(Point[Asset Group]="","",VLOOKUP(Point[Asset Group],asset_grp_pt,2,FALSE))</f>
        <v/>
      </c>
      <c r="J805" s="3" t="str">
        <f>IF(Point[Asset Group]="","",VLOOKUP(Point[Asset Group],asset_grp_pt,3,FALSE))</f>
        <v/>
      </c>
      <c r="K805" s="3" t="str">
        <f>IF(Point[Asset Group]="","",VLOOKUP(Point[Asset Type],type_master_list,2,FALSE))</f>
        <v/>
      </c>
      <c r="L805" s="3" t="str">
        <f>IF(Point[Asset Name]="","",PROPER(Point[Asset Name]))</f>
        <v/>
      </c>
      <c r="M805" s="11" t="str">
        <f>IF(Point[Install Date]="","",Point[Install Date])</f>
        <v/>
      </c>
      <c r="N805" s="11" t="str">
        <f>IF(Point[Note]="","",PROPER(Point[Note]))</f>
        <v/>
      </c>
      <c r="O805" s="11" t="str">
        <f>IF(Point[Resource Consent Number]="","",UPPER(Point[Resource Consent Number]))</f>
        <v/>
      </c>
      <c r="P805" s="53" t="str">
        <f>IF(Point[Asset Unit Cost]="","",Point[Asset Unit Cost])</f>
        <v/>
      </c>
      <c r="Q805" s="11" t="str">
        <f>IF(Point[Added By]="","",UPPER(Point[Added By]))</f>
        <v/>
      </c>
      <c r="R805" s="11" t="str">
        <f>IF(Point[Added Date]="","",Point[Added Date])</f>
        <v/>
      </c>
      <c r="S805" s="14" t="str">
        <f>IF(Point[Z COORD]="","",Point[Z COORD])</f>
        <v/>
      </c>
      <c r="T805" s="14" t="str">
        <f>IF(Point[Asset Description]="","",PROPER(Point[Asset Description]))</f>
        <v/>
      </c>
      <c r="U805" s="14" t="str">
        <f>IF(Point[[Artist ]]="","",PROPER(Point[[Artist ]]))</f>
        <v/>
      </c>
      <c r="V805" s="14" t="str">
        <f>IF(Point[Material Notes]="","",PROPER(Point[Material Notes]))</f>
        <v/>
      </c>
      <c r="W805" s="14" t="str">
        <f>IF(Point[Dimension Notes]="","",Point[Dimension Notes])</f>
        <v/>
      </c>
      <c r="X805" s="14" t="str">
        <f>IF(Point[List]="","",VLOOKUP(Point[Burner Number],number,2,FALSE))</f>
        <v/>
      </c>
      <c r="Y805" s="14" t="str">
        <f>IF(Point[List]="","",VLOOKUP(Point[Fuel],bbq_fuel,2,FALSE))</f>
        <v/>
      </c>
      <c r="Z805" s="14" t="str">
        <f>IF(Point[List]="","",VLOOKUP(Point[Cabinet Material],bbq_material,2,FALSE))</f>
        <v/>
      </c>
      <c r="AA805" s="14" t="str">
        <f>IF(Point[Asset Group]="","",VLOOKUP(Point[Manufacturer],manufacturer,2,FALSE))</f>
        <v/>
      </c>
      <c r="AB805" s="14" t="str">
        <f>IF(Point[Uinsex WC]="","",Point[Uinsex WC])</f>
        <v/>
      </c>
      <c r="AC805" s="14" t="str">
        <f>IF(Point[Female WC]="","",Point[Female WC])</f>
        <v/>
      </c>
      <c r="AD805" s="14" t="str">
        <f>IF(Point[Male WC]="","",Point[Male WC])</f>
        <v/>
      </c>
      <c r="AE805" s="14" t="str">
        <f>IF(Point[Urinal]="","",Point[Urinal])</f>
        <v/>
      </c>
      <c r="AF805" s="14" t="str">
        <f>IF(Point[Disabled Unisex]="","",Point[Disabled Unisex])</f>
        <v/>
      </c>
      <c r="AG805" s="14" t="str">
        <f>IF(Point[Disabled Female]="","",Point[Disabled Female])</f>
        <v/>
      </c>
      <c r="AH805" s="14" t="str">
        <f>IF(Point[Disabled Male]="","",Point[Disabled Male])</f>
        <v/>
      </c>
      <c r="AI805" s="14" t="str">
        <f>IF(Point[Asset Group]="","",VLOOKUP(Point[Handrail],yes_no,2,FALSE))</f>
        <v/>
      </c>
      <c r="AJ805" s="14" t="str">
        <f>IF(Point[Asset Group]="","",VLOOKUP(Point[Baby Changing],yes_no,2,FALSE))</f>
        <v/>
      </c>
      <c r="AK805" s="14" t="str">
        <f>IF(Point[Asset Group]="","",VLOOKUP(Point[Service Room],yes_no,2,FALSE))</f>
        <v/>
      </c>
      <c r="AL805" s="14" t="str">
        <f>IF(Point[Asset Group]="","",VLOOKUP(Point[Service Tap],service_tap,2,FALSE))</f>
        <v/>
      </c>
      <c r="AM805" s="14" t="str">
        <f>IF(Point[Asset Group]="","",VLOOKUP(Point[Heating Type],wc_heating,2,FALSE))</f>
        <v/>
      </c>
      <c r="AN805" s="14" t="str">
        <f>IF(Point[Asset Group]="","",VLOOKUP(Point[Power Supply],power_supply,2,FALSE))</f>
        <v/>
      </c>
      <c r="AO805" s="14" t="str">
        <f>IF(Point[Asset Group]="","",VLOOKUP(Point[Waste Water],waste_water,2,FALSE))</f>
        <v/>
      </c>
      <c r="AP805" s="14" t="str">
        <f>IF(Point[Asset Group]="","",VLOOKUP(Point[Furniture SubType],subdom_master_gdb,2,FALSE))</f>
        <v/>
      </c>
      <c r="AQ805" s="14" t="str">
        <f>IF(Point[Asset Group]="","",VLOOKUP(Point[Concrete Pad],yes_no,2,FALSE))</f>
        <v/>
      </c>
      <c r="AR805" s="14" t="str">
        <f>IF(Point[Asset Group]="","",VLOOKUP(Point[Material],material_master,2,FALSE))</f>
        <v/>
      </c>
      <c r="AS805" s="14" t="str">
        <f>IF(Point[Asset Group]="","",VLOOKUP(Point[Plumbing],irrigation_plumbing,2,FALSE))</f>
        <v/>
      </c>
      <c r="AT805" s="14" t="str">
        <f>IF(Point[Asset Group]="","",VLOOKUP(Point[Sprinklers],irrigation_sprinklers,2,FALSE))</f>
        <v/>
      </c>
      <c r="AU805" s="14" t="str">
        <f>IF(Point[Asset Group]="","",VLOOKUP(Point[System],irrigation_system,2,FALSE))</f>
        <v/>
      </c>
      <c r="AV805" s="14" t="str">
        <f>IF(Point[Asset Group]="","",VLOOKUP(Point[Status],irrigation_status,2,FALSE))</f>
        <v/>
      </c>
      <c r="AW805" s="11" t="str">
        <f>IF(Point[Date of manufacture]="","",Point[Date of manufacture])</f>
        <v/>
      </c>
      <c r="AX805" s="14" t="str">
        <f>IF(Point[Asset Group]="","",VLOOKUP(Point[Sign Purpose],sign_purpose,2,FALSE))</f>
        <v/>
      </c>
      <c r="AY805" s="14" t="str">
        <f>IF(Point[Asset Group]="","",VLOOKUP(Point[Sign Material],material_master,2,FALSE))</f>
        <v/>
      </c>
      <c r="AZ805" s="14" t="str">
        <f>IF(Point[Asset Group]="","",VLOOKUP(Point[Affixed To],sign_affix,2,FALSE))</f>
        <v/>
      </c>
      <c r="BA805" s="14" t="str">
        <f>IF(Point[Size HxB mm]="","",Point[Size HxB mm])</f>
        <v/>
      </c>
      <c r="BB805" s="14" t="str">
        <f>IF(Point[Height m]="","",Point[Height m])</f>
        <v/>
      </c>
      <c r="BC805" s="14" t="str">
        <f>IF(Point[Asset Group]="","",VLOOKUP(Point[Post Material],material_master,2,FALSE))</f>
        <v/>
      </c>
      <c r="BD805" s="14" t="str">
        <f>IF(Point[Asset Group]="","",VLOOKUP(Point[Post Number],number,2,FALSE))</f>
        <v/>
      </c>
      <c r="BE805" s="14" t="str">
        <f>IF(Point[Asset Group]="","",VLOOKUP(Point[Structure SubType],subdom_master_gdb,2,FALSE))</f>
        <v/>
      </c>
      <c r="BF805" s="14" t="str">
        <f>IF(Point[Area m2]="","",Point[Area m2])</f>
        <v/>
      </c>
      <c r="BG805" s="14" t="str">
        <f>IF(Point[Length m]="","",Point[Length m])</f>
        <v/>
      </c>
      <c r="BH805" s="14" t="str">
        <f>IF(Point[Width m]="","",Point[Width m])</f>
        <v/>
      </c>
      <c r="BI805" s="14" t="str">
        <f>IF(Point[Diameter m]="","",Point[Diameter m])</f>
        <v/>
      </c>
      <c r="BJ805" s="14" t="str">
        <f>IF(Point[Asset Group]="","",VLOOKUP(Point[Number of Pipes],number,2,FALSE))</f>
        <v/>
      </c>
      <c r="BK805" s="14" t="str">
        <f>IF(Point[Asset Group]="","",VLOOKUP(Point[Combined Name],2,FALSE))</f>
        <v/>
      </c>
      <c r="BL805" s="14" t="str">
        <f>IF(Point[Asset Group]="","",VLOOKUP(Point[Size Class],size_class,2,FALSE))</f>
        <v/>
      </c>
      <c r="BM805" s="14" t="str">
        <f>IF(Point[Asset Group]="","",VLOOKUP(Point[Age Class],age_class,2,FALSE))</f>
        <v/>
      </c>
      <c r="BN805" s="14" t="str">
        <f>IF(Point[Girth (cm)]="","",Point[Girth (cm)])</f>
        <v/>
      </c>
      <c r="BO805" s="14" t="str">
        <f>IF(Point[Crown Radius (m)]="","",Point[Crown Radius (m)])</f>
        <v/>
      </c>
      <c r="BP805" s="14" t="str">
        <f>IF(Point[Asset Group]="","",VLOOKUP(Point[Rooting Environment],root_enviro,2,FALSE))</f>
        <v/>
      </c>
      <c r="BQ805" s="14" t="str">
        <f>IF(Point[Asset Group]="","",VLOOKUP(Point[Tree Surround],tree_surround,2,FALSE))</f>
        <v/>
      </c>
      <c r="BR805" s="14" t="str">
        <f>IF(Point[Asset Group]="","",VLOOKUP(Point[Tree Grill],yes_no,2,FALSE))</f>
        <v/>
      </c>
      <c r="BS805" s="14" t="str">
        <f>IF(Point[Asset Group]="","",VLOOKUP(Point[Tree Location],tree_location,2,FALSE))</f>
        <v/>
      </c>
    </row>
    <row r="806" spans="1:71" s="3" customFormat="1" x14ac:dyDescent="0.2">
      <c r="A806" s="3" t="str">
        <f>IF(Point[DWG File Name]="","",Point[DWG File Name])</f>
        <v/>
      </c>
      <c r="B806" s="3" t="str">
        <f>IF(Point[DWG Layer Name]="","",Point[DWG Layer Name])</f>
        <v/>
      </c>
      <c r="C806" s="3" t="str">
        <f>IF(Point[DWG Handle]="","",Point[DWG Handle])</f>
        <v/>
      </c>
      <c r="D806" s="58" t="str">
        <f>IF(Point[X]="","",Point[X])</f>
        <v/>
      </c>
      <c r="E806" s="58" t="str">
        <f>IF(Point[Y]="","",Point[Y])</f>
        <v/>
      </c>
      <c r="F806" s="3" t="str">
        <f>IF(Point[Replacement Asset]="","",Point[Replacement Asset])</f>
        <v/>
      </c>
      <c r="G806" s="3" t="str">
        <f>IF(Point[Asset ID]="","",UPPER(Point[Asset ID]))</f>
        <v/>
      </c>
      <c r="H806" s="3" t="str">
        <f>IF(Point[Asset Group]="","",VLOOKUP(Point[Asset Group],asset_grp_pt,4,FALSE))</f>
        <v/>
      </c>
      <c r="I806" s="3" t="str">
        <f>IF(Point[Asset Group]="","",VLOOKUP(Point[Asset Group],asset_grp_pt,2,FALSE))</f>
        <v/>
      </c>
      <c r="J806" s="3" t="str">
        <f>IF(Point[Asset Group]="","",VLOOKUP(Point[Asset Group],asset_grp_pt,3,FALSE))</f>
        <v/>
      </c>
      <c r="K806" s="3" t="str">
        <f>IF(Point[Asset Group]="","",VLOOKUP(Point[Asset Type],type_master_list,2,FALSE))</f>
        <v/>
      </c>
      <c r="L806" s="3" t="str">
        <f>IF(Point[Asset Name]="","",PROPER(Point[Asset Name]))</f>
        <v/>
      </c>
      <c r="M806" s="11" t="str">
        <f>IF(Point[Install Date]="","",Point[Install Date])</f>
        <v/>
      </c>
      <c r="N806" s="11" t="str">
        <f>IF(Point[Note]="","",PROPER(Point[Note]))</f>
        <v/>
      </c>
      <c r="O806" s="11" t="str">
        <f>IF(Point[Resource Consent Number]="","",UPPER(Point[Resource Consent Number]))</f>
        <v/>
      </c>
      <c r="P806" s="53" t="str">
        <f>IF(Point[Asset Unit Cost]="","",Point[Asset Unit Cost])</f>
        <v/>
      </c>
      <c r="Q806" s="11" t="str">
        <f>IF(Point[Added By]="","",UPPER(Point[Added By]))</f>
        <v/>
      </c>
      <c r="R806" s="11" t="str">
        <f>IF(Point[Added Date]="","",Point[Added Date])</f>
        <v/>
      </c>
      <c r="S806" s="14" t="str">
        <f>IF(Point[Z COORD]="","",Point[Z COORD])</f>
        <v/>
      </c>
      <c r="T806" s="14" t="str">
        <f>IF(Point[Asset Description]="","",PROPER(Point[Asset Description]))</f>
        <v/>
      </c>
      <c r="U806" s="14" t="str">
        <f>IF(Point[[Artist ]]="","",PROPER(Point[[Artist ]]))</f>
        <v/>
      </c>
      <c r="V806" s="14" t="str">
        <f>IF(Point[Material Notes]="","",PROPER(Point[Material Notes]))</f>
        <v/>
      </c>
      <c r="W806" s="14" t="str">
        <f>IF(Point[Dimension Notes]="","",Point[Dimension Notes])</f>
        <v/>
      </c>
      <c r="X806" s="14" t="str">
        <f>IF(Point[List]="","",VLOOKUP(Point[Burner Number],number,2,FALSE))</f>
        <v/>
      </c>
      <c r="Y806" s="14" t="str">
        <f>IF(Point[List]="","",VLOOKUP(Point[Fuel],bbq_fuel,2,FALSE))</f>
        <v/>
      </c>
      <c r="Z806" s="14" t="str">
        <f>IF(Point[List]="","",VLOOKUP(Point[Cabinet Material],bbq_material,2,FALSE))</f>
        <v/>
      </c>
      <c r="AA806" s="14" t="str">
        <f>IF(Point[Asset Group]="","",VLOOKUP(Point[Manufacturer],manufacturer,2,FALSE))</f>
        <v/>
      </c>
      <c r="AB806" s="14" t="str">
        <f>IF(Point[Uinsex WC]="","",Point[Uinsex WC])</f>
        <v/>
      </c>
      <c r="AC806" s="14" t="str">
        <f>IF(Point[Female WC]="","",Point[Female WC])</f>
        <v/>
      </c>
      <c r="AD806" s="14" t="str">
        <f>IF(Point[Male WC]="","",Point[Male WC])</f>
        <v/>
      </c>
      <c r="AE806" s="14" t="str">
        <f>IF(Point[Urinal]="","",Point[Urinal])</f>
        <v/>
      </c>
      <c r="AF806" s="14" t="str">
        <f>IF(Point[Disabled Unisex]="","",Point[Disabled Unisex])</f>
        <v/>
      </c>
      <c r="AG806" s="14" t="str">
        <f>IF(Point[Disabled Female]="","",Point[Disabled Female])</f>
        <v/>
      </c>
      <c r="AH806" s="14" t="str">
        <f>IF(Point[Disabled Male]="","",Point[Disabled Male])</f>
        <v/>
      </c>
      <c r="AI806" s="14" t="str">
        <f>IF(Point[Asset Group]="","",VLOOKUP(Point[Handrail],yes_no,2,FALSE))</f>
        <v/>
      </c>
      <c r="AJ806" s="14" t="str">
        <f>IF(Point[Asset Group]="","",VLOOKUP(Point[Baby Changing],yes_no,2,FALSE))</f>
        <v/>
      </c>
      <c r="AK806" s="14" t="str">
        <f>IF(Point[Asset Group]="","",VLOOKUP(Point[Service Room],yes_no,2,FALSE))</f>
        <v/>
      </c>
      <c r="AL806" s="14" t="str">
        <f>IF(Point[Asset Group]="","",VLOOKUP(Point[Service Tap],service_tap,2,FALSE))</f>
        <v/>
      </c>
      <c r="AM806" s="14" t="str">
        <f>IF(Point[Asset Group]="","",VLOOKUP(Point[Heating Type],wc_heating,2,FALSE))</f>
        <v/>
      </c>
      <c r="AN806" s="14" t="str">
        <f>IF(Point[Asset Group]="","",VLOOKUP(Point[Power Supply],power_supply,2,FALSE))</f>
        <v/>
      </c>
      <c r="AO806" s="14" t="str">
        <f>IF(Point[Asset Group]="","",VLOOKUP(Point[Waste Water],waste_water,2,FALSE))</f>
        <v/>
      </c>
      <c r="AP806" s="14" t="str">
        <f>IF(Point[Asset Group]="","",VLOOKUP(Point[Furniture SubType],subdom_master_gdb,2,FALSE))</f>
        <v/>
      </c>
      <c r="AQ806" s="14" t="str">
        <f>IF(Point[Asset Group]="","",VLOOKUP(Point[Concrete Pad],yes_no,2,FALSE))</f>
        <v/>
      </c>
      <c r="AR806" s="14" t="str">
        <f>IF(Point[Asset Group]="","",VLOOKUP(Point[Material],material_master,2,FALSE))</f>
        <v/>
      </c>
      <c r="AS806" s="14" t="str">
        <f>IF(Point[Asset Group]="","",VLOOKUP(Point[Plumbing],irrigation_plumbing,2,FALSE))</f>
        <v/>
      </c>
      <c r="AT806" s="14" t="str">
        <f>IF(Point[Asset Group]="","",VLOOKUP(Point[Sprinklers],irrigation_sprinklers,2,FALSE))</f>
        <v/>
      </c>
      <c r="AU806" s="14" t="str">
        <f>IF(Point[Asset Group]="","",VLOOKUP(Point[System],irrigation_system,2,FALSE))</f>
        <v/>
      </c>
      <c r="AV806" s="14" t="str">
        <f>IF(Point[Asset Group]="","",VLOOKUP(Point[Status],irrigation_status,2,FALSE))</f>
        <v/>
      </c>
      <c r="AW806" s="11" t="str">
        <f>IF(Point[Date of manufacture]="","",Point[Date of manufacture])</f>
        <v/>
      </c>
      <c r="AX806" s="14" t="str">
        <f>IF(Point[Asset Group]="","",VLOOKUP(Point[Sign Purpose],sign_purpose,2,FALSE))</f>
        <v/>
      </c>
      <c r="AY806" s="14" t="str">
        <f>IF(Point[Asset Group]="","",VLOOKUP(Point[Sign Material],material_master,2,FALSE))</f>
        <v/>
      </c>
      <c r="AZ806" s="14" t="str">
        <f>IF(Point[Asset Group]="","",VLOOKUP(Point[Affixed To],sign_affix,2,FALSE))</f>
        <v/>
      </c>
      <c r="BA806" s="14" t="str">
        <f>IF(Point[Size HxB mm]="","",Point[Size HxB mm])</f>
        <v/>
      </c>
      <c r="BB806" s="14" t="str">
        <f>IF(Point[Height m]="","",Point[Height m])</f>
        <v/>
      </c>
      <c r="BC806" s="14" t="str">
        <f>IF(Point[Asset Group]="","",VLOOKUP(Point[Post Material],material_master,2,FALSE))</f>
        <v/>
      </c>
      <c r="BD806" s="14" t="str">
        <f>IF(Point[Asset Group]="","",VLOOKUP(Point[Post Number],number,2,FALSE))</f>
        <v/>
      </c>
      <c r="BE806" s="14" t="str">
        <f>IF(Point[Asset Group]="","",VLOOKUP(Point[Structure SubType],subdom_master_gdb,2,FALSE))</f>
        <v/>
      </c>
      <c r="BF806" s="14" t="str">
        <f>IF(Point[Area m2]="","",Point[Area m2])</f>
        <v/>
      </c>
      <c r="BG806" s="14" t="str">
        <f>IF(Point[Length m]="","",Point[Length m])</f>
        <v/>
      </c>
      <c r="BH806" s="14" t="str">
        <f>IF(Point[Width m]="","",Point[Width m])</f>
        <v/>
      </c>
      <c r="BI806" s="14" t="str">
        <f>IF(Point[Diameter m]="","",Point[Diameter m])</f>
        <v/>
      </c>
      <c r="BJ806" s="14" t="str">
        <f>IF(Point[Asset Group]="","",VLOOKUP(Point[Number of Pipes],number,2,FALSE))</f>
        <v/>
      </c>
      <c r="BK806" s="14" t="str">
        <f>IF(Point[Asset Group]="","",VLOOKUP(Point[Combined Name],2,FALSE))</f>
        <v/>
      </c>
      <c r="BL806" s="14" t="str">
        <f>IF(Point[Asset Group]="","",VLOOKUP(Point[Size Class],size_class,2,FALSE))</f>
        <v/>
      </c>
      <c r="BM806" s="14" t="str">
        <f>IF(Point[Asset Group]="","",VLOOKUP(Point[Age Class],age_class,2,FALSE))</f>
        <v/>
      </c>
      <c r="BN806" s="14" t="str">
        <f>IF(Point[Girth (cm)]="","",Point[Girth (cm)])</f>
        <v/>
      </c>
      <c r="BO806" s="14" t="str">
        <f>IF(Point[Crown Radius (m)]="","",Point[Crown Radius (m)])</f>
        <v/>
      </c>
      <c r="BP806" s="14" t="str">
        <f>IF(Point[Asset Group]="","",VLOOKUP(Point[Rooting Environment],root_enviro,2,FALSE))</f>
        <v/>
      </c>
      <c r="BQ806" s="14" t="str">
        <f>IF(Point[Asset Group]="","",VLOOKUP(Point[Tree Surround],tree_surround,2,FALSE))</f>
        <v/>
      </c>
      <c r="BR806" s="14" t="str">
        <f>IF(Point[Asset Group]="","",VLOOKUP(Point[Tree Grill],yes_no,2,FALSE))</f>
        <v/>
      </c>
      <c r="BS806" s="14" t="str">
        <f>IF(Point[Asset Group]="","",VLOOKUP(Point[Tree Location],tree_location,2,FALSE))</f>
        <v/>
      </c>
    </row>
    <row r="807" spans="1:71" s="3" customFormat="1" x14ac:dyDescent="0.2">
      <c r="A807" s="3" t="str">
        <f>IF(Point[DWG File Name]="","",Point[DWG File Name])</f>
        <v/>
      </c>
      <c r="B807" s="3" t="str">
        <f>IF(Point[DWG Layer Name]="","",Point[DWG Layer Name])</f>
        <v/>
      </c>
      <c r="C807" s="3" t="str">
        <f>IF(Point[DWG Handle]="","",Point[DWG Handle])</f>
        <v/>
      </c>
      <c r="D807" s="58" t="str">
        <f>IF(Point[X]="","",Point[X])</f>
        <v/>
      </c>
      <c r="E807" s="58" t="str">
        <f>IF(Point[Y]="","",Point[Y])</f>
        <v/>
      </c>
      <c r="F807" s="3" t="str">
        <f>IF(Point[Replacement Asset]="","",Point[Replacement Asset])</f>
        <v/>
      </c>
      <c r="G807" s="3" t="str">
        <f>IF(Point[Asset ID]="","",UPPER(Point[Asset ID]))</f>
        <v/>
      </c>
      <c r="H807" s="3" t="str">
        <f>IF(Point[Asset Group]="","",VLOOKUP(Point[Asset Group],asset_grp_pt,4,FALSE))</f>
        <v/>
      </c>
      <c r="I807" s="3" t="str">
        <f>IF(Point[Asset Group]="","",VLOOKUP(Point[Asset Group],asset_grp_pt,2,FALSE))</f>
        <v/>
      </c>
      <c r="J807" s="3" t="str">
        <f>IF(Point[Asset Group]="","",VLOOKUP(Point[Asset Group],asset_grp_pt,3,FALSE))</f>
        <v/>
      </c>
      <c r="K807" s="3" t="str">
        <f>IF(Point[Asset Group]="","",VLOOKUP(Point[Asset Type],type_master_list,2,FALSE))</f>
        <v/>
      </c>
      <c r="L807" s="3" t="str">
        <f>IF(Point[Asset Name]="","",PROPER(Point[Asset Name]))</f>
        <v/>
      </c>
      <c r="M807" s="11" t="str">
        <f>IF(Point[Install Date]="","",Point[Install Date])</f>
        <v/>
      </c>
      <c r="N807" s="11" t="str">
        <f>IF(Point[Note]="","",PROPER(Point[Note]))</f>
        <v/>
      </c>
      <c r="O807" s="11" t="str">
        <f>IF(Point[Resource Consent Number]="","",UPPER(Point[Resource Consent Number]))</f>
        <v/>
      </c>
      <c r="P807" s="53" t="str">
        <f>IF(Point[Asset Unit Cost]="","",Point[Asset Unit Cost])</f>
        <v/>
      </c>
      <c r="Q807" s="11" t="str">
        <f>IF(Point[Added By]="","",UPPER(Point[Added By]))</f>
        <v/>
      </c>
      <c r="R807" s="11" t="str">
        <f>IF(Point[Added Date]="","",Point[Added Date])</f>
        <v/>
      </c>
      <c r="S807" s="14" t="str">
        <f>IF(Point[Z COORD]="","",Point[Z COORD])</f>
        <v/>
      </c>
      <c r="T807" s="14" t="str">
        <f>IF(Point[Asset Description]="","",PROPER(Point[Asset Description]))</f>
        <v/>
      </c>
      <c r="U807" s="14" t="str">
        <f>IF(Point[[Artist ]]="","",PROPER(Point[[Artist ]]))</f>
        <v/>
      </c>
      <c r="V807" s="14" t="str">
        <f>IF(Point[Material Notes]="","",PROPER(Point[Material Notes]))</f>
        <v/>
      </c>
      <c r="W807" s="14" t="str">
        <f>IF(Point[Dimension Notes]="","",Point[Dimension Notes])</f>
        <v/>
      </c>
      <c r="X807" s="14" t="str">
        <f>IF(Point[List]="","",VLOOKUP(Point[Burner Number],number,2,FALSE))</f>
        <v/>
      </c>
      <c r="Y807" s="14" t="str">
        <f>IF(Point[List]="","",VLOOKUP(Point[Fuel],bbq_fuel,2,FALSE))</f>
        <v/>
      </c>
      <c r="Z807" s="14" t="str">
        <f>IF(Point[List]="","",VLOOKUP(Point[Cabinet Material],bbq_material,2,FALSE))</f>
        <v/>
      </c>
      <c r="AA807" s="14" t="str">
        <f>IF(Point[Asset Group]="","",VLOOKUP(Point[Manufacturer],manufacturer,2,FALSE))</f>
        <v/>
      </c>
      <c r="AB807" s="14" t="str">
        <f>IF(Point[Uinsex WC]="","",Point[Uinsex WC])</f>
        <v/>
      </c>
      <c r="AC807" s="14" t="str">
        <f>IF(Point[Female WC]="","",Point[Female WC])</f>
        <v/>
      </c>
      <c r="AD807" s="14" t="str">
        <f>IF(Point[Male WC]="","",Point[Male WC])</f>
        <v/>
      </c>
      <c r="AE807" s="14" t="str">
        <f>IF(Point[Urinal]="","",Point[Urinal])</f>
        <v/>
      </c>
      <c r="AF807" s="14" t="str">
        <f>IF(Point[Disabled Unisex]="","",Point[Disabled Unisex])</f>
        <v/>
      </c>
      <c r="AG807" s="14" t="str">
        <f>IF(Point[Disabled Female]="","",Point[Disabled Female])</f>
        <v/>
      </c>
      <c r="AH807" s="14" t="str">
        <f>IF(Point[Disabled Male]="","",Point[Disabled Male])</f>
        <v/>
      </c>
      <c r="AI807" s="14" t="str">
        <f>IF(Point[Asset Group]="","",VLOOKUP(Point[Handrail],yes_no,2,FALSE))</f>
        <v/>
      </c>
      <c r="AJ807" s="14" t="str">
        <f>IF(Point[Asset Group]="","",VLOOKUP(Point[Baby Changing],yes_no,2,FALSE))</f>
        <v/>
      </c>
      <c r="AK807" s="14" t="str">
        <f>IF(Point[Asset Group]="","",VLOOKUP(Point[Service Room],yes_no,2,FALSE))</f>
        <v/>
      </c>
      <c r="AL807" s="14" t="str">
        <f>IF(Point[Asset Group]="","",VLOOKUP(Point[Service Tap],service_tap,2,FALSE))</f>
        <v/>
      </c>
      <c r="AM807" s="14" t="str">
        <f>IF(Point[Asset Group]="","",VLOOKUP(Point[Heating Type],wc_heating,2,FALSE))</f>
        <v/>
      </c>
      <c r="AN807" s="14" t="str">
        <f>IF(Point[Asset Group]="","",VLOOKUP(Point[Power Supply],power_supply,2,FALSE))</f>
        <v/>
      </c>
      <c r="AO807" s="14" t="str">
        <f>IF(Point[Asset Group]="","",VLOOKUP(Point[Waste Water],waste_water,2,FALSE))</f>
        <v/>
      </c>
      <c r="AP807" s="14" t="str">
        <f>IF(Point[Asset Group]="","",VLOOKUP(Point[Furniture SubType],subdom_master_gdb,2,FALSE))</f>
        <v/>
      </c>
      <c r="AQ807" s="14" t="str">
        <f>IF(Point[Asset Group]="","",VLOOKUP(Point[Concrete Pad],yes_no,2,FALSE))</f>
        <v/>
      </c>
      <c r="AR807" s="14" t="str">
        <f>IF(Point[Asset Group]="","",VLOOKUP(Point[Material],material_master,2,FALSE))</f>
        <v/>
      </c>
      <c r="AS807" s="14" t="str">
        <f>IF(Point[Asset Group]="","",VLOOKUP(Point[Plumbing],irrigation_plumbing,2,FALSE))</f>
        <v/>
      </c>
      <c r="AT807" s="14" t="str">
        <f>IF(Point[Asset Group]="","",VLOOKUP(Point[Sprinklers],irrigation_sprinklers,2,FALSE))</f>
        <v/>
      </c>
      <c r="AU807" s="14" t="str">
        <f>IF(Point[Asset Group]="","",VLOOKUP(Point[System],irrigation_system,2,FALSE))</f>
        <v/>
      </c>
      <c r="AV807" s="14" t="str">
        <f>IF(Point[Asset Group]="","",VLOOKUP(Point[Status],irrigation_status,2,FALSE))</f>
        <v/>
      </c>
      <c r="AW807" s="11" t="str">
        <f>IF(Point[Date of manufacture]="","",Point[Date of manufacture])</f>
        <v/>
      </c>
      <c r="AX807" s="14" t="str">
        <f>IF(Point[Asset Group]="","",VLOOKUP(Point[Sign Purpose],sign_purpose,2,FALSE))</f>
        <v/>
      </c>
      <c r="AY807" s="14" t="str">
        <f>IF(Point[Asset Group]="","",VLOOKUP(Point[Sign Material],material_master,2,FALSE))</f>
        <v/>
      </c>
      <c r="AZ807" s="14" t="str">
        <f>IF(Point[Asset Group]="","",VLOOKUP(Point[Affixed To],sign_affix,2,FALSE))</f>
        <v/>
      </c>
      <c r="BA807" s="14" t="str">
        <f>IF(Point[Size HxB mm]="","",Point[Size HxB mm])</f>
        <v/>
      </c>
      <c r="BB807" s="14" t="str">
        <f>IF(Point[Height m]="","",Point[Height m])</f>
        <v/>
      </c>
      <c r="BC807" s="14" t="str">
        <f>IF(Point[Asset Group]="","",VLOOKUP(Point[Post Material],material_master,2,FALSE))</f>
        <v/>
      </c>
      <c r="BD807" s="14" t="str">
        <f>IF(Point[Asset Group]="","",VLOOKUP(Point[Post Number],number,2,FALSE))</f>
        <v/>
      </c>
      <c r="BE807" s="14" t="str">
        <f>IF(Point[Asset Group]="","",VLOOKUP(Point[Structure SubType],subdom_master_gdb,2,FALSE))</f>
        <v/>
      </c>
      <c r="BF807" s="14" t="str">
        <f>IF(Point[Area m2]="","",Point[Area m2])</f>
        <v/>
      </c>
      <c r="BG807" s="14" t="str">
        <f>IF(Point[Length m]="","",Point[Length m])</f>
        <v/>
      </c>
      <c r="BH807" s="14" t="str">
        <f>IF(Point[Width m]="","",Point[Width m])</f>
        <v/>
      </c>
      <c r="BI807" s="14" t="str">
        <f>IF(Point[Diameter m]="","",Point[Diameter m])</f>
        <v/>
      </c>
      <c r="BJ807" s="14" t="str">
        <f>IF(Point[Asset Group]="","",VLOOKUP(Point[Number of Pipes],number,2,FALSE))</f>
        <v/>
      </c>
      <c r="BK807" s="14" t="str">
        <f>IF(Point[Asset Group]="","",VLOOKUP(Point[Combined Name],2,FALSE))</f>
        <v/>
      </c>
      <c r="BL807" s="14" t="str">
        <f>IF(Point[Asset Group]="","",VLOOKUP(Point[Size Class],size_class,2,FALSE))</f>
        <v/>
      </c>
      <c r="BM807" s="14" t="str">
        <f>IF(Point[Asset Group]="","",VLOOKUP(Point[Age Class],age_class,2,FALSE))</f>
        <v/>
      </c>
      <c r="BN807" s="14" t="str">
        <f>IF(Point[Girth (cm)]="","",Point[Girth (cm)])</f>
        <v/>
      </c>
      <c r="BO807" s="14" t="str">
        <f>IF(Point[Crown Radius (m)]="","",Point[Crown Radius (m)])</f>
        <v/>
      </c>
      <c r="BP807" s="14" t="str">
        <f>IF(Point[Asset Group]="","",VLOOKUP(Point[Rooting Environment],root_enviro,2,FALSE))</f>
        <v/>
      </c>
      <c r="BQ807" s="14" t="str">
        <f>IF(Point[Asset Group]="","",VLOOKUP(Point[Tree Surround],tree_surround,2,FALSE))</f>
        <v/>
      </c>
      <c r="BR807" s="14" t="str">
        <f>IF(Point[Asset Group]="","",VLOOKUP(Point[Tree Grill],yes_no,2,FALSE))</f>
        <v/>
      </c>
      <c r="BS807" s="14" t="str">
        <f>IF(Point[Asset Group]="","",VLOOKUP(Point[Tree Location],tree_location,2,FALSE))</f>
        <v/>
      </c>
    </row>
    <row r="808" spans="1:71" s="3" customFormat="1" x14ac:dyDescent="0.2">
      <c r="A808" s="3" t="str">
        <f>IF(Point[DWG File Name]="","",Point[DWG File Name])</f>
        <v/>
      </c>
      <c r="B808" s="3" t="str">
        <f>IF(Point[DWG Layer Name]="","",Point[DWG Layer Name])</f>
        <v/>
      </c>
      <c r="C808" s="3" t="str">
        <f>IF(Point[DWG Handle]="","",Point[DWG Handle])</f>
        <v/>
      </c>
      <c r="D808" s="58" t="str">
        <f>IF(Point[X]="","",Point[X])</f>
        <v/>
      </c>
      <c r="E808" s="58" t="str">
        <f>IF(Point[Y]="","",Point[Y])</f>
        <v/>
      </c>
      <c r="F808" s="3" t="str">
        <f>IF(Point[Replacement Asset]="","",Point[Replacement Asset])</f>
        <v/>
      </c>
      <c r="G808" s="3" t="str">
        <f>IF(Point[Asset ID]="","",UPPER(Point[Asset ID]))</f>
        <v/>
      </c>
      <c r="H808" s="3" t="str">
        <f>IF(Point[Asset Group]="","",VLOOKUP(Point[Asset Group],asset_grp_pt,4,FALSE))</f>
        <v/>
      </c>
      <c r="I808" s="3" t="str">
        <f>IF(Point[Asset Group]="","",VLOOKUP(Point[Asset Group],asset_grp_pt,2,FALSE))</f>
        <v/>
      </c>
      <c r="J808" s="3" t="str">
        <f>IF(Point[Asset Group]="","",VLOOKUP(Point[Asset Group],asset_grp_pt,3,FALSE))</f>
        <v/>
      </c>
      <c r="K808" s="3" t="str">
        <f>IF(Point[Asset Group]="","",VLOOKUP(Point[Asset Type],type_master_list,2,FALSE))</f>
        <v/>
      </c>
      <c r="L808" s="3" t="str">
        <f>IF(Point[Asset Name]="","",PROPER(Point[Asset Name]))</f>
        <v/>
      </c>
      <c r="M808" s="11" t="str">
        <f>IF(Point[Install Date]="","",Point[Install Date])</f>
        <v/>
      </c>
      <c r="N808" s="11" t="str">
        <f>IF(Point[Note]="","",PROPER(Point[Note]))</f>
        <v/>
      </c>
      <c r="O808" s="11" t="str">
        <f>IF(Point[Resource Consent Number]="","",UPPER(Point[Resource Consent Number]))</f>
        <v/>
      </c>
      <c r="P808" s="53" t="str">
        <f>IF(Point[Asset Unit Cost]="","",Point[Asset Unit Cost])</f>
        <v/>
      </c>
      <c r="Q808" s="11" t="str">
        <f>IF(Point[Added By]="","",UPPER(Point[Added By]))</f>
        <v/>
      </c>
      <c r="R808" s="11" t="str">
        <f>IF(Point[Added Date]="","",Point[Added Date])</f>
        <v/>
      </c>
      <c r="S808" s="14" t="str">
        <f>IF(Point[Z COORD]="","",Point[Z COORD])</f>
        <v/>
      </c>
      <c r="T808" s="14" t="str">
        <f>IF(Point[Asset Description]="","",PROPER(Point[Asset Description]))</f>
        <v/>
      </c>
      <c r="U808" s="14" t="str">
        <f>IF(Point[[Artist ]]="","",PROPER(Point[[Artist ]]))</f>
        <v/>
      </c>
      <c r="V808" s="14" t="str">
        <f>IF(Point[Material Notes]="","",PROPER(Point[Material Notes]))</f>
        <v/>
      </c>
      <c r="W808" s="14" t="str">
        <f>IF(Point[Dimension Notes]="","",Point[Dimension Notes])</f>
        <v/>
      </c>
      <c r="X808" s="14" t="str">
        <f>IF(Point[List]="","",VLOOKUP(Point[Burner Number],number,2,FALSE))</f>
        <v/>
      </c>
      <c r="Y808" s="14" t="str">
        <f>IF(Point[List]="","",VLOOKUP(Point[Fuel],bbq_fuel,2,FALSE))</f>
        <v/>
      </c>
      <c r="Z808" s="14" t="str">
        <f>IF(Point[List]="","",VLOOKUP(Point[Cabinet Material],bbq_material,2,FALSE))</f>
        <v/>
      </c>
      <c r="AA808" s="14" t="str">
        <f>IF(Point[Asset Group]="","",VLOOKUP(Point[Manufacturer],manufacturer,2,FALSE))</f>
        <v/>
      </c>
      <c r="AB808" s="14" t="str">
        <f>IF(Point[Uinsex WC]="","",Point[Uinsex WC])</f>
        <v/>
      </c>
      <c r="AC808" s="14" t="str">
        <f>IF(Point[Female WC]="","",Point[Female WC])</f>
        <v/>
      </c>
      <c r="AD808" s="14" t="str">
        <f>IF(Point[Male WC]="","",Point[Male WC])</f>
        <v/>
      </c>
      <c r="AE808" s="14" t="str">
        <f>IF(Point[Urinal]="","",Point[Urinal])</f>
        <v/>
      </c>
      <c r="AF808" s="14" t="str">
        <f>IF(Point[Disabled Unisex]="","",Point[Disabled Unisex])</f>
        <v/>
      </c>
      <c r="AG808" s="14" t="str">
        <f>IF(Point[Disabled Female]="","",Point[Disabled Female])</f>
        <v/>
      </c>
      <c r="AH808" s="14" t="str">
        <f>IF(Point[Disabled Male]="","",Point[Disabled Male])</f>
        <v/>
      </c>
      <c r="AI808" s="14" t="str">
        <f>IF(Point[Asset Group]="","",VLOOKUP(Point[Handrail],yes_no,2,FALSE))</f>
        <v/>
      </c>
      <c r="AJ808" s="14" t="str">
        <f>IF(Point[Asset Group]="","",VLOOKUP(Point[Baby Changing],yes_no,2,FALSE))</f>
        <v/>
      </c>
      <c r="AK808" s="14" t="str">
        <f>IF(Point[Asset Group]="","",VLOOKUP(Point[Service Room],yes_no,2,FALSE))</f>
        <v/>
      </c>
      <c r="AL808" s="14" t="str">
        <f>IF(Point[Asset Group]="","",VLOOKUP(Point[Service Tap],service_tap,2,FALSE))</f>
        <v/>
      </c>
      <c r="AM808" s="14" t="str">
        <f>IF(Point[Asset Group]="","",VLOOKUP(Point[Heating Type],wc_heating,2,FALSE))</f>
        <v/>
      </c>
      <c r="AN808" s="14" t="str">
        <f>IF(Point[Asset Group]="","",VLOOKUP(Point[Power Supply],power_supply,2,FALSE))</f>
        <v/>
      </c>
      <c r="AO808" s="14" t="str">
        <f>IF(Point[Asset Group]="","",VLOOKUP(Point[Waste Water],waste_water,2,FALSE))</f>
        <v/>
      </c>
      <c r="AP808" s="14" t="str">
        <f>IF(Point[Asset Group]="","",VLOOKUP(Point[Furniture SubType],subdom_master_gdb,2,FALSE))</f>
        <v/>
      </c>
      <c r="AQ808" s="14" t="str">
        <f>IF(Point[Asset Group]="","",VLOOKUP(Point[Concrete Pad],yes_no,2,FALSE))</f>
        <v/>
      </c>
      <c r="AR808" s="14" t="str">
        <f>IF(Point[Asset Group]="","",VLOOKUP(Point[Material],material_master,2,FALSE))</f>
        <v/>
      </c>
      <c r="AS808" s="14" t="str">
        <f>IF(Point[Asset Group]="","",VLOOKUP(Point[Plumbing],irrigation_plumbing,2,FALSE))</f>
        <v/>
      </c>
      <c r="AT808" s="14" t="str">
        <f>IF(Point[Asset Group]="","",VLOOKUP(Point[Sprinklers],irrigation_sprinklers,2,FALSE))</f>
        <v/>
      </c>
      <c r="AU808" s="14" t="str">
        <f>IF(Point[Asset Group]="","",VLOOKUP(Point[System],irrigation_system,2,FALSE))</f>
        <v/>
      </c>
      <c r="AV808" s="14" t="str">
        <f>IF(Point[Asset Group]="","",VLOOKUP(Point[Status],irrigation_status,2,FALSE))</f>
        <v/>
      </c>
      <c r="AW808" s="11" t="str">
        <f>IF(Point[Date of manufacture]="","",Point[Date of manufacture])</f>
        <v/>
      </c>
      <c r="AX808" s="14" t="str">
        <f>IF(Point[Asset Group]="","",VLOOKUP(Point[Sign Purpose],sign_purpose,2,FALSE))</f>
        <v/>
      </c>
      <c r="AY808" s="14" t="str">
        <f>IF(Point[Asset Group]="","",VLOOKUP(Point[Sign Material],material_master,2,FALSE))</f>
        <v/>
      </c>
      <c r="AZ808" s="14" t="str">
        <f>IF(Point[Asset Group]="","",VLOOKUP(Point[Affixed To],sign_affix,2,FALSE))</f>
        <v/>
      </c>
      <c r="BA808" s="14" t="str">
        <f>IF(Point[Size HxB mm]="","",Point[Size HxB mm])</f>
        <v/>
      </c>
      <c r="BB808" s="14" t="str">
        <f>IF(Point[Height m]="","",Point[Height m])</f>
        <v/>
      </c>
      <c r="BC808" s="14" t="str">
        <f>IF(Point[Asset Group]="","",VLOOKUP(Point[Post Material],material_master,2,FALSE))</f>
        <v/>
      </c>
      <c r="BD808" s="14" t="str">
        <f>IF(Point[Asset Group]="","",VLOOKUP(Point[Post Number],number,2,FALSE))</f>
        <v/>
      </c>
      <c r="BE808" s="14" t="str">
        <f>IF(Point[Asset Group]="","",VLOOKUP(Point[Structure SubType],subdom_master_gdb,2,FALSE))</f>
        <v/>
      </c>
      <c r="BF808" s="14" t="str">
        <f>IF(Point[Area m2]="","",Point[Area m2])</f>
        <v/>
      </c>
      <c r="BG808" s="14" t="str">
        <f>IF(Point[Length m]="","",Point[Length m])</f>
        <v/>
      </c>
      <c r="BH808" s="14" t="str">
        <f>IF(Point[Width m]="","",Point[Width m])</f>
        <v/>
      </c>
      <c r="BI808" s="14" t="str">
        <f>IF(Point[Diameter m]="","",Point[Diameter m])</f>
        <v/>
      </c>
      <c r="BJ808" s="14" t="str">
        <f>IF(Point[Asset Group]="","",VLOOKUP(Point[Number of Pipes],number,2,FALSE))</f>
        <v/>
      </c>
      <c r="BK808" s="14" t="str">
        <f>IF(Point[Asset Group]="","",VLOOKUP(Point[Combined Name],2,FALSE))</f>
        <v/>
      </c>
      <c r="BL808" s="14" t="str">
        <f>IF(Point[Asset Group]="","",VLOOKUP(Point[Size Class],size_class,2,FALSE))</f>
        <v/>
      </c>
      <c r="BM808" s="14" t="str">
        <f>IF(Point[Asset Group]="","",VLOOKUP(Point[Age Class],age_class,2,FALSE))</f>
        <v/>
      </c>
      <c r="BN808" s="14" t="str">
        <f>IF(Point[Girth (cm)]="","",Point[Girth (cm)])</f>
        <v/>
      </c>
      <c r="BO808" s="14" t="str">
        <f>IF(Point[Crown Radius (m)]="","",Point[Crown Radius (m)])</f>
        <v/>
      </c>
      <c r="BP808" s="14" t="str">
        <f>IF(Point[Asset Group]="","",VLOOKUP(Point[Rooting Environment],root_enviro,2,FALSE))</f>
        <v/>
      </c>
      <c r="BQ808" s="14" t="str">
        <f>IF(Point[Asset Group]="","",VLOOKUP(Point[Tree Surround],tree_surround,2,FALSE))</f>
        <v/>
      </c>
      <c r="BR808" s="14" t="str">
        <f>IF(Point[Asset Group]="","",VLOOKUP(Point[Tree Grill],yes_no,2,FALSE))</f>
        <v/>
      </c>
      <c r="BS808" s="14" t="str">
        <f>IF(Point[Asset Group]="","",VLOOKUP(Point[Tree Location],tree_location,2,FALSE))</f>
        <v/>
      </c>
    </row>
    <row r="809" spans="1:71" s="3" customFormat="1" x14ac:dyDescent="0.2">
      <c r="A809" s="3" t="str">
        <f>IF(Point[DWG File Name]="","",Point[DWG File Name])</f>
        <v/>
      </c>
      <c r="B809" s="3" t="str">
        <f>IF(Point[DWG Layer Name]="","",Point[DWG Layer Name])</f>
        <v/>
      </c>
      <c r="C809" s="3" t="str">
        <f>IF(Point[DWG Handle]="","",Point[DWG Handle])</f>
        <v/>
      </c>
      <c r="D809" s="58" t="str">
        <f>IF(Point[X]="","",Point[X])</f>
        <v/>
      </c>
      <c r="E809" s="58" t="str">
        <f>IF(Point[Y]="","",Point[Y])</f>
        <v/>
      </c>
      <c r="F809" s="3" t="str">
        <f>IF(Point[Replacement Asset]="","",Point[Replacement Asset])</f>
        <v/>
      </c>
      <c r="G809" s="3" t="str">
        <f>IF(Point[Asset ID]="","",UPPER(Point[Asset ID]))</f>
        <v/>
      </c>
      <c r="H809" s="3" t="str">
        <f>IF(Point[Asset Group]="","",VLOOKUP(Point[Asset Group],asset_grp_pt,4,FALSE))</f>
        <v/>
      </c>
      <c r="I809" s="3" t="str">
        <f>IF(Point[Asset Group]="","",VLOOKUP(Point[Asset Group],asset_grp_pt,2,FALSE))</f>
        <v/>
      </c>
      <c r="J809" s="3" t="str">
        <f>IF(Point[Asset Group]="","",VLOOKUP(Point[Asset Group],asset_grp_pt,3,FALSE))</f>
        <v/>
      </c>
      <c r="K809" s="3" t="str">
        <f>IF(Point[Asset Group]="","",VLOOKUP(Point[Asset Type],type_master_list,2,FALSE))</f>
        <v/>
      </c>
      <c r="L809" s="3" t="str">
        <f>IF(Point[Asset Name]="","",PROPER(Point[Asset Name]))</f>
        <v/>
      </c>
      <c r="M809" s="11" t="str">
        <f>IF(Point[Install Date]="","",Point[Install Date])</f>
        <v/>
      </c>
      <c r="N809" s="11" t="str">
        <f>IF(Point[Note]="","",PROPER(Point[Note]))</f>
        <v/>
      </c>
      <c r="O809" s="11" t="str">
        <f>IF(Point[Resource Consent Number]="","",UPPER(Point[Resource Consent Number]))</f>
        <v/>
      </c>
      <c r="P809" s="53" t="str">
        <f>IF(Point[Asset Unit Cost]="","",Point[Asset Unit Cost])</f>
        <v/>
      </c>
      <c r="Q809" s="11" t="str">
        <f>IF(Point[Added By]="","",UPPER(Point[Added By]))</f>
        <v/>
      </c>
      <c r="R809" s="11" t="str">
        <f>IF(Point[Added Date]="","",Point[Added Date])</f>
        <v/>
      </c>
      <c r="S809" s="14" t="str">
        <f>IF(Point[Z COORD]="","",Point[Z COORD])</f>
        <v/>
      </c>
      <c r="T809" s="14" t="str">
        <f>IF(Point[Asset Description]="","",PROPER(Point[Asset Description]))</f>
        <v/>
      </c>
      <c r="U809" s="14" t="str">
        <f>IF(Point[[Artist ]]="","",PROPER(Point[[Artist ]]))</f>
        <v/>
      </c>
      <c r="V809" s="14" t="str">
        <f>IF(Point[Material Notes]="","",PROPER(Point[Material Notes]))</f>
        <v/>
      </c>
      <c r="W809" s="14" t="str">
        <f>IF(Point[Dimension Notes]="","",Point[Dimension Notes])</f>
        <v/>
      </c>
      <c r="X809" s="14" t="str">
        <f>IF(Point[List]="","",VLOOKUP(Point[Burner Number],number,2,FALSE))</f>
        <v/>
      </c>
      <c r="Y809" s="14" t="str">
        <f>IF(Point[List]="","",VLOOKUP(Point[Fuel],bbq_fuel,2,FALSE))</f>
        <v/>
      </c>
      <c r="Z809" s="14" t="str">
        <f>IF(Point[List]="","",VLOOKUP(Point[Cabinet Material],bbq_material,2,FALSE))</f>
        <v/>
      </c>
      <c r="AA809" s="14" t="str">
        <f>IF(Point[Asset Group]="","",VLOOKUP(Point[Manufacturer],manufacturer,2,FALSE))</f>
        <v/>
      </c>
      <c r="AB809" s="14" t="str">
        <f>IF(Point[Uinsex WC]="","",Point[Uinsex WC])</f>
        <v/>
      </c>
      <c r="AC809" s="14" t="str">
        <f>IF(Point[Female WC]="","",Point[Female WC])</f>
        <v/>
      </c>
      <c r="AD809" s="14" t="str">
        <f>IF(Point[Male WC]="","",Point[Male WC])</f>
        <v/>
      </c>
      <c r="AE809" s="14" t="str">
        <f>IF(Point[Urinal]="","",Point[Urinal])</f>
        <v/>
      </c>
      <c r="AF809" s="14" t="str">
        <f>IF(Point[Disabled Unisex]="","",Point[Disabled Unisex])</f>
        <v/>
      </c>
      <c r="AG809" s="14" t="str">
        <f>IF(Point[Disabled Female]="","",Point[Disabled Female])</f>
        <v/>
      </c>
      <c r="AH809" s="14" t="str">
        <f>IF(Point[Disabled Male]="","",Point[Disabled Male])</f>
        <v/>
      </c>
      <c r="AI809" s="14" t="str">
        <f>IF(Point[Asset Group]="","",VLOOKUP(Point[Handrail],yes_no,2,FALSE))</f>
        <v/>
      </c>
      <c r="AJ809" s="14" t="str">
        <f>IF(Point[Asset Group]="","",VLOOKUP(Point[Baby Changing],yes_no,2,FALSE))</f>
        <v/>
      </c>
      <c r="AK809" s="14" t="str">
        <f>IF(Point[Asset Group]="","",VLOOKUP(Point[Service Room],yes_no,2,FALSE))</f>
        <v/>
      </c>
      <c r="AL809" s="14" t="str">
        <f>IF(Point[Asset Group]="","",VLOOKUP(Point[Service Tap],service_tap,2,FALSE))</f>
        <v/>
      </c>
      <c r="AM809" s="14" t="str">
        <f>IF(Point[Asset Group]="","",VLOOKUP(Point[Heating Type],wc_heating,2,FALSE))</f>
        <v/>
      </c>
      <c r="AN809" s="14" t="str">
        <f>IF(Point[Asset Group]="","",VLOOKUP(Point[Power Supply],power_supply,2,FALSE))</f>
        <v/>
      </c>
      <c r="AO809" s="14" t="str">
        <f>IF(Point[Asset Group]="","",VLOOKUP(Point[Waste Water],waste_water,2,FALSE))</f>
        <v/>
      </c>
      <c r="AP809" s="14" t="str">
        <f>IF(Point[Asset Group]="","",VLOOKUP(Point[Furniture SubType],subdom_master_gdb,2,FALSE))</f>
        <v/>
      </c>
      <c r="AQ809" s="14" t="str">
        <f>IF(Point[Asset Group]="","",VLOOKUP(Point[Concrete Pad],yes_no,2,FALSE))</f>
        <v/>
      </c>
      <c r="AR809" s="14" t="str">
        <f>IF(Point[Asset Group]="","",VLOOKUP(Point[Material],material_master,2,FALSE))</f>
        <v/>
      </c>
      <c r="AS809" s="14" t="str">
        <f>IF(Point[Asset Group]="","",VLOOKUP(Point[Plumbing],irrigation_plumbing,2,FALSE))</f>
        <v/>
      </c>
      <c r="AT809" s="14" t="str">
        <f>IF(Point[Asset Group]="","",VLOOKUP(Point[Sprinklers],irrigation_sprinklers,2,FALSE))</f>
        <v/>
      </c>
      <c r="AU809" s="14" t="str">
        <f>IF(Point[Asset Group]="","",VLOOKUP(Point[System],irrigation_system,2,FALSE))</f>
        <v/>
      </c>
      <c r="AV809" s="14" t="str">
        <f>IF(Point[Asset Group]="","",VLOOKUP(Point[Status],irrigation_status,2,FALSE))</f>
        <v/>
      </c>
      <c r="AW809" s="11" t="str">
        <f>IF(Point[Date of manufacture]="","",Point[Date of manufacture])</f>
        <v/>
      </c>
      <c r="AX809" s="14" t="str">
        <f>IF(Point[Asset Group]="","",VLOOKUP(Point[Sign Purpose],sign_purpose,2,FALSE))</f>
        <v/>
      </c>
      <c r="AY809" s="14" t="str">
        <f>IF(Point[Asset Group]="","",VLOOKUP(Point[Sign Material],material_master,2,FALSE))</f>
        <v/>
      </c>
      <c r="AZ809" s="14" t="str">
        <f>IF(Point[Asset Group]="","",VLOOKUP(Point[Affixed To],sign_affix,2,FALSE))</f>
        <v/>
      </c>
      <c r="BA809" s="14" t="str">
        <f>IF(Point[Size HxB mm]="","",Point[Size HxB mm])</f>
        <v/>
      </c>
      <c r="BB809" s="14" t="str">
        <f>IF(Point[Height m]="","",Point[Height m])</f>
        <v/>
      </c>
      <c r="BC809" s="14" t="str">
        <f>IF(Point[Asset Group]="","",VLOOKUP(Point[Post Material],material_master,2,FALSE))</f>
        <v/>
      </c>
      <c r="BD809" s="14" t="str">
        <f>IF(Point[Asset Group]="","",VLOOKUP(Point[Post Number],number,2,FALSE))</f>
        <v/>
      </c>
      <c r="BE809" s="14" t="str">
        <f>IF(Point[Asset Group]="","",VLOOKUP(Point[Structure SubType],subdom_master_gdb,2,FALSE))</f>
        <v/>
      </c>
      <c r="BF809" s="14" t="str">
        <f>IF(Point[Area m2]="","",Point[Area m2])</f>
        <v/>
      </c>
      <c r="BG809" s="14" t="str">
        <f>IF(Point[Length m]="","",Point[Length m])</f>
        <v/>
      </c>
      <c r="BH809" s="14" t="str">
        <f>IF(Point[Width m]="","",Point[Width m])</f>
        <v/>
      </c>
      <c r="BI809" s="14" t="str">
        <f>IF(Point[Diameter m]="","",Point[Diameter m])</f>
        <v/>
      </c>
      <c r="BJ809" s="14" t="str">
        <f>IF(Point[Asset Group]="","",VLOOKUP(Point[Number of Pipes],number,2,FALSE))</f>
        <v/>
      </c>
      <c r="BK809" s="14" t="str">
        <f>IF(Point[Asset Group]="","",VLOOKUP(Point[Combined Name],2,FALSE))</f>
        <v/>
      </c>
      <c r="BL809" s="14" t="str">
        <f>IF(Point[Asset Group]="","",VLOOKUP(Point[Size Class],size_class,2,FALSE))</f>
        <v/>
      </c>
      <c r="BM809" s="14" t="str">
        <f>IF(Point[Asset Group]="","",VLOOKUP(Point[Age Class],age_class,2,FALSE))</f>
        <v/>
      </c>
      <c r="BN809" s="14" t="str">
        <f>IF(Point[Girth (cm)]="","",Point[Girth (cm)])</f>
        <v/>
      </c>
      <c r="BO809" s="14" t="str">
        <f>IF(Point[Crown Radius (m)]="","",Point[Crown Radius (m)])</f>
        <v/>
      </c>
      <c r="BP809" s="14" t="str">
        <f>IF(Point[Asset Group]="","",VLOOKUP(Point[Rooting Environment],root_enviro,2,FALSE))</f>
        <v/>
      </c>
      <c r="BQ809" s="14" t="str">
        <f>IF(Point[Asset Group]="","",VLOOKUP(Point[Tree Surround],tree_surround,2,FALSE))</f>
        <v/>
      </c>
      <c r="BR809" s="14" t="str">
        <f>IF(Point[Asset Group]="","",VLOOKUP(Point[Tree Grill],yes_no,2,FALSE))</f>
        <v/>
      </c>
      <c r="BS809" s="14" t="str">
        <f>IF(Point[Asset Group]="","",VLOOKUP(Point[Tree Location],tree_location,2,FALSE))</f>
        <v/>
      </c>
    </row>
    <row r="810" spans="1:71" s="3" customFormat="1" x14ac:dyDescent="0.2">
      <c r="A810" s="3" t="str">
        <f>IF(Point[DWG File Name]="","",Point[DWG File Name])</f>
        <v/>
      </c>
      <c r="B810" s="3" t="str">
        <f>IF(Point[DWG Layer Name]="","",Point[DWG Layer Name])</f>
        <v/>
      </c>
      <c r="C810" s="3" t="str">
        <f>IF(Point[DWG Handle]="","",Point[DWG Handle])</f>
        <v/>
      </c>
      <c r="D810" s="58" t="str">
        <f>IF(Point[X]="","",Point[X])</f>
        <v/>
      </c>
      <c r="E810" s="58" t="str">
        <f>IF(Point[Y]="","",Point[Y])</f>
        <v/>
      </c>
      <c r="F810" s="3" t="str">
        <f>IF(Point[Replacement Asset]="","",Point[Replacement Asset])</f>
        <v/>
      </c>
      <c r="G810" s="3" t="str">
        <f>IF(Point[Asset ID]="","",UPPER(Point[Asset ID]))</f>
        <v/>
      </c>
      <c r="H810" s="3" t="str">
        <f>IF(Point[Asset Group]="","",VLOOKUP(Point[Asset Group],asset_grp_pt,4,FALSE))</f>
        <v/>
      </c>
      <c r="I810" s="3" t="str">
        <f>IF(Point[Asset Group]="","",VLOOKUP(Point[Asset Group],asset_grp_pt,2,FALSE))</f>
        <v/>
      </c>
      <c r="J810" s="3" t="str">
        <f>IF(Point[Asset Group]="","",VLOOKUP(Point[Asset Group],asset_grp_pt,3,FALSE))</f>
        <v/>
      </c>
      <c r="K810" s="3" t="str">
        <f>IF(Point[Asset Group]="","",VLOOKUP(Point[Asset Type],type_master_list,2,FALSE))</f>
        <v/>
      </c>
      <c r="L810" s="3" t="str">
        <f>IF(Point[Asset Name]="","",PROPER(Point[Asset Name]))</f>
        <v/>
      </c>
      <c r="M810" s="11" t="str">
        <f>IF(Point[Install Date]="","",Point[Install Date])</f>
        <v/>
      </c>
      <c r="N810" s="11" t="str">
        <f>IF(Point[Note]="","",PROPER(Point[Note]))</f>
        <v/>
      </c>
      <c r="O810" s="11" t="str">
        <f>IF(Point[Resource Consent Number]="","",UPPER(Point[Resource Consent Number]))</f>
        <v/>
      </c>
      <c r="P810" s="53" t="str">
        <f>IF(Point[Asset Unit Cost]="","",Point[Asset Unit Cost])</f>
        <v/>
      </c>
      <c r="Q810" s="11" t="str">
        <f>IF(Point[Added By]="","",UPPER(Point[Added By]))</f>
        <v/>
      </c>
      <c r="R810" s="11" t="str">
        <f>IF(Point[Added Date]="","",Point[Added Date])</f>
        <v/>
      </c>
      <c r="S810" s="14" t="str">
        <f>IF(Point[Z COORD]="","",Point[Z COORD])</f>
        <v/>
      </c>
      <c r="T810" s="14" t="str">
        <f>IF(Point[Asset Description]="","",PROPER(Point[Asset Description]))</f>
        <v/>
      </c>
      <c r="U810" s="14" t="str">
        <f>IF(Point[[Artist ]]="","",PROPER(Point[[Artist ]]))</f>
        <v/>
      </c>
      <c r="V810" s="14" t="str">
        <f>IF(Point[Material Notes]="","",PROPER(Point[Material Notes]))</f>
        <v/>
      </c>
      <c r="W810" s="14" t="str">
        <f>IF(Point[Dimension Notes]="","",Point[Dimension Notes])</f>
        <v/>
      </c>
      <c r="X810" s="14" t="str">
        <f>IF(Point[List]="","",VLOOKUP(Point[Burner Number],number,2,FALSE))</f>
        <v/>
      </c>
      <c r="Y810" s="14" t="str">
        <f>IF(Point[List]="","",VLOOKUP(Point[Fuel],bbq_fuel,2,FALSE))</f>
        <v/>
      </c>
      <c r="Z810" s="14" t="str">
        <f>IF(Point[List]="","",VLOOKUP(Point[Cabinet Material],bbq_material,2,FALSE))</f>
        <v/>
      </c>
      <c r="AA810" s="14" t="str">
        <f>IF(Point[Asset Group]="","",VLOOKUP(Point[Manufacturer],manufacturer,2,FALSE))</f>
        <v/>
      </c>
      <c r="AB810" s="14" t="str">
        <f>IF(Point[Uinsex WC]="","",Point[Uinsex WC])</f>
        <v/>
      </c>
      <c r="AC810" s="14" t="str">
        <f>IF(Point[Female WC]="","",Point[Female WC])</f>
        <v/>
      </c>
      <c r="AD810" s="14" t="str">
        <f>IF(Point[Male WC]="","",Point[Male WC])</f>
        <v/>
      </c>
      <c r="AE810" s="14" t="str">
        <f>IF(Point[Urinal]="","",Point[Urinal])</f>
        <v/>
      </c>
      <c r="AF810" s="14" t="str">
        <f>IF(Point[Disabled Unisex]="","",Point[Disabled Unisex])</f>
        <v/>
      </c>
      <c r="AG810" s="14" t="str">
        <f>IF(Point[Disabled Female]="","",Point[Disabled Female])</f>
        <v/>
      </c>
      <c r="AH810" s="14" t="str">
        <f>IF(Point[Disabled Male]="","",Point[Disabled Male])</f>
        <v/>
      </c>
      <c r="AI810" s="14" t="str">
        <f>IF(Point[Asset Group]="","",VLOOKUP(Point[Handrail],yes_no,2,FALSE))</f>
        <v/>
      </c>
      <c r="AJ810" s="14" t="str">
        <f>IF(Point[Asset Group]="","",VLOOKUP(Point[Baby Changing],yes_no,2,FALSE))</f>
        <v/>
      </c>
      <c r="AK810" s="14" t="str">
        <f>IF(Point[Asset Group]="","",VLOOKUP(Point[Service Room],yes_no,2,FALSE))</f>
        <v/>
      </c>
      <c r="AL810" s="14" t="str">
        <f>IF(Point[Asset Group]="","",VLOOKUP(Point[Service Tap],service_tap,2,FALSE))</f>
        <v/>
      </c>
      <c r="AM810" s="14" t="str">
        <f>IF(Point[Asset Group]="","",VLOOKUP(Point[Heating Type],wc_heating,2,FALSE))</f>
        <v/>
      </c>
      <c r="AN810" s="14" t="str">
        <f>IF(Point[Asset Group]="","",VLOOKUP(Point[Power Supply],power_supply,2,FALSE))</f>
        <v/>
      </c>
      <c r="AO810" s="14" t="str">
        <f>IF(Point[Asset Group]="","",VLOOKUP(Point[Waste Water],waste_water,2,FALSE))</f>
        <v/>
      </c>
      <c r="AP810" s="14" t="str">
        <f>IF(Point[Asset Group]="","",VLOOKUP(Point[Furniture SubType],subdom_master_gdb,2,FALSE))</f>
        <v/>
      </c>
      <c r="AQ810" s="14" t="str">
        <f>IF(Point[Asset Group]="","",VLOOKUP(Point[Concrete Pad],yes_no,2,FALSE))</f>
        <v/>
      </c>
      <c r="AR810" s="14" t="str">
        <f>IF(Point[Asset Group]="","",VLOOKUP(Point[Material],material_master,2,FALSE))</f>
        <v/>
      </c>
      <c r="AS810" s="14" t="str">
        <f>IF(Point[Asset Group]="","",VLOOKUP(Point[Plumbing],irrigation_plumbing,2,FALSE))</f>
        <v/>
      </c>
      <c r="AT810" s="14" t="str">
        <f>IF(Point[Asset Group]="","",VLOOKUP(Point[Sprinklers],irrigation_sprinklers,2,FALSE))</f>
        <v/>
      </c>
      <c r="AU810" s="14" t="str">
        <f>IF(Point[Asset Group]="","",VLOOKUP(Point[System],irrigation_system,2,FALSE))</f>
        <v/>
      </c>
      <c r="AV810" s="14" t="str">
        <f>IF(Point[Asset Group]="","",VLOOKUP(Point[Status],irrigation_status,2,FALSE))</f>
        <v/>
      </c>
      <c r="AW810" s="11" t="str">
        <f>IF(Point[Date of manufacture]="","",Point[Date of manufacture])</f>
        <v/>
      </c>
      <c r="AX810" s="14" t="str">
        <f>IF(Point[Asset Group]="","",VLOOKUP(Point[Sign Purpose],sign_purpose,2,FALSE))</f>
        <v/>
      </c>
      <c r="AY810" s="14" t="str">
        <f>IF(Point[Asset Group]="","",VLOOKUP(Point[Sign Material],material_master,2,FALSE))</f>
        <v/>
      </c>
      <c r="AZ810" s="14" t="str">
        <f>IF(Point[Asset Group]="","",VLOOKUP(Point[Affixed To],sign_affix,2,FALSE))</f>
        <v/>
      </c>
      <c r="BA810" s="14" t="str">
        <f>IF(Point[Size HxB mm]="","",Point[Size HxB mm])</f>
        <v/>
      </c>
      <c r="BB810" s="14" t="str">
        <f>IF(Point[Height m]="","",Point[Height m])</f>
        <v/>
      </c>
      <c r="BC810" s="14" t="str">
        <f>IF(Point[Asset Group]="","",VLOOKUP(Point[Post Material],material_master,2,FALSE))</f>
        <v/>
      </c>
      <c r="BD810" s="14" t="str">
        <f>IF(Point[Asset Group]="","",VLOOKUP(Point[Post Number],number,2,FALSE))</f>
        <v/>
      </c>
      <c r="BE810" s="14" t="str">
        <f>IF(Point[Asset Group]="","",VLOOKUP(Point[Structure SubType],subdom_master_gdb,2,FALSE))</f>
        <v/>
      </c>
      <c r="BF810" s="14" t="str">
        <f>IF(Point[Area m2]="","",Point[Area m2])</f>
        <v/>
      </c>
      <c r="BG810" s="14" t="str">
        <f>IF(Point[Length m]="","",Point[Length m])</f>
        <v/>
      </c>
      <c r="BH810" s="14" t="str">
        <f>IF(Point[Width m]="","",Point[Width m])</f>
        <v/>
      </c>
      <c r="BI810" s="14" t="str">
        <f>IF(Point[Diameter m]="","",Point[Diameter m])</f>
        <v/>
      </c>
      <c r="BJ810" s="14" t="str">
        <f>IF(Point[Asset Group]="","",VLOOKUP(Point[Number of Pipes],number,2,FALSE))</f>
        <v/>
      </c>
      <c r="BK810" s="14" t="str">
        <f>IF(Point[Asset Group]="","",VLOOKUP(Point[Combined Name],2,FALSE))</f>
        <v/>
      </c>
      <c r="BL810" s="14" t="str">
        <f>IF(Point[Asset Group]="","",VLOOKUP(Point[Size Class],size_class,2,FALSE))</f>
        <v/>
      </c>
      <c r="BM810" s="14" t="str">
        <f>IF(Point[Asset Group]="","",VLOOKUP(Point[Age Class],age_class,2,FALSE))</f>
        <v/>
      </c>
      <c r="BN810" s="14" t="str">
        <f>IF(Point[Girth (cm)]="","",Point[Girth (cm)])</f>
        <v/>
      </c>
      <c r="BO810" s="14" t="str">
        <f>IF(Point[Crown Radius (m)]="","",Point[Crown Radius (m)])</f>
        <v/>
      </c>
      <c r="BP810" s="14" t="str">
        <f>IF(Point[Asset Group]="","",VLOOKUP(Point[Rooting Environment],root_enviro,2,FALSE))</f>
        <v/>
      </c>
      <c r="BQ810" s="14" t="str">
        <f>IF(Point[Asset Group]="","",VLOOKUP(Point[Tree Surround],tree_surround,2,FALSE))</f>
        <v/>
      </c>
      <c r="BR810" s="14" t="str">
        <f>IF(Point[Asset Group]="","",VLOOKUP(Point[Tree Grill],yes_no,2,FALSE))</f>
        <v/>
      </c>
      <c r="BS810" s="14" t="str">
        <f>IF(Point[Asset Group]="","",VLOOKUP(Point[Tree Location],tree_location,2,FALSE))</f>
        <v/>
      </c>
    </row>
    <row r="811" spans="1:71" s="3" customFormat="1" x14ac:dyDescent="0.2">
      <c r="A811" s="3" t="str">
        <f>IF(Point[DWG File Name]="","",Point[DWG File Name])</f>
        <v/>
      </c>
      <c r="B811" s="3" t="str">
        <f>IF(Point[DWG Layer Name]="","",Point[DWG Layer Name])</f>
        <v/>
      </c>
      <c r="C811" s="3" t="str">
        <f>IF(Point[DWG Handle]="","",Point[DWG Handle])</f>
        <v/>
      </c>
      <c r="D811" s="58" t="str">
        <f>IF(Point[X]="","",Point[X])</f>
        <v/>
      </c>
      <c r="E811" s="58" t="str">
        <f>IF(Point[Y]="","",Point[Y])</f>
        <v/>
      </c>
      <c r="F811" s="3" t="str">
        <f>IF(Point[Replacement Asset]="","",Point[Replacement Asset])</f>
        <v/>
      </c>
      <c r="G811" s="3" t="str">
        <f>IF(Point[Asset ID]="","",UPPER(Point[Asset ID]))</f>
        <v/>
      </c>
      <c r="H811" s="3" t="str">
        <f>IF(Point[Asset Group]="","",VLOOKUP(Point[Asset Group],asset_grp_pt,4,FALSE))</f>
        <v/>
      </c>
      <c r="I811" s="3" t="str">
        <f>IF(Point[Asset Group]="","",VLOOKUP(Point[Asset Group],asset_grp_pt,2,FALSE))</f>
        <v/>
      </c>
      <c r="J811" s="3" t="str">
        <f>IF(Point[Asset Group]="","",VLOOKUP(Point[Asset Group],asset_grp_pt,3,FALSE))</f>
        <v/>
      </c>
      <c r="K811" s="3" t="str">
        <f>IF(Point[Asset Group]="","",VLOOKUP(Point[Asset Type],type_master_list,2,FALSE))</f>
        <v/>
      </c>
      <c r="L811" s="3" t="str">
        <f>IF(Point[Asset Name]="","",PROPER(Point[Asset Name]))</f>
        <v/>
      </c>
      <c r="M811" s="11" t="str">
        <f>IF(Point[Install Date]="","",Point[Install Date])</f>
        <v/>
      </c>
      <c r="N811" s="11" t="str">
        <f>IF(Point[Note]="","",PROPER(Point[Note]))</f>
        <v/>
      </c>
      <c r="O811" s="11" t="str">
        <f>IF(Point[Resource Consent Number]="","",UPPER(Point[Resource Consent Number]))</f>
        <v/>
      </c>
      <c r="P811" s="53" t="str">
        <f>IF(Point[Asset Unit Cost]="","",Point[Asset Unit Cost])</f>
        <v/>
      </c>
      <c r="Q811" s="11" t="str">
        <f>IF(Point[Added By]="","",UPPER(Point[Added By]))</f>
        <v/>
      </c>
      <c r="R811" s="11" t="str">
        <f>IF(Point[Added Date]="","",Point[Added Date])</f>
        <v/>
      </c>
      <c r="S811" s="14" t="str">
        <f>IF(Point[Z COORD]="","",Point[Z COORD])</f>
        <v/>
      </c>
      <c r="T811" s="14" t="str">
        <f>IF(Point[Asset Description]="","",PROPER(Point[Asset Description]))</f>
        <v/>
      </c>
      <c r="U811" s="14" t="str">
        <f>IF(Point[[Artist ]]="","",PROPER(Point[[Artist ]]))</f>
        <v/>
      </c>
      <c r="V811" s="14" t="str">
        <f>IF(Point[Material Notes]="","",PROPER(Point[Material Notes]))</f>
        <v/>
      </c>
      <c r="W811" s="14" t="str">
        <f>IF(Point[Dimension Notes]="","",Point[Dimension Notes])</f>
        <v/>
      </c>
      <c r="X811" s="14" t="str">
        <f>IF(Point[List]="","",VLOOKUP(Point[Burner Number],number,2,FALSE))</f>
        <v/>
      </c>
      <c r="Y811" s="14" t="str">
        <f>IF(Point[List]="","",VLOOKUP(Point[Fuel],bbq_fuel,2,FALSE))</f>
        <v/>
      </c>
      <c r="Z811" s="14" t="str">
        <f>IF(Point[List]="","",VLOOKUP(Point[Cabinet Material],bbq_material,2,FALSE))</f>
        <v/>
      </c>
      <c r="AA811" s="14" t="str">
        <f>IF(Point[Asset Group]="","",VLOOKUP(Point[Manufacturer],manufacturer,2,FALSE))</f>
        <v/>
      </c>
      <c r="AB811" s="14" t="str">
        <f>IF(Point[Uinsex WC]="","",Point[Uinsex WC])</f>
        <v/>
      </c>
      <c r="AC811" s="14" t="str">
        <f>IF(Point[Female WC]="","",Point[Female WC])</f>
        <v/>
      </c>
      <c r="AD811" s="14" t="str">
        <f>IF(Point[Male WC]="","",Point[Male WC])</f>
        <v/>
      </c>
      <c r="AE811" s="14" t="str">
        <f>IF(Point[Urinal]="","",Point[Urinal])</f>
        <v/>
      </c>
      <c r="AF811" s="14" t="str">
        <f>IF(Point[Disabled Unisex]="","",Point[Disabled Unisex])</f>
        <v/>
      </c>
      <c r="AG811" s="14" t="str">
        <f>IF(Point[Disabled Female]="","",Point[Disabled Female])</f>
        <v/>
      </c>
      <c r="AH811" s="14" t="str">
        <f>IF(Point[Disabled Male]="","",Point[Disabled Male])</f>
        <v/>
      </c>
      <c r="AI811" s="14" t="str">
        <f>IF(Point[Asset Group]="","",VLOOKUP(Point[Handrail],yes_no,2,FALSE))</f>
        <v/>
      </c>
      <c r="AJ811" s="14" t="str">
        <f>IF(Point[Asset Group]="","",VLOOKUP(Point[Baby Changing],yes_no,2,FALSE))</f>
        <v/>
      </c>
      <c r="AK811" s="14" t="str">
        <f>IF(Point[Asset Group]="","",VLOOKUP(Point[Service Room],yes_no,2,FALSE))</f>
        <v/>
      </c>
      <c r="AL811" s="14" t="str">
        <f>IF(Point[Asset Group]="","",VLOOKUP(Point[Service Tap],service_tap,2,FALSE))</f>
        <v/>
      </c>
      <c r="AM811" s="14" t="str">
        <f>IF(Point[Asset Group]="","",VLOOKUP(Point[Heating Type],wc_heating,2,FALSE))</f>
        <v/>
      </c>
      <c r="AN811" s="14" t="str">
        <f>IF(Point[Asset Group]="","",VLOOKUP(Point[Power Supply],power_supply,2,FALSE))</f>
        <v/>
      </c>
      <c r="AO811" s="14" t="str">
        <f>IF(Point[Asset Group]="","",VLOOKUP(Point[Waste Water],waste_water,2,FALSE))</f>
        <v/>
      </c>
      <c r="AP811" s="14" t="str">
        <f>IF(Point[Asset Group]="","",VLOOKUP(Point[Furniture SubType],subdom_master_gdb,2,FALSE))</f>
        <v/>
      </c>
      <c r="AQ811" s="14" t="str">
        <f>IF(Point[Asset Group]="","",VLOOKUP(Point[Concrete Pad],yes_no,2,FALSE))</f>
        <v/>
      </c>
      <c r="AR811" s="14" t="str">
        <f>IF(Point[Asset Group]="","",VLOOKUP(Point[Material],material_master,2,FALSE))</f>
        <v/>
      </c>
      <c r="AS811" s="14" t="str">
        <f>IF(Point[Asset Group]="","",VLOOKUP(Point[Plumbing],irrigation_plumbing,2,FALSE))</f>
        <v/>
      </c>
      <c r="AT811" s="14" t="str">
        <f>IF(Point[Asset Group]="","",VLOOKUP(Point[Sprinklers],irrigation_sprinklers,2,FALSE))</f>
        <v/>
      </c>
      <c r="AU811" s="14" t="str">
        <f>IF(Point[Asset Group]="","",VLOOKUP(Point[System],irrigation_system,2,FALSE))</f>
        <v/>
      </c>
      <c r="AV811" s="14" t="str">
        <f>IF(Point[Asset Group]="","",VLOOKUP(Point[Status],irrigation_status,2,FALSE))</f>
        <v/>
      </c>
      <c r="AW811" s="11" t="str">
        <f>IF(Point[Date of manufacture]="","",Point[Date of manufacture])</f>
        <v/>
      </c>
      <c r="AX811" s="14" t="str">
        <f>IF(Point[Asset Group]="","",VLOOKUP(Point[Sign Purpose],sign_purpose,2,FALSE))</f>
        <v/>
      </c>
      <c r="AY811" s="14" t="str">
        <f>IF(Point[Asset Group]="","",VLOOKUP(Point[Sign Material],material_master,2,FALSE))</f>
        <v/>
      </c>
      <c r="AZ811" s="14" t="str">
        <f>IF(Point[Asset Group]="","",VLOOKUP(Point[Affixed To],sign_affix,2,FALSE))</f>
        <v/>
      </c>
      <c r="BA811" s="14" t="str">
        <f>IF(Point[Size HxB mm]="","",Point[Size HxB mm])</f>
        <v/>
      </c>
      <c r="BB811" s="14" t="str">
        <f>IF(Point[Height m]="","",Point[Height m])</f>
        <v/>
      </c>
      <c r="BC811" s="14" t="str">
        <f>IF(Point[Asset Group]="","",VLOOKUP(Point[Post Material],material_master,2,FALSE))</f>
        <v/>
      </c>
      <c r="BD811" s="14" t="str">
        <f>IF(Point[Asset Group]="","",VLOOKUP(Point[Post Number],number,2,FALSE))</f>
        <v/>
      </c>
      <c r="BE811" s="14" t="str">
        <f>IF(Point[Asset Group]="","",VLOOKUP(Point[Structure SubType],subdom_master_gdb,2,FALSE))</f>
        <v/>
      </c>
      <c r="BF811" s="14" t="str">
        <f>IF(Point[Area m2]="","",Point[Area m2])</f>
        <v/>
      </c>
      <c r="BG811" s="14" t="str">
        <f>IF(Point[Length m]="","",Point[Length m])</f>
        <v/>
      </c>
      <c r="BH811" s="14" t="str">
        <f>IF(Point[Width m]="","",Point[Width m])</f>
        <v/>
      </c>
      <c r="BI811" s="14" t="str">
        <f>IF(Point[Diameter m]="","",Point[Diameter m])</f>
        <v/>
      </c>
      <c r="BJ811" s="14" t="str">
        <f>IF(Point[Asset Group]="","",VLOOKUP(Point[Number of Pipes],number,2,FALSE))</f>
        <v/>
      </c>
      <c r="BK811" s="14" t="str">
        <f>IF(Point[Asset Group]="","",VLOOKUP(Point[Combined Name],2,FALSE))</f>
        <v/>
      </c>
      <c r="BL811" s="14" t="str">
        <f>IF(Point[Asset Group]="","",VLOOKUP(Point[Size Class],size_class,2,FALSE))</f>
        <v/>
      </c>
      <c r="BM811" s="14" t="str">
        <f>IF(Point[Asset Group]="","",VLOOKUP(Point[Age Class],age_class,2,FALSE))</f>
        <v/>
      </c>
      <c r="BN811" s="14" t="str">
        <f>IF(Point[Girth (cm)]="","",Point[Girth (cm)])</f>
        <v/>
      </c>
      <c r="BO811" s="14" t="str">
        <f>IF(Point[Crown Radius (m)]="","",Point[Crown Radius (m)])</f>
        <v/>
      </c>
      <c r="BP811" s="14" t="str">
        <f>IF(Point[Asset Group]="","",VLOOKUP(Point[Rooting Environment],root_enviro,2,FALSE))</f>
        <v/>
      </c>
      <c r="BQ811" s="14" t="str">
        <f>IF(Point[Asset Group]="","",VLOOKUP(Point[Tree Surround],tree_surround,2,FALSE))</f>
        <v/>
      </c>
      <c r="BR811" s="14" t="str">
        <f>IF(Point[Asset Group]="","",VLOOKUP(Point[Tree Grill],yes_no,2,FALSE))</f>
        <v/>
      </c>
      <c r="BS811" s="14" t="str">
        <f>IF(Point[Asset Group]="","",VLOOKUP(Point[Tree Location],tree_location,2,FALSE))</f>
        <v/>
      </c>
    </row>
    <row r="812" spans="1:71" s="3" customFormat="1" x14ac:dyDescent="0.2">
      <c r="A812" s="3" t="str">
        <f>IF(Point[DWG File Name]="","",Point[DWG File Name])</f>
        <v/>
      </c>
      <c r="B812" s="3" t="str">
        <f>IF(Point[DWG Layer Name]="","",Point[DWG Layer Name])</f>
        <v/>
      </c>
      <c r="C812" s="3" t="str">
        <f>IF(Point[DWG Handle]="","",Point[DWG Handle])</f>
        <v/>
      </c>
      <c r="D812" s="58" t="str">
        <f>IF(Point[X]="","",Point[X])</f>
        <v/>
      </c>
      <c r="E812" s="58" t="str">
        <f>IF(Point[Y]="","",Point[Y])</f>
        <v/>
      </c>
      <c r="F812" s="3" t="str">
        <f>IF(Point[Replacement Asset]="","",Point[Replacement Asset])</f>
        <v/>
      </c>
      <c r="G812" s="3" t="str">
        <f>IF(Point[Asset ID]="","",UPPER(Point[Asset ID]))</f>
        <v/>
      </c>
      <c r="H812" s="3" t="str">
        <f>IF(Point[Asset Group]="","",VLOOKUP(Point[Asset Group],asset_grp_pt,4,FALSE))</f>
        <v/>
      </c>
      <c r="I812" s="3" t="str">
        <f>IF(Point[Asset Group]="","",VLOOKUP(Point[Asset Group],asset_grp_pt,2,FALSE))</f>
        <v/>
      </c>
      <c r="J812" s="3" t="str">
        <f>IF(Point[Asset Group]="","",VLOOKUP(Point[Asset Group],asset_grp_pt,3,FALSE))</f>
        <v/>
      </c>
      <c r="K812" s="3" t="str">
        <f>IF(Point[Asset Group]="","",VLOOKUP(Point[Asset Type],type_master_list,2,FALSE))</f>
        <v/>
      </c>
      <c r="L812" s="3" t="str">
        <f>IF(Point[Asset Name]="","",PROPER(Point[Asset Name]))</f>
        <v/>
      </c>
      <c r="M812" s="11" t="str">
        <f>IF(Point[Install Date]="","",Point[Install Date])</f>
        <v/>
      </c>
      <c r="N812" s="11" t="str">
        <f>IF(Point[Note]="","",PROPER(Point[Note]))</f>
        <v/>
      </c>
      <c r="O812" s="11" t="str">
        <f>IF(Point[Resource Consent Number]="","",UPPER(Point[Resource Consent Number]))</f>
        <v/>
      </c>
      <c r="P812" s="53" t="str">
        <f>IF(Point[Asset Unit Cost]="","",Point[Asset Unit Cost])</f>
        <v/>
      </c>
      <c r="Q812" s="11" t="str">
        <f>IF(Point[Added By]="","",UPPER(Point[Added By]))</f>
        <v/>
      </c>
      <c r="R812" s="11" t="str">
        <f>IF(Point[Added Date]="","",Point[Added Date])</f>
        <v/>
      </c>
      <c r="S812" s="14" t="str">
        <f>IF(Point[Z COORD]="","",Point[Z COORD])</f>
        <v/>
      </c>
      <c r="T812" s="14" t="str">
        <f>IF(Point[Asset Description]="","",PROPER(Point[Asset Description]))</f>
        <v/>
      </c>
      <c r="U812" s="14" t="str">
        <f>IF(Point[[Artist ]]="","",PROPER(Point[[Artist ]]))</f>
        <v/>
      </c>
      <c r="V812" s="14" t="str">
        <f>IF(Point[Material Notes]="","",PROPER(Point[Material Notes]))</f>
        <v/>
      </c>
      <c r="W812" s="14" t="str">
        <f>IF(Point[Dimension Notes]="","",Point[Dimension Notes])</f>
        <v/>
      </c>
      <c r="X812" s="14" t="str">
        <f>IF(Point[List]="","",VLOOKUP(Point[Burner Number],number,2,FALSE))</f>
        <v/>
      </c>
      <c r="Y812" s="14" t="str">
        <f>IF(Point[List]="","",VLOOKUP(Point[Fuel],bbq_fuel,2,FALSE))</f>
        <v/>
      </c>
      <c r="Z812" s="14" t="str">
        <f>IF(Point[List]="","",VLOOKUP(Point[Cabinet Material],bbq_material,2,FALSE))</f>
        <v/>
      </c>
      <c r="AA812" s="14" t="str">
        <f>IF(Point[Asset Group]="","",VLOOKUP(Point[Manufacturer],manufacturer,2,FALSE))</f>
        <v/>
      </c>
      <c r="AB812" s="14" t="str">
        <f>IF(Point[Uinsex WC]="","",Point[Uinsex WC])</f>
        <v/>
      </c>
      <c r="AC812" s="14" t="str">
        <f>IF(Point[Female WC]="","",Point[Female WC])</f>
        <v/>
      </c>
      <c r="AD812" s="14" t="str">
        <f>IF(Point[Male WC]="","",Point[Male WC])</f>
        <v/>
      </c>
      <c r="AE812" s="14" t="str">
        <f>IF(Point[Urinal]="","",Point[Urinal])</f>
        <v/>
      </c>
      <c r="AF812" s="14" t="str">
        <f>IF(Point[Disabled Unisex]="","",Point[Disabled Unisex])</f>
        <v/>
      </c>
      <c r="AG812" s="14" t="str">
        <f>IF(Point[Disabled Female]="","",Point[Disabled Female])</f>
        <v/>
      </c>
      <c r="AH812" s="14" t="str">
        <f>IF(Point[Disabled Male]="","",Point[Disabled Male])</f>
        <v/>
      </c>
      <c r="AI812" s="14" t="str">
        <f>IF(Point[Asset Group]="","",VLOOKUP(Point[Handrail],yes_no,2,FALSE))</f>
        <v/>
      </c>
      <c r="AJ812" s="14" t="str">
        <f>IF(Point[Asset Group]="","",VLOOKUP(Point[Baby Changing],yes_no,2,FALSE))</f>
        <v/>
      </c>
      <c r="AK812" s="14" t="str">
        <f>IF(Point[Asset Group]="","",VLOOKUP(Point[Service Room],yes_no,2,FALSE))</f>
        <v/>
      </c>
      <c r="AL812" s="14" t="str">
        <f>IF(Point[Asset Group]="","",VLOOKUP(Point[Service Tap],service_tap,2,FALSE))</f>
        <v/>
      </c>
      <c r="AM812" s="14" t="str">
        <f>IF(Point[Asset Group]="","",VLOOKUP(Point[Heating Type],wc_heating,2,FALSE))</f>
        <v/>
      </c>
      <c r="AN812" s="14" t="str">
        <f>IF(Point[Asset Group]="","",VLOOKUP(Point[Power Supply],power_supply,2,FALSE))</f>
        <v/>
      </c>
      <c r="AO812" s="14" t="str">
        <f>IF(Point[Asset Group]="","",VLOOKUP(Point[Waste Water],waste_water,2,FALSE))</f>
        <v/>
      </c>
      <c r="AP812" s="14" t="str">
        <f>IF(Point[Asset Group]="","",VLOOKUP(Point[Furniture SubType],subdom_master_gdb,2,FALSE))</f>
        <v/>
      </c>
      <c r="AQ812" s="14" t="str">
        <f>IF(Point[Asset Group]="","",VLOOKUP(Point[Concrete Pad],yes_no,2,FALSE))</f>
        <v/>
      </c>
      <c r="AR812" s="14" t="str">
        <f>IF(Point[Asset Group]="","",VLOOKUP(Point[Material],material_master,2,FALSE))</f>
        <v/>
      </c>
      <c r="AS812" s="14" t="str">
        <f>IF(Point[Asset Group]="","",VLOOKUP(Point[Plumbing],irrigation_plumbing,2,FALSE))</f>
        <v/>
      </c>
      <c r="AT812" s="14" t="str">
        <f>IF(Point[Asset Group]="","",VLOOKUP(Point[Sprinklers],irrigation_sprinklers,2,FALSE))</f>
        <v/>
      </c>
      <c r="AU812" s="14" t="str">
        <f>IF(Point[Asset Group]="","",VLOOKUP(Point[System],irrigation_system,2,FALSE))</f>
        <v/>
      </c>
      <c r="AV812" s="14" t="str">
        <f>IF(Point[Asset Group]="","",VLOOKUP(Point[Status],irrigation_status,2,FALSE))</f>
        <v/>
      </c>
      <c r="AW812" s="11" t="str">
        <f>IF(Point[Date of manufacture]="","",Point[Date of manufacture])</f>
        <v/>
      </c>
      <c r="AX812" s="14" t="str">
        <f>IF(Point[Asset Group]="","",VLOOKUP(Point[Sign Purpose],sign_purpose,2,FALSE))</f>
        <v/>
      </c>
      <c r="AY812" s="14" t="str">
        <f>IF(Point[Asset Group]="","",VLOOKUP(Point[Sign Material],material_master,2,FALSE))</f>
        <v/>
      </c>
      <c r="AZ812" s="14" t="str">
        <f>IF(Point[Asset Group]="","",VLOOKUP(Point[Affixed To],sign_affix,2,FALSE))</f>
        <v/>
      </c>
      <c r="BA812" s="14" t="str">
        <f>IF(Point[Size HxB mm]="","",Point[Size HxB mm])</f>
        <v/>
      </c>
      <c r="BB812" s="14" t="str">
        <f>IF(Point[Height m]="","",Point[Height m])</f>
        <v/>
      </c>
      <c r="BC812" s="14" t="str">
        <f>IF(Point[Asset Group]="","",VLOOKUP(Point[Post Material],material_master,2,FALSE))</f>
        <v/>
      </c>
      <c r="BD812" s="14" t="str">
        <f>IF(Point[Asset Group]="","",VLOOKUP(Point[Post Number],number,2,FALSE))</f>
        <v/>
      </c>
      <c r="BE812" s="14" t="str">
        <f>IF(Point[Asset Group]="","",VLOOKUP(Point[Structure SubType],subdom_master_gdb,2,FALSE))</f>
        <v/>
      </c>
      <c r="BF812" s="14" t="str">
        <f>IF(Point[Area m2]="","",Point[Area m2])</f>
        <v/>
      </c>
      <c r="BG812" s="14" t="str">
        <f>IF(Point[Length m]="","",Point[Length m])</f>
        <v/>
      </c>
      <c r="BH812" s="14" t="str">
        <f>IF(Point[Width m]="","",Point[Width m])</f>
        <v/>
      </c>
      <c r="BI812" s="14" t="str">
        <f>IF(Point[Diameter m]="","",Point[Diameter m])</f>
        <v/>
      </c>
      <c r="BJ812" s="14" t="str">
        <f>IF(Point[Asset Group]="","",VLOOKUP(Point[Number of Pipes],number,2,FALSE))</f>
        <v/>
      </c>
      <c r="BK812" s="14" t="str">
        <f>IF(Point[Asset Group]="","",VLOOKUP(Point[Combined Name],2,FALSE))</f>
        <v/>
      </c>
      <c r="BL812" s="14" t="str">
        <f>IF(Point[Asset Group]="","",VLOOKUP(Point[Size Class],size_class,2,FALSE))</f>
        <v/>
      </c>
      <c r="BM812" s="14" t="str">
        <f>IF(Point[Asset Group]="","",VLOOKUP(Point[Age Class],age_class,2,FALSE))</f>
        <v/>
      </c>
      <c r="BN812" s="14" t="str">
        <f>IF(Point[Girth (cm)]="","",Point[Girth (cm)])</f>
        <v/>
      </c>
      <c r="BO812" s="14" t="str">
        <f>IF(Point[Crown Radius (m)]="","",Point[Crown Radius (m)])</f>
        <v/>
      </c>
      <c r="BP812" s="14" t="str">
        <f>IF(Point[Asset Group]="","",VLOOKUP(Point[Rooting Environment],root_enviro,2,FALSE))</f>
        <v/>
      </c>
      <c r="BQ812" s="14" t="str">
        <f>IF(Point[Asset Group]="","",VLOOKUP(Point[Tree Surround],tree_surround,2,FALSE))</f>
        <v/>
      </c>
      <c r="BR812" s="14" t="str">
        <f>IF(Point[Asset Group]="","",VLOOKUP(Point[Tree Grill],yes_no,2,FALSE))</f>
        <v/>
      </c>
      <c r="BS812" s="14" t="str">
        <f>IF(Point[Asset Group]="","",VLOOKUP(Point[Tree Location],tree_location,2,FALSE))</f>
        <v/>
      </c>
    </row>
    <row r="813" spans="1:71" s="3" customFormat="1" x14ac:dyDescent="0.2">
      <c r="A813" s="3" t="str">
        <f>IF(Point[DWG File Name]="","",Point[DWG File Name])</f>
        <v/>
      </c>
      <c r="B813" s="3" t="str">
        <f>IF(Point[DWG Layer Name]="","",Point[DWG Layer Name])</f>
        <v/>
      </c>
      <c r="C813" s="3" t="str">
        <f>IF(Point[DWG Handle]="","",Point[DWG Handle])</f>
        <v/>
      </c>
      <c r="D813" s="58" t="str">
        <f>IF(Point[X]="","",Point[X])</f>
        <v/>
      </c>
      <c r="E813" s="58" t="str">
        <f>IF(Point[Y]="","",Point[Y])</f>
        <v/>
      </c>
      <c r="F813" s="3" t="str">
        <f>IF(Point[Replacement Asset]="","",Point[Replacement Asset])</f>
        <v/>
      </c>
      <c r="G813" s="3" t="str">
        <f>IF(Point[Asset ID]="","",UPPER(Point[Asset ID]))</f>
        <v/>
      </c>
      <c r="H813" s="3" t="str">
        <f>IF(Point[Asset Group]="","",VLOOKUP(Point[Asset Group],asset_grp_pt,4,FALSE))</f>
        <v/>
      </c>
      <c r="I813" s="3" t="str">
        <f>IF(Point[Asset Group]="","",VLOOKUP(Point[Asset Group],asset_grp_pt,2,FALSE))</f>
        <v/>
      </c>
      <c r="J813" s="3" t="str">
        <f>IF(Point[Asset Group]="","",VLOOKUP(Point[Asset Group],asset_grp_pt,3,FALSE))</f>
        <v/>
      </c>
      <c r="K813" s="3" t="str">
        <f>IF(Point[Asset Group]="","",VLOOKUP(Point[Asset Type],type_master_list,2,FALSE))</f>
        <v/>
      </c>
      <c r="L813" s="3" t="str">
        <f>IF(Point[Asset Name]="","",PROPER(Point[Asset Name]))</f>
        <v/>
      </c>
      <c r="M813" s="11" t="str">
        <f>IF(Point[Install Date]="","",Point[Install Date])</f>
        <v/>
      </c>
      <c r="N813" s="11" t="str">
        <f>IF(Point[Note]="","",PROPER(Point[Note]))</f>
        <v/>
      </c>
      <c r="O813" s="11" t="str">
        <f>IF(Point[Resource Consent Number]="","",UPPER(Point[Resource Consent Number]))</f>
        <v/>
      </c>
      <c r="P813" s="53" t="str">
        <f>IF(Point[Asset Unit Cost]="","",Point[Asset Unit Cost])</f>
        <v/>
      </c>
      <c r="Q813" s="11" t="str">
        <f>IF(Point[Added By]="","",UPPER(Point[Added By]))</f>
        <v/>
      </c>
      <c r="R813" s="11" t="str">
        <f>IF(Point[Added Date]="","",Point[Added Date])</f>
        <v/>
      </c>
      <c r="S813" s="14" t="str">
        <f>IF(Point[Z COORD]="","",Point[Z COORD])</f>
        <v/>
      </c>
      <c r="T813" s="14" t="str">
        <f>IF(Point[Asset Description]="","",PROPER(Point[Asset Description]))</f>
        <v/>
      </c>
      <c r="U813" s="14" t="str">
        <f>IF(Point[[Artist ]]="","",PROPER(Point[[Artist ]]))</f>
        <v/>
      </c>
      <c r="V813" s="14" t="str">
        <f>IF(Point[Material Notes]="","",PROPER(Point[Material Notes]))</f>
        <v/>
      </c>
      <c r="W813" s="14" t="str">
        <f>IF(Point[Dimension Notes]="","",Point[Dimension Notes])</f>
        <v/>
      </c>
      <c r="X813" s="14" t="str">
        <f>IF(Point[List]="","",VLOOKUP(Point[Burner Number],number,2,FALSE))</f>
        <v/>
      </c>
      <c r="Y813" s="14" t="str">
        <f>IF(Point[List]="","",VLOOKUP(Point[Fuel],bbq_fuel,2,FALSE))</f>
        <v/>
      </c>
      <c r="Z813" s="14" t="str">
        <f>IF(Point[List]="","",VLOOKUP(Point[Cabinet Material],bbq_material,2,FALSE))</f>
        <v/>
      </c>
      <c r="AA813" s="14" t="str">
        <f>IF(Point[Asset Group]="","",VLOOKUP(Point[Manufacturer],manufacturer,2,FALSE))</f>
        <v/>
      </c>
      <c r="AB813" s="14" t="str">
        <f>IF(Point[Uinsex WC]="","",Point[Uinsex WC])</f>
        <v/>
      </c>
      <c r="AC813" s="14" t="str">
        <f>IF(Point[Female WC]="","",Point[Female WC])</f>
        <v/>
      </c>
      <c r="AD813" s="14" t="str">
        <f>IF(Point[Male WC]="","",Point[Male WC])</f>
        <v/>
      </c>
      <c r="AE813" s="14" t="str">
        <f>IF(Point[Urinal]="","",Point[Urinal])</f>
        <v/>
      </c>
      <c r="AF813" s="14" t="str">
        <f>IF(Point[Disabled Unisex]="","",Point[Disabled Unisex])</f>
        <v/>
      </c>
      <c r="AG813" s="14" t="str">
        <f>IF(Point[Disabled Female]="","",Point[Disabled Female])</f>
        <v/>
      </c>
      <c r="AH813" s="14" t="str">
        <f>IF(Point[Disabled Male]="","",Point[Disabled Male])</f>
        <v/>
      </c>
      <c r="AI813" s="14" t="str">
        <f>IF(Point[Asset Group]="","",VLOOKUP(Point[Handrail],yes_no,2,FALSE))</f>
        <v/>
      </c>
      <c r="AJ813" s="14" t="str">
        <f>IF(Point[Asset Group]="","",VLOOKUP(Point[Baby Changing],yes_no,2,FALSE))</f>
        <v/>
      </c>
      <c r="AK813" s="14" t="str">
        <f>IF(Point[Asset Group]="","",VLOOKUP(Point[Service Room],yes_no,2,FALSE))</f>
        <v/>
      </c>
      <c r="AL813" s="14" t="str">
        <f>IF(Point[Asset Group]="","",VLOOKUP(Point[Service Tap],service_tap,2,FALSE))</f>
        <v/>
      </c>
      <c r="AM813" s="14" t="str">
        <f>IF(Point[Asset Group]="","",VLOOKUP(Point[Heating Type],wc_heating,2,FALSE))</f>
        <v/>
      </c>
      <c r="AN813" s="14" t="str">
        <f>IF(Point[Asset Group]="","",VLOOKUP(Point[Power Supply],power_supply,2,FALSE))</f>
        <v/>
      </c>
      <c r="AO813" s="14" t="str">
        <f>IF(Point[Asset Group]="","",VLOOKUP(Point[Waste Water],waste_water,2,FALSE))</f>
        <v/>
      </c>
      <c r="AP813" s="14" t="str">
        <f>IF(Point[Asset Group]="","",VLOOKUP(Point[Furniture SubType],subdom_master_gdb,2,FALSE))</f>
        <v/>
      </c>
      <c r="AQ813" s="14" t="str">
        <f>IF(Point[Asset Group]="","",VLOOKUP(Point[Concrete Pad],yes_no,2,FALSE))</f>
        <v/>
      </c>
      <c r="AR813" s="14" t="str">
        <f>IF(Point[Asset Group]="","",VLOOKUP(Point[Material],material_master,2,FALSE))</f>
        <v/>
      </c>
      <c r="AS813" s="14" t="str">
        <f>IF(Point[Asset Group]="","",VLOOKUP(Point[Plumbing],irrigation_plumbing,2,FALSE))</f>
        <v/>
      </c>
      <c r="AT813" s="14" t="str">
        <f>IF(Point[Asset Group]="","",VLOOKUP(Point[Sprinklers],irrigation_sprinklers,2,FALSE))</f>
        <v/>
      </c>
      <c r="AU813" s="14" t="str">
        <f>IF(Point[Asset Group]="","",VLOOKUP(Point[System],irrigation_system,2,FALSE))</f>
        <v/>
      </c>
      <c r="AV813" s="14" t="str">
        <f>IF(Point[Asset Group]="","",VLOOKUP(Point[Status],irrigation_status,2,FALSE))</f>
        <v/>
      </c>
      <c r="AW813" s="11" t="str">
        <f>IF(Point[Date of manufacture]="","",Point[Date of manufacture])</f>
        <v/>
      </c>
      <c r="AX813" s="14" t="str">
        <f>IF(Point[Asset Group]="","",VLOOKUP(Point[Sign Purpose],sign_purpose,2,FALSE))</f>
        <v/>
      </c>
      <c r="AY813" s="14" t="str">
        <f>IF(Point[Asset Group]="","",VLOOKUP(Point[Sign Material],material_master,2,FALSE))</f>
        <v/>
      </c>
      <c r="AZ813" s="14" t="str">
        <f>IF(Point[Asset Group]="","",VLOOKUP(Point[Affixed To],sign_affix,2,FALSE))</f>
        <v/>
      </c>
      <c r="BA813" s="14" t="str">
        <f>IF(Point[Size HxB mm]="","",Point[Size HxB mm])</f>
        <v/>
      </c>
      <c r="BB813" s="14" t="str">
        <f>IF(Point[Height m]="","",Point[Height m])</f>
        <v/>
      </c>
      <c r="BC813" s="14" t="str">
        <f>IF(Point[Asset Group]="","",VLOOKUP(Point[Post Material],material_master,2,FALSE))</f>
        <v/>
      </c>
      <c r="BD813" s="14" t="str">
        <f>IF(Point[Asset Group]="","",VLOOKUP(Point[Post Number],number,2,FALSE))</f>
        <v/>
      </c>
      <c r="BE813" s="14" t="str">
        <f>IF(Point[Asset Group]="","",VLOOKUP(Point[Structure SubType],subdom_master_gdb,2,FALSE))</f>
        <v/>
      </c>
      <c r="BF813" s="14" t="str">
        <f>IF(Point[Area m2]="","",Point[Area m2])</f>
        <v/>
      </c>
      <c r="BG813" s="14" t="str">
        <f>IF(Point[Length m]="","",Point[Length m])</f>
        <v/>
      </c>
      <c r="BH813" s="14" t="str">
        <f>IF(Point[Width m]="","",Point[Width m])</f>
        <v/>
      </c>
      <c r="BI813" s="14" t="str">
        <f>IF(Point[Diameter m]="","",Point[Diameter m])</f>
        <v/>
      </c>
      <c r="BJ813" s="14" t="str">
        <f>IF(Point[Asset Group]="","",VLOOKUP(Point[Number of Pipes],number,2,FALSE))</f>
        <v/>
      </c>
      <c r="BK813" s="14" t="str">
        <f>IF(Point[Asset Group]="","",VLOOKUP(Point[Combined Name],2,FALSE))</f>
        <v/>
      </c>
      <c r="BL813" s="14" t="str">
        <f>IF(Point[Asset Group]="","",VLOOKUP(Point[Size Class],size_class,2,FALSE))</f>
        <v/>
      </c>
      <c r="BM813" s="14" t="str">
        <f>IF(Point[Asset Group]="","",VLOOKUP(Point[Age Class],age_class,2,FALSE))</f>
        <v/>
      </c>
      <c r="BN813" s="14" t="str">
        <f>IF(Point[Girth (cm)]="","",Point[Girth (cm)])</f>
        <v/>
      </c>
      <c r="BO813" s="14" t="str">
        <f>IF(Point[Crown Radius (m)]="","",Point[Crown Radius (m)])</f>
        <v/>
      </c>
      <c r="BP813" s="14" t="str">
        <f>IF(Point[Asset Group]="","",VLOOKUP(Point[Rooting Environment],root_enviro,2,FALSE))</f>
        <v/>
      </c>
      <c r="BQ813" s="14" t="str">
        <f>IF(Point[Asset Group]="","",VLOOKUP(Point[Tree Surround],tree_surround,2,FALSE))</f>
        <v/>
      </c>
      <c r="BR813" s="14" t="str">
        <f>IF(Point[Asset Group]="","",VLOOKUP(Point[Tree Grill],yes_no,2,FALSE))</f>
        <v/>
      </c>
      <c r="BS813" s="14" t="str">
        <f>IF(Point[Asset Group]="","",VLOOKUP(Point[Tree Location],tree_location,2,FALSE))</f>
        <v/>
      </c>
    </row>
    <row r="814" spans="1:71" s="3" customFormat="1" x14ac:dyDescent="0.2">
      <c r="A814" s="3" t="str">
        <f>IF(Point[DWG File Name]="","",Point[DWG File Name])</f>
        <v/>
      </c>
      <c r="B814" s="3" t="str">
        <f>IF(Point[DWG Layer Name]="","",Point[DWG Layer Name])</f>
        <v/>
      </c>
      <c r="C814" s="3" t="str">
        <f>IF(Point[DWG Handle]="","",Point[DWG Handle])</f>
        <v/>
      </c>
      <c r="D814" s="58" t="str">
        <f>IF(Point[X]="","",Point[X])</f>
        <v/>
      </c>
      <c r="E814" s="58" t="str">
        <f>IF(Point[Y]="","",Point[Y])</f>
        <v/>
      </c>
      <c r="F814" s="3" t="str">
        <f>IF(Point[Replacement Asset]="","",Point[Replacement Asset])</f>
        <v/>
      </c>
      <c r="G814" s="3" t="str">
        <f>IF(Point[Asset ID]="","",UPPER(Point[Asset ID]))</f>
        <v/>
      </c>
      <c r="H814" s="3" t="str">
        <f>IF(Point[Asset Group]="","",VLOOKUP(Point[Asset Group],asset_grp_pt,4,FALSE))</f>
        <v/>
      </c>
      <c r="I814" s="3" t="str">
        <f>IF(Point[Asset Group]="","",VLOOKUP(Point[Asset Group],asset_grp_pt,2,FALSE))</f>
        <v/>
      </c>
      <c r="J814" s="3" t="str">
        <f>IF(Point[Asset Group]="","",VLOOKUP(Point[Asset Group],asset_grp_pt,3,FALSE))</f>
        <v/>
      </c>
      <c r="K814" s="3" t="str">
        <f>IF(Point[Asset Group]="","",VLOOKUP(Point[Asset Type],type_master_list,2,FALSE))</f>
        <v/>
      </c>
      <c r="L814" s="3" t="str">
        <f>IF(Point[Asset Name]="","",PROPER(Point[Asset Name]))</f>
        <v/>
      </c>
      <c r="M814" s="11" t="str">
        <f>IF(Point[Install Date]="","",Point[Install Date])</f>
        <v/>
      </c>
      <c r="N814" s="11" t="str">
        <f>IF(Point[Note]="","",PROPER(Point[Note]))</f>
        <v/>
      </c>
      <c r="O814" s="11" t="str">
        <f>IF(Point[Resource Consent Number]="","",UPPER(Point[Resource Consent Number]))</f>
        <v/>
      </c>
      <c r="P814" s="53" t="str">
        <f>IF(Point[Asset Unit Cost]="","",Point[Asset Unit Cost])</f>
        <v/>
      </c>
      <c r="Q814" s="11" t="str">
        <f>IF(Point[Added By]="","",UPPER(Point[Added By]))</f>
        <v/>
      </c>
      <c r="R814" s="11" t="str">
        <f>IF(Point[Added Date]="","",Point[Added Date])</f>
        <v/>
      </c>
      <c r="S814" s="14" t="str">
        <f>IF(Point[Z COORD]="","",Point[Z COORD])</f>
        <v/>
      </c>
      <c r="T814" s="14" t="str">
        <f>IF(Point[Asset Description]="","",PROPER(Point[Asset Description]))</f>
        <v/>
      </c>
      <c r="U814" s="14" t="str">
        <f>IF(Point[[Artist ]]="","",PROPER(Point[[Artist ]]))</f>
        <v/>
      </c>
      <c r="V814" s="14" t="str">
        <f>IF(Point[Material Notes]="","",PROPER(Point[Material Notes]))</f>
        <v/>
      </c>
      <c r="W814" s="14" t="str">
        <f>IF(Point[Dimension Notes]="","",Point[Dimension Notes])</f>
        <v/>
      </c>
      <c r="X814" s="14" t="str">
        <f>IF(Point[List]="","",VLOOKUP(Point[Burner Number],number,2,FALSE))</f>
        <v/>
      </c>
      <c r="Y814" s="14" t="str">
        <f>IF(Point[List]="","",VLOOKUP(Point[Fuel],bbq_fuel,2,FALSE))</f>
        <v/>
      </c>
      <c r="Z814" s="14" t="str">
        <f>IF(Point[List]="","",VLOOKUP(Point[Cabinet Material],bbq_material,2,FALSE))</f>
        <v/>
      </c>
      <c r="AA814" s="14" t="str">
        <f>IF(Point[Asset Group]="","",VLOOKUP(Point[Manufacturer],manufacturer,2,FALSE))</f>
        <v/>
      </c>
      <c r="AB814" s="14" t="str">
        <f>IF(Point[Uinsex WC]="","",Point[Uinsex WC])</f>
        <v/>
      </c>
      <c r="AC814" s="14" t="str">
        <f>IF(Point[Female WC]="","",Point[Female WC])</f>
        <v/>
      </c>
      <c r="AD814" s="14" t="str">
        <f>IF(Point[Male WC]="","",Point[Male WC])</f>
        <v/>
      </c>
      <c r="AE814" s="14" t="str">
        <f>IF(Point[Urinal]="","",Point[Urinal])</f>
        <v/>
      </c>
      <c r="AF814" s="14" t="str">
        <f>IF(Point[Disabled Unisex]="","",Point[Disabled Unisex])</f>
        <v/>
      </c>
      <c r="AG814" s="14" t="str">
        <f>IF(Point[Disabled Female]="","",Point[Disabled Female])</f>
        <v/>
      </c>
      <c r="AH814" s="14" t="str">
        <f>IF(Point[Disabled Male]="","",Point[Disabled Male])</f>
        <v/>
      </c>
      <c r="AI814" s="14" t="str">
        <f>IF(Point[Asset Group]="","",VLOOKUP(Point[Handrail],yes_no,2,FALSE))</f>
        <v/>
      </c>
      <c r="AJ814" s="14" t="str">
        <f>IF(Point[Asset Group]="","",VLOOKUP(Point[Baby Changing],yes_no,2,FALSE))</f>
        <v/>
      </c>
      <c r="AK814" s="14" t="str">
        <f>IF(Point[Asset Group]="","",VLOOKUP(Point[Service Room],yes_no,2,FALSE))</f>
        <v/>
      </c>
      <c r="AL814" s="14" t="str">
        <f>IF(Point[Asset Group]="","",VLOOKUP(Point[Service Tap],service_tap,2,FALSE))</f>
        <v/>
      </c>
      <c r="AM814" s="14" t="str">
        <f>IF(Point[Asset Group]="","",VLOOKUP(Point[Heating Type],wc_heating,2,FALSE))</f>
        <v/>
      </c>
      <c r="AN814" s="14" t="str">
        <f>IF(Point[Asset Group]="","",VLOOKUP(Point[Power Supply],power_supply,2,FALSE))</f>
        <v/>
      </c>
      <c r="AO814" s="14" t="str">
        <f>IF(Point[Asset Group]="","",VLOOKUP(Point[Waste Water],waste_water,2,FALSE))</f>
        <v/>
      </c>
      <c r="AP814" s="14" t="str">
        <f>IF(Point[Asset Group]="","",VLOOKUP(Point[Furniture SubType],subdom_master_gdb,2,FALSE))</f>
        <v/>
      </c>
      <c r="AQ814" s="14" t="str">
        <f>IF(Point[Asset Group]="","",VLOOKUP(Point[Concrete Pad],yes_no,2,FALSE))</f>
        <v/>
      </c>
      <c r="AR814" s="14" t="str">
        <f>IF(Point[Asset Group]="","",VLOOKUP(Point[Material],material_master,2,FALSE))</f>
        <v/>
      </c>
      <c r="AS814" s="14" t="str">
        <f>IF(Point[Asset Group]="","",VLOOKUP(Point[Plumbing],irrigation_plumbing,2,FALSE))</f>
        <v/>
      </c>
      <c r="AT814" s="14" t="str">
        <f>IF(Point[Asset Group]="","",VLOOKUP(Point[Sprinklers],irrigation_sprinklers,2,FALSE))</f>
        <v/>
      </c>
      <c r="AU814" s="14" t="str">
        <f>IF(Point[Asset Group]="","",VLOOKUP(Point[System],irrigation_system,2,FALSE))</f>
        <v/>
      </c>
      <c r="AV814" s="14" t="str">
        <f>IF(Point[Asset Group]="","",VLOOKUP(Point[Status],irrigation_status,2,FALSE))</f>
        <v/>
      </c>
      <c r="AW814" s="11" t="str">
        <f>IF(Point[Date of manufacture]="","",Point[Date of manufacture])</f>
        <v/>
      </c>
      <c r="AX814" s="14" t="str">
        <f>IF(Point[Asset Group]="","",VLOOKUP(Point[Sign Purpose],sign_purpose,2,FALSE))</f>
        <v/>
      </c>
      <c r="AY814" s="14" t="str">
        <f>IF(Point[Asset Group]="","",VLOOKUP(Point[Sign Material],material_master,2,FALSE))</f>
        <v/>
      </c>
      <c r="AZ814" s="14" t="str">
        <f>IF(Point[Asset Group]="","",VLOOKUP(Point[Affixed To],sign_affix,2,FALSE))</f>
        <v/>
      </c>
      <c r="BA814" s="14" t="str">
        <f>IF(Point[Size HxB mm]="","",Point[Size HxB mm])</f>
        <v/>
      </c>
      <c r="BB814" s="14" t="str">
        <f>IF(Point[Height m]="","",Point[Height m])</f>
        <v/>
      </c>
      <c r="BC814" s="14" t="str">
        <f>IF(Point[Asset Group]="","",VLOOKUP(Point[Post Material],material_master,2,FALSE))</f>
        <v/>
      </c>
      <c r="BD814" s="14" t="str">
        <f>IF(Point[Asset Group]="","",VLOOKUP(Point[Post Number],number,2,FALSE))</f>
        <v/>
      </c>
      <c r="BE814" s="14" t="str">
        <f>IF(Point[Asset Group]="","",VLOOKUP(Point[Structure SubType],subdom_master_gdb,2,FALSE))</f>
        <v/>
      </c>
      <c r="BF814" s="14" t="str">
        <f>IF(Point[Area m2]="","",Point[Area m2])</f>
        <v/>
      </c>
      <c r="BG814" s="14" t="str">
        <f>IF(Point[Length m]="","",Point[Length m])</f>
        <v/>
      </c>
      <c r="BH814" s="14" t="str">
        <f>IF(Point[Width m]="","",Point[Width m])</f>
        <v/>
      </c>
      <c r="BI814" s="14" t="str">
        <f>IF(Point[Diameter m]="","",Point[Diameter m])</f>
        <v/>
      </c>
      <c r="BJ814" s="14" t="str">
        <f>IF(Point[Asset Group]="","",VLOOKUP(Point[Number of Pipes],number,2,FALSE))</f>
        <v/>
      </c>
      <c r="BK814" s="14" t="str">
        <f>IF(Point[Asset Group]="","",VLOOKUP(Point[Combined Name],2,FALSE))</f>
        <v/>
      </c>
      <c r="BL814" s="14" t="str">
        <f>IF(Point[Asset Group]="","",VLOOKUP(Point[Size Class],size_class,2,FALSE))</f>
        <v/>
      </c>
      <c r="BM814" s="14" t="str">
        <f>IF(Point[Asset Group]="","",VLOOKUP(Point[Age Class],age_class,2,FALSE))</f>
        <v/>
      </c>
      <c r="BN814" s="14" t="str">
        <f>IF(Point[Girth (cm)]="","",Point[Girth (cm)])</f>
        <v/>
      </c>
      <c r="BO814" s="14" t="str">
        <f>IF(Point[Crown Radius (m)]="","",Point[Crown Radius (m)])</f>
        <v/>
      </c>
      <c r="BP814" s="14" t="str">
        <f>IF(Point[Asset Group]="","",VLOOKUP(Point[Rooting Environment],root_enviro,2,FALSE))</f>
        <v/>
      </c>
      <c r="BQ814" s="14" t="str">
        <f>IF(Point[Asset Group]="","",VLOOKUP(Point[Tree Surround],tree_surround,2,FALSE))</f>
        <v/>
      </c>
      <c r="BR814" s="14" t="str">
        <f>IF(Point[Asset Group]="","",VLOOKUP(Point[Tree Grill],yes_no,2,FALSE))</f>
        <v/>
      </c>
      <c r="BS814" s="14" t="str">
        <f>IF(Point[Asset Group]="","",VLOOKUP(Point[Tree Location],tree_location,2,FALSE))</f>
        <v/>
      </c>
    </row>
    <row r="815" spans="1:71" s="3" customFormat="1" x14ac:dyDescent="0.2">
      <c r="A815" s="3" t="str">
        <f>IF(Point[DWG File Name]="","",Point[DWG File Name])</f>
        <v/>
      </c>
      <c r="B815" s="3" t="str">
        <f>IF(Point[DWG Layer Name]="","",Point[DWG Layer Name])</f>
        <v/>
      </c>
      <c r="C815" s="3" t="str">
        <f>IF(Point[DWG Handle]="","",Point[DWG Handle])</f>
        <v/>
      </c>
      <c r="D815" s="58" t="str">
        <f>IF(Point[X]="","",Point[X])</f>
        <v/>
      </c>
      <c r="E815" s="58" t="str">
        <f>IF(Point[Y]="","",Point[Y])</f>
        <v/>
      </c>
      <c r="F815" s="3" t="str">
        <f>IF(Point[Replacement Asset]="","",Point[Replacement Asset])</f>
        <v/>
      </c>
      <c r="G815" s="3" t="str">
        <f>IF(Point[Asset ID]="","",UPPER(Point[Asset ID]))</f>
        <v/>
      </c>
      <c r="H815" s="3" t="str">
        <f>IF(Point[Asset Group]="","",VLOOKUP(Point[Asset Group],asset_grp_pt,4,FALSE))</f>
        <v/>
      </c>
      <c r="I815" s="3" t="str">
        <f>IF(Point[Asset Group]="","",VLOOKUP(Point[Asset Group],asset_grp_pt,2,FALSE))</f>
        <v/>
      </c>
      <c r="J815" s="3" t="str">
        <f>IF(Point[Asset Group]="","",VLOOKUP(Point[Asset Group],asset_grp_pt,3,FALSE))</f>
        <v/>
      </c>
      <c r="K815" s="3" t="str">
        <f>IF(Point[Asset Group]="","",VLOOKUP(Point[Asset Type],type_master_list,2,FALSE))</f>
        <v/>
      </c>
      <c r="L815" s="3" t="str">
        <f>IF(Point[Asset Name]="","",PROPER(Point[Asset Name]))</f>
        <v/>
      </c>
      <c r="M815" s="11" t="str">
        <f>IF(Point[Install Date]="","",Point[Install Date])</f>
        <v/>
      </c>
      <c r="N815" s="11" t="str">
        <f>IF(Point[Note]="","",PROPER(Point[Note]))</f>
        <v/>
      </c>
      <c r="O815" s="11" t="str">
        <f>IF(Point[Resource Consent Number]="","",UPPER(Point[Resource Consent Number]))</f>
        <v/>
      </c>
      <c r="P815" s="53" t="str">
        <f>IF(Point[Asset Unit Cost]="","",Point[Asset Unit Cost])</f>
        <v/>
      </c>
      <c r="Q815" s="11" t="str">
        <f>IF(Point[Added By]="","",UPPER(Point[Added By]))</f>
        <v/>
      </c>
      <c r="R815" s="11" t="str">
        <f>IF(Point[Added Date]="","",Point[Added Date])</f>
        <v/>
      </c>
      <c r="S815" s="14" t="str">
        <f>IF(Point[Z COORD]="","",Point[Z COORD])</f>
        <v/>
      </c>
      <c r="T815" s="14" t="str">
        <f>IF(Point[Asset Description]="","",PROPER(Point[Asset Description]))</f>
        <v/>
      </c>
      <c r="U815" s="14" t="str">
        <f>IF(Point[[Artist ]]="","",PROPER(Point[[Artist ]]))</f>
        <v/>
      </c>
      <c r="V815" s="14" t="str">
        <f>IF(Point[Material Notes]="","",PROPER(Point[Material Notes]))</f>
        <v/>
      </c>
      <c r="W815" s="14" t="str">
        <f>IF(Point[Dimension Notes]="","",Point[Dimension Notes])</f>
        <v/>
      </c>
      <c r="X815" s="14" t="str">
        <f>IF(Point[List]="","",VLOOKUP(Point[Burner Number],number,2,FALSE))</f>
        <v/>
      </c>
      <c r="Y815" s="14" t="str">
        <f>IF(Point[List]="","",VLOOKUP(Point[Fuel],bbq_fuel,2,FALSE))</f>
        <v/>
      </c>
      <c r="Z815" s="14" t="str">
        <f>IF(Point[List]="","",VLOOKUP(Point[Cabinet Material],bbq_material,2,FALSE))</f>
        <v/>
      </c>
      <c r="AA815" s="14" t="str">
        <f>IF(Point[Asset Group]="","",VLOOKUP(Point[Manufacturer],manufacturer,2,FALSE))</f>
        <v/>
      </c>
      <c r="AB815" s="14" t="str">
        <f>IF(Point[Uinsex WC]="","",Point[Uinsex WC])</f>
        <v/>
      </c>
      <c r="AC815" s="14" t="str">
        <f>IF(Point[Female WC]="","",Point[Female WC])</f>
        <v/>
      </c>
      <c r="AD815" s="14" t="str">
        <f>IF(Point[Male WC]="","",Point[Male WC])</f>
        <v/>
      </c>
      <c r="AE815" s="14" t="str">
        <f>IF(Point[Urinal]="","",Point[Urinal])</f>
        <v/>
      </c>
      <c r="AF815" s="14" t="str">
        <f>IF(Point[Disabled Unisex]="","",Point[Disabled Unisex])</f>
        <v/>
      </c>
      <c r="AG815" s="14" t="str">
        <f>IF(Point[Disabled Female]="","",Point[Disabled Female])</f>
        <v/>
      </c>
      <c r="AH815" s="14" t="str">
        <f>IF(Point[Disabled Male]="","",Point[Disabled Male])</f>
        <v/>
      </c>
      <c r="AI815" s="14" t="str">
        <f>IF(Point[Asset Group]="","",VLOOKUP(Point[Handrail],yes_no,2,FALSE))</f>
        <v/>
      </c>
      <c r="AJ815" s="14" t="str">
        <f>IF(Point[Asset Group]="","",VLOOKUP(Point[Baby Changing],yes_no,2,FALSE))</f>
        <v/>
      </c>
      <c r="AK815" s="14" t="str">
        <f>IF(Point[Asset Group]="","",VLOOKUP(Point[Service Room],yes_no,2,FALSE))</f>
        <v/>
      </c>
      <c r="AL815" s="14" t="str">
        <f>IF(Point[Asset Group]="","",VLOOKUP(Point[Service Tap],service_tap,2,FALSE))</f>
        <v/>
      </c>
      <c r="AM815" s="14" t="str">
        <f>IF(Point[Asset Group]="","",VLOOKUP(Point[Heating Type],wc_heating,2,FALSE))</f>
        <v/>
      </c>
      <c r="AN815" s="14" t="str">
        <f>IF(Point[Asset Group]="","",VLOOKUP(Point[Power Supply],power_supply,2,FALSE))</f>
        <v/>
      </c>
      <c r="AO815" s="14" t="str">
        <f>IF(Point[Asset Group]="","",VLOOKUP(Point[Waste Water],waste_water,2,FALSE))</f>
        <v/>
      </c>
      <c r="AP815" s="14" t="str">
        <f>IF(Point[Asset Group]="","",VLOOKUP(Point[Furniture SubType],subdom_master_gdb,2,FALSE))</f>
        <v/>
      </c>
      <c r="AQ815" s="14" t="str">
        <f>IF(Point[Asset Group]="","",VLOOKUP(Point[Concrete Pad],yes_no,2,FALSE))</f>
        <v/>
      </c>
      <c r="AR815" s="14" t="str">
        <f>IF(Point[Asset Group]="","",VLOOKUP(Point[Material],material_master,2,FALSE))</f>
        <v/>
      </c>
      <c r="AS815" s="14" t="str">
        <f>IF(Point[Asset Group]="","",VLOOKUP(Point[Plumbing],irrigation_plumbing,2,FALSE))</f>
        <v/>
      </c>
      <c r="AT815" s="14" t="str">
        <f>IF(Point[Asset Group]="","",VLOOKUP(Point[Sprinklers],irrigation_sprinklers,2,FALSE))</f>
        <v/>
      </c>
      <c r="AU815" s="14" t="str">
        <f>IF(Point[Asset Group]="","",VLOOKUP(Point[System],irrigation_system,2,FALSE))</f>
        <v/>
      </c>
      <c r="AV815" s="14" t="str">
        <f>IF(Point[Asset Group]="","",VLOOKUP(Point[Status],irrigation_status,2,FALSE))</f>
        <v/>
      </c>
      <c r="AW815" s="11" t="str">
        <f>IF(Point[Date of manufacture]="","",Point[Date of manufacture])</f>
        <v/>
      </c>
      <c r="AX815" s="14" t="str">
        <f>IF(Point[Asset Group]="","",VLOOKUP(Point[Sign Purpose],sign_purpose,2,FALSE))</f>
        <v/>
      </c>
      <c r="AY815" s="14" t="str">
        <f>IF(Point[Asset Group]="","",VLOOKUP(Point[Sign Material],material_master,2,FALSE))</f>
        <v/>
      </c>
      <c r="AZ815" s="14" t="str">
        <f>IF(Point[Asset Group]="","",VLOOKUP(Point[Affixed To],sign_affix,2,FALSE))</f>
        <v/>
      </c>
      <c r="BA815" s="14" t="str">
        <f>IF(Point[Size HxB mm]="","",Point[Size HxB mm])</f>
        <v/>
      </c>
      <c r="BB815" s="14" t="str">
        <f>IF(Point[Height m]="","",Point[Height m])</f>
        <v/>
      </c>
      <c r="BC815" s="14" t="str">
        <f>IF(Point[Asset Group]="","",VLOOKUP(Point[Post Material],material_master,2,FALSE))</f>
        <v/>
      </c>
      <c r="BD815" s="14" t="str">
        <f>IF(Point[Asset Group]="","",VLOOKUP(Point[Post Number],number,2,FALSE))</f>
        <v/>
      </c>
      <c r="BE815" s="14" t="str">
        <f>IF(Point[Asset Group]="","",VLOOKUP(Point[Structure SubType],subdom_master_gdb,2,FALSE))</f>
        <v/>
      </c>
      <c r="BF815" s="14" t="str">
        <f>IF(Point[Area m2]="","",Point[Area m2])</f>
        <v/>
      </c>
      <c r="BG815" s="14" t="str">
        <f>IF(Point[Length m]="","",Point[Length m])</f>
        <v/>
      </c>
      <c r="BH815" s="14" t="str">
        <f>IF(Point[Width m]="","",Point[Width m])</f>
        <v/>
      </c>
      <c r="BI815" s="14" t="str">
        <f>IF(Point[Diameter m]="","",Point[Diameter m])</f>
        <v/>
      </c>
      <c r="BJ815" s="14" t="str">
        <f>IF(Point[Asset Group]="","",VLOOKUP(Point[Number of Pipes],number,2,FALSE))</f>
        <v/>
      </c>
      <c r="BK815" s="14" t="str">
        <f>IF(Point[Asset Group]="","",VLOOKUP(Point[Combined Name],2,FALSE))</f>
        <v/>
      </c>
      <c r="BL815" s="14" t="str">
        <f>IF(Point[Asset Group]="","",VLOOKUP(Point[Size Class],size_class,2,FALSE))</f>
        <v/>
      </c>
      <c r="BM815" s="14" t="str">
        <f>IF(Point[Asset Group]="","",VLOOKUP(Point[Age Class],age_class,2,FALSE))</f>
        <v/>
      </c>
      <c r="BN815" s="14" t="str">
        <f>IF(Point[Girth (cm)]="","",Point[Girth (cm)])</f>
        <v/>
      </c>
      <c r="BO815" s="14" t="str">
        <f>IF(Point[Crown Radius (m)]="","",Point[Crown Radius (m)])</f>
        <v/>
      </c>
      <c r="BP815" s="14" t="str">
        <f>IF(Point[Asset Group]="","",VLOOKUP(Point[Rooting Environment],root_enviro,2,FALSE))</f>
        <v/>
      </c>
      <c r="BQ815" s="14" t="str">
        <f>IF(Point[Asset Group]="","",VLOOKUP(Point[Tree Surround],tree_surround,2,FALSE))</f>
        <v/>
      </c>
      <c r="BR815" s="14" t="str">
        <f>IF(Point[Asset Group]="","",VLOOKUP(Point[Tree Grill],yes_no,2,FALSE))</f>
        <v/>
      </c>
      <c r="BS815" s="14" t="str">
        <f>IF(Point[Asset Group]="","",VLOOKUP(Point[Tree Location],tree_location,2,FALSE))</f>
        <v/>
      </c>
    </row>
    <row r="816" spans="1:71" s="3" customFormat="1" x14ac:dyDescent="0.2">
      <c r="A816" s="3" t="str">
        <f>IF(Point[DWG File Name]="","",Point[DWG File Name])</f>
        <v/>
      </c>
      <c r="B816" s="3" t="str">
        <f>IF(Point[DWG Layer Name]="","",Point[DWG Layer Name])</f>
        <v/>
      </c>
      <c r="C816" s="3" t="str">
        <f>IF(Point[DWG Handle]="","",Point[DWG Handle])</f>
        <v/>
      </c>
      <c r="D816" s="58" t="str">
        <f>IF(Point[X]="","",Point[X])</f>
        <v/>
      </c>
      <c r="E816" s="58" t="str">
        <f>IF(Point[Y]="","",Point[Y])</f>
        <v/>
      </c>
      <c r="F816" s="3" t="str">
        <f>IF(Point[Replacement Asset]="","",Point[Replacement Asset])</f>
        <v/>
      </c>
      <c r="G816" s="3" t="str">
        <f>IF(Point[Asset ID]="","",UPPER(Point[Asset ID]))</f>
        <v/>
      </c>
      <c r="H816" s="3" t="str">
        <f>IF(Point[Asset Group]="","",VLOOKUP(Point[Asset Group],asset_grp_pt,4,FALSE))</f>
        <v/>
      </c>
      <c r="I816" s="3" t="str">
        <f>IF(Point[Asset Group]="","",VLOOKUP(Point[Asset Group],asset_grp_pt,2,FALSE))</f>
        <v/>
      </c>
      <c r="J816" s="3" t="str">
        <f>IF(Point[Asset Group]="","",VLOOKUP(Point[Asset Group],asset_grp_pt,3,FALSE))</f>
        <v/>
      </c>
      <c r="K816" s="3" t="str">
        <f>IF(Point[Asset Group]="","",VLOOKUP(Point[Asset Type],type_master_list,2,FALSE))</f>
        <v/>
      </c>
      <c r="L816" s="3" t="str">
        <f>IF(Point[Asset Name]="","",PROPER(Point[Asset Name]))</f>
        <v/>
      </c>
      <c r="M816" s="11" t="str">
        <f>IF(Point[Install Date]="","",Point[Install Date])</f>
        <v/>
      </c>
      <c r="N816" s="11" t="str">
        <f>IF(Point[Note]="","",PROPER(Point[Note]))</f>
        <v/>
      </c>
      <c r="O816" s="11" t="str">
        <f>IF(Point[Resource Consent Number]="","",UPPER(Point[Resource Consent Number]))</f>
        <v/>
      </c>
      <c r="P816" s="53" t="str">
        <f>IF(Point[Asset Unit Cost]="","",Point[Asset Unit Cost])</f>
        <v/>
      </c>
      <c r="Q816" s="11" t="str">
        <f>IF(Point[Added By]="","",UPPER(Point[Added By]))</f>
        <v/>
      </c>
      <c r="R816" s="11" t="str">
        <f>IF(Point[Added Date]="","",Point[Added Date])</f>
        <v/>
      </c>
      <c r="S816" s="14" t="str">
        <f>IF(Point[Z COORD]="","",Point[Z COORD])</f>
        <v/>
      </c>
      <c r="T816" s="14" t="str">
        <f>IF(Point[Asset Description]="","",PROPER(Point[Asset Description]))</f>
        <v/>
      </c>
      <c r="U816" s="14" t="str">
        <f>IF(Point[[Artist ]]="","",PROPER(Point[[Artist ]]))</f>
        <v/>
      </c>
      <c r="V816" s="14" t="str">
        <f>IF(Point[Material Notes]="","",PROPER(Point[Material Notes]))</f>
        <v/>
      </c>
      <c r="W816" s="14" t="str">
        <f>IF(Point[Dimension Notes]="","",Point[Dimension Notes])</f>
        <v/>
      </c>
      <c r="X816" s="14" t="str">
        <f>IF(Point[List]="","",VLOOKUP(Point[Burner Number],number,2,FALSE))</f>
        <v/>
      </c>
      <c r="Y816" s="14" t="str">
        <f>IF(Point[List]="","",VLOOKUP(Point[Fuel],bbq_fuel,2,FALSE))</f>
        <v/>
      </c>
      <c r="Z816" s="14" t="str">
        <f>IF(Point[List]="","",VLOOKUP(Point[Cabinet Material],bbq_material,2,FALSE))</f>
        <v/>
      </c>
      <c r="AA816" s="14" t="str">
        <f>IF(Point[Asset Group]="","",VLOOKUP(Point[Manufacturer],manufacturer,2,FALSE))</f>
        <v/>
      </c>
      <c r="AB816" s="14" t="str">
        <f>IF(Point[Uinsex WC]="","",Point[Uinsex WC])</f>
        <v/>
      </c>
      <c r="AC816" s="14" t="str">
        <f>IF(Point[Female WC]="","",Point[Female WC])</f>
        <v/>
      </c>
      <c r="AD816" s="14" t="str">
        <f>IF(Point[Male WC]="","",Point[Male WC])</f>
        <v/>
      </c>
      <c r="AE816" s="14" t="str">
        <f>IF(Point[Urinal]="","",Point[Urinal])</f>
        <v/>
      </c>
      <c r="AF816" s="14" t="str">
        <f>IF(Point[Disabled Unisex]="","",Point[Disabled Unisex])</f>
        <v/>
      </c>
      <c r="AG816" s="14" t="str">
        <f>IF(Point[Disabled Female]="","",Point[Disabled Female])</f>
        <v/>
      </c>
      <c r="AH816" s="14" t="str">
        <f>IF(Point[Disabled Male]="","",Point[Disabled Male])</f>
        <v/>
      </c>
      <c r="AI816" s="14" t="str">
        <f>IF(Point[Asset Group]="","",VLOOKUP(Point[Handrail],yes_no,2,FALSE))</f>
        <v/>
      </c>
      <c r="AJ816" s="14" t="str">
        <f>IF(Point[Asset Group]="","",VLOOKUP(Point[Baby Changing],yes_no,2,FALSE))</f>
        <v/>
      </c>
      <c r="AK816" s="14" t="str">
        <f>IF(Point[Asset Group]="","",VLOOKUP(Point[Service Room],yes_no,2,FALSE))</f>
        <v/>
      </c>
      <c r="AL816" s="14" t="str">
        <f>IF(Point[Asset Group]="","",VLOOKUP(Point[Service Tap],service_tap,2,FALSE))</f>
        <v/>
      </c>
      <c r="AM816" s="14" t="str">
        <f>IF(Point[Asset Group]="","",VLOOKUP(Point[Heating Type],wc_heating,2,FALSE))</f>
        <v/>
      </c>
      <c r="AN816" s="14" t="str">
        <f>IF(Point[Asset Group]="","",VLOOKUP(Point[Power Supply],power_supply,2,FALSE))</f>
        <v/>
      </c>
      <c r="AO816" s="14" t="str">
        <f>IF(Point[Asset Group]="","",VLOOKUP(Point[Waste Water],waste_water,2,FALSE))</f>
        <v/>
      </c>
      <c r="AP816" s="14" t="str">
        <f>IF(Point[Asset Group]="","",VLOOKUP(Point[Furniture SubType],subdom_master_gdb,2,FALSE))</f>
        <v/>
      </c>
      <c r="AQ816" s="14" t="str">
        <f>IF(Point[Asset Group]="","",VLOOKUP(Point[Concrete Pad],yes_no,2,FALSE))</f>
        <v/>
      </c>
      <c r="AR816" s="14" t="str">
        <f>IF(Point[Asset Group]="","",VLOOKUP(Point[Material],material_master,2,FALSE))</f>
        <v/>
      </c>
      <c r="AS816" s="14" t="str">
        <f>IF(Point[Asset Group]="","",VLOOKUP(Point[Plumbing],irrigation_plumbing,2,FALSE))</f>
        <v/>
      </c>
      <c r="AT816" s="14" t="str">
        <f>IF(Point[Asset Group]="","",VLOOKUP(Point[Sprinklers],irrigation_sprinklers,2,FALSE))</f>
        <v/>
      </c>
      <c r="AU816" s="14" t="str">
        <f>IF(Point[Asset Group]="","",VLOOKUP(Point[System],irrigation_system,2,FALSE))</f>
        <v/>
      </c>
      <c r="AV816" s="14" t="str">
        <f>IF(Point[Asset Group]="","",VLOOKUP(Point[Status],irrigation_status,2,FALSE))</f>
        <v/>
      </c>
      <c r="AW816" s="11" t="str">
        <f>IF(Point[Date of manufacture]="","",Point[Date of manufacture])</f>
        <v/>
      </c>
      <c r="AX816" s="14" t="str">
        <f>IF(Point[Asset Group]="","",VLOOKUP(Point[Sign Purpose],sign_purpose,2,FALSE))</f>
        <v/>
      </c>
      <c r="AY816" s="14" t="str">
        <f>IF(Point[Asset Group]="","",VLOOKUP(Point[Sign Material],material_master,2,FALSE))</f>
        <v/>
      </c>
      <c r="AZ816" s="14" t="str">
        <f>IF(Point[Asset Group]="","",VLOOKUP(Point[Affixed To],sign_affix,2,FALSE))</f>
        <v/>
      </c>
      <c r="BA816" s="14" t="str">
        <f>IF(Point[Size HxB mm]="","",Point[Size HxB mm])</f>
        <v/>
      </c>
      <c r="BB816" s="14" t="str">
        <f>IF(Point[Height m]="","",Point[Height m])</f>
        <v/>
      </c>
      <c r="BC816" s="14" t="str">
        <f>IF(Point[Asset Group]="","",VLOOKUP(Point[Post Material],material_master,2,FALSE))</f>
        <v/>
      </c>
      <c r="BD816" s="14" t="str">
        <f>IF(Point[Asset Group]="","",VLOOKUP(Point[Post Number],number,2,FALSE))</f>
        <v/>
      </c>
      <c r="BE816" s="14" t="str">
        <f>IF(Point[Asset Group]="","",VLOOKUP(Point[Structure SubType],subdom_master_gdb,2,FALSE))</f>
        <v/>
      </c>
      <c r="BF816" s="14" t="str">
        <f>IF(Point[Area m2]="","",Point[Area m2])</f>
        <v/>
      </c>
      <c r="BG816" s="14" t="str">
        <f>IF(Point[Length m]="","",Point[Length m])</f>
        <v/>
      </c>
      <c r="BH816" s="14" t="str">
        <f>IF(Point[Width m]="","",Point[Width m])</f>
        <v/>
      </c>
      <c r="BI816" s="14" t="str">
        <f>IF(Point[Diameter m]="","",Point[Diameter m])</f>
        <v/>
      </c>
      <c r="BJ816" s="14" t="str">
        <f>IF(Point[Asset Group]="","",VLOOKUP(Point[Number of Pipes],number,2,FALSE))</f>
        <v/>
      </c>
      <c r="BK816" s="14" t="str">
        <f>IF(Point[Asset Group]="","",VLOOKUP(Point[Combined Name],2,FALSE))</f>
        <v/>
      </c>
      <c r="BL816" s="14" t="str">
        <f>IF(Point[Asset Group]="","",VLOOKUP(Point[Size Class],size_class,2,FALSE))</f>
        <v/>
      </c>
      <c r="BM816" s="14" t="str">
        <f>IF(Point[Asset Group]="","",VLOOKUP(Point[Age Class],age_class,2,FALSE))</f>
        <v/>
      </c>
      <c r="BN816" s="14" t="str">
        <f>IF(Point[Girth (cm)]="","",Point[Girth (cm)])</f>
        <v/>
      </c>
      <c r="BO816" s="14" t="str">
        <f>IF(Point[Crown Radius (m)]="","",Point[Crown Radius (m)])</f>
        <v/>
      </c>
      <c r="BP816" s="14" t="str">
        <f>IF(Point[Asset Group]="","",VLOOKUP(Point[Rooting Environment],root_enviro,2,FALSE))</f>
        <v/>
      </c>
      <c r="BQ816" s="14" t="str">
        <f>IF(Point[Asset Group]="","",VLOOKUP(Point[Tree Surround],tree_surround,2,FALSE))</f>
        <v/>
      </c>
      <c r="BR816" s="14" t="str">
        <f>IF(Point[Asset Group]="","",VLOOKUP(Point[Tree Grill],yes_no,2,FALSE))</f>
        <v/>
      </c>
      <c r="BS816" s="14" t="str">
        <f>IF(Point[Asset Group]="","",VLOOKUP(Point[Tree Location],tree_location,2,FALSE))</f>
        <v/>
      </c>
    </row>
    <row r="817" spans="1:71" s="3" customFormat="1" x14ac:dyDescent="0.2">
      <c r="A817" s="3" t="str">
        <f>IF(Point[DWG File Name]="","",Point[DWG File Name])</f>
        <v/>
      </c>
      <c r="B817" s="3" t="str">
        <f>IF(Point[DWG Layer Name]="","",Point[DWG Layer Name])</f>
        <v/>
      </c>
      <c r="C817" s="3" t="str">
        <f>IF(Point[DWG Handle]="","",Point[DWG Handle])</f>
        <v/>
      </c>
      <c r="D817" s="58" t="str">
        <f>IF(Point[X]="","",Point[X])</f>
        <v/>
      </c>
      <c r="E817" s="58" t="str">
        <f>IF(Point[Y]="","",Point[Y])</f>
        <v/>
      </c>
      <c r="F817" s="3" t="str">
        <f>IF(Point[Replacement Asset]="","",Point[Replacement Asset])</f>
        <v/>
      </c>
      <c r="G817" s="3" t="str">
        <f>IF(Point[Asset ID]="","",UPPER(Point[Asset ID]))</f>
        <v/>
      </c>
      <c r="H817" s="3" t="str">
        <f>IF(Point[Asset Group]="","",VLOOKUP(Point[Asset Group],asset_grp_pt,4,FALSE))</f>
        <v/>
      </c>
      <c r="I817" s="3" t="str">
        <f>IF(Point[Asset Group]="","",VLOOKUP(Point[Asset Group],asset_grp_pt,2,FALSE))</f>
        <v/>
      </c>
      <c r="J817" s="3" t="str">
        <f>IF(Point[Asset Group]="","",VLOOKUP(Point[Asset Group],asset_grp_pt,3,FALSE))</f>
        <v/>
      </c>
      <c r="K817" s="3" t="str">
        <f>IF(Point[Asset Group]="","",VLOOKUP(Point[Asset Type],type_master_list,2,FALSE))</f>
        <v/>
      </c>
      <c r="L817" s="3" t="str">
        <f>IF(Point[Asset Name]="","",PROPER(Point[Asset Name]))</f>
        <v/>
      </c>
      <c r="M817" s="11" t="str">
        <f>IF(Point[Install Date]="","",Point[Install Date])</f>
        <v/>
      </c>
      <c r="N817" s="11" t="str">
        <f>IF(Point[Note]="","",PROPER(Point[Note]))</f>
        <v/>
      </c>
      <c r="O817" s="11" t="str">
        <f>IF(Point[Resource Consent Number]="","",UPPER(Point[Resource Consent Number]))</f>
        <v/>
      </c>
      <c r="P817" s="53" t="str">
        <f>IF(Point[Asset Unit Cost]="","",Point[Asset Unit Cost])</f>
        <v/>
      </c>
      <c r="Q817" s="11" t="str">
        <f>IF(Point[Added By]="","",UPPER(Point[Added By]))</f>
        <v/>
      </c>
      <c r="R817" s="11" t="str">
        <f>IF(Point[Added Date]="","",Point[Added Date])</f>
        <v/>
      </c>
      <c r="S817" s="14" t="str">
        <f>IF(Point[Z COORD]="","",Point[Z COORD])</f>
        <v/>
      </c>
      <c r="T817" s="14" t="str">
        <f>IF(Point[Asset Description]="","",PROPER(Point[Asset Description]))</f>
        <v/>
      </c>
      <c r="U817" s="14" t="str">
        <f>IF(Point[[Artist ]]="","",PROPER(Point[[Artist ]]))</f>
        <v/>
      </c>
      <c r="V817" s="14" t="str">
        <f>IF(Point[Material Notes]="","",PROPER(Point[Material Notes]))</f>
        <v/>
      </c>
      <c r="W817" s="14" t="str">
        <f>IF(Point[Dimension Notes]="","",Point[Dimension Notes])</f>
        <v/>
      </c>
      <c r="X817" s="14" t="str">
        <f>IF(Point[List]="","",VLOOKUP(Point[Burner Number],number,2,FALSE))</f>
        <v/>
      </c>
      <c r="Y817" s="14" t="str">
        <f>IF(Point[List]="","",VLOOKUP(Point[Fuel],bbq_fuel,2,FALSE))</f>
        <v/>
      </c>
      <c r="Z817" s="14" t="str">
        <f>IF(Point[List]="","",VLOOKUP(Point[Cabinet Material],bbq_material,2,FALSE))</f>
        <v/>
      </c>
      <c r="AA817" s="14" t="str">
        <f>IF(Point[Asset Group]="","",VLOOKUP(Point[Manufacturer],manufacturer,2,FALSE))</f>
        <v/>
      </c>
      <c r="AB817" s="14" t="str">
        <f>IF(Point[Uinsex WC]="","",Point[Uinsex WC])</f>
        <v/>
      </c>
      <c r="AC817" s="14" t="str">
        <f>IF(Point[Female WC]="","",Point[Female WC])</f>
        <v/>
      </c>
      <c r="AD817" s="14" t="str">
        <f>IF(Point[Male WC]="","",Point[Male WC])</f>
        <v/>
      </c>
      <c r="AE817" s="14" t="str">
        <f>IF(Point[Urinal]="","",Point[Urinal])</f>
        <v/>
      </c>
      <c r="AF817" s="14" t="str">
        <f>IF(Point[Disabled Unisex]="","",Point[Disabled Unisex])</f>
        <v/>
      </c>
      <c r="AG817" s="14" t="str">
        <f>IF(Point[Disabled Female]="","",Point[Disabled Female])</f>
        <v/>
      </c>
      <c r="AH817" s="14" t="str">
        <f>IF(Point[Disabled Male]="","",Point[Disabled Male])</f>
        <v/>
      </c>
      <c r="AI817" s="14" t="str">
        <f>IF(Point[Asset Group]="","",VLOOKUP(Point[Handrail],yes_no,2,FALSE))</f>
        <v/>
      </c>
      <c r="AJ817" s="14" t="str">
        <f>IF(Point[Asset Group]="","",VLOOKUP(Point[Baby Changing],yes_no,2,FALSE))</f>
        <v/>
      </c>
      <c r="AK817" s="14" t="str">
        <f>IF(Point[Asset Group]="","",VLOOKUP(Point[Service Room],yes_no,2,FALSE))</f>
        <v/>
      </c>
      <c r="AL817" s="14" t="str">
        <f>IF(Point[Asset Group]="","",VLOOKUP(Point[Service Tap],service_tap,2,FALSE))</f>
        <v/>
      </c>
      <c r="AM817" s="14" t="str">
        <f>IF(Point[Asset Group]="","",VLOOKUP(Point[Heating Type],wc_heating,2,FALSE))</f>
        <v/>
      </c>
      <c r="AN817" s="14" t="str">
        <f>IF(Point[Asset Group]="","",VLOOKUP(Point[Power Supply],power_supply,2,FALSE))</f>
        <v/>
      </c>
      <c r="AO817" s="14" t="str">
        <f>IF(Point[Asset Group]="","",VLOOKUP(Point[Waste Water],waste_water,2,FALSE))</f>
        <v/>
      </c>
      <c r="AP817" s="14" t="str">
        <f>IF(Point[Asset Group]="","",VLOOKUP(Point[Furniture SubType],subdom_master_gdb,2,FALSE))</f>
        <v/>
      </c>
      <c r="AQ817" s="14" t="str">
        <f>IF(Point[Asset Group]="","",VLOOKUP(Point[Concrete Pad],yes_no,2,FALSE))</f>
        <v/>
      </c>
      <c r="AR817" s="14" t="str">
        <f>IF(Point[Asset Group]="","",VLOOKUP(Point[Material],material_master,2,FALSE))</f>
        <v/>
      </c>
      <c r="AS817" s="14" t="str">
        <f>IF(Point[Asset Group]="","",VLOOKUP(Point[Plumbing],irrigation_plumbing,2,FALSE))</f>
        <v/>
      </c>
      <c r="AT817" s="14" t="str">
        <f>IF(Point[Asset Group]="","",VLOOKUP(Point[Sprinklers],irrigation_sprinklers,2,FALSE))</f>
        <v/>
      </c>
      <c r="AU817" s="14" t="str">
        <f>IF(Point[Asset Group]="","",VLOOKUP(Point[System],irrigation_system,2,FALSE))</f>
        <v/>
      </c>
      <c r="AV817" s="14" t="str">
        <f>IF(Point[Asset Group]="","",VLOOKUP(Point[Status],irrigation_status,2,FALSE))</f>
        <v/>
      </c>
      <c r="AW817" s="11" t="str">
        <f>IF(Point[Date of manufacture]="","",Point[Date of manufacture])</f>
        <v/>
      </c>
      <c r="AX817" s="14" t="str">
        <f>IF(Point[Asset Group]="","",VLOOKUP(Point[Sign Purpose],sign_purpose,2,FALSE))</f>
        <v/>
      </c>
      <c r="AY817" s="14" t="str">
        <f>IF(Point[Asset Group]="","",VLOOKUP(Point[Sign Material],material_master,2,FALSE))</f>
        <v/>
      </c>
      <c r="AZ817" s="14" t="str">
        <f>IF(Point[Asset Group]="","",VLOOKUP(Point[Affixed To],sign_affix,2,FALSE))</f>
        <v/>
      </c>
      <c r="BA817" s="14" t="str">
        <f>IF(Point[Size HxB mm]="","",Point[Size HxB mm])</f>
        <v/>
      </c>
      <c r="BB817" s="14" t="str">
        <f>IF(Point[Height m]="","",Point[Height m])</f>
        <v/>
      </c>
      <c r="BC817" s="14" t="str">
        <f>IF(Point[Asset Group]="","",VLOOKUP(Point[Post Material],material_master,2,FALSE))</f>
        <v/>
      </c>
      <c r="BD817" s="14" t="str">
        <f>IF(Point[Asset Group]="","",VLOOKUP(Point[Post Number],number,2,FALSE))</f>
        <v/>
      </c>
      <c r="BE817" s="14" t="str">
        <f>IF(Point[Asset Group]="","",VLOOKUP(Point[Structure SubType],subdom_master_gdb,2,FALSE))</f>
        <v/>
      </c>
      <c r="BF817" s="14" t="str">
        <f>IF(Point[Area m2]="","",Point[Area m2])</f>
        <v/>
      </c>
      <c r="BG817" s="14" t="str">
        <f>IF(Point[Length m]="","",Point[Length m])</f>
        <v/>
      </c>
      <c r="BH817" s="14" t="str">
        <f>IF(Point[Width m]="","",Point[Width m])</f>
        <v/>
      </c>
      <c r="BI817" s="14" t="str">
        <f>IF(Point[Diameter m]="","",Point[Diameter m])</f>
        <v/>
      </c>
      <c r="BJ817" s="14" t="str">
        <f>IF(Point[Asset Group]="","",VLOOKUP(Point[Number of Pipes],number,2,FALSE))</f>
        <v/>
      </c>
      <c r="BK817" s="14" t="str">
        <f>IF(Point[Asset Group]="","",VLOOKUP(Point[Combined Name],2,FALSE))</f>
        <v/>
      </c>
      <c r="BL817" s="14" t="str">
        <f>IF(Point[Asset Group]="","",VLOOKUP(Point[Size Class],size_class,2,FALSE))</f>
        <v/>
      </c>
      <c r="BM817" s="14" t="str">
        <f>IF(Point[Asset Group]="","",VLOOKUP(Point[Age Class],age_class,2,FALSE))</f>
        <v/>
      </c>
      <c r="BN817" s="14" t="str">
        <f>IF(Point[Girth (cm)]="","",Point[Girth (cm)])</f>
        <v/>
      </c>
      <c r="BO817" s="14" t="str">
        <f>IF(Point[Crown Radius (m)]="","",Point[Crown Radius (m)])</f>
        <v/>
      </c>
      <c r="BP817" s="14" t="str">
        <f>IF(Point[Asset Group]="","",VLOOKUP(Point[Rooting Environment],root_enviro,2,FALSE))</f>
        <v/>
      </c>
      <c r="BQ817" s="14" t="str">
        <f>IF(Point[Asset Group]="","",VLOOKUP(Point[Tree Surround],tree_surround,2,FALSE))</f>
        <v/>
      </c>
      <c r="BR817" s="14" t="str">
        <f>IF(Point[Asset Group]="","",VLOOKUP(Point[Tree Grill],yes_no,2,FALSE))</f>
        <v/>
      </c>
      <c r="BS817" s="14" t="str">
        <f>IF(Point[Asset Group]="","",VLOOKUP(Point[Tree Location],tree_location,2,FALSE))</f>
        <v/>
      </c>
    </row>
    <row r="818" spans="1:71" s="3" customFormat="1" x14ac:dyDescent="0.2">
      <c r="A818" s="3" t="str">
        <f>IF(Point[DWG File Name]="","",Point[DWG File Name])</f>
        <v/>
      </c>
      <c r="B818" s="3" t="str">
        <f>IF(Point[DWG Layer Name]="","",Point[DWG Layer Name])</f>
        <v/>
      </c>
      <c r="C818" s="3" t="str">
        <f>IF(Point[DWG Handle]="","",Point[DWG Handle])</f>
        <v/>
      </c>
      <c r="D818" s="58" t="str">
        <f>IF(Point[X]="","",Point[X])</f>
        <v/>
      </c>
      <c r="E818" s="58" t="str">
        <f>IF(Point[Y]="","",Point[Y])</f>
        <v/>
      </c>
      <c r="F818" s="3" t="str">
        <f>IF(Point[Replacement Asset]="","",Point[Replacement Asset])</f>
        <v/>
      </c>
      <c r="G818" s="3" t="str">
        <f>IF(Point[Asset ID]="","",UPPER(Point[Asset ID]))</f>
        <v/>
      </c>
      <c r="H818" s="3" t="str">
        <f>IF(Point[Asset Group]="","",VLOOKUP(Point[Asset Group],asset_grp_pt,4,FALSE))</f>
        <v/>
      </c>
      <c r="I818" s="3" t="str">
        <f>IF(Point[Asset Group]="","",VLOOKUP(Point[Asset Group],asset_grp_pt,2,FALSE))</f>
        <v/>
      </c>
      <c r="J818" s="3" t="str">
        <f>IF(Point[Asset Group]="","",VLOOKUP(Point[Asset Group],asset_grp_pt,3,FALSE))</f>
        <v/>
      </c>
      <c r="K818" s="3" t="str">
        <f>IF(Point[Asset Group]="","",VLOOKUP(Point[Asset Type],type_master_list,2,FALSE))</f>
        <v/>
      </c>
      <c r="L818" s="3" t="str">
        <f>IF(Point[Asset Name]="","",PROPER(Point[Asset Name]))</f>
        <v/>
      </c>
      <c r="M818" s="11" t="str">
        <f>IF(Point[Install Date]="","",Point[Install Date])</f>
        <v/>
      </c>
      <c r="N818" s="11" t="str">
        <f>IF(Point[Note]="","",PROPER(Point[Note]))</f>
        <v/>
      </c>
      <c r="O818" s="11" t="str">
        <f>IF(Point[Resource Consent Number]="","",UPPER(Point[Resource Consent Number]))</f>
        <v/>
      </c>
      <c r="P818" s="53" t="str">
        <f>IF(Point[Asset Unit Cost]="","",Point[Asset Unit Cost])</f>
        <v/>
      </c>
      <c r="Q818" s="11" t="str">
        <f>IF(Point[Added By]="","",UPPER(Point[Added By]))</f>
        <v/>
      </c>
      <c r="R818" s="11" t="str">
        <f>IF(Point[Added Date]="","",Point[Added Date])</f>
        <v/>
      </c>
      <c r="S818" s="14" t="str">
        <f>IF(Point[Z COORD]="","",Point[Z COORD])</f>
        <v/>
      </c>
      <c r="T818" s="14" t="str">
        <f>IF(Point[Asset Description]="","",PROPER(Point[Asset Description]))</f>
        <v/>
      </c>
      <c r="U818" s="14" t="str">
        <f>IF(Point[[Artist ]]="","",PROPER(Point[[Artist ]]))</f>
        <v/>
      </c>
      <c r="V818" s="14" t="str">
        <f>IF(Point[Material Notes]="","",PROPER(Point[Material Notes]))</f>
        <v/>
      </c>
      <c r="W818" s="14" t="str">
        <f>IF(Point[Dimension Notes]="","",Point[Dimension Notes])</f>
        <v/>
      </c>
      <c r="X818" s="14" t="str">
        <f>IF(Point[List]="","",VLOOKUP(Point[Burner Number],number,2,FALSE))</f>
        <v/>
      </c>
      <c r="Y818" s="14" t="str">
        <f>IF(Point[List]="","",VLOOKUP(Point[Fuel],bbq_fuel,2,FALSE))</f>
        <v/>
      </c>
      <c r="Z818" s="14" t="str">
        <f>IF(Point[List]="","",VLOOKUP(Point[Cabinet Material],bbq_material,2,FALSE))</f>
        <v/>
      </c>
      <c r="AA818" s="14" t="str">
        <f>IF(Point[Asset Group]="","",VLOOKUP(Point[Manufacturer],manufacturer,2,FALSE))</f>
        <v/>
      </c>
      <c r="AB818" s="14" t="str">
        <f>IF(Point[Uinsex WC]="","",Point[Uinsex WC])</f>
        <v/>
      </c>
      <c r="AC818" s="14" t="str">
        <f>IF(Point[Female WC]="","",Point[Female WC])</f>
        <v/>
      </c>
      <c r="AD818" s="14" t="str">
        <f>IF(Point[Male WC]="","",Point[Male WC])</f>
        <v/>
      </c>
      <c r="AE818" s="14" t="str">
        <f>IF(Point[Urinal]="","",Point[Urinal])</f>
        <v/>
      </c>
      <c r="AF818" s="14" t="str">
        <f>IF(Point[Disabled Unisex]="","",Point[Disabled Unisex])</f>
        <v/>
      </c>
      <c r="AG818" s="14" t="str">
        <f>IF(Point[Disabled Female]="","",Point[Disabled Female])</f>
        <v/>
      </c>
      <c r="AH818" s="14" t="str">
        <f>IF(Point[Disabled Male]="","",Point[Disabled Male])</f>
        <v/>
      </c>
      <c r="AI818" s="14" t="str">
        <f>IF(Point[Asset Group]="","",VLOOKUP(Point[Handrail],yes_no,2,FALSE))</f>
        <v/>
      </c>
      <c r="AJ818" s="14" t="str">
        <f>IF(Point[Asset Group]="","",VLOOKUP(Point[Baby Changing],yes_no,2,FALSE))</f>
        <v/>
      </c>
      <c r="AK818" s="14" t="str">
        <f>IF(Point[Asset Group]="","",VLOOKUP(Point[Service Room],yes_no,2,FALSE))</f>
        <v/>
      </c>
      <c r="AL818" s="14" t="str">
        <f>IF(Point[Asset Group]="","",VLOOKUP(Point[Service Tap],service_tap,2,FALSE))</f>
        <v/>
      </c>
      <c r="AM818" s="14" t="str">
        <f>IF(Point[Asset Group]="","",VLOOKUP(Point[Heating Type],wc_heating,2,FALSE))</f>
        <v/>
      </c>
      <c r="AN818" s="14" t="str">
        <f>IF(Point[Asset Group]="","",VLOOKUP(Point[Power Supply],power_supply,2,FALSE))</f>
        <v/>
      </c>
      <c r="AO818" s="14" t="str">
        <f>IF(Point[Asset Group]="","",VLOOKUP(Point[Waste Water],waste_water,2,FALSE))</f>
        <v/>
      </c>
      <c r="AP818" s="14" t="str">
        <f>IF(Point[Asset Group]="","",VLOOKUP(Point[Furniture SubType],subdom_master_gdb,2,FALSE))</f>
        <v/>
      </c>
      <c r="AQ818" s="14" t="str">
        <f>IF(Point[Asset Group]="","",VLOOKUP(Point[Concrete Pad],yes_no,2,FALSE))</f>
        <v/>
      </c>
      <c r="AR818" s="14" t="str">
        <f>IF(Point[Asset Group]="","",VLOOKUP(Point[Material],material_master,2,FALSE))</f>
        <v/>
      </c>
      <c r="AS818" s="14" t="str">
        <f>IF(Point[Asset Group]="","",VLOOKUP(Point[Plumbing],irrigation_plumbing,2,FALSE))</f>
        <v/>
      </c>
      <c r="AT818" s="14" t="str">
        <f>IF(Point[Asset Group]="","",VLOOKUP(Point[Sprinklers],irrigation_sprinklers,2,FALSE))</f>
        <v/>
      </c>
      <c r="AU818" s="14" t="str">
        <f>IF(Point[Asset Group]="","",VLOOKUP(Point[System],irrigation_system,2,FALSE))</f>
        <v/>
      </c>
      <c r="AV818" s="14" t="str">
        <f>IF(Point[Asset Group]="","",VLOOKUP(Point[Status],irrigation_status,2,FALSE))</f>
        <v/>
      </c>
      <c r="AW818" s="11" t="str">
        <f>IF(Point[Date of manufacture]="","",Point[Date of manufacture])</f>
        <v/>
      </c>
      <c r="AX818" s="14" t="str">
        <f>IF(Point[Asset Group]="","",VLOOKUP(Point[Sign Purpose],sign_purpose,2,FALSE))</f>
        <v/>
      </c>
      <c r="AY818" s="14" t="str">
        <f>IF(Point[Asset Group]="","",VLOOKUP(Point[Sign Material],material_master,2,FALSE))</f>
        <v/>
      </c>
      <c r="AZ818" s="14" t="str">
        <f>IF(Point[Asset Group]="","",VLOOKUP(Point[Affixed To],sign_affix,2,FALSE))</f>
        <v/>
      </c>
      <c r="BA818" s="14" t="str">
        <f>IF(Point[Size HxB mm]="","",Point[Size HxB mm])</f>
        <v/>
      </c>
      <c r="BB818" s="14" t="str">
        <f>IF(Point[Height m]="","",Point[Height m])</f>
        <v/>
      </c>
      <c r="BC818" s="14" t="str">
        <f>IF(Point[Asset Group]="","",VLOOKUP(Point[Post Material],material_master,2,FALSE))</f>
        <v/>
      </c>
      <c r="BD818" s="14" t="str">
        <f>IF(Point[Asset Group]="","",VLOOKUP(Point[Post Number],number,2,FALSE))</f>
        <v/>
      </c>
      <c r="BE818" s="14" t="str">
        <f>IF(Point[Asset Group]="","",VLOOKUP(Point[Structure SubType],subdom_master_gdb,2,FALSE))</f>
        <v/>
      </c>
      <c r="BF818" s="14" t="str">
        <f>IF(Point[Area m2]="","",Point[Area m2])</f>
        <v/>
      </c>
      <c r="BG818" s="14" t="str">
        <f>IF(Point[Length m]="","",Point[Length m])</f>
        <v/>
      </c>
      <c r="BH818" s="14" t="str">
        <f>IF(Point[Width m]="","",Point[Width m])</f>
        <v/>
      </c>
      <c r="BI818" s="14" t="str">
        <f>IF(Point[Diameter m]="","",Point[Diameter m])</f>
        <v/>
      </c>
      <c r="BJ818" s="14" t="str">
        <f>IF(Point[Asset Group]="","",VLOOKUP(Point[Number of Pipes],number,2,FALSE))</f>
        <v/>
      </c>
      <c r="BK818" s="14" t="str">
        <f>IF(Point[Asset Group]="","",VLOOKUP(Point[Combined Name],2,FALSE))</f>
        <v/>
      </c>
      <c r="BL818" s="14" t="str">
        <f>IF(Point[Asset Group]="","",VLOOKUP(Point[Size Class],size_class,2,FALSE))</f>
        <v/>
      </c>
      <c r="BM818" s="14" t="str">
        <f>IF(Point[Asset Group]="","",VLOOKUP(Point[Age Class],age_class,2,FALSE))</f>
        <v/>
      </c>
      <c r="BN818" s="14" t="str">
        <f>IF(Point[Girth (cm)]="","",Point[Girth (cm)])</f>
        <v/>
      </c>
      <c r="BO818" s="14" t="str">
        <f>IF(Point[Crown Radius (m)]="","",Point[Crown Radius (m)])</f>
        <v/>
      </c>
      <c r="BP818" s="14" t="str">
        <f>IF(Point[Asset Group]="","",VLOOKUP(Point[Rooting Environment],root_enviro,2,FALSE))</f>
        <v/>
      </c>
      <c r="BQ818" s="14" t="str">
        <f>IF(Point[Asset Group]="","",VLOOKUP(Point[Tree Surround],tree_surround,2,FALSE))</f>
        <v/>
      </c>
      <c r="BR818" s="14" t="str">
        <f>IF(Point[Asset Group]="","",VLOOKUP(Point[Tree Grill],yes_no,2,FALSE))</f>
        <v/>
      </c>
      <c r="BS818" s="14" t="str">
        <f>IF(Point[Asset Group]="","",VLOOKUP(Point[Tree Location],tree_location,2,FALSE))</f>
        <v/>
      </c>
    </row>
    <row r="819" spans="1:71" s="3" customFormat="1" x14ac:dyDescent="0.2">
      <c r="A819" s="3" t="str">
        <f>IF(Point[DWG File Name]="","",Point[DWG File Name])</f>
        <v/>
      </c>
      <c r="B819" s="3" t="str">
        <f>IF(Point[DWG Layer Name]="","",Point[DWG Layer Name])</f>
        <v/>
      </c>
      <c r="C819" s="3" t="str">
        <f>IF(Point[DWG Handle]="","",Point[DWG Handle])</f>
        <v/>
      </c>
      <c r="D819" s="58" t="str">
        <f>IF(Point[X]="","",Point[X])</f>
        <v/>
      </c>
      <c r="E819" s="58" t="str">
        <f>IF(Point[Y]="","",Point[Y])</f>
        <v/>
      </c>
      <c r="F819" s="3" t="str">
        <f>IF(Point[Replacement Asset]="","",Point[Replacement Asset])</f>
        <v/>
      </c>
      <c r="G819" s="3" t="str">
        <f>IF(Point[Asset ID]="","",UPPER(Point[Asset ID]))</f>
        <v/>
      </c>
      <c r="H819" s="3" t="str">
        <f>IF(Point[Asset Group]="","",VLOOKUP(Point[Asset Group],asset_grp_pt,4,FALSE))</f>
        <v/>
      </c>
      <c r="I819" s="3" t="str">
        <f>IF(Point[Asset Group]="","",VLOOKUP(Point[Asset Group],asset_grp_pt,2,FALSE))</f>
        <v/>
      </c>
      <c r="J819" s="3" t="str">
        <f>IF(Point[Asset Group]="","",VLOOKUP(Point[Asset Group],asset_grp_pt,3,FALSE))</f>
        <v/>
      </c>
      <c r="K819" s="3" t="str">
        <f>IF(Point[Asset Group]="","",VLOOKUP(Point[Asset Type],type_master_list,2,FALSE))</f>
        <v/>
      </c>
      <c r="L819" s="3" t="str">
        <f>IF(Point[Asset Name]="","",PROPER(Point[Asset Name]))</f>
        <v/>
      </c>
      <c r="M819" s="11" t="str">
        <f>IF(Point[Install Date]="","",Point[Install Date])</f>
        <v/>
      </c>
      <c r="N819" s="11" t="str">
        <f>IF(Point[Note]="","",PROPER(Point[Note]))</f>
        <v/>
      </c>
      <c r="O819" s="11" t="str">
        <f>IF(Point[Resource Consent Number]="","",UPPER(Point[Resource Consent Number]))</f>
        <v/>
      </c>
      <c r="P819" s="53" t="str">
        <f>IF(Point[Asset Unit Cost]="","",Point[Asset Unit Cost])</f>
        <v/>
      </c>
      <c r="Q819" s="11" t="str">
        <f>IF(Point[Added By]="","",UPPER(Point[Added By]))</f>
        <v/>
      </c>
      <c r="R819" s="11" t="str">
        <f>IF(Point[Added Date]="","",Point[Added Date])</f>
        <v/>
      </c>
      <c r="S819" s="14" t="str">
        <f>IF(Point[Z COORD]="","",Point[Z COORD])</f>
        <v/>
      </c>
      <c r="T819" s="14" t="str">
        <f>IF(Point[Asset Description]="","",PROPER(Point[Asset Description]))</f>
        <v/>
      </c>
      <c r="U819" s="14" t="str">
        <f>IF(Point[[Artist ]]="","",PROPER(Point[[Artist ]]))</f>
        <v/>
      </c>
      <c r="V819" s="14" t="str">
        <f>IF(Point[Material Notes]="","",PROPER(Point[Material Notes]))</f>
        <v/>
      </c>
      <c r="W819" s="14" t="str">
        <f>IF(Point[Dimension Notes]="","",Point[Dimension Notes])</f>
        <v/>
      </c>
      <c r="X819" s="14" t="str">
        <f>IF(Point[List]="","",VLOOKUP(Point[Burner Number],number,2,FALSE))</f>
        <v/>
      </c>
      <c r="Y819" s="14" t="str">
        <f>IF(Point[List]="","",VLOOKUP(Point[Fuel],bbq_fuel,2,FALSE))</f>
        <v/>
      </c>
      <c r="Z819" s="14" t="str">
        <f>IF(Point[List]="","",VLOOKUP(Point[Cabinet Material],bbq_material,2,FALSE))</f>
        <v/>
      </c>
      <c r="AA819" s="14" t="str">
        <f>IF(Point[Asset Group]="","",VLOOKUP(Point[Manufacturer],manufacturer,2,FALSE))</f>
        <v/>
      </c>
      <c r="AB819" s="14" t="str">
        <f>IF(Point[Uinsex WC]="","",Point[Uinsex WC])</f>
        <v/>
      </c>
      <c r="AC819" s="14" t="str">
        <f>IF(Point[Female WC]="","",Point[Female WC])</f>
        <v/>
      </c>
      <c r="AD819" s="14" t="str">
        <f>IF(Point[Male WC]="","",Point[Male WC])</f>
        <v/>
      </c>
      <c r="AE819" s="14" t="str">
        <f>IF(Point[Urinal]="","",Point[Urinal])</f>
        <v/>
      </c>
      <c r="AF819" s="14" t="str">
        <f>IF(Point[Disabled Unisex]="","",Point[Disabled Unisex])</f>
        <v/>
      </c>
      <c r="AG819" s="14" t="str">
        <f>IF(Point[Disabled Female]="","",Point[Disabled Female])</f>
        <v/>
      </c>
      <c r="AH819" s="14" t="str">
        <f>IF(Point[Disabled Male]="","",Point[Disabled Male])</f>
        <v/>
      </c>
      <c r="AI819" s="14" t="str">
        <f>IF(Point[Asset Group]="","",VLOOKUP(Point[Handrail],yes_no,2,FALSE))</f>
        <v/>
      </c>
      <c r="AJ819" s="14" t="str">
        <f>IF(Point[Asset Group]="","",VLOOKUP(Point[Baby Changing],yes_no,2,FALSE))</f>
        <v/>
      </c>
      <c r="AK819" s="14" t="str">
        <f>IF(Point[Asset Group]="","",VLOOKUP(Point[Service Room],yes_no,2,FALSE))</f>
        <v/>
      </c>
      <c r="AL819" s="14" t="str">
        <f>IF(Point[Asset Group]="","",VLOOKUP(Point[Service Tap],service_tap,2,FALSE))</f>
        <v/>
      </c>
      <c r="AM819" s="14" t="str">
        <f>IF(Point[Asset Group]="","",VLOOKUP(Point[Heating Type],wc_heating,2,FALSE))</f>
        <v/>
      </c>
      <c r="AN819" s="14" t="str">
        <f>IF(Point[Asset Group]="","",VLOOKUP(Point[Power Supply],power_supply,2,FALSE))</f>
        <v/>
      </c>
      <c r="AO819" s="14" t="str">
        <f>IF(Point[Asset Group]="","",VLOOKUP(Point[Waste Water],waste_water,2,FALSE))</f>
        <v/>
      </c>
      <c r="AP819" s="14" t="str">
        <f>IF(Point[Asset Group]="","",VLOOKUP(Point[Furniture SubType],subdom_master_gdb,2,FALSE))</f>
        <v/>
      </c>
      <c r="AQ819" s="14" t="str">
        <f>IF(Point[Asset Group]="","",VLOOKUP(Point[Concrete Pad],yes_no,2,FALSE))</f>
        <v/>
      </c>
      <c r="AR819" s="14" t="str">
        <f>IF(Point[Asset Group]="","",VLOOKUP(Point[Material],material_master,2,FALSE))</f>
        <v/>
      </c>
      <c r="AS819" s="14" t="str">
        <f>IF(Point[Asset Group]="","",VLOOKUP(Point[Plumbing],irrigation_plumbing,2,FALSE))</f>
        <v/>
      </c>
      <c r="AT819" s="14" t="str">
        <f>IF(Point[Asset Group]="","",VLOOKUP(Point[Sprinklers],irrigation_sprinklers,2,FALSE))</f>
        <v/>
      </c>
      <c r="AU819" s="14" t="str">
        <f>IF(Point[Asset Group]="","",VLOOKUP(Point[System],irrigation_system,2,FALSE))</f>
        <v/>
      </c>
      <c r="AV819" s="14" t="str">
        <f>IF(Point[Asset Group]="","",VLOOKUP(Point[Status],irrigation_status,2,FALSE))</f>
        <v/>
      </c>
      <c r="AW819" s="11" t="str">
        <f>IF(Point[Date of manufacture]="","",Point[Date of manufacture])</f>
        <v/>
      </c>
      <c r="AX819" s="14" t="str">
        <f>IF(Point[Asset Group]="","",VLOOKUP(Point[Sign Purpose],sign_purpose,2,FALSE))</f>
        <v/>
      </c>
      <c r="AY819" s="14" t="str">
        <f>IF(Point[Asset Group]="","",VLOOKUP(Point[Sign Material],material_master,2,FALSE))</f>
        <v/>
      </c>
      <c r="AZ819" s="14" t="str">
        <f>IF(Point[Asset Group]="","",VLOOKUP(Point[Affixed To],sign_affix,2,FALSE))</f>
        <v/>
      </c>
      <c r="BA819" s="14" t="str">
        <f>IF(Point[Size HxB mm]="","",Point[Size HxB mm])</f>
        <v/>
      </c>
      <c r="BB819" s="14" t="str">
        <f>IF(Point[Height m]="","",Point[Height m])</f>
        <v/>
      </c>
      <c r="BC819" s="14" t="str">
        <f>IF(Point[Asset Group]="","",VLOOKUP(Point[Post Material],material_master,2,FALSE))</f>
        <v/>
      </c>
      <c r="BD819" s="14" t="str">
        <f>IF(Point[Asset Group]="","",VLOOKUP(Point[Post Number],number,2,FALSE))</f>
        <v/>
      </c>
      <c r="BE819" s="14" t="str">
        <f>IF(Point[Asset Group]="","",VLOOKUP(Point[Structure SubType],subdom_master_gdb,2,FALSE))</f>
        <v/>
      </c>
      <c r="BF819" s="14" t="str">
        <f>IF(Point[Area m2]="","",Point[Area m2])</f>
        <v/>
      </c>
      <c r="BG819" s="14" t="str">
        <f>IF(Point[Length m]="","",Point[Length m])</f>
        <v/>
      </c>
      <c r="BH819" s="14" t="str">
        <f>IF(Point[Width m]="","",Point[Width m])</f>
        <v/>
      </c>
      <c r="BI819" s="14" t="str">
        <f>IF(Point[Diameter m]="","",Point[Diameter m])</f>
        <v/>
      </c>
      <c r="BJ819" s="14" t="str">
        <f>IF(Point[Asset Group]="","",VLOOKUP(Point[Number of Pipes],number,2,FALSE))</f>
        <v/>
      </c>
      <c r="BK819" s="14" t="str">
        <f>IF(Point[Asset Group]="","",VLOOKUP(Point[Combined Name],2,FALSE))</f>
        <v/>
      </c>
      <c r="BL819" s="14" t="str">
        <f>IF(Point[Asset Group]="","",VLOOKUP(Point[Size Class],size_class,2,FALSE))</f>
        <v/>
      </c>
      <c r="BM819" s="14" t="str">
        <f>IF(Point[Asset Group]="","",VLOOKUP(Point[Age Class],age_class,2,FALSE))</f>
        <v/>
      </c>
      <c r="BN819" s="14" t="str">
        <f>IF(Point[Girth (cm)]="","",Point[Girth (cm)])</f>
        <v/>
      </c>
      <c r="BO819" s="14" t="str">
        <f>IF(Point[Crown Radius (m)]="","",Point[Crown Radius (m)])</f>
        <v/>
      </c>
      <c r="BP819" s="14" t="str">
        <f>IF(Point[Asset Group]="","",VLOOKUP(Point[Rooting Environment],root_enviro,2,FALSE))</f>
        <v/>
      </c>
      <c r="BQ819" s="14" t="str">
        <f>IF(Point[Asset Group]="","",VLOOKUP(Point[Tree Surround],tree_surround,2,FALSE))</f>
        <v/>
      </c>
      <c r="BR819" s="14" t="str">
        <f>IF(Point[Asset Group]="","",VLOOKUP(Point[Tree Grill],yes_no,2,FALSE))</f>
        <v/>
      </c>
      <c r="BS819" s="14" t="str">
        <f>IF(Point[Asset Group]="","",VLOOKUP(Point[Tree Location],tree_location,2,FALSE))</f>
        <v/>
      </c>
    </row>
    <row r="820" spans="1:71" s="3" customFormat="1" x14ac:dyDescent="0.2">
      <c r="A820" s="3" t="str">
        <f>IF(Point[DWG File Name]="","",Point[DWG File Name])</f>
        <v/>
      </c>
      <c r="B820" s="3" t="str">
        <f>IF(Point[DWG Layer Name]="","",Point[DWG Layer Name])</f>
        <v/>
      </c>
      <c r="C820" s="3" t="str">
        <f>IF(Point[DWG Handle]="","",Point[DWG Handle])</f>
        <v/>
      </c>
      <c r="D820" s="58" t="str">
        <f>IF(Point[X]="","",Point[X])</f>
        <v/>
      </c>
      <c r="E820" s="58" t="str">
        <f>IF(Point[Y]="","",Point[Y])</f>
        <v/>
      </c>
      <c r="F820" s="3" t="str">
        <f>IF(Point[Replacement Asset]="","",Point[Replacement Asset])</f>
        <v/>
      </c>
      <c r="G820" s="3" t="str">
        <f>IF(Point[Asset ID]="","",UPPER(Point[Asset ID]))</f>
        <v/>
      </c>
      <c r="H820" s="3" t="str">
        <f>IF(Point[Asset Group]="","",VLOOKUP(Point[Asset Group],asset_grp_pt,4,FALSE))</f>
        <v/>
      </c>
      <c r="I820" s="3" t="str">
        <f>IF(Point[Asset Group]="","",VLOOKUP(Point[Asset Group],asset_grp_pt,2,FALSE))</f>
        <v/>
      </c>
      <c r="J820" s="3" t="str">
        <f>IF(Point[Asset Group]="","",VLOOKUP(Point[Asset Group],asset_grp_pt,3,FALSE))</f>
        <v/>
      </c>
      <c r="K820" s="3" t="str">
        <f>IF(Point[Asset Group]="","",VLOOKUP(Point[Asset Type],type_master_list,2,FALSE))</f>
        <v/>
      </c>
      <c r="L820" s="3" t="str">
        <f>IF(Point[Asset Name]="","",PROPER(Point[Asset Name]))</f>
        <v/>
      </c>
      <c r="M820" s="11" t="str">
        <f>IF(Point[Install Date]="","",Point[Install Date])</f>
        <v/>
      </c>
      <c r="N820" s="11" t="str">
        <f>IF(Point[Note]="","",PROPER(Point[Note]))</f>
        <v/>
      </c>
      <c r="O820" s="11" t="str">
        <f>IF(Point[Resource Consent Number]="","",UPPER(Point[Resource Consent Number]))</f>
        <v/>
      </c>
      <c r="P820" s="53" t="str">
        <f>IF(Point[Asset Unit Cost]="","",Point[Asset Unit Cost])</f>
        <v/>
      </c>
      <c r="Q820" s="11" t="str">
        <f>IF(Point[Added By]="","",UPPER(Point[Added By]))</f>
        <v/>
      </c>
      <c r="R820" s="11" t="str">
        <f>IF(Point[Added Date]="","",Point[Added Date])</f>
        <v/>
      </c>
      <c r="S820" s="14" t="str">
        <f>IF(Point[Z COORD]="","",Point[Z COORD])</f>
        <v/>
      </c>
      <c r="T820" s="14" t="str">
        <f>IF(Point[Asset Description]="","",PROPER(Point[Asset Description]))</f>
        <v/>
      </c>
      <c r="U820" s="14" t="str">
        <f>IF(Point[[Artist ]]="","",PROPER(Point[[Artist ]]))</f>
        <v/>
      </c>
      <c r="V820" s="14" t="str">
        <f>IF(Point[Material Notes]="","",PROPER(Point[Material Notes]))</f>
        <v/>
      </c>
      <c r="W820" s="14" t="str">
        <f>IF(Point[Dimension Notes]="","",Point[Dimension Notes])</f>
        <v/>
      </c>
      <c r="X820" s="14" t="str">
        <f>IF(Point[List]="","",VLOOKUP(Point[Burner Number],number,2,FALSE))</f>
        <v/>
      </c>
      <c r="Y820" s="14" t="str">
        <f>IF(Point[List]="","",VLOOKUP(Point[Fuel],bbq_fuel,2,FALSE))</f>
        <v/>
      </c>
      <c r="Z820" s="14" t="str">
        <f>IF(Point[List]="","",VLOOKUP(Point[Cabinet Material],bbq_material,2,FALSE))</f>
        <v/>
      </c>
      <c r="AA820" s="14" t="str">
        <f>IF(Point[Asset Group]="","",VLOOKUP(Point[Manufacturer],manufacturer,2,FALSE))</f>
        <v/>
      </c>
      <c r="AB820" s="14" t="str">
        <f>IF(Point[Uinsex WC]="","",Point[Uinsex WC])</f>
        <v/>
      </c>
      <c r="AC820" s="14" t="str">
        <f>IF(Point[Female WC]="","",Point[Female WC])</f>
        <v/>
      </c>
      <c r="AD820" s="14" t="str">
        <f>IF(Point[Male WC]="","",Point[Male WC])</f>
        <v/>
      </c>
      <c r="AE820" s="14" t="str">
        <f>IF(Point[Urinal]="","",Point[Urinal])</f>
        <v/>
      </c>
      <c r="AF820" s="14" t="str">
        <f>IF(Point[Disabled Unisex]="","",Point[Disabled Unisex])</f>
        <v/>
      </c>
      <c r="AG820" s="14" t="str">
        <f>IF(Point[Disabled Female]="","",Point[Disabled Female])</f>
        <v/>
      </c>
      <c r="AH820" s="14" t="str">
        <f>IF(Point[Disabled Male]="","",Point[Disabled Male])</f>
        <v/>
      </c>
      <c r="AI820" s="14" t="str">
        <f>IF(Point[Asset Group]="","",VLOOKUP(Point[Handrail],yes_no,2,FALSE))</f>
        <v/>
      </c>
      <c r="AJ820" s="14" t="str">
        <f>IF(Point[Asset Group]="","",VLOOKUP(Point[Baby Changing],yes_no,2,FALSE))</f>
        <v/>
      </c>
      <c r="AK820" s="14" t="str">
        <f>IF(Point[Asset Group]="","",VLOOKUP(Point[Service Room],yes_no,2,FALSE))</f>
        <v/>
      </c>
      <c r="AL820" s="14" t="str">
        <f>IF(Point[Asset Group]="","",VLOOKUP(Point[Service Tap],service_tap,2,FALSE))</f>
        <v/>
      </c>
      <c r="AM820" s="14" t="str">
        <f>IF(Point[Asset Group]="","",VLOOKUP(Point[Heating Type],wc_heating,2,FALSE))</f>
        <v/>
      </c>
      <c r="AN820" s="14" t="str">
        <f>IF(Point[Asset Group]="","",VLOOKUP(Point[Power Supply],power_supply,2,FALSE))</f>
        <v/>
      </c>
      <c r="AO820" s="14" t="str">
        <f>IF(Point[Asset Group]="","",VLOOKUP(Point[Waste Water],waste_water,2,FALSE))</f>
        <v/>
      </c>
      <c r="AP820" s="14" t="str">
        <f>IF(Point[Asset Group]="","",VLOOKUP(Point[Furniture SubType],subdom_master_gdb,2,FALSE))</f>
        <v/>
      </c>
      <c r="AQ820" s="14" t="str">
        <f>IF(Point[Asset Group]="","",VLOOKUP(Point[Concrete Pad],yes_no,2,FALSE))</f>
        <v/>
      </c>
      <c r="AR820" s="14" t="str">
        <f>IF(Point[Asset Group]="","",VLOOKUP(Point[Material],material_master,2,FALSE))</f>
        <v/>
      </c>
      <c r="AS820" s="14" t="str">
        <f>IF(Point[Asset Group]="","",VLOOKUP(Point[Plumbing],irrigation_plumbing,2,FALSE))</f>
        <v/>
      </c>
      <c r="AT820" s="14" t="str">
        <f>IF(Point[Asset Group]="","",VLOOKUP(Point[Sprinklers],irrigation_sprinklers,2,FALSE))</f>
        <v/>
      </c>
      <c r="AU820" s="14" t="str">
        <f>IF(Point[Asset Group]="","",VLOOKUP(Point[System],irrigation_system,2,FALSE))</f>
        <v/>
      </c>
      <c r="AV820" s="14" t="str">
        <f>IF(Point[Asset Group]="","",VLOOKUP(Point[Status],irrigation_status,2,FALSE))</f>
        <v/>
      </c>
      <c r="AW820" s="11" t="str">
        <f>IF(Point[Date of manufacture]="","",Point[Date of manufacture])</f>
        <v/>
      </c>
      <c r="AX820" s="14" t="str">
        <f>IF(Point[Asset Group]="","",VLOOKUP(Point[Sign Purpose],sign_purpose,2,FALSE))</f>
        <v/>
      </c>
      <c r="AY820" s="14" t="str">
        <f>IF(Point[Asset Group]="","",VLOOKUP(Point[Sign Material],material_master,2,FALSE))</f>
        <v/>
      </c>
      <c r="AZ820" s="14" t="str">
        <f>IF(Point[Asset Group]="","",VLOOKUP(Point[Affixed To],sign_affix,2,FALSE))</f>
        <v/>
      </c>
      <c r="BA820" s="14" t="str">
        <f>IF(Point[Size HxB mm]="","",Point[Size HxB mm])</f>
        <v/>
      </c>
      <c r="BB820" s="14" t="str">
        <f>IF(Point[Height m]="","",Point[Height m])</f>
        <v/>
      </c>
      <c r="BC820" s="14" t="str">
        <f>IF(Point[Asset Group]="","",VLOOKUP(Point[Post Material],material_master,2,FALSE))</f>
        <v/>
      </c>
      <c r="BD820" s="14" t="str">
        <f>IF(Point[Asset Group]="","",VLOOKUP(Point[Post Number],number,2,FALSE))</f>
        <v/>
      </c>
      <c r="BE820" s="14" t="str">
        <f>IF(Point[Asset Group]="","",VLOOKUP(Point[Structure SubType],subdom_master_gdb,2,FALSE))</f>
        <v/>
      </c>
      <c r="BF820" s="14" t="str">
        <f>IF(Point[Area m2]="","",Point[Area m2])</f>
        <v/>
      </c>
      <c r="BG820" s="14" t="str">
        <f>IF(Point[Length m]="","",Point[Length m])</f>
        <v/>
      </c>
      <c r="BH820" s="14" t="str">
        <f>IF(Point[Width m]="","",Point[Width m])</f>
        <v/>
      </c>
      <c r="BI820" s="14" t="str">
        <f>IF(Point[Diameter m]="","",Point[Diameter m])</f>
        <v/>
      </c>
      <c r="BJ820" s="14" t="str">
        <f>IF(Point[Asset Group]="","",VLOOKUP(Point[Number of Pipes],number,2,FALSE))</f>
        <v/>
      </c>
      <c r="BK820" s="14" t="str">
        <f>IF(Point[Asset Group]="","",VLOOKUP(Point[Combined Name],2,FALSE))</f>
        <v/>
      </c>
      <c r="BL820" s="14" t="str">
        <f>IF(Point[Asset Group]="","",VLOOKUP(Point[Size Class],size_class,2,FALSE))</f>
        <v/>
      </c>
      <c r="BM820" s="14" t="str">
        <f>IF(Point[Asset Group]="","",VLOOKUP(Point[Age Class],age_class,2,FALSE))</f>
        <v/>
      </c>
      <c r="BN820" s="14" t="str">
        <f>IF(Point[Girth (cm)]="","",Point[Girth (cm)])</f>
        <v/>
      </c>
      <c r="BO820" s="14" t="str">
        <f>IF(Point[Crown Radius (m)]="","",Point[Crown Radius (m)])</f>
        <v/>
      </c>
      <c r="BP820" s="14" t="str">
        <f>IF(Point[Asset Group]="","",VLOOKUP(Point[Rooting Environment],root_enviro,2,FALSE))</f>
        <v/>
      </c>
      <c r="BQ820" s="14" t="str">
        <f>IF(Point[Asset Group]="","",VLOOKUP(Point[Tree Surround],tree_surround,2,FALSE))</f>
        <v/>
      </c>
      <c r="BR820" s="14" t="str">
        <f>IF(Point[Asset Group]="","",VLOOKUP(Point[Tree Grill],yes_no,2,FALSE))</f>
        <v/>
      </c>
      <c r="BS820" s="14" t="str">
        <f>IF(Point[Asset Group]="","",VLOOKUP(Point[Tree Location],tree_location,2,FALSE))</f>
        <v/>
      </c>
    </row>
    <row r="821" spans="1:71" s="3" customFormat="1" x14ac:dyDescent="0.2">
      <c r="A821" s="3" t="str">
        <f>IF(Point[DWG File Name]="","",Point[DWG File Name])</f>
        <v/>
      </c>
      <c r="B821" s="3" t="str">
        <f>IF(Point[DWG Layer Name]="","",Point[DWG Layer Name])</f>
        <v/>
      </c>
      <c r="C821" s="3" t="str">
        <f>IF(Point[DWG Handle]="","",Point[DWG Handle])</f>
        <v/>
      </c>
      <c r="D821" s="58" t="str">
        <f>IF(Point[X]="","",Point[X])</f>
        <v/>
      </c>
      <c r="E821" s="58" t="str">
        <f>IF(Point[Y]="","",Point[Y])</f>
        <v/>
      </c>
      <c r="F821" s="3" t="str">
        <f>IF(Point[Replacement Asset]="","",Point[Replacement Asset])</f>
        <v/>
      </c>
      <c r="G821" s="3" t="str">
        <f>IF(Point[Asset ID]="","",UPPER(Point[Asset ID]))</f>
        <v/>
      </c>
      <c r="H821" s="3" t="str">
        <f>IF(Point[Asset Group]="","",VLOOKUP(Point[Asset Group],asset_grp_pt,4,FALSE))</f>
        <v/>
      </c>
      <c r="I821" s="3" t="str">
        <f>IF(Point[Asset Group]="","",VLOOKUP(Point[Asset Group],asset_grp_pt,2,FALSE))</f>
        <v/>
      </c>
      <c r="J821" s="3" t="str">
        <f>IF(Point[Asset Group]="","",VLOOKUP(Point[Asset Group],asset_grp_pt,3,FALSE))</f>
        <v/>
      </c>
      <c r="K821" s="3" t="str">
        <f>IF(Point[Asset Group]="","",VLOOKUP(Point[Asset Type],type_master_list,2,FALSE))</f>
        <v/>
      </c>
      <c r="L821" s="3" t="str">
        <f>IF(Point[Asset Name]="","",PROPER(Point[Asset Name]))</f>
        <v/>
      </c>
      <c r="M821" s="11" t="str">
        <f>IF(Point[Install Date]="","",Point[Install Date])</f>
        <v/>
      </c>
      <c r="N821" s="11" t="str">
        <f>IF(Point[Note]="","",PROPER(Point[Note]))</f>
        <v/>
      </c>
      <c r="O821" s="11" t="str">
        <f>IF(Point[Resource Consent Number]="","",UPPER(Point[Resource Consent Number]))</f>
        <v/>
      </c>
      <c r="P821" s="53" t="str">
        <f>IF(Point[Asset Unit Cost]="","",Point[Asset Unit Cost])</f>
        <v/>
      </c>
      <c r="Q821" s="11" t="str">
        <f>IF(Point[Added By]="","",UPPER(Point[Added By]))</f>
        <v/>
      </c>
      <c r="R821" s="11" t="str">
        <f>IF(Point[Added Date]="","",Point[Added Date])</f>
        <v/>
      </c>
      <c r="S821" s="14" t="str">
        <f>IF(Point[Z COORD]="","",Point[Z COORD])</f>
        <v/>
      </c>
      <c r="T821" s="14" t="str">
        <f>IF(Point[Asset Description]="","",PROPER(Point[Asset Description]))</f>
        <v/>
      </c>
      <c r="U821" s="14" t="str">
        <f>IF(Point[[Artist ]]="","",PROPER(Point[[Artist ]]))</f>
        <v/>
      </c>
      <c r="V821" s="14" t="str">
        <f>IF(Point[Material Notes]="","",PROPER(Point[Material Notes]))</f>
        <v/>
      </c>
      <c r="W821" s="14" t="str">
        <f>IF(Point[Dimension Notes]="","",Point[Dimension Notes])</f>
        <v/>
      </c>
      <c r="X821" s="14" t="str">
        <f>IF(Point[List]="","",VLOOKUP(Point[Burner Number],number,2,FALSE))</f>
        <v/>
      </c>
      <c r="Y821" s="14" t="str">
        <f>IF(Point[List]="","",VLOOKUP(Point[Fuel],bbq_fuel,2,FALSE))</f>
        <v/>
      </c>
      <c r="Z821" s="14" t="str">
        <f>IF(Point[List]="","",VLOOKUP(Point[Cabinet Material],bbq_material,2,FALSE))</f>
        <v/>
      </c>
      <c r="AA821" s="14" t="str">
        <f>IF(Point[Asset Group]="","",VLOOKUP(Point[Manufacturer],manufacturer,2,FALSE))</f>
        <v/>
      </c>
      <c r="AB821" s="14" t="str">
        <f>IF(Point[Uinsex WC]="","",Point[Uinsex WC])</f>
        <v/>
      </c>
      <c r="AC821" s="14" t="str">
        <f>IF(Point[Female WC]="","",Point[Female WC])</f>
        <v/>
      </c>
      <c r="AD821" s="14" t="str">
        <f>IF(Point[Male WC]="","",Point[Male WC])</f>
        <v/>
      </c>
      <c r="AE821" s="14" t="str">
        <f>IF(Point[Urinal]="","",Point[Urinal])</f>
        <v/>
      </c>
      <c r="AF821" s="14" t="str">
        <f>IF(Point[Disabled Unisex]="","",Point[Disabled Unisex])</f>
        <v/>
      </c>
      <c r="AG821" s="14" t="str">
        <f>IF(Point[Disabled Female]="","",Point[Disabled Female])</f>
        <v/>
      </c>
      <c r="AH821" s="14" t="str">
        <f>IF(Point[Disabled Male]="","",Point[Disabled Male])</f>
        <v/>
      </c>
      <c r="AI821" s="14" t="str">
        <f>IF(Point[Asset Group]="","",VLOOKUP(Point[Handrail],yes_no,2,FALSE))</f>
        <v/>
      </c>
      <c r="AJ821" s="14" t="str">
        <f>IF(Point[Asset Group]="","",VLOOKUP(Point[Baby Changing],yes_no,2,FALSE))</f>
        <v/>
      </c>
      <c r="AK821" s="14" t="str">
        <f>IF(Point[Asset Group]="","",VLOOKUP(Point[Service Room],yes_no,2,FALSE))</f>
        <v/>
      </c>
      <c r="AL821" s="14" t="str">
        <f>IF(Point[Asset Group]="","",VLOOKUP(Point[Service Tap],service_tap,2,FALSE))</f>
        <v/>
      </c>
      <c r="AM821" s="14" t="str">
        <f>IF(Point[Asset Group]="","",VLOOKUP(Point[Heating Type],wc_heating,2,FALSE))</f>
        <v/>
      </c>
      <c r="AN821" s="14" t="str">
        <f>IF(Point[Asset Group]="","",VLOOKUP(Point[Power Supply],power_supply,2,FALSE))</f>
        <v/>
      </c>
      <c r="AO821" s="14" t="str">
        <f>IF(Point[Asset Group]="","",VLOOKUP(Point[Waste Water],waste_water,2,FALSE))</f>
        <v/>
      </c>
      <c r="AP821" s="14" t="str">
        <f>IF(Point[Asset Group]="","",VLOOKUP(Point[Furniture SubType],subdom_master_gdb,2,FALSE))</f>
        <v/>
      </c>
      <c r="AQ821" s="14" t="str">
        <f>IF(Point[Asset Group]="","",VLOOKUP(Point[Concrete Pad],yes_no,2,FALSE))</f>
        <v/>
      </c>
      <c r="AR821" s="14" t="str">
        <f>IF(Point[Asset Group]="","",VLOOKUP(Point[Material],material_master,2,FALSE))</f>
        <v/>
      </c>
      <c r="AS821" s="14" t="str">
        <f>IF(Point[Asset Group]="","",VLOOKUP(Point[Plumbing],irrigation_plumbing,2,FALSE))</f>
        <v/>
      </c>
      <c r="AT821" s="14" t="str">
        <f>IF(Point[Asset Group]="","",VLOOKUP(Point[Sprinklers],irrigation_sprinklers,2,FALSE))</f>
        <v/>
      </c>
      <c r="AU821" s="14" t="str">
        <f>IF(Point[Asset Group]="","",VLOOKUP(Point[System],irrigation_system,2,FALSE))</f>
        <v/>
      </c>
      <c r="AV821" s="14" t="str">
        <f>IF(Point[Asset Group]="","",VLOOKUP(Point[Status],irrigation_status,2,FALSE))</f>
        <v/>
      </c>
      <c r="AW821" s="11" t="str">
        <f>IF(Point[Date of manufacture]="","",Point[Date of manufacture])</f>
        <v/>
      </c>
      <c r="AX821" s="14" t="str">
        <f>IF(Point[Asset Group]="","",VLOOKUP(Point[Sign Purpose],sign_purpose,2,FALSE))</f>
        <v/>
      </c>
      <c r="AY821" s="14" t="str">
        <f>IF(Point[Asset Group]="","",VLOOKUP(Point[Sign Material],material_master,2,FALSE))</f>
        <v/>
      </c>
      <c r="AZ821" s="14" t="str">
        <f>IF(Point[Asset Group]="","",VLOOKUP(Point[Affixed To],sign_affix,2,FALSE))</f>
        <v/>
      </c>
      <c r="BA821" s="14" t="str">
        <f>IF(Point[Size HxB mm]="","",Point[Size HxB mm])</f>
        <v/>
      </c>
      <c r="BB821" s="14" t="str">
        <f>IF(Point[Height m]="","",Point[Height m])</f>
        <v/>
      </c>
      <c r="BC821" s="14" t="str">
        <f>IF(Point[Asset Group]="","",VLOOKUP(Point[Post Material],material_master,2,FALSE))</f>
        <v/>
      </c>
      <c r="BD821" s="14" t="str">
        <f>IF(Point[Asset Group]="","",VLOOKUP(Point[Post Number],number,2,FALSE))</f>
        <v/>
      </c>
      <c r="BE821" s="14" t="str">
        <f>IF(Point[Asset Group]="","",VLOOKUP(Point[Structure SubType],subdom_master_gdb,2,FALSE))</f>
        <v/>
      </c>
      <c r="BF821" s="14" t="str">
        <f>IF(Point[Area m2]="","",Point[Area m2])</f>
        <v/>
      </c>
      <c r="BG821" s="14" t="str">
        <f>IF(Point[Length m]="","",Point[Length m])</f>
        <v/>
      </c>
      <c r="BH821" s="14" t="str">
        <f>IF(Point[Width m]="","",Point[Width m])</f>
        <v/>
      </c>
      <c r="BI821" s="14" t="str">
        <f>IF(Point[Diameter m]="","",Point[Diameter m])</f>
        <v/>
      </c>
      <c r="BJ821" s="14" t="str">
        <f>IF(Point[Asset Group]="","",VLOOKUP(Point[Number of Pipes],number,2,FALSE))</f>
        <v/>
      </c>
      <c r="BK821" s="14" t="str">
        <f>IF(Point[Asset Group]="","",VLOOKUP(Point[Combined Name],2,FALSE))</f>
        <v/>
      </c>
      <c r="BL821" s="14" t="str">
        <f>IF(Point[Asset Group]="","",VLOOKUP(Point[Size Class],size_class,2,FALSE))</f>
        <v/>
      </c>
      <c r="BM821" s="14" t="str">
        <f>IF(Point[Asset Group]="","",VLOOKUP(Point[Age Class],age_class,2,FALSE))</f>
        <v/>
      </c>
      <c r="BN821" s="14" t="str">
        <f>IF(Point[Girth (cm)]="","",Point[Girth (cm)])</f>
        <v/>
      </c>
      <c r="BO821" s="14" t="str">
        <f>IF(Point[Crown Radius (m)]="","",Point[Crown Radius (m)])</f>
        <v/>
      </c>
      <c r="BP821" s="14" t="str">
        <f>IF(Point[Asset Group]="","",VLOOKUP(Point[Rooting Environment],root_enviro,2,FALSE))</f>
        <v/>
      </c>
      <c r="BQ821" s="14" t="str">
        <f>IF(Point[Asset Group]="","",VLOOKUP(Point[Tree Surround],tree_surround,2,FALSE))</f>
        <v/>
      </c>
      <c r="BR821" s="14" t="str">
        <f>IF(Point[Asset Group]="","",VLOOKUP(Point[Tree Grill],yes_no,2,FALSE))</f>
        <v/>
      </c>
      <c r="BS821" s="14" t="str">
        <f>IF(Point[Asset Group]="","",VLOOKUP(Point[Tree Location],tree_location,2,FALSE))</f>
        <v/>
      </c>
    </row>
    <row r="822" spans="1:71" s="3" customFormat="1" x14ac:dyDescent="0.2">
      <c r="A822" s="3" t="str">
        <f>IF(Point[DWG File Name]="","",Point[DWG File Name])</f>
        <v/>
      </c>
      <c r="B822" s="3" t="str">
        <f>IF(Point[DWG Layer Name]="","",Point[DWG Layer Name])</f>
        <v/>
      </c>
      <c r="C822" s="3" t="str">
        <f>IF(Point[DWG Handle]="","",Point[DWG Handle])</f>
        <v/>
      </c>
      <c r="D822" s="58" t="str">
        <f>IF(Point[X]="","",Point[X])</f>
        <v/>
      </c>
      <c r="E822" s="58" t="str">
        <f>IF(Point[Y]="","",Point[Y])</f>
        <v/>
      </c>
      <c r="F822" s="3" t="str">
        <f>IF(Point[Replacement Asset]="","",Point[Replacement Asset])</f>
        <v/>
      </c>
      <c r="G822" s="3" t="str">
        <f>IF(Point[Asset ID]="","",UPPER(Point[Asset ID]))</f>
        <v/>
      </c>
      <c r="H822" s="3" t="str">
        <f>IF(Point[Asset Group]="","",VLOOKUP(Point[Asset Group],asset_grp_pt,4,FALSE))</f>
        <v/>
      </c>
      <c r="I822" s="3" t="str">
        <f>IF(Point[Asset Group]="","",VLOOKUP(Point[Asset Group],asset_grp_pt,2,FALSE))</f>
        <v/>
      </c>
      <c r="J822" s="3" t="str">
        <f>IF(Point[Asset Group]="","",VLOOKUP(Point[Asset Group],asset_grp_pt,3,FALSE))</f>
        <v/>
      </c>
      <c r="K822" s="3" t="str">
        <f>IF(Point[Asset Group]="","",VLOOKUP(Point[Asset Type],type_master_list,2,FALSE))</f>
        <v/>
      </c>
      <c r="L822" s="3" t="str">
        <f>IF(Point[Asset Name]="","",PROPER(Point[Asset Name]))</f>
        <v/>
      </c>
      <c r="M822" s="11" t="str">
        <f>IF(Point[Install Date]="","",Point[Install Date])</f>
        <v/>
      </c>
      <c r="N822" s="11" t="str">
        <f>IF(Point[Note]="","",PROPER(Point[Note]))</f>
        <v/>
      </c>
      <c r="O822" s="11" t="str">
        <f>IF(Point[Resource Consent Number]="","",UPPER(Point[Resource Consent Number]))</f>
        <v/>
      </c>
      <c r="P822" s="53" t="str">
        <f>IF(Point[Asset Unit Cost]="","",Point[Asset Unit Cost])</f>
        <v/>
      </c>
      <c r="Q822" s="11" t="str">
        <f>IF(Point[Added By]="","",UPPER(Point[Added By]))</f>
        <v/>
      </c>
      <c r="R822" s="11" t="str">
        <f>IF(Point[Added Date]="","",Point[Added Date])</f>
        <v/>
      </c>
      <c r="S822" s="14" t="str">
        <f>IF(Point[Z COORD]="","",Point[Z COORD])</f>
        <v/>
      </c>
      <c r="T822" s="14" t="str">
        <f>IF(Point[Asset Description]="","",PROPER(Point[Asset Description]))</f>
        <v/>
      </c>
      <c r="U822" s="14" t="str">
        <f>IF(Point[[Artist ]]="","",PROPER(Point[[Artist ]]))</f>
        <v/>
      </c>
      <c r="V822" s="14" t="str">
        <f>IF(Point[Material Notes]="","",PROPER(Point[Material Notes]))</f>
        <v/>
      </c>
      <c r="W822" s="14" t="str">
        <f>IF(Point[Dimension Notes]="","",Point[Dimension Notes])</f>
        <v/>
      </c>
      <c r="X822" s="14" t="str">
        <f>IF(Point[List]="","",VLOOKUP(Point[Burner Number],number,2,FALSE))</f>
        <v/>
      </c>
      <c r="Y822" s="14" t="str">
        <f>IF(Point[List]="","",VLOOKUP(Point[Fuel],bbq_fuel,2,FALSE))</f>
        <v/>
      </c>
      <c r="Z822" s="14" t="str">
        <f>IF(Point[List]="","",VLOOKUP(Point[Cabinet Material],bbq_material,2,FALSE))</f>
        <v/>
      </c>
      <c r="AA822" s="14" t="str">
        <f>IF(Point[Asset Group]="","",VLOOKUP(Point[Manufacturer],manufacturer,2,FALSE))</f>
        <v/>
      </c>
      <c r="AB822" s="14" t="str">
        <f>IF(Point[Uinsex WC]="","",Point[Uinsex WC])</f>
        <v/>
      </c>
      <c r="AC822" s="14" t="str">
        <f>IF(Point[Female WC]="","",Point[Female WC])</f>
        <v/>
      </c>
      <c r="AD822" s="14" t="str">
        <f>IF(Point[Male WC]="","",Point[Male WC])</f>
        <v/>
      </c>
      <c r="AE822" s="14" t="str">
        <f>IF(Point[Urinal]="","",Point[Urinal])</f>
        <v/>
      </c>
      <c r="AF822" s="14" t="str">
        <f>IF(Point[Disabled Unisex]="","",Point[Disabled Unisex])</f>
        <v/>
      </c>
      <c r="AG822" s="14" t="str">
        <f>IF(Point[Disabled Female]="","",Point[Disabled Female])</f>
        <v/>
      </c>
      <c r="AH822" s="14" t="str">
        <f>IF(Point[Disabled Male]="","",Point[Disabled Male])</f>
        <v/>
      </c>
      <c r="AI822" s="14" t="str">
        <f>IF(Point[Asset Group]="","",VLOOKUP(Point[Handrail],yes_no,2,FALSE))</f>
        <v/>
      </c>
      <c r="AJ822" s="14" t="str">
        <f>IF(Point[Asset Group]="","",VLOOKUP(Point[Baby Changing],yes_no,2,FALSE))</f>
        <v/>
      </c>
      <c r="AK822" s="14" t="str">
        <f>IF(Point[Asset Group]="","",VLOOKUP(Point[Service Room],yes_no,2,FALSE))</f>
        <v/>
      </c>
      <c r="AL822" s="14" t="str">
        <f>IF(Point[Asset Group]="","",VLOOKUP(Point[Service Tap],service_tap,2,FALSE))</f>
        <v/>
      </c>
      <c r="AM822" s="14" t="str">
        <f>IF(Point[Asset Group]="","",VLOOKUP(Point[Heating Type],wc_heating,2,FALSE))</f>
        <v/>
      </c>
      <c r="AN822" s="14" t="str">
        <f>IF(Point[Asset Group]="","",VLOOKUP(Point[Power Supply],power_supply,2,FALSE))</f>
        <v/>
      </c>
      <c r="AO822" s="14" t="str">
        <f>IF(Point[Asset Group]="","",VLOOKUP(Point[Waste Water],waste_water,2,FALSE))</f>
        <v/>
      </c>
      <c r="AP822" s="14" t="str">
        <f>IF(Point[Asset Group]="","",VLOOKUP(Point[Furniture SubType],subdom_master_gdb,2,FALSE))</f>
        <v/>
      </c>
      <c r="AQ822" s="14" t="str">
        <f>IF(Point[Asset Group]="","",VLOOKUP(Point[Concrete Pad],yes_no,2,FALSE))</f>
        <v/>
      </c>
      <c r="AR822" s="14" t="str">
        <f>IF(Point[Asset Group]="","",VLOOKUP(Point[Material],material_master,2,FALSE))</f>
        <v/>
      </c>
      <c r="AS822" s="14" t="str">
        <f>IF(Point[Asset Group]="","",VLOOKUP(Point[Plumbing],irrigation_plumbing,2,FALSE))</f>
        <v/>
      </c>
      <c r="AT822" s="14" t="str">
        <f>IF(Point[Asset Group]="","",VLOOKUP(Point[Sprinklers],irrigation_sprinklers,2,FALSE))</f>
        <v/>
      </c>
      <c r="AU822" s="14" t="str">
        <f>IF(Point[Asset Group]="","",VLOOKUP(Point[System],irrigation_system,2,FALSE))</f>
        <v/>
      </c>
      <c r="AV822" s="14" t="str">
        <f>IF(Point[Asset Group]="","",VLOOKUP(Point[Status],irrigation_status,2,FALSE))</f>
        <v/>
      </c>
      <c r="AW822" s="11" t="str">
        <f>IF(Point[Date of manufacture]="","",Point[Date of manufacture])</f>
        <v/>
      </c>
      <c r="AX822" s="14" t="str">
        <f>IF(Point[Asset Group]="","",VLOOKUP(Point[Sign Purpose],sign_purpose,2,FALSE))</f>
        <v/>
      </c>
      <c r="AY822" s="14" t="str">
        <f>IF(Point[Asset Group]="","",VLOOKUP(Point[Sign Material],material_master,2,FALSE))</f>
        <v/>
      </c>
      <c r="AZ822" s="14" t="str">
        <f>IF(Point[Asset Group]="","",VLOOKUP(Point[Affixed To],sign_affix,2,FALSE))</f>
        <v/>
      </c>
      <c r="BA822" s="14" t="str">
        <f>IF(Point[Size HxB mm]="","",Point[Size HxB mm])</f>
        <v/>
      </c>
      <c r="BB822" s="14" t="str">
        <f>IF(Point[Height m]="","",Point[Height m])</f>
        <v/>
      </c>
      <c r="BC822" s="14" t="str">
        <f>IF(Point[Asset Group]="","",VLOOKUP(Point[Post Material],material_master,2,FALSE))</f>
        <v/>
      </c>
      <c r="BD822" s="14" t="str">
        <f>IF(Point[Asset Group]="","",VLOOKUP(Point[Post Number],number,2,FALSE))</f>
        <v/>
      </c>
      <c r="BE822" s="14" t="str">
        <f>IF(Point[Asset Group]="","",VLOOKUP(Point[Structure SubType],subdom_master_gdb,2,FALSE))</f>
        <v/>
      </c>
      <c r="BF822" s="14" t="str">
        <f>IF(Point[Area m2]="","",Point[Area m2])</f>
        <v/>
      </c>
      <c r="BG822" s="14" t="str">
        <f>IF(Point[Length m]="","",Point[Length m])</f>
        <v/>
      </c>
      <c r="BH822" s="14" t="str">
        <f>IF(Point[Width m]="","",Point[Width m])</f>
        <v/>
      </c>
      <c r="BI822" s="14" t="str">
        <f>IF(Point[Diameter m]="","",Point[Diameter m])</f>
        <v/>
      </c>
      <c r="BJ822" s="14" t="str">
        <f>IF(Point[Asset Group]="","",VLOOKUP(Point[Number of Pipes],number,2,FALSE))</f>
        <v/>
      </c>
      <c r="BK822" s="14" t="str">
        <f>IF(Point[Asset Group]="","",VLOOKUP(Point[Combined Name],2,FALSE))</f>
        <v/>
      </c>
      <c r="BL822" s="14" t="str">
        <f>IF(Point[Asset Group]="","",VLOOKUP(Point[Size Class],size_class,2,FALSE))</f>
        <v/>
      </c>
      <c r="BM822" s="14" t="str">
        <f>IF(Point[Asset Group]="","",VLOOKUP(Point[Age Class],age_class,2,FALSE))</f>
        <v/>
      </c>
      <c r="BN822" s="14" t="str">
        <f>IF(Point[Girth (cm)]="","",Point[Girth (cm)])</f>
        <v/>
      </c>
      <c r="BO822" s="14" t="str">
        <f>IF(Point[Crown Radius (m)]="","",Point[Crown Radius (m)])</f>
        <v/>
      </c>
      <c r="BP822" s="14" t="str">
        <f>IF(Point[Asset Group]="","",VLOOKUP(Point[Rooting Environment],root_enviro,2,FALSE))</f>
        <v/>
      </c>
      <c r="BQ822" s="14" t="str">
        <f>IF(Point[Asset Group]="","",VLOOKUP(Point[Tree Surround],tree_surround,2,FALSE))</f>
        <v/>
      </c>
      <c r="BR822" s="14" t="str">
        <f>IF(Point[Asset Group]="","",VLOOKUP(Point[Tree Grill],yes_no,2,FALSE))</f>
        <v/>
      </c>
      <c r="BS822" s="14" t="str">
        <f>IF(Point[Asset Group]="","",VLOOKUP(Point[Tree Location],tree_location,2,FALSE))</f>
        <v/>
      </c>
    </row>
    <row r="823" spans="1:71" s="3" customFormat="1" x14ac:dyDescent="0.2">
      <c r="A823" s="3" t="str">
        <f>IF(Point[DWG File Name]="","",Point[DWG File Name])</f>
        <v/>
      </c>
      <c r="B823" s="3" t="str">
        <f>IF(Point[DWG Layer Name]="","",Point[DWG Layer Name])</f>
        <v/>
      </c>
      <c r="C823" s="3" t="str">
        <f>IF(Point[DWG Handle]="","",Point[DWG Handle])</f>
        <v/>
      </c>
      <c r="D823" s="58" t="str">
        <f>IF(Point[X]="","",Point[X])</f>
        <v/>
      </c>
      <c r="E823" s="58" t="str">
        <f>IF(Point[Y]="","",Point[Y])</f>
        <v/>
      </c>
      <c r="F823" s="3" t="str">
        <f>IF(Point[Replacement Asset]="","",Point[Replacement Asset])</f>
        <v/>
      </c>
      <c r="G823" s="3" t="str">
        <f>IF(Point[Asset ID]="","",UPPER(Point[Asset ID]))</f>
        <v/>
      </c>
      <c r="H823" s="3" t="str">
        <f>IF(Point[Asset Group]="","",VLOOKUP(Point[Asset Group],asset_grp_pt,4,FALSE))</f>
        <v/>
      </c>
      <c r="I823" s="3" t="str">
        <f>IF(Point[Asset Group]="","",VLOOKUP(Point[Asset Group],asset_grp_pt,2,FALSE))</f>
        <v/>
      </c>
      <c r="J823" s="3" t="str">
        <f>IF(Point[Asset Group]="","",VLOOKUP(Point[Asset Group],asset_grp_pt,3,FALSE))</f>
        <v/>
      </c>
      <c r="K823" s="3" t="str">
        <f>IF(Point[Asset Group]="","",VLOOKUP(Point[Asset Type],type_master_list,2,FALSE))</f>
        <v/>
      </c>
      <c r="L823" s="3" t="str">
        <f>IF(Point[Asset Name]="","",PROPER(Point[Asset Name]))</f>
        <v/>
      </c>
      <c r="M823" s="11" t="str">
        <f>IF(Point[Install Date]="","",Point[Install Date])</f>
        <v/>
      </c>
      <c r="N823" s="11" t="str">
        <f>IF(Point[Note]="","",PROPER(Point[Note]))</f>
        <v/>
      </c>
      <c r="O823" s="11" t="str">
        <f>IF(Point[Resource Consent Number]="","",UPPER(Point[Resource Consent Number]))</f>
        <v/>
      </c>
      <c r="P823" s="53" t="str">
        <f>IF(Point[Asset Unit Cost]="","",Point[Asset Unit Cost])</f>
        <v/>
      </c>
      <c r="Q823" s="11" t="str">
        <f>IF(Point[Added By]="","",UPPER(Point[Added By]))</f>
        <v/>
      </c>
      <c r="R823" s="11" t="str">
        <f>IF(Point[Added Date]="","",Point[Added Date])</f>
        <v/>
      </c>
      <c r="S823" s="14" t="str">
        <f>IF(Point[Z COORD]="","",Point[Z COORD])</f>
        <v/>
      </c>
      <c r="T823" s="14" t="str">
        <f>IF(Point[Asset Description]="","",PROPER(Point[Asset Description]))</f>
        <v/>
      </c>
      <c r="U823" s="14" t="str">
        <f>IF(Point[[Artist ]]="","",PROPER(Point[[Artist ]]))</f>
        <v/>
      </c>
      <c r="V823" s="14" t="str">
        <f>IF(Point[Material Notes]="","",PROPER(Point[Material Notes]))</f>
        <v/>
      </c>
      <c r="W823" s="14" t="str">
        <f>IF(Point[Dimension Notes]="","",Point[Dimension Notes])</f>
        <v/>
      </c>
      <c r="X823" s="14" t="str">
        <f>IF(Point[List]="","",VLOOKUP(Point[Burner Number],number,2,FALSE))</f>
        <v/>
      </c>
      <c r="Y823" s="14" t="str">
        <f>IF(Point[List]="","",VLOOKUP(Point[Fuel],bbq_fuel,2,FALSE))</f>
        <v/>
      </c>
      <c r="Z823" s="14" t="str">
        <f>IF(Point[List]="","",VLOOKUP(Point[Cabinet Material],bbq_material,2,FALSE))</f>
        <v/>
      </c>
      <c r="AA823" s="14" t="str">
        <f>IF(Point[Asset Group]="","",VLOOKUP(Point[Manufacturer],manufacturer,2,FALSE))</f>
        <v/>
      </c>
      <c r="AB823" s="14" t="str">
        <f>IF(Point[Uinsex WC]="","",Point[Uinsex WC])</f>
        <v/>
      </c>
      <c r="AC823" s="14" t="str">
        <f>IF(Point[Female WC]="","",Point[Female WC])</f>
        <v/>
      </c>
      <c r="AD823" s="14" t="str">
        <f>IF(Point[Male WC]="","",Point[Male WC])</f>
        <v/>
      </c>
      <c r="AE823" s="14" t="str">
        <f>IF(Point[Urinal]="","",Point[Urinal])</f>
        <v/>
      </c>
      <c r="AF823" s="14" t="str">
        <f>IF(Point[Disabled Unisex]="","",Point[Disabled Unisex])</f>
        <v/>
      </c>
      <c r="AG823" s="14" t="str">
        <f>IF(Point[Disabled Female]="","",Point[Disabled Female])</f>
        <v/>
      </c>
      <c r="AH823" s="14" t="str">
        <f>IF(Point[Disabled Male]="","",Point[Disabled Male])</f>
        <v/>
      </c>
      <c r="AI823" s="14" t="str">
        <f>IF(Point[Asset Group]="","",VLOOKUP(Point[Handrail],yes_no,2,FALSE))</f>
        <v/>
      </c>
      <c r="AJ823" s="14" t="str">
        <f>IF(Point[Asset Group]="","",VLOOKUP(Point[Baby Changing],yes_no,2,FALSE))</f>
        <v/>
      </c>
      <c r="AK823" s="14" t="str">
        <f>IF(Point[Asset Group]="","",VLOOKUP(Point[Service Room],yes_no,2,FALSE))</f>
        <v/>
      </c>
      <c r="AL823" s="14" t="str">
        <f>IF(Point[Asset Group]="","",VLOOKUP(Point[Service Tap],service_tap,2,FALSE))</f>
        <v/>
      </c>
      <c r="AM823" s="14" t="str">
        <f>IF(Point[Asset Group]="","",VLOOKUP(Point[Heating Type],wc_heating,2,FALSE))</f>
        <v/>
      </c>
      <c r="AN823" s="14" t="str">
        <f>IF(Point[Asset Group]="","",VLOOKUP(Point[Power Supply],power_supply,2,FALSE))</f>
        <v/>
      </c>
      <c r="AO823" s="14" t="str">
        <f>IF(Point[Asset Group]="","",VLOOKUP(Point[Waste Water],waste_water,2,FALSE))</f>
        <v/>
      </c>
      <c r="AP823" s="14" t="str">
        <f>IF(Point[Asset Group]="","",VLOOKUP(Point[Furniture SubType],subdom_master_gdb,2,FALSE))</f>
        <v/>
      </c>
      <c r="AQ823" s="14" t="str">
        <f>IF(Point[Asset Group]="","",VLOOKUP(Point[Concrete Pad],yes_no,2,FALSE))</f>
        <v/>
      </c>
      <c r="AR823" s="14" t="str">
        <f>IF(Point[Asset Group]="","",VLOOKUP(Point[Material],material_master,2,FALSE))</f>
        <v/>
      </c>
      <c r="AS823" s="14" t="str">
        <f>IF(Point[Asset Group]="","",VLOOKUP(Point[Plumbing],irrigation_plumbing,2,FALSE))</f>
        <v/>
      </c>
      <c r="AT823" s="14" t="str">
        <f>IF(Point[Asset Group]="","",VLOOKUP(Point[Sprinklers],irrigation_sprinklers,2,FALSE))</f>
        <v/>
      </c>
      <c r="AU823" s="14" t="str">
        <f>IF(Point[Asset Group]="","",VLOOKUP(Point[System],irrigation_system,2,FALSE))</f>
        <v/>
      </c>
      <c r="AV823" s="14" t="str">
        <f>IF(Point[Asset Group]="","",VLOOKUP(Point[Status],irrigation_status,2,FALSE))</f>
        <v/>
      </c>
      <c r="AW823" s="11" t="str">
        <f>IF(Point[Date of manufacture]="","",Point[Date of manufacture])</f>
        <v/>
      </c>
      <c r="AX823" s="14" t="str">
        <f>IF(Point[Asset Group]="","",VLOOKUP(Point[Sign Purpose],sign_purpose,2,FALSE))</f>
        <v/>
      </c>
      <c r="AY823" s="14" t="str">
        <f>IF(Point[Asset Group]="","",VLOOKUP(Point[Sign Material],material_master,2,FALSE))</f>
        <v/>
      </c>
      <c r="AZ823" s="14" t="str">
        <f>IF(Point[Asset Group]="","",VLOOKUP(Point[Affixed To],sign_affix,2,FALSE))</f>
        <v/>
      </c>
      <c r="BA823" s="14" t="str">
        <f>IF(Point[Size HxB mm]="","",Point[Size HxB mm])</f>
        <v/>
      </c>
      <c r="BB823" s="14" t="str">
        <f>IF(Point[Height m]="","",Point[Height m])</f>
        <v/>
      </c>
      <c r="BC823" s="14" t="str">
        <f>IF(Point[Asset Group]="","",VLOOKUP(Point[Post Material],material_master,2,FALSE))</f>
        <v/>
      </c>
      <c r="BD823" s="14" t="str">
        <f>IF(Point[Asset Group]="","",VLOOKUP(Point[Post Number],number,2,FALSE))</f>
        <v/>
      </c>
      <c r="BE823" s="14" t="str">
        <f>IF(Point[Asset Group]="","",VLOOKUP(Point[Structure SubType],subdom_master_gdb,2,FALSE))</f>
        <v/>
      </c>
      <c r="BF823" s="14" t="str">
        <f>IF(Point[Area m2]="","",Point[Area m2])</f>
        <v/>
      </c>
      <c r="BG823" s="14" t="str">
        <f>IF(Point[Length m]="","",Point[Length m])</f>
        <v/>
      </c>
      <c r="BH823" s="14" t="str">
        <f>IF(Point[Width m]="","",Point[Width m])</f>
        <v/>
      </c>
      <c r="BI823" s="14" t="str">
        <f>IF(Point[Diameter m]="","",Point[Diameter m])</f>
        <v/>
      </c>
      <c r="BJ823" s="14" t="str">
        <f>IF(Point[Asset Group]="","",VLOOKUP(Point[Number of Pipes],number,2,FALSE))</f>
        <v/>
      </c>
      <c r="BK823" s="14" t="str">
        <f>IF(Point[Asset Group]="","",VLOOKUP(Point[Combined Name],2,FALSE))</f>
        <v/>
      </c>
      <c r="BL823" s="14" t="str">
        <f>IF(Point[Asset Group]="","",VLOOKUP(Point[Size Class],size_class,2,FALSE))</f>
        <v/>
      </c>
      <c r="BM823" s="14" t="str">
        <f>IF(Point[Asset Group]="","",VLOOKUP(Point[Age Class],age_class,2,FALSE))</f>
        <v/>
      </c>
      <c r="BN823" s="14" t="str">
        <f>IF(Point[Girth (cm)]="","",Point[Girth (cm)])</f>
        <v/>
      </c>
      <c r="BO823" s="14" t="str">
        <f>IF(Point[Crown Radius (m)]="","",Point[Crown Radius (m)])</f>
        <v/>
      </c>
      <c r="BP823" s="14" t="str">
        <f>IF(Point[Asset Group]="","",VLOOKUP(Point[Rooting Environment],root_enviro,2,FALSE))</f>
        <v/>
      </c>
      <c r="BQ823" s="14" t="str">
        <f>IF(Point[Asset Group]="","",VLOOKUP(Point[Tree Surround],tree_surround,2,FALSE))</f>
        <v/>
      </c>
      <c r="BR823" s="14" t="str">
        <f>IF(Point[Asset Group]="","",VLOOKUP(Point[Tree Grill],yes_no,2,FALSE))</f>
        <v/>
      </c>
      <c r="BS823" s="14" t="str">
        <f>IF(Point[Asset Group]="","",VLOOKUP(Point[Tree Location],tree_location,2,FALSE))</f>
        <v/>
      </c>
    </row>
    <row r="824" spans="1:71" s="3" customFormat="1" x14ac:dyDescent="0.2">
      <c r="A824" s="3" t="str">
        <f>IF(Point[DWG File Name]="","",Point[DWG File Name])</f>
        <v/>
      </c>
      <c r="B824" s="3" t="str">
        <f>IF(Point[DWG Layer Name]="","",Point[DWG Layer Name])</f>
        <v/>
      </c>
      <c r="C824" s="3" t="str">
        <f>IF(Point[DWG Handle]="","",Point[DWG Handle])</f>
        <v/>
      </c>
      <c r="D824" s="58" t="str">
        <f>IF(Point[X]="","",Point[X])</f>
        <v/>
      </c>
      <c r="E824" s="58" t="str">
        <f>IF(Point[Y]="","",Point[Y])</f>
        <v/>
      </c>
      <c r="F824" s="3" t="str">
        <f>IF(Point[Replacement Asset]="","",Point[Replacement Asset])</f>
        <v/>
      </c>
      <c r="G824" s="3" t="str">
        <f>IF(Point[Asset ID]="","",UPPER(Point[Asset ID]))</f>
        <v/>
      </c>
      <c r="H824" s="3" t="str">
        <f>IF(Point[Asset Group]="","",VLOOKUP(Point[Asset Group],asset_grp_pt,4,FALSE))</f>
        <v/>
      </c>
      <c r="I824" s="3" t="str">
        <f>IF(Point[Asset Group]="","",VLOOKUP(Point[Asset Group],asset_grp_pt,2,FALSE))</f>
        <v/>
      </c>
      <c r="J824" s="3" t="str">
        <f>IF(Point[Asset Group]="","",VLOOKUP(Point[Asset Group],asset_grp_pt,3,FALSE))</f>
        <v/>
      </c>
      <c r="K824" s="3" t="str">
        <f>IF(Point[Asset Group]="","",VLOOKUP(Point[Asset Type],type_master_list,2,FALSE))</f>
        <v/>
      </c>
      <c r="L824" s="3" t="str">
        <f>IF(Point[Asset Name]="","",PROPER(Point[Asset Name]))</f>
        <v/>
      </c>
      <c r="M824" s="11" t="str">
        <f>IF(Point[Install Date]="","",Point[Install Date])</f>
        <v/>
      </c>
      <c r="N824" s="11" t="str">
        <f>IF(Point[Note]="","",PROPER(Point[Note]))</f>
        <v/>
      </c>
      <c r="O824" s="11" t="str">
        <f>IF(Point[Resource Consent Number]="","",UPPER(Point[Resource Consent Number]))</f>
        <v/>
      </c>
      <c r="P824" s="53" t="str">
        <f>IF(Point[Asset Unit Cost]="","",Point[Asset Unit Cost])</f>
        <v/>
      </c>
      <c r="Q824" s="11" t="str">
        <f>IF(Point[Added By]="","",UPPER(Point[Added By]))</f>
        <v/>
      </c>
      <c r="R824" s="11" t="str">
        <f>IF(Point[Added Date]="","",Point[Added Date])</f>
        <v/>
      </c>
      <c r="S824" s="14" t="str">
        <f>IF(Point[Z COORD]="","",Point[Z COORD])</f>
        <v/>
      </c>
      <c r="T824" s="14" t="str">
        <f>IF(Point[Asset Description]="","",PROPER(Point[Asset Description]))</f>
        <v/>
      </c>
      <c r="U824" s="14" t="str">
        <f>IF(Point[[Artist ]]="","",PROPER(Point[[Artist ]]))</f>
        <v/>
      </c>
      <c r="V824" s="14" t="str">
        <f>IF(Point[Material Notes]="","",PROPER(Point[Material Notes]))</f>
        <v/>
      </c>
      <c r="W824" s="14" t="str">
        <f>IF(Point[Dimension Notes]="","",Point[Dimension Notes])</f>
        <v/>
      </c>
      <c r="X824" s="14" t="str">
        <f>IF(Point[List]="","",VLOOKUP(Point[Burner Number],number,2,FALSE))</f>
        <v/>
      </c>
      <c r="Y824" s="14" t="str">
        <f>IF(Point[List]="","",VLOOKUP(Point[Fuel],bbq_fuel,2,FALSE))</f>
        <v/>
      </c>
      <c r="Z824" s="14" t="str">
        <f>IF(Point[List]="","",VLOOKUP(Point[Cabinet Material],bbq_material,2,FALSE))</f>
        <v/>
      </c>
      <c r="AA824" s="14" t="str">
        <f>IF(Point[Asset Group]="","",VLOOKUP(Point[Manufacturer],manufacturer,2,FALSE))</f>
        <v/>
      </c>
      <c r="AB824" s="14" t="str">
        <f>IF(Point[Uinsex WC]="","",Point[Uinsex WC])</f>
        <v/>
      </c>
      <c r="AC824" s="14" t="str">
        <f>IF(Point[Female WC]="","",Point[Female WC])</f>
        <v/>
      </c>
      <c r="AD824" s="14" t="str">
        <f>IF(Point[Male WC]="","",Point[Male WC])</f>
        <v/>
      </c>
      <c r="AE824" s="14" t="str">
        <f>IF(Point[Urinal]="","",Point[Urinal])</f>
        <v/>
      </c>
      <c r="AF824" s="14" t="str">
        <f>IF(Point[Disabled Unisex]="","",Point[Disabled Unisex])</f>
        <v/>
      </c>
      <c r="AG824" s="14" t="str">
        <f>IF(Point[Disabled Female]="","",Point[Disabled Female])</f>
        <v/>
      </c>
      <c r="AH824" s="14" t="str">
        <f>IF(Point[Disabled Male]="","",Point[Disabled Male])</f>
        <v/>
      </c>
      <c r="AI824" s="14" t="str">
        <f>IF(Point[Asset Group]="","",VLOOKUP(Point[Handrail],yes_no,2,FALSE))</f>
        <v/>
      </c>
      <c r="AJ824" s="14" t="str">
        <f>IF(Point[Asset Group]="","",VLOOKUP(Point[Baby Changing],yes_no,2,FALSE))</f>
        <v/>
      </c>
      <c r="AK824" s="14" t="str">
        <f>IF(Point[Asset Group]="","",VLOOKUP(Point[Service Room],yes_no,2,FALSE))</f>
        <v/>
      </c>
      <c r="AL824" s="14" t="str">
        <f>IF(Point[Asset Group]="","",VLOOKUP(Point[Service Tap],service_tap,2,FALSE))</f>
        <v/>
      </c>
      <c r="AM824" s="14" t="str">
        <f>IF(Point[Asset Group]="","",VLOOKUP(Point[Heating Type],wc_heating,2,FALSE))</f>
        <v/>
      </c>
      <c r="AN824" s="14" t="str">
        <f>IF(Point[Asset Group]="","",VLOOKUP(Point[Power Supply],power_supply,2,FALSE))</f>
        <v/>
      </c>
      <c r="AO824" s="14" t="str">
        <f>IF(Point[Asset Group]="","",VLOOKUP(Point[Waste Water],waste_water,2,FALSE))</f>
        <v/>
      </c>
      <c r="AP824" s="14" t="str">
        <f>IF(Point[Asset Group]="","",VLOOKUP(Point[Furniture SubType],subdom_master_gdb,2,FALSE))</f>
        <v/>
      </c>
      <c r="AQ824" s="14" t="str">
        <f>IF(Point[Asset Group]="","",VLOOKUP(Point[Concrete Pad],yes_no,2,FALSE))</f>
        <v/>
      </c>
      <c r="AR824" s="14" t="str">
        <f>IF(Point[Asset Group]="","",VLOOKUP(Point[Material],material_master,2,FALSE))</f>
        <v/>
      </c>
      <c r="AS824" s="14" t="str">
        <f>IF(Point[Asset Group]="","",VLOOKUP(Point[Plumbing],irrigation_plumbing,2,FALSE))</f>
        <v/>
      </c>
      <c r="AT824" s="14" t="str">
        <f>IF(Point[Asset Group]="","",VLOOKUP(Point[Sprinklers],irrigation_sprinklers,2,FALSE))</f>
        <v/>
      </c>
      <c r="AU824" s="14" t="str">
        <f>IF(Point[Asset Group]="","",VLOOKUP(Point[System],irrigation_system,2,FALSE))</f>
        <v/>
      </c>
      <c r="AV824" s="14" t="str">
        <f>IF(Point[Asset Group]="","",VLOOKUP(Point[Status],irrigation_status,2,FALSE))</f>
        <v/>
      </c>
      <c r="AW824" s="11" t="str">
        <f>IF(Point[Date of manufacture]="","",Point[Date of manufacture])</f>
        <v/>
      </c>
      <c r="AX824" s="14" t="str">
        <f>IF(Point[Asset Group]="","",VLOOKUP(Point[Sign Purpose],sign_purpose,2,FALSE))</f>
        <v/>
      </c>
      <c r="AY824" s="14" t="str">
        <f>IF(Point[Asset Group]="","",VLOOKUP(Point[Sign Material],material_master,2,FALSE))</f>
        <v/>
      </c>
      <c r="AZ824" s="14" t="str">
        <f>IF(Point[Asset Group]="","",VLOOKUP(Point[Affixed To],sign_affix,2,FALSE))</f>
        <v/>
      </c>
      <c r="BA824" s="14" t="str">
        <f>IF(Point[Size HxB mm]="","",Point[Size HxB mm])</f>
        <v/>
      </c>
      <c r="BB824" s="14" t="str">
        <f>IF(Point[Height m]="","",Point[Height m])</f>
        <v/>
      </c>
      <c r="BC824" s="14" t="str">
        <f>IF(Point[Asset Group]="","",VLOOKUP(Point[Post Material],material_master,2,FALSE))</f>
        <v/>
      </c>
      <c r="BD824" s="14" t="str">
        <f>IF(Point[Asset Group]="","",VLOOKUP(Point[Post Number],number,2,FALSE))</f>
        <v/>
      </c>
      <c r="BE824" s="14" t="str">
        <f>IF(Point[Asset Group]="","",VLOOKUP(Point[Structure SubType],subdom_master_gdb,2,FALSE))</f>
        <v/>
      </c>
      <c r="BF824" s="14" t="str">
        <f>IF(Point[Area m2]="","",Point[Area m2])</f>
        <v/>
      </c>
      <c r="BG824" s="14" t="str">
        <f>IF(Point[Length m]="","",Point[Length m])</f>
        <v/>
      </c>
      <c r="BH824" s="14" t="str">
        <f>IF(Point[Width m]="","",Point[Width m])</f>
        <v/>
      </c>
      <c r="BI824" s="14" t="str">
        <f>IF(Point[Diameter m]="","",Point[Diameter m])</f>
        <v/>
      </c>
      <c r="BJ824" s="14" t="str">
        <f>IF(Point[Asset Group]="","",VLOOKUP(Point[Number of Pipes],number,2,FALSE))</f>
        <v/>
      </c>
      <c r="BK824" s="14" t="str">
        <f>IF(Point[Asset Group]="","",VLOOKUP(Point[Combined Name],2,FALSE))</f>
        <v/>
      </c>
      <c r="BL824" s="14" t="str">
        <f>IF(Point[Asset Group]="","",VLOOKUP(Point[Size Class],size_class,2,FALSE))</f>
        <v/>
      </c>
      <c r="BM824" s="14" t="str">
        <f>IF(Point[Asset Group]="","",VLOOKUP(Point[Age Class],age_class,2,FALSE))</f>
        <v/>
      </c>
      <c r="BN824" s="14" t="str">
        <f>IF(Point[Girth (cm)]="","",Point[Girth (cm)])</f>
        <v/>
      </c>
      <c r="BO824" s="14" t="str">
        <f>IF(Point[Crown Radius (m)]="","",Point[Crown Radius (m)])</f>
        <v/>
      </c>
      <c r="BP824" s="14" t="str">
        <f>IF(Point[Asset Group]="","",VLOOKUP(Point[Rooting Environment],root_enviro,2,FALSE))</f>
        <v/>
      </c>
      <c r="BQ824" s="14" t="str">
        <f>IF(Point[Asset Group]="","",VLOOKUP(Point[Tree Surround],tree_surround,2,FALSE))</f>
        <v/>
      </c>
      <c r="BR824" s="14" t="str">
        <f>IF(Point[Asset Group]="","",VLOOKUP(Point[Tree Grill],yes_no,2,FALSE))</f>
        <v/>
      </c>
      <c r="BS824" s="14" t="str">
        <f>IF(Point[Asset Group]="","",VLOOKUP(Point[Tree Location],tree_location,2,FALSE))</f>
        <v/>
      </c>
    </row>
    <row r="825" spans="1:71" s="3" customFormat="1" x14ac:dyDescent="0.2">
      <c r="A825" s="3" t="str">
        <f>IF(Point[DWG File Name]="","",Point[DWG File Name])</f>
        <v/>
      </c>
      <c r="B825" s="3" t="str">
        <f>IF(Point[DWG Layer Name]="","",Point[DWG Layer Name])</f>
        <v/>
      </c>
      <c r="C825" s="3" t="str">
        <f>IF(Point[DWG Handle]="","",Point[DWG Handle])</f>
        <v/>
      </c>
      <c r="D825" s="58" t="str">
        <f>IF(Point[X]="","",Point[X])</f>
        <v/>
      </c>
      <c r="E825" s="58" t="str">
        <f>IF(Point[Y]="","",Point[Y])</f>
        <v/>
      </c>
      <c r="F825" s="3" t="str">
        <f>IF(Point[Replacement Asset]="","",Point[Replacement Asset])</f>
        <v/>
      </c>
      <c r="G825" s="3" t="str">
        <f>IF(Point[Asset ID]="","",UPPER(Point[Asset ID]))</f>
        <v/>
      </c>
      <c r="H825" s="3" t="str">
        <f>IF(Point[Asset Group]="","",VLOOKUP(Point[Asset Group],asset_grp_pt,4,FALSE))</f>
        <v/>
      </c>
      <c r="I825" s="3" t="str">
        <f>IF(Point[Asset Group]="","",VLOOKUP(Point[Asset Group],asset_grp_pt,2,FALSE))</f>
        <v/>
      </c>
      <c r="J825" s="3" t="str">
        <f>IF(Point[Asset Group]="","",VLOOKUP(Point[Asset Group],asset_grp_pt,3,FALSE))</f>
        <v/>
      </c>
      <c r="K825" s="3" t="str">
        <f>IF(Point[Asset Group]="","",VLOOKUP(Point[Asset Type],type_master_list,2,FALSE))</f>
        <v/>
      </c>
      <c r="L825" s="3" t="str">
        <f>IF(Point[Asset Name]="","",PROPER(Point[Asset Name]))</f>
        <v/>
      </c>
      <c r="M825" s="11" t="str">
        <f>IF(Point[Install Date]="","",Point[Install Date])</f>
        <v/>
      </c>
      <c r="N825" s="11" t="str">
        <f>IF(Point[Note]="","",PROPER(Point[Note]))</f>
        <v/>
      </c>
      <c r="O825" s="11" t="str">
        <f>IF(Point[Resource Consent Number]="","",UPPER(Point[Resource Consent Number]))</f>
        <v/>
      </c>
      <c r="P825" s="53" t="str">
        <f>IF(Point[Asset Unit Cost]="","",Point[Asset Unit Cost])</f>
        <v/>
      </c>
      <c r="Q825" s="11" t="str">
        <f>IF(Point[Added By]="","",UPPER(Point[Added By]))</f>
        <v/>
      </c>
      <c r="R825" s="11" t="str">
        <f>IF(Point[Added Date]="","",Point[Added Date])</f>
        <v/>
      </c>
      <c r="S825" s="14" t="str">
        <f>IF(Point[Z COORD]="","",Point[Z COORD])</f>
        <v/>
      </c>
      <c r="T825" s="14" t="str">
        <f>IF(Point[Asset Description]="","",PROPER(Point[Asset Description]))</f>
        <v/>
      </c>
      <c r="U825" s="14" t="str">
        <f>IF(Point[[Artist ]]="","",PROPER(Point[[Artist ]]))</f>
        <v/>
      </c>
      <c r="V825" s="14" t="str">
        <f>IF(Point[Material Notes]="","",PROPER(Point[Material Notes]))</f>
        <v/>
      </c>
      <c r="W825" s="14" t="str">
        <f>IF(Point[Dimension Notes]="","",Point[Dimension Notes])</f>
        <v/>
      </c>
      <c r="X825" s="14" t="str">
        <f>IF(Point[List]="","",VLOOKUP(Point[Burner Number],number,2,FALSE))</f>
        <v/>
      </c>
      <c r="Y825" s="14" t="str">
        <f>IF(Point[List]="","",VLOOKUP(Point[Fuel],bbq_fuel,2,FALSE))</f>
        <v/>
      </c>
      <c r="Z825" s="14" t="str">
        <f>IF(Point[List]="","",VLOOKUP(Point[Cabinet Material],bbq_material,2,FALSE))</f>
        <v/>
      </c>
      <c r="AA825" s="14" t="str">
        <f>IF(Point[Asset Group]="","",VLOOKUP(Point[Manufacturer],manufacturer,2,FALSE))</f>
        <v/>
      </c>
      <c r="AB825" s="14" t="str">
        <f>IF(Point[Uinsex WC]="","",Point[Uinsex WC])</f>
        <v/>
      </c>
      <c r="AC825" s="14" t="str">
        <f>IF(Point[Female WC]="","",Point[Female WC])</f>
        <v/>
      </c>
      <c r="AD825" s="14" t="str">
        <f>IF(Point[Male WC]="","",Point[Male WC])</f>
        <v/>
      </c>
      <c r="AE825" s="14" t="str">
        <f>IF(Point[Urinal]="","",Point[Urinal])</f>
        <v/>
      </c>
      <c r="AF825" s="14" t="str">
        <f>IF(Point[Disabled Unisex]="","",Point[Disabled Unisex])</f>
        <v/>
      </c>
      <c r="AG825" s="14" t="str">
        <f>IF(Point[Disabled Female]="","",Point[Disabled Female])</f>
        <v/>
      </c>
      <c r="AH825" s="14" t="str">
        <f>IF(Point[Disabled Male]="","",Point[Disabled Male])</f>
        <v/>
      </c>
      <c r="AI825" s="14" t="str">
        <f>IF(Point[Asset Group]="","",VLOOKUP(Point[Handrail],yes_no,2,FALSE))</f>
        <v/>
      </c>
      <c r="AJ825" s="14" t="str">
        <f>IF(Point[Asset Group]="","",VLOOKUP(Point[Baby Changing],yes_no,2,FALSE))</f>
        <v/>
      </c>
      <c r="AK825" s="14" t="str">
        <f>IF(Point[Asset Group]="","",VLOOKUP(Point[Service Room],yes_no,2,FALSE))</f>
        <v/>
      </c>
      <c r="AL825" s="14" t="str">
        <f>IF(Point[Asset Group]="","",VLOOKUP(Point[Service Tap],service_tap,2,FALSE))</f>
        <v/>
      </c>
      <c r="AM825" s="14" t="str">
        <f>IF(Point[Asset Group]="","",VLOOKUP(Point[Heating Type],wc_heating,2,FALSE))</f>
        <v/>
      </c>
      <c r="AN825" s="14" t="str">
        <f>IF(Point[Asset Group]="","",VLOOKUP(Point[Power Supply],power_supply,2,FALSE))</f>
        <v/>
      </c>
      <c r="AO825" s="14" t="str">
        <f>IF(Point[Asset Group]="","",VLOOKUP(Point[Waste Water],waste_water,2,FALSE))</f>
        <v/>
      </c>
      <c r="AP825" s="14" t="str">
        <f>IF(Point[Asset Group]="","",VLOOKUP(Point[Furniture SubType],subdom_master_gdb,2,FALSE))</f>
        <v/>
      </c>
      <c r="AQ825" s="14" t="str">
        <f>IF(Point[Asset Group]="","",VLOOKUP(Point[Concrete Pad],yes_no,2,FALSE))</f>
        <v/>
      </c>
      <c r="AR825" s="14" t="str">
        <f>IF(Point[Asset Group]="","",VLOOKUP(Point[Material],material_master,2,FALSE))</f>
        <v/>
      </c>
      <c r="AS825" s="14" t="str">
        <f>IF(Point[Asset Group]="","",VLOOKUP(Point[Plumbing],irrigation_plumbing,2,FALSE))</f>
        <v/>
      </c>
      <c r="AT825" s="14" t="str">
        <f>IF(Point[Asset Group]="","",VLOOKUP(Point[Sprinklers],irrigation_sprinklers,2,FALSE))</f>
        <v/>
      </c>
      <c r="AU825" s="14" t="str">
        <f>IF(Point[Asset Group]="","",VLOOKUP(Point[System],irrigation_system,2,FALSE))</f>
        <v/>
      </c>
      <c r="AV825" s="14" t="str">
        <f>IF(Point[Asset Group]="","",VLOOKUP(Point[Status],irrigation_status,2,FALSE))</f>
        <v/>
      </c>
      <c r="AW825" s="11" t="str">
        <f>IF(Point[Date of manufacture]="","",Point[Date of manufacture])</f>
        <v/>
      </c>
      <c r="AX825" s="14" t="str">
        <f>IF(Point[Asset Group]="","",VLOOKUP(Point[Sign Purpose],sign_purpose,2,FALSE))</f>
        <v/>
      </c>
      <c r="AY825" s="14" t="str">
        <f>IF(Point[Asset Group]="","",VLOOKUP(Point[Sign Material],material_master,2,FALSE))</f>
        <v/>
      </c>
      <c r="AZ825" s="14" t="str">
        <f>IF(Point[Asset Group]="","",VLOOKUP(Point[Affixed To],sign_affix,2,FALSE))</f>
        <v/>
      </c>
      <c r="BA825" s="14" t="str">
        <f>IF(Point[Size HxB mm]="","",Point[Size HxB mm])</f>
        <v/>
      </c>
      <c r="BB825" s="14" t="str">
        <f>IF(Point[Height m]="","",Point[Height m])</f>
        <v/>
      </c>
      <c r="BC825" s="14" t="str">
        <f>IF(Point[Asset Group]="","",VLOOKUP(Point[Post Material],material_master,2,FALSE))</f>
        <v/>
      </c>
      <c r="BD825" s="14" t="str">
        <f>IF(Point[Asset Group]="","",VLOOKUP(Point[Post Number],number,2,FALSE))</f>
        <v/>
      </c>
      <c r="BE825" s="14" t="str">
        <f>IF(Point[Asset Group]="","",VLOOKUP(Point[Structure SubType],subdom_master_gdb,2,FALSE))</f>
        <v/>
      </c>
      <c r="BF825" s="14" t="str">
        <f>IF(Point[Area m2]="","",Point[Area m2])</f>
        <v/>
      </c>
      <c r="BG825" s="14" t="str">
        <f>IF(Point[Length m]="","",Point[Length m])</f>
        <v/>
      </c>
      <c r="BH825" s="14" t="str">
        <f>IF(Point[Width m]="","",Point[Width m])</f>
        <v/>
      </c>
      <c r="BI825" s="14" t="str">
        <f>IF(Point[Diameter m]="","",Point[Diameter m])</f>
        <v/>
      </c>
      <c r="BJ825" s="14" t="str">
        <f>IF(Point[Asset Group]="","",VLOOKUP(Point[Number of Pipes],number,2,FALSE))</f>
        <v/>
      </c>
      <c r="BK825" s="14" t="str">
        <f>IF(Point[Asset Group]="","",VLOOKUP(Point[Combined Name],2,FALSE))</f>
        <v/>
      </c>
      <c r="BL825" s="14" t="str">
        <f>IF(Point[Asset Group]="","",VLOOKUP(Point[Size Class],size_class,2,FALSE))</f>
        <v/>
      </c>
      <c r="BM825" s="14" t="str">
        <f>IF(Point[Asset Group]="","",VLOOKUP(Point[Age Class],age_class,2,FALSE))</f>
        <v/>
      </c>
      <c r="BN825" s="14" t="str">
        <f>IF(Point[Girth (cm)]="","",Point[Girth (cm)])</f>
        <v/>
      </c>
      <c r="BO825" s="14" t="str">
        <f>IF(Point[Crown Radius (m)]="","",Point[Crown Radius (m)])</f>
        <v/>
      </c>
      <c r="BP825" s="14" t="str">
        <f>IF(Point[Asset Group]="","",VLOOKUP(Point[Rooting Environment],root_enviro,2,FALSE))</f>
        <v/>
      </c>
      <c r="BQ825" s="14" t="str">
        <f>IF(Point[Asset Group]="","",VLOOKUP(Point[Tree Surround],tree_surround,2,FALSE))</f>
        <v/>
      </c>
      <c r="BR825" s="14" t="str">
        <f>IF(Point[Asset Group]="","",VLOOKUP(Point[Tree Grill],yes_no,2,FALSE))</f>
        <v/>
      </c>
      <c r="BS825" s="14" t="str">
        <f>IF(Point[Asset Group]="","",VLOOKUP(Point[Tree Location],tree_location,2,FALSE))</f>
        <v/>
      </c>
    </row>
    <row r="826" spans="1:71" s="3" customFormat="1" x14ac:dyDescent="0.2">
      <c r="A826" s="3" t="str">
        <f>IF(Point[DWG File Name]="","",Point[DWG File Name])</f>
        <v/>
      </c>
      <c r="B826" s="3" t="str">
        <f>IF(Point[DWG Layer Name]="","",Point[DWG Layer Name])</f>
        <v/>
      </c>
      <c r="C826" s="3" t="str">
        <f>IF(Point[DWG Handle]="","",Point[DWG Handle])</f>
        <v/>
      </c>
      <c r="D826" s="58" t="str">
        <f>IF(Point[X]="","",Point[X])</f>
        <v/>
      </c>
      <c r="E826" s="58" t="str">
        <f>IF(Point[Y]="","",Point[Y])</f>
        <v/>
      </c>
      <c r="F826" s="3" t="str">
        <f>IF(Point[Replacement Asset]="","",Point[Replacement Asset])</f>
        <v/>
      </c>
      <c r="G826" s="3" t="str">
        <f>IF(Point[Asset ID]="","",UPPER(Point[Asset ID]))</f>
        <v/>
      </c>
      <c r="H826" s="3" t="str">
        <f>IF(Point[Asset Group]="","",VLOOKUP(Point[Asset Group],asset_grp_pt,4,FALSE))</f>
        <v/>
      </c>
      <c r="I826" s="3" t="str">
        <f>IF(Point[Asset Group]="","",VLOOKUP(Point[Asset Group],asset_grp_pt,2,FALSE))</f>
        <v/>
      </c>
      <c r="J826" s="3" t="str">
        <f>IF(Point[Asset Group]="","",VLOOKUP(Point[Asset Group],asset_grp_pt,3,FALSE))</f>
        <v/>
      </c>
      <c r="K826" s="3" t="str">
        <f>IF(Point[Asset Group]="","",VLOOKUP(Point[Asset Type],type_master_list,2,FALSE))</f>
        <v/>
      </c>
      <c r="L826" s="3" t="str">
        <f>IF(Point[Asset Name]="","",PROPER(Point[Asset Name]))</f>
        <v/>
      </c>
      <c r="M826" s="11" t="str">
        <f>IF(Point[Install Date]="","",Point[Install Date])</f>
        <v/>
      </c>
      <c r="N826" s="11" t="str">
        <f>IF(Point[Note]="","",PROPER(Point[Note]))</f>
        <v/>
      </c>
      <c r="O826" s="11" t="str">
        <f>IF(Point[Resource Consent Number]="","",UPPER(Point[Resource Consent Number]))</f>
        <v/>
      </c>
      <c r="P826" s="53" t="str">
        <f>IF(Point[Asset Unit Cost]="","",Point[Asset Unit Cost])</f>
        <v/>
      </c>
      <c r="Q826" s="11" t="str">
        <f>IF(Point[Added By]="","",UPPER(Point[Added By]))</f>
        <v/>
      </c>
      <c r="R826" s="11" t="str">
        <f>IF(Point[Added Date]="","",Point[Added Date])</f>
        <v/>
      </c>
      <c r="S826" s="14" t="str">
        <f>IF(Point[Z COORD]="","",Point[Z COORD])</f>
        <v/>
      </c>
      <c r="T826" s="14" t="str">
        <f>IF(Point[Asset Description]="","",PROPER(Point[Asset Description]))</f>
        <v/>
      </c>
      <c r="U826" s="14" t="str">
        <f>IF(Point[[Artist ]]="","",PROPER(Point[[Artist ]]))</f>
        <v/>
      </c>
      <c r="V826" s="14" t="str">
        <f>IF(Point[Material Notes]="","",PROPER(Point[Material Notes]))</f>
        <v/>
      </c>
      <c r="W826" s="14" t="str">
        <f>IF(Point[Dimension Notes]="","",Point[Dimension Notes])</f>
        <v/>
      </c>
      <c r="X826" s="14" t="str">
        <f>IF(Point[List]="","",VLOOKUP(Point[Burner Number],number,2,FALSE))</f>
        <v/>
      </c>
      <c r="Y826" s="14" t="str">
        <f>IF(Point[List]="","",VLOOKUP(Point[Fuel],bbq_fuel,2,FALSE))</f>
        <v/>
      </c>
      <c r="Z826" s="14" t="str">
        <f>IF(Point[List]="","",VLOOKUP(Point[Cabinet Material],bbq_material,2,FALSE))</f>
        <v/>
      </c>
      <c r="AA826" s="14" t="str">
        <f>IF(Point[Asset Group]="","",VLOOKUP(Point[Manufacturer],manufacturer,2,FALSE))</f>
        <v/>
      </c>
      <c r="AB826" s="14" t="str">
        <f>IF(Point[Uinsex WC]="","",Point[Uinsex WC])</f>
        <v/>
      </c>
      <c r="AC826" s="14" t="str">
        <f>IF(Point[Female WC]="","",Point[Female WC])</f>
        <v/>
      </c>
      <c r="AD826" s="14" t="str">
        <f>IF(Point[Male WC]="","",Point[Male WC])</f>
        <v/>
      </c>
      <c r="AE826" s="14" t="str">
        <f>IF(Point[Urinal]="","",Point[Urinal])</f>
        <v/>
      </c>
      <c r="AF826" s="14" t="str">
        <f>IF(Point[Disabled Unisex]="","",Point[Disabled Unisex])</f>
        <v/>
      </c>
      <c r="AG826" s="14" t="str">
        <f>IF(Point[Disabled Female]="","",Point[Disabled Female])</f>
        <v/>
      </c>
      <c r="AH826" s="14" t="str">
        <f>IF(Point[Disabled Male]="","",Point[Disabled Male])</f>
        <v/>
      </c>
      <c r="AI826" s="14" t="str">
        <f>IF(Point[Asset Group]="","",VLOOKUP(Point[Handrail],yes_no,2,FALSE))</f>
        <v/>
      </c>
      <c r="AJ826" s="14" t="str">
        <f>IF(Point[Asset Group]="","",VLOOKUP(Point[Baby Changing],yes_no,2,FALSE))</f>
        <v/>
      </c>
      <c r="AK826" s="14" t="str">
        <f>IF(Point[Asset Group]="","",VLOOKUP(Point[Service Room],yes_no,2,FALSE))</f>
        <v/>
      </c>
      <c r="AL826" s="14" t="str">
        <f>IF(Point[Asset Group]="","",VLOOKUP(Point[Service Tap],service_tap,2,FALSE))</f>
        <v/>
      </c>
      <c r="AM826" s="14" t="str">
        <f>IF(Point[Asset Group]="","",VLOOKUP(Point[Heating Type],wc_heating,2,FALSE))</f>
        <v/>
      </c>
      <c r="AN826" s="14" t="str">
        <f>IF(Point[Asset Group]="","",VLOOKUP(Point[Power Supply],power_supply,2,FALSE))</f>
        <v/>
      </c>
      <c r="AO826" s="14" t="str">
        <f>IF(Point[Asset Group]="","",VLOOKUP(Point[Waste Water],waste_water,2,FALSE))</f>
        <v/>
      </c>
      <c r="AP826" s="14" t="str">
        <f>IF(Point[Asset Group]="","",VLOOKUP(Point[Furniture SubType],subdom_master_gdb,2,FALSE))</f>
        <v/>
      </c>
      <c r="AQ826" s="14" t="str">
        <f>IF(Point[Asset Group]="","",VLOOKUP(Point[Concrete Pad],yes_no,2,FALSE))</f>
        <v/>
      </c>
      <c r="AR826" s="14" t="str">
        <f>IF(Point[Asset Group]="","",VLOOKUP(Point[Material],material_master,2,FALSE))</f>
        <v/>
      </c>
      <c r="AS826" s="14" t="str">
        <f>IF(Point[Asset Group]="","",VLOOKUP(Point[Plumbing],irrigation_plumbing,2,FALSE))</f>
        <v/>
      </c>
      <c r="AT826" s="14" t="str">
        <f>IF(Point[Asset Group]="","",VLOOKUP(Point[Sprinklers],irrigation_sprinklers,2,FALSE))</f>
        <v/>
      </c>
      <c r="AU826" s="14" t="str">
        <f>IF(Point[Asset Group]="","",VLOOKUP(Point[System],irrigation_system,2,FALSE))</f>
        <v/>
      </c>
      <c r="AV826" s="14" t="str">
        <f>IF(Point[Asset Group]="","",VLOOKUP(Point[Status],irrigation_status,2,FALSE))</f>
        <v/>
      </c>
      <c r="AW826" s="11" t="str">
        <f>IF(Point[Date of manufacture]="","",Point[Date of manufacture])</f>
        <v/>
      </c>
      <c r="AX826" s="14" t="str">
        <f>IF(Point[Asset Group]="","",VLOOKUP(Point[Sign Purpose],sign_purpose,2,FALSE))</f>
        <v/>
      </c>
      <c r="AY826" s="14" t="str">
        <f>IF(Point[Asset Group]="","",VLOOKUP(Point[Sign Material],material_master,2,FALSE))</f>
        <v/>
      </c>
      <c r="AZ826" s="14" t="str">
        <f>IF(Point[Asset Group]="","",VLOOKUP(Point[Affixed To],sign_affix,2,FALSE))</f>
        <v/>
      </c>
      <c r="BA826" s="14" t="str">
        <f>IF(Point[Size HxB mm]="","",Point[Size HxB mm])</f>
        <v/>
      </c>
      <c r="BB826" s="14" t="str">
        <f>IF(Point[Height m]="","",Point[Height m])</f>
        <v/>
      </c>
      <c r="BC826" s="14" t="str">
        <f>IF(Point[Asset Group]="","",VLOOKUP(Point[Post Material],material_master,2,FALSE))</f>
        <v/>
      </c>
      <c r="BD826" s="14" t="str">
        <f>IF(Point[Asset Group]="","",VLOOKUP(Point[Post Number],number,2,FALSE))</f>
        <v/>
      </c>
      <c r="BE826" s="14" t="str">
        <f>IF(Point[Asset Group]="","",VLOOKUP(Point[Structure SubType],subdom_master_gdb,2,FALSE))</f>
        <v/>
      </c>
      <c r="BF826" s="14" t="str">
        <f>IF(Point[Area m2]="","",Point[Area m2])</f>
        <v/>
      </c>
      <c r="BG826" s="14" t="str">
        <f>IF(Point[Length m]="","",Point[Length m])</f>
        <v/>
      </c>
      <c r="BH826" s="14" t="str">
        <f>IF(Point[Width m]="","",Point[Width m])</f>
        <v/>
      </c>
      <c r="BI826" s="14" t="str">
        <f>IF(Point[Diameter m]="","",Point[Diameter m])</f>
        <v/>
      </c>
      <c r="BJ826" s="14" t="str">
        <f>IF(Point[Asset Group]="","",VLOOKUP(Point[Number of Pipes],number,2,FALSE))</f>
        <v/>
      </c>
      <c r="BK826" s="14" t="str">
        <f>IF(Point[Asset Group]="","",VLOOKUP(Point[Combined Name],2,FALSE))</f>
        <v/>
      </c>
      <c r="BL826" s="14" t="str">
        <f>IF(Point[Asset Group]="","",VLOOKUP(Point[Size Class],size_class,2,FALSE))</f>
        <v/>
      </c>
      <c r="BM826" s="14" t="str">
        <f>IF(Point[Asset Group]="","",VLOOKUP(Point[Age Class],age_class,2,FALSE))</f>
        <v/>
      </c>
      <c r="BN826" s="14" t="str">
        <f>IF(Point[Girth (cm)]="","",Point[Girth (cm)])</f>
        <v/>
      </c>
      <c r="BO826" s="14" t="str">
        <f>IF(Point[Crown Radius (m)]="","",Point[Crown Radius (m)])</f>
        <v/>
      </c>
      <c r="BP826" s="14" t="str">
        <f>IF(Point[Asset Group]="","",VLOOKUP(Point[Rooting Environment],root_enviro,2,FALSE))</f>
        <v/>
      </c>
      <c r="BQ826" s="14" t="str">
        <f>IF(Point[Asset Group]="","",VLOOKUP(Point[Tree Surround],tree_surround,2,FALSE))</f>
        <v/>
      </c>
      <c r="BR826" s="14" t="str">
        <f>IF(Point[Asset Group]="","",VLOOKUP(Point[Tree Grill],yes_no,2,FALSE))</f>
        <v/>
      </c>
      <c r="BS826" s="14" t="str">
        <f>IF(Point[Asset Group]="","",VLOOKUP(Point[Tree Location],tree_location,2,FALSE))</f>
        <v/>
      </c>
    </row>
    <row r="827" spans="1:71" s="3" customFormat="1" x14ac:dyDescent="0.2">
      <c r="A827" s="3" t="str">
        <f>IF(Point[DWG File Name]="","",Point[DWG File Name])</f>
        <v/>
      </c>
      <c r="B827" s="3" t="str">
        <f>IF(Point[DWG Layer Name]="","",Point[DWG Layer Name])</f>
        <v/>
      </c>
      <c r="C827" s="3" t="str">
        <f>IF(Point[DWG Handle]="","",Point[DWG Handle])</f>
        <v/>
      </c>
      <c r="D827" s="58" t="str">
        <f>IF(Point[X]="","",Point[X])</f>
        <v/>
      </c>
      <c r="E827" s="58" t="str">
        <f>IF(Point[Y]="","",Point[Y])</f>
        <v/>
      </c>
      <c r="F827" s="3" t="str">
        <f>IF(Point[Replacement Asset]="","",Point[Replacement Asset])</f>
        <v/>
      </c>
      <c r="G827" s="3" t="str">
        <f>IF(Point[Asset ID]="","",UPPER(Point[Asset ID]))</f>
        <v/>
      </c>
      <c r="H827" s="3" t="str">
        <f>IF(Point[Asset Group]="","",VLOOKUP(Point[Asset Group],asset_grp_pt,4,FALSE))</f>
        <v/>
      </c>
      <c r="I827" s="3" t="str">
        <f>IF(Point[Asset Group]="","",VLOOKUP(Point[Asset Group],asset_grp_pt,2,FALSE))</f>
        <v/>
      </c>
      <c r="J827" s="3" t="str">
        <f>IF(Point[Asset Group]="","",VLOOKUP(Point[Asset Group],asset_grp_pt,3,FALSE))</f>
        <v/>
      </c>
      <c r="K827" s="3" t="str">
        <f>IF(Point[Asset Group]="","",VLOOKUP(Point[Asset Type],type_master_list,2,FALSE))</f>
        <v/>
      </c>
      <c r="L827" s="3" t="str">
        <f>IF(Point[Asset Name]="","",PROPER(Point[Asset Name]))</f>
        <v/>
      </c>
      <c r="M827" s="11" t="str">
        <f>IF(Point[Install Date]="","",Point[Install Date])</f>
        <v/>
      </c>
      <c r="N827" s="11" t="str">
        <f>IF(Point[Note]="","",PROPER(Point[Note]))</f>
        <v/>
      </c>
      <c r="O827" s="11" t="str">
        <f>IF(Point[Resource Consent Number]="","",UPPER(Point[Resource Consent Number]))</f>
        <v/>
      </c>
      <c r="P827" s="53" t="str">
        <f>IF(Point[Asset Unit Cost]="","",Point[Asset Unit Cost])</f>
        <v/>
      </c>
      <c r="Q827" s="11" t="str">
        <f>IF(Point[Added By]="","",UPPER(Point[Added By]))</f>
        <v/>
      </c>
      <c r="R827" s="11" t="str">
        <f>IF(Point[Added Date]="","",Point[Added Date])</f>
        <v/>
      </c>
      <c r="S827" s="14" t="str">
        <f>IF(Point[Z COORD]="","",Point[Z COORD])</f>
        <v/>
      </c>
      <c r="T827" s="14" t="str">
        <f>IF(Point[Asset Description]="","",PROPER(Point[Asset Description]))</f>
        <v/>
      </c>
      <c r="U827" s="14" t="str">
        <f>IF(Point[[Artist ]]="","",PROPER(Point[[Artist ]]))</f>
        <v/>
      </c>
      <c r="V827" s="14" t="str">
        <f>IF(Point[Material Notes]="","",PROPER(Point[Material Notes]))</f>
        <v/>
      </c>
      <c r="W827" s="14" t="str">
        <f>IF(Point[Dimension Notes]="","",Point[Dimension Notes])</f>
        <v/>
      </c>
      <c r="X827" s="14" t="str">
        <f>IF(Point[List]="","",VLOOKUP(Point[Burner Number],number,2,FALSE))</f>
        <v/>
      </c>
      <c r="Y827" s="14" t="str">
        <f>IF(Point[List]="","",VLOOKUP(Point[Fuel],bbq_fuel,2,FALSE))</f>
        <v/>
      </c>
      <c r="Z827" s="14" t="str">
        <f>IF(Point[List]="","",VLOOKUP(Point[Cabinet Material],bbq_material,2,FALSE))</f>
        <v/>
      </c>
      <c r="AA827" s="14" t="str">
        <f>IF(Point[Asset Group]="","",VLOOKUP(Point[Manufacturer],manufacturer,2,FALSE))</f>
        <v/>
      </c>
      <c r="AB827" s="14" t="str">
        <f>IF(Point[Uinsex WC]="","",Point[Uinsex WC])</f>
        <v/>
      </c>
      <c r="AC827" s="14" t="str">
        <f>IF(Point[Female WC]="","",Point[Female WC])</f>
        <v/>
      </c>
      <c r="AD827" s="14" t="str">
        <f>IF(Point[Male WC]="","",Point[Male WC])</f>
        <v/>
      </c>
      <c r="AE827" s="14" t="str">
        <f>IF(Point[Urinal]="","",Point[Urinal])</f>
        <v/>
      </c>
      <c r="AF827" s="14" t="str">
        <f>IF(Point[Disabled Unisex]="","",Point[Disabled Unisex])</f>
        <v/>
      </c>
      <c r="AG827" s="14" t="str">
        <f>IF(Point[Disabled Female]="","",Point[Disabled Female])</f>
        <v/>
      </c>
      <c r="AH827" s="14" t="str">
        <f>IF(Point[Disabled Male]="","",Point[Disabled Male])</f>
        <v/>
      </c>
      <c r="AI827" s="14" t="str">
        <f>IF(Point[Asset Group]="","",VLOOKUP(Point[Handrail],yes_no,2,FALSE))</f>
        <v/>
      </c>
      <c r="AJ827" s="14" t="str">
        <f>IF(Point[Asset Group]="","",VLOOKUP(Point[Baby Changing],yes_no,2,FALSE))</f>
        <v/>
      </c>
      <c r="AK827" s="14" t="str">
        <f>IF(Point[Asset Group]="","",VLOOKUP(Point[Service Room],yes_no,2,FALSE))</f>
        <v/>
      </c>
      <c r="AL827" s="14" t="str">
        <f>IF(Point[Asset Group]="","",VLOOKUP(Point[Service Tap],service_tap,2,FALSE))</f>
        <v/>
      </c>
      <c r="AM827" s="14" t="str">
        <f>IF(Point[Asset Group]="","",VLOOKUP(Point[Heating Type],wc_heating,2,FALSE))</f>
        <v/>
      </c>
      <c r="AN827" s="14" t="str">
        <f>IF(Point[Asset Group]="","",VLOOKUP(Point[Power Supply],power_supply,2,FALSE))</f>
        <v/>
      </c>
      <c r="AO827" s="14" t="str">
        <f>IF(Point[Asset Group]="","",VLOOKUP(Point[Waste Water],waste_water,2,FALSE))</f>
        <v/>
      </c>
      <c r="AP827" s="14" t="str">
        <f>IF(Point[Asset Group]="","",VLOOKUP(Point[Furniture SubType],subdom_master_gdb,2,FALSE))</f>
        <v/>
      </c>
      <c r="AQ827" s="14" t="str">
        <f>IF(Point[Asset Group]="","",VLOOKUP(Point[Concrete Pad],yes_no,2,FALSE))</f>
        <v/>
      </c>
      <c r="AR827" s="14" t="str">
        <f>IF(Point[Asset Group]="","",VLOOKUP(Point[Material],material_master,2,FALSE))</f>
        <v/>
      </c>
      <c r="AS827" s="14" t="str">
        <f>IF(Point[Asset Group]="","",VLOOKUP(Point[Plumbing],irrigation_plumbing,2,FALSE))</f>
        <v/>
      </c>
      <c r="AT827" s="14" t="str">
        <f>IF(Point[Asset Group]="","",VLOOKUP(Point[Sprinklers],irrigation_sprinklers,2,FALSE))</f>
        <v/>
      </c>
      <c r="AU827" s="14" t="str">
        <f>IF(Point[Asset Group]="","",VLOOKUP(Point[System],irrigation_system,2,FALSE))</f>
        <v/>
      </c>
      <c r="AV827" s="14" t="str">
        <f>IF(Point[Asset Group]="","",VLOOKUP(Point[Status],irrigation_status,2,FALSE))</f>
        <v/>
      </c>
      <c r="AW827" s="11" t="str">
        <f>IF(Point[Date of manufacture]="","",Point[Date of manufacture])</f>
        <v/>
      </c>
      <c r="AX827" s="14" t="str">
        <f>IF(Point[Asset Group]="","",VLOOKUP(Point[Sign Purpose],sign_purpose,2,FALSE))</f>
        <v/>
      </c>
      <c r="AY827" s="14" t="str">
        <f>IF(Point[Asset Group]="","",VLOOKUP(Point[Sign Material],material_master,2,FALSE))</f>
        <v/>
      </c>
      <c r="AZ827" s="14" t="str">
        <f>IF(Point[Asset Group]="","",VLOOKUP(Point[Affixed To],sign_affix,2,FALSE))</f>
        <v/>
      </c>
      <c r="BA827" s="14" t="str">
        <f>IF(Point[Size HxB mm]="","",Point[Size HxB mm])</f>
        <v/>
      </c>
      <c r="BB827" s="14" t="str">
        <f>IF(Point[Height m]="","",Point[Height m])</f>
        <v/>
      </c>
      <c r="BC827" s="14" t="str">
        <f>IF(Point[Asset Group]="","",VLOOKUP(Point[Post Material],material_master,2,FALSE))</f>
        <v/>
      </c>
      <c r="BD827" s="14" t="str">
        <f>IF(Point[Asset Group]="","",VLOOKUP(Point[Post Number],number,2,FALSE))</f>
        <v/>
      </c>
      <c r="BE827" s="14" t="str">
        <f>IF(Point[Asset Group]="","",VLOOKUP(Point[Structure SubType],subdom_master_gdb,2,FALSE))</f>
        <v/>
      </c>
      <c r="BF827" s="14" t="str">
        <f>IF(Point[Area m2]="","",Point[Area m2])</f>
        <v/>
      </c>
      <c r="BG827" s="14" t="str">
        <f>IF(Point[Length m]="","",Point[Length m])</f>
        <v/>
      </c>
      <c r="BH827" s="14" t="str">
        <f>IF(Point[Width m]="","",Point[Width m])</f>
        <v/>
      </c>
      <c r="BI827" s="14" t="str">
        <f>IF(Point[Diameter m]="","",Point[Diameter m])</f>
        <v/>
      </c>
      <c r="BJ827" s="14" t="str">
        <f>IF(Point[Asset Group]="","",VLOOKUP(Point[Number of Pipes],number,2,FALSE))</f>
        <v/>
      </c>
      <c r="BK827" s="14" t="str">
        <f>IF(Point[Asset Group]="","",VLOOKUP(Point[Combined Name],2,FALSE))</f>
        <v/>
      </c>
      <c r="BL827" s="14" t="str">
        <f>IF(Point[Asset Group]="","",VLOOKUP(Point[Size Class],size_class,2,FALSE))</f>
        <v/>
      </c>
      <c r="BM827" s="14" t="str">
        <f>IF(Point[Asset Group]="","",VLOOKUP(Point[Age Class],age_class,2,FALSE))</f>
        <v/>
      </c>
      <c r="BN827" s="14" t="str">
        <f>IF(Point[Girth (cm)]="","",Point[Girth (cm)])</f>
        <v/>
      </c>
      <c r="BO827" s="14" t="str">
        <f>IF(Point[Crown Radius (m)]="","",Point[Crown Radius (m)])</f>
        <v/>
      </c>
      <c r="BP827" s="14" t="str">
        <f>IF(Point[Asset Group]="","",VLOOKUP(Point[Rooting Environment],root_enviro,2,FALSE))</f>
        <v/>
      </c>
      <c r="BQ827" s="14" t="str">
        <f>IF(Point[Asset Group]="","",VLOOKUP(Point[Tree Surround],tree_surround,2,FALSE))</f>
        <v/>
      </c>
      <c r="BR827" s="14" t="str">
        <f>IF(Point[Asset Group]="","",VLOOKUP(Point[Tree Grill],yes_no,2,FALSE))</f>
        <v/>
      </c>
      <c r="BS827" s="14" t="str">
        <f>IF(Point[Asset Group]="","",VLOOKUP(Point[Tree Location],tree_location,2,FALSE))</f>
        <v/>
      </c>
    </row>
    <row r="828" spans="1:71" s="3" customFormat="1" x14ac:dyDescent="0.2">
      <c r="A828" s="3" t="str">
        <f>IF(Point[DWG File Name]="","",Point[DWG File Name])</f>
        <v/>
      </c>
      <c r="B828" s="3" t="str">
        <f>IF(Point[DWG Layer Name]="","",Point[DWG Layer Name])</f>
        <v/>
      </c>
      <c r="C828" s="3" t="str">
        <f>IF(Point[DWG Handle]="","",Point[DWG Handle])</f>
        <v/>
      </c>
      <c r="D828" s="58" t="str">
        <f>IF(Point[X]="","",Point[X])</f>
        <v/>
      </c>
      <c r="E828" s="58" t="str">
        <f>IF(Point[Y]="","",Point[Y])</f>
        <v/>
      </c>
      <c r="F828" s="3" t="str">
        <f>IF(Point[Replacement Asset]="","",Point[Replacement Asset])</f>
        <v/>
      </c>
      <c r="G828" s="3" t="str">
        <f>IF(Point[Asset ID]="","",UPPER(Point[Asset ID]))</f>
        <v/>
      </c>
      <c r="H828" s="3" t="str">
        <f>IF(Point[Asset Group]="","",VLOOKUP(Point[Asset Group],asset_grp_pt,4,FALSE))</f>
        <v/>
      </c>
      <c r="I828" s="3" t="str">
        <f>IF(Point[Asset Group]="","",VLOOKUP(Point[Asset Group],asset_grp_pt,2,FALSE))</f>
        <v/>
      </c>
      <c r="J828" s="3" t="str">
        <f>IF(Point[Asset Group]="","",VLOOKUP(Point[Asset Group],asset_grp_pt,3,FALSE))</f>
        <v/>
      </c>
      <c r="K828" s="3" t="str">
        <f>IF(Point[Asset Group]="","",VLOOKUP(Point[Asset Type],type_master_list,2,FALSE))</f>
        <v/>
      </c>
      <c r="L828" s="3" t="str">
        <f>IF(Point[Asset Name]="","",PROPER(Point[Asset Name]))</f>
        <v/>
      </c>
      <c r="M828" s="11" t="str">
        <f>IF(Point[Install Date]="","",Point[Install Date])</f>
        <v/>
      </c>
      <c r="N828" s="11" t="str">
        <f>IF(Point[Note]="","",PROPER(Point[Note]))</f>
        <v/>
      </c>
      <c r="O828" s="11" t="str">
        <f>IF(Point[Resource Consent Number]="","",UPPER(Point[Resource Consent Number]))</f>
        <v/>
      </c>
      <c r="P828" s="53" t="str">
        <f>IF(Point[Asset Unit Cost]="","",Point[Asset Unit Cost])</f>
        <v/>
      </c>
      <c r="Q828" s="11" t="str">
        <f>IF(Point[Added By]="","",UPPER(Point[Added By]))</f>
        <v/>
      </c>
      <c r="R828" s="11" t="str">
        <f>IF(Point[Added Date]="","",Point[Added Date])</f>
        <v/>
      </c>
      <c r="S828" s="14" t="str">
        <f>IF(Point[Z COORD]="","",Point[Z COORD])</f>
        <v/>
      </c>
      <c r="T828" s="14" t="str">
        <f>IF(Point[Asset Description]="","",PROPER(Point[Asset Description]))</f>
        <v/>
      </c>
      <c r="U828" s="14" t="str">
        <f>IF(Point[[Artist ]]="","",PROPER(Point[[Artist ]]))</f>
        <v/>
      </c>
      <c r="V828" s="14" t="str">
        <f>IF(Point[Material Notes]="","",PROPER(Point[Material Notes]))</f>
        <v/>
      </c>
      <c r="W828" s="14" t="str">
        <f>IF(Point[Dimension Notes]="","",Point[Dimension Notes])</f>
        <v/>
      </c>
      <c r="X828" s="14" t="str">
        <f>IF(Point[List]="","",VLOOKUP(Point[Burner Number],number,2,FALSE))</f>
        <v/>
      </c>
      <c r="Y828" s="14" t="str">
        <f>IF(Point[List]="","",VLOOKUP(Point[Fuel],bbq_fuel,2,FALSE))</f>
        <v/>
      </c>
      <c r="Z828" s="14" t="str">
        <f>IF(Point[List]="","",VLOOKUP(Point[Cabinet Material],bbq_material,2,FALSE))</f>
        <v/>
      </c>
      <c r="AA828" s="14" t="str">
        <f>IF(Point[Asset Group]="","",VLOOKUP(Point[Manufacturer],manufacturer,2,FALSE))</f>
        <v/>
      </c>
      <c r="AB828" s="14" t="str">
        <f>IF(Point[Uinsex WC]="","",Point[Uinsex WC])</f>
        <v/>
      </c>
      <c r="AC828" s="14" t="str">
        <f>IF(Point[Female WC]="","",Point[Female WC])</f>
        <v/>
      </c>
      <c r="AD828" s="14" t="str">
        <f>IF(Point[Male WC]="","",Point[Male WC])</f>
        <v/>
      </c>
      <c r="AE828" s="14" t="str">
        <f>IF(Point[Urinal]="","",Point[Urinal])</f>
        <v/>
      </c>
      <c r="AF828" s="14" t="str">
        <f>IF(Point[Disabled Unisex]="","",Point[Disabled Unisex])</f>
        <v/>
      </c>
      <c r="AG828" s="14" t="str">
        <f>IF(Point[Disabled Female]="","",Point[Disabled Female])</f>
        <v/>
      </c>
      <c r="AH828" s="14" t="str">
        <f>IF(Point[Disabled Male]="","",Point[Disabled Male])</f>
        <v/>
      </c>
      <c r="AI828" s="14" t="str">
        <f>IF(Point[Asset Group]="","",VLOOKUP(Point[Handrail],yes_no,2,FALSE))</f>
        <v/>
      </c>
      <c r="AJ828" s="14" t="str">
        <f>IF(Point[Asset Group]="","",VLOOKUP(Point[Baby Changing],yes_no,2,FALSE))</f>
        <v/>
      </c>
      <c r="AK828" s="14" t="str">
        <f>IF(Point[Asset Group]="","",VLOOKUP(Point[Service Room],yes_no,2,FALSE))</f>
        <v/>
      </c>
      <c r="AL828" s="14" t="str">
        <f>IF(Point[Asset Group]="","",VLOOKUP(Point[Service Tap],service_tap,2,FALSE))</f>
        <v/>
      </c>
      <c r="AM828" s="14" t="str">
        <f>IF(Point[Asset Group]="","",VLOOKUP(Point[Heating Type],wc_heating,2,FALSE))</f>
        <v/>
      </c>
      <c r="AN828" s="14" t="str">
        <f>IF(Point[Asset Group]="","",VLOOKUP(Point[Power Supply],power_supply,2,FALSE))</f>
        <v/>
      </c>
      <c r="AO828" s="14" t="str">
        <f>IF(Point[Asset Group]="","",VLOOKUP(Point[Waste Water],waste_water,2,FALSE))</f>
        <v/>
      </c>
      <c r="AP828" s="14" t="str">
        <f>IF(Point[Asset Group]="","",VLOOKUP(Point[Furniture SubType],subdom_master_gdb,2,FALSE))</f>
        <v/>
      </c>
      <c r="AQ828" s="14" t="str">
        <f>IF(Point[Asset Group]="","",VLOOKUP(Point[Concrete Pad],yes_no,2,FALSE))</f>
        <v/>
      </c>
      <c r="AR828" s="14" t="str">
        <f>IF(Point[Asset Group]="","",VLOOKUP(Point[Material],material_master,2,FALSE))</f>
        <v/>
      </c>
      <c r="AS828" s="14" t="str">
        <f>IF(Point[Asset Group]="","",VLOOKUP(Point[Plumbing],irrigation_plumbing,2,FALSE))</f>
        <v/>
      </c>
      <c r="AT828" s="14" t="str">
        <f>IF(Point[Asset Group]="","",VLOOKUP(Point[Sprinklers],irrigation_sprinklers,2,FALSE))</f>
        <v/>
      </c>
      <c r="AU828" s="14" t="str">
        <f>IF(Point[Asset Group]="","",VLOOKUP(Point[System],irrigation_system,2,FALSE))</f>
        <v/>
      </c>
      <c r="AV828" s="14" t="str">
        <f>IF(Point[Asset Group]="","",VLOOKUP(Point[Status],irrigation_status,2,FALSE))</f>
        <v/>
      </c>
      <c r="AW828" s="11" t="str">
        <f>IF(Point[Date of manufacture]="","",Point[Date of manufacture])</f>
        <v/>
      </c>
      <c r="AX828" s="14" t="str">
        <f>IF(Point[Asset Group]="","",VLOOKUP(Point[Sign Purpose],sign_purpose,2,FALSE))</f>
        <v/>
      </c>
      <c r="AY828" s="14" t="str">
        <f>IF(Point[Asset Group]="","",VLOOKUP(Point[Sign Material],material_master,2,FALSE))</f>
        <v/>
      </c>
      <c r="AZ828" s="14" t="str">
        <f>IF(Point[Asset Group]="","",VLOOKUP(Point[Affixed To],sign_affix,2,FALSE))</f>
        <v/>
      </c>
      <c r="BA828" s="14" t="str">
        <f>IF(Point[Size HxB mm]="","",Point[Size HxB mm])</f>
        <v/>
      </c>
      <c r="BB828" s="14" t="str">
        <f>IF(Point[Height m]="","",Point[Height m])</f>
        <v/>
      </c>
      <c r="BC828" s="14" t="str">
        <f>IF(Point[Asset Group]="","",VLOOKUP(Point[Post Material],material_master,2,FALSE))</f>
        <v/>
      </c>
      <c r="BD828" s="14" t="str">
        <f>IF(Point[Asset Group]="","",VLOOKUP(Point[Post Number],number,2,FALSE))</f>
        <v/>
      </c>
      <c r="BE828" s="14" t="str">
        <f>IF(Point[Asset Group]="","",VLOOKUP(Point[Structure SubType],subdom_master_gdb,2,FALSE))</f>
        <v/>
      </c>
      <c r="BF828" s="14" t="str">
        <f>IF(Point[Area m2]="","",Point[Area m2])</f>
        <v/>
      </c>
      <c r="BG828" s="14" t="str">
        <f>IF(Point[Length m]="","",Point[Length m])</f>
        <v/>
      </c>
      <c r="BH828" s="14" t="str">
        <f>IF(Point[Width m]="","",Point[Width m])</f>
        <v/>
      </c>
      <c r="BI828" s="14" t="str">
        <f>IF(Point[Diameter m]="","",Point[Diameter m])</f>
        <v/>
      </c>
      <c r="BJ828" s="14" t="str">
        <f>IF(Point[Asset Group]="","",VLOOKUP(Point[Number of Pipes],number,2,FALSE))</f>
        <v/>
      </c>
      <c r="BK828" s="14" t="str">
        <f>IF(Point[Asset Group]="","",VLOOKUP(Point[Combined Name],2,FALSE))</f>
        <v/>
      </c>
      <c r="BL828" s="14" t="str">
        <f>IF(Point[Asset Group]="","",VLOOKUP(Point[Size Class],size_class,2,FALSE))</f>
        <v/>
      </c>
      <c r="BM828" s="14" t="str">
        <f>IF(Point[Asset Group]="","",VLOOKUP(Point[Age Class],age_class,2,FALSE))</f>
        <v/>
      </c>
      <c r="BN828" s="14" t="str">
        <f>IF(Point[Girth (cm)]="","",Point[Girth (cm)])</f>
        <v/>
      </c>
      <c r="BO828" s="14" t="str">
        <f>IF(Point[Crown Radius (m)]="","",Point[Crown Radius (m)])</f>
        <v/>
      </c>
      <c r="BP828" s="14" t="str">
        <f>IF(Point[Asset Group]="","",VLOOKUP(Point[Rooting Environment],root_enviro,2,FALSE))</f>
        <v/>
      </c>
      <c r="BQ828" s="14" t="str">
        <f>IF(Point[Asset Group]="","",VLOOKUP(Point[Tree Surround],tree_surround,2,FALSE))</f>
        <v/>
      </c>
      <c r="BR828" s="14" t="str">
        <f>IF(Point[Asset Group]="","",VLOOKUP(Point[Tree Grill],yes_no,2,FALSE))</f>
        <v/>
      </c>
      <c r="BS828" s="14" t="str">
        <f>IF(Point[Asset Group]="","",VLOOKUP(Point[Tree Location],tree_location,2,FALSE))</f>
        <v/>
      </c>
    </row>
    <row r="829" spans="1:71" s="3" customFormat="1" x14ac:dyDescent="0.2">
      <c r="A829" s="3" t="str">
        <f>IF(Point[DWG File Name]="","",Point[DWG File Name])</f>
        <v/>
      </c>
      <c r="B829" s="3" t="str">
        <f>IF(Point[DWG Layer Name]="","",Point[DWG Layer Name])</f>
        <v/>
      </c>
      <c r="C829" s="3" t="str">
        <f>IF(Point[DWG Handle]="","",Point[DWG Handle])</f>
        <v/>
      </c>
      <c r="D829" s="58" t="str">
        <f>IF(Point[X]="","",Point[X])</f>
        <v/>
      </c>
      <c r="E829" s="58" t="str">
        <f>IF(Point[Y]="","",Point[Y])</f>
        <v/>
      </c>
      <c r="F829" s="3" t="str">
        <f>IF(Point[Replacement Asset]="","",Point[Replacement Asset])</f>
        <v/>
      </c>
      <c r="G829" s="3" t="str">
        <f>IF(Point[Asset ID]="","",UPPER(Point[Asset ID]))</f>
        <v/>
      </c>
      <c r="H829" s="3" t="str">
        <f>IF(Point[Asset Group]="","",VLOOKUP(Point[Asset Group],asset_grp_pt,4,FALSE))</f>
        <v/>
      </c>
      <c r="I829" s="3" t="str">
        <f>IF(Point[Asset Group]="","",VLOOKUP(Point[Asset Group],asset_grp_pt,2,FALSE))</f>
        <v/>
      </c>
      <c r="J829" s="3" t="str">
        <f>IF(Point[Asset Group]="","",VLOOKUP(Point[Asset Group],asset_grp_pt,3,FALSE))</f>
        <v/>
      </c>
      <c r="K829" s="3" t="str">
        <f>IF(Point[Asset Group]="","",VLOOKUP(Point[Asset Type],type_master_list,2,FALSE))</f>
        <v/>
      </c>
      <c r="L829" s="3" t="str">
        <f>IF(Point[Asset Name]="","",PROPER(Point[Asset Name]))</f>
        <v/>
      </c>
      <c r="M829" s="11" t="str">
        <f>IF(Point[Install Date]="","",Point[Install Date])</f>
        <v/>
      </c>
      <c r="N829" s="11" t="str">
        <f>IF(Point[Note]="","",PROPER(Point[Note]))</f>
        <v/>
      </c>
      <c r="O829" s="11" t="str">
        <f>IF(Point[Resource Consent Number]="","",UPPER(Point[Resource Consent Number]))</f>
        <v/>
      </c>
      <c r="P829" s="53" t="str">
        <f>IF(Point[Asset Unit Cost]="","",Point[Asset Unit Cost])</f>
        <v/>
      </c>
      <c r="Q829" s="11" t="str">
        <f>IF(Point[Added By]="","",UPPER(Point[Added By]))</f>
        <v/>
      </c>
      <c r="R829" s="11" t="str">
        <f>IF(Point[Added Date]="","",Point[Added Date])</f>
        <v/>
      </c>
      <c r="S829" s="14" t="str">
        <f>IF(Point[Z COORD]="","",Point[Z COORD])</f>
        <v/>
      </c>
      <c r="T829" s="14" t="str">
        <f>IF(Point[Asset Description]="","",PROPER(Point[Asset Description]))</f>
        <v/>
      </c>
      <c r="U829" s="14" t="str">
        <f>IF(Point[[Artist ]]="","",PROPER(Point[[Artist ]]))</f>
        <v/>
      </c>
      <c r="V829" s="14" t="str">
        <f>IF(Point[Material Notes]="","",PROPER(Point[Material Notes]))</f>
        <v/>
      </c>
      <c r="W829" s="14" t="str">
        <f>IF(Point[Dimension Notes]="","",Point[Dimension Notes])</f>
        <v/>
      </c>
      <c r="X829" s="14" t="str">
        <f>IF(Point[List]="","",VLOOKUP(Point[Burner Number],number,2,FALSE))</f>
        <v/>
      </c>
      <c r="Y829" s="14" t="str">
        <f>IF(Point[List]="","",VLOOKUP(Point[Fuel],bbq_fuel,2,FALSE))</f>
        <v/>
      </c>
      <c r="Z829" s="14" t="str">
        <f>IF(Point[List]="","",VLOOKUP(Point[Cabinet Material],bbq_material,2,FALSE))</f>
        <v/>
      </c>
      <c r="AA829" s="14" t="str">
        <f>IF(Point[Asset Group]="","",VLOOKUP(Point[Manufacturer],manufacturer,2,FALSE))</f>
        <v/>
      </c>
      <c r="AB829" s="14" t="str">
        <f>IF(Point[Uinsex WC]="","",Point[Uinsex WC])</f>
        <v/>
      </c>
      <c r="AC829" s="14" t="str">
        <f>IF(Point[Female WC]="","",Point[Female WC])</f>
        <v/>
      </c>
      <c r="AD829" s="14" t="str">
        <f>IF(Point[Male WC]="","",Point[Male WC])</f>
        <v/>
      </c>
      <c r="AE829" s="14" t="str">
        <f>IF(Point[Urinal]="","",Point[Urinal])</f>
        <v/>
      </c>
      <c r="AF829" s="14" t="str">
        <f>IF(Point[Disabled Unisex]="","",Point[Disabled Unisex])</f>
        <v/>
      </c>
      <c r="AG829" s="14" t="str">
        <f>IF(Point[Disabled Female]="","",Point[Disabled Female])</f>
        <v/>
      </c>
      <c r="AH829" s="14" t="str">
        <f>IF(Point[Disabled Male]="","",Point[Disabled Male])</f>
        <v/>
      </c>
      <c r="AI829" s="14" t="str">
        <f>IF(Point[Asset Group]="","",VLOOKUP(Point[Handrail],yes_no,2,FALSE))</f>
        <v/>
      </c>
      <c r="AJ829" s="14" t="str">
        <f>IF(Point[Asset Group]="","",VLOOKUP(Point[Baby Changing],yes_no,2,FALSE))</f>
        <v/>
      </c>
      <c r="AK829" s="14" t="str">
        <f>IF(Point[Asset Group]="","",VLOOKUP(Point[Service Room],yes_no,2,FALSE))</f>
        <v/>
      </c>
      <c r="AL829" s="14" t="str">
        <f>IF(Point[Asset Group]="","",VLOOKUP(Point[Service Tap],service_tap,2,FALSE))</f>
        <v/>
      </c>
      <c r="AM829" s="14" t="str">
        <f>IF(Point[Asset Group]="","",VLOOKUP(Point[Heating Type],wc_heating,2,FALSE))</f>
        <v/>
      </c>
      <c r="AN829" s="14" t="str">
        <f>IF(Point[Asset Group]="","",VLOOKUP(Point[Power Supply],power_supply,2,FALSE))</f>
        <v/>
      </c>
      <c r="AO829" s="14" t="str">
        <f>IF(Point[Asset Group]="","",VLOOKUP(Point[Waste Water],waste_water,2,FALSE))</f>
        <v/>
      </c>
      <c r="AP829" s="14" t="str">
        <f>IF(Point[Asset Group]="","",VLOOKUP(Point[Furniture SubType],subdom_master_gdb,2,FALSE))</f>
        <v/>
      </c>
      <c r="AQ829" s="14" t="str">
        <f>IF(Point[Asset Group]="","",VLOOKUP(Point[Concrete Pad],yes_no,2,FALSE))</f>
        <v/>
      </c>
      <c r="AR829" s="14" t="str">
        <f>IF(Point[Asset Group]="","",VLOOKUP(Point[Material],material_master,2,FALSE))</f>
        <v/>
      </c>
      <c r="AS829" s="14" t="str">
        <f>IF(Point[Asset Group]="","",VLOOKUP(Point[Plumbing],irrigation_plumbing,2,FALSE))</f>
        <v/>
      </c>
      <c r="AT829" s="14" t="str">
        <f>IF(Point[Asset Group]="","",VLOOKUP(Point[Sprinklers],irrigation_sprinklers,2,FALSE))</f>
        <v/>
      </c>
      <c r="AU829" s="14" t="str">
        <f>IF(Point[Asset Group]="","",VLOOKUP(Point[System],irrigation_system,2,FALSE))</f>
        <v/>
      </c>
      <c r="AV829" s="14" t="str">
        <f>IF(Point[Asset Group]="","",VLOOKUP(Point[Status],irrigation_status,2,FALSE))</f>
        <v/>
      </c>
      <c r="AW829" s="11" t="str">
        <f>IF(Point[Date of manufacture]="","",Point[Date of manufacture])</f>
        <v/>
      </c>
      <c r="AX829" s="14" t="str">
        <f>IF(Point[Asset Group]="","",VLOOKUP(Point[Sign Purpose],sign_purpose,2,FALSE))</f>
        <v/>
      </c>
      <c r="AY829" s="14" t="str">
        <f>IF(Point[Asset Group]="","",VLOOKUP(Point[Sign Material],material_master,2,FALSE))</f>
        <v/>
      </c>
      <c r="AZ829" s="14" t="str">
        <f>IF(Point[Asset Group]="","",VLOOKUP(Point[Affixed To],sign_affix,2,FALSE))</f>
        <v/>
      </c>
      <c r="BA829" s="14" t="str">
        <f>IF(Point[Size HxB mm]="","",Point[Size HxB mm])</f>
        <v/>
      </c>
      <c r="BB829" s="14" t="str">
        <f>IF(Point[Height m]="","",Point[Height m])</f>
        <v/>
      </c>
      <c r="BC829" s="14" t="str">
        <f>IF(Point[Asset Group]="","",VLOOKUP(Point[Post Material],material_master,2,FALSE))</f>
        <v/>
      </c>
      <c r="BD829" s="14" t="str">
        <f>IF(Point[Asset Group]="","",VLOOKUP(Point[Post Number],number,2,FALSE))</f>
        <v/>
      </c>
      <c r="BE829" s="14" t="str">
        <f>IF(Point[Asset Group]="","",VLOOKUP(Point[Structure SubType],subdom_master_gdb,2,FALSE))</f>
        <v/>
      </c>
      <c r="BF829" s="14" t="str">
        <f>IF(Point[Area m2]="","",Point[Area m2])</f>
        <v/>
      </c>
      <c r="BG829" s="14" t="str">
        <f>IF(Point[Length m]="","",Point[Length m])</f>
        <v/>
      </c>
      <c r="BH829" s="14" t="str">
        <f>IF(Point[Width m]="","",Point[Width m])</f>
        <v/>
      </c>
      <c r="BI829" s="14" t="str">
        <f>IF(Point[Diameter m]="","",Point[Diameter m])</f>
        <v/>
      </c>
      <c r="BJ829" s="14" t="str">
        <f>IF(Point[Asset Group]="","",VLOOKUP(Point[Number of Pipes],number,2,FALSE))</f>
        <v/>
      </c>
      <c r="BK829" s="14" t="str">
        <f>IF(Point[Asset Group]="","",VLOOKUP(Point[Combined Name],2,FALSE))</f>
        <v/>
      </c>
      <c r="BL829" s="14" t="str">
        <f>IF(Point[Asset Group]="","",VLOOKUP(Point[Size Class],size_class,2,FALSE))</f>
        <v/>
      </c>
      <c r="BM829" s="14" t="str">
        <f>IF(Point[Asset Group]="","",VLOOKUP(Point[Age Class],age_class,2,FALSE))</f>
        <v/>
      </c>
      <c r="BN829" s="14" t="str">
        <f>IF(Point[Girth (cm)]="","",Point[Girth (cm)])</f>
        <v/>
      </c>
      <c r="BO829" s="14" t="str">
        <f>IF(Point[Crown Radius (m)]="","",Point[Crown Radius (m)])</f>
        <v/>
      </c>
      <c r="BP829" s="14" t="str">
        <f>IF(Point[Asset Group]="","",VLOOKUP(Point[Rooting Environment],root_enviro,2,FALSE))</f>
        <v/>
      </c>
      <c r="BQ829" s="14" t="str">
        <f>IF(Point[Asset Group]="","",VLOOKUP(Point[Tree Surround],tree_surround,2,FALSE))</f>
        <v/>
      </c>
      <c r="BR829" s="14" t="str">
        <f>IF(Point[Asset Group]="","",VLOOKUP(Point[Tree Grill],yes_no,2,FALSE))</f>
        <v/>
      </c>
      <c r="BS829" s="14" t="str">
        <f>IF(Point[Asset Group]="","",VLOOKUP(Point[Tree Location],tree_location,2,FALSE))</f>
        <v/>
      </c>
    </row>
    <row r="830" spans="1:71" s="3" customFormat="1" x14ac:dyDescent="0.2">
      <c r="A830" s="3" t="str">
        <f>IF(Point[DWG File Name]="","",Point[DWG File Name])</f>
        <v/>
      </c>
      <c r="B830" s="3" t="str">
        <f>IF(Point[DWG Layer Name]="","",Point[DWG Layer Name])</f>
        <v/>
      </c>
      <c r="C830" s="3" t="str">
        <f>IF(Point[DWG Handle]="","",Point[DWG Handle])</f>
        <v/>
      </c>
      <c r="D830" s="58" t="str">
        <f>IF(Point[X]="","",Point[X])</f>
        <v/>
      </c>
      <c r="E830" s="58" t="str">
        <f>IF(Point[Y]="","",Point[Y])</f>
        <v/>
      </c>
      <c r="F830" s="3" t="str">
        <f>IF(Point[Replacement Asset]="","",Point[Replacement Asset])</f>
        <v/>
      </c>
      <c r="G830" s="3" t="str">
        <f>IF(Point[Asset ID]="","",UPPER(Point[Asset ID]))</f>
        <v/>
      </c>
      <c r="H830" s="3" t="str">
        <f>IF(Point[Asset Group]="","",VLOOKUP(Point[Asset Group],asset_grp_pt,4,FALSE))</f>
        <v/>
      </c>
      <c r="I830" s="3" t="str">
        <f>IF(Point[Asset Group]="","",VLOOKUP(Point[Asset Group],asset_grp_pt,2,FALSE))</f>
        <v/>
      </c>
      <c r="J830" s="3" t="str">
        <f>IF(Point[Asset Group]="","",VLOOKUP(Point[Asset Group],asset_grp_pt,3,FALSE))</f>
        <v/>
      </c>
      <c r="K830" s="3" t="str">
        <f>IF(Point[Asset Group]="","",VLOOKUP(Point[Asset Type],type_master_list,2,FALSE))</f>
        <v/>
      </c>
      <c r="L830" s="3" t="str">
        <f>IF(Point[Asset Name]="","",PROPER(Point[Asset Name]))</f>
        <v/>
      </c>
      <c r="M830" s="11" t="str">
        <f>IF(Point[Install Date]="","",Point[Install Date])</f>
        <v/>
      </c>
      <c r="N830" s="11" t="str">
        <f>IF(Point[Note]="","",PROPER(Point[Note]))</f>
        <v/>
      </c>
      <c r="O830" s="11" t="str">
        <f>IF(Point[Resource Consent Number]="","",UPPER(Point[Resource Consent Number]))</f>
        <v/>
      </c>
      <c r="P830" s="53" t="str">
        <f>IF(Point[Asset Unit Cost]="","",Point[Asset Unit Cost])</f>
        <v/>
      </c>
      <c r="Q830" s="11" t="str">
        <f>IF(Point[Added By]="","",UPPER(Point[Added By]))</f>
        <v/>
      </c>
      <c r="R830" s="11" t="str">
        <f>IF(Point[Added Date]="","",Point[Added Date])</f>
        <v/>
      </c>
      <c r="S830" s="14" t="str">
        <f>IF(Point[Z COORD]="","",Point[Z COORD])</f>
        <v/>
      </c>
      <c r="T830" s="14" t="str">
        <f>IF(Point[Asset Description]="","",PROPER(Point[Asset Description]))</f>
        <v/>
      </c>
      <c r="U830" s="14" t="str">
        <f>IF(Point[[Artist ]]="","",PROPER(Point[[Artist ]]))</f>
        <v/>
      </c>
      <c r="V830" s="14" t="str">
        <f>IF(Point[Material Notes]="","",PROPER(Point[Material Notes]))</f>
        <v/>
      </c>
      <c r="W830" s="14" t="str">
        <f>IF(Point[Dimension Notes]="","",Point[Dimension Notes])</f>
        <v/>
      </c>
      <c r="X830" s="14" t="str">
        <f>IF(Point[List]="","",VLOOKUP(Point[Burner Number],number,2,FALSE))</f>
        <v/>
      </c>
      <c r="Y830" s="14" t="str">
        <f>IF(Point[List]="","",VLOOKUP(Point[Fuel],bbq_fuel,2,FALSE))</f>
        <v/>
      </c>
      <c r="Z830" s="14" t="str">
        <f>IF(Point[List]="","",VLOOKUP(Point[Cabinet Material],bbq_material,2,FALSE))</f>
        <v/>
      </c>
      <c r="AA830" s="14" t="str">
        <f>IF(Point[Asset Group]="","",VLOOKUP(Point[Manufacturer],manufacturer,2,FALSE))</f>
        <v/>
      </c>
      <c r="AB830" s="14" t="str">
        <f>IF(Point[Uinsex WC]="","",Point[Uinsex WC])</f>
        <v/>
      </c>
      <c r="AC830" s="14" t="str">
        <f>IF(Point[Female WC]="","",Point[Female WC])</f>
        <v/>
      </c>
      <c r="AD830" s="14" t="str">
        <f>IF(Point[Male WC]="","",Point[Male WC])</f>
        <v/>
      </c>
      <c r="AE830" s="14" t="str">
        <f>IF(Point[Urinal]="","",Point[Urinal])</f>
        <v/>
      </c>
      <c r="AF830" s="14" t="str">
        <f>IF(Point[Disabled Unisex]="","",Point[Disabled Unisex])</f>
        <v/>
      </c>
      <c r="AG830" s="14" t="str">
        <f>IF(Point[Disabled Female]="","",Point[Disabled Female])</f>
        <v/>
      </c>
      <c r="AH830" s="14" t="str">
        <f>IF(Point[Disabled Male]="","",Point[Disabled Male])</f>
        <v/>
      </c>
      <c r="AI830" s="14" t="str">
        <f>IF(Point[Asset Group]="","",VLOOKUP(Point[Handrail],yes_no,2,FALSE))</f>
        <v/>
      </c>
      <c r="AJ830" s="14" t="str">
        <f>IF(Point[Asset Group]="","",VLOOKUP(Point[Baby Changing],yes_no,2,FALSE))</f>
        <v/>
      </c>
      <c r="AK830" s="14" t="str">
        <f>IF(Point[Asset Group]="","",VLOOKUP(Point[Service Room],yes_no,2,FALSE))</f>
        <v/>
      </c>
      <c r="AL830" s="14" t="str">
        <f>IF(Point[Asset Group]="","",VLOOKUP(Point[Service Tap],service_tap,2,FALSE))</f>
        <v/>
      </c>
      <c r="AM830" s="14" t="str">
        <f>IF(Point[Asset Group]="","",VLOOKUP(Point[Heating Type],wc_heating,2,FALSE))</f>
        <v/>
      </c>
      <c r="AN830" s="14" t="str">
        <f>IF(Point[Asset Group]="","",VLOOKUP(Point[Power Supply],power_supply,2,FALSE))</f>
        <v/>
      </c>
      <c r="AO830" s="14" t="str">
        <f>IF(Point[Asset Group]="","",VLOOKUP(Point[Waste Water],waste_water,2,FALSE))</f>
        <v/>
      </c>
      <c r="AP830" s="14" t="str">
        <f>IF(Point[Asset Group]="","",VLOOKUP(Point[Furniture SubType],subdom_master_gdb,2,FALSE))</f>
        <v/>
      </c>
      <c r="AQ830" s="14" t="str">
        <f>IF(Point[Asset Group]="","",VLOOKUP(Point[Concrete Pad],yes_no,2,FALSE))</f>
        <v/>
      </c>
      <c r="AR830" s="14" t="str">
        <f>IF(Point[Asset Group]="","",VLOOKUP(Point[Material],material_master,2,FALSE))</f>
        <v/>
      </c>
      <c r="AS830" s="14" t="str">
        <f>IF(Point[Asset Group]="","",VLOOKUP(Point[Plumbing],irrigation_plumbing,2,FALSE))</f>
        <v/>
      </c>
      <c r="AT830" s="14" t="str">
        <f>IF(Point[Asset Group]="","",VLOOKUP(Point[Sprinklers],irrigation_sprinklers,2,FALSE))</f>
        <v/>
      </c>
      <c r="AU830" s="14" t="str">
        <f>IF(Point[Asset Group]="","",VLOOKUP(Point[System],irrigation_system,2,FALSE))</f>
        <v/>
      </c>
      <c r="AV830" s="14" t="str">
        <f>IF(Point[Asset Group]="","",VLOOKUP(Point[Status],irrigation_status,2,FALSE))</f>
        <v/>
      </c>
      <c r="AW830" s="11" t="str">
        <f>IF(Point[Date of manufacture]="","",Point[Date of manufacture])</f>
        <v/>
      </c>
      <c r="AX830" s="14" t="str">
        <f>IF(Point[Asset Group]="","",VLOOKUP(Point[Sign Purpose],sign_purpose,2,FALSE))</f>
        <v/>
      </c>
      <c r="AY830" s="14" t="str">
        <f>IF(Point[Asset Group]="","",VLOOKUP(Point[Sign Material],material_master,2,FALSE))</f>
        <v/>
      </c>
      <c r="AZ830" s="14" t="str">
        <f>IF(Point[Asset Group]="","",VLOOKUP(Point[Affixed To],sign_affix,2,FALSE))</f>
        <v/>
      </c>
      <c r="BA830" s="14" t="str">
        <f>IF(Point[Size HxB mm]="","",Point[Size HxB mm])</f>
        <v/>
      </c>
      <c r="BB830" s="14" t="str">
        <f>IF(Point[Height m]="","",Point[Height m])</f>
        <v/>
      </c>
      <c r="BC830" s="14" t="str">
        <f>IF(Point[Asset Group]="","",VLOOKUP(Point[Post Material],material_master,2,FALSE))</f>
        <v/>
      </c>
      <c r="BD830" s="14" t="str">
        <f>IF(Point[Asset Group]="","",VLOOKUP(Point[Post Number],number,2,FALSE))</f>
        <v/>
      </c>
      <c r="BE830" s="14" t="str">
        <f>IF(Point[Asset Group]="","",VLOOKUP(Point[Structure SubType],subdom_master_gdb,2,FALSE))</f>
        <v/>
      </c>
      <c r="BF830" s="14" t="str">
        <f>IF(Point[Area m2]="","",Point[Area m2])</f>
        <v/>
      </c>
      <c r="BG830" s="14" t="str">
        <f>IF(Point[Length m]="","",Point[Length m])</f>
        <v/>
      </c>
      <c r="BH830" s="14" t="str">
        <f>IF(Point[Width m]="","",Point[Width m])</f>
        <v/>
      </c>
      <c r="BI830" s="14" t="str">
        <f>IF(Point[Diameter m]="","",Point[Diameter m])</f>
        <v/>
      </c>
      <c r="BJ830" s="14" t="str">
        <f>IF(Point[Asset Group]="","",VLOOKUP(Point[Number of Pipes],number,2,FALSE))</f>
        <v/>
      </c>
      <c r="BK830" s="14" t="str">
        <f>IF(Point[Asset Group]="","",VLOOKUP(Point[Combined Name],2,FALSE))</f>
        <v/>
      </c>
      <c r="BL830" s="14" t="str">
        <f>IF(Point[Asset Group]="","",VLOOKUP(Point[Size Class],size_class,2,FALSE))</f>
        <v/>
      </c>
      <c r="BM830" s="14" t="str">
        <f>IF(Point[Asset Group]="","",VLOOKUP(Point[Age Class],age_class,2,FALSE))</f>
        <v/>
      </c>
      <c r="BN830" s="14" t="str">
        <f>IF(Point[Girth (cm)]="","",Point[Girth (cm)])</f>
        <v/>
      </c>
      <c r="BO830" s="14" t="str">
        <f>IF(Point[Crown Radius (m)]="","",Point[Crown Radius (m)])</f>
        <v/>
      </c>
      <c r="BP830" s="14" t="str">
        <f>IF(Point[Asset Group]="","",VLOOKUP(Point[Rooting Environment],root_enviro,2,FALSE))</f>
        <v/>
      </c>
      <c r="BQ830" s="14" t="str">
        <f>IF(Point[Asset Group]="","",VLOOKUP(Point[Tree Surround],tree_surround,2,FALSE))</f>
        <v/>
      </c>
      <c r="BR830" s="14" t="str">
        <f>IF(Point[Asset Group]="","",VLOOKUP(Point[Tree Grill],yes_no,2,FALSE))</f>
        <v/>
      </c>
      <c r="BS830" s="14" t="str">
        <f>IF(Point[Asset Group]="","",VLOOKUP(Point[Tree Location],tree_location,2,FALSE))</f>
        <v/>
      </c>
    </row>
    <row r="831" spans="1:71" s="3" customFormat="1" x14ac:dyDescent="0.2">
      <c r="A831" s="3" t="str">
        <f>IF(Point[DWG File Name]="","",Point[DWG File Name])</f>
        <v/>
      </c>
      <c r="B831" s="3" t="str">
        <f>IF(Point[DWG Layer Name]="","",Point[DWG Layer Name])</f>
        <v/>
      </c>
      <c r="C831" s="3" t="str">
        <f>IF(Point[DWG Handle]="","",Point[DWG Handle])</f>
        <v/>
      </c>
      <c r="D831" s="58" t="str">
        <f>IF(Point[X]="","",Point[X])</f>
        <v/>
      </c>
      <c r="E831" s="58" t="str">
        <f>IF(Point[Y]="","",Point[Y])</f>
        <v/>
      </c>
      <c r="F831" s="3" t="str">
        <f>IF(Point[Replacement Asset]="","",Point[Replacement Asset])</f>
        <v/>
      </c>
      <c r="G831" s="3" t="str">
        <f>IF(Point[Asset ID]="","",UPPER(Point[Asset ID]))</f>
        <v/>
      </c>
      <c r="H831" s="3" t="str">
        <f>IF(Point[Asset Group]="","",VLOOKUP(Point[Asset Group],asset_grp_pt,4,FALSE))</f>
        <v/>
      </c>
      <c r="I831" s="3" t="str">
        <f>IF(Point[Asset Group]="","",VLOOKUP(Point[Asset Group],asset_grp_pt,2,FALSE))</f>
        <v/>
      </c>
      <c r="J831" s="3" t="str">
        <f>IF(Point[Asset Group]="","",VLOOKUP(Point[Asset Group],asset_grp_pt,3,FALSE))</f>
        <v/>
      </c>
      <c r="K831" s="3" t="str">
        <f>IF(Point[Asset Group]="","",VLOOKUP(Point[Asset Type],type_master_list,2,FALSE))</f>
        <v/>
      </c>
      <c r="L831" s="3" t="str">
        <f>IF(Point[Asset Name]="","",PROPER(Point[Asset Name]))</f>
        <v/>
      </c>
      <c r="M831" s="11" t="str">
        <f>IF(Point[Install Date]="","",Point[Install Date])</f>
        <v/>
      </c>
      <c r="N831" s="11" t="str">
        <f>IF(Point[Note]="","",PROPER(Point[Note]))</f>
        <v/>
      </c>
      <c r="O831" s="11" t="str">
        <f>IF(Point[Resource Consent Number]="","",UPPER(Point[Resource Consent Number]))</f>
        <v/>
      </c>
      <c r="P831" s="53" t="str">
        <f>IF(Point[Asset Unit Cost]="","",Point[Asset Unit Cost])</f>
        <v/>
      </c>
      <c r="Q831" s="11" t="str">
        <f>IF(Point[Added By]="","",UPPER(Point[Added By]))</f>
        <v/>
      </c>
      <c r="R831" s="11" t="str">
        <f>IF(Point[Added Date]="","",Point[Added Date])</f>
        <v/>
      </c>
      <c r="S831" s="14" t="str">
        <f>IF(Point[Z COORD]="","",Point[Z COORD])</f>
        <v/>
      </c>
      <c r="T831" s="14" t="str">
        <f>IF(Point[Asset Description]="","",PROPER(Point[Asset Description]))</f>
        <v/>
      </c>
      <c r="U831" s="14" t="str">
        <f>IF(Point[[Artist ]]="","",PROPER(Point[[Artist ]]))</f>
        <v/>
      </c>
      <c r="V831" s="14" t="str">
        <f>IF(Point[Material Notes]="","",PROPER(Point[Material Notes]))</f>
        <v/>
      </c>
      <c r="W831" s="14" t="str">
        <f>IF(Point[Dimension Notes]="","",Point[Dimension Notes])</f>
        <v/>
      </c>
      <c r="X831" s="14" t="str">
        <f>IF(Point[List]="","",VLOOKUP(Point[Burner Number],number,2,FALSE))</f>
        <v/>
      </c>
      <c r="Y831" s="14" t="str">
        <f>IF(Point[List]="","",VLOOKUP(Point[Fuel],bbq_fuel,2,FALSE))</f>
        <v/>
      </c>
      <c r="Z831" s="14" t="str">
        <f>IF(Point[List]="","",VLOOKUP(Point[Cabinet Material],bbq_material,2,FALSE))</f>
        <v/>
      </c>
      <c r="AA831" s="14" t="str">
        <f>IF(Point[Asset Group]="","",VLOOKUP(Point[Manufacturer],manufacturer,2,FALSE))</f>
        <v/>
      </c>
      <c r="AB831" s="14" t="str">
        <f>IF(Point[Uinsex WC]="","",Point[Uinsex WC])</f>
        <v/>
      </c>
      <c r="AC831" s="14" t="str">
        <f>IF(Point[Female WC]="","",Point[Female WC])</f>
        <v/>
      </c>
      <c r="AD831" s="14" t="str">
        <f>IF(Point[Male WC]="","",Point[Male WC])</f>
        <v/>
      </c>
      <c r="AE831" s="14" t="str">
        <f>IF(Point[Urinal]="","",Point[Urinal])</f>
        <v/>
      </c>
      <c r="AF831" s="14" t="str">
        <f>IF(Point[Disabled Unisex]="","",Point[Disabled Unisex])</f>
        <v/>
      </c>
      <c r="AG831" s="14" t="str">
        <f>IF(Point[Disabled Female]="","",Point[Disabled Female])</f>
        <v/>
      </c>
      <c r="AH831" s="14" t="str">
        <f>IF(Point[Disabled Male]="","",Point[Disabled Male])</f>
        <v/>
      </c>
      <c r="AI831" s="14" t="str">
        <f>IF(Point[Asset Group]="","",VLOOKUP(Point[Handrail],yes_no,2,FALSE))</f>
        <v/>
      </c>
      <c r="AJ831" s="14" t="str">
        <f>IF(Point[Asset Group]="","",VLOOKUP(Point[Baby Changing],yes_no,2,FALSE))</f>
        <v/>
      </c>
      <c r="AK831" s="14" t="str">
        <f>IF(Point[Asset Group]="","",VLOOKUP(Point[Service Room],yes_no,2,FALSE))</f>
        <v/>
      </c>
      <c r="AL831" s="14" t="str">
        <f>IF(Point[Asset Group]="","",VLOOKUP(Point[Service Tap],service_tap,2,FALSE))</f>
        <v/>
      </c>
      <c r="AM831" s="14" t="str">
        <f>IF(Point[Asset Group]="","",VLOOKUP(Point[Heating Type],wc_heating,2,FALSE))</f>
        <v/>
      </c>
      <c r="AN831" s="14" t="str">
        <f>IF(Point[Asset Group]="","",VLOOKUP(Point[Power Supply],power_supply,2,FALSE))</f>
        <v/>
      </c>
      <c r="AO831" s="14" t="str">
        <f>IF(Point[Asset Group]="","",VLOOKUP(Point[Waste Water],waste_water,2,FALSE))</f>
        <v/>
      </c>
      <c r="AP831" s="14" t="str">
        <f>IF(Point[Asset Group]="","",VLOOKUP(Point[Furniture SubType],subdom_master_gdb,2,FALSE))</f>
        <v/>
      </c>
      <c r="AQ831" s="14" t="str">
        <f>IF(Point[Asset Group]="","",VLOOKUP(Point[Concrete Pad],yes_no,2,FALSE))</f>
        <v/>
      </c>
      <c r="AR831" s="14" t="str">
        <f>IF(Point[Asset Group]="","",VLOOKUP(Point[Material],material_master,2,FALSE))</f>
        <v/>
      </c>
      <c r="AS831" s="14" t="str">
        <f>IF(Point[Asset Group]="","",VLOOKUP(Point[Plumbing],irrigation_plumbing,2,FALSE))</f>
        <v/>
      </c>
      <c r="AT831" s="14" t="str">
        <f>IF(Point[Asset Group]="","",VLOOKUP(Point[Sprinklers],irrigation_sprinklers,2,FALSE))</f>
        <v/>
      </c>
      <c r="AU831" s="14" t="str">
        <f>IF(Point[Asset Group]="","",VLOOKUP(Point[System],irrigation_system,2,FALSE))</f>
        <v/>
      </c>
      <c r="AV831" s="14" t="str">
        <f>IF(Point[Asset Group]="","",VLOOKUP(Point[Status],irrigation_status,2,FALSE))</f>
        <v/>
      </c>
      <c r="AW831" s="11" t="str">
        <f>IF(Point[Date of manufacture]="","",Point[Date of manufacture])</f>
        <v/>
      </c>
      <c r="AX831" s="14" t="str">
        <f>IF(Point[Asset Group]="","",VLOOKUP(Point[Sign Purpose],sign_purpose,2,FALSE))</f>
        <v/>
      </c>
      <c r="AY831" s="14" t="str">
        <f>IF(Point[Asset Group]="","",VLOOKUP(Point[Sign Material],material_master,2,FALSE))</f>
        <v/>
      </c>
      <c r="AZ831" s="14" t="str">
        <f>IF(Point[Asset Group]="","",VLOOKUP(Point[Affixed To],sign_affix,2,FALSE))</f>
        <v/>
      </c>
      <c r="BA831" s="14" t="str">
        <f>IF(Point[Size HxB mm]="","",Point[Size HxB mm])</f>
        <v/>
      </c>
      <c r="BB831" s="14" t="str">
        <f>IF(Point[Height m]="","",Point[Height m])</f>
        <v/>
      </c>
      <c r="BC831" s="14" t="str">
        <f>IF(Point[Asset Group]="","",VLOOKUP(Point[Post Material],material_master,2,FALSE))</f>
        <v/>
      </c>
      <c r="BD831" s="14" t="str">
        <f>IF(Point[Asset Group]="","",VLOOKUP(Point[Post Number],number,2,FALSE))</f>
        <v/>
      </c>
      <c r="BE831" s="14" t="str">
        <f>IF(Point[Asset Group]="","",VLOOKUP(Point[Structure SubType],subdom_master_gdb,2,FALSE))</f>
        <v/>
      </c>
      <c r="BF831" s="14" t="str">
        <f>IF(Point[Area m2]="","",Point[Area m2])</f>
        <v/>
      </c>
      <c r="BG831" s="14" t="str">
        <f>IF(Point[Length m]="","",Point[Length m])</f>
        <v/>
      </c>
      <c r="BH831" s="14" t="str">
        <f>IF(Point[Width m]="","",Point[Width m])</f>
        <v/>
      </c>
      <c r="BI831" s="14" t="str">
        <f>IF(Point[Diameter m]="","",Point[Diameter m])</f>
        <v/>
      </c>
      <c r="BJ831" s="14" t="str">
        <f>IF(Point[Asset Group]="","",VLOOKUP(Point[Number of Pipes],number,2,FALSE))</f>
        <v/>
      </c>
      <c r="BK831" s="14" t="str">
        <f>IF(Point[Asset Group]="","",VLOOKUP(Point[Combined Name],2,FALSE))</f>
        <v/>
      </c>
      <c r="BL831" s="14" t="str">
        <f>IF(Point[Asset Group]="","",VLOOKUP(Point[Size Class],size_class,2,FALSE))</f>
        <v/>
      </c>
      <c r="BM831" s="14" t="str">
        <f>IF(Point[Asset Group]="","",VLOOKUP(Point[Age Class],age_class,2,FALSE))</f>
        <v/>
      </c>
      <c r="BN831" s="14" t="str">
        <f>IF(Point[Girth (cm)]="","",Point[Girth (cm)])</f>
        <v/>
      </c>
      <c r="BO831" s="14" t="str">
        <f>IF(Point[Crown Radius (m)]="","",Point[Crown Radius (m)])</f>
        <v/>
      </c>
      <c r="BP831" s="14" t="str">
        <f>IF(Point[Asset Group]="","",VLOOKUP(Point[Rooting Environment],root_enviro,2,FALSE))</f>
        <v/>
      </c>
      <c r="BQ831" s="14" t="str">
        <f>IF(Point[Asset Group]="","",VLOOKUP(Point[Tree Surround],tree_surround,2,FALSE))</f>
        <v/>
      </c>
      <c r="BR831" s="14" t="str">
        <f>IF(Point[Asset Group]="","",VLOOKUP(Point[Tree Grill],yes_no,2,FALSE))</f>
        <v/>
      </c>
      <c r="BS831" s="14" t="str">
        <f>IF(Point[Asset Group]="","",VLOOKUP(Point[Tree Location],tree_location,2,FALSE))</f>
        <v/>
      </c>
    </row>
    <row r="832" spans="1:71" s="3" customFormat="1" x14ac:dyDescent="0.2">
      <c r="A832" s="3" t="str">
        <f>IF(Point[DWG File Name]="","",Point[DWG File Name])</f>
        <v/>
      </c>
      <c r="B832" s="3" t="str">
        <f>IF(Point[DWG Layer Name]="","",Point[DWG Layer Name])</f>
        <v/>
      </c>
      <c r="C832" s="3" t="str">
        <f>IF(Point[DWG Handle]="","",Point[DWG Handle])</f>
        <v/>
      </c>
      <c r="D832" s="58" t="str">
        <f>IF(Point[X]="","",Point[X])</f>
        <v/>
      </c>
      <c r="E832" s="58" t="str">
        <f>IF(Point[Y]="","",Point[Y])</f>
        <v/>
      </c>
      <c r="F832" s="3" t="str">
        <f>IF(Point[Replacement Asset]="","",Point[Replacement Asset])</f>
        <v/>
      </c>
      <c r="G832" s="3" t="str">
        <f>IF(Point[Asset ID]="","",UPPER(Point[Asset ID]))</f>
        <v/>
      </c>
      <c r="H832" s="3" t="str">
        <f>IF(Point[Asset Group]="","",VLOOKUP(Point[Asset Group],asset_grp_pt,4,FALSE))</f>
        <v/>
      </c>
      <c r="I832" s="3" t="str">
        <f>IF(Point[Asset Group]="","",VLOOKUP(Point[Asset Group],asset_grp_pt,2,FALSE))</f>
        <v/>
      </c>
      <c r="J832" s="3" t="str">
        <f>IF(Point[Asset Group]="","",VLOOKUP(Point[Asset Group],asset_grp_pt,3,FALSE))</f>
        <v/>
      </c>
      <c r="K832" s="3" t="str">
        <f>IF(Point[Asset Group]="","",VLOOKUP(Point[Asset Type],type_master_list,2,FALSE))</f>
        <v/>
      </c>
      <c r="L832" s="3" t="str">
        <f>IF(Point[Asset Name]="","",PROPER(Point[Asset Name]))</f>
        <v/>
      </c>
      <c r="M832" s="11" t="str">
        <f>IF(Point[Install Date]="","",Point[Install Date])</f>
        <v/>
      </c>
      <c r="N832" s="11" t="str">
        <f>IF(Point[Note]="","",PROPER(Point[Note]))</f>
        <v/>
      </c>
      <c r="O832" s="11" t="str">
        <f>IF(Point[Resource Consent Number]="","",UPPER(Point[Resource Consent Number]))</f>
        <v/>
      </c>
      <c r="P832" s="53" t="str">
        <f>IF(Point[Asset Unit Cost]="","",Point[Asset Unit Cost])</f>
        <v/>
      </c>
      <c r="Q832" s="11" t="str">
        <f>IF(Point[Added By]="","",UPPER(Point[Added By]))</f>
        <v/>
      </c>
      <c r="R832" s="11" t="str">
        <f>IF(Point[Added Date]="","",Point[Added Date])</f>
        <v/>
      </c>
      <c r="S832" s="14" t="str">
        <f>IF(Point[Z COORD]="","",Point[Z COORD])</f>
        <v/>
      </c>
      <c r="T832" s="14" t="str">
        <f>IF(Point[Asset Description]="","",PROPER(Point[Asset Description]))</f>
        <v/>
      </c>
      <c r="U832" s="14" t="str">
        <f>IF(Point[[Artist ]]="","",PROPER(Point[[Artist ]]))</f>
        <v/>
      </c>
      <c r="V832" s="14" t="str">
        <f>IF(Point[Material Notes]="","",PROPER(Point[Material Notes]))</f>
        <v/>
      </c>
      <c r="W832" s="14" t="str">
        <f>IF(Point[Dimension Notes]="","",Point[Dimension Notes])</f>
        <v/>
      </c>
      <c r="X832" s="14" t="str">
        <f>IF(Point[List]="","",VLOOKUP(Point[Burner Number],number,2,FALSE))</f>
        <v/>
      </c>
      <c r="Y832" s="14" t="str">
        <f>IF(Point[List]="","",VLOOKUP(Point[Fuel],bbq_fuel,2,FALSE))</f>
        <v/>
      </c>
      <c r="Z832" s="14" t="str">
        <f>IF(Point[List]="","",VLOOKUP(Point[Cabinet Material],bbq_material,2,FALSE))</f>
        <v/>
      </c>
      <c r="AA832" s="14" t="str">
        <f>IF(Point[Asset Group]="","",VLOOKUP(Point[Manufacturer],manufacturer,2,FALSE))</f>
        <v/>
      </c>
      <c r="AB832" s="14" t="str">
        <f>IF(Point[Uinsex WC]="","",Point[Uinsex WC])</f>
        <v/>
      </c>
      <c r="AC832" s="14" t="str">
        <f>IF(Point[Female WC]="","",Point[Female WC])</f>
        <v/>
      </c>
      <c r="AD832" s="14" t="str">
        <f>IF(Point[Male WC]="","",Point[Male WC])</f>
        <v/>
      </c>
      <c r="AE832" s="14" t="str">
        <f>IF(Point[Urinal]="","",Point[Urinal])</f>
        <v/>
      </c>
      <c r="AF832" s="14" t="str">
        <f>IF(Point[Disabled Unisex]="","",Point[Disabled Unisex])</f>
        <v/>
      </c>
      <c r="AG832" s="14" t="str">
        <f>IF(Point[Disabled Female]="","",Point[Disabled Female])</f>
        <v/>
      </c>
      <c r="AH832" s="14" t="str">
        <f>IF(Point[Disabled Male]="","",Point[Disabled Male])</f>
        <v/>
      </c>
      <c r="AI832" s="14" t="str">
        <f>IF(Point[Asset Group]="","",VLOOKUP(Point[Handrail],yes_no,2,FALSE))</f>
        <v/>
      </c>
      <c r="AJ832" s="14" t="str">
        <f>IF(Point[Asset Group]="","",VLOOKUP(Point[Baby Changing],yes_no,2,FALSE))</f>
        <v/>
      </c>
      <c r="AK832" s="14" t="str">
        <f>IF(Point[Asset Group]="","",VLOOKUP(Point[Service Room],yes_no,2,FALSE))</f>
        <v/>
      </c>
      <c r="AL832" s="14" t="str">
        <f>IF(Point[Asset Group]="","",VLOOKUP(Point[Service Tap],service_tap,2,FALSE))</f>
        <v/>
      </c>
      <c r="AM832" s="14" t="str">
        <f>IF(Point[Asset Group]="","",VLOOKUP(Point[Heating Type],wc_heating,2,FALSE))</f>
        <v/>
      </c>
      <c r="AN832" s="14" t="str">
        <f>IF(Point[Asset Group]="","",VLOOKUP(Point[Power Supply],power_supply,2,FALSE))</f>
        <v/>
      </c>
      <c r="AO832" s="14" t="str">
        <f>IF(Point[Asset Group]="","",VLOOKUP(Point[Waste Water],waste_water,2,FALSE))</f>
        <v/>
      </c>
      <c r="AP832" s="14" t="str">
        <f>IF(Point[Asset Group]="","",VLOOKUP(Point[Furniture SubType],subdom_master_gdb,2,FALSE))</f>
        <v/>
      </c>
      <c r="AQ832" s="14" t="str">
        <f>IF(Point[Asset Group]="","",VLOOKUP(Point[Concrete Pad],yes_no,2,FALSE))</f>
        <v/>
      </c>
      <c r="AR832" s="14" t="str">
        <f>IF(Point[Asset Group]="","",VLOOKUP(Point[Material],material_master,2,FALSE))</f>
        <v/>
      </c>
      <c r="AS832" s="14" t="str">
        <f>IF(Point[Asset Group]="","",VLOOKUP(Point[Plumbing],irrigation_plumbing,2,FALSE))</f>
        <v/>
      </c>
      <c r="AT832" s="14" t="str">
        <f>IF(Point[Asset Group]="","",VLOOKUP(Point[Sprinklers],irrigation_sprinklers,2,FALSE))</f>
        <v/>
      </c>
      <c r="AU832" s="14" t="str">
        <f>IF(Point[Asset Group]="","",VLOOKUP(Point[System],irrigation_system,2,FALSE))</f>
        <v/>
      </c>
      <c r="AV832" s="14" t="str">
        <f>IF(Point[Asset Group]="","",VLOOKUP(Point[Status],irrigation_status,2,FALSE))</f>
        <v/>
      </c>
      <c r="AW832" s="11" t="str">
        <f>IF(Point[Date of manufacture]="","",Point[Date of manufacture])</f>
        <v/>
      </c>
      <c r="AX832" s="14" t="str">
        <f>IF(Point[Asset Group]="","",VLOOKUP(Point[Sign Purpose],sign_purpose,2,FALSE))</f>
        <v/>
      </c>
      <c r="AY832" s="14" t="str">
        <f>IF(Point[Asset Group]="","",VLOOKUP(Point[Sign Material],material_master,2,FALSE))</f>
        <v/>
      </c>
      <c r="AZ832" s="14" t="str">
        <f>IF(Point[Asset Group]="","",VLOOKUP(Point[Affixed To],sign_affix,2,FALSE))</f>
        <v/>
      </c>
      <c r="BA832" s="14" t="str">
        <f>IF(Point[Size HxB mm]="","",Point[Size HxB mm])</f>
        <v/>
      </c>
      <c r="BB832" s="14" t="str">
        <f>IF(Point[Height m]="","",Point[Height m])</f>
        <v/>
      </c>
      <c r="BC832" s="14" t="str">
        <f>IF(Point[Asset Group]="","",VLOOKUP(Point[Post Material],material_master,2,FALSE))</f>
        <v/>
      </c>
      <c r="BD832" s="14" t="str">
        <f>IF(Point[Asset Group]="","",VLOOKUP(Point[Post Number],number,2,FALSE))</f>
        <v/>
      </c>
      <c r="BE832" s="14" t="str">
        <f>IF(Point[Asset Group]="","",VLOOKUP(Point[Structure SubType],subdom_master_gdb,2,FALSE))</f>
        <v/>
      </c>
      <c r="BF832" s="14" t="str">
        <f>IF(Point[Area m2]="","",Point[Area m2])</f>
        <v/>
      </c>
      <c r="BG832" s="14" t="str">
        <f>IF(Point[Length m]="","",Point[Length m])</f>
        <v/>
      </c>
      <c r="BH832" s="14" t="str">
        <f>IF(Point[Width m]="","",Point[Width m])</f>
        <v/>
      </c>
      <c r="BI832" s="14" t="str">
        <f>IF(Point[Diameter m]="","",Point[Diameter m])</f>
        <v/>
      </c>
      <c r="BJ832" s="14" t="str">
        <f>IF(Point[Asset Group]="","",VLOOKUP(Point[Number of Pipes],number,2,FALSE))</f>
        <v/>
      </c>
      <c r="BK832" s="14" t="str">
        <f>IF(Point[Asset Group]="","",VLOOKUP(Point[Combined Name],2,FALSE))</f>
        <v/>
      </c>
      <c r="BL832" s="14" t="str">
        <f>IF(Point[Asset Group]="","",VLOOKUP(Point[Size Class],size_class,2,FALSE))</f>
        <v/>
      </c>
      <c r="BM832" s="14" t="str">
        <f>IF(Point[Asset Group]="","",VLOOKUP(Point[Age Class],age_class,2,FALSE))</f>
        <v/>
      </c>
      <c r="BN832" s="14" t="str">
        <f>IF(Point[Girth (cm)]="","",Point[Girth (cm)])</f>
        <v/>
      </c>
      <c r="BO832" s="14" t="str">
        <f>IF(Point[Crown Radius (m)]="","",Point[Crown Radius (m)])</f>
        <v/>
      </c>
      <c r="BP832" s="14" t="str">
        <f>IF(Point[Asset Group]="","",VLOOKUP(Point[Rooting Environment],root_enviro,2,FALSE))</f>
        <v/>
      </c>
      <c r="BQ832" s="14" t="str">
        <f>IF(Point[Asset Group]="","",VLOOKUP(Point[Tree Surround],tree_surround,2,FALSE))</f>
        <v/>
      </c>
      <c r="BR832" s="14" t="str">
        <f>IF(Point[Asset Group]="","",VLOOKUP(Point[Tree Grill],yes_no,2,FALSE))</f>
        <v/>
      </c>
      <c r="BS832" s="14" t="str">
        <f>IF(Point[Asset Group]="","",VLOOKUP(Point[Tree Location],tree_location,2,FALSE))</f>
        <v/>
      </c>
    </row>
    <row r="833" spans="1:71" s="3" customFormat="1" x14ac:dyDescent="0.2">
      <c r="A833" s="3" t="str">
        <f>IF(Point[DWG File Name]="","",Point[DWG File Name])</f>
        <v/>
      </c>
      <c r="B833" s="3" t="str">
        <f>IF(Point[DWG Layer Name]="","",Point[DWG Layer Name])</f>
        <v/>
      </c>
      <c r="C833" s="3" t="str">
        <f>IF(Point[DWG Handle]="","",Point[DWG Handle])</f>
        <v/>
      </c>
      <c r="D833" s="58" t="str">
        <f>IF(Point[X]="","",Point[X])</f>
        <v/>
      </c>
      <c r="E833" s="58" t="str">
        <f>IF(Point[Y]="","",Point[Y])</f>
        <v/>
      </c>
      <c r="F833" s="3" t="str">
        <f>IF(Point[Replacement Asset]="","",Point[Replacement Asset])</f>
        <v/>
      </c>
      <c r="G833" s="3" t="str">
        <f>IF(Point[Asset ID]="","",UPPER(Point[Asset ID]))</f>
        <v/>
      </c>
      <c r="H833" s="3" t="str">
        <f>IF(Point[Asset Group]="","",VLOOKUP(Point[Asset Group],asset_grp_pt,4,FALSE))</f>
        <v/>
      </c>
      <c r="I833" s="3" t="str">
        <f>IF(Point[Asset Group]="","",VLOOKUP(Point[Asset Group],asset_grp_pt,2,FALSE))</f>
        <v/>
      </c>
      <c r="J833" s="3" t="str">
        <f>IF(Point[Asset Group]="","",VLOOKUP(Point[Asset Group],asset_grp_pt,3,FALSE))</f>
        <v/>
      </c>
      <c r="K833" s="3" t="str">
        <f>IF(Point[Asset Group]="","",VLOOKUP(Point[Asset Type],type_master_list,2,FALSE))</f>
        <v/>
      </c>
      <c r="L833" s="3" t="str">
        <f>IF(Point[Asset Name]="","",PROPER(Point[Asset Name]))</f>
        <v/>
      </c>
      <c r="M833" s="11" t="str">
        <f>IF(Point[Install Date]="","",Point[Install Date])</f>
        <v/>
      </c>
      <c r="N833" s="11" t="str">
        <f>IF(Point[Note]="","",PROPER(Point[Note]))</f>
        <v/>
      </c>
      <c r="O833" s="11" t="str">
        <f>IF(Point[Resource Consent Number]="","",UPPER(Point[Resource Consent Number]))</f>
        <v/>
      </c>
      <c r="P833" s="53" t="str">
        <f>IF(Point[Asset Unit Cost]="","",Point[Asset Unit Cost])</f>
        <v/>
      </c>
      <c r="Q833" s="11" t="str">
        <f>IF(Point[Added By]="","",UPPER(Point[Added By]))</f>
        <v/>
      </c>
      <c r="R833" s="11" t="str">
        <f>IF(Point[Added Date]="","",Point[Added Date])</f>
        <v/>
      </c>
      <c r="S833" s="14" t="str">
        <f>IF(Point[Z COORD]="","",Point[Z COORD])</f>
        <v/>
      </c>
      <c r="T833" s="14" t="str">
        <f>IF(Point[Asset Description]="","",PROPER(Point[Asset Description]))</f>
        <v/>
      </c>
      <c r="U833" s="14" t="str">
        <f>IF(Point[[Artist ]]="","",PROPER(Point[[Artist ]]))</f>
        <v/>
      </c>
      <c r="V833" s="14" t="str">
        <f>IF(Point[Material Notes]="","",PROPER(Point[Material Notes]))</f>
        <v/>
      </c>
      <c r="W833" s="14" t="str">
        <f>IF(Point[Dimension Notes]="","",Point[Dimension Notes])</f>
        <v/>
      </c>
      <c r="X833" s="14" t="str">
        <f>IF(Point[List]="","",VLOOKUP(Point[Burner Number],number,2,FALSE))</f>
        <v/>
      </c>
      <c r="Y833" s="14" t="str">
        <f>IF(Point[List]="","",VLOOKUP(Point[Fuel],bbq_fuel,2,FALSE))</f>
        <v/>
      </c>
      <c r="Z833" s="14" t="str">
        <f>IF(Point[List]="","",VLOOKUP(Point[Cabinet Material],bbq_material,2,FALSE))</f>
        <v/>
      </c>
      <c r="AA833" s="14" t="str">
        <f>IF(Point[Asset Group]="","",VLOOKUP(Point[Manufacturer],manufacturer,2,FALSE))</f>
        <v/>
      </c>
      <c r="AB833" s="14" t="str">
        <f>IF(Point[Uinsex WC]="","",Point[Uinsex WC])</f>
        <v/>
      </c>
      <c r="AC833" s="14" t="str">
        <f>IF(Point[Female WC]="","",Point[Female WC])</f>
        <v/>
      </c>
      <c r="AD833" s="14" t="str">
        <f>IF(Point[Male WC]="","",Point[Male WC])</f>
        <v/>
      </c>
      <c r="AE833" s="14" t="str">
        <f>IF(Point[Urinal]="","",Point[Urinal])</f>
        <v/>
      </c>
      <c r="AF833" s="14" t="str">
        <f>IF(Point[Disabled Unisex]="","",Point[Disabled Unisex])</f>
        <v/>
      </c>
      <c r="AG833" s="14" t="str">
        <f>IF(Point[Disabled Female]="","",Point[Disabled Female])</f>
        <v/>
      </c>
      <c r="AH833" s="14" t="str">
        <f>IF(Point[Disabled Male]="","",Point[Disabled Male])</f>
        <v/>
      </c>
      <c r="AI833" s="14" t="str">
        <f>IF(Point[Asset Group]="","",VLOOKUP(Point[Handrail],yes_no,2,FALSE))</f>
        <v/>
      </c>
      <c r="AJ833" s="14" t="str">
        <f>IF(Point[Asset Group]="","",VLOOKUP(Point[Baby Changing],yes_no,2,FALSE))</f>
        <v/>
      </c>
      <c r="AK833" s="14" t="str">
        <f>IF(Point[Asset Group]="","",VLOOKUP(Point[Service Room],yes_no,2,FALSE))</f>
        <v/>
      </c>
      <c r="AL833" s="14" t="str">
        <f>IF(Point[Asset Group]="","",VLOOKUP(Point[Service Tap],service_tap,2,FALSE))</f>
        <v/>
      </c>
      <c r="AM833" s="14" t="str">
        <f>IF(Point[Asset Group]="","",VLOOKUP(Point[Heating Type],wc_heating,2,FALSE))</f>
        <v/>
      </c>
      <c r="AN833" s="14" t="str">
        <f>IF(Point[Asset Group]="","",VLOOKUP(Point[Power Supply],power_supply,2,FALSE))</f>
        <v/>
      </c>
      <c r="AO833" s="14" t="str">
        <f>IF(Point[Asset Group]="","",VLOOKUP(Point[Waste Water],waste_water,2,FALSE))</f>
        <v/>
      </c>
      <c r="AP833" s="14" t="str">
        <f>IF(Point[Asset Group]="","",VLOOKUP(Point[Furniture SubType],subdom_master_gdb,2,FALSE))</f>
        <v/>
      </c>
      <c r="AQ833" s="14" t="str">
        <f>IF(Point[Asset Group]="","",VLOOKUP(Point[Concrete Pad],yes_no,2,FALSE))</f>
        <v/>
      </c>
      <c r="AR833" s="14" t="str">
        <f>IF(Point[Asset Group]="","",VLOOKUP(Point[Material],material_master,2,FALSE))</f>
        <v/>
      </c>
      <c r="AS833" s="14" t="str">
        <f>IF(Point[Asset Group]="","",VLOOKUP(Point[Plumbing],irrigation_plumbing,2,FALSE))</f>
        <v/>
      </c>
      <c r="AT833" s="14" t="str">
        <f>IF(Point[Asset Group]="","",VLOOKUP(Point[Sprinklers],irrigation_sprinklers,2,FALSE))</f>
        <v/>
      </c>
      <c r="AU833" s="14" t="str">
        <f>IF(Point[Asset Group]="","",VLOOKUP(Point[System],irrigation_system,2,FALSE))</f>
        <v/>
      </c>
      <c r="AV833" s="14" t="str">
        <f>IF(Point[Asset Group]="","",VLOOKUP(Point[Status],irrigation_status,2,FALSE))</f>
        <v/>
      </c>
      <c r="AW833" s="11" t="str">
        <f>IF(Point[Date of manufacture]="","",Point[Date of manufacture])</f>
        <v/>
      </c>
      <c r="AX833" s="14" t="str">
        <f>IF(Point[Asset Group]="","",VLOOKUP(Point[Sign Purpose],sign_purpose,2,FALSE))</f>
        <v/>
      </c>
      <c r="AY833" s="14" t="str">
        <f>IF(Point[Asset Group]="","",VLOOKUP(Point[Sign Material],material_master,2,FALSE))</f>
        <v/>
      </c>
      <c r="AZ833" s="14" t="str">
        <f>IF(Point[Asset Group]="","",VLOOKUP(Point[Affixed To],sign_affix,2,FALSE))</f>
        <v/>
      </c>
      <c r="BA833" s="14" t="str">
        <f>IF(Point[Size HxB mm]="","",Point[Size HxB mm])</f>
        <v/>
      </c>
      <c r="BB833" s="14" t="str">
        <f>IF(Point[Height m]="","",Point[Height m])</f>
        <v/>
      </c>
      <c r="BC833" s="14" t="str">
        <f>IF(Point[Asset Group]="","",VLOOKUP(Point[Post Material],material_master,2,FALSE))</f>
        <v/>
      </c>
      <c r="BD833" s="14" t="str">
        <f>IF(Point[Asset Group]="","",VLOOKUP(Point[Post Number],number,2,FALSE))</f>
        <v/>
      </c>
      <c r="BE833" s="14" t="str">
        <f>IF(Point[Asset Group]="","",VLOOKUP(Point[Structure SubType],subdom_master_gdb,2,FALSE))</f>
        <v/>
      </c>
      <c r="BF833" s="14" t="str">
        <f>IF(Point[Area m2]="","",Point[Area m2])</f>
        <v/>
      </c>
      <c r="BG833" s="14" t="str">
        <f>IF(Point[Length m]="","",Point[Length m])</f>
        <v/>
      </c>
      <c r="BH833" s="14" t="str">
        <f>IF(Point[Width m]="","",Point[Width m])</f>
        <v/>
      </c>
      <c r="BI833" s="14" t="str">
        <f>IF(Point[Diameter m]="","",Point[Diameter m])</f>
        <v/>
      </c>
      <c r="BJ833" s="14" t="str">
        <f>IF(Point[Asset Group]="","",VLOOKUP(Point[Number of Pipes],number,2,FALSE))</f>
        <v/>
      </c>
      <c r="BK833" s="14" t="str">
        <f>IF(Point[Asset Group]="","",VLOOKUP(Point[Combined Name],2,FALSE))</f>
        <v/>
      </c>
      <c r="BL833" s="14" t="str">
        <f>IF(Point[Asset Group]="","",VLOOKUP(Point[Size Class],size_class,2,FALSE))</f>
        <v/>
      </c>
      <c r="BM833" s="14" t="str">
        <f>IF(Point[Asset Group]="","",VLOOKUP(Point[Age Class],age_class,2,FALSE))</f>
        <v/>
      </c>
      <c r="BN833" s="14" t="str">
        <f>IF(Point[Girth (cm)]="","",Point[Girth (cm)])</f>
        <v/>
      </c>
      <c r="BO833" s="14" t="str">
        <f>IF(Point[Crown Radius (m)]="","",Point[Crown Radius (m)])</f>
        <v/>
      </c>
      <c r="BP833" s="14" t="str">
        <f>IF(Point[Asset Group]="","",VLOOKUP(Point[Rooting Environment],root_enviro,2,FALSE))</f>
        <v/>
      </c>
      <c r="BQ833" s="14" t="str">
        <f>IF(Point[Asset Group]="","",VLOOKUP(Point[Tree Surround],tree_surround,2,FALSE))</f>
        <v/>
      </c>
      <c r="BR833" s="14" t="str">
        <f>IF(Point[Asset Group]="","",VLOOKUP(Point[Tree Grill],yes_no,2,FALSE))</f>
        <v/>
      </c>
      <c r="BS833" s="14" t="str">
        <f>IF(Point[Asset Group]="","",VLOOKUP(Point[Tree Location],tree_location,2,FALSE))</f>
        <v/>
      </c>
    </row>
    <row r="834" spans="1:71" s="3" customFormat="1" x14ac:dyDescent="0.2">
      <c r="A834" s="3" t="str">
        <f>IF(Point[DWG File Name]="","",Point[DWG File Name])</f>
        <v/>
      </c>
      <c r="B834" s="3" t="str">
        <f>IF(Point[DWG Layer Name]="","",Point[DWG Layer Name])</f>
        <v/>
      </c>
      <c r="C834" s="3" t="str">
        <f>IF(Point[DWG Handle]="","",Point[DWG Handle])</f>
        <v/>
      </c>
      <c r="D834" s="58" t="str">
        <f>IF(Point[X]="","",Point[X])</f>
        <v/>
      </c>
      <c r="E834" s="58" t="str">
        <f>IF(Point[Y]="","",Point[Y])</f>
        <v/>
      </c>
      <c r="F834" s="3" t="str">
        <f>IF(Point[Replacement Asset]="","",Point[Replacement Asset])</f>
        <v/>
      </c>
      <c r="G834" s="3" t="str">
        <f>IF(Point[Asset ID]="","",UPPER(Point[Asset ID]))</f>
        <v/>
      </c>
      <c r="H834" s="3" t="str">
        <f>IF(Point[Asset Group]="","",VLOOKUP(Point[Asset Group],asset_grp_pt,4,FALSE))</f>
        <v/>
      </c>
      <c r="I834" s="3" t="str">
        <f>IF(Point[Asset Group]="","",VLOOKUP(Point[Asset Group],asset_grp_pt,2,FALSE))</f>
        <v/>
      </c>
      <c r="J834" s="3" t="str">
        <f>IF(Point[Asset Group]="","",VLOOKUP(Point[Asset Group],asset_grp_pt,3,FALSE))</f>
        <v/>
      </c>
      <c r="K834" s="3" t="str">
        <f>IF(Point[Asset Group]="","",VLOOKUP(Point[Asset Type],type_master_list,2,FALSE))</f>
        <v/>
      </c>
      <c r="L834" s="3" t="str">
        <f>IF(Point[Asset Name]="","",PROPER(Point[Asset Name]))</f>
        <v/>
      </c>
      <c r="M834" s="11" t="str">
        <f>IF(Point[Install Date]="","",Point[Install Date])</f>
        <v/>
      </c>
      <c r="N834" s="11" t="str">
        <f>IF(Point[Note]="","",PROPER(Point[Note]))</f>
        <v/>
      </c>
      <c r="O834" s="11" t="str">
        <f>IF(Point[Resource Consent Number]="","",UPPER(Point[Resource Consent Number]))</f>
        <v/>
      </c>
      <c r="P834" s="53" t="str">
        <f>IF(Point[Asset Unit Cost]="","",Point[Asset Unit Cost])</f>
        <v/>
      </c>
      <c r="Q834" s="11" t="str">
        <f>IF(Point[Added By]="","",UPPER(Point[Added By]))</f>
        <v/>
      </c>
      <c r="R834" s="11" t="str">
        <f>IF(Point[Added Date]="","",Point[Added Date])</f>
        <v/>
      </c>
      <c r="S834" s="14" t="str">
        <f>IF(Point[Z COORD]="","",Point[Z COORD])</f>
        <v/>
      </c>
      <c r="T834" s="14" t="str">
        <f>IF(Point[Asset Description]="","",PROPER(Point[Asset Description]))</f>
        <v/>
      </c>
      <c r="U834" s="14" t="str">
        <f>IF(Point[[Artist ]]="","",PROPER(Point[[Artist ]]))</f>
        <v/>
      </c>
      <c r="V834" s="14" t="str">
        <f>IF(Point[Material Notes]="","",PROPER(Point[Material Notes]))</f>
        <v/>
      </c>
      <c r="W834" s="14" t="str">
        <f>IF(Point[Dimension Notes]="","",Point[Dimension Notes])</f>
        <v/>
      </c>
      <c r="X834" s="14" t="str">
        <f>IF(Point[List]="","",VLOOKUP(Point[Burner Number],number,2,FALSE))</f>
        <v/>
      </c>
      <c r="Y834" s="14" t="str">
        <f>IF(Point[List]="","",VLOOKUP(Point[Fuel],bbq_fuel,2,FALSE))</f>
        <v/>
      </c>
      <c r="Z834" s="14" t="str">
        <f>IF(Point[List]="","",VLOOKUP(Point[Cabinet Material],bbq_material,2,FALSE))</f>
        <v/>
      </c>
      <c r="AA834" s="14" t="str">
        <f>IF(Point[Asset Group]="","",VLOOKUP(Point[Manufacturer],manufacturer,2,FALSE))</f>
        <v/>
      </c>
      <c r="AB834" s="14" t="str">
        <f>IF(Point[Uinsex WC]="","",Point[Uinsex WC])</f>
        <v/>
      </c>
      <c r="AC834" s="14" t="str">
        <f>IF(Point[Female WC]="","",Point[Female WC])</f>
        <v/>
      </c>
      <c r="AD834" s="14" t="str">
        <f>IF(Point[Male WC]="","",Point[Male WC])</f>
        <v/>
      </c>
      <c r="AE834" s="14" t="str">
        <f>IF(Point[Urinal]="","",Point[Urinal])</f>
        <v/>
      </c>
      <c r="AF834" s="14" t="str">
        <f>IF(Point[Disabled Unisex]="","",Point[Disabled Unisex])</f>
        <v/>
      </c>
      <c r="AG834" s="14" t="str">
        <f>IF(Point[Disabled Female]="","",Point[Disabled Female])</f>
        <v/>
      </c>
      <c r="AH834" s="14" t="str">
        <f>IF(Point[Disabled Male]="","",Point[Disabled Male])</f>
        <v/>
      </c>
      <c r="AI834" s="14" t="str">
        <f>IF(Point[Asset Group]="","",VLOOKUP(Point[Handrail],yes_no,2,FALSE))</f>
        <v/>
      </c>
      <c r="AJ834" s="14" t="str">
        <f>IF(Point[Asset Group]="","",VLOOKUP(Point[Baby Changing],yes_no,2,FALSE))</f>
        <v/>
      </c>
      <c r="AK834" s="14" t="str">
        <f>IF(Point[Asset Group]="","",VLOOKUP(Point[Service Room],yes_no,2,FALSE))</f>
        <v/>
      </c>
      <c r="AL834" s="14" t="str">
        <f>IF(Point[Asset Group]="","",VLOOKUP(Point[Service Tap],service_tap,2,FALSE))</f>
        <v/>
      </c>
      <c r="AM834" s="14" t="str">
        <f>IF(Point[Asset Group]="","",VLOOKUP(Point[Heating Type],wc_heating,2,FALSE))</f>
        <v/>
      </c>
      <c r="AN834" s="14" t="str">
        <f>IF(Point[Asset Group]="","",VLOOKUP(Point[Power Supply],power_supply,2,FALSE))</f>
        <v/>
      </c>
      <c r="AO834" s="14" t="str">
        <f>IF(Point[Asset Group]="","",VLOOKUP(Point[Waste Water],waste_water,2,FALSE))</f>
        <v/>
      </c>
      <c r="AP834" s="14" t="str">
        <f>IF(Point[Asset Group]="","",VLOOKUP(Point[Furniture SubType],subdom_master_gdb,2,FALSE))</f>
        <v/>
      </c>
      <c r="AQ834" s="14" t="str">
        <f>IF(Point[Asset Group]="","",VLOOKUP(Point[Concrete Pad],yes_no,2,FALSE))</f>
        <v/>
      </c>
      <c r="AR834" s="14" t="str">
        <f>IF(Point[Asset Group]="","",VLOOKUP(Point[Material],material_master,2,FALSE))</f>
        <v/>
      </c>
      <c r="AS834" s="14" t="str">
        <f>IF(Point[Asset Group]="","",VLOOKUP(Point[Plumbing],irrigation_plumbing,2,FALSE))</f>
        <v/>
      </c>
      <c r="AT834" s="14" t="str">
        <f>IF(Point[Asset Group]="","",VLOOKUP(Point[Sprinklers],irrigation_sprinklers,2,FALSE))</f>
        <v/>
      </c>
      <c r="AU834" s="14" t="str">
        <f>IF(Point[Asset Group]="","",VLOOKUP(Point[System],irrigation_system,2,FALSE))</f>
        <v/>
      </c>
      <c r="AV834" s="14" t="str">
        <f>IF(Point[Asset Group]="","",VLOOKUP(Point[Status],irrigation_status,2,FALSE))</f>
        <v/>
      </c>
      <c r="AW834" s="11" t="str">
        <f>IF(Point[Date of manufacture]="","",Point[Date of manufacture])</f>
        <v/>
      </c>
      <c r="AX834" s="14" t="str">
        <f>IF(Point[Asset Group]="","",VLOOKUP(Point[Sign Purpose],sign_purpose,2,FALSE))</f>
        <v/>
      </c>
      <c r="AY834" s="14" t="str">
        <f>IF(Point[Asset Group]="","",VLOOKUP(Point[Sign Material],material_master,2,FALSE))</f>
        <v/>
      </c>
      <c r="AZ834" s="14" t="str">
        <f>IF(Point[Asset Group]="","",VLOOKUP(Point[Affixed To],sign_affix,2,FALSE))</f>
        <v/>
      </c>
      <c r="BA834" s="14" t="str">
        <f>IF(Point[Size HxB mm]="","",Point[Size HxB mm])</f>
        <v/>
      </c>
      <c r="BB834" s="14" t="str">
        <f>IF(Point[Height m]="","",Point[Height m])</f>
        <v/>
      </c>
      <c r="BC834" s="14" t="str">
        <f>IF(Point[Asset Group]="","",VLOOKUP(Point[Post Material],material_master,2,FALSE))</f>
        <v/>
      </c>
      <c r="BD834" s="14" t="str">
        <f>IF(Point[Asset Group]="","",VLOOKUP(Point[Post Number],number,2,FALSE))</f>
        <v/>
      </c>
      <c r="BE834" s="14" t="str">
        <f>IF(Point[Asset Group]="","",VLOOKUP(Point[Structure SubType],subdom_master_gdb,2,FALSE))</f>
        <v/>
      </c>
      <c r="BF834" s="14" t="str">
        <f>IF(Point[Area m2]="","",Point[Area m2])</f>
        <v/>
      </c>
      <c r="BG834" s="14" t="str">
        <f>IF(Point[Length m]="","",Point[Length m])</f>
        <v/>
      </c>
      <c r="BH834" s="14" t="str">
        <f>IF(Point[Width m]="","",Point[Width m])</f>
        <v/>
      </c>
      <c r="BI834" s="14" t="str">
        <f>IF(Point[Diameter m]="","",Point[Diameter m])</f>
        <v/>
      </c>
      <c r="BJ834" s="14" t="str">
        <f>IF(Point[Asset Group]="","",VLOOKUP(Point[Number of Pipes],number,2,FALSE))</f>
        <v/>
      </c>
      <c r="BK834" s="14" t="str">
        <f>IF(Point[Asset Group]="","",VLOOKUP(Point[Combined Name],2,FALSE))</f>
        <v/>
      </c>
      <c r="BL834" s="14" t="str">
        <f>IF(Point[Asset Group]="","",VLOOKUP(Point[Size Class],size_class,2,FALSE))</f>
        <v/>
      </c>
      <c r="BM834" s="14" t="str">
        <f>IF(Point[Asset Group]="","",VLOOKUP(Point[Age Class],age_class,2,FALSE))</f>
        <v/>
      </c>
      <c r="BN834" s="14" t="str">
        <f>IF(Point[Girth (cm)]="","",Point[Girth (cm)])</f>
        <v/>
      </c>
      <c r="BO834" s="14" t="str">
        <f>IF(Point[Crown Radius (m)]="","",Point[Crown Radius (m)])</f>
        <v/>
      </c>
      <c r="BP834" s="14" t="str">
        <f>IF(Point[Asset Group]="","",VLOOKUP(Point[Rooting Environment],root_enviro,2,FALSE))</f>
        <v/>
      </c>
      <c r="BQ834" s="14" t="str">
        <f>IF(Point[Asset Group]="","",VLOOKUP(Point[Tree Surround],tree_surround,2,FALSE))</f>
        <v/>
      </c>
      <c r="BR834" s="14" t="str">
        <f>IF(Point[Asset Group]="","",VLOOKUP(Point[Tree Grill],yes_no,2,FALSE))</f>
        <v/>
      </c>
      <c r="BS834" s="14" t="str">
        <f>IF(Point[Asset Group]="","",VLOOKUP(Point[Tree Location],tree_location,2,FALSE))</f>
        <v/>
      </c>
    </row>
    <row r="835" spans="1:71" s="3" customFormat="1" x14ac:dyDescent="0.2">
      <c r="A835" s="3" t="str">
        <f>IF(Point[DWG File Name]="","",Point[DWG File Name])</f>
        <v/>
      </c>
      <c r="B835" s="3" t="str">
        <f>IF(Point[DWG Layer Name]="","",Point[DWG Layer Name])</f>
        <v/>
      </c>
      <c r="C835" s="3" t="str">
        <f>IF(Point[DWG Handle]="","",Point[DWG Handle])</f>
        <v/>
      </c>
      <c r="D835" s="58" t="str">
        <f>IF(Point[X]="","",Point[X])</f>
        <v/>
      </c>
      <c r="E835" s="58" t="str">
        <f>IF(Point[Y]="","",Point[Y])</f>
        <v/>
      </c>
      <c r="F835" s="3" t="str">
        <f>IF(Point[Replacement Asset]="","",Point[Replacement Asset])</f>
        <v/>
      </c>
      <c r="G835" s="3" t="str">
        <f>IF(Point[Asset ID]="","",UPPER(Point[Asset ID]))</f>
        <v/>
      </c>
      <c r="H835" s="3" t="str">
        <f>IF(Point[Asset Group]="","",VLOOKUP(Point[Asset Group],asset_grp_pt,4,FALSE))</f>
        <v/>
      </c>
      <c r="I835" s="3" t="str">
        <f>IF(Point[Asset Group]="","",VLOOKUP(Point[Asset Group],asset_grp_pt,2,FALSE))</f>
        <v/>
      </c>
      <c r="J835" s="3" t="str">
        <f>IF(Point[Asset Group]="","",VLOOKUP(Point[Asset Group],asset_grp_pt,3,FALSE))</f>
        <v/>
      </c>
      <c r="K835" s="3" t="str">
        <f>IF(Point[Asset Group]="","",VLOOKUP(Point[Asset Type],type_master_list,2,FALSE))</f>
        <v/>
      </c>
      <c r="L835" s="3" t="str">
        <f>IF(Point[Asset Name]="","",PROPER(Point[Asset Name]))</f>
        <v/>
      </c>
      <c r="M835" s="11" t="str">
        <f>IF(Point[Install Date]="","",Point[Install Date])</f>
        <v/>
      </c>
      <c r="N835" s="11" t="str">
        <f>IF(Point[Note]="","",PROPER(Point[Note]))</f>
        <v/>
      </c>
      <c r="O835" s="11" t="str">
        <f>IF(Point[Resource Consent Number]="","",UPPER(Point[Resource Consent Number]))</f>
        <v/>
      </c>
      <c r="P835" s="53" t="str">
        <f>IF(Point[Asset Unit Cost]="","",Point[Asset Unit Cost])</f>
        <v/>
      </c>
      <c r="Q835" s="11" t="str">
        <f>IF(Point[Added By]="","",UPPER(Point[Added By]))</f>
        <v/>
      </c>
      <c r="R835" s="11" t="str">
        <f>IF(Point[Added Date]="","",Point[Added Date])</f>
        <v/>
      </c>
      <c r="S835" s="14" t="str">
        <f>IF(Point[Z COORD]="","",Point[Z COORD])</f>
        <v/>
      </c>
      <c r="T835" s="14" t="str">
        <f>IF(Point[Asset Description]="","",PROPER(Point[Asset Description]))</f>
        <v/>
      </c>
      <c r="U835" s="14" t="str">
        <f>IF(Point[[Artist ]]="","",PROPER(Point[[Artist ]]))</f>
        <v/>
      </c>
      <c r="V835" s="14" t="str">
        <f>IF(Point[Material Notes]="","",PROPER(Point[Material Notes]))</f>
        <v/>
      </c>
      <c r="W835" s="14" t="str">
        <f>IF(Point[Dimension Notes]="","",Point[Dimension Notes])</f>
        <v/>
      </c>
      <c r="X835" s="14" t="str">
        <f>IF(Point[List]="","",VLOOKUP(Point[Burner Number],number,2,FALSE))</f>
        <v/>
      </c>
      <c r="Y835" s="14" t="str">
        <f>IF(Point[List]="","",VLOOKUP(Point[Fuel],bbq_fuel,2,FALSE))</f>
        <v/>
      </c>
      <c r="Z835" s="14" t="str">
        <f>IF(Point[List]="","",VLOOKUP(Point[Cabinet Material],bbq_material,2,FALSE))</f>
        <v/>
      </c>
      <c r="AA835" s="14" t="str">
        <f>IF(Point[Asset Group]="","",VLOOKUP(Point[Manufacturer],manufacturer,2,FALSE))</f>
        <v/>
      </c>
      <c r="AB835" s="14" t="str">
        <f>IF(Point[Uinsex WC]="","",Point[Uinsex WC])</f>
        <v/>
      </c>
      <c r="AC835" s="14" t="str">
        <f>IF(Point[Female WC]="","",Point[Female WC])</f>
        <v/>
      </c>
      <c r="AD835" s="14" t="str">
        <f>IF(Point[Male WC]="","",Point[Male WC])</f>
        <v/>
      </c>
      <c r="AE835" s="14" t="str">
        <f>IF(Point[Urinal]="","",Point[Urinal])</f>
        <v/>
      </c>
      <c r="AF835" s="14" t="str">
        <f>IF(Point[Disabled Unisex]="","",Point[Disabled Unisex])</f>
        <v/>
      </c>
      <c r="AG835" s="14" t="str">
        <f>IF(Point[Disabled Female]="","",Point[Disabled Female])</f>
        <v/>
      </c>
      <c r="AH835" s="14" t="str">
        <f>IF(Point[Disabled Male]="","",Point[Disabled Male])</f>
        <v/>
      </c>
      <c r="AI835" s="14" t="str">
        <f>IF(Point[Asset Group]="","",VLOOKUP(Point[Handrail],yes_no,2,FALSE))</f>
        <v/>
      </c>
      <c r="AJ835" s="14" t="str">
        <f>IF(Point[Asset Group]="","",VLOOKUP(Point[Baby Changing],yes_no,2,FALSE))</f>
        <v/>
      </c>
      <c r="AK835" s="14" t="str">
        <f>IF(Point[Asset Group]="","",VLOOKUP(Point[Service Room],yes_no,2,FALSE))</f>
        <v/>
      </c>
      <c r="AL835" s="14" t="str">
        <f>IF(Point[Asset Group]="","",VLOOKUP(Point[Service Tap],service_tap,2,FALSE))</f>
        <v/>
      </c>
      <c r="AM835" s="14" t="str">
        <f>IF(Point[Asset Group]="","",VLOOKUP(Point[Heating Type],wc_heating,2,FALSE))</f>
        <v/>
      </c>
      <c r="AN835" s="14" t="str">
        <f>IF(Point[Asset Group]="","",VLOOKUP(Point[Power Supply],power_supply,2,FALSE))</f>
        <v/>
      </c>
      <c r="AO835" s="14" t="str">
        <f>IF(Point[Asset Group]="","",VLOOKUP(Point[Waste Water],waste_water,2,FALSE))</f>
        <v/>
      </c>
      <c r="AP835" s="14" t="str">
        <f>IF(Point[Asset Group]="","",VLOOKUP(Point[Furniture SubType],subdom_master_gdb,2,FALSE))</f>
        <v/>
      </c>
      <c r="AQ835" s="14" t="str">
        <f>IF(Point[Asset Group]="","",VLOOKUP(Point[Concrete Pad],yes_no,2,FALSE))</f>
        <v/>
      </c>
      <c r="AR835" s="14" t="str">
        <f>IF(Point[Asset Group]="","",VLOOKUP(Point[Material],material_master,2,FALSE))</f>
        <v/>
      </c>
      <c r="AS835" s="14" t="str">
        <f>IF(Point[Asset Group]="","",VLOOKUP(Point[Plumbing],irrigation_plumbing,2,FALSE))</f>
        <v/>
      </c>
      <c r="AT835" s="14" t="str">
        <f>IF(Point[Asset Group]="","",VLOOKUP(Point[Sprinklers],irrigation_sprinklers,2,FALSE))</f>
        <v/>
      </c>
      <c r="AU835" s="14" t="str">
        <f>IF(Point[Asset Group]="","",VLOOKUP(Point[System],irrigation_system,2,FALSE))</f>
        <v/>
      </c>
      <c r="AV835" s="14" t="str">
        <f>IF(Point[Asset Group]="","",VLOOKUP(Point[Status],irrigation_status,2,FALSE))</f>
        <v/>
      </c>
      <c r="AW835" s="11" t="str">
        <f>IF(Point[Date of manufacture]="","",Point[Date of manufacture])</f>
        <v/>
      </c>
      <c r="AX835" s="14" t="str">
        <f>IF(Point[Asset Group]="","",VLOOKUP(Point[Sign Purpose],sign_purpose,2,FALSE))</f>
        <v/>
      </c>
      <c r="AY835" s="14" t="str">
        <f>IF(Point[Asset Group]="","",VLOOKUP(Point[Sign Material],material_master,2,FALSE))</f>
        <v/>
      </c>
      <c r="AZ835" s="14" t="str">
        <f>IF(Point[Asset Group]="","",VLOOKUP(Point[Affixed To],sign_affix,2,FALSE))</f>
        <v/>
      </c>
      <c r="BA835" s="14" t="str">
        <f>IF(Point[Size HxB mm]="","",Point[Size HxB mm])</f>
        <v/>
      </c>
      <c r="BB835" s="14" t="str">
        <f>IF(Point[Height m]="","",Point[Height m])</f>
        <v/>
      </c>
      <c r="BC835" s="14" t="str">
        <f>IF(Point[Asset Group]="","",VLOOKUP(Point[Post Material],material_master,2,FALSE))</f>
        <v/>
      </c>
      <c r="BD835" s="14" t="str">
        <f>IF(Point[Asset Group]="","",VLOOKUP(Point[Post Number],number,2,FALSE))</f>
        <v/>
      </c>
      <c r="BE835" s="14" t="str">
        <f>IF(Point[Asset Group]="","",VLOOKUP(Point[Structure SubType],subdom_master_gdb,2,FALSE))</f>
        <v/>
      </c>
      <c r="BF835" s="14" t="str">
        <f>IF(Point[Area m2]="","",Point[Area m2])</f>
        <v/>
      </c>
      <c r="BG835" s="14" t="str">
        <f>IF(Point[Length m]="","",Point[Length m])</f>
        <v/>
      </c>
      <c r="BH835" s="14" t="str">
        <f>IF(Point[Width m]="","",Point[Width m])</f>
        <v/>
      </c>
      <c r="BI835" s="14" t="str">
        <f>IF(Point[Diameter m]="","",Point[Diameter m])</f>
        <v/>
      </c>
      <c r="BJ835" s="14" t="str">
        <f>IF(Point[Asset Group]="","",VLOOKUP(Point[Number of Pipes],number,2,FALSE))</f>
        <v/>
      </c>
      <c r="BK835" s="14" t="str">
        <f>IF(Point[Asset Group]="","",VLOOKUP(Point[Combined Name],2,FALSE))</f>
        <v/>
      </c>
      <c r="BL835" s="14" t="str">
        <f>IF(Point[Asset Group]="","",VLOOKUP(Point[Size Class],size_class,2,FALSE))</f>
        <v/>
      </c>
      <c r="BM835" s="14" t="str">
        <f>IF(Point[Asset Group]="","",VLOOKUP(Point[Age Class],age_class,2,FALSE))</f>
        <v/>
      </c>
      <c r="BN835" s="14" t="str">
        <f>IF(Point[Girth (cm)]="","",Point[Girth (cm)])</f>
        <v/>
      </c>
      <c r="BO835" s="14" t="str">
        <f>IF(Point[Crown Radius (m)]="","",Point[Crown Radius (m)])</f>
        <v/>
      </c>
      <c r="BP835" s="14" t="str">
        <f>IF(Point[Asset Group]="","",VLOOKUP(Point[Rooting Environment],root_enviro,2,FALSE))</f>
        <v/>
      </c>
      <c r="BQ835" s="14" t="str">
        <f>IF(Point[Asset Group]="","",VLOOKUP(Point[Tree Surround],tree_surround,2,FALSE))</f>
        <v/>
      </c>
      <c r="BR835" s="14" t="str">
        <f>IF(Point[Asset Group]="","",VLOOKUP(Point[Tree Grill],yes_no,2,FALSE))</f>
        <v/>
      </c>
      <c r="BS835" s="14" t="str">
        <f>IF(Point[Asset Group]="","",VLOOKUP(Point[Tree Location],tree_location,2,FALSE))</f>
        <v/>
      </c>
    </row>
    <row r="836" spans="1:71" s="3" customFormat="1" x14ac:dyDescent="0.2">
      <c r="A836" s="3" t="str">
        <f>IF(Point[DWG File Name]="","",Point[DWG File Name])</f>
        <v/>
      </c>
      <c r="B836" s="3" t="str">
        <f>IF(Point[DWG Layer Name]="","",Point[DWG Layer Name])</f>
        <v/>
      </c>
      <c r="C836" s="3" t="str">
        <f>IF(Point[DWG Handle]="","",Point[DWG Handle])</f>
        <v/>
      </c>
      <c r="D836" s="58" t="str">
        <f>IF(Point[X]="","",Point[X])</f>
        <v/>
      </c>
      <c r="E836" s="58" t="str">
        <f>IF(Point[Y]="","",Point[Y])</f>
        <v/>
      </c>
      <c r="F836" s="3" t="str">
        <f>IF(Point[Replacement Asset]="","",Point[Replacement Asset])</f>
        <v/>
      </c>
      <c r="G836" s="3" t="str">
        <f>IF(Point[Asset ID]="","",UPPER(Point[Asset ID]))</f>
        <v/>
      </c>
      <c r="H836" s="3" t="str">
        <f>IF(Point[Asset Group]="","",VLOOKUP(Point[Asset Group],asset_grp_pt,4,FALSE))</f>
        <v/>
      </c>
      <c r="I836" s="3" t="str">
        <f>IF(Point[Asset Group]="","",VLOOKUP(Point[Asset Group],asset_grp_pt,2,FALSE))</f>
        <v/>
      </c>
      <c r="J836" s="3" t="str">
        <f>IF(Point[Asset Group]="","",VLOOKUP(Point[Asset Group],asset_grp_pt,3,FALSE))</f>
        <v/>
      </c>
      <c r="K836" s="3" t="str">
        <f>IF(Point[Asset Group]="","",VLOOKUP(Point[Asset Type],type_master_list,2,FALSE))</f>
        <v/>
      </c>
      <c r="L836" s="3" t="str">
        <f>IF(Point[Asset Name]="","",PROPER(Point[Asset Name]))</f>
        <v/>
      </c>
      <c r="M836" s="11" t="str">
        <f>IF(Point[Install Date]="","",Point[Install Date])</f>
        <v/>
      </c>
      <c r="N836" s="11" t="str">
        <f>IF(Point[Note]="","",PROPER(Point[Note]))</f>
        <v/>
      </c>
      <c r="O836" s="11" t="str">
        <f>IF(Point[Resource Consent Number]="","",UPPER(Point[Resource Consent Number]))</f>
        <v/>
      </c>
      <c r="P836" s="53" t="str">
        <f>IF(Point[Asset Unit Cost]="","",Point[Asset Unit Cost])</f>
        <v/>
      </c>
      <c r="Q836" s="11" t="str">
        <f>IF(Point[Added By]="","",UPPER(Point[Added By]))</f>
        <v/>
      </c>
      <c r="R836" s="11" t="str">
        <f>IF(Point[Added Date]="","",Point[Added Date])</f>
        <v/>
      </c>
      <c r="S836" s="14" t="str">
        <f>IF(Point[Z COORD]="","",Point[Z COORD])</f>
        <v/>
      </c>
      <c r="T836" s="14" t="str">
        <f>IF(Point[Asset Description]="","",PROPER(Point[Asset Description]))</f>
        <v/>
      </c>
      <c r="U836" s="14" t="str">
        <f>IF(Point[[Artist ]]="","",PROPER(Point[[Artist ]]))</f>
        <v/>
      </c>
      <c r="V836" s="14" t="str">
        <f>IF(Point[Material Notes]="","",PROPER(Point[Material Notes]))</f>
        <v/>
      </c>
      <c r="W836" s="14" t="str">
        <f>IF(Point[Dimension Notes]="","",Point[Dimension Notes])</f>
        <v/>
      </c>
      <c r="X836" s="14" t="str">
        <f>IF(Point[List]="","",VLOOKUP(Point[Burner Number],number,2,FALSE))</f>
        <v/>
      </c>
      <c r="Y836" s="14" t="str">
        <f>IF(Point[List]="","",VLOOKUP(Point[Fuel],bbq_fuel,2,FALSE))</f>
        <v/>
      </c>
      <c r="Z836" s="14" t="str">
        <f>IF(Point[List]="","",VLOOKUP(Point[Cabinet Material],bbq_material,2,FALSE))</f>
        <v/>
      </c>
      <c r="AA836" s="14" t="str">
        <f>IF(Point[Asset Group]="","",VLOOKUP(Point[Manufacturer],manufacturer,2,FALSE))</f>
        <v/>
      </c>
      <c r="AB836" s="14" t="str">
        <f>IF(Point[Uinsex WC]="","",Point[Uinsex WC])</f>
        <v/>
      </c>
      <c r="AC836" s="14" t="str">
        <f>IF(Point[Female WC]="","",Point[Female WC])</f>
        <v/>
      </c>
      <c r="AD836" s="14" t="str">
        <f>IF(Point[Male WC]="","",Point[Male WC])</f>
        <v/>
      </c>
      <c r="AE836" s="14" t="str">
        <f>IF(Point[Urinal]="","",Point[Urinal])</f>
        <v/>
      </c>
      <c r="AF836" s="14" t="str">
        <f>IF(Point[Disabled Unisex]="","",Point[Disabled Unisex])</f>
        <v/>
      </c>
      <c r="AG836" s="14" t="str">
        <f>IF(Point[Disabled Female]="","",Point[Disabled Female])</f>
        <v/>
      </c>
      <c r="AH836" s="14" t="str">
        <f>IF(Point[Disabled Male]="","",Point[Disabled Male])</f>
        <v/>
      </c>
      <c r="AI836" s="14" t="str">
        <f>IF(Point[Asset Group]="","",VLOOKUP(Point[Handrail],yes_no,2,FALSE))</f>
        <v/>
      </c>
      <c r="AJ836" s="14" t="str">
        <f>IF(Point[Asset Group]="","",VLOOKUP(Point[Baby Changing],yes_no,2,FALSE))</f>
        <v/>
      </c>
      <c r="AK836" s="14" t="str">
        <f>IF(Point[Asset Group]="","",VLOOKUP(Point[Service Room],yes_no,2,FALSE))</f>
        <v/>
      </c>
      <c r="AL836" s="14" t="str">
        <f>IF(Point[Asset Group]="","",VLOOKUP(Point[Service Tap],service_tap,2,FALSE))</f>
        <v/>
      </c>
      <c r="AM836" s="14" t="str">
        <f>IF(Point[Asset Group]="","",VLOOKUP(Point[Heating Type],wc_heating,2,FALSE))</f>
        <v/>
      </c>
      <c r="AN836" s="14" t="str">
        <f>IF(Point[Asset Group]="","",VLOOKUP(Point[Power Supply],power_supply,2,FALSE))</f>
        <v/>
      </c>
      <c r="AO836" s="14" t="str">
        <f>IF(Point[Asset Group]="","",VLOOKUP(Point[Waste Water],waste_water,2,FALSE))</f>
        <v/>
      </c>
      <c r="AP836" s="14" t="str">
        <f>IF(Point[Asset Group]="","",VLOOKUP(Point[Furniture SubType],subdom_master_gdb,2,FALSE))</f>
        <v/>
      </c>
      <c r="AQ836" s="14" t="str">
        <f>IF(Point[Asset Group]="","",VLOOKUP(Point[Concrete Pad],yes_no,2,FALSE))</f>
        <v/>
      </c>
      <c r="AR836" s="14" t="str">
        <f>IF(Point[Asset Group]="","",VLOOKUP(Point[Material],material_master,2,FALSE))</f>
        <v/>
      </c>
      <c r="AS836" s="14" t="str">
        <f>IF(Point[Asset Group]="","",VLOOKUP(Point[Plumbing],irrigation_plumbing,2,FALSE))</f>
        <v/>
      </c>
      <c r="AT836" s="14" t="str">
        <f>IF(Point[Asset Group]="","",VLOOKUP(Point[Sprinklers],irrigation_sprinklers,2,FALSE))</f>
        <v/>
      </c>
      <c r="AU836" s="14" t="str">
        <f>IF(Point[Asset Group]="","",VLOOKUP(Point[System],irrigation_system,2,FALSE))</f>
        <v/>
      </c>
      <c r="AV836" s="14" t="str">
        <f>IF(Point[Asset Group]="","",VLOOKUP(Point[Status],irrigation_status,2,FALSE))</f>
        <v/>
      </c>
      <c r="AW836" s="11" t="str">
        <f>IF(Point[Date of manufacture]="","",Point[Date of manufacture])</f>
        <v/>
      </c>
      <c r="AX836" s="14" t="str">
        <f>IF(Point[Asset Group]="","",VLOOKUP(Point[Sign Purpose],sign_purpose,2,FALSE))</f>
        <v/>
      </c>
      <c r="AY836" s="14" t="str">
        <f>IF(Point[Asset Group]="","",VLOOKUP(Point[Sign Material],material_master,2,FALSE))</f>
        <v/>
      </c>
      <c r="AZ836" s="14" t="str">
        <f>IF(Point[Asset Group]="","",VLOOKUP(Point[Affixed To],sign_affix,2,FALSE))</f>
        <v/>
      </c>
      <c r="BA836" s="14" t="str">
        <f>IF(Point[Size HxB mm]="","",Point[Size HxB mm])</f>
        <v/>
      </c>
      <c r="BB836" s="14" t="str">
        <f>IF(Point[Height m]="","",Point[Height m])</f>
        <v/>
      </c>
      <c r="BC836" s="14" t="str">
        <f>IF(Point[Asset Group]="","",VLOOKUP(Point[Post Material],material_master,2,FALSE))</f>
        <v/>
      </c>
      <c r="BD836" s="14" t="str">
        <f>IF(Point[Asset Group]="","",VLOOKUP(Point[Post Number],number,2,FALSE))</f>
        <v/>
      </c>
      <c r="BE836" s="14" t="str">
        <f>IF(Point[Asset Group]="","",VLOOKUP(Point[Structure SubType],subdom_master_gdb,2,FALSE))</f>
        <v/>
      </c>
      <c r="BF836" s="14" t="str">
        <f>IF(Point[Area m2]="","",Point[Area m2])</f>
        <v/>
      </c>
      <c r="BG836" s="14" t="str">
        <f>IF(Point[Length m]="","",Point[Length m])</f>
        <v/>
      </c>
      <c r="BH836" s="14" t="str">
        <f>IF(Point[Width m]="","",Point[Width m])</f>
        <v/>
      </c>
      <c r="BI836" s="14" t="str">
        <f>IF(Point[Diameter m]="","",Point[Diameter m])</f>
        <v/>
      </c>
      <c r="BJ836" s="14" t="str">
        <f>IF(Point[Asset Group]="","",VLOOKUP(Point[Number of Pipes],number,2,FALSE))</f>
        <v/>
      </c>
      <c r="BK836" s="14" t="str">
        <f>IF(Point[Asset Group]="","",VLOOKUP(Point[Combined Name],2,FALSE))</f>
        <v/>
      </c>
      <c r="BL836" s="14" t="str">
        <f>IF(Point[Asset Group]="","",VLOOKUP(Point[Size Class],size_class,2,FALSE))</f>
        <v/>
      </c>
      <c r="BM836" s="14" t="str">
        <f>IF(Point[Asset Group]="","",VLOOKUP(Point[Age Class],age_class,2,FALSE))</f>
        <v/>
      </c>
      <c r="BN836" s="14" t="str">
        <f>IF(Point[Girth (cm)]="","",Point[Girth (cm)])</f>
        <v/>
      </c>
      <c r="BO836" s="14" t="str">
        <f>IF(Point[Crown Radius (m)]="","",Point[Crown Radius (m)])</f>
        <v/>
      </c>
      <c r="BP836" s="14" t="str">
        <f>IF(Point[Asset Group]="","",VLOOKUP(Point[Rooting Environment],root_enviro,2,FALSE))</f>
        <v/>
      </c>
      <c r="BQ836" s="14" t="str">
        <f>IF(Point[Asset Group]="","",VLOOKUP(Point[Tree Surround],tree_surround,2,FALSE))</f>
        <v/>
      </c>
      <c r="BR836" s="14" t="str">
        <f>IF(Point[Asset Group]="","",VLOOKUP(Point[Tree Grill],yes_no,2,FALSE))</f>
        <v/>
      </c>
      <c r="BS836" s="14" t="str">
        <f>IF(Point[Asset Group]="","",VLOOKUP(Point[Tree Location],tree_location,2,FALSE))</f>
        <v/>
      </c>
    </row>
    <row r="837" spans="1:71" s="3" customFormat="1" x14ac:dyDescent="0.2">
      <c r="A837" s="3" t="str">
        <f>IF(Point[DWG File Name]="","",Point[DWG File Name])</f>
        <v/>
      </c>
      <c r="B837" s="3" t="str">
        <f>IF(Point[DWG Layer Name]="","",Point[DWG Layer Name])</f>
        <v/>
      </c>
      <c r="C837" s="3" t="str">
        <f>IF(Point[DWG Handle]="","",Point[DWG Handle])</f>
        <v/>
      </c>
      <c r="D837" s="58" t="str">
        <f>IF(Point[X]="","",Point[X])</f>
        <v/>
      </c>
      <c r="E837" s="58" t="str">
        <f>IF(Point[Y]="","",Point[Y])</f>
        <v/>
      </c>
      <c r="F837" s="3" t="str">
        <f>IF(Point[Replacement Asset]="","",Point[Replacement Asset])</f>
        <v/>
      </c>
      <c r="G837" s="3" t="str">
        <f>IF(Point[Asset ID]="","",UPPER(Point[Asset ID]))</f>
        <v/>
      </c>
      <c r="H837" s="3" t="str">
        <f>IF(Point[Asset Group]="","",VLOOKUP(Point[Asset Group],asset_grp_pt,4,FALSE))</f>
        <v/>
      </c>
      <c r="I837" s="3" t="str">
        <f>IF(Point[Asset Group]="","",VLOOKUP(Point[Asset Group],asset_grp_pt,2,FALSE))</f>
        <v/>
      </c>
      <c r="J837" s="3" t="str">
        <f>IF(Point[Asset Group]="","",VLOOKUP(Point[Asset Group],asset_grp_pt,3,FALSE))</f>
        <v/>
      </c>
      <c r="K837" s="3" t="str">
        <f>IF(Point[Asset Group]="","",VLOOKUP(Point[Asset Type],type_master_list,2,FALSE))</f>
        <v/>
      </c>
      <c r="L837" s="3" t="str">
        <f>IF(Point[Asset Name]="","",PROPER(Point[Asset Name]))</f>
        <v/>
      </c>
      <c r="M837" s="11" t="str">
        <f>IF(Point[Install Date]="","",Point[Install Date])</f>
        <v/>
      </c>
      <c r="N837" s="11" t="str">
        <f>IF(Point[Note]="","",PROPER(Point[Note]))</f>
        <v/>
      </c>
      <c r="O837" s="11" t="str">
        <f>IF(Point[Resource Consent Number]="","",UPPER(Point[Resource Consent Number]))</f>
        <v/>
      </c>
      <c r="P837" s="53" t="str">
        <f>IF(Point[Asset Unit Cost]="","",Point[Asset Unit Cost])</f>
        <v/>
      </c>
      <c r="Q837" s="11" t="str">
        <f>IF(Point[Added By]="","",UPPER(Point[Added By]))</f>
        <v/>
      </c>
      <c r="R837" s="11" t="str">
        <f>IF(Point[Added Date]="","",Point[Added Date])</f>
        <v/>
      </c>
      <c r="S837" s="14" t="str">
        <f>IF(Point[Z COORD]="","",Point[Z COORD])</f>
        <v/>
      </c>
      <c r="T837" s="14" t="str">
        <f>IF(Point[Asset Description]="","",PROPER(Point[Asset Description]))</f>
        <v/>
      </c>
      <c r="U837" s="14" t="str">
        <f>IF(Point[[Artist ]]="","",PROPER(Point[[Artist ]]))</f>
        <v/>
      </c>
      <c r="V837" s="14" t="str">
        <f>IF(Point[Material Notes]="","",PROPER(Point[Material Notes]))</f>
        <v/>
      </c>
      <c r="W837" s="14" t="str">
        <f>IF(Point[Dimension Notes]="","",Point[Dimension Notes])</f>
        <v/>
      </c>
      <c r="X837" s="14" t="str">
        <f>IF(Point[List]="","",VLOOKUP(Point[Burner Number],number,2,FALSE))</f>
        <v/>
      </c>
      <c r="Y837" s="14" t="str">
        <f>IF(Point[List]="","",VLOOKUP(Point[Fuel],bbq_fuel,2,FALSE))</f>
        <v/>
      </c>
      <c r="Z837" s="14" t="str">
        <f>IF(Point[List]="","",VLOOKUP(Point[Cabinet Material],bbq_material,2,FALSE))</f>
        <v/>
      </c>
      <c r="AA837" s="14" t="str">
        <f>IF(Point[Asset Group]="","",VLOOKUP(Point[Manufacturer],manufacturer,2,FALSE))</f>
        <v/>
      </c>
      <c r="AB837" s="14" t="str">
        <f>IF(Point[Uinsex WC]="","",Point[Uinsex WC])</f>
        <v/>
      </c>
      <c r="AC837" s="14" t="str">
        <f>IF(Point[Female WC]="","",Point[Female WC])</f>
        <v/>
      </c>
      <c r="AD837" s="14" t="str">
        <f>IF(Point[Male WC]="","",Point[Male WC])</f>
        <v/>
      </c>
      <c r="AE837" s="14" t="str">
        <f>IF(Point[Urinal]="","",Point[Urinal])</f>
        <v/>
      </c>
      <c r="AF837" s="14" t="str">
        <f>IF(Point[Disabled Unisex]="","",Point[Disabled Unisex])</f>
        <v/>
      </c>
      <c r="AG837" s="14" t="str">
        <f>IF(Point[Disabled Female]="","",Point[Disabled Female])</f>
        <v/>
      </c>
      <c r="AH837" s="14" t="str">
        <f>IF(Point[Disabled Male]="","",Point[Disabled Male])</f>
        <v/>
      </c>
      <c r="AI837" s="14" t="str">
        <f>IF(Point[Asset Group]="","",VLOOKUP(Point[Handrail],yes_no,2,FALSE))</f>
        <v/>
      </c>
      <c r="AJ837" s="14" t="str">
        <f>IF(Point[Asset Group]="","",VLOOKUP(Point[Baby Changing],yes_no,2,FALSE))</f>
        <v/>
      </c>
      <c r="AK837" s="14" t="str">
        <f>IF(Point[Asset Group]="","",VLOOKUP(Point[Service Room],yes_no,2,FALSE))</f>
        <v/>
      </c>
      <c r="AL837" s="14" t="str">
        <f>IF(Point[Asset Group]="","",VLOOKUP(Point[Service Tap],service_tap,2,FALSE))</f>
        <v/>
      </c>
      <c r="AM837" s="14" t="str">
        <f>IF(Point[Asset Group]="","",VLOOKUP(Point[Heating Type],wc_heating,2,FALSE))</f>
        <v/>
      </c>
      <c r="AN837" s="14" t="str">
        <f>IF(Point[Asset Group]="","",VLOOKUP(Point[Power Supply],power_supply,2,FALSE))</f>
        <v/>
      </c>
      <c r="AO837" s="14" t="str">
        <f>IF(Point[Asset Group]="","",VLOOKUP(Point[Waste Water],waste_water,2,FALSE))</f>
        <v/>
      </c>
      <c r="AP837" s="14" t="str">
        <f>IF(Point[Asset Group]="","",VLOOKUP(Point[Furniture SubType],subdom_master_gdb,2,FALSE))</f>
        <v/>
      </c>
      <c r="AQ837" s="14" t="str">
        <f>IF(Point[Asset Group]="","",VLOOKUP(Point[Concrete Pad],yes_no,2,FALSE))</f>
        <v/>
      </c>
      <c r="AR837" s="14" t="str">
        <f>IF(Point[Asset Group]="","",VLOOKUP(Point[Material],material_master,2,FALSE))</f>
        <v/>
      </c>
      <c r="AS837" s="14" t="str">
        <f>IF(Point[Asset Group]="","",VLOOKUP(Point[Plumbing],irrigation_plumbing,2,FALSE))</f>
        <v/>
      </c>
      <c r="AT837" s="14" t="str">
        <f>IF(Point[Asset Group]="","",VLOOKUP(Point[Sprinklers],irrigation_sprinklers,2,FALSE))</f>
        <v/>
      </c>
      <c r="AU837" s="14" t="str">
        <f>IF(Point[Asset Group]="","",VLOOKUP(Point[System],irrigation_system,2,FALSE))</f>
        <v/>
      </c>
      <c r="AV837" s="14" t="str">
        <f>IF(Point[Asset Group]="","",VLOOKUP(Point[Status],irrigation_status,2,FALSE))</f>
        <v/>
      </c>
      <c r="AW837" s="11" t="str">
        <f>IF(Point[Date of manufacture]="","",Point[Date of manufacture])</f>
        <v/>
      </c>
      <c r="AX837" s="14" t="str">
        <f>IF(Point[Asset Group]="","",VLOOKUP(Point[Sign Purpose],sign_purpose,2,FALSE))</f>
        <v/>
      </c>
      <c r="AY837" s="14" t="str">
        <f>IF(Point[Asset Group]="","",VLOOKUP(Point[Sign Material],material_master,2,FALSE))</f>
        <v/>
      </c>
      <c r="AZ837" s="14" t="str">
        <f>IF(Point[Asset Group]="","",VLOOKUP(Point[Affixed To],sign_affix,2,FALSE))</f>
        <v/>
      </c>
      <c r="BA837" s="14" t="str">
        <f>IF(Point[Size HxB mm]="","",Point[Size HxB mm])</f>
        <v/>
      </c>
      <c r="BB837" s="14" t="str">
        <f>IF(Point[Height m]="","",Point[Height m])</f>
        <v/>
      </c>
      <c r="BC837" s="14" t="str">
        <f>IF(Point[Asset Group]="","",VLOOKUP(Point[Post Material],material_master,2,FALSE))</f>
        <v/>
      </c>
      <c r="BD837" s="14" t="str">
        <f>IF(Point[Asset Group]="","",VLOOKUP(Point[Post Number],number,2,FALSE))</f>
        <v/>
      </c>
      <c r="BE837" s="14" t="str">
        <f>IF(Point[Asset Group]="","",VLOOKUP(Point[Structure SubType],subdom_master_gdb,2,FALSE))</f>
        <v/>
      </c>
      <c r="BF837" s="14" t="str">
        <f>IF(Point[Area m2]="","",Point[Area m2])</f>
        <v/>
      </c>
      <c r="BG837" s="14" t="str">
        <f>IF(Point[Length m]="","",Point[Length m])</f>
        <v/>
      </c>
      <c r="BH837" s="14" t="str">
        <f>IF(Point[Width m]="","",Point[Width m])</f>
        <v/>
      </c>
      <c r="BI837" s="14" t="str">
        <f>IF(Point[Diameter m]="","",Point[Diameter m])</f>
        <v/>
      </c>
      <c r="BJ837" s="14" t="str">
        <f>IF(Point[Asset Group]="","",VLOOKUP(Point[Number of Pipes],number,2,FALSE))</f>
        <v/>
      </c>
      <c r="BK837" s="14" t="str">
        <f>IF(Point[Asset Group]="","",VLOOKUP(Point[Combined Name],2,FALSE))</f>
        <v/>
      </c>
      <c r="BL837" s="14" t="str">
        <f>IF(Point[Asset Group]="","",VLOOKUP(Point[Size Class],size_class,2,FALSE))</f>
        <v/>
      </c>
      <c r="BM837" s="14" t="str">
        <f>IF(Point[Asset Group]="","",VLOOKUP(Point[Age Class],age_class,2,FALSE))</f>
        <v/>
      </c>
      <c r="BN837" s="14" t="str">
        <f>IF(Point[Girth (cm)]="","",Point[Girth (cm)])</f>
        <v/>
      </c>
      <c r="BO837" s="14" t="str">
        <f>IF(Point[Crown Radius (m)]="","",Point[Crown Radius (m)])</f>
        <v/>
      </c>
      <c r="BP837" s="14" t="str">
        <f>IF(Point[Asset Group]="","",VLOOKUP(Point[Rooting Environment],root_enviro,2,FALSE))</f>
        <v/>
      </c>
      <c r="BQ837" s="14" t="str">
        <f>IF(Point[Asset Group]="","",VLOOKUP(Point[Tree Surround],tree_surround,2,FALSE))</f>
        <v/>
      </c>
      <c r="BR837" s="14" t="str">
        <f>IF(Point[Asset Group]="","",VLOOKUP(Point[Tree Grill],yes_no,2,FALSE))</f>
        <v/>
      </c>
      <c r="BS837" s="14" t="str">
        <f>IF(Point[Asset Group]="","",VLOOKUP(Point[Tree Location],tree_location,2,FALSE))</f>
        <v/>
      </c>
    </row>
    <row r="838" spans="1:71" s="3" customFormat="1" x14ac:dyDescent="0.2">
      <c r="A838" s="3" t="str">
        <f>IF(Point[DWG File Name]="","",Point[DWG File Name])</f>
        <v/>
      </c>
      <c r="B838" s="3" t="str">
        <f>IF(Point[DWG Layer Name]="","",Point[DWG Layer Name])</f>
        <v/>
      </c>
      <c r="C838" s="3" t="str">
        <f>IF(Point[DWG Handle]="","",Point[DWG Handle])</f>
        <v/>
      </c>
      <c r="D838" s="58" t="str">
        <f>IF(Point[X]="","",Point[X])</f>
        <v/>
      </c>
      <c r="E838" s="58" t="str">
        <f>IF(Point[Y]="","",Point[Y])</f>
        <v/>
      </c>
      <c r="F838" s="3" t="str">
        <f>IF(Point[Replacement Asset]="","",Point[Replacement Asset])</f>
        <v/>
      </c>
      <c r="G838" s="3" t="str">
        <f>IF(Point[Asset ID]="","",UPPER(Point[Asset ID]))</f>
        <v/>
      </c>
      <c r="H838" s="3" t="str">
        <f>IF(Point[Asset Group]="","",VLOOKUP(Point[Asset Group],asset_grp_pt,4,FALSE))</f>
        <v/>
      </c>
      <c r="I838" s="3" t="str">
        <f>IF(Point[Asset Group]="","",VLOOKUP(Point[Asset Group],asset_grp_pt,2,FALSE))</f>
        <v/>
      </c>
      <c r="J838" s="3" t="str">
        <f>IF(Point[Asset Group]="","",VLOOKUP(Point[Asset Group],asset_grp_pt,3,FALSE))</f>
        <v/>
      </c>
      <c r="K838" s="3" t="str">
        <f>IF(Point[Asset Group]="","",VLOOKUP(Point[Asset Type],type_master_list,2,FALSE))</f>
        <v/>
      </c>
      <c r="L838" s="3" t="str">
        <f>IF(Point[Asset Name]="","",PROPER(Point[Asset Name]))</f>
        <v/>
      </c>
      <c r="M838" s="11" t="str">
        <f>IF(Point[Install Date]="","",Point[Install Date])</f>
        <v/>
      </c>
      <c r="N838" s="11" t="str">
        <f>IF(Point[Note]="","",PROPER(Point[Note]))</f>
        <v/>
      </c>
      <c r="O838" s="11" t="str">
        <f>IF(Point[Resource Consent Number]="","",UPPER(Point[Resource Consent Number]))</f>
        <v/>
      </c>
      <c r="P838" s="53" t="str">
        <f>IF(Point[Asset Unit Cost]="","",Point[Asset Unit Cost])</f>
        <v/>
      </c>
      <c r="Q838" s="11" t="str">
        <f>IF(Point[Added By]="","",UPPER(Point[Added By]))</f>
        <v/>
      </c>
      <c r="R838" s="11" t="str">
        <f>IF(Point[Added Date]="","",Point[Added Date])</f>
        <v/>
      </c>
      <c r="S838" s="14" t="str">
        <f>IF(Point[Z COORD]="","",Point[Z COORD])</f>
        <v/>
      </c>
      <c r="T838" s="14" t="str">
        <f>IF(Point[Asset Description]="","",PROPER(Point[Asset Description]))</f>
        <v/>
      </c>
      <c r="U838" s="14" t="str">
        <f>IF(Point[[Artist ]]="","",PROPER(Point[[Artist ]]))</f>
        <v/>
      </c>
      <c r="V838" s="14" t="str">
        <f>IF(Point[Material Notes]="","",PROPER(Point[Material Notes]))</f>
        <v/>
      </c>
      <c r="W838" s="14" t="str">
        <f>IF(Point[Dimension Notes]="","",Point[Dimension Notes])</f>
        <v/>
      </c>
      <c r="X838" s="14" t="str">
        <f>IF(Point[List]="","",VLOOKUP(Point[Burner Number],number,2,FALSE))</f>
        <v/>
      </c>
      <c r="Y838" s="14" t="str">
        <f>IF(Point[List]="","",VLOOKUP(Point[Fuel],bbq_fuel,2,FALSE))</f>
        <v/>
      </c>
      <c r="Z838" s="14" t="str">
        <f>IF(Point[List]="","",VLOOKUP(Point[Cabinet Material],bbq_material,2,FALSE))</f>
        <v/>
      </c>
      <c r="AA838" s="14" t="str">
        <f>IF(Point[Asset Group]="","",VLOOKUP(Point[Manufacturer],manufacturer,2,FALSE))</f>
        <v/>
      </c>
      <c r="AB838" s="14" t="str">
        <f>IF(Point[Uinsex WC]="","",Point[Uinsex WC])</f>
        <v/>
      </c>
      <c r="AC838" s="14" t="str">
        <f>IF(Point[Female WC]="","",Point[Female WC])</f>
        <v/>
      </c>
      <c r="AD838" s="14" t="str">
        <f>IF(Point[Male WC]="","",Point[Male WC])</f>
        <v/>
      </c>
      <c r="AE838" s="14" t="str">
        <f>IF(Point[Urinal]="","",Point[Urinal])</f>
        <v/>
      </c>
      <c r="AF838" s="14" t="str">
        <f>IF(Point[Disabled Unisex]="","",Point[Disabled Unisex])</f>
        <v/>
      </c>
      <c r="AG838" s="14" t="str">
        <f>IF(Point[Disabled Female]="","",Point[Disabled Female])</f>
        <v/>
      </c>
      <c r="AH838" s="14" t="str">
        <f>IF(Point[Disabled Male]="","",Point[Disabled Male])</f>
        <v/>
      </c>
      <c r="AI838" s="14" t="str">
        <f>IF(Point[Asset Group]="","",VLOOKUP(Point[Handrail],yes_no,2,FALSE))</f>
        <v/>
      </c>
      <c r="AJ838" s="14" t="str">
        <f>IF(Point[Asset Group]="","",VLOOKUP(Point[Baby Changing],yes_no,2,FALSE))</f>
        <v/>
      </c>
      <c r="AK838" s="14" t="str">
        <f>IF(Point[Asset Group]="","",VLOOKUP(Point[Service Room],yes_no,2,FALSE))</f>
        <v/>
      </c>
      <c r="AL838" s="14" t="str">
        <f>IF(Point[Asset Group]="","",VLOOKUP(Point[Service Tap],service_tap,2,FALSE))</f>
        <v/>
      </c>
      <c r="AM838" s="14" t="str">
        <f>IF(Point[Asset Group]="","",VLOOKUP(Point[Heating Type],wc_heating,2,FALSE))</f>
        <v/>
      </c>
      <c r="AN838" s="14" t="str">
        <f>IF(Point[Asset Group]="","",VLOOKUP(Point[Power Supply],power_supply,2,FALSE))</f>
        <v/>
      </c>
      <c r="AO838" s="14" t="str">
        <f>IF(Point[Asset Group]="","",VLOOKUP(Point[Waste Water],waste_water,2,FALSE))</f>
        <v/>
      </c>
      <c r="AP838" s="14" t="str">
        <f>IF(Point[Asset Group]="","",VLOOKUP(Point[Furniture SubType],subdom_master_gdb,2,FALSE))</f>
        <v/>
      </c>
      <c r="AQ838" s="14" t="str">
        <f>IF(Point[Asset Group]="","",VLOOKUP(Point[Concrete Pad],yes_no,2,FALSE))</f>
        <v/>
      </c>
      <c r="AR838" s="14" t="str">
        <f>IF(Point[Asset Group]="","",VLOOKUP(Point[Material],material_master,2,FALSE))</f>
        <v/>
      </c>
      <c r="AS838" s="14" t="str">
        <f>IF(Point[Asset Group]="","",VLOOKUP(Point[Plumbing],irrigation_plumbing,2,FALSE))</f>
        <v/>
      </c>
      <c r="AT838" s="14" t="str">
        <f>IF(Point[Asset Group]="","",VLOOKUP(Point[Sprinklers],irrigation_sprinklers,2,FALSE))</f>
        <v/>
      </c>
      <c r="AU838" s="14" t="str">
        <f>IF(Point[Asset Group]="","",VLOOKUP(Point[System],irrigation_system,2,FALSE))</f>
        <v/>
      </c>
      <c r="AV838" s="14" t="str">
        <f>IF(Point[Asset Group]="","",VLOOKUP(Point[Status],irrigation_status,2,FALSE))</f>
        <v/>
      </c>
      <c r="AW838" s="11" t="str">
        <f>IF(Point[Date of manufacture]="","",Point[Date of manufacture])</f>
        <v/>
      </c>
      <c r="AX838" s="14" t="str">
        <f>IF(Point[Asset Group]="","",VLOOKUP(Point[Sign Purpose],sign_purpose,2,FALSE))</f>
        <v/>
      </c>
      <c r="AY838" s="14" t="str">
        <f>IF(Point[Asset Group]="","",VLOOKUP(Point[Sign Material],material_master,2,FALSE))</f>
        <v/>
      </c>
      <c r="AZ838" s="14" t="str">
        <f>IF(Point[Asset Group]="","",VLOOKUP(Point[Affixed To],sign_affix,2,FALSE))</f>
        <v/>
      </c>
      <c r="BA838" s="14" t="str">
        <f>IF(Point[Size HxB mm]="","",Point[Size HxB mm])</f>
        <v/>
      </c>
      <c r="BB838" s="14" t="str">
        <f>IF(Point[Height m]="","",Point[Height m])</f>
        <v/>
      </c>
      <c r="BC838" s="14" t="str">
        <f>IF(Point[Asset Group]="","",VLOOKUP(Point[Post Material],material_master,2,FALSE))</f>
        <v/>
      </c>
      <c r="BD838" s="14" t="str">
        <f>IF(Point[Asset Group]="","",VLOOKUP(Point[Post Number],number,2,FALSE))</f>
        <v/>
      </c>
      <c r="BE838" s="14" t="str">
        <f>IF(Point[Asset Group]="","",VLOOKUP(Point[Structure SubType],subdom_master_gdb,2,FALSE))</f>
        <v/>
      </c>
      <c r="BF838" s="14" t="str">
        <f>IF(Point[Area m2]="","",Point[Area m2])</f>
        <v/>
      </c>
      <c r="BG838" s="14" t="str">
        <f>IF(Point[Length m]="","",Point[Length m])</f>
        <v/>
      </c>
      <c r="BH838" s="14" t="str">
        <f>IF(Point[Width m]="","",Point[Width m])</f>
        <v/>
      </c>
      <c r="BI838" s="14" t="str">
        <f>IF(Point[Diameter m]="","",Point[Diameter m])</f>
        <v/>
      </c>
      <c r="BJ838" s="14" t="str">
        <f>IF(Point[Asset Group]="","",VLOOKUP(Point[Number of Pipes],number,2,FALSE))</f>
        <v/>
      </c>
      <c r="BK838" s="14" t="str">
        <f>IF(Point[Asset Group]="","",VLOOKUP(Point[Combined Name],2,FALSE))</f>
        <v/>
      </c>
      <c r="BL838" s="14" t="str">
        <f>IF(Point[Asset Group]="","",VLOOKUP(Point[Size Class],size_class,2,FALSE))</f>
        <v/>
      </c>
      <c r="BM838" s="14" t="str">
        <f>IF(Point[Asset Group]="","",VLOOKUP(Point[Age Class],age_class,2,FALSE))</f>
        <v/>
      </c>
      <c r="BN838" s="14" t="str">
        <f>IF(Point[Girth (cm)]="","",Point[Girth (cm)])</f>
        <v/>
      </c>
      <c r="BO838" s="14" t="str">
        <f>IF(Point[Crown Radius (m)]="","",Point[Crown Radius (m)])</f>
        <v/>
      </c>
      <c r="BP838" s="14" t="str">
        <f>IF(Point[Asset Group]="","",VLOOKUP(Point[Rooting Environment],root_enviro,2,FALSE))</f>
        <v/>
      </c>
      <c r="BQ838" s="14" t="str">
        <f>IF(Point[Asset Group]="","",VLOOKUP(Point[Tree Surround],tree_surround,2,FALSE))</f>
        <v/>
      </c>
      <c r="BR838" s="14" t="str">
        <f>IF(Point[Asset Group]="","",VLOOKUP(Point[Tree Grill],yes_no,2,FALSE))</f>
        <v/>
      </c>
      <c r="BS838" s="14" t="str">
        <f>IF(Point[Asset Group]="","",VLOOKUP(Point[Tree Location],tree_location,2,FALSE))</f>
        <v/>
      </c>
    </row>
    <row r="839" spans="1:71" s="3" customFormat="1" x14ac:dyDescent="0.2">
      <c r="A839" s="3" t="str">
        <f>IF(Point[DWG File Name]="","",Point[DWG File Name])</f>
        <v/>
      </c>
      <c r="B839" s="3" t="str">
        <f>IF(Point[DWG Layer Name]="","",Point[DWG Layer Name])</f>
        <v/>
      </c>
      <c r="C839" s="3" t="str">
        <f>IF(Point[DWG Handle]="","",Point[DWG Handle])</f>
        <v/>
      </c>
      <c r="D839" s="58" t="str">
        <f>IF(Point[X]="","",Point[X])</f>
        <v/>
      </c>
      <c r="E839" s="58" t="str">
        <f>IF(Point[Y]="","",Point[Y])</f>
        <v/>
      </c>
      <c r="F839" s="3" t="str">
        <f>IF(Point[Replacement Asset]="","",Point[Replacement Asset])</f>
        <v/>
      </c>
      <c r="G839" s="3" t="str">
        <f>IF(Point[Asset ID]="","",UPPER(Point[Asset ID]))</f>
        <v/>
      </c>
      <c r="H839" s="3" t="str">
        <f>IF(Point[Asset Group]="","",VLOOKUP(Point[Asset Group],asset_grp_pt,4,FALSE))</f>
        <v/>
      </c>
      <c r="I839" s="3" t="str">
        <f>IF(Point[Asset Group]="","",VLOOKUP(Point[Asset Group],asset_grp_pt,2,FALSE))</f>
        <v/>
      </c>
      <c r="J839" s="3" t="str">
        <f>IF(Point[Asset Group]="","",VLOOKUP(Point[Asset Group],asset_grp_pt,3,FALSE))</f>
        <v/>
      </c>
      <c r="K839" s="3" t="str">
        <f>IF(Point[Asset Group]="","",VLOOKUP(Point[Asset Type],type_master_list,2,FALSE))</f>
        <v/>
      </c>
      <c r="L839" s="3" t="str">
        <f>IF(Point[Asset Name]="","",PROPER(Point[Asset Name]))</f>
        <v/>
      </c>
      <c r="M839" s="11" t="str">
        <f>IF(Point[Install Date]="","",Point[Install Date])</f>
        <v/>
      </c>
      <c r="N839" s="11" t="str">
        <f>IF(Point[Note]="","",PROPER(Point[Note]))</f>
        <v/>
      </c>
      <c r="O839" s="11" t="str">
        <f>IF(Point[Resource Consent Number]="","",UPPER(Point[Resource Consent Number]))</f>
        <v/>
      </c>
      <c r="P839" s="53" t="str">
        <f>IF(Point[Asset Unit Cost]="","",Point[Asset Unit Cost])</f>
        <v/>
      </c>
      <c r="Q839" s="11" t="str">
        <f>IF(Point[Added By]="","",UPPER(Point[Added By]))</f>
        <v/>
      </c>
      <c r="R839" s="11" t="str">
        <f>IF(Point[Added Date]="","",Point[Added Date])</f>
        <v/>
      </c>
      <c r="S839" s="14" t="str">
        <f>IF(Point[Z COORD]="","",Point[Z COORD])</f>
        <v/>
      </c>
      <c r="T839" s="14" t="str">
        <f>IF(Point[Asset Description]="","",PROPER(Point[Asset Description]))</f>
        <v/>
      </c>
      <c r="U839" s="14" t="str">
        <f>IF(Point[[Artist ]]="","",PROPER(Point[[Artist ]]))</f>
        <v/>
      </c>
      <c r="V839" s="14" t="str">
        <f>IF(Point[Material Notes]="","",PROPER(Point[Material Notes]))</f>
        <v/>
      </c>
      <c r="W839" s="14" t="str">
        <f>IF(Point[Dimension Notes]="","",Point[Dimension Notes])</f>
        <v/>
      </c>
      <c r="X839" s="14" t="str">
        <f>IF(Point[List]="","",VLOOKUP(Point[Burner Number],number,2,FALSE))</f>
        <v/>
      </c>
      <c r="Y839" s="14" t="str">
        <f>IF(Point[List]="","",VLOOKUP(Point[Fuel],bbq_fuel,2,FALSE))</f>
        <v/>
      </c>
      <c r="Z839" s="14" t="str">
        <f>IF(Point[List]="","",VLOOKUP(Point[Cabinet Material],bbq_material,2,FALSE))</f>
        <v/>
      </c>
      <c r="AA839" s="14" t="str">
        <f>IF(Point[Asset Group]="","",VLOOKUP(Point[Manufacturer],manufacturer,2,FALSE))</f>
        <v/>
      </c>
      <c r="AB839" s="14" t="str">
        <f>IF(Point[Uinsex WC]="","",Point[Uinsex WC])</f>
        <v/>
      </c>
      <c r="AC839" s="14" t="str">
        <f>IF(Point[Female WC]="","",Point[Female WC])</f>
        <v/>
      </c>
      <c r="AD839" s="14" t="str">
        <f>IF(Point[Male WC]="","",Point[Male WC])</f>
        <v/>
      </c>
      <c r="AE839" s="14" t="str">
        <f>IF(Point[Urinal]="","",Point[Urinal])</f>
        <v/>
      </c>
      <c r="AF839" s="14" t="str">
        <f>IF(Point[Disabled Unisex]="","",Point[Disabled Unisex])</f>
        <v/>
      </c>
      <c r="AG839" s="14" t="str">
        <f>IF(Point[Disabled Female]="","",Point[Disabled Female])</f>
        <v/>
      </c>
      <c r="AH839" s="14" t="str">
        <f>IF(Point[Disabled Male]="","",Point[Disabled Male])</f>
        <v/>
      </c>
      <c r="AI839" s="14" t="str">
        <f>IF(Point[Asset Group]="","",VLOOKUP(Point[Handrail],yes_no,2,FALSE))</f>
        <v/>
      </c>
      <c r="AJ839" s="14" t="str">
        <f>IF(Point[Asset Group]="","",VLOOKUP(Point[Baby Changing],yes_no,2,FALSE))</f>
        <v/>
      </c>
      <c r="AK839" s="14" t="str">
        <f>IF(Point[Asset Group]="","",VLOOKUP(Point[Service Room],yes_no,2,FALSE))</f>
        <v/>
      </c>
      <c r="AL839" s="14" t="str">
        <f>IF(Point[Asset Group]="","",VLOOKUP(Point[Service Tap],service_tap,2,FALSE))</f>
        <v/>
      </c>
      <c r="AM839" s="14" t="str">
        <f>IF(Point[Asset Group]="","",VLOOKUP(Point[Heating Type],wc_heating,2,FALSE))</f>
        <v/>
      </c>
      <c r="AN839" s="14" t="str">
        <f>IF(Point[Asset Group]="","",VLOOKUP(Point[Power Supply],power_supply,2,FALSE))</f>
        <v/>
      </c>
      <c r="AO839" s="14" t="str">
        <f>IF(Point[Asset Group]="","",VLOOKUP(Point[Waste Water],waste_water,2,FALSE))</f>
        <v/>
      </c>
      <c r="AP839" s="14" t="str">
        <f>IF(Point[Asset Group]="","",VLOOKUP(Point[Furniture SubType],subdom_master_gdb,2,FALSE))</f>
        <v/>
      </c>
      <c r="AQ839" s="14" t="str">
        <f>IF(Point[Asset Group]="","",VLOOKUP(Point[Concrete Pad],yes_no,2,FALSE))</f>
        <v/>
      </c>
      <c r="AR839" s="14" t="str">
        <f>IF(Point[Asset Group]="","",VLOOKUP(Point[Material],material_master,2,FALSE))</f>
        <v/>
      </c>
      <c r="AS839" s="14" t="str">
        <f>IF(Point[Asset Group]="","",VLOOKUP(Point[Plumbing],irrigation_plumbing,2,FALSE))</f>
        <v/>
      </c>
      <c r="AT839" s="14" t="str">
        <f>IF(Point[Asset Group]="","",VLOOKUP(Point[Sprinklers],irrigation_sprinklers,2,FALSE))</f>
        <v/>
      </c>
      <c r="AU839" s="14" t="str">
        <f>IF(Point[Asset Group]="","",VLOOKUP(Point[System],irrigation_system,2,FALSE))</f>
        <v/>
      </c>
      <c r="AV839" s="14" t="str">
        <f>IF(Point[Asset Group]="","",VLOOKUP(Point[Status],irrigation_status,2,FALSE))</f>
        <v/>
      </c>
      <c r="AW839" s="11" t="str">
        <f>IF(Point[Date of manufacture]="","",Point[Date of manufacture])</f>
        <v/>
      </c>
      <c r="AX839" s="14" t="str">
        <f>IF(Point[Asset Group]="","",VLOOKUP(Point[Sign Purpose],sign_purpose,2,FALSE))</f>
        <v/>
      </c>
      <c r="AY839" s="14" t="str">
        <f>IF(Point[Asset Group]="","",VLOOKUP(Point[Sign Material],material_master,2,FALSE))</f>
        <v/>
      </c>
      <c r="AZ839" s="14" t="str">
        <f>IF(Point[Asset Group]="","",VLOOKUP(Point[Affixed To],sign_affix,2,FALSE))</f>
        <v/>
      </c>
      <c r="BA839" s="14" t="str">
        <f>IF(Point[Size HxB mm]="","",Point[Size HxB mm])</f>
        <v/>
      </c>
      <c r="BB839" s="14" t="str">
        <f>IF(Point[Height m]="","",Point[Height m])</f>
        <v/>
      </c>
      <c r="BC839" s="14" t="str">
        <f>IF(Point[Asset Group]="","",VLOOKUP(Point[Post Material],material_master,2,FALSE))</f>
        <v/>
      </c>
      <c r="BD839" s="14" t="str">
        <f>IF(Point[Asset Group]="","",VLOOKUP(Point[Post Number],number,2,FALSE))</f>
        <v/>
      </c>
      <c r="BE839" s="14" t="str">
        <f>IF(Point[Asset Group]="","",VLOOKUP(Point[Structure SubType],subdom_master_gdb,2,FALSE))</f>
        <v/>
      </c>
      <c r="BF839" s="14" t="str">
        <f>IF(Point[Area m2]="","",Point[Area m2])</f>
        <v/>
      </c>
      <c r="BG839" s="14" t="str">
        <f>IF(Point[Length m]="","",Point[Length m])</f>
        <v/>
      </c>
      <c r="BH839" s="14" t="str">
        <f>IF(Point[Width m]="","",Point[Width m])</f>
        <v/>
      </c>
      <c r="BI839" s="14" t="str">
        <f>IF(Point[Diameter m]="","",Point[Diameter m])</f>
        <v/>
      </c>
      <c r="BJ839" s="14" t="str">
        <f>IF(Point[Asset Group]="","",VLOOKUP(Point[Number of Pipes],number,2,FALSE))</f>
        <v/>
      </c>
      <c r="BK839" s="14" t="str">
        <f>IF(Point[Asset Group]="","",VLOOKUP(Point[Combined Name],2,FALSE))</f>
        <v/>
      </c>
      <c r="BL839" s="14" t="str">
        <f>IF(Point[Asset Group]="","",VLOOKUP(Point[Size Class],size_class,2,FALSE))</f>
        <v/>
      </c>
      <c r="BM839" s="14" t="str">
        <f>IF(Point[Asset Group]="","",VLOOKUP(Point[Age Class],age_class,2,FALSE))</f>
        <v/>
      </c>
      <c r="BN839" s="14" t="str">
        <f>IF(Point[Girth (cm)]="","",Point[Girth (cm)])</f>
        <v/>
      </c>
      <c r="BO839" s="14" t="str">
        <f>IF(Point[Crown Radius (m)]="","",Point[Crown Radius (m)])</f>
        <v/>
      </c>
      <c r="BP839" s="14" t="str">
        <f>IF(Point[Asset Group]="","",VLOOKUP(Point[Rooting Environment],root_enviro,2,FALSE))</f>
        <v/>
      </c>
      <c r="BQ839" s="14" t="str">
        <f>IF(Point[Asset Group]="","",VLOOKUP(Point[Tree Surround],tree_surround,2,FALSE))</f>
        <v/>
      </c>
      <c r="BR839" s="14" t="str">
        <f>IF(Point[Asset Group]="","",VLOOKUP(Point[Tree Grill],yes_no,2,FALSE))</f>
        <v/>
      </c>
      <c r="BS839" s="14" t="str">
        <f>IF(Point[Asset Group]="","",VLOOKUP(Point[Tree Location],tree_location,2,FALSE))</f>
        <v/>
      </c>
    </row>
    <row r="840" spans="1:71" s="3" customFormat="1" x14ac:dyDescent="0.2">
      <c r="A840" s="3" t="str">
        <f>IF(Point[DWG File Name]="","",Point[DWG File Name])</f>
        <v/>
      </c>
      <c r="B840" s="3" t="str">
        <f>IF(Point[DWG Layer Name]="","",Point[DWG Layer Name])</f>
        <v/>
      </c>
      <c r="C840" s="3" t="str">
        <f>IF(Point[DWG Handle]="","",Point[DWG Handle])</f>
        <v/>
      </c>
      <c r="D840" s="58" t="str">
        <f>IF(Point[X]="","",Point[X])</f>
        <v/>
      </c>
      <c r="E840" s="58" t="str">
        <f>IF(Point[Y]="","",Point[Y])</f>
        <v/>
      </c>
      <c r="F840" s="3" t="str">
        <f>IF(Point[Replacement Asset]="","",Point[Replacement Asset])</f>
        <v/>
      </c>
      <c r="G840" s="3" t="str">
        <f>IF(Point[Asset ID]="","",UPPER(Point[Asset ID]))</f>
        <v/>
      </c>
      <c r="H840" s="3" t="str">
        <f>IF(Point[Asset Group]="","",VLOOKUP(Point[Asset Group],asset_grp_pt,4,FALSE))</f>
        <v/>
      </c>
      <c r="I840" s="3" t="str">
        <f>IF(Point[Asset Group]="","",VLOOKUP(Point[Asset Group],asset_grp_pt,2,FALSE))</f>
        <v/>
      </c>
      <c r="J840" s="3" t="str">
        <f>IF(Point[Asset Group]="","",VLOOKUP(Point[Asset Group],asset_grp_pt,3,FALSE))</f>
        <v/>
      </c>
      <c r="K840" s="3" t="str">
        <f>IF(Point[Asset Group]="","",VLOOKUP(Point[Asset Type],type_master_list,2,FALSE))</f>
        <v/>
      </c>
      <c r="L840" s="3" t="str">
        <f>IF(Point[Asset Name]="","",PROPER(Point[Asset Name]))</f>
        <v/>
      </c>
      <c r="M840" s="11" t="str">
        <f>IF(Point[Install Date]="","",Point[Install Date])</f>
        <v/>
      </c>
      <c r="N840" s="11" t="str">
        <f>IF(Point[Note]="","",PROPER(Point[Note]))</f>
        <v/>
      </c>
      <c r="O840" s="11" t="str">
        <f>IF(Point[Resource Consent Number]="","",UPPER(Point[Resource Consent Number]))</f>
        <v/>
      </c>
      <c r="P840" s="53" t="str">
        <f>IF(Point[Asset Unit Cost]="","",Point[Asset Unit Cost])</f>
        <v/>
      </c>
      <c r="Q840" s="11" t="str">
        <f>IF(Point[Added By]="","",UPPER(Point[Added By]))</f>
        <v/>
      </c>
      <c r="R840" s="11" t="str">
        <f>IF(Point[Added Date]="","",Point[Added Date])</f>
        <v/>
      </c>
      <c r="S840" s="14" t="str">
        <f>IF(Point[Z COORD]="","",Point[Z COORD])</f>
        <v/>
      </c>
      <c r="T840" s="14" t="str">
        <f>IF(Point[Asset Description]="","",PROPER(Point[Asset Description]))</f>
        <v/>
      </c>
      <c r="U840" s="14" t="str">
        <f>IF(Point[[Artist ]]="","",PROPER(Point[[Artist ]]))</f>
        <v/>
      </c>
      <c r="V840" s="14" t="str">
        <f>IF(Point[Material Notes]="","",PROPER(Point[Material Notes]))</f>
        <v/>
      </c>
      <c r="W840" s="14" t="str">
        <f>IF(Point[Dimension Notes]="","",Point[Dimension Notes])</f>
        <v/>
      </c>
      <c r="X840" s="14" t="str">
        <f>IF(Point[List]="","",VLOOKUP(Point[Burner Number],number,2,FALSE))</f>
        <v/>
      </c>
      <c r="Y840" s="14" t="str">
        <f>IF(Point[List]="","",VLOOKUP(Point[Fuel],bbq_fuel,2,FALSE))</f>
        <v/>
      </c>
      <c r="Z840" s="14" t="str">
        <f>IF(Point[List]="","",VLOOKUP(Point[Cabinet Material],bbq_material,2,FALSE))</f>
        <v/>
      </c>
      <c r="AA840" s="14" t="str">
        <f>IF(Point[Asset Group]="","",VLOOKUP(Point[Manufacturer],manufacturer,2,FALSE))</f>
        <v/>
      </c>
      <c r="AB840" s="14" t="str">
        <f>IF(Point[Uinsex WC]="","",Point[Uinsex WC])</f>
        <v/>
      </c>
      <c r="AC840" s="14" t="str">
        <f>IF(Point[Female WC]="","",Point[Female WC])</f>
        <v/>
      </c>
      <c r="AD840" s="14" t="str">
        <f>IF(Point[Male WC]="","",Point[Male WC])</f>
        <v/>
      </c>
      <c r="AE840" s="14" t="str">
        <f>IF(Point[Urinal]="","",Point[Urinal])</f>
        <v/>
      </c>
      <c r="AF840" s="14" t="str">
        <f>IF(Point[Disabled Unisex]="","",Point[Disabled Unisex])</f>
        <v/>
      </c>
      <c r="AG840" s="14" t="str">
        <f>IF(Point[Disabled Female]="","",Point[Disabled Female])</f>
        <v/>
      </c>
      <c r="AH840" s="14" t="str">
        <f>IF(Point[Disabled Male]="","",Point[Disabled Male])</f>
        <v/>
      </c>
      <c r="AI840" s="14" t="str">
        <f>IF(Point[Asset Group]="","",VLOOKUP(Point[Handrail],yes_no,2,FALSE))</f>
        <v/>
      </c>
      <c r="AJ840" s="14" t="str">
        <f>IF(Point[Asset Group]="","",VLOOKUP(Point[Baby Changing],yes_no,2,FALSE))</f>
        <v/>
      </c>
      <c r="AK840" s="14" t="str">
        <f>IF(Point[Asset Group]="","",VLOOKUP(Point[Service Room],yes_no,2,FALSE))</f>
        <v/>
      </c>
      <c r="AL840" s="14" t="str">
        <f>IF(Point[Asset Group]="","",VLOOKUP(Point[Service Tap],service_tap,2,FALSE))</f>
        <v/>
      </c>
      <c r="AM840" s="14" t="str">
        <f>IF(Point[Asset Group]="","",VLOOKUP(Point[Heating Type],wc_heating,2,FALSE))</f>
        <v/>
      </c>
      <c r="AN840" s="14" t="str">
        <f>IF(Point[Asset Group]="","",VLOOKUP(Point[Power Supply],power_supply,2,FALSE))</f>
        <v/>
      </c>
      <c r="AO840" s="14" t="str">
        <f>IF(Point[Asset Group]="","",VLOOKUP(Point[Waste Water],waste_water,2,FALSE))</f>
        <v/>
      </c>
      <c r="AP840" s="14" t="str">
        <f>IF(Point[Asset Group]="","",VLOOKUP(Point[Furniture SubType],subdom_master_gdb,2,FALSE))</f>
        <v/>
      </c>
      <c r="AQ840" s="14" t="str">
        <f>IF(Point[Asset Group]="","",VLOOKUP(Point[Concrete Pad],yes_no,2,FALSE))</f>
        <v/>
      </c>
      <c r="AR840" s="14" t="str">
        <f>IF(Point[Asset Group]="","",VLOOKUP(Point[Material],material_master,2,FALSE))</f>
        <v/>
      </c>
      <c r="AS840" s="14" t="str">
        <f>IF(Point[Asset Group]="","",VLOOKUP(Point[Plumbing],irrigation_plumbing,2,FALSE))</f>
        <v/>
      </c>
      <c r="AT840" s="14" t="str">
        <f>IF(Point[Asset Group]="","",VLOOKUP(Point[Sprinklers],irrigation_sprinklers,2,FALSE))</f>
        <v/>
      </c>
      <c r="AU840" s="14" t="str">
        <f>IF(Point[Asset Group]="","",VLOOKUP(Point[System],irrigation_system,2,FALSE))</f>
        <v/>
      </c>
      <c r="AV840" s="14" t="str">
        <f>IF(Point[Asset Group]="","",VLOOKUP(Point[Status],irrigation_status,2,FALSE))</f>
        <v/>
      </c>
      <c r="AW840" s="11" t="str">
        <f>IF(Point[Date of manufacture]="","",Point[Date of manufacture])</f>
        <v/>
      </c>
      <c r="AX840" s="14" t="str">
        <f>IF(Point[Asset Group]="","",VLOOKUP(Point[Sign Purpose],sign_purpose,2,FALSE))</f>
        <v/>
      </c>
      <c r="AY840" s="14" t="str">
        <f>IF(Point[Asset Group]="","",VLOOKUP(Point[Sign Material],material_master,2,FALSE))</f>
        <v/>
      </c>
      <c r="AZ840" s="14" t="str">
        <f>IF(Point[Asset Group]="","",VLOOKUP(Point[Affixed To],sign_affix,2,FALSE))</f>
        <v/>
      </c>
      <c r="BA840" s="14" t="str">
        <f>IF(Point[Size HxB mm]="","",Point[Size HxB mm])</f>
        <v/>
      </c>
      <c r="BB840" s="14" t="str">
        <f>IF(Point[Height m]="","",Point[Height m])</f>
        <v/>
      </c>
      <c r="BC840" s="14" t="str">
        <f>IF(Point[Asset Group]="","",VLOOKUP(Point[Post Material],material_master,2,FALSE))</f>
        <v/>
      </c>
      <c r="BD840" s="14" t="str">
        <f>IF(Point[Asset Group]="","",VLOOKUP(Point[Post Number],number,2,FALSE))</f>
        <v/>
      </c>
      <c r="BE840" s="14" t="str">
        <f>IF(Point[Asset Group]="","",VLOOKUP(Point[Structure SubType],subdom_master_gdb,2,FALSE))</f>
        <v/>
      </c>
      <c r="BF840" s="14" t="str">
        <f>IF(Point[Area m2]="","",Point[Area m2])</f>
        <v/>
      </c>
      <c r="BG840" s="14" t="str">
        <f>IF(Point[Length m]="","",Point[Length m])</f>
        <v/>
      </c>
      <c r="BH840" s="14" t="str">
        <f>IF(Point[Width m]="","",Point[Width m])</f>
        <v/>
      </c>
      <c r="BI840" s="14" t="str">
        <f>IF(Point[Diameter m]="","",Point[Diameter m])</f>
        <v/>
      </c>
      <c r="BJ840" s="14" t="str">
        <f>IF(Point[Asset Group]="","",VLOOKUP(Point[Number of Pipes],number,2,FALSE))</f>
        <v/>
      </c>
      <c r="BK840" s="14" t="str">
        <f>IF(Point[Asset Group]="","",VLOOKUP(Point[Combined Name],2,FALSE))</f>
        <v/>
      </c>
      <c r="BL840" s="14" t="str">
        <f>IF(Point[Asset Group]="","",VLOOKUP(Point[Size Class],size_class,2,FALSE))</f>
        <v/>
      </c>
      <c r="BM840" s="14" t="str">
        <f>IF(Point[Asset Group]="","",VLOOKUP(Point[Age Class],age_class,2,FALSE))</f>
        <v/>
      </c>
      <c r="BN840" s="14" t="str">
        <f>IF(Point[Girth (cm)]="","",Point[Girth (cm)])</f>
        <v/>
      </c>
      <c r="BO840" s="14" t="str">
        <f>IF(Point[Crown Radius (m)]="","",Point[Crown Radius (m)])</f>
        <v/>
      </c>
      <c r="BP840" s="14" t="str">
        <f>IF(Point[Asset Group]="","",VLOOKUP(Point[Rooting Environment],root_enviro,2,FALSE))</f>
        <v/>
      </c>
      <c r="BQ840" s="14" t="str">
        <f>IF(Point[Asset Group]="","",VLOOKUP(Point[Tree Surround],tree_surround,2,FALSE))</f>
        <v/>
      </c>
      <c r="BR840" s="14" t="str">
        <f>IF(Point[Asset Group]="","",VLOOKUP(Point[Tree Grill],yes_no,2,FALSE))</f>
        <v/>
      </c>
      <c r="BS840" s="14" t="str">
        <f>IF(Point[Asset Group]="","",VLOOKUP(Point[Tree Location],tree_location,2,FALSE))</f>
        <v/>
      </c>
    </row>
    <row r="841" spans="1:71" s="3" customFormat="1" x14ac:dyDescent="0.2">
      <c r="A841" s="3" t="str">
        <f>IF(Point[DWG File Name]="","",Point[DWG File Name])</f>
        <v/>
      </c>
      <c r="B841" s="3" t="str">
        <f>IF(Point[DWG Layer Name]="","",Point[DWG Layer Name])</f>
        <v/>
      </c>
      <c r="C841" s="3" t="str">
        <f>IF(Point[DWG Handle]="","",Point[DWG Handle])</f>
        <v/>
      </c>
      <c r="D841" s="58" t="str">
        <f>IF(Point[X]="","",Point[X])</f>
        <v/>
      </c>
      <c r="E841" s="58" t="str">
        <f>IF(Point[Y]="","",Point[Y])</f>
        <v/>
      </c>
      <c r="F841" s="3" t="str">
        <f>IF(Point[Replacement Asset]="","",Point[Replacement Asset])</f>
        <v/>
      </c>
      <c r="G841" s="3" t="str">
        <f>IF(Point[Asset ID]="","",UPPER(Point[Asset ID]))</f>
        <v/>
      </c>
      <c r="H841" s="3" t="str">
        <f>IF(Point[Asset Group]="","",VLOOKUP(Point[Asset Group],asset_grp_pt,4,FALSE))</f>
        <v/>
      </c>
      <c r="I841" s="3" t="str">
        <f>IF(Point[Asset Group]="","",VLOOKUP(Point[Asset Group],asset_grp_pt,2,FALSE))</f>
        <v/>
      </c>
      <c r="J841" s="3" t="str">
        <f>IF(Point[Asset Group]="","",VLOOKUP(Point[Asset Group],asset_grp_pt,3,FALSE))</f>
        <v/>
      </c>
      <c r="K841" s="3" t="str">
        <f>IF(Point[Asset Group]="","",VLOOKUP(Point[Asset Type],type_master_list,2,FALSE))</f>
        <v/>
      </c>
      <c r="L841" s="3" t="str">
        <f>IF(Point[Asset Name]="","",PROPER(Point[Asset Name]))</f>
        <v/>
      </c>
      <c r="M841" s="11" t="str">
        <f>IF(Point[Install Date]="","",Point[Install Date])</f>
        <v/>
      </c>
      <c r="N841" s="11" t="str">
        <f>IF(Point[Note]="","",PROPER(Point[Note]))</f>
        <v/>
      </c>
      <c r="O841" s="11" t="str">
        <f>IF(Point[Resource Consent Number]="","",UPPER(Point[Resource Consent Number]))</f>
        <v/>
      </c>
      <c r="P841" s="53" t="str">
        <f>IF(Point[Asset Unit Cost]="","",Point[Asset Unit Cost])</f>
        <v/>
      </c>
      <c r="Q841" s="11" t="str">
        <f>IF(Point[Added By]="","",UPPER(Point[Added By]))</f>
        <v/>
      </c>
      <c r="R841" s="11" t="str">
        <f>IF(Point[Added Date]="","",Point[Added Date])</f>
        <v/>
      </c>
      <c r="S841" s="14" t="str">
        <f>IF(Point[Z COORD]="","",Point[Z COORD])</f>
        <v/>
      </c>
      <c r="T841" s="14" t="str">
        <f>IF(Point[Asset Description]="","",PROPER(Point[Asset Description]))</f>
        <v/>
      </c>
      <c r="U841" s="14" t="str">
        <f>IF(Point[[Artist ]]="","",PROPER(Point[[Artist ]]))</f>
        <v/>
      </c>
      <c r="V841" s="14" t="str">
        <f>IF(Point[Material Notes]="","",PROPER(Point[Material Notes]))</f>
        <v/>
      </c>
      <c r="W841" s="14" t="str">
        <f>IF(Point[Dimension Notes]="","",Point[Dimension Notes])</f>
        <v/>
      </c>
      <c r="X841" s="14" t="str">
        <f>IF(Point[List]="","",VLOOKUP(Point[Burner Number],number,2,FALSE))</f>
        <v/>
      </c>
      <c r="Y841" s="14" t="str">
        <f>IF(Point[List]="","",VLOOKUP(Point[Fuel],bbq_fuel,2,FALSE))</f>
        <v/>
      </c>
      <c r="Z841" s="14" t="str">
        <f>IF(Point[List]="","",VLOOKUP(Point[Cabinet Material],bbq_material,2,FALSE))</f>
        <v/>
      </c>
      <c r="AA841" s="14" t="str">
        <f>IF(Point[Asset Group]="","",VLOOKUP(Point[Manufacturer],manufacturer,2,FALSE))</f>
        <v/>
      </c>
      <c r="AB841" s="14" t="str">
        <f>IF(Point[Uinsex WC]="","",Point[Uinsex WC])</f>
        <v/>
      </c>
      <c r="AC841" s="14" t="str">
        <f>IF(Point[Female WC]="","",Point[Female WC])</f>
        <v/>
      </c>
      <c r="AD841" s="14" t="str">
        <f>IF(Point[Male WC]="","",Point[Male WC])</f>
        <v/>
      </c>
      <c r="AE841" s="14" t="str">
        <f>IF(Point[Urinal]="","",Point[Urinal])</f>
        <v/>
      </c>
      <c r="AF841" s="14" t="str">
        <f>IF(Point[Disabled Unisex]="","",Point[Disabled Unisex])</f>
        <v/>
      </c>
      <c r="AG841" s="14" t="str">
        <f>IF(Point[Disabled Female]="","",Point[Disabled Female])</f>
        <v/>
      </c>
      <c r="AH841" s="14" t="str">
        <f>IF(Point[Disabled Male]="","",Point[Disabled Male])</f>
        <v/>
      </c>
      <c r="AI841" s="14" t="str">
        <f>IF(Point[Asset Group]="","",VLOOKUP(Point[Handrail],yes_no,2,FALSE))</f>
        <v/>
      </c>
      <c r="AJ841" s="14" t="str">
        <f>IF(Point[Asset Group]="","",VLOOKUP(Point[Baby Changing],yes_no,2,FALSE))</f>
        <v/>
      </c>
      <c r="AK841" s="14" t="str">
        <f>IF(Point[Asset Group]="","",VLOOKUP(Point[Service Room],yes_no,2,FALSE))</f>
        <v/>
      </c>
      <c r="AL841" s="14" t="str">
        <f>IF(Point[Asset Group]="","",VLOOKUP(Point[Service Tap],service_tap,2,FALSE))</f>
        <v/>
      </c>
      <c r="AM841" s="14" t="str">
        <f>IF(Point[Asset Group]="","",VLOOKUP(Point[Heating Type],wc_heating,2,FALSE))</f>
        <v/>
      </c>
      <c r="AN841" s="14" t="str">
        <f>IF(Point[Asset Group]="","",VLOOKUP(Point[Power Supply],power_supply,2,FALSE))</f>
        <v/>
      </c>
      <c r="AO841" s="14" t="str">
        <f>IF(Point[Asset Group]="","",VLOOKUP(Point[Waste Water],waste_water,2,FALSE))</f>
        <v/>
      </c>
      <c r="AP841" s="14" t="str">
        <f>IF(Point[Asset Group]="","",VLOOKUP(Point[Furniture SubType],subdom_master_gdb,2,FALSE))</f>
        <v/>
      </c>
      <c r="AQ841" s="14" t="str">
        <f>IF(Point[Asset Group]="","",VLOOKUP(Point[Concrete Pad],yes_no,2,FALSE))</f>
        <v/>
      </c>
      <c r="AR841" s="14" t="str">
        <f>IF(Point[Asset Group]="","",VLOOKUP(Point[Material],material_master,2,FALSE))</f>
        <v/>
      </c>
      <c r="AS841" s="14" t="str">
        <f>IF(Point[Asset Group]="","",VLOOKUP(Point[Plumbing],irrigation_plumbing,2,FALSE))</f>
        <v/>
      </c>
      <c r="AT841" s="14" t="str">
        <f>IF(Point[Asset Group]="","",VLOOKUP(Point[Sprinklers],irrigation_sprinklers,2,FALSE))</f>
        <v/>
      </c>
      <c r="AU841" s="14" t="str">
        <f>IF(Point[Asset Group]="","",VLOOKUP(Point[System],irrigation_system,2,FALSE))</f>
        <v/>
      </c>
      <c r="AV841" s="14" t="str">
        <f>IF(Point[Asset Group]="","",VLOOKUP(Point[Status],irrigation_status,2,FALSE))</f>
        <v/>
      </c>
      <c r="AW841" s="11" t="str">
        <f>IF(Point[Date of manufacture]="","",Point[Date of manufacture])</f>
        <v/>
      </c>
      <c r="AX841" s="14" t="str">
        <f>IF(Point[Asset Group]="","",VLOOKUP(Point[Sign Purpose],sign_purpose,2,FALSE))</f>
        <v/>
      </c>
      <c r="AY841" s="14" t="str">
        <f>IF(Point[Asset Group]="","",VLOOKUP(Point[Sign Material],material_master,2,FALSE))</f>
        <v/>
      </c>
      <c r="AZ841" s="14" t="str">
        <f>IF(Point[Asset Group]="","",VLOOKUP(Point[Affixed To],sign_affix,2,FALSE))</f>
        <v/>
      </c>
      <c r="BA841" s="14" t="str">
        <f>IF(Point[Size HxB mm]="","",Point[Size HxB mm])</f>
        <v/>
      </c>
      <c r="BB841" s="14" t="str">
        <f>IF(Point[Height m]="","",Point[Height m])</f>
        <v/>
      </c>
      <c r="BC841" s="14" t="str">
        <f>IF(Point[Asset Group]="","",VLOOKUP(Point[Post Material],material_master,2,FALSE))</f>
        <v/>
      </c>
      <c r="BD841" s="14" t="str">
        <f>IF(Point[Asset Group]="","",VLOOKUP(Point[Post Number],number,2,FALSE))</f>
        <v/>
      </c>
      <c r="BE841" s="14" t="str">
        <f>IF(Point[Asset Group]="","",VLOOKUP(Point[Structure SubType],subdom_master_gdb,2,FALSE))</f>
        <v/>
      </c>
      <c r="BF841" s="14" t="str">
        <f>IF(Point[Area m2]="","",Point[Area m2])</f>
        <v/>
      </c>
      <c r="BG841" s="14" t="str">
        <f>IF(Point[Length m]="","",Point[Length m])</f>
        <v/>
      </c>
      <c r="BH841" s="14" t="str">
        <f>IF(Point[Width m]="","",Point[Width m])</f>
        <v/>
      </c>
      <c r="BI841" s="14" t="str">
        <f>IF(Point[Diameter m]="","",Point[Diameter m])</f>
        <v/>
      </c>
      <c r="BJ841" s="14" t="str">
        <f>IF(Point[Asset Group]="","",VLOOKUP(Point[Number of Pipes],number,2,FALSE))</f>
        <v/>
      </c>
      <c r="BK841" s="14" t="str">
        <f>IF(Point[Asset Group]="","",VLOOKUP(Point[Combined Name],2,FALSE))</f>
        <v/>
      </c>
      <c r="BL841" s="14" t="str">
        <f>IF(Point[Asset Group]="","",VLOOKUP(Point[Size Class],size_class,2,FALSE))</f>
        <v/>
      </c>
      <c r="BM841" s="14" t="str">
        <f>IF(Point[Asset Group]="","",VLOOKUP(Point[Age Class],age_class,2,FALSE))</f>
        <v/>
      </c>
      <c r="BN841" s="14" t="str">
        <f>IF(Point[Girth (cm)]="","",Point[Girth (cm)])</f>
        <v/>
      </c>
      <c r="BO841" s="14" t="str">
        <f>IF(Point[Crown Radius (m)]="","",Point[Crown Radius (m)])</f>
        <v/>
      </c>
      <c r="BP841" s="14" t="str">
        <f>IF(Point[Asset Group]="","",VLOOKUP(Point[Rooting Environment],root_enviro,2,FALSE))</f>
        <v/>
      </c>
      <c r="BQ841" s="14" t="str">
        <f>IF(Point[Asset Group]="","",VLOOKUP(Point[Tree Surround],tree_surround,2,FALSE))</f>
        <v/>
      </c>
      <c r="BR841" s="14" t="str">
        <f>IF(Point[Asset Group]="","",VLOOKUP(Point[Tree Grill],yes_no,2,FALSE))</f>
        <v/>
      </c>
      <c r="BS841" s="14" t="str">
        <f>IF(Point[Asset Group]="","",VLOOKUP(Point[Tree Location],tree_location,2,FALSE))</f>
        <v/>
      </c>
    </row>
    <row r="842" spans="1:71" s="3" customFormat="1" x14ac:dyDescent="0.2">
      <c r="A842" s="3" t="str">
        <f>IF(Point[DWG File Name]="","",Point[DWG File Name])</f>
        <v/>
      </c>
      <c r="B842" s="3" t="str">
        <f>IF(Point[DWG Layer Name]="","",Point[DWG Layer Name])</f>
        <v/>
      </c>
      <c r="C842" s="3" t="str">
        <f>IF(Point[DWG Handle]="","",Point[DWG Handle])</f>
        <v/>
      </c>
      <c r="D842" s="58" t="str">
        <f>IF(Point[X]="","",Point[X])</f>
        <v/>
      </c>
      <c r="E842" s="58" t="str">
        <f>IF(Point[Y]="","",Point[Y])</f>
        <v/>
      </c>
      <c r="F842" s="3" t="str">
        <f>IF(Point[Replacement Asset]="","",Point[Replacement Asset])</f>
        <v/>
      </c>
      <c r="G842" s="3" t="str">
        <f>IF(Point[Asset ID]="","",UPPER(Point[Asset ID]))</f>
        <v/>
      </c>
      <c r="H842" s="3" t="str">
        <f>IF(Point[Asset Group]="","",VLOOKUP(Point[Asset Group],asset_grp_pt,4,FALSE))</f>
        <v/>
      </c>
      <c r="I842" s="3" t="str">
        <f>IF(Point[Asset Group]="","",VLOOKUP(Point[Asset Group],asset_grp_pt,2,FALSE))</f>
        <v/>
      </c>
      <c r="J842" s="3" t="str">
        <f>IF(Point[Asset Group]="","",VLOOKUP(Point[Asset Group],asset_grp_pt,3,FALSE))</f>
        <v/>
      </c>
      <c r="K842" s="3" t="str">
        <f>IF(Point[Asset Group]="","",VLOOKUP(Point[Asset Type],type_master_list,2,FALSE))</f>
        <v/>
      </c>
      <c r="L842" s="3" t="str">
        <f>IF(Point[Asset Name]="","",PROPER(Point[Asset Name]))</f>
        <v/>
      </c>
      <c r="M842" s="11" t="str">
        <f>IF(Point[Install Date]="","",Point[Install Date])</f>
        <v/>
      </c>
      <c r="N842" s="11" t="str">
        <f>IF(Point[Note]="","",PROPER(Point[Note]))</f>
        <v/>
      </c>
      <c r="O842" s="11" t="str">
        <f>IF(Point[Resource Consent Number]="","",UPPER(Point[Resource Consent Number]))</f>
        <v/>
      </c>
      <c r="P842" s="53" t="str">
        <f>IF(Point[Asset Unit Cost]="","",Point[Asset Unit Cost])</f>
        <v/>
      </c>
      <c r="Q842" s="11" t="str">
        <f>IF(Point[Added By]="","",UPPER(Point[Added By]))</f>
        <v/>
      </c>
      <c r="R842" s="11" t="str">
        <f>IF(Point[Added Date]="","",Point[Added Date])</f>
        <v/>
      </c>
      <c r="S842" s="14" t="str">
        <f>IF(Point[Z COORD]="","",Point[Z COORD])</f>
        <v/>
      </c>
      <c r="T842" s="14" t="str">
        <f>IF(Point[Asset Description]="","",PROPER(Point[Asset Description]))</f>
        <v/>
      </c>
      <c r="U842" s="14" t="str">
        <f>IF(Point[[Artist ]]="","",PROPER(Point[[Artist ]]))</f>
        <v/>
      </c>
      <c r="V842" s="14" t="str">
        <f>IF(Point[Material Notes]="","",PROPER(Point[Material Notes]))</f>
        <v/>
      </c>
      <c r="W842" s="14" t="str">
        <f>IF(Point[Dimension Notes]="","",Point[Dimension Notes])</f>
        <v/>
      </c>
      <c r="X842" s="14" t="str">
        <f>IF(Point[List]="","",VLOOKUP(Point[Burner Number],number,2,FALSE))</f>
        <v/>
      </c>
      <c r="Y842" s="14" t="str">
        <f>IF(Point[List]="","",VLOOKUP(Point[Fuel],bbq_fuel,2,FALSE))</f>
        <v/>
      </c>
      <c r="Z842" s="14" t="str">
        <f>IF(Point[List]="","",VLOOKUP(Point[Cabinet Material],bbq_material,2,FALSE))</f>
        <v/>
      </c>
      <c r="AA842" s="14" t="str">
        <f>IF(Point[Asset Group]="","",VLOOKUP(Point[Manufacturer],manufacturer,2,FALSE))</f>
        <v/>
      </c>
      <c r="AB842" s="14" t="str">
        <f>IF(Point[Uinsex WC]="","",Point[Uinsex WC])</f>
        <v/>
      </c>
      <c r="AC842" s="14" t="str">
        <f>IF(Point[Female WC]="","",Point[Female WC])</f>
        <v/>
      </c>
      <c r="AD842" s="14" t="str">
        <f>IF(Point[Male WC]="","",Point[Male WC])</f>
        <v/>
      </c>
      <c r="AE842" s="14" t="str">
        <f>IF(Point[Urinal]="","",Point[Urinal])</f>
        <v/>
      </c>
      <c r="AF842" s="14" t="str">
        <f>IF(Point[Disabled Unisex]="","",Point[Disabled Unisex])</f>
        <v/>
      </c>
      <c r="AG842" s="14" t="str">
        <f>IF(Point[Disabled Female]="","",Point[Disabled Female])</f>
        <v/>
      </c>
      <c r="AH842" s="14" t="str">
        <f>IF(Point[Disabled Male]="","",Point[Disabled Male])</f>
        <v/>
      </c>
      <c r="AI842" s="14" t="str">
        <f>IF(Point[Asset Group]="","",VLOOKUP(Point[Handrail],yes_no,2,FALSE))</f>
        <v/>
      </c>
      <c r="AJ842" s="14" t="str">
        <f>IF(Point[Asset Group]="","",VLOOKUP(Point[Baby Changing],yes_no,2,FALSE))</f>
        <v/>
      </c>
      <c r="AK842" s="14" t="str">
        <f>IF(Point[Asset Group]="","",VLOOKUP(Point[Service Room],yes_no,2,FALSE))</f>
        <v/>
      </c>
      <c r="AL842" s="14" t="str">
        <f>IF(Point[Asset Group]="","",VLOOKUP(Point[Service Tap],service_tap,2,FALSE))</f>
        <v/>
      </c>
      <c r="AM842" s="14" t="str">
        <f>IF(Point[Asset Group]="","",VLOOKUP(Point[Heating Type],wc_heating,2,FALSE))</f>
        <v/>
      </c>
      <c r="AN842" s="14" t="str">
        <f>IF(Point[Asset Group]="","",VLOOKUP(Point[Power Supply],power_supply,2,FALSE))</f>
        <v/>
      </c>
      <c r="AO842" s="14" t="str">
        <f>IF(Point[Asset Group]="","",VLOOKUP(Point[Waste Water],waste_water,2,FALSE))</f>
        <v/>
      </c>
      <c r="AP842" s="14" t="str">
        <f>IF(Point[Asset Group]="","",VLOOKUP(Point[Furniture SubType],subdom_master_gdb,2,FALSE))</f>
        <v/>
      </c>
      <c r="AQ842" s="14" t="str">
        <f>IF(Point[Asset Group]="","",VLOOKUP(Point[Concrete Pad],yes_no,2,FALSE))</f>
        <v/>
      </c>
      <c r="AR842" s="14" t="str">
        <f>IF(Point[Asset Group]="","",VLOOKUP(Point[Material],material_master,2,FALSE))</f>
        <v/>
      </c>
      <c r="AS842" s="14" t="str">
        <f>IF(Point[Asset Group]="","",VLOOKUP(Point[Plumbing],irrigation_plumbing,2,FALSE))</f>
        <v/>
      </c>
      <c r="AT842" s="14" t="str">
        <f>IF(Point[Asset Group]="","",VLOOKUP(Point[Sprinklers],irrigation_sprinklers,2,FALSE))</f>
        <v/>
      </c>
      <c r="AU842" s="14" t="str">
        <f>IF(Point[Asset Group]="","",VLOOKUP(Point[System],irrigation_system,2,FALSE))</f>
        <v/>
      </c>
      <c r="AV842" s="14" t="str">
        <f>IF(Point[Asset Group]="","",VLOOKUP(Point[Status],irrigation_status,2,FALSE))</f>
        <v/>
      </c>
      <c r="AW842" s="11" t="str">
        <f>IF(Point[Date of manufacture]="","",Point[Date of manufacture])</f>
        <v/>
      </c>
      <c r="AX842" s="14" t="str">
        <f>IF(Point[Asset Group]="","",VLOOKUP(Point[Sign Purpose],sign_purpose,2,FALSE))</f>
        <v/>
      </c>
      <c r="AY842" s="14" t="str">
        <f>IF(Point[Asset Group]="","",VLOOKUP(Point[Sign Material],material_master,2,FALSE))</f>
        <v/>
      </c>
      <c r="AZ842" s="14" t="str">
        <f>IF(Point[Asset Group]="","",VLOOKUP(Point[Affixed To],sign_affix,2,FALSE))</f>
        <v/>
      </c>
      <c r="BA842" s="14" t="str">
        <f>IF(Point[Size HxB mm]="","",Point[Size HxB mm])</f>
        <v/>
      </c>
      <c r="BB842" s="14" t="str">
        <f>IF(Point[Height m]="","",Point[Height m])</f>
        <v/>
      </c>
      <c r="BC842" s="14" t="str">
        <f>IF(Point[Asset Group]="","",VLOOKUP(Point[Post Material],material_master,2,FALSE))</f>
        <v/>
      </c>
      <c r="BD842" s="14" t="str">
        <f>IF(Point[Asset Group]="","",VLOOKUP(Point[Post Number],number,2,FALSE))</f>
        <v/>
      </c>
      <c r="BE842" s="14" t="str">
        <f>IF(Point[Asset Group]="","",VLOOKUP(Point[Structure SubType],subdom_master_gdb,2,FALSE))</f>
        <v/>
      </c>
      <c r="BF842" s="14" t="str">
        <f>IF(Point[Area m2]="","",Point[Area m2])</f>
        <v/>
      </c>
      <c r="BG842" s="14" t="str">
        <f>IF(Point[Length m]="","",Point[Length m])</f>
        <v/>
      </c>
      <c r="BH842" s="14" t="str">
        <f>IF(Point[Width m]="","",Point[Width m])</f>
        <v/>
      </c>
      <c r="BI842" s="14" t="str">
        <f>IF(Point[Diameter m]="","",Point[Diameter m])</f>
        <v/>
      </c>
      <c r="BJ842" s="14" t="str">
        <f>IF(Point[Asset Group]="","",VLOOKUP(Point[Number of Pipes],number,2,FALSE))</f>
        <v/>
      </c>
      <c r="BK842" s="14" t="str">
        <f>IF(Point[Asset Group]="","",VLOOKUP(Point[Combined Name],2,FALSE))</f>
        <v/>
      </c>
      <c r="BL842" s="14" t="str">
        <f>IF(Point[Asset Group]="","",VLOOKUP(Point[Size Class],size_class,2,FALSE))</f>
        <v/>
      </c>
      <c r="BM842" s="14" t="str">
        <f>IF(Point[Asset Group]="","",VLOOKUP(Point[Age Class],age_class,2,FALSE))</f>
        <v/>
      </c>
      <c r="BN842" s="14" t="str">
        <f>IF(Point[Girth (cm)]="","",Point[Girth (cm)])</f>
        <v/>
      </c>
      <c r="BO842" s="14" t="str">
        <f>IF(Point[Crown Radius (m)]="","",Point[Crown Radius (m)])</f>
        <v/>
      </c>
      <c r="BP842" s="14" t="str">
        <f>IF(Point[Asset Group]="","",VLOOKUP(Point[Rooting Environment],root_enviro,2,FALSE))</f>
        <v/>
      </c>
      <c r="BQ842" s="14" t="str">
        <f>IF(Point[Asset Group]="","",VLOOKUP(Point[Tree Surround],tree_surround,2,FALSE))</f>
        <v/>
      </c>
      <c r="BR842" s="14" t="str">
        <f>IF(Point[Asset Group]="","",VLOOKUP(Point[Tree Grill],yes_no,2,FALSE))</f>
        <v/>
      </c>
      <c r="BS842" s="14" t="str">
        <f>IF(Point[Asset Group]="","",VLOOKUP(Point[Tree Location],tree_location,2,FALSE))</f>
        <v/>
      </c>
    </row>
    <row r="843" spans="1:71" s="3" customFormat="1" x14ac:dyDescent="0.2">
      <c r="A843" s="3" t="str">
        <f>IF(Point[DWG File Name]="","",Point[DWG File Name])</f>
        <v/>
      </c>
      <c r="B843" s="3" t="str">
        <f>IF(Point[DWG Layer Name]="","",Point[DWG Layer Name])</f>
        <v/>
      </c>
      <c r="C843" s="3" t="str">
        <f>IF(Point[DWG Handle]="","",Point[DWG Handle])</f>
        <v/>
      </c>
      <c r="D843" s="58" t="str">
        <f>IF(Point[X]="","",Point[X])</f>
        <v/>
      </c>
      <c r="E843" s="58" t="str">
        <f>IF(Point[Y]="","",Point[Y])</f>
        <v/>
      </c>
      <c r="F843" s="3" t="str">
        <f>IF(Point[Replacement Asset]="","",Point[Replacement Asset])</f>
        <v/>
      </c>
      <c r="G843" s="3" t="str">
        <f>IF(Point[Asset ID]="","",UPPER(Point[Asset ID]))</f>
        <v/>
      </c>
      <c r="H843" s="3" t="str">
        <f>IF(Point[Asset Group]="","",VLOOKUP(Point[Asset Group],asset_grp_pt,4,FALSE))</f>
        <v/>
      </c>
      <c r="I843" s="3" t="str">
        <f>IF(Point[Asset Group]="","",VLOOKUP(Point[Asset Group],asset_grp_pt,2,FALSE))</f>
        <v/>
      </c>
      <c r="J843" s="3" t="str">
        <f>IF(Point[Asset Group]="","",VLOOKUP(Point[Asset Group],asset_grp_pt,3,FALSE))</f>
        <v/>
      </c>
      <c r="K843" s="3" t="str">
        <f>IF(Point[Asset Group]="","",VLOOKUP(Point[Asset Type],type_master_list,2,FALSE))</f>
        <v/>
      </c>
      <c r="L843" s="3" t="str">
        <f>IF(Point[Asset Name]="","",PROPER(Point[Asset Name]))</f>
        <v/>
      </c>
      <c r="M843" s="11" t="str">
        <f>IF(Point[Install Date]="","",Point[Install Date])</f>
        <v/>
      </c>
      <c r="N843" s="11" t="str">
        <f>IF(Point[Note]="","",PROPER(Point[Note]))</f>
        <v/>
      </c>
      <c r="O843" s="11" t="str">
        <f>IF(Point[Resource Consent Number]="","",UPPER(Point[Resource Consent Number]))</f>
        <v/>
      </c>
      <c r="P843" s="53" t="str">
        <f>IF(Point[Asset Unit Cost]="","",Point[Asset Unit Cost])</f>
        <v/>
      </c>
      <c r="Q843" s="11" t="str">
        <f>IF(Point[Added By]="","",UPPER(Point[Added By]))</f>
        <v/>
      </c>
      <c r="R843" s="11" t="str">
        <f>IF(Point[Added Date]="","",Point[Added Date])</f>
        <v/>
      </c>
      <c r="S843" s="14" t="str">
        <f>IF(Point[Z COORD]="","",Point[Z COORD])</f>
        <v/>
      </c>
      <c r="T843" s="14" t="str">
        <f>IF(Point[Asset Description]="","",PROPER(Point[Asset Description]))</f>
        <v/>
      </c>
      <c r="U843" s="14" t="str">
        <f>IF(Point[[Artist ]]="","",PROPER(Point[[Artist ]]))</f>
        <v/>
      </c>
      <c r="V843" s="14" t="str">
        <f>IF(Point[Material Notes]="","",PROPER(Point[Material Notes]))</f>
        <v/>
      </c>
      <c r="W843" s="14" t="str">
        <f>IF(Point[Dimension Notes]="","",Point[Dimension Notes])</f>
        <v/>
      </c>
      <c r="X843" s="14" t="str">
        <f>IF(Point[List]="","",VLOOKUP(Point[Burner Number],number,2,FALSE))</f>
        <v/>
      </c>
      <c r="Y843" s="14" t="str">
        <f>IF(Point[List]="","",VLOOKUP(Point[Fuel],bbq_fuel,2,FALSE))</f>
        <v/>
      </c>
      <c r="Z843" s="14" t="str">
        <f>IF(Point[List]="","",VLOOKUP(Point[Cabinet Material],bbq_material,2,FALSE))</f>
        <v/>
      </c>
      <c r="AA843" s="14" t="str">
        <f>IF(Point[Asset Group]="","",VLOOKUP(Point[Manufacturer],manufacturer,2,FALSE))</f>
        <v/>
      </c>
      <c r="AB843" s="14" t="str">
        <f>IF(Point[Uinsex WC]="","",Point[Uinsex WC])</f>
        <v/>
      </c>
      <c r="AC843" s="14" t="str">
        <f>IF(Point[Female WC]="","",Point[Female WC])</f>
        <v/>
      </c>
      <c r="AD843" s="14" t="str">
        <f>IF(Point[Male WC]="","",Point[Male WC])</f>
        <v/>
      </c>
      <c r="AE843" s="14" t="str">
        <f>IF(Point[Urinal]="","",Point[Urinal])</f>
        <v/>
      </c>
      <c r="AF843" s="14" t="str">
        <f>IF(Point[Disabled Unisex]="","",Point[Disabled Unisex])</f>
        <v/>
      </c>
      <c r="AG843" s="14" t="str">
        <f>IF(Point[Disabled Female]="","",Point[Disabled Female])</f>
        <v/>
      </c>
      <c r="AH843" s="14" t="str">
        <f>IF(Point[Disabled Male]="","",Point[Disabled Male])</f>
        <v/>
      </c>
      <c r="AI843" s="14" t="str">
        <f>IF(Point[Asset Group]="","",VLOOKUP(Point[Handrail],yes_no,2,FALSE))</f>
        <v/>
      </c>
      <c r="AJ843" s="14" t="str">
        <f>IF(Point[Asset Group]="","",VLOOKUP(Point[Baby Changing],yes_no,2,FALSE))</f>
        <v/>
      </c>
      <c r="AK843" s="14" t="str">
        <f>IF(Point[Asset Group]="","",VLOOKUP(Point[Service Room],yes_no,2,FALSE))</f>
        <v/>
      </c>
      <c r="AL843" s="14" t="str">
        <f>IF(Point[Asset Group]="","",VLOOKUP(Point[Service Tap],service_tap,2,FALSE))</f>
        <v/>
      </c>
      <c r="AM843" s="14" t="str">
        <f>IF(Point[Asset Group]="","",VLOOKUP(Point[Heating Type],wc_heating,2,FALSE))</f>
        <v/>
      </c>
      <c r="AN843" s="14" t="str">
        <f>IF(Point[Asset Group]="","",VLOOKUP(Point[Power Supply],power_supply,2,FALSE))</f>
        <v/>
      </c>
      <c r="AO843" s="14" t="str">
        <f>IF(Point[Asset Group]="","",VLOOKUP(Point[Waste Water],waste_water,2,FALSE))</f>
        <v/>
      </c>
      <c r="AP843" s="14" t="str">
        <f>IF(Point[Asset Group]="","",VLOOKUP(Point[Furniture SubType],subdom_master_gdb,2,FALSE))</f>
        <v/>
      </c>
      <c r="AQ843" s="14" t="str">
        <f>IF(Point[Asset Group]="","",VLOOKUP(Point[Concrete Pad],yes_no,2,FALSE))</f>
        <v/>
      </c>
      <c r="AR843" s="14" t="str">
        <f>IF(Point[Asset Group]="","",VLOOKUP(Point[Material],material_master,2,FALSE))</f>
        <v/>
      </c>
      <c r="AS843" s="14" t="str">
        <f>IF(Point[Asset Group]="","",VLOOKUP(Point[Plumbing],irrigation_plumbing,2,FALSE))</f>
        <v/>
      </c>
      <c r="AT843" s="14" t="str">
        <f>IF(Point[Asset Group]="","",VLOOKUP(Point[Sprinklers],irrigation_sprinklers,2,FALSE))</f>
        <v/>
      </c>
      <c r="AU843" s="14" t="str">
        <f>IF(Point[Asset Group]="","",VLOOKUP(Point[System],irrigation_system,2,FALSE))</f>
        <v/>
      </c>
      <c r="AV843" s="14" t="str">
        <f>IF(Point[Asset Group]="","",VLOOKUP(Point[Status],irrigation_status,2,FALSE))</f>
        <v/>
      </c>
      <c r="AW843" s="11" t="str">
        <f>IF(Point[Date of manufacture]="","",Point[Date of manufacture])</f>
        <v/>
      </c>
      <c r="AX843" s="14" t="str">
        <f>IF(Point[Asset Group]="","",VLOOKUP(Point[Sign Purpose],sign_purpose,2,FALSE))</f>
        <v/>
      </c>
      <c r="AY843" s="14" t="str">
        <f>IF(Point[Asset Group]="","",VLOOKUP(Point[Sign Material],material_master,2,FALSE))</f>
        <v/>
      </c>
      <c r="AZ843" s="14" t="str">
        <f>IF(Point[Asset Group]="","",VLOOKUP(Point[Affixed To],sign_affix,2,FALSE))</f>
        <v/>
      </c>
      <c r="BA843" s="14" t="str">
        <f>IF(Point[Size HxB mm]="","",Point[Size HxB mm])</f>
        <v/>
      </c>
      <c r="BB843" s="14" t="str">
        <f>IF(Point[Height m]="","",Point[Height m])</f>
        <v/>
      </c>
      <c r="BC843" s="14" t="str">
        <f>IF(Point[Asset Group]="","",VLOOKUP(Point[Post Material],material_master,2,FALSE))</f>
        <v/>
      </c>
      <c r="BD843" s="14" t="str">
        <f>IF(Point[Asset Group]="","",VLOOKUP(Point[Post Number],number,2,FALSE))</f>
        <v/>
      </c>
      <c r="BE843" s="14" t="str">
        <f>IF(Point[Asset Group]="","",VLOOKUP(Point[Structure SubType],subdom_master_gdb,2,FALSE))</f>
        <v/>
      </c>
      <c r="BF843" s="14" t="str">
        <f>IF(Point[Area m2]="","",Point[Area m2])</f>
        <v/>
      </c>
      <c r="BG843" s="14" t="str">
        <f>IF(Point[Length m]="","",Point[Length m])</f>
        <v/>
      </c>
      <c r="BH843" s="14" t="str">
        <f>IF(Point[Width m]="","",Point[Width m])</f>
        <v/>
      </c>
      <c r="BI843" s="14" t="str">
        <f>IF(Point[Diameter m]="","",Point[Diameter m])</f>
        <v/>
      </c>
      <c r="BJ843" s="14" t="str">
        <f>IF(Point[Asset Group]="","",VLOOKUP(Point[Number of Pipes],number,2,FALSE))</f>
        <v/>
      </c>
      <c r="BK843" s="14" t="str">
        <f>IF(Point[Asset Group]="","",VLOOKUP(Point[Combined Name],2,FALSE))</f>
        <v/>
      </c>
      <c r="BL843" s="14" t="str">
        <f>IF(Point[Asset Group]="","",VLOOKUP(Point[Size Class],size_class,2,FALSE))</f>
        <v/>
      </c>
      <c r="BM843" s="14" t="str">
        <f>IF(Point[Asset Group]="","",VLOOKUP(Point[Age Class],age_class,2,FALSE))</f>
        <v/>
      </c>
      <c r="BN843" s="14" t="str">
        <f>IF(Point[Girth (cm)]="","",Point[Girth (cm)])</f>
        <v/>
      </c>
      <c r="BO843" s="14" t="str">
        <f>IF(Point[Crown Radius (m)]="","",Point[Crown Radius (m)])</f>
        <v/>
      </c>
      <c r="BP843" s="14" t="str">
        <f>IF(Point[Asset Group]="","",VLOOKUP(Point[Rooting Environment],root_enviro,2,FALSE))</f>
        <v/>
      </c>
      <c r="BQ843" s="14" t="str">
        <f>IF(Point[Asset Group]="","",VLOOKUP(Point[Tree Surround],tree_surround,2,FALSE))</f>
        <v/>
      </c>
      <c r="BR843" s="14" t="str">
        <f>IF(Point[Asset Group]="","",VLOOKUP(Point[Tree Grill],yes_no,2,FALSE))</f>
        <v/>
      </c>
      <c r="BS843" s="14" t="str">
        <f>IF(Point[Asset Group]="","",VLOOKUP(Point[Tree Location],tree_location,2,FALSE))</f>
        <v/>
      </c>
    </row>
    <row r="844" spans="1:71" s="3" customFormat="1" x14ac:dyDescent="0.2">
      <c r="A844" s="3" t="str">
        <f>IF(Point[DWG File Name]="","",Point[DWG File Name])</f>
        <v/>
      </c>
      <c r="B844" s="3" t="str">
        <f>IF(Point[DWG Layer Name]="","",Point[DWG Layer Name])</f>
        <v/>
      </c>
      <c r="C844" s="3" t="str">
        <f>IF(Point[DWG Handle]="","",Point[DWG Handle])</f>
        <v/>
      </c>
      <c r="D844" s="58" t="str">
        <f>IF(Point[X]="","",Point[X])</f>
        <v/>
      </c>
      <c r="E844" s="58" t="str">
        <f>IF(Point[Y]="","",Point[Y])</f>
        <v/>
      </c>
      <c r="F844" s="3" t="str">
        <f>IF(Point[Replacement Asset]="","",Point[Replacement Asset])</f>
        <v/>
      </c>
      <c r="G844" s="3" t="str">
        <f>IF(Point[Asset ID]="","",UPPER(Point[Asset ID]))</f>
        <v/>
      </c>
      <c r="H844" s="3" t="str">
        <f>IF(Point[Asset Group]="","",VLOOKUP(Point[Asset Group],asset_grp_pt,4,FALSE))</f>
        <v/>
      </c>
      <c r="I844" s="3" t="str">
        <f>IF(Point[Asset Group]="","",VLOOKUP(Point[Asset Group],asset_grp_pt,2,FALSE))</f>
        <v/>
      </c>
      <c r="J844" s="3" t="str">
        <f>IF(Point[Asset Group]="","",VLOOKUP(Point[Asset Group],asset_grp_pt,3,FALSE))</f>
        <v/>
      </c>
      <c r="K844" s="3" t="str">
        <f>IF(Point[Asset Group]="","",VLOOKUP(Point[Asset Type],type_master_list,2,FALSE))</f>
        <v/>
      </c>
      <c r="L844" s="3" t="str">
        <f>IF(Point[Asset Name]="","",PROPER(Point[Asset Name]))</f>
        <v/>
      </c>
      <c r="M844" s="11" t="str">
        <f>IF(Point[Install Date]="","",Point[Install Date])</f>
        <v/>
      </c>
      <c r="N844" s="11" t="str">
        <f>IF(Point[Note]="","",PROPER(Point[Note]))</f>
        <v/>
      </c>
      <c r="O844" s="11" t="str">
        <f>IF(Point[Resource Consent Number]="","",UPPER(Point[Resource Consent Number]))</f>
        <v/>
      </c>
      <c r="P844" s="53" t="str">
        <f>IF(Point[Asset Unit Cost]="","",Point[Asset Unit Cost])</f>
        <v/>
      </c>
      <c r="Q844" s="11" t="str">
        <f>IF(Point[Added By]="","",UPPER(Point[Added By]))</f>
        <v/>
      </c>
      <c r="R844" s="11" t="str">
        <f>IF(Point[Added Date]="","",Point[Added Date])</f>
        <v/>
      </c>
      <c r="S844" s="14" t="str">
        <f>IF(Point[Z COORD]="","",Point[Z COORD])</f>
        <v/>
      </c>
      <c r="T844" s="14" t="str">
        <f>IF(Point[Asset Description]="","",PROPER(Point[Asset Description]))</f>
        <v/>
      </c>
      <c r="U844" s="14" t="str">
        <f>IF(Point[[Artist ]]="","",PROPER(Point[[Artist ]]))</f>
        <v/>
      </c>
      <c r="V844" s="14" t="str">
        <f>IF(Point[Material Notes]="","",PROPER(Point[Material Notes]))</f>
        <v/>
      </c>
      <c r="W844" s="14" t="str">
        <f>IF(Point[Dimension Notes]="","",Point[Dimension Notes])</f>
        <v/>
      </c>
      <c r="X844" s="14" t="str">
        <f>IF(Point[List]="","",VLOOKUP(Point[Burner Number],number,2,FALSE))</f>
        <v/>
      </c>
      <c r="Y844" s="14" t="str">
        <f>IF(Point[List]="","",VLOOKUP(Point[Fuel],bbq_fuel,2,FALSE))</f>
        <v/>
      </c>
      <c r="Z844" s="14" t="str">
        <f>IF(Point[List]="","",VLOOKUP(Point[Cabinet Material],bbq_material,2,FALSE))</f>
        <v/>
      </c>
      <c r="AA844" s="14" t="str">
        <f>IF(Point[Asset Group]="","",VLOOKUP(Point[Manufacturer],manufacturer,2,FALSE))</f>
        <v/>
      </c>
      <c r="AB844" s="14" t="str">
        <f>IF(Point[Uinsex WC]="","",Point[Uinsex WC])</f>
        <v/>
      </c>
      <c r="AC844" s="14" t="str">
        <f>IF(Point[Female WC]="","",Point[Female WC])</f>
        <v/>
      </c>
      <c r="AD844" s="14" t="str">
        <f>IF(Point[Male WC]="","",Point[Male WC])</f>
        <v/>
      </c>
      <c r="AE844" s="14" t="str">
        <f>IF(Point[Urinal]="","",Point[Urinal])</f>
        <v/>
      </c>
      <c r="AF844" s="14" t="str">
        <f>IF(Point[Disabled Unisex]="","",Point[Disabled Unisex])</f>
        <v/>
      </c>
      <c r="AG844" s="14" t="str">
        <f>IF(Point[Disabled Female]="","",Point[Disabled Female])</f>
        <v/>
      </c>
      <c r="AH844" s="14" t="str">
        <f>IF(Point[Disabled Male]="","",Point[Disabled Male])</f>
        <v/>
      </c>
      <c r="AI844" s="14" t="str">
        <f>IF(Point[Asset Group]="","",VLOOKUP(Point[Handrail],yes_no,2,FALSE))</f>
        <v/>
      </c>
      <c r="AJ844" s="14" t="str">
        <f>IF(Point[Asset Group]="","",VLOOKUP(Point[Baby Changing],yes_no,2,FALSE))</f>
        <v/>
      </c>
      <c r="AK844" s="14" t="str">
        <f>IF(Point[Asset Group]="","",VLOOKUP(Point[Service Room],yes_no,2,FALSE))</f>
        <v/>
      </c>
      <c r="AL844" s="14" t="str">
        <f>IF(Point[Asset Group]="","",VLOOKUP(Point[Service Tap],service_tap,2,FALSE))</f>
        <v/>
      </c>
      <c r="AM844" s="14" t="str">
        <f>IF(Point[Asset Group]="","",VLOOKUP(Point[Heating Type],wc_heating,2,FALSE))</f>
        <v/>
      </c>
      <c r="AN844" s="14" t="str">
        <f>IF(Point[Asset Group]="","",VLOOKUP(Point[Power Supply],power_supply,2,FALSE))</f>
        <v/>
      </c>
      <c r="AO844" s="14" t="str">
        <f>IF(Point[Asset Group]="","",VLOOKUP(Point[Waste Water],waste_water,2,FALSE))</f>
        <v/>
      </c>
      <c r="AP844" s="14" t="str">
        <f>IF(Point[Asset Group]="","",VLOOKUP(Point[Furniture SubType],subdom_master_gdb,2,FALSE))</f>
        <v/>
      </c>
      <c r="AQ844" s="14" t="str">
        <f>IF(Point[Asset Group]="","",VLOOKUP(Point[Concrete Pad],yes_no,2,FALSE))</f>
        <v/>
      </c>
      <c r="AR844" s="14" t="str">
        <f>IF(Point[Asset Group]="","",VLOOKUP(Point[Material],material_master,2,FALSE))</f>
        <v/>
      </c>
      <c r="AS844" s="14" t="str">
        <f>IF(Point[Asset Group]="","",VLOOKUP(Point[Plumbing],irrigation_plumbing,2,FALSE))</f>
        <v/>
      </c>
      <c r="AT844" s="14" t="str">
        <f>IF(Point[Asset Group]="","",VLOOKUP(Point[Sprinklers],irrigation_sprinklers,2,FALSE))</f>
        <v/>
      </c>
      <c r="AU844" s="14" t="str">
        <f>IF(Point[Asset Group]="","",VLOOKUP(Point[System],irrigation_system,2,FALSE))</f>
        <v/>
      </c>
      <c r="AV844" s="14" t="str">
        <f>IF(Point[Asset Group]="","",VLOOKUP(Point[Status],irrigation_status,2,FALSE))</f>
        <v/>
      </c>
      <c r="AW844" s="11" t="str">
        <f>IF(Point[Date of manufacture]="","",Point[Date of manufacture])</f>
        <v/>
      </c>
      <c r="AX844" s="14" t="str">
        <f>IF(Point[Asset Group]="","",VLOOKUP(Point[Sign Purpose],sign_purpose,2,FALSE))</f>
        <v/>
      </c>
      <c r="AY844" s="14" t="str">
        <f>IF(Point[Asset Group]="","",VLOOKUP(Point[Sign Material],material_master,2,FALSE))</f>
        <v/>
      </c>
      <c r="AZ844" s="14" t="str">
        <f>IF(Point[Asset Group]="","",VLOOKUP(Point[Affixed To],sign_affix,2,FALSE))</f>
        <v/>
      </c>
      <c r="BA844" s="14" t="str">
        <f>IF(Point[Size HxB mm]="","",Point[Size HxB mm])</f>
        <v/>
      </c>
      <c r="BB844" s="14" t="str">
        <f>IF(Point[Height m]="","",Point[Height m])</f>
        <v/>
      </c>
      <c r="BC844" s="14" t="str">
        <f>IF(Point[Asset Group]="","",VLOOKUP(Point[Post Material],material_master,2,FALSE))</f>
        <v/>
      </c>
      <c r="BD844" s="14" t="str">
        <f>IF(Point[Asset Group]="","",VLOOKUP(Point[Post Number],number,2,FALSE))</f>
        <v/>
      </c>
      <c r="BE844" s="14" t="str">
        <f>IF(Point[Asset Group]="","",VLOOKUP(Point[Structure SubType],subdom_master_gdb,2,FALSE))</f>
        <v/>
      </c>
      <c r="BF844" s="14" t="str">
        <f>IF(Point[Area m2]="","",Point[Area m2])</f>
        <v/>
      </c>
      <c r="BG844" s="14" t="str">
        <f>IF(Point[Length m]="","",Point[Length m])</f>
        <v/>
      </c>
      <c r="BH844" s="14" t="str">
        <f>IF(Point[Width m]="","",Point[Width m])</f>
        <v/>
      </c>
      <c r="BI844" s="14" t="str">
        <f>IF(Point[Diameter m]="","",Point[Diameter m])</f>
        <v/>
      </c>
      <c r="BJ844" s="14" t="str">
        <f>IF(Point[Asset Group]="","",VLOOKUP(Point[Number of Pipes],number,2,FALSE))</f>
        <v/>
      </c>
      <c r="BK844" s="14" t="str">
        <f>IF(Point[Asset Group]="","",VLOOKUP(Point[Combined Name],2,FALSE))</f>
        <v/>
      </c>
      <c r="BL844" s="14" t="str">
        <f>IF(Point[Asset Group]="","",VLOOKUP(Point[Size Class],size_class,2,FALSE))</f>
        <v/>
      </c>
      <c r="BM844" s="14" t="str">
        <f>IF(Point[Asset Group]="","",VLOOKUP(Point[Age Class],age_class,2,FALSE))</f>
        <v/>
      </c>
      <c r="BN844" s="14" t="str">
        <f>IF(Point[Girth (cm)]="","",Point[Girth (cm)])</f>
        <v/>
      </c>
      <c r="BO844" s="14" t="str">
        <f>IF(Point[Crown Radius (m)]="","",Point[Crown Radius (m)])</f>
        <v/>
      </c>
      <c r="BP844" s="14" t="str">
        <f>IF(Point[Asset Group]="","",VLOOKUP(Point[Rooting Environment],root_enviro,2,FALSE))</f>
        <v/>
      </c>
      <c r="BQ844" s="14" t="str">
        <f>IF(Point[Asset Group]="","",VLOOKUP(Point[Tree Surround],tree_surround,2,FALSE))</f>
        <v/>
      </c>
      <c r="BR844" s="14" t="str">
        <f>IF(Point[Asset Group]="","",VLOOKUP(Point[Tree Grill],yes_no,2,FALSE))</f>
        <v/>
      </c>
      <c r="BS844" s="14" t="str">
        <f>IF(Point[Asset Group]="","",VLOOKUP(Point[Tree Location],tree_location,2,FALSE))</f>
        <v/>
      </c>
    </row>
    <row r="845" spans="1:71" s="3" customFormat="1" x14ac:dyDescent="0.2">
      <c r="A845" s="3" t="str">
        <f>IF(Point[DWG File Name]="","",Point[DWG File Name])</f>
        <v/>
      </c>
      <c r="B845" s="3" t="str">
        <f>IF(Point[DWG Layer Name]="","",Point[DWG Layer Name])</f>
        <v/>
      </c>
      <c r="C845" s="3" t="str">
        <f>IF(Point[DWG Handle]="","",Point[DWG Handle])</f>
        <v/>
      </c>
      <c r="D845" s="58" t="str">
        <f>IF(Point[X]="","",Point[X])</f>
        <v/>
      </c>
      <c r="E845" s="58" t="str">
        <f>IF(Point[Y]="","",Point[Y])</f>
        <v/>
      </c>
      <c r="F845" s="3" t="str">
        <f>IF(Point[Replacement Asset]="","",Point[Replacement Asset])</f>
        <v/>
      </c>
      <c r="G845" s="3" t="str">
        <f>IF(Point[Asset ID]="","",UPPER(Point[Asset ID]))</f>
        <v/>
      </c>
      <c r="H845" s="3" t="str">
        <f>IF(Point[Asset Group]="","",VLOOKUP(Point[Asset Group],asset_grp_pt,4,FALSE))</f>
        <v/>
      </c>
      <c r="I845" s="3" t="str">
        <f>IF(Point[Asset Group]="","",VLOOKUP(Point[Asset Group],asset_grp_pt,2,FALSE))</f>
        <v/>
      </c>
      <c r="J845" s="3" t="str">
        <f>IF(Point[Asset Group]="","",VLOOKUP(Point[Asset Group],asset_grp_pt,3,FALSE))</f>
        <v/>
      </c>
      <c r="K845" s="3" t="str">
        <f>IF(Point[Asset Group]="","",VLOOKUP(Point[Asset Type],type_master_list,2,FALSE))</f>
        <v/>
      </c>
      <c r="L845" s="3" t="str">
        <f>IF(Point[Asset Name]="","",PROPER(Point[Asset Name]))</f>
        <v/>
      </c>
      <c r="M845" s="11" t="str">
        <f>IF(Point[Install Date]="","",Point[Install Date])</f>
        <v/>
      </c>
      <c r="N845" s="11" t="str">
        <f>IF(Point[Note]="","",PROPER(Point[Note]))</f>
        <v/>
      </c>
      <c r="O845" s="11" t="str">
        <f>IF(Point[Resource Consent Number]="","",UPPER(Point[Resource Consent Number]))</f>
        <v/>
      </c>
      <c r="P845" s="53" t="str">
        <f>IF(Point[Asset Unit Cost]="","",Point[Asset Unit Cost])</f>
        <v/>
      </c>
      <c r="Q845" s="11" t="str">
        <f>IF(Point[Added By]="","",UPPER(Point[Added By]))</f>
        <v/>
      </c>
      <c r="R845" s="11" t="str">
        <f>IF(Point[Added Date]="","",Point[Added Date])</f>
        <v/>
      </c>
      <c r="S845" s="14" t="str">
        <f>IF(Point[Z COORD]="","",Point[Z COORD])</f>
        <v/>
      </c>
      <c r="T845" s="14" t="str">
        <f>IF(Point[Asset Description]="","",PROPER(Point[Asset Description]))</f>
        <v/>
      </c>
      <c r="U845" s="14" t="str">
        <f>IF(Point[[Artist ]]="","",PROPER(Point[[Artist ]]))</f>
        <v/>
      </c>
      <c r="V845" s="14" t="str">
        <f>IF(Point[Material Notes]="","",PROPER(Point[Material Notes]))</f>
        <v/>
      </c>
      <c r="W845" s="14" t="str">
        <f>IF(Point[Dimension Notes]="","",Point[Dimension Notes])</f>
        <v/>
      </c>
      <c r="X845" s="14" t="str">
        <f>IF(Point[List]="","",VLOOKUP(Point[Burner Number],number,2,FALSE))</f>
        <v/>
      </c>
      <c r="Y845" s="14" t="str">
        <f>IF(Point[List]="","",VLOOKUP(Point[Fuel],bbq_fuel,2,FALSE))</f>
        <v/>
      </c>
      <c r="Z845" s="14" t="str">
        <f>IF(Point[List]="","",VLOOKUP(Point[Cabinet Material],bbq_material,2,FALSE))</f>
        <v/>
      </c>
      <c r="AA845" s="14" t="str">
        <f>IF(Point[Asset Group]="","",VLOOKUP(Point[Manufacturer],manufacturer,2,FALSE))</f>
        <v/>
      </c>
      <c r="AB845" s="14" t="str">
        <f>IF(Point[Uinsex WC]="","",Point[Uinsex WC])</f>
        <v/>
      </c>
      <c r="AC845" s="14" t="str">
        <f>IF(Point[Female WC]="","",Point[Female WC])</f>
        <v/>
      </c>
      <c r="AD845" s="14" t="str">
        <f>IF(Point[Male WC]="","",Point[Male WC])</f>
        <v/>
      </c>
      <c r="AE845" s="14" t="str">
        <f>IF(Point[Urinal]="","",Point[Urinal])</f>
        <v/>
      </c>
      <c r="AF845" s="14" t="str">
        <f>IF(Point[Disabled Unisex]="","",Point[Disabled Unisex])</f>
        <v/>
      </c>
      <c r="AG845" s="14" t="str">
        <f>IF(Point[Disabled Female]="","",Point[Disabled Female])</f>
        <v/>
      </c>
      <c r="AH845" s="14" t="str">
        <f>IF(Point[Disabled Male]="","",Point[Disabled Male])</f>
        <v/>
      </c>
      <c r="AI845" s="14" t="str">
        <f>IF(Point[Asset Group]="","",VLOOKUP(Point[Handrail],yes_no,2,FALSE))</f>
        <v/>
      </c>
      <c r="AJ845" s="14" t="str">
        <f>IF(Point[Asset Group]="","",VLOOKUP(Point[Baby Changing],yes_no,2,FALSE))</f>
        <v/>
      </c>
      <c r="AK845" s="14" t="str">
        <f>IF(Point[Asset Group]="","",VLOOKUP(Point[Service Room],yes_no,2,FALSE))</f>
        <v/>
      </c>
      <c r="AL845" s="14" t="str">
        <f>IF(Point[Asset Group]="","",VLOOKUP(Point[Service Tap],service_tap,2,FALSE))</f>
        <v/>
      </c>
      <c r="AM845" s="14" t="str">
        <f>IF(Point[Asset Group]="","",VLOOKUP(Point[Heating Type],wc_heating,2,FALSE))</f>
        <v/>
      </c>
      <c r="AN845" s="14" t="str">
        <f>IF(Point[Asset Group]="","",VLOOKUP(Point[Power Supply],power_supply,2,FALSE))</f>
        <v/>
      </c>
      <c r="AO845" s="14" t="str">
        <f>IF(Point[Asset Group]="","",VLOOKUP(Point[Waste Water],waste_water,2,FALSE))</f>
        <v/>
      </c>
      <c r="AP845" s="14" t="str">
        <f>IF(Point[Asset Group]="","",VLOOKUP(Point[Furniture SubType],subdom_master_gdb,2,FALSE))</f>
        <v/>
      </c>
      <c r="AQ845" s="14" t="str">
        <f>IF(Point[Asset Group]="","",VLOOKUP(Point[Concrete Pad],yes_no,2,FALSE))</f>
        <v/>
      </c>
      <c r="AR845" s="14" t="str">
        <f>IF(Point[Asset Group]="","",VLOOKUP(Point[Material],material_master,2,FALSE))</f>
        <v/>
      </c>
      <c r="AS845" s="14" t="str">
        <f>IF(Point[Asset Group]="","",VLOOKUP(Point[Plumbing],irrigation_plumbing,2,FALSE))</f>
        <v/>
      </c>
      <c r="AT845" s="14" t="str">
        <f>IF(Point[Asset Group]="","",VLOOKUP(Point[Sprinklers],irrigation_sprinklers,2,FALSE))</f>
        <v/>
      </c>
      <c r="AU845" s="14" t="str">
        <f>IF(Point[Asset Group]="","",VLOOKUP(Point[System],irrigation_system,2,FALSE))</f>
        <v/>
      </c>
      <c r="AV845" s="14" t="str">
        <f>IF(Point[Asset Group]="","",VLOOKUP(Point[Status],irrigation_status,2,FALSE))</f>
        <v/>
      </c>
      <c r="AW845" s="11" t="str">
        <f>IF(Point[Date of manufacture]="","",Point[Date of manufacture])</f>
        <v/>
      </c>
      <c r="AX845" s="14" t="str">
        <f>IF(Point[Asset Group]="","",VLOOKUP(Point[Sign Purpose],sign_purpose,2,FALSE))</f>
        <v/>
      </c>
      <c r="AY845" s="14" t="str">
        <f>IF(Point[Asset Group]="","",VLOOKUP(Point[Sign Material],material_master,2,FALSE))</f>
        <v/>
      </c>
      <c r="AZ845" s="14" t="str">
        <f>IF(Point[Asset Group]="","",VLOOKUP(Point[Affixed To],sign_affix,2,FALSE))</f>
        <v/>
      </c>
      <c r="BA845" s="14" t="str">
        <f>IF(Point[Size HxB mm]="","",Point[Size HxB mm])</f>
        <v/>
      </c>
      <c r="BB845" s="14" t="str">
        <f>IF(Point[Height m]="","",Point[Height m])</f>
        <v/>
      </c>
      <c r="BC845" s="14" t="str">
        <f>IF(Point[Asset Group]="","",VLOOKUP(Point[Post Material],material_master,2,FALSE))</f>
        <v/>
      </c>
      <c r="BD845" s="14" t="str">
        <f>IF(Point[Asset Group]="","",VLOOKUP(Point[Post Number],number,2,FALSE))</f>
        <v/>
      </c>
      <c r="BE845" s="14" t="str">
        <f>IF(Point[Asset Group]="","",VLOOKUP(Point[Structure SubType],subdom_master_gdb,2,FALSE))</f>
        <v/>
      </c>
      <c r="BF845" s="14" t="str">
        <f>IF(Point[Area m2]="","",Point[Area m2])</f>
        <v/>
      </c>
      <c r="BG845" s="14" t="str">
        <f>IF(Point[Length m]="","",Point[Length m])</f>
        <v/>
      </c>
      <c r="BH845" s="14" t="str">
        <f>IF(Point[Width m]="","",Point[Width m])</f>
        <v/>
      </c>
      <c r="BI845" s="14" t="str">
        <f>IF(Point[Diameter m]="","",Point[Diameter m])</f>
        <v/>
      </c>
      <c r="BJ845" s="14" t="str">
        <f>IF(Point[Asset Group]="","",VLOOKUP(Point[Number of Pipes],number,2,FALSE))</f>
        <v/>
      </c>
      <c r="BK845" s="14" t="str">
        <f>IF(Point[Asset Group]="","",VLOOKUP(Point[Combined Name],2,FALSE))</f>
        <v/>
      </c>
      <c r="BL845" s="14" t="str">
        <f>IF(Point[Asset Group]="","",VLOOKUP(Point[Size Class],size_class,2,FALSE))</f>
        <v/>
      </c>
      <c r="BM845" s="14" t="str">
        <f>IF(Point[Asset Group]="","",VLOOKUP(Point[Age Class],age_class,2,FALSE))</f>
        <v/>
      </c>
      <c r="BN845" s="14" t="str">
        <f>IF(Point[Girth (cm)]="","",Point[Girth (cm)])</f>
        <v/>
      </c>
      <c r="BO845" s="14" t="str">
        <f>IF(Point[Crown Radius (m)]="","",Point[Crown Radius (m)])</f>
        <v/>
      </c>
      <c r="BP845" s="14" t="str">
        <f>IF(Point[Asset Group]="","",VLOOKUP(Point[Rooting Environment],root_enviro,2,FALSE))</f>
        <v/>
      </c>
      <c r="BQ845" s="14" t="str">
        <f>IF(Point[Asset Group]="","",VLOOKUP(Point[Tree Surround],tree_surround,2,FALSE))</f>
        <v/>
      </c>
      <c r="BR845" s="14" t="str">
        <f>IF(Point[Asset Group]="","",VLOOKUP(Point[Tree Grill],yes_no,2,FALSE))</f>
        <v/>
      </c>
      <c r="BS845" s="14" t="str">
        <f>IF(Point[Asset Group]="","",VLOOKUP(Point[Tree Location],tree_location,2,FALSE))</f>
        <v/>
      </c>
    </row>
    <row r="846" spans="1:71" s="3" customFormat="1" x14ac:dyDescent="0.2">
      <c r="A846" s="3" t="str">
        <f>IF(Point[DWG File Name]="","",Point[DWG File Name])</f>
        <v/>
      </c>
      <c r="B846" s="3" t="str">
        <f>IF(Point[DWG Layer Name]="","",Point[DWG Layer Name])</f>
        <v/>
      </c>
      <c r="C846" s="3" t="str">
        <f>IF(Point[DWG Handle]="","",Point[DWG Handle])</f>
        <v/>
      </c>
      <c r="D846" s="58" t="str">
        <f>IF(Point[X]="","",Point[X])</f>
        <v/>
      </c>
      <c r="E846" s="58" t="str">
        <f>IF(Point[Y]="","",Point[Y])</f>
        <v/>
      </c>
      <c r="F846" s="3" t="str">
        <f>IF(Point[Replacement Asset]="","",Point[Replacement Asset])</f>
        <v/>
      </c>
      <c r="G846" s="3" t="str">
        <f>IF(Point[Asset ID]="","",UPPER(Point[Asset ID]))</f>
        <v/>
      </c>
      <c r="H846" s="3" t="str">
        <f>IF(Point[Asset Group]="","",VLOOKUP(Point[Asset Group],asset_grp_pt,4,FALSE))</f>
        <v/>
      </c>
      <c r="I846" s="3" t="str">
        <f>IF(Point[Asset Group]="","",VLOOKUP(Point[Asset Group],asset_grp_pt,2,FALSE))</f>
        <v/>
      </c>
      <c r="J846" s="3" t="str">
        <f>IF(Point[Asset Group]="","",VLOOKUP(Point[Asset Group],asset_grp_pt,3,FALSE))</f>
        <v/>
      </c>
      <c r="K846" s="3" t="str">
        <f>IF(Point[Asset Group]="","",VLOOKUP(Point[Asset Type],type_master_list,2,FALSE))</f>
        <v/>
      </c>
      <c r="L846" s="3" t="str">
        <f>IF(Point[Asset Name]="","",PROPER(Point[Asset Name]))</f>
        <v/>
      </c>
      <c r="M846" s="11" t="str">
        <f>IF(Point[Install Date]="","",Point[Install Date])</f>
        <v/>
      </c>
      <c r="N846" s="11" t="str">
        <f>IF(Point[Note]="","",PROPER(Point[Note]))</f>
        <v/>
      </c>
      <c r="O846" s="11" t="str">
        <f>IF(Point[Resource Consent Number]="","",UPPER(Point[Resource Consent Number]))</f>
        <v/>
      </c>
      <c r="P846" s="53" t="str">
        <f>IF(Point[Asset Unit Cost]="","",Point[Asset Unit Cost])</f>
        <v/>
      </c>
      <c r="Q846" s="11" t="str">
        <f>IF(Point[Added By]="","",UPPER(Point[Added By]))</f>
        <v/>
      </c>
      <c r="R846" s="11" t="str">
        <f>IF(Point[Added Date]="","",Point[Added Date])</f>
        <v/>
      </c>
      <c r="S846" s="14" t="str">
        <f>IF(Point[Z COORD]="","",Point[Z COORD])</f>
        <v/>
      </c>
      <c r="T846" s="14" t="str">
        <f>IF(Point[Asset Description]="","",PROPER(Point[Asset Description]))</f>
        <v/>
      </c>
      <c r="U846" s="14" t="str">
        <f>IF(Point[[Artist ]]="","",PROPER(Point[[Artist ]]))</f>
        <v/>
      </c>
      <c r="V846" s="14" t="str">
        <f>IF(Point[Material Notes]="","",PROPER(Point[Material Notes]))</f>
        <v/>
      </c>
      <c r="W846" s="14" t="str">
        <f>IF(Point[Dimension Notes]="","",Point[Dimension Notes])</f>
        <v/>
      </c>
      <c r="X846" s="14" t="str">
        <f>IF(Point[List]="","",VLOOKUP(Point[Burner Number],number,2,FALSE))</f>
        <v/>
      </c>
      <c r="Y846" s="14" t="str">
        <f>IF(Point[List]="","",VLOOKUP(Point[Fuel],bbq_fuel,2,FALSE))</f>
        <v/>
      </c>
      <c r="Z846" s="14" t="str">
        <f>IF(Point[List]="","",VLOOKUP(Point[Cabinet Material],bbq_material,2,FALSE))</f>
        <v/>
      </c>
      <c r="AA846" s="14" t="str">
        <f>IF(Point[Asset Group]="","",VLOOKUP(Point[Manufacturer],manufacturer,2,FALSE))</f>
        <v/>
      </c>
      <c r="AB846" s="14" t="str">
        <f>IF(Point[Uinsex WC]="","",Point[Uinsex WC])</f>
        <v/>
      </c>
      <c r="AC846" s="14" t="str">
        <f>IF(Point[Female WC]="","",Point[Female WC])</f>
        <v/>
      </c>
      <c r="AD846" s="14" t="str">
        <f>IF(Point[Male WC]="","",Point[Male WC])</f>
        <v/>
      </c>
      <c r="AE846" s="14" t="str">
        <f>IF(Point[Urinal]="","",Point[Urinal])</f>
        <v/>
      </c>
      <c r="AF846" s="14" t="str">
        <f>IF(Point[Disabled Unisex]="","",Point[Disabled Unisex])</f>
        <v/>
      </c>
      <c r="AG846" s="14" t="str">
        <f>IF(Point[Disabled Female]="","",Point[Disabled Female])</f>
        <v/>
      </c>
      <c r="AH846" s="14" t="str">
        <f>IF(Point[Disabled Male]="","",Point[Disabled Male])</f>
        <v/>
      </c>
      <c r="AI846" s="14" t="str">
        <f>IF(Point[Asset Group]="","",VLOOKUP(Point[Handrail],yes_no,2,FALSE))</f>
        <v/>
      </c>
      <c r="AJ846" s="14" t="str">
        <f>IF(Point[Asset Group]="","",VLOOKUP(Point[Baby Changing],yes_no,2,FALSE))</f>
        <v/>
      </c>
      <c r="AK846" s="14" t="str">
        <f>IF(Point[Asset Group]="","",VLOOKUP(Point[Service Room],yes_no,2,FALSE))</f>
        <v/>
      </c>
      <c r="AL846" s="14" t="str">
        <f>IF(Point[Asset Group]="","",VLOOKUP(Point[Service Tap],service_tap,2,FALSE))</f>
        <v/>
      </c>
      <c r="AM846" s="14" t="str">
        <f>IF(Point[Asset Group]="","",VLOOKUP(Point[Heating Type],wc_heating,2,FALSE))</f>
        <v/>
      </c>
      <c r="AN846" s="14" t="str">
        <f>IF(Point[Asset Group]="","",VLOOKUP(Point[Power Supply],power_supply,2,FALSE))</f>
        <v/>
      </c>
      <c r="AO846" s="14" t="str">
        <f>IF(Point[Asset Group]="","",VLOOKUP(Point[Waste Water],waste_water,2,FALSE))</f>
        <v/>
      </c>
      <c r="AP846" s="14" t="str">
        <f>IF(Point[Asset Group]="","",VLOOKUP(Point[Furniture SubType],subdom_master_gdb,2,FALSE))</f>
        <v/>
      </c>
      <c r="AQ846" s="14" t="str">
        <f>IF(Point[Asset Group]="","",VLOOKUP(Point[Concrete Pad],yes_no,2,FALSE))</f>
        <v/>
      </c>
      <c r="AR846" s="14" t="str">
        <f>IF(Point[Asset Group]="","",VLOOKUP(Point[Material],material_master,2,FALSE))</f>
        <v/>
      </c>
      <c r="AS846" s="14" t="str">
        <f>IF(Point[Asset Group]="","",VLOOKUP(Point[Plumbing],irrigation_plumbing,2,FALSE))</f>
        <v/>
      </c>
      <c r="AT846" s="14" t="str">
        <f>IF(Point[Asset Group]="","",VLOOKUP(Point[Sprinklers],irrigation_sprinklers,2,FALSE))</f>
        <v/>
      </c>
      <c r="AU846" s="14" t="str">
        <f>IF(Point[Asset Group]="","",VLOOKUP(Point[System],irrigation_system,2,FALSE))</f>
        <v/>
      </c>
      <c r="AV846" s="14" t="str">
        <f>IF(Point[Asset Group]="","",VLOOKUP(Point[Status],irrigation_status,2,FALSE))</f>
        <v/>
      </c>
      <c r="AW846" s="11" t="str">
        <f>IF(Point[Date of manufacture]="","",Point[Date of manufacture])</f>
        <v/>
      </c>
      <c r="AX846" s="14" t="str">
        <f>IF(Point[Asset Group]="","",VLOOKUP(Point[Sign Purpose],sign_purpose,2,FALSE))</f>
        <v/>
      </c>
      <c r="AY846" s="14" t="str">
        <f>IF(Point[Asset Group]="","",VLOOKUP(Point[Sign Material],material_master,2,FALSE))</f>
        <v/>
      </c>
      <c r="AZ846" s="14" t="str">
        <f>IF(Point[Asset Group]="","",VLOOKUP(Point[Affixed To],sign_affix,2,FALSE))</f>
        <v/>
      </c>
      <c r="BA846" s="14" t="str">
        <f>IF(Point[Size HxB mm]="","",Point[Size HxB mm])</f>
        <v/>
      </c>
      <c r="BB846" s="14" t="str">
        <f>IF(Point[Height m]="","",Point[Height m])</f>
        <v/>
      </c>
      <c r="BC846" s="14" t="str">
        <f>IF(Point[Asset Group]="","",VLOOKUP(Point[Post Material],material_master,2,FALSE))</f>
        <v/>
      </c>
      <c r="BD846" s="14" t="str">
        <f>IF(Point[Asset Group]="","",VLOOKUP(Point[Post Number],number,2,FALSE))</f>
        <v/>
      </c>
      <c r="BE846" s="14" t="str">
        <f>IF(Point[Asset Group]="","",VLOOKUP(Point[Structure SubType],subdom_master_gdb,2,FALSE))</f>
        <v/>
      </c>
      <c r="BF846" s="14" t="str">
        <f>IF(Point[Area m2]="","",Point[Area m2])</f>
        <v/>
      </c>
      <c r="BG846" s="14" t="str">
        <f>IF(Point[Length m]="","",Point[Length m])</f>
        <v/>
      </c>
      <c r="BH846" s="14" t="str">
        <f>IF(Point[Width m]="","",Point[Width m])</f>
        <v/>
      </c>
      <c r="BI846" s="14" t="str">
        <f>IF(Point[Diameter m]="","",Point[Diameter m])</f>
        <v/>
      </c>
      <c r="BJ846" s="14" t="str">
        <f>IF(Point[Asset Group]="","",VLOOKUP(Point[Number of Pipes],number,2,FALSE))</f>
        <v/>
      </c>
      <c r="BK846" s="14" t="str">
        <f>IF(Point[Asset Group]="","",VLOOKUP(Point[Combined Name],2,FALSE))</f>
        <v/>
      </c>
      <c r="BL846" s="14" t="str">
        <f>IF(Point[Asset Group]="","",VLOOKUP(Point[Size Class],size_class,2,FALSE))</f>
        <v/>
      </c>
      <c r="BM846" s="14" t="str">
        <f>IF(Point[Asset Group]="","",VLOOKUP(Point[Age Class],age_class,2,FALSE))</f>
        <v/>
      </c>
      <c r="BN846" s="14" t="str">
        <f>IF(Point[Girth (cm)]="","",Point[Girth (cm)])</f>
        <v/>
      </c>
      <c r="BO846" s="14" t="str">
        <f>IF(Point[Crown Radius (m)]="","",Point[Crown Radius (m)])</f>
        <v/>
      </c>
      <c r="BP846" s="14" t="str">
        <f>IF(Point[Asset Group]="","",VLOOKUP(Point[Rooting Environment],root_enviro,2,FALSE))</f>
        <v/>
      </c>
      <c r="BQ846" s="14" t="str">
        <f>IF(Point[Asset Group]="","",VLOOKUP(Point[Tree Surround],tree_surround,2,FALSE))</f>
        <v/>
      </c>
      <c r="BR846" s="14" t="str">
        <f>IF(Point[Asset Group]="","",VLOOKUP(Point[Tree Grill],yes_no,2,FALSE))</f>
        <v/>
      </c>
      <c r="BS846" s="14" t="str">
        <f>IF(Point[Asset Group]="","",VLOOKUP(Point[Tree Location],tree_location,2,FALSE))</f>
        <v/>
      </c>
    </row>
    <row r="847" spans="1:71" s="3" customFormat="1" x14ac:dyDescent="0.2">
      <c r="A847" s="3" t="str">
        <f>IF(Point[DWG File Name]="","",Point[DWG File Name])</f>
        <v/>
      </c>
      <c r="B847" s="3" t="str">
        <f>IF(Point[DWG Layer Name]="","",Point[DWG Layer Name])</f>
        <v/>
      </c>
      <c r="C847" s="3" t="str">
        <f>IF(Point[DWG Handle]="","",Point[DWG Handle])</f>
        <v/>
      </c>
      <c r="D847" s="58" t="str">
        <f>IF(Point[X]="","",Point[X])</f>
        <v/>
      </c>
      <c r="E847" s="58" t="str">
        <f>IF(Point[Y]="","",Point[Y])</f>
        <v/>
      </c>
      <c r="F847" s="3" t="str">
        <f>IF(Point[Replacement Asset]="","",Point[Replacement Asset])</f>
        <v/>
      </c>
      <c r="G847" s="3" t="str">
        <f>IF(Point[Asset ID]="","",UPPER(Point[Asset ID]))</f>
        <v/>
      </c>
      <c r="H847" s="3" t="str">
        <f>IF(Point[Asset Group]="","",VLOOKUP(Point[Asset Group],asset_grp_pt,4,FALSE))</f>
        <v/>
      </c>
      <c r="I847" s="3" t="str">
        <f>IF(Point[Asset Group]="","",VLOOKUP(Point[Asset Group],asset_grp_pt,2,FALSE))</f>
        <v/>
      </c>
      <c r="J847" s="3" t="str">
        <f>IF(Point[Asset Group]="","",VLOOKUP(Point[Asset Group],asset_grp_pt,3,FALSE))</f>
        <v/>
      </c>
      <c r="K847" s="3" t="str">
        <f>IF(Point[Asset Group]="","",VLOOKUP(Point[Asset Type],type_master_list,2,FALSE))</f>
        <v/>
      </c>
      <c r="L847" s="3" t="str">
        <f>IF(Point[Asset Name]="","",PROPER(Point[Asset Name]))</f>
        <v/>
      </c>
      <c r="M847" s="11" t="str">
        <f>IF(Point[Install Date]="","",Point[Install Date])</f>
        <v/>
      </c>
      <c r="N847" s="11" t="str">
        <f>IF(Point[Note]="","",PROPER(Point[Note]))</f>
        <v/>
      </c>
      <c r="O847" s="11" t="str">
        <f>IF(Point[Resource Consent Number]="","",UPPER(Point[Resource Consent Number]))</f>
        <v/>
      </c>
      <c r="P847" s="53" t="str">
        <f>IF(Point[Asset Unit Cost]="","",Point[Asset Unit Cost])</f>
        <v/>
      </c>
      <c r="Q847" s="11" t="str">
        <f>IF(Point[Added By]="","",UPPER(Point[Added By]))</f>
        <v/>
      </c>
      <c r="R847" s="11" t="str">
        <f>IF(Point[Added Date]="","",Point[Added Date])</f>
        <v/>
      </c>
      <c r="S847" s="14" t="str">
        <f>IF(Point[Z COORD]="","",Point[Z COORD])</f>
        <v/>
      </c>
      <c r="T847" s="14" t="str">
        <f>IF(Point[Asset Description]="","",PROPER(Point[Asset Description]))</f>
        <v/>
      </c>
      <c r="U847" s="14" t="str">
        <f>IF(Point[[Artist ]]="","",PROPER(Point[[Artist ]]))</f>
        <v/>
      </c>
      <c r="V847" s="14" t="str">
        <f>IF(Point[Material Notes]="","",PROPER(Point[Material Notes]))</f>
        <v/>
      </c>
      <c r="W847" s="14" t="str">
        <f>IF(Point[Dimension Notes]="","",Point[Dimension Notes])</f>
        <v/>
      </c>
      <c r="X847" s="14" t="str">
        <f>IF(Point[List]="","",VLOOKUP(Point[Burner Number],number,2,FALSE))</f>
        <v/>
      </c>
      <c r="Y847" s="14" t="str">
        <f>IF(Point[List]="","",VLOOKUP(Point[Fuel],bbq_fuel,2,FALSE))</f>
        <v/>
      </c>
      <c r="Z847" s="14" t="str">
        <f>IF(Point[List]="","",VLOOKUP(Point[Cabinet Material],bbq_material,2,FALSE))</f>
        <v/>
      </c>
      <c r="AA847" s="14" t="str">
        <f>IF(Point[Asset Group]="","",VLOOKUP(Point[Manufacturer],manufacturer,2,FALSE))</f>
        <v/>
      </c>
      <c r="AB847" s="14" t="str">
        <f>IF(Point[Uinsex WC]="","",Point[Uinsex WC])</f>
        <v/>
      </c>
      <c r="AC847" s="14" t="str">
        <f>IF(Point[Female WC]="","",Point[Female WC])</f>
        <v/>
      </c>
      <c r="AD847" s="14" t="str">
        <f>IF(Point[Male WC]="","",Point[Male WC])</f>
        <v/>
      </c>
      <c r="AE847" s="14" t="str">
        <f>IF(Point[Urinal]="","",Point[Urinal])</f>
        <v/>
      </c>
      <c r="AF847" s="14" t="str">
        <f>IF(Point[Disabled Unisex]="","",Point[Disabled Unisex])</f>
        <v/>
      </c>
      <c r="AG847" s="14" t="str">
        <f>IF(Point[Disabled Female]="","",Point[Disabled Female])</f>
        <v/>
      </c>
      <c r="AH847" s="14" t="str">
        <f>IF(Point[Disabled Male]="","",Point[Disabled Male])</f>
        <v/>
      </c>
      <c r="AI847" s="14" t="str">
        <f>IF(Point[Asset Group]="","",VLOOKUP(Point[Handrail],yes_no,2,FALSE))</f>
        <v/>
      </c>
      <c r="AJ847" s="14" t="str">
        <f>IF(Point[Asset Group]="","",VLOOKUP(Point[Baby Changing],yes_no,2,FALSE))</f>
        <v/>
      </c>
      <c r="AK847" s="14" t="str">
        <f>IF(Point[Asset Group]="","",VLOOKUP(Point[Service Room],yes_no,2,FALSE))</f>
        <v/>
      </c>
      <c r="AL847" s="14" t="str">
        <f>IF(Point[Asset Group]="","",VLOOKUP(Point[Service Tap],service_tap,2,FALSE))</f>
        <v/>
      </c>
      <c r="AM847" s="14" t="str">
        <f>IF(Point[Asset Group]="","",VLOOKUP(Point[Heating Type],wc_heating,2,FALSE))</f>
        <v/>
      </c>
      <c r="AN847" s="14" t="str">
        <f>IF(Point[Asset Group]="","",VLOOKUP(Point[Power Supply],power_supply,2,FALSE))</f>
        <v/>
      </c>
      <c r="AO847" s="14" t="str">
        <f>IF(Point[Asset Group]="","",VLOOKUP(Point[Waste Water],waste_water,2,FALSE))</f>
        <v/>
      </c>
      <c r="AP847" s="14" t="str">
        <f>IF(Point[Asset Group]="","",VLOOKUP(Point[Furniture SubType],subdom_master_gdb,2,FALSE))</f>
        <v/>
      </c>
      <c r="AQ847" s="14" t="str">
        <f>IF(Point[Asset Group]="","",VLOOKUP(Point[Concrete Pad],yes_no,2,FALSE))</f>
        <v/>
      </c>
      <c r="AR847" s="14" t="str">
        <f>IF(Point[Asset Group]="","",VLOOKUP(Point[Material],material_master,2,FALSE))</f>
        <v/>
      </c>
      <c r="AS847" s="14" t="str">
        <f>IF(Point[Asset Group]="","",VLOOKUP(Point[Plumbing],irrigation_plumbing,2,FALSE))</f>
        <v/>
      </c>
      <c r="AT847" s="14" t="str">
        <f>IF(Point[Asset Group]="","",VLOOKUP(Point[Sprinklers],irrigation_sprinklers,2,FALSE))</f>
        <v/>
      </c>
      <c r="AU847" s="14" t="str">
        <f>IF(Point[Asset Group]="","",VLOOKUP(Point[System],irrigation_system,2,FALSE))</f>
        <v/>
      </c>
      <c r="AV847" s="14" t="str">
        <f>IF(Point[Asset Group]="","",VLOOKUP(Point[Status],irrigation_status,2,FALSE))</f>
        <v/>
      </c>
      <c r="AW847" s="11" t="str">
        <f>IF(Point[Date of manufacture]="","",Point[Date of manufacture])</f>
        <v/>
      </c>
      <c r="AX847" s="14" t="str">
        <f>IF(Point[Asset Group]="","",VLOOKUP(Point[Sign Purpose],sign_purpose,2,FALSE))</f>
        <v/>
      </c>
      <c r="AY847" s="14" t="str">
        <f>IF(Point[Asset Group]="","",VLOOKUP(Point[Sign Material],material_master,2,FALSE))</f>
        <v/>
      </c>
      <c r="AZ847" s="14" t="str">
        <f>IF(Point[Asset Group]="","",VLOOKUP(Point[Affixed To],sign_affix,2,FALSE))</f>
        <v/>
      </c>
      <c r="BA847" s="14" t="str">
        <f>IF(Point[Size HxB mm]="","",Point[Size HxB mm])</f>
        <v/>
      </c>
      <c r="BB847" s="14" t="str">
        <f>IF(Point[Height m]="","",Point[Height m])</f>
        <v/>
      </c>
      <c r="BC847" s="14" t="str">
        <f>IF(Point[Asset Group]="","",VLOOKUP(Point[Post Material],material_master,2,FALSE))</f>
        <v/>
      </c>
      <c r="BD847" s="14" t="str">
        <f>IF(Point[Asset Group]="","",VLOOKUP(Point[Post Number],number,2,FALSE))</f>
        <v/>
      </c>
      <c r="BE847" s="14" t="str">
        <f>IF(Point[Asset Group]="","",VLOOKUP(Point[Structure SubType],subdom_master_gdb,2,FALSE))</f>
        <v/>
      </c>
      <c r="BF847" s="14" t="str">
        <f>IF(Point[Area m2]="","",Point[Area m2])</f>
        <v/>
      </c>
      <c r="BG847" s="14" t="str">
        <f>IF(Point[Length m]="","",Point[Length m])</f>
        <v/>
      </c>
      <c r="BH847" s="14" t="str">
        <f>IF(Point[Width m]="","",Point[Width m])</f>
        <v/>
      </c>
      <c r="BI847" s="14" t="str">
        <f>IF(Point[Diameter m]="","",Point[Diameter m])</f>
        <v/>
      </c>
      <c r="BJ847" s="14" t="str">
        <f>IF(Point[Asset Group]="","",VLOOKUP(Point[Number of Pipes],number,2,FALSE))</f>
        <v/>
      </c>
      <c r="BK847" s="14" t="str">
        <f>IF(Point[Asset Group]="","",VLOOKUP(Point[Combined Name],2,FALSE))</f>
        <v/>
      </c>
      <c r="BL847" s="14" t="str">
        <f>IF(Point[Asset Group]="","",VLOOKUP(Point[Size Class],size_class,2,FALSE))</f>
        <v/>
      </c>
      <c r="BM847" s="14" t="str">
        <f>IF(Point[Asset Group]="","",VLOOKUP(Point[Age Class],age_class,2,FALSE))</f>
        <v/>
      </c>
      <c r="BN847" s="14" t="str">
        <f>IF(Point[Girth (cm)]="","",Point[Girth (cm)])</f>
        <v/>
      </c>
      <c r="BO847" s="14" t="str">
        <f>IF(Point[Crown Radius (m)]="","",Point[Crown Radius (m)])</f>
        <v/>
      </c>
      <c r="BP847" s="14" t="str">
        <f>IF(Point[Asset Group]="","",VLOOKUP(Point[Rooting Environment],root_enviro,2,FALSE))</f>
        <v/>
      </c>
      <c r="BQ847" s="14" t="str">
        <f>IF(Point[Asset Group]="","",VLOOKUP(Point[Tree Surround],tree_surround,2,FALSE))</f>
        <v/>
      </c>
      <c r="BR847" s="14" t="str">
        <f>IF(Point[Asset Group]="","",VLOOKUP(Point[Tree Grill],yes_no,2,FALSE))</f>
        <v/>
      </c>
      <c r="BS847" s="14" t="str">
        <f>IF(Point[Asset Group]="","",VLOOKUP(Point[Tree Location],tree_location,2,FALSE))</f>
        <v/>
      </c>
    </row>
    <row r="848" spans="1:71" s="3" customFormat="1" x14ac:dyDescent="0.2">
      <c r="A848" s="3" t="str">
        <f>IF(Point[DWG File Name]="","",Point[DWG File Name])</f>
        <v/>
      </c>
      <c r="B848" s="3" t="str">
        <f>IF(Point[DWG Layer Name]="","",Point[DWG Layer Name])</f>
        <v/>
      </c>
      <c r="C848" s="3" t="str">
        <f>IF(Point[DWG Handle]="","",Point[DWG Handle])</f>
        <v/>
      </c>
      <c r="D848" s="58" t="str">
        <f>IF(Point[X]="","",Point[X])</f>
        <v/>
      </c>
      <c r="E848" s="58" t="str">
        <f>IF(Point[Y]="","",Point[Y])</f>
        <v/>
      </c>
      <c r="F848" s="3" t="str">
        <f>IF(Point[Replacement Asset]="","",Point[Replacement Asset])</f>
        <v/>
      </c>
      <c r="G848" s="3" t="str">
        <f>IF(Point[Asset ID]="","",UPPER(Point[Asset ID]))</f>
        <v/>
      </c>
      <c r="H848" s="3" t="str">
        <f>IF(Point[Asset Group]="","",VLOOKUP(Point[Asset Group],asset_grp_pt,4,FALSE))</f>
        <v/>
      </c>
      <c r="I848" s="3" t="str">
        <f>IF(Point[Asset Group]="","",VLOOKUP(Point[Asset Group],asset_grp_pt,2,FALSE))</f>
        <v/>
      </c>
      <c r="J848" s="3" t="str">
        <f>IF(Point[Asset Group]="","",VLOOKUP(Point[Asset Group],asset_grp_pt,3,FALSE))</f>
        <v/>
      </c>
      <c r="K848" s="3" t="str">
        <f>IF(Point[Asset Group]="","",VLOOKUP(Point[Asset Type],type_master_list,2,FALSE))</f>
        <v/>
      </c>
      <c r="L848" s="3" t="str">
        <f>IF(Point[Asset Name]="","",PROPER(Point[Asset Name]))</f>
        <v/>
      </c>
      <c r="M848" s="11" t="str">
        <f>IF(Point[Install Date]="","",Point[Install Date])</f>
        <v/>
      </c>
      <c r="N848" s="11" t="str">
        <f>IF(Point[Note]="","",PROPER(Point[Note]))</f>
        <v/>
      </c>
      <c r="O848" s="11" t="str">
        <f>IF(Point[Resource Consent Number]="","",UPPER(Point[Resource Consent Number]))</f>
        <v/>
      </c>
      <c r="P848" s="53" t="str">
        <f>IF(Point[Asset Unit Cost]="","",Point[Asset Unit Cost])</f>
        <v/>
      </c>
      <c r="Q848" s="11" t="str">
        <f>IF(Point[Added By]="","",UPPER(Point[Added By]))</f>
        <v/>
      </c>
      <c r="R848" s="11" t="str">
        <f>IF(Point[Added Date]="","",Point[Added Date])</f>
        <v/>
      </c>
      <c r="S848" s="14" t="str">
        <f>IF(Point[Z COORD]="","",Point[Z COORD])</f>
        <v/>
      </c>
      <c r="T848" s="14" t="str">
        <f>IF(Point[Asset Description]="","",PROPER(Point[Asset Description]))</f>
        <v/>
      </c>
      <c r="U848" s="14" t="str">
        <f>IF(Point[[Artist ]]="","",PROPER(Point[[Artist ]]))</f>
        <v/>
      </c>
      <c r="V848" s="14" t="str">
        <f>IF(Point[Material Notes]="","",PROPER(Point[Material Notes]))</f>
        <v/>
      </c>
      <c r="W848" s="14" t="str">
        <f>IF(Point[Dimension Notes]="","",Point[Dimension Notes])</f>
        <v/>
      </c>
      <c r="X848" s="14" t="str">
        <f>IF(Point[List]="","",VLOOKUP(Point[Burner Number],number,2,FALSE))</f>
        <v/>
      </c>
      <c r="Y848" s="14" t="str">
        <f>IF(Point[List]="","",VLOOKUP(Point[Fuel],bbq_fuel,2,FALSE))</f>
        <v/>
      </c>
      <c r="Z848" s="14" t="str">
        <f>IF(Point[List]="","",VLOOKUP(Point[Cabinet Material],bbq_material,2,FALSE))</f>
        <v/>
      </c>
      <c r="AA848" s="14" t="str">
        <f>IF(Point[Asset Group]="","",VLOOKUP(Point[Manufacturer],manufacturer,2,FALSE))</f>
        <v/>
      </c>
      <c r="AB848" s="14" t="str">
        <f>IF(Point[Uinsex WC]="","",Point[Uinsex WC])</f>
        <v/>
      </c>
      <c r="AC848" s="14" t="str">
        <f>IF(Point[Female WC]="","",Point[Female WC])</f>
        <v/>
      </c>
      <c r="AD848" s="14" t="str">
        <f>IF(Point[Male WC]="","",Point[Male WC])</f>
        <v/>
      </c>
      <c r="AE848" s="14" t="str">
        <f>IF(Point[Urinal]="","",Point[Urinal])</f>
        <v/>
      </c>
      <c r="AF848" s="14" t="str">
        <f>IF(Point[Disabled Unisex]="","",Point[Disabled Unisex])</f>
        <v/>
      </c>
      <c r="AG848" s="14" t="str">
        <f>IF(Point[Disabled Female]="","",Point[Disabled Female])</f>
        <v/>
      </c>
      <c r="AH848" s="14" t="str">
        <f>IF(Point[Disabled Male]="","",Point[Disabled Male])</f>
        <v/>
      </c>
      <c r="AI848" s="14" t="str">
        <f>IF(Point[Asset Group]="","",VLOOKUP(Point[Handrail],yes_no,2,FALSE))</f>
        <v/>
      </c>
      <c r="AJ848" s="14" t="str">
        <f>IF(Point[Asset Group]="","",VLOOKUP(Point[Baby Changing],yes_no,2,FALSE))</f>
        <v/>
      </c>
      <c r="AK848" s="14" t="str">
        <f>IF(Point[Asset Group]="","",VLOOKUP(Point[Service Room],yes_no,2,FALSE))</f>
        <v/>
      </c>
      <c r="AL848" s="14" t="str">
        <f>IF(Point[Asset Group]="","",VLOOKUP(Point[Service Tap],service_tap,2,FALSE))</f>
        <v/>
      </c>
      <c r="AM848" s="14" t="str">
        <f>IF(Point[Asset Group]="","",VLOOKUP(Point[Heating Type],wc_heating,2,FALSE))</f>
        <v/>
      </c>
      <c r="AN848" s="14" t="str">
        <f>IF(Point[Asset Group]="","",VLOOKUP(Point[Power Supply],power_supply,2,FALSE))</f>
        <v/>
      </c>
      <c r="AO848" s="14" t="str">
        <f>IF(Point[Asset Group]="","",VLOOKUP(Point[Waste Water],waste_water,2,FALSE))</f>
        <v/>
      </c>
      <c r="AP848" s="14" t="str">
        <f>IF(Point[Asset Group]="","",VLOOKUP(Point[Furniture SubType],subdom_master_gdb,2,FALSE))</f>
        <v/>
      </c>
      <c r="AQ848" s="14" t="str">
        <f>IF(Point[Asset Group]="","",VLOOKUP(Point[Concrete Pad],yes_no,2,FALSE))</f>
        <v/>
      </c>
      <c r="AR848" s="14" t="str">
        <f>IF(Point[Asset Group]="","",VLOOKUP(Point[Material],material_master,2,FALSE))</f>
        <v/>
      </c>
      <c r="AS848" s="14" t="str">
        <f>IF(Point[Asset Group]="","",VLOOKUP(Point[Plumbing],irrigation_plumbing,2,FALSE))</f>
        <v/>
      </c>
      <c r="AT848" s="14" t="str">
        <f>IF(Point[Asset Group]="","",VLOOKUP(Point[Sprinklers],irrigation_sprinklers,2,FALSE))</f>
        <v/>
      </c>
      <c r="AU848" s="14" t="str">
        <f>IF(Point[Asset Group]="","",VLOOKUP(Point[System],irrigation_system,2,FALSE))</f>
        <v/>
      </c>
      <c r="AV848" s="14" t="str">
        <f>IF(Point[Asset Group]="","",VLOOKUP(Point[Status],irrigation_status,2,FALSE))</f>
        <v/>
      </c>
      <c r="AW848" s="11" t="str">
        <f>IF(Point[Date of manufacture]="","",Point[Date of manufacture])</f>
        <v/>
      </c>
      <c r="AX848" s="14" t="str">
        <f>IF(Point[Asset Group]="","",VLOOKUP(Point[Sign Purpose],sign_purpose,2,FALSE))</f>
        <v/>
      </c>
      <c r="AY848" s="14" t="str">
        <f>IF(Point[Asset Group]="","",VLOOKUP(Point[Sign Material],material_master,2,FALSE))</f>
        <v/>
      </c>
      <c r="AZ848" s="14" t="str">
        <f>IF(Point[Asset Group]="","",VLOOKUP(Point[Affixed To],sign_affix,2,FALSE))</f>
        <v/>
      </c>
      <c r="BA848" s="14" t="str">
        <f>IF(Point[Size HxB mm]="","",Point[Size HxB mm])</f>
        <v/>
      </c>
      <c r="BB848" s="14" t="str">
        <f>IF(Point[Height m]="","",Point[Height m])</f>
        <v/>
      </c>
      <c r="BC848" s="14" t="str">
        <f>IF(Point[Asset Group]="","",VLOOKUP(Point[Post Material],material_master,2,FALSE))</f>
        <v/>
      </c>
      <c r="BD848" s="14" t="str">
        <f>IF(Point[Asset Group]="","",VLOOKUP(Point[Post Number],number,2,FALSE))</f>
        <v/>
      </c>
      <c r="BE848" s="14" t="str">
        <f>IF(Point[Asset Group]="","",VLOOKUP(Point[Structure SubType],subdom_master_gdb,2,FALSE))</f>
        <v/>
      </c>
      <c r="BF848" s="14" t="str">
        <f>IF(Point[Area m2]="","",Point[Area m2])</f>
        <v/>
      </c>
      <c r="BG848" s="14" t="str">
        <f>IF(Point[Length m]="","",Point[Length m])</f>
        <v/>
      </c>
      <c r="BH848" s="14" t="str">
        <f>IF(Point[Width m]="","",Point[Width m])</f>
        <v/>
      </c>
      <c r="BI848" s="14" t="str">
        <f>IF(Point[Diameter m]="","",Point[Diameter m])</f>
        <v/>
      </c>
      <c r="BJ848" s="14" t="str">
        <f>IF(Point[Asset Group]="","",VLOOKUP(Point[Number of Pipes],number,2,FALSE))</f>
        <v/>
      </c>
      <c r="BK848" s="14" t="str">
        <f>IF(Point[Asset Group]="","",VLOOKUP(Point[Combined Name],2,FALSE))</f>
        <v/>
      </c>
      <c r="BL848" s="14" t="str">
        <f>IF(Point[Asset Group]="","",VLOOKUP(Point[Size Class],size_class,2,FALSE))</f>
        <v/>
      </c>
      <c r="BM848" s="14" t="str">
        <f>IF(Point[Asset Group]="","",VLOOKUP(Point[Age Class],age_class,2,FALSE))</f>
        <v/>
      </c>
      <c r="BN848" s="14" t="str">
        <f>IF(Point[Girth (cm)]="","",Point[Girth (cm)])</f>
        <v/>
      </c>
      <c r="BO848" s="14" t="str">
        <f>IF(Point[Crown Radius (m)]="","",Point[Crown Radius (m)])</f>
        <v/>
      </c>
      <c r="BP848" s="14" t="str">
        <f>IF(Point[Asset Group]="","",VLOOKUP(Point[Rooting Environment],root_enviro,2,FALSE))</f>
        <v/>
      </c>
      <c r="BQ848" s="14" t="str">
        <f>IF(Point[Asset Group]="","",VLOOKUP(Point[Tree Surround],tree_surround,2,FALSE))</f>
        <v/>
      </c>
      <c r="BR848" s="14" t="str">
        <f>IF(Point[Asset Group]="","",VLOOKUP(Point[Tree Grill],yes_no,2,FALSE))</f>
        <v/>
      </c>
      <c r="BS848" s="14" t="str">
        <f>IF(Point[Asset Group]="","",VLOOKUP(Point[Tree Location],tree_location,2,FALSE))</f>
        <v/>
      </c>
    </row>
    <row r="849" spans="1:71" s="3" customFormat="1" x14ac:dyDescent="0.2">
      <c r="A849" s="3" t="str">
        <f>IF(Point[DWG File Name]="","",Point[DWG File Name])</f>
        <v/>
      </c>
      <c r="B849" s="3" t="str">
        <f>IF(Point[DWG Layer Name]="","",Point[DWG Layer Name])</f>
        <v/>
      </c>
      <c r="C849" s="3" t="str">
        <f>IF(Point[DWG Handle]="","",Point[DWG Handle])</f>
        <v/>
      </c>
      <c r="D849" s="58" t="str">
        <f>IF(Point[X]="","",Point[X])</f>
        <v/>
      </c>
      <c r="E849" s="58" t="str">
        <f>IF(Point[Y]="","",Point[Y])</f>
        <v/>
      </c>
      <c r="F849" s="3" t="str">
        <f>IF(Point[Replacement Asset]="","",Point[Replacement Asset])</f>
        <v/>
      </c>
      <c r="G849" s="3" t="str">
        <f>IF(Point[Asset ID]="","",UPPER(Point[Asset ID]))</f>
        <v/>
      </c>
      <c r="H849" s="3" t="str">
        <f>IF(Point[Asset Group]="","",VLOOKUP(Point[Asset Group],asset_grp_pt,4,FALSE))</f>
        <v/>
      </c>
      <c r="I849" s="3" t="str">
        <f>IF(Point[Asset Group]="","",VLOOKUP(Point[Asset Group],asset_grp_pt,2,FALSE))</f>
        <v/>
      </c>
      <c r="J849" s="3" t="str">
        <f>IF(Point[Asset Group]="","",VLOOKUP(Point[Asset Group],asset_grp_pt,3,FALSE))</f>
        <v/>
      </c>
      <c r="K849" s="3" t="str">
        <f>IF(Point[Asset Group]="","",VLOOKUP(Point[Asset Type],type_master_list,2,FALSE))</f>
        <v/>
      </c>
      <c r="L849" s="3" t="str">
        <f>IF(Point[Asset Name]="","",PROPER(Point[Asset Name]))</f>
        <v/>
      </c>
      <c r="M849" s="11" t="str">
        <f>IF(Point[Install Date]="","",Point[Install Date])</f>
        <v/>
      </c>
      <c r="N849" s="11" t="str">
        <f>IF(Point[Note]="","",PROPER(Point[Note]))</f>
        <v/>
      </c>
      <c r="O849" s="11" t="str">
        <f>IF(Point[Resource Consent Number]="","",UPPER(Point[Resource Consent Number]))</f>
        <v/>
      </c>
      <c r="P849" s="53" t="str">
        <f>IF(Point[Asset Unit Cost]="","",Point[Asset Unit Cost])</f>
        <v/>
      </c>
      <c r="Q849" s="11" t="str">
        <f>IF(Point[Added By]="","",UPPER(Point[Added By]))</f>
        <v/>
      </c>
      <c r="R849" s="11" t="str">
        <f>IF(Point[Added Date]="","",Point[Added Date])</f>
        <v/>
      </c>
      <c r="S849" s="14" t="str">
        <f>IF(Point[Z COORD]="","",Point[Z COORD])</f>
        <v/>
      </c>
      <c r="T849" s="14" t="str">
        <f>IF(Point[Asset Description]="","",PROPER(Point[Asset Description]))</f>
        <v/>
      </c>
      <c r="U849" s="14" t="str">
        <f>IF(Point[[Artist ]]="","",PROPER(Point[[Artist ]]))</f>
        <v/>
      </c>
      <c r="V849" s="14" t="str">
        <f>IF(Point[Material Notes]="","",PROPER(Point[Material Notes]))</f>
        <v/>
      </c>
      <c r="W849" s="14" t="str">
        <f>IF(Point[Dimension Notes]="","",Point[Dimension Notes])</f>
        <v/>
      </c>
      <c r="X849" s="14" t="str">
        <f>IF(Point[List]="","",VLOOKUP(Point[Burner Number],number,2,FALSE))</f>
        <v/>
      </c>
      <c r="Y849" s="14" t="str">
        <f>IF(Point[List]="","",VLOOKUP(Point[Fuel],bbq_fuel,2,FALSE))</f>
        <v/>
      </c>
      <c r="Z849" s="14" t="str">
        <f>IF(Point[List]="","",VLOOKUP(Point[Cabinet Material],bbq_material,2,FALSE))</f>
        <v/>
      </c>
      <c r="AA849" s="14" t="str">
        <f>IF(Point[Asset Group]="","",VLOOKUP(Point[Manufacturer],manufacturer,2,FALSE))</f>
        <v/>
      </c>
      <c r="AB849" s="14" t="str">
        <f>IF(Point[Uinsex WC]="","",Point[Uinsex WC])</f>
        <v/>
      </c>
      <c r="AC849" s="14" t="str">
        <f>IF(Point[Female WC]="","",Point[Female WC])</f>
        <v/>
      </c>
      <c r="AD849" s="14" t="str">
        <f>IF(Point[Male WC]="","",Point[Male WC])</f>
        <v/>
      </c>
      <c r="AE849" s="14" t="str">
        <f>IF(Point[Urinal]="","",Point[Urinal])</f>
        <v/>
      </c>
      <c r="AF849" s="14" t="str">
        <f>IF(Point[Disabled Unisex]="","",Point[Disabled Unisex])</f>
        <v/>
      </c>
      <c r="AG849" s="14" t="str">
        <f>IF(Point[Disabled Female]="","",Point[Disabled Female])</f>
        <v/>
      </c>
      <c r="AH849" s="14" t="str">
        <f>IF(Point[Disabled Male]="","",Point[Disabled Male])</f>
        <v/>
      </c>
      <c r="AI849" s="14" t="str">
        <f>IF(Point[Asset Group]="","",VLOOKUP(Point[Handrail],yes_no,2,FALSE))</f>
        <v/>
      </c>
      <c r="AJ849" s="14" t="str">
        <f>IF(Point[Asset Group]="","",VLOOKUP(Point[Baby Changing],yes_no,2,FALSE))</f>
        <v/>
      </c>
      <c r="AK849" s="14" t="str">
        <f>IF(Point[Asset Group]="","",VLOOKUP(Point[Service Room],yes_no,2,FALSE))</f>
        <v/>
      </c>
      <c r="AL849" s="14" t="str">
        <f>IF(Point[Asset Group]="","",VLOOKUP(Point[Service Tap],service_tap,2,FALSE))</f>
        <v/>
      </c>
      <c r="AM849" s="14" t="str">
        <f>IF(Point[Asset Group]="","",VLOOKUP(Point[Heating Type],wc_heating,2,FALSE))</f>
        <v/>
      </c>
      <c r="AN849" s="14" t="str">
        <f>IF(Point[Asset Group]="","",VLOOKUP(Point[Power Supply],power_supply,2,FALSE))</f>
        <v/>
      </c>
      <c r="AO849" s="14" t="str">
        <f>IF(Point[Asset Group]="","",VLOOKUP(Point[Waste Water],waste_water,2,FALSE))</f>
        <v/>
      </c>
      <c r="AP849" s="14" t="str">
        <f>IF(Point[Asset Group]="","",VLOOKUP(Point[Furniture SubType],subdom_master_gdb,2,FALSE))</f>
        <v/>
      </c>
      <c r="AQ849" s="14" t="str">
        <f>IF(Point[Asset Group]="","",VLOOKUP(Point[Concrete Pad],yes_no,2,FALSE))</f>
        <v/>
      </c>
      <c r="AR849" s="14" t="str">
        <f>IF(Point[Asset Group]="","",VLOOKUP(Point[Material],material_master,2,FALSE))</f>
        <v/>
      </c>
      <c r="AS849" s="14" t="str">
        <f>IF(Point[Asset Group]="","",VLOOKUP(Point[Plumbing],irrigation_plumbing,2,FALSE))</f>
        <v/>
      </c>
      <c r="AT849" s="14" t="str">
        <f>IF(Point[Asset Group]="","",VLOOKUP(Point[Sprinklers],irrigation_sprinklers,2,FALSE))</f>
        <v/>
      </c>
      <c r="AU849" s="14" t="str">
        <f>IF(Point[Asset Group]="","",VLOOKUP(Point[System],irrigation_system,2,FALSE))</f>
        <v/>
      </c>
      <c r="AV849" s="14" t="str">
        <f>IF(Point[Asset Group]="","",VLOOKUP(Point[Status],irrigation_status,2,FALSE))</f>
        <v/>
      </c>
      <c r="AW849" s="11" t="str">
        <f>IF(Point[Date of manufacture]="","",Point[Date of manufacture])</f>
        <v/>
      </c>
      <c r="AX849" s="14" t="str">
        <f>IF(Point[Asset Group]="","",VLOOKUP(Point[Sign Purpose],sign_purpose,2,FALSE))</f>
        <v/>
      </c>
      <c r="AY849" s="14" t="str">
        <f>IF(Point[Asset Group]="","",VLOOKUP(Point[Sign Material],material_master,2,FALSE))</f>
        <v/>
      </c>
      <c r="AZ849" s="14" t="str">
        <f>IF(Point[Asset Group]="","",VLOOKUP(Point[Affixed To],sign_affix,2,FALSE))</f>
        <v/>
      </c>
      <c r="BA849" s="14" t="str">
        <f>IF(Point[Size HxB mm]="","",Point[Size HxB mm])</f>
        <v/>
      </c>
      <c r="BB849" s="14" t="str">
        <f>IF(Point[Height m]="","",Point[Height m])</f>
        <v/>
      </c>
      <c r="BC849" s="14" t="str">
        <f>IF(Point[Asset Group]="","",VLOOKUP(Point[Post Material],material_master,2,FALSE))</f>
        <v/>
      </c>
      <c r="BD849" s="14" t="str">
        <f>IF(Point[Asset Group]="","",VLOOKUP(Point[Post Number],number,2,FALSE))</f>
        <v/>
      </c>
      <c r="BE849" s="14" t="str">
        <f>IF(Point[Asset Group]="","",VLOOKUP(Point[Structure SubType],subdom_master_gdb,2,FALSE))</f>
        <v/>
      </c>
      <c r="BF849" s="14" t="str">
        <f>IF(Point[Area m2]="","",Point[Area m2])</f>
        <v/>
      </c>
      <c r="BG849" s="14" t="str">
        <f>IF(Point[Length m]="","",Point[Length m])</f>
        <v/>
      </c>
      <c r="BH849" s="14" t="str">
        <f>IF(Point[Width m]="","",Point[Width m])</f>
        <v/>
      </c>
      <c r="BI849" s="14" t="str">
        <f>IF(Point[Diameter m]="","",Point[Diameter m])</f>
        <v/>
      </c>
      <c r="BJ849" s="14" t="str">
        <f>IF(Point[Asset Group]="","",VLOOKUP(Point[Number of Pipes],number,2,FALSE))</f>
        <v/>
      </c>
      <c r="BK849" s="14" t="str">
        <f>IF(Point[Asset Group]="","",VLOOKUP(Point[Combined Name],2,FALSE))</f>
        <v/>
      </c>
      <c r="BL849" s="14" t="str">
        <f>IF(Point[Asset Group]="","",VLOOKUP(Point[Size Class],size_class,2,FALSE))</f>
        <v/>
      </c>
      <c r="BM849" s="14" t="str">
        <f>IF(Point[Asset Group]="","",VLOOKUP(Point[Age Class],age_class,2,FALSE))</f>
        <v/>
      </c>
      <c r="BN849" s="14" t="str">
        <f>IF(Point[Girth (cm)]="","",Point[Girth (cm)])</f>
        <v/>
      </c>
      <c r="BO849" s="14" t="str">
        <f>IF(Point[Crown Radius (m)]="","",Point[Crown Radius (m)])</f>
        <v/>
      </c>
      <c r="BP849" s="14" t="str">
        <f>IF(Point[Asset Group]="","",VLOOKUP(Point[Rooting Environment],root_enviro,2,FALSE))</f>
        <v/>
      </c>
      <c r="BQ849" s="14" t="str">
        <f>IF(Point[Asset Group]="","",VLOOKUP(Point[Tree Surround],tree_surround,2,FALSE))</f>
        <v/>
      </c>
      <c r="BR849" s="14" t="str">
        <f>IF(Point[Asset Group]="","",VLOOKUP(Point[Tree Grill],yes_no,2,FALSE))</f>
        <v/>
      </c>
      <c r="BS849" s="14" t="str">
        <f>IF(Point[Asset Group]="","",VLOOKUP(Point[Tree Location],tree_location,2,FALSE))</f>
        <v/>
      </c>
    </row>
    <row r="850" spans="1:71" s="3" customFormat="1" x14ac:dyDescent="0.2">
      <c r="A850" s="3" t="str">
        <f>IF(Point[DWG File Name]="","",Point[DWG File Name])</f>
        <v/>
      </c>
      <c r="B850" s="3" t="str">
        <f>IF(Point[DWG Layer Name]="","",Point[DWG Layer Name])</f>
        <v/>
      </c>
      <c r="C850" s="3" t="str">
        <f>IF(Point[DWG Handle]="","",Point[DWG Handle])</f>
        <v/>
      </c>
      <c r="D850" s="58" t="str">
        <f>IF(Point[X]="","",Point[X])</f>
        <v/>
      </c>
      <c r="E850" s="58" t="str">
        <f>IF(Point[Y]="","",Point[Y])</f>
        <v/>
      </c>
      <c r="F850" s="3" t="str">
        <f>IF(Point[Replacement Asset]="","",Point[Replacement Asset])</f>
        <v/>
      </c>
      <c r="G850" s="3" t="str">
        <f>IF(Point[Asset ID]="","",UPPER(Point[Asset ID]))</f>
        <v/>
      </c>
      <c r="H850" s="3" t="str">
        <f>IF(Point[Asset Group]="","",VLOOKUP(Point[Asset Group],asset_grp_pt,4,FALSE))</f>
        <v/>
      </c>
      <c r="I850" s="3" t="str">
        <f>IF(Point[Asset Group]="","",VLOOKUP(Point[Asset Group],asset_grp_pt,2,FALSE))</f>
        <v/>
      </c>
      <c r="J850" s="3" t="str">
        <f>IF(Point[Asset Group]="","",VLOOKUP(Point[Asset Group],asset_grp_pt,3,FALSE))</f>
        <v/>
      </c>
      <c r="K850" s="3" t="str">
        <f>IF(Point[Asset Group]="","",VLOOKUP(Point[Asset Type],type_master_list,2,FALSE))</f>
        <v/>
      </c>
      <c r="L850" s="3" t="str">
        <f>IF(Point[Asset Name]="","",PROPER(Point[Asset Name]))</f>
        <v/>
      </c>
      <c r="M850" s="11" t="str">
        <f>IF(Point[Install Date]="","",Point[Install Date])</f>
        <v/>
      </c>
      <c r="N850" s="11" t="str">
        <f>IF(Point[Note]="","",PROPER(Point[Note]))</f>
        <v/>
      </c>
      <c r="O850" s="11" t="str">
        <f>IF(Point[Resource Consent Number]="","",UPPER(Point[Resource Consent Number]))</f>
        <v/>
      </c>
      <c r="P850" s="53" t="str">
        <f>IF(Point[Asset Unit Cost]="","",Point[Asset Unit Cost])</f>
        <v/>
      </c>
      <c r="Q850" s="11" t="str">
        <f>IF(Point[Added By]="","",UPPER(Point[Added By]))</f>
        <v/>
      </c>
      <c r="R850" s="11" t="str">
        <f>IF(Point[Added Date]="","",Point[Added Date])</f>
        <v/>
      </c>
      <c r="S850" s="14" t="str">
        <f>IF(Point[Z COORD]="","",Point[Z COORD])</f>
        <v/>
      </c>
      <c r="T850" s="14" t="str">
        <f>IF(Point[Asset Description]="","",PROPER(Point[Asset Description]))</f>
        <v/>
      </c>
      <c r="U850" s="14" t="str">
        <f>IF(Point[[Artist ]]="","",PROPER(Point[[Artist ]]))</f>
        <v/>
      </c>
      <c r="V850" s="14" t="str">
        <f>IF(Point[Material Notes]="","",PROPER(Point[Material Notes]))</f>
        <v/>
      </c>
      <c r="W850" s="14" t="str">
        <f>IF(Point[Dimension Notes]="","",Point[Dimension Notes])</f>
        <v/>
      </c>
      <c r="X850" s="14" t="str">
        <f>IF(Point[List]="","",VLOOKUP(Point[Burner Number],number,2,FALSE))</f>
        <v/>
      </c>
      <c r="Y850" s="14" t="str">
        <f>IF(Point[List]="","",VLOOKUP(Point[Fuel],bbq_fuel,2,FALSE))</f>
        <v/>
      </c>
      <c r="Z850" s="14" t="str">
        <f>IF(Point[List]="","",VLOOKUP(Point[Cabinet Material],bbq_material,2,FALSE))</f>
        <v/>
      </c>
      <c r="AA850" s="14" t="str">
        <f>IF(Point[Asset Group]="","",VLOOKUP(Point[Manufacturer],manufacturer,2,FALSE))</f>
        <v/>
      </c>
      <c r="AB850" s="14" t="str">
        <f>IF(Point[Uinsex WC]="","",Point[Uinsex WC])</f>
        <v/>
      </c>
      <c r="AC850" s="14" t="str">
        <f>IF(Point[Female WC]="","",Point[Female WC])</f>
        <v/>
      </c>
      <c r="AD850" s="14" t="str">
        <f>IF(Point[Male WC]="","",Point[Male WC])</f>
        <v/>
      </c>
      <c r="AE850" s="14" t="str">
        <f>IF(Point[Urinal]="","",Point[Urinal])</f>
        <v/>
      </c>
      <c r="AF850" s="14" t="str">
        <f>IF(Point[Disabled Unisex]="","",Point[Disabled Unisex])</f>
        <v/>
      </c>
      <c r="AG850" s="14" t="str">
        <f>IF(Point[Disabled Female]="","",Point[Disabled Female])</f>
        <v/>
      </c>
      <c r="AH850" s="14" t="str">
        <f>IF(Point[Disabled Male]="","",Point[Disabled Male])</f>
        <v/>
      </c>
      <c r="AI850" s="14" t="str">
        <f>IF(Point[Asset Group]="","",VLOOKUP(Point[Handrail],yes_no,2,FALSE))</f>
        <v/>
      </c>
      <c r="AJ850" s="14" t="str">
        <f>IF(Point[Asset Group]="","",VLOOKUP(Point[Baby Changing],yes_no,2,FALSE))</f>
        <v/>
      </c>
      <c r="AK850" s="14" t="str">
        <f>IF(Point[Asset Group]="","",VLOOKUP(Point[Service Room],yes_no,2,FALSE))</f>
        <v/>
      </c>
      <c r="AL850" s="14" t="str">
        <f>IF(Point[Asset Group]="","",VLOOKUP(Point[Service Tap],service_tap,2,FALSE))</f>
        <v/>
      </c>
      <c r="AM850" s="14" t="str">
        <f>IF(Point[Asset Group]="","",VLOOKUP(Point[Heating Type],wc_heating,2,FALSE))</f>
        <v/>
      </c>
      <c r="AN850" s="14" t="str">
        <f>IF(Point[Asset Group]="","",VLOOKUP(Point[Power Supply],power_supply,2,FALSE))</f>
        <v/>
      </c>
      <c r="AO850" s="14" t="str">
        <f>IF(Point[Asset Group]="","",VLOOKUP(Point[Waste Water],waste_water,2,FALSE))</f>
        <v/>
      </c>
      <c r="AP850" s="14" t="str">
        <f>IF(Point[Asset Group]="","",VLOOKUP(Point[Furniture SubType],subdom_master_gdb,2,FALSE))</f>
        <v/>
      </c>
      <c r="AQ850" s="14" t="str">
        <f>IF(Point[Asset Group]="","",VLOOKUP(Point[Concrete Pad],yes_no,2,FALSE))</f>
        <v/>
      </c>
      <c r="AR850" s="14" t="str">
        <f>IF(Point[Asset Group]="","",VLOOKUP(Point[Material],material_master,2,FALSE))</f>
        <v/>
      </c>
      <c r="AS850" s="14" t="str">
        <f>IF(Point[Asset Group]="","",VLOOKUP(Point[Plumbing],irrigation_plumbing,2,FALSE))</f>
        <v/>
      </c>
      <c r="AT850" s="14" t="str">
        <f>IF(Point[Asset Group]="","",VLOOKUP(Point[Sprinklers],irrigation_sprinklers,2,FALSE))</f>
        <v/>
      </c>
      <c r="AU850" s="14" t="str">
        <f>IF(Point[Asset Group]="","",VLOOKUP(Point[System],irrigation_system,2,FALSE))</f>
        <v/>
      </c>
      <c r="AV850" s="14" t="str">
        <f>IF(Point[Asset Group]="","",VLOOKUP(Point[Status],irrigation_status,2,FALSE))</f>
        <v/>
      </c>
      <c r="AW850" s="11" t="str">
        <f>IF(Point[Date of manufacture]="","",Point[Date of manufacture])</f>
        <v/>
      </c>
      <c r="AX850" s="14" t="str">
        <f>IF(Point[Asset Group]="","",VLOOKUP(Point[Sign Purpose],sign_purpose,2,FALSE))</f>
        <v/>
      </c>
      <c r="AY850" s="14" t="str">
        <f>IF(Point[Asset Group]="","",VLOOKUP(Point[Sign Material],material_master,2,FALSE))</f>
        <v/>
      </c>
      <c r="AZ850" s="14" t="str">
        <f>IF(Point[Asset Group]="","",VLOOKUP(Point[Affixed To],sign_affix,2,FALSE))</f>
        <v/>
      </c>
      <c r="BA850" s="14" t="str">
        <f>IF(Point[Size HxB mm]="","",Point[Size HxB mm])</f>
        <v/>
      </c>
      <c r="BB850" s="14" t="str">
        <f>IF(Point[Height m]="","",Point[Height m])</f>
        <v/>
      </c>
      <c r="BC850" s="14" t="str">
        <f>IF(Point[Asset Group]="","",VLOOKUP(Point[Post Material],material_master,2,FALSE))</f>
        <v/>
      </c>
      <c r="BD850" s="14" t="str">
        <f>IF(Point[Asset Group]="","",VLOOKUP(Point[Post Number],number,2,FALSE))</f>
        <v/>
      </c>
      <c r="BE850" s="14" t="str">
        <f>IF(Point[Asset Group]="","",VLOOKUP(Point[Structure SubType],subdom_master_gdb,2,FALSE))</f>
        <v/>
      </c>
      <c r="BF850" s="14" t="str">
        <f>IF(Point[Area m2]="","",Point[Area m2])</f>
        <v/>
      </c>
      <c r="BG850" s="14" t="str">
        <f>IF(Point[Length m]="","",Point[Length m])</f>
        <v/>
      </c>
      <c r="BH850" s="14" t="str">
        <f>IF(Point[Width m]="","",Point[Width m])</f>
        <v/>
      </c>
      <c r="BI850" s="14" t="str">
        <f>IF(Point[Diameter m]="","",Point[Diameter m])</f>
        <v/>
      </c>
      <c r="BJ850" s="14" t="str">
        <f>IF(Point[Asset Group]="","",VLOOKUP(Point[Number of Pipes],number,2,FALSE))</f>
        <v/>
      </c>
      <c r="BK850" s="14" t="str">
        <f>IF(Point[Asset Group]="","",VLOOKUP(Point[Combined Name],2,FALSE))</f>
        <v/>
      </c>
      <c r="BL850" s="14" t="str">
        <f>IF(Point[Asset Group]="","",VLOOKUP(Point[Size Class],size_class,2,FALSE))</f>
        <v/>
      </c>
      <c r="BM850" s="14" t="str">
        <f>IF(Point[Asset Group]="","",VLOOKUP(Point[Age Class],age_class,2,FALSE))</f>
        <v/>
      </c>
      <c r="BN850" s="14" t="str">
        <f>IF(Point[Girth (cm)]="","",Point[Girth (cm)])</f>
        <v/>
      </c>
      <c r="BO850" s="14" t="str">
        <f>IF(Point[Crown Radius (m)]="","",Point[Crown Radius (m)])</f>
        <v/>
      </c>
      <c r="BP850" s="14" t="str">
        <f>IF(Point[Asset Group]="","",VLOOKUP(Point[Rooting Environment],root_enviro,2,FALSE))</f>
        <v/>
      </c>
      <c r="BQ850" s="14" t="str">
        <f>IF(Point[Asset Group]="","",VLOOKUP(Point[Tree Surround],tree_surround,2,FALSE))</f>
        <v/>
      </c>
      <c r="BR850" s="14" t="str">
        <f>IF(Point[Asset Group]="","",VLOOKUP(Point[Tree Grill],yes_no,2,FALSE))</f>
        <v/>
      </c>
      <c r="BS850" s="14" t="str">
        <f>IF(Point[Asset Group]="","",VLOOKUP(Point[Tree Location],tree_location,2,FALSE))</f>
        <v/>
      </c>
    </row>
    <row r="851" spans="1:71" s="3" customFormat="1" x14ac:dyDescent="0.2">
      <c r="A851" s="3" t="str">
        <f>IF(Point[DWG File Name]="","",Point[DWG File Name])</f>
        <v/>
      </c>
      <c r="B851" s="3" t="str">
        <f>IF(Point[DWG Layer Name]="","",Point[DWG Layer Name])</f>
        <v/>
      </c>
      <c r="C851" s="3" t="str">
        <f>IF(Point[DWG Handle]="","",Point[DWG Handle])</f>
        <v/>
      </c>
      <c r="D851" s="58" t="str">
        <f>IF(Point[X]="","",Point[X])</f>
        <v/>
      </c>
      <c r="E851" s="58" t="str">
        <f>IF(Point[Y]="","",Point[Y])</f>
        <v/>
      </c>
      <c r="F851" s="3" t="str">
        <f>IF(Point[Replacement Asset]="","",Point[Replacement Asset])</f>
        <v/>
      </c>
      <c r="G851" s="3" t="str">
        <f>IF(Point[Asset ID]="","",UPPER(Point[Asset ID]))</f>
        <v/>
      </c>
      <c r="H851" s="3" t="str">
        <f>IF(Point[Asset Group]="","",VLOOKUP(Point[Asset Group],asset_grp_pt,4,FALSE))</f>
        <v/>
      </c>
      <c r="I851" s="3" t="str">
        <f>IF(Point[Asset Group]="","",VLOOKUP(Point[Asset Group],asset_grp_pt,2,FALSE))</f>
        <v/>
      </c>
      <c r="J851" s="3" t="str">
        <f>IF(Point[Asset Group]="","",VLOOKUP(Point[Asset Group],asset_grp_pt,3,FALSE))</f>
        <v/>
      </c>
      <c r="K851" s="3" t="str">
        <f>IF(Point[Asset Group]="","",VLOOKUP(Point[Asset Type],type_master_list,2,FALSE))</f>
        <v/>
      </c>
      <c r="L851" s="3" t="str">
        <f>IF(Point[Asset Name]="","",PROPER(Point[Asset Name]))</f>
        <v/>
      </c>
      <c r="M851" s="11" t="str">
        <f>IF(Point[Install Date]="","",Point[Install Date])</f>
        <v/>
      </c>
      <c r="N851" s="11" t="str">
        <f>IF(Point[Note]="","",PROPER(Point[Note]))</f>
        <v/>
      </c>
      <c r="O851" s="11" t="str">
        <f>IF(Point[Resource Consent Number]="","",UPPER(Point[Resource Consent Number]))</f>
        <v/>
      </c>
      <c r="P851" s="53" t="str">
        <f>IF(Point[Asset Unit Cost]="","",Point[Asset Unit Cost])</f>
        <v/>
      </c>
      <c r="Q851" s="11" t="str">
        <f>IF(Point[Added By]="","",UPPER(Point[Added By]))</f>
        <v/>
      </c>
      <c r="R851" s="11" t="str">
        <f>IF(Point[Added Date]="","",Point[Added Date])</f>
        <v/>
      </c>
      <c r="S851" s="14" t="str">
        <f>IF(Point[Z COORD]="","",Point[Z COORD])</f>
        <v/>
      </c>
      <c r="T851" s="14" t="str">
        <f>IF(Point[Asset Description]="","",PROPER(Point[Asset Description]))</f>
        <v/>
      </c>
      <c r="U851" s="14" t="str">
        <f>IF(Point[[Artist ]]="","",PROPER(Point[[Artist ]]))</f>
        <v/>
      </c>
      <c r="V851" s="14" t="str">
        <f>IF(Point[Material Notes]="","",PROPER(Point[Material Notes]))</f>
        <v/>
      </c>
      <c r="W851" s="14" t="str">
        <f>IF(Point[Dimension Notes]="","",Point[Dimension Notes])</f>
        <v/>
      </c>
      <c r="X851" s="14" t="str">
        <f>IF(Point[List]="","",VLOOKUP(Point[Burner Number],number,2,FALSE))</f>
        <v/>
      </c>
      <c r="Y851" s="14" t="str">
        <f>IF(Point[List]="","",VLOOKUP(Point[Fuel],bbq_fuel,2,FALSE))</f>
        <v/>
      </c>
      <c r="Z851" s="14" t="str">
        <f>IF(Point[List]="","",VLOOKUP(Point[Cabinet Material],bbq_material,2,FALSE))</f>
        <v/>
      </c>
      <c r="AA851" s="14" t="str">
        <f>IF(Point[Asset Group]="","",VLOOKUP(Point[Manufacturer],manufacturer,2,FALSE))</f>
        <v/>
      </c>
      <c r="AB851" s="14" t="str">
        <f>IF(Point[Uinsex WC]="","",Point[Uinsex WC])</f>
        <v/>
      </c>
      <c r="AC851" s="14" t="str">
        <f>IF(Point[Female WC]="","",Point[Female WC])</f>
        <v/>
      </c>
      <c r="AD851" s="14" t="str">
        <f>IF(Point[Male WC]="","",Point[Male WC])</f>
        <v/>
      </c>
      <c r="AE851" s="14" t="str">
        <f>IF(Point[Urinal]="","",Point[Urinal])</f>
        <v/>
      </c>
      <c r="AF851" s="14" t="str">
        <f>IF(Point[Disabled Unisex]="","",Point[Disabled Unisex])</f>
        <v/>
      </c>
      <c r="AG851" s="14" t="str">
        <f>IF(Point[Disabled Female]="","",Point[Disabled Female])</f>
        <v/>
      </c>
      <c r="AH851" s="14" t="str">
        <f>IF(Point[Disabled Male]="","",Point[Disabled Male])</f>
        <v/>
      </c>
      <c r="AI851" s="14" t="str">
        <f>IF(Point[Asset Group]="","",VLOOKUP(Point[Handrail],yes_no,2,FALSE))</f>
        <v/>
      </c>
      <c r="AJ851" s="14" t="str">
        <f>IF(Point[Asset Group]="","",VLOOKUP(Point[Baby Changing],yes_no,2,FALSE))</f>
        <v/>
      </c>
      <c r="AK851" s="14" t="str">
        <f>IF(Point[Asset Group]="","",VLOOKUP(Point[Service Room],yes_no,2,FALSE))</f>
        <v/>
      </c>
      <c r="AL851" s="14" t="str">
        <f>IF(Point[Asset Group]="","",VLOOKUP(Point[Service Tap],service_tap,2,FALSE))</f>
        <v/>
      </c>
      <c r="AM851" s="14" t="str">
        <f>IF(Point[Asset Group]="","",VLOOKUP(Point[Heating Type],wc_heating,2,FALSE))</f>
        <v/>
      </c>
      <c r="AN851" s="14" t="str">
        <f>IF(Point[Asset Group]="","",VLOOKUP(Point[Power Supply],power_supply,2,FALSE))</f>
        <v/>
      </c>
      <c r="AO851" s="14" t="str">
        <f>IF(Point[Asset Group]="","",VLOOKUP(Point[Waste Water],waste_water,2,FALSE))</f>
        <v/>
      </c>
      <c r="AP851" s="14" t="str">
        <f>IF(Point[Asset Group]="","",VLOOKUP(Point[Furniture SubType],subdom_master_gdb,2,FALSE))</f>
        <v/>
      </c>
      <c r="AQ851" s="14" t="str">
        <f>IF(Point[Asset Group]="","",VLOOKUP(Point[Concrete Pad],yes_no,2,FALSE))</f>
        <v/>
      </c>
      <c r="AR851" s="14" t="str">
        <f>IF(Point[Asset Group]="","",VLOOKUP(Point[Material],material_master,2,FALSE))</f>
        <v/>
      </c>
      <c r="AS851" s="14" t="str">
        <f>IF(Point[Asset Group]="","",VLOOKUP(Point[Plumbing],irrigation_plumbing,2,FALSE))</f>
        <v/>
      </c>
      <c r="AT851" s="14" t="str">
        <f>IF(Point[Asset Group]="","",VLOOKUP(Point[Sprinklers],irrigation_sprinklers,2,FALSE))</f>
        <v/>
      </c>
      <c r="AU851" s="14" t="str">
        <f>IF(Point[Asset Group]="","",VLOOKUP(Point[System],irrigation_system,2,FALSE))</f>
        <v/>
      </c>
      <c r="AV851" s="14" t="str">
        <f>IF(Point[Asset Group]="","",VLOOKUP(Point[Status],irrigation_status,2,FALSE))</f>
        <v/>
      </c>
      <c r="AW851" s="11" t="str">
        <f>IF(Point[Date of manufacture]="","",Point[Date of manufacture])</f>
        <v/>
      </c>
      <c r="AX851" s="14" t="str">
        <f>IF(Point[Asset Group]="","",VLOOKUP(Point[Sign Purpose],sign_purpose,2,FALSE))</f>
        <v/>
      </c>
      <c r="AY851" s="14" t="str">
        <f>IF(Point[Asset Group]="","",VLOOKUP(Point[Sign Material],material_master,2,FALSE))</f>
        <v/>
      </c>
      <c r="AZ851" s="14" t="str">
        <f>IF(Point[Asset Group]="","",VLOOKUP(Point[Affixed To],sign_affix,2,FALSE))</f>
        <v/>
      </c>
      <c r="BA851" s="14" t="str">
        <f>IF(Point[Size HxB mm]="","",Point[Size HxB mm])</f>
        <v/>
      </c>
      <c r="BB851" s="14" t="str">
        <f>IF(Point[Height m]="","",Point[Height m])</f>
        <v/>
      </c>
      <c r="BC851" s="14" t="str">
        <f>IF(Point[Asset Group]="","",VLOOKUP(Point[Post Material],material_master,2,FALSE))</f>
        <v/>
      </c>
      <c r="BD851" s="14" t="str">
        <f>IF(Point[Asset Group]="","",VLOOKUP(Point[Post Number],number,2,FALSE))</f>
        <v/>
      </c>
      <c r="BE851" s="14" t="str">
        <f>IF(Point[Asset Group]="","",VLOOKUP(Point[Structure SubType],subdom_master_gdb,2,FALSE))</f>
        <v/>
      </c>
      <c r="BF851" s="14" t="str">
        <f>IF(Point[Area m2]="","",Point[Area m2])</f>
        <v/>
      </c>
      <c r="BG851" s="14" t="str">
        <f>IF(Point[Length m]="","",Point[Length m])</f>
        <v/>
      </c>
      <c r="BH851" s="14" t="str">
        <f>IF(Point[Width m]="","",Point[Width m])</f>
        <v/>
      </c>
      <c r="BI851" s="14" t="str">
        <f>IF(Point[Diameter m]="","",Point[Diameter m])</f>
        <v/>
      </c>
      <c r="BJ851" s="14" t="str">
        <f>IF(Point[Asset Group]="","",VLOOKUP(Point[Number of Pipes],number,2,FALSE))</f>
        <v/>
      </c>
      <c r="BK851" s="14" t="str">
        <f>IF(Point[Asset Group]="","",VLOOKUP(Point[Combined Name],2,FALSE))</f>
        <v/>
      </c>
      <c r="BL851" s="14" t="str">
        <f>IF(Point[Asset Group]="","",VLOOKUP(Point[Size Class],size_class,2,FALSE))</f>
        <v/>
      </c>
      <c r="BM851" s="14" t="str">
        <f>IF(Point[Asset Group]="","",VLOOKUP(Point[Age Class],age_class,2,FALSE))</f>
        <v/>
      </c>
      <c r="BN851" s="14" t="str">
        <f>IF(Point[Girth (cm)]="","",Point[Girth (cm)])</f>
        <v/>
      </c>
      <c r="BO851" s="14" t="str">
        <f>IF(Point[Crown Radius (m)]="","",Point[Crown Radius (m)])</f>
        <v/>
      </c>
      <c r="BP851" s="14" t="str">
        <f>IF(Point[Asset Group]="","",VLOOKUP(Point[Rooting Environment],root_enviro,2,FALSE))</f>
        <v/>
      </c>
      <c r="BQ851" s="14" t="str">
        <f>IF(Point[Asset Group]="","",VLOOKUP(Point[Tree Surround],tree_surround,2,FALSE))</f>
        <v/>
      </c>
      <c r="BR851" s="14" t="str">
        <f>IF(Point[Asset Group]="","",VLOOKUP(Point[Tree Grill],yes_no,2,FALSE))</f>
        <v/>
      </c>
      <c r="BS851" s="14" t="str">
        <f>IF(Point[Asset Group]="","",VLOOKUP(Point[Tree Location],tree_location,2,FALSE))</f>
        <v/>
      </c>
    </row>
    <row r="852" spans="1:71" s="3" customFormat="1" x14ac:dyDescent="0.2">
      <c r="A852" s="3" t="str">
        <f>IF(Point[DWG File Name]="","",Point[DWG File Name])</f>
        <v/>
      </c>
      <c r="B852" s="3" t="str">
        <f>IF(Point[DWG Layer Name]="","",Point[DWG Layer Name])</f>
        <v/>
      </c>
      <c r="C852" s="3" t="str">
        <f>IF(Point[DWG Handle]="","",Point[DWG Handle])</f>
        <v/>
      </c>
      <c r="D852" s="58" t="str">
        <f>IF(Point[X]="","",Point[X])</f>
        <v/>
      </c>
      <c r="E852" s="58" t="str">
        <f>IF(Point[Y]="","",Point[Y])</f>
        <v/>
      </c>
      <c r="F852" s="3" t="str">
        <f>IF(Point[Replacement Asset]="","",Point[Replacement Asset])</f>
        <v/>
      </c>
      <c r="G852" s="3" t="str">
        <f>IF(Point[Asset ID]="","",UPPER(Point[Asset ID]))</f>
        <v/>
      </c>
      <c r="H852" s="3" t="str">
        <f>IF(Point[Asset Group]="","",VLOOKUP(Point[Asset Group],asset_grp_pt,4,FALSE))</f>
        <v/>
      </c>
      <c r="I852" s="3" t="str">
        <f>IF(Point[Asset Group]="","",VLOOKUP(Point[Asset Group],asset_grp_pt,2,FALSE))</f>
        <v/>
      </c>
      <c r="J852" s="3" t="str">
        <f>IF(Point[Asset Group]="","",VLOOKUP(Point[Asset Group],asset_grp_pt,3,FALSE))</f>
        <v/>
      </c>
      <c r="K852" s="3" t="str">
        <f>IF(Point[Asset Group]="","",VLOOKUP(Point[Asset Type],type_master_list,2,FALSE))</f>
        <v/>
      </c>
      <c r="L852" s="3" t="str">
        <f>IF(Point[Asset Name]="","",PROPER(Point[Asset Name]))</f>
        <v/>
      </c>
      <c r="M852" s="11" t="str">
        <f>IF(Point[Install Date]="","",Point[Install Date])</f>
        <v/>
      </c>
      <c r="N852" s="11" t="str">
        <f>IF(Point[Note]="","",PROPER(Point[Note]))</f>
        <v/>
      </c>
      <c r="O852" s="11" t="str">
        <f>IF(Point[Resource Consent Number]="","",UPPER(Point[Resource Consent Number]))</f>
        <v/>
      </c>
      <c r="P852" s="53" t="str">
        <f>IF(Point[Asset Unit Cost]="","",Point[Asset Unit Cost])</f>
        <v/>
      </c>
      <c r="Q852" s="11" t="str">
        <f>IF(Point[Added By]="","",UPPER(Point[Added By]))</f>
        <v/>
      </c>
      <c r="R852" s="11" t="str">
        <f>IF(Point[Added Date]="","",Point[Added Date])</f>
        <v/>
      </c>
      <c r="S852" s="14" t="str">
        <f>IF(Point[Z COORD]="","",Point[Z COORD])</f>
        <v/>
      </c>
      <c r="T852" s="14" t="str">
        <f>IF(Point[Asset Description]="","",PROPER(Point[Asset Description]))</f>
        <v/>
      </c>
      <c r="U852" s="14" t="str">
        <f>IF(Point[[Artist ]]="","",PROPER(Point[[Artist ]]))</f>
        <v/>
      </c>
      <c r="V852" s="14" t="str">
        <f>IF(Point[Material Notes]="","",PROPER(Point[Material Notes]))</f>
        <v/>
      </c>
      <c r="W852" s="14" t="str">
        <f>IF(Point[Dimension Notes]="","",Point[Dimension Notes])</f>
        <v/>
      </c>
      <c r="X852" s="14" t="str">
        <f>IF(Point[List]="","",VLOOKUP(Point[Burner Number],number,2,FALSE))</f>
        <v/>
      </c>
      <c r="Y852" s="14" t="str">
        <f>IF(Point[List]="","",VLOOKUP(Point[Fuel],bbq_fuel,2,FALSE))</f>
        <v/>
      </c>
      <c r="Z852" s="14" t="str">
        <f>IF(Point[List]="","",VLOOKUP(Point[Cabinet Material],bbq_material,2,FALSE))</f>
        <v/>
      </c>
      <c r="AA852" s="14" t="str">
        <f>IF(Point[Asset Group]="","",VLOOKUP(Point[Manufacturer],manufacturer,2,FALSE))</f>
        <v/>
      </c>
      <c r="AB852" s="14" t="str">
        <f>IF(Point[Uinsex WC]="","",Point[Uinsex WC])</f>
        <v/>
      </c>
      <c r="AC852" s="14" t="str">
        <f>IF(Point[Female WC]="","",Point[Female WC])</f>
        <v/>
      </c>
      <c r="AD852" s="14" t="str">
        <f>IF(Point[Male WC]="","",Point[Male WC])</f>
        <v/>
      </c>
      <c r="AE852" s="14" t="str">
        <f>IF(Point[Urinal]="","",Point[Urinal])</f>
        <v/>
      </c>
      <c r="AF852" s="14" t="str">
        <f>IF(Point[Disabled Unisex]="","",Point[Disabled Unisex])</f>
        <v/>
      </c>
      <c r="AG852" s="14" t="str">
        <f>IF(Point[Disabled Female]="","",Point[Disabled Female])</f>
        <v/>
      </c>
      <c r="AH852" s="14" t="str">
        <f>IF(Point[Disabled Male]="","",Point[Disabled Male])</f>
        <v/>
      </c>
      <c r="AI852" s="14" t="str">
        <f>IF(Point[Asset Group]="","",VLOOKUP(Point[Handrail],yes_no,2,FALSE))</f>
        <v/>
      </c>
      <c r="AJ852" s="14" t="str">
        <f>IF(Point[Asset Group]="","",VLOOKUP(Point[Baby Changing],yes_no,2,FALSE))</f>
        <v/>
      </c>
      <c r="AK852" s="14" t="str">
        <f>IF(Point[Asset Group]="","",VLOOKUP(Point[Service Room],yes_no,2,FALSE))</f>
        <v/>
      </c>
      <c r="AL852" s="14" t="str">
        <f>IF(Point[Asset Group]="","",VLOOKUP(Point[Service Tap],service_tap,2,FALSE))</f>
        <v/>
      </c>
      <c r="AM852" s="14" t="str">
        <f>IF(Point[Asset Group]="","",VLOOKUP(Point[Heating Type],wc_heating,2,FALSE))</f>
        <v/>
      </c>
      <c r="AN852" s="14" t="str">
        <f>IF(Point[Asset Group]="","",VLOOKUP(Point[Power Supply],power_supply,2,FALSE))</f>
        <v/>
      </c>
      <c r="AO852" s="14" t="str">
        <f>IF(Point[Asset Group]="","",VLOOKUP(Point[Waste Water],waste_water,2,FALSE))</f>
        <v/>
      </c>
      <c r="AP852" s="14" t="str">
        <f>IF(Point[Asset Group]="","",VLOOKUP(Point[Furniture SubType],subdom_master_gdb,2,FALSE))</f>
        <v/>
      </c>
      <c r="AQ852" s="14" t="str">
        <f>IF(Point[Asset Group]="","",VLOOKUP(Point[Concrete Pad],yes_no,2,FALSE))</f>
        <v/>
      </c>
      <c r="AR852" s="14" t="str">
        <f>IF(Point[Asset Group]="","",VLOOKUP(Point[Material],material_master,2,FALSE))</f>
        <v/>
      </c>
      <c r="AS852" s="14" t="str">
        <f>IF(Point[Asset Group]="","",VLOOKUP(Point[Plumbing],irrigation_plumbing,2,FALSE))</f>
        <v/>
      </c>
      <c r="AT852" s="14" t="str">
        <f>IF(Point[Asset Group]="","",VLOOKUP(Point[Sprinklers],irrigation_sprinklers,2,FALSE))</f>
        <v/>
      </c>
      <c r="AU852" s="14" t="str">
        <f>IF(Point[Asset Group]="","",VLOOKUP(Point[System],irrigation_system,2,FALSE))</f>
        <v/>
      </c>
      <c r="AV852" s="14" t="str">
        <f>IF(Point[Asset Group]="","",VLOOKUP(Point[Status],irrigation_status,2,FALSE))</f>
        <v/>
      </c>
      <c r="AW852" s="11" t="str">
        <f>IF(Point[Date of manufacture]="","",Point[Date of manufacture])</f>
        <v/>
      </c>
      <c r="AX852" s="14" t="str">
        <f>IF(Point[Asset Group]="","",VLOOKUP(Point[Sign Purpose],sign_purpose,2,FALSE))</f>
        <v/>
      </c>
      <c r="AY852" s="14" t="str">
        <f>IF(Point[Asset Group]="","",VLOOKUP(Point[Sign Material],material_master,2,FALSE))</f>
        <v/>
      </c>
      <c r="AZ852" s="14" t="str">
        <f>IF(Point[Asset Group]="","",VLOOKUP(Point[Affixed To],sign_affix,2,FALSE))</f>
        <v/>
      </c>
      <c r="BA852" s="14" t="str">
        <f>IF(Point[Size HxB mm]="","",Point[Size HxB mm])</f>
        <v/>
      </c>
      <c r="BB852" s="14" t="str">
        <f>IF(Point[Height m]="","",Point[Height m])</f>
        <v/>
      </c>
      <c r="BC852" s="14" t="str">
        <f>IF(Point[Asset Group]="","",VLOOKUP(Point[Post Material],material_master,2,FALSE))</f>
        <v/>
      </c>
      <c r="BD852" s="14" t="str">
        <f>IF(Point[Asset Group]="","",VLOOKUP(Point[Post Number],number,2,FALSE))</f>
        <v/>
      </c>
      <c r="BE852" s="14" t="str">
        <f>IF(Point[Asset Group]="","",VLOOKUP(Point[Structure SubType],subdom_master_gdb,2,FALSE))</f>
        <v/>
      </c>
      <c r="BF852" s="14" t="str">
        <f>IF(Point[Area m2]="","",Point[Area m2])</f>
        <v/>
      </c>
      <c r="BG852" s="14" t="str">
        <f>IF(Point[Length m]="","",Point[Length m])</f>
        <v/>
      </c>
      <c r="BH852" s="14" t="str">
        <f>IF(Point[Width m]="","",Point[Width m])</f>
        <v/>
      </c>
      <c r="BI852" s="14" t="str">
        <f>IF(Point[Diameter m]="","",Point[Diameter m])</f>
        <v/>
      </c>
      <c r="BJ852" s="14" t="str">
        <f>IF(Point[Asset Group]="","",VLOOKUP(Point[Number of Pipes],number,2,FALSE))</f>
        <v/>
      </c>
      <c r="BK852" s="14" t="str">
        <f>IF(Point[Asset Group]="","",VLOOKUP(Point[Combined Name],2,FALSE))</f>
        <v/>
      </c>
      <c r="BL852" s="14" t="str">
        <f>IF(Point[Asset Group]="","",VLOOKUP(Point[Size Class],size_class,2,FALSE))</f>
        <v/>
      </c>
      <c r="BM852" s="14" t="str">
        <f>IF(Point[Asset Group]="","",VLOOKUP(Point[Age Class],age_class,2,FALSE))</f>
        <v/>
      </c>
      <c r="BN852" s="14" t="str">
        <f>IF(Point[Girth (cm)]="","",Point[Girth (cm)])</f>
        <v/>
      </c>
      <c r="BO852" s="14" t="str">
        <f>IF(Point[Crown Radius (m)]="","",Point[Crown Radius (m)])</f>
        <v/>
      </c>
      <c r="BP852" s="14" t="str">
        <f>IF(Point[Asset Group]="","",VLOOKUP(Point[Rooting Environment],root_enviro,2,FALSE))</f>
        <v/>
      </c>
      <c r="BQ852" s="14" t="str">
        <f>IF(Point[Asset Group]="","",VLOOKUP(Point[Tree Surround],tree_surround,2,FALSE))</f>
        <v/>
      </c>
      <c r="BR852" s="14" t="str">
        <f>IF(Point[Asset Group]="","",VLOOKUP(Point[Tree Grill],yes_no,2,FALSE))</f>
        <v/>
      </c>
      <c r="BS852" s="14" t="str">
        <f>IF(Point[Asset Group]="","",VLOOKUP(Point[Tree Location],tree_location,2,FALSE))</f>
        <v/>
      </c>
    </row>
    <row r="853" spans="1:71" s="3" customFormat="1" x14ac:dyDescent="0.2">
      <c r="A853" s="3" t="str">
        <f>IF(Point[DWG File Name]="","",Point[DWG File Name])</f>
        <v/>
      </c>
      <c r="B853" s="3" t="str">
        <f>IF(Point[DWG Layer Name]="","",Point[DWG Layer Name])</f>
        <v/>
      </c>
      <c r="C853" s="3" t="str">
        <f>IF(Point[DWG Handle]="","",Point[DWG Handle])</f>
        <v/>
      </c>
      <c r="D853" s="58" t="str">
        <f>IF(Point[X]="","",Point[X])</f>
        <v/>
      </c>
      <c r="E853" s="58" t="str">
        <f>IF(Point[Y]="","",Point[Y])</f>
        <v/>
      </c>
      <c r="F853" s="3" t="str">
        <f>IF(Point[Replacement Asset]="","",Point[Replacement Asset])</f>
        <v/>
      </c>
      <c r="G853" s="3" t="str">
        <f>IF(Point[Asset ID]="","",UPPER(Point[Asset ID]))</f>
        <v/>
      </c>
      <c r="H853" s="3" t="str">
        <f>IF(Point[Asset Group]="","",VLOOKUP(Point[Asset Group],asset_grp_pt,4,FALSE))</f>
        <v/>
      </c>
      <c r="I853" s="3" t="str">
        <f>IF(Point[Asset Group]="","",VLOOKUP(Point[Asset Group],asset_grp_pt,2,FALSE))</f>
        <v/>
      </c>
      <c r="J853" s="3" t="str">
        <f>IF(Point[Asset Group]="","",VLOOKUP(Point[Asset Group],asset_grp_pt,3,FALSE))</f>
        <v/>
      </c>
      <c r="K853" s="3" t="str">
        <f>IF(Point[Asset Group]="","",VLOOKUP(Point[Asset Type],type_master_list,2,FALSE))</f>
        <v/>
      </c>
      <c r="L853" s="3" t="str">
        <f>IF(Point[Asset Name]="","",PROPER(Point[Asset Name]))</f>
        <v/>
      </c>
      <c r="M853" s="11" t="str">
        <f>IF(Point[Install Date]="","",Point[Install Date])</f>
        <v/>
      </c>
      <c r="N853" s="11" t="str">
        <f>IF(Point[Note]="","",PROPER(Point[Note]))</f>
        <v/>
      </c>
      <c r="O853" s="11" t="str">
        <f>IF(Point[Resource Consent Number]="","",UPPER(Point[Resource Consent Number]))</f>
        <v/>
      </c>
      <c r="P853" s="53" t="str">
        <f>IF(Point[Asset Unit Cost]="","",Point[Asset Unit Cost])</f>
        <v/>
      </c>
      <c r="Q853" s="11" t="str">
        <f>IF(Point[Added By]="","",UPPER(Point[Added By]))</f>
        <v/>
      </c>
      <c r="R853" s="11" t="str">
        <f>IF(Point[Added Date]="","",Point[Added Date])</f>
        <v/>
      </c>
      <c r="S853" s="14" t="str">
        <f>IF(Point[Z COORD]="","",Point[Z COORD])</f>
        <v/>
      </c>
      <c r="T853" s="14" t="str">
        <f>IF(Point[Asset Description]="","",PROPER(Point[Asset Description]))</f>
        <v/>
      </c>
      <c r="U853" s="14" t="str">
        <f>IF(Point[[Artist ]]="","",PROPER(Point[[Artist ]]))</f>
        <v/>
      </c>
      <c r="V853" s="14" t="str">
        <f>IF(Point[Material Notes]="","",PROPER(Point[Material Notes]))</f>
        <v/>
      </c>
      <c r="W853" s="14" t="str">
        <f>IF(Point[Dimension Notes]="","",Point[Dimension Notes])</f>
        <v/>
      </c>
      <c r="X853" s="14" t="str">
        <f>IF(Point[List]="","",VLOOKUP(Point[Burner Number],number,2,FALSE))</f>
        <v/>
      </c>
      <c r="Y853" s="14" t="str">
        <f>IF(Point[List]="","",VLOOKUP(Point[Fuel],bbq_fuel,2,FALSE))</f>
        <v/>
      </c>
      <c r="Z853" s="14" t="str">
        <f>IF(Point[List]="","",VLOOKUP(Point[Cabinet Material],bbq_material,2,FALSE))</f>
        <v/>
      </c>
      <c r="AA853" s="14" t="str">
        <f>IF(Point[Asset Group]="","",VLOOKUP(Point[Manufacturer],manufacturer,2,FALSE))</f>
        <v/>
      </c>
      <c r="AB853" s="14" t="str">
        <f>IF(Point[Uinsex WC]="","",Point[Uinsex WC])</f>
        <v/>
      </c>
      <c r="AC853" s="14" t="str">
        <f>IF(Point[Female WC]="","",Point[Female WC])</f>
        <v/>
      </c>
      <c r="AD853" s="14" t="str">
        <f>IF(Point[Male WC]="","",Point[Male WC])</f>
        <v/>
      </c>
      <c r="AE853" s="14" t="str">
        <f>IF(Point[Urinal]="","",Point[Urinal])</f>
        <v/>
      </c>
      <c r="AF853" s="14" t="str">
        <f>IF(Point[Disabled Unisex]="","",Point[Disabled Unisex])</f>
        <v/>
      </c>
      <c r="AG853" s="14" t="str">
        <f>IF(Point[Disabled Female]="","",Point[Disabled Female])</f>
        <v/>
      </c>
      <c r="AH853" s="14" t="str">
        <f>IF(Point[Disabled Male]="","",Point[Disabled Male])</f>
        <v/>
      </c>
      <c r="AI853" s="14" t="str">
        <f>IF(Point[Asset Group]="","",VLOOKUP(Point[Handrail],yes_no,2,FALSE))</f>
        <v/>
      </c>
      <c r="AJ853" s="14" t="str">
        <f>IF(Point[Asset Group]="","",VLOOKUP(Point[Baby Changing],yes_no,2,FALSE))</f>
        <v/>
      </c>
      <c r="AK853" s="14" t="str">
        <f>IF(Point[Asset Group]="","",VLOOKUP(Point[Service Room],yes_no,2,FALSE))</f>
        <v/>
      </c>
      <c r="AL853" s="14" t="str">
        <f>IF(Point[Asset Group]="","",VLOOKUP(Point[Service Tap],service_tap,2,FALSE))</f>
        <v/>
      </c>
      <c r="AM853" s="14" t="str">
        <f>IF(Point[Asset Group]="","",VLOOKUP(Point[Heating Type],wc_heating,2,FALSE))</f>
        <v/>
      </c>
      <c r="AN853" s="14" t="str">
        <f>IF(Point[Asset Group]="","",VLOOKUP(Point[Power Supply],power_supply,2,FALSE))</f>
        <v/>
      </c>
      <c r="AO853" s="14" t="str">
        <f>IF(Point[Asset Group]="","",VLOOKUP(Point[Waste Water],waste_water,2,FALSE))</f>
        <v/>
      </c>
      <c r="AP853" s="14" t="str">
        <f>IF(Point[Asset Group]="","",VLOOKUP(Point[Furniture SubType],subdom_master_gdb,2,FALSE))</f>
        <v/>
      </c>
      <c r="AQ853" s="14" t="str">
        <f>IF(Point[Asset Group]="","",VLOOKUP(Point[Concrete Pad],yes_no,2,FALSE))</f>
        <v/>
      </c>
      <c r="AR853" s="14" t="str">
        <f>IF(Point[Asset Group]="","",VLOOKUP(Point[Material],material_master,2,FALSE))</f>
        <v/>
      </c>
      <c r="AS853" s="14" t="str">
        <f>IF(Point[Asset Group]="","",VLOOKUP(Point[Plumbing],irrigation_plumbing,2,FALSE))</f>
        <v/>
      </c>
      <c r="AT853" s="14" t="str">
        <f>IF(Point[Asset Group]="","",VLOOKUP(Point[Sprinklers],irrigation_sprinklers,2,FALSE))</f>
        <v/>
      </c>
      <c r="AU853" s="14" t="str">
        <f>IF(Point[Asset Group]="","",VLOOKUP(Point[System],irrigation_system,2,FALSE))</f>
        <v/>
      </c>
      <c r="AV853" s="14" t="str">
        <f>IF(Point[Asset Group]="","",VLOOKUP(Point[Status],irrigation_status,2,FALSE))</f>
        <v/>
      </c>
      <c r="AW853" s="11" t="str">
        <f>IF(Point[Date of manufacture]="","",Point[Date of manufacture])</f>
        <v/>
      </c>
      <c r="AX853" s="14" t="str">
        <f>IF(Point[Asset Group]="","",VLOOKUP(Point[Sign Purpose],sign_purpose,2,FALSE))</f>
        <v/>
      </c>
      <c r="AY853" s="14" t="str">
        <f>IF(Point[Asset Group]="","",VLOOKUP(Point[Sign Material],material_master,2,FALSE))</f>
        <v/>
      </c>
      <c r="AZ853" s="14" t="str">
        <f>IF(Point[Asset Group]="","",VLOOKUP(Point[Affixed To],sign_affix,2,FALSE))</f>
        <v/>
      </c>
      <c r="BA853" s="14" t="str">
        <f>IF(Point[Size HxB mm]="","",Point[Size HxB mm])</f>
        <v/>
      </c>
      <c r="BB853" s="14" t="str">
        <f>IF(Point[Height m]="","",Point[Height m])</f>
        <v/>
      </c>
      <c r="BC853" s="14" t="str">
        <f>IF(Point[Asset Group]="","",VLOOKUP(Point[Post Material],material_master,2,FALSE))</f>
        <v/>
      </c>
      <c r="BD853" s="14" t="str">
        <f>IF(Point[Asset Group]="","",VLOOKUP(Point[Post Number],number,2,FALSE))</f>
        <v/>
      </c>
      <c r="BE853" s="14" t="str">
        <f>IF(Point[Asset Group]="","",VLOOKUP(Point[Structure SubType],subdom_master_gdb,2,FALSE))</f>
        <v/>
      </c>
      <c r="BF853" s="14" t="str">
        <f>IF(Point[Area m2]="","",Point[Area m2])</f>
        <v/>
      </c>
      <c r="BG853" s="14" t="str">
        <f>IF(Point[Length m]="","",Point[Length m])</f>
        <v/>
      </c>
      <c r="BH853" s="14" t="str">
        <f>IF(Point[Width m]="","",Point[Width m])</f>
        <v/>
      </c>
      <c r="BI853" s="14" t="str">
        <f>IF(Point[Diameter m]="","",Point[Diameter m])</f>
        <v/>
      </c>
      <c r="BJ853" s="14" t="str">
        <f>IF(Point[Asset Group]="","",VLOOKUP(Point[Number of Pipes],number,2,FALSE))</f>
        <v/>
      </c>
      <c r="BK853" s="14" t="str">
        <f>IF(Point[Asset Group]="","",VLOOKUP(Point[Combined Name],2,FALSE))</f>
        <v/>
      </c>
      <c r="BL853" s="14" t="str">
        <f>IF(Point[Asset Group]="","",VLOOKUP(Point[Size Class],size_class,2,FALSE))</f>
        <v/>
      </c>
      <c r="BM853" s="14" t="str">
        <f>IF(Point[Asset Group]="","",VLOOKUP(Point[Age Class],age_class,2,FALSE))</f>
        <v/>
      </c>
      <c r="BN853" s="14" t="str">
        <f>IF(Point[Girth (cm)]="","",Point[Girth (cm)])</f>
        <v/>
      </c>
      <c r="BO853" s="14" t="str">
        <f>IF(Point[Crown Radius (m)]="","",Point[Crown Radius (m)])</f>
        <v/>
      </c>
      <c r="BP853" s="14" t="str">
        <f>IF(Point[Asset Group]="","",VLOOKUP(Point[Rooting Environment],root_enviro,2,FALSE))</f>
        <v/>
      </c>
      <c r="BQ853" s="14" t="str">
        <f>IF(Point[Asset Group]="","",VLOOKUP(Point[Tree Surround],tree_surround,2,FALSE))</f>
        <v/>
      </c>
      <c r="BR853" s="14" t="str">
        <f>IF(Point[Asset Group]="","",VLOOKUP(Point[Tree Grill],yes_no,2,FALSE))</f>
        <v/>
      </c>
      <c r="BS853" s="14" t="str">
        <f>IF(Point[Asset Group]="","",VLOOKUP(Point[Tree Location],tree_location,2,FALSE))</f>
        <v/>
      </c>
    </row>
    <row r="854" spans="1:71" s="3" customFormat="1" x14ac:dyDescent="0.2">
      <c r="A854" s="3" t="str">
        <f>IF(Point[DWG File Name]="","",Point[DWG File Name])</f>
        <v/>
      </c>
      <c r="B854" s="3" t="str">
        <f>IF(Point[DWG Layer Name]="","",Point[DWG Layer Name])</f>
        <v/>
      </c>
      <c r="C854" s="3" t="str">
        <f>IF(Point[DWG Handle]="","",Point[DWG Handle])</f>
        <v/>
      </c>
      <c r="D854" s="58" t="str">
        <f>IF(Point[X]="","",Point[X])</f>
        <v/>
      </c>
      <c r="E854" s="58" t="str">
        <f>IF(Point[Y]="","",Point[Y])</f>
        <v/>
      </c>
      <c r="F854" s="3" t="str">
        <f>IF(Point[Replacement Asset]="","",Point[Replacement Asset])</f>
        <v/>
      </c>
      <c r="G854" s="3" t="str">
        <f>IF(Point[Asset ID]="","",UPPER(Point[Asset ID]))</f>
        <v/>
      </c>
      <c r="H854" s="3" t="str">
        <f>IF(Point[Asset Group]="","",VLOOKUP(Point[Asset Group],asset_grp_pt,4,FALSE))</f>
        <v/>
      </c>
      <c r="I854" s="3" t="str">
        <f>IF(Point[Asset Group]="","",VLOOKUP(Point[Asset Group],asset_grp_pt,2,FALSE))</f>
        <v/>
      </c>
      <c r="J854" s="3" t="str">
        <f>IF(Point[Asset Group]="","",VLOOKUP(Point[Asset Group],asset_grp_pt,3,FALSE))</f>
        <v/>
      </c>
      <c r="K854" s="3" t="str">
        <f>IF(Point[Asset Group]="","",VLOOKUP(Point[Asset Type],type_master_list,2,FALSE))</f>
        <v/>
      </c>
      <c r="L854" s="3" t="str">
        <f>IF(Point[Asset Name]="","",PROPER(Point[Asset Name]))</f>
        <v/>
      </c>
      <c r="M854" s="11" t="str">
        <f>IF(Point[Install Date]="","",Point[Install Date])</f>
        <v/>
      </c>
      <c r="N854" s="11" t="str">
        <f>IF(Point[Note]="","",PROPER(Point[Note]))</f>
        <v/>
      </c>
      <c r="O854" s="11" t="str">
        <f>IF(Point[Resource Consent Number]="","",UPPER(Point[Resource Consent Number]))</f>
        <v/>
      </c>
      <c r="P854" s="53" t="str">
        <f>IF(Point[Asset Unit Cost]="","",Point[Asset Unit Cost])</f>
        <v/>
      </c>
      <c r="Q854" s="11" t="str">
        <f>IF(Point[Added By]="","",UPPER(Point[Added By]))</f>
        <v/>
      </c>
      <c r="R854" s="11" t="str">
        <f>IF(Point[Added Date]="","",Point[Added Date])</f>
        <v/>
      </c>
      <c r="S854" s="14" t="str">
        <f>IF(Point[Z COORD]="","",Point[Z COORD])</f>
        <v/>
      </c>
      <c r="T854" s="14" t="str">
        <f>IF(Point[Asset Description]="","",PROPER(Point[Asset Description]))</f>
        <v/>
      </c>
      <c r="U854" s="14" t="str">
        <f>IF(Point[[Artist ]]="","",PROPER(Point[[Artist ]]))</f>
        <v/>
      </c>
      <c r="V854" s="14" t="str">
        <f>IF(Point[Material Notes]="","",PROPER(Point[Material Notes]))</f>
        <v/>
      </c>
      <c r="W854" s="14" t="str">
        <f>IF(Point[Dimension Notes]="","",Point[Dimension Notes])</f>
        <v/>
      </c>
      <c r="X854" s="14" t="str">
        <f>IF(Point[List]="","",VLOOKUP(Point[Burner Number],number,2,FALSE))</f>
        <v/>
      </c>
      <c r="Y854" s="14" t="str">
        <f>IF(Point[List]="","",VLOOKUP(Point[Fuel],bbq_fuel,2,FALSE))</f>
        <v/>
      </c>
      <c r="Z854" s="14" t="str">
        <f>IF(Point[List]="","",VLOOKUP(Point[Cabinet Material],bbq_material,2,FALSE))</f>
        <v/>
      </c>
      <c r="AA854" s="14" t="str">
        <f>IF(Point[Asset Group]="","",VLOOKUP(Point[Manufacturer],manufacturer,2,FALSE))</f>
        <v/>
      </c>
      <c r="AB854" s="14" t="str">
        <f>IF(Point[Uinsex WC]="","",Point[Uinsex WC])</f>
        <v/>
      </c>
      <c r="AC854" s="14" t="str">
        <f>IF(Point[Female WC]="","",Point[Female WC])</f>
        <v/>
      </c>
      <c r="AD854" s="14" t="str">
        <f>IF(Point[Male WC]="","",Point[Male WC])</f>
        <v/>
      </c>
      <c r="AE854" s="14" t="str">
        <f>IF(Point[Urinal]="","",Point[Urinal])</f>
        <v/>
      </c>
      <c r="AF854" s="14" t="str">
        <f>IF(Point[Disabled Unisex]="","",Point[Disabled Unisex])</f>
        <v/>
      </c>
      <c r="AG854" s="14" t="str">
        <f>IF(Point[Disabled Female]="","",Point[Disabled Female])</f>
        <v/>
      </c>
      <c r="AH854" s="14" t="str">
        <f>IF(Point[Disabled Male]="","",Point[Disabled Male])</f>
        <v/>
      </c>
      <c r="AI854" s="14" t="str">
        <f>IF(Point[Asset Group]="","",VLOOKUP(Point[Handrail],yes_no,2,FALSE))</f>
        <v/>
      </c>
      <c r="AJ854" s="14" t="str">
        <f>IF(Point[Asset Group]="","",VLOOKUP(Point[Baby Changing],yes_no,2,FALSE))</f>
        <v/>
      </c>
      <c r="AK854" s="14" t="str">
        <f>IF(Point[Asset Group]="","",VLOOKUP(Point[Service Room],yes_no,2,FALSE))</f>
        <v/>
      </c>
      <c r="AL854" s="14" t="str">
        <f>IF(Point[Asset Group]="","",VLOOKUP(Point[Service Tap],service_tap,2,FALSE))</f>
        <v/>
      </c>
      <c r="AM854" s="14" t="str">
        <f>IF(Point[Asset Group]="","",VLOOKUP(Point[Heating Type],wc_heating,2,FALSE))</f>
        <v/>
      </c>
      <c r="AN854" s="14" t="str">
        <f>IF(Point[Asset Group]="","",VLOOKUP(Point[Power Supply],power_supply,2,FALSE))</f>
        <v/>
      </c>
      <c r="AO854" s="14" t="str">
        <f>IF(Point[Asset Group]="","",VLOOKUP(Point[Waste Water],waste_water,2,FALSE))</f>
        <v/>
      </c>
      <c r="AP854" s="14" t="str">
        <f>IF(Point[Asset Group]="","",VLOOKUP(Point[Furniture SubType],subdom_master_gdb,2,FALSE))</f>
        <v/>
      </c>
      <c r="AQ854" s="14" t="str">
        <f>IF(Point[Asset Group]="","",VLOOKUP(Point[Concrete Pad],yes_no,2,FALSE))</f>
        <v/>
      </c>
      <c r="AR854" s="14" t="str">
        <f>IF(Point[Asset Group]="","",VLOOKUP(Point[Material],material_master,2,FALSE))</f>
        <v/>
      </c>
      <c r="AS854" s="14" t="str">
        <f>IF(Point[Asset Group]="","",VLOOKUP(Point[Plumbing],irrigation_plumbing,2,FALSE))</f>
        <v/>
      </c>
      <c r="AT854" s="14" t="str">
        <f>IF(Point[Asset Group]="","",VLOOKUP(Point[Sprinklers],irrigation_sprinklers,2,FALSE))</f>
        <v/>
      </c>
      <c r="AU854" s="14" t="str">
        <f>IF(Point[Asset Group]="","",VLOOKUP(Point[System],irrigation_system,2,FALSE))</f>
        <v/>
      </c>
      <c r="AV854" s="14" t="str">
        <f>IF(Point[Asset Group]="","",VLOOKUP(Point[Status],irrigation_status,2,FALSE))</f>
        <v/>
      </c>
      <c r="AW854" s="11" t="str">
        <f>IF(Point[Date of manufacture]="","",Point[Date of manufacture])</f>
        <v/>
      </c>
      <c r="AX854" s="14" t="str">
        <f>IF(Point[Asset Group]="","",VLOOKUP(Point[Sign Purpose],sign_purpose,2,FALSE))</f>
        <v/>
      </c>
      <c r="AY854" s="14" t="str">
        <f>IF(Point[Asset Group]="","",VLOOKUP(Point[Sign Material],material_master,2,FALSE))</f>
        <v/>
      </c>
      <c r="AZ854" s="14" t="str">
        <f>IF(Point[Asset Group]="","",VLOOKUP(Point[Affixed To],sign_affix,2,FALSE))</f>
        <v/>
      </c>
      <c r="BA854" s="14" t="str">
        <f>IF(Point[Size HxB mm]="","",Point[Size HxB mm])</f>
        <v/>
      </c>
      <c r="BB854" s="14" t="str">
        <f>IF(Point[Height m]="","",Point[Height m])</f>
        <v/>
      </c>
      <c r="BC854" s="14" t="str">
        <f>IF(Point[Asset Group]="","",VLOOKUP(Point[Post Material],material_master,2,FALSE))</f>
        <v/>
      </c>
      <c r="BD854" s="14" t="str">
        <f>IF(Point[Asset Group]="","",VLOOKUP(Point[Post Number],number,2,FALSE))</f>
        <v/>
      </c>
      <c r="BE854" s="14" t="str">
        <f>IF(Point[Asset Group]="","",VLOOKUP(Point[Structure SubType],subdom_master_gdb,2,FALSE))</f>
        <v/>
      </c>
      <c r="BF854" s="14" t="str">
        <f>IF(Point[Area m2]="","",Point[Area m2])</f>
        <v/>
      </c>
      <c r="BG854" s="14" t="str">
        <f>IF(Point[Length m]="","",Point[Length m])</f>
        <v/>
      </c>
      <c r="BH854" s="14" t="str">
        <f>IF(Point[Width m]="","",Point[Width m])</f>
        <v/>
      </c>
      <c r="BI854" s="14" t="str">
        <f>IF(Point[Diameter m]="","",Point[Diameter m])</f>
        <v/>
      </c>
      <c r="BJ854" s="14" t="str">
        <f>IF(Point[Asset Group]="","",VLOOKUP(Point[Number of Pipes],number,2,FALSE))</f>
        <v/>
      </c>
      <c r="BK854" s="14" t="str">
        <f>IF(Point[Asset Group]="","",VLOOKUP(Point[Combined Name],2,FALSE))</f>
        <v/>
      </c>
      <c r="BL854" s="14" t="str">
        <f>IF(Point[Asset Group]="","",VLOOKUP(Point[Size Class],size_class,2,FALSE))</f>
        <v/>
      </c>
      <c r="BM854" s="14" t="str">
        <f>IF(Point[Asset Group]="","",VLOOKUP(Point[Age Class],age_class,2,FALSE))</f>
        <v/>
      </c>
      <c r="BN854" s="14" t="str">
        <f>IF(Point[Girth (cm)]="","",Point[Girth (cm)])</f>
        <v/>
      </c>
      <c r="BO854" s="14" t="str">
        <f>IF(Point[Crown Radius (m)]="","",Point[Crown Radius (m)])</f>
        <v/>
      </c>
      <c r="BP854" s="14" t="str">
        <f>IF(Point[Asset Group]="","",VLOOKUP(Point[Rooting Environment],root_enviro,2,FALSE))</f>
        <v/>
      </c>
      <c r="BQ854" s="14" t="str">
        <f>IF(Point[Asset Group]="","",VLOOKUP(Point[Tree Surround],tree_surround,2,FALSE))</f>
        <v/>
      </c>
      <c r="BR854" s="14" t="str">
        <f>IF(Point[Asset Group]="","",VLOOKUP(Point[Tree Grill],yes_no,2,FALSE))</f>
        <v/>
      </c>
      <c r="BS854" s="14" t="str">
        <f>IF(Point[Asset Group]="","",VLOOKUP(Point[Tree Location],tree_location,2,FALSE))</f>
        <v/>
      </c>
    </row>
    <row r="855" spans="1:71" s="3" customFormat="1" x14ac:dyDescent="0.2">
      <c r="A855" s="3" t="str">
        <f>IF(Point[DWG File Name]="","",Point[DWG File Name])</f>
        <v/>
      </c>
      <c r="B855" s="3" t="str">
        <f>IF(Point[DWG Layer Name]="","",Point[DWG Layer Name])</f>
        <v/>
      </c>
      <c r="C855" s="3" t="str">
        <f>IF(Point[DWG Handle]="","",Point[DWG Handle])</f>
        <v/>
      </c>
      <c r="D855" s="58" t="str">
        <f>IF(Point[X]="","",Point[X])</f>
        <v/>
      </c>
      <c r="E855" s="58" t="str">
        <f>IF(Point[Y]="","",Point[Y])</f>
        <v/>
      </c>
      <c r="F855" s="3" t="str">
        <f>IF(Point[Replacement Asset]="","",Point[Replacement Asset])</f>
        <v/>
      </c>
      <c r="G855" s="3" t="str">
        <f>IF(Point[Asset ID]="","",UPPER(Point[Asset ID]))</f>
        <v/>
      </c>
      <c r="H855" s="3" t="str">
        <f>IF(Point[Asset Group]="","",VLOOKUP(Point[Asset Group],asset_grp_pt,4,FALSE))</f>
        <v/>
      </c>
      <c r="I855" s="3" t="str">
        <f>IF(Point[Asset Group]="","",VLOOKUP(Point[Asset Group],asset_grp_pt,2,FALSE))</f>
        <v/>
      </c>
      <c r="J855" s="3" t="str">
        <f>IF(Point[Asset Group]="","",VLOOKUP(Point[Asset Group],asset_grp_pt,3,FALSE))</f>
        <v/>
      </c>
      <c r="K855" s="3" t="str">
        <f>IF(Point[Asset Group]="","",VLOOKUP(Point[Asset Type],type_master_list,2,FALSE))</f>
        <v/>
      </c>
      <c r="L855" s="3" t="str">
        <f>IF(Point[Asset Name]="","",PROPER(Point[Asset Name]))</f>
        <v/>
      </c>
      <c r="M855" s="11" t="str">
        <f>IF(Point[Install Date]="","",Point[Install Date])</f>
        <v/>
      </c>
      <c r="N855" s="11" t="str">
        <f>IF(Point[Note]="","",PROPER(Point[Note]))</f>
        <v/>
      </c>
      <c r="O855" s="11" t="str">
        <f>IF(Point[Resource Consent Number]="","",UPPER(Point[Resource Consent Number]))</f>
        <v/>
      </c>
      <c r="P855" s="53" t="str">
        <f>IF(Point[Asset Unit Cost]="","",Point[Asset Unit Cost])</f>
        <v/>
      </c>
      <c r="Q855" s="11" t="str">
        <f>IF(Point[Added By]="","",UPPER(Point[Added By]))</f>
        <v/>
      </c>
      <c r="R855" s="11" t="str">
        <f>IF(Point[Added Date]="","",Point[Added Date])</f>
        <v/>
      </c>
      <c r="S855" s="14" t="str">
        <f>IF(Point[Z COORD]="","",Point[Z COORD])</f>
        <v/>
      </c>
      <c r="T855" s="14" t="str">
        <f>IF(Point[Asset Description]="","",PROPER(Point[Asset Description]))</f>
        <v/>
      </c>
      <c r="U855" s="14" t="str">
        <f>IF(Point[[Artist ]]="","",PROPER(Point[[Artist ]]))</f>
        <v/>
      </c>
      <c r="V855" s="14" t="str">
        <f>IF(Point[Material Notes]="","",PROPER(Point[Material Notes]))</f>
        <v/>
      </c>
      <c r="W855" s="14" t="str">
        <f>IF(Point[Dimension Notes]="","",Point[Dimension Notes])</f>
        <v/>
      </c>
      <c r="X855" s="14" t="str">
        <f>IF(Point[List]="","",VLOOKUP(Point[Burner Number],number,2,FALSE))</f>
        <v/>
      </c>
      <c r="Y855" s="14" t="str">
        <f>IF(Point[List]="","",VLOOKUP(Point[Fuel],bbq_fuel,2,FALSE))</f>
        <v/>
      </c>
      <c r="Z855" s="14" t="str">
        <f>IF(Point[List]="","",VLOOKUP(Point[Cabinet Material],bbq_material,2,FALSE))</f>
        <v/>
      </c>
      <c r="AA855" s="14" t="str">
        <f>IF(Point[Asset Group]="","",VLOOKUP(Point[Manufacturer],manufacturer,2,FALSE))</f>
        <v/>
      </c>
      <c r="AB855" s="14" t="str">
        <f>IF(Point[Uinsex WC]="","",Point[Uinsex WC])</f>
        <v/>
      </c>
      <c r="AC855" s="14" t="str">
        <f>IF(Point[Female WC]="","",Point[Female WC])</f>
        <v/>
      </c>
      <c r="AD855" s="14" t="str">
        <f>IF(Point[Male WC]="","",Point[Male WC])</f>
        <v/>
      </c>
      <c r="AE855" s="14" t="str">
        <f>IF(Point[Urinal]="","",Point[Urinal])</f>
        <v/>
      </c>
      <c r="AF855" s="14" t="str">
        <f>IF(Point[Disabled Unisex]="","",Point[Disabled Unisex])</f>
        <v/>
      </c>
      <c r="AG855" s="14" t="str">
        <f>IF(Point[Disabled Female]="","",Point[Disabled Female])</f>
        <v/>
      </c>
      <c r="AH855" s="14" t="str">
        <f>IF(Point[Disabled Male]="","",Point[Disabled Male])</f>
        <v/>
      </c>
      <c r="AI855" s="14" t="str">
        <f>IF(Point[Asset Group]="","",VLOOKUP(Point[Handrail],yes_no,2,FALSE))</f>
        <v/>
      </c>
      <c r="AJ855" s="14" t="str">
        <f>IF(Point[Asset Group]="","",VLOOKUP(Point[Baby Changing],yes_no,2,FALSE))</f>
        <v/>
      </c>
      <c r="AK855" s="14" t="str">
        <f>IF(Point[Asset Group]="","",VLOOKUP(Point[Service Room],yes_no,2,FALSE))</f>
        <v/>
      </c>
      <c r="AL855" s="14" t="str">
        <f>IF(Point[Asset Group]="","",VLOOKUP(Point[Service Tap],service_tap,2,FALSE))</f>
        <v/>
      </c>
      <c r="AM855" s="14" t="str">
        <f>IF(Point[Asset Group]="","",VLOOKUP(Point[Heating Type],wc_heating,2,FALSE))</f>
        <v/>
      </c>
      <c r="AN855" s="14" t="str">
        <f>IF(Point[Asset Group]="","",VLOOKUP(Point[Power Supply],power_supply,2,FALSE))</f>
        <v/>
      </c>
      <c r="AO855" s="14" t="str">
        <f>IF(Point[Asset Group]="","",VLOOKUP(Point[Waste Water],waste_water,2,FALSE))</f>
        <v/>
      </c>
      <c r="AP855" s="14" t="str">
        <f>IF(Point[Asset Group]="","",VLOOKUP(Point[Furniture SubType],subdom_master_gdb,2,FALSE))</f>
        <v/>
      </c>
      <c r="AQ855" s="14" t="str">
        <f>IF(Point[Asset Group]="","",VLOOKUP(Point[Concrete Pad],yes_no,2,FALSE))</f>
        <v/>
      </c>
      <c r="AR855" s="14" t="str">
        <f>IF(Point[Asset Group]="","",VLOOKUP(Point[Material],material_master,2,FALSE))</f>
        <v/>
      </c>
      <c r="AS855" s="14" t="str">
        <f>IF(Point[Asset Group]="","",VLOOKUP(Point[Plumbing],irrigation_plumbing,2,FALSE))</f>
        <v/>
      </c>
      <c r="AT855" s="14" t="str">
        <f>IF(Point[Asset Group]="","",VLOOKUP(Point[Sprinklers],irrigation_sprinklers,2,FALSE))</f>
        <v/>
      </c>
      <c r="AU855" s="14" t="str">
        <f>IF(Point[Asset Group]="","",VLOOKUP(Point[System],irrigation_system,2,FALSE))</f>
        <v/>
      </c>
      <c r="AV855" s="14" t="str">
        <f>IF(Point[Asset Group]="","",VLOOKUP(Point[Status],irrigation_status,2,FALSE))</f>
        <v/>
      </c>
      <c r="AW855" s="11" t="str">
        <f>IF(Point[Date of manufacture]="","",Point[Date of manufacture])</f>
        <v/>
      </c>
      <c r="AX855" s="14" t="str">
        <f>IF(Point[Asset Group]="","",VLOOKUP(Point[Sign Purpose],sign_purpose,2,FALSE))</f>
        <v/>
      </c>
      <c r="AY855" s="14" t="str">
        <f>IF(Point[Asset Group]="","",VLOOKUP(Point[Sign Material],material_master,2,FALSE))</f>
        <v/>
      </c>
      <c r="AZ855" s="14" t="str">
        <f>IF(Point[Asset Group]="","",VLOOKUP(Point[Affixed To],sign_affix,2,FALSE))</f>
        <v/>
      </c>
      <c r="BA855" s="14" t="str">
        <f>IF(Point[Size HxB mm]="","",Point[Size HxB mm])</f>
        <v/>
      </c>
      <c r="BB855" s="14" t="str">
        <f>IF(Point[Height m]="","",Point[Height m])</f>
        <v/>
      </c>
      <c r="BC855" s="14" t="str">
        <f>IF(Point[Asset Group]="","",VLOOKUP(Point[Post Material],material_master,2,FALSE))</f>
        <v/>
      </c>
      <c r="BD855" s="14" t="str">
        <f>IF(Point[Asset Group]="","",VLOOKUP(Point[Post Number],number,2,FALSE))</f>
        <v/>
      </c>
      <c r="BE855" s="14" t="str">
        <f>IF(Point[Asset Group]="","",VLOOKUP(Point[Structure SubType],subdom_master_gdb,2,FALSE))</f>
        <v/>
      </c>
      <c r="BF855" s="14" t="str">
        <f>IF(Point[Area m2]="","",Point[Area m2])</f>
        <v/>
      </c>
      <c r="BG855" s="14" t="str">
        <f>IF(Point[Length m]="","",Point[Length m])</f>
        <v/>
      </c>
      <c r="BH855" s="14" t="str">
        <f>IF(Point[Width m]="","",Point[Width m])</f>
        <v/>
      </c>
      <c r="BI855" s="14" t="str">
        <f>IF(Point[Diameter m]="","",Point[Diameter m])</f>
        <v/>
      </c>
      <c r="BJ855" s="14" t="str">
        <f>IF(Point[Asset Group]="","",VLOOKUP(Point[Number of Pipes],number,2,FALSE))</f>
        <v/>
      </c>
      <c r="BK855" s="14" t="str">
        <f>IF(Point[Asset Group]="","",VLOOKUP(Point[Combined Name],2,FALSE))</f>
        <v/>
      </c>
      <c r="BL855" s="14" t="str">
        <f>IF(Point[Asset Group]="","",VLOOKUP(Point[Size Class],size_class,2,FALSE))</f>
        <v/>
      </c>
      <c r="BM855" s="14" t="str">
        <f>IF(Point[Asset Group]="","",VLOOKUP(Point[Age Class],age_class,2,FALSE))</f>
        <v/>
      </c>
      <c r="BN855" s="14" t="str">
        <f>IF(Point[Girth (cm)]="","",Point[Girth (cm)])</f>
        <v/>
      </c>
      <c r="BO855" s="14" t="str">
        <f>IF(Point[Crown Radius (m)]="","",Point[Crown Radius (m)])</f>
        <v/>
      </c>
      <c r="BP855" s="14" t="str">
        <f>IF(Point[Asset Group]="","",VLOOKUP(Point[Rooting Environment],root_enviro,2,FALSE))</f>
        <v/>
      </c>
      <c r="BQ855" s="14" t="str">
        <f>IF(Point[Asset Group]="","",VLOOKUP(Point[Tree Surround],tree_surround,2,FALSE))</f>
        <v/>
      </c>
      <c r="BR855" s="14" t="str">
        <f>IF(Point[Asset Group]="","",VLOOKUP(Point[Tree Grill],yes_no,2,FALSE))</f>
        <v/>
      </c>
      <c r="BS855" s="14" t="str">
        <f>IF(Point[Asset Group]="","",VLOOKUP(Point[Tree Location],tree_location,2,FALSE))</f>
        <v/>
      </c>
    </row>
    <row r="856" spans="1:71" s="3" customFormat="1" x14ac:dyDescent="0.2">
      <c r="A856" s="3" t="str">
        <f>IF(Point[DWG File Name]="","",Point[DWG File Name])</f>
        <v/>
      </c>
      <c r="B856" s="3" t="str">
        <f>IF(Point[DWG Layer Name]="","",Point[DWG Layer Name])</f>
        <v/>
      </c>
      <c r="C856" s="3" t="str">
        <f>IF(Point[DWG Handle]="","",Point[DWG Handle])</f>
        <v/>
      </c>
      <c r="D856" s="58" t="str">
        <f>IF(Point[X]="","",Point[X])</f>
        <v/>
      </c>
      <c r="E856" s="58" t="str">
        <f>IF(Point[Y]="","",Point[Y])</f>
        <v/>
      </c>
      <c r="F856" s="3" t="str">
        <f>IF(Point[Replacement Asset]="","",Point[Replacement Asset])</f>
        <v/>
      </c>
      <c r="G856" s="3" t="str">
        <f>IF(Point[Asset ID]="","",UPPER(Point[Asset ID]))</f>
        <v/>
      </c>
      <c r="H856" s="3" t="str">
        <f>IF(Point[Asset Group]="","",VLOOKUP(Point[Asset Group],asset_grp_pt,4,FALSE))</f>
        <v/>
      </c>
      <c r="I856" s="3" t="str">
        <f>IF(Point[Asset Group]="","",VLOOKUP(Point[Asset Group],asset_grp_pt,2,FALSE))</f>
        <v/>
      </c>
      <c r="J856" s="3" t="str">
        <f>IF(Point[Asset Group]="","",VLOOKUP(Point[Asset Group],asset_grp_pt,3,FALSE))</f>
        <v/>
      </c>
      <c r="K856" s="3" t="str">
        <f>IF(Point[Asset Group]="","",VLOOKUP(Point[Asset Type],type_master_list,2,FALSE))</f>
        <v/>
      </c>
      <c r="L856" s="3" t="str">
        <f>IF(Point[Asset Name]="","",PROPER(Point[Asset Name]))</f>
        <v/>
      </c>
      <c r="M856" s="11" t="str">
        <f>IF(Point[Install Date]="","",Point[Install Date])</f>
        <v/>
      </c>
      <c r="N856" s="11" t="str">
        <f>IF(Point[Note]="","",PROPER(Point[Note]))</f>
        <v/>
      </c>
      <c r="O856" s="11" t="str">
        <f>IF(Point[Resource Consent Number]="","",UPPER(Point[Resource Consent Number]))</f>
        <v/>
      </c>
      <c r="P856" s="53" t="str">
        <f>IF(Point[Asset Unit Cost]="","",Point[Asset Unit Cost])</f>
        <v/>
      </c>
      <c r="Q856" s="11" t="str">
        <f>IF(Point[Added By]="","",UPPER(Point[Added By]))</f>
        <v/>
      </c>
      <c r="R856" s="11" t="str">
        <f>IF(Point[Added Date]="","",Point[Added Date])</f>
        <v/>
      </c>
      <c r="S856" s="14" t="str">
        <f>IF(Point[Z COORD]="","",Point[Z COORD])</f>
        <v/>
      </c>
      <c r="T856" s="14" t="str">
        <f>IF(Point[Asset Description]="","",PROPER(Point[Asset Description]))</f>
        <v/>
      </c>
      <c r="U856" s="14" t="str">
        <f>IF(Point[[Artist ]]="","",PROPER(Point[[Artist ]]))</f>
        <v/>
      </c>
      <c r="V856" s="14" t="str">
        <f>IF(Point[Material Notes]="","",PROPER(Point[Material Notes]))</f>
        <v/>
      </c>
      <c r="W856" s="14" t="str">
        <f>IF(Point[Dimension Notes]="","",Point[Dimension Notes])</f>
        <v/>
      </c>
      <c r="X856" s="14" t="str">
        <f>IF(Point[List]="","",VLOOKUP(Point[Burner Number],number,2,FALSE))</f>
        <v/>
      </c>
      <c r="Y856" s="14" t="str">
        <f>IF(Point[List]="","",VLOOKUP(Point[Fuel],bbq_fuel,2,FALSE))</f>
        <v/>
      </c>
      <c r="Z856" s="14" t="str">
        <f>IF(Point[List]="","",VLOOKUP(Point[Cabinet Material],bbq_material,2,FALSE))</f>
        <v/>
      </c>
      <c r="AA856" s="14" t="str">
        <f>IF(Point[Asset Group]="","",VLOOKUP(Point[Manufacturer],manufacturer,2,FALSE))</f>
        <v/>
      </c>
      <c r="AB856" s="14" t="str">
        <f>IF(Point[Uinsex WC]="","",Point[Uinsex WC])</f>
        <v/>
      </c>
      <c r="AC856" s="14" t="str">
        <f>IF(Point[Female WC]="","",Point[Female WC])</f>
        <v/>
      </c>
      <c r="AD856" s="14" t="str">
        <f>IF(Point[Male WC]="","",Point[Male WC])</f>
        <v/>
      </c>
      <c r="AE856" s="14" t="str">
        <f>IF(Point[Urinal]="","",Point[Urinal])</f>
        <v/>
      </c>
      <c r="AF856" s="14" t="str">
        <f>IF(Point[Disabled Unisex]="","",Point[Disabled Unisex])</f>
        <v/>
      </c>
      <c r="AG856" s="14" t="str">
        <f>IF(Point[Disabled Female]="","",Point[Disabled Female])</f>
        <v/>
      </c>
      <c r="AH856" s="14" t="str">
        <f>IF(Point[Disabled Male]="","",Point[Disabled Male])</f>
        <v/>
      </c>
      <c r="AI856" s="14" t="str">
        <f>IF(Point[Asset Group]="","",VLOOKUP(Point[Handrail],yes_no,2,FALSE))</f>
        <v/>
      </c>
      <c r="AJ856" s="14" t="str">
        <f>IF(Point[Asset Group]="","",VLOOKUP(Point[Baby Changing],yes_no,2,FALSE))</f>
        <v/>
      </c>
      <c r="AK856" s="14" t="str">
        <f>IF(Point[Asset Group]="","",VLOOKUP(Point[Service Room],yes_no,2,FALSE))</f>
        <v/>
      </c>
      <c r="AL856" s="14" t="str">
        <f>IF(Point[Asset Group]="","",VLOOKUP(Point[Service Tap],service_tap,2,FALSE))</f>
        <v/>
      </c>
      <c r="AM856" s="14" t="str">
        <f>IF(Point[Asset Group]="","",VLOOKUP(Point[Heating Type],wc_heating,2,FALSE))</f>
        <v/>
      </c>
      <c r="AN856" s="14" t="str">
        <f>IF(Point[Asset Group]="","",VLOOKUP(Point[Power Supply],power_supply,2,FALSE))</f>
        <v/>
      </c>
      <c r="AO856" s="14" t="str">
        <f>IF(Point[Asset Group]="","",VLOOKUP(Point[Waste Water],waste_water,2,FALSE))</f>
        <v/>
      </c>
      <c r="AP856" s="14" t="str">
        <f>IF(Point[Asset Group]="","",VLOOKUP(Point[Furniture SubType],subdom_master_gdb,2,FALSE))</f>
        <v/>
      </c>
      <c r="AQ856" s="14" t="str">
        <f>IF(Point[Asset Group]="","",VLOOKUP(Point[Concrete Pad],yes_no,2,FALSE))</f>
        <v/>
      </c>
      <c r="AR856" s="14" t="str">
        <f>IF(Point[Asset Group]="","",VLOOKUP(Point[Material],material_master,2,FALSE))</f>
        <v/>
      </c>
      <c r="AS856" s="14" t="str">
        <f>IF(Point[Asset Group]="","",VLOOKUP(Point[Plumbing],irrigation_plumbing,2,FALSE))</f>
        <v/>
      </c>
      <c r="AT856" s="14" t="str">
        <f>IF(Point[Asset Group]="","",VLOOKUP(Point[Sprinklers],irrigation_sprinklers,2,FALSE))</f>
        <v/>
      </c>
      <c r="AU856" s="14" t="str">
        <f>IF(Point[Asset Group]="","",VLOOKUP(Point[System],irrigation_system,2,FALSE))</f>
        <v/>
      </c>
      <c r="AV856" s="14" t="str">
        <f>IF(Point[Asset Group]="","",VLOOKUP(Point[Status],irrigation_status,2,FALSE))</f>
        <v/>
      </c>
      <c r="AW856" s="11" t="str">
        <f>IF(Point[Date of manufacture]="","",Point[Date of manufacture])</f>
        <v/>
      </c>
      <c r="AX856" s="14" t="str">
        <f>IF(Point[Asset Group]="","",VLOOKUP(Point[Sign Purpose],sign_purpose,2,FALSE))</f>
        <v/>
      </c>
      <c r="AY856" s="14" t="str">
        <f>IF(Point[Asset Group]="","",VLOOKUP(Point[Sign Material],material_master,2,FALSE))</f>
        <v/>
      </c>
      <c r="AZ856" s="14" t="str">
        <f>IF(Point[Asset Group]="","",VLOOKUP(Point[Affixed To],sign_affix,2,FALSE))</f>
        <v/>
      </c>
      <c r="BA856" s="14" t="str">
        <f>IF(Point[Size HxB mm]="","",Point[Size HxB mm])</f>
        <v/>
      </c>
      <c r="BB856" s="14" t="str">
        <f>IF(Point[Height m]="","",Point[Height m])</f>
        <v/>
      </c>
      <c r="BC856" s="14" t="str">
        <f>IF(Point[Asset Group]="","",VLOOKUP(Point[Post Material],material_master,2,FALSE))</f>
        <v/>
      </c>
      <c r="BD856" s="14" t="str">
        <f>IF(Point[Asset Group]="","",VLOOKUP(Point[Post Number],number,2,FALSE))</f>
        <v/>
      </c>
      <c r="BE856" s="14" t="str">
        <f>IF(Point[Asset Group]="","",VLOOKUP(Point[Structure SubType],subdom_master_gdb,2,FALSE))</f>
        <v/>
      </c>
      <c r="BF856" s="14" t="str">
        <f>IF(Point[Area m2]="","",Point[Area m2])</f>
        <v/>
      </c>
      <c r="BG856" s="14" t="str">
        <f>IF(Point[Length m]="","",Point[Length m])</f>
        <v/>
      </c>
      <c r="BH856" s="14" t="str">
        <f>IF(Point[Width m]="","",Point[Width m])</f>
        <v/>
      </c>
      <c r="BI856" s="14" t="str">
        <f>IF(Point[Diameter m]="","",Point[Diameter m])</f>
        <v/>
      </c>
      <c r="BJ856" s="14" t="str">
        <f>IF(Point[Asset Group]="","",VLOOKUP(Point[Number of Pipes],number,2,FALSE))</f>
        <v/>
      </c>
      <c r="BK856" s="14" t="str">
        <f>IF(Point[Asset Group]="","",VLOOKUP(Point[Combined Name],2,FALSE))</f>
        <v/>
      </c>
      <c r="BL856" s="14" t="str">
        <f>IF(Point[Asset Group]="","",VLOOKUP(Point[Size Class],size_class,2,FALSE))</f>
        <v/>
      </c>
      <c r="BM856" s="14" t="str">
        <f>IF(Point[Asset Group]="","",VLOOKUP(Point[Age Class],age_class,2,FALSE))</f>
        <v/>
      </c>
      <c r="BN856" s="14" t="str">
        <f>IF(Point[Girth (cm)]="","",Point[Girth (cm)])</f>
        <v/>
      </c>
      <c r="BO856" s="14" t="str">
        <f>IF(Point[Crown Radius (m)]="","",Point[Crown Radius (m)])</f>
        <v/>
      </c>
      <c r="BP856" s="14" t="str">
        <f>IF(Point[Asset Group]="","",VLOOKUP(Point[Rooting Environment],root_enviro,2,FALSE))</f>
        <v/>
      </c>
      <c r="BQ856" s="14" t="str">
        <f>IF(Point[Asset Group]="","",VLOOKUP(Point[Tree Surround],tree_surround,2,FALSE))</f>
        <v/>
      </c>
      <c r="BR856" s="14" t="str">
        <f>IF(Point[Asset Group]="","",VLOOKUP(Point[Tree Grill],yes_no,2,FALSE))</f>
        <v/>
      </c>
      <c r="BS856" s="14" t="str">
        <f>IF(Point[Asset Group]="","",VLOOKUP(Point[Tree Location],tree_location,2,FALSE))</f>
        <v/>
      </c>
    </row>
    <row r="857" spans="1:71" s="3" customFormat="1" x14ac:dyDescent="0.2">
      <c r="A857" s="3" t="str">
        <f>IF(Point[DWG File Name]="","",Point[DWG File Name])</f>
        <v/>
      </c>
      <c r="B857" s="3" t="str">
        <f>IF(Point[DWG Layer Name]="","",Point[DWG Layer Name])</f>
        <v/>
      </c>
      <c r="C857" s="3" t="str">
        <f>IF(Point[DWG Handle]="","",Point[DWG Handle])</f>
        <v/>
      </c>
      <c r="D857" s="58" t="str">
        <f>IF(Point[X]="","",Point[X])</f>
        <v/>
      </c>
      <c r="E857" s="58" t="str">
        <f>IF(Point[Y]="","",Point[Y])</f>
        <v/>
      </c>
      <c r="F857" s="3" t="str">
        <f>IF(Point[Replacement Asset]="","",Point[Replacement Asset])</f>
        <v/>
      </c>
      <c r="G857" s="3" t="str">
        <f>IF(Point[Asset ID]="","",UPPER(Point[Asset ID]))</f>
        <v/>
      </c>
      <c r="H857" s="3" t="str">
        <f>IF(Point[Asset Group]="","",VLOOKUP(Point[Asset Group],asset_grp_pt,4,FALSE))</f>
        <v/>
      </c>
      <c r="I857" s="3" t="str">
        <f>IF(Point[Asset Group]="","",VLOOKUP(Point[Asset Group],asset_grp_pt,2,FALSE))</f>
        <v/>
      </c>
      <c r="J857" s="3" t="str">
        <f>IF(Point[Asset Group]="","",VLOOKUP(Point[Asset Group],asset_grp_pt,3,FALSE))</f>
        <v/>
      </c>
      <c r="K857" s="3" t="str">
        <f>IF(Point[Asset Group]="","",VLOOKUP(Point[Asset Type],type_master_list,2,FALSE))</f>
        <v/>
      </c>
      <c r="L857" s="3" t="str">
        <f>IF(Point[Asset Name]="","",PROPER(Point[Asset Name]))</f>
        <v/>
      </c>
      <c r="M857" s="11" t="str">
        <f>IF(Point[Install Date]="","",Point[Install Date])</f>
        <v/>
      </c>
      <c r="N857" s="11" t="str">
        <f>IF(Point[Note]="","",PROPER(Point[Note]))</f>
        <v/>
      </c>
      <c r="O857" s="11" t="str">
        <f>IF(Point[Resource Consent Number]="","",UPPER(Point[Resource Consent Number]))</f>
        <v/>
      </c>
      <c r="P857" s="53" t="str">
        <f>IF(Point[Asset Unit Cost]="","",Point[Asset Unit Cost])</f>
        <v/>
      </c>
      <c r="Q857" s="11" t="str">
        <f>IF(Point[Added By]="","",UPPER(Point[Added By]))</f>
        <v/>
      </c>
      <c r="R857" s="11" t="str">
        <f>IF(Point[Added Date]="","",Point[Added Date])</f>
        <v/>
      </c>
      <c r="S857" s="14" t="str">
        <f>IF(Point[Z COORD]="","",Point[Z COORD])</f>
        <v/>
      </c>
      <c r="T857" s="14" t="str">
        <f>IF(Point[Asset Description]="","",PROPER(Point[Asset Description]))</f>
        <v/>
      </c>
      <c r="U857" s="14" t="str">
        <f>IF(Point[[Artist ]]="","",PROPER(Point[[Artist ]]))</f>
        <v/>
      </c>
      <c r="V857" s="14" t="str">
        <f>IF(Point[Material Notes]="","",PROPER(Point[Material Notes]))</f>
        <v/>
      </c>
      <c r="W857" s="14" t="str">
        <f>IF(Point[Dimension Notes]="","",Point[Dimension Notes])</f>
        <v/>
      </c>
      <c r="X857" s="14" t="str">
        <f>IF(Point[List]="","",VLOOKUP(Point[Burner Number],number,2,FALSE))</f>
        <v/>
      </c>
      <c r="Y857" s="14" t="str">
        <f>IF(Point[List]="","",VLOOKUP(Point[Fuel],bbq_fuel,2,FALSE))</f>
        <v/>
      </c>
      <c r="Z857" s="14" t="str">
        <f>IF(Point[List]="","",VLOOKUP(Point[Cabinet Material],bbq_material,2,FALSE))</f>
        <v/>
      </c>
      <c r="AA857" s="14" t="str">
        <f>IF(Point[Asset Group]="","",VLOOKUP(Point[Manufacturer],manufacturer,2,FALSE))</f>
        <v/>
      </c>
      <c r="AB857" s="14" t="str">
        <f>IF(Point[Uinsex WC]="","",Point[Uinsex WC])</f>
        <v/>
      </c>
      <c r="AC857" s="14" t="str">
        <f>IF(Point[Female WC]="","",Point[Female WC])</f>
        <v/>
      </c>
      <c r="AD857" s="14" t="str">
        <f>IF(Point[Male WC]="","",Point[Male WC])</f>
        <v/>
      </c>
      <c r="AE857" s="14" t="str">
        <f>IF(Point[Urinal]="","",Point[Urinal])</f>
        <v/>
      </c>
      <c r="AF857" s="14" t="str">
        <f>IF(Point[Disabled Unisex]="","",Point[Disabled Unisex])</f>
        <v/>
      </c>
      <c r="AG857" s="14" t="str">
        <f>IF(Point[Disabled Female]="","",Point[Disabled Female])</f>
        <v/>
      </c>
      <c r="AH857" s="14" t="str">
        <f>IF(Point[Disabled Male]="","",Point[Disabled Male])</f>
        <v/>
      </c>
      <c r="AI857" s="14" t="str">
        <f>IF(Point[Asset Group]="","",VLOOKUP(Point[Handrail],yes_no,2,FALSE))</f>
        <v/>
      </c>
      <c r="AJ857" s="14" t="str">
        <f>IF(Point[Asset Group]="","",VLOOKUP(Point[Baby Changing],yes_no,2,FALSE))</f>
        <v/>
      </c>
      <c r="AK857" s="14" t="str">
        <f>IF(Point[Asset Group]="","",VLOOKUP(Point[Service Room],yes_no,2,FALSE))</f>
        <v/>
      </c>
      <c r="AL857" s="14" t="str">
        <f>IF(Point[Asset Group]="","",VLOOKUP(Point[Service Tap],service_tap,2,FALSE))</f>
        <v/>
      </c>
      <c r="AM857" s="14" t="str">
        <f>IF(Point[Asset Group]="","",VLOOKUP(Point[Heating Type],wc_heating,2,FALSE))</f>
        <v/>
      </c>
      <c r="AN857" s="14" t="str">
        <f>IF(Point[Asset Group]="","",VLOOKUP(Point[Power Supply],power_supply,2,FALSE))</f>
        <v/>
      </c>
      <c r="AO857" s="14" t="str">
        <f>IF(Point[Asset Group]="","",VLOOKUP(Point[Waste Water],waste_water,2,FALSE))</f>
        <v/>
      </c>
      <c r="AP857" s="14" t="str">
        <f>IF(Point[Asset Group]="","",VLOOKUP(Point[Furniture SubType],subdom_master_gdb,2,FALSE))</f>
        <v/>
      </c>
      <c r="AQ857" s="14" t="str">
        <f>IF(Point[Asset Group]="","",VLOOKUP(Point[Concrete Pad],yes_no,2,FALSE))</f>
        <v/>
      </c>
      <c r="AR857" s="14" t="str">
        <f>IF(Point[Asset Group]="","",VLOOKUP(Point[Material],material_master,2,FALSE))</f>
        <v/>
      </c>
      <c r="AS857" s="14" t="str">
        <f>IF(Point[Asset Group]="","",VLOOKUP(Point[Plumbing],irrigation_plumbing,2,FALSE))</f>
        <v/>
      </c>
      <c r="AT857" s="14" t="str">
        <f>IF(Point[Asset Group]="","",VLOOKUP(Point[Sprinklers],irrigation_sprinklers,2,FALSE))</f>
        <v/>
      </c>
      <c r="AU857" s="14" t="str">
        <f>IF(Point[Asset Group]="","",VLOOKUP(Point[System],irrigation_system,2,FALSE))</f>
        <v/>
      </c>
      <c r="AV857" s="14" t="str">
        <f>IF(Point[Asset Group]="","",VLOOKUP(Point[Status],irrigation_status,2,FALSE))</f>
        <v/>
      </c>
      <c r="AW857" s="11" t="str">
        <f>IF(Point[Date of manufacture]="","",Point[Date of manufacture])</f>
        <v/>
      </c>
      <c r="AX857" s="14" t="str">
        <f>IF(Point[Asset Group]="","",VLOOKUP(Point[Sign Purpose],sign_purpose,2,FALSE))</f>
        <v/>
      </c>
      <c r="AY857" s="14" t="str">
        <f>IF(Point[Asset Group]="","",VLOOKUP(Point[Sign Material],material_master,2,FALSE))</f>
        <v/>
      </c>
      <c r="AZ857" s="14" t="str">
        <f>IF(Point[Asset Group]="","",VLOOKUP(Point[Affixed To],sign_affix,2,FALSE))</f>
        <v/>
      </c>
      <c r="BA857" s="14" t="str">
        <f>IF(Point[Size HxB mm]="","",Point[Size HxB mm])</f>
        <v/>
      </c>
      <c r="BB857" s="14" t="str">
        <f>IF(Point[Height m]="","",Point[Height m])</f>
        <v/>
      </c>
      <c r="BC857" s="14" t="str">
        <f>IF(Point[Asset Group]="","",VLOOKUP(Point[Post Material],material_master,2,FALSE))</f>
        <v/>
      </c>
      <c r="BD857" s="14" t="str">
        <f>IF(Point[Asset Group]="","",VLOOKUP(Point[Post Number],number,2,FALSE))</f>
        <v/>
      </c>
      <c r="BE857" s="14" t="str">
        <f>IF(Point[Asset Group]="","",VLOOKUP(Point[Structure SubType],subdom_master_gdb,2,FALSE))</f>
        <v/>
      </c>
      <c r="BF857" s="14" t="str">
        <f>IF(Point[Area m2]="","",Point[Area m2])</f>
        <v/>
      </c>
      <c r="BG857" s="14" t="str">
        <f>IF(Point[Length m]="","",Point[Length m])</f>
        <v/>
      </c>
      <c r="BH857" s="14" t="str">
        <f>IF(Point[Width m]="","",Point[Width m])</f>
        <v/>
      </c>
      <c r="BI857" s="14" t="str">
        <f>IF(Point[Diameter m]="","",Point[Diameter m])</f>
        <v/>
      </c>
      <c r="BJ857" s="14" t="str">
        <f>IF(Point[Asset Group]="","",VLOOKUP(Point[Number of Pipes],number,2,FALSE))</f>
        <v/>
      </c>
      <c r="BK857" s="14" t="str">
        <f>IF(Point[Asset Group]="","",VLOOKUP(Point[Combined Name],2,FALSE))</f>
        <v/>
      </c>
      <c r="BL857" s="14" t="str">
        <f>IF(Point[Asset Group]="","",VLOOKUP(Point[Size Class],size_class,2,FALSE))</f>
        <v/>
      </c>
      <c r="BM857" s="14" t="str">
        <f>IF(Point[Asset Group]="","",VLOOKUP(Point[Age Class],age_class,2,FALSE))</f>
        <v/>
      </c>
      <c r="BN857" s="14" t="str">
        <f>IF(Point[Girth (cm)]="","",Point[Girth (cm)])</f>
        <v/>
      </c>
      <c r="BO857" s="14" t="str">
        <f>IF(Point[Crown Radius (m)]="","",Point[Crown Radius (m)])</f>
        <v/>
      </c>
      <c r="BP857" s="14" t="str">
        <f>IF(Point[Asset Group]="","",VLOOKUP(Point[Rooting Environment],root_enviro,2,FALSE))</f>
        <v/>
      </c>
      <c r="BQ857" s="14" t="str">
        <f>IF(Point[Asset Group]="","",VLOOKUP(Point[Tree Surround],tree_surround,2,FALSE))</f>
        <v/>
      </c>
      <c r="BR857" s="14" t="str">
        <f>IF(Point[Asset Group]="","",VLOOKUP(Point[Tree Grill],yes_no,2,FALSE))</f>
        <v/>
      </c>
      <c r="BS857" s="14" t="str">
        <f>IF(Point[Asset Group]="","",VLOOKUP(Point[Tree Location],tree_location,2,FALSE))</f>
        <v/>
      </c>
    </row>
    <row r="858" spans="1:71" s="3" customFormat="1" x14ac:dyDescent="0.2">
      <c r="A858" s="3" t="str">
        <f>IF(Point[DWG File Name]="","",Point[DWG File Name])</f>
        <v/>
      </c>
      <c r="B858" s="3" t="str">
        <f>IF(Point[DWG Layer Name]="","",Point[DWG Layer Name])</f>
        <v/>
      </c>
      <c r="C858" s="3" t="str">
        <f>IF(Point[DWG Handle]="","",Point[DWG Handle])</f>
        <v/>
      </c>
      <c r="D858" s="58" t="str">
        <f>IF(Point[X]="","",Point[X])</f>
        <v/>
      </c>
      <c r="E858" s="58" t="str">
        <f>IF(Point[Y]="","",Point[Y])</f>
        <v/>
      </c>
      <c r="F858" s="3" t="str">
        <f>IF(Point[Replacement Asset]="","",Point[Replacement Asset])</f>
        <v/>
      </c>
      <c r="G858" s="3" t="str">
        <f>IF(Point[Asset ID]="","",UPPER(Point[Asset ID]))</f>
        <v/>
      </c>
      <c r="H858" s="3" t="str">
        <f>IF(Point[Asset Group]="","",VLOOKUP(Point[Asset Group],asset_grp_pt,4,FALSE))</f>
        <v/>
      </c>
      <c r="I858" s="3" t="str">
        <f>IF(Point[Asset Group]="","",VLOOKUP(Point[Asset Group],asset_grp_pt,2,FALSE))</f>
        <v/>
      </c>
      <c r="J858" s="3" t="str">
        <f>IF(Point[Asset Group]="","",VLOOKUP(Point[Asset Group],asset_grp_pt,3,FALSE))</f>
        <v/>
      </c>
      <c r="K858" s="3" t="str">
        <f>IF(Point[Asset Group]="","",VLOOKUP(Point[Asset Type],type_master_list,2,FALSE))</f>
        <v/>
      </c>
      <c r="L858" s="3" t="str">
        <f>IF(Point[Asset Name]="","",PROPER(Point[Asset Name]))</f>
        <v/>
      </c>
      <c r="M858" s="11" t="str">
        <f>IF(Point[Install Date]="","",Point[Install Date])</f>
        <v/>
      </c>
      <c r="N858" s="11" t="str">
        <f>IF(Point[Note]="","",PROPER(Point[Note]))</f>
        <v/>
      </c>
      <c r="O858" s="11" t="str">
        <f>IF(Point[Resource Consent Number]="","",UPPER(Point[Resource Consent Number]))</f>
        <v/>
      </c>
      <c r="P858" s="53" t="str">
        <f>IF(Point[Asset Unit Cost]="","",Point[Asset Unit Cost])</f>
        <v/>
      </c>
      <c r="Q858" s="11" t="str">
        <f>IF(Point[Added By]="","",UPPER(Point[Added By]))</f>
        <v/>
      </c>
      <c r="R858" s="11" t="str">
        <f>IF(Point[Added Date]="","",Point[Added Date])</f>
        <v/>
      </c>
      <c r="S858" s="14" t="str">
        <f>IF(Point[Z COORD]="","",Point[Z COORD])</f>
        <v/>
      </c>
      <c r="T858" s="14" t="str">
        <f>IF(Point[Asset Description]="","",PROPER(Point[Asset Description]))</f>
        <v/>
      </c>
      <c r="U858" s="14" t="str">
        <f>IF(Point[[Artist ]]="","",PROPER(Point[[Artist ]]))</f>
        <v/>
      </c>
      <c r="V858" s="14" t="str">
        <f>IF(Point[Material Notes]="","",PROPER(Point[Material Notes]))</f>
        <v/>
      </c>
      <c r="W858" s="14" t="str">
        <f>IF(Point[Dimension Notes]="","",Point[Dimension Notes])</f>
        <v/>
      </c>
      <c r="X858" s="14" t="str">
        <f>IF(Point[List]="","",VLOOKUP(Point[Burner Number],number,2,FALSE))</f>
        <v/>
      </c>
      <c r="Y858" s="14" t="str">
        <f>IF(Point[List]="","",VLOOKUP(Point[Fuel],bbq_fuel,2,FALSE))</f>
        <v/>
      </c>
      <c r="Z858" s="14" t="str">
        <f>IF(Point[List]="","",VLOOKUP(Point[Cabinet Material],bbq_material,2,FALSE))</f>
        <v/>
      </c>
      <c r="AA858" s="14" t="str">
        <f>IF(Point[Asset Group]="","",VLOOKUP(Point[Manufacturer],manufacturer,2,FALSE))</f>
        <v/>
      </c>
      <c r="AB858" s="14" t="str">
        <f>IF(Point[Uinsex WC]="","",Point[Uinsex WC])</f>
        <v/>
      </c>
      <c r="AC858" s="14" t="str">
        <f>IF(Point[Female WC]="","",Point[Female WC])</f>
        <v/>
      </c>
      <c r="AD858" s="14" t="str">
        <f>IF(Point[Male WC]="","",Point[Male WC])</f>
        <v/>
      </c>
      <c r="AE858" s="14" t="str">
        <f>IF(Point[Urinal]="","",Point[Urinal])</f>
        <v/>
      </c>
      <c r="AF858" s="14" t="str">
        <f>IF(Point[Disabled Unisex]="","",Point[Disabled Unisex])</f>
        <v/>
      </c>
      <c r="AG858" s="14" t="str">
        <f>IF(Point[Disabled Female]="","",Point[Disabled Female])</f>
        <v/>
      </c>
      <c r="AH858" s="14" t="str">
        <f>IF(Point[Disabled Male]="","",Point[Disabled Male])</f>
        <v/>
      </c>
      <c r="AI858" s="14" t="str">
        <f>IF(Point[Asset Group]="","",VLOOKUP(Point[Handrail],yes_no,2,FALSE))</f>
        <v/>
      </c>
      <c r="AJ858" s="14" t="str">
        <f>IF(Point[Asset Group]="","",VLOOKUP(Point[Baby Changing],yes_no,2,FALSE))</f>
        <v/>
      </c>
      <c r="AK858" s="14" t="str">
        <f>IF(Point[Asset Group]="","",VLOOKUP(Point[Service Room],yes_no,2,FALSE))</f>
        <v/>
      </c>
      <c r="AL858" s="14" t="str">
        <f>IF(Point[Asset Group]="","",VLOOKUP(Point[Service Tap],service_tap,2,FALSE))</f>
        <v/>
      </c>
      <c r="AM858" s="14" t="str">
        <f>IF(Point[Asset Group]="","",VLOOKUP(Point[Heating Type],wc_heating,2,FALSE))</f>
        <v/>
      </c>
      <c r="AN858" s="14" t="str">
        <f>IF(Point[Asset Group]="","",VLOOKUP(Point[Power Supply],power_supply,2,FALSE))</f>
        <v/>
      </c>
      <c r="AO858" s="14" t="str">
        <f>IF(Point[Asset Group]="","",VLOOKUP(Point[Waste Water],waste_water,2,FALSE))</f>
        <v/>
      </c>
      <c r="AP858" s="14" t="str">
        <f>IF(Point[Asset Group]="","",VLOOKUP(Point[Furniture SubType],subdom_master_gdb,2,FALSE))</f>
        <v/>
      </c>
      <c r="AQ858" s="14" t="str">
        <f>IF(Point[Asset Group]="","",VLOOKUP(Point[Concrete Pad],yes_no,2,FALSE))</f>
        <v/>
      </c>
      <c r="AR858" s="14" t="str">
        <f>IF(Point[Asset Group]="","",VLOOKUP(Point[Material],material_master,2,FALSE))</f>
        <v/>
      </c>
      <c r="AS858" s="14" t="str">
        <f>IF(Point[Asset Group]="","",VLOOKUP(Point[Plumbing],irrigation_plumbing,2,FALSE))</f>
        <v/>
      </c>
      <c r="AT858" s="14" t="str">
        <f>IF(Point[Asset Group]="","",VLOOKUP(Point[Sprinklers],irrigation_sprinklers,2,FALSE))</f>
        <v/>
      </c>
      <c r="AU858" s="14" t="str">
        <f>IF(Point[Asset Group]="","",VLOOKUP(Point[System],irrigation_system,2,FALSE))</f>
        <v/>
      </c>
      <c r="AV858" s="14" t="str">
        <f>IF(Point[Asset Group]="","",VLOOKUP(Point[Status],irrigation_status,2,FALSE))</f>
        <v/>
      </c>
      <c r="AW858" s="11" t="str">
        <f>IF(Point[Date of manufacture]="","",Point[Date of manufacture])</f>
        <v/>
      </c>
      <c r="AX858" s="14" t="str">
        <f>IF(Point[Asset Group]="","",VLOOKUP(Point[Sign Purpose],sign_purpose,2,FALSE))</f>
        <v/>
      </c>
      <c r="AY858" s="14" t="str">
        <f>IF(Point[Asset Group]="","",VLOOKUP(Point[Sign Material],material_master,2,FALSE))</f>
        <v/>
      </c>
      <c r="AZ858" s="14" t="str">
        <f>IF(Point[Asset Group]="","",VLOOKUP(Point[Affixed To],sign_affix,2,FALSE))</f>
        <v/>
      </c>
      <c r="BA858" s="14" t="str">
        <f>IF(Point[Size HxB mm]="","",Point[Size HxB mm])</f>
        <v/>
      </c>
      <c r="BB858" s="14" t="str">
        <f>IF(Point[Height m]="","",Point[Height m])</f>
        <v/>
      </c>
      <c r="BC858" s="14" t="str">
        <f>IF(Point[Asset Group]="","",VLOOKUP(Point[Post Material],material_master,2,FALSE))</f>
        <v/>
      </c>
      <c r="BD858" s="14" t="str">
        <f>IF(Point[Asset Group]="","",VLOOKUP(Point[Post Number],number,2,FALSE))</f>
        <v/>
      </c>
      <c r="BE858" s="14" t="str">
        <f>IF(Point[Asset Group]="","",VLOOKUP(Point[Structure SubType],subdom_master_gdb,2,FALSE))</f>
        <v/>
      </c>
      <c r="BF858" s="14" t="str">
        <f>IF(Point[Area m2]="","",Point[Area m2])</f>
        <v/>
      </c>
      <c r="BG858" s="14" t="str">
        <f>IF(Point[Length m]="","",Point[Length m])</f>
        <v/>
      </c>
      <c r="BH858" s="14" t="str">
        <f>IF(Point[Width m]="","",Point[Width m])</f>
        <v/>
      </c>
      <c r="BI858" s="14" t="str">
        <f>IF(Point[Diameter m]="","",Point[Diameter m])</f>
        <v/>
      </c>
      <c r="BJ858" s="14" t="str">
        <f>IF(Point[Asset Group]="","",VLOOKUP(Point[Number of Pipes],number,2,FALSE))</f>
        <v/>
      </c>
      <c r="BK858" s="14" t="str">
        <f>IF(Point[Asset Group]="","",VLOOKUP(Point[Combined Name],2,FALSE))</f>
        <v/>
      </c>
      <c r="BL858" s="14" t="str">
        <f>IF(Point[Asset Group]="","",VLOOKUP(Point[Size Class],size_class,2,FALSE))</f>
        <v/>
      </c>
      <c r="BM858" s="14" t="str">
        <f>IF(Point[Asset Group]="","",VLOOKUP(Point[Age Class],age_class,2,FALSE))</f>
        <v/>
      </c>
      <c r="BN858" s="14" t="str">
        <f>IF(Point[Girth (cm)]="","",Point[Girth (cm)])</f>
        <v/>
      </c>
      <c r="BO858" s="14" t="str">
        <f>IF(Point[Crown Radius (m)]="","",Point[Crown Radius (m)])</f>
        <v/>
      </c>
      <c r="BP858" s="14" t="str">
        <f>IF(Point[Asset Group]="","",VLOOKUP(Point[Rooting Environment],root_enviro,2,FALSE))</f>
        <v/>
      </c>
      <c r="BQ858" s="14" t="str">
        <f>IF(Point[Asset Group]="","",VLOOKUP(Point[Tree Surround],tree_surround,2,FALSE))</f>
        <v/>
      </c>
      <c r="BR858" s="14" t="str">
        <f>IF(Point[Asset Group]="","",VLOOKUP(Point[Tree Grill],yes_no,2,FALSE))</f>
        <v/>
      </c>
      <c r="BS858" s="14" t="str">
        <f>IF(Point[Asset Group]="","",VLOOKUP(Point[Tree Location],tree_location,2,FALSE))</f>
        <v/>
      </c>
    </row>
    <row r="859" spans="1:71" s="3" customFormat="1" x14ac:dyDescent="0.2">
      <c r="A859" s="3" t="str">
        <f>IF(Point[DWG File Name]="","",Point[DWG File Name])</f>
        <v/>
      </c>
      <c r="B859" s="3" t="str">
        <f>IF(Point[DWG Layer Name]="","",Point[DWG Layer Name])</f>
        <v/>
      </c>
      <c r="C859" s="3" t="str">
        <f>IF(Point[DWG Handle]="","",Point[DWG Handle])</f>
        <v/>
      </c>
      <c r="D859" s="58" t="str">
        <f>IF(Point[X]="","",Point[X])</f>
        <v/>
      </c>
      <c r="E859" s="58" t="str">
        <f>IF(Point[Y]="","",Point[Y])</f>
        <v/>
      </c>
      <c r="F859" s="3" t="str">
        <f>IF(Point[Replacement Asset]="","",Point[Replacement Asset])</f>
        <v/>
      </c>
      <c r="G859" s="3" t="str">
        <f>IF(Point[Asset ID]="","",UPPER(Point[Asset ID]))</f>
        <v/>
      </c>
      <c r="H859" s="3" t="str">
        <f>IF(Point[Asset Group]="","",VLOOKUP(Point[Asset Group],asset_grp_pt,4,FALSE))</f>
        <v/>
      </c>
      <c r="I859" s="3" t="str">
        <f>IF(Point[Asset Group]="","",VLOOKUP(Point[Asset Group],asset_grp_pt,2,FALSE))</f>
        <v/>
      </c>
      <c r="J859" s="3" t="str">
        <f>IF(Point[Asset Group]="","",VLOOKUP(Point[Asset Group],asset_grp_pt,3,FALSE))</f>
        <v/>
      </c>
      <c r="K859" s="3" t="str">
        <f>IF(Point[Asset Group]="","",VLOOKUP(Point[Asset Type],type_master_list,2,FALSE))</f>
        <v/>
      </c>
      <c r="L859" s="3" t="str">
        <f>IF(Point[Asset Name]="","",PROPER(Point[Asset Name]))</f>
        <v/>
      </c>
      <c r="M859" s="11" t="str">
        <f>IF(Point[Install Date]="","",Point[Install Date])</f>
        <v/>
      </c>
      <c r="N859" s="11" t="str">
        <f>IF(Point[Note]="","",PROPER(Point[Note]))</f>
        <v/>
      </c>
      <c r="O859" s="11" t="str">
        <f>IF(Point[Resource Consent Number]="","",UPPER(Point[Resource Consent Number]))</f>
        <v/>
      </c>
      <c r="P859" s="53" t="str">
        <f>IF(Point[Asset Unit Cost]="","",Point[Asset Unit Cost])</f>
        <v/>
      </c>
      <c r="Q859" s="11" t="str">
        <f>IF(Point[Added By]="","",UPPER(Point[Added By]))</f>
        <v/>
      </c>
      <c r="R859" s="11" t="str">
        <f>IF(Point[Added Date]="","",Point[Added Date])</f>
        <v/>
      </c>
      <c r="S859" s="14" t="str">
        <f>IF(Point[Z COORD]="","",Point[Z COORD])</f>
        <v/>
      </c>
      <c r="T859" s="14" t="str">
        <f>IF(Point[Asset Description]="","",PROPER(Point[Asset Description]))</f>
        <v/>
      </c>
      <c r="U859" s="14" t="str">
        <f>IF(Point[[Artist ]]="","",PROPER(Point[[Artist ]]))</f>
        <v/>
      </c>
      <c r="V859" s="14" t="str">
        <f>IF(Point[Material Notes]="","",PROPER(Point[Material Notes]))</f>
        <v/>
      </c>
      <c r="W859" s="14" t="str">
        <f>IF(Point[Dimension Notes]="","",Point[Dimension Notes])</f>
        <v/>
      </c>
      <c r="X859" s="14" t="str">
        <f>IF(Point[List]="","",VLOOKUP(Point[Burner Number],number,2,FALSE))</f>
        <v/>
      </c>
      <c r="Y859" s="14" t="str">
        <f>IF(Point[List]="","",VLOOKUP(Point[Fuel],bbq_fuel,2,FALSE))</f>
        <v/>
      </c>
      <c r="Z859" s="14" t="str">
        <f>IF(Point[List]="","",VLOOKUP(Point[Cabinet Material],bbq_material,2,FALSE))</f>
        <v/>
      </c>
      <c r="AA859" s="14" t="str">
        <f>IF(Point[Asset Group]="","",VLOOKUP(Point[Manufacturer],manufacturer,2,FALSE))</f>
        <v/>
      </c>
      <c r="AB859" s="14" t="str">
        <f>IF(Point[Uinsex WC]="","",Point[Uinsex WC])</f>
        <v/>
      </c>
      <c r="AC859" s="14" t="str">
        <f>IF(Point[Female WC]="","",Point[Female WC])</f>
        <v/>
      </c>
      <c r="AD859" s="14" t="str">
        <f>IF(Point[Male WC]="","",Point[Male WC])</f>
        <v/>
      </c>
      <c r="AE859" s="14" t="str">
        <f>IF(Point[Urinal]="","",Point[Urinal])</f>
        <v/>
      </c>
      <c r="AF859" s="14" t="str">
        <f>IF(Point[Disabled Unisex]="","",Point[Disabled Unisex])</f>
        <v/>
      </c>
      <c r="AG859" s="14" t="str">
        <f>IF(Point[Disabled Female]="","",Point[Disabled Female])</f>
        <v/>
      </c>
      <c r="AH859" s="14" t="str">
        <f>IF(Point[Disabled Male]="","",Point[Disabled Male])</f>
        <v/>
      </c>
      <c r="AI859" s="14" t="str">
        <f>IF(Point[Asset Group]="","",VLOOKUP(Point[Handrail],yes_no,2,FALSE))</f>
        <v/>
      </c>
      <c r="AJ859" s="14" t="str">
        <f>IF(Point[Asset Group]="","",VLOOKUP(Point[Baby Changing],yes_no,2,FALSE))</f>
        <v/>
      </c>
      <c r="AK859" s="14" t="str">
        <f>IF(Point[Asset Group]="","",VLOOKUP(Point[Service Room],yes_no,2,FALSE))</f>
        <v/>
      </c>
      <c r="AL859" s="14" t="str">
        <f>IF(Point[Asset Group]="","",VLOOKUP(Point[Service Tap],service_tap,2,FALSE))</f>
        <v/>
      </c>
      <c r="AM859" s="14" t="str">
        <f>IF(Point[Asset Group]="","",VLOOKUP(Point[Heating Type],wc_heating,2,FALSE))</f>
        <v/>
      </c>
      <c r="AN859" s="14" t="str">
        <f>IF(Point[Asset Group]="","",VLOOKUP(Point[Power Supply],power_supply,2,FALSE))</f>
        <v/>
      </c>
      <c r="AO859" s="14" t="str">
        <f>IF(Point[Asset Group]="","",VLOOKUP(Point[Waste Water],waste_water,2,FALSE))</f>
        <v/>
      </c>
      <c r="AP859" s="14" t="str">
        <f>IF(Point[Asset Group]="","",VLOOKUP(Point[Furniture SubType],subdom_master_gdb,2,FALSE))</f>
        <v/>
      </c>
      <c r="AQ859" s="14" t="str">
        <f>IF(Point[Asset Group]="","",VLOOKUP(Point[Concrete Pad],yes_no,2,FALSE))</f>
        <v/>
      </c>
      <c r="AR859" s="14" t="str">
        <f>IF(Point[Asset Group]="","",VLOOKUP(Point[Material],material_master,2,FALSE))</f>
        <v/>
      </c>
      <c r="AS859" s="14" t="str">
        <f>IF(Point[Asset Group]="","",VLOOKUP(Point[Plumbing],irrigation_plumbing,2,FALSE))</f>
        <v/>
      </c>
      <c r="AT859" s="14" t="str">
        <f>IF(Point[Asset Group]="","",VLOOKUP(Point[Sprinklers],irrigation_sprinklers,2,FALSE))</f>
        <v/>
      </c>
      <c r="AU859" s="14" t="str">
        <f>IF(Point[Asset Group]="","",VLOOKUP(Point[System],irrigation_system,2,FALSE))</f>
        <v/>
      </c>
      <c r="AV859" s="14" t="str">
        <f>IF(Point[Asset Group]="","",VLOOKUP(Point[Status],irrigation_status,2,FALSE))</f>
        <v/>
      </c>
      <c r="AW859" s="11" t="str">
        <f>IF(Point[Date of manufacture]="","",Point[Date of manufacture])</f>
        <v/>
      </c>
      <c r="AX859" s="14" t="str">
        <f>IF(Point[Asset Group]="","",VLOOKUP(Point[Sign Purpose],sign_purpose,2,FALSE))</f>
        <v/>
      </c>
      <c r="AY859" s="14" t="str">
        <f>IF(Point[Asset Group]="","",VLOOKUP(Point[Sign Material],material_master,2,FALSE))</f>
        <v/>
      </c>
      <c r="AZ859" s="14" t="str">
        <f>IF(Point[Asset Group]="","",VLOOKUP(Point[Affixed To],sign_affix,2,FALSE))</f>
        <v/>
      </c>
      <c r="BA859" s="14" t="str">
        <f>IF(Point[Size HxB mm]="","",Point[Size HxB mm])</f>
        <v/>
      </c>
      <c r="BB859" s="14" t="str">
        <f>IF(Point[Height m]="","",Point[Height m])</f>
        <v/>
      </c>
      <c r="BC859" s="14" t="str">
        <f>IF(Point[Asset Group]="","",VLOOKUP(Point[Post Material],material_master,2,FALSE))</f>
        <v/>
      </c>
      <c r="BD859" s="14" t="str">
        <f>IF(Point[Asset Group]="","",VLOOKUP(Point[Post Number],number,2,FALSE))</f>
        <v/>
      </c>
      <c r="BE859" s="14" t="str">
        <f>IF(Point[Asset Group]="","",VLOOKUP(Point[Structure SubType],subdom_master_gdb,2,FALSE))</f>
        <v/>
      </c>
      <c r="BF859" s="14" t="str">
        <f>IF(Point[Area m2]="","",Point[Area m2])</f>
        <v/>
      </c>
      <c r="BG859" s="14" t="str">
        <f>IF(Point[Length m]="","",Point[Length m])</f>
        <v/>
      </c>
      <c r="BH859" s="14" t="str">
        <f>IF(Point[Width m]="","",Point[Width m])</f>
        <v/>
      </c>
      <c r="BI859" s="14" t="str">
        <f>IF(Point[Diameter m]="","",Point[Diameter m])</f>
        <v/>
      </c>
      <c r="BJ859" s="14" t="str">
        <f>IF(Point[Asset Group]="","",VLOOKUP(Point[Number of Pipes],number,2,FALSE))</f>
        <v/>
      </c>
      <c r="BK859" s="14" t="str">
        <f>IF(Point[Asset Group]="","",VLOOKUP(Point[Combined Name],2,FALSE))</f>
        <v/>
      </c>
      <c r="BL859" s="14" t="str">
        <f>IF(Point[Asset Group]="","",VLOOKUP(Point[Size Class],size_class,2,FALSE))</f>
        <v/>
      </c>
      <c r="BM859" s="14" t="str">
        <f>IF(Point[Asset Group]="","",VLOOKUP(Point[Age Class],age_class,2,FALSE))</f>
        <v/>
      </c>
      <c r="BN859" s="14" t="str">
        <f>IF(Point[Girth (cm)]="","",Point[Girth (cm)])</f>
        <v/>
      </c>
      <c r="BO859" s="14" t="str">
        <f>IF(Point[Crown Radius (m)]="","",Point[Crown Radius (m)])</f>
        <v/>
      </c>
      <c r="BP859" s="14" t="str">
        <f>IF(Point[Asset Group]="","",VLOOKUP(Point[Rooting Environment],root_enviro,2,FALSE))</f>
        <v/>
      </c>
      <c r="BQ859" s="14" t="str">
        <f>IF(Point[Asset Group]="","",VLOOKUP(Point[Tree Surround],tree_surround,2,FALSE))</f>
        <v/>
      </c>
      <c r="BR859" s="14" t="str">
        <f>IF(Point[Asset Group]="","",VLOOKUP(Point[Tree Grill],yes_no,2,FALSE))</f>
        <v/>
      </c>
      <c r="BS859" s="14" t="str">
        <f>IF(Point[Asset Group]="","",VLOOKUP(Point[Tree Location],tree_location,2,FALSE))</f>
        <v/>
      </c>
    </row>
    <row r="860" spans="1:71" s="3" customFormat="1" x14ac:dyDescent="0.2">
      <c r="A860" s="3" t="str">
        <f>IF(Point[DWG File Name]="","",Point[DWG File Name])</f>
        <v/>
      </c>
      <c r="B860" s="3" t="str">
        <f>IF(Point[DWG Layer Name]="","",Point[DWG Layer Name])</f>
        <v/>
      </c>
      <c r="C860" s="3" t="str">
        <f>IF(Point[DWG Handle]="","",Point[DWG Handle])</f>
        <v/>
      </c>
      <c r="D860" s="58" t="str">
        <f>IF(Point[X]="","",Point[X])</f>
        <v/>
      </c>
      <c r="E860" s="58" t="str">
        <f>IF(Point[Y]="","",Point[Y])</f>
        <v/>
      </c>
      <c r="F860" s="3" t="str">
        <f>IF(Point[Replacement Asset]="","",Point[Replacement Asset])</f>
        <v/>
      </c>
      <c r="G860" s="3" t="str">
        <f>IF(Point[Asset ID]="","",UPPER(Point[Asset ID]))</f>
        <v/>
      </c>
      <c r="H860" s="3" t="str">
        <f>IF(Point[Asset Group]="","",VLOOKUP(Point[Asset Group],asset_grp_pt,4,FALSE))</f>
        <v/>
      </c>
      <c r="I860" s="3" t="str">
        <f>IF(Point[Asset Group]="","",VLOOKUP(Point[Asset Group],asset_grp_pt,2,FALSE))</f>
        <v/>
      </c>
      <c r="J860" s="3" t="str">
        <f>IF(Point[Asset Group]="","",VLOOKUP(Point[Asset Group],asset_grp_pt,3,FALSE))</f>
        <v/>
      </c>
      <c r="K860" s="3" t="str">
        <f>IF(Point[Asset Group]="","",VLOOKUP(Point[Asset Type],type_master_list,2,FALSE))</f>
        <v/>
      </c>
      <c r="L860" s="3" t="str">
        <f>IF(Point[Asset Name]="","",PROPER(Point[Asset Name]))</f>
        <v/>
      </c>
      <c r="M860" s="11" t="str">
        <f>IF(Point[Install Date]="","",Point[Install Date])</f>
        <v/>
      </c>
      <c r="N860" s="11" t="str">
        <f>IF(Point[Note]="","",PROPER(Point[Note]))</f>
        <v/>
      </c>
      <c r="O860" s="11" t="str">
        <f>IF(Point[Resource Consent Number]="","",UPPER(Point[Resource Consent Number]))</f>
        <v/>
      </c>
      <c r="P860" s="53" t="str">
        <f>IF(Point[Asset Unit Cost]="","",Point[Asset Unit Cost])</f>
        <v/>
      </c>
      <c r="Q860" s="11" t="str">
        <f>IF(Point[Added By]="","",UPPER(Point[Added By]))</f>
        <v/>
      </c>
      <c r="R860" s="11" t="str">
        <f>IF(Point[Added Date]="","",Point[Added Date])</f>
        <v/>
      </c>
      <c r="S860" s="14" t="str">
        <f>IF(Point[Z COORD]="","",Point[Z COORD])</f>
        <v/>
      </c>
      <c r="T860" s="14" t="str">
        <f>IF(Point[Asset Description]="","",PROPER(Point[Asset Description]))</f>
        <v/>
      </c>
      <c r="U860" s="14" t="str">
        <f>IF(Point[[Artist ]]="","",PROPER(Point[[Artist ]]))</f>
        <v/>
      </c>
      <c r="V860" s="14" t="str">
        <f>IF(Point[Material Notes]="","",PROPER(Point[Material Notes]))</f>
        <v/>
      </c>
      <c r="W860" s="14" t="str">
        <f>IF(Point[Dimension Notes]="","",Point[Dimension Notes])</f>
        <v/>
      </c>
      <c r="X860" s="14" t="str">
        <f>IF(Point[List]="","",VLOOKUP(Point[Burner Number],number,2,FALSE))</f>
        <v/>
      </c>
      <c r="Y860" s="14" t="str">
        <f>IF(Point[List]="","",VLOOKUP(Point[Fuel],bbq_fuel,2,FALSE))</f>
        <v/>
      </c>
      <c r="Z860" s="14" t="str">
        <f>IF(Point[List]="","",VLOOKUP(Point[Cabinet Material],bbq_material,2,FALSE))</f>
        <v/>
      </c>
      <c r="AA860" s="14" t="str">
        <f>IF(Point[Asset Group]="","",VLOOKUP(Point[Manufacturer],manufacturer,2,FALSE))</f>
        <v/>
      </c>
      <c r="AB860" s="14" t="str">
        <f>IF(Point[Uinsex WC]="","",Point[Uinsex WC])</f>
        <v/>
      </c>
      <c r="AC860" s="14" t="str">
        <f>IF(Point[Female WC]="","",Point[Female WC])</f>
        <v/>
      </c>
      <c r="AD860" s="14" t="str">
        <f>IF(Point[Male WC]="","",Point[Male WC])</f>
        <v/>
      </c>
      <c r="AE860" s="14" t="str">
        <f>IF(Point[Urinal]="","",Point[Urinal])</f>
        <v/>
      </c>
      <c r="AF860" s="14" t="str">
        <f>IF(Point[Disabled Unisex]="","",Point[Disabled Unisex])</f>
        <v/>
      </c>
      <c r="AG860" s="14" t="str">
        <f>IF(Point[Disabled Female]="","",Point[Disabled Female])</f>
        <v/>
      </c>
      <c r="AH860" s="14" t="str">
        <f>IF(Point[Disabled Male]="","",Point[Disabled Male])</f>
        <v/>
      </c>
      <c r="AI860" s="14" t="str">
        <f>IF(Point[Asset Group]="","",VLOOKUP(Point[Handrail],yes_no,2,FALSE))</f>
        <v/>
      </c>
      <c r="AJ860" s="14" t="str">
        <f>IF(Point[Asset Group]="","",VLOOKUP(Point[Baby Changing],yes_no,2,FALSE))</f>
        <v/>
      </c>
      <c r="AK860" s="14" t="str">
        <f>IF(Point[Asset Group]="","",VLOOKUP(Point[Service Room],yes_no,2,FALSE))</f>
        <v/>
      </c>
      <c r="AL860" s="14" t="str">
        <f>IF(Point[Asset Group]="","",VLOOKUP(Point[Service Tap],service_tap,2,FALSE))</f>
        <v/>
      </c>
      <c r="AM860" s="14" t="str">
        <f>IF(Point[Asset Group]="","",VLOOKUP(Point[Heating Type],wc_heating,2,FALSE))</f>
        <v/>
      </c>
      <c r="AN860" s="14" t="str">
        <f>IF(Point[Asset Group]="","",VLOOKUP(Point[Power Supply],power_supply,2,FALSE))</f>
        <v/>
      </c>
      <c r="AO860" s="14" t="str">
        <f>IF(Point[Asset Group]="","",VLOOKUP(Point[Waste Water],waste_water,2,FALSE))</f>
        <v/>
      </c>
      <c r="AP860" s="14" t="str">
        <f>IF(Point[Asset Group]="","",VLOOKUP(Point[Furniture SubType],subdom_master_gdb,2,FALSE))</f>
        <v/>
      </c>
      <c r="AQ860" s="14" t="str">
        <f>IF(Point[Asset Group]="","",VLOOKUP(Point[Concrete Pad],yes_no,2,FALSE))</f>
        <v/>
      </c>
      <c r="AR860" s="14" t="str">
        <f>IF(Point[Asset Group]="","",VLOOKUP(Point[Material],material_master,2,FALSE))</f>
        <v/>
      </c>
      <c r="AS860" s="14" t="str">
        <f>IF(Point[Asset Group]="","",VLOOKUP(Point[Plumbing],irrigation_plumbing,2,FALSE))</f>
        <v/>
      </c>
      <c r="AT860" s="14" t="str">
        <f>IF(Point[Asset Group]="","",VLOOKUP(Point[Sprinklers],irrigation_sprinklers,2,FALSE))</f>
        <v/>
      </c>
      <c r="AU860" s="14" t="str">
        <f>IF(Point[Asset Group]="","",VLOOKUP(Point[System],irrigation_system,2,FALSE))</f>
        <v/>
      </c>
      <c r="AV860" s="14" t="str">
        <f>IF(Point[Asset Group]="","",VLOOKUP(Point[Status],irrigation_status,2,FALSE))</f>
        <v/>
      </c>
      <c r="AW860" s="11" t="str">
        <f>IF(Point[Date of manufacture]="","",Point[Date of manufacture])</f>
        <v/>
      </c>
      <c r="AX860" s="14" t="str">
        <f>IF(Point[Asset Group]="","",VLOOKUP(Point[Sign Purpose],sign_purpose,2,FALSE))</f>
        <v/>
      </c>
      <c r="AY860" s="14" t="str">
        <f>IF(Point[Asset Group]="","",VLOOKUP(Point[Sign Material],material_master,2,FALSE))</f>
        <v/>
      </c>
      <c r="AZ860" s="14" t="str">
        <f>IF(Point[Asset Group]="","",VLOOKUP(Point[Affixed To],sign_affix,2,FALSE))</f>
        <v/>
      </c>
      <c r="BA860" s="14" t="str">
        <f>IF(Point[Size HxB mm]="","",Point[Size HxB mm])</f>
        <v/>
      </c>
      <c r="BB860" s="14" t="str">
        <f>IF(Point[Height m]="","",Point[Height m])</f>
        <v/>
      </c>
      <c r="BC860" s="14" t="str">
        <f>IF(Point[Asset Group]="","",VLOOKUP(Point[Post Material],material_master,2,FALSE))</f>
        <v/>
      </c>
      <c r="BD860" s="14" t="str">
        <f>IF(Point[Asset Group]="","",VLOOKUP(Point[Post Number],number,2,FALSE))</f>
        <v/>
      </c>
      <c r="BE860" s="14" t="str">
        <f>IF(Point[Asset Group]="","",VLOOKUP(Point[Structure SubType],subdom_master_gdb,2,FALSE))</f>
        <v/>
      </c>
      <c r="BF860" s="14" t="str">
        <f>IF(Point[Area m2]="","",Point[Area m2])</f>
        <v/>
      </c>
      <c r="BG860" s="14" t="str">
        <f>IF(Point[Length m]="","",Point[Length m])</f>
        <v/>
      </c>
      <c r="BH860" s="14" t="str">
        <f>IF(Point[Width m]="","",Point[Width m])</f>
        <v/>
      </c>
      <c r="BI860" s="14" t="str">
        <f>IF(Point[Diameter m]="","",Point[Diameter m])</f>
        <v/>
      </c>
      <c r="BJ860" s="14" t="str">
        <f>IF(Point[Asset Group]="","",VLOOKUP(Point[Number of Pipes],number,2,FALSE))</f>
        <v/>
      </c>
      <c r="BK860" s="14" t="str">
        <f>IF(Point[Asset Group]="","",VLOOKUP(Point[Combined Name],2,FALSE))</f>
        <v/>
      </c>
      <c r="BL860" s="14" t="str">
        <f>IF(Point[Asset Group]="","",VLOOKUP(Point[Size Class],size_class,2,FALSE))</f>
        <v/>
      </c>
      <c r="BM860" s="14" t="str">
        <f>IF(Point[Asset Group]="","",VLOOKUP(Point[Age Class],age_class,2,FALSE))</f>
        <v/>
      </c>
      <c r="BN860" s="14" t="str">
        <f>IF(Point[Girth (cm)]="","",Point[Girth (cm)])</f>
        <v/>
      </c>
      <c r="BO860" s="14" t="str">
        <f>IF(Point[Crown Radius (m)]="","",Point[Crown Radius (m)])</f>
        <v/>
      </c>
      <c r="BP860" s="14" t="str">
        <f>IF(Point[Asset Group]="","",VLOOKUP(Point[Rooting Environment],root_enviro,2,FALSE))</f>
        <v/>
      </c>
      <c r="BQ860" s="14" t="str">
        <f>IF(Point[Asset Group]="","",VLOOKUP(Point[Tree Surround],tree_surround,2,FALSE))</f>
        <v/>
      </c>
      <c r="BR860" s="14" t="str">
        <f>IF(Point[Asset Group]="","",VLOOKUP(Point[Tree Grill],yes_no,2,FALSE))</f>
        <v/>
      </c>
      <c r="BS860" s="14" t="str">
        <f>IF(Point[Asset Group]="","",VLOOKUP(Point[Tree Location],tree_location,2,FALSE))</f>
        <v/>
      </c>
    </row>
    <row r="861" spans="1:71" s="3" customFormat="1" x14ac:dyDescent="0.2">
      <c r="A861" s="3" t="str">
        <f>IF(Point[DWG File Name]="","",Point[DWG File Name])</f>
        <v/>
      </c>
      <c r="B861" s="3" t="str">
        <f>IF(Point[DWG Layer Name]="","",Point[DWG Layer Name])</f>
        <v/>
      </c>
      <c r="C861" s="3" t="str">
        <f>IF(Point[DWG Handle]="","",Point[DWG Handle])</f>
        <v/>
      </c>
      <c r="D861" s="58" t="str">
        <f>IF(Point[X]="","",Point[X])</f>
        <v/>
      </c>
      <c r="E861" s="58" t="str">
        <f>IF(Point[Y]="","",Point[Y])</f>
        <v/>
      </c>
      <c r="F861" s="3" t="str">
        <f>IF(Point[Replacement Asset]="","",Point[Replacement Asset])</f>
        <v/>
      </c>
      <c r="G861" s="3" t="str">
        <f>IF(Point[Asset ID]="","",UPPER(Point[Asset ID]))</f>
        <v/>
      </c>
      <c r="H861" s="3" t="str">
        <f>IF(Point[Asset Group]="","",VLOOKUP(Point[Asset Group],asset_grp_pt,4,FALSE))</f>
        <v/>
      </c>
      <c r="I861" s="3" t="str">
        <f>IF(Point[Asset Group]="","",VLOOKUP(Point[Asset Group],asset_grp_pt,2,FALSE))</f>
        <v/>
      </c>
      <c r="J861" s="3" t="str">
        <f>IF(Point[Asset Group]="","",VLOOKUP(Point[Asset Group],asset_grp_pt,3,FALSE))</f>
        <v/>
      </c>
      <c r="K861" s="3" t="str">
        <f>IF(Point[Asset Group]="","",VLOOKUP(Point[Asset Type],type_master_list,2,FALSE))</f>
        <v/>
      </c>
      <c r="L861" s="3" t="str">
        <f>IF(Point[Asset Name]="","",PROPER(Point[Asset Name]))</f>
        <v/>
      </c>
      <c r="M861" s="11" t="str">
        <f>IF(Point[Install Date]="","",Point[Install Date])</f>
        <v/>
      </c>
      <c r="N861" s="11" t="str">
        <f>IF(Point[Note]="","",PROPER(Point[Note]))</f>
        <v/>
      </c>
      <c r="O861" s="11" t="str">
        <f>IF(Point[Resource Consent Number]="","",UPPER(Point[Resource Consent Number]))</f>
        <v/>
      </c>
      <c r="P861" s="53" t="str">
        <f>IF(Point[Asset Unit Cost]="","",Point[Asset Unit Cost])</f>
        <v/>
      </c>
      <c r="Q861" s="11" t="str">
        <f>IF(Point[Added By]="","",UPPER(Point[Added By]))</f>
        <v/>
      </c>
      <c r="R861" s="11" t="str">
        <f>IF(Point[Added Date]="","",Point[Added Date])</f>
        <v/>
      </c>
      <c r="S861" s="14" t="str">
        <f>IF(Point[Z COORD]="","",Point[Z COORD])</f>
        <v/>
      </c>
      <c r="T861" s="14" t="str">
        <f>IF(Point[Asset Description]="","",PROPER(Point[Asset Description]))</f>
        <v/>
      </c>
      <c r="U861" s="14" t="str">
        <f>IF(Point[[Artist ]]="","",PROPER(Point[[Artist ]]))</f>
        <v/>
      </c>
      <c r="V861" s="14" t="str">
        <f>IF(Point[Material Notes]="","",PROPER(Point[Material Notes]))</f>
        <v/>
      </c>
      <c r="W861" s="14" t="str">
        <f>IF(Point[Dimension Notes]="","",Point[Dimension Notes])</f>
        <v/>
      </c>
      <c r="X861" s="14" t="str">
        <f>IF(Point[List]="","",VLOOKUP(Point[Burner Number],number,2,FALSE))</f>
        <v/>
      </c>
      <c r="Y861" s="14" t="str">
        <f>IF(Point[List]="","",VLOOKUP(Point[Fuel],bbq_fuel,2,FALSE))</f>
        <v/>
      </c>
      <c r="Z861" s="14" t="str">
        <f>IF(Point[List]="","",VLOOKUP(Point[Cabinet Material],bbq_material,2,FALSE))</f>
        <v/>
      </c>
      <c r="AA861" s="14" t="str">
        <f>IF(Point[Asset Group]="","",VLOOKUP(Point[Manufacturer],manufacturer,2,FALSE))</f>
        <v/>
      </c>
      <c r="AB861" s="14" t="str">
        <f>IF(Point[Uinsex WC]="","",Point[Uinsex WC])</f>
        <v/>
      </c>
      <c r="AC861" s="14" t="str">
        <f>IF(Point[Female WC]="","",Point[Female WC])</f>
        <v/>
      </c>
      <c r="AD861" s="14" t="str">
        <f>IF(Point[Male WC]="","",Point[Male WC])</f>
        <v/>
      </c>
      <c r="AE861" s="14" t="str">
        <f>IF(Point[Urinal]="","",Point[Urinal])</f>
        <v/>
      </c>
      <c r="AF861" s="14" t="str">
        <f>IF(Point[Disabled Unisex]="","",Point[Disabled Unisex])</f>
        <v/>
      </c>
      <c r="AG861" s="14" t="str">
        <f>IF(Point[Disabled Female]="","",Point[Disabled Female])</f>
        <v/>
      </c>
      <c r="AH861" s="14" t="str">
        <f>IF(Point[Disabled Male]="","",Point[Disabled Male])</f>
        <v/>
      </c>
      <c r="AI861" s="14" t="str">
        <f>IF(Point[Asset Group]="","",VLOOKUP(Point[Handrail],yes_no,2,FALSE))</f>
        <v/>
      </c>
      <c r="AJ861" s="14" t="str">
        <f>IF(Point[Asset Group]="","",VLOOKUP(Point[Baby Changing],yes_no,2,FALSE))</f>
        <v/>
      </c>
      <c r="AK861" s="14" t="str">
        <f>IF(Point[Asset Group]="","",VLOOKUP(Point[Service Room],yes_no,2,FALSE))</f>
        <v/>
      </c>
      <c r="AL861" s="14" t="str">
        <f>IF(Point[Asset Group]="","",VLOOKUP(Point[Service Tap],service_tap,2,FALSE))</f>
        <v/>
      </c>
      <c r="AM861" s="14" t="str">
        <f>IF(Point[Asset Group]="","",VLOOKUP(Point[Heating Type],wc_heating,2,FALSE))</f>
        <v/>
      </c>
      <c r="AN861" s="14" t="str">
        <f>IF(Point[Asset Group]="","",VLOOKUP(Point[Power Supply],power_supply,2,FALSE))</f>
        <v/>
      </c>
      <c r="AO861" s="14" t="str">
        <f>IF(Point[Asset Group]="","",VLOOKUP(Point[Waste Water],waste_water,2,FALSE))</f>
        <v/>
      </c>
      <c r="AP861" s="14" t="str">
        <f>IF(Point[Asset Group]="","",VLOOKUP(Point[Furniture SubType],subdom_master_gdb,2,FALSE))</f>
        <v/>
      </c>
      <c r="AQ861" s="14" t="str">
        <f>IF(Point[Asset Group]="","",VLOOKUP(Point[Concrete Pad],yes_no,2,FALSE))</f>
        <v/>
      </c>
      <c r="AR861" s="14" t="str">
        <f>IF(Point[Asset Group]="","",VLOOKUP(Point[Material],material_master,2,FALSE))</f>
        <v/>
      </c>
      <c r="AS861" s="14" t="str">
        <f>IF(Point[Asset Group]="","",VLOOKUP(Point[Plumbing],irrigation_plumbing,2,FALSE))</f>
        <v/>
      </c>
      <c r="AT861" s="14" t="str">
        <f>IF(Point[Asset Group]="","",VLOOKUP(Point[Sprinklers],irrigation_sprinklers,2,FALSE))</f>
        <v/>
      </c>
      <c r="AU861" s="14" t="str">
        <f>IF(Point[Asset Group]="","",VLOOKUP(Point[System],irrigation_system,2,FALSE))</f>
        <v/>
      </c>
      <c r="AV861" s="14" t="str">
        <f>IF(Point[Asset Group]="","",VLOOKUP(Point[Status],irrigation_status,2,FALSE))</f>
        <v/>
      </c>
      <c r="AW861" s="11" t="str">
        <f>IF(Point[Date of manufacture]="","",Point[Date of manufacture])</f>
        <v/>
      </c>
      <c r="AX861" s="14" t="str">
        <f>IF(Point[Asset Group]="","",VLOOKUP(Point[Sign Purpose],sign_purpose,2,FALSE))</f>
        <v/>
      </c>
      <c r="AY861" s="14" t="str">
        <f>IF(Point[Asset Group]="","",VLOOKUP(Point[Sign Material],material_master,2,FALSE))</f>
        <v/>
      </c>
      <c r="AZ861" s="14" t="str">
        <f>IF(Point[Asset Group]="","",VLOOKUP(Point[Affixed To],sign_affix,2,FALSE))</f>
        <v/>
      </c>
      <c r="BA861" s="14" t="str">
        <f>IF(Point[Size HxB mm]="","",Point[Size HxB mm])</f>
        <v/>
      </c>
      <c r="BB861" s="14" t="str">
        <f>IF(Point[Height m]="","",Point[Height m])</f>
        <v/>
      </c>
      <c r="BC861" s="14" t="str">
        <f>IF(Point[Asset Group]="","",VLOOKUP(Point[Post Material],material_master,2,FALSE))</f>
        <v/>
      </c>
      <c r="BD861" s="14" t="str">
        <f>IF(Point[Asset Group]="","",VLOOKUP(Point[Post Number],number,2,FALSE))</f>
        <v/>
      </c>
      <c r="BE861" s="14" t="str">
        <f>IF(Point[Asset Group]="","",VLOOKUP(Point[Structure SubType],subdom_master_gdb,2,FALSE))</f>
        <v/>
      </c>
      <c r="BF861" s="14" t="str">
        <f>IF(Point[Area m2]="","",Point[Area m2])</f>
        <v/>
      </c>
      <c r="BG861" s="14" t="str">
        <f>IF(Point[Length m]="","",Point[Length m])</f>
        <v/>
      </c>
      <c r="BH861" s="14" t="str">
        <f>IF(Point[Width m]="","",Point[Width m])</f>
        <v/>
      </c>
      <c r="BI861" s="14" t="str">
        <f>IF(Point[Diameter m]="","",Point[Diameter m])</f>
        <v/>
      </c>
      <c r="BJ861" s="14" t="str">
        <f>IF(Point[Asset Group]="","",VLOOKUP(Point[Number of Pipes],number,2,FALSE))</f>
        <v/>
      </c>
      <c r="BK861" s="14" t="str">
        <f>IF(Point[Asset Group]="","",VLOOKUP(Point[Combined Name],2,FALSE))</f>
        <v/>
      </c>
      <c r="BL861" s="14" t="str">
        <f>IF(Point[Asset Group]="","",VLOOKUP(Point[Size Class],size_class,2,FALSE))</f>
        <v/>
      </c>
      <c r="BM861" s="14" t="str">
        <f>IF(Point[Asset Group]="","",VLOOKUP(Point[Age Class],age_class,2,FALSE))</f>
        <v/>
      </c>
      <c r="BN861" s="14" t="str">
        <f>IF(Point[Girth (cm)]="","",Point[Girth (cm)])</f>
        <v/>
      </c>
      <c r="BO861" s="14" t="str">
        <f>IF(Point[Crown Radius (m)]="","",Point[Crown Radius (m)])</f>
        <v/>
      </c>
      <c r="BP861" s="14" t="str">
        <f>IF(Point[Asset Group]="","",VLOOKUP(Point[Rooting Environment],root_enviro,2,FALSE))</f>
        <v/>
      </c>
      <c r="BQ861" s="14" t="str">
        <f>IF(Point[Asset Group]="","",VLOOKUP(Point[Tree Surround],tree_surround,2,FALSE))</f>
        <v/>
      </c>
      <c r="BR861" s="14" t="str">
        <f>IF(Point[Asset Group]="","",VLOOKUP(Point[Tree Grill],yes_no,2,FALSE))</f>
        <v/>
      </c>
      <c r="BS861" s="14" t="str">
        <f>IF(Point[Asset Group]="","",VLOOKUP(Point[Tree Location],tree_location,2,FALSE))</f>
        <v/>
      </c>
    </row>
    <row r="862" spans="1:71" s="3" customFormat="1" x14ac:dyDescent="0.2">
      <c r="A862" s="3" t="str">
        <f>IF(Point[DWG File Name]="","",Point[DWG File Name])</f>
        <v/>
      </c>
      <c r="B862" s="3" t="str">
        <f>IF(Point[DWG Layer Name]="","",Point[DWG Layer Name])</f>
        <v/>
      </c>
      <c r="C862" s="3" t="str">
        <f>IF(Point[DWG Handle]="","",Point[DWG Handle])</f>
        <v/>
      </c>
      <c r="D862" s="58" t="str">
        <f>IF(Point[X]="","",Point[X])</f>
        <v/>
      </c>
      <c r="E862" s="58" t="str">
        <f>IF(Point[Y]="","",Point[Y])</f>
        <v/>
      </c>
      <c r="F862" s="3" t="str">
        <f>IF(Point[Replacement Asset]="","",Point[Replacement Asset])</f>
        <v/>
      </c>
      <c r="G862" s="3" t="str">
        <f>IF(Point[Asset ID]="","",UPPER(Point[Asset ID]))</f>
        <v/>
      </c>
      <c r="H862" s="3" t="str">
        <f>IF(Point[Asset Group]="","",VLOOKUP(Point[Asset Group],asset_grp_pt,4,FALSE))</f>
        <v/>
      </c>
      <c r="I862" s="3" t="str">
        <f>IF(Point[Asset Group]="","",VLOOKUP(Point[Asset Group],asset_grp_pt,2,FALSE))</f>
        <v/>
      </c>
      <c r="J862" s="3" t="str">
        <f>IF(Point[Asset Group]="","",VLOOKUP(Point[Asset Group],asset_grp_pt,3,FALSE))</f>
        <v/>
      </c>
      <c r="K862" s="3" t="str">
        <f>IF(Point[Asset Group]="","",VLOOKUP(Point[Asset Type],type_master_list,2,FALSE))</f>
        <v/>
      </c>
      <c r="L862" s="3" t="str">
        <f>IF(Point[Asset Name]="","",PROPER(Point[Asset Name]))</f>
        <v/>
      </c>
      <c r="M862" s="11" t="str">
        <f>IF(Point[Install Date]="","",Point[Install Date])</f>
        <v/>
      </c>
      <c r="N862" s="11" t="str">
        <f>IF(Point[Note]="","",PROPER(Point[Note]))</f>
        <v/>
      </c>
      <c r="O862" s="11" t="str">
        <f>IF(Point[Resource Consent Number]="","",UPPER(Point[Resource Consent Number]))</f>
        <v/>
      </c>
      <c r="P862" s="53" t="str">
        <f>IF(Point[Asset Unit Cost]="","",Point[Asset Unit Cost])</f>
        <v/>
      </c>
      <c r="Q862" s="11" t="str">
        <f>IF(Point[Added By]="","",UPPER(Point[Added By]))</f>
        <v/>
      </c>
      <c r="R862" s="11" t="str">
        <f>IF(Point[Added Date]="","",Point[Added Date])</f>
        <v/>
      </c>
      <c r="S862" s="14" t="str">
        <f>IF(Point[Z COORD]="","",Point[Z COORD])</f>
        <v/>
      </c>
      <c r="T862" s="14" t="str">
        <f>IF(Point[Asset Description]="","",PROPER(Point[Asset Description]))</f>
        <v/>
      </c>
      <c r="U862" s="14" t="str">
        <f>IF(Point[[Artist ]]="","",PROPER(Point[[Artist ]]))</f>
        <v/>
      </c>
      <c r="V862" s="14" t="str">
        <f>IF(Point[Material Notes]="","",PROPER(Point[Material Notes]))</f>
        <v/>
      </c>
      <c r="W862" s="14" t="str">
        <f>IF(Point[Dimension Notes]="","",Point[Dimension Notes])</f>
        <v/>
      </c>
      <c r="X862" s="14" t="str">
        <f>IF(Point[List]="","",VLOOKUP(Point[Burner Number],number,2,FALSE))</f>
        <v/>
      </c>
      <c r="Y862" s="14" t="str">
        <f>IF(Point[List]="","",VLOOKUP(Point[Fuel],bbq_fuel,2,FALSE))</f>
        <v/>
      </c>
      <c r="Z862" s="14" t="str">
        <f>IF(Point[List]="","",VLOOKUP(Point[Cabinet Material],bbq_material,2,FALSE))</f>
        <v/>
      </c>
      <c r="AA862" s="14" t="str">
        <f>IF(Point[Asset Group]="","",VLOOKUP(Point[Manufacturer],manufacturer,2,FALSE))</f>
        <v/>
      </c>
      <c r="AB862" s="14" t="str">
        <f>IF(Point[Uinsex WC]="","",Point[Uinsex WC])</f>
        <v/>
      </c>
      <c r="AC862" s="14" t="str">
        <f>IF(Point[Female WC]="","",Point[Female WC])</f>
        <v/>
      </c>
      <c r="AD862" s="14" t="str">
        <f>IF(Point[Male WC]="","",Point[Male WC])</f>
        <v/>
      </c>
      <c r="AE862" s="14" t="str">
        <f>IF(Point[Urinal]="","",Point[Urinal])</f>
        <v/>
      </c>
      <c r="AF862" s="14" t="str">
        <f>IF(Point[Disabled Unisex]="","",Point[Disabled Unisex])</f>
        <v/>
      </c>
      <c r="AG862" s="14" t="str">
        <f>IF(Point[Disabled Female]="","",Point[Disabled Female])</f>
        <v/>
      </c>
      <c r="AH862" s="14" t="str">
        <f>IF(Point[Disabled Male]="","",Point[Disabled Male])</f>
        <v/>
      </c>
      <c r="AI862" s="14" t="str">
        <f>IF(Point[Asset Group]="","",VLOOKUP(Point[Handrail],yes_no,2,FALSE))</f>
        <v/>
      </c>
      <c r="AJ862" s="14" t="str">
        <f>IF(Point[Asset Group]="","",VLOOKUP(Point[Baby Changing],yes_no,2,FALSE))</f>
        <v/>
      </c>
      <c r="AK862" s="14" t="str">
        <f>IF(Point[Asset Group]="","",VLOOKUP(Point[Service Room],yes_no,2,FALSE))</f>
        <v/>
      </c>
      <c r="AL862" s="14" t="str">
        <f>IF(Point[Asset Group]="","",VLOOKUP(Point[Service Tap],service_tap,2,FALSE))</f>
        <v/>
      </c>
      <c r="AM862" s="14" t="str">
        <f>IF(Point[Asset Group]="","",VLOOKUP(Point[Heating Type],wc_heating,2,FALSE))</f>
        <v/>
      </c>
      <c r="AN862" s="14" t="str">
        <f>IF(Point[Asset Group]="","",VLOOKUP(Point[Power Supply],power_supply,2,FALSE))</f>
        <v/>
      </c>
      <c r="AO862" s="14" t="str">
        <f>IF(Point[Asset Group]="","",VLOOKUP(Point[Waste Water],waste_water,2,FALSE))</f>
        <v/>
      </c>
      <c r="AP862" s="14" t="str">
        <f>IF(Point[Asset Group]="","",VLOOKUP(Point[Furniture SubType],subdom_master_gdb,2,FALSE))</f>
        <v/>
      </c>
      <c r="AQ862" s="14" t="str">
        <f>IF(Point[Asset Group]="","",VLOOKUP(Point[Concrete Pad],yes_no,2,FALSE))</f>
        <v/>
      </c>
      <c r="AR862" s="14" t="str">
        <f>IF(Point[Asset Group]="","",VLOOKUP(Point[Material],material_master,2,FALSE))</f>
        <v/>
      </c>
      <c r="AS862" s="14" t="str">
        <f>IF(Point[Asset Group]="","",VLOOKUP(Point[Plumbing],irrigation_plumbing,2,FALSE))</f>
        <v/>
      </c>
      <c r="AT862" s="14" t="str">
        <f>IF(Point[Asset Group]="","",VLOOKUP(Point[Sprinklers],irrigation_sprinklers,2,FALSE))</f>
        <v/>
      </c>
      <c r="AU862" s="14" t="str">
        <f>IF(Point[Asset Group]="","",VLOOKUP(Point[System],irrigation_system,2,FALSE))</f>
        <v/>
      </c>
      <c r="AV862" s="14" t="str">
        <f>IF(Point[Asset Group]="","",VLOOKUP(Point[Status],irrigation_status,2,FALSE))</f>
        <v/>
      </c>
      <c r="AW862" s="11" t="str">
        <f>IF(Point[Date of manufacture]="","",Point[Date of manufacture])</f>
        <v/>
      </c>
      <c r="AX862" s="14" t="str">
        <f>IF(Point[Asset Group]="","",VLOOKUP(Point[Sign Purpose],sign_purpose,2,FALSE))</f>
        <v/>
      </c>
      <c r="AY862" s="14" t="str">
        <f>IF(Point[Asset Group]="","",VLOOKUP(Point[Sign Material],material_master,2,FALSE))</f>
        <v/>
      </c>
      <c r="AZ862" s="14" t="str">
        <f>IF(Point[Asset Group]="","",VLOOKUP(Point[Affixed To],sign_affix,2,FALSE))</f>
        <v/>
      </c>
      <c r="BA862" s="14" t="str">
        <f>IF(Point[Size HxB mm]="","",Point[Size HxB mm])</f>
        <v/>
      </c>
      <c r="BB862" s="14" t="str">
        <f>IF(Point[Height m]="","",Point[Height m])</f>
        <v/>
      </c>
      <c r="BC862" s="14" t="str">
        <f>IF(Point[Asset Group]="","",VLOOKUP(Point[Post Material],material_master,2,FALSE))</f>
        <v/>
      </c>
      <c r="BD862" s="14" t="str">
        <f>IF(Point[Asset Group]="","",VLOOKUP(Point[Post Number],number,2,FALSE))</f>
        <v/>
      </c>
      <c r="BE862" s="14" t="str">
        <f>IF(Point[Asset Group]="","",VLOOKUP(Point[Structure SubType],subdom_master_gdb,2,FALSE))</f>
        <v/>
      </c>
      <c r="BF862" s="14" t="str">
        <f>IF(Point[Area m2]="","",Point[Area m2])</f>
        <v/>
      </c>
      <c r="BG862" s="14" t="str">
        <f>IF(Point[Length m]="","",Point[Length m])</f>
        <v/>
      </c>
      <c r="BH862" s="14" t="str">
        <f>IF(Point[Width m]="","",Point[Width m])</f>
        <v/>
      </c>
      <c r="BI862" s="14" t="str">
        <f>IF(Point[Diameter m]="","",Point[Diameter m])</f>
        <v/>
      </c>
      <c r="BJ862" s="14" t="str">
        <f>IF(Point[Asset Group]="","",VLOOKUP(Point[Number of Pipes],number,2,FALSE))</f>
        <v/>
      </c>
      <c r="BK862" s="14" t="str">
        <f>IF(Point[Asset Group]="","",VLOOKUP(Point[Combined Name],2,FALSE))</f>
        <v/>
      </c>
      <c r="BL862" s="14" t="str">
        <f>IF(Point[Asset Group]="","",VLOOKUP(Point[Size Class],size_class,2,FALSE))</f>
        <v/>
      </c>
      <c r="BM862" s="14" t="str">
        <f>IF(Point[Asset Group]="","",VLOOKUP(Point[Age Class],age_class,2,FALSE))</f>
        <v/>
      </c>
      <c r="BN862" s="14" t="str">
        <f>IF(Point[Girth (cm)]="","",Point[Girth (cm)])</f>
        <v/>
      </c>
      <c r="BO862" s="14" t="str">
        <f>IF(Point[Crown Radius (m)]="","",Point[Crown Radius (m)])</f>
        <v/>
      </c>
      <c r="BP862" s="14" t="str">
        <f>IF(Point[Asset Group]="","",VLOOKUP(Point[Rooting Environment],root_enviro,2,FALSE))</f>
        <v/>
      </c>
      <c r="BQ862" s="14" t="str">
        <f>IF(Point[Asset Group]="","",VLOOKUP(Point[Tree Surround],tree_surround,2,FALSE))</f>
        <v/>
      </c>
      <c r="BR862" s="14" t="str">
        <f>IF(Point[Asset Group]="","",VLOOKUP(Point[Tree Grill],yes_no,2,FALSE))</f>
        <v/>
      </c>
      <c r="BS862" s="14" t="str">
        <f>IF(Point[Asset Group]="","",VLOOKUP(Point[Tree Location],tree_location,2,FALSE))</f>
        <v/>
      </c>
    </row>
    <row r="863" spans="1:71" s="3" customFormat="1" x14ac:dyDescent="0.2">
      <c r="A863" s="3" t="str">
        <f>IF(Point[DWG File Name]="","",Point[DWG File Name])</f>
        <v/>
      </c>
      <c r="B863" s="3" t="str">
        <f>IF(Point[DWG Layer Name]="","",Point[DWG Layer Name])</f>
        <v/>
      </c>
      <c r="C863" s="3" t="str">
        <f>IF(Point[DWG Handle]="","",Point[DWG Handle])</f>
        <v/>
      </c>
      <c r="D863" s="58" t="str">
        <f>IF(Point[X]="","",Point[X])</f>
        <v/>
      </c>
      <c r="E863" s="58" t="str">
        <f>IF(Point[Y]="","",Point[Y])</f>
        <v/>
      </c>
      <c r="F863" s="3" t="str">
        <f>IF(Point[Replacement Asset]="","",Point[Replacement Asset])</f>
        <v/>
      </c>
      <c r="G863" s="3" t="str">
        <f>IF(Point[Asset ID]="","",UPPER(Point[Asset ID]))</f>
        <v/>
      </c>
      <c r="H863" s="3" t="str">
        <f>IF(Point[Asset Group]="","",VLOOKUP(Point[Asset Group],asset_grp_pt,4,FALSE))</f>
        <v/>
      </c>
      <c r="I863" s="3" t="str">
        <f>IF(Point[Asset Group]="","",VLOOKUP(Point[Asset Group],asset_grp_pt,2,FALSE))</f>
        <v/>
      </c>
      <c r="J863" s="3" t="str">
        <f>IF(Point[Asset Group]="","",VLOOKUP(Point[Asset Group],asset_grp_pt,3,FALSE))</f>
        <v/>
      </c>
      <c r="K863" s="3" t="str">
        <f>IF(Point[Asset Group]="","",VLOOKUP(Point[Asset Type],type_master_list,2,FALSE))</f>
        <v/>
      </c>
      <c r="L863" s="3" t="str">
        <f>IF(Point[Asset Name]="","",PROPER(Point[Asset Name]))</f>
        <v/>
      </c>
      <c r="M863" s="11" t="str">
        <f>IF(Point[Install Date]="","",Point[Install Date])</f>
        <v/>
      </c>
      <c r="N863" s="11" t="str">
        <f>IF(Point[Note]="","",PROPER(Point[Note]))</f>
        <v/>
      </c>
      <c r="O863" s="11" t="str">
        <f>IF(Point[Resource Consent Number]="","",UPPER(Point[Resource Consent Number]))</f>
        <v/>
      </c>
      <c r="P863" s="53" t="str">
        <f>IF(Point[Asset Unit Cost]="","",Point[Asset Unit Cost])</f>
        <v/>
      </c>
      <c r="Q863" s="11" t="str">
        <f>IF(Point[Added By]="","",UPPER(Point[Added By]))</f>
        <v/>
      </c>
      <c r="R863" s="11" t="str">
        <f>IF(Point[Added Date]="","",Point[Added Date])</f>
        <v/>
      </c>
      <c r="S863" s="14" t="str">
        <f>IF(Point[Z COORD]="","",Point[Z COORD])</f>
        <v/>
      </c>
      <c r="T863" s="14" t="str">
        <f>IF(Point[Asset Description]="","",PROPER(Point[Asset Description]))</f>
        <v/>
      </c>
      <c r="U863" s="14" t="str">
        <f>IF(Point[[Artist ]]="","",PROPER(Point[[Artist ]]))</f>
        <v/>
      </c>
      <c r="V863" s="14" t="str">
        <f>IF(Point[Material Notes]="","",PROPER(Point[Material Notes]))</f>
        <v/>
      </c>
      <c r="W863" s="14" t="str">
        <f>IF(Point[Dimension Notes]="","",Point[Dimension Notes])</f>
        <v/>
      </c>
      <c r="X863" s="14" t="str">
        <f>IF(Point[List]="","",VLOOKUP(Point[Burner Number],number,2,FALSE))</f>
        <v/>
      </c>
      <c r="Y863" s="14" t="str">
        <f>IF(Point[List]="","",VLOOKUP(Point[Fuel],bbq_fuel,2,FALSE))</f>
        <v/>
      </c>
      <c r="Z863" s="14" t="str">
        <f>IF(Point[List]="","",VLOOKUP(Point[Cabinet Material],bbq_material,2,FALSE))</f>
        <v/>
      </c>
      <c r="AA863" s="14" t="str">
        <f>IF(Point[Asset Group]="","",VLOOKUP(Point[Manufacturer],manufacturer,2,FALSE))</f>
        <v/>
      </c>
      <c r="AB863" s="14" t="str">
        <f>IF(Point[Uinsex WC]="","",Point[Uinsex WC])</f>
        <v/>
      </c>
      <c r="AC863" s="14" t="str">
        <f>IF(Point[Female WC]="","",Point[Female WC])</f>
        <v/>
      </c>
      <c r="AD863" s="14" t="str">
        <f>IF(Point[Male WC]="","",Point[Male WC])</f>
        <v/>
      </c>
      <c r="AE863" s="14" t="str">
        <f>IF(Point[Urinal]="","",Point[Urinal])</f>
        <v/>
      </c>
      <c r="AF863" s="14" t="str">
        <f>IF(Point[Disabled Unisex]="","",Point[Disabled Unisex])</f>
        <v/>
      </c>
      <c r="AG863" s="14" t="str">
        <f>IF(Point[Disabled Female]="","",Point[Disabled Female])</f>
        <v/>
      </c>
      <c r="AH863" s="14" t="str">
        <f>IF(Point[Disabled Male]="","",Point[Disabled Male])</f>
        <v/>
      </c>
      <c r="AI863" s="14" t="str">
        <f>IF(Point[Asset Group]="","",VLOOKUP(Point[Handrail],yes_no,2,FALSE))</f>
        <v/>
      </c>
      <c r="AJ863" s="14" t="str">
        <f>IF(Point[Asset Group]="","",VLOOKUP(Point[Baby Changing],yes_no,2,FALSE))</f>
        <v/>
      </c>
      <c r="AK863" s="14" t="str">
        <f>IF(Point[Asset Group]="","",VLOOKUP(Point[Service Room],yes_no,2,FALSE))</f>
        <v/>
      </c>
      <c r="AL863" s="14" t="str">
        <f>IF(Point[Asset Group]="","",VLOOKUP(Point[Service Tap],service_tap,2,FALSE))</f>
        <v/>
      </c>
      <c r="AM863" s="14" t="str">
        <f>IF(Point[Asset Group]="","",VLOOKUP(Point[Heating Type],wc_heating,2,FALSE))</f>
        <v/>
      </c>
      <c r="AN863" s="14" t="str">
        <f>IF(Point[Asset Group]="","",VLOOKUP(Point[Power Supply],power_supply,2,FALSE))</f>
        <v/>
      </c>
      <c r="AO863" s="14" t="str">
        <f>IF(Point[Asset Group]="","",VLOOKUP(Point[Waste Water],waste_water,2,FALSE))</f>
        <v/>
      </c>
      <c r="AP863" s="14" t="str">
        <f>IF(Point[Asset Group]="","",VLOOKUP(Point[Furniture SubType],subdom_master_gdb,2,FALSE))</f>
        <v/>
      </c>
      <c r="AQ863" s="14" t="str">
        <f>IF(Point[Asset Group]="","",VLOOKUP(Point[Concrete Pad],yes_no,2,FALSE))</f>
        <v/>
      </c>
      <c r="AR863" s="14" t="str">
        <f>IF(Point[Asset Group]="","",VLOOKUP(Point[Material],material_master,2,FALSE))</f>
        <v/>
      </c>
      <c r="AS863" s="14" t="str">
        <f>IF(Point[Asset Group]="","",VLOOKUP(Point[Plumbing],irrigation_plumbing,2,FALSE))</f>
        <v/>
      </c>
      <c r="AT863" s="14" t="str">
        <f>IF(Point[Asset Group]="","",VLOOKUP(Point[Sprinklers],irrigation_sprinklers,2,FALSE))</f>
        <v/>
      </c>
      <c r="AU863" s="14" t="str">
        <f>IF(Point[Asset Group]="","",VLOOKUP(Point[System],irrigation_system,2,FALSE))</f>
        <v/>
      </c>
      <c r="AV863" s="14" t="str">
        <f>IF(Point[Asset Group]="","",VLOOKUP(Point[Status],irrigation_status,2,FALSE))</f>
        <v/>
      </c>
      <c r="AW863" s="11" t="str">
        <f>IF(Point[Date of manufacture]="","",Point[Date of manufacture])</f>
        <v/>
      </c>
      <c r="AX863" s="14" t="str">
        <f>IF(Point[Asset Group]="","",VLOOKUP(Point[Sign Purpose],sign_purpose,2,FALSE))</f>
        <v/>
      </c>
      <c r="AY863" s="14" t="str">
        <f>IF(Point[Asset Group]="","",VLOOKUP(Point[Sign Material],material_master,2,FALSE))</f>
        <v/>
      </c>
      <c r="AZ863" s="14" t="str">
        <f>IF(Point[Asset Group]="","",VLOOKUP(Point[Affixed To],sign_affix,2,FALSE))</f>
        <v/>
      </c>
      <c r="BA863" s="14" t="str">
        <f>IF(Point[Size HxB mm]="","",Point[Size HxB mm])</f>
        <v/>
      </c>
      <c r="BB863" s="14" t="str">
        <f>IF(Point[Height m]="","",Point[Height m])</f>
        <v/>
      </c>
      <c r="BC863" s="14" t="str">
        <f>IF(Point[Asset Group]="","",VLOOKUP(Point[Post Material],material_master,2,FALSE))</f>
        <v/>
      </c>
      <c r="BD863" s="14" t="str">
        <f>IF(Point[Asset Group]="","",VLOOKUP(Point[Post Number],number,2,FALSE))</f>
        <v/>
      </c>
      <c r="BE863" s="14" t="str">
        <f>IF(Point[Asset Group]="","",VLOOKUP(Point[Structure SubType],subdom_master_gdb,2,FALSE))</f>
        <v/>
      </c>
      <c r="BF863" s="14" t="str">
        <f>IF(Point[Area m2]="","",Point[Area m2])</f>
        <v/>
      </c>
      <c r="BG863" s="14" t="str">
        <f>IF(Point[Length m]="","",Point[Length m])</f>
        <v/>
      </c>
      <c r="BH863" s="14" t="str">
        <f>IF(Point[Width m]="","",Point[Width m])</f>
        <v/>
      </c>
      <c r="BI863" s="14" t="str">
        <f>IF(Point[Diameter m]="","",Point[Diameter m])</f>
        <v/>
      </c>
      <c r="BJ863" s="14" t="str">
        <f>IF(Point[Asset Group]="","",VLOOKUP(Point[Number of Pipes],number,2,FALSE))</f>
        <v/>
      </c>
      <c r="BK863" s="14" t="str">
        <f>IF(Point[Asset Group]="","",VLOOKUP(Point[Combined Name],2,FALSE))</f>
        <v/>
      </c>
      <c r="BL863" s="14" t="str">
        <f>IF(Point[Asset Group]="","",VLOOKUP(Point[Size Class],size_class,2,FALSE))</f>
        <v/>
      </c>
      <c r="BM863" s="14" t="str">
        <f>IF(Point[Asset Group]="","",VLOOKUP(Point[Age Class],age_class,2,FALSE))</f>
        <v/>
      </c>
      <c r="BN863" s="14" t="str">
        <f>IF(Point[Girth (cm)]="","",Point[Girth (cm)])</f>
        <v/>
      </c>
      <c r="BO863" s="14" t="str">
        <f>IF(Point[Crown Radius (m)]="","",Point[Crown Radius (m)])</f>
        <v/>
      </c>
      <c r="BP863" s="14" t="str">
        <f>IF(Point[Asset Group]="","",VLOOKUP(Point[Rooting Environment],root_enviro,2,FALSE))</f>
        <v/>
      </c>
      <c r="BQ863" s="14" t="str">
        <f>IF(Point[Asset Group]="","",VLOOKUP(Point[Tree Surround],tree_surround,2,FALSE))</f>
        <v/>
      </c>
      <c r="BR863" s="14" t="str">
        <f>IF(Point[Asset Group]="","",VLOOKUP(Point[Tree Grill],yes_no,2,FALSE))</f>
        <v/>
      </c>
      <c r="BS863" s="14" t="str">
        <f>IF(Point[Asset Group]="","",VLOOKUP(Point[Tree Location],tree_location,2,FALSE))</f>
        <v/>
      </c>
    </row>
    <row r="864" spans="1:71" s="3" customFormat="1" x14ac:dyDescent="0.2">
      <c r="A864" s="3" t="str">
        <f>IF(Point[DWG File Name]="","",Point[DWG File Name])</f>
        <v/>
      </c>
      <c r="B864" s="3" t="str">
        <f>IF(Point[DWG Layer Name]="","",Point[DWG Layer Name])</f>
        <v/>
      </c>
      <c r="C864" s="3" t="str">
        <f>IF(Point[DWG Handle]="","",Point[DWG Handle])</f>
        <v/>
      </c>
      <c r="D864" s="58" t="str">
        <f>IF(Point[X]="","",Point[X])</f>
        <v/>
      </c>
      <c r="E864" s="58" t="str">
        <f>IF(Point[Y]="","",Point[Y])</f>
        <v/>
      </c>
      <c r="F864" s="3" t="str">
        <f>IF(Point[Replacement Asset]="","",Point[Replacement Asset])</f>
        <v/>
      </c>
      <c r="G864" s="3" t="str">
        <f>IF(Point[Asset ID]="","",UPPER(Point[Asset ID]))</f>
        <v/>
      </c>
      <c r="H864" s="3" t="str">
        <f>IF(Point[Asset Group]="","",VLOOKUP(Point[Asset Group],asset_grp_pt,4,FALSE))</f>
        <v/>
      </c>
      <c r="I864" s="3" t="str">
        <f>IF(Point[Asset Group]="","",VLOOKUP(Point[Asset Group],asset_grp_pt,2,FALSE))</f>
        <v/>
      </c>
      <c r="J864" s="3" t="str">
        <f>IF(Point[Asset Group]="","",VLOOKUP(Point[Asset Group],asset_grp_pt,3,FALSE))</f>
        <v/>
      </c>
      <c r="K864" s="3" t="str">
        <f>IF(Point[Asset Group]="","",VLOOKUP(Point[Asset Type],type_master_list,2,FALSE))</f>
        <v/>
      </c>
      <c r="L864" s="3" t="str">
        <f>IF(Point[Asset Name]="","",PROPER(Point[Asset Name]))</f>
        <v/>
      </c>
      <c r="M864" s="11" t="str">
        <f>IF(Point[Install Date]="","",Point[Install Date])</f>
        <v/>
      </c>
      <c r="N864" s="11" t="str">
        <f>IF(Point[Note]="","",PROPER(Point[Note]))</f>
        <v/>
      </c>
      <c r="O864" s="11" t="str">
        <f>IF(Point[Resource Consent Number]="","",UPPER(Point[Resource Consent Number]))</f>
        <v/>
      </c>
      <c r="P864" s="53" t="str">
        <f>IF(Point[Asset Unit Cost]="","",Point[Asset Unit Cost])</f>
        <v/>
      </c>
      <c r="Q864" s="11" t="str">
        <f>IF(Point[Added By]="","",UPPER(Point[Added By]))</f>
        <v/>
      </c>
      <c r="R864" s="11" t="str">
        <f>IF(Point[Added Date]="","",Point[Added Date])</f>
        <v/>
      </c>
      <c r="S864" s="14" t="str">
        <f>IF(Point[Z COORD]="","",Point[Z COORD])</f>
        <v/>
      </c>
      <c r="T864" s="14" t="str">
        <f>IF(Point[Asset Description]="","",PROPER(Point[Asset Description]))</f>
        <v/>
      </c>
      <c r="U864" s="14" t="str">
        <f>IF(Point[[Artist ]]="","",PROPER(Point[[Artist ]]))</f>
        <v/>
      </c>
      <c r="V864" s="14" t="str">
        <f>IF(Point[Material Notes]="","",PROPER(Point[Material Notes]))</f>
        <v/>
      </c>
      <c r="W864" s="14" t="str">
        <f>IF(Point[Dimension Notes]="","",Point[Dimension Notes])</f>
        <v/>
      </c>
      <c r="X864" s="14" t="str">
        <f>IF(Point[List]="","",VLOOKUP(Point[Burner Number],number,2,FALSE))</f>
        <v/>
      </c>
      <c r="Y864" s="14" t="str">
        <f>IF(Point[List]="","",VLOOKUP(Point[Fuel],bbq_fuel,2,FALSE))</f>
        <v/>
      </c>
      <c r="Z864" s="14" t="str">
        <f>IF(Point[List]="","",VLOOKUP(Point[Cabinet Material],bbq_material,2,FALSE))</f>
        <v/>
      </c>
      <c r="AA864" s="14" t="str">
        <f>IF(Point[Asset Group]="","",VLOOKUP(Point[Manufacturer],manufacturer,2,FALSE))</f>
        <v/>
      </c>
      <c r="AB864" s="14" t="str">
        <f>IF(Point[Uinsex WC]="","",Point[Uinsex WC])</f>
        <v/>
      </c>
      <c r="AC864" s="14" t="str">
        <f>IF(Point[Female WC]="","",Point[Female WC])</f>
        <v/>
      </c>
      <c r="AD864" s="14" t="str">
        <f>IF(Point[Male WC]="","",Point[Male WC])</f>
        <v/>
      </c>
      <c r="AE864" s="14" t="str">
        <f>IF(Point[Urinal]="","",Point[Urinal])</f>
        <v/>
      </c>
      <c r="AF864" s="14" t="str">
        <f>IF(Point[Disabled Unisex]="","",Point[Disabled Unisex])</f>
        <v/>
      </c>
      <c r="AG864" s="14" t="str">
        <f>IF(Point[Disabled Female]="","",Point[Disabled Female])</f>
        <v/>
      </c>
      <c r="AH864" s="14" t="str">
        <f>IF(Point[Disabled Male]="","",Point[Disabled Male])</f>
        <v/>
      </c>
      <c r="AI864" s="14" t="str">
        <f>IF(Point[Asset Group]="","",VLOOKUP(Point[Handrail],yes_no,2,FALSE))</f>
        <v/>
      </c>
      <c r="AJ864" s="14" t="str">
        <f>IF(Point[Asset Group]="","",VLOOKUP(Point[Baby Changing],yes_no,2,FALSE))</f>
        <v/>
      </c>
      <c r="AK864" s="14" t="str">
        <f>IF(Point[Asset Group]="","",VLOOKUP(Point[Service Room],yes_no,2,FALSE))</f>
        <v/>
      </c>
      <c r="AL864" s="14" t="str">
        <f>IF(Point[Asset Group]="","",VLOOKUP(Point[Service Tap],service_tap,2,FALSE))</f>
        <v/>
      </c>
      <c r="AM864" s="14" t="str">
        <f>IF(Point[Asset Group]="","",VLOOKUP(Point[Heating Type],wc_heating,2,FALSE))</f>
        <v/>
      </c>
      <c r="AN864" s="14" t="str">
        <f>IF(Point[Asset Group]="","",VLOOKUP(Point[Power Supply],power_supply,2,FALSE))</f>
        <v/>
      </c>
      <c r="AO864" s="14" t="str">
        <f>IF(Point[Asset Group]="","",VLOOKUP(Point[Waste Water],waste_water,2,FALSE))</f>
        <v/>
      </c>
      <c r="AP864" s="14" t="str">
        <f>IF(Point[Asset Group]="","",VLOOKUP(Point[Furniture SubType],subdom_master_gdb,2,FALSE))</f>
        <v/>
      </c>
      <c r="AQ864" s="14" t="str">
        <f>IF(Point[Asset Group]="","",VLOOKUP(Point[Concrete Pad],yes_no,2,FALSE))</f>
        <v/>
      </c>
      <c r="AR864" s="14" t="str">
        <f>IF(Point[Asset Group]="","",VLOOKUP(Point[Material],material_master,2,FALSE))</f>
        <v/>
      </c>
      <c r="AS864" s="14" t="str">
        <f>IF(Point[Asset Group]="","",VLOOKUP(Point[Plumbing],irrigation_plumbing,2,FALSE))</f>
        <v/>
      </c>
      <c r="AT864" s="14" t="str">
        <f>IF(Point[Asset Group]="","",VLOOKUP(Point[Sprinklers],irrigation_sprinklers,2,FALSE))</f>
        <v/>
      </c>
      <c r="AU864" s="14" t="str">
        <f>IF(Point[Asset Group]="","",VLOOKUP(Point[System],irrigation_system,2,FALSE))</f>
        <v/>
      </c>
      <c r="AV864" s="14" t="str">
        <f>IF(Point[Asset Group]="","",VLOOKUP(Point[Status],irrigation_status,2,FALSE))</f>
        <v/>
      </c>
      <c r="AW864" s="11" t="str">
        <f>IF(Point[Date of manufacture]="","",Point[Date of manufacture])</f>
        <v/>
      </c>
      <c r="AX864" s="14" t="str">
        <f>IF(Point[Asset Group]="","",VLOOKUP(Point[Sign Purpose],sign_purpose,2,FALSE))</f>
        <v/>
      </c>
      <c r="AY864" s="14" t="str">
        <f>IF(Point[Asset Group]="","",VLOOKUP(Point[Sign Material],material_master,2,FALSE))</f>
        <v/>
      </c>
      <c r="AZ864" s="14" t="str">
        <f>IF(Point[Asset Group]="","",VLOOKUP(Point[Affixed To],sign_affix,2,FALSE))</f>
        <v/>
      </c>
      <c r="BA864" s="14" t="str">
        <f>IF(Point[Size HxB mm]="","",Point[Size HxB mm])</f>
        <v/>
      </c>
      <c r="BB864" s="14" t="str">
        <f>IF(Point[Height m]="","",Point[Height m])</f>
        <v/>
      </c>
      <c r="BC864" s="14" t="str">
        <f>IF(Point[Asset Group]="","",VLOOKUP(Point[Post Material],material_master,2,FALSE))</f>
        <v/>
      </c>
      <c r="BD864" s="14" t="str">
        <f>IF(Point[Asset Group]="","",VLOOKUP(Point[Post Number],number,2,FALSE))</f>
        <v/>
      </c>
      <c r="BE864" s="14" t="str">
        <f>IF(Point[Asset Group]="","",VLOOKUP(Point[Structure SubType],subdom_master_gdb,2,FALSE))</f>
        <v/>
      </c>
      <c r="BF864" s="14" t="str">
        <f>IF(Point[Area m2]="","",Point[Area m2])</f>
        <v/>
      </c>
      <c r="BG864" s="14" t="str">
        <f>IF(Point[Length m]="","",Point[Length m])</f>
        <v/>
      </c>
      <c r="BH864" s="14" t="str">
        <f>IF(Point[Width m]="","",Point[Width m])</f>
        <v/>
      </c>
      <c r="BI864" s="14" t="str">
        <f>IF(Point[Diameter m]="","",Point[Diameter m])</f>
        <v/>
      </c>
      <c r="BJ864" s="14" t="str">
        <f>IF(Point[Asset Group]="","",VLOOKUP(Point[Number of Pipes],number,2,FALSE))</f>
        <v/>
      </c>
      <c r="BK864" s="14" t="str">
        <f>IF(Point[Asset Group]="","",VLOOKUP(Point[Combined Name],2,FALSE))</f>
        <v/>
      </c>
      <c r="BL864" s="14" t="str">
        <f>IF(Point[Asset Group]="","",VLOOKUP(Point[Size Class],size_class,2,FALSE))</f>
        <v/>
      </c>
      <c r="BM864" s="14" t="str">
        <f>IF(Point[Asset Group]="","",VLOOKUP(Point[Age Class],age_class,2,FALSE))</f>
        <v/>
      </c>
      <c r="BN864" s="14" t="str">
        <f>IF(Point[Girth (cm)]="","",Point[Girth (cm)])</f>
        <v/>
      </c>
      <c r="BO864" s="14" t="str">
        <f>IF(Point[Crown Radius (m)]="","",Point[Crown Radius (m)])</f>
        <v/>
      </c>
      <c r="BP864" s="14" t="str">
        <f>IF(Point[Asset Group]="","",VLOOKUP(Point[Rooting Environment],root_enviro,2,FALSE))</f>
        <v/>
      </c>
      <c r="BQ864" s="14" t="str">
        <f>IF(Point[Asset Group]="","",VLOOKUP(Point[Tree Surround],tree_surround,2,FALSE))</f>
        <v/>
      </c>
      <c r="BR864" s="14" t="str">
        <f>IF(Point[Asset Group]="","",VLOOKUP(Point[Tree Grill],yes_no,2,FALSE))</f>
        <v/>
      </c>
      <c r="BS864" s="14" t="str">
        <f>IF(Point[Asset Group]="","",VLOOKUP(Point[Tree Location],tree_location,2,FALSE))</f>
        <v/>
      </c>
    </row>
    <row r="865" spans="1:71" s="3" customFormat="1" x14ac:dyDescent="0.2">
      <c r="A865" s="3" t="str">
        <f>IF(Point[DWG File Name]="","",Point[DWG File Name])</f>
        <v/>
      </c>
      <c r="B865" s="3" t="str">
        <f>IF(Point[DWG Layer Name]="","",Point[DWG Layer Name])</f>
        <v/>
      </c>
      <c r="C865" s="3" t="str">
        <f>IF(Point[DWG Handle]="","",Point[DWG Handle])</f>
        <v/>
      </c>
      <c r="D865" s="58" t="str">
        <f>IF(Point[X]="","",Point[X])</f>
        <v/>
      </c>
      <c r="E865" s="58" t="str">
        <f>IF(Point[Y]="","",Point[Y])</f>
        <v/>
      </c>
      <c r="F865" s="3" t="str">
        <f>IF(Point[Replacement Asset]="","",Point[Replacement Asset])</f>
        <v/>
      </c>
      <c r="G865" s="3" t="str">
        <f>IF(Point[Asset ID]="","",UPPER(Point[Asset ID]))</f>
        <v/>
      </c>
      <c r="H865" s="3" t="str">
        <f>IF(Point[Asset Group]="","",VLOOKUP(Point[Asset Group],asset_grp_pt,4,FALSE))</f>
        <v/>
      </c>
      <c r="I865" s="3" t="str">
        <f>IF(Point[Asset Group]="","",VLOOKUP(Point[Asset Group],asset_grp_pt,2,FALSE))</f>
        <v/>
      </c>
      <c r="J865" s="3" t="str">
        <f>IF(Point[Asset Group]="","",VLOOKUP(Point[Asset Group],asset_grp_pt,3,FALSE))</f>
        <v/>
      </c>
      <c r="K865" s="3" t="str">
        <f>IF(Point[Asset Group]="","",VLOOKUP(Point[Asset Type],type_master_list,2,FALSE))</f>
        <v/>
      </c>
      <c r="L865" s="3" t="str">
        <f>IF(Point[Asset Name]="","",PROPER(Point[Asset Name]))</f>
        <v/>
      </c>
      <c r="M865" s="11" t="str">
        <f>IF(Point[Install Date]="","",Point[Install Date])</f>
        <v/>
      </c>
      <c r="N865" s="11" t="str">
        <f>IF(Point[Note]="","",PROPER(Point[Note]))</f>
        <v/>
      </c>
      <c r="O865" s="11" t="str">
        <f>IF(Point[Resource Consent Number]="","",UPPER(Point[Resource Consent Number]))</f>
        <v/>
      </c>
      <c r="P865" s="53" t="str">
        <f>IF(Point[Asset Unit Cost]="","",Point[Asset Unit Cost])</f>
        <v/>
      </c>
      <c r="Q865" s="11" t="str">
        <f>IF(Point[Added By]="","",UPPER(Point[Added By]))</f>
        <v/>
      </c>
      <c r="R865" s="11" t="str">
        <f>IF(Point[Added Date]="","",Point[Added Date])</f>
        <v/>
      </c>
      <c r="S865" s="14" t="str">
        <f>IF(Point[Z COORD]="","",Point[Z COORD])</f>
        <v/>
      </c>
      <c r="T865" s="14" t="str">
        <f>IF(Point[Asset Description]="","",PROPER(Point[Asset Description]))</f>
        <v/>
      </c>
      <c r="U865" s="14" t="str">
        <f>IF(Point[[Artist ]]="","",PROPER(Point[[Artist ]]))</f>
        <v/>
      </c>
      <c r="V865" s="14" t="str">
        <f>IF(Point[Material Notes]="","",PROPER(Point[Material Notes]))</f>
        <v/>
      </c>
      <c r="W865" s="14" t="str">
        <f>IF(Point[Dimension Notes]="","",Point[Dimension Notes])</f>
        <v/>
      </c>
      <c r="X865" s="14" t="str">
        <f>IF(Point[List]="","",VLOOKUP(Point[Burner Number],number,2,FALSE))</f>
        <v/>
      </c>
      <c r="Y865" s="14" t="str">
        <f>IF(Point[List]="","",VLOOKUP(Point[Fuel],bbq_fuel,2,FALSE))</f>
        <v/>
      </c>
      <c r="Z865" s="14" t="str">
        <f>IF(Point[List]="","",VLOOKUP(Point[Cabinet Material],bbq_material,2,FALSE))</f>
        <v/>
      </c>
      <c r="AA865" s="14" t="str">
        <f>IF(Point[Asset Group]="","",VLOOKUP(Point[Manufacturer],manufacturer,2,FALSE))</f>
        <v/>
      </c>
      <c r="AB865" s="14" t="str">
        <f>IF(Point[Uinsex WC]="","",Point[Uinsex WC])</f>
        <v/>
      </c>
      <c r="AC865" s="14" t="str">
        <f>IF(Point[Female WC]="","",Point[Female WC])</f>
        <v/>
      </c>
      <c r="AD865" s="14" t="str">
        <f>IF(Point[Male WC]="","",Point[Male WC])</f>
        <v/>
      </c>
      <c r="AE865" s="14" t="str">
        <f>IF(Point[Urinal]="","",Point[Urinal])</f>
        <v/>
      </c>
      <c r="AF865" s="14" t="str">
        <f>IF(Point[Disabled Unisex]="","",Point[Disabled Unisex])</f>
        <v/>
      </c>
      <c r="AG865" s="14" t="str">
        <f>IF(Point[Disabled Female]="","",Point[Disabled Female])</f>
        <v/>
      </c>
      <c r="AH865" s="14" t="str">
        <f>IF(Point[Disabled Male]="","",Point[Disabled Male])</f>
        <v/>
      </c>
      <c r="AI865" s="14" t="str">
        <f>IF(Point[Asset Group]="","",VLOOKUP(Point[Handrail],yes_no,2,FALSE))</f>
        <v/>
      </c>
      <c r="AJ865" s="14" t="str">
        <f>IF(Point[Asset Group]="","",VLOOKUP(Point[Baby Changing],yes_no,2,FALSE))</f>
        <v/>
      </c>
      <c r="AK865" s="14" t="str">
        <f>IF(Point[Asset Group]="","",VLOOKUP(Point[Service Room],yes_no,2,FALSE))</f>
        <v/>
      </c>
      <c r="AL865" s="14" t="str">
        <f>IF(Point[Asset Group]="","",VLOOKUP(Point[Service Tap],service_tap,2,FALSE))</f>
        <v/>
      </c>
      <c r="AM865" s="14" t="str">
        <f>IF(Point[Asset Group]="","",VLOOKUP(Point[Heating Type],wc_heating,2,FALSE))</f>
        <v/>
      </c>
      <c r="AN865" s="14" t="str">
        <f>IF(Point[Asset Group]="","",VLOOKUP(Point[Power Supply],power_supply,2,FALSE))</f>
        <v/>
      </c>
      <c r="AO865" s="14" t="str">
        <f>IF(Point[Asset Group]="","",VLOOKUP(Point[Waste Water],waste_water,2,FALSE))</f>
        <v/>
      </c>
      <c r="AP865" s="14" t="str">
        <f>IF(Point[Asset Group]="","",VLOOKUP(Point[Furniture SubType],subdom_master_gdb,2,FALSE))</f>
        <v/>
      </c>
      <c r="AQ865" s="14" t="str">
        <f>IF(Point[Asset Group]="","",VLOOKUP(Point[Concrete Pad],yes_no,2,FALSE))</f>
        <v/>
      </c>
      <c r="AR865" s="14" t="str">
        <f>IF(Point[Asset Group]="","",VLOOKUP(Point[Material],material_master,2,FALSE))</f>
        <v/>
      </c>
      <c r="AS865" s="14" t="str">
        <f>IF(Point[Asset Group]="","",VLOOKUP(Point[Plumbing],irrigation_plumbing,2,FALSE))</f>
        <v/>
      </c>
      <c r="AT865" s="14" t="str">
        <f>IF(Point[Asset Group]="","",VLOOKUP(Point[Sprinklers],irrigation_sprinklers,2,FALSE))</f>
        <v/>
      </c>
      <c r="AU865" s="14" t="str">
        <f>IF(Point[Asset Group]="","",VLOOKUP(Point[System],irrigation_system,2,FALSE))</f>
        <v/>
      </c>
      <c r="AV865" s="14" t="str">
        <f>IF(Point[Asset Group]="","",VLOOKUP(Point[Status],irrigation_status,2,FALSE))</f>
        <v/>
      </c>
      <c r="AW865" s="11" t="str">
        <f>IF(Point[Date of manufacture]="","",Point[Date of manufacture])</f>
        <v/>
      </c>
      <c r="AX865" s="14" t="str">
        <f>IF(Point[Asset Group]="","",VLOOKUP(Point[Sign Purpose],sign_purpose,2,FALSE))</f>
        <v/>
      </c>
      <c r="AY865" s="14" t="str">
        <f>IF(Point[Asset Group]="","",VLOOKUP(Point[Sign Material],material_master,2,FALSE))</f>
        <v/>
      </c>
      <c r="AZ865" s="14" t="str">
        <f>IF(Point[Asset Group]="","",VLOOKUP(Point[Affixed To],sign_affix,2,FALSE))</f>
        <v/>
      </c>
      <c r="BA865" s="14" t="str">
        <f>IF(Point[Size HxB mm]="","",Point[Size HxB mm])</f>
        <v/>
      </c>
      <c r="BB865" s="14" t="str">
        <f>IF(Point[Height m]="","",Point[Height m])</f>
        <v/>
      </c>
      <c r="BC865" s="14" t="str">
        <f>IF(Point[Asset Group]="","",VLOOKUP(Point[Post Material],material_master,2,FALSE))</f>
        <v/>
      </c>
      <c r="BD865" s="14" t="str">
        <f>IF(Point[Asset Group]="","",VLOOKUP(Point[Post Number],number,2,FALSE))</f>
        <v/>
      </c>
      <c r="BE865" s="14" t="str">
        <f>IF(Point[Asset Group]="","",VLOOKUP(Point[Structure SubType],subdom_master_gdb,2,FALSE))</f>
        <v/>
      </c>
      <c r="BF865" s="14" t="str">
        <f>IF(Point[Area m2]="","",Point[Area m2])</f>
        <v/>
      </c>
      <c r="BG865" s="14" t="str">
        <f>IF(Point[Length m]="","",Point[Length m])</f>
        <v/>
      </c>
      <c r="BH865" s="14" t="str">
        <f>IF(Point[Width m]="","",Point[Width m])</f>
        <v/>
      </c>
      <c r="BI865" s="14" t="str">
        <f>IF(Point[Diameter m]="","",Point[Diameter m])</f>
        <v/>
      </c>
      <c r="BJ865" s="14" t="str">
        <f>IF(Point[Asset Group]="","",VLOOKUP(Point[Number of Pipes],number,2,FALSE))</f>
        <v/>
      </c>
      <c r="BK865" s="14" t="str">
        <f>IF(Point[Asset Group]="","",VLOOKUP(Point[Combined Name],2,FALSE))</f>
        <v/>
      </c>
      <c r="BL865" s="14" t="str">
        <f>IF(Point[Asset Group]="","",VLOOKUP(Point[Size Class],size_class,2,FALSE))</f>
        <v/>
      </c>
      <c r="BM865" s="14" t="str">
        <f>IF(Point[Asset Group]="","",VLOOKUP(Point[Age Class],age_class,2,FALSE))</f>
        <v/>
      </c>
      <c r="BN865" s="14" t="str">
        <f>IF(Point[Girth (cm)]="","",Point[Girth (cm)])</f>
        <v/>
      </c>
      <c r="BO865" s="14" t="str">
        <f>IF(Point[Crown Radius (m)]="","",Point[Crown Radius (m)])</f>
        <v/>
      </c>
      <c r="BP865" s="14" t="str">
        <f>IF(Point[Asset Group]="","",VLOOKUP(Point[Rooting Environment],root_enviro,2,FALSE))</f>
        <v/>
      </c>
      <c r="BQ865" s="14" t="str">
        <f>IF(Point[Asset Group]="","",VLOOKUP(Point[Tree Surround],tree_surround,2,FALSE))</f>
        <v/>
      </c>
      <c r="BR865" s="14" t="str">
        <f>IF(Point[Asset Group]="","",VLOOKUP(Point[Tree Grill],yes_no,2,FALSE))</f>
        <v/>
      </c>
      <c r="BS865" s="14" t="str">
        <f>IF(Point[Asset Group]="","",VLOOKUP(Point[Tree Location],tree_location,2,FALSE))</f>
        <v/>
      </c>
    </row>
    <row r="866" spans="1:71" s="3" customFormat="1" x14ac:dyDescent="0.2">
      <c r="A866" s="3" t="str">
        <f>IF(Point[DWG File Name]="","",Point[DWG File Name])</f>
        <v/>
      </c>
      <c r="B866" s="3" t="str">
        <f>IF(Point[DWG Layer Name]="","",Point[DWG Layer Name])</f>
        <v/>
      </c>
      <c r="C866" s="3" t="str">
        <f>IF(Point[DWG Handle]="","",Point[DWG Handle])</f>
        <v/>
      </c>
      <c r="D866" s="58" t="str">
        <f>IF(Point[X]="","",Point[X])</f>
        <v/>
      </c>
      <c r="E866" s="58" t="str">
        <f>IF(Point[Y]="","",Point[Y])</f>
        <v/>
      </c>
      <c r="F866" s="3" t="str">
        <f>IF(Point[Replacement Asset]="","",Point[Replacement Asset])</f>
        <v/>
      </c>
      <c r="G866" s="3" t="str">
        <f>IF(Point[Asset ID]="","",UPPER(Point[Asset ID]))</f>
        <v/>
      </c>
      <c r="H866" s="3" t="str">
        <f>IF(Point[Asset Group]="","",VLOOKUP(Point[Asset Group],asset_grp_pt,4,FALSE))</f>
        <v/>
      </c>
      <c r="I866" s="3" t="str">
        <f>IF(Point[Asset Group]="","",VLOOKUP(Point[Asset Group],asset_grp_pt,2,FALSE))</f>
        <v/>
      </c>
      <c r="J866" s="3" t="str">
        <f>IF(Point[Asset Group]="","",VLOOKUP(Point[Asset Group],asset_grp_pt,3,FALSE))</f>
        <v/>
      </c>
      <c r="K866" s="3" t="str">
        <f>IF(Point[Asset Group]="","",VLOOKUP(Point[Asset Type],type_master_list,2,FALSE))</f>
        <v/>
      </c>
      <c r="L866" s="3" t="str">
        <f>IF(Point[Asset Name]="","",PROPER(Point[Asset Name]))</f>
        <v/>
      </c>
      <c r="M866" s="11" t="str">
        <f>IF(Point[Install Date]="","",Point[Install Date])</f>
        <v/>
      </c>
      <c r="N866" s="11" t="str">
        <f>IF(Point[Note]="","",PROPER(Point[Note]))</f>
        <v/>
      </c>
      <c r="O866" s="11" t="str">
        <f>IF(Point[Resource Consent Number]="","",UPPER(Point[Resource Consent Number]))</f>
        <v/>
      </c>
      <c r="P866" s="53" t="str">
        <f>IF(Point[Asset Unit Cost]="","",Point[Asset Unit Cost])</f>
        <v/>
      </c>
      <c r="Q866" s="11" t="str">
        <f>IF(Point[Added By]="","",UPPER(Point[Added By]))</f>
        <v/>
      </c>
      <c r="R866" s="11" t="str">
        <f>IF(Point[Added Date]="","",Point[Added Date])</f>
        <v/>
      </c>
      <c r="S866" s="14" t="str">
        <f>IF(Point[Z COORD]="","",Point[Z COORD])</f>
        <v/>
      </c>
      <c r="T866" s="14" t="str">
        <f>IF(Point[Asset Description]="","",PROPER(Point[Asset Description]))</f>
        <v/>
      </c>
      <c r="U866" s="14" t="str">
        <f>IF(Point[[Artist ]]="","",PROPER(Point[[Artist ]]))</f>
        <v/>
      </c>
      <c r="V866" s="14" t="str">
        <f>IF(Point[Material Notes]="","",PROPER(Point[Material Notes]))</f>
        <v/>
      </c>
      <c r="W866" s="14" t="str">
        <f>IF(Point[Dimension Notes]="","",Point[Dimension Notes])</f>
        <v/>
      </c>
      <c r="X866" s="14" t="str">
        <f>IF(Point[List]="","",VLOOKUP(Point[Burner Number],number,2,FALSE))</f>
        <v/>
      </c>
      <c r="Y866" s="14" t="str">
        <f>IF(Point[List]="","",VLOOKUP(Point[Fuel],bbq_fuel,2,FALSE))</f>
        <v/>
      </c>
      <c r="Z866" s="14" t="str">
        <f>IF(Point[List]="","",VLOOKUP(Point[Cabinet Material],bbq_material,2,FALSE))</f>
        <v/>
      </c>
      <c r="AA866" s="14" t="str">
        <f>IF(Point[Asset Group]="","",VLOOKUP(Point[Manufacturer],manufacturer,2,FALSE))</f>
        <v/>
      </c>
      <c r="AB866" s="14" t="str">
        <f>IF(Point[Uinsex WC]="","",Point[Uinsex WC])</f>
        <v/>
      </c>
      <c r="AC866" s="14" t="str">
        <f>IF(Point[Female WC]="","",Point[Female WC])</f>
        <v/>
      </c>
      <c r="AD866" s="14" t="str">
        <f>IF(Point[Male WC]="","",Point[Male WC])</f>
        <v/>
      </c>
      <c r="AE866" s="14" t="str">
        <f>IF(Point[Urinal]="","",Point[Urinal])</f>
        <v/>
      </c>
      <c r="AF866" s="14" t="str">
        <f>IF(Point[Disabled Unisex]="","",Point[Disabled Unisex])</f>
        <v/>
      </c>
      <c r="AG866" s="14" t="str">
        <f>IF(Point[Disabled Female]="","",Point[Disabled Female])</f>
        <v/>
      </c>
      <c r="AH866" s="14" t="str">
        <f>IF(Point[Disabled Male]="","",Point[Disabled Male])</f>
        <v/>
      </c>
      <c r="AI866" s="14" t="str">
        <f>IF(Point[Asset Group]="","",VLOOKUP(Point[Handrail],yes_no,2,FALSE))</f>
        <v/>
      </c>
      <c r="AJ866" s="14" t="str">
        <f>IF(Point[Asset Group]="","",VLOOKUP(Point[Baby Changing],yes_no,2,FALSE))</f>
        <v/>
      </c>
      <c r="AK866" s="14" t="str">
        <f>IF(Point[Asset Group]="","",VLOOKUP(Point[Service Room],yes_no,2,FALSE))</f>
        <v/>
      </c>
      <c r="AL866" s="14" t="str">
        <f>IF(Point[Asset Group]="","",VLOOKUP(Point[Service Tap],service_tap,2,FALSE))</f>
        <v/>
      </c>
      <c r="AM866" s="14" t="str">
        <f>IF(Point[Asset Group]="","",VLOOKUP(Point[Heating Type],wc_heating,2,FALSE))</f>
        <v/>
      </c>
      <c r="AN866" s="14" t="str">
        <f>IF(Point[Asset Group]="","",VLOOKUP(Point[Power Supply],power_supply,2,FALSE))</f>
        <v/>
      </c>
      <c r="AO866" s="14" t="str">
        <f>IF(Point[Asset Group]="","",VLOOKUP(Point[Waste Water],waste_water,2,FALSE))</f>
        <v/>
      </c>
      <c r="AP866" s="14" t="str">
        <f>IF(Point[Asset Group]="","",VLOOKUP(Point[Furniture SubType],subdom_master_gdb,2,FALSE))</f>
        <v/>
      </c>
      <c r="AQ866" s="14" t="str">
        <f>IF(Point[Asset Group]="","",VLOOKUP(Point[Concrete Pad],yes_no,2,FALSE))</f>
        <v/>
      </c>
      <c r="AR866" s="14" t="str">
        <f>IF(Point[Asset Group]="","",VLOOKUP(Point[Material],material_master,2,FALSE))</f>
        <v/>
      </c>
      <c r="AS866" s="14" t="str">
        <f>IF(Point[Asset Group]="","",VLOOKUP(Point[Plumbing],irrigation_plumbing,2,FALSE))</f>
        <v/>
      </c>
      <c r="AT866" s="14" t="str">
        <f>IF(Point[Asset Group]="","",VLOOKUP(Point[Sprinklers],irrigation_sprinklers,2,FALSE))</f>
        <v/>
      </c>
      <c r="AU866" s="14" t="str">
        <f>IF(Point[Asset Group]="","",VLOOKUP(Point[System],irrigation_system,2,FALSE))</f>
        <v/>
      </c>
      <c r="AV866" s="14" t="str">
        <f>IF(Point[Asset Group]="","",VLOOKUP(Point[Status],irrigation_status,2,FALSE))</f>
        <v/>
      </c>
      <c r="AW866" s="11" t="str">
        <f>IF(Point[Date of manufacture]="","",Point[Date of manufacture])</f>
        <v/>
      </c>
      <c r="AX866" s="14" t="str">
        <f>IF(Point[Asset Group]="","",VLOOKUP(Point[Sign Purpose],sign_purpose,2,FALSE))</f>
        <v/>
      </c>
      <c r="AY866" s="14" t="str">
        <f>IF(Point[Asset Group]="","",VLOOKUP(Point[Sign Material],material_master,2,FALSE))</f>
        <v/>
      </c>
      <c r="AZ866" s="14" t="str">
        <f>IF(Point[Asset Group]="","",VLOOKUP(Point[Affixed To],sign_affix,2,FALSE))</f>
        <v/>
      </c>
      <c r="BA866" s="14" t="str">
        <f>IF(Point[Size HxB mm]="","",Point[Size HxB mm])</f>
        <v/>
      </c>
      <c r="BB866" s="14" t="str">
        <f>IF(Point[Height m]="","",Point[Height m])</f>
        <v/>
      </c>
      <c r="BC866" s="14" t="str">
        <f>IF(Point[Asset Group]="","",VLOOKUP(Point[Post Material],material_master,2,FALSE))</f>
        <v/>
      </c>
      <c r="BD866" s="14" t="str">
        <f>IF(Point[Asset Group]="","",VLOOKUP(Point[Post Number],number,2,FALSE))</f>
        <v/>
      </c>
      <c r="BE866" s="14" t="str">
        <f>IF(Point[Asset Group]="","",VLOOKUP(Point[Structure SubType],subdom_master_gdb,2,FALSE))</f>
        <v/>
      </c>
      <c r="BF866" s="14" t="str">
        <f>IF(Point[Area m2]="","",Point[Area m2])</f>
        <v/>
      </c>
      <c r="BG866" s="14" t="str">
        <f>IF(Point[Length m]="","",Point[Length m])</f>
        <v/>
      </c>
      <c r="BH866" s="14" t="str">
        <f>IF(Point[Width m]="","",Point[Width m])</f>
        <v/>
      </c>
      <c r="BI866" s="14" t="str">
        <f>IF(Point[Diameter m]="","",Point[Diameter m])</f>
        <v/>
      </c>
      <c r="BJ866" s="14" t="str">
        <f>IF(Point[Asset Group]="","",VLOOKUP(Point[Number of Pipes],number,2,FALSE))</f>
        <v/>
      </c>
      <c r="BK866" s="14" t="str">
        <f>IF(Point[Asset Group]="","",VLOOKUP(Point[Combined Name],2,FALSE))</f>
        <v/>
      </c>
      <c r="BL866" s="14" t="str">
        <f>IF(Point[Asset Group]="","",VLOOKUP(Point[Size Class],size_class,2,FALSE))</f>
        <v/>
      </c>
      <c r="BM866" s="14" t="str">
        <f>IF(Point[Asset Group]="","",VLOOKUP(Point[Age Class],age_class,2,FALSE))</f>
        <v/>
      </c>
      <c r="BN866" s="14" t="str">
        <f>IF(Point[Girth (cm)]="","",Point[Girth (cm)])</f>
        <v/>
      </c>
      <c r="BO866" s="14" t="str">
        <f>IF(Point[Crown Radius (m)]="","",Point[Crown Radius (m)])</f>
        <v/>
      </c>
      <c r="BP866" s="14" t="str">
        <f>IF(Point[Asset Group]="","",VLOOKUP(Point[Rooting Environment],root_enviro,2,FALSE))</f>
        <v/>
      </c>
      <c r="BQ866" s="14" t="str">
        <f>IF(Point[Asset Group]="","",VLOOKUP(Point[Tree Surround],tree_surround,2,FALSE))</f>
        <v/>
      </c>
      <c r="BR866" s="14" t="str">
        <f>IF(Point[Asset Group]="","",VLOOKUP(Point[Tree Grill],yes_no,2,FALSE))</f>
        <v/>
      </c>
      <c r="BS866" s="14" t="str">
        <f>IF(Point[Asset Group]="","",VLOOKUP(Point[Tree Location],tree_location,2,FALSE))</f>
        <v/>
      </c>
    </row>
    <row r="867" spans="1:71" s="3" customFormat="1" x14ac:dyDescent="0.2">
      <c r="A867" s="3" t="str">
        <f>IF(Point[DWG File Name]="","",Point[DWG File Name])</f>
        <v/>
      </c>
      <c r="B867" s="3" t="str">
        <f>IF(Point[DWG Layer Name]="","",Point[DWG Layer Name])</f>
        <v/>
      </c>
      <c r="C867" s="3" t="str">
        <f>IF(Point[DWG Handle]="","",Point[DWG Handle])</f>
        <v/>
      </c>
      <c r="D867" s="58" t="str">
        <f>IF(Point[X]="","",Point[X])</f>
        <v/>
      </c>
      <c r="E867" s="58" t="str">
        <f>IF(Point[Y]="","",Point[Y])</f>
        <v/>
      </c>
      <c r="F867" s="3" t="str">
        <f>IF(Point[Replacement Asset]="","",Point[Replacement Asset])</f>
        <v/>
      </c>
      <c r="G867" s="3" t="str">
        <f>IF(Point[Asset ID]="","",UPPER(Point[Asset ID]))</f>
        <v/>
      </c>
      <c r="H867" s="3" t="str">
        <f>IF(Point[Asset Group]="","",VLOOKUP(Point[Asset Group],asset_grp_pt,4,FALSE))</f>
        <v/>
      </c>
      <c r="I867" s="3" t="str">
        <f>IF(Point[Asset Group]="","",VLOOKUP(Point[Asset Group],asset_grp_pt,2,FALSE))</f>
        <v/>
      </c>
      <c r="J867" s="3" t="str">
        <f>IF(Point[Asset Group]="","",VLOOKUP(Point[Asset Group],asset_grp_pt,3,FALSE))</f>
        <v/>
      </c>
      <c r="K867" s="3" t="str">
        <f>IF(Point[Asset Group]="","",VLOOKUP(Point[Asset Type],type_master_list,2,FALSE))</f>
        <v/>
      </c>
      <c r="L867" s="3" t="str">
        <f>IF(Point[Asset Name]="","",PROPER(Point[Asset Name]))</f>
        <v/>
      </c>
      <c r="M867" s="11" t="str">
        <f>IF(Point[Install Date]="","",Point[Install Date])</f>
        <v/>
      </c>
      <c r="N867" s="11" t="str">
        <f>IF(Point[Note]="","",PROPER(Point[Note]))</f>
        <v/>
      </c>
      <c r="O867" s="11" t="str">
        <f>IF(Point[Resource Consent Number]="","",UPPER(Point[Resource Consent Number]))</f>
        <v/>
      </c>
      <c r="P867" s="53" t="str">
        <f>IF(Point[Asset Unit Cost]="","",Point[Asset Unit Cost])</f>
        <v/>
      </c>
      <c r="Q867" s="11" t="str">
        <f>IF(Point[Added By]="","",UPPER(Point[Added By]))</f>
        <v/>
      </c>
      <c r="R867" s="11" t="str">
        <f>IF(Point[Added Date]="","",Point[Added Date])</f>
        <v/>
      </c>
      <c r="S867" s="14" t="str">
        <f>IF(Point[Z COORD]="","",Point[Z COORD])</f>
        <v/>
      </c>
      <c r="T867" s="14" t="str">
        <f>IF(Point[Asset Description]="","",PROPER(Point[Asset Description]))</f>
        <v/>
      </c>
      <c r="U867" s="14" t="str">
        <f>IF(Point[[Artist ]]="","",PROPER(Point[[Artist ]]))</f>
        <v/>
      </c>
      <c r="V867" s="14" t="str">
        <f>IF(Point[Material Notes]="","",PROPER(Point[Material Notes]))</f>
        <v/>
      </c>
      <c r="W867" s="14" t="str">
        <f>IF(Point[Dimension Notes]="","",Point[Dimension Notes])</f>
        <v/>
      </c>
      <c r="X867" s="14" t="str">
        <f>IF(Point[List]="","",VLOOKUP(Point[Burner Number],number,2,FALSE))</f>
        <v/>
      </c>
      <c r="Y867" s="14" t="str">
        <f>IF(Point[List]="","",VLOOKUP(Point[Fuel],bbq_fuel,2,FALSE))</f>
        <v/>
      </c>
      <c r="Z867" s="14" t="str">
        <f>IF(Point[List]="","",VLOOKUP(Point[Cabinet Material],bbq_material,2,FALSE))</f>
        <v/>
      </c>
      <c r="AA867" s="14" t="str">
        <f>IF(Point[Asset Group]="","",VLOOKUP(Point[Manufacturer],manufacturer,2,FALSE))</f>
        <v/>
      </c>
      <c r="AB867" s="14" t="str">
        <f>IF(Point[Uinsex WC]="","",Point[Uinsex WC])</f>
        <v/>
      </c>
      <c r="AC867" s="14" t="str">
        <f>IF(Point[Female WC]="","",Point[Female WC])</f>
        <v/>
      </c>
      <c r="AD867" s="14" t="str">
        <f>IF(Point[Male WC]="","",Point[Male WC])</f>
        <v/>
      </c>
      <c r="AE867" s="14" t="str">
        <f>IF(Point[Urinal]="","",Point[Urinal])</f>
        <v/>
      </c>
      <c r="AF867" s="14" t="str">
        <f>IF(Point[Disabled Unisex]="","",Point[Disabled Unisex])</f>
        <v/>
      </c>
      <c r="AG867" s="14" t="str">
        <f>IF(Point[Disabled Female]="","",Point[Disabled Female])</f>
        <v/>
      </c>
      <c r="AH867" s="14" t="str">
        <f>IF(Point[Disabled Male]="","",Point[Disabled Male])</f>
        <v/>
      </c>
      <c r="AI867" s="14" t="str">
        <f>IF(Point[Asset Group]="","",VLOOKUP(Point[Handrail],yes_no,2,FALSE))</f>
        <v/>
      </c>
      <c r="AJ867" s="14" t="str">
        <f>IF(Point[Asset Group]="","",VLOOKUP(Point[Baby Changing],yes_no,2,FALSE))</f>
        <v/>
      </c>
      <c r="AK867" s="14" t="str">
        <f>IF(Point[Asset Group]="","",VLOOKUP(Point[Service Room],yes_no,2,FALSE))</f>
        <v/>
      </c>
      <c r="AL867" s="14" t="str">
        <f>IF(Point[Asset Group]="","",VLOOKUP(Point[Service Tap],service_tap,2,FALSE))</f>
        <v/>
      </c>
      <c r="AM867" s="14" t="str">
        <f>IF(Point[Asset Group]="","",VLOOKUP(Point[Heating Type],wc_heating,2,FALSE))</f>
        <v/>
      </c>
      <c r="AN867" s="14" t="str">
        <f>IF(Point[Asset Group]="","",VLOOKUP(Point[Power Supply],power_supply,2,FALSE))</f>
        <v/>
      </c>
      <c r="AO867" s="14" t="str">
        <f>IF(Point[Asset Group]="","",VLOOKUP(Point[Waste Water],waste_water,2,FALSE))</f>
        <v/>
      </c>
      <c r="AP867" s="14" t="str">
        <f>IF(Point[Asset Group]="","",VLOOKUP(Point[Furniture SubType],subdom_master_gdb,2,FALSE))</f>
        <v/>
      </c>
      <c r="AQ867" s="14" t="str">
        <f>IF(Point[Asset Group]="","",VLOOKUP(Point[Concrete Pad],yes_no,2,FALSE))</f>
        <v/>
      </c>
      <c r="AR867" s="14" t="str">
        <f>IF(Point[Asset Group]="","",VLOOKUP(Point[Material],material_master,2,FALSE))</f>
        <v/>
      </c>
      <c r="AS867" s="14" t="str">
        <f>IF(Point[Asset Group]="","",VLOOKUP(Point[Plumbing],irrigation_plumbing,2,FALSE))</f>
        <v/>
      </c>
      <c r="AT867" s="14" t="str">
        <f>IF(Point[Asset Group]="","",VLOOKUP(Point[Sprinklers],irrigation_sprinklers,2,FALSE))</f>
        <v/>
      </c>
      <c r="AU867" s="14" t="str">
        <f>IF(Point[Asset Group]="","",VLOOKUP(Point[System],irrigation_system,2,FALSE))</f>
        <v/>
      </c>
      <c r="AV867" s="14" t="str">
        <f>IF(Point[Asset Group]="","",VLOOKUP(Point[Status],irrigation_status,2,FALSE))</f>
        <v/>
      </c>
      <c r="AW867" s="11" t="str">
        <f>IF(Point[Date of manufacture]="","",Point[Date of manufacture])</f>
        <v/>
      </c>
      <c r="AX867" s="14" t="str">
        <f>IF(Point[Asset Group]="","",VLOOKUP(Point[Sign Purpose],sign_purpose,2,FALSE))</f>
        <v/>
      </c>
      <c r="AY867" s="14" t="str">
        <f>IF(Point[Asset Group]="","",VLOOKUP(Point[Sign Material],material_master,2,FALSE))</f>
        <v/>
      </c>
      <c r="AZ867" s="14" t="str">
        <f>IF(Point[Asset Group]="","",VLOOKUP(Point[Affixed To],sign_affix,2,FALSE))</f>
        <v/>
      </c>
      <c r="BA867" s="14" t="str">
        <f>IF(Point[Size HxB mm]="","",Point[Size HxB mm])</f>
        <v/>
      </c>
      <c r="BB867" s="14" t="str">
        <f>IF(Point[Height m]="","",Point[Height m])</f>
        <v/>
      </c>
      <c r="BC867" s="14" t="str">
        <f>IF(Point[Asset Group]="","",VLOOKUP(Point[Post Material],material_master,2,FALSE))</f>
        <v/>
      </c>
      <c r="BD867" s="14" t="str">
        <f>IF(Point[Asset Group]="","",VLOOKUP(Point[Post Number],number,2,FALSE))</f>
        <v/>
      </c>
      <c r="BE867" s="14" t="str">
        <f>IF(Point[Asset Group]="","",VLOOKUP(Point[Structure SubType],subdom_master_gdb,2,FALSE))</f>
        <v/>
      </c>
      <c r="BF867" s="14" t="str">
        <f>IF(Point[Area m2]="","",Point[Area m2])</f>
        <v/>
      </c>
      <c r="BG867" s="14" t="str">
        <f>IF(Point[Length m]="","",Point[Length m])</f>
        <v/>
      </c>
      <c r="BH867" s="14" t="str">
        <f>IF(Point[Width m]="","",Point[Width m])</f>
        <v/>
      </c>
      <c r="BI867" s="14" t="str">
        <f>IF(Point[Diameter m]="","",Point[Diameter m])</f>
        <v/>
      </c>
      <c r="BJ867" s="14" t="str">
        <f>IF(Point[Asset Group]="","",VLOOKUP(Point[Number of Pipes],number,2,FALSE))</f>
        <v/>
      </c>
      <c r="BK867" s="14" t="str">
        <f>IF(Point[Asset Group]="","",VLOOKUP(Point[Combined Name],2,FALSE))</f>
        <v/>
      </c>
      <c r="BL867" s="14" t="str">
        <f>IF(Point[Asset Group]="","",VLOOKUP(Point[Size Class],size_class,2,FALSE))</f>
        <v/>
      </c>
      <c r="BM867" s="14" t="str">
        <f>IF(Point[Asset Group]="","",VLOOKUP(Point[Age Class],age_class,2,FALSE))</f>
        <v/>
      </c>
      <c r="BN867" s="14" t="str">
        <f>IF(Point[Girth (cm)]="","",Point[Girth (cm)])</f>
        <v/>
      </c>
      <c r="BO867" s="14" t="str">
        <f>IF(Point[Crown Radius (m)]="","",Point[Crown Radius (m)])</f>
        <v/>
      </c>
      <c r="BP867" s="14" t="str">
        <f>IF(Point[Asset Group]="","",VLOOKUP(Point[Rooting Environment],root_enviro,2,FALSE))</f>
        <v/>
      </c>
      <c r="BQ867" s="14" t="str">
        <f>IF(Point[Asset Group]="","",VLOOKUP(Point[Tree Surround],tree_surround,2,FALSE))</f>
        <v/>
      </c>
      <c r="BR867" s="14" t="str">
        <f>IF(Point[Asset Group]="","",VLOOKUP(Point[Tree Grill],yes_no,2,FALSE))</f>
        <v/>
      </c>
      <c r="BS867" s="14" t="str">
        <f>IF(Point[Asset Group]="","",VLOOKUP(Point[Tree Location],tree_location,2,FALSE))</f>
        <v/>
      </c>
    </row>
    <row r="868" spans="1:71" s="3" customFormat="1" x14ac:dyDescent="0.2">
      <c r="A868" s="3" t="str">
        <f>IF(Point[DWG File Name]="","",Point[DWG File Name])</f>
        <v/>
      </c>
      <c r="B868" s="3" t="str">
        <f>IF(Point[DWG Layer Name]="","",Point[DWG Layer Name])</f>
        <v/>
      </c>
      <c r="C868" s="3" t="str">
        <f>IF(Point[DWG Handle]="","",Point[DWG Handle])</f>
        <v/>
      </c>
      <c r="D868" s="58" t="str">
        <f>IF(Point[X]="","",Point[X])</f>
        <v/>
      </c>
      <c r="E868" s="58" t="str">
        <f>IF(Point[Y]="","",Point[Y])</f>
        <v/>
      </c>
      <c r="F868" s="3" t="str">
        <f>IF(Point[Replacement Asset]="","",Point[Replacement Asset])</f>
        <v/>
      </c>
      <c r="G868" s="3" t="str">
        <f>IF(Point[Asset ID]="","",UPPER(Point[Asset ID]))</f>
        <v/>
      </c>
      <c r="H868" s="3" t="str">
        <f>IF(Point[Asset Group]="","",VLOOKUP(Point[Asset Group],asset_grp_pt,4,FALSE))</f>
        <v/>
      </c>
      <c r="I868" s="3" t="str">
        <f>IF(Point[Asset Group]="","",VLOOKUP(Point[Asset Group],asset_grp_pt,2,FALSE))</f>
        <v/>
      </c>
      <c r="J868" s="3" t="str">
        <f>IF(Point[Asset Group]="","",VLOOKUP(Point[Asset Group],asset_grp_pt,3,FALSE))</f>
        <v/>
      </c>
      <c r="K868" s="3" t="str">
        <f>IF(Point[Asset Group]="","",VLOOKUP(Point[Asset Type],type_master_list,2,FALSE))</f>
        <v/>
      </c>
      <c r="L868" s="3" t="str">
        <f>IF(Point[Asset Name]="","",PROPER(Point[Asset Name]))</f>
        <v/>
      </c>
      <c r="M868" s="11" t="str">
        <f>IF(Point[Install Date]="","",Point[Install Date])</f>
        <v/>
      </c>
      <c r="N868" s="11" t="str">
        <f>IF(Point[Note]="","",PROPER(Point[Note]))</f>
        <v/>
      </c>
      <c r="O868" s="11" t="str">
        <f>IF(Point[Resource Consent Number]="","",UPPER(Point[Resource Consent Number]))</f>
        <v/>
      </c>
      <c r="P868" s="53" t="str">
        <f>IF(Point[Asset Unit Cost]="","",Point[Asset Unit Cost])</f>
        <v/>
      </c>
      <c r="Q868" s="11" t="str">
        <f>IF(Point[Added By]="","",UPPER(Point[Added By]))</f>
        <v/>
      </c>
      <c r="R868" s="11" t="str">
        <f>IF(Point[Added Date]="","",Point[Added Date])</f>
        <v/>
      </c>
      <c r="S868" s="14" t="str">
        <f>IF(Point[Z COORD]="","",Point[Z COORD])</f>
        <v/>
      </c>
      <c r="T868" s="14" t="str">
        <f>IF(Point[Asset Description]="","",PROPER(Point[Asset Description]))</f>
        <v/>
      </c>
      <c r="U868" s="14" t="str">
        <f>IF(Point[[Artist ]]="","",PROPER(Point[[Artist ]]))</f>
        <v/>
      </c>
      <c r="V868" s="14" t="str">
        <f>IF(Point[Material Notes]="","",PROPER(Point[Material Notes]))</f>
        <v/>
      </c>
      <c r="W868" s="14" t="str">
        <f>IF(Point[Dimension Notes]="","",Point[Dimension Notes])</f>
        <v/>
      </c>
      <c r="X868" s="14" t="str">
        <f>IF(Point[List]="","",VLOOKUP(Point[Burner Number],number,2,FALSE))</f>
        <v/>
      </c>
      <c r="Y868" s="14" t="str">
        <f>IF(Point[List]="","",VLOOKUP(Point[Fuel],bbq_fuel,2,FALSE))</f>
        <v/>
      </c>
      <c r="Z868" s="14" t="str">
        <f>IF(Point[List]="","",VLOOKUP(Point[Cabinet Material],bbq_material,2,FALSE))</f>
        <v/>
      </c>
      <c r="AA868" s="14" t="str">
        <f>IF(Point[Asset Group]="","",VLOOKUP(Point[Manufacturer],manufacturer,2,FALSE))</f>
        <v/>
      </c>
      <c r="AB868" s="14" t="str">
        <f>IF(Point[Uinsex WC]="","",Point[Uinsex WC])</f>
        <v/>
      </c>
      <c r="AC868" s="14" t="str">
        <f>IF(Point[Female WC]="","",Point[Female WC])</f>
        <v/>
      </c>
      <c r="AD868" s="14" t="str">
        <f>IF(Point[Male WC]="","",Point[Male WC])</f>
        <v/>
      </c>
      <c r="AE868" s="14" t="str">
        <f>IF(Point[Urinal]="","",Point[Urinal])</f>
        <v/>
      </c>
      <c r="AF868" s="14" t="str">
        <f>IF(Point[Disabled Unisex]="","",Point[Disabled Unisex])</f>
        <v/>
      </c>
      <c r="AG868" s="14" t="str">
        <f>IF(Point[Disabled Female]="","",Point[Disabled Female])</f>
        <v/>
      </c>
      <c r="AH868" s="14" t="str">
        <f>IF(Point[Disabled Male]="","",Point[Disabled Male])</f>
        <v/>
      </c>
      <c r="AI868" s="14" t="str">
        <f>IF(Point[Asset Group]="","",VLOOKUP(Point[Handrail],yes_no,2,FALSE))</f>
        <v/>
      </c>
      <c r="AJ868" s="14" t="str">
        <f>IF(Point[Asset Group]="","",VLOOKUP(Point[Baby Changing],yes_no,2,FALSE))</f>
        <v/>
      </c>
      <c r="AK868" s="14" t="str">
        <f>IF(Point[Asset Group]="","",VLOOKUP(Point[Service Room],yes_no,2,FALSE))</f>
        <v/>
      </c>
      <c r="AL868" s="14" t="str">
        <f>IF(Point[Asset Group]="","",VLOOKUP(Point[Service Tap],service_tap,2,FALSE))</f>
        <v/>
      </c>
      <c r="AM868" s="14" t="str">
        <f>IF(Point[Asset Group]="","",VLOOKUP(Point[Heating Type],wc_heating,2,FALSE))</f>
        <v/>
      </c>
      <c r="AN868" s="14" t="str">
        <f>IF(Point[Asset Group]="","",VLOOKUP(Point[Power Supply],power_supply,2,FALSE))</f>
        <v/>
      </c>
      <c r="AO868" s="14" t="str">
        <f>IF(Point[Asset Group]="","",VLOOKUP(Point[Waste Water],waste_water,2,FALSE))</f>
        <v/>
      </c>
      <c r="AP868" s="14" t="str">
        <f>IF(Point[Asset Group]="","",VLOOKUP(Point[Furniture SubType],subdom_master_gdb,2,FALSE))</f>
        <v/>
      </c>
      <c r="AQ868" s="14" t="str">
        <f>IF(Point[Asset Group]="","",VLOOKUP(Point[Concrete Pad],yes_no,2,FALSE))</f>
        <v/>
      </c>
      <c r="AR868" s="14" t="str">
        <f>IF(Point[Asset Group]="","",VLOOKUP(Point[Material],material_master,2,FALSE))</f>
        <v/>
      </c>
      <c r="AS868" s="14" t="str">
        <f>IF(Point[Asset Group]="","",VLOOKUP(Point[Plumbing],irrigation_plumbing,2,FALSE))</f>
        <v/>
      </c>
      <c r="AT868" s="14" t="str">
        <f>IF(Point[Asset Group]="","",VLOOKUP(Point[Sprinklers],irrigation_sprinklers,2,FALSE))</f>
        <v/>
      </c>
      <c r="AU868" s="14" t="str">
        <f>IF(Point[Asset Group]="","",VLOOKUP(Point[System],irrigation_system,2,FALSE))</f>
        <v/>
      </c>
      <c r="AV868" s="14" t="str">
        <f>IF(Point[Asset Group]="","",VLOOKUP(Point[Status],irrigation_status,2,FALSE))</f>
        <v/>
      </c>
      <c r="AW868" s="11" t="str">
        <f>IF(Point[Date of manufacture]="","",Point[Date of manufacture])</f>
        <v/>
      </c>
      <c r="AX868" s="14" t="str">
        <f>IF(Point[Asset Group]="","",VLOOKUP(Point[Sign Purpose],sign_purpose,2,FALSE))</f>
        <v/>
      </c>
      <c r="AY868" s="14" t="str">
        <f>IF(Point[Asset Group]="","",VLOOKUP(Point[Sign Material],material_master,2,FALSE))</f>
        <v/>
      </c>
      <c r="AZ868" s="14" t="str">
        <f>IF(Point[Asset Group]="","",VLOOKUP(Point[Affixed To],sign_affix,2,FALSE))</f>
        <v/>
      </c>
      <c r="BA868" s="14" t="str">
        <f>IF(Point[Size HxB mm]="","",Point[Size HxB mm])</f>
        <v/>
      </c>
      <c r="BB868" s="14" t="str">
        <f>IF(Point[Height m]="","",Point[Height m])</f>
        <v/>
      </c>
      <c r="BC868" s="14" t="str">
        <f>IF(Point[Asset Group]="","",VLOOKUP(Point[Post Material],material_master,2,FALSE))</f>
        <v/>
      </c>
      <c r="BD868" s="14" t="str">
        <f>IF(Point[Asset Group]="","",VLOOKUP(Point[Post Number],number,2,FALSE))</f>
        <v/>
      </c>
      <c r="BE868" s="14" t="str">
        <f>IF(Point[Asset Group]="","",VLOOKUP(Point[Structure SubType],subdom_master_gdb,2,FALSE))</f>
        <v/>
      </c>
      <c r="BF868" s="14" t="str">
        <f>IF(Point[Area m2]="","",Point[Area m2])</f>
        <v/>
      </c>
      <c r="BG868" s="14" t="str">
        <f>IF(Point[Length m]="","",Point[Length m])</f>
        <v/>
      </c>
      <c r="BH868" s="14" t="str">
        <f>IF(Point[Width m]="","",Point[Width m])</f>
        <v/>
      </c>
      <c r="BI868" s="14" t="str">
        <f>IF(Point[Diameter m]="","",Point[Diameter m])</f>
        <v/>
      </c>
      <c r="BJ868" s="14" t="str">
        <f>IF(Point[Asset Group]="","",VLOOKUP(Point[Number of Pipes],number,2,FALSE))</f>
        <v/>
      </c>
      <c r="BK868" s="14" t="str">
        <f>IF(Point[Asset Group]="","",VLOOKUP(Point[Combined Name],2,FALSE))</f>
        <v/>
      </c>
      <c r="BL868" s="14" t="str">
        <f>IF(Point[Asset Group]="","",VLOOKUP(Point[Size Class],size_class,2,FALSE))</f>
        <v/>
      </c>
      <c r="BM868" s="14" t="str">
        <f>IF(Point[Asset Group]="","",VLOOKUP(Point[Age Class],age_class,2,FALSE))</f>
        <v/>
      </c>
      <c r="BN868" s="14" t="str">
        <f>IF(Point[Girth (cm)]="","",Point[Girth (cm)])</f>
        <v/>
      </c>
      <c r="BO868" s="14" t="str">
        <f>IF(Point[Crown Radius (m)]="","",Point[Crown Radius (m)])</f>
        <v/>
      </c>
      <c r="BP868" s="14" t="str">
        <f>IF(Point[Asset Group]="","",VLOOKUP(Point[Rooting Environment],root_enviro,2,FALSE))</f>
        <v/>
      </c>
      <c r="BQ868" s="14" t="str">
        <f>IF(Point[Asset Group]="","",VLOOKUP(Point[Tree Surround],tree_surround,2,FALSE))</f>
        <v/>
      </c>
      <c r="BR868" s="14" t="str">
        <f>IF(Point[Asset Group]="","",VLOOKUP(Point[Tree Grill],yes_no,2,FALSE))</f>
        <v/>
      </c>
      <c r="BS868" s="14" t="str">
        <f>IF(Point[Asset Group]="","",VLOOKUP(Point[Tree Location],tree_location,2,FALSE))</f>
        <v/>
      </c>
    </row>
    <row r="869" spans="1:71" s="3" customFormat="1" x14ac:dyDescent="0.2">
      <c r="A869" s="3" t="str">
        <f>IF(Point[DWG File Name]="","",Point[DWG File Name])</f>
        <v/>
      </c>
      <c r="B869" s="3" t="str">
        <f>IF(Point[DWG Layer Name]="","",Point[DWG Layer Name])</f>
        <v/>
      </c>
      <c r="C869" s="3" t="str">
        <f>IF(Point[DWG Handle]="","",Point[DWG Handle])</f>
        <v/>
      </c>
      <c r="D869" s="58" t="str">
        <f>IF(Point[X]="","",Point[X])</f>
        <v/>
      </c>
      <c r="E869" s="58" t="str">
        <f>IF(Point[Y]="","",Point[Y])</f>
        <v/>
      </c>
      <c r="F869" s="3" t="str">
        <f>IF(Point[Replacement Asset]="","",Point[Replacement Asset])</f>
        <v/>
      </c>
      <c r="G869" s="3" t="str">
        <f>IF(Point[Asset ID]="","",UPPER(Point[Asset ID]))</f>
        <v/>
      </c>
      <c r="H869" s="3" t="str">
        <f>IF(Point[Asset Group]="","",VLOOKUP(Point[Asset Group],asset_grp_pt,4,FALSE))</f>
        <v/>
      </c>
      <c r="I869" s="3" t="str">
        <f>IF(Point[Asset Group]="","",VLOOKUP(Point[Asset Group],asset_grp_pt,2,FALSE))</f>
        <v/>
      </c>
      <c r="J869" s="3" t="str">
        <f>IF(Point[Asset Group]="","",VLOOKUP(Point[Asset Group],asset_grp_pt,3,FALSE))</f>
        <v/>
      </c>
      <c r="K869" s="3" t="str">
        <f>IF(Point[Asset Group]="","",VLOOKUP(Point[Asset Type],type_master_list,2,FALSE))</f>
        <v/>
      </c>
      <c r="L869" s="3" t="str">
        <f>IF(Point[Asset Name]="","",PROPER(Point[Asset Name]))</f>
        <v/>
      </c>
      <c r="M869" s="11" t="str">
        <f>IF(Point[Install Date]="","",Point[Install Date])</f>
        <v/>
      </c>
      <c r="N869" s="11" t="str">
        <f>IF(Point[Note]="","",PROPER(Point[Note]))</f>
        <v/>
      </c>
      <c r="O869" s="11" t="str">
        <f>IF(Point[Resource Consent Number]="","",UPPER(Point[Resource Consent Number]))</f>
        <v/>
      </c>
      <c r="P869" s="53" t="str">
        <f>IF(Point[Asset Unit Cost]="","",Point[Asset Unit Cost])</f>
        <v/>
      </c>
      <c r="Q869" s="11" t="str">
        <f>IF(Point[Added By]="","",UPPER(Point[Added By]))</f>
        <v/>
      </c>
      <c r="R869" s="11" t="str">
        <f>IF(Point[Added Date]="","",Point[Added Date])</f>
        <v/>
      </c>
      <c r="S869" s="14" t="str">
        <f>IF(Point[Z COORD]="","",Point[Z COORD])</f>
        <v/>
      </c>
      <c r="T869" s="14" t="str">
        <f>IF(Point[Asset Description]="","",PROPER(Point[Asset Description]))</f>
        <v/>
      </c>
      <c r="U869" s="14" t="str">
        <f>IF(Point[[Artist ]]="","",PROPER(Point[[Artist ]]))</f>
        <v/>
      </c>
      <c r="V869" s="14" t="str">
        <f>IF(Point[Material Notes]="","",PROPER(Point[Material Notes]))</f>
        <v/>
      </c>
      <c r="W869" s="14" t="str">
        <f>IF(Point[Dimension Notes]="","",Point[Dimension Notes])</f>
        <v/>
      </c>
      <c r="X869" s="14" t="str">
        <f>IF(Point[List]="","",VLOOKUP(Point[Burner Number],number,2,FALSE))</f>
        <v/>
      </c>
      <c r="Y869" s="14" t="str">
        <f>IF(Point[List]="","",VLOOKUP(Point[Fuel],bbq_fuel,2,FALSE))</f>
        <v/>
      </c>
      <c r="Z869" s="14" t="str">
        <f>IF(Point[List]="","",VLOOKUP(Point[Cabinet Material],bbq_material,2,FALSE))</f>
        <v/>
      </c>
      <c r="AA869" s="14" t="str">
        <f>IF(Point[Asset Group]="","",VLOOKUP(Point[Manufacturer],manufacturer,2,FALSE))</f>
        <v/>
      </c>
      <c r="AB869" s="14" t="str">
        <f>IF(Point[Uinsex WC]="","",Point[Uinsex WC])</f>
        <v/>
      </c>
      <c r="AC869" s="14" t="str">
        <f>IF(Point[Female WC]="","",Point[Female WC])</f>
        <v/>
      </c>
      <c r="AD869" s="14" t="str">
        <f>IF(Point[Male WC]="","",Point[Male WC])</f>
        <v/>
      </c>
      <c r="AE869" s="14" t="str">
        <f>IF(Point[Urinal]="","",Point[Urinal])</f>
        <v/>
      </c>
      <c r="AF869" s="14" t="str">
        <f>IF(Point[Disabled Unisex]="","",Point[Disabled Unisex])</f>
        <v/>
      </c>
      <c r="AG869" s="14" t="str">
        <f>IF(Point[Disabled Female]="","",Point[Disabled Female])</f>
        <v/>
      </c>
      <c r="AH869" s="14" t="str">
        <f>IF(Point[Disabled Male]="","",Point[Disabled Male])</f>
        <v/>
      </c>
      <c r="AI869" s="14" t="str">
        <f>IF(Point[Asset Group]="","",VLOOKUP(Point[Handrail],yes_no,2,FALSE))</f>
        <v/>
      </c>
      <c r="AJ869" s="14" t="str">
        <f>IF(Point[Asset Group]="","",VLOOKUP(Point[Baby Changing],yes_no,2,FALSE))</f>
        <v/>
      </c>
      <c r="AK869" s="14" t="str">
        <f>IF(Point[Asset Group]="","",VLOOKUP(Point[Service Room],yes_no,2,FALSE))</f>
        <v/>
      </c>
      <c r="AL869" s="14" t="str">
        <f>IF(Point[Asset Group]="","",VLOOKUP(Point[Service Tap],service_tap,2,FALSE))</f>
        <v/>
      </c>
      <c r="AM869" s="14" t="str">
        <f>IF(Point[Asset Group]="","",VLOOKUP(Point[Heating Type],wc_heating,2,FALSE))</f>
        <v/>
      </c>
      <c r="AN869" s="14" t="str">
        <f>IF(Point[Asset Group]="","",VLOOKUP(Point[Power Supply],power_supply,2,FALSE))</f>
        <v/>
      </c>
      <c r="AO869" s="14" t="str">
        <f>IF(Point[Asset Group]="","",VLOOKUP(Point[Waste Water],waste_water,2,FALSE))</f>
        <v/>
      </c>
      <c r="AP869" s="14" t="str">
        <f>IF(Point[Asset Group]="","",VLOOKUP(Point[Furniture SubType],subdom_master_gdb,2,FALSE))</f>
        <v/>
      </c>
      <c r="AQ869" s="14" t="str">
        <f>IF(Point[Asset Group]="","",VLOOKUP(Point[Concrete Pad],yes_no,2,FALSE))</f>
        <v/>
      </c>
      <c r="AR869" s="14" t="str">
        <f>IF(Point[Asset Group]="","",VLOOKUP(Point[Material],material_master,2,FALSE))</f>
        <v/>
      </c>
      <c r="AS869" s="14" t="str">
        <f>IF(Point[Asset Group]="","",VLOOKUP(Point[Plumbing],irrigation_plumbing,2,FALSE))</f>
        <v/>
      </c>
      <c r="AT869" s="14" t="str">
        <f>IF(Point[Asset Group]="","",VLOOKUP(Point[Sprinklers],irrigation_sprinklers,2,FALSE))</f>
        <v/>
      </c>
      <c r="AU869" s="14" t="str">
        <f>IF(Point[Asset Group]="","",VLOOKUP(Point[System],irrigation_system,2,FALSE))</f>
        <v/>
      </c>
      <c r="AV869" s="14" t="str">
        <f>IF(Point[Asset Group]="","",VLOOKUP(Point[Status],irrigation_status,2,FALSE))</f>
        <v/>
      </c>
      <c r="AW869" s="11" t="str">
        <f>IF(Point[Date of manufacture]="","",Point[Date of manufacture])</f>
        <v/>
      </c>
      <c r="AX869" s="14" t="str">
        <f>IF(Point[Asset Group]="","",VLOOKUP(Point[Sign Purpose],sign_purpose,2,FALSE))</f>
        <v/>
      </c>
      <c r="AY869" s="14" t="str">
        <f>IF(Point[Asset Group]="","",VLOOKUP(Point[Sign Material],material_master,2,FALSE))</f>
        <v/>
      </c>
      <c r="AZ869" s="14" t="str">
        <f>IF(Point[Asset Group]="","",VLOOKUP(Point[Affixed To],sign_affix,2,FALSE))</f>
        <v/>
      </c>
      <c r="BA869" s="14" t="str">
        <f>IF(Point[Size HxB mm]="","",Point[Size HxB mm])</f>
        <v/>
      </c>
      <c r="BB869" s="14" t="str">
        <f>IF(Point[Height m]="","",Point[Height m])</f>
        <v/>
      </c>
      <c r="BC869" s="14" t="str">
        <f>IF(Point[Asset Group]="","",VLOOKUP(Point[Post Material],material_master,2,FALSE))</f>
        <v/>
      </c>
      <c r="BD869" s="14" t="str">
        <f>IF(Point[Asset Group]="","",VLOOKUP(Point[Post Number],number,2,FALSE))</f>
        <v/>
      </c>
      <c r="BE869" s="14" t="str">
        <f>IF(Point[Asset Group]="","",VLOOKUP(Point[Structure SubType],subdom_master_gdb,2,FALSE))</f>
        <v/>
      </c>
      <c r="BF869" s="14" t="str">
        <f>IF(Point[Area m2]="","",Point[Area m2])</f>
        <v/>
      </c>
      <c r="BG869" s="14" t="str">
        <f>IF(Point[Length m]="","",Point[Length m])</f>
        <v/>
      </c>
      <c r="BH869" s="14" t="str">
        <f>IF(Point[Width m]="","",Point[Width m])</f>
        <v/>
      </c>
      <c r="BI869" s="14" t="str">
        <f>IF(Point[Diameter m]="","",Point[Diameter m])</f>
        <v/>
      </c>
      <c r="BJ869" s="14" t="str">
        <f>IF(Point[Asset Group]="","",VLOOKUP(Point[Number of Pipes],number,2,FALSE))</f>
        <v/>
      </c>
      <c r="BK869" s="14" t="str">
        <f>IF(Point[Asset Group]="","",VLOOKUP(Point[Combined Name],2,FALSE))</f>
        <v/>
      </c>
      <c r="BL869" s="14" t="str">
        <f>IF(Point[Asset Group]="","",VLOOKUP(Point[Size Class],size_class,2,FALSE))</f>
        <v/>
      </c>
      <c r="BM869" s="14" t="str">
        <f>IF(Point[Asset Group]="","",VLOOKUP(Point[Age Class],age_class,2,FALSE))</f>
        <v/>
      </c>
      <c r="BN869" s="14" t="str">
        <f>IF(Point[Girth (cm)]="","",Point[Girth (cm)])</f>
        <v/>
      </c>
      <c r="BO869" s="14" t="str">
        <f>IF(Point[Crown Radius (m)]="","",Point[Crown Radius (m)])</f>
        <v/>
      </c>
      <c r="BP869" s="14" t="str">
        <f>IF(Point[Asset Group]="","",VLOOKUP(Point[Rooting Environment],root_enviro,2,FALSE))</f>
        <v/>
      </c>
      <c r="BQ869" s="14" t="str">
        <f>IF(Point[Asset Group]="","",VLOOKUP(Point[Tree Surround],tree_surround,2,FALSE))</f>
        <v/>
      </c>
      <c r="BR869" s="14" t="str">
        <f>IF(Point[Asset Group]="","",VLOOKUP(Point[Tree Grill],yes_no,2,FALSE))</f>
        <v/>
      </c>
      <c r="BS869" s="14" t="str">
        <f>IF(Point[Asset Group]="","",VLOOKUP(Point[Tree Location],tree_location,2,FALSE))</f>
        <v/>
      </c>
    </row>
    <row r="870" spans="1:71" s="3" customFormat="1" x14ac:dyDescent="0.2">
      <c r="A870" s="3" t="str">
        <f>IF(Point[DWG File Name]="","",Point[DWG File Name])</f>
        <v/>
      </c>
      <c r="B870" s="3" t="str">
        <f>IF(Point[DWG Layer Name]="","",Point[DWG Layer Name])</f>
        <v/>
      </c>
      <c r="C870" s="3" t="str">
        <f>IF(Point[DWG Handle]="","",Point[DWG Handle])</f>
        <v/>
      </c>
      <c r="D870" s="58" t="str">
        <f>IF(Point[X]="","",Point[X])</f>
        <v/>
      </c>
      <c r="E870" s="58" t="str">
        <f>IF(Point[Y]="","",Point[Y])</f>
        <v/>
      </c>
      <c r="F870" s="3" t="str">
        <f>IF(Point[Replacement Asset]="","",Point[Replacement Asset])</f>
        <v/>
      </c>
      <c r="G870" s="3" t="str">
        <f>IF(Point[Asset ID]="","",UPPER(Point[Asset ID]))</f>
        <v/>
      </c>
      <c r="H870" s="3" t="str">
        <f>IF(Point[Asset Group]="","",VLOOKUP(Point[Asset Group],asset_grp_pt,4,FALSE))</f>
        <v/>
      </c>
      <c r="I870" s="3" t="str">
        <f>IF(Point[Asset Group]="","",VLOOKUP(Point[Asset Group],asset_grp_pt,2,FALSE))</f>
        <v/>
      </c>
      <c r="J870" s="3" t="str">
        <f>IF(Point[Asset Group]="","",VLOOKUP(Point[Asset Group],asset_grp_pt,3,FALSE))</f>
        <v/>
      </c>
      <c r="K870" s="3" t="str">
        <f>IF(Point[Asset Group]="","",VLOOKUP(Point[Asset Type],type_master_list,2,FALSE))</f>
        <v/>
      </c>
      <c r="L870" s="3" t="str">
        <f>IF(Point[Asset Name]="","",PROPER(Point[Asset Name]))</f>
        <v/>
      </c>
      <c r="M870" s="11" t="str">
        <f>IF(Point[Install Date]="","",Point[Install Date])</f>
        <v/>
      </c>
      <c r="N870" s="11" t="str">
        <f>IF(Point[Note]="","",PROPER(Point[Note]))</f>
        <v/>
      </c>
      <c r="O870" s="11" t="str">
        <f>IF(Point[Resource Consent Number]="","",UPPER(Point[Resource Consent Number]))</f>
        <v/>
      </c>
      <c r="P870" s="53" t="str">
        <f>IF(Point[Asset Unit Cost]="","",Point[Asset Unit Cost])</f>
        <v/>
      </c>
      <c r="Q870" s="11" t="str">
        <f>IF(Point[Added By]="","",UPPER(Point[Added By]))</f>
        <v/>
      </c>
      <c r="R870" s="11" t="str">
        <f>IF(Point[Added Date]="","",Point[Added Date])</f>
        <v/>
      </c>
      <c r="S870" s="14" t="str">
        <f>IF(Point[Z COORD]="","",Point[Z COORD])</f>
        <v/>
      </c>
      <c r="T870" s="14" t="str">
        <f>IF(Point[Asset Description]="","",PROPER(Point[Asset Description]))</f>
        <v/>
      </c>
      <c r="U870" s="14" t="str">
        <f>IF(Point[[Artist ]]="","",PROPER(Point[[Artist ]]))</f>
        <v/>
      </c>
      <c r="V870" s="14" t="str">
        <f>IF(Point[Material Notes]="","",PROPER(Point[Material Notes]))</f>
        <v/>
      </c>
      <c r="W870" s="14" t="str">
        <f>IF(Point[Dimension Notes]="","",Point[Dimension Notes])</f>
        <v/>
      </c>
      <c r="X870" s="14" t="str">
        <f>IF(Point[List]="","",VLOOKUP(Point[Burner Number],number,2,FALSE))</f>
        <v/>
      </c>
      <c r="Y870" s="14" t="str">
        <f>IF(Point[List]="","",VLOOKUP(Point[Fuel],bbq_fuel,2,FALSE))</f>
        <v/>
      </c>
      <c r="Z870" s="14" t="str">
        <f>IF(Point[List]="","",VLOOKUP(Point[Cabinet Material],bbq_material,2,FALSE))</f>
        <v/>
      </c>
      <c r="AA870" s="14" t="str">
        <f>IF(Point[Asset Group]="","",VLOOKUP(Point[Manufacturer],manufacturer,2,FALSE))</f>
        <v/>
      </c>
      <c r="AB870" s="14" t="str">
        <f>IF(Point[Uinsex WC]="","",Point[Uinsex WC])</f>
        <v/>
      </c>
      <c r="AC870" s="14" t="str">
        <f>IF(Point[Female WC]="","",Point[Female WC])</f>
        <v/>
      </c>
      <c r="AD870" s="14" t="str">
        <f>IF(Point[Male WC]="","",Point[Male WC])</f>
        <v/>
      </c>
      <c r="AE870" s="14" t="str">
        <f>IF(Point[Urinal]="","",Point[Urinal])</f>
        <v/>
      </c>
      <c r="AF870" s="14" t="str">
        <f>IF(Point[Disabled Unisex]="","",Point[Disabled Unisex])</f>
        <v/>
      </c>
      <c r="AG870" s="14" t="str">
        <f>IF(Point[Disabled Female]="","",Point[Disabled Female])</f>
        <v/>
      </c>
      <c r="AH870" s="14" t="str">
        <f>IF(Point[Disabled Male]="","",Point[Disabled Male])</f>
        <v/>
      </c>
      <c r="AI870" s="14" t="str">
        <f>IF(Point[Asset Group]="","",VLOOKUP(Point[Handrail],yes_no,2,FALSE))</f>
        <v/>
      </c>
      <c r="AJ870" s="14" t="str">
        <f>IF(Point[Asset Group]="","",VLOOKUP(Point[Baby Changing],yes_no,2,FALSE))</f>
        <v/>
      </c>
      <c r="AK870" s="14" t="str">
        <f>IF(Point[Asset Group]="","",VLOOKUP(Point[Service Room],yes_no,2,FALSE))</f>
        <v/>
      </c>
      <c r="AL870" s="14" t="str">
        <f>IF(Point[Asset Group]="","",VLOOKUP(Point[Service Tap],service_tap,2,FALSE))</f>
        <v/>
      </c>
      <c r="AM870" s="14" t="str">
        <f>IF(Point[Asset Group]="","",VLOOKUP(Point[Heating Type],wc_heating,2,FALSE))</f>
        <v/>
      </c>
      <c r="AN870" s="14" t="str">
        <f>IF(Point[Asset Group]="","",VLOOKUP(Point[Power Supply],power_supply,2,FALSE))</f>
        <v/>
      </c>
      <c r="AO870" s="14" t="str">
        <f>IF(Point[Asset Group]="","",VLOOKUP(Point[Waste Water],waste_water,2,FALSE))</f>
        <v/>
      </c>
      <c r="AP870" s="14" t="str">
        <f>IF(Point[Asset Group]="","",VLOOKUP(Point[Furniture SubType],subdom_master_gdb,2,FALSE))</f>
        <v/>
      </c>
      <c r="AQ870" s="14" t="str">
        <f>IF(Point[Asset Group]="","",VLOOKUP(Point[Concrete Pad],yes_no,2,FALSE))</f>
        <v/>
      </c>
      <c r="AR870" s="14" t="str">
        <f>IF(Point[Asset Group]="","",VLOOKUP(Point[Material],material_master,2,FALSE))</f>
        <v/>
      </c>
      <c r="AS870" s="14" t="str">
        <f>IF(Point[Asset Group]="","",VLOOKUP(Point[Plumbing],irrigation_plumbing,2,FALSE))</f>
        <v/>
      </c>
      <c r="AT870" s="14" t="str">
        <f>IF(Point[Asset Group]="","",VLOOKUP(Point[Sprinklers],irrigation_sprinklers,2,FALSE))</f>
        <v/>
      </c>
      <c r="AU870" s="14" t="str">
        <f>IF(Point[Asset Group]="","",VLOOKUP(Point[System],irrigation_system,2,FALSE))</f>
        <v/>
      </c>
      <c r="AV870" s="14" t="str">
        <f>IF(Point[Asset Group]="","",VLOOKUP(Point[Status],irrigation_status,2,FALSE))</f>
        <v/>
      </c>
      <c r="AW870" s="11" t="str">
        <f>IF(Point[Date of manufacture]="","",Point[Date of manufacture])</f>
        <v/>
      </c>
      <c r="AX870" s="14" t="str">
        <f>IF(Point[Asset Group]="","",VLOOKUP(Point[Sign Purpose],sign_purpose,2,FALSE))</f>
        <v/>
      </c>
      <c r="AY870" s="14" t="str">
        <f>IF(Point[Asset Group]="","",VLOOKUP(Point[Sign Material],material_master,2,FALSE))</f>
        <v/>
      </c>
      <c r="AZ870" s="14" t="str">
        <f>IF(Point[Asset Group]="","",VLOOKUP(Point[Affixed To],sign_affix,2,FALSE))</f>
        <v/>
      </c>
      <c r="BA870" s="14" t="str">
        <f>IF(Point[Size HxB mm]="","",Point[Size HxB mm])</f>
        <v/>
      </c>
      <c r="BB870" s="14" t="str">
        <f>IF(Point[Height m]="","",Point[Height m])</f>
        <v/>
      </c>
      <c r="BC870" s="14" t="str">
        <f>IF(Point[Asset Group]="","",VLOOKUP(Point[Post Material],material_master,2,FALSE))</f>
        <v/>
      </c>
      <c r="BD870" s="14" t="str">
        <f>IF(Point[Asset Group]="","",VLOOKUP(Point[Post Number],number,2,FALSE))</f>
        <v/>
      </c>
      <c r="BE870" s="14" t="str">
        <f>IF(Point[Asset Group]="","",VLOOKUP(Point[Structure SubType],subdom_master_gdb,2,FALSE))</f>
        <v/>
      </c>
      <c r="BF870" s="14" t="str">
        <f>IF(Point[Area m2]="","",Point[Area m2])</f>
        <v/>
      </c>
      <c r="BG870" s="14" t="str">
        <f>IF(Point[Length m]="","",Point[Length m])</f>
        <v/>
      </c>
      <c r="BH870" s="14" t="str">
        <f>IF(Point[Width m]="","",Point[Width m])</f>
        <v/>
      </c>
      <c r="BI870" s="14" t="str">
        <f>IF(Point[Diameter m]="","",Point[Diameter m])</f>
        <v/>
      </c>
      <c r="BJ870" s="14" t="str">
        <f>IF(Point[Asset Group]="","",VLOOKUP(Point[Number of Pipes],number,2,FALSE))</f>
        <v/>
      </c>
      <c r="BK870" s="14" t="str">
        <f>IF(Point[Asset Group]="","",VLOOKUP(Point[Combined Name],2,FALSE))</f>
        <v/>
      </c>
      <c r="BL870" s="14" t="str">
        <f>IF(Point[Asset Group]="","",VLOOKUP(Point[Size Class],size_class,2,FALSE))</f>
        <v/>
      </c>
      <c r="BM870" s="14" t="str">
        <f>IF(Point[Asset Group]="","",VLOOKUP(Point[Age Class],age_class,2,FALSE))</f>
        <v/>
      </c>
      <c r="BN870" s="14" t="str">
        <f>IF(Point[Girth (cm)]="","",Point[Girth (cm)])</f>
        <v/>
      </c>
      <c r="BO870" s="14" t="str">
        <f>IF(Point[Crown Radius (m)]="","",Point[Crown Radius (m)])</f>
        <v/>
      </c>
      <c r="BP870" s="14" t="str">
        <f>IF(Point[Asset Group]="","",VLOOKUP(Point[Rooting Environment],root_enviro,2,FALSE))</f>
        <v/>
      </c>
      <c r="BQ870" s="14" t="str">
        <f>IF(Point[Asset Group]="","",VLOOKUP(Point[Tree Surround],tree_surround,2,FALSE))</f>
        <v/>
      </c>
      <c r="BR870" s="14" t="str">
        <f>IF(Point[Asset Group]="","",VLOOKUP(Point[Tree Grill],yes_no,2,FALSE))</f>
        <v/>
      </c>
      <c r="BS870" s="14" t="str">
        <f>IF(Point[Asset Group]="","",VLOOKUP(Point[Tree Location],tree_location,2,FALSE))</f>
        <v/>
      </c>
    </row>
    <row r="871" spans="1:71" s="3" customFormat="1" x14ac:dyDescent="0.2">
      <c r="A871" s="3" t="str">
        <f>IF(Point[DWG File Name]="","",Point[DWG File Name])</f>
        <v/>
      </c>
      <c r="B871" s="3" t="str">
        <f>IF(Point[DWG Layer Name]="","",Point[DWG Layer Name])</f>
        <v/>
      </c>
      <c r="C871" s="3" t="str">
        <f>IF(Point[DWG Handle]="","",Point[DWG Handle])</f>
        <v/>
      </c>
      <c r="D871" s="58" t="str">
        <f>IF(Point[X]="","",Point[X])</f>
        <v/>
      </c>
      <c r="E871" s="58" t="str">
        <f>IF(Point[Y]="","",Point[Y])</f>
        <v/>
      </c>
      <c r="F871" s="3" t="str">
        <f>IF(Point[Replacement Asset]="","",Point[Replacement Asset])</f>
        <v/>
      </c>
      <c r="G871" s="3" t="str">
        <f>IF(Point[Asset ID]="","",UPPER(Point[Asset ID]))</f>
        <v/>
      </c>
      <c r="H871" s="3" t="str">
        <f>IF(Point[Asset Group]="","",VLOOKUP(Point[Asset Group],asset_grp_pt,4,FALSE))</f>
        <v/>
      </c>
      <c r="I871" s="3" t="str">
        <f>IF(Point[Asset Group]="","",VLOOKUP(Point[Asset Group],asset_grp_pt,2,FALSE))</f>
        <v/>
      </c>
      <c r="J871" s="3" t="str">
        <f>IF(Point[Asset Group]="","",VLOOKUP(Point[Asset Group],asset_grp_pt,3,FALSE))</f>
        <v/>
      </c>
      <c r="K871" s="3" t="str">
        <f>IF(Point[Asset Group]="","",VLOOKUP(Point[Asset Type],type_master_list,2,FALSE))</f>
        <v/>
      </c>
      <c r="L871" s="3" t="str">
        <f>IF(Point[Asset Name]="","",PROPER(Point[Asset Name]))</f>
        <v/>
      </c>
      <c r="M871" s="11" t="str">
        <f>IF(Point[Install Date]="","",Point[Install Date])</f>
        <v/>
      </c>
      <c r="N871" s="11" t="str">
        <f>IF(Point[Note]="","",PROPER(Point[Note]))</f>
        <v/>
      </c>
      <c r="O871" s="11" t="str">
        <f>IF(Point[Resource Consent Number]="","",UPPER(Point[Resource Consent Number]))</f>
        <v/>
      </c>
      <c r="P871" s="53" t="str">
        <f>IF(Point[Asset Unit Cost]="","",Point[Asset Unit Cost])</f>
        <v/>
      </c>
      <c r="Q871" s="11" t="str">
        <f>IF(Point[Added By]="","",UPPER(Point[Added By]))</f>
        <v/>
      </c>
      <c r="R871" s="11" t="str">
        <f>IF(Point[Added Date]="","",Point[Added Date])</f>
        <v/>
      </c>
      <c r="S871" s="14" t="str">
        <f>IF(Point[Z COORD]="","",Point[Z COORD])</f>
        <v/>
      </c>
      <c r="T871" s="14" t="str">
        <f>IF(Point[Asset Description]="","",PROPER(Point[Asset Description]))</f>
        <v/>
      </c>
      <c r="U871" s="14" t="str">
        <f>IF(Point[[Artist ]]="","",PROPER(Point[[Artist ]]))</f>
        <v/>
      </c>
      <c r="V871" s="14" t="str">
        <f>IF(Point[Material Notes]="","",PROPER(Point[Material Notes]))</f>
        <v/>
      </c>
      <c r="W871" s="14" t="str">
        <f>IF(Point[Dimension Notes]="","",Point[Dimension Notes])</f>
        <v/>
      </c>
      <c r="X871" s="14" t="str">
        <f>IF(Point[List]="","",VLOOKUP(Point[Burner Number],number,2,FALSE))</f>
        <v/>
      </c>
      <c r="Y871" s="14" t="str">
        <f>IF(Point[List]="","",VLOOKUP(Point[Fuel],bbq_fuel,2,FALSE))</f>
        <v/>
      </c>
      <c r="Z871" s="14" t="str">
        <f>IF(Point[List]="","",VLOOKUP(Point[Cabinet Material],bbq_material,2,FALSE))</f>
        <v/>
      </c>
      <c r="AA871" s="14" t="str">
        <f>IF(Point[Asset Group]="","",VLOOKUP(Point[Manufacturer],manufacturer,2,FALSE))</f>
        <v/>
      </c>
      <c r="AB871" s="14" t="str">
        <f>IF(Point[Uinsex WC]="","",Point[Uinsex WC])</f>
        <v/>
      </c>
      <c r="AC871" s="14" t="str">
        <f>IF(Point[Female WC]="","",Point[Female WC])</f>
        <v/>
      </c>
      <c r="AD871" s="14" t="str">
        <f>IF(Point[Male WC]="","",Point[Male WC])</f>
        <v/>
      </c>
      <c r="AE871" s="14" t="str">
        <f>IF(Point[Urinal]="","",Point[Urinal])</f>
        <v/>
      </c>
      <c r="AF871" s="14" t="str">
        <f>IF(Point[Disabled Unisex]="","",Point[Disabled Unisex])</f>
        <v/>
      </c>
      <c r="AG871" s="14" t="str">
        <f>IF(Point[Disabled Female]="","",Point[Disabled Female])</f>
        <v/>
      </c>
      <c r="AH871" s="14" t="str">
        <f>IF(Point[Disabled Male]="","",Point[Disabled Male])</f>
        <v/>
      </c>
      <c r="AI871" s="14" t="str">
        <f>IF(Point[Asset Group]="","",VLOOKUP(Point[Handrail],yes_no,2,FALSE))</f>
        <v/>
      </c>
      <c r="AJ871" s="14" t="str">
        <f>IF(Point[Asset Group]="","",VLOOKUP(Point[Baby Changing],yes_no,2,FALSE))</f>
        <v/>
      </c>
      <c r="AK871" s="14" t="str">
        <f>IF(Point[Asset Group]="","",VLOOKUP(Point[Service Room],yes_no,2,FALSE))</f>
        <v/>
      </c>
      <c r="AL871" s="14" t="str">
        <f>IF(Point[Asset Group]="","",VLOOKUP(Point[Service Tap],service_tap,2,FALSE))</f>
        <v/>
      </c>
      <c r="AM871" s="14" t="str">
        <f>IF(Point[Asset Group]="","",VLOOKUP(Point[Heating Type],wc_heating,2,FALSE))</f>
        <v/>
      </c>
      <c r="AN871" s="14" t="str">
        <f>IF(Point[Asset Group]="","",VLOOKUP(Point[Power Supply],power_supply,2,FALSE))</f>
        <v/>
      </c>
      <c r="AO871" s="14" t="str">
        <f>IF(Point[Asset Group]="","",VLOOKUP(Point[Waste Water],waste_water,2,FALSE))</f>
        <v/>
      </c>
      <c r="AP871" s="14" t="str">
        <f>IF(Point[Asset Group]="","",VLOOKUP(Point[Furniture SubType],subdom_master_gdb,2,FALSE))</f>
        <v/>
      </c>
      <c r="AQ871" s="14" t="str">
        <f>IF(Point[Asset Group]="","",VLOOKUP(Point[Concrete Pad],yes_no,2,FALSE))</f>
        <v/>
      </c>
      <c r="AR871" s="14" t="str">
        <f>IF(Point[Asset Group]="","",VLOOKUP(Point[Material],material_master,2,FALSE))</f>
        <v/>
      </c>
      <c r="AS871" s="14" t="str">
        <f>IF(Point[Asset Group]="","",VLOOKUP(Point[Plumbing],irrigation_plumbing,2,FALSE))</f>
        <v/>
      </c>
      <c r="AT871" s="14" t="str">
        <f>IF(Point[Asset Group]="","",VLOOKUP(Point[Sprinklers],irrigation_sprinklers,2,FALSE))</f>
        <v/>
      </c>
      <c r="AU871" s="14" t="str">
        <f>IF(Point[Asset Group]="","",VLOOKUP(Point[System],irrigation_system,2,FALSE))</f>
        <v/>
      </c>
      <c r="AV871" s="14" t="str">
        <f>IF(Point[Asset Group]="","",VLOOKUP(Point[Status],irrigation_status,2,FALSE))</f>
        <v/>
      </c>
      <c r="AW871" s="11" t="str">
        <f>IF(Point[Date of manufacture]="","",Point[Date of manufacture])</f>
        <v/>
      </c>
      <c r="AX871" s="14" t="str">
        <f>IF(Point[Asset Group]="","",VLOOKUP(Point[Sign Purpose],sign_purpose,2,FALSE))</f>
        <v/>
      </c>
      <c r="AY871" s="14" t="str">
        <f>IF(Point[Asset Group]="","",VLOOKUP(Point[Sign Material],material_master,2,FALSE))</f>
        <v/>
      </c>
      <c r="AZ871" s="14" t="str">
        <f>IF(Point[Asset Group]="","",VLOOKUP(Point[Affixed To],sign_affix,2,FALSE))</f>
        <v/>
      </c>
      <c r="BA871" s="14" t="str">
        <f>IF(Point[Size HxB mm]="","",Point[Size HxB mm])</f>
        <v/>
      </c>
      <c r="BB871" s="14" t="str">
        <f>IF(Point[Height m]="","",Point[Height m])</f>
        <v/>
      </c>
      <c r="BC871" s="14" t="str">
        <f>IF(Point[Asset Group]="","",VLOOKUP(Point[Post Material],material_master,2,FALSE))</f>
        <v/>
      </c>
      <c r="BD871" s="14" t="str">
        <f>IF(Point[Asset Group]="","",VLOOKUP(Point[Post Number],number,2,FALSE))</f>
        <v/>
      </c>
      <c r="BE871" s="14" t="str">
        <f>IF(Point[Asset Group]="","",VLOOKUP(Point[Structure SubType],subdom_master_gdb,2,FALSE))</f>
        <v/>
      </c>
      <c r="BF871" s="14" t="str">
        <f>IF(Point[Area m2]="","",Point[Area m2])</f>
        <v/>
      </c>
      <c r="BG871" s="14" t="str">
        <f>IF(Point[Length m]="","",Point[Length m])</f>
        <v/>
      </c>
      <c r="BH871" s="14" t="str">
        <f>IF(Point[Width m]="","",Point[Width m])</f>
        <v/>
      </c>
      <c r="BI871" s="14" t="str">
        <f>IF(Point[Diameter m]="","",Point[Diameter m])</f>
        <v/>
      </c>
      <c r="BJ871" s="14" t="str">
        <f>IF(Point[Asset Group]="","",VLOOKUP(Point[Number of Pipes],number,2,FALSE))</f>
        <v/>
      </c>
      <c r="BK871" s="14" t="str">
        <f>IF(Point[Asset Group]="","",VLOOKUP(Point[Combined Name],2,FALSE))</f>
        <v/>
      </c>
      <c r="BL871" s="14" t="str">
        <f>IF(Point[Asset Group]="","",VLOOKUP(Point[Size Class],size_class,2,FALSE))</f>
        <v/>
      </c>
      <c r="BM871" s="14" t="str">
        <f>IF(Point[Asset Group]="","",VLOOKUP(Point[Age Class],age_class,2,FALSE))</f>
        <v/>
      </c>
      <c r="BN871" s="14" t="str">
        <f>IF(Point[Girth (cm)]="","",Point[Girth (cm)])</f>
        <v/>
      </c>
      <c r="BO871" s="14" t="str">
        <f>IF(Point[Crown Radius (m)]="","",Point[Crown Radius (m)])</f>
        <v/>
      </c>
      <c r="BP871" s="14" t="str">
        <f>IF(Point[Asset Group]="","",VLOOKUP(Point[Rooting Environment],root_enviro,2,FALSE))</f>
        <v/>
      </c>
      <c r="BQ871" s="14" t="str">
        <f>IF(Point[Asset Group]="","",VLOOKUP(Point[Tree Surround],tree_surround,2,FALSE))</f>
        <v/>
      </c>
      <c r="BR871" s="14" t="str">
        <f>IF(Point[Asset Group]="","",VLOOKUP(Point[Tree Grill],yes_no,2,FALSE))</f>
        <v/>
      </c>
      <c r="BS871" s="14" t="str">
        <f>IF(Point[Asset Group]="","",VLOOKUP(Point[Tree Location],tree_location,2,FALSE))</f>
        <v/>
      </c>
    </row>
    <row r="872" spans="1:71" s="3" customFormat="1" x14ac:dyDescent="0.2">
      <c r="A872" s="3" t="str">
        <f>IF(Point[DWG File Name]="","",Point[DWG File Name])</f>
        <v/>
      </c>
      <c r="B872" s="3" t="str">
        <f>IF(Point[DWG Layer Name]="","",Point[DWG Layer Name])</f>
        <v/>
      </c>
      <c r="C872" s="3" t="str">
        <f>IF(Point[DWG Handle]="","",Point[DWG Handle])</f>
        <v/>
      </c>
      <c r="D872" s="58" t="str">
        <f>IF(Point[X]="","",Point[X])</f>
        <v/>
      </c>
      <c r="E872" s="58" t="str">
        <f>IF(Point[Y]="","",Point[Y])</f>
        <v/>
      </c>
      <c r="F872" s="3" t="str">
        <f>IF(Point[Replacement Asset]="","",Point[Replacement Asset])</f>
        <v/>
      </c>
      <c r="G872" s="3" t="str">
        <f>IF(Point[Asset ID]="","",UPPER(Point[Asset ID]))</f>
        <v/>
      </c>
      <c r="H872" s="3" t="str">
        <f>IF(Point[Asset Group]="","",VLOOKUP(Point[Asset Group],asset_grp_pt,4,FALSE))</f>
        <v/>
      </c>
      <c r="I872" s="3" t="str">
        <f>IF(Point[Asset Group]="","",VLOOKUP(Point[Asset Group],asset_grp_pt,2,FALSE))</f>
        <v/>
      </c>
      <c r="J872" s="3" t="str">
        <f>IF(Point[Asset Group]="","",VLOOKUP(Point[Asset Group],asset_grp_pt,3,FALSE))</f>
        <v/>
      </c>
      <c r="K872" s="3" t="str">
        <f>IF(Point[Asset Group]="","",VLOOKUP(Point[Asset Type],type_master_list,2,FALSE))</f>
        <v/>
      </c>
      <c r="L872" s="3" t="str">
        <f>IF(Point[Asset Name]="","",PROPER(Point[Asset Name]))</f>
        <v/>
      </c>
      <c r="M872" s="11" t="str">
        <f>IF(Point[Install Date]="","",Point[Install Date])</f>
        <v/>
      </c>
      <c r="N872" s="11" t="str">
        <f>IF(Point[Note]="","",PROPER(Point[Note]))</f>
        <v/>
      </c>
      <c r="O872" s="11" t="str">
        <f>IF(Point[Resource Consent Number]="","",UPPER(Point[Resource Consent Number]))</f>
        <v/>
      </c>
      <c r="P872" s="53" t="str">
        <f>IF(Point[Asset Unit Cost]="","",Point[Asset Unit Cost])</f>
        <v/>
      </c>
      <c r="Q872" s="11" t="str">
        <f>IF(Point[Added By]="","",UPPER(Point[Added By]))</f>
        <v/>
      </c>
      <c r="R872" s="11" t="str">
        <f>IF(Point[Added Date]="","",Point[Added Date])</f>
        <v/>
      </c>
      <c r="S872" s="14" t="str">
        <f>IF(Point[Z COORD]="","",Point[Z COORD])</f>
        <v/>
      </c>
      <c r="T872" s="14" t="str">
        <f>IF(Point[Asset Description]="","",PROPER(Point[Asset Description]))</f>
        <v/>
      </c>
      <c r="U872" s="14" t="str">
        <f>IF(Point[[Artist ]]="","",PROPER(Point[[Artist ]]))</f>
        <v/>
      </c>
      <c r="V872" s="14" t="str">
        <f>IF(Point[Material Notes]="","",PROPER(Point[Material Notes]))</f>
        <v/>
      </c>
      <c r="W872" s="14" t="str">
        <f>IF(Point[Dimension Notes]="","",Point[Dimension Notes])</f>
        <v/>
      </c>
      <c r="X872" s="14" t="str">
        <f>IF(Point[List]="","",VLOOKUP(Point[Burner Number],number,2,FALSE))</f>
        <v/>
      </c>
      <c r="Y872" s="14" t="str">
        <f>IF(Point[List]="","",VLOOKUP(Point[Fuel],bbq_fuel,2,FALSE))</f>
        <v/>
      </c>
      <c r="Z872" s="14" t="str">
        <f>IF(Point[List]="","",VLOOKUP(Point[Cabinet Material],bbq_material,2,FALSE))</f>
        <v/>
      </c>
      <c r="AA872" s="14" t="str">
        <f>IF(Point[Asset Group]="","",VLOOKUP(Point[Manufacturer],manufacturer,2,FALSE))</f>
        <v/>
      </c>
      <c r="AB872" s="14" t="str">
        <f>IF(Point[Uinsex WC]="","",Point[Uinsex WC])</f>
        <v/>
      </c>
      <c r="AC872" s="14" t="str">
        <f>IF(Point[Female WC]="","",Point[Female WC])</f>
        <v/>
      </c>
      <c r="AD872" s="14" t="str">
        <f>IF(Point[Male WC]="","",Point[Male WC])</f>
        <v/>
      </c>
      <c r="AE872" s="14" t="str">
        <f>IF(Point[Urinal]="","",Point[Urinal])</f>
        <v/>
      </c>
      <c r="AF872" s="14" t="str">
        <f>IF(Point[Disabled Unisex]="","",Point[Disabled Unisex])</f>
        <v/>
      </c>
      <c r="AG872" s="14" t="str">
        <f>IF(Point[Disabled Female]="","",Point[Disabled Female])</f>
        <v/>
      </c>
      <c r="AH872" s="14" t="str">
        <f>IF(Point[Disabled Male]="","",Point[Disabled Male])</f>
        <v/>
      </c>
      <c r="AI872" s="14" t="str">
        <f>IF(Point[Asset Group]="","",VLOOKUP(Point[Handrail],yes_no,2,FALSE))</f>
        <v/>
      </c>
      <c r="AJ872" s="14" t="str">
        <f>IF(Point[Asset Group]="","",VLOOKUP(Point[Baby Changing],yes_no,2,FALSE))</f>
        <v/>
      </c>
      <c r="AK872" s="14" t="str">
        <f>IF(Point[Asset Group]="","",VLOOKUP(Point[Service Room],yes_no,2,FALSE))</f>
        <v/>
      </c>
      <c r="AL872" s="14" t="str">
        <f>IF(Point[Asset Group]="","",VLOOKUP(Point[Service Tap],service_tap,2,FALSE))</f>
        <v/>
      </c>
      <c r="AM872" s="14" t="str">
        <f>IF(Point[Asset Group]="","",VLOOKUP(Point[Heating Type],wc_heating,2,FALSE))</f>
        <v/>
      </c>
      <c r="AN872" s="14" t="str">
        <f>IF(Point[Asset Group]="","",VLOOKUP(Point[Power Supply],power_supply,2,FALSE))</f>
        <v/>
      </c>
      <c r="AO872" s="14" t="str">
        <f>IF(Point[Asset Group]="","",VLOOKUP(Point[Waste Water],waste_water,2,FALSE))</f>
        <v/>
      </c>
      <c r="AP872" s="14" t="str">
        <f>IF(Point[Asset Group]="","",VLOOKUP(Point[Furniture SubType],subdom_master_gdb,2,FALSE))</f>
        <v/>
      </c>
      <c r="AQ872" s="14" t="str">
        <f>IF(Point[Asset Group]="","",VLOOKUP(Point[Concrete Pad],yes_no,2,FALSE))</f>
        <v/>
      </c>
      <c r="AR872" s="14" t="str">
        <f>IF(Point[Asset Group]="","",VLOOKUP(Point[Material],material_master,2,FALSE))</f>
        <v/>
      </c>
      <c r="AS872" s="14" t="str">
        <f>IF(Point[Asset Group]="","",VLOOKUP(Point[Plumbing],irrigation_plumbing,2,FALSE))</f>
        <v/>
      </c>
      <c r="AT872" s="14" t="str">
        <f>IF(Point[Asset Group]="","",VLOOKUP(Point[Sprinklers],irrigation_sprinklers,2,FALSE))</f>
        <v/>
      </c>
      <c r="AU872" s="14" t="str">
        <f>IF(Point[Asset Group]="","",VLOOKUP(Point[System],irrigation_system,2,FALSE))</f>
        <v/>
      </c>
      <c r="AV872" s="14" t="str">
        <f>IF(Point[Asset Group]="","",VLOOKUP(Point[Status],irrigation_status,2,FALSE))</f>
        <v/>
      </c>
      <c r="AW872" s="11" t="str">
        <f>IF(Point[Date of manufacture]="","",Point[Date of manufacture])</f>
        <v/>
      </c>
      <c r="AX872" s="14" t="str">
        <f>IF(Point[Asset Group]="","",VLOOKUP(Point[Sign Purpose],sign_purpose,2,FALSE))</f>
        <v/>
      </c>
      <c r="AY872" s="14" t="str">
        <f>IF(Point[Asset Group]="","",VLOOKUP(Point[Sign Material],material_master,2,FALSE))</f>
        <v/>
      </c>
      <c r="AZ872" s="14" t="str">
        <f>IF(Point[Asset Group]="","",VLOOKUP(Point[Affixed To],sign_affix,2,FALSE))</f>
        <v/>
      </c>
      <c r="BA872" s="14" t="str">
        <f>IF(Point[Size HxB mm]="","",Point[Size HxB mm])</f>
        <v/>
      </c>
      <c r="BB872" s="14" t="str">
        <f>IF(Point[Height m]="","",Point[Height m])</f>
        <v/>
      </c>
      <c r="BC872" s="14" t="str">
        <f>IF(Point[Asset Group]="","",VLOOKUP(Point[Post Material],material_master,2,FALSE))</f>
        <v/>
      </c>
      <c r="BD872" s="14" t="str">
        <f>IF(Point[Asset Group]="","",VLOOKUP(Point[Post Number],number,2,FALSE))</f>
        <v/>
      </c>
      <c r="BE872" s="14" t="str">
        <f>IF(Point[Asset Group]="","",VLOOKUP(Point[Structure SubType],subdom_master_gdb,2,FALSE))</f>
        <v/>
      </c>
      <c r="BF872" s="14" t="str">
        <f>IF(Point[Area m2]="","",Point[Area m2])</f>
        <v/>
      </c>
      <c r="BG872" s="14" t="str">
        <f>IF(Point[Length m]="","",Point[Length m])</f>
        <v/>
      </c>
      <c r="BH872" s="14" t="str">
        <f>IF(Point[Width m]="","",Point[Width m])</f>
        <v/>
      </c>
      <c r="BI872" s="14" t="str">
        <f>IF(Point[Diameter m]="","",Point[Diameter m])</f>
        <v/>
      </c>
      <c r="BJ872" s="14" t="str">
        <f>IF(Point[Asset Group]="","",VLOOKUP(Point[Number of Pipes],number,2,FALSE))</f>
        <v/>
      </c>
      <c r="BK872" s="14" t="str">
        <f>IF(Point[Asset Group]="","",VLOOKUP(Point[Combined Name],2,FALSE))</f>
        <v/>
      </c>
      <c r="BL872" s="14" t="str">
        <f>IF(Point[Asset Group]="","",VLOOKUP(Point[Size Class],size_class,2,FALSE))</f>
        <v/>
      </c>
      <c r="BM872" s="14" t="str">
        <f>IF(Point[Asset Group]="","",VLOOKUP(Point[Age Class],age_class,2,FALSE))</f>
        <v/>
      </c>
      <c r="BN872" s="14" t="str">
        <f>IF(Point[Girth (cm)]="","",Point[Girth (cm)])</f>
        <v/>
      </c>
      <c r="BO872" s="14" t="str">
        <f>IF(Point[Crown Radius (m)]="","",Point[Crown Radius (m)])</f>
        <v/>
      </c>
      <c r="BP872" s="14" t="str">
        <f>IF(Point[Asset Group]="","",VLOOKUP(Point[Rooting Environment],root_enviro,2,FALSE))</f>
        <v/>
      </c>
      <c r="BQ872" s="14" t="str">
        <f>IF(Point[Asset Group]="","",VLOOKUP(Point[Tree Surround],tree_surround,2,FALSE))</f>
        <v/>
      </c>
      <c r="BR872" s="14" t="str">
        <f>IF(Point[Asset Group]="","",VLOOKUP(Point[Tree Grill],yes_no,2,FALSE))</f>
        <v/>
      </c>
      <c r="BS872" s="14" t="str">
        <f>IF(Point[Asset Group]="","",VLOOKUP(Point[Tree Location],tree_location,2,FALSE))</f>
        <v/>
      </c>
    </row>
    <row r="873" spans="1:71" s="3" customFormat="1" x14ac:dyDescent="0.2">
      <c r="A873" s="3" t="str">
        <f>IF(Point[DWG File Name]="","",Point[DWG File Name])</f>
        <v/>
      </c>
      <c r="B873" s="3" t="str">
        <f>IF(Point[DWG Layer Name]="","",Point[DWG Layer Name])</f>
        <v/>
      </c>
      <c r="C873" s="3" t="str">
        <f>IF(Point[DWG Handle]="","",Point[DWG Handle])</f>
        <v/>
      </c>
      <c r="D873" s="58" t="str">
        <f>IF(Point[X]="","",Point[X])</f>
        <v/>
      </c>
      <c r="E873" s="58" t="str">
        <f>IF(Point[Y]="","",Point[Y])</f>
        <v/>
      </c>
      <c r="F873" s="3" t="str">
        <f>IF(Point[Replacement Asset]="","",Point[Replacement Asset])</f>
        <v/>
      </c>
      <c r="G873" s="3" t="str">
        <f>IF(Point[Asset ID]="","",UPPER(Point[Asset ID]))</f>
        <v/>
      </c>
      <c r="H873" s="3" t="str">
        <f>IF(Point[Asset Group]="","",VLOOKUP(Point[Asset Group],asset_grp_pt,4,FALSE))</f>
        <v/>
      </c>
      <c r="I873" s="3" t="str">
        <f>IF(Point[Asset Group]="","",VLOOKUP(Point[Asset Group],asset_grp_pt,2,FALSE))</f>
        <v/>
      </c>
      <c r="J873" s="3" t="str">
        <f>IF(Point[Asset Group]="","",VLOOKUP(Point[Asset Group],asset_grp_pt,3,FALSE))</f>
        <v/>
      </c>
      <c r="K873" s="3" t="str">
        <f>IF(Point[Asset Group]="","",VLOOKUP(Point[Asset Type],type_master_list,2,FALSE))</f>
        <v/>
      </c>
      <c r="L873" s="3" t="str">
        <f>IF(Point[Asset Name]="","",PROPER(Point[Asset Name]))</f>
        <v/>
      </c>
      <c r="M873" s="11" t="str">
        <f>IF(Point[Install Date]="","",Point[Install Date])</f>
        <v/>
      </c>
      <c r="N873" s="11" t="str">
        <f>IF(Point[Note]="","",PROPER(Point[Note]))</f>
        <v/>
      </c>
      <c r="O873" s="11" t="str">
        <f>IF(Point[Resource Consent Number]="","",UPPER(Point[Resource Consent Number]))</f>
        <v/>
      </c>
      <c r="P873" s="53" t="str">
        <f>IF(Point[Asset Unit Cost]="","",Point[Asset Unit Cost])</f>
        <v/>
      </c>
      <c r="Q873" s="11" t="str">
        <f>IF(Point[Added By]="","",UPPER(Point[Added By]))</f>
        <v/>
      </c>
      <c r="R873" s="11" t="str">
        <f>IF(Point[Added Date]="","",Point[Added Date])</f>
        <v/>
      </c>
      <c r="S873" s="14" t="str">
        <f>IF(Point[Z COORD]="","",Point[Z COORD])</f>
        <v/>
      </c>
      <c r="T873" s="14" t="str">
        <f>IF(Point[Asset Description]="","",PROPER(Point[Asset Description]))</f>
        <v/>
      </c>
      <c r="U873" s="14" t="str">
        <f>IF(Point[[Artist ]]="","",PROPER(Point[[Artist ]]))</f>
        <v/>
      </c>
      <c r="V873" s="14" t="str">
        <f>IF(Point[Material Notes]="","",PROPER(Point[Material Notes]))</f>
        <v/>
      </c>
      <c r="W873" s="14" t="str">
        <f>IF(Point[Dimension Notes]="","",Point[Dimension Notes])</f>
        <v/>
      </c>
      <c r="X873" s="14" t="str">
        <f>IF(Point[List]="","",VLOOKUP(Point[Burner Number],number,2,FALSE))</f>
        <v/>
      </c>
      <c r="Y873" s="14" t="str">
        <f>IF(Point[List]="","",VLOOKUP(Point[Fuel],bbq_fuel,2,FALSE))</f>
        <v/>
      </c>
      <c r="Z873" s="14" t="str">
        <f>IF(Point[List]="","",VLOOKUP(Point[Cabinet Material],bbq_material,2,FALSE))</f>
        <v/>
      </c>
      <c r="AA873" s="14" t="str">
        <f>IF(Point[Asset Group]="","",VLOOKUP(Point[Manufacturer],manufacturer,2,FALSE))</f>
        <v/>
      </c>
      <c r="AB873" s="14" t="str">
        <f>IF(Point[Uinsex WC]="","",Point[Uinsex WC])</f>
        <v/>
      </c>
      <c r="AC873" s="14" t="str">
        <f>IF(Point[Female WC]="","",Point[Female WC])</f>
        <v/>
      </c>
      <c r="AD873" s="14" t="str">
        <f>IF(Point[Male WC]="","",Point[Male WC])</f>
        <v/>
      </c>
      <c r="AE873" s="14" t="str">
        <f>IF(Point[Urinal]="","",Point[Urinal])</f>
        <v/>
      </c>
      <c r="AF873" s="14" t="str">
        <f>IF(Point[Disabled Unisex]="","",Point[Disabled Unisex])</f>
        <v/>
      </c>
      <c r="AG873" s="14" t="str">
        <f>IF(Point[Disabled Female]="","",Point[Disabled Female])</f>
        <v/>
      </c>
      <c r="AH873" s="14" t="str">
        <f>IF(Point[Disabled Male]="","",Point[Disabled Male])</f>
        <v/>
      </c>
      <c r="AI873" s="14" t="str">
        <f>IF(Point[Asset Group]="","",VLOOKUP(Point[Handrail],yes_no,2,FALSE))</f>
        <v/>
      </c>
      <c r="AJ873" s="14" t="str">
        <f>IF(Point[Asset Group]="","",VLOOKUP(Point[Baby Changing],yes_no,2,FALSE))</f>
        <v/>
      </c>
      <c r="AK873" s="14" t="str">
        <f>IF(Point[Asset Group]="","",VLOOKUP(Point[Service Room],yes_no,2,FALSE))</f>
        <v/>
      </c>
      <c r="AL873" s="14" t="str">
        <f>IF(Point[Asset Group]="","",VLOOKUP(Point[Service Tap],service_tap,2,FALSE))</f>
        <v/>
      </c>
      <c r="AM873" s="14" t="str">
        <f>IF(Point[Asset Group]="","",VLOOKUP(Point[Heating Type],wc_heating,2,FALSE))</f>
        <v/>
      </c>
      <c r="AN873" s="14" t="str">
        <f>IF(Point[Asset Group]="","",VLOOKUP(Point[Power Supply],power_supply,2,FALSE))</f>
        <v/>
      </c>
      <c r="AO873" s="14" t="str">
        <f>IF(Point[Asset Group]="","",VLOOKUP(Point[Waste Water],waste_water,2,FALSE))</f>
        <v/>
      </c>
      <c r="AP873" s="14" t="str">
        <f>IF(Point[Asset Group]="","",VLOOKUP(Point[Furniture SubType],subdom_master_gdb,2,FALSE))</f>
        <v/>
      </c>
      <c r="AQ873" s="14" t="str">
        <f>IF(Point[Asset Group]="","",VLOOKUP(Point[Concrete Pad],yes_no,2,FALSE))</f>
        <v/>
      </c>
      <c r="AR873" s="14" t="str">
        <f>IF(Point[Asset Group]="","",VLOOKUP(Point[Material],material_master,2,FALSE))</f>
        <v/>
      </c>
      <c r="AS873" s="14" t="str">
        <f>IF(Point[Asset Group]="","",VLOOKUP(Point[Plumbing],irrigation_plumbing,2,FALSE))</f>
        <v/>
      </c>
      <c r="AT873" s="14" t="str">
        <f>IF(Point[Asset Group]="","",VLOOKUP(Point[Sprinklers],irrigation_sprinklers,2,FALSE))</f>
        <v/>
      </c>
      <c r="AU873" s="14" t="str">
        <f>IF(Point[Asset Group]="","",VLOOKUP(Point[System],irrigation_system,2,FALSE))</f>
        <v/>
      </c>
      <c r="AV873" s="14" t="str">
        <f>IF(Point[Asset Group]="","",VLOOKUP(Point[Status],irrigation_status,2,FALSE))</f>
        <v/>
      </c>
      <c r="AW873" s="11" t="str">
        <f>IF(Point[Date of manufacture]="","",Point[Date of manufacture])</f>
        <v/>
      </c>
      <c r="AX873" s="14" t="str">
        <f>IF(Point[Asset Group]="","",VLOOKUP(Point[Sign Purpose],sign_purpose,2,FALSE))</f>
        <v/>
      </c>
      <c r="AY873" s="14" t="str">
        <f>IF(Point[Asset Group]="","",VLOOKUP(Point[Sign Material],material_master,2,FALSE))</f>
        <v/>
      </c>
      <c r="AZ873" s="14" t="str">
        <f>IF(Point[Asset Group]="","",VLOOKUP(Point[Affixed To],sign_affix,2,FALSE))</f>
        <v/>
      </c>
      <c r="BA873" s="14" t="str">
        <f>IF(Point[Size HxB mm]="","",Point[Size HxB mm])</f>
        <v/>
      </c>
      <c r="BB873" s="14" t="str">
        <f>IF(Point[Height m]="","",Point[Height m])</f>
        <v/>
      </c>
      <c r="BC873" s="14" t="str">
        <f>IF(Point[Asset Group]="","",VLOOKUP(Point[Post Material],material_master,2,FALSE))</f>
        <v/>
      </c>
      <c r="BD873" s="14" t="str">
        <f>IF(Point[Asset Group]="","",VLOOKUP(Point[Post Number],number,2,FALSE))</f>
        <v/>
      </c>
      <c r="BE873" s="14" t="str">
        <f>IF(Point[Asset Group]="","",VLOOKUP(Point[Structure SubType],subdom_master_gdb,2,FALSE))</f>
        <v/>
      </c>
      <c r="BF873" s="14" t="str">
        <f>IF(Point[Area m2]="","",Point[Area m2])</f>
        <v/>
      </c>
      <c r="BG873" s="14" t="str">
        <f>IF(Point[Length m]="","",Point[Length m])</f>
        <v/>
      </c>
      <c r="BH873" s="14" t="str">
        <f>IF(Point[Width m]="","",Point[Width m])</f>
        <v/>
      </c>
      <c r="BI873" s="14" t="str">
        <f>IF(Point[Diameter m]="","",Point[Diameter m])</f>
        <v/>
      </c>
      <c r="BJ873" s="14" t="str">
        <f>IF(Point[Asset Group]="","",VLOOKUP(Point[Number of Pipes],number,2,FALSE))</f>
        <v/>
      </c>
      <c r="BK873" s="14" t="str">
        <f>IF(Point[Asset Group]="","",VLOOKUP(Point[Combined Name],2,FALSE))</f>
        <v/>
      </c>
      <c r="BL873" s="14" t="str">
        <f>IF(Point[Asset Group]="","",VLOOKUP(Point[Size Class],size_class,2,FALSE))</f>
        <v/>
      </c>
      <c r="BM873" s="14" t="str">
        <f>IF(Point[Asset Group]="","",VLOOKUP(Point[Age Class],age_class,2,FALSE))</f>
        <v/>
      </c>
      <c r="BN873" s="14" t="str">
        <f>IF(Point[Girth (cm)]="","",Point[Girth (cm)])</f>
        <v/>
      </c>
      <c r="BO873" s="14" t="str">
        <f>IF(Point[Crown Radius (m)]="","",Point[Crown Radius (m)])</f>
        <v/>
      </c>
      <c r="BP873" s="14" t="str">
        <f>IF(Point[Asset Group]="","",VLOOKUP(Point[Rooting Environment],root_enviro,2,FALSE))</f>
        <v/>
      </c>
      <c r="BQ873" s="14" t="str">
        <f>IF(Point[Asset Group]="","",VLOOKUP(Point[Tree Surround],tree_surround,2,FALSE))</f>
        <v/>
      </c>
      <c r="BR873" s="14" t="str">
        <f>IF(Point[Asset Group]="","",VLOOKUP(Point[Tree Grill],yes_no,2,FALSE))</f>
        <v/>
      </c>
      <c r="BS873" s="14" t="str">
        <f>IF(Point[Asset Group]="","",VLOOKUP(Point[Tree Location],tree_location,2,FALSE))</f>
        <v/>
      </c>
    </row>
    <row r="874" spans="1:71" s="3" customFormat="1" x14ac:dyDescent="0.2">
      <c r="A874" s="3" t="str">
        <f>IF(Point[DWG File Name]="","",Point[DWG File Name])</f>
        <v/>
      </c>
      <c r="B874" s="3" t="str">
        <f>IF(Point[DWG Layer Name]="","",Point[DWG Layer Name])</f>
        <v/>
      </c>
      <c r="C874" s="3" t="str">
        <f>IF(Point[DWG Handle]="","",Point[DWG Handle])</f>
        <v/>
      </c>
      <c r="D874" s="58" t="str">
        <f>IF(Point[X]="","",Point[X])</f>
        <v/>
      </c>
      <c r="E874" s="58" t="str">
        <f>IF(Point[Y]="","",Point[Y])</f>
        <v/>
      </c>
      <c r="F874" s="3" t="str">
        <f>IF(Point[Replacement Asset]="","",Point[Replacement Asset])</f>
        <v/>
      </c>
      <c r="G874" s="3" t="str">
        <f>IF(Point[Asset ID]="","",UPPER(Point[Asset ID]))</f>
        <v/>
      </c>
      <c r="H874" s="3" t="str">
        <f>IF(Point[Asset Group]="","",VLOOKUP(Point[Asset Group],asset_grp_pt,4,FALSE))</f>
        <v/>
      </c>
      <c r="I874" s="3" t="str">
        <f>IF(Point[Asset Group]="","",VLOOKUP(Point[Asset Group],asset_grp_pt,2,FALSE))</f>
        <v/>
      </c>
      <c r="J874" s="3" t="str">
        <f>IF(Point[Asset Group]="","",VLOOKUP(Point[Asset Group],asset_grp_pt,3,FALSE))</f>
        <v/>
      </c>
      <c r="K874" s="3" t="str">
        <f>IF(Point[Asset Group]="","",VLOOKUP(Point[Asset Type],type_master_list,2,FALSE))</f>
        <v/>
      </c>
      <c r="L874" s="3" t="str">
        <f>IF(Point[Asset Name]="","",PROPER(Point[Asset Name]))</f>
        <v/>
      </c>
      <c r="M874" s="11" t="str">
        <f>IF(Point[Install Date]="","",Point[Install Date])</f>
        <v/>
      </c>
      <c r="N874" s="11" t="str">
        <f>IF(Point[Note]="","",PROPER(Point[Note]))</f>
        <v/>
      </c>
      <c r="O874" s="11" t="str">
        <f>IF(Point[Resource Consent Number]="","",UPPER(Point[Resource Consent Number]))</f>
        <v/>
      </c>
      <c r="P874" s="53" t="str">
        <f>IF(Point[Asset Unit Cost]="","",Point[Asset Unit Cost])</f>
        <v/>
      </c>
      <c r="Q874" s="11" t="str">
        <f>IF(Point[Added By]="","",UPPER(Point[Added By]))</f>
        <v/>
      </c>
      <c r="R874" s="11" t="str">
        <f>IF(Point[Added Date]="","",Point[Added Date])</f>
        <v/>
      </c>
      <c r="S874" s="14" t="str">
        <f>IF(Point[Z COORD]="","",Point[Z COORD])</f>
        <v/>
      </c>
      <c r="T874" s="14" t="str">
        <f>IF(Point[Asset Description]="","",PROPER(Point[Asset Description]))</f>
        <v/>
      </c>
      <c r="U874" s="14" t="str">
        <f>IF(Point[[Artist ]]="","",PROPER(Point[[Artist ]]))</f>
        <v/>
      </c>
      <c r="V874" s="14" t="str">
        <f>IF(Point[Material Notes]="","",PROPER(Point[Material Notes]))</f>
        <v/>
      </c>
      <c r="W874" s="14" t="str">
        <f>IF(Point[Dimension Notes]="","",Point[Dimension Notes])</f>
        <v/>
      </c>
      <c r="X874" s="14" t="str">
        <f>IF(Point[List]="","",VLOOKUP(Point[Burner Number],number,2,FALSE))</f>
        <v/>
      </c>
      <c r="Y874" s="14" t="str">
        <f>IF(Point[List]="","",VLOOKUP(Point[Fuel],bbq_fuel,2,FALSE))</f>
        <v/>
      </c>
      <c r="Z874" s="14" t="str">
        <f>IF(Point[List]="","",VLOOKUP(Point[Cabinet Material],bbq_material,2,FALSE))</f>
        <v/>
      </c>
      <c r="AA874" s="14" t="str">
        <f>IF(Point[Asset Group]="","",VLOOKUP(Point[Manufacturer],manufacturer,2,FALSE))</f>
        <v/>
      </c>
      <c r="AB874" s="14" t="str">
        <f>IF(Point[Uinsex WC]="","",Point[Uinsex WC])</f>
        <v/>
      </c>
      <c r="AC874" s="14" t="str">
        <f>IF(Point[Female WC]="","",Point[Female WC])</f>
        <v/>
      </c>
      <c r="AD874" s="14" t="str">
        <f>IF(Point[Male WC]="","",Point[Male WC])</f>
        <v/>
      </c>
      <c r="AE874" s="14" t="str">
        <f>IF(Point[Urinal]="","",Point[Urinal])</f>
        <v/>
      </c>
      <c r="AF874" s="14" t="str">
        <f>IF(Point[Disabled Unisex]="","",Point[Disabled Unisex])</f>
        <v/>
      </c>
      <c r="AG874" s="14" t="str">
        <f>IF(Point[Disabled Female]="","",Point[Disabled Female])</f>
        <v/>
      </c>
      <c r="AH874" s="14" t="str">
        <f>IF(Point[Disabled Male]="","",Point[Disabled Male])</f>
        <v/>
      </c>
      <c r="AI874" s="14" t="str">
        <f>IF(Point[Asset Group]="","",VLOOKUP(Point[Handrail],yes_no,2,FALSE))</f>
        <v/>
      </c>
      <c r="AJ874" s="14" t="str">
        <f>IF(Point[Asset Group]="","",VLOOKUP(Point[Baby Changing],yes_no,2,FALSE))</f>
        <v/>
      </c>
      <c r="AK874" s="14" t="str">
        <f>IF(Point[Asset Group]="","",VLOOKUP(Point[Service Room],yes_no,2,FALSE))</f>
        <v/>
      </c>
      <c r="AL874" s="14" t="str">
        <f>IF(Point[Asset Group]="","",VLOOKUP(Point[Service Tap],service_tap,2,FALSE))</f>
        <v/>
      </c>
      <c r="AM874" s="14" t="str">
        <f>IF(Point[Asset Group]="","",VLOOKUP(Point[Heating Type],wc_heating,2,FALSE))</f>
        <v/>
      </c>
      <c r="AN874" s="14" t="str">
        <f>IF(Point[Asset Group]="","",VLOOKUP(Point[Power Supply],power_supply,2,FALSE))</f>
        <v/>
      </c>
      <c r="AO874" s="14" t="str">
        <f>IF(Point[Asset Group]="","",VLOOKUP(Point[Waste Water],waste_water,2,FALSE))</f>
        <v/>
      </c>
      <c r="AP874" s="14" t="str">
        <f>IF(Point[Asset Group]="","",VLOOKUP(Point[Furniture SubType],subdom_master_gdb,2,FALSE))</f>
        <v/>
      </c>
      <c r="AQ874" s="14" t="str">
        <f>IF(Point[Asset Group]="","",VLOOKUP(Point[Concrete Pad],yes_no,2,FALSE))</f>
        <v/>
      </c>
      <c r="AR874" s="14" t="str">
        <f>IF(Point[Asset Group]="","",VLOOKUP(Point[Material],material_master,2,FALSE))</f>
        <v/>
      </c>
      <c r="AS874" s="14" t="str">
        <f>IF(Point[Asset Group]="","",VLOOKUP(Point[Plumbing],irrigation_plumbing,2,FALSE))</f>
        <v/>
      </c>
      <c r="AT874" s="14" t="str">
        <f>IF(Point[Asset Group]="","",VLOOKUP(Point[Sprinklers],irrigation_sprinklers,2,FALSE))</f>
        <v/>
      </c>
      <c r="AU874" s="14" t="str">
        <f>IF(Point[Asset Group]="","",VLOOKUP(Point[System],irrigation_system,2,FALSE))</f>
        <v/>
      </c>
      <c r="AV874" s="14" t="str">
        <f>IF(Point[Asset Group]="","",VLOOKUP(Point[Status],irrigation_status,2,FALSE))</f>
        <v/>
      </c>
      <c r="AW874" s="11" t="str">
        <f>IF(Point[Date of manufacture]="","",Point[Date of manufacture])</f>
        <v/>
      </c>
      <c r="AX874" s="14" t="str">
        <f>IF(Point[Asset Group]="","",VLOOKUP(Point[Sign Purpose],sign_purpose,2,FALSE))</f>
        <v/>
      </c>
      <c r="AY874" s="14" t="str">
        <f>IF(Point[Asset Group]="","",VLOOKUP(Point[Sign Material],material_master,2,FALSE))</f>
        <v/>
      </c>
      <c r="AZ874" s="14" t="str">
        <f>IF(Point[Asset Group]="","",VLOOKUP(Point[Affixed To],sign_affix,2,FALSE))</f>
        <v/>
      </c>
      <c r="BA874" s="14" t="str">
        <f>IF(Point[Size HxB mm]="","",Point[Size HxB mm])</f>
        <v/>
      </c>
      <c r="BB874" s="14" t="str">
        <f>IF(Point[Height m]="","",Point[Height m])</f>
        <v/>
      </c>
      <c r="BC874" s="14" t="str">
        <f>IF(Point[Asset Group]="","",VLOOKUP(Point[Post Material],material_master,2,FALSE))</f>
        <v/>
      </c>
      <c r="BD874" s="14" t="str">
        <f>IF(Point[Asset Group]="","",VLOOKUP(Point[Post Number],number,2,FALSE))</f>
        <v/>
      </c>
      <c r="BE874" s="14" t="str">
        <f>IF(Point[Asset Group]="","",VLOOKUP(Point[Structure SubType],subdom_master_gdb,2,FALSE))</f>
        <v/>
      </c>
      <c r="BF874" s="14" t="str">
        <f>IF(Point[Area m2]="","",Point[Area m2])</f>
        <v/>
      </c>
      <c r="BG874" s="14" t="str">
        <f>IF(Point[Length m]="","",Point[Length m])</f>
        <v/>
      </c>
      <c r="BH874" s="14" t="str">
        <f>IF(Point[Width m]="","",Point[Width m])</f>
        <v/>
      </c>
      <c r="BI874" s="14" t="str">
        <f>IF(Point[Diameter m]="","",Point[Diameter m])</f>
        <v/>
      </c>
      <c r="BJ874" s="14" t="str">
        <f>IF(Point[Asset Group]="","",VLOOKUP(Point[Number of Pipes],number,2,FALSE))</f>
        <v/>
      </c>
      <c r="BK874" s="14" t="str">
        <f>IF(Point[Asset Group]="","",VLOOKUP(Point[Combined Name],2,FALSE))</f>
        <v/>
      </c>
      <c r="BL874" s="14" t="str">
        <f>IF(Point[Asset Group]="","",VLOOKUP(Point[Size Class],size_class,2,FALSE))</f>
        <v/>
      </c>
      <c r="BM874" s="14" t="str">
        <f>IF(Point[Asset Group]="","",VLOOKUP(Point[Age Class],age_class,2,FALSE))</f>
        <v/>
      </c>
      <c r="BN874" s="14" t="str">
        <f>IF(Point[Girth (cm)]="","",Point[Girth (cm)])</f>
        <v/>
      </c>
      <c r="BO874" s="14" t="str">
        <f>IF(Point[Crown Radius (m)]="","",Point[Crown Radius (m)])</f>
        <v/>
      </c>
      <c r="BP874" s="14" t="str">
        <f>IF(Point[Asset Group]="","",VLOOKUP(Point[Rooting Environment],root_enviro,2,FALSE))</f>
        <v/>
      </c>
      <c r="BQ874" s="14" t="str">
        <f>IF(Point[Asset Group]="","",VLOOKUP(Point[Tree Surround],tree_surround,2,FALSE))</f>
        <v/>
      </c>
      <c r="BR874" s="14" t="str">
        <f>IF(Point[Asset Group]="","",VLOOKUP(Point[Tree Grill],yes_no,2,FALSE))</f>
        <v/>
      </c>
      <c r="BS874" s="14" t="str">
        <f>IF(Point[Asset Group]="","",VLOOKUP(Point[Tree Location],tree_location,2,FALSE))</f>
        <v/>
      </c>
    </row>
    <row r="875" spans="1:71" s="3" customFormat="1" x14ac:dyDescent="0.2">
      <c r="A875" s="3" t="str">
        <f>IF(Point[DWG File Name]="","",Point[DWG File Name])</f>
        <v/>
      </c>
      <c r="B875" s="3" t="str">
        <f>IF(Point[DWG Layer Name]="","",Point[DWG Layer Name])</f>
        <v/>
      </c>
      <c r="C875" s="3" t="str">
        <f>IF(Point[DWG Handle]="","",Point[DWG Handle])</f>
        <v/>
      </c>
      <c r="D875" s="58" t="str">
        <f>IF(Point[X]="","",Point[X])</f>
        <v/>
      </c>
      <c r="E875" s="58" t="str">
        <f>IF(Point[Y]="","",Point[Y])</f>
        <v/>
      </c>
      <c r="F875" s="3" t="str">
        <f>IF(Point[Replacement Asset]="","",Point[Replacement Asset])</f>
        <v/>
      </c>
      <c r="G875" s="3" t="str">
        <f>IF(Point[Asset ID]="","",UPPER(Point[Asset ID]))</f>
        <v/>
      </c>
      <c r="H875" s="3" t="str">
        <f>IF(Point[Asset Group]="","",VLOOKUP(Point[Asset Group],asset_grp_pt,4,FALSE))</f>
        <v/>
      </c>
      <c r="I875" s="3" t="str">
        <f>IF(Point[Asset Group]="","",VLOOKUP(Point[Asset Group],asset_grp_pt,2,FALSE))</f>
        <v/>
      </c>
      <c r="J875" s="3" t="str">
        <f>IF(Point[Asset Group]="","",VLOOKUP(Point[Asset Group],asset_grp_pt,3,FALSE))</f>
        <v/>
      </c>
      <c r="K875" s="3" t="str">
        <f>IF(Point[Asset Group]="","",VLOOKUP(Point[Asset Type],type_master_list,2,FALSE))</f>
        <v/>
      </c>
      <c r="L875" s="3" t="str">
        <f>IF(Point[Asset Name]="","",PROPER(Point[Asset Name]))</f>
        <v/>
      </c>
      <c r="M875" s="11" t="str">
        <f>IF(Point[Install Date]="","",Point[Install Date])</f>
        <v/>
      </c>
      <c r="N875" s="11" t="str">
        <f>IF(Point[Note]="","",PROPER(Point[Note]))</f>
        <v/>
      </c>
      <c r="O875" s="11" t="str">
        <f>IF(Point[Resource Consent Number]="","",UPPER(Point[Resource Consent Number]))</f>
        <v/>
      </c>
      <c r="P875" s="53" t="str">
        <f>IF(Point[Asset Unit Cost]="","",Point[Asset Unit Cost])</f>
        <v/>
      </c>
      <c r="Q875" s="11" t="str">
        <f>IF(Point[Added By]="","",UPPER(Point[Added By]))</f>
        <v/>
      </c>
      <c r="R875" s="11" t="str">
        <f>IF(Point[Added Date]="","",Point[Added Date])</f>
        <v/>
      </c>
      <c r="S875" s="14" t="str">
        <f>IF(Point[Z COORD]="","",Point[Z COORD])</f>
        <v/>
      </c>
      <c r="T875" s="14" t="str">
        <f>IF(Point[Asset Description]="","",PROPER(Point[Asset Description]))</f>
        <v/>
      </c>
      <c r="U875" s="14" t="str">
        <f>IF(Point[[Artist ]]="","",PROPER(Point[[Artist ]]))</f>
        <v/>
      </c>
      <c r="V875" s="14" t="str">
        <f>IF(Point[Material Notes]="","",PROPER(Point[Material Notes]))</f>
        <v/>
      </c>
      <c r="W875" s="14" t="str">
        <f>IF(Point[Dimension Notes]="","",Point[Dimension Notes])</f>
        <v/>
      </c>
      <c r="X875" s="14" t="str">
        <f>IF(Point[List]="","",VLOOKUP(Point[Burner Number],number,2,FALSE))</f>
        <v/>
      </c>
      <c r="Y875" s="14" t="str">
        <f>IF(Point[List]="","",VLOOKUP(Point[Fuel],bbq_fuel,2,FALSE))</f>
        <v/>
      </c>
      <c r="Z875" s="14" t="str">
        <f>IF(Point[List]="","",VLOOKUP(Point[Cabinet Material],bbq_material,2,FALSE))</f>
        <v/>
      </c>
      <c r="AA875" s="14" t="str">
        <f>IF(Point[Asset Group]="","",VLOOKUP(Point[Manufacturer],manufacturer,2,FALSE))</f>
        <v/>
      </c>
      <c r="AB875" s="14" t="str">
        <f>IF(Point[Uinsex WC]="","",Point[Uinsex WC])</f>
        <v/>
      </c>
      <c r="AC875" s="14" t="str">
        <f>IF(Point[Female WC]="","",Point[Female WC])</f>
        <v/>
      </c>
      <c r="AD875" s="14" t="str">
        <f>IF(Point[Male WC]="","",Point[Male WC])</f>
        <v/>
      </c>
      <c r="AE875" s="14" t="str">
        <f>IF(Point[Urinal]="","",Point[Urinal])</f>
        <v/>
      </c>
      <c r="AF875" s="14" t="str">
        <f>IF(Point[Disabled Unisex]="","",Point[Disabled Unisex])</f>
        <v/>
      </c>
      <c r="AG875" s="14" t="str">
        <f>IF(Point[Disabled Female]="","",Point[Disabled Female])</f>
        <v/>
      </c>
      <c r="AH875" s="14" t="str">
        <f>IF(Point[Disabled Male]="","",Point[Disabled Male])</f>
        <v/>
      </c>
      <c r="AI875" s="14" t="str">
        <f>IF(Point[Asset Group]="","",VLOOKUP(Point[Handrail],yes_no,2,FALSE))</f>
        <v/>
      </c>
      <c r="AJ875" s="14" t="str">
        <f>IF(Point[Asset Group]="","",VLOOKUP(Point[Baby Changing],yes_no,2,FALSE))</f>
        <v/>
      </c>
      <c r="AK875" s="14" t="str">
        <f>IF(Point[Asset Group]="","",VLOOKUP(Point[Service Room],yes_no,2,FALSE))</f>
        <v/>
      </c>
      <c r="AL875" s="14" t="str">
        <f>IF(Point[Asset Group]="","",VLOOKUP(Point[Service Tap],service_tap,2,FALSE))</f>
        <v/>
      </c>
      <c r="AM875" s="14" t="str">
        <f>IF(Point[Asset Group]="","",VLOOKUP(Point[Heating Type],wc_heating,2,FALSE))</f>
        <v/>
      </c>
      <c r="AN875" s="14" t="str">
        <f>IF(Point[Asset Group]="","",VLOOKUP(Point[Power Supply],power_supply,2,FALSE))</f>
        <v/>
      </c>
      <c r="AO875" s="14" t="str">
        <f>IF(Point[Asset Group]="","",VLOOKUP(Point[Waste Water],waste_water,2,FALSE))</f>
        <v/>
      </c>
      <c r="AP875" s="14" t="str">
        <f>IF(Point[Asset Group]="","",VLOOKUP(Point[Furniture SubType],subdom_master_gdb,2,FALSE))</f>
        <v/>
      </c>
      <c r="AQ875" s="14" t="str">
        <f>IF(Point[Asset Group]="","",VLOOKUP(Point[Concrete Pad],yes_no,2,FALSE))</f>
        <v/>
      </c>
      <c r="AR875" s="14" t="str">
        <f>IF(Point[Asset Group]="","",VLOOKUP(Point[Material],material_master,2,FALSE))</f>
        <v/>
      </c>
      <c r="AS875" s="14" t="str">
        <f>IF(Point[Asset Group]="","",VLOOKUP(Point[Plumbing],irrigation_plumbing,2,FALSE))</f>
        <v/>
      </c>
      <c r="AT875" s="14" t="str">
        <f>IF(Point[Asset Group]="","",VLOOKUP(Point[Sprinklers],irrigation_sprinklers,2,FALSE))</f>
        <v/>
      </c>
      <c r="AU875" s="14" t="str">
        <f>IF(Point[Asset Group]="","",VLOOKUP(Point[System],irrigation_system,2,FALSE))</f>
        <v/>
      </c>
      <c r="AV875" s="14" t="str">
        <f>IF(Point[Asset Group]="","",VLOOKUP(Point[Status],irrigation_status,2,FALSE))</f>
        <v/>
      </c>
      <c r="AW875" s="11" t="str">
        <f>IF(Point[Date of manufacture]="","",Point[Date of manufacture])</f>
        <v/>
      </c>
      <c r="AX875" s="14" t="str">
        <f>IF(Point[Asset Group]="","",VLOOKUP(Point[Sign Purpose],sign_purpose,2,FALSE))</f>
        <v/>
      </c>
      <c r="AY875" s="14" t="str">
        <f>IF(Point[Asset Group]="","",VLOOKUP(Point[Sign Material],material_master,2,FALSE))</f>
        <v/>
      </c>
      <c r="AZ875" s="14" t="str">
        <f>IF(Point[Asset Group]="","",VLOOKUP(Point[Affixed To],sign_affix,2,FALSE))</f>
        <v/>
      </c>
      <c r="BA875" s="14" t="str">
        <f>IF(Point[Size HxB mm]="","",Point[Size HxB mm])</f>
        <v/>
      </c>
      <c r="BB875" s="14" t="str">
        <f>IF(Point[Height m]="","",Point[Height m])</f>
        <v/>
      </c>
      <c r="BC875" s="14" t="str">
        <f>IF(Point[Asset Group]="","",VLOOKUP(Point[Post Material],material_master,2,FALSE))</f>
        <v/>
      </c>
      <c r="BD875" s="14" t="str">
        <f>IF(Point[Asset Group]="","",VLOOKUP(Point[Post Number],number,2,FALSE))</f>
        <v/>
      </c>
      <c r="BE875" s="14" t="str">
        <f>IF(Point[Asset Group]="","",VLOOKUP(Point[Structure SubType],subdom_master_gdb,2,FALSE))</f>
        <v/>
      </c>
      <c r="BF875" s="14" t="str">
        <f>IF(Point[Area m2]="","",Point[Area m2])</f>
        <v/>
      </c>
      <c r="BG875" s="14" t="str">
        <f>IF(Point[Length m]="","",Point[Length m])</f>
        <v/>
      </c>
      <c r="BH875" s="14" t="str">
        <f>IF(Point[Width m]="","",Point[Width m])</f>
        <v/>
      </c>
      <c r="BI875" s="14" t="str">
        <f>IF(Point[Diameter m]="","",Point[Diameter m])</f>
        <v/>
      </c>
      <c r="BJ875" s="14" t="str">
        <f>IF(Point[Asset Group]="","",VLOOKUP(Point[Number of Pipes],number,2,FALSE))</f>
        <v/>
      </c>
      <c r="BK875" s="14" t="str">
        <f>IF(Point[Asset Group]="","",VLOOKUP(Point[Combined Name],2,FALSE))</f>
        <v/>
      </c>
      <c r="BL875" s="14" t="str">
        <f>IF(Point[Asset Group]="","",VLOOKUP(Point[Size Class],size_class,2,FALSE))</f>
        <v/>
      </c>
      <c r="BM875" s="14" t="str">
        <f>IF(Point[Asset Group]="","",VLOOKUP(Point[Age Class],age_class,2,FALSE))</f>
        <v/>
      </c>
      <c r="BN875" s="14" t="str">
        <f>IF(Point[Girth (cm)]="","",Point[Girth (cm)])</f>
        <v/>
      </c>
      <c r="BO875" s="14" t="str">
        <f>IF(Point[Crown Radius (m)]="","",Point[Crown Radius (m)])</f>
        <v/>
      </c>
      <c r="BP875" s="14" t="str">
        <f>IF(Point[Asset Group]="","",VLOOKUP(Point[Rooting Environment],root_enviro,2,FALSE))</f>
        <v/>
      </c>
      <c r="BQ875" s="14" t="str">
        <f>IF(Point[Asset Group]="","",VLOOKUP(Point[Tree Surround],tree_surround,2,FALSE))</f>
        <v/>
      </c>
      <c r="BR875" s="14" t="str">
        <f>IF(Point[Asset Group]="","",VLOOKUP(Point[Tree Grill],yes_no,2,FALSE))</f>
        <v/>
      </c>
      <c r="BS875" s="14" t="str">
        <f>IF(Point[Asset Group]="","",VLOOKUP(Point[Tree Location],tree_location,2,FALSE))</f>
        <v/>
      </c>
    </row>
    <row r="876" spans="1:71" s="3" customFormat="1" x14ac:dyDescent="0.2">
      <c r="A876" s="3" t="str">
        <f>IF(Point[DWG File Name]="","",Point[DWG File Name])</f>
        <v/>
      </c>
      <c r="B876" s="3" t="str">
        <f>IF(Point[DWG Layer Name]="","",Point[DWG Layer Name])</f>
        <v/>
      </c>
      <c r="C876" s="3" t="str">
        <f>IF(Point[DWG Handle]="","",Point[DWG Handle])</f>
        <v/>
      </c>
      <c r="D876" s="58" t="str">
        <f>IF(Point[X]="","",Point[X])</f>
        <v/>
      </c>
      <c r="E876" s="58" t="str">
        <f>IF(Point[Y]="","",Point[Y])</f>
        <v/>
      </c>
      <c r="F876" s="3" t="str">
        <f>IF(Point[Replacement Asset]="","",Point[Replacement Asset])</f>
        <v/>
      </c>
      <c r="G876" s="3" t="str">
        <f>IF(Point[Asset ID]="","",UPPER(Point[Asset ID]))</f>
        <v/>
      </c>
      <c r="H876" s="3" t="str">
        <f>IF(Point[Asset Group]="","",VLOOKUP(Point[Asset Group],asset_grp_pt,4,FALSE))</f>
        <v/>
      </c>
      <c r="I876" s="3" t="str">
        <f>IF(Point[Asset Group]="","",VLOOKUP(Point[Asset Group],asset_grp_pt,2,FALSE))</f>
        <v/>
      </c>
      <c r="J876" s="3" t="str">
        <f>IF(Point[Asset Group]="","",VLOOKUP(Point[Asset Group],asset_grp_pt,3,FALSE))</f>
        <v/>
      </c>
      <c r="K876" s="3" t="str">
        <f>IF(Point[Asset Group]="","",VLOOKUP(Point[Asset Type],type_master_list,2,FALSE))</f>
        <v/>
      </c>
      <c r="L876" s="3" t="str">
        <f>IF(Point[Asset Name]="","",PROPER(Point[Asset Name]))</f>
        <v/>
      </c>
      <c r="M876" s="11" t="str">
        <f>IF(Point[Install Date]="","",Point[Install Date])</f>
        <v/>
      </c>
      <c r="N876" s="11" t="str">
        <f>IF(Point[Note]="","",PROPER(Point[Note]))</f>
        <v/>
      </c>
      <c r="O876" s="11" t="str">
        <f>IF(Point[Resource Consent Number]="","",UPPER(Point[Resource Consent Number]))</f>
        <v/>
      </c>
      <c r="P876" s="53" t="str">
        <f>IF(Point[Asset Unit Cost]="","",Point[Asset Unit Cost])</f>
        <v/>
      </c>
      <c r="Q876" s="11" t="str">
        <f>IF(Point[Added By]="","",UPPER(Point[Added By]))</f>
        <v/>
      </c>
      <c r="R876" s="11" t="str">
        <f>IF(Point[Added Date]="","",Point[Added Date])</f>
        <v/>
      </c>
      <c r="S876" s="14" t="str">
        <f>IF(Point[Z COORD]="","",Point[Z COORD])</f>
        <v/>
      </c>
      <c r="T876" s="14" t="str">
        <f>IF(Point[Asset Description]="","",PROPER(Point[Asset Description]))</f>
        <v/>
      </c>
      <c r="U876" s="14" t="str">
        <f>IF(Point[[Artist ]]="","",PROPER(Point[[Artist ]]))</f>
        <v/>
      </c>
      <c r="V876" s="14" t="str">
        <f>IF(Point[Material Notes]="","",PROPER(Point[Material Notes]))</f>
        <v/>
      </c>
      <c r="W876" s="14" t="str">
        <f>IF(Point[Dimension Notes]="","",Point[Dimension Notes])</f>
        <v/>
      </c>
      <c r="X876" s="14" t="str">
        <f>IF(Point[List]="","",VLOOKUP(Point[Burner Number],number,2,FALSE))</f>
        <v/>
      </c>
      <c r="Y876" s="14" t="str">
        <f>IF(Point[List]="","",VLOOKUP(Point[Fuel],bbq_fuel,2,FALSE))</f>
        <v/>
      </c>
      <c r="Z876" s="14" t="str">
        <f>IF(Point[List]="","",VLOOKUP(Point[Cabinet Material],bbq_material,2,FALSE))</f>
        <v/>
      </c>
      <c r="AA876" s="14" t="str">
        <f>IF(Point[Asset Group]="","",VLOOKUP(Point[Manufacturer],manufacturer,2,FALSE))</f>
        <v/>
      </c>
      <c r="AB876" s="14" t="str">
        <f>IF(Point[Uinsex WC]="","",Point[Uinsex WC])</f>
        <v/>
      </c>
      <c r="AC876" s="14" t="str">
        <f>IF(Point[Female WC]="","",Point[Female WC])</f>
        <v/>
      </c>
      <c r="AD876" s="14" t="str">
        <f>IF(Point[Male WC]="","",Point[Male WC])</f>
        <v/>
      </c>
      <c r="AE876" s="14" t="str">
        <f>IF(Point[Urinal]="","",Point[Urinal])</f>
        <v/>
      </c>
      <c r="AF876" s="14" t="str">
        <f>IF(Point[Disabled Unisex]="","",Point[Disabled Unisex])</f>
        <v/>
      </c>
      <c r="AG876" s="14" t="str">
        <f>IF(Point[Disabled Female]="","",Point[Disabled Female])</f>
        <v/>
      </c>
      <c r="AH876" s="14" t="str">
        <f>IF(Point[Disabled Male]="","",Point[Disabled Male])</f>
        <v/>
      </c>
      <c r="AI876" s="14" t="str">
        <f>IF(Point[Asset Group]="","",VLOOKUP(Point[Handrail],yes_no,2,FALSE))</f>
        <v/>
      </c>
      <c r="AJ876" s="14" t="str">
        <f>IF(Point[Asset Group]="","",VLOOKUP(Point[Baby Changing],yes_no,2,FALSE))</f>
        <v/>
      </c>
      <c r="AK876" s="14" t="str">
        <f>IF(Point[Asset Group]="","",VLOOKUP(Point[Service Room],yes_no,2,FALSE))</f>
        <v/>
      </c>
      <c r="AL876" s="14" t="str">
        <f>IF(Point[Asset Group]="","",VLOOKUP(Point[Service Tap],service_tap,2,FALSE))</f>
        <v/>
      </c>
      <c r="AM876" s="14" t="str">
        <f>IF(Point[Asset Group]="","",VLOOKUP(Point[Heating Type],wc_heating,2,FALSE))</f>
        <v/>
      </c>
      <c r="AN876" s="14" t="str">
        <f>IF(Point[Asset Group]="","",VLOOKUP(Point[Power Supply],power_supply,2,FALSE))</f>
        <v/>
      </c>
      <c r="AO876" s="14" t="str">
        <f>IF(Point[Asset Group]="","",VLOOKUP(Point[Waste Water],waste_water,2,FALSE))</f>
        <v/>
      </c>
      <c r="AP876" s="14" t="str">
        <f>IF(Point[Asset Group]="","",VLOOKUP(Point[Furniture SubType],subdom_master_gdb,2,FALSE))</f>
        <v/>
      </c>
      <c r="AQ876" s="14" t="str">
        <f>IF(Point[Asset Group]="","",VLOOKUP(Point[Concrete Pad],yes_no,2,FALSE))</f>
        <v/>
      </c>
      <c r="AR876" s="14" t="str">
        <f>IF(Point[Asset Group]="","",VLOOKUP(Point[Material],material_master,2,FALSE))</f>
        <v/>
      </c>
      <c r="AS876" s="14" t="str">
        <f>IF(Point[Asset Group]="","",VLOOKUP(Point[Plumbing],irrigation_plumbing,2,FALSE))</f>
        <v/>
      </c>
      <c r="AT876" s="14" t="str">
        <f>IF(Point[Asset Group]="","",VLOOKUP(Point[Sprinklers],irrigation_sprinklers,2,FALSE))</f>
        <v/>
      </c>
      <c r="AU876" s="14" t="str">
        <f>IF(Point[Asset Group]="","",VLOOKUP(Point[System],irrigation_system,2,FALSE))</f>
        <v/>
      </c>
      <c r="AV876" s="14" t="str">
        <f>IF(Point[Asset Group]="","",VLOOKUP(Point[Status],irrigation_status,2,FALSE))</f>
        <v/>
      </c>
      <c r="AW876" s="11" t="str">
        <f>IF(Point[Date of manufacture]="","",Point[Date of manufacture])</f>
        <v/>
      </c>
      <c r="AX876" s="14" t="str">
        <f>IF(Point[Asset Group]="","",VLOOKUP(Point[Sign Purpose],sign_purpose,2,FALSE))</f>
        <v/>
      </c>
      <c r="AY876" s="14" t="str">
        <f>IF(Point[Asset Group]="","",VLOOKUP(Point[Sign Material],material_master,2,FALSE))</f>
        <v/>
      </c>
      <c r="AZ876" s="14" t="str">
        <f>IF(Point[Asset Group]="","",VLOOKUP(Point[Affixed To],sign_affix,2,FALSE))</f>
        <v/>
      </c>
      <c r="BA876" s="14" t="str">
        <f>IF(Point[Size HxB mm]="","",Point[Size HxB mm])</f>
        <v/>
      </c>
      <c r="BB876" s="14" t="str">
        <f>IF(Point[Height m]="","",Point[Height m])</f>
        <v/>
      </c>
      <c r="BC876" s="14" t="str">
        <f>IF(Point[Asset Group]="","",VLOOKUP(Point[Post Material],material_master,2,FALSE))</f>
        <v/>
      </c>
      <c r="BD876" s="14" t="str">
        <f>IF(Point[Asset Group]="","",VLOOKUP(Point[Post Number],number,2,FALSE))</f>
        <v/>
      </c>
      <c r="BE876" s="14" t="str">
        <f>IF(Point[Asset Group]="","",VLOOKUP(Point[Structure SubType],subdom_master_gdb,2,FALSE))</f>
        <v/>
      </c>
      <c r="BF876" s="14" t="str">
        <f>IF(Point[Area m2]="","",Point[Area m2])</f>
        <v/>
      </c>
      <c r="BG876" s="14" t="str">
        <f>IF(Point[Length m]="","",Point[Length m])</f>
        <v/>
      </c>
      <c r="BH876" s="14" t="str">
        <f>IF(Point[Width m]="","",Point[Width m])</f>
        <v/>
      </c>
      <c r="BI876" s="14" t="str">
        <f>IF(Point[Diameter m]="","",Point[Diameter m])</f>
        <v/>
      </c>
      <c r="BJ876" s="14" t="str">
        <f>IF(Point[Asset Group]="","",VLOOKUP(Point[Number of Pipes],number,2,FALSE))</f>
        <v/>
      </c>
      <c r="BK876" s="14" t="str">
        <f>IF(Point[Asset Group]="","",VLOOKUP(Point[Combined Name],2,FALSE))</f>
        <v/>
      </c>
      <c r="BL876" s="14" t="str">
        <f>IF(Point[Asset Group]="","",VLOOKUP(Point[Size Class],size_class,2,FALSE))</f>
        <v/>
      </c>
      <c r="BM876" s="14" t="str">
        <f>IF(Point[Asset Group]="","",VLOOKUP(Point[Age Class],age_class,2,FALSE))</f>
        <v/>
      </c>
      <c r="BN876" s="14" t="str">
        <f>IF(Point[Girth (cm)]="","",Point[Girth (cm)])</f>
        <v/>
      </c>
      <c r="BO876" s="14" t="str">
        <f>IF(Point[Crown Radius (m)]="","",Point[Crown Radius (m)])</f>
        <v/>
      </c>
      <c r="BP876" s="14" t="str">
        <f>IF(Point[Asset Group]="","",VLOOKUP(Point[Rooting Environment],root_enviro,2,FALSE))</f>
        <v/>
      </c>
      <c r="BQ876" s="14" t="str">
        <f>IF(Point[Asset Group]="","",VLOOKUP(Point[Tree Surround],tree_surround,2,FALSE))</f>
        <v/>
      </c>
      <c r="BR876" s="14" t="str">
        <f>IF(Point[Asset Group]="","",VLOOKUP(Point[Tree Grill],yes_no,2,FALSE))</f>
        <v/>
      </c>
      <c r="BS876" s="14" t="str">
        <f>IF(Point[Asset Group]="","",VLOOKUP(Point[Tree Location],tree_location,2,FALSE))</f>
        <v/>
      </c>
    </row>
    <row r="877" spans="1:71" s="3" customFormat="1" x14ac:dyDescent="0.2">
      <c r="A877" s="3" t="str">
        <f>IF(Point[DWG File Name]="","",Point[DWG File Name])</f>
        <v/>
      </c>
      <c r="B877" s="3" t="str">
        <f>IF(Point[DWG Layer Name]="","",Point[DWG Layer Name])</f>
        <v/>
      </c>
      <c r="C877" s="3" t="str">
        <f>IF(Point[DWG Handle]="","",Point[DWG Handle])</f>
        <v/>
      </c>
      <c r="D877" s="58" t="str">
        <f>IF(Point[X]="","",Point[X])</f>
        <v/>
      </c>
      <c r="E877" s="58" t="str">
        <f>IF(Point[Y]="","",Point[Y])</f>
        <v/>
      </c>
      <c r="F877" s="3" t="str">
        <f>IF(Point[Replacement Asset]="","",Point[Replacement Asset])</f>
        <v/>
      </c>
      <c r="G877" s="3" t="str">
        <f>IF(Point[Asset ID]="","",UPPER(Point[Asset ID]))</f>
        <v/>
      </c>
      <c r="H877" s="3" t="str">
        <f>IF(Point[Asset Group]="","",VLOOKUP(Point[Asset Group],asset_grp_pt,4,FALSE))</f>
        <v/>
      </c>
      <c r="I877" s="3" t="str">
        <f>IF(Point[Asset Group]="","",VLOOKUP(Point[Asset Group],asset_grp_pt,2,FALSE))</f>
        <v/>
      </c>
      <c r="J877" s="3" t="str">
        <f>IF(Point[Asset Group]="","",VLOOKUP(Point[Asset Group],asset_grp_pt,3,FALSE))</f>
        <v/>
      </c>
      <c r="K877" s="3" t="str">
        <f>IF(Point[Asset Group]="","",VLOOKUP(Point[Asset Type],type_master_list,2,FALSE))</f>
        <v/>
      </c>
      <c r="L877" s="3" t="str">
        <f>IF(Point[Asset Name]="","",PROPER(Point[Asset Name]))</f>
        <v/>
      </c>
      <c r="M877" s="11" t="str">
        <f>IF(Point[Install Date]="","",Point[Install Date])</f>
        <v/>
      </c>
      <c r="N877" s="11" t="str">
        <f>IF(Point[Note]="","",PROPER(Point[Note]))</f>
        <v/>
      </c>
      <c r="O877" s="11" t="str">
        <f>IF(Point[Resource Consent Number]="","",UPPER(Point[Resource Consent Number]))</f>
        <v/>
      </c>
      <c r="P877" s="53" t="str">
        <f>IF(Point[Asset Unit Cost]="","",Point[Asset Unit Cost])</f>
        <v/>
      </c>
      <c r="Q877" s="11" t="str">
        <f>IF(Point[Added By]="","",UPPER(Point[Added By]))</f>
        <v/>
      </c>
      <c r="R877" s="11" t="str">
        <f>IF(Point[Added Date]="","",Point[Added Date])</f>
        <v/>
      </c>
      <c r="S877" s="14" t="str">
        <f>IF(Point[Z COORD]="","",Point[Z COORD])</f>
        <v/>
      </c>
      <c r="T877" s="14" t="str">
        <f>IF(Point[Asset Description]="","",PROPER(Point[Asset Description]))</f>
        <v/>
      </c>
      <c r="U877" s="14" t="str">
        <f>IF(Point[[Artist ]]="","",PROPER(Point[[Artist ]]))</f>
        <v/>
      </c>
      <c r="V877" s="14" t="str">
        <f>IF(Point[Material Notes]="","",PROPER(Point[Material Notes]))</f>
        <v/>
      </c>
      <c r="W877" s="14" t="str">
        <f>IF(Point[Dimension Notes]="","",Point[Dimension Notes])</f>
        <v/>
      </c>
      <c r="X877" s="14" t="str">
        <f>IF(Point[List]="","",VLOOKUP(Point[Burner Number],number,2,FALSE))</f>
        <v/>
      </c>
      <c r="Y877" s="14" t="str">
        <f>IF(Point[List]="","",VLOOKUP(Point[Fuel],bbq_fuel,2,FALSE))</f>
        <v/>
      </c>
      <c r="Z877" s="14" t="str">
        <f>IF(Point[List]="","",VLOOKUP(Point[Cabinet Material],bbq_material,2,FALSE))</f>
        <v/>
      </c>
      <c r="AA877" s="14" t="str">
        <f>IF(Point[Asset Group]="","",VLOOKUP(Point[Manufacturer],manufacturer,2,FALSE))</f>
        <v/>
      </c>
      <c r="AB877" s="14" t="str">
        <f>IF(Point[Uinsex WC]="","",Point[Uinsex WC])</f>
        <v/>
      </c>
      <c r="AC877" s="14" t="str">
        <f>IF(Point[Female WC]="","",Point[Female WC])</f>
        <v/>
      </c>
      <c r="AD877" s="14" t="str">
        <f>IF(Point[Male WC]="","",Point[Male WC])</f>
        <v/>
      </c>
      <c r="AE877" s="14" t="str">
        <f>IF(Point[Urinal]="","",Point[Urinal])</f>
        <v/>
      </c>
      <c r="AF877" s="14" t="str">
        <f>IF(Point[Disabled Unisex]="","",Point[Disabled Unisex])</f>
        <v/>
      </c>
      <c r="AG877" s="14" t="str">
        <f>IF(Point[Disabled Female]="","",Point[Disabled Female])</f>
        <v/>
      </c>
      <c r="AH877" s="14" t="str">
        <f>IF(Point[Disabled Male]="","",Point[Disabled Male])</f>
        <v/>
      </c>
      <c r="AI877" s="14" t="str">
        <f>IF(Point[Asset Group]="","",VLOOKUP(Point[Handrail],yes_no,2,FALSE))</f>
        <v/>
      </c>
      <c r="AJ877" s="14" t="str">
        <f>IF(Point[Asset Group]="","",VLOOKUP(Point[Baby Changing],yes_no,2,FALSE))</f>
        <v/>
      </c>
      <c r="AK877" s="14" t="str">
        <f>IF(Point[Asset Group]="","",VLOOKUP(Point[Service Room],yes_no,2,FALSE))</f>
        <v/>
      </c>
      <c r="AL877" s="14" t="str">
        <f>IF(Point[Asset Group]="","",VLOOKUP(Point[Service Tap],service_tap,2,FALSE))</f>
        <v/>
      </c>
      <c r="AM877" s="14" t="str">
        <f>IF(Point[Asset Group]="","",VLOOKUP(Point[Heating Type],wc_heating,2,FALSE))</f>
        <v/>
      </c>
      <c r="AN877" s="14" t="str">
        <f>IF(Point[Asset Group]="","",VLOOKUP(Point[Power Supply],power_supply,2,FALSE))</f>
        <v/>
      </c>
      <c r="AO877" s="14" t="str">
        <f>IF(Point[Asset Group]="","",VLOOKUP(Point[Waste Water],waste_water,2,FALSE))</f>
        <v/>
      </c>
      <c r="AP877" s="14" t="str">
        <f>IF(Point[Asset Group]="","",VLOOKUP(Point[Furniture SubType],subdom_master_gdb,2,FALSE))</f>
        <v/>
      </c>
      <c r="AQ877" s="14" t="str">
        <f>IF(Point[Asset Group]="","",VLOOKUP(Point[Concrete Pad],yes_no,2,FALSE))</f>
        <v/>
      </c>
      <c r="AR877" s="14" t="str">
        <f>IF(Point[Asset Group]="","",VLOOKUP(Point[Material],material_master,2,FALSE))</f>
        <v/>
      </c>
      <c r="AS877" s="14" t="str">
        <f>IF(Point[Asset Group]="","",VLOOKUP(Point[Plumbing],irrigation_plumbing,2,FALSE))</f>
        <v/>
      </c>
      <c r="AT877" s="14" t="str">
        <f>IF(Point[Asset Group]="","",VLOOKUP(Point[Sprinklers],irrigation_sprinklers,2,FALSE))</f>
        <v/>
      </c>
      <c r="AU877" s="14" t="str">
        <f>IF(Point[Asset Group]="","",VLOOKUP(Point[System],irrigation_system,2,FALSE))</f>
        <v/>
      </c>
      <c r="AV877" s="14" t="str">
        <f>IF(Point[Asset Group]="","",VLOOKUP(Point[Status],irrigation_status,2,FALSE))</f>
        <v/>
      </c>
      <c r="AW877" s="11" t="str">
        <f>IF(Point[Date of manufacture]="","",Point[Date of manufacture])</f>
        <v/>
      </c>
      <c r="AX877" s="14" t="str">
        <f>IF(Point[Asset Group]="","",VLOOKUP(Point[Sign Purpose],sign_purpose,2,FALSE))</f>
        <v/>
      </c>
      <c r="AY877" s="14" t="str">
        <f>IF(Point[Asset Group]="","",VLOOKUP(Point[Sign Material],material_master,2,FALSE))</f>
        <v/>
      </c>
      <c r="AZ877" s="14" t="str">
        <f>IF(Point[Asset Group]="","",VLOOKUP(Point[Affixed To],sign_affix,2,FALSE))</f>
        <v/>
      </c>
      <c r="BA877" s="14" t="str">
        <f>IF(Point[Size HxB mm]="","",Point[Size HxB mm])</f>
        <v/>
      </c>
      <c r="BB877" s="14" t="str">
        <f>IF(Point[Height m]="","",Point[Height m])</f>
        <v/>
      </c>
      <c r="BC877" s="14" t="str">
        <f>IF(Point[Asset Group]="","",VLOOKUP(Point[Post Material],material_master,2,FALSE))</f>
        <v/>
      </c>
      <c r="BD877" s="14" t="str">
        <f>IF(Point[Asset Group]="","",VLOOKUP(Point[Post Number],number,2,FALSE))</f>
        <v/>
      </c>
      <c r="BE877" s="14" t="str">
        <f>IF(Point[Asset Group]="","",VLOOKUP(Point[Structure SubType],subdom_master_gdb,2,FALSE))</f>
        <v/>
      </c>
      <c r="BF877" s="14" t="str">
        <f>IF(Point[Area m2]="","",Point[Area m2])</f>
        <v/>
      </c>
      <c r="BG877" s="14" t="str">
        <f>IF(Point[Length m]="","",Point[Length m])</f>
        <v/>
      </c>
      <c r="BH877" s="14" t="str">
        <f>IF(Point[Width m]="","",Point[Width m])</f>
        <v/>
      </c>
      <c r="BI877" s="14" t="str">
        <f>IF(Point[Diameter m]="","",Point[Diameter m])</f>
        <v/>
      </c>
      <c r="BJ877" s="14" t="str">
        <f>IF(Point[Asset Group]="","",VLOOKUP(Point[Number of Pipes],number,2,FALSE))</f>
        <v/>
      </c>
      <c r="BK877" s="14" t="str">
        <f>IF(Point[Asset Group]="","",VLOOKUP(Point[Combined Name],2,FALSE))</f>
        <v/>
      </c>
      <c r="BL877" s="14" t="str">
        <f>IF(Point[Asset Group]="","",VLOOKUP(Point[Size Class],size_class,2,FALSE))</f>
        <v/>
      </c>
      <c r="BM877" s="14" t="str">
        <f>IF(Point[Asset Group]="","",VLOOKUP(Point[Age Class],age_class,2,FALSE))</f>
        <v/>
      </c>
      <c r="BN877" s="14" t="str">
        <f>IF(Point[Girth (cm)]="","",Point[Girth (cm)])</f>
        <v/>
      </c>
      <c r="BO877" s="14" t="str">
        <f>IF(Point[Crown Radius (m)]="","",Point[Crown Radius (m)])</f>
        <v/>
      </c>
      <c r="BP877" s="14" t="str">
        <f>IF(Point[Asset Group]="","",VLOOKUP(Point[Rooting Environment],root_enviro,2,FALSE))</f>
        <v/>
      </c>
      <c r="BQ877" s="14" t="str">
        <f>IF(Point[Asset Group]="","",VLOOKUP(Point[Tree Surround],tree_surround,2,FALSE))</f>
        <v/>
      </c>
      <c r="BR877" s="14" t="str">
        <f>IF(Point[Asset Group]="","",VLOOKUP(Point[Tree Grill],yes_no,2,FALSE))</f>
        <v/>
      </c>
      <c r="BS877" s="14" t="str">
        <f>IF(Point[Asset Group]="","",VLOOKUP(Point[Tree Location],tree_location,2,FALSE))</f>
        <v/>
      </c>
    </row>
    <row r="878" spans="1:71" s="3" customFormat="1" x14ac:dyDescent="0.2">
      <c r="A878" s="3" t="str">
        <f>IF(Point[DWG File Name]="","",Point[DWG File Name])</f>
        <v/>
      </c>
      <c r="B878" s="3" t="str">
        <f>IF(Point[DWG Layer Name]="","",Point[DWG Layer Name])</f>
        <v/>
      </c>
      <c r="C878" s="3" t="str">
        <f>IF(Point[DWG Handle]="","",Point[DWG Handle])</f>
        <v/>
      </c>
      <c r="D878" s="58" t="str">
        <f>IF(Point[X]="","",Point[X])</f>
        <v/>
      </c>
      <c r="E878" s="58" t="str">
        <f>IF(Point[Y]="","",Point[Y])</f>
        <v/>
      </c>
      <c r="F878" s="3" t="str">
        <f>IF(Point[Replacement Asset]="","",Point[Replacement Asset])</f>
        <v/>
      </c>
      <c r="G878" s="3" t="str">
        <f>IF(Point[Asset ID]="","",UPPER(Point[Asset ID]))</f>
        <v/>
      </c>
      <c r="H878" s="3" t="str">
        <f>IF(Point[Asset Group]="","",VLOOKUP(Point[Asset Group],asset_grp_pt,4,FALSE))</f>
        <v/>
      </c>
      <c r="I878" s="3" t="str">
        <f>IF(Point[Asset Group]="","",VLOOKUP(Point[Asset Group],asset_grp_pt,2,FALSE))</f>
        <v/>
      </c>
      <c r="J878" s="3" t="str">
        <f>IF(Point[Asset Group]="","",VLOOKUP(Point[Asset Group],asset_grp_pt,3,FALSE))</f>
        <v/>
      </c>
      <c r="K878" s="3" t="str">
        <f>IF(Point[Asset Group]="","",VLOOKUP(Point[Asset Type],type_master_list,2,FALSE))</f>
        <v/>
      </c>
      <c r="L878" s="3" t="str">
        <f>IF(Point[Asset Name]="","",PROPER(Point[Asset Name]))</f>
        <v/>
      </c>
      <c r="M878" s="11" t="str">
        <f>IF(Point[Install Date]="","",Point[Install Date])</f>
        <v/>
      </c>
      <c r="N878" s="11" t="str">
        <f>IF(Point[Note]="","",PROPER(Point[Note]))</f>
        <v/>
      </c>
      <c r="O878" s="11" t="str">
        <f>IF(Point[Resource Consent Number]="","",UPPER(Point[Resource Consent Number]))</f>
        <v/>
      </c>
      <c r="P878" s="53" t="str">
        <f>IF(Point[Asset Unit Cost]="","",Point[Asset Unit Cost])</f>
        <v/>
      </c>
      <c r="Q878" s="11" t="str">
        <f>IF(Point[Added By]="","",UPPER(Point[Added By]))</f>
        <v/>
      </c>
      <c r="R878" s="11" t="str">
        <f>IF(Point[Added Date]="","",Point[Added Date])</f>
        <v/>
      </c>
      <c r="S878" s="14" t="str">
        <f>IF(Point[Z COORD]="","",Point[Z COORD])</f>
        <v/>
      </c>
      <c r="T878" s="14" t="str">
        <f>IF(Point[Asset Description]="","",PROPER(Point[Asset Description]))</f>
        <v/>
      </c>
      <c r="U878" s="14" t="str">
        <f>IF(Point[[Artist ]]="","",PROPER(Point[[Artist ]]))</f>
        <v/>
      </c>
      <c r="V878" s="14" t="str">
        <f>IF(Point[Material Notes]="","",PROPER(Point[Material Notes]))</f>
        <v/>
      </c>
      <c r="W878" s="14" t="str">
        <f>IF(Point[Dimension Notes]="","",Point[Dimension Notes])</f>
        <v/>
      </c>
      <c r="X878" s="14" t="str">
        <f>IF(Point[List]="","",VLOOKUP(Point[Burner Number],number,2,FALSE))</f>
        <v/>
      </c>
      <c r="Y878" s="14" t="str">
        <f>IF(Point[List]="","",VLOOKUP(Point[Fuel],bbq_fuel,2,FALSE))</f>
        <v/>
      </c>
      <c r="Z878" s="14" t="str">
        <f>IF(Point[List]="","",VLOOKUP(Point[Cabinet Material],bbq_material,2,FALSE))</f>
        <v/>
      </c>
      <c r="AA878" s="14" t="str">
        <f>IF(Point[Asset Group]="","",VLOOKUP(Point[Manufacturer],manufacturer,2,FALSE))</f>
        <v/>
      </c>
      <c r="AB878" s="14" t="str">
        <f>IF(Point[Uinsex WC]="","",Point[Uinsex WC])</f>
        <v/>
      </c>
      <c r="AC878" s="14" t="str">
        <f>IF(Point[Female WC]="","",Point[Female WC])</f>
        <v/>
      </c>
      <c r="AD878" s="14" t="str">
        <f>IF(Point[Male WC]="","",Point[Male WC])</f>
        <v/>
      </c>
      <c r="AE878" s="14" t="str">
        <f>IF(Point[Urinal]="","",Point[Urinal])</f>
        <v/>
      </c>
      <c r="AF878" s="14" t="str">
        <f>IF(Point[Disabled Unisex]="","",Point[Disabled Unisex])</f>
        <v/>
      </c>
      <c r="AG878" s="14" t="str">
        <f>IF(Point[Disabled Female]="","",Point[Disabled Female])</f>
        <v/>
      </c>
      <c r="AH878" s="14" t="str">
        <f>IF(Point[Disabled Male]="","",Point[Disabled Male])</f>
        <v/>
      </c>
      <c r="AI878" s="14" t="str">
        <f>IF(Point[Asset Group]="","",VLOOKUP(Point[Handrail],yes_no,2,FALSE))</f>
        <v/>
      </c>
      <c r="AJ878" s="14" t="str">
        <f>IF(Point[Asset Group]="","",VLOOKUP(Point[Baby Changing],yes_no,2,FALSE))</f>
        <v/>
      </c>
      <c r="AK878" s="14" t="str">
        <f>IF(Point[Asset Group]="","",VLOOKUP(Point[Service Room],yes_no,2,FALSE))</f>
        <v/>
      </c>
      <c r="AL878" s="14" t="str">
        <f>IF(Point[Asset Group]="","",VLOOKUP(Point[Service Tap],service_tap,2,FALSE))</f>
        <v/>
      </c>
      <c r="AM878" s="14" t="str">
        <f>IF(Point[Asset Group]="","",VLOOKUP(Point[Heating Type],wc_heating,2,FALSE))</f>
        <v/>
      </c>
      <c r="AN878" s="14" t="str">
        <f>IF(Point[Asset Group]="","",VLOOKUP(Point[Power Supply],power_supply,2,FALSE))</f>
        <v/>
      </c>
      <c r="AO878" s="14" t="str">
        <f>IF(Point[Asset Group]="","",VLOOKUP(Point[Waste Water],waste_water,2,FALSE))</f>
        <v/>
      </c>
      <c r="AP878" s="14" t="str">
        <f>IF(Point[Asset Group]="","",VLOOKUP(Point[Furniture SubType],subdom_master_gdb,2,FALSE))</f>
        <v/>
      </c>
      <c r="AQ878" s="14" t="str">
        <f>IF(Point[Asset Group]="","",VLOOKUP(Point[Concrete Pad],yes_no,2,FALSE))</f>
        <v/>
      </c>
      <c r="AR878" s="14" t="str">
        <f>IF(Point[Asset Group]="","",VLOOKUP(Point[Material],material_master,2,FALSE))</f>
        <v/>
      </c>
      <c r="AS878" s="14" t="str">
        <f>IF(Point[Asset Group]="","",VLOOKUP(Point[Plumbing],irrigation_plumbing,2,FALSE))</f>
        <v/>
      </c>
      <c r="AT878" s="14" t="str">
        <f>IF(Point[Asset Group]="","",VLOOKUP(Point[Sprinklers],irrigation_sprinklers,2,FALSE))</f>
        <v/>
      </c>
      <c r="AU878" s="14" t="str">
        <f>IF(Point[Asset Group]="","",VLOOKUP(Point[System],irrigation_system,2,FALSE))</f>
        <v/>
      </c>
      <c r="AV878" s="14" t="str">
        <f>IF(Point[Asset Group]="","",VLOOKUP(Point[Status],irrigation_status,2,FALSE))</f>
        <v/>
      </c>
      <c r="AW878" s="11" t="str">
        <f>IF(Point[Date of manufacture]="","",Point[Date of manufacture])</f>
        <v/>
      </c>
      <c r="AX878" s="14" t="str">
        <f>IF(Point[Asset Group]="","",VLOOKUP(Point[Sign Purpose],sign_purpose,2,FALSE))</f>
        <v/>
      </c>
      <c r="AY878" s="14" t="str">
        <f>IF(Point[Asset Group]="","",VLOOKUP(Point[Sign Material],material_master,2,FALSE))</f>
        <v/>
      </c>
      <c r="AZ878" s="14" t="str">
        <f>IF(Point[Asset Group]="","",VLOOKUP(Point[Affixed To],sign_affix,2,FALSE))</f>
        <v/>
      </c>
      <c r="BA878" s="14" t="str">
        <f>IF(Point[Size HxB mm]="","",Point[Size HxB mm])</f>
        <v/>
      </c>
      <c r="BB878" s="14" t="str">
        <f>IF(Point[Height m]="","",Point[Height m])</f>
        <v/>
      </c>
      <c r="BC878" s="14" t="str">
        <f>IF(Point[Asset Group]="","",VLOOKUP(Point[Post Material],material_master,2,FALSE))</f>
        <v/>
      </c>
      <c r="BD878" s="14" t="str">
        <f>IF(Point[Asset Group]="","",VLOOKUP(Point[Post Number],number,2,FALSE))</f>
        <v/>
      </c>
      <c r="BE878" s="14" t="str">
        <f>IF(Point[Asset Group]="","",VLOOKUP(Point[Structure SubType],subdom_master_gdb,2,FALSE))</f>
        <v/>
      </c>
      <c r="BF878" s="14" t="str">
        <f>IF(Point[Area m2]="","",Point[Area m2])</f>
        <v/>
      </c>
      <c r="BG878" s="14" t="str">
        <f>IF(Point[Length m]="","",Point[Length m])</f>
        <v/>
      </c>
      <c r="BH878" s="14" t="str">
        <f>IF(Point[Width m]="","",Point[Width m])</f>
        <v/>
      </c>
      <c r="BI878" s="14" t="str">
        <f>IF(Point[Diameter m]="","",Point[Diameter m])</f>
        <v/>
      </c>
      <c r="BJ878" s="14" t="str">
        <f>IF(Point[Asset Group]="","",VLOOKUP(Point[Number of Pipes],number,2,FALSE))</f>
        <v/>
      </c>
      <c r="BK878" s="14" t="str">
        <f>IF(Point[Asset Group]="","",VLOOKUP(Point[Combined Name],2,FALSE))</f>
        <v/>
      </c>
      <c r="BL878" s="14" t="str">
        <f>IF(Point[Asset Group]="","",VLOOKUP(Point[Size Class],size_class,2,FALSE))</f>
        <v/>
      </c>
      <c r="BM878" s="14" t="str">
        <f>IF(Point[Asset Group]="","",VLOOKUP(Point[Age Class],age_class,2,FALSE))</f>
        <v/>
      </c>
      <c r="BN878" s="14" t="str">
        <f>IF(Point[Girth (cm)]="","",Point[Girth (cm)])</f>
        <v/>
      </c>
      <c r="BO878" s="14" t="str">
        <f>IF(Point[Crown Radius (m)]="","",Point[Crown Radius (m)])</f>
        <v/>
      </c>
      <c r="BP878" s="14" t="str">
        <f>IF(Point[Asset Group]="","",VLOOKUP(Point[Rooting Environment],root_enviro,2,FALSE))</f>
        <v/>
      </c>
      <c r="BQ878" s="14" t="str">
        <f>IF(Point[Asset Group]="","",VLOOKUP(Point[Tree Surround],tree_surround,2,FALSE))</f>
        <v/>
      </c>
      <c r="BR878" s="14" t="str">
        <f>IF(Point[Asset Group]="","",VLOOKUP(Point[Tree Grill],yes_no,2,FALSE))</f>
        <v/>
      </c>
      <c r="BS878" s="14" t="str">
        <f>IF(Point[Asset Group]="","",VLOOKUP(Point[Tree Location],tree_location,2,FALSE))</f>
        <v/>
      </c>
    </row>
    <row r="879" spans="1:71" s="3" customFormat="1" x14ac:dyDescent="0.2">
      <c r="A879" s="3" t="str">
        <f>IF(Point[DWG File Name]="","",Point[DWG File Name])</f>
        <v/>
      </c>
      <c r="B879" s="3" t="str">
        <f>IF(Point[DWG Layer Name]="","",Point[DWG Layer Name])</f>
        <v/>
      </c>
      <c r="C879" s="3" t="str">
        <f>IF(Point[DWG Handle]="","",Point[DWG Handle])</f>
        <v/>
      </c>
      <c r="D879" s="58" t="str">
        <f>IF(Point[X]="","",Point[X])</f>
        <v/>
      </c>
      <c r="E879" s="58" t="str">
        <f>IF(Point[Y]="","",Point[Y])</f>
        <v/>
      </c>
      <c r="F879" s="3" t="str">
        <f>IF(Point[Replacement Asset]="","",Point[Replacement Asset])</f>
        <v/>
      </c>
      <c r="G879" s="3" t="str">
        <f>IF(Point[Asset ID]="","",UPPER(Point[Asset ID]))</f>
        <v/>
      </c>
      <c r="H879" s="3" t="str">
        <f>IF(Point[Asset Group]="","",VLOOKUP(Point[Asset Group],asset_grp_pt,4,FALSE))</f>
        <v/>
      </c>
      <c r="I879" s="3" t="str">
        <f>IF(Point[Asset Group]="","",VLOOKUP(Point[Asset Group],asset_grp_pt,2,FALSE))</f>
        <v/>
      </c>
      <c r="J879" s="3" t="str">
        <f>IF(Point[Asset Group]="","",VLOOKUP(Point[Asset Group],asset_grp_pt,3,FALSE))</f>
        <v/>
      </c>
      <c r="K879" s="3" t="str">
        <f>IF(Point[Asset Group]="","",VLOOKUP(Point[Asset Type],type_master_list,2,FALSE))</f>
        <v/>
      </c>
      <c r="L879" s="3" t="str">
        <f>IF(Point[Asset Name]="","",PROPER(Point[Asset Name]))</f>
        <v/>
      </c>
      <c r="M879" s="11" t="str">
        <f>IF(Point[Install Date]="","",Point[Install Date])</f>
        <v/>
      </c>
      <c r="N879" s="11" t="str">
        <f>IF(Point[Note]="","",PROPER(Point[Note]))</f>
        <v/>
      </c>
      <c r="O879" s="11" t="str">
        <f>IF(Point[Resource Consent Number]="","",UPPER(Point[Resource Consent Number]))</f>
        <v/>
      </c>
      <c r="P879" s="53" t="str">
        <f>IF(Point[Asset Unit Cost]="","",Point[Asset Unit Cost])</f>
        <v/>
      </c>
      <c r="Q879" s="11" t="str">
        <f>IF(Point[Added By]="","",UPPER(Point[Added By]))</f>
        <v/>
      </c>
      <c r="R879" s="11" t="str">
        <f>IF(Point[Added Date]="","",Point[Added Date])</f>
        <v/>
      </c>
      <c r="S879" s="14" t="str">
        <f>IF(Point[Z COORD]="","",Point[Z COORD])</f>
        <v/>
      </c>
      <c r="T879" s="14" t="str">
        <f>IF(Point[Asset Description]="","",PROPER(Point[Asset Description]))</f>
        <v/>
      </c>
      <c r="U879" s="14" t="str">
        <f>IF(Point[[Artist ]]="","",PROPER(Point[[Artist ]]))</f>
        <v/>
      </c>
      <c r="V879" s="14" t="str">
        <f>IF(Point[Material Notes]="","",PROPER(Point[Material Notes]))</f>
        <v/>
      </c>
      <c r="W879" s="14" t="str">
        <f>IF(Point[Dimension Notes]="","",Point[Dimension Notes])</f>
        <v/>
      </c>
      <c r="X879" s="14" t="str">
        <f>IF(Point[List]="","",VLOOKUP(Point[Burner Number],number,2,FALSE))</f>
        <v/>
      </c>
      <c r="Y879" s="14" t="str">
        <f>IF(Point[List]="","",VLOOKUP(Point[Fuel],bbq_fuel,2,FALSE))</f>
        <v/>
      </c>
      <c r="Z879" s="14" t="str">
        <f>IF(Point[List]="","",VLOOKUP(Point[Cabinet Material],bbq_material,2,FALSE))</f>
        <v/>
      </c>
      <c r="AA879" s="14" t="str">
        <f>IF(Point[Asset Group]="","",VLOOKUP(Point[Manufacturer],manufacturer,2,FALSE))</f>
        <v/>
      </c>
      <c r="AB879" s="14" t="str">
        <f>IF(Point[Uinsex WC]="","",Point[Uinsex WC])</f>
        <v/>
      </c>
      <c r="AC879" s="14" t="str">
        <f>IF(Point[Female WC]="","",Point[Female WC])</f>
        <v/>
      </c>
      <c r="AD879" s="14" t="str">
        <f>IF(Point[Male WC]="","",Point[Male WC])</f>
        <v/>
      </c>
      <c r="AE879" s="14" t="str">
        <f>IF(Point[Urinal]="","",Point[Urinal])</f>
        <v/>
      </c>
      <c r="AF879" s="14" t="str">
        <f>IF(Point[Disabled Unisex]="","",Point[Disabled Unisex])</f>
        <v/>
      </c>
      <c r="AG879" s="14" t="str">
        <f>IF(Point[Disabled Female]="","",Point[Disabled Female])</f>
        <v/>
      </c>
      <c r="AH879" s="14" t="str">
        <f>IF(Point[Disabled Male]="","",Point[Disabled Male])</f>
        <v/>
      </c>
      <c r="AI879" s="14" t="str">
        <f>IF(Point[Asset Group]="","",VLOOKUP(Point[Handrail],yes_no,2,FALSE))</f>
        <v/>
      </c>
      <c r="AJ879" s="14" t="str">
        <f>IF(Point[Asset Group]="","",VLOOKUP(Point[Baby Changing],yes_no,2,FALSE))</f>
        <v/>
      </c>
      <c r="AK879" s="14" t="str">
        <f>IF(Point[Asset Group]="","",VLOOKUP(Point[Service Room],yes_no,2,FALSE))</f>
        <v/>
      </c>
      <c r="AL879" s="14" t="str">
        <f>IF(Point[Asset Group]="","",VLOOKUP(Point[Service Tap],service_tap,2,FALSE))</f>
        <v/>
      </c>
      <c r="AM879" s="14" t="str">
        <f>IF(Point[Asset Group]="","",VLOOKUP(Point[Heating Type],wc_heating,2,FALSE))</f>
        <v/>
      </c>
      <c r="AN879" s="14" t="str">
        <f>IF(Point[Asset Group]="","",VLOOKUP(Point[Power Supply],power_supply,2,FALSE))</f>
        <v/>
      </c>
      <c r="AO879" s="14" t="str">
        <f>IF(Point[Asset Group]="","",VLOOKUP(Point[Waste Water],waste_water,2,FALSE))</f>
        <v/>
      </c>
      <c r="AP879" s="14" t="str">
        <f>IF(Point[Asset Group]="","",VLOOKUP(Point[Furniture SubType],subdom_master_gdb,2,FALSE))</f>
        <v/>
      </c>
      <c r="AQ879" s="14" t="str">
        <f>IF(Point[Asset Group]="","",VLOOKUP(Point[Concrete Pad],yes_no,2,FALSE))</f>
        <v/>
      </c>
      <c r="AR879" s="14" t="str">
        <f>IF(Point[Asset Group]="","",VLOOKUP(Point[Material],material_master,2,FALSE))</f>
        <v/>
      </c>
      <c r="AS879" s="14" t="str">
        <f>IF(Point[Asset Group]="","",VLOOKUP(Point[Plumbing],irrigation_plumbing,2,FALSE))</f>
        <v/>
      </c>
      <c r="AT879" s="14" t="str">
        <f>IF(Point[Asset Group]="","",VLOOKUP(Point[Sprinklers],irrigation_sprinklers,2,FALSE))</f>
        <v/>
      </c>
      <c r="AU879" s="14" t="str">
        <f>IF(Point[Asset Group]="","",VLOOKUP(Point[System],irrigation_system,2,FALSE))</f>
        <v/>
      </c>
      <c r="AV879" s="14" t="str">
        <f>IF(Point[Asset Group]="","",VLOOKUP(Point[Status],irrigation_status,2,FALSE))</f>
        <v/>
      </c>
      <c r="AW879" s="11" t="str">
        <f>IF(Point[Date of manufacture]="","",Point[Date of manufacture])</f>
        <v/>
      </c>
      <c r="AX879" s="14" t="str">
        <f>IF(Point[Asset Group]="","",VLOOKUP(Point[Sign Purpose],sign_purpose,2,FALSE))</f>
        <v/>
      </c>
      <c r="AY879" s="14" t="str">
        <f>IF(Point[Asset Group]="","",VLOOKUP(Point[Sign Material],material_master,2,FALSE))</f>
        <v/>
      </c>
      <c r="AZ879" s="14" t="str">
        <f>IF(Point[Asset Group]="","",VLOOKUP(Point[Affixed To],sign_affix,2,FALSE))</f>
        <v/>
      </c>
      <c r="BA879" s="14" t="str">
        <f>IF(Point[Size HxB mm]="","",Point[Size HxB mm])</f>
        <v/>
      </c>
      <c r="BB879" s="14" t="str">
        <f>IF(Point[Height m]="","",Point[Height m])</f>
        <v/>
      </c>
      <c r="BC879" s="14" t="str">
        <f>IF(Point[Asset Group]="","",VLOOKUP(Point[Post Material],material_master,2,FALSE))</f>
        <v/>
      </c>
      <c r="BD879" s="14" t="str">
        <f>IF(Point[Asset Group]="","",VLOOKUP(Point[Post Number],number,2,FALSE))</f>
        <v/>
      </c>
      <c r="BE879" s="14" t="str">
        <f>IF(Point[Asset Group]="","",VLOOKUP(Point[Structure SubType],subdom_master_gdb,2,FALSE))</f>
        <v/>
      </c>
      <c r="BF879" s="14" t="str">
        <f>IF(Point[Area m2]="","",Point[Area m2])</f>
        <v/>
      </c>
      <c r="BG879" s="14" t="str">
        <f>IF(Point[Length m]="","",Point[Length m])</f>
        <v/>
      </c>
      <c r="BH879" s="14" t="str">
        <f>IF(Point[Width m]="","",Point[Width m])</f>
        <v/>
      </c>
      <c r="BI879" s="14" t="str">
        <f>IF(Point[Diameter m]="","",Point[Diameter m])</f>
        <v/>
      </c>
      <c r="BJ879" s="14" t="str">
        <f>IF(Point[Asset Group]="","",VLOOKUP(Point[Number of Pipes],number,2,FALSE))</f>
        <v/>
      </c>
      <c r="BK879" s="14" t="str">
        <f>IF(Point[Asset Group]="","",VLOOKUP(Point[Combined Name],2,FALSE))</f>
        <v/>
      </c>
      <c r="BL879" s="14" t="str">
        <f>IF(Point[Asset Group]="","",VLOOKUP(Point[Size Class],size_class,2,FALSE))</f>
        <v/>
      </c>
      <c r="BM879" s="14" t="str">
        <f>IF(Point[Asset Group]="","",VLOOKUP(Point[Age Class],age_class,2,FALSE))</f>
        <v/>
      </c>
      <c r="BN879" s="14" t="str">
        <f>IF(Point[Girth (cm)]="","",Point[Girth (cm)])</f>
        <v/>
      </c>
      <c r="BO879" s="14" t="str">
        <f>IF(Point[Crown Radius (m)]="","",Point[Crown Radius (m)])</f>
        <v/>
      </c>
      <c r="BP879" s="14" t="str">
        <f>IF(Point[Asset Group]="","",VLOOKUP(Point[Rooting Environment],root_enviro,2,FALSE))</f>
        <v/>
      </c>
      <c r="BQ879" s="14" t="str">
        <f>IF(Point[Asset Group]="","",VLOOKUP(Point[Tree Surround],tree_surround,2,FALSE))</f>
        <v/>
      </c>
      <c r="BR879" s="14" t="str">
        <f>IF(Point[Asset Group]="","",VLOOKUP(Point[Tree Grill],yes_no,2,FALSE))</f>
        <v/>
      </c>
      <c r="BS879" s="14" t="str">
        <f>IF(Point[Asset Group]="","",VLOOKUP(Point[Tree Location],tree_location,2,FALSE))</f>
        <v/>
      </c>
    </row>
    <row r="880" spans="1:71" s="3" customFormat="1" x14ac:dyDescent="0.2">
      <c r="A880" s="3" t="str">
        <f>IF(Point[DWG File Name]="","",Point[DWG File Name])</f>
        <v/>
      </c>
      <c r="B880" s="3" t="str">
        <f>IF(Point[DWG Layer Name]="","",Point[DWG Layer Name])</f>
        <v/>
      </c>
      <c r="C880" s="3" t="str">
        <f>IF(Point[DWG Handle]="","",Point[DWG Handle])</f>
        <v/>
      </c>
      <c r="D880" s="58" t="str">
        <f>IF(Point[X]="","",Point[X])</f>
        <v/>
      </c>
      <c r="E880" s="58" t="str">
        <f>IF(Point[Y]="","",Point[Y])</f>
        <v/>
      </c>
      <c r="F880" s="3" t="str">
        <f>IF(Point[Replacement Asset]="","",Point[Replacement Asset])</f>
        <v/>
      </c>
      <c r="G880" s="3" t="str">
        <f>IF(Point[Asset ID]="","",UPPER(Point[Asset ID]))</f>
        <v/>
      </c>
      <c r="H880" s="3" t="str">
        <f>IF(Point[Asset Group]="","",VLOOKUP(Point[Asset Group],asset_grp_pt,4,FALSE))</f>
        <v/>
      </c>
      <c r="I880" s="3" t="str">
        <f>IF(Point[Asset Group]="","",VLOOKUP(Point[Asset Group],asset_grp_pt,2,FALSE))</f>
        <v/>
      </c>
      <c r="J880" s="3" t="str">
        <f>IF(Point[Asset Group]="","",VLOOKUP(Point[Asset Group],asset_grp_pt,3,FALSE))</f>
        <v/>
      </c>
      <c r="K880" s="3" t="str">
        <f>IF(Point[Asset Group]="","",VLOOKUP(Point[Asset Type],type_master_list,2,FALSE))</f>
        <v/>
      </c>
      <c r="L880" s="3" t="str">
        <f>IF(Point[Asset Name]="","",PROPER(Point[Asset Name]))</f>
        <v/>
      </c>
      <c r="M880" s="11" t="str">
        <f>IF(Point[Install Date]="","",Point[Install Date])</f>
        <v/>
      </c>
      <c r="N880" s="11" t="str">
        <f>IF(Point[Note]="","",PROPER(Point[Note]))</f>
        <v/>
      </c>
      <c r="O880" s="11" t="str">
        <f>IF(Point[Resource Consent Number]="","",UPPER(Point[Resource Consent Number]))</f>
        <v/>
      </c>
      <c r="P880" s="53" t="str">
        <f>IF(Point[Asset Unit Cost]="","",Point[Asset Unit Cost])</f>
        <v/>
      </c>
      <c r="Q880" s="11" t="str">
        <f>IF(Point[Added By]="","",UPPER(Point[Added By]))</f>
        <v/>
      </c>
      <c r="R880" s="11" t="str">
        <f>IF(Point[Added Date]="","",Point[Added Date])</f>
        <v/>
      </c>
      <c r="S880" s="14" t="str">
        <f>IF(Point[Z COORD]="","",Point[Z COORD])</f>
        <v/>
      </c>
      <c r="T880" s="14" t="str">
        <f>IF(Point[Asset Description]="","",PROPER(Point[Asset Description]))</f>
        <v/>
      </c>
      <c r="U880" s="14" t="str">
        <f>IF(Point[[Artist ]]="","",PROPER(Point[[Artist ]]))</f>
        <v/>
      </c>
      <c r="V880" s="14" t="str">
        <f>IF(Point[Material Notes]="","",PROPER(Point[Material Notes]))</f>
        <v/>
      </c>
      <c r="W880" s="14" t="str">
        <f>IF(Point[Dimension Notes]="","",Point[Dimension Notes])</f>
        <v/>
      </c>
      <c r="X880" s="14" t="str">
        <f>IF(Point[List]="","",VLOOKUP(Point[Burner Number],number,2,FALSE))</f>
        <v/>
      </c>
      <c r="Y880" s="14" t="str">
        <f>IF(Point[List]="","",VLOOKUP(Point[Fuel],bbq_fuel,2,FALSE))</f>
        <v/>
      </c>
      <c r="Z880" s="14" t="str">
        <f>IF(Point[List]="","",VLOOKUP(Point[Cabinet Material],bbq_material,2,FALSE))</f>
        <v/>
      </c>
      <c r="AA880" s="14" t="str">
        <f>IF(Point[Asset Group]="","",VLOOKUP(Point[Manufacturer],manufacturer,2,FALSE))</f>
        <v/>
      </c>
      <c r="AB880" s="14" t="str">
        <f>IF(Point[Uinsex WC]="","",Point[Uinsex WC])</f>
        <v/>
      </c>
      <c r="AC880" s="14" t="str">
        <f>IF(Point[Female WC]="","",Point[Female WC])</f>
        <v/>
      </c>
      <c r="AD880" s="14" t="str">
        <f>IF(Point[Male WC]="","",Point[Male WC])</f>
        <v/>
      </c>
      <c r="AE880" s="14" t="str">
        <f>IF(Point[Urinal]="","",Point[Urinal])</f>
        <v/>
      </c>
      <c r="AF880" s="14" t="str">
        <f>IF(Point[Disabled Unisex]="","",Point[Disabled Unisex])</f>
        <v/>
      </c>
      <c r="AG880" s="14" t="str">
        <f>IF(Point[Disabled Female]="","",Point[Disabled Female])</f>
        <v/>
      </c>
      <c r="AH880" s="14" t="str">
        <f>IF(Point[Disabled Male]="","",Point[Disabled Male])</f>
        <v/>
      </c>
      <c r="AI880" s="14" t="str">
        <f>IF(Point[Asset Group]="","",VLOOKUP(Point[Handrail],yes_no,2,FALSE))</f>
        <v/>
      </c>
      <c r="AJ880" s="14" t="str">
        <f>IF(Point[Asset Group]="","",VLOOKUP(Point[Baby Changing],yes_no,2,FALSE))</f>
        <v/>
      </c>
      <c r="AK880" s="14" t="str">
        <f>IF(Point[Asset Group]="","",VLOOKUP(Point[Service Room],yes_no,2,FALSE))</f>
        <v/>
      </c>
      <c r="AL880" s="14" t="str">
        <f>IF(Point[Asset Group]="","",VLOOKUP(Point[Service Tap],service_tap,2,FALSE))</f>
        <v/>
      </c>
      <c r="AM880" s="14" t="str">
        <f>IF(Point[Asset Group]="","",VLOOKUP(Point[Heating Type],wc_heating,2,FALSE))</f>
        <v/>
      </c>
      <c r="AN880" s="14" t="str">
        <f>IF(Point[Asset Group]="","",VLOOKUP(Point[Power Supply],power_supply,2,FALSE))</f>
        <v/>
      </c>
      <c r="AO880" s="14" t="str">
        <f>IF(Point[Asset Group]="","",VLOOKUP(Point[Waste Water],waste_water,2,FALSE))</f>
        <v/>
      </c>
      <c r="AP880" s="14" t="str">
        <f>IF(Point[Asset Group]="","",VLOOKUP(Point[Furniture SubType],subdom_master_gdb,2,FALSE))</f>
        <v/>
      </c>
      <c r="AQ880" s="14" t="str">
        <f>IF(Point[Asset Group]="","",VLOOKUP(Point[Concrete Pad],yes_no,2,FALSE))</f>
        <v/>
      </c>
      <c r="AR880" s="14" t="str">
        <f>IF(Point[Asset Group]="","",VLOOKUP(Point[Material],material_master,2,FALSE))</f>
        <v/>
      </c>
      <c r="AS880" s="14" t="str">
        <f>IF(Point[Asset Group]="","",VLOOKUP(Point[Plumbing],irrigation_plumbing,2,FALSE))</f>
        <v/>
      </c>
      <c r="AT880" s="14" t="str">
        <f>IF(Point[Asset Group]="","",VLOOKUP(Point[Sprinklers],irrigation_sprinklers,2,FALSE))</f>
        <v/>
      </c>
      <c r="AU880" s="14" t="str">
        <f>IF(Point[Asset Group]="","",VLOOKUP(Point[System],irrigation_system,2,FALSE))</f>
        <v/>
      </c>
      <c r="AV880" s="14" t="str">
        <f>IF(Point[Asset Group]="","",VLOOKUP(Point[Status],irrigation_status,2,FALSE))</f>
        <v/>
      </c>
      <c r="AW880" s="11" t="str">
        <f>IF(Point[Date of manufacture]="","",Point[Date of manufacture])</f>
        <v/>
      </c>
      <c r="AX880" s="14" t="str">
        <f>IF(Point[Asset Group]="","",VLOOKUP(Point[Sign Purpose],sign_purpose,2,FALSE))</f>
        <v/>
      </c>
      <c r="AY880" s="14" t="str">
        <f>IF(Point[Asset Group]="","",VLOOKUP(Point[Sign Material],material_master,2,FALSE))</f>
        <v/>
      </c>
      <c r="AZ880" s="14" t="str">
        <f>IF(Point[Asset Group]="","",VLOOKUP(Point[Affixed To],sign_affix,2,FALSE))</f>
        <v/>
      </c>
      <c r="BA880" s="14" t="str">
        <f>IF(Point[Size HxB mm]="","",Point[Size HxB mm])</f>
        <v/>
      </c>
      <c r="BB880" s="14" t="str">
        <f>IF(Point[Height m]="","",Point[Height m])</f>
        <v/>
      </c>
      <c r="BC880" s="14" t="str">
        <f>IF(Point[Asset Group]="","",VLOOKUP(Point[Post Material],material_master,2,FALSE))</f>
        <v/>
      </c>
      <c r="BD880" s="14" t="str">
        <f>IF(Point[Asset Group]="","",VLOOKUP(Point[Post Number],number,2,FALSE))</f>
        <v/>
      </c>
      <c r="BE880" s="14" t="str">
        <f>IF(Point[Asset Group]="","",VLOOKUP(Point[Structure SubType],subdom_master_gdb,2,FALSE))</f>
        <v/>
      </c>
      <c r="BF880" s="14" t="str">
        <f>IF(Point[Area m2]="","",Point[Area m2])</f>
        <v/>
      </c>
      <c r="BG880" s="14" t="str">
        <f>IF(Point[Length m]="","",Point[Length m])</f>
        <v/>
      </c>
      <c r="BH880" s="14" t="str">
        <f>IF(Point[Width m]="","",Point[Width m])</f>
        <v/>
      </c>
      <c r="BI880" s="14" t="str">
        <f>IF(Point[Diameter m]="","",Point[Diameter m])</f>
        <v/>
      </c>
      <c r="BJ880" s="14" t="str">
        <f>IF(Point[Asset Group]="","",VLOOKUP(Point[Number of Pipes],number,2,FALSE))</f>
        <v/>
      </c>
      <c r="BK880" s="14" t="str">
        <f>IF(Point[Asset Group]="","",VLOOKUP(Point[Combined Name],2,FALSE))</f>
        <v/>
      </c>
      <c r="BL880" s="14" t="str">
        <f>IF(Point[Asset Group]="","",VLOOKUP(Point[Size Class],size_class,2,FALSE))</f>
        <v/>
      </c>
      <c r="BM880" s="14" t="str">
        <f>IF(Point[Asset Group]="","",VLOOKUP(Point[Age Class],age_class,2,FALSE))</f>
        <v/>
      </c>
      <c r="BN880" s="14" t="str">
        <f>IF(Point[Girth (cm)]="","",Point[Girth (cm)])</f>
        <v/>
      </c>
      <c r="BO880" s="14" t="str">
        <f>IF(Point[Crown Radius (m)]="","",Point[Crown Radius (m)])</f>
        <v/>
      </c>
      <c r="BP880" s="14" t="str">
        <f>IF(Point[Asset Group]="","",VLOOKUP(Point[Rooting Environment],root_enviro,2,FALSE))</f>
        <v/>
      </c>
      <c r="BQ880" s="14" t="str">
        <f>IF(Point[Asset Group]="","",VLOOKUP(Point[Tree Surround],tree_surround,2,FALSE))</f>
        <v/>
      </c>
      <c r="BR880" s="14" t="str">
        <f>IF(Point[Asset Group]="","",VLOOKUP(Point[Tree Grill],yes_no,2,FALSE))</f>
        <v/>
      </c>
      <c r="BS880" s="14" t="str">
        <f>IF(Point[Asset Group]="","",VLOOKUP(Point[Tree Location],tree_location,2,FALSE))</f>
        <v/>
      </c>
    </row>
    <row r="881" spans="1:71" s="3" customFormat="1" x14ac:dyDescent="0.2">
      <c r="A881" s="3" t="str">
        <f>IF(Point[DWG File Name]="","",Point[DWG File Name])</f>
        <v/>
      </c>
      <c r="B881" s="3" t="str">
        <f>IF(Point[DWG Layer Name]="","",Point[DWG Layer Name])</f>
        <v/>
      </c>
      <c r="C881" s="3" t="str">
        <f>IF(Point[DWG Handle]="","",Point[DWG Handle])</f>
        <v/>
      </c>
      <c r="D881" s="58" t="str">
        <f>IF(Point[X]="","",Point[X])</f>
        <v/>
      </c>
      <c r="E881" s="58" t="str">
        <f>IF(Point[Y]="","",Point[Y])</f>
        <v/>
      </c>
      <c r="F881" s="3" t="str">
        <f>IF(Point[Replacement Asset]="","",Point[Replacement Asset])</f>
        <v/>
      </c>
      <c r="G881" s="3" t="str">
        <f>IF(Point[Asset ID]="","",UPPER(Point[Asset ID]))</f>
        <v/>
      </c>
      <c r="H881" s="3" t="str">
        <f>IF(Point[Asset Group]="","",VLOOKUP(Point[Asset Group],asset_grp_pt,4,FALSE))</f>
        <v/>
      </c>
      <c r="I881" s="3" t="str">
        <f>IF(Point[Asset Group]="","",VLOOKUP(Point[Asset Group],asset_grp_pt,2,FALSE))</f>
        <v/>
      </c>
      <c r="J881" s="3" t="str">
        <f>IF(Point[Asset Group]="","",VLOOKUP(Point[Asset Group],asset_grp_pt,3,FALSE))</f>
        <v/>
      </c>
      <c r="K881" s="3" t="str">
        <f>IF(Point[Asset Group]="","",VLOOKUP(Point[Asset Type],type_master_list,2,FALSE))</f>
        <v/>
      </c>
      <c r="L881" s="3" t="str">
        <f>IF(Point[Asset Name]="","",PROPER(Point[Asset Name]))</f>
        <v/>
      </c>
      <c r="M881" s="11" t="str">
        <f>IF(Point[Install Date]="","",Point[Install Date])</f>
        <v/>
      </c>
      <c r="N881" s="11" t="str">
        <f>IF(Point[Note]="","",PROPER(Point[Note]))</f>
        <v/>
      </c>
      <c r="O881" s="11" t="str">
        <f>IF(Point[Resource Consent Number]="","",UPPER(Point[Resource Consent Number]))</f>
        <v/>
      </c>
      <c r="P881" s="53" t="str">
        <f>IF(Point[Asset Unit Cost]="","",Point[Asset Unit Cost])</f>
        <v/>
      </c>
      <c r="Q881" s="11" t="str">
        <f>IF(Point[Added By]="","",UPPER(Point[Added By]))</f>
        <v/>
      </c>
      <c r="R881" s="11" t="str">
        <f>IF(Point[Added Date]="","",Point[Added Date])</f>
        <v/>
      </c>
      <c r="S881" s="14" t="str">
        <f>IF(Point[Z COORD]="","",Point[Z COORD])</f>
        <v/>
      </c>
      <c r="T881" s="14" t="str">
        <f>IF(Point[Asset Description]="","",PROPER(Point[Asset Description]))</f>
        <v/>
      </c>
      <c r="U881" s="14" t="str">
        <f>IF(Point[[Artist ]]="","",PROPER(Point[[Artist ]]))</f>
        <v/>
      </c>
      <c r="V881" s="14" t="str">
        <f>IF(Point[Material Notes]="","",PROPER(Point[Material Notes]))</f>
        <v/>
      </c>
      <c r="W881" s="14" t="str">
        <f>IF(Point[Dimension Notes]="","",Point[Dimension Notes])</f>
        <v/>
      </c>
      <c r="X881" s="14" t="str">
        <f>IF(Point[List]="","",VLOOKUP(Point[Burner Number],number,2,FALSE))</f>
        <v/>
      </c>
      <c r="Y881" s="14" t="str">
        <f>IF(Point[List]="","",VLOOKUP(Point[Fuel],bbq_fuel,2,FALSE))</f>
        <v/>
      </c>
      <c r="Z881" s="14" t="str">
        <f>IF(Point[List]="","",VLOOKUP(Point[Cabinet Material],bbq_material,2,FALSE))</f>
        <v/>
      </c>
      <c r="AA881" s="14" t="str">
        <f>IF(Point[Asset Group]="","",VLOOKUP(Point[Manufacturer],manufacturer,2,FALSE))</f>
        <v/>
      </c>
      <c r="AB881" s="14" t="str">
        <f>IF(Point[Uinsex WC]="","",Point[Uinsex WC])</f>
        <v/>
      </c>
      <c r="AC881" s="14" t="str">
        <f>IF(Point[Female WC]="","",Point[Female WC])</f>
        <v/>
      </c>
      <c r="AD881" s="14" t="str">
        <f>IF(Point[Male WC]="","",Point[Male WC])</f>
        <v/>
      </c>
      <c r="AE881" s="14" t="str">
        <f>IF(Point[Urinal]="","",Point[Urinal])</f>
        <v/>
      </c>
      <c r="AF881" s="14" t="str">
        <f>IF(Point[Disabled Unisex]="","",Point[Disabled Unisex])</f>
        <v/>
      </c>
      <c r="AG881" s="14" t="str">
        <f>IF(Point[Disabled Female]="","",Point[Disabled Female])</f>
        <v/>
      </c>
      <c r="AH881" s="14" t="str">
        <f>IF(Point[Disabled Male]="","",Point[Disabled Male])</f>
        <v/>
      </c>
      <c r="AI881" s="14" t="str">
        <f>IF(Point[Asset Group]="","",VLOOKUP(Point[Handrail],yes_no,2,FALSE))</f>
        <v/>
      </c>
      <c r="AJ881" s="14" t="str">
        <f>IF(Point[Asset Group]="","",VLOOKUP(Point[Baby Changing],yes_no,2,FALSE))</f>
        <v/>
      </c>
      <c r="AK881" s="14" t="str">
        <f>IF(Point[Asset Group]="","",VLOOKUP(Point[Service Room],yes_no,2,FALSE))</f>
        <v/>
      </c>
      <c r="AL881" s="14" t="str">
        <f>IF(Point[Asset Group]="","",VLOOKUP(Point[Service Tap],service_tap,2,FALSE))</f>
        <v/>
      </c>
      <c r="AM881" s="14" t="str">
        <f>IF(Point[Asset Group]="","",VLOOKUP(Point[Heating Type],wc_heating,2,FALSE))</f>
        <v/>
      </c>
      <c r="AN881" s="14" t="str">
        <f>IF(Point[Asset Group]="","",VLOOKUP(Point[Power Supply],power_supply,2,FALSE))</f>
        <v/>
      </c>
      <c r="AO881" s="14" t="str">
        <f>IF(Point[Asset Group]="","",VLOOKUP(Point[Waste Water],waste_water,2,FALSE))</f>
        <v/>
      </c>
      <c r="AP881" s="14" t="str">
        <f>IF(Point[Asset Group]="","",VLOOKUP(Point[Furniture SubType],subdom_master_gdb,2,FALSE))</f>
        <v/>
      </c>
      <c r="AQ881" s="14" t="str">
        <f>IF(Point[Asset Group]="","",VLOOKUP(Point[Concrete Pad],yes_no,2,FALSE))</f>
        <v/>
      </c>
      <c r="AR881" s="14" t="str">
        <f>IF(Point[Asset Group]="","",VLOOKUP(Point[Material],material_master,2,FALSE))</f>
        <v/>
      </c>
      <c r="AS881" s="14" t="str">
        <f>IF(Point[Asset Group]="","",VLOOKUP(Point[Plumbing],irrigation_plumbing,2,FALSE))</f>
        <v/>
      </c>
      <c r="AT881" s="14" t="str">
        <f>IF(Point[Asset Group]="","",VLOOKUP(Point[Sprinklers],irrigation_sprinklers,2,FALSE))</f>
        <v/>
      </c>
      <c r="AU881" s="14" t="str">
        <f>IF(Point[Asset Group]="","",VLOOKUP(Point[System],irrigation_system,2,FALSE))</f>
        <v/>
      </c>
      <c r="AV881" s="14" t="str">
        <f>IF(Point[Asset Group]="","",VLOOKUP(Point[Status],irrigation_status,2,FALSE))</f>
        <v/>
      </c>
      <c r="AW881" s="11" t="str">
        <f>IF(Point[Date of manufacture]="","",Point[Date of manufacture])</f>
        <v/>
      </c>
      <c r="AX881" s="14" t="str">
        <f>IF(Point[Asset Group]="","",VLOOKUP(Point[Sign Purpose],sign_purpose,2,FALSE))</f>
        <v/>
      </c>
      <c r="AY881" s="14" t="str">
        <f>IF(Point[Asset Group]="","",VLOOKUP(Point[Sign Material],material_master,2,FALSE))</f>
        <v/>
      </c>
      <c r="AZ881" s="14" t="str">
        <f>IF(Point[Asset Group]="","",VLOOKUP(Point[Affixed To],sign_affix,2,FALSE))</f>
        <v/>
      </c>
      <c r="BA881" s="14" t="str">
        <f>IF(Point[Size HxB mm]="","",Point[Size HxB mm])</f>
        <v/>
      </c>
      <c r="BB881" s="14" t="str">
        <f>IF(Point[Height m]="","",Point[Height m])</f>
        <v/>
      </c>
      <c r="BC881" s="14" t="str">
        <f>IF(Point[Asset Group]="","",VLOOKUP(Point[Post Material],material_master,2,FALSE))</f>
        <v/>
      </c>
      <c r="BD881" s="14" t="str">
        <f>IF(Point[Asset Group]="","",VLOOKUP(Point[Post Number],number,2,FALSE))</f>
        <v/>
      </c>
      <c r="BE881" s="14" t="str">
        <f>IF(Point[Asset Group]="","",VLOOKUP(Point[Structure SubType],subdom_master_gdb,2,FALSE))</f>
        <v/>
      </c>
      <c r="BF881" s="14" t="str">
        <f>IF(Point[Area m2]="","",Point[Area m2])</f>
        <v/>
      </c>
      <c r="BG881" s="14" t="str">
        <f>IF(Point[Length m]="","",Point[Length m])</f>
        <v/>
      </c>
      <c r="BH881" s="14" t="str">
        <f>IF(Point[Width m]="","",Point[Width m])</f>
        <v/>
      </c>
      <c r="BI881" s="14" t="str">
        <f>IF(Point[Diameter m]="","",Point[Diameter m])</f>
        <v/>
      </c>
      <c r="BJ881" s="14" t="str">
        <f>IF(Point[Asset Group]="","",VLOOKUP(Point[Number of Pipes],number,2,FALSE))</f>
        <v/>
      </c>
      <c r="BK881" s="14" t="str">
        <f>IF(Point[Asset Group]="","",VLOOKUP(Point[Combined Name],2,FALSE))</f>
        <v/>
      </c>
      <c r="BL881" s="14" t="str">
        <f>IF(Point[Asset Group]="","",VLOOKUP(Point[Size Class],size_class,2,FALSE))</f>
        <v/>
      </c>
      <c r="BM881" s="14" t="str">
        <f>IF(Point[Asset Group]="","",VLOOKUP(Point[Age Class],age_class,2,FALSE))</f>
        <v/>
      </c>
      <c r="BN881" s="14" t="str">
        <f>IF(Point[Girth (cm)]="","",Point[Girth (cm)])</f>
        <v/>
      </c>
      <c r="BO881" s="14" t="str">
        <f>IF(Point[Crown Radius (m)]="","",Point[Crown Radius (m)])</f>
        <v/>
      </c>
      <c r="BP881" s="14" t="str">
        <f>IF(Point[Asset Group]="","",VLOOKUP(Point[Rooting Environment],root_enviro,2,FALSE))</f>
        <v/>
      </c>
      <c r="BQ881" s="14" t="str">
        <f>IF(Point[Asset Group]="","",VLOOKUP(Point[Tree Surround],tree_surround,2,FALSE))</f>
        <v/>
      </c>
      <c r="BR881" s="14" t="str">
        <f>IF(Point[Asset Group]="","",VLOOKUP(Point[Tree Grill],yes_no,2,FALSE))</f>
        <v/>
      </c>
      <c r="BS881" s="14" t="str">
        <f>IF(Point[Asset Group]="","",VLOOKUP(Point[Tree Location],tree_location,2,FALSE))</f>
        <v/>
      </c>
    </row>
    <row r="882" spans="1:71" s="3" customFormat="1" x14ac:dyDescent="0.2">
      <c r="A882" s="3" t="str">
        <f>IF(Point[DWG File Name]="","",Point[DWG File Name])</f>
        <v/>
      </c>
      <c r="B882" s="3" t="str">
        <f>IF(Point[DWG Layer Name]="","",Point[DWG Layer Name])</f>
        <v/>
      </c>
      <c r="C882" s="3" t="str">
        <f>IF(Point[DWG Handle]="","",Point[DWG Handle])</f>
        <v/>
      </c>
      <c r="D882" s="58" t="str">
        <f>IF(Point[X]="","",Point[X])</f>
        <v/>
      </c>
      <c r="E882" s="58" t="str">
        <f>IF(Point[Y]="","",Point[Y])</f>
        <v/>
      </c>
      <c r="F882" s="3" t="str">
        <f>IF(Point[Replacement Asset]="","",Point[Replacement Asset])</f>
        <v/>
      </c>
      <c r="G882" s="3" t="str">
        <f>IF(Point[Asset ID]="","",UPPER(Point[Asset ID]))</f>
        <v/>
      </c>
      <c r="H882" s="3" t="str">
        <f>IF(Point[Asset Group]="","",VLOOKUP(Point[Asset Group],asset_grp_pt,4,FALSE))</f>
        <v/>
      </c>
      <c r="I882" s="3" t="str">
        <f>IF(Point[Asset Group]="","",VLOOKUP(Point[Asset Group],asset_grp_pt,2,FALSE))</f>
        <v/>
      </c>
      <c r="J882" s="3" t="str">
        <f>IF(Point[Asset Group]="","",VLOOKUP(Point[Asset Group],asset_grp_pt,3,FALSE))</f>
        <v/>
      </c>
      <c r="K882" s="3" t="str">
        <f>IF(Point[Asset Group]="","",VLOOKUP(Point[Asset Type],type_master_list,2,FALSE))</f>
        <v/>
      </c>
      <c r="L882" s="3" t="str">
        <f>IF(Point[Asset Name]="","",PROPER(Point[Asset Name]))</f>
        <v/>
      </c>
      <c r="M882" s="11" t="str">
        <f>IF(Point[Install Date]="","",Point[Install Date])</f>
        <v/>
      </c>
      <c r="N882" s="11" t="str">
        <f>IF(Point[Note]="","",PROPER(Point[Note]))</f>
        <v/>
      </c>
      <c r="O882" s="11" t="str">
        <f>IF(Point[Resource Consent Number]="","",UPPER(Point[Resource Consent Number]))</f>
        <v/>
      </c>
      <c r="P882" s="53" t="str">
        <f>IF(Point[Asset Unit Cost]="","",Point[Asset Unit Cost])</f>
        <v/>
      </c>
      <c r="Q882" s="11" t="str">
        <f>IF(Point[Added By]="","",UPPER(Point[Added By]))</f>
        <v/>
      </c>
      <c r="R882" s="11" t="str">
        <f>IF(Point[Added Date]="","",Point[Added Date])</f>
        <v/>
      </c>
      <c r="S882" s="14" t="str">
        <f>IF(Point[Z COORD]="","",Point[Z COORD])</f>
        <v/>
      </c>
      <c r="T882" s="14" t="str">
        <f>IF(Point[Asset Description]="","",PROPER(Point[Asset Description]))</f>
        <v/>
      </c>
      <c r="U882" s="14" t="str">
        <f>IF(Point[[Artist ]]="","",PROPER(Point[[Artist ]]))</f>
        <v/>
      </c>
      <c r="V882" s="14" t="str">
        <f>IF(Point[Material Notes]="","",PROPER(Point[Material Notes]))</f>
        <v/>
      </c>
      <c r="W882" s="14" t="str">
        <f>IF(Point[Dimension Notes]="","",Point[Dimension Notes])</f>
        <v/>
      </c>
      <c r="X882" s="14" t="str">
        <f>IF(Point[List]="","",VLOOKUP(Point[Burner Number],number,2,FALSE))</f>
        <v/>
      </c>
      <c r="Y882" s="14" t="str">
        <f>IF(Point[List]="","",VLOOKUP(Point[Fuel],bbq_fuel,2,FALSE))</f>
        <v/>
      </c>
      <c r="Z882" s="14" t="str">
        <f>IF(Point[List]="","",VLOOKUP(Point[Cabinet Material],bbq_material,2,FALSE))</f>
        <v/>
      </c>
      <c r="AA882" s="14" t="str">
        <f>IF(Point[Asset Group]="","",VLOOKUP(Point[Manufacturer],manufacturer,2,FALSE))</f>
        <v/>
      </c>
      <c r="AB882" s="14" t="str">
        <f>IF(Point[Uinsex WC]="","",Point[Uinsex WC])</f>
        <v/>
      </c>
      <c r="AC882" s="14" t="str">
        <f>IF(Point[Female WC]="","",Point[Female WC])</f>
        <v/>
      </c>
      <c r="AD882" s="14" t="str">
        <f>IF(Point[Male WC]="","",Point[Male WC])</f>
        <v/>
      </c>
      <c r="AE882" s="14" t="str">
        <f>IF(Point[Urinal]="","",Point[Urinal])</f>
        <v/>
      </c>
      <c r="AF882" s="14" t="str">
        <f>IF(Point[Disabled Unisex]="","",Point[Disabled Unisex])</f>
        <v/>
      </c>
      <c r="AG882" s="14" t="str">
        <f>IF(Point[Disabled Female]="","",Point[Disabled Female])</f>
        <v/>
      </c>
      <c r="AH882" s="14" t="str">
        <f>IF(Point[Disabled Male]="","",Point[Disabled Male])</f>
        <v/>
      </c>
      <c r="AI882" s="14" t="str">
        <f>IF(Point[Asset Group]="","",VLOOKUP(Point[Handrail],yes_no,2,FALSE))</f>
        <v/>
      </c>
      <c r="AJ882" s="14" t="str">
        <f>IF(Point[Asset Group]="","",VLOOKUP(Point[Baby Changing],yes_no,2,FALSE))</f>
        <v/>
      </c>
      <c r="AK882" s="14" t="str">
        <f>IF(Point[Asset Group]="","",VLOOKUP(Point[Service Room],yes_no,2,FALSE))</f>
        <v/>
      </c>
      <c r="AL882" s="14" t="str">
        <f>IF(Point[Asset Group]="","",VLOOKUP(Point[Service Tap],service_tap,2,FALSE))</f>
        <v/>
      </c>
      <c r="AM882" s="14" t="str">
        <f>IF(Point[Asset Group]="","",VLOOKUP(Point[Heating Type],wc_heating,2,FALSE))</f>
        <v/>
      </c>
      <c r="AN882" s="14" t="str">
        <f>IF(Point[Asset Group]="","",VLOOKUP(Point[Power Supply],power_supply,2,FALSE))</f>
        <v/>
      </c>
      <c r="AO882" s="14" t="str">
        <f>IF(Point[Asset Group]="","",VLOOKUP(Point[Waste Water],waste_water,2,FALSE))</f>
        <v/>
      </c>
      <c r="AP882" s="14" t="str">
        <f>IF(Point[Asset Group]="","",VLOOKUP(Point[Furniture SubType],subdom_master_gdb,2,FALSE))</f>
        <v/>
      </c>
      <c r="AQ882" s="14" t="str">
        <f>IF(Point[Asset Group]="","",VLOOKUP(Point[Concrete Pad],yes_no,2,FALSE))</f>
        <v/>
      </c>
      <c r="AR882" s="14" t="str">
        <f>IF(Point[Asset Group]="","",VLOOKUP(Point[Material],material_master,2,FALSE))</f>
        <v/>
      </c>
      <c r="AS882" s="14" t="str">
        <f>IF(Point[Asset Group]="","",VLOOKUP(Point[Plumbing],irrigation_plumbing,2,FALSE))</f>
        <v/>
      </c>
      <c r="AT882" s="14" t="str">
        <f>IF(Point[Asset Group]="","",VLOOKUP(Point[Sprinklers],irrigation_sprinklers,2,FALSE))</f>
        <v/>
      </c>
      <c r="AU882" s="14" t="str">
        <f>IF(Point[Asset Group]="","",VLOOKUP(Point[System],irrigation_system,2,FALSE))</f>
        <v/>
      </c>
      <c r="AV882" s="14" t="str">
        <f>IF(Point[Asset Group]="","",VLOOKUP(Point[Status],irrigation_status,2,FALSE))</f>
        <v/>
      </c>
      <c r="AW882" s="11" t="str">
        <f>IF(Point[Date of manufacture]="","",Point[Date of manufacture])</f>
        <v/>
      </c>
      <c r="AX882" s="14" t="str">
        <f>IF(Point[Asset Group]="","",VLOOKUP(Point[Sign Purpose],sign_purpose,2,FALSE))</f>
        <v/>
      </c>
      <c r="AY882" s="14" t="str">
        <f>IF(Point[Asset Group]="","",VLOOKUP(Point[Sign Material],material_master,2,FALSE))</f>
        <v/>
      </c>
      <c r="AZ882" s="14" t="str">
        <f>IF(Point[Asset Group]="","",VLOOKUP(Point[Affixed To],sign_affix,2,FALSE))</f>
        <v/>
      </c>
      <c r="BA882" s="14" t="str">
        <f>IF(Point[Size HxB mm]="","",Point[Size HxB mm])</f>
        <v/>
      </c>
      <c r="BB882" s="14" t="str">
        <f>IF(Point[Height m]="","",Point[Height m])</f>
        <v/>
      </c>
      <c r="BC882" s="14" t="str">
        <f>IF(Point[Asset Group]="","",VLOOKUP(Point[Post Material],material_master,2,FALSE))</f>
        <v/>
      </c>
      <c r="BD882" s="14" t="str">
        <f>IF(Point[Asset Group]="","",VLOOKUP(Point[Post Number],number,2,FALSE))</f>
        <v/>
      </c>
      <c r="BE882" s="14" t="str">
        <f>IF(Point[Asset Group]="","",VLOOKUP(Point[Structure SubType],subdom_master_gdb,2,FALSE))</f>
        <v/>
      </c>
      <c r="BF882" s="14" t="str">
        <f>IF(Point[Area m2]="","",Point[Area m2])</f>
        <v/>
      </c>
      <c r="BG882" s="14" t="str">
        <f>IF(Point[Length m]="","",Point[Length m])</f>
        <v/>
      </c>
      <c r="BH882" s="14" t="str">
        <f>IF(Point[Width m]="","",Point[Width m])</f>
        <v/>
      </c>
      <c r="BI882" s="14" t="str">
        <f>IF(Point[Diameter m]="","",Point[Diameter m])</f>
        <v/>
      </c>
      <c r="BJ882" s="14" t="str">
        <f>IF(Point[Asset Group]="","",VLOOKUP(Point[Number of Pipes],number,2,FALSE))</f>
        <v/>
      </c>
      <c r="BK882" s="14" t="str">
        <f>IF(Point[Asset Group]="","",VLOOKUP(Point[Combined Name],2,FALSE))</f>
        <v/>
      </c>
      <c r="BL882" s="14" t="str">
        <f>IF(Point[Asset Group]="","",VLOOKUP(Point[Size Class],size_class,2,FALSE))</f>
        <v/>
      </c>
      <c r="BM882" s="14" t="str">
        <f>IF(Point[Asset Group]="","",VLOOKUP(Point[Age Class],age_class,2,FALSE))</f>
        <v/>
      </c>
      <c r="BN882" s="14" t="str">
        <f>IF(Point[Girth (cm)]="","",Point[Girth (cm)])</f>
        <v/>
      </c>
      <c r="BO882" s="14" t="str">
        <f>IF(Point[Crown Radius (m)]="","",Point[Crown Radius (m)])</f>
        <v/>
      </c>
      <c r="BP882" s="14" t="str">
        <f>IF(Point[Asset Group]="","",VLOOKUP(Point[Rooting Environment],root_enviro,2,FALSE))</f>
        <v/>
      </c>
      <c r="BQ882" s="14" t="str">
        <f>IF(Point[Asset Group]="","",VLOOKUP(Point[Tree Surround],tree_surround,2,FALSE))</f>
        <v/>
      </c>
      <c r="BR882" s="14" t="str">
        <f>IF(Point[Asset Group]="","",VLOOKUP(Point[Tree Grill],yes_no,2,FALSE))</f>
        <v/>
      </c>
      <c r="BS882" s="14" t="str">
        <f>IF(Point[Asset Group]="","",VLOOKUP(Point[Tree Location],tree_location,2,FALSE))</f>
        <v/>
      </c>
    </row>
    <row r="883" spans="1:71" s="3" customFormat="1" x14ac:dyDescent="0.2">
      <c r="A883" s="3" t="str">
        <f>IF(Point[DWG File Name]="","",Point[DWG File Name])</f>
        <v/>
      </c>
      <c r="B883" s="3" t="str">
        <f>IF(Point[DWG Layer Name]="","",Point[DWG Layer Name])</f>
        <v/>
      </c>
      <c r="C883" s="3" t="str">
        <f>IF(Point[DWG Handle]="","",Point[DWG Handle])</f>
        <v/>
      </c>
      <c r="D883" s="58" t="str">
        <f>IF(Point[X]="","",Point[X])</f>
        <v/>
      </c>
      <c r="E883" s="58" t="str">
        <f>IF(Point[Y]="","",Point[Y])</f>
        <v/>
      </c>
      <c r="F883" s="3" t="str">
        <f>IF(Point[Replacement Asset]="","",Point[Replacement Asset])</f>
        <v/>
      </c>
      <c r="G883" s="3" t="str">
        <f>IF(Point[Asset ID]="","",UPPER(Point[Asset ID]))</f>
        <v/>
      </c>
      <c r="H883" s="3" t="str">
        <f>IF(Point[Asset Group]="","",VLOOKUP(Point[Asset Group],asset_grp_pt,4,FALSE))</f>
        <v/>
      </c>
      <c r="I883" s="3" t="str">
        <f>IF(Point[Asset Group]="","",VLOOKUP(Point[Asset Group],asset_grp_pt,2,FALSE))</f>
        <v/>
      </c>
      <c r="J883" s="3" t="str">
        <f>IF(Point[Asset Group]="","",VLOOKUP(Point[Asset Group],asset_grp_pt,3,FALSE))</f>
        <v/>
      </c>
      <c r="K883" s="3" t="str">
        <f>IF(Point[Asset Group]="","",VLOOKUP(Point[Asset Type],type_master_list,2,FALSE))</f>
        <v/>
      </c>
      <c r="L883" s="3" t="str">
        <f>IF(Point[Asset Name]="","",PROPER(Point[Asset Name]))</f>
        <v/>
      </c>
      <c r="M883" s="11" t="str">
        <f>IF(Point[Install Date]="","",Point[Install Date])</f>
        <v/>
      </c>
      <c r="N883" s="11" t="str">
        <f>IF(Point[Note]="","",PROPER(Point[Note]))</f>
        <v/>
      </c>
      <c r="O883" s="11" t="str">
        <f>IF(Point[Resource Consent Number]="","",UPPER(Point[Resource Consent Number]))</f>
        <v/>
      </c>
      <c r="P883" s="53" t="str">
        <f>IF(Point[Asset Unit Cost]="","",Point[Asset Unit Cost])</f>
        <v/>
      </c>
      <c r="Q883" s="11" t="str">
        <f>IF(Point[Added By]="","",UPPER(Point[Added By]))</f>
        <v/>
      </c>
      <c r="R883" s="11" t="str">
        <f>IF(Point[Added Date]="","",Point[Added Date])</f>
        <v/>
      </c>
      <c r="S883" s="14" t="str">
        <f>IF(Point[Z COORD]="","",Point[Z COORD])</f>
        <v/>
      </c>
      <c r="T883" s="14" t="str">
        <f>IF(Point[Asset Description]="","",PROPER(Point[Asset Description]))</f>
        <v/>
      </c>
      <c r="U883" s="14" t="str">
        <f>IF(Point[[Artist ]]="","",PROPER(Point[[Artist ]]))</f>
        <v/>
      </c>
      <c r="V883" s="14" t="str">
        <f>IF(Point[Material Notes]="","",PROPER(Point[Material Notes]))</f>
        <v/>
      </c>
      <c r="W883" s="14" t="str">
        <f>IF(Point[Dimension Notes]="","",Point[Dimension Notes])</f>
        <v/>
      </c>
      <c r="X883" s="14" t="str">
        <f>IF(Point[List]="","",VLOOKUP(Point[Burner Number],number,2,FALSE))</f>
        <v/>
      </c>
      <c r="Y883" s="14" t="str">
        <f>IF(Point[List]="","",VLOOKUP(Point[Fuel],bbq_fuel,2,FALSE))</f>
        <v/>
      </c>
      <c r="Z883" s="14" t="str">
        <f>IF(Point[List]="","",VLOOKUP(Point[Cabinet Material],bbq_material,2,FALSE))</f>
        <v/>
      </c>
      <c r="AA883" s="14" t="str">
        <f>IF(Point[Asset Group]="","",VLOOKUP(Point[Manufacturer],manufacturer,2,FALSE))</f>
        <v/>
      </c>
      <c r="AB883" s="14" t="str">
        <f>IF(Point[Uinsex WC]="","",Point[Uinsex WC])</f>
        <v/>
      </c>
      <c r="AC883" s="14" t="str">
        <f>IF(Point[Female WC]="","",Point[Female WC])</f>
        <v/>
      </c>
      <c r="AD883" s="14" t="str">
        <f>IF(Point[Male WC]="","",Point[Male WC])</f>
        <v/>
      </c>
      <c r="AE883" s="14" t="str">
        <f>IF(Point[Urinal]="","",Point[Urinal])</f>
        <v/>
      </c>
      <c r="AF883" s="14" t="str">
        <f>IF(Point[Disabled Unisex]="","",Point[Disabled Unisex])</f>
        <v/>
      </c>
      <c r="AG883" s="14" t="str">
        <f>IF(Point[Disabled Female]="","",Point[Disabled Female])</f>
        <v/>
      </c>
      <c r="AH883" s="14" t="str">
        <f>IF(Point[Disabled Male]="","",Point[Disabled Male])</f>
        <v/>
      </c>
      <c r="AI883" s="14" t="str">
        <f>IF(Point[Asset Group]="","",VLOOKUP(Point[Handrail],yes_no,2,FALSE))</f>
        <v/>
      </c>
      <c r="AJ883" s="14" t="str">
        <f>IF(Point[Asset Group]="","",VLOOKUP(Point[Baby Changing],yes_no,2,FALSE))</f>
        <v/>
      </c>
      <c r="AK883" s="14" t="str">
        <f>IF(Point[Asset Group]="","",VLOOKUP(Point[Service Room],yes_no,2,FALSE))</f>
        <v/>
      </c>
      <c r="AL883" s="14" t="str">
        <f>IF(Point[Asset Group]="","",VLOOKUP(Point[Service Tap],service_tap,2,FALSE))</f>
        <v/>
      </c>
      <c r="AM883" s="14" t="str">
        <f>IF(Point[Asset Group]="","",VLOOKUP(Point[Heating Type],wc_heating,2,FALSE))</f>
        <v/>
      </c>
      <c r="AN883" s="14" t="str">
        <f>IF(Point[Asset Group]="","",VLOOKUP(Point[Power Supply],power_supply,2,FALSE))</f>
        <v/>
      </c>
      <c r="AO883" s="14" t="str">
        <f>IF(Point[Asset Group]="","",VLOOKUP(Point[Waste Water],waste_water,2,FALSE))</f>
        <v/>
      </c>
      <c r="AP883" s="14" t="str">
        <f>IF(Point[Asset Group]="","",VLOOKUP(Point[Furniture SubType],subdom_master_gdb,2,FALSE))</f>
        <v/>
      </c>
      <c r="AQ883" s="14" t="str">
        <f>IF(Point[Asset Group]="","",VLOOKUP(Point[Concrete Pad],yes_no,2,FALSE))</f>
        <v/>
      </c>
      <c r="AR883" s="14" t="str">
        <f>IF(Point[Asset Group]="","",VLOOKUP(Point[Material],material_master,2,FALSE))</f>
        <v/>
      </c>
      <c r="AS883" s="14" t="str">
        <f>IF(Point[Asset Group]="","",VLOOKUP(Point[Plumbing],irrigation_plumbing,2,FALSE))</f>
        <v/>
      </c>
      <c r="AT883" s="14" t="str">
        <f>IF(Point[Asset Group]="","",VLOOKUP(Point[Sprinklers],irrigation_sprinklers,2,FALSE))</f>
        <v/>
      </c>
      <c r="AU883" s="14" t="str">
        <f>IF(Point[Asset Group]="","",VLOOKUP(Point[System],irrigation_system,2,FALSE))</f>
        <v/>
      </c>
      <c r="AV883" s="14" t="str">
        <f>IF(Point[Asset Group]="","",VLOOKUP(Point[Status],irrigation_status,2,FALSE))</f>
        <v/>
      </c>
      <c r="AW883" s="11" t="str">
        <f>IF(Point[Date of manufacture]="","",Point[Date of manufacture])</f>
        <v/>
      </c>
      <c r="AX883" s="14" t="str">
        <f>IF(Point[Asset Group]="","",VLOOKUP(Point[Sign Purpose],sign_purpose,2,FALSE))</f>
        <v/>
      </c>
      <c r="AY883" s="14" t="str">
        <f>IF(Point[Asset Group]="","",VLOOKUP(Point[Sign Material],material_master,2,FALSE))</f>
        <v/>
      </c>
      <c r="AZ883" s="14" t="str">
        <f>IF(Point[Asset Group]="","",VLOOKUP(Point[Affixed To],sign_affix,2,FALSE))</f>
        <v/>
      </c>
      <c r="BA883" s="14" t="str">
        <f>IF(Point[Size HxB mm]="","",Point[Size HxB mm])</f>
        <v/>
      </c>
      <c r="BB883" s="14" t="str">
        <f>IF(Point[Height m]="","",Point[Height m])</f>
        <v/>
      </c>
      <c r="BC883" s="14" t="str">
        <f>IF(Point[Asset Group]="","",VLOOKUP(Point[Post Material],material_master,2,FALSE))</f>
        <v/>
      </c>
      <c r="BD883" s="14" t="str">
        <f>IF(Point[Asset Group]="","",VLOOKUP(Point[Post Number],number,2,FALSE))</f>
        <v/>
      </c>
      <c r="BE883" s="14" t="str">
        <f>IF(Point[Asset Group]="","",VLOOKUP(Point[Structure SubType],subdom_master_gdb,2,FALSE))</f>
        <v/>
      </c>
      <c r="BF883" s="14" t="str">
        <f>IF(Point[Area m2]="","",Point[Area m2])</f>
        <v/>
      </c>
      <c r="BG883" s="14" t="str">
        <f>IF(Point[Length m]="","",Point[Length m])</f>
        <v/>
      </c>
      <c r="BH883" s="14" t="str">
        <f>IF(Point[Width m]="","",Point[Width m])</f>
        <v/>
      </c>
      <c r="BI883" s="14" t="str">
        <f>IF(Point[Diameter m]="","",Point[Diameter m])</f>
        <v/>
      </c>
      <c r="BJ883" s="14" t="str">
        <f>IF(Point[Asset Group]="","",VLOOKUP(Point[Number of Pipes],number,2,FALSE))</f>
        <v/>
      </c>
      <c r="BK883" s="14" t="str">
        <f>IF(Point[Asset Group]="","",VLOOKUP(Point[Combined Name],2,FALSE))</f>
        <v/>
      </c>
      <c r="BL883" s="14" t="str">
        <f>IF(Point[Asset Group]="","",VLOOKUP(Point[Size Class],size_class,2,FALSE))</f>
        <v/>
      </c>
      <c r="BM883" s="14" t="str">
        <f>IF(Point[Asset Group]="","",VLOOKUP(Point[Age Class],age_class,2,FALSE))</f>
        <v/>
      </c>
      <c r="BN883" s="14" t="str">
        <f>IF(Point[Girth (cm)]="","",Point[Girth (cm)])</f>
        <v/>
      </c>
      <c r="BO883" s="14" t="str">
        <f>IF(Point[Crown Radius (m)]="","",Point[Crown Radius (m)])</f>
        <v/>
      </c>
      <c r="BP883" s="14" t="str">
        <f>IF(Point[Asset Group]="","",VLOOKUP(Point[Rooting Environment],root_enviro,2,FALSE))</f>
        <v/>
      </c>
      <c r="BQ883" s="14" t="str">
        <f>IF(Point[Asset Group]="","",VLOOKUP(Point[Tree Surround],tree_surround,2,FALSE))</f>
        <v/>
      </c>
      <c r="BR883" s="14" t="str">
        <f>IF(Point[Asset Group]="","",VLOOKUP(Point[Tree Grill],yes_no,2,FALSE))</f>
        <v/>
      </c>
      <c r="BS883" s="14" t="str">
        <f>IF(Point[Asset Group]="","",VLOOKUP(Point[Tree Location],tree_location,2,FALSE))</f>
        <v/>
      </c>
    </row>
    <row r="884" spans="1:71" s="3" customFormat="1" x14ac:dyDescent="0.2">
      <c r="A884" s="3" t="str">
        <f>IF(Point[DWG File Name]="","",Point[DWG File Name])</f>
        <v/>
      </c>
      <c r="B884" s="3" t="str">
        <f>IF(Point[DWG Layer Name]="","",Point[DWG Layer Name])</f>
        <v/>
      </c>
      <c r="C884" s="3" t="str">
        <f>IF(Point[DWG Handle]="","",Point[DWG Handle])</f>
        <v/>
      </c>
      <c r="D884" s="58" t="str">
        <f>IF(Point[X]="","",Point[X])</f>
        <v/>
      </c>
      <c r="E884" s="58" t="str">
        <f>IF(Point[Y]="","",Point[Y])</f>
        <v/>
      </c>
      <c r="F884" s="3" t="str">
        <f>IF(Point[Replacement Asset]="","",Point[Replacement Asset])</f>
        <v/>
      </c>
      <c r="G884" s="3" t="str">
        <f>IF(Point[Asset ID]="","",UPPER(Point[Asset ID]))</f>
        <v/>
      </c>
      <c r="H884" s="3" t="str">
        <f>IF(Point[Asset Group]="","",VLOOKUP(Point[Asset Group],asset_grp_pt,4,FALSE))</f>
        <v/>
      </c>
      <c r="I884" s="3" t="str">
        <f>IF(Point[Asset Group]="","",VLOOKUP(Point[Asset Group],asset_grp_pt,2,FALSE))</f>
        <v/>
      </c>
      <c r="J884" s="3" t="str">
        <f>IF(Point[Asset Group]="","",VLOOKUP(Point[Asset Group],asset_grp_pt,3,FALSE))</f>
        <v/>
      </c>
      <c r="K884" s="3" t="str">
        <f>IF(Point[Asset Group]="","",VLOOKUP(Point[Asset Type],type_master_list,2,FALSE))</f>
        <v/>
      </c>
      <c r="L884" s="3" t="str">
        <f>IF(Point[Asset Name]="","",PROPER(Point[Asset Name]))</f>
        <v/>
      </c>
      <c r="M884" s="11" t="str">
        <f>IF(Point[Install Date]="","",Point[Install Date])</f>
        <v/>
      </c>
      <c r="N884" s="11" t="str">
        <f>IF(Point[Note]="","",PROPER(Point[Note]))</f>
        <v/>
      </c>
      <c r="O884" s="11" t="str">
        <f>IF(Point[Resource Consent Number]="","",UPPER(Point[Resource Consent Number]))</f>
        <v/>
      </c>
      <c r="P884" s="53" t="str">
        <f>IF(Point[Asset Unit Cost]="","",Point[Asset Unit Cost])</f>
        <v/>
      </c>
      <c r="Q884" s="11" t="str">
        <f>IF(Point[Added By]="","",UPPER(Point[Added By]))</f>
        <v/>
      </c>
      <c r="R884" s="11" t="str">
        <f>IF(Point[Added Date]="","",Point[Added Date])</f>
        <v/>
      </c>
      <c r="S884" s="14" t="str">
        <f>IF(Point[Z COORD]="","",Point[Z COORD])</f>
        <v/>
      </c>
      <c r="T884" s="14" t="str">
        <f>IF(Point[Asset Description]="","",PROPER(Point[Asset Description]))</f>
        <v/>
      </c>
      <c r="U884" s="14" t="str">
        <f>IF(Point[[Artist ]]="","",PROPER(Point[[Artist ]]))</f>
        <v/>
      </c>
      <c r="V884" s="14" t="str">
        <f>IF(Point[Material Notes]="","",PROPER(Point[Material Notes]))</f>
        <v/>
      </c>
      <c r="W884" s="14" t="str">
        <f>IF(Point[Dimension Notes]="","",Point[Dimension Notes])</f>
        <v/>
      </c>
      <c r="X884" s="14" t="str">
        <f>IF(Point[List]="","",VLOOKUP(Point[Burner Number],number,2,FALSE))</f>
        <v/>
      </c>
      <c r="Y884" s="14" t="str">
        <f>IF(Point[List]="","",VLOOKUP(Point[Fuel],bbq_fuel,2,FALSE))</f>
        <v/>
      </c>
      <c r="Z884" s="14" t="str">
        <f>IF(Point[List]="","",VLOOKUP(Point[Cabinet Material],bbq_material,2,FALSE))</f>
        <v/>
      </c>
      <c r="AA884" s="14" t="str">
        <f>IF(Point[Asset Group]="","",VLOOKUP(Point[Manufacturer],manufacturer,2,FALSE))</f>
        <v/>
      </c>
      <c r="AB884" s="14" t="str">
        <f>IF(Point[Uinsex WC]="","",Point[Uinsex WC])</f>
        <v/>
      </c>
      <c r="AC884" s="14" t="str">
        <f>IF(Point[Female WC]="","",Point[Female WC])</f>
        <v/>
      </c>
      <c r="AD884" s="14" t="str">
        <f>IF(Point[Male WC]="","",Point[Male WC])</f>
        <v/>
      </c>
      <c r="AE884" s="14" t="str">
        <f>IF(Point[Urinal]="","",Point[Urinal])</f>
        <v/>
      </c>
      <c r="AF884" s="14" t="str">
        <f>IF(Point[Disabled Unisex]="","",Point[Disabled Unisex])</f>
        <v/>
      </c>
      <c r="AG884" s="14" t="str">
        <f>IF(Point[Disabled Female]="","",Point[Disabled Female])</f>
        <v/>
      </c>
      <c r="AH884" s="14" t="str">
        <f>IF(Point[Disabled Male]="","",Point[Disabled Male])</f>
        <v/>
      </c>
      <c r="AI884" s="14" t="str">
        <f>IF(Point[Asset Group]="","",VLOOKUP(Point[Handrail],yes_no,2,FALSE))</f>
        <v/>
      </c>
      <c r="AJ884" s="14" t="str">
        <f>IF(Point[Asset Group]="","",VLOOKUP(Point[Baby Changing],yes_no,2,FALSE))</f>
        <v/>
      </c>
      <c r="AK884" s="14" t="str">
        <f>IF(Point[Asset Group]="","",VLOOKUP(Point[Service Room],yes_no,2,FALSE))</f>
        <v/>
      </c>
      <c r="AL884" s="14" t="str">
        <f>IF(Point[Asset Group]="","",VLOOKUP(Point[Service Tap],service_tap,2,FALSE))</f>
        <v/>
      </c>
      <c r="AM884" s="14" t="str">
        <f>IF(Point[Asset Group]="","",VLOOKUP(Point[Heating Type],wc_heating,2,FALSE))</f>
        <v/>
      </c>
      <c r="AN884" s="14" t="str">
        <f>IF(Point[Asset Group]="","",VLOOKUP(Point[Power Supply],power_supply,2,FALSE))</f>
        <v/>
      </c>
      <c r="AO884" s="14" t="str">
        <f>IF(Point[Asset Group]="","",VLOOKUP(Point[Waste Water],waste_water,2,FALSE))</f>
        <v/>
      </c>
      <c r="AP884" s="14" t="str">
        <f>IF(Point[Asset Group]="","",VLOOKUP(Point[Furniture SubType],subdom_master_gdb,2,FALSE))</f>
        <v/>
      </c>
      <c r="AQ884" s="14" t="str">
        <f>IF(Point[Asset Group]="","",VLOOKUP(Point[Concrete Pad],yes_no,2,FALSE))</f>
        <v/>
      </c>
      <c r="AR884" s="14" t="str">
        <f>IF(Point[Asset Group]="","",VLOOKUP(Point[Material],material_master,2,FALSE))</f>
        <v/>
      </c>
      <c r="AS884" s="14" t="str">
        <f>IF(Point[Asset Group]="","",VLOOKUP(Point[Plumbing],irrigation_plumbing,2,FALSE))</f>
        <v/>
      </c>
      <c r="AT884" s="14" t="str">
        <f>IF(Point[Asset Group]="","",VLOOKUP(Point[Sprinklers],irrigation_sprinklers,2,FALSE))</f>
        <v/>
      </c>
      <c r="AU884" s="14" t="str">
        <f>IF(Point[Asset Group]="","",VLOOKUP(Point[System],irrigation_system,2,FALSE))</f>
        <v/>
      </c>
      <c r="AV884" s="14" t="str">
        <f>IF(Point[Asset Group]="","",VLOOKUP(Point[Status],irrigation_status,2,FALSE))</f>
        <v/>
      </c>
      <c r="AW884" s="11" t="str">
        <f>IF(Point[Date of manufacture]="","",Point[Date of manufacture])</f>
        <v/>
      </c>
      <c r="AX884" s="14" t="str">
        <f>IF(Point[Asset Group]="","",VLOOKUP(Point[Sign Purpose],sign_purpose,2,FALSE))</f>
        <v/>
      </c>
      <c r="AY884" s="14" t="str">
        <f>IF(Point[Asset Group]="","",VLOOKUP(Point[Sign Material],material_master,2,FALSE))</f>
        <v/>
      </c>
      <c r="AZ884" s="14" t="str">
        <f>IF(Point[Asset Group]="","",VLOOKUP(Point[Affixed To],sign_affix,2,FALSE))</f>
        <v/>
      </c>
      <c r="BA884" s="14" t="str">
        <f>IF(Point[Size HxB mm]="","",Point[Size HxB mm])</f>
        <v/>
      </c>
      <c r="BB884" s="14" t="str">
        <f>IF(Point[Height m]="","",Point[Height m])</f>
        <v/>
      </c>
      <c r="BC884" s="14" t="str">
        <f>IF(Point[Asset Group]="","",VLOOKUP(Point[Post Material],material_master,2,FALSE))</f>
        <v/>
      </c>
      <c r="BD884" s="14" t="str">
        <f>IF(Point[Asset Group]="","",VLOOKUP(Point[Post Number],number,2,FALSE))</f>
        <v/>
      </c>
      <c r="BE884" s="14" t="str">
        <f>IF(Point[Asset Group]="","",VLOOKUP(Point[Structure SubType],subdom_master_gdb,2,FALSE))</f>
        <v/>
      </c>
      <c r="BF884" s="14" t="str">
        <f>IF(Point[Area m2]="","",Point[Area m2])</f>
        <v/>
      </c>
      <c r="BG884" s="14" t="str">
        <f>IF(Point[Length m]="","",Point[Length m])</f>
        <v/>
      </c>
      <c r="BH884" s="14" t="str">
        <f>IF(Point[Width m]="","",Point[Width m])</f>
        <v/>
      </c>
      <c r="BI884" s="14" t="str">
        <f>IF(Point[Diameter m]="","",Point[Diameter m])</f>
        <v/>
      </c>
      <c r="BJ884" s="14" t="str">
        <f>IF(Point[Asset Group]="","",VLOOKUP(Point[Number of Pipes],number,2,FALSE))</f>
        <v/>
      </c>
      <c r="BK884" s="14" t="str">
        <f>IF(Point[Asset Group]="","",VLOOKUP(Point[Combined Name],2,FALSE))</f>
        <v/>
      </c>
      <c r="BL884" s="14" t="str">
        <f>IF(Point[Asset Group]="","",VLOOKUP(Point[Size Class],size_class,2,FALSE))</f>
        <v/>
      </c>
      <c r="BM884" s="14" t="str">
        <f>IF(Point[Asset Group]="","",VLOOKUP(Point[Age Class],age_class,2,FALSE))</f>
        <v/>
      </c>
      <c r="BN884" s="14" t="str">
        <f>IF(Point[Girth (cm)]="","",Point[Girth (cm)])</f>
        <v/>
      </c>
      <c r="BO884" s="14" t="str">
        <f>IF(Point[Crown Radius (m)]="","",Point[Crown Radius (m)])</f>
        <v/>
      </c>
      <c r="BP884" s="14" t="str">
        <f>IF(Point[Asset Group]="","",VLOOKUP(Point[Rooting Environment],root_enviro,2,FALSE))</f>
        <v/>
      </c>
      <c r="BQ884" s="14" t="str">
        <f>IF(Point[Asset Group]="","",VLOOKUP(Point[Tree Surround],tree_surround,2,FALSE))</f>
        <v/>
      </c>
      <c r="BR884" s="14" t="str">
        <f>IF(Point[Asset Group]="","",VLOOKUP(Point[Tree Grill],yes_no,2,FALSE))</f>
        <v/>
      </c>
      <c r="BS884" s="14" t="str">
        <f>IF(Point[Asset Group]="","",VLOOKUP(Point[Tree Location],tree_location,2,FALSE))</f>
        <v/>
      </c>
    </row>
    <row r="885" spans="1:71" s="3" customFormat="1" x14ac:dyDescent="0.2">
      <c r="A885" s="3" t="str">
        <f>IF(Point[DWG File Name]="","",Point[DWG File Name])</f>
        <v/>
      </c>
      <c r="B885" s="3" t="str">
        <f>IF(Point[DWG Layer Name]="","",Point[DWG Layer Name])</f>
        <v/>
      </c>
      <c r="C885" s="3" t="str">
        <f>IF(Point[DWG Handle]="","",Point[DWG Handle])</f>
        <v/>
      </c>
      <c r="D885" s="58" t="str">
        <f>IF(Point[X]="","",Point[X])</f>
        <v/>
      </c>
      <c r="E885" s="58" t="str">
        <f>IF(Point[Y]="","",Point[Y])</f>
        <v/>
      </c>
      <c r="F885" s="3" t="str">
        <f>IF(Point[Replacement Asset]="","",Point[Replacement Asset])</f>
        <v/>
      </c>
      <c r="G885" s="3" t="str">
        <f>IF(Point[Asset ID]="","",UPPER(Point[Asset ID]))</f>
        <v/>
      </c>
      <c r="H885" s="3" t="str">
        <f>IF(Point[Asset Group]="","",VLOOKUP(Point[Asset Group],asset_grp_pt,4,FALSE))</f>
        <v/>
      </c>
      <c r="I885" s="3" t="str">
        <f>IF(Point[Asset Group]="","",VLOOKUP(Point[Asset Group],asset_grp_pt,2,FALSE))</f>
        <v/>
      </c>
      <c r="J885" s="3" t="str">
        <f>IF(Point[Asset Group]="","",VLOOKUP(Point[Asset Group],asset_grp_pt,3,FALSE))</f>
        <v/>
      </c>
      <c r="K885" s="3" t="str">
        <f>IF(Point[Asset Group]="","",VLOOKUP(Point[Asset Type],type_master_list,2,FALSE))</f>
        <v/>
      </c>
      <c r="L885" s="3" t="str">
        <f>IF(Point[Asset Name]="","",PROPER(Point[Asset Name]))</f>
        <v/>
      </c>
      <c r="M885" s="11" t="str">
        <f>IF(Point[Install Date]="","",Point[Install Date])</f>
        <v/>
      </c>
      <c r="N885" s="11" t="str">
        <f>IF(Point[Note]="","",PROPER(Point[Note]))</f>
        <v/>
      </c>
      <c r="O885" s="11" t="str">
        <f>IF(Point[Resource Consent Number]="","",UPPER(Point[Resource Consent Number]))</f>
        <v/>
      </c>
      <c r="P885" s="53" t="str">
        <f>IF(Point[Asset Unit Cost]="","",Point[Asset Unit Cost])</f>
        <v/>
      </c>
      <c r="Q885" s="11" t="str">
        <f>IF(Point[Added By]="","",UPPER(Point[Added By]))</f>
        <v/>
      </c>
      <c r="R885" s="11" t="str">
        <f>IF(Point[Added Date]="","",Point[Added Date])</f>
        <v/>
      </c>
      <c r="S885" s="14" t="str">
        <f>IF(Point[Z COORD]="","",Point[Z COORD])</f>
        <v/>
      </c>
      <c r="T885" s="14" t="str">
        <f>IF(Point[Asset Description]="","",PROPER(Point[Asset Description]))</f>
        <v/>
      </c>
      <c r="U885" s="14" t="str">
        <f>IF(Point[[Artist ]]="","",PROPER(Point[[Artist ]]))</f>
        <v/>
      </c>
      <c r="V885" s="14" t="str">
        <f>IF(Point[Material Notes]="","",PROPER(Point[Material Notes]))</f>
        <v/>
      </c>
      <c r="W885" s="14" t="str">
        <f>IF(Point[Dimension Notes]="","",Point[Dimension Notes])</f>
        <v/>
      </c>
      <c r="X885" s="14" t="str">
        <f>IF(Point[List]="","",VLOOKUP(Point[Burner Number],number,2,FALSE))</f>
        <v/>
      </c>
      <c r="Y885" s="14" t="str">
        <f>IF(Point[List]="","",VLOOKUP(Point[Fuel],bbq_fuel,2,FALSE))</f>
        <v/>
      </c>
      <c r="Z885" s="14" t="str">
        <f>IF(Point[List]="","",VLOOKUP(Point[Cabinet Material],bbq_material,2,FALSE))</f>
        <v/>
      </c>
      <c r="AA885" s="14" t="str">
        <f>IF(Point[Asset Group]="","",VLOOKUP(Point[Manufacturer],manufacturer,2,FALSE))</f>
        <v/>
      </c>
      <c r="AB885" s="14" t="str">
        <f>IF(Point[Uinsex WC]="","",Point[Uinsex WC])</f>
        <v/>
      </c>
      <c r="AC885" s="14" t="str">
        <f>IF(Point[Female WC]="","",Point[Female WC])</f>
        <v/>
      </c>
      <c r="AD885" s="14" t="str">
        <f>IF(Point[Male WC]="","",Point[Male WC])</f>
        <v/>
      </c>
      <c r="AE885" s="14" t="str">
        <f>IF(Point[Urinal]="","",Point[Urinal])</f>
        <v/>
      </c>
      <c r="AF885" s="14" t="str">
        <f>IF(Point[Disabled Unisex]="","",Point[Disabled Unisex])</f>
        <v/>
      </c>
      <c r="AG885" s="14" t="str">
        <f>IF(Point[Disabled Female]="","",Point[Disabled Female])</f>
        <v/>
      </c>
      <c r="AH885" s="14" t="str">
        <f>IF(Point[Disabled Male]="","",Point[Disabled Male])</f>
        <v/>
      </c>
      <c r="AI885" s="14" t="str">
        <f>IF(Point[Asset Group]="","",VLOOKUP(Point[Handrail],yes_no,2,FALSE))</f>
        <v/>
      </c>
      <c r="AJ885" s="14" t="str">
        <f>IF(Point[Asset Group]="","",VLOOKUP(Point[Baby Changing],yes_no,2,FALSE))</f>
        <v/>
      </c>
      <c r="AK885" s="14" t="str">
        <f>IF(Point[Asset Group]="","",VLOOKUP(Point[Service Room],yes_no,2,FALSE))</f>
        <v/>
      </c>
      <c r="AL885" s="14" t="str">
        <f>IF(Point[Asset Group]="","",VLOOKUP(Point[Service Tap],service_tap,2,FALSE))</f>
        <v/>
      </c>
      <c r="AM885" s="14" t="str">
        <f>IF(Point[Asset Group]="","",VLOOKUP(Point[Heating Type],wc_heating,2,FALSE))</f>
        <v/>
      </c>
      <c r="AN885" s="14" t="str">
        <f>IF(Point[Asset Group]="","",VLOOKUP(Point[Power Supply],power_supply,2,FALSE))</f>
        <v/>
      </c>
      <c r="AO885" s="14" t="str">
        <f>IF(Point[Asset Group]="","",VLOOKUP(Point[Waste Water],waste_water,2,FALSE))</f>
        <v/>
      </c>
      <c r="AP885" s="14" t="str">
        <f>IF(Point[Asset Group]="","",VLOOKUP(Point[Furniture SubType],subdom_master_gdb,2,FALSE))</f>
        <v/>
      </c>
      <c r="AQ885" s="14" t="str">
        <f>IF(Point[Asset Group]="","",VLOOKUP(Point[Concrete Pad],yes_no,2,FALSE))</f>
        <v/>
      </c>
      <c r="AR885" s="14" t="str">
        <f>IF(Point[Asset Group]="","",VLOOKUP(Point[Material],material_master,2,FALSE))</f>
        <v/>
      </c>
      <c r="AS885" s="14" t="str">
        <f>IF(Point[Asset Group]="","",VLOOKUP(Point[Plumbing],irrigation_plumbing,2,FALSE))</f>
        <v/>
      </c>
      <c r="AT885" s="14" t="str">
        <f>IF(Point[Asset Group]="","",VLOOKUP(Point[Sprinklers],irrigation_sprinklers,2,FALSE))</f>
        <v/>
      </c>
      <c r="AU885" s="14" t="str">
        <f>IF(Point[Asset Group]="","",VLOOKUP(Point[System],irrigation_system,2,FALSE))</f>
        <v/>
      </c>
      <c r="AV885" s="14" t="str">
        <f>IF(Point[Asset Group]="","",VLOOKUP(Point[Status],irrigation_status,2,FALSE))</f>
        <v/>
      </c>
      <c r="AW885" s="11" t="str">
        <f>IF(Point[Date of manufacture]="","",Point[Date of manufacture])</f>
        <v/>
      </c>
      <c r="AX885" s="14" t="str">
        <f>IF(Point[Asset Group]="","",VLOOKUP(Point[Sign Purpose],sign_purpose,2,FALSE))</f>
        <v/>
      </c>
      <c r="AY885" s="14" t="str">
        <f>IF(Point[Asset Group]="","",VLOOKUP(Point[Sign Material],material_master,2,FALSE))</f>
        <v/>
      </c>
      <c r="AZ885" s="14" t="str">
        <f>IF(Point[Asset Group]="","",VLOOKUP(Point[Affixed To],sign_affix,2,FALSE))</f>
        <v/>
      </c>
      <c r="BA885" s="14" t="str">
        <f>IF(Point[Size HxB mm]="","",Point[Size HxB mm])</f>
        <v/>
      </c>
      <c r="BB885" s="14" t="str">
        <f>IF(Point[Height m]="","",Point[Height m])</f>
        <v/>
      </c>
      <c r="BC885" s="14" t="str">
        <f>IF(Point[Asset Group]="","",VLOOKUP(Point[Post Material],material_master,2,FALSE))</f>
        <v/>
      </c>
      <c r="BD885" s="14" t="str">
        <f>IF(Point[Asset Group]="","",VLOOKUP(Point[Post Number],number,2,FALSE))</f>
        <v/>
      </c>
      <c r="BE885" s="14" t="str">
        <f>IF(Point[Asset Group]="","",VLOOKUP(Point[Structure SubType],subdom_master_gdb,2,FALSE))</f>
        <v/>
      </c>
      <c r="BF885" s="14" t="str">
        <f>IF(Point[Area m2]="","",Point[Area m2])</f>
        <v/>
      </c>
      <c r="BG885" s="14" t="str">
        <f>IF(Point[Length m]="","",Point[Length m])</f>
        <v/>
      </c>
      <c r="BH885" s="14" t="str">
        <f>IF(Point[Width m]="","",Point[Width m])</f>
        <v/>
      </c>
      <c r="BI885" s="14" t="str">
        <f>IF(Point[Diameter m]="","",Point[Diameter m])</f>
        <v/>
      </c>
      <c r="BJ885" s="14" t="str">
        <f>IF(Point[Asset Group]="","",VLOOKUP(Point[Number of Pipes],number,2,FALSE))</f>
        <v/>
      </c>
      <c r="BK885" s="14" t="str">
        <f>IF(Point[Asset Group]="","",VLOOKUP(Point[Combined Name],2,FALSE))</f>
        <v/>
      </c>
      <c r="BL885" s="14" t="str">
        <f>IF(Point[Asset Group]="","",VLOOKUP(Point[Size Class],size_class,2,FALSE))</f>
        <v/>
      </c>
      <c r="BM885" s="14" t="str">
        <f>IF(Point[Asset Group]="","",VLOOKUP(Point[Age Class],age_class,2,FALSE))</f>
        <v/>
      </c>
      <c r="BN885" s="14" t="str">
        <f>IF(Point[Girth (cm)]="","",Point[Girth (cm)])</f>
        <v/>
      </c>
      <c r="BO885" s="14" t="str">
        <f>IF(Point[Crown Radius (m)]="","",Point[Crown Radius (m)])</f>
        <v/>
      </c>
      <c r="BP885" s="14" t="str">
        <f>IF(Point[Asset Group]="","",VLOOKUP(Point[Rooting Environment],root_enviro,2,FALSE))</f>
        <v/>
      </c>
      <c r="BQ885" s="14" t="str">
        <f>IF(Point[Asset Group]="","",VLOOKUP(Point[Tree Surround],tree_surround,2,FALSE))</f>
        <v/>
      </c>
      <c r="BR885" s="14" t="str">
        <f>IF(Point[Asset Group]="","",VLOOKUP(Point[Tree Grill],yes_no,2,FALSE))</f>
        <v/>
      </c>
      <c r="BS885" s="14" t="str">
        <f>IF(Point[Asset Group]="","",VLOOKUP(Point[Tree Location],tree_location,2,FALSE))</f>
        <v/>
      </c>
    </row>
    <row r="886" spans="1:71" s="3" customFormat="1" x14ac:dyDescent="0.2">
      <c r="A886" s="3" t="str">
        <f>IF(Point[DWG File Name]="","",Point[DWG File Name])</f>
        <v/>
      </c>
      <c r="B886" s="3" t="str">
        <f>IF(Point[DWG Layer Name]="","",Point[DWG Layer Name])</f>
        <v/>
      </c>
      <c r="C886" s="3" t="str">
        <f>IF(Point[DWG Handle]="","",Point[DWG Handle])</f>
        <v/>
      </c>
      <c r="D886" s="58" t="str">
        <f>IF(Point[X]="","",Point[X])</f>
        <v/>
      </c>
      <c r="E886" s="58" t="str">
        <f>IF(Point[Y]="","",Point[Y])</f>
        <v/>
      </c>
      <c r="F886" s="3" t="str">
        <f>IF(Point[Replacement Asset]="","",Point[Replacement Asset])</f>
        <v/>
      </c>
      <c r="G886" s="3" t="str">
        <f>IF(Point[Asset ID]="","",UPPER(Point[Asset ID]))</f>
        <v/>
      </c>
      <c r="H886" s="3" t="str">
        <f>IF(Point[Asset Group]="","",VLOOKUP(Point[Asset Group],asset_grp_pt,4,FALSE))</f>
        <v/>
      </c>
      <c r="I886" s="3" t="str">
        <f>IF(Point[Asset Group]="","",VLOOKUP(Point[Asset Group],asset_grp_pt,2,FALSE))</f>
        <v/>
      </c>
      <c r="J886" s="3" t="str">
        <f>IF(Point[Asset Group]="","",VLOOKUP(Point[Asset Group],asset_grp_pt,3,FALSE))</f>
        <v/>
      </c>
      <c r="K886" s="3" t="str">
        <f>IF(Point[Asset Group]="","",VLOOKUP(Point[Asset Type],type_master_list,2,FALSE))</f>
        <v/>
      </c>
      <c r="L886" s="3" t="str">
        <f>IF(Point[Asset Name]="","",PROPER(Point[Asset Name]))</f>
        <v/>
      </c>
      <c r="M886" s="11" t="str">
        <f>IF(Point[Install Date]="","",Point[Install Date])</f>
        <v/>
      </c>
      <c r="N886" s="11" t="str">
        <f>IF(Point[Note]="","",PROPER(Point[Note]))</f>
        <v/>
      </c>
      <c r="O886" s="11" t="str">
        <f>IF(Point[Resource Consent Number]="","",UPPER(Point[Resource Consent Number]))</f>
        <v/>
      </c>
      <c r="P886" s="53" t="str">
        <f>IF(Point[Asset Unit Cost]="","",Point[Asset Unit Cost])</f>
        <v/>
      </c>
      <c r="Q886" s="11" t="str">
        <f>IF(Point[Added By]="","",UPPER(Point[Added By]))</f>
        <v/>
      </c>
      <c r="R886" s="11" t="str">
        <f>IF(Point[Added Date]="","",Point[Added Date])</f>
        <v/>
      </c>
      <c r="S886" s="14" t="str">
        <f>IF(Point[Z COORD]="","",Point[Z COORD])</f>
        <v/>
      </c>
      <c r="T886" s="14" t="str">
        <f>IF(Point[Asset Description]="","",PROPER(Point[Asset Description]))</f>
        <v/>
      </c>
      <c r="U886" s="14" t="str">
        <f>IF(Point[[Artist ]]="","",PROPER(Point[[Artist ]]))</f>
        <v/>
      </c>
      <c r="V886" s="14" t="str">
        <f>IF(Point[Material Notes]="","",PROPER(Point[Material Notes]))</f>
        <v/>
      </c>
      <c r="W886" s="14" t="str">
        <f>IF(Point[Dimension Notes]="","",Point[Dimension Notes])</f>
        <v/>
      </c>
      <c r="X886" s="14" t="str">
        <f>IF(Point[List]="","",VLOOKUP(Point[Burner Number],number,2,FALSE))</f>
        <v/>
      </c>
      <c r="Y886" s="14" t="str">
        <f>IF(Point[List]="","",VLOOKUP(Point[Fuel],bbq_fuel,2,FALSE))</f>
        <v/>
      </c>
      <c r="Z886" s="14" t="str">
        <f>IF(Point[List]="","",VLOOKUP(Point[Cabinet Material],bbq_material,2,FALSE))</f>
        <v/>
      </c>
      <c r="AA886" s="14" t="str">
        <f>IF(Point[Asset Group]="","",VLOOKUP(Point[Manufacturer],manufacturer,2,FALSE))</f>
        <v/>
      </c>
      <c r="AB886" s="14" t="str">
        <f>IF(Point[Uinsex WC]="","",Point[Uinsex WC])</f>
        <v/>
      </c>
      <c r="AC886" s="14" t="str">
        <f>IF(Point[Female WC]="","",Point[Female WC])</f>
        <v/>
      </c>
      <c r="AD886" s="14" t="str">
        <f>IF(Point[Male WC]="","",Point[Male WC])</f>
        <v/>
      </c>
      <c r="AE886" s="14" t="str">
        <f>IF(Point[Urinal]="","",Point[Urinal])</f>
        <v/>
      </c>
      <c r="AF886" s="14" t="str">
        <f>IF(Point[Disabled Unisex]="","",Point[Disabled Unisex])</f>
        <v/>
      </c>
      <c r="AG886" s="14" t="str">
        <f>IF(Point[Disabled Female]="","",Point[Disabled Female])</f>
        <v/>
      </c>
      <c r="AH886" s="14" t="str">
        <f>IF(Point[Disabled Male]="","",Point[Disabled Male])</f>
        <v/>
      </c>
      <c r="AI886" s="14" t="str">
        <f>IF(Point[Asset Group]="","",VLOOKUP(Point[Handrail],yes_no,2,FALSE))</f>
        <v/>
      </c>
      <c r="AJ886" s="14" t="str">
        <f>IF(Point[Asset Group]="","",VLOOKUP(Point[Baby Changing],yes_no,2,FALSE))</f>
        <v/>
      </c>
      <c r="AK886" s="14" t="str">
        <f>IF(Point[Asset Group]="","",VLOOKUP(Point[Service Room],yes_no,2,FALSE))</f>
        <v/>
      </c>
      <c r="AL886" s="14" t="str">
        <f>IF(Point[Asset Group]="","",VLOOKUP(Point[Service Tap],service_tap,2,FALSE))</f>
        <v/>
      </c>
      <c r="AM886" s="14" t="str">
        <f>IF(Point[Asset Group]="","",VLOOKUP(Point[Heating Type],wc_heating,2,FALSE))</f>
        <v/>
      </c>
      <c r="AN886" s="14" t="str">
        <f>IF(Point[Asset Group]="","",VLOOKUP(Point[Power Supply],power_supply,2,FALSE))</f>
        <v/>
      </c>
      <c r="AO886" s="14" t="str">
        <f>IF(Point[Asset Group]="","",VLOOKUP(Point[Waste Water],waste_water,2,FALSE))</f>
        <v/>
      </c>
      <c r="AP886" s="14" t="str">
        <f>IF(Point[Asset Group]="","",VLOOKUP(Point[Furniture SubType],subdom_master_gdb,2,FALSE))</f>
        <v/>
      </c>
      <c r="AQ886" s="14" t="str">
        <f>IF(Point[Asset Group]="","",VLOOKUP(Point[Concrete Pad],yes_no,2,FALSE))</f>
        <v/>
      </c>
      <c r="AR886" s="14" t="str">
        <f>IF(Point[Asset Group]="","",VLOOKUP(Point[Material],material_master,2,FALSE))</f>
        <v/>
      </c>
      <c r="AS886" s="14" t="str">
        <f>IF(Point[Asset Group]="","",VLOOKUP(Point[Plumbing],irrigation_plumbing,2,FALSE))</f>
        <v/>
      </c>
      <c r="AT886" s="14" t="str">
        <f>IF(Point[Asset Group]="","",VLOOKUP(Point[Sprinklers],irrigation_sprinklers,2,FALSE))</f>
        <v/>
      </c>
      <c r="AU886" s="14" t="str">
        <f>IF(Point[Asset Group]="","",VLOOKUP(Point[System],irrigation_system,2,FALSE))</f>
        <v/>
      </c>
      <c r="AV886" s="14" t="str">
        <f>IF(Point[Asset Group]="","",VLOOKUP(Point[Status],irrigation_status,2,FALSE))</f>
        <v/>
      </c>
      <c r="AW886" s="11" t="str">
        <f>IF(Point[Date of manufacture]="","",Point[Date of manufacture])</f>
        <v/>
      </c>
      <c r="AX886" s="14" t="str">
        <f>IF(Point[Asset Group]="","",VLOOKUP(Point[Sign Purpose],sign_purpose,2,FALSE))</f>
        <v/>
      </c>
      <c r="AY886" s="14" t="str">
        <f>IF(Point[Asset Group]="","",VLOOKUP(Point[Sign Material],material_master,2,FALSE))</f>
        <v/>
      </c>
      <c r="AZ886" s="14" t="str">
        <f>IF(Point[Asset Group]="","",VLOOKUP(Point[Affixed To],sign_affix,2,FALSE))</f>
        <v/>
      </c>
      <c r="BA886" s="14" t="str">
        <f>IF(Point[Size HxB mm]="","",Point[Size HxB mm])</f>
        <v/>
      </c>
      <c r="BB886" s="14" t="str">
        <f>IF(Point[Height m]="","",Point[Height m])</f>
        <v/>
      </c>
      <c r="BC886" s="14" t="str">
        <f>IF(Point[Asset Group]="","",VLOOKUP(Point[Post Material],material_master,2,FALSE))</f>
        <v/>
      </c>
      <c r="BD886" s="14" t="str">
        <f>IF(Point[Asset Group]="","",VLOOKUP(Point[Post Number],number,2,FALSE))</f>
        <v/>
      </c>
      <c r="BE886" s="14" t="str">
        <f>IF(Point[Asset Group]="","",VLOOKUP(Point[Structure SubType],subdom_master_gdb,2,FALSE))</f>
        <v/>
      </c>
      <c r="BF886" s="14" t="str">
        <f>IF(Point[Area m2]="","",Point[Area m2])</f>
        <v/>
      </c>
      <c r="BG886" s="14" t="str">
        <f>IF(Point[Length m]="","",Point[Length m])</f>
        <v/>
      </c>
      <c r="BH886" s="14" t="str">
        <f>IF(Point[Width m]="","",Point[Width m])</f>
        <v/>
      </c>
      <c r="BI886" s="14" t="str">
        <f>IF(Point[Diameter m]="","",Point[Diameter m])</f>
        <v/>
      </c>
      <c r="BJ886" s="14" t="str">
        <f>IF(Point[Asset Group]="","",VLOOKUP(Point[Number of Pipes],number,2,FALSE))</f>
        <v/>
      </c>
      <c r="BK886" s="14" t="str">
        <f>IF(Point[Asset Group]="","",VLOOKUP(Point[Combined Name],2,FALSE))</f>
        <v/>
      </c>
      <c r="BL886" s="14" t="str">
        <f>IF(Point[Asset Group]="","",VLOOKUP(Point[Size Class],size_class,2,FALSE))</f>
        <v/>
      </c>
      <c r="BM886" s="14" t="str">
        <f>IF(Point[Asset Group]="","",VLOOKUP(Point[Age Class],age_class,2,FALSE))</f>
        <v/>
      </c>
      <c r="BN886" s="14" t="str">
        <f>IF(Point[Girth (cm)]="","",Point[Girth (cm)])</f>
        <v/>
      </c>
      <c r="BO886" s="14" t="str">
        <f>IF(Point[Crown Radius (m)]="","",Point[Crown Radius (m)])</f>
        <v/>
      </c>
      <c r="BP886" s="14" t="str">
        <f>IF(Point[Asset Group]="","",VLOOKUP(Point[Rooting Environment],root_enviro,2,FALSE))</f>
        <v/>
      </c>
      <c r="BQ886" s="14" t="str">
        <f>IF(Point[Asset Group]="","",VLOOKUP(Point[Tree Surround],tree_surround,2,FALSE))</f>
        <v/>
      </c>
      <c r="BR886" s="14" t="str">
        <f>IF(Point[Asset Group]="","",VLOOKUP(Point[Tree Grill],yes_no,2,FALSE))</f>
        <v/>
      </c>
      <c r="BS886" s="14" t="str">
        <f>IF(Point[Asset Group]="","",VLOOKUP(Point[Tree Location],tree_location,2,FALSE))</f>
        <v/>
      </c>
    </row>
    <row r="887" spans="1:71" s="3" customFormat="1" x14ac:dyDescent="0.2">
      <c r="A887" s="3" t="str">
        <f>IF(Point[DWG File Name]="","",Point[DWG File Name])</f>
        <v/>
      </c>
      <c r="B887" s="3" t="str">
        <f>IF(Point[DWG Layer Name]="","",Point[DWG Layer Name])</f>
        <v/>
      </c>
      <c r="C887" s="3" t="str">
        <f>IF(Point[DWG Handle]="","",Point[DWG Handle])</f>
        <v/>
      </c>
      <c r="D887" s="58" t="str">
        <f>IF(Point[X]="","",Point[X])</f>
        <v/>
      </c>
      <c r="E887" s="58" t="str">
        <f>IF(Point[Y]="","",Point[Y])</f>
        <v/>
      </c>
      <c r="F887" s="3" t="str">
        <f>IF(Point[Replacement Asset]="","",Point[Replacement Asset])</f>
        <v/>
      </c>
      <c r="G887" s="3" t="str">
        <f>IF(Point[Asset ID]="","",UPPER(Point[Asset ID]))</f>
        <v/>
      </c>
      <c r="H887" s="3" t="str">
        <f>IF(Point[Asset Group]="","",VLOOKUP(Point[Asset Group],asset_grp_pt,4,FALSE))</f>
        <v/>
      </c>
      <c r="I887" s="3" t="str">
        <f>IF(Point[Asset Group]="","",VLOOKUP(Point[Asset Group],asset_grp_pt,2,FALSE))</f>
        <v/>
      </c>
      <c r="J887" s="3" t="str">
        <f>IF(Point[Asset Group]="","",VLOOKUP(Point[Asset Group],asset_grp_pt,3,FALSE))</f>
        <v/>
      </c>
      <c r="K887" s="3" t="str">
        <f>IF(Point[Asset Group]="","",VLOOKUP(Point[Asset Type],type_master_list,2,FALSE))</f>
        <v/>
      </c>
      <c r="L887" s="3" t="str">
        <f>IF(Point[Asset Name]="","",PROPER(Point[Asset Name]))</f>
        <v/>
      </c>
      <c r="M887" s="11" t="str">
        <f>IF(Point[Install Date]="","",Point[Install Date])</f>
        <v/>
      </c>
      <c r="N887" s="11" t="str">
        <f>IF(Point[Note]="","",PROPER(Point[Note]))</f>
        <v/>
      </c>
      <c r="O887" s="11" t="str">
        <f>IF(Point[Resource Consent Number]="","",UPPER(Point[Resource Consent Number]))</f>
        <v/>
      </c>
      <c r="P887" s="53" t="str">
        <f>IF(Point[Asset Unit Cost]="","",Point[Asset Unit Cost])</f>
        <v/>
      </c>
      <c r="Q887" s="11" t="str">
        <f>IF(Point[Added By]="","",UPPER(Point[Added By]))</f>
        <v/>
      </c>
      <c r="R887" s="11" t="str">
        <f>IF(Point[Added Date]="","",Point[Added Date])</f>
        <v/>
      </c>
      <c r="S887" s="14" t="str">
        <f>IF(Point[Z COORD]="","",Point[Z COORD])</f>
        <v/>
      </c>
      <c r="T887" s="14" t="str">
        <f>IF(Point[Asset Description]="","",PROPER(Point[Asset Description]))</f>
        <v/>
      </c>
      <c r="U887" s="14" t="str">
        <f>IF(Point[[Artist ]]="","",PROPER(Point[[Artist ]]))</f>
        <v/>
      </c>
      <c r="V887" s="14" t="str">
        <f>IF(Point[Material Notes]="","",PROPER(Point[Material Notes]))</f>
        <v/>
      </c>
      <c r="W887" s="14" t="str">
        <f>IF(Point[Dimension Notes]="","",Point[Dimension Notes])</f>
        <v/>
      </c>
      <c r="X887" s="14" t="str">
        <f>IF(Point[List]="","",VLOOKUP(Point[Burner Number],number,2,FALSE))</f>
        <v/>
      </c>
      <c r="Y887" s="14" t="str">
        <f>IF(Point[List]="","",VLOOKUP(Point[Fuel],bbq_fuel,2,FALSE))</f>
        <v/>
      </c>
      <c r="Z887" s="14" t="str">
        <f>IF(Point[List]="","",VLOOKUP(Point[Cabinet Material],bbq_material,2,FALSE))</f>
        <v/>
      </c>
      <c r="AA887" s="14" t="str">
        <f>IF(Point[Asset Group]="","",VLOOKUP(Point[Manufacturer],manufacturer,2,FALSE))</f>
        <v/>
      </c>
      <c r="AB887" s="14" t="str">
        <f>IF(Point[Uinsex WC]="","",Point[Uinsex WC])</f>
        <v/>
      </c>
      <c r="AC887" s="14" t="str">
        <f>IF(Point[Female WC]="","",Point[Female WC])</f>
        <v/>
      </c>
      <c r="AD887" s="14" t="str">
        <f>IF(Point[Male WC]="","",Point[Male WC])</f>
        <v/>
      </c>
      <c r="AE887" s="14" t="str">
        <f>IF(Point[Urinal]="","",Point[Urinal])</f>
        <v/>
      </c>
      <c r="AF887" s="14" t="str">
        <f>IF(Point[Disabled Unisex]="","",Point[Disabled Unisex])</f>
        <v/>
      </c>
      <c r="AG887" s="14" t="str">
        <f>IF(Point[Disabled Female]="","",Point[Disabled Female])</f>
        <v/>
      </c>
      <c r="AH887" s="14" t="str">
        <f>IF(Point[Disabled Male]="","",Point[Disabled Male])</f>
        <v/>
      </c>
      <c r="AI887" s="14" t="str">
        <f>IF(Point[Asset Group]="","",VLOOKUP(Point[Handrail],yes_no,2,FALSE))</f>
        <v/>
      </c>
      <c r="AJ887" s="14" t="str">
        <f>IF(Point[Asset Group]="","",VLOOKUP(Point[Baby Changing],yes_no,2,FALSE))</f>
        <v/>
      </c>
      <c r="AK887" s="14" t="str">
        <f>IF(Point[Asset Group]="","",VLOOKUP(Point[Service Room],yes_no,2,FALSE))</f>
        <v/>
      </c>
      <c r="AL887" s="14" t="str">
        <f>IF(Point[Asset Group]="","",VLOOKUP(Point[Service Tap],service_tap,2,FALSE))</f>
        <v/>
      </c>
      <c r="AM887" s="14" t="str">
        <f>IF(Point[Asset Group]="","",VLOOKUP(Point[Heating Type],wc_heating,2,FALSE))</f>
        <v/>
      </c>
      <c r="AN887" s="14" t="str">
        <f>IF(Point[Asset Group]="","",VLOOKUP(Point[Power Supply],power_supply,2,FALSE))</f>
        <v/>
      </c>
      <c r="AO887" s="14" t="str">
        <f>IF(Point[Asset Group]="","",VLOOKUP(Point[Waste Water],waste_water,2,FALSE))</f>
        <v/>
      </c>
      <c r="AP887" s="14" t="str">
        <f>IF(Point[Asset Group]="","",VLOOKUP(Point[Furniture SubType],subdom_master_gdb,2,FALSE))</f>
        <v/>
      </c>
      <c r="AQ887" s="14" t="str">
        <f>IF(Point[Asset Group]="","",VLOOKUP(Point[Concrete Pad],yes_no,2,FALSE))</f>
        <v/>
      </c>
      <c r="AR887" s="14" t="str">
        <f>IF(Point[Asset Group]="","",VLOOKUP(Point[Material],material_master,2,FALSE))</f>
        <v/>
      </c>
      <c r="AS887" s="14" t="str">
        <f>IF(Point[Asset Group]="","",VLOOKUP(Point[Plumbing],irrigation_plumbing,2,FALSE))</f>
        <v/>
      </c>
      <c r="AT887" s="14" t="str">
        <f>IF(Point[Asset Group]="","",VLOOKUP(Point[Sprinklers],irrigation_sprinklers,2,FALSE))</f>
        <v/>
      </c>
      <c r="AU887" s="14" t="str">
        <f>IF(Point[Asset Group]="","",VLOOKUP(Point[System],irrigation_system,2,FALSE))</f>
        <v/>
      </c>
      <c r="AV887" s="14" t="str">
        <f>IF(Point[Asset Group]="","",VLOOKUP(Point[Status],irrigation_status,2,FALSE))</f>
        <v/>
      </c>
      <c r="AW887" s="11" t="str">
        <f>IF(Point[Date of manufacture]="","",Point[Date of manufacture])</f>
        <v/>
      </c>
      <c r="AX887" s="14" t="str">
        <f>IF(Point[Asset Group]="","",VLOOKUP(Point[Sign Purpose],sign_purpose,2,FALSE))</f>
        <v/>
      </c>
      <c r="AY887" s="14" t="str">
        <f>IF(Point[Asset Group]="","",VLOOKUP(Point[Sign Material],material_master,2,FALSE))</f>
        <v/>
      </c>
      <c r="AZ887" s="14" t="str">
        <f>IF(Point[Asset Group]="","",VLOOKUP(Point[Affixed To],sign_affix,2,FALSE))</f>
        <v/>
      </c>
      <c r="BA887" s="14" t="str">
        <f>IF(Point[Size HxB mm]="","",Point[Size HxB mm])</f>
        <v/>
      </c>
      <c r="BB887" s="14" t="str">
        <f>IF(Point[Height m]="","",Point[Height m])</f>
        <v/>
      </c>
      <c r="BC887" s="14" t="str">
        <f>IF(Point[Asset Group]="","",VLOOKUP(Point[Post Material],material_master,2,FALSE))</f>
        <v/>
      </c>
      <c r="BD887" s="14" t="str">
        <f>IF(Point[Asset Group]="","",VLOOKUP(Point[Post Number],number,2,FALSE))</f>
        <v/>
      </c>
      <c r="BE887" s="14" t="str">
        <f>IF(Point[Asset Group]="","",VLOOKUP(Point[Structure SubType],subdom_master_gdb,2,FALSE))</f>
        <v/>
      </c>
      <c r="BF887" s="14" t="str">
        <f>IF(Point[Area m2]="","",Point[Area m2])</f>
        <v/>
      </c>
      <c r="BG887" s="14" t="str">
        <f>IF(Point[Length m]="","",Point[Length m])</f>
        <v/>
      </c>
      <c r="BH887" s="14" t="str">
        <f>IF(Point[Width m]="","",Point[Width m])</f>
        <v/>
      </c>
      <c r="BI887" s="14" t="str">
        <f>IF(Point[Diameter m]="","",Point[Diameter m])</f>
        <v/>
      </c>
      <c r="BJ887" s="14" t="str">
        <f>IF(Point[Asset Group]="","",VLOOKUP(Point[Number of Pipes],number,2,FALSE))</f>
        <v/>
      </c>
      <c r="BK887" s="14" t="str">
        <f>IF(Point[Asset Group]="","",VLOOKUP(Point[Combined Name],2,FALSE))</f>
        <v/>
      </c>
      <c r="BL887" s="14" t="str">
        <f>IF(Point[Asset Group]="","",VLOOKUP(Point[Size Class],size_class,2,FALSE))</f>
        <v/>
      </c>
      <c r="BM887" s="14" t="str">
        <f>IF(Point[Asset Group]="","",VLOOKUP(Point[Age Class],age_class,2,FALSE))</f>
        <v/>
      </c>
      <c r="BN887" s="14" t="str">
        <f>IF(Point[Girth (cm)]="","",Point[Girth (cm)])</f>
        <v/>
      </c>
      <c r="BO887" s="14" t="str">
        <f>IF(Point[Crown Radius (m)]="","",Point[Crown Radius (m)])</f>
        <v/>
      </c>
      <c r="BP887" s="14" t="str">
        <f>IF(Point[Asset Group]="","",VLOOKUP(Point[Rooting Environment],root_enviro,2,FALSE))</f>
        <v/>
      </c>
      <c r="BQ887" s="14" t="str">
        <f>IF(Point[Asset Group]="","",VLOOKUP(Point[Tree Surround],tree_surround,2,FALSE))</f>
        <v/>
      </c>
      <c r="BR887" s="14" t="str">
        <f>IF(Point[Asset Group]="","",VLOOKUP(Point[Tree Grill],yes_no,2,FALSE))</f>
        <v/>
      </c>
      <c r="BS887" s="14" t="str">
        <f>IF(Point[Asset Group]="","",VLOOKUP(Point[Tree Location],tree_location,2,FALSE))</f>
        <v/>
      </c>
    </row>
    <row r="888" spans="1:71" s="3" customFormat="1" x14ac:dyDescent="0.2">
      <c r="A888" s="3" t="str">
        <f>IF(Point[DWG File Name]="","",Point[DWG File Name])</f>
        <v/>
      </c>
      <c r="B888" s="3" t="str">
        <f>IF(Point[DWG Layer Name]="","",Point[DWG Layer Name])</f>
        <v/>
      </c>
      <c r="C888" s="3" t="str">
        <f>IF(Point[DWG Handle]="","",Point[DWG Handle])</f>
        <v/>
      </c>
      <c r="D888" s="58" t="str">
        <f>IF(Point[X]="","",Point[X])</f>
        <v/>
      </c>
      <c r="E888" s="58" t="str">
        <f>IF(Point[Y]="","",Point[Y])</f>
        <v/>
      </c>
      <c r="F888" s="3" t="str">
        <f>IF(Point[Replacement Asset]="","",Point[Replacement Asset])</f>
        <v/>
      </c>
      <c r="G888" s="3" t="str">
        <f>IF(Point[Asset ID]="","",UPPER(Point[Asset ID]))</f>
        <v/>
      </c>
      <c r="H888" s="3" t="str">
        <f>IF(Point[Asset Group]="","",VLOOKUP(Point[Asset Group],asset_grp_pt,4,FALSE))</f>
        <v/>
      </c>
      <c r="I888" s="3" t="str">
        <f>IF(Point[Asset Group]="","",VLOOKUP(Point[Asset Group],asset_grp_pt,2,FALSE))</f>
        <v/>
      </c>
      <c r="J888" s="3" t="str">
        <f>IF(Point[Asset Group]="","",VLOOKUP(Point[Asset Group],asset_grp_pt,3,FALSE))</f>
        <v/>
      </c>
      <c r="K888" s="3" t="str">
        <f>IF(Point[Asset Group]="","",VLOOKUP(Point[Asset Type],type_master_list,2,FALSE))</f>
        <v/>
      </c>
      <c r="L888" s="3" t="str">
        <f>IF(Point[Asset Name]="","",PROPER(Point[Asset Name]))</f>
        <v/>
      </c>
      <c r="M888" s="11" t="str">
        <f>IF(Point[Install Date]="","",Point[Install Date])</f>
        <v/>
      </c>
      <c r="N888" s="11" t="str">
        <f>IF(Point[Note]="","",PROPER(Point[Note]))</f>
        <v/>
      </c>
      <c r="O888" s="11" t="str">
        <f>IF(Point[Resource Consent Number]="","",UPPER(Point[Resource Consent Number]))</f>
        <v/>
      </c>
      <c r="P888" s="53" t="str">
        <f>IF(Point[Asset Unit Cost]="","",Point[Asset Unit Cost])</f>
        <v/>
      </c>
      <c r="Q888" s="11" t="str">
        <f>IF(Point[Added By]="","",UPPER(Point[Added By]))</f>
        <v/>
      </c>
      <c r="R888" s="11" t="str">
        <f>IF(Point[Added Date]="","",Point[Added Date])</f>
        <v/>
      </c>
      <c r="S888" s="14" t="str">
        <f>IF(Point[Z COORD]="","",Point[Z COORD])</f>
        <v/>
      </c>
      <c r="T888" s="14" t="str">
        <f>IF(Point[Asset Description]="","",PROPER(Point[Asset Description]))</f>
        <v/>
      </c>
      <c r="U888" s="14" t="str">
        <f>IF(Point[[Artist ]]="","",PROPER(Point[[Artist ]]))</f>
        <v/>
      </c>
      <c r="V888" s="14" t="str">
        <f>IF(Point[Material Notes]="","",PROPER(Point[Material Notes]))</f>
        <v/>
      </c>
      <c r="W888" s="14" t="str">
        <f>IF(Point[Dimension Notes]="","",Point[Dimension Notes])</f>
        <v/>
      </c>
      <c r="X888" s="14" t="str">
        <f>IF(Point[List]="","",VLOOKUP(Point[Burner Number],number,2,FALSE))</f>
        <v/>
      </c>
      <c r="Y888" s="14" t="str">
        <f>IF(Point[List]="","",VLOOKUP(Point[Fuel],bbq_fuel,2,FALSE))</f>
        <v/>
      </c>
      <c r="Z888" s="14" t="str">
        <f>IF(Point[List]="","",VLOOKUP(Point[Cabinet Material],bbq_material,2,FALSE))</f>
        <v/>
      </c>
      <c r="AA888" s="14" t="str">
        <f>IF(Point[Asset Group]="","",VLOOKUP(Point[Manufacturer],manufacturer,2,FALSE))</f>
        <v/>
      </c>
      <c r="AB888" s="14" t="str">
        <f>IF(Point[Uinsex WC]="","",Point[Uinsex WC])</f>
        <v/>
      </c>
      <c r="AC888" s="14" t="str">
        <f>IF(Point[Female WC]="","",Point[Female WC])</f>
        <v/>
      </c>
      <c r="AD888" s="14" t="str">
        <f>IF(Point[Male WC]="","",Point[Male WC])</f>
        <v/>
      </c>
      <c r="AE888" s="14" t="str">
        <f>IF(Point[Urinal]="","",Point[Urinal])</f>
        <v/>
      </c>
      <c r="AF888" s="14" t="str">
        <f>IF(Point[Disabled Unisex]="","",Point[Disabled Unisex])</f>
        <v/>
      </c>
      <c r="AG888" s="14" t="str">
        <f>IF(Point[Disabled Female]="","",Point[Disabled Female])</f>
        <v/>
      </c>
      <c r="AH888" s="14" t="str">
        <f>IF(Point[Disabled Male]="","",Point[Disabled Male])</f>
        <v/>
      </c>
      <c r="AI888" s="14" t="str">
        <f>IF(Point[Asset Group]="","",VLOOKUP(Point[Handrail],yes_no,2,FALSE))</f>
        <v/>
      </c>
      <c r="AJ888" s="14" t="str">
        <f>IF(Point[Asset Group]="","",VLOOKUP(Point[Baby Changing],yes_no,2,FALSE))</f>
        <v/>
      </c>
      <c r="AK888" s="14" t="str">
        <f>IF(Point[Asset Group]="","",VLOOKUP(Point[Service Room],yes_no,2,FALSE))</f>
        <v/>
      </c>
      <c r="AL888" s="14" t="str">
        <f>IF(Point[Asset Group]="","",VLOOKUP(Point[Service Tap],service_tap,2,FALSE))</f>
        <v/>
      </c>
      <c r="AM888" s="14" t="str">
        <f>IF(Point[Asset Group]="","",VLOOKUP(Point[Heating Type],wc_heating,2,FALSE))</f>
        <v/>
      </c>
      <c r="AN888" s="14" t="str">
        <f>IF(Point[Asset Group]="","",VLOOKUP(Point[Power Supply],power_supply,2,FALSE))</f>
        <v/>
      </c>
      <c r="AO888" s="14" t="str">
        <f>IF(Point[Asset Group]="","",VLOOKUP(Point[Waste Water],waste_water,2,FALSE))</f>
        <v/>
      </c>
      <c r="AP888" s="14" t="str">
        <f>IF(Point[Asset Group]="","",VLOOKUP(Point[Furniture SubType],subdom_master_gdb,2,FALSE))</f>
        <v/>
      </c>
      <c r="AQ888" s="14" t="str">
        <f>IF(Point[Asset Group]="","",VLOOKUP(Point[Concrete Pad],yes_no,2,FALSE))</f>
        <v/>
      </c>
      <c r="AR888" s="14" t="str">
        <f>IF(Point[Asset Group]="","",VLOOKUP(Point[Material],material_master,2,FALSE))</f>
        <v/>
      </c>
      <c r="AS888" s="14" t="str">
        <f>IF(Point[Asset Group]="","",VLOOKUP(Point[Plumbing],irrigation_plumbing,2,FALSE))</f>
        <v/>
      </c>
      <c r="AT888" s="14" t="str">
        <f>IF(Point[Asset Group]="","",VLOOKUP(Point[Sprinklers],irrigation_sprinklers,2,FALSE))</f>
        <v/>
      </c>
      <c r="AU888" s="14" t="str">
        <f>IF(Point[Asset Group]="","",VLOOKUP(Point[System],irrigation_system,2,FALSE))</f>
        <v/>
      </c>
      <c r="AV888" s="14" t="str">
        <f>IF(Point[Asset Group]="","",VLOOKUP(Point[Status],irrigation_status,2,FALSE))</f>
        <v/>
      </c>
      <c r="AW888" s="11" t="str">
        <f>IF(Point[Date of manufacture]="","",Point[Date of manufacture])</f>
        <v/>
      </c>
      <c r="AX888" s="14" t="str">
        <f>IF(Point[Asset Group]="","",VLOOKUP(Point[Sign Purpose],sign_purpose,2,FALSE))</f>
        <v/>
      </c>
      <c r="AY888" s="14" t="str">
        <f>IF(Point[Asset Group]="","",VLOOKUP(Point[Sign Material],material_master,2,FALSE))</f>
        <v/>
      </c>
      <c r="AZ888" s="14" t="str">
        <f>IF(Point[Asset Group]="","",VLOOKUP(Point[Affixed To],sign_affix,2,FALSE))</f>
        <v/>
      </c>
      <c r="BA888" s="14" t="str">
        <f>IF(Point[Size HxB mm]="","",Point[Size HxB mm])</f>
        <v/>
      </c>
      <c r="BB888" s="14" t="str">
        <f>IF(Point[Height m]="","",Point[Height m])</f>
        <v/>
      </c>
      <c r="BC888" s="14" t="str">
        <f>IF(Point[Asset Group]="","",VLOOKUP(Point[Post Material],material_master,2,FALSE))</f>
        <v/>
      </c>
      <c r="BD888" s="14" t="str">
        <f>IF(Point[Asset Group]="","",VLOOKUP(Point[Post Number],number,2,FALSE))</f>
        <v/>
      </c>
      <c r="BE888" s="14" t="str">
        <f>IF(Point[Asset Group]="","",VLOOKUP(Point[Structure SubType],subdom_master_gdb,2,FALSE))</f>
        <v/>
      </c>
      <c r="BF888" s="14" t="str">
        <f>IF(Point[Area m2]="","",Point[Area m2])</f>
        <v/>
      </c>
      <c r="BG888" s="14" t="str">
        <f>IF(Point[Length m]="","",Point[Length m])</f>
        <v/>
      </c>
      <c r="BH888" s="14" t="str">
        <f>IF(Point[Width m]="","",Point[Width m])</f>
        <v/>
      </c>
      <c r="BI888" s="14" t="str">
        <f>IF(Point[Diameter m]="","",Point[Diameter m])</f>
        <v/>
      </c>
      <c r="BJ888" s="14" t="str">
        <f>IF(Point[Asset Group]="","",VLOOKUP(Point[Number of Pipes],number,2,FALSE))</f>
        <v/>
      </c>
      <c r="BK888" s="14" t="str">
        <f>IF(Point[Asset Group]="","",VLOOKUP(Point[Combined Name],2,FALSE))</f>
        <v/>
      </c>
      <c r="BL888" s="14" t="str">
        <f>IF(Point[Asset Group]="","",VLOOKUP(Point[Size Class],size_class,2,FALSE))</f>
        <v/>
      </c>
      <c r="BM888" s="14" t="str">
        <f>IF(Point[Asset Group]="","",VLOOKUP(Point[Age Class],age_class,2,FALSE))</f>
        <v/>
      </c>
      <c r="BN888" s="14" t="str">
        <f>IF(Point[Girth (cm)]="","",Point[Girth (cm)])</f>
        <v/>
      </c>
      <c r="BO888" s="14" t="str">
        <f>IF(Point[Crown Radius (m)]="","",Point[Crown Radius (m)])</f>
        <v/>
      </c>
      <c r="BP888" s="14" t="str">
        <f>IF(Point[Asset Group]="","",VLOOKUP(Point[Rooting Environment],root_enviro,2,FALSE))</f>
        <v/>
      </c>
      <c r="BQ888" s="14" t="str">
        <f>IF(Point[Asset Group]="","",VLOOKUP(Point[Tree Surround],tree_surround,2,FALSE))</f>
        <v/>
      </c>
      <c r="BR888" s="14" t="str">
        <f>IF(Point[Asset Group]="","",VLOOKUP(Point[Tree Grill],yes_no,2,FALSE))</f>
        <v/>
      </c>
      <c r="BS888" s="14" t="str">
        <f>IF(Point[Asset Group]="","",VLOOKUP(Point[Tree Location],tree_location,2,FALSE))</f>
        <v/>
      </c>
    </row>
    <row r="889" spans="1:71" s="3" customFormat="1" x14ac:dyDescent="0.2">
      <c r="A889" s="3" t="str">
        <f>IF(Point[DWG File Name]="","",Point[DWG File Name])</f>
        <v/>
      </c>
      <c r="B889" s="3" t="str">
        <f>IF(Point[DWG Layer Name]="","",Point[DWG Layer Name])</f>
        <v/>
      </c>
      <c r="C889" s="3" t="str">
        <f>IF(Point[DWG Handle]="","",Point[DWG Handle])</f>
        <v/>
      </c>
      <c r="D889" s="58" t="str">
        <f>IF(Point[X]="","",Point[X])</f>
        <v/>
      </c>
      <c r="E889" s="58" t="str">
        <f>IF(Point[Y]="","",Point[Y])</f>
        <v/>
      </c>
      <c r="F889" s="3" t="str">
        <f>IF(Point[Replacement Asset]="","",Point[Replacement Asset])</f>
        <v/>
      </c>
      <c r="G889" s="3" t="str">
        <f>IF(Point[Asset ID]="","",UPPER(Point[Asset ID]))</f>
        <v/>
      </c>
      <c r="H889" s="3" t="str">
        <f>IF(Point[Asset Group]="","",VLOOKUP(Point[Asset Group],asset_grp_pt,4,FALSE))</f>
        <v/>
      </c>
      <c r="I889" s="3" t="str">
        <f>IF(Point[Asset Group]="","",VLOOKUP(Point[Asset Group],asset_grp_pt,2,FALSE))</f>
        <v/>
      </c>
      <c r="J889" s="3" t="str">
        <f>IF(Point[Asset Group]="","",VLOOKUP(Point[Asset Group],asset_grp_pt,3,FALSE))</f>
        <v/>
      </c>
      <c r="K889" s="3" t="str">
        <f>IF(Point[Asset Group]="","",VLOOKUP(Point[Asset Type],type_master_list,2,FALSE))</f>
        <v/>
      </c>
      <c r="L889" s="3" t="str">
        <f>IF(Point[Asset Name]="","",PROPER(Point[Asset Name]))</f>
        <v/>
      </c>
      <c r="M889" s="11" t="str">
        <f>IF(Point[Install Date]="","",Point[Install Date])</f>
        <v/>
      </c>
      <c r="N889" s="11" t="str">
        <f>IF(Point[Note]="","",PROPER(Point[Note]))</f>
        <v/>
      </c>
      <c r="O889" s="11" t="str">
        <f>IF(Point[Resource Consent Number]="","",UPPER(Point[Resource Consent Number]))</f>
        <v/>
      </c>
      <c r="P889" s="53" t="str">
        <f>IF(Point[Asset Unit Cost]="","",Point[Asset Unit Cost])</f>
        <v/>
      </c>
      <c r="Q889" s="11" t="str">
        <f>IF(Point[Added By]="","",UPPER(Point[Added By]))</f>
        <v/>
      </c>
      <c r="R889" s="11" t="str">
        <f>IF(Point[Added Date]="","",Point[Added Date])</f>
        <v/>
      </c>
      <c r="S889" s="14" t="str">
        <f>IF(Point[Z COORD]="","",Point[Z COORD])</f>
        <v/>
      </c>
      <c r="T889" s="14" t="str">
        <f>IF(Point[Asset Description]="","",PROPER(Point[Asset Description]))</f>
        <v/>
      </c>
      <c r="U889" s="14" t="str">
        <f>IF(Point[[Artist ]]="","",PROPER(Point[[Artist ]]))</f>
        <v/>
      </c>
      <c r="V889" s="14" t="str">
        <f>IF(Point[Material Notes]="","",PROPER(Point[Material Notes]))</f>
        <v/>
      </c>
      <c r="W889" s="14" t="str">
        <f>IF(Point[Dimension Notes]="","",Point[Dimension Notes])</f>
        <v/>
      </c>
      <c r="X889" s="14" t="str">
        <f>IF(Point[List]="","",VLOOKUP(Point[Burner Number],number,2,FALSE))</f>
        <v/>
      </c>
      <c r="Y889" s="14" t="str">
        <f>IF(Point[List]="","",VLOOKUP(Point[Fuel],bbq_fuel,2,FALSE))</f>
        <v/>
      </c>
      <c r="Z889" s="14" t="str">
        <f>IF(Point[List]="","",VLOOKUP(Point[Cabinet Material],bbq_material,2,FALSE))</f>
        <v/>
      </c>
      <c r="AA889" s="14" t="str">
        <f>IF(Point[Asset Group]="","",VLOOKUP(Point[Manufacturer],manufacturer,2,FALSE))</f>
        <v/>
      </c>
      <c r="AB889" s="14" t="str">
        <f>IF(Point[Uinsex WC]="","",Point[Uinsex WC])</f>
        <v/>
      </c>
      <c r="AC889" s="14" t="str">
        <f>IF(Point[Female WC]="","",Point[Female WC])</f>
        <v/>
      </c>
      <c r="AD889" s="14" t="str">
        <f>IF(Point[Male WC]="","",Point[Male WC])</f>
        <v/>
      </c>
      <c r="AE889" s="14" t="str">
        <f>IF(Point[Urinal]="","",Point[Urinal])</f>
        <v/>
      </c>
      <c r="AF889" s="14" t="str">
        <f>IF(Point[Disabled Unisex]="","",Point[Disabled Unisex])</f>
        <v/>
      </c>
      <c r="AG889" s="14" t="str">
        <f>IF(Point[Disabled Female]="","",Point[Disabled Female])</f>
        <v/>
      </c>
      <c r="AH889" s="14" t="str">
        <f>IF(Point[Disabled Male]="","",Point[Disabled Male])</f>
        <v/>
      </c>
      <c r="AI889" s="14" t="str">
        <f>IF(Point[Asset Group]="","",VLOOKUP(Point[Handrail],yes_no,2,FALSE))</f>
        <v/>
      </c>
      <c r="AJ889" s="14" t="str">
        <f>IF(Point[Asset Group]="","",VLOOKUP(Point[Baby Changing],yes_no,2,FALSE))</f>
        <v/>
      </c>
      <c r="AK889" s="14" t="str">
        <f>IF(Point[Asset Group]="","",VLOOKUP(Point[Service Room],yes_no,2,FALSE))</f>
        <v/>
      </c>
      <c r="AL889" s="14" t="str">
        <f>IF(Point[Asset Group]="","",VLOOKUP(Point[Service Tap],service_tap,2,FALSE))</f>
        <v/>
      </c>
      <c r="AM889" s="14" t="str">
        <f>IF(Point[Asset Group]="","",VLOOKUP(Point[Heating Type],wc_heating,2,FALSE))</f>
        <v/>
      </c>
      <c r="AN889" s="14" t="str">
        <f>IF(Point[Asset Group]="","",VLOOKUP(Point[Power Supply],power_supply,2,FALSE))</f>
        <v/>
      </c>
      <c r="AO889" s="14" t="str">
        <f>IF(Point[Asset Group]="","",VLOOKUP(Point[Waste Water],waste_water,2,FALSE))</f>
        <v/>
      </c>
      <c r="AP889" s="14" t="str">
        <f>IF(Point[Asset Group]="","",VLOOKUP(Point[Furniture SubType],subdom_master_gdb,2,FALSE))</f>
        <v/>
      </c>
      <c r="AQ889" s="14" t="str">
        <f>IF(Point[Asset Group]="","",VLOOKUP(Point[Concrete Pad],yes_no,2,FALSE))</f>
        <v/>
      </c>
      <c r="AR889" s="14" t="str">
        <f>IF(Point[Asset Group]="","",VLOOKUP(Point[Material],material_master,2,FALSE))</f>
        <v/>
      </c>
      <c r="AS889" s="14" t="str">
        <f>IF(Point[Asset Group]="","",VLOOKUP(Point[Plumbing],irrigation_plumbing,2,FALSE))</f>
        <v/>
      </c>
      <c r="AT889" s="14" t="str">
        <f>IF(Point[Asset Group]="","",VLOOKUP(Point[Sprinklers],irrigation_sprinklers,2,FALSE))</f>
        <v/>
      </c>
      <c r="AU889" s="14" t="str">
        <f>IF(Point[Asset Group]="","",VLOOKUP(Point[System],irrigation_system,2,FALSE))</f>
        <v/>
      </c>
      <c r="AV889" s="14" t="str">
        <f>IF(Point[Asset Group]="","",VLOOKUP(Point[Status],irrigation_status,2,FALSE))</f>
        <v/>
      </c>
      <c r="AW889" s="11" t="str">
        <f>IF(Point[Date of manufacture]="","",Point[Date of manufacture])</f>
        <v/>
      </c>
      <c r="AX889" s="14" t="str">
        <f>IF(Point[Asset Group]="","",VLOOKUP(Point[Sign Purpose],sign_purpose,2,FALSE))</f>
        <v/>
      </c>
      <c r="AY889" s="14" t="str">
        <f>IF(Point[Asset Group]="","",VLOOKUP(Point[Sign Material],material_master,2,FALSE))</f>
        <v/>
      </c>
      <c r="AZ889" s="14" t="str">
        <f>IF(Point[Asset Group]="","",VLOOKUP(Point[Affixed To],sign_affix,2,FALSE))</f>
        <v/>
      </c>
      <c r="BA889" s="14" t="str">
        <f>IF(Point[Size HxB mm]="","",Point[Size HxB mm])</f>
        <v/>
      </c>
      <c r="BB889" s="14" t="str">
        <f>IF(Point[Height m]="","",Point[Height m])</f>
        <v/>
      </c>
      <c r="BC889" s="14" t="str">
        <f>IF(Point[Asset Group]="","",VLOOKUP(Point[Post Material],material_master,2,FALSE))</f>
        <v/>
      </c>
      <c r="BD889" s="14" t="str">
        <f>IF(Point[Asset Group]="","",VLOOKUP(Point[Post Number],number,2,FALSE))</f>
        <v/>
      </c>
      <c r="BE889" s="14" t="str">
        <f>IF(Point[Asset Group]="","",VLOOKUP(Point[Structure SubType],subdom_master_gdb,2,FALSE))</f>
        <v/>
      </c>
      <c r="BF889" s="14" t="str">
        <f>IF(Point[Area m2]="","",Point[Area m2])</f>
        <v/>
      </c>
      <c r="BG889" s="14" t="str">
        <f>IF(Point[Length m]="","",Point[Length m])</f>
        <v/>
      </c>
      <c r="BH889" s="14" t="str">
        <f>IF(Point[Width m]="","",Point[Width m])</f>
        <v/>
      </c>
      <c r="BI889" s="14" t="str">
        <f>IF(Point[Diameter m]="","",Point[Diameter m])</f>
        <v/>
      </c>
      <c r="BJ889" s="14" t="str">
        <f>IF(Point[Asset Group]="","",VLOOKUP(Point[Number of Pipes],number,2,FALSE))</f>
        <v/>
      </c>
      <c r="BK889" s="14" t="str">
        <f>IF(Point[Asset Group]="","",VLOOKUP(Point[Combined Name],2,FALSE))</f>
        <v/>
      </c>
      <c r="BL889" s="14" t="str">
        <f>IF(Point[Asset Group]="","",VLOOKUP(Point[Size Class],size_class,2,FALSE))</f>
        <v/>
      </c>
      <c r="BM889" s="14" t="str">
        <f>IF(Point[Asset Group]="","",VLOOKUP(Point[Age Class],age_class,2,FALSE))</f>
        <v/>
      </c>
      <c r="BN889" s="14" t="str">
        <f>IF(Point[Girth (cm)]="","",Point[Girth (cm)])</f>
        <v/>
      </c>
      <c r="BO889" s="14" t="str">
        <f>IF(Point[Crown Radius (m)]="","",Point[Crown Radius (m)])</f>
        <v/>
      </c>
      <c r="BP889" s="14" t="str">
        <f>IF(Point[Asset Group]="","",VLOOKUP(Point[Rooting Environment],root_enviro,2,FALSE))</f>
        <v/>
      </c>
      <c r="BQ889" s="14" t="str">
        <f>IF(Point[Asset Group]="","",VLOOKUP(Point[Tree Surround],tree_surround,2,FALSE))</f>
        <v/>
      </c>
      <c r="BR889" s="14" t="str">
        <f>IF(Point[Asset Group]="","",VLOOKUP(Point[Tree Grill],yes_no,2,FALSE))</f>
        <v/>
      </c>
      <c r="BS889" s="14" t="str">
        <f>IF(Point[Asset Group]="","",VLOOKUP(Point[Tree Location],tree_location,2,FALSE))</f>
        <v/>
      </c>
    </row>
    <row r="890" spans="1:71" s="3" customFormat="1" x14ac:dyDescent="0.2">
      <c r="A890" s="3" t="str">
        <f>IF(Point[DWG File Name]="","",Point[DWG File Name])</f>
        <v/>
      </c>
      <c r="B890" s="3" t="str">
        <f>IF(Point[DWG Layer Name]="","",Point[DWG Layer Name])</f>
        <v/>
      </c>
      <c r="C890" s="3" t="str">
        <f>IF(Point[DWG Handle]="","",Point[DWG Handle])</f>
        <v/>
      </c>
      <c r="D890" s="58" t="str">
        <f>IF(Point[X]="","",Point[X])</f>
        <v/>
      </c>
      <c r="E890" s="58" t="str">
        <f>IF(Point[Y]="","",Point[Y])</f>
        <v/>
      </c>
      <c r="F890" s="3" t="str">
        <f>IF(Point[Replacement Asset]="","",Point[Replacement Asset])</f>
        <v/>
      </c>
      <c r="G890" s="3" t="str">
        <f>IF(Point[Asset ID]="","",UPPER(Point[Asset ID]))</f>
        <v/>
      </c>
      <c r="H890" s="3" t="str">
        <f>IF(Point[Asset Group]="","",VLOOKUP(Point[Asset Group],asset_grp_pt,4,FALSE))</f>
        <v/>
      </c>
      <c r="I890" s="3" t="str">
        <f>IF(Point[Asset Group]="","",VLOOKUP(Point[Asset Group],asset_grp_pt,2,FALSE))</f>
        <v/>
      </c>
      <c r="J890" s="3" t="str">
        <f>IF(Point[Asset Group]="","",VLOOKUP(Point[Asset Group],asset_grp_pt,3,FALSE))</f>
        <v/>
      </c>
      <c r="K890" s="3" t="str">
        <f>IF(Point[Asset Group]="","",VLOOKUP(Point[Asset Type],type_master_list,2,FALSE))</f>
        <v/>
      </c>
      <c r="L890" s="3" t="str">
        <f>IF(Point[Asset Name]="","",PROPER(Point[Asset Name]))</f>
        <v/>
      </c>
      <c r="M890" s="11" t="str">
        <f>IF(Point[Install Date]="","",Point[Install Date])</f>
        <v/>
      </c>
      <c r="N890" s="11" t="str">
        <f>IF(Point[Note]="","",PROPER(Point[Note]))</f>
        <v/>
      </c>
      <c r="O890" s="11" t="str">
        <f>IF(Point[Resource Consent Number]="","",UPPER(Point[Resource Consent Number]))</f>
        <v/>
      </c>
      <c r="P890" s="53" t="str">
        <f>IF(Point[Asset Unit Cost]="","",Point[Asset Unit Cost])</f>
        <v/>
      </c>
      <c r="Q890" s="11" t="str">
        <f>IF(Point[Added By]="","",UPPER(Point[Added By]))</f>
        <v/>
      </c>
      <c r="R890" s="11" t="str">
        <f>IF(Point[Added Date]="","",Point[Added Date])</f>
        <v/>
      </c>
      <c r="S890" s="14" t="str">
        <f>IF(Point[Z COORD]="","",Point[Z COORD])</f>
        <v/>
      </c>
      <c r="T890" s="14" t="str">
        <f>IF(Point[Asset Description]="","",PROPER(Point[Asset Description]))</f>
        <v/>
      </c>
      <c r="U890" s="14" t="str">
        <f>IF(Point[[Artist ]]="","",PROPER(Point[[Artist ]]))</f>
        <v/>
      </c>
      <c r="V890" s="14" t="str">
        <f>IF(Point[Material Notes]="","",PROPER(Point[Material Notes]))</f>
        <v/>
      </c>
      <c r="W890" s="14" t="str">
        <f>IF(Point[Dimension Notes]="","",Point[Dimension Notes])</f>
        <v/>
      </c>
      <c r="X890" s="14" t="str">
        <f>IF(Point[List]="","",VLOOKUP(Point[Burner Number],number,2,FALSE))</f>
        <v/>
      </c>
      <c r="Y890" s="14" t="str">
        <f>IF(Point[List]="","",VLOOKUP(Point[Fuel],bbq_fuel,2,FALSE))</f>
        <v/>
      </c>
      <c r="Z890" s="14" t="str">
        <f>IF(Point[List]="","",VLOOKUP(Point[Cabinet Material],bbq_material,2,FALSE))</f>
        <v/>
      </c>
      <c r="AA890" s="14" t="str">
        <f>IF(Point[Asset Group]="","",VLOOKUP(Point[Manufacturer],manufacturer,2,FALSE))</f>
        <v/>
      </c>
      <c r="AB890" s="14" t="str">
        <f>IF(Point[Uinsex WC]="","",Point[Uinsex WC])</f>
        <v/>
      </c>
      <c r="AC890" s="14" t="str">
        <f>IF(Point[Female WC]="","",Point[Female WC])</f>
        <v/>
      </c>
      <c r="AD890" s="14" t="str">
        <f>IF(Point[Male WC]="","",Point[Male WC])</f>
        <v/>
      </c>
      <c r="AE890" s="14" t="str">
        <f>IF(Point[Urinal]="","",Point[Urinal])</f>
        <v/>
      </c>
      <c r="AF890" s="14" t="str">
        <f>IF(Point[Disabled Unisex]="","",Point[Disabled Unisex])</f>
        <v/>
      </c>
      <c r="AG890" s="14" t="str">
        <f>IF(Point[Disabled Female]="","",Point[Disabled Female])</f>
        <v/>
      </c>
      <c r="AH890" s="14" t="str">
        <f>IF(Point[Disabled Male]="","",Point[Disabled Male])</f>
        <v/>
      </c>
      <c r="AI890" s="14" t="str">
        <f>IF(Point[Asset Group]="","",VLOOKUP(Point[Handrail],yes_no,2,FALSE))</f>
        <v/>
      </c>
      <c r="AJ890" s="14" t="str">
        <f>IF(Point[Asset Group]="","",VLOOKUP(Point[Baby Changing],yes_no,2,FALSE))</f>
        <v/>
      </c>
      <c r="AK890" s="14" t="str">
        <f>IF(Point[Asset Group]="","",VLOOKUP(Point[Service Room],yes_no,2,FALSE))</f>
        <v/>
      </c>
      <c r="AL890" s="14" t="str">
        <f>IF(Point[Asset Group]="","",VLOOKUP(Point[Service Tap],service_tap,2,FALSE))</f>
        <v/>
      </c>
      <c r="AM890" s="14" t="str">
        <f>IF(Point[Asset Group]="","",VLOOKUP(Point[Heating Type],wc_heating,2,FALSE))</f>
        <v/>
      </c>
      <c r="AN890" s="14" t="str">
        <f>IF(Point[Asset Group]="","",VLOOKUP(Point[Power Supply],power_supply,2,FALSE))</f>
        <v/>
      </c>
      <c r="AO890" s="14" t="str">
        <f>IF(Point[Asset Group]="","",VLOOKUP(Point[Waste Water],waste_water,2,FALSE))</f>
        <v/>
      </c>
      <c r="AP890" s="14" t="str">
        <f>IF(Point[Asset Group]="","",VLOOKUP(Point[Furniture SubType],subdom_master_gdb,2,FALSE))</f>
        <v/>
      </c>
      <c r="AQ890" s="14" t="str">
        <f>IF(Point[Asset Group]="","",VLOOKUP(Point[Concrete Pad],yes_no,2,FALSE))</f>
        <v/>
      </c>
      <c r="AR890" s="14" t="str">
        <f>IF(Point[Asset Group]="","",VLOOKUP(Point[Material],material_master,2,FALSE))</f>
        <v/>
      </c>
      <c r="AS890" s="14" t="str">
        <f>IF(Point[Asset Group]="","",VLOOKUP(Point[Plumbing],irrigation_plumbing,2,FALSE))</f>
        <v/>
      </c>
      <c r="AT890" s="14" t="str">
        <f>IF(Point[Asset Group]="","",VLOOKUP(Point[Sprinklers],irrigation_sprinklers,2,FALSE))</f>
        <v/>
      </c>
      <c r="AU890" s="14" t="str">
        <f>IF(Point[Asset Group]="","",VLOOKUP(Point[System],irrigation_system,2,FALSE))</f>
        <v/>
      </c>
      <c r="AV890" s="14" t="str">
        <f>IF(Point[Asset Group]="","",VLOOKUP(Point[Status],irrigation_status,2,FALSE))</f>
        <v/>
      </c>
      <c r="AW890" s="11" t="str">
        <f>IF(Point[Date of manufacture]="","",Point[Date of manufacture])</f>
        <v/>
      </c>
      <c r="AX890" s="14" t="str">
        <f>IF(Point[Asset Group]="","",VLOOKUP(Point[Sign Purpose],sign_purpose,2,FALSE))</f>
        <v/>
      </c>
      <c r="AY890" s="14" t="str">
        <f>IF(Point[Asset Group]="","",VLOOKUP(Point[Sign Material],material_master,2,FALSE))</f>
        <v/>
      </c>
      <c r="AZ890" s="14" t="str">
        <f>IF(Point[Asset Group]="","",VLOOKUP(Point[Affixed To],sign_affix,2,FALSE))</f>
        <v/>
      </c>
      <c r="BA890" s="14" t="str">
        <f>IF(Point[Size HxB mm]="","",Point[Size HxB mm])</f>
        <v/>
      </c>
      <c r="BB890" s="14" t="str">
        <f>IF(Point[Height m]="","",Point[Height m])</f>
        <v/>
      </c>
      <c r="BC890" s="14" t="str">
        <f>IF(Point[Asset Group]="","",VLOOKUP(Point[Post Material],material_master,2,FALSE))</f>
        <v/>
      </c>
      <c r="BD890" s="14" t="str">
        <f>IF(Point[Asset Group]="","",VLOOKUP(Point[Post Number],number,2,FALSE))</f>
        <v/>
      </c>
      <c r="BE890" s="14" t="str">
        <f>IF(Point[Asset Group]="","",VLOOKUP(Point[Structure SubType],subdom_master_gdb,2,FALSE))</f>
        <v/>
      </c>
      <c r="BF890" s="14" t="str">
        <f>IF(Point[Area m2]="","",Point[Area m2])</f>
        <v/>
      </c>
      <c r="BG890" s="14" t="str">
        <f>IF(Point[Length m]="","",Point[Length m])</f>
        <v/>
      </c>
      <c r="BH890" s="14" t="str">
        <f>IF(Point[Width m]="","",Point[Width m])</f>
        <v/>
      </c>
      <c r="BI890" s="14" t="str">
        <f>IF(Point[Diameter m]="","",Point[Diameter m])</f>
        <v/>
      </c>
      <c r="BJ890" s="14" t="str">
        <f>IF(Point[Asset Group]="","",VLOOKUP(Point[Number of Pipes],number,2,FALSE))</f>
        <v/>
      </c>
      <c r="BK890" s="14" t="str">
        <f>IF(Point[Asset Group]="","",VLOOKUP(Point[Combined Name],2,FALSE))</f>
        <v/>
      </c>
      <c r="BL890" s="14" t="str">
        <f>IF(Point[Asset Group]="","",VLOOKUP(Point[Size Class],size_class,2,FALSE))</f>
        <v/>
      </c>
      <c r="BM890" s="14" t="str">
        <f>IF(Point[Asset Group]="","",VLOOKUP(Point[Age Class],age_class,2,FALSE))</f>
        <v/>
      </c>
      <c r="BN890" s="14" t="str">
        <f>IF(Point[Girth (cm)]="","",Point[Girth (cm)])</f>
        <v/>
      </c>
      <c r="BO890" s="14" t="str">
        <f>IF(Point[Crown Radius (m)]="","",Point[Crown Radius (m)])</f>
        <v/>
      </c>
      <c r="BP890" s="14" t="str">
        <f>IF(Point[Asset Group]="","",VLOOKUP(Point[Rooting Environment],root_enviro,2,FALSE))</f>
        <v/>
      </c>
      <c r="BQ890" s="14" t="str">
        <f>IF(Point[Asset Group]="","",VLOOKUP(Point[Tree Surround],tree_surround,2,FALSE))</f>
        <v/>
      </c>
      <c r="BR890" s="14" t="str">
        <f>IF(Point[Asset Group]="","",VLOOKUP(Point[Tree Grill],yes_no,2,FALSE))</f>
        <v/>
      </c>
      <c r="BS890" s="14" t="str">
        <f>IF(Point[Asset Group]="","",VLOOKUP(Point[Tree Location],tree_location,2,FALSE))</f>
        <v/>
      </c>
    </row>
    <row r="891" spans="1:71" s="3" customFormat="1" x14ac:dyDescent="0.2">
      <c r="A891" s="3" t="str">
        <f>IF(Point[DWG File Name]="","",Point[DWG File Name])</f>
        <v/>
      </c>
      <c r="B891" s="3" t="str">
        <f>IF(Point[DWG Layer Name]="","",Point[DWG Layer Name])</f>
        <v/>
      </c>
      <c r="C891" s="3" t="str">
        <f>IF(Point[DWG Handle]="","",Point[DWG Handle])</f>
        <v/>
      </c>
      <c r="D891" s="58" t="str">
        <f>IF(Point[X]="","",Point[X])</f>
        <v/>
      </c>
      <c r="E891" s="58" t="str">
        <f>IF(Point[Y]="","",Point[Y])</f>
        <v/>
      </c>
      <c r="F891" s="3" t="str">
        <f>IF(Point[Replacement Asset]="","",Point[Replacement Asset])</f>
        <v/>
      </c>
      <c r="G891" s="3" t="str">
        <f>IF(Point[Asset ID]="","",UPPER(Point[Asset ID]))</f>
        <v/>
      </c>
      <c r="H891" s="3" t="str">
        <f>IF(Point[Asset Group]="","",VLOOKUP(Point[Asset Group],asset_grp_pt,4,FALSE))</f>
        <v/>
      </c>
      <c r="I891" s="3" t="str">
        <f>IF(Point[Asset Group]="","",VLOOKUP(Point[Asset Group],asset_grp_pt,2,FALSE))</f>
        <v/>
      </c>
      <c r="J891" s="3" t="str">
        <f>IF(Point[Asset Group]="","",VLOOKUP(Point[Asset Group],asset_grp_pt,3,FALSE))</f>
        <v/>
      </c>
      <c r="K891" s="3" t="str">
        <f>IF(Point[Asset Group]="","",VLOOKUP(Point[Asset Type],type_master_list,2,FALSE))</f>
        <v/>
      </c>
      <c r="L891" s="3" t="str">
        <f>IF(Point[Asset Name]="","",PROPER(Point[Asset Name]))</f>
        <v/>
      </c>
      <c r="M891" s="11" t="str">
        <f>IF(Point[Install Date]="","",Point[Install Date])</f>
        <v/>
      </c>
      <c r="N891" s="11" t="str">
        <f>IF(Point[Note]="","",PROPER(Point[Note]))</f>
        <v/>
      </c>
      <c r="O891" s="11" t="str">
        <f>IF(Point[Resource Consent Number]="","",UPPER(Point[Resource Consent Number]))</f>
        <v/>
      </c>
      <c r="P891" s="53" t="str">
        <f>IF(Point[Asset Unit Cost]="","",Point[Asset Unit Cost])</f>
        <v/>
      </c>
      <c r="Q891" s="11" t="str">
        <f>IF(Point[Added By]="","",UPPER(Point[Added By]))</f>
        <v/>
      </c>
      <c r="R891" s="11" t="str">
        <f>IF(Point[Added Date]="","",Point[Added Date])</f>
        <v/>
      </c>
      <c r="S891" s="14" t="str">
        <f>IF(Point[Z COORD]="","",Point[Z COORD])</f>
        <v/>
      </c>
      <c r="T891" s="14" t="str">
        <f>IF(Point[Asset Description]="","",PROPER(Point[Asset Description]))</f>
        <v/>
      </c>
      <c r="U891" s="14" t="str">
        <f>IF(Point[[Artist ]]="","",PROPER(Point[[Artist ]]))</f>
        <v/>
      </c>
      <c r="V891" s="14" t="str">
        <f>IF(Point[Material Notes]="","",PROPER(Point[Material Notes]))</f>
        <v/>
      </c>
      <c r="W891" s="14" t="str">
        <f>IF(Point[Dimension Notes]="","",Point[Dimension Notes])</f>
        <v/>
      </c>
      <c r="X891" s="14" t="str">
        <f>IF(Point[List]="","",VLOOKUP(Point[Burner Number],number,2,FALSE))</f>
        <v/>
      </c>
      <c r="Y891" s="14" t="str">
        <f>IF(Point[List]="","",VLOOKUP(Point[Fuel],bbq_fuel,2,FALSE))</f>
        <v/>
      </c>
      <c r="Z891" s="14" t="str">
        <f>IF(Point[List]="","",VLOOKUP(Point[Cabinet Material],bbq_material,2,FALSE))</f>
        <v/>
      </c>
      <c r="AA891" s="14" t="str">
        <f>IF(Point[Asset Group]="","",VLOOKUP(Point[Manufacturer],manufacturer,2,FALSE))</f>
        <v/>
      </c>
      <c r="AB891" s="14" t="str">
        <f>IF(Point[Uinsex WC]="","",Point[Uinsex WC])</f>
        <v/>
      </c>
      <c r="AC891" s="14" t="str">
        <f>IF(Point[Female WC]="","",Point[Female WC])</f>
        <v/>
      </c>
      <c r="AD891" s="14" t="str">
        <f>IF(Point[Male WC]="","",Point[Male WC])</f>
        <v/>
      </c>
      <c r="AE891" s="14" t="str">
        <f>IF(Point[Urinal]="","",Point[Urinal])</f>
        <v/>
      </c>
      <c r="AF891" s="14" t="str">
        <f>IF(Point[Disabled Unisex]="","",Point[Disabled Unisex])</f>
        <v/>
      </c>
      <c r="AG891" s="14" t="str">
        <f>IF(Point[Disabled Female]="","",Point[Disabled Female])</f>
        <v/>
      </c>
      <c r="AH891" s="14" t="str">
        <f>IF(Point[Disabled Male]="","",Point[Disabled Male])</f>
        <v/>
      </c>
      <c r="AI891" s="14" t="str">
        <f>IF(Point[Asset Group]="","",VLOOKUP(Point[Handrail],yes_no,2,FALSE))</f>
        <v/>
      </c>
      <c r="AJ891" s="14" t="str">
        <f>IF(Point[Asset Group]="","",VLOOKUP(Point[Baby Changing],yes_no,2,FALSE))</f>
        <v/>
      </c>
      <c r="AK891" s="14" t="str">
        <f>IF(Point[Asset Group]="","",VLOOKUP(Point[Service Room],yes_no,2,FALSE))</f>
        <v/>
      </c>
      <c r="AL891" s="14" t="str">
        <f>IF(Point[Asset Group]="","",VLOOKUP(Point[Service Tap],service_tap,2,FALSE))</f>
        <v/>
      </c>
      <c r="AM891" s="14" t="str">
        <f>IF(Point[Asset Group]="","",VLOOKUP(Point[Heating Type],wc_heating,2,FALSE))</f>
        <v/>
      </c>
      <c r="AN891" s="14" t="str">
        <f>IF(Point[Asset Group]="","",VLOOKUP(Point[Power Supply],power_supply,2,FALSE))</f>
        <v/>
      </c>
      <c r="AO891" s="14" t="str">
        <f>IF(Point[Asset Group]="","",VLOOKUP(Point[Waste Water],waste_water,2,FALSE))</f>
        <v/>
      </c>
      <c r="AP891" s="14" t="str">
        <f>IF(Point[Asset Group]="","",VLOOKUP(Point[Furniture SubType],subdom_master_gdb,2,FALSE))</f>
        <v/>
      </c>
      <c r="AQ891" s="14" t="str">
        <f>IF(Point[Asset Group]="","",VLOOKUP(Point[Concrete Pad],yes_no,2,FALSE))</f>
        <v/>
      </c>
      <c r="AR891" s="14" t="str">
        <f>IF(Point[Asset Group]="","",VLOOKUP(Point[Material],material_master,2,FALSE))</f>
        <v/>
      </c>
      <c r="AS891" s="14" t="str">
        <f>IF(Point[Asset Group]="","",VLOOKUP(Point[Plumbing],irrigation_plumbing,2,FALSE))</f>
        <v/>
      </c>
      <c r="AT891" s="14" t="str">
        <f>IF(Point[Asset Group]="","",VLOOKUP(Point[Sprinklers],irrigation_sprinklers,2,FALSE))</f>
        <v/>
      </c>
      <c r="AU891" s="14" t="str">
        <f>IF(Point[Asset Group]="","",VLOOKUP(Point[System],irrigation_system,2,FALSE))</f>
        <v/>
      </c>
      <c r="AV891" s="14" t="str">
        <f>IF(Point[Asset Group]="","",VLOOKUP(Point[Status],irrigation_status,2,FALSE))</f>
        <v/>
      </c>
      <c r="AW891" s="11" t="str">
        <f>IF(Point[Date of manufacture]="","",Point[Date of manufacture])</f>
        <v/>
      </c>
      <c r="AX891" s="14" t="str">
        <f>IF(Point[Asset Group]="","",VLOOKUP(Point[Sign Purpose],sign_purpose,2,FALSE))</f>
        <v/>
      </c>
      <c r="AY891" s="14" t="str">
        <f>IF(Point[Asset Group]="","",VLOOKUP(Point[Sign Material],material_master,2,FALSE))</f>
        <v/>
      </c>
      <c r="AZ891" s="14" t="str">
        <f>IF(Point[Asset Group]="","",VLOOKUP(Point[Affixed To],sign_affix,2,FALSE))</f>
        <v/>
      </c>
      <c r="BA891" s="14" t="str">
        <f>IF(Point[Size HxB mm]="","",Point[Size HxB mm])</f>
        <v/>
      </c>
      <c r="BB891" s="14" t="str">
        <f>IF(Point[Height m]="","",Point[Height m])</f>
        <v/>
      </c>
      <c r="BC891" s="14" t="str">
        <f>IF(Point[Asset Group]="","",VLOOKUP(Point[Post Material],material_master,2,FALSE))</f>
        <v/>
      </c>
      <c r="BD891" s="14" t="str">
        <f>IF(Point[Asset Group]="","",VLOOKUP(Point[Post Number],number,2,FALSE))</f>
        <v/>
      </c>
      <c r="BE891" s="14" t="str">
        <f>IF(Point[Asset Group]="","",VLOOKUP(Point[Structure SubType],subdom_master_gdb,2,FALSE))</f>
        <v/>
      </c>
      <c r="BF891" s="14" t="str">
        <f>IF(Point[Area m2]="","",Point[Area m2])</f>
        <v/>
      </c>
      <c r="BG891" s="14" t="str">
        <f>IF(Point[Length m]="","",Point[Length m])</f>
        <v/>
      </c>
      <c r="BH891" s="14" t="str">
        <f>IF(Point[Width m]="","",Point[Width m])</f>
        <v/>
      </c>
      <c r="BI891" s="14" t="str">
        <f>IF(Point[Diameter m]="","",Point[Diameter m])</f>
        <v/>
      </c>
      <c r="BJ891" s="14" t="str">
        <f>IF(Point[Asset Group]="","",VLOOKUP(Point[Number of Pipes],number,2,FALSE))</f>
        <v/>
      </c>
      <c r="BK891" s="14" t="str">
        <f>IF(Point[Asset Group]="","",VLOOKUP(Point[Combined Name],2,FALSE))</f>
        <v/>
      </c>
      <c r="BL891" s="14" t="str">
        <f>IF(Point[Asset Group]="","",VLOOKUP(Point[Size Class],size_class,2,FALSE))</f>
        <v/>
      </c>
      <c r="BM891" s="14" t="str">
        <f>IF(Point[Asset Group]="","",VLOOKUP(Point[Age Class],age_class,2,FALSE))</f>
        <v/>
      </c>
      <c r="BN891" s="14" t="str">
        <f>IF(Point[Girth (cm)]="","",Point[Girth (cm)])</f>
        <v/>
      </c>
      <c r="BO891" s="14" t="str">
        <f>IF(Point[Crown Radius (m)]="","",Point[Crown Radius (m)])</f>
        <v/>
      </c>
      <c r="BP891" s="14" t="str">
        <f>IF(Point[Asset Group]="","",VLOOKUP(Point[Rooting Environment],root_enviro,2,FALSE))</f>
        <v/>
      </c>
      <c r="BQ891" s="14" t="str">
        <f>IF(Point[Asset Group]="","",VLOOKUP(Point[Tree Surround],tree_surround,2,FALSE))</f>
        <v/>
      </c>
      <c r="BR891" s="14" t="str">
        <f>IF(Point[Asset Group]="","",VLOOKUP(Point[Tree Grill],yes_no,2,FALSE))</f>
        <v/>
      </c>
      <c r="BS891" s="14" t="str">
        <f>IF(Point[Asset Group]="","",VLOOKUP(Point[Tree Location],tree_location,2,FALSE))</f>
        <v/>
      </c>
    </row>
    <row r="892" spans="1:71" s="3" customFormat="1" x14ac:dyDescent="0.2">
      <c r="A892" s="3" t="str">
        <f>IF(Point[DWG File Name]="","",Point[DWG File Name])</f>
        <v/>
      </c>
      <c r="B892" s="3" t="str">
        <f>IF(Point[DWG Layer Name]="","",Point[DWG Layer Name])</f>
        <v/>
      </c>
      <c r="C892" s="3" t="str">
        <f>IF(Point[DWG Handle]="","",Point[DWG Handle])</f>
        <v/>
      </c>
      <c r="D892" s="58" t="str">
        <f>IF(Point[X]="","",Point[X])</f>
        <v/>
      </c>
      <c r="E892" s="58" t="str">
        <f>IF(Point[Y]="","",Point[Y])</f>
        <v/>
      </c>
      <c r="F892" s="3" t="str">
        <f>IF(Point[Replacement Asset]="","",Point[Replacement Asset])</f>
        <v/>
      </c>
      <c r="G892" s="3" t="str">
        <f>IF(Point[Asset ID]="","",UPPER(Point[Asset ID]))</f>
        <v/>
      </c>
      <c r="H892" s="3" t="str">
        <f>IF(Point[Asset Group]="","",VLOOKUP(Point[Asset Group],asset_grp_pt,4,FALSE))</f>
        <v/>
      </c>
      <c r="I892" s="3" t="str">
        <f>IF(Point[Asset Group]="","",VLOOKUP(Point[Asset Group],asset_grp_pt,2,FALSE))</f>
        <v/>
      </c>
      <c r="J892" s="3" t="str">
        <f>IF(Point[Asset Group]="","",VLOOKUP(Point[Asset Group],asset_grp_pt,3,FALSE))</f>
        <v/>
      </c>
      <c r="K892" s="3" t="str">
        <f>IF(Point[Asset Group]="","",VLOOKUP(Point[Asset Type],type_master_list,2,FALSE))</f>
        <v/>
      </c>
      <c r="L892" s="3" t="str">
        <f>IF(Point[Asset Name]="","",PROPER(Point[Asset Name]))</f>
        <v/>
      </c>
      <c r="M892" s="11" t="str">
        <f>IF(Point[Install Date]="","",Point[Install Date])</f>
        <v/>
      </c>
      <c r="N892" s="11" t="str">
        <f>IF(Point[Note]="","",PROPER(Point[Note]))</f>
        <v/>
      </c>
      <c r="O892" s="11" t="str">
        <f>IF(Point[Resource Consent Number]="","",UPPER(Point[Resource Consent Number]))</f>
        <v/>
      </c>
      <c r="P892" s="53" t="str">
        <f>IF(Point[Asset Unit Cost]="","",Point[Asset Unit Cost])</f>
        <v/>
      </c>
      <c r="Q892" s="11" t="str">
        <f>IF(Point[Added By]="","",UPPER(Point[Added By]))</f>
        <v/>
      </c>
      <c r="R892" s="11" t="str">
        <f>IF(Point[Added Date]="","",Point[Added Date])</f>
        <v/>
      </c>
      <c r="S892" s="14" t="str">
        <f>IF(Point[Z COORD]="","",Point[Z COORD])</f>
        <v/>
      </c>
      <c r="T892" s="14" t="str">
        <f>IF(Point[Asset Description]="","",PROPER(Point[Asset Description]))</f>
        <v/>
      </c>
      <c r="U892" s="14" t="str">
        <f>IF(Point[[Artist ]]="","",PROPER(Point[[Artist ]]))</f>
        <v/>
      </c>
      <c r="V892" s="14" t="str">
        <f>IF(Point[Material Notes]="","",PROPER(Point[Material Notes]))</f>
        <v/>
      </c>
      <c r="W892" s="14" t="str">
        <f>IF(Point[Dimension Notes]="","",Point[Dimension Notes])</f>
        <v/>
      </c>
      <c r="X892" s="14" t="str">
        <f>IF(Point[List]="","",VLOOKUP(Point[Burner Number],number,2,FALSE))</f>
        <v/>
      </c>
      <c r="Y892" s="14" t="str">
        <f>IF(Point[List]="","",VLOOKUP(Point[Fuel],bbq_fuel,2,FALSE))</f>
        <v/>
      </c>
      <c r="Z892" s="14" t="str">
        <f>IF(Point[List]="","",VLOOKUP(Point[Cabinet Material],bbq_material,2,FALSE))</f>
        <v/>
      </c>
      <c r="AA892" s="14" t="str">
        <f>IF(Point[Asset Group]="","",VLOOKUP(Point[Manufacturer],manufacturer,2,FALSE))</f>
        <v/>
      </c>
      <c r="AB892" s="14" t="str">
        <f>IF(Point[Uinsex WC]="","",Point[Uinsex WC])</f>
        <v/>
      </c>
      <c r="AC892" s="14" t="str">
        <f>IF(Point[Female WC]="","",Point[Female WC])</f>
        <v/>
      </c>
      <c r="AD892" s="14" t="str">
        <f>IF(Point[Male WC]="","",Point[Male WC])</f>
        <v/>
      </c>
      <c r="AE892" s="14" t="str">
        <f>IF(Point[Urinal]="","",Point[Urinal])</f>
        <v/>
      </c>
      <c r="AF892" s="14" t="str">
        <f>IF(Point[Disabled Unisex]="","",Point[Disabled Unisex])</f>
        <v/>
      </c>
      <c r="AG892" s="14" t="str">
        <f>IF(Point[Disabled Female]="","",Point[Disabled Female])</f>
        <v/>
      </c>
      <c r="AH892" s="14" t="str">
        <f>IF(Point[Disabled Male]="","",Point[Disabled Male])</f>
        <v/>
      </c>
      <c r="AI892" s="14" t="str">
        <f>IF(Point[Asset Group]="","",VLOOKUP(Point[Handrail],yes_no,2,FALSE))</f>
        <v/>
      </c>
      <c r="AJ892" s="14" t="str">
        <f>IF(Point[Asset Group]="","",VLOOKUP(Point[Baby Changing],yes_no,2,FALSE))</f>
        <v/>
      </c>
      <c r="AK892" s="14" t="str">
        <f>IF(Point[Asset Group]="","",VLOOKUP(Point[Service Room],yes_no,2,FALSE))</f>
        <v/>
      </c>
      <c r="AL892" s="14" t="str">
        <f>IF(Point[Asset Group]="","",VLOOKUP(Point[Service Tap],service_tap,2,FALSE))</f>
        <v/>
      </c>
      <c r="AM892" s="14" t="str">
        <f>IF(Point[Asset Group]="","",VLOOKUP(Point[Heating Type],wc_heating,2,FALSE))</f>
        <v/>
      </c>
      <c r="AN892" s="14" t="str">
        <f>IF(Point[Asset Group]="","",VLOOKUP(Point[Power Supply],power_supply,2,FALSE))</f>
        <v/>
      </c>
      <c r="AO892" s="14" t="str">
        <f>IF(Point[Asset Group]="","",VLOOKUP(Point[Waste Water],waste_water,2,FALSE))</f>
        <v/>
      </c>
      <c r="AP892" s="14" t="str">
        <f>IF(Point[Asset Group]="","",VLOOKUP(Point[Furniture SubType],subdom_master_gdb,2,FALSE))</f>
        <v/>
      </c>
      <c r="AQ892" s="14" t="str">
        <f>IF(Point[Asset Group]="","",VLOOKUP(Point[Concrete Pad],yes_no,2,FALSE))</f>
        <v/>
      </c>
      <c r="AR892" s="14" t="str">
        <f>IF(Point[Asset Group]="","",VLOOKUP(Point[Material],material_master,2,FALSE))</f>
        <v/>
      </c>
      <c r="AS892" s="14" t="str">
        <f>IF(Point[Asset Group]="","",VLOOKUP(Point[Plumbing],irrigation_plumbing,2,FALSE))</f>
        <v/>
      </c>
      <c r="AT892" s="14" t="str">
        <f>IF(Point[Asset Group]="","",VLOOKUP(Point[Sprinklers],irrigation_sprinklers,2,FALSE))</f>
        <v/>
      </c>
      <c r="AU892" s="14" t="str">
        <f>IF(Point[Asset Group]="","",VLOOKUP(Point[System],irrigation_system,2,FALSE))</f>
        <v/>
      </c>
      <c r="AV892" s="14" t="str">
        <f>IF(Point[Asset Group]="","",VLOOKUP(Point[Status],irrigation_status,2,FALSE))</f>
        <v/>
      </c>
      <c r="AW892" s="11" t="str">
        <f>IF(Point[Date of manufacture]="","",Point[Date of manufacture])</f>
        <v/>
      </c>
      <c r="AX892" s="14" t="str">
        <f>IF(Point[Asset Group]="","",VLOOKUP(Point[Sign Purpose],sign_purpose,2,FALSE))</f>
        <v/>
      </c>
      <c r="AY892" s="14" t="str">
        <f>IF(Point[Asset Group]="","",VLOOKUP(Point[Sign Material],material_master,2,FALSE))</f>
        <v/>
      </c>
      <c r="AZ892" s="14" t="str">
        <f>IF(Point[Asset Group]="","",VLOOKUP(Point[Affixed To],sign_affix,2,FALSE))</f>
        <v/>
      </c>
      <c r="BA892" s="14" t="str">
        <f>IF(Point[Size HxB mm]="","",Point[Size HxB mm])</f>
        <v/>
      </c>
      <c r="BB892" s="14" t="str">
        <f>IF(Point[Height m]="","",Point[Height m])</f>
        <v/>
      </c>
      <c r="BC892" s="14" t="str">
        <f>IF(Point[Asset Group]="","",VLOOKUP(Point[Post Material],material_master,2,FALSE))</f>
        <v/>
      </c>
      <c r="BD892" s="14" t="str">
        <f>IF(Point[Asset Group]="","",VLOOKUP(Point[Post Number],number,2,FALSE))</f>
        <v/>
      </c>
      <c r="BE892" s="14" t="str">
        <f>IF(Point[Asset Group]="","",VLOOKUP(Point[Structure SubType],subdom_master_gdb,2,FALSE))</f>
        <v/>
      </c>
      <c r="BF892" s="14" t="str">
        <f>IF(Point[Area m2]="","",Point[Area m2])</f>
        <v/>
      </c>
      <c r="BG892" s="14" t="str">
        <f>IF(Point[Length m]="","",Point[Length m])</f>
        <v/>
      </c>
      <c r="BH892" s="14" t="str">
        <f>IF(Point[Width m]="","",Point[Width m])</f>
        <v/>
      </c>
      <c r="BI892" s="14" t="str">
        <f>IF(Point[Diameter m]="","",Point[Diameter m])</f>
        <v/>
      </c>
      <c r="BJ892" s="14" t="str">
        <f>IF(Point[Asset Group]="","",VLOOKUP(Point[Number of Pipes],number,2,FALSE))</f>
        <v/>
      </c>
      <c r="BK892" s="14" t="str">
        <f>IF(Point[Asset Group]="","",VLOOKUP(Point[Combined Name],2,FALSE))</f>
        <v/>
      </c>
      <c r="BL892" s="14" t="str">
        <f>IF(Point[Asset Group]="","",VLOOKUP(Point[Size Class],size_class,2,FALSE))</f>
        <v/>
      </c>
      <c r="BM892" s="14" t="str">
        <f>IF(Point[Asset Group]="","",VLOOKUP(Point[Age Class],age_class,2,FALSE))</f>
        <v/>
      </c>
      <c r="BN892" s="14" t="str">
        <f>IF(Point[Girth (cm)]="","",Point[Girth (cm)])</f>
        <v/>
      </c>
      <c r="BO892" s="14" t="str">
        <f>IF(Point[Crown Radius (m)]="","",Point[Crown Radius (m)])</f>
        <v/>
      </c>
      <c r="BP892" s="14" t="str">
        <f>IF(Point[Asset Group]="","",VLOOKUP(Point[Rooting Environment],root_enviro,2,FALSE))</f>
        <v/>
      </c>
      <c r="BQ892" s="14" t="str">
        <f>IF(Point[Asset Group]="","",VLOOKUP(Point[Tree Surround],tree_surround,2,FALSE))</f>
        <v/>
      </c>
      <c r="BR892" s="14" t="str">
        <f>IF(Point[Asset Group]="","",VLOOKUP(Point[Tree Grill],yes_no,2,FALSE))</f>
        <v/>
      </c>
      <c r="BS892" s="14" t="str">
        <f>IF(Point[Asset Group]="","",VLOOKUP(Point[Tree Location],tree_location,2,FALSE))</f>
        <v/>
      </c>
    </row>
    <row r="893" spans="1:71" s="3" customFormat="1" x14ac:dyDescent="0.2">
      <c r="A893" s="3" t="str">
        <f>IF(Point[DWG File Name]="","",Point[DWG File Name])</f>
        <v/>
      </c>
      <c r="B893" s="3" t="str">
        <f>IF(Point[DWG Layer Name]="","",Point[DWG Layer Name])</f>
        <v/>
      </c>
      <c r="C893" s="3" t="str">
        <f>IF(Point[DWG Handle]="","",Point[DWG Handle])</f>
        <v/>
      </c>
      <c r="D893" s="58" t="str">
        <f>IF(Point[X]="","",Point[X])</f>
        <v/>
      </c>
      <c r="E893" s="58" t="str">
        <f>IF(Point[Y]="","",Point[Y])</f>
        <v/>
      </c>
      <c r="F893" s="3" t="str">
        <f>IF(Point[Replacement Asset]="","",Point[Replacement Asset])</f>
        <v/>
      </c>
      <c r="G893" s="3" t="str">
        <f>IF(Point[Asset ID]="","",UPPER(Point[Asset ID]))</f>
        <v/>
      </c>
      <c r="H893" s="3" t="str">
        <f>IF(Point[Asset Group]="","",VLOOKUP(Point[Asset Group],asset_grp_pt,4,FALSE))</f>
        <v/>
      </c>
      <c r="I893" s="3" t="str">
        <f>IF(Point[Asset Group]="","",VLOOKUP(Point[Asset Group],asset_grp_pt,2,FALSE))</f>
        <v/>
      </c>
      <c r="J893" s="3" t="str">
        <f>IF(Point[Asset Group]="","",VLOOKUP(Point[Asset Group],asset_grp_pt,3,FALSE))</f>
        <v/>
      </c>
      <c r="K893" s="3" t="str">
        <f>IF(Point[Asset Group]="","",VLOOKUP(Point[Asset Type],type_master_list,2,FALSE))</f>
        <v/>
      </c>
      <c r="L893" s="3" t="str">
        <f>IF(Point[Asset Name]="","",PROPER(Point[Asset Name]))</f>
        <v/>
      </c>
      <c r="M893" s="11" t="str">
        <f>IF(Point[Install Date]="","",Point[Install Date])</f>
        <v/>
      </c>
      <c r="N893" s="11" t="str">
        <f>IF(Point[Note]="","",PROPER(Point[Note]))</f>
        <v/>
      </c>
      <c r="O893" s="11" t="str">
        <f>IF(Point[Resource Consent Number]="","",UPPER(Point[Resource Consent Number]))</f>
        <v/>
      </c>
      <c r="P893" s="53" t="str">
        <f>IF(Point[Asset Unit Cost]="","",Point[Asset Unit Cost])</f>
        <v/>
      </c>
      <c r="Q893" s="11" t="str">
        <f>IF(Point[Added By]="","",UPPER(Point[Added By]))</f>
        <v/>
      </c>
      <c r="R893" s="11" t="str">
        <f>IF(Point[Added Date]="","",Point[Added Date])</f>
        <v/>
      </c>
      <c r="S893" s="14" t="str">
        <f>IF(Point[Z COORD]="","",Point[Z COORD])</f>
        <v/>
      </c>
      <c r="T893" s="14" t="str">
        <f>IF(Point[Asset Description]="","",PROPER(Point[Asset Description]))</f>
        <v/>
      </c>
      <c r="U893" s="14" t="str">
        <f>IF(Point[[Artist ]]="","",PROPER(Point[[Artist ]]))</f>
        <v/>
      </c>
      <c r="V893" s="14" t="str">
        <f>IF(Point[Material Notes]="","",PROPER(Point[Material Notes]))</f>
        <v/>
      </c>
      <c r="W893" s="14" t="str">
        <f>IF(Point[Dimension Notes]="","",Point[Dimension Notes])</f>
        <v/>
      </c>
      <c r="X893" s="14" t="str">
        <f>IF(Point[List]="","",VLOOKUP(Point[Burner Number],number,2,FALSE))</f>
        <v/>
      </c>
      <c r="Y893" s="14" t="str">
        <f>IF(Point[List]="","",VLOOKUP(Point[Fuel],bbq_fuel,2,FALSE))</f>
        <v/>
      </c>
      <c r="Z893" s="14" t="str">
        <f>IF(Point[List]="","",VLOOKUP(Point[Cabinet Material],bbq_material,2,FALSE))</f>
        <v/>
      </c>
      <c r="AA893" s="14" t="str">
        <f>IF(Point[Asset Group]="","",VLOOKUP(Point[Manufacturer],manufacturer,2,FALSE))</f>
        <v/>
      </c>
      <c r="AB893" s="14" t="str">
        <f>IF(Point[Uinsex WC]="","",Point[Uinsex WC])</f>
        <v/>
      </c>
      <c r="AC893" s="14" t="str">
        <f>IF(Point[Female WC]="","",Point[Female WC])</f>
        <v/>
      </c>
      <c r="AD893" s="14" t="str">
        <f>IF(Point[Male WC]="","",Point[Male WC])</f>
        <v/>
      </c>
      <c r="AE893" s="14" t="str">
        <f>IF(Point[Urinal]="","",Point[Urinal])</f>
        <v/>
      </c>
      <c r="AF893" s="14" t="str">
        <f>IF(Point[Disabled Unisex]="","",Point[Disabled Unisex])</f>
        <v/>
      </c>
      <c r="AG893" s="14" t="str">
        <f>IF(Point[Disabled Female]="","",Point[Disabled Female])</f>
        <v/>
      </c>
      <c r="AH893" s="14" t="str">
        <f>IF(Point[Disabled Male]="","",Point[Disabled Male])</f>
        <v/>
      </c>
      <c r="AI893" s="14" t="str">
        <f>IF(Point[Asset Group]="","",VLOOKUP(Point[Handrail],yes_no,2,FALSE))</f>
        <v/>
      </c>
      <c r="AJ893" s="14" t="str">
        <f>IF(Point[Asset Group]="","",VLOOKUP(Point[Baby Changing],yes_no,2,FALSE))</f>
        <v/>
      </c>
      <c r="AK893" s="14" t="str">
        <f>IF(Point[Asset Group]="","",VLOOKUP(Point[Service Room],yes_no,2,FALSE))</f>
        <v/>
      </c>
      <c r="AL893" s="14" t="str">
        <f>IF(Point[Asset Group]="","",VLOOKUP(Point[Service Tap],service_tap,2,FALSE))</f>
        <v/>
      </c>
      <c r="AM893" s="14" t="str">
        <f>IF(Point[Asset Group]="","",VLOOKUP(Point[Heating Type],wc_heating,2,FALSE))</f>
        <v/>
      </c>
      <c r="AN893" s="14" t="str">
        <f>IF(Point[Asset Group]="","",VLOOKUP(Point[Power Supply],power_supply,2,FALSE))</f>
        <v/>
      </c>
      <c r="AO893" s="14" t="str">
        <f>IF(Point[Asset Group]="","",VLOOKUP(Point[Waste Water],waste_water,2,FALSE))</f>
        <v/>
      </c>
      <c r="AP893" s="14" t="str">
        <f>IF(Point[Asset Group]="","",VLOOKUP(Point[Furniture SubType],subdom_master_gdb,2,FALSE))</f>
        <v/>
      </c>
      <c r="AQ893" s="14" t="str">
        <f>IF(Point[Asset Group]="","",VLOOKUP(Point[Concrete Pad],yes_no,2,FALSE))</f>
        <v/>
      </c>
      <c r="AR893" s="14" t="str">
        <f>IF(Point[Asset Group]="","",VLOOKUP(Point[Material],material_master,2,FALSE))</f>
        <v/>
      </c>
      <c r="AS893" s="14" t="str">
        <f>IF(Point[Asset Group]="","",VLOOKUP(Point[Plumbing],irrigation_plumbing,2,FALSE))</f>
        <v/>
      </c>
      <c r="AT893" s="14" t="str">
        <f>IF(Point[Asset Group]="","",VLOOKUP(Point[Sprinklers],irrigation_sprinklers,2,FALSE))</f>
        <v/>
      </c>
      <c r="AU893" s="14" t="str">
        <f>IF(Point[Asset Group]="","",VLOOKUP(Point[System],irrigation_system,2,FALSE))</f>
        <v/>
      </c>
      <c r="AV893" s="14" t="str">
        <f>IF(Point[Asset Group]="","",VLOOKUP(Point[Status],irrigation_status,2,FALSE))</f>
        <v/>
      </c>
      <c r="AW893" s="11" t="str">
        <f>IF(Point[Date of manufacture]="","",Point[Date of manufacture])</f>
        <v/>
      </c>
      <c r="AX893" s="14" t="str">
        <f>IF(Point[Asset Group]="","",VLOOKUP(Point[Sign Purpose],sign_purpose,2,FALSE))</f>
        <v/>
      </c>
      <c r="AY893" s="14" t="str">
        <f>IF(Point[Asset Group]="","",VLOOKUP(Point[Sign Material],material_master,2,FALSE))</f>
        <v/>
      </c>
      <c r="AZ893" s="14" t="str">
        <f>IF(Point[Asset Group]="","",VLOOKUP(Point[Affixed To],sign_affix,2,FALSE))</f>
        <v/>
      </c>
      <c r="BA893" s="14" t="str">
        <f>IF(Point[Size HxB mm]="","",Point[Size HxB mm])</f>
        <v/>
      </c>
      <c r="BB893" s="14" t="str">
        <f>IF(Point[Height m]="","",Point[Height m])</f>
        <v/>
      </c>
      <c r="BC893" s="14" t="str">
        <f>IF(Point[Asset Group]="","",VLOOKUP(Point[Post Material],material_master,2,FALSE))</f>
        <v/>
      </c>
      <c r="BD893" s="14" t="str">
        <f>IF(Point[Asset Group]="","",VLOOKUP(Point[Post Number],number,2,FALSE))</f>
        <v/>
      </c>
      <c r="BE893" s="14" t="str">
        <f>IF(Point[Asset Group]="","",VLOOKUP(Point[Structure SubType],subdom_master_gdb,2,FALSE))</f>
        <v/>
      </c>
      <c r="BF893" s="14" t="str">
        <f>IF(Point[Area m2]="","",Point[Area m2])</f>
        <v/>
      </c>
      <c r="BG893" s="14" t="str">
        <f>IF(Point[Length m]="","",Point[Length m])</f>
        <v/>
      </c>
      <c r="BH893" s="14" t="str">
        <f>IF(Point[Width m]="","",Point[Width m])</f>
        <v/>
      </c>
      <c r="BI893" s="14" t="str">
        <f>IF(Point[Diameter m]="","",Point[Diameter m])</f>
        <v/>
      </c>
      <c r="BJ893" s="14" t="str">
        <f>IF(Point[Asset Group]="","",VLOOKUP(Point[Number of Pipes],number,2,FALSE))</f>
        <v/>
      </c>
      <c r="BK893" s="14" t="str">
        <f>IF(Point[Asset Group]="","",VLOOKUP(Point[Combined Name],2,FALSE))</f>
        <v/>
      </c>
      <c r="BL893" s="14" t="str">
        <f>IF(Point[Asset Group]="","",VLOOKUP(Point[Size Class],size_class,2,FALSE))</f>
        <v/>
      </c>
      <c r="BM893" s="14" t="str">
        <f>IF(Point[Asset Group]="","",VLOOKUP(Point[Age Class],age_class,2,FALSE))</f>
        <v/>
      </c>
      <c r="BN893" s="14" t="str">
        <f>IF(Point[Girth (cm)]="","",Point[Girth (cm)])</f>
        <v/>
      </c>
      <c r="BO893" s="14" t="str">
        <f>IF(Point[Crown Radius (m)]="","",Point[Crown Radius (m)])</f>
        <v/>
      </c>
      <c r="BP893" s="14" t="str">
        <f>IF(Point[Asset Group]="","",VLOOKUP(Point[Rooting Environment],root_enviro,2,FALSE))</f>
        <v/>
      </c>
      <c r="BQ893" s="14" t="str">
        <f>IF(Point[Asset Group]="","",VLOOKUP(Point[Tree Surround],tree_surround,2,FALSE))</f>
        <v/>
      </c>
      <c r="BR893" s="14" t="str">
        <f>IF(Point[Asset Group]="","",VLOOKUP(Point[Tree Grill],yes_no,2,FALSE))</f>
        <v/>
      </c>
      <c r="BS893" s="14" t="str">
        <f>IF(Point[Asset Group]="","",VLOOKUP(Point[Tree Location],tree_location,2,FALSE))</f>
        <v/>
      </c>
    </row>
    <row r="894" spans="1:71" s="3" customFormat="1" x14ac:dyDescent="0.2">
      <c r="A894" s="3" t="str">
        <f>IF(Point[DWG File Name]="","",Point[DWG File Name])</f>
        <v/>
      </c>
      <c r="B894" s="3" t="str">
        <f>IF(Point[DWG Layer Name]="","",Point[DWG Layer Name])</f>
        <v/>
      </c>
      <c r="C894" s="3" t="str">
        <f>IF(Point[DWG Handle]="","",Point[DWG Handle])</f>
        <v/>
      </c>
      <c r="D894" s="58" t="str">
        <f>IF(Point[X]="","",Point[X])</f>
        <v/>
      </c>
      <c r="E894" s="58" t="str">
        <f>IF(Point[Y]="","",Point[Y])</f>
        <v/>
      </c>
      <c r="F894" s="3" t="str">
        <f>IF(Point[Replacement Asset]="","",Point[Replacement Asset])</f>
        <v/>
      </c>
      <c r="G894" s="3" t="str">
        <f>IF(Point[Asset ID]="","",UPPER(Point[Asset ID]))</f>
        <v/>
      </c>
      <c r="H894" s="3" t="str">
        <f>IF(Point[Asset Group]="","",VLOOKUP(Point[Asset Group],asset_grp_pt,4,FALSE))</f>
        <v/>
      </c>
      <c r="I894" s="3" t="str">
        <f>IF(Point[Asset Group]="","",VLOOKUP(Point[Asset Group],asset_grp_pt,2,FALSE))</f>
        <v/>
      </c>
      <c r="J894" s="3" t="str">
        <f>IF(Point[Asset Group]="","",VLOOKUP(Point[Asset Group],asset_grp_pt,3,FALSE))</f>
        <v/>
      </c>
      <c r="K894" s="3" t="str">
        <f>IF(Point[Asset Group]="","",VLOOKUP(Point[Asset Type],type_master_list,2,FALSE))</f>
        <v/>
      </c>
      <c r="L894" s="3" t="str">
        <f>IF(Point[Asset Name]="","",PROPER(Point[Asset Name]))</f>
        <v/>
      </c>
      <c r="M894" s="11" t="str">
        <f>IF(Point[Install Date]="","",Point[Install Date])</f>
        <v/>
      </c>
      <c r="N894" s="11" t="str">
        <f>IF(Point[Note]="","",PROPER(Point[Note]))</f>
        <v/>
      </c>
      <c r="O894" s="11" t="str">
        <f>IF(Point[Resource Consent Number]="","",UPPER(Point[Resource Consent Number]))</f>
        <v/>
      </c>
      <c r="P894" s="53" t="str">
        <f>IF(Point[Asset Unit Cost]="","",Point[Asset Unit Cost])</f>
        <v/>
      </c>
      <c r="Q894" s="11" t="str">
        <f>IF(Point[Added By]="","",UPPER(Point[Added By]))</f>
        <v/>
      </c>
      <c r="R894" s="11" t="str">
        <f>IF(Point[Added Date]="","",Point[Added Date])</f>
        <v/>
      </c>
      <c r="S894" s="14" t="str">
        <f>IF(Point[Z COORD]="","",Point[Z COORD])</f>
        <v/>
      </c>
      <c r="T894" s="14" t="str">
        <f>IF(Point[Asset Description]="","",PROPER(Point[Asset Description]))</f>
        <v/>
      </c>
      <c r="U894" s="14" t="str">
        <f>IF(Point[[Artist ]]="","",PROPER(Point[[Artist ]]))</f>
        <v/>
      </c>
      <c r="V894" s="14" t="str">
        <f>IF(Point[Material Notes]="","",PROPER(Point[Material Notes]))</f>
        <v/>
      </c>
      <c r="W894" s="14" t="str">
        <f>IF(Point[Dimension Notes]="","",Point[Dimension Notes])</f>
        <v/>
      </c>
      <c r="X894" s="14" t="str">
        <f>IF(Point[List]="","",VLOOKUP(Point[Burner Number],number,2,FALSE))</f>
        <v/>
      </c>
      <c r="Y894" s="14" t="str">
        <f>IF(Point[List]="","",VLOOKUP(Point[Fuel],bbq_fuel,2,FALSE))</f>
        <v/>
      </c>
      <c r="Z894" s="14" t="str">
        <f>IF(Point[List]="","",VLOOKUP(Point[Cabinet Material],bbq_material,2,FALSE))</f>
        <v/>
      </c>
      <c r="AA894" s="14" t="str">
        <f>IF(Point[Asset Group]="","",VLOOKUP(Point[Manufacturer],manufacturer,2,FALSE))</f>
        <v/>
      </c>
      <c r="AB894" s="14" t="str">
        <f>IF(Point[Uinsex WC]="","",Point[Uinsex WC])</f>
        <v/>
      </c>
      <c r="AC894" s="14" t="str">
        <f>IF(Point[Female WC]="","",Point[Female WC])</f>
        <v/>
      </c>
      <c r="AD894" s="14" t="str">
        <f>IF(Point[Male WC]="","",Point[Male WC])</f>
        <v/>
      </c>
      <c r="AE894" s="14" t="str">
        <f>IF(Point[Urinal]="","",Point[Urinal])</f>
        <v/>
      </c>
      <c r="AF894" s="14" t="str">
        <f>IF(Point[Disabled Unisex]="","",Point[Disabled Unisex])</f>
        <v/>
      </c>
      <c r="AG894" s="14" t="str">
        <f>IF(Point[Disabled Female]="","",Point[Disabled Female])</f>
        <v/>
      </c>
      <c r="AH894" s="14" t="str">
        <f>IF(Point[Disabled Male]="","",Point[Disabled Male])</f>
        <v/>
      </c>
      <c r="AI894" s="14" t="str">
        <f>IF(Point[Asset Group]="","",VLOOKUP(Point[Handrail],yes_no,2,FALSE))</f>
        <v/>
      </c>
      <c r="AJ894" s="14" t="str">
        <f>IF(Point[Asset Group]="","",VLOOKUP(Point[Baby Changing],yes_no,2,FALSE))</f>
        <v/>
      </c>
      <c r="AK894" s="14" t="str">
        <f>IF(Point[Asset Group]="","",VLOOKUP(Point[Service Room],yes_no,2,FALSE))</f>
        <v/>
      </c>
      <c r="AL894" s="14" t="str">
        <f>IF(Point[Asset Group]="","",VLOOKUP(Point[Service Tap],service_tap,2,FALSE))</f>
        <v/>
      </c>
      <c r="AM894" s="14" t="str">
        <f>IF(Point[Asset Group]="","",VLOOKUP(Point[Heating Type],wc_heating,2,FALSE))</f>
        <v/>
      </c>
      <c r="AN894" s="14" t="str">
        <f>IF(Point[Asset Group]="","",VLOOKUP(Point[Power Supply],power_supply,2,FALSE))</f>
        <v/>
      </c>
      <c r="AO894" s="14" t="str">
        <f>IF(Point[Asset Group]="","",VLOOKUP(Point[Waste Water],waste_water,2,FALSE))</f>
        <v/>
      </c>
      <c r="AP894" s="14" t="str">
        <f>IF(Point[Asset Group]="","",VLOOKUP(Point[Furniture SubType],subdom_master_gdb,2,FALSE))</f>
        <v/>
      </c>
      <c r="AQ894" s="14" t="str">
        <f>IF(Point[Asset Group]="","",VLOOKUP(Point[Concrete Pad],yes_no,2,FALSE))</f>
        <v/>
      </c>
      <c r="AR894" s="14" t="str">
        <f>IF(Point[Asset Group]="","",VLOOKUP(Point[Material],material_master,2,FALSE))</f>
        <v/>
      </c>
      <c r="AS894" s="14" t="str">
        <f>IF(Point[Asset Group]="","",VLOOKUP(Point[Plumbing],irrigation_plumbing,2,FALSE))</f>
        <v/>
      </c>
      <c r="AT894" s="14" t="str">
        <f>IF(Point[Asset Group]="","",VLOOKUP(Point[Sprinklers],irrigation_sprinklers,2,FALSE))</f>
        <v/>
      </c>
      <c r="AU894" s="14" t="str">
        <f>IF(Point[Asset Group]="","",VLOOKUP(Point[System],irrigation_system,2,FALSE))</f>
        <v/>
      </c>
      <c r="AV894" s="14" t="str">
        <f>IF(Point[Asset Group]="","",VLOOKUP(Point[Status],irrigation_status,2,FALSE))</f>
        <v/>
      </c>
      <c r="AW894" s="11" t="str">
        <f>IF(Point[Date of manufacture]="","",Point[Date of manufacture])</f>
        <v/>
      </c>
      <c r="AX894" s="14" t="str">
        <f>IF(Point[Asset Group]="","",VLOOKUP(Point[Sign Purpose],sign_purpose,2,FALSE))</f>
        <v/>
      </c>
      <c r="AY894" s="14" t="str">
        <f>IF(Point[Asset Group]="","",VLOOKUP(Point[Sign Material],material_master,2,FALSE))</f>
        <v/>
      </c>
      <c r="AZ894" s="14" t="str">
        <f>IF(Point[Asset Group]="","",VLOOKUP(Point[Affixed To],sign_affix,2,FALSE))</f>
        <v/>
      </c>
      <c r="BA894" s="14" t="str">
        <f>IF(Point[Size HxB mm]="","",Point[Size HxB mm])</f>
        <v/>
      </c>
      <c r="BB894" s="14" t="str">
        <f>IF(Point[Height m]="","",Point[Height m])</f>
        <v/>
      </c>
      <c r="BC894" s="14" t="str">
        <f>IF(Point[Asset Group]="","",VLOOKUP(Point[Post Material],material_master,2,FALSE))</f>
        <v/>
      </c>
      <c r="BD894" s="14" t="str">
        <f>IF(Point[Asset Group]="","",VLOOKUP(Point[Post Number],number,2,FALSE))</f>
        <v/>
      </c>
      <c r="BE894" s="14" t="str">
        <f>IF(Point[Asset Group]="","",VLOOKUP(Point[Structure SubType],subdom_master_gdb,2,FALSE))</f>
        <v/>
      </c>
      <c r="BF894" s="14" t="str">
        <f>IF(Point[Area m2]="","",Point[Area m2])</f>
        <v/>
      </c>
      <c r="BG894" s="14" t="str">
        <f>IF(Point[Length m]="","",Point[Length m])</f>
        <v/>
      </c>
      <c r="BH894" s="14" t="str">
        <f>IF(Point[Width m]="","",Point[Width m])</f>
        <v/>
      </c>
      <c r="BI894" s="14" t="str">
        <f>IF(Point[Diameter m]="","",Point[Diameter m])</f>
        <v/>
      </c>
      <c r="BJ894" s="14" t="str">
        <f>IF(Point[Asset Group]="","",VLOOKUP(Point[Number of Pipes],number,2,FALSE))</f>
        <v/>
      </c>
      <c r="BK894" s="14" t="str">
        <f>IF(Point[Asset Group]="","",VLOOKUP(Point[Combined Name],2,FALSE))</f>
        <v/>
      </c>
      <c r="BL894" s="14" t="str">
        <f>IF(Point[Asset Group]="","",VLOOKUP(Point[Size Class],size_class,2,FALSE))</f>
        <v/>
      </c>
      <c r="BM894" s="14" t="str">
        <f>IF(Point[Asset Group]="","",VLOOKUP(Point[Age Class],age_class,2,FALSE))</f>
        <v/>
      </c>
      <c r="BN894" s="14" t="str">
        <f>IF(Point[Girth (cm)]="","",Point[Girth (cm)])</f>
        <v/>
      </c>
      <c r="BO894" s="14" t="str">
        <f>IF(Point[Crown Radius (m)]="","",Point[Crown Radius (m)])</f>
        <v/>
      </c>
      <c r="BP894" s="14" t="str">
        <f>IF(Point[Asset Group]="","",VLOOKUP(Point[Rooting Environment],root_enviro,2,FALSE))</f>
        <v/>
      </c>
      <c r="BQ894" s="14" t="str">
        <f>IF(Point[Asset Group]="","",VLOOKUP(Point[Tree Surround],tree_surround,2,FALSE))</f>
        <v/>
      </c>
      <c r="BR894" s="14" t="str">
        <f>IF(Point[Asset Group]="","",VLOOKUP(Point[Tree Grill],yes_no,2,FALSE))</f>
        <v/>
      </c>
      <c r="BS894" s="14" t="str">
        <f>IF(Point[Asset Group]="","",VLOOKUP(Point[Tree Location],tree_location,2,FALSE))</f>
        <v/>
      </c>
    </row>
    <row r="895" spans="1:71" s="3" customFormat="1" x14ac:dyDescent="0.2">
      <c r="A895" s="3" t="str">
        <f>IF(Point[DWG File Name]="","",Point[DWG File Name])</f>
        <v/>
      </c>
      <c r="B895" s="3" t="str">
        <f>IF(Point[DWG Layer Name]="","",Point[DWG Layer Name])</f>
        <v/>
      </c>
      <c r="C895" s="3" t="str">
        <f>IF(Point[DWG Handle]="","",Point[DWG Handle])</f>
        <v/>
      </c>
      <c r="D895" s="58" t="str">
        <f>IF(Point[X]="","",Point[X])</f>
        <v/>
      </c>
      <c r="E895" s="58" t="str">
        <f>IF(Point[Y]="","",Point[Y])</f>
        <v/>
      </c>
      <c r="F895" s="3" t="str">
        <f>IF(Point[Replacement Asset]="","",Point[Replacement Asset])</f>
        <v/>
      </c>
      <c r="G895" s="3" t="str">
        <f>IF(Point[Asset ID]="","",UPPER(Point[Asset ID]))</f>
        <v/>
      </c>
      <c r="H895" s="3" t="str">
        <f>IF(Point[Asset Group]="","",VLOOKUP(Point[Asset Group],asset_grp_pt,4,FALSE))</f>
        <v/>
      </c>
      <c r="I895" s="3" t="str">
        <f>IF(Point[Asset Group]="","",VLOOKUP(Point[Asset Group],asset_grp_pt,2,FALSE))</f>
        <v/>
      </c>
      <c r="J895" s="3" t="str">
        <f>IF(Point[Asset Group]="","",VLOOKUP(Point[Asset Group],asset_grp_pt,3,FALSE))</f>
        <v/>
      </c>
      <c r="K895" s="3" t="str">
        <f>IF(Point[Asset Group]="","",VLOOKUP(Point[Asset Type],type_master_list,2,FALSE))</f>
        <v/>
      </c>
      <c r="L895" s="3" t="str">
        <f>IF(Point[Asset Name]="","",PROPER(Point[Asset Name]))</f>
        <v/>
      </c>
      <c r="M895" s="11" t="str">
        <f>IF(Point[Install Date]="","",Point[Install Date])</f>
        <v/>
      </c>
      <c r="N895" s="11" t="str">
        <f>IF(Point[Note]="","",PROPER(Point[Note]))</f>
        <v/>
      </c>
      <c r="O895" s="11" t="str">
        <f>IF(Point[Resource Consent Number]="","",UPPER(Point[Resource Consent Number]))</f>
        <v/>
      </c>
      <c r="P895" s="53" t="str">
        <f>IF(Point[Asset Unit Cost]="","",Point[Asset Unit Cost])</f>
        <v/>
      </c>
      <c r="Q895" s="11" t="str">
        <f>IF(Point[Added By]="","",UPPER(Point[Added By]))</f>
        <v/>
      </c>
      <c r="R895" s="11" t="str">
        <f>IF(Point[Added Date]="","",Point[Added Date])</f>
        <v/>
      </c>
      <c r="S895" s="14" t="str">
        <f>IF(Point[Z COORD]="","",Point[Z COORD])</f>
        <v/>
      </c>
      <c r="T895" s="14" t="str">
        <f>IF(Point[Asset Description]="","",PROPER(Point[Asset Description]))</f>
        <v/>
      </c>
      <c r="U895" s="14" t="str">
        <f>IF(Point[[Artist ]]="","",PROPER(Point[[Artist ]]))</f>
        <v/>
      </c>
      <c r="V895" s="14" t="str">
        <f>IF(Point[Material Notes]="","",PROPER(Point[Material Notes]))</f>
        <v/>
      </c>
      <c r="W895" s="14" t="str">
        <f>IF(Point[Dimension Notes]="","",Point[Dimension Notes])</f>
        <v/>
      </c>
      <c r="X895" s="14" t="str">
        <f>IF(Point[List]="","",VLOOKUP(Point[Burner Number],number,2,FALSE))</f>
        <v/>
      </c>
      <c r="Y895" s="14" t="str">
        <f>IF(Point[List]="","",VLOOKUP(Point[Fuel],bbq_fuel,2,FALSE))</f>
        <v/>
      </c>
      <c r="Z895" s="14" t="str">
        <f>IF(Point[List]="","",VLOOKUP(Point[Cabinet Material],bbq_material,2,FALSE))</f>
        <v/>
      </c>
      <c r="AA895" s="14" t="str">
        <f>IF(Point[Asset Group]="","",VLOOKUP(Point[Manufacturer],manufacturer,2,FALSE))</f>
        <v/>
      </c>
      <c r="AB895" s="14" t="str">
        <f>IF(Point[Uinsex WC]="","",Point[Uinsex WC])</f>
        <v/>
      </c>
      <c r="AC895" s="14" t="str">
        <f>IF(Point[Female WC]="","",Point[Female WC])</f>
        <v/>
      </c>
      <c r="AD895" s="14" t="str">
        <f>IF(Point[Male WC]="","",Point[Male WC])</f>
        <v/>
      </c>
      <c r="AE895" s="14" t="str">
        <f>IF(Point[Urinal]="","",Point[Urinal])</f>
        <v/>
      </c>
      <c r="AF895" s="14" t="str">
        <f>IF(Point[Disabled Unisex]="","",Point[Disabled Unisex])</f>
        <v/>
      </c>
      <c r="AG895" s="14" t="str">
        <f>IF(Point[Disabled Female]="","",Point[Disabled Female])</f>
        <v/>
      </c>
      <c r="AH895" s="14" t="str">
        <f>IF(Point[Disabled Male]="","",Point[Disabled Male])</f>
        <v/>
      </c>
      <c r="AI895" s="14" t="str">
        <f>IF(Point[Asset Group]="","",VLOOKUP(Point[Handrail],yes_no,2,FALSE))</f>
        <v/>
      </c>
      <c r="AJ895" s="14" t="str">
        <f>IF(Point[Asset Group]="","",VLOOKUP(Point[Baby Changing],yes_no,2,FALSE))</f>
        <v/>
      </c>
      <c r="AK895" s="14" t="str">
        <f>IF(Point[Asset Group]="","",VLOOKUP(Point[Service Room],yes_no,2,FALSE))</f>
        <v/>
      </c>
      <c r="AL895" s="14" t="str">
        <f>IF(Point[Asset Group]="","",VLOOKUP(Point[Service Tap],service_tap,2,FALSE))</f>
        <v/>
      </c>
      <c r="AM895" s="14" t="str">
        <f>IF(Point[Asset Group]="","",VLOOKUP(Point[Heating Type],wc_heating,2,FALSE))</f>
        <v/>
      </c>
      <c r="AN895" s="14" t="str">
        <f>IF(Point[Asset Group]="","",VLOOKUP(Point[Power Supply],power_supply,2,FALSE))</f>
        <v/>
      </c>
      <c r="AO895" s="14" t="str">
        <f>IF(Point[Asset Group]="","",VLOOKUP(Point[Waste Water],waste_water,2,FALSE))</f>
        <v/>
      </c>
      <c r="AP895" s="14" t="str">
        <f>IF(Point[Asset Group]="","",VLOOKUP(Point[Furniture SubType],subdom_master_gdb,2,FALSE))</f>
        <v/>
      </c>
      <c r="AQ895" s="14" t="str">
        <f>IF(Point[Asset Group]="","",VLOOKUP(Point[Concrete Pad],yes_no,2,FALSE))</f>
        <v/>
      </c>
      <c r="AR895" s="14" t="str">
        <f>IF(Point[Asset Group]="","",VLOOKUP(Point[Material],material_master,2,FALSE))</f>
        <v/>
      </c>
      <c r="AS895" s="14" t="str">
        <f>IF(Point[Asset Group]="","",VLOOKUP(Point[Plumbing],irrigation_plumbing,2,FALSE))</f>
        <v/>
      </c>
      <c r="AT895" s="14" t="str">
        <f>IF(Point[Asset Group]="","",VLOOKUP(Point[Sprinklers],irrigation_sprinklers,2,FALSE))</f>
        <v/>
      </c>
      <c r="AU895" s="14" t="str">
        <f>IF(Point[Asset Group]="","",VLOOKUP(Point[System],irrigation_system,2,FALSE))</f>
        <v/>
      </c>
      <c r="AV895" s="14" t="str">
        <f>IF(Point[Asset Group]="","",VLOOKUP(Point[Status],irrigation_status,2,FALSE))</f>
        <v/>
      </c>
      <c r="AW895" s="11" t="str">
        <f>IF(Point[Date of manufacture]="","",Point[Date of manufacture])</f>
        <v/>
      </c>
      <c r="AX895" s="14" t="str">
        <f>IF(Point[Asset Group]="","",VLOOKUP(Point[Sign Purpose],sign_purpose,2,FALSE))</f>
        <v/>
      </c>
      <c r="AY895" s="14" t="str">
        <f>IF(Point[Asset Group]="","",VLOOKUP(Point[Sign Material],material_master,2,FALSE))</f>
        <v/>
      </c>
      <c r="AZ895" s="14" t="str">
        <f>IF(Point[Asset Group]="","",VLOOKUP(Point[Affixed To],sign_affix,2,FALSE))</f>
        <v/>
      </c>
      <c r="BA895" s="14" t="str">
        <f>IF(Point[Size HxB mm]="","",Point[Size HxB mm])</f>
        <v/>
      </c>
      <c r="BB895" s="14" t="str">
        <f>IF(Point[Height m]="","",Point[Height m])</f>
        <v/>
      </c>
      <c r="BC895" s="14" t="str">
        <f>IF(Point[Asset Group]="","",VLOOKUP(Point[Post Material],material_master,2,FALSE))</f>
        <v/>
      </c>
      <c r="BD895" s="14" t="str">
        <f>IF(Point[Asset Group]="","",VLOOKUP(Point[Post Number],number,2,FALSE))</f>
        <v/>
      </c>
      <c r="BE895" s="14" t="str">
        <f>IF(Point[Asset Group]="","",VLOOKUP(Point[Structure SubType],subdom_master_gdb,2,FALSE))</f>
        <v/>
      </c>
      <c r="BF895" s="14" t="str">
        <f>IF(Point[Area m2]="","",Point[Area m2])</f>
        <v/>
      </c>
      <c r="BG895" s="14" t="str">
        <f>IF(Point[Length m]="","",Point[Length m])</f>
        <v/>
      </c>
      <c r="BH895" s="14" t="str">
        <f>IF(Point[Width m]="","",Point[Width m])</f>
        <v/>
      </c>
      <c r="BI895" s="14" t="str">
        <f>IF(Point[Diameter m]="","",Point[Diameter m])</f>
        <v/>
      </c>
      <c r="BJ895" s="14" t="str">
        <f>IF(Point[Asset Group]="","",VLOOKUP(Point[Number of Pipes],number,2,FALSE))</f>
        <v/>
      </c>
      <c r="BK895" s="14" t="str">
        <f>IF(Point[Asset Group]="","",VLOOKUP(Point[Combined Name],2,FALSE))</f>
        <v/>
      </c>
      <c r="BL895" s="14" t="str">
        <f>IF(Point[Asset Group]="","",VLOOKUP(Point[Size Class],size_class,2,FALSE))</f>
        <v/>
      </c>
      <c r="BM895" s="14" t="str">
        <f>IF(Point[Asset Group]="","",VLOOKUP(Point[Age Class],age_class,2,FALSE))</f>
        <v/>
      </c>
      <c r="BN895" s="14" t="str">
        <f>IF(Point[Girth (cm)]="","",Point[Girth (cm)])</f>
        <v/>
      </c>
      <c r="BO895" s="14" t="str">
        <f>IF(Point[Crown Radius (m)]="","",Point[Crown Radius (m)])</f>
        <v/>
      </c>
      <c r="BP895" s="14" t="str">
        <f>IF(Point[Asset Group]="","",VLOOKUP(Point[Rooting Environment],root_enviro,2,FALSE))</f>
        <v/>
      </c>
      <c r="BQ895" s="14" t="str">
        <f>IF(Point[Asset Group]="","",VLOOKUP(Point[Tree Surround],tree_surround,2,FALSE))</f>
        <v/>
      </c>
      <c r="BR895" s="14" t="str">
        <f>IF(Point[Asset Group]="","",VLOOKUP(Point[Tree Grill],yes_no,2,FALSE))</f>
        <v/>
      </c>
      <c r="BS895" s="14" t="str">
        <f>IF(Point[Asset Group]="","",VLOOKUP(Point[Tree Location],tree_location,2,FALSE))</f>
        <v/>
      </c>
    </row>
    <row r="896" spans="1:71" s="3" customFormat="1" x14ac:dyDescent="0.2">
      <c r="A896" s="3" t="str">
        <f>IF(Point[DWG File Name]="","",Point[DWG File Name])</f>
        <v/>
      </c>
      <c r="B896" s="3" t="str">
        <f>IF(Point[DWG Layer Name]="","",Point[DWG Layer Name])</f>
        <v/>
      </c>
      <c r="C896" s="3" t="str">
        <f>IF(Point[DWG Handle]="","",Point[DWG Handle])</f>
        <v/>
      </c>
      <c r="D896" s="58" t="str">
        <f>IF(Point[X]="","",Point[X])</f>
        <v/>
      </c>
      <c r="E896" s="58" t="str">
        <f>IF(Point[Y]="","",Point[Y])</f>
        <v/>
      </c>
      <c r="F896" s="3" t="str">
        <f>IF(Point[Replacement Asset]="","",Point[Replacement Asset])</f>
        <v/>
      </c>
      <c r="G896" s="3" t="str">
        <f>IF(Point[Asset ID]="","",UPPER(Point[Asset ID]))</f>
        <v/>
      </c>
      <c r="H896" s="3" t="str">
        <f>IF(Point[Asset Group]="","",VLOOKUP(Point[Asset Group],asset_grp_pt,4,FALSE))</f>
        <v/>
      </c>
      <c r="I896" s="3" t="str">
        <f>IF(Point[Asset Group]="","",VLOOKUP(Point[Asset Group],asset_grp_pt,2,FALSE))</f>
        <v/>
      </c>
      <c r="J896" s="3" t="str">
        <f>IF(Point[Asset Group]="","",VLOOKUP(Point[Asset Group],asset_grp_pt,3,FALSE))</f>
        <v/>
      </c>
      <c r="K896" s="3" t="str">
        <f>IF(Point[Asset Group]="","",VLOOKUP(Point[Asset Type],type_master_list,2,FALSE))</f>
        <v/>
      </c>
      <c r="L896" s="3" t="str">
        <f>IF(Point[Asset Name]="","",PROPER(Point[Asset Name]))</f>
        <v/>
      </c>
      <c r="M896" s="11" t="str">
        <f>IF(Point[Install Date]="","",Point[Install Date])</f>
        <v/>
      </c>
      <c r="N896" s="11" t="str">
        <f>IF(Point[Note]="","",PROPER(Point[Note]))</f>
        <v/>
      </c>
      <c r="O896" s="11" t="str">
        <f>IF(Point[Resource Consent Number]="","",UPPER(Point[Resource Consent Number]))</f>
        <v/>
      </c>
      <c r="P896" s="53" t="str">
        <f>IF(Point[Asset Unit Cost]="","",Point[Asset Unit Cost])</f>
        <v/>
      </c>
      <c r="Q896" s="11" t="str">
        <f>IF(Point[Added By]="","",UPPER(Point[Added By]))</f>
        <v/>
      </c>
      <c r="R896" s="11" t="str">
        <f>IF(Point[Added Date]="","",Point[Added Date])</f>
        <v/>
      </c>
      <c r="S896" s="14" t="str">
        <f>IF(Point[Z COORD]="","",Point[Z COORD])</f>
        <v/>
      </c>
      <c r="T896" s="14" t="str">
        <f>IF(Point[Asset Description]="","",PROPER(Point[Asset Description]))</f>
        <v/>
      </c>
      <c r="U896" s="14" t="str">
        <f>IF(Point[[Artist ]]="","",PROPER(Point[[Artist ]]))</f>
        <v/>
      </c>
      <c r="V896" s="14" t="str">
        <f>IF(Point[Material Notes]="","",PROPER(Point[Material Notes]))</f>
        <v/>
      </c>
      <c r="W896" s="14" t="str">
        <f>IF(Point[Dimension Notes]="","",Point[Dimension Notes])</f>
        <v/>
      </c>
      <c r="X896" s="14" t="str">
        <f>IF(Point[List]="","",VLOOKUP(Point[Burner Number],number,2,FALSE))</f>
        <v/>
      </c>
      <c r="Y896" s="14" t="str">
        <f>IF(Point[List]="","",VLOOKUP(Point[Fuel],bbq_fuel,2,FALSE))</f>
        <v/>
      </c>
      <c r="Z896" s="14" t="str">
        <f>IF(Point[List]="","",VLOOKUP(Point[Cabinet Material],bbq_material,2,FALSE))</f>
        <v/>
      </c>
      <c r="AA896" s="14" t="str">
        <f>IF(Point[Asset Group]="","",VLOOKUP(Point[Manufacturer],manufacturer,2,FALSE))</f>
        <v/>
      </c>
      <c r="AB896" s="14" t="str">
        <f>IF(Point[Uinsex WC]="","",Point[Uinsex WC])</f>
        <v/>
      </c>
      <c r="AC896" s="14" t="str">
        <f>IF(Point[Female WC]="","",Point[Female WC])</f>
        <v/>
      </c>
      <c r="AD896" s="14" t="str">
        <f>IF(Point[Male WC]="","",Point[Male WC])</f>
        <v/>
      </c>
      <c r="AE896" s="14" t="str">
        <f>IF(Point[Urinal]="","",Point[Urinal])</f>
        <v/>
      </c>
      <c r="AF896" s="14" t="str">
        <f>IF(Point[Disabled Unisex]="","",Point[Disabled Unisex])</f>
        <v/>
      </c>
      <c r="AG896" s="14" t="str">
        <f>IF(Point[Disabled Female]="","",Point[Disabled Female])</f>
        <v/>
      </c>
      <c r="AH896" s="14" t="str">
        <f>IF(Point[Disabled Male]="","",Point[Disabled Male])</f>
        <v/>
      </c>
      <c r="AI896" s="14" t="str">
        <f>IF(Point[Asset Group]="","",VLOOKUP(Point[Handrail],yes_no,2,FALSE))</f>
        <v/>
      </c>
      <c r="AJ896" s="14" t="str">
        <f>IF(Point[Asset Group]="","",VLOOKUP(Point[Baby Changing],yes_no,2,FALSE))</f>
        <v/>
      </c>
      <c r="AK896" s="14" t="str">
        <f>IF(Point[Asset Group]="","",VLOOKUP(Point[Service Room],yes_no,2,FALSE))</f>
        <v/>
      </c>
      <c r="AL896" s="14" t="str">
        <f>IF(Point[Asset Group]="","",VLOOKUP(Point[Service Tap],service_tap,2,FALSE))</f>
        <v/>
      </c>
      <c r="AM896" s="14" t="str">
        <f>IF(Point[Asset Group]="","",VLOOKUP(Point[Heating Type],wc_heating,2,FALSE))</f>
        <v/>
      </c>
      <c r="AN896" s="14" t="str">
        <f>IF(Point[Asset Group]="","",VLOOKUP(Point[Power Supply],power_supply,2,FALSE))</f>
        <v/>
      </c>
      <c r="AO896" s="14" t="str">
        <f>IF(Point[Asset Group]="","",VLOOKUP(Point[Waste Water],waste_water,2,FALSE))</f>
        <v/>
      </c>
      <c r="AP896" s="14" t="str">
        <f>IF(Point[Asset Group]="","",VLOOKUP(Point[Furniture SubType],subdom_master_gdb,2,FALSE))</f>
        <v/>
      </c>
      <c r="AQ896" s="14" t="str">
        <f>IF(Point[Asset Group]="","",VLOOKUP(Point[Concrete Pad],yes_no,2,FALSE))</f>
        <v/>
      </c>
      <c r="AR896" s="14" t="str">
        <f>IF(Point[Asset Group]="","",VLOOKUP(Point[Material],material_master,2,FALSE))</f>
        <v/>
      </c>
      <c r="AS896" s="14" t="str">
        <f>IF(Point[Asset Group]="","",VLOOKUP(Point[Plumbing],irrigation_plumbing,2,FALSE))</f>
        <v/>
      </c>
      <c r="AT896" s="14" t="str">
        <f>IF(Point[Asset Group]="","",VLOOKUP(Point[Sprinklers],irrigation_sprinklers,2,FALSE))</f>
        <v/>
      </c>
      <c r="AU896" s="14" t="str">
        <f>IF(Point[Asset Group]="","",VLOOKUP(Point[System],irrigation_system,2,FALSE))</f>
        <v/>
      </c>
      <c r="AV896" s="14" t="str">
        <f>IF(Point[Asset Group]="","",VLOOKUP(Point[Status],irrigation_status,2,FALSE))</f>
        <v/>
      </c>
      <c r="AW896" s="11" t="str">
        <f>IF(Point[Date of manufacture]="","",Point[Date of manufacture])</f>
        <v/>
      </c>
      <c r="AX896" s="14" t="str">
        <f>IF(Point[Asset Group]="","",VLOOKUP(Point[Sign Purpose],sign_purpose,2,FALSE))</f>
        <v/>
      </c>
      <c r="AY896" s="14" t="str">
        <f>IF(Point[Asset Group]="","",VLOOKUP(Point[Sign Material],material_master,2,FALSE))</f>
        <v/>
      </c>
      <c r="AZ896" s="14" t="str">
        <f>IF(Point[Asset Group]="","",VLOOKUP(Point[Affixed To],sign_affix,2,FALSE))</f>
        <v/>
      </c>
      <c r="BA896" s="14" t="str">
        <f>IF(Point[Size HxB mm]="","",Point[Size HxB mm])</f>
        <v/>
      </c>
      <c r="BB896" s="14" t="str">
        <f>IF(Point[Height m]="","",Point[Height m])</f>
        <v/>
      </c>
      <c r="BC896" s="14" t="str">
        <f>IF(Point[Asset Group]="","",VLOOKUP(Point[Post Material],material_master,2,FALSE))</f>
        <v/>
      </c>
      <c r="BD896" s="14" t="str">
        <f>IF(Point[Asset Group]="","",VLOOKUP(Point[Post Number],number,2,FALSE))</f>
        <v/>
      </c>
      <c r="BE896" s="14" t="str">
        <f>IF(Point[Asset Group]="","",VLOOKUP(Point[Structure SubType],subdom_master_gdb,2,FALSE))</f>
        <v/>
      </c>
      <c r="BF896" s="14" t="str">
        <f>IF(Point[Area m2]="","",Point[Area m2])</f>
        <v/>
      </c>
      <c r="BG896" s="14" t="str">
        <f>IF(Point[Length m]="","",Point[Length m])</f>
        <v/>
      </c>
      <c r="BH896" s="14" t="str">
        <f>IF(Point[Width m]="","",Point[Width m])</f>
        <v/>
      </c>
      <c r="BI896" s="14" t="str">
        <f>IF(Point[Diameter m]="","",Point[Diameter m])</f>
        <v/>
      </c>
      <c r="BJ896" s="14" t="str">
        <f>IF(Point[Asset Group]="","",VLOOKUP(Point[Number of Pipes],number,2,FALSE))</f>
        <v/>
      </c>
      <c r="BK896" s="14" t="str">
        <f>IF(Point[Asset Group]="","",VLOOKUP(Point[Combined Name],2,FALSE))</f>
        <v/>
      </c>
      <c r="BL896" s="14" t="str">
        <f>IF(Point[Asset Group]="","",VLOOKUP(Point[Size Class],size_class,2,FALSE))</f>
        <v/>
      </c>
      <c r="BM896" s="14" t="str">
        <f>IF(Point[Asset Group]="","",VLOOKUP(Point[Age Class],age_class,2,FALSE))</f>
        <v/>
      </c>
      <c r="BN896" s="14" t="str">
        <f>IF(Point[Girth (cm)]="","",Point[Girth (cm)])</f>
        <v/>
      </c>
      <c r="BO896" s="14" t="str">
        <f>IF(Point[Crown Radius (m)]="","",Point[Crown Radius (m)])</f>
        <v/>
      </c>
      <c r="BP896" s="14" t="str">
        <f>IF(Point[Asset Group]="","",VLOOKUP(Point[Rooting Environment],root_enviro,2,FALSE))</f>
        <v/>
      </c>
      <c r="BQ896" s="14" t="str">
        <f>IF(Point[Asset Group]="","",VLOOKUP(Point[Tree Surround],tree_surround,2,FALSE))</f>
        <v/>
      </c>
      <c r="BR896" s="14" t="str">
        <f>IF(Point[Asset Group]="","",VLOOKUP(Point[Tree Grill],yes_no,2,FALSE))</f>
        <v/>
      </c>
      <c r="BS896" s="14" t="str">
        <f>IF(Point[Asset Group]="","",VLOOKUP(Point[Tree Location],tree_location,2,FALSE))</f>
        <v/>
      </c>
    </row>
    <row r="897" spans="1:71" s="3" customFormat="1" x14ac:dyDescent="0.2">
      <c r="A897" s="3" t="str">
        <f>IF(Point[DWG File Name]="","",Point[DWG File Name])</f>
        <v/>
      </c>
      <c r="B897" s="3" t="str">
        <f>IF(Point[DWG Layer Name]="","",Point[DWG Layer Name])</f>
        <v/>
      </c>
      <c r="C897" s="3" t="str">
        <f>IF(Point[DWG Handle]="","",Point[DWG Handle])</f>
        <v/>
      </c>
      <c r="D897" s="58" t="str">
        <f>IF(Point[X]="","",Point[X])</f>
        <v/>
      </c>
      <c r="E897" s="58" t="str">
        <f>IF(Point[Y]="","",Point[Y])</f>
        <v/>
      </c>
      <c r="F897" s="3" t="str">
        <f>IF(Point[Replacement Asset]="","",Point[Replacement Asset])</f>
        <v/>
      </c>
      <c r="G897" s="3" t="str">
        <f>IF(Point[Asset ID]="","",UPPER(Point[Asset ID]))</f>
        <v/>
      </c>
      <c r="H897" s="3" t="str">
        <f>IF(Point[Asset Group]="","",VLOOKUP(Point[Asset Group],asset_grp_pt,4,FALSE))</f>
        <v/>
      </c>
      <c r="I897" s="3" t="str">
        <f>IF(Point[Asset Group]="","",VLOOKUP(Point[Asset Group],asset_grp_pt,2,FALSE))</f>
        <v/>
      </c>
      <c r="J897" s="3" t="str">
        <f>IF(Point[Asset Group]="","",VLOOKUP(Point[Asset Group],asset_grp_pt,3,FALSE))</f>
        <v/>
      </c>
      <c r="K897" s="3" t="str">
        <f>IF(Point[Asset Group]="","",VLOOKUP(Point[Asset Type],type_master_list,2,FALSE))</f>
        <v/>
      </c>
      <c r="L897" s="3" t="str">
        <f>IF(Point[Asset Name]="","",PROPER(Point[Asset Name]))</f>
        <v/>
      </c>
      <c r="M897" s="11" t="str">
        <f>IF(Point[Install Date]="","",Point[Install Date])</f>
        <v/>
      </c>
      <c r="N897" s="11" t="str">
        <f>IF(Point[Note]="","",PROPER(Point[Note]))</f>
        <v/>
      </c>
      <c r="O897" s="11" t="str">
        <f>IF(Point[Resource Consent Number]="","",UPPER(Point[Resource Consent Number]))</f>
        <v/>
      </c>
      <c r="P897" s="53" t="str">
        <f>IF(Point[Asset Unit Cost]="","",Point[Asset Unit Cost])</f>
        <v/>
      </c>
      <c r="Q897" s="11" t="str">
        <f>IF(Point[Added By]="","",UPPER(Point[Added By]))</f>
        <v/>
      </c>
      <c r="R897" s="11" t="str">
        <f>IF(Point[Added Date]="","",Point[Added Date])</f>
        <v/>
      </c>
      <c r="S897" s="14" t="str">
        <f>IF(Point[Z COORD]="","",Point[Z COORD])</f>
        <v/>
      </c>
      <c r="T897" s="14" t="str">
        <f>IF(Point[Asset Description]="","",PROPER(Point[Asset Description]))</f>
        <v/>
      </c>
      <c r="U897" s="14" t="str">
        <f>IF(Point[[Artist ]]="","",PROPER(Point[[Artist ]]))</f>
        <v/>
      </c>
      <c r="V897" s="14" t="str">
        <f>IF(Point[Material Notes]="","",PROPER(Point[Material Notes]))</f>
        <v/>
      </c>
      <c r="W897" s="14" t="str">
        <f>IF(Point[Dimension Notes]="","",Point[Dimension Notes])</f>
        <v/>
      </c>
      <c r="X897" s="14" t="str">
        <f>IF(Point[List]="","",VLOOKUP(Point[Burner Number],number,2,FALSE))</f>
        <v/>
      </c>
      <c r="Y897" s="14" t="str">
        <f>IF(Point[List]="","",VLOOKUP(Point[Fuel],bbq_fuel,2,FALSE))</f>
        <v/>
      </c>
      <c r="Z897" s="14" t="str">
        <f>IF(Point[List]="","",VLOOKUP(Point[Cabinet Material],bbq_material,2,FALSE))</f>
        <v/>
      </c>
      <c r="AA897" s="14" t="str">
        <f>IF(Point[Asset Group]="","",VLOOKUP(Point[Manufacturer],manufacturer,2,FALSE))</f>
        <v/>
      </c>
      <c r="AB897" s="14" t="str">
        <f>IF(Point[Uinsex WC]="","",Point[Uinsex WC])</f>
        <v/>
      </c>
      <c r="AC897" s="14" t="str">
        <f>IF(Point[Female WC]="","",Point[Female WC])</f>
        <v/>
      </c>
      <c r="AD897" s="14" t="str">
        <f>IF(Point[Male WC]="","",Point[Male WC])</f>
        <v/>
      </c>
      <c r="AE897" s="14" t="str">
        <f>IF(Point[Urinal]="","",Point[Urinal])</f>
        <v/>
      </c>
      <c r="AF897" s="14" t="str">
        <f>IF(Point[Disabled Unisex]="","",Point[Disabled Unisex])</f>
        <v/>
      </c>
      <c r="AG897" s="14" t="str">
        <f>IF(Point[Disabled Female]="","",Point[Disabled Female])</f>
        <v/>
      </c>
      <c r="AH897" s="14" t="str">
        <f>IF(Point[Disabled Male]="","",Point[Disabled Male])</f>
        <v/>
      </c>
      <c r="AI897" s="14" t="str">
        <f>IF(Point[Asset Group]="","",VLOOKUP(Point[Handrail],yes_no,2,FALSE))</f>
        <v/>
      </c>
      <c r="AJ897" s="14" t="str">
        <f>IF(Point[Asset Group]="","",VLOOKUP(Point[Baby Changing],yes_no,2,FALSE))</f>
        <v/>
      </c>
      <c r="AK897" s="14" t="str">
        <f>IF(Point[Asset Group]="","",VLOOKUP(Point[Service Room],yes_no,2,FALSE))</f>
        <v/>
      </c>
      <c r="AL897" s="14" t="str">
        <f>IF(Point[Asset Group]="","",VLOOKUP(Point[Service Tap],service_tap,2,FALSE))</f>
        <v/>
      </c>
      <c r="AM897" s="14" t="str">
        <f>IF(Point[Asset Group]="","",VLOOKUP(Point[Heating Type],wc_heating,2,FALSE))</f>
        <v/>
      </c>
      <c r="AN897" s="14" t="str">
        <f>IF(Point[Asset Group]="","",VLOOKUP(Point[Power Supply],power_supply,2,FALSE))</f>
        <v/>
      </c>
      <c r="AO897" s="14" t="str">
        <f>IF(Point[Asset Group]="","",VLOOKUP(Point[Waste Water],waste_water,2,FALSE))</f>
        <v/>
      </c>
      <c r="AP897" s="14" t="str">
        <f>IF(Point[Asset Group]="","",VLOOKUP(Point[Furniture SubType],subdom_master_gdb,2,FALSE))</f>
        <v/>
      </c>
      <c r="AQ897" s="14" t="str">
        <f>IF(Point[Asset Group]="","",VLOOKUP(Point[Concrete Pad],yes_no,2,FALSE))</f>
        <v/>
      </c>
      <c r="AR897" s="14" t="str">
        <f>IF(Point[Asset Group]="","",VLOOKUP(Point[Material],material_master,2,FALSE))</f>
        <v/>
      </c>
      <c r="AS897" s="14" t="str">
        <f>IF(Point[Asset Group]="","",VLOOKUP(Point[Plumbing],irrigation_plumbing,2,FALSE))</f>
        <v/>
      </c>
      <c r="AT897" s="14" t="str">
        <f>IF(Point[Asset Group]="","",VLOOKUP(Point[Sprinklers],irrigation_sprinklers,2,FALSE))</f>
        <v/>
      </c>
      <c r="AU897" s="14" t="str">
        <f>IF(Point[Asset Group]="","",VLOOKUP(Point[System],irrigation_system,2,FALSE))</f>
        <v/>
      </c>
      <c r="AV897" s="14" t="str">
        <f>IF(Point[Asset Group]="","",VLOOKUP(Point[Status],irrigation_status,2,FALSE))</f>
        <v/>
      </c>
      <c r="AW897" s="11" t="str">
        <f>IF(Point[Date of manufacture]="","",Point[Date of manufacture])</f>
        <v/>
      </c>
      <c r="AX897" s="14" t="str">
        <f>IF(Point[Asset Group]="","",VLOOKUP(Point[Sign Purpose],sign_purpose,2,FALSE))</f>
        <v/>
      </c>
      <c r="AY897" s="14" t="str">
        <f>IF(Point[Asset Group]="","",VLOOKUP(Point[Sign Material],material_master,2,FALSE))</f>
        <v/>
      </c>
      <c r="AZ897" s="14" t="str">
        <f>IF(Point[Asset Group]="","",VLOOKUP(Point[Affixed To],sign_affix,2,FALSE))</f>
        <v/>
      </c>
      <c r="BA897" s="14" t="str">
        <f>IF(Point[Size HxB mm]="","",Point[Size HxB mm])</f>
        <v/>
      </c>
      <c r="BB897" s="14" t="str">
        <f>IF(Point[Height m]="","",Point[Height m])</f>
        <v/>
      </c>
      <c r="BC897" s="14" t="str">
        <f>IF(Point[Asset Group]="","",VLOOKUP(Point[Post Material],material_master,2,FALSE))</f>
        <v/>
      </c>
      <c r="BD897" s="14" t="str">
        <f>IF(Point[Asset Group]="","",VLOOKUP(Point[Post Number],number,2,FALSE))</f>
        <v/>
      </c>
      <c r="BE897" s="14" t="str">
        <f>IF(Point[Asset Group]="","",VLOOKUP(Point[Structure SubType],subdom_master_gdb,2,FALSE))</f>
        <v/>
      </c>
      <c r="BF897" s="14" t="str">
        <f>IF(Point[Area m2]="","",Point[Area m2])</f>
        <v/>
      </c>
      <c r="BG897" s="14" t="str">
        <f>IF(Point[Length m]="","",Point[Length m])</f>
        <v/>
      </c>
      <c r="BH897" s="14" t="str">
        <f>IF(Point[Width m]="","",Point[Width m])</f>
        <v/>
      </c>
      <c r="BI897" s="14" t="str">
        <f>IF(Point[Diameter m]="","",Point[Diameter m])</f>
        <v/>
      </c>
      <c r="BJ897" s="14" t="str">
        <f>IF(Point[Asset Group]="","",VLOOKUP(Point[Number of Pipes],number,2,FALSE))</f>
        <v/>
      </c>
      <c r="BK897" s="14" t="str">
        <f>IF(Point[Asset Group]="","",VLOOKUP(Point[Combined Name],2,FALSE))</f>
        <v/>
      </c>
      <c r="BL897" s="14" t="str">
        <f>IF(Point[Asset Group]="","",VLOOKUP(Point[Size Class],size_class,2,FALSE))</f>
        <v/>
      </c>
      <c r="BM897" s="14" t="str">
        <f>IF(Point[Asset Group]="","",VLOOKUP(Point[Age Class],age_class,2,FALSE))</f>
        <v/>
      </c>
      <c r="BN897" s="14" t="str">
        <f>IF(Point[Girth (cm)]="","",Point[Girth (cm)])</f>
        <v/>
      </c>
      <c r="BO897" s="14" t="str">
        <f>IF(Point[Crown Radius (m)]="","",Point[Crown Radius (m)])</f>
        <v/>
      </c>
      <c r="BP897" s="14" t="str">
        <f>IF(Point[Asset Group]="","",VLOOKUP(Point[Rooting Environment],root_enviro,2,FALSE))</f>
        <v/>
      </c>
      <c r="BQ897" s="14" t="str">
        <f>IF(Point[Asset Group]="","",VLOOKUP(Point[Tree Surround],tree_surround,2,FALSE))</f>
        <v/>
      </c>
      <c r="BR897" s="14" t="str">
        <f>IF(Point[Asset Group]="","",VLOOKUP(Point[Tree Grill],yes_no,2,FALSE))</f>
        <v/>
      </c>
      <c r="BS897" s="14" t="str">
        <f>IF(Point[Asset Group]="","",VLOOKUP(Point[Tree Location],tree_location,2,FALSE))</f>
        <v/>
      </c>
    </row>
    <row r="898" spans="1:71" s="3" customFormat="1" x14ac:dyDescent="0.2">
      <c r="A898" s="3" t="str">
        <f>IF(Point[DWG File Name]="","",Point[DWG File Name])</f>
        <v/>
      </c>
      <c r="B898" s="3" t="str">
        <f>IF(Point[DWG Layer Name]="","",Point[DWG Layer Name])</f>
        <v/>
      </c>
      <c r="C898" s="3" t="str">
        <f>IF(Point[DWG Handle]="","",Point[DWG Handle])</f>
        <v/>
      </c>
      <c r="D898" s="58" t="str">
        <f>IF(Point[X]="","",Point[X])</f>
        <v/>
      </c>
      <c r="E898" s="58" t="str">
        <f>IF(Point[Y]="","",Point[Y])</f>
        <v/>
      </c>
      <c r="F898" s="3" t="str">
        <f>IF(Point[Replacement Asset]="","",Point[Replacement Asset])</f>
        <v/>
      </c>
      <c r="G898" s="3" t="str">
        <f>IF(Point[Asset ID]="","",UPPER(Point[Asset ID]))</f>
        <v/>
      </c>
      <c r="H898" s="3" t="str">
        <f>IF(Point[Asset Group]="","",VLOOKUP(Point[Asset Group],asset_grp_pt,4,FALSE))</f>
        <v/>
      </c>
      <c r="I898" s="3" t="str">
        <f>IF(Point[Asset Group]="","",VLOOKUP(Point[Asset Group],asset_grp_pt,2,FALSE))</f>
        <v/>
      </c>
      <c r="J898" s="3" t="str">
        <f>IF(Point[Asset Group]="","",VLOOKUP(Point[Asset Group],asset_grp_pt,3,FALSE))</f>
        <v/>
      </c>
      <c r="K898" s="3" t="str">
        <f>IF(Point[Asset Group]="","",VLOOKUP(Point[Asset Type],type_master_list,2,FALSE))</f>
        <v/>
      </c>
      <c r="L898" s="3" t="str">
        <f>IF(Point[Asset Name]="","",PROPER(Point[Asset Name]))</f>
        <v/>
      </c>
      <c r="M898" s="11" t="str">
        <f>IF(Point[Install Date]="","",Point[Install Date])</f>
        <v/>
      </c>
      <c r="N898" s="11" t="str">
        <f>IF(Point[Note]="","",PROPER(Point[Note]))</f>
        <v/>
      </c>
      <c r="O898" s="11" t="str">
        <f>IF(Point[Resource Consent Number]="","",UPPER(Point[Resource Consent Number]))</f>
        <v/>
      </c>
      <c r="P898" s="53" t="str">
        <f>IF(Point[Asset Unit Cost]="","",Point[Asset Unit Cost])</f>
        <v/>
      </c>
      <c r="Q898" s="11" t="str">
        <f>IF(Point[Added By]="","",UPPER(Point[Added By]))</f>
        <v/>
      </c>
      <c r="R898" s="11" t="str">
        <f>IF(Point[Added Date]="","",Point[Added Date])</f>
        <v/>
      </c>
      <c r="S898" s="14" t="str">
        <f>IF(Point[Z COORD]="","",Point[Z COORD])</f>
        <v/>
      </c>
      <c r="T898" s="14" t="str">
        <f>IF(Point[Asset Description]="","",PROPER(Point[Asset Description]))</f>
        <v/>
      </c>
      <c r="U898" s="14" t="str">
        <f>IF(Point[[Artist ]]="","",PROPER(Point[[Artist ]]))</f>
        <v/>
      </c>
      <c r="V898" s="14" t="str">
        <f>IF(Point[Material Notes]="","",PROPER(Point[Material Notes]))</f>
        <v/>
      </c>
      <c r="W898" s="14" t="str">
        <f>IF(Point[Dimension Notes]="","",Point[Dimension Notes])</f>
        <v/>
      </c>
      <c r="X898" s="14" t="str">
        <f>IF(Point[List]="","",VLOOKUP(Point[Burner Number],number,2,FALSE))</f>
        <v/>
      </c>
      <c r="Y898" s="14" t="str">
        <f>IF(Point[List]="","",VLOOKUP(Point[Fuel],bbq_fuel,2,FALSE))</f>
        <v/>
      </c>
      <c r="Z898" s="14" t="str">
        <f>IF(Point[List]="","",VLOOKUP(Point[Cabinet Material],bbq_material,2,FALSE))</f>
        <v/>
      </c>
      <c r="AA898" s="14" t="str">
        <f>IF(Point[Asset Group]="","",VLOOKUP(Point[Manufacturer],manufacturer,2,FALSE))</f>
        <v/>
      </c>
      <c r="AB898" s="14" t="str">
        <f>IF(Point[Uinsex WC]="","",Point[Uinsex WC])</f>
        <v/>
      </c>
      <c r="AC898" s="14" t="str">
        <f>IF(Point[Female WC]="","",Point[Female WC])</f>
        <v/>
      </c>
      <c r="AD898" s="14" t="str">
        <f>IF(Point[Male WC]="","",Point[Male WC])</f>
        <v/>
      </c>
      <c r="AE898" s="14" t="str">
        <f>IF(Point[Urinal]="","",Point[Urinal])</f>
        <v/>
      </c>
      <c r="AF898" s="14" t="str">
        <f>IF(Point[Disabled Unisex]="","",Point[Disabled Unisex])</f>
        <v/>
      </c>
      <c r="AG898" s="14" t="str">
        <f>IF(Point[Disabled Female]="","",Point[Disabled Female])</f>
        <v/>
      </c>
      <c r="AH898" s="14" t="str">
        <f>IF(Point[Disabled Male]="","",Point[Disabled Male])</f>
        <v/>
      </c>
      <c r="AI898" s="14" t="str">
        <f>IF(Point[Asset Group]="","",VLOOKUP(Point[Handrail],yes_no,2,FALSE))</f>
        <v/>
      </c>
      <c r="AJ898" s="14" t="str">
        <f>IF(Point[Asset Group]="","",VLOOKUP(Point[Baby Changing],yes_no,2,FALSE))</f>
        <v/>
      </c>
      <c r="AK898" s="14" t="str">
        <f>IF(Point[Asset Group]="","",VLOOKUP(Point[Service Room],yes_no,2,FALSE))</f>
        <v/>
      </c>
      <c r="AL898" s="14" t="str">
        <f>IF(Point[Asset Group]="","",VLOOKUP(Point[Service Tap],service_tap,2,FALSE))</f>
        <v/>
      </c>
      <c r="AM898" s="14" t="str">
        <f>IF(Point[Asset Group]="","",VLOOKUP(Point[Heating Type],wc_heating,2,FALSE))</f>
        <v/>
      </c>
      <c r="AN898" s="14" t="str">
        <f>IF(Point[Asset Group]="","",VLOOKUP(Point[Power Supply],power_supply,2,FALSE))</f>
        <v/>
      </c>
      <c r="AO898" s="14" t="str">
        <f>IF(Point[Asset Group]="","",VLOOKUP(Point[Waste Water],waste_water,2,FALSE))</f>
        <v/>
      </c>
      <c r="AP898" s="14" t="str">
        <f>IF(Point[Asset Group]="","",VLOOKUP(Point[Furniture SubType],subdom_master_gdb,2,FALSE))</f>
        <v/>
      </c>
      <c r="AQ898" s="14" t="str">
        <f>IF(Point[Asset Group]="","",VLOOKUP(Point[Concrete Pad],yes_no,2,FALSE))</f>
        <v/>
      </c>
      <c r="AR898" s="14" t="str">
        <f>IF(Point[Asset Group]="","",VLOOKUP(Point[Material],material_master,2,FALSE))</f>
        <v/>
      </c>
      <c r="AS898" s="14" t="str">
        <f>IF(Point[Asset Group]="","",VLOOKUP(Point[Plumbing],irrigation_plumbing,2,FALSE))</f>
        <v/>
      </c>
      <c r="AT898" s="14" t="str">
        <f>IF(Point[Asset Group]="","",VLOOKUP(Point[Sprinklers],irrigation_sprinklers,2,FALSE))</f>
        <v/>
      </c>
      <c r="AU898" s="14" t="str">
        <f>IF(Point[Asset Group]="","",VLOOKUP(Point[System],irrigation_system,2,FALSE))</f>
        <v/>
      </c>
      <c r="AV898" s="14" t="str">
        <f>IF(Point[Asset Group]="","",VLOOKUP(Point[Status],irrigation_status,2,FALSE))</f>
        <v/>
      </c>
      <c r="AW898" s="11" t="str">
        <f>IF(Point[Date of manufacture]="","",Point[Date of manufacture])</f>
        <v/>
      </c>
      <c r="AX898" s="14" t="str">
        <f>IF(Point[Asset Group]="","",VLOOKUP(Point[Sign Purpose],sign_purpose,2,FALSE))</f>
        <v/>
      </c>
      <c r="AY898" s="14" t="str">
        <f>IF(Point[Asset Group]="","",VLOOKUP(Point[Sign Material],material_master,2,FALSE))</f>
        <v/>
      </c>
      <c r="AZ898" s="14" t="str">
        <f>IF(Point[Asset Group]="","",VLOOKUP(Point[Affixed To],sign_affix,2,FALSE))</f>
        <v/>
      </c>
      <c r="BA898" s="14" t="str">
        <f>IF(Point[Size HxB mm]="","",Point[Size HxB mm])</f>
        <v/>
      </c>
      <c r="BB898" s="14" t="str">
        <f>IF(Point[Height m]="","",Point[Height m])</f>
        <v/>
      </c>
      <c r="BC898" s="14" t="str">
        <f>IF(Point[Asset Group]="","",VLOOKUP(Point[Post Material],material_master,2,FALSE))</f>
        <v/>
      </c>
      <c r="BD898" s="14" t="str">
        <f>IF(Point[Asset Group]="","",VLOOKUP(Point[Post Number],number,2,FALSE))</f>
        <v/>
      </c>
      <c r="BE898" s="14" t="str">
        <f>IF(Point[Asset Group]="","",VLOOKUP(Point[Structure SubType],subdom_master_gdb,2,FALSE))</f>
        <v/>
      </c>
      <c r="BF898" s="14" t="str">
        <f>IF(Point[Area m2]="","",Point[Area m2])</f>
        <v/>
      </c>
      <c r="BG898" s="14" t="str">
        <f>IF(Point[Length m]="","",Point[Length m])</f>
        <v/>
      </c>
      <c r="BH898" s="14" t="str">
        <f>IF(Point[Width m]="","",Point[Width m])</f>
        <v/>
      </c>
      <c r="BI898" s="14" t="str">
        <f>IF(Point[Diameter m]="","",Point[Diameter m])</f>
        <v/>
      </c>
      <c r="BJ898" s="14" t="str">
        <f>IF(Point[Asset Group]="","",VLOOKUP(Point[Number of Pipes],number,2,FALSE))</f>
        <v/>
      </c>
      <c r="BK898" s="14" t="str">
        <f>IF(Point[Asset Group]="","",VLOOKUP(Point[Combined Name],2,FALSE))</f>
        <v/>
      </c>
      <c r="BL898" s="14" t="str">
        <f>IF(Point[Asset Group]="","",VLOOKUP(Point[Size Class],size_class,2,FALSE))</f>
        <v/>
      </c>
      <c r="BM898" s="14" t="str">
        <f>IF(Point[Asset Group]="","",VLOOKUP(Point[Age Class],age_class,2,FALSE))</f>
        <v/>
      </c>
      <c r="BN898" s="14" t="str">
        <f>IF(Point[Girth (cm)]="","",Point[Girth (cm)])</f>
        <v/>
      </c>
      <c r="BO898" s="14" t="str">
        <f>IF(Point[Crown Radius (m)]="","",Point[Crown Radius (m)])</f>
        <v/>
      </c>
      <c r="BP898" s="14" t="str">
        <f>IF(Point[Asset Group]="","",VLOOKUP(Point[Rooting Environment],root_enviro,2,FALSE))</f>
        <v/>
      </c>
      <c r="BQ898" s="14" t="str">
        <f>IF(Point[Asset Group]="","",VLOOKUP(Point[Tree Surround],tree_surround,2,FALSE))</f>
        <v/>
      </c>
      <c r="BR898" s="14" t="str">
        <f>IF(Point[Asset Group]="","",VLOOKUP(Point[Tree Grill],yes_no,2,FALSE))</f>
        <v/>
      </c>
      <c r="BS898" s="14" t="str">
        <f>IF(Point[Asset Group]="","",VLOOKUP(Point[Tree Location],tree_location,2,FALSE))</f>
        <v/>
      </c>
    </row>
    <row r="899" spans="1:71" s="3" customFormat="1" x14ac:dyDescent="0.2">
      <c r="A899" s="3" t="str">
        <f>IF(Point[DWG File Name]="","",Point[DWG File Name])</f>
        <v/>
      </c>
      <c r="B899" s="3" t="str">
        <f>IF(Point[DWG Layer Name]="","",Point[DWG Layer Name])</f>
        <v/>
      </c>
      <c r="C899" s="3" t="str">
        <f>IF(Point[DWG Handle]="","",Point[DWG Handle])</f>
        <v/>
      </c>
      <c r="D899" s="58" t="str">
        <f>IF(Point[X]="","",Point[X])</f>
        <v/>
      </c>
      <c r="E899" s="58" t="str">
        <f>IF(Point[Y]="","",Point[Y])</f>
        <v/>
      </c>
      <c r="F899" s="3" t="str">
        <f>IF(Point[Replacement Asset]="","",Point[Replacement Asset])</f>
        <v/>
      </c>
      <c r="G899" s="3" t="str">
        <f>IF(Point[Asset ID]="","",UPPER(Point[Asset ID]))</f>
        <v/>
      </c>
      <c r="H899" s="3" t="str">
        <f>IF(Point[Asset Group]="","",VLOOKUP(Point[Asset Group],asset_grp_pt,4,FALSE))</f>
        <v/>
      </c>
      <c r="I899" s="3" t="str">
        <f>IF(Point[Asset Group]="","",VLOOKUP(Point[Asset Group],asset_grp_pt,2,FALSE))</f>
        <v/>
      </c>
      <c r="J899" s="3" t="str">
        <f>IF(Point[Asset Group]="","",VLOOKUP(Point[Asset Group],asset_grp_pt,3,FALSE))</f>
        <v/>
      </c>
      <c r="K899" s="3" t="str">
        <f>IF(Point[Asset Group]="","",VLOOKUP(Point[Asset Type],type_master_list,2,FALSE))</f>
        <v/>
      </c>
      <c r="L899" s="3" t="str">
        <f>IF(Point[Asset Name]="","",PROPER(Point[Asset Name]))</f>
        <v/>
      </c>
      <c r="M899" s="11" t="str">
        <f>IF(Point[Install Date]="","",Point[Install Date])</f>
        <v/>
      </c>
      <c r="N899" s="11" t="str">
        <f>IF(Point[Note]="","",PROPER(Point[Note]))</f>
        <v/>
      </c>
      <c r="O899" s="11" t="str">
        <f>IF(Point[Resource Consent Number]="","",UPPER(Point[Resource Consent Number]))</f>
        <v/>
      </c>
      <c r="P899" s="53" t="str">
        <f>IF(Point[Asset Unit Cost]="","",Point[Asset Unit Cost])</f>
        <v/>
      </c>
      <c r="Q899" s="11" t="str">
        <f>IF(Point[Added By]="","",UPPER(Point[Added By]))</f>
        <v/>
      </c>
      <c r="R899" s="11" t="str">
        <f>IF(Point[Added Date]="","",Point[Added Date])</f>
        <v/>
      </c>
      <c r="S899" s="14" t="str">
        <f>IF(Point[Z COORD]="","",Point[Z COORD])</f>
        <v/>
      </c>
      <c r="T899" s="14" t="str">
        <f>IF(Point[Asset Description]="","",PROPER(Point[Asset Description]))</f>
        <v/>
      </c>
      <c r="U899" s="14" t="str">
        <f>IF(Point[[Artist ]]="","",PROPER(Point[[Artist ]]))</f>
        <v/>
      </c>
      <c r="V899" s="14" t="str">
        <f>IF(Point[Material Notes]="","",PROPER(Point[Material Notes]))</f>
        <v/>
      </c>
      <c r="W899" s="14" t="str">
        <f>IF(Point[Dimension Notes]="","",Point[Dimension Notes])</f>
        <v/>
      </c>
      <c r="X899" s="14" t="str">
        <f>IF(Point[List]="","",VLOOKUP(Point[Burner Number],number,2,FALSE))</f>
        <v/>
      </c>
      <c r="Y899" s="14" t="str">
        <f>IF(Point[List]="","",VLOOKUP(Point[Fuel],bbq_fuel,2,FALSE))</f>
        <v/>
      </c>
      <c r="Z899" s="14" t="str">
        <f>IF(Point[List]="","",VLOOKUP(Point[Cabinet Material],bbq_material,2,FALSE))</f>
        <v/>
      </c>
      <c r="AA899" s="14" t="str">
        <f>IF(Point[Asset Group]="","",VLOOKUP(Point[Manufacturer],manufacturer,2,FALSE))</f>
        <v/>
      </c>
      <c r="AB899" s="14" t="str">
        <f>IF(Point[Uinsex WC]="","",Point[Uinsex WC])</f>
        <v/>
      </c>
      <c r="AC899" s="14" t="str">
        <f>IF(Point[Female WC]="","",Point[Female WC])</f>
        <v/>
      </c>
      <c r="AD899" s="14" t="str">
        <f>IF(Point[Male WC]="","",Point[Male WC])</f>
        <v/>
      </c>
      <c r="AE899" s="14" t="str">
        <f>IF(Point[Urinal]="","",Point[Urinal])</f>
        <v/>
      </c>
      <c r="AF899" s="14" t="str">
        <f>IF(Point[Disabled Unisex]="","",Point[Disabled Unisex])</f>
        <v/>
      </c>
      <c r="AG899" s="14" t="str">
        <f>IF(Point[Disabled Female]="","",Point[Disabled Female])</f>
        <v/>
      </c>
      <c r="AH899" s="14" t="str">
        <f>IF(Point[Disabled Male]="","",Point[Disabled Male])</f>
        <v/>
      </c>
      <c r="AI899" s="14" t="str">
        <f>IF(Point[Asset Group]="","",VLOOKUP(Point[Handrail],yes_no,2,FALSE))</f>
        <v/>
      </c>
      <c r="AJ899" s="14" t="str">
        <f>IF(Point[Asset Group]="","",VLOOKUP(Point[Baby Changing],yes_no,2,FALSE))</f>
        <v/>
      </c>
      <c r="AK899" s="14" t="str">
        <f>IF(Point[Asset Group]="","",VLOOKUP(Point[Service Room],yes_no,2,FALSE))</f>
        <v/>
      </c>
      <c r="AL899" s="14" t="str">
        <f>IF(Point[Asset Group]="","",VLOOKUP(Point[Service Tap],service_tap,2,FALSE))</f>
        <v/>
      </c>
      <c r="AM899" s="14" t="str">
        <f>IF(Point[Asset Group]="","",VLOOKUP(Point[Heating Type],wc_heating,2,FALSE))</f>
        <v/>
      </c>
      <c r="AN899" s="14" t="str">
        <f>IF(Point[Asset Group]="","",VLOOKUP(Point[Power Supply],power_supply,2,FALSE))</f>
        <v/>
      </c>
      <c r="AO899" s="14" t="str">
        <f>IF(Point[Asset Group]="","",VLOOKUP(Point[Waste Water],waste_water,2,FALSE))</f>
        <v/>
      </c>
      <c r="AP899" s="14" t="str">
        <f>IF(Point[Asset Group]="","",VLOOKUP(Point[Furniture SubType],subdom_master_gdb,2,FALSE))</f>
        <v/>
      </c>
      <c r="AQ899" s="14" t="str">
        <f>IF(Point[Asset Group]="","",VLOOKUP(Point[Concrete Pad],yes_no,2,FALSE))</f>
        <v/>
      </c>
      <c r="AR899" s="14" t="str">
        <f>IF(Point[Asset Group]="","",VLOOKUP(Point[Material],material_master,2,FALSE))</f>
        <v/>
      </c>
      <c r="AS899" s="14" t="str">
        <f>IF(Point[Asset Group]="","",VLOOKUP(Point[Plumbing],irrigation_plumbing,2,FALSE))</f>
        <v/>
      </c>
      <c r="AT899" s="14" t="str">
        <f>IF(Point[Asset Group]="","",VLOOKUP(Point[Sprinklers],irrigation_sprinklers,2,FALSE))</f>
        <v/>
      </c>
      <c r="AU899" s="14" t="str">
        <f>IF(Point[Asset Group]="","",VLOOKUP(Point[System],irrigation_system,2,FALSE))</f>
        <v/>
      </c>
      <c r="AV899" s="14" t="str">
        <f>IF(Point[Asset Group]="","",VLOOKUP(Point[Status],irrigation_status,2,FALSE))</f>
        <v/>
      </c>
      <c r="AW899" s="11" t="str">
        <f>IF(Point[Date of manufacture]="","",Point[Date of manufacture])</f>
        <v/>
      </c>
      <c r="AX899" s="14" t="str">
        <f>IF(Point[Asset Group]="","",VLOOKUP(Point[Sign Purpose],sign_purpose,2,FALSE))</f>
        <v/>
      </c>
      <c r="AY899" s="14" t="str">
        <f>IF(Point[Asset Group]="","",VLOOKUP(Point[Sign Material],material_master,2,FALSE))</f>
        <v/>
      </c>
      <c r="AZ899" s="14" t="str">
        <f>IF(Point[Asset Group]="","",VLOOKUP(Point[Affixed To],sign_affix,2,FALSE))</f>
        <v/>
      </c>
      <c r="BA899" s="14" t="str">
        <f>IF(Point[Size HxB mm]="","",Point[Size HxB mm])</f>
        <v/>
      </c>
      <c r="BB899" s="14" t="str">
        <f>IF(Point[Height m]="","",Point[Height m])</f>
        <v/>
      </c>
      <c r="BC899" s="14" t="str">
        <f>IF(Point[Asset Group]="","",VLOOKUP(Point[Post Material],material_master,2,FALSE))</f>
        <v/>
      </c>
      <c r="BD899" s="14" t="str">
        <f>IF(Point[Asset Group]="","",VLOOKUP(Point[Post Number],number,2,FALSE))</f>
        <v/>
      </c>
      <c r="BE899" s="14" t="str">
        <f>IF(Point[Asset Group]="","",VLOOKUP(Point[Structure SubType],subdom_master_gdb,2,FALSE))</f>
        <v/>
      </c>
      <c r="BF899" s="14" t="str">
        <f>IF(Point[Area m2]="","",Point[Area m2])</f>
        <v/>
      </c>
      <c r="BG899" s="14" t="str">
        <f>IF(Point[Length m]="","",Point[Length m])</f>
        <v/>
      </c>
      <c r="BH899" s="14" t="str">
        <f>IF(Point[Width m]="","",Point[Width m])</f>
        <v/>
      </c>
      <c r="BI899" s="14" t="str">
        <f>IF(Point[Diameter m]="","",Point[Diameter m])</f>
        <v/>
      </c>
      <c r="BJ899" s="14" t="str">
        <f>IF(Point[Asset Group]="","",VLOOKUP(Point[Number of Pipes],number,2,FALSE))</f>
        <v/>
      </c>
      <c r="BK899" s="14" t="str">
        <f>IF(Point[Asset Group]="","",VLOOKUP(Point[Combined Name],2,FALSE))</f>
        <v/>
      </c>
      <c r="BL899" s="14" t="str">
        <f>IF(Point[Asset Group]="","",VLOOKUP(Point[Size Class],size_class,2,FALSE))</f>
        <v/>
      </c>
      <c r="BM899" s="14" t="str">
        <f>IF(Point[Asset Group]="","",VLOOKUP(Point[Age Class],age_class,2,FALSE))</f>
        <v/>
      </c>
      <c r="BN899" s="14" t="str">
        <f>IF(Point[Girth (cm)]="","",Point[Girth (cm)])</f>
        <v/>
      </c>
      <c r="BO899" s="14" t="str">
        <f>IF(Point[Crown Radius (m)]="","",Point[Crown Radius (m)])</f>
        <v/>
      </c>
      <c r="BP899" s="14" t="str">
        <f>IF(Point[Asset Group]="","",VLOOKUP(Point[Rooting Environment],root_enviro,2,FALSE))</f>
        <v/>
      </c>
      <c r="BQ899" s="14" t="str">
        <f>IF(Point[Asset Group]="","",VLOOKUP(Point[Tree Surround],tree_surround,2,FALSE))</f>
        <v/>
      </c>
      <c r="BR899" s="14" t="str">
        <f>IF(Point[Asset Group]="","",VLOOKUP(Point[Tree Grill],yes_no,2,FALSE))</f>
        <v/>
      </c>
      <c r="BS899" s="14" t="str">
        <f>IF(Point[Asset Group]="","",VLOOKUP(Point[Tree Location],tree_location,2,FALSE))</f>
        <v/>
      </c>
    </row>
    <row r="900" spans="1:71" s="3" customFormat="1" x14ac:dyDescent="0.2">
      <c r="A900" s="3" t="str">
        <f>IF(Point[DWG File Name]="","",Point[DWG File Name])</f>
        <v/>
      </c>
      <c r="B900" s="3" t="str">
        <f>IF(Point[DWG Layer Name]="","",Point[DWG Layer Name])</f>
        <v/>
      </c>
      <c r="C900" s="3" t="str">
        <f>IF(Point[DWG Handle]="","",Point[DWG Handle])</f>
        <v/>
      </c>
      <c r="D900" s="58" t="str">
        <f>IF(Point[X]="","",Point[X])</f>
        <v/>
      </c>
      <c r="E900" s="58" t="str">
        <f>IF(Point[Y]="","",Point[Y])</f>
        <v/>
      </c>
      <c r="F900" s="3" t="str">
        <f>IF(Point[Replacement Asset]="","",Point[Replacement Asset])</f>
        <v/>
      </c>
      <c r="G900" s="3" t="str">
        <f>IF(Point[Asset ID]="","",UPPER(Point[Asset ID]))</f>
        <v/>
      </c>
      <c r="H900" s="3" t="str">
        <f>IF(Point[Asset Group]="","",VLOOKUP(Point[Asset Group],asset_grp_pt,4,FALSE))</f>
        <v/>
      </c>
      <c r="I900" s="3" t="str">
        <f>IF(Point[Asset Group]="","",VLOOKUP(Point[Asset Group],asset_grp_pt,2,FALSE))</f>
        <v/>
      </c>
      <c r="J900" s="3" t="str">
        <f>IF(Point[Asset Group]="","",VLOOKUP(Point[Asset Group],asset_grp_pt,3,FALSE))</f>
        <v/>
      </c>
      <c r="K900" s="3" t="str">
        <f>IF(Point[Asset Group]="","",VLOOKUP(Point[Asset Type],type_master_list,2,FALSE))</f>
        <v/>
      </c>
      <c r="L900" s="3" t="str">
        <f>IF(Point[Asset Name]="","",PROPER(Point[Asset Name]))</f>
        <v/>
      </c>
      <c r="M900" s="11" t="str">
        <f>IF(Point[Install Date]="","",Point[Install Date])</f>
        <v/>
      </c>
      <c r="N900" s="11" t="str">
        <f>IF(Point[Note]="","",PROPER(Point[Note]))</f>
        <v/>
      </c>
      <c r="O900" s="11" t="str">
        <f>IF(Point[Resource Consent Number]="","",UPPER(Point[Resource Consent Number]))</f>
        <v/>
      </c>
      <c r="P900" s="53" t="str">
        <f>IF(Point[Asset Unit Cost]="","",Point[Asset Unit Cost])</f>
        <v/>
      </c>
      <c r="Q900" s="11" t="str">
        <f>IF(Point[Added By]="","",UPPER(Point[Added By]))</f>
        <v/>
      </c>
      <c r="R900" s="11" t="str">
        <f>IF(Point[Added Date]="","",Point[Added Date])</f>
        <v/>
      </c>
      <c r="S900" s="14" t="str">
        <f>IF(Point[Z COORD]="","",Point[Z COORD])</f>
        <v/>
      </c>
      <c r="T900" s="14" t="str">
        <f>IF(Point[Asset Description]="","",PROPER(Point[Asset Description]))</f>
        <v/>
      </c>
      <c r="U900" s="14" t="str">
        <f>IF(Point[[Artist ]]="","",PROPER(Point[[Artist ]]))</f>
        <v/>
      </c>
      <c r="V900" s="14" t="str">
        <f>IF(Point[Material Notes]="","",PROPER(Point[Material Notes]))</f>
        <v/>
      </c>
      <c r="W900" s="14" t="str">
        <f>IF(Point[Dimension Notes]="","",Point[Dimension Notes])</f>
        <v/>
      </c>
      <c r="X900" s="14" t="str">
        <f>IF(Point[List]="","",VLOOKUP(Point[Burner Number],number,2,FALSE))</f>
        <v/>
      </c>
      <c r="Y900" s="14" t="str">
        <f>IF(Point[List]="","",VLOOKUP(Point[Fuel],bbq_fuel,2,FALSE))</f>
        <v/>
      </c>
      <c r="Z900" s="14" t="str">
        <f>IF(Point[List]="","",VLOOKUP(Point[Cabinet Material],bbq_material,2,FALSE))</f>
        <v/>
      </c>
      <c r="AA900" s="14" t="str">
        <f>IF(Point[Asset Group]="","",VLOOKUP(Point[Manufacturer],manufacturer,2,FALSE))</f>
        <v/>
      </c>
      <c r="AB900" s="14" t="str">
        <f>IF(Point[Uinsex WC]="","",Point[Uinsex WC])</f>
        <v/>
      </c>
      <c r="AC900" s="14" t="str">
        <f>IF(Point[Female WC]="","",Point[Female WC])</f>
        <v/>
      </c>
      <c r="AD900" s="14" t="str">
        <f>IF(Point[Male WC]="","",Point[Male WC])</f>
        <v/>
      </c>
      <c r="AE900" s="14" t="str">
        <f>IF(Point[Urinal]="","",Point[Urinal])</f>
        <v/>
      </c>
      <c r="AF900" s="14" t="str">
        <f>IF(Point[Disabled Unisex]="","",Point[Disabled Unisex])</f>
        <v/>
      </c>
      <c r="AG900" s="14" t="str">
        <f>IF(Point[Disabled Female]="","",Point[Disabled Female])</f>
        <v/>
      </c>
      <c r="AH900" s="14" t="str">
        <f>IF(Point[Disabled Male]="","",Point[Disabled Male])</f>
        <v/>
      </c>
      <c r="AI900" s="14" t="str">
        <f>IF(Point[Asset Group]="","",VLOOKUP(Point[Handrail],yes_no,2,FALSE))</f>
        <v/>
      </c>
      <c r="AJ900" s="14" t="str">
        <f>IF(Point[Asset Group]="","",VLOOKUP(Point[Baby Changing],yes_no,2,FALSE))</f>
        <v/>
      </c>
      <c r="AK900" s="14" t="str">
        <f>IF(Point[Asset Group]="","",VLOOKUP(Point[Service Room],yes_no,2,FALSE))</f>
        <v/>
      </c>
      <c r="AL900" s="14" t="str">
        <f>IF(Point[Asset Group]="","",VLOOKUP(Point[Service Tap],service_tap,2,FALSE))</f>
        <v/>
      </c>
      <c r="AM900" s="14" t="str">
        <f>IF(Point[Asset Group]="","",VLOOKUP(Point[Heating Type],wc_heating,2,FALSE))</f>
        <v/>
      </c>
      <c r="AN900" s="14" t="str">
        <f>IF(Point[Asset Group]="","",VLOOKUP(Point[Power Supply],power_supply,2,FALSE))</f>
        <v/>
      </c>
      <c r="AO900" s="14" t="str">
        <f>IF(Point[Asset Group]="","",VLOOKUP(Point[Waste Water],waste_water,2,FALSE))</f>
        <v/>
      </c>
      <c r="AP900" s="14" t="str">
        <f>IF(Point[Asset Group]="","",VLOOKUP(Point[Furniture SubType],subdom_master_gdb,2,FALSE))</f>
        <v/>
      </c>
      <c r="AQ900" s="14" t="str">
        <f>IF(Point[Asset Group]="","",VLOOKUP(Point[Concrete Pad],yes_no,2,FALSE))</f>
        <v/>
      </c>
      <c r="AR900" s="14" t="str">
        <f>IF(Point[Asset Group]="","",VLOOKUP(Point[Material],material_master,2,FALSE))</f>
        <v/>
      </c>
      <c r="AS900" s="14" t="str">
        <f>IF(Point[Asset Group]="","",VLOOKUP(Point[Plumbing],irrigation_plumbing,2,FALSE))</f>
        <v/>
      </c>
      <c r="AT900" s="14" t="str">
        <f>IF(Point[Asset Group]="","",VLOOKUP(Point[Sprinklers],irrigation_sprinklers,2,FALSE))</f>
        <v/>
      </c>
      <c r="AU900" s="14" t="str">
        <f>IF(Point[Asset Group]="","",VLOOKUP(Point[System],irrigation_system,2,FALSE))</f>
        <v/>
      </c>
      <c r="AV900" s="14" t="str">
        <f>IF(Point[Asset Group]="","",VLOOKUP(Point[Status],irrigation_status,2,FALSE))</f>
        <v/>
      </c>
      <c r="AW900" s="11" t="str">
        <f>IF(Point[Date of manufacture]="","",Point[Date of manufacture])</f>
        <v/>
      </c>
      <c r="AX900" s="14" t="str">
        <f>IF(Point[Asset Group]="","",VLOOKUP(Point[Sign Purpose],sign_purpose,2,FALSE))</f>
        <v/>
      </c>
      <c r="AY900" s="14" t="str">
        <f>IF(Point[Asset Group]="","",VLOOKUP(Point[Sign Material],material_master,2,FALSE))</f>
        <v/>
      </c>
      <c r="AZ900" s="14" t="str">
        <f>IF(Point[Asset Group]="","",VLOOKUP(Point[Affixed To],sign_affix,2,FALSE))</f>
        <v/>
      </c>
      <c r="BA900" s="14" t="str">
        <f>IF(Point[Size HxB mm]="","",Point[Size HxB mm])</f>
        <v/>
      </c>
      <c r="BB900" s="14" t="str">
        <f>IF(Point[Height m]="","",Point[Height m])</f>
        <v/>
      </c>
      <c r="BC900" s="14" t="str">
        <f>IF(Point[Asset Group]="","",VLOOKUP(Point[Post Material],material_master,2,FALSE))</f>
        <v/>
      </c>
      <c r="BD900" s="14" t="str">
        <f>IF(Point[Asset Group]="","",VLOOKUP(Point[Post Number],number,2,FALSE))</f>
        <v/>
      </c>
      <c r="BE900" s="14" t="str">
        <f>IF(Point[Asset Group]="","",VLOOKUP(Point[Structure SubType],subdom_master_gdb,2,FALSE))</f>
        <v/>
      </c>
      <c r="BF900" s="14" t="str">
        <f>IF(Point[Area m2]="","",Point[Area m2])</f>
        <v/>
      </c>
      <c r="BG900" s="14" t="str">
        <f>IF(Point[Length m]="","",Point[Length m])</f>
        <v/>
      </c>
      <c r="BH900" s="14" t="str">
        <f>IF(Point[Width m]="","",Point[Width m])</f>
        <v/>
      </c>
      <c r="BI900" s="14" t="str">
        <f>IF(Point[Diameter m]="","",Point[Diameter m])</f>
        <v/>
      </c>
      <c r="BJ900" s="14" t="str">
        <f>IF(Point[Asset Group]="","",VLOOKUP(Point[Number of Pipes],number,2,FALSE))</f>
        <v/>
      </c>
      <c r="BK900" s="14" t="str">
        <f>IF(Point[Asset Group]="","",VLOOKUP(Point[Combined Name],2,FALSE))</f>
        <v/>
      </c>
      <c r="BL900" s="14" t="str">
        <f>IF(Point[Asset Group]="","",VLOOKUP(Point[Size Class],size_class,2,FALSE))</f>
        <v/>
      </c>
      <c r="BM900" s="14" t="str">
        <f>IF(Point[Asset Group]="","",VLOOKUP(Point[Age Class],age_class,2,FALSE))</f>
        <v/>
      </c>
      <c r="BN900" s="14" t="str">
        <f>IF(Point[Girth (cm)]="","",Point[Girth (cm)])</f>
        <v/>
      </c>
      <c r="BO900" s="14" t="str">
        <f>IF(Point[Crown Radius (m)]="","",Point[Crown Radius (m)])</f>
        <v/>
      </c>
      <c r="BP900" s="14" t="str">
        <f>IF(Point[Asset Group]="","",VLOOKUP(Point[Rooting Environment],root_enviro,2,FALSE))</f>
        <v/>
      </c>
      <c r="BQ900" s="14" t="str">
        <f>IF(Point[Asset Group]="","",VLOOKUP(Point[Tree Surround],tree_surround,2,FALSE))</f>
        <v/>
      </c>
      <c r="BR900" s="14" t="str">
        <f>IF(Point[Asset Group]="","",VLOOKUP(Point[Tree Grill],yes_no,2,FALSE))</f>
        <v/>
      </c>
      <c r="BS900" s="14" t="str">
        <f>IF(Point[Asset Group]="","",VLOOKUP(Point[Tree Location],tree_location,2,FALSE))</f>
        <v/>
      </c>
    </row>
    <row r="901" spans="1:71" s="3" customFormat="1" x14ac:dyDescent="0.2">
      <c r="A901" s="3" t="str">
        <f>IF(Point[DWG File Name]="","",Point[DWG File Name])</f>
        <v/>
      </c>
      <c r="B901" s="3" t="str">
        <f>IF(Point[DWG Layer Name]="","",Point[DWG Layer Name])</f>
        <v/>
      </c>
      <c r="C901" s="3" t="str">
        <f>IF(Point[DWG Handle]="","",Point[DWG Handle])</f>
        <v/>
      </c>
      <c r="D901" s="58" t="str">
        <f>IF(Point[X]="","",Point[X])</f>
        <v/>
      </c>
      <c r="E901" s="58" t="str">
        <f>IF(Point[Y]="","",Point[Y])</f>
        <v/>
      </c>
      <c r="F901" s="3" t="str">
        <f>IF(Point[Replacement Asset]="","",Point[Replacement Asset])</f>
        <v/>
      </c>
      <c r="G901" s="3" t="str">
        <f>IF(Point[Asset ID]="","",UPPER(Point[Asset ID]))</f>
        <v/>
      </c>
      <c r="H901" s="3" t="str">
        <f>IF(Point[Asset Group]="","",VLOOKUP(Point[Asset Group],asset_grp_pt,4,FALSE))</f>
        <v/>
      </c>
      <c r="I901" s="3" t="str">
        <f>IF(Point[Asset Group]="","",VLOOKUP(Point[Asset Group],asset_grp_pt,2,FALSE))</f>
        <v/>
      </c>
      <c r="J901" s="3" t="str">
        <f>IF(Point[Asset Group]="","",VLOOKUP(Point[Asset Group],asset_grp_pt,3,FALSE))</f>
        <v/>
      </c>
      <c r="K901" s="3" t="str">
        <f>IF(Point[Asset Group]="","",VLOOKUP(Point[Asset Type],type_master_list,2,FALSE))</f>
        <v/>
      </c>
      <c r="L901" s="3" t="str">
        <f>IF(Point[Asset Name]="","",PROPER(Point[Asset Name]))</f>
        <v/>
      </c>
      <c r="M901" s="11" t="str">
        <f>IF(Point[Install Date]="","",Point[Install Date])</f>
        <v/>
      </c>
      <c r="N901" s="11" t="str">
        <f>IF(Point[Note]="","",PROPER(Point[Note]))</f>
        <v/>
      </c>
      <c r="O901" s="11" t="str">
        <f>IF(Point[Resource Consent Number]="","",UPPER(Point[Resource Consent Number]))</f>
        <v/>
      </c>
      <c r="P901" s="53" t="str">
        <f>IF(Point[Asset Unit Cost]="","",Point[Asset Unit Cost])</f>
        <v/>
      </c>
      <c r="Q901" s="11" t="str">
        <f>IF(Point[Added By]="","",UPPER(Point[Added By]))</f>
        <v/>
      </c>
      <c r="R901" s="11" t="str">
        <f>IF(Point[Added Date]="","",Point[Added Date])</f>
        <v/>
      </c>
      <c r="S901" s="14" t="str">
        <f>IF(Point[Z COORD]="","",Point[Z COORD])</f>
        <v/>
      </c>
      <c r="T901" s="14" t="str">
        <f>IF(Point[Asset Description]="","",PROPER(Point[Asset Description]))</f>
        <v/>
      </c>
      <c r="U901" s="14" t="str">
        <f>IF(Point[[Artist ]]="","",PROPER(Point[[Artist ]]))</f>
        <v/>
      </c>
      <c r="V901" s="14" t="str">
        <f>IF(Point[Material Notes]="","",PROPER(Point[Material Notes]))</f>
        <v/>
      </c>
      <c r="W901" s="14" t="str">
        <f>IF(Point[Dimension Notes]="","",Point[Dimension Notes])</f>
        <v/>
      </c>
      <c r="X901" s="14" t="str">
        <f>IF(Point[List]="","",VLOOKUP(Point[Burner Number],number,2,FALSE))</f>
        <v/>
      </c>
      <c r="Y901" s="14" t="str">
        <f>IF(Point[List]="","",VLOOKUP(Point[Fuel],bbq_fuel,2,FALSE))</f>
        <v/>
      </c>
      <c r="Z901" s="14" t="str">
        <f>IF(Point[List]="","",VLOOKUP(Point[Cabinet Material],bbq_material,2,FALSE))</f>
        <v/>
      </c>
      <c r="AA901" s="14" t="str">
        <f>IF(Point[Asset Group]="","",VLOOKUP(Point[Manufacturer],manufacturer,2,FALSE))</f>
        <v/>
      </c>
      <c r="AB901" s="14" t="str">
        <f>IF(Point[Uinsex WC]="","",Point[Uinsex WC])</f>
        <v/>
      </c>
      <c r="AC901" s="14" t="str">
        <f>IF(Point[Female WC]="","",Point[Female WC])</f>
        <v/>
      </c>
      <c r="AD901" s="14" t="str">
        <f>IF(Point[Male WC]="","",Point[Male WC])</f>
        <v/>
      </c>
      <c r="AE901" s="14" t="str">
        <f>IF(Point[Urinal]="","",Point[Urinal])</f>
        <v/>
      </c>
      <c r="AF901" s="14" t="str">
        <f>IF(Point[Disabled Unisex]="","",Point[Disabled Unisex])</f>
        <v/>
      </c>
      <c r="AG901" s="14" t="str">
        <f>IF(Point[Disabled Female]="","",Point[Disabled Female])</f>
        <v/>
      </c>
      <c r="AH901" s="14" t="str">
        <f>IF(Point[Disabled Male]="","",Point[Disabled Male])</f>
        <v/>
      </c>
      <c r="AI901" s="14" t="str">
        <f>IF(Point[Asset Group]="","",VLOOKUP(Point[Handrail],yes_no,2,FALSE))</f>
        <v/>
      </c>
      <c r="AJ901" s="14" t="str">
        <f>IF(Point[Asset Group]="","",VLOOKUP(Point[Baby Changing],yes_no,2,FALSE))</f>
        <v/>
      </c>
      <c r="AK901" s="14" t="str">
        <f>IF(Point[Asset Group]="","",VLOOKUP(Point[Service Room],yes_no,2,FALSE))</f>
        <v/>
      </c>
      <c r="AL901" s="14" t="str">
        <f>IF(Point[Asset Group]="","",VLOOKUP(Point[Service Tap],service_tap,2,FALSE))</f>
        <v/>
      </c>
      <c r="AM901" s="14" t="str">
        <f>IF(Point[Asset Group]="","",VLOOKUP(Point[Heating Type],wc_heating,2,FALSE))</f>
        <v/>
      </c>
      <c r="AN901" s="14" t="str">
        <f>IF(Point[Asset Group]="","",VLOOKUP(Point[Power Supply],power_supply,2,FALSE))</f>
        <v/>
      </c>
      <c r="AO901" s="14" t="str">
        <f>IF(Point[Asset Group]="","",VLOOKUP(Point[Waste Water],waste_water,2,FALSE))</f>
        <v/>
      </c>
      <c r="AP901" s="14" t="str">
        <f>IF(Point[Asset Group]="","",VLOOKUP(Point[Furniture SubType],subdom_master_gdb,2,FALSE))</f>
        <v/>
      </c>
      <c r="AQ901" s="14" t="str">
        <f>IF(Point[Asset Group]="","",VLOOKUP(Point[Concrete Pad],yes_no,2,FALSE))</f>
        <v/>
      </c>
      <c r="AR901" s="14" t="str">
        <f>IF(Point[Asset Group]="","",VLOOKUP(Point[Material],material_master,2,FALSE))</f>
        <v/>
      </c>
      <c r="AS901" s="14" t="str">
        <f>IF(Point[Asset Group]="","",VLOOKUP(Point[Plumbing],irrigation_plumbing,2,FALSE))</f>
        <v/>
      </c>
      <c r="AT901" s="14" t="str">
        <f>IF(Point[Asset Group]="","",VLOOKUP(Point[Sprinklers],irrigation_sprinklers,2,FALSE))</f>
        <v/>
      </c>
      <c r="AU901" s="14" t="str">
        <f>IF(Point[Asset Group]="","",VLOOKUP(Point[System],irrigation_system,2,FALSE))</f>
        <v/>
      </c>
      <c r="AV901" s="14" t="str">
        <f>IF(Point[Asset Group]="","",VLOOKUP(Point[Status],irrigation_status,2,FALSE))</f>
        <v/>
      </c>
      <c r="AW901" s="11" t="str">
        <f>IF(Point[Date of manufacture]="","",Point[Date of manufacture])</f>
        <v/>
      </c>
      <c r="AX901" s="14" t="str">
        <f>IF(Point[Asset Group]="","",VLOOKUP(Point[Sign Purpose],sign_purpose,2,FALSE))</f>
        <v/>
      </c>
      <c r="AY901" s="14" t="str">
        <f>IF(Point[Asset Group]="","",VLOOKUP(Point[Sign Material],material_master,2,FALSE))</f>
        <v/>
      </c>
      <c r="AZ901" s="14" t="str">
        <f>IF(Point[Asset Group]="","",VLOOKUP(Point[Affixed To],sign_affix,2,FALSE))</f>
        <v/>
      </c>
      <c r="BA901" s="14" t="str">
        <f>IF(Point[Size HxB mm]="","",Point[Size HxB mm])</f>
        <v/>
      </c>
      <c r="BB901" s="14" t="str">
        <f>IF(Point[Height m]="","",Point[Height m])</f>
        <v/>
      </c>
      <c r="BC901" s="14" t="str">
        <f>IF(Point[Asset Group]="","",VLOOKUP(Point[Post Material],material_master,2,FALSE))</f>
        <v/>
      </c>
      <c r="BD901" s="14" t="str">
        <f>IF(Point[Asset Group]="","",VLOOKUP(Point[Post Number],number,2,FALSE))</f>
        <v/>
      </c>
      <c r="BE901" s="14" t="str">
        <f>IF(Point[Asset Group]="","",VLOOKUP(Point[Structure SubType],subdom_master_gdb,2,FALSE))</f>
        <v/>
      </c>
      <c r="BF901" s="14" t="str">
        <f>IF(Point[Area m2]="","",Point[Area m2])</f>
        <v/>
      </c>
      <c r="BG901" s="14" t="str">
        <f>IF(Point[Length m]="","",Point[Length m])</f>
        <v/>
      </c>
      <c r="BH901" s="14" t="str">
        <f>IF(Point[Width m]="","",Point[Width m])</f>
        <v/>
      </c>
      <c r="BI901" s="14" t="str">
        <f>IF(Point[Diameter m]="","",Point[Diameter m])</f>
        <v/>
      </c>
      <c r="BJ901" s="14" t="str">
        <f>IF(Point[Asset Group]="","",VLOOKUP(Point[Number of Pipes],number,2,FALSE))</f>
        <v/>
      </c>
      <c r="BK901" s="14" t="str">
        <f>IF(Point[Asset Group]="","",VLOOKUP(Point[Combined Name],2,FALSE))</f>
        <v/>
      </c>
      <c r="BL901" s="14" t="str">
        <f>IF(Point[Asset Group]="","",VLOOKUP(Point[Size Class],size_class,2,FALSE))</f>
        <v/>
      </c>
      <c r="BM901" s="14" t="str">
        <f>IF(Point[Asset Group]="","",VLOOKUP(Point[Age Class],age_class,2,FALSE))</f>
        <v/>
      </c>
      <c r="BN901" s="14" t="str">
        <f>IF(Point[Girth (cm)]="","",Point[Girth (cm)])</f>
        <v/>
      </c>
      <c r="BO901" s="14" t="str">
        <f>IF(Point[Crown Radius (m)]="","",Point[Crown Radius (m)])</f>
        <v/>
      </c>
      <c r="BP901" s="14" t="str">
        <f>IF(Point[Asset Group]="","",VLOOKUP(Point[Rooting Environment],root_enviro,2,FALSE))</f>
        <v/>
      </c>
      <c r="BQ901" s="14" t="str">
        <f>IF(Point[Asset Group]="","",VLOOKUP(Point[Tree Surround],tree_surround,2,FALSE))</f>
        <v/>
      </c>
      <c r="BR901" s="14" t="str">
        <f>IF(Point[Asset Group]="","",VLOOKUP(Point[Tree Grill],yes_no,2,FALSE))</f>
        <v/>
      </c>
      <c r="BS901" s="14" t="str">
        <f>IF(Point[Asset Group]="","",VLOOKUP(Point[Tree Location],tree_location,2,FALSE))</f>
        <v/>
      </c>
    </row>
    <row r="902" spans="1:71" s="3" customFormat="1" x14ac:dyDescent="0.2">
      <c r="A902" s="3" t="str">
        <f>IF(Point[DWG File Name]="","",Point[DWG File Name])</f>
        <v/>
      </c>
      <c r="B902" s="3" t="str">
        <f>IF(Point[DWG Layer Name]="","",Point[DWG Layer Name])</f>
        <v/>
      </c>
      <c r="C902" s="3" t="str">
        <f>IF(Point[DWG Handle]="","",Point[DWG Handle])</f>
        <v/>
      </c>
      <c r="D902" s="58" t="str">
        <f>IF(Point[X]="","",Point[X])</f>
        <v/>
      </c>
      <c r="E902" s="58" t="str">
        <f>IF(Point[Y]="","",Point[Y])</f>
        <v/>
      </c>
      <c r="F902" s="3" t="str">
        <f>IF(Point[Replacement Asset]="","",Point[Replacement Asset])</f>
        <v/>
      </c>
      <c r="G902" s="3" t="str">
        <f>IF(Point[Asset ID]="","",UPPER(Point[Asset ID]))</f>
        <v/>
      </c>
      <c r="H902" s="3" t="str">
        <f>IF(Point[Asset Group]="","",VLOOKUP(Point[Asset Group],asset_grp_pt,4,FALSE))</f>
        <v/>
      </c>
      <c r="I902" s="3" t="str">
        <f>IF(Point[Asset Group]="","",VLOOKUP(Point[Asset Group],asset_grp_pt,2,FALSE))</f>
        <v/>
      </c>
      <c r="J902" s="3" t="str">
        <f>IF(Point[Asset Group]="","",VLOOKUP(Point[Asset Group],asset_grp_pt,3,FALSE))</f>
        <v/>
      </c>
      <c r="K902" s="3" t="str">
        <f>IF(Point[Asset Group]="","",VLOOKUP(Point[Asset Type],type_master_list,2,FALSE))</f>
        <v/>
      </c>
      <c r="L902" s="3" t="str">
        <f>IF(Point[Asset Name]="","",PROPER(Point[Asset Name]))</f>
        <v/>
      </c>
      <c r="M902" s="11" t="str">
        <f>IF(Point[Install Date]="","",Point[Install Date])</f>
        <v/>
      </c>
      <c r="N902" s="11" t="str">
        <f>IF(Point[Note]="","",PROPER(Point[Note]))</f>
        <v/>
      </c>
      <c r="O902" s="11" t="str">
        <f>IF(Point[Resource Consent Number]="","",UPPER(Point[Resource Consent Number]))</f>
        <v/>
      </c>
      <c r="P902" s="53" t="str">
        <f>IF(Point[Asset Unit Cost]="","",Point[Asset Unit Cost])</f>
        <v/>
      </c>
      <c r="Q902" s="11" t="str">
        <f>IF(Point[Added By]="","",UPPER(Point[Added By]))</f>
        <v/>
      </c>
      <c r="R902" s="11" t="str">
        <f>IF(Point[Added Date]="","",Point[Added Date])</f>
        <v/>
      </c>
      <c r="S902" s="14" t="str">
        <f>IF(Point[Z COORD]="","",Point[Z COORD])</f>
        <v/>
      </c>
      <c r="T902" s="14" t="str">
        <f>IF(Point[Asset Description]="","",PROPER(Point[Asset Description]))</f>
        <v/>
      </c>
      <c r="U902" s="14" t="str">
        <f>IF(Point[[Artist ]]="","",PROPER(Point[[Artist ]]))</f>
        <v/>
      </c>
      <c r="V902" s="14" t="str">
        <f>IF(Point[Material Notes]="","",PROPER(Point[Material Notes]))</f>
        <v/>
      </c>
      <c r="W902" s="14" t="str">
        <f>IF(Point[Dimension Notes]="","",Point[Dimension Notes])</f>
        <v/>
      </c>
      <c r="X902" s="14" t="str">
        <f>IF(Point[List]="","",VLOOKUP(Point[Burner Number],number,2,FALSE))</f>
        <v/>
      </c>
      <c r="Y902" s="14" t="str">
        <f>IF(Point[List]="","",VLOOKUP(Point[Fuel],bbq_fuel,2,FALSE))</f>
        <v/>
      </c>
      <c r="Z902" s="14" t="str">
        <f>IF(Point[List]="","",VLOOKUP(Point[Cabinet Material],bbq_material,2,FALSE))</f>
        <v/>
      </c>
      <c r="AA902" s="14" t="str">
        <f>IF(Point[Asset Group]="","",VLOOKUP(Point[Manufacturer],manufacturer,2,FALSE))</f>
        <v/>
      </c>
      <c r="AB902" s="14" t="str">
        <f>IF(Point[Uinsex WC]="","",Point[Uinsex WC])</f>
        <v/>
      </c>
      <c r="AC902" s="14" t="str">
        <f>IF(Point[Female WC]="","",Point[Female WC])</f>
        <v/>
      </c>
      <c r="AD902" s="14" t="str">
        <f>IF(Point[Male WC]="","",Point[Male WC])</f>
        <v/>
      </c>
      <c r="AE902" s="14" t="str">
        <f>IF(Point[Urinal]="","",Point[Urinal])</f>
        <v/>
      </c>
      <c r="AF902" s="14" t="str">
        <f>IF(Point[Disabled Unisex]="","",Point[Disabled Unisex])</f>
        <v/>
      </c>
      <c r="AG902" s="14" t="str">
        <f>IF(Point[Disabled Female]="","",Point[Disabled Female])</f>
        <v/>
      </c>
      <c r="AH902" s="14" t="str">
        <f>IF(Point[Disabled Male]="","",Point[Disabled Male])</f>
        <v/>
      </c>
      <c r="AI902" s="14" t="str">
        <f>IF(Point[Asset Group]="","",VLOOKUP(Point[Handrail],yes_no,2,FALSE))</f>
        <v/>
      </c>
      <c r="AJ902" s="14" t="str">
        <f>IF(Point[Asset Group]="","",VLOOKUP(Point[Baby Changing],yes_no,2,FALSE))</f>
        <v/>
      </c>
      <c r="AK902" s="14" t="str">
        <f>IF(Point[Asset Group]="","",VLOOKUP(Point[Service Room],yes_no,2,FALSE))</f>
        <v/>
      </c>
      <c r="AL902" s="14" t="str">
        <f>IF(Point[Asset Group]="","",VLOOKUP(Point[Service Tap],service_tap,2,FALSE))</f>
        <v/>
      </c>
      <c r="AM902" s="14" t="str">
        <f>IF(Point[Asset Group]="","",VLOOKUP(Point[Heating Type],wc_heating,2,FALSE))</f>
        <v/>
      </c>
      <c r="AN902" s="14" t="str">
        <f>IF(Point[Asset Group]="","",VLOOKUP(Point[Power Supply],power_supply,2,FALSE))</f>
        <v/>
      </c>
      <c r="AO902" s="14" t="str">
        <f>IF(Point[Asset Group]="","",VLOOKUP(Point[Waste Water],waste_water,2,FALSE))</f>
        <v/>
      </c>
      <c r="AP902" s="14" t="str">
        <f>IF(Point[Asset Group]="","",VLOOKUP(Point[Furniture SubType],subdom_master_gdb,2,FALSE))</f>
        <v/>
      </c>
      <c r="AQ902" s="14" t="str">
        <f>IF(Point[Asset Group]="","",VLOOKUP(Point[Concrete Pad],yes_no,2,FALSE))</f>
        <v/>
      </c>
      <c r="AR902" s="14" t="str">
        <f>IF(Point[Asset Group]="","",VLOOKUP(Point[Material],material_master,2,FALSE))</f>
        <v/>
      </c>
      <c r="AS902" s="14" t="str">
        <f>IF(Point[Asset Group]="","",VLOOKUP(Point[Plumbing],irrigation_plumbing,2,FALSE))</f>
        <v/>
      </c>
      <c r="AT902" s="14" t="str">
        <f>IF(Point[Asset Group]="","",VLOOKUP(Point[Sprinklers],irrigation_sprinklers,2,FALSE))</f>
        <v/>
      </c>
      <c r="AU902" s="14" t="str">
        <f>IF(Point[Asset Group]="","",VLOOKUP(Point[System],irrigation_system,2,FALSE))</f>
        <v/>
      </c>
      <c r="AV902" s="14" t="str">
        <f>IF(Point[Asset Group]="","",VLOOKUP(Point[Status],irrigation_status,2,FALSE))</f>
        <v/>
      </c>
      <c r="AW902" s="11" t="str">
        <f>IF(Point[Date of manufacture]="","",Point[Date of manufacture])</f>
        <v/>
      </c>
      <c r="AX902" s="14" t="str">
        <f>IF(Point[Asset Group]="","",VLOOKUP(Point[Sign Purpose],sign_purpose,2,FALSE))</f>
        <v/>
      </c>
      <c r="AY902" s="14" t="str">
        <f>IF(Point[Asset Group]="","",VLOOKUP(Point[Sign Material],material_master,2,FALSE))</f>
        <v/>
      </c>
      <c r="AZ902" s="14" t="str">
        <f>IF(Point[Asset Group]="","",VLOOKUP(Point[Affixed To],sign_affix,2,FALSE))</f>
        <v/>
      </c>
      <c r="BA902" s="14" t="str">
        <f>IF(Point[Size HxB mm]="","",Point[Size HxB mm])</f>
        <v/>
      </c>
      <c r="BB902" s="14" t="str">
        <f>IF(Point[Height m]="","",Point[Height m])</f>
        <v/>
      </c>
      <c r="BC902" s="14" t="str">
        <f>IF(Point[Asset Group]="","",VLOOKUP(Point[Post Material],material_master,2,FALSE))</f>
        <v/>
      </c>
      <c r="BD902" s="14" t="str">
        <f>IF(Point[Asset Group]="","",VLOOKUP(Point[Post Number],number,2,FALSE))</f>
        <v/>
      </c>
      <c r="BE902" s="14" t="str">
        <f>IF(Point[Asset Group]="","",VLOOKUP(Point[Structure SubType],subdom_master_gdb,2,FALSE))</f>
        <v/>
      </c>
      <c r="BF902" s="14" t="str">
        <f>IF(Point[Area m2]="","",Point[Area m2])</f>
        <v/>
      </c>
      <c r="BG902" s="14" t="str">
        <f>IF(Point[Length m]="","",Point[Length m])</f>
        <v/>
      </c>
      <c r="BH902" s="14" t="str">
        <f>IF(Point[Width m]="","",Point[Width m])</f>
        <v/>
      </c>
      <c r="BI902" s="14" t="str">
        <f>IF(Point[Diameter m]="","",Point[Diameter m])</f>
        <v/>
      </c>
      <c r="BJ902" s="14" t="str">
        <f>IF(Point[Asset Group]="","",VLOOKUP(Point[Number of Pipes],number,2,FALSE))</f>
        <v/>
      </c>
      <c r="BK902" s="14" t="str">
        <f>IF(Point[Asset Group]="","",VLOOKUP(Point[Combined Name],2,FALSE))</f>
        <v/>
      </c>
      <c r="BL902" s="14" t="str">
        <f>IF(Point[Asset Group]="","",VLOOKUP(Point[Size Class],size_class,2,FALSE))</f>
        <v/>
      </c>
      <c r="BM902" s="14" t="str">
        <f>IF(Point[Asset Group]="","",VLOOKUP(Point[Age Class],age_class,2,FALSE))</f>
        <v/>
      </c>
      <c r="BN902" s="14" t="str">
        <f>IF(Point[Girth (cm)]="","",Point[Girth (cm)])</f>
        <v/>
      </c>
      <c r="BO902" s="14" t="str">
        <f>IF(Point[Crown Radius (m)]="","",Point[Crown Radius (m)])</f>
        <v/>
      </c>
      <c r="BP902" s="14" t="str">
        <f>IF(Point[Asset Group]="","",VLOOKUP(Point[Rooting Environment],root_enviro,2,FALSE))</f>
        <v/>
      </c>
      <c r="BQ902" s="14" t="str">
        <f>IF(Point[Asset Group]="","",VLOOKUP(Point[Tree Surround],tree_surround,2,FALSE))</f>
        <v/>
      </c>
      <c r="BR902" s="14" t="str">
        <f>IF(Point[Asset Group]="","",VLOOKUP(Point[Tree Grill],yes_no,2,FALSE))</f>
        <v/>
      </c>
      <c r="BS902" s="14" t="str">
        <f>IF(Point[Asset Group]="","",VLOOKUP(Point[Tree Location],tree_location,2,FALSE))</f>
        <v/>
      </c>
    </row>
    <row r="903" spans="1:71" s="3" customFormat="1" x14ac:dyDescent="0.2">
      <c r="A903" s="3" t="str">
        <f>IF(Point[DWG File Name]="","",Point[DWG File Name])</f>
        <v/>
      </c>
      <c r="B903" s="3" t="str">
        <f>IF(Point[DWG Layer Name]="","",Point[DWG Layer Name])</f>
        <v/>
      </c>
      <c r="C903" s="3" t="str">
        <f>IF(Point[DWG Handle]="","",Point[DWG Handle])</f>
        <v/>
      </c>
      <c r="D903" s="58" t="str">
        <f>IF(Point[X]="","",Point[X])</f>
        <v/>
      </c>
      <c r="E903" s="58" t="str">
        <f>IF(Point[Y]="","",Point[Y])</f>
        <v/>
      </c>
      <c r="F903" s="3" t="str">
        <f>IF(Point[Replacement Asset]="","",Point[Replacement Asset])</f>
        <v/>
      </c>
      <c r="G903" s="3" t="str">
        <f>IF(Point[Asset ID]="","",UPPER(Point[Asset ID]))</f>
        <v/>
      </c>
      <c r="H903" s="3" t="str">
        <f>IF(Point[Asset Group]="","",VLOOKUP(Point[Asset Group],asset_grp_pt,4,FALSE))</f>
        <v/>
      </c>
      <c r="I903" s="3" t="str">
        <f>IF(Point[Asset Group]="","",VLOOKUP(Point[Asset Group],asset_grp_pt,2,FALSE))</f>
        <v/>
      </c>
      <c r="J903" s="3" t="str">
        <f>IF(Point[Asset Group]="","",VLOOKUP(Point[Asset Group],asset_grp_pt,3,FALSE))</f>
        <v/>
      </c>
      <c r="K903" s="3" t="str">
        <f>IF(Point[Asset Group]="","",VLOOKUP(Point[Asset Type],type_master_list,2,FALSE))</f>
        <v/>
      </c>
      <c r="L903" s="3" t="str">
        <f>IF(Point[Asset Name]="","",PROPER(Point[Asset Name]))</f>
        <v/>
      </c>
      <c r="M903" s="11" t="str">
        <f>IF(Point[Install Date]="","",Point[Install Date])</f>
        <v/>
      </c>
      <c r="N903" s="11" t="str">
        <f>IF(Point[Note]="","",PROPER(Point[Note]))</f>
        <v/>
      </c>
      <c r="O903" s="11" t="str">
        <f>IF(Point[Resource Consent Number]="","",UPPER(Point[Resource Consent Number]))</f>
        <v/>
      </c>
      <c r="P903" s="53" t="str">
        <f>IF(Point[Asset Unit Cost]="","",Point[Asset Unit Cost])</f>
        <v/>
      </c>
      <c r="Q903" s="11" t="str">
        <f>IF(Point[Added By]="","",UPPER(Point[Added By]))</f>
        <v/>
      </c>
      <c r="R903" s="11" t="str">
        <f>IF(Point[Added Date]="","",Point[Added Date])</f>
        <v/>
      </c>
      <c r="S903" s="14" t="str">
        <f>IF(Point[Z COORD]="","",Point[Z COORD])</f>
        <v/>
      </c>
      <c r="T903" s="14" t="str">
        <f>IF(Point[Asset Description]="","",PROPER(Point[Asset Description]))</f>
        <v/>
      </c>
      <c r="U903" s="14" t="str">
        <f>IF(Point[[Artist ]]="","",PROPER(Point[[Artist ]]))</f>
        <v/>
      </c>
      <c r="V903" s="14" t="str">
        <f>IF(Point[Material Notes]="","",PROPER(Point[Material Notes]))</f>
        <v/>
      </c>
      <c r="W903" s="14" t="str">
        <f>IF(Point[Dimension Notes]="","",Point[Dimension Notes])</f>
        <v/>
      </c>
      <c r="X903" s="14" t="str">
        <f>IF(Point[List]="","",VLOOKUP(Point[Burner Number],number,2,FALSE))</f>
        <v/>
      </c>
      <c r="Y903" s="14" t="str">
        <f>IF(Point[List]="","",VLOOKUP(Point[Fuel],bbq_fuel,2,FALSE))</f>
        <v/>
      </c>
      <c r="Z903" s="14" t="str">
        <f>IF(Point[List]="","",VLOOKUP(Point[Cabinet Material],bbq_material,2,FALSE))</f>
        <v/>
      </c>
      <c r="AA903" s="14" t="str">
        <f>IF(Point[Asset Group]="","",VLOOKUP(Point[Manufacturer],manufacturer,2,FALSE))</f>
        <v/>
      </c>
      <c r="AB903" s="14" t="str">
        <f>IF(Point[Uinsex WC]="","",Point[Uinsex WC])</f>
        <v/>
      </c>
      <c r="AC903" s="14" t="str">
        <f>IF(Point[Female WC]="","",Point[Female WC])</f>
        <v/>
      </c>
      <c r="AD903" s="14" t="str">
        <f>IF(Point[Male WC]="","",Point[Male WC])</f>
        <v/>
      </c>
      <c r="AE903" s="14" t="str">
        <f>IF(Point[Urinal]="","",Point[Urinal])</f>
        <v/>
      </c>
      <c r="AF903" s="14" t="str">
        <f>IF(Point[Disabled Unisex]="","",Point[Disabled Unisex])</f>
        <v/>
      </c>
      <c r="AG903" s="14" t="str">
        <f>IF(Point[Disabled Female]="","",Point[Disabled Female])</f>
        <v/>
      </c>
      <c r="AH903" s="14" t="str">
        <f>IF(Point[Disabled Male]="","",Point[Disabled Male])</f>
        <v/>
      </c>
      <c r="AI903" s="14" t="str">
        <f>IF(Point[Asset Group]="","",VLOOKUP(Point[Handrail],yes_no,2,FALSE))</f>
        <v/>
      </c>
      <c r="AJ903" s="14" t="str">
        <f>IF(Point[Asset Group]="","",VLOOKUP(Point[Baby Changing],yes_no,2,FALSE))</f>
        <v/>
      </c>
      <c r="AK903" s="14" t="str">
        <f>IF(Point[Asset Group]="","",VLOOKUP(Point[Service Room],yes_no,2,FALSE))</f>
        <v/>
      </c>
      <c r="AL903" s="14" t="str">
        <f>IF(Point[Asset Group]="","",VLOOKUP(Point[Service Tap],service_tap,2,FALSE))</f>
        <v/>
      </c>
      <c r="AM903" s="14" t="str">
        <f>IF(Point[Asset Group]="","",VLOOKUP(Point[Heating Type],wc_heating,2,FALSE))</f>
        <v/>
      </c>
      <c r="AN903" s="14" t="str">
        <f>IF(Point[Asset Group]="","",VLOOKUP(Point[Power Supply],power_supply,2,FALSE))</f>
        <v/>
      </c>
      <c r="AO903" s="14" t="str">
        <f>IF(Point[Asset Group]="","",VLOOKUP(Point[Waste Water],waste_water,2,FALSE))</f>
        <v/>
      </c>
      <c r="AP903" s="14" t="str">
        <f>IF(Point[Asset Group]="","",VLOOKUP(Point[Furniture SubType],subdom_master_gdb,2,FALSE))</f>
        <v/>
      </c>
      <c r="AQ903" s="14" t="str">
        <f>IF(Point[Asset Group]="","",VLOOKUP(Point[Concrete Pad],yes_no,2,FALSE))</f>
        <v/>
      </c>
      <c r="AR903" s="14" t="str">
        <f>IF(Point[Asset Group]="","",VLOOKUP(Point[Material],material_master,2,FALSE))</f>
        <v/>
      </c>
      <c r="AS903" s="14" t="str">
        <f>IF(Point[Asset Group]="","",VLOOKUP(Point[Plumbing],irrigation_plumbing,2,FALSE))</f>
        <v/>
      </c>
      <c r="AT903" s="14" t="str">
        <f>IF(Point[Asset Group]="","",VLOOKUP(Point[Sprinklers],irrigation_sprinklers,2,FALSE))</f>
        <v/>
      </c>
      <c r="AU903" s="14" t="str">
        <f>IF(Point[Asset Group]="","",VLOOKUP(Point[System],irrigation_system,2,FALSE))</f>
        <v/>
      </c>
      <c r="AV903" s="14" t="str">
        <f>IF(Point[Asset Group]="","",VLOOKUP(Point[Status],irrigation_status,2,FALSE))</f>
        <v/>
      </c>
      <c r="AW903" s="11" t="str">
        <f>IF(Point[Date of manufacture]="","",Point[Date of manufacture])</f>
        <v/>
      </c>
      <c r="AX903" s="14" t="str">
        <f>IF(Point[Asset Group]="","",VLOOKUP(Point[Sign Purpose],sign_purpose,2,FALSE))</f>
        <v/>
      </c>
      <c r="AY903" s="14" t="str">
        <f>IF(Point[Asset Group]="","",VLOOKUP(Point[Sign Material],material_master,2,FALSE))</f>
        <v/>
      </c>
      <c r="AZ903" s="14" t="str">
        <f>IF(Point[Asset Group]="","",VLOOKUP(Point[Affixed To],sign_affix,2,FALSE))</f>
        <v/>
      </c>
      <c r="BA903" s="14" t="str">
        <f>IF(Point[Size HxB mm]="","",Point[Size HxB mm])</f>
        <v/>
      </c>
      <c r="BB903" s="14" t="str">
        <f>IF(Point[Height m]="","",Point[Height m])</f>
        <v/>
      </c>
      <c r="BC903" s="14" t="str">
        <f>IF(Point[Asset Group]="","",VLOOKUP(Point[Post Material],material_master,2,FALSE))</f>
        <v/>
      </c>
      <c r="BD903" s="14" t="str">
        <f>IF(Point[Asset Group]="","",VLOOKUP(Point[Post Number],number,2,FALSE))</f>
        <v/>
      </c>
      <c r="BE903" s="14" t="str">
        <f>IF(Point[Asset Group]="","",VLOOKUP(Point[Structure SubType],subdom_master_gdb,2,FALSE))</f>
        <v/>
      </c>
      <c r="BF903" s="14" t="str">
        <f>IF(Point[Area m2]="","",Point[Area m2])</f>
        <v/>
      </c>
      <c r="BG903" s="14" t="str">
        <f>IF(Point[Length m]="","",Point[Length m])</f>
        <v/>
      </c>
      <c r="BH903" s="14" t="str">
        <f>IF(Point[Width m]="","",Point[Width m])</f>
        <v/>
      </c>
      <c r="BI903" s="14" t="str">
        <f>IF(Point[Diameter m]="","",Point[Diameter m])</f>
        <v/>
      </c>
      <c r="BJ903" s="14" t="str">
        <f>IF(Point[Asset Group]="","",VLOOKUP(Point[Number of Pipes],number,2,FALSE))</f>
        <v/>
      </c>
      <c r="BK903" s="14" t="str">
        <f>IF(Point[Asset Group]="","",VLOOKUP(Point[Combined Name],2,FALSE))</f>
        <v/>
      </c>
      <c r="BL903" s="14" t="str">
        <f>IF(Point[Asset Group]="","",VLOOKUP(Point[Size Class],size_class,2,FALSE))</f>
        <v/>
      </c>
      <c r="BM903" s="14" t="str">
        <f>IF(Point[Asset Group]="","",VLOOKUP(Point[Age Class],age_class,2,FALSE))</f>
        <v/>
      </c>
      <c r="BN903" s="14" t="str">
        <f>IF(Point[Girth (cm)]="","",Point[Girth (cm)])</f>
        <v/>
      </c>
      <c r="BO903" s="14" t="str">
        <f>IF(Point[Crown Radius (m)]="","",Point[Crown Radius (m)])</f>
        <v/>
      </c>
      <c r="BP903" s="14" t="str">
        <f>IF(Point[Asset Group]="","",VLOOKUP(Point[Rooting Environment],root_enviro,2,FALSE))</f>
        <v/>
      </c>
      <c r="BQ903" s="14" t="str">
        <f>IF(Point[Asset Group]="","",VLOOKUP(Point[Tree Surround],tree_surround,2,FALSE))</f>
        <v/>
      </c>
      <c r="BR903" s="14" t="str">
        <f>IF(Point[Asset Group]="","",VLOOKUP(Point[Tree Grill],yes_no,2,FALSE))</f>
        <v/>
      </c>
      <c r="BS903" s="14" t="str">
        <f>IF(Point[Asset Group]="","",VLOOKUP(Point[Tree Location],tree_location,2,FALSE))</f>
        <v/>
      </c>
    </row>
    <row r="904" spans="1:71" s="3" customFormat="1" x14ac:dyDescent="0.2">
      <c r="A904" s="3" t="str">
        <f>IF(Point[DWG File Name]="","",Point[DWG File Name])</f>
        <v/>
      </c>
      <c r="B904" s="3" t="str">
        <f>IF(Point[DWG Layer Name]="","",Point[DWG Layer Name])</f>
        <v/>
      </c>
      <c r="C904" s="3" t="str">
        <f>IF(Point[DWG Handle]="","",Point[DWG Handle])</f>
        <v/>
      </c>
      <c r="D904" s="58" t="str">
        <f>IF(Point[X]="","",Point[X])</f>
        <v/>
      </c>
      <c r="E904" s="58" t="str">
        <f>IF(Point[Y]="","",Point[Y])</f>
        <v/>
      </c>
      <c r="F904" s="3" t="str">
        <f>IF(Point[Replacement Asset]="","",Point[Replacement Asset])</f>
        <v/>
      </c>
      <c r="G904" s="3" t="str">
        <f>IF(Point[Asset ID]="","",UPPER(Point[Asset ID]))</f>
        <v/>
      </c>
      <c r="H904" s="3" t="str">
        <f>IF(Point[Asset Group]="","",VLOOKUP(Point[Asset Group],asset_grp_pt,4,FALSE))</f>
        <v/>
      </c>
      <c r="I904" s="3" t="str">
        <f>IF(Point[Asset Group]="","",VLOOKUP(Point[Asset Group],asset_grp_pt,2,FALSE))</f>
        <v/>
      </c>
      <c r="J904" s="3" t="str">
        <f>IF(Point[Asset Group]="","",VLOOKUP(Point[Asset Group],asset_grp_pt,3,FALSE))</f>
        <v/>
      </c>
      <c r="K904" s="3" t="str">
        <f>IF(Point[Asset Group]="","",VLOOKUP(Point[Asset Type],type_master_list,2,FALSE))</f>
        <v/>
      </c>
      <c r="L904" s="3" t="str">
        <f>IF(Point[Asset Name]="","",PROPER(Point[Asset Name]))</f>
        <v/>
      </c>
      <c r="M904" s="11" t="str">
        <f>IF(Point[Install Date]="","",Point[Install Date])</f>
        <v/>
      </c>
      <c r="N904" s="11" t="str">
        <f>IF(Point[Note]="","",PROPER(Point[Note]))</f>
        <v/>
      </c>
      <c r="O904" s="11" t="str">
        <f>IF(Point[Resource Consent Number]="","",UPPER(Point[Resource Consent Number]))</f>
        <v/>
      </c>
      <c r="P904" s="53" t="str">
        <f>IF(Point[Asset Unit Cost]="","",Point[Asset Unit Cost])</f>
        <v/>
      </c>
      <c r="Q904" s="11" t="str">
        <f>IF(Point[Added By]="","",UPPER(Point[Added By]))</f>
        <v/>
      </c>
      <c r="R904" s="11" t="str">
        <f>IF(Point[Added Date]="","",Point[Added Date])</f>
        <v/>
      </c>
      <c r="S904" s="14" t="str">
        <f>IF(Point[Z COORD]="","",Point[Z COORD])</f>
        <v/>
      </c>
      <c r="T904" s="14" t="str">
        <f>IF(Point[Asset Description]="","",PROPER(Point[Asset Description]))</f>
        <v/>
      </c>
      <c r="U904" s="14" t="str">
        <f>IF(Point[[Artist ]]="","",PROPER(Point[[Artist ]]))</f>
        <v/>
      </c>
      <c r="V904" s="14" t="str">
        <f>IF(Point[Material Notes]="","",PROPER(Point[Material Notes]))</f>
        <v/>
      </c>
      <c r="W904" s="14" t="str">
        <f>IF(Point[Dimension Notes]="","",Point[Dimension Notes])</f>
        <v/>
      </c>
      <c r="X904" s="14" t="str">
        <f>IF(Point[List]="","",VLOOKUP(Point[Burner Number],number,2,FALSE))</f>
        <v/>
      </c>
      <c r="Y904" s="14" t="str">
        <f>IF(Point[List]="","",VLOOKUP(Point[Fuel],bbq_fuel,2,FALSE))</f>
        <v/>
      </c>
      <c r="Z904" s="14" t="str">
        <f>IF(Point[List]="","",VLOOKUP(Point[Cabinet Material],bbq_material,2,FALSE))</f>
        <v/>
      </c>
      <c r="AA904" s="14" t="str">
        <f>IF(Point[Asset Group]="","",VLOOKUP(Point[Manufacturer],manufacturer,2,FALSE))</f>
        <v/>
      </c>
      <c r="AB904" s="14" t="str">
        <f>IF(Point[Uinsex WC]="","",Point[Uinsex WC])</f>
        <v/>
      </c>
      <c r="AC904" s="14" t="str">
        <f>IF(Point[Female WC]="","",Point[Female WC])</f>
        <v/>
      </c>
      <c r="AD904" s="14" t="str">
        <f>IF(Point[Male WC]="","",Point[Male WC])</f>
        <v/>
      </c>
      <c r="AE904" s="14" t="str">
        <f>IF(Point[Urinal]="","",Point[Urinal])</f>
        <v/>
      </c>
      <c r="AF904" s="14" t="str">
        <f>IF(Point[Disabled Unisex]="","",Point[Disabled Unisex])</f>
        <v/>
      </c>
      <c r="AG904" s="14" t="str">
        <f>IF(Point[Disabled Female]="","",Point[Disabled Female])</f>
        <v/>
      </c>
      <c r="AH904" s="14" t="str">
        <f>IF(Point[Disabled Male]="","",Point[Disabled Male])</f>
        <v/>
      </c>
      <c r="AI904" s="14" t="str">
        <f>IF(Point[Asset Group]="","",VLOOKUP(Point[Handrail],yes_no,2,FALSE))</f>
        <v/>
      </c>
      <c r="AJ904" s="14" t="str">
        <f>IF(Point[Asset Group]="","",VLOOKUP(Point[Baby Changing],yes_no,2,FALSE))</f>
        <v/>
      </c>
      <c r="AK904" s="14" t="str">
        <f>IF(Point[Asset Group]="","",VLOOKUP(Point[Service Room],yes_no,2,FALSE))</f>
        <v/>
      </c>
      <c r="AL904" s="14" t="str">
        <f>IF(Point[Asset Group]="","",VLOOKUP(Point[Service Tap],service_tap,2,FALSE))</f>
        <v/>
      </c>
      <c r="AM904" s="14" t="str">
        <f>IF(Point[Asset Group]="","",VLOOKUP(Point[Heating Type],wc_heating,2,FALSE))</f>
        <v/>
      </c>
      <c r="AN904" s="14" t="str">
        <f>IF(Point[Asset Group]="","",VLOOKUP(Point[Power Supply],power_supply,2,FALSE))</f>
        <v/>
      </c>
      <c r="AO904" s="14" t="str">
        <f>IF(Point[Asset Group]="","",VLOOKUP(Point[Waste Water],waste_water,2,FALSE))</f>
        <v/>
      </c>
      <c r="AP904" s="14" t="str">
        <f>IF(Point[Asset Group]="","",VLOOKUP(Point[Furniture SubType],subdom_master_gdb,2,FALSE))</f>
        <v/>
      </c>
      <c r="AQ904" s="14" t="str">
        <f>IF(Point[Asset Group]="","",VLOOKUP(Point[Concrete Pad],yes_no,2,FALSE))</f>
        <v/>
      </c>
      <c r="AR904" s="14" t="str">
        <f>IF(Point[Asset Group]="","",VLOOKUP(Point[Material],material_master,2,FALSE))</f>
        <v/>
      </c>
      <c r="AS904" s="14" t="str">
        <f>IF(Point[Asset Group]="","",VLOOKUP(Point[Plumbing],irrigation_plumbing,2,FALSE))</f>
        <v/>
      </c>
      <c r="AT904" s="14" t="str">
        <f>IF(Point[Asset Group]="","",VLOOKUP(Point[Sprinklers],irrigation_sprinklers,2,FALSE))</f>
        <v/>
      </c>
      <c r="AU904" s="14" t="str">
        <f>IF(Point[Asset Group]="","",VLOOKUP(Point[System],irrigation_system,2,FALSE))</f>
        <v/>
      </c>
      <c r="AV904" s="14" t="str">
        <f>IF(Point[Asset Group]="","",VLOOKUP(Point[Status],irrigation_status,2,FALSE))</f>
        <v/>
      </c>
      <c r="AW904" s="11" t="str">
        <f>IF(Point[Date of manufacture]="","",Point[Date of manufacture])</f>
        <v/>
      </c>
      <c r="AX904" s="14" t="str">
        <f>IF(Point[Asset Group]="","",VLOOKUP(Point[Sign Purpose],sign_purpose,2,FALSE))</f>
        <v/>
      </c>
      <c r="AY904" s="14" t="str">
        <f>IF(Point[Asset Group]="","",VLOOKUP(Point[Sign Material],material_master,2,FALSE))</f>
        <v/>
      </c>
      <c r="AZ904" s="14" t="str">
        <f>IF(Point[Asset Group]="","",VLOOKUP(Point[Affixed To],sign_affix,2,FALSE))</f>
        <v/>
      </c>
      <c r="BA904" s="14" t="str">
        <f>IF(Point[Size HxB mm]="","",Point[Size HxB mm])</f>
        <v/>
      </c>
      <c r="BB904" s="14" t="str">
        <f>IF(Point[Height m]="","",Point[Height m])</f>
        <v/>
      </c>
      <c r="BC904" s="14" t="str">
        <f>IF(Point[Asset Group]="","",VLOOKUP(Point[Post Material],material_master,2,FALSE))</f>
        <v/>
      </c>
      <c r="BD904" s="14" t="str">
        <f>IF(Point[Asset Group]="","",VLOOKUP(Point[Post Number],number,2,FALSE))</f>
        <v/>
      </c>
      <c r="BE904" s="14" t="str">
        <f>IF(Point[Asset Group]="","",VLOOKUP(Point[Structure SubType],subdom_master_gdb,2,FALSE))</f>
        <v/>
      </c>
      <c r="BF904" s="14" t="str">
        <f>IF(Point[Area m2]="","",Point[Area m2])</f>
        <v/>
      </c>
      <c r="BG904" s="14" t="str">
        <f>IF(Point[Length m]="","",Point[Length m])</f>
        <v/>
      </c>
      <c r="BH904" s="14" t="str">
        <f>IF(Point[Width m]="","",Point[Width m])</f>
        <v/>
      </c>
      <c r="BI904" s="14" t="str">
        <f>IF(Point[Diameter m]="","",Point[Diameter m])</f>
        <v/>
      </c>
      <c r="BJ904" s="14" t="str">
        <f>IF(Point[Asset Group]="","",VLOOKUP(Point[Number of Pipes],number,2,FALSE))</f>
        <v/>
      </c>
      <c r="BK904" s="14" t="str">
        <f>IF(Point[Asset Group]="","",VLOOKUP(Point[Combined Name],2,FALSE))</f>
        <v/>
      </c>
      <c r="BL904" s="14" t="str">
        <f>IF(Point[Asset Group]="","",VLOOKUP(Point[Size Class],size_class,2,FALSE))</f>
        <v/>
      </c>
      <c r="BM904" s="14" t="str">
        <f>IF(Point[Asset Group]="","",VLOOKUP(Point[Age Class],age_class,2,FALSE))</f>
        <v/>
      </c>
      <c r="BN904" s="14" t="str">
        <f>IF(Point[Girth (cm)]="","",Point[Girth (cm)])</f>
        <v/>
      </c>
      <c r="BO904" s="14" t="str">
        <f>IF(Point[Crown Radius (m)]="","",Point[Crown Radius (m)])</f>
        <v/>
      </c>
      <c r="BP904" s="14" t="str">
        <f>IF(Point[Asset Group]="","",VLOOKUP(Point[Rooting Environment],root_enviro,2,FALSE))</f>
        <v/>
      </c>
      <c r="BQ904" s="14" t="str">
        <f>IF(Point[Asset Group]="","",VLOOKUP(Point[Tree Surround],tree_surround,2,FALSE))</f>
        <v/>
      </c>
      <c r="BR904" s="14" t="str">
        <f>IF(Point[Asset Group]="","",VLOOKUP(Point[Tree Grill],yes_no,2,FALSE))</f>
        <v/>
      </c>
      <c r="BS904" s="14" t="str">
        <f>IF(Point[Asset Group]="","",VLOOKUP(Point[Tree Location],tree_location,2,FALSE))</f>
        <v/>
      </c>
    </row>
    <row r="905" spans="1:71" s="3" customFormat="1" x14ac:dyDescent="0.2">
      <c r="A905" s="3" t="str">
        <f>IF(Point[DWG File Name]="","",Point[DWG File Name])</f>
        <v/>
      </c>
      <c r="B905" s="3" t="str">
        <f>IF(Point[DWG Layer Name]="","",Point[DWG Layer Name])</f>
        <v/>
      </c>
      <c r="C905" s="3" t="str">
        <f>IF(Point[DWG Handle]="","",Point[DWG Handle])</f>
        <v/>
      </c>
      <c r="D905" s="58" t="str">
        <f>IF(Point[X]="","",Point[X])</f>
        <v/>
      </c>
      <c r="E905" s="58" t="str">
        <f>IF(Point[Y]="","",Point[Y])</f>
        <v/>
      </c>
      <c r="F905" s="3" t="str">
        <f>IF(Point[Replacement Asset]="","",Point[Replacement Asset])</f>
        <v/>
      </c>
      <c r="G905" s="3" t="str">
        <f>IF(Point[Asset ID]="","",UPPER(Point[Asset ID]))</f>
        <v/>
      </c>
      <c r="H905" s="3" t="str">
        <f>IF(Point[Asset Group]="","",VLOOKUP(Point[Asset Group],asset_grp_pt,4,FALSE))</f>
        <v/>
      </c>
      <c r="I905" s="3" t="str">
        <f>IF(Point[Asset Group]="","",VLOOKUP(Point[Asset Group],asset_grp_pt,2,FALSE))</f>
        <v/>
      </c>
      <c r="J905" s="3" t="str">
        <f>IF(Point[Asset Group]="","",VLOOKUP(Point[Asset Group],asset_grp_pt,3,FALSE))</f>
        <v/>
      </c>
      <c r="K905" s="3" t="str">
        <f>IF(Point[Asset Group]="","",VLOOKUP(Point[Asset Type],type_master_list,2,FALSE))</f>
        <v/>
      </c>
      <c r="L905" s="3" t="str">
        <f>IF(Point[Asset Name]="","",PROPER(Point[Asset Name]))</f>
        <v/>
      </c>
      <c r="M905" s="11" t="str">
        <f>IF(Point[Install Date]="","",Point[Install Date])</f>
        <v/>
      </c>
      <c r="N905" s="11" t="str">
        <f>IF(Point[Note]="","",PROPER(Point[Note]))</f>
        <v/>
      </c>
      <c r="O905" s="11" t="str">
        <f>IF(Point[Resource Consent Number]="","",UPPER(Point[Resource Consent Number]))</f>
        <v/>
      </c>
      <c r="P905" s="53" t="str">
        <f>IF(Point[Asset Unit Cost]="","",Point[Asset Unit Cost])</f>
        <v/>
      </c>
      <c r="Q905" s="11" t="str">
        <f>IF(Point[Added By]="","",UPPER(Point[Added By]))</f>
        <v/>
      </c>
      <c r="R905" s="11" t="str">
        <f>IF(Point[Added Date]="","",Point[Added Date])</f>
        <v/>
      </c>
      <c r="S905" s="14" t="str">
        <f>IF(Point[Z COORD]="","",Point[Z COORD])</f>
        <v/>
      </c>
      <c r="T905" s="14" t="str">
        <f>IF(Point[Asset Description]="","",PROPER(Point[Asset Description]))</f>
        <v/>
      </c>
      <c r="U905" s="14" t="str">
        <f>IF(Point[[Artist ]]="","",PROPER(Point[[Artist ]]))</f>
        <v/>
      </c>
      <c r="V905" s="14" t="str">
        <f>IF(Point[Material Notes]="","",PROPER(Point[Material Notes]))</f>
        <v/>
      </c>
      <c r="W905" s="14" t="str">
        <f>IF(Point[Dimension Notes]="","",Point[Dimension Notes])</f>
        <v/>
      </c>
      <c r="X905" s="14" t="str">
        <f>IF(Point[List]="","",VLOOKUP(Point[Burner Number],number,2,FALSE))</f>
        <v/>
      </c>
      <c r="Y905" s="14" t="str">
        <f>IF(Point[List]="","",VLOOKUP(Point[Fuel],bbq_fuel,2,FALSE))</f>
        <v/>
      </c>
      <c r="Z905" s="14" t="str">
        <f>IF(Point[List]="","",VLOOKUP(Point[Cabinet Material],bbq_material,2,FALSE))</f>
        <v/>
      </c>
      <c r="AA905" s="14" t="str">
        <f>IF(Point[Asset Group]="","",VLOOKUP(Point[Manufacturer],manufacturer,2,FALSE))</f>
        <v/>
      </c>
      <c r="AB905" s="14" t="str">
        <f>IF(Point[Uinsex WC]="","",Point[Uinsex WC])</f>
        <v/>
      </c>
      <c r="AC905" s="14" t="str">
        <f>IF(Point[Female WC]="","",Point[Female WC])</f>
        <v/>
      </c>
      <c r="AD905" s="14" t="str">
        <f>IF(Point[Male WC]="","",Point[Male WC])</f>
        <v/>
      </c>
      <c r="AE905" s="14" t="str">
        <f>IF(Point[Urinal]="","",Point[Urinal])</f>
        <v/>
      </c>
      <c r="AF905" s="14" t="str">
        <f>IF(Point[Disabled Unisex]="","",Point[Disabled Unisex])</f>
        <v/>
      </c>
      <c r="AG905" s="14" t="str">
        <f>IF(Point[Disabled Female]="","",Point[Disabled Female])</f>
        <v/>
      </c>
      <c r="AH905" s="14" t="str">
        <f>IF(Point[Disabled Male]="","",Point[Disabled Male])</f>
        <v/>
      </c>
      <c r="AI905" s="14" t="str">
        <f>IF(Point[Asset Group]="","",VLOOKUP(Point[Handrail],yes_no,2,FALSE))</f>
        <v/>
      </c>
      <c r="AJ905" s="14" t="str">
        <f>IF(Point[Asset Group]="","",VLOOKUP(Point[Baby Changing],yes_no,2,FALSE))</f>
        <v/>
      </c>
      <c r="AK905" s="14" t="str">
        <f>IF(Point[Asset Group]="","",VLOOKUP(Point[Service Room],yes_no,2,FALSE))</f>
        <v/>
      </c>
      <c r="AL905" s="14" t="str">
        <f>IF(Point[Asset Group]="","",VLOOKUP(Point[Service Tap],service_tap,2,FALSE))</f>
        <v/>
      </c>
      <c r="AM905" s="14" t="str">
        <f>IF(Point[Asset Group]="","",VLOOKUP(Point[Heating Type],wc_heating,2,FALSE))</f>
        <v/>
      </c>
      <c r="AN905" s="14" t="str">
        <f>IF(Point[Asset Group]="","",VLOOKUP(Point[Power Supply],power_supply,2,FALSE))</f>
        <v/>
      </c>
      <c r="AO905" s="14" t="str">
        <f>IF(Point[Asset Group]="","",VLOOKUP(Point[Waste Water],waste_water,2,FALSE))</f>
        <v/>
      </c>
      <c r="AP905" s="14" t="str">
        <f>IF(Point[Asset Group]="","",VLOOKUP(Point[Furniture SubType],subdom_master_gdb,2,FALSE))</f>
        <v/>
      </c>
      <c r="AQ905" s="14" t="str">
        <f>IF(Point[Asset Group]="","",VLOOKUP(Point[Concrete Pad],yes_no,2,FALSE))</f>
        <v/>
      </c>
      <c r="AR905" s="14" t="str">
        <f>IF(Point[Asset Group]="","",VLOOKUP(Point[Material],material_master,2,FALSE))</f>
        <v/>
      </c>
      <c r="AS905" s="14" t="str">
        <f>IF(Point[Asset Group]="","",VLOOKUP(Point[Plumbing],irrigation_plumbing,2,FALSE))</f>
        <v/>
      </c>
      <c r="AT905" s="14" t="str">
        <f>IF(Point[Asset Group]="","",VLOOKUP(Point[Sprinklers],irrigation_sprinklers,2,FALSE))</f>
        <v/>
      </c>
      <c r="AU905" s="14" t="str">
        <f>IF(Point[Asset Group]="","",VLOOKUP(Point[System],irrigation_system,2,FALSE))</f>
        <v/>
      </c>
      <c r="AV905" s="14" t="str">
        <f>IF(Point[Asset Group]="","",VLOOKUP(Point[Status],irrigation_status,2,FALSE))</f>
        <v/>
      </c>
      <c r="AW905" s="11" t="str">
        <f>IF(Point[Date of manufacture]="","",Point[Date of manufacture])</f>
        <v/>
      </c>
      <c r="AX905" s="14" t="str">
        <f>IF(Point[Asset Group]="","",VLOOKUP(Point[Sign Purpose],sign_purpose,2,FALSE))</f>
        <v/>
      </c>
      <c r="AY905" s="14" t="str">
        <f>IF(Point[Asset Group]="","",VLOOKUP(Point[Sign Material],material_master,2,FALSE))</f>
        <v/>
      </c>
      <c r="AZ905" s="14" t="str">
        <f>IF(Point[Asset Group]="","",VLOOKUP(Point[Affixed To],sign_affix,2,FALSE))</f>
        <v/>
      </c>
      <c r="BA905" s="14" t="str">
        <f>IF(Point[Size HxB mm]="","",Point[Size HxB mm])</f>
        <v/>
      </c>
      <c r="BB905" s="14" t="str">
        <f>IF(Point[Height m]="","",Point[Height m])</f>
        <v/>
      </c>
      <c r="BC905" s="14" t="str">
        <f>IF(Point[Asset Group]="","",VLOOKUP(Point[Post Material],material_master,2,FALSE))</f>
        <v/>
      </c>
      <c r="BD905" s="14" t="str">
        <f>IF(Point[Asset Group]="","",VLOOKUP(Point[Post Number],number,2,FALSE))</f>
        <v/>
      </c>
      <c r="BE905" s="14" t="str">
        <f>IF(Point[Asset Group]="","",VLOOKUP(Point[Structure SubType],subdom_master_gdb,2,FALSE))</f>
        <v/>
      </c>
      <c r="BF905" s="14" t="str">
        <f>IF(Point[Area m2]="","",Point[Area m2])</f>
        <v/>
      </c>
      <c r="BG905" s="14" t="str">
        <f>IF(Point[Length m]="","",Point[Length m])</f>
        <v/>
      </c>
      <c r="BH905" s="14" t="str">
        <f>IF(Point[Width m]="","",Point[Width m])</f>
        <v/>
      </c>
      <c r="BI905" s="14" t="str">
        <f>IF(Point[Diameter m]="","",Point[Diameter m])</f>
        <v/>
      </c>
      <c r="BJ905" s="14" t="str">
        <f>IF(Point[Asset Group]="","",VLOOKUP(Point[Number of Pipes],number,2,FALSE))</f>
        <v/>
      </c>
      <c r="BK905" s="14" t="str">
        <f>IF(Point[Asset Group]="","",VLOOKUP(Point[Combined Name],2,FALSE))</f>
        <v/>
      </c>
      <c r="BL905" s="14" t="str">
        <f>IF(Point[Asset Group]="","",VLOOKUP(Point[Size Class],size_class,2,FALSE))</f>
        <v/>
      </c>
      <c r="BM905" s="14" t="str">
        <f>IF(Point[Asset Group]="","",VLOOKUP(Point[Age Class],age_class,2,FALSE))</f>
        <v/>
      </c>
      <c r="BN905" s="14" t="str">
        <f>IF(Point[Girth (cm)]="","",Point[Girth (cm)])</f>
        <v/>
      </c>
      <c r="BO905" s="14" t="str">
        <f>IF(Point[Crown Radius (m)]="","",Point[Crown Radius (m)])</f>
        <v/>
      </c>
      <c r="BP905" s="14" t="str">
        <f>IF(Point[Asset Group]="","",VLOOKUP(Point[Rooting Environment],root_enviro,2,FALSE))</f>
        <v/>
      </c>
      <c r="BQ905" s="14" t="str">
        <f>IF(Point[Asset Group]="","",VLOOKUP(Point[Tree Surround],tree_surround,2,FALSE))</f>
        <v/>
      </c>
      <c r="BR905" s="14" t="str">
        <f>IF(Point[Asset Group]="","",VLOOKUP(Point[Tree Grill],yes_no,2,FALSE))</f>
        <v/>
      </c>
      <c r="BS905" s="14" t="str">
        <f>IF(Point[Asset Group]="","",VLOOKUP(Point[Tree Location],tree_location,2,FALSE))</f>
        <v/>
      </c>
    </row>
    <row r="906" spans="1:71" s="3" customFormat="1" x14ac:dyDescent="0.2">
      <c r="A906" s="3" t="str">
        <f>IF(Point[DWG File Name]="","",Point[DWG File Name])</f>
        <v/>
      </c>
      <c r="B906" s="3" t="str">
        <f>IF(Point[DWG Layer Name]="","",Point[DWG Layer Name])</f>
        <v/>
      </c>
      <c r="C906" s="3" t="str">
        <f>IF(Point[DWG Handle]="","",Point[DWG Handle])</f>
        <v/>
      </c>
      <c r="D906" s="58" t="str">
        <f>IF(Point[X]="","",Point[X])</f>
        <v/>
      </c>
      <c r="E906" s="58" t="str">
        <f>IF(Point[Y]="","",Point[Y])</f>
        <v/>
      </c>
      <c r="F906" s="3" t="str">
        <f>IF(Point[Replacement Asset]="","",Point[Replacement Asset])</f>
        <v/>
      </c>
      <c r="G906" s="3" t="str">
        <f>IF(Point[Asset ID]="","",UPPER(Point[Asset ID]))</f>
        <v/>
      </c>
      <c r="H906" s="3" t="str">
        <f>IF(Point[Asset Group]="","",VLOOKUP(Point[Asset Group],asset_grp_pt,4,FALSE))</f>
        <v/>
      </c>
      <c r="I906" s="3" t="str">
        <f>IF(Point[Asset Group]="","",VLOOKUP(Point[Asset Group],asset_grp_pt,2,FALSE))</f>
        <v/>
      </c>
      <c r="J906" s="3" t="str">
        <f>IF(Point[Asset Group]="","",VLOOKUP(Point[Asset Group],asset_grp_pt,3,FALSE))</f>
        <v/>
      </c>
      <c r="K906" s="3" t="str">
        <f>IF(Point[Asset Group]="","",VLOOKUP(Point[Asset Type],type_master_list,2,FALSE))</f>
        <v/>
      </c>
      <c r="L906" s="3" t="str">
        <f>IF(Point[Asset Name]="","",PROPER(Point[Asset Name]))</f>
        <v/>
      </c>
      <c r="M906" s="11" t="str">
        <f>IF(Point[Install Date]="","",Point[Install Date])</f>
        <v/>
      </c>
      <c r="N906" s="11" t="str">
        <f>IF(Point[Note]="","",PROPER(Point[Note]))</f>
        <v/>
      </c>
      <c r="O906" s="11" t="str">
        <f>IF(Point[Resource Consent Number]="","",UPPER(Point[Resource Consent Number]))</f>
        <v/>
      </c>
      <c r="P906" s="53" t="str">
        <f>IF(Point[Asset Unit Cost]="","",Point[Asset Unit Cost])</f>
        <v/>
      </c>
      <c r="Q906" s="11" t="str">
        <f>IF(Point[Added By]="","",UPPER(Point[Added By]))</f>
        <v/>
      </c>
      <c r="R906" s="11" t="str">
        <f>IF(Point[Added Date]="","",Point[Added Date])</f>
        <v/>
      </c>
      <c r="S906" s="14" t="str">
        <f>IF(Point[Z COORD]="","",Point[Z COORD])</f>
        <v/>
      </c>
      <c r="T906" s="14" t="str">
        <f>IF(Point[Asset Description]="","",PROPER(Point[Asset Description]))</f>
        <v/>
      </c>
      <c r="U906" s="14" t="str">
        <f>IF(Point[[Artist ]]="","",PROPER(Point[[Artist ]]))</f>
        <v/>
      </c>
      <c r="V906" s="14" t="str">
        <f>IF(Point[Material Notes]="","",PROPER(Point[Material Notes]))</f>
        <v/>
      </c>
      <c r="W906" s="14" t="str">
        <f>IF(Point[Dimension Notes]="","",Point[Dimension Notes])</f>
        <v/>
      </c>
      <c r="X906" s="14" t="str">
        <f>IF(Point[List]="","",VLOOKUP(Point[Burner Number],number,2,FALSE))</f>
        <v/>
      </c>
      <c r="Y906" s="14" t="str">
        <f>IF(Point[List]="","",VLOOKUP(Point[Fuel],bbq_fuel,2,FALSE))</f>
        <v/>
      </c>
      <c r="Z906" s="14" t="str">
        <f>IF(Point[List]="","",VLOOKUP(Point[Cabinet Material],bbq_material,2,FALSE))</f>
        <v/>
      </c>
      <c r="AA906" s="14" t="str">
        <f>IF(Point[Asset Group]="","",VLOOKUP(Point[Manufacturer],manufacturer,2,FALSE))</f>
        <v/>
      </c>
      <c r="AB906" s="14" t="str">
        <f>IF(Point[Uinsex WC]="","",Point[Uinsex WC])</f>
        <v/>
      </c>
      <c r="AC906" s="14" t="str">
        <f>IF(Point[Female WC]="","",Point[Female WC])</f>
        <v/>
      </c>
      <c r="AD906" s="14" t="str">
        <f>IF(Point[Male WC]="","",Point[Male WC])</f>
        <v/>
      </c>
      <c r="AE906" s="14" t="str">
        <f>IF(Point[Urinal]="","",Point[Urinal])</f>
        <v/>
      </c>
      <c r="AF906" s="14" t="str">
        <f>IF(Point[Disabled Unisex]="","",Point[Disabled Unisex])</f>
        <v/>
      </c>
      <c r="AG906" s="14" t="str">
        <f>IF(Point[Disabled Female]="","",Point[Disabled Female])</f>
        <v/>
      </c>
      <c r="AH906" s="14" t="str">
        <f>IF(Point[Disabled Male]="","",Point[Disabled Male])</f>
        <v/>
      </c>
      <c r="AI906" s="14" t="str">
        <f>IF(Point[Asset Group]="","",VLOOKUP(Point[Handrail],yes_no,2,FALSE))</f>
        <v/>
      </c>
      <c r="AJ906" s="14" t="str">
        <f>IF(Point[Asset Group]="","",VLOOKUP(Point[Baby Changing],yes_no,2,FALSE))</f>
        <v/>
      </c>
      <c r="AK906" s="14" t="str">
        <f>IF(Point[Asset Group]="","",VLOOKUP(Point[Service Room],yes_no,2,FALSE))</f>
        <v/>
      </c>
      <c r="AL906" s="14" t="str">
        <f>IF(Point[Asset Group]="","",VLOOKUP(Point[Service Tap],service_tap,2,FALSE))</f>
        <v/>
      </c>
      <c r="AM906" s="14" t="str">
        <f>IF(Point[Asset Group]="","",VLOOKUP(Point[Heating Type],wc_heating,2,FALSE))</f>
        <v/>
      </c>
      <c r="AN906" s="14" t="str">
        <f>IF(Point[Asset Group]="","",VLOOKUP(Point[Power Supply],power_supply,2,FALSE))</f>
        <v/>
      </c>
      <c r="AO906" s="14" t="str">
        <f>IF(Point[Asset Group]="","",VLOOKUP(Point[Waste Water],waste_water,2,FALSE))</f>
        <v/>
      </c>
      <c r="AP906" s="14" t="str">
        <f>IF(Point[Asset Group]="","",VLOOKUP(Point[Furniture SubType],subdom_master_gdb,2,FALSE))</f>
        <v/>
      </c>
      <c r="AQ906" s="14" t="str">
        <f>IF(Point[Asset Group]="","",VLOOKUP(Point[Concrete Pad],yes_no,2,FALSE))</f>
        <v/>
      </c>
      <c r="AR906" s="14" t="str">
        <f>IF(Point[Asset Group]="","",VLOOKUP(Point[Material],material_master,2,FALSE))</f>
        <v/>
      </c>
      <c r="AS906" s="14" t="str">
        <f>IF(Point[Asset Group]="","",VLOOKUP(Point[Plumbing],irrigation_plumbing,2,FALSE))</f>
        <v/>
      </c>
      <c r="AT906" s="14" t="str">
        <f>IF(Point[Asset Group]="","",VLOOKUP(Point[Sprinklers],irrigation_sprinklers,2,FALSE))</f>
        <v/>
      </c>
      <c r="AU906" s="14" t="str">
        <f>IF(Point[Asset Group]="","",VLOOKUP(Point[System],irrigation_system,2,FALSE))</f>
        <v/>
      </c>
      <c r="AV906" s="14" t="str">
        <f>IF(Point[Asset Group]="","",VLOOKUP(Point[Status],irrigation_status,2,FALSE))</f>
        <v/>
      </c>
      <c r="AW906" s="11" t="str">
        <f>IF(Point[Date of manufacture]="","",Point[Date of manufacture])</f>
        <v/>
      </c>
      <c r="AX906" s="14" t="str">
        <f>IF(Point[Asset Group]="","",VLOOKUP(Point[Sign Purpose],sign_purpose,2,FALSE))</f>
        <v/>
      </c>
      <c r="AY906" s="14" t="str">
        <f>IF(Point[Asset Group]="","",VLOOKUP(Point[Sign Material],material_master,2,FALSE))</f>
        <v/>
      </c>
      <c r="AZ906" s="14" t="str">
        <f>IF(Point[Asset Group]="","",VLOOKUP(Point[Affixed To],sign_affix,2,FALSE))</f>
        <v/>
      </c>
      <c r="BA906" s="14" t="str">
        <f>IF(Point[Size HxB mm]="","",Point[Size HxB mm])</f>
        <v/>
      </c>
      <c r="BB906" s="14" t="str">
        <f>IF(Point[Height m]="","",Point[Height m])</f>
        <v/>
      </c>
      <c r="BC906" s="14" t="str">
        <f>IF(Point[Asset Group]="","",VLOOKUP(Point[Post Material],material_master,2,FALSE))</f>
        <v/>
      </c>
      <c r="BD906" s="14" t="str">
        <f>IF(Point[Asset Group]="","",VLOOKUP(Point[Post Number],number,2,FALSE))</f>
        <v/>
      </c>
      <c r="BE906" s="14" t="str">
        <f>IF(Point[Asset Group]="","",VLOOKUP(Point[Structure SubType],subdom_master_gdb,2,FALSE))</f>
        <v/>
      </c>
      <c r="BF906" s="14" t="str">
        <f>IF(Point[Area m2]="","",Point[Area m2])</f>
        <v/>
      </c>
      <c r="BG906" s="14" t="str">
        <f>IF(Point[Length m]="","",Point[Length m])</f>
        <v/>
      </c>
      <c r="BH906" s="14" t="str">
        <f>IF(Point[Width m]="","",Point[Width m])</f>
        <v/>
      </c>
      <c r="BI906" s="14" t="str">
        <f>IF(Point[Diameter m]="","",Point[Diameter m])</f>
        <v/>
      </c>
      <c r="BJ906" s="14" t="str">
        <f>IF(Point[Asset Group]="","",VLOOKUP(Point[Number of Pipes],number,2,FALSE))</f>
        <v/>
      </c>
      <c r="BK906" s="14" t="str">
        <f>IF(Point[Asset Group]="","",VLOOKUP(Point[Combined Name],2,FALSE))</f>
        <v/>
      </c>
      <c r="BL906" s="14" t="str">
        <f>IF(Point[Asset Group]="","",VLOOKUP(Point[Size Class],size_class,2,FALSE))</f>
        <v/>
      </c>
      <c r="BM906" s="14" t="str">
        <f>IF(Point[Asset Group]="","",VLOOKUP(Point[Age Class],age_class,2,FALSE))</f>
        <v/>
      </c>
      <c r="BN906" s="14" t="str">
        <f>IF(Point[Girth (cm)]="","",Point[Girth (cm)])</f>
        <v/>
      </c>
      <c r="BO906" s="14" t="str">
        <f>IF(Point[Crown Radius (m)]="","",Point[Crown Radius (m)])</f>
        <v/>
      </c>
      <c r="BP906" s="14" t="str">
        <f>IF(Point[Asset Group]="","",VLOOKUP(Point[Rooting Environment],root_enviro,2,FALSE))</f>
        <v/>
      </c>
      <c r="BQ906" s="14" t="str">
        <f>IF(Point[Asset Group]="","",VLOOKUP(Point[Tree Surround],tree_surround,2,FALSE))</f>
        <v/>
      </c>
      <c r="BR906" s="14" t="str">
        <f>IF(Point[Asset Group]="","",VLOOKUP(Point[Tree Grill],yes_no,2,FALSE))</f>
        <v/>
      </c>
      <c r="BS906" s="14" t="str">
        <f>IF(Point[Asset Group]="","",VLOOKUP(Point[Tree Location],tree_location,2,FALSE))</f>
        <v/>
      </c>
    </row>
    <row r="907" spans="1:71" s="3" customFormat="1" x14ac:dyDescent="0.2">
      <c r="A907" s="3" t="str">
        <f>IF(Point[DWG File Name]="","",Point[DWG File Name])</f>
        <v/>
      </c>
      <c r="B907" s="3" t="str">
        <f>IF(Point[DWG Layer Name]="","",Point[DWG Layer Name])</f>
        <v/>
      </c>
      <c r="C907" s="3" t="str">
        <f>IF(Point[DWG Handle]="","",Point[DWG Handle])</f>
        <v/>
      </c>
      <c r="D907" s="58" t="str">
        <f>IF(Point[X]="","",Point[X])</f>
        <v/>
      </c>
      <c r="E907" s="58" t="str">
        <f>IF(Point[Y]="","",Point[Y])</f>
        <v/>
      </c>
      <c r="F907" s="3" t="str">
        <f>IF(Point[Replacement Asset]="","",Point[Replacement Asset])</f>
        <v/>
      </c>
      <c r="G907" s="3" t="str">
        <f>IF(Point[Asset ID]="","",UPPER(Point[Asset ID]))</f>
        <v/>
      </c>
      <c r="H907" s="3" t="str">
        <f>IF(Point[Asset Group]="","",VLOOKUP(Point[Asset Group],asset_grp_pt,4,FALSE))</f>
        <v/>
      </c>
      <c r="I907" s="3" t="str">
        <f>IF(Point[Asset Group]="","",VLOOKUP(Point[Asset Group],asset_grp_pt,2,FALSE))</f>
        <v/>
      </c>
      <c r="J907" s="3" t="str">
        <f>IF(Point[Asset Group]="","",VLOOKUP(Point[Asset Group],asset_grp_pt,3,FALSE))</f>
        <v/>
      </c>
      <c r="K907" s="3" t="str">
        <f>IF(Point[Asset Group]="","",VLOOKUP(Point[Asset Type],type_master_list,2,FALSE))</f>
        <v/>
      </c>
      <c r="L907" s="3" t="str">
        <f>IF(Point[Asset Name]="","",PROPER(Point[Asset Name]))</f>
        <v/>
      </c>
      <c r="M907" s="11" t="str">
        <f>IF(Point[Install Date]="","",Point[Install Date])</f>
        <v/>
      </c>
      <c r="N907" s="11" t="str">
        <f>IF(Point[Note]="","",PROPER(Point[Note]))</f>
        <v/>
      </c>
      <c r="O907" s="11" t="str">
        <f>IF(Point[Resource Consent Number]="","",UPPER(Point[Resource Consent Number]))</f>
        <v/>
      </c>
      <c r="P907" s="53" t="str">
        <f>IF(Point[Asset Unit Cost]="","",Point[Asset Unit Cost])</f>
        <v/>
      </c>
      <c r="Q907" s="11" t="str">
        <f>IF(Point[Added By]="","",UPPER(Point[Added By]))</f>
        <v/>
      </c>
      <c r="R907" s="11" t="str">
        <f>IF(Point[Added Date]="","",Point[Added Date])</f>
        <v/>
      </c>
      <c r="S907" s="14" t="str">
        <f>IF(Point[Z COORD]="","",Point[Z COORD])</f>
        <v/>
      </c>
      <c r="T907" s="14" t="str">
        <f>IF(Point[Asset Description]="","",PROPER(Point[Asset Description]))</f>
        <v/>
      </c>
      <c r="U907" s="14" t="str">
        <f>IF(Point[[Artist ]]="","",PROPER(Point[[Artist ]]))</f>
        <v/>
      </c>
      <c r="V907" s="14" t="str">
        <f>IF(Point[Material Notes]="","",PROPER(Point[Material Notes]))</f>
        <v/>
      </c>
      <c r="W907" s="14" t="str">
        <f>IF(Point[Dimension Notes]="","",Point[Dimension Notes])</f>
        <v/>
      </c>
      <c r="X907" s="14" t="str">
        <f>IF(Point[List]="","",VLOOKUP(Point[Burner Number],number,2,FALSE))</f>
        <v/>
      </c>
      <c r="Y907" s="14" t="str">
        <f>IF(Point[List]="","",VLOOKUP(Point[Fuel],bbq_fuel,2,FALSE))</f>
        <v/>
      </c>
      <c r="Z907" s="14" t="str">
        <f>IF(Point[List]="","",VLOOKUP(Point[Cabinet Material],bbq_material,2,FALSE))</f>
        <v/>
      </c>
      <c r="AA907" s="14" t="str">
        <f>IF(Point[Asset Group]="","",VLOOKUP(Point[Manufacturer],manufacturer,2,FALSE))</f>
        <v/>
      </c>
      <c r="AB907" s="14" t="str">
        <f>IF(Point[Uinsex WC]="","",Point[Uinsex WC])</f>
        <v/>
      </c>
      <c r="AC907" s="14" t="str">
        <f>IF(Point[Female WC]="","",Point[Female WC])</f>
        <v/>
      </c>
      <c r="AD907" s="14" t="str">
        <f>IF(Point[Male WC]="","",Point[Male WC])</f>
        <v/>
      </c>
      <c r="AE907" s="14" t="str">
        <f>IF(Point[Urinal]="","",Point[Urinal])</f>
        <v/>
      </c>
      <c r="AF907" s="14" t="str">
        <f>IF(Point[Disabled Unisex]="","",Point[Disabled Unisex])</f>
        <v/>
      </c>
      <c r="AG907" s="14" t="str">
        <f>IF(Point[Disabled Female]="","",Point[Disabled Female])</f>
        <v/>
      </c>
      <c r="AH907" s="14" t="str">
        <f>IF(Point[Disabled Male]="","",Point[Disabled Male])</f>
        <v/>
      </c>
      <c r="AI907" s="14" t="str">
        <f>IF(Point[Asset Group]="","",VLOOKUP(Point[Handrail],yes_no,2,FALSE))</f>
        <v/>
      </c>
      <c r="AJ907" s="14" t="str">
        <f>IF(Point[Asset Group]="","",VLOOKUP(Point[Baby Changing],yes_no,2,FALSE))</f>
        <v/>
      </c>
      <c r="AK907" s="14" t="str">
        <f>IF(Point[Asset Group]="","",VLOOKUP(Point[Service Room],yes_no,2,FALSE))</f>
        <v/>
      </c>
      <c r="AL907" s="14" t="str">
        <f>IF(Point[Asset Group]="","",VLOOKUP(Point[Service Tap],service_tap,2,FALSE))</f>
        <v/>
      </c>
      <c r="AM907" s="14" t="str">
        <f>IF(Point[Asset Group]="","",VLOOKUP(Point[Heating Type],wc_heating,2,FALSE))</f>
        <v/>
      </c>
      <c r="AN907" s="14" t="str">
        <f>IF(Point[Asset Group]="","",VLOOKUP(Point[Power Supply],power_supply,2,FALSE))</f>
        <v/>
      </c>
      <c r="AO907" s="14" t="str">
        <f>IF(Point[Asset Group]="","",VLOOKUP(Point[Waste Water],waste_water,2,FALSE))</f>
        <v/>
      </c>
      <c r="AP907" s="14" t="str">
        <f>IF(Point[Asset Group]="","",VLOOKUP(Point[Furniture SubType],subdom_master_gdb,2,FALSE))</f>
        <v/>
      </c>
      <c r="AQ907" s="14" t="str">
        <f>IF(Point[Asset Group]="","",VLOOKUP(Point[Concrete Pad],yes_no,2,FALSE))</f>
        <v/>
      </c>
      <c r="AR907" s="14" t="str">
        <f>IF(Point[Asset Group]="","",VLOOKUP(Point[Material],material_master,2,FALSE))</f>
        <v/>
      </c>
      <c r="AS907" s="14" t="str">
        <f>IF(Point[Asset Group]="","",VLOOKUP(Point[Plumbing],irrigation_plumbing,2,FALSE))</f>
        <v/>
      </c>
      <c r="AT907" s="14" t="str">
        <f>IF(Point[Asset Group]="","",VLOOKUP(Point[Sprinklers],irrigation_sprinklers,2,FALSE))</f>
        <v/>
      </c>
      <c r="AU907" s="14" t="str">
        <f>IF(Point[Asset Group]="","",VLOOKUP(Point[System],irrigation_system,2,FALSE))</f>
        <v/>
      </c>
      <c r="AV907" s="14" t="str">
        <f>IF(Point[Asset Group]="","",VLOOKUP(Point[Status],irrigation_status,2,FALSE))</f>
        <v/>
      </c>
      <c r="AW907" s="11" t="str">
        <f>IF(Point[Date of manufacture]="","",Point[Date of manufacture])</f>
        <v/>
      </c>
      <c r="AX907" s="14" t="str">
        <f>IF(Point[Asset Group]="","",VLOOKUP(Point[Sign Purpose],sign_purpose,2,FALSE))</f>
        <v/>
      </c>
      <c r="AY907" s="14" t="str">
        <f>IF(Point[Asset Group]="","",VLOOKUP(Point[Sign Material],material_master,2,FALSE))</f>
        <v/>
      </c>
      <c r="AZ907" s="14" t="str">
        <f>IF(Point[Asset Group]="","",VLOOKUP(Point[Affixed To],sign_affix,2,FALSE))</f>
        <v/>
      </c>
      <c r="BA907" s="14" t="str">
        <f>IF(Point[Size HxB mm]="","",Point[Size HxB mm])</f>
        <v/>
      </c>
      <c r="BB907" s="14" t="str">
        <f>IF(Point[Height m]="","",Point[Height m])</f>
        <v/>
      </c>
      <c r="BC907" s="14" t="str">
        <f>IF(Point[Asset Group]="","",VLOOKUP(Point[Post Material],material_master,2,FALSE))</f>
        <v/>
      </c>
      <c r="BD907" s="14" t="str">
        <f>IF(Point[Asset Group]="","",VLOOKUP(Point[Post Number],number,2,FALSE))</f>
        <v/>
      </c>
      <c r="BE907" s="14" t="str">
        <f>IF(Point[Asset Group]="","",VLOOKUP(Point[Structure SubType],subdom_master_gdb,2,FALSE))</f>
        <v/>
      </c>
      <c r="BF907" s="14" t="str">
        <f>IF(Point[Area m2]="","",Point[Area m2])</f>
        <v/>
      </c>
      <c r="BG907" s="14" t="str">
        <f>IF(Point[Length m]="","",Point[Length m])</f>
        <v/>
      </c>
      <c r="BH907" s="14" t="str">
        <f>IF(Point[Width m]="","",Point[Width m])</f>
        <v/>
      </c>
      <c r="BI907" s="14" t="str">
        <f>IF(Point[Diameter m]="","",Point[Diameter m])</f>
        <v/>
      </c>
      <c r="BJ907" s="14" t="str">
        <f>IF(Point[Asset Group]="","",VLOOKUP(Point[Number of Pipes],number,2,FALSE))</f>
        <v/>
      </c>
      <c r="BK907" s="14" t="str">
        <f>IF(Point[Asset Group]="","",VLOOKUP(Point[Combined Name],2,FALSE))</f>
        <v/>
      </c>
      <c r="BL907" s="14" t="str">
        <f>IF(Point[Asset Group]="","",VLOOKUP(Point[Size Class],size_class,2,FALSE))</f>
        <v/>
      </c>
      <c r="BM907" s="14" t="str">
        <f>IF(Point[Asset Group]="","",VLOOKUP(Point[Age Class],age_class,2,FALSE))</f>
        <v/>
      </c>
      <c r="BN907" s="14" t="str">
        <f>IF(Point[Girth (cm)]="","",Point[Girth (cm)])</f>
        <v/>
      </c>
      <c r="BO907" s="14" t="str">
        <f>IF(Point[Crown Radius (m)]="","",Point[Crown Radius (m)])</f>
        <v/>
      </c>
      <c r="BP907" s="14" t="str">
        <f>IF(Point[Asset Group]="","",VLOOKUP(Point[Rooting Environment],root_enviro,2,FALSE))</f>
        <v/>
      </c>
      <c r="BQ907" s="14" t="str">
        <f>IF(Point[Asset Group]="","",VLOOKUP(Point[Tree Surround],tree_surround,2,FALSE))</f>
        <v/>
      </c>
      <c r="BR907" s="14" t="str">
        <f>IF(Point[Asset Group]="","",VLOOKUP(Point[Tree Grill],yes_no,2,FALSE))</f>
        <v/>
      </c>
      <c r="BS907" s="14" t="str">
        <f>IF(Point[Asset Group]="","",VLOOKUP(Point[Tree Location],tree_location,2,FALSE))</f>
        <v/>
      </c>
    </row>
    <row r="908" spans="1:71" s="3" customFormat="1" x14ac:dyDescent="0.2">
      <c r="A908" s="3" t="str">
        <f>IF(Point[DWG File Name]="","",Point[DWG File Name])</f>
        <v/>
      </c>
      <c r="B908" s="3" t="str">
        <f>IF(Point[DWG Layer Name]="","",Point[DWG Layer Name])</f>
        <v/>
      </c>
      <c r="C908" s="3" t="str">
        <f>IF(Point[DWG Handle]="","",Point[DWG Handle])</f>
        <v/>
      </c>
      <c r="D908" s="58" t="str">
        <f>IF(Point[X]="","",Point[X])</f>
        <v/>
      </c>
      <c r="E908" s="58" t="str">
        <f>IF(Point[Y]="","",Point[Y])</f>
        <v/>
      </c>
      <c r="F908" s="3" t="str">
        <f>IF(Point[Replacement Asset]="","",Point[Replacement Asset])</f>
        <v/>
      </c>
      <c r="G908" s="3" t="str">
        <f>IF(Point[Asset ID]="","",UPPER(Point[Asset ID]))</f>
        <v/>
      </c>
      <c r="H908" s="3" t="str">
        <f>IF(Point[Asset Group]="","",VLOOKUP(Point[Asset Group],asset_grp_pt,4,FALSE))</f>
        <v/>
      </c>
      <c r="I908" s="3" t="str">
        <f>IF(Point[Asset Group]="","",VLOOKUP(Point[Asset Group],asset_grp_pt,2,FALSE))</f>
        <v/>
      </c>
      <c r="J908" s="3" t="str">
        <f>IF(Point[Asset Group]="","",VLOOKUP(Point[Asset Group],asset_grp_pt,3,FALSE))</f>
        <v/>
      </c>
      <c r="K908" s="3" t="str">
        <f>IF(Point[Asset Group]="","",VLOOKUP(Point[Asset Type],type_master_list,2,FALSE))</f>
        <v/>
      </c>
      <c r="L908" s="3" t="str">
        <f>IF(Point[Asset Name]="","",PROPER(Point[Asset Name]))</f>
        <v/>
      </c>
      <c r="M908" s="11" t="str">
        <f>IF(Point[Install Date]="","",Point[Install Date])</f>
        <v/>
      </c>
      <c r="N908" s="11" t="str">
        <f>IF(Point[Note]="","",PROPER(Point[Note]))</f>
        <v/>
      </c>
      <c r="O908" s="11" t="str">
        <f>IF(Point[Resource Consent Number]="","",UPPER(Point[Resource Consent Number]))</f>
        <v/>
      </c>
      <c r="P908" s="53" t="str">
        <f>IF(Point[Asset Unit Cost]="","",Point[Asset Unit Cost])</f>
        <v/>
      </c>
      <c r="Q908" s="11" t="str">
        <f>IF(Point[Added By]="","",UPPER(Point[Added By]))</f>
        <v/>
      </c>
      <c r="R908" s="11" t="str">
        <f>IF(Point[Added Date]="","",Point[Added Date])</f>
        <v/>
      </c>
      <c r="S908" s="14" t="str">
        <f>IF(Point[Z COORD]="","",Point[Z COORD])</f>
        <v/>
      </c>
      <c r="T908" s="14" t="str">
        <f>IF(Point[Asset Description]="","",PROPER(Point[Asset Description]))</f>
        <v/>
      </c>
      <c r="U908" s="14" t="str">
        <f>IF(Point[[Artist ]]="","",PROPER(Point[[Artist ]]))</f>
        <v/>
      </c>
      <c r="V908" s="14" t="str">
        <f>IF(Point[Material Notes]="","",PROPER(Point[Material Notes]))</f>
        <v/>
      </c>
      <c r="W908" s="14" t="str">
        <f>IF(Point[Dimension Notes]="","",Point[Dimension Notes])</f>
        <v/>
      </c>
      <c r="X908" s="14" t="str">
        <f>IF(Point[List]="","",VLOOKUP(Point[Burner Number],number,2,FALSE))</f>
        <v/>
      </c>
      <c r="Y908" s="14" t="str">
        <f>IF(Point[List]="","",VLOOKUP(Point[Fuel],bbq_fuel,2,FALSE))</f>
        <v/>
      </c>
      <c r="Z908" s="14" t="str">
        <f>IF(Point[List]="","",VLOOKUP(Point[Cabinet Material],bbq_material,2,FALSE))</f>
        <v/>
      </c>
      <c r="AA908" s="14" t="str">
        <f>IF(Point[Asset Group]="","",VLOOKUP(Point[Manufacturer],manufacturer,2,FALSE))</f>
        <v/>
      </c>
      <c r="AB908" s="14" t="str">
        <f>IF(Point[Uinsex WC]="","",Point[Uinsex WC])</f>
        <v/>
      </c>
      <c r="AC908" s="14" t="str">
        <f>IF(Point[Female WC]="","",Point[Female WC])</f>
        <v/>
      </c>
      <c r="AD908" s="14" t="str">
        <f>IF(Point[Male WC]="","",Point[Male WC])</f>
        <v/>
      </c>
      <c r="AE908" s="14" t="str">
        <f>IF(Point[Urinal]="","",Point[Urinal])</f>
        <v/>
      </c>
      <c r="AF908" s="14" t="str">
        <f>IF(Point[Disabled Unisex]="","",Point[Disabled Unisex])</f>
        <v/>
      </c>
      <c r="AG908" s="14" t="str">
        <f>IF(Point[Disabled Female]="","",Point[Disabled Female])</f>
        <v/>
      </c>
      <c r="AH908" s="14" t="str">
        <f>IF(Point[Disabled Male]="","",Point[Disabled Male])</f>
        <v/>
      </c>
      <c r="AI908" s="14" t="str">
        <f>IF(Point[Asset Group]="","",VLOOKUP(Point[Handrail],yes_no,2,FALSE))</f>
        <v/>
      </c>
      <c r="AJ908" s="14" t="str">
        <f>IF(Point[Asset Group]="","",VLOOKUP(Point[Baby Changing],yes_no,2,FALSE))</f>
        <v/>
      </c>
      <c r="AK908" s="14" t="str">
        <f>IF(Point[Asset Group]="","",VLOOKUP(Point[Service Room],yes_no,2,FALSE))</f>
        <v/>
      </c>
      <c r="AL908" s="14" t="str">
        <f>IF(Point[Asset Group]="","",VLOOKUP(Point[Service Tap],service_tap,2,FALSE))</f>
        <v/>
      </c>
      <c r="AM908" s="14" t="str">
        <f>IF(Point[Asset Group]="","",VLOOKUP(Point[Heating Type],wc_heating,2,FALSE))</f>
        <v/>
      </c>
      <c r="AN908" s="14" t="str">
        <f>IF(Point[Asset Group]="","",VLOOKUP(Point[Power Supply],power_supply,2,FALSE))</f>
        <v/>
      </c>
      <c r="AO908" s="14" t="str">
        <f>IF(Point[Asset Group]="","",VLOOKUP(Point[Waste Water],waste_water,2,FALSE))</f>
        <v/>
      </c>
      <c r="AP908" s="14" t="str">
        <f>IF(Point[Asset Group]="","",VLOOKUP(Point[Furniture SubType],subdom_master_gdb,2,FALSE))</f>
        <v/>
      </c>
      <c r="AQ908" s="14" t="str">
        <f>IF(Point[Asset Group]="","",VLOOKUP(Point[Concrete Pad],yes_no,2,FALSE))</f>
        <v/>
      </c>
      <c r="AR908" s="14" t="str">
        <f>IF(Point[Asset Group]="","",VLOOKUP(Point[Material],material_master,2,FALSE))</f>
        <v/>
      </c>
      <c r="AS908" s="14" t="str">
        <f>IF(Point[Asset Group]="","",VLOOKUP(Point[Plumbing],irrigation_plumbing,2,FALSE))</f>
        <v/>
      </c>
      <c r="AT908" s="14" t="str">
        <f>IF(Point[Asset Group]="","",VLOOKUP(Point[Sprinklers],irrigation_sprinklers,2,FALSE))</f>
        <v/>
      </c>
      <c r="AU908" s="14" t="str">
        <f>IF(Point[Asset Group]="","",VLOOKUP(Point[System],irrigation_system,2,FALSE))</f>
        <v/>
      </c>
      <c r="AV908" s="14" t="str">
        <f>IF(Point[Asset Group]="","",VLOOKUP(Point[Status],irrigation_status,2,FALSE))</f>
        <v/>
      </c>
      <c r="AW908" s="11" t="str">
        <f>IF(Point[Date of manufacture]="","",Point[Date of manufacture])</f>
        <v/>
      </c>
      <c r="AX908" s="14" t="str">
        <f>IF(Point[Asset Group]="","",VLOOKUP(Point[Sign Purpose],sign_purpose,2,FALSE))</f>
        <v/>
      </c>
      <c r="AY908" s="14" t="str">
        <f>IF(Point[Asset Group]="","",VLOOKUP(Point[Sign Material],material_master,2,FALSE))</f>
        <v/>
      </c>
      <c r="AZ908" s="14" t="str">
        <f>IF(Point[Asset Group]="","",VLOOKUP(Point[Affixed To],sign_affix,2,FALSE))</f>
        <v/>
      </c>
      <c r="BA908" s="14" t="str">
        <f>IF(Point[Size HxB mm]="","",Point[Size HxB mm])</f>
        <v/>
      </c>
      <c r="BB908" s="14" t="str">
        <f>IF(Point[Height m]="","",Point[Height m])</f>
        <v/>
      </c>
      <c r="BC908" s="14" t="str">
        <f>IF(Point[Asset Group]="","",VLOOKUP(Point[Post Material],material_master,2,FALSE))</f>
        <v/>
      </c>
      <c r="BD908" s="14" t="str">
        <f>IF(Point[Asset Group]="","",VLOOKUP(Point[Post Number],number,2,FALSE))</f>
        <v/>
      </c>
      <c r="BE908" s="14" t="str">
        <f>IF(Point[Asset Group]="","",VLOOKUP(Point[Structure SubType],subdom_master_gdb,2,FALSE))</f>
        <v/>
      </c>
      <c r="BF908" s="14" t="str">
        <f>IF(Point[Area m2]="","",Point[Area m2])</f>
        <v/>
      </c>
      <c r="BG908" s="14" t="str">
        <f>IF(Point[Length m]="","",Point[Length m])</f>
        <v/>
      </c>
      <c r="BH908" s="14" t="str">
        <f>IF(Point[Width m]="","",Point[Width m])</f>
        <v/>
      </c>
      <c r="BI908" s="14" t="str">
        <f>IF(Point[Diameter m]="","",Point[Diameter m])</f>
        <v/>
      </c>
      <c r="BJ908" s="14" t="str">
        <f>IF(Point[Asset Group]="","",VLOOKUP(Point[Number of Pipes],number,2,FALSE))</f>
        <v/>
      </c>
      <c r="BK908" s="14" t="str">
        <f>IF(Point[Asset Group]="","",VLOOKUP(Point[Combined Name],2,FALSE))</f>
        <v/>
      </c>
      <c r="BL908" s="14" t="str">
        <f>IF(Point[Asset Group]="","",VLOOKUP(Point[Size Class],size_class,2,FALSE))</f>
        <v/>
      </c>
      <c r="BM908" s="14" t="str">
        <f>IF(Point[Asset Group]="","",VLOOKUP(Point[Age Class],age_class,2,FALSE))</f>
        <v/>
      </c>
      <c r="BN908" s="14" t="str">
        <f>IF(Point[Girth (cm)]="","",Point[Girth (cm)])</f>
        <v/>
      </c>
      <c r="BO908" s="14" t="str">
        <f>IF(Point[Crown Radius (m)]="","",Point[Crown Radius (m)])</f>
        <v/>
      </c>
      <c r="BP908" s="14" t="str">
        <f>IF(Point[Asset Group]="","",VLOOKUP(Point[Rooting Environment],root_enviro,2,FALSE))</f>
        <v/>
      </c>
      <c r="BQ908" s="14" t="str">
        <f>IF(Point[Asset Group]="","",VLOOKUP(Point[Tree Surround],tree_surround,2,FALSE))</f>
        <v/>
      </c>
      <c r="BR908" s="14" t="str">
        <f>IF(Point[Asset Group]="","",VLOOKUP(Point[Tree Grill],yes_no,2,FALSE))</f>
        <v/>
      </c>
      <c r="BS908" s="14" t="str">
        <f>IF(Point[Asset Group]="","",VLOOKUP(Point[Tree Location],tree_location,2,FALSE))</f>
        <v/>
      </c>
    </row>
    <row r="909" spans="1:71" s="3" customFormat="1" x14ac:dyDescent="0.2">
      <c r="A909" s="3" t="str">
        <f>IF(Point[DWG File Name]="","",Point[DWG File Name])</f>
        <v/>
      </c>
      <c r="B909" s="3" t="str">
        <f>IF(Point[DWG Layer Name]="","",Point[DWG Layer Name])</f>
        <v/>
      </c>
      <c r="C909" s="3" t="str">
        <f>IF(Point[DWG Handle]="","",Point[DWG Handle])</f>
        <v/>
      </c>
      <c r="D909" s="58" t="str">
        <f>IF(Point[X]="","",Point[X])</f>
        <v/>
      </c>
      <c r="E909" s="58" t="str">
        <f>IF(Point[Y]="","",Point[Y])</f>
        <v/>
      </c>
      <c r="F909" s="3" t="str">
        <f>IF(Point[Replacement Asset]="","",Point[Replacement Asset])</f>
        <v/>
      </c>
      <c r="G909" s="3" t="str">
        <f>IF(Point[Asset ID]="","",UPPER(Point[Asset ID]))</f>
        <v/>
      </c>
      <c r="H909" s="3" t="str">
        <f>IF(Point[Asset Group]="","",VLOOKUP(Point[Asset Group],asset_grp_pt,4,FALSE))</f>
        <v/>
      </c>
      <c r="I909" s="3" t="str">
        <f>IF(Point[Asset Group]="","",VLOOKUP(Point[Asset Group],asset_grp_pt,2,FALSE))</f>
        <v/>
      </c>
      <c r="J909" s="3" t="str">
        <f>IF(Point[Asset Group]="","",VLOOKUP(Point[Asset Group],asset_grp_pt,3,FALSE))</f>
        <v/>
      </c>
      <c r="K909" s="3" t="str">
        <f>IF(Point[Asset Group]="","",VLOOKUP(Point[Asset Type],type_master_list,2,FALSE))</f>
        <v/>
      </c>
      <c r="L909" s="3" t="str">
        <f>IF(Point[Asset Name]="","",PROPER(Point[Asset Name]))</f>
        <v/>
      </c>
      <c r="M909" s="11" t="str">
        <f>IF(Point[Install Date]="","",Point[Install Date])</f>
        <v/>
      </c>
      <c r="N909" s="11" t="str">
        <f>IF(Point[Note]="","",PROPER(Point[Note]))</f>
        <v/>
      </c>
      <c r="O909" s="11" t="str">
        <f>IF(Point[Resource Consent Number]="","",UPPER(Point[Resource Consent Number]))</f>
        <v/>
      </c>
      <c r="P909" s="53" t="str">
        <f>IF(Point[Asset Unit Cost]="","",Point[Asset Unit Cost])</f>
        <v/>
      </c>
      <c r="Q909" s="11" t="str">
        <f>IF(Point[Added By]="","",UPPER(Point[Added By]))</f>
        <v/>
      </c>
      <c r="R909" s="11" t="str">
        <f>IF(Point[Added Date]="","",Point[Added Date])</f>
        <v/>
      </c>
      <c r="S909" s="14" t="str">
        <f>IF(Point[Z COORD]="","",Point[Z COORD])</f>
        <v/>
      </c>
      <c r="T909" s="14" t="str">
        <f>IF(Point[Asset Description]="","",PROPER(Point[Asset Description]))</f>
        <v/>
      </c>
      <c r="U909" s="14" t="str">
        <f>IF(Point[[Artist ]]="","",PROPER(Point[[Artist ]]))</f>
        <v/>
      </c>
      <c r="V909" s="14" t="str">
        <f>IF(Point[Material Notes]="","",PROPER(Point[Material Notes]))</f>
        <v/>
      </c>
      <c r="W909" s="14" t="str">
        <f>IF(Point[Dimension Notes]="","",Point[Dimension Notes])</f>
        <v/>
      </c>
      <c r="X909" s="14" t="str">
        <f>IF(Point[List]="","",VLOOKUP(Point[Burner Number],number,2,FALSE))</f>
        <v/>
      </c>
      <c r="Y909" s="14" t="str">
        <f>IF(Point[List]="","",VLOOKUP(Point[Fuel],bbq_fuel,2,FALSE))</f>
        <v/>
      </c>
      <c r="Z909" s="14" t="str">
        <f>IF(Point[List]="","",VLOOKUP(Point[Cabinet Material],bbq_material,2,FALSE))</f>
        <v/>
      </c>
      <c r="AA909" s="14" t="str">
        <f>IF(Point[Asset Group]="","",VLOOKUP(Point[Manufacturer],manufacturer,2,FALSE))</f>
        <v/>
      </c>
      <c r="AB909" s="14" t="str">
        <f>IF(Point[Uinsex WC]="","",Point[Uinsex WC])</f>
        <v/>
      </c>
      <c r="AC909" s="14" t="str">
        <f>IF(Point[Female WC]="","",Point[Female WC])</f>
        <v/>
      </c>
      <c r="AD909" s="14" t="str">
        <f>IF(Point[Male WC]="","",Point[Male WC])</f>
        <v/>
      </c>
      <c r="AE909" s="14" t="str">
        <f>IF(Point[Urinal]="","",Point[Urinal])</f>
        <v/>
      </c>
      <c r="AF909" s="14" t="str">
        <f>IF(Point[Disabled Unisex]="","",Point[Disabled Unisex])</f>
        <v/>
      </c>
      <c r="AG909" s="14" t="str">
        <f>IF(Point[Disabled Female]="","",Point[Disabled Female])</f>
        <v/>
      </c>
      <c r="AH909" s="14" t="str">
        <f>IF(Point[Disabled Male]="","",Point[Disabled Male])</f>
        <v/>
      </c>
      <c r="AI909" s="14" t="str">
        <f>IF(Point[Asset Group]="","",VLOOKUP(Point[Handrail],yes_no,2,FALSE))</f>
        <v/>
      </c>
      <c r="AJ909" s="14" t="str">
        <f>IF(Point[Asset Group]="","",VLOOKUP(Point[Baby Changing],yes_no,2,FALSE))</f>
        <v/>
      </c>
      <c r="AK909" s="14" t="str">
        <f>IF(Point[Asset Group]="","",VLOOKUP(Point[Service Room],yes_no,2,FALSE))</f>
        <v/>
      </c>
      <c r="AL909" s="14" t="str">
        <f>IF(Point[Asset Group]="","",VLOOKUP(Point[Service Tap],service_tap,2,FALSE))</f>
        <v/>
      </c>
      <c r="AM909" s="14" t="str">
        <f>IF(Point[Asset Group]="","",VLOOKUP(Point[Heating Type],wc_heating,2,FALSE))</f>
        <v/>
      </c>
      <c r="AN909" s="14" t="str">
        <f>IF(Point[Asset Group]="","",VLOOKUP(Point[Power Supply],power_supply,2,FALSE))</f>
        <v/>
      </c>
      <c r="AO909" s="14" t="str">
        <f>IF(Point[Asset Group]="","",VLOOKUP(Point[Waste Water],waste_water,2,FALSE))</f>
        <v/>
      </c>
      <c r="AP909" s="14" t="str">
        <f>IF(Point[Asset Group]="","",VLOOKUP(Point[Furniture SubType],subdom_master_gdb,2,FALSE))</f>
        <v/>
      </c>
      <c r="AQ909" s="14" t="str">
        <f>IF(Point[Asset Group]="","",VLOOKUP(Point[Concrete Pad],yes_no,2,FALSE))</f>
        <v/>
      </c>
      <c r="AR909" s="14" t="str">
        <f>IF(Point[Asset Group]="","",VLOOKUP(Point[Material],material_master,2,FALSE))</f>
        <v/>
      </c>
      <c r="AS909" s="14" t="str">
        <f>IF(Point[Asset Group]="","",VLOOKUP(Point[Plumbing],irrigation_plumbing,2,FALSE))</f>
        <v/>
      </c>
      <c r="AT909" s="14" t="str">
        <f>IF(Point[Asset Group]="","",VLOOKUP(Point[Sprinklers],irrigation_sprinklers,2,FALSE))</f>
        <v/>
      </c>
      <c r="AU909" s="14" t="str">
        <f>IF(Point[Asset Group]="","",VLOOKUP(Point[System],irrigation_system,2,FALSE))</f>
        <v/>
      </c>
      <c r="AV909" s="14" t="str">
        <f>IF(Point[Asset Group]="","",VLOOKUP(Point[Status],irrigation_status,2,FALSE))</f>
        <v/>
      </c>
      <c r="AW909" s="11" t="str">
        <f>IF(Point[Date of manufacture]="","",Point[Date of manufacture])</f>
        <v/>
      </c>
      <c r="AX909" s="14" t="str">
        <f>IF(Point[Asset Group]="","",VLOOKUP(Point[Sign Purpose],sign_purpose,2,FALSE))</f>
        <v/>
      </c>
      <c r="AY909" s="14" t="str">
        <f>IF(Point[Asset Group]="","",VLOOKUP(Point[Sign Material],material_master,2,FALSE))</f>
        <v/>
      </c>
      <c r="AZ909" s="14" t="str">
        <f>IF(Point[Asset Group]="","",VLOOKUP(Point[Affixed To],sign_affix,2,FALSE))</f>
        <v/>
      </c>
      <c r="BA909" s="14" t="str">
        <f>IF(Point[Size HxB mm]="","",Point[Size HxB mm])</f>
        <v/>
      </c>
      <c r="BB909" s="14" t="str">
        <f>IF(Point[Height m]="","",Point[Height m])</f>
        <v/>
      </c>
      <c r="BC909" s="14" t="str">
        <f>IF(Point[Asset Group]="","",VLOOKUP(Point[Post Material],material_master,2,FALSE))</f>
        <v/>
      </c>
      <c r="BD909" s="14" t="str">
        <f>IF(Point[Asset Group]="","",VLOOKUP(Point[Post Number],number,2,FALSE))</f>
        <v/>
      </c>
      <c r="BE909" s="14" t="str">
        <f>IF(Point[Asset Group]="","",VLOOKUP(Point[Structure SubType],subdom_master_gdb,2,FALSE))</f>
        <v/>
      </c>
      <c r="BF909" s="14" t="str">
        <f>IF(Point[Area m2]="","",Point[Area m2])</f>
        <v/>
      </c>
      <c r="BG909" s="14" t="str">
        <f>IF(Point[Length m]="","",Point[Length m])</f>
        <v/>
      </c>
      <c r="BH909" s="14" t="str">
        <f>IF(Point[Width m]="","",Point[Width m])</f>
        <v/>
      </c>
      <c r="BI909" s="14" t="str">
        <f>IF(Point[Diameter m]="","",Point[Diameter m])</f>
        <v/>
      </c>
      <c r="BJ909" s="14" t="str">
        <f>IF(Point[Asset Group]="","",VLOOKUP(Point[Number of Pipes],number,2,FALSE))</f>
        <v/>
      </c>
      <c r="BK909" s="14" t="str">
        <f>IF(Point[Asset Group]="","",VLOOKUP(Point[Combined Name],2,FALSE))</f>
        <v/>
      </c>
      <c r="BL909" s="14" t="str">
        <f>IF(Point[Asset Group]="","",VLOOKUP(Point[Size Class],size_class,2,FALSE))</f>
        <v/>
      </c>
      <c r="BM909" s="14" t="str">
        <f>IF(Point[Asset Group]="","",VLOOKUP(Point[Age Class],age_class,2,FALSE))</f>
        <v/>
      </c>
      <c r="BN909" s="14" t="str">
        <f>IF(Point[Girth (cm)]="","",Point[Girth (cm)])</f>
        <v/>
      </c>
      <c r="BO909" s="14" t="str">
        <f>IF(Point[Crown Radius (m)]="","",Point[Crown Radius (m)])</f>
        <v/>
      </c>
      <c r="BP909" s="14" t="str">
        <f>IF(Point[Asset Group]="","",VLOOKUP(Point[Rooting Environment],root_enviro,2,FALSE))</f>
        <v/>
      </c>
      <c r="BQ909" s="14" t="str">
        <f>IF(Point[Asset Group]="","",VLOOKUP(Point[Tree Surround],tree_surround,2,FALSE))</f>
        <v/>
      </c>
      <c r="BR909" s="14" t="str">
        <f>IF(Point[Asset Group]="","",VLOOKUP(Point[Tree Grill],yes_no,2,FALSE))</f>
        <v/>
      </c>
      <c r="BS909" s="14" t="str">
        <f>IF(Point[Asset Group]="","",VLOOKUP(Point[Tree Location],tree_location,2,FALSE))</f>
        <v/>
      </c>
    </row>
    <row r="910" spans="1:71" s="3" customFormat="1" x14ac:dyDescent="0.2">
      <c r="A910" s="3" t="str">
        <f>IF(Point[DWG File Name]="","",Point[DWG File Name])</f>
        <v/>
      </c>
      <c r="B910" s="3" t="str">
        <f>IF(Point[DWG Layer Name]="","",Point[DWG Layer Name])</f>
        <v/>
      </c>
      <c r="C910" s="3" t="str">
        <f>IF(Point[DWG Handle]="","",Point[DWG Handle])</f>
        <v/>
      </c>
      <c r="D910" s="58" t="str">
        <f>IF(Point[X]="","",Point[X])</f>
        <v/>
      </c>
      <c r="E910" s="58" t="str">
        <f>IF(Point[Y]="","",Point[Y])</f>
        <v/>
      </c>
      <c r="F910" s="3" t="str">
        <f>IF(Point[Replacement Asset]="","",Point[Replacement Asset])</f>
        <v/>
      </c>
      <c r="G910" s="3" t="str">
        <f>IF(Point[Asset ID]="","",UPPER(Point[Asset ID]))</f>
        <v/>
      </c>
      <c r="H910" s="3" t="str">
        <f>IF(Point[Asset Group]="","",VLOOKUP(Point[Asset Group],asset_grp_pt,4,FALSE))</f>
        <v/>
      </c>
      <c r="I910" s="3" t="str">
        <f>IF(Point[Asset Group]="","",VLOOKUP(Point[Asset Group],asset_grp_pt,2,FALSE))</f>
        <v/>
      </c>
      <c r="J910" s="3" t="str">
        <f>IF(Point[Asset Group]="","",VLOOKUP(Point[Asset Group],asset_grp_pt,3,FALSE))</f>
        <v/>
      </c>
      <c r="K910" s="3" t="str">
        <f>IF(Point[Asset Group]="","",VLOOKUP(Point[Asset Type],type_master_list,2,FALSE))</f>
        <v/>
      </c>
      <c r="L910" s="3" t="str">
        <f>IF(Point[Asset Name]="","",PROPER(Point[Asset Name]))</f>
        <v/>
      </c>
      <c r="M910" s="11" t="str">
        <f>IF(Point[Install Date]="","",Point[Install Date])</f>
        <v/>
      </c>
      <c r="N910" s="11" t="str">
        <f>IF(Point[Note]="","",PROPER(Point[Note]))</f>
        <v/>
      </c>
      <c r="O910" s="11" t="str">
        <f>IF(Point[Resource Consent Number]="","",UPPER(Point[Resource Consent Number]))</f>
        <v/>
      </c>
      <c r="P910" s="53" t="str">
        <f>IF(Point[Asset Unit Cost]="","",Point[Asset Unit Cost])</f>
        <v/>
      </c>
      <c r="Q910" s="11" t="str">
        <f>IF(Point[Added By]="","",UPPER(Point[Added By]))</f>
        <v/>
      </c>
      <c r="R910" s="11" t="str">
        <f>IF(Point[Added Date]="","",Point[Added Date])</f>
        <v/>
      </c>
      <c r="S910" s="14" t="str">
        <f>IF(Point[Z COORD]="","",Point[Z COORD])</f>
        <v/>
      </c>
      <c r="T910" s="14" t="str">
        <f>IF(Point[Asset Description]="","",PROPER(Point[Asset Description]))</f>
        <v/>
      </c>
      <c r="U910" s="14" t="str">
        <f>IF(Point[[Artist ]]="","",PROPER(Point[[Artist ]]))</f>
        <v/>
      </c>
      <c r="V910" s="14" t="str">
        <f>IF(Point[Material Notes]="","",PROPER(Point[Material Notes]))</f>
        <v/>
      </c>
      <c r="W910" s="14" t="str">
        <f>IF(Point[Dimension Notes]="","",Point[Dimension Notes])</f>
        <v/>
      </c>
      <c r="X910" s="14" t="str">
        <f>IF(Point[List]="","",VLOOKUP(Point[Burner Number],number,2,FALSE))</f>
        <v/>
      </c>
      <c r="Y910" s="14" t="str">
        <f>IF(Point[List]="","",VLOOKUP(Point[Fuel],bbq_fuel,2,FALSE))</f>
        <v/>
      </c>
      <c r="Z910" s="14" t="str">
        <f>IF(Point[List]="","",VLOOKUP(Point[Cabinet Material],bbq_material,2,FALSE))</f>
        <v/>
      </c>
      <c r="AA910" s="14" t="str">
        <f>IF(Point[Asset Group]="","",VLOOKUP(Point[Manufacturer],manufacturer,2,FALSE))</f>
        <v/>
      </c>
      <c r="AB910" s="14" t="str">
        <f>IF(Point[Uinsex WC]="","",Point[Uinsex WC])</f>
        <v/>
      </c>
      <c r="AC910" s="14" t="str">
        <f>IF(Point[Female WC]="","",Point[Female WC])</f>
        <v/>
      </c>
      <c r="AD910" s="14" t="str">
        <f>IF(Point[Male WC]="","",Point[Male WC])</f>
        <v/>
      </c>
      <c r="AE910" s="14" t="str">
        <f>IF(Point[Urinal]="","",Point[Urinal])</f>
        <v/>
      </c>
      <c r="AF910" s="14" t="str">
        <f>IF(Point[Disabled Unisex]="","",Point[Disabled Unisex])</f>
        <v/>
      </c>
      <c r="AG910" s="14" t="str">
        <f>IF(Point[Disabled Female]="","",Point[Disabled Female])</f>
        <v/>
      </c>
      <c r="AH910" s="14" t="str">
        <f>IF(Point[Disabled Male]="","",Point[Disabled Male])</f>
        <v/>
      </c>
      <c r="AI910" s="14" t="str">
        <f>IF(Point[Asset Group]="","",VLOOKUP(Point[Handrail],yes_no,2,FALSE))</f>
        <v/>
      </c>
      <c r="AJ910" s="14" t="str">
        <f>IF(Point[Asset Group]="","",VLOOKUP(Point[Baby Changing],yes_no,2,FALSE))</f>
        <v/>
      </c>
      <c r="AK910" s="14" t="str">
        <f>IF(Point[Asset Group]="","",VLOOKUP(Point[Service Room],yes_no,2,FALSE))</f>
        <v/>
      </c>
      <c r="AL910" s="14" t="str">
        <f>IF(Point[Asset Group]="","",VLOOKUP(Point[Service Tap],service_tap,2,FALSE))</f>
        <v/>
      </c>
      <c r="AM910" s="14" t="str">
        <f>IF(Point[Asset Group]="","",VLOOKUP(Point[Heating Type],wc_heating,2,FALSE))</f>
        <v/>
      </c>
      <c r="AN910" s="14" t="str">
        <f>IF(Point[Asset Group]="","",VLOOKUP(Point[Power Supply],power_supply,2,FALSE))</f>
        <v/>
      </c>
      <c r="AO910" s="14" t="str">
        <f>IF(Point[Asset Group]="","",VLOOKUP(Point[Waste Water],waste_water,2,FALSE))</f>
        <v/>
      </c>
      <c r="AP910" s="14" t="str">
        <f>IF(Point[Asset Group]="","",VLOOKUP(Point[Furniture SubType],subdom_master_gdb,2,FALSE))</f>
        <v/>
      </c>
      <c r="AQ910" s="14" t="str">
        <f>IF(Point[Asset Group]="","",VLOOKUP(Point[Concrete Pad],yes_no,2,FALSE))</f>
        <v/>
      </c>
      <c r="AR910" s="14" t="str">
        <f>IF(Point[Asset Group]="","",VLOOKUP(Point[Material],material_master,2,FALSE))</f>
        <v/>
      </c>
      <c r="AS910" s="14" t="str">
        <f>IF(Point[Asset Group]="","",VLOOKUP(Point[Plumbing],irrigation_plumbing,2,FALSE))</f>
        <v/>
      </c>
      <c r="AT910" s="14" t="str">
        <f>IF(Point[Asset Group]="","",VLOOKUP(Point[Sprinklers],irrigation_sprinklers,2,FALSE))</f>
        <v/>
      </c>
      <c r="AU910" s="14" t="str">
        <f>IF(Point[Asset Group]="","",VLOOKUP(Point[System],irrigation_system,2,FALSE))</f>
        <v/>
      </c>
      <c r="AV910" s="14" t="str">
        <f>IF(Point[Asset Group]="","",VLOOKUP(Point[Status],irrigation_status,2,FALSE))</f>
        <v/>
      </c>
      <c r="AW910" s="11" t="str">
        <f>IF(Point[Date of manufacture]="","",Point[Date of manufacture])</f>
        <v/>
      </c>
      <c r="AX910" s="14" t="str">
        <f>IF(Point[Asset Group]="","",VLOOKUP(Point[Sign Purpose],sign_purpose,2,FALSE))</f>
        <v/>
      </c>
      <c r="AY910" s="14" t="str">
        <f>IF(Point[Asset Group]="","",VLOOKUP(Point[Sign Material],material_master,2,FALSE))</f>
        <v/>
      </c>
      <c r="AZ910" s="14" t="str">
        <f>IF(Point[Asset Group]="","",VLOOKUP(Point[Affixed To],sign_affix,2,FALSE))</f>
        <v/>
      </c>
      <c r="BA910" s="14" t="str">
        <f>IF(Point[Size HxB mm]="","",Point[Size HxB mm])</f>
        <v/>
      </c>
      <c r="BB910" s="14" t="str">
        <f>IF(Point[Height m]="","",Point[Height m])</f>
        <v/>
      </c>
      <c r="BC910" s="14" t="str">
        <f>IF(Point[Asset Group]="","",VLOOKUP(Point[Post Material],material_master,2,FALSE))</f>
        <v/>
      </c>
      <c r="BD910" s="14" t="str">
        <f>IF(Point[Asset Group]="","",VLOOKUP(Point[Post Number],number,2,FALSE))</f>
        <v/>
      </c>
      <c r="BE910" s="14" t="str">
        <f>IF(Point[Asset Group]="","",VLOOKUP(Point[Structure SubType],subdom_master_gdb,2,FALSE))</f>
        <v/>
      </c>
      <c r="BF910" s="14" t="str">
        <f>IF(Point[Area m2]="","",Point[Area m2])</f>
        <v/>
      </c>
      <c r="BG910" s="14" t="str">
        <f>IF(Point[Length m]="","",Point[Length m])</f>
        <v/>
      </c>
      <c r="BH910" s="14" t="str">
        <f>IF(Point[Width m]="","",Point[Width m])</f>
        <v/>
      </c>
      <c r="BI910" s="14" t="str">
        <f>IF(Point[Diameter m]="","",Point[Diameter m])</f>
        <v/>
      </c>
      <c r="BJ910" s="14" t="str">
        <f>IF(Point[Asset Group]="","",VLOOKUP(Point[Number of Pipes],number,2,FALSE))</f>
        <v/>
      </c>
      <c r="BK910" s="14" t="str">
        <f>IF(Point[Asset Group]="","",VLOOKUP(Point[Combined Name],2,FALSE))</f>
        <v/>
      </c>
      <c r="BL910" s="14" t="str">
        <f>IF(Point[Asset Group]="","",VLOOKUP(Point[Size Class],size_class,2,FALSE))</f>
        <v/>
      </c>
      <c r="BM910" s="14" t="str">
        <f>IF(Point[Asset Group]="","",VLOOKUP(Point[Age Class],age_class,2,FALSE))</f>
        <v/>
      </c>
      <c r="BN910" s="14" t="str">
        <f>IF(Point[Girth (cm)]="","",Point[Girth (cm)])</f>
        <v/>
      </c>
      <c r="BO910" s="14" t="str">
        <f>IF(Point[Crown Radius (m)]="","",Point[Crown Radius (m)])</f>
        <v/>
      </c>
      <c r="BP910" s="14" t="str">
        <f>IF(Point[Asset Group]="","",VLOOKUP(Point[Rooting Environment],root_enviro,2,FALSE))</f>
        <v/>
      </c>
      <c r="BQ910" s="14" t="str">
        <f>IF(Point[Asset Group]="","",VLOOKUP(Point[Tree Surround],tree_surround,2,FALSE))</f>
        <v/>
      </c>
      <c r="BR910" s="14" t="str">
        <f>IF(Point[Asset Group]="","",VLOOKUP(Point[Tree Grill],yes_no,2,FALSE))</f>
        <v/>
      </c>
      <c r="BS910" s="14" t="str">
        <f>IF(Point[Asset Group]="","",VLOOKUP(Point[Tree Location],tree_location,2,FALSE))</f>
        <v/>
      </c>
    </row>
    <row r="911" spans="1:71" s="3" customFormat="1" x14ac:dyDescent="0.2">
      <c r="A911" s="3" t="str">
        <f>IF(Point[DWG File Name]="","",Point[DWG File Name])</f>
        <v/>
      </c>
      <c r="B911" s="3" t="str">
        <f>IF(Point[DWG Layer Name]="","",Point[DWG Layer Name])</f>
        <v/>
      </c>
      <c r="C911" s="3" t="str">
        <f>IF(Point[DWG Handle]="","",Point[DWG Handle])</f>
        <v/>
      </c>
      <c r="D911" s="58" t="str">
        <f>IF(Point[X]="","",Point[X])</f>
        <v/>
      </c>
      <c r="E911" s="58" t="str">
        <f>IF(Point[Y]="","",Point[Y])</f>
        <v/>
      </c>
      <c r="F911" s="3" t="str">
        <f>IF(Point[Replacement Asset]="","",Point[Replacement Asset])</f>
        <v/>
      </c>
      <c r="G911" s="3" t="str">
        <f>IF(Point[Asset ID]="","",UPPER(Point[Asset ID]))</f>
        <v/>
      </c>
      <c r="H911" s="3" t="str">
        <f>IF(Point[Asset Group]="","",VLOOKUP(Point[Asset Group],asset_grp_pt,4,FALSE))</f>
        <v/>
      </c>
      <c r="I911" s="3" t="str">
        <f>IF(Point[Asset Group]="","",VLOOKUP(Point[Asset Group],asset_grp_pt,2,FALSE))</f>
        <v/>
      </c>
      <c r="J911" s="3" t="str">
        <f>IF(Point[Asset Group]="","",VLOOKUP(Point[Asset Group],asset_grp_pt,3,FALSE))</f>
        <v/>
      </c>
      <c r="K911" s="3" t="str">
        <f>IF(Point[Asset Group]="","",VLOOKUP(Point[Asset Type],type_master_list,2,FALSE))</f>
        <v/>
      </c>
      <c r="L911" s="3" t="str">
        <f>IF(Point[Asset Name]="","",PROPER(Point[Asset Name]))</f>
        <v/>
      </c>
      <c r="M911" s="11" t="str">
        <f>IF(Point[Install Date]="","",Point[Install Date])</f>
        <v/>
      </c>
      <c r="N911" s="11" t="str">
        <f>IF(Point[Note]="","",PROPER(Point[Note]))</f>
        <v/>
      </c>
      <c r="O911" s="11" t="str">
        <f>IF(Point[Resource Consent Number]="","",UPPER(Point[Resource Consent Number]))</f>
        <v/>
      </c>
      <c r="P911" s="53" t="str">
        <f>IF(Point[Asset Unit Cost]="","",Point[Asset Unit Cost])</f>
        <v/>
      </c>
      <c r="Q911" s="11" t="str">
        <f>IF(Point[Added By]="","",UPPER(Point[Added By]))</f>
        <v/>
      </c>
      <c r="R911" s="11" t="str">
        <f>IF(Point[Added Date]="","",Point[Added Date])</f>
        <v/>
      </c>
      <c r="S911" s="14" t="str">
        <f>IF(Point[Z COORD]="","",Point[Z COORD])</f>
        <v/>
      </c>
      <c r="T911" s="14" t="str">
        <f>IF(Point[Asset Description]="","",PROPER(Point[Asset Description]))</f>
        <v/>
      </c>
      <c r="U911" s="14" t="str">
        <f>IF(Point[[Artist ]]="","",PROPER(Point[[Artist ]]))</f>
        <v/>
      </c>
      <c r="V911" s="14" t="str">
        <f>IF(Point[Material Notes]="","",PROPER(Point[Material Notes]))</f>
        <v/>
      </c>
      <c r="W911" s="14" t="str">
        <f>IF(Point[Dimension Notes]="","",Point[Dimension Notes])</f>
        <v/>
      </c>
      <c r="X911" s="14" t="str">
        <f>IF(Point[List]="","",VLOOKUP(Point[Burner Number],number,2,FALSE))</f>
        <v/>
      </c>
      <c r="Y911" s="14" t="str">
        <f>IF(Point[List]="","",VLOOKUP(Point[Fuel],bbq_fuel,2,FALSE))</f>
        <v/>
      </c>
      <c r="Z911" s="14" t="str">
        <f>IF(Point[List]="","",VLOOKUP(Point[Cabinet Material],bbq_material,2,FALSE))</f>
        <v/>
      </c>
      <c r="AA911" s="14" t="str">
        <f>IF(Point[Asset Group]="","",VLOOKUP(Point[Manufacturer],manufacturer,2,FALSE))</f>
        <v/>
      </c>
      <c r="AB911" s="14" t="str">
        <f>IF(Point[Uinsex WC]="","",Point[Uinsex WC])</f>
        <v/>
      </c>
      <c r="AC911" s="14" t="str">
        <f>IF(Point[Female WC]="","",Point[Female WC])</f>
        <v/>
      </c>
      <c r="AD911" s="14" t="str">
        <f>IF(Point[Male WC]="","",Point[Male WC])</f>
        <v/>
      </c>
      <c r="AE911" s="14" t="str">
        <f>IF(Point[Urinal]="","",Point[Urinal])</f>
        <v/>
      </c>
      <c r="AF911" s="14" t="str">
        <f>IF(Point[Disabled Unisex]="","",Point[Disabled Unisex])</f>
        <v/>
      </c>
      <c r="AG911" s="14" t="str">
        <f>IF(Point[Disabled Female]="","",Point[Disabled Female])</f>
        <v/>
      </c>
      <c r="AH911" s="14" t="str">
        <f>IF(Point[Disabled Male]="","",Point[Disabled Male])</f>
        <v/>
      </c>
      <c r="AI911" s="14" t="str">
        <f>IF(Point[Asset Group]="","",VLOOKUP(Point[Handrail],yes_no,2,FALSE))</f>
        <v/>
      </c>
      <c r="AJ911" s="14" t="str">
        <f>IF(Point[Asset Group]="","",VLOOKUP(Point[Baby Changing],yes_no,2,FALSE))</f>
        <v/>
      </c>
      <c r="AK911" s="14" t="str">
        <f>IF(Point[Asset Group]="","",VLOOKUP(Point[Service Room],yes_no,2,FALSE))</f>
        <v/>
      </c>
      <c r="AL911" s="14" t="str">
        <f>IF(Point[Asset Group]="","",VLOOKUP(Point[Service Tap],service_tap,2,FALSE))</f>
        <v/>
      </c>
      <c r="AM911" s="14" t="str">
        <f>IF(Point[Asset Group]="","",VLOOKUP(Point[Heating Type],wc_heating,2,FALSE))</f>
        <v/>
      </c>
      <c r="AN911" s="14" t="str">
        <f>IF(Point[Asset Group]="","",VLOOKUP(Point[Power Supply],power_supply,2,FALSE))</f>
        <v/>
      </c>
      <c r="AO911" s="14" t="str">
        <f>IF(Point[Asset Group]="","",VLOOKUP(Point[Waste Water],waste_water,2,FALSE))</f>
        <v/>
      </c>
      <c r="AP911" s="14" t="str">
        <f>IF(Point[Asset Group]="","",VLOOKUP(Point[Furniture SubType],subdom_master_gdb,2,FALSE))</f>
        <v/>
      </c>
      <c r="AQ911" s="14" t="str">
        <f>IF(Point[Asset Group]="","",VLOOKUP(Point[Concrete Pad],yes_no,2,FALSE))</f>
        <v/>
      </c>
      <c r="AR911" s="14" t="str">
        <f>IF(Point[Asset Group]="","",VLOOKUP(Point[Material],material_master,2,FALSE))</f>
        <v/>
      </c>
      <c r="AS911" s="14" t="str">
        <f>IF(Point[Asset Group]="","",VLOOKUP(Point[Plumbing],irrigation_plumbing,2,FALSE))</f>
        <v/>
      </c>
      <c r="AT911" s="14" t="str">
        <f>IF(Point[Asset Group]="","",VLOOKUP(Point[Sprinklers],irrigation_sprinklers,2,FALSE))</f>
        <v/>
      </c>
      <c r="AU911" s="14" t="str">
        <f>IF(Point[Asset Group]="","",VLOOKUP(Point[System],irrigation_system,2,FALSE))</f>
        <v/>
      </c>
      <c r="AV911" s="14" t="str">
        <f>IF(Point[Asset Group]="","",VLOOKUP(Point[Status],irrigation_status,2,FALSE))</f>
        <v/>
      </c>
      <c r="AW911" s="11" t="str">
        <f>IF(Point[Date of manufacture]="","",Point[Date of manufacture])</f>
        <v/>
      </c>
      <c r="AX911" s="14" t="str">
        <f>IF(Point[Asset Group]="","",VLOOKUP(Point[Sign Purpose],sign_purpose,2,FALSE))</f>
        <v/>
      </c>
      <c r="AY911" s="14" t="str">
        <f>IF(Point[Asset Group]="","",VLOOKUP(Point[Sign Material],material_master,2,FALSE))</f>
        <v/>
      </c>
      <c r="AZ911" s="14" t="str">
        <f>IF(Point[Asset Group]="","",VLOOKUP(Point[Affixed To],sign_affix,2,FALSE))</f>
        <v/>
      </c>
      <c r="BA911" s="14" t="str">
        <f>IF(Point[Size HxB mm]="","",Point[Size HxB mm])</f>
        <v/>
      </c>
      <c r="BB911" s="14" t="str">
        <f>IF(Point[Height m]="","",Point[Height m])</f>
        <v/>
      </c>
      <c r="BC911" s="14" t="str">
        <f>IF(Point[Asset Group]="","",VLOOKUP(Point[Post Material],material_master,2,FALSE))</f>
        <v/>
      </c>
      <c r="BD911" s="14" t="str">
        <f>IF(Point[Asset Group]="","",VLOOKUP(Point[Post Number],number,2,FALSE))</f>
        <v/>
      </c>
      <c r="BE911" s="14" t="str">
        <f>IF(Point[Asset Group]="","",VLOOKUP(Point[Structure SubType],subdom_master_gdb,2,FALSE))</f>
        <v/>
      </c>
      <c r="BF911" s="14" t="str">
        <f>IF(Point[Area m2]="","",Point[Area m2])</f>
        <v/>
      </c>
      <c r="BG911" s="14" t="str">
        <f>IF(Point[Length m]="","",Point[Length m])</f>
        <v/>
      </c>
      <c r="BH911" s="14" t="str">
        <f>IF(Point[Width m]="","",Point[Width m])</f>
        <v/>
      </c>
      <c r="BI911" s="14" t="str">
        <f>IF(Point[Diameter m]="","",Point[Diameter m])</f>
        <v/>
      </c>
      <c r="BJ911" s="14" t="str">
        <f>IF(Point[Asset Group]="","",VLOOKUP(Point[Number of Pipes],number,2,FALSE))</f>
        <v/>
      </c>
      <c r="BK911" s="14" t="str">
        <f>IF(Point[Asset Group]="","",VLOOKUP(Point[Combined Name],2,FALSE))</f>
        <v/>
      </c>
      <c r="BL911" s="14" t="str">
        <f>IF(Point[Asset Group]="","",VLOOKUP(Point[Size Class],size_class,2,FALSE))</f>
        <v/>
      </c>
      <c r="BM911" s="14" t="str">
        <f>IF(Point[Asset Group]="","",VLOOKUP(Point[Age Class],age_class,2,FALSE))</f>
        <v/>
      </c>
      <c r="BN911" s="14" t="str">
        <f>IF(Point[Girth (cm)]="","",Point[Girth (cm)])</f>
        <v/>
      </c>
      <c r="BO911" s="14" t="str">
        <f>IF(Point[Crown Radius (m)]="","",Point[Crown Radius (m)])</f>
        <v/>
      </c>
      <c r="BP911" s="14" t="str">
        <f>IF(Point[Asset Group]="","",VLOOKUP(Point[Rooting Environment],root_enviro,2,FALSE))</f>
        <v/>
      </c>
      <c r="BQ911" s="14" t="str">
        <f>IF(Point[Asset Group]="","",VLOOKUP(Point[Tree Surround],tree_surround,2,FALSE))</f>
        <v/>
      </c>
      <c r="BR911" s="14" t="str">
        <f>IF(Point[Asset Group]="","",VLOOKUP(Point[Tree Grill],yes_no,2,FALSE))</f>
        <v/>
      </c>
      <c r="BS911" s="14" t="str">
        <f>IF(Point[Asset Group]="","",VLOOKUP(Point[Tree Location],tree_location,2,FALSE))</f>
        <v/>
      </c>
    </row>
    <row r="912" spans="1:71" s="3" customFormat="1" x14ac:dyDescent="0.2">
      <c r="A912" s="3" t="str">
        <f>IF(Point[DWG File Name]="","",Point[DWG File Name])</f>
        <v/>
      </c>
      <c r="B912" s="3" t="str">
        <f>IF(Point[DWG Layer Name]="","",Point[DWG Layer Name])</f>
        <v/>
      </c>
      <c r="C912" s="3" t="str">
        <f>IF(Point[DWG Handle]="","",Point[DWG Handle])</f>
        <v/>
      </c>
      <c r="D912" s="58" t="str">
        <f>IF(Point[X]="","",Point[X])</f>
        <v/>
      </c>
      <c r="E912" s="58" t="str">
        <f>IF(Point[Y]="","",Point[Y])</f>
        <v/>
      </c>
      <c r="F912" s="3" t="str">
        <f>IF(Point[Replacement Asset]="","",Point[Replacement Asset])</f>
        <v/>
      </c>
      <c r="G912" s="3" t="str">
        <f>IF(Point[Asset ID]="","",UPPER(Point[Asset ID]))</f>
        <v/>
      </c>
      <c r="H912" s="3" t="str">
        <f>IF(Point[Asset Group]="","",VLOOKUP(Point[Asset Group],asset_grp_pt,4,FALSE))</f>
        <v/>
      </c>
      <c r="I912" s="3" t="str">
        <f>IF(Point[Asset Group]="","",VLOOKUP(Point[Asset Group],asset_grp_pt,2,FALSE))</f>
        <v/>
      </c>
      <c r="J912" s="3" t="str">
        <f>IF(Point[Asset Group]="","",VLOOKUP(Point[Asset Group],asset_grp_pt,3,FALSE))</f>
        <v/>
      </c>
      <c r="K912" s="3" t="str">
        <f>IF(Point[Asset Group]="","",VLOOKUP(Point[Asset Type],type_master_list,2,FALSE))</f>
        <v/>
      </c>
      <c r="L912" s="3" t="str">
        <f>IF(Point[Asset Name]="","",PROPER(Point[Asset Name]))</f>
        <v/>
      </c>
      <c r="M912" s="11" t="str">
        <f>IF(Point[Install Date]="","",Point[Install Date])</f>
        <v/>
      </c>
      <c r="N912" s="11" t="str">
        <f>IF(Point[Note]="","",PROPER(Point[Note]))</f>
        <v/>
      </c>
      <c r="O912" s="11" t="str">
        <f>IF(Point[Resource Consent Number]="","",UPPER(Point[Resource Consent Number]))</f>
        <v/>
      </c>
      <c r="P912" s="53" t="str">
        <f>IF(Point[Asset Unit Cost]="","",Point[Asset Unit Cost])</f>
        <v/>
      </c>
      <c r="Q912" s="11" t="str">
        <f>IF(Point[Added By]="","",UPPER(Point[Added By]))</f>
        <v/>
      </c>
      <c r="R912" s="11" t="str">
        <f>IF(Point[Added Date]="","",Point[Added Date])</f>
        <v/>
      </c>
      <c r="S912" s="14" t="str">
        <f>IF(Point[Z COORD]="","",Point[Z COORD])</f>
        <v/>
      </c>
      <c r="T912" s="14" t="str">
        <f>IF(Point[Asset Description]="","",PROPER(Point[Asset Description]))</f>
        <v/>
      </c>
      <c r="U912" s="14" t="str">
        <f>IF(Point[[Artist ]]="","",PROPER(Point[[Artist ]]))</f>
        <v/>
      </c>
      <c r="V912" s="14" t="str">
        <f>IF(Point[Material Notes]="","",PROPER(Point[Material Notes]))</f>
        <v/>
      </c>
      <c r="W912" s="14" t="str">
        <f>IF(Point[Dimension Notes]="","",Point[Dimension Notes])</f>
        <v/>
      </c>
      <c r="X912" s="14" t="str">
        <f>IF(Point[List]="","",VLOOKUP(Point[Burner Number],number,2,FALSE))</f>
        <v/>
      </c>
      <c r="Y912" s="14" t="str">
        <f>IF(Point[List]="","",VLOOKUP(Point[Fuel],bbq_fuel,2,FALSE))</f>
        <v/>
      </c>
      <c r="Z912" s="14" t="str">
        <f>IF(Point[List]="","",VLOOKUP(Point[Cabinet Material],bbq_material,2,FALSE))</f>
        <v/>
      </c>
      <c r="AA912" s="14" t="str">
        <f>IF(Point[Asset Group]="","",VLOOKUP(Point[Manufacturer],manufacturer,2,FALSE))</f>
        <v/>
      </c>
      <c r="AB912" s="14" t="str">
        <f>IF(Point[Uinsex WC]="","",Point[Uinsex WC])</f>
        <v/>
      </c>
      <c r="AC912" s="14" t="str">
        <f>IF(Point[Female WC]="","",Point[Female WC])</f>
        <v/>
      </c>
      <c r="AD912" s="14" t="str">
        <f>IF(Point[Male WC]="","",Point[Male WC])</f>
        <v/>
      </c>
      <c r="AE912" s="14" t="str">
        <f>IF(Point[Urinal]="","",Point[Urinal])</f>
        <v/>
      </c>
      <c r="AF912" s="14" t="str">
        <f>IF(Point[Disabled Unisex]="","",Point[Disabled Unisex])</f>
        <v/>
      </c>
      <c r="AG912" s="14" t="str">
        <f>IF(Point[Disabled Female]="","",Point[Disabled Female])</f>
        <v/>
      </c>
      <c r="AH912" s="14" t="str">
        <f>IF(Point[Disabled Male]="","",Point[Disabled Male])</f>
        <v/>
      </c>
      <c r="AI912" s="14" t="str">
        <f>IF(Point[Asset Group]="","",VLOOKUP(Point[Handrail],yes_no,2,FALSE))</f>
        <v/>
      </c>
      <c r="AJ912" s="14" t="str">
        <f>IF(Point[Asset Group]="","",VLOOKUP(Point[Baby Changing],yes_no,2,FALSE))</f>
        <v/>
      </c>
      <c r="AK912" s="14" t="str">
        <f>IF(Point[Asset Group]="","",VLOOKUP(Point[Service Room],yes_no,2,FALSE))</f>
        <v/>
      </c>
      <c r="AL912" s="14" t="str">
        <f>IF(Point[Asset Group]="","",VLOOKUP(Point[Service Tap],service_tap,2,FALSE))</f>
        <v/>
      </c>
      <c r="AM912" s="14" t="str">
        <f>IF(Point[Asset Group]="","",VLOOKUP(Point[Heating Type],wc_heating,2,FALSE))</f>
        <v/>
      </c>
      <c r="AN912" s="14" t="str">
        <f>IF(Point[Asset Group]="","",VLOOKUP(Point[Power Supply],power_supply,2,FALSE))</f>
        <v/>
      </c>
      <c r="AO912" s="14" t="str">
        <f>IF(Point[Asset Group]="","",VLOOKUP(Point[Waste Water],waste_water,2,FALSE))</f>
        <v/>
      </c>
      <c r="AP912" s="14" t="str">
        <f>IF(Point[Asset Group]="","",VLOOKUP(Point[Furniture SubType],subdom_master_gdb,2,FALSE))</f>
        <v/>
      </c>
      <c r="AQ912" s="14" t="str">
        <f>IF(Point[Asset Group]="","",VLOOKUP(Point[Concrete Pad],yes_no,2,FALSE))</f>
        <v/>
      </c>
      <c r="AR912" s="14" t="str">
        <f>IF(Point[Asset Group]="","",VLOOKUP(Point[Material],material_master,2,FALSE))</f>
        <v/>
      </c>
      <c r="AS912" s="14" t="str">
        <f>IF(Point[Asset Group]="","",VLOOKUP(Point[Plumbing],irrigation_plumbing,2,FALSE))</f>
        <v/>
      </c>
      <c r="AT912" s="14" t="str">
        <f>IF(Point[Asset Group]="","",VLOOKUP(Point[Sprinklers],irrigation_sprinklers,2,FALSE))</f>
        <v/>
      </c>
      <c r="AU912" s="14" t="str">
        <f>IF(Point[Asset Group]="","",VLOOKUP(Point[System],irrigation_system,2,FALSE))</f>
        <v/>
      </c>
      <c r="AV912" s="14" t="str">
        <f>IF(Point[Asset Group]="","",VLOOKUP(Point[Status],irrigation_status,2,FALSE))</f>
        <v/>
      </c>
      <c r="AW912" s="11" t="str">
        <f>IF(Point[Date of manufacture]="","",Point[Date of manufacture])</f>
        <v/>
      </c>
      <c r="AX912" s="14" t="str">
        <f>IF(Point[Asset Group]="","",VLOOKUP(Point[Sign Purpose],sign_purpose,2,FALSE))</f>
        <v/>
      </c>
      <c r="AY912" s="14" t="str">
        <f>IF(Point[Asset Group]="","",VLOOKUP(Point[Sign Material],material_master,2,FALSE))</f>
        <v/>
      </c>
      <c r="AZ912" s="14" t="str">
        <f>IF(Point[Asset Group]="","",VLOOKUP(Point[Affixed To],sign_affix,2,FALSE))</f>
        <v/>
      </c>
      <c r="BA912" s="14" t="str">
        <f>IF(Point[Size HxB mm]="","",Point[Size HxB mm])</f>
        <v/>
      </c>
      <c r="BB912" s="14" t="str">
        <f>IF(Point[Height m]="","",Point[Height m])</f>
        <v/>
      </c>
      <c r="BC912" s="14" t="str">
        <f>IF(Point[Asset Group]="","",VLOOKUP(Point[Post Material],material_master,2,FALSE))</f>
        <v/>
      </c>
      <c r="BD912" s="14" t="str">
        <f>IF(Point[Asset Group]="","",VLOOKUP(Point[Post Number],number,2,FALSE))</f>
        <v/>
      </c>
      <c r="BE912" s="14" t="str">
        <f>IF(Point[Asset Group]="","",VLOOKUP(Point[Structure SubType],subdom_master_gdb,2,FALSE))</f>
        <v/>
      </c>
      <c r="BF912" s="14" t="str">
        <f>IF(Point[Area m2]="","",Point[Area m2])</f>
        <v/>
      </c>
      <c r="BG912" s="14" t="str">
        <f>IF(Point[Length m]="","",Point[Length m])</f>
        <v/>
      </c>
      <c r="BH912" s="14" t="str">
        <f>IF(Point[Width m]="","",Point[Width m])</f>
        <v/>
      </c>
      <c r="BI912" s="14" t="str">
        <f>IF(Point[Diameter m]="","",Point[Diameter m])</f>
        <v/>
      </c>
      <c r="BJ912" s="14" t="str">
        <f>IF(Point[Asset Group]="","",VLOOKUP(Point[Number of Pipes],number,2,FALSE))</f>
        <v/>
      </c>
      <c r="BK912" s="14" t="str">
        <f>IF(Point[Asset Group]="","",VLOOKUP(Point[Combined Name],2,FALSE))</f>
        <v/>
      </c>
      <c r="BL912" s="14" t="str">
        <f>IF(Point[Asset Group]="","",VLOOKUP(Point[Size Class],size_class,2,FALSE))</f>
        <v/>
      </c>
      <c r="BM912" s="14" t="str">
        <f>IF(Point[Asset Group]="","",VLOOKUP(Point[Age Class],age_class,2,FALSE))</f>
        <v/>
      </c>
      <c r="BN912" s="14" t="str">
        <f>IF(Point[Girth (cm)]="","",Point[Girth (cm)])</f>
        <v/>
      </c>
      <c r="BO912" s="14" t="str">
        <f>IF(Point[Crown Radius (m)]="","",Point[Crown Radius (m)])</f>
        <v/>
      </c>
      <c r="BP912" s="14" t="str">
        <f>IF(Point[Asset Group]="","",VLOOKUP(Point[Rooting Environment],root_enviro,2,FALSE))</f>
        <v/>
      </c>
      <c r="BQ912" s="14" t="str">
        <f>IF(Point[Asset Group]="","",VLOOKUP(Point[Tree Surround],tree_surround,2,FALSE))</f>
        <v/>
      </c>
      <c r="BR912" s="14" t="str">
        <f>IF(Point[Asset Group]="","",VLOOKUP(Point[Tree Grill],yes_no,2,FALSE))</f>
        <v/>
      </c>
      <c r="BS912" s="14" t="str">
        <f>IF(Point[Asset Group]="","",VLOOKUP(Point[Tree Location],tree_location,2,FALSE))</f>
        <v/>
      </c>
    </row>
    <row r="913" spans="1:71" s="3" customFormat="1" x14ac:dyDescent="0.2">
      <c r="A913" s="3" t="str">
        <f>IF(Point[DWG File Name]="","",Point[DWG File Name])</f>
        <v/>
      </c>
      <c r="B913" s="3" t="str">
        <f>IF(Point[DWG Layer Name]="","",Point[DWG Layer Name])</f>
        <v/>
      </c>
      <c r="C913" s="3" t="str">
        <f>IF(Point[DWG Handle]="","",Point[DWG Handle])</f>
        <v/>
      </c>
      <c r="D913" s="58" t="str">
        <f>IF(Point[X]="","",Point[X])</f>
        <v/>
      </c>
      <c r="E913" s="58" t="str">
        <f>IF(Point[Y]="","",Point[Y])</f>
        <v/>
      </c>
      <c r="F913" s="3" t="str">
        <f>IF(Point[Replacement Asset]="","",Point[Replacement Asset])</f>
        <v/>
      </c>
      <c r="G913" s="3" t="str">
        <f>IF(Point[Asset ID]="","",UPPER(Point[Asset ID]))</f>
        <v/>
      </c>
      <c r="H913" s="3" t="str">
        <f>IF(Point[Asset Group]="","",VLOOKUP(Point[Asset Group],asset_grp_pt,4,FALSE))</f>
        <v/>
      </c>
      <c r="I913" s="3" t="str">
        <f>IF(Point[Asset Group]="","",VLOOKUP(Point[Asset Group],asset_grp_pt,2,FALSE))</f>
        <v/>
      </c>
      <c r="J913" s="3" t="str">
        <f>IF(Point[Asset Group]="","",VLOOKUP(Point[Asset Group],asset_grp_pt,3,FALSE))</f>
        <v/>
      </c>
      <c r="K913" s="3" t="str">
        <f>IF(Point[Asset Group]="","",VLOOKUP(Point[Asset Type],type_master_list,2,FALSE))</f>
        <v/>
      </c>
      <c r="L913" s="3" t="str">
        <f>IF(Point[Asset Name]="","",PROPER(Point[Asset Name]))</f>
        <v/>
      </c>
      <c r="M913" s="11" t="str">
        <f>IF(Point[Install Date]="","",Point[Install Date])</f>
        <v/>
      </c>
      <c r="N913" s="11" t="str">
        <f>IF(Point[Note]="","",PROPER(Point[Note]))</f>
        <v/>
      </c>
      <c r="O913" s="11" t="str">
        <f>IF(Point[Resource Consent Number]="","",UPPER(Point[Resource Consent Number]))</f>
        <v/>
      </c>
      <c r="P913" s="53" t="str">
        <f>IF(Point[Asset Unit Cost]="","",Point[Asset Unit Cost])</f>
        <v/>
      </c>
      <c r="Q913" s="11" t="str">
        <f>IF(Point[Added By]="","",UPPER(Point[Added By]))</f>
        <v/>
      </c>
      <c r="R913" s="11" t="str">
        <f>IF(Point[Added Date]="","",Point[Added Date])</f>
        <v/>
      </c>
      <c r="S913" s="14" t="str">
        <f>IF(Point[Z COORD]="","",Point[Z COORD])</f>
        <v/>
      </c>
      <c r="T913" s="14" t="str">
        <f>IF(Point[Asset Description]="","",PROPER(Point[Asset Description]))</f>
        <v/>
      </c>
      <c r="U913" s="14" t="str">
        <f>IF(Point[[Artist ]]="","",PROPER(Point[[Artist ]]))</f>
        <v/>
      </c>
      <c r="V913" s="14" t="str">
        <f>IF(Point[Material Notes]="","",PROPER(Point[Material Notes]))</f>
        <v/>
      </c>
      <c r="W913" s="14" t="str">
        <f>IF(Point[Dimension Notes]="","",Point[Dimension Notes])</f>
        <v/>
      </c>
      <c r="X913" s="14" t="str">
        <f>IF(Point[List]="","",VLOOKUP(Point[Burner Number],number,2,FALSE))</f>
        <v/>
      </c>
      <c r="Y913" s="14" t="str">
        <f>IF(Point[List]="","",VLOOKUP(Point[Fuel],bbq_fuel,2,FALSE))</f>
        <v/>
      </c>
      <c r="Z913" s="14" t="str">
        <f>IF(Point[List]="","",VLOOKUP(Point[Cabinet Material],bbq_material,2,FALSE))</f>
        <v/>
      </c>
      <c r="AA913" s="14" t="str">
        <f>IF(Point[Asset Group]="","",VLOOKUP(Point[Manufacturer],manufacturer,2,FALSE))</f>
        <v/>
      </c>
      <c r="AB913" s="14" t="str">
        <f>IF(Point[Uinsex WC]="","",Point[Uinsex WC])</f>
        <v/>
      </c>
      <c r="AC913" s="14" t="str">
        <f>IF(Point[Female WC]="","",Point[Female WC])</f>
        <v/>
      </c>
      <c r="AD913" s="14" t="str">
        <f>IF(Point[Male WC]="","",Point[Male WC])</f>
        <v/>
      </c>
      <c r="AE913" s="14" t="str">
        <f>IF(Point[Urinal]="","",Point[Urinal])</f>
        <v/>
      </c>
      <c r="AF913" s="14" t="str">
        <f>IF(Point[Disabled Unisex]="","",Point[Disabled Unisex])</f>
        <v/>
      </c>
      <c r="AG913" s="14" t="str">
        <f>IF(Point[Disabled Female]="","",Point[Disabled Female])</f>
        <v/>
      </c>
      <c r="AH913" s="14" t="str">
        <f>IF(Point[Disabled Male]="","",Point[Disabled Male])</f>
        <v/>
      </c>
      <c r="AI913" s="14" t="str">
        <f>IF(Point[Asset Group]="","",VLOOKUP(Point[Handrail],yes_no,2,FALSE))</f>
        <v/>
      </c>
      <c r="AJ913" s="14" t="str">
        <f>IF(Point[Asset Group]="","",VLOOKUP(Point[Baby Changing],yes_no,2,FALSE))</f>
        <v/>
      </c>
      <c r="AK913" s="14" t="str">
        <f>IF(Point[Asset Group]="","",VLOOKUP(Point[Service Room],yes_no,2,FALSE))</f>
        <v/>
      </c>
      <c r="AL913" s="14" t="str">
        <f>IF(Point[Asset Group]="","",VLOOKUP(Point[Service Tap],service_tap,2,FALSE))</f>
        <v/>
      </c>
      <c r="AM913" s="14" t="str">
        <f>IF(Point[Asset Group]="","",VLOOKUP(Point[Heating Type],wc_heating,2,FALSE))</f>
        <v/>
      </c>
      <c r="AN913" s="14" t="str">
        <f>IF(Point[Asset Group]="","",VLOOKUP(Point[Power Supply],power_supply,2,FALSE))</f>
        <v/>
      </c>
      <c r="AO913" s="14" t="str">
        <f>IF(Point[Asset Group]="","",VLOOKUP(Point[Waste Water],waste_water,2,FALSE))</f>
        <v/>
      </c>
      <c r="AP913" s="14" t="str">
        <f>IF(Point[Asset Group]="","",VLOOKUP(Point[Furniture SubType],subdom_master_gdb,2,FALSE))</f>
        <v/>
      </c>
      <c r="AQ913" s="14" t="str">
        <f>IF(Point[Asset Group]="","",VLOOKUP(Point[Concrete Pad],yes_no,2,FALSE))</f>
        <v/>
      </c>
      <c r="AR913" s="14" t="str">
        <f>IF(Point[Asset Group]="","",VLOOKUP(Point[Material],material_master,2,FALSE))</f>
        <v/>
      </c>
      <c r="AS913" s="14" t="str">
        <f>IF(Point[Asset Group]="","",VLOOKUP(Point[Plumbing],irrigation_plumbing,2,FALSE))</f>
        <v/>
      </c>
      <c r="AT913" s="14" t="str">
        <f>IF(Point[Asset Group]="","",VLOOKUP(Point[Sprinklers],irrigation_sprinklers,2,FALSE))</f>
        <v/>
      </c>
      <c r="AU913" s="14" t="str">
        <f>IF(Point[Asset Group]="","",VLOOKUP(Point[System],irrigation_system,2,FALSE))</f>
        <v/>
      </c>
      <c r="AV913" s="14" t="str">
        <f>IF(Point[Asset Group]="","",VLOOKUP(Point[Status],irrigation_status,2,FALSE))</f>
        <v/>
      </c>
      <c r="AW913" s="11" t="str">
        <f>IF(Point[Date of manufacture]="","",Point[Date of manufacture])</f>
        <v/>
      </c>
      <c r="AX913" s="14" t="str">
        <f>IF(Point[Asset Group]="","",VLOOKUP(Point[Sign Purpose],sign_purpose,2,FALSE))</f>
        <v/>
      </c>
      <c r="AY913" s="14" t="str">
        <f>IF(Point[Asset Group]="","",VLOOKUP(Point[Sign Material],material_master,2,FALSE))</f>
        <v/>
      </c>
      <c r="AZ913" s="14" t="str">
        <f>IF(Point[Asset Group]="","",VLOOKUP(Point[Affixed To],sign_affix,2,FALSE))</f>
        <v/>
      </c>
      <c r="BA913" s="14" t="str">
        <f>IF(Point[Size HxB mm]="","",Point[Size HxB mm])</f>
        <v/>
      </c>
      <c r="BB913" s="14" t="str">
        <f>IF(Point[Height m]="","",Point[Height m])</f>
        <v/>
      </c>
      <c r="BC913" s="14" t="str">
        <f>IF(Point[Asset Group]="","",VLOOKUP(Point[Post Material],material_master,2,FALSE))</f>
        <v/>
      </c>
      <c r="BD913" s="14" t="str">
        <f>IF(Point[Asset Group]="","",VLOOKUP(Point[Post Number],number,2,FALSE))</f>
        <v/>
      </c>
      <c r="BE913" s="14" t="str">
        <f>IF(Point[Asset Group]="","",VLOOKUP(Point[Structure SubType],subdom_master_gdb,2,FALSE))</f>
        <v/>
      </c>
      <c r="BF913" s="14" t="str">
        <f>IF(Point[Area m2]="","",Point[Area m2])</f>
        <v/>
      </c>
      <c r="BG913" s="14" t="str">
        <f>IF(Point[Length m]="","",Point[Length m])</f>
        <v/>
      </c>
      <c r="BH913" s="14" t="str">
        <f>IF(Point[Width m]="","",Point[Width m])</f>
        <v/>
      </c>
      <c r="BI913" s="14" t="str">
        <f>IF(Point[Diameter m]="","",Point[Diameter m])</f>
        <v/>
      </c>
      <c r="BJ913" s="14" t="str">
        <f>IF(Point[Asset Group]="","",VLOOKUP(Point[Number of Pipes],number,2,FALSE))</f>
        <v/>
      </c>
      <c r="BK913" s="14" t="str">
        <f>IF(Point[Asset Group]="","",VLOOKUP(Point[Combined Name],2,FALSE))</f>
        <v/>
      </c>
      <c r="BL913" s="14" t="str">
        <f>IF(Point[Asset Group]="","",VLOOKUP(Point[Size Class],size_class,2,FALSE))</f>
        <v/>
      </c>
      <c r="BM913" s="14" t="str">
        <f>IF(Point[Asset Group]="","",VLOOKUP(Point[Age Class],age_class,2,FALSE))</f>
        <v/>
      </c>
      <c r="BN913" s="14" t="str">
        <f>IF(Point[Girth (cm)]="","",Point[Girth (cm)])</f>
        <v/>
      </c>
      <c r="BO913" s="14" t="str">
        <f>IF(Point[Crown Radius (m)]="","",Point[Crown Radius (m)])</f>
        <v/>
      </c>
      <c r="BP913" s="14" t="str">
        <f>IF(Point[Asset Group]="","",VLOOKUP(Point[Rooting Environment],root_enviro,2,FALSE))</f>
        <v/>
      </c>
      <c r="BQ913" s="14" t="str">
        <f>IF(Point[Asset Group]="","",VLOOKUP(Point[Tree Surround],tree_surround,2,FALSE))</f>
        <v/>
      </c>
      <c r="BR913" s="14" t="str">
        <f>IF(Point[Asset Group]="","",VLOOKUP(Point[Tree Grill],yes_no,2,FALSE))</f>
        <v/>
      </c>
      <c r="BS913" s="14" t="str">
        <f>IF(Point[Asset Group]="","",VLOOKUP(Point[Tree Location],tree_location,2,FALSE))</f>
        <v/>
      </c>
    </row>
    <row r="914" spans="1:71" s="3" customFormat="1" x14ac:dyDescent="0.2">
      <c r="A914" s="3" t="str">
        <f>IF(Point[DWG File Name]="","",Point[DWG File Name])</f>
        <v/>
      </c>
      <c r="B914" s="3" t="str">
        <f>IF(Point[DWG Layer Name]="","",Point[DWG Layer Name])</f>
        <v/>
      </c>
      <c r="C914" s="3" t="str">
        <f>IF(Point[DWG Handle]="","",Point[DWG Handle])</f>
        <v/>
      </c>
      <c r="D914" s="58" t="str">
        <f>IF(Point[X]="","",Point[X])</f>
        <v/>
      </c>
      <c r="E914" s="58" t="str">
        <f>IF(Point[Y]="","",Point[Y])</f>
        <v/>
      </c>
      <c r="F914" s="3" t="str">
        <f>IF(Point[Replacement Asset]="","",Point[Replacement Asset])</f>
        <v/>
      </c>
      <c r="G914" s="3" t="str">
        <f>IF(Point[Asset ID]="","",UPPER(Point[Asset ID]))</f>
        <v/>
      </c>
      <c r="H914" s="3" t="str">
        <f>IF(Point[Asset Group]="","",VLOOKUP(Point[Asset Group],asset_grp_pt,4,FALSE))</f>
        <v/>
      </c>
      <c r="I914" s="3" t="str">
        <f>IF(Point[Asset Group]="","",VLOOKUP(Point[Asset Group],asset_grp_pt,2,FALSE))</f>
        <v/>
      </c>
      <c r="J914" s="3" t="str">
        <f>IF(Point[Asset Group]="","",VLOOKUP(Point[Asset Group],asset_grp_pt,3,FALSE))</f>
        <v/>
      </c>
      <c r="K914" s="3" t="str">
        <f>IF(Point[Asset Group]="","",VLOOKUP(Point[Asset Type],type_master_list,2,FALSE))</f>
        <v/>
      </c>
      <c r="L914" s="3" t="str">
        <f>IF(Point[Asset Name]="","",PROPER(Point[Asset Name]))</f>
        <v/>
      </c>
      <c r="M914" s="11" t="str">
        <f>IF(Point[Install Date]="","",Point[Install Date])</f>
        <v/>
      </c>
      <c r="N914" s="11" t="str">
        <f>IF(Point[Note]="","",PROPER(Point[Note]))</f>
        <v/>
      </c>
      <c r="O914" s="11" t="str">
        <f>IF(Point[Resource Consent Number]="","",UPPER(Point[Resource Consent Number]))</f>
        <v/>
      </c>
      <c r="P914" s="53" t="str">
        <f>IF(Point[Asset Unit Cost]="","",Point[Asset Unit Cost])</f>
        <v/>
      </c>
      <c r="Q914" s="11" t="str">
        <f>IF(Point[Added By]="","",UPPER(Point[Added By]))</f>
        <v/>
      </c>
      <c r="R914" s="11" t="str">
        <f>IF(Point[Added Date]="","",Point[Added Date])</f>
        <v/>
      </c>
      <c r="S914" s="14" t="str">
        <f>IF(Point[Z COORD]="","",Point[Z COORD])</f>
        <v/>
      </c>
      <c r="T914" s="14" t="str">
        <f>IF(Point[Asset Description]="","",PROPER(Point[Asset Description]))</f>
        <v/>
      </c>
      <c r="U914" s="14" t="str">
        <f>IF(Point[[Artist ]]="","",PROPER(Point[[Artist ]]))</f>
        <v/>
      </c>
      <c r="V914" s="14" t="str">
        <f>IF(Point[Material Notes]="","",PROPER(Point[Material Notes]))</f>
        <v/>
      </c>
      <c r="W914" s="14" t="str">
        <f>IF(Point[Dimension Notes]="","",Point[Dimension Notes])</f>
        <v/>
      </c>
      <c r="X914" s="14" t="str">
        <f>IF(Point[List]="","",VLOOKUP(Point[Burner Number],number,2,FALSE))</f>
        <v/>
      </c>
      <c r="Y914" s="14" t="str">
        <f>IF(Point[List]="","",VLOOKUP(Point[Fuel],bbq_fuel,2,FALSE))</f>
        <v/>
      </c>
      <c r="Z914" s="14" t="str">
        <f>IF(Point[List]="","",VLOOKUP(Point[Cabinet Material],bbq_material,2,FALSE))</f>
        <v/>
      </c>
      <c r="AA914" s="14" t="str">
        <f>IF(Point[Asset Group]="","",VLOOKUP(Point[Manufacturer],manufacturer,2,FALSE))</f>
        <v/>
      </c>
      <c r="AB914" s="14" t="str">
        <f>IF(Point[Uinsex WC]="","",Point[Uinsex WC])</f>
        <v/>
      </c>
      <c r="AC914" s="14" t="str">
        <f>IF(Point[Female WC]="","",Point[Female WC])</f>
        <v/>
      </c>
      <c r="AD914" s="14" t="str">
        <f>IF(Point[Male WC]="","",Point[Male WC])</f>
        <v/>
      </c>
      <c r="AE914" s="14" t="str">
        <f>IF(Point[Urinal]="","",Point[Urinal])</f>
        <v/>
      </c>
      <c r="AF914" s="14" t="str">
        <f>IF(Point[Disabled Unisex]="","",Point[Disabled Unisex])</f>
        <v/>
      </c>
      <c r="AG914" s="14" t="str">
        <f>IF(Point[Disabled Female]="","",Point[Disabled Female])</f>
        <v/>
      </c>
      <c r="AH914" s="14" t="str">
        <f>IF(Point[Disabled Male]="","",Point[Disabled Male])</f>
        <v/>
      </c>
      <c r="AI914" s="14" t="str">
        <f>IF(Point[Asset Group]="","",VLOOKUP(Point[Handrail],yes_no,2,FALSE))</f>
        <v/>
      </c>
      <c r="AJ914" s="14" t="str">
        <f>IF(Point[Asset Group]="","",VLOOKUP(Point[Baby Changing],yes_no,2,FALSE))</f>
        <v/>
      </c>
      <c r="AK914" s="14" t="str">
        <f>IF(Point[Asset Group]="","",VLOOKUP(Point[Service Room],yes_no,2,FALSE))</f>
        <v/>
      </c>
      <c r="AL914" s="14" t="str">
        <f>IF(Point[Asset Group]="","",VLOOKUP(Point[Service Tap],service_tap,2,FALSE))</f>
        <v/>
      </c>
      <c r="AM914" s="14" t="str">
        <f>IF(Point[Asset Group]="","",VLOOKUP(Point[Heating Type],wc_heating,2,FALSE))</f>
        <v/>
      </c>
      <c r="AN914" s="14" t="str">
        <f>IF(Point[Asset Group]="","",VLOOKUP(Point[Power Supply],power_supply,2,FALSE))</f>
        <v/>
      </c>
      <c r="AO914" s="14" t="str">
        <f>IF(Point[Asset Group]="","",VLOOKUP(Point[Waste Water],waste_water,2,FALSE))</f>
        <v/>
      </c>
      <c r="AP914" s="14" t="str">
        <f>IF(Point[Asset Group]="","",VLOOKUP(Point[Furniture SubType],subdom_master_gdb,2,FALSE))</f>
        <v/>
      </c>
      <c r="AQ914" s="14" t="str">
        <f>IF(Point[Asset Group]="","",VLOOKUP(Point[Concrete Pad],yes_no,2,FALSE))</f>
        <v/>
      </c>
      <c r="AR914" s="14" t="str">
        <f>IF(Point[Asset Group]="","",VLOOKUP(Point[Material],material_master,2,FALSE))</f>
        <v/>
      </c>
      <c r="AS914" s="14" t="str">
        <f>IF(Point[Asset Group]="","",VLOOKUP(Point[Plumbing],irrigation_plumbing,2,FALSE))</f>
        <v/>
      </c>
      <c r="AT914" s="14" t="str">
        <f>IF(Point[Asset Group]="","",VLOOKUP(Point[Sprinklers],irrigation_sprinklers,2,FALSE))</f>
        <v/>
      </c>
      <c r="AU914" s="14" t="str">
        <f>IF(Point[Asset Group]="","",VLOOKUP(Point[System],irrigation_system,2,FALSE))</f>
        <v/>
      </c>
      <c r="AV914" s="14" t="str">
        <f>IF(Point[Asset Group]="","",VLOOKUP(Point[Status],irrigation_status,2,FALSE))</f>
        <v/>
      </c>
      <c r="AW914" s="11" t="str">
        <f>IF(Point[Date of manufacture]="","",Point[Date of manufacture])</f>
        <v/>
      </c>
      <c r="AX914" s="14" t="str">
        <f>IF(Point[Asset Group]="","",VLOOKUP(Point[Sign Purpose],sign_purpose,2,FALSE))</f>
        <v/>
      </c>
      <c r="AY914" s="14" t="str">
        <f>IF(Point[Asset Group]="","",VLOOKUP(Point[Sign Material],material_master,2,FALSE))</f>
        <v/>
      </c>
      <c r="AZ914" s="14" t="str">
        <f>IF(Point[Asset Group]="","",VLOOKUP(Point[Affixed To],sign_affix,2,FALSE))</f>
        <v/>
      </c>
      <c r="BA914" s="14" t="str">
        <f>IF(Point[Size HxB mm]="","",Point[Size HxB mm])</f>
        <v/>
      </c>
      <c r="BB914" s="14" t="str">
        <f>IF(Point[Height m]="","",Point[Height m])</f>
        <v/>
      </c>
      <c r="BC914" s="14" t="str">
        <f>IF(Point[Asset Group]="","",VLOOKUP(Point[Post Material],material_master,2,FALSE))</f>
        <v/>
      </c>
      <c r="BD914" s="14" t="str">
        <f>IF(Point[Asset Group]="","",VLOOKUP(Point[Post Number],number,2,FALSE))</f>
        <v/>
      </c>
      <c r="BE914" s="14" t="str">
        <f>IF(Point[Asset Group]="","",VLOOKUP(Point[Structure SubType],subdom_master_gdb,2,FALSE))</f>
        <v/>
      </c>
      <c r="BF914" s="14" t="str">
        <f>IF(Point[Area m2]="","",Point[Area m2])</f>
        <v/>
      </c>
      <c r="BG914" s="14" t="str">
        <f>IF(Point[Length m]="","",Point[Length m])</f>
        <v/>
      </c>
      <c r="BH914" s="14" t="str">
        <f>IF(Point[Width m]="","",Point[Width m])</f>
        <v/>
      </c>
      <c r="BI914" s="14" t="str">
        <f>IF(Point[Diameter m]="","",Point[Diameter m])</f>
        <v/>
      </c>
      <c r="BJ914" s="14" t="str">
        <f>IF(Point[Asset Group]="","",VLOOKUP(Point[Number of Pipes],number,2,FALSE))</f>
        <v/>
      </c>
      <c r="BK914" s="14" t="str">
        <f>IF(Point[Asset Group]="","",VLOOKUP(Point[Combined Name],2,FALSE))</f>
        <v/>
      </c>
      <c r="BL914" s="14" t="str">
        <f>IF(Point[Asset Group]="","",VLOOKUP(Point[Size Class],size_class,2,FALSE))</f>
        <v/>
      </c>
      <c r="BM914" s="14" t="str">
        <f>IF(Point[Asset Group]="","",VLOOKUP(Point[Age Class],age_class,2,FALSE))</f>
        <v/>
      </c>
      <c r="BN914" s="14" t="str">
        <f>IF(Point[Girth (cm)]="","",Point[Girth (cm)])</f>
        <v/>
      </c>
      <c r="BO914" s="14" t="str">
        <f>IF(Point[Crown Radius (m)]="","",Point[Crown Radius (m)])</f>
        <v/>
      </c>
      <c r="BP914" s="14" t="str">
        <f>IF(Point[Asset Group]="","",VLOOKUP(Point[Rooting Environment],root_enviro,2,FALSE))</f>
        <v/>
      </c>
      <c r="BQ914" s="14" t="str">
        <f>IF(Point[Asset Group]="","",VLOOKUP(Point[Tree Surround],tree_surround,2,FALSE))</f>
        <v/>
      </c>
      <c r="BR914" s="14" t="str">
        <f>IF(Point[Asset Group]="","",VLOOKUP(Point[Tree Grill],yes_no,2,FALSE))</f>
        <v/>
      </c>
      <c r="BS914" s="14" t="str">
        <f>IF(Point[Asset Group]="","",VLOOKUP(Point[Tree Location],tree_location,2,FALSE))</f>
        <v/>
      </c>
    </row>
    <row r="915" spans="1:71" s="3" customFormat="1" x14ac:dyDescent="0.2">
      <c r="A915" s="3" t="str">
        <f>IF(Point[DWG File Name]="","",Point[DWG File Name])</f>
        <v/>
      </c>
      <c r="B915" s="3" t="str">
        <f>IF(Point[DWG Layer Name]="","",Point[DWG Layer Name])</f>
        <v/>
      </c>
      <c r="C915" s="3" t="str">
        <f>IF(Point[DWG Handle]="","",Point[DWG Handle])</f>
        <v/>
      </c>
      <c r="D915" s="58" t="str">
        <f>IF(Point[X]="","",Point[X])</f>
        <v/>
      </c>
      <c r="E915" s="58" t="str">
        <f>IF(Point[Y]="","",Point[Y])</f>
        <v/>
      </c>
      <c r="F915" s="3" t="str">
        <f>IF(Point[Replacement Asset]="","",Point[Replacement Asset])</f>
        <v/>
      </c>
      <c r="G915" s="3" t="str">
        <f>IF(Point[Asset ID]="","",UPPER(Point[Asset ID]))</f>
        <v/>
      </c>
      <c r="H915" s="3" t="str">
        <f>IF(Point[Asset Group]="","",VLOOKUP(Point[Asset Group],asset_grp_pt,4,FALSE))</f>
        <v/>
      </c>
      <c r="I915" s="3" t="str">
        <f>IF(Point[Asset Group]="","",VLOOKUP(Point[Asset Group],asset_grp_pt,2,FALSE))</f>
        <v/>
      </c>
      <c r="J915" s="3" t="str">
        <f>IF(Point[Asset Group]="","",VLOOKUP(Point[Asset Group],asset_grp_pt,3,FALSE))</f>
        <v/>
      </c>
      <c r="K915" s="3" t="str">
        <f>IF(Point[Asset Group]="","",VLOOKUP(Point[Asset Type],type_master_list,2,FALSE))</f>
        <v/>
      </c>
      <c r="L915" s="3" t="str">
        <f>IF(Point[Asset Name]="","",PROPER(Point[Asset Name]))</f>
        <v/>
      </c>
      <c r="M915" s="11" t="str">
        <f>IF(Point[Install Date]="","",Point[Install Date])</f>
        <v/>
      </c>
      <c r="N915" s="11" t="str">
        <f>IF(Point[Note]="","",PROPER(Point[Note]))</f>
        <v/>
      </c>
      <c r="O915" s="11" t="str">
        <f>IF(Point[Resource Consent Number]="","",UPPER(Point[Resource Consent Number]))</f>
        <v/>
      </c>
      <c r="P915" s="53" t="str">
        <f>IF(Point[Asset Unit Cost]="","",Point[Asset Unit Cost])</f>
        <v/>
      </c>
      <c r="Q915" s="11" t="str">
        <f>IF(Point[Added By]="","",UPPER(Point[Added By]))</f>
        <v/>
      </c>
      <c r="R915" s="11" t="str">
        <f>IF(Point[Added Date]="","",Point[Added Date])</f>
        <v/>
      </c>
      <c r="S915" s="14" t="str">
        <f>IF(Point[Z COORD]="","",Point[Z COORD])</f>
        <v/>
      </c>
      <c r="T915" s="14" t="str">
        <f>IF(Point[Asset Description]="","",PROPER(Point[Asset Description]))</f>
        <v/>
      </c>
      <c r="U915" s="14" t="str">
        <f>IF(Point[[Artist ]]="","",PROPER(Point[[Artist ]]))</f>
        <v/>
      </c>
      <c r="V915" s="14" t="str">
        <f>IF(Point[Material Notes]="","",PROPER(Point[Material Notes]))</f>
        <v/>
      </c>
      <c r="W915" s="14" t="str">
        <f>IF(Point[Dimension Notes]="","",Point[Dimension Notes])</f>
        <v/>
      </c>
      <c r="X915" s="14" t="str">
        <f>IF(Point[List]="","",VLOOKUP(Point[Burner Number],number,2,FALSE))</f>
        <v/>
      </c>
      <c r="Y915" s="14" t="str">
        <f>IF(Point[List]="","",VLOOKUP(Point[Fuel],bbq_fuel,2,FALSE))</f>
        <v/>
      </c>
      <c r="Z915" s="14" t="str">
        <f>IF(Point[List]="","",VLOOKUP(Point[Cabinet Material],bbq_material,2,FALSE))</f>
        <v/>
      </c>
      <c r="AA915" s="14" t="str">
        <f>IF(Point[Asset Group]="","",VLOOKUP(Point[Manufacturer],manufacturer,2,FALSE))</f>
        <v/>
      </c>
      <c r="AB915" s="14" t="str">
        <f>IF(Point[Uinsex WC]="","",Point[Uinsex WC])</f>
        <v/>
      </c>
      <c r="AC915" s="14" t="str">
        <f>IF(Point[Female WC]="","",Point[Female WC])</f>
        <v/>
      </c>
      <c r="AD915" s="14" t="str">
        <f>IF(Point[Male WC]="","",Point[Male WC])</f>
        <v/>
      </c>
      <c r="AE915" s="14" t="str">
        <f>IF(Point[Urinal]="","",Point[Urinal])</f>
        <v/>
      </c>
      <c r="AF915" s="14" t="str">
        <f>IF(Point[Disabled Unisex]="","",Point[Disabled Unisex])</f>
        <v/>
      </c>
      <c r="AG915" s="14" t="str">
        <f>IF(Point[Disabled Female]="","",Point[Disabled Female])</f>
        <v/>
      </c>
      <c r="AH915" s="14" t="str">
        <f>IF(Point[Disabled Male]="","",Point[Disabled Male])</f>
        <v/>
      </c>
      <c r="AI915" s="14" t="str">
        <f>IF(Point[Asset Group]="","",VLOOKUP(Point[Handrail],yes_no,2,FALSE))</f>
        <v/>
      </c>
      <c r="AJ915" s="14" t="str">
        <f>IF(Point[Asset Group]="","",VLOOKUP(Point[Baby Changing],yes_no,2,FALSE))</f>
        <v/>
      </c>
      <c r="AK915" s="14" t="str">
        <f>IF(Point[Asset Group]="","",VLOOKUP(Point[Service Room],yes_no,2,FALSE))</f>
        <v/>
      </c>
      <c r="AL915" s="14" t="str">
        <f>IF(Point[Asset Group]="","",VLOOKUP(Point[Service Tap],service_tap,2,FALSE))</f>
        <v/>
      </c>
      <c r="AM915" s="14" t="str">
        <f>IF(Point[Asset Group]="","",VLOOKUP(Point[Heating Type],wc_heating,2,FALSE))</f>
        <v/>
      </c>
      <c r="AN915" s="14" t="str">
        <f>IF(Point[Asset Group]="","",VLOOKUP(Point[Power Supply],power_supply,2,FALSE))</f>
        <v/>
      </c>
      <c r="AO915" s="14" t="str">
        <f>IF(Point[Asset Group]="","",VLOOKUP(Point[Waste Water],waste_water,2,FALSE))</f>
        <v/>
      </c>
      <c r="AP915" s="14" t="str">
        <f>IF(Point[Asset Group]="","",VLOOKUP(Point[Furniture SubType],subdom_master_gdb,2,FALSE))</f>
        <v/>
      </c>
      <c r="AQ915" s="14" t="str">
        <f>IF(Point[Asset Group]="","",VLOOKUP(Point[Concrete Pad],yes_no,2,FALSE))</f>
        <v/>
      </c>
      <c r="AR915" s="14" t="str">
        <f>IF(Point[Asset Group]="","",VLOOKUP(Point[Material],material_master,2,FALSE))</f>
        <v/>
      </c>
      <c r="AS915" s="14" t="str">
        <f>IF(Point[Asset Group]="","",VLOOKUP(Point[Plumbing],irrigation_plumbing,2,FALSE))</f>
        <v/>
      </c>
      <c r="AT915" s="14" t="str">
        <f>IF(Point[Asset Group]="","",VLOOKUP(Point[Sprinklers],irrigation_sprinklers,2,FALSE))</f>
        <v/>
      </c>
      <c r="AU915" s="14" t="str">
        <f>IF(Point[Asset Group]="","",VLOOKUP(Point[System],irrigation_system,2,FALSE))</f>
        <v/>
      </c>
      <c r="AV915" s="14" t="str">
        <f>IF(Point[Asset Group]="","",VLOOKUP(Point[Status],irrigation_status,2,FALSE))</f>
        <v/>
      </c>
      <c r="AW915" s="11" t="str">
        <f>IF(Point[Date of manufacture]="","",Point[Date of manufacture])</f>
        <v/>
      </c>
      <c r="AX915" s="14" t="str">
        <f>IF(Point[Asset Group]="","",VLOOKUP(Point[Sign Purpose],sign_purpose,2,FALSE))</f>
        <v/>
      </c>
      <c r="AY915" s="14" t="str">
        <f>IF(Point[Asset Group]="","",VLOOKUP(Point[Sign Material],material_master,2,FALSE))</f>
        <v/>
      </c>
      <c r="AZ915" s="14" t="str">
        <f>IF(Point[Asset Group]="","",VLOOKUP(Point[Affixed To],sign_affix,2,FALSE))</f>
        <v/>
      </c>
      <c r="BA915" s="14" t="str">
        <f>IF(Point[Size HxB mm]="","",Point[Size HxB mm])</f>
        <v/>
      </c>
      <c r="BB915" s="14" t="str">
        <f>IF(Point[Height m]="","",Point[Height m])</f>
        <v/>
      </c>
      <c r="BC915" s="14" t="str">
        <f>IF(Point[Asset Group]="","",VLOOKUP(Point[Post Material],material_master,2,FALSE))</f>
        <v/>
      </c>
      <c r="BD915" s="14" t="str">
        <f>IF(Point[Asset Group]="","",VLOOKUP(Point[Post Number],number,2,FALSE))</f>
        <v/>
      </c>
      <c r="BE915" s="14" t="str">
        <f>IF(Point[Asset Group]="","",VLOOKUP(Point[Structure SubType],subdom_master_gdb,2,FALSE))</f>
        <v/>
      </c>
      <c r="BF915" s="14" t="str">
        <f>IF(Point[Area m2]="","",Point[Area m2])</f>
        <v/>
      </c>
      <c r="BG915" s="14" t="str">
        <f>IF(Point[Length m]="","",Point[Length m])</f>
        <v/>
      </c>
      <c r="BH915" s="14" t="str">
        <f>IF(Point[Width m]="","",Point[Width m])</f>
        <v/>
      </c>
      <c r="BI915" s="14" t="str">
        <f>IF(Point[Diameter m]="","",Point[Diameter m])</f>
        <v/>
      </c>
      <c r="BJ915" s="14" t="str">
        <f>IF(Point[Asset Group]="","",VLOOKUP(Point[Number of Pipes],number,2,FALSE))</f>
        <v/>
      </c>
      <c r="BK915" s="14" t="str">
        <f>IF(Point[Asset Group]="","",VLOOKUP(Point[Combined Name],2,FALSE))</f>
        <v/>
      </c>
      <c r="BL915" s="14" t="str">
        <f>IF(Point[Asset Group]="","",VLOOKUP(Point[Size Class],size_class,2,FALSE))</f>
        <v/>
      </c>
      <c r="BM915" s="14" t="str">
        <f>IF(Point[Asset Group]="","",VLOOKUP(Point[Age Class],age_class,2,FALSE))</f>
        <v/>
      </c>
      <c r="BN915" s="14" t="str">
        <f>IF(Point[Girth (cm)]="","",Point[Girth (cm)])</f>
        <v/>
      </c>
      <c r="BO915" s="14" t="str">
        <f>IF(Point[Crown Radius (m)]="","",Point[Crown Radius (m)])</f>
        <v/>
      </c>
      <c r="BP915" s="14" t="str">
        <f>IF(Point[Asset Group]="","",VLOOKUP(Point[Rooting Environment],root_enviro,2,FALSE))</f>
        <v/>
      </c>
      <c r="BQ915" s="14" t="str">
        <f>IF(Point[Asset Group]="","",VLOOKUP(Point[Tree Surround],tree_surround,2,FALSE))</f>
        <v/>
      </c>
      <c r="BR915" s="14" t="str">
        <f>IF(Point[Asset Group]="","",VLOOKUP(Point[Tree Grill],yes_no,2,FALSE))</f>
        <v/>
      </c>
      <c r="BS915" s="14" t="str">
        <f>IF(Point[Asset Group]="","",VLOOKUP(Point[Tree Location],tree_location,2,FALSE))</f>
        <v/>
      </c>
    </row>
    <row r="916" spans="1:71" s="3" customFormat="1" x14ac:dyDescent="0.2">
      <c r="A916" s="3" t="str">
        <f>IF(Point[DWG File Name]="","",Point[DWG File Name])</f>
        <v/>
      </c>
      <c r="B916" s="3" t="str">
        <f>IF(Point[DWG Layer Name]="","",Point[DWG Layer Name])</f>
        <v/>
      </c>
      <c r="C916" s="3" t="str">
        <f>IF(Point[DWG Handle]="","",Point[DWG Handle])</f>
        <v/>
      </c>
      <c r="D916" s="58" t="str">
        <f>IF(Point[X]="","",Point[X])</f>
        <v/>
      </c>
      <c r="E916" s="58" t="str">
        <f>IF(Point[Y]="","",Point[Y])</f>
        <v/>
      </c>
      <c r="F916" s="3" t="str">
        <f>IF(Point[Replacement Asset]="","",Point[Replacement Asset])</f>
        <v/>
      </c>
      <c r="G916" s="3" t="str">
        <f>IF(Point[Asset ID]="","",UPPER(Point[Asset ID]))</f>
        <v/>
      </c>
      <c r="H916" s="3" t="str">
        <f>IF(Point[Asset Group]="","",VLOOKUP(Point[Asset Group],asset_grp_pt,4,FALSE))</f>
        <v/>
      </c>
      <c r="I916" s="3" t="str">
        <f>IF(Point[Asset Group]="","",VLOOKUP(Point[Asset Group],asset_grp_pt,2,FALSE))</f>
        <v/>
      </c>
      <c r="J916" s="3" t="str">
        <f>IF(Point[Asset Group]="","",VLOOKUP(Point[Asset Group],asset_grp_pt,3,FALSE))</f>
        <v/>
      </c>
      <c r="K916" s="3" t="str">
        <f>IF(Point[Asset Group]="","",VLOOKUP(Point[Asset Type],type_master_list,2,FALSE))</f>
        <v/>
      </c>
      <c r="L916" s="3" t="str">
        <f>IF(Point[Asset Name]="","",PROPER(Point[Asset Name]))</f>
        <v/>
      </c>
      <c r="M916" s="11" t="str">
        <f>IF(Point[Install Date]="","",Point[Install Date])</f>
        <v/>
      </c>
      <c r="N916" s="11" t="str">
        <f>IF(Point[Note]="","",PROPER(Point[Note]))</f>
        <v/>
      </c>
      <c r="O916" s="11" t="str">
        <f>IF(Point[Resource Consent Number]="","",UPPER(Point[Resource Consent Number]))</f>
        <v/>
      </c>
      <c r="P916" s="53" t="str">
        <f>IF(Point[Asset Unit Cost]="","",Point[Asset Unit Cost])</f>
        <v/>
      </c>
      <c r="Q916" s="11" t="str">
        <f>IF(Point[Added By]="","",UPPER(Point[Added By]))</f>
        <v/>
      </c>
      <c r="R916" s="11" t="str">
        <f>IF(Point[Added Date]="","",Point[Added Date])</f>
        <v/>
      </c>
      <c r="S916" s="14" t="str">
        <f>IF(Point[Z COORD]="","",Point[Z COORD])</f>
        <v/>
      </c>
      <c r="T916" s="14" t="str">
        <f>IF(Point[Asset Description]="","",PROPER(Point[Asset Description]))</f>
        <v/>
      </c>
      <c r="U916" s="14" t="str">
        <f>IF(Point[[Artist ]]="","",PROPER(Point[[Artist ]]))</f>
        <v/>
      </c>
      <c r="V916" s="14" t="str">
        <f>IF(Point[Material Notes]="","",PROPER(Point[Material Notes]))</f>
        <v/>
      </c>
      <c r="W916" s="14" t="str">
        <f>IF(Point[Dimension Notes]="","",Point[Dimension Notes])</f>
        <v/>
      </c>
      <c r="X916" s="14" t="str">
        <f>IF(Point[List]="","",VLOOKUP(Point[Burner Number],number,2,FALSE))</f>
        <v/>
      </c>
      <c r="Y916" s="14" t="str">
        <f>IF(Point[List]="","",VLOOKUP(Point[Fuel],bbq_fuel,2,FALSE))</f>
        <v/>
      </c>
      <c r="Z916" s="14" t="str">
        <f>IF(Point[List]="","",VLOOKUP(Point[Cabinet Material],bbq_material,2,FALSE))</f>
        <v/>
      </c>
      <c r="AA916" s="14" t="str">
        <f>IF(Point[Asset Group]="","",VLOOKUP(Point[Manufacturer],manufacturer,2,FALSE))</f>
        <v/>
      </c>
      <c r="AB916" s="14" t="str">
        <f>IF(Point[Uinsex WC]="","",Point[Uinsex WC])</f>
        <v/>
      </c>
      <c r="AC916" s="14" t="str">
        <f>IF(Point[Female WC]="","",Point[Female WC])</f>
        <v/>
      </c>
      <c r="AD916" s="14" t="str">
        <f>IF(Point[Male WC]="","",Point[Male WC])</f>
        <v/>
      </c>
      <c r="AE916" s="14" t="str">
        <f>IF(Point[Urinal]="","",Point[Urinal])</f>
        <v/>
      </c>
      <c r="AF916" s="14" t="str">
        <f>IF(Point[Disabled Unisex]="","",Point[Disabled Unisex])</f>
        <v/>
      </c>
      <c r="AG916" s="14" t="str">
        <f>IF(Point[Disabled Female]="","",Point[Disabled Female])</f>
        <v/>
      </c>
      <c r="AH916" s="14" t="str">
        <f>IF(Point[Disabled Male]="","",Point[Disabled Male])</f>
        <v/>
      </c>
      <c r="AI916" s="14" t="str">
        <f>IF(Point[Asset Group]="","",VLOOKUP(Point[Handrail],yes_no,2,FALSE))</f>
        <v/>
      </c>
      <c r="AJ916" s="14" t="str">
        <f>IF(Point[Asset Group]="","",VLOOKUP(Point[Baby Changing],yes_no,2,FALSE))</f>
        <v/>
      </c>
      <c r="AK916" s="14" t="str">
        <f>IF(Point[Asset Group]="","",VLOOKUP(Point[Service Room],yes_no,2,FALSE))</f>
        <v/>
      </c>
      <c r="AL916" s="14" t="str">
        <f>IF(Point[Asset Group]="","",VLOOKUP(Point[Service Tap],service_tap,2,FALSE))</f>
        <v/>
      </c>
      <c r="AM916" s="14" t="str">
        <f>IF(Point[Asset Group]="","",VLOOKUP(Point[Heating Type],wc_heating,2,FALSE))</f>
        <v/>
      </c>
      <c r="AN916" s="14" t="str">
        <f>IF(Point[Asset Group]="","",VLOOKUP(Point[Power Supply],power_supply,2,FALSE))</f>
        <v/>
      </c>
      <c r="AO916" s="14" t="str">
        <f>IF(Point[Asset Group]="","",VLOOKUP(Point[Waste Water],waste_water,2,FALSE))</f>
        <v/>
      </c>
      <c r="AP916" s="14" t="str">
        <f>IF(Point[Asset Group]="","",VLOOKUP(Point[Furniture SubType],subdom_master_gdb,2,FALSE))</f>
        <v/>
      </c>
      <c r="AQ916" s="14" t="str">
        <f>IF(Point[Asset Group]="","",VLOOKUP(Point[Concrete Pad],yes_no,2,FALSE))</f>
        <v/>
      </c>
      <c r="AR916" s="14" t="str">
        <f>IF(Point[Asset Group]="","",VLOOKUP(Point[Material],material_master,2,FALSE))</f>
        <v/>
      </c>
      <c r="AS916" s="14" t="str">
        <f>IF(Point[Asset Group]="","",VLOOKUP(Point[Plumbing],irrigation_plumbing,2,FALSE))</f>
        <v/>
      </c>
      <c r="AT916" s="14" t="str">
        <f>IF(Point[Asset Group]="","",VLOOKUP(Point[Sprinklers],irrigation_sprinklers,2,FALSE))</f>
        <v/>
      </c>
      <c r="AU916" s="14" t="str">
        <f>IF(Point[Asset Group]="","",VLOOKUP(Point[System],irrigation_system,2,FALSE))</f>
        <v/>
      </c>
      <c r="AV916" s="14" t="str">
        <f>IF(Point[Asset Group]="","",VLOOKUP(Point[Status],irrigation_status,2,FALSE))</f>
        <v/>
      </c>
      <c r="AW916" s="11" t="str">
        <f>IF(Point[Date of manufacture]="","",Point[Date of manufacture])</f>
        <v/>
      </c>
      <c r="AX916" s="14" t="str">
        <f>IF(Point[Asset Group]="","",VLOOKUP(Point[Sign Purpose],sign_purpose,2,FALSE))</f>
        <v/>
      </c>
      <c r="AY916" s="14" t="str">
        <f>IF(Point[Asset Group]="","",VLOOKUP(Point[Sign Material],material_master,2,FALSE))</f>
        <v/>
      </c>
      <c r="AZ916" s="14" t="str">
        <f>IF(Point[Asset Group]="","",VLOOKUP(Point[Affixed To],sign_affix,2,FALSE))</f>
        <v/>
      </c>
      <c r="BA916" s="14" t="str">
        <f>IF(Point[Size HxB mm]="","",Point[Size HxB mm])</f>
        <v/>
      </c>
      <c r="BB916" s="14" t="str">
        <f>IF(Point[Height m]="","",Point[Height m])</f>
        <v/>
      </c>
      <c r="BC916" s="14" t="str">
        <f>IF(Point[Asset Group]="","",VLOOKUP(Point[Post Material],material_master,2,FALSE))</f>
        <v/>
      </c>
      <c r="BD916" s="14" t="str">
        <f>IF(Point[Asset Group]="","",VLOOKUP(Point[Post Number],number,2,FALSE))</f>
        <v/>
      </c>
      <c r="BE916" s="14" t="str">
        <f>IF(Point[Asset Group]="","",VLOOKUP(Point[Structure SubType],subdom_master_gdb,2,FALSE))</f>
        <v/>
      </c>
      <c r="BF916" s="14" t="str">
        <f>IF(Point[Area m2]="","",Point[Area m2])</f>
        <v/>
      </c>
      <c r="BG916" s="14" t="str">
        <f>IF(Point[Length m]="","",Point[Length m])</f>
        <v/>
      </c>
      <c r="BH916" s="14" t="str">
        <f>IF(Point[Width m]="","",Point[Width m])</f>
        <v/>
      </c>
      <c r="BI916" s="14" t="str">
        <f>IF(Point[Diameter m]="","",Point[Diameter m])</f>
        <v/>
      </c>
      <c r="BJ916" s="14" t="str">
        <f>IF(Point[Asset Group]="","",VLOOKUP(Point[Number of Pipes],number,2,FALSE))</f>
        <v/>
      </c>
      <c r="BK916" s="14" t="str">
        <f>IF(Point[Asset Group]="","",VLOOKUP(Point[Combined Name],2,FALSE))</f>
        <v/>
      </c>
      <c r="BL916" s="14" t="str">
        <f>IF(Point[Asset Group]="","",VLOOKUP(Point[Size Class],size_class,2,FALSE))</f>
        <v/>
      </c>
      <c r="BM916" s="14" t="str">
        <f>IF(Point[Asset Group]="","",VLOOKUP(Point[Age Class],age_class,2,FALSE))</f>
        <v/>
      </c>
      <c r="BN916" s="14" t="str">
        <f>IF(Point[Girth (cm)]="","",Point[Girth (cm)])</f>
        <v/>
      </c>
      <c r="BO916" s="14" t="str">
        <f>IF(Point[Crown Radius (m)]="","",Point[Crown Radius (m)])</f>
        <v/>
      </c>
      <c r="BP916" s="14" t="str">
        <f>IF(Point[Asset Group]="","",VLOOKUP(Point[Rooting Environment],root_enviro,2,FALSE))</f>
        <v/>
      </c>
      <c r="BQ916" s="14" t="str">
        <f>IF(Point[Asset Group]="","",VLOOKUP(Point[Tree Surround],tree_surround,2,FALSE))</f>
        <v/>
      </c>
      <c r="BR916" s="14" t="str">
        <f>IF(Point[Asset Group]="","",VLOOKUP(Point[Tree Grill],yes_no,2,FALSE))</f>
        <v/>
      </c>
      <c r="BS916" s="14" t="str">
        <f>IF(Point[Asset Group]="","",VLOOKUP(Point[Tree Location],tree_location,2,FALSE))</f>
        <v/>
      </c>
    </row>
    <row r="917" spans="1:71" s="3" customFormat="1" x14ac:dyDescent="0.2">
      <c r="A917" s="3" t="str">
        <f>IF(Point[DWG File Name]="","",Point[DWG File Name])</f>
        <v/>
      </c>
      <c r="B917" s="3" t="str">
        <f>IF(Point[DWG Layer Name]="","",Point[DWG Layer Name])</f>
        <v/>
      </c>
      <c r="C917" s="3" t="str">
        <f>IF(Point[DWG Handle]="","",Point[DWG Handle])</f>
        <v/>
      </c>
      <c r="D917" s="58" t="str">
        <f>IF(Point[X]="","",Point[X])</f>
        <v/>
      </c>
      <c r="E917" s="58" t="str">
        <f>IF(Point[Y]="","",Point[Y])</f>
        <v/>
      </c>
      <c r="F917" s="3" t="str">
        <f>IF(Point[Replacement Asset]="","",Point[Replacement Asset])</f>
        <v/>
      </c>
      <c r="G917" s="3" t="str">
        <f>IF(Point[Asset ID]="","",UPPER(Point[Asset ID]))</f>
        <v/>
      </c>
      <c r="H917" s="3" t="str">
        <f>IF(Point[Asset Group]="","",VLOOKUP(Point[Asset Group],asset_grp_pt,4,FALSE))</f>
        <v/>
      </c>
      <c r="I917" s="3" t="str">
        <f>IF(Point[Asset Group]="","",VLOOKUP(Point[Asset Group],asset_grp_pt,2,FALSE))</f>
        <v/>
      </c>
      <c r="J917" s="3" t="str">
        <f>IF(Point[Asset Group]="","",VLOOKUP(Point[Asset Group],asset_grp_pt,3,FALSE))</f>
        <v/>
      </c>
      <c r="K917" s="3" t="str">
        <f>IF(Point[Asset Group]="","",VLOOKUP(Point[Asset Type],type_master_list,2,FALSE))</f>
        <v/>
      </c>
      <c r="L917" s="3" t="str">
        <f>IF(Point[Asset Name]="","",PROPER(Point[Asset Name]))</f>
        <v/>
      </c>
      <c r="M917" s="11" t="str">
        <f>IF(Point[Install Date]="","",Point[Install Date])</f>
        <v/>
      </c>
      <c r="N917" s="11" t="str">
        <f>IF(Point[Note]="","",PROPER(Point[Note]))</f>
        <v/>
      </c>
      <c r="O917" s="11" t="str">
        <f>IF(Point[Resource Consent Number]="","",UPPER(Point[Resource Consent Number]))</f>
        <v/>
      </c>
      <c r="P917" s="53" t="str">
        <f>IF(Point[Asset Unit Cost]="","",Point[Asset Unit Cost])</f>
        <v/>
      </c>
      <c r="Q917" s="11" t="str">
        <f>IF(Point[Added By]="","",UPPER(Point[Added By]))</f>
        <v/>
      </c>
      <c r="R917" s="11" t="str">
        <f>IF(Point[Added Date]="","",Point[Added Date])</f>
        <v/>
      </c>
      <c r="S917" s="14" t="str">
        <f>IF(Point[Z COORD]="","",Point[Z COORD])</f>
        <v/>
      </c>
      <c r="T917" s="14" t="str">
        <f>IF(Point[Asset Description]="","",PROPER(Point[Asset Description]))</f>
        <v/>
      </c>
      <c r="U917" s="14" t="str">
        <f>IF(Point[[Artist ]]="","",PROPER(Point[[Artist ]]))</f>
        <v/>
      </c>
      <c r="V917" s="14" t="str">
        <f>IF(Point[Material Notes]="","",PROPER(Point[Material Notes]))</f>
        <v/>
      </c>
      <c r="W917" s="14" t="str">
        <f>IF(Point[Dimension Notes]="","",Point[Dimension Notes])</f>
        <v/>
      </c>
      <c r="X917" s="14" t="str">
        <f>IF(Point[List]="","",VLOOKUP(Point[Burner Number],number,2,FALSE))</f>
        <v/>
      </c>
      <c r="Y917" s="14" t="str">
        <f>IF(Point[List]="","",VLOOKUP(Point[Fuel],bbq_fuel,2,FALSE))</f>
        <v/>
      </c>
      <c r="Z917" s="14" t="str">
        <f>IF(Point[List]="","",VLOOKUP(Point[Cabinet Material],bbq_material,2,FALSE))</f>
        <v/>
      </c>
      <c r="AA917" s="14" t="str">
        <f>IF(Point[Asset Group]="","",VLOOKUP(Point[Manufacturer],manufacturer,2,FALSE))</f>
        <v/>
      </c>
      <c r="AB917" s="14" t="str">
        <f>IF(Point[Uinsex WC]="","",Point[Uinsex WC])</f>
        <v/>
      </c>
      <c r="AC917" s="14" t="str">
        <f>IF(Point[Female WC]="","",Point[Female WC])</f>
        <v/>
      </c>
      <c r="AD917" s="14" t="str">
        <f>IF(Point[Male WC]="","",Point[Male WC])</f>
        <v/>
      </c>
      <c r="AE917" s="14" t="str">
        <f>IF(Point[Urinal]="","",Point[Urinal])</f>
        <v/>
      </c>
      <c r="AF917" s="14" t="str">
        <f>IF(Point[Disabled Unisex]="","",Point[Disabled Unisex])</f>
        <v/>
      </c>
      <c r="AG917" s="14" t="str">
        <f>IF(Point[Disabled Female]="","",Point[Disabled Female])</f>
        <v/>
      </c>
      <c r="AH917" s="14" t="str">
        <f>IF(Point[Disabled Male]="","",Point[Disabled Male])</f>
        <v/>
      </c>
      <c r="AI917" s="14" t="str">
        <f>IF(Point[Asset Group]="","",VLOOKUP(Point[Handrail],yes_no,2,FALSE))</f>
        <v/>
      </c>
      <c r="AJ917" s="14" t="str">
        <f>IF(Point[Asset Group]="","",VLOOKUP(Point[Baby Changing],yes_no,2,FALSE))</f>
        <v/>
      </c>
      <c r="AK917" s="14" t="str">
        <f>IF(Point[Asset Group]="","",VLOOKUP(Point[Service Room],yes_no,2,FALSE))</f>
        <v/>
      </c>
      <c r="AL917" s="14" t="str">
        <f>IF(Point[Asset Group]="","",VLOOKUP(Point[Service Tap],service_tap,2,FALSE))</f>
        <v/>
      </c>
      <c r="AM917" s="14" t="str">
        <f>IF(Point[Asset Group]="","",VLOOKUP(Point[Heating Type],wc_heating,2,FALSE))</f>
        <v/>
      </c>
      <c r="AN917" s="14" t="str">
        <f>IF(Point[Asset Group]="","",VLOOKUP(Point[Power Supply],power_supply,2,FALSE))</f>
        <v/>
      </c>
      <c r="AO917" s="14" t="str">
        <f>IF(Point[Asset Group]="","",VLOOKUP(Point[Waste Water],waste_water,2,FALSE))</f>
        <v/>
      </c>
      <c r="AP917" s="14" t="str">
        <f>IF(Point[Asset Group]="","",VLOOKUP(Point[Furniture SubType],subdom_master_gdb,2,FALSE))</f>
        <v/>
      </c>
      <c r="AQ917" s="14" t="str">
        <f>IF(Point[Asset Group]="","",VLOOKUP(Point[Concrete Pad],yes_no,2,FALSE))</f>
        <v/>
      </c>
      <c r="AR917" s="14" t="str">
        <f>IF(Point[Asset Group]="","",VLOOKUP(Point[Material],material_master,2,FALSE))</f>
        <v/>
      </c>
      <c r="AS917" s="14" t="str">
        <f>IF(Point[Asset Group]="","",VLOOKUP(Point[Plumbing],irrigation_plumbing,2,FALSE))</f>
        <v/>
      </c>
      <c r="AT917" s="14" t="str">
        <f>IF(Point[Asset Group]="","",VLOOKUP(Point[Sprinklers],irrigation_sprinklers,2,FALSE))</f>
        <v/>
      </c>
      <c r="AU917" s="14" t="str">
        <f>IF(Point[Asset Group]="","",VLOOKUP(Point[System],irrigation_system,2,FALSE))</f>
        <v/>
      </c>
      <c r="AV917" s="14" t="str">
        <f>IF(Point[Asset Group]="","",VLOOKUP(Point[Status],irrigation_status,2,FALSE))</f>
        <v/>
      </c>
      <c r="AW917" s="11" t="str">
        <f>IF(Point[Date of manufacture]="","",Point[Date of manufacture])</f>
        <v/>
      </c>
      <c r="AX917" s="14" t="str">
        <f>IF(Point[Asset Group]="","",VLOOKUP(Point[Sign Purpose],sign_purpose,2,FALSE))</f>
        <v/>
      </c>
      <c r="AY917" s="14" t="str">
        <f>IF(Point[Asset Group]="","",VLOOKUP(Point[Sign Material],material_master,2,FALSE))</f>
        <v/>
      </c>
      <c r="AZ917" s="14" t="str">
        <f>IF(Point[Asset Group]="","",VLOOKUP(Point[Affixed To],sign_affix,2,FALSE))</f>
        <v/>
      </c>
      <c r="BA917" s="14" t="str">
        <f>IF(Point[Size HxB mm]="","",Point[Size HxB mm])</f>
        <v/>
      </c>
      <c r="BB917" s="14" t="str">
        <f>IF(Point[Height m]="","",Point[Height m])</f>
        <v/>
      </c>
      <c r="BC917" s="14" t="str">
        <f>IF(Point[Asset Group]="","",VLOOKUP(Point[Post Material],material_master,2,FALSE))</f>
        <v/>
      </c>
      <c r="BD917" s="14" t="str">
        <f>IF(Point[Asset Group]="","",VLOOKUP(Point[Post Number],number,2,FALSE))</f>
        <v/>
      </c>
      <c r="BE917" s="14" t="str">
        <f>IF(Point[Asset Group]="","",VLOOKUP(Point[Structure SubType],subdom_master_gdb,2,FALSE))</f>
        <v/>
      </c>
      <c r="BF917" s="14" t="str">
        <f>IF(Point[Area m2]="","",Point[Area m2])</f>
        <v/>
      </c>
      <c r="BG917" s="14" t="str">
        <f>IF(Point[Length m]="","",Point[Length m])</f>
        <v/>
      </c>
      <c r="BH917" s="14" t="str">
        <f>IF(Point[Width m]="","",Point[Width m])</f>
        <v/>
      </c>
      <c r="BI917" s="14" t="str">
        <f>IF(Point[Diameter m]="","",Point[Diameter m])</f>
        <v/>
      </c>
      <c r="BJ917" s="14" t="str">
        <f>IF(Point[Asset Group]="","",VLOOKUP(Point[Number of Pipes],number,2,FALSE))</f>
        <v/>
      </c>
      <c r="BK917" s="14" t="str">
        <f>IF(Point[Asset Group]="","",VLOOKUP(Point[Combined Name],2,FALSE))</f>
        <v/>
      </c>
      <c r="BL917" s="14" t="str">
        <f>IF(Point[Asset Group]="","",VLOOKUP(Point[Size Class],size_class,2,FALSE))</f>
        <v/>
      </c>
      <c r="BM917" s="14" t="str">
        <f>IF(Point[Asset Group]="","",VLOOKUP(Point[Age Class],age_class,2,FALSE))</f>
        <v/>
      </c>
      <c r="BN917" s="14" t="str">
        <f>IF(Point[Girth (cm)]="","",Point[Girth (cm)])</f>
        <v/>
      </c>
      <c r="BO917" s="14" t="str">
        <f>IF(Point[Crown Radius (m)]="","",Point[Crown Radius (m)])</f>
        <v/>
      </c>
      <c r="BP917" s="14" t="str">
        <f>IF(Point[Asset Group]="","",VLOOKUP(Point[Rooting Environment],root_enviro,2,FALSE))</f>
        <v/>
      </c>
      <c r="BQ917" s="14" t="str">
        <f>IF(Point[Asset Group]="","",VLOOKUP(Point[Tree Surround],tree_surround,2,FALSE))</f>
        <v/>
      </c>
      <c r="BR917" s="14" t="str">
        <f>IF(Point[Asset Group]="","",VLOOKUP(Point[Tree Grill],yes_no,2,FALSE))</f>
        <v/>
      </c>
      <c r="BS917" s="14" t="str">
        <f>IF(Point[Asset Group]="","",VLOOKUP(Point[Tree Location],tree_location,2,FALSE))</f>
        <v/>
      </c>
    </row>
    <row r="918" spans="1:71" s="3" customFormat="1" x14ac:dyDescent="0.2">
      <c r="A918" s="3" t="str">
        <f>IF(Point[DWG File Name]="","",Point[DWG File Name])</f>
        <v/>
      </c>
      <c r="B918" s="3" t="str">
        <f>IF(Point[DWG Layer Name]="","",Point[DWG Layer Name])</f>
        <v/>
      </c>
      <c r="C918" s="3" t="str">
        <f>IF(Point[DWG Handle]="","",Point[DWG Handle])</f>
        <v/>
      </c>
      <c r="D918" s="58" t="str">
        <f>IF(Point[X]="","",Point[X])</f>
        <v/>
      </c>
      <c r="E918" s="58" t="str">
        <f>IF(Point[Y]="","",Point[Y])</f>
        <v/>
      </c>
      <c r="F918" s="3" t="str">
        <f>IF(Point[Replacement Asset]="","",Point[Replacement Asset])</f>
        <v/>
      </c>
      <c r="G918" s="3" t="str">
        <f>IF(Point[Asset ID]="","",UPPER(Point[Asset ID]))</f>
        <v/>
      </c>
      <c r="H918" s="3" t="str">
        <f>IF(Point[Asset Group]="","",VLOOKUP(Point[Asset Group],asset_grp_pt,4,FALSE))</f>
        <v/>
      </c>
      <c r="I918" s="3" t="str">
        <f>IF(Point[Asset Group]="","",VLOOKUP(Point[Asset Group],asset_grp_pt,2,FALSE))</f>
        <v/>
      </c>
      <c r="J918" s="3" t="str">
        <f>IF(Point[Asset Group]="","",VLOOKUP(Point[Asset Group],asset_grp_pt,3,FALSE))</f>
        <v/>
      </c>
      <c r="K918" s="3" t="str">
        <f>IF(Point[Asset Group]="","",VLOOKUP(Point[Asset Type],type_master_list,2,FALSE))</f>
        <v/>
      </c>
      <c r="L918" s="3" t="str">
        <f>IF(Point[Asset Name]="","",PROPER(Point[Asset Name]))</f>
        <v/>
      </c>
      <c r="M918" s="11" t="str">
        <f>IF(Point[Install Date]="","",Point[Install Date])</f>
        <v/>
      </c>
      <c r="N918" s="11" t="str">
        <f>IF(Point[Note]="","",PROPER(Point[Note]))</f>
        <v/>
      </c>
      <c r="O918" s="11" t="str">
        <f>IF(Point[Resource Consent Number]="","",UPPER(Point[Resource Consent Number]))</f>
        <v/>
      </c>
      <c r="P918" s="53" t="str">
        <f>IF(Point[Asset Unit Cost]="","",Point[Asset Unit Cost])</f>
        <v/>
      </c>
      <c r="Q918" s="11" t="str">
        <f>IF(Point[Added By]="","",UPPER(Point[Added By]))</f>
        <v/>
      </c>
      <c r="R918" s="11" t="str">
        <f>IF(Point[Added Date]="","",Point[Added Date])</f>
        <v/>
      </c>
      <c r="S918" s="14" t="str">
        <f>IF(Point[Z COORD]="","",Point[Z COORD])</f>
        <v/>
      </c>
      <c r="T918" s="14" t="str">
        <f>IF(Point[Asset Description]="","",PROPER(Point[Asset Description]))</f>
        <v/>
      </c>
      <c r="U918" s="14" t="str">
        <f>IF(Point[[Artist ]]="","",PROPER(Point[[Artist ]]))</f>
        <v/>
      </c>
      <c r="V918" s="14" t="str">
        <f>IF(Point[Material Notes]="","",PROPER(Point[Material Notes]))</f>
        <v/>
      </c>
      <c r="W918" s="14" t="str">
        <f>IF(Point[Dimension Notes]="","",Point[Dimension Notes])</f>
        <v/>
      </c>
      <c r="X918" s="14" t="str">
        <f>IF(Point[List]="","",VLOOKUP(Point[Burner Number],number,2,FALSE))</f>
        <v/>
      </c>
      <c r="Y918" s="14" t="str">
        <f>IF(Point[List]="","",VLOOKUP(Point[Fuel],bbq_fuel,2,FALSE))</f>
        <v/>
      </c>
      <c r="Z918" s="14" t="str">
        <f>IF(Point[List]="","",VLOOKUP(Point[Cabinet Material],bbq_material,2,FALSE))</f>
        <v/>
      </c>
      <c r="AA918" s="14" t="str">
        <f>IF(Point[Asset Group]="","",VLOOKUP(Point[Manufacturer],manufacturer,2,FALSE))</f>
        <v/>
      </c>
      <c r="AB918" s="14" t="str">
        <f>IF(Point[Uinsex WC]="","",Point[Uinsex WC])</f>
        <v/>
      </c>
      <c r="AC918" s="14" t="str">
        <f>IF(Point[Female WC]="","",Point[Female WC])</f>
        <v/>
      </c>
      <c r="AD918" s="14" t="str">
        <f>IF(Point[Male WC]="","",Point[Male WC])</f>
        <v/>
      </c>
      <c r="AE918" s="14" t="str">
        <f>IF(Point[Urinal]="","",Point[Urinal])</f>
        <v/>
      </c>
      <c r="AF918" s="14" t="str">
        <f>IF(Point[Disabled Unisex]="","",Point[Disabled Unisex])</f>
        <v/>
      </c>
      <c r="AG918" s="14" t="str">
        <f>IF(Point[Disabled Female]="","",Point[Disabled Female])</f>
        <v/>
      </c>
      <c r="AH918" s="14" t="str">
        <f>IF(Point[Disabled Male]="","",Point[Disabled Male])</f>
        <v/>
      </c>
      <c r="AI918" s="14" t="str">
        <f>IF(Point[Asset Group]="","",VLOOKUP(Point[Handrail],yes_no,2,FALSE))</f>
        <v/>
      </c>
      <c r="AJ918" s="14" t="str">
        <f>IF(Point[Asset Group]="","",VLOOKUP(Point[Baby Changing],yes_no,2,FALSE))</f>
        <v/>
      </c>
      <c r="AK918" s="14" t="str">
        <f>IF(Point[Asset Group]="","",VLOOKUP(Point[Service Room],yes_no,2,FALSE))</f>
        <v/>
      </c>
      <c r="AL918" s="14" t="str">
        <f>IF(Point[Asset Group]="","",VLOOKUP(Point[Service Tap],service_tap,2,FALSE))</f>
        <v/>
      </c>
      <c r="AM918" s="14" t="str">
        <f>IF(Point[Asset Group]="","",VLOOKUP(Point[Heating Type],wc_heating,2,FALSE))</f>
        <v/>
      </c>
      <c r="AN918" s="14" t="str">
        <f>IF(Point[Asset Group]="","",VLOOKUP(Point[Power Supply],power_supply,2,FALSE))</f>
        <v/>
      </c>
      <c r="AO918" s="14" t="str">
        <f>IF(Point[Asset Group]="","",VLOOKUP(Point[Waste Water],waste_water,2,FALSE))</f>
        <v/>
      </c>
      <c r="AP918" s="14" t="str">
        <f>IF(Point[Asset Group]="","",VLOOKUP(Point[Furniture SubType],subdom_master_gdb,2,FALSE))</f>
        <v/>
      </c>
      <c r="AQ918" s="14" t="str">
        <f>IF(Point[Asset Group]="","",VLOOKUP(Point[Concrete Pad],yes_no,2,FALSE))</f>
        <v/>
      </c>
      <c r="AR918" s="14" t="str">
        <f>IF(Point[Asset Group]="","",VLOOKUP(Point[Material],material_master,2,FALSE))</f>
        <v/>
      </c>
      <c r="AS918" s="14" t="str">
        <f>IF(Point[Asset Group]="","",VLOOKUP(Point[Plumbing],irrigation_plumbing,2,FALSE))</f>
        <v/>
      </c>
      <c r="AT918" s="14" t="str">
        <f>IF(Point[Asset Group]="","",VLOOKUP(Point[Sprinklers],irrigation_sprinklers,2,FALSE))</f>
        <v/>
      </c>
      <c r="AU918" s="14" t="str">
        <f>IF(Point[Asset Group]="","",VLOOKUP(Point[System],irrigation_system,2,FALSE))</f>
        <v/>
      </c>
      <c r="AV918" s="14" t="str">
        <f>IF(Point[Asset Group]="","",VLOOKUP(Point[Status],irrigation_status,2,FALSE))</f>
        <v/>
      </c>
      <c r="AW918" s="11" t="str">
        <f>IF(Point[Date of manufacture]="","",Point[Date of manufacture])</f>
        <v/>
      </c>
      <c r="AX918" s="14" t="str">
        <f>IF(Point[Asset Group]="","",VLOOKUP(Point[Sign Purpose],sign_purpose,2,FALSE))</f>
        <v/>
      </c>
      <c r="AY918" s="14" t="str">
        <f>IF(Point[Asset Group]="","",VLOOKUP(Point[Sign Material],material_master,2,FALSE))</f>
        <v/>
      </c>
      <c r="AZ918" s="14" t="str">
        <f>IF(Point[Asset Group]="","",VLOOKUP(Point[Affixed To],sign_affix,2,FALSE))</f>
        <v/>
      </c>
      <c r="BA918" s="14" t="str">
        <f>IF(Point[Size HxB mm]="","",Point[Size HxB mm])</f>
        <v/>
      </c>
      <c r="BB918" s="14" t="str">
        <f>IF(Point[Height m]="","",Point[Height m])</f>
        <v/>
      </c>
      <c r="BC918" s="14" t="str">
        <f>IF(Point[Asset Group]="","",VLOOKUP(Point[Post Material],material_master,2,FALSE))</f>
        <v/>
      </c>
      <c r="BD918" s="14" t="str">
        <f>IF(Point[Asset Group]="","",VLOOKUP(Point[Post Number],number,2,FALSE))</f>
        <v/>
      </c>
      <c r="BE918" s="14" t="str">
        <f>IF(Point[Asset Group]="","",VLOOKUP(Point[Structure SubType],subdom_master_gdb,2,FALSE))</f>
        <v/>
      </c>
      <c r="BF918" s="14" t="str">
        <f>IF(Point[Area m2]="","",Point[Area m2])</f>
        <v/>
      </c>
      <c r="BG918" s="14" t="str">
        <f>IF(Point[Length m]="","",Point[Length m])</f>
        <v/>
      </c>
      <c r="BH918" s="14" t="str">
        <f>IF(Point[Width m]="","",Point[Width m])</f>
        <v/>
      </c>
      <c r="BI918" s="14" t="str">
        <f>IF(Point[Diameter m]="","",Point[Diameter m])</f>
        <v/>
      </c>
      <c r="BJ918" s="14" t="str">
        <f>IF(Point[Asset Group]="","",VLOOKUP(Point[Number of Pipes],number,2,FALSE))</f>
        <v/>
      </c>
      <c r="BK918" s="14" t="str">
        <f>IF(Point[Asset Group]="","",VLOOKUP(Point[Combined Name],2,FALSE))</f>
        <v/>
      </c>
      <c r="BL918" s="14" t="str">
        <f>IF(Point[Asset Group]="","",VLOOKUP(Point[Size Class],size_class,2,FALSE))</f>
        <v/>
      </c>
      <c r="BM918" s="14" t="str">
        <f>IF(Point[Asset Group]="","",VLOOKUP(Point[Age Class],age_class,2,FALSE))</f>
        <v/>
      </c>
      <c r="BN918" s="14" t="str">
        <f>IF(Point[Girth (cm)]="","",Point[Girth (cm)])</f>
        <v/>
      </c>
      <c r="BO918" s="14" t="str">
        <f>IF(Point[Crown Radius (m)]="","",Point[Crown Radius (m)])</f>
        <v/>
      </c>
      <c r="BP918" s="14" t="str">
        <f>IF(Point[Asset Group]="","",VLOOKUP(Point[Rooting Environment],root_enviro,2,FALSE))</f>
        <v/>
      </c>
      <c r="BQ918" s="14" t="str">
        <f>IF(Point[Asset Group]="","",VLOOKUP(Point[Tree Surround],tree_surround,2,FALSE))</f>
        <v/>
      </c>
      <c r="BR918" s="14" t="str">
        <f>IF(Point[Asset Group]="","",VLOOKUP(Point[Tree Grill],yes_no,2,FALSE))</f>
        <v/>
      </c>
      <c r="BS918" s="14" t="str">
        <f>IF(Point[Asset Group]="","",VLOOKUP(Point[Tree Location],tree_location,2,FALSE))</f>
        <v/>
      </c>
    </row>
    <row r="919" spans="1:71" s="3" customFormat="1" x14ac:dyDescent="0.2">
      <c r="A919" s="3" t="str">
        <f>IF(Point[DWG File Name]="","",Point[DWG File Name])</f>
        <v/>
      </c>
      <c r="B919" s="3" t="str">
        <f>IF(Point[DWG Layer Name]="","",Point[DWG Layer Name])</f>
        <v/>
      </c>
      <c r="C919" s="3" t="str">
        <f>IF(Point[DWG Handle]="","",Point[DWG Handle])</f>
        <v/>
      </c>
      <c r="D919" s="58" t="str">
        <f>IF(Point[X]="","",Point[X])</f>
        <v/>
      </c>
      <c r="E919" s="58" t="str">
        <f>IF(Point[Y]="","",Point[Y])</f>
        <v/>
      </c>
      <c r="F919" s="3" t="str">
        <f>IF(Point[Replacement Asset]="","",Point[Replacement Asset])</f>
        <v/>
      </c>
      <c r="G919" s="3" t="str">
        <f>IF(Point[Asset ID]="","",UPPER(Point[Asset ID]))</f>
        <v/>
      </c>
      <c r="H919" s="3" t="str">
        <f>IF(Point[Asset Group]="","",VLOOKUP(Point[Asset Group],asset_grp_pt,4,FALSE))</f>
        <v/>
      </c>
      <c r="I919" s="3" t="str">
        <f>IF(Point[Asset Group]="","",VLOOKUP(Point[Asset Group],asset_grp_pt,2,FALSE))</f>
        <v/>
      </c>
      <c r="J919" s="3" t="str">
        <f>IF(Point[Asset Group]="","",VLOOKUP(Point[Asset Group],asset_grp_pt,3,FALSE))</f>
        <v/>
      </c>
      <c r="K919" s="3" t="str">
        <f>IF(Point[Asset Group]="","",VLOOKUP(Point[Asset Type],type_master_list,2,FALSE))</f>
        <v/>
      </c>
      <c r="L919" s="3" t="str">
        <f>IF(Point[Asset Name]="","",PROPER(Point[Asset Name]))</f>
        <v/>
      </c>
      <c r="M919" s="11" t="str">
        <f>IF(Point[Install Date]="","",Point[Install Date])</f>
        <v/>
      </c>
      <c r="N919" s="11" t="str">
        <f>IF(Point[Note]="","",PROPER(Point[Note]))</f>
        <v/>
      </c>
      <c r="O919" s="11" t="str">
        <f>IF(Point[Resource Consent Number]="","",UPPER(Point[Resource Consent Number]))</f>
        <v/>
      </c>
      <c r="P919" s="53" t="str">
        <f>IF(Point[Asset Unit Cost]="","",Point[Asset Unit Cost])</f>
        <v/>
      </c>
      <c r="Q919" s="11" t="str">
        <f>IF(Point[Added By]="","",UPPER(Point[Added By]))</f>
        <v/>
      </c>
      <c r="R919" s="11" t="str">
        <f>IF(Point[Added Date]="","",Point[Added Date])</f>
        <v/>
      </c>
      <c r="S919" s="14" t="str">
        <f>IF(Point[Z COORD]="","",Point[Z COORD])</f>
        <v/>
      </c>
      <c r="T919" s="14" t="str">
        <f>IF(Point[Asset Description]="","",PROPER(Point[Asset Description]))</f>
        <v/>
      </c>
      <c r="U919" s="14" t="str">
        <f>IF(Point[[Artist ]]="","",PROPER(Point[[Artist ]]))</f>
        <v/>
      </c>
      <c r="V919" s="14" t="str">
        <f>IF(Point[Material Notes]="","",PROPER(Point[Material Notes]))</f>
        <v/>
      </c>
      <c r="W919" s="14" t="str">
        <f>IF(Point[Dimension Notes]="","",Point[Dimension Notes])</f>
        <v/>
      </c>
      <c r="X919" s="14" t="str">
        <f>IF(Point[List]="","",VLOOKUP(Point[Burner Number],number,2,FALSE))</f>
        <v/>
      </c>
      <c r="Y919" s="14" t="str">
        <f>IF(Point[List]="","",VLOOKUP(Point[Fuel],bbq_fuel,2,FALSE))</f>
        <v/>
      </c>
      <c r="Z919" s="14" t="str">
        <f>IF(Point[List]="","",VLOOKUP(Point[Cabinet Material],bbq_material,2,FALSE))</f>
        <v/>
      </c>
      <c r="AA919" s="14" t="str">
        <f>IF(Point[Asset Group]="","",VLOOKUP(Point[Manufacturer],manufacturer,2,FALSE))</f>
        <v/>
      </c>
      <c r="AB919" s="14" t="str">
        <f>IF(Point[Uinsex WC]="","",Point[Uinsex WC])</f>
        <v/>
      </c>
      <c r="AC919" s="14" t="str">
        <f>IF(Point[Female WC]="","",Point[Female WC])</f>
        <v/>
      </c>
      <c r="AD919" s="14" t="str">
        <f>IF(Point[Male WC]="","",Point[Male WC])</f>
        <v/>
      </c>
      <c r="AE919" s="14" t="str">
        <f>IF(Point[Urinal]="","",Point[Urinal])</f>
        <v/>
      </c>
      <c r="AF919" s="14" t="str">
        <f>IF(Point[Disabled Unisex]="","",Point[Disabled Unisex])</f>
        <v/>
      </c>
      <c r="AG919" s="14" t="str">
        <f>IF(Point[Disabled Female]="","",Point[Disabled Female])</f>
        <v/>
      </c>
      <c r="AH919" s="14" t="str">
        <f>IF(Point[Disabled Male]="","",Point[Disabled Male])</f>
        <v/>
      </c>
      <c r="AI919" s="14" t="str">
        <f>IF(Point[Asset Group]="","",VLOOKUP(Point[Handrail],yes_no,2,FALSE))</f>
        <v/>
      </c>
      <c r="AJ919" s="14" t="str">
        <f>IF(Point[Asset Group]="","",VLOOKUP(Point[Baby Changing],yes_no,2,FALSE))</f>
        <v/>
      </c>
      <c r="AK919" s="14" t="str">
        <f>IF(Point[Asset Group]="","",VLOOKUP(Point[Service Room],yes_no,2,FALSE))</f>
        <v/>
      </c>
      <c r="AL919" s="14" t="str">
        <f>IF(Point[Asset Group]="","",VLOOKUP(Point[Service Tap],service_tap,2,FALSE))</f>
        <v/>
      </c>
      <c r="AM919" s="14" t="str">
        <f>IF(Point[Asset Group]="","",VLOOKUP(Point[Heating Type],wc_heating,2,FALSE))</f>
        <v/>
      </c>
      <c r="AN919" s="14" t="str">
        <f>IF(Point[Asset Group]="","",VLOOKUP(Point[Power Supply],power_supply,2,FALSE))</f>
        <v/>
      </c>
      <c r="AO919" s="14" t="str">
        <f>IF(Point[Asset Group]="","",VLOOKUP(Point[Waste Water],waste_water,2,FALSE))</f>
        <v/>
      </c>
      <c r="AP919" s="14" t="str">
        <f>IF(Point[Asset Group]="","",VLOOKUP(Point[Furniture SubType],subdom_master_gdb,2,FALSE))</f>
        <v/>
      </c>
      <c r="AQ919" s="14" t="str">
        <f>IF(Point[Asset Group]="","",VLOOKUP(Point[Concrete Pad],yes_no,2,FALSE))</f>
        <v/>
      </c>
      <c r="AR919" s="14" t="str">
        <f>IF(Point[Asset Group]="","",VLOOKUP(Point[Material],material_master,2,FALSE))</f>
        <v/>
      </c>
      <c r="AS919" s="14" t="str">
        <f>IF(Point[Asset Group]="","",VLOOKUP(Point[Plumbing],irrigation_plumbing,2,FALSE))</f>
        <v/>
      </c>
      <c r="AT919" s="14" t="str">
        <f>IF(Point[Asset Group]="","",VLOOKUP(Point[Sprinklers],irrigation_sprinklers,2,FALSE))</f>
        <v/>
      </c>
      <c r="AU919" s="14" t="str">
        <f>IF(Point[Asset Group]="","",VLOOKUP(Point[System],irrigation_system,2,FALSE))</f>
        <v/>
      </c>
      <c r="AV919" s="14" t="str">
        <f>IF(Point[Asset Group]="","",VLOOKUP(Point[Status],irrigation_status,2,FALSE))</f>
        <v/>
      </c>
      <c r="AW919" s="11" t="str">
        <f>IF(Point[Date of manufacture]="","",Point[Date of manufacture])</f>
        <v/>
      </c>
      <c r="AX919" s="14" t="str">
        <f>IF(Point[Asset Group]="","",VLOOKUP(Point[Sign Purpose],sign_purpose,2,FALSE))</f>
        <v/>
      </c>
      <c r="AY919" s="14" t="str">
        <f>IF(Point[Asset Group]="","",VLOOKUP(Point[Sign Material],material_master,2,FALSE))</f>
        <v/>
      </c>
      <c r="AZ919" s="14" t="str">
        <f>IF(Point[Asset Group]="","",VLOOKUP(Point[Affixed To],sign_affix,2,FALSE))</f>
        <v/>
      </c>
      <c r="BA919" s="14" t="str">
        <f>IF(Point[Size HxB mm]="","",Point[Size HxB mm])</f>
        <v/>
      </c>
      <c r="BB919" s="14" t="str">
        <f>IF(Point[Height m]="","",Point[Height m])</f>
        <v/>
      </c>
      <c r="BC919" s="14" t="str">
        <f>IF(Point[Asset Group]="","",VLOOKUP(Point[Post Material],material_master,2,FALSE))</f>
        <v/>
      </c>
      <c r="BD919" s="14" t="str">
        <f>IF(Point[Asset Group]="","",VLOOKUP(Point[Post Number],number,2,FALSE))</f>
        <v/>
      </c>
      <c r="BE919" s="14" t="str">
        <f>IF(Point[Asset Group]="","",VLOOKUP(Point[Structure SubType],subdom_master_gdb,2,FALSE))</f>
        <v/>
      </c>
      <c r="BF919" s="14" t="str">
        <f>IF(Point[Area m2]="","",Point[Area m2])</f>
        <v/>
      </c>
      <c r="BG919" s="14" t="str">
        <f>IF(Point[Length m]="","",Point[Length m])</f>
        <v/>
      </c>
      <c r="BH919" s="14" t="str">
        <f>IF(Point[Width m]="","",Point[Width m])</f>
        <v/>
      </c>
      <c r="BI919" s="14" t="str">
        <f>IF(Point[Diameter m]="","",Point[Diameter m])</f>
        <v/>
      </c>
      <c r="BJ919" s="14" t="str">
        <f>IF(Point[Asset Group]="","",VLOOKUP(Point[Number of Pipes],number,2,FALSE))</f>
        <v/>
      </c>
      <c r="BK919" s="14" t="str">
        <f>IF(Point[Asset Group]="","",VLOOKUP(Point[Combined Name],2,FALSE))</f>
        <v/>
      </c>
      <c r="BL919" s="14" t="str">
        <f>IF(Point[Asset Group]="","",VLOOKUP(Point[Size Class],size_class,2,FALSE))</f>
        <v/>
      </c>
      <c r="BM919" s="14" t="str">
        <f>IF(Point[Asset Group]="","",VLOOKUP(Point[Age Class],age_class,2,FALSE))</f>
        <v/>
      </c>
      <c r="BN919" s="14" t="str">
        <f>IF(Point[Girth (cm)]="","",Point[Girth (cm)])</f>
        <v/>
      </c>
      <c r="BO919" s="14" t="str">
        <f>IF(Point[Crown Radius (m)]="","",Point[Crown Radius (m)])</f>
        <v/>
      </c>
      <c r="BP919" s="14" t="str">
        <f>IF(Point[Asset Group]="","",VLOOKUP(Point[Rooting Environment],root_enviro,2,FALSE))</f>
        <v/>
      </c>
      <c r="BQ919" s="14" t="str">
        <f>IF(Point[Asset Group]="","",VLOOKUP(Point[Tree Surround],tree_surround,2,FALSE))</f>
        <v/>
      </c>
      <c r="BR919" s="14" t="str">
        <f>IF(Point[Asset Group]="","",VLOOKUP(Point[Tree Grill],yes_no,2,FALSE))</f>
        <v/>
      </c>
      <c r="BS919" s="14" t="str">
        <f>IF(Point[Asset Group]="","",VLOOKUP(Point[Tree Location],tree_location,2,FALSE))</f>
        <v/>
      </c>
    </row>
    <row r="920" spans="1:71" s="3" customFormat="1" x14ac:dyDescent="0.2">
      <c r="A920" s="3" t="str">
        <f>IF(Point[DWG File Name]="","",Point[DWG File Name])</f>
        <v/>
      </c>
      <c r="B920" s="3" t="str">
        <f>IF(Point[DWG Layer Name]="","",Point[DWG Layer Name])</f>
        <v/>
      </c>
      <c r="C920" s="3" t="str">
        <f>IF(Point[DWG Handle]="","",Point[DWG Handle])</f>
        <v/>
      </c>
      <c r="D920" s="58" t="str">
        <f>IF(Point[X]="","",Point[X])</f>
        <v/>
      </c>
      <c r="E920" s="58" t="str">
        <f>IF(Point[Y]="","",Point[Y])</f>
        <v/>
      </c>
      <c r="F920" s="3" t="str">
        <f>IF(Point[Replacement Asset]="","",Point[Replacement Asset])</f>
        <v/>
      </c>
      <c r="G920" s="3" t="str">
        <f>IF(Point[Asset ID]="","",UPPER(Point[Asset ID]))</f>
        <v/>
      </c>
      <c r="H920" s="3" t="str">
        <f>IF(Point[Asset Group]="","",VLOOKUP(Point[Asset Group],asset_grp_pt,4,FALSE))</f>
        <v/>
      </c>
      <c r="I920" s="3" t="str">
        <f>IF(Point[Asset Group]="","",VLOOKUP(Point[Asset Group],asset_grp_pt,2,FALSE))</f>
        <v/>
      </c>
      <c r="J920" s="3" t="str">
        <f>IF(Point[Asset Group]="","",VLOOKUP(Point[Asset Group],asset_grp_pt,3,FALSE))</f>
        <v/>
      </c>
      <c r="K920" s="3" t="str">
        <f>IF(Point[Asset Group]="","",VLOOKUP(Point[Asset Type],type_master_list,2,FALSE))</f>
        <v/>
      </c>
      <c r="L920" s="3" t="str">
        <f>IF(Point[Asset Name]="","",PROPER(Point[Asset Name]))</f>
        <v/>
      </c>
      <c r="M920" s="11" t="str">
        <f>IF(Point[Install Date]="","",Point[Install Date])</f>
        <v/>
      </c>
      <c r="N920" s="11" t="str">
        <f>IF(Point[Note]="","",PROPER(Point[Note]))</f>
        <v/>
      </c>
      <c r="O920" s="11" t="str">
        <f>IF(Point[Resource Consent Number]="","",UPPER(Point[Resource Consent Number]))</f>
        <v/>
      </c>
      <c r="P920" s="53" t="str">
        <f>IF(Point[Asset Unit Cost]="","",Point[Asset Unit Cost])</f>
        <v/>
      </c>
      <c r="Q920" s="11" t="str">
        <f>IF(Point[Added By]="","",UPPER(Point[Added By]))</f>
        <v/>
      </c>
      <c r="R920" s="11" t="str">
        <f>IF(Point[Added Date]="","",Point[Added Date])</f>
        <v/>
      </c>
      <c r="S920" s="14" t="str">
        <f>IF(Point[Z COORD]="","",Point[Z COORD])</f>
        <v/>
      </c>
      <c r="T920" s="14" t="str">
        <f>IF(Point[Asset Description]="","",PROPER(Point[Asset Description]))</f>
        <v/>
      </c>
      <c r="U920" s="14" t="str">
        <f>IF(Point[[Artist ]]="","",PROPER(Point[[Artist ]]))</f>
        <v/>
      </c>
      <c r="V920" s="14" t="str">
        <f>IF(Point[Material Notes]="","",PROPER(Point[Material Notes]))</f>
        <v/>
      </c>
      <c r="W920" s="14" t="str">
        <f>IF(Point[Dimension Notes]="","",Point[Dimension Notes])</f>
        <v/>
      </c>
      <c r="X920" s="14" t="str">
        <f>IF(Point[List]="","",VLOOKUP(Point[Burner Number],number,2,FALSE))</f>
        <v/>
      </c>
      <c r="Y920" s="14" t="str">
        <f>IF(Point[List]="","",VLOOKUP(Point[Fuel],bbq_fuel,2,FALSE))</f>
        <v/>
      </c>
      <c r="Z920" s="14" t="str">
        <f>IF(Point[List]="","",VLOOKUP(Point[Cabinet Material],bbq_material,2,FALSE))</f>
        <v/>
      </c>
      <c r="AA920" s="14" t="str">
        <f>IF(Point[Asset Group]="","",VLOOKUP(Point[Manufacturer],manufacturer,2,FALSE))</f>
        <v/>
      </c>
      <c r="AB920" s="14" t="str">
        <f>IF(Point[Uinsex WC]="","",Point[Uinsex WC])</f>
        <v/>
      </c>
      <c r="AC920" s="14" t="str">
        <f>IF(Point[Female WC]="","",Point[Female WC])</f>
        <v/>
      </c>
      <c r="AD920" s="14" t="str">
        <f>IF(Point[Male WC]="","",Point[Male WC])</f>
        <v/>
      </c>
      <c r="AE920" s="14" t="str">
        <f>IF(Point[Urinal]="","",Point[Urinal])</f>
        <v/>
      </c>
      <c r="AF920" s="14" t="str">
        <f>IF(Point[Disabled Unisex]="","",Point[Disabled Unisex])</f>
        <v/>
      </c>
      <c r="AG920" s="14" t="str">
        <f>IF(Point[Disabled Female]="","",Point[Disabled Female])</f>
        <v/>
      </c>
      <c r="AH920" s="14" t="str">
        <f>IF(Point[Disabled Male]="","",Point[Disabled Male])</f>
        <v/>
      </c>
      <c r="AI920" s="14" t="str">
        <f>IF(Point[Asset Group]="","",VLOOKUP(Point[Handrail],yes_no,2,FALSE))</f>
        <v/>
      </c>
      <c r="AJ920" s="14" t="str">
        <f>IF(Point[Asset Group]="","",VLOOKUP(Point[Baby Changing],yes_no,2,FALSE))</f>
        <v/>
      </c>
      <c r="AK920" s="14" t="str">
        <f>IF(Point[Asset Group]="","",VLOOKUP(Point[Service Room],yes_no,2,FALSE))</f>
        <v/>
      </c>
      <c r="AL920" s="14" t="str">
        <f>IF(Point[Asset Group]="","",VLOOKUP(Point[Service Tap],service_tap,2,FALSE))</f>
        <v/>
      </c>
      <c r="AM920" s="14" t="str">
        <f>IF(Point[Asset Group]="","",VLOOKUP(Point[Heating Type],wc_heating,2,FALSE))</f>
        <v/>
      </c>
      <c r="AN920" s="14" t="str">
        <f>IF(Point[Asset Group]="","",VLOOKUP(Point[Power Supply],power_supply,2,FALSE))</f>
        <v/>
      </c>
      <c r="AO920" s="14" t="str">
        <f>IF(Point[Asset Group]="","",VLOOKUP(Point[Waste Water],waste_water,2,FALSE))</f>
        <v/>
      </c>
      <c r="AP920" s="14" t="str">
        <f>IF(Point[Asset Group]="","",VLOOKUP(Point[Furniture SubType],subdom_master_gdb,2,FALSE))</f>
        <v/>
      </c>
      <c r="AQ920" s="14" t="str">
        <f>IF(Point[Asset Group]="","",VLOOKUP(Point[Concrete Pad],yes_no,2,FALSE))</f>
        <v/>
      </c>
      <c r="AR920" s="14" t="str">
        <f>IF(Point[Asset Group]="","",VLOOKUP(Point[Material],material_master,2,FALSE))</f>
        <v/>
      </c>
      <c r="AS920" s="14" t="str">
        <f>IF(Point[Asset Group]="","",VLOOKUP(Point[Plumbing],irrigation_plumbing,2,FALSE))</f>
        <v/>
      </c>
      <c r="AT920" s="14" t="str">
        <f>IF(Point[Asset Group]="","",VLOOKUP(Point[Sprinklers],irrigation_sprinklers,2,FALSE))</f>
        <v/>
      </c>
      <c r="AU920" s="14" t="str">
        <f>IF(Point[Asset Group]="","",VLOOKUP(Point[System],irrigation_system,2,FALSE))</f>
        <v/>
      </c>
      <c r="AV920" s="14" t="str">
        <f>IF(Point[Asset Group]="","",VLOOKUP(Point[Status],irrigation_status,2,FALSE))</f>
        <v/>
      </c>
      <c r="AW920" s="11" t="str">
        <f>IF(Point[Date of manufacture]="","",Point[Date of manufacture])</f>
        <v/>
      </c>
      <c r="AX920" s="14" t="str">
        <f>IF(Point[Asset Group]="","",VLOOKUP(Point[Sign Purpose],sign_purpose,2,FALSE))</f>
        <v/>
      </c>
      <c r="AY920" s="14" t="str">
        <f>IF(Point[Asset Group]="","",VLOOKUP(Point[Sign Material],material_master,2,FALSE))</f>
        <v/>
      </c>
      <c r="AZ920" s="14" t="str">
        <f>IF(Point[Asset Group]="","",VLOOKUP(Point[Affixed To],sign_affix,2,FALSE))</f>
        <v/>
      </c>
      <c r="BA920" s="14" t="str">
        <f>IF(Point[Size HxB mm]="","",Point[Size HxB mm])</f>
        <v/>
      </c>
      <c r="BB920" s="14" t="str">
        <f>IF(Point[Height m]="","",Point[Height m])</f>
        <v/>
      </c>
      <c r="BC920" s="14" t="str">
        <f>IF(Point[Asset Group]="","",VLOOKUP(Point[Post Material],material_master,2,FALSE))</f>
        <v/>
      </c>
      <c r="BD920" s="14" t="str">
        <f>IF(Point[Asset Group]="","",VLOOKUP(Point[Post Number],number,2,FALSE))</f>
        <v/>
      </c>
      <c r="BE920" s="14" t="str">
        <f>IF(Point[Asset Group]="","",VLOOKUP(Point[Structure SubType],subdom_master_gdb,2,FALSE))</f>
        <v/>
      </c>
      <c r="BF920" s="14" t="str">
        <f>IF(Point[Area m2]="","",Point[Area m2])</f>
        <v/>
      </c>
      <c r="BG920" s="14" t="str">
        <f>IF(Point[Length m]="","",Point[Length m])</f>
        <v/>
      </c>
      <c r="BH920" s="14" t="str">
        <f>IF(Point[Width m]="","",Point[Width m])</f>
        <v/>
      </c>
      <c r="BI920" s="14" t="str">
        <f>IF(Point[Diameter m]="","",Point[Diameter m])</f>
        <v/>
      </c>
      <c r="BJ920" s="14" t="str">
        <f>IF(Point[Asset Group]="","",VLOOKUP(Point[Number of Pipes],number,2,FALSE))</f>
        <v/>
      </c>
      <c r="BK920" s="14" t="str">
        <f>IF(Point[Asset Group]="","",VLOOKUP(Point[Combined Name],2,FALSE))</f>
        <v/>
      </c>
      <c r="BL920" s="14" t="str">
        <f>IF(Point[Asset Group]="","",VLOOKUP(Point[Size Class],size_class,2,FALSE))</f>
        <v/>
      </c>
      <c r="BM920" s="14" t="str">
        <f>IF(Point[Asset Group]="","",VLOOKUP(Point[Age Class],age_class,2,FALSE))</f>
        <v/>
      </c>
      <c r="BN920" s="14" t="str">
        <f>IF(Point[Girth (cm)]="","",Point[Girth (cm)])</f>
        <v/>
      </c>
      <c r="BO920" s="14" t="str">
        <f>IF(Point[Crown Radius (m)]="","",Point[Crown Radius (m)])</f>
        <v/>
      </c>
      <c r="BP920" s="14" t="str">
        <f>IF(Point[Asset Group]="","",VLOOKUP(Point[Rooting Environment],root_enviro,2,FALSE))</f>
        <v/>
      </c>
      <c r="BQ920" s="14" t="str">
        <f>IF(Point[Asset Group]="","",VLOOKUP(Point[Tree Surround],tree_surround,2,FALSE))</f>
        <v/>
      </c>
      <c r="BR920" s="14" t="str">
        <f>IF(Point[Asset Group]="","",VLOOKUP(Point[Tree Grill],yes_no,2,FALSE))</f>
        <v/>
      </c>
      <c r="BS920" s="14" t="str">
        <f>IF(Point[Asset Group]="","",VLOOKUP(Point[Tree Location],tree_location,2,FALSE))</f>
        <v/>
      </c>
    </row>
    <row r="921" spans="1:71" s="3" customFormat="1" x14ac:dyDescent="0.2">
      <c r="A921" s="3" t="str">
        <f>IF(Point[DWG File Name]="","",Point[DWG File Name])</f>
        <v/>
      </c>
      <c r="B921" s="3" t="str">
        <f>IF(Point[DWG Layer Name]="","",Point[DWG Layer Name])</f>
        <v/>
      </c>
      <c r="C921" s="3" t="str">
        <f>IF(Point[DWG Handle]="","",Point[DWG Handle])</f>
        <v/>
      </c>
      <c r="D921" s="58" t="str">
        <f>IF(Point[X]="","",Point[X])</f>
        <v/>
      </c>
      <c r="E921" s="58" t="str">
        <f>IF(Point[Y]="","",Point[Y])</f>
        <v/>
      </c>
      <c r="F921" s="3" t="str">
        <f>IF(Point[Replacement Asset]="","",Point[Replacement Asset])</f>
        <v/>
      </c>
      <c r="G921" s="3" t="str">
        <f>IF(Point[Asset ID]="","",UPPER(Point[Asset ID]))</f>
        <v/>
      </c>
      <c r="H921" s="3" t="str">
        <f>IF(Point[Asset Group]="","",VLOOKUP(Point[Asset Group],asset_grp_pt,4,FALSE))</f>
        <v/>
      </c>
      <c r="I921" s="3" t="str">
        <f>IF(Point[Asset Group]="","",VLOOKUP(Point[Asset Group],asset_grp_pt,2,FALSE))</f>
        <v/>
      </c>
      <c r="J921" s="3" t="str">
        <f>IF(Point[Asset Group]="","",VLOOKUP(Point[Asset Group],asset_grp_pt,3,FALSE))</f>
        <v/>
      </c>
      <c r="K921" s="3" t="str">
        <f>IF(Point[Asset Group]="","",VLOOKUP(Point[Asset Type],type_master_list,2,FALSE))</f>
        <v/>
      </c>
      <c r="L921" s="3" t="str">
        <f>IF(Point[Asset Name]="","",PROPER(Point[Asset Name]))</f>
        <v/>
      </c>
      <c r="M921" s="11" t="str">
        <f>IF(Point[Install Date]="","",Point[Install Date])</f>
        <v/>
      </c>
      <c r="N921" s="11" t="str">
        <f>IF(Point[Note]="","",PROPER(Point[Note]))</f>
        <v/>
      </c>
      <c r="O921" s="11" t="str">
        <f>IF(Point[Resource Consent Number]="","",UPPER(Point[Resource Consent Number]))</f>
        <v/>
      </c>
      <c r="P921" s="53" t="str">
        <f>IF(Point[Asset Unit Cost]="","",Point[Asset Unit Cost])</f>
        <v/>
      </c>
      <c r="Q921" s="11" t="str">
        <f>IF(Point[Added By]="","",UPPER(Point[Added By]))</f>
        <v/>
      </c>
      <c r="R921" s="11" t="str">
        <f>IF(Point[Added Date]="","",Point[Added Date])</f>
        <v/>
      </c>
      <c r="S921" s="14" t="str">
        <f>IF(Point[Z COORD]="","",Point[Z COORD])</f>
        <v/>
      </c>
      <c r="T921" s="14" t="str">
        <f>IF(Point[Asset Description]="","",PROPER(Point[Asset Description]))</f>
        <v/>
      </c>
      <c r="U921" s="14" t="str">
        <f>IF(Point[[Artist ]]="","",PROPER(Point[[Artist ]]))</f>
        <v/>
      </c>
      <c r="V921" s="14" t="str">
        <f>IF(Point[Material Notes]="","",PROPER(Point[Material Notes]))</f>
        <v/>
      </c>
      <c r="W921" s="14" t="str">
        <f>IF(Point[Dimension Notes]="","",Point[Dimension Notes])</f>
        <v/>
      </c>
      <c r="X921" s="14" t="str">
        <f>IF(Point[List]="","",VLOOKUP(Point[Burner Number],number,2,FALSE))</f>
        <v/>
      </c>
      <c r="Y921" s="14" t="str">
        <f>IF(Point[List]="","",VLOOKUP(Point[Fuel],bbq_fuel,2,FALSE))</f>
        <v/>
      </c>
      <c r="Z921" s="14" t="str">
        <f>IF(Point[List]="","",VLOOKUP(Point[Cabinet Material],bbq_material,2,FALSE))</f>
        <v/>
      </c>
      <c r="AA921" s="14" t="str">
        <f>IF(Point[Asset Group]="","",VLOOKUP(Point[Manufacturer],manufacturer,2,FALSE))</f>
        <v/>
      </c>
      <c r="AB921" s="14" t="str">
        <f>IF(Point[Uinsex WC]="","",Point[Uinsex WC])</f>
        <v/>
      </c>
      <c r="AC921" s="14" t="str">
        <f>IF(Point[Female WC]="","",Point[Female WC])</f>
        <v/>
      </c>
      <c r="AD921" s="14" t="str">
        <f>IF(Point[Male WC]="","",Point[Male WC])</f>
        <v/>
      </c>
      <c r="AE921" s="14" t="str">
        <f>IF(Point[Urinal]="","",Point[Urinal])</f>
        <v/>
      </c>
      <c r="AF921" s="14" t="str">
        <f>IF(Point[Disabled Unisex]="","",Point[Disabled Unisex])</f>
        <v/>
      </c>
      <c r="AG921" s="14" t="str">
        <f>IF(Point[Disabled Female]="","",Point[Disabled Female])</f>
        <v/>
      </c>
      <c r="AH921" s="14" t="str">
        <f>IF(Point[Disabled Male]="","",Point[Disabled Male])</f>
        <v/>
      </c>
      <c r="AI921" s="14" t="str">
        <f>IF(Point[Asset Group]="","",VLOOKUP(Point[Handrail],yes_no,2,FALSE))</f>
        <v/>
      </c>
      <c r="AJ921" s="14" t="str">
        <f>IF(Point[Asset Group]="","",VLOOKUP(Point[Baby Changing],yes_no,2,FALSE))</f>
        <v/>
      </c>
      <c r="AK921" s="14" t="str">
        <f>IF(Point[Asset Group]="","",VLOOKUP(Point[Service Room],yes_no,2,FALSE))</f>
        <v/>
      </c>
      <c r="AL921" s="14" t="str">
        <f>IF(Point[Asset Group]="","",VLOOKUP(Point[Service Tap],service_tap,2,FALSE))</f>
        <v/>
      </c>
      <c r="AM921" s="14" t="str">
        <f>IF(Point[Asset Group]="","",VLOOKUP(Point[Heating Type],wc_heating,2,FALSE))</f>
        <v/>
      </c>
      <c r="AN921" s="14" t="str">
        <f>IF(Point[Asset Group]="","",VLOOKUP(Point[Power Supply],power_supply,2,FALSE))</f>
        <v/>
      </c>
      <c r="AO921" s="14" t="str">
        <f>IF(Point[Asset Group]="","",VLOOKUP(Point[Waste Water],waste_water,2,FALSE))</f>
        <v/>
      </c>
      <c r="AP921" s="14" t="str">
        <f>IF(Point[Asset Group]="","",VLOOKUP(Point[Furniture SubType],subdom_master_gdb,2,FALSE))</f>
        <v/>
      </c>
      <c r="AQ921" s="14" t="str">
        <f>IF(Point[Asset Group]="","",VLOOKUP(Point[Concrete Pad],yes_no,2,FALSE))</f>
        <v/>
      </c>
      <c r="AR921" s="14" t="str">
        <f>IF(Point[Asset Group]="","",VLOOKUP(Point[Material],material_master,2,FALSE))</f>
        <v/>
      </c>
      <c r="AS921" s="14" t="str">
        <f>IF(Point[Asset Group]="","",VLOOKUP(Point[Plumbing],irrigation_plumbing,2,FALSE))</f>
        <v/>
      </c>
      <c r="AT921" s="14" t="str">
        <f>IF(Point[Asset Group]="","",VLOOKUP(Point[Sprinklers],irrigation_sprinklers,2,FALSE))</f>
        <v/>
      </c>
      <c r="AU921" s="14" t="str">
        <f>IF(Point[Asset Group]="","",VLOOKUP(Point[System],irrigation_system,2,FALSE))</f>
        <v/>
      </c>
      <c r="AV921" s="14" t="str">
        <f>IF(Point[Asset Group]="","",VLOOKUP(Point[Status],irrigation_status,2,FALSE))</f>
        <v/>
      </c>
      <c r="AW921" s="11" t="str">
        <f>IF(Point[Date of manufacture]="","",Point[Date of manufacture])</f>
        <v/>
      </c>
      <c r="AX921" s="14" t="str">
        <f>IF(Point[Asset Group]="","",VLOOKUP(Point[Sign Purpose],sign_purpose,2,FALSE))</f>
        <v/>
      </c>
      <c r="AY921" s="14" t="str">
        <f>IF(Point[Asset Group]="","",VLOOKUP(Point[Sign Material],material_master,2,FALSE))</f>
        <v/>
      </c>
      <c r="AZ921" s="14" t="str">
        <f>IF(Point[Asset Group]="","",VLOOKUP(Point[Affixed To],sign_affix,2,FALSE))</f>
        <v/>
      </c>
      <c r="BA921" s="14" t="str">
        <f>IF(Point[Size HxB mm]="","",Point[Size HxB mm])</f>
        <v/>
      </c>
      <c r="BB921" s="14" t="str">
        <f>IF(Point[Height m]="","",Point[Height m])</f>
        <v/>
      </c>
      <c r="BC921" s="14" t="str">
        <f>IF(Point[Asset Group]="","",VLOOKUP(Point[Post Material],material_master,2,FALSE))</f>
        <v/>
      </c>
      <c r="BD921" s="14" t="str">
        <f>IF(Point[Asset Group]="","",VLOOKUP(Point[Post Number],number,2,FALSE))</f>
        <v/>
      </c>
      <c r="BE921" s="14" t="str">
        <f>IF(Point[Asset Group]="","",VLOOKUP(Point[Structure SubType],subdom_master_gdb,2,FALSE))</f>
        <v/>
      </c>
      <c r="BF921" s="14" t="str">
        <f>IF(Point[Area m2]="","",Point[Area m2])</f>
        <v/>
      </c>
      <c r="BG921" s="14" t="str">
        <f>IF(Point[Length m]="","",Point[Length m])</f>
        <v/>
      </c>
      <c r="BH921" s="14" t="str">
        <f>IF(Point[Width m]="","",Point[Width m])</f>
        <v/>
      </c>
      <c r="BI921" s="14" t="str">
        <f>IF(Point[Diameter m]="","",Point[Diameter m])</f>
        <v/>
      </c>
      <c r="BJ921" s="14" t="str">
        <f>IF(Point[Asset Group]="","",VLOOKUP(Point[Number of Pipes],number,2,FALSE))</f>
        <v/>
      </c>
      <c r="BK921" s="14" t="str">
        <f>IF(Point[Asset Group]="","",VLOOKUP(Point[Combined Name],2,FALSE))</f>
        <v/>
      </c>
      <c r="BL921" s="14" t="str">
        <f>IF(Point[Asset Group]="","",VLOOKUP(Point[Size Class],size_class,2,FALSE))</f>
        <v/>
      </c>
      <c r="BM921" s="14" t="str">
        <f>IF(Point[Asset Group]="","",VLOOKUP(Point[Age Class],age_class,2,FALSE))</f>
        <v/>
      </c>
      <c r="BN921" s="14" t="str">
        <f>IF(Point[Girth (cm)]="","",Point[Girth (cm)])</f>
        <v/>
      </c>
      <c r="BO921" s="14" t="str">
        <f>IF(Point[Crown Radius (m)]="","",Point[Crown Radius (m)])</f>
        <v/>
      </c>
      <c r="BP921" s="14" t="str">
        <f>IF(Point[Asset Group]="","",VLOOKUP(Point[Rooting Environment],root_enviro,2,FALSE))</f>
        <v/>
      </c>
      <c r="BQ921" s="14" t="str">
        <f>IF(Point[Asset Group]="","",VLOOKUP(Point[Tree Surround],tree_surround,2,FALSE))</f>
        <v/>
      </c>
      <c r="BR921" s="14" t="str">
        <f>IF(Point[Asset Group]="","",VLOOKUP(Point[Tree Grill],yes_no,2,FALSE))</f>
        <v/>
      </c>
      <c r="BS921" s="14" t="str">
        <f>IF(Point[Asset Group]="","",VLOOKUP(Point[Tree Location],tree_location,2,FALSE))</f>
        <v/>
      </c>
    </row>
    <row r="922" spans="1:71" s="3" customFormat="1" x14ac:dyDescent="0.2">
      <c r="A922" s="3" t="str">
        <f>IF(Point[DWG File Name]="","",Point[DWG File Name])</f>
        <v/>
      </c>
      <c r="B922" s="3" t="str">
        <f>IF(Point[DWG Layer Name]="","",Point[DWG Layer Name])</f>
        <v/>
      </c>
      <c r="C922" s="3" t="str">
        <f>IF(Point[DWG Handle]="","",Point[DWG Handle])</f>
        <v/>
      </c>
      <c r="D922" s="58" t="str">
        <f>IF(Point[X]="","",Point[X])</f>
        <v/>
      </c>
      <c r="E922" s="58" t="str">
        <f>IF(Point[Y]="","",Point[Y])</f>
        <v/>
      </c>
      <c r="F922" s="3" t="str">
        <f>IF(Point[Replacement Asset]="","",Point[Replacement Asset])</f>
        <v/>
      </c>
      <c r="G922" s="3" t="str">
        <f>IF(Point[Asset ID]="","",UPPER(Point[Asset ID]))</f>
        <v/>
      </c>
      <c r="H922" s="3" t="str">
        <f>IF(Point[Asset Group]="","",VLOOKUP(Point[Asset Group],asset_grp_pt,4,FALSE))</f>
        <v/>
      </c>
      <c r="I922" s="3" t="str">
        <f>IF(Point[Asset Group]="","",VLOOKUP(Point[Asset Group],asset_grp_pt,2,FALSE))</f>
        <v/>
      </c>
      <c r="J922" s="3" t="str">
        <f>IF(Point[Asset Group]="","",VLOOKUP(Point[Asset Group],asset_grp_pt,3,FALSE))</f>
        <v/>
      </c>
      <c r="K922" s="3" t="str">
        <f>IF(Point[Asset Group]="","",VLOOKUP(Point[Asset Type],type_master_list,2,FALSE))</f>
        <v/>
      </c>
      <c r="L922" s="3" t="str">
        <f>IF(Point[Asset Name]="","",PROPER(Point[Asset Name]))</f>
        <v/>
      </c>
      <c r="M922" s="11" t="str">
        <f>IF(Point[Install Date]="","",Point[Install Date])</f>
        <v/>
      </c>
      <c r="N922" s="11" t="str">
        <f>IF(Point[Note]="","",PROPER(Point[Note]))</f>
        <v/>
      </c>
      <c r="O922" s="11" t="str">
        <f>IF(Point[Resource Consent Number]="","",UPPER(Point[Resource Consent Number]))</f>
        <v/>
      </c>
      <c r="P922" s="53" t="str">
        <f>IF(Point[Asset Unit Cost]="","",Point[Asset Unit Cost])</f>
        <v/>
      </c>
      <c r="Q922" s="11" t="str">
        <f>IF(Point[Added By]="","",UPPER(Point[Added By]))</f>
        <v/>
      </c>
      <c r="R922" s="11" t="str">
        <f>IF(Point[Added Date]="","",Point[Added Date])</f>
        <v/>
      </c>
      <c r="S922" s="14" t="str">
        <f>IF(Point[Z COORD]="","",Point[Z COORD])</f>
        <v/>
      </c>
      <c r="T922" s="14" t="str">
        <f>IF(Point[Asset Description]="","",PROPER(Point[Asset Description]))</f>
        <v/>
      </c>
      <c r="U922" s="14" t="str">
        <f>IF(Point[[Artist ]]="","",PROPER(Point[[Artist ]]))</f>
        <v/>
      </c>
      <c r="V922" s="14" t="str">
        <f>IF(Point[Material Notes]="","",PROPER(Point[Material Notes]))</f>
        <v/>
      </c>
      <c r="W922" s="14" t="str">
        <f>IF(Point[Dimension Notes]="","",Point[Dimension Notes])</f>
        <v/>
      </c>
      <c r="X922" s="14" t="str">
        <f>IF(Point[List]="","",VLOOKUP(Point[Burner Number],number,2,FALSE))</f>
        <v/>
      </c>
      <c r="Y922" s="14" t="str">
        <f>IF(Point[List]="","",VLOOKUP(Point[Fuel],bbq_fuel,2,FALSE))</f>
        <v/>
      </c>
      <c r="Z922" s="14" t="str">
        <f>IF(Point[List]="","",VLOOKUP(Point[Cabinet Material],bbq_material,2,FALSE))</f>
        <v/>
      </c>
      <c r="AA922" s="14" t="str">
        <f>IF(Point[Asset Group]="","",VLOOKUP(Point[Manufacturer],manufacturer,2,FALSE))</f>
        <v/>
      </c>
      <c r="AB922" s="14" t="str">
        <f>IF(Point[Uinsex WC]="","",Point[Uinsex WC])</f>
        <v/>
      </c>
      <c r="AC922" s="14" t="str">
        <f>IF(Point[Female WC]="","",Point[Female WC])</f>
        <v/>
      </c>
      <c r="AD922" s="14" t="str">
        <f>IF(Point[Male WC]="","",Point[Male WC])</f>
        <v/>
      </c>
      <c r="AE922" s="14" t="str">
        <f>IF(Point[Urinal]="","",Point[Urinal])</f>
        <v/>
      </c>
      <c r="AF922" s="14" t="str">
        <f>IF(Point[Disabled Unisex]="","",Point[Disabled Unisex])</f>
        <v/>
      </c>
      <c r="AG922" s="14" t="str">
        <f>IF(Point[Disabled Female]="","",Point[Disabled Female])</f>
        <v/>
      </c>
      <c r="AH922" s="14" t="str">
        <f>IF(Point[Disabled Male]="","",Point[Disabled Male])</f>
        <v/>
      </c>
      <c r="AI922" s="14" t="str">
        <f>IF(Point[Asset Group]="","",VLOOKUP(Point[Handrail],yes_no,2,FALSE))</f>
        <v/>
      </c>
      <c r="AJ922" s="14" t="str">
        <f>IF(Point[Asset Group]="","",VLOOKUP(Point[Baby Changing],yes_no,2,FALSE))</f>
        <v/>
      </c>
      <c r="AK922" s="14" t="str">
        <f>IF(Point[Asset Group]="","",VLOOKUP(Point[Service Room],yes_no,2,FALSE))</f>
        <v/>
      </c>
      <c r="AL922" s="14" t="str">
        <f>IF(Point[Asset Group]="","",VLOOKUP(Point[Service Tap],service_tap,2,FALSE))</f>
        <v/>
      </c>
      <c r="AM922" s="14" t="str">
        <f>IF(Point[Asset Group]="","",VLOOKUP(Point[Heating Type],wc_heating,2,FALSE))</f>
        <v/>
      </c>
      <c r="AN922" s="14" t="str">
        <f>IF(Point[Asset Group]="","",VLOOKUP(Point[Power Supply],power_supply,2,FALSE))</f>
        <v/>
      </c>
      <c r="AO922" s="14" t="str">
        <f>IF(Point[Asset Group]="","",VLOOKUP(Point[Waste Water],waste_water,2,FALSE))</f>
        <v/>
      </c>
      <c r="AP922" s="14" t="str">
        <f>IF(Point[Asset Group]="","",VLOOKUP(Point[Furniture SubType],subdom_master_gdb,2,FALSE))</f>
        <v/>
      </c>
      <c r="AQ922" s="14" t="str">
        <f>IF(Point[Asset Group]="","",VLOOKUP(Point[Concrete Pad],yes_no,2,FALSE))</f>
        <v/>
      </c>
      <c r="AR922" s="14" t="str">
        <f>IF(Point[Asset Group]="","",VLOOKUP(Point[Material],material_master,2,FALSE))</f>
        <v/>
      </c>
      <c r="AS922" s="14" t="str">
        <f>IF(Point[Asset Group]="","",VLOOKUP(Point[Plumbing],irrigation_plumbing,2,FALSE))</f>
        <v/>
      </c>
      <c r="AT922" s="14" t="str">
        <f>IF(Point[Asset Group]="","",VLOOKUP(Point[Sprinklers],irrigation_sprinklers,2,FALSE))</f>
        <v/>
      </c>
      <c r="AU922" s="14" t="str">
        <f>IF(Point[Asset Group]="","",VLOOKUP(Point[System],irrigation_system,2,FALSE))</f>
        <v/>
      </c>
      <c r="AV922" s="14" t="str">
        <f>IF(Point[Asset Group]="","",VLOOKUP(Point[Status],irrigation_status,2,FALSE))</f>
        <v/>
      </c>
      <c r="AW922" s="11" t="str">
        <f>IF(Point[Date of manufacture]="","",Point[Date of manufacture])</f>
        <v/>
      </c>
      <c r="AX922" s="14" t="str">
        <f>IF(Point[Asset Group]="","",VLOOKUP(Point[Sign Purpose],sign_purpose,2,FALSE))</f>
        <v/>
      </c>
      <c r="AY922" s="14" t="str">
        <f>IF(Point[Asset Group]="","",VLOOKUP(Point[Sign Material],material_master,2,FALSE))</f>
        <v/>
      </c>
      <c r="AZ922" s="14" t="str">
        <f>IF(Point[Asset Group]="","",VLOOKUP(Point[Affixed To],sign_affix,2,FALSE))</f>
        <v/>
      </c>
      <c r="BA922" s="14" t="str">
        <f>IF(Point[Size HxB mm]="","",Point[Size HxB mm])</f>
        <v/>
      </c>
      <c r="BB922" s="14" t="str">
        <f>IF(Point[Height m]="","",Point[Height m])</f>
        <v/>
      </c>
      <c r="BC922" s="14" t="str">
        <f>IF(Point[Asset Group]="","",VLOOKUP(Point[Post Material],material_master,2,FALSE))</f>
        <v/>
      </c>
      <c r="BD922" s="14" t="str">
        <f>IF(Point[Asset Group]="","",VLOOKUP(Point[Post Number],number,2,FALSE))</f>
        <v/>
      </c>
      <c r="BE922" s="14" t="str">
        <f>IF(Point[Asset Group]="","",VLOOKUP(Point[Structure SubType],subdom_master_gdb,2,FALSE))</f>
        <v/>
      </c>
      <c r="BF922" s="14" t="str">
        <f>IF(Point[Area m2]="","",Point[Area m2])</f>
        <v/>
      </c>
      <c r="BG922" s="14" t="str">
        <f>IF(Point[Length m]="","",Point[Length m])</f>
        <v/>
      </c>
      <c r="BH922" s="14" t="str">
        <f>IF(Point[Width m]="","",Point[Width m])</f>
        <v/>
      </c>
      <c r="BI922" s="14" t="str">
        <f>IF(Point[Diameter m]="","",Point[Diameter m])</f>
        <v/>
      </c>
      <c r="BJ922" s="14" t="str">
        <f>IF(Point[Asset Group]="","",VLOOKUP(Point[Number of Pipes],number,2,FALSE))</f>
        <v/>
      </c>
      <c r="BK922" s="14" t="str">
        <f>IF(Point[Asset Group]="","",VLOOKUP(Point[Combined Name],2,FALSE))</f>
        <v/>
      </c>
      <c r="BL922" s="14" t="str">
        <f>IF(Point[Asset Group]="","",VLOOKUP(Point[Size Class],size_class,2,FALSE))</f>
        <v/>
      </c>
      <c r="BM922" s="14" t="str">
        <f>IF(Point[Asset Group]="","",VLOOKUP(Point[Age Class],age_class,2,FALSE))</f>
        <v/>
      </c>
      <c r="BN922" s="14" t="str">
        <f>IF(Point[Girth (cm)]="","",Point[Girth (cm)])</f>
        <v/>
      </c>
      <c r="BO922" s="14" t="str">
        <f>IF(Point[Crown Radius (m)]="","",Point[Crown Radius (m)])</f>
        <v/>
      </c>
      <c r="BP922" s="14" t="str">
        <f>IF(Point[Asset Group]="","",VLOOKUP(Point[Rooting Environment],root_enviro,2,FALSE))</f>
        <v/>
      </c>
      <c r="BQ922" s="14" t="str">
        <f>IF(Point[Asset Group]="","",VLOOKUP(Point[Tree Surround],tree_surround,2,FALSE))</f>
        <v/>
      </c>
      <c r="BR922" s="14" t="str">
        <f>IF(Point[Asset Group]="","",VLOOKUP(Point[Tree Grill],yes_no,2,FALSE))</f>
        <v/>
      </c>
      <c r="BS922" s="14" t="str">
        <f>IF(Point[Asset Group]="","",VLOOKUP(Point[Tree Location],tree_location,2,FALSE))</f>
        <v/>
      </c>
    </row>
    <row r="923" spans="1:71" s="3" customFormat="1" x14ac:dyDescent="0.2">
      <c r="A923" s="3" t="str">
        <f>IF(Point[DWG File Name]="","",Point[DWG File Name])</f>
        <v/>
      </c>
      <c r="B923" s="3" t="str">
        <f>IF(Point[DWG Layer Name]="","",Point[DWG Layer Name])</f>
        <v/>
      </c>
      <c r="C923" s="3" t="str">
        <f>IF(Point[DWG Handle]="","",Point[DWG Handle])</f>
        <v/>
      </c>
      <c r="D923" s="58" t="str">
        <f>IF(Point[X]="","",Point[X])</f>
        <v/>
      </c>
      <c r="E923" s="58" t="str">
        <f>IF(Point[Y]="","",Point[Y])</f>
        <v/>
      </c>
      <c r="F923" s="3" t="str">
        <f>IF(Point[Replacement Asset]="","",Point[Replacement Asset])</f>
        <v/>
      </c>
      <c r="G923" s="3" t="str">
        <f>IF(Point[Asset ID]="","",UPPER(Point[Asset ID]))</f>
        <v/>
      </c>
      <c r="H923" s="3" t="str">
        <f>IF(Point[Asset Group]="","",VLOOKUP(Point[Asset Group],asset_grp_pt,4,FALSE))</f>
        <v/>
      </c>
      <c r="I923" s="3" t="str">
        <f>IF(Point[Asset Group]="","",VLOOKUP(Point[Asset Group],asset_grp_pt,2,FALSE))</f>
        <v/>
      </c>
      <c r="J923" s="3" t="str">
        <f>IF(Point[Asset Group]="","",VLOOKUP(Point[Asset Group],asset_grp_pt,3,FALSE))</f>
        <v/>
      </c>
      <c r="K923" s="3" t="str">
        <f>IF(Point[Asset Group]="","",VLOOKUP(Point[Asset Type],type_master_list,2,FALSE))</f>
        <v/>
      </c>
      <c r="L923" s="3" t="str">
        <f>IF(Point[Asset Name]="","",PROPER(Point[Asset Name]))</f>
        <v/>
      </c>
      <c r="M923" s="11" t="str">
        <f>IF(Point[Install Date]="","",Point[Install Date])</f>
        <v/>
      </c>
      <c r="N923" s="11" t="str">
        <f>IF(Point[Note]="","",PROPER(Point[Note]))</f>
        <v/>
      </c>
      <c r="O923" s="11" t="str">
        <f>IF(Point[Resource Consent Number]="","",UPPER(Point[Resource Consent Number]))</f>
        <v/>
      </c>
      <c r="P923" s="53" t="str">
        <f>IF(Point[Asset Unit Cost]="","",Point[Asset Unit Cost])</f>
        <v/>
      </c>
      <c r="Q923" s="11" t="str">
        <f>IF(Point[Added By]="","",UPPER(Point[Added By]))</f>
        <v/>
      </c>
      <c r="R923" s="11" t="str">
        <f>IF(Point[Added Date]="","",Point[Added Date])</f>
        <v/>
      </c>
      <c r="S923" s="14" t="str">
        <f>IF(Point[Z COORD]="","",Point[Z COORD])</f>
        <v/>
      </c>
      <c r="T923" s="14" t="str">
        <f>IF(Point[Asset Description]="","",PROPER(Point[Asset Description]))</f>
        <v/>
      </c>
      <c r="U923" s="14" t="str">
        <f>IF(Point[[Artist ]]="","",PROPER(Point[[Artist ]]))</f>
        <v/>
      </c>
      <c r="V923" s="14" t="str">
        <f>IF(Point[Material Notes]="","",PROPER(Point[Material Notes]))</f>
        <v/>
      </c>
      <c r="W923" s="14" t="str">
        <f>IF(Point[Dimension Notes]="","",Point[Dimension Notes])</f>
        <v/>
      </c>
      <c r="X923" s="14" t="str">
        <f>IF(Point[List]="","",VLOOKUP(Point[Burner Number],number,2,FALSE))</f>
        <v/>
      </c>
      <c r="Y923" s="14" t="str">
        <f>IF(Point[List]="","",VLOOKUP(Point[Fuel],bbq_fuel,2,FALSE))</f>
        <v/>
      </c>
      <c r="Z923" s="14" t="str">
        <f>IF(Point[List]="","",VLOOKUP(Point[Cabinet Material],bbq_material,2,FALSE))</f>
        <v/>
      </c>
      <c r="AA923" s="14" t="str">
        <f>IF(Point[Asset Group]="","",VLOOKUP(Point[Manufacturer],manufacturer,2,FALSE))</f>
        <v/>
      </c>
      <c r="AB923" s="14" t="str">
        <f>IF(Point[Uinsex WC]="","",Point[Uinsex WC])</f>
        <v/>
      </c>
      <c r="AC923" s="14" t="str">
        <f>IF(Point[Female WC]="","",Point[Female WC])</f>
        <v/>
      </c>
      <c r="AD923" s="14" t="str">
        <f>IF(Point[Male WC]="","",Point[Male WC])</f>
        <v/>
      </c>
      <c r="AE923" s="14" t="str">
        <f>IF(Point[Urinal]="","",Point[Urinal])</f>
        <v/>
      </c>
      <c r="AF923" s="14" t="str">
        <f>IF(Point[Disabled Unisex]="","",Point[Disabled Unisex])</f>
        <v/>
      </c>
      <c r="AG923" s="14" t="str">
        <f>IF(Point[Disabled Female]="","",Point[Disabled Female])</f>
        <v/>
      </c>
      <c r="AH923" s="14" t="str">
        <f>IF(Point[Disabled Male]="","",Point[Disabled Male])</f>
        <v/>
      </c>
      <c r="AI923" s="14" t="str">
        <f>IF(Point[Asset Group]="","",VLOOKUP(Point[Handrail],yes_no,2,FALSE))</f>
        <v/>
      </c>
      <c r="AJ923" s="14" t="str">
        <f>IF(Point[Asset Group]="","",VLOOKUP(Point[Baby Changing],yes_no,2,FALSE))</f>
        <v/>
      </c>
      <c r="AK923" s="14" t="str">
        <f>IF(Point[Asset Group]="","",VLOOKUP(Point[Service Room],yes_no,2,FALSE))</f>
        <v/>
      </c>
      <c r="AL923" s="14" t="str">
        <f>IF(Point[Asset Group]="","",VLOOKUP(Point[Service Tap],service_tap,2,FALSE))</f>
        <v/>
      </c>
      <c r="AM923" s="14" t="str">
        <f>IF(Point[Asset Group]="","",VLOOKUP(Point[Heating Type],wc_heating,2,FALSE))</f>
        <v/>
      </c>
      <c r="AN923" s="14" t="str">
        <f>IF(Point[Asset Group]="","",VLOOKUP(Point[Power Supply],power_supply,2,FALSE))</f>
        <v/>
      </c>
      <c r="AO923" s="14" t="str">
        <f>IF(Point[Asset Group]="","",VLOOKUP(Point[Waste Water],waste_water,2,FALSE))</f>
        <v/>
      </c>
      <c r="AP923" s="14" t="str">
        <f>IF(Point[Asset Group]="","",VLOOKUP(Point[Furniture SubType],subdom_master_gdb,2,FALSE))</f>
        <v/>
      </c>
      <c r="AQ923" s="14" t="str">
        <f>IF(Point[Asset Group]="","",VLOOKUP(Point[Concrete Pad],yes_no,2,FALSE))</f>
        <v/>
      </c>
      <c r="AR923" s="14" t="str">
        <f>IF(Point[Asset Group]="","",VLOOKUP(Point[Material],material_master,2,FALSE))</f>
        <v/>
      </c>
      <c r="AS923" s="14" t="str">
        <f>IF(Point[Asset Group]="","",VLOOKUP(Point[Plumbing],irrigation_plumbing,2,FALSE))</f>
        <v/>
      </c>
      <c r="AT923" s="14" t="str">
        <f>IF(Point[Asset Group]="","",VLOOKUP(Point[Sprinklers],irrigation_sprinklers,2,FALSE))</f>
        <v/>
      </c>
      <c r="AU923" s="14" t="str">
        <f>IF(Point[Asset Group]="","",VLOOKUP(Point[System],irrigation_system,2,FALSE))</f>
        <v/>
      </c>
      <c r="AV923" s="14" t="str">
        <f>IF(Point[Asset Group]="","",VLOOKUP(Point[Status],irrigation_status,2,FALSE))</f>
        <v/>
      </c>
      <c r="AW923" s="11" t="str">
        <f>IF(Point[Date of manufacture]="","",Point[Date of manufacture])</f>
        <v/>
      </c>
      <c r="AX923" s="14" t="str">
        <f>IF(Point[Asset Group]="","",VLOOKUP(Point[Sign Purpose],sign_purpose,2,FALSE))</f>
        <v/>
      </c>
      <c r="AY923" s="14" t="str">
        <f>IF(Point[Asset Group]="","",VLOOKUP(Point[Sign Material],material_master,2,FALSE))</f>
        <v/>
      </c>
      <c r="AZ923" s="14" t="str">
        <f>IF(Point[Asset Group]="","",VLOOKUP(Point[Affixed To],sign_affix,2,FALSE))</f>
        <v/>
      </c>
      <c r="BA923" s="14" t="str">
        <f>IF(Point[Size HxB mm]="","",Point[Size HxB mm])</f>
        <v/>
      </c>
      <c r="BB923" s="14" t="str">
        <f>IF(Point[Height m]="","",Point[Height m])</f>
        <v/>
      </c>
      <c r="BC923" s="14" t="str">
        <f>IF(Point[Asset Group]="","",VLOOKUP(Point[Post Material],material_master,2,FALSE))</f>
        <v/>
      </c>
      <c r="BD923" s="14" t="str">
        <f>IF(Point[Asset Group]="","",VLOOKUP(Point[Post Number],number,2,FALSE))</f>
        <v/>
      </c>
      <c r="BE923" s="14" t="str">
        <f>IF(Point[Asset Group]="","",VLOOKUP(Point[Structure SubType],subdom_master_gdb,2,FALSE))</f>
        <v/>
      </c>
      <c r="BF923" s="14" t="str">
        <f>IF(Point[Area m2]="","",Point[Area m2])</f>
        <v/>
      </c>
      <c r="BG923" s="14" t="str">
        <f>IF(Point[Length m]="","",Point[Length m])</f>
        <v/>
      </c>
      <c r="BH923" s="14" t="str">
        <f>IF(Point[Width m]="","",Point[Width m])</f>
        <v/>
      </c>
      <c r="BI923" s="14" t="str">
        <f>IF(Point[Diameter m]="","",Point[Diameter m])</f>
        <v/>
      </c>
      <c r="BJ923" s="14" t="str">
        <f>IF(Point[Asset Group]="","",VLOOKUP(Point[Number of Pipes],number,2,FALSE))</f>
        <v/>
      </c>
      <c r="BK923" s="14" t="str">
        <f>IF(Point[Asset Group]="","",VLOOKUP(Point[Combined Name],2,FALSE))</f>
        <v/>
      </c>
      <c r="BL923" s="14" t="str">
        <f>IF(Point[Asset Group]="","",VLOOKUP(Point[Size Class],size_class,2,FALSE))</f>
        <v/>
      </c>
      <c r="BM923" s="14" t="str">
        <f>IF(Point[Asset Group]="","",VLOOKUP(Point[Age Class],age_class,2,FALSE))</f>
        <v/>
      </c>
      <c r="BN923" s="14" t="str">
        <f>IF(Point[Girth (cm)]="","",Point[Girth (cm)])</f>
        <v/>
      </c>
      <c r="BO923" s="14" t="str">
        <f>IF(Point[Crown Radius (m)]="","",Point[Crown Radius (m)])</f>
        <v/>
      </c>
      <c r="BP923" s="14" t="str">
        <f>IF(Point[Asset Group]="","",VLOOKUP(Point[Rooting Environment],root_enviro,2,FALSE))</f>
        <v/>
      </c>
      <c r="BQ923" s="14" t="str">
        <f>IF(Point[Asset Group]="","",VLOOKUP(Point[Tree Surround],tree_surround,2,FALSE))</f>
        <v/>
      </c>
      <c r="BR923" s="14" t="str">
        <f>IF(Point[Asset Group]="","",VLOOKUP(Point[Tree Grill],yes_no,2,FALSE))</f>
        <v/>
      </c>
      <c r="BS923" s="14" t="str">
        <f>IF(Point[Asset Group]="","",VLOOKUP(Point[Tree Location],tree_location,2,FALSE))</f>
        <v/>
      </c>
    </row>
    <row r="924" spans="1:71" s="3" customFormat="1" x14ac:dyDescent="0.2">
      <c r="A924" s="3" t="str">
        <f>IF(Point[DWG File Name]="","",Point[DWG File Name])</f>
        <v/>
      </c>
      <c r="B924" s="3" t="str">
        <f>IF(Point[DWG Layer Name]="","",Point[DWG Layer Name])</f>
        <v/>
      </c>
      <c r="C924" s="3" t="str">
        <f>IF(Point[DWG Handle]="","",Point[DWG Handle])</f>
        <v/>
      </c>
      <c r="D924" s="58" t="str">
        <f>IF(Point[X]="","",Point[X])</f>
        <v/>
      </c>
      <c r="E924" s="58" t="str">
        <f>IF(Point[Y]="","",Point[Y])</f>
        <v/>
      </c>
      <c r="F924" s="3" t="str">
        <f>IF(Point[Replacement Asset]="","",Point[Replacement Asset])</f>
        <v/>
      </c>
      <c r="G924" s="3" t="str">
        <f>IF(Point[Asset ID]="","",UPPER(Point[Asset ID]))</f>
        <v/>
      </c>
      <c r="H924" s="3" t="str">
        <f>IF(Point[Asset Group]="","",VLOOKUP(Point[Asset Group],asset_grp_pt,4,FALSE))</f>
        <v/>
      </c>
      <c r="I924" s="3" t="str">
        <f>IF(Point[Asset Group]="","",VLOOKUP(Point[Asset Group],asset_grp_pt,2,FALSE))</f>
        <v/>
      </c>
      <c r="J924" s="3" t="str">
        <f>IF(Point[Asset Group]="","",VLOOKUP(Point[Asset Group],asset_grp_pt,3,FALSE))</f>
        <v/>
      </c>
      <c r="K924" s="3" t="str">
        <f>IF(Point[Asset Group]="","",VLOOKUP(Point[Asset Type],type_master_list,2,FALSE))</f>
        <v/>
      </c>
      <c r="L924" s="3" t="str">
        <f>IF(Point[Asset Name]="","",PROPER(Point[Asset Name]))</f>
        <v/>
      </c>
      <c r="M924" s="11" t="str">
        <f>IF(Point[Install Date]="","",Point[Install Date])</f>
        <v/>
      </c>
      <c r="N924" s="11" t="str">
        <f>IF(Point[Note]="","",PROPER(Point[Note]))</f>
        <v/>
      </c>
      <c r="O924" s="11" t="str">
        <f>IF(Point[Resource Consent Number]="","",UPPER(Point[Resource Consent Number]))</f>
        <v/>
      </c>
      <c r="P924" s="53" t="str">
        <f>IF(Point[Asset Unit Cost]="","",Point[Asset Unit Cost])</f>
        <v/>
      </c>
      <c r="Q924" s="11" t="str">
        <f>IF(Point[Added By]="","",UPPER(Point[Added By]))</f>
        <v/>
      </c>
      <c r="R924" s="11" t="str">
        <f>IF(Point[Added Date]="","",Point[Added Date])</f>
        <v/>
      </c>
      <c r="S924" s="14" t="str">
        <f>IF(Point[Z COORD]="","",Point[Z COORD])</f>
        <v/>
      </c>
      <c r="T924" s="14" t="str">
        <f>IF(Point[Asset Description]="","",PROPER(Point[Asset Description]))</f>
        <v/>
      </c>
      <c r="U924" s="14" t="str">
        <f>IF(Point[[Artist ]]="","",PROPER(Point[[Artist ]]))</f>
        <v/>
      </c>
      <c r="V924" s="14" t="str">
        <f>IF(Point[Material Notes]="","",PROPER(Point[Material Notes]))</f>
        <v/>
      </c>
      <c r="W924" s="14" t="str">
        <f>IF(Point[Dimension Notes]="","",Point[Dimension Notes])</f>
        <v/>
      </c>
      <c r="X924" s="14" t="str">
        <f>IF(Point[List]="","",VLOOKUP(Point[Burner Number],number,2,FALSE))</f>
        <v/>
      </c>
      <c r="Y924" s="14" t="str">
        <f>IF(Point[List]="","",VLOOKUP(Point[Fuel],bbq_fuel,2,FALSE))</f>
        <v/>
      </c>
      <c r="Z924" s="14" t="str">
        <f>IF(Point[List]="","",VLOOKUP(Point[Cabinet Material],bbq_material,2,FALSE))</f>
        <v/>
      </c>
      <c r="AA924" s="14" t="str">
        <f>IF(Point[Asset Group]="","",VLOOKUP(Point[Manufacturer],manufacturer,2,FALSE))</f>
        <v/>
      </c>
      <c r="AB924" s="14" t="str">
        <f>IF(Point[Uinsex WC]="","",Point[Uinsex WC])</f>
        <v/>
      </c>
      <c r="AC924" s="14" t="str">
        <f>IF(Point[Female WC]="","",Point[Female WC])</f>
        <v/>
      </c>
      <c r="AD924" s="14" t="str">
        <f>IF(Point[Male WC]="","",Point[Male WC])</f>
        <v/>
      </c>
      <c r="AE924" s="14" t="str">
        <f>IF(Point[Urinal]="","",Point[Urinal])</f>
        <v/>
      </c>
      <c r="AF924" s="14" t="str">
        <f>IF(Point[Disabled Unisex]="","",Point[Disabled Unisex])</f>
        <v/>
      </c>
      <c r="AG924" s="14" t="str">
        <f>IF(Point[Disabled Female]="","",Point[Disabled Female])</f>
        <v/>
      </c>
      <c r="AH924" s="14" t="str">
        <f>IF(Point[Disabled Male]="","",Point[Disabled Male])</f>
        <v/>
      </c>
      <c r="AI924" s="14" t="str">
        <f>IF(Point[Asset Group]="","",VLOOKUP(Point[Handrail],yes_no,2,FALSE))</f>
        <v/>
      </c>
      <c r="AJ924" s="14" t="str">
        <f>IF(Point[Asset Group]="","",VLOOKUP(Point[Baby Changing],yes_no,2,FALSE))</f>
        <v/>
      </c>
      <c r="AK924" s="14" t="str">
        <f>IF(Point[Asset Group]="","",VLOOKUP(Point[Service Room],yes_no,2,FALSE))</f>
        <v/>
      </c>
      <c r="AL924" s="14" t="str">
        <f>IF(Point[Asset Group]="","",VLOOKUP(Point[Service Tap],service_tap,2,FALSE))</f>
        <v/>
      </c>
      <c r="AM924" s="14" t="str">
        <f>IF(Point[Asset Group]="","",VLOOKUP(Point[Heating Type],wc_heating,2,FALSE))</f>
        <v/>
      </c>
      <c r="AN924" s="14" t="str">
        <f>IF(Point[Asset Group]="","",VLOOKUP(Point[Power Supply],power_supply,2,FALSE))</f>
        <v/>
      </c>
      <c r="AO924" s="14" t="str">
        <f>IF(Point[Asset Group]="","",VLOOKUP(Point[Waste Water],waste_water,2,FALSE))</f>
        <v/>
      </c>
      <c r="AP924" s="14" t="str">
        <f>IF(Point[Asset Group]="","",VLOOKUP(Point[Furniture SubType],subdom_master_gdb,2,FALSE))</f>
        <v/>
      </c>
      <c r="AQ924" s="14" t="str">
        <f>IF(Point[Asset Group]="","",VLOOKUP(Point[Concrete Pad],yes_no,2,FALSE))</f>
        <v/>
      </c>
      <c r="AR924" s="14" t="str">
        <f>IF(Point[Asset Group]="","",VLOOKUP(Point[Material],material_master,2,FALSE))</f>
        <v/>
      </c>
      <c r="AS924" s="14" t="str">
        <f>IF(Point[Asset Group]="","",VLOOKUP(Point[Plumbing],irrigation_plumbing,2,FALSE))</f>
        <v/>
      </c>
      <c r="AT924" s="14" t="str">
        <f>IF(Point[Asset Group]="","",VLOOKUP(Point[Sprinklers],irrigation_sprinklers,2,FALSE))</f>
        <v/>
      </c>
      <c r="AU924" s="14" t="str">
        <f>IF(Point[Asset Group]="","",VLOOKUP(Point[System],irrigation_system,2,FALSE))</f>
        <v/>
      </c>
      <c r="AV924" s="14" t="str">
        <f>IF(Point[Asset Group]="","",VLOOKUP(Point[Status],irrigation_status,2,FALSE))</f>
        <v/>
      </c>
      <c r="AW924" s="11" t="str">
        <f>IF(Point[Date of manufacture]="","",Point[Date of manufacture])</f>
        <v/>
      </c>
      <c r="AX924" s="14" t="str">
        <f>IF(Point[Asset Group]="","",VLOOKUP(Point[Sign Purpose],sign_purpose,2,FALSE))</f>
        <v/>
      </c>
      <c r="AY924" s="14" t="str">
        <f>IF(Point[Asset Group]="","",VLOOKUP(Point[Sign Material],material_master,2,FALSE))</f>
        <v/>
      </c>
      <c r="AZ924" s="14" t="str">
        <f>IF(Point[Asset Group]="","",VLOOKUP(Point[Affixed To],sign_affix,2,FALSE))</f>
        <v/>
      </c>
      <c r="BA924" s="14" t="str">
        <f>IF(Point[Size HxB mm]="","",Point[Size HxB mm])</f>
        <v/>
      </c>
      <c r="BB924" s="14" t="str">
        <f>IF(Point[Height m]="","",Point[Height m])</f>
        <v/>
      </c>
      <c r="BC924" s="14" t="str">
        <f>IF(Point[Asset Group]="","",VLOOKUP(Point[Post Material],material_master,2,FALSE))</f>
        <v/>
      </c>
      <c r="BD924" s="14" t="str">
        <f>IF(Point[Asset Group]="","",VLOOKUP(Point[Post Number],number,2,FALSE))</f>
        <v/>
      </c>
      <c r="BE924" s="14" t="str">
        <f>IF(Point[Asset Group]="","",VLOOKUP(Point[Structure SubType],subdom_master_gdb,2,FALSE))</f>
        <v/>
      </c>
      <c r="BF924" s="14" t="str">
        <f>IF(Point[Area m2]="","",Point[Area m2])</f>
        <v/>
      </c>
      <c r="BG924" s="14" t="str">
        <f>IF(Point[Length m]="","",Point[Length m])</f>
        <v/>
      </c>
      <c r="BH924" s="14" t="str">
        <f>IF(Point[Width m]="","",Point[Width m])</f>
        <v/>
      </c>
      <c r="BI924" s="14" t="str">
        <f>IF(Point[Diameter m]="","",Point[Diameter m])</f>
        <v/>
      </c>
      <c r="BJ924" s="14" t="str">
        <f>IF(Point[Asset Group]="","",VLOOKUP(Point[Number of Pipes],number,2,FALSE))</f>
        <v/>
      </c>
      <c r="BK924" s="14" t="str">
        <f>IF(Point[Asset Group]="","",VLOOKUP(Point[Combined Name],2,FALSE))</f>
        <v/>
      </c>
      <c r="BL924" s="14" t="str">
        <f>IF(Point[Asset Group]="","",VLOOKUP(Point[Size Class],size_class,2,FALSE))</f>
        <v/>
      </c>
      <c r="BM924" s="14" t="str">
        <f>IF(Point[Asset Group]="","",VLOOKUP(Point[Age Class],age_class,2,FALSE))</f>
        <v/>
      </c>
      <c r="BN924" s="14" t="str">
        <f>IF(Point[Girth (cm)]="","",Point[Girth (cm)])</f>
        <v/>
      </c>
      <c r="BO924" s="14" t="str">
        <f>IF(Point[Crown Radius (m)]="","",Point[Crown Radius (m)])</f>
        <v/>
      </c>
      <c r="BP924" s="14" t="str">
        <f>IF(Point[Asset Group]="","",VLOOKUP(Point[Rooting Environment],root_enviro,2,FALSE))</f>
        <v/>
      </c>
      <c r="BQ924" s="14" t="str">
        <f>IF(Point[Asset Group]="","",VLOOKUP(Point[Tree Surround],tree_surround,2,FALSE))</f>
        <v/>
      </c>
      <c r="BR924" s="14" t="str">
        <f>IF(Point[Asset Group]="","",VLOOKUP(Point[Tree Grill],yes_no,2,FALSE))</f>
        <v/>
      </c>
      <c r="BS924" s="14" t="str">
        <f>IF(Point[Asset Group]="","",VLOOKUP(Point[Tree Location],tree_location,2,FALSE))</f>
        <v/>
      </c>
    </row>
    <row r="925" spans="1:71" s="3" customFormat="1" x14ac:dyDescent="0.2">
      <c r="A925" s="3" t="str">
        <f>IF(Point[DWG File Name]="","",Point[DWG File Name])</f>
        <v/>
      </c>
      <c r="B925" s="3" t="str">
        <f>IF(Point[DWG Layer Name]="","",Point[DWG Layer Name])</f>
        <v/>
      </c>
      <c r="C925" s="3" t="str">
        <f>IF(Point[DWG Handle]="","",Point[DWG Handle])</f>
        <v/>
      </c>
      <c r="D925" s="58" t="str">
        <f>IF(Point[X]="","",Point[X])</f>
        <v/>
      </c>
      <c r="E925" s="58" t="str">
        <f>IF(Point[Y]="","",Point[Y])</f>
        <v/>
      </c>
      <c r="F925" s="3" t="str">
        <f>IF(Point[Replacement Asset]="","",Point[Replacement Asset])</f>
        <v/>
      </c>
      <c r="G925" s="3" t="str">
        <f>IF(Point[Asset ID]="","",UPPER(Point[Asset ID]))</f>
        <v/>
      </c>
      <c r="H925" s="3" t="str">
        <f>IF(Point[Asset Group]="","",VLOOKUP(Point[Asset Group],asset_grp_pt,4,FALSE))</f>
        <v/>
      </c>
      <c r="I925" s="3" t="str">
        <f>IF(Point[Asset Group]="","",VLOOKUP(Point[Asset Group],asset_grp_pt,2,FALSE))</f>
        <v/>
      </c>
      <c r="J925" s="3" t="str">
        <f>IF(Point[Asset Group]="","",VLOOKUP(Point[Asset Group],asset_grp_pt,3,FALSE))</f>
        <v/>
      </c>
      <c r="K925" s="3" t="str">
        <f>IF(Point[Asset Group]="","",VLOOKUP(Point[Asset Type],type_master_list,2,FALSE))</f>
        <v/>
      </c>
      <c r="L925" s="3" t="str">
        <f>IF(Point[Asset Name]="","",PROPER(Point[Asset Name]))</f>
        <v/>
      </c>
      <c r="M925" s="11" t="str">
        <f>IF(Point[Install Date]="","",Point[Install Date])</f>
        <v/>
      </c>
      <c r="N925" s="11" t="str">
        <f>IF(Point[Note]="","",PROPER(Point[Note]))</f>
        <v/>
      </c>
      <c r="O925" s="11" t="str">
        <f>IF(Point[Resource Consent Number]="","",UPPER(Point[Resource Consent Number]))</f>
        <v/>
      </c>
      <c r="P925" s="53" t="str">
        <f>IF(Point[Asset Unit Cost]="","",Point[Asset Unit Cost])</f>
        <v/>
      </c>
      <c r="Q925" s="11" t="str">
        <f>IF(Point[Added By]="","",UPPER(Point[Added By]))</f>
        <v/>
      </c>
      <c r="R925" s="11" t="str">
        <f>IF(Point[Added Date]="","",Point[Added Date])</f>
        <v/>
      </c>
      <c r="S925" s="14" t="str">
        <f>IF(Point[Z COORD]="","",Point[Z COORD])</f>
        <v/>
      </c>
      <c r="T925" s="14" t="str">
        <f>IF(Point[Asset Description]="","",PROPER(Point[Asset Description]))</f>
        <v/>
      </c>
      <c r="U925" s="14" t="str">
        <f>IF(Point[[Artist ]]="","",PROPER(Point[[Artist ]]))</f>
        <v/>
      </c>
      <c r="V925" s="14" t="str">
        <f>IF(Point[Material Notes]="","",PROPER(Point[Material Notes]))</f>
        <v/>
      </c>
      <c r="W925" s="14" t="str">
        <f>IF(Point[Dimension Notes]="","",Point[Dimension Notes])</f>
        <v/>
      </c>
      <c r="X925" s="14" t="str">
        <f>IF(Point[List]="","",VLOOKUP(Point[Burner Number],number,2,FALSE))</f>
        <v/>
      </c>
      <c r="Y925" s="14" t="str">
        <f>IF(Point[List]="","",VLOOKUP(Point[Fuel],bbq_fuel,2,FALSE))</f>
        <v/>
      </c>
      <c r="Z925" s="14" t="str">
        <f>IF(Point[List]="","",VLOOKUP(Point[Cabinet Material],bbq_material,2,FALSE))</f>
        <v/>
      </c>
      <c r="AA925" s="14" t="str">
        <f>IF(Point[Asset Group]="","",VLOOKUP(Point[Manufacturer],manufacturer,2,FALSE))</f>
        <v/>
      </c>
      <c r="AB925" s="14" t="str">
        <f>IF(Point[Uinsex WC]="","",Point[Uinsex WC])</f>
        <v/>
      </c>
      <c r="AC925" s="14" t="str">
        <f>IF(Point[Female WC]="","",Point[Female WC])</f>
        <v/>
      </c>
      <c r="AD925" s="14" t="str">
        <f>IF(Point[Male WC]="","",Point[Male WC])</f>
        <v/>
      </c>
      <c r="AE925" s="14" t="str">
        <f>IF(Point[Urinal]="","",Point[Urinal])</f>
        <v/>
      </c>
      <c r="AF925" s="14" t="str">
        <f>IF(Point[Disabled Unisex]="","",Point[Disabled Unisex])</f>
        <v/>
      </c>
      <c r="AG925" s="14" t="str">
        <f>IF(Point[Disabled Female]="","",Point[Disabled Female])</f>
        <v/>
      </c>
      <c r="AH925" s="14" t="str">
        <f>IF(Point[Disabled Male]="","",Point[Disabled Male])</f>
        <v/>
      </c>
      <c r="AI925" s="14" t="str">
        <f>IF(Point[Asset Group]="","",VLOOKUP(Point[Handrail],yes_no,2,FALSE))</f>
        <v/>
      </c>
      <c r="AJ925" s="14" t="str">
        <f>IF(Point[Asset Group]="","",VLOOKUP(Point[Baby Changing],yes_no,2,FALSE))</f>
        <v/>
      </c>
      <c r="AK925" s="14" t="str">
        <f>IF(Point[Asset Group]="","",VLOOKUP(Point[Service Room],yes_no,2,FALSE))</f>
        <v/>
      </c>
      <c r="AL925" s="14" t="str">
        <f>IF(Point[Asset Group]="","",VLOOKUP(Point[Service Tap],service_tap,2,FALSE))</f>
        <v/>
      </c>
      <c r="AM925" s="14" t="str">
        <f>IF(Point[Asset Group]="","",VLOOKUP(Point[Heating Type],wc_heating,2,FALSE))</f>
        <v/>
      </c>
      <c r="AN925" s="14" t="str">
        <f>IF(Point[Asset Group]="","",VLOOKUP(Point[Power Supply],power_supply,2,FALSE))</f>
        <v/>
      </c>
      <c r="AO925" s="14" t="str">
        <f>IF(Point[Asset Group]="","",VLOOKUP(Point[Waste Water],waste_water,2,FALSE))</f>
        <v/>
      </c>
      <c r="AP925" s="14" t="str">
        <f>IF(Point[Asset Group]="","",VLOOKUP(Point[Furniture SubType],subdom_master_gdb,2,FALSE))</f>
        <v/>
      </c>
      <c r="AQ925" s="14" t="str">
        <f>IF(Point[Asset Group]="","",VLOOKUP(Point[Concrete Pad],yes_no,2,FALSE))</f>
        <v/>
      </c>
      <c r="AR925" s="14" t="str">
        <f>IF(Point[Asset Group]="","",VLOOKUP(Point[Material],material_master,2,FALSE))</f>
        <v/>
      </c>
      <c r="AS925" s="14" t="str">
        <f>IF(Point[Asset Group]="","",VLOOKUP(Point[Plumbing],irrigation_plumbing,2,FALSE))</f>
        <v/>
      </c>
      <c r="AT925" s="14" t="str">
        <f>IF(Point[Asset Group]="","",VLOOKUP(Point[Sprinklers],irrigation_sprinklers,2,FALSE))</f>
        <v/>
      </c>
      <c r="AU925" s="14" t="str">
        <f>IF(Point[Asset Group]="","",VLOOKUP(Point[System],irrigation_system,2,FALSE))</f>
        <v/>
      </c>
      <c r="AV925" s="14" t="str">
        <f>IF(Point[Asset Group]="","",VLOOKUP(Point[Status],irrigation_status,2,FALSE))</f>
        <v/>
      </c>
      <c r="AW925" s="11" t="str">
        <f>IF(Point[Date of manufacture]="","",Point[Date of manufacture])</f>
        <v/>
      </c>
      <c r="AX925" s="14" t="str">
        <f>IF(Point[Asset Group]="","",VLOOKUP(Point[Sign Purpose],sign_purpose,2,FALSE))</f>
        <v/>
      </c>
      <c r="AY925" s="14" t="str">
        <f>IF(Point[Asset Group]="","",VLOOKUP(Point[Sign Material],material_master,2,FALSE))</f>
        <v/>
      </c>
      <c r="AZ925" s="14" t="str">
        <f>IF(Point[Asset Group]="","",VLOOKUP(Point[Affixed To],sign_affix,2,FALSE))</f>
        <v/>
      </c>
      <c r="BA925" s="14" t="str">
        <f>IF(Point[Size HxB mm]="","",Point[Size HxB mm])</f>
        <v/>
      </c>
      <c r="BB925" s="14" t="str">
        <f>IF(Point[Height m]="","",Point[Height m])</f>
        <v/>
      </c>
      <c r="BC925" s="14" t="str">
        <f>IF(Point[Asset Group]="","",VLOOKUP(Point[Post Material],material_master,2,FALSE))</f>
        <v/>
      </c>
      <c r="BD925" s="14" t="str">
        <f>IF(Point[Asset Group]="","",VLOOKUP(Point[Post Number],number,2,FALSE))</f>
        <v/>
      </c>
      <c r="BE925" s="14" t="str">
        <f>IF(Point[Asset Group]="","",VLOOKUP(Point[Structure SubType],subdom_master_gdb,2,FALSE))</f>
        <v/>
      </c>
      <c r="BF925" s="14" t="str">
        <f>IF(Point[Area m2]="","",Point[Area m2])</f>
        <v/>
      </c>
      <c r="BG925" s="14" t="str">
        <f>IF(Point[Length m]="","",Point[Length m])</f>
        <v/>
      </c>
      <c r="BH925" s="14" t="str">
        <f>IF(Point[Width m]="","",Point[Width m])</f>
        <v/>
      </c>
      <c r="BI925" s="14" t="str">
        <f>IF(Point[Diameter m]="","",Point[Diameter m])</f>
        <v/>
      </c>
      <c r="BJ925" s="14" t="str">
        <f>IF(Point[Asset Group]="","",VLOOKUP(Point[Number of Pipes],number,2,FALSE))</f>
        <v/>
      </c>
      <c r="BK925" s="14" t="str">
        <f>IF(Point[Asset Group]="","",VLOOKUP(Point[Combined Name],2,FALSE))</f>
        <v/>
      </c>
      <c r="BL925" s="14" t="str">
        <f>IF(Point[Asset Group]="","",VLOOKUP(Point[Size Class],size_class,2,FALSE))</f>
        <v/>
      </c>
      <c r="BM925" s="14" t="str">
        <f>IF(Point[Asset Group]="","",VLOOKUP(Point[Age Class],age_class,2,FALSE))</f>
        <v/>
      </c>
      <c r="BN925" s="14" t="str">
        <f>IF(Point[Girth (cm)]="","",Point[Girth (cm)])</f>
        <v/>
      </c>
      <c r="BO925" s="14" t="str">
        <f>IF(Point[Crown Radius (m)]="","",Point[Crown Radius (m)])</f>
        <v/>
      </c>
      <c r="BP925" s="14" t="str">
        <f>IF(Point[Asset Group]="","",VLOOKUP(Point[Rooting Environment],root_enviro,2,FALSE))</f>
        <v/>
      </c>
      <c r="BQ925" s="14" t="str">
        <f>IF(Point[Asset Group]="","",VLOOKUP(Point[Tree Surround],tree_surround,2,FALSE))</f>
        <v/>
      </c>
      <c r="BR925" s="14" t="str">
        <f>IF(Point[Asset Group]="","",VLOOKUP(Point[Tree Grill],yes_no,2,FALSE))</f>
        <v/>
      </c>
      <c r="BS925" s="14" t="str">
        <f>IF(Point[Asset Group]="","",VLOOKUP(Point[Tree Location],tree_location,2,FALSE))</f>
        <v/>
      </c>
    </row>
    <row r="926" spans="1:71" s="3" customFormat="1" x14ac:dyDescent="0.2">
      <c r="A926" s="3" t="str">
        <f>IF(Point[DWG File Name]="","",Point[DWG File Name])</f>
        <v/>
      </c>
      <c r="B926" s="3" t="str">
        <f>IF(Point[DWG Layer Name]="","",Point[DWG Layer Name])</f>
        <v/>
      </c>
      <c r="C926" s="3" t="str">
        <f>IF(Point[DWG Handle]="","",Point[DWG Handle])</f>
        <v/>
      </c>
      <c r="D926" s="58" t="str">
        <f>IF(Point[X]="","",Point[X])</f>
        <v/>
      </c>
      <c r="E926" s="58" t="str">
        <f>IF(Point[Y]="","",Point[Y])</f>
        <v/>
      </c>
      <c r="F926" s="3" t="str">
        <f>IF(Point[Replacement Asset]="","",Point[Replacement Asset])</f>
        <v/>
      </c>
      <c r="G926" s="3" t="str">
        <f>IF(Point[Asset ID]="","",UPPER(Point[Asset ID]))</f>
        <v/>
      </c>
      <c r="H926" s="3" t="str">
        <f>IF(Point[Asset Group]="","",VLOOKUP(Point[Asset Group],asset_grp_pt,4,FALSE))</f>
        <v/>
      </c>
      <c r="I926" s="3" t="str">
        <f>IF(Point[Asset Group]="","",VLOOKUP(Point[Asset Group],asset_grp_pt,2,FALSE))</f>
        <v/>
      </c>
      <c r="J926" s="3" t="str">
        <f>IF(Point[Asset Group]="","",VLOOKUP(Point[Asset Group],asset_grp_pt,3,FALSE))</f>
        <v/>
      </c>
      <c r="K926" s="3" t="str">
        <f>IF(Point[Asset Group]="","",VLOOKUP(Point[Asset Type],type_master_list,2,FALSE))</f>
        <v/>
      </c>
      <c r="L926" s="3" t="str">
        <f>IF(Point[Asset Name]="","",PROPER(Point[Asset Name]))</f>
        <v/>
      </c>
      <c r="M926" s="11" t="str">
        <f>IF(Point[Install Date]="","",Point[Install Date])</f>
        <v/>
      </c>
      <c r="N926" s="11" t="str">
        <f>IF(Point[Note]="","",PROPER(Point[Note]))</f>
        <v/>
      </c>
      <c r="O926" s="11" t="str">
        <f>IF(Point[Resource Consent Number]="","",UPPER(Point[Resource Consent Number]))</f>
        <v/>
      </c>
      <c r="P926" s="53" t="str">
        <f>IF(Point[Asset Unit Cost]="","",Point[Asset Unit Cost])</f>
        <v/>
      </c>
      <c r="Q926" s="11" t="str">
        <f>IF(Point[Added By]="","",UPPER(Point[Added By]))</f>
        <v/>
      </c>
      <c r="R926" s="11" t="str">
        <f>IF(Point[Added Date]="","",Point[Added Date])</f>
        <v/>
      </c>
      <c r="S926" s="14" t="str">
        <f>IF(Point[Z COORD]="","",Point[Z COORD])</f>
        <v/>
      </c>
      <c r="T926" s="14" t="str">
        <f>IF(Point[Asset Description]="","",PROPER(Point[Asset Description]))</f>
        <v/>
      </c>
      <c r="U926" s="14" t="str">
        <f>IF(Point[[Artist ]]="","",PROPER(Point[[Artist ]]))</f>
        <v/>
      </c>
      <c r="V926" s="14" t="str">
        <f>IF(Point[Material Notes]="","",PROPER(Point[Material Notes]))</f>
        <v/>
      </c>
      <c r="W926" s="14" t="str">
        <f>IF(Point[Dimension Notes]="","",Point[Dimension Notes])</f>
        <v/>
      </c>
      <c r="X926" s="14" t="str">
        <f>IF(Point[List]="","",VLOOKUP(Point[Burner Number],number,2,FALSE))</f>
        <v/>
      </c>
      <c r="Y926" s="14" t="str">
        <f>IF(Point[List]="","",VLOOKUP(Point[Fuel],bbq_fuel,2,FALSE))</f>
        <v/>
      </c>
      <c r="Z926" s="14" t="str">
        <f>IF(Point[List]="","",VLOOKUP(Point[Cabinet Material],bbq_material,2,FALSE))</f>
        <v/>
      </c>
      <c r="AA926" s="14" t="str">
        <f>IF(Point[Asset Group]="","",VLOOKUP(Point[Manufacturer],manufacturer,2,FALSE))</f>
        <v/>
      </c>
      <c r="AB926" s="14" t="str">
        <f>IF(Point[Uinsex WC]="","",Point[Uinsex WC])</f>
        <v/>
      </c>
      <c r="AC926" s="14" t="str">
        <f>IF(Point[Female WC]="","",Point[Female WC])</f>
        <v/>
      </c>
      <c r="AD926" s="14" t="str">
        <f>IF(Point[Male WC]="","",Point[Male WC])</f>
        <v/>
      </c>
      <c r="AE926" s="14" t="str">
        <f>IF(Point[Urinal]="","",Point[Urinal])</f>
        <v/>
      </c>
      <c r="AF926" s="14" t="str">
        <f>IF(Point[Disabled Unisex]="","",Point[Disabled Unisex])</f>
        <v/>
      </c>
      <c r="AG926" s="14" t="str">
        <f>IF(Point[Disabled Female]="","",Point[Disabled Female])</f>
        <v/>
      </c>
      <c r="AH926" s="14" t="str">
        <f>IF(Point[Disabled Male]="","",Point[Disabled Male])</f>
        <v/>
      </c>
      <c r="AI926" s="14" t="str">
        <f>IF(Point[Asset Group]="","",VLOOKUP(Point[Handrail],yes_no,2,FALSE))</f>
        <v/>
      </c>
      <c r="AJ926" s="14" t="str">
        <f>IF(Point[Asset Group]="","",VLOOKUP(Point[Baby Changing],yes_no,2,FALSE))</f>
        <v/>
      </c>
      <c r="AK926" s="14" t="str">
        <f>IF(Point[Asset Group]="","",VLOOKUP(Point[Service Room],yes_no,2,FALSE))</f>
        <v/>
      </c>
      <c r="AL926" s="14" t="str">
        <f>IF(Point[Asset Group]="","",VLOOKUP(Point[Service Tap],service_tap,2,FALSE))</f>
        <v/>
      </c>
      <c r="AM926" s="14" t="str">
        <f>IF(Point[Asset Group]="","",VLOOKUP(Point[Heating Type],wc_heating,2,FALSE))</f>
        <v/>
      </c>
      <c r="AN926" s="14" t="str">
        <f>IF(Point[Asset Group]="","",VLOOKUP(Point[Power Supply],power_supply,2,FALSE))</f>
        <v/>
      </c>
      <c r="AO926" s="14" t="str">
        <f>IF(Point[Asset Group]="","",VLOOKUP(Point[Waste Water],waste_water,2,FALSE))</f>
        <v/>
      </c>
      <c r="AP926" s="14" t="str">
        <f>IF(Point[Asset Group]="","",VLOOKUP(Point[Furniture SubType],subdom_master_gdb,2,FALSE))</f>
        <v/>
      </c>
      <c r="AQ926" s="14" t="str">
        <f>IF(Point[Asset Group]="","",VLOOKUP(Point[Concrete Pad],yes_no,2,FALSE))</f>
        <v/>
      </c>
      <c r="AR926" s="14" t="str">
        <f>IF(Point[Asset Group]="","",VLOOKUP(Point[Material],material_master,2,FALSE))</f>
        <v/>
      </c>
      <c r="AS926" s="14" t="str">
        <f>IF(Point[Asset Group]="","",VLOOKUP(Point[Plumbing],irrigation_plumbing,2,FALSE))</f>
        <v/>
      </c>
      <c r="AT926" s="14" t="str">
        <f>IF(Point[Asset Group]="","",VLOOKUP(Point[Sprinklers],irrigation_sprinklers,2,FALSE))</f>
        <v/>
      </c>
      <c r="AU926" s="14" t="str">
        <f>IF(Point[Asset Group]="","",VLOOKUP(Point[System],irrigation_system,2,FALSE))</f>
        <v/>
      </c>
      <c r="AV926" s="14" t="str">
        <f>IF(Point[Asset Group]="","",VLOOKUP(Point[Status],irrigation_status,2,FALSE))</f>
        <v/>
      </c>
      <c r="AW926" s="11" t="str">
        <f>IF(Point[Date of manufacture]="","",Point[Date of manufacture])</f>
        <v/>
      </c>
      <c r="AX926" s="14" t="str">
        <f>IF(Point[Asset Group]="","",VLOOKUP(Point[Sign Purpose],sign_purpose,2,FALSE))</f>
        <v/>
      </c>
      <c r="AY926" s="14" t="str">
        <f>IF(Point[Asset Group]="","",VLOOKUP(Point[Sign Material],material_master,2,FALSE))</f>
        <v/>
      </c>
      <c r="AZ926" s="14" t="str">
        <f>IF(Point[Asset Group]="","",VLOOKUP(Point[Affixed To],sign_affix,2,FALSE))</f>
        <v/>
      </c>
      <c r="BA926" s="14" t="str">
        <f>IF(Point[Size HxB mm]="","",Point[Size HxB mm])</f>
        <v/>
      </c>
      <c r="BB926" s="14" t="str">
        <f>IF(Point[Height m]="","",Point[Height m])</f>
        <v/>
      </c>
      <c r="BC926" s="14" t="str">
        <f>IF(Point[Asset Group]="","",VLOOKUP(Point[Post Material],material_master,2,FALSE))</f>
        <v/>
      </c>
      <c r="BD926" s="14" t="str">
        <f>IF(Point[Asset Group]="","",VLOOKUP(Point[Post Number],number,2,FALSE))</f>
        <v/>
      </c>
      <c r="BE926" s="14" t="str">
        <f>IF(Point[Asset Group]="","",VLOOKUP(Point[Structure SubType],subdom_master_gdb,2,FALSE))</f>
        <v/>
      </c>
      <c r="BF926" s="14" t="str">
        <f>IF(Point[Area m2]="","",Point[Area m2])</f>
        <v/>
      </c>
      <c r="BG926" s="14" t="str">
        <f>IF(Point[Length m]="","",Point[Length m])</f>
        <v/>
      </c>
      <c r="BH926" s="14" t="str">
        <f>IF(Point[Width m]="","",Point[Width m])</f>
        <v/>
      </c>
      <c r="BI926" s="14" t="str">
        <f>IF(Point[Diameter m]="","",Point[Diameter m])</f>
        <v/>
      </c>
      <c r="BJ926" s="14" t="str">
        <f>IF(Point[Asset Group]="","",VLOOKUP(Point[Number of Pipes],number,2,FALSE))</f>
        <v/>
      </c>
      <c r="BK926" s="14" t="str">
        <f>IF(Point[Asset Group]="","",VLOOKUP(Point[Combined Name],2,FALSE))</f>
        <v/>
      </c>
      <c r="BL926" s="14" t="str">
        <f>IF(Point[Asset Group]="","",VLOOKUP(Point[Size Class],size_class,2,FALSE))</f>
        <v/>
      </c>
      <c r="BM926" s="14" t="str">
        <f>IF(Point[Asset Group]="","",VLOOKUP(Point[Age Class],age_class,2,FALSE))</f>
        <v/>
      </c>
      <c r="BN926" s="14" t="str">
        <f>IF(Point[Girth (cm)]="","",Point[Girth (cm)])</f>
        <v/>
      </c>
      <c r="BO926" s="14" t="str">
        <f>IF(Point[Crown Radius (m)]="","",Point[Crown Radius (m)])</f>
        <v/>
      </c>
      <c r="BP926" s="14" t="str">
        <f>IF(Point[Asset Group]="","",VLOOKUP(Point[Rooting Environment],root_enviro,2,FALSE))</f>
        <v/>
      </c>
      <c r="BQ926" s="14" t="str">
        <f>IF(Point[Asset Group]="","",VLOOKUP(Point[Tree Surround],tree_surround,2,FALSE))</f>
        <v/>
      </c>
      <c r="BR926" s="14" t="str">
        <f>IF(Point[Asset Group]="","",VLOOKUP(Point[Tree Grill],yes_no,2,FALSE))</f>
        <v/>
      </c>
      <c r="BS926" s="14" t="str">
        <f>IF(Point[Asset Group]="","",VLOOKUP(Point[Tree Location],tree_location,2,FALSE))</f>
        <v/>
      </c>
    </row>
    <row r="927" spans="1:71" s="3" customFormat="1" x14ac:dyDescent="0.2">
      <c r="A927" s="3" t="str">
        <f>IF(Point[DWG File Name]="","",Point[DWG File Name])</f>
        <v/>
      </c>
      <c r="B927" s="3" t="str">
        <f>IF(Point[DWG Layer Name]="","",Point[DWG Layer Name])</f>
        <v/>
      </c>
      <c r="C927" s="3" t="str">
        <f>IF(Point[DWG Handle]="","",Point[DWG Handle])</f>
        <v/>
      </c>
      <c r="D927" s="58" t="str">
        <f>IF(Point[X]="","",Point[X])</f>
        <v/>
      </c>
      <c r="E927" s="58" t="str">
        <f>IF(Point[Y]="","",Point[Y])</f>
        <v/>
      </c>
      <c r="F927" s="3" t="str">
        <f>IF(Point[Replacement Asset]="","",Point[Replacement Asset])</f>
        <v/>
      </c>
      <c r="G927" s="3" t="str">
        <f>IF(Point[Asset ID]="","",UPPER(Point[Asset ID]))</f>
        <v/>
      </c>
      <c r="H927" s="3" t="str">
        <f>IF(Point[Asset Group]="","",VLOOKUP(Point[Asset Group],asset_grp_pt,4,FALSE))</f>
        <v/>
      </c>
      <c r="I927" s="3" t="str">
        <f>IF(Point[Asset Group]="","",VLOOKUP(Point[Asset Group],asset_grp_pt,2,FALSE))</f>
        <v/>
      </c>
      <c r="J927" s="3" t="str">
        <f>IF(Point[Asset Group]="","",VLOOKUP(Point[Asset Group],asset_grp_pt,3,FALSE))</f>
        <v/>
      </c>
      <c r="K927" s="3" t="str">
        <f>IF(Point[Asset Group]="","",VLOOKUP(Point[Asset Type],type_master_list,2,FALSE))</f>
        <v/>
      </c>
      <c r="L927" s="3" t="str">
        <f>IF(Point[Asset Name]="","",PROPER(Point[Asset Name]))</f>
        <v/>
      </c>
      <c r="M927" s="11" t="str">
        <f>IF(Point[Install Date]="","",Point[Install Date])</f>
        <v/>
      </c>
      <c r="N927" s="11" t="str">
        <f>IF(Point[Note]="","",PROPER(Point[Note]))</f>
        <v/>
      </c>
      <c r="O927" s="11" t="str">
        <f>IF(Point[Resource Consent Number]="","",UPPER(Point[Resource Consent Number]))</f>
        <v/>
      </c>
      <c r="P927" s="53" t="str">
        <f>IF(Point[Asset Unit Cost]="","",Point[Asset Unit Cost])</f>
        <v/>
      </c>
      <c r="Q927" s="11" t="str">
        <f>IF(Point[Added By]="","",UPPER(Point[Added By]))</f>
        <v/>
      </c>
      <c r="R927" s="11" t="str">
        <f>IF(Point[Added Date]="","",Point[Added Date])</f>
        <v/>
      </c>
      <c r="S927" s="14" t="str">
        <f>IF(Point[Z COORD]="","",Point[Z COORD])</f>
        <v/>
      </c>
      <c r="T927" s="14" t="str">
        <f>IF(Point[Asset Description]="","",PROPER(Point[Asset Description]))</f>
        <v/>
      </c>
      <c r="U927" s="14" t="str">
        <f>IF(Point[[Artist ]]="","",PROPER(Point[[Artist ]]))</f>
        <v/>
      </c>
      <c r="V927" s="14" t="str">
        <f>IF(Point[Material Notes]="","",PROPER(Point[Material Notes]))</f>
        <v/>
      </c>
      <c r="W927" s="14" t="str">
        <f>IF(Point[Dimension Notes]="","",Point[Dimension Notes])</f>
        <v/>
      </c>
      <c r="X927" s="14" t="str">
        <f>IF(Point[List]="","",VLOOKUP(Point[Burner Number],number,2,FALSE))</f>
        <v/>
      </c>
      <c r="Y927" s="14" t="str">
        <f>IF(Point[List]="","",VLOOKUP(Point[Fuel],bbq_fuel,2,FALSE))</f>
        <v/>
      </c>
      <c r="Z927" s="14" t="str">
        <f>IF(Point[List]="","",VLOOKUP(Point[Cabinet Material],bbq_material,2,FALSE))</f>
        <v/>
      </c>
      <c r="AA927" s="14" t="str">
        <f>IF(Point[Asset Group]="","",VLOOKUP(Point[Manufacturer],manufacturer,2,FALSE))</f>
        <v/>
      </c>
      <c r="AB927" s="14" t="str">
        <f>IF(Point[Uinsex WC]="","",Point[Uinsex WC])</f>
        <v/>
      </c>
      <c r="AC927" s="14" t="str">
        <f>IF(Point[Female WC]="","",Point[Female WC])</f>
        <v/>
      </c>
      <c r="AD927" s="14" t="str">
        <f>IF(Point[Male WC]="","",Point[Male WC])</f>
        <v/>
      </c>
      <c r="AE927" s="14" t="str">
        <f>IF(Point[Urinal]="","",Point[Urinal])</f>
        <v/>
      </c>
      <c r="AF927" s="14" t="str">
        <f>IF(Point[Disabled Unisex]="","",Point[Disabled Unisex])</f>
        <v/>
      </c>
      <c r="AG927" s="14" t="str">
        <f>IF(Point[Disabled Female]="","",Point[Disabled Female])</f>
        <v/>
      </c>
      <c r="AH927" s="14" t="str">
        <f>IF(Point[Disabled Male]="","",Point[Disabled Male])</f>
        <v/>
      </c>
      <c r="AI927" s="14" t="str">
        <f>IF(Point[Asset Group]="","",VLOOKUP(Point[Handrail],yes_no,2,FALSE))</f>
        <v/>
      </c>
      <c r="AJ927" s="14" t="str">
        <f>IF(Point[Asset Group]="","",VLOOKUP(Point[Baby Changing],yes_no,2,FALSE))</f>
        <v/>
      </c>
      <c r="AK927" s="14" t="str">
        <f>IF(Point[Asset Group]="","",VLOOKUP(Point[Service Room],yes_no,2,FALSE))</f>
        <v/>
      </c>
      <c r="AL927" s="14" t="str">
        <f>IF(Point[Asset Group]="","",VLOOKUP(Point[Service Tap],service_tap,2,FALSE))</f>
        <v/>
      </c>
      <c r="AM927" s="14" t="str">
        <f>IF(Point[Asset Group]="","",VLOOKUP(Point[Heating Type],wc_heating,2,FALSE))</f>
        <v/>
      </c>
      <c r="AN927" s="14" t="str">
        <f>IF(Point[Asset Group]="","",VLOOKUP(Point[Power Supply],power_supply,2,FALSE))</f>
        <v/>
      </c>
      <c r="AO927" s="14" t="str">
        <f>IF(Point[Asset Group]="","",VLOOKUP(Point[Waste Water],waste_water,2,FALSE))</f>
        <v/>
      </c>
      <c r="AP927" s="14" t="str">
        <f>IF(Point[Asset Group]="","",VLOOKUP(Point[Furniture SubType],subdom_master_gdb,2,FALSE))</f>
        <v/>
      </c>
      <c r="AQ927" s="14" t="str">
        <f>IF(Point[Asset Group]="","",VLOOKUP(Point[Concrete Pad],yes_no,2,FALSE))</f>
        <v/>
      </c>
      <c r="AR927" s="14" t="str">
        <f>IF(Point[Asset Group]="","",VLOOKUP(Point[Material],material_master,2,FALSE))</f>
        <v/>
      </c>
      <c r="AS927" s="14" t="str">
        <f>IF(Point[Asset Group]="","",VLOOKUP(Point[Plumbing],irrigation_plumbing,2,FALSE))</f>
        <v/>
      </c>
      <c r="AT927" s="14" t="str">
        <f>IF(Point[Asset Group]="","",VLOOKUP(Point[Sprinklers],irrigation_sprinklers,2,FALSE))</f>
        <v/>
      </c>
      <c r="AU927" s="14" t="str">
        <f>IF(Point[Asset Group]="","",VLOOKUP(Point[System],irrigation_system,2,FALSE))</f>
        <v/>
      </c>
      <c r="AV927" s="14" t="str">
        <f>IF(Point[Asset Group]="","",VLOOKUP(Point[Status],irrigation_status,2,FALSE))</f>
        <v/>
      </c>
      <c r="AW927" s="11" t="str">
        <f>IF(Point[Date of manufacture]="","",Point[Date of manufacture])</f>
        <v/>
      </c>
      <c r="AX927" s="14" t="str">
        <f>IF(Point[Asset Group]="","",VLOOKUP(Point[Sign Purpose],sign_purpose,2,FALSE))</f>
        <v/>
      </c>
      <c r="AY927" s="14" t="str">
        <f>IF(Point[Asset Group]="","",VLOOKUP(Point[Sign Material],material_master,2,FALSE))</f>
        <v/>
      </c>
      <c r="AZ927" s="14" t="str">
        <f>IF(Point[Asset Group]="","",VLOOKUP(Point[Affixed To],sign_affix,2,FALSE))</f>
        <v/>
      </c>
      <c r="BA927" s="14" t="str">
        <f>IF(Point[Size HxB mm]="","",Point[Size HxB mm])</f>
        <v/>
      </c>
      <c r="BB927" s="14" t="str">
        <f>IF(Point[Height m]="","",Point[Height m])</f>
        <v/>
      </c>
      <c r="BC927" s="14" t="str">
        <f>IF(Point[Asset Group]="","",VLOOKUP(Point[Post Material],material_master,2,FALSE))</f>
        <v/>
      </c>
      <c r="BD927" s="14" t="str">
        <f>IF(Point[Asset Group]="","",VLOOKUP(Point[Post Number],number,2,FALSE))</f>
        <v/>
      </c>
      <c r="BE927" s="14" t="str">
        <f>IF(Point[Asset Group]="","",VLOOKUP(Point[Structure SubType],subdom_master_gdb,2,FALSE))</f>
        <v/>
      </c>
      <c r="BF927" s="14" t="str">
        <f>IF(Point[Area m2]="","",Point[Area m2])</f>
        <v/>
      </c>
      <c r="BG927" s="14" t="str">
        <f>IF(Point[Length m]="","",Point[Length m])</f>
        <v/>
      </c>
      <c r="BH927" s="14" t="str">
        <f>IF(Point[Width m]="","",Point[Width m])</f>
        <v/>
      </c>
      <c r="BI927" s="14" t="str">
        <f>IF(Point[Diameter m]="","",Point[Diameter m])</f>
        <v/>
      </c>
      <c r="BJ927" s="14" t="str">
        <f>IF(Point[Asset Group]="","",VLOOKUP(Point[Number of Pipes],number,2,FALSE))</f>
        <v/>
      </c>
      <c r="BK927" s="14" t="str">
        <f>IF(Point[Asset Group]="","",VLOOKUP(Point[Combined Name],2,FALSE))</f>
        <v/>
      </c>
      <c r="BL927" s="14" t="str">
        <f>IF(Point[Asset Group]="","",VLOOKUP(Point[Size Class],size_class,2,FALSE))</f>
        <v/>
      </c>
      <c r="BM927" s="14" t="str">
        <f>IF(Point[Asset Group]="","",VLOOKUP(Point[Age Class],age_class,2,FALSE))</f>
        <v/>
      </c>
      <c r="BN927" s="14" t="str">
        <f>IF(Point[Girth (cm)]="","",Point[Girth (cm)])</f>
        <v/>
      </c>
      <c r="BO927" s="14" t="str">
        <f>IF(Point[Crown Radius (m)]="","",Point[Crown Radius (m)])</f>
        <v/>
      </c>
      <c r="BP927" s="14" t="str">
        <f>IF(Point[Asset Group]="","",VLOOKUP(Point[Rooting Environment],root_enviro,2,FALSE))</f>
        <v/>
      </c>
      <c r="BQ927" s="14" t="str">
        <f>IF(Point[Asset Group]="","",VLOOKUP(Point[Tree Surround],tree_surround,2,FALSE))</f>
        <v/>
      </c>
      <c r="BR927" s="14" t="str">
        <f>IF(Point[Asset Group]="","",VLOOKUP(Point[Tree Grill],yes_no,2,FALSE))</f>
        <v/>
      </c>
      <c r="BS927" s="14" t="str">
        <f>IF(Point[Asset Group]="","",VLOOKUP(Point[Tree Location],tree_location,2,FALSE))</f>
        <v/>
      </c>
    </row>
    <row r="928" spans="1:71" s="3" customFormat="1" x14ac:dyDescent="0.2">
      <c r="A928" s="3" t="str">
        <f>IF(Point[DWG File Name]="","",Point[DWG File Name])</f>
        <v/>
      </c>
      <c r="B928" s="3" t="str">
        <f>IF(Point[DWG Layer Name]="","",Point[DWG Layer Name])</f>
        <v/>
      </c>
      <c r="C928" s="3" t="str">
        <f>IF(Point[DWG Handle]="","",Point[DWG Handle])</f>
        <v/>
      </c>
      <c r="D928" s="58" t="str">
        <f>IF(Point[X]="","",Point[X])</f>
        <v/>
      </c>
      <c r="E928" s="58" t="str">
        <f>IF(Point[Y]="","",Point[Y])</f>
        <v/>
      </c>
      <c r="F928" s="3" t="str">
        <f>IF(Point[Replacement Asset]="","",Point[Replacement Asset])</f>
        <v/>
      </c>
      <c r="G928" s="3" t="str">
        <f>IF(Point[Asset ID]="","",UPPER(Point[Asset ID]))</f>
        <v/>
      </c>
      <c r="H928" s="3" t="str">
        <f>IF(Point[Asset Group]="","",VLOOKUP(Point[Asset Group],asset_grp_pt,4,FALSE))</f>
        <v/>
      </c>
      <c r="I928" s="3" t="str">
        <f>IF(Point[Asset Group]="","",VLOOKUP(Point[Asset Group],asset_grp_pt,2,FALSE))</f>
        <v/>
      </c>
      <c r="J928" s="3" t="str">
        <f>IF(Point[Asset Group]="","",VLOOKUP(Point[Asset Group],asset_grp_pt,3,FALSE))</f>
        <v/>
      </c>
      <c r="K928" s="3" t="str">
        <f>IF(Point[Asset Group]="","",VLOOKUP(Point[Asset Type],type_master_list,2,FALSE))</f>
        <v/>
      </c>
      <c r="L928" s="3" t="str">
        <f>IF(Point[Asset Name]="","",PROPER(Point[Asset Name]))</f>
        <v/>
      </c>
      <c r="M928" s="11" t="str">
        <f>IF(Point[Install Date]="","",Point[Install Date])</f>
        <v/>
      </c>
      <c r="N928" s="11" t="str">
        <f>IF(Point[Note]="","",PROPER(Point[Note]))</f>
        <v/>
      </c>
      <c r="O928" s="11" t="str">
        <f>IF(Point[Resource Consent Number]="","",UPPER(Point[Resource Consent Number]))</f>
        <v/>
      </c>
      <c r="P928" s="53" t="str">
        <f>IF(Point[Asset Unit Cost]="","",Point[Asset Unit Cost])</f>
        <v/>
      </c>
      <c r="Q928" s="11" t="str">
        <f>IF(Point[Added By]="","",UPPER(Point[Added By]))</f>
        <v/>
      </c>
      <c r="R928" s="11" t="str">
        <f>IF(Point[Added Date]="","",Point[Added Date])</f>
        <v/>
      </c>
      <c r="S928" s="14" t="str">
        <f>IF(Point[Z COORD]="","",Point[Z COORD])</f>
        <v/>
      </c>
      <c r="T928" s="14" t="str">
        <f>IF(Point[Asset Description]="","",PROPER(Point[Asset Description]))</f>
        <v/>
      </c>
      <c r="U928" s="14" t="str">
        <f>IF(Point[[Artist ]]="","",PROPER(Point[[Artist ]]))</f>
        <v/>
      </c>
      <c r="V928" s="14" t="str">
        <f>IF(Point[Material Notes]="","",PROPER(Point[Material Notes]))</f>
        <v/>
      </c>
      <c r="W928" s="14" t="str">
        <f>IF(Point[Dimension Notes]="","",Point[Dimension Notes])</f>
        <v/>
      </c>
      <c r="X928" s="14" t="str">
        <f>IF(Point[List]="","",VLOOKUP(Point[Burner Number],number,2,FALSE))</f>
        <v/>
      </c>
      <c r="Y928" s="14" t="str">
        <f>IF(Point[List]="","",VLOOKUP(Point[Fuel],bbq_fuel,2,FALSE))</f>
        <v/>
      </c>
      <c r="Z928" s="14" t="str">
        <f>IF(Point[List]="","",VLOOKUP(Point[Cabinet Material],bbq_material,2,FALSE))</f>
        <v/>
      </c>
      <c r="AA928" s="14" t="str">
        <f>IF(Point[Asset Group]="","",VLOOKUP(Point[Manufacturer],manufacturer,2,FALSE))</f>
        <v/>
      </c>
      <c r="AB928" s="14" t="str">
        <f>IF(Point[Uinsex WC]="","",Point[Uinsex WC])</f>
        <v/>
      </c>
      <c r="AC928" s="14" t="str">
        <f>IF(Point[Female WC]="","",Point[Female WC])</f>
        <v/>
      </c>
      <c r="AD928" s="14" t="str">
        <f>IF(Point[Male WC]="","",Point[Male WC])</f>
        <v/>
      </c>
      <c r="AE928" s="14" t="str">
        <f>IF(Point[Urinal]="","",Point[Urinal])</f>
        <v/>
      </c>
      <c r="AF928" s="14" t="str">
        <f>IF(Point[Disabled Unisex]="","",Point[Disabled Unisex])</f>
        <v/>
      </c>
      <c r="AG928" s="14" t="str">
        <f>IF(Point[Disabled Female]="","",Point[Disabled Female])</f>
        <v/>
      </c>
      <c r="AH928" s="14" t="str">
        <f>IF(Point[Disabled Male]="","",Point[Disabled Male])</f>
        <v/>
      </c>
      <c r="AI928" s="14" t="str">
        <f>IF(Point[Asset Group]="","",VLOOKUP(Point[Handrail],yes_no,2,FALSE))</f>
        <v/>
      </c>
      <c r="AJ928" s="14" t="str">
        <f>IF(Point[Asset Group]="","",VLOOKUP(Point[Baby Changing],yes_no,2,FALSE))</f>
        <v/>
      </c>
      <c r="AK928" s="14" t="str">
        <f>IF(Point[Asset Group]="","",VLOOKUP(Point[Service Room],yes_no,2,FALSE))</f>
        <v/>
      </c>
      <c r="AL928" s="14" t="str">
        <f>IF(Point[Asset Group]="","",VLOOKUP(Point[Service Tap],service_tap,2,FALSE))</f>
        <v/>
      </c>
      <c r="AM928" s="14" t="str">
        <f>IF(Point[Asset Group]="","",VLOOKUP(Point[Heating Type],wc_heating,2,FALSE))</f>
        <v/>
      </c>
      <c r="AN928" s="14" t="str">
        <f>IF(Point[Asset Group]="","",VLOOKUP(Point[Power Supply],power_supply,2,FALSE))</f>
        <v/>
      </c>
      <c r="AO928" s="14" t="str">
        <f>IF(Point[Asset Group]="","",VLOOKUP(Point[Waste Water],waste_water,2,FALSE))</f>
        <v/>
      </c>
      <c r="AP928" s="14" t="str">
        <f>IF(Point[Asset Group]="","",VLOOKUP(Point[Furniture SubType],subdom_master_gdb,2,FALSE))</f>
        <v/>
      </c>
      <c r="AQ928" s="14" t="str">
        <f>IF(Point[Asset Group]="","",VLOOKUP(Point[Concrete Pad],yes_no,2,FALSE))</f>
        <v/>
      </c>
      <c r="AR928" s="14" t="str">
        <f>IF(Point[Asset Group]="","",VLOOKUP(Point[Material],material_master,2,FALSE))</f>
        <v/>
      </c>
      <c r="AS928" s="14" t="str">
        <f>IF(Point[Asset Group]="","",VLOOKUP(Point[Plumbing],irrigation_plumbing,2,FALSE))</f>
        <v/>
      </c>
      <c r="AT928" s="14" t="str">
        <f>IF(Point[Asset Group]="","",VLOOKUP(Point[Sprinklers],irrigation_sprinklers,2,FALSE))</f>
        <v/>
      </c>
      <c r="AU928" s="14" t="str">
        <f>IF(Point[Asset Group]="","",VLOOKUP(Point[System],irrigation_system,2,FALSE))</f>
        <v/>
      </c>
      <c r="AV928" s="14" t="str">
        <f>IF(Point[Asset Group]="","",VLOOKUP(Point[Status],irrigation_status,2,FALSE))</f>
        <v/>
      </c>
      <c r="AW928" s="11" t="str">
        <f>IF(Point[Date of manufacture]="","",Point[Date of manufacture])</f>
        <v/>
      </c>
      <c r="AX928" s="14" t="str">
        <f>IF(Point[Asset Group]="","",VLOOKUP(Point[Sign Purpose],sign_purpose,2,FALSE))</f>
        <v/>
      </c>
      <c r="AY928" s="14" t="str">
        <f>IF(Point[Asset Group]="","",VLOOKUP(Point[Sign Material],material_master,2,FALSE))</f>
        <v/>
      </c>
      <c r="AZ928" s="14" t="str">
        <f>IF(Point[Asset Group]="","",VLOOKUP(Point[Affixed To],sign_affix,2,FALSE))</f>
        <v/>
      </c>
      <c r="BA928" s="14" t="str">
        <f>IF(Point[Size HxB mm]="","",Point[Size HxB mm])</f>
        <v/>
      </c>
      <c r="BB928" s="14" t="str">
        <f>IF(Point[Height m]="","",Point[Height m])</f>
        <v/>
      </c>
      <c r="BC928" s="14" t="str">
        <f>IF(Point[Asset Group]="","",VLOOKUP(Point[Post Material],material_master,2,FALSE))</f>
        <v/>
      </c>
      <c r="BD928" s="14" t="str">
        <f>IF(Point[Asset Group]="","",VLOOKUP(Point[Post Number],number,2,FALSE))</f>
        <v/>
      </c>
      <c r="BE928" s="14" t="str">
        <f>IF(Point[Asset Group]="","",VLOOKUP(Point[Structure SubType],subdom_master_gdb,2,FALSE))</f>
        <v/>
      </c>
      <c r="BF928" s="14" t="str">
        <f>IF(Point[Area m2]="","",Point[Area m2])</f>
        <v/>
      </c>
      <c r="BG928" s="14" t="str">
        <f>IF(Point[Length m]="","",Point[Length m])</f>
        <v/>
      </c>
      <c r="BH928" s="14" t="str">
        <f>IF(Point[Width m]="","",Point[Width m])</f>
        <v/>
      </c>
      <c r="BI928" s="14" t="str">
        <f>IF(Point[Diameter m]="","",Point[Diameter m])</f>
        <v/>
      </c>
      <c r="BJ928" s="14" t="str">
        <f>IF(Point[Asset Group]="","",VLOOKUP(Point[Number of Pipes],number,2,FALSE))</f>
        <v/>
      </c>
      <c r="BK928" s="14" t="str">
        <f>IF(Point[Asset Group]="","",VLOOKUP(Point[Combined Name],2,FALSE))</f>
        <v/>
      </c>
      <c r="BL928" s="14" t="str">
        <f>IF(Point[Asset Group]="","",VLOOKUP(Point[Size Class],size_class,2,FALSE))</f>
        <v/>
      </c>
      <c r="BM928" s="14" t="str">
        <f>IF(Point[Asset Group]="","",VLOOKUP(Point[Age Class],age_class,2,FALSE))</f>
        <v/>
      </c>
      <c r="BN928" s="14" t="str">
        <f>IF(Point[Girth (cm)]="","",Point[Girth (cm)])</f>
        <v/>
      </c>
      <c r="BO928" s="14" t="str">
        <f>IF(Point[Crown Radius (m)]="","",Point[Crown Radius (m)])</f>
        <v/>
      </c>
      <c r="BP928" s="14" t="str">
        <f>IF(Point[Asset Group]="","",VLOOKUP(Point[Rooting Environment],root_enviro,2,FALSE))</f>
        <v/>
      </c>
      <c r="BQ928" s="14" t="str">
        <f>IF(Point[Asset Group]="","",VLOOKUP(Point[Tree Surround],tree_surround,2,FALSE))</f>
        <v/>
      </c>
      <c r="BR928" s="14" t="str">
        <f>IF(Point[Asset Group]="","",VLOOKUP(Point[Tree Grill],yes_no,2,FALSE))</f>
        <v/>
      </c>
      <c r="BS928" s="14" t="str">
        <f>IF(Point[Asset Group]="","",VLOOKUP(Point[Tree Location],tree_location,2,FALSE))</f>
        <v/>
      </c>
    </row>
    <row r="929" spans="1:71" s="3" customFormat="1" x14ac:dyDescent="0.2">
      <c r="A929" s="3" t="str">
        <f>IF(Point[DWG File Name]="","",Point[DWG File Name])</f>
        <v/>
      </c>
      <c r="B929" s="3" t="str">
        <f>IF(Point[DWG Layer Name]="","",Point[DWG Layer Name])</f>
        <v/>
      </c>
      <c r="C929" s="3" t="str">
        <f>IF(Point[DWG Handle]="","",Point[DWG Handle])</f>
        <v/>
      </c>
      <c r="D929" s="58" t="str">
        <f>IF(Point[X]="","",Point[X])</f>
        <v/>
      </c>
      <c r="E929" s="58" t="str">
        <f>IF(Point[Y]="","",Point[Y])</f>
        <v/>
      </c>
      <c r="F929" s="3" t="str">
        <f>IF(Point[Replacement Asset]="","",Point[Replacement Asset])</f>
        <v/>
      </c>
      <c r="G929" s="3" t="str">
        <f>IF(Point[Asset ID]="","",UPPER(Point[Asset ID]))</f>
        <v/>
      </c>
      <c r="H929" s="3" t="str">
        <f>IF(Point[Asset Group]="","",VLOOKUP(Point[Asset Group],asset_grp_pt,4,FALSE))</f>
        <v/>
      </c>
      <c r="I929" s="3" t="str">
        <f>IF(Point[Asset Group]="","",VLOOKUP(Point[Asset Group],asset_grp_pt,2,FALSE))</f>
        <v/>
      </c>
      <c r="J929" s="3" t="str">
        <f>IF(Point[Asset Group]="","",VLOOKUP(Point[Asset Group],asset_grp_pt,3,FALSE))</f>
        <v/>
      </c>
      <c r="K929" s="3" t="str">
        <f>IF(Point[Asset Group]="","",VLOOKUP(Point[Asset Type],type_master_list,2,FALSE))</f>
        <v/>
      </c>
      <c r="L929" s="3" t="str">
        <f>IF(Point[Asset Name]="","",PROPER(Point[Asset Name]))</f>
        <v/>
      </c>
      <c r="M929" s="11" t="str">
        <f>IF(Point[Install Date]="","",Point[Install Date])</f>
        <v/>
      </c>
      <c r="N929" s="11" t="str">
        <f>IF(Point[Note]="","",PROPER(Point[Note]))</f>
        <v/>
      </c>
      <c r="O929" s="11" t="str">
        <f>IF(Point[Resource Consent Number]="","",UPPER(Point[Resource Consent Number]))</f>
        <v/>
      </c>
      <c r="P929" s="53" t="str">
        <f>IF(Point[Asset Unit Cost]="","",Point[Asset Unit Cost])</f>
        <v/>
      </c>
      <c r="Q929" s="11" t="str">
        <f>IF(Point[Added By]="","",UPPER(Point[Added By]))</f>
        <v/>
      </c>
      <c r="R929" s="11" t="str">
        <f>IF(Point[Added Date]="","",Point[Added Date])</f>
        <v/>
      </c>
      <c r="S929" s="14" t="str">
        <f>IF(Point[Z COORD]="","",Point[Z COORD])</f>
        <v/>
      </c>
      <c r="T929" s="14" t="str">
        <f>IF(Point[Asset Description]="","",PROPER(Point[Asset Description]))</f>
        <v/>
      </c>
      <c r="U929" s="14" t="str">
        <f>IF(Point[[Artist ]]="","",PROPER(Point[[Artist ]]))</f>
        <v/>
      </c>
      <c r="V929" s="14" t="str">
        <f>IF(Point[Material Notes]="","",PROPER(Point[Material Notes]))</f>
        <v/>
      </c>
      <c r="W929" s="14" t="str">
        <f>IF(Point[Dimension Notes]="","",Point[Dimension Notes])</f>
        <v/>
      </c>
      <c r="X929" s="14" t="str">
        <f>IF(Point[List]="","",VLOOKUP(Point[Burner Number],number,2,FALSE))</f>
        <v/>
      </c>
      <c r="Y929" s="14" t="str">
        <f>IF(Point[List]="","",VLOOKUP(Point[Fuel],bbq_fuel,2,FALSE))</f>
        <v/>
      </c>
      <c r="Z929" s="14" t="str">
        <f>IF(Point[List]="","",VLOOKUP(Point[Cabinet Material],bbq_material,2,FALSE))</f>
        <v/>
      </c>
      <c r="AA929" s="14" t="str">
        <f>IF(Point[Asset Group]="","",VLOOKUP(Point[Manufacturer],manufacturer,2,FALSE))</f>
        <v/>
      </c>
      <c r="AB929" s="14" t="str">
        <f>IF(Point[Uinsex WC]="","",Point[Uinsex WC])</f>
        <v/>
      </c>
      <c r="AC929" s="14" t="str">
        <f>IF(Point[Female WC]="","",Point[Female WC])</f>
        <v/>
      </c>
      <c r="AD929" s="14" t="str">
        <f>IF(Point[Male WC]="","",Point[Male WC])</f>
        <v/>
      </c>
      <c r="AE929" s="14" t="str">
        <f>IF(Point[Urinal]="","",Point[Urinal])</f>
        <v/>
      </c>
      <c r="AF929" s="14" t="str">
        <f>IF(Point[Disabled Unisex]="","",Point[Disabled Unisex])</f>
        <v/>
      </c>
      <c r="AG929" s="14" t="str">
        <f>IF(Point[Disabled Female]="","",Point[Disabled Female])</f>
        <v/>
      </c>
      <c r="AH929" s="14" t="str">
        <f>IF(Point[Disabled Male]="","",Point[Disabled Male])</f>
        <v/>
      </c>
      <c r="AI929" s="14" t="str">
        <f>IF(Point[Asset Group]="","",VLOOKUP(Point[Handrail],yes_no,2,FALSE))</f>
        <v/>
      </c>
      <c r="AJ929" s="14" t="str">
        <f>IF(Point[Asset Group]="","",VLOOKUP(Point[Baby Changing],yes_no,2,FALSE))</f>
        <v/>
      </c>
      <c r="AK929" s="14" t="str">
        <f>IF(Point[Asset Group]="","",VLOOKUP(Point[Service Room],yes_no,2,FALSE))</f>
        <v/>
      </c>
      <c r="AL929" s="14" t="str">
        <f>IF(Point[Asset Group]="","",VLOOKUP(Point[Service Tap],service_tap,2,FALSE))</f>
        <v/>
      </c>
      <c r="AM929" s="14" t="str">
        <f>IF(Point[Asset Group]="","",VLOOKUP(Point[Heating Type],wc_heating,2,FALSE))</f>
        <v/>
      </c>
      <c r="AN929" s="14" t="str">
        <f>IF(Point[Asset Group]="","",VLOOKUP(Point[Power Supply],power_supply,2,FALSE))</f>
        <v/>
      </c>
      <c r="AO929" s="14" t="str">
        <f>IF(Point[Asset Group]="","",VLOOKUP(Point[Waste Water],waste_water,2,FALSE))</f>
        <v/>
      </c>
      <c r="AP929" s="14" t="str">
        <f>IF(Point[Asset Group]="","",VLOOKUP(Point[Furniture SubType],subdom_master_gdb,2,FALSE))</f>
        <v/>
      </c>
      <c r="AQ929" s="14" t="str">
        <f>IF(Point[Asset Group]="","",VLOOKUP(Point[Concrete Pad],yes_no,2,FALSE))</f>
        <v/>
      </c>
      <c r="AR929" s="14" t="str">
        <f>IF(Point[Asset Group]="","",VLOOKUP(Point[Material],material_master,2,FALSE))</f>
        <v/>
      </c>
      <c r="AS929" s="14" t="str">
        <f>IF(Point[Asset Group]="","",VLOOKUP(Point[Plumbing],irrigation_plumbing,2,FALSE))</f>
        <v/>
      </c>
      <c r="AT929" s="14" t="str">
        <f>IF(Point[Asset Group]="","",VLOOKUP(Point[Sprinklers],irrigation_sprinklers,2,FALSE))</f>
        <v/>
      </c>
      <c r="AU929" s="14" t="str">
        <f>IF(Point[Asset Group]="","",VLOOKUP(Point[System],irrigation_system,2,FALSE))</f>
        <v/>
      </c>
      <c r="AV929" s="14" t="str">
        <f>IF(Point[Asset Group]="","",VLOOKUP(Point[Status],irrigation_status,2,FALSE))</f>
        <v/>
      </c>
      <c r="AW929" s="11" t="str">
        <f>IF(Point[Date of manufacture]="","",Point[Date of manufacture])</f>
        <v/>
      </c>
      <c r="AX929" s="14" t="str">
        <f>IF(Point[Asset Group]="","",VLOOKUP(Point[Sign Purpose],sign_purpose,2,FALSE))</f>
        <v/>
      </c>
      <c r="AY929" s="14" t="str">
        <f>IF(Point[Asset Group]="","",VLOOKUP(Point[Sign Material],material_master,2,FALSE))</f>
        <v/>
      </c>
      <c r="AZ929" s="14" t="str">
        <f>IF(Point[Asset Group]="","",VLOOKUP(Point[Affixed To],sign_affix,2,FALSE))</f>
        <v/>
      </c>
      <c r="BA929" s="14" t="str">
        <f>IF(Point[Size HxB mm]="","",Point[Size HxB mm])</f>
        <v/>
      </c>
      <c r="BB929" s="14" t="str">
        <f>IF(Point[Height m]="","",Point[Height m])</f>
        <v/>
      </c>
      <c r="BC929" s="14" t="str">
        <f>IF(Point[Asset Group]="","",VLOOKUP(Point[Post Material],material_master,2,FALSE))</f>
        <v/>
      </c>
      <c r="BD929" s="14" t="str">
        <f>IF(Point[Asset Group]="","",VLOOKUP(Point[Post Number],number,2,FALSE))</f>
        <v/>
      </c>
      <c r="BE929" s="14" t="str">
        <f>IF(Point[Asset Group]="","",VLOOKUP(Point[Structure SubType],subdom_master_gdb,2,FALSE))</f>
        <v/>
      </c>
      <c r="BF929" s="14" t="str">
        <f>IF(Point[Area m2]="","",Point[Area m2])</f>
        <v/>
      </c>
      <c r="BG929" s="14" t="str">
        <f>IF(Point[Length m]="","",Point[Length m])</f>
        <v/>
      </c>
      <c r="BH929" s="14" t="str">
        <f>IF(Point[Width m]="","",Point[Width m])</f>
        <v/>
      </c>
      <c r="BI929" s="14" t="str">
        <f>IF(Point[Diameter m]="","",Point[Diameter m])</f>
        <v/>
      </c>
      <c r="BJ929" s="14" t="str">
        <f>IF(Point[Asset Group]="","",VLOOKUP(Point[Number of Pipes],number,2,FALSE))</f>
        <v/>
      </c>
      <c r="BK929" s="14" t="str">
        <f>IF(Point[Asset Group]="","",VLOOKUP(Point[Combined Name],2,FALSE))</f>
        <v/>
      </c>
      <c r="BL929" s="14" t="str">
        <f>IF(Point[Asset Group]="","",VLOOKUP(Point[Size Class],size_class,2,FALSE))</f>
        <v/>
      </c>
      <c r="BM929" s="14" t="str">
        <f>IF(Point[Asset Group]="","",VLOOKUP(Point[Age Class],age_class,2,FALSE))</f>
        <v/>
      </c>
      <c r="BN929" s="14" t="str">
        <f>IF(Point[Girth (cm)]="","",Point[Girth (cm)])</f>
        <v/>
      </c>
      <c r="BO929" s="14" t="str">
        <f>IF(Point[Crown Radius (m)]="","",Point[Crown Radius (m)])</f>
        <v/>
      </c>
      <c r="BP929" s="14" t="str">
        <f>IF(Point[Asset Group]="","",VLOOKUP(Point[Rooting Environment],root_enviro,2,FALSE))</f>
        <v/>
      </c>
      <c r="BQ929" s="14" t="str">
        <f>IF(Point[Asset Group]="","",VLOOKUP(Point[Tree Surround],tree_surround,2,FALSE))</f>
        <v/>
      </c>
      <c r="BR929" s="14" t="str">
        <f>IF(Point[Asset Group]="","",VLOOKUP(Point[Tree Grill],yes_no,2,FALSE))</f>
        <v/>
      </c>
      <c r="BS929" s="14" t="str">
        <f>IF(Point[Asset Group]="","",VLOOKUP(Point[Tree Location],tree_location,2,FALSE))</f>
        <v/>
      </c>
    </row>
    <row r="930" spans="1:71" s="3" customFormat="1" x14ac:dyDescent="0.2">
      <c r="A930" s="3" t="str">
        <f>IF(Point[DWG File Name]="","",Point[DWG File Name])</f>
        <v/>
      </c>
      <c r="B930" s="3" t="str">
        <f>IF(Point[DWG Layer Name]="","",Point[DWG Layer Name])</f>
        <v/>
      </c>
      <c r="C930" s="3" t="str">
        <f>IF(Point[DWG Handle]="","",Point[DWG Handle])</f>
        <v/>
      </c>
      <c r="D930" s="58" t="str">
        <f>IF(Point[X]="","",Point[X])</f>
        <v/>
      </c>
      <c r="E930" s="58" t="str">
        <f>IF(Point[Y]="","",Point[Y])</f>
        <v/>
      </c>
      <c r="F930" s="3" t="str">
        <f>IF(Point[Replacement Asset]="","",Point[Replacement Asset])</f>
        <v/>
      </c>
      <c r="G930" s="3" t="str">
        <f>IF(Point[Asset ID]="","",UPPER(Point[Asset ID]))</f>
        <v/>
      </c>
      <c r="H930" s="3" t="str">
        <f>IF(Point[Asset Group]="","",VLOOKUP(Point[Asset Group],asset_grp_pt,4,FALSE))</f>
        <v/>
      </c>
      <c r="I930" s="3" t="str">
        <f>IF(Point[Asset Group]="","",VLOOKUP(Point[Asset Group],asset_grp_pt,2,FALSE))</f>
        <v/>
      </c>
      <c r="J930" s="3" t="str">
        <f>IF(Point[Asset Group]="","",VLOOKUP(Point[Asset Group],asset_grp_pt,3,FALSE))</f>
        <v/>
      </c>
      <c r="K930" s="3" t="str">
        <f>IF(Point[Asset Group]="","",VLOOKUP(Point[Asset Type],type_master_list,2,FALSE))</f>
        <v/>
      </c>
      <c r="L930" s="3" t="str">
        <f>IF(Point[Asset Name]="","",PROPER(Point[Asset Name]))</f>
        <v/>
      </c>
      <c r="M930" s="11" t="str">
        <f>IF(Point[Install Date]="","",Point[Install Date])</f>
        <v/>
      </c>
      <c r="N930" s="11" t="str">
        <f>IF(Point[Note]="","",PROPER(Point[Note]))</f>
        <v/>
      </c>
      <c r="O930" s="11" t="str">
        <f>IF(Point[Resource Consent Number]="","",UPPER(Point[Resource Consent Number]))</f>
        <v/>
      </c>
      <c r="P930" s="53" t="str">
        <f>IF(Point[Asset Unit Cost]="","",Point[Asset Unit Cost])</f>
        <v/>
      </c>
      <c r="Q930" s="11" t="str">
        <f>IF(Point[Added By]="","",UPPER(Point[Added By]))</f>
        <v/>
      </c>
      <c r="R930" s="11" t="str">
        <f>IF(Point[Added Date]="","",Point[Added Date])</f>
        <v/>
      </c>
      <c r="S930" s="14" t="str">
        <f>IF(Point[Z COORD]="","",Point[Z COORD])</f>
        <v/>
      </c>
      <c r="T930" s="14" t="str">
        <f>IF(Point[Asset Description]="","",PROPER(Point[Asset Description]))</f>
        <v/>
      </c>
      <c r="U930" s="14" t="str">
        <f>IF(Point[[Artist ]]="","",PROPER(Point[[Artist ]]))</f>
        <v/>
      </c>
      <c r="V930" s="14" t="str">
        <f>IF(Point[Material Notes]="","",PROPER(Point[Material Notes]))</f>
        <v/>
      </c>
      <c r="W930" s="14" t="str">
        <f>IF(Point[Dimension Notes]="","",Point[Dimension Notes])</f>
        <v/>
      </c>
      <c r="X930" s="14" t="str">
        <f>IF(Point[List]="","",VLOOKUP(Point[Burner Number],number,2,FALSE))</f>
        <v/>
      </c>
      <c r="Y930" s="14" t="str">
        <f>IF(Point[List]="","",VLOOKUP(Point[Fuel],bbq_fuel,2,FALSE))</f>
        <v/>
      </c>
      <c r="Z930" s="14" t="str">
        <f>IF(Point[List]="","",VLOOKUP(Point[Cabinet Material],bbq_material,2,FALSE))</f>
        <v/>
      </c>
      <c r="AA930" s="14" t="str">
        <f>IF(Point[Asset Group]="","",VLOOKUP(Point[Manufacturer],manufacturer,2,FALSE))</f>
        <v/>
      </c>
      <c r="AB930" s="14" t="str">
        <f>IF(Point[Uinsex WC]="","",Point[Uinsex WC])</f>
        <v/>
      </c>
      <c r="AC930" s="14" t="str">
        <f>IF(Point[Female WC]="","",Point[Female WC])</f>
        <v/>
      </c>
      <c r="AD930" s="14" t="str">
        <f>IF(Point[Male WC]="","",Point[Male WC])</f>
        <v/>
      </c>
      <c r="AE930" s="14" t="str">
        <f>IF(Point[Urinal]="","",Point[Urinal])</f>
        <v/>
      </c>
      <c r="AF930" s="14" t="str">
        <f>IF(Point[Disabled Unisex]="","",Point[Disabled Unisex])</f>
        <v/>
      </c>
      <c r="AG930" s="14" t="str">
        <f>IF(Point[Disabled Female]="","",Point[Disabled Female])</f>
        <v/>
      </c>
      <c r="AH930" s="14" t="str">
        <f>IF(Point[Disabled Male]="","",Point[Disabled Male])</f>
        <v/>
      </c>
      <c r="AI930" s="14" t="str">
        <f>IF(Point[Asset Group]="","",VLOOKUP(Point[Handrail],yes_no,2,FALSE))</f>
        <v/>
      </c>
      <c r="AJ930" s="14" t="str">
        <f>IF(Point[Asset Group]="","",VLOOKUP(Point[Baby Changing],yes_no,2,FALSE))</f>
        <v/>
      </c>
      <c r="AK930" s="14" t="str">
        <f>IF(Point[Asset Group]="","",VLOOKUP(Point[Service Room],yes_no,2,FALSE))</f>
        <v/>
      </c>
      <c r="AL930" s="14" t="str">
        <f>IF(Point[Asset Group]="","",VLOOKUP(Point[Service Tap],service_tap,2,FALSE))</f>
        <v/>
      </c>
      <c r="AM930" s="14" t="str">
        <f>IF(Point[Asset Group]="","",VLOOKUP(Point[Heating Type],wc_heating,2,FALSE))</f>
        <v/>
      </c>
      <c r="AN930" s="14" t="str">
        <f>IF(Point[Asset Group]="","",VLOOKUP(Point[Power Supply],power_supply,2,FALSE))</f>
        <v/>
      </c>
      <c r="AO930" s="14" t="str">
        <f>IF(Point[Asset Group]="","",VLOOKUP(Point[Waste Water],waste_water,2,FALSE))</f>
        <v/>
      </c>
      <c r="AP930" s="14" t="str">
        <f>IF(Point[Asset Group]="","",VLOOKUP(Point[Furniture SubType],subdom_master_gdb,2,FALSE))</f>
        <v/>
      </c>
      <c r="AQ930" s="14" t="str">
        <f>IF(Point[Asset Group]="","",VLOOKUP(Point[Concrete Pad],yes_no,2,FALSE))</f>
        <v/>
      </c>
      <c r="AR930" s="14" t="str">
        <f>IF(Point[Asset Group]="","",VLOOKUP(Point[Material],material_master,2,FALSE))</f>
        <v/>
      </c>
      <c r="AS930" s="14" t="str">
        <f>IF(Point[Asset Group]="","",VLOOKUP(Point[Plumbing],irrigation_plumbing,2,FALSE))</f>
        <v/>
      </c>
      <c r="AT930" s="14" t="str">
        <f>IF(Point[Asset Group]="","",VLOOKUP(Point[Sprinklers],irrigation_sprinklers,2,FALSE))</f>
        <v/>
      </c>
      <c r="AU930" s="14" t="str">
        <f>IF(Point[Asset Group]="","",VLOOKUP(Point[System],irrigation_system,2,FALSE))</f>
        <v/>
      </c>
      <c r="AV930" s="14" t="str">
        <f>IF(Point[Asset Group]="","",VLOOKUP(Point[Status],irrigation_status,2,FALSE))</f>
        <v/>
      </c>
      <c r="AW930" s="11" t="str">
        <f>IF(Point[Date of manufacture]="","",Point[Date of manufacture])</f>
        <v/>
      </c>
      <c r="AX930" s="14" t="str">
        <f>IF(Point[Asset Group]="","",VLOOKUP(Point[Sign Purpose],sign_purpose,2,FALSE))</f>
        <v/>
      </c>
      <c r="AY930" s="14" t="str">
        <f>IF(Point[Asset Group]="","",VLOOKUP(Point[Sign Material],material_master,2,FALSE))</f>
        <v/>
      </c>
      <c r="AZ930" s="14" t="str">
        <f>IF(Point[Asset Group]="","",VLOOKUP(Point[Affixed To],sign_affix,2,FALSE))</f>
        <v/>
      </c>
      <c r="BA930" s="14" t="str">
        <f>IF(Point[Size HxB mm]="","",Point[Size HxB mm])</f>
        <v/>
      </c>
      <c r="BB930" s="14" t="str">
        <f>IF(Point[Height m]="","",Point[Height m])</f>
        <v/>
      </c>
      <c r="BC930" s="14" t="str">
        <f>IF(Point[Asset Group]="","",VLOOKUP(Point[Post Material],material_master,2,FALSE))</f>
        <v/>
      </c>
      <c r="BD930" s="14" t="str">
        <f>IF(Point[Asset Group]="","",VLOOKUP(Point[Post Number],number,2,FALSE))</f>
        <v/>
      </c>
      <c r="BE930" s="14" t="str">
        <f>IF(Point[Asset Group]="","",VLOOKUP(Point[Structure SubType],subdom_master_gdb,2,FALSE))</f>
        <v/>
      </c>
      <c r="BF930" s="14" t="str">
        <f>IF(Point[Area m2]="","",Point[Area m2])</f>
        <v/>
      </c>
      <c r="BG930" s="14" t="str">
        <f>IF(Point[Length m]="","",Point[Length m])</f>
        <v/>
      </c>
      <c r="BH930" s="14" t="str">
        <f>IF(Point[Width m]="","",Point[Width m])</f>
        <v/>
      </c>
      <c r="BI930" s="14" t="str">
        <f>IF(Point[Diameter m]="","",Point[Diameter m])</f>
        <v/>
      </c>
      <c r="BJ930" s="14" t="str">
        <f>IF(Point[Asset Group]="","",VLOOKUP(Point[Number of Pipes],number,2,FALSE))</f>
        <v/>
      </c>
      <c r="BK930" s="14" t="str">
        <f>IF(Point[Asset Group]="","",VLOOKUP(Point[Combined Name],2,FALSE))</f>
        <v/>
      </c>
      <c r="BL930" s="14" t="str">
        <f>IF(Point[Asset Group]="","",VLOOKUP(Point[Size Class],size_class,2,FALSE))</f>
        <v/>
      </c>
      <c r="BM930" s="14" t="str">
        <f>IF(Point[Asset Group]="","",VLOOKUP(Point[Age Class],age_class,2,FALSE))</f>
        <v/>
      </c>
      <c r="BN930" s="14" t="str">
        <f>IF(Point[Girth (cm)]="","",Point[Girth (cm)])</f>
        <v/>
      </c>
      <c r="BO930" s="14" t="str">
        <f>IF(Point[Crown Radius (m)]="","",Point[Crown Radius (m)])</f>
        <v/>
      </c>
      <c r="BP930" s="14" t="str">
        <f>IF(Point[Asset Group]="","",VLOOKUP(Point[Rooting Environment],root_enviro,2,FALSE))</f>
        <v/>
      </c>
      <c r="BQ930" s="14" t="str">
        <f>IF(Point[Asset Group]="","",VLOOKUP(Point[Tree Surround],tree_surround,2,FALSE))</f>
        <v/>
      </c>
      <c r="BR930" s="14" t="str">
        <f>IF(Point[Asset Group]="","",VLOOKUP(Point[Tree Grill],yes_no,2,FALSE))</f>
        <v/>
      </c>
      <c r="BS930" s="14" t="str">
        <f>IF(Point[Asset Group]="","",VLOOKUP(Point[Tree Location],tree_location,2,FALSE))</f>
        <v/>
      </c>
    </row>
    <row r="931" spans="1:71" s="3" customFormat="1" x14ac:dyDescent="0.2">
      <c r="A931" s="3" t="str">
        <f>IF(Point[DWG File Name]="","",Point[DWG File Name])</f>
        <v/>
      </c>
      <c r="B931" s="3" t="str">
        <f>IF(Point[DWG Layer Name]="","",Point[DWG Layer Name])</f>
        <v/>
      </c>
      <c r="C931" s="3" t="str">
        <f>IF(Point[DWG Handle]="","",Point[DWG Handle])</f>
        <v/>
      </c>
      <c r="D931" s="58" t="str">
        <f>IF(Point[X]="","",Point[X])</f>
        <v/>
      </c>
      <c r="E931" s="58" t="str">
        <f>IF(Point[Y]="","",Point[Y])</f>
        <v/>
      </c>
      <c r="F931" s="3" t="str">
        <f>IF(Point[Replacement Asset]="","",Point[Replacement Asset])</f>
        <v/>
      </c>
      <c r="G931" s="3" t="str">
        <f>IF(Point[Asset ID]="","",UPPER(Point[Asset ID]))</f>
        <v/>
      </c>
      <c r="H931" s="3" t="str">
        <f>IF(Point[Asset Group]="","",VLOOKUP(Point[Asset Group],asset_grp_pt,4,FALSE))</f>
        <v/>
      </c>
      <c r="I931" s="3" t="str">
        <f>IF(Point[Asset Group]="","",VLOOKUP(Point[Asset Group],asset_grp_pt,2,FALSE))</f>
        <v/>
      </c>
      <c r="J931" s="3" t="str">
        <f>IF(Point[Asset Group]="","",VLOOKUP(Point[Asset Group],asset_grp_pt,3,FALSE))</f>
        <v/>
      </c>
      <c r="K931" s="3" t="str">
        <f>IF(Point[Asset Group]="","",VLOOKUP(Point[Asset Type],type_master_list,2,FALSE))</f>
        <v/>
      </c>
      <c r="L931" s="3" t="str">
        <f>IF(Point[Asset Name]="","",PROPER(Point[Asset Name]))</f>
        <v/>
      </c>
      <c r="M931" s="11" t="str">
        <f>IF(Point[Install Date]="","",Point[Install Date])</f>
        <v/>
      </c>
      <c r="N931" s="11" t="str">
        <f>IF(Point[Note]="","",PROPER(Point[Note]))</f>
        <v/>
      </c>
      <c r="O931" s="11" t="str">
        <f>IF(Point[Resource Consent Number]="","",UPPER(Point[Resource Consent Number]))</f>
        <v/>
      </c>
      <c r="P931" s="53" t="str">
        <f>IF(Point[Asset Unit Cost]="","",Point[Asset Unit Cost])</f>
        <v/>
      </c>
      <c r="Q931" s="11" t="str">
        <f>IF(Point[Added By]="","",UPPER(Point[Added By]))</f>
        <v/>
      </c>
      <c r="R931" s="11" t="str">
        <f>IF(Point[Added Date]="","",Point[Added Date])</f>
        <v/>
      </c>
      <c r="S931" s="14" t="str">
        <f>IF(Point[Z COORD]="","",Point[Z COORD])</f>
        <v/>
      </c>
      <c r="T931" s="14" t="str">
        <f>IF(Point[Asset Description]="","",PROPER(Point[Asset Description]))</f>
        <v/>
      </c>
      <c r="U931" s="14" t="str">
        <f>IF(Point[[Artist ]]="","",PROPER(Point[[Artist ]]))</f>
        <v/>
      </c>
      <c r="V931" s="14" t="str">
        <f>IF(Point[Material Notes]="","",PROPER(Point[Material Notes]))</f>
        <v/>
      </c>
      <c r="W931" s="14" t="str">
        <f>IF(Point[Dimension Notes]="","",Point[Dimension Notes])</f>
        <v/>
      </c>
      <c r="X931" s="14" t="str">
        <f>IF(Point[List]="","",VLOOKUP(Point[Burner Number],number,2,FALSE))</f>
        <v/>
      </c>
      <c r="Y931" s="14" t="str">
        <f>IF(Point[List]="","",VLOOKUP(Point[Fuel],bbq_fuel,2,FALSE))</f>
        <v/>
      </c>
      <c r="Z931" s="14" t="str">
        <f>IF(Point[List]="","",VLOOKUP(Point[Cabinet Material],bbq_material,2,FALSE))</f>
        <v/>
      </c>
      <c r="AA931" s="14" t="str">
        <f>IF(Point[Asset Group]="","",VLOOKUP(Point[Manufacturer],manufacturer,2,FALSE))</f>
        <v/>
      </c>
      <c r="AB931" s="14" t="str">
        <f>IF(Point[Uinsex WC]="","",Point[Uinsex WC])</f>
        <v/>
      </c>
      <c r="AC931" s="14" t="str">
        <f>IF(Point[Female WC]="","",Point[Female WC])</f>
        <v/>
      </c>
      <c r="AD931" s="14" t="str">
        <f>IF(Point[Male WC]="","",Point[Male WC])</f>
        <v/>
      </c>
      <c r="AE931" s="14" t="str">
        <f>IF(Point[Urinal]="","",Point[Urinal])</f>
        <v/>
      </c>
      <c r="AF931" s="14" t="str">
        <f>IF(Point[Disabled Unisex]="","",Point[Disabled Unisex])</f>
        <v/>
      </c>
      <c r="AG931" s="14" t="str">
        <f>IF(Point[Disabled Female]="","",Point[Disabled Female])</f>
        <v/>
      </c>
      <c r="AH931" s="14" t="str">
        <f>IF(Point[Disabled Male]="","",Point[Disabled Male])</f>
        <v/>
      </c>
      <c r="AI931" s="14" t="str">
        <f>IF(Point[Asset Group]="","",VLOOKUP(Point[Handrail],yes_no,2,FALSE))</f>
        <v/>
      </c>
      <c r="AJ931" s="14" t="str">
        <f>IF(Point[Asset Group]="","",VLOOKUP(Point[Baby Changing],yes_no,2,FALSE))</f>
        <v/>
      </c>
      <c r="AK931" s="14" t="str">
        <f>IF(Point[Asset Group]="","",VLOOKUP(Point[Service Room],yes_no,2,FALSE))</f>
        <v/>
      </c>
      <c r="AL931" s="14" t="str">
        <f>IF(Point[Asset Group]="","",VLOOKUP(Point[Service Tap],service_tap,2,FALSE))</f>
        <v/>
      </c>
      <c r="AM931" s="14" t="str">
        <f>IF(Point[Asset Group]="","",VLOOKUP(Point[Heating Type],wc_heating,2,FALSE))</f>
        <v/>
      </c>
      <c r="AN931" s="14" t="str">
        <f>IF(Point[Asset Group]="","",VLOOKUP(Point[Power Supply],power_supply,2,FALSE))</f>
        <v/>
      </c>
      <c r="AO931" s="14" t="str">
        <f>IF(Point[Asset Group]="","",VLOOKUP(Point[Waste Water],waste_water,2,FALSE))</f>
        <v/>
      </c>
      <c r="AP931" s="14" t="str">
        <f>IF(Point[Asset Group]="","",VLOOKUP(Point[Furniture SubType],subdom_master_gdb,2,FALSE))</f>
        <v/>
      </c>
      <c r="AQ931" s="14" t="str">
        <f>IF(Point[Asset Group]="","",VLOOKUP(Point[Concrete Pad],yes_no,2,FALSE))</f>
        <v/>
      </c>
      <c r="AR931" s="14" t="str">
        <f>IF(Point[Asset Group]="","",VLOOKUP(Point[Material],material_master,2,FALSE))</f>
        <v/>
      </c>
      <c r="AS931" s="14" t="str">
        <f>IF(Point[Asset Group]="","",VLOOKUP(Point[Plumbing],irrigation_plumbing,2,FALSE))</f>
        <v/>
      </c>
      <c r="AT931" s="14" t="str">
        <f>IF(Point[Asset Group]="","",VLOOKUP(Point[Sprinklers],irrigation_sprinklers,2,FALSE))</f>
        <v/>
      </c>
      <c r="AU931" s="14" t="str">
        <f>IF(Point[Asset Group]="","",VLOOKUP(Point[System],irrigation_system,2,FALSE))</f>
        <v/>
      </c>
      <c r="AV931" s="14" t="str">
        <f>IF(Point[Asset Group]="","",VLOOKUP(Point[Status],irrigation_status,2,FALSE))</f>
        <v/>
      </c>
      <c r="AW931" s="11" t="str">
        <f>IF(Point[Date of manufacture]="","",Point[Date of manufacture])</f>
        <v/>
      </c>
      <c r="AX931" s="14" t="str">
        <f>IF(Point[Asset Group]="","",VLOOKUP(Point[Sign Purpose],sign_purpose,2,FALSE))</f>
        <v/>
      </c>
      <c r="AY931" s="14" t="str">
        <f>IF(Point[Asset Group]="","",VLOOKUP(Point[Sign Material],material_master,2,FALSE))</f>
        <v/>
      </c>
      <c r="AZ931" s="14" t="str">
        <f>IF(Point[Asset Group]="","",VLOOKUP(Point[Affixed To],sign_affix,2,FALSE))</f>
        <v/>
      </c>
      <c r="BA931" s="14" t="str">
        <f>IF(Point[Size HxB mm]="","",Point[Size HxB mm])</f>
        <v/>
      </c>
      <c r="BB931" s="14" t="str">
        <f>IF(Point[Height m]="","",Point[Height m])</f>
        <v/>
      </c>
      <c r="BC931" s="14" t="str">
        <f>IF(Point[Asset Group]="","",VLOOKUP(Point[Post Material],material_master,2,FALSE))</f>
        <v/>
      </c>
      <c r="BD931" s="14" t="str">
        <f>IF(Point[Asset Group]="","",VLOOKUP(Point[Post Number],number,2,FALSE))</f>
        <v/>
      </c>
      <c r="BE931" s="14" t="str">
        <f>IF(Point[Asset Group]="","",VLOOKUP(Point[Structure SubType],subdom_master_gdb,2,FALSE))</f>
        <v/>
      </c>
      <c r="BF931" s="14" t="str">
        <f>IF(Point[Area m2]="","",Point[Area m2])</f>
        <v/>
      </c>
      <c r="BG931" s="14" t="str">
        <f>IF(Point[Length m]="","",Point[Length m])</f>
        <v/>
      </c>
      <c r="BH931" s="14" t="str">
        <f>IF(Point[Width m]="","",Point[Width m])</f>
        <v/>
      </c>
      <c r="BI931" s="14" t="str">
        <f>IF(Point[Diameter m]="","",Point[Diameter m])</f>
        <v/>
      </c>
      <c r="BJ931" s="14" t="str">
        <f>IF(Point[Asset Group]="","",VLOOKUP(Point[Number of Pipes],number,2,FALSE))</f>
        <v/>
      </c>
      <c r="BK931" s="14" t="str">
        <f>IF(Point[Asset Group]="","",VLOOKUP(Point[Combined Name],2,FALSE))</f>
        <v/>
      </c>
      <c r="BL931" s="14" t="str">
        <f>IF(Point[Asset Group]="","",VLOOKUP(Point[Size Class],size_class,2,FALSE))</f>
        <v/>
      </c>
      <c r="BM931" s="14" t="str">
        <f>IF(Point[Asset Group]="","",VLOOKUP(Point[Age Class],age_class,2,FALSE))</f>
        <v/>
      </c>
      <c r="BN931" s="14" t="str">
        <f>IF(Point[Girth (cm)]="","",Point[Girth (cm)])</f>
        <v/>
      </c>
      <c r="BO931" s="14" t="str">
        <f>IF(Point[Crown Radius (m)]="","",Point[Crown Radius (m)])</f>
        <v/>
      </c>
      <c r="BP931" s="14" t="str">
        <f>IF(Point[Asset Group]="","",VLOOKUP(Point[Rooting Environment],root_enviro,2,FALSE))</f>
        <v/>
      </c>
      <c r="BQ931" s="14" t="str">
        <f>IF(Point[Asset Group]="","",VLOOKUP(Point[Tree Surround],tree_surround,2,FALSE))</f>
        <v/>
      </c>
      <c r="BR931" s="14" t="str">
        <f>IF(Point[Asset Group]="","",VLOOKUP(Point[Tree Grill],yes_no,2,FALSE))</f>
        <v/>
      </c>
      <c r="BS931" s="14" t="str">
        <f>IF(Point[Asset Group]="","",VLOOKUP(Point[Tree Location],tree_location,2,FALSE))</f>
        <v/>
      </c>
    </row>
    <row r="932" spans="1:71" s="3" customFormat="1" x14ac:dyDescent="0.2">
      <c r="A932" s="3" t="str">
        <f>IF(Point[DWG File Name]="","",Point[DWG File Name])</f>
        <v/>
      </c>
      <c r="B932" s="3" t="str">
        <f>IF(Point[DWG Layer Name]="","",Point[DWG Layer Name])</f>
        <v/>
      </c>
      <c r="C932" s="3" t="str">
        <f>IF(Point[DWG Handle]="","",Point[DWG Handle])</f>
        <v/>
      </c>
      <c r="D932" s="58" t="str">
        <f>IF(Point[X]="","",Point[X])</f>
        <v/>
      </c>
      <c r="E932" s="58" t="str">
        <f>IF(Point[Y]="","",Point[Y])</f>
        <v/>
      </c>
      <c r="F932" s="3" t="str">
        <f>IF(Point[Replacement Asset]="","",Point[Replacement Asset])</f>
        <v/>
      </c>
      <c r="G932" s="3" t="str">
        <f>IF(Point[Asset ID]="","",UPPER(Point[Asset ID]))</f>
        <v/>
      </c>
      <c r="H932" s="3" t="str">
        <f>IF(Point[Asset Group]="","",VLOOKUP(Point[Asset Group],asset_grp_pt,4,FALSE))</f>
        <v/>
      </c>
      <c r="I932" s="3" t="str">
        <f>IF(Point[Asset Group]="","",VLOOKUP(Point[Asset Group],asset_grp_pt,2,FALSE))</f>
        <v/>
      </c>
      <c r="J932" s="3" t="str">
        <f>IF(Point[Asset Group]="","",VLOOKUP(Point[Asset Group],asset_grp_pt,3,FALSE))</f>
        <v/>
      </c>
      <c r="K932" s="3" t="str">
        <f>IF(Point[Asset Group]="","",VLOOKUP(Point[Asset Type],type_master_list,2,FALSE))</f>
        <v/>
      </c>
      <c r="L932" s="3" t="str">
        <f>IF(Point[Asset Name]="","",PROPER(Point[Asset Name]))</f>
        <v/>
      </c>
      <c r="M932" s="11" t="str">
        <f>IF(Point[Install Date]="","",Point[Install Date])</f>
        <v/>
      </c>
      <c r="N932" s="11" t="str">
        <f>IF(Point[Note]="","",PROPER(Point[Note]))</f>
        <v/>
      </c>
      <c r="O932" s="11" t="str">
        <f>IF(Point[Resource Consent Number]="","",UPPER(Point[Resource Consent Number]))</f>
        <v/>
      </c>
      <c r="P932" s="53" t="str">
        <f>IF(Point[Asset Unit Cost]="","",Point[Asset Unit Cost])</f>
        <v/>
      </c>
      <c r="Q932" s="11" t="str">
        <f>IF(Point[Added By]="","",UPPER(Point[Added By]))</f>
        <v/>
      </c>
      <c r="R932" s="11" t="str">
        <f>IF(Point[Added Date]="","",Point[Added Date])</f>
        <v/>
      </c>
      <c r="S932" s="14" t="str">
        <f>IF(Point[Z COORD]="","",Point[Z COORD])</f>
        <v/>
      </c>
      <c r="T932" s="14" t="str">
        <f>IF(Point[Asset Description]="","",PROPER(Point[Asset Description]))</f>
        <v/>
      </c>
      <c r="U932" s="14" t="str">
        <f>IF(Point[[Artist ]]="","",PROPER(Point[[Artist ]]))</f>
        <v/>
      </c>
      <c r="V932" s="14" t="str">
        <f>IF(Point[Material Notes]="","",PROPER(Point[Material Notes]))</f>
        <v/>
      </c>
      <c r="W932" s="14" t="str">
        <f>IF(Point[Dimension Notes]="","",Point[Dimension Notes])</f>
        <v/>
      </c>
      <c r="X932" s="14" t="str">
        <f>IF(Point[List]="","",VLOOKUP(Point[Burner Number],number,2,FALSE))</f>
        <v/>
      </c>
      <c r="Y932" s="14" t="str">
        <f>IF(Point[List]="","",VLOOKUP(Point[Fuel],bbq_fuel,2,FALSE))</f>
        <v/>
      </c>
      <c r="Z932" s="14" t="str">
        <f>IF(Point[List]="","",VLOOKUP(Point[Cabinet Material],bbq_material,2,FALSE))</f>
        <v/>
      </c>
      <c r="AA932" s="14" t="str">
        <f>IF(Point[Asset Group]="","",VLOOKUP(Point[Manufacturer],manufacturer,2,FALSE))</f>
        <v/>
      </c>
      <c r="AB932" s="14" t="str">
        <f>IF(Point[Uinsex WC]="","",Point[Uinsex WC])</f>
        <v/>
      </c>
      <c r="AC932" s="14" t="str">
        <f>IF(Point[Female WC]="","",Point[Female WC])</f>
        <v/>
      </c>
      <c r="AD932" s="14" t="str">
        <f>IF(Point[Male WC]="","",Point[Male WC])</f>
        <v/>
      </c>
      <c r="AE932" s="14" t="str">
        <f>IF(Point[Urinal]="","",Point[Urinal])</f>
        <v/>
      </c>
      <c r="AF932" s="14" t="str">
        <f>IF(Point[Disabled Unisex]="","",Point[Disabled Unisex])</f>
        <v/>
      </c>
      <c r="AG932" s="14" t="str">
        <f>IF(Point[Disabled Female]="","",Point[Disabled Female])</f>
        <v/>
      </c>
      <c r="AH932" s="14" t="str">
        <f>IF(Point[Disabled Male]="","",Point[Disabled Male])</f>
        <v/>
      </c>
      <c r="AI932" s="14" t="str">
        <f>IF(Point[Asset Group]="","",VLOOKUP(Point[Handrail],yes_no,2,FALSE))</f>
        <v/>
      </c>
      <c r="AJ932" s="14" t="str">
        <f>IF(Point[Asset Group]="","",VLOOKUP(Point[Baby Changing],yes_no,2,FALSE))</f>
        <v/>
      </c>
      <c r="AK932" s="14" t="str">
        <f>IF(Point[Asset Group]="","",VLOOKUP(Point[Service Room],yes_no,2,FALSE))</f>
        <v/>
      </c>
      <c r="AL932" s="14" t="str">
        <f>IF(Point[Asset Group]="","",VLOOKUP(Point[Service Tap],service_tap,2,FALSE))</f>
        <v/>
      </c>
      <c r="AM932" s="14" t="str">
        <f>IF(Point[Asset Group]="","",VLOOKUP(Point[Heating Type],wc_heating,2,FALSE))</f>
        <v/>
      </c>
      <c r="AN932" s="14" t="str">
        <f>IF(Point[Asset Group]="","",VLOOKUP(Point[Power Supply],power_supply,2,FALSE))</f>
        <v/>
      </c>
      <c r="AO932" s="14" t="str">
        <f>IF(Point[Asset Group]="","",VLOOKUP(Point[Waste Water],waste_water,2,FALSE))</f>
        <v/>
      </c>
      <c r="AP932" s="14" t="str">
        <f>IF(Point[Asset Group]="","",VLOOKUP(Point[Furniture SubType],subdom_master_gdb,2,FALSE))</f>
        <v/>
      </c>
      <c r="AQ932" s="14" t="str">
        <f>IF(Point[Asset Group]="","",VLOOKUP(Point[Concrete Pad],yes_no,2,FALSE))</f>
        <v/>
      </c>
      <c r="AR932" s="14" t="str">
        <f>IF(Point[Asset Group]="","",VLOOKUP(Point[Material],material_master,2,FALSE))</f>
        <v/>
      </c>
      <c r="AS932" s="14" t="str">
        <f>IF(Point[Asset Group]="","",VLOOKUP(Point[Plumbing],irrigation_plumbing,2,FALSE))</f>
        <v/>
      </c>
      <c r="AT932" s="14" t="str">
        <f>IF(Point[Asset Group]="","",VLOOKUP(Point[Sprinklers],irrigation_sprinklers,2,FALSE))</f>
        <v/>
      </c>
      <c r="AU932" s="14" t="str">
        <f>IF(Point[Asset Group]="","",VLOOKUP(Point[System],irrigation_system,2,FALSE))</f>
        <v/>
      </c>
      <c r="AV932" s="14" t="str">
        <f>IF(Point[Asset Group]="","",VLOOKUP(Point[Status],irrigation_status,2,FALSE))</f>
        <v/>
      </c>
      <c r="AW932" s="11" t="str">
        <f>IF(Point[Date of manufacture]="","",Point[Date of manufacture])</f>
        <v/>
      </c>
      <c r="AX932" s="14" t="str">
        <f>IF(Point[Asset Group]="","",VLOOKUP(Point[Sign Purpose],sign_purpose,2,FALSE))</f>
        <v/>
      </c>
      <c r="AY932" s="14" t="str">
        <f>IF(Point[Asset Group]="","",VLOOKUP(Point[Sign Material],material_master,2,FALSE))</f>
        <v/>
      </c>
      <c r="AZ932" s="14" t="str">
        <f>IF(Point[Asset Group]="","",VLOOKUP(Point[Affixed To],sign_affix,2,FALSE))</f>
        <v/>
      </c>
      <c r="BA932" s="14" t="str">
        <f>IF(Point[Size HxB mm]="","",Point[Size HxB mm])</f>
        <v/>
      </c>
      <c r="BB932" s="14" t="str">
        <f>IF(Point[Height m]="","",Point[Height m])</f>
        <v/>
      </c>
      <c r="BC932" s="14" t="str">
        <f>IF(Point[Asset Group]="","",VLOOKUP(Point[Post Material],material_master,2,FALSE))</f>
        <v/>
      </c>
      <c r="BD932" s="14" t="str">
        <f>IF(Point[Asset Group]="","",VLOOKUP(Point[Post Number],number,2,FALSE))</f>
        <v/>
      </c>
      <c r="BE932" s="14" t="str">
        <f>IF(Point[Asset Group]="","",VLOOKUP(Point[Structure SubType],subdom_master_gdb,2,FALSE))</f>
        <v/>
      </c>
      <c r="BF932" s="14" t="str">
        <f>IF(Point[Area m2]="","",Point[Area m2])</f>
        <v/>
      </c>
      <c r="BG932" s="14" t="str">
        <f>IF(Point[Length m]="","",Point[Length m])</f>
        <v/>
      </c>
      <c r="BH932" s="14" t="str">
        <f>IF(Point[Width m]="","",Point[Width m])</f>
        <v/>
      </c>
      <c r="BI932" s="14" t="str">
        <f>IF(Point[Diameter m]="","",Point[Diameter m])</f>
        <v/>
      </c>
      <c r="BJ932" s="14" t="str">
        <f>IF(Point[Asset Group]="","",VLOOKUP(Point[Number of Pipes],number,2,FALSE))</f>
        <v/>
      </c>
      <c r="BK932" s="14" t="str">
        <f>IF(Point[Asset Group]="","",VLOOKUP(Point[Combined Name],2,FALSE))</f>
        <v/>
      </c>
      <c r="BL932" s="14" t="str">
        <f>IF(Point[Asset Group]="","",VLOOKUP(Point[Size Class],size_class,2,FALSE))</f>
        <v/>
      </c>
      <c r="BM932" s="14" t="str">
        <f>IF(Point[Asset Group]="","",VLOOKUP(Point[Age Class],age_class,2,FALSE))</f>
        <v/>
      </c>
      <c r="BN932" s="14" t="str">
        <f>IF(Point[Girth (cm)]="","",Point[Girth (cm)])</f>
        <v/>
      </c>
      <c r="BO932" s="14" t="str">
        <f>IF(Point[Crown Radius (m)]="","",Point[Crown Radius (m)])</f>
        <v/>
      </c>
      <c r="BP932" s="14" t="str">
        <f>IF(Point[Asset Group]="","",VLOOKUP(Point[Rooting Environment],root_enviro,2,FALSE))</f>
        <v/>
      </c>
      <c r="BQ932" s="14" t="str">
        <f>IF(Point[Asset Group]="","",VLOOKUP(Point[Tree Surround],tree_surround,2,FALSE))</f>
        <v/>
      </c>
      <c r="BR932" s="14" t="str">
        <f>IF(Point[Asset Group]="","",VLOOKUP(Point[Tree Grill],yes_no,2,FALSE))</f>
        <v/>
      </c>
      <c r="BS932" s="14" t="str">
        <f>IF(Point[Asset Group]="","",VLOOKUP(Point[Tree Location],tree_location,2,FALSE))</f>
        <v/>
      </c>
    </row>
    <row r="933" spans="1:71" s="3" customFormat="1" x14ac:dyDescent="0.2">
      <c r="A933" s="3" t="str">
        <f>IF(Point[DWG File Name]="","",Point[DWG File Name])</f>
        <v/>
      </c>
      <c r="B933" s="3" t="str">
        <f>IF(Point[DWG Layer Name]="","",Point[DWG Layer Name])</f>
        <v/>
      </c>
      <c r="C933" s="3" t="str">
        <f>IF(Point[DWG Handle]="","",Point[DWG Handle])</f>
        <v/>
      </c>
      <c r="D933" s="58" t="str">
        <f>IF(Point[X]="","",Point[X])</f>
        <v/>
      </c>
      <c r="E933" s="58" t="str">
        <f>IF(Point[Y]="","",Point[Y])</f>
        <v/>
      </c>
      <c r="F933" s="3" t="str">
        <f>IF(Point[Replacement Asset]="","",Point[Replacement Asset])</f>
        <v/>
      </c>
      <c r="G933" s="3" t="str">
        <f>IF(Point[Asset ID]="","",UPPER(Point[Asset ID]))</f>
        <v/>
      </c>
      <c r="H933" s="3" t="str">
        <f>IF(Point[Asset Group]="","",VLOOKUP(Point[Asset Group],asset_grp_pt,4,FALSE))</f>
        <v/>
      </c>
      <c r="I933" s="3" t="str">
        <f>IF(Point[Asset Group]="","",VLOOKUP(Point[Asset Group],asset_grp_pt,2,FALSE))</f>
        <v/>
      </c>
      <c r="J933" s="3" t="str">
        <f>IF(Point[Asset Group]="","",VLOOKUP(Point[Asset Group],asset_grp_pt,3,FALSE))</f>
        <v/>
      </c>
      <c r="K933" s="3" t="str">
        <f>IF(Point[Asset Group]="","",VLOOKUP(Point[Asset Type],type_master_list,2,FALSE))</f>
        <v/>
      </c>
      <c r="L933" s="3" t="str">
        <f>IF(Point[Asset Name]="","",PROPER(Point[Asset Name]))</f>
        <v/>
      </c>
      <c r="M933" s="11" t="str">
        <f>IF(Point[Install Date]="","",Point[Install Date])</f>
        <v/>
      </c>
      <c r="N933" s="11" t="str">
        <f>IF(Point[Note]="","",PROPER(Point[Note]))</f>
        <v/>
      </c>
      <c r="O933" s="11" t="str">
        <f>IF(Point[Resource Consent Number]="","",UPPER(Point[Resource Consent Number]))</f>
        <v/>
      </c>
      <c r="P933" s="53" t="str">
        <f>IF(Point[Asset Unit Cost]="","",Point[Asset Unit Cost])</f>
        <v/>
      </c>
      <c r="Q933" s="11" t="str">
        <f>IF(Point[Added By]="","",UPPER(Point[Added By]))</f>
        <v/>
      </c>
      <c r="R933" s="11" t="str">
        <f>IF(Point[Added Date]="","",Point[Added Date])</f>
        <v/>
      </c>
      <c r="S933" s="14" t="str">
        <f>IF(Point[Z COORD]="","",Point[Z COORD])</f>
        <v/>
      </c>
      <c r="T933" s="14" t="str">
        <f>IF(Point[Asset Description]="","",PROPER(Point[Asset Description]))</f>
        <v/>
      </c>
      <c r="U933" s="14" t="str">
        <f>IF(Point[[Artist ]]="","",PROPER(Point[[Artist ]]))</f>
        <v/>
      </c>
      <c r="V933" s="14" t="str">
        <f>IF(Point[Material Notes]="","",PROPER(Point[Material Notes]))</f>
        <v/>
      </c>
      <c r="W933" s="14" t="str">
        <f>IF(Point[Dimension Notes]="","",Point[Dimension Notes])</f>
        <v/>
      </c>
      <c r="X933" s="14" t="str">
        <f>IF(Point[List]="","",VLOOKUP(Point[Burner Number],number,2,FALSE))</f>
        <v/>
      </c>
      <c r="Y933" s="14" t="str">
        <f>IF(Point[List]="","",VLOOKUP(Point[Fuel],bbq_fuel,2,FALSE))</f>
        <v/>
      </c>
      <c r="Z933" s="14" t="str">
        <f>IF(Point[List]="","",VLOOKUP(Point[Cabinet Material],bbq_material,2,FALSE))</f>
        <v/>
      </c>
      <c r="AA933" s="14" t="str">
        <f>IF(Point[Asset Group]="","",VLOOKUP(Point[Manufacturer],manufacturer,2,FALSE))</f>
        <v/>
      </c>
      <c r="AB933" s="14" t="str">
        <f>IF(Point[Uinsex WC]="","",Point[Uinsex WC])</f>
        <v/>
      </c>
      <c r="AC933" s="14" t="str">
        <f>IF(Point[Female WC]="","",Point[Female WC])</f>
        <v/>
      </c>
      <c r="AD933" s="14" t="str">
        <f>IF(Point[Male WC]="","",Point[Male WC])</f>
        <v/>
      </c>
      <c r="AE933" s="14" t="str">
        <f>IF(Point[Urinal]="","",Point[Urinal])</f>
        <v/>
      </c>
      <c r="AF933" s="14" t="str">
        <f>IF(Point[Disabled Unisex]="","",Point[Disabled Unisex])</f>
        <v/>
      </c>
      <c r="AG933" s="14" t="str">
        <f>IF(Point[Disabled Female]="","",Point[Disabled Female])</f>
        <v/>
      </c>
      <c r="AH933" s="14" t="str">
        <f>IF(Point[Disabled Male]="","",Point[Disabled Male])</f>
        <v/>
      </c>
      <c r="AI933" s="14" t="str">
        <f>IF(Point[Asset Group]="","",VLOOKUP(Point[Handrail],yes_no,2,FALSE))</f>
        <v/>
      </c>
      <c r="AJ933" s="14" t="str">
        <f>IF(Point[Asset Group]="","",VLOOKUP(Point[Baby Changing],yes_no,2,FALSE))</f>
        <v/>
      </c>
      <c r="AK933" s="14" t="str">
        <f>IF(Point[Asset Group]="","",VLOOKUP(Point[Service Room],yes_no,2,FALSE))</f>
        <v/>
      </c>
      <c r="AL933" s="14" t="str">
        <f>IF(Point[Asset Group]="","",VLOOKUP(Point[Service Tap],service_tap,2,FALSE))</f>
        <v/>
      </c>
      <c r="AM933" s="14" t="str">
        <f>IF(Point[Asset Group]="","",VLOOKUP(Point[Heating Type],wc_heating,2,FALSE))</f>
        <v/>
      </c>
      <c r="AN933" s="14" t="str">
        <f>IF(Point[Asset Group]="","",VLOOKUP(Point[Power Supply],power_supply,2,FALSE))</f>
        <v/>
      </c>
      <c r="AO933" s="14" t="str">
        <f>IF(Point[Asset Group]="","",VLOOKUP(Point[Waste Water],waste_water,2,FALSE))</f>
        <v/>
      </c>
      <c r="AP933" s="14" t="str">
        <f>IF(Point[Asset Group]="","",VLOOKUP(Point[Furniture SubType],subdom_master_gdb,2,FALSE))</f>
        <v/>
      </c>
      <c r="AQ933" s="14" t="str">
        <f>IF(Point[Asset Group]="","",VLOOKUP(Point[Concrete Pad],yes_no,2,FALSE))</f>
        <v/>
      </c>
      <c r="AR933" s="14" t="str">
        <f>IF(Point[Asset Group]="","",VLOOKUP(Point[Material],material_master,2,FALSE))</f>
        <v/>
      </c>
      <c r="AS933" s="14" t="str">
        <f>IF(Point[Asset Group]="","",VLOOKUP(Point[Plumbing],irrigation_plumbing,2,FALSE))</f>
        <v/>
      </c>
      <c r="AT933" s="14" t="str">
        <f>IF(Point[Asset Group]="","",VLOOKUP(Point[Sprinklers],irrigation_sprinklers,2,FALSE))</f>
        <v/>
      </c>
      <c r="AU933" s="14" t="str">
        <f>IF(Point[Asset Group]="","",VLOOKUP(Point[System],irrigation_system,2,FALSE))</f>
        <v/>
      </c>
      <c r="AV933" s="14" t="str">
        <f>IF(Point[Asset Group]="","",VLOOKUP(Point[Status],irrigation_status,2,FALSE))</f>
        <v/>
      </c>
      <c r="AW933" s="11" t="str">
        <f>IF(Point[Date of manufacture]="","",Point[Date of manufacture])</f>
        <v/>
      </c>
      <c r="AX933" s="14" t="str">
        <f>IF(Point[Asset Group]="","",VLOOKUP(Point[Sign Purpose],sign_purpose,2,FALSE))</f>
        <v/>
      </c>
      <c r="AY933" s="14" t="str">
        <f>IF(Point[Asset Group]="","",VLOOKUP(Point[Sign Material],material_master,2,FALSE))</f>
        <v/>
      </c>
      <c r="AZ933" s="14" t="str">
        <f>IF(Point[Asset Group]="","",VLOOKUP(Point[Affixed To],sign_affix,2,FALSE))</f>
        <v/>
      </c>
      <c r="BA933" s="14" t="str">
        <f>IF(Point[Size HxB mm]="","",Point[Size HxB mm])</f>
        <v/>
      </c>
      <c r="BB933" s="14" t="str">
        <f>IF(Point[Height m]="","",Point[Height m])</f>
        <v/>
      </c>
      <c r="BC933" s="14" t="str">
        <f>IF(Point[Asset Group]="","",VLOOKUP(Point[Post Material],material_master,2,FALSE))</f>
        <v/>
      </c>
      <c r="BD933" s="14" t="str">
        <f>IF(Point[Asset Group]="","",VLOOKUP(Point[Post Number],number,2,FALSE))</f>
        <v/>
      </c>
      <c r="BE933" s="14" t="str">
        <f>IF(Point[Asset Group]="","",VLOOKUP(Point[Structure SubType],subdom_master_gdb,2,FALSE))</f>
        <v/>
      </c>
      <c r="BF933" s="14" t="str">
        <f>IF(Point[Area m2]="","",Point[Area m2])</f>
        <v/>
      </c>
      <c r="BG933" s="14" t="str">
        <f>IF(Point[Length m]="","",Point[Length m])</f>
        <v/>
      </c>
      <c r="BH933" s="14" t="str">
        <f>IF(Point[Width m]="","",Point[Width m])</f>
        <v/>
      </c>
      <c r="BI933" s="14" t="str">
        <f>IF(Point[Diameter m]="","",Point[Diameter m])</f>
        <v/>
      </c>
      <c r="BJ933" s="14" t="str">
        <f>IF(Point[Asset Group]="","",VLOOKUP(Point[Number of Pipes],number,2,FALSE))</f>
        <v/>
      </c>
      <c r="BK933" s="14" t="str">
        <f>IF(Point[Asset Group]="","",VLOOKUP(Point[Combined Name],2,FALSE))</f>
        <v/>
      </c>
      <c r="BL933" s="14" t="str">
        <f>IF(Point[Asset Group]="","",VLOOKUP(Point[Size Class],size_class,2,FALSE))</f>
        <v/>
      </c>
      <c r="BM933" s="14" t="str">
        <f>IF(Point[Asset Group]="","",VLOOKUP(Point[Age Class],age_class,2,FALSE))</f>
        <v/>
      </c>
      <c r="BN933" s="14" t="str">
        <f>IF(Point[Girth (cm)]="","",Point[Girth (cm)])</f>
        <v/>
      </c>
      <c r="BO933" s="14" t="str">
        <f>IF(Point[Crown Radius (m)]="","",Point[Crown Radius (m)])</f>
        <v/>
      </c>
      <c r="BP933" s="14" t="str">
        <f>IF(Point[Asset Group]="","",VLOOKUP(Point[Rooting Environment],root_enviro,2,FALSE))</f>
        <v/>
      </c>
      <c r="BQ933" s="14" t="str">
        <f>IF(Point[Asset Group]="","",VLOOKUP(Point[Tree Surround],tree_surround,2,FALSE))</f>
        <v/>
      </c>
      <c r="BR933" s="14" t="str">
        <f>IF(Point[Asset Group]="","",VLOOKUP(Point[Tree Grill],yes_no,2,FALSE))</f>
        <v/>
      </c>
      <c r="BS933" s="14" t="str">
        <f>IF(Point[Asset Group]="","",VLOOKUP(Point[Tree Location],tree_location,2,FALSE))</f>
        <v/>
      </c>
    </row>
    <row r="934" spans="1:71" s="3" customFormat="1" x14ac:dyDescent="0.2">
      <c r="A934" s="3" t="str">
        <f>IF(Point[DWG File Name]="","",Point[DWG File Name])</f>
        <v/>
      </c>
      <c r="B934" s="3" t="str">
        <f>IF(Point[DWG Layer Name]="","",Point[DWG Layer Name])</f>
        <v/>
      </c>
      <c r="C934" s="3" t="str">
        <f>IF(Point[DWG Handle]="","",Point[DWG Handle])</f>
        <v/>
      </c>
      <c r="D934" s="58" t="str">
        <f>IF(Point[X]="","",Point[X])</f>
        <v/>
      </c>
      <c r="E934" s="58" t="str">
        <f>IF(Point[Y]="","",Point[Y])</f>
        <v/>
      </c>
      <c r="F934" s="3" t="str">
        <f>IF(Point[Replacement Asset]="","",Point[Replacement Asset])</f>
        <v/>
      </c>
      <c r="G934" s="3" t="str">
        <f>IF(Point[Asset ID]="","",UPPER(Point[Asset ID]))</f>
        <v/>
      </c>
      <c r="H934" s="3" t="str">
        <f>IF(Point[Asset Group]="","",VLOOKUP(Point[Asset Group],asset_grp_pt,4,FALSE))</f>
        <v/>
      </c>
      <c r="I934" s="3" t="str">
        <f>IF(Point[Asset Group]="","",VLOOKUP(Point[Asset Group],asset_grp_pt,2,FALSE))</f>
        <v/>
      </c>
      <c r="J934" s="3" t="str">
        <f>IF(Point[Asset Group]="","",VLOOKUP(Point[Asset Group],asset_grp_pt,3,FALSE))</f>
        <v/>
      </c>
      <c r="K934" s="3" t="str">
        <f>IF(Point[Asset Group]="","",VLOOKUP(Point[Asset Type],type_master_list,2,FALSE))</f>
        <v/>
      </c>
      <c r="L934" s="3" t="str">
        <f>IF(Point[Asset Name]="","",PROPER(Point[Asset Name]))</f>
        <v/>
      </c>
      <c r="M934" s="11" t="str">
        <f>IF(Point[Install Date]="","",Point[Install Date])</f>
        <v/>
      </c>
      <c r="N934" s="11" t="str">
        <f>IF(Point[Note]="","",PROPER(Point[Note]))</f>
        <v/>
      </c>
      <c r="O934" s="11" t="str">
        <f>IF(Point[Resource Consent Number]="","",UPPER(Point[Resource Consent Number]))</f>
        <v/>
      </c>
      <c r="P934" s="53" t="str">
        <f>IF(Point[Asset Unit Cost]="","",Point[Asset Unit Cost])</f>
        <v/>
      </c>
      <c r="Q934" s="11" t="str">
        <f>IF(Point[Added By]="","",UPPER(Point[Added By]))</f>
        <v/>
      </c>
      <c r="R934" s="11" t="str">
        <f>IF(Point[Added Date]="","",Point[Added Date])</f>
        <v/>
      </c>
      <c r="S934" s="14" t="str">
        <f>IF(Point[Z COORD]="","",Point[Z COORD])</f>
        <v/>
      </c>
      <c r="T934" s="14" t="str">
        <f>IF(Point[Asset Description]="","",PROPER(Point[Asset Description]))</f>
        <v/>
      </c>
      <c r="U934" s="14" t="str">
        <f>IF(Point[[Artist ]]="","",PROPER(Point[[Artist ]]))</f>
        <v/>
      </c>
      <c r="V934" s="14" t="str">
        <f>IF(Point[Material Notes]="","",PROPER(Point[Material Notes]))</f>
        <v/>
      </c>
      <c r="W934" s="14" t="str">
        <f>IF(Point[Dimension Notes]="","",Point[Dimension Notes])</f>
        <v/>
      </c>
      <c r="X934" s="14" t="str">
        <f>IF(Point[List]="","",VLOOKUP(Point[Burner Number],number,2,FALSE))</f>
        <v/>
      </c>
      <c r="Y934" s="14" t="str">
        <f>IF(Point[List]="","",VLOOKUP(Point[Fuel],bbq_fuel,2,FALSE))</f>
        <v/>
      </c>
      <c r="Z934" s="14" t="str">
        <f>IF(Point[List]="","",VLOOKUP(Point[Cabinet Material],bbq_material,2,FALSE))</f>
        <v/>
      </c>
      <c r="AA934" s="14" t="str">
        <f>IF(Point[Asset Group]="","",VLOOKUP(Point[Manufacturer],manufacturer,2,FALSE))</f>
        <v/>
      </c>
      <c r="AB934" s="14" t="str">
        <f>IF(Point[Uinsex WC]="","",Point[Uinsex WC])</f>
        <v/>
      </c>
      <c r="AC934" s="14" t="str">
        <f>IF(Point[Female WC]="","",Point[Female WC])</f>
        <v/>
      </c>
      <c r="AD934" s="14" t="str">
        <f>IF(Point[Male WC]="","",Point[Male WC])</f>
        <v/>
      </c>
      <c r="AE934" s="14" t="str">
        <f>IF(Point[Urinal]="","",Point[Urinal])</f>
        <v/>
      </c>
      <c r="AF934" s="14" t="str">
        <f>IF(Point[Disabled Unisex]="","",Point[Disabled Unisex])</f>
        <v/>
      </c>
      <c r="AG934" s="14" t="str">
        <f>IF(Point[Disabled Female]="","",Point[Disabled Female])</f>
        <v/>
      </c>
      <c r="AH934" s="14" t="str">
        <f>IF(Point[Disabled Male]="","",Point[Disabled Male])</f>
        <v/>
      </c>
      <c r="AI934" s="14" t="str">
        <f>IF(Point[Asset Group]="","",VLOOKUP(Point[Handrail],yes_no,2,FALSE))</f>
        <v/>
      </c>
      <c r="AJ934" s="14" t="str">
        <f>IF(Point[Asset Group]="","",VLOOKUP(Point[Baby Changing],yes_no,2,FALSE))</f>
        <v/>
      </c>
      <c r="AK934" s="14" t="str">
        <f>IF(Point[Asset Group]="","",VLOOKUP(Point[Service Room],yes_no,2,FALSE))</f>
        <v/>
      </c>
      <c r="AL934" s="14" t="str">
        <f>IF(Point[Asset Group]="","",VLOOKUP(Point[Service Tap],service_tap,2,FALSE))</f>
        <v/>
      </c>
      <c r="AM934" s="14" t="str">
        <f>IF(Point[Asset Group]="","",VLOOKUP(Point[Heating Type],wc_heating,2,FALSE))</f>
        <v/>
      </c>
      <c r="AN934" s="14" t="str">
        <f>IF(Point[Asset Group]="","",VLOOKUP(Point[Power Supply],power_supply,2,FALSE))</f>
        <v/>
      </c>
      <c r="AO934" s="14" t="str">
        <f>IF(Point[Asset Group]="","",VLOOKUP(Point[Waste Water],waste_water,2,FALSE))</f>
        <v/>
      </c>
      <c r="AP934" s="14" t="str">
        <f>IF(Point[Asset Group]="","",VLOOKUP(Point[Furniture SubType],subdom_master_gdb,2,FALSE))</f>
        <v/>
      </c>
      <c r="AQ934" s="14" t="str">
        <f>IF(Point[Asset Group]="","",VLOOKUP(Point[Concrete Pad],yes_no,2,FALSE))</f>
        <v/>
      </c>
      <c r="AR934" s="14" t="str">
        <f>IF(Point[Asset Group]="","",VLOOKUP(Point[Material],material_master,2,FALSE))</f>
        <v/>
      </c>
      <c r="AS934" s="14" t="str">
        <f>IF(Point[Asset Group]="","",VLOOKUP(Point[Plumbing],irrigation_plumbing,2,FALSE))</f>
        <v/>
      </c>
      <c r="AT934" s="14" t="str">
        <f>IF(Point[Asset Group]="","",VLOOKUP(Point[Sprinklers],irrigation_sprinklers,2,FALSE))</f>
        <v/>
      </c>
      <c r="AU934" s="14" t="str">
        <f>IF(Point[Asset Group]="","",VLOOKUP(Point[System],irrigation_system,2,FALSE))</f>
        <v/>
      </c>
      <c r="AV934" s="14" t="str">
        <f>IF(Point[Asset Group]="","",VLOOKUP(Point[Status],irrigation_status,2,FALSE))</f>
        <v/>
      </c>
      <c r="AW934" s="11" t="str">
        <f>IF(Point[Date of manufacture]="","",Point[Date of manufacture])</f>
        <v/>
      </c>
      <c r="AX934" s="14" t="str">
        <f>IF(Point[Asset Group]="","",VLOOKUP(Point[Sign Purpose],sign_purpose,2,FALSE))</f>
        <v/>
      </c>
      <c r="AY934" s="14" t="str">
        <f>IF(Point[Asset Group]="","",VLOOKUP(Point[Sign Material],material_master,2,FALSE))</f>
        <v/>
      </c>
      <c r="AZ934" s="14" t="str">
        <f>IF(Point[Asset Group]="","",VLOOKUP(Point[Affixed To],sign_affix,2,FALSE))</f>
        <v/>
      </c>
      <c r="BA934" s="14" t="str">
        <f>IF(Point[Size HxB mm]="","",Point[Size HxB mm])</f>
        <v/>
      </c>
      <c r="BB934" s="14" t="str">
        <f>IF(Point[Height m]="","",Point[Height m])</f>
        <v/>
      </c>
      <c r="BC934" s="14" t="str">
        <f>IF(Point[Asset Group]="","",VLOOKUP(Point[Post Material],material_master,2,FALSE))</f>
        <v/>
      </c>
      <c r="BD934" s="14" t="str">
        <f>IF(Point[Asset Group]="","",VLOOKUP(Point[Post Number],number,2,FALSE))</f>
        <v/>
      </c>
      <c r="BE934" s="14" t="str">
        <f>IF(Point[Asset Group]="","",VLOOKUP(Point[Structure SubType],subdom_master_gdb,2,FALSE))</f>
        <v/>
      </c>
      <c r="BF934" s="14" t="str">
        <f>IF(Point[Area m2]="","",Point[Area m2])</f>
        <v/>
      </c>
      <c r="BG934" s="14" t="str">
        <f>IF(Point[Length m]="","",Point[Length m])</f>
        <v/>
      </c>
      <c r="BH934" s="14" t="str">
        <f>IF(Point[Width m]="","",Point[Width m])</f>
        <v/>
      </c>
      <c r="BI934" s="14" t="str">
        <f>IF(Point[Diameter m]="","",Point[Diameter m])</f>
        <v/>
      </c>
      <c r="BJ934" s="14" t="str">
        <f>IF(Point[Asset Group]="","",VLOOKUP(Point[Number of Pipes],number,2,FALSE))</f>
        <v/>
      </c>
      <c r="BK934" s="14" t="str">
        <f>IF(Point[Asset Group]="","",VLOOKUP(Point[Combined Name],2,FALSE))</f>
        <v/>
      </c>
      <c r="BL934" s="14" t="str">
        <f>IF(Point[Asset Group]="","",VLOOKUP(Point[Size Class],size_class,2,FALSE))</f>
        <v/>
      </c>
      <c r="BM934" s="14" t="str">
        <f>IF(Point[Asset Group]="","",VLOOKUP(Point[Age Class],age_class,2,FALSE))</f>
        <v/>
      </c>
      <c r="BN934" s="14" t="str">
        <f>IF(Point[Girth (cm)]="","",Point[Girth (cm)])</f>
        <v/>
      </c>
      <c r="BO934" s="14" t="str">
        <f>IF(Point[Crown Radius (m)]="","",Point[Crown Radius (m)])</f>
        <v/>
      </c>
      <c r="BP934" s="14" t="str">
        <f>IF(Point[Asset Group]="","",VLOOKUP(Point[Rooting Environment],root_enviro,2,FALSE))</f>
        <v/>
      </c>
      <c r="BQ934" s="14" t="str">
        <f>IF(Point[Asset Group]="","",VLOOKUP(Point[Tree Surround],tree_surround,2,FALSE))</f>
        <v/>
      </c>
      <c r="BR934" s="14" t="str">
        <f>IF(Point[Asset Group]="","",VLOOKUP(Point[Tree Grill],yes_no,2,FALSE))</f>
        <v/>
      </c>
      <c r="BS934" s="14" t="str">
        <f>IF(Point[Asset Group]="","",VLOOKUP(Point[Tree Location],tree_location,2,FALSE))</f>
        <v/>
      </c>
    </row>
    <row r="935" spans="1:71" s="3" customFormat="1" x14ac:dyDescent="0.2">
      <c r="A935" s="3" t="str">
        <f>IF(Point[DWG File Name]="","",Point[DWG File Name])</f>
        <v/>
      </c>
      <c r="B935" s="3" t="str">
        <f>IF(Point[DWG Layer Name]="","",Point[DWG Layer Name])</f>
        <v/>
      </c>
      <c r="C935" s="3" t="str">
        <f>IF(Point[DWG Handle]="","",Point[DWG Handle])</f>
        <v/>
      </c>
      <c r="D935" s="58" t="str">
        <f>IF(Point[X]="","",Point[X])</f>
        <v/>
      </c>
      <c r="E935" s="58" t="str">
        <f>IF(Point[Y]="","",Point[Y])</f>
        <v/>
      </c>
      <c r="F935" s="3" t="str">
        <f>IF(Point[Replacement Asset]="","",Point[Replacement Asset])</f>
        <v/>
      </c>
      <c r="G935" s="3" t="str">
        <f>IF(Point[Asset ID]="","",UPPER(Point[Asset ID]))</f>
        <v/>
      </c>
      <c r="H935" s="3" t="str">
        <f>IF(Point[Asset Group]="","",VLOOKUP(Point[Asset Group],asset_grp_pt,4,FALSE))</f>
        <v/>
      </c>
      <c r="I935" s="3" t="str">
        <f>IF(Point[Asset Group]="","",VLOOKUP(Point[Asset Group],asset_grp_pt,2,FALSE))</f>
        <v/>
      </c>
      <c r="J935" s="3" t="str">
        <f>IF(Point[Asset Group]="","",VLOOKUP(Point[Asset Group],asset_grp_pt,3,FALSE))</f>
        <v/>
      </c>
      <c r="K935" s="3" t="str">
        <f>IF(Point[Asset Group]="","",VLOOKUP(Point[Asset Type],type_master_list,2,FALSE))</f>
        <v/>
      </c>
      <c r="L935" s="3" t="str">
        <f>IF(Point[Asset Name]="","",PROPER(Point[Asset Name]))</f>
        <v/>
      </c>
      <c r="M935" s="11" t="str">
        <f>IF(Point[Install Date]="","",Point[Install Date])</f>
        <v/>
      </c>
      <c r="N935" s="11" t="str">
        <f>IF(Point[Note]="","",PROPER(Point[Note]))</f>
        <v/>
      </c>
      <c r="O935" s="11" t="str">
        <f>IF(Point[Resource Consent Number]="","",UPPER(Point[Resource Consent Number]))</f>
        <v/>
      </c>
      <c r="P935" s="53" t="str">
        <f>IF(Point[Asset Unit Cost]="","",Point[Asset Unit Cost])</f>
        <v/>
      </c>
      <c r="Q935" s="11" t="str">
        <f>IF(Point[Added By]="","",UPPER(Point[Added By]))</f>
        <v/>
      </c>
      <c r="R935" s="11" t="str">
        <f>IF(Point[Added Date]="","",Point[Added Date])</f>
        <v/>
      </c>
      <c r="S935" s="14" t="str">
        <f>IF(Point[Z COORD]="","",Point[Z COORD])</f>
        <v/>
      </c>
      <c r="T935" s="14" t="str">
        <f>IF(Point[Asset Description]="","",PROPER(Point[Asset Description]))</f>
        <v/>
      </c>
      <c r="U935" s="14" t="str">
        <f>IF(Point[[Artist ]]="","",PROPER(Point[[Artist ]]))</f>
        <v/>
      </c>
      <c r="V935" s="14" t="str">
        <f>IF(Point[Material Notes]="","",PROPER(Point[Material Notes]))</f>
        <v/>
      </c>
      <c r="W935" s="14" t="str">
        <f>IF(Point[Dimension Notes]="","",Point[Dimension Notes])</f>
        <v/>
      </c>
      <c r="X935" s="14" t="str">
        <f>IF(Point[List]="","",VLOOKUP(Point[Burner Number],number,2,FALSE))</f>
        <v/>
      </c>
      <c r="Y935" s="14" t="str">
        <f>IF(Point[List]="","",VLOOKUP(Point[Fuel],bbq_fuel,2,FALSE))</f>
        <v/>
      </c>
      <c r="Z935" s="14" t="str">
        <f>IF(Point[List]="","",VLOOKUP(Point[Cabinet Material],bbq_material,2,FALSE))</f>
        <v/>
      </c>
      <c r="AA935" s="14" t="str">
        <f>IF(Point[Asset Group]="","",VLOOKUP(Point[Manufacturer],manufacturer,2,FALSE))</f>
        <v/>
      </c>
      <c r="AB935" s="14" t="str">
        <f>IF(Point[Uinsex WC]="","",Point[Uinsex WC])</f>
        <v/>
      </c>
      <c r="AC935" s="14" t="str">
        <f>IF(Point[Female WC]="","",Point[Female WC])</f>
        <v/>
      </c>
      <c r="AD935" s="14" t="str">
        <f>IF(Point[Male WC]="","",Point[Male WC])</f>
        <v/>
      </c>
      <c r="AE935" s="14" t="str">
        <f>IF(Point[Urinal]="","",Point[Urinal])</f>
        <v/>
      </c>
      <c r="AF935" s="14" t="str">
        <f>IF(Point[Disabled Unisex]="","",Point[Disabled Unisex])</f>
        <v/>
      </c>
      <c r="AG935" s="14" t="str">
        <f>IF(Point[Disabled Female]="","",Point[Disabled Female])</f>
        <v/>
      </c>
      <c r="AH935" s="14" t="str">
        <f>IF(Point[Disabled Male]="","",Point[Disabled Male])</f>
        <v/>
      </c>
      <c r="AI935" s="14" t="str">
        <f>IF(Point[Asset Group]="","",VLOOKUP(Point[Handrail],yes_no,2,FALSE))</f>
        <v/>
      </c>
      <c r="AJ935" s="14" t="str">
        <f>IF(Point[Asset Group]="","",VLOOKUP(Point[Baby Changing],yes_no,2,FALSE))</f>
        <v/>
      </c>
      <c r="AK935" s="14" t="str">
        <f>IF(Point[Asset Group]="","",VLOOKUP(Point[Service Room],yes_no,2,FALSE))</f>
        <v/>
      </c>
      <c r="AL935" s="14" t="str">
        <f>IF(Point[Asset Group]="","",VLOOKUP(Point[Service Tap],service_tap,2,FALSE))</f>
        <v/>
      </c>
      <c r="AM935" s="14" t="str">
        <f>IF(Point[Asset Group]="","",VLOOKUP(Point[Heating Type],wc_heating,2,FALSE))</f>
        <v/>
      </c>
      <c r="AN935" s="14" t="str">
        <f>IF(Point[Asset Group]="","",VLOOKUP(Point[Power Supply],power_supply,2,FALSE))</f>
        <v/>
      </c>
      <c r="AO935" s="14" t="str">
        <f>IF(Point[Asset Group]="","",VLOOKUP(Point[Waste Water],waste_water,2,FALSE))</f>
        <v/>
      </c>
      <c r="AP935" s="14" t="str">
        <f>IF(Point[Asset Group]="","",VLOOKUP(Point[Furniture SubType],subdom_master_gdb,2,FALSE))</f>
        <v/>
      </c>
      <c r="AQ935" s="14" t="str">
        <f>IF(Point[Asset Group]="","",VLOOKUP(Point[Concrete Pad],yes_no,2,FALSE))</f>
        <v/>
      </c>
      <c r="AR935" s="14" t="str">
        <f>IF(Point[Asset Group]="","",VLOOKUP(Point[Material],material_master,2,FALSE))</f>
        <v/>
      </c>
      <c r="AS935" s="14" t="str">
        <f>IF(Point[Asset Group]="","",VLOOKUP(Point[Plumbing],irrigation_plumbing,2,FALSE))</f>
        <v/>
      </c>
      <c r="AT935" s="14" t="str">
        <f>IF(Point[Asset Group]="","",VLOOKUP(Point[Sprinklers],irrigation_sprinklers,2,FALSE))</f>
        <v/>
      </c>
      <c r="AU935" s="14" t="str">
        <f>IF(Point[Asset Group]="","",VLOOKUP(Point[System],irrigation_system,2,FALSE))</f>
        <v/>
      </c>
      <c r="AV935" s="14" t="str">
        <f>IF(Point[Asset Group]="","",VLOOKUP(Point[Status],irrigation_status,2,FALSE))</f>
        <v/>
      </c>
      <c r="AW935" s="11" t="str">
        <f>IF(Point[Date of manufacture]="","",Point[Date of manufacture])</f>
        <v/>
      </c>
      <c r="AX935" s="14" t="str">
        <f>IF(Point[Asset Group]="","",VLOOKUP(Point[Sign Purpose],sign_purpose,2,FALSE))</f>
        <v/>
      </c>
      <c r="AY935" s="14" t="str">
        <f>IF(Point[Asset Group]="","",VLOOKUP(Point[Sign Material],material_master,2,FALSE))</f>
        <v/>
      </c>
      <c r="AZ935" s="14" t="str">
        <f>IF(Point[Asset Group]="","",VLOOKUP(Point[Affixed To],sign_affix,2,FALSE))</f>
        <v/>
      </c>
      <c r="BA935" s="14" t="str">
        <f>IF(Point[Size HxB mm]="","",Point[Size HxB mm])</f>
        <v/>
      </c>
      <c r="BB935" s="14" t="str">
        <f>IF(Point[Height m]="","",Point[Height m])</f>
        <v/>
      </c>
      <c r="BC935" s="14" t="str">
        <f>IF(Point[Asset Group]="","",VLOOKUP(Point[Post Material],material_master,2,FALSE))</f>
        <v/>
      </c>
      <c r="BD935" s="14" t="str">
        <f>IF(Point[Asset Group]="","",VLOOKUP(Point[Post Number],number,2,FALSE))</f>
        <v/>
      </c>
      <c r="BE935" s="14" t="str">
        <f>IF(Point[Asset Group]="","",VLOOKUP(Point[Structure SubType],subdom_master_gdb,2,FALSE))</f>
        <v/>
      </c>
      <c r="BF935" s="14" t="str">
        <f>IF(Point[Area m2]="","",Point[Area m2])</f>
        <v/>
      </c>
      <c r="BG935" s="14" t="str">
        <f>IF(Point[Length m]="","",Point[Length m])</f>
        <v/>
      </c>
      <c r="BH935" s="14" t="str">
        <f>IF(Point[Width m]="","",Point[Width m])</f>
        <v/>
      </c>
      <c r="BI935" s="14" t="str">
        <f>IF(Point[Diameter m]="","",Point[Diameter m])</f>
        <v/>
      </c>
      <c r="BJ935" s="14" t="str">
        <f>IF(Point[Asset Group]="","",VLOOKUP(Point[Number of Pipes],number,2,FALSE))</f>
        <v/>
      </c>
      <c r="BK935" s="14" t="str">
        <f>IF(Point[Asset Group]="","",VLOOKUP(Point[Combined Name],2,FALSE))</f>
        <v/>
      </c>
      <c r="BL935" s="14" t="str">
        <f>IF(Point[Asset Group]="","",VLOOKUP(Point[Size Class],size_class,2,FALSE))</f>
        <v/>
      </c>
      <c r="BM935" s="14" t="str">
        <f>IF(Point[Asset Group]="","",VLOOKUP(Point[Age Class],age_class,2,FALSE))</f>
        <v/>
      </c>
      <c r="BN935" s="14" t="str">
        <f>IF(Point[Girth (cm)]="","",Point[Girth (cm)])</f>
        <v/>
      </c>
      <c r="BO935" s="14" t="str">
        <f>IF(Point[Crown Radius (m)]="","",Point[Crown Radius (m)])</f>
        <v/>
      </c>
      <c r="BP935" s="14" t="str">
        <f>IF(Point[Asset Group]="","",VLOOKUP(Point[Rooting Environment],root_enviro,2,FALSE))</f>
        <v/>
      </c>
      <c r="BQ935" s="14" t="str">
        <f>IF(Point[Asset Group]="","",VLOOKUP(Point[Tree Surround],tree_surround,2,FALSE))</f>
        <v/>
      </c>
      <c r="BR935" s="14" t="str">
        <f>IF(Point[Asset Group]="","",VLOOKUP(Point[Tree Grill],yes_no,2,FALSE))</f>
        <v/>
      </c>
      <c r="BS935" s="14" t="str">
        <f>IF(Point[Asset Group]="","",VLOOKUP(Point[Tree Location],tree_location,2,FALSE))</f>
        <v/>
      </c>
    </row>
    <row r="936" spans="1:71" s="3" customFormat="1" x14ac:dyDescent="0.2">
      <c r="A936" s="3" t="str">
        <f>IF(Point[DWG File Name]="","",Point[DWG File Name])</f>
        <v/>
      </c>
      <c r="B936" s="3" t="str">
        <f>IF(Point[DWG Layer Name]="","",Point[DWG Layer Name])</f>
        <v/>
      </c>
      <c r="C936" s="3" t="str">
        <f>IF(Point[DWG Handle]="","",Point[DWG Handle])</f>
        <v/>
      </c>
      <c r="D936" s="58" t="str">
        <f>IF(Point[X]="","",Point[X])</f>
        <v/>
      </c>
      <c r="E936" s="58" t="str">
        <f>IF(Point[Y]="","",Point[Y])</f>
        <v/>
      </c>
      <c r="F936" s="3" t="str">
        <f>IF(Point[Replacement Asset]="","",Point[Replacement Asset])</f>
        <v/>
      </c>
      <c r="G936" s="3" t="str">
        <f>IF(Point[Asset ID]="","",UPPER(Point[Asset ID]))</f>
        <v/>
      </c>
      <c r="H936" s="3" t="str">
        <f>IF(Point[Asset Group]="","",VLOOKUP(Point[Asset Group],asset_grp_pt,4,FALSE))</f>
        <v/>
      </c>
      <c r="I936" s="3" t="str">
        <f>IF(Point[Asset Group]="","",VLOOKUP(Point[Asset Group],asset_grp_pt,2,FALSE))</f>
        <v/>
      </c>
      <c r="J936" s="3" t="str">
        <f>IF(Point[Asset Group]="","",VLOOKUP(Point[Asset Group],asset_grp_pt,3,FALSE))</f>
        <v/>
      </c>
      <c r="K936" s="3" t="str">
        <f>IF(Point[Asset Group]="","",VLOOKUP(Point[Asset Type],type_master_list,2,FALSE))</f>
        <v/>
      </c>
      <c r="L936" s="3" t="str">
        <f>IF(Point[Asset Name]="","",PROPER(Point[Asset Name]))</f>
        <v/>
      </c>
      <c r="M936" s="11" t="str">
        <f>IF(Point[Install Date]="","",Point[Install Date])</f>
        <v/>
      </c>
      <c r="N936" s="11" t="str">
        <f>IF(Point[Note]="","",PROPER(Point[Note]))</f>
        <v/>
      </c>
      <c r="O936" s="11" t="str">
        <f>IF(Point[Resource Consent Number]="","",UPPER(Point[Resource Consent Number]))</f>
        <v/>
      </c>
      <c r="P936" s="53" t="str">
        <f>IF(Point[Asset Unit Cost]="","",Point[Asset Unit Cost])</f>
        <v/>
      </c>
      <c r="Q936" s="11" t="str">
        <f>IF(Point[Added By]="","",UPPER(Point[Added By]))</f>
        <v/>
      </c>
      <c r="R936" s="11" t="str">
        <f>IF(Point[Added Date]="","",Point[Added Date])</f>
        <v/>
      </c>
      <c r="S936" s="14" t="str">
        <f>IF(Point[Z COORD]="","",Point[Z COORD])</f>
        <v/>
      </c>
      <c r="T936" s="14" t="str">
        <f>IF(Point[Asset Description]="","",PROPER(Point[Asset Description]))</f>
        <v/>
      </c>
      <c r="U936" s="14" t="str">
        <f>IF(Point[[Artist ]]="","",PROPER(Point[[Artist ]]))</f>
        <v/>
      </c>
      <c r="V936" s="14" t="str">
        <f>IF(Point[Material Notes]="","",PROPER(Point[Material Notes]))</f>
        <v/>
      </c>
      <c r="W936" s="14" t="str">
        <f>IF(Point[Dimension Notes]="","",Point[Dimension Notes])</f>
        <v/>
      </c>
      <c r="X936" s="14" t="str">
        <f>IF(Point[List]="","",VLOOKUP(Point[Burner Number],number,2,FALSE))</f>
        <v/>
      </c>
      <c r="Y936" s="14" t="str">
        <f>IF(Point[List]="","",VLOOKUP(Point[Fuel],bbq_fuel,2,FALSE))</f>
        <v/>
      </c>
      <c r="Z936" s="14" t="str">
        <f>IF(Point[List]="","",VLOOKUP(Point[Cabinet Material],bbq_material,2,FALSE))</f>
        <v/>
      </c>
      <c r="AA936" s="14" t="str">
        <f>IF(Point[Asset Group]="","",VLOOKUP(Point[Manufacturer],manufacturer,2,FALSE))</f>
        <v/>
      </c>
      <c r="AB936" s="14" t="str">
        <f>IF(Point[Uinsex WC]="","",Point[Uinsex WC])</f>
        <v/>
      </c>
      <c r="AC936" s="14" t="str">
        <f>IF(Point[Female WC]="","",Point[Female WC])</f>
        <v/>
      </c>
      <c r="AD936" s="14" t="str">
        <f>IF(Point[Male WC]="","",Point[Male WC])</f>
        <v/>
      </c>
      <c r="AE936" s="14" t="str">
        <f>IF(Point[Urinal]="","",Point[Urinal])</f>
        <v/>
      </c>
      <c r="AF936" s="14" t="str">
        <f>IF(Point[Disabled Unisex]="","",Point[Disabled Unisex])</f>
        <v/>
      </c>
      <c r="AG936" s="14" t="str">
        <f>IF(Point[Disabled Female]="","",Point[Disabled Female])</f>
        <v/>
      </c>
      <c r="AH936" s="14" t="str">
        <f>IF(Point[Disabled Male]="","",Point[Disabled Male])</f>
        <v/>
      </c>
      <c r="AI936" s="14" t="str">
        <f>IF(Point[Asset Group]="","",VLOOKUP(Point[Handrail],yes_no,2,FALSE))</f>
        <v/>
      </c>
      <c r="AJ936" s="14" t="str">
        <f>IF(Point[Asset Group]="","",VLOOKUP(Point[Baby Changing],yes_no,2,FALSE))</f>
        <v/>
      </c>
      <c r="AK936" s="14" t="str">
        <f>IF(Point[Asset Group]="","",VLOOKUP(Point[Service Room],yes_no,2,FALSE))</f>
        <v/>
      </c>
      <c r="AL936" s="14" t="str">
        <f>IF(Point[Asset Group]="","",VLOOKUP(Point[Service Tap],service_tap,2,FALSE))</f>
        <v/>
      </c>
      <c r="AM936" s="14" t="str">
        <f>IF(Point[Asset Group]="","",VLOOKUP(Point[Heating Type],wc_heating,2,FALSE))</f>
        <v/>
      </c>
      <c r="AN936" s="14" t="str">
        <f>IF(Point[Asset Group]="","",VLOOKUP(Point[Power Supply],power_supply,2,FALSE))</f>
        <v/>
      </c>
      <c r="AO936" s="14" t="str">
        <f>IF(Point[Asset Group]="","",VLOOKUP(Point[Waste Water],waste_water,2,FALSE))</f>
        <v/>
      </c>
      <c r="AP936" s="14" t="str">
        <f>IF(Point[Asset Group]="","",VLOOKUP(Point[Furniture SubType],subdom_master_gdb,2,FALSE))</f>
        <v/>
      </c>
      <c r="AQ936" s="14" t="str">
        <f>IF(Point[Asset Group]="","",VLOOKUP(Point[Concrete Pad],yes_no,2,FALSE))</f>
        <v/>
      </c>
      <c r="AR936" s="14" t="str">
        <f>IF(Point[Asset Group]="","",VLOOKUP(Point[Material],material_master,2,FALSE))</f>
        <v/>
      </c>
      <c r="AS936" s="14" t="str">
        <f>IF(Point[Asset Group]="","",VLOOKUP(Point[Plumbing],irrigation_plumbing,2,FALSE))</f>
        <v/>
      </c>
      <c r="AT936" s="14" t="str">
        <f>IF(Point[Asset Group]="","",VLOOKUP(Point[Sprinklers],irrigation_sprinklers,2,FALSE))</f>
        <v/>
      </c>
      <c r="AU936" s="14" t="str">
        <f>IF(Point[Asset Group]="","",VLOOKUP(Point[System],irrigation_system,2,FALSE))</f>
        <v/>
      </c>
      <c r="AV936" s="14" t="str">
        <f>IF(Point[Asset Group]="","",VLOOKUP(Point[Status],irrigation_status,2,FALSE))</f>
        <v/>
      </c>
      <c r="AW936" s="11" t="str">
        <f>IF(Point[Date of manufacture]="","",Point[Date of manufacture])</f>
        <v/>
      </c>
      <c r="AX936" s="14" t="str">
        <f>IF(Point[Asset Group]="","",VLOOKUP(Point[Sign Purpose],sign_purpose,2,FALSE))</f>
        <v/>
      </c>
      <c r="AY936" s="14" t="str">
        <f>IF(Point[Asset Group]="","",VLOOKUP(Point[Sign Material],material_master,2,FALSE))</f>
        <v/>
      </c>
      <c r="AZ936" s="14" t="str">
        <f>IF(Point[Asset Group]="","",VLOOKUP(Point[Affixed To],sign_affix,2,FALSE))</f>
        <v/>
      </c>
      <c r="BA936" s="14" t="str">
        <f>IF(Point[Size HxB mm]="","",Point[Size HxB mm])</f>
        <v/>
      </c>
      <c r="BB936" s="14" t="str">
        <f>IF(Point[Height m]="","",Point[Height m])</f>
        <v/>
      </c>
      <c r="BC936" s="14" t="str">
        <f>IF(Point[Asset Group]="","",VLOOKUP(Point[Post Material],material_master,2,FALSE))</f>
        <v/>
      </c>
      <c r="BD936" s="14" t="str">
        <f>IF(Point[Asset Group]="","",VLOOKUP(Point[Post Number],number,2,FALSE))</f>
        <v/>
      </c>
      <c r="BE936" s="14" t="str">
        <f>IF(Point[Asset Group]="","",VLOOKUP(Point[Structure SubType],subdom_master_gdb,2,FALSE))</f>
        <v/>
      </c>
      <c r="BF936" s="14" t="str">
        <f>IF(Point[Area m2]="","",Point[Area m2])</f>
        <v/>
      </c>
      <c r="BG936" s="14" t="str">
        <f>IF(Point[Length m]="","",Point[Length m])</f>
        <v/>
      </c>
      <c r="BH936" s="14" t="str">
        <f>IF(Point[Width m]="","",Point[Width m])</f>
        <v/>
      </c>
      <c r="BI936" s="14" t="str">
        <f>IF(Point[Diameter m]="","",Point[Diameter m])</f>
        <v/>
      </c>
      <c r="BJ936" s="14" t="str">
        <f>IF(Point[Asset Group]="","",VLOOKUP(Point[Number of Pipes],number,2,FALSE))</f>
        <v/>
      </c>
      <c r="BK936" s="14" t="str">
        <f>IF(Point[Asset Group]="","",VLOOKUP(Point[Combined Name],2,FALSE))</f>
        <v/>
      </c>
      <c r="BL936" s="14" t="str">
        <f>IF(Point[Asset Group]="","",VLOOKUP(Point[Size Class],size_class,2,FALSE))</f>
        <v/>
      </c>
      <c r="BM936" s="14" t="str">
        <f>IF(Point[Asset Group]="","",VLOOKUP(Point[Age Class],age_class,2,FALSE))</f>
        <v/>
      </c>
      <c r="BN936" s="14" t="str">
        <f>IF(Point[Girth (cm)]="","",Point[Girth (cm)])</f>
        <v/>
      </c>
      <c r="BO936" s="14" t="str">
        <f>IF(Point[Crown Radius (m)]="","",Point[Crown Radius (m)])</f>
        <v/>
      </c>
      <c r="BP936" s="14" t="str">
        <f>IF(Point[Asset Group]="","",VLOOKUP(Point[Rooting Environment],root_enviro,2,FALSE))</f>
        <v/>
      </c>
      <c r="BQ936" s="14" t="str">
        <f>IF(Point[Asset Group]="","",VLOOKUP(Point[Tree Surround],tree_surround,2,FALSE))</f>
        <v/>
      </c>
      <c r="BR936" s="14" t="str">
        <f>IF(Point[Asset Group]="","",VLOOKUP(Point[Tree Grill],yes_no,2,FALSE))</f>
        <v/>
      </c>
      <c r="BS936" s="14" t="str">
        <f>IF(Point[Asset Group]="","",VLOOKUP(Point[Tree Location],tree_location,2,FALSE))</f>
        <v/>
      </c>
    </row>
    <row r="937" spans="1:71" s="3" customFormat="1" x14ac:dyDescent="0.2">
      <c r="A937" s="3" t="str">
        <f>IF(Point[DWG File Name]="","",Point[DWG File Name])</f>
        <v/>
      </c>
      <c r="B937" s="3" t="str">
        <f>IF(Point[DWG Layer Name]="","",Point[DWG Layer Name])</f>
        <v/>
      </c>
      <c r="C937" s="3" t="str">
        <f>IF(Point[DWG Handle]="","",Point[DWG Handle])</f>
        <v/>
      </c>
      <c r="D937" s="58" t="str">
        <f>IF(Point[X]="","",Point[X])</f>
        <v/>
      </c>
      <c r="E937" s="58" t="str">
        <f>IF(Point[Y]="","",Point[Y])</f>
        <v/>
      </c>
      <c r="F937" s="3" t="str">
        <f>IF(Point[Replacement Asset]="","",Point[Replacement Asset])</f>
        <v/>
      </c>
      <c r="G937" s="3" t="str">
        <f>IF(Point[Asset ID]="","",UPPER(Point[Asset ID]))</f>
        <v/>
      </c>
      <c r="H937" s="3" t="str">
        <f>IF(Point[Asset Group]="","",VLOOKUP(Point[Asset Group],asset_grp_pt,4,FALSE))</f>
        <v/>
      </c>
      <c r="I937" s="3" t="str">
        <f>IF(Point[Asset Group]="","",VLOOKUP(Point[Asset Group],asset_grp_pt,2,FALSE))</f>
        <v/>
      </c>
      <c r="J937" s="3" t="str">
        <f>IF(Point[Asset Group]="","",VLOOKUP(Point[Asset Group],asset_grp_pt,3,FALSE))</f>
        <v/>
      </c>
      <c r="K937" s="3" t="str">
        <f>IF(Point[Asset Group]="","",VLOOKUP(Point[Asset Type],type_master_list,2,FALSE))</f>
        <v/>
      </c>
      <c r="L937" s="3" t="str">
        <f>IF(Point[Asset Name]="","",PROPER(Point[Asset Name]))</f>
        <v/>
      </c>
      <c r="M937" s="11" t="str">
        <f>IF(Point[Install Date]="","",Point[Install Date])</f>
        <v/>
      </c>
      <c r="N937" s="11" t="str">
        <f>IF(Point[Note]="","",PROPER(Point[Note]))</f>
        <v/>
      </c>
      <c r="O937" s="11" t="str">
        <f>IF(Point[Resource Consent Number]="","",UPPER(Point[Resource Consent Number]))</f>
        <v/>
      </c>
      <c r="P937" s="53" t="str">
        <f>IF(Point[Asset Unit Cost]="","",Point[Asset Unit Cost])</f>
        <v/>
      </c>
      <c r="Q937" s="11" t="str">
        <f>IF(Point[Added By]="","",UPPER(Point[Added By]))</f>
        <v/>
      </c>
      <c r="R937" s="11" t="str">
        <f>IF(Point[Added Date]="","",Point[Added Date])</f>
        <v/>
      </c>
      <c r="S937" s="14" t="str">
        <f>IF(Point[Z COORD]="","",Point[Z COORD])</f>
        <v/>
      </c>
      <c r="T937" s="14" t="str">
        <f>IF(Point[Asset Description]="","",PROPER(Point[Asset Description]))</f>
        <v/>
      </c>
      <c r="U937" s="14" t="str">
        <f>IF(Point[[Artist ]]="","",PROPER(Point[[Artist ]]))</f>
        <v/>
      </c>
      <c r="V937" s="14" t="str">
        <f>IF(Point[Material Notes]="","",PROPER(Point[Material Notes]))</f>
        <v/>
      </c>
      <c r="W937" s="14" t="str">
        <f>IF(Point[Dimension Notes]="","",Point[Dimension Notes])</f>
        <v/>
      </c>
      <c r="X937" s="14" t="str">
        <f>IF(Point[List]="","",VLOOKUP(Point[Burner Number],number,2,FALSE))</f>
        <v/>
      </c>
      <c r="Y937" s="14" t="str">
        <f>IF(Point[List]="","",VLOOKUP(Point[Fuel],bbq_fuel,2,FALSE))</f>
        <v/>
      </c>
      <c r="Z937" s="14" t="str">
        <f>IF(Point[List]="","",VLOOKUP(Point[Cabinet Material],bbq_material,2,FALSE))</f>
        <v/>
      </c>
      <c r="AA937" s="14" t="str">
        <f>IF(Point[Asset Group]="","",VLOOKUP(Point[Manufacturer],manufacturer,2,FALSE))</f>
        <v/>
      </c>
      <c r="AB937" s="14" t="str">
        <f>IF(Point[Uinsex WC]="","",Point[Uinsex WC])</f>
        <v/>
      </c>
      <c r="AC937" s="14" t="str">
        <f>IF(Point[Female WC]="","",Point[Female WC])</f>
        <v/>
      </c>
      <c r="AD937" s="14" t="str">
        <f>IF(Point[Male WC]="","",Point[Male WC])</f>
        <v/>
      </c>
      <c r="AE937" s="14" t="str">
        <f>IF(Point[Urinal]="","",Point[Urinal])</f>
        <v/>
      </c>
      <c r="AF937" s="14" t="str">
        <f>IF(Point[Disabled Unisex]="","",Point[Disabled Unisex])</f>
        <v/>
      </c>
      <c r="AG937" s="14" t="str">
        <f>IF(Point[Disabled Female]="","",Point[Disabled Female])</f>
        <v/>
      </c>
      <c r="AH937" s="14" t="str">
        <f>IF(Point[Disabled Male]="","",Point[Disabled Male])</f>
        <v/>
      </c>
      <c r="AI937" s="14" t="str">
        <f>IF(Point[Asset Group]="","",VLOOKUP(Point[Handrail],yes_no,2,FALSE))</f>
        <v/>
      </c>
      <c r="AJ937" s="14" t="str">
        <f>IF(Point[Asset Group]="","",VLOOKUP(Point[Baby Changing],yes_no,2,FALSE))</f>
        <v/>
      </c>
      <c r="AK937" s="14" t="str">
        <f>IF(Point[Asset Group]="","",VLOOKUP(Point[Service Room],yes_no,2,FALSE))</f>
        <v/>
      </c>
      <c r="AL937" s="14" t="str">
        <f>IF(Point[Asset Group]="","",VLOOKUP(Point[Service Tap],service_tap,2,FALSE))</f>
        <v/>
      </c>
      <c r="AM937" s="14" t="str">
        <f>IF(Point[Asset Group]="","",VLOOKUP(Point[Heating Type],wc_heating,2,FALSE))</f>
        <v/>
      </c>
      <c r="AN937" s="14" t="str">
        <f>IF(Point[Asset Group]="","",VLOOKUP(Point[Power Supply],power_supply,2,FALSE))</f>
        <v/>
      </c>
      <c r="AO937" s="14" t="str">
        <f>IF(Point[Asset Group]="","",VLOOKUP(Point[Waste Water],waste_water,2,FALSE))</f>
        <v/>
      </c>
      <c r="AP937" s="14" t="str">
        <f>IF(Point[Asset Group]="","",VLOOKUP(Point[Furniture SubType],subdom_master_gdb,2,FALSE))</f>
        <v/>
      </c>
      <c r="AQ937" s="14" t="str">
        <f>IF(Point[Asset Group]="","",VLOOKUP(Point[Concrete Pad],yes_no,2,FALSE))</f>
        <v/>
      </c>
      <c r="AR937" s="14" t="str">
        <f>IF(Point[Asset Group]="","",VLOOKUP(Point[Material],material_master,2,FALSE))</f>
        <v/>
      </c>
      <c r="AS937" s="14" t="str">
        <f>IF(Point[Asset Group]="","",VLOOKUP(Point[Plumbing],irrigation_plumbing,2,FALSE))</f>
        <v/>
      </c>
      <c r="AT937" s="14" t="str">
        <f>IF(Point[Asset Group]="","",VLOOKUP(Point[Sprinklers],irrigation_sprinklers,2,FALSE))</f>
        <v/>
      </c>
      <c r="AU937" s="14" t="str">
        <f>IF(Point[Asset Group]="","",VLOOKUP(Point[System],irrigation_system,2,FALSE))</f>
        <v/>
      </c>
      <c r="AV937" s="14" t="str">
        <f>IF(Point[Asset Group]="","",VLOOKUP(Point[Status],irrigation_status,2,FALSE))</f>
        <v/>
      </c>
      <c r="AW937" s="11" t="str">
        <f>IF(Point[Date of manufacture]="","",Point[Date of manufacture])</f>
        <v/>
      </c>
      <c r="AX937" s="14" t="str">
        <f>IF(Point[Asset Group]="","",VLOOKUP(Point[Sign Purpose],sign_purpose,2,FALSE))</f>
        <v/>
      </c>
      <c r="AY937" s="14" t="str">
        <f>IF(Point[Asset Group]="","",VLOOKUP(Point[Sign Material],material_master,2,FALSE))</f>
        <v/>
      </c>
      <c r="AZ937" s="14" t="str">
        <f>IF(Point[Asset Group]="","",VLOOKUP(Point[Affixed To],sign_affix,2,FALSE))</f>
        <v/>
      </c>
      <c r="BA937" s="14" t="str">
        <f>IF(Point[Size HxB mm]="","",Point[Size HxB mm])</f>
        <v/>
      </c>
      <c r="BB937" s="14" t="str">
        <f>IF(Point[Height m]="","",Point[Height m])</f>
        <v/>
      </c>
      <c r="BC937" s="14" t="str">
        <f>IF(Point[Asset Group]="","",VLOOKUP(Point[Post Material],material_master,2,FALSE))</f>
        <v/>
      </c>
      <c r="BD937" s="14" t="str">
        <f>IF(Point[Asset Group]="","",VLOOKUP(Point[Post Number],number,2,FALSE))</f>
        <v/>
      </c>
      <c r="BE937" s="14" t="str">
        <f>IF(Point[Asset Group]="","",VLOOKUP(Point[Structure SubType],subdom_master_gdb,2,FALSE))</f>
        <v/>
      </c>
      <c r="BF937" s="14" t="str">
        <f>IF(Point[Area m2]="","",Point[Area m2])</f>
        <v/>
      </c>
      <c r="BG937" s="14" t="str">
        <f>IF(Point[Length m]="","",Point[Length m])</f>
        <v/>
      </c>
      <c r="BH937" s="14" t="str">
        <f>IF(Point[Width m]="","",Point[Width m])</f>
        <v/>
      </c>
      <c r="BI937" s="14" t="str">
        <f>IF(Point[Diameter m]="","",Point[Diameter m])</f>
        <v/>
      </c>
      <c r="BJ937" s="14" t="str">
        <f>IF(Point[Asset Group]="","",VLOOKUP(Point[Number of Pipes],number,2,FALSE))</f>
        <v/>
      </c>
      <c r="BK937" s="14" t="str">
        <f>IF(Point[Asset Group]="","",VLOOKUP(Point[Combined Name],2,FALSE))</f>
        <v/>
      </c>
      <c r="BL937" s="14" t="str">
        <f>IF(Point[Asset Group]="","",VLOOKUP(Point[Size Class],size_class,2,FALSE))</f>
        <v/>
      </c>
      <c r="BM937" s="14" t="str">
        <f>IF(Point[Asset Group]="","",VLOOKUP(Point[Age Class],age_class,2,FALSE))</f>
        <v/>
      </c>
      <c r="BN937" s="14" t="str">
        <f>IF(Point[Girth (cm)]="","",Point[Girth (cm)])</f>
        <v/>
      </c>
      <c r="BO937" s="14" t="str">
        <f>IF(Point[Crown Radius (m)]="","",Point[Crown Radius (m)])</f>
        <v/>
      </c>
      <c r="BP937" s="14" t="str">
        <f>IF(Point[Asset Group]="","",VLOOKUP(Point[Rooting Environment],root_enviro,2,FALSE))</f>
        <v/>
      </c>
      <c r="BQ937" s="14" t="str">
        <f>IF(Point[Asset Group]="","",VLOOKUP(Point[Tree Surround],tree_surround,2,FALSE))</f>
        <v/>
      </c>
      <c r="BR937" s="14" t="str">
        <f>IF(Point[Asset Group]="","",VLOOKUP(Point[Tree Grill],yes_no,2,FALSE))</f>
        <v/>
      </c>
      <c r="BS937" s="14" t="str">
        <f>IF(Point[Asset Group]="","",VLOOKUP(Point[Tree Location],tree_location,2,FALSE))</f>
        <v/>
      </c>
    </row>
    <row r="938" spans="1:71" s="3" customFormat="1" x14ac:dyDescent="0.2">
      <c r="A938" s="3" t="str">
        <f>IF(Point[DWG File Name]="","",Point[DWG File Name])</f>
        <v/>
      </c>
      <c r="B938" s="3" t="str">
        <f>IF(Point[DWG Layer Name]="","",Point[DWG Layer Name])</f>
        <v/>
      </c>
      <c r="C938" s="3" t="str">
        <f>IF(Point[DWG Handle]="","",Point[DWG Handle])</f>
        <v/>
      </c>
      <c r="D938" s="58" t="str">
        <f>IF(Point[X]="","",Point[X])</f>
        <v/>
      </c>
      <c r="E938" s="58" t="str">
        <f>IF(Point[Y]="","",Point[Y])</f>
        <v/>
      </c>
      <c r="F938" s="3" t="str">
        <f>IF(Point[Replacement Asset]="","",Point[Replacement Asset])</f>
        <v/>
      </c>
      <c r="G938" s="3" t="str">
        <f>IF(Point[Asset ID]="","",UPPER(Point[Asset ID]))</f>
        <v/>
      </c>
      <c r="H938" s="3" t="str">
        <f>IF(Point[Asset Group]="","",VLOOKUP(Point[Asset Group],asset_grp_pt,4,FALSE))</f>
        <v/>
      </c>
      <c r="I938" s="3" t="str">
        <f>IF(Point[Asset Group]="","",VLOOKUP(Point[Asset Group],asset_grp_pt,2,FALSE))</f>
        <v/>
      </c>
      <c r="J938" s="3" t="str">
        <f>IF(Point[Asset Group]="","",VLOOKUP(Point[Asset Group],asset_grp_pt,3,FALSE))</f>
        <v/>
      </c>
      <c r="K938" s="3" t="str">
        <f>IF(Point[Asset Group]="","",VLOOKUP(Point[Asset Type],type_master_list,2,FALSE))</f>
        <v/>
      </c>
      <c r="L938" s="3" t="str">
        <f>IF(Point[Asset Name]="","",PROPER(Point[Asset Name]))</f>
        <v/>
      </c>
      <c r="M938" s="11" t="str">
        <f>IF(Point[Install Date]="","",Point[Install Date])</f>
        <v/>
      </c>
      <c r="N938" s="11" t="str">
        <f>IF(Point[Note]="","",PROPER(Point[Note]))</f>
        <v/>
      </c>
      <c r="O938" s="11" t="str">
        <f>IF(Point[Resource Consent Number]="","",UPPER(Point[Resource Consent Number]))</f>
        <v/>
      </c>
      <c r="P938" s="53" t="str">
        <f>IF(Point[Asset Unit Cost]="","",Point[Asset Unit Cost])</f>
        <v/>
      </c>
      <c r="Q938" s="11" t="str">
        <f>IF(Point[Added By]="","",UPPER(Point[Added By]))</f>
        <v/>
      </c>
      <c r="R938" s="11" t="str">
        <f>IF(Point[Added Date]="","",Point[Added Date])</f>
        <v/>
      </c>
      <c r="S938" s="14" t="str">
        <f>IF(Point[Z COORD]="","",Point[Z COORD])</f>
        <v/>
      </c>
      <c r="T938" s="14" t="str">
        <f>IF(Point[Asset Description]="","",PROPER(Point[Asset Description]))</f>
        <v/>
      </c>
      <c r="U938" s="14" t="str">
        <f>IF(Point[[Artist ]]="","",PROPER(Point[[Artist ]]))</f>
        <v/>
      </c>
      <c r="V938" s="14" t="str">
        <f>IF(Point[Material Notes]="","",PROPER(Point[Material Notes]))</f>
        <v/>
      </c>
      <c r="W938" s="14" t="str">
        <f>IF(Point[Dimension Notes]="","",Point[Dimension Notes])</f>
        <v/>
      </c>
      <c r="X938" s="14" t="str">
        <f>IF(Point[List]="","",VLOOKUP(Point[Burner Number],number,2,FALSE))</f>
        <v/>
      </c>
      <c r="Y938" s="14" t="str">
        <f>IF(Point[List]="","",VLOOKUP(Point[Fuel],bbq_fuel,2,FALSE))</f>
        <v/>
      </c>
      <c r="Z938" s="14" t="str">
        <f>IF(Point[List]="","",VLOOKUP(Point[Cabinet Material],bbq_material,2,FALSE))</f>
        <v/>
      </c>
      <c r="AA938" s="14" t="str">
        <f>IF(Point[Asset Group]="","",VLOOKUP(Point[Manufacturer],manufacturer,2,FALSE))</f>
        <v/>
      </c>
      <c r="AB938" s="14" t="str">
        <f>IF(Point[Uinsex WC]="","",Point[Uinsex WC])</f>
        <v/>
      </c>
      <c r="AC938" s="14" t="str">
        <f>IF(Point[Female WC]="","",Point[Female WC])</f>
        <v/>
      </c>
      <c r="AD938" s="14" t="str">
        <f>IF(Point[Male WC]="","",Point[Male WC])</f>
        <v/>
      </c>
      <c r="AE938" s="14" t="str">
        <f>IF(Point[Urinal]="","",Point[Urinal])</f>
        <v/>
      </c>
      <c r="AF938" s="14" t="str">
        <f>IF(Point[Disabled Unisex]="","",Point[Disabled Unisex])</f>
        <v/>
      </c>
      <c r="AG938" s="14" t="str">
        <f>IF(Point[Disabled Female]="","",Point[Disabled Female])</f>
        <v/>
      </c>
      <c r="AH938" s="14" t="str">
        <f>IF(Point[Disabled Male]="","",Point[Disabled Male])</f>
        <v/>
      </c>
      <c r="AI938" s="14" t="str">
        <f>IF(Point[Asset Group]="","",VLOOKUP(Point[Handrail],yes_no,2,FALSE))</f>
        <v/>
      </c>
      <c r="AJ938" s="14" t="str">
        <f>IF(Point[Asset Group]="","",VLOOKUP(Point[Baby Changing],yes_no,2,FALSE))</f>
        <v/>
      </c>
      <c r="AK938" s="14" t="str">
        <f>IF(Point[Asset Group]="","",VLOOKUP(Point[Service Room],yes_no,2,FALSE))</f>
        <v/>
      </c>
      <c r="AL938" s="14" t="str">
        <f>IF(Point[Asset Group]="","",VLOOKUP(Point[Service Tap],service_tap,2,FALSE))</f>
        <v/>
      </c>
      <c r="AM938" s="14" t="str">
        <f>IF(Point[Asset Group]="","",VLOOKUP(Point[Heating Type],wc_heating,2,FALSE))</f>
        <v/>
      </c>
      <c r="AN938" s="14" t="str">
        <f>IF(Point[Asset Group]="","",VLOOKUP(Point[Power Supply],power_supply,2,FALSE))</f>
        <v/>
      </c>
      <c r="AO938" s="14" t="str">
        <f>IF(Point[Asset Group]="","",VLOOKUP(Point[Waste Water],waste_water,2,FALSE))</f>
        <v/>
      </c>
      <c r="AP938" s="14" t="str">
        <f>IF(Point[Asset Group]="","",VLOOKUP(Point[Furniture SubType],subdom_master_gdb,2,FALSE))</f>
        <v/>
      </c>
      <c r="AQ938" s="14" t="str">
        <f>IF(Point[Asset Group]="","",VLOOKUP(Point[Concrete Pad],yes_no,2,FALSE))</f>
        <v/>
      </c>
      <c r="AR938" s="14" t="str">
        <f>IF(Point[Asset Group]="","",VLOOKUP(Point[Material],material_master,2,FALSE))</f>
        <v/>
      </c>
      <c r="AS938" s="14" t="str">
        <f>IF(Point[Asset Group]="","",VLOOKUP(Point[Plumbing],irrigation_plumbing,2,FALSE))</f>
        <v/>
      </c>
      <c r="AT938" s="14" t="str">
        <f>IF(Point[Asset Group]="","",VLOOKUP(Point[Sprinklers],irrigation_sprinklers,2,FALSE))</f>
        <v/>
      </c>
      <c r="AU938" s="14" t="str">
        <f>IF(Point[Asset Group]="","",VLOOKUP(Point[System],irrigation_system,2,FALSE))</f>
        <v/>
      </c>
      <c r="AV938" s="14" t="str">
        <f>IF(Point[Asset Group]="","",VLOOKUP(Point[Status],irrigation_status,2,FALSE))</f>
        <v/>
      </c>
      <c r="AW938" s="11" t="str">
        <f>IF(Point[Date of manufacture]="","",Point[Date of manufacture])</f>
        <v/>
      </c>
      <c r="AX938" s="14" t="str">
        <f>IF(Point[Asset Group]="","",VLOOKUP(Point[Sign Purpose],sign_purpose,2,FALSE))</f>
        <v/>
      </c>
      <c r="AY938" s="14" t="str">
        <f>IF(Point[Asset Group]="","",VLOOKUP(Point[Sign Material],material_master,2,FALSE))</f>
        <v/>
      </c>
      <c r="AZ938" s="14" t="str">
        <f>IF(Point[Asset Group]="","",VLOOKUP(Point[Affixed To],sign_affix,2,FALSE))</f>
        <v/>
      </c>
      <c r="BA938" s="14" t="str">
        <f>IF(Point[Size HxB mm]="","",Point[Size HxB mm])</f>
        <v/>
      </c>
      <c r="BB938" s="14" t="str">
        <f>IF(Point[Height m]="","",Point[Height m])</f>
        <v/>
      </c>
      <c r="BC938" s="14" t="str">
        <f>IF(Point[Asset Group]="","",VLOOKUP(Point[Post Material],material_master,2,FALSE))</f>
        <v/>
      </c>
      <c r="BD938" s="14" t="str">
        <f>IF(Point[Asset Group]="","",VLOOKUP(Point[Post Number],number,2,FALSE))</f>
        <v/>
      </c>
      <c r="BE938" s="14" t="str">
        <f>IF(Point[Asset Group]="","",VLOOKUP(Point[Structure SubType],subdom_master_gdb,2,FALSE))</f>
        <v/>
      </c>
      <c r="BF938" s="14" t="str">
        <f>IF(Point[Area m2]="","",Point[Area m2])</f>
        <v/>
      </c>
      <c r="BG938" s="14" t="str">
        <f>IF(Point[Length m]="","",Point[Length m])</f>
        <v/>
      </c>
      <c r="BH938" s="14" t="str">
        <f>IF(Point[Width m]="","",Point[Width m])</f>
        <v/>
      </c>
      <c r="BI938" s="14" t="str">
        <f>IF(Point[Diameter m]="","",Point[Diameter m])</f>
        <v/>
      </c>
      <c r="BJ938" s="14" t="str">
        <f>IF(Point[Asset Group]="","",VLOOKUP(Point[Number of Pipes],number,2,FALSE))</f>
        <v/>
      </c>
      <c r="BK938" s="14" t="str">
        <f>IF(Point[Asset Group]="","",VLOOKUP(Point[Combined Name],2,FALSE))</f>
        <v/>
      </c>
      <c r="BL938" s="14" t="str">
        <f>IF(Point[Asset Group]="","",VLOOKUP(Point[Size Class],size_class,2,FALSE))</f>
        <v/>
      </c>
      <c r="BM938" s="14" t="str">
        <f>IF(Point[Asset Group]="","",VLOOKUP(Point[Age Class],age_class,2,FALSE))</f>
        <v/>
      </c>
      <c r="BN938" s="14" t="str">
        <f>IF(Point[Girth (cm)]="","",Point[Girth (cm)])</f>
        <v/>
      </c>
      <c r="BO938" s="14" t="str">
        <f>IF(Point[Crown Radius (m)]="","",Point[Crown Radius (m)])</f>
        <v/>
      </c>
      <c r="BP938" s="14" t="str">
        <f>IF(Point[Asset Group]="","",VLOOKUP(Point[Rooting Environment],root_enviro,2,FALSE))</f>
        <v/>
      </c>
      <c r="BQ938" s="14" t="str">
        <f>IF(Point[Asset Group]="","",VLOOKUP(Point[Tree Surround],tree_surround,2,FALSE))</f>
        <v/>
      </c>
      <c r="BR938" s="14" t="str">
        <f>IF(Point[Asset Group]="","",VLOOKUP(Point[Tree Grill],yes_no,2,FALSE))</f>
        <v/>
      </c>
      <c r="BS938" s="14" t="str">
        <f>IF(Point[Asset Group]="","",VLOOKUP(Point[Tree Location],tree_location,2,FALSE))</f>
        <v/>
      </c>
    </row>
    <row r="939" spans="1:71" s="3" customFormat="1" x14ac:dyDescent="0.2">
      <c r="A939" s="3" t="str">
        <f>IF(Point[DWG File Name]="","",Point[DWG File Name])</f>
        <v/>
      </c>
      <c r="B939" s="3" t="str">
        <f>IF(Point[DWG Layer Name]="","",Point[DWG Layer Name])</f>
        <v/>
      </c>
      <c r="C939" s="3" t="str">
        <f>IF(Point[DWG Handle]="","",Point[DWG Handle])</f>
        <v/>
      </c>
      <c r="D939" s="58" t="str">
        <f>IF(Point[X]="","",Point[X])</f>
        <v/>
      </c>
      <c r="E939" s="58" t="str">
        <f>IF(Point[Y]="","",Point[Y])</f>
        <v/>
      </c>
      <c r="F939" s="3" t="str">
        <f>IF(Point[Replacement Asset]="","",Point[Replacement Asset])</f>
        <v/>
      </c>
      <c r="G939" s="3" t="str">
        <f>IF(Point[Asset ID]="","",UPPER(Point[Asset ID]))</f>
        <v/>
      </c>
      <c r="H939" s="3" t="str">
        <f>IF(Point[Asset Group]="","",VLOOKUP(Point[Asset Group],asset_grp_pt,4,FALSE))</f>
        <v/>
      </c>
      <c r="I939" s="3" t="str">
        <f>IF(Point[Asset Group]="","",VLOOKUP(Point[Asset Group],asset_grp_pt,2,FALSE))</f>
        <v/>
      </c>
      <c r="J939" s="3" t="str">
        <f>IF(Point[Asset Group]="","",VLOOKUP(Point[Asset Group],asset_grp_pt,3,FALSE))</f>
        <v/>
      </c>
      <c r="K939" s="3" t="str">
        <f>IF(Point[Asset Group]="","",VLOOKUP(Point[Asset Type],type_master_list,2,FALSE))</f>
        <v/>
      </c>
      <c r="L939" s="3" t="str">
        <f>IF(Point[Asset Name]="","",PROPER(Point[Asset Name]))</f>
        <v/>
      </c>
      <c r="M939" s="11" t="str">
        <f>IF(Point[Install Date]="","",Point[Install Date])</f>
        <v/>
      </c>
      <c r="N939" s="11" t="str">
        <f>IF(Point[Note]="","",PROPER(Point[Note]))</f>
        <v/>
      </c>
      <c r="O939" s="11" t="str">
        <f>IF(Point[Resource Consent Number]="","",UPPER(Point[Resource Consent Number]))</f>
        <v/>
      </c>
      <c r="P939" s="53" t="str">
        <f>IF(Point[Asset Unit Cost]="","",Point[Asset Unit Cost])</f>
        <v/>
      </c>
      <c r="Q939" s="11" t="str">
        <f>IF(Point[Added By]="","",UPPER(Point[Added By]))</f>
        <v/>
      </c>
      <c r="R939" s="11" t="str">
        <f>IF(Point[Added Date]="","",Point[Added Date])</f>
        <v/>
      </c>
      <c r="S939" s="14" t="str">
        <f>IF(Point[Z COORD]="","",Point[Z COORD])</f>
        <v/>
      </c>
      <c r="T939" s="14" t="str">
        <f>IF(Point[Asset Description]="","",PROPER(Point[Asset Description]))</f>
        <v/>
      </c>
      <c r="U939" s="14" t="str">
        <f>IF(Point[[Artist ]]="","",PROPER(Point[[Artist ]]))</f>
        <v/>
      </c>
      <c r="V939" s="14" t="str">
        <f>IF(Point[Material Notes]="","",PROPER(Point[Material Notes]))</f>
        <v/>
      </c>
      <c r="W939" s="14" t="str">
        <f>IF(Point[Dimension Notes]="","",Point[Dimension Notes])</f>
        <v/>
      </c>
      <c r="X939" s="14" t="str">
        <f>IF(Point[List]="","",VLOOKUP(Point[Burner Number],number,2,FALSE))</f>
        <v/>
      </c>
      <c r="Y939" s="14" t="str">
        <f>IF(Point[List]="","",VLOOKUP(Point[Fuel],bbq_fuel,2,FALSE))</f>
        <v/>
      </c>
      <c r="Z939" s="14" t="str">
        <f>IF(Point[List]="","",VLOOKUP(Point[Cabinet Material],bbq_material,2,FALSE))</f>
        <v/>
      </c>
      <c r="AA939" s="14" t="str">
        <f>IF(Point[Asset Group]="","",VLOOKUP(Point[Manufacturer],manufacturer,2,FALSE))</f>
        <v/>
      </c>
      <c r="AB939" s="14" t="str">
        <f>IF(Point[Uinsex WC]="","",Point[Uinsex WC])</f>
        <v/>
      </c>
      <c r="AC939" s="14" t="str">
        <f>IF(Point[Female WC]="","",Point[Female WC])</f>
        <v/>
      </c>
      <c r="AD939" s="14" t="str">
        <f>IF(Point[Male WC]="","",Point[Male WC])</f>
        <v/>
      </c>
      <c r="AE939" s="14" t="str">
        <f>IF(Point[Urinal]="","",Point[Urinal])</f>
        <v/>
      </c>
      <c r="AF939" s="14" t="str">
        <f>IF(Point[Disabled Unisex]="","",Point[Disabled Unisex])</f>
        <v/>
      </c>
      <c r="AG939" s="14" t="str">
        <f>IF(Point[Disabled Female]="","",Point[Disabled Female])</f>
        <v/>
      </c>
      <c r="AH939" s="14" t="str">
        <f>IF(Point[Disabled Male]="","",Point[Disabled Male])</f>
        <v/>
      </c>
      <c r="AI939" s="14" t="str">
        <f>IF(Point[Asset Group]="","",VLOOKUP(Point[Handrail],yes_no,2,FALSE))</f>
        <v/>
      </c>
      <c r="AJ939" s="14" t="str">
        <f>IF(Point[Asset Group]="","",VLOOKUP(Point[Baby Changing],yes_no,2,FALSE))</f>
        <v/>
      </c>
      <c r="AK939" s="14" t="str">
        <f>IF(Point[Asset Group]="","",VLOOKUP(Point[Service Room],yes_no,2,FALSE))</f>
        <v/>
      </c>
      <c r="AL939" s="14" t="str">
        <f>IF(Point[Asset Group]="","",VLOOKUP(Point[Service Tap],service_tap,2,FALSE))</f>
        <v/>
      </c>
      <c r="AM939" s="14" t="str">
        <f>IF(Point[Asset Group]="","",VLOOKUP(Point[Heating Type],wc_heating,2,FALSE))</f>
        <v/>
      </c>
      <c r="AN939" s="14" t="str">
        <f>IF(Point[Asset Group]="","",VLOOKUP(Point[Power Supply],power_supply,2,FALSE))</f>
        <v/>
      </c>
      <c r="AO939" s="14" t="str">
        <f>IF(Point[Asset Group]="","",VLOOKUP(Point[Waste Water],waste_water,2,FALSE))</f>
        <v/>
      </c>
      <c r="AP939" s="14" t="str">
        <f>IF(Point[Asset Group]="","",VLOOKUP(Point[Furniture SubType],subdom_master_gdb,2,FALSE))</f>
        <v/>
      </c>
      <c r="AQ939" s="14" t="str">
        <f>IF(Point[Asset Group]="","",VLOOKUP(Point[Concrete Pad],yes_no,2,FALSE))</f>
        <v/>
      </c>
      <c r="AR939" s="14" t="str">
        <f>IF(Point[Asset Group]="","",VLOOKUP(Point[Material],material_master,2,FALSE))</f>
        <v/>
      </c>
      <c r="AS939" s="14" t="str">
        <f>IF(Point[Asset Group]="","",VLOOKUP(Point[Plumbing],irrigation_plumbing,2,FALSE))</f>
        <v/>
      </c>
      <c r="AT939" s="14" t="str">
        <f>IF(Point[Asset Group]="","",VLOOKUP(Point[Sprinklers],irrigation_sprinklers,2,FALSE))</f>
        <v/>
      </c>
      <c r="AU939" s="14" t="str">
        <f>IF(Point[Asset Group]="","",VLOOKUP(Point[System],irrigation_system,2,FALSE))</f>
        <v/>
      </c>
      <c r="AV939" s="14" t="str">
        <f>IF(Point[Asset Group]="","",VLOOKUP(Point[Status],irrigation_status,2,FALSE))</f>
        <v/>
      </c>
      <c r="AW939" s="11" t="str">
        <f>IF(Point[Date of manufacture]="","",Point[Date of manufacture])</f>
        <v/>
      </c>
      <c r="AX939" s="14" t="str">
        <f>IF(Point[Asset Group]="","",VLOOKUP(Point[Sign Purpose],sign_purpose,2,FALSE))</f>
        <v/>
      </c>
      <c r="AY939" s="14" t="str">
        <f>IF(Point[Asset Group]="","",VLOOKUP(Point[Sign Material],material_master,2,FALSE))</f>
        <v/>
      </c>
      <c r="AZ939" s="14" t="str">
        <f>IF(Point[Asset Group]="","",VLOOKUP(Point[Affixed To],sign_affix,2,FALSE))</f>
        <v/>
      </c>
      <c r="BA939" s="14" t="str">
        <f>IF(Point[Size HxB mm]="","",Point[Size HxB mm])</f>
        <v/>
      </c>
      <c r="BB939" s="14" t="str">
        <f>IF(Point[Height m]="","",Point[Height m])</f>
        <v/>
      </c>
      <c r="BC939" s="14" t="str">
        <f>IF(Point[Asset Group]="","",VLOOKUP(Point[Post Material],material_master,2,FALSE))</f>
        <v/>
      </c>
      <c r="BD939" s="14" t="str">
        <f>IF(Point[Asset Group]="","",VLOOKUP(Point[Post Number],number,2,FALSE))</f>
        <v/>
      </c>
      <c r="BE939" s="14" t="str">
        <f>IF(Point[Asset Group]="","",VLOOKUP(Point[Structure SubType],subdom_master_gdb,2,FALSE))</f>
        <v/>
      </c>
      <c r="BF939" s="14" t="str">
        <f>IF(Point[Area m2]="","",Point[Area m2])</f>
        <v/>
      </c>
      <c r="BG939" s="14" t="str">
        <f>IF(Point[Length m]="","",Point[Length m])</f>
        <v/>
      </c>
      <c r="BH939" s="14" t="str">
        <f>IF(Point[Width m]="","",Point[Width m])</f>
        <v/>
      </c>
      <c r="BI939" s="14" t="str">
        <f>IF(Point[Diameter m]="","",Point[Diameter m])</f>
        <v/>
      </c>
      <c r="BJ939" s="14" t="str">
        <f>IF(Point[Asset Group]="","",VLOOKUP(Point[Number of Pipes],number,2,FALSE))</f>
        <v/>
      </c>
      <c r="BK939" s="14" t="str">
        <f>IF(Point[Asset Group]="","",VLOOKUP(Point[Combined Name],2,FALSE))</f>
        <v/>
      </c>
      <c r="BL939" s="14" t="str">
        <f>IF(Point[Asset Group]="","",VLOOKUP(Point[Size Class],size_class,2,FALSE))</f>
        <v/>
      </c>
      <c r="BM939" s="14" t="str">
        <f>IF(Point[Asset Group]="","",VLOOKUP(Point[Age Class],age_class,2,FALSE))</f>
        <v/>
      </c>
      <c r="BN939" s="14" t="str">
        <f>IF(Point[Girth (cm)]="","",Point[Girth (cm)])</f>
        <v/>
      </c>
      <c r="BO939" s="14" t="str">
        <f>IF(Point[Crown Radius (m)]="","",Point[Crown Radius (m)])</f>
        <v/>
      </c>
      <c r="BP939" s="14" t="str">
        <f>IF(Point[Asset Group]="","",VLOOKUP(Point[Rooting Environment],root_enviro,2,FALSE))</f>
        <v/>
      </c>
      <c r="BQ939" s="14" t="str">
        <f>IF(Point[Asset Group]="","",VLOOKUP(Point[Tree Surround],tree_surround,2,FALSE))</f>
        <v/>
      </c>
      <c r="BR939" s="14" t="str">
        <f>IF(Point[Asset Group]="","",VLOOKUP(Point[Tree Grill],yes_no,2,FALSE))</f>
        <v/>
      </c>
      <c r="BS939" s="14" t="str">
        <f>IF(Point[Asset Group]="","",VLOOKUP(Point[Tree Location],tree_location,2,FALSE))</f>
        <v/>
      </c>
    </row>
    <row r="940" spans="1:71" s="3" customFormat="1" x14ac:dyDescent="0.2">
      <c r="A940" s="3" t="str">
        <f>IF(Point[DWG File Name]="","",Point[DWG File Name])</f>
        <v/>
      </c>
      <c r="B940" s="3" t="str">
        <f>IF(Point[DWG Layer Name]="","",Point[DWG Layer Name])</f>
        <v/>
      </c>
      <c r="C940" s="3" t="str">
        <f>IF(Point[DWG Handle]="","",Point[DWG Handle])</f>
        <v/>
      </c>
      <c r="D940" s="58" t="str">
        <f>IF(Point[X]="","",Point[X])</f>
        <v/>
      </c>
      <c r="E940" s="58" t="str">
        <f>IF(Point[Y]="","",Point[Y])</f>
        <v/>
      </c>
      <c r="F940" s="3" t="str">
        <f>IF(Point[Replacement Asset]="","",Point[Replacement Asset])</f>
        <v/>
      </c>
      <c r="G940" s="3" t="str">
        <f>IF(Point[Asset ID]="","",UPPER(Point[Asset ID]))</f>
        <v/>
      </c>
      <c r="H940" s="3" t="str">
        <f>IF(Point[Asset Group]="","",VLOOKUP(Point[Asset Group],asset_grp_pt,4,FALSE))</f>
        <v/>
      </c>
      <c r="I940" s="3" t="str">
        <f>IF(Point[Asset Group]="","",VLOOKUP(Point[Asset Group],asset_grp_pt,2,FALSE))</f>
        <v/>
      </c>
      <c r="J940" s="3" t="str">
        <f>IF(Point[Asset Group]="","",VLOOKUP(Point[Asset Group],asset_grp_pt,3,FALSE))</f>
        <v/>
      </c>
      <c r="K940" s="3" t="str">
        <f>IF(Point[Asset Group]="","",VLOOKUP(Point[Asset Type],type_master_list,2,FALSE))</f>
        <v/>
      </c>
      <c r="L940" s="3" t="str">
        <f>IF(Point[Asset Name]="","",PROPER(Point[Asset Name]))</f>
        <v/>
      </c>
      <c r="M940" s="11" t="str">
        <f>IF(Point[Install Date]="","",Point[Install Date])</f>
        <v/>
      </c>
      <c r="N940" s="11" t="str">
        <f>IF(Point[Note]="","",PROPER(Point[Note]))</f>
        <v/>
      </c>
      <c r="O940" s="11" t="str">
        <f>IF(Point[Resource Consent Number]="","",UPPER(Point[Resource Consent Number]))</f>
        <v/>
      </c>
      <c r="P940" s="53" t="str">
        <f>IF(Point[Asset Unit Cost]="","",Point[Asset Unit Cost])</f>
        <v/>
      </c>
      <c r="Q940" s="11" t="str">
        <f>IF(Point[Added By]="","",UPPER(Point[Added By]))</f>
        <v/>
      </c>
      <c r="R940" s="11" t="str">
        <f>IF(Point[Added Date]="","",Point[Added Date])</f>
        <v/>
      </c>
      <c r="S940" s="14" t="str">
        <f>IF(Point[Z COORD]="","",Point[Z COORD])</f>
        <v/>
      </c>
      <c r="T940" s="14" t="str">
        <f>IF(Point[Asset Description]="","",PROPER(Point[Asset Description]))</f>
        <v/>
      </c>
      <c r="U940" s="14" t="str">
        <f>IF(Point[[Artist ]]="","",PROPER(Point[[Artist ]]))</f>
        <v/>
      </c>
      <c r="V940" s="14" t="str">
        <f>IF(Point[Material Notes]="","",PROPER(Point[Material Notes]))</f>
        <v/>
      </c>
      <c r="W940" s="14" t="str">
        <f>IF(Point[Dimension Notes]="","",Point[Dimension Notes])</f>
        <v/>
      </c>
      <c r="X940" s="14" t="str">
        <f>IF(Point[List]="","",VLOOKUP(Point[Burner Number],number,2,FALSE))</f>
        <v/>
      </c>
      <c r="Y940" s="14" t="str">
        <f>IF(Point[List]="","",VLOOKUP(Point[Fuel],bbq_fuel,2,FALSE))</f>
        <v/>
      </c>
      <c r="Z940" s="14" t="str">
        <f>IF(Point[List]="","",VLOOKUP(Point[Cabinet Material],bbq_material,2,FALSE))</f>
        <v/>
      </c>
      <c r="AA940" s="14" t="str">
        <f>IF(Point[Asset Group]="","",VLOOKUP(Point[Manufacturer],manufacturer,2,FALSE))</f>
        <v/>
      </c>
      <c r="AB940" s="14" t="str">
        <f>IF(Point[Uinsex WC]="","",Point[Uinsex WC])</f>
        <v/>
      </c>
      <c r="AC940" s="14" t="str">
        <f>IF(Point[Female WC]="","",Point[Female WC])</f>
        <v/>
      </c>
      <c r="AD940" s="14" t="str">
        <f>IF(Point[Male WC]="","",Point[Male WC])</f>
        <v/>
      </c>
      <c r="AE940" s="14" t="str">
        <f>IF(Point[Urinal]="","",Point[Urinal])</f>
        <v/>
      </c>
      <c r="AF940" s="14" t="str">
        <f>IF(Point[Disabled Unisex]="","",Point[Disabled Unisex])</f>
        <v/>
      </c>
      <c r="AG940" s="14" t="str">
        <f>IF(Point[Disabled Female]="","",Point[Disabled Female])</f>
        <v/>
      </c>
      <c r="AH940" s="14" t="str">
        <f>IF(Point[Disabled Male]="","",Point[Disabled Male])</f>
        <v/>
      </c>
      <c r="AI940" s="14" t="str">
        <f>IF(Point[Asset Group]="","",VLOOKUP(Point[Handrail],yes_no,2,FALSE))</f>
        <v/>
      </c>
      <c r="AJ940" s="14" t="str">
        <f>IF(Point[Asset Group]="","",VLOOKUP(Point[Baby Changing],yes_no,2,FALSE))</f>
        <v/>
      </c>
      <c r="AK940" s="14" t="str">
        <f>IF(Point[Asset Group]="","",VLOOKUP(Point[Service Room],yes_no,2,FALSE))</f>
        <v/>
      </c>
      <c r="AL940" s="14" t="str">
        <f>IF(Point[Asset Group]="","",VLOOKUP(Point[Service Tap],service_tap,2,FALSE))</f>
        <v/>
      </c>
      <c r="AM940" s="14" t="str">
        <f>IF(Point[Asset Group]="","",VLOOKUP(Point[Heating Type],wc_heating,2,FALSE))</f>
        <v/>
      </c>
      <c r="AN940" s="14" t="str">
        <f>IF(Point[Asset Group]="","",VLOOKUP(Point[Power Supply],power_supply,2,FALSE))</f>
        <v/>
      </c>
      <c r="AO940" s="14" t="str">
        <f>IF(Point[Asset Group]="","",VLOOKUP(Point[Waste Water],waste_water,2,FALSE))</f>
        <v/>
      </c>
      <c r="AP940" s="14" t="str">
        <f>IF(Point[Asset Group]="","",VLOOKUP(Point[Furniture SubType],subdom_master_gdb,2,FALSE))</f>
        <v/>
      </c>
      <c r="AQ940" s="14" t="str">
        <f>IF(Point[Asset Group]="","",VLOOKUP(Point[Concrete Pad],yes_no,2,FALSE))</f>
        <v/>
      </c>
      <c r="AR940" s="14" t="str">
        <f>IF(Point[Asset Group]="","",VLOOKUP(Point[Material],material_master,2,FALSE))</f>
        <v/>
      </c>
      <c r="AS940" s="14" t="str">
        <f>IF(Point[Asset Group]="","",VLOOKUP(Point[Plumbing],irrigation_plumbing,2,FALSE))</f>
        <v/>
      </c>
      <c r="AT940" s="14" t="str">
        <f>IF(Point[Asset Group]="","",VLOOKUP(Point[Sprinklers],irrigation_sprinklers,2,FALSE))</f>
        <v/>
      </c>
      <c r="AU940" s="14" t="str">
        <f>IF(Point[Asset Group]="","",VLOOKUP(Point[System],irrigation_system,2,FALSE))</f>
        <v/>
      </c>
      <c r="AV940" s="14" t="str">
        <f>IF(Point[Asset Group]="","",VLOOKUP(Point[Status],irrigation_status,2,FALSE))</f>
        <v/>
      </c>
      <c r="AW940" s="11" t="str">
        <f>IF(Point[Date of manufacture]="","",Point[Date of manufacture])</f>
        <v/>
      </c>
      <c r="AX940" s="14" t="str">
        <f>IF(Point[Asset Group]="","",VLOOKUP(Point[Sign Purpose],sign_purpose,2,FALSE))</f>
        <v/>
      </c>
      <c r="AY940" s="14" t="str">
        <f>IF(Point[Asset Group]="","",VLOOKUP(Point[Sign Material],material_master,2,FALSE))</f>
        <v/>
      </c>
      <c r="AZ940" s="14" t="str">
        <f>IF(Point[Asset Group]="","",VLOOKUP(Point[Affixed To],sign_affix,2,FALSE))</f>
        <v/>
      </c>
      <c r="BA940" s="14" t="str">
        <f>IF(Point[Size HxB mm]="","",Point[Size HxB mm])</f>
        <v/>
      </c>
      <c r="BB940" s="14" t="str">
        <f>IF(Point[Height m]="","",Point[Height m])</f>
        <v/>
      </c>
      <c r="BC940" s="14" t="str">
        <f>IF(Point[Asset Group]="","",VLOOKUP(Point[Post Material],material_master,2,FALSE))</f>
        <v/>
      </c>
      <c r="BD940" s="14" t="str">
        <f>IF(Point[Asset Group]="","",VLOOKUP(Point[Post Number],number,2,FALSE))</f>
        <v/>
      </c>
      <c r="BE940" s="14" t="str">
        <f>IF(Point[Asset Group]="","",VLOOKUP(Point[Structure SubType],subdom_master_gdb,2,FALSE))</f>
        <v/>
      </c>
      <c r="BF940" s="14" t="str">
        <f>IF(Point[Area m2]="","",Point[Area m2])</f>
        <v/>
      </c>
      <c r="BG940" s="14" t="str">
        <f>IF(Point[Length m]="","",Point[Length m])</f>
        <v/>
      </c>
      <c r="BH940" s="14" t="str">
        <f>IF(Point[Width m]="","",Point[Width m])</f>
        <v/>
      </c>
      <c r="BI940" s="14" t="str">
        <f>IF(Point[Diameter m]="","",Point[Diameter m])</f>
        <v/>
      </c>
      <c r="BJ940" s="14" t="str">
        <f>IF(Point[Asset Group]="","",VLOOKUP(Point[Number of Pipes],number,2,FALSE))</f>
        <v/>
      </c>
      <c r="BK940" s="14" t="str">
        <f>IF(Point[Asset Group]="","",VLOOKUP(Point[Combined Name],2,FALSE))</f>
        <v/>
      </c>
      <c r="BL940" s="14" t="str">
        <f>IF(Point[Asset Group]="","",VLOOKUP(Point[Size Class],size_class,2,FALSE))</f>
        <v/>
      </c>
      <c r="BM940" s="14" t="str">
        <f>IF(Point[Asset Group]="","",VLOOKUP(Point[Age Class],age_class,2,FALSE))</f>
        <v/>
      </c>
      <c r="BN940" s="14" t="str">
        <f>IF(Point[Girth (cm)]="","",Point[Girth (cm)])</f>
        <v/>
      </c>
      <c r="BO940" s="14" t="str">
        <f>IF(Point[Crown Radius (m)]="","",Point[Crown Radius (m)])</f>
        <v/>
      </c>
      <c r="BP940" s="14" t="str">
        <f>IF(Point[Asset Group]="","",VLOOKUP(Point[Rooting Environment],root_enviro,2,FALSE))</f>
        <v/>
      </c>
      <c r="BQ940" s="14" t="str">
        <f>IF(Point[Asset Group]="","",VLOOKUP(Point[Tree Surround],tree_surround,2,FALSE))</f>
        <v/>
      </c>
      <c r="BR940" s="14" t="str">
        <f>IF(Point[Asset Group]="","",VLOOKUP(Point[Tree Grill],yes_no,2,FALSE))</f>
        <v/>
      </c>
      <c r="BS940" s="14" t="str">
        <f>IF(Point[Asset Group]="","",VLOOKUP(Point[Tree Location],tree_location,2,FALSE))</f>
        <v/>
      </c>
    </row>
    <row r="941" spans="1:71" s="3" customFormat="1" x14ac:dyDescent="0.2">
      <c r="A941" s="3" t="str">
        <f>IF(Point[DWG File Name]="","",Point[DWG File Name])</f>
        <v/>
      </c>
      <c r="B941" s="3" t="str">
        <f>IF(Point[DWG Layer Name]="","",Point[DWG Layer Name])</f>
        <v/>
      </c>
      <c r="C941" s="3" t="str">
        <f>IF(Point[DWG Handle]="","",Point[DWG Handle])</f>
        <v/>
      </c>
      <c r="D941" s="58" t="str">
        <f>IF(Point[X]="","",Point[X])</f>
        <v/>
      </c>
      <c r="E941" s="58" t="str">
        <f>IF(Point[Y]="","",Point[Y])</f>
        <v/>
      </c>
      <c r="F941" s="3" t="str">
        <f>IF(Point[Replacement Asset]="","",Point[Replacement Asset])</f>
        <v/>
      </c>
      <c r="G941" s="3" t="str">
        <f>IF(Point[Asset ID]="","",UPPER(Point[Asset ID]))</f>
        <v/>
      </c>
      <c r="H941" s="3" t="str">
        <f>IF(Point[Asset Group]="","",VLOOKUP(Point[Asset Group],asset_grp_pt,4,FALSE))</f>
        <v/>
      </c>
      <c r="I941" s="3" t="str">
        <f>IF(Point[Asset Group]="","",VLOOKUP(Point[Asset Group],asset_grp_pt,2,FALSE))</f>
        <v/>
      </c>
      <c r="J941" s="3" t="str">
        <f>IF(Point[Asset Group]="","",VLOOKUP(Point[Asset Group],asset_grp_pt,3,FALSE))</f>
        <v/>
      </c>
      <c r="K941" s="3" t="str">
        <f>IF(Point[Asset Group]="","",VLOOKUP(Point[Asset Type],type_master_list,2,FALSE))</f>
        <v/>
      </c>
      <c r="L941" s="3" t="str">
        <f>IF(Point[Asset Name]="","",PROPER(Point[Asset Name]))</f>
        <v/>
      </c>
      <c r="M941" s="11" t="str">
        <f>IF(Point[Install Date]="","",Point[Install Date])</f>
        <v/>
      </c>
      <c r="N941" s="11" t="str">
        <f>IF(Point[Note]="","",PROPER(Point[Note]))</f>
        <v/>
      </c>
      <c r="O941" s="11" t="str">
        <f>IF(Point[Resource Consent Number]="","",UPPER(Point[Resource Consent Number]))</f>
        <v/>
      </c>
      <c r="P941" s="53" t="str">
        <f>IF(Point[Asset Unit Cost]="","",Point[Asset Unit Cost])</f>
        <v/>
      </c>
      <c r="Q941" s="11" t="str">
        <f>IF(Point[Added By]="","",UPPER(Point[Added By]))</f>
        <v/>
      </c>
      <c r="R941" s="11" t="str">
        <f>IF(Point[Added Date]="","",Point[Added Date])</f>
        <v/>
      </c>
      <c r="S941" s="14" t="str">
        <f>IF(Point[Z COORD]="","",Point[Z COORD])</f>
        <v/>
      </c>
      <c r="T941" s="14" t="str">
        <f>IF(Point[Asset Description]="","",PROPER(Point[Asset Description]))</f>
        <v/>
      </c>
      <c r="U941" s="14" t="str">
        <f>IF(Point[[Artist ]]="","",PROPER(Point[[Artist ]]))</f>
        <v/>
      </c>
      <c r="V941" s="14" t="str">
        <f>IF(Point[Material Notes]="","",PROPER(Point[Material Notes]))</f>
        <v/>
      </c>
      <c r="W941" s="14" t="str">
        <f>IF(Point[Dimension Notes]="","",Point[Dimension Notes])</f>
        <v/>
      </c>
      <c r="X941" s="14" t="str">
        <f>IF(Point[List]="","",VLOOKUP(Point[Burner Number],number,2,FALSE))</f>
        <v/>
      </c>
      <c r="Y941" s="14" t="str">
        <f>IF(Point[List]="","",VLOOKUP(Point[Fuel],bbq_fuel,2,FALSE))</f>
        <v/>
      </c>
      <c r="Z941" s="14" t="str">
        <f>IF(Point[List]="","",VLOOKUP(Point[Cabinet Material],bbq_material,2,FALSE))</f>
        <v/>
      </c>
      <c r="AA941" s="14" t="str">
        <f>IF(Point[Asset Group]="","",VLOOKUP(Point[Manufacturer],manufacturer,2,FALSE))</f>
        <v/>
      </c>
      <c r="AB941" s="14" t="str">
        <f>IF(Point[Uinsex WC]="","",Point[Uinsex WC])</f>
        <v/>
      </c>
      <c r="AC941" s="14" t="str">
        <f>IF(Point[Female WC]="","",Point[Female WC])</f>
        <v/>
      </c>
      <c r="AD941" s="14" t="str">
        <f>IF(Point[Male WC]="","",Point[Male WC])</f>
        <v/>
      </c>
      <c r="AE941" s="14" t="str">
        <f>IF(Point[Urinal]="","",Point[Urinal])</f>
        <v/>
      </c>
      <c r="AF941" s="14" t="str">
        <f>IF(Point[Disabled Unisex]="","",Point[Disabled Unisex])</f>
        <v/>
      </c>
      <c r="AG941" s="14" t="str">
        <f>IF(Point[Disabled Female]="","",Point[Disabled Female])</f>
        <v/>
      </c>
      <c r="AH941" s="14" t="str">
        <f>IF(Point[Disabled Male]="","",Point[Disabled Male])</f>
        <v/>
      </c>
      <c r="AI941" s="14" t="str">
        <f>IF(Point[Asset Group]="","",VLOOKUP(Point[Handrail],yes_no,2,FALSE))</f>
        <v/>
      </c>
      <c r="AJ941" s="14" t="str">
        <f>IF(Point[Asset Group]="","",VLOOKUP(Point[Baby Changing],yes_no,2,FALSE))</f>
        <v/>
      </c>
      <c r="AK941" s="14" t="str">
        <f>IF(Point[Asset Group]="","",VLOOKUP(Point[Service Room],yes_no,2,FALSE))</f>
        <v/>
      </c>
      <c r="AL941" s="14" t="str">
        <f>IF(Point[Asset Group]="","",VLOOKUP(Point[Service Tap],service_tap,2,FALSE))</f>
        <v/>
      </c>
      <c r="AM941" s="14" t="str">
        <f>IF(Point[Asset Group]="","",VLOOKUP(Point[Heating Type],wc_heating,2,FALSE))</f>
        <v/>
      </c>
      <c r="AN941" s="14" t="str">
        <f>IF(Point[Asset Group]="","",VLOOKUP(Point[Power Supply],power_supply,2,FALSE))</f>
        <v/>
      </c>
      <c r="AO941" s="14" t="str">
        <f>IF(Point[Asset Group]="","",VLOOKUP(Point[Waste Water],waste_water,2,FALSE))</f>
        <v/>
      </c>
      <c r="AP941" s="14" t="str">
        <f>IF(Point[Asset Group]="","",VLOOKUP(Point[Furniture SubType],subdom_master_gdb,2,FALSE))</f>
        <v/>
      </c>
      <c r="AQ941" s="14" t="str">
        <f>IF(Point[Asset Group]="","",VLOOKUP(Point[Concrete Pad],yes_no,2,FALSE))</f>
        <v/>
      </c>
      <c r="AR941" s="14" t="str">
        <f>IF(Point[Asset Group]="","",VLOOKUP(Point[Material],material_master,2,FALSE))</f>
        <v/>
      </c>
      <c r="AS941" s="14" t="str">
        <f>IF(Point[Asset Group]="","",VLOOKUP(Point[Plumbing],irrigation_plumbing,2,FALSE))</f>
        <v/>
      </c>
      <c r="AT941" s="14" t="str">
        <f>IF(Point[Asset Group]="","",VLOOKUP(Point[Sprinklers],irrigation_sprinklers,2,FALSE))</f>
        <v/>
      </c>
      <c r="AU941" s="14" t="str">
        <f>IF(Point[Asset Group]="","",VLOOKUP(Point[System],irrigation_system,2,FALSE))</f>
        <v/>
      </c>
      <c r="AV941" s="14" t="str">
        <f>IF(Point[Asset Group]="","",VLOOKUP(Point[Status],irrigation_status,2,FALSE))</f>
        <v/>
      </c>
      <c r="AW941" s="11" t="str">
        <f>IF(Point[Date of manufacture]="","",Point[Date of manufacture])</f>
        <v/>
      </c>
      <c r="AX941" s="14" t="str">
        <f>IF(Point[Asset Group]="","",VLOOKUP(Point[Sign Purpose],sign_purpose,2,FALSE))</f>
        <v/>
      </c>
      <c r="AY941" s="14" t="str">
        <f>IF(Point[Asset Group]="","",VLOOKUP(Point[Sign Material],material_master,2,FALSE))</f>
        <v/>
      </c>
      <c r="AZ941" s="14" t="str">
        <f>IF(Point[Asset Group]="","",VLOOKUP(Point[Affixed To],sign_affix,2,FALSE))</f>
        <v/>
      </c>
      <c r="BA941" s="14" t="str">
        <f>IF(Point[Size HxB mm]="","",Point[Size HxB mm])</f>
        <v/>
      </c>
      <c r="BB941" s="14" t="str">
        <f>IF(Point[Height m]="","",Point[Height m])</f>
        <v/>
      </c>
      <c r="BC941" s="14" t="str">
        <f>IF(Point[Asset Group]="","",VLOOKUP(Point[Post Material],material_master,2,FALSE))</f>
        <v/>
      </c>
      <c r="BD941" s="14" t="str">
        <f>IF(Point[Asset Group]="","",VLOOKUP(Point[Post Number],number,2,FALSE))</f>
        <v/>
      </c>
      <c r="BE941" s="14" t="str">
        <f>IF(Point[Asset Group]="","",VLOOKUP(Point[Structure SubType],subdom_master_gdb,2,FALSE))</f>
        <v/>
      </c>
      <c r="BF941" s="14" t="str">
        <f>IF(Point[Area m2]="","",Point[Area m2])</f>
        <v/>
      </c>
      <c r="BG941" s="14" t="str">
        <f>IF(Point[Length m]="","",Point[Length m])</f>
        <v/>
      </c>
      <c r="BH941" s="14" t="str">
        <f>IF(Point[Width m]="","",Point[Width m])</f>
        <v/>
      </c>
      <c r="BI941" s="14" t="str">
        <f>IF(Point[Diameter m]="","",Point[Diameter m])</f>
        <v/>
      </c>
      <c r="BJ941" s="14" t="str">
        <f>IF(Point[Asset Group]="","",VLOOKUP(Point[Number of Pipes],number,2,FALSE))</f>
        <v/>
      </c>
      <c r="BK941" s="14" t="str">
        <f>IF(Point[Asset Group]="","",VLOOKUP(Point[Combined Name],2,FALSE))</f>
        <v/>
      </c>
      <c r="BL941" s="14" t="str">
        <f>IF(Point[Asset Group]="","",VLOOKUP(Point[Size Class],size_class,2,FALSE))</f>
        <v/>
      </c>
      <c r="BM941" s="14" t="str">
        <f>IF(Point[Asset Group]="","",VLOOKUP(Point[Age Class],age_class,2,FALSE))</f>
        <v/>
      </c>
      <c r="BN941" s="14" t="str">
        <f>IF(Point[Girth (cm)]="","",Point[Girth (cm)])</f>
        <v/>
      </c>
      <c r="BO941" s="14" t="str">
        <f>IF(Point[Crown Radius (m)]="","",Point[Crown Radius (m)])</f>
        <v/>
      </c>
      <c r="BP941" s="14" t="str">
        <f>IF(Point[Asset Group]="","",VLOOKUP(Point[Rooting Environment],root_enviro,2,FALSE))</f>
        <v/>
      </c>
      <c r="BQ941" s="14" t="str">
        <f>IF(Point[Asset Group]="","",VLOOKUP(Point[Tree Surround],tree_surround,2,FALSE))</f>
        <v/>
      </c>
      <c r="BR941" s="14" t="str">
        <f>IF(Point[Asset Group]="","",VLOOKUP(Point[Tree Grill],yes_no,2,FALSE))</f>
        <v/>
      </c>
      <c r="BS941" s="14" t="str">
        <f>IF(Point[Asset Group]="","",VLOOKUP(Point[Tree Location],tree_location,2,FALSE))</f>
        <v/>
      </c>
    </row>
    <row r="942" spans="1:71" s="3" customFormat="1" x14ac:dyDescent="0.2">
      <c r="A942" s="3" t="str">
        <f>IF(Point[DWG File Name]="","",Point[DWG File Name])</f>
        <v/>
      </c>
      <c r="B942" s="3" t="str">
        <f>IF(Point[DWG Layer Name]="","",Point[DWG Layer Name])</f>
        <v/>
      </c>
      <c r="C942" s="3" t="str">
        <f>IF(Point[DWG Handle]="","",Point[DWG Handle])</f>
        <v/>
      </c>
      <c r="D942" s="58" t="str">
        <f>IF(Point[X]="","",Point[X])</f>
        <v/>
      </c>
      <c r="E942" s="58" t="str">
        <f>IF(Point[Y]="","",Point[Y])</f>
        <v/>
      </c>
      <c r="F942" s="3" t="str">
        <f>IF(Point[Replacement Asset]="","",Point[Replacement Asset])</f>
        <v/>
      </c>
      <c r="G942" s="3" t="str">
        <f>IF(Point[Asset ID]="","",UPPER(Point[Asset ID]))</f>
        <v/>
      </c>
      <c r="H942" s="3" t="str">
        <f>IF(Point[Asset Group]="","",VLOOKUP(Point[Asset Group],asset_grp_pt,4,FALSE))</f>
        <v/>
      </c>
      <c r="I942" s="3" t="str">
        <f>IF(Point[Asset Group]="","",VLOOKUP(Point[Asset Group],asset_grp_pt,2,FALSE))</f>
        <v/>
      </c>
      <c r="J942" s="3" t="str">
        <f>IF(Point[Asset Group]="","",VLOOKUP(Point[Asset Group],asset_grp_pt,3,FALSE))</f>
        <v/>
      </c>
      <c r="K942" s="3" t="str">
        <f>IF(Point[Asset Group]="","",VLOOKUP(Point[Asset Type],type_master_list,2,FALSE))</f>
        <v/>
      </c>
      <c r="L942" s="3" t="str">
        <f>IF(Point[Asset Name]="","",PROPER(Point[Asset Name]))</f>
        <v/>
      </c>
      <c r="M942" s="11" t="str">
        <f>IF(Point[Install Date]="","",Point[Install Date])</f>
        <v/>
      </c>
      <c r="N942" s="11" t="str">
        <f>IF(Point[Note]="","",PROPER(Point[Note]))</f>
        <v/>
      </c>
      <c r="O942" s="11" t="str">
        <f>IF(Point[Resource Consent Number]="","",UPPER(Point[Resource Consent Number]))</f>
        <v/>
      </c>
      <c r="P942" s="53" t="str">
        <f>IF(Point[Asset Unit Cost]="","",Point[Asset Unit Cost])</f>
        <v/>
      </c>
      <c r="Q942" s="11" t="str">
        <f>IF(Point[Added By]="","",UPPER(Point[Added By]))</f>
        <v/>
      </c>
      <c r="R942" s="11" t="str">
        <f>IF(Point[Added Date]="","",Point[Added Date])</f>
        <v/>
      </c>
      <c r="S942" s="14" t="str">
        <f>IF(Point[Z COORD]="","",Point[Z COORD])</f>
        <v/>
      </c>
      <c r="T942" s="14" t="str">
        <f>IF(Point[Asset Description]="","",PROPER(Point[Asset Description]))</f>
        <v/>
      </c>
      <c r="U942" s="14" t="str">
        <f>IF(Point[[Artist ]]="","",PROPER(Point[[Artist ]]))</f>
        <v/>
      </c>
      <c r="V942" s="14" t="str">
        <f>IF(Point[Material Notes]="","",PROPER(Point[Material Notes]))</f>
        <v/>
      </c>
      <c r="W942" s="14" t="str">
        <f>IF(Point[Dimension Notes]="","",Point[Dimension Notes])</f>
        <v/>
      </c>
      <c r="X942" s="14" t="str">
        <f>IF(Point[List]="","",VLOOKUP(Point[Burner Number],number,2,FALSE))</f>
        <v/>
      </c>
      <c r="Y942" s="14" t="str">
        <f>IF(Point[List]="","",VLOOKUP(Point[Fuel],bbq_fuel,2,FALSE))</f>
        <v/>
      </c>
      <c r="Z942" s="14" t="str">
        <f>IF(Point[List]="","",VLOOKUP(Point[Cabinet Material],bbq_material,2,FALSE))</f>
        <v/>
      </c>
      <c r="AA942" s="14" t="str">
        <f>IF(Point[Asset Group]="","",VLOOKUP(Point[Manufacturer],manufacturer,2,FALSE))</f>
        <v/>
      </c>
      <c r="AB942" s="14" t="str">
        <f>IF(Point[Uinsex WC]="","",Point[Uinsex WC])</f>
        <v/>
      </c>
      <c r="AC942" s="14" t="str">
        <f>IF(Point[Female WC]="","",Point[Female WC])</f>
        <v/>
      </c>
      <c r="AD942" s="14" t="str">
        <f>IF(Point[Male WC]="","",Point[Male WC])</f>
        <v/>
      </c>
      <c r="AE942" s="14" t="str">
        <f>IF(Point[Urinal]="","",Point[Urinal])</f>
        <v/>
      </c>
      <c r="AF942" s="14" t="str">
        <f>IF(Point[Disabled Unisex]="","",Point[Disabled Unisex])</f>
        <v/>
      </c>
      <c r="AG942" s="14" t="str">
        <f>IF(Point[Disabled Female]="","",Point[Disabled Female])</f>
        <v/>
      </c>
      <c r="AH942" s="14" t="str">
        <f>IF(Point[Disabled Male]="","",Point[Disabled Male])</f>
        <v/>
      </c>
      <c r="AI942" s="14" t="str">
        <f>IF(Point[Asset Group]="","",VLOOKUP(Point[Handrail],yes_no,2,FALSE))</f>
        <v/>
      </c>
      <c r="AJ942" s="14" t="str">
        <f>IF(Point[Asset Group]="","",VLOOKUP(Point[Baby Changing],yes_no,2,FALSE))</f>
        <v/>
      </c>
      <c r="AK942" s="14" t="str">
        <f>IF(Point[Asset Group]="","",VLOOKUP(Point[Service Room],yes_no,2,FALSE))</f>
        <v/>
      </c>
      <c r="AL942" s="14" t="str">
        <f>IF(Point[Asset Group]="","",VLOOKUP(Point[Service Tap],service_tap,2,FALSE))</f>
        <v/>
      </c>
      <c r="AM942" s="14" t="str">
        <f>IF(Point[Asset Group]="","",VLOOKUP(Point[Heating Type],wc_heating,2,FALSE))</f>
        <v/>
      </c>
      <c r="AN942" s="14" t="str">
        <f>IF(Point[Asset Group]="","",VLOOKUP(Point[Power Supply],power_supply,2,FALSE))</f>
        <v/>
      </c>
      <c r="AO942" s="14" t="str">
        <f>IF(Point[Asset Group]="","",VLOOKUP(Point[Waste Water],waste_water,2,FALSE))</f>
        <v/>
      </c>
      <c r="AP942" s="14" t="str">
        <f>IF(Point[Asset Group]="","",VLOOKUP(Point[Furniture SubType],subdom_master_gdb,2,FALSE))</f>
        <v/>
      </c>
      <c r="AQ942" s="14" t="str">
        <f>IF(Point[Asset Group]="","",VLOOKUP(Point[Concrete Pad],yes_no,2,FALSE))</f>
        <v/>
      </c>
      <c r="AR942" s="14" t="str">
        <f>IF(Point[Asset Group]="","",VLOOKUP(Point[Material],material_master,2,FALSE))</f>
        <v/>
      </c>
      <c r="AS942" s="14" t="str">
        <f>IF(Point[Asset Group]="","",VLOOKUP(Point[Plumbing],irrigation_plumbing,2,FALSE))</f>
        <v/>
      </c>
      <c r="AT942" s="14" t="str">
        <f>IF(Point[Asset Group]="","",VLOOKUP(Point[Sprinklers],irrigation_sprinklers,2,FALSE))</f>
        <v/>
      </c>
      <c r="AU942" s="14" t="str">
        <f>IF(Point[Asset Group]="","",VLOOKUP(Point[System],irrigation_system,2,FALSE))</f>
        <v/>
      </c>
      <c r="AV942" s="14" t="str">
        <f>IF(Point[Asset Group]="","",VLOOKUP(Point[Status],irrigation_status,2,FALSE))</f>
        <v/>
      </c>
      <c r="AW942" s="11" t="str">
        <f>IF(Point[Date of manufacture]="","",Point[Date of manufacture])</f>
        <v/>
      </c>
      <c r="AX942" s="14" t="str">
        <f>IF(Point[Asset Group]="","",VLOOKUP(Point[Sign Purpose],sign_purpose,2,FALSE))</f>
        <v/>
      </c>
      <c r="AY942" s="14" t="str">
        <f>IF(Point[Asset Group]="","",VLOOKUP(Point[Sign Material],material_master,2,FALSE))</f>
        <v/>
      </c>
      <c r="AZ942" s="14" t="str">
        <f>IF(Point[Asset Group]="","",VLOOKUP(Point[Affixed To],sign_affix,2,FALSE))</f>
        <v/>
      </c>
      <c r="BA942" s="14" t="str">
        <f>IF(Point[Size HxB mm]="","",Point[Size HxB mm])</f>
        <v/>
      </c>
      <c r="BB942" s="14" t="str">
        <f>IF(Point[Height m]="","",Point[Height m])</f>
        <v/>
      </c>
      <c r="BC942" s="14" t="str">
        <f>IF(Point[Asset Group]="","",VLOOKUP(Point[Post Material],material_master,2,FALSE))</f>
        <v/>
      </c>
      <c r="BD942" s="14" t="str">
        <f>IF(Point[Asset Group]="","",VLOOKUP(Point[Post Number],number,2,FALSE))</f>
        <v/>
      </c>
      <c r="BE942" s="14" t="str">
        <f>IF(Point[Asset Group]="","",VLOOKUP(Point[Structure SubType],subdom_master_gdb,2,FALSE))</f>
        <v/>
      </c>
      <c r="BF942" s="14" t="str">
        <f>IF(Point[Area m2]="","",Point[Area m2])</f>
        <v/>
      </c>
      <c r="BG942" s="14" t="str">
        <f>IF(Point[Length m]="","",Point[Length m])</f>
        <v/>
      </c>
      <c r="BH942" s="14" t="str">
        <f>IF(Point[Width m]="","",Point[Width m])</f>
        <v/>
      </c>
      <c r="BI942" s="14" t="str">
        <f>IF(Point[Diameter m]="","",Point[Diameter m])</f>
        <v/>
      </c>
      <c r="BJ942" s="14" t="str">
        <f>IF(Point[Asset Group]="","",VLOOKUP(Point[Number of Pipes],number,2,FALSE))</f>
        <v/>
      </c>
      <c r="BK942" s="14" t="str">
        <f>IF(Point[Asset Group]="","",VLOOKUP(Point[Combined Name],2,FALSE))</f>
        <v/>
      </c>
      <c r="BL942" s="14" t="str">
        <f>IF(Point[Asset Group]="","",VLOOKUP(Point[Size Class],size_class,2,FALSE))</f>
        <v/>
      </c>
      <c r="BM942" s="14" t="str">
        <f>IF(Point[Asset Group]="","",VLOOKUP(Point[Age Class],age_class,2,FALSE))</f>
        <v/>
      </c>
      <c r="BN942" s="14" t="str">
        <f>IF(Point[Girth (cm)]="","",Point[Girth (cm)])</f>
        <v/>
      </c>
      <c r="BO942" s="14" t="str">
        <f>IF(Point[Crown Radius (m)]="","",Point[Crown Radius (m)])</f>
        <v/>
      </c>
      <c r="BP942" s="14" t="str">
        <f>IF(Point[Asset Group]="","",VLOOKUP(Point[Rooting Environment],root_enviro,2,FALSE))</f>
        <v/>
      </c>
      <c r="BQ942" s="14" t="str">
        <f>IF(Point[Asset Group]="","",VLOOKUP(Point[Tree Surround],tree_surround,2,FALSE))</f>
        <v/>
      </c>
      <c r="BR942" s="14" t="str">
        <f>IF(Point[Asset Group]="","",VLOOKUP(Point[Tree Grill],yes_no,2,FALSE))</f>
        <v/>
      </c>
      <c r="BS942" s="14" t="str">
        <f>IF(Point[Asset Group]="","",VLOOKUP(Point[Tree Location],tree_location,2,FALSE))</f>
        <v/>
      </c>
    </row>
    <row r="943" spans="1:71" s="3" customFormat="1" x14ac:dyDescent="0.2">
      <c r="A943" s="3" t="str">
        <f>IF(Point[DWG File Name]="","",Point[DWG File Name])</f>
        <v/>
      </c>
      <c r="B943" s="3" t="str">
        <f>IF(Point[DWG Layer Name]="","",Point[DWG Layer Name])</f>
        <v/>
      </c>
      <c r="C943" s="3" t="str">
        <f>IF(Point[DWG Handle]="","",Point[DWG Handle])</f>
        <v/>
      </c>
      <c r="D943" s="58" t="str">
        <f>IF(Point[X]="","",Point[X])</f>
        <v/>
      </c>
      <c r="E943" s="58" t="str">
        <f>IF(Point[Y]="","",Point[Y])</f>
        <v/>
      </c>
      <c r="F943" s="3" t="str">
        <f>IF(Point[Replacement Asset]="","",Point[Replacement Asset])</f>
        <v/>
      </c>
      <c r="G943" s="3" t="str">
        <f>IF(Point[Asset ID]="","",UPPER(Point[Asset ID]))</f>
        <v/>
      </c>
      <c r="H943" s="3" t="str">
        <f>IF(Point[Asset Group]="","",VLOOKUP(Point[Asset Group],asset_grp_pt,4,FALSE))</f>
        <v/>
      </c>
      <c r="I943" s="3" t="str">
        <f>IF(Point[Asset Group]="","",VLOOKUP(Point[Asset Group],asset_grp_pt,2,FALSE))</f>
        <v/>
      </c>
      <c r="J943" s="3" t="str">
        <f>IF(Point[Asset Group]="","",VLOOKUP(Point[Asset Group],asset_grp_pt,3,FALSE))</f>
        <v/>
      </c>
      <c r="K943" s="3" t="str">
        <f>IF(Point[Asset Group]="","",VLOOKUP(Point[Asset Type],type_master_list,2,FALSE))</f>
        <v/>
      </c>
      <c r="L943" s="3" t="str">
        <f>IF(Point[Asset Name]="","",PROPER(Point[Asset Name]))</f>
        <v/>
      </c>
      <c r="M943" s="11" t="str">
        <f>IF(Point[Install Date]="","",Point[Install Date])</f>
        <v/>
      </c>
      <c r="N943" s="11" t="str">
        <f>IF(Point[Note]="","",PROPER(Point[Note]))</f>
        <v/>
      </c>
      <c r="O943" s="11" t="str">
        <f>IF(Point[Resource Consent Number]="","",UPPER(Point[Resource Consent Number]))</f>
        <v/>
      </c>
      <c r="P943" s="53" t="str">
        <f>IF(Point[Asset Unit Cost]="","",Point[Asset Unit Cost])</f>
        <v/>
      </c>
      <c r="Q943" s="11" t="str">
        <f>IF(Point[Added By]="","",UPPER(Point[Added By]))</f>
        <v/>
      </c>
      <c r="R943" s="11" t="str">
        <f>IF(Point[Added Date]="","",Point[Added Date])</f>
        <v/>
      </c>
      <c r="S943" s="14" t="str">
        <f>IF(Point[Z COORD]="","",Point[Z COORD])</f>
        <v/>
      </c>
      <c r="T943" s="14" t="str">
        <f>IF(Point[Asset Description]="","",PROPER(Point[Asset Description]))</f>
        <v/>
      </c>
      <c r="U943" s="14" t="str">
        <f>IF(Point[[Artist ]]="","",PROPER(Point[[Artist ]]))</f>
        <v/>
      </c>
      <c r="V943" s="14" t="str">
        <f>IF(Point[Material Notes]="","",PROPER(Point[Material Notes]))</f>
        <v/>
      </c>
      <c r="W943" s="14" t="str">
        <f>IF(Point[Dimension Notes]="","",Point[Dimension Notes])</f>
        <v/>
      </c>
      <c r="X943" s="14" t="str">
        <f>IF(Point[List]="","",VLOOKUP(Point[Burner Number],number,2,FALSE))</f>
        <v/>
      </c>
      <c r="Y943" s="14" t="str">
        <f>IF(Point[List]="","",VLOOKUP(Point[Fuel],bbq_fuel,2,FALSE))</f>
        <v/>
      </c>
      <c r="Z943" s="14" t="str">
        <f>IF(Point[List]="","",VLOOKUP(Point[Cabinet Material],bbq_material,2,FALSE))</f>
        <v/>
      </c>
      <c r="AA943" s="14" t="str">
        <f>IF(Point[Asset Group]="","",VLOOKUP(Point[Manufacturer],manufacturer,2,FALSE))</f>
        <v/>
      </c>
      <c r="AB943" s="14" t="str">
        <f>IF(Point[Uinsex WC]="","",Point[Uinsex WC])</f>
        <v/>
      </c>
      <c r="AC943" s="14" t="str">
        <f>IF(Point[Female WC]="","",Point[Female WC])</f>
        <v/>
      </c>
      <c r="AD943" s="14" t="str">
        <f>IF(Point[Male WC]="","",Point[Male WC])</f>
        <v/>
      </c>
      <c r="AE943" s="14" t="str">
        <f>IF(Point[Urinal]="","",Point[Urinal])</f>
        <v/>
      </c>
      <c r="AF943" s="14" t="str">
        <f>IF(Point[Disabled Unisex]="","",Point[Disabled Unisex])</f>
        <v/>
      </c>
      <c r="AG943" s="14" t="str">
        <f>IF(Point[Disabled Female]="","",Point[Disabled Female])</f>
        <v/>
      </c>
      <c r="AH943" s="14" t="str">
        <f>IF(Point[Disabled Male]="","",Point[Disabled Male])</f>
        <v/>
      </c>
      <c r="AI943" s="14" t="str">
        <f>IF(Point[Asset Group]="","",VLOOKUP(Point[Handrail],yes_no,2,FALSE))</f>
        <v/>
      </c>
      <c r="AJ943" s="14" t="str">
        <f>IF(Point[Asset Group]="","",VLOOKUP(Point[Baby Changing],yes_no,2,FALSE))</f>
        <v/>
      </c>
      <c r="AK943" s="14" t="str">
        <f>IF(Point[Asset Group]="","",VLOOKUP(Point[Service Room],yes_no,2,FALSE))</f>
        <v/>
      </c>
      <c r="AL943" s="14" t="str">
        <f>IF(Point[Asset Group]="","",VLOOKUP(Point[Service Tap],service_tap,2,FALSE))</f>
        <v/>
      </c>
      <c r="AM943" s="14" t="str">
        <f>IF(Point[Asset Group]="","",VLOOKUP(Point[Heating Type],wc_heating,2,FALSE))</f>
        <v/>
      </c>
      <c r="AN943" s="14" t="str">
        <f>IF(Point[Asset Group]="","",VLOOKUP(Point[Power Supply],power_supply,2,FALSE))</f>
        <v/>
      </c>
      <c r="AO943" s="14" t="str">
        <f>IF(Point[Asset Group]="","",VLOOKUP(Point[Waste Water],waste_water,2,FALSE))</f>
        <v/>
      </c>
      <c r="AP943" s="14" t="str">
        <f>IF(Point[Asset Group]="","",VLOOKUP(Point[Furniture SubType],subdom_master_gdb,2,FALSE))</f>
        <v/>
      </c>
      <c r="AQ943" s="14" t="str">
        <f>IF(Point[Asset Group]="","",VLOOKUP(Point[Concrete Pad],yes_no,2,FALSE))</f>
        <v/>
      </c>
      <c r="AR943" s="14" t="str">
        <f>IF(Point[Asset Group]="","",VLOOKUP(Point[Material],material_master,2,FALSE))</f>
        <v/>
      </c>
      <c r="AS943" s="14" t="str">
        <f>IF(Point[Asset Group]="","",VLOOKUP(Point[Plumbing],irrigation_plumbing,2,FALSE))</f>
        <v/>
      </c>
      <c r="AT943" s="14" t="str">
        <f>IF(Point[Asset Group]="","",VLOOKUP(Point[Sprinklers],irrigation_sprinklers,2,FALSE))</f>
        <v/>
      </c>
      <c r="AU943" s="14" t="str">
        <f>IF(Point[Asset Group]="","",VLOOKUP(Point[System],irrigation_system,2,FALSE))</f>
        <v/>
      </c>
      <c r="AV943" s="14" t="str">
        <f>IF(Point[Asset Group]="","",VLOOKUP(Point[Status],irrigation_status,2,FALSE))</f>
        <v/>
      </c>
      <c r="AW943" s="11" t="str">
        <f>IF(Point[Date of manufacture]="","",Point[Date of manufacture])</f>
        <v/>
      </c>
      <c r="AX943" s="14" t="str">
        <f>IF(Point[Asset Group]="","",VLOOKUP(Point[Sign Purpose],sign_purpose,2,FALSE))</f>
        <v/>
      </c>
      <c r="AY943" s="14" t="str">
        <f>IF(Point[Asset Group]="","",VLOOKUP(Point[Sign Material],material_master,2,FALSE))</f>
        <v/>
      </c>
      <c r="AZ943" s="14" t="str">
        <f>IF(Point[Asset Group]="","",VLOOKUP(Point[Affixed To],sign_affix,2,FALSE))</f>
        <v/>
      </c>
      <c r="BA943" s="14" t="str">
        <f>IF(Point[Size HxB mm]="","",Point[Size HxB mm])</f>
        <v/>
      </c>
      <c r="BB943" s="14" t="str">
        <f>IF(Point[Height m]="","",Point[Height m])</f>
        <v/>
      </c>
      <c r="BC943" s="14" t="str">
        <f>IF(Point[Asset Group]="","",VLOOKUP(Point[Post Material],material_master,2,FALSE))</f>
        <v/>
      </c>
      <c r="BD943" s="14" t="str">
        <f>IF(Point[Asset Group]="","",VLOOKUP(Point[Post Number],number,2,FALSE))</f>
        <v/>
      </c>
      <c r="BE943" s="14" t="str">
        <f>IF(Point[Asset Group]="","",VLOOKUP(Point[Structure SubType],subdom_master_gdb,2,FALSE))</f>
        <v/>
      </c>
      <c r="BF943" s="14" t="str">
        <f>IF(Point[Area m2]="","",Point[Area m2])</f>
        <v/>
      </c>
      <c r="BG943" s="14" t="str">
        <f>IF(Point[Length m]="","",Point[Length m])</f>
        <v/>
      </c>
      <c r="BH943" s="14" t="str">
        <f>IF(Point[Width m]="","",Point[Width m])</f>
        <v/>
      </c>
      <c r="BI943" s="14" t="str">
        <f>IF(Point[Diameter m]="","",Point[Diameter m])</f>
        <v/>
      </c>
      <c r="BJ943" s="14" t="str">
        <f>IF(Point[Asset Group]="","",VLOOKUP(Point[Number of Pipes],number,2,FALSE))</f>
        <v/>
      </c>
      <c r="BK943" s="14" t="str">
        <f>IF(Point[Asset Group]="","",VLOOKUP(Point[Combined Name],2,FALSE))</f>
        <v/>
      </c>
      <c r="BL943" s="14" t="str">
        <f>IF(Point[Asset Group]="","",VLOOKUP(Point[Size Class],size_class,2,FALSE))</f>
        <v/>
      </c>
      <c r="BM943" s="14" t="str">
        <f>IF(Point[Asset Group]="","",VLOOKUP(Point[Age Class],age_class,2,FALSE))</f>
        <v/>
      </c>
      <c r="BN943" s="14" t="str">
        <f>IF(Point[Girth (cm)]="","",Point[Girth (cm)])</f>
        <v/>
      </c>
      <c r="BO943" s="14" t="str">
        <f>IF(Point[Crown Radius (m)]="","",Point[Crown Radius (m)])</f>
        <v/>
      </c>
      <c r="BP943" s="14" t="str">
        <f>IF(Point[Asset Group]="","",VLOOKUP(Point[Rooting Environment],root_enviro,2,FALSE))</f>
        <v/>
      </c>
      <c r="BQ943" s="14" t="str">
        <f>IF(Point[Asset Group]="","",VLOOKUP(Point[Tree Surround],tree_surround,2,FALSE))</f>
        <v/>
      </c>
      <c r="BR943" s="14" t="str">
        <f>IF(Point[Asset Group]="","",VLOOKUP(Point[Tree Grill],yes_no,2,FALSE))</f>
        <v/>
      </c>
      <c r="BS943" s="14" t="str">
        <f>IF(Point[Asset Group]="","",VLOOKUP(Point[Tree Location],tree_location,2,FALSE))</f>
        <v/>
      </c>
    </row>
    <row r="944" spans="1:71" s="3" customFormat="1" x14ac:dyDescent="0.2">
      <c r="A944" s="3" t="str">
        <f>IF(Point[DWG File Name]="","",Point[DWG File Name])</f>
        <v/>
      </c>
      <c r="B944" s="3" t="str">
        <f>IF(Point[DWG Layer Name]="","",Point[DWG Layer Name])</f>
        <v/>
      </c>
      <c r="C944" s="3" t="str">
        <f>IF(Point[DWG Handle]="","",Point[DWG Handle])</f>
        <v/>
      </c>
      <c r="D944" s="58" t="str">
        <f>IF(Point[X]="","",Point[X])</f>
        <v/>
      </c>
      <c r="E944" s="58" t="str">
        <f>IF(Point[Y]="","",Point[Y])</f>
        <v/>
      </c>
      <c r="F944" s="3" t="str">
        <f>IF(Point[Replacement Asset]="","",Point[Replacement Asset])</f>
        <v/>
      </c>
      <c r="G944" s="3" t="str">
        <f>IF(Point[Asset ID]="","",UPPER(Point[Asset ID]))</f>
        <v/>
      </c>
      <c r="H944" s="3" t="str">
        <f>IF(Point[Asset Group]="","",VLOOKUP(Point[Asset Group],asset_grp_pt,4,FALSE))</f>
        <v/>
      </c>
      <c r="I944" s="3" t="str">
        <f>IF(Point[Asset Group]="","",VLOOKUP(Point[Asset Group],asset_grp_pt,2,FALSE))</f>
        <v/>
      </c>
      <c r="J944" s="3" t="str">
        <f>IF(Point[Asset Group]="","",VLOOKUP(Point[Asset Group],asset_grp_pt,3,FALSE))</f>
        <v/>
      </c>
      <c r="K944" s="3" t="str">
        <f>IF(Point[Asset Group]="","",VLOOKUP(Point[Asset Type],type_master_list,2,FALSE))</f>
        <v/>
      </c>
      <c r="L944" s="3" t="str">
        <f>IF(Point[Asset Name]="","",PROPER(Point[Asset Name]))</f>
        <v/>
      </c>
      <c r="M944" s="11" t="str">
        <f>IF(Point[Install Date]="","",Point[Install Date])</f>
        <v/>
      </c>
      <c r="N944" s="11" t="str">
        <f>IF(Point[Note]="","",PROPER(Point[Note]))</f>
        <v/>
      </c>
      <c r="O944" s="11" t="str">
        <f>IF(Point[Resource Consent Number]="","",UPPER(Point[Resource Consent Number]))</f>
        <v/>
      </c>
      <c r="P944" s="53" t="str">
        <f>IF(Point[Asset Unit Cost]="","",Point[Asset Unit Cost])</f>
        <v/>
      </c>
      <c r="Q944" s="11" t="str">
        <f>IF(Point[Added By]="","",UPPER(Point[Added By]))</f>
        <v/>
      </c>
      <c r="R944" s="11" t="str">
        <f>IF(Point[Added Date]="","",Point[Added Date])</f>
        <v/>
      </c>
      <c r="S944" s="14" t="str">
        <f>IF(Point[Z COORD]="","",Point[Z COORD])</f>
        <v/>
      </c>
      <c r="T944" s="14" t="str">
        <f>IF(Point[Asset Description]="","",PROPER(Point[Asset Description]))</f>
        <v/>
      </c>
      <c r="U944" s="14" t="str">
        <f>IF(Point[[Artist ]]="","",PROPER(Point[[Artist ]]))</f>
        <v/>
      </c>
      <c r="V944" s="14" t="str">
        <f>IF(Point[Material Notes]="","",PROPER(Point[Material Notes]))</f>
        <v/>
      </c>
      <c r="W944" s="14" t="str">
        <f>IF(Point[Dimension Notes]="","",Point[Dimension Notes])</f>
        <v/>
      </c>
      <c r="X944" s="14" t="str">
        <f>IF(Point[List]="","",VLOOKUP(Point[Burner Number],number,2,FALSE))</f>
        <v/>
      </c>
      <c r="Y944" s="14" t="str">
        <f>IF(Point[List]="","",VLOOKUP(Point[Fuel],bbq_fuel,2,FALSE))</f>
        <v/>
      </c>
      <c r="Z944" s="14" t="str">
        <f>IF(Point[List]="","",VLOOKUP(Point[Cabinet Material],bbq_material,2,FALSE))</f>
        <v/>
      </c>
      <c r="AA944" s="14" t="str">
        <f>IF(Point[Asset Group]="","",VLOOKUP(Point[Manufacturer],manufacturer,2,FALSE))</f>
        <v/>
      </c>
      <c r="AB944" s="14" t="str">
        <f>IF(Point[Uinsex WC]="","",Point[Uinsex WC])</f>
        <v/>
      </c>
      <c r="AC944" s="14" t="str">
        <f>IF(Point[Female WC]="","",Point[Female WC])</f>
        <v/>
      </c>
      <c r="AD944" s="14" t="str">
        <f>IF(Point[Male WC]="","",Point[Male WC])</f>
        <v/>
      </c>
      <c r="AE944" s="14" t="str">
        <f>IF(Point[Urinal]="","",Point[Urinal])</f>
        <v/>
      </c>
      <c r="AF944" s="14" t="str">
        <f>IF(Point[Disabled Unisex]="","",Point[Disabled Unisex])</f>
        <v/>
      </c>
      <c r="AG944" s="14" t="str">
        <f>IF(Point[Disabled Female]="","",Point[Disabled Female])</f>
        <v/>
      </c>
      <c r="AH944" s="14" t="str">
        <f>IF(Point[Disabled Male]="","",Point[Disabled Male])</f>
        <v/>
      </c>
      <c r="AI944" s="14" t="str">
        <f>IF(Point[Asset Group]="","",VLOOKUP(Point[Handrail],yes_no,2,FALSE))</f>
        <v/>
      </c>
      <c r="AJ944" s="14" t="str">
        <f>IF(Point[Asset Group]="","",VLOOKUP(Point[Baby Changing],yes_no,2,FALSE))</f>
        <v/>
      </c>
      <c r="AK944" s="14" t="str">
        <f>IF(Point[Asset Group]="","",VLOOKUP(Point[Service Room],yes_no,2,FALSE))</f>
        <v/>
      </c>
      <c r="AL944" s="14" t="str">
        <f>IF(Point[Asset Group]="","",VLOOKUP(Point[Service Tap],service_tap,2,FALSE))</f>
        <v/>
      </c>
      <c r="AM944" s="14" t="str">
        <f>IF(Point[Asset Group]="","",VLOOKUP(Point[Heating Type],wc_heating,2,FALSE))</f>
        <v/>
      </c>
      <c r="AN944" s="14" t="str">
        <f>IF(Point[Asset Group]="","",VLOOKUP(Point[Power Supply],power_supply,2,FALSE))</f>
        <v/>
      </c>
      <c r="AO944" s="14" t="str">
        <f>IF(Point[Asset Group]="","",VLOOKUP(Point[Waste Water],waste_water,2,FALSE))</f>
        <v/>
      </c>
      <c r="AP944" s="14" t="str">
        <f>IF(Point[Asset Group]="","",VLOOKUP(Point[Furniture SubType],subdom_master_gdb,2,FALSE))</f>
        <v/>
      </c>
      <c r="AQ944" s="14" t="str">
        <f>IF(Point[Asset Group]="","",VLOOKUP(Point[Concrete Pad],yes_no,2,FALSE))</f>
        <v/>
      </c>
      <c r="AR944" s="14" t="str">
        <f>IF(Point[Asset Group]="","",VLOOKUP(Point[Material],material_master,2,FALSE))</f>
        <v/>
      </c>
      <c r="AS944" s="14" t="str">
        <f>IF(Point[Asset Group]="","",VLOOKUP(Point[Plumbing],irrigation_plumbing,2,FALSE))</f>
        <v/>
      </c>
      <c r="AT944" s="14" t="str">
        <f>IF(Point[Asset Group]="","",VLOOKUP(Point[Sprinklers],irrigation_sprinklers,2,FALSE))</f>
        <v/>
      </c>
      <c r="AU944" s="14" t="str">
        <f>IF(Point[Asset Group]="","",VLOOKUP(Point[System],irrigation_system,2,FALSE))</f>
        <v/>
      </c>
      <c r="AV944" s="14" t="str">
        <f>IF(Point[Asset Group]="","",VLOOKUP(Point[Status],irrigation_status,2,FALSE))</f>
        <v/>
      </c>
      <c r="AW944" s="11" t="str">
        <f>IF(Point[Date of manufacture]="","",Point[Date of manufacture])</f>
        <v/>
      </c>
      <c r="AX944" s="14" t="str">
        <f>IF(Point[Asset Group]="","",VLOOKUP(Point[Sign Purpose],sign_purpose,2,FALSE))</f>
        <v/>
      </c>
      <c r="AY944" s="14" t="str">
        <f>IF(Point[Asset Group]="","",VLOOKUP(Point[Sign Material],material_master,2,FALSE))</f>
        <v/>
      </c>
      <c r="AZ944" s="14" t="str">
        <f>IF(Point[Asset Group]="","",VLOOKUP(Point[Affixed To],sign_affix,2,FALSE))</f>
        <v/>
      </c>
      <c r="BA944" s="14" t="str">
        <f>IF(Point[Size HxB mm]="","",Point[Size HxB mm])</f>
        <v/>
      </c>
      <c r="BB944" s="14" t="str">
        <f>IF(Point[Height m]="","",Point[Height m])</f>
        <v/>
      </c>
      <c r="BC944" s="14" t="str">
        <f>IF(Point[Asset Group]="","",VLOOKUP(Point[Post Material],material_master,2,FALSE))</f>
        <v/>
      </c>
      <c r="BD944" s="14" t="str">
        <f>IF(Point[Asset Group]="","",VLOOKUP(Point[Post Number],number,2,FALSE))</f>
        <v/>
      </c>
      <c r="BE944" s="14" t="str">
        <f>IF(Point[Asset Group]="","",VLOOKUP(Point[Structure SubType],subdom_master_gdb,2,FALSE))</f>
        <v/>
      </c>
      <c r="BF944" s="14" t="str">
        <f>IF(Point[Area m2]="","",Point[Area m2])</f>
        <v/>
      </c>
      <c r="BG944" s="14" t="str">
        <f>IF(Point[Length m]="","",Point[Length m])</f>
        <v/>
      </c>
      <c r="BH944" s="14" t="str">
        <f>IF(Point[Width m]="","",Point[Width m])</f>
        <v/>
      </c>
      <c r="BI944" s="14" t="str">
        <f>IF(Point[Diameter m]="","",Point[Diameter m])</f>
        <v/>
      </c>
      <c r="BJ944" s="14" t="str">
        <f>IF(Point[Asset Group]="","",VLOOKUP(Point[Number of Pipes],number,2,FALSE))</f>
        <v/>
      </c>
      <c r="BK944" s="14" t="str">
        <f>IF(Point[Asset Group]="","",VLOOKUP(Point[Combined Name],2,FALSE))</f>
        <v/>
      </c>
      <c r="BL944" s="14" t="str">
        <f>IF(Point[Asset Group]="","",VLOOKUP(Point[Size Class],size_class,2,FALSE))</f>
        <v/>
      </c>
      <c r="BM944" s="14" t="str">
        <f>IF(Point[Asset Group]="","",VLOOKUP(Point[Age Class],age_class,2,FALSE))</f>
        <v/>
      </c>
      <c r="BN944" s="14" t="str">
        <f>IF(Point[Girth (cm)]="","",Point[Girth (cm)])</f>
        <v/>
      </c>
      <c r="BO944" s="14" t="str">
        <f>IF(Point[Crown Radius (m)]="","",Point[Crown Radius (m)])</f>
        <v/>
      </c>
      <c r="BP944" s="14" t="str">
        <f>IF(Point[Asset Group]="","",VLOOKUP(Point[Rooting Environment],root_enviro,2,FALSE))</f>
        <v/>
      </c>
      <c r="BQ944" s="14" t="str">
        <f>IF(Point[Asset Group]="","",VLOOKUP(Point[Tree Surround],tree_surround,2,FALSE))</f>
        <v/>
      </c>
      <c r="BR944" s="14" t="str">
        <f>IF(Point[Asset Group]="","",VLOOKUP(Point[Tree Grill],yes_no,2,FALSE))</f>
        <v/>
      </c>
      <c r="BS944" s="14" t="str">
        <f>IF(Point[Asset Group]="","",VLOOKUP(Point[Tree Location],tree_location,2,FALSE))</f>
        <v/>
      </c>
    </row>
    <row r="945" spans="1:71" s="3" customFormat="1" x14ac:dyDescent="0.2">
      <c r="A945" s="3" t="str">
        <f>IF(Point[DWG File Name]="","",Point[DWG File Name])</f>
        <v/>
      </c>
      <c r="B945" s="3" t="str">
        <f>IF(Point[DWG Layer Name]="","",Point[DWG Layer Name])</f>
        <v/>
      </c>
      <c r="C945" s="3" t="str">
        <f>IF(Point[DWG Handle]="","",Point[DWG Handle])</f>
        <v/>
      </c>
      <c r="D945" s="58" t="str">
        <f>IF(Point[X]="","",Point[X])</f>
        <v/>
      </c>
      <c r="E945" s="58" t="str">
        <f>IF(Point[Y]="","",Point[Y])</f>
        <v/>
      </c>
      <c r="F945" s="3" t="str">
        <f>IF(Point[Replacement Asset]="","",Point[Replacement Asset])</f>
        <v/>
      </c>
      <c r="G945" s="3" t="str">
        <f>IF(Point[Asset ID]="","",UPPER(Point[Asset ID]))</f>
        <v/>
      </c>
      <c r="H945" s="3" t="str">
        <f>IF(Point[Asset Group]="","",VLOOKUP(Point[Asset Group],asset_grp_pt,4,FALSE))</f>
        <v/>
      </c>
      <c r="I945" s="3" t="str">
        <f>IF(Point[Asset Group]="","",VLOOKUP(Point[Asset Group],asset_grp_pt,2,FALSE))</f>
        <v/>
      </c>
      <c r="J945" s="3" t="str">
        <f>IF(Point[Asset Group]="","",VLOOKUP(Point[Asset Group],asset_grp_pt,3,FALSE))</f>
        <v/>
      </c>
      <c r="K945" s="3" t="str">
        <f>IF(Point[Asset Group]="","",VLOOKUP(Point[Asset Type],type_master_list,2,FALSE))</f>
        <v/>
      </c>
      <c r="L945" s="3" t="str">
        <f>IF(Point[Asset Name]="","",PROPER(Point[Asset Name]))</f>
        <v/>
      </c>
      <c r="M945" s="11" t="str">
        <f>IF(Point[Install Date]="","",Point[Install Date])</f>
        <v/>
      </c>
      <c r="N945" s="11" t="str">
        <f>IF(Point[Note]="","",PROPER(Point[Note]))</f>
        <v/>
      </c>
      <c r="O945" s="11" t="str">
        <f>IF(Point[Resource Consent Number]="","",UPPER(Point[Resource Consent Number]))</f>
        <v/>
      </c>
      <c r="P945" s="53" t="str">
        <f>IF(Point[Asset Unit Cost]="","",Point[Asset Unit Cost])</f>
        <v/>
      </c>
      <c r="Q945" s="11" t="str">
        <f>IF(Point[Added By]="","",UPPER(Point[Added By]))</f>
        <v/>
      </c>
      <c r="R945" s="11" t="str">
        <f>IF(Point[Added Date]="","",Point[Added Date])</f>
        <v/>
      </c>
      <c r="S945" s="14" t="str">
        <f>IF(Point[Z COORD]="","",Point[Z COORD])</f>
        <v/>
      </c>
      <c r="T945" s="14" t="str">
        <f>IF(Point[Asset Description]="","",PROPER(Point[Asset Description]))</f>
        <v/>
      </c>
      <c r="U945" s="14" t="str">
        <f>IF(Point[[Artist ]]="","",PROPER(Point[[Artist ]]))</f>
        <v/>
      </c>
      <c r="V945" s="14" t="str">
        <f>IF(Point[Material Notes]="","",PROPER(Point[Material Notes]))</f>
        <v/>
      </c>
      <c r="W945" s="14" t="str">
        <f>IF(Point[Dimension Notes]="","",Point[Dimension Notes])</f>
        <v/>
      </c>
      <c r="X945" s="14" t="str">
        <f>IF(Point[List]="","",VLOOKUP(Point[Burner Number],number,2,FALSE))</f>
        <v/>
      </c>
      <c r="Y945" s="14" t="str">
        <f>IF(Point[List]="","",VLOOKUP(Point[Fuel],bbq_fuel,2,FALSE))</f>
        <v/>
      </c>
      <c r="Z945" s="14" t="str">
        <f>IF(Point[List]="","",VLOOKUP(Point[Cabinet Material],bbq_material,2,FALSE))</f>
        <v/>
      </c>
      <c r="AA945" s="14" t="str">
        <f>IF(Point[Asset Group]="","",VLOOKUP(Point[Manufacturer],manufacturer,2,FALSE))</f>
        <v/>
      </c>
      <c r="AB945" s="14" t="str">
        <f>IF(Point[Uinsex WC]="","",Point[Uinsex WC])</f>
        <v/>
      </c>
      <c r="AC945" s="14" t="str">
        <f>IF(Point[Female WC]="","",Point[Female WC])</f>
        <v/>
      </c>
      <c r="AD945" s="14" t="str">
        <f>IF(Point[Male WC]="","",Point[Male WC])</f>
        <v/>
      </c>
      <c r="AE945" s="14" t="str">
        <f>IF(Point[Urinal]="","",Point[Urinal])</f>
        <v/>
      </c>
      <c r="AF945" s="14" t="str">
        <f>IF(Point[Disabled Unisex]="","",Point[Disabled Unisex])</f>
        <v/>
      </c>
      <c r="AG945" s="14" t="str">
        <f>IF(Point[Disabled Female]="","",Point[Disabled Female])</f>
        <v/>
      </c>
      <c r="AH945" s="14" t="str">
        <f>IF(Point[Disabled Male]="","",Point[Disabled Male])</f>
        <v/>
      </c>
      <c r="AI945" s="14" t="str">
        <f>IF(Point[Asset Group]="","",VLOOKUP(Point[Handrail],yes_no,2,FALSE))</f>
        <v/>
      </c>
      <c r="AJ945" s="14" t="str">
        <f>IF(Point[Asset Group]="","",VLOOKUP(Point[Baby Changing],yes_no,2,FALSE))</f>
        <v/>
      </c>
      <c r="AK945" s="14" t="str">
        <f>IF(Point[Asset Group]="","",VLOOKUP(Point[Service Room],yes_no,2,FALSE))</f>
        <v/>
      </c>
      <c r="AL945" s="14" t="str">
        <f>IF(Point[Asset Group]="","",VLOOKUP(Point[Service Tap],service_tap,2,FALSE))</f>
        <v/>
      </c>
      <c r="AM945" s="14" t="str">
        <f>IF(Point[Asset Group]="","",VLOOKUP(Point[Heating Type],wc_heating,2,FALSE))</f>
        <v/>
      </c>
      <c r="AN945" s="14" t="str">
        <f>IF(Point[Asset Group]="","",VLOOKUP(Point[Power Supply],power_supply,2,FALSE))</f>
        <v/>
      </c>
      <c r="AO945" s="14" t="str">
        <f>IF(Point[Asset Group]="","",VLOOKUP(Point[Waste Water],waste_water,2,FALSE))</f>
        <v/>
      </c>
      <c r="AP945" s="14" t="str">
        <f>IF(Point[Asset Group]="","",VLOOKUP(Point[Furniture SubType],subdom_master_gdb,2,FALSE))</f>
        <v/>
      </c>
      <c r="AQ945" s="14" t="str">
        <f>IF(Point[Asset Group]="","",VLOOKUP(Point[Concrete Pad],yes_no,2,FALSE))</f>
        <v/>
      </c>
      <c r="AR945" s="14" t="str">
        <f>IF(Point[Asset Group]="","",VLOOKUP(Point[Material],material_master,2,FALSE))</f>
        <v/>
      </c>
      <c r="AS945" s="14" t="str">
        <f>IF(Point[Asset Group]="","",VLOOKUP(Point[Plumbing],irrigation_plumbing,2,FALSE))</f>
        <v/>
      </c>
      <c r="AT945" s="14" t="str">
        <f>IF(Point[Asset Group]="","",VLOOKUP(Point[Sprinklers],irrigation_sprinklers,2,FALSE))</f>
        <v/>
      </c>
      <c r="AU945" s="14" t="str">
        <f>IF(Point[Asset Group]="","",VLOOKUP(Point[System],irrigation_system,2,FALSE))</f>
        <v/>
      </c>
      <c r="AV945" s="14" t="str">
        <f>IF(Point[Asset Group]="","",VLOOKUP(Point[Status],irrigation_status,2,FALSE))</f>
        <v/>
      </c>
      <c r="AW945" s="11" t="str">
        <f>IF(Point[Date of manufacture]="","",Point[Date of manufacture])</f>
        <v/>
      </c>
      <c r="AX945" s="14" t="str">
        <f>IF(Point[Asset Group]="","",VLOOKUP(Point[Sign Purpose],sign_purpose,2,FALSE))</f>
        <v/>
      </c>
      <c r="AY945" s="14" t="str">
        <f>IF(Point[Asset Group]="","",VLOOKUP(Point[Sign Material],material_master,2,FALSE))</f>
        <v/>
      </c>
      <c r="AZ945" s="14" t="str">
        <f>IF(Point[Asset Group]="","",VLOOKUP(Point[Affixed To],sign_affix,2,FALSE))</f>
        <v/>
      </c>
      <c r="BA945" s="14" t="str">
        <f>IF(Point[Size HxB mm]="","",Point[Size HxB mm])</f>
        <v/>
      </c>
      <c r="BB945" s="14" t="str">
        <f>IF(Point[Height m]="","",Point[Height m])</f>
        <v/>
      </c>
      <c r="BC945" s="14" t="str">
        <f>IF(Point[Asset Group]="","",VLOOKUP(Point[Post Material],material_master,2,FALSE))</f>
        <v/>
      </c>
      <c r="BD945" s="14" t="str">
        <f>IF(Point[Asset Group]="","",VLOOKUP(Point[Post Number],number,2,FALSE))</f>
        <v/>
      </c>
      <c r="BE945" s="14" t="str">
        <f>IF(Point[Asset Group]="","",VLOOKUP(Point[Structure SubType],subdom_master_gdb,2,FALSE))</f>
        <v/>
      </c>
      <c r="BF945" s="14" t="str">
        <f>IF(Point[Area m2]="","",Point[Area m2])</f>
        <v/>
      </c>
      <c r="BG945" s="14" t="str">
        <f>IF(Point[Length m]="","",Point[Length m])</f>
        <v/>
      </c>
      <c r="BH945" s="14" t="str">
        <f>IF(Point[Width m]="","",Point[Width m])</f>
        <v/>
      </c>
      <c r="BI945" s="14" t="str">
        <f>IF(Point[Diameter m]="","",Point[Diameter m])</f>
        <v/>
      </c>
      <c r="BJ945" s="14" t="str">
        <f>IF(Point[Asset Group]="","",VLOOKUP(Point[Number of Pipes],number,2,FALSE))</f>
        <v/>
      </c>
      <c r="BK945" s="14" t="str">
        <f>IF(Point[Asset Group]="","",VLOOKUP(Point[Combined Name],2,FALSE))</f>
        <v/>
      </c>
      <c r="BL945" s="14" t="str">
        <f>IF(Point[Asset Group]="","",VLOOKUP(Point[Size Class],size_class,2,FALSE))</f>
        <v/>
      </c>
      <c r="BM945" s="14" t="str">
        <f>IF(Point[Asset Group]="","",VLOOKUP(Point[Age Class],age_class,2,FALSE))</f>
        <v/>
      </c>
      <c r="BN945" s="14" t="str">
        <f>IF(Point[Girth (cm)]="","",Point[Girth (cm)])</f>
        <v/>
      </c>
      <c r="BO945" s="14" t="str">
        <f>IF(Point[Crown Radius (m)]="","",Point[Crown Radius (m)])</f>
        <v/>
      </c>
      <c r="BP945" s="14" t="str">
        <f>IF(Point[Asset Group]="","",VLOOKUP(Point[Rooting Environment],root_enviro,2,FALSE))</f>
        <v/>
      </c>
      <c r="BQ945" s="14" t="str">
        <f>IF(Point[Asset Group]="","",VLOOKUP(Point[Tree Surround],tree_surround,2,FALSE))</f>
        <v/>
      </c>
      <c r="BR945" s="14" t="str">
        <f>IF(Point[Asset Group]="","",VLOOKUP(Point[Tree Grill],yes_no,2,FALSE))</f>
        <v/>
      </c>
      <c r="BS945" s="14" t="str">
        <f>IF(Point[Asset Group]="","",VLOOKUP(Point[Tree Location],tree_location,2,FALSE))</f>
        <v/>
      </c>
    </row>
    <row r="946" spans="1:71" s="3" customFormat="1" x14ac:dyDescent="0.2">
      <c r="A946" s="3" t="str">
        <f>IF(Point[DWG File Name]="","",Point[DWG File Name])</f>
        <v/>
      </c>
      <c r="B946" s="3" t="str">
        <f>IF(Point[DWG Layer Name]="","",Point[DWG Layer Name])</f>
        <v/>
      </c>
      <c r="C946" s="3" t="str">
        <f>IF(Point[DWG Handle]="","",Point[DWG Handle])</f>
        <v/>
      </c>
      <c r="D946" s="58" t="str">
        <f>IF(Point[X]="","",Point[X])</f>
        <v/>
      </c>
      <c r="E946" s="58" t="str">
        <f>IF(Point[Y]="","",Point[Y])</f>
        <v/>
      </c>
      <c r="F946" s="3" t="str">
        <f>IF(Point[Replacement Asset]="","",Point[Replacement Asset])</f>
        <v/>
      </c>
      <c r="G946" s="3" t="str">
        <f>IF(Point[Asset ID]="","",UPPER(Point[Asset ID]))</f>
        <v/>
      </c>
      <c r="H946" s="3" t="str">
        <f>IF(Point[Asset Group]="","",VLOOKUP(Point[Asset Group],asset_grp_pt,4,FALSE))</f>
        <v/>
      </c>
      <c r="I946" s="3" t="str">
        <f>IF(Point[Asset Group]="","",VLOOKUP(Point[Asset Group],asset_grp_pt,2,FALSE))</f>
        <v/>
      </c>
      <c r="J946" s="3" t="str">
        <f>IF(Point[Asset Group]="","",VLOOKUP(Point[Asset Group],asset_grp_pt,3,FALSE))</f>
        <v/>
      </c>
      <c r="K946" s="3" t="str">
        <f>IF(Point[Asset Group]="","",VLOOKUP(Point[Asset Type],type_master_list,2,FALSE))</f>
        <v/>
      </c>
      <c r="L946" s="3" t="str">
        <f>IF(Point[Asset Name]="","",PROPER(Point[Asset Name]))</f>
        <v/>
      </c>
      <c r="M946" s="11" t="str">
        <f>IF(Point[Install Date]="","",Point[Install Date])</f>
        <v/>
      </c>
      <c r="N946" s="11" t="str">
        <f>IF(Point[Note]="","",PROPER(Point[Note]))</f>
        <v/>
      </c>
      <c r="O946" s="11" t="str">
        <f>IF(Point[Resource Consent Number]="","",UPPER(Point[Resource Consent Number]))</f>
        <v/>
      </c>
      <c r="P946" s="53" t="str">
        <f>IF(Point[Asset Unit Cost]="","",Point[Asset Unit Cost])</f>
        <v/>
      </c>
      <c r="Q946" s="11" t="str">
        <f>IF(Point[Added By]="","",UPPER(Point[Added By]))</f>
        <v/>
      </c>
      <c r="R946" s="11" t="str">
        <f>IF(Point[Added Date]="","",Point[Added Date])</f>
        <v/>
      </c>
      <c r="S946" s="14" t="str">
        <f>IF(Point[Z COORD]="","",Point[Z COORD])</f>
        <v/>
      </c>
      <c r="T946" s="14" t="str">
        <f>IF(Point[Asset Description]="","",PROPER(Point[Asset Description]))</f>
        <v/>
      </c>
      <c r="U946" s="14" t="str">
        <f>IF(Point[[Artist ]]="","",PROPER(Point[[Artist ]]))</f>
        <v/>
      </c>
      <c r="V946" s="14" t="str">
        <f>IF(Point[Material Notes]="","",PROPER(Point[Material Notes]))</f>
        <v/>
      </c>
      <c r="W946" s="14" t="str">
        <f>IF(Point[Dimension Notes]="","",Point[Dimension Notes])</f>
        <v/>
      </c>
      <c r="X946" s="14" t="str">
        <f>IF(Point[List]="","",VLOOKUP(Point[Burner Number],number,2,FALSE))</f>
        <v/>
      </c>
      <c r="Y946" s="14" t="str">
        <f>IF(Point[List]="","",VLOOKUP(Point[Fuel],bbq_fuel,2,FALSE))</f>
        <v/>
      </c>
      <c r="Z946" s="14" t="str">
        <f>IF(Point[List]="","",VLOOKUP(Point[Cabinet Material],bbq_material,2,FALSE))</f>
        <v/>
      </c>
      <c r="AA946" s="14" t="str">
        <f>IF(Point[Asset Group]="","",VLOOKUP(Point[Manufacturer],manufacturer,2,FALSE))</f>
        <v/>
      </c>
      <c r="AB946" s="14" t="str">
        <f>IF(Point[Uinsex WC]="","",Point[Uinsex WC])</f>
        <v/>
      </c>
      <c r="AC946" s="14" t="str">
        <f>IF(Point[Female WC]="","",Point[Female WC])</f>
        <v/>
      </c>
      <c r="AD946" s="14" t="str">
        <f>IF(Point[Male WC]="","",Point[Male WC])</f>
        <v/>
      </c>
      <c r="AE946" s="14" t="str">
        <f>IF(Point[Urinal]="","",Point[Urinal])</f>
        <v/>
      </c>
      <c r="AF946" s="14" t="str">
        <f>IF(Point[Disabled Unisex]="","",Point[Disabled Unisex])</f>
        <v/>
      </c>
      <c r="AG946" s="14" t="str">
        <f>IF(Point[Disabled Female]="","",Point[Disabled Female])</f>
        <v/>
      </c>
      <c r="AH946" s="14" t="str">
        <f>IF(Point[Disabled Male]="","",Point[Disabled Male])</f>
        <v/>
      </c>
      <c r="AI946" s="14" t="str">
        <f>IF(Point[Asset Group]="","",VLOOKUP(Point[Handrail],yes_no,2,FALSE))</f>
        <v/>
      </c>
      <c r="AJ946" s="14" t="str">
        <f>IF(Point[Asset Group]="","",VLOOKUP(Point[Baby Changing],yes_no,2,FALSE))</f>
        <v/>
      </c>
      <c r="AK946" s="14" t="str">
        <f>IF(Point[Asset Group]="","",VLOOKUP(Point[Service Room],yes_no,2,FALSE))</f>
        <v/>
      </c>
      <c r="AL946" s="14" t="str">
        <f>IF(Point[Asset Group]="","",VLOOKUP(Point[Service Tap],service_tap,2,FALSE))</f>
        <v/>
      </c>
      <c r="AM946" s="14" t="str">
        <f>IF(Point[Asset Group]="","",VLOOKUP(Point[Heating Type],wc_heating,2,FALSE))</f>
        <v/>
      </c>
      <c r="AN946" s="14" t="str">
        <f>IF(Point[Asset Group]="","",VLOOKUP(Point[Power Supply],power_supply,2,FALSE))</f>
        <v/>
      </c>
      <c r="AO946" s="14" t="str">
        <f>IF(Point[Asset Group]="","",VLOOKUP(Point[Waste Water],waste_water,2,FALSE))</f>
        <v/>
      </c>
      <c r="AP946" s="14" t="str">
        <f>IF(Point[Asset Group]="","",VLOOKUP(Point[Furniture SubType],subdom_master_gdb,2,FALSE))</f>
        <v/>
      </c>
      <c r="AQ946" s="14" t="str">
        <f>IF(Point[Asset Group]="","",VLOOKUP(Point[Concrete Pad],yes_no,2,FALSE))</f>
        <v/>
      </c>
      <c r="AR946" s="14" t="str">
        <f>IF(Point[Asset Group]="","",VLOOKUP(Point[Material],material_master,2,FALSE))</f>
        <v/>
      </c>
      <c r="AS946" s="14" t="str">
        <f>IF(Point[Asset Group]="","",VLOOKUP(Point[Plumbing],irrigation_plumbing,2,FALSE))</f>
        <v/>
      </c>
      <c r="AT946" s="14" t="str">
        <f>IF(Point[Asset Group]="","",VLOOKUP(Point[Sprinklers],irrigation_sprinklers,2,FALSE))</f>
        <v/>
      </c>
      <c r="AU946" s="14" t="str">
        <f>IF(Point[Asset Group]="","",VLOOKUP(Point[System],irrigation_system,2,FALSE))</f>
        <v/>
      </c>
      <c r="AV946" s="14" t="str">
        <f>IF(Point[Asset Group]="","",VLOOKUP(Point[Status],irrigation_status,2,FALSE))</f>
        <v/>
      </c>
      <c r="AW946" s="11" t="str">
        <f>IF(Point[Date of manufacture]="","",Point[Date of manufacture])</f>
        <v/>
      </c>
      <c r="AX946" s="14" t="str">
        <f>IF(Point[Asset Group]="","",VLOOKUP(Point[Sign Purpose],sign_purpose,2,FALSE))</f>
        <v/>
      </c>
      <c r="AY946" s="14" t="str">
        <f>IF(Point[Asset Group]="","",VLOOKUP(Point[Sign Material],material_master,2,FALSE))</f>
        <v/>
      </c>
      <c r="AZ946" s="14" t="str">
        <f>IF(Point[Asset Group]="","",VLOOKUP(Point[Affixed To],sign_affix,2,FALSE))</f>
        <v/>
      </c>
      <c r="BA946" s="14" t="str">
        <f>IF(Point[Size HxB mm]="","",Point[Size HxB mm])</f>
        <v/>
      </c>
      <c r="BB946" s="14" t="str">
        <f>IF(Point[Height m]="","",Point[Height m])</f>
        <v/>
      </c>
      <c r="BC946" s="14" t="str">
        <f>IF(Point[Asset Group]="","",VLOOKUP(Point[Post Material],material_master,2,FALSE))</f>
        <v/>
      </c>
      <c r="BD946" s="14" t="str">
        <f>IF(Point[Asset Group]="","",VLOOKUP(Point[Post Number],number,2,FALSE))</f>
        <v/>
      </c>
      <c r="BE946" s="14" t="str">
        <f>IF(Point[Asset Group]="","",VLOOKUP(Point[Structure SubType],subdom_master_gdb,2,FALSE))</f>
        <v/>
      </c>
      <c r="BF946" s="14" t="str">
        <f>IF(Point[Area m2]="","",Point[Area m2])</f>
        <v/>
      </c>
      <c r="BG946" s="14" t="str">
        <f>IF(Point[Length m]="","",Point[Length m])</f>
        <v/>
      </c>
      <c r="BH946" s="14" t="str">
        <f>IF(Point[Width m]="","",Point[Width m])</f>
        <v/>
      </c>
      <c r="BI946" s="14" t="str">
        <f>IF(Point[Diameter m]="","",Point[Diameter m])</f>
        <v/>
      </c>
      <c r="BJ946" s="14" t="str">
        <f>IF(Point[Asset Group]="","",VLOOKUP(Point[Number of Pipes],number,2,FALSE))</f>
        <v/>
      </c>
      <c r="BK946" s="14" t="str">
        <f>IF(Point[Asset Group]="","",VLOOKUP(Point[Combined Name],2,FALSE))</f>
        <v/>
      </c>
      <c r="BL946" s="14" t="str">
        <f>IF(Point[Asset Group]="","",VLOOKUP(Point[Size Class],size_class,2,FALSE))</f>
        <v/>
      </c>
      <c r="BM946" s="14" t="str">
        <f>IF(Point[Asset Group]="","",VLOOKUP(Point[Age Class],age_class,2,FALSE))</f>
        <v/>
      </c>
      <c r="BN946" s="14" t="str">
        <f>IF(Point[Girth (cm)]="","",Point[Girth (cm)])</f>
        <v/>
      </c>
      <c r="BO946" s="14" t="str">
        <f>IF(Point[Crown Radius (m)]="","",Point[Crown Radius (m)])</f>
        <v/>
      </c>
      <c r="BP946" s="14" t="str">
        <f>IF(Point[Asset Group]="","",VLOOKUP(Point[Rooting Environment],root_enviro,2,FALSE))</f>
        <v/>
      </c>
      <c r="BQ946" s="14" t="str">
        <f>IF(Point[Asset Group]="","",VLOOKUP(Point[Tree Surround],tree_surround,2,FALSE))</f>
        <v/>
      </c>
      <c r="BR946" s="14" t="str">
        <f>IF(Point[Asset Group]="","",VLOOKUP(Point[Tree Grill],yes_no,2,FALSE))</f>
        <v/>
      </c>
      <c r="BS946" s="14" t="str">
        <f>IF(Point[Asset Group]="","",VLOOKUP(Point[Tree Location],tree_location,2,FALSE))</f>
        <v/>
      </c>
    </row>
    <row r="947" spans="1:71" s="3" customFormat="1" x14ac:dyDescent="0.2">
      <c r="A947" s="3" t="str">
        <f>IF(Point[DWG File Name]="","",Point[DWG File Name])</f>
        <v/>
      </c>
      <c r="B947" s="3" t="str">
        <f>IF(Point[DWG Layer Name]="","",Point[DWG Layer Name])</f>
        <v/>
      </c>
      <c r="C947" s="3" t="str">
        <f>IF(Point[DWG Handle]="","",Point[DWG Handle])</f>
        <v/>
      </c>
      <c r="D947" s="58" t="str">
        <f>IF(Point[X]="","",Point[X])</f>
        <v/>
      </c>
      <c r="E947" s="58" t="str">
        <f>IF(Point[Y]="","",Point[Y])</f>
        <v/>
      </c>
      <c r="F947" s="3" t="str">
        <f>IF(Point[Replacement Asset]="","",Point[Replacement Asset])</f>
        <v/>
      </c>
      <c r="G947" s="3" t="str">
        <f>IF(Point[Asset ID]="","",UPPER(Point[Asset ID]))</f>
        <v/>
      </c>
      <c r="H947" s="3" t="str">
        <f>IF(Point[Asset Group]="","",VLOOKUP(Point[Asset Group],asset_grp_pt,4,FALSE))</f>
        <v/>
      </c>
      <c r="I947" s="3" t="str">
        <f>IF(Point[Asset Group]="","",VLOOKUP(Point[Asset Group],asset_grp_pt,2,FALSE))</f>
        <v/>
      </c>
      <c r="J947" s="3" t="str">
        <f>IF(Point[Asset Group]="","",VLOOKUP(Point[Asset Group],asset_grp_pt,3,FALSE))</f>
        <v/>
      </c>
      <c r="K947" s="3" t="str">
        <f>IF(Point[Asset Group]="","",VLOOKUP(Point[Asset Type],type_master_list,2,FALSE))</f>
        <v/>
      </c>
      <c r="L947" s="3" t="str">
        <f>IF(Point[Asset Name]="","",PROPER(Point[Asset Name]))</f>
        <v/>
      </c>
      <c r="M947" s="11" t="str">
        <f>IF(Point[Install Date]="","",Point[Install Date])</f>
        <v/>
      </c>
      <c r="N947" s="11" t="str">
        <f>IF(Point[Note]="","",PROPER(Point[Note]))</f>
        <v/>
      </c>
      <c r="O947" s="11" t="str">
        <f>IF(Point[Resource Consent Number]="","",UPPER(Point[Resource Consent Number]))</f>
        <v/>
      </c>
      <c r="P947" s="53" t="str">
        <f>IF(Point[Asset Unit Cost]="","",Point[Asset Unit Cost])</f>
        <v/>
      </c>
      <c r="Q947" s="11" t="str">
        <f>IF(Point[Added By]="","",UPPER(Point[Added By]))</f>
        <v/>
      </c>
      <c r="R947" s="11" t="str">
        <f>IF(Point[Added Date]="","",Point[Added Date])</f>
        <v/>
      </c>
      <c r="S947" s="14" t="str">
        <f>IF(Point[Z COORD]="","",Point[Z COORD])</f>
        <v/>
      </c>
      <c r="T947" s="14" t="str">
        <f>IF(Point[Asset Description]="","",PROPER(Point[Asset Description]))</f>
        <v/>
      </c>
      <c r="U947" s="14" t="str">
        <f>IF(Point[[Artist ]]="","",PROPER(Point[[Artist ]]))</f>
        <v/>
      </c>
      <c r="V947" s="14" t="str">
        <f>IF(Point[Material Notes]="","",PROPER(Point[Material Notes]))</f>
        <v/>
      </c>
      <c r="W947" s="14" t="str">
        <f>IF(Point[Dimension Notes]="","",Point[Dimension Notes])</f>
        <v/>
      </c>
      <c r="X947" s="14" t="str">
        <f>IF(Point[List]="","",VLOOKUP(Point[Burner Number],number,2,FALSE))</f>
        <v/>
      </c>
      <c r="Y947" s="14" t="str">
        <f>IF(Point[List]="","",VLOOKUP(Point[Fuel],bbq_fuel,2,FALSE))</f>
        <v/>
      </c>
      <c r="Z947" s="14" t="str">
        <f>IF(Point[List]="","",VLOOKUP(Point[Cabinet Material],bbq_material,2,FALSE))</f>
        <v/>
      </c>
      <c r="AA947" s="14" t="str">
        <f>IF(Point[Asset Group]="","",VLOOKUP(Point[Manufacturer],manufacturer,2,FALSE))</f>
        <v/>
      </c>
      <c r="AB947" s="14" t="str">
        <f>IF(Point[Uinsex WC]="","",Point[Uinsex WC])</f>
        <v/>
      </c>
      <c r="AC947" s="14" t="str">
        <f>IF(Point[Female WC]="","",Point[Female WC])</f>
        <v/>
      </c>
      <c r="AD947" s="14" t="str">
        <f>IF(Point[Male WC]="","",Point[Male WC])</f>
        <v/>
      </c>
      <c r="AE947" s="14" t="str">
        <f>IF(Point[Urinal]="","",Point[Urinal])</f>
        <v/>
      </c>
      <c r="AF947" s="14" t="str">
        <f>IF(Point[Disabled Unisex]="","",Point[Disabled Unisex])</f>
        <v/>
      </c>
      <c r="AG947" s="14" t="str">
        <f>IF(Point[Disabled Female]="","",Point[Disabled Female])</f>
        <v/>
      </c>
      <c r="AH947" s="14" t="str">
        <f>IF(Point[Disabled Male]="","",Point[Disabled Male])</f>
        <v/>
      </c>
      <c r="AI947" s="14" t="str">
        <f>IF(Point[Asset Group]="","",VLOOKUP(Point[Handrail],yes_no,2,FALSE))</f>
        <v/>
      </c>
      <c r="AJ947" s="14" t="str">
        <f>IF(Point[Asset Group]="","",VLOOKUP(Point[Baby Changing],yes_no,2,FALSE))</f>
        <v/>
      </c>
      <c r="AK947" s="14" t="str">
        <f>IF(Point[Asset Group]="","",VLOOKUP(Point[Service Room],yes_no,2,FALSE))</f>
        <v/>
      </c>
      <c r="AL947" s="14" t="str">
        <f>IF(Point[Asset Group]="","",VLOOKUP(Point[Service Tap],service_tap,2,FALSE))</f>
        <v/>
      </c>
      <c r="AM947" s="14" t="str">
        <f>IF(Point[Asset Group]="","",VLOOKUP(Point[Heating Type],wc_heating,2,FALSE))</f>
        <v/>
      </c>
      <c r="AN947" s="14" t="str">
        <f>IF(Point[Asset Group]="","",VLOOKUP(Point[Power Supply],power_supply,2,FALSE))</f>
        <v/>
      </c>
      <c r="AO947" s="14" t="str">
        <f>IF(Point[Asset Group]="","",VLOOKUP(Point[Waste Water],waste_water,2,FALSE))</f>
        <v/>
      </c>
      <c r="AP947" s="14" t="str">
        <f>IF(Point[Asset Group]="","",VLOOKUP(Point[Furniture SubType],subdom_master_gdb,2,FALSE))</f>
        <v/>
      </c>
      <c r="AQ947" s="14" t="str">
        <f>IF(Point[Asset Group]="","",VLOOKUP(Point[Concrete Pad],yes_no,2,FALSE))</f>
        <v/>
      </c>
      <c r="AR947" s="14" t="str">
        <f>IF(Point[Asset Group]="","",VLOOKUP(Point[Material],material_master,2,FALSE))</f>
        <v/>
      </c>
      <c r="AS947" s="14" t="str">
        <f>IF(Point[Asset Group]="","",VLOOKUP(Point[Plumbing],irrigation_plumbing,2,FALSE))</f>
        <v/>
      </c>
      <c r="AT947" s="14" t="str">
        <f>IF(Point[Asset Group]="","",VLOOKUP(Point[Sprinklers],irrigation_sprinklers,2,FALSE))</f>
        <v/>
      </c>
      <c r="AU947" s="14" t="str">
        <f>IF(Point[Asset Group]="","",VLOOKUP(Point[System],irrigation_system,2,FALSE))</f>
        <v/>
      </c>
      <c r="AV947" s="14" t="str">
        <f>IF(Point[Asset Group]="","",VLOOKUP(Point[Status],irrigation_status,2,FALSE))</f>
        <v/>
      </c>
      <c r="AW947" s="11" t="str">
        <f>IF(Point[Date of manufacture]="","",Point[Date of manufacture])</f>
        <v/>
      </c>
      <c r="AX947" s="14" t="str">
        <f>IF(Point[Asset Group]="","",VLOOKUP(Point[Sign Purpose],sign_purpose,2,FALSE))</f>
        <v/>
      </c>
      <c r="AY947" s="14" t="str">
        <f>IF(Point[Asset Group]="","",VLOOKUP(Point[Sign Material],material_master,2,FALSE))</f>
        <v/>
      </c>
      <c r="AZ947" s="14" t="str">
        <f>IF(Point[Asset Group]="","",VLOOKUP(Point[Affixed To],sign_affix,2,FALSE))</f>
        <v/>
      </c>
      <c r="BA947" s="14" t="str">
        <f>IF(Point[Size HxB mm]="","",Point[Size HxB mm])</f>
        <v/>
      </c>
      <c r="BB947" s="14" t="str">
        <f>IF(Point[Height m]="","",Point[Height m])</f>
        <v/>
      </c>
      <c r="BC947" s="14" t="str">
        <f>IF(Point[Asset Group]="","",VLOOKUP(Point[Post Material],material_master,2,FALSE))</f>
        <v/>
      </c>
      <c r="BD947" s="14" t="str">
        <f>IF(Point[Asset Group]="","",VLOOKUP(Point[Post Number],number,2,FALSE))</f>
        <v/>
      </c>
      <c r="BE947" s="14" t="str">
        <f>IF(Point[Asset Group]="","",VLOOKUP(Point[Structure SubType],subdom_master_gdb,2,FALSE))</f>
        <v/>
      </c>
      <c r="BF947" s="14" t="str">
        <f>IF(Point[Area m2]="","",Point[Area m2])</f>
        <v/>
      </c>
      <c r="BG947" s="14" t="str">
        <f>IF(Point[Length m]="","",Point[Length m])</f>
        <v/>
      </c>
      <c r="BH947" s="14" t="str">
        <f>IF(Point[Width m]="","",Point[Width m])</f>
        <v/>
      </c>
      <c r="BI947" s="14" t="str">
        <f>IF(Point[Diameter m]="","",Point[Diameter m])</f>
        <v/>
      </c>
      <c r="BJ947" s="14" t="str">
        <f>IF(Point[Asset Group]="","",VLOOKUP(Point[Number of Pipes],number,2,FALSE))</f>
        <v/>
      </c>
      <c r="BK947" s="14" t="str">
        <f>IF(Point[Asset Group]="","",VLOOKUP(Point[Combined Name],2,FALSE))</f>
        <v/>
      </c>
      <c r="BL947" s="14" t="str">
        <f>IF(Point[Asset Group]="","",VLOOKUP(Point[Size Class],size_class,2,FALSE))</f>
        <v/>
      </c>
      <c r="BM947" s="14" t="str">
        <f>IF(Point[Asset Group]="","",VLOOKUP(Point[Age Class],age_class,2,FALSE))</f>
        <v/>
      </c>
      <c r="BN947" s="14" t="str">
        <f>IF(Point[Girth (cm)]="","",Point[Girth (cm)])</f>
        <v/>
      </c>
      <c r="BO947" s="14" t="str">
        <f>IF(Point[Crown Radius (m)]="","",Point[Crown Radius (m)])</f>
        <v/>
      </c>
      <c r="BP947" s="14" t="str">
        <f>IF(Point[Asset Group]="","",VLOOKUP(Point[Rooting Environment],root_enviro,2,FALSE))</f>
        <v/>
      </c>
      <c r="BQ947" s="14" t="str">
        <f>IF(Point[Asset Group]="","",VLOOKUP(Point[Tree Surround],tree_surround,2,FALSE))</f>
        <v/>
      </c>
      <c r="BR947" s="14" t="str">
        <f>IF(Point[Asset Group]="","",VLOOKUP(Point[Tree Grill],yes_no,2,FALSE))</f>
        <v/>
      </c>
      <c r="BS947" s="14" t="str">
        <f>IF(Point[Asset Group]="","",VLOOKUP(Point[Tree Location],tree_location,2,FALSE))</f>
        <v/>
      </c>
    </row>
    <row r="948" spans="1:71" s="3" customFormat="1" x14ac:dyDescent="0.2">
      <c r="A948" s="3" t="str">
        <f>IF(Point[DWG File Name]="","",Point[DWG File Name])</f>
        <v/>
      </c>
      <c r="B948" s="3" t="str">
        <f>IF(Point[DWG Layer Name]="","",Point[DWG Layer Name])</f>
        <v/>
      </c>
      <c r="C948" s="3" t="str">
        <f>IF(Point[DWG Handle]="","",Point[DWG Handle])</f>
        <v/>
      </c>
      <c r="D948" s="58" t="str">
        <f>IF(Point[X]="","",Point[X])</f>
        <v/>
      </c>
      <c r="E948" s="58" t="str">
        <f>IF(Point[Y]="","",Point[Y])</f>
        <v/>
      </c>
      <c r="F948" s="3" t="str">
        <f>IF(Point[Replacement Asset]="","",Point[Replacement Asset])</f>
        <v/>
      </c>
      <c r="G948" s="3" t="str">
        <f>IF(Point[Asset ID]="","",UPPER(Point[Asset ID]))</f>
        <v/>
      </c>
      <c r="H948" s="3" t="str">
        <f>IF(Point[Asset Group]="","",VLOOKUP(Point[Asset Group],asset_grp_pt,4,FALSE))</f>
        <v/>
      </c>
      <c r="I948" s="3" t="str">
        <f>IF(Point[Asset Group]="","",VLOOKUP(Point[Asset Group],asset_grp_pt,2,FALSE))</f>
        <v/>
      </c>
      <c r="J948" s="3" t="str">
        <f>IF(Point[Asset Group]="","",VLOOKUP(Point[Asset Group],asset_grp_pt,3,FALSE))</f>
        <v/>
      </c>
      <c r="K948" s="3" t="str">
        <f>IF(Point[Asset Group]="","",VLOOKUP(Point[Asset Type],type_master_list,2,FALSE))</f>
        <v/>
      </c>
      <c r="L948" s="3" t="str">
        <f>IF(Point[Asset Name]="","",PROPER(Point[Asset Name]))</f>
        <v/>
      </c>
      <c r="M948" s="11" t="str">
        <f>IF(Point[Install Date]="","",Point[Install Date])</f>
        <v/>
      </c>
      <c r="N948" s="11" t="str">
        <f>IF(Point[Note]="","",PROPER(Point[Note]))</f>
        <v/>
      </c>
      <c r="O948" s="11" t="str">
        <f>IF(Point[Resource Consent Number]="","",UPPER(Point[Resource Consent Number]))</f>
        <v/>
      </c>
      <c r="P948" s="53" t="str">
        <f>IF(Point[Asset Unit Cost]="","",Point[Asset Unit Cost])</f>
        <v/>
      </c>
      <c r="Q948" s="11" t="str">
        <f>IF(Point[Added By]="","",UPPER(Point[Added By]))</f>
        <v/>
      </c>
      <c r="R948" s="11" t="str">
        <f>IF(Point[Added Date]="","",Point[Added Date])</f>
        <v/>
      </c>
      <c r="S948" s="14" t="str">
        <f>IF(Point[Z COORD]="","",Point[Z COORD])</f>
        <v/>
      </c>
      <c r="T948" s="14" t="str">
        <f>IF(Point[Asset Description]="","",PROPER(Point[Asset Description]))</f>
        <v/>
      </c>
      <c r="U948" s="14" t="str">
        <f>IF(Point[[Artist ]]="","",PROPER(Point[[Artist ]]))</f>
        <v/>
      </c>
      <c r="V948" s="14" t="str">
        <f>IF(Point[Material Notes]="","",PROPER(Point[Material Notes]))</f>
        <v/>
      </c>
      <c r="W948" s="14" t="str">
        <f>IF(Point[Dimension Notes]="","",Point[Dimension Notes])</f>
        <v/>
      </c>
      <c r="X948" s="14" t="str">
        <f>IF(Point[List]="","",VLOOKUP(Point[Burner Number],number,2,FALSE))</f>
        <v/>
      </c>
      <c r="Y948" s="14" t="str">
        <f>IF(Point[List]="","",VLOOKUP(Point[Fuel],bbq_fuel,2,FALSE))</f>
        <v/>
      </c>
      <c r="Z948" s="14" t="str">
        <f>IF(Point[List]="","",VLOOKUP(Point[Cabinet Material],bbq_material,2,FALSE))</f>
        <v/>
      </c>
      <c r="AA948" s="14" t="str">
        <f>IF(Point[Asset Group]="","",VLOOKUP(Point[Manufacturer],manufacturer,2,FALSE))</f>
        <v/>
      </c>
      <c r="AB948" s="14" t="str">
        <f>IF(Point[Uinsex WC]="","",Point[Uinsex WC])</f>
        <v/>
      </c>
      <c r="AC948" s="14" t="str">
        <f>IF(Point[Female WC]="","",Point[Female WC])</f>
        <v/>
      </c>
      <c r="AD948" s="14" t="str">
        <f>IF(Point[Male WC]="","",Point[Male WC])</f>
        <v/>
      </c>
      <c r="AE948" s="14" t="str">
        <f>IF(Point[Urinal]="","",Point[Urinal])</f>
        <v/>
      </c>
      <c r="AF948" s="14" t="str">
        <f>IF(Point[Disabled Unisex]="","",Point[Disabled Unisex])</f>
        <v/>
      </c>
      <c r="AG948" s="14" t="str">
        <f>IF(Point[Disabled Female]="","",Point[Disabled Female])</f>
        <v/>
      </c>
      <c r="AH948" s="14" t="str">
        <f>IF(Point[Disabled Male]="","",Point[Disabled Male])</f>
        <v/>
      </c>
      <c r="AI948" s="14" t="str">
        <f>IF(Point[Asset Group]="","",VLOOKUP(Point[Handrail],yes_no,2,FALSE))</f>
        <v/>
      </c>
      <c r="AJ948" s="14" t="str">
        <f>IF(Point[Asset Group]="","",VLOOKUP(Point[Baby Changing],yes_no,2,FALSE))</f>
        <v/>
      </c>
      <c r="AK948" s="14" t="str">
        <f>IF(Point[Asset Group]="","",VLOOKUP(Point[Service Room],yes_no,2,FALSE))</f>
        <v/>
      </c>
      <c r="AL948" s="14" t="str">
        <f>IF(Point[Asset Group]="","",VLOOKUP(Point[Service Tap],service_tap,2,FALSE))</f>
        <v/>
      </c>
      <c r="AM948" s="14" t="str">
        <f>IF(Point[Asset Group]="","",VLOOKUP(Point[Heating Type],wc_heating,2,FALSE))</f>
        <v/>
      </c>
      <c r="AN948" s="14" t="str">
        <f>IF(Point[Asset Group]="","",VLOOKUP(Point[Power Supply],power_supply,2,FALSE))</f>
        <v/>
      </c>
      <c r="AO948" s="14" t="str">
        <f>IF(Point[Asset Group]="","",VLOOKUP(Point[Waste Water],waste_water,2,FALSE))</f>
        <v/>
      </c>
      <c r="AP948" s="14" t="str">
        <f>IF(Point[Asset Group]="","",VLOOKUP(Point[Furniture SubType],subdom_master_gdb,2,FALSE))</f>
        <v/>
      </c>
      <c r="AQ948" s="14" t="str">
        <f>IF(Point[Asset Group]="","",VLOOKUP(Point[Concrete Pad],yes_no,2,FALSE))</f>
        <v/>
      </c>
      <c r="AR948" s="14" t="str">
        <f>IF(Point[Asset Group]="","",VLOOKUP(Point[Material],material_master,2,FALSE))</f>
        <v/>
      </c>
      <c r="AS948" s="14" t="str">
        <f>IF(Point[Asset Group]="","",VLOOKUP(Point[Plumbing],irrigation_plumbing,2,FALSE))</f>
        <v/>
      </c>
      <c r="AT948" s="14" t="str">
        <f>IF(Point[Asset Group]="","",VLOOKUP(Point[Sprinklers],irrigation_sprinklers,2,FALSE))</f>
        <v/>
      </c>
      <c r="AU948" s="14" t="str">
        <f>IF(Point[Asset Group]="","",VLOOKUP(Point[System],irrigation_system,2,FALSE))</f>
        <v/>
      </c>
      <c r="AV948" s="14" t="str">
        <f>IF(Point[Asset Group]="","",VLOOKUP(Point[Status],irrigation_status,2,FALSE))</f>
        <v/>
      </c>
      <c r="AW948" s="11" t="str">
        <f>IF(Point[Date of manufacture]="","",Point[Date of manufacture])</f>
        <v/>
      </c>
      <c r="AX948" s="14" t="str">
        <f>IF(Point[Asset Group]="","",VLOOKUP(Point[Sign Purpose],sign_purpose,2,FALSE))</f>
        <v/>
      </c>
      <c r="AY948" s="14" t="str">
        <f>IF(Point[Asset Group]="","",VLOOKUP(Point[Sign Material],material_master,2,FALSE))</f>
        <v/>
      </c>
      <c r="AZ948" s="14" t="str">
        <f>IF(Point[Asset Group]="","",VLOOKUP(Point[Affixed To],sign_affix,2,FALSE))</f>
        <v/>
      </c>
      <c r="BA948" s="14" t="str">
        <f>IF(Point[Size HxB mm]="","",Point[Size HxB mm])</f>
        <v/>
      </c>
      <c r="BB948" s="14" t="str">
        <f>IF(Point[Height m]="","",Point[Height m])</f>
        <v/>
      </c>
      <c r="BC948" s="14" t="str">
        <f>IF(Point[Asset Group]="","",VLOOKUP(Point[Post Material],material_master,2,FALSE))</f>
        <v/>
      </c>
      <c r="BD948" s="14" t="str">
        <f>IF(Point[Asset Group]="","",VLOOKUP(Point[Post Number],number,2,FALSE))</f>
        <v/>
      </c>
      <c r="BE948" s="14" t="str">
        <f>IF(Point[Asset Group]="","",VLOOKUP(Point[Structure SubType],subdom_master_gdb,2,FALSE))</f>
        <v/>
      </c>
      <c r="BF948" s="14" t="str">
        <f>IF(Point[Area m2]="","",Point[Area m2])</f>
        <v/>
      </c>
      <c r="BG948" s="14" t="str">
        <f>IF(Point[Length m]="","",Point[Length m])</f>
        <v/>
      </c>
      <c r="BH948" s="14" t="str">
        <f>IF(Point[Width m]="","",Point[Width m])</f>
        <v/>
      </c>
      <c r="BI948" s="14" t="str">
        <f>IF(Point[Diameter m]="","",Point[Diameter m])</f>
        <v/>
      </c>
      <c r="BJ948" s="14" t="str">
        <f>IF(Point[Asset Group]="","",VLOOKUP(Point[Number of Pipes],number,2,FALSE))</f>
        <v/>
      </c>
      <c r="BK948" s="14" t="str">
        <f>IF(Point[Asset Group]="","",VLOOKUP(Point[Combined Name],2,FALSE))</f>
        <v/>
      </c>
      <c r="BL948" s="14" t="str">
        <f>IF(Point[Asset Group]="","",VLOOKUP(Point[Size Class],size_class,2,FALSE))</f>
        <v/>
      </c>
      <c r="BM948" s="14" t="str">
        <f>IF(Point[Asset Group]="","",VLOOKUP(Point[Age Class],age_class,2,FALSE))</f>
        <v/>
      </c>
      <c r="BN948" s="14" t="str">
        <f>IF(Point[Girth (cm)]="","",Point[Girth (cm)])</f>
        <v/>
      </c>
      <c r="BO948" s="14" t="str">
        <f>IF(Point[Crown Radius (m)]="","",Point[Crown Radius (m)])</f>
        <v/>
      </c>
      <c r="BP948" s="14" t="str">
        <f>IF(Point[Asset Group]="","",VLOOKUP(Point[Rooting Environment],root_enviro,2,FALSE))</f>
        <v/>
      </c>
      <c r="BQ948" s="14" t="str">
        <f>IF(Point[Asset Group]="","",VLOOKUP(Point[Tree Surround],tree_surround,2,FALSE))</f>
        <v/>
      </c>
      <c r="BR948" s="14" t="str">
        <f>IF(Point[Asset Group]="","",VLOOKUP(Point[Tree Grill],yes_no,2,FALSE))</f>
        <v/>
      </c>
      <c r="BS948" s="14" t="str">
        <f>IF(Point[Asset Group]="","",VLOOKUP(Point[Tree Location],tree_location,2,FALSE))</f>
        <v/>
      </c>
    </row>
    <row r="949" spans="1:71" s="3" customFormat="1" x14ac:dyDescent="0.2">
      <c r="A949" s="3" t="str">
        <f>IF(Point[DWG File Name]="","",Point[DWG File Name])</f>
        <v/>
      </c>
      <c r="B949" s="3" t="str">
        <f>IF(Point[DWG Layer Name]="","",Point[DWG Layer Name])</f>
        <v/>
      </c>
      <c r="C949" s="3" t="str">
        <f>IF(Point[DWG Handle]="","",Point[DWG Handle])</f>
        <v/>
      </c>
      <c r="D949" s="58" t="str">
        <f>IF(Point[X]="","",Point[X])</f>
        <v/>
      </c>
      <c r="E949" s="58" t="str">
        <f>IF(Point[Y]="","",Point[Y])</f>
        <v/>
      </c>
      <c r="F949" s="3" t="str">
        <f>IF(Point[Replacement Asset]="","",Point[Replacement Asset])</f>
        <v/>
      </c>
      <c r="G949" s="3" t="str">
        <f>IF(Point[Asset ID]="","",UPPER(Point[Asset ID]))</f>
        <v/>
      </c>
      <c r="H949" s="3" t="str">
        <f>IF(Point[Asset Group]="","",VLOOKUP(Point[Asset Group],asset_grp_pt,4,FALSE))</f>
        <v/>
      </c>
      <c r="I949" s="3" t="str">
        <f>IF(Point[Asset Group]="","",VLOOKUP(Point[Asset Group],asset_grp_pt,2,FALSE))</f>
        <v/>
      </c>
      <c r="J949" s="3" t="str">
        <f>IF(Point[Asset Group]="","",VLOOKUP(Point[Asset Group],asset_grp_pt,3,FALSE))</f>
        <v/>
      </c>
      <c r="K949" s="3" t="str">
        <f>IF(Point[Asset Group]="","",VLOOKUP(Point[Asset Type],type_master_list,2,FALSE))</f>
        <v/>
      </c>
      <c r="L949" s="3" t="str">
        <f>IF(Point[Asset Name]="","",PROPER(Point[Asset Name]))</f>
        <v/>
      </c>
      <c r="M949" s="11" t="str">
        <f>IF(Point[Install Date]="","",Point[Install Date])</f>
        <v/>
      </c>
      <c r="N949" s="11" t="str">
        <f>IF(Point[Note]="","",PROPER(Point[Note]))</f>
        <v/>
      </c>
      <c r="O949" s="11" t="str">
        <f>IF(Point[Resource Consent Number]="","",UPPER(Point[Resource Consent Number]))</f>
        <v/>
      </c>
      <c r="P949" s="53" t="str">
        <f>IF(Point[Asset Unit Cost]="","",Point[Asset Unit Cost])</f>
        <v/>
      </c>
      <c r="Q949" s="11" t="str">
        <f>IF(Point[Added By]="","",UPPER(Point[Added By]))</f>
        <v/>
      </c>
      <c r="R949" s="11" t="str">
        <f>IF(Point[Added Date]="","",Point[Added Date])</f>
        <v/>
      </c>
      <c r="S949" s="14" t="str">
        <f>IF(Point[Z COORD]="","",Point[Z COORD])</f>
        <v/>
      </c>
      <c r="T949" s="14" t="str">
        <f>IF(Point[Asset Description]="","",PROPER(Point[Asset Description]))</f>
        <v/>
      </c>
      <c r="U949" s="14" t="str">
        <f>IF(Point[[Artist ]]="","",PROPER(Point[[Artist ]]))</f>
        <v/>
      </c>
      <c r="V949" s="14" t="str">
        <f>IF(Point[Material Notes]="","",PROPER(Point[Material Notes]))</f>
        <v/>
      </c>
      <c r="W949" s="14" t="str">
        <f>IF(Point[Dimension Notes]="","",Point[Dimension Notes])</f>
        <v/>
      </c>
      <c r="X949" s="14" t="str">
        <f>IF(Point[List]="","",VLOOKUP(Point[Burner Number],number,2,FALSE))</f>
        <v/>
      </c>
      <c r="Y949" s="14" t="str">
        <f>IF(Point[List]="","",VLOOKUP(Point[Fuel],bbq_fuel,2,FALSE))</f>
        <v/>
      </c>
      <c r="Z949" s="14" t="str">
        <f>IF(Point[List]="","",VLOOKUP(Point[Cabinet Material],bbq_material,2,FALSE))</f>
        <v/>
      </c>
      <c r="AA949" s="14" t="str">
        <f>IF(Point[Asset Group]="","",VLOOKUP(Point[Manufacturer],manufacturer,2,FALSE))</f>
        <v/>
      </c>
      <c r="AB949" s="14" t="str">
        <f>IF(Point[Uinsex WC]="","",Point[Uinsex WC])</f>
        <v/>
      </c>
      <c r="AC949" s="14" t="str">
        <f>IF(Point[Female WC]="","",Point[Female WC])</f>
        <v/>
      </c>
      <c r="AD949" s="14" t="str">
        <f>IF(Point[Male WC]="","",Point[Male WC])</f>
        <v/>
      </c>
      <c r="AE949" s="14" t="str">
        <f>IF(Point[Urinal]="","",Point[Urinal])</f>
        <v/>
      </c>
      <c r="AF949" s="14" t="str">
        <f>IF(Point[Disabled Unisex]="","",Point[Disabled Unisex])</f>
        <v/>
      </c>
      <c r="AG949" s="14" t="str">
        <f>IF(Point[Disabled Female]="","",Point[Disabled Female])</f>
        <v/>
      </c>
      <c r="AH949" s="14" t="str">
        <f>IF(Point[Disabled Male]="","",Point[Disabled Male])</f>
        <v/>
      </c>
      <c r="AI949" s="14" t="str">
        <f>IF(Point[Asset Group]="","",VLOOKUP(Point[Handrail],yes_no,2,FALSE))</f>
        <v/>
      </c>
      <c r="AJ949" s="14" t="str">
        <f>IF(Point[Asset Group]="","",VLOOKUP(Point[Baby Changing],yes_no,2,FALSE))</f>
        <v/>
      </c>
      <c r="AK949" s="14" t="str">
        <f>IF(Point[Asset Group]="","",VLOOKUP(Point[Service Room],yes_no,2,FALSE))</f>
        <v/>
      </c>
      <c r="AL949" s="14" t="str">
        <f>IF(Point[Asset Group]="","",VLOOKUP(Point[Service Tap],service_tap,2,FALSE))</f>
        <v/>
      </c>
      <c r="AM949" s="14" t="str">
        <f>IF(Point[Asset Group]="","",VLOOKUP(Point[Heating Type],wc_heating,2,FALSE))</f>
        <v/>
      </c>
      <c r="AN949" s="14" t="str">
        <f>IF(Point[Asset Group]="","",VLOOKUP(Point[Power Supply],power_supply,2,FALSE))</f>
        <v/>
      </c>
      <c r="AO949" s="14" t="str">
        <f>IF(Point[Asset Group]="","",VLOOKUP(Point[Waste Water],waste_water,2,FALSE))</f>
        <v/>
      </c>
      <c r="AP949" s="14" t="str">
        <f>IF(Point[Asset Group]="","",VLOOKUP(Point[Furniture SubType],subdom_master_gdb,2,FALSE))</f>
        <v/>
      </c>
      <c r="AQ949" s="14" t="str">
        <f>IF(Point[Asset Group]="","",VLOOKUP(Point[Concrete Pad],yes_no,2,FALSE))</f>
        <v/>
      </c>
      <c r="AR949" s="14" t="str">
        <f>IF(Point[Asset Group]="","",VLOOKUP(Point[Material],material_master,2,FALSE))</f>
        <v/>
      </c>
      <c r="AS949" s="14" t="str">
        <f>IF(Point[Asset Group]="","",VLOOKUP(Point[Plumbing],irrigation_plumbing,2,FALSE))</f>
        <v/>
      </c>
      <c r="AT949" s="14" t="str">
        <f>IF(Point[Asset Group]="","",VLOOKUP(Point[Sprinklers],irrigation_sprinklers,2,FALSE))</f>
        <v/>
      </c>
      <c r="AU949" s="14" t="str">
        <f>IF(Point[Asset Group]="","",VLOOKUP(Point[System],irrigation_system,2,FALSE))</f>
        <v/>
      </c>
      <c r="AV949" s="14" t="str">
        <f>IF(Point[Asset Group]="","",VLOOKUP(Point[Status],irrigation_status,2,FALSE))</f>
        <v/>
      </c>
      <c r="AW949" s="11" t="str">
        <f>IF(Point[Date of manufacture]="","",Point[Date of manufacture])</f>
        <v/>
      </c>
      <c r="AX949" s="14" t="str">
        <f>IF(Point[Asset Group]="","",VLOOKUP(Point[Sign Purpose],sign_purpose,2,FALSE))</f>
        <v/>
      </c>
      <c r="AY949" s="14" t="str">
        <f>IF(Point[Asset Group]="","",VLOOKUP(Point[Sign Material],material_master,2,FALSE))</f>
        <v/>
      </c>
      <c r="AZ949" s="14" t="str">
        <f>IF(Point[Asset Group]="","",VLOOKUP(Point[Affixed To],sign_affix,2,FALSE))</f>
        <v/>
      </c>
      <c r="BA949" s="14" t="str">
        <f>IF(Point[Size HxB mm]="","",Point[Size HxB mm])</f>
        <v/>
      </c>
      <c r="BB949" s="14" t="str">
        <f>IF(Point[Height m]="","",Point[Height m])</f>
        <v/>
      </c>
      <c r="BC949" s="14" t="str">
        <f>IF(Point[Asset Group]="","",VLOOKUP(Point[Post Material],material_master,2,FALSE))</f>
        <v/>
      </c>
      <c r="BD949" s="14" t="str">
        <f>IF(Point[Asset Group]="","",VLOOKUP(Point[Post Number],number,2,FALSE))</f>
        <v/>
      </c>
      <c r="BE949" s="14" t="str">
        <f>IF(Point[Asset Group]="","",VLOOKUP(Point[Structure SubType],subdom_master_gdb,2,FALSE))</f>
        <v/>
      </c>
      <c r="BF949" s="14" t="str">
        <f>IF(Point[Area m2]="","",Point[Area m2])</f>
        <v/>
      </c>
      <c r="BG949" s="14" t="str">
        <f>IF(Point[Length m]="","",Point[Length m])</f>
        <v/>
      </c>
      <c r="BH949" s="14" t="str">
        <f>IF(Point[Width m]="","",Point[Width m])</f>
        <v/>
      </c>
      <c r="BI949" s="14" t="str">
        <f>IF(Point[Diameter m]="","",Point[Diameter m])</f>
        <v/>
      </c>
      <c r="BJ949" s="14" t="str">
        <f>IF(Point[Asset Group]="","",VLOOKUP(Point[Number of Pipes],number,2,FALSE))</f>
        <v/>
      </c>
      <c r="BK949" s="14" t="str">
        <f>IF(Point[Asset Group]="","",VLOOKUP(Point[Combined Name],2,FALSE))</f>
        <v/>
      </c>
      <c r="BL949" s="14" t="str">
        <f>IF(Point[Asset Group]="","",VLOOKUP(Point[Size Class],size_class,2,FALSE))</f>
        <v/>
      </c>
      <c r="BM949" s="14" t="str">
        <f>IF(Point[Asset Group]="","",VLOOKUP(Point[Age Class],age_class,2,FALSE))</f>
        <v/>
      </c>
      <c r="BN949" s="14" t="str">
        <f>IF(Point[Girth (cm)]="","",Point[Girth (cm)])</f>
        <v/>
      </c>
      <c r="BO949" s="14" t="str">
        <f>IF(Point[Crown Radius (m)]="","",Point[Crown Radius (m)])</f>
        <v/>
      </c>
      <c r="BP949" s="14" t="str">
        <f>IF(Point[Asset Group]="","",VLOOKUP(Point[Rooting Environment],root_enviro,2,FALSE))</f>
        <v/>
      </c>
      <c r="BQ949" s="14" t="str">
        <f>IF(Point[Asset Group]="","",VLOOKUP(Point[Tree Surround],tree_surround,2,FALSE))</f>
        <v/>
      </c>
      <c r="BR949" s="14" t="str">
        <f>IF(Point[Asset Group]="","",VLOOKUP(Point[Tree Grill],yes_no,2,FALSE))</f>
        <v/>
      </c>
      <c r="BS949" s="14" t="str">
        <f>IF(Point[Asset Group]="","",VLOOKUP(Point[Tree Location],tree_location,2,FALSE))</f>
        <v/>
      </c>
    </row>
    <row r="950" spans="1:71" s="3" customFormat="1" x14ac:dyDescent="0.2">
      <c r="A950" s="3" t="str">
        <f>IF(Point[DWG File Name]="","",Point[DWG File Name])</f>
        <v/>
      </c>
      <c r="B950" s="3" t="str">
        <f>IF(Point[DWG Layer Name]="","",Point[DWG Layer Name])</f>
        <v/>
      </c>
      <c r="C950" s="3" t="str">
        <f>IF(Point[DWG Handle]="","",Point[DWG Handle])</f>
        <v/>
      </c>
      <c r="D950" s="58" t="str">
        <f>IF(Point[X]="","",Point[X])</f>
        <v/>
      </c>
      <c r="E950" s="58" t="str">
        <f>IF(Point[Y]="","",Point[Y])</f>
        <v/>
      </c>
      <c r="F950" s="3" t="str">
        <f>IF(Point[Replacement Asset]="","",Point[Replacement Asset])</f>
        <v/>
      </c>
      <c r="G950" s="3" t="str">
        <f>IF(Point[Asset ID]="","",UPPER(Point[Asset ID]))</f>
        <v/>
      </c>
      <c r="H950" s="3" t="str">
        <f>IF(Point[Asset Group]="","",VLOOKUP(Point[Asset Group],asset_grp_pt,4,FALSE))</f>
        <v/>
      </c>
      <c r="I950" s="3" t="str">
        <f>IF(Point[Asset Group]="","",VLOOKUP(Point[Asset Group],asset_grp_pt,2,FALSE))</f>
        <v/>
      </c>
      <c r="J950" s="3" t="str">
        <f>IF(Point[Asset Group]="","",VLOOKUP(Point[Asset Group],asset_grp_pt,3,FALSE))</f>
        <v/>
      </c>
      <c r="K950" s="3" t="str">
        <f>IF(Point[Asset Group]="","",VLOOKUP(Point[Asset Type],type_master_list,2,FALSE))</f>
        <v/>
      </c>
      <c r="L950" s="3" t="str">
        <f>IF(Point[Asset Name]="","",PROPER(Point[Asset Name]))</f>
        <v/>
      </c>
      <c r="M950" s="11" t="str">
        <f>IF(Point[Install Date]="","",Point[Install Date])</f>
        <v/>
      </c>
      <c r="N950" s="11" t="str">
        <f>IF(Point[Note]="","",PROPER(Point[Note]))</f>
        <v/>
      </c>
      <c r="O950" s="11" t="str">
        <f>IF(Point[Resource Consent Number]="","",UPPER(Point[Resource Consent Number]))</f>
        <v/>
      </c>
      <c r="P950" s="53" t="str">
        <f>IF(Point[Asset Unit Cost]="","",Point[Asset Unit Cost])</f>
        <v/>
      </c>
      <c r="Q950" s="11" t="str">
        <f>IF(Point[Added By]="","",UPPER(Point[Added By]))</f>
        <v/>
      </c>
      <c r="R950" s="11" t="str">
        <f>IF(Point[Added Date]="","",Point[Added Date])</f>
        <v/>
      </c>
      <c r="S950" s="14" t="str">
        <f>IF(Point[Z COORD]="","",Point[Z COORD])</f>
        <v/>
      </c>
      <c r="T950" s="14" t="str">
        <f>IF(Point[Asset Description]="","",PROPER(Point[Asset Description]))</f>
        <v/>
      </c>
      <c r="U950" s="14" t="str">
        <f>IF(Point[[Artist ]]="","",PROPER(Point[[Artist ]]))</f>
        <v/>
      </c>
      <c r="V950" s="14" t="str">
        <f>IF(Point[Material Notes]="","",PROPER(Point[Material Notes]))</f>
        <v/>
      </c>
      <c r="W950" s="14" t="str">
        <f>IF(Point[Dimension Notes]="","",Point[Dimension Notes])</f>
        <v/>
      </c>
      <c r="X950" s="14" t="str">
        <f>IF(Point[List]="","",VLOOKUP(Point[Burner Number],number,2,FALSE))</f>
        <v/>
      </c>
      <c r="Y950" s="14" t="str">
        <f>IF(Point[List]="","",VLOOKUP(Point[Fuel],bbq_fuel,2,FALSE))</f>
        <v/>
      </c>
      <c r="Z950" s="14" t="str">
        <f>IF(Point[List]="","",VLOOKUP(Point[Cabinet Material],bbq_material,2,FALSE))</f>
        <v/>
      </c>
      <c r="AA950" s="14" t="str">
        <f>IF(Point[Asset Group]="","",VLOOKUP(Point[Manufacturer],manufacturer,2,FALSE))</f>
        <v/>
      </c>
      <c r="AB950" s="14" t="str">
        <f>IF(Point[Uinsex WC]="","",Point[Uinsex WC])</f>
        <v/>
      </c>
      <c r="AC950" s="14" t="str">
        <f>IF(Point[Female WC]="","",Point[Female WC])</f>
        <v/>
      </c>
      <c r="AD950" s="14" t="str">
        <f>IF(Point[Male WC]="","",Point[Male WC])</f>
        <v/>
      </c>
      <c r="AE950" s="14" t="str">
        <f>IF(Point[Urinal]="","",Point[Urinal])</f>
        <v/>
      </c>
      <c r="AF950" s="14" t="str">
        <f>IF(Point[Disabled Unisex]="","",Point[Disabled Unisex])</f>
        <v/>
      </c>
      <c r="AG950" s="14" t="str">
        <f>IF(Point[Disabled Female]="","",Point[Disabled Female])</f>
        <v/>
      </c>
      <c r="AH950" s="14" t="str">
        <f>IF(Point[Disabled Male]="","",Point[Disabled Male])</f>
        <v/>
      </c>
      <c r="AI950" s="14" t="str">
        <f>IF(Point[Asset Group]="","",VLOOKUP(Point[Handrail],yes_no,2,FALSE))</f>
        <v/>
      </c>
      <c r="AJ950" s="14" t="str">
        <f>IF(Point[Asset Group]="","",VLOOKUP(Point[Baby Changing],yes_no,2,FALSE))</f>
        <v/>
      </c>
      <c r="AK950" s="14" t="str">
        <f>IF(Point[Asset Group]="","",VLOOKUP(Point[Service Room],yes_no,2,FALSE))</f>
        <v/>
      </c>
      <c r="AL950" s="14" t="str">
        <f>IF(Point[Asset Group]="","",VLOOKUP(Point[Service Tap],service_tap,2,FALSE))</f>
        <v/>
      </c>
      <c r="AM950" s="14" t="str">
        <f>IF(Point[Asset Group]="","",VLOOKUP(Point[Heating Type],wc_heating,2,FALSE))</f>
        <v/>
      </c>
      <c r="AN950" s="14" t="str">
        <f>IF(Point[Asset Group]="","",VLOOKUP(Point[Power Supply],power_supply,2,FALSE))</f>
        <v/>
      </c>
      <c r="AO950" s="14" t="str">
        <f>IF(Point[Asset Group]="","",VLOOKUP(Point[Waste Water],waste_water,2,FALSE))</f>
        <v/>
      </c>
      <c r="AP950" s="14" t="str">
        <f>IF(Point[Asset Group]="","",VLOOKUP(Point[Furniture SubType],subdom_master_gdb,2,FALSE))</f>
        <v/>
      </c>
      <c r="AQ950" s="14" t="str">
        <f>IF(Point[Asset Group]="","",VLOOKUP(Point[Concrete Pad],yes_no,2,FALSE))</f>
        <v/>
      </c>
      <c r="AR950" s="14" t="str">
        <f>IF(Point[Asset Group]="","",VLOOKUP(Point[Material],material_master,2,FALSE))</f>
        <v/>
      </c>
      <c r="AS950" s="14" t="str">
        <f>IF(Point[Asset Group]="","",VLOOKUP(Point[Plumbing],irrigation_plumbing,2,FALSE))</f>
        <v/>
      </c>
      <c r="AT950" s="14" t="str">
        <f>IF(Point[Asset Group]="","",VLOOKUP(Point[Sprinklers],irrigation_sprinklers,2,FALSE))</f>
        <v/>
      </c>
      <c r="AU950" s="14" t="str">
        <f>IF(Point[Asset Group]="","",VLOOKUP(Point[System],irrigation_system,2,FALSE))</f>
        <v/>
      </c>
      <c r="AV950" s="14" t="str">
        <f>IF(Point[Asset Group]="","",VLOOKUP(Point[Status],irrigation_status,2,FALSE))</f>
        <v/>
      </c>
      <c r="AW950" s="11" t="str">
        <f>IF(Point[Date of manufacture]="","",Point[Date of manufacture])</f>
        <v/>
      </c>
      <c r="AX950" s="14" t="str">
        <f>IF(Point[Asset Group]="","",VLOOKUP(Point[Sign Purpose],sign_purpose,2,FALSE))</f>
        <v/>
      </c>
      <c r="AY950" s="14" t="str">
        <f>IF(Point[Asset Group]="","",VLOOKUP(Point[Sign Material],material_master,2,FALSE))</f>
        <v/>
      </c>
      <c r="AZ950" s="14" t="str">
        <f>IF(Point[Asset Group]="","",VLOOKUP(Point[Affixed To],sign_affix,2,FALSE))</f>
        <v/>
      </c>
      <c r="BA950" s="14" t="str">
        <f>IF(Point[Size HxB mm]="","",Point[Size HxB mm])</f>
        <v/>
      </c>
      <c r="BB950" s="14" t="str">
        <f>IF(Point[Height m]="","",Point[Height m])</f>
        <v/>
      </c>
      <c r="BC950" s="14" t="str">
        <f>IF(Point[Asset Group]="","",VLOOKUP(Point[Post Material],material_master,2,FALSE))</f>
        <v/>
      </c>
      <c r="BD950" s="14" t="str">
        <f>IF(Point[Asset Group]="","",VLOOKUP(Point[Post Number],number,2,FALSE))</f>
        <v/>
      </c>
      <c r="BE950" s="14" t="str">
        <f>IF(Point[Asset Group]="","",VLOOKUP(Point[Structure SubType],subdom_master_gdb,2,FALSE))</f>
        <v/>
      </c>
      <c r="BF950" s="14" t="str">
        <f>IF(Point[Area m2]="","",Point[Area m2])</f>
        <v/>
      </c>
      <c r="BG950" s="14" t="str">
        <f>IF(Point[Length m]="","",Point[Length m])</f>
        <v/>
      </c>
      <c r="BH950" s="14" t="str">
        <f>IF(Point[Width m]="","",Point[Width m])</f>
        <v/>
      </c>
      <c r="BI950" s="14" t="str">
        <f>IF(Point[Diameter m]="","",Point[Diameter m])</f>
        <v/>
      </c>
      <c r="BJ950" s="14" t="str">
        <f>IF(Point[Asset Group]="","",VLOOKUP(Point[Number of Pipes],number,2,FALSE))</f>
        <v/>
      </c>
      <c r="BK950" s="14" t="str">
        <f>IF(Point[Asset Group]="","",VLOOKUP(Point[Combined Name],2,FALSE))</f>
        <v/>
      </c>
      <c r="BL950" s="14" t="str">
        <f>IF(Point[Asset Group]="","",VLOOKUP(Point[Size Class],size_class,2,FALSE))</f>
        <v/>
      </c>
      <c r="BM950" s="14" t="str">
        <f>IF(Point[Asset Group]="","",VLOOKUP(Point[Age Class],age_class,2,FALSE))</f>
        <v/>
      </c>
      <c r="BN950" s="14" t="str">
        <f>IF(Point[Girth (cm)]="","",Point[Girth (cm)])</f>
        <v/>
      </c>
      <c r="BO950" s="14" t="str">
        <f>IF(Point[Crown Radius (m)]="","",Point[Crown Radius (m)])</f>
        <v/>
      </c>
      <c r="BP950" s="14" t="str">
        <f>IF(Point[Asset Group]="","",VLOOKUP(Point[Rooting Environment],root_enviro,2,FALSE))</f>
        <v/>
      </c>
      <c r="BQ950" s="14" t="str">
        <f>IF(Point[Asset Group]="","",VLOOKUP(Point[Tree Surround],tree_surround,2,FALSE))</f>
        <v/>
      </c>
      <c r="BR950" s="14" t="str">
        <f>IF(Point[Asset Group]="","",VLOOKUP(Point[Tree Grill],yes_no,2,FALSE))</f>
        <v/>
      </c>
      <c r="BS950" s="14" t="str">
        <f>IF(Point[Asset Group]="","",VLOOKUP(Point[Tree Location],tree_location,2,FALSE))</f>
        <v/>
      </c>
    </row>
    <row r="951" spans="1:71" s="3" customFormat="1" x14ac:dyDescent="0.2">
      <c r="A951" s="3" t="str">
        <f>IF(Point[DWG File Name]="","",Point[DWG File Name])</f>
        <v/>
      </c>
      <c r="B951" s="3" t="str">
        <f>IF(Point[DWG Layer Name]="","",Point[DWG Layer Name])</f>
        <v/>
      </c>
      <c r="C951" s="3" t="str">
        <f>IF(Point[DWG Handle]="","",Point[DWG Handle])</f>
        <v/>
      </c>
      <c r="D951" s="58" t="str">
        <f>IF(Point[X]="","",Point[X])</f>
        <v/>
      </c>
      <c r="E951" s="58" t="str">
        <f>IF(Point[Y]="","",Point[Y])</f>
        <v/>
      </c>
      <c r="F951" s="3" t="str">
        <f>IF(Point[Replacement Asset]="","",Point[Replacement Asset])</f>
        <v/>
      </c>
      <c r="G951" s="3" t="str">
        <f>IF(Point[Asset ID]="","",UPPER(Point[Asset ID]))</f>
        <v/>
      </c>
      <c r="H951" s="3" t="str">
        <f>IF(Point[Asset Group]="","",VLOOKUP(Point[Asset Group],asset_grp_pt,4,FALSE))</f>
        <v/>
      </c>
      <c r="I951" s="3" t="str">
        <f>IF(Point[Asset Group]="","",VLOOKUP(Point[Asset Group],asset_grp_pt,2,FALSE))</f>
        <v/>
      </c>
      <c r="J951" s="3" t="str">
        <f>IF(Point[Asset Group]="","",VLOOKUP(Point[Asset Group],asset_grp_pt,3,FALSE))</f>
        <v/>
      </c>
      <c r="K951" s="3" t="str">
        <f>IF(Point[Asset Group]="","",VLOOKUP(Point[Asset Type],type_master_list,2,FALSE))</f>
        <v/>
      </c>
      <c r="L951" s="3" t="str">
        <f>IF(Point[Asset Name]="","",PROPER(Point[Asset Name]))</f>
        <v/>
      </c>
      <c r="M951" s="11" t="str">
        <f>IF(Point[Install Date]="","",Point[Install Date])</f>
        <v/>
      </c>
      <c r="N951" s="11" t="str">
        <f>IF(Point[Note]="","",PROPER(Point[Note]))</f>
        <v/>
      </c>
      <c r="O951" s="11" t="str">
        <f>IF(Point[Resource Consent Number]="","",UPPER(Point[Resource Consent Number]))</f>
        <v/>
      </c>
      <c r="P951" s="53" t="str">
        <f>IF(Point[Asset Unit Cost]="","",Point[Asset Unit Cost])</f>
        <v/>
      </c>
      <c r="Q951" s="11" t="str">
        <f>IF(Point[Added By]="","",UPPER(Point[Added By]))</f>
        <v/>
      </c>
      <c r="R951" s="11" t="str">
        <f>IF(Point[Added Date]="","",Point[Added Date])</f>
        <v/>
      </c>
      <c r="S951" s="14" t="str">
        <f>IF(Point[Z COORD]="","",Point[Z COORD])</f>
        <v/>
      </c>
      <c r="T951" s="14" t="str">
        <f>IF(Point[Asset Description]="","",PROPER(Point[Asset Description]))</f>
        <v/>
      </c>
      <c r="U951" s="14" t="str">
        <f>IF(Point[[Artist ]]="","",PROPER(Point[[Artist ]]))</f>
        <v/>
      </c>
      <c r="V951" s="14" t="str">
        <f>IF(Point[Material Notes]="","",PROPER(Point[Material Notes]))</f>
        <v/>
      </c>
      <c r="W951" s="14" t="str">
        <f>IF(Point[Dimension Notes]="","",Point[Dimension Notes])</f>
        <v/>
      </c>
      <c r="X951" s="14" t="str">
        <f>IF(Point[List]="","",VLOOKUP(Point[Burner Number],number,2,FALSE))</f>
        <v/>
      </c>
      <c r="Y951" s="14" t="str">
        <f>IF(Point[List]="","",VLOOKUP(Point[Fuel],bbq_fuel,2,FALSE))</f>
        <v/>
      </c>
      <c r="Z951" s="14" t="str">
        <f>IF(Point[List]="","",VLOOKUP(Point[Cabinet Material],bbq_material,2,FALSE))</f>
        <v/>
      </c>
      <c r="AA951" s="14" t="str">
        <f>IF(Point[Asset Group]="","",VLOOKUP(Point[Manufacturer],manufacturer,2,FALSE))</f>
        <v/>
      </c>
      <c r="AB951" s="14" t="str">
        <f>IF(Point[Uinsex WC]="","",Point[Uinsex WC])</f>
        <v/>
      </c>
      <c r="AC951" s="14" t="str">
        <f>IF(Point[Female WC]="","",Point[Female WC])</f>
        <v/>
      </c>
      <c r="AD951" s="14" t="str">
        <f>IF(Point[Male WC]="","",Point[Male WC])</f>
        <v/>
      </c>
      <c r="AE951" s="14" t="str">
        <f>IF(Point[Urinal]="","",Point[Urinal])</f>
        <v/>
      </c>
      <c r="AF951" s="14" t="str">
        <f>IF(Point[Disabled Unisex]="","",Point[Disabled Unisex])</f>
        <v/>
      </c>
      <c r="AG951" s="14" t="str">
        <f>IF(Point[Disabled Female]="","",Point[Disabled Female])</f>
        <v/>
      </c>
      <c r="AH951" s="14" t="str">
        <f>IF(Point[Disabled Male]="","",Point[Disabled Male])</f>
        <v/>
      </c>
      <c r="AI951" s="14" t="str">
        <f>IF(Point[Asset Group]="","",VLOOKUP(Point[Handrail],yes_no,2,FALSE))</f>
        <v/>
      </c>
      <c r="AJ951" s="14" t="str">
        <f>IF(Point[Asset Group]="","",VLOOKUP(Point[Baby Changing],yes_no,2,FALSE))</f>
        <v/>
      </c>
      <c r="AK951" s="14" t="str">
        <f>IF(Point[Asset Group]="","",VLOOKUP(Point[Service Room],yes_no,2,FALSE))</f>
        <v/>
      </c>
      <c r="AL951" s="14" t="str">
        <f>IF(Point[Asset Group]="","",VLOOKUP(Point[Service Tap],service_tap,2,FALSE))</f>
        <v/>
      </c>
      <c r="AM951" s="14" t="str">
        <f>IF(Point[Asset Group]="","",VLOOKUP(Point[Heating Type],wc_heating,2,FALSE))</f>
        <v/>
      </c>
      <c r="AN951" s="14" t="str">
        <f>IF(Point[Asset Group]="","",VLOOKUP(Point[Power Supply],power_supply,2,FALSE))</f>
        <v/>
      </c>
      <c r="AO951" s="14" t="str">
        <f>IF(Point[Asset Group]="","",VLOOKUP(Point[Waste Water],waste_water,2,FALSE))</f>
        <v/>
      </c>
      <c r="AP951" s="14" t="str">
        <f>IF(Point[Asset Group]="","",VLOOKUP(Point[Furniture SubType],subdom_master_gdb,2,FALSE))</f>
        <v/>
      </c>
      <c r="AQ951" s="14" t="str">
        <f>IF(Point[Asset Group]="","",VLOOKUP(Point[Concrete Pad],yes_no,2,FALSE))</f>
        <v/>
      </c>
      <c r="AR951" s="14" t="str">
        <f>IF(Point[Asset Group]="","",VLOOKUP(Point[Material],material_master,2,FALSE))</f>
        <v/>
      </c>
      <c r="AS951" s="14" t="str">
        <f>IF(Point[Asset Group]="","",VLOOKUP(Point[Plumbing],irrigation_plumbing,2,FALSE))</f>
        <v/>
      </c>
      <c r="AT951" s="14" t="str">
        <f>IF(Point[Asset Group]="","",VLOOKUP(Point[Sprinklers],irrigation_sprinklers,2,FALSE))</f>
        <v/>
      </c>
      <c r="AU951" s="14" t="str">
        <f>IF(Point[Asset Group]="","",VLOOKUP(Point[System],irrigation_system,2,FALSE))</f>
        <v/>
      </c>
      <c r="AV951" s="14" t="str">
        <f>IF(Point[Asset Group]="","",VLOOKUP(Point[Status],irrigation_status,2,FALSE))</f>
        <v/>
      </c>
      <c r="AW951" s="11" t="str">
        <f>IF(Point[Date of manufacture]="","",Point[Date of manufacture])</f>
        <v/>
      </c>
      <c r="AX951" s="14" t="str">
        <f>IF(Point[Asset Group]="","",VLOOKUP(Point[Sign Purpose],sign_purpose,2,FALSE))</f>
        <v/>
      </c>
      <c r="AY951" s="14" t="str">
        <f>IF(Point[Asset Group]="","",VLOOKUP(Point[Sign Material],material_master,2,FALSE))</f>
        <v/>
      </c>
      <c r="AZ951" s="14" t="str">
        <f>IF(Point[Asset Group]="","",VLOOKUP(Point[Affixed To],sign_affix,2,FALSE))</f>
        <v/>
      </c>
      <c r="BA951" s="14" t="str">
        <f>IF(Point[Size HxB mm]="","",Point[Size HxB mm])</f>
        <v/>
      </c>
      <c r="BB951" s="14" t="str">
        <f>IF(Point[Height m]="","",Point[Height m])</f>
        <v/>
      </c>
      <c r="BC951" s="14" t="str">
        <f>IF(Point[Asset Group]="","",VLOOKUP(Point[Post Material],material_master,2,FALSE))</f>
        <v/>
      </c>
      <c r="BD951" s="14" t="str">
        <f>IF(Point[Asset Group]="","",VLOOKUP(Point[Post Number],number,2,FALSE))</f>
        <v/>
      </c>
      <c r="BE951" s="14" t="str">
        <f>IF(Point[Asset Group]="","",VLOOKUP(Point[Structure SubType],subdom_master_gdb,2,FALSE))</f>
        <v/>
      </c>
      <c r="BF951" s="14" t="str">
        <f>IF(Point[Area m2]="","",Point[Area m2])</f>
        <v/>
      </c>
      <c r="BG951" s="14" t="str">
        <f>IF(Point[Length m]="","",Point[Length m])</f>
        <v/>
      </c>
      <c r="BH951" s="14" t="str">
        <f>IF(Point[Width m]="","",Point[Width m])</f>
        <v/>
      </c>
      <c r="BI951" s="14" t="str">
        <f>IF(Point[Diameter m]="","",Point[Diameter m])</f>
        <v/>
      </c>
      <c r="BJ951" s="14" t="str">
        <f>IF(Point[Asset Group]="","",VLOOKUP(Point[Number of Pipes],number,2,FALSE))</f>
        <v/>
      </c>
      <c r="BK951" s="14" t="str">
        <f>IF(Point[Asset Group]="","",VLOOKUP(Point[Combined Name],2,FALSE))</f>
        <v/>
      </c>
      <c r="BL951" s="14" t="str">
        <f>IF(Point[Asset Group]="","",VLOOKUP(Point[Size Class],size_class,2,FALSE))</f>
        <v/>
      </c>
      <c r="BM951" s="14" t="str">
        <f>IF(Point[Asset Group]="","",VLOOKUP(Point[Age Class],age_class,2,FALSE))</f>
        <v/>
      </c>
      <c r="BN951" s="14" t="str">
        <f>IF(Point[Girth (cm)]="","",Point[Girth (cm)])</f>
        <v/>
      </c>
      <c r="BO951" s="14" t="str">
        <f>IF(Point[Crown Radius (m)]="","",Point[Crown Radius (m)])</f>
        <v/>
      </c>
      <c r="BP951" s="14" t="str">
        <f>IF(Point[Asset Group]="","",VLOOKUP(Point[Rooting Environment],root_enviro,2,FALSE))</f>
        <v/>
      </c>
      <c r="BQ951" s="14" t="str">
        <f>IF(Point[Asset Group]="","",VLOOKUP(Point[Tree Surround],tree_surround,2,FALSE))</f>
        <v/>
      </c>
      <c r="BR951" s="14" t="str">
        <f>IF(Point[Asset Group]="","",VLOOKUP(Point[Tree Grill],yes_no,2,FALSE))</f>
        <v/>
      </c>
      <c r="BS951" s="14" t="str">
        <f>IF(Point[Asset Group]="","",VLOOKUP(Point[Tree Location],tree_location,2,FALSE))</f>
        <v/>
      </c>
    </row>
    <row r="952" spans="1:71" s="3" customFormat="1" x14ac:dyDescent="0.2">
      <c r="A952" s="3" t="str">
        <f>IF(Point[DWG File Name]="","",Point[DWG File Name])</f>
        <v/>
      </c>
      <c r="B952" s="3" t="str">
        <f>IF(Point[DWG Layer Name]="","",Point[DWG Layer Name])</f>
        <v/>
      </c>
      <c r="C952" s="3" t="str">
        <f>IF(Point[DWG Handle]="","",Point[DWG Handle])</f>
        <v/>
      </c>
      <c r="D952" s="58" t="str">
        <f>IF(Point[X]="","",Point[X])</f>
        <v/>
      </c>
      <c r="E952" s="58" t="str">
        <f>IF(Point[Y]="","",Point[Y])</f>
        <v/>
      </c>
      <c r="F952" s="3" t="str">
        <f>IF(Point[Replacement Asset]="","",Point[Replacement Asset])</f>
        <v/>
      </c>
      <c r="G952" s="3" t="str">
        <f>IF(Point[Asset ID]="","",UPPER(Point[Asset ID]))</f>
        <v/>
      </c>
      <c r="H952" s="3" t="str">
        <f>IF(Point[Asset Group]="","",VLOOKUP(Point[Asset Group],asset_grp_pt,4,FALSE))</f>
        <v/>
      </c>
      <c r="I952" s="3" t="str">
        <f>IF(Point[Asset Group]="","",VLOOKUP(Point[Asset Group],asset_grp_pt,2,FALSE))</f>
        <v/>
      </c>
      <c r="J952" s="3" t="str">
        <f>IF(Point[Asset Group]="","",VLOOKUP(Point[Asset Group],asset_grp_pt,3,FALSE))</f>
        <v/>
      </c>
      <c r="K952" s="3" t="str">
        <f>IF(Point[Asset Group]="","",VLOOKUP(Point[Asset Type],type_master_list,2,FALSE))</f>
        <v/>
      </c>
      <c r="L952" s="3" t="str">
        <f>IF(Point[Asset Name]="","",PROPER(Point[Asset Name]))</f>
        <v/>
      </c>
      <c r="M952" s="11" t="str">
        <f>IF(Point[Install Date]="","",Point[Install Date])</f>
        <v/>
      </c>
      <c r="N952" s="11" t="str">
        <f>IF(Point[Note]="","",PROPER(Point[Note]))</f>
        <v/>
      </c>
      <c r="O952" s="11" t="str">
        <f>IF(Point[Resource Consent Number]="","",UPPER(Point[Resource Consent Number]))</f>
        <v/>
      </c>
      <c r="P952" s="53" t="str">
        <f>IF(Point[Asset Unit Cost]="","",Point[Asset Unit Cost])</f>
        <v/>
      </c>
      <c r="Q952" s="11" t="str">
        <f>IF(Point[Added By]="","",UPPER(Point[Added By]))</f>
        <v/>
      </c>
      <c r="R952" s="11" t="str">
        <f>IF(Point[Added Date]="","",Point[Added Date])</f>
        <v/>
      </c>
      <c r="S952" s="14" t="str">
        <f>IF(Point[Z COORD]="","",Point[Z COORD])</f>
        <v/>
      </c>
      <c r="T952" s="14" t="str">
        <f>IF(Point[Asset Description]="","",PROPER(Point[Asset Description]))</f>
        <v/>
      </c>
      <c r="U952" s="14" t="str">
        <f>IF(Point[[Artist ]]="","",PROPER(Point[[Artist ]]))</f>
        <v/>
      </c>
      <c r="V952" s="14" t="str">
        <f>IF(Point[Material Notes]="","",PROPER(Point[Material Notes]))</f>
        <v/>
      </c>
      <c r="W952" s="14" t="str">
        <f>IF(Point[Dimension Notes]="","",Point[Dimension Notes])</f>
        <v/>
      </c>
      <c r="X952" s="14" t="str">
        <f>IF(Point[List]="","",VLOOKUP(Point[Burner Number],number,2,FALSE))</f>
        <v/>
      </c>
      <c r="Y952" s="14" t="str">
        <f>IF(Point[List]="","",VLOOKUP(Point[Fuel],bbq_fuel,2,FALSE))</f>
        <v/>
      </c>
      <c r="Z952" s="14" t="str">
        <f>IF(Point[List]="","",VLOOKUP(Point[Cabinet Material],bbq_material,2,FALSE))</f>
        <v/>
      </c>
      <c r="AA952" s="14" t="str">
        <f>IF(Point[Asset Group]="","",VLOOKUP(Point[Manufacturer],manufacturer,2,FALSE))</f>
        <v/>
      </c>
      <c r="AB952" s="14" t="str">
        <f>IF(Point[Uinsex WC]="","",Point[Uinsex WC])</f>
        <v/>
      </c>
      <c r="AC952" s="14" t="str">
        <f>IF(Point[Female WC]="","",Point[Female WC])</f>
        <v/>
      </c>
      <c r="AD952" s="14" t="str">
        <f>IF(Point[Male WC]="","",Point[Male WC])</f>
        <v/>
      </c>
      <c r="AE952" s="14" t="str">
        <f>IF(Point[Urinal]="","",Point[Urinal])</f>
        <v/>
      </c>
      <c r="AF952" s="14" t="str">
        <f>IF(Point[Disabled Unisex]="","",Point[Disabled Unisex])</f>
        <v/>
      </c>
      <c r="AG952" s="14" t="str">
        <f>IF(Point[Disabled Female]="","",Point[Disabled Female])</f>
        <v/>
      </c>
      <c r="AH952" s="14" t="str">
        <f>IF(Point[Disabled Male]="","",Point[Disabled Male])</f>
        <v/>
      </c>
      <c r="AI952" s="14" t="str">
        <f>IF(Point[Asset Group]="","",VLOOKUP(Point[Handrail],yes_no,2,FALSE))</f>
        <v/>
      </c>
      <c r="AJ952" s="14" t="str">
        <f>IF(Point[Asset Group]="","",VLOOKUP(Point[Baby Changing],yes_no,2,FALSE))</f>
        <v/>
      </c>
      <c r="AK952" s="14" t="str">
        <f>IF(Point[Asset Group]="","",VLOOKUP(Point[Service Room],yes_no,2,FALSE))</f>
        <v/>
      </c>
      <c r="AL952" s="14" t="str">
        <f>IF(Point[Asset Group]="","",VLOOKUP(Point[Service Tap],service_tap,2,FALSE))</f>
        <v/>
      </c>
      <c r="AM952" s="14" t="str">
        <f>IF(Point[Asset Group]="","",VLOOKUP(Point[Heating Type],wc_heating,2,FALSE))</f>
        <v/>
      </c>
      <c r="AN952" s="14" t="str">
        <f>IF(Point[Asset Group]="","",VLOOKUP(Point[Power Supply],power_supply,2,FALSE))</f>
        <v/>
      </c>
      <c r="AO952" s="14" t="str">
        <f>IF(Point[Asset Group]="","",VLOOKUP(Point[Waste Water],waste_water,2,FALSE))</f>
        <v/>
      </c>
      <c r="AP952" s="14" t="str">
        <f>IF(Point[Asset Group]="","",VLOOKUP(Point[Furniture SubType],subdom_master_gdb,2,FALSE))</f>
        <v/>
      </c>
      <c r="AQ952" s="14" t="str">
        <f>IF(Point[Asset Group]="","",VLOOKUP(Point[Concrete Pad],yes_no,2,FALSE))</f>
        <v/>
      </c>
      <c r="AR952" s="14" t="str">
        <f>IF(Point[Asset Group]="","",VLOOKUP(Point[Material],material_master,2,FALSE))</f>
        <v/>
      </c>
      <c r="AS952" s="14" t="str">
        <f>IF(Point[Asset Group]="","",VLOOKUP(Point[Plumbing],irrigation_plumbing,2,FALSE))</f>
        <v/>
      </c>
      <c r="AT952" s="14" t="str">
        <f>IF(Point[Asset Group]="","",VLOOKUP(Point[Sprinklers],irrigation_sprinklers,2,FALSE))</f>
        <v/>
      </c>
      <c r="AU952" s="14" t="str">
        <f>IF(Point[Asset Group]="","",VLOOKUP(Point[System],irrigation_system,2,FALSE))</f>
        <v/>
      </c>
      <c r="AV952" s="14" t="str">
        <f>IF(Point[Asset Group]="","",VLOOKUP(Point[Status],irrigation_status,2,FALSE))</f>
        <v/>
      </c>
      <c r="AW952" s="11" t="str">
        <f>IF(Point[Date of manufacture]="","",Point[Date of manufacture])</f>
        <v/>
      </c>
      <c r="AX952" s="14" t="str">
        <f>IF(Point[Asset Group]="","",VLOOKUP(Point[Sign Purpose],sign_purpose,2,FALSE))</f>
        <v/>
      </c>
      <c r="AY952" s="14" t="str">
        <f>IF(Point[Asset Group]="","",VLOOKUP(Point[Sign Material],material_master,2,FALSE))</f>
        <v/>
      </c>
      <c r="AZ952" s="14" t="str">
        <f>IF(Point[Asset Group]="","",VLOOKUP(Point[Affixed To],sign_affix,2,FALSE))</f>
        <v/>
      </c>
      <c r="BA952" s="14" t="str">
        <f>IF(Point[Size HxB mm]="","",Point[Size HxB mm])</f>
        <v/>
      </c>
      <c r="BB952" s="14" t="str">
        <f>IF(Point[Height m]="","",Point[Height m])</f>
        <v/>
      </c>
      <c r="BC952" s="14" t="str">
        <f>IF(Point[Asset Group]="","",VLOOKUP(Point[Post Material],material_master,2,FALSE))</f>
        <v/>
      </c>
      <c r="BD952" s="14" t="str">
        <f>IF(Point[Asset Group]="","",VLOOKUP(Point[Post Number],number,2,FALSE))</f>
        <v/>
      </c>
      <c r="BE952" s="14" t="str">
        <f>IF(Point[Asset Group]="","",VLOOKUP(Point[Structure SubType],subdom_master_gdb,2,FALSE))</f>
        <v/>
      </c>
      <c r="BF952" s="14" t="str">
        <f>IF(Point[Area m2]="","",Point[Area m2])</f>
        <v/>
      </c>
      <c r="BG952" s="14" t="str">
        <f>IF(Point[Length m]="","",Point[Length m])</f>
        <v/>
      </c>
      <c r="BH952" s="14" t="str">
        <f>IF(Point[Width m]="","",Point[Width m])</f>
        <v/>
      </c>
      <c r="BI952" s="14" t="str">
        <f>IF(Point[Diameter m]="","",Point[Diameter m])</f>
        <v/>
      </c>
      <c r="BJ952" s="14" t="str">
        <f>IF(Point[Asset Group]="","",VLOOKUP(Point[Number of Pipes],number,2,FALSE))</f>
        <v/>
      </c>
      <c r="BK952" s="14" t="str">
        <f>IF(Point[Asset Group]="","",VLOOKUP(Point[Combined Name],2,FALSE))</f>
        <v/>
      </c>
      <c r="BL952" s="14" t="str">
        <f>IF(Point[Asset Group]="","",VLOOKUP(Point[Size Class],size_class,2,FALSE))</f>
        <v/>
      </c>
      <c r="BM952" s="14" t="str">
        <f>IF(Point[Asset Group]="","",VLOOKUP(Point[Age Class],age_class,2,FALSE))</f>
        <v/>
      </c>
      <c r="BN952" s="14" t="str">
        <f>IF(Point[Girth (cm)]="","",Point[Girth (cm)])</f>
        <v/>
      </c>
      <c r="BO952" s="14" t="str">
        <f>IF(Point[Crown Radius (m)]="","",Point[Crown Radius (m)])</f>
        <v/>
      </c>
      <c r="BP952" s="14" t="str">
        <f>IF(Point[Asset Group]="","",VLOOKUP(Point[Rooting Environment],root_enviro,2,FALSE))</f>
        <v/>
      </c>
      <c r="BQ952" s="14" t="str">
        <f>IF(Point[Asset Group]="","",VLOOKUP(Point[Tree Surround],tree_surround,2,FALSE))</f>
        <v/>
      </c>
      <c r="BR952" s="14" t="str">
        <f>IF(Point[Asset Group]="","",VLOOKUP(Point[Tree Grill],yes_no,2,FALSE))</f>
        <v/>
      </c>
      <c r="BS952" s="14" t="str">
        <f>IF(Point[Asset Group]="","",VLOOKUP(Point[Tree Location],tree_location,2,FALSE))</f>
        <v/>
      </c>
    </row>
    <row r="953" spans="1:71" s="3" customFormat="1" x14ac:dyDescent="0.2">
      <c r="A953" s="3" t="str">
        <f>IF(Point[DWG File Name]="","",Point[DWG File Name])</f>
        <v/>
      </c>
      <c r="B953" s="3" t="str">
        <f>IF(Point[DWG Layer Name]="","",Point[DWG Layer Name])</f>
        <v/>
      </c>
      <c r="C953" s="3" t="str">
        <f>IF(Point[DWG Handle]="","",Point[DWG Handle])</f>
        <v/>
      </c>
      <c r="D953" s="58" t="str">
        <f>IF(Point[X]="","",Point[X])</f>
        <v/>
      </c>
      <c r="E953" s="58" t="str">
        <f>IF(Point[Y]="","",Point[Y])</f>
        <v/>
      </c>
      <c r="F953" s="3" t="str">
        <f>IF(Point[Replacement Asset]="","",Point[Replacement Asset])</f>
        <v/>
      </c>
      <c r="G953" s="3" t="str">
        <f>IF(Point[Asset ID]="","",UPPER(Point[Asset ID]))</f>
        <v/>
      </c>
      <c r="H953" s="3" t="str">
        <f>IF(Point[Asset Group]="","",VLOOKUP(Point[Asset Group],asset_grp_pt,4,FALSE))</f>
        <v/>
      </c>
      <c r="I953" s="3" t="str">
        <f>IF(Point[Asset Group]="","",VLOOKUP(Point[Asset Group],asset_grp_pt,2,FALSE))</f>
        <v/>
      </c>
      <c r="J953" s="3" t="str">
        <f>IF(Point[Asset Group]="","",VLOOKUP(Point[Asset Group],asset_grp_pt,3,FALSE))</f>
        <v/>
      </c>
      <c r="K953" s="3" t="str">
        <f>IF(Point[Asset Group]="","",VLOOKUP(Point[Asset Type],type_master_list,2,FALSE))</f>
        <v/>
      </c>
      <c r="L953" s="3" t="str">
        <f>IF(Point[Asset Name]="","",PROPER(Point[Asset Name]))</f>
        <v/>
      </c>
      <c r="M953" s="11" t="str">
        <f>IF(Point[Install Date]="","",Point[Install Date])</f>
        <v/>
      </c>
      <c r="N953" s="11" t="str">
        <f>IF(Point[Note]="","",PROPER(Point[Note]))</f>
        <v/>
      </c>
      <c r="O953" s="11" t="str">
        <f>IF(Point[Resource Consent Number]="","",UPPER(Point[Resource Consent Number]))</f>
        <v/>
      </c>
      <c r="P953" s="53" t="str">
        <f>IF(Point[Asset Unit Cost]="","",Point[Asset Unit Cost])</f>
        <v/>
      </c>
      <c r="Q953" s="11" t="str">
        <f>IF(Point[Added By]="","",UPPER(Point[Added By]))</f>
        <v/>
      </c>
      <c r="R953" s="11" t="str">
        <f>IF(Point[Added Date]="","",Point[Added Date])</f>
        <v/>
      </c>
      <c r="S953" s="14" t="str">
        <f>IF(Point[Z COORD]="","",Point[Z COORD])</f>
        <v/>
      </c>
      <c r="T953" s="14" t="str">
        <f>IF(Point[Asset Description]="","",PROPER(Point[Asset Description]))</f>
        <v/>
      </c>
      <c r="U953" s="14" t="str">
        <f>IF(Point[[Artist ]]="","",PROPER(Point[[Artist ]]))</f>
        <v/>
      </c>
      <c r="V953" s="14" t="str">
        <f>IF(Point[Material Notes]="","",PROPER(Point[Material Notes]))</f>
        <v/>
      </c>
      <c r="W953" s="14" t="str">
        <f>IF(Point[Dimension Notes]="","",Point[Dimension Notes])</f>
        <v/>
      </c>
      <c r="X953" s="14" t="str">
        <f>IF(Point[List]="","",VLOOKUP(Point[Burner Number],number,2,FALSE))</f>
        <v/>
      </c>
      <c r="Y953" s="14" t="str">
        <f>IF(Point[List]="","",VLOOKUP(Point[Fuel],bbq_fuel,2,FALSE))</f>
        <v/>
      </c>
      <c r="Z953" s="14" t="str">
        <f>IF(Point[List]="","",VLOOKUP(Point[Cabinet Material],bbq_material,2,FALSE))</f>
        <v/>
      </c>
      <c r="AA953" s="14" t="str">
        <f>IF(Point[Asset Group]="","",VLOOKUP(Point[Manufacturer],manufacturer,2,FALSE))</f>
        <v/>
      </c>
      <c r="AB953" s="14" t="str">
        <f>IF(Point[Uinsex WC]="","",Point[Uinsex WC])</f>
        <v/>
      </c>
      <c r="AC953" s="14" t="str">
        <f>IF(Point[Female WC]="","",Point[Female WC])</f>
        <v/>
      </c>
      <c r="AD953" s="14" t="str">
        <f>IF(Point[Male WC]="","",Point[Male WC])</f>
        <v/>
      </c>
      <c r="AE953" s="14" t="str">
        <f>IF(Point[Urinal]="","",Point[Urinal])</f>
        <v/>
      </c>
      <c r="AF953" s="14" t="str">
        <f>IF(Point[Disabled Unisex]="","",Point[Disabled Unisex])</f>
        <v/>
      </c>
      <c r="AG953" s="14" t="str">
        <f>IF(Point[Disabled Female]="","",Point[Disabled Female])</f>
        <v/>
      </c>
      <c r="AH953" s="14" t="str">
        <f>IF(Point[Disabled Male]="","",Point[Disabled Male])</f>
        <v/>
      </c>
      <c r="AI953" s="14" t="str">
        <f>IF(Point[Asset Group]="","",VLOOKUP(Point[Handrail],yes_no,2,FALSE))</f>
        <v/>
      </c>
      <c r="AJ953" s="14" t="str">
        <f>IF(Point[Asset Group]="","",VLOOKUP(Point[Baby Changing],yes_no,2,FALSE))</f>
        <v/>
      </c>
      <c r="AK953" s="14" t="str">
        <f>IF(Point[Asset Group]="","",VLOOKUP(Point[Service Room],yes_no,2,FALSE))</f>
        <v/>
      </c>
      <c r="AL953" s="14" t="str">
        <f>IF(Point[Asset Group]="","",VLOOKUP(Point[Service Tap],service_tap,2,FALSE))</f>
        <v/>
      </c>
      <c r="AM953" s="14" t="str">
        <f>IF(Point[Asset Group]="","",VLOOKUP(Point[Heating Type],wc_heating,2,FALSE))</f>
        <v/>
      </c>
      <c r="AN953" s="14" t="str">
        <f>IF(Point[Asset Group]="","",VLOOKUP(Point[Power Supply],power_supply,2,FALSE))</f>
        <v/>
      </c>
      <c r="AO953" s="14" t="str">
        <f>IF(Point[Asset Group]="","",VLOOKUP(Point[Waste Water],waste_water,2,FALSE))</f>
        <v/>
      </c>
      <c r="AP953" s="14" t="str">
        <f>IF(Point[Asset Group]="","",VLOOKUP(Point[Furniture SubType],subdom_master_gdb,2,FALSE))</f>
        <v/>
      </c>
      <c r="AQ953" s="14" t="str">
        <f>IF(Point[Asset Group]="","",VLOOKUP(Point[Concrete Pad],yes_no,2,FALSE))</f>
        <v/>
      </c>
      <c r="AR953" s="14" t="str">
        <f>IF(Point[Asset Group]="","",VLOOKUP(Point[Material],material_master,2,FALSE))</f>
        <v/>
      </c>
      <c r="AS953" s="14" t="str">
        <f>IF(Point[Asset Group]="","",VLOOKUP(Point[Plumbing],irrigation_plumbing,2,FALSE))</f>
        <v/>
      </c>
      <c r="AT953" s="14" t="str">
        <f>IF(Point[Asset Group]="","",VLOOKUP(Point[Sprinklers],irrigation_sprinklers,2,FALSE))</f>
        <v/>
      </c>
      <c r="AU953" s="14" t="str">
        <f>IF(Point[Asset Group]="","",VLOOKUP(Point[System],irrigation_system,2,FALSE))</f>
        <v/>
      </c>
      <c r="AV953" s="14" t="str">
        <f>IF(Point[Asset Group]="","",VLOOKUP(Point[Status],irrigation_status,2,FALSE))</f>
        <v/>
      </c>
      <c r="AW953" s="11" t="str">
        <f>IF(Point[Date of manufacture]="","",Point[Date of manufacture])</f>
        <v/>
      </c>
      <c r="AX953" s="14" t="str">
        <f>IF(Point[Asset Group]="","",VLOOKUP(Point[Sign Purpose],sign_purpose,2,FALSE))</f>
        <v/>
      </c>
      <c r="AY953" s="14" t="str">
        <f>IF(Point[Asset Group]="","",VLOOKUP(Point[Sign Material],material_master,2,FALSE))</f>
        <v/>
      </c>
      <c r="AZ953" s="14" t="str">
        <f>IF(Point[Asset Group]="","",VLOOKUP(Point[Affixed To],sign_affix,2,FALSE))</f>
        <v/>
      </c>
      <c r="BA953" s="14" t="str">
        <f>IF(Point[Size HxB mm]="","",Point[Size HxB mm])</f>
        <v/>
      </c>
      <c r="BB953" s="14" t="str">
        <f>IF(Point[Height m]="","",Point[Height m])</f>
        <v/>
      </c>
      <c r="BC953" s="14" t="str">
        <f>IF(Point[Asset Group]="","",VLOOKUP(Point[Post Material],material_master,2,FALSE))</f>
        <v/>
      </c>
      <c r="BD953" s="14" t="str">
        <f>IF(Point[Asset Group]="","",VLOOKUP(Point[Post Number],number,2,FALSE))</f>
        <v/>
      </c>
      <c r="BE953" s="14" t="str">
        <f>IF(Point[Asset Group]="","",VLOOKUP(Point[Structure SubType],subdom_master_gdb,2,FALSE))</f>
        <v/>
      </c>
      <c r="BF953" s="14" t="str">
        <f>IF(Point[Area m2]="","",Point[Area m2])</f>
        <v/>
      </c>
      <c r="BG953" s="14" t="str">
        <f>IF(Point[Length m]="","",Point[Length m])</f>
        <v/>
      </c>
      <c r="BH953" s="14" t="str">
        <f>IF(Point[Width m]="","",Point[Width m])</f>
        <v/>
      </c>
      <c r="BI953" s="14" t="str">
        <f>IF(Point[Diameter m]="","",Point[Diameter m])</f>
        <v/>
      </c>
      <c r="BJ953" s="14" t="str">
        <f>IF(Point[Asset Group]="","",VLOOKUP(Point[Number of Pipes],number,2,FALSE))</f>
        <v/>
      </c>
      <c r="BK953" s="14" t="str">
        <f>IF(Point[Asset Group]="","",VLOOKUP(Point[Combined Name],2,FALSE))</f>
        <v/>
      </c>
      <c r="BL953" s="14" t="str">
        <f>IF(Point[Asset Group]="","",VLOOKUP(Point[Size Class],size_class,2,FALSE))</f>
        <v/>
      </c>
      <c r="BM953" s="14" t="str">
        <f>IF(Point[Asset Group]="","",VLOOKUP(Point[Age Class],age_class,2,FALSE))</f>
        <v/>
      </c>
      <c r="BN953" s="14" t="str">
        <f>IF(Point[Girth (cm)]="","",Point[Girth (cm)])</f>
        <v/>
      </c>
      <c r="BO953" s="14" t="str">
        <f>IF(Point[Crown Radius (m)]="","",Point[Crown Radius (m)])</f>
        <v/>
      </c>
      <c r="BP953" s="14" t="str">
        <f>IF(Point[Asset Group]="","",VLOOKUP(Point[Rooting Environment],root_enviro,2,FALSE))</f>
        <v/>
      </c>
      <c r="BQ953" s="14" t="str">
        <f>IF(Point[Asset Group]="","",VLOOKUP(Point[Tree Surround],tree_surround,2,FALSE))</f>
        <v/>
      </c>
      <c r="BR953" s="14" t="str">
        <f>IF(Point[Asset Group]="","",VLOOKUP(Point[Tree Grill],yes_no,2,FALSE))</f>
        <v/>
      </c>
      <c r="BS953" s="14" t="str">
        <f>IF(Point[Asset Group]="","",VLOOKUP(Point[Tree Location],tree_location,2,FALSE))</f>
        <v/>
      </c>
    </row>
    <row r="954" spans="1:71" s="3" customFormat="1" x14ac:dyDescent="0.2">
      <c r="A954" s="3" t="str">
        <f>IF(Point[DWG File Name]="","",Point[DWG File Name])</f>
        <v/>
      </c>
      <c r="B954" s="3" t="str">
        <f>IF(Point[DWG Layer Name]="","",Point[DWG Layer Name])</f>
        <v/>
      </c>
      <c r="C954" s="3" t="str">
        <f>IF(Point[DWG Handle]="","",Point[DWG Handle])</f>
        <v/>
      </c>
      <c r="D954" s="58" t="str">
        <f>IF(Point[X]="","",Point[X])</f>
        <v/>
      </c>
      <c r="E954" s="58" t="str">
        <f>IF(Point[Y]="","",Point[Y])</f>
        <v/>
      </c>
      <c r="F954" s="3" t="str">
        <f>IF(Point[Replacement Asset]="","",Point[Replacement Asset])</f>
        <v/>
      </c>
      <c r="G954" s="3" t="str">
        <f>IF(Point[Asset ID]="","",UPPER(Point[Asset ID]))</f>
        <v/>
      </c>
      <c r="H954" s="3" t="str">
        <f>IF(Point[Asset Group]="","",VLOOKUP(Point[Asset Group],asset_grp_pt,4,FALSE))</f>
        <v/>
      </c>
      <c r="I954" s="3" t="str">
        <f>IF(Point[Asset Group]="","",VLOOKUP(Point[Asset Group],asset_grp_pt,2,FALSE))</f>
        <v/>
      </c>
      <c r="J954" s="3" t="str">
        <f>IF(Point[Asset Group]="","",VLOOKUP(Point[Asset Group],asset_grp_pt,3,FALSE))</f>
        <v/>
      </c>
      <c r="K954" s="3" t="str">
        <f>IF(Point[Asset Group]="","",VLOOKUP(Point[Asset Type],type_master_list,2,FALSE))</f>
        <v/>
      </c>
      <c r="L954" s="3" t="str">
        <f>IF(Point[Asset Name]="","",PROPER(Point[Asset Name]))</f>
        <v/>
      </c>
      <c r="M954" s="11" t="str">
        <f>IF(Point[Install Date]="","",Point[Install Date])</f>
        <v/>
      </c>
      <c r="N954" s="11" t="str">
        <f>IF(Point[Note]="","",PROPER(Point[Note]))</f>
        <v/>
      </c>
      <c r="O954" s="11" t="str">
        <f>IF(Point[Resource Consent Number]="","",UPPER(Point[Resource Consent Number]))</f>
        <v/>
      </c>
      <c r="P954" s="53" t="str">
        <f>IF(Point[Asset Unit Cost]="","",Point[Asset Unit Cost])</f>
        <v/>
      </c>
      <c r="Q954" s="11" t="str">
        <f>IF(Point[Added By]="","",UPPER(Point[Added By]))</f>
        <v/>
      </c>
      <c r="R954" s="11" t="str">
        <f>IF(Point[Added Date]="","",Point[Added Date])</f>
        <v/>
      </c>
      <c r="S954" s="14" t="str">
        <f>IF(Point[Z COORD]="","",Point[Z COORD])</f>
        <v/>
      </c>
      <c r="T954" s="14" t="str">
        <f>IF(Point[Asset Description]="","",PROPER(Point[Asset Description]))</f>
        <v/>
      </c>
      <c r="U954" s="14" t="str">
        <f>IF(Point[[Artist ]]="","",PROPER(Point[[Artist ]]))</f>
        <v/>
      </c>
      <c r="V954" s="14" t="str">
        <f>IF(Point[Material Notes]="","",PROPER(Point[Material Notes]))</f>
        <v/>
      </c>
      <c r="W954" s="14" t="str">
        <f>IF(Point[Dimension Notes]="","",Point[Dimension Notes])</f>
        <v/>
      </c>
      <c r="X954" s="14" t="str">
        <f>IF(Point[List]="","",VLOOKUP(Point[Burner Number],number,2,FALSE))</f>
        <v/>
      </c>
      <c r="Y954" s="14" t="str">
        <f>IF(Point[List]="","",VLOOKUP(Point[Fuel],bbq_fuel,2,FALSE))</f>
        <v/>
      </c>
      <c r="Z954" s="14" t="str">
        <f>IF(Point[List]="","",VLOOKUP(Point[Cabinet Material],bbq_material,2,FALSE))</f>
        <v/>
      </c>
      <c r="AA954" s="14" t="str">
        <f>IF(Point[Asset Group]="","",VLOOKUP(Point[Manufacturer],manufacturer,2,FALSE))</f>
        <v/>
      </c>
      <c r="AB954" s="14" t="str">
        <f>IF(Point[Uinsex WC]="","",Point[Uinsex WC])</f>
        <v/>
      </c>
      <c r="AC954" s="14" t="str">
        <f>IF(Point[Female WC]="","",Point[Female WC])</f>
        <v/>
      </c>
      <c r="AD954" s="14" t="str">
        <f>IF(Point[Male WC]="","",Point[Male WC])</f>
        <v/>
      </c>
      <c r="AE954" s="14" t="str">
        <f>IF(Point[Urinal]="","",Point[Urinal])</f>
        <v/>
      </c>
      <c r="AF954" s="14" t="str">
        <f>IF(Point[Disabled Unisex]="","",Point[Disabled Unisex])</f>
        <v/>
      </c>
      <c r="AG954" s="14" t="str">
        <f>IF(Point[Disabled Female]="","",Point[Disabled Female])</f>
        <v/>
      </c>
      <c r="AH954" s="14" t="str">
        <f>IF(Point[Disabled Male]="","",Point[Disabled Male])</f>
        <v/>
      </c>
      <c r="AI954" s="14" t="str">
        <f>IF(Point[Asset Group]="","",VLOOKUP(Point[Handrail],yes_no,2,FALSE))</f>
        <v/>
      </c>
      <c r="AJ954" s="14" t="str">
        <f>IF(Point[Asset Group]="","",VLOOKUP(Point[Baby Changing],yes_no,2,FALSE))</f>
        <v/>
      </c>
      <c r="AK954" s="14" t="str">
        <f>IF(Point[Asset Group]="","",VLOOKUP(Point[Service Room],yes_no,2,FALSE))</f>
        <v/>
      </c>
      <c r="AL954" s="14" t="str">
        <f>IF(Point[Asset Group]="","",VLOOKUP(Point[Service Tap],service_tap,2,FALSE))</f>
        <v/>
      </c>
      <c r="AM954" s="14" t="str">
        <f>IF(Point[Asset Group]="","",VLOOKUP(Point[Heating Type],wc_heating,2,FALSE))</f>
        <v/>
      </c>
      <c r="AN954" s="14" t="str">
        <f>IF(Point[Asset Group]="","",VLOOKUP(Point[Power Supply],power_supply,2,FALSE))</f>
        <v/>
      </c>
      <c r="AO954" s="14" t="str">
        <f>IF(Point[Asset Group]="","",VLOOKUP(Point[Waste Water],waste_water,2,FALSE))</f>
        <v/>
      </c>
      <c r="AP954" s="14" t="str">
        <f>IF(Point[Asset Group]="","",VLOOKUP(Point[Furniture SubType],subdom_master_gdb,2,FALSE))</f>
        <v/>
      </c>
      <c r="AQ954" s="14" t="str">
        <f>IF(Point[Asset Group]="","",VLOOKUP(Point[Concrete Pad],yes_no,2,FALSE))</f>
        <v/>
      </c>
      <c r="AR954" s="14" t="str">
        <f>IF(Point[Asset Group]="","",VLOOKUP(Point[Material],material_master,2,FALSE))</f>
        <v/>
      </c>
      <c r="AS954" s="14" t="str">
        <f>IF(Point[Asset Group]="","",VLOOKUP(Point[Plumbing],irrigation_plumbing,2,FALSE))</f>
        <v/>
      </c>
      <c r="AT954" s="14" t="str">
        <f>IF(Point[Asset Group]="","",VLOOKUP(Point[Sprinklers],irrigation_sprinklers,2,FALSE))</f>
        <v/>
      </c>
      <c r="AU954" s="14" t="str">
        <f>IF(Point[Asset Group]="","",VLOOKUP(Point[System],irrigation_system,2,FALSE))</f>
        <v/>
      </c>
      <c r="AV954" s="14" t="str">
        <f>IF(Point[Asset Group]="","",VLOOKUP(Point[Status],irrigation_status,2,FALSE))</f>
        <v/>
      </c>
      <c r="AW954" s="11" t="str">
        <f>IF(Point[Date of manufacture]="","",Point[Date of manufacture])</f>
        <v/>
      </c>
      <c r="AX954" s="14" t="str">
        <f>IF(Point[Asset Group]="","",VLOOKUP(Point[Sign Purpose],sign_purpose,2,FALSE))</f>
        <v/>
      </c>
      <c r="AY954" s="14" t="str">
        <f>IF(Point[Asset Group]="","",VLOOKUP(Point[Sign Material],material_master,2,FALSE))</f>
        <v/>
      </c>
      <c r="AZ954" s="14" t="str">
        <f>IF(Point[Asset Group]="","",VLOOKUP(Point[Affixed To],sign_affix,2,FALSE))</f>
        <v/>
      </c>
      <c r="BA954" s="14" t="str">
        <f>IF(Point[Size HxB mm]="","",Point[Size HxB mm])</f>
        <v/>
      </c>
      <c r="BB954" s="14" t="str">
        <f>IF(Point[Height m]="","",Point[Height m])</f>
        <v/>
      </c>
      <c r="BC954" s="14" t="str">
        <f>IF(Point[Asset Group]="","",VLOOKUP(Point[Post Material],material_master,2,FALSE))</f>
        <v/>
      </c>
      <c r="BD954" s="14" t="str">
        <f>IF(Point[Asset Group]="","",VLOOKUP(Point[Post Number],number,2,FALSE))</f>
        <v/>
      </c>
      <c r="BE954" s="14" t="str">
        <f>IF(Point[Asset Group]="","",VLOOKUP(Point[Structure SubType],subdom_master_gdb,2,FALSE))</f>
        <v/>
      </c>
      <c r="BF954" s="14" t="str">
        <f>IF(Point[Area m2]="","",Point[Area m2])</f>
        <v/>
      </c>
      <c r="BG954" s="14" t="str">
        <f>IF(Point[Length m]="","",Point[Length m])</f>
        <v/>
      </c>
      <c r="BH954" s="14" t="str">
        <f>IF(Point[Width m]="","",Point[Width m])</f>
        <v/>
      </c>
      <c r="BI954" s="14" t="str">
        <f>IF(Point[Diameter m]="","",Point[Diameter m])</f>
        <v/>
      </c>
      <c r="BJ954" s="14" t="str">
        <f>IF(Point[Asset Group]="","",VLOOKUP(Point[Number of Pipes],number,2,FALSE))</f>
        <v/>
      </c>
      <c r="BK954" s="14" t="str">
        <f>IF(Point[Asset Group]="","",VLOOKUP(Point[Combined Name],2,FALSE))</f>
        <v/>
      </c>
      <c r="BL954" s="14" t="str">
        <f>IF(Point[Asset Group]="","",VLOOKUP(Point[Size Class],size_class,2,FALSE))</f>
        <v/>
      </c>
      <c r="BM954" s="14" t="str">
        <f>IF(Point[Asset Group]="","",VLOOKUP(Point[Age Class],age_class,2,FALSE))</f>
        <v/>
      </c>
      <c r="BN954" s="14" t="str">
        <f>IF(Point[Girth (cm)]="","",Point[Girth (cm)])</f>
        <v/>
      </c>
      <c r="BO954" s="14" t="str">
        <f>IF(Point[Crown Radius (m)]="","",Point[Crown Radius (m)])</f>
        <v/>
      </c>
      <c r="BP954" s="14" t="str">
        <f>IF(Point[Asset Group]="","",VLOOKUP(Point[Rooting Environment],root_enviro,2,FALSE))</f>
        <v/>
      </c>
      <c r="BQ954" s="14" t="str">
        <f>IF(Point[Asset Group]="","",VLOOKUP(Point[Tree Surround],tree_surround,2,FALSE))</f>
        <v/>
      </c>
      <c r="BR954" s="14" t="str">
        <f>IF(Point[Asset Group]="","",VLOOKUP(Point[Tree Grill],yes_no,2,FALSE))</f>
        <v/>
      </c>
      <c r="BS954" s="14" t="str">
        <f>IF(Point[Asset Group]="","",VLOOKUP(Point[Tree Location],tree_location,2,FALSE))</f>
        <v/>
      </c>
    </row>
    <row r="955" spans="1:71" s="3" customFormat="1" x14ac:dyDescent="0.2">
      <c r="A955" s="3" t="str">
        <f>IF(Point[DWG File Name]="","",Point[DWG File Name])</f>
        <v/>
      </c>
      <c r="B955" s="3" t="str">
        <f>IF(Point[DWG Layer Name]="","",Point[DWG Layer Name])</f>
        <v/>
      </c>
      <c r="C955" s="3" t="str">
        <f>IF(Point[DWG Handle]="","",Point[DWG Handle])</f>
        <v/>
      </c>
      <c r="D955" s="58" t="str">
        <f>IF(Point[X]="","",Point[X])</f>
        <v/>
      </c>
      <c r="E955" s="58" t="str">
        <f>IF(Point[Y]="","",Point[Y])</f>
        <v/>
      </c>
      <c r="F955" s="3" t="str">
        <f>IF(Point[Replacement Asset]="","",Point[Replacement Asset])</f>
        <v/>
      </c>
      <c r="G955" s="3" t="str">
        <f>IF(Point[Asset ID]="","",UPPER(Point[Asset ID]))</f>
        <v/>
      </c>
      <c r="H955" s="3" t="str">
        <f>IF(Point[Asset Group]="","",VLOOKUP(Point[Asset Group],asset_grp_pt,4,FALSE))</f>
        <v/>
      </c>
      <c r="I955" s="3" t="str">
        <f>IF(Point[Asset Group]="","",VLOOKUP(Point[Asset Group],asset_grp_pt,2,FALSE))</f>
        <v/>
      </c>
      <c r="J955" s="3" t="str">
        <f>IF(Point[Asset Group]="","",VLOOKUP(Point[Asset Group],asset_grp_pt,3,FALSE))</f>
        <v/>
      </c>
      <c r="K955" s="3" t="str">
        <f>IF(Point[Asset Group]="","",VLOOKUP(Point[Asset Type],type_master_list,2,FALSE))</f>
        <v/>
      </c>
      <c r="L955" s="3" t="str">
        <f>IF(Point[Asset Name]="","",PROPER(Point[Asset Name]))</f>
        <v/>
      </c>
      <c r="M955" s="11" t="str">
        <f>IF(Point[Install Date]="","",Point[Install Date])</f>
        <v/>
      </c>
      <c r="N955" s="11" t="str">
        <f>IF(Point[Note]="","",PROPER(Point[Note]))</f>
        <v/>
      </c>
      <c r="O955" s="11" t="str">
        <f>IF(Point[Resource Consent Number]="","",UPPER(Point[Resource Consent Number]))</f>
        <v/>
      </c>
      <c r="P955" s="53" t="str">
        <f>IF(Point[Asset Unit Cost]="","",Point[Asset Unit Cost])</f>
        <v/>
      </c>
      <c r="Q955" s="11" t="str">
        <f>IF(Point[Added By]="","",UPPER(Point[Added By]))</f>
        <v/>
      </c>
      <c r="R955" s="11" t="str">
        <f>IF(Point[Added Date]="","",Point[Added Date])</f>
        <v/>
      </c>
      <c r="S955" s="14" t="str">
        <f>IF(Point[Z COORD]="","",Point[Z COORD])</f>
        <v/>
      </c>
      <c r="T955" s="14" t="str">
        <f>IF(Point[Asset Description]="","",PROPER(Point[Asset Description]))</f>
        <v/>
      </c>
      <c r="U955" s="14" t="str">
        <f>IF(Point[[Artist ]]="","",PROPER(Point[[Artist ]]))</f>
        <v/>
      </c>
      <c r="V955" s="14" t="str">
        <f>IF(Point[Material Notes]="","",PROPER(Point[Material Notes]))</f>
        <v/>
      </c>
      <c r="W955" s="14" t="str">
        <f>IF(Point[Dimension Notes]="","",Point[Dimension Notes])</f>
        <v/>
      </c>
      <c r="X955" s="14" t="str">
        <f>IF(Point[List]="","",VLOOKUP(Point[Burner Number],number,2,FALSE))</f>
        <v/>
      </c>
      <c r="Y955" s="14" t="str">
        <f>IF(Point[List]="","",VLOOKUP(Point[Fuel],bbq_fuel,2,FALSE))</f>
        <v/>
      </c>
      <c r="Z955" s="14" t="str">
        <f>IF(Point[List]="","",VLOOKUP(Point[Cabinet Material],bbq_material,2,FALSE))</f>
        <v/>
      </c>
      <c r="AA955" s="14" t="str">
        <f>IF(Point[Asset Group]="","",VLOOKUP(Point[Manufacturer],manufacturer,2,FALSE))</f>
        <v/>
      </c>
      <c r="AB955" s="14" t="str">
        <f>IF(Point[Uinsex WC]="","",Point[Uinsex WC])</f>
        <v/>
      </c>
      <c r="AC955" s="14" t="str">
        <f>IF(Point[Female WC]="","",Point[Female WC])</f>
        <v/>
      </c>
      <c r="AD955" s="14" t="str">
        <f>IF(Point[Male WC]="","",Point[Male WC])</f>
        <v/>
      </c>
      <c r="AE955" s="14" t="str">
        <f>IF(Point[Urinal]="","",Point[Urinal])</f>
        <v/>
      </c>
      <c r="AF955" s="14" t="str">
        <f>IF(Point[Disabled Unisex]="","",Point[Disabled Unisex])</f>
        <v/>
      </c>
      <c r="AG955" s="14" t="str">
        <f>IF(Point[Disabled Female]="","",Point[Disabled Female])</f>
        <v/>
      </c>
      <c r="AH955" s="14" t="str">
        <f>IF(Point[Disabled Male]="","",Point[Disabled Male])</f>
        <v/>
      </c>
      <c r="AI955" s="14" t="str">
        <f>IF(Point[Asset Group]="","",VLOOKUP(Point[Handrail],yes_no,2,FALSE))</f>
        <v/>
      </c>
      <c r="AJ955" s="14" t="str">
        <f>IF(Point[Asset Group]="","",VLOOKUP(Point[Baby Changing],yes_no,2,FALSE))</f>
        <v/>
      </c>
      <c r="AK955" s="14" t="str">
        <f>IF(Point[Asset Group]="","",VLOOKUP(Point[Service Room],yes_no,2,FALSE))</f>
        <v/>
      </c>
      <c r="AL955" s="14" t="str">
        <f>IF(Point[Asset Group]="","",VLOOKUP(Point[Service Tap],service_tap,2,FALSE))</f>
        <v/>
      </c>
      <c r="AM955" s="14" t="str">
        <f>IF(Point[Asset Group]="","",VLOOKUP(Point[Heating Type],wc_heating,2,FALSE))</f>
        <v/>
      </c>
      <c r="AN955" s="14" t="str">
        <f>IF(Point[Asset Group]="","",VLOOKUP(Point[Power Supply],power_supply,2,FALSE))</f>
        <v/>
      </c>
      <c r="AO955" s="14" t="str">
        <f>IF(Point[Asset Group]="","",VLOOKUP(Point[Waste Water],waste_water,2,FALSE))</f>
        <v/>
      </c>
      <c r="AP955" s="14" t="str">
        <f>IF(Point[Asset Group]="","",VLOOKUP(Point[Furniture SubType],subdom_master_gdb,2,FALSE))</f>
        <v/>
      </c>
      <c r="AQ955" s="14" t="str">
        <f>IF(Point[Asset Group]="","",VLOOKUP(Point[Concrete Pad],yes_no,2,FALSE))</f>
        <v/>
      </c>
      <c r="AR955" s="14" t="str">
        <f>IF(Point[Asset Group]="","",VLOOKUP(Point[Material],material_master,2,FALSE))</f>
        <v/>
      </c>
      <c r="AS955" s="14" t="str">
        <f>IF(Point[Asset Group]="","",VLOOKUP(Point[Plumbing],irrigation_plumbing,2,FALSE))</f>
        <v/>
      </c>
      <c r="AT955" s="14" t="str">
        <f>IF(Point[Asset Group]="","",VLOOKUP(Point[Sprinklers],irrigation_sprinklers,2,FALSE))</f>
        <v/>
      </c>
      <c r="AU955" s="14" t="str">
        <f>IF(Point[Asset Group]="","",VLOOKUP(Point[System],irrigation_system,2,FALSE))</f>
        <v/>
      </c>
      <c r="AV955" s="14" t="str">
        <f>IF(Point[Asset Group]="","",VLOOKUP(Point[Status],irrigation_status,2,FALSE))</f>
        <v/>
      </c>
      <c r="AW955" s="11" t="str">
        <f>IF(Point[Date of manufacture]="","",Point[Date of manufacture])</f>
        <v/>
      </c>
      <c r="AX955" s="14" t="str">
        <f>IF(Point[Asset Group]="","",VLOOKUP(Point[Sign Purpose],sign_purpose,2,FALSE))</f>
        <v/>
      </c>
      <c r="AY955" s="14" t="str">
        <f>IF(Point[Asset Group]="","",VLOOKUP(Point[Sign Material],material_master,2,FALSE))</f>
        <v/>
      </c>
      <c r="AZ955" s="14" t="str">
        <f>IF(Point[Asset Group]="","",VLOOKUP(Point[Affixed To],sign_affix,2,FALSE))</f>
        <v/>
      </c>
      <c r="BA955" s="14" t="str">
        <f>IF(Point[Size HxB mm]="","",Point[Size HxB mm])</f>
        <v/>
      </c>
      <c r="BB955" s="14" t="str">
        <f>IF(Point[Height m]="","",Point[Height m])</f>
        <v/>
      </c>
      <c r="BC955" s="14" t="str">
        <f>IF(Point[Asset Group]="","",VLOOKUP(Point[Post Material],material_master,2,FALSE))</f>
        <v/>
      </c>
      <c r="BD955" s="14" t="str">
        <f>IF(Point[Asset Group]="","",VLOOKUP(Point[Post Number],number,2,FALSE))</f>
        <v/>
      </c>
      <c r="BE955" s="14" t="str">
        <f>IF(Point[Asset Group]="","",VLOOKUP(Point[Structure SubType],subdom_master_gdb,2,FALSE))</f>
        <v/>
      </c>
      <c r="BF955" s="14" t="str">
        <f>IF(Point[Area m2]="","",Point[Area m2])</f>
        <v/>
      </c>
      <c r="BG955" s="14" t="str">
        <f>IF(Point[Length m]="","",Point[Length m])</f>
        <v/>
      </c>
      <c r="BH955" s="14" t="str">
        <f>IF(Point[Width m]="","",Point[Width m])</f>
        <v/>
      </c>
      <c r="BI955" s="14" t="str">
        <f>IF(Point[Diameter m]="","",Point[Diameter m])</f>
        <v/>
      </c>
      <c r="BJ955" s="14" t="str">
        <f>IF(Point[Asset Group]="","",VLOOKUP(Point[Number of Pipes],number,2,FALSE))</f>
        <v/>
      </c>
      <c r="BK955" s="14" t="str">
        <f>IF(Point[Asset Group]="","",VLOOKUP(Point[Combined Name],2,FALSE))</f>
        <v/>
      </c>
      <c r="BL955" s="14" t="str">
        <f>IF(Point[Asset Group]="","",VLOOKUP(Point[Size Class],size_class,2,FALSE))</f>
        <v/>
      </c>
      <c r="BM955" s="14" t="str">
        <f>IF(Point[Asset Group]="","",VLOOKUP(Point[Age Class],age_class,2,FALSE))</f>
        <v/>
      </c>
      <c r="BN955" s="14" t="str">
        <f>IF(Point[Girth (cm)]="","",Point[Girth (cm)])</f>
        <v/>
      </c>
      <c r="BO955" s="14" t="str">
        <f>IF(Point[Crown Radius (m)]="","",Point[Crown Radius (m)])</f>
        <v/>
      </c>
      <c r="BP955" s="14" t="str">
        <f>IF(Point[Asset Group]="","",VLOOKUP(Point[Rooting Environment],root_enviro,2,FALSE))</f>
        <v/>
      </c>
      <c r="BQ955" s="14" t="str">
        <f>IF(Point[Asset Group]="","",VLOOKUP(Point[Tree Surround],tree_surround,2,FALSE))</f>
        <v/>
      </c>
      <c r="BR955" s="14" t="str">
        <f>IF(Point[Asset Group]="","",VLOOKUP(Point[Tree Grill],yes_no,2,FALSE))</f>
        <v/>
      </c>
      <c r="BS955" s="14" t="str">
        <f>IF(Point[Asset Group]="","",VLOOKUP(Point[Tree Location],tree_location,2,FALSE))</f>
        <v/>
      </c>
    </row>
    <row r="956" spans="1:71" s="3" customFormat="1" x14ac:dyDescent="0.2">
      <c r="A956" s="3" t="str">
        <f>IF(Point[DWG File Name]="","",Point[DWG File Name])</f>
        <v/>
      </c>
      <c r="B956" s="3" t="str">
        <f>IF(Point[DWG Layer Name]="","",Point[DWG Layer Name])</f>
        <v/>
      </c>
      <c r="C956" s="3" t="str">
        <f>IF(Point[DWG Handle]="","",Point[DWG Handle])</f>
        <v/>
      </c>
      <c r="D956" s="58" t="str">
        <f>IF(Point[X]="","",Point[X])</f>
        <v/>
      </c>
      <c r="E956" s="58" t="str">
        <f>IF(Point[Y]="","",Point[Y])</f>
        <v/>
      </c>
      <c r="F956" s="3" t="str">
        <f>IF(Point[Replacement Asset]="","",Point[Replacement Asset])</f>
        <v/>
      </c>
      <c r="G956" s="3" t="str">
        <f>IF(Point[Asset ID]="","",UPPER(Point[Asset ID]))</f>
        <v/>
      </c>
      <c r="H956" s="3" t="str">
        <f>IF(Point[Asset Group]="","",VLOOKUP(Point[Asset Group],asset_grp_pt,4,FALSE))</f>
        <v/>
      </c>
      <c r="I956" s="3" t="str">
        <f>IF(Point[Asset Group]="","",VLOOKUP(Point[Asset Group],asset_grp_pt,2,FALSE))</f>
        <v/>
      </c>
      <c r="J956" s="3" t="str">
        <f>IF(Point[Asset Group]="","",VLOOKUP(Point[Asset Group],asset_grp_pt,3,FALSE))</f>
        <v/>
      </c>
      <c r="K956" s="3" t="str">
        <f>IF(Point[Asset Group]="","",VLOOKUP(Point[Asset Type],type_master_list,2,FALSE))</f>
        <v/>
      </c>
      <c r="L956" s="3" t="str">
        <f>IF(Point[Asset Name]="","",PROPER(Point[Asset Name]))</f>
        <v/>
      </c>
      <c r="M956" s="11" t="str">
        <f>IF(Point[Install Date]="","",Point[Install Date])</f>
        <v/>
      </c>
      <c r="N956" s="11" t="str">
        <f>IF(Point[Note]="","",PROPER(Point[Note]))</f>
        <v/>
      </c>
      <c r="O956" s="11" t="str">
        <f>IF(Point[Resource Consent Number]="","",UPPER(Point[Resource Consent Number]))</f>
        <v/>
      </c>
      <c r="P956" s="53" t="str">
        <f>IF(Point[Asset Unit Cost]="","",Point[Asset Unit Cost])</f>
        <v/>
      </c>
      <c r="Q956" s="11" t="str">
        <f>IF(Point[Added By]="","",UPPER(Point[Added By]))</f>
        <v/>
      </c>
      <c r="R956" s="11" t="str">
        <f>IF(Point[Added Date]="","",Point[Added Date])</f>
        <v/>
      </c>
      <c r="S956" s="14" t="str">
        <f>IF(Point[Z COORD]="","",Point[Z COORD])</f>
        <v/>
      </c>
      <c r="T956" s="14" t="str">
        <f>IF(Point[Asset Description]="","",PROPER(Point[Asset Description]))</f>
        <v/>
      </c>
      <c r="U956" s="14" t="str">
        <f>IF(Point[[Artist ]]="","",PROPER(Point[[Artist ]]))</f>
        <v/>
      </c>
      <c r="V956" s="14" t="str">
        <f>IF(Point[Material Notes]="","",PROPER(Point[Material Notes]))</f>
        <v/>
      </c>
      <c r="W956" s="14" t="str">
        <f>IF(Point[Dimension Notes]="","",Point[Dimension Notes])</f>
        <v/>
      </c>
      <c r="X956" s="14" t="str">
        <f>IF(Point[List]="","",VLOOKUP(Point[Burner Number],number,2,FALSE))</f>
        <v/>
      </c>
      <c r="Y956" s="14" t="str">
        <f>IF(Point[List]="","",VLOOKUP(Point[Fuel],bbq_fuel,2,FALSE))</f>
        <v/>
      </c>
      <c r="Z956" s="14" t="str">
        <f>IF(Point[List]="","",VLOOKUP(Point[Cabinet Material],bbq_material,2,FALSE))</f>
        <v/>
      </c>
      <c r="AA956" s="14" t="str">
        <f>IF(Point[Asset Group]="","",VLOOKUP(Point[Manufacturer],manufacturer,2,FALSE))</f>
        <v/>
      </c>
      <c r="AB956" s="14" t="str">
        <f>IF(Point[Uinsex WC]="","",Point[Uinsex WC])</f>
        <v/>
      </c>
      <c r="AC956" s="14" t="str">
        <f>IF(Point[Female WC]="","",Point[Female WC])</f>
        <v/>
      </c>
      <c r="AD956" s="14" t="str">
        <f>IF(Point[Male WC]="","",Point[Male WC])</f>
        <v/>
      </c>
      <c r="AE956" s="14" t="str">
        <f>IF(Point[Urinal]="","",Point[Urinal])</f>
        <v/>
      </c>
      <c r="AF956" s="14" t="str">
        <f>IF(Point[Disabled Unisex]="","",Point[Disabled Unisex])</f>
        <v/>
      </c>
      <c r="AG956" s="14" t="str">
        <f>IF(Point[Disabled Female]="","",Point[Disabled Female])</f>
        <v/>
      </c>
      <c r="AH956" s="14" t="str">
        <f>IF(Point[Disabled Male]="","",Point[Disabled Male])</f>
        <v/>
      </c>
      <c r="AI956" s="14" t="str">
        <f>IF(Point[Asset Group]="","",VLOOKUP(Point[Handrail],yes_no,2,FALSE))</f>
        <v/>
      </c>
      <c r="AJ956" s="14" t="str">
        <f>IF(Point[Asset Group]="","",VLOOKUP(Point[Baby Changing],yes_no,2,FALSE))</f>
        <v/>
      </c>
      <c r="AK956" s="14" t="str">
        <f>IF(Point[Asset Group]="","",VLOOKUP(Point[Service Room],yes_no,2,FALSE))</f>
        <v/>
      </c>
      <c r="AL956" s="14" t="str">
        <f>IF(Point[Asset Group]="","",VLOOKUP(Point[Service Tap],service_tap,2,FALSE))</f>
        <v/>
      </c>
      <c r="AM956" s="14" t="str">
        <f>IF(Point[Asset Group]="","",VLOOKUP(Point[Heating Type],wc_heating,2,FALSE))</f>
        <v/>
      </c>
      <c r="AN956" s="14" t="str">
        <f>IF(Point[Asset Group]="","",VLOOKUP(Point[Power Supply],power_supply,2,FALSE))</f>
        <v/>
      </c>
      <c r="AO956" s="14" t="str">
        <f>IF(Point[Asset Group]="","",VLOOKUP(Point[Waste Water],waste_water,2,FALSE))</f>
        <v/>
      </c>
      <c r="AP956" s="14" t="str">
        <f>IF(Point[Asset Group]="","",VLOOKUP(Point[Furniture SubType],subdom_master_gdb,2,FALSE))</f>
        <v/>
      </c>
      <c r="AQ956" s="14" t="str">
        <f>IF(Point[Asset Group]="","",VLOOKUP(Point[Concrete Pad],yes_no,2,FALSE))</f>
        <v/>
      </c>
      <c r="AR956" s="14" t="str">
        <f>IF(Point[Asset Group]="","",VLOOKUP(Point[Material],material_master,2,FALSE))</f>
        <v/>
      </c>
      <c r="AS956" s="14" t="str">
        <f>IF(Point[Asset Group]="","",VLOOKUP(Point[Plumbing],irrigation_plumbing,2,FALSE))</f>
        <v/>
      </c>
      <c r="AT956" s="14" t="str">
        <f>IF(Point[Asset Group]="","",VLOOKUP(Point[Sprinklers],irrigation_sprinklers,2,FALSE))</f>
        <v/>
      </c>
      <c r="AU956" s="14" t="str">
        <f>IF(Point[Asset Group]="","",VLOOKUP(Point[System],irrigation_system,2,FALSE))</f>
        <v/>
      </c>
      <c r="AV956" s="14" t="str">
        <f>IF(Point[Asset Group]="","",VLOOKUP(Point[Status],irrigation_status,2,FALSE))</f>
        <v/>
      </c>
      <c r="AW956" s="11" t="str">
        <f>IF(Point[Date of manufacture]="","",Point[Date of manufacture])</f>
        <v/>
      </c>
      <c r="AX956" s="14" t="str">
        <f>IF(Point[Asset Group]="","",VLOOKUP(Point[Sign Purpose],sign_purpose,2,FALSE))</f>
        <v/>
      </c>
      <c r="AY956" s="14" t="str">
        <f>IF(Point[Asset Group]="","",VLOOKUP(Point[Sign Material],material_master,2,FALSE))</f>
        <v/>
      </c>
      <c r="AZ956" s="14" t="str">
        <f>IF(Point[Asset Group]="","",VLOOKUP(Point[Affixed To],sign_affix,2,FALSE))</f>
        <v/>
      </c>
      <c r="BA956" s="14" t="str">
        <f>IF(Point[Size HxB mm]="","",Point[Size HxB mm])</f>
        <v/>
      </c>
      <c r="BB956" s="14" t="str">
        <f>IF(Point[Height m]="","",Point[Height m])</f>
        <v/>
      </c>
      <c r="BC956" s="14" t="str">
        <f>IF(Point[Asset Group]="","",VLOOKUP(Point[Post Material],material_master,2,FALSE))</f>
        <v/>
      </c>
      <c r="BD956" s="14" t="str">
        <f>IF(Point[Asset Group]="","",VLOOKUP(Point[Post Number],number,2,FALSE))</f>
        <v/>
      </c>
      <c r="BE956" s="14" t="str">
        <f>IF(Point[Asset Group]="","",VLOOKUP(Point[Structure SubType],subdom_master_gdb,2,FALSE))</f>
        <v/>
      </c>
      <c r="BF956" s="14" t="str">
        <f>IF(Point[Area m2]="","",Point[Area m2])</f>
        <v/>
      </c>
      <c r="BG956" s="14" t="str">
        <f>IF(Point[Length m]="","",Point[Length m])</f>
        <v/>
      </c>
      <c r="BH956" s="14" t="str">
        <f>IF(Point[Width m]="","",Point[Width m])</f>
        <v/>
      </c>
      <c r="BI956" s="14" t="str">
        <f>IF(Point[Diameter m]="","",Point[Diameter m])</f>
        <v/>
      </c>
      <c r="BJ956" s="14" t="str">
        <f>IF(Point[Asset Group]="","",VLOOKUP(Point[Number of Pipes],number,2,FALSE))</f>
        <v/>
      </c>
      <c r="BK956" s="14" t="str">
        <f>IF(Point[Asset Group]="","",VLOOKUP(Point[Combined Name],2,FALSE))</f>
        <v/>
      </c>
      <c r="BL956" s="14" t="str">
        <f>IF(Point[Asset Group]="","",VLOOKUP(Point[Size Class],size_class,2,FALSE))</f>
        <v/>
      </c>
      <c r="BM956" s="14" t="str">
        <f>IF(Point[Asset Group]="","",VLOOKUP(Point[Age Class],age_class,2,FALSE))</f>
        <v/>
      </c>
      <c r="BN956" s="14" t="str">
        <f>IF(Point[Girth (cm)]="","",Point[Girth (cm)])</f>
        <v/>
      </c>
      <c r="BO956" s="14" t="str">
        <f>IF(Point[Crown Radius (m)]="","",Point[Crown Radius (m)])</f>
        <v/>
      </c>
      <c r="BP956" s="14" t="str">
        <f>IF(Point[Asset Group]="","",VLOOKUP(Point[Rooting Environment],root_enviro,2,FALSE))</f>
        <v/>
      </c>
      <c r="BQ956" s="14" t="str">
        <f>IF(Point[Asset Group]="","",VLOOKUP(Point[Tree Surround],tree_surround,2,FALSE))</f>
        <v/>
      </c>
      <c r="BR956" s="14" t="str">
        <f>IF(Point[Asset Group]="","",VLOOKUP(Point[Tree Grill],yes_no,2,FALSE))</f>
        <v/>
      </c>
      <c r="BS956" s="14" t="str">
        <f>IF(Point[Asset Group]="","",VLOOKUP(Point[Tree Location],tree_location,2,FALSE))</f>
        <v/>
      </c>
    </row>
    <row r="957" spans="1:71" s="3" customFormat="1" x14ac:dyDescent="0.2">
      <c r="A957" s="3" t="str">
        <f>IF(Point[DWG File Name]="","",Point[DWG File Name])</f>
        <v/>
      </c>
      <c r="B957" s="3" t="str">
        <f>IF(Point[DWG Layer Name]="","",Point[DWG Layer Name])</f>
        <v/>
      </c>
      <c r="C957" s="3" t="str">
        <f>IF(Point[DWG Handle]="","",Point[DWG Handle])</f>
        <v/>
      </c>
      <c r="D957" s="58" t="str">
        <f>IF(Point[X]="","",Point[X])</f>
        <v/>
      </c>
      <c r="E957" s="58" t="str">
        <f>IF(Point[Y]="","",Point[Y])</f>
        <v/>
      </c>
      <c r="F957" s="3" t="str">
        <f>IF(Point[Replacement Asset]="","",Point[Replacement Asset])</f>
        <v/>
      </c>
      <c r="G957" s="3" t="str">
        <f>IF(Point[Asset ID]="","",UPPER(Point[Asset ID]))</f>
        <v/>
      </c>
      <c r="H957" s="3" t="str">
        <f>IF(Point[Asset Group]="","",VLOOKUP(Point[Asset Group],asset_grp_pt,4,FALSE))</f>
        <v/>
      </c>
      <c r="I957" s="3" t="str">
        <f>IF(Point[Asset Group]="","",VLOOKUP(Point[Asset Group],asset_grp_pt,2,FALSE))</f>
        <v/>
      </c>
      <c r="J957" s="3" t="str">
        <f>IF(Point[Asset Group]="","",VLOOKUP(Point[Asset Group],asset_grp_pt,3,FALSE))</f>
        <v/>
      </c>
      <c r="K957" s="3" t="str">
        <f>IF(Point[Asset Group]="","",VLOOKUP(Point[Asset Type],type_master_list,2,FALSE))</f>
        <v/>
      </c>
      <c r="L957" s="3" t="str">
        <f>IF(Point[Asset Name]="","",PROPER(Point[Asset Name]))</f>
        <v/>
      </c>
      <c r="M957" s="11" t="str">
        <f>IF(Point[Install Date]="","",Point[Install Date])</f>
        <v/>
      </c>
      <c r="N957" s="11" t="str">
        <f>IF(Point[Note]="","",PROPER(Point[Note]))</f>
        <v/>
      </c>
      <c r="O957" s="11" t="str">
        <f>IF(Point[Resource Consent Number]="","",UPPER(Point[Resource Consent Number]))</f>
        <v/>
      </c>
      <c r="P957" s="53" t="str">
        <f>IF(Point[Asset Unit Cost]="","",Point[Asset Unit Cost])</f>
        <v/>
      </c>
      <c r="Q957" s="11" t="str">
        <f>IF(Point[Added By]="","",UPPER(Point[Added By]))</f>
        <v/>
      </c>
      <c r="R957" s="11" t="str">
        <f>IF(Point[Added Date]="","",Point[Added Date])</f>
        <v/>
      </c>
      <c r="S957" s="14" t="str">
        <f>IF(Point[Z COORD]="","",Point[Z COORD])</f>
        <v/>
      </c>
      <c r="T957" s="14" t="str">
        <f>IF(Point[Asset Description]="","",PROPER(Point[Asset Description]))</f>
        <v/>
      </c>
      <c r="U957" s="14" t="str">
        <f>IF(Point[[Artist ]]="","",PROPER(Point[[Artist ]]))</f>
        <v/>
      </c>
      <c r="V957" s="14" t="str">
        <f>IF(Point[Material Notes]="","",PROPER(Point[Material Notes]))</f>
        <v/>
      </c>
      <c r="W957" s="14" t="str">
        <f>IF(Point[Dimension Notes]="","",Point[Dimension Notes])</f>
        <v/>
      </c>
      <c r="X957" s="14" t="str">
        <f>IF(Point[List]="","",VLOOKUP(Point[Burner Number],number,2,FALSE))</f>
        <v/>
      </c>
      <c r="Y957" s="14" t="str">
        <f>IF(Point[List]="","",VLOOKUP(Point[Fuel],bbq_fuel,2,FALSE))</f>
        <v/>
      </c>
      <c r="Z957" s="14" t="str">
        <f>IF(Point[List]="","",VLOOKUP(Point[Cabinet Material],bbq_material,2,FALSE))</f>
        <v/>
      </c>
      <c r="AA957" s="14" t="str">
        <f>IF(Point[Asset Group]="","",VLOOKUP(Point[Manufacturer],manufacturer,2,FALSE))</f>
        <v/>
      </c>
      <c r="AB957" s="14" t="str">
        <f>IF(Point[Uinsex WC]="","",Point[Uinsex WC])</f>
        <v/>
      </c>
      <c r="AC957" s="14" t="str">
        <f>IF(Point[Female WC]="","",Point[Female WC])</f>
        <v/>
      </c>
      <c r="AD957" s="14" t="str">
        <f>IF(Point[Male WC]="","",Point[Male WC])</f>
        <v/>
      </c>
      <c r="AE957" s="14" t="str">
        <f>IF(Point[Urinal]="","",Point[Urinal])</f>
        <v/>
      </c>
      <c r="AF957" s="14" t="str">
        <f>IF(Point[Disabled Unisex]="","",Point[Disabled Unisex])</f>
        <v/>
      </c>
      <c r="AG957" s="14" t="str">
        <f>IF(Point[Disabled Female]="","",Point[Disabled Female])</f>
        <v/>
      </c>
      <c r="AH957" s="14" t="str">
        <f>IF(Point[Disabled Male]="","",Point[Disabled Male])</f>
        <v/>
      </c>
      <c r="AI957" s="14" t="str">
        <f>IF(Point[Asset Group]="","",VLOOKUP(Point[Handrail],yes_no,2,FALSE))</f>
        <v/>
      </c>
      <c r="AJ957" s="14" t="str">
        <f>IF(Point[Asset Group]="","",VLOOKUP(Point[Baby Changing],yes_no,2,FALSE))</f>
        <v/>
      </c>
      <c r="AK957" s="14" t="str">
        <f>IF(Point[Asset Group]="","",VLOOKUP(Point[Service Room],yes_no,2,FALSE))</f>
        <v/>
      </c>
      <c r="AL957" s="14" t="str">
        <f>IF(Point[Asset Group]="","",VLOOKUP(Point[Service Tap],service_tap,2,FALSE))</f>
        <v/>
      </c>
      <c r="AM957" s="14" t="str">
        <f>IF(Point[Asset Group]="","",VLOOKUP(Point[Heating Type],wc_heating,2,FALSE))</f>
        <v/>
      </c>
      <c r="AN957" s="14" t="str">
        <f>IF(Point[Asset Group]="","",VLOOKUP(Point[Power Supply],power_supply,2,FALSE))</f>
        <v/>
      </c>
      <c r="AO957" s="14" t="str">
        <f>IF(Point[Asset Group]="","",VLOOKUP(Point[Waste Water],waste_water,2,FALSE))</f>
        <v/>
      </c>
      <c r="AP957" s="14" t="str">
        <f>IF(Point[Asset Group]="","",VLOOKUP(Point[Furniture SubType],subdom_master_gdb,2,FALSE))</f>
        <v/>
      </c>
      <c r="AQ957" s="14" t="str">
        <f>IF(Point[Asset Group]="","",VLOOKUP(Point[Concrete Pad],yes_no,2,FALSE))</f>
        <v/>
      </c>
      <c r="AR957" s="14" t="str">
        <f>IF(Point[Asset Group]="","",VLOOKUP(Point[Material],material_master,2,FALSE))</f>
        <v/>
      </c>
      <c r="AS957" s="14" t="str">
        <f>IF(Point[Asset Group]="","",VLOOKUP(Point[Plumbing],irrigation_plumbing,2,FALSE))</f>
        <v/>
      </c>
      <c r="AT957" s="14" t="str">
        <f>IF(Point[Asset Group]="","",VLOOKUP(Point[Sprinklers],irrigation_sprinklers,2,FALSE))</f>
        <v/>
      </c>
      <c r="AU957" s="14" t="str">
        <f>IF(Point[Asset Group]="","",VLOOKUP(Point[System],irrigation_system,2,FALSE))</f>
        <v/>
      </c>
      <c r="AV957" s="14" t="str">
        <f>IF(Point[Asset Group]="","",VLOOKUP(Point[Status],irrigation_status,2,FALSE))</f>
        <v/>
      </c>
      <c r="AW957" s="11" t="str">
        <f>IF(Point[Date of manufacture]="","",Point[Date of manufacture])</f>
        <v/>
      </c>
      <c r="AX957" s="14" t="str">
        <f>IF(Point[Asset Group]="","",VLOOKUP(Point[Sign Purpose],sign_purpose,2,FALSE))</f>
        <v/>
      </c>
      <c r="AY957" s="14" t="str">
        <f>IF(Point[Asset Group]="","",VLOOKUP(Point[Sign Material],material_master,2,FALSE))</f>
        <v/>
      </c>
      <c r="AZ957" s="14" t="str">
        <f>IF(Point[Asset Group]="","",VLOOKUP(Point[Affixed To],sign_affix,2,FALSE))</f>
        <v/>
      </c>
      <c r="BA957" s="14" t="str">
        <f>IF(Point[Size HxB mm]="","",Point[Size HxB mm])</f>
        <v/>
      </c>
      <c r="BB957" s="14" t="str">
        <f>IF(Point[Height m]="","",Point[Height m])</f>
        <v/>
      </c>
      <c r="BC957" s="14" t="str">
        <f>IF(Point[Asset Group]="","",VLOOKUP(Point[Post Material],material_master,2,FALSE))</f>
        <v/>
      </c>
      <c r="BD957" s="14" t="str">
        <f>IF(Point[Asset Group]="","",VLOOKUP(Point[Post Number],number,2,FALSE))</f>
        <v/>
      </c>
      <c r="BE957" s="14" t="str">
        <f>IF(Point[Asset Group]="","",VLOOKUP(Point[Structure SubType],subdom_master_gdb,2,FALSE))</f>
        <v/>
      </c>
      <c r="BF957" s="14" t="str">
        <f>IF(Point[Area m2]="","",Point[Area m2])</f>
        <v/>
      </c>
      <c r="BG957" s="14" t="str">
        <f>IF(Point[Length m]="","",Point[Length m])</f>
        <v/>
      </c>
      <c r="BH957" s="14" t="str">
        <f>IF(Point[Width m]="","",Point[Width m])</f>
        <v/>
      </c>
      <c r="BI957" s="14" t="str">
        <f>IF(Point[Diameter m]="","",Point[Diameter m])</f>
        <v/>
      </c>
      <c r="BJ957" s="14" t="str">
        <f>IF(Point[Asset Group]="","",VLOOKUP(Point[Number of Pipes],number,2,FALSE))</f>
        <v/>
      </c>
      <c r="BK957" s="14" t="str">
        <f>IF(Point[Asset Group]="","",VLOOKUP(Point[Combined Name],2,FALSE))</f>
        <v/>
      </c>
      <c r="BL957" s="14" t="str">
        <f>IF(Point[Asset Group]="","",VLOOKUP(Point[Size Class],size_class,2,FALSE))</f>
        <v/>
      </c>
      <c r="BM957" s="14" t="str">
        <f>IF(Point[Asset Group]="","",VLOOKUP(Point[Age Class],age_class,2,FALSE))</f>
        <v/>
      </c>
      <c r="BN957" s="14" t="str">
        <f>IF(Point[Girth (cm)]="","",Point[Girth (cm)])</f>
        <v/>
      </c>
      <c r="BO957" s="14" t="str">
        <f>IF(Point[Crown Radius (m)]="","",Point[Crown Radius (m)])</f>
        <v/>
      </c>
      <c r="BP957" s="14" t="str">
        <f>IF(Point[Asset Group]="","",VLOOKUP(Point[Rooting Environment],root_enviro,2,FALSE))</f>
        <v/>
      </c>
      <c r="BQ957" s="14" t="str">
        <f>IF(Point[Asset Group]="","",VLOOKUP(Point[Tree Surround],tree_surround,2,FALSE))</f>
        <v/>
      </c>
      <c r="BR957" s="14" t="str">
        <f>IF(Point[Asset Group]="","",VLOOKUP(Point[Tree Grill],yes_no,2,FALSE))</f>
        <v/>
      </c>
      <c r="BS957" s="14" t="str">
        <f>IF(Point[Asset Group]="","",VLOOKUP(Point[Tree Location],tree_location,2,FALSE))</f>
        <v/>
      </c>
    </row>
    <row r="958" spans="1:71" s="3" customFormat="1" x14ac:dyDescent="0.2">
      <c r="A958" s="3" t="str">
        <f>IF(Point[DWG File Name]="","",Point[DWG File Name])</f>
        <v/>
      </c>
      <c r="B958" s="3" t="str">
        <f>IF(Point[DWG Layer Name]="","",Point[DWG Layer Name])</f>
        <v/>
      </c>
      <c r="C958" s="3" t="str">
        <f>IF(Point[DWG Handle]="","",Point[DWG Handle])</f>
        <v/>
      </c>
      <c r="D958" s="58" t="str">
        <f>IF(Point[X]="","",Point[X])</f>
        <v/>
      </c>
      <c r="E958" s="58" t="str">
        <f>IF(Point[Y]="","",Point[Y])</f>
        <v/>
      </c>
      <c r="F958" s="3" t="str">
        <f>IF(Point[Replacement Asset]="","",Point[Replacement Asset])</f>
        <v/>
      </c>
      <c r="G958" s="3" t="str">
        <f>IF(Point[Asset ID]="","",UPPER(Point[Asset ID]))</f>
        <v/>
      </c>
      <c r="H958" s="3" t="str">
        <f>IF(Point[Asset Group]="","",VLOOKUP(Point[Asset Group],asset_grp_pt,4,FALSE))</f>
        <v/>
      </c>
      <c r="I958" s="3" t="str">
        <f>IF(Point[Asset Group]="","",VLOOKUP(Point[Asset Group],asset_grp_pt,2,FALSE))</f>
        <v/>
      </c>
      <c r="J958" s="3" t="str">
        <f>IF(Point[Asset Group]="","",VLOOKUP(Point[Asset Group],asset_grp_pt,3,FALSE))</f>
        <v/>
      </c>
      <c r="K958" s="3" t="str">
        <f>IF(Point[Asset Group]="","",VLOOKUP(Point[Asset Type],type_master_list,2,FALSE))</f>
        <v/>
      </c>
      <c r="L958" s="3" t="str">
        <f>IF(Point[Asset Name]="","",PROPER(Point[Asset Name]))</f>
        <v/>
      </c>
      <c r="M958" s="11" t="str">
        <f>IF(Point[Install Date]="","",Point[Install Date])</f>
        <v/>
      </c>
      <c r="N958" s="11" t="str">
        <f>IF(Point[Note]="","",PROPER(Point[Note]))</f>
        <v/>
      </c>
      <c r="O958" s="11" t="str">
        <f>IF(Point[Resource Consent Number]="","",UPPER(Point[Resource Consent Number]))</f>
        <v/>
      </c>
      <c r="P958" s="53" t="str">
        <f>IF(Point[Asset Unit Cost]="","",Point[Asset Unit Cost])</f>
        <v/>
      </c>
      <c r="Q958" s="11" t="str">
        <f>IF(Point[Added By]="","",UPPER(Point[Added By]))</f>
        <v/>
      </c>
      <c r="R958" s="11" t="str">
        <f>IF(Point[Added Date]="","",Point[Added Date])</f>
        <v/>
      </c>
      <c r="S958" s="14" t="str">
        <f>IF(Point[Z COORD]="","",Point[Z COORD])</f>
        <v/>
      </c>
      <c r="T958" s="14" t="str">
        <f>IF(Point[Asset Description]="","",PROPER(Point[Asset Description]))</f>
        <v/>
      </c>
      <c r="U958" s="14" t="str">
        <f>IF(Point[[Artist ]]="","",PROPER(Point[[Artist ]]))</f>
        <v/>
      </c>
      <c r="V958" s="14" t="str">
        <f>IF(Point[Material Notes]="","",PROPER(Point[Material Notes]))</f>
        <v/>
      </c>
      <c r="W958" s="14" t="str">
        <f>IF(Point[Dimension Notes]="","",Point[Dimension Notes])</f>
        <v/>
      </c>
      <c r="X958" s="14" t="str">
        <f>IF(Point[List]="","",VLOOKUP(Point[Burner Number],number,2,FALSE))</f>
        <v/>
      </c>
      <c r="Y958" s="14" t="str">
        <f>IF(Point[List]="","",VLOOKUP(Point[Fuel],bbq_fuel,2,FALSE))</f>
        <v/>
      </c>
      <c r="Z958" s="14" t="str">
        <f>IF(Point[List]="","",VLOOKUP(Point[Cabinet Material],bbq_material,2,FALSE))</f>
        <v/>
      </c>
      <c r="AA958" s="14" t="str">
        <f>IF(Point[Asset Group]="","",VLOOKUP(Point[Manufacturer],manufacturer,2,FALSE))</f>
        <v/>
      </c>
      <c r="AB958" s="14" t="str">
        <f>IF(Point[Uinsex WC]="","",Point[Uinsex WC])</f>
        <v/>
      </c>
      <c r="AC958" s="14" t="str">
        <f>IF(Point[Female WC]="","",Point[Female WC])</f>
        <v/>
      </c>
      <c r="AD958" s="14" t="str">
        <f>IF(Point[Male WC]="","",Point[Male WC])</f>
        <v/>
      </c>
      <c r="AE958" s="14" t="str">
        <f>IF(Point[Urinal]="","",Point[Urinal])</f>
        <v/>
      </c>
      <c r="AF958" s="14" t="str">
        <f>IF(Point[Disabled Unisex]="","",Point[Disabled Unisex])</f>
        <v/>
      </c>
      <c r="AG958" s="14" t="str">
        <f>IF(Point[Disabled Female]="","",Point[Disabled Female])</f>
        <v/>
      </c>
      <c r="AH958" s="14" t="str">
        <f>IF(Point[Disabled Male]="","",Point[Disabled Male])</f>
        <v/>
      </c>
      <c r="AI958" s="14" t="str">
        <f>IF(Point[Asset Group]="","",VLOOKUP(Point[Handrail],yes_no,2,FALSE))</f>
        <v/>
      </c>
      <c r="AJ958" s="14" t="str">
        <f>IF(Point[Asset Group]="","",VLOOKUP(Point[Baby Changing],yes_no,2,FALSE))</f>
        <v/>
      </c>
      <c r="AK958" s="14" t="str">
        <f>IF(Point[Asset Group]="","",VLOOKUP(Point[Service Room],yes_no,2,FALSE))</f>
        <v/>
      </c>
      <c r="AL958" s="14" t="str">
        <f>IF(Point[Asset Group]="","",VLOOKUP(Point[Service Tap],service_tap,2,FALSE))</f>
        <v/>
      </c>
      <c r="AM958" s="14" t="str">
        <f>IF(Point[Asset Group]="","",VLOOKUP(Point[Heating Type],wc_heating,2,FALSE))</f>
        <v/>
      </c>
      <c r="AN958" s="14" t="str">
        <f>IF(Point[Asset Group]="","",VLOOKUP(Point[Power Supply],power_supply,2,FALSE))</f>
        <v/>
      </c>
      <c r="AO958" s="14" t="str">
        <f>IF(Point[Asset Group]="","",VLOOKUP(Point[Waste Water],waste_water,2,FALSE))</f>
        <v/>
      </c>
      <c r="AP958" s="14" t="str">
        <f>IF(Point[Asset Group]="","",VLOOKUP(Point[Furniture SubType],subdom_master_gdb,2,FALSE))</f>
        <v/>
      </c>
      <c r="AQ958" s="14" t="str">
        <f>IF(Point[Asset Group]="","",VLOOKUP(Point[Concrete Pad],yes_no,2,FALSE))</f>
        <v/>
      </c>
      <c r="AR958" s="14" t="str">
        <f>IF(Point[Asset Group]="","",VLOOKUP(Point[Material],material_master,2,FALSE))</f>
        <v/>
      </c>
      <c r="AS958" s="14" t="str">
        <f>IF(Point[Asset Group]="","",VLOOKUP(Point[Plumbing],irrigation_plumbing,2,FALSE))</f>
        <v/>
      </c>
      <c r="AT958" s="14" t="str">
        <f>IF(Point[Asset Group]="","",VLOOKUP(Point[Sprinklers],irrigation_sprinklers,2,FALSE))</f>
        <v/>
      </c>
      <c r="AU958" s="14" t="str">
        <f>IF(Point[Asset Group]="","",VLOOKUP(Point[System],irrigation_system,2,FALSE))</f>
        <v/>
      </c>
      <c r="AV958" s="14" t="str">
        <f>IF(Point[Asset Group]="","",VLOOKUP(Point[Status],irrigation_status,2,FALSE))</f>
        <v/>
      </c>
      <c r="AW958" s="11" t="str">
        <f>IF(Point[Date of manufacture]="","",Point[Date of manufacture])</f>
        <v/>
      </c>
      <c r="AX958" s="14" t="str">
        <f>IF(Point[Asset Group]="","",VLOOKUP(Point[Sign Purpose],sign_purpose,2,FALSE))</f>
        <v/>
      </c>
      <c r="AY958" s="14" t="str">
        <f>IF(Point[Asset Group]="","",VLOOKUP(Point[Sign Material],material_master,2,FALSE))</f>
        <v/>
      </c>
      <c r="AZ958" s="14" t="str">
        <f>IF(Point[Asset Group]="","",VLOOKUP(Point[Affixed To],sign_affix,2,FALSE))</f>
        <v/>
      </c>
      <c r="BA958" s="14" t="str">
        <f>IF(Point[Size HxB mm]="","",Point[Size HxB mm])</f>
        <v/>
      </c>
      <c r="BB958" s="14" t="str">
        <f>IF(Point[Height m]="","",Point[Height m])</f>
        <v/>
      </c>
      <c r="BC958" s="14" t="str">
        <f>IF(Point[Asset Group]="","",VLOOKUP(Point[Post Material],material_master,2,FALSE))</f>
        <v/>
      </c>
      <c r="BD958" s="14" t="str">
        <f>IF(Point[Asset Group]="","",VLOOKUP(Point[Post Number],number,2,FALSE))</f>
        <v/>
      </c>
      <c r="BE958" s="14" t="str">
        <f>IF(Point[Asset Group]="","",VLOOKUP(Point[Structure SubType],subdom_master_gdb,2,FALSE))</f>
        <v/>
      </c>
      <c r="BF958" s="14" t="str">
        <f>IF(Point[Area m2]="","",Point[Area m2])</f>
        <v/>
      </c>
      <c r="BG958" s="14" t="str">
        <f>IF(Point[Length m]="","",Point[Length m])</f>
        <v/>
      </c>
      <c r="BH958" s="14" t="str">
        <f>IF(Point[Width m]="","",Point[Width m])</f>
        <v/>
      </c>
      <c r="BI958" s="14" t="str">
        <f>IF(Point[Diameter m]="","",Point[Diameter m])</f>
        <v/>
      </c>
      <c r="BJ958" s="14" t="str">
        <f>IF(Point[Asset Group]="","",VLOOKUP(Point[Number of Pipes],number,2,FALSE))</f>
        <v/>
      </c>
      <c r="BK958" s="14" t="str">
        <f>IF(Point[Asset Group]="","",VLOOKUP(Point[Combined Name],2,FALSE))</f>
        <v/>
      </c>
      <c r="BL958" s="14" t="str">
        <f>IF(Point[Asset Group]="","",VLOOKUP(Point[Size Class],size_class,2,FALSE))</f>
        <v/>
      </c>
      <c r="BM958" s="14" t="str">
        <f>IF(Point[Asset Group]="","",VLOOKUP(Point[Age Class],age_class,2,FALSE))</f>
        <v/>
      </c>
      <c r="BN958" s="14" t="str">
        <f>IF(Point[Girth (cm)]="","",Point[Girth (cm)])</f>
        <v/>
      </c>
      <c r="BO958" s="14" t="str">
        <f>IF(Point[Crown Radius (m)]="","",Point[Crown Radius (m)])</f>
        <v/>
      </c>
      <c r="BP958" s="14" t="str">
        <f>IF(Point[Asset Group]="","",VLOOKUP(Point[Rooting Environment],root_enviro,2,FALSE))</f>
        <v/>
      </c>
      <c r="BQ958" s="14" t="str">
        <f>IF(Point[Asset Group]="","",VLOOKUP(Point[Tree Surround],tree_surround,2,FALSE))</f>
        <v/>
      </c>
      <c r="BR958" s="14" t="str">
        <f>IF(Point[Asset Group]="","",VLOOKUP(Point[Tree Grill],yes_no,2,FALSE))</f>
        <v/>
      </c>
      <c r="BS958" s="14" t="str">
        <f>IF(Point[Asset Group]="","",VLOOKUP(Point[Tree Location],tree_location,2,FALSE))</f>
        <v/>
      </c>
    </row>
    <row r="959" spans="1:71" s="3" customFormat="1" x14ac:dyDescent="0.2">
      <c r="A959" s="3" t="str">
        <f>IF(Point[DWG File Name]="","",Point[DWG File Name])</f>
        <v/>
      </c>
      <c r="B959" s="3" t="str">
        <f>IF(Point[DWG Layer Name]="","",Point[DWG Layer Name])</f>
        <v/>
      </c>
      <c r="C959" s="3" t="str">
        <f>IF(Point[DWG Handle]="","",Point[DWG Handle])</f>
        <v/>
      </c>
      <c r="D959" s="58" t="str">
        <f>IF(Point[X]="","",Point[X])</f>
        <v/>
      </c>
      <c r="E959" s="58" t="str">
        <f>IF(Point[Y]="","",Point[Y])</f>
        <v/>
      </c>
      <c r="F959" s="3" t="str">
        <f>IF(Point[Replacement Asset]="","",Point[Replacement Asset])</f>
        <v/>
      </c>
      <c r="G959" s="3" t="str">
        <f>IF(Point[Asset ID]="","",UPPER(Point[Asset ID]))</f>
        <v/>
      </c>
      <c r="H959" s="3" t="str">
        <f>IF(Point[Asset Group]="","",VLOOKUP(Point[Asset Group],asset_grp_pt,4,FALSE))</f>
        <v/>
      </c>
      <c r="I959" s="3" t="str">
        <f>IF(Point[Asset Group]="","",VLOOKUP(Point[Asset Group],asset_grp_pt,2,FALSE))</f>
        <v/>
      </c>
      <c r="J959" s="3" t="str">
        <f>IF(Point[Asset Group]="","",VLOOKUP(Point[Asset Group],asset_grp_pt,3,FALSE))</f>
        <v/>
      </c>
      <c r="K959" s="3" t="str">
        <f>IF(Point[Asset Group]="","",VLOOKUP(Point[Asset Type],type_master_list,2,FALSE))</f>
        <v/>
      </c>
      <c r="L959" s="3" t="str">
        <f>IF(Point[Asset Name]="","",PROPER(Point[Asset Name]))</f>
        <v/>
      </c>
      <c r="M959" s="11" t="str">
        <f>IF(Point[Install Date]="","",Point[Install Date])</f>
        <v/>
      </c>
      <c r="N959" s="11" t="str">
        <f>IF(Point[Note]="","",PROPER(Point[Note]))</f>
        <v/>
      </c>
      <c r="O959" s="11" t="str">
        <f>IF(Point[Resource Consent Number]="","",UPPER(Point[Resource Consent Number]))</f>
        <v/>
      </c>
      <c r="P959" s="53" t="str">
        <f>IF(Point[Asset Unit Cost]="","",Point[Asset Unit Cost])</f>
        <v/>
      </c>
      <c r="Q959" s="11" t="str">
        <f>IF(Point[Added By]="","",UPPER(Point[Added By]))</f>
        <v/>
      </c>
      <c r="R959" s="11" t="str">
        <f>IF(Point[Added Date]="","",Point[Added Date])</f>
        <v/>
      </c>
      <c r="S959" s="14" t="str">
        <f>IF(Point[Z COORD]="","",Point[Z COORD])</f>
        <v/>
      </c>
      <c r="T959" s="14" t="str">
        <f>IF(Point[Asset Description]="","",PROPER(Point[Asset Description]))</f>
        <v/>
      </c>
      <c r="U959" s="14" t="str">
        <f>IF(Point[[Artist ]]="","",PROPER(Point[[Artist ]]))</f>
        <v/>
      </c>
      <c r="V959" s="14" t="str">
        <f>IF(Point[Material Notes]="","",PROPER(Point[Material Notes]))</f>
        <v/>
      </c>
      <c r="W959" s="14" t="str">
        <f>IF(Point[Dimension Notes]="","",Point[Dimension Notes])</f>
        <v/>
      </c>
      <c r="X959" s="14" t="str">
        <f>IF(Point[List]="","",VLOOKUP(Point[Burner Number],number,2,FALSE))</f>
        <v/>
      </c>
      <c r="Y959" s="14" t="str">
        <f>IF(Point[List]="","",VLOOKUP(Point[Fuel],bbq_fuel,2,FALSE))</f>
        <v/>
      </c>
      <c r="Z959" s="14" t="str">
        <f>IF(Point[List]="","",VLOOKUP(Point[Cabinet Material],bbq_material,2,FALSE))</f>
        <v/>
      </c>
      <c r="AA959" s="14" t="str">
        <f>IF(Point[Asset Group]="","",VLOOKUP(Point[Manufacturer],manufacturer,2,FALSE))</f>
        <v/>
      </c>
      <c r="AB959" s="14" t="str">
        <f>IF(Point[Uinsex WC]="","",Point[Uinsex WC])</f>
        <v/>
      </c>
      <c r="AC959" s="14" t="str">
        <f>IF(Point[Female WC]="","",Point[Female WC])</f>
        <v/>
      </c>
      <c r="AD959" s="14" t="str">
        <f>IF(Point[Male WC]="","",Point[Male WC])</f>
        <v/>
      </c>
      <c r="AE959" s="14" t="str">
        <f>IF(Point[Urinal]="","",Point[Urinal])</f>
        <v/>
      </c>
      <c r="AF959" s="14" t="str">
        <f>IF(Point[Disabled Unisex]="","",Point[Disabled Unisex])</f>
        <v/>
      </c>
      <c r="AG959" s="14" t="str">
        <f>IF(Point[Disabled Female]="","",Point[Disabled Female])</f>
        <v/>
      </c>
      <c r="AH959" s="14" t="str">
        <f>IF(Point[Disabled Male]="","",Point[Disabled Male])</f>
        <v/>
      </c>
      <c r="AI959" s="14" t="str">
        <f>IF(Point[Asset Group]="","",VLOOKUP(Point[Handrail],yes_no,2,FALSE))</f>
        <v/>
      </c>
      <c r="AJ959" s="14" t="str">
        <f>IF(Point[Asset Group]="","",VLOOKUP(Point[Baby Changing],yes_no,2,FALSE))</f>
        <v/>
      </c>
      <c r="AK959" s="14" t="str">
        <f>IF(Point[Asset Group]="","",VLOOKUP(Point[Service Room],yes_no,2,FALSE))</f>
        <v/>
      </c>
      <c r="AL959" s="14" t="str">
        <f>IF(Point[Asset Group]="","",VLOOKUP(Point[Service Tap],service_tap,2,FALSE))</f>
        <v/>
      </c>
      <c r="AM959" s="14" t="str">
        <f>IF(Point[Asset Group]="","",VLOOKUP(Point[Heating Type],wc_heating,2,FALSE))</f>
        <v/>
      </c>
      <c r="AN959" s="14" t="str">
        <f>IF(Point[Asset Group]="","",VLOOKUP(Point[Power Supply],power_supply,2,FALSE))</f>
        <v/>
      </c>
      <c r="AO959" s="14" t="str">
        <f>IF(Point[Asset Group]="","",VLOOKUP(Point[Waste Water],waste_water,2,FALSE))</f>
        <v/>
      </c>
      <c r="AP959" s="14" t="str">
        <f>IF(Point[Asset Group]="","",VLOOKUP(Point[Furniture SubType],subdom_master_gdb,2,FALSE))</f>
        <v/>
      </c>
      <c r="AQ959" s="14" t="str">
        <f>IF(Point[Asset Group]="","",VLOOKUP(Point[Concrete Pad],yes_no,2,FALSE))</f>
        <v/>
      </c>
      <c r="AR959" s="14" t="str">
        <f>IF(Point[Asset Group]="","",VLOOKUP(Point[Material],material_master,2,FALSE))</f>
        <v/>
      </c>
      <c r="AS959" s="14" t="str">
        <f>IF(Point[Asset Group]="","",VLOOKUP(Point[Plumbing],irrigation_plumbing,2,FALSE))</f>
        <v/>
      </c>
      <c r="AT959" s="14" t="str">
        <f>IF(Point[Asset Group]="","",VLOOKUP(Point[Sprinklers],irrigation_sprinklers,2,FALSE))</f>
        <v/>
      </c>
      <c r="AU959" s="14" t="str">
        <f>IF(Point[Asset Group]="","",VLOOKUP(Point[System],irrigation_system,2,FALSE))</f>
        <v/>
      </c>
      <c r="AV959" s="14" t="str">
        <f>IF(Point[Asset Group]="","",VLOOKUP(Point[Status],irrigation_status,2,FALSE))</f>
        <v/>
      </c>
      <c r="AW959" s="11" t="str">
        <f>IF(Point[Date of manufacture]="","",Point[Date of manufacture])</f>
        <v/>
      </c>
      <c r="AX959" s="14" t="str">
        <f>IF(Point[Asset Group]="","",VLOOKUP(Point[Sign Purpose],sign_purpose,2,FALSE))</f>
        <v/>
      </c>
      <c r="AY959" s="14" t="str">
        <f>IF(Point[Asset Group]="","",VLOOKUP(Point[Sign Material],material_master,2,FALSE))</f>
        <v/>
      </c>
      <c r="AZ959" s="14" t="str">
        <f>IF(Point[Asset Group]="","",VLOOKUP(Point[Affixed To],sign_affix,2,FALSE))</f>
        <v/>
      </c>
      <c r="BA959" s="14" t="str">
        <f>IF(Point[Size HxB mm]="","",Point[Size HxB mm])</f>
        <v/>
      </c>
      <c r="BB959" s="14" t="str">
        <f>IF(Point[Height m]="","",Point[Height m])</f>
        <v/>
      </c>
      <c r="BC959" s="14" t="str">
        <f>IF(Point[Asset Group]="","",VLOOKUP(Point[Post Material],material_master,2,FALSE))</f>
        <v/>
      </c>
      <c r="BD959" s="14" t="str">
        <f>IF(Point[Asset Group]="","",VLOOKUP(Point[Post Number],number,2,FALSE))</f>
        <v/>
      </c>
      <c r="BE959" s="14" t="str">
        <f>IF(Point[Asset Group]="","",VLOOKUP(Point[Structure SubType],subdom_master_gdb,2,FALSE))</f>
        <v/>
      </c>
      <c r="BF959" s="14" t="str">
        <f>IF(Point[Area m2]="","",Point[Area m2])</f>
        <v/>
      </c>
      <c r="BG959" s="14" t="str">
        <f>IF(Point[Length m]="","",Point[Length m])</f>
        <v/>
      </c>
      <c r="BH959" s="14" t="str">
        <f>IF(Point[Width m]="","",Point[Width m])</f>
        <v/>
      </c>
      <c r="BI959" s="14" t="str">
        <f>IF(Point[Diameter m]="","",Point[Diameter m])</f>
        <v/>
      </c>
      <c r="BJ959" s="14" t="str">
        <f>IF(Point[Asset Group]="","",VLOOKUP(Point[Number of Pipes],number,2,FALSE))</f>
        <v/>
      </c>
      <c r="BK959" s="14" t="str">
        <f>IF(Point[Asset Group]="","",VLOOKUP(Point[Combined Name],2,FALSE))</f>
        <v/>
      </c>
      <c r="BL959" s="14" t="str">
        <f>IF(Point[Asset Group]="","",VLOOKUP(Point[Size Class],size_class,2,FALSE))</f>
        <v/>
      </c>
      <c r="BM959" s="14" t="str">
        <f>IF(Point[Asset Group]="","",VLOOKUP(Point[Age Class],age_class,2,FALSE))</f>
        <v/>
      </c>
      <c r="BN959" s="14" t="str">
        <f>IF(Point[Girth (cm)]="","",Point[Girth (cm)])</f>
        <v/>
      </c>
      <c r="BO959" s="14" t="str">
        <f>IF(Point[Crown Radius (m)]="","",Point[Crown Radius (m)])</f>
        <v/>
      </c>
      <c r="BP959" s="14" t="str">
        <f>IF(Point[Asset Group]="","",VLOOKUP(Point[Rooting Environment],root_enviro,2,FALSE))</f>
        <v/>
      </c>
      <c r="BQ959" s="14" t="str">
        <f>IF(Point[Asset Group]="","",VLOOKUP(Point[Tree Surround],tree_surround,2,FALSE))</f>
        <v/>
      </c>
      <c r="BR959" s="14" t="str">
        <f>IF(Point[Asset Group]="","",VLOOKUP(Point[Tree Grill],yes_no,2,FALSE))</f>
        <v/>
      </c>
      <c r="BS959" s="14" t="str">
        <f>IF(Point[Asset Group]="","",VLOOKUP(Point[Tree Location],tree_location,2,FALSE))</f>
        <v/>
      </c>
    </row>
    <row r="960" spans="1:71" s="3" customFormat="1" x14ac:dyDescent="0.2">
      <c r="A960" s="3" t="str">
        <f>IF(Point[DWG File Name]="","",Point[DWG File Name])</f>
        <v/>
      </c>
      <c r="B960" s="3" t="str">
        <f>IF(Point[DWG Layer Name]="","",Point[DWG Layer Name])</f>
        <v/>
      </c>
      <c r="C960" s="3" t="str">
        <f>IF(Point[DWG Handle]="","",Point[DWG Handle])</f>
        <v/>
      </c>
      <c r="D960" s="58" t="str">
        <f>IF(Point[X]="","",Point[X])</f>
        <v/>
      </c>
      <c r="E960" s="58" t="str">
        <f>IF(Point[Y]="","",Point[Y])</f>
        <v/>
      </c>
      <c r="F960" s="3" t="str">
        <f>IF(Point[Replacement Asset]="","",Point[Replacement Asset])</f>
        <v/>
      </c>
      <c r="G960" s="3" t="str">
        <f>IF(Point[Asset ID]="","",UPPER(Point[Asset ID]))</f>
        <v/>
      </c>
      <c r="H960" s="3" t="str">
        <f>IF(Point[Asset Group]="","",VLOOKUP(Point[Asset Group],asset_grp_pt,4,FALSE))</f>
        <v/>
      </c>
      <c r="I960" s="3" t="str">
        <f>IF(Point[Asset Group]="","",VLOOKUP(Point[Asset Group],asset_grp_pt,2,FALSE))</f>
        <v/>
      </c>
      <c r="J960" s="3" t="str">
        <f>IF(Point[Asset Group]="","",VLOOKUP(Point[Asset Group],asset_grp_pt,3,FALSE))</f>
        <v/>
      </c>
      <c r="K960" s="3" t="str">
        <f>IF(Point[Asset Group]="","",VLOOKUP(Point[Asset Type],type_master_list,2,FALSE))</f>
        <v/>
      </c>
      <c r="L960" s="3" t="str">
        <f>IF(Point[Asset Name]="","",PROPER(Point[Asset Name]))</f>
        <v/>
      </c>
      <c r="M960" s="11" t="str">
        <f>IF(Point[Install Date]="","",Point[Install Date])</f>
        <v/>
      </c>
      <c r="N960" s="11" t="str">
        <f>IF(Point[Note]="","",PROPER(Point[Note]))</f>
        <v/>
      </c>
      <c r="O960" s="11" t="str">
        <f>IF(Point[Resource Consent Number]="","",UPPER(Point[Resource Consent Number]))</f>
        <v/>
      </c>
      <c r="P960" s="53" t="str">
        <f>IF(Point[Asset Unit Cost]="","",Point[Asset Unit Cost])</f>
        <v/>
      </c>
      <c r="Q960" s="11" t="str">
        <f>IF(Point[Added By]="","",UPPER(Point[Added By]))</f>
        <v/>
      </c>
      <c r="R960" s="11" t="str">
        <f>IF(Point[Added Date]="","",Point[Added Date])</f>
        <v/>
      </c>
      <c r="S960" s="14" t="str">
        <f>IF(Point[Z COORD]="","",Point[Z COORD])</f>
        <v/>
      </c>
      <c r="T960" s="14" t="str">
        <f>IF(Point[Asset Description]="","",PROPER(Point[Asset Description]))</f>
        <v/>
      </c>
      <c r="U960" s="14" t="str">
        <f>IF(Point[[Artist ]]="","",PROPER(Point[[Artist ]]))</f>
        <v/>
      </c>
      <c r="V960" s="14" t="str">
        <f>IF(Point[Material Notes]="","",PROPER(Point[Material Notes]))</f>
        <v/>
      </c>
      <c r="W960" s="14" t="str">
        <f>IF(Point[Dimension Notes]="","",Point[Dimension Notes])</f>
        <v/>
      </c>
      <c r="X960" s="14" t="str">
        <f>IF(Point[List]="","",VLOOKUP(Point[Burner Number],number,2,FALSE))</f>
        <v/>
      </c>
      <c r="Y960" s="14" t="str">
        <f>IF(Point[List]="","",VLOOKUP(Point[Fuel],bbq_fuel,2,FALSE))</f>
        <v/>
      </c>
      <c r="Z960" s="14" t="str">
        <f>IF(Point[List]="","",VLOOKUP(Point[Cabinet Material],bbq_material,2,FALSE))</f>
        <v/>
      </c>
      <c r="AA960" s="14" t="str">
        <f>IF(Point[Asset Group]="","",VLOOKUP(Point[Manufacturer],manufacturer,2,FALSE))</f>
        <v/>
      </c>
      <c r="AB960" s="14" t="str">
        <f>IF(Point[Uinsex WC]="","",Point[Uinsex WC])</f>
        <v/>
      </c>
      <c r="AC960" s="14" t="str">
        <f>IF(Point[Female WC]="","",Point[Female WC])</f>
        <v/>
      </c>
      <c r="AD960" s="14" t="str">
        <f>IF(Point[Male WC]="","",Point[Male WC])</f>
        <v/>
      </c>
      <c r="AE960" s="14" t="str">
        <f>IF(Point[Urinal]="","",Point[Urinal])</f>
        <v/>
      </c>
      <c r="AF960" s="14" t="str">
        <f>IF(Point[Disabled Unisex]="","",Point[Disabled Unisex])</f>
        <v/>
      </c>
      <c r="AG960" s="14" t="str">
        <f>IF(Point[Disabled Female]="","",Point[Disabled Female])</f>
        <v/>
      </c>
      <c r="AH960" s="14" t="str">
        <f>IF(Point[Disabled Male]="","",Point[Disabled Male])</f>
        <v/>
      </c>
      <c r="AI960" s="14" t="str">
        <f>IF(Point[Asset Group]="","",VLOOKUP(Point[Handrail],yes_no,2,FALSE))</f>
        <v/>
      </c>
      <c r="AJ960" s="14" t="str">
        <f>IF(Point[Asset Group]="","",VLOOKUP(Point[Baby Changing],yes_no,2,FALSE))</f>
        <v/>
      </c>
      <c r="AK960" s="14" t="str">
        <f>IF(Point[Asset Group]="","",VLOOKUP(Point[Service Room],yes_no,2,FALSE))</f>
        <v/>
      </c>
      <c r="AL960" s="14" t="str">
        <f>IF(Point[Asset Group]="","",VLOOKUP(Point[Service Tap],service_tap,2,FALSE))</f>
        <v/>
      </c>
      <c r="AM960" s="14" t="str">
        <f>IF(Point[Asset Group]="","",VLOOKUP(Point[Heating Type],wc_heating,2,FALSE))</f>
        <v/>
      </c>
      <c r="AN960" s="14" t="str">
        <f>IF(Point[Asset Group]="","",VLOOKUP(Point[Power Supply],power_supply,2,FALSE))</f>
        <v/>
      </c>
      <c r="AO960" s="14" t="str">
        <f>IF(Point[Asset Group]="","",VLOOKUP(Point[Waste Water],waste_water,2,FALSE))</f>
        <v/>
      </c>
      <c r="AP960" s="14" t="str">
        <f>IF(Point[Asset Group]="","",VLOOKUP(Point[Furniture SubType],subdom_master_gdb,2,FALSE))</f>
        <v/>
      </c>
      <c r="AQ960" s="14" t="str">
        <f>IF(Point[Asset Group]="","",VLOOKUP(Point[Concrete Pad],yes_no,2,FALSE))</f>
        <v/>
      </c>
      <c r="AR960" s="14" t="str">
        <f>IF(Point[Asset Group]="","",VLOOKUP(Point[Material],material_master,2,FALSE))</f>
        <v/>
      </c>
      <c r="AS960" s="14" t="str">
        <f>IF(Point[Asset Group]="","",VLOOKUP(Point[Plumbing],irrigation_plumbing,2,FALSE))</f>
        <v/>
      </c>
      <c r="AT960" s="14" t="str">
        <f>IF(Point[Asset Group]="","",VLOOKUP(Point[Sprinklers],irrigation_sprinklers,2,FALSE))</f>
        <v/>
      </c>
      <c r="AU960" s="14" t="str">
        <f>IF(Point[Asset Group]="","",VLOOKUP(Point[System],irrigation_system,2,FALSE))</f>
        <v/>
      </c>
      <c r="AV960" s="14" t="str">
        <f>IF(Point[Asset Group]="","",VLOOKUP(Point[Status],irrigation_status,2,FALSE))</f>
        <v/>
      </c>
      <c r="AW960" s="11" t="str">
        <f>IF(Point[Date of manufacture]="","",Point[Date of manufacture])</f>
        <v/>
      </c>
      <c r="AX960" s="14" t="str">
        <f>IF(Point[Asset Group]="","",VLOOKUP(Point[Sign Purpose],sign_purpose,2,FALSE))</f>
        <v/>
      </c>
      <c r="AY960" s="14" t="str">
        <f>IF(Point[Asset Group]="","",VLOOKUP(Point[Sign Material],material_master,2,FALSE))</f>
        <v/>
      </c>
      <c r="AZ960" s="14" t="str">
        <f>IF(Point[Asset Group]="","",VLOOKUP(Point[Affixed To],sign_affix,2,FALSE))</f>
        <v/>
      </c>
      <c r="BA960" s="14" t="str">
        <f>IF(Point[Size HxB mm]="","",Point[Size HxB mm])</f>
        <v/>
      </c>
      <c r="BB960" s="14" t="str">
        <f>IF(Point[Height m]="","",Point[Height m])</f>
        <v/>
      </c>
      <c r="BC960" s="14" t="str">
        <f>IF(Point[Asset Group]="","",VLOOKUP(Point[Post Material],material_master,2,FALSE))</f>
        <v/>
      </c>
      <c r="BD960" s="14" t="str">
        <f>IF(Point[Asset Group]="","",VLOOKUP(Point[Post Number],number,2,FALSE))</f>
        <v/>
      </c>
      <c r="BE960" s="14" t="str">
        <f>IF(Point[Asset Group]="","",VLOOKUP(Point[Structure SubType],subdom_master_gdb,2,FALSE))</f>
        <v/>
      </c>
      <c r="BF960" s="14" t="str">
        <f>IF(Point[Area m2]="","",Point[Area m2])</f>
        <v/>
      </c>
      <c r="BG960" s="14" t="str">
        <f>IF(Point[Length m]="","",Point[Length m])</f>
        <v/>
      </c>
      <c r="BH960" s="14" t="str">
        <f>IF(Point[Width m]="","",Point[Width m])</f>
        <v/>
      </c>
      <c r="BI960" s="14" t="str">
        <f>IF(Point[Diameter m]="","",Point[Diameter m])</f>
        <v/>
      </c>
      <c r="BJ960" s="14" t="str">
        <f>IF(Point[Asset Group]="","",VLOOKUP(Point[Number of Pipes],number,2,FALSE))</f>
        <v/>
      </c>
      <c r="BK960" s="14" t="str">
        <f>IF(Point[Asset Group]="","",VLOOKUP(Point[Combined Name],2,FALSE))</f>
        <v/>
      </c>
      <c r="BL960" s="14" t="str">
        <f>IF(Point[Asset Group]="","",VLOOKUP(Point[Size Class],size_class,2,FALSE))</f>
        <v/>
      </c>
      <c r="BM960" s="14" t="str">
        <f>IF(Point[Asset Group]="","",VLOOKUP(Point[Age Class],age_class,2,FALSE))</f>
        <v/>
      </c>
      <c r="BN960" s="14" t="str">
        <f>IF(Point[Girth (cm)]="","",Point[Girth (cm)])</f>
        <v/>
      </c>
      <c r="BO960" s="14" t="str">
        <f>IF(Point[Crown Radius (m)]="","",Point[Crown Radius (m)])</f>
        <v/>
      </c>
      <c r="BP960" s="14" t="str">
        <f>IF(Point[Asset Group]="","",VLOOKUP(Point[Rooting Environment],root_enviro,2,FALSE))</f>
        <v/>
      </c>
      <c r="BQ960" s="14" t="str">
        <f>IF(Point[Asset Group]="","",VLOOKUP(Point[Tree Surround],tree_surround,2,FALSE))</f>
        <v/>
      </c>
      <c r="BR960" s="14" t="str">
        <f>IF(Point[Asset Group]="","",VLOOKUP(Point[Tree Grill],yes_no,2,FALSE))</f>
        <v/>
      </c>
      <c r="BS960" s="14" t="str">
        <f>IF(Point[Asset Group]="","",VLOOKUP(Point[Tree Location],tree_location,2,FALSE))</f>
        <v/>
      </c>
    </row>
    <row r="961" spans="1:71" s="3" customFormat="1" x14ac:dyDescent="0.2">
      <c r="A961" s="3" t="str">
        <f>IF(Point[DWG File Name]="","",Point[DWG File Name])</f>
        <v/>
      </c>
      <c r="B961" s="3" t="str">
        <f>IF(Point[DWG Layer Name]="","",Point[DWG Layer Name])</f>
        <v/>
      </c>
      <c r="C961" s="3" t="str">
        <f>IF(Point[DWG Handle]="","",Point[DWG Handle])</f>
        <v/>
      </c>
      <c r="D961" s="58" t="str">
        <f>IF(Point[X]="","",Point[X])</f>
        <v/>
      </c>
      <c r="E961" s="58" t="str">
        <f>IF(Point[Y]="","",Point[Y])</f>
        <v/>
      </c>
      <c r="F961" s="3" t="str">
        <f>IF(Point[Replacement Asset]="","",Point[Replacement Asset])</f>
        <v/>
      </c>
      <c r="G961" s="3" t="str">
        <f>IF(Point[Asset ID]="","",UPPER(Point[Asset ID]))</f>
        <v/>
      </c>
      <c r="H961" s="3" t="str">
        <f>IF(Point[Asset Group]="","",VLOOKUP(Point[Asset Group],asset_grp_pt,4,FALSE))</f>
        <v/>
      </c>
      <c r="I961" s="3" t="str">
        <f>IF(Point[Asset Group]="","",VLOOKUP(Point[Asset Group],asset_grp_pt,2,FALSE))</f>
        <v/>
      </c>
      <c r="J961" s="3" t="str">
        <f>IF(Point[Asset Group]="","",VLOOKUP(Point[Asset Group],asset_grp_pt,3,FALSE))</f>
        <v/>
      </c>
      <c r="K961" s="3" t="str">
        <f>IF(Point[Asset Group]="","",VLOOKUP(Point[Asset Type],type_master_list,2,FALSE))</f>
        <v/>
      </c>
      <c r="L961" s="3" t="str">
        <f>IF(Point[Asset Name]="","",PROPER(Point[Asset Name]))</f>
        <v/>
      </c>
      <c r="M961" s="11" t="str">
        <f>IF(Point[Install Date]="","",Point[Install Date])</f>
        <v/>
      </c>
      <c r="N961" s="11" t="str">
        <f>IF(Point[Note]="","",PROPER(Point[Note]))</f>
        <v/>
      </c>
      <c r="O961" s="11" t="str">
        <f>IF(Point[Resource Consent Number]="","",UPPER(Point[Resource Consent Number]))</f>
        <v/>
      </c>
      <c r="P961" s="53" t="str">
        <f>IF(Point[Asset Unit Cost]="","",Point[Asset Unit Cost])</f>
        <v/>
      </c>
      <c r="Q961" s="11" t="str">
        <f>IF(Point[Added By]="","",UPPER(Point[Added By]))</f>
        <v/>
      </c>
      <c r="R961" s="11" t="str">
        <f>IF(Point[Added Date]="","",Point[Added Date])</f>
        <v/>
      </c>
      <c r="S961" s="14" t="str">
        <f>IF(Point[Z COORD]="","",Point[Z COORD])</f>
        <v/>
      </c>
      <c r="T961" s="14" t="str">
        <f>IF(Point[Asset Description]="","",PROPER(Point[Asset Description]))</f>
        <v/>
      </c>
      <c r="U961" s="14" t="str">
        <f>IF(Point[[Artist ]]="","",PROPER(Point[[Artist ]]))</f>
        <v/>
      </c>
      <c r="V961" s="14" t="str">
        <f>IF(Point[Material Notes]="","",PROPER(Point[Material Notes]))</f>
        <v/>
      </c>
      <c r="W961" s="14" t="str">
        <f>IF(Point[Dimension Notes]="","",Point[Dimension Notes])</f>
        <v/>
      </c>
      <c r="X961" s="14" t="str">
        <f>IF(Point[List]="","",VLOOKUP(Point[Burner Number],number,2,FALSE))</f>
        <v/>
      </c>
      <c r="Y961" s="14" t="str">
        <f>IF(Point[List]="","",VLOOKUP(Point[Fuel],bbq_fuel,2,FALSE))</f>
        <v/>
      </c>
      <c r="Z961" s="14" t="str">
        <f>IF(Point[List]="","",VLOOKUP(Point[Cabinet Material],bbq_material,2,FALSE))</f>
        <v/>
      </c>
      <c r="AA961" s="14" t="str">
        <f>IF(Point[Asset Group]="","",VLOOKUP(Point[Manufacturer],manufacturer,2,FALSE))</f>
        <v/>
      </c>
      <c r="AB961" s="14" t="str">
        <f>IF(Point[Uinsex WC]="","",Point[Uinsex WC])</f>
        <v/>
      </c>
      <c r="AC961" s="14" t="str">
        <f>IF(Point[Female WC]="","",Point[Female WC])</f>
        <v/>
      </c>
      <c r="AD961" s="14" t="str">
        <f>IF(Point[Male WC]="","",Point[Male WC])</f>
        <v/>
      </c>
      <c r="AE961" s="14" t="str">
        <f>IF(Point[Urinal]="","",Point[Urinal])</f>
        <v/>
      </c>
      <c r="AF961" s="14" t="str">
        <f>IF(Point[Disabled Unisex]="","",Point[Disabled Unisex])</f>
        <v/>
      </c>
      <c r="AG961" s="14" t="str">
        <f>IF(Point[Disabled Female]="","",Point[Disabled Female])</f>
        <v/>
      </c>
      <c r="AH961" s="14" t="str">
        <f>IF(Point[Disabled Male]="","",Point[Disabled Male])</f>
        <v/>
      </c>
      <c r="AI961" s="14" t="str">
        <f>IF(Point[Asset Group]="","",VLOOKUP(Point[Handrail],yes_no,2,FALSE))</f>
        <v/>
      </c>
      <c r="AJ961" s="14" t="str">
        <f>IF(Point[Asset Group]="","",VLOOKUP(Point[Baby Changing],yes_no,2,FALSE))</f>
        <v/>
      </c>
      <c r="AK961" s="14" t="str">
        <f>IF(Point[Asset Group]="","",VLOOKUP(Point[Service Room],yes_no,2,FALSE))</f>
        <v/>
      </c>
      <c r="AL961" s="14" t="str">
        <f>IF(Point[Asset Group]="","",VLOOKUP(Point[Service Tap],service_tap,2,FALSE))</f>
        <v/>
      </c>
      <c r="AM961" s="14" t="str">
        <f>IF(Point[Asset Group]="","",VLOOKUP(Point[Heating Type],wc_heating,2,FALSE))</f>
        <v/>
      </c>
      <c r="AN961" s="14" t="str">
        <f>IF(Point[Asset Group]="","",VLOOKUP(Point[Power Supply],power_supply,2,FALSE))</f>
        <v/>
      </c>
      <c r="AO961" s="14" t="str">
        <f>IF(Point[Asset Group]="","",VLOOKUP(Point[Waste Water],waste_water,2,FALSE))</f>
        <v/>
      </c>
      <c r="AP961" s="14" t="str">
        <f>IF(Point[Asset Group]="","",VLOOKUP(Point[Furniture SubType],subdom_master_gdb,2,FALSE))</f>
        <v/>
      </c>
      <c r="AQ961" s="14" t="str">
        <f>IF(Point[Asset Group]="","",VLOOKUP(Point[Concrete Pad],yes_no,2,FALSE))</f>
        <v/>
      </c>
      <c r="AR961" s="14" t="str">
        <f>IF(Point[Asset Group]="","",VLOOKUP(Point[Material],material_master,2,FALSE))</f>
        <v/>
      </c>
      <c r="AS961" s="14" t="str">
        <f>IF(Point[Asset Group]="","",VLOOKUP(Point[Plumbing],irrigation_plumbing,2,FALSE))</f>
        <v/>
      </c>
      <c r="AT961" s="14" t="str">
        <f>IF(Point[Asset Group]="","",VLOOKUP(Point[Sprinklers],irrigation_sprinklers,2,FALSE))</f>
        <v/>
      </c>
      <c r="AU961" s="14" t="str">
        <f>IF(Point[Asset Group]="","",VLOOKUP(Point[System],irrigation_system,2,FALSE))</f>
        <v/>
      </c>
      <c r="AV961" s="14" t="str">
        <f>IF(Point[Asset Group]="","",VLOOKUP(Point[Status],irrigation_status,2,FALSE))</f>
        <v/>
      </c>
      <c r="AW961" s="11" t="str">
        <f>IF(Point[Date of manufacture]="","",Point[Date of manufacture])</f>
        <v/>
      </c>
      <c r="AX961" s="14" t="str">
        <f>IF(Point[Asset Group]="","",VLOOKUP(Point[Sign Purpose],sign_purpose,2,FALSE))</f>
        <v/>
      </c>
      <c r="AY961" s="14" t="str">
        <f>IF(Point[Asset Group]="","",VLOOKUP(Point[Sign Material],material_master,2,FALSE))</f>
        <v/>
      </c>
      <c r="AZ961" s="14" t="str">
        <f>IF(Point[Asset Group]="","",VLOOKUP(Point[Affixed To],sign_affix,2,FALSE))</f>
        <v/>
      </c>
      <c r="BA961" s="14" t="str">
        <f>IF(Point[Size HxB mm]="","",Point[Size HxB mm])</f>
        <v/>
      </c>
      <c r="BB961" s="14" t="str">
        <f>IF(Point[Height m]="","",Point[Height m])</f>
        <v/>
      </c>
      <c r="BC961" s="14" t="str">
        <f>IF(Point[Asset Group]="","",VLOOKUP(Point[Post Material],material_master,2,FALSE))</f>
        <v/>
      </c>
      <c r="BD961" s="14" t="str">
        <f>IF(Point[Asset Group]="","",VLOOKUP(Point[Post Number],number,2,FALSE))</f>
        <v/>
      </c>
      <c r="BE961" s="14" t="str">
        <f>IF(Point[Asset Group]="","",VLOOKUP(Point[Structure SubType],subdom_master_gdb,2,FALSE))</f>
        <v/>
      </c>
      <c r="BF961" s="14" t="str">
        <f>IF(Point[Area m2]="","",Point[Area m2])</f>
        <v/>
      </c>
      <c r="BG961" s="14" t="str">
        <f>IF(Point[Length m]="","",Point[Length m])</f>
        <v/>
      </c>
      <c r="BH961" s="14" t="str">
        <f>IF(Point[Width m]="","",Point[Width m])</f>
        <v/>
      </c>
      <c r="BI961" s="14" t="str">
        <f>IF(Point[Diameter m]="","",Point[Diameter m])</f>
        <v/>
      </c>
      <c r="BJ961" s="14" t="str">
        <f>IF(Point[Asset Group]="","",VLOOKUP(Point[Number of Pipes],number,2,FALSE))</f>
        <v/>
      </c>
      <c r="BK961" s="14" t="str">
        <f>IF(Point[Asset Group]="","",VLOOKUP(Point[Combined Name],2,FALSE))</f>
        <v/>
      </c>
      <c r="BL961" s="14" t="str">
        <f>IF(Point[Asset Group]="","",VLOOKUP(Point[Size Class],size_class,2,FALSE))</f>
        <v/>
      </c>
      <c r="BM961" s="14" t="str">
        <f>IF(Point[Asset Group]="","",VLOOKUP(Point[Age Class],age_class,2,FALSE))</f>
        <v/>
      </c>
      <c r="BN961" s="14" t="str">
        <f>IF(Point[Girth (cm)]="","",Point[Girth (cm)])</f>
        <v/>
      </c>
      <c r="BO961" s="14" t="str">
        <f>IF(Point[Crown Radius (m)]="","",Point[Crown Radius (m)])</f>
        <v/>
      </c>
      <c r="BP961" s="14" t="str">
        <f>IF(Point[Asset Group]="","",VLOOKUP(Point[Rooting Environment],root_enviro,2,FALSE))</f>
        <v/>
      </c>
      <c r="BQ961" s="14" t="str">
        <f>IF(Point[Asset Group]="","",VLOOKUP(Point[Tree Surround],tree_surround,2,FALSE))</f>
        <v/>
      </c>
      <c r="BR961" s="14" t="str">
        <f>IF(Point[Asset Group]="","",VLOOKUP(Point[Tree Grill],yes_no,2,FALSE))</f>
        <v/>
      </c>
      <c r="BS961" s="14" t="str">
        <f>IF(Point[Asset Group]="","",VLOOKUP(Point[Tree Location],tree_location,2,FALSE))</f>
        <v/>
      </c>
    </row>
    <row r="962" spans="1:71" s="3" customFormat="1" x14ac:dyDescent="0.2">
      <c r="A962" s="3" t="str">
        <f>IF(Point[DWG File Name]="","",Point[DWG File Name])</f>
        <v/>
      </c>
      <c r="B962" s="3" t="str">
        <f>IF(Point[DWG Layer Name]="","",Point[DWG Layer Name])</f>
        <v/>
      </c>
      <c r="C962" s="3" t="str">
        <f>IF(Point[DWG Handle]="","",Point[DWG Handle])</f>
        <v/>
      </c>
      <c r="D962" s="58" t="str">
        <f>IF(Point[X]="","",Point[X])</f>
        <v/>
      </c>
      <c r="E962" s="58" t="str">
        <f>IF(Point[Y]="","",Point[Y])</f>
        <v/>
      </c>
      <c r="F962" s="3" t="str">
        <f>IF(Point[Replacement Asset]="","",Point[Replacement Asset])</f>
        <v/>
      </c>
      <c r="G962" s="3" t="str">
        <f>IF(Point[Asset ID]="","",UPPER(Point[Asset ID]))</f>
        <v/>
      </c>
      <c r="H962" s="3" t="str">
        <f>IF(Point[Asset Group]="","",VLOOKUP(Point[Asset Group],asset_grp_pt,4,FALSE))</f>
        <v/>
      </c>
      <c r="I962" s="3" t="str">
        <f>IF(Point[Asset Group]="","",VLOOKUP(Point[Asset Group],asset_grp_pt,2,FALSE))</f>
        <v/>
      </c>
      <c r="J962" s="3" t="str">
        <f>IF(Point[Asset Group]="","",VLOOKUP(Point[Asset Group],asset_grp_pt,3,FALSE))</f>
        <v/>
      </c>
      <c r="K962" s="3" t="str">
        <f>IF(Point[Asset Group]="","",VLOOKUP(Point[Asset Type],type_master_list,2,FALSE))</f>
        <v/>
      </c>
      <c r="L962" s="3" t="str">
        <f>IF(Point[Asset Name]="","",PROPER(Point[Asset Name]))</f>
        <v/>
      </c>
      <c r="M962" s="11" t="str">
        <f>IF(Point[Install Date]="","",Point[Install Date])</f>
        <v/>
      </c>
      <c r="N962" s="11" t="str">
        <f>IF(Point[Note]="","",PROPER(Point[Note]))</f>
        <v/>
      </c>
      <c r="O962" s="11" t="str">
        <f>IF(Point[Resource Consent Number]="","",UPPER(Point[Resource Consent Number]))</f>
        <v/>
      </c>
      <c r="P962" s="53" t="str">
        <f>IF(Point[Asset Unit Cost]="","",Point[Asset Unit Cost])</f>
        <v/>
      </c>
      <c r="Q962" s="11" t="str">
        <f>IF(Point[Added By]="","",UPPER(Point[Added By]))</f>
        <v/>
      </c>
      <c r="R962" s="11" t="str">
        <f>IF(Point[Added Date]="","",Point[Added Date])</f>
        <v/>
      </c>
      <c r="S962" s="14" t="str">
        <f>IF(Point[Z COORD]="","",Point[Z COORD])</f>
        <v/>
      </c>
      <c r="T962" s="14" t="str">
        <f>IF(Point[Asset Description]="","",PROPER(Point[Asset Description]))</f>
        <v/>
      </c>
      <c r="U962" s="14" t="str">
        <f>IF(Point[[Artist ]]="","",PROPER(Point[[Artist ]]))</f>
        <v/>
      </c>
      <c r="V962" s="14" t="str">
        <f>IF(Point[Material Notes]="","",PROPER(Point[Material Notes]))</f>
        <v/>
      </c>
      <c r="W962" s="14" t="str">
        <f>IF(Point[Dimension Notes]="","",Point[Dimension Notes])</f>
        <v/>
      </c>
      <c r="X962" s="14" t="str">
        <f>IF(Point[List]="","",VLOOKUP(Point[Burner Number],number,2,FALSE))</f>
        <v/>
      </c>
      <c r="Y962" s="14" t="str">
        <f>IF(Point[List]="","",VLOOKUP(Point[Fuel],bbq_fuel,2,FALSE))</f>
        <v/>
      </c>
      <c r="Z962" s="14" t="str">
        <f>IF(Point[List]="","",VLOOKUP(Point[Cabinet Material],bbq_material,2,FALSE))</f>
        <v/>
      </c>
      <c r="AA962" s="14" t="str">
        <f>IF(Point[Asset Group]="","",VLOOKUP(Point[Manufacturer],manufacturer,2,FALSE))</f>
        <v/>
      </c>
      <c r="AB962" s="14" t="str">
        <f>IF(Point[Uinsex WC]="","",Point[Uinsex WC])</f>
        <v/>
      </c>
      <c r="AC962" s="14" t="str">
        <f>IF(Point[Female WC]="","",Point[Female WC])</f>
        <v/>
      </c>
      <c r="AD962" s="14" t="str">
        <f>IF(Point[Male WC]="","",Point[Male WC])</f>
        <v/>
      </c>
      <c r="AE962" s="14" t="str">
        <f>IF(Point[Urinal]="","",Point[Urinal])</f>
        <v/>
      </c>
      <c r="AF962" s="14" t="str">
        <f>IF(Point[Disabled Unisex]="","",Point[Disabled Unisex])</f>
        <v/>
      </c>
      <c r="AG962" s="14" t="str">
        <f>IF(Point[Disabled Female]="","",Point[Disabled Female])</f>
        <v/>
      </c>
      <c r="AH962" s="14" t="str">
        <f>IF(Point[Disabled Male]="","",Point[Disabled Male])</f>
        <v/>
      </c>
      <c r="AI962" s="14" t="str">
        <f>IF(Point[Asset Group]="","",VLOOKUP(Point[Handrail],yes_no,2,FALSE))</f>
        <v/>
      </c>
      <c r="AJ962" s="14" t="str">
        <f>IF(Point[Asset Group]="","",VLOOKUP(Point[Baby Changing],yes_no,2,FALSE))</f>
        <v/>
      </c>
      <c r="AK962" s="14" t="str">
        <f>IF(Point[Asset Group]="","",VLOOKUP(Point[Service Room],yes_no,2,FALSE))</f>
        <v/>
      </c>
      <c r="AL962" s="14" t="str">
        <f>IF(Point[Asset Group]="","",VLOOKUP(Point[Service Tap],service_tap,2,FALSE))</f>
        <v/>
      </c>
      <c r="AM962" s="14" t="str">
        <f>IF(Point[Asset Group]="","",VLOOKUP(Point[Heating Type],wc_heating,2,FALSE))</f>
        <v/>
      </c>
      <c r="AN962" s="14" t="str">
        <f>IF(Point[Asset Group]="","",VLOOKUP(Point[Power Supply],power_supply,2,FALSE))</f>
        <v/>
      </c>
      <c r="AO962" s="14" t="str">
        <f>IF(Point[Asset Group]="","",VLOOKUP(Point[Waste Water],waste_water,2,FALSE))</f>
        <v/>
      </c>
      <c r="AP962" s="14" t="str">
        <f>IF(Point[Asset Group]="","",VLOOKUP(Point[Furniture SubType],subdom_master_gdb,2,FALSE))</f>
        <v/>
      </c>
      <c r="AQ962" s="14" t="str">
        <f>IF(Point[Asset Group]="","",VLOOKUP(Point[Concrete Pad],yes_no,2,FALSE))</f>
        <v/>
      </c>
      <c r="AR962" s="14" t="str">
        <f>IF(Point[Asset Group]="","",VLOOKUP(Point[Material],material_master,2,FALSE))</f>
        <v/>
      </c>
      <c r="AS962" s="14" t="str">
        <f>IF(Point[Asset Group]="","",VLOOKUP(Point[Plumbing],irrigation_plumbing,2,FALSE))</f>
        <v/>
      </c>
      <c r="AT962" s="14" t="str">
        <f>IF(Point[Asset Group]="","",VLOOKUP(Point[Sprinklers],irrigation_sprinklers,2,FALSE))</f>
        <v/>
      </c>
      <c r="AU962" s="14" t="str">
        <f>IF(Point[Asset Group]="","",VLOOKUP(Point[System],irrigation_system,2,FALSE))</f>
        <v/>
      </c>
      <c r="AV962" s="14" t="str">
        <f>IF(Point[Asset Group]="","",VLOOKUP(Point[Status],irrigation_status,2,FALSE))</f>
        <v/>
      </c>
      <c r="AW962" s="11" t="str">
        <f>IF(Point[Date of manufacture]="","",Point[Date of manufacture])</f>
        <v/>
      </c>
      <c r="AX962" s="14" t="str">
        <f>IF(Point[Asset Group]="","",VLOOKUP(Point[Sign Purpose],sign_purpose,2,FALSE))</f>
        <v/>
      </c>
      <c r="AY962" s="14" t="str">
        <f>IF(Point[Asset Group]="","",VLOOKUP(Point[Sign Material],material_master,2,FALSE))</f>
        <v/>
      </c>
      <c r="AZ962" s="14" t="str">
        <f>IF(Point[Asset Group]="","",VLOOKUP(Point[Affixed To],sign_affix,2,FALSE))</f>
        <v/>
      </c>
      <c r="BA962" s="14" t="str">
        <f>IF(Point[Size HxB mm]="","",Point[Size HxB mm])</f>
        <v/>
      </c>
      <c r="BB962" s="14" t="str">
        <f>IF(Point[Height m]="","",Point[Height m])</f>
        <v/>
      </c>
      <c r="BC962" s="14" t="str">
        <f>IF(Point[Asset Group]="","",VLOOKUP(Point[Post Material],material_master,2,FALSE))</f>
        <v/>
      </c>
      <c r="BD962" s="14" t="str">
        <f>IF(Point[Asset Group]="","",VLOOKUP(Point[Post Number],number,2,FALSE))</f>
        <v/>
      </c>
      <c r="BE962" s="14" t="str">
        <f>IF(Point[Asset Group]="","",VLOOKUP(Point[Structure SubType],subdom_master_gdb,2,FALSE))</f>
        <v/>
      </c>
      <c r="BF962" s="14" t="str">
        <f>IF(Point[Area m2]="","",Point[Area m2])</f>
        <v/>
      </c>
      <c r="BG962" s="14" t="str">
        <f>IF(Point[Length m]="","",Point[Length m])</f>
        <v/>
      </c>
      <c r="BH962" s="14" t="str">
        <f>IF(Point[Width m]="","",Point[Width m])</f>
        <v/>
      </c>
      <c r="BI962" s="14" t="str">
        <f>IF(Point[Diameter m]="","",Point[Diameter m])</f>
        <v/>
      </c>
      <c r="BJ962" s="14" t="str">
        <f>IF(Point[Asset Group]="","",VLOOKUP(Point[Number of Pipes],number,2,FALSE))</f>
        <v/>
      </c>
      <c r="BK962" s="14" t="str">
        <f>IF(Point[Asset Group]="","",VLOOKUP(Point[Combined Name],2,FALSE))</f>
        <v/>
      </c>
      <c r="BL962" s="14" t="str">
        <f>IF(Point[Asset Group]="","",VLOOKUP(Point[Size Class],size_class,2,FALSE))</f>
        <v/>
      </c>
      <c r="BM962" s="14" t="str">
        <f>IF(Point[Asset Group]="","",VLOOKUP(Point[Age Class],age_class,2,FALSE))</f>
        <v/>
      </c>
      <c r="BN962" s="14" t="str">
        <f>IF(Point[Girth (cm)]="","",Point[Girth (cm)])</f>
        <v/>
      </c>
      <c r="BO962" s="14" t="str">
        <f>IF(Point[Crown Radius (m)]="","",Point[Crown Radius (m)])</f>
        <v/>
      </c>
      <c r="BP962" s="14" t="str">
        <f>IF(Point[Asset Group]="","",VLOOKUP(Point[Rooting Environment],root_enviro,2,FALSE))</f>
        <v/>
      </c>
      <c r="BQ962" s="14" t="str">
        <f>IF(Point[Asset Group]="","",VLOOKUP(Point[Tree Surround],tree_surround,2,FALSE))</f>
        <v/>
      </c>
      <c r="BR962" s="14" t="str">
        <f>IF(Point[Asset Group]="","",VLOOKUP(Point[Tree Grill],yes_no,2,FALSE))</f>
        <v/>
      </c>
      <c r="BS962" s="14" t="str">
        <f>IF(Point[Asset Group]="","",VLOOKUP(Point[Tree Location],tree_location,2,FALSE))</f>
        <v/>
      </c>
    </row>
    <row r="963" spans="1:71" s="3" customFormat="1" x14ac:dyDescent="0.2">
      <c r="A963" s="3" t="str">
        <f>IF(Point[DWG File Name]="","",Point[DWG File Name])</f>
        <v/>
      </c>
      <c r="B963" s="3" t="str">
        <f>IF(Point[DWG Layer Name]="","",Point[DWG Layer Name])</f>
        <v/>
      </c>
      <c r="C963" s="3" t="str">
        <f>IF(Point[DWG Handle]="","",Point[DWG Handle])</f>
        <v/>
      </c>
      <c r="D963" s="58" t="str">
        <f>IF(Point[X]="","",Point[X])</f>
        <v/>
      </c>
      <c r="E963" s="58" t="str">
        <f>IF(Point[Y]="","",Point[Y])</f>
        <v/>
      </c>
      <c r="F963" s="3" t="str">
        <f>IF(Point[Replacement Asset]="","",Point[Replacement Asset])</f>
        <v/>
      </c>
      <c r="G963" s="3" t="str">
        <f>IF(Point[Asset ID]="","",UPPER(Point[Asset ID]))</f>
        <v/>
      </c>
      <c r="H963" s="3" t="str">
        <f>IF(Point[Asset Group]="","",VLOOKUP(Point[Asset Group],asset_grp_pt,4,FALSE))</f>
        <v/>
      </c>
      <c r="I963" s="3" t="str">
        <f>IF(Point[Asset Group]="","",VLOOKUP(Point[Asset Group],asset_grp_pt,2,FALSE))</f>
        <v/>
      </c>
      <c r="J963" s="3" t="str">
        <f>IF(Point[Asset Group]="","",VLOOKUP(Point[Asset Group],asset_grp_pt,3,FALSE))</f>
        <v/>
      </c>
      <c r="K963" s="3" t="str">
        <f>IF(Point[Asset Group]="","",VLOOKUP(Point[Asset Type],type_master_list,2,FALSE))</f>
        <v/>
      </c>
      <c r="L963" s="3" t="str">
        <f>IF(Point[Asset Name]="","",PROPER(Point[Asset Name]))</f>
        <v/>
      </c>
      <c r="M963" s="11" t="str">
        <f>IF(Point[Install Date]="","",Point[Install Date])</f>
        <v/>
      </c>
      <c r="N963" s="11" t="str">
        <f>IF(Point[Note]="","",PROPER(Point[Note]))</f>
        <v/>
      </c>
      <c r="O963" s="11" t="str">
        <f>IF(Point[Resource Consent Number]="","",UPPER(Point[Resource Consent Number]))</f>
        <v/>
      </c>
      <c r="P963" s="53" t="str">
        <f>IF(Point[Asset Unit Cost]="","",Point[Asset Unit Cost])</f>
        <v/>
      </c>
      <c r="Q963" s="11" t="str">
        <f>IF(Point[Added By]="","",UPPER(Point[Added By]))</f>
        <v/>
      </c>
      <c r="R963" s="11" t="str">
        <f>IF(Point[Added Date]="","",Point[Added Date])</f>
        <v/>
      </c>
      <c r="S963" s="14" t="str">
        <f>IF(Point[Z COORD]="","",Point[Z COORD])</f>
        <v/>
      </c>
      <c r="T963" s="14" t="str">
        <f>IF(Point[Asset Description]="","",PROPER(Point[Asset Description]))</f>
        <v/>
      </c>
      <c r="U963" s="14" t="str">
        <f>IF(Point[[Artist ]]="","",PROPER(Point[[Artist ]]))</f>
        <v/>
      </c>
      <c r="V963" s="14" t="str">
        <f>IF(Point[Material Notes]="","",PROPER(Point[Material Notes]))</f>
        <v/>
      </c>
      <c r="W963" s="14" t="str">
        <f>IF(Point[Dimension Notes]="","",Point[Dimension Notes])</f>
        <v/>
      </c>
      <c r="X963" s="14" t="str">
        <f>IF(Point[List]="","",VLOOKUP(Point[Burner Number],number,2,FALSE))</f>
        <v/>
      </c>
      <c r="Y963" s="14" t="str">
        <f>IF(Point[List]="","",VLOOKUP(Point[Fuel],bbq_fuel,2,FALSE))</f>
        <v/>
      </c>
      <c r="Z963" s="14" t="str">
        <f>IF(Point[List]="","",VLOOKUP(Point[Cabinet Material],bbq_material,2,FALSE))</f>
        <v/>
      </c>
      <c r="AA963" s="14" t="str">
        <f>IF(Point[Asset Group]="","",VLOOKUP(Point[Manufacturer],manufacturer,2,FALSE))</f>
        <v/>
      </c>
      <c r="AB963" s="14" t="str">
        <f>IF(Point[Uinsex WC]="","",Point[Uinsex WC])</f>
        <v/>
      </c>
      <c r="AC963" s="14" t="str">
        <f>IF(Point[Female WC]="","",Point[Female WC])</f>
        <v/>
      </c>
      <c r="AD963" s="14" t="str">
        <f>IF(Point[Male WC]="","",Point[Male WC])</f>
        <v/>
      </c>
      <c r="AE963" s="14" t="str">
        <f>IF(Point[Urinal]="","",Point[Urinal])</f>
        <v/>
      </c>
      <c r="AF963" s="14" t="str">
        <f>IF(Point[Disabled Unisex]="","",Point[Disabled Unisex])</f>
        <v/>
      </c>
      <c r="AG963" s="14" t="str">
        <f>IF(Point[Disabled Female]="","",Point[Disabled Female])</f>
        <v/>
      </c>
      <c r="AH963" s="14" t="str">
        <f>IF(Point[Disabled Male]="","",Point[Disabled Male])</f>
        <v/>
      </c>
      <c r="AI963" s="14" t="str">
        <f>IF(Point[Asset Group]="","",VLOOKUP(Point[Handrail],yes_no,2,FALSE))</f>
        <v/>
      </c>
      <c r="AJ963" s="14" t="str">
        <f>IF(Point[Asset Group]="","",VLOOKUP(Point[Baby Changing],yes_no,2,FALSE))</f>
        <v/>
      </c>
      <c r="AK963" s="14" t="str">
        <f>IF(Point[Asset Group]="","",VLOOKUP(Point[Service Room],yes_no,2,FALSE))</f>
        <v/>
      </c>
      <c r="AL963" s="14" t="str">
        <f>IF(Point[Asset Group]="","",VLOOKUP(Point[Service Tap],service_tap,2,FALSE))</f>
        <v/>
      </c>
      <c r="AM963" s="14" t="str">
        <f>IF(Point[Asset Group]="","",VLOOKUP(Point[Heating Type],wc_heating,2,FALSE))</f>
        <v/>
      </c>
      <c r="AN963" s="14" t="str">
        <f>IF(Point[Asset Group]="","",VLOOKUP(Point[Power Supply],power_supply,2,FALSE))</f>
        <v/>
      </c>
      <c r="AO963" s="14" t="str">
        <f>IF(Point[Asset Group]="","",VLOOKUP(Point[Waste Water],waste_water,2,FALSE))</f>
        <v/>
      </c>
      <c r="AP963" s="14" t="str">
        <f>IF(Point[Asset Group]="","",VLOOKUP(Point[Furniture SubType],subdom_master_gdb,2,FALSE))</f>
        <v/>
      </c>
      <c r="AQ963" s="14" t="str">
        <f>IF(Point[Asset Group]="","",VLOOKUP(Point[Concrete Pad],yes_no,2,FALSE))</f>
        <v/>
      </c>
      <c r="AR963" s="14" t="str">
        <f>IF(Point[Asset Group]="","",VLOOKUP(Point[Material],material_master,2,FALSE))</f>
        <v/>
      </c>
      <c r="AS963" s="14" t="str">
        <f>IF(Point[Asset Group]="","",VLOOKUP(Point[Plumbing],irrigation_plumbing,2,FALSE))</f>
        <v/>
      </c>
      <c r="AT963" s="14" t="str">
        <f>IF(Point[Asset Group]="","",VLOOKUP(Point[Sprinklers],irrigation_sprinklers,2,FALSE))</f>
        <v/>
      </c>
      <c r="AU963" s="14" t="str">
        <f>IF(Point[Asset Group]="","",VLOOKUP(Point[System],irrigation_system,2,FALSE))</f>
        <v/>
      </c>
      <c r="AV963" s="14" t="str">
        <f>IF(Point[Asset Group]="","",VLOOKUP(Point[Status],irrigation_status,2,FALSE))</f>
        <v/>
      </c>
      <c r="AW963" s="11" t="str">
        <f>IF(Point[Date of manufacture]="","",Point[Date of manufacture])</f>
        <v/>
      </c>
      <c r="AX963" s="14" t="str">
        <f>IF(Point[Asset Group]="","",VLOOKUP(Point[Sign Purpose],sign_purpose,2,FALSE))</f>
        <v/>
      </c>
      <c r="AY963" s="14" t="str">
        <f>IF(Point[Asset Group]="","",VLOOKUP(Point[Sign Material],material_master,2,FALSE))</f>
        <v/>
      </c>
      <c r="AZ963" s="14" t="str">
        <f>IF(Point[Asset Group]="","",VLOOKUP(Point[Affixed To],sign_affix,2,FALSE))</f>
        <v/>
      </c>
      <c r="BA963" s="14" t="str">
        <f>IF(Point[Size HxB mm]="","",Point[Size HxB mm])</f>
        <v/>
      </c>
      <c r="BB963" s="14" t="str">
        <f>IF(Point[Height m]="","",Point[Height m])</f>
        <v/>
      </c>
      <c r="BC963" s="14" t="str">
        <f>IF(Point[Asset Group]="","",VLOOKUP(Point[Post Material],material_master,2,FALSE))</f>
        <v/>
      </c>
      <c r="BD963" s="14" t="str">
        <f>IF(Point[Asset Group]="","",VLOOKUP(Point[Post Number],number,2,FALSE))</f>
        <v/>
      </c>
      <c r="BE963" s="14" t="str">
        <f>IF(Point[Asset Group]="","",VLOOKUP(Point[Structure SubType],subdom_master_gdb,2,FALSE))</f>
        <v/>
      </c>
      <c r="BF963" s="14" t="str">
        <f>IF(Point[Area m2]="","",Point[Area m2])</f>
        <v/>
      </c>
      <c r="BG963" s="14" t="str">
        <f>IF(Point[Length m]="","",Point[Length m])</f>
        <v/>
      </c>
      <c r="BH963" s="14" t="str">
        <f>IF(Point[Width m]="","",Point[Width m])</f>
        <v/>
      </c>
      <c r="BI963" s="14" t="str">
        <f>IF(Point[Diameter m]="","",Point[Diameter m])</f>
        <v/>
      </c>
      <c r="BJ963" s="14" t="str">
        <f>IF(Point[Asset Group]="","",VLOOKUP(Point[Number of Pipes],number,2,FALSE))</f>
        <v/>
      </c>
      <c r="BK963" s="14" t="str">
        <f>IF(Point[Asset Group]="","",VLOOKUP(Point[Combined Name],2,FALSE))</f>
        <v/>
      </c>
      <c r="BL963" s="14" t="str">
        <f>IF(Point[Asset Group]="","",VLOOKUP(Point[Size Class],size_class,2,FALSE))</f>
        <v/>
      </c>
      <c r="BM963" s="14" t="str">
        <f>IF(Point[Asset Group]="","",VLOOKUP(Point[Age Class],age_class,2,FALSE))</f>
        <v/>
      </c>
      <c r="BN963" s="14" t="str">
        <f>IF(Point[Girth (cm)]="","",Point[Girth (cm)])</f>
        <v/>
      </c>
      <c r="BO963" s="14" t="str">
        <f>IF(Point[Crown Radius (m)]="","",Point[Crown Radius (m)])</f>
        <v/>
      </c>
      <c r="BP963" s="14" t="str">
        <f>IF(Point[Asset Group]="","",VLOOKUP(Point[Rooting Environment],root_enviro,2,FALSE))</f>
        <v/>
      </c>
      <c r="BQ963" s="14" t="str">
        <f>IF(Point[Asset Group]="","",VLOOKUP(Point[Tree Surround],tree_surround,2,FALSE))</f>
        <v/>
      </c>
      <c r="BR963" s="14" t="str">
        <f>IF(Point[Asset Group]="","",VLOOKUP(Point[Tree Grill],yes_no,2,FALSE))</f>
        <v/>
      </c>
      <c r="BS963" s="14" t="str">
        <f>IF(Point[Asset Group]="","",VLOOKUP(Point[Tree Location],tree_location,2,FALSE))</f>
        <v/>
      </c>
    </row>
    <row r="964" spans="1:71" s="3" customFormat="1" x14ac:dyDescent="0.2">
      <c r="A964" s="3" t="str">
        <f>IF(Point[DWG File Name]="","",Point[DWG File Name])</f>
        <v/>
      </c>
      <c r="B964" s="3" t="str">
        <f>IF(Point[DWG Layer Name]="","",Point[DWG Layer Name])</f>
        <v/>
      </c>
      <c r="C964" s="3" t="str">
        <f>IF(Point[DWG Handle]="","",Point[DWG Handle])</f>
        <v/>
      </c>
      <c r="D964" s="58" t="str">
        <f>IF(Point[X]="","",Point[X])</f>
        <v/>
      </c>
      <c r="E964" s="58" t="str">
        <f>IF(Point[Y]="","",Point[Y])</f>
        <v/>
      </c>
      <c r="F964" s="3" t="str">
        <f>IF(Point[Replacement Asset]="","",Point[Replacement Asset])</f>
        <v/>
      </c>
      <c r="G964" s="3" t="str">
        <f>IF(Point[Asset ID]="","",UPPER(Point[Asset ID]))</f>
        <v/>
      </c>
      <c r="H964" s="3" t="str">
        <f>IF(Point[Asset Group]="","",VLOOKUP(Point[Asset Group],asset_grp_pt,4,FALSE))</f>
        <v/>
      </c>
      <c r="I964" s="3" t="str">
        <f>IF(Point[Asset Group]="","",VLOOKUP(Point[Asset Group],asset_grp_pt,2,FALSE))</f>
        <v/>
      </c>
      <c r="J964" s="3" t="str">
        <f>IF(Point[Asset Group]="","",VLOOKUP(Point[Asset Group],asset_grp_pt,3,FALSE))</f>
        <v/>
      </c>
      <c r="K964" s="3" t="str">
        <f>IF(Point[Asset Group]="","",VLOOKUP(Point[Asset Type],type_master_list,2,FALSE))</f>
        <v/>
      </c>
      <c r="L964" s="3" t="str">
        <f>IF(Point[Asset Name]="","",PROPER(Point[Asset Name]))</f>
        <v/>
      </c>
      <c r="M964" s="11" t="str">
        <f>IF(Point[Install Date]="","",Point[Install Date])</f>
        <v/>
      </c>
      <c r="N964" s="11" t="str">
        <f>IF(Point[Note]="","",PROPER(Point[Note]))</f>
        <v/>
      </c>
      <c r="O964" s="11" t="str">
        <f>IF(Point[Resource Consent Number]="","",UPPER(Point[Resource Consent Number]))</f>
        <v/>
      </c>
      <c r="P964" s="53" t="str">
        <f>IF(Point[Asset Unit Cost]="","",Point[Asset Unit Cost])</f>
        <v/>
      </c>
      <c r="Q964" s="11" t="str">
        <f>IF(Point[Added By]="","",UPPER(Point[Added By]))</f>
        <v/>
      </c>
      <c r="R964" s="11" t="str">
        <f>IF(Point[Added Date]="","",Point[Added Date])</f>
        <v/>
      </c>
      <c r="S964" s="14" t="str">
        <f>IF(Point[Z COORD]="","",Point[Z COORD])</f>
        <v/>
      </c>
      <c r="T964" s="14" t="str">
        <f>IF(Point[Asset Description]="","",PROPER(Point[Asset Description]))</f>
        <v/>
      </c>
      <c r="U964" s="14" t="str">
        <f>IF(Point[[Artist ]]="","",PROPER(Point[[Artist ]]))</f>
        <v/>
      </c>
      <c r="V964" s="14" t="str">
        <f>IF(Point[Material Notes]="","",PROPER(Point[Material Notes]))</f>
        <v/>
      </c>
      <c r="W964" s="14" t="str">
        <f>IF(Point[Dimension Notes]="","",Point[Dimension Notes])</f>
        <v/>
      </c>
      <c r="X964" s="14" t="str">
        <f>IF(Point[List]="","",VLOOKUP(Point[Burner Number],number,2,FALSE))</f>
        <v/>
      </c>
      <c r="Y964" s="14" t="str">
        <f>IF(Point[List]="","",VLOOKUP(Point[Fuel],bbq_fuel,2,FALSE))</f>
        <v/>
      </c>
      <c r="Z964" s="14" t="str">
        <f>IF(Point[List]="","",VLOOKUP(Point[Cabinet Material],bbq_material,2,FALSE))</f>
        <v/>
      </c>
      <c r="AA964" s="14" t="str">
        <f>IF(Point[Asset Group]="","",VLOOKUP(Point[Manufacturer],manufacturer,2,FALSE))</f>
        <v/>
      </c>
      <c r="AB964" s="14" t="str">
        <f>IF(Point[Uinsex WC]="","",Point[Uinsex WC])</f>
        <v/>
      </c>
      <c r="AC964" s="14" t="str">
        <f>IF(Point[Female WC]="","",Point[Female WC])</f>
        <v/>
      </c>
      <c r="AD964" s="14" t="str">
        <f>IF(Point[Male WC]="","",Point[Male WC])</f>
        <v/>
      </c>
      <c r="AE964" s="14" t="str">
        <f>IF(Point[Urinal]="","",Point[Urinal])</f>
        <v/>
      </c>
      <c r="AF964" s="14" t="str">
        <f>IF(Point[Disabled Unisex]="","",Point[Disabled Unisex])</f>
        <v/>
      </c>
      <c r="AG964" s="14" t="str">
        <f>IF(Point[Disabled Female]="","",Point[Disabled Female])</f>
        <v/>
      </c>
      <c r="AH964" s="14" t="str">
        <f>IF(Point[Disabled Male]="","",Point[Disabled Male])</f>
        <v/>
      </c>
      <c r="AI964" s="14" t="str">
        <f>IF(Point[Asset Group]="","",VLOOKUP(Point[Handrail],yes_no,2,FALSE))</f>
        <v/>
      </c>
      <c r="AJ964" s="14" t="str">
        <f>IF(Point[Asset Group]="","",VLOOKUP(Point[Baby Changing],yes_no,2,FALSE))</f>
        <v/>
      </c>
      <c r="AK964" s="14" t="str">
        <f>IF(Point[Asset Group]="","",VLOOKUP(Point[Service Room],yes_no,2,FALSE))</f>
        <v/>
      </c>
      <c r="AL964" s="14" t="str">
        <f>IF(Point[Asset Group]="","",VLOOKUP(Point[Service Tap],service_tap,2,FALSE))</f>
        <v/>
      </c>
      <c r="AM964" s="14" t="str">
        <f>IF(Point[Asset Group]="","",VLOOKUP(Point[Heating Type],wc_heating,2,FALSE))</f>
        <v/>
      </c>
      <c r="AN964" s="14" t="str">
        <f>IF(Point[Asset Group]="","",VLOOKUP(Point[Power Supply],power_supply,2,FALSE))</f>
        <v/>
      </c>
      <c r="AO964" s="14" t="str">
        <f>IF(Point[Asset Group]="","",VLOOKUP(Point[Waste Water],waste_water,2,FALSE))</f>
        <v/>
      </c>
      <c r="AP964" s="14" t="str">
        <f>IF(Point[Asset Group]="","",VLOOKUP(Point[Furniture SubType],subdom_master_gdb,2,FALSE))</f>
        <v/>
      </c>
      <c r="AQ964" s="14" t="str">
        <f>IF(Point[Asset Group]="","",VLOOKUP(Point[Concrete Pad],yes_no,2,FALSE))</f>
        <v/>
      </c>
      <c r="AR964" s="14" t="str">
        <f>IF(Point[Asset Group]="","",VLOOKUP(Point[Material],material_master,2,FALSE))</f>
        <v/>
      </c>
      <c r="AS964" s="14" t="str">
        <f>IF(Point[Asset Group]="","",VLOOKUP(Point[Plumbing],irrigation_plumbing,2,FALSE))</f>
        <v/>
      </c>
      <c r="AT964" s="14" t="str">
        <f>IF(Point[Asset Group]="","",VLOOKUP(Point[Sprinklers],irrigation_sprinklers,2,FALSE))</f>
        <v/>
      </c>
      <c r="AU964" s="14" t="str">
        <f>IF(Point[Asset Group]="","",VLOOKUP(Point[System],irrigation_system,2,FALSE))</f>
        <v/>
      </c>
      <c r="AV964" s="14" t="str">
        <f>IF(Point[Asset Group]="","",VLOOKUP(Point[Status],irrigation_status,2,FALSE))</f>
        <v/>
      </c>
      <c r="AW964" s="11" t="str">
        <f>IF(Point[Date of manufacture]="","",Point[Date of manufacture])</f>
        <v/>
      </c>
      <c r="AX964" s="14" t="str">
        <f>IF(Point[Asset Group]="","",VLOOKUP(Point[Sign Purpose],sign_purpose,2,FALSE))</f>
        <v/>
      </c>
      <c r="AY964" s="14" t="str">
        <f>IF(Point[Asset Group]="","",VLOOKUP(Point[Sign Material],material_master,2,FALSE))</f>
        <v/>
      </c>
      <c r="AZ964" s="14" t="str">
        <f>IF(Point[Asset Group]="","",VLOOKUP(Point[Affixed To],sign_affix,2,FALSE))</f>
        <v/>
      </c>
      <c r="BA964" s="14" t="str">
        <f>IF(Point[Size HxB mm]="","",Point[Size HxB mm])</f>
        <v/>
      </c>
      <c r="BB964" s="14" t="str">
        <f>IF(Point[Height m]="","",Point[Height m])</f>
        <v/>
      </c>
      <c r="BC964" s="14" t="str">
        <f>IF(Point[Asset Group]="","",VLOOKUP(Point[Post Material],material_master,2,FALSE))</f>
        <v/>
      </c>
      <c r="BD964" s="14" t="str">
        <f>IF(Point[Asset Group]="","",VLOOKUP(Point[Post Number],number,2,FALSE))</f>
        <v/>
      </c>
      <c r="BE964" s="14" t="str">
        <f>IF(Point[Asset Group]="","",VLOOKUP(Point[Structure SubType],subdom_master_gdb,2,FALSE))</f>
        <v/>
      </c>
      <c r="BF964" s="14" t="str">
        <f>IF(Point[Area m2]="","",Point[Area m2])</f>
        <v/>
      </c>
      <c r="BG964" s="14" t="str">
        <f>IF(Point[Length m]="","",Point[Length m])</f>
        <v/>
      </c>
      <c r="BH964" s="14" t="str">
        <f>IF(Point[Width m]="","",Point[Width m])</f>
        <v/>
      </c>
      <c r="BI964" s="14" t="str">
        <f>IF(Point[Diameter m]="","",Point[Diameter m])</f>
        <v/>
      </c>
      <c r="BJ964" s="14" t="str">
        <f>IF(Point[Asset Group]="","",VLOOKUP(Point[Number of Pipes],number,2,FALSE))</f>
        <v/>
      </c>
      <c r="BK964" s="14" t="str">
        <f>IF(Point[Asset Group]="","",VLOOKUP(Point[Combined Name],2,FALSE))</f>
        <v/>
      </c>
      <c r="BL964" s="14" t="str">
        <f>IF(Point[Asset Group]="","",VLOOKUP(Point[Size Class],size_class,2,FALSE))</f>
        <v/>
      </c>
      <c r="BM964" s="14" t="str">
        <f>IF(Point[Asset Group]="","",VLOOKUP(Point[Age Class],age_class,2,FALSE))</f>
        <v/>
      </c>
      <c r="BN964" s="14" t="str">
        <f>IF(Point[Girth (cm)]="","",Point[Girth (cm)])</f>
        <v/>
      </c>
      <c r="BO964" s="14" t="str">
        <f>IF(Point[Crown Radius (m)]="","",Point[Crown Radius (m)])</f>
        <v/>
      </c>
      <c r="BP964" s="14" t="str">
        <f>IF(Point[Asset Group]="","",VLOOKUP(Point[Rooting Environment],root_enviro,2,FALSE))</f>
        <v/>
      </c>
      <c r="BQ964" s="14" t="str">
        <f>IF(Point[Asset Group]="","",VLOOKUP(Point[Tree Surround],tree_surround,2,FALSE))</f>
        <v/>
      </c>
      <c r="BR964" s="14" t="str">
        <f>IF(Point[Asset Group]="","",VLOOKUP(Point[Tree Grill],yes_no,2,FALSE))</f>
        <v/>
      </c>
      <c r="BS964" s="14" t="str">
        <f>IF(Point[Asset Group]="","",VLOOKUP(Point[Tree Location],tree_location,2,FALSE))</f>
        <v/>
      </c>
    </row>
    <row r="965" spans="1:71" s="3" customFormat="1" x14ac:dyDescent="0.2">
      <c r="A965" s="3" t="str">
        <f>IF(Point[DWG File Name]="","",Point[DWG File Name])</f>
        <v/>
      </c>
      <c r="B965" s="3" t="str">
        <f>IF(Point[DWG Layer Name]="","",Point[DWG Layer Name])</f>
        <v/>
      </c>
      <c r="C965" s="3" t="str">
        <f>IF(Point[DWG Handle]="","",Point[DWG Handle])</f>
        <v/>
      </c>
      <c r="D965" s="58" t="str">
        <f>IF(Point[X]="","",Point[X])</f>
        <v/>
      </c>
      <c r="E965" s="58" t="str">
        <f>IF(Point[Y]="","",Point[Y])</f>
        <v/>
      </c>
      <c r="F965" s="3" t="str">
        <f>IF(Point[Replacement Asset]="","",Point[Replacement Asset])</f>
        <v/>
      </c>
      <c r="G965" s="3" t="str">
        <f>IF(Point[Asset ID]="","",UPPER(Point[Asset ID]))</f>
        <v/>
      </c>
      <c r="H965" s="3" t="str">
        <f>IF(Point[Asset Group]="","",VLOOKUP(Point[Asset Group],asset_grp_pt,4,FALSE))</f>
        <v/>
      </c>
      <c r="I965" s="3" t="str">
        <f>IF(Point[Asset Group]="","",VLOOKUP(Point[Asset Group],asset_grp_pt,2,FALSE))</f>
        <v/>
      </c>
      <c r="J965" s="3" t="str">
        <f>IF(Point[Asset Group]="","",VLOOKUP(Point[Asset Group],asset_grp_pt,3,FALSE))</f>
        <v/>
      </c>
      <c r="K965" s="3" t="str">
        <f>IF(Point[Asset Group]="","",VLOOKUP(Point[Asset Type],type_master_list,2,FALSE))</f>
        <v/>
      </c>
      <c r="L965" s="3" t="str">
        <f>IF(Point[Asset Name]="","",PROPER(Point[Asset Name]))</f>
        <v/>
      </c>
      <c r="M965" s="11" t="str">
        <f>IF(Point[Install Date]="","",Point[Install Date])</f>
        <v/>
      </c>
      <c r="N965" s="11" t="str">
        <f>IF(Point[Note]="","",PROPER(Point[Note]))</f>
        <v/>
      </c>
      <c r="O965" s="11" t="str">
        <f>IF(Point[Resource Consent Number]="","",UPPER(Point[Resource Consent Number]))</f>
        <v/>
      </c>
      <c r="P965" s="53" t="str">
        <f>IF(Point[Asset Unit Cost]="","",Point[Asset Unit Cost])</f>
        <v/>
      </c>
      <c r="Q965" s="11" t="str">
        <f>IF(Point[Added By]="","",UPPER(Point[Added By]))</f>
        <v/>
      </c>
      <c r="R965" s="11" t="str">
        <f>IF(Point[Added Date]="","",Point[Added Date])</f>
        <v/>
      </c>
      <c r="S965" s="14" t="str">
        <f>IF(Point[Z COORD]="","",Point[Z COORD])</f>
        <v/>
      </c>
      <c r="T965" s="14" t="str">
        <f>IF(Point[Asset Description]="","",PROPER(Point[Asset Description]))</f>
        <v/>
      </c>
      <c r="U965" s="14" t="str">
        <f>IF(Point[[Artist ]]="","",PROPER(Point[[Artist ]]))</f>
        <v/>
      </c>
      <c r="V965" s="14" t="str">
        <f>IF(Point[Material Notes]="","",PROPER(Point[Material Notes]))</f>
        <v/>
      </c>
      <c r="W965" s="14" t="str">
        <f>IF(Point[Dimension Notes]="","",Point[Dimension Notes])</f>
        <v/>
      </c>
      <c r="X965" s="14" t="str">
        <f>IF(Point[List]="","",VLOOKUP(Point[Burner Number],number,2,FALSE))</f>
        <v/>
      </c>
      <c r="Y965" s="14" t="str">
        <f>IF(Point[List]="","",VLOOKUP(Point[Fuel],bbq_fuel,2,FALSE))</f>
        <v/>
      </c>
      <c r="Z965" s="14" t="str">
        <f>IF(Point[List]="","",VLOOKUP(Point[Cabinet Material],bbq_material,2,FALSE))</f>
        <v/>
      </c>
      <c r="AA965" s="14" t="str">
        <f>IF(Point[Asset Group]="","",VLOOKUP(Point[Manufacturer],manufacturer,2,FALSE))</f>
        <v/>
      </c>
      <c r="AB965" s="14" t="str">
        <f>IF(Point[Uinsex WC]="","",Point[Uinsex WC])</f>
        <v/>
      </c>
      <c r="AC965" s="14" t="str">
        <f>IF(Point[Female WC]="","",Point[Female WC])</f>
        <v/>
      </c>
      <c r="AD965" s="14" t="str">
        <f>IF(Point[Male WC]="","",Point[Male WC])</f>
        <v/>
      </c>
      <c r="AE965" s="14" t="str">
        <f>IF(Point[Urinal]="","",Point[Urinal])</f>
        <v/>
      </c>
      <c r="AF965" s="14" t="str">
        <f>IF(Point[Disabled Unisex]="","",Point[Disabled Unisex])</f>
        <v/>
      </c>
      <c r="AG965" s="14" t="str">
        <f>IF(Point[Disabled Female]="","",Point[Disabled Female])</f>
        <v/>
      </c>
      <c r="AH965" s="14" t="str">
        <f>IF(Point[Disabled Male]="","",Point[Disabled Male])</f>
        <v/>
      </c>
      <c r="AI965" s="14" t="str">
        <f>IF(Point[Asset Group]="","",VLOOKUP(Point[Handrail],yes_no,2,FALSE))</f>
        <v/>
      </c>
      <c r="AJ965" s="14" t="str">
        <f>IF(Point[Asset Group]="","",VLOOKUP(Point[Baby Changing],yes_no,2,FALSE))</f>
        <v/>
      </c>
      <c r="AK965" s="14" t="str">
        <f>IF(Point[Asset Group]="","",VLOOKUP(Point[Service Room],yes_no,2,FALSE))</f>
        <v/>
      </c>
      <c r="AL965" s="14" t="str">
        <f>IF(Point[Asset Group]="","",VLOOKUP(Point[Service Tap],service_tap,2,FALSE))</f>
        <v/>
      </c>
      <c r="AM965" s="14" t="str">
        <f>IF(Point[Asset Group]="","",VLOOKUP(Point[Heating Type],wc_heating,2,FALSE))</f>
        <v/>
      </c>
      <c r="AN965" s="14" t="str">
        <f>IF(Point[Asset Group]="","",VLOOKUP(Point[Power Supply],power_supply,2,FALSE))</f>
        <v/>
      </c>
      <c r="AO965" s="14" t="str">
        <f>IF(Point[Asset Group]="","",VLOOKUP(Point[Waste Water],waste_water,2,FALSE))</f>
        <v/>
      </c>
      <c r="AP965" s="14" t="str">
        <f>IF(Point[Asset Group]="","",VLOOKUP(Point[Furniture SubType],subdom_master_gdb,2,FALSE))</f>
        <v/>
      </c>
      <c r="AQ965" s="14" t="str">
        <f>IF(Point[Asset Group]="","",VLOOKUP(Point[Concrete Pad],yes_no,2,FALSE))</f>
        <v/>
      </c>
      <c r="AR965" s="14" t="str">
        <f>IF(Point[Asset Group]="","",VLOOKUP(Point[Material],material_master,2,FALSE))</f>
        <v/>
      </c>
      <c r="AS965" s="14" t="str">
        <f>IF(Point[Asset Group]="","",VLOOKUP(Point[Plumbing],irrigation_plumbing,2,FALSE))</f>
        <v/>
      </c>
      <c r="AT965" s="14" t="str">
        <f>IF(Point[Asset Group]="","",VLOOKUP(Point[Sprinklers],irrigation_sprinklers,2,FALSE))</f>
        <v/>
      </c>
      <c r="AU965" s="14" t="str">
        <f>IF(Point[Asset Group]="","",VLOOKUP(Point[System],irrigation_system,2,FALSE))</f>
        <v/>
      </c>
      <c r="AV965" s="14" t="str">
        <f>IF(Point[Asset Group]="","",VLOOKUP(Point[Status],irrigation_status,2,FALSE))</f>
        <v/>
      </c>
      <c r="AW965" s="11" t="str">
        <f>IF(Point[Date of manufacture]="","",Point[Date of manufacture])</f>
        <v/>
      </c>
      <c r="AX965" s="14" t="str">
        <f>IF(Point[Asset Group]="","",VLOOKUP(Point[Sign Purpose],sign_purpose,2,FALSE))</f>
        <v/>
      </c>
      <c r="AY965" s="14" t="str">
        <f>IF(Point[Asset Group]="","",VLOOKUP(Point[Sign Material],material_master,2,FALSE))</f>
        <v/>
      </c>
      <c r="AZ965" s="14" t="str">
        <f>IF(Point[Asset Group]="","",VLOOKUP(Point[Affixed To],sign_affix,2,FALSE))</f>
        <v/>
      </c>
      <c r="BA965" s="14" t="str">
        <f>IF(Point[Size HxB mm]="","",Point[Size HxB mm])</f>
        <v/>
      </c>
      <c r="BB965" s="14" t="str">
        <f>IF(Point[Height m]="","",Point[Height m])</f>
        <v/>
      </c>
      <c r="BC965" s="14" t="str">
        <f>IF(Point[Asset Group]="","",VLOOKUP(Point[Post Material],material_master,2,FALSE))</f>
        <v/>
      </c>
      <c r="BD965" s="14" t="str">
        <f>IF(Point[Asset Group]="","",VLOOKUP(Point[Post Number],number,2,FALSE))</f>
        <v/>
      </c>
      <c r="BE965" s="14" t="str">
        <f>IF(Point[Asset Group]="","",VLOOKUP(Point[Structure SubType],subdom_master_gdb,2,FALSE))</f>
        <v/>
      </c>
      <c r="BF965" s="14" t="str">
        <f>IF(Point[Area m2]="","",Point[Area m2])</f>
        <v/>
      </c>
      <c r="BG965" s="14" t="str">
        <f>IF(Point[Length m]="","",Point[Length m])</f>
        <v/>
      </c>
      <c r="BH965" s="14" t="str">
        <f>IF(Point[Width m]="","",Point[Width m])</f>
        <v/>
      </c>
      <c r="BI965" s="14" t="str">
        <f>IF(Point[Diameter m]="","",Point[Diameter m])</f>
        <v/>
      </c>
      <c r="BJ965" s="14" t="str">
        <f>IF(Point[Asset Group]="","",VLOOKUP(Point[Number of Pipes],number,2,FALSE))</f>
        <v/>
      </c>
      <c r="BK965" s="14" t="str">
        <f>IF(Point[Asset Group]="","",VLOOKUP(Point[Combined Name],2,FALSE))</f>
        <v/>
      </c>
      <c r="BL965" s="14" t="str">
        <f>IF(Point[Asset Group]="","",VLOOKUP(Point[Size Class],size_class,2,FALSE))</f>
        <v/>
      </c>
      <c r="BM965" s="14" t="str">
        <f>IF(Point[Asset Group]="","",VLOOKUP(Point[Age Class],age_class,2,FALSE))</f>
        <v/>
      </c>
      <c r="BN965" s="14" t="str">
        <f>IF(Point[Girth (cm)]="","",Point[Girth (cm)])</f>
        <v/>
      </c>
      <c r="BO965" s="14" t="str">
        <f>IF(Point[Crown Radius (m)]="","",Point[Crown Radius (m)])</f>
        <v/>
      </c>
      <c r="BP965" s="14" t="str">
        <f>IF(Point[Asset Group]="","",VLOOKUP(Point[Rooting Environment],root_enviro,2,FALSE))</f>
        <v/>
      </c>
      <c r="BQ965" s="14" t="str">
        <f>IF(Point[Asset Group]="","",VLOOKUP(Point[Tree Surround],tree_surround,2,FALSE))</f>
        <v/>
      </c>
      <c r="BR965" s="14" t="str">
        <f>IF(Point[Asset Group]="","",VLOOKUP(Point[Tree Grill],yes_no,2,FALSE))</f>
        <v/>
      </c>
      <c r="BS965" s="14" t="str">
        <f>IF(Point[Asset Group]="","",VLOOKUP(Point[Tree Location],tree_location,2,FALSE))</f>
        <v/>
      </c>
    </row>
    <row r="966" spans="1:71" s="3" customFormat="1" x14ac:dyDescent="0.2">
      <c r="A966" s="3" t="str">
        <f>IF(Point[DWG File Name]="","",Point[DWG File Name])</f>
        <v/>
      </c>
      <c r="B966" s="3" t="str">
        <f>IF(Point[DWG Layer Name]="","",Point[DWG Layer Name])</f>
        <v/>
      </c>
      <c r="C966" s="3" t="str">
        <f>IF(Point[DWG Handle]="","",Point[DWG Handle])</f>
        <v/>
      </c>
      <c r="D966" s="58" t="str">
        <f>IF(Point[X]="","",Point[X])</f>
        <v/>
      </c>
      <c r="E966" s="58" t="str">
        <f>IF(Point[Y]="","",Point[Y])</f>
        <v/>
      </c>
      <c r="F966" s="3" t="str">
        <f>IF(Point[Replacement Asset]="","",Point[Replacement Asset])</f>
        <v/>
      </c>
      <c r="G966" s="3" t="str">
        <f>IF(Point[Asset ID]="","",UPPER(Point[Asset ID]))</f>
        <v/>
      </c>
      <c r="H966" s="3" t="str">
        <f>IF(Point[Asset Group]="","",VLOOKUP(Point[Asset Group],asset_grp_pt,4,FALSE))</f>
        <v/>
      </c>
      <c r="I966" s="3" t="str">
        <f>IF(Point[Asset Group]="","",VLOOKUP(Point[Asset Group],asset_grp_pt,2,FALSE))</f>
        <v/>
      </c>
      <c r="J966" s="3" t="str">
        <f>IF(Point[Asset Group]="","",VLOOKUP(Point[Asset Group],asset_grp_pt,3,FALSE))</f>
        <v/>
      </c>
      <c r="K966" s="3" t="str">
        <f>IF(Point[Asset Group]="","",VLOOKUP(Point[Asset Type],type_master_list,2,FALSE))</f>
        <v/>
      </c>
      <c r="L966" s="3" t="str">
        <f>IF(Point[Asset Name]="","",PROPER(Point[Asset Name]))</f>
        <v/>
      </c>
      <c r="M966" s="11" t="str">
        <f>IF(Point[Install Date]="","",Point[Install Date])</f>
        <v/>
      </c>
      <c r="N966" s="11" t="str">
        <f>IF(Point[Note]="","",PROPER(Point[Note]))</f>
        <v/>
      </c>
      <c r="O966" s="11" t="str">
        <f>IF(Point[Resource Consent Number]="","",UPPER(Point[Resource Consent Number]))</f>
        <v/>
      </c>
      <c r="P966" s="53" t="str">
        <f>IF(Point[Asset Unit Cost]="","",Point[Asset Unit Cost])</f>
        <v/>
      </c>
      <c r="Q966" s="11" t="str">
        <f>IF(Point[Added By]="","",UPPER(Point[Added By]))</f>
        <v/>
      </c>
      <c r="R966" s="11" t="str">
        <f>IF(Point[Added Date]="","",Point[Added Date])</f>
        <v/>
      </c>
      <c r="S966" s="14" t="str">
        <f>IF(Point[Z COORD]="","",Point[Z COORD])</f>
        <v/>
      </c>
      <c r="T966" s="14" t="str">
        <f>IF(Point[Asset Description]="","",PROPER(Point[Asset Description]))</f>
        <v/>
      </c>
      <c r="U966" s="14" t="str">
        <f>IF(Point[[Artist ]]="","",PROPER(Point[[Artist ]]))</f>
        <v/>
      </c>
      <c r="V966" s="14" t="str">
        <f>IF(Point[Material Notes]="","",PROPER(Point[Material Notes]))</f>
        <v/>
      </c>
      <c r="W966" s="14" t="str">
        <f>IF(Point[Dimension Notes]="","",Point[Dimension Notes])</f>
        <v/>
      </c>
      <c r="X966" s="14" t="str">
        <f>IF(Point[List]="","",VLOOKUP(Point[Burner Number],number,2,FALSE))</f>
        <v/>
      </c>
      <c r="Y966" s="14" t="str">
        <f>IF(Point[List]="","",VLOOKUP(Point[Fuel],bbq_fuel,2,FALSE))</f>
        <v/>
      </c>
      <c r="Z966" s="14" t="str">
        <f>IF(Point[List]="","",VLOOKUP(Point[Cabinet Material],bbq_material,2,FALSE))</f>
        <v/>
      </c>
      <c r="AA966" s="14" t="str">
        <f>IF(Point[Asset Group]="","",VLOOKUP(Point[Manufacturer],manufacturer,2,FALSE))</f>
        <v/>
      </c>
      <c r="AB966" s="14" t="str">
        <f>IF(Point[Uinsex WC]="","",Point[Uinsex WC])</f>
        <v/>
      </c>
      <c r="AC966" s="14" t="str">
        <f>IF(Point[Female WC]="","",Point[Female WC])</f>
        <v/>
      </c>
      <c r="AD966" s="14" t="str">
        <f>IF(Point[Male WC]="","",Point[Male WC])</f>
        <v/>
      </c>
      <c r="AE966" s="14" t="str">
        <f>IF(Point[Urinal]="","",Point[Urinal])</f>
        <v/>
      </c>
      <c r="AF966" s="14" t="str">
        <f>IF(Point[Disabled Unisex]="","",Point[Disabled Unisex])</f>
        <v/>
      </c>
      <c r="AG966" s="14" t="str">
        <f>IF(Point[Disabled Female]="","",Point[Disabled Female])</f>
        <v/>
      </c>
      <c r="AH966" s="14" t="str">
        <f>IF(Point[Disabled Male]="","",Point[Disabled Male])</f>
        <v/>
      </c>
      <c r="AI966" s="14" t="str">
        <f>IF(Point[Asset Group]="","",VLOOKUP(Point[Handrail],yes_no,2,FALSE))</f>
        <v/>
      </c>
      <c r="AJ966" s="14" t="str">
        <f>IF(Point[Asset Group]="","",VLOOKUP(Point[Baby Changing],yes_no,2,FALSE))</f>
        <v/>
      </c>
      <c r="AK966" s="14" t="str">
        <f>IF(Point[Asset Group]="","",VLOOKUP(Point[Service Room],yes_no,2,FALSE))</f>
        <v/>
      </c>
      <c r="AL966" s="14" t="str">
        <f>IF(Point[Asset Group]="","",VLOOKUP(Point[Service Tap],service_tap,2,FALSE))</f>
        <v/>
      </c>
      <c r="AM966" s="14" t="str">
        <f>IF(Point[Asset Group]="","",VLOOKUP(Point[Heating Type],wc_heating,2,FALSE))</f>
        <v/>
      </c>
      <c r="AN966" s="14" t="str">
        <f>IF(Point[Asset Group]="","",VLOOKUP(Point[Power Supply],power_supply,2,FALSE))</f>
        <v/>
      </c>
      <c r="AO966" s="14" t="str">
        <f>IF(Point[Asset Group]="","",VLOOKUP(Point[Waste Water],waste_water,2,FALSE))</f>
        <v/>
      </c>
      <c r="AP966" s="14" t="str">
        <f>IF(Point[Asset Group]="","",VLOOKUP(Point[Furniture SubType],subdom_master_gdb,2,FALSE))</f>
        <v/>
      </c>
      <c r="AQ966" s="14" t="str">
        <f>IF(Point[Asset Group]="","",VLOOKUP(Point[Concrete Pad],yes_no,2,FALSE))</f>
        <v/>
      </c>
      <c r="AR966" s="14" t="str">
        <f>IF(Point[Asset Group]="","",VLOOKUP(Point[Material],material_master,2,FALSE))</f>
        <v/>
      </c>
      <c r="AS966" s="14" t="str">
        <f>IF(Point[Asset Group]="","",VLOOKUP(Point[Plumbing],irrigation_plumbing,2,FALSE))</f>
        <v/>
      </c>
      <c r="AT966" s="14" t="str">
        <f>IF(Point[Asset Group]="","",VLOOKUP(Point[Sprinklers],irrigation_sprinklers,2,FALSE))</f>
        <v/>
      </c>
      <c r="AU966" s="14" t="str">
        <f>IF(Point[Asset Group]="","",VLOOKUP(Point[System],irrigation_system,2,FALSE))</f>
        <v/>
      </c>
      <c r="AV966" s="14" t="str">
        <f>IF(Point[Asset Group]="","",VLOOKUP(Point[Status],irrigation_status,2,FALSE))</f>
        <v/>
      </c>
      <c r="AW966" s="11" t="str">
        <f>IF(Point[Date of manufacture]="","",Point[Date of manufacture])</f>
        <v/>
      </c>
      <c r="AX966" s="14" t="str">
        <f>IF(Point[Asset Group]="","",VLOOKUP(Point[Sign Purpose],sign_purpose,2,FALSE))</f>
        <v/>
      </c>
      <c r="AY966" s="14" t="str">
        <f>IF(Point[Asset Group]="","",VLOOKUP(Point[Sign Material],material_master,2,FALSE))</f>
        <v/>
      </c>
      <c r="AZ966" s="14" t="str">
        <f>IF(Point[Asset Group]="","",VLOOKUP(Point[Affixed To],sign_affix,2,FALSE))</f>
        <v/>
      </c>
      <c r="BA966" s="14" t="str">
        <f>IF(Point[Size HxB mm]="","",Point[Size HxB mm])</f>
        <v/>
      </c>
      <c r="BB966" s="14" t="str">
        <f>IF(Point[Height m]="","",Point[Height m])</f>
        <v/>
      </c>
      <c r="BC966" s="14" t="str">
        <f>IF(Point[Asset Group]="","",VLOOKUP(Point[Post Material],material_master,2,FALSE))</f>
        <v/>
      </c>
      <c r="BD966" s="14" t="str">
        <f>IF(Point[Asset Group]="","",VLOOKUP(Point[Post Number],number,2,FALSE))</f>
        <v/>
      </c>
      <c r="BE966" s="14" t="str">
        <f>IF(Point[Asset Group]="","",VLOOKUP(Point[Structure SubType],subdom_master_gdb,2,FALSE))</f>
        <v/>
      </c>
      <c r="BF966" s="14" t="str">
        <f>IF(Point[Area m2]="","",Point[Area m2])</f>
        <v/>
      </c>
      <c r="BG966" s="14" t="str">
        <f>IF(Point[Length m]="","",Point[Length m])</f>
        <v/>
      </c>
      <c r="BH966" s="14" t="str">
        <f>IF(Point[Width m]="","",Point[Width m])</f>
        <v/>
      </c>
      <c r="BI966" s="14" t="str">
        <f>IF(Point[Diameter m]="","",Point[Diameter m])</f>
        <v/>
      </c>
      <c r="BJ966" s="14" t="str">
        <f>IF(Point[Asset Group]="","",VLOOKUP(Point[Number of Pipes],number,2,FALSE))</f>
        <v/>
      </c>
      <c r="BK966" s="14" t="str">
        <f>IF(Point[Asset Group]="","",VLOOKUP(Point[Combined Name],2,FALSE))</f>
        <v/>
      </c>
      <c r="BL966" s="14" t="str">
        <f>IF(Point[Asset Group]="","",VLOOKUP(Point[Size Class],size_class,2,FALSE))</f>
        <v/>
      </c>
      <c r="BM966" s="14" t="str">
        <f>IF(Point[Asset Group]="","",VLOOKUP(Point[Age Class],age_class,2,FALSE))</f>
        <v/>
      </c>
      <c r="BN966" s="14" t="str">
        <f>IF(Point[Girth (cm)]="","",Point[Girth (cm)])</f>
        <v/>
      </c>
      <c r="BO966" s="14" t="str">
        <f>IF(Point[Crown Radius (m)]="","",Point[Crown Radius (m)])</f>
        <v/>
      </c>
      <c r="BP966" s="14" t="str">
        <f>IF(Point[Asset Group]="","",VLOOKUP(Point[Rooting Environment],root_enviro,2,FALSE))</f>
        <v/>
      </c>
      <c r="BQ966" s="14" t="str">
        <f>IF(Point[Asset Group]="","",VLOOKUP(Point[Tree Surround],tree_surround,2,FALSE))</f>
        <v/>
      </c>
      <c r="BR966" s="14" t="str">
        <f>IF(Point[Asset Group]="","",VLOOKUP(Point[Tree Grill],yes_no,2,FALSE))</f>
        <v/>
      </c>
      <c r="BS966" s="14" t="str">
        <f>IF(Point[Asset Group]="","",VLOOKUP(Point[Tree Location],tree_location,2,FALSE))</f>
        <v/>
      </c>
    </row>
    <row r="967" spans="1:71" s="3" customFormat="1" x14ac:dyDescent="0.2">
      <c r="A967" s="3" t="str">
        <f>IF(Point[DWG File Name]="","",Point[DWG File Name])</f>
        <v/>
      </c>
      <c r="B967" s="3" t="str">
        <f>IF(Point[DWG Layer Name]="","",Point[DWG Layer Name])</f>
        <v/>
      </c>
      <c r="C967" s="3" t="str">
        <f>IF(Point[DWG Handle]="","",Point[DWG Handle])</f>
        <v/>
      </c>
      <c r="D967" s="58" t="str">
        <f>IF(Point[X]="","",Point[X])</f>
        <v/>
      </c>
      <c r="E967" s="58" t="str">
        <f>IF(Point[Y]="","",Point[Y])</f>
        <v/>
      </c>
      <c r="F967" s="3" t="str">
        <f>IF(Point[Replacement Asset]="","",Point[Replacement Asset])</f>
        <v/>
      </c>
      <c r="G967" s="3" t="str">
        <f>IF(Point[Asset ID]="","",UPPER(Point[Asset ID]))</f>
        <v/>
      </c>
      <c r="H967" s="3" t="str">
        <f>IF(Point[Asset Group]="","",VLOOKUP(Point[Asset Group],asset_grp_pt,4,FALSE))</f>
        <v/>
      </c>
      <c r="I967" s="3" t="str">
        <f>IF(Point[Asset Group]="","",VLOOKUP(Point[Asset Group],asset_grp_pt,2,FALSE))</f>
        <v/>
      </c>
      <c r="J967" s="3" t="str">
        <f>IF(Point[Asset Group]="","",VLOOKUP(Point[Asset Group],asset_grp_pt,3,FALSE))</f>
        <v/>
      </c>
      <c r="K967" s="3" t="str">
        <f>IF(Point[Asset Group]="","",VLOOKUP(Point[Asset Type],type_master_list,2,FALSE))</f>
        <v/>
      </c>
      <c r="L967" s="3" t="str">
        <f>IF(Point[Asset Name]="","",PROPER(Point[Asset Name]))</f>
        <v/>
      </c>
      <c r="M967" s="11" t="str">
        <f>IF(Point[Install Date]="","",Point[Install Date])</f>
        <v/>
      </c>
      <c r="N967" s="11" t="str">
        <f>IF(Point[Note]="","",PROPER(Point[Note]))</f>
        <v/>
      </c>
      <c r="O967" s="11" t="str">
        <f>IF(Point[Resource Consent Number]="","",UPPER(Point[Resource Consent Number]))</f>
        <v/>
      </c>
      <c r="P967" s="53" t="str">
        <f>IF(Point[Asset Unit Cost]="","",Point[Asset Unit Cost])</f>
        <v/>
      </c>
      <c r="Q967" s="11" t="str">
        <f>IF(Point[Added By]="","",UPPER(Point[Added By]))</f>
        <v/>
      </c>
      <c r="R967" s="11" t="str">
        <f>IF(Point[Added Date]="","",Point[Added Date])</f>
        <v/>
      </c>
      <c r="S967" s="14" t="str">
        <f>IF(Point[Z COORD]="","",Point[Z COORD])</f>
        <v/>
      </c>
      <c r="T967" s="14" t="str">
        <f>IF(Point[Asset Description]="","",PROPER(Point[Asset Description]))</f>
        <v/>
      </c>
      <c r="U967" s="14" t="str">
        <f>IF(Point[[Artist ]]="","",PROPER(Point[[Artist ]]))</f>
        <v/>
      </c>
      <c r="V967" s="14" t="str">
        <f>IF(Point[Material Notes]="","",PROPER(Point[Material Notes]))</f>
        <v/>
      </c>
      <c r="W967" s="14" t="str">
        <f>IF(Point[Dimension Notes]="","",Point[Dimension Notes])</f>
        <v/>
      </c>
      <c r="X967" s="14" t="str">
        <f>IF(Point[List]="","",VLOOKUP(Point[Burner Number],number,2,FALSE))</f>
        <v/>
      </c>
      <c r="Y967" s="14" t="str">
        <f>IF(Point[List]="","",VLOOKUP(Point[Fuel],bbq_fuel,2,FALSE))</f>
        <v/>
      </c>
      <c r="Z967" s="14" t="str">
        <f>IF(Point[List]="","",VLOOKUP(Point[Cabinet Material],bbq_material,2,FALSE))</f>
        <v/>
      </c>
      <c r="AA967" s="14" t="str">
        <f>IF(Point[Asset Group]="","",VLOOKUP(Point[Manufacturer],manufacturer,2,FALSE))</f>
        <v/>
      </c>
      <c r="AB967" s="14" t="str">
        <f>IF(Point[Uinsex WC]="","",Point[Uinsex WC])</f>
        <v/>
      </c>
      <c r="AC967" s="14" t="str">
        <f>IF(Point[Female WC]="","",Point[Female WC])</f>
        <v/>
      </c>
      <c r="AD967" s="14" t="str">
        <f>IF(Point[Male WC]="","",Point[Male WC])</f>
        <v/>
      </c>
      <c r="AE967" s="14" t="str">
        <f>IF(Point[Urinal]="","",Point[Urinal])</f>
        <v/>
      </c>
      <c r="AF967" s="14" t="str">
        <f>IF(Point[Disabled Unisex]="","",Point[Disabled Unisex])</f>
        <v/>
      </c>
      <c r="AG967" s="14" t="str">
        <f>IF(Point[Disabled Female]="","",Point[Disabled Female])</f>
        <v/>
      </c>
      <c r="AH967" s="14" t="str">
        <f>IF(Point[Disabled Male]="","",Point[Disabled Male])</f>
        <v/>
      </c>
      <c r="AI967" s="14" t="str">
        <f>IF(Point[Asset Group]="","",VLOOKUP(Point[Handrail],yes_no,2,FALSE))</f>
        <v/>
      </c>
      <c r="AJ967" s="14" t="str">
        <f>IF(Point[Asset Group]="","",VLOOKUP(Point[Baby Changing],yes_no,2,FALSE))</f>
        <v/>
      </c>
      <c r="AK967" s="14" t="str">
        <f>IF(Point[Asset Group]="","",VLOOKUP(Point[Service Room],yes_no,2,FALSE))</f>
        <v/>
      </c>
      <c r="AL967" s="14" t="str">
        <f>IF(Point[Asset Group]="","",VLOOKUP(Point[Service Tap],service_tap,2,FALSE))</f>
        <v/>
      </c>
      <c r="AM967" s="14" t="str">
        <f>IF(Point[Asset Group]="","",VLOOKUP(Point[Heating Type],wc_heating,2,FALSE))</f>
        <v/>
      </c>
      <c r="AN967" s="14" t="str">
        <f>IF(Point[Asset Group]="","",VLOOKUP(Point[Power Supply],power_supply,2,FALSE))</f>
        <v/>
      </c>
      <c r="AO967" s="14" t="str">
        <f>IF(Point[Asset Group]="","",VLOOKUP(Point[Waste Water],waste_water,2,FALSE))</f>
        <v/>
      </c>
      <c r="AP967" s="14" t="str">
        <f>IF(Point[Asset Group]="","",VLOOKUP(Point[Furniture SubType],subdom_master_gdb,2,FALSE))</f>
        <v/>
      </c>
      <c r="AQ967" s="14" t="str">
        <f>IF(Point[Asset Group]="","",VLOOKUP(Point[Concrete Pad],yes_no,2,FALSE))</f>
        <v/>
      </c>
      <c r="AR967" s="14" t="str">
        <f>IF(Point[Asset Group]="","",VLOOKUP(Point[Material],material_master,2,FALSE))</f>
        <v/>
      </c>
      <c r="AS967" s="14" t="str">
        <f>IF(Point[Asset Group]="","",VLOOKUP(Point[Plumbing],irrigation_plumbing,2,FALSE))</f>
        <v/>
      </c>
      <c r="AT967" s="14" t="str">
        <f>IF(Point[Asset Group]="","",VLOOKUP(Point[Sprinklers],irrigation_sprinklers,2,FALSE))</f>
        <v/>
      </c>
      <c r="AU967" s="14" t="str">
        <f>IF(Point[Asset Group]="","",VLOOKUP(Point[System],irrigation_system,2,FALSE))</f>
        <v/>
      </c>
      <c r="AV967" s="14" t="str">
        <f>IF(Point[Asset Group]="","",VLOOKUP(Point[Status],irrigation_status,2,FALSE))</f>
        <v/>
      </c>
      <c r="AW967" s="11" t="str">
        <f>IF(Point[Date of manufacture]="","",Point[Date of manufacture])</f>
        <v/>
      </c>
      <c r="AX967" s="14" t="str">
        <f>IF(Point[Asset Group]="","",VLOOKUP(Point[Sign Purpose],sign_purpose,2,FALSE))</f>
        <v/>
      </c>
      <c r="AY967" s="14" t="str">
        <f>IF(Point[Asset Group]="","",VLOOKUP(Point[Sign Material],material_master,2,FALSE))</f>
        <v/>
      </c>
      <c r="AZ967" s="14" t="str">
        <f>IF(Point[Asset Group]="","",VLOOKUP(Point[Affixed To],sign_affix,2,FALSE))</f>
        <v/>
      </c>
      <c r="BA967" s="14" t="str">
        <f>IF(Point[Size HxB mm]="","",Point[Size HxB mm])</f>
        <v/>
      </c>
      <c r="BB967" s="14" t="str">
        <f>IF(Point[Height m]="","",Point[Height m])</f>
        <v/>
      </c>
      <c r="BC967" s="14" t="str">
        <f>IF(Point[Asset Group]="","",VLOOKUP(Point[Post Material],material_master,2,FALSE))</f>
        <v/>
      </c>
      <c r="BD967" s="14" t="str">
        <f>IF(Point[Asset Group]="","",VLOOKUP(Point[Post Number],number,2,FALSE))</f>
        <v/>
      </c>
      <c r="BE967" s="14" t="str">
        <f>IF(Point[Asset Group]="","",VLOOKUP(Point[Structure SubType],subdom_master_gdb,2,FALSE))</f>
        <v/>
      </c>
      <c r="BF967" s="14" t="str">
        <f>IF(Point[Area m2]="","",Point[Area m2])</f>
        <v/>
      </c>
      <c r="BG967" s="14" t="str">
        <f>IF(Point[Length m]="","",Point[Length m])</f>
        <v/>
      </c>
      <c r="BH967" s="14" t="str">
        <f>IF(Point[Width m]="","",Point[Width m])</f>
        <v/>
      </c>
      <c r="BI967" s="14" t="str">
        <f>IF(Point[Diameter m]="","",Point[Diameter m])</f>
        <v/>
      </c>
      <c r="BJ967" s="14" t="str">
        <f>IF(Point[Asset Group]="","",VLOOKUP(Point[Number of Pipes],number,2,FALSE))</f>
        <v/>
      </c>
      <c r="BK967" s="14" t="str">
        <f>IF(Point[Asset Group]="","",VLOOKUP(Point[Combined Name],2,FALSE))</f>
        <v/>
      </c>
      <c r="BL967" s="14" t="str">
        <f>IF(Point[Asset Group]="","",VLOOKUP(Point[Size Class],size_class,2,FALSE))</f>
        <v/>
      </c>
      <c r="BM967" s="14" t="str">
        <f>IF(Point[Asset Group]="","",VLOOKUP(Point[Age Class],age_class,2,FALSE))</f>
        <v/>
      </c>
      <c r="BN967" s="14" t="str">
        <f>IF(Point[Girth (cm)]="","",Point[Girth (cm)])</f>
        <v/>
      </c>
      <c r="BO967" s="14" t="str">
        <f>IF(Point[Crown Radius (m)]="","",Point[Crown Radius (m)])</f>
        <v/>
      </c>
      <c r="BP967" s="14" t="str">
        <f>IF(Point[Asset Group]="","",VLOOKUP(Point[Rooting Environment],root_enviro,2,FALSE))</f>
        <v/>
      </c>
      <c r="BQ967" s="14" t="str">
        <f>IF(Point[Asset Group]="","",VLOOKUP(Point[Tree Surround],tree_surround,2,FALSE))</f>
        <v/>
      </c>
      <c r="BR967" s="14" t="str">
        <f>IF(Point[Asset Group]="","",VLOOKUP(Point[Tree Grill],yes_no,2,FALSE))</f>
        <v/>
      </c>
      <c r="BS967" s="14" t="str">
        <f>IF(Point[Asset Group]="","",VLOOKUP(Point[Tree Location],tree_location,2,FALSE))</f>
        <v/>
      </c>
    </row>
    <row r="968" spans="1:71" s="3" customFormat="1" x14ac:dyDescent="0.2">
      <c r="A968" s="3" t="str">
        <f>IF(Point[DWG File Name]="","",Point[DWG File Name])</f>
        <v/>
      </c>
      <c r="B968" s="3" t="str">
        <f>IF(Point[DWG Layer Name]="","",Point[DWG Layer Name])</f>
        <v/>
      </c>
      <c r="C968" s="3" t="str">
        <f>IF(Point[DWG Handle]="","",Point[DWG Handle])</f>
        <v/>
      </c>
      <c r="D968" s="58" t="str">
        <f>IF(Point[X]="","",Point[X])</f>
        <v/>
      </c>
      <c r="E968" s="58" t="str">
        <f>IF(Point[Y]="","",Point[Y])</f>
        <v/>
      </c>
      <c r="F968" s="3" t="str">
        <f>IF(Point[Replacement Asset]="","",Point[Replacement Asset])</f>
        <v/>
      </c>
      <c r="G968" s="3" t="str">
        <f>IF(Point[Asset ID]="","",UPPER(Point[Asset ID]))</f>
        <v/>
      </c>
      <c r="H968" s="3" t="str">
        <f>IF(Point[Asset Group]="","",VLOOKUP(Point[Asset Group],asset_grp_pt,4,FALSE))</f>
        <v/>
      </c>
      <c r="I968" s="3" t="str">
        <f>IF(Point[Asset Group]="","",VLOOKUP(Point[Asset Group],asset_grp_pt,2,FALSE))</f>
        <v/>
      </c>
      <c r="J968" s="3" t="str">
        <f>IF(Point[Asset Group]="","",VLOOKUP(Point[Asset Group],asset_grp_pt,3,FALSE))</f>
        <v/>
      </c>
      <c r="K968" s="3" t="str">
        <f>IF(Point[Asset Group]="","",VLOOKUP(Point[Asset Type],type_master_list,2,FALSE))</f>
        <v/>
      </c>
      <c r="L968" s="3" t="str">
        <f>IF(Point[Asset Name]="","",PROPER(Point[Asset Name]))</f>
        <v/>
      </c>
      <c r="M968" s="11" t="str">
        <f>IF(Point[Install Date]="","",Point[Install Date])</f>
        <v/>
      </c>
      <c r="N968" s="11" t="str">
        <f>IF(Point[Note]="","",PROPER(Point[Note]))</f>
        <v/>
      </c>
      <c r="O968" s="11" t="str">
        <f>IF(Point[Resource Consent Number]="","",UPPER(Point[Resource Consent Number]))</f>
        <v/>
      </c>
      <c r="P968" s="53" t="str">
        <f>IF(Point[Asset Unit Cost]="","",Point[Asset Unit Cost])</f>
        <v/>
      </c>
      <c r="Q968" s="11" t="str">
        <f>IF(Point[Added By]="","",UPPER(Point[Added By]))</f>
        <v/>
      </c>
      <c r="R968" s="11" t="str">
        <f>IF(Point[Added Date]="","",Point[Added Date])</f>
        <v/>
      </c>
      <c r="S968" s="14" t="str">
        <f>IF(Point[Z COORD]="","",Point[Z COORD])</f>
        <v/>
      </c>
      <c r="T968" s="14" t="str">
        <f>IF(Point[Asset Description]="","",PROPER(Point[Asset Description]))</f>
        <v/>
      </c>
      <c r="U968" s="14" t="str">
        <f>IF(Point[[Artist ]]="","",PROPER(Point[[Artist ]]))</f>
        <v/>
      </c>
      <c r="V968" s="14" t="str">
        <f>IF(Point[Material Notes]="","",PROPER(Point[Material Notes]))</f>
        <v/>
      </c>
      <c r="W968" s="14" t="str">
        <f>IF(Point[Dimension Notes]="","",Point[Dimension Notes])</f>
        <v/>
      </c>
      <c r="X968" s="14" t="str">
        <f>IF(Point[List]="","",VLOOKUP(Point[Burner Number],number,2,FALSE))</f>
        <v/>
      </c>
      <c r="Y968" s="14" t="str">
        <f>IF(Point[List]="","",VLOOKUP(Point[Fuel],bbq_fuel,2,FALSE))</f>
        <v/>
      </c>
      <c r="Z968" s="14" t="str">
        <f>IF(Point[List]="","",VLOOKUP(Point[Cabinet Material],bbq_material,2,FALSE))</f>
        <v/>
      </c>
      <c r="AA968" s="14" t="str">
        <f>IF(Point[Asset Group]="","",VLOOKUP(Point[Manufacturer],manufacturer,2,FALSE))</f>
        <v/>
      </c>
      <c r="AB968" s="14" t="str">
        <f>IF(Point[Uinsex WC]="","",Point[Uinsex WC])</f>
        <v/>
      </c>
      <c r="AC968" s="14" t="str">
        <f>IF(Point[Female WC]="","",Point[Female WC])</f>
        <v/>
      </c>
      <c r="AD968" s="14" t="str">
        <f>IF(Point[Male WC]="","",Point[Male WC])</f>
        <v/>
      </c>
      <c r="AE968" s="14" t="str">
        <f>IF(Point[Urinal]="","",Point[Urinal])</f>
        <v/>
      </c>
      <c r="AF968" s="14" t="str">
        <f>IF(Point[Disabled Unisex]="","",Point[Disabled Unisex])</f>
        <v/>
      </c>
      <c r="AG968" s="14" t="str">
        <f>IF(Point[Disabled Female]="","",Point[Disabled Female])</f>
        <v/>
      </c>
      <c r="AH968" s="14" t="str">
        <f>IF(Point[Disabled Male]="","",Point[Disabled Male])</f>
        <v/>
      </c>
      <c r="AI968" s="14" t="str">
        <f>IF(Point[Asset Group]="","",VLOOKUP(Point[Handrail],yes_no,2,FALSE))</f>
        <v/>
      </c>
      <c r="AJ968" s="14" t="str">
        <f>IF(Point[Asset Group]="","",VLOOKUP(Point[Baby Changing],yes_no,2,FALSE))</f>
        <v/>
      </c>
      <c r="AK968" s="14" t="str">
        <f>IF(Point[Asset Group]="","",VLOOKUP(Point[Service Room],yes_no,2,FALSE))</f>
        <v/>
      </c>
      <c r="AL968" s="14" t="str">
        <f>IF(Point[Asset Group]="","",VLOOKUP(Point[Service Tap],service_tap,2,FALSE))</f>
        <v/>
      </c>
      <c r="AM968" s="14" t="str">
        <f>IF(Point[Asset Group]="","",VLOOKUP(Point[Heating Type],wc_heating,2,FALSE))</f>
        <v/>
      </c>
      <c r="AN968" s="14" t="str">
        <f>IF(Point[Asset Group]="","",VLOOKUP(Point[Power Supply],power_supply,2,FALSE))</f>
        <v/>
      </c>
      <c r="AO968" s="14" t="str">
        <f>IF(Point[Asset Group]="","",VLOOKUP(Point[Waste Water],waste_water,2,FALSE))</f>
        <v/>
      </c>
      <c r="AP968" s="14" t="str">
        <f>IF(Point[Asset Group]="","",VLOOKUP(Point[Furniture SubType],subdom_master_gdb,2,FALSE))</f>
        <v/>
      </c>
      <c r="AQ968" s="14" t="str">
        <f>IF(Point[Asset Group]="","",VLOOKUP(Point[Concrete Pad],yes_no,2,FALSE))</f>
        <v/>
      </c>
      <c r="AR968" s="14" t="str">
        <f>IF(Point[Asset Group]="","",VLOOKUP(Point[Material],material_master,2,FALSE))</f>
        <v/>
      </c>
      <c r="AS968" s="14" t="str">
        <f>IF(Point[Asset Group]="","",VLOOKUP(Point[Plumbing],irrigation_plumbing,2,FALSE))</f>
        <v/>
      </c>
      <c r="AT968" s="14" t="str">
        <f>IF(Point[Asset Group]="","",VLOOKUP(Point[Sprinklers],irrigation_sprinklers,2,FALSE))</f>
        <v/>
      </c>
      <c r="AU968" s="14" t="str">
        <f>IF(Point[Asset Group]="","",VLOOKUP(Point[System],irrigation_system,2,FALSE))</f>
        <v/>
      </c>
      <c r="AV968" s="14" t="str">
        <f>IF(Point[Asset Group]="","",VLOOKUP(Point[Status],irrigation_status,2,FALSE))</f>
        <v/>
      </c>
      <c r="AW968" s="11" t="str">
        <f>IF(Point[Date of manufacture]="","",Point[Date of manufacture])</f>
        <v/>
      </c>
      <c r="AX968" s="14" t="str">
        <f>IF(Point[Asset Group]="","",VLOOKUP(Point[Sign Purpose],sign_purpose,2,FALSE))</f>
        <v/>
      </c>
      <c r="AY968" s="14" t="str">
        <f>IF(Point[Asset Group]="","",VLOOKUP(Point[Sign Material],material_master,2,FALSE))</f>
        <v/>
      </c>
      <c r="AZ968" s="14" t="str">
        <f>IF(Point[Asset Group]="","",VLOOKUP(Point[Affixed To],sign_affix,2,FALSE))</f>
        <v/>
      </c>
      <c r="BA968" s="14" t="str">
        <f>IF(Point[Size HxB mm]="","",Point[Size HxB mm])</f>
        <v/>
      </c>
      <c r="BB968" s="14" t="str">
        <f>IF(Point[Height m]="","",Point[Height m])</f>
        <v/>
      </c>
      <c r="BC968" s="14" t="str">
        <f>IF(Point[Asset Group]="","",VLOOKUP(Point[Post Material],material_master,2,FALSE))</f>
        <v/>
      </c>
      <c r="BD968" s="14" t="str">
        <f>IF(Point[Asset Group]="","",VLOOKUP(Point[Post Number],number,2,FALSE))</f>
        <v/>
      </c>
      <c r="BE968" s="14" t="str">
        <f>IF(Point[Asset Group]="","",VLOOKUP(Point[Structure SubType],subdom_master_gdb,2,FALSE))</f>
        <v/>
      </c>
      <c r="BF968" s="14" t="str">
        <f>IF(Point[Area m2]="","",Point[Area m2])</f>
        <v/>
      </c>
      <c r="BG968" s="14" t="str">
        <f>IF(Point[Length m]="","",Point[Length m])</f>
        <v/>
      </c>
      <c r="BH968" s="14" t="str">
        <f>IF(Point[Width m]="","",Point[Width m])</f>
        <v/>
      </c>
      <c r="BI968" s="14" t="str">
        <f>IF(Point[Diameter m]="","",Point[Diameter m])</f>
        <v/>
      </c>
      <c r="BJ968" s="14" t="str">
        <f>IF(Point[Asset Group]="","",VLOOKUP(Point[Number of Pipes],number,2,FALSE))</f>
        <v/>
      </c>
      <c r="BK968" s="14" t="str">
        <f>IF(Point[Asset Group]="","",VLOOKUP(Point[Combined Name],2,FALSE))</f>
        <v/>
      </c>
      <c r="BL968" s="14" t="str">
        <f>IF(Point[Asset Group]="","",VLOOKUP(Point[Size Class],size_class,2,FALSE))</f>
        <v/>
      </c>
      <c r="BM968" s="14" t="str">
        <f>IF(Point[Asset Group]="","",VLOOKUP(Point[Age Class],age_class,2,FALSE))</f>
        <v/>
      </c>
      <c r="BN968" s="14" t="str">
        <f>IF(Point[Girth (cm)]="","",Point[Girth (cm)])</f>
        <v/>
      </c>
      <c r="BO968" s="14" t="str">
        <f>IF(Point[Crown Radius (m)]="","",Point[Crown Radius (m)])</f>
        <v/>
      </c>
      <c r="BP968" s="14" t="str">
        <f>IF(Point[Asset Group]="","",VLOOKUP(Point[Rooting Environment],root_enviro,2,FALSE))</f>
        <v/>
      </c>
      <c r="BQ968" s="14" t="str">
        <f>IF(Point[Asset Group]="","",VLOOKUP(Point[Tree Surround],tree_surround,2,FALSE))</f>
        <v/>
      </c>
      <c r="BR968" s="14" t="str">
        <f>IF(Point[Asset Group]="","",VLOOKUP(Point[Tree Grill],yes_no,2,FALSE))</f>
        <v/>
      </c>
      <c r="BS968" s="14" t="str">
        <f>IF(Point[Asset Group]="","",VLOOKUP(Point[Tree Location],tree_location,2,FALSE))</f>
        <v/>
      </c>
    </row>
    <row r="969" spans="1:71" s="3" customFormat="1" x14ac:dyDescent="0.2">
      <c r="A969" s="3" t="str">
        <f>IF(Point[DWG File Name]="","",Point[DWG File Name])</f>
        <v/>
      </c>
      <c r="B969" s="3" t="str">
        <f>IF(Point[DWG Layer Name]="","",Point[DWG Layer Name])</f>
        <v/>
      </c>
      <c r="C969" s="3" t="str">
        <f>IF(Point[DWG Handle]="","",Point[DWG Handle])</f>
        <v/>
      </c>
      <c r="D969" s="58" t="str">
        <f>IF(Point[X]="","",Point[X])</f>
        <v/>
      </c>
      <c r="E969" s="58" t="str">
        <f>IF(Point[Y]="","",Point[Y])</f>
        <v/>
      </c>
      <c r="F969" s="3" t="str">
        <f>IF(Point[Replacement Asset]="","",Point[Replacement Asset])</f>
        <v/>
      </c>
      <c r="G969" s="3" t="str">
        <f>IF(Point[Asset ID]="","",UPPER(Point[Asset ID]))</f>
        <v/>
      </c>
      <c r="H969" s="3" t="str">
        <f>IF(Point[Asset Group]="","",VLOOKUP(Point[Asset Group],asset_grp_pt,4,FALSE))</f>
        <v/>
      </c>
      <c r="I969" s="3" t="str">
        <f>IF(Point[Asset Group]="","",VLOOKUP(Point[Asset Group],asset_grp_pt,2,FALSE))</f>
        <v/>
      </c>
      <c r="J969" s="3" t="str">
        <f>IF(Point[Asset Group]="","",VLOOKUP(Point[Asset Group],asset_grp_pt,3,FALSE))</f>
        <v/>
      </c>
      <c r="K969" s="3" t="str">
        <f>IF(Point[Asset Group]="","",VLOOKUP(Point[Asset Type],type_master_list,2,FALSE))</f>
        <v/>
      </c>
      <c r="L969" s="3" t="str">
        <f>IF(Point[Asset Name]="","",PROPER(Point[Asset Name]))</f>
        <v/>
      </c>
      <c r="M969" s="11" t="str">
        <f>IF(Point[Install Date]="","",Point[Install Date])</f>
        <v/>
      </c>
      <c r="N969" s="11" t="str">
        <f>IF(Point[Note]="","",PROPER(Point[Note]))</f>
        <v/>
      </c>
      <c r="O969" s="11" t="str">
        <f>IF(Point[Resource Consent Number]="","",UPPER(Point[Resource Consent Number]))</f>
        <v/>
      </c>
      <c r="P969" s="53" t="str">
        <f>IF(Point[Asset Unit Cost]="","",Point[Asset Unit Cost])</f>
        <v/>
      </c>
      <c r="Q969" s="11" t="str">
        <f>IF(Point[Added By]="","",UPPER(Point[Added By]))</f>
        <v/>
      </c>
      <c r="R969" s="11" t="str">
        <f>IF(Point[Added Date]="","",Point[Added Date])</f>
        <v/>
      </c>
      <c r="S969" s="14" t="str">
        <f>IF(Point[Z COORD]="","",Point[Z COORD])</f>
        <v/>
      </c>
      <c r="T969" s="14" t="str">
        <f>IF(Point[Asset Description]="","",PROPER(Point[Asset Description]))</f>
        <v/>
      </c>
      <c r="U969" s="14" t="str">
        <f>IF(Point[[Artist ]]="","",PROPER(Point[[Artist ]]))</f>
        <v/>
      </c>
      <c r="V969" s="14" t="str">
        <f>IF(Point[Material Notes]="","",PROPER(Point[Material Notes]))</f>
        <v/>
      </c>
      <c r="W969" s="14" t="str">
        <f>IF(Point[Dimension Notes]="","",Point[Dimension Notes])</f>
        <v/>
      </c>
      <c r="X969" s="14" t="str">
        <f>IF(Point[List]="","",VLOOKUP(Point[Burner Number],number,2,FALSE))</f>
        <v/>
      </c>
      <c r="Y969" s="14" t="str">
        <f>IF(Point[List]="","",VLOOKUP(Point[Fuel],bbq_fuel,2,FALSE))</f>
        <v/>
      </c>
      <c r="Z969" s="14" t="str">
        <f>IF(Point[List]="","",VLOOKUP(Point[Cabinet Material],bbq_material,2,FALSE))</f>
        <v/>
      </c>
      <c r="AA969" s="14" t="str">
        <f>IF(Point[Asset Group]="","",VLOOKUP(Point[Manufacturer],manufacturer,2,FALSE))</f>
        <v/>
      </c>
      <c r="AB969" s="14" t="str">
        <f>IF(Point[Uinsex WC]="","",Point[Uinsex WC])</f>
        <v/>
      </c>
      <c r="AC969" s="14" t="str">
        <f>IF(Point[Female WC]="","",Point[Female WC])</f>
        <v/>
      </c>
      <c r="AD969" s="14" t="str">
        <f>IF(Point[Male WC]="","",Point[Male WC])</f>
        <v/>
      </c>
      <c r="AE969" s="14" t="str">
        <f>IF(Point[Urinal]="","",Point[Urinal])</f>
        <v/>
      </c>
      <c r="AF969" s="14" t="str">
        <f>IF(Point[Disabled Unisex]="","",Point[Disabled Unisex])</f>
        <v/>
      </c>
      <c r="AG969" s="14" t="str">
        <f>IF(Point[Disabled Female]="","",Point[Disabled Female])</f>
        <v/>
      </c>
      <c r="AH969" s="14" t="str">
        <f>IF(Point[Disabled Male]="","",Point[Disabled Male])</f>
        <v/>
      </c>
      <c r="AI969" s="14" t="str">
        <f>IF(Point[Asset Group]="","",VLOOKUP(Point[Handrail],yes_no,2,FALSE))</f>
        <v/>
      </c>
      <c r="AJ969" s="14" t="str">
        <f>IF(Point[Asset Group]="","",VLOOKUP(Point[Baby Changing],yes_no,2,FALSE))</f>
        <v/>
      </c>
      <c r="AK969" s="14" t="str">
        <f>IF(Point[Asset Group]="","",VLOOKUP(Point[Service Room],yes_no,2,FALSE))</f>
        <v/>
      </c>
      <c r="AL969" s="14" t="str">
        <f>IF(Point[Asset Group]="","",VLOOKUP(Point[Service Tap],service_tap,2,FALSE))</f>
        <v/>
      </c>
      <c r="AM969" s="14" t="str">
        <f>IF(Point[Asset Group]="","",VLOOKUP(Point[Heating Type],wc_heating,2,FALSE))</f>
        <v/>
      </c>
      <c r="AN969" s="14" t="str">
        <f>IF(Point[Asset Group]="","",VLOOKUP(Point[Power Supply],power_supply,2,FALSE))</f>
        <v/>
      </c>
      <c r="AO969" s="14" t="str">
        <f>IF(Point[Asset Group]="","",VLOOKUP(Point[Waste Water],waste_water,2,FALSE))</f>
        <v/>
      </c>
      <c r="AP969" s="14" t="str">
        <f>IF(Point[Asset Group]="","",VLOOKUP(Point[Furniture SubType],subdom_master_gdb,2,FALSE))</f>
        <v/>
      </c>
      <c r="AQ969" s="14" t="str">
        <f>IF(Point[Asset Group]="","",VLOOKUP(Point[Concrete Pad],yes_no,2,FALSE))</f>
        <v/>
      </c>
      <c r="AR969" s="14" t="str">
        <f>IF(Point[Asset Group]="","",VLOOKUP(Point[Material],material_master,2,FALSE))</f>
        <v/>
      </c>
      <c r="AS969" s="14" t="str">
        <f>IF(Point[Asset Group]="","",VLOOKUP(Point[Plumbing],irrigation_plumbing,2,FALSE))</f>
        <v/>
      </c>
      <c r="AT969" s="14" t="str">
        <f>IF(Point[Asset Group]="","",VLOOKUP(Point[Sprinklers],irrigation_sprinklers,2,FALSE))</f>
        <v/>
      </c>
      <c r="AU969" s="14" t="str">
        <f>IF(Point[Asset Group]="","",VLOOKUP(Point[System],irrigation_system,2,FALSE))</f>
        <v/>
      </c>
      <c r="AV969" s="14" t="str">
        <f>IF(Point[Asset Group]="","",VLOOKUP(Point[Status],irrigation_status,2,FALSE))</f>
        <v/>
      </c>
      <c r="AW969" s="11" t="str">
        <f>IF(Point[Date of manufacture]="","",Point[Date of manufacture])</f>
        <v/>
      </c>
      <c r="AX969" s="14" t="str">
        <f>IF(Point[Asset Group]="","",VLOOKUP(Point[Sign Purpose],sign_purpose,2,FALSE))</f>
        <v/>
      </c>
      <c r="AY969" s="14" t="str">
        <f>IF(Point[Asset Group]="","",VLOOKUP(Point[Sign Material],material_master,2,FALSE))</f>
        <v/>
      </c>
      <c r="AZ969" s="14" t="str">
        <f>IF(Point[Asset Group]="","",VLOOKUP(Point[Affixed To],sign_affix,2,FALSE))</f>
        <v/>
      </c>
      <c r="BA969" s="14" t="str">
        <f>IF(Point[Size HxB mm]="","",Point[Size HxB mm])</f>
        <v/>
      </c>
      <c r="BB969" s="14" t="str">
        <f>IF(Point[Height m]="","",Point[Height m])</f>
        <v/>
      </c>
      <c r="BC969" s="14" t="str">
        <f>IF(Point[Asset Group]="","",VLOOKUP(Point[Post Material],material_master,2,FALSE))</f>
        <v/>
      </c>
      <c r="BD969" s="14" t="str">
        <f>IF(Point[Asset Group]="","",VLOOKUP(Point[Post Number],number,2,FALSE))</f>
        <v/>
      </c>
      <c r="BE969" s="14" t="str">
        <f>IF(Point[Asset Group]="","",VLOOKUP(Point[Structure SubType],subdom_master_gdb,2,FALSE))</f>
        <v/>
      </c>
      <c r="BF969" s="14" t="str">
        <f>IF(Point[Area m2]="","",Point[Area m2])</f>
        <v/>
      </c>
      <c r="BG969" s="14" t="str">
        <f>IF(Point[Length m]="","",Point[Length m])</f>
        <v/>
      </c>
      <c r="BH969" s="14" t="str">
        <f>IF(Point[Width m]="","",Point[Width m])</f>
        <v/>
      </c>
      <c r="BI969" s="14" t="str">
        <f>IF(Point[Diameter m]="","",Point[Diameter m])</f>
        <v/>
      </c>
      <c r="BJ969" s="14" t="str">
        <f>IF(Point[Asset Group]="","",VLOOKUP(Point[Number of Pipes],number,2,FALSE))</f>
        <v/>
      </c>
      <c r="BK969" s="14" t="str">
        <f>IF(Point[Asset Group]="","",VLOOKUP(Point[Combined Name],2,FALSE))</f>
        <v/>
      </c>
      <c r="BL969" s="14" t="str">
        <f>IF(Point[Asset Group]="","",VLOOKUP(Point[Size Class],size_class,2,FALSE))</f>
        <v/>
      </c>
      <c r="BM969" s="14" t="str">
        <f>IF(Point[Asset Group]="","",VLOOKUP(Point[Age Class],age_class,2,FALSE))</f>
        <v/>
      </c>
      <c r="BN969" s="14" t="str">
        <f>IF(Point[Girth (cm)]="","",Point[Girth (cm)])</f>
        <v/>
      </c>
      <c r="BO969" s="14" t="str">
        <f>IF(Point[Crown Radius (m)]="","",Point[Crown Radius (m)])</f>
        <v/>
      </c>
      <c r="BP969" s="14" t="str">
        <f>IF(Point[Asset Group]="","",VLOOKUP(Point[Rooting Environment],root_enviro,2,FALSE))</f>
        <v/>
      </c>
      <c r="BQ969" s="14" t="str">
        <f>IF(Point[Asset Group]="","",VLOOKUP(Point[Tree Surround],tree_surround,2,FALSE))</f>
        <v/>
      </c>
      <c r="BR969" s="14" t="str">
        <f>IF(Point[Asset Group]="","",VLOOKUP(Point[Tree Grill],yes_no,2,FALSE))</f>
        <v/>
      </c>
      <c r="BS969" s="14" t="str">
        <f>IF(Point[Asset Group]="","",VLOOKUP(Point[Tree Location],tree_location,2,FALSE))</f>
        <v/>
      </c>
    </row>
    <row r="970" spans="1:71" s="3" customFormat="1" x14ac:dyDescent="0.2">
      <c r="A970" s="3" t="str">
        <f>IF(Point[DWG File Name]="","",Point[DWG File Name])</f>
        <v/>
      </c>
      <c r="B970" s="3" t="str">
        <f>IF(Point[DWG Layer Name]="","",Point[DWG Layer Name])</f>
        <v/>
      </c>
      <c r="C970" s="3" t="str">
        <f>IF(Point[DWG Handle]="","",Point[DWG Handle])</f>
        <v/>
      </c>
      <c r="D970" s="58" t="str">
        <f>IF(Point[X]="","",Point[X])</f>
        <v/>
      </c>
      <c r="E970" s="58" t="str">
        <f>IF(Point[Y]="","",Point[Y])</f>
        <v/>
      </c>
      <c r="F970" s="3" t="str">
        <f>IF(Point[Replacement Asset]="","",Point[Replacement Asset])</f>
        <v/>
      </c>
      <c r="G970" s="3" t="str">
        <f>IF(Point[Asset ID]="","",UPPER(Point[Asset ID]))</f>
        <v/>
      </c>
      <c r="H970" s="3" t="str">
        <f>IF(Point[Asset Group]="","",VLOOKUP(Point[Asset Group],asset_grp_pt,4,FALSE))</f>
        <v/>
      </c>
      <c r="I970" s="3" t="str">
        <f>IF(Point[Asset Group]="","",VLOOKUP(Point[Asset Group],asset_grp_pt,2,FALSE))</f>
        <v/>
      </c>
      <c r="J970" s="3" t="str">
        <f>IF(Point[Asset Group]="","",VLOOKUP(Point[Asset Group],asset_grp_pt,3,FALSE))</f>
        <v/>
      </c>
      <c r="K970" s="3" t="str">
        <f>IF(Point[Asset Group]="","",VLOOKUP(Point[Asset Type],type_master_list,2,FALSE))</f>
        <v/>
      </c>
      <c r="L970" s="3" t="str">
        <f>IF(Point[Asset Name]="","",PROPER(Point[Asset Name]))</f>
        <v/>
      </c>
      <c r="M970" s="11" t="str">
        <f>IF(Point[Install Date]="","",Point[Install Date])</f>
        <v/>
      </c>
      <c r="N970" s="11" t="str">
        <f>IF(Point[Note]="","",PROPER(Point[Note]))</f>
        <v/>
      </c>
      <c r="O970" s="11" t="str">
        <f>IF(Point[Resource Consent Number]="","",UPPER(Point[Resource Consent Number]))</f>
        <v/>
      </c>
      <c r="P970" s="53" t="str">
        <f>IF(Point[Asset Unit Cost]="","",Point[Asset Unit Cost])</f>
        <v/>
      </c>
      <c r="Q970" s="11" t="str">
        <f>IF(Point[Added By]="","",UPPER(Point[Added By]))</f>
        <v/>
      </c>
      <c r="R970" s="11" t="str">
        <f>IF(Point[Added Date]="","",Point[Added Date])</f>
        <v/>
      </c>
      <c r="S970" s="14" t="str">
        <f>IF(Point[Z COORD]="","",Point[Z COORD])</f>
        <v/>
      </c>
      <c r="T970" s="14" t="str">
        <f>IF(Point[Asset Description]="","",PROPER(Point[Asset Description]))</f>
        <v/>
      </c>
      <c r="U970" s="14" t="str">
        <f>IF(Point[[Artist ]]="","",PROPER(Point[[Artist ]]))</f>
        <v/>
      </c>
      <c r="V970" s="14" t="str">
        <f>IF(Point[Material Notes]="","",PROPER(Point[Material Notes]))</f>
        <v/>
      </c>
      <c r="W970" s="14" t="str">
        <f>IF(Point[Dimension Notes]="","",Point[Dimension Notes])</f>
        <v/>
      </c>
      <c r="X970" s="14" t="str">
        <f>IF(Point[List]="","",VLOOKUP(Point[Burner Number],number,2,FALSE))</f>
        <v/>
      </c>
      <c r="Y970" s="14" t="str">
        <f>IF(Point[List]="","",VLOOKUP(Point[Fuel],bbq_fuel,2,FALSE))</f>
        <v/>
      </c>
      <c r="Z970" s="14" t="str">
        <f>IF(Point[List]="","",VLOOKUP(Point[Cabinet Material],bbq_material,2,FALSE))</f>
        <v/>
      </c>
      <c r="AA970" s="14" t="str">
        <f>IF(Point[Asset Group]="","",VLOOKUP(Point[Manufacturer],manufacturer,2,FALSE))</f>
        <v/>
      </c>
      <c r="AB970" s="14" t="str">
        <f>IF(Point[Uinsex WC]="","",Point[Uinsex WC])</f>
        <v/>
      </c>
      <c r="AC970" s="14" t="str">
        <f>IF(Point[Female WC]="","",Point[Female WC])</f>
        <v/>
      </c>
      <c r="AD970" s="14" t="str">
        <f>IF(Point[Male WC]="","",Point[Male WC])</f>
        <v/>
      </c>
      <c r="AE970" s="14" t="str">
        <f>IF(Point[Urinal]="","",Point[Urinal])</f>
        <v/>
      </c>
      <c r="AF970" s="14" t="str">
        <f>IF(Point[Disabled Unisex]="","",Point[Disabled Unisex])</f>
        <v/>
      </c>
      <c r="AG970" s="14" t="str">
        <f>IF(Point[Disabled Female]="","",Point[Disabled Female])</f>
        <v/>
      </c>
      <c r="AH970" s="14" t="str">
        <f>IF(Point[Disabled Male]="","",Point[Disabled Male])</f>
        <v/>
      </c>
      <c r="AI970" s="14" t="str">
        <f>IF(Point[Asset Group]="","",VLOOKUP(Point[Handrail],yes_no,2,FALSE))</f>
        <v/>
      </c>
      <c r="AJ970" s="14" t="str">
        <f>IF(Point[Asset Group]="","",VLOOKUP(Point[Baby Changing],yes_no,2,FALSE))</f>
        <v/>
      </c>
      <c r="AK970" s="14" t="str">
        <f>IF(Point[Asset Group]="","",VLOOKUP(Point[Service Room],yes_no,2,FALSE))</f>
        <v/>
      </c>
      <c r="AL970" s="14" t="str">
        <f>IF(Point[Asset Group]="","",VLOOKUP(Point[Service Tap],service_tap,2,FALSE))</f>
        <v/>
      </c>
      <c r="AM970" s="14" t="str">
        <f>IF(Point[Asset Group]="","",VLOOKUP(Point[Heating Type],wc_heating,2,FALSE))</f>
        <v/>
      </c>
      <c r="AN970" s="14" t="str">
        <f>IF(Point[Asset Group]="","",VLOOKUP(Point[Power Supply],power_supply,2,FALSE))</f>
        <v/>
      </c>
      <c r="AO970" s="14" t="str">
        <f>IF(Point[Asset Group]="","",VLOOKUP(Point[Waste Water],waste_water,2,FALSE))</f>
        <v/>
      </c>
      <c r="AP970" s="14" t="str">
        <f>IF(Point[Asset Group]="","",VLOOKUP(Point[Furniture SubType],subdom_master_gdb,2,FALSE))</f>
        <v/>
      </c>
      <c r="AQ970" s="14" t="str">
        <f>IF(Point[Asset Group]="","",VLOOKUP(Point[Concrete Pad],yes_no,2,FALSE))</f>
        <v/>
      </c>
      <c r="AR970" s="14" t="str">
        <f>IF(Point[Asset Group]="","",VLOOKUP(Point[Material],material_master,2,FALSE))</f>
        <v/>
      </c>
      <c r="AS970" s="14" t="str">
        <f>IF(Point[Asset Group]="","",VLOOKUP(Point[Plumbing],irrigation_plumbing,2,FALSE))</f>
        <v/>
      </c>
      <c r="AT970" s="14" t="str">
        <f>IF(Point[Asset Group]="","",VLOOKUP(Point[Sprinklers],irrigation_sprinklers,2,FALSE))</f>
        <v/>
      </c>
      <c r="AU970" s="14" t="str">
        <f>IF(Point[Asset Group]="","",VLOOKUP(Point[System],irrigation_system,2,FALSE))</f>
        <v/>
      </c>
      <c r="AV970" s="14" t="str">
        <f>IF(Point[Asset Group]="","",VLOOKUP(Point[Status],irrigation_status,2,FALSE))</f>
        <v/>
      </c>
      <c r="AW970" s="11" t="str">
        <f>IF(Point[Date of manufacture]="","",Point[Date of manufacture])</f>
        <v/>
      </c>
      <c r="AX970" s="14" t="str">
        <f>IF(Point[Asset Group]="","",VLOOKUP(Point[Sign Purpose],sign_purpose,2,FALSE))</f>
        <v/>
      </c>
      <c r="AY970" s="14" t="str">
        <f>IF(Point[Asset Group]="","",VLOOKUP(Point[Sign Material],material_master,2,FALSE))</f>
        <v/>
      </c>
      <c r="AZ970" s="14" t="str">
        <f>IF(Point[Asset Group]="","",VLOOKUP(Point[Affixed To],sign_affix,2,FALSE))</f>
        <v/>
      </c>
      <c r="BA970" s="14" t="str">
        <f>IF(Point[Size HxB mm]="","",Point[Size HxB mm])</f>
        <v/>
      </c>
      <c r="BB970" s="14" t="str">
        <f>IF(Point[Height m]="","",Point[Height m])</f>
        <v/>
      </c>
      <c r="BC970" s="14" t="str">
        <f>IF(Point[Asset Group]="","",VLOOKUP(Point[Post Material],material_master,2,FALSE))</f>
        <v/>
      </c>
      <c r="BD970" s="14" t="str">
        <f>IF(Point[Asset Group]="","",VLOOKUP(Point[Post Number],number,2,FALSE))</f>
        <v/>
      </c>
      <c r="BE970" s="14" t="str">
        <f>IF(Point[Asset Group]="","",VLOOKUP(Point[Structure SubType],subdom_master_gdb,2,FALSE))</f>
        <v/>
      </c>
      <c r="BF970" s="14" t="str">
        <f>IF(Point[Area m2]="","",Point[Area m2])</f>
        <v/>
      </c>
      <c r="BG970" s="14" t="str">
        <f>IF(Point[Length m]="","",Point[Length m])</f>
        <v/>
      </c>
      <c r="BH970" s="14" t="str">
        <f>IF(Point[Width m]="","",Point[Width m])</f>
        <v/>
      </c>
      <c r="BI970" s="14" t="str">
        <f>IF(Point[Diameter m]="","",Point[Diameter m])</f>
        <v/>
      </c>
      <c r="BJ970" s="14" t="str">
        <f>IF(Point[Asset Group]="","",VLOOKUP(Point[Number of Pipes],number,2,FALSE))</f>
        <v/>
      </c>
      <c r="BK970" s="14" t="str">
        <f>IF(Point[Asset Group]="","",VLOOKUP(Point[Combined Name],2,FALSE))</f>
        <v/>
      </c>
      <c r="BL970" s="14" t="str">
        <f>IF(Point[Asset Group]="","",VLOOKUP(Point[Size Class],size_class,2,FALSE))</f>
        <v/>
      </c>
      <c r="BM970" s="14" t="str">
        <f>IF(Point[Asset Group]="","",VLOOKUP(Point[Age Class],age_class,2,FALSE))</f>
        <v/>
      </c>
      <c r="BN970" s="14" t="str">
        <f>IF(Point[Girth (cm)]="","",Point[Girth (cm)])</f>
        <v/>
      </c>
      <c r="BO970" s="14" t="str">
        <f>IF(Point[Crown Radius (m)]="","",Point[Crown Radius (m)])</f>
        <v/>
      </c>
      <c r="BP970" s="14" t="str">
        <f>IF(Point[Asset Group]="","",VLOOKUP(Point[Rooting Environment],root_enviro,2,FALSE))</f>
        <v/>
      </c>
      <c r="BQ970" s="14" t="str">
        <f>IF(Point[Asset Group]="","",VLOOKUP(Point[Tree Surround],tree_surround,2,FALSE))</f>
        <v/>
      </c>
      <c r="BR970" s="14" t="str">
        <f>IF(Point[Asset Group]="","",VLOOKUP(Point[Tree Grill],yes_no,2,FALSE))</f>
        <v/>
      </c>
      <c r="BS970" s="14" t="str">
        <f>IF(Point[Asset Group]="","",VLOOKUP(Point[Tree Location],tree_location,2,FALSE))</f>
        <v/>
      </c>
    </row>
    <row r="971" spans="1:71" s="3" customFormat="1" x14ac:dyDescent="0.2">
      <c r="A971" s="3" t="str">
        <f>IF(Point[DWG File Name]="","",Point[DWG File Name])</f>
        <v/>
      </c>
      <c r="B971" s="3" t="str">
        <f>IF(Point[DWG Layer Name]="","",Point[DWG Layer Name])</f>
        <v/>
      </c>
      <c r="C971" s="3" t="str">
        <f>IF(Point[DWG Handle]="","",Point[DWG Handle])</f>
        <v/>
      </c>
      <c r="D971" s="58" t="str">
        <f>IF(Point[X]="","",Point[X])</f>
        <v/>
      </c>
      <c r="E971" s="58" t="str">
        <f>IF(Point[Y]="","",Point[Y])</f>
        <v/>
      </c>
      <c r="F971" s="3" t="str">
        <f>IF(Point[Replacement Asset]="","",Point[Replacement Asset])</f>
        <v/>
      </c>
      <c r="G971" s="3" t="str">
        <f>IF(Point[Asset ID]="","",UPPER(Point[Asset ID]))</f>
        <v/>
      </c>
      <c r="H971" s="3" t="str">
        <f>IF(Point[Asset Group]="","",VLOOKUP(Point[Asset Group],asset_grp_pt,4,FALSE))</f>
        <v/>
      </c>
      <c r="I971" s="3" t="str">
        <f>IF(Point[Asset Group]="","",VLOOKUP(Point[Asset Group],asset_grp_pt,2,FALSE))</f>
        <v/>
      </c>
      <c r="J971" s="3" t="str">
        <f>IF(Point[Asset Group]="","",VLOOKUP(Point[Asset Group],asset_grp_pt,3,FALSE))</f>
        <v/>
      </c>
      <c r="K971" s="3" t="str">
        <f>IF(Point[Asset Group]="","",VLOOKUP(Point[Asset Type],type_master_list,2,FALSE))</f>
        <v/>
      </c>
      <c r="L971" s="3" t="str">
        <f>IF(Point[Asset Name]="","",PROPER(Point[Asset Name]))</f>
        <v/>
      </c>
      <c r="M971" s="11" t="str">
        <f>IF(Point[Install Date]="","",Point[Install Date])</f>
        <v/>
      </c>
      <c r="N971" s="11" t="str">
        <f>IF(Point[Note]="","",PROPER(Point[Note]))</f>
        <v/>
      </c>
      <c r="O971" s="11" t="str">
        <f>IF(Point[Resource Consent Number]="","",UPPER(Point[Resource Consent Number]))</f>
        <v/>
      </c>
      <c r="P971" s="53" t="str">
        <f>IF(Point[Asset Unit Cost]="","",Point[Asset Unit Cost])</f>
        <v/>
      </c>
      <c r="Q971" s="11" t="str">
        <f>IF(Point[Added By]="","",UPPER(Point[Added By]))</f>
        <v/>
      </c>
      <c r="R971" s="11" t="str">
        <f>IF(Point[Added Date]="","",Point[Added Date])</f>
        <v/>
      </c>
      <c r="S971" s="14" t="str">
        <f>IF(Point[Z COORD]="","",Point[Z COORD])</f>
        <v/>
      </c>
      <c r="T971" s="14" t="str">
        <f>IF(Point[Asset Description]="","",PROPER(Point[Asset Description]))</f>
        <v/>
      </c>
      <c r="U971" s="14" t="str">
        <f>IF(Point[[Artist ]]="","",PROPER(Point[[Artist ]]))</f>
        <v/>
      </c>
      <c r="V971" s="14" t="str">
        <f>IF(Point[Material Notes]="","",PROPER(Point[Material Notes]))</f>
        <v/>
      </c>
      <c r="W971" s="14" t="str">
        <f>IF(Point[Dimension Notes]="","",Point[Dimension Notes])</f>
        <v/>
      </c>
      <c r="X971" s="14" t="str">
        <f>IF(Point[List]="","",VLOOKUP(Point[Burner Number],number,2,FALSE))</f>
        <v/>
      </c>
      <c r="Y971" s="14" t="str">
        <f>IF(Point[List]="","",VLOOKUP(Point[Fuel],bbq_fuel,2,FALSE))</f>
        <v/>
      </c>
      <c r="Z971" s="14" t="str">
        <f>IF(Point[List]="","",VLOOKUP(Point[Cabinet Material],bbq_material,2,FALSE))</f>
        <v/>
      </c>
      <c r="AA971" s="14" t="str">
        <f>IF(Point[Asset Group]="","",VLOOKUP(Point[Manufacturer],manufacturer,2,FALSE))</f>
        <v/>
      </c>
      <c r="AB971" s="14" t="str">
        <f>IF(Point[Uinsex WC]="","",Point[Uinsex WC])</f>
        <v/>
      </c>
      <c r="AC971" s="14" t="str">
        <f>IF(Point[Female WC]="","",Point[Female WC])</f>
        <v/>
      </c>
      <c r="AD971" s="14" t="str">
        <f>IF(Point[Male WC]="","",Point[Male WC])</f>
        <v/>
      </c>
      <c r="AE971" s="14" t="str">
        <f>IF(Point[Urinal]="","",Point[Urinal])</f>
        <v/>
      </c>
      <c r="AF971" s="14" t="str">
        <f>IF(Point[Disabled Unisex]="","",Point[Disabled Unisex])</f>
        <v/>
      </c>
      <c r="AG971" s="14" t="str">
        <f>IF(Point[Disabled Female]="","",Point[Disabled Female])</f>
        <v/>
      </c>
      <c r="AH971" s="14" t="str">
        <f>IF(Point[Disabled Male]="","",Point[Disabled Male])</f>
        <v/>
      </c>
      <c r="AI971" s="14" t="str">
        <f>IF(Point[Asset Group]="","",VLOOKUP(Point[Handrail],yes_no,2,FALSE))</f>
        <v/>
      </c>
      <c r="AJ971" s="14" t="str">
        <f>IF(Point[Asset Group]="","",VLOOKUP(Point[Baby Changing],yes_no,2,FALSE))</f>
        <v/>
      </c>
      <c r="AK971" s="14" t="str">
        <f>IF(Point[Asset Group]="","",VLOOKUP(Point[Service Room],yes_no,2,FALSE))</f>
        <v/>
      </c>
      <c r="AL971" s="14" t="str">
        <f>IF(Point[Asset Group]="","",VLOOKUP(Point[Service Tap],service_tap,2,FALSE))</f>
        <v/>
      </c>
      <c r="AM971" s="14" t="str">
        <f>IF(Point[Asset Group]="","",VLOOKUP(Point[Heating Type],wc_heating,2,FALSE))</f>
        <v/>
      </c>
      <c r="AN971" s="14" t="str">
        <f>IF(Point[Asset Group]="","",VLOOKUP(Point[Power Supply],power_supply,2,FALSE))</f>
        <v/>
      </c>
      <c r="AO971" s="14" t="str">
        <f>IF(Point[Asset Group]="","",VLOOKUP(Point[Waste Water],waste_water,2,FALSE))</f>
        <v/>
      </c>
      <c r="AP971" s="14" t="str">
        <f>IF(Point[Asset Group]="","",VLOOKUP(Point[Furniture SubType],subdom_master_gdb,2,FALSE))</f>
        <v/>
      </c>
      <c r="AQ971" s="14" t="str">
        <f>IF(Point[Asset Group]="","",VLOOKUP(Point[Concrete Pad],yes_no,2,FALSE))</f>
        <v/>
      </c>
      <c r="AR971" s="14" t="str">
        <f>IF(Point[Asset Group]="","",VLOOKUP(Point[Material],material_master,2,FALSE))</f>
        <v/>
      </c>
      <c r="AS971" s="14" t="str">
        <f>IF(Point[Asset Group]="","",VLOOKUP(Point[Plumbing],irrigation_plumbing,2,FALSE))</f>
        <v/>
      </c>
      <c r="AT971" s="14" t="str">
        <f>IF(Point[Asset Group]="","",VLOOKUP(Point[Sprinklers],irrigation_sprinklers,2,FALSE))</f>
        <v/>
      </c>
      <c r="AU971" s="14" t="str">
        <f>IF(Point[Asset Group]="","",VLOOKUP(Point[System],irrigation_system,2,FALSE))</f>
        <v/>
      </c>
      <c r="AV971" s="14" t="str">
        <f>IF(Point[Asset Group]="","",VLOOKUP(Point[Status],irrigation_status,2,FALSE))</f>
        <v/>
      </c>
      <c r="AW971" s="11" t="str">
        <f>IF(Point[Date of manufacture]="","",Point[Date of manufacture])</f>
        <v/>
      </c>
      <c r="AX971" s="14" t="str">
        <f>IF(Point[Asset Group]="","",VLOOKUP(Point[Sign Purpose],sign_purpose,2,FALSE))</f>
        <v/>
      </c>
      <c r="AY971" s="14" t="str">
        <f>IF(Point[Asset Group]="","",VLOOKUP(Point[Sign Material],material_master,2,FALSE))</f>
        <v/>
      </c>
      <c r="AZ971" s="14" t="str">
        <f>IF(Point[Asset Group]="","",VLOOKUP(Point[Affixed To],sign_affix,2,FALSE))</f>
        <v/>
      </c>
      <c r="BA971" s="14" t="str">
        <f>IF(Point[Size HxB mm]="","",Point[Size HxB mm])</f>
        <v/>
      </c>
      <c r="BB971" s="14" t="str">
        <f>IF(Point[Height m]="","",Point[Height m])</f>
        <v/>
      </c>
      <c r="BC971" s="14" t="str">
        <f>IF(Point[Asset Group]="","",VLOOKUP(Point[Post Material],material_master,2,FALSE))</f>
        <v/>
      </c>
      <c r="BD971" s="14" t="str">
        <f>IF(Point[Asset Group]="","",VLOOKUP(Point[Post Number],number,2,FALSE))</f>
        <v/>
      </c>
      <c r="BE971" s="14" t="str">
        <f>IF(Point[Asset Group]="","",VLOOKUP(Point[Structure SubType],subdom_master_gdb,2,FALSE))</f>
        <v/>
      </c>
      <c r="BF971" s="14" t="str">
        <f>IF(Point[Area m2]="","",Point[Area m2])</f>
        <v/>
      </c>
      <c r="BG971" s="14" t="str">
        <f>IF(Point[Length m]="","",Point[Length m])</f>
        <v/>
      </c>
      <c r="BH971" s="14" t="str">
        <f>IF(Point[Width m]="","",Point[Width m])</f>
        <v/>
      </c>
      <c r="BI971" s="14" t="str">
        <f>IF(Point[Diameter m]="","",Point[Diameter m])</f>
        <v/>
      </c>
      <c r="BJ971" s="14" t="str">
        <f>IF(Point[Asset Group]="","",VLOOKUP(Point[Number of Pipes],number,2,FALSE))</f>
        <v/>
      </c>
      <c r="BK971" s="14" t="str">
        <f>IF(Point[Asset Group]="","",VLOOKUP(Point[Combined Name],2,FALSE))</f>
        <v/>
      </c>
      <c r="BL971" s="14" t="str">
        <f>IF(Point[Asset Group]="","",VLOOKUP(Point[Size Class],size_class,2,FALSE))</f>
        <v/>
      </c>
      <c r="BM971" s="14" t="str">
        <f>IF(Point[Asset Group]="","",VLOOKUP(Point[Age Class],age_class,2,FALSE))</f>
        <v/>
      </c>
      <c r="BN971" s="14" t="str">
        <f>IF(Point[Girth (cm)]="","",Point[Girth (cm)])</f>
        <v/>
      </c>
      <c r="BO971" s="14" t="str">
        <f>IF(Point[Crown Radius (m)]="","",Point[Crown Radius (m)])</f>
        <v/>
      </c>
      <c r="BP971" s="14" t="str">
        <f>IF(Point[Asset Group]="","",VLOOKUP(Point[Rooting Environment],root_enviro,2,FALSE))</f>
        <v/>
      </c>
      <c r="BQ971" s="14" t="str">
        <f>IF(Point[Asset Group]="","",VLOOKUP(Point[Tree Surround],tree_surround,2,FALSE))</f>
        <v/>
      </c>
      <c r="BR971" s="14" t="str">
        <f>IF(Point[Asset Group]="","",VLOOKUP(Point[Tree Grill],yes_no,2,FALSE))</f>
        <v/>
      </c>
      <c r="BS971" s="14" t="str">
        <f>IF(Point[Asset Group]="","",VLOOKUP(Point[Tree Location],tree_location,2,FALSE))</f>
        <v/>
      </c>
    </row>
    <row r="972" spans="1:71" s="3" customFormat="1" x14ac:dyDescent="0.2">
      <c r="A972" s="3" t="str">
        <f>IF(Point[DWG File Name]="","",Point[DWG File Name])</f>
        <v/>
      </c>
      <c r="B972" s="3" t="str">
        <f>IF(Point[DWG Layer Name]="","",Point[DWG Layer Name])</f>
        <v/>
      </c>
      <c r="C972" s="3" t="str">
        <f>IF(Point[DWG Handle]="","",Point[DWG Handle])</f>
        <v/>
      </c>
      <c r="D972" s="58" t="str">
        <f>IF(Point[X]="","",Point[X])</f>
        <v/>
      </c>
      <c r="E972" s="58" t="str">
        <f>IF(Point[Y]="","",Point[Y])</f>
        <v/>
      </c>
      <c r="F972" s="3" t="str">
        <f>IF(Point[Replacement Asset]="","",Point[Replacement Asset])</f>
        <v/>
      </c>
      <c r="G972" s="3" t="str">
        <f>IF(Point[Asset ID]="","",UPPER(Point[Asset ID]))</f>
        <v/>
      </c>
      <c r="H972" s="3" t="str">
        <f>IF(Point[Asset Group]="","",VLOOKUP(Point[Asset Group],asset_grp_pt,4,FALSE))</f>
        <v/>
      </c>
      <c r="I972" s="3" t="str">
        <f>IF(Point[Asset Group]="","",VLOOKUP(Point[Asset Group],asset_grp_pt,2,FALSE))</f>
        <v/>
      </c>
      <c r="J972" s="3" t="str">
        <f>IF(Point[Asset Group]="","",VLOOKUP(Point[Asset Group],asset_grp_pt,3,FALSE))</f>
        <v/>
      </c>
      <c r="K972" s="3" t="str">
        <f>IF(Point[Asset Group]="","",VLOOKUP(Point[Asset Type],type_master_list,2,FALSE))</f>
        <v/>
      </c>
      <c r="L972" s="3" t="str">
        <f>IF(Point[Asset Name]="","",PROPER(Point[Asset Name]))</f>
        <v/>
      </c>
      <c r="M972" s="11" t="str">
        <f>IF(Point[Install Date]="","",Point[Install Date])</f>
        <v/>
      </c>
      <c r="N972" s="11" t="str">
        <f>IF(Point[Note]="","",PROPER(Point[Note]))</f>
        <v/>
      </c>
      <c r="O972" s="11" t="str">
        <f>IF(Point[Resource Consent Number]="","",UPPER(Point[Resource Consent Number]))</f>
        <v/>
      </c>
      <c r="P972" s="53" t="str">
        <f>IF(Point[Asset Unit Cost]="","",Point[Asset Unit Cost])</f>
        <v/>
      </c>
      <c r="Q972" s="11" t="str">
        <f>IF(Point[Added By]="","",UPPER(Point[Added By]))</f>
        <v/>
      </c>
      <c r="R972" s="11" t="str">
        <f>IF(Point[Added Date]="","",Point[Added Date])</f>
        <v/>
      </c>
      <c r="S972" s="14" t="str">
        <f>IF(Point[Z COORD]="","",Point[Z COORD])</f>
        <v/>
      </c>
      <c r="T972" s="14" t="str">
        <f>IF(Point[Asset Description]="","",PROPER(Point[Asset Description]))</f>
        <v/>
      </c>
      <c r="U972" s="14" t="str">
        <f>IF(Point[[Artist ]]="","",PROPER(Point[[Artist ]]))</f>
        <v/>
      </c>
      <c r="V972" s="14" t="str">
        <f>IF(Point[Material Notes]="","",PROPER(Point[Material Notes]))</f>
        <v/>
      </c>
      <c r="W972" s="14" t="str">
        <f>IF(Point[Dimension Notes]="","",Point[Dimension Notes])</f>
        <v/>
      </c>
      <c r="X972" s="14" t="str">
        <f>IF(Point[List]="","",VLOOKUP(Point[Burner Number],number,2,FALSE))</f>
        <v/>
      </c>
      <c r="Y972" s="14" t="str">
        <f>IF(Point[List]="","",VLOOKUP(Point[Fuel],bbq_fuel,2,FALSE))</f>
        <v/>
      </c>
      <c r="Z972" s="14" t="str">
        <f>IF(Point[List]="","",VLOOKUP(Point[Cabinet Material],bbq_material,2,FALSE))</f>
        <v/>
      </c>
      <c r="AA972" s="14" t="str">
        <f>IF(Point[Asset Group]="","",VLOOKUP(Point[Manufacturer],manufacturer,2,FALSE))</f>
        <v/>
      </c>
      <c r="AB972" s="14" t="str">
        <f>IF(Point[Uinsex WC]="","",Point[Uinsex WC])</f>
        <v/>
      </c>
      <c r="AC972" s="14" t="str">
        <f>IF(Point[Female WC]="","",Point[Female WC])</f>
        <v/>
      </c>
      <c r="AD972" s="14" t="str">
        <f>IF(Point[Male WC]="","",Point[Male WC])</f>
        <v/>
      </c>
      <c r="AE972" s="14" t="str">
        <f>IF(Point[Urinal]="","",Point[Urinal])</f>
        <v/>
      </c>
      <c r="AF972" s="14" t="str">
        <f>IF(Point[Disabled Unisex]="","",Point[Disabled Unisex])</f>
        <v/>
      </c>
      <c r="AG972" s="14" t="str">
        <f>IF(Point[Disabled Female]="","",Point[Disabled Female])</f>
        <v/>
      </c>
      <c r="AH972" s="14" t="str">
        <f>IF(Point[Disabled Male]="","",Point[Disabled Male])</f>
        <v/>
      </c>
      <c r="AI972" s="14" t="str">
        <f>IF(Point[Asset Group]="","",VLOOKUP(Point[Handrail],yes_no,2,FALSE))</f>
        <v/>
      </c>
      <c r="AJ972" s="14" t="str">
        <f>IF(Point[Asset Group]="","",VLOOKUP(Point[Baby Changing],yes_no,2,FALSE))</f>
        <v/>
      </c>
      <c r="AK972" s="14" t="str">
        <f>IF(Point[Asset Group]="","",VLOOKUP(Point[Service Room],yes_no,2,FALSE))</f>
        <v/>
      </c>
      <c r="AL972" s="14" t="str">
        <f>IF(Point[Asset Group]="","",VLOOKUP(Point[Service Tap],service_tap,2,FALSE))</f>
        <v/>
      </c>
      <c r="AM972" s="14" t="str">
        <f>IF(Point[Asset Group]="","",VLOOKUP(Point[Heating Type],wc_heating,2,FALSE))</f>
        <v/>
      </c>
      <c r="AN972" s="14" t="str">
        <f>IF(Point[Asset Group]="","",VLOOKUP(Point[Power Supply],power_supply,2,FALSE))</f>
        <v/>
      </c>
      <c r="AO972" s="14" t="str">
        <f>IF(Point[Asset Group]="","",VLOOKUP(Point[Waste Water],waste_water,2,FALSE))</f>
        <v/>
      </c>
      <c r="AP972" s="14" t="str">
        <f>IF(Point[Asset Group]="","",VLOOKUP(Point[Furniture SubType],subdom_master_gdb,2,FALSE))</f>
        <v/>
      </c>
      <c r="AQ972" s="14" t="str">
        <f>IF(Point[Asset Group]="","",VLOOKUP(Point[Concrete Pad],yes_no,2,FALSE))</f>
        <v/>
      </c>
      <c r="AR972" s="14" t="str">
        <f>IF(Point[Asset Group]="","",VLOOKUP(Point[Material],material_master,2,FALSE))</f>
        <v/>
      </c>
      <c r="AS972" s="14" t="str">
        <f>IF(Point[Asset Group]="","",VLOOKUP(Point[Plumbing],irrigation_plumbing,2,FALSE))</f>
        <v/>
      </c>
      <c r="AT972" s="14" t="str">
        <f>IF(Point[Asset Group]="","",VLOOKUP(Point[Sprinklers],irrigation_sprinklers,2,FALSE))</f>
        <v/>
      </c>
      <c r="AU972" s="14" t="str">
        <f>IF(Point[Asset Group]="","",VLOOKUP(Point[System],irrigation_system,2,FALSE))</f>
        <v/>
      </c>
      <c r="AV972" s="14" t="str">
        <f>IF(Point[Asset Group]="","",VLOOKUP(Point[Status],irrigation_status,2,FALSE))</f>
        <v/>
      </c>
      <c r="AW972" s="11" t="str">
        <f>IF(Point[Date of manufacture]="","",Point[Date of manufacture])</f>
        <v/>
      </c>
      <c r="AX972" s="14" t="str">
        <f>IF(Point[Asset Group]="","",VLOOKUP(Point[Sign Purpose],sign_purpose,2,FALSE))</f>
        <v/>
      </c>
      <c r="AY972" s="14" t="str">
        <f>IF(Point[Asset Group]="","",VLOOKUP(Point[Sign Material],material_master,2,FALSE))</f>
        <v/>
      </c>
      <c r="AZ972" s="14" t="str">
        <f>IF(Point[Asset Group]="","",VLOOKUP(Point[Affixed To],sign_affix,2,FALSE))</f>
        <v/>
      </c>
      <c r="BA972" s="14" t="str">
        <f>IF(Point[Size HxB mm]="","",Point[Size HxB mm])</f>
        <v/>
      </c>
      <c r="BB972" s="14" t="str">
        <f>IF(Point[Height m]="","",Point[Height m])</f>
        <v/>
      </c>
      <c r="BC972" s="14" t="str">
        <f>IF(Point[Asset Group]="","",VLOOKUP(Point[Post Material],material_master,2,FALSE))</f>
        <v/>
      </c>
      <c r="BD972" s="14" t="str">
        <f>IF(Point[Asset Group]="","",VLOOKUP(Point[Post Number],number,2,FALSE))</f>
        <v/>
      </c>
      <c r="BE972" s="14" t="str">
        <f>IF(Point[Asset Group]="","",VLOOKUP(Point[Structure SubType],subdom_master_gdb,2,FALSE))</f>
        <v/>
      </c>
      <c r="BF972" s="14" t="str">
        <f>IF(Point[Area m2]="","",Point[Area m2])</f>
        <v/>
      </c>
      <c r="BG972" s="14" t="str">
        <f>IF(Point[Length m]="","",Point[Length m])</f>
        <v/>
      </c>
      <c r="BH972" s="14" t="str">
        <f>IF(Point[Width m]="","",Point[Width m])</f>
        <v/>
      </c>
      <c r="BI972" s="14" t="str">
        <f>IF(Point[Diameter m]="","",Point[Diameter m])</f>
        <v/>
      </c>
      <c r="BJ972" s="14" t="str">
        <f>IF(Point[Asset Group]="","",VLOOKUP(Point[Number of Pipes],number,2,FALSE))</f>
        <v/>
      </c>
      <c r="BK972" s="14" t="str">
        <f>IF(Point[Asset Group]="","",VLOOKUP(Point[Combined Name],2,FALSE))</f>
        <v/>
      </c>
      <c r="BL972" s="14" t="str">
        <f>IF(Point[Asset Group]="","",VLOOKUP(Point[Size Class],size_class,2,FALSE))</f>
        <v/>
      </c>
      <c r="BM972" s="14" t="str">
        <f>IF(Point[Asset Group]="","",VLOOKUP(Point[Age Class],age_class,2,FALSE))</f>
        <v/>
      </c>
      <c r="BN972" s="14" t="str">
        <f>IF(Point[Girth (cm)]="","",Point[Girth (cm)])</f>
        <v/>
      </c>
      <c r="BO972" s="14" t="str">
        <f>IF(Point[Crown Radius (m)]="","",Point[Crown Radius (m)])</f>
        <v/>
      </c>
      <c r="BP972" s="14" t="str">
        <f>IF(Point[Asset Group]="","",VLOOKUP(Point[Rooting Environment],root_enviro,2,FALSE))</f>
        <v/>
      </c>
      <c r="BQ972" s="14" t="str">
        <f>IF(Point[Asset Group]="","",VLOOKUP(Point[Tree Surround],tree_surround,2,FALSE))</f>
        <v/>
      </c>
      <c r="BR972" s="14" t="str">
        <f>IF(Point[Asset Group]="","",VLOOKUP(Point[Tree Grill],yes_no,2,FALSE))</f>
        <v/>
      </c>
      <c r="BS972" s="14" t="str">
        <f>IF(Point[Asset Group]="","",VLOOKUP(Point[Tree Location],tree_location,2,FALSE))</f>
        <v/>
      </c>
    </row>
    <row r="973" spans="1:71" s="3" customFormat="1" x14ac:dyDescent="0.2">
      <c r="A973" s="3" t="str">
        <f>IF(Point[DWG File Name]="","",Point[DWG File Name])</f>
        <v/>
      </c>
      <c r="B973" s="3" t="str">
        <f>IF(Point[DWG Layer Name]="","",Point[DWG Layer Name])</f>
        <v/>
      </c>
      <c r="C973" s="3" t="str">
        <f>IF(Point[DWG Handle]="","",Point[DWG Handle])</f>
        <v/>
      </c>
      <c r="D973" s="58" t="str">
        <f>IF(Point[X]="","",Point[X])</f>
        <v/>
      </c>
      <c r="E973" s="58" t="str">
        <f>IF(Point[Y]="","",Point[Y])</f>
        <v/>
      </c>
      <c r="F973" s="3" t="str">
        <f>IF(Point[Replacement Asset]="","",Point[Replacement Asset])</f>
        <v/>
      </c>
      <c r="G973" s="3" t="str">
        <f>IF(Point[Asset ID]="","",UPPER(Point[Asset ID]))</f>
        <v/>
      </c>
      <c r="H973" s="3" t="str">
        <f>IF(Point[Asset Group]="","",VLOOKUP(Point[Asset Group],asset_grp_pt,4,FALSE))</f>
        <v/>
      </c>
      <c r="I973" s="3" t="str">
        <f>IF(Point[Asset Group]="","",VLOOKUP(Point[Asset Group],asset_grp_pt,2,FALSE))</f>
        <v/>
      </c>
      <c r="J973" s="3" t="str">
        <f>IF(Point[Asset Group]="","",VLOOKUP(Point[Asset Group],asset_grp_pt,3,FALSE))</f>
        <v/>
      </c>
      <c r="K973" s="3" t="str">
        <f>IF(Point[Asset Group]="","",VLOOKUP(Point[Asset Type],type_master_list,2,FALSE))</f>
        <v/>
      </c>
      <c r="L973" s="3" t="str">
        <f>IF(Point[Asset Name]="","",PROPER(Point[Asset Name]))</f>
        <v/>
      </c>
      <c r="M973" s="11" t="str">
        <f>IF(Point[Install Date]="","",Point[Install Date])</f>
        <v/>
      </c>
      <c r="N973" s="11" t="str">
        <f>IF(Point[Note]="","",PROPER(Point[Note]))</f>
        <v/>
      </c>
      <c r="O973" s="11" t="str">
        <f>IF(Point[Resource Consent Number]="","",UPPER(Point[Resource Consent Number]))</f>
        <v/>
      </c>
      <c r="P973" s="53" t="str">
        <f>IF(Point[Asset Unit Cost]="","",Point[Asset Unit Cost])</f>
        <v/>
      </c>
      <c r="Q973" s="11" t="str">
        <f>IF(Point[Added By]="","",UPPER(Point[Added By]))</f>
        <v/>
      </c>
      <c r="R973" s="11" t="str">
        <f>IF(Point[Added Date]="","",Point[Added Date])</f>
        <v/>
      </c>
      <c r="S973" s="14" t="str">
        <f>IF(Point[Z COORD]="","",Point[Z COORD])</f>
        <v/>
      </c>
      <c r="T973" s="14" t="str">
        <f>IF(Point[Asset Description]="","",PROPER(Point[Asset Description]))</f>
        <v/>
      </c>
      <c r="U973" s="14" t="str">
        <f>IF(Point[[Artist ]]="","",PROPER(Point[[Artist ]]))</f>
        <v/>
      </c>
      <c r="V973" s="14" t="str">
        <f>IF(Point[Material Notes]="","",PROPER(Point[Material Notes]))</f>
        <v/>
      </c>
      <c r="W973" s="14" t="str">
        <f>IF(Point[Dimension Notes]="","",Point[Dimension Notes])</f>
        <v/>
      </c>
      <c r="X973" s="14" t="str">
        <f>IF(Point[List]="","",VLOOKUP(Point[Burner Number],number,2,FALSE))</f>
        <v/>
      </c>
      <c r="Y973" s="14" t="str">
        <f>IF(Point[List]="","",VLOOKUP(Point[Fuel],bbq_fuel,2,FALSE))</f>
        <v/>
      </c>
      <c r="Z973" s="14" t="str">
        <f>IF(Point[List]="","",VLOOKUP(Point[Cabinet Material],bbq_material,2,FALSE))</f>
        <v/>
      </c>
      <c r="AA973" s="14" t="str">
        <f>IF(Point[Asset Group]="","",VLOOKUP(Point[Manufacturer],manufacturer,2,FALSE))</f>
        <v/>
      </c>
      <c r="AB973" s="14" t="str">
        <f>IF(Point[Uinsex WC]="","",Point[Uinsex WC])</f>
        <v/>
      </c>
      <c r="AC973" s="14" t="str">
        <f>IF(Point[Female WC]="","",Point[Female WC])</f>
        <v/>
      </c>
      <c r="AD973" s="14" t="str">
        <f>IF(Point[Male WC]="","",Point[Male WC])</f>
        <v/>
      </c>
      <c r="AE973" s="14" t="str">
        <f>IF(Point[Urinal]="","",Point[Urinal])</f>
        <v/>
      </c>
      <c r="AF973" s="14" t="str">
        <f>IF(Point[Disabled Unisex]="","",Point[Disabled Unisex])</f>
        <v/>
      </c>
      <c r="AG973" s="14" t="str">
        <f>IF(Point[Disabled Female]="","",Point[Disabled Female])</f>
        <v/>
      </c>
      <c r="AH973" s="14" t="str">
        <f>IF(Point[Disabled Male]="","",Point[Disabled Male])</f>
        <v/>
      </c>
      <c r="AI973" s="14" t="str">
        <f>IF(Point[Asset Group]="","",VLOOKUP(Point[Handrail],yes_no,2,FALSE))</f>
        <v/>
      </c>
      <c r="AJ973" s="14" t="str">
        <f>IF(Point[Asset Group]="","",VLOOKUP(Point[Baby Changing],yes_no,2,FALSE))</f>
        <v/>
      </c>
      <c r="AK973" s="14" t="str">
        <f>IF(Point[Asset Group]="","",VLOOKUP(Point[Service Room],yes_no,2,FALSE))</f>
        <v/>
      </c>
      <c r="AL973" s="14" t="str">
        <f>IF(Point[Asset Group]="","",VLOOKUP(Point[Service Tap],service_tap,2,FALSE))</f>
        <v/>
      </c>
      <c r="AM973" s="14" t="str">
        <f>IF(Point[Asset Group]="","",VLOOKUP(Point[Heating Type],wc_heating,2,FALSE))</f>
        <v/>
      </c>
      <c r="AN973" s="14" t="str">
        <f>IF(Point[Asset Group]="","",VLOOKUP(Point[Power Supply],power_supply,2,FALSE))</f>
        <v/>
      </c>
      <c r="AO973" s="14" t="str">
        <f>IF(Point[Asset Group]="","",VLOOKUP(Point[Waste Water],waste_water,2,FALSE))</f>
        <v/>
      </c>
      <c r="AP973" s="14" t="str">
        <f>IF(Point[Asset Group]="","",VLOOKUP(Point[Furniture SubType],subdom_master_gdb,2,FALSE))</f>
        <v/>
      </c>
      <c r="AQ973" s="14" t="str">
        <f>IF(Point[Asset Group]="","",VLOOKUP(Point[Concrete Pad],yes_no,2,FALSE))</f>
        <v/>
      </c>
      <c r="AR973" s="14" t="str">
        <f>IF(Point[Asset Group]="","",VLOOKUP(Point[Material],material_master,2,FALSE))</f>
        <v/>
      </c>
      <c r="AS973" s="14" t="str">
        <f>IF(Point[Asset Group]="","",VLOOKUP(Point[Plumbing],irrigation_plumbing,2,FALSE))</f>
        <v/>
      </c>
      <c r="AT973" s="14" t="str">
        <f>IF(Point[Asset Group]="","",VLOOKUP(Point[Sprinklers],irrigation_sprinklers,2,FALSE))</f>
        <v/>
      </c>
      <c r="AU973" s="14" t="str">
        <f>IF(Point[Asset Group]="","",VLOOKUP(Point[System],irrigation_system,2,FALSE))</f>
        <v/>
      </c>
      <c r="AV973" s="14" t="str">
        <f>IF(Point[Asset Group]="","",VLOOKUP(Point[Status],irrigation_status,2,FALSE))</f>
        <v/>
      </c>
      <c r="AW973" s="11" t="str">
        <f>IF(Point[Date of manufacture]="","",Point[Date of manufacture])</f>
        <v/>
      </c>
      <c r="AX973" s="14" t="str">
        <f>IF(Point[Asset Group]="","",VLOOKUP(Point[Sign Purpose],sign_purpose,2,FALSE))</f>
        <v/>
      </c>
      <c r="AY973" s="14" t="str">
        <f>IF(Point[Asset Group]="","",VLOOKUP(Point[Sign Material],material_master,2,FALSE))</f>
        <v/>
      </c>
      <c r="AZ973" s="14" t="str">
        <f>IF(Point[Asset Group]="","",VLOOKUP(Point[Affixed To],sign_affix,2,FALSE))</f>
        <v/>
      </c>
      <c r="BA973" s="14" t="str">
        <f>IF(Point[Size HxB mm]="","",Point[Size HxB mm])</f>
        <v/>
      </c>
      <c r="BB973" s="14" t="str">
        <f>IF(Point[Height m]="","",Point[Height m])</f>
        <v/>
      </c>
      <c r="BC973" s="14" t="str">
        <f>IF(Point[Asset Group]="","",VLOOKUP(Point[Post Material],material_master,2,FALSE))</f>
        <v/>
      </c>
      <c r="BD973" s="14" t="str">
        <f>IF(Point[Asset Group]="","",VLOOKUP(Point[Post Number],number,2,FALSE))</f>
        <v/>
      </c>
      <c r="BE973" s="14" t="str">
        <f>IF(Point[Asset Group]="","",VLOOKUP(Point[Structure SubType],subdom_master_gdb,2,FALSE))</f>
        <v/>
      </c>
      <c r="BF973" s="14" t="str">
        <f>IF(Point[Area m2]="","",Point[Area m2])</f>
        <v/>
      </c>
      <c r="BG973" s="14" t="str">
        <f>IF(Point[Length m]="","",Point[Length m])</f>
        <v/>
      </c>
      <c r="BH973" s="14" t="str">
        <f>IF(Point[Width m]="","",Point[Width m])</f>
        <v/>
      </c>
      <c r="BI973" s="14" t="str">
        <f>IF(Point[Diameter m]="","",Point[Diameter m])</f>
        <v/>
      </c>
      <c r="BJ973" s="14" t="str">
        <f>IF(Point[Asset Group]="","",VLOOKUP(Point[Number of Pipes],number,2,FALSE))</f>
        <v/>
      </c>
      <c r="BK973" s="14" t="str">
        <f>IF(Point[Asset Group]="","",VLOOKUP(Point[Combined Name],2,FALSE))</f>
        <v/>
      </c>
      <c r="BL973" s="14" t="str">
        <f>IF(Point[Asset Group]="","",VLOOKUP(Point[Size Class],size_class,2,FALSE))</f>
        <v/>
      </c>
      <c r="BM973" s="14" t="str">
        <f>IF(Point[Asset Group]="","",VLOOKUP(Point[Age Class],age_class,2,FALSE))</f>
        <v/>
      </c>
      <c r="BN973" s="14" t="str">
        <f>IF(Point[Girth (cm)]="","",Point[Girth (cm)])</f>
        <v/>
      </c>
      <c r="BO973" s="14" t="str">
        <f>IF(Point[Crown Radius (m)]="","",Point[Crown Radius (m)])</f>
        <v/>
      </c>
      <c r="BP973" s="14" t="str">
        <f>IF(Point[Asset Group]="","",VLOOKUP(Point[Rooting Environment],root_enviro,2,FALSE))</f>
        <v/>
      </c>
      <c r="BQ973" s="14" t="str">
        <f>IF(Point[Asset Group]="","",VLOOKUP(Point[Tree Surround],tree_surround,2,FALSE))</f>
        <v/>
      </c>
      <c r="BR973" s="14" t="str">
        <f>IF(Point[Asset Group]="","",VLOOKUP(Point[Tree Grill],yes_no,2,FALSE))</f>
        <v/>
      </c>
      <c r="BS973" s="14" t="str">
        <f>IF(Point[Asset Group]="","",VLOOKUP(Point[Tree Location],tree_location,2,FALSE))</f>
        <v/>
      </c>
    </row>
    <row r="974" spans="1:71" s="3" customFormat="1" x14ac:dyDescent="0.2">
      <c r="A974" s="3" t="str">
        <f>IF(Point[DWG File Name]="","",Point[DWG File Name])</f>
        <v/>
      </c>
      <c r="B974" s="3" t="str">
        <f>IF(Point[DWG Layer Name]="","",Point[DWG Layer Name])</f>
        <v/>
      </c>
      <c r="C974" s="3" t="str">
        <f>IF(Point[DWG Handle]="","",Point[DWG Handle])</f>
        <v/>
      </c>
      <c r="D974" s="58" t="str">
        <f>IF(Point[X]="","",Point[X])</f>
        <v/>
      </c>
      <c r="E974" s="58" t="str">
        <f>IF(Point[Y]="","",Point[Y])</f>
        <v/>
      </c>
      <c r="F974" s="3" t="str">
        <f>IF(Point[Replacement Asset]="","",Point[Replacement Asset])</f>
        <v/>
      </c>
      <c r="G974" s="3" t="str">
        <f>IF(Point[Asset ID]="","",UPPER(Point[Asset ID]))</f>
        <v/>
      </c>
      <c r="H974" s="3" t="str">
        <f>IF(Point[Asset Group]="","",VLOOKUP(Point[Asset Group],asset_grp_pt,4,FALSE))</f>
        <v/>
      </c>
      <c r="I974" s="3" t="str">
        <f>IF(Point[Asset Group]="","",VLOOKUP(Point[Asset Group],asset_grp_pt,2,FALSE))</f>
        <v/>
      </c>
      <c r="J974" s="3" t="str">
        <f>IF(Point[Asset Group]="","",VLOOKUP(Point[Asset Group],asset_grp_pt,3,FALSE))</f>
        <v/>
      </c>
      <c r="K974" s="3" t="str">
        <f>IF(Point[Asset Group]="","",VLOOKUP(Point[Asset Type],type_master_list,2,FALSE))</f>
        <v/>
      </c>
      <c r="L974" s="3" t="str">
        <f>IF(Point[Asset Name]="","",PROPER(Point[Asset Name]))</f>
        <v/>
      </c>
      <c r="M974" s="11" t="str">
        <f>IF(Point[Install Date]="","",Point[Install Date])</f>
        <v/>
      </c>
      <c r="N974" s="11" t="str">
        <f>IF(Point[Note]="","",PROPER(Point[Note]))</f>
        <v/>
      </c>
      <c r="O974" s="11" t="str">
        <f>IF(Point[Resource Consent Number]="","",UPPER(Point[Resource Consent Number]))</f>
        <v/>
      </c>
      <c r="P974" s="53" t="str">
        <f>IF(Point[Asset Unit Cost]="","",Point[Asset Unit Cost])</f>
        <v/>
      </c>
      <c r="Q974" s="11" t="str">
        <f>IF(Point[Added By]="","",UPPER(Point[Added By]))</f>
        <v/>
      </c>
      <c r="R974" s="11" t="str">
        <f>IF(Point[Added Date]="","",Point[Added Date])</f>
        <v/>
      </c>
      <c r="S974" s="14" t="str">
        <f>IF(Point[Z COORD]="","",Point[Z COORD])</f>
        <v/>
      </c>
      <c r="T974" s="14" t="str">
        <f>IF(Point[Asset Description]="","",PROPER(Point[Asset Description]))</f>
        <v/>
      </c>
      <c r="U974" s="14" t="str">
        <f>IF(Point[[Artist ]]="","",PROPER(Point[[Artist ]]))</f>
        <v/>
      </c>
      <c r="V974" s="14" t="str">
        <f>IF(Point[Material Notes]="","",PROPER(Point[Material Notes]))</f>
        <v/>
      </c>
      <c r="W974" s="14" t="str">
        <f>IF(Point[Dimension Notes]="","",Point[Dimension Notes])</f>
        <v/>
      </c>
      <c r="X974" s="14" t="str">
        <f>IF(Point[List]="","",VLOOKUP(Point[Burner Number],number,2,FALSE))</f>
        <v/>
      </c>
      <c r="Y974" s="14" t="str">
        <f>IF(Point[List]="","",VLOOKUP(Point[Fuel],bbq_fuel,2,FALSE))</f>
        <v/>
      </c>
      <c r="Z974" s="14" t="str">
        <f>IF(Point[List]="","",VLOOKUP(Point[Cabinet Material],bbq_material,2,FALSE))</f>
        <v/>
      </c>
      <c r="AA974" s="14" t="str">
        <f>IF(Point[Asset Group]="","",VLOOKUP(Point[Manufacturer],manufacturer,2,FALSE))</f>
        <v/>
      </c>
      <c r="AB974" s="14" t="str">
        <f>IF(Point[Uinsex WC]="","",Point[Uinsex WC])</f>
        <v/>
      </c>
      <c r="AC974" s="14" t="str">
        <f>IF(Point[Female WC]="","",Point[Female WC])</f>
        <v/>
      </c>
      <c r="AD974" s="14" t="str">
        <f>IF(Point[Male WC]="","",Point[Male WC])</f>
        <v/>
      </c>
      <c r="AE974" s="14" t="str">
        <f>IF(Point[Urinal]="","",Point[Urinal])</f>
        <v/>
      </c>
      <c r="AF974" s="14" t="str">
        <f>IF(Point[Disabled Unisex]="","",Point[Disabled Unisex])</f>
        <v/>
      </c>
      <c r="AG974" s="14" t="str">
        <f>IF(Point[Disabled Female]="","",Point[Disabled Female])</f>
        <v/>
      </c>
      <c r="AH974" s="14" t="str">
        <f>IF(Point[Disabled Male]="","",Point[Disabled Male])</f>
        <v/>
      </c>
      <c r="AI974" s="14" t="str">
        <f>IF(Point[Asset Group]="","",VLOOKUP(Point[Handrail],yes_no,2,FALSE))</f>
        <v/>
      </c>
      <c r="AJ974" s="14" t="str">
        <f>IF(Point[Asset Group]="","",VLOOKUP(Point[Baby Changing],yes_no,2,FALSE))</f>
        <v/>
      </c>
      <c r="AK974" s="14" t="str">
        <f>IF(Point[Asset Group]="","",VLOOKUP(Point[Service Room],yes_no,2,FALSE))</f>
        <v/>
      </c>
      <c r="AL974" s="14" t="str">
        <f>IF(Point[Asset Group]="","",VLOOKUP(Point[Service Tap],service_tap,2,FALSE))</f>
        <v/>
      </c>
      <c r="AM974" s="14" t="str">
        <f>IF(Point[Asset Group]="","",VLOOKUP(Point[Heating Type],wc_heating,2,FALSE))</f>
        <v/>
      </c>
      <c r="AN974" s="14" t="str">
        <f>IF(Point[Asset Group]="","",VLOOKUP(Point[Power Supply],power_supply,2,FALSE))</f>
        <v/>
      </c>
      <c r="AO974" s="14" t="str">
        <f>IF(Point[Asset Group]="","",VLOOKUP(Point[Waste Water],waste_water,2,FALSE))</f>
        <v/>
      </c>
      <c r="AP974" s="14" t="str">
        <f>IF(Point[Asset Group]="","",VLOOKUP(Point[Furniture SubType],subdom_master_gdb,2,FALSE))</f>
        <v/>
      </c>
      <c r="AQ974" s="14" t="str">
        <f>IF(Point[Asset Group]="","",VLOOKUP(Point[Concrete Pad],yes_no,2,FALSE))</f>
        <v/>
      </c>
      <c r="AR974" s="14" t="str">
        <f>IF(Point[Asset Group]="","",VLOOKUP(Point[Material],material_master,2,FALSE))</f>
        <v/>
      </c>
      <c r="AS974" s="14" t="str">
        <f>IF(Point[Asset Group]="","",VLOOKUP(Point[Plumbing],irrigation_plumbing,2,FALSE))</f>
        <v/>
      </c>
      <c r="AT974" s="14" t="str">
        <f>IF(Point[Asset Group]="","",VLOOKUP(Point[Sprinklers],irrigation_sprinklers,2,FALSE))</f>
        <v/>
      </c>
      <c r="AU974" s="14" t="str">
        <f>IF(Point[Asset Group]="","",VLOOKUP(Point[System],irrigation_system,2,FALSE))</f>
        <v/>
      </c>
      <c r="AV974" s="14" t="str">
        <f>IF(Point[Asset Group]="","",VLOOKUP(Point[Status],irrigation_status,2,FALSE))</f>
        <v/>
      </c>
      <c r="AW974" s="11" t="str">
        <f>IF(Point[Date of manufacture]="","",Point[Date of manufacture])</f>
        <v/>
      </c>
      <c r="AX974" s="14" t="str">
        <f>IF(Point[Asset Group]="","",VLOOKUP(Point[Sign Purpose],sign_purpose,2,FALSE))</f>
        <v/>
      </c>
      <c r="AY974" s="14" t="str">
        <f>IF(Point[Asset Group]="","",VLOOKUP(Point[Sign Material],material_master,2,FALSE))</f>
        <v/>
      </c>
      <c r="AZ974" s="14" t="str">
        <f>IF(Point[Asset Group]="","",VLOOKUP(Point[Affixed To],sign_affix,2,FALSE))</f>
        <v/>
      </c>
      <c r="BA974" s="14" t="str">
        <f>IF(Point[Size HxB mm]="","",Point[Size HxB mm])</f>
        <v/>
      </c>
      <c r="BB974" s="14" t="str">
        <f>IF(Point[Height m]="","",Point[Height m])</f>
        <v/>
      </c>
      <c r="BC974" s="14" t="str">
        <f>IF(Point[Asset Group]="","",VLOOKUP(Point[Post Material],material_master,2,FALSE))</f>
        <v/>
      </c>
      <c r="BD974" s="14" t="str">
        <f>IF(Point[Asset Group]="","",VLOOKUP(Point[Post Number],number,2,FALSE))</f>
        <v/>
      </c>
      <c r="BE974" s="14" t="str">
        <f>IF(Point[Asset Group]="","",VLOOKUP(Point[Structure SubType],subdom_master_gdb,2,FALSE))</f>
        <v/>
      </c>
      <c r="BF974" s="14" t="str">
        <f>IF(Point[Area m2]="","",Point[Area m2])</f>
        <v/>
      </c>
      <c r="BG974" s="14" t="str">
        <f>IF(Point[Length m]="","",Point[Length m])</f>
        <v/>
      </c>
      <c r="BH974" s="14" t="str">
        <f>IF(Point[Width m]="","",Point[Width m])</f>
        <v/>
      </c>
      <c r="BI974" s="14" t="str">
        <f>IF(Point[Diameter m]="","",Point[Diameter m])</f>
        <v/>
      </c>
      <c r="BJ974" s="14" t="str">
        <f>IF(Point[Asset Group]="","",VLOOKUP(Point[Number of Pipes],number,2,FALSE))</f>
        <v/>
      </c>
      <c r="BK974" s="14" t="str">
        <f>IF(Point[Asset Group]="","",VLOOKUP(Point[Combined Name],2,FALSE))</f>
        <v/>
      </c>
      <c r="BL974" s="14" t="str">
        <f>IF(Point[Asset Group]="","",VLOOKUP(Point[Size Class],size_class,2,FALSE))</f>
        <v/>
      </c>
      <c r="BM974" s="14" t="str">
        <f>IF(Point[Asset Group]="","",VLOOKUP(Point[Age Class],age_class,2,FALSE))</f>
        <v/>
      </c>
      <c r="BN974" s="14" t="str">
        <f>IF(Point[Girth (cm)]="","",Point[Girth (cm)])</f>
        <v/>
      </c>
      <c r="BO974" s="14" t="str">
        <f>IF(Point[Crown Radius (m)]="","",Point[Crown Radius (m)])</f>
        <v/>
      </c>
      <c r="BP974" s="14" t="str">
        <f>IF(Point[Asset Group]="","",VLOOKUP(Point[Rooting Environment],root_enviro,2,FALSE))</f>
        <v/>
      </c>
      <c r="BQ974" s="14" t="str">
        <f>IF(Point[Asset Group]="","",VLOOKUP(Point[Tree Surround],tree_surround,2,FALSE))</f>
        <v/>
      </c>
      <c r="BR974" s="14" t="str">
        <f>IF(Point[Asset Group]="","",VLOOKUP(Point[Tree Grill],yes_no,2,FALSE))</f>
        <v/>
      </c>
      <c r="BS974" s="14" t="str">
        <f>IF(Point[Asset Group]="","",VLOOKUP(Point[Tree Location],tree_location,2,FALSE))</f>
        <v/>
      </c>
    </row>
    <row r="975" spans="1:71" s="3" customFormat="1" x14ac:dyDescent="0.2">
      <c r="A975" s="3" t="str">
        <f>IF(Point[DWG File Name]="","",Point[DWG File Name])</f>
        <v/>
      </c>
      <c r="B975" s="3" t="str">
        <f>IF(Point[DWG Layer Name]="","",Point[DWG Layer Name])</f>
        <v/>
      </c>
      <c r="C975" s="3" t="str">
        <f>IF(Point[DWG Handle]="","",Point[DWG Handle])</f>
        <v/>
      </c>
      <c r="D975" s="58" t="str">
        <f>IF(Point[X]="","",Point[X])</f>
        <v/>
      </c>
      <c r="E975" s="58" t="str">
        <f>IF(Point[Y]="","",Point[Y])</f>
        <v/>
      </c>
      <c r="F975" s="3" t="str">
        <f>IF(Point[Replacement Asset]="","",Point[Replacement Asset])</f>
        <v/>
      </c>
      <c r="G975" s="3" t="str">
        <f>IF(Point[Asset ID]="","",UPPER(Point[Asset ID]))</f>
        <v/>
      </c>
      <c r="H975" s="3" t="str">
        <f>IF(Point[Asset Group]="","",VLOOKUP(Point[Asset Group],asset_grp_pt,4,FALSE))</f>
        <v/>
      </c>
      <c r="I975" s="3" t="str">
        <f>IF(Point[Asset Group]="","",VLOOKUP(Point[Asset Group],asset_grp_pt,2,FALSE))</f>
        <v/>
      </c>
      <c r="J975" s="3" t="str">
        <f>IF(Point[Asset Group]="","",VLOOKUP(Point[Asset Group],asset_grp_pt,3,FALSE))</f>
        <v/>
      </c>
      <c r="K975" s="3" t="str">
        <f>IF(Point[Asset Group]="","",VLOOKUP(Point[Asset Type],type_master_list,2,FALSE))</f>
        <v/>
      </c>
      <c r="L975" s="3" t="str">
        <f>IF(Point[Asset Name]="","",PROPER(Point[Asset Name]))</f>
        <v/>
      </c>
      <c r="M975" s="11" t="str">
        <f>IF(Point[Install Date]="","",Point[Install Date])</f>
        <v/>
      </c>
      <c r="N975" s="11" t="str">
        <f>IF(Point[Note]="","",PROPER(Point[Note]))</f>
        <v/>
      </c>
      <c r="O975" s="11" t="str">
        <f>IF(Point[Resource Consent Number]="","",UPPER(Point[Resource Consent Number]))</f>
        <v/>
      </c>
      <c r="P975" s="53" t="str">
        <f>IF(Point[Asset Unit Cost]="","",Point[Asset Unit Cost])</f>
        <v/>
      </c>
      <c r="Q975" s="11" t="str">
        <f>IF(Point[Added By]="","",UPPER(Point[Added By]))</f>
        <v/>
      </c>
      <c r="R975" s="11" t="str">
        <f>IF(Point[Added Date]="","",Point[Added Date])</f>
        <v/>
      </c>
      <c r="S975" s="14" t="str">
        <f>IF(Point[Z COORD]="","",Point[Z COORD])</f>
        <v/>
      </c>
      <c r="T975" s="14" t="str">
        <f>IF(Point[Asset Description]="","",PROPER(Point[Asset Description]))</f>
        <v/>
      </c>
      <c r="U975" s="14" t="str">
        <f>IF(Point[[Artist ]]="","",PROPER(Point[[Artist ]]))</f>
        <v/>
      </c>
      <c r="V975" s="14" t="str">
        <f>IF(Point[Material Notes]="","",PROPER(Point[Material Notes]))</f>
        <v/>
      </c>
      <c r="W975" s="14" t="str">
        <f>IF(Point[Dimension Notes]="","",Point[Dimension Notes])</f>
        <v/>
      </c>
      <c r="X975" s="14" t="str">
        <f>IF(Point[List]="","",VLOOKUP(Point[Burner Number],number,2,FALSE))</f>
        <v/>
      </c>
      <c r="Y975" s="14" t="str">
        <f>IF(Point[List]="","",VLOOKUP(Point[Fuel],bbq_fuel,2,FALSE))</f>
        <v/>
      </c>
      <c r="Z975" s="14" t="str">
        <f>IF(Point[List]="","",VLOOKUP(Point[Cabinet Material],bbq_material,2,FALSE))</f>
        <v/>
      </c>
      <c r="AA975" s="14" t="str">
        <f>IF(Point[Asset Group]="","",VLOOKUP(Point[Manufacturer],manufacturer,2,FALSE))</f>
        <v/>
      </c>
      <c r="AB975" s="14" t="str">
        <f>IF(Point[Uinsex WC]="","",Point[Uinsex WC])</f>
        <v/>
      </c>
      <c r="AC975" s="14" t="str">
        <f>IF(Point[Female WC]="","",Point[Female WC])</f>
        <v/>
      </c>
      <c r="AD975" s="14" t="str">
        <f>IF(Point[Male WC]="","",Point[Male WC])</f>
        <v/>
      </c>
      <c r="AE975" s="14" t="str">
        <f>IF(Point[Urinal]="","",Point[Urinal])</f>
        <v/>
      </c>
      <c r="AF975" s="14" t="str">
        <f>IF(Point[Disabled Unisex]="","",Point[Disabled Unisex])</f>
        <v/>
      </c>
      <c r="AG975" s="14" t="str">
        <f>IF(Point[Disabled Female]="","",Point[Disabled Female])</f>
        <v/>
      </c>
      <c r="AH975" s="14" t="str">
        <f>IF(Point[Disabled Male]="","",Point[Disabled Male])</f>
        <v/>
      </c>
      <c r="AI975" s="14" t="str">
        <f>IF(Point[Asset Group]="","",VLOOKUP(Point[Handrail],yes_no,2,FALSE))</f>
        <v/>
      </c>
      <c r="AJ975" s="14" t="str">
        <f>IF(Point[Asset Group]="","",VLOOKUP(Point[Baby Changing],yes_no,2,FALSE))</f>
        <v/>
      </c>
      <c r="AK975" s="14" t="str">
        <f>IF(Point[Asset Group]="","",VLOOKUP(Point[Service Room],yes_no,2,FALSE))</f>
        <v/>
      </c>
      <c r="AL975" s="14" t="str">
        <f>IF(Point[Asset Group]="","",VLOOKUP(Point[Service Tap],service_tap,2,FALSE))</f>
        <v/>
      </c>
      <c r="AM975" s="14" t="str">
        <f>IF(Point[Asset Group]="","",VLOOKUP(Point[Heating Type],wc_heating,2,FALSE))</f>
        <v/>
      </c>
      <c r="AN975" s="14" t="str">
        <f>IF(Point[Asset Group]="","",VLOOKUP(Point[Power Supply],power_supply,2,FALSE))</f>
        <v/>
      </c>
      <c r="AO975" s="14" t="str">
        <f>IF(Point[Asset Group]="","",VLOOKUP(Point[Waste Water],waste_water,2,FALSE))</f>
        <v/>
      </c>
      <c r="AP975" s="14" t="str">
        <f>IF(Point[Asset Group]="","",VLOOKUP(Point[Furniture SubType],subdom_master_gdb,2,FALSE))</f>
        <v/>
      </c>
      <c r="AQ975" s="14" t="str">
        <f>IF(Point[Asset Group]="","",VLOOKUP(Point[Concrete Pad],yes_no,2,FALSE))</f>
        <v/>
      </c>
      <c r="AR975" s="14" t="str">
        <f>IF(Point[Asset Group]="","",VLOOKUP(Point[Material],material_master,2,FALSE))</f>
        <v/>
      </c>
      <c r="AS975" s="14" t="str">
        <f>IF(Point[Asset Group]="","",VLOOKUP(Point[Plumbing],irrigation_plumbing,2,FALSE))</f>
        <v/>
      </c>
      <c r="AT975" s="14" t="str">
        <f>IF(Point[Asset Group]="","",VLOOKUP(Point[Sprinklers],irrigation_sprinklers,2,FALSE))</f>
        <v/>
      </c>
      <c r="AU975" s="14" t="str">
        <f>IF(Point[Asset Group]="","",VLOOKUP(Point[System],irrigation_system,2,FALSE))</f>
        <v/>
      </c>
      <c r="AV975" s="14" t="str">
        <f>IF(Point[Asset Group]="","",VLOOKUP(Point[Status],irrigation_status,2,FALSE))</f>
        <v/>
      </c>
      <c r="AW975" s="11" t="str">
        <f>IF(Point[Date of manufacture]="","",Point[Date of manufacture])</f>
        <v/>
      </c>
      <c r="AX975" s="14" t="str">
        <f>IF(Point[Asset Group]="","",VLOOKUP(Point[Sign Purpose],sign_purpose,2,FALSE))</f>
        <v/>
      </c>
      <c r="AY975" s="14" t="str">
        <f>IF(Point[Asset Group]="","",VLOOKUP(Point[Sign Material],material_master,2,FALSE))</f>
        <v/>
      </c>
      <c r="AZ975" s="14" t="str">
        <f>IF(Point[Asset Group]="","",VLOOKUP(Point[Affixed To],sign_affix,2,FALSE))</f>
        <v/>
      </c>
      <c r="BA975" s="14" t="str">
        <f>IF(Point[Size HxB mm]="","",Point[Size HxB mm])</f>
        <v/>
      </c>
      <c r="BB975" s="14" t="str">
        <f>IF(Point[Height m]="","",Point[Height m])</f>
        <v/>
      </c>
      <c r="BC975" s="14" t="str">
        <f>IF(Point[Asset Group]="","",VLOOKUP(Point[Post Material],material_master,2,FALSE))</f>
        <v/>
      </c>
      <c r="BD975" s="14" t="str">
        <f>IF(Point[Asset Group]="","",VLOOKUP(Point[Post Number],number,2,FALSE))</f>
        <v/>
      </c>
      <c r="BE975" s="14" t="str">
        <f>IF(Point[Asset Group]="","",VLOOKUP(Point[Structure SubType],subdom_master_gdb,2,FALSE))</f>
        <v/>
      </c>
      <c r="BF975" s="14" t="str">
        <f>IF(Point[Area m2]="","",Point[Area m2])</f>
        <v/>
      </c>
      <c r="BG975" s="14" t="str">
        <f>IF(Point[Length m]="","",Point[Length m])</f>
        <v/>
      </c>
      <c r="BH975" s="14" t="str">
        <f>IF(Point[Width m]="","",Point[Width m])</f>
        <v/>
      </c>
      <c r="BI975" s="14" t="str">
        <f>IF(Point[Diameter m]="","",Point[Diameter m])</f>
        <v/>
      </c>
      <c r="BJ975" s="14" t="str">
        <f>IF(Point[Asset Group]="","",VLOOKUP(Point[Number of Pipes],number,2,FALSE))</f>
        <v/>
      </c>
      <c r="BK975" s="14" t="str">
        <f>IF(Point[Asset Group]="","",VLOOKUP(Point[Combined Name],2,FALSE))</f>
        <v/>
      </c>
      <c r="BL975" s="14" t="str">
        <f>IF(Point[Asset Group]="","",VLOOKUP(Point[Size Class],size_class,2,FALSE))</f>
        <v/>
      </c>
      <c r="BM975" s="14" t="str">
        <f>IF(Point[Asset Group]="","",VLOOKUP(Point[Age Class],age_class,2,FALSE))</f>
        <v/>
      </c>
      <c r="BN975" s="14" t="str">
        <f>IF(Point[Girth (cm)]="","",Point[Girth (cm)])</f>
        <v/>
      </c>
      <c r="BO975" s="14" t="str">
        <f>IF(Point[Crown Radius (m)]="","",Point[Crown Radius (m)])</f>
        <v/>
      </c>
      <c r="BP975" s="14" t="str">
        <f>IF(Point[Asset Group]="","",VLOOKUP(Point[Rooting Environment],root_enviro,2,FALSE))</f>
        <v/>
      </c>
      <c r="BQ975" s="14" t="str">
        <f>IF(Point[Asset Group]="","",VLOOKUP(Point[Tree Surround],tree_surround,2,FALSE))</f>
        <v/>
      </c>
      <c r="BR975" s="14" t="str">
        <f>IF(Point[Asset Group]="","",VLOOKUP(Point[Tree Grill],yes_no,2,FALSE))</f>
        <v/>
      </c>
      <c r="BS975" s="14" t="str">
        <f>IF(Point[Asset Group]="","",VLOOKUP(Point[Tree Location],tree_location,2,FALSE))</f>
        <v/>
      </c>
    </row>
    <row r="976" spans="1:71" s="3" customFormat="1" x14ac:dyDescent="0.2">
      <c r="A976" s="3" t="str">
        <f>IF(Point[DWG File Name]="","",Point[DWG File Name])</f>
        <v/>
      </c>
      <c r="B976" s="3" t="str">
        <f>IF(Point[DWG Layer Name]="","",Point[DWG Layer Name])</f>
        <v/>
      </c>
      <c r="C976" s="3" t="str">
        <f>IF(Point[DWG Handle]="","",Point[DWG Handle])</f>
        <v/>
      </c>
      <c r="D976" s="58" t="str">
        <f>IF(Point[X]="","",Point[X])</f>
        <v/>
      </c>
      <c r="E976" s="58" t="str">
        <f>IF(Point[Y]="","",Point[Y])</f>
        <v/>
      </c>
      <c r="F976" s="3" t="str">
        <f>IF(Point[Replacement Asset]="","",Point[Replacement Asset])</f>
        <v/>
      </c>
      <c r="G976" s="3" t="str">
        <f>IF(Point[Asset ID]="","",UPPER(Point[Asset ID]))</f>
        <v/>
      </c>
      <c r="H976" s="3" t="str">
        <f>IF(Point[Asset Group]="","",VLOOKUP(Point[Asset Group],asset_grp_pt,4,FALSE))</f>
        <v/>
      </c>
      <c r="I976" s="3" t="str">
        <f>IF(Point[Asset Group]="","",VLOOKUP(Point[Asset Group],asset_grp_pt,2,FALSE))</f>
        <v/>
      </c>
      <c r="J976" s="3" t="str">
        <f>IF(Point[Asset Group]="","",VLOOKUP(Point[Asset Group],asset_grp_pt,3,FALSE))</f>
        <v/>
      </c>
      <c r="K976" s="3" t="str">
        <f>IF(Point[Asset Group]="","",VLOOKUP(Point[Asset Type],type_master_list,2,FALSE))</f>
        <v/>
      </c>
      <c r="L976" s="3" t="str">
        <f>IF(Point[Asset Name]="","",PROPER(Point[Asset Name]))</f>
        <v/>
      </c>
      <c r="M976" s="11" t="str">
        <f>IF(Point[Install Date]="","",Point[Install Date])</f>
        <v/>
      </c>
      <c r="N976" s="11" t="str">
        <f>IF(Point[Note]="","",PROPER(Point[Note]))</f>
        <v/>
      </c>
      <c r="O976" s="11" t="str">
        <f>IF(Point[Resource Consent Number]="","",UPPER(Point[Resource Consent Number]))</f>
        <v/>
      </c>
      <c r="P976" s="53" t="str">
        <f>IF(Point[Asset Unit Cost]="","",Point[Asset Unit Cost])</f>
        <v/>
      </c>
      <c r="Q976" s="11" t="str">
        <f>IF(Point[Added By]="","",UPPER(Point[Added By]))</f>
        <v/>
      </c>
      <c r="R976" s="11" t="str">
        <f>IF(Point[Added Date]="","",Point[Added Date])</f>
        <v/>
      </c>
      <c r="S976" s="14" t="str">
        <f>IF(Point[Z COORD]="","",Point[Z COORD])</f>
        <v/>
      </c>
      <c r="T976" s="14" t="str">
        <f>IF(Point[Asset Description]="","",PROPER(Point[Asset Description]))</f>
        <v/>
      </c>
      <c r="U976" s="14" t="str">
        <f>IF(Point[[Artist ]]="","",PROPER(Point[[Artist ]]))</f>
        <v/>
      </c>
      <c r="V976" s="14" t="str">
        <f>IF(Point[Material Notes]="","",PROPER(Point[Material Notes]))</f>
        <v/>
      </c>
      <c r="W976" s="14" t="str">
        <f>IF(Point[Dimension Notes]="","",Point[Dimension Notes])</f>
        <v/>
      </c>
      <c r="X976" s="14" t="str">
        <f>IF(Point[List]="","",VLOOKUP(Point[Burner Number],number,2,FALSE))</f>
        <v/>
      </c>
      <c r="Y976" s="14" t="str">
        <f>IF(Point[List]="","",VLOOKUP(Point[Fuel],bbq_fuel,2,FALSE))</f>
        <v/>
      </c>
      <c r="Z976" s="14" t="str">
        <f>IF(Point[List]="","",VLOOKUP(Point[Cabinet Material],bbq_material,2,FALSE))</f>
        <v/>
      </c>
      <c r="AA976" s="14" t="str">
        <f>IF(Point[Asset Group]="","",VLOOKUP(Point[Manufacturer],manufacturer,2,FALSE))</f>
        <v/>
      </c>
      <c r="AB976" s="14" t="str">
        <f>IF(Point[Uinsex WC]="","",Point[Uinsex WC])</f>
        <v/>
      </c>
      <c r="AC976" s="14" t="str">
        <f>IF(Point[Female WC]="","",Point[Female WC])</f>
        <v/>
      </c>
      <c r="AD976" s="14" t="str">
        <f>IF(Point[Male WC]="","",Point[Male WC])</f>
        <v/>
      </c>
      <c r="AE976" s="14" t="str">
        <f>IF(Point[Urinal]="","",Point[Urinal])</f>
        <v/>
      </c>
      <c r="AF976" s="14" t="str">
        <f>IF(Point[Disabled Unisex]="","",Point[Disabled Unisex])</f>
        <v/>
      </c>
      <c r="AG976" s="14" t="str">
        <f>IF(Point[Disabled Female]="","",Point[Disabled Female])</f>
        <v/>
      </c>
      <c r="AH976" s="14" t="str">
        <f>IF(Point[Disabled Male]="","",Point[Disabled Male])</f>
        <v/>
      </c>
      <c r="AI976" s="14" t="str">
        <f>IF(Point[Asset Group]="","",VLOOKUP(Point[Handrail],yes_no,2,FALSE))</f>
        <v/>
      </c>
      <c r="AJ976" s="14" t="str">
        <f>IF(Point[Asset Group]="","",VLOOKUP(Point[Baby Changing],yes_no,2,FALSE))</f>
        <v/>
      </c>
      <c r="AK976" s="14" t="str">
        <f>IF(Point[Asset Group]="","",VLOOKUP(Point[Service Room],yes_no,2,FALSE))</f>
        <v/>
      </c>
      <c r="AL976" s="14" t="str">
        <f>IF(Point[Asset Group]="","",VLOOKUP(Point[Service Tap],service_tap,2,FALSE))</f>
        <v/>
      </c>
      <c r="AM976" s="14" t="str">
        <f>IF(Point[Asset Group]="","",VLOOKUP(Point[Heating Type],wc_heating,2,FALSE))</f>
        <v/>
      </c>
      <c r="AN976" s="14" t="str">
        <f>IF(Point[Asset Group]="","",VLOOKUP(Point[Power Supply],power_supply,2,FALSE))</f>
        <v/>
      </c>
      <c r="AO976" s="14" t="str">
        <f>IF(Point[Asset Group]="","",VLOOKUP(Point[Waste Water],waste_water,2,FALSE))</f>
        <v/>
      </c>
      <c r="AP976" s="14" t="str">
        <f>IF(Point[Asset Group]="","",VLOOKUP(Point[Furniture SubType],subdom_master_gdb,2,FALSE))</f>
        <v/>
      </c>
      <c r="AQ976" s="14" t="str">
        <f>IF(Point[Asset Group]="","",VLOOKUP(Point[Concrete Pad],yes_no,2,FALSE))</f>
        <v/>
      </c>
      <c r="AR976" s="14" t="str">
        <f>IF(Point[Asset Group]="","",VLOOKUP(Point[Material],material_master,2,FALSE))</f>
        <v/>
      </c>
      <c r="AS976" s="14" t="str">
        <f>IF(Point[Asset Group]="","",VLOOKUP(Point[Plumbing],irrigation_plumbing,2,FALSE))</f>
        <v/>
      </c>
      <c r="AT976" s="14" t="str">
        <f>IF(Point[Asset Group]="","",VLOOKUP(Point[Sprinklers],irrigation_sprinklers,2,FALSE))</f>
        <v/>
      </c>
      <c r="AU976" s="14" t="str">
        <f>IF(Point[Asset Group]="","",VLOOKUP(Point[System],irrigation_system,2,FALSE))</f>
        <v/>
      </c>
      <c r="AV976" s="14" t="str">
        <f>IF(Point[Asset Group]="","",VLOOKUP(Point[Status],irrigation_status,2,FALSE))</f>
        <v/>
      </c>
      <c r="AW976" s="11" t="str">
        <f>IF(Point[Date of manufacture]="","",Point[Date of manufacture])</f>
        <v/>
      </c>
      <c r="AX976" s="14" t="str">
        <f>IF(Point[Asset Group]="","",VLOOKUP(Point[Sign Purpose],sign_purpose,2,FALSE))</f>
        <v/>
      </c>
      <c r="AY976" s="14" t="str">
        <f>IF(Point[Asset Group]="","",VLOOKUP(Point[Sign Material],material_master,2,FALSE))</f>
        <v/>
      </c>
      <c r="AZ976" s="14" t="str">
        <f>IF(Point[Asset Group]="","",VLOOKUP(Point[Affixed To],sign_affix,2,FALSE))</f>
        <v/>
      </c>
      <c r="BA976" s="14" t="str">
        <f>IF(Point[Size HxB mm]="","",Point[Size HxB mm])</f>
        <v/>
      </c>
      <c r="BB976" s="14" t="str">
        <f>IF(Point[Height m]="","",Point[Height m])</f>
        <v/>
      </c>
      <c r="BC976" s="14" t="str">
        <f>IF(Point[Asset Group]="","",VLOOKUP(Point[Post Material],material_master,2,FALSE))</f>
        <v/>
      </c>
      <c r="BD976" s="14" t="str">
        <f>IF(Point[Asset Group]="","",VLOOKUP(Point[Post Number],number,2,FALSE))</f>
        <v/>
      </c>
      <c r="BE976" s="14" t="str">
        <f>IF(Point[Asset Group]="","",VLOOKUP(Point[Structure SubType],subdom_master_gdb,2,FALSE))</f>
        <v/>
      </c>
      <c r="BF976" s="14" t="str">
        <f>IF(Point[Area m2]="","",Point[Area m2])</f>
        <v/>
      </c>
      <c r="BG976" s="14" t="str">
        <f>IF(Point[Length m]="","",Point[Length m])</f>
        <v/>
      </c>
      <c r="BH976" s="14" t="str">
        <f>IF(Point[Width m]="","",Point[Width m])</f>
        <v/>
      </c>
      <c r="BI976" s="14" t="str">
        <f>IF(Point[Diameter m]="","",Point[Diameter m])</f>
        <v/>
      </c>
      <c r="BJ976" s="14" t="str">
        <f>IF(Point[Asset Group]="","",VLOOKUP(Point[Number of Pipes],number,2,FALSE))</f>
        <v/>
      </c>
      <c r="BK976" s="14" t="str">
        <f>IF(Point[Asset Group]="","",VLOOKUP(Point[Combined Name],2,FALSE))</f>
        <v/>
      </c>
      <c r="BL976" s="14" t="str">
        <f>IF(Point[Asset Group]="","",VLOOKUP(Point[Size Class],size_class,2,FALSE))</f>
        <v/>
      </c>
      <c r="BM976" s="14" t="str">
        <f>IF(Point[Asset Group]="","",VLOOKUP(Point[Age Class],age_class,2,FALSE))</f>
        <v/>
      </c>
      <c r="BN976" s="14" t="str">
        <f>IF(Point[Girth (cm)]="","",Point[Girth (cm)])</f>
        <v/>
      </c>
      <c r="BO976" s="14" t="str">
        <f>IF(Point[Crown Radius (m)]="","",Point[Crown Radius (m)])</f>
        <v/>
      </c>
      <c r="BP976" s="14" t="str">
        <f>IF(Point[Asset Group]="","",VLOOKUP(Point[Rooting Environment],root_enviro,2,FALSE))</f>
        <v/>
      </c>
      <c r="BQ976" s="14" t="str">
        <f>IF(Point[Asset Group]="","",VLOOKUP(Point[Tree Surround],tree_surround,2,FALSE))</f>
        <v/>
      </c>
      <c r="BR976" s="14" t="str">
        <f>IF(Point[Asset Group]="","",VLOOKUP(Point[Tree Grill],yes_no,2,FALSE))</f>
        <v/>
      </c>
      <c r="BS976" s="14" t="str">
        <f>IF(Point[Asset Group]="","",VLOOKUP(Point[Tree Location],tree_location,2,FALSE))</f>
        <v/>
      </c>
    </row>
    <row r="977" spans="1:71" s="3" customFormat="1" x14ac:dyDescent="0.2">
      <c r="A977" s="3" t="str">
        <f>IF(Point[DWG File Name]="","",Point[DWG File Name])</f>
        <v/>
      </c>
      <c r="B977" s="3" t="str">
        <f>IF(Point[DWG Layer Name]="","",Point[DWG Layer Name])</f>
        <v/>
      </c>
      <c r="C977" s="3" t="str">
        <f>IF(Point[DWG Handle]="","",Point[DWG Handle])</f>
        <v/>
      </c>
      <c r="D977" s="58" t="str">
        <f>IF(Point[X]="","",Point[X])</f>
        <v/>
      </c>
      <c r="E977" s="58" t="str">
        <f>IF(Point[Y]="","",Point[Y])</f>
        <v/>
      </c>
      <c r="F977" s="3" t="str">
        <f>IF(Point[Replacement Asset]="","",Point[Replacement Asset])</f>
        <v/>
      </c>
      <c r="G977" s="3" t="str">
        <f>IF(Point[Asset ID]="","",UPPER(Point[Asset ID]))</f>
        <v/>
      </c>
      <c r="H977" s="3" t="str">
        <f>IF(Point[Asset Group]="","",VLOOKUP(Point[Asset Group],asset_grp_pt,4,FALSE))</f>
        <v/>
      </c>
      <c r="I977" s="3" t="str">
        <f>IF(Point[Asset Group]="","",VLOOKUP(Point[Asset Group],asset_grp_pt,2,FALSE))</f>
        <v/>
      </c>
      <c r="J977" s="3" t="str">
        <f>IF(Point[Asset Group]="","",VLOOKUP(Point[Asset Group],asset_grp_pt,3,FALSE))</f>
        <v/>
      </c>
      <c r="K977" s="3" t="str">
        <f>IF(Point[Asset Group]="","",VLOOKUP(Point[Asset Type],type_master_list,2,FALSE))</f>
        <v/>
      </c>
      <c r="L977" s="3" t="str">
        <f>IF(Point[Asset Name]="","",PROPER(Point[Asset Name]))</f>
        <v/>
      </c>
      <c r="M977" s="11" t="str">
        <f>IF(Point[Install Date]="","",Point[Install Date])</f>
        <v/>
      </c>
      <c r="N977" s="11" t="str">
        <f>IF(Point[Note]="","",PROPER(Point[Note]))</f>
        <v/>
      </c>
      <c r="O977" s="11" t="str">
        <f>IF(Point[Resource Consent Number]="","",UPPER(Point[Resource Consent Number]))</f>
        <v/>
      </c>
      <c r="P977" s="53" t="str">
        <f>IF(Point[Asset Unit Cost]="","",Point[Asset Unit Cost])</f>
        <v/>
      </c>
      <c r="Q977" s="11" t="str">
        <f>IF(Point[Added By]="","",UPPER(Point[Added By]))</f>
        <v/>
      </c>
      <c r="R977" s="11" t="str">
        <f>IF(Point[Added Date]="","",Point[Added Date])</f>
        <v/>
      </c>
      <c r="S977" s="14" t="str">
        <f>IF(Point[Z COORD]="","",Point[Z COORD])</f>
        <v/>
      </c>
      <c r="T977" s="14" t="str">
        <f>IF(Point[Asset Description]="","",PROPER(Point[Asset Description]))</f>
        <v/>
      </c>
      <c r="U977" s="14" t="str">
        <f>IF(Point[[Artist ]]="","",PROPER(Point[[Artist ]]))</f>
        <v/>
      </c>
      <c r="V977" s="14" t="str">
        <f>IF(Point[Material Notes]="","",PROPER(Point[Material Notes]))</f>
        <v/>
      </c>
      <c r="W977" s="14" t="str">
        <f>IF(Point[Dimension Notes]="","",Point[Dimension Notes])</f>
        <v/>
      </c>
      <c r="X977" s="14" t="str">
        <f>IF(Point[List]="","",VLOOKUP(Point[Burner Number],number,2,FALSE))</f>
        <v/>
      </c>
      <c r="Y977" s="14" t="str">
        <f>IF(Point[List]="","",VLOOKUP(Point[Fuel],bbq_fuel,2,FALSE))</f>
        <v/>
      </c>
      <c r="Z977" s="14" t="str">
        <f>IF(Point[List]="","",VLOOKUP(Point[Cabinet Material],bbq_material,2,FALSE))</f>
        <v/>
      </c>
      <c r="AA977" s="14" t="str">
        <f>IF(Point[Asset Group]="","",VLOOKUP(Point[Manufacturer],manufacturer,2,FALSE))</f>
        <v/>
      </c>
      <c r="AB977" s="14" t="str">
        <f>IF(Point[Uinsex WC]="","",Point[Uinsex WC])</f>
        <v/>
      </c>
      <c r="AC977" s="14" t="str">
        <f>IF(Point[Female WC]="","",Point[Female WC])</f>
        <v/>
      </c>
      <c r="AD977" s="14" t="str">
        <f>IF(Point[Male WC]="","",Point[Male WC])</f>
        <v/>
      </c>
      <c r="AE977" s="14" t="str">
        <f>IF(Point[Urinal]="","",Point[Urinal])</f>
        <v/>
      </c>
      <c r="AF977" s="14" t="str">
        <f>IF(Point[Disabled Unisex]="","",Point[Disabled Unisex])</f>
        <v/>
      </c>
      <c r="AG977" s="14" t="str">
        <f>IF(Point[Disabled Female]="","",Point[Disabled Female])</f>
        <v/>
      </c>
      <c r="AH977" s="14" t="str">
        <f>IF(Point[Disabled Male]="","",Point[Disabled Male])</f>
        <v/>
      </c>
      <c r="AI977" s="14" t="str">
        <f>IF(Point[Asset Group]="","",VLOOKUP(Point[Handrail],yes_no,2,FALSE))</f>
        <v/>
      </c>
      <c r="AJ977" s="14" t="str">
        <f>IF(Point[Asset Group]="","",VLOOKUP(Point[Baby Changing],yes_no,2,FALSE))</f>
        <v/>
      </c>
      <c r="AK977" s="14" t="str">
        <f>IF(Point[Asset Group]="","",VLOOKUP(Point[Service Room],yes_no,2,FALSE))</f>
        <v/>
      </c>
      <c r="AL977" s="14" t="str">
        <f>IF(Point[Asset Group]="","",VLOOKUP(Point[Service Tap],service_tap,2,FALSE))</f>
        <v/>
      </c>
      <c r="AM977" s="14" t="str">
        <f>IF(Point[Asset Group]="","",VLOOKUP(Point[Heating Type],wc_heating,2,FALSE))</f>
        <v/>
      </c>
      <c r="AN977" s="14" t="str">
        <f>IF(Point[Asset Group]="","",VLOOKUP(Point[Power Supply],power_supply,2,FALSE))</f>
        <v/>
      </c>
      <c r="AO977" s="14" t="str">
        <f>IF(Point[Asset Group]="","",VLOOKUP(Point[Waste Water],waste_water,2,FALSE))</f>
        <v/>
      </c>
      <c r="AP977" s="14" t="str">
        <f>IF(Point[Asset Group]="","",VLOOKUP(Point[Furniture SubType],subdom_master_gdb,2,FALSE))</f>
        <v/>
      </c>
      <c r="AQ977" s="14" t="str">
        <f>IF(Point[Asset Group]="","",VLOOKUP(Point[Concrete Pad],yes_no,2,FALSE))</f>
        <v/>
      </c>
      <c r="AR977" s="14" t="str">
        <f>IF(Point[Asset Group]="","",VLOOKUP(Point[Material],material_master,2,FALSE))</f>
        <v/>
      </c>
      <c r="AS977" s="14" t="str">
        <f>IF(Point[Asset Group]="","",VLOOKUP(Point[Plumbing],irrigation_plumbing,2,FALSE))</f>
        <v/>
      </c>
      <c r="AT977" s="14" t="str">
        <f>IF(Point[Asset Group]="","",VLOOKUP(Point[Sprinklers],irrigation_sprinklers,2,FALSE))</f>
        <v/>
      </c>
      <c r="AU977" s="14" t="str">
        <f>IF(Point[Asset Group]="","",VLOOKUP(Point[System],irrigation_system,2,FALSE))</f>
        <v/>
      </c>
      <c r="AV977" s="14" t="str">
        <f>IF(Point[Asset Group]="","",VLOOKUP(Point[Status],irrigation_status,2,FALSE))</f>
        <v/>
      </c>
      <c r="AW977" s="11" t="str">
        <f>IF(Point[Date of manufacture]="","",Point[Date of manufacture])</f>
        <v/>
      </c>
      <c r="AX977" s="14" t="str">
        <f>IF(Point[Asset Group]="","",VLOOKUP(Point[Sign Purpose],sign_purpose,2,FALSE))</f>
        <v/>
      </c>
      <c r="AY977" s="14" t="str">
        <f>IF(Point[Asset Group]="","",VLOOKUP(Point[Sign Material],material_master,2,FALSE))</f>
        <v/>
      </c>
      <c r="AZ977" s="14" t="str">
        <f>IF(Point[Asset Group]="","",VLOOKUP(Point[Affixed To],sign_affix,2,FALSE))</f>
        <v/>
      </c>
      <c r="BA977" s="14" t="str">
        <f>IF(Point[Size HxB mm]="","",Point[Size HxB mm])</f>
        <v/>
      </c>
      <c r="BB977" s="14" t="str">
        <f>IF(Point[Height m]="","",Point[Height m])</f>
        <v/>
      </c>
      <c r="BC977" s="14" t="str">
        <f>IF(Point[Asset Group]="","",VLOOKUP(Point[Post Material],material_master,2,FALSE))</f>
        <v/>
      </c>
      <c r="BD977" s="14" t="str">
        <f>IF(Point[Asset Group]="","",VLOOKUP(Point[Post Number],number,2,FALSE))</f>
        <v/>
      </c>
      <c r="BE977" s="14" t="str">
        <f>IF(Point[Asset Group]="","",VLOOKUP(Point[Structure SubType],subdom_master_gdb,2,FALSE))</f>
        <v/>
      </c>
      <c r="BF977" s="14" t="str">
        <f>IF(Point[Area m2]="","",Point[Area m2])</f>
        <v/>
      </c>
      <c r="BG977" s="14" t="str">
        <f>IF(Point[Length m]="","",Point[Length m])</f>
        <v/>
      </c>
      <c r="BH977" s="14" t="str">
        <f>IF(Point[Width m]="","",Point[Width m])</f>
        <v/>
      </c>
      <c r="BI977" s="14" t="str">
        <f>IF(Point[Diameter m]="","",Point[Diameter m])</f>
        <v/>
      </c>
      <c r="BJ977" s="14" t="str">
        <f>IF(Point[Asset Group]="","",VLOOKUP(Point[Number of Pipes],number,2,FALSE))</f>
        <v/>
      </c>
      <c r="BK977" s="14" t="str">
        <f>IF(Point[Asset Group]="","",VLOOKUP(Point[Combined Name],2,FALSE))</f>
        <v/>
      </c>
      <c r="BL977" s="14" t="str">
        <f>IF(Point[Asset Group]="","",VLOOKUP(Point[Size Class],size_class,2,FALSE))</f>
        <v/>
      </c>
      <c r="BM977" s="14" t="str">
        <f>IF(Point[Asset Group]="","",VLOOKUP(Point[Age Class],age_class,2,FALSE))</f>
        <v/>
      </c>
      <c r="BN977" s="14" t="str">
        <f>IF(Point[Girth (cm)]="","",Point[Girth (cm)])</f>
        <v/>
      </c>
      <c r="BO977" s="14" t="str">
        <f>IF(Point[Crown Radius (m)]="","",Point[Crown Radius (m)])</f>
        <v/>
      </c>
      <c r="BP977" s="14" t="str">
        <f>IF(Point[Asset Group]="","",VLOOKUP(Point[Rooting Environment],root_enviro,2,FALSE))</f>
        <v/>
      </c>
      <c r="BQ977" s="14" t="str">
        <f>IF(Point[Asset Group]="","",VLOOKUP(Point[Tree Surround],tree_surround,2,FALSE))</f>
        <v/>
      </c>
      <c r="BR977" s="14" t="str">
        <f>IF(Point[Asset Group]="","",VLOOKUP(Point[Tree Grill],yes_no,2,FALSE))</f>
        <v/>
      </c>
      <c r="BS977" s="14" t="str">
        <f>IF(Point[Asset Group]="","",VLOOKUP(Point[Tree Location],tree_location,2,FALSE))</f>
        <v/>
      </c>
    </row>
    <row r="978" spans="1:71" s="3" customFormat="1" x14ac:dyDescent="0.2">
      <c r="A978" s="3" t="str">
        <f>IF(Point[DWG File Name]="","",Point[DWG File Name])</f>
        <v/>
      </c>
      <c r="B978" s="3" t="str">
        <f>IF(Point[DWG Layer Name]="","",Point[DWG Layer Name])</f>
        <v/>
      </c>
      <c r="C978" s="3" t="str">
        <f>IF(Point[DWG Handle]="","",Point[DWG Handle])</f>
        <v/>
      </c>
      <c r="D978" s="58" t="str">
        <f>IF(Point[X]="","",Point[X])</f>
        <v/>
      </c>
      <c r="E978" s="58" t="str">
        <f>IF(Point[Y]="","",Point[Y])</f>
        <v/>
      </c>
      <c r="F978" s="3" t="str">
        <f>IF(Point[Replacement Asset]="","",Point[Replacement Asset])</f>
        <v/>
      </c>
      <c r="G978" s="3" t="str">
        <f>IF(Point[Asset ID]="","",UPPER(Point[Asset ID]))</f>
        <v/>
      </c>
      <c r="H978" s="3" t="str">
        <f>IF(Point[Asset Group]="","",VLOOKUP(Point[Asset Group],asset_grp_pt,4,FALSE))</f>
        <v/>
      </c>
      <c r="I978" s="3" t="str">
        <f>IF(Point[Asset Group]="","",VLOOKUP(Point[Asset Group],asset_grp_pt,2,FALSE))</f>
        <v/>
      </c>
      <c r="J978" s="3" t="str">
        <f>IF(Point[Asset Group]="","",VLOOKUP(Point[Asset Group],asset_grp_pt,3,FALSE))</f>
        <v/>
      </c>
      <c r="K978" s="3" t="str">
        <f>IF(Point[Asset Group]="","",VLOOKUP(Point[Asset Type],type_master_list,2,FALSE))</f>
        <v/>
      </c>
      <c r="L978" s="3" t="str">
        <f>IF(Point[Asset Name]="","",PROPER(Point[Asset Name]))</f>
        <v/>
      </c>
      <c r="M978" s="11" t="str">
        <f>IF(Point[Install Date]="","",Point[Install Date])</f>
        <v/>
      </c>
      <c r="N978" s="11" t="str">
        <f>IF(Point[Note]="","",PROPER(Point[Note]))</f>
        <v/>
      </c>
      <c r="O978" s="11" t="str">
        <f>IF(Point[Resource Consent Number]="","",UPPER(Point[Resource Consent Number]))</f>
        <v/>
      </c>
      <c r="P978" s="53" t="str">
        <f>IF(Point[Asset Unit Cost]="","",Point[Asset Unit Cost])</f>
        <v/>
      </c>
      <c r="Q978" s="11" t="str">
        <f>IF(Point[Added By]="","",UPPER(Point[Added By]))</f>
        <v/>
      </c>
      <c r="R978" s="11" t="str">
        <f>IF(Point[Added Date]="","",Point[Added Date])</f>
        <v/>
      </c>
      <c r="S978" s="14" t="str">
        <f>IF(Point[Z COORD]="","",Point[Z COORD])</f>
        <v/>
      </c>
      <c r="T978" s="14" t="str">
        <f>IF(Point[Asset Description]="","",PROPER(Point[Asset Description]))</f>
        <v/>
      </c>
      <c r="U978" s="14" t="str">
        <f>IF(Point[[Artist ]]="","",PROPER(Point[[Artist ]]))</f>
        <v/>
      </c>
      <c r="V978" s="14" t="str">
        <f>IF(Point[Material Notes]="","",PROPER(Point[Material Notes]))</f>
        <v/>
      </c>
      <c r="W978" s="14" t="str">
        <f>IF(Point[Dimension Notes]="","",Point[Dimension Notes])</f>
        <v/>
      </c>
      <c r="X978" s="14" t="str">
        <f>IF(Point[List]="","",VLOOKUP(Point[Burner Number],number,2,FALSE))</f>
        <v/>
      </c>
      <c r="Y978" s="14" t="str">
        <f>IF(Point[List]="","",VLOOKUP(Point[Fuel],bbq_fuel,2,FALSE))</f>
        <v/>
      </c>
      <c r="Z978" s="14" t="str">
        <f>IF(Point[List]="","",VLOOKUP(Point[Cabinet Material],bbq_material,2,FALSE))</f>
        <v/>
      </c>
      <c r="AA978" s="14" t="str">
        <f>IF(Point[Asset Group]="","",VLOOKUP(Point[Manufacturer],manufacturer,2,FALSE))</f>
        <v/>
      </c>
      <c r="AB978" s="14" t="str">
        <f>IF(Point[Uinsex WC]="","",Point[Uinsex WC])</f>
        <v/>
      </c>
      <c r="AC978" s="14" t="str">
        <f>IF(Point[Female WC]="","",Point[Female WC])</f>
        <v/>
      </c>
      <c r="AD978" s="14" t="str">
        <f>IF(Point[Male WC]="","",Point[Male WC])</f>
        <v/>
      </c>
      <c r="AE978" s="14" t="str">
        <f>IF(Point[Urinal]="","",Point[Urinal])</f>
        <v/>
      </c>
      <c r="AF978" s="14" t="str">
        <f>IF(Point[Disabled Unisex]="","",Point[Disabled Unisex])</f>
        <v/>
      </c>
      <c r="AG978" s="14" t="str">
        <f>IF(Point[Disabled Female]="","",Point[Disabled Female])</f>
        <v/>
      </c>
      <c r="AH978" s="14" t="str">
        <f>IF(Point[Disabled Male]="","",Point[Disabled Male])</f>
        <v/>
      </c>
      <c r="AI978" s="14" t="str">
        <f>IF(Point[Asset Group]="","",VLOOKUP(Point[Handrail],yes_no,2,FALSE))</f>
        <v/>
      </c>
      <c r="AJ978" s="14" t="str">
        <f>IF(Point[Asset Group]="","",VLOOKUP(Point[Baby Changing],yes_no,2,FALSE))</f>
        <v/>
      </c>
      <c r="AK978" s="14" t="str">
        <f>IF(Point[Asset Group]="","",VLOOKUP(Point[Service Room],yes_no,2,FALSE))</f>
        <v/>
      </c>
      <c r="AL978" s="14" t="str">
        <f>IF(Point[Asset Group]="","",VLOOKUP(Point[Service Tap],service_tap,2,FALSE))</f>
        <v/>
      </c>
      <c r="AM978" s="14" t="str">
        <f>IF(Point[Asset Group]="","",VLOOKUP(Point[Heating Type],wc_heating,2,FALSE))</f>
        <v/>
      </c>
      <c r="AN978" s="14" t="str">
        <f>IF(Point[Asset Group]="","",VLOOKUP(Point[Power Supply],power_supply,2,FALSE))</f>
        <v/>
      </c>
      <c r="AO978" s="14" t="str">
        <f>IF(Point[Asset Group]="","",VLOOKUP(Point[Waste Water],waste_water,2,FALSE))</f>
        <v/>
      </c>
      <c r="AP978" s="14" t="str">
        <f>IF(Point[Asset Group]="","",VLOOKUP(Point[Furniture SubType],subdom_master_gdb,2,FALSE))</f>
        <v/>
      </c>
      <c r="AQ978" s="14" t="str">
        <f>IF(Point[Asset Group]="","",VLOOKUP(Point[Concrete Pad],yes_no,2,FALSE))</f>
        <v/>
      </c>
      <c r="AR978" s="14" t="str">
        <f>IF(Point[Asset Group]="","",VLOOKUP(Point[Material],material_master,2,FALSE))</f>
        <v/>
      </c>
      <c r="AS978" s="14" t="str">
        <f>IF(Point[Asset Group]="","",VLOOKUP(Point[Plumbing],irrigation_plumbing,2,FALSE))</f>
        <v/>
      </c>
      <c r="AT978" s="14" t="str">
        <f>IF(Point[Asset Group]="","",VLOOKUP(Point[Sprinklers],irrigation_sprinklers,2,FALSE))</f>
        <v/>
      </c>
      <c r="AU978" s="14" t="str">
        <f>IF(Point[Asset Group]="","",VLOOKUP(Point[System],irrigation_system,2,FALSE))</f>
        <v/>
      </c>
      <c r="AV978" s="14" t="str">
        <f>IF(Point[Asset Group]="","",VLOOKUP(Point[Status],irrigation_status,2,FALSE))</f>
        <v/>
      </c>
      <c r="AW978" s="11" t="str">
        <f>IF(Point[Date of manufacture]="","",Point[Date of manufacture])</f>
        <v/>
      </c>
      <c r="AX978" s="14" t="str">
        <f>IF(Point[Asset Group]="","",VLOOKUP(Point[Sign Purpose],sign_purpose,2,FALSE))</f>
        <v/>
      </c>
      <c r="AY978" s="14" t="str">
        <f>IF(Point[Asset Group]="","",VLOOKUP(Point[Sign Material],material_master,2,FALSE))</f>
        <v/>
      </c>
      <c r="AZ978" s="14" t="str">
        <f>IF(Point[Asset Group]="","",VLOOKUP(Point[Affixed To],sign_affix,2,FALSE))</f>
        <v/>
      </c>
      <c r="BA978" s="14" t="str">
        <f>IF(Point[Size HxB mm]="","",Point[Size HxB mm])</f>
        <v/>
      </c>
      <c r="BB978" s="14" t="str">
        <f>IF(Point[Height m]="","",Point[Height m])</f>
        <v/>
      </c>
      <c r="BC978" s="14" t="str">
        <f>IF(Point[Asset Group]="","",VLOOKUP(Point[Post Material],material_master,2,FALSE))</f>
        <v/>
      </c>
      <c r="BD978" s="14" t="str">
        <f>IF(Point[Asset Group]="","",VLOOKUP(Point[Post Number],number,2,FALSE))</f>
        <v/>
      </c>
      <c r="BE978" s="14" t="str">
        <f>IF(Point[Asset Group]="","",VLOOKUP(Point[Structure SubType],subdom_master_gdb,2,FALSE))</f>
        <v/>
      </c>
      <c r="BF978" s="14" t="str">
        <f>IF(Point[Area m2]="","",Point[Area m2])</f>
        <v/>
      </c>
      <c r="BG978" s="14" t="str">
        <f>IF(Point[Length m]="","",Point[Length m])</f>
        <v/>
      </c>
      <c r="BH978" s="14" t="str">
        <f>IF(Point[Width m]="","",Point[Width m])</f>
        <v/>
      </c>
      <c r="BI978" s="14" t="str">
        <f>IF(Point[Diameter m]="","",Point[Diameter m])</f>
        <v/>
      </c>
      <c r="BJ978" s="14" t="str">
        <f>IF(Point[Asset Group]="","",VLOOKUP(Point[Number of Pipes],number,2,FALSE))</f>
        <v/>
      </c>
      <c r="BK978" s="14" t="str">
        <f>IF(Point[Asset Group]="","",VLOOKUP(Point[Combined Name],2,FALSE))</f>
        <v/>
      </c>
      <c r="BL978" s="14" t="str">
        <f>IF(Point[Asset Group]="","",VLOOKUP(Point[Size Class],size_class,2,FALSE))</f>
        <v/>
      </c>
      <c r="BM978" s="14" t="str">
        <f>IF(Point[Asset Group]="","",VLOOKUP(Point[Age Class],age_class,2,FALSE))</f>
        <v/>
      </c>
      <c r="BN978" s="14" t="str">
        <f>IF(Point[Girth (cm)]="","",Point[Girth (cm)])</f>
        <v/>
      </c>
      <c r="BO978" s="14" t="str">
        <f>IF(Point[Crown Radius (m)]="","",Point[Crown Radius (m)])</f>
        <v/>
      </c>
      <c r="BP978" s="14" t="str">
        <f>IF(Point[Asset Group]="","",VLOOKUP(Point[Rooting Environment],root_enviro,2,FALSE))</f>
        <v/>
      </c>
      <c r="BQ978" s="14" t="str">
        <f>IF(Point[Asset Group]="","",VLOOKUP(Point[Tree Surround],tree_surround,2,FALSE))</f>
        <v/>
      </c>
      <c r="BR978" s="14" t="str">
        <f>IF(Point[Asset Group]="","",VLOOKUP(Point[Tree Grill],yes_no,2,FALSE))</f>
        <v/>
      </c>
      <c r="BS978" s="14" t="str">
        <f>IF(Point[Asset Group]="","",VLOOKUP(Point[Tree Location],tree_location,2,FALSE))</f>
        <v/>
      </c>
    </row>
    <row r="979" spans="1:71" s="3" customFormat="1" x14ac:dyDescent="0.2">
      <c r="A979" s="3" t="str">
        <f>IF(Point[DWG File Name]="","",Point[DWG File Name])</f>
        <v/>
      </c>
      <c r="B979" s="3" t="str">
        <f>IF(Point[DWG Layer Name]="","",Point[DWG Layer Name])</f>
        <v/>
      </c>
      <c r="C979" s="3" t="str">
        <f>IF(Point[DWG Handle]="","",Point[DWG Handle])</f>
        <v/>
      </c>
      <c r="D979" s="58" t="str">
        <f>IF(Point[X]="","",Point[X])</f>
        <v/>
      </c>
      <c r="E979" s="58" t="str">
        <f>IF(Point[Y]="","",Point[Y])</f>
        <v/>
      </c>
      <c r="F979" s="3" t="str">
        <f>IF(Point[Replacement Asset]="","",Point[Replacement Asset])</f>
        <v/>
      </c>
      <c r="G979" s="3" t="str">
        <f>IF(Point[Asset ID]="","",UPPER(Point[Asset ID]))</f>
        <v/>
      </c>
      <c r="H979" s="3" t="str">
        <f>IF(Point[Asset Group]="","",VLOOKUP(Point[Asset Group],asset_grp_pt,4,FALSE))</f>
        <v/>
      </c>
      <c r="I979" s="3" t="str">
        <f>IF(Point[Asset Group]="","",VLOOKUP(Point[Asset Group],asset_grp_pt,2,FALSE))</f>
        <v/>
      </c>
      <c r="J979" s="3" t="str">
        <f>IF(Point[Asset Group]="","",VLOOKUP(Point[Asset Group],asset_grp_pt,3,FALSE))</f>
        <v/>
      </c>
      <c r="K979" s="3" t="str">
        <f>IF(Point[Asset Group]="","",VLOOKUP(Point[Asset Type],type_master_list,2,FALSE))</f>
        <v/>
      </c>
      <c r="L979" s="3" t="str">
        <f>IF(Point[Asset Name]="","",PROPER(Point[Asset Name]))</f>
        <v/>
      </c>
      <c r="M979" s="11" t="str">
        <f>IF(Point[Install Date]="","",Point[Install Date])</f>
        <v/>
      </c>
      <c r="N979" s="11" t="str">
        <f>IF(Point[Note]="","",PROPER(Point[Note]))</f>
        <v/>
      </c>
      <c r="O979" s="11" t="str">
        <f>IF(Point[Resource Consent Number]="","",UPPER(Point[Resource Consent Number]))</f>
        <v/>
      </c>
      <c r="P979" s="53" t="str">
        <f>IF(Point[Asset Unit Cost]="","",Point[Asset Unit Cost])</f>
        <v/>
      </c>
      <c r="Q979" s="11" t="str">
        <f>IF(Point[Added By]="","",UPPER(Point[Added By]))</f>
        <v/>
      </c>
      <c r="R979" s="11" t="str">
        <f>IF(Point[Added Date]="","",Point[Added Date])</f>
        <v/>
      </c>
      <c r="S979" s="14" t="str">
        <f>IF(Point[Z COORD]="","",Point[Z COORD])</f>
        <v/>
      </c>
      <c r="T979" s="14" t="str">
        <f>IF(Point[Asset Description]="","",PROPER(Point[Asset Description]))</f>
        <v/>
      </c>
      <c r="U979" s="14" t="str">
        <f>IF(Point[[Artist ]]="","",PROPER(Point[[Artist ]]))</f>
        <v/>
      </c>
      <c r="V979" s="14" t="str">
        <f>IF(Point[Material Notes]="","",PROPER(Point[Material Notes]))</f>
        <v/>
      </c>
      <c r="W979" s="14" t="str">
        <f>IF(Point[Dimension Notes]="","",Point[Dimension Notes])</f>
        <v/>
      </c>
      <c r="X979" s="14" t="str">
        <f>IF(Point[List]="","",VLOOKUP(Point[Burner Number],number,2,FALSE))</f>
        <v/>
      </c>
      <c r="Y979" s="14" t="str">
        <f>IF(Point[List]="","",VLOOKUP(Point[Fuel],bbq_fuel,2,FALSE))</f>
        <v/>
      </c>
      <c r="Z979" s="14" t="str">
        <f>IF(Point[List]="","",VLOOKUP(Point[Cabinet Material],bbq_material,2,FALSE))</f>
        <v/>
      </c>
      <c r="AA979" s="14" t="str">
        <f>IF(Point[Asset Group]="","",VLOOKUP(Point[Manufacturer],manufacturer,2,FALSE))</f>
        <v/>
      </c>
      <c r="AB979" s="14" t="str">
        <f>IF(Point[Uinsex WC]="","",Point[Uinsex WC])</f>
        <v/>
      </c>
      <c r="AC979" s="14" t="str">
        <f>IF(Point[Female WC]="","",Point[Female WC])</f>
        <v/>
      </c>
      <c r="AD979" s="14" t="str">
        <f>IF(Point[Male WC]="","",Point[Male WC])</f>
        <v/>
      </c>
      <c r="AE979" s="14" t="str">
        <f>IF(Point[Urinal]="","",Point[Urinal])</f>
        <v/>
      </c>
      <c r="AF979" s="14" t="str">
        <f>IF(Point[Disabled Unisex]="","",Point[Disabled Unisex])</f>
        <v/>
      </c>
      <c r="AG979" s="14" t="str">
        <f>IF(Point[Disabled Female]="","",Point[Disabled Female])</f>
        <v/>
      </c>
      <c r="AH979" s="14" t="str">
        <f>IF(Point[Disabled Male]="","",Point[Disabled Male])</f>
        <v/>
      </c>
      <c r="AI979" s="14" t="str">
        <f>IF(Point[Asset Group]="","",VLOOKUP(Point[Handrail],yes_no,2,FALSE))</f>
        <v/>
      </c>
      <c r="AJ979" s="14" t="str">
        <f>IF(Point[Asset Group]="","",VLOOKUP(Point[Baby Changing],yes_no,2,FALSE))</f>
        <v/>
      </c>
      <c r="AK979" s="14" t="str">
        <f>IF(Point[Asset Group]="","",VLOOKUP(Point[Service Room],yes_no,2,FALSE))</f>
        <v/>
      </c>
      <c r="AL979" s="14" t="str">
        <f>IF(Point[Asset Group]="","",VLOOKUP(Point[Service Tap],service_tap,2,FALSE))</f>
        <v/>
      </c>
      <c r="AM979" s="14" t="str">
        <f>IF(Point[Asset Group]="","",VLOOKUP(Point[Heating Type],wc_heating,2,FALSE))</f>
        <v/>
      </c>
      <c r="AN979" s="14" t="str">
        <f>IF(Point[Asset Group]="","",VLOOKUP(Point[Power Supply],power_supply,2,FALSE))</f>
        <v/>
      </c>
      <c r="AO979" s="14" t="str">
        <f>IF(Point[Asset Group]="","",VLOOKUP(Point[Waste Water],waste_water,2,FALSE))</f>
        <v/>
      </c>
      <c r="AP979" s="14" t="str">
        <f>IF(Point[Asset Group]="","",VLOOKUP(Point[Furniture SubType],subdom_master_gdb,2,FALSE))</f>
        <v/>
      </c>
      <c r="AQ979" s="14" t="str">
        <f>IF(Point[Asset Group]="","",VLOOKUP(Point[Concrete Pad],yes_no,2,FALSE))</f>
        <v/>
      </c>
      <c r="AR979" s="14" t="str">
        <f>IF(Point[Asset Group]="","",VLOOKUP(Point[Material],material_master,2,FALSE))</f>
        <v/>
      </c>
      <c r="AS979" s="14" t="str">
        <f>IF(Point[Asset Group]="","",VLOOKUP(Point[Plumbing],irrigation_plumbing,2,FALSE))</f>
        <v/>
      </c>
      <c r="AT979" s="14" t="str">
        <f>IF(Point[Asset Group]="","",VLOOKUP(Point[Sprinklers],irrigation_sprinklers,2,FALSE))</f>
        <v/>
      </c>
      <c r="AU979" s="14" t="str">
        <f>IF(Point[Asset Group]="","",VLOOKUP(Point[System],irrigation_system,2,FALSE))</f>
        <v/>
      </c>
      <c r="AV979" s="14" t="str">
        <f>IF(Point[Asset Group]="","",VLOOKUP(Point[Status],irrigation_status,2,FALSE))</f>
        <v/>
      </c>
      <c r="AW979" s="11" t="str">
        <f>IF(Point[Date of manufacture]="","",Point[Date of manufacture])</f>
        <v/>
      </c>
      <c r="AX979" s="14" t="str">
        <f>IF(Point[Asset Group]="","",VLOOKUP(Point[Sign Purpose],sign_purpose,2,FALSE))</f>
        <v/>
      </c>
      <c r="AY979" s="14" t="str">
        <f>IF(Point[Asset Group]="","",VLOOKUP(Point[Sign Material],material_master,2,FALSE))</f>
        <v/>
      </c>
      <c r="AZ979" s="14" t="str">
        <f>IF(Point[Asset Group]="","",VLOOKUP(Point[Affixed To],sign_affix,2,FALSE))</f>
        <v/>
      </c>
      <c r="BA979" s="14" t="str">
        <f>IF(Point[Size HxB mm]="","",Point[Size HxB mm])</f>
        <v/>
      </c>
      <c r="BB979" s="14" t="str">
        <f>IF(Point[Height m]="","",Point[Height m])</f>
        <v/>
      </c>
      <c r="BC979" s="14" t="str">
        <f>IF(Point[Asset Group]="","",VLOOKUP(Point[Post Material],material_master,2,FALSE))</f>
        <v/>
      </c>
      <c r="BD979" s="14" t="str">
        <f>IF(Point[Asset Group]="","",VLOOKUP(Point[Post Number],number,2,FALSE))</f>
        <v/>
      </c>
      <c r="BE979" s="14" t="str">
        <f>IF(Point[Asset Group]="","",VLOOKUP(Point[Structure SubType],subdom_master_gdb,2,FALSE))</f>
        <v/>
      </c>
      <c r="BF979" s="14" t="str">
        <f>IF(Point[Area m2]="","",Point[Area m2])</f>
        <v/>
      </c>
      <c r="BG979" s="14" t="str">
        <f>IF(Point[Length m]="","",Point[Length m])</f>
        <v/>
      </c>
      <c r="BH979" s="14" t="str">
        <f>IF(Point[Width m]="","",Point[Width m])</f>
        <v/>
      </c>
      <c r="BI979" s="14" t="str">
        <f>IF(Point[Diameter m]="","",Point[Diameter m])</f>
        <v/>
      </c>
      <c r="BJ979" s="14" t="str">
        <f>IF(Point[Asset Group]="","",VLOOKUP(Point[Number of Pipes],number,2,FALSE))</f>
        <v/>
      </c>
      <c r="BK979" s="14" t="str">
        <f>IF(Point[Asset Group]="","",VLOOKUP(Point[Combined Name],2,FALSE))</f>
        <v/>
      </c>
      <c r="BL979" s="14" t="str">
        <f>IF(Point[Asset Group]="","",VLOOKUP(Point[Size Class],size_class,2,FALSE))</f>
        <v/>
      </c>
      <c r="BM979" s="14" t="str">
        <f>IF(Point[Asset Group]="","",VLOOKUP(Point[Age Class],age_class,2,FALSE))</f>
        <v/>
      </c>
      <c r="BN979" s="14" t="str">
        <f>IF(Point[Girth (cm)]="","",Point[Girth (cm)])</f>
        <v/>
      </c>
      <c r="BO979" s="14" t="str">
        <f>IF(Point[Crown Radius (m)]="","",Point[Crown Radius (m)])</f>
        <v/>
      </c>
      <c r="BP979" s="14" t="str">
        <f>IF(Point[Asset Group]="","",VLOOKUP(Point[Rooting Environment],root_enviro,2,FALSE))</f>
        <v/>
      </c>
      <c r="BQ979" s="14" t="str">
        <f>IF(Point[Asset Group]="","",VLOOKUP(Point[Tree Surround],tree_surround,2,FALSE))</f>
        <v/>
      </c>
      <c r="BR979" s="14" t="str">
        <f>IF(Point[Asset Group]="","",VLOOKUP(Point[Tree Grill],yes_no,2,FALSE))</f>
        <v/>
      </c>
      <c r="BS979" s="14" t="str">
        <f>IF(Point[Asset Group]="","",VLOOKUP(Point[Tree Location],tree_location,2,FALSE))</f>
        <v/>
      </c>
    </row>
    <row r="980" spans="1:71" s="3" customFormat="1" x14ac:dyDescent="0.2">
      <c r="A980" s="3" t="str">
        <f>IF(Point[DWG File Name]="","",Point[DWG File Name])</f>
        <v/>
      </c>
      <c r="B980" s="3" t="str">
        <f>IF(Point[DWG Layer Name]="","",Point[DWG Layer Name])</f>
        <v/>
      </c>
      <c r="C980" s="3" t="str">
        <f>IF(Point[DWG Handle]="","",Point[DWG Handle])</f>
        <v/>
      </c>
      <c r="D980" s="58" t="str">
        <f>IF(Point[X]="","",Point[X])</f>
        <v/>
      </c>
      <c r="E980" s="58" t="str">
        <f>IF(Point[Y]="","",Point[Y])</f>
        <v/>
      </c>
      <c r="F980" s="3" t="str">
        <f>IF(Point[Replacement Asset]="","",Point[Replacement Asset])</f>
        <v/>
      </c>
      <c r="G980" s="3" t="str">
        <f>IF(Point[Asset ID]="","",UPPER(Point[Asset ID]))</f>
        <v/>
      </c>
      <c r="H980" s="3" t="str">
        <f>IF(Point[Asset Group]="","",VLOOKUP(Point[Asset Group],asset_grp_pt,4,FALSE))</f>
        <v/>
      </c>
      <c r="I980" s="3" t="str">
        <f>IF(Point[Asset Group]="","",VLOOKUP(Point[Asset Group],asset_grp_pt,2,FALSE))</f>
        <v/>
      </c>
      <c r="J980" s="3" t="str">
        <f>IF(Point[Asset Group]="","",VLOOKUP(Point[Asset Group],asset_grp_pt,3,FALSE))</f>
        <v/>
      </c>
      <c r="K980" s="3" t="str">
        <f>IF(Point[Asset Group]="","",VLOOKUP(Point[Asset Type],type_master_list,2,FALSE))</f>
        <v/>
      </c>
      <c r="L980" s="3" t="str">
        <f>IF(Point[Asset Name]="","",PROPER(Point[Asset Name]))</f>
        <v/>
      </c>
      <c r="M980" s="11" t="str">
        <f>IF(Point[Install Date]="","",Point[Install Date])</f>
        <v/>
      </c>
      <c r="N980" s="11" t="str">
        <f>IF(Point[Note]="","",PROPER(Point[Note]))</f>
        <v/>
      </c>
      <c r="O980" s="11" t="str">
        <f>IF(Point[Resource Consent Number]="","",UPPER(Point[Resource Consent Number]))</f>
        <v/>
      </c>
      <c r="P980" s="53" t="str">
        <f>IF(Point[Asset Unit Cost]="","",Point[Asset Unit Cost])</f>
        <v/>
      </c>
      <c r="Q980" s="11" t="str">
        <f>IF(Point[Added By]="","",UPPER(Point[Added By]))</f>
        <v/>
      </c>
      <c r="R980" s="11" t="str">
        <f>IF(Point[Added Date]="","",Point[Added Date])</f>
        <v/>
      </c>
      <c r="S980" s="14" t="str">
        <f>IF(Point[Z COORD]="","",Point[Z COORD])</f>
        <v/>
      </c>
      <c r="T980" s="14" t="str">
        <f>IF(Point[Asset Description]="","",PROPER(Point[Asset Description]))</f>
        <v/>
      </c>
      <c r="U980" s="14" t="str">
        <f>IF(Point[[Artist ]]="","",PROPER(Point[[Artist ]]))</f>
        <v/>
      </c>
      <c r="V980" s="14" t="str">
        <f>IF(Point[Material Notes]="","",PROPER(Point[Material Notes]))</f>
        <v/>
      </c>
      <c r="W980" s="14" t="str">
        <f>IF(Point[Dimension Notes]="","",Point[Dimension Notes])</f>
        <v/>
      </c>
      <c r="X980" s="14" t="str">
        <f>IF(Point[List]="","",VLOOKUP(Point[Burner Number],number,2,FALSE))</f>
        <v/>
      </c>
      <c r="Y980" s="14" t="str">
        <f>IF(Point[List]="","",VLOOKUP(Point[Fuel],bbq_fuel,2,FALSE))</f>
        <v/>
      </c>
      <c r="Z980" s="14" t="str">
        <f>IF(Point[List]="","",VLOOKUP(Point[Cabinet Material],bbq_material,2,FALSE))</f>
        <v/>
      </c>
      <c r="AA980" s="14" t="str">
        <f>IF(Point[Asset Group]="","",VLOOKUP(Point[Manufacturer],manufacturer,2,FALSE))</f>
        <v/>
      </c>
      <c r="AB980" s="14" t="str">
        <f>IF(Point[Uinsex WC]="","",Point[Uinsex WC])</f>
        <v/>
      </c>
      <c r="AC980" s="14" t="str">
        <f>IF(Point[Female WC]="","",Point[Female WC])</f>
        <v/>
      </c>
      <c r="AD980" s="14" t="str">
        <f>IF(Point[Male WC]="","",Point[Male WC])</f>
        <v/>
      </c>
      <c r="AE980" s="14" t="str">
        <f>IF(Point[Urinal]="","",Point[Urinal])</f>
        <v/>
      </c>
      <c r="AF980" s="14" t="str">
        <f>IF(Point[Disabled Unisex]="","",Point[Disabled Unisex])</f>
        <v/>
      </c>
      <c r="AG980" s="14" t="str">
        <f>IF(Point[Disabled Female]="","",Point[Disabled Female])</f>
        <v/>
      </c>
      <c r="AH980" s="14" t="str">
        <f>IF(Point[Disabled Male]="","",Point[Disabled Male])</f>
        <v/>
      </c>
      <c r="AI980" s="14" t="str">
        <f>IF(Point[Asset Group]="","",VLOOKUP(Point[Handrail],yes_no,2,FALSE))</f>
        <v/>
      </c>
      <c r="AJ980" s="14" t="str">
        <f>IF(Point[Asset Group]="","",VLOOKUP(Point[Baby Changing],yes_no,2,FALSE))</f>
        <v/>
      </c>
      <c r="AK980" s="14" t="str">
        <f>IF(Point[Asset Group]="","",VLOOKUP(Point[Service Room],yes_no,2,FALSE))</f>
        <v/>
      </c>
      <c r="AL980" s="14" t="str">
        <f>IF(Point[Asset Group]="","",VLOOKUP(Point[Service Tap],service_tap,2,FALSE))</f>
        <v/>
      </c>
      <c r="AM980" s="14" t="str">
        <f>IF(Point[Asset Group]="","",VLOOKUP(Point[Heating Type],wc_heating,2,FALSE))</f>
        <v/>
      </c>
      <c r="AN980" s="14" t="str">
        <f>IF(Point[Asset Group]="","",VLOOKUP(Point[Power Supply],power_supply,2,FALSE))</f>
        <v/>
      </c>
      <c r="AO980" s="14" t="str">
        <f>IF(Point[Asset Group]="","",VLOOKUP(Point[Waste Water],waste_water,2,FALSE))</f>
        <v/>
      </c>
      <c r="AP980" s="14" t="str">
        <f>IF(Point[Asset Group]="","",VLOOKUP(Point[Furniture SubType],subdom_master_gdb,2,FALSE))</f>
        <v/>
      </c>
      <c r="AQ980" s="14" t="str">
        <f>IF(Point[Asset Group]="","",VLOOKUP(Point[Concrete Pad],yes_no,2,FALSE))</f>
        <v/>
      </c>
      <c r="AR980" s="14" t="str">
        <f>IF(Point[Asset Group]="","",VLOOKUP(Point[Material],material_master,2,FALSE))</f>
        <v/>
      </c>
      <c r="AS980" s="14" t="str">
        <f>IF(Point[Asset Group]="","",VLOOKUP(Point[Plumbing],irrigation_plumbing,2,FALSE))</f>
        <v/>
      </c>
      <c r="AT980" s="14" t="str">
        <f>IF(Point[Asset Group]="","",VLOOKUP(Point[Sprinklers],irrigation_sprinklers,2,FALSE))</f>
        <v/>
      </c>
      <c r="AU980" s="14" t="str">
        <f>IF(Point[Asset Group]="","",VLOOKUP(Point[System],irrigation_system,2,FALSE))</f>
        <v/>
      </c>
      <c r="AV980" s="14" t="str">
        <f>IF(Point[Asset Group]="","",VLOOKUP(Point[Status],irrigation_status,2,FALSE))</f>
        <v/>
      </c>
      <c r="AW980" s="11" t="str">
        <f>IF(Point[Date of manufacture]="","",Point[Date of manufacture])</f>
        <v/>
      </c>
      <c r="AX980" s="14" t="str">
        <f>IF(Point[Asset Group]="","",VLOOKUP(Point[Sign Purpose],sign_purpose,2,FALSE))</f>
        <v/>
      </c>
      <c r="AY980" s="14" t="str">
        <f>IF(Point[Asset Group]="","",VLOOKUP(Point[Sign Material],material_master,2,FALSE))</f>
        <v/>
      </c>
      <c r="AZ980" s="14" t="str">
        <f>IF(Point[Asset Group]="","",VLOOKUP(Point[Affixed To],sign_affix,2,FALSE))</f>
        <v/>
      </c>
      <c r="BA980" s="14" t="str">
        <f>IF(Point[Size HxB mm]="","",Point[Size HxB mm])</f>
        <v/>
      </c>
      <c r="BB980" s="14" t="str">
        <f>IF(Point[Height m]="","",Point[Height m])</f>
        <v/>
      </c>
      <c r="BC980" s="14" t="str">
        <f>IF(Point[Asset Group]="","",VLOOKUP(Point[Post Material],material_master,2,FALSE))</f>
        <v/>
      </c>
      <c r="BD980" s="14" t="str">
        <f>IF(Point[Asset Group]="","",VLOOKUP(Point[Post Number],number,2,FALSE))</f>
        <v/>
      </c>
      <c r="BE980" s="14" t="str">
        <f>IF(Point[Asset Group]="","",VLOOKUP(Point[Structure SubType],subdom_master_gdb,2,FALSE))</f>
        <v/>
      </c>
      <c r="BF980" s="14" t="str">
        <f>IF(Point[Area m2]="","",Point[Area m2])</f>
        <v/>
      </c>
      <c r="BG980" s="14" t="str">
        <f>IF(Point[Length m]="","",Point[Length m])</f>
        <v/>
      </c>
      <c r="BH980" s="14" t="str">
        <f>IF(Point[Width m]="","",Point[Width m])</f>
        <v/>
      </c>
      <c r="BI980" s="14" t="str">
        <f>IF(Point[Diameter m]="","",Point[Diameter m])</f>
        <v/>
      </c>
      <c r="BJ980" s="14" t="str">
        <f>IF(Point[Asset Group]="","",VLOOKUP(Point[Number of Pipes],number,2,FALSE))</f>
        <v/>
      </c>
      <c r="BK980" s="14" t="str">
        <f>IF(Point[Asset Group]="","",VLOOKUP(Point[Combined Name],2,FALSE))</f>
        <v/>
      </c>
      <c r="BL980" s="14" t="str">
        <f>IF(Point[Asset Group]="","",VLOOKUP(Point[Size Class],size_class,2,FALSE))</f>
        <v/>
      </c>
      <c r="BM980" s="14" t="str">
        <f>IF(Point[Asset Group]="","",VLOOKUP(Point[Age Class],age_class,2,FALSE))</f>
        <v/>
      </c>
      <c r="BN980" s="14" t="str">
        <f>IF(Point[Girth (cm)]="","",Point[Girth (cm)])</f>
        <v/>
      </c>
      <c r="BO980" s="14" t="str">
        <f>IF(Point[Crown Radius (m)]="","",Point[Crown Radius (m)])</f>
        <v/>
      </c>
      <c r="BP980" s="14" t="str">
        <f>IF(Point[Asset Group]="","",VLOOKUP(Point[Rooting Environment],root_enviro,2,FALSE))</f>
        <v/>
      </c>
      <c r="BQ980" s="14" t="str">
        <f>IF(Point[Asset Group]="","",VLOOKUP(Point[Tree Surround],tree_surround,2,FALSE))</f>
        <v/>
      </c>
      <c r="BR980" s="14" t="str">
        <f>IF(Point[Asset Group]="","",VLOOKUP(Point[Tree Grill],yes_no,2,FALSE))</f>
        <v/>
      </c>
      <c r="BS980" s="14" t="str">
        <f>IF(Point[Asset Group]="","",VLOOKUP(Point[Tree Location],tree_location,2,FALSE))</f>
        <v/>
      </c>
    </row>
    <row r="981" spans="1:71" s="3" customFormat="1" x14ac:dyDescent="0.2">
      <c r="A981" s="3" t="str">
        <f>IF(Point[DWG File Name]="","",Point[DWG File Name])</f>
        <v/>
      </c>
      <c r="B981" s="3" t="str">
        <f>IF(Point[DWG Layer Name]="","",Point[DWG Layer Name])</f>
        <v/>
      </c>
      <c r="C981" s="3" t="str">
        <f>IF(Point[DWG Handle]="","",Point[DWG Handle])</f>
        <v/>
      </c>
      <c r="D981" s="58" t="str">
        <f>IF(Point[X]="","",Point[X])</f>
        <v/>
      </c>
      <c r="E981" s="58" t="str">
        <f>IF(Point[Y]="","",Point[Y])</f>
        <v/>
      </c>
      <c r="F981" s="3" t="str">
        <f>IF(Point[Replacement Asset]="","",Point[Replacement Asset])</f>
        <v/>
      </c>
      <c r="G981" s="3" t="str">
        <f>IF(Point[Asset ID]="","",UPPER(Point[Asset ID]))</f>
        <v/>
      </c>
      <c r="H981" s="3" t="str">
        <f>IF(Point[Asset Group]="","",VLOOKUP(Point[Asset Group],asset_grp_pt,4,FALSE))</f>
        <v/>
      </c>
      <c r="I981" s="3" t="str">
        <f>IF(Point[Asset Group]="","",VLOOKUP(Point[Asset Group],asset_grp_pt,2,FALSE))</f>
        <v/>
      </c>
      <c r="J981" s="3" t="str">
        <f>IF(Point[Asset Group]="","",VLOOKUP(Point[Asset Group],asset_grp_pt,3,FALSE))</f>
        <v/>
      </c>
      <c r="K981" s="3" t="str">
        <f>IF(Point[Asset Group]="","",VLOOKUP(Point[Asset Type],type_master_list,2,FALSE))</f>
        <v/>
      </c>
      <c r="L981" s="3" t="str">
        <f>IF(Point[Asset Name]="","",PROPER(Point[Asset Name]))</f>
        <v/>
      </c>
      <c r="M981" s="11" t="str">
        <f>IF(Point[Install Date]="","",Point[Install Date])</f>
        <v/>
      </c>
      <c r="N981" s="11" t="str">
        <f>IF(Point[Note]="","",PROPER(Point[Note]))</f>
        <v/>
      </c>
      <c r="O981" s="11" t="str">
        <f>IF(Point[Resource Consent Number]="","",UPPER(Point[Resource Consent Number]))</f>
        <v/>
      </c>
      <c r="P981" s="53" t="str">
        <f>IF(Point[Asset Unit Cost]="","",Point[Asset Unit Cost])</f>
        <v/>
      </c>
      <c r="Q981" s="11" t="str">
        <f>IF(Point[Added By]="","",UPPER(Point[Added By]))</f>
        <v/>
      </c>
      <c r="R981" s="11" t="str">
        <f>IF(Point[Added Date]="","",Point[Added Date])</f>
        <v/>
      </c>
      <c r="S981" s="14" t="str">
        <f>IF(Point[Z COORD]="","",Point[Z COORD])</f>
        <v/>
      </c>
      <c r="T981" s="14" t="str">
        <f>IF(Point[Asset Description]="","",PROPER(Point[Asset Description]))</f>
        <v/>
      </c>
      <c r="U981" s="14" t="str">
        <f>IF(Point[[Artist ]]="","",PROPER(Point[[Artist ]]))</f>
        <v/>
      </c>
      <c r="V981" s="14" t="str">
        <f>IF(Point[Material Notes]="","",PROPER(Point[Material Notes]))</f>
        <v/>
      </c>
      <c r="W981" s="14" t="str">
        <f>IF(Point[Dimension Notes]="","",Point[Dimension Notes])</f>
        <v/>
      </c>
      <c r="X981" s="14" t="str">
        <f>IF(Point[List]="","",VLOOKUP(Point[Burner Number],number,2,FALSE))</f>
        <v/>
      </c>
      <c r="Y981" s="14" t="str">
        <f>IF(Point[List]="","",VLOOKUP(Point[Fuel],bbq_fuel,2,FALSE))</f>
        <v/>
      </c>
      <c r="Z981" s="14" t="str">
        <f>IF(Point[List]="","",VLOOKUP(Point[Cabinet Material],bbq_material,2,FALSE))</f>
        <v/>
      </c>
      <c r="AA981" s="14" t="str">
        <f>IF(Point[Asset Group]="","",VLOOKUP(Point[Manufacturer],manufacturer,2,FALSE))</f>
        <v/>
      </c>
      <c r="AB981" s="14" t="str">
        <f>IF(Point[Uinsex WC]="","",Point[Uinsex WC])</f>
        <v/>
      </c>
      <c r="AC981" s="14" t="str">
        <f>IF(Point[Female WC]="","",Point[Female WC])</f>
        <v/>
      </c>
      <c r="AD981" s="14" t="str">
        <f>IF(Point[Male WC]="","",Point[Male WC])</f>
        <v/>
      </c>
      <c r="AE981" s="14" t="str">
        <f>IF(Point[Urinal]="","",Point[Urinal])</f>
        <v/>
      </c>
      <c r="AF981" s="14" t="str">
        <f>IF(Point[Disabled Unisex]="","",Point[Disabled Unisex])</f>
        <v/>
      </c>
      <c r="AG981" s="14" t="str">
        <f>IF(Point[Disabled Female]="","",Point[Disabled Female])</f>
        <v/>
      </c>
      <c r="AH981" s="14" t="str">
        <f>IF(Point[Disabled Male]="","",Point[Disabled Male])</f>
        <v/>
      </c>
      <c r="AI981" s="14" t="str">
        <f>IF(Point[Asset Group]="","",VLOOKUP(Point[Handrail],yes_no,2,FALSE))</f>
        <v/>
      </c>
      <c r="AJ981" s="14" t="str">
        <f>IF(Point[Asset Group]="","",VLOOKUP(Point[Baby Changing],yes_no,2,FALSE))</f>
        <v/>
      </c>
      <c r="AK981" s="14" t="str">
        <f>IF(Point[Asset Group]="","",VLOOKUP(Point[Service Room],yes_no,2,FALSE))</f>
        <v/>
      </c>
      <c r="AL981" s="14" t="str">
        <f>IF(Point[Asset Group]="","",VLOOKUP(Point[Service Tap],service_tap,2,FALSE))</f>
        <v/>
      </c>
      <c r="AM981" s="14" t="str">
        <f>IF(Point[Asset Group]="","",VLOOKUP(Point[Heating Type],wc_heating,2,FALSE))</f>
        <v/>
      </c>
      <c r="AN981" s="14" t="str">
        <f>IF(Point[Asset Group]="","",VLOOKUP(Point[Power Supply],power_supply,2,FALSE))</f>
        <v/>
      </c>
      <c r="AO981" s="14" t="str">
        <f>IF(Point[Asset Group]="","",VLOOKUP(Point[Waste Water],waste_water,2,FALSE))</f>
        <v/>
      </c>
      <c r="AP981" s="14" t="str">
        <f>IF(Point[Asset Group]="","",VLOOKUP(Point[Furniture SubType],subdom_master_gdb,2,FALSE))</f>
        <v/>
      </c>
      <c r="AQ981" s="14" t="str">
        <f>IF(Point[Asset Group]="","",VLOOKUP(Point[Concrete Pad],yes_no,2,FALSE))</f>
        <v/>
      </c>
      <c r="AR981" s="14" t="str">
        <f>IF(Point[Asset Group]="","",VLOOKUP(Point[Material],material_master,2,FALSE))</f>
        <v/>
      </c>
      <c r="AS981" s="14" t="str">
        <f>IF(Point[Asset Group]="","",VLOOKUP(Point[Plumbing],irrigation_plumbing,2,FALSE))</f>
        <v/>
      </c>
      <c r="AT981" s="14" t="str">
        <f>IF(Point[Asset Group]="","",VLOOKUP(Point[Sprinklers],irrigation_sprinklers,2,FALSE))</f>
        <v/>
      </c>
      <c r="AU981" s="14" t="str">
        <f>IF(Point[Asset Group]="","",VLOOKUP(Point[System],irrigation_system,2,FALSE))</f>
        <v/>
      </c>
      <c r="AV981" s="14" t="str">
        <f>IF(Point[Asset Group]="","",VLOOKUP(Point[Status],irrigation_status,2,FALSE))</f>
        <v/>
      </c>
      <c r="AW981" s="11" t="str">
        <f>IF(Point[Date of manufacture]="","",Point[Date of manufacture])</f>
        <v/>
      </c>
      <c r="AX981" s="14" t="str">
        <f>IF(Point[Asset Group]="","",VLOOKUP(Point[Sign Purpose],sign_purpose,2,FALSE))</f>
        <v/>
      </c>
      <c r="AY981" s="14" t="str">
        <f>IF(Point[Asset Group]="","",VLOOKUP(Point[Sign Material],material_master,2,FALSE))</f>
        <v/>
      </c>
      <c r="AZ981" s="14" t="str">
        <f>IF(Point[Asset Group]="","",VLOOKUP(Point[Affixed To],sign_affix,2,FALSE))</f>
        <v/>
      </c>
      <c r="BA981" s="14" t="str">
        <f>IF(Point[Size HxB mm]="","",Point[Size HxB mm])</f>
        <v/>
      </c>
      <c r="BB981" s="14" t="str">
        <f>IF(Point[Height m]="","",Point[Height m])</f>
        <v/>
      </c>
      <c r="BC981" s="14" t="str">
        <f>IF(Point[Asset Group]="","",VLOOKUP(Point[Post Material],material_master,2,FALSE))</f>
        <v/>
      </c>
      <c r="BD981" s="14" t="str">
        <f>IF(Point[Asset Group]="","",VLOOKUP(Point[Post Number],number,2,FALSE))</f>
        <v/>
      </c>
      <c r="BE981" s="14" t="str">
        <f>IF(Point[Asset Group]="","",VLOOKUP(Point[Structure SubType],subdom_master_gdb,2,FALSE))</f>
        <v/>
      </c>
      <c r="BF981" s="14" t="str">
        <f>IF(Point[Area m2]="","",Point[Area m2])</f>
        <v/>
      </c>
      <c r="BG981" s="14" t="str">
        <f>IF(Point[Length m]="","",Point[Length m])</f>
        <v/>
      </c>
      <c r="BH981" s="14" t="str">
        <f>IF(Point[Width m]="","",Point[Width m])</f>
        <v/>
      </c>
      <c r="BI981" s="14" t="str">
        <f>IF(Point[Diameter m]="","",Point[Diameter m])</f>
        <v/>
      </c>
      <c r="BJ981" s="14" t="str">
        <f>IF(Point[Asset Group]="","",VLOOKUP(Point[Number of Pipes],number,2,FALSE))</f>
        <v/>
      </c>
      <c r="BK981" s="14" t="str">
        <f>IF(Point[Asset Group]="","",VLOOKUP(Point[Combined Name],2,FALSE))</f>
        <v/>
      </c>
      <c r="BL981" s="14" t="str">
        <f>IF(Point[Asset Group]="","",VLOOKUP(Point[Size Class],size_class,2,FALSE))</f>
        <v/>
      </c>
      <c r="BM981" s="14" t="str">
        <f>IF(Point[Asset Group]="","",VLOOKUP(Point[Age Class],age_class,2,FALSE))</f>
        <v/>
      </c>
      <c r="BN981" s="14" t="str">
        <f>IF(Point[Girth (cm)]="","",Point[Girth (cm)])</f>
        <v/>
      </c>
      <c r="BO981" s="14" t="str">
        <f>IF(Point[Crown Radius (m)]="","",Point[Crown Radius (m)])</f>
        <v/>
      </c>
      <c r="BP981" s="14" t="str">
        <f>IF(Point[Asset Group]="","",VLOOKUP(Point[Rooting Environment],root_enviro,2,FALSE))</f>
        <v/>
      </c>
      <c r="BQ981" s="14" t="str">
        <f>IF(Point[Asset Group]="","",VLOOKUP(Point[Tree Surround],tree_surround,2,FALSE))</f>
        <v/>
      </c>
      <c r="BR981" s="14" t="str">
        <f>IF(Point[Asset Group]="","",VLOOKUP(Point[Tree Grill],yes_no,2,FALSE))</f>
        <v/>
      </c>
      <c r="BS981" s="14" t="str">
        <f>IF(Point[Asset Group]="","",VLOOKUP(Point[Tree Location],tree_location,2,FALSE))</f>
        <v/>
      </c>
    </row>
    <row r="982" spans="1:71" s="3" customFormat="1" x14ac:dyDescent="0.2">
      <c r="A982" s="3" t="str">
        <f>IF(Point[DWG File Name]="","",Point[DWG File Name])</f>
        <v/>
      </c>
      <c r="B982" s="3" t="str">
        <f>IF(Point[DWG Layer Name]="","",Point[DWG Layer Name])</f>
        <v/>
      </c>
      <c r="C982" s="3" t="str">
        <f>IF(Point[DWG Handle]="","",Point[DWG Handle])</f>
        <v/>
      </c>
      <c r="D982" s="58" t="str">
        <f>IF(Point[X]="","",Point[X])</f>
        <v/>
      </c>
      <c r="E982" s="58" t="str">
        <f>IF(Point[Y]="","",Point[Y])</f>
        <v/>
      </c>
      <c r="F982" s="3" t="str">
        <f>IF(Point[Replacement Asset]="","",Point[Replacement Asset])</f>
        <v/>
      </c>
      <c r="G982" s="3" t="str">
        <f>IF(Point[Asset ID]="","",UPPER(Point[Asset ID]))</f>
        <v/>
      </c>
      <c r="H982" s="3" t="str">
        <f>IF(Point[Asset Group]="","",VLOOKUP(Point[Asset Group],asset_grp_pt,4,FALSE))</f>
        <v/>
      </c>
      <c r="I982" s="3" t="str">
        <f>IF(Point[Asset Group]="","",VLOOKUP(Point[Asset Group],asset_grp_pt,2,FALSE))</f>
        <v/>
      </c>
      <c r="J982" s="3" t="str">
        <f>IF(Point[Asset Group]="","",VLOOKUP(Point[Asset Group],asset_grp_pt,3,FALSE))</f>
        <v/>
      </c>
      <c r="K982" s="3" t="str">
        <f>IF(Point[Asset Group]="","",VLOOKUP(Point[Asset Type],type_master_list,2,FALSE))</f>
        <v/>
      </c>
      <c r="L982" s="3" t="str">
        <f>IF(Point[Asset Name]="","",PROPER(Point[Asset Name]))</f>
        <v/>
      </c>
      <c r="M982" s="11" t="str">
        <f>IF(Point[Install Date]="","",Point[Install Date])</f>
        <v/>
      </c>
      <c r="N982" s="11" t="str">
        <f>IF(Point[Note]="","",PROPER(Point[Note]))</f>
        <v/>
      </c>
      <c r="O982" s="11" t="str">
        <f>IF(Point[Resource Consent Number]="","",UPPER(Point[Resource Consent Number]))</f>
        <v/>
      </c>
      <c r="P982" s="53" t="str">
        <f>IF(Point[Asset Unit Cost]="","",Point[Asset Unit Cost])</f>
        <v/>
      </c>
      <c r="Q982" s="11" t="str">
        <f>IF(Point[Added By]="","",UPPER(Point[Added By]))</f>
        <v/>
      </c>
      <c r="R982" s="11" t="str">
        <f>IF(Point[Added Date]="","",Point[Added Date])</f>
        <v/>
      </c>
      <c r="S982" s="14" t="str">
        <f>IF(Point[Z COORD]="","",Point[Z COORD])</f>
        <v/>
      </c>
      <c r="T982" s="14" t="str">
        <f>IF(Point[Asset Description]="","",PROPER(Point[Asset Description]))</f>
        <v/>
      </c>
      <c r="U982" s="14" t="str">
        <f>IF(Point[[Artist ]]="","",PROPER(Point[[Artist ]]))</f>
        <v/>
      </c>
      <c r="V982" s="14" t="str">
        <f>IF(Point[Material Notes]="","",PROPER(Point[Material Notes]))</f>
        <v/>
      </c>
      <c r="W982" s="14" t="str">
        <f>IF(Point[Dimension Notes]="","",Point[Dimension Notes])</f>
        <v/>
      </c>
      <c r="X982" s="14" t="str">
        <f>IF(Point[List]="","",VLOOKUP(Point[Burner Number],number,2,FALSE))</f>
        <v/>
      </c>
      <c r="Y982" s="14" t="str">
        <f>IF(Point[List]="","",VLOOKUP(Point[Fuel],bbq_fuel,2,FALSE))</f>
        <v/>
      </c>
      <c r="Z982" s="14" t="str">
        <f>IF(Point[List]="","",VLOOKUP(Point[Cabinet Material],bbq_material,2,FALSE))</f>
        <v/>
      </c>
      <c r="AA982" s="14" t="str">
        <f>IF(Point[Asset Group]="","",VLOOKUP(Point[Manufacturer],manufacturer,2,FALSE))</f>
        <v/>
      </c>
      <c r="AB982" s="14" t="str">
        <f>IF(Point[Uinsex WC]="","",Point[Uinsex WC])</f>
        <v/>
      </c>
      <c r="AC982" s="14" t="str">
        <f>IF(Point[Female WC]="","",Point[Female WC])</f>
        <v/>
      </c>
      <c r="AD982" s="14" t="str">
        <f>IF(Point[Male WC]="","",Point[Male WC])</f>
        <v/>
      </c>
      <c r="AE982" s="14" t="str">
        <f>IF(Point[Urinal]="","",Point[Urinal])</f>
        <v/>
      </c>
      <c r="AF982" s="14" t="str">
        <f>IF(Point[Disabled Unisex]="","",Point[Disabled Unisex])</f>
        <v/>
      </c>
      <c r="AG982" s="14" t="str">
        <f>IF(Point[Disabled Female]="","",Point[Disabled Female])</f>
        <v/>
      </c>
      <c r="AH982" s="14" t="str">
        <f>IF(Point[Disabled Male]="","",Point[Disabled Male])</f>
        <v/>
      </c>
      <c r="AI982" s="14" t="str">
        <f>IF(Point[Asset Group]="","",VLOOKUP(Point[Handrail],yes_no,2,FALSE))</f>
        <v/>
      </c>
      <c r="AJ982" s="14" t="str">
        <f>IF(Point[Asset Group]="","",VLOOKUP(Point[Baby Changing],yes_no,2,FALSE))</f>
        <v/>
      </c>
      <c r="AK982" s="14" t="str">
        <f>IF(Point[Asset Group]="","",VLOOKUP(Point[Service Room],yes_no,2,FALSE))</f>
        <v/>
      </c>
      <c r="AL982" s="14" t="str">
        <f>IF(Point[Asset Group]="","",VLOOKUP(Point[Service Tap],service_tap,2,FALSE))</f>
        <v/>
      </c>
      <c r="AM982" s="14" t="str">
        <f>IF(Point[Asset Group]="","",VLOOKUP(Point[Heating Type],wc_heating,2,FALSE))</f>
        <v/>
      </c>
      <c r="AN982" s="14" t="str">
        <f>IF(Point[Asset Group]="","",VLOOKUP(Point[Power Supply],power_supply,2,FALSE))</f>
        <v/>
      </c>
      <c r="AO982" s="14" t="str">
        <f>IF(Point[Asset Group]="","",VLOOKUP(Point[Waste Water],waste_water,2,FALSE))</f>
        <v/>
      </c>
      <c r="AP982" s="14" t="str">
        <f>IF(Point[Asset Group]="","",VLOOKUP(Point[Furniture SubType],subdom_master_gdb,2,FALSE))</f>
        <v/>
      </c>
      <c r="AQ982" s="14" t="str">
        <f>IF(Point[Asset Group]="","",VLOOKUP(Point[Concrete Pad],yes_no,2,FALSE))</f>
        <v/>
      </c>
      <c r="AR982" s="14" t="str">
        <f>IF(Point[Asset Group]="","",VLOOKUP(Point[Material],material_master,2,FALSE))</f>
        <v/>
      </c>
      <c r="AS982" s="14" t="str">
        <f>IF(Point[Asset Group]="","",VLOOKUP(Point[Plumbing],irrigation_plumbing,2,FALSE))</f>
        <v/>
      </c>
      <c r="AT982" s="14" t="str">
        <f>IF(Point[Asset Group]="","",VLOOKUP(Point[Sprinklers],irrigation_sprinklers,2,FALSE))</f>
        <v/>
      </c>
      <c r="AU982" s="14" t="str">
        <f>IF(Point[Asset Group]="","",VLOOKUP(Point[System],irrigation_system,2,FALSE))</f>
        <v/>
      </c>
      <c r="AV982" s="14" t="str">
        <f>IF(Point[Asset Group]="","",VLOOKUP(Point[Status],irrigation_status,2,FALSE))</f>
        <v/>
      </c>
      <c r="AW982" s="11" t="str">
        <f>IF(Point[Date of manufacture]="","",Point[Date of manufacture])</f>
        <v/>
      </c>
      <c r="AX982" s="14" t="str">
        <f>IF(Point[Asset Group]="","",VLOOKUP(Point[Sign Purpose],sign_purpose,2,FALSE))</f>
        <v/>
      </c>
      <c r="AY982" s="14" t="str">
        <f>IF(Point[Asset Group]="","",VLOOKUP(Point[Sign Material],material_master,2,FALSE))</f>
        <v/>
      </c>
      <c r="AZ982" s="14" t="str">
        <f>IF(Point[Asset Group]="","",VLOOKUP(Point[Affixed To],sign_affix,2,FALSE))</f>
        <v/>
      </c>
      <c r="BA982" s="14" t="str">
        <f>IF(Point[Size HxB mm]="","",Point[Size HxB mm])</f>
        <v/>
      </c>
      <c r="BB982" s="14" t="str">
        <f>IF(Point[Height m]="","",Point[Height m])</f>
        <v/>
      </c>
      <c r="BC982" s="14" t="str">
        <f>IF(Point[Asset Group]="","",VLOOKUP(Point[Post Material],material_master,2,FALSE))</f>
        <v/>
      </c>
      <c r="BD982" s="14" t="str">
        <f>IF(Point[Asset Group]="","",VLOOKUP(Point[Post Number],number,2,FALSE))</f>
        <v/>
      </c>
      <c r="BE982" s="14" t="str">
        <f>IF(Point[Asset Group]="","",VLOOKUP(Point[Structure SubType],subdom_master_gdb,2,FALSE))</f>
        <v/>
      </c>
      <c r="BF982" s="14" t="str">
        <f>IF(Point[Area m2]="","",Point[Area m2])</f>
        <v/>
      </c>
      <c r="BG982" s="14" t="str">
        <f>IF(Point[Length m]="","",Point[Length m])</f>
        <v/>
      </c>
      <c r="BH982" s="14" t="str">
        <f>IF(Point[Width m]="","",Point[Width m])</f>
        <v/>
      </c>
      <c r="BI982" s="14" t="str">
        <f>IF(Point[Diameter m]="","",Point[Diameter m])</f>
        <v/>
      </c>
      <c r="BJ982" s="14" t="str">
        <f>IF(Point[Asset Group]="","",VLOOKUP(Point[Number of Pipes],number,2,FALSE))</f>
        <v/>
      </c>
      <c r="BK982" s="14" t="str">
        <f>IF(Point[Asset Group]="","",VLOOKUP(Point[Combined Name],2,FALSE))</f>
        <v/>
      </c>
      <c r="BL982" s="14" t="str">
        <f>IF(Point[Asset Group]="","",VLOOKUP(Point[Size Class],size_class,2,FALSE))</f>
        <v/>
      </c>
      <c r="BM982" s="14" t="str">
        <f>IF(Point[Asset Group]="","",VLOOKUP(Point[Age Class],age_class,2,FALSE))</f>
        <v/>
      </c>
      <c r="BN982" s="14" t="str">
        <f>IF(Point[Girth (cm)]="","",Point[Girth (cm)])</f>
        <v/>
      </c>
      <c r="BO982" s="14" t="str">
        <f>IF(Point[Crown Radius (m)]="","",Point[Crown Radius (m)])</f>
        <v/>
      </c>
      <c r="BP982" s="14" t="str">
        <f>IF(Point[Asset Group]="","",VLOOKUP(Point[Rooting Environment],root_enviro,2,FALSE))</f>
        <v/>
      </c>
      <c r="BQ982" s="14" t="str">
        <f>IF(Point[Asset Group]="","",VLOOKUP(Point[Tree Surround],tree_surround,2,FALSE))</f>
        <v/>
      </c>
      <c r="BR982" s="14" t="str">
        <f>IF(Point[Asset Group]="","",VLOOKUP(Point[Tree Grill],yes_no,2,FALSE))</f>
        <v/>
      </c>
      <c r="BS982" s="14" t="str">
        <f>IF(Point[Asset Group]="","",VLOOKUP(Point[Tree Location],tree_location,2,FALSE))</f>
        <v/>
      </c>
    </row>
    <row r="983" spans="1:71" s="3" customFormat="1" x14ac:dyDescent="0.2">
      <c r="A983" s="3" t="str">
        <f>IF(Point[DWG File Name]="","",Point[DWG File Name])</f>
        <v/>
      </c>
      <c r="B983" s="3" t="str">
        <f>IF(Point[DWG Layer Name]="","",Point[DWG Layer Name])</f>
        <v/>
      </c>
      <c r="C983" s="3" t="str">
        <f>IF(Point[DWG Handle]="","",Point[DWG Handle])</f>
        <v/>
      </c>
      <c r="D983" s="58" t="str">
        <f>IF(Point[X]="","",Point[X])</f>
        <v/>
      </c>
      <c r="E983" s="58" t="str">
        <f>IF(Point[Y]="","",Point[Y])</f>
        <v/>
      </c>
      <c r="F983" s="3" t="str">
        <f>IF(Point[Replacement Asset]="","",Point[Replacement Asset])</f>
        <v/>
      </c>
      <c r="G983" s="3" t="str">
        <f>IF(Point[Asset ID]="","",UPPER(Point[Asset ID]))</f>
        <v/>
      </c>
      <c r="H983" s="3" t="str">
        <f>IF(Point[Asset Group]="","",VLOOKUP(Point[Asset Group],asset_grp_pt,4,FALSE))</f>
        <v/>
      </c>
      <c r="I983" s="3" t="str">
        <f>IF(Point[Asset Group]="","",VLOOKUP(Point[Asset Group],asset_grp_pt,2,FALSE))</f>
        <v/>
      </c>
      <c r="J983" s="3" t="str">
        <f>IF(Point[Asset Group]="","",VLOOKUP(Point[Asset Group],asset_grp_pt,3,FALSE))</f>
        <v/>
      </c>
      <c r="K983" s="3" t="str">
        <f>IF(Point[Asset Group]="","",VLOOKUP(Point[Asset Type],type_master_list,2,FALSE))</f>
        <v/>
      </c>
      <c r="L983" s="3" t="str">
        <f>IF(Point[Asset Name]="","",PROPER(Point[Asset Name]))</f>
        <v/>
      </c>
      <c r="M983" s="11" t="str">
        <f>IF(Point[Install Date]="","",Point[Install Date])</f>
        <v/>
      </c>
      <c r="N983" s="11" t="str">
        <f>IF(Point[Note]="","",PROPER(Point[Note]))</f>
        <v/>
      </c>
      <c r="O983" s="11" t="str">
        <f>IF(Point[Resource Consent Number]="","",UPPER(Point[Resource Consent Number]))</f>
        <v/>
      </c>
      <c r="P983" s="53" t="str">
        <f>IF(Point[Asset Unit Cost]="","",Point[Asset Unit Cost])</f>
        <v/>
      </c>
      <c r="Q983" s="11" t="str">
        <f>IF(Point[Added By]="","",UPPER(Point[Added By]))</f>
        <v/>
      </c>
      <c r="R983" s="11" t="str">
        <f>IF(Point[Added Date]="","",Point[Added Date])</f>
        <v/>
      </c>
      <c r="S983" s="14" t="str">
        <f>IF(Point[Z COORD]="","",Point[Z COORD])</f>
        <v/>
      </c>
      <c r="T983" s="14" t="str">
        <f>IF(Point[Asset Description]="","",PROPER(Point[Asset Description]))</f>
        <v/>
      </c>
      <c r="U983" s="14" t="str">
        <f>IF(Point[[Artist ]]="","",PROPER(Point[[Artist ]]))</f>
        <v/>
      </c>
      <c r="V983" s="14" t="str">
        <f>IF(Point[Material Notes]="","",PROPER(Point[Material Notes]))</f>
        <v/>
      </c>
      <c r="W983" s="14" t="str">
        <f>IF(Point[Dimension Notes]="","",Point[Dimension Notes])</f>
        <v/>
      </c>
      <c r="X983" s="14" t="str">
        <f>IF(Point[List]="","",VLOOKUP(Point[Burner Number],number,2,FALSE))</f>
        <v/>
      </c>
      <c r="Y983" s="14" t="str">
        <f>IF(Point[List]="","",VLOOKUP(Point[Fuel],bbq_fuel,2,FALSE))</f>
        <v/>
      </c>
      <c r="Z983" s="14" t="str">
        <f>IF(Point[List]="","",VLOOKUP(Point[Cabinet Material],bbq_material,2,FALSE))</f>
        <v/>
      </c>
      <c r="AA983" s="14" t="str">
        <f>IF(Point[Asset Group]="","",VLOOKUP(Point[Manufacturer],manufacturer,2,FALSE))</f>
        <v/>
      </c>
      <c r="AB983" s="14" t="str">
        <f>IF(Point[Uinsex WC]="","",Point[Uinsex WC])</f>
        <v/>
      </c>
      <c r="AC983" s="14" t="str">
        <f>IF(Point[Female WC]="","",Point[Female WC])</f>
        <v/>
      </c>
      <c r="AD983" s="14" t="str">
        <f>IF(Point[Male WC]="","",Point[Male WC])</f>
        <v/>
      </c>
      <c r="AE983" s="14" t="str">
        <f>IF(Point[Urinal]="","",Point[Urinal])</f>
        <v/>
      </c>
      <c r="AF983" s="14" t="str">
        <f>IF(Point[Disabled Unisex]="","",Point[Disabled Unisex])</f>
        <v/>
      </c>
      <c r="AG983" s="14" t="str">
        <f>IF(Point[Disabled Female]="","",Point[Disabled Female])</f>
        <v/>
      </c>
      <c r="AH983" s="14" t="str">
        <f>IF(Point[Disabled Male]="","",Point[Disabled Male])</f>
        <v/>
      </c>
      <c r="AI983" s="14" t="str">
        <f>IF(Point[Asset Group]="","",VLOOKUP(Point[Handrail],yes_no,2,FALSE))</f>
        <v/>
      </c>
      <c r="AJ983" s="14" t="str">
        <f>IF(Point[Asset Group]="","",VLOOKUP(Point[Baby Changing],yes_no,2,FALSE))</f>
        <v/>
      </c>
      <c r="AK983" s="14" t="str">
        <f>IF(Point[Asset Group]="","",VLOOKUP(Point[Service Room],yes_no,2,FALSE))</f>
        <v/>
      </c>
      <c r="AL983" s="14" t="str">
        <f>IF(Point[Asset Group]="","",VLOOKUP(Point[Service Tap],service_tap,2,FALSE))</f>
        <v/>
      </c>
      <c r="AM983" s="14" t="str">
        <f>IF(Point[Asset Group]="","",VLOOKUP(Point[Heating Type],wc_heating,2,FALSE))</f>
        <v/>
      </c>
      <c r="AN983" s="14" t="str">
        <f>IF(Point[Asset Group]="","",VLOOKUP(Point[Power Supply],power_supply,2,FALSE))</f>
        <v/>
      </c>
      <c r="AO983" s="14" t="str">
        <f>IF(Point[Asset Group]="","",VLOOKUP(Point[Waste Water],waste_water,2,FALSE))</f>
        <v/>
      </c>
      <c r="AP983" s="14" t="str">
        <f>IF(Point[Asset Group]="","",VLOOKUP(Point[Furniture SubType],subdom_master_gdb,2,FALSE))</f>
        <v/>
      </c>
      <c r="AQ983" s="14" t="str">
        <f>IF(Point[Asset Group]="","",VLOOKUP(Point[Concrete Pad],yes_no,2,FALSE))</f>
        <v/>
      </c>
      <c r="AR983" s="14" t="str">
        <f>IF(Point[Asset Group]="","",VLOOKUP(Point[Material],material_master,2,FALSE))</f>
        <v/>
      </c>
      <c r="AS983" s="14" t="str">
        <f>IF(Point[Asset Group]="","",VLOOKUP(Point[Plumbing],irrigation_plumbing,2,FALSE))</f>
        <v/>
      </c>
      <c r="AT983" s="14" t="str">
        <f>IF(Point[Asset Group]="","",VLOOKUP(Point[Sprinklers],irrigation_sprinklers,2,FALSE))</f>
        <v/>
      </c>
      <c r="AU983" s="14" t="str">
        <f>IF(Point[Asset Group]="","",VLOOKUP(Point[System],irrigation_system,2,FALSE))</f>
        <v/>
      </c>
      <c r="AV983" s="14" t="str">
        <f>IF(Point[Asset Group]="","",VLOOKUP(Point[Status],irrigation_status,2,FALSE))</f>
        <v/>
      </c>
      <c r="AW983" s="11" t="str">
        <f>IF(Point[Date of manufacture]="","",Point[Date of manufacture])</f>
        <v/>
      </c>
      <c r="AX983" s="14" t="str">
        <f>IF(Point[Asset Group]="","",VLOOKUP(Point[Sign Purpose],sign_purpose,2,FALSE))</f>
        <v/>
      </c>
      <c r="AY983" s="14" t="str">
        <f>IF(Point[Asset Group]="","",VLOOKUP(Point[Sign Material],material_master,2,FALSE))</f>
        <v/>
      </c>
      <c r="AZ983" s="14" t="str">
        <f>IF(Point[Asset Group]="","",VLOOKUP(Point[Affixed To],sign_affix,2,FALSE))</f>
        <v/>
      </c>
      <c r="BA983" s="14" t="str">
        <f>IF(Point[Size HxB mm]="","",Point[Size HxB mm])</f>
        <v/>
      </c>
      <c r="BB983" s="14" t="str">
        <f>IF(Point[Height m]="","",Point[Height m])</f>
        <v/>
      </c>
      <c r="BC983" s="14" t="str">
        <f>IF(Point[Asset Group]="","",VLOOKUP(Point[Post Material],material_master,2,FALSE))</f>
        <v/>
      </c>
      <c r="BD983" s="14" t="str">
        <f>IF(Point[Asset Group]="","",VLOOKUP(Point[Post Number],number,2,FALSE))</f>
        <v/>
      </c>
      <c r="BE983" s="14" t="str">
        <f>IF(Point[Asset Group]="","",VLOOKUP(Point[Structure SubType],subdom_master_gdb,2,FALSE))</f>
        <v/>
      </c>
      <c r="BF983" s="14" t="str">
        <f>IF(Point[Area m2]="","",Point[Area m2])</f>
        <v/>
      </c>
      <c r="BG983" s="14" t="str">
        <f>IF(Point[Length m]="","",Point[Length m])</f>
        <v/>
      </c>
      <c r="BH983" s="14" t="str">
        <f>IF(Point[Width m]="","",Point[Width m])</f>
        <v/>
      </c>
      <c r="BI983" s="14" t="str">
        <f>IF(Point[Diameter m]="","",Point[Diameter m])</f>
        <v/>
      </c>
      <c r="BJ983" s="14" t="str">
        <f>IF(Point[Asset Group]="","",VLOOKUP(Point[Number of Pipes],number,2,FALSE))</f>
        <v/>
      </c>
      <c r="BK983" s="14" t="str">
        <f>IF(Point[Asset Group]="","",VLOOKUP(Point[Combined Name],2,FALSE))</f>
        <v/>
      </c>
      <c r="BL983" s="14" t="str">
        <f>IF(Point[Asset Group]="","",VLOOKUP(Point[Size Class],size_class,2,FALSE))</f>
        <v/>
      </c>
      <c r="BM983" s="14" t="str">
        <f>IF(Point[Asset Group]="","",VLOOKUP(Point[Age Class],age_class,2,FALSE))</f>
        <v/>
      </c>
      <c r="BN983" s="14" t="str">
        <f>IF(Point[Girth (cm)]="","",Point[Girth (cm)])</f>
        <v/>
      </c>
      <c r="BO983" s="14" t="str">
        <f>IF(Point[Crown Radius (m)]="","",Point[Crown Radius (m)])</f>
        <v/>
      </c>
      <c r="BP983" s="14" t="str">
        <f>IF(Point[Asset Group]="","",VLOOKUP(Point[Rooting Environment],root_enviro,2,FALSE))</f>
        <v/>
      </c>
      <c r="BQ983" s="14" t="str">
        <f>IF(Point[Asset Group]="","",VLOOKUP(Point[Tree Surround],tree_surround,2,FALSE))</f>
        <v/>
      </c>
      <c r="BR983" s="14" t="str">
        <f>IF(Point[Asset Group]="","",VLOOKUP(Point[Tree Grill],yes_no,2,FALSE))</f>
        <v/>
      </c>
      <c r="BS983" s="14" t="str">
        <f>IF(Point[Asset Group]="","",VLOOKUP(Point[Tree Location],tree_location,2,FALSE))</f>
        <v/>
      </c>
    </row>
    <row r="984" spans="1:71" s="3" customFormat="1" x14ac:dyDescent="0.2">
      <c r="A984" s="3" t="str">
        <f>IF(Point[DWG File Name]="","",Point[DWG File Name])</f>
        <v/>
      </c>
      <c r="B984" s="3" t="str">
        <f>IF(Point[DWG Layer Name]="","",Point[DWG Layer Name])</f>
        <v/>
      </c>
      <c r="C984" s="3" t="str">
        <f>IF(Point[DWG Handle]="","",Point[DWG Handle])</f>
        <v/>
      </c>
      <c r="D984" s="58" t="str">
        <f>IF(Point[X]="","",Point[X])</f>
        <v/>
      </c>
      <c r="E984" s="58" t="str">
        <f>IF(Point[Y]="","",Point[Y])</f>
        <v/>
      </c>
      <c r="F984" s="3" t="str">
        <f>IF(Point[Replacement Asset]="","",Point[Replacement Asset])</f>
        <v/>
      </c>
      <c r="G984" s="3" t="str">
        <f>IF(Point[Asset ID]="","",UPPER(Point[Asset ID]))</f>
        <v/>
      </c>
      <c r="H984" s="3" t="str">
        <f>IF(Point[Asset Group]="","",VLOOKUP(Point[Asset Group],asset_grp_pt,4,FALSE))</f>
        <v/>
      </c>
      <c r="I984" s="3" t="str">
        <f>IF(Point[Asset Group]="","",VLOOKUP(Point[Asset Group],asset_grp_pt,2,FALSE))</f>
        <v/>
      </c>
      <c r="J984" s="3" t="str">
        <f>IF(Point[Asset Group]="","",VLOOKUP(Point[Asset Group],asset_grp_pt,3,FALSE))</f>
        <v/>
      </c>
      <c r="K984" s="3" t="str">
        <f>IF(Point[Asset Group]="","",VLOOKUP(Point[Asset Type],type_master_list,2,FALSE))</f>
        <v/>
      </c>
      <c r="L984" s="3" t="str">
        <f>IF(Point[Asset Name]="","",PROPER(Point[Asset Name]))</f>
        <v/>
      </c>
      <c r="M984" s="11" t="str">
        <f>IF(Point[Install Date]="","",Point[Install Date])</f>
        <v/>
      </c>
      <c r="N984" s="11" t="str">
        <f>IF(Point[Note]="","",PROPER(Point[Note]))</f>
        <v/>
      </c>
      <c r="O984" s="11" t="str">
        <f>IF(Point[Resource Consent Number]="","",UPPER(Point[Resource Consent Number]))</f>
        <v/>
      </c>
      <c r="P984" s="53" t="str">
        <f>IF(Point[Asset Unit Cost]="","",Point[Asset Unit Cost])</f>
        <v/>
      </c>
      <c r="Q984" s="11" t="str">
        <f>IF(Point[Added By]="","",UPPER(Point[Added By]))</f>
        <v/>
      </c>
      <c r="R984" s="11" t="str">
        <f>IF(Point[Added Date]="","",Point[Added Date])</f>
        <v/>
      </c>
      <c r="S984" s="14" t="str">
        <f>IF(Point[Z COORD]="","",Point[Z COORD])</f>
        <v/>
      </c>
      <c r="T984" s="14" t="str">
        <f>IF(Point[Asset Description]="","",PROPER(Point[Asset Description]))</f>
        <v/>
      </c>
      <c r="U984" s="14" t="str">
        <f>IF(Point[[Artist ]]="","",PROPER(Point[[Artist ]]))</f>
        <v/>
      </c>
      <c r="V984" s="14" t="str">
        <f>IF(Point[Material Notes]="","",PROPER(Point[Material Notes]))</f>
        <v/>
      </c>
      <c r="W984" s="14" t="str">
        <f>IF(Point[Dimension Notes]="","",Point[Dimension Notes])</f>
        <v/>
      </c>
      <c r="X984" s="14" t="str">
        <f>IF(Point[List]="","",VLOOKUP(Point[Burner Number],number,2,FALSE))</f>
        <v/>
      </c>
      <c r="Y984" s="14" t="str">
        <f>IF(Point[List]="","",VLOOKUP(Point[Fuel],bbq_fuel,2,FALSE))</f>
        <v/>
      </c>
      <c r="Z984" s="14" t="str">
        <f>IF(Point[List]="","",VLOOKUP(Point[Cabinet Material],bbq_material,2,FALSE))</f>
        <v/>
      </c>
      <c r="AA984" s="14" t="str">
        <f>IF(Point[Asset Group]="","",VLOOKUP(Point[Manufacturer],manufacturer,2,FALSE))</f>
        <v/>
      </c>
      <c r="AB984" s="14" t="str">
        <f>IF(Point[Uinsex WC]="","",Point[Uinsex WC])</f>
        <v/>
      </c>
      <c r="AC984" s="14" t="str">
        <f>IF(Point[Female WC]="","",Point[Female WC])</f>
        <v/>
      </c>
      <c r="AD984" s="14" t="str">
        <f>IF(Point[Male WC]="","",Point[Male WC])</f>
        <v/>
      </c>
      <c r="AE984" s="14" t="str">
        <f>IF(Point[Urinal]="","",Point[Urinal])</f>
        <v/>
      </c>
      <c r="AF984" s="14" t="str">
        <f>IF(Point[Disabled Unisex]="","",Point[Disabled Unisex])</f>
        <v/>
      </c>
      <c r="AG984" s="14" t="str">
        <f>IF(Point[Disabled Female]="","",Point[Disabled Female])</f>
        <v/>
      </c>
      <c r="AH984" s="14" t="str">
        <f>IF(Point[Disabled Male]="","",Point[Disabled Male])</f>
        <v/>
      </c>
      <c r="AI984" s="14" t="str">
        <f>IF(Point[Asset Group]="","",VLOOKUP(Point[Handrail],yes_no,2,FALSE))</f>
        <v/>
      </c>
      <c r="AJ984" s="14" t="str">
        <f>IF(Point[Asset Group]="","",VLOOKUP(Point[Baby Changing],yes_no,2,FALSE))</f>
        <v/>
      </c>
      <c r="AK984" s="14" t="str">
        <f>IF(Point[Asset Group]="","",VLOOKUP(Point[Service Room],yes_no,2,FALSE))</f>
        <v/>
      </c>
      <c r="AL984" s="14" t="str">
        <f>IF(Point[Asset Group]="","",VLOOKUP(Point[Service Tap],service_tap,2,FALSE))</f>
        <v/>
      </c>
      <c r="AM984" s="14" t="str">
        <f>IF(Point[Asset Group]="","",VLOOKUP(Point[Heating Type],wc_heating,2,FALSE))</f>
        <v/>
      </c>
      <c r="AN984" s="14" t="str">
        <f>IF(Point[Asset Group]="","",VLOOKUP(Point[Power Supply],power_supply,2,FALSE))</f>
        <v/>
      </c>
      <c r="AO984" s="14" t="str">
        <f>IF(Point[Asset Group]="","",VLOOKUP(Point[Waste Water],waste_water,2,FALSE))</f>
        <v/>
      </c>
      <c r="AP984" s="14" t="str">
        <f>IF(Point[Asset Group]="","",VLOOKUP(Point[Furniture SubType],subdom_master_gdb,2,FALSE))</f>
        <v/>
      </c>
      <c r="AQ984" s="14" t="str">
        <f>IF(Point[Asset Group]="","",VLOOKUP(Point[Concrete Pad],yes_no,2,FALSE))</f>
        <v/>
      </c>
      <c r="AR984" s="14" t="str">
        <f>IF(Point[Asset Group]="","",VLOOKUP(Point[Material],material_master,2,FALSE))</f>
        <v/>
      </c>
      <c r="AS984" s="14" t="str">
        <f>IF(Point[Asset Group]="","",VLOOKUP(Point[Plumbing],irrigation_plumbing,2,FALSE))</f>
        <v/>
      </c>
      <c r="AT984" s="14" t="str">
        <f>IF(Point[Asset Group]="","",VLOOKUP(Point[Sprinklers],irrigation_sprinklers,2,FALSE))</f>
        <v/>
      </c>
      <c r="AU984" s="14" t="str">
        <f>IF(Point[Asset Group]="","",VLOOKUP(Point[System],irrigation_system,2,FALSE))</f>
        <v/>
      </c>
      <c r="AV984" s="14" t="str">
        <f>IF(Point[Asset Group]="","",VLOOKUP(Point[Status],irrigation_status,2,FALSE))</f>
        <v/>
      </c>
      <c r="AW984" s="11" t="str">
        <f>IF(Point[Date of manufacture]="","",Point[Date of manufacture])</f>
        <v/>
      </c>
      <c r="AX984" s="14" t="str">
        <f>IF(Point[Asset Group]="","",VLOOKUP(Point[Sign Purpose],sign_purpose,2,FALSE))</f>
        <v/>
      </c>
      <c r="AY984" s="14" t="str">
        <f>IF(Point[Asset Group]="","",VLOOKUP(Point[Sign Material],material_master,2,FALSE))</f>
        <v/>
      </c>
      <c r="AZ984" s="14" t="str">
        <f>IF(Point[Asset Group]="","",VLOOKUP(Point[Affixed To],sign_affix,2,FALSE))</f>
        <v/>
      </c>
      <c r="BA984" s="14" t="str">
        <f>IF(Point[Size HxB mm]="","",Point[Size HxB mm])</f>
        <v/>
      </c>
      <c r="BB984" s="14" t="str">
        <f>IF(Point[Height m]="","",Point[Height m])</f>
        <v/>
      </c>
      <c r="BC984" s="14" t="str">
        <f>IF(Point[Asset Group]="","",VLOOKUP(Point[Post Material],material_master,2,FALSE))</f>
        <v/>
      </c>
      <c r="BD984" s="14" t="str">
        <f>IF(Point[Asset Group]="","",VLOOKUP(Point[Post Number],number,2,FALSE))</f>
        <v/>
      </c>
      <c r="BE984" s="14" t="str">
        <f>IF(Point[Asset Group]="","",VLOOKUP(Point[Structure SubType],subdom_master_gdb,2,FALSE))</f>
        <v/>
      </c>
      <c r="BF984" s="14" t="str">
        <f>IF(Point[Area m2]="","",Point[Area m2])</f>
        <v/>
      </c>
      <c r="BG984" s="14" t="str">
        <f>IF(Point[Length m]="","",Point[Length m])</f>
        <v/>
      </c>
      <c r="BH984" s="14" t="str">
        <f>IF(Point[Width m]="","",Point[Width m])</f>
        <v/>
      </c>
      <c r="BI984" s="14" t="str">
        <f>IF(Point[Diameter m]="","",Point[Diameter m])</f>
        <v/>
      </c>
      <c r="BJ984" s="14" t="str">
        <f>IF(Point[Asset Group]="","",VLOOKUP(Point[Number of Pipes],number,2,FALSE))</f>
        <v/>
      </c>
      <c r="BK984" s="14" t="str">
        <f>IF(Point[Asset Group]="","",VLOOKUP(Point[Combined Name],2,FALSE))</f>
        <v/>
      </c>
      <c r="BL984" s="14" t="str">
        <f>IF(Point[Asset Group]="","",VLOOKUP(Point[Size Class],size_class,2,FALSE))</f>
        <v/>
      </c>
      <c r="BM984" s="14" t="str">
        <f>IF(Point[Asset Group]="","",VLOOKUP(Point[Age Class],age_class,2,FALSE))</f>
        <v/>
      </c>
      <c r="BN984" s="14" t="str">
        <f>IF(Point[Girth (cm)]="","",Point[Girth (cm)])</f>
        <v/>
      </c>
      <c r="BO984" s="14" t="str">
        <f>IF(Point[Crown Radius (m)]="","",Point[Crown Radius (m)])</f>
        <v/>
      </c>
      <c r="BP984" s="14" t="str">
        <f>IF(Point[Asset Group]="","",VLOOKUP(Point[Rooting Environment],root_enviro,2,FALSE))</f>
        <v/>
      </c>
      <c r="BQ984" s="14" t="str">
        <f>IF(Point[Asset Group]="","",VLOOKUP(Point[Tree Surround],tree_surround,2,FALSE))</f>
        <v/>
      </c>
      <c r="BR984" s="14" t="str">
        <f>IF(Point[Asset Group]="","",VLOOKUP(Point[Tree Grill],yes_no,2,FALSE))</f>
        <v/>
      </c>
      <c r="BS984" s="14" t="str">
        <f>IF(Point[Asset Group]="","",VLOOKUP(Point[Tree Location],tree_location,2,FALSE))</f>
        <v/>
      </c>
    </row>
    <row r="985" spans="1:71" s="3" customFormat="1" x14ac:dyDescent="0.2">
      <c r="A985" s="3" t="str">
        <f>IF(Point[DWG File Name]="","",Point[DWG File Name])</f>
        <v/>
      </c>
      <c r="B985" s="3" t="str">
        <f>IF(Point[DWG Layer Name]="","",Point[DWG Layer Name])</f>
        <v/>
      </c>
      <c r="C985" s="3" t="str">
        <f>IF(Point[DWG Handle]="","",Point[DWG Handle])</f>
        <v/>
      </c>
      <c r="D985" s="58" t="str">
        <f>IF(Point[X]="","",Point[X])</f>
        <v/>
      </c>
      <c r="E985" s="58" t="str">
        <f>IF(Point[Y]="","",Point[Y])</f>
        <v/>
      </c>
      <c r="F985" s="3" t="str">
        <f>IF(Point[Replacement Asset]="","",Point[Replacement Asset])</f>
        <v/>
      </c>
      <c r="G985" s="3" t="str">
        <f>IF(Point[Asset ID]="","",UPPER(Point[Asset ID]))</f>
        <v/>
      </c>
      <c r="H985" s="3" t="str">
        <f>IF(Point[Asset Group]="","",VLOOKUP(Point[Asset Group],asset_grp_pt,4,FALSE))</f>
        <v/>
      </c>
      <c r="I985" s="3" t="str">
        <f>IF(Point[Asset Group]="","",VLOOKUP(Point[Asset Group],asset_grp_pt,2,FALSE))</f>
        <v/>
      </c>
      <c r="J985" s="3" t="str">
        <f>IF(Point[Asset Group]="","",VLOOKUP(Point[Asset Group],asset_grp_pt,3,FALSE))</f>
        <v/>
      </c>
      <c r="K985" s="3" t="str">
        <f>IF(Point[Asset Group]="","",VLOOKUP(Point[Asset Type],type_master_list,2,FALSE))</f>
        <v/>
      </c>
      <c r="L985" s="3" t="str">
        <f>IF(Point[Asset Name]="","",PROPER(Point[Asset Name]))</f>
        <v/>
      </c>
      <c r="M985" s="11" t="str">
        <f>IF(Point[Install Date]="","",Point[Install Date])</f>
        <v/>
      </c>
      <c r="N985" s="11" t="str">
        <f>IF(Point[Note]="","",PROPER(Point[Note]))</f>
        <v/>
      </c>
      <c r="O985" s="11" t="str">
        <f>IF(Point[Resource Consent Number]="","",UPPER(Point[Resource Consent Number]))</f>
        <v/>
      </c>
      <c r="P985" s="53" t="str">
        <f>IF(Point[Asset Unit Cost]="","",Point[Asset Unit Cost])</f>
        <v/>
      </c>
      <c r="Q985" s="11" t="str">
        <f>IF(Point[Added By]="","",UPPER(Point[Added By]))</f>
        <v/>
      </c>
      <c r="R985" s="11" t="str">
        <f>IF(Point[Added Date]="","",Point[Added Date])</f>
        <v/>
      </c>
      <c r="S985" s="14" t="str">
        <f>IF(Point[Z COORD]="","",Point[Z COORD])</f>
        <v/>
      </c>
      <c r="T985" s="14" t="str">
        <f>IF(Point[Asset Description]="","",PROPER(Point[Asset Description]))</f>
        <v/>
      </c>
      <c r="U985" s="14" t="str">
        <f>IF(Point[[Artist ]]="","",PROPER(Point[[Artist ]]))</f>
        <v/>
      </c>
      <c r="V985" s="14" t="str">
        <f>IF(Point[Material Notes]="","",PROPER(Point[Material Notes]))</f>
        <v/>
      </c>
      <c r="W985" s="14" t="str">
        <f>IF(Point[Dimension Notes]="","",Point[Dimension Notes])</f>
        <v/>
      </c>
      <c r="X985" s="14" t="str">
        <f>IF(Point[List]="","",VLOOKUP(Point[Burner Number],number,2,FALSE))</f>
        <v/>
      </c>
      <c r="Y985" s="14" t="str">
        <f>IF(Point[List]="","",VLOOKUP(Point[Fuel],bbq_fuel,2,FALSE))</f>
        <v/>
      </c>
      <c r="Z985" s="14" t="str">
        <f>IF(Point[List]="","",VLOOKUP(Point[Cabinet Material],bbq_material,2,FALSE))</f>
        <v/>
      </c>
      <c r="AA985" s="14" t="str">
        <f>IF(Point[Asset Group]="","",VLOOKUP(Point[Manufacturer],manufacturer,2,FALSE))</f>
        <v/>
      </c>
      <c r="AB985" s="14" t="str">
        <f>IF(Point[Uinsex WC]="","",Point[Uinsex WC])</f>
        <v/>
      </c>
      <c r="AC985" s="14" t="str">
        <f>IF(Point[Female WC]="","",Point[Female WC])</f>
        <v/>
      </c>
      <c r="AD985" s="14" t="str">
        <f>IF(Point[Male WC]="","",Point[Male WC])</f>
        <v/>
      </c>
      <c r="AE985" s="14" t="str">
        <f>IF(Point[Urinal]="","",Point[Urinal])</f>
        <v/>
      </c>
      <c r="AF985" s="14" t="str">
        <f>IF(Point[Disabled Unisex]="","",Point[Disabled Unisex])</f>
        <v/>
      </c>
      <c r="AG985" s="14" t="str">
        <f>IF(Point[Disabled Female]="","",Point[Disabled Female])</f>
        <v/>
      </c>
      <c r="AH985" s="14" t="str">
        <f>IF(Point[Disabled Male]="","",Point[Disabled Male])</f>
        <v/>
      </c>
      <c r="AI985" s="14" t="str">
        <f>IF(Point[Asset Group]="","",VLOOKUP(Point[Handrail],yes_no,2,FALSE))</f>
        <v/>
      </c>
      <c r="AJ985" s="14" t="str">
        <f>IF(Point[Asset Group]="","",VLOOKUP(Point[Baby Changing],yes_no,2,FALSE))</f>
        <v/>
      </c>
      <c r="AK985" s="14" t="str">
        <f>IF(Point[Asset Group]="","",VLOOKUP(Point[Service Room],yes_no,2,FALSE))</f>
        <v/>
      </c>
      <c r="AL985" s="14" t="str">
        <f>IF(Point[Asset Group]="","",VLOOKUP(Point[Service Tap],service_tap,2,FALSE))</f>
        <v/>
      </c>
      <c r="AM985" s="14" t="str">
        <f>IF(Point[Asset Group]="","",VLOOKUP(Point[Heating Type],wc_heating,2,FALSE))</f>
        <v/>
      </c>
      <c r="AN985" s="14" t="str">
        <f>IF(Point[Asset Group]="","",VLOOKUP(Point[Power Supply],power_supply,2,FALSE))</f>
        <v/>
      </c>
      <c r="AO985" s="14" t="str">
        <f>IF(Point[Asset Group]="","",VLOOKUP(Point[Waste Water],waste_water,2,FALSE))</f>
        <v/>
      </c>
      <c r="AP985" s="14" t="str">
        <f>IF(Point[Asset Group]="","",VLOOKUP(Point[Furniture SubType],subdom_master_gdb,2,FALSE))</f>
        <v/>
      </c>
      <c r="AQ985" s="14" t="str">
        <f>IF(Point[Asset Group]="","",VLOOKUP(Point[Concrete Pad],yes_no,2,FALSE))</f>
        <v/>
      </c>
      <c r="AR985" s="14" t="str">
        <f>IF(Point[Asset Group]="","",VLOOKUP(Point[Material],material_master,2,FALSE))</f>
        <v/>
      </c>
      <c r="AS985" s="14" t="str">
        <f>IF(Point[Asset Group]="","",VLOOKUP(Point[Plumbing],irrigation_plumbing,2,FALSE))</f>
        <v/>
      </c>
      <c r="AT985" s="14" t="str">
        <f>IF(Point[Asset Group]="","",VLOOKUP(Point[Sprinklers],irrigation_sprinklers,2,FALSE))</f>
        <v/>
      </c>
      <c r="AU985" s="14" t="str">
        <f>IF(Point[Asset Group]="","",VLOOKUP(Point[System],irrigation_system,2,FALSE))</f>
        <v/>
      </c>
      <c r="AV985" s="14" t="str">
        <f>IF(Point[Asset Group]="","",VLOOKUP(Point[Status],irrigation_status,2,FALSE))</f>
        <v/>
      </c>
      <c r="AW985" s="11" t="str">
        <f>IF(Point[Date of manufacture]="","",Point[Date of manufacture])</f>
        <v/>
      </c>
      <c r="AX985" s="14" t="str">
        <f>IF(Point[Asset Group]="","",VLOOKUP(Point[Sign Purpose],sign_purpose,2,FALSE))</f>
        <v/>
      </c>
      <c r="AY985" s="14" t="str">
        <f>IF(Point[Asset Group]="","",VLOOKUP(Point[Sign Material],material_master,2,FALSE))</f>
        <v/>
      </c>
      <c r="AZ985" s="14" t="str">
        <f>IF(Point[Asset Group]="","",VLOOKUP(Point[Affixed To],sign_affix,2,FALSE))</f>
        <v/>
      </c>
      <c r="BA985" s="14" t="str">
        <f>IF(Point[Size HxB mm]="","",Point[Size HxB mm])</f>
        <v/>
      </c>
      <c r="BB985" s="14" t="str">
        <f>IF(Point[Height m]="","",Point[Height m])</f>
        <v/>
      </c>
      <c r="BC985" s="14" t="str">
        <f>IF(Point[Asset Group]="","",VLOOKUP(Point[Post Material],material_master,2,FALSE))</f>
        <v/>
      </c>
      <c r="BD985" s="14" t="str">
        <f>IF(Point[Asset Group]="","",VLOOKUP(Point[Post Number],number,2,FALSE))</f>
        <v/>
      </c>
      <c r="BE985" s="14" t="str">
        <f>IF(Point[Asset Group]="","",VLOOKUP(Point[Structure SubType],subdom_master_gdb,2,FALSE))</f>
        <v/>
      </c>
      <c r="BF985" s="14" t="str">
        <f>IF(Point[Area m2]="","",Point[Area m2])</f>
        <v/>
      </c>
      <c r="BG985" s="14" t="str">
        <f>IF(Point[Length m]="","",Point[Length m])</f>
        <v/>
      </c>
      <c r="BH985" s="14" t="str">
        <f>IF(Point[Width m]="","",Point[Width m])</f>
        <v/>
      </c>
      <c r="BI985" s="14" t="str">
        <f>IF(Point[Diameter m]="","",Point[Diameter m])</f>
        <v/>
      </c>
      <c r="BJ985" s="14" t="str">
        <f>IF(Point[Asset Group]="","",VLOOKUP(Point[Number of Pipes],number,2,FALSE))</f>
        <v/>
      </c>
      <c r="BK985" s="14" t="str">
        <f>IF(Point[Asset Group]="","",VLOOKUP(Point[Combined Name],2,FALSE))</f>
        <v/>
      </c>
      <c r="BL985" s="14" t="str">
        <f>IF(Point[Asset Group]="","",VLOOKUP(Point[Size Class],size_class,2,FALSE))</f>
        <v/>
      </c>
      <c r="BM985" s="14" t="str">
        <f>IF(Point[Asset Group]="","",VLOOKUP(Point[Age Class],age_class,2,FALSE))</f>
        <v/>
      </c>
      <c r="BN985" s="14" t="str">
        <f>IF(Point[Girth (cm)]="","",Point[Girth (cm)])</f>
        <v/>
      </c>
      <c r="BO985" s="14" t="str">
        <f>IF(Point[Crown Radius (m)]="","",Point[Crown Radius (m)])</f>
        <v/>
      </c>
      <c r="BP985" s="14" t="str">
        <f>IF(Point[Asset Group]="","",VLOOKUP(Point[Rooting Environment],root_enviro,2,FALSE))</f>
        <v/>
      </c>
      <c r="BQ985" s="14" t="str">
        <f>IF(Point[Asset Group]="","",VLOOKUP(Point[Tree Surround],tree_surround,2,FALSE))</f>
        <v/>
      </c>
      <c r="BR985" s="14" t="str">
        <f>IF(Point[Asset Group]="","",VLOOKUP(Point[Tree Grill],yes_no,2,FALSE))</f>
        <v/>
      </c>
      <c r="BS985" s="14" t="str">
        <f>IF(Point[Asset Group]="","",VLOOKUP(Point[Tree Location],tree_location,2,FALSE))</f>
        <v/>
      </c>
    </row>
    <row r="986" spans="1:71" s="3" customFormat="1" x14ac:dyDescent="0.2">
      <c r="A986" s="3" t="str">
        <f>IF(Point[DWG File Name]="","",Point[DWG File Name])</f>
        <v/>
      </c>
      <c r="B986" s="3" t="str">
        <f>IF(Point[DWG Layer Name]="","",Point[DWG Layer Name])</f>
        <v/>
      </c>
      <c r="C986" s="3" t="str">
        <f>IF(Point[DWG Handle]="","",Point[DWG Handle])</f>
        <v/>
      </c>
      <c r="D986" s="58" t="str">
        <f>IF(Point[X]="","",Point[X])</f>
        <v/>
      </c>
      <c r="E986" s="58" t="str">
        <f>IF(Point[Y]="","",Point[Y])</f>
        <v/>
      </c>
      <c r="F986" s="3" t="str">
        <f>IF(Point[Replacement Asset]="","",Point[Replacement Asset])</f>
        <v/>
      </c>
      <c r="G986" s="3" t="str">
        <f>IF(Point[Asset ID]="","",UPPER(Point[Asset ID]))</f>
        <v/>
      </c>
      <c r="H986" s="3" t="str">
        <f>IF(Point[Asset Group]="","",VLOOKUP(Point[Asset Group],asset_grp_pt,4,FALSE))</f>
        <v/>
      </c>
      <c r="I986" s="3" t="str">
        <f>IF(Point[Asset Group]="","",VLOOKUP(Point[Asset Group],asset_grp_pt,2,FALSE))</f>
        <v/>
      </c>
      <c r="J986" s="3" t="str">
        <f>IF(Point[Asset Group]="","",VLOOKUP(Point[Asset Group],asset_grp_pt,3,FALSE))</f>
        <v/>
      </c>
      <c r="K986" s="3" t="str">
        <f>IF(Point[Asset Group]="","",VLOOKUP(Point[Asset Type],type_master_list,2,FALSE))</f>
        <v/>
      </c>
      <c r="L986" s="3" t="str">
        <f>IF(Point[Asset Name]="","",PROPER(Point[Asset Name]))</f>
        <v/>
      </c>
      <c r="M986" s="11" t="str">
        <f>IF(Point[Install Date]="","",Point[Install Date])</f>
        <v/>
      </c>
      <c r="N986" s="11" t="str">
        <f>IF(Point[Note]="","",PROPER(Point[Note]))</f>
        <v/>
      </c>
      <c r="O986" s="11" t="str">
        <f>IF(Point[Resource Consent Number]="","",UPPER(Point[Resource Consent Number]))</f>
        <v/>
      </c>
      <c r="P986" s="53" t="str">
        <f>IF(Point[Asset Unit Cost]="","",Point[Asset Unit Cost])</f>
        <v/>
      </c>
      <c r="Q986" s="11" t="str">
        <f>IF(Point[Added By]="","",UPPER(Point[Added By]))</f>
        <v/>
      </c>
      <c r="R986" s="11" t="str">
        <f>IF(Point[Added Date]="","",Point[Added Date])</f>
        <v/>
      </c>
      <c r="S986" s="14" t="str">
        <f>IF(Point[Z COORD]="","",Point[Z COORD])</f>
        <v/>
      </c>
      <c r="T986" s="14" t="str">
        <f>IF(Point[Asset Description]="","",PROPER(Point[Asset Description]))</f>
        <v/>
      </c>
      <c r="U986" s="14" t="str">
        <f>IF(Point[[Artist ]]="","",PROPER(Point[[Artist ]]))</f>
        <v/>
      </c>
      <c r="V986" s="14" t="str">
        <f>IF(Point[Material Notes]="","",PROPER(Point[Material Notes]))</f>
        <v/>
      </c>
      <c r="W986" s="14" t="str">
        <f>IF(Point[Dimension Notes]="","",Point[Dimension Notes])</f>
        <v/>
      </c>
      <c r="X986" s="14" t="str">
        <f>IF(Point[List]="","",VLOOKUP(Point[Burner Number],number,2,FALSE))</f>
        <v/>
      </c>
      <c r="Y986" s="14" t="str">
        <f>IF(Point[List]="","",VLOOKUP(Point[Fuel],bbq_fuel,2,FALSE))</f>
        <v/>
      </c>
      <c r="Z986" s="14" t="str">
        <f>IF(Point[List]="","",VLOOKUP(Point[Cabinet Material],bbq_material,2,FALSE))</f>
        <v/>
      </c>
      <c r="AA986" s="14" t="str">
        <f>IF(Point[Asset Group]="","",VLOOKUP(Point[Manufacturer],manufacturer,2,FALSE))</f>
        <v/>
      </c>
      <c r="AB986" s="14" t="str">
        <f>IF(Point[Uinsex WC]="","",Point[Uinsex WC])</f>
        <v/>
      </c>
      <c r="AC986" s="14" t="str">
        <f>IF(Point[Female WC]="","",Point[Female WC])</f>
        <v/>
      </c>
      <c r="AD986" s="14" t="str">
        <f>IF(Point[Male WC]="","",Point[Male WC])</f>
        <v/>
      </c>
      <c r="AE986" s="14" t="str">
        <f>IF(Point[Urinal]="","",Point[Urinal])</f>
        <v/>
      </c>
      <c r="AF986" s="14" t="str">
        <f>IF(Point[Disabled Unisex]="","",Point[Disabled Unisex])</f>
        <v/>
      </c>
      <c r="AG986" s="14" t="str">
        <f>IF(Point[Disabled Female]="","",Point[Disabled Female])</f>
        <v/>
      </c>
      <c r="AH986" s="14" t="str">
        <f>IF(Point[Disabled Male]="","",Point[Disabled Male])</f>
        <v/>
      </c>
      <c r="AI986" s="14" t="str">
        <f>IF(Point[Asset Group]="","",VLOOKUP(Point[Handrail],yes_no,2,FALSE))</f>
        <v/>
      </c>
      <c r="AJ986" s="14" t="str">
        <f>IF(Point[Asset Group]="","",VLOOKUP(Point[Baby Changing],yes_no,2,FALSE))</f>
        <v/>
      </c>
      <c r="AK986" s="14" t="str">
        <f>IF(Point[Asset Group]="","",VLOOKUP(Point[Service Room],yes_no,2,FALSE))</f>
        <v/>
      </c>
      <c r="AL986" s="14" t="str">
        <f>IF(Point[Asset Group]="","",VLOOKUP(Point[Service Tap],service_tap,2,FALSE))</f>
        <v/>
      </c>
      <c r="AM986" s="14" t="str">
        <f>IF(Point[Asset Group]="","",VLOOKUP(Point[Heating Type],wc_heating,2,FALSE))</f>
        <v/>
      </c>
      <c r="AN986" s="14" t="str">
        <f>IF(Point[Asset Group]="","",VLOOKUP(Point[Power Supply],power_supply,2,FALSE))</f>
        <v/>
      </c>
      <c r="AO986" s="14" t="str">
        <f>IF(Point[Asset Group]="","",VLOOKUP(Point[Waste Water],waste_water,2,FALSE))</f>
        <v/>
      </c>
      <c r="AP986" s="14" t="str">
        <f>IF(Point[Asset Group]="","",VLOOKUP(Point[Furniture SubType],subdom_master_gdb,2,FALSE))</f>
        <v/>
      </c>
      <c r="AQ986" s="14" t="str">
        <f>IF(Point[Asset Group]="","",VLOOKUP(Point[Concrete Pad],yes_no,2,FALSE))</f>
        <v/>
      </c>
      <c r="AR986" s="14" t="str">
        <f>IF(Point[Asset Group]="","",VLOOKUP(Point[Material],material_master,2,FALSE))</f>
        <v/>
      </c>
      <c r="AS986" s="14" t="str">
        <f>IF(Point[Asset Group]="","",VLOOKUP(Point[Plumbing],irrigation_plumbing,2,FALSE))</f>
        <v/>
      </c>
      <c r="AT986" s="14" t="str">
        <f>IF(Point[Asset Group]="","",VLOOKUP(Point[Sprinklers],irrigation_sprinklers,2,FALSE))</f>
        <v/>
      </c>
      <c r="AU986" s="14" t="str">
        <f>IF(Point[Asset Group]="","",VLOOKUP(Point[System],irrigation_system,2,FALSE))</f>
        <v/>
      </c>
      <c r="AV986" s="14" t="str">
        <f>IF(Point[Asset Group]="","",VLOOKUP(Point[Status],irrigation_status,2,FALSE))</f>
        <v/>
      </c>
      <c r="AW986" s="11" t="str">
        <f>IF(Point[Date of manufacture]="","",Point[Date of manufacture])</f>
        <v/>
      </c>
      <c r="AX986" s="14" t="str">
        <f>IF(Point[Asset Group]="","",VLOOKUP(Point[Sign Purpose],sign_purpose,2,FALSE))</f>
        <v/>
      </c>
      <c r="AY986" s="14" t="str">
        <f>IF(Point[Asset Group]="","",VLOOKUP(Point[Sign Material],material_master,2,FALSE))</f>
        <v/>
      </c>
      <c r="AZ986" s="14" t="str">
        <f>IF(Point[Asset Group]="","",VLOOKUP(Point[Affixed To],sign_affix,2,FALSE))</f>
        <v/>
      </c>
      <c r="BA986" s="14" t="str">
        <f>IF(Point[Size HxB mm]="","",Point[Size HxB mm])</f>
        <v/>
      </c>
      <c r="BB986" s="14" t="str">
        <f>IF(Point[Height m]="","",Point[Height m])</f>
        <v/>
      </c>
      <c r="BC986" s="14" t="str">
        <f>IF(Point[Asset Group]="","",VLOOKUP(Point[Post Material],material_master,2,FALSE))</f>
        <v/>
      </c>
      <c r="BD986" s="14" t="str">
        <f>IF(Point[Asset Group]="","",VLOOKUP(Point[Post Number],number,2,FALSE))</f>
        <v/>
      </c>
      <c r="BE986" s="14" t="str">
        <f>IF(Point[Asset Group]="","",VLOOKUP(Point[Structure SubType],subdom_master_gdb,2,FALSE))</f>
        <v/>
      </c>
      <c r="BF986" s="14" t="str">
        <f>IF(Point[Area m2]="","",Point[Area m2])</f>
        <v/>
      </c>
      <c r="BG986" s="14" t="str">
        <f>IF(Point[Length m]="","",Point[Length m])</f>
        <v/>
      </c>
      <c r="BH986" s="14" t="str">
        <f>IF(Point[Width m]="","",Point[Width m])</f>
        <v/>
      </c>
      <c r="BI986" s="14" t="str">
        <f>IF(Point[Diameter m]="","",Point[Diameter m])</f>
        <v/>
      </c>
      <c r="BJ986" s="14" t="str">
        <f>IF(Point[Asset Group]="","",VLOOKUP(Point[Number of Pipes],number,2,FALSE))</f>
        <v/>
      </c>
      <c r="BK986" s="14" t="str">
        <f>IF(Point[Asset Group]="","",VLOOKUP(Point[Combined Name],2,FALSE))</f>
        <v/>
      </c>
      <c r="BL986" s="14" t="str">
        <f>IF(Point[Asset Group]="","",VLOOKUP(Point[Size Class],size_class,2,FALSE))</f>
        <v/>
      </c>
      <c r="BM986" s="14" t="str">
        <f>IF(Point[Asset Group]="","",VLOOKUP(Point[Age Class],age_class,2,FALSE))</f>
        <v/>
      </c>
      <c r="BN986" s="14" t="str">
        <f>IF(Point[Girth (cm)]="","",Point[Girth (cm)])</f>
        <v/>
      </c>
      <c r="BO986" s="14" t="str">
        <f>IF(Point[Crown Radius (m)]="","",Point[Crown Radius (m)])</f>
        <v/>
      </c>
      <c r="BP986" s="14" t="str">
        <f>IF(Point[Asset Group]="","",VLOOKUP(Point[Rooting Environment],root_enviro,2,FALSE))</f>
        <v/>
      </c>
      <c r="BQ986" s="14" t="str">
        <f>IF(Point[Asset Group]="","",VLOOKUP(Point[Tree Surround],tree_surround,2,FALSE))</f>
        <v/>
      </c>
      <c r="BR986" s="14" t="str">
        <f>IF(Point[Asset Group]="","",VLOOKUP(Point[Tree Grill],yes_no,2,FALSE))</f>
        <v/>
      </c>
      <c r="BS986" s="14" t="str">
        <f>IF(Point[Asset Group]="","",VLOOKUP(Point[Tree Location],tree_location,2,FALSE))</f>
        <v/>
      </c>
    </row>
    <row r="987" spans="1:71" s="3" customFormat="1" x14ac:dyDescent="0.2">
      <c r="A987" s="3" t="str">
        <f>IF(Point[DWG File Name]="","",Point[DWG File Name])</f>
        <v/>
      </c>
      <c r="B987" s="3" t="str">
        <f>IF(Point[DWG Layer Name]="","",Point[DWG Layer Name])</f>
        <v/>
      </c>
      <c r="C987" s="3" t="str">
        <f>IF(Point[DWG Handle]="","",Point[DWG Handle])</f>
        <v/>
      </c>
      <c r="D987" s="58" t="str">
        <f>IF(Point[X]="","",Point[X])</f>
        <v/>
      </c>
      <c r="E987" s="58" t="str">
        <f>IF(Point[Y]="","",Point[Y])</f>
        <v/>
      </c>
      <c r="F987" s="3" t="str">
        <f>IF(Point[Replacement Asset]="","",Point[Replacement Asset])</f>
        <v/>
      </c>
      <c r="G987" s="3" t="str">
        <f>IF(Point[Asset ID]="","",UPPER(Point[Asset ID]))</f>
        <v/>
      </c>
      <c r="H987" s="3" t="str">
        <f>IF(Point[Asset Group]="","",VLOOKUP(Point[Asset Group],asset_grp_pt,4,FALSE))</f>
        <v/>
      </c>
      <c r="I987" s="3" t="str">
        <f>IF(Point[Asset Group]="","",VLOOKUP(Point[Asset Group],asset_grp_pt,2,FALSE))</f>
        <v/>
      </c>
      <c r="J987" s="3" t="str">
        <f>IF(Point[Asset Group]="","",VLOOKUP(Point[Asset Group],asset_grp_pt,3,FALSE))</f>
        <v/>
      </c>
      <c r="K987" s="3" t="str">
        <f>IF(Point[Asset Group]="","",VLOOKUP(Point[Asset Type],type_master_list,2,FALSE))</f>
        <v/>
      </c>
      <c r="L987" s="3" t="str">
        <f>IF(Point[Asset Name]="","",PROPER(Point[Asset Name]))</f>
        <v/>
      </c>
      <c r="M987" s="11" t="str">
        <f>IF(Point[Install Date]="","",Point[Install Date])</f>
        <v/>
      </c>
      <c r="N987" s="11" t="str">
        <f>IF(Point[Note]="","",PROPER(Point[Note]))</f>
        <v/>
      </c>
      <c r="O987" s="11" t="str">
        <f>IF(Point[Resource Consent Number]="","",UPPER(Point[Resource Consent Number]))</f>
        <v/>
      </c>
      <c r="P987" s="53" t="str">
        <f>IF(Point[Asset Unit Cost]="","",Point[Asset Unit Cost])</f>
        <v/>
      </c>
      <c r="Q987" s="11" t="str">
        <f>IF(Point[Added By]="","",UPPER(Point[Added By]))</f>
        <v/>
      </c>
      <c r="R987" s="11" t="str">
        <f>IF(Point[Added Date]="","",Point[Added Date])</f>
        <v/>
      </c>
      <c r="S987" s="14" t="str">
        <f>IF(Point[Z COORD]="","",Point[Z COORD])</f>
        <v/>
      </c>
      <c r="T987" s="14" t="str">
        <f>IF(Point[Asset Description]="","",PROPER(Point[Asset Description]))</f>
        <v/>
      </c>
      <c r="U987" s="14" t="str">
        <f>IF(Point[[Artist ]]="","",PROPER(Point[[Artist ]]))</f>
        <v/>
      </c>
      <c r="V987" s="14" t="str">
        <f>IF(Point[Material Notes]="","",PROPER(Point[Material Notes]))</f>
        <v/>
      </c>
      <c r="W987" s="14" t="str">
        <f>IF(Point[Dimension Notes]="","",Point[Dimension Notes])</f>
        <v/>
      </c>
      <c r="X987" s="14" t="str">
        <f>IF(Point[List]="","",VLOOKUP(Point[Burner Number],number,2,FALSE))</f>
        <v/>
      </c>
      <c r="Y987" s="14" t="str">
        <f>IF(Point[List]="","",VLOOKUP(Point[Fuel],bbq_fuel,2,FALSE))</f>
        <v/>
      </c>
      <c r="Z987" s="14" t="str">
        <f>IF(Point[List]="","",VLOOKUP(Point[Cabinet Material],bbq_material,2,FALSE))</f>
        <v/>
      </c>
      <c r="AA987" s="14" t="str">
        <f>IF(Point[Asset Group]="","",VLOOKUP(Point[Manufacturer],manufacturer,2,FALSE))</f>
        <v/>
      </c>
      <c r="AB987" s="14" t="str">
        <f>IF(Point[Uinsex WC]="","",Point[Uinsex WC])</f>
        <v/>
      </c>
      <c r="AC987" s="14" t="str">
        <f>IF(Point[Female WC]="","",Point[Female WC])</f>
        <v/>
      </c>
      <c r="AD987" s="14" t="str">
        <f>IF(Point[Male WC]="","",Point[Male WC])</f>
        <v/>
      </c>
      <c r="AE987" s="14" t="str">
        <f>IF(Point[Urinal]="","",Point[Urinal])</f>
        <v/>
      </c>
      <c r="AF987" s="14" t="str">
        <f>IF(Point[Disabled Unisex]="","",Point[Disabled Unisex])</f>
        <v/>
      </c>
      <c r="AG987" s="14" t="str">
        <f>IF(Point[Disabled Female]="","",Point[Disabled Female])</f>
        <v/>
      </c>
      <c r="AH987" s="14" t="str">
        <f>IF(Point[Disabled Male]="","",Point[Disabled Male])</f>
        <v/>
      </c>
      <c r="AI987" s="14" t="str">
        <f>IF(Point[Asset Group]="","",VLOOKUP(Point[Handrail],yes_no,2,FALSE))</f>
        <v/>
      </c>
      <c r="AJ987" s="14" t="str">
        <f>IF(Point[Asset Group]="","",VLOOKUP(Point[Baby Changing],yes_no,2,FALSE))</f>
        <v/>
      </c>
      <c r="AK987" s="14" t="str">
        <f>IF(Point[Asset Group]="","",VLOOKUP(Point[Service Room],yes_no,2,FALSE))</f>
        <v/>
      </c>
      <c r="AL987" s="14" t="str">
        <f>IF(Point[Asset Group]="","",VLOOKUP(Point[Service Tap],service_tap,2,FALSE))</f>
        <v/>
      </c>
      <c r="AM987" s="14" t="str">
        <f>IF(Point[Asset Group]="","",VLOOKUP(Point[Heating Type],wc_heating,2,FALSE))</f>
        <v/>
      </c>
      <c r="AN987" s="14" t="str">
        <f>IF(Point[Asset Group]="","",VLOOKUP(Point[Power Supply],power_supply,2,FALSE))</f>
        <v/>
      </c>
      <c r="AO987" s="14" t="str">
        <f>IF(Point[Asset Group]="","",VLOOKUP(Point[Waste Water],waste_water,2,FALSE))</f>
        <v/>
      </c>
      <c r="AP987" s="14" t="str">
        <f>IF(Point[Asset Group]="","",VLOOKUP(Point[Furniture SubType],subdom_master_gdb,2,FALSE))</f>
        <v/>
      </c>
      <c r="AQ987" s="14" t="str">
        <f>IF(Point[Asset Group]="","",VLOOKUP(Point[Concrete Pad],yes_no,2,FALSE))</f>
        <v/>
      </c>
      <c r="AR987" s="14" t="str">
        <f>IF(Point[Asset Group]="","",VLOOKUP(Point[Material],material_master,2,FALSE))</f>
        <v/>
      </c>
      <c r="AS987" s="14" t="str">
        <f>IF(Point[Asset Group]="","",VLOOKUP(Point[Plumbing],irrigation_plumbing,2,FALSE))</f>
        <v/>
      </c>
      <c r="AT987" s="14" t="str">
        <f>IF(Point[Asset Group]="","",VLOOKUP(Point[Sprinklers],irrigation_sprinklers,2,FALSE))</f>
        <v/>
      </c>
      <c r="AU987" s="14" t="str">
        <f>IF(Point[Asset Group]="","",VLOOKUP(Point[System],irrigation_system,2,FALSE))</f>
        <v/>
      </c>
      <c r="AV987" s="14" t="str">
        <f>IF(Point[Asset Group]="","",VLOOKUP(Point[Status],irrigation_status,2,FALSE))</f>
        <v/>
      </c>
      <c r="AW987" s="11" t="str">
        <f>IF(Point[Date of manufacture]="","",Point[Date of manufacture])</f>
        <v/>
      </c>
      <c r="AX987" s="14" t="str">
        <f>IF(Point[Asset Group]="","",VLOOKUP(Point[Sign Purpose],sign_purpose,2,FALSE))</f>
        <v/>
      </c>
      <c r="AY987" s="14" t="str">
        <f>IF(Point[Asset Group]="","",VLOOKUP(Point[Sign Material],material_master,2,FALSE))</f>
        <v/>
      </c>
      <c r="AZ987" s="14" t="str">
        <f>IF(Point[Asset Group]="","",VLOOKUP(Point[Affixed To],sign_affix,2,FALSE))</f>
        <v/>
      </c>
      <c r="BA987" s="14" t="str">
        <f>IF(Point[Size HxB mm]="","",Point[Size HxB mm])</f>
        <v/>
      </c>
      <c r="BB987" s="14" t="str">
        <f>IF(Point[Height m]="","",Point[Height m])</f>
        <v/>
      </c>
      <c r="BC987" s="14" t="str">
        <f>IF(Point[Asset Group]="","",VLOOKUP(Point[Post Material],material_master,2,FALSE))</f>
        <v/>
      </c>
      <c r="BD987" s="14" t="str">
        <f>IF(Point[Asset Group]="","",VLOOKUP(Point[Post Number],number,2,FALSE))</f>
        <v/>
      </c>
      <c r="BE987" s="14" t="str">
        <f>IF(Point[Asset Group]="","",VLOOKUP(Point[Structure SubType],subdom_master_gdb,2,FALSE))</f>
        <v/>
      </c>
      <c r="BF987" s="14" t="str">
        <f>IF(Point[Area m2]="","",Point[Area m2])</f>
        <v/>
      </c>
      <c r="BG987" s="14" t="str">
        <f>IF(Point[Length m]="","",Point[Length m])</f>
        <v/>
      </c>
      <c r="BH987" s="14" t="str">
        <f>IF(Point[Width m]="","",Point[Width m])</f>
        <v/>
      </c>
      <c r="BI987" s="14" t="str">
        <f>IF(Point[Diameter m]="","",Point[Diameter m])</f>
        <v/>
      </c>
      <c r="BJ987" s="14" t="str">
        <f>IF(Point[Asset Group]="","",VLOOKUP(Point[Number of Pipes],number,2,FALSE))</f>
        <v/>
      </c>
      <c r="BK987" s="14" t="str">
        <f>IF(Point[Asset Group]="","",VLOOKUP(Point[Combined Name],2,FALSE))</f>
        <v/>
      </c>
      <c r="BL987" s="14" t="str">
        <f>IF(Point[Asset Group]="","",VLOOKUP(Point[Size Class],size_class,2,FALSE))</f>
        <v/>
      </c>
      <c r="BM987" s="14" t="str">
        <f>IF(Point[Asset Group]="","",VLOOKUP(Point[Age Class],age_class,2,FALSE))</f>
        <v/>
      </c>
      <c r="BN987" s="14" t="str">
        <f>IF(Point[Girth (cm)]="","",Point[Girth (cm)])</f>
        <v/>
      </c>
      <c r="BO987" s="14" t="str">
        <f>IF(Point[Crown Radius (m)]="","",Point[Crown Radius (m)])</f>
        <v/>
      </c>
      <c r="BP987" s="14" t="str">
        <f>IF(Point[Asset Group]="","",VLOOKUP(Point[Rooting Environment],root_enviro,2,FALSE))</f>
        <v/>
      </c>
      <c r="BQ987" s="14" t="str">
        <f>IF(Point[Asset Group]="","",VLOOKUP(Point[Tree Surround],tree_surround,2,FALSE))</f>
        <v/>
      </c>
      <c r="BR987" s="14" t="str">
        <f>IF(Point[Asset Group]="","",VLOOKUP(Point[Tree Grill],yes_no,2,FALSE))</f>
        <v/>
      </c>
      <c r="BS987" s="14" t="str">
        <f>IF(Point[Asset Group]="","",VLOOKUP(Point[Tree Location],tree_location,2,FALSE))</f>
        <v/>
      </c>
    </row>
    <row r="988" spans="1:71" s="3" customFormat="1" x14ac:dyDescent="0.2">
      <c r="A988" s="3" t="str">
        <f>IF(Point[DWG File Name]="","",Point[DWG File Name])</f>
        <v/>
      </c>
      <c r="B988" s="3" t="str">
        <f>IF(Point[DWG Layer Name]="","",Point[DWG Layer Name])</f>
        <v/>
      </c>
      <c r="C988" s="3" t="str">
        <f>IF(Point[DWG Handle]="","",Point[DWG Handle])</f>
        <v/>
      </c>
      <c r="D988" s="58" t="str">
        <f>IF(Point[X]="","",Point[X])</f>
        <v/>
      </c>
      <c r="E988" s="58" t="str">
        <f>IF(Point[Y]="","",Point[Y])</f>
        <v/>
      </c>
      <c r="F988" s="3" t="str">
        <f>IF(Point[Replacement Asset]="","",Point[Replacement Asset])</f>
        <v/>
      </c>
      <c r="G988" s="3" t="str">
        <f>IF(Point[Asset ID]="","",UPPER(Point[Asset ID]))</f>
        <v/>
      </c>
      <c r="H988" s="3" t="str">
        <f>IF(Point[Asset Group]="","",VLOOKUP(Point[Asset Group],asset_grp_pt,4,FALSE))</f>
        <v/>
      </c>
      <c r="I988" s="3" t="str">
        <f>IF(Point[Asset Group]="","",VLOOKUP(Point[Asset Group],asset_grp_pt,2,FALSE))</f>
        <v/>
      </c>
      <c r="J988" s="3" t="str">
        <f>IF(Point[Asset Group]="","",VLOOKUP(Point[Asset Group],asset_grp_pt,3,FALSE))</f>
        <v/>
      </c>
      <c r="K988" s="3" t="str">
        <f>IF(Point[Asset Group]="","",VLOOKUP(Point[Asset Type],type_master_list,2,FALSE))</f>
        <v/>
      </c>
      <c r="L988" s="3" t="str">
        <f>IF(Point[Asset Name]="","",PROPER(Point[Asset Name]))</f>
        <v/>
      </c>
      <c r="M988" s="11" t="str">
        <f>IF(Point[Install Date]="","",Point[Install Date])</f>
        <v/>
      </c>
      <c r="N988" s="11" t="str">
        <f>IF(Point[Note]="","",PROPER(Point[Note]))</f>
        <v/>
      </c>
      <c r="O988" s="11" t="str">
        <f>IF(Point[Resource Consent Number]="","",UPPER(Point[Resource Consent Number]))</f>
        <v/>
      </c>
      <c r="P988" s="53" t="str">
        <f>IF(Point[Asset Unit Cost]="","",Point[Asset Unit Cost])</f>
        <v/>
      </c>
      <c r="Q988" s="11" t="str">
        <f>IF(Point[Added By]="","",UPPER(Point[Added By]))</f>
        <v/>
      </c>
      <c r="R988" s="11" t="str">
        <f>IF(Point[Added Date]="","",Point[Added Date])</f>
        <v/>
      </c>
      <c r="S988" s="14" t="str">
        <f>IF(Point[Z COORD]="","",Point[Z COORD])</f>
        <v/>
      </c>
      <c r="T988" s="14" t="str">
        <f>IF(Point[Asset Description]="","",PROPER(Point[Asset Description]))</f>
        <v/>
      </c>
      <c r="U988" s="14" t="str">
        <f>IF(Point[[Artist ]]="","",PROPER(Point[[Artist ]]))</f>
        <v/>
      </c>
      <c r="V988" s="14" t="str">
        <f>IF(Point[Material Notes]="","",PROPER(Point[Material Notes]))</f>
        <v/>
      </c>
      <c r="W988" s="14" t="str">
        <f>IF(Point[Dimension Notes]="","",Point[Dimension Notes])</f>
        <v/>
      </c>
      <c r="X988" s="14" t="str">
        <f>IF(Point[List]="","",VLOOKUP(Point[Burner Number],number,2,FALSE))</f>
        <v/>
      </c>
      <c r="Y988" s="14" t="str">
        <f>IF(Point[List]="","",VLOOKUP(Point[Fuel],bbq_fuel,2,FALSE))</f>
        <v/>
      </c>
      <c r="Z988" s="14" t="str">
        <f>IF(Point[List]="","",VLOOKUP(Point[Cabinet Material],bbq_material,2,FALSE))</f>
        <v/>
      </c>
      <c r="AA988" s="14" t="str">
        <f>IF(Point[Asset Group]="","",VLOOKUP(Point[Manufacturer],manufacturer,2,FALSE))</f>
        <v/>
      </c>
      <c r="AB988" s="14" t="str">
        <f>IF(Point[Uinsex WC]="","",Point[Uinsex WC])</f>
        <v/>
      </c>
      <c r="AC988" s="14" t="str">
        <f>IF(Point[Female WC]="","",Point[Female WC])</f>
        <v/>
      </c>
      <c r="AD988" s="14" t="str">
        <f>IF(Point[Male WC]="","",Point[Male WC])</f>
        <v/>
      </c>
      <c r="AE988" s="14" t="str">
        <f>IF(Point[Urinal]="","",Point[Urinal])</f>
        <v/>
      </c>
      <c r="AF988" s="14" t="str">
        <f>IF(Point[Disabled Unisex]="","",Point[Disabled Unisex])</f>
        <v/>
      </c>
      <c r="AG988" s="14" t="str">
        <f>IF(Point[Disabled Female]="","",Point[Disabled Female])</f>
        <v/>
      </c>
      <c r="AH988" s="14" t="str">
        <f>IF(Point[Disabled Male]="","",Point[Disabled Male])</f>
        <v/>
      </c>
      <c r="AI988" s="14" t="str">
        <f>IF(Point[Asset Group]="","",VLOOKUP(Point[Handrail],yes_no,2,FALSE))</f>
        <v/>
      </c>
      <c r="AJ988" s="14" t="str">
        <f>IF(Point[Asset Group]="","",VLOOKUP(Point[Baby Changing],yes_no,2,FALSE))</f>
        <v/>
      </c>
      <c r="AK988" s="14" t="str">
        <f>IF(Point[Asset Group]="","",VLOOKUP(Point[Service Room],yes_no,2,FALSE))</f>
        <v/>
      </c>
      <c r="AL988" s="14" t="str">
        <f>IF(Point[Asset Group]="","",VLOOKUP(Point[Service Tap],service_tap,2,FALSE))</f>
        <v/>
      </c>
      <c r="AM988" s="14" t="str">
        <f>IF(Point[Asset Group]="","",VLOOKUP(Point[Heating Type],wc_heating,2,FALSE))</f>
        <v/>
      </c>
      <c r="AN988" s="14" t="str">
        <f>IF(Point[Asset Group]="","",VLOOKUP(Point[Power Supply],power_supply,2,FALSE))</f>
        <v/>
      </c>
      <c r="AO988" s="14" t="str">
        <f>IF(Point[Asset Group]="","",VLOOKUP(Point[Waste Water],waste_water,2,FALSE))</f>
        <v/>
      </c>
      <c r="AP988" s="14" t="str">
        <f>IF(Point[Asset Group]="","",VLOOKUP(Point[Furniture SubType],subdom_master_gdb,2,FALSE))</f>
        <v/>
      </c>
      <c r="AQ988" s="14" t="str">
        <f>IF(Point[Asset Group]="","",VLOOKUP(Point[Concrete Pad],yes_no,2,FALSE))</f>
        <v/>
      </c>
      <c r="AR988" s="14" t="str">
        <f>IF(Point[Asset Group]="","",VLOOKUP(Point[Material],material_master,2,FALSE))</f>
        <v/>
      </c>
      <c r="AS988" s="14" t="str">
        <f>IF(Point[Asset Group]="","",VLOOKUP(Point[Plumbing],irrigation_plumbing,2,FALSE))</f>
        <v/>
      </c>
      <c r="AT988" s="14" t="str">
        <f>IF(Point[Asset Group]="","",VLOOKUP(Point[Sprinklers],irrigation_sprinklers,2,FALSE))</f>
        <v/>
      </c>
      <c r="AU988" s="14" t="str">
        <f>IF(Point[Asset Group]="","",VLOOKUP(Point[System],irrigation_system,2,FALSE))</f>
        <v/>
      </c>
      <c r="AV988" s="14" t="str">
        <f>IF(Point[Asset Group]="","",VLOOKUP(Point[Status],irrigation_status,2,FALSE))</f>
        <v/>
      </c>
      <c r="AW988" s="11" t="str">
        <f>IF(Point[Date of manufacture]="","",Point[Date of manufacture])</f>
        <v/>
      </c>
      <c r="AX988" s="14" t="str">
        <f>IF(Point[Asset Group]="","",VLOOKUP(Point[Sign Purpose],sign_purpose,2,FALSE))</f>
        <v/>
      </c>
      <c r="AY988" s="14" t="str">
        <f>IF(Point[Asset Group]="","",VLOOKUP(Point[Sign Material],material_master,2,FALSE))</f>
        <v/>
      </c>
      <c r="AZ988" s="14" t="str">
        <f>IF(Point[Asset Group]="","",VLOOKUP(Point[Affixed To],sign_affix,2,FALSE))</f>
        <v/>
      </c>
      <c r="BA988" s="14" t="str">
        <f>IF(Point[Size HxB mm]="","",Point[Size HxB mm])</f>
        <v/>
      </c>
      <c r="BB988" s="14" t="str">
        <f>IF(Point[Height m]="","",Point[Height m])</f>
        <v/>
      </c>
      <c r="BC988" s="14" t="str">
        <f>IF(Point[Asset Group]="","",VLOOKUP(Point[Post Material],material_master,2,FALSE))</f>
        <v/>
      </c>
      <c r="BD988" s="14" t="str">
        <f>IF(Point[Asset Group]="","",VLOOKUP(Point[Post Number],number,2,FALSE))</f>
        <v/>
      </c>
      <c r="BE988" s="14" t="str">
        <f>IF(Point[Asset Group]="","",VLOOKUP(Point[Structure SubType],subdom_master_gdb,2,FALSE))</f>
        <v/>
      </c>
      <c r="BF988" s="14" t="str">
        <f>IF(Point[Area m2]="","",Point[Area m2])</f>
        <v/>
      </c>
      <c r="BG988" s="14" t="str">
        <f>IF(Point[Length m]="","",Point[Length m])</f>
        <v/>
      </c>
      <c r="BH988" s="14" t="str">
        <f>IF(Point[Width m]="","",Point[Width m])</f>
        <v/>
      </c>
      <c r="BI988" s="14" t="str">
        <f>IF(Point[Diameter m]="","",Point[Diameter m])</f>
        <v/>
      </c>
      <c r="BJ988" s="14" t="str">
        <f>IF(Point[Asset Group]="","",VLOOKUP(Point[Number of Pipes],number,2,FALSE))</f>
        <v/>
      </c>
      <c r="BK988" s="14" t="str">
        <f>IF(Point[Asset Group]="","",VLOOKUP(Point[Combined Name],2,FALSE))</f>
        <v/>
      </c>
      <c r="BL988" s="14" t="str">
        <f>IF(Point[Asset Group]="","",VLOOKUP(Point[Size Class],size_class,2,FALSE))</f>
        <v/>
      </c>
      <c r="BM988" s="14" t="str">
        <f>IF(Point[Asset Group]="","",VLOOKUP(Point[Age Class],age_class,2,FALSE))</f>
        <v/>
      </c>
      <c r="BN988" s="14" t="str">
        <f>IF(Point[Girth (cm)]="","",Point[Girth (cm)])</f>
        <v/>
      </c>
      <c r="BO988" s="14" t="str">
        <f>IF(Point[Crown Radius (m)]="","",Point[Crown Radius (m)])</f>
        <v/>
      </c>
      <c r="BP988" s="14" t="str">
        <f>IF(Point[Asset Group]="","",VLOOKUP(Point[Rooting Environment],root_enviro,2,FALSE))</f>
        <v/>
      </c>
      <c r="BQ988" s="14" t="str">
        <f>IF(Point[Asset Group]="","",VLOOKUP(Point[Tree Surround],tree_surround,2,FALSE))</f>
        <v/>
      </c>
      <c r="BR988" s="14" t="str">
        <f>IF(Point[Asset Group]="","",VLOOKUP(Point[Tree Grill],yes_no,2,FALSE))</f>
        <v/>
      </c>
      <c r="BS988" s="14" t="str">
        <f>IF(Point[Asset Group]="","",VLOOKUP(Point[Tree Location],tree_location,2,FALSE))</f>
        <v/>
      </c>
    </row>
    <row r="989" spans="1:71" s="3" customFormat="1" x14ac:dyDescent="0.2">
      <c r="A989" s="3" t="str">
        <f>IF(Point[DWG File Name]="","",Point[DWG File Name])</f>
        <v/>
      </c>
      <c r="B989" s="3" t="str">
        <f>IF(Point[DWG Layer Name]="","",Point[DWG Layer Name])</f>
        <v/>
      </c>
      <c r="C989" s="3" t="str">
        <f>IF(Point[DWG Handle]="","",Point[DWG Handle])</f>
        <v/>
      </c>
      <c r="D989" s="58" t="str">
        <f>IF(Point[X]="","",Point[X])</f>
        <v/>
      </c>
      <c r="E989" s="58" t="str">
        <f>IF(Point[Y]="","",Point[Y])</f>
        <v/>
      </c>
      <c r="F989" s="3" t="str">
        <f>IF(Point[Replacement Asset]="","",Point[Replacement Asset])</f>
        <v/>
      </c>
      <c r="G989" s="3" t="str">
        <f>IF(Point[Asset ID]="","",UPPER(Point[Asset ID]))</f>
        <v/>
      </c>
      <c r="H989" s="3" t="str">
        <f>IF(Point[Asset Group]="","",VLOOKUP(Point[Asset Group],asset_grp_pt,4,FALSE))</f>
        <v/>
      </c>
      <c r="I989" s="3" t="str">
        <f>IF(Point[Asset Group]="","",VLOOKUP(Point[Asset Group],asset_grp_pt,2,FALSE))</f>
        <v/>
      </c>
      <c r="J989" s="3" t="str">
        <f>IF(Point[Asset Group]="","",VLOOKUP(Point[Asset Group],asset_grp_pt,3,FALSE))</f>
        <v/>
      </c>
      <c r="K989" s="3" t="str">
        <f>IF(Point[Asset Group]="","",VLOOKUP(Point[Asset Type],type_master_list,2,FALSE))</f>
        <v/>
      </c>
      <c r="L989" s="3" t="str">
        <f>IF(Point[Asset Name]="","",PROPER(Point[Asset Name]))</f>
        <v/>
      </c>
      <c r="M989" s="11" t="str">
        <f>IF(Point[Install Date]="","",Point[Install Date])</f>
        <v/>
      </c>
      <c r="N989" s="11" t="str">
        <f>IF(Point[Note]="","",PROPER(Point[Note]))</f>
        <v/>
      </c>
      <c r="O989" s="11" t="str">
        <f>IF(Point[Resource Consent Number]="","",UPPER(Point[Resource Consent Number]))</f>
        <v/>
      </c>
      <c r="P989" s="53" t="str">
        <f>IF(Point[Asset Unit Cost]="","",Point[Asset Unit Cost])</f>
        <v/>
      </c>
      <c r="Q989" s="11" t="str">
        <f>IF(Point[Added By]="","",UPPER(Point[Added By]))</f>
        <v/>
      </c>
      <c r="R989" s="11" t="str">
        <f>IF(Point[Added Date]="","",Point[Added Date])</f>
        <v/>
      </c>
      <c r="S989" s="14" t="str">
        <f>IF(Point[Z COORD]="","",Point[Z COORD])</f>
        <v/>
      </c>
      <c r="T989" s="14" t="str">
        <f>IF(Point[Asset Description]="","",PROPER(Point[Asset Description]))</f>
        <v/>
      </c>
      <c r="U989" s="14" t="str">
        <f>IF(Point[[Artist ]]="","",PROPER(Point[[Artist ]]))</f>
        <v/>
      </c>
      <c r="V989" s="14" t="str">
        <f>IF(Point[Material Notes]="","",PROPER(Point[Material Notes]))</f>
        <v/>
      </c>
      <c r="W989" s="14" t="str">
        <f>IF(Point[Dimension Notes]="","",Point[Dimension Notes])</f>
        <v/>
      </c>
      <c r="X989" s="14" t="str">
        <f>IF(Point[List]="","",VLOOKUP(Point[Burner Number],number,2,FALSE))</f>
        <v/>
      </c>
      <c r="Y989" s="14" t="str">
        <f>IF(Point[List]="","",VLOOKUP(Point[Fuel],bbq_fuel,2,FALSE))</f>
        <v/>
      </c>
      <c r="Z989" s="14" t="str">
        <f>IF(Point[List]="","",VLOOKUP(Point[Cabinet Material],bbq_material,2,FALSE))</f>
        <v/>
      </c>
      <c r="AA989" s="14" t="str">
        <f>IF(Point[Asset Group]="","",VLOOKUP(Point[Manufacturer],manufacturer,2,FALSE))</f>
        <v/>
      </c>
      <c r="AB989" s="14" t="str">
        <f>IF(Point[Uinsex WC]="","",Point[Uinsex WC])</f>
        <v/>
      </c>
      <c r="AC989" s="14" t="str">
        <f>IF(Point[Female WC]="","",Point[Female WC])</f>
        <v/>
      </c>
      <c r="AD989" s="14" t="str">
        <f>IF(Point[Male WC]="","",Point[Male WC])</f>
        <v/>
      </c>
      <c r="AE989" s="14" t="str">
        <f>IF(Point[Urinal]="","",Point[Urinal])</f>
        <v/>
      </c>
      <c r="AF989" s="14" t="str">
        <f>IF(Point[Disabled Unisex]="","",Point[Disabled Unisex])</f>
        <v/>
      </c>
      <c r="AG989" s="14" t="str">
        <f>IF(Point[Disabled Female]="","",Point[Disabled Female])</f>
        <v/>
      </c>
      <c r="AH989" s="14" t="str">
        <f>IF(Point[Disabled Male]="","",Point[Disabled Male])</f>
        <v/>
      </c>
      <c r="AI989" s="14" t="str">
        <f>IF(Point[Asset Group]="","",VLOOKUP(Point[Handrail],yes_no,2,FALSE))</f>
        <v/>
      </c>
      <c r="AJ989" s="14" t="str">
        <f>IF(Point[Asset Group]="","",VLOOKUP(Point[Baby Changing],yes_no,2,FALSE))</f>
        <v/>
      </c>
      <c r="AK989" s="14" t="str">
        <f>IF(Point[Asset Group]="","",VLOOKUP(Point[Service Room],yes_no,2,FALSE))</f>
        <v/>
      </c>
      <c r="AL989" s="14" t="str">
        <f>IF(Point[Asset Group]="","",VLOOKUP(Point[Service Tap],service_tap,2,FALSE))</f>
        <v/>
      </c>
      <c r="AM989" s="14" t="str">
        <f>IF(Point[Asset Group]="","",VLOOKUP(Point[Heating Type],wc_heating,2,FALSE))</f>
        <v/>
      </c>
      <c r="AN989" s="14" t="str">
        <f>IF(Point[Asset Group]="","",VLOOKUP(Point[Power Supply],power_supply,2,FALSE))</f>
        <v/>
      </c>
      <c r="AO989" s="14" t="str">
        <f>IF(Point[Asset Group]="","",VLOOKUP(Point[Waste Water],waste_water,2,FALSE))</f>
        <v/>
      </c>
      <c r="AP989" s="14" t="str">
        <f>IF(Point[Asset Group]="","",VLOOKUP(Point[Furniture SubType],subdom_master_gdb,2,FALSE))</f>
        <v/>
      </c>
      <c r="AQ989" s="14" t="str">
        <f>IF(Point[Asset Group]="","",VLOOKUP(Point[Concrete Pad],yes_no,2,FALSE))</f>
        <v/>
      </c>
      <c r="AR989" s="14" t="str">
        <f>IF(Point[Asset Group]="","",VLOOKUP(Point[Material],material_master,2,FALSE))</f>
        <v/>
      </c>
      <c r="AS989" s="14" t="str">
        <f>IF(Point[Asset Group]="","",VLOOKUP(Point[Plumbing],irrigation_plumbing,2,FALSE))</f>
        <v/>
      </c>
      <c r="AT989" s="14" t="str">
        <f>IF(Point[Asset Group]="","",VLOOKUP(Point[Sprinklers],irrigation_sprinklers,2,FALSE))</f>
        <v/>
      </c>
      <c r="AU989" s="14" t="str">
        <f>IF(Point[Asset Group]="","",VLOOKUP(Point[System],irrigation_system,2,FALSE))</f>
        <v/>
      </c>
      <c r="AV989" s="14" t="str">
        <f>IF(Point[Asset Group]="","",VLOOKUP(Point[Status],irrigation_status,2,FALSE))</f>
        <v/>
      </c>
      <c r="AW989" s="11" t="str">
        <f>IF(Point[Date of manufacture]="","",Point[Date of manufacture])</f>
        <v/>
      </c>
      <c r="AX989" s="14" t="str">
        <f>IF(Point[Asset Group]="","",VLOOKUP(Point[Sign Purpose],sign_purpose,2,FALSE))</f>
        <v/>
      </c>
      <c r="AY989" s="14" t="str">
        <f>IF(Point[Asset Group]="","",VLOOKUP(Point[Sign Material],material_master,2,FALSE))</f>
        <v/>
      </c>
      <c r="AZ989" s="14" t="str">
        <f>IF(Point[Asset Group]="","",VLOOKUP(Point[Affixed To],sign_affix,2,FALSE))</f>
        <v/>
      </c>
      <c r="BA989" s="14" t="str">
        <f>IF(Point[Size HxB mm]="","",Point[Size HxB mm])</f>
        <v/>
      </c>
      <c r="BB989" s="14" t="str">
        <f>IF(Point[Height m]="","",Point[Height m])</f>
        <v/>
      </c>
      <c r="BC989" s="14" t="str">
        <f>IF(Point[Asset Group]="","",VLOOKUP(Point[Post Material],material_master,2,FALSE))</f>
        <v/>
      </c>
      <c r="BD989" s="14" t="str">
        <f>IF(Point[Asset Group]="","",VLOOKUP(Point[Post Number],number,2,FALSE))</f>
        <v/>
      </c>
      <c r="BE989" s="14" t="str">
        <f>IF(Point[Asset Group]="","",VLOOKUP(Point[Structure SubType],subdom_master_gdb,2,FALSE))</f>
        <v/>
      </c>
      <c r="BF989" s="14" t="str">
        <f>IF(Point[Area m2]="","",Point[Area m2])</f>
        <v/>
      </c>
      <c r="BG989" s="14" t="str">
        <f>IF(Point[Length m]="","",Point[Length m])</f>
        <v/>
      </c>
      <c r="BH989" s="14" t="str">
        <f>IF(Point[Width m]="","",Point[Width m])</f>
        <v/>
      </c>
      <c r="BI989" s="14" t="str">
        <f>IF(Point[Diameter m]="","",Point[Diameter m])</f>
        <v/>
      </c>
      <c r="BJ989" s="14" t="str">
        <f>IF(Point[Asset Group]="","",VLOOKUP(Point[Number of Pipes],number,2,FALSE))</f>
        <v/>
      </c>
      <c r="BK989" s="14" t="str">
        <f>IF(Point[Asset Group]="","",VLOOKUP(Point[Combined Name],2,FALSE))</f>
        <v/>
      </c>
      <c r="BL989" s="14" t="str">
        <f>IF(Point[Asset Group]="","",VLOOKUP(Point[Size Class],size_class,2,FALSE))</f>
        <v/>
      </c>
      <c r="BM989" s="14" t="str">
        <f>IF(Point[Asset Group]="","",VLOOKUP(Point[Age Class],age_class,2,FALSE))</f>
        <v/>
      </c>
      <c r="BN989" s="14" t="str">
        <f>IF(Point[Girth (cm)]="","",Point[Girth (cm)])</f>
        <v/>
      </c>
      <c r="BO989" s="14" t="str">
        <f>IF(Point[Crown Radius (m)]="","",Point[Crown Radius (m)])</f>
        <v/>
      </c>
      <c r="BP989" s="14" t="str">
        <f>IF(Point[Asset Group]="","",VLOOKUP(Point[Rooting Environment],root_enviro,2,FALSE))</f>
        <v/>
      </c>
      <c r="BQ989" s="14" t="str">
        <f>IF(Point[Asset Group]="","",VLOOKUP(Point[Tree Surround],tree_surround,2,FALSE))</f>
        <v/>
      </c>
      <c r="BR989" s="14" t="str">
        <f>IF(Point[Asset Group]="","",VLOOKUP(Point[Tree Grill],yes_no,2,FALSE))</f>
        <v/>
      </c>
      <c r="BS989" s="14" t="str">
        <f>IF(Point[Asset Group]="","",VLOOKUP(Point[Tree Location],tree_location,2,FALSE))</f>
        <v/>
      </c>
    </row>
    <row r="990" spans="1:71" s="3" customFormat="1" x14ac:dyDescent="0.2">
      <c r="A990" s="3" t="str">
        <f>IF(Point[DWG File Name]="","",Point[DWG File Name])</f>
        <v/>
      </c>
      <c r="B990" s="3" t="str">
        <f>IF(Point[DWG Layer Name]="","",Point[DWG Layer Name])</f>
        <v/>
      </c>
      <c r="C990" s="3" t="str">
        <f>IF(Point[DWG Handle]="","",Point[DWG Handle])</f>
        <v/>
      </c>
      <c r="D990" s="58" t="str">
        <f>IF(Point[X]="","",Point[X])</f>
        <v/>
      </c>
      <c r="E990" s="58" t="str">
        <f>IF(Point[Y]="","",Point[Y])</f>
        <v/>
      </c>
      <c r="F990" s="3" t="str">
        <f>IF(Point[Replacement Asset]="","",Point[Replacement Asset])</f>
        <v/>
      </c>
      <c r="G990" s="3" t="str">
        <f>IF(Point[Asset ID]="","",UPPER(Point[Asset ID]))</f>
        <v/>
      </c>
      <c r="H990" s="3" t="str">
        <f>IF(Point[Asset Group]="","",VLOOKUP(Point[Asset Group],asset_grp_pt,4,FALSE))</f>
        <v/>
      </c>
      <c r="I990" s="3" t="str">
        <f>IF(Point[Asset Group]="","",VLOOKUP(Point[Asset Group],asset_grp_pt,2,FALSE))</f>
        <v/>
      </c>
      <c r="J990" s="3" t="str">
        <f>IF(Point[Asset Group]="","",VLOOKUP(Point[Asset Group],asset_grp_pt,3,FALSE))</f>
        <v/>
      </c>
      <c r="K990" s="3" t="str">
        <f>IF(Point[Asset Group]="","",VLOOKUP(Point[Asset Type],type_master_list,2,FALSE))</f>
        <v/>
      </c>
      <c r="L990" s="3" t="str">
        <f>IF(Point[Asset Name]="","",PROPER(Point[Asset Name]))</f>
        <v/>
      </c>
      <c r="M990" s="11" t="str">
        <f>IF(Point[Install Date]="","",Point[Install Date])</f>
        <v/>
      </c>
      <c r="N990" s="11" t="str">
        <f>IF(Point[Note]="","",PROPER(Point[Note]))</f>
        <v/>
      </c>
      <c r="O990" s="11" t="str">
        <f>IF(Point[Resource Consent Number]="","",UPPER(Point[Resource Consent Number]))</f>
        <v/>
      </c>
      <c r="P990" s="53" t="str">
        <f>IF(Point[Asset Unit Cost]="","",Point[Asset Unit Cost])</f>
        <v/>
      </c>
      <c r="Q990" s="11" t="str">
        <f>IF(Point[Added By]="","",UPPER(Point[Added By]))</f>
        <v/>
      </c>
      <c r="R990" s="11" t="str">
        <f>IF(Point[Added Date]="","",Point[Added Date])</f>
        <v/>
      </c>
      <c r="S990" s="14" t="str">
        <f>IF(Point[Z COORD]="","",Point[Z COORD])</f>
        <v/>
      </c>
      <c r="T990" s="14" t="str">
        <f>IF(Point[Asset Description]="","",PROPER(Point[Asset Description]))</f>
        <v/>
      </c>
      <c r="U990" s="14" t="str">
        <f>IF(Point[[Artist ]]="","",PROPER(Point[[Artist ]]))</f>
        <v/>
      </c>
      <c r="V990" s="14" t="str">
        <f>IF(Point[Material Notes]="","",PROPER(Point[Material Notes]))</f>
        <v/>
      </c>
      <c r="W990" s="14" t="str">
        <f>IF(Point[Dimension Notes]="","",Point[Dimension Notes])</f>
        <v/>
      </c>
      <c r="X990" s="14" t="str">
        <f>IF(Point[List]="","",VLOOKUP(Point[Burner Number],number,2,FALSE))</f>
        <v/>
      </c>
      <c r="Y990" s="14" t="str">
        <f>IF(Point[List]="","",VLOOKUP(Point[Fuel],bbq_fuel,2,FALSE))</f>
        <v/>
      </c>
      <c r="Z990" s="14" t="str">
        <f>IF(Point[List]="","",VLOOKUP(Point[Cabinet Material],bbq_material,2,FALSE))</f>
        <v/>
      </c>
      <c r="AA990" s="14" t="str">
        <f>IF(Point[Asset Group]="","",VLOOKUP(Point[Manufacturer],manufacturer,2,FALSE))</f>
        <v/>
      </c>
      <c r="AB990" s="14" t="str">
        <f>IF(Point[Uinsex WC]="","",Point[Uinsex WC])</f>
        <v/>
      </c>
      <c r="AC990" s="14" t="str">
        <f>IF(Point[Female WC]="","",Point[Female WC])</f>
        <v/>
      </c>
      <c r="AD990" s="14" t="str">
        <f>IF(Point[Male WC]="","",Point[Male WC])</f>
        <v/>
      </c>
      <c r="AE990" s="14" t="str">
        <f>IF(Point[Urinal]="","",Point[Urinal])</f>
        <v/>
      </c>
      <c r="AF990" s="14" t="str">
        <f>IF(Point[Disabled Unisex]="","",Point[Disabled Unisex])</f>
        <v/>
      </c>
      <c r="AG990" s="14" t="str">
        <f>IF(Point[Disabled Female]="","",Point[Disabled Female])</f>
        <v/>
      </c>
      <c r="AH990" s="14" t="str">
        <f>IF(Point[Disabled Male]="","",Point[Disabled Male])</f>
        <v/>
      </c>
      <c r="AI990" s="14" t="str">
        <f>IF(Point[Asset Group]="","",VLOOKUP(Point[Handrail],yes_no,2,FALSE))</f>
        <v/>
      </c>
      <c r="AJ990" s="14" t="str">
        <f>IF(Point[Asset Group]="","",VLOOKUP(Point[Baby Changing],yes_no,2,FALSE))</f>
        <v/>
      </c>
      <c r="AK990" s="14" t="str">
        <f>IF(Point[Asset Group]="","",VLOOKUP(Point[Service Room],yes_no,2,FALSE))</f>
        <v/>
      </c>
      <c r="AL990" s="14" t="str">
        <f>IF(Point[Asset Group]="","",VLOOKUP(Point[Service Tap],service_tap,2,FALSE))</f>
        <v/>
      </c>
      <c r="AM990" s="14" t="str">
        <f>IF(Point[Asset Group]="","",VLOOKUP(Point[Heating Type],wc_heating,2,FALSE))</f>
        <v/>
      </c>
      <c r="AN990" s="14" t="str">
        <f>IF(Point[Asset Group]="","",VLOOKUP(Point[Power Supply],power_supply,2,FALSE))</f>
        <v/>
      </c>
      <c r="AO990" s="14" t="str">
        <f>IF(Point[Asset Group]="","",VLOOKUP(Point[Waste Water],waste_water,2,FALSE))</f>
        <v/>
      </c>
      <c r="AP990" s="14" t="str">
        <f>IF(Point[Asset Group]="","",VLOOKUP(Point[Furniture SubType],subdom_master_gdb,2,FALSE))</f>
        <v/>
      </c>
      <c r="AQ990" s="14" t="str">
        <f>IF(Point[Asset Group]="","",VLOOKUP(Point[Concrete Pad],yes_no,2,FALSE))</f>
        <v/>
      </c>
      <c r="AR990" s="14" t="str">
        <f>IF(Point[Asset Group]="","",VLOOKUP(Point[Material],material_master,2,FALSE))</f>
        <v/>
      </c>
      <c r="AS990" s="14" t="str">
        <f>IF(Point[Asset Group]="","",VLOOKUP(Point[Plumbing],irrigation_plumbing,2,FALSE))</f>
        <v/>
      </c>
      <c r="AT990" s="14" t="str">
        <f>IF(Point[Asset Group]="","",VLOOKUP(Point[Sprinklers],irrigation_sprinklers,2,FALSE))</f>
        <v/>
      </c>
      <c r="AU990" s="14" t="str">
        <f>IF(Point[Asset Group]="","",VLOOKUP(Point[System],irrigation_system,2,FALSE))</f>
        <v/>
      </c>
      <c r="AV990" s="14" t="str">
        <f>IF(Point[Asset Group]="","",VLOOKUP(Point[Status],irrigation_status,2,FALSE))</f>
        <v/>
      </c>
      <c r="AW990" s="11" t="str">
        <f>IF(Point[Date of manufacture]="","",Point[Date of manufacture])</f>
        <v/>
      </c>
      <c r="AX990" s="14" t="str">
        <f>IF(Point[Asset Group]="","",VLOOKUP(Point[Sign Purpose],sign_purpose,2,FALSE))</f>
        <v/>
      </c>
      <c r="AY990" s="14" t="str">
        <f>IF(Point[Asset Group]="","",VLOOKUP(Point[Sign Material],material_master,2,FALSE))</f>
        <v/>
      </c>
      <c r="AZ990" s="14" t="str">
        <f>IF(Point[Asset Group]="","",VLOOKUP(Point[Affixed To],sign_affix,2,FALSE))</f>
        <v/>
      </c>
      <c r="BA990" s="14" t="str">
        <f>IF(Point[Size HxB mm]="","",Point[Size HxB mm])</f>
        <v/>
      </c>
      <c r="BB990" s="14" t="str">
        <f>IF(Point[Height m]="","",Point[Height m])</f>
        <v/>
      </c>
      <c r="BC990" s="14" t="str">
        <f>IF(Point[Asset Group]="","",VLOOKUP(Point[Post Material],material_master,2,FALSE))</f>
        <v/>
      </c>
      <c r="BD990" s="14" t="str">
        <f>IF(Point[Asset Group]="","",VLOOKUP(Point[Post Number],number,2,FALSE))</f>
        <v/>
      </c>
      <c r="BE990" s="14" t="str">
        <f>IF(Point[Asset Group]="","",VLOOKUP(Point[Structure SubType],subdom_master_gdb,2,FALSE))</f>
        <v/>
      </c>
      <c r="BF990" s="14" t="str">
        <f>IF(Point[Area m2]="","",Point[Area m2])</f>
        <v/>
      </c>
      <c r="BG990" s="14" t="str">
        <f>IF(Point[Length m]="","",Point[Length m])</f>
        <v/>
      </c>
      <c r="BH990" s="14" t="str">
        <f>IF(Point[Width m]="","",Point[Width m])</f>
        <v/>
      </c>
      <c r="BI990" s="14" t="str">
        <f>IF(Point[Diameter m]="","",Point[Diameter m])</f>
        <v/>
      </c>
      <c r="BJ990" s="14" t="str">
        <f>IF(Point[Asset Group]="","",VLOOKUP(Point[Number of Pipes],number,2,FALSE))</f>
        <v/>
      </c>
      <c r="BK990" s="14" t="str">
        <f>IF(Point[Asset Group]="","",VLOOKUP(Point[Combined Name],2,FALSE))</f>
        <v/>
      </c>
      <c r="BL990" s="14" t="str">
        <f>IF(Point[Asset Group]="","",VLOOKUP(Point[Size Class],size_class,2,FALSE))</f>
        <v/>
      </c>
      <c r="BM990" s="14" t="str">
        <f>IF(Point[Asset Group]="","",VLOOKUP(Point[Age Class],age_class,2,FALSE))</f>
        <v/>
      </c>
      <c r="BN990" s="14" t="str">
        <f>IF(Point[Girth (cm)]="","",Point[Girth (cm)])</f>
        <v/>
      </c>
      <c r="BO990" s="14" t="str">
        <f>IF(Point[Crown Radius (m)]="","",Point[Crown Radius (m)])</f>
        <v/>
      </c>
      <c r="BP990" s="14" t="str">
        <f>IF(Point[Asset Group]="","",VLOOKUP(Point[Rooting Environment],root_enviro,2,FALSE))</f>
        <v/>
      </c>
      <c r="BQ990" s="14" t="str">
        <f>IF(Point[Asset Group]="","",VLOOKUP(Point[Tree Surround],tree_surround,2,FALSE))</f>
        <v/>
      </c>
      <c r="BR990" s="14" t="str">
        <f>IF(Point[Asset Group]="","",VLOOKUP(Point[Tree Grill],yes_no,2,FALSE))</f>
        <v/>
      </c>
      <c r="BS990" s="14" t="str">
        <f>IF(Point[Asset Group]="","",VLOOKUP(Point[Tree Location],tree_location,2,FALSE))</f>
        <v/>
      </c>
    </row>
    <row r="991" spans="1:71" s="3" customFormat="1" x14ac:dyDescent="0.2">
      <c r="A991" s="3" t="str">
        <f>IF(Point[DWG File Name]="","",Point[DWG File Name])</f>
        <v/>
      </c>
      <c r="B991" s="3" t="str">
        <f>IF(Point[DWG Layer Name]="","",Point[DWG Layer Name])</f>
        <v/>
      </c>
      <c r="C991" s="3" t="str">
        <f>IF(Point[DWG Handle]="","",Point[DWG Handle])</f>
        <v/>
      </c>
      <c r="D991" s="58" t="str">
        <f>IF(Point[X]="","",Point[X])</f>
        <v/>
      </c>
      <c r="E991" s="58" t="str">
        <f>IF(Point[Y]="","",Point[Y])</f>
        <v/>
      </c>
      <c r="F991" s="3" t="str">
        <f>IF(Point[Replacement Asset]="","",Point[Replacement Asset])</f>
        <v/>
      </c>
      <c r="G991" s="3" t="str">
        <f>IF(Point[Asset ID]="","",UPPER(Point[Asset ID]))</f>
        <v/>
      </c>
      <c r="H991" s="3" t="str">
        <f>IF(Point[Asset Group]="","",VLOOKUP(Point[Asset Group],asset_grp_pt,4,FALSE))</f>
        <v/>
      </c>
      <c r="I991" s="3" t="str">
        <f>IF(Point[Asset Group]="","",VLOOKUP(Point[Asset Group],asset_grp_pt,2,FALSE))</f>
        <v/>
      </c>
      <c r="J991" s="3" t="str">
        <f>IF(Point[Asset Group]="","",VLOOKUP(Point[Asset Group],asset_grp_pt,3,FALSE))</f>
        <v/>
      </c>
      <c r="K991" s="3" t="str">
        <f>IF(Point[Asset Group]="","",VLOOKUP(Point[Asset Type],type_master_list,2,FALSE))</f>
        <v/>
      </c>
      <c r="L991" s="3" t="str">
        <f>IF(Point[Asset Name]="","",PROPER(Point[Asset Name]))</f>
        <v/>
      </c>
      <c r="M991" s="11" t="str">
        <f>IF(Point[Install Date]="","",Point[Install Date])</f>
        <v/>
      </c>
      <c r="N991" s="11" t="str">
        <f>IF(Point[Note]="","",PROPER(Point[Note]))</f>
        <v/>
      </c>
      <c r="O991" s="11" t="str">
        <f>IF(Point[Resource Consent Number]="","",UPPER(Point[Resource Consent Number]))</f>
        <v/>
      </c>
      <c r="P991" s="53" t="str">
        <f>IF(Point[Asset Unit Cost]="","",Point[Asset Unit Cost])</f>
        <v/>
      </c>
      <c r="Q991" s="11" t="str">
        <f>IF(Point[Added By]="","",UPPER(Point[Added By]))</f>
        <v/>
      </c>
      <c r="R991" s="11" t="str">
        <f>IF(Point[Added Date]="","",Point[Added Date])</f>
        <v/>
      </c>
      <c r="S991" s="14" t="str">
        <f>IF(Point[Z COORD]="","",Point[Z COORD])</f>
        <v/>
      </c>
      <c r="T991" s="14" t="str">
        <f>IF(Point[Asset Description]="","",PROPER(Point[Asset Description]))</f>
        <v/>
      </c>
      <c r="U991" s="14" t="str">
        <f>IF(Point[[Artist ]]="","",PROPER(Point[[Artist ]]))</f>
        <v/>
      </c>
      <c r="V991" s="14" t="str">
        <f>IF(Point[Material Notes]="","",PROPER(Point[Material Notes]))</f>
        <v/>
      </c>
      <c r="W991" s="14" t="str">
        <f>IF(Point[Dimension Notes]="","",Point[Dimension Notes])</f>
        <v/>
      </c>
      <c r="X991" s="14" t="str">
        <f>IF(Point[List]="","",VLOOKUP(Point[Burner Number],number,2,FALSE))</f>
        <v/>
      </c>
      <c r="Y991" s="14" t="str">
        <f>IF(Point[List]="","",VLOOKUP(Point[Fuel],bbq_fuel,2,FALSE))</f>
        <v/>
      </c>
      <c r="Z991" s="14" t="str">
        <f>IF(Point[List]="","",VLOOKUP(Point[Cabinet Material],bbq_material,2,FALSE))</f>
        <v/>
      </c>
      <c r="AA991" s="14" t="str">
        <f>IF(Point[Asset Group]="","",VLOOKUP(Point[Manufacturer],manufacturer,2,FALSE))</f>
        <v/>
      </c>
      <c r="AB991" s="14" t="str">
        <f>IF(Point[Uinsex WC]="","",Point[Uinsex WC])</f>
        <v/>
      </c>
      <c r="AC991" s="14" t="str">
        <f>IF(Point[Female WC]="","",Point[Female WC])</f>
        <v/>
      </c>
      <c r="AD991" s="14" t="str">
        <f>IF(Point[Male WC]="","",Point[Male WC])</f>
        <v/>
      </c>
      <c r="AE991" s="14" t="str">
        <f>IF(Point[Urinal]="","",Point[Urinal])</f>
        <v/>
      </c>
      <c r="AF991" s="14" t="str">
        <f>IF(Point[Disabled Unisex]="","",Point[Disabled Unisex])</f>
        <v/>
      </c>
      <c r="AG991" s="14" t="str">
        <f>IF(Point[Disabled Female]="","",Point[Disabled Female])</f>
        <v/>
      </c>
      <c r="AH991" s="14" t="str">
        <f>IF(Point[Disabled Male]="","",Point[Disabled Male])</f>
        <v/>
      </c>
      <c r="AI991" s="14" t="str">
        <f>IF(Point[Asset Group]="","",VLOOKUP(Point[Handrail],yes_no,2,FALSE))</f>
        <v/>
      </c>
      <c r="AJ991" s="14" t="str">
        <f>IF(Point[Asset Group]="","",VLOOKUP(Point[Baby Changing],yes_no,2,FALSE))</f>
        <v/>
      </c>
      <c r="AK991" s="14" t="str">
        <f>IF(Point[Asset Group]="","",VLOOKUP(Point[Service Room],yes_no,2,FALSE))</f>
        <v/>
      </c>
      <c r="AL991" s="14" t="str">
        <f>IF(Point[Asset Group]="","",VLOOKUP(Point[Service Tap],service_tap,2,FALSE))</f>
        <v/>
      </c>
      <c r="AM991" s="14" t="str">
        <f>IF(Point[Asset Group]="","",VLOOKUP(Point[Heating Type],wc_heating,2,FALSE))</f>
        <v/>
      </c>
      <c r="AN991" s="14" t="str">
        <f>IF(Point[Asset Group]="","",VLOOKUP(Point[Power Supply],power_supply,2,FALSE))</f>
        <v/>
      </c>
      <c r="AO991" s="14" t="str">
        <f>IF(Point[Asset Group]="","",VLOOKUP(Point[Waste Water],waste_water,2,FALSE))</f>
        <v/>
      </c>
      <c r="AP991" s="14" t="str">
        <f>IF(Point[Asset Group]="","",VLOOKUP(Point[Furniture SubType],subdom_master_gdb,2,FALSE))</f>
        <v/>
      </c>
      <c r="AQ991" s="14" t="str">
        <f>IF(Point[Asset Group]="","",VLOOKUP(Point[Concrete Pad],yes_no,2,FALSE))</f>
        <v/>
      </c>
      <c r="AR991" s="14" t="str">
        <f>IF(Point[Asset Group]="","",VLOOKUP(Point[Material],material_master,2,FALSE))</f>
        <v/>
      </c>
      <c r="AS991" s="14" t="str">
        <f>IF(Point[Asset Group]="","",VLOOKUP(Point[Plumbing],irrigation_plumbing,2,FALSE))</f>
        <v/>
      </c>
      <c r="AT991" s="14" t="str">
        <f>IF(Point[Asset Group]="","",VLOOKUP(Point[Sprinklers],irrigation_sprinklers,2,FALSE))</f>
        <v/>
      </c>
      <c r="AU991" s="14" t="str">
        <f>IF(Point[Asset Group]="","",VLOOKUP(Point[System],irrigation_system,2,FALSE))</f>
        <v/>
      </c>
      <c r="AV991" s="14" t="str">
        <f>IF(Point[Asset Group]="","",VLOOKUP(Point[Status],irrigation_status,2,FALSE))</f>
        <v/>
      </c>
      <c r="AW991" s="11" t="str">
        <f>IF(Point[Date of manufacture]="","",Point[Date of manufacture])</f>
        <v/>
      </c>
      <c r="AX991" s="14" t="str">
        <f>IF(Point[Asset Group]="","",VLOOKUP(Point[Sign Purpose],sign_purpose,2,FALSE))</f>
        <v/>
      </c>
      <c r="AY991" s="14" t="str">
        <f>IF(Point[Asset Group]="","",VLOOKUP(Point[Sign Material],material_master,2,FALSE))</f>
        <v/>
      </c>
      <c r="AZ991" s="14" t="str">
        <f>IF(Point[Asset Group]="","",VLOOKUP(Point[Affixed To],sign_affix,2,FALSE))</f>
        <v/>
      </c>
      <c r="BA991" s="14" t="str">
        <f>IF(Point[Size HxB mm]="","",Point[Size HxB mm])</f>
        <v/>
      </c>
      <c r="BB991" s="14" t="str">
        <f>IF(Point[Height m]="","",Point[Height m])</f>
        <v/>
      </c>
      <c r="BC991" s="14" t="str">
        <f>IF(Point[Asset Group]="","",VLOOKUP(Point[Post Material],material_master,2,FALSE))</f>
        <v/>
      </c>
      <c r="BD991" s="14" t="str">
        <f>IF(Point[Asset Group]="","",VLOOKUP(Point[Post Number],number,2,FALSE))</f>
        <v/>
      </c>
      <c r="BE991" s="14" t="str">
        <f>IF(Point[Asset Group]="","",VLOOKUP(Point[Structure SubType],subdom_master_gdb,2,FALSE))</f>
        <v/>
      </c>
      <c r="BF991" s="14" t="str">
        <f>IF(Point[Area m2]="","",Point[Area m2])</f>
        <v/>
      </c>
      <c r="BG991" s="14" t="str">
        <f>IF(Point[Length m]="","",Point[Length m])</f>
        <v/>
      </c>
      <c r="BH991" s="14" t="str">
        <f>IF(Point[Width m]="","",Point[Width m])</f>
        <v/>
      </c>
      <c r="BI991" s="14" t="str">
        <f>IF(Point[Diameter m]="","",Point[Diameter m])</f>
        <v/>
      </c>
      <c r="BJ991" s="14" t="str">
        <f>IF(Point[Asset Group]="","",VLOOKUP(Point[Number of Pipes],number,2,FALSE))</f>
        <v/>
      </c>
      <c r="BK991" s="14" t="str">
        <f>IF(Point[Asset Group]="","",VLOOKUP(Point[Combined Name],2,FALSE))</f>
        <v/>
      </c>
      <c r="BL991" s="14" t="str">
        <f>IF(Point[Asset Group]="","",VLOOKUP(Point[Size Class],size_class,2,FALSE))</f>
        <v/>
      </c>
      <c r="BM991" s="14" t="str">
        <f>IF(Point[Asset Group]="","",VLOOKUP(Point[Age Class],age_class,2,FALSE))</f>
        <v/>
      </c>
      <c r="BN991" s="14" t="str">
        <f>IF(Point[Girth (cm)]="","",Point[Girth (cm)])</f>
        <v/>
      </c>
      <c r="BO991" s="14" t="str">
        <f>IF(Point[Crown Radius (m)]="","",Point[Crown Radius (m)])</f>
        <v/>
      </c>
      <c r="BP991" s="14" t="str">
        <f>IF(Point[Asset Group]="","",VLOOKUP(Point[Rooting Environment],root_enviro,2,FALSE))</f>
        <v/>
      </c>
      <c r="BQ991" s="14" t="str">
        <f>IF(Point[Asset Group]="","",VLOOKUP(Point[Tree Surround],tree_surround,2,FALSE))</f>
        <v/>
      </c>
      <c r="BR991" s="14" t="str">
        <f>IF(Point[Asset Group]="","",VLOOKUP(Point[Tree Grill],yes_no,2,FALSE))</f>
        <v/>
      </c>
      <c r="BS991" s="14" t="str">
        <f>IF(Point[Asset Group]="","",VLOOKUP(Point[Tree Location],tree_location,2,FALSE))</f>
        <v/>
      </c>
    </row>
    <row r="992" spans="1:71" s="3" customFormat="1" x14ac:dyDescent="0.2">
      <c r="A992" s="3" t="str">
        <f>IF(Point[DWG File Name]="","",Point[DWG File Name])</f>
        <v/>
      </c>
      <c r="B992" s="3" t="str">
        <f>IF(Point[DWG Layer Name]="","",Point[DWG Layer Name])</f>
        <v/>
      </c>
      <c r="C992" s="3" t="str">
        <f>IF(Point[DWG Handle]="","",Point[DWG Handle])</f>
        <v/>
      </c>
      <c r="D992" s="58" t="str">
        <f>IF(Point[X]="","",Point[X])</f>
        <v/>
      </c>
      <c r="E992" s="58" t="str">
        <f>IF(Point[Y]="","",Point[Y])</f>
        <v/>
      </c>
      <c r="F992" s="3" t="str">
        <f>IF(Point[Replacement Asset]="","",Point[Replacement Asset])</f>
        <v/>
      </c>
      <c r="G992" s="3" t="str">
        <f>IF(Point[Asset ID]="","",UPPER(Point[Asset ID]))</f>
        <v/>
      </c>
      <c r="H992" s="3" t="str">
        <f>IF(Point[Asset Group]="","",VLOOKUP(Point[Asset Group],asset_grp_pt,4,FALSE))</f>
        <v/>
      </c>
      <c r="I992" s="3" t="str">
        <f>IF(Point[Asset Group]="","",VLOOKUP(Point[Asset Group],asset_grp_pt,2,FALSE))</f>
        <v/>
      </c>
      <c r="J992" s="3" t="str">
        <f>IF(Point[Asset Group]="","",VLOOKUP(Point[Asset Group],asset_grp_pt,3,FALSE))</f>
        <v/>
      </c>
      <c r="K992" s="3" t="str">
        <f>IF(Point[Asset Group]="","",VLOOKUP(Point[Asset Type],type_master_list,2,FALSE))</f>
        <v/>
      </c>
      <c r="L992" s="3" t="str">
        <f>IF(Point[Asset Name]="","",PROPER(Point[Asset Name]))</f>
        <v/>
      </c>
      <c r="M992" s="11" t="str">
        <f>IF(Point[Install Date]="","",Point[Install Date])</f>
        <v/>
      </c>
      <c r="N992" s="11" t="str">
        <f>IF(Point[Note]="","",PROPER(Point[Note]))</f>
        <v/>
      </c>
      <c r="O992" s="11" t="str">
        <f>IF(Point[Resource Consent Number]="","",UPPER(Point[Resource Consent Number]))</f>
        <v/>
      </c>
      <c r="P992" s="53" t="str">
        <f>IF(Point[Asset Unit Cost]="","",Point[Asset Unit Cost])</f>
        <v/>
      </c>
      <c r="Q992" s="11" t="str">
        <f>IF(Point[Added By]="","",UPPER(Point[Added By]))</f>
        <v/>
      </c>
      <c r="R992" s="11" t="str">
        <f>IF(Point[Added Date]="","",Point[Added Date])</f>
        <v/>
      </c>
      <c r="S992" s="14" t="str">
        <f>IF(Point[Z COORD]="","",Point[Z COORD])</f>
        <v/>
      </c>
      <c r="T992" s="14" t="str">
        <f>IF(Point[Asset Description]="","",PROPER(Point[Asset Description]))</f>
        <v/>
      </c>
      <c r="U992" s="14" t="str">
        <f>IF(Point[[Artist ]]="","",PROPER(Point[[Artist ]]))</f>
        <v/>
      </c>
      <c r="V992" s="14" t="str">
        <f>IF(Point[Material Notes]="","",PROPER(Point[Material Notes]))</f>
        <v/>
      </c>
      <c r="W992" s="14" t="str">
        <f>IF(Point[Dimension Notes]="","",Point[Dimension Notes])</f>
        <v/>
      </c>
      <c r="X992" s="14" t="str">
        <f>IF(Point[List]="","",VLOOKUP(Point[Burner Number],number,2,FALSE))</f>
        <v/>
      </c>
      <c r="Y992" s="14" t="str">
        <f>IF(Point[List]="","",VLOOKUP(Point[Fuel],bbq_fuel,2,FALSE))</f>
        <v/>
      </c>
      <c r="Z992" s="14" t="str">
        <f>IF(Point[List]="","",VLOOKUP(Point[Cabinet Material],bbq_material,2,FALSE))</f>
        <v/>
      </c>
      <c r="AA992" s="14" t="str">
        <f>IF(Point[Asset Group]="","",VLOOKUP(Point[Manufacturer],manufacturer,2,FALSE))</f>
        <v/>
      </c>
      <c r="AB992" s="14" t="str">
        <f>IF(Point[Uinsex WC]="","",Point[Uinsex WC])</f>
        <v/>
      </c>
      <c r="AC992" s="14" t="str">
        <f>IF(Point[Female WC]="","",Point[Female WC])</f>
        <v/>
      </c>
      <c r="AD992" s="14" t="str">
        <f>IF(Point[Male WC]="","",Point[Male WC])</f>
        <v/>
      </c>
      <c r="AE992" s="14" t="str">
        <f>IF(Point[Urinal]="","",Point[Urinal])</f>
        <v/>
      </c>
      <c r="AF992" s="14" t="str">
        <f>IF(Point[Disabled Unisex]="","",Point[Disabled Unisex])</f>
        <v/>
      </c>
      <c r="AG992" s="14" t="str">
        <f>IF(Point[Disabled Female]="","",Point[Disabled Female])</f>
        <v/>
      </c>
      <c r="AH992" s="14" t="str">
        <f>IF(Point[Disabled Male]="","",Point[Disabled Male])</f>
        <v/>
      </c>
      <c r="AI992" s="14" t="str">
        <f>IF(Point[Asset Group]="","",VLOOKUP(Point[Handrail],yes_no,2,FALSE))</f>
        <v/>
      </c>
      <c r="AJ992" s="14" t="str">
        <f>IF(Point[Asset Group]="","",VLOOKUP(Point[Baby Changing],yes_no,2,FALSE))</f>
        <v/>
      </c>
      <c r="AK992" s="14" t="str">
        <f>IF(Point[Asset Group]="","",VLOOKUP(Point[Service Room],yes_no,2,FALSE))</f>
        <v/>
      </c>
      <c r="AL992" s="14" t="str">
        <f>IF(Point[Asset Group]="","",VLOOKUP(Point[Service Tap],service_tap,2,FALSE))</f>
        <v/>
      </c>
      <c r="AM992" s="14" t="str">
        <f>IF(Point[Asset Group]="","",VLOOKUP(Point[Heating Type],wc_heating,2,FALSE))</f>
        <v/>
      </c>
      <c r="AN992" s="14" t="str">
        <f>IF(Point[Asset Group]="","",VLOOKUP(Point[Power Supply],power_supply,2,FALSE))</f>
        <v/>
      </c>
      <c r="AO992" s="14" t="str">
        <f>IF(Point[Asset Group]="","",VLOOKUP(Point[Waste Water],waste_water,2,FALSE))</f>
        <v/>
      </c>
      <c r="AP992" s="14" t="str">
        <f>IF(Point[Asset Group]="","",VLOOKUP(Point[Furniture SubType],subdom_master_gdb,2,FALSE))</f>
        <v/>
      </c>
      <c r="AQ992" s="14" t="str">
        <f>IF(Point[Asset Group]="","",VLOOKUP(Point[Concrete Pad],yes_no,2,FALSE))</f>
        <v/>
      </c>
      <c r="AR992" s="14" t="str">
        <f>IF(Point[Asset Group]="","",VLOOKUP(Point[Material],material_master,2,FALSE))</f>
        <v/>
      </c>
      <c r="AS992" s="14" t="str">
        <f>IF(Point[Asset Group]="","",VLOOKUP(Point[Plumbing],irrigation_plumbing,2,FALSE))</f>
        <v/>
      </c>
      <c r="AT992" s="14" t="str">
        <f>IF(Point[Asset Group]="","",VLOOKUP(Point[Sprinklers],irrigation_sprinklers,2,FALSE))</f>
        <v/>
      </c>
      <c r="AU992" s="14" t="str">
        <f>IF(Point[Asset Group]="","",VLOOKUP(Point[System],irrigation_system,2,FALSE))</f>
        <v/>
      </c>
      <c r="AV992" s="14" t="str">
        <f>IF(Point[Asset Group]="","",VLOOKUP(Point[Status],irrigation_status,2,FALSE))</f>
        <v/>
      </c>
      <c r="AW992" s="11" t="str">
        <f>IF(Point[Date of manufacture]="","",Point[Date of manufacture])</f>
        <v/>
      </c>
      <c r="AX992" s="14" t="str">
        <f>IF(Point[Asset Group]="","",VLOOKUP(Point[Sign Purpose],sign_purpose,2,FALSE))</f>
        <v/>
      </c>
      <c r="AY992" s="14" t="str">
        <f>IF(Point[Asset Group]="","",VLOOKUP(Point[Sign Material],material_master,2,FALSE))</f>
        <v/>
      </c>
      <c r="AZ992" s="14" t="str">
        <f>IF(Point[Asset Group]="","",VLOOKUP(Point[Affixed To],sign_affix,2,FALSE))</f>
        <v/>
      </c>
      <c r="BA992" s="14" t="str">
        <f>IF(Point[Size HxB mm]="","",Point[Size HxB mm])</f>
        <v/>
      </c>
      <c r="BB992" s="14" t="str">
        <f>IF(Point[Height m]="","",Point[Height m])</f>
        <v/>
      </c>
      <c r="BC992" s="14" t="str">
        <f>IF(Point[Asset Group]="","",VLOOKUP(Point[Post Material],material_master,2,FALSE))</f>
        <v/>
      </c>
      <c r="BD992" s="14" t="str">
        <f>IF(Point[Asset Group]="","",VLOOKUP(Point[Post Number],number,2,FALSE))</f>
        <v/>
      </c>
      <c r="BE992" s="14" t="str">
        <f>IF(Point[Asset Group]="","",VLOOKUP(Point[Structure SubType],subdom_master_gdb,2,FALSE))</f>
        <v/>
      </c>
      <c r="BF992" s="14" t="str">
        <f>IF(Point[Area m2]="","",Point[Area m2])</f>
        <v/>
      </c>
      <c r="BG992" s="14" t="str">
        <f>IF(Point[Length m]="","",Point[Length m])</f>
        <v/>
      </c>
      <c r="BH992" s="14" t="str">
        <f>IF(Point[Width m]="","",Point[Width m])</f>
        <v/>
      </c>
      <c r="BI992" s="14" t="str">
        <f>IF(Point[Diameter m]="","",Point[Diameter m])</f>
        <v/>
      </c>
      <c r="BJ992" s="14" t="str">
        <f>IF(Point[Asset Group]="","",VLOOKUP(Point[Number of Pipes],number,2,FALSE))</f>
        <v/>
      </c>
      <c r="BK992" s="14" t="str">
        <f>IF(Point[Asset Group]="","",VLOOKUP(Point[Combined Name],2,FALSE))</f>
        <v/>
      </c>
      <c r="BL992" s="14" t="str">
        <f>IF(Point[Asset Group]="","",VLOOKUP(Point[Size Class],size_class,2,FALSE))</f>
        <v/>
      </c>
      <c r="BM992" s="14" t="str">
        <f>IF(Point[Asset Group]="","",VLOOKUP(Point[Age Class],age_class,2,FALSE))</f>
        <v/>
      </c>
      <c r="BN992" s="14" t="str">
        <f>IF(Point[Girth (cm)]="","",Point[Girth (cm)])</f>
        <v/>
      </c>
      <c r="BO992" s="14" t="str">
        <f>IF(Point[Crown Radius (m)]="","",Point[Crown Radius (m)])</f>
        <v/>
      </c>
      <c r="BP992" s="14" t="str">
        <f>IF(Point[Asset Group]="","",VLOOKUP(Point[Rooting Environment],root_enviro,2,FALSE))</f>
        <v/>
      </c>
      <c r="BQ992" s="14" t="str">
        <f>IF(Point[Asset Group]="","",VLOOKUP(Point[Tree Surround],tree_surround,2,FALSE))</f>
        <v/>
      </c>
      <c r="BR992" s="14" t="str">
        <f>IF(Point[Asset Group]="","",VLOOKUP(Point[Tree Grill],yes_no,2,FALSE))</f>
        <v/>
      </c>
      <c r="BS992" s="14" t="str">
        <f>IF(Point[Asset Group]="","",VLOOKUP(Point[Tree Location],tree_location,2,FALSE))</f>
        <v/>
      </c>
    </row>
    <row r="993" spans="1:71" s="3" customFormat="1" x14ac:dyDescent="0.2">
      <c r="A993" s="3" t="str">
        <f>IF(Point[DWG File Name]="","",Point[DWG File Name])</f>
        <v/>
      </c>
      <c r="B993" s="3" t="str">
        <f>IF(Point[DWG Layer Name]="","",Point[DWG Layer Name])</f>
        <v/>
      </c>
      <c r="C993" s="3" t="str">
        <f>IF(Point[DWG Handle]="","",Point[DWG Handle])</f>
        <v/>
      </c>
      <c r="D993" s="58" t="str">
        <f>IF(Point[X]="","",Point[X])</f>
        <v/>
      </c>
      <c r="E993" s="58" t="str">
        <f>IF(Point[Y]="","",Point[Y])</f>
        <v/>
      </c>
      <c r="F993" s="3" t="str">
        <f>IF(Point[Replacement Asset]="","",Point[Replacement Asset])</f>
        <v/>
      </c>
      <c r="G993" s="3" t="str">
        <f>IF(Point[Asset ID]="","",UPPER(Point[Asset ID]))</f>
        <v/>
      </c>
      <c r="H993" s="3" t="str">
        <f>IF(Point[Asset Group]="","",VLOOKUP(Point[Asset Group],asset_grp_pt,4,FALSE))</f>
        <v/>
      </c>
      <c r="I993" s="3" t="str">
        <f>IF(Point[Asset Group]="","",VLOOKUP(Point[Asset Group],asset_grp_pt,2,FALSE))</f>
        <v/>
      </c>
      <c r="J993" s="3" t="str">
        <f>IF(Point[Asset Group]="","",VLOOKUP(Point[Asset Group],asset_grp_pt,3,FALSE))</f>
        <v/>
      </c>
      <c r="K993" s="3" t="str">
        <f>IF(Point[Asset Group]="","",VLOOKUP(Point[Asset Type],type_master_list,2,FALSE))</f>
        <v/>
      </c>
      <c r="L993" s="3" t="str">
        <f>IF(Point[Asset Name]="","",PROPER(Point[Asset Name]))</f>
        <v/>
      </c>
      <c r="M993" s="11" t="str">
        <f>IF(Point[Install Date]="","",Point[Install Date])</f>
        <v/>
      </c>
      <c r="N993" s="11" t="str">
        <f>IF(Point[Note]="","",PROPER(Point[Note]))</f>
        <v/>
      </c>
      <c r="O993" s="11" t="str">
        <f>IF(Point[Resource Consent Number]="","",UPPER(Point[Resource Consent Number]))</f>
        <v/>
      </c>
      <c r="P993" s="53" t="str">
        <f>IF(Point[Asset Unit Cost]="","",Point[Asset Unit Cost])</f>
        <v/>
      </c>
      <c r="Q993" s="11" t="str">
        <f>IF(Point[Added By]="","",UPPER(Point[Added By]))</f>
        <v/>
      </c>
      <c r="R993" s="11" t="str">
        <f>IF(Point[Added Date]="","",Point[Added Date])</f>
        <v/>
      </c>
      <c r="S993" s="14" t="str">
        <f>IF(Point[Z COORD]="","",Point[Z COORD])</f>
        <v/>
      </c>
      <c r="T993" s="14" t="str">
        <f>IF(Point[Asset Description]="","",PROPER(Point[Asset Description]))</f>
        <v/>
      </c>
      <c r="U993" s="14" t="str">
        <f>IF(Point[[Artist ]]="","",PROPER(Point[[Artist ]]))</f>
        <v/>
      </c>
      <c r="V993" s="14" t="str">
        <f>IF(Point[Material Notes]="","",PROPER(Point[Material Notes]))</f>
        <v/>
      </c>
      <c r="W993" s="14" t="str">
        <f>IF(Point[Dimension Notes]="","",Point[Dimension Notes])</f>
        <v/>
      </c>
      <c r="X993" s="14" t="str">
        <f>IF(Point[List]="","",VLOOKUP(Point[Burner Number],number,2,FALSE))</f>
        <v/>
      </c>
      <c r="Y993" s="14" t="str">
        <f>IF(Point[List]="","",VLOOKUP(Point[Fuel],bbq_fuel,2,FALSE))</f>
        <v/>
      </c>
      <c r="Z993" s="14" t="str">
        <f>IF(Point[List]="","",VLOOKUP(Point[Cabinet Material],bbq_material,2,FALSE))</f>
        <v/>
      </c>
      <c r="AA993" s="14" t="str">
        <f>IF(Point[Asset Group]="","",VLOOKUP(Point[Manufacturer],manufacturer,2,FALSE))</f>
        <v/>
      </c>
      <c r="AB993" s="14" t="str">
        <f>IF(Point[Uinsex WC]="","",Point[Uinsex WC])</f>
        <v/>
      </c>
      <c r="AC993" s="14" t="str">
        <f>IF(Point[Female WC]="","",Point[Female WC])</f>
        <v/>
      </c>
      <c r="AD993" s="14" t="str">
        <f>IF(Point[Male WC]="","",Point[Male WC])</f>
        <v/>
      </c>
      <c r="AE993" s="14" t="str">
        <f>IF(Point[Urinal]="","",Point[Urinal])</f>
        <v/>
      </c>
      <c r="AF993" s="14" t="str">
        <f>IF(Point[Disabled Unisex]="","",Point[Disabled Unisex])</f>
        <v/>
      </c>
      <c r="AG993" s="14" t="str">
        <f>IF(Point[Disabled Female]="","",Point[Disabled Female])</f>
        <v/>
      </c>
      <c r="AH993" s="14" t="str">
        <f>IF(Point[Disabled Male]="","",Point[Disabled Male])</f>
        <v/>
      </c>
      <c r="AI993" s="14" t="str">
        <f>IF(Point[Asset Group]="","",VLOOKUP(Point[Handrail],yes_no,2,FALSE))</f>
        <v/>
      </c>
      <c r="AJ993" s="14" t="str">
        <f>IF(Point[Asset Group]="","",VLOOKUP(Point[Baby Changing],yes_no,2,FALSE))</f>
        <v/>
      </c>
      <c r="AK993" s="14" t="str">
        <f>IF(Point[Asset Group]="","",VLOOKUP(Point[Service Room],yes_no,2,FALSE))</f>
        <v/>
      </c>
      <c r="AL993" s="14" t="str">
        <f>IF(Point[Asset Group]="","",VLOOKUP(Point[Service Tap],service_tap,2,FALSE))</f>
        <v/>
      </c>
      <c r="AM993" s="14" t="str">
        <f>IF(Point[Asset Group]="","",VLOOKUP(Point[Heating Type],wc_heating,2,FALSE))</f>
        <v/>
      </c>
      <c r="AN993" s="14" t="str">
        <f>IF(Point[Asset Group]="","",VLOOKUP(Point[Power Supply],power_supply,2,FALSE))</f>
        <v/>
      </c>
      <c r="AO993" s="14" t="str">
        <f>IF(Point[Asset Group]="","",VLOOKUP(Point[Waste Water],waste_water,2,FALSE))</f>
        <v/>
      </c>
      <c r="AP993" s="14" t="str">
        <f>IF(Point[Asset Group]="","",VLOOKUP(Point[Furniture SubType],subdom_master_gdb,2,FALSE))</f>
        <v/>
      </c>
      <c r="AQ993" s="14" t="str">
        <f>IF(Point[Asset Group]="","",VLOOKUP(Point[Concrete Pad],yes_no,2,FALSE))</f>
        <v/>
      </c>
      <c r="AR993" s="14" t="str">
        <f>IF(Point[Asset Group]="","",VLOOKUP(Point[Material],material_master,2,FALSE))</f>
        <v/>
      </c>
      <c r="AS993" s="14" t="str">
        <f>IF(Point[Asset Group]="","",VLOOKUP(Point[Plumbing],irrigation_plumbing,2,FALSE))</f>
        <v/>
      </c>
      <c r="AT993" s="14" t="str">
        <f>IF(Point[Asset Group]="","",VLOOKUP(Point[Sprinklers],irrigation_sprinklers,2,FALSE))</f>
        <v/>
      </c>
      <c r="AU993" s="14" t="str">
        <f>IF(Point[Asset Group]="","",VLOOKUP(Point[System],irrigation_system,2,FALSE))</f>
        <v/>
      </c>
      <c r="AV993" s="14" t="str">
        <f>IF(Point[Asset Group]="","",VLOOKUP(Point[Status],irrigation_status,2,FALSE))</f>
        <v/>
      </c>
      <c r="AW993" s="11" t="str">
        <f>IF(Point[Date of manufacture]="","",Point[Date of manufacture])</f>
        <v/>
      </c>
      <c r="AX993" s="14" t="str">
        <f>IF(Point[Asset Group]="","",VLOOKUP(Point[Sign Purpose],sign_purpose,2,FALSE))</f>
        <v/>
      </c>
      <c r="AY993" s="14" t="str">
        <f>IF(Point[Asset Group]="","",VLOOKUP(Point[Sign Material],material_master,2,FALSE))</f>
        <v/>
      </c>
      <c r="AZ993" s="14" t="str">
        <f>IF(Point[Asset Group]="","",VLOOKUP(Point[Affixed To],sign_affix,2,FALSE))</f>
        <v/>
      </c>
      <c r="BA993" s="14" t="str">
        <f>IF(Point[Size HxB mm]="","",Point[Size HxB mm])</f>
        <v/>
      </c>
      <c r="BB993" s="14" t="str">
        <f>IF(Point[Height m]="","",Point[Height m])</f>
        <v/>
      </c>
      <c r="BC993" s="14" t="str">
        <f>IF(Point[Asset Group]="","",VLOOKUP(Point[Post Material],material_master,2,FALSE))</f>
        <v/>
      </c>
      <c r="BD993" s="14" t="str">
        <f>IF(Point[Asset Group]="","",VLOOKUP(Point[Post Number],number,2,FALSE))</f>
        <v/>
      </c>
      <c r="BE993" s="14" t="str">
        <f>IF(Point[Asset Group]="","",VLOOKUP(Point[Structure SubType],subdom_master_gdb,2,FALSE))</f>
        <v/>
      </c>
      <c r="BF993" s="14" t="str">
        <f>IF(Point[Area m2]="","",Point[Area m2])</f>
        <v/>
      </c>
      <c r="BG993" s="14" t="str">
        <f>IF(Point[Length m]="","",Point[Length m])</f>
        <v/>
      </c>
      <c r="BH993" s="14" t="str">
        <f>IF(Point[Width m]="","",Point[Width m])</f>
        <v/>
      </c>
      <c r="BI993" s="14" t="str">
        <f>IF(Point[Diameter m]="","",Point[Diameter m])</f>
        <v/>
      </c>
      <c r="BJ993" s="14" t="str">
        <f>IF(Point[Asset Group]="","",VLOOKUP(Point[Number of Pipes],number,2,FALSE))</f>
        <v/>
      </c>
      <c r="BK993" s="14" t="str">
        <f>IF(Point[Asset Group]="","",VLOOKUP(Point[Combined Name],2,FALSE))</f>
        <v/>
      </c>
      <c r="BL993" s="14" t="str">
        <f>IF(Point[Asset Group]="","",VLOOKUP(Point[Size Class],size_class,2,FALSE))</f>
        <v/>
      </c>
      <c r="BM993" s="14" t="str">
        <f>IF(Point[Asset Group]="","",VLOOKUP(Point[Age Class],age_class,2,FALSE))</f>
        <v/>
      </c>
      <c r="BN993" s="14" t="str">
        <f>IF(Point[Girth (cm)]="","",Point[Girth (cm)])</f>
        <v/>
      </c>
      <c r="BO993" s="14" t="str">
        <f>IF(Point[Crown Radius (m)]="","",Point[Crown Radius (m)])</f>
        <v/>
      </c>
      <c r="BP993" s="14" t="str">
        <f>IF(Point[Asset Group]="","",VLOOKUP(Point[Rooting Environment],root_enviro,2,FALSE))</f>
        <v/>
      </c>
      <c r="BQ993" s="14" t="str">
        <f>IF(Point[Asset Group]="","",VLOOKUP(Point[Tree Surround],tree_surround,2,FALSE))</f>
        <v/>
      </c>
      <c r="BR993" s="14" t="str">
        <f>IF(Point[Asset Group]="","",VLOOKUP(Point[Tree Grill],yes_no,2,FALSE))</f>
        <v/>
      </c>
      <c r="BS993" s="14" t="str">
        <f>IF(Point[Asset Group]="","",VLOOKUP(Point[Tree Location],tree_location,2,FALSE))</f>
        <v/>
      </c>
    </row>
    <row r="994" spans="1:71" s="3" customFormat="1" x14ac:dyDescent="0.2">
      <c r="A994" s="3" t="str">
        <f>IF(Point[DWG File Name]="","",Point[DWG File Name])</f>
        <v/>
      </c>
      <c r="B994" s="3" t="str">
        <f>IF(Point[DWG Layer Name]="","",Point[DWG Layer Name])</f>
        <v/>
      </c>
      <c r="C994" s="3" t="str">
        <f>IF(Point[DWG Handle]="","",Point[DWG Handle])</f>
        <v/>
      </c>
      <c r="D994" s="58" t="str">
        <f>IF(Point[X]="","",Point[X])</f>
        <v/>
      </c>
      <c r="E994" s="58" t="str">
        <f>IF(Point[Y]="","",Point[Y])</f>
        <v/>
      </c>
      <c r="F994" s="3" t="str">
        <f>IF(Point[Replacement Asset]="","",Point[Replacement Asset])</f>
        <v/>
      </c>
      <c r="G994" s="3" t="str">
        <f>IF(Point[Asset ID]="","",UPPER(Point[Asset ID]))</f>
        <v/>
      </c>
      <c r="H994" s="3" t="str">
        <f>IF(Point[Asset Group]="","",VLOOKUP(Point[Asset Group],asset_grp_pt,4,FALSE))</f>
        <v/>
      </c>
      <c r="I994" s="3" t="str">
        <f>IF(Point[Asset Group]="","",VLOOKUP(Point[Asset Group],asset_grp_pt,2,FALSE))</f>
        <v/>
      </c>
      <c r="J994" s="3" t="str">
        <f>IF(Point[Asset Group]="","",VLOOKUP(Point[Asset Group],asset_grp_pt,3,FALSE))</f>
        <v/>
      </c>
      <c r="K994" s="3" t="str">
        <f>IF(Point[Asset Group]="","",VLOOKUP(Point[Asset Type],type_master_list,2,FALSE))</f>
        <v/>
      </c>
      <c r="L994" s="3" t="str">
        <f>IF(Point[Asset Name]="","",PROPER(Point[Asset Name]))</f>
        <v/>
      </c>
      <c r="M994" s="11" t="str">
        <f>IF(Point[Install Date]="","",Point[Install Date])</f>
        <v/>
      </c>
      <c r="N994" s="11" t="str">
        <f>IF(Point[Note]="","",PROPER(Point[Note]))</f>
        <v/>
      </c>
      <c r="O994" s="11" t="str">
        <f>IF(Point[Resource Consent Number]="","",UPPER(Point[Resource Consent Number]))</f>
        <v/>
      </c>
      <c r="P994" s="53" t="str">
        <f>IF(Point[Asset Unit Cost]="","",Point[Asset Unit Cost])</f>
        <v/>
      </c>
      <c r="Q994" s="11" t="str">
        <f>IF(Point[Added By]="","",UPPER(Point[Added By]))</f>
        <v/>
      </c>
      <c r="R994" s="11" t="str">
        <f>IF(Point[Added Date]="","",Point[Added Date])</f>
        <v/>
      </c>
      <c r="S994" s="14" t="str">
        <f>IF(Point[Z COORD]="","",Point[Z COORD])</f>
        <v/>
      </c>
      <c r="T994" s="14" t="str">
        <f>IF(Point[Asset Description]="","",PROPER(Point[Asset Description]))</f>
        <v/>
      </c>
      <c r="U994" s="14" t="str">
        <f>IF(Point[[Artist ]]="","",PROPER(Point[[Artist ]]))</f>
        <v/>
      </c>
      <c r="V994" s="14" t="str">
        <f>IF(Point[Material Notes]="","",PROPER(Point[Material Notes]))</f>
        <v/>
      </c>
      <c r="W994" s="14" t="str">
        <f>IF(Point[Dimension Notes]="","",Point[Dimension Notes])</f>
        <v/>
      </c>
      <c r="X994" s="14" t="str">
        <f>IF(Point[List]="","",VLOOKUP(Point[Burner Number],number,2,FALSE))</f>
        <v/>
      </c>
      <c r="Y994" s="14" t="str">
        <f>IF(Point[List]="","",VLOOKUP(Point[Fuel],bbq_fuel,2,FALSE))</f>
        <v/>
      </c>
      <c r="Z994" s="14" t="str">
        <f>IF(Point[List]="","",VLOOKUP(Point[Cabinet Material],bbq_material,2,FALSE))</f>
        <v/>
      </c>
      <c r="AA994" s="14" t="str">
        <f>IF(Point[Asset Group]="","",VLOOKUP(Point[Manufacturer],manufacturer,2,FALSE))</f>
        <v/>
      </c>
      <c r="AB994" s="14" t="str">
        <f>IF(Point[Uinsex WC]="","",Point[Uinsex WC])</f>
        <v/>
      </c>
      <c r="AC994" s="14" t="str">
        <f>IF(Point[Female WC]="","",Point[Female WC])</f>
        <v/>
      </c>
      <c r="AD994" s="14" t="str">
        <f>IF(Point[Male WC]="","",Point[Male WC])</f>
        <v/>
      </c>
      <c r="AE994" s="14" t="str">
        <f>IF(Point[Urinal]="","",Point[Urinal])</f>
        <v/>
      </c>
      <c r="AF994" s="14" t="str">
        <f>IF(Point[Disabled Unisex]="","",Point[Disabled Unisex])</f>
        <v/>
      </c>
      <c r="AG994" s="14" t="str">
        <f>IF(Point[Disabled Female]="","",Point[Disabled Female])</f>
        <v/>
      </c>
      <c r="AH994" s="14" t="str">
        <f>IF(Point[Disabled Male]="","",Point[Disabled Male])</f>
        <v/>
      </c>
      <c r="AI994" s="14" t="str">
        <f>IF(Point[Asset Group]="","",VLOOKUP(Point[Handrail],yes_no,2,FALSE))</f>
        <v/>
      </c>
      <c r="AJ994" s="14" t="str">
        <f>IF(Point[Asset Group]="","",VLOOKUP(Point[Baby Changing],yes_no,2,FALSE))</f>
        <v/>
      </c>
      <c r="AK994" s="14" t="str">
        <f>IF(Point[Asset Group]="","",VLOOKUP(Point[Service Room],yes_no,2,FALSE))</f>
        <v/>
      </c>
      <c r="AL994" s="14" t="str">
        <f>IF(Point[Asset Group]="","",VLOOKUP(Point[Service Tap],service_tap,2,FALSE))</f>
        <v/>
      </c>
      <c r="AM994" s="14" t="str">
        <f>IF(Point[Asset Group]="","",VLOOKUP(Point[Heating Type],wc_heating,2,FALSE))</f>
        <v/>
      </c>
      <c r="AN994" s="14" t="str">
        <f>IF(Point[Asset Group]="","",VLOOKUP(Point[Power Supply],power_supply,2,FALSE))</f>
        <v/>
      </c>
      <c r="AO994" s="14" t="str">
        <f>IF(Point[Asset Group]="","",VLOOKUP(Point[Waste Water],waste_water,2,FALSE))</f>
        <v/>
      </c>
      <c r="AP994" s="14" t="str">
        <f>IF(Point[Asset Group]="","",VLOOKUP(Point[Furniture SubType],subdom_master_gdb,2,FALSE))</f>
        <v/>
      </c>
      <c r="AQ994" s="14" t="str">
        <f>IF(Point[Asset Group]="","",VLOOKUP(Point[Concrete Pad],yes_no,2,FALSE))</f>
        <v/>
      </c>
      <c r="AR994" s="14" t="str">
        <f>IF(Point[Asset Group]="","",VLOOKUP(Point[Material],material_master,2,FALSE))</f>
        <v/>
      </c>
      <c r="AS994" s="14" t="str">
        <f>IF(Point[Asset Group]="","",VLOOKUP(Point[Plumbing],irrigation_plumbing,2,FALSE))</f>
        <v/>
      </c>
      <c r="AT994" s="14" t="str">
        <f>IF(Point[Asset Group]="","",VLOOKUP(Point[Sprinklers],irrigation_sprinklers,2,FALSE))</f>
        <v/>
      </c>
      <c r="AU994" s="14" t="str">
        <f>IF(Point[Asset Group]="","",VLOOKUP(Point[System],irrigation_system,2,FALSE))</f>
        <v/>
      </c>
      <c r="AV994" s="14" t="str">
        <f>IF(Point[Asset Group]="","",VLOOKUP(Point[Status],irrigation_status,2,FALSE))</f>
        <v/>
      </c>
      <c r="AW994" s="11" t="str">
        <f>IF(Point[Date of manufacture]="","",Point[Date of manufacture])</f>
        <v/>
      </c>
      <c r="AX994" s="14" t="str">
        <f>IF(Point[Asset Group]="","",VLOOKUP(Point[Sign Purpose],sign_purpose,2,FALSE))</f>
        <v/>
      </c>
      <c r="AY994" s="14" t="str">
        <f>IF(Point[Asset Group]="","",VLOOKUP(Point[Sign Material],material_master,2,FALSE))</f>
        <v/>
      </c>
      <c r="AZ994" s="14" t="str">
        <f>IF(Point[Asset Group]="","",VLOOKUP(Point[Affixed To],sign_affix,2,FALSE))</f>
        <v/>
      </c>
      <c r="BA994" s="14" t="str">
        <f>IF(Point[Size HxB mm]="","",Point[Size HxB mm])</f>
        <v/>
      </c>
      <c r="BB994" s="14" t="str">
        <f>IF(Point[Height m]="","",Point[Height m])</f>
        <v/>
      </c>
      <c r="BC994" s="14" t="str">
        <f>IF(Point[Asset Group]="","",VLOOKUP(Point[Post Material],material_master,2,FALSE))</f>
        <v/>
      </c>
      <c r="BD994" s="14" t="str">
        <f>IF(Point[Asset Group]="","",VLOOKUP(Point[Post Number],number,2,FALSE))</f>
        <v/>
      </c>
      <c r="BE994" s="14" t="str">
        <f>IF(Point[Asset Group]="","",VLOOKUP(Point[Structure SubType],subdom_master_gdb,2,FALSE))</f>
        <v/>
      </c>
      <c r="BF994" s="14" t="str">
        <f>IF(Point[Area m2]="","",Point[Area m2])</f>
        <v/>
      </c>
      <c r="BG994" s="14" t="str">
        <f>IF(Point[Length m]="","",Point[Length m])</f>
        <v/>
      </c>
      <c r="BH994" s="14" t="str">
        <f>IF(Point[Width m]="","",Point[Width m])</f>
        <v/>
      </c>
      <c r="BI994" s="14" t="str">
        <f>IF(Point[Diameter m]="","",Point[Diameter m])</f>
        <v/>
      </c>
      <c r="BJ994" s="14" t="str">
        <f>IF(Point[Asset Group]="","",VLOOKUP(Point[Number of Pipes],number,2,FALSE))</f>
        <v/>
      </c>
      <c r="BK994" s="14" t="str">
        <f>IF(Point[Asset Group]="","",VLOOKUP(Point[Combined Name],2,FALSE))</f>
        <v/>
      </c>
      <c r="BL994" s="14" t="str">
        <f>IF(Point[Asset Group]="","",VLOOKUP(Point[Size Class],size_class,2,FALSE))</f>
        <v/>
      </c>
      <c r="BM994" s="14" t="str">
        <f>IF(Point[Asset Group]="","",VLOOKUP(Point[Age Class],age_class,2,FALSE))</f>
        <v/>
      </c>
      <c r="BN994" s="14" t="str">
        <f>IF(Point[Girth (cm)]="","",Point[Girth (cm)])</f>
        <v/>
      </c>
      <c r="BO994" s="14" t="str">
        <f>IF(Point[Crown Radius (m)]="","",Point[Crown Radius (m)])</f>
        <v/>
      </c>
      <c r="BP994" s="14" t="str">
        <f>IF(Point[Asset Group]="","",VLOOKUP(Point[Rooting Environment],root_enviro,2,FALSE))</f>
        <v/>
      </c>
      <c r="BQ994" s="14" t="str">
        <f>IF(Point[Asset Group]="","",VLOOKUP(Point[Tree Surround],tree_surround,2,FALSE))</f>
        <v/>
      </c>
      <c r="BR994" s="14" t="str">
        <f>IF(Point[Asset Group]="","",VLOOKUP(Point[Tree Grill],yes_no,2,FALSE))</f>
        <v/>
      </c>
      <c r="BS994" s="14" t="str">
        <f>IF(Point[Asset Group]="","",VLOOKUP(Point[Tree Location],tree_location,2,FALSE))</f>
        <v/>
      </c>
    </row>
    <row r="995" spans="1:71" s="3" customFormat="1" x14ac:dyDescent="0.2">
      <c r="A995" s="3" t="str">
        <f>IF(Point[DWG File Name]="","",Point[DWG File Name])</f>
        <v/>
      </c>
      <c r="B995" s="3" t="str">
        <f>IF(Point[DWG Layer Name]="","",Point[DWG Layer Name])</f>
        <v/>
      </c>
      <c r="C995" s="3" t="str">
        <f>IF(Point[DWG Handle]="","",Point[DWG Handle])</f>
        <v/>
      </c>
      <c r="D995" s="58" t="str">
        <f>IF(Point[X]="","",Point[X])</f>
        <v/>
      </c>
      <c r="E995" s="58" t="str">
        <f>IF(Point[Y]="","",Point[Y])</f>
        <v/>
      </c>
      <c r="F995" s="3" t="str">
        <f>IF(Point[Replacement Asset]="","",Point[Replacement Asset])</f>
        <v/>
      </c>
      <c r="G995" s="3" t="str">
        <f>IF(Point[Asset ID]="","",UPPER(Point[Asset ID]))</f>
        <v/>
      </c>
      <c r="H995" s="3" t="str">
        <f>IF(Point[Asset Group]="","",VLOOKUP(Point[Asset Group],asset_grp_pt,4,FALSE))</f>
        <v/>
      </c>
      <c r="I995" s="3" t="str">
        <f>IF(Point[Asset Group]="","",VLOOKUP(Point[Asset Group],asset_grp_pt,2,FALSE))</f>
        <v/>
      </c>
      <c r="J995" s="3" t="str">
        <f>IF(Point[Asset Group]="","",VLOOKUP(Point[Asset Group],asset_grp_pt,3,FALSE))</f>
        <v/>
      </c>
      <c r="K995" s="3" t="str">
        <f>IF(Point[Asset Group]="","",VLOOKUP(Point[Asset Type],type_master_list,2,FALSE))</f>
        <v/>
      </c>
      <c r="L995" s="3" t="str">
        <f>IF(Point[Asset Name]="","",PROPER(Point[Asset Name]))</f>
        <v/>
      </c>
      <c r="M995" s="11" t="str">
        <f>IF(Point[Install Date]="","",Point[Install Date])</f>
        <v/>
      </c>
      <c r="N995" s="11" t="str">
        <f>IF(Point[Note]="","",PROPER(Point[Note]))</f>
        <v/>
      </c>
      <c r="O995" s="11" t="str">
        <f>IF(Point[Resource Consent Number]="","",UPPER(Point[Resource Consent Number]))</f>
        <v/>
      </c>
      <c r="P995" s="53" t="str">
        <f>IF(Point[Asset Unit Cost]="","",Point[Asset Unit Cost])</f>
        <v/>
      </c>
      <c r="Q995" s="11" t="str">
        <f>IF(Point[Added By]="","",UPPER(Point[Added By]))</f>
        <v/>
      </c>
      <c r="R995" s="11" t="str">
        <f>IF(Point[Added Date]="","",Point[Added Date])</f>
        <v/>
      </c>
      <c r="S995" s="14" t="str">
        <f>IF(Point[Z COORD]="","",Point[Z COORD])</f>
        <v/>
      </c>
      <c r="T995" s="14" t="str">
        <f>IF(Point[Asset Description]="","",PROPER(Point[Asset Description]))</f>
        <v/>
      </c>
      <c r="U995" s="14" t="str">
        <f>IF(Point[[Artist ]]="","",PROPER(Point[[Artist ]]))</f>
        <v/>
      </c>
      <c r="V995" s="14" t="str">
        <f>IF(Point[Material Notes]="","",PROPER(Point[Material Notes]))</f>
        <v/>
      </c>
      <c r="W995" s="14" t="str">
        <f>IF(Point[Dimension Notes]="","",Point[Dimension Notes])</f>
        <v/>
      </c>
      <c r="X995" s="14" t="str">
        <f>IF(Point[List]="","",VLOOKUP(Point[Burner Number],number,2,FALSE))</f>
        <v/>
      </c>
      <c r="Y995" s="14" t="str">
        <f>IF(Point[List]="","",VLOOKUP(Point[Fuel],bbq_fuel,2,FALSE))</f>
        <v/>
      </c>
      <c r="Z995" s="14" t="str">
        <f>IF(Point[List]="","",VLOOKUP(Point[Cabinet Material],bbq_material,2,FALSE))</f>
        <v/>
      </c>
      <c r="AA995" s="14" t="str">
        <f>IF(Point[Asset Group]="","",VLOOKUP(Point[Manufacturer],manufacturer,2,FALSE))</f>
        <v/>
      </c>
      <c r="AB995" s="14" t="str">
        <f>IF(Point[Uinsex WC]="","",Point[Uinsex WC])</f>
        <v/>
      </c>
      <c r="AC995" s="14" t="str">
        <f>IF(Point[Female WC]="","",Point[Female WC])</f>
        <v/>
      </c>
      <c r="AD995" s="14" t="str">
        <f>IF(Point[Male WC]="","",Point[Male WC])</f>
        <v/>
      </c>
      <c r="AE995" s="14" t="str">
        <f>IF(Point[Urinal]="","",Point[Urinal])</f>
        <v/>
      </c>
      <c r="AF995" s="14" t="str">
        <f>IF(Point[Disabled Unisex]="","",Point[Disabled Unisex])</f>
        <v/>
      </c>
      <c r="AG995" s="14" t="str">
        <f>IF(Point[Disabled Female]="","",Point[Disabled Female])</f>
        <v/>
      </c>
      <c r="AH995" s="14" t="str">
        <f>IF(Point[Disabled Male]="","",Point[Disabled Male])</f>
        <v/>
      </c>
      <c r="AI995" s="14" t="str">
        <f>IF(Point[Asset Group]="","",VLOOKUP(Point[Handrail],yes_no,2,FALSE))</f>
        <v/>
      </c>
      <c r="AJ995" s="14" t="str">
        <f>IF(Point[Asset Group]="","",VLOOKUP(Point[Baby Changing],yes_no,2,FALSE))</f>
        <v/>
      </c>
      <c r="AK995" s="14" t="str">
        <f>IF(Point[Asset Group]="","",VLOOKUP(Point[Service Room],yes_no,2,FALSE))</f>
        <v/>
      </c>
      <c r="AL995" s="14" t="str">
        <f>IF(Point[Asset Group]="","",VLOOKUP(Point[Service Tap],service_tap,2,FALSE))</f>
        <v/>
      </c>
      <c r="AM995" s="14" t="str">
        <f>IF(Point[Asset Group]="","",VLOOKUP(Point[Heating Type],wc_heating,2,FALSE))</f>
        <v/>
      </c>
      <c r="AN995" s="14" t="str">
        <f>IF(Point[Asset Group]="","",VLOOKUP(Point[Power Supply],power_supply,2,FALSE))</f>
        <v/>
      </c>
      <c r="AO995" s="14" t="str">
        <f>IF(Point[Asset Group]="","",VLOOKUP(Point[Waste Water],waste_water,2,FALSE))</f>
        <v/>
      </c>
      <c r="AP995" s="14" t="str">
        <f>IF(Point[Asset Group]="","",VLOOKUP(Point[Furniture SubType],subdom_master_gdb,2,FALSE))</f>
        <v/>
      </c>
      <c r="AQ995" s="14" t="str">
        <f>IF(Point[Asset Group]="","",VLOOKUP(Point[Concrete Pad],yes_no,2,FALSE))</f>
        <v/>
      </c>
      <c r="AR995" s="14" t="str">
        <f>IF(Point[Asset Group]="","",VLOOKUP(Point[Material],material_master,2,FALSE))</f>
        <v/>
      </c>
      <c r="AS995" s="14" t="str">
        <f>IF(Point[Asset Group]="","",VLOOKUP(Point[Plumbing],irrigation_plumbing,2,FALSE))</f>
        <v/>
      </c>
      <c r="AT995" s="14" t="str">
        <f>IF(Point[Asset Group]="","",VLOOKUP(Point[Sprinklers],irrigation_sprinklers,2,FALSE))</f>
        <v/>
      </c>
      <c r="AU995" s="14" t="str">
        <f>IF(Point[Asset Group]="","",VLOOKUP(Point[System],irrigation_system,2,FALSE))</f>
        <v/>
      </c>
      <c r="AV995" s="14" t="str">
        <f>IF(Point[Asset Group]="","",VLOOKUP(Point[Status],irrigation_status,2,FALSE))</f>
        <v/>
      </c>
      <c r="AW995" s="11" t="str">
        <f>IF(Point[Date of manufacture]="","",Point[Date of manufacture])</f>
        <v/>
      </c>
      <c r="AX995" s="14" t="str">
        <f>IF(Point[Asset Group]="","",VLOOKUP(Point[Sign Purpose],sign_purpose,2,FALSE))</f>
        <v/>
      </c>
      <c r="AY995" s="14" t="str">
        <f>IF(Point[Asset Group]="","",VLOOKUP(Point[Sign Material],material_master,2,FALSE))</f>
        <v/>
      </c>
      <c r="AZ995" s="14" t="str">
        <f>IF(Point[Asset Group]="","",VLOOKUP(Point[Affixed To],sign_affix,2,FALSE))</f>
        <v/>
      </c>
      <c r="BA995" s="14" t="str">
        <f>IF(Point[Size HxB mm]="","",Point[Size HxB mm])</f>
        <v/>
      </c>
      <c r="BB995" s="14" t="str">
        <f>IF(Point[Height m]="","",Point[Height m])</f>
        <v/>
      </c>
      <c r="BC995" s="14" t="str">
        <f>IF(Point[Asset Group]="","",VLOOKUP(Point[Post Material],material_master,2,FALSE))</f>
        <v/>
      </c>
      <c r="BD995" s="14" t="str">
        <f>IF(Point[Asset Group]="","",VLOOKUP(Point[Post Number],number,2,FALSE))</f>
        <v/>
      </c>
      <c r="BE995" s="14" t="str">
        <f>IF(Point[Asset Group]="","",VLOOKUP(Point[Structure SubType],subdom_master_gdb,2,FALSE))</f>
        <v/>
      </c>
      <c r="BF995" s="14" t="str">
        <f>IF(Point[Area m2]="","",Point[Area m2])</f>
        <v/>
      </c>
      <c r="BG995" s="14" t="str">
        <f>IF(Point[Length m]="","",Point[Length m])</f>
        <v/>
      </c>
      <c r="BH995" s="14" t="str">
        <f>IF(Point[Width m]="","",Point[Width m])</f>
        <v/>
      </c>
      <c r="BI995" s="14" t="str">
        <f>IF(Point[Diameter m]="","",Point[Diameter m])</f>
        <v/>
      </c>
      <c r="BJ995" s="14" t="str">
        <f>IF(Point[Asset Group]="","",VLOOKUP(Point[Number of Pipes],number,2,FALSE))</f>
        <v/>
      </c>
      <c r="BK995" s="14" t="str">
        <f>IF(Point[Asset Group]="","",VLOOKUP(Point[Combined Name],2,FALSE))</f>
        <v/>
      </c>
      <c r="BL995" s="14" t="str">
        <f>IF(Point[Asset Group]="","",VLOOKUP(Point[Size Class],size_class,2,FALSE))</f>
        <v/>
      </c>
      <c r="BM995" s="14" t="str">
        <f>IF(Point[Asset Group]="","",VLOOKUP(Point[Age Class],age_class,2,FALSE))</f>
        <v/>
      </c>
      <c r="BN995" s="14" t="str">
        <f>IF(Point[Girth (cm)]="","",Point[Girth (cm)])</f>
        <v/>
      </c>
      <c r="BO995" s="14" t="str">
        <f>IF(Point[Crown Radius (m)]="","",Point[Crown Radius (m)])</f>
        <v/>
      </c>
      <c r="BP995" s="14" t="str">
        <f>IF(Point[Asset Group]="","",VLOOKUP(Point[Rooting Environment],root_enviro,2,FALSE))</f>
        <v/>
      </c>
      <c r="BQ995" s="14" t="str">
        <f>IF(Point[Asset Group]="","",VLOOKUP(Point[Tree Surround],tree_surround,2,FALSE))</f>
        <v/>
      </c>
      <c r="BR995" s="14" t="str">
        <f>IF(Point[Asset Group]="","",VLOOKUP(Point[Tree Grill],yes_no,2,FALSE))</f>
        <v/>
      </c>
      <c r="BS995" s="14" t="str">
        <f>IF(Point[Asset Group]="","",VLOOKUP(Point[Tree Location],tree_location,2,FALSE))</f>
        <v/>
      </c>
    </row>
    <row r="996" spans="1:71" s="3" customFormat="1" x14ac:dyDescent="0.2">
      <c r="A996" s="3" t="str">
        <f>IF(Point[DWG File Name]="","",Point[DWG File Name])</f>
        <v/>
      </c>
      <c r="B996" s="3" t="str">
        <f>IF(Point[DWG Layer Name]="","",Point[DWG Layer Name])</f>
        <v/>
      </c>
      <c r="C996" s="3" t="str">
        <f>IF(Point[DWG Handle]="","",Point[DWG Handle])</f>
        <v/>
      </c>
      <c r="D996" s="58" t="str">
        <f>IF(Point[X]="","",Point[X])</f>
        <v/>
      </c>
      <c r="E996" s="58" t="str">
        <f>IF(Point[Y]="","",Point[Y])</f>
        <v/>
      </c>
      <c r="F996" s="3" t="str">
        <f>IF(Point[Replacement Asset]="","",Point[Replacement Asset])</f>
        <v/>
      </c>
      <c r="G996" s="3" t="str">
        <f>IF(Point[Asset ID]="","",UPPER(Point[Asset ID]))</f>
        <v/>
      </c>
      <c r="H996" s="3" t="str">
        <f>IF(Point[Asset Group]="","",VLOOKUP(Point[Asset Group],asset_grp_pt,4,FALSE))</f>
        <v/>
      </c>
      <c r="I996" s="3" t="str">
        <f>IF(Point[Asset Group]="","",VLOOKUP(Point[Asset Group],asset_grp_pt,2,FALSE))</f>
        <v/>
      </c>
      <c r="J996" s="3" t="str">
        <f>IF(Point[Asset Group]="","",VLOOKUP(Point[Asset Group],asset_grp_pt,3,FALSE))</f>
        <v/>
      </c>
      <c r="K996" s="3" t="str">
        <f>IF(Point[Asset Group]="","",VLOOKUP(Point[Asset Type],type_master_list,2,FALSE))</f>
        <v/>
      </c>
      <c r="L996" s="3" t="str">
        <f>IF(Point[Asset Name]="","",PROPER(Point[Asset Name]))</f>
        <v/>
      </c>
      <c r="M996" s="11" t="str">
        <f>IF(Point[Install Date]="","",Point[Install Date])</f>
        <v/>
      </c>
      <c r="N996" s="11" t="str">
        <f>IF(Point[Note]="","",PROPER(Point[Note]))</f>
        <v/>
      </c>
      <c r="O996" s="11" t="str">
        <f>IF(Point[Resource Consent Number]="","",UPPER(Point[Resource Consent Number]))</f>
        <v/>
      </c>
      <c r="P996" s="53" t="str">
        <f>IF(Point[Asset Unit Cost]="","",Point[Asset Unit Cost])</f>
        <v/>
      </c>
      <c r="Q996" s="11" t="str">
        <f>IF(Point[Added By]="","",UPPER(Point[Added By]))</f>
        <v/>
      </c>
      <c r="R996" s="11" t="str">
        <f>IF(Point[Added Date]="","",Point[Added Date])</f>
        <v/>
      </c>
      <c r="S996" s="14" t="str">
        <f>IF(Point[Z COORD]="","",Point[Z COORD])</f>
        <v/>
      </c>
      <c r="T996" s="14" t="str">
        <f>IF(Point[Asset Description]="","",PROPER(Point[Asset Description]))</f>
        <v/>
      </c>
      <c r="U996" s="14" t="str">
        <f>IF(Point[[Artist ]]="","",PROPER(Point[[Artist ]]))</f>
        <v/>
      </c>
      <c r="V996" s="14" t="str">
        <f>IF(Point[Material Notes]="","",PROPER(Point[Material Notes]))</f>
        <v/>
      </c>
      <c r="W996" s="14" t="str">
        <f>IF(Point[Dimension Notes]="","",Point[Dimension Notes])</f>
        <v/>
      </c>
      <c r="X996" s="14" t="str">
        <f>IF(Point[List]="","",VLOOKUP(Point[Burner Number],number,2,FALSE))</f>
        <v/>
      </c>
      <c r="Y996" s="14" t="str">
        <f>IF(Point[List]="","",VLOOKUP(Point[Fuel],bbq_fuel,2,FALSE))</f>
        <v/>
      </c>
      <c r="Z996" s="14" t="str">
        <f>IF(Point[List]="","",VLOOKUP(Point[Cabinet Material],bbq_material,2,FALSE))</f>
        <v/>
      </c>
      <c r="AA996" s="14" t="str">
        <f>IF(Point[Asset Group]="","",VLOOKUP(Point[Manufacturer],manufacturer,2,FALSE))</f>
        <v/>
      </c>
      <c r="AB996" s="14" t="str">
        <f>IF(Point[Uinsex WC]="","",Point[Uinsex WC])</f>
        <v/>
      </c>
      <c r="AC996" s="14" t="str">
        <f>IF(Point[Female WC]="","",Point[Female WC])</f>
        <v/>
      </c>
      <c r="AD996" s="14" t="str">
        <f>IF(Point[Male WC]="","",Point[Male WC])</f>
        <v/>
      </c>
      <c r="AE996" s="14" t="str">
        <f>IF(Point[Urinal]="","",Point[Urinal])</f>
        <v/>
      </c>
      <c r="AF996" s="14" t="str">
        <f>IF(Point[Disabled Unisex]="","",Point[Disabled Unisex])</f>
        <v/>
      </c>
      <c r="AG996" s="14" t="str">
        <f>IF(Point[Disabled Female]="","",Point[Disabled Female])</f>
        <v/>
      </c>
      <c r="AH996" s="14" t="str">
        <f>IF(Point[Disabled Male]="","",Point[Disabled Male])</f>
        <v/>
      </c>
      <c r="AI996" s="14" t="str">
        <f>IF(Point[Asset Group]="","",VLOOKUP(Point[Handrail],yes_no,2,FALSE))</f>
        <v/>
      </c>
      <c r="AJ996" s="14" t="str">
        <f>IF(Point[Asset Group]="","",VLOOKUP(Point[Baby Changing],yes_no,2,FALSE))</f>
        <v/>
      </c>
      <c r="AK996" s="14" t="str">
        <f>IF(Point[Asset Group]="","",VLOOKUP(Point[Service Room],yes_no,2,FALSE))</f>
        <v/>
      </c>
      <c r="AL996" s="14" t="str">
        <f>IF(Point[Asset Group]="","",VLOOKUP(Point[Service Tap],service_tap,2,FALSE))</f>
        <v/>
      </c>
      <c r="AM996" s="14" t="str">
        <f>IF(Point[Asset Group]="","",VLOOKUP(Point[Heating Type],wc_heating,2,FALSE))</f>
        <v/>
      </c>
      <c r="AN996" s="14" t="str">
        <f>IF(Point[Asset Group]="","",VLOOKUP(Point[Power Supply],power_supply,2,FALSE))</f>
        <v/>
      </c>
      <c r="AO996" s="14" t="str">
        <f>IF(Point[Asset Group]="","",VLOOKUP(Point[Waste Water],waste_water,2,FALSE))</f>
        <v/>
      </c>
      <c r="AP996" s="14" t="str">
        <f>IF(Point[Asset Group]="","",VLOOKUP(Point[Furniture SubType],subdom_master_gdb,2,FALSE))</f>
        <v/>
      </c>
      <c r="AQ996" s="14" t="str">
        <f>IF(Point[Asset Group]="","",VLOOKUP(Point[Concrete Pad],yes_no,2,FALSE))</f>
        <v/>
      </c>
      <c r="AR996" s="14" t="str">
        <f>IF(Point[Asset Group]="","",VLOOKUP(Point[Material],material_master,2,FALSE))</f>
        <v/>
      </c>
      <c r="AS996" s="14" t="str">
        <f>IF(Point[Asset Group]="","",VLOOKUP(Point[Plumbing],irrigation_plumbing,2,FALSE))</f>
        <v/>
      </c>
      <c r="AT996" s="14" t="str">
        <f>IF(Point[Asset Group]="","",VLOOKUP(Point[Sprinklers],irrigation_sprinklers,2,FALSE))</f>
        <v/>
      </c>
      <c r="AU996" s="14" t="str">
        <f>IF(Point[Asset Group]="","",VLOOKUP(Point[System],irrigation_system,2,FALSE))</f>
        <v/>
      </c>
      <c r="AV996" s="14" t="str">
        <f>IF(Point[Asset Group]="","",VLOOKUP(Point[Status],irrigation_status,2,FALSE))</f>
        <v/>
      </c>
      <c r="AW996" s="11" t="str">
        <f>IF(Point[Date of manufacture]="","",Point[Date of manufacture])</f>
        <v/>
      </c>
      <c r="AX996" s="14" t="str">
        <f>IF(Point[Asset Group]="","",VLOOKUP(Point[Sign Purpose],sign_purpose,2,FALSE))</f>
        <v/>
      </c>
      <c r="AY996" s="14" t="str">
        <f>IF(Point[Asset Group]="","",VLOOKUP(Point[Sign Material],material_master,2,FALSE))</f>
        <v/>
      </c>
      <c r="AZ996" s="14" t="str">
        <f>IF(Point[Asset Group]="","",VLOOKUP(Point[Affixed To],sign_affix,2,FALSE))</f>
        <v/>
      </c>
      <c r="BA996" s="14" t="str">
        <f>IF(Point[Size HxB mm]="","",Point[Size HxB mm])</f>
        <v/>
      </c>
      <c r="BB996" s="14" t="str">
        <f>IF(Point[Height m]="","",Point[Height m])</f>
        <v/>
      </c>
      <c r="BC996" s="14" t="str">
        <f>IF(Point[Asset Group]="","",VLOOKUP(Point[Post Material],material_master,2,FALSE))</f>
        <v/>
      </c>
      <c r="BD996" s="14" t="str">
        <f>IF(Point[Asset Group]="","",VLOOKUP(Point[Post Number],number,2,FALSE))</f>
        <v/>
      </c>
      <c r="BE996" s="14" t="str">
        <f>IF(Point[Asset Group]="","",VLOOKUP(Point[Structure SubType],subdom_master_gdb,2,FALSE))</f>
        <v/>
      </c>
      <c r="BF996" s="14" t="str">
        <f>IF(Point[Area m2]="","",Point[Area m2])</f>
        <v/>
      </c>
      <c r="BG996" s="14" t="str">
        <f>IF(Point[Length m]="","",Point[Length m])</f>
        <v/>
      </c>
      <c r="BH996" s="14" t="str">
        <f>IF(Point[Width m]="","",Point[Width m])</f>
        <v/>
      </c>
      <c r="BI996" s="14" t="str">
        <f>IF(Point[Diameter m]="","",Point[Diameter m])</f>
        <v/>
      </c>
      <c r="BJ996" s="14" t="str">
        <f>IF(Point[Asset Group]="","",VLOOKUP(Point[Number of Pipes],number,2,FALSE))</f>
        <v/>
      </c>
      <c r="BK996" s="14" t="str">
        <f>IF(Point[Asset Group]="","",VLOOKUP(Point[Combined Name],2,FALSE))</f>
        <v/>
      </c>
      <c r="BL996" s="14" t="str">
        <f>IF(Point[Asset Group]="","",VLOOKUP(Point[Size Class],size_class,2,FALSE))</f>
        <v/>
      </c>
      <c r="BM996" s="14" t="str">
        <f>IF(Point[Asset Group]="","",VLOOKUP(Point[Age Class],age_class,2,FALSE))</f>
        <v/>
      </c>
      <c r="BN996" s="14" t="str">
        <f>IF(Point[Girth (cm)]="","",Point[Girth (cm)])</f>
        <v/>
      </c>
      <c r="BO996" s="14" t="str">
        <f>IF(Point[Crown Radius (m)]="","",Point[Crown Radius (m)])</f>
        <v/>
      </c>
      <c r="BP996" s="14" t="str">
        <f>IF(Point[Asset Group]="","",VLOOKUP(Point[Rooting Environment],root_enviro,2,FALSE))</f>
        <v/>
      </c>
      <c r="BQ996" s="14" t="str">
        <f>IF(Point[Asset Group]="","",VLOOKUP(Point[Tree Surround],tree_surround,2,FALSE))</f>
        <v/>
      </c>
      <c r="BR996" s="14" t="str">
        <f>IF(Point[Asset Group]="","",VLOOKUP(Point[Tree Grill],yes_no,2,FALSE))</f>
        <v/>
      </c>
      <c r="BS996" s="14" t="str">
        <f>IF(Point[Asset Group]="","",VLOOKUP(Point[Tree Location],tree_location,2,FALSE))</f>
        <v/>
      </c>
    </row>
    <row r="997" spans="1:71" s="3" customFormat="1" x14ac:dyDescent="0.2">
      <c r="A997" s="3" t="str">
        <f>IF(Point[DWG File Name]="","",Point[DWG File Name])</f>
        <v/>
      </c>
      <c r="B997" s="3" t="str">
        <f>IF(Point[DWG Layer Name]="","",Point[DWG Layer Name])</f>
        <v/>
      </c>
      <c r="C997" s="3" t="str">
        <f>IF(Point[DWG Handle]="","",Point[DWG Handle])</f>
        <v/>
      </c>
      <c r="D997" s="58" t="str">
        <f>IF(Point[X]="","",Point[X])</f>
        <v/>
      </c>
      <c r="E997" s="58" t="str">
        <f>IF(Point[Y]="","",Point[Y])</f>
        <v/>
      </c>
      <c r="F997" s="3" t="str">
        <f>IF(Point[Replacement Asset]="","",Point[Replacement Asset])</f>
        <v/>
      </c>
      <c r="G997" s="3" t="str">
        <f>IF(Point[Asset ID]="","",UPPER(Point[Asset ID]))</f>
        <v/>
      </c>
      <c r="H997" s="3" t="str">
        <f>IF(Point[Asset Group]="","",VLOOKUP(Point[Asset Group],asset_grp_pt,4,FALSE))</f>
        <v/>
      </c>
      <c r="I997" s="3" t="str">
        <f>IF(Point[Asset Group]="","",VLOOKUP(Point[Asset Group],asset_grp_pt,2,FALSE))</f>
        <v/>
      </c>
      <c r="J997" s="3" t="str">
        <f>IF(Point[Asset Group]="","",VLOOKUP(Point[Asset Group],asset_grp_pt,3,FALSE))</f>
        <v/>
      </c>
      <c r="K997" s="3" t="str">
        <f>IF(Point[Asset Group]="","",VLOOKUP(Point[Asset Type],type_master_list,2,FALSE))</f>
        <v/>
      </c>
      <c r="L997" s="3" t="str">
        <f>IF(Point[Asset Name]="","",PROPER(Point[Asset Name]))</f>
        <v/>
      </c>
      <c r="M997" s="11" t="str">
        <f>IF(Point[Install Date]="","",Point[Install Date])</f>
        <v/>
      </c>
      <c r="N997" s="11" t="str">
        <f>IF(Point[Note]="","",PROPER(Point[Note]))</f>
        <v/>
      </c>
      <c r="O997" s="11" t="str">
        <f>IF(Point[Resource Consent Number]="","",UPPER(Point[Resource Consent Number]))</f>
        <v/>
      </c>
      <c r="P997" s="53" t="str">
        <f>IF(Point[Asset Unit Cost]="","",Point[Asset Unit Cost])</f>
        <v/>
      </c>
      <c r="Q997" s="11" t="str">
        <f>IF(Point[Added By]="","",UPPER(Point[Added By]))</f>
        <v/>
      </c>
      <c r="R997" s="11" t="str">
        <f>IF(Point[Added Date]="","",Point[Added Date])</f>
        <v/>
      </c>
      <c r="S997" s="14" t="str">
        <f>IF(Point[Z COORD]="","",Point[Z COORD])</f>
        <v/>
      </c>
      <c r="T997" s="14" t="str">
        <f>IF(Point[Asset Description]="","",PROPER(Point[Asset Description]))</f>
        <v/>
      </c>
      <c r="U997" s="14" t="str">
        <f>IF(Point[[Artist ]]="","",PROPER(Point[[Artist ]]))</f>
        <v/>
      </c>
      <c r="V997" s="14" t="str">
        <f>IF(Point[Material Notes]="","",PROPER(Point[Material Notes]))</f>
        <v/>
      </c>
      <c r="W997" s="14" t="str">
        <f>IF(Point[Dimension Notes]="","",Point[Dimension Notes])</f>
        <v/>
      </c>
      <c r="X997" s="14" t="str">
        <f>IF(Point[List]="","",VLOOKUP(Point[Burner Number],number,2,FALSE))</f>
        <v/>
      </c>
      <c r="Y997" s="14" t="str">
        <f>IF(Point[List]="","",VLOOKUP(Point[Fuel],bbq_fuel,2,FALSE))</f>
        <v/>
      </c>
      <c r="Z997" s="14" t="str">
        <f>IF(Point[List]="","",VLOOKUP(Point[Cabinet Material],bbq_material,2,FALSE))</f>
        <v/>
      </c>
      <c r="AA997" s="14" t="str">
        <f>IF(Point[Asset Group]="","",VLOOKUP(Point[Manufacturer],manufacturer,2,FALSE))</f>
        <v/>
      </c>
      <c r="AB997" s="14" t="str">
        <f>IF(Point[Uinsex WC]="","",Point[Uinsex WC])</f>
        <v/>
      </c>
      <c r="AC997" s="14" t="str">
        <f>IF(Point[Female WC]="","",Point[Female WC])</f>
        <v/>
      </c>
      <c r="AD997" s="14" t="str">
        <f>IF(Point[Male WC]="","",Point[Male WC])</f>
        <v/>
      </c>
      <c r="AE997" s="14" t="str">
        <f>IF(Point[Urinal]="","",Point[Urinal])</f>
        <v/>
      </c>
      <c r="AF997" s="14" t="str">
        <f>IF(Point[Disabled Unisex]="","",Point[Disabled Unisex])</f>
        <v/>
      </c>
      <c r="AG997" s="14" t="str">
        <f>IF(Point[Disabled Female]="","",Point[Disabled Female])</f>
        <v/>
      </c>
      <c r="AH997" s="14" t="str">
        <f>IF(Point[Disabled Male]="","",Point[Disabled Male])</f>
        <v/>
      </c>
      <c r="AI997" s="14" t="str">
        <f>IF(Point[Asset Group]="","",VLOOKUP(Point[Handrail],yes_no,2,FALSE))</f>
        <v/>
      </c>
      <c r="AJ997" s="14" t="str">
        <f>IF(Point[Asset Group]="","",VLOOKUP(Point[Baby Changing],yes_no,2,FALSE))</f>
        <v/>
      </c>
      <c r="AK997" s="14" t="str">
        <f>IF(Point[Asset Group]="","",VLOOKUP(Point[Service Room],yes_no,2,FALSE))</f>
        <v/>
      </c>
      <c r="AL997" s="14" t="str">
        <f>IF(Point[Asset Group]="","",VLOOKUP(Point[Service Tap],service_tap,2,FALSE))</f>
        <v/>
      </c>
      <c r="AM997" s="14" t="str">
        <f>IF(Point[Asset Group]="","",VLOOKUP(Point[Heating Type],wc_heating,2,FALSE))</f>
        <v/>
      </c>
      <c r="AN997" s="14" t="str">
        <f>IF(Point[Asset Group]="","",VLOOKUP(Point[Power Supply],power_supply,2,FALSE))</f>
        <v/>
      </c>
      <c r="AO997" s="14" t="str">
        <f>IF(Point[Asset Group]="","",VLOOKUP(Point[Waste Water],waste_water,2,FALSE))</f>
        <v/>
      </c>
      <c r="AP997" s="14" t="str">
        <f>IF(Point[Asset Group]="","",VLOOKUP(Point[Furniture SubType],subdom_master_gdb,2,FALSE))</f>
        <v/>
      </c>
      <c r="AQ997" s="14" t="str">
        <f>IF(Point[Asset Group]="","",VLOOKUP(Point[Concrete Pad],yes_no,2,FALSE))</f>
        <v/>
      </c>
      <c r="AR997" s="14" t="str">
        <f>IF(Point[Asset Group]="","",VLOOKUP(Point[Material],material_master,2,FALSE))</f>
        <v/>
      </c>
      <c r="AS997" s="14" t="str">
        <f>IF(Point[Asset Group]="","",VLOOKUP(Point[Plumbing],irrigation_plumbing,2,FALSE))</f>
        <v/>
      </c>
      <c r="AT997" s="14" t="str">
        <f>IF(Point[Asset Group]="","",VLOOKUP(Point[Sprinklers],irrigation_sprinklers,2,FALSE))</f>
        <v/>
      </c>
      <c r="AU997" s="14" t="str">
        <f>IF(Point[Asset Group]="","",VLOOKUP(Point[System],irrigation_system,2,FALSE))</f>
        <v/>
      </c>
      <c r="AV997" s="14" t="str">
        <f>IF(Point[Asset Group]="","",VLOOKUP(Point[Status],irrigation_status,2,FALSE))</f>
        <v/>
      </c>
      <c r="AW997" s="11" t="str">
        <f>IF(Point[Date of manufacture]="","",Point[Date of manufacture])</f>
        <v/>
      </c>
      <c r="AX997" s="14" t="str">
        <f>IF(Point[Asset Group]="","",VLOOKUP(Point[Sign Purpose],sign_purpose,2,FALSE))</f>
        <v/>
      </c>
      <c r="AY997" s="14" t="str">
        <f>IF(Point[Asset Group]="","",VLOOKUP(Point[Sign Material],material_master,2,FALSE))</f>
        <v/>
      </c>
      <c r="AZ997" s="14" t="str">
        <f>IF(Point[Asset Group]="","",VLOOKUP(Point[Affixed To],sign_affix,2,FALSE))</f>
        <v/>
      </c>
      <c r="BA997" s="14" t="str">
        <f>IF(Point[Size HxB mm]="","",Point[Size HxB mm])</f>
        <v/>
      </c>
      <c r="BB997" s="14" t="str">
        <f>IF(Point[Height m]="","",Point[Height m])</f>
        <v/>
      </c>
      <c r="BC997" s="14" t="str">
        <f>IF(Point[Asset Group]="","",VLOOKUP(Point[Post Material],material_master,2,FALSE))</f>
        <v/>
      </c>
      <c r="BD997" s="14" t="str">
        <f>IF(Point[Asset Group]="","",VLOOKUP(Point[Post Number],number,2,FALSE))</f>
        <v/>
      </c>
      <c r="BE997" s="14" t="str">
        <f>IF(Point[Asset Group]="","",VLOOKUP(Point[Structure SubType],subdom_master_gdb,2,FALSE))</f>
        <v/>
      </c>
      <c r="BF997" s="14" t="str">
        <f>IF(Point[Area m2]="","",Point[Area m2])</f>
        <v/>
      </c>
      <c r="BG997" s="14" t="str">
        <f>IF(Point[Length m]="","",Point[Length m])</f>
        <v/>
      </c>
      <c r="BH997" s="14" t="str">
        <f>IF(Point[Width m]="","",Point[Width m])</f>
        <v/>
      </c>
      <c r="BI997" s="14" t="str">
        <f>IF(Point[Diameter m]="","",Point[Diameter m])</f>
        <v/>
      </c>
      <c r="BJ997" s="14" t="str">
        <f>IF(Point[Asset Group]="","",VLOOKUP(Point[Number of Pipes],number,2,FALSE))</f>
        <v/>
      </c>
      <c r="BK997" s="14" t="str">
        <f>IF(Point[Asset Group]="","",VLOOKUP(Point[Combined Name],2,FALSE))</f>
        <v/>
      </c>
      <c r="BL997" s="14" t="str">
        <f>IF(Point[Asset Group]="","",VLOOKUP(Point[Size Class],size_class,2,FALSE))</f>
        <v/>
      </c>
      <c r="BM997" s="14" t="str">
        <f>IF(Point[Asset Group]="","",VLOOKUP(Point[Age Class],age_class,2,FALSE))</f>
        <v/>
      </c>
      <c r="BN997" s="14" t="str">
        <f>IF(Point[Girth (cm)]="","",Point[Girth (cm)])</f>
        <v/>
      </c>
      <c r="BO997" s="14" t="str">
        <f>IF(Point[Crown Radius (m)]="","",Point[Crown Radius (m)])</f>
        <v/>
      </c>
      <c r="BP997" s="14" t="str">
        <f>IF(Point[Asset Group]="","",VLOOKUP(Point[Rooting Environment],root_enviro,2,FALSE))</f>
        <v/>
      </c>
      <c r="BQ997" s="14" t="str">
        <f>IF(Point[Asset Group]="","",VLOOKUP(Point[Tree Surround],tree_surround,2,FALSE))</f>
        <v/>
      </c>
      <c r="BR997" s="14" t="str">
        <f>IF(Point[Asset Group]="","",VLOOKUP(Point[Tree Grill],yes_no,2,FALSE))</f>
        <v/>
      </c>
      <c r="BS997" s="14" t="str">
        <f>IF(Point[Asset Group]="","",VLOOKUP(Point[Tree Location],tree_location,2,FALSE))</f>
        <v/>
      </c>
    </row>
    <row r="998" spans="1:71" s="3" customFormat="1" x14ac:dyDescent="0.2">
      <c r="A998" s="3" t="str">
        <f>IF(Point[DWG File Name]="","",Point[DWG File Name])</f>
        <v/>
      </c>
      <c r="B998" s="3" t="str">
        <f>IF(Point[DWG Layer Name]="","",Point[DWG Layer Name])</f>
        <v/>
      </c>
      <c r="C998" s="3" t="str">
        <f>IF(Point[DWG Handle]="","",Point[DWG Handle])</f>
        <v/>
      </c>
      <c r="D998" s="58" t="str">
        <f>IF(Point[X]="","",Point[X])</f>
        <v/>
      </c>
      <c r="E998" s="58" t="str">
        <f>IF(Point[Y]="","",Point[Y])</f>
        <v/>
      </c>
      <c r="F998" s="3" t="str">
        <f>IF(Point[Replacement Asset]="","",Point[Replacement Asset])</f>
        <v/>
      </c>
      <c r="G998" s="3" t="str">
        <f>IF(Point[Asset ID]="","",UPPER(Point[Asset ID]))</f>
        <v/>
      </c>
      <c r="H998" s="3" t="str">
        <f>IF(Point[Asset Group]="","",VLOOKUP(Point[Asset Group],asset_grp_pt,4,FALSE))</f>
        <v/>
      </c>
      <c r="I998" s="3" t="str">
        <f>IF(Point[Asset Group]="","",VLOOKUP(Point[Asset Group],asset_grp_pt,2,FALSE))</f>
        <v/>
      </c>
      <c r="J998" s="3" t="str">
        <f>IF(Point[Asset Group]="","",VLOOKUP(Point[Asset Group],asset_grp_pt,3,FALSE))</f>
        <v/>
      </c>
      <c r="K998" s="3" t="str">
        <f>IF(Point[Asset Group]="","",VLOOKUP(Point[Asset Type],type_master_list,2,FALSE))</f>
        <v/>
      </c>
      <c r="L998" s="3" t="str">
        <f>IF(Point[Asset Name]="","",PROPER(Point[Asset Name]))</f>
        <v/>
      </c>
      <c r="M998" s="11" t="str">
        <f>IF(Point[Install Date]="","",Point[Install Date])</f>
        <v/>
      </c>
      <c r="N998" s="11" t="str">
        <f>IF(Point[Note]="","",PROPER(Point[Note]))</f>
        <v/>
      </c>
      <c r="O998" s="11" t="str">
        <f>IF(Point[Resource Consent Number]="","",UPPER(Point[Resource Consent Number]))</f>
        <v/>
      </c>
      <c r="P998" s="53" t="str">
        <f>IF(Point[Asset Unit Cost]="","",Point[Asset Unit Cost])</f>
        <v/>
      </c>
      <c r="Q998" s="11" t="str">
        <f>IF(Point[Added By]="","",UPPER(Point[Added By]))</f>
        <v/>
      </c>
      <c r="R998" s="11" t="str">
        <f>IF(Point[Added Date]="","",Point[Added Date])</f>
        <v/>
      </c>
      <c r="S998" s="14" t="str">
        <f>IF(Point[Z COORD]="","",Point[Z COORD])</f>
        <v/>
      </c>
      <c r="T998" s="14" t="str">
        <f>IF(Point[Asset Description]="","",PROPER(Point[Asset Description]))</f>
        <v/>
      </c>
      <c r="U998" s="14" t="str">
        <f>IF(Point[[Artist ]]="","",PROPER(Point[[Artist ]]))</f>
        <v/>
      </c>
      <c r="V998" s="14" t="str">
        <f>IF(Point[Material Notes]="","",PROPER(Point[Material Notes]))</f>
        <v/>
      </c>
      <c r="W998" s="14" t="str">
        <f>IF(Point[Dimension Notes]="","",Point[Dimension Notes])</f>
        <v/>
      </c>
      <c r="X998" s="14" t="str">
        <f>IF(Point[List]="","",VLOOKUP(Point[Burner Number],number,2,FALSE))</f>
        <v/>
      </c>
      <c r="Y998" s="14" t="str">
        <f>IF(Point[List]="","",VLOOKUP(Point[Fuel],bbq_fuel,2,FALSE))</f>
        <v/>
      </c>
      <c r="Z998" s="14" t="str">
        <f>IF(Point[List]="","",VLOOKUP(Point[Cabinet Material],bbq_material,2,FALSE))</f>
        <v/>
      </c>
      <c r="AA998" s="14" t="str">
        <f>IF(Point[Asset Group]="","",VLOOKUP(Point[Manufacturer],manufacturer,2,FALSE))</f>
        <v/>
      </c>
      <c r="AB998" s="14" t="str">
        <f>IF(Point[Uinsex WC]="","",Point[Uinsex WC])</f>
        <v/>
      </c>
      <c r="AC998" s="14" t="str">
        <f>IF(Point[Female WC]="","",Point[Female WC])</f>
        <v/>
      </c>
      <c r="AD998" s="14" t="str">
        <f>IF(Point[Male WC]="","",Point[Male WC])</f>
        <v/>
      </c>
      <c r="AE998" s="14" t="str">
        <f>IF(Point[Urinal]="","",Point[Urinal])</f>
        <v/>
      </c>
      <c r="AF998" s="14" t="str">
        <f>IF(Point[Disabled Unisex]="","",Point[Disabled Unisex])</f>
        <v/>
      </c>
      <c r="AG998" s="14" t="str">
        <f>IF(Point[Disabled Female]="","",Point[Disabled Female])</f>
        <v/>
      </c>
      <c r="AH998" s="14" t="str">
        <f>IF(Point[Disabled Male]="","",Point[Disabled Male])</f>
        <v/>
      </c>
      <c r="AI998" s="14" t="str">
        <f>IF(Point[Asset Group]="","",VLOOKUP(Point[Handrail],yes_no,2,FALSE))</f>
        <v/>
      </c>
      <c r="AJ998" s="14" t="str">
        <f>IF(Point[Asset Group]="","",VLOOKUP(Point[Baby Changing],yes_no,2,FALSE))</f>
        <v/>
      </c>
      <c r="AK998" s="14" t="str">
        <f>IF(Point[Asset Group]="","",VLOOKUP(Point[Service Room],yes_no,2,FALSE))</f>
        <v/>
      </c>
      <c r="AL998" s="14" t="str">
        <f>IF(Point[Asset Group]="","",VLOOKUP(Point[Service Tap],service_tap,2,FALSE))</f>
        <v/>
      </c>
      <c r="AM998" s="14" t="str">
        <f>IF(Point[Asset Group]="","",VLOOKUP(Point[Heating Type],wc_heating,2,FALSE))</f>
        <v/>
      </c>
      <c r="AN998" s="14" t="str">
        <f>IF(Point[Asset Group]="","",VLOOKUP(Point[Power Supply],power_supply,2,FALSE))</f>
        <v/>
      </c>
      <c r="AO998" s="14" t="str">
        <f>IF(Point[Asset Group]="","",VLOOKUP(Point[Waste Water],waste_water,2,FALSE))</f>
        <v/>
      </c>
      <c r="AP998" s="14" t="str">
        <f>IF(Point[Asset Group]="","",VLOOKUP(Point[Furniture SubType],subdom_master_gdb,2,FALSE))</f>
        <v/>
      </c>
      <c r="AQ998" s="14" t="str">
        <f>IF(Point[Asset Group]="","",VLOOKUP(Point[Concrete Pad],yes_no,2,FALSE))</f>
        <v/>
      </c>
      <c r="AR998" s="14" t="str">
        <f>IF(Point[Asset Group]="","",VLOOKUP(Point[Material],material_master,2,FALSE))</f>
        <v/>
      </c>
      <c r="AS998" s="14" t="str">
        <f>IF(Point[Asset Group]="","",VLOOKUP(Point[Plumbing],irrigation_plumbing,2,FALSE))</f>
        <v/>
      </c>
      <c r="AT998" s="14" t="str">
        <f>IF(Point[Asset Group]="","",VLOOKUP(Point[Sprinklers],irrigation_sprinklers,2,FALSE))</f>
        <v/>
      </c>
      <c r="AU998" s="14" t="str">
        <f>IF(Point[Asset Group]="","",VLOOKUP(Point[System],irrigation_system,2,FALSE))</f>
        <v/>
      </c>
      <c r="AV998" s="14" t="str">
        <f>IF(Point[Asset Group]="","",VLOOKUP(Point[Status],irrigation_status,2,FALSE))</f>
        <v/>
      </c>
      <c r="AW998" s="11" t="str">
        <f>IF(Point[Date of manufacture]="","",Point[Date of manufacture])</f>
        <v/>
      </c>
      <c r="AX998" s="14" t="str">
        <f>IF(Point[Asset Group]="","",VLOOKUP(Point[Sign Purpose],sign_purpose,2,FALSE))</f>
        <v/>
      </c>
      <c r="AY998" s="14" t="str">
        <f>IF(Point[Asset Group]="","",VLOOKUP(Point[Sign Material],material_master,2,FALSE))</f>
        <v/>
      </c>
      <c r="AZ998" s="14" t="str">
        <f>IF(Point[Asset Group]="","",VLOOKUP(Point[Affixed To],sign_affix,2,FALSE))</f>
        <v/>
      </c>
      <c r="BA998" s="14" t="str">
        <f>IF(Point[Size HxB mm]="","",Point[Size HxB mm])</f>
        <v/>
      </c>
      <c r="BB998" s="14" t="str">
        <f>IF(Point[Height m]="","",Point[Height m])</f>
        <v/>
      </c>
      <c r="BC998" s="14" t="str">
        <f>IF(Point[Asset Group]="","",VLOOKUP(Point[Post Material],material_master,2,FALSE))</f>
        <v/>
      </c>
      <c r="BD998" s="14" t="str">
        <f>IF(Point[Asset Group]="","",VLOOKUP(Point[Post Number],number,2,FALSE))</f>
        <v/>
      </c>
      <c r="BE998" s="14" t="str">
        <f>IF(Point[Asset Group]="","",VLOOKUP(Point[Structure SubType],subdom_master_gdb,2,FALSE))</f>
        <v/>
      </c>
      <c r="BF998" s="14" t="str">
        <f>IF(Point[Area m2]="","",Point[Area m2])</f>
        <v/>
      </c>
      <c r="BG998" s="14" t="str">
        <f>IF(Point[Length m]="","",Point[Length m])</f>
        <v/>
      </c>
      <c r="BH998" s="14" t="str">
        <f>IF(Point[Width m]="","",Point[Width m])</f>
        <v/>
      </c>
      <c r="BI998" s="14" t="str">
        <f>IF(Point[Diameter m]="","",Point[Diameter m])</f>
        <v/>
      </c>
      <c r="BJ998" s="14" t="str">
        <f>IF(Point[Asset Group]="","",VLOOKUP(Point[Number of Pipes],number,2,FALSE))</f>
        <v/>
      </c>
      <c r="BK998" s="14" t="str">
        <f>IF(Point[Asset Group]="","",VLOOKUP(Point[Combined Name],2,FALSE))</f>
        <v/>
      </c>
      <c r="BL998" s="14" t="str">
        <f>IF(Point[Asset Group]="","",VLOOKUP(Point[Size Class],size_class,2,FALSE))</f>
        <v/>
      </c>
      <c r="BM998" s="14" t="str">
        <f>IF(Point[Asset Group]="","",VLOOKUP(Point[Age Class],age_class,2,FALSE))</f>
        <v/>
      </c>
      <c r="BN998" s="14" t="str">
        <f>IF(Point[Girth (cm)]="","",Point[Girth (cm)])</f>
        <v/>
      </c>
      <c r="BO998" s="14" t="str">
        <f>IF(Point[Crown Radius (m)]="","",Point[Crown Radius (m)])</f>
        <v/>
      </c>
      <c r="BP998" s="14" t="str">
        <f>IF(Point[Asset Group]="","",VLOOKUP(Point[Rooting Environment],root_enviro,2,FALSE))</f>
        <v/>
      </c>
      <c r="BQ998" s="14" t="str">
        <f>IF(Point[Asset Group]="","",VLOOKUP(Point[Tree Surround],tree_surround,2,FALSE))</f>
        <v/>
      </c>
      <c r="BR998" s="14" t="str">
        <f>IF(Point[Asset Group]="","",VLOOKUP(Point[Tree Grill],yes_no,2,FALSE))</f>
        <v/>
      </c>
      <c r="BS998" s="14" t="str">
        <f>IF(Point[Asset Group]="","",VLOOKUP(Point[Tree Location],tree_location,2,FALSE))</f>
        <v/>
      </c>
    </row>
    <row r="999" spans="1:71" s="3" customFormat="1" x14ac:dyDescent="0.2">
      <c r="A999" s="3" t="str">
        <f>IF(Point[DWG File Name]="","",Point[DWG File Name])</f>
        <v/>
      </c>
      <c r="B999" s="3" t="str">
        <f>IF(Point[DWG Layer Name]="","",Point[DWG Layer Name])</f>
        <v/>
      </c>
      <c r="C999" s="3" t="str">
        <f>IF(Point[DWG Handle]="","",Point[DWG Handle])</f>
        <v/>
      </c>
      <c r="D999" s="58" t="str">
        <f>IF(Point[X]="","",Point[X])</f>
        <v/>
      </c>
      <c r="E999" s="58" t="str">
        <f>IF(Point[Y]="","",Point[Y])</f>
        <v/>
      </c>
      <c r="F999" s="3" t="str">
        <f>IF(Point[Replacement Asset]="","",Point[Replacement Asset])</f>
        <v/>
      </c>
      <c r="G999" s="3" t="str">
        <f>IF(Point[Asset ID]="","",UPPER(Point[Asset ID]))</f>
        <v/>
      </c>
      <c r="H999" s="3" t="str">
        <f>IF(Point[Asset Group]="","",VLOOKUP(Point[Asset Group],asset_grp_pt,4,FALSE))</f>
        <v/>
      </c>
      <c r="I999" s="3" t="str">
        <f>IF(Point[Asset Group]="","",VLOOKUP(Point[Asset Group],asset_grp_pt,2,FALSE))</f>
        <v/>
      </c>
      <c r="J999" s="3" t="str">
        <f>IF(Point[Asset Group]="","",VLOOKUP(Point[Asset Group],asset_grp_pt,3,FALSE))</f>
        <v/>
      </c>
      <c r="K999" s="3" t="str">
        <f>IF(Point[Asset Group]="","",VLOOKUP(Point[Asset Type],type_master_list,2,FALSE))</f>
        <v/>
      </c>
      <c r="L999" s="3" t="str">
        <f>IF(Point[Asset Name]="","",PROPER(Point[Asset Name]))</f>
        <v/>
      </c>
      <c r="M999" s="11" t="str">
        <f>IF(Point[Install Date]="","",Point[Install Date])</f>
        <v/>
      </c>
      <c r="N999" s="11" t="str">
        <f>IF(Point[Note]="","",PROPER(Point[Note]))</f>
        <v/>
      </c>
      <c r="O999" s="11" t="str">
        <f>IF(Point[Resource Consent Number]="","",UPPER(Point[Resource Consent Number]))</f>
        <v/>
      </c>
      <c r="P999" s="53" t="str">
        <f>IF(Point[Asset Unit Cost]="","",Point[Asset Unit Cost])</f>
        <v/>
      </c>
      <c r="Q999" s="11" t="str">
        <f>IF(Point[Added By]="","",UPPER(Point[Added By]))</f>
        <v/>
      </c>
      <c r="R999" s="11" t="str">
        <f>IF(Point[Added Date]="","",Point[Added Date])</f>
        <v/>
      </c>
      <c r="S999" s="14" t="str">
        <f>IF(Point[Z COORD]="","",Point[Z COORD])</f>
        <v/>
      </c>
      <c r="T999" s="14" t="str">
        <f>IF(Point[Asset Description]="","",PROPER(Point[Asset Description]))</f>
        <v/>
      </c>
      <c r="U999" s="14" t="str">
        <f>IF(Point[[Artist ]]="","",PROPER(Point[[Artist ]]))</f>
        <v/>
      </c>
      <c r="V999" s="14" t="str">
        <f>IF(Point[Material Notes]="","",PROPER(Point[Material Notes]))</f>
        <v/>
      </c>
      <c r="W999" s="14" t="str">
        <f>IF(Point[Dimension Notes]="","",Point[Dimension Notes])</f>
        <v/>
      </c>
      <c r="X999" s="14" t="str">
        <f>IF(Point[List]="","",VLOOKUP(Point[Burner Number],number,2,FALSE))</f>
        <v/>
      </c>
      <c r="Y999" s="14" t="str">
        <f>IF(Point[List]="","",VLOOKUP(Point[Fuel],bbq_fuel,2,FALSE))</f>
        <v/>
      </c>
      <c r="Z999" s="14" t="str">
        <f>IF(Point[List]="","",VLOOKUP(Point[Cabinet Material],bbq_material,2,FALSE))</f>
        <v/>
      </c>
      <c r="AA999" s="14" t="str">
        <f>IF(Point[Asset Group]="","",VLOOKUP(Point[Manufacturer],manufacturer,2,FALSE))</f>
        <v/>
      </c>
      <c r="AB999" s="14" t="str">
        <f>IF(Point[Uinsex WC]="","",Point[Uinsex WC])</f>
        <v/>
      </c>
      <c r="AC999" s="14" t="str">
        <f>IF(Point[Female WC]="","",Point[Female WC])</f>
        <v/>
      </c>
      <c r="AD999" s="14" t="str">
        <f>IF(Point[Male WC]="","",Point[Male WC])</f>
        <v/>
      </c>
      <c r="AE999" s="14" t="str">
        <f>IF(Point[Urinal]="","",Point[Urinal])</f>
        <v/>
      </c>
      <c r="AF999" s="14" t="str">
        <f>IF(Point[Disabled Unisex]="","",Point[Disabled Unisex])</f>
        <v/>
      </c>
      <c r="AG999" s="14" t="str">
        <f>IF(Point[Disabled Female]="","",Point[Disabled Female])</f>
        <v/>
      </c>
      <c r="AH999" s="14" t="str">
        <f>IF(Point[Disabled Male]="","",Point[Disabled Male])</f>
        <v/>
      </c>
      <c r="AI999" s="14" t="str">
        <f>IF(Point[Asset Group]="","",VLOOKUP(Point[Handrail],yes_no,2,FALSE))</f>
        <v/>
      </c>
      <c r="AJ999" s="14" t="str">
        <f>IF(Point[Asset Group]="","",VLOOKUP(Point[Baby Changing],yes_no,2,FALSE))</f>
        <v/>
      </c>
      <c r="AK999" s="14" t="str">
        <f>IF(Point[Asset Group]="","",VLOOKUP(Point[Service Room],yes_no,2,FALSE))</f>
        <v/>
      </c>
      <c r="AL999" s="14" t="str">
        <f>IF(Point[Asset Group]="","",VLOOKUP(Point[Service Tap],service_tap,2,FALSE))</f>
        <v/>
      </c>
      <c r="AM999" s="14" t="str">
        <f>IF(Point[Asset Group]="","",VLOOKUP(Point[Heating Type],wc_heating,2,FALSE))</f>
        <v/>
      </c>
      <c r="AN999" s="14" t="str">
        <f>IF(Point[Asset Group]="","",VLOOKUP(Point[Power Supply],power_supply,2,FALSE))</f>
        <v/>
      </c>
      <c r="AO999" s="14" t="str">
        <f>IF(Point[Asset Group]="","",VLOOKUP(Point[Waste Water],waste_water,2,FALSE))</f>
        <v/>
      </c>
      <c r="AP999" s="14" t="str">
        <f>IF(Point[Asset Group]="","",VLOOKUP(Point[Furniture SubType],subdom_master_gdb,2,FALSE))</f>
        <v/>
      </c>
      <c r="AQ999" s="14" t="str">
        <f>IF(Point[Asset Group]="","",VLOOKUP(Point[Concrete Pad],yes_no,2,FALSE))</f>
        <v/>
      </c>
      <c r="AR999" s="14" t="str">
        <f>IF(Point[Asset Group]="","",VLOOKUP(Point[Material],material_master,2,FALSE))</f>
        <v/>
      </c>
      <c r="AS999" s="14" t="str">
        <f>IF(Point[Asset Group]="","",VLOOKUP(Point[Plumbing],irrigation_plumbing,2,FALSE))</f>
        <v/>
      </c>
      <c r="AT999" s="14" t="str">
        <f>IF(Point[Asset Group]="","",VLOOKUP(Point[Sprinklers],irrigation_sprinklers,2,FALSE))</f>
        <v/>
      </c>
      <c r="AU999" s="14" t="str">
        <f>IF(Point[Asset Group]="","",VLOOKUP(Point[System],irrigation_system,2,FALSE))</f>
        <v/>
      </c>
      <c r="AV999" s="14" t="str">
        <f>IF(Point[Asset Group]="","",VLOOKUP(Point[Status],irrigation_status,2,FALSE))</f>
        <v/>
      </c>
      <c r="AW999" s="11" t="str">
        <f>IF(Point[Date of manufacture]="","",Point[Date of manufacture])</f>
        <v/>
      </c>
      <c r="AX999" s="14" t="str">
        <f>IF(Point[Asset Group]="","",VLOOKUP(Point[Sign Purpose],sign_purpose,2,FALSE))</f>
        <v/>
      </c>
      <c r="AY999" s="14" t="str">
        <f>IF(Point[Asset Group]="","",VLOOKUP(Point[Sign Material],material_master,2,FALSE))</f>
        <v/>
      </c>
      <c r="AZ999" s="14" t="str">
        <f>IF(Point[Asset Group]="","",VLOOKUP(Point[Affixed To],sign_affix,2,FALSE))</f>
        <v/>
      </c>
      <c r="BA999" s="14" t="str">
        <f>IF(Point[Size HxB mm]="","",Point[Size HxB mm])</f>
        <v/>
      </c>
      <c r="BB999" s="14" t="str">
        <f>IF(Point[Height m]="","",Point[Height m])</f>
        <v/>
      </c>
      <c r="BC999" s="14" t="str">
        <f>IF(Point[Asset Group]="","",VLOOKUP(Point[Post Material],material_master,2,FALSE))</f>
        <v/>
      </c>
      <c r="BD999" s="14" t="str">
        <f>IF(Point[Asset Group]="","",VLOOKUP(Point[Post Number],number,2,FALSE))</f>
        <v/>
      </c>
      <c r="BE999" s="14" t="str">
        <f>IF(Point[Asset Group]="","",VLOOKUP(Point[Structure SubType],subdom_master_gdb,2,FALSE))</f>
        <v/>
      </c>
      <c r="BF999" s="14" t="str">
        <f>IF(Point[Area m2]="","",Point[Area m2])</f>
        <v/>
      </c>
      <c r="BG999" s="14" t="str">
        <f>IF(Point[Length m]="","",Point[Length m])</f>
        <v/>
      </c>
      <c r="BH999" s="14" t="str">
        <f>IF(Point[Width m]="","",Point[Width m])</f>
        <v/>
      </c>
      <c r="BI999" s="14" t="str">
        <f>IF(Point[Diameter m]="","",Point[Diameter m])</f>
        <v/>
      </c>
      <c r="BJ999" s="14" t="str">
        <f>IF(Point[Asset Group]="","",VLOOKUP(Point[Number of Pipes],number,2,FALSE))</f>
        <v/>
      </c>
      <c r="BK999" s="14" t="str">
        <f>IF(Point[Asset Group]="","",VLOOKUP(Point[Combined Name],2,FALSE))</f>
        <v/>
      </c>
      <c r="BL999" s="14" t="str">
        <f>IF(Point[Asset Group]="","",VLOOKUP(Point[Size Class],size_class,2,FALSE))</f>
        <v/>
      </c>
      <c r="BM999" s="14" t="str">
        <f>IF(Point[Asset Group]="","",VLOOKUP(Point[Age Class],age_class,2,FALSE))</f>
        <v/>
      </c>
      <c r="BN999" s="14" t="str">
        <f>IF(Point[Girth (cm)]="","",Point[Girth (cm)])</f>
        <v/>
      </c>
      <c r="BO999" s="14" t="str">
        <f>IF(Point[Crown Radius (m)]="","",Point[Crown Radius (m)])</f>
        <v/>
      </c>
      <c r="BP999" s="14" t="str">
        <f>IF(Point[Asset Group]="","",VLOOKUP(Point[Rooting Environment],root_enviro,2,FALSE))</f>
        <v/>
      </c>
      <c r="BQ999" s="14" t="str">
        <f>IF(Point[Asset Group]="","",VLOOKUP(Point[Tree Surround],tree_surround,2,FALSE))</f>
        <v/>
      </c>
      <c r="BR999" s="14" t="str">
        <f>IF(Point[Asset Group]="","",VLOOKUP(Point[Tree Grill],yes_no,2,FALSE))</f>
        <v/>
      </c>
      <c r="BS999" s="14" t="str">
        <f>IF(Point[Asset Group]="","",VLOOKUP(Point[Tree Location],tree_location,2,FALSE))</f>
        <v/>
      </c>
    </row>
    <row r="1000" spans="1:71" s="3" customFormat="1" x14ac:dyDescent="0.2">
      <c r="A1000" s="3" t="str">
        <f>IF(Point[DWG File Name]="","",Point[DWG File Name])</f>
        <v/>
      </c>
      <c r="B1000" s="3" t="str">
        <f>IF(Point[DWG Layer Name]="","",Point[DWG Layer Name])</f>
        <v/>
      </c>
      <c r="C1000" s="3" t="str">
        <f>IF(Point[DWG Handle]="","",Point[DWG Handle])</f>
        <v/>
      </c>
      <c r="D1000" s="58" t="str">
        <f>IF(Point[X]="","",Point[X])</f>
        <v/>
      </c>
      <c r="E1000" s="58" t="str">
        <f>IF(Point[Y]="","",Point[Y])</f>
        <v/>
      </c>
      <c r="F1000" s="3" t="str">
        <f>IF(Point[Replacement Asset]="","",Point[Replacement Asset])</f>
        <v/>
      </c>
      <c r="G1000" s="3" t="str">
        <f>IF(Point[Asset ID]="","",UPPER(Point[Asset ID]))</f>
        <v/>
      </c>
      <c r="H1000" s="3" t="str">
        <f>IF(Point[Asset Group]="","",VLOOKUP(Point[Asset Group],asset_grp_pt,4,FALSE))</f>
        <v/>
      </c>
      <c r="I1000" s="3" t="str">
        <f>IF(Point[Asset Group]="","",VLOOKUP(Point[Asset Group],asset_grp_pt,2,FALSE))</f>
        <v/>
      </c>
      <c r="J1000" s="3" t="str">
        <f>IF(Point[Asset Group]="","",VLOOKUP(Point[Asset Group],asset_grp_pt,3,FALSE))</f>
        <v/>
      </c>
      <c r="K1000" s="3" t="str">
        <f>IF(Point[Asset Group]="","",VLOOKUP(Point[Asset Type],type_master_list,2,FALSE))</f>
        <v/>
      </c>
      <c r="L1000" s="3" t="str">
        <f>IF(Point[Asset Name]="","",PROPER(Point[Asset Name]))</f>
        <v/>
      </c>
      <c r="M1000" s="11" t="str">
        <f>IF(Point[Install Date]="","",Point[Install Date])</f>
        <v/>
      </c>
      <c r="N1000" s="11" t="str">
        <f>IF(Point[Note]="","",PROPER(Point[Note]))</f>
        <v/>
      </c>
      <c r="O1000" s="11" t="str">
        <f>IF(Point[Resource Consent Number]="","",UPPER(Point[Resource Consent Number]))</f>
        <v/>
      </c>
      <c r="P1000" s="53" t="str">
        <f>IF(Point[Asset Unit Cost]="","",Point[Asset Unit Cost])</f>
        <v/>
      </c>
      <c r="Q1000" s="11" t="str">
        <f>IF(Point[Added By]="","",UPPER(Point[Added By]))</f>
        <v/>
      </c>
      <c r="R1000" s="11" t="str">
        <f>IF(Point[Added Date]="","",Point[Added Date])</f>
        <v/>
      </c>
      <c r="S1000" s="14" t="str">
        <f>IF(Point[Z COORD]="","",Point[Z COORD])</f>
        <v/>
      </c>
      <c r="T1000" s="14" t="str">
        <f>IF(Point[Asset Description]="","",PROPER(Point[Asset Description]))</f>
        <v/>
      </c>
      <c r="U1000" s="14" t="str">
        <f>IF(Point[[Artist ]]="","",PROPER(Point[[Artist ]]))</f>
        <v/>
      </c>
      <c r="V1000" s="14" t="str">
        <f>IF(Point[Material Notes]="","",PROPER(Point[Material Notes]))</f>
        <v/>
      </c>
      <c r="W1000" s="14" t="str">
        <f>IF(Point[Dimension Notes]="","",Point[Dimension Notes])</f>
        <v/>
      </c>
      <c r="X1000" s="14" t="str">
        <f>IF(Point[List]="","",VLOOKUP(Point[Burner Number],number,2,FALSE))</f>
        <v/>
      </c>
      <c r="Y1000" s="14" t="str">
        <f>IF(Point[List]="","",VLOOKUP(Point[Fuel],bbq_fuel,2,FALSE))</f>
        <v/>
      </c>
      <c r="Z1000" s="14" t="str">
        <f>IF(Point[List]="","",VLOOKUP(Point[Cabinet Material],bbq_material,2,FALSE))</f>
        <v/>
      </c>
      <c r="AA1000" s="14" t="str">
        <f>IF(Point[Asset Group]="","",VLOOKUP(Point[Manufacturer],manufacturer,2,FALSE))</f>
        <v/>
      </c>
      <c r="AB1000" s="14" t="str">
        <f>IF(Point[Uinsex WC]="","",Point[Uinsex WC])</f>
        <v/>
      </c>
      <c r="AC1000" s="14" t="str">
        <f>IF(Point[Female WC]="","",Point[Female WC])</f>
        <v/>
      </c>
      <c r="AD1000" s="14" t="str">
        <f>IF(Point[Male WC]="","",Point[Male WC])</f>
        <v/>
      </c>
      <c r="AE1000" s="14" t="str">
        <f>IF(Point[Urinal]="","",Point[Urinal])</f>
        <v/>
      </c>
      <c r="AF1000" s="14" t="str">
        <f>IF(Point[Disabled Unisex]="","",Point[Disabled Unisex])</f>
        <v/>
      </c>
      <c r="AG1000" s="14" t="str">
        <f>IF(Point[Disabled Female]="","",Point[Disabled Female])</f>
        <v/>
      </c>
      <c r="AH1000" s="14" t="str">
        <f>IF(Point[Disabled Male]="","",Point[Disabled Male])</f>
        <v/>
      </c>
      <c r="AI1000" s="14" t="str">
        <f>IF(Point[Asset Group]="","",VLOOKUP(Point[Handrail],yes_no,2,FALSE))</f>
        <v/>
      </c>
      <c r="AJ1000" s="14" t="str">
        <f>IF(Point[Asset Group]="","",VLOOKUP(Point[Baby Changing],yes_no,2,FALSE))</f>
        <v/>
      </c>
      <c r="AK1000" s="14" t="str">
        <f>IF(Point[Asset Group]="","",VLOOKUP(Point[Service Room],yes_no,2,FALSE))</f>
        <v/>
      </c>
      <c r="AL1000" s="14" t="str">
        <f>IF(Point[Asset Group]="","",VLOOKUP(Point[Service Tap],service_tap,2,FALSE))</f>
        <v/>
      </c>
      <c r="AM1000" s="14" t="str">
        <f>IF(Point[Asset Group]="","",VLOOKUP(Point[Heating Type],wc_heating,2,FALSE))</f>
        <v/>
      </c>
      <c r="AN1000" s="14" t="str">
        <f>IF(Point[Asset Group]="","",VLOOKUP(Point[Power Supply],power_supply,2,FALSE))</f>
        <v/>
      </c>
      <c r="AO1000" s="14" t="str">
        <f>IF(Point[Asset Group]="","",VLOOKUP(Point[Waste Water],waste_water,2,FALSE))</f>
        <v/>
      </c>
      <c r="AP1000" s="14" t="str">
        <f>IF(Point[Asset Group]="","",VLOOKUP(Point[Furniture SubType],subdom_master_gdb,2,FALSE))</f>
        <v/>
      </c>
      <c r="AQ1000" s="14" t="str">
        <f>IF(Point[Asset Group]="","",VLOOKUP(Point[Concrete Pad],yes_no,2,FALSE))</f>
        <v/>
      </c>
      <c r="AR1000" s="14" t="str">
        <f>IF(Point[Asset Group]="","",VLOOKUP(Point[Material],material_master,2,FALSE))</f>
        <v/>
      </c>
      <c r="AS1000" s="14" t="str">
        <f>IF(Point[Asset Group]="","",VLOOKUP(Point[Plumbing],irrigation_plumbing,2,FALSE))</f>
        <v/>
      </c>
      <c r="AT1000" s="14" t="str">
        <f>IF(Point[Asset Group]="","",VLOOKUP(Point[Sprinklers],irrigation_sprinklers,2,FALSE))</f>
        <v/>
      </c>
      <c r="AU1000" s="14" t="str">
        <f>IF(Point[Asset Group]="","",VLOOKUP(Point[System],irrigation_system,2,FALSE))</f>
        <v/>
      </c>
      <c r="AV1000" s="14" t="str">
        <f>IF(Point[Asset Group]="","",VLOOKUP(Point[Status],irrigation_status,2,FALSE))</f>
        <v/>
      </c>
      <c r="AW1000" s="11" t="str">
        <f>IF(Point[Date of manufacture]="","",Point[Date of manufacture])</f>
        <v/>
      </c>
      <c r="AX1000" s="14" t="str">
        <f>IF(Point[Asset Group]="","",VLOOKUP(Point[Sign Purpose],sign_purpose,2,FALSE))</f>
        <v/>
      </c>
      <c r="AY1000" s="14" t="str">
        <f>IF(Point[Asset Group]="","",VLOOKUP(Point[Sign Material],material_master,2,FALSE))</f>
        <v/>
      </c>
      <c r="AZ1000" s="14" t="str">
        <f>IF(Point[Asset Group]="","",VLOOKUP(Point[Affixed To],sign_affix,2,FALSE))</f>
        <v/>
      </c>
      <c r="BA1000" s="14" t="str">
        <f>IF(Point[Size HxB mm]="","",Point[Size HxB mm])</f>
        <v/>
      </c>
      <c r="BB1000" s="14" t="str">
        <f>IF(Point[Height m]="","",Point[Height m])</f>
        <v/>
      </c>
      <c r="BC1000" s="14" t="str">
        <f>IF(Point[Asset Group]="","",VLOOKUP(Point[Post Material],material_master,2,FALSE))</f>
        <v/>
      </c>
      <c r="BD1000" s="14" t="str">
        <f>IF(Point[Asset Group]="","",VLOOKUP(Point[Post Number],number,2,FALSE))</f>
        <v/>
      </c>
      <c r="BE1000" s="14" t="str">
        <f>IF(Point[Asset Group]="","",VLOOKUP(Point[Structure SubType],subdom_master_gdb,2,FALSE))</f>
        <v/>
      </c>
      <c r="BF1000" s="14" t="str">
        <f>IF(Point[Area m2]="","",Point[Area m2])</f>
        <v/>
      </c>
      <c r="BG1000" s="14" t="str">
        <f>IF(Point[Length m]="","",Point[Length m])</f>
        <v/>
      </c>
      <c r="BH1000" s="14" t="str">
        <f>IF(Point[Width m]="","",Point[Width m])</f>
        <v/>
      </c>
      <c r="BI1000" s="14" t="str">
        <f>IF(Point[Diameter m]="","",Point[Diameter m])</f>
        <v/>
      </c>
      <c r="BJ1000" s="14" t="str">
        <f>IF(Point[Asset Group]="","",VLOOKUP(Point[Number of Pipes],number,2,FALSE))</f>
        <v/>
      </c>
      <c r="BK1000" s="14" t="str">
        <f>IF(Point[Asset Group]="","",VLOOKUP(Point[Combined Name],2,FALSE))</f>
        <v/>
      </c>
      <c r="BL1000" s="14" t="str">
        <f>IF(Point[Asset Group]="","",VLOOKUP(Point[Size Class],size_class,2,FALSE))</f>
        <v/>
      </c>
      <c r="BM1000" s="14" t="str">
        <f>IF(Point[Asset Group]="","",VLOOKUP(Point[Age Class],age_class,2,FALSE))</f>
        <v/>
      </c>
      <c r="BN1000" s="14" t="str">
        <f>IF(Point[Girth (cm)]="","",Point[Girth (cm)])</f>
        <v/>
      </c>
      <c r="BO1000" s="14" t="str">
        <f>IF(Point[Crown Radius (m)]="","",Point[Crown Radius (m)])</f>
        <v/>
      </c>
      <c r="BP1000" s="14" t="str">
        <f>IF(Point[Asset Group]="","",VLOOKUP(Point[Rooting Environment],root_enviro,2,FALSE))</f>
        <v/>
      </c>
      <c r="BQ1000" s="14" t="str">
        <f>IF(Point[Asset Group]="","",VLOOKUP(Point[Tree Surround],tree_surround,2,FALSE))</f>
        <v/>
      </c>
      <c r="BR1000" s="14" t="str">
        <f>IF(Point[Asset Group]="","",VLOOKUP(Point[Tree Grill],yes_no,2,FALSE))</f>
        <v/>
      </c>
      <c r="BS1000" s="14" t="str">
        <f>IF(Point[Asset Group]="","",VLOOKUP(Point[Tree Location],tree_location,2,FALSE))</f>
        <v/>
      </c>
    </row>
  </sheetData>
  <pageMargins left="0.7" right="0.7" top="0.75" bottom="0.75" header="0.3" footer="0.3"/>
  <pageSetup paperSize="40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workbookViewId="0">
      <pane ySplit="1" topLeftCell="A2" activePane="bottomLeft" state="frozen"/>
      <selection pane="bottomLeft" activeCell="H2" sqref="H2"/>
    </sheetView>
  </sheetViews>
  <sheetFormatPr defaultRowHeight="11.25" x14ac:dyDescent="0.2"/>
  <cols>
    <col min="1" max="1" width="16.5703125" style="1" bestFit="1" customWidth="1"/>
    <col min="2" max="2" width="11.5703125" style="1" bestFit="1" customWidth="1"/>
    <col min="3" max="3" width="8.28515625" style="1" bestFit="1" customWidth="1"/>
    <col min="4" max="4" width="10.140625" style="62" customWidth="1"/>
    <col min="5" max="5" width="10.7109375" style="62" customWidth="1"/>
    <col min="6" max="6" width="6.85546875" style="1" bestFit="1" customWidth="1"/>
    <col min="7" max="7" width="6.5703125" style="1" bestFit="1" customWidth="1"/>
    <col min="8" max="8" width="14.28515625" style="1" bestFit="1" customWidth="1"/>
    <col min="9" max="9" width="7.42578125" style="1" customWidth="1"/>
    <col min="10" max="10" width="4.7109375" style="1" bestFit="1" customWidth="1"/>
    <col min="11" max="11" width="7" style="1" customWidth="1"/>
    <col min="12" max="12" width="8.42578125" style="1" customWidth="1"/>
    <col min="13" max="13" width="9" style="13" bestFit="1" customWidth="1"/>
    <col min="14" max="14" width="6.42578125" style="1" bestFit="1" customWidth="1"/>
    <col min="15" max="15" width="9.140625" style="1" bestFit="1" customWidth="1"/>
    <col min="16" max="16" width="9.140625" style="54" customWidth="1"/>
    <col min="17" max="17" width="11.140625" style="1" bestFit="1" customWidth="1"/>
    <col min="18" max="18" width="9" style="13" bestFit="1" customWidth="1"/>
    <col min="19" max="19" width="6.42578125" style="1" customWidth="1"/>
    <col min="20" max="20" width="8" style="1" customWidth="1"/>
    <col min="21" max="21" width="7.28515625" style="1" customWidth="1"/>
    <col min="22" max="22" width="7.42578125" style="1" customWidth="1"/>
    <col min="23" max="23" width="7.140625" style="1" customWidth="1"/>
    <col min="24" max="24" width="7.42578125" style="1" customWidth="1"/>
    <col min="25" max="25" width="6.85546875" style="1" customWidth="1"/>
    <col min="26" max="26" width="7" style="1" customWidth="1"/>
    <col min="27" max="27" width="7.140625" style="1" customWidth="1"/>
    <col min="28" max="28" width="8.7109375" style="1" customWidth="1"/>
    <col min="29" max="29" width="6.7109375" style="1" bestFit="1" customWidth="1"/>
    <col min="30" max="30" width="5.85546875" style="1" bestFit="1" customWidth="1"/>
    <col min="31" max="31" width="7.140625" style="1" bestFit="1" customWidth="1"/>
    <col min="32" max="32" width="6.7109375" style="1" customWidth="1"/>
    <col min="33" max="34" width="8.5703125" style="1" bestFit="1" customWidth="1"/>
    <col min="35" max="35" width="4.85546875" style="1" customWidth="1"/>
    <col min="36" max="36" width="6" style="1" customWidth="1"/>
    <col min="37" max="16384" width="9.140625" style="1"/>
  </cols>
  <sheetData>
    <row r="1" spans="1:36" s="22" customFormat="1" x14ac:dyDescent="0.2">
      <c r="A1" s="32" t="s">
        <v>1174</v>
      </c>
      <c r="B1" s="32" t="s">
        <v>1172</v>
      </c>
      <c r="C1" s="32" t="s">
        <v>1213</v>
      </c>
      <c r="D1" s="63" t="s">
        <v>1234</v>
      </c>
      <c r="E1" s="63" t="s">
        <v>1235</v>
      </c>
      <c r="F1" s="32" t="s">
        <v>1176</v>
      </c>
      <c r="G1" s="32" t="s">
        <v>1177</v>
      </c>
      <c r="H1" s="22" t="s">
        <v>837</v>
      </c>
      <c r="I1" s="22" t="s">
        <v>835</v>
      </c>
      <c r="J1" s="22" t="s">
        <v>891</v>
      </c>
      <c r="K1" s="22" t="s">
        <v>390</v>
      </c>
      <c r="L1" s="22" t="s">
        <v>391</v>
      </c>
      <c r="M1" s="23" t="s">
        <v>393</v>
      </c>
      <c r="N1" s="22" t="s">
        <v>394</v>
      </c>
      <c r="O1" s="22" t="s">
        <v>395</v>
      </c>
      <c r="P1" s="52" t="s">
        <v>1239</v>
      </c>
      <c r="Q1" s="22" t="s">
        <v>396</v>
      </c>
      <c r="R1" s="23" t="s">
        <v>397</v>
      </c>
      <c r="S1" s="24" t="s">
        <v>71</v>
      </c>
      <c r="T1" s="22" t="s">
        <v>423</v>
      </c>
      <c r="U1" s="22" t="s">
        <v>538</v>
      </c>
      <c r="V1" s="22" t="s">
        <v>513</v>
      </c>
      <c r="W1" s="22" t="s">
        <v>539</v>
      </c>
      <c r="X1" s="22" t="s">
        <v>536</v>
      </c>
      <c r="Y1" s="22" t="s">
        <v>537</v>
      </c>
      <c r="Z1" s="22" t="s">
        <v>544</v>
      </c>
      <c r="AA1" s="22" t="s">
        <v>534</v>
      </c>
      <c r="AB1" s="22" t="s">
        <v>545</v>
      </c>
      <c r="AC1" s="22" t="s">
        <v>546</v>
      </c>
      <c r="AD1" s="22" t="s">
        <v>516</v>
      </c>
      <c r="AE1" s="22" t="s">
        <v>517</v>
      </c>
      <c r="AF1" s="22" t="s">
        <v>540</v>
      </c>
      <c r="AG1" s="22" t="s">
        <v>547</v>
      </c>
      <c r="AH1" s="22" t="s">
        <v>542</v>
      </c>
      <c r="AI1" s="22" t="s">
        <v>548</v>
      </c>
      <c r="AJ1" s="22" t="s">
        <v>549</v>
      </c>
    </row>
    <row r="2" spans="1:36" s="3" customFormat="1" x14ac:dyDescent="0.2">
      <c r="A2" s="3" t="str">
        <f>IF(Line[DWG File Name]="","",Line[DWG File Name])</f>
        <v/>
      </c>
      <c r="B2" s="3" t="str">
        <f>IF(Line[DWG Layer Name]="","",Line[DWG Layer Name])</f>
        <v/>
      </c>
      <c r="C2" s="3" t="str">
        <f>IF(Line[DWG Handle]="","",Line[DWG Handle])</f>
        <v/>
      </c>
      <c r="D2" s="58" t="str">
        <f>IF(Line[Approx Centroid X]="","",Line[Approx Centroid X])</f>
        <v/>
      </c>
      <c r="E2" s="58" t="str">
        <f>IF(Line[Approx Centroid Y]="","",Line[Approx Centroid Y])</f>
        <v/>
      </c>
      <c r="F2" s="3" t="str">
        <f>IF(Line[Replacement Asset]="","",Line[Replacement Asset])</f>
        <v/>
      </c>
      <c r="G2" s="3" t="str">
        <f>IF(Line[Asset ID]="","",UPPER(Line[Asset ID]))</f>
        <v/>
      </c>
      <c r="H2" s="3" t="str">
        <f>IF(Line[Asset Group]="","",VLOOKUP(Line[Asset Group],asset_grp_line,4,FALSE))</f>
        <v/>
      </c>
      <c r="I2" s="3" t="str">
        <f>IF(Line[Asset Group]="","",VLOOKUP(Line[Asset Group],asset_grp_line,2,FALSE))</f>
        <v/>
      </c>
      <c r="J2" s="3" t="str">
        <f>IF(Line[Asset Group]="","",VLOOKUP(Line[Asset Group],asset_grp_line,3,FALSE))</f>
        <v/>
      </c>
      <c r="K2" s="3" t="str">
        <f>IF(Line[Asset Group]="","",VLOOKUP(Line[Asset Type],type_master_list,2,FALSE))</f>
        <v/>
      </c>
      <c r="L2" s="3" t="str">
        <f>IF(Line[Asset Name]="","",PROPER(Line[Asset Name]))</f>
        <v/>
      </c>
      <c r="M2" s="11" t="str">
        <f>IF(Line[Install Date]="","",(Line[Install Date]))</f>
        <v/>
      </c>
      <c r="N2" s="3" t="str">
        <f>IF(Line[Note]="","",PROPER(Line[Note]))</f>
        <v/>
      </c>
      <c r="O2" s="3" t="str">
        <f>IF(Line[Resource Consent Number]="","",UPPER(Line[Resource Consent Number]))</f>
        <v/>
      </c>
      <c r="P2" s="53" t="str">
        <f>IF(Line[Asset Unit Cost]="","",Line[Asset Unit Cost])</f>
        <v/>
      </c>
      <c r="Q2" s="3" t="str">
        <f>IF(Line[Added By]="","",UPPER(Line[Added By]))</f>
        <v/>
      </c>
      <c r="R2" s="11" t="str">
        <f>IF(Line[Added Date]="","",(Line[Added Date]))</f>
        <v/>
      </c>
      <c r="S2" s="3" t="str">
        <f>IF(Line[Z COORD]="","",PROPER(Line[Z COORD]))</f>
        <v/>
      </c>
      <c r="T2" s="3" t="str">
        <f>IF(Line[Asset Description]="","",PROPER(Line[Asset Description]))</f>
        <v/>
      </c>
      <c r="U2" s="3" t="str">
        <f>IF(Line[Asset Group]="","",VLOOKUP(Line[Wall SubType],subdom_master_gdb,2,FALSE))</f>
        <v/>
      </c>
      <c r="V2" s="3" t="str">
        <f>IF(Line[Asset Group]="","",VLOOKUP(Line[Material],material_master,2,FALSE))</f>
        <v/>
      </c>
      <c r="W2" s="3" t="str">
        <f>IF(Line[Height m]="","",Line[Height m])</f>
        <v/>
      </c>
      <c r="X2" s="3" t="str">
        <f>IF(Line[Length m]="","",Line[Length m])</f>
        <v/>
      </c>
      <c r="Y2" s="3" t="str">
        <f>IF(Line[Width m]="","",Line[Width m])</f>
        <v/>
      </c>
      <c r="Z2" s="3" t="str">
        <f>IF(Line[Asset Group]="","",VLOOKUP(Line[Purpose],f_g_function,2,FALSE))</f>
        <v/>
      </c>
      <c r="AA2" s="3" t="str">
        <f>IF(Line[Asset Group]="","",VLOOKUP(Line[Post Material],material_master,2,FALSE))</f>
        <v/>
      </c>
      <c r="AB2" s="3" t="str">
        <f>IF(Line[Pipe Diameter mm]="","",Line[Pipe Diameter mm])</f>
        <v/>
      </c>
      <c r="AC2" s="3" t="str">
        <f>IF(Line[Asset Group]="","",VLOOKUP(Line[Pipe Material],irrigation_pipe_material,2,FALSE))</f>
        <v/>
      </c>
      <c r="AD2" s="3" t="str">
        <f>IF(Line[Asset Group]="","",VLOOKUP(Line[System],irrigation_system,2,FALSE))</f>
        <v/>
      </c>
      <c r="AE2" s="3" t="str">
        <f>IF(Line[Asset Group]="","",VLOOKUP(Line[Status],irrigation_status,2,FALSE))</f>
        <v/>
      </c>
      <c r="AF2" s="3" t="str">
        <f>IF(Line[Asset Group]="","",VLOOKUP(Line[Surface],subdom_master_gdb,2,FALSE))</f>
        <v/>
      </c>
      <c r="AG2" s="3" t="str">
        <f>IF(Line[Surface Layer Depth mm]="","",Line[Surface Layer Depth mm])</f>
        <v/>
      </c>
      <c r="AH2" s="3" t="str">
        <f>IF(Line[Av Width m]="","",Line[Av Width m])</f>
        <v/>
      </c>
      <c r="AI2" s="3" t="str">
        <f>IF(Line[Asset Group]="","",VLOOKUP(Line[Cycle],yes_no,2,FALSE))</f>
        <v/>
      </c>
      <c r="AJ2" s="3" t="str">
        <f>IF(Line[Asset Group]="","",VLOOKUP(Line[Species],hedge_species,2,FALSE))</f>
        <v/>
      </c>
    </row>
    <row r="3" spans="1:36" s="3" customFormat="1" x14ac:dyDescent="0.2">
      <c r="A3" s="3" t="str">
        <f>IF(Line[DWG File Name]="","",Line[DWG File Name])</f>
        <v/>
      </c>
      <c r="B3" s="3" t="str">
        <f>IF(Line[DWG Layer Name]="","",Line[DWG Layer Name])</f>
        <v/>
      </c>
      <c r="C3" s="3" t="str">
        <f>IF(Line[DWG Handle]="","",Line[DWG Handle])</f>
        <v/>
      </c>
      <c r="D3" s="58" t="str">
        <f>IF(Line[Approx Centroid X]="","",Line[Approx Centroid X])</f>
        <v/>
      </c>
      <c r="E3" s="58" t="str">
        <f>IF(Line[Approx Centroid Y]="","",Line[Approx Centroid Y])</f>
        <v/>
      </c>
      <c r="F3" s="3" t="str">
        <f>IF(Line[Replacement Asset]="","",Line[Replacement Asset])</f>
        <v/>
      </c>
      <c r="G3" s="3" t="str">
        <f>IF(Line[Asset ID]="","",UPPER(Line[Asset ID]))</f>
        <v/>
      </c>
      <c r="H3" s="3" t="str">
        <f>IF(Line[Asset Group]="","",VLOOKUP(Line[Asset Group],asset_grp_line,4,FALSE))</f>
        <v/>
      </c>
      <c r="I3" s="3" t="str">
        <f>IF(Line[Asset Group]="","",VLOOKUP(Line[Asset Group],asset_grp_line,2,FALSE))</f>
        <v/>
      </c>
      <c r="J3" s="3" t="str">
        <f>IF(Line[Asset Group]="","",VLOOKUP(Line[Asset Group],asset_grp_line,3,FALSE))</f>
        <v/>
      </c>
      <c r="K3" s="3" t="str">
        <f>IF(Line[Asset Group]="","",VLOOKUP(Line[Asset Type],type_master_list,2,FALSE))</f>
        <v/>
      </c>
      <c r="L3" s="3" t="str">
        <f>IF(Line[Asset Name]="","",PROPER(Line[Asset Name]))</f>
        <v/>
      </c>
      <c r="M3" s="11" t="str">
        <f>IF(Line[Install Date]="","",(Line[Install Date]))</f>
        <v/>
      </c>
      <c r="N3" s="3" t="str">
        <f>IF(Line[Note]="","",PROPER(Line[Note]))</f>
        <v/>
      </c>
      <c r="O3" s="3" t="str">
        <f>IF(Line[Resource Consent Number]="","",UPPER(Line[Resource Consent Number]))</f>
        <v/>
      </c>
      <c r="P3" s="53" t="str">
        <f>IF(Line[Asset Unit Cost]="","",Line[Asset Unit Cost])</f>
        <v/>
      </c>
      <c r="Q3" s="3" t="str">
        <f>IF(Line[Added By]="","",UPPER(Line[Added By]))</f>
        <v/>
      </c>
      <c r="R3" s="11" t="str">
        <f>IF(Line[Added Date]="","",(Line[Added Date]))</f>
        <v/>
      </c>
      <c r="S3" s="3" t="str">
        <f>IF(Line[Z COORD]="","",PROPER(Line[Z COORD]))</f>
        <v/>
      </c>
      <c r="T3" s="3" t="str">
        <f>IF(Line[Asset Description]="","",PROPER(Line[Asset Description]))</f>
        <v/>
      </c>
      <c r="U3" s="3" t="str">
        <f>IF(Line[Asset Group]="","",VLOOKUP(Line[Wall SubType],subdom_master_gdb,2,FALSE))</f>
        <v/>
      </c>
      <c r="V3" s="3" t="str">
        <f>IF(Line[Asset Group]="","",VLOOKUP(Line[Material],material_master,2,FALSE))</f>
        <v/>
      </c>
      <c r="W3" s="3" t="str">
        <f>IF(Line[Height m]="","",Line[Height m])</f>
        <v/>
      </c>
      <c r="X3" s="3" t="str">
        <f>IF(Line[Length m]="","",Line[Length m])</f>
        <v/>
      </c>
      <c r="Y3" s="3" t="str">
        <f>IF(Line[Width m]="","",Line[Width m])</f>
        <v/>
      </c>
      <c r="Z3" s="3" t="str">
        <f>IF(Line[Asset Group]="","",VLOOKUP(Line[Purpose],f_g_function,2,FALSE))</f>
        <v/>
      </c>
      <c r="AA3" s="3" t="str">
        <f>IF(Line[Asset Group]="","",VLOOKUP(Line[Post Material],material_master,2,FALSE))</f>
        <v/>
      </c>
      <c r="AB3" s="3" t="str">
        <f>IF(Line[Pipe Diameter mm]="","",Line[Pipe Diameter mm])</f>
        <v/>
      </c>
      <c r="AC3" s="3" t="str">
        <f>IF(Line[Asset Group]="","",VLOOKUP(Line[Pipe Material],irrigation_pipe_material,2,FALSE))</f>
        <v/>
      </c>
      <c r="AD3" s="3" t="str">
        <f>IF(Line[Asset Group]="","",VLOOKUP(Line[System],irrigation_system,2,FALSE))</f>
        <v/>
      </c>
      <c r="AE3" s="3" t="str">
        <f>IF(Line[Asset Group]="","",VLOOKUP(Line[Status],irrigation_status,2,FALSE))</f>
        <v/>
      </c>
      <c r="AF3" s="3" t="str">
        <f>IF(Line[Asset Group]="","",VLOOKUP(Line[Surface],subdom_master_gdb,2,FALSE))</f>
        <v/>
      </c>
      <c r="AG3" s="3" t="str">
        <f>IF(Line[Surface Layer Depth mm]="","",Line[Surface Layer Depth mm])</f>
        <v/>
      </c>
      <c r="AH3" s="3" t="str">
        <f>IF(Line[Av Width m]="","",Line[Av Width m])</f>
        <v/>
      </c>
      <c r="AI3" s="3" t="str">
        <f>IF(Line[Asset Group]="","",VLOOKUP(Line[Cycle],yes_no,2,FALSE))</f>
        <v/>
      </c>
      <c r="AJ3" s="3" t="str">
        <f>IF(Line[Asset Group]="","",VLOOKUP(Line[Species],hedge_species,2,FALSE))</f>
        <v/>
      </c>
    </row>
    <row r="4" spans="1:36" s="3" customFormat="1" x14ac:dyDescent="0.2">
      <c r="A4" s="3" t="str">
        <f>IF(Line[DWG File Name]="","",Line[DWG File Name])</f>
        <v/>
      </c>
      <c r="B4" s="3" t="str">
        <f>IF(Line[DWG Layer Name]="","",Line[DWG Layer Name])</f>
        <v/>
      </c>
      <c r="C4" s="3" t="str">
        <f>IF(Line[DWG Handle]="","",Line[DWG Handle])</f>
        <v/>
      </c>
      <c r="D4" s="58" t="str">
        <f>IF(Line[Approx Centroid X]="","",Line[Approx Centroid X])</f>
        <v/>
      </c>
      <c r="E4" s="58" t="str">
        <f>IF(Line[Approx Centroid Y]="","",Line[Approx Centroid Y])</f>
        <v/>
      </c>
      <c r="F4" s="3" t="str">
        <f>IF(Line[Replacement Asset]="","",Line[Replacement Asset])</f>
        <v/>
      </c>
      <c r="G4" s="3" t="str">
        <f>IF(Line[Asset ID]="","",UPPER(Line[Asset ID]))</f>
        <v/>
      </c>
      <c r="H4" s="3" t="str">
        <f>IF(Line[Asset Group]="","",VLOOKUP(Line[Asset Group],asset_grp_line,4,FALSE))</f>
        <v/>
      </c>
      <c r="I4" s="3" t="str">
        <f>IF(Line[Asset Group]="","",VLOOKUP(Line[Asset Group],asset_grp_line,2,FALSE))</f>
        <v/>
      </c>
      <c r="J4" s="3" t="str">
        <f>IF(Line[Asset Group]="","",VLOOKUP(Line[Asset Group],asset_grp_line,3,FALSE))</f>
        <v/>
      </c>
      <c r="K4" s="3" t="str">
        <f>IF(Line[Asset Group]="","",VLOOKUP(Line[Asset Type],type_master_list,2,FALSE))</f>
        <v/>
      </c>
      <c r="L4" s="3" t="str">
        <f>IF(Line[Asset Name]="","",PROPER(Line[Asset Name]))</f>
        <v/>
      </c>
      <c r="M4" s="11" t="str">
        <f>IF(Line[Install Date]="","",(Line[Install Date]))</f>
        <v/>
      </c>
      <c r="N4" s="3" t="str">
        <f>IF(Line[Note]="","",PROPER(Line[Note]))</f>
        <v/>
      </c>
      <c r="O4" s="3" t="str">
        <f>IF(Line[Resource Consent Number]="","",UPPER(Line[Resource Consent Number]))</f>
        <v/>
      </c>
      <c r="P4" s="53" t="str">
        <f>IF(Line[Asset Unit Cost]="","",Line[Asset Unit Cost])</f>
        <v/>
      </c>
      <c r="Q4" s="3" t="str">
        <f>IF(Line[Added By]="","",UPPER(Line[Added By]))</f>
        <v/>
      </c>
      <c r="R4" s="11" t="str">
        <f>IF(Line[Added Date]="","",(Line[Added Date]))</f>
        <v/>
      </c>
      <c r="S4" s="3" t="str">
        <f>IF(Line[Z COORD]="","",PROPER(Line[Z COORD]))</f>
        <v/>
      </c>
      <c r="T4" s="3" t="str">
        <f>IF(Line[Asset Description]="","",PROPER(Line[Asset Description]))</f>
        <v/>
      </c>
      <c r="U4" s="3" t="str">
        <f>IF(Line[Asset Group]="","",VLOOKUP(Line[Wall SubType],subdom_master_gdb,2,FALSE))</f>
        <v/>
      </c>
      <c r="V4" s="3" t="str">
        <f>IF(Line[Asset Group]="","",VLOOKUP(Line[Material],material_master,2,FALSE))</f>
        <v/>
      </c>
      <c r="W4" s="3" t="str">
        <f>IF(Line[Height m]="","",Line[Height m])</f>
        <v/>
      </c>
      <c r="X4" s="3" t="str">
        <f>IF(Line[Length m]="","",Line[Length m])</f>
        <v/>
      </c>
      <c r="Y4" s="3" t="str">
        <f>IF(Line[Width m]="","",Line[Width m])</f>
        <v/>
      </c>
      <c r="Z4" s="3" t="str">
        <f>IF(Line[Asset Group]="","",VLOOKUP(Line[Purpose],f_g_function,2,FALSE))</f>
        <v/>
      </c>
      <c r="AA4" s="3" t="str">
        <f>IF(Line[Asset Group]="","",VLOOKUP(Line[Post Material],material_master,2,FALSE))</f>
        <v/>
      </c>
      <c r="AB4" s="3" t="str">
        <f>IF(Line[Pipe Diameter mm]="","",Line[Pipe Diameter mm])</f>
        <v/>
      </c>
      <c r="AC4" s="3" t="str">
        <f>IF(Line[Asset Group]="","",VLOOKUP(Line[Pipe Material],irrigation_pipe_material,2,FALSE))</f>
        <v/>
      </c>
      <c r="AD4" s="3" t="str">
        <f>IF(Line[Asset Group]="","",VLOOKUP(Line[System],irrigation_system,2,FALSE))</f>
        <v/>
      </c>
      <c r="AE4" s="3" t="str">
        <f>IF(Line[Asset Group]="","",VLOOKUP(Line[Status],irrigation_status,2,FALSE))</f>
        <v/>
      </c>
      <c r="AF4" s="3" t="str">
        <f>IF(Line[Asset Group]="","",VLOOKUP(Line[Surface],subdom_master_gdb,2,FALSE))</f>
        <v/>
      </c>
      <c r="AG4" s="3" t="str">
        <f>IF(Line[Surface Layer Depth mm]="","",Line[Surface Layer Depth mm])</f>
        <v/>
      </c>
      <c r="AH4" s="3" t="str">
        <f>IF(Line[Av Width m]="","",Line[Av Width m])</f>
        <v/>
      </c>
      <c r="AI4" s="3" t="str">
        <f>IF(Line[Asset Group]="","",VLOOKUP(Line[Cycle],yes_no,2,FALSE))</f>
        <v/>
      </c>
      <c r="AJ4" s="3" t="str">
        <f>IF(Line[Asset Group]="","",VLOOKUP(Line[Species],hedge_species,2,FALSE))</f>
        <v/>
      </c>
    </row>
    <row r="5" spans="1:36" s="3" customFormat="1" x14ac:dyDescent="0.2">
      <c r="A5" s="3" t="str">
        <f>IF(Line[DWG File Name]="","",Line[DWG File Name])</f>
        <v/>
      </c>
      <c r="B5" s="3" t="str">
        <f>IF(Line[DWG Layer Name]="","",Line[DWG Layer Name])</f>
        <v/>
      </c>
      <c r="C5" s="3" t="str">
        <f>IF(Line[DWG Handle]="","",Line[DWG Handle])</f>
        <v/>
      </c>
      <c r="D5" s="58" t="str">
        <f>IF(Line[Approx Centroid X]="","",Line[Approx Centroid X])</f>
        <v/>
      </c>
      <c r="E5" s="58" t="str">
        <f>IF(Line[Approx Centroid Y]="","",Line[Approx Centroid Y])</f>
        <v/>
      </c>
      <c r="F5" s="3" t="str">
        <f>IF(Line[Replacement Asset]="","",Line[Replacement Asset])</f>
        <v/>
      </c>
      <c r="G5" s="3" t="str">
        <f>IF(Line[Asset ID]="","",UPPER(Line[Asset ID]))</f>
        <v/>
      </c>
      <c r="H5" s="3" t="str">
        <f>IF(Line[Asset Group]="","",VLOOKUP(Line[Asset Group],asset_grp_line,4,FALSE))</f>
        <v/>
      </c>
      <c r="I5" s="3" t="str">
        <f>IF(Line[Asset Group]="","",VLOOKUP(Line[Asset Group],asset_grp_line,2,FALSE))</f>
        <v/>
      </c>
      <c r="J5" s="3" t="str">
        <f>IF(Line[Asset Group]="","",VLOOKUP(Line[Asset Group],asset_grp_line,3,FALSE))</f>
        <v/>
      </c>
      <c r="K5" s="3" t="str">
        <f>IF(Line[Asset Group]="","",VLOOKUP(Line[Asset Type],type_master_list,2,FALSE))</f>
        <v/>
      </c>
      <c r="L5" s="3" t="str">
        <f>IF(Line[Asset Name]="","",PROPER(Line[Asset Name]))</f>
        <v/>
      </c>
      <c r="M5" s="11" t="str">
        <f>IF(Line[Install Date]="","",(Line[Install Date]))</f>
        <v/>
      </c>
      <c r="N5" s="3" t="str">
        <f>IF(Line[Note]="","",PROPER(Line[Note]))</f>
        <v/>
      </c>
      <c r="O5" s="3" t="str">
        <f>IF(Line[Resource Consent Number]="","",UPPER(Line[Resource Consent Number]))</f>
        <v/>
      </c>
      <c r="P5" s="53" t="str">
        <f>IF(Line[Asset Unit Cost]="","",Line[Asset Unit Cost])</f>
        <v/>
      </c>
      <c r="Q5" s="3" t="str">
        <f>IF(Line[Added By]="","",UPPER(Line[Added By]))</f>
        <v/>
      </c>
      <c r="R5" s="11" t="str">
        <f>IF(Line[Added Date]="","",(Line[Added Date]))</f>
        <v/>
      </c>
      <c r="S5" s="3" t="str">
        <f>IF(Line[Z COORD]="","",PROPER(Line[Z COORD]))</f>
        <v/>
      </c>
      <c r="T5" s="3" t="str">
        <f>IF(Line[Asset Description]="","",PROPER(Line[Asset Description]))</f>
        <v/>
      </c>
      <c r="U5" s="3" t="str">
        <f>IF(Line[Asset Group]="","",VLOOKUP(Line[Wall SubType],subdom_master_gdb,2,FALSE))</f>
        <v/>
      </c>
      <c r="V5" s="3" t="str">
        <f>IF(Line[Asset Group]="","",VLOOKUP(Line[Material],material_master,2,FALSE))</f>
        <v/>
      </c>
      <c r="W5" s="3" t="str">
        <f>IF(Line[Height m]="","",Line[Height m])</f>
        <v/>
      </c>
      <c r="X5" s="3" t="str">
        <f>IF(Line[Length m]="","",Line[Length m])</f>
        <v/>
      </c>
      <c r="Y5" s="3" t="str">
        <f>IF(Line[Width m]="","",Line[Width m])</f>
        <v/>
      </c>
      <c r="Z5" s="3" t="str">
        <f>IF(Line[Asset Group]="","",VLOOKUP(Line[Purpose],f_g_function,2,FALSE))</f>
        <v/>
      </c>
      <c r="AA5" s="3" t="str">
        <f>IF(Line[Asset Group]="","",VLOOKUP(Line[Post Material],material_master,2,FALSE))</f>
        <v/>
      </c>
      <c r="AB5" s="3" t="str">
        <f>IF(Line[Pipe Diameter mm]="","",Line[Pipe Diameter mm])</f>
        <v/>
      </c>
      <c r="AC5" s="3" t="str">
        <f>IF(Line[Asset Group]="","",VLOOKUP(Line[Pipe Material],irrigation_pipe_material,2,FALSE))</f>
        <v/>
      </c>
      <c r="AD5" s="3" t="str">
        <f>IF(Line[Asset Group]="","",VLOOKUP(Line[System],irrigation_system,2,FALSE))</f>
        <v/>
      </c>
      <c r="AE5" s="3" t="str">
        <f>IF(Line[Asset Group]="","",VLOOKUP(Line[Status],irrigation_status,2,FALSE))</f>
        <v/>
      </c>
      <c r="AF5" s="3" t="str">
        <f>IF(Line[Asset Group]="","",VLOOKUP(Line[Surface],subdom_master_gdb,2,FALSE))</f>
        <v/>
      </c>
      <c r="AG5" s="3" t="str">
        <f>IF(Line[Surface Layer Depth mm]="","",Line[Surface Layer Depth mm])</f>
        <v/>
      </c>
      <c r="AH5" s="3" t="str">
        <f>IF(Line[Av Width m]="","",Line[Av Width m])</f>
        <v/>
      </c>
      <c r="AI5" s="3" t="str">
        <f>IF(Line[Asset Group]="","",VLOOKUP(Line[Cycle],yes_no,2,FALSE))</f>
        <v/>
      </c>
      <c r="AJ5" s="3" t="str">
        <f>IF(Line[Asset Group]="","",VLOOKUP(Line[Species],hedge_species,2,FALSE))</f>
        <v/>
      </c>
    </row>
    <row r="6" spans="1:36" s="3" customFormat="1" x14ac:dyDescent="0.2">
      <c r="A6" s="3" t="str">
        <f>IF(Line[DWG File Name]="","",Line[DWG File Name])</f>
        <v/>
      </c>
      <c r="B6" s="3" t="str">
        <f>IF(Line[DWG Layer Name]="","",Line[DWG Layer Name])</f>
        <v/>
      </c>
      <c r="C6" s="3" t="str">
        <f>IF(Line[DWG Handle]="","",Line[DWG Handle])</f>
        <v/>
      </c>
      <c r="D6" s="58" t="str">
        <f>IF(Line[Approx Centroid X]="","",Line[Approx Centroid X])</f>
        <v/>
      </c>
      <c r="E6" s="58" t="str">
        <f>IF(Line[Approx Centroid Y]="","",Line[Approx Centroid Y])</f>
        <v/>
      </c>
      <c r="F6" s="3" t="str">
        <f>IF(Line[Replacement Asset]="","",Line[Replacement Asset])</f>
        <v/>
      </c>
      <c r="G6" s="3" t="str">
        <f>IF(Line[Asset ID]="","",UPPER(Line[Asset ID]))</f>
        <v/>
      </c>
      <c r="H6" s="3" t="str">
        <f>IF(Line[Asset Group]="","",VLOOKUP(Line[Asset Group],asset_grp_line,4,FALSE))</f>
        <v/>
      </c>
      <c r="I6" s="3" t="str">
        <f>IF(Line[Asset Group]="","",VLOOKUP(Line[Asset Group],asset_grp_line,2,FALSE))</f>
        <v/>
      </c>
      <c r="J6" s="3" t="str">
        <f>IF(Line[Asset Group]="","",VLOOKUP(Line[Asset Group],asset_grp_line,3,FALSE))</f>
        <v/>
      </c>
      <c r="K6" s="3" t="str">
        <f>IF(Line[Asset Group]="","",VLOOKUP(Line[Asset Type],type_master_list,2,FALSE))</f>
        <v/>
      </c>
      <c r="L6" s="3" t="str">
        <f>IF(Line[Asset Name]="","",PROPER(Line[Asset Name]))</f>
        <v/>
      </c>
      <c r="M6" s="11" t="str">
        <f>IF(Line[Install Date]="","",(Line[Install Date]))</f>
        <v/>
      </c>
      <c r="N6" s="3" t="str">
        <f>IF(Line[Note]="","",PROPER(Line[Note]))</f>
        <v/>
      </c>
      <c r="O6" s="3" t="str">
        <f>IF(Line[Resource Consent Number]="","",UPPER(Line[Resource Consent Number]))</f>
        <v/>
      </c>
      <c r="P6" s="53" t="str">
        <f>IF(Line[Asset Unit Cost]="","",Line[Asset Unit Cost])</f>
        <v/>
      </c>
      <c r="Q6" s="3" t="str">
        <f>IF(Line[Added By]="","",UPPER(Line[Added By]))</f>
        <v/>
      </c>
      <c r="R6" s="11" t="str">
        <f>IF(Line[Added Date]="","",(Line[Added Date]))</f>
        <v/>
      </c>
      <c r="S6" s="3" t="str">
        <f>IF(Line[Z COORD]="","",PROPER(Line[Z COORD]))</f>
        <v/>
      </c>
      <c r="T6" s="3" t="str">
        <f>IF(Line[Asset Description]="","",PROPER(Line[Asset Description]))</f>
        <v/>
      </c>
      <c r="U6" s="3" t="str">
        <f>IF(Line[Asset Group]="","",VLOOKUP(Line[Wall SubType],subdom_master_gdb,2,FALSE))</f>
        <v/>
      </c>
      <c r="V6" s="3" t="str">
        <f>IF(Line[Asset Group]="","",VLOOKUP(Line[Material],material_master,2,FALSE))</f>
        <v/>
      </c>
      <c r="W6" s="3" t="str">
        <f>IF(Line[Height m]="","",Line[Height m])</f>
        <v/>
      </c>
      <c r="X6" s="3" t="str">
        <f>IF(Line[Length m]="","",Line[Length m])</f>
        <v/>
      </c>
      <c r="Y6" s="3" t="str">
        <f>IF(Line[Width m]="","",Line[Width m])</f>
        <v/>
      </c>
      <c r="Z6" s="3" t="str">
        <f>IF(Line[Asset Group]="","",VLOOKUP(Line[Purpose],f_g_function,2,FALSE))</f>
        <v/>
      </c>
      <c r="AA6" s="3" t="str">
        <f>IF(Line[Asset Group]="","",VLOOKUP(Line[Post Material],material_master,2,FALSE))</f>
        <v/>
      </c>
      <c r="AB6" s="3" t="str">
        <f>IF(Line[Pipe Diameter mm]="","",Line[Pipe Diameter mm])</f>
        <v/>
      </c>
      <c r="AC6" s="3" t="str">
        <f>IF(Line[Asset Group]="","",VLOOKUP(Line[Pipe Material],irrigation_pipe_material,2,FALSE))</f>
        <v/>
      </c>
      <c r="AD6" s="3" t="str">
        <f>IF(Line[Asset Group]="","",VLOOKUP(Line[System],irrigation_system,2,FALSE))</f>
        <v/>
      </c>
      <c r="AE6" s="3" t="str">
        <f>IF(Line[Asset Group]="","",VLOOKUP(Line[Status],irrigation_status,2,FALSE))</f>
        <v/>
      </c>
      <c r="AF6" s="3" t="str">
        <f>IF(Line[Asset Group]="","",VLOOKUP(Line[Surface],subdom_master_gdb,2,FALSE))</f>
        <v/>
      </c>
      <c r="AG6" s="3" t="str">
        <f>IF(Line[Surface Layer Depth mm]="","",Line[Surface Layer Depth mm])</f>
        <v/>
      </c>
      <c r="AH6" s="3" t="str">
        <f>IF(Line[Av Width m]="","",Line[Av Width m])</f>
        <v/>
      </c>
      <c r="AI6" s="3" t="str">
        <f>IF(Line[Asset Group]="","",VLOOKUP(Line[Cycle],yes_no,2,FALSE))</f>
        <v/>
      </c>
      <c r="AJ6" s="3" t="str">
        <f>IF(Line[Asset Group]="","",VLOOKUP(Line[Species],hedge_species,2,FALSE))</f>
        <v/>
      </c>
    </row>
    <row r="7" spans="1:36" s="3" customFormat="1" x14ac:dyDescent="0.2">
      <c r="A7" s="3" t="str">
        <f>IF(Line[DWG File Name]="","",Line[DWG File Name])</f>
        <v/>
      </c>
      <c r="B7" s="3" t="str">
        <f>IF(Line[DWG Layer Name]="","",Line[DWG Layer Name])</f>
        <v/>
      </c>
      <c r="C7" s="3" t="str">
        <f>IF(Line[DWG Handle]="","",Line[DWG Handle])</f>
        <v/>
      </c>
      <c r="D7" s="58" t="str">
        <f>IF(Line[Approx Centroid X]="","",Line[Approx Centroid X])</f>
        <v/>
      </c>
      <c r="E7" s="58" t="str">
        <f>IF(Line[Approx Centroid Y]="","",Line[Approx Centroid Y])</f>
        <v/>
      </c>
      <c r="F7" s="3" t="str">
        <f>IF(Line[Replacement Asset]="","",Line[Replacement Asset])</f>
        <v/>
      </c>
      <c r="G7" s="3" t="str">
        <f>IF(Line[Asset ID]="","",UPPER(Line[Asset ID]))</f>
        <v/>
      </c>
      <c r="H7" s="3" t="str">
        <f>IF(Line[Asset Group]="","",VLOOKUP(Line[Asset Group],asset_grp_line,4,FALSE))</f>
        <v/>
      </c>
      <c r="I7" s="3" t="str">
        <f>IF(Line[Asset Group]="","",VLOOKUP(Line[Asset Group],asset_grp_line,2,FALSE))</f>
        <v/>
      </c>
      <c r="J7" s="3" t="str">
        <f>IF(Line[Asset Group]="","",VLOOKUP(Line[Asset Group],asset_grp_line,3,FALSE))</f>
        <v/>
      </c>
      <c r="K7" s="3" t="str">
        <f>IF(Line[Asset Group]="","",VLOOKUP(Line[Asset Type],type_master_list,2,FALSE))</f>
        <v/>
      </c>
      <c r="L7" s="3" t="str">
        <f>IF(Line[Asset Name]="","",PROPER(Line[Asset Name]))</f>
        <v/>
      </c>
      <c r="M7" s="11" t="str">
        <f>IF(Line[Install Date]="","",(Line[Install Date]))</f>
        <v/>
      </c>
      <c r="N7" s="3" t="str">
        <f>IF(Line[Note]="","",PROPER(Line[Note]))</f>
        <v/>
      </c>
      <c r="O7" s="3" t="str">
        <f>IF(Line[Resource Consent Number]="","",UPPER(Line[Resource Consent Number]))</f>
        <v/>
      </c>
      <c r="P7" s="53" t="str">
        <f>IF(Line[Asset Unit Cost]="","",Line[Asset Unit Cost])</f>
        <v/>
      </c>
      <c r="Q7" s="3" t="str">
        <f>IF(Line[Added By]="","",UPPER(Line[Added By]))</f>
        <v/>
      </c>
      <c r="R7" s="11" t="str">
        <f>IF(Line[Added Date]="","",(Line[Added Date]))</f>
        <v/>
      </c>
      <c r="S7" s="3" t="str">
        <f>IF(Line[Z COORD]="","",PROPER(Line[Z COORD]))</f>
        <v/>
      </c>
      <c r="T7" s="3" t="str">
        <f>IF(Line[Asset Description]="","",PROPER(Line[Asset Description]))</f>
        <v/>
      </c>
      <c r="U7" s="3" t="str">
        <f>IF(Line[Asset Group]="","",VLOOKUP(Line[Wall SubType],subdom_master_gdb,2,FALSE))</f>
        <v/>
      </c>
      <c r="V7" s="3" t="str">
        <f>IF(Line[Asset Group]="","",VLOOKUP(Line[Material],material_master,2,FALSE))</f>
        <v/>
      </c>
      <c r="W7" s="3" t="str">
        <f>IF(Line[Height m]="","",Line[Height m])</f>
        <v/>
      </c>
      <c r="X7" s="3" t="str">
        <f>IF(Line[Length m]="","",Line[Length m])</f>
        <v/>
      </c>
      <c r="Y7" s="3" t="str">
        <f>IF(Line[Width m]="","",Line[Width m])</f>
        <v/>
      </c>
      <c r="Z7" s="3" t="str">
        <f>IF(Line[Asset Group]="","",VLOOKUP(Line[Purpose],f_g_function,2,FALSE))</f>
        <v/>
      </c>
      <c r="AA7" s="3" t="str">
        <f>IF(Line[Asset Group]="","",VLOOKUP(Line[Post Material],material_master,2,FALSE))</f>
        <v/>
      </c>
      <c r="AB7" s="3" t="str">
        <f>IF(Line[Pipe Diameter mm]="","",Line[Pipe Diameter mm])</f>
        <v/>
      </c>
      <c r="AC7" s="3" t="str">
        <f>IF(Line[Asset Group]="","",VLOOKUP(Line[Pipe Material],irrigation_pipe_material,2,FALSE))</f>
        <v/>
      </c>
      <c r="AD7" s="3" t="str">
        <f>IF(Line[Asset Group]="","",VLOOKUP(Line[System],irrigation_system,2,FALSE))</f>
        <v/>
      </c>
      <c r="AE7" s="3" t="str">
        <f>IF(Line[Asset Group]="","",VLOOKUP(Line[Status],irrigation_status,2,FALSE))</f>
        <v/>
      </c>
      <c r="AF7" s="3" t="str">
        <f>IF(Line[Asset Group]="","",VLOOKUP(Line[Surface],subdom_master_gdb,2,FALSE))</f>
        <v/>
      </c>
      <c r="AG7" s="3" t="str">
        <f>IF(Line[Surface Layer Depth mm]="","",Line[Surface Layer Depth mm])</f>
        <v/>
      </c>
      <c r="AH7" s="3" t="str">
        <f>IF(Line[Av Width m]="","",Line[Av Width m])</f>
        <v/>
      </c>
      <c r="AI7" s="3" t="str">
        <f>IF(Line[Asset Group]="","",VLOOKUP(Line[Cycle],yes_no,2,FALSE))</f>
        <v/>
      </c>
      <c r="AJ7" s="3" t="str">
        <f>IF(Line[Asset Group]="","",VLOOKUP(Line[Species],hedge_species,2,FALSE))</f>
        <v/>
      </c>
    </row>
    <row r="8" spans="1:36" s="3" customFormat="1" x14ac:dyDescent="0.2">
      <c r="A8" s="3" t="str">
        <f>IF(Line[DWG File Name]="","",Line[DWG File Name])</f>
        <v/>
      </c>
      <c r="B8" s="3" t="str">
        <f>IF(Line[DWG Layer Name]="","",Line[DWG Layer Name])</f>
        <v/>
      </c>
      <c r="C8" s="3" t="str">
        <f>IF(Line[DWG Handle]="","",Line[DWG Handle])</f>
        <v/>
      </c>
      <c r="D8" s="58" t="str">
        <f>IF(Line[Approx Centroid X]="","",Line[Approx Centroid X])</f>
        <v/>
      </c>
      <c r="E8" s="58" t="str">
        <f>IF(Line[Approx Centroid Y]="","",Line[Approx Centroid Y])</f>
        <v/>
      </c>
      <c r="F8" s="3" t="str">
        <f>IF(Line[Replacement Asset]="","",Line[Replacement Asset])</f>
        <v/>
      </c>
      <c r="G8" s="3" t="str">
        <f>IF(Line[Asset ID]="","",UPPER(Line[Asset ID]))</f>
        <v/>
      </c>
      <c r="H8" s="3" t="str">
        <f>IF(Line[Asset Group]="","",VLOOKUP(Line[Asset Group],asset_grp_line,4,FALSE))</f>
        <v/>
      </c>
      <c r="I8" s="3" t="str">
        <f>IF(Line[Asset Group]="","",VLOOKUP(Line[Asset Group],asset_grp_line,2,FALSE))</f>
        <v/>
      </c>
      <c r="J8" s="3" t="str">
        <f>IF(Line[Asset Group]="","",VLOOKUP(Line[Asset Group],asset_grp_line,3,FALSE))</f>
        <v/>
      </c>
      <c r="K8" s="3" t="str">
        <f>IF(Line[Asset Group]="","",VLOOKUP(Line[Asset Type],type_master_list,2,FALSE))</f>
        <v/>
      </c>
      <c r="L8" s="3" t="str">
        <f>IF(Line[Asset Name]="","",PROPER(Line[Asset Name]))</f>
        <v/>
      </c>
      <c r="M8" s="11" t="str">
        <f>IF(Line[Install Date]="","",(Line[Install Date]))</f>
        <v/>
      </c>
      <c r="N8" s="3" t="str">
        <f>IF(Line[Note]="","",PROPER(Line[Note]))</f>
        <v/>
      </c>
      <c r="O8" s="3" t="str">
        <f>IF(Line[Resource Consent Number]="","",UPPER(Line[Resource Consent Number]))</f>
        <v/>
      </c>
      <c r="P8" s="53" t="str">
        <f>IF(Line[Asset Unit Cost]="","",Line[Asset Unit Cost])</f>
        <v/>
      </c>
      <c r="Q8" s="3" t="str">
        <f>IF(Line[Added By]="","",UPPER(Line[Added By]))</f>
        <v/>
      </c>
      <c r="R8" s="11" t="str">
        <f>IF(Line[Added Date]="","",(Line[Added Date]))</f>
        <v/>
      </c>
      <c r="S8" s="3" t="str">
        <f>IF(Line[Z COORD]="","",PROPER(Line[Z COORD]))</f>
        <v/>
      </c>
      <c r="T8" s="3" t="str">
        <f>IF(Line[Asset Description]="","",PROPER(Line[Asset Description]))</f>
        <v/>
      </c>
      <c r="U8" s="3" t="str">
        <f>IF(Line[Asset Group]="","",VLOOKUP(Line[Wall SubType],subdom_master_gdb,2,FALSE))</f>
        <v/>
      </c>
      <c r="V8" s="3" t="str">
        <f>IF(Line[Asset Group]="","",VLOOKUP(Line[Material],material_master,2,FALSE))</f>
        <v/>
      </c>
      <c r="W8" s="3" t="str">
        <f>IF(Line[Height m]="","",Line[Height m])</f>
        <v/>
      </c>
      <c r="X8" s="3" t="str">
        <f>IF(Line[Length m]="","",Line[Length m])</f>
        <v/>
      </c>
      <c r="Y8" s="3" t="str">
        <f>IF(Line[Width m]="","",Line[Width m])</f>
        <v/>
      </c>
      <c r="Z8" s="3" t="str">
        <f>IF(Line[Asset Group]="","",VLOOKUP(Line[Purpose],f_g_function,2,FALSE))</f>
        <v/>
      </c>
      <c r="AA8" s="3" t="str">
        <f>IF(Line[Asset Group]="","",VLOOKUP(Line[Post Material],material_master,2,FALSE))</f>
        <v/>
      </c>
      <c r="AB8" s="3" t="str">
        <f>IF(Line[Pipe Diameter mm]="","",Line[Pipe Diameter mm])</f>
        <v/>
      </c>
      <c r="AC8" s="3" t="str">
        <f>IF(Line[Asset Group]="","",VLOOKUP(Line[Pipe Material],irrigation_pipe_material,2,FALSE))</f>
        <v/>
      </c>
      <c r="AD8" s="3" t="str">
        <f>IF(Line[Asset Group]="","",VLOOKUP(Line[System],irrigation_system,2,FALSE))</f>
        <v/>
      </c>
      <c r="AE8" s="3" t="str">
        <f>IF(Line[Asset Group]="","",VLOOKUP(Line[Status],irrigation_status,2,FALSE))</f>
        <v/>
      </c>
      <c r="AF8" s="3" t="str">
        <f>IF(Line[Asset Group]="","",VLOOKUP(Line[Surface],subdom_master_gdb,2,FALSE))</f>
        <v/>
      </c>
      <c r="AG8" s="3" t="str">
        <f>IF(Line[Surface Layer Depth mm]="","",Line[Surface Layer Depth mm])</f>
        <v/>
      </c>
      <c r="AH8" s="3" t="str">
        <f>IF(Line[Av Width m]="","",Line[Av Width m])</f>
        <v/>
      </c>
      <c r="AI8" s="3" t="str">
        <f>IF(Line[Asset Group]="","",VLOOKUP(Line[Cycle],yes_no,2,FALSE))</f>
        <v/>
      </c>
      <c r="AJ8" s="3" t="str">
        <f>IF(Line[Asset Group]="","",VLOOKUP(Line[Species],hedge_species,2,FALSE))</f>
        <v/>
      </c>
    </row>
    <row r="9" spans="1:36" s="3" customFormat="1" x14ac:dyDescent="0.2">
      <c r="A9" s="3" t="str">
        <f>IF(Line[DWG File Name]="","",Line[DWG File Name])</f>
        <v/>
      </c>
      <c r="B9" s="3" t="str">
        <f>IF(Line[DWG Layer Name]="","",Line[DWG Layer Name])</f>
        <v/>
      </c>
      <c r="C9" s="3" t="str">
        <f>IF(Line[DWG Handle]="","",Line[DWG Handle])</f>
        <v/>
      </c>
      <c r="D9" s="58" t="str">
        <f>IF(Line[Approx Centroid X]="","",Line[Approx Centroid X])</f>
        <v/>
      </c>
      <c r="E9" s="58" t="str">
        <f>IF(Line[Approx Centroid Y]="","",Line[Approx Centroid Y])</f>
        <v/>
      </c>
      <c r="F9" s="3" t="str">
        <f>IF(Line[Replacement Asset]="","",Line[Replacement Asset])</f>
        <v/>
      </c>
      <c r="G9" s="3" t="str">
        <f>IF(Line[Asset ID]="","",UPPER(Line[Asset ID]))</f>
        <v/>
      </c>
      <c r="H9" s="3" t="str">
        <f>IF(Line[Asset Group]="","",VLOOKUP(Line[Asset Group],asset_grp_line,4,FALSE))</f>
        <v/>
      </c>
      <c r="I9" s="3" t="str">
        <f>IF(Line[Asset Group]="","",VLOOKUP(Line[Asset Group],asset_grp_line,2,FALSE))</f>
        <v/>
      </c>
      <c r="J9" s="3" t="str">
        <f>IF(Line[Asset Group]="","",VLOOKUP(Line[Asset Group],asset_grp_line,3,FALSE))</f>
        <v/>
      </c>
      <c r="K9" s="3" t="str">
        <f>IF(Line[Asset Group]="","",VLOOKUP(Line[Asset Type],type_master_list,2,FALSE))</f>
        <v/>
      </c>
      <c r="L9" s="3" t="str">
        <f>IF(Line[Asset Name]="","",PROPER(Line[Asset Name]))</f>
        <v/>
      </c>
      <c r="M9" s="11" t="str">
        <f>IF(Line[Install Date]="","",(Line[Install Date]))</f>
        <v/>
      </c>
      <c r="N9" s="3" t="str">
        <f>IF(Line[Note]="","",PROPER(Line[Note]))</f>
        <v/>
      </c>
      <c r="O9" s="3" t="str">
        <f>IF(Line[Resource Consent Number]="","",UPPER(Line[Resource Consent Number]))</f>
        <v/>
      </c>
      <c r="P9" s="53" t="str">
        <f>IF(Line[Asset Unit Cost]="","",Line[Asset Unit Cost])</f>
        <v/>
      </c>
      <c r="Q9" s="3" t="str">
        <f>IF(Line[Added By]="","",UPPER(Line[Added By]))</f>
        <v/>
      </c>
      <c r="R9" s="11" t="str">
        <f>IF(Line[Added Date]="","",(Line[Added Date]))</f>
        <v/>
      </c>
      <c r="S9" s="3" t="str">
        <f>IF(Line[Z COORD]="","",PROPER(Line[Z COORD]))</f>
        <v/>
      </c>
      <c r="T9" s="3" t="str">
        <f>IF(Line[Asset Description]="","",PROPER(Line[Asset Description]))</f>
        <v/>
      </c>
      <c r="U9" s="3" t="str">
        <f>IF(Line[Asset Group]="","",VLOOKUP(Line[Wall SubType],subdom_master_gdb,2,FALSE))</f>
        <v/>
      </c>
      <c r="V9" s="3" t="str">
        <f>IF(Line[Asset Group]="","",VLOOKUP(Line[Material],material_master,2,FALSE))</f>
        <v/>
      </c>
      <c r="W9" s="3" t="str">
        <f>IF(Line[Height m]="","",Line[Height m])</f>
        <v/>
      </c>
      <c r="X9" s="3" t="str">
        <f>IF(Line[Length m]="","",Line[Length m])</f>
        <v/>
      </c>
      <c r="Y9" s="3" t="str">
        <f>IF(Line[Width m]="","",Line[Width m])</f>
        <v/>
      </c>
      <c r="Z9" s="3" t="str">
        <f>IF(Line[Asset Group]="","",VLOOKUP(Line[Purpose],f_g_function,2,FALSE))</f>
        <v/>
      </c>
      <c r="AA9" s="3" t="str">
        <f>IF(Line[Asset Group]="","",VLOOKUP(Line[Post Material],material_master,2,FALSE))</f>
        <v/>
      </c>
      <c r="AB9" s="3" t="str">
        <f>IF(Line[Pipe Diameter mm]="","",Line[Pipe Diameter mm])</f>
        <v/>
      </c>
      <c r="AC9" s="3" t="str">
        <f>IF(Line[Asset Group]="","",VLOOKUP(Line[Pipe Material],irrigation_pipe_material,2,FALSE))</f>
        <v/>
      </c>
      <c r="AD9" s="3" t="str">
        <f>IF(Line[Asset Group]="","",VLOOKUP(Line[System],irrigation_system,2,FALSE))</f>
        <v/>
      </c>
      <c r="AE9" s="3" t="str">
        <f>IF(Line[Asset Group]="","",VLOOKUP(Line[Status],irrigation_status,2,FALSE))</f>
        <v/>
      </c>
      <c r="AF9" s="3" t="str">
        <f>IF(Line[Asset Group]="","",VLOOKUP(Line[Surface],subdom_master_gdb,2,FALSE))</f>
        <v/>
      </c>
      <c r="AG9" s="3" t="str">
        <f>IF(Line[Surface Layer Depth mm]="","",Line[Surface Layer Depth mm])</f>
        <v/>
      </c>
      <c r="AH9" s="3" t="str">
        <f>IF(Line[Av Width m]="","",Line[Av Width m])</f>
        <v/>
      </c>
      <c r="AI9" s="3" t="str">
        <f>IF(Line[Asset Group]="","",VLOOKUP(Line[Cycle],yes_no,2,FALSE))</f>
        <v/>
      </c>
      <c r="AJ9" s="3" t="str">
        <f>IF(Line[Asset Group]="","",VLOOKUP(Line[Species],hedge_species,2,FALSE))</f>
        <v/>
      </c>
    </row>
    <row r="10" spans="1:36" s="3" customFormat="1" x14ac:dyDescent="0.2">
      <c r="A10" s="3" t="str">
        <f>IF(Line[DWG File Name]="","",Line[DWG File Name])</f>
        <v/>
      </c>
      <c r="B10" s="3" t="str">
        <f>IF(Line[DWG Layer Name]="","",Line[DWG Layer Name])</f>
        <v/>
      </c>
      <c r="C10" s="3" t="str">
        <f>IF(Line[DWG Handle]="","",Line[DWG Handle])</f>
        <v/>
      </c>
      <c r="D10" s="58" t="str">
        <f>IF(Line[Approx Centroid X]="","",Line[Approx Centroid X])</f>
        <v/>
      </c>
      <c r="E10" s="58" t="str">
        <f>IF(Line[Approx Centroid Y]="","",Line[Approx Centroid Y])</f>
        <v/>
      </c>
      <c r="F10" s="3" t="str">
        <f>IF(Line[Replacement Asset]="","",Line[Replacement Asset])</f>
        <v/>
      </c>
      <c r="G10" s="3" t="str">
        <f>IF(Line[Asset ID]="","",UPPER(Line[Asset ID]))</f>
        <v/>
      </c>
      <c r="H10" s="3" t="str">
        <f>IF(Line[Asset Group]="","",VLOOKUP(Line[Asset Group],asset_grp_line,4,FALSE))</f>
        <v/>
      </c>
      <c r="I10" s="3" t="str">
        <f>IF(Line[Asset Group]="","",VLOOKUP(Line[Asset Group],asset_grp_line,2,FALSE))</f>
        <v/>
      </c>
      <c r="J10" s="3" t="str">
        <f>IF(Line[Asset Group]="","",VLOOKUP(Line[Asset Group],asset_grp_line,3,FALSE))</f>
        <v/>
      </c>
      <c r="K10" s="3" t="str">
        <f>IF(Line[Asset Group]="","",VLOOKUP(Line[Asset Type],type_master_list,2,FALSE))</f>
        <v/>
      </c>
      <c r="L10" s="3" t="str">
        <f>IF(Line[Asset Name]="","",PROPER(Line[Asset Name]))</f>
        <v/>
      </c>
      <c r="M10" s="11" t="str">
        <f>IF(Line[Install Date]="","",(Line[Install Date]))</f>
        <v/>
      </c>
      <c r="N10" s="3" t="str">
        <f>IF(Line[Note]="","",PROPER(Line[Note]))</f>
        <v/>
      </c>
      <c r="O10" s="3" t="str">
        <f>IF(Line[Resource Consent Number]="","",UPPER(Line[Resource Consent Number]))</f>
        <v/>
      </c>
      <c r="P10" s="53" t="str">
        <f>IF(Line[Asset Unit Cost]="","",Line[Asset Unit Cost])</f>
        <v/>
      </c>
      <c r="Q10" s="3" t="str">
        <f>IF(Line[Added By]="","",UPPER(Line[Added By]))</f>
        <v/>
      </c>
      <c r="R10" s="11" t="str">
        <f>IF(Line[Added Date]="","",(Line[Added Date]))</f>
        <v/>
      </c>
      <c r="S10" s="3" t="str">
        <f>IF(Line[Z COORD]="","",PROPER(Line[Z COORD]))</f>
        <v/>
      </c>
      <c r="T10" s="3" t="str">
        <f>IF(Line[Asset Description]="","",PROPER(Line[Asset Description]))</f>
        <v/>
      </c>
      <c r="U10" s="3" t="str">
        <f>IF(Line[Asset Group]="","",VLOOKUP(Line[Wall SubType],subdom_master_gdb,2,FALSE))</f>
        <v/>
      </c>
      <c r="V10" s="3" t="str">
        <f>IF(Line[Asset Group]="","",VLOOKUP(Line[Material],material_master,2,FALSE))</f>
        <v/>
      </c>
      <c r="W10" s="3" t="str">
        <f>IF(Line[Height m]="","",Line[Height m])</f>
        <v/>
      </c>
      <c r="X10" s="3" t="str">
        <f>IF(Line[Length m]="","",Line[Length m])</f>
        <v/>
      </c>
      <c r="Y10" s="3" t="str">
        <f>IF(Line[Width m]="","",Line[Width m])</f>
        <v/>
      </c>
      <c r="Z10" s="3" t="str">
        <f>IF(Line[Asset Group]="","",VLOOKUP(Line[Purpose],f_g_function,2,FALSE))</f>
        <v/>
      </c>
      <c r="AA10" s="3" t="str">
        <f>IF(Line[Asset Group]="","",VLOOKUP(Line[Post Material],material_master,2,FALSE))</f>
        <v/>
      </c>
      <c r="AB10" s="3" t="str">
        <f>IF(Line[Pipe Diameter mm]="","",Line[Pipe Diameter mm])</f>
        <v/>
      </c>
      <c r="AC10" s="3" t="str">
        <f>IF(Line[Asset Group]="","",VLOOKUP(Line[Pipe Material],irrigation_pipe_material,2,FALSE))</f>
        <v/>
      </c>
      <c r="AD10" s="3" t="str">
        <f>IF(Line[Asset Group]="","",VLOOKUP(Line[System],irrigation_system,2,FALSE))</f>
        <v/>
      </c>
      <c r="AE10" s="3" t="str">
        <f>IF(Line[Asset Group]="","",VLOOKUP(Line[Status],irrigation_status,2,FALSE))</f>
        <v/>
      </c>
      <c r="AF10" s="3" t="str">
        <f>IF(Line[Asset Group]="","",VLOOKUP(Line[Surface],subdom_master_gdb,2,FALSE))</f>
        <v/>
      </c>
      <c r="AG10" s="3" t="str">
        <f>IF(Line[Surface Layer Depth mm]="","",Line[Surface Layer Depth mm])</f>
        <v/>
      </c>
      <c r="AH10" s="3" t="str">
        <f>IF(Line[Av Width m]="","",Line[Av Width m])</f>
        <v/>
      </c>
      <c r="AI10" s="3" t="str">
        <f>IF(Line[Asset Group]="","",VLOOKUP(Line[Cycle],yes_no,2,FALSE))</f>
        <v/>
      </c>
      <c r="AJ10" s="3" t="str">
        <f>IF(Line[Asset Group]="","",VLOOKUP(Line[Species],hedge_species,2,FALSE))</f>
        <v/>
      </c>
    </row>
    <row r="11" spans="1:36" s="3" customFormat="1" x14ac:dyDescent="0.2">
      <c r="A11" s="3" t="str">
        <f>IF(Line[DWG File Name]="","",Line[DWG File Name])</f>
        <v/>
      </c>
      <c r="B11" s="3" t="str">
        <f>IF(Line[DWG Layer Name]="","",Line[DWG Layer Name])</f>
        <v/>
      </c>
      <c r="C11" s="3" t="str">
        <f>IF(Line[DWG Handle]="","",Line[DWG Handle])</f>
        <v/>
      </c>
      <c r="D11" s="58" t="str">
        <f>IF(Line[Approx Centroid X]="","",Line[Approx Centroid X])</f>
        <v/>
      </c>
      <c r="E11" s="58" t="str">
        <f>IF(Line[Approx Centroid Y]="","",Line[Approx Centroid Y])</f>
        <v/>
      </c>
      <c r="F11" s="3" t="str">
        <f>IF(Line[Replacement Asset]="","",Line[Replacement Asset])</f>
        <v/>
      </c>
      <c r="G11" s="3" t="str">
        <f>IF(Line[Asset ID]="","",UPPER(Line[Asset ID]))</f>
        <v/>
      </c>
      <c r="H11" s="3" t="str">
        <f>IF(Line[Asset Group]="","",VLOOKUP(Line[Asset Group],asset_grp_line,4,FALSE))</f>
        <v/>
      </c>
      <c r="I11" s="3" t="str">
        <f>IF(Line[Asset Group]="","",VLOOKUP(Line[Asset Group],asset_grp_line,2,FALSE))</f>
        <v/>
      </c>
      <c r="J11" s="3" t="str">
        <f>IF(Line[Asset Group]="","",VLOOKUP(Line[Asset Group],asset_grp_line,3,FALSE))</f>
        <v/>
      </c>
      <c r="K11" s="3" t="str">
        <f>IF(Line[Asset Group]="","",VLOOKUP(Line[Asset Type],type_master_list,2,FALSE))</f>
        <v/>
      </c>
      <c r="L11" s="3" t="str">
        <f>IF(Line[Asset Name]="","",PROPER(Line[Asset Name]))</f>
        <v/>
      </c>
      <c r="M11" s="11" t="str">
        <f>IF(Line[Install Date]="","",(Line[Install Date]))</f>
        <v/>
      </c>
      <c r="N11" s="3" t="str">
        <f>IF(Line[Note]="","",PROPER(Line[Note]))</f>
        <v/>
      </c>
      <c r="O11" s="3" t="str">
        <f>IF(Line[Resource Consent Number]="","",UPPER(Line[Resource Consent Number]))</f>
        <v/>
      </c>
      <c r="P11" s="53" t="str">
        <f>IF(Line[Asset Unit Cost]="","",Line[Asset Unit Cost])</f>
        <v/>
      </c>
      <c r="Q11" s="3" t="str">
        <f>IF(Line[Added By]="","",UPPER(Line[Added By]))</f>
        <v/>
      </c>
      <c r="R11" s="11" t="str">
        <f>IF(Line[Added Date]="","",(Line[Added Date]))</f>
        <v/>
      </c>
      <c r="S11" s="3" t="str">
        <f>IF(Line[Z COORD]="","",PROPER(Line[Z COORD]))</f>
        <v/>
      </c>
      <c r="T11" s="3" t="str">
        <f>IF(Line[Asset Description]="","",PROPER(Line[Asset Description]))</f>
        <v/>
      </c>
      <c r="U11" s="3" t="str">
        <f>IF(Line[Asset Group]="","",VLOOKUP(Line[Wall SubType],subdom_master_gdb,2,FALSE))</f>
        <v/>
      </c>
      <c r="V11" s="3" t="str">
        <f>IF(Line[Asset Group]="","",VLOOKUP(Line[Material],material_master,2,FALSE))</f>
        <v/>
      </c>
      <c r="W11" s="3" t="str">
        <f>IF(Line[Height m]="","",Line[Height m])</f>
        <v/>
      </c>
      <c r="X11" s="3" t="str">
        <f>IF(Line[Length m]="","",Line[Length m])</f>
        <v/>
      </c>
      <c r="Y11" s="3" t="str">
        <f>IF(Line[Width m]="","",Line[Width m])</f>
        <v/>
      </c>
      <c r="Z11" s="3" t="str">
        <f>IF(Line[Asset Group]="","",VLOOKUP(Line[Purpose],f_g_function,2,FALSE))</f>
        <v/>
      </c>
      <c r="AA11" s="3" t="str">
        <f>IF(Line[Asset Group]="","",VLOOKUP(Line[Post Material],material_master,2,FALSE))</f>
        <v/>
      </c>
      <c r="AB11" s="3" t="str">
        <f>IF(Line[Pipe Diameter mm]="","",Line[Pipe Diameter mm])</f>
        <v/>
      </c>
      <c r="AC11" s="3" t="str">
        <f>IF(Line[Asset Group]="","",VLOOKUP(Line[Pipe Material],irrigation_pipe_material,2,FALSE))</f>
        <v/>
      </c>
      <c r="AD11" s="3" t="str">
        <f>IF(Line[Asset Group]="","",VLOOKUP(Line[System],irrigation_system,2,FALSE))</f>
        <v/>
      </c>
      <c r="AE11" s="3" t="str">
        <f>IF(Line[Asset Group]="","",VLOOKUP(Line[Status],irrigation_status,2,FALSE))</f>
        <v/>
      </c>
      <c r="AF11" s="3" t="str">
        <f>IF(Line[Asset Group]="","",VLOOKUP(Line[Surface],subdom_master_gdb,2,FALSE))</f>
        <v/>
      </c>
      <c r="AG11" s="3" t="str">
        <f>IF(Line[Surface Layer Depth mm]="","",Line[Surface Layer Depth mm])</f>
        <v/>
      </c>
      <c r="AH11" s="3" t="str">
        <f>IF(Line[Av Width m]="","",Line[Av Width m])</f>
        <v/>
      </c>
      <c r="AI11" s="3" t="str">
        <f>IF(Line[Asset Group]="","",VLOOKUP(Line[Cycle],yes_no,2,FALSE))</f>
        <v/>
      </c>
      <c r="AJ11" s="3" t="str">
        <f>IF(Line[Asset Group]="","",VLOOKUP(Line[Species],hedge_species,2,FALSE))</f>
        <v/>
      </c>
    </row>
    <row r="12" spans="1:36" s="3" customFormat="1" x14ac:dyDescent="0.2">
      <c r="A12" s="3" t="str">
        <f>IF(Line[DWG File Name]="","",Line[DWG File Name])</f>
        <v/>
      </c>
      <c r="B12" s="3" t="str">
        <f>IF(Line[DWG Layer Name]="","",Line[DWG Layer Name])</f>
        <v/>
      </c>
      <c r="C12" s="3" t="str">
        <f>IF(Line[DWG Handle]="","",Line[DWG Handle])</f>
        <v/>
      </c>
      <c r="D12" s="58" t="str">
        <f>IF(Line[Approx Centroid X]="","",Line[Approx Centroid X])</f>
        <v/>
      </c>
      <c r="E12" s="58" t="str">
        <f>IF(Line[Approx Centroid Y]="","",Line[Approx Centroid Y])</f>
        <v/>
      </c>
      <c r="F12" s="3" t="str">
        <f>IF(Line[Replacement Asset]="","",Line[Replacement Asset])</f>
        <v/>
      </c>
      <c r="G12" s="3" t="str">
        <f>IF(Line[Asset ID]="","",UPPER(Line[Asset ID]))</f>
        <v/>
      </c>
      <c r="H12" s="3" t="str">
        <f>IF(Line[Asset Group]="","",VLOOKUP(Line[Asset Group],asset_grp_line,4,FALSE))</f>
        <v/>
      </c>
      <c r="I12" s="3" t="str">
        <f>IF(Line[Asset Group]="","",VLOOKUP(Line[Asset Group],asset_grp_line,2,FALSE))</f>
        <v/>
      </c>
      <c r="J12" s="3" t="str">
        <f>IF(Line[Asset Group]="","",VLOOKUP(Line[Asset Group],asset_grp_line,3,FALSE))</f>
        <v/>
      </c>
      <c r="K12" s="3" t="str">
        <f>IF(Line[Asset Group]="","",VLOOKUP(Line[Asset Type],type_master_list,2,FALSE))</f>
        <v/>
      </c>
      <c r="L12" s="3" t="str">
        <f>IF(Line[Asset Name]="","",PROPER(Line[Asset Name]))</f>
        <v/>
      </c>
      <c r="M12" s="11" t="str">
        <f>IF(Line[Install Date]="","",(Line[Install Date]))</f>
        <v/>
      </c>
      <c r="N12" s="3" t="str">
        <f>IF(Line[Note]="","",PROPER(Line[Note]))</f>
        <v/>
      </c>
      <c r="O12" s="3" t="str">
        <f>IF(Line[Resource Consent Number]="","",UPPER(Line[Resource Consent Number]))</f>
        <v/>
      </c>
      <c r="P12" s="53" t="str">
        <f>IF(Line[Asset Unit Cost]="","",Line[Asset Unit Cost])</f>
        <v/>
      </c>
      <c r="Q12" s="3" t="str">
        <f>IF(Line[Added By]="","",UPPER(Line[Added By]))</f>
        <v/>
      </c>
      <c r="R12" s="11" t="str">
        <f>IF(Line[Added Date]="","",(Line[Added Date]))</f>
        <v/>
      </c>
      <c r="S12" s="3" t="str">
        <f>IF(Line[Z COORD]="","",PROPER(Line[Z COORD]))</f>
        <v/>
      </c>
      <c r="T12" s="3" t="str">
        <f>IF(Line[Asset Description]="","",PROPER(Line[Asset Description]))</f>
        <v/>
      </c>
      <c r="U12" s="3" t="str">
        <f>IF(Line[Asset Group]="","",VLOOKUP(Line[Wall SubType],subdom_master_gdb,2,FALSE))</f>
        <v/>
      </c>
      <c r="V12" s="3" t="str">
        <f>IF(Line[Asset Group]="","",VLOOKUP(Line[Material],material_master,2,FALSE))</f>
        <v/>
      </c>
      <c r="W12" s="3" t="str">
        <f>IF(Line[Height m]="","",Line[Height m])</f>
        <v/>
      </c>
      <c r="X12" s="3" t="str">
        <f>IF(Line[Length m]="","",Line[Length m])</f>
        <v/>
      </c>
      <c r="Y12" s="3" t="str">
        <f>IF(Line[Width m]="","",Line[Width m])</f>
        <v/>
      </c>
      <c r="Z12" s="3" t="str">
        <f>IF(Line[Asset Group]="","",VLOOKUP(Line[Purpose],f_g_function,2,FALSE))</f>
        <v/>
      </c>
      <c r="AA12" s="3" t="str">
        <f>IF(Line[Asset Group]="","",VLOOKUP(Line[Post Material],material_master,2,FALSE))</f>
        <v/>
      </c>
      <c r="AB12" s="3" t="str">
        <f>IF(Line[Pipe Diameter mm]="","",Line[Pipe Diameter mm])</f>
        <v/>
      </c>
      <c r="AC12" s="3" t="str">
        <f>IF(Line[Asset Group]="","",VLOOKUP(Line[Pipe Material],irrigation_pipe_material,2,FALSE))</f>
        <v/>
      </c>
      <c r="AD12" s="3" t="str">
        <f>IF(Line[Asset Group]="","",VLOOKUP(Line[System],irrigation_system,2,FALSE))</f>
        <v/>
      </c>
      <c r="AE12" s="3" t="str">
        <f>IF(Line[Asset Group]="","",VLOOKUP(Line[Status],irrigation_status,2,FALSE))</f>
        <v/>
      </c>
      <c r="AF12" s="3" t="str">
        <f>IF(Line[Asset Group]="","",VLOOKUP(Line[Surface],subdom_master_gdb,2,FALSE))</f>
        <v/>
      </c>
      <c r="AG12" s="3" t="str">
        <f>IF(Line[Surface Layer Depth mm]="","",Line[Surface Layer Depth mm])</f>
        <v/>
      </c>
      <c r="AH12" s="3" t="str">
        <f>IF(Line[Av Width m]="","",Line[Av Width m])</f>
        <v/>
      </c>
      <c r="AI12" s="3" t="str">
        <f>IF(Line[Asset Group]="","",VLOOKUP(Line[Cycle],yes_no,2,FALSE))</f>
        <v/>
      </c>
      <c r="AJ12" s="3" t="str">
        <f>IF(Line[Asset Group]="","",VLOOKUP(Line[Species],hedge_species,2,FALSE))</f>
        <v/>
      </c>
    </row>
    <row r="13" spans="1:36" s="3" customFormat="1" x14ac:dyDescent="0.2">
      <c r="A13" s="3" t="str">
        <f>IF(Line[DWG File Name]="","",Line[DWG File Name])</f>
        <v/>
      </c>
      <c r="B13" s="3" t="str">
        <f>IF(Line[DWG Layer Name]="","",Line[DWG Layer Name])</f>
        <v/>
      </c>
      <c r="C13" s="3" t="str">
        <f>IF(Line[DWG Handle]="","",Line[DWG Handle])</f>
        <v/>
      </c>
      <c r="D13" s="58" t="str">
        <f>IF(Line[Approx Centroid X]="","",Line[Approx Centroid X])</f>
        <v/>
      </c>
      <c r="E13" s="58" t="str">
        <f>IF(Line[Approx Centroid Y]="","",Line[Approx Centroid Y])</f>
        <v/>
      </c>
      <c r="F13" s="3" t="str">
        <f>IF(Line[Replacement Asset]="","",Line[Replacement Asset])</f>
        <v/>
      </c>
      <c r="G13" s="3" t="str">
        <f>IF(Line[Asset ID]="","",UPPER(Line[Asset ID]))</f>
        <v/>
      </c>
      <c r="H13" s="3" t="str">
        <f>IF(Line[Asset Group]="","",VLOOKUP(Line[Asset Group],asset_grp_line,4,FALSE))</f>
        <v/>
      </c>
      <c r="I13" s="3" t="str">
        <f>IF(Line[Asset Group]="","",VLOOKUP(Line[Asset Group],asset_grp_line,2,FALSE))</f>
        <v/>
      </c>
      <c r="J13" s="3" t="str">
        <f>IF(Line[Asset Group]="","",VLOOKUP(Line[Asset Group],asset_grp_line,3,FALSE))</f>
        <v/>
      </c>
      <c r="K13" s="3" t="str">
        <f>IF(Line[Asset Group]="","",VLOOKUP(Line[Asset Type],type_master_list,2,FALSE))</f>
        <v/>
      </c>
      <c r="L13" s="3" t="str">
        <f>IF(Line[Asset Name]="","",PROPER(Line[Asset Name]))</f>
        <v/>
      </c>
      <c r="M13" s="11" t="str">
        <f>IF(Line[Install Date]="","",(Line[Install Date]))</f>
        <v/>
      </c>
      <c r="N13" s="3" t="str">
        <f>IF(Line[Note]="","",PROPER(Line[Note]))</f>
        <v/>
      </c>
      <c r="O13" s="3" t="str">
        <f>IF(Line[Resource Consent Number]="","",UPPER(Line[Resource Consent Number]))</f>
        <v/>
      </c>
      <c r="P13" s="53" t="str">
        <f>IF(Line[Asset Unit Cost]="","",Line[Asset Unit Cost])</f>
        <v/>
      </c>
      <c r="Q13" s="3" t="str">
        <f>IF(Line[Added By]="","",UPPER(Line[Added By]))</f>
        <v/>
      </c>
      <c r="R13" s="11" t="str">
        <f>IF(Line[Added Date]="","",(Line[Added Date]))</f>
        <v/>
      </c>
      <c r="S13" s="3" t="str">
        <f>IF(Line[Z COORD]="","",PROPER(Line[Z COORD]))</f>
        <v/>
      </c>
      <c r="T13" s="3" t="str">
        <f>IF(Line[Asset Description]="","",PROPER(Line[Asset Description]))</f>
        <v/>
      </c>
      <c r="U13" s="3" t="str">
        <f>IF(Line[Asset Group]="","",VLOOKUP(Line[Wall SubType],subdom_master_gdb,2,FALSE))</f>
        <v/>
      </c>
      <c r="V13" s="3" t="str">
        <f>IF(Line[Asset Group]="","",VLOOKUP(Line[Material],material_master,2,FALSE))</f>
        <v/>
      </c>
      <c r="W13" s="3" t="str">
        <f>IF(Line[Height m]="","",Line[Height m])</f>
        <v/>
      </c>
      <c r="X13" s="3" t="str">
        <f>IF(Line[Length m]="","",Line[Length m])</f>
        <v/>
      </c>
      <c r="Y13" s="3" t="str">
        <f>IF(Line[Width m]="","",Line[Width m])</f>
        <v/>
      </c>
      <c r="Z13" s="3" t="str">
        <f>IF(Line[Asset Group]="","",VLOOKUP(Line[Purpose],f_g_function,2,FALSE))</f>
        <v/>
      </c>
      <c r="AA13" s="3" t="str">
        <f>IF(Line[Asset Group]="","",VLOOKUP(Line[Post Material],material_master,2,FALSE))</f>
        <v/>
      </c>
      <c r="AB13" s="3" t="str">
        <f>IF(Line[Pipe Diameter mm]="","",Line[Pipe Diameter mm])</f>
        <v/>
      </c>
      <c r="AC13" s="3" t="str">
        <f>IF(Line[Asset Group]="","",VLOOKUP(Line[Pipe Material],irrigation_pipe_material,2,FALSE))</f>
        <v/>
      </c>
      <c r="AD13" s="3" t="str">
        <f>IF(Line[Asset Group]="","",VLOOKUP(Line[System],irrigation_system,2,FALSE))</f>
        <v/>
      </c>
      <c r="AE13" s="3" t="str">
        <f>IF(Line[Asset Group]="","",VLOOKUP(Line[Status],irrigation_status,2,FALSE))</f>
        <v/>
      </c>
      <c r="AF13" s="3" t="str">
        <f>IF(Line[Asset Group]="","",VLOOKUP(Line[Surface],subdom_master_gdb,2,FALSE))</f>
        <v/>
      </c>
      <c r="AG13" s="3" t="str">
        <f>IF(Line[Surface Layer Depth mm]="","",Line[Surface Layer Depth mm])</f>
        <v/>
      </c>
      <c r="AH13" s="3" t="str">
        <f>IF(Line[Av Width m]="","",Line[Av Width m])</f>
        <v/>
      </c>
      <c r="AI13" s="3" t="str">
        <f>IF(Line[Asset Group]="","",VLOOKUP(Line[Cycle],yes_no,2,FALSE))</f>
        <v/>
      </c>
      <c r="AJ13" s="3" t="str">
        <f>IF(Line[Asset Group]="","",VLOOKUP(Line[Species],hedge_species,2,FALSE))</f>
        <v/>
      </c>
    </row>
    <row r="14" spans="1:36" s="3" customFormat="1" x14ac:dyDescent="0.2">
      <c r="A14" s="3" t="str">
        <f>IF(Line[DWG File Name]="","",Line[DWG File Name])</f>
        <v/>
      </c>
      <c r="B14" s="3" t="str">
        <f>IF(Line[DWG Layer Name]="","",Line[DWG Layer Name])</f>
        <v/>
      </c>
      <c r="C14" s="3" t="str">
        <f>IF(Line[DWG Handle]="","",Line[DWG Handle])</f>
        <v/>
      </c>
      <c r="D14" s="58" t="str">
        <f>IF(Line[Approx Centroid X]="","",Line[Approx Centroid X])</f>
        <v/>
      </c>
      <c r="E14" s="58" t="str">
        <f>IF(Line[Approx Centroid Y]="","",Line[Approx Centroid Y])</f>
        <v/>
      </c>
      <c r="F14" s="3" t="str">
        <f>IF(Line[Replacement Asset]="","",Line[Replacement Asset])</f>
        <v/>
      </c>
      <c r="G14" s="3" t="str">
        <f>IF(Line[Asset ID]="","",UPPER(Line[Asset ID]))</f>
        <v/>
      </c>
      <c r="H14" s="3" t="str">
        <f>IF(Line[Asset Group]="","",VLOOKUP(Line[Asset Group],asset_grp_line,4,FALSE))</f>
        <v/>
      </c>
      <c r="I14" s="3" t="str">
        <f>IF(Line[Asset Group]="","",VLOOKUP(Line[Asset Group],asset_grp_line,2,FALSE))</f>
        <v/>
      </c>
      <c r="J14" s="3" t="str">
        <f>IF(Line[Asset Group]="","",VLOOKUP(Line[Asset Group],asset_grp_line,3,FALSE))</f>
        <v/>
      </c>
      <c r="K14" s="3" t="str">
        <f>IF(Line[Asset Group]="","",VLOOKUP(Line[Asset Type],type_master_list,2,FALSE))</f>
        <v/>
      </c>
      <c r="L14" s="3" t="str">
        <f>IF(Line[Asset Name]="","",PROPER(Line[Asset Name]))</f>
        <v/>
      </c>
      <c r="M14" s="11" t="str">
        <f>IF(Line[Install Date]="","",(Line[Install Date]))</f>
        <v/>
      </c>
      <c r="N14" s="3" t="str">
        <f>IF(Line[Note]="","",PROPER(Line[Note]))</f>
        <v/>
      </c>
      <c r="O14" s="3" t="str">
        <f>IF(Line[Resource Consent Number]="","",UPPER(Line[Resource Consent Number]))</f>
        <v/>
      </c>
      <c r="P14" s="53" t="str">
        <f>IF(Line[Asset Unit Cost]="","",Line[Asset Unit Cost])</f>
        <v/>
      </c>
      <c r="Q14" s="3" t="str">
        <f>IF(Line[Added By]="","",UPPER(Line[Added By]))</f>
        <v/>
      </c>
      <c r="R14" s="11" t="str">
        <f>IF(Line[Added Date]="","",(Line[Added Date]))</f>
        <v/>
      </c>
      <c r="S14" s="3" t="str">
        <f>IF(Line[Z COORD]="","",PROPER(Line[Z COORD]))</f>
        <v/>
      </c>
      <c r="T14" s="3" t="str">
        <f>IF(Line[Asset Description]="","",PROPER(Line[Asset Description]))</f>
        <v/>
      </c>
      <c r="U14" s="3" t="str">
        <f>IF(Line[Asset Group]="","",VLOOKUP(Line[Wall SubType],subdom_master_gdb,2,FALSE))</f>
        <v/>
      </c>
      <c r="V14" s="3" t="str">
        <f>IF(Line[Asset Group]="","",VLOOKUP(Line[Material],material_master,2,FALSE))</f>
        <v/>
      </c>
      <c r="W14" s="3" t="str">
        <f>IF(Line[Height m]="","",Line[Height m])</f>
        <v/>
      </c>
      <c r="X14" s="3" t="str">
        <f>IF(Line[Length m]="","",Line[Length m])</f>
        <v/>
      </c>
      <c r="Y14" s="3" t="str">
        <f>IF(Line[Width m]="","",Line[Width m])</f>
        <v/>
      </c>
      <c r="Z14" s="3" t="str">
        <f>IF(Line[Asset Group]="","",VLOOKUP(Line[Purpose],f_g_function,2,FALSE))</f>
        <v/>
      </c>
      <c r="AA14" s="3" t="str">
        <f>IF(Line[Asset Group]="","",VLOOKUP(Line[Post Material],material_master,2,FALSE))</f>
        <v/>
      </c>
      <c r="AB14" s="3" t="str">
        <f>IF(Line[Pipe Diameter mm]="","",Line[Pipe Diameter mm])</f>
        <v/>
      </c>
      <c r="AC14" s="3" t="str">
        <f>IF(Line[Asset Group]="","",VLOOKUP(Line[Pipe Material],irrigation_pipe_material,2,FALSE))</f>
        <v/>
      </c>
      <c r="AD14" s="3" t="str">
        <f>IF(Line[Asset Group]="","",VLOOKUP(Line[System],irrigation_system,2,FALSE))</f>
        <v/>
      </c>
      <c r="AE14" s="3" t="str">
        <f>IF(Line[Asset Group]="","",VLOOKUP(Line[Status],irrigation_status,2,FALSE))</f>
        <v/>
      </c>
      <c r="AF14" s="3" t="str">
        <f>IF(Line[Asset Group]="","",VLOOKUP(Line[Surface],subdom_master_gdb,2,FALSE))</f>
        <v/>
      </c>
      <c r="AG14" s="3" t="str">
        <f>IF(Line[Surface Layer Depth mm]="","",Line[Surface Layer Depth mm])</f>
        <v/>
      </c>
      <c r="AH14" s="3" t="str">
        <f>IF(Line[Av Width m]="","",Line[Av Width m])</f>
        <v/>
      </c>
      <c r="AI14" s="3" t="str">
        <f>IF(Line[Asset Group]="","",VLOOKUP(Line[Cycle],yes_no,2,FALSE))</f>
        <v/>
      </c>
      <c r="AJ14" s="3" t="str">
        <f>IF(Line[Asset Group]="","",VLOOKUP(Line[Species],hedge_species,2,FALSE))</f>
        <v/>
      </c>
    </row>
    <row r="15" spans="1:36" s="3" customFormat="1" x14ac:dyDescent="0.2">
      <c r="A15" s="3" t="str">
        <f>IF(Line[DWG File Name]="","",Line[DWG File Name])</f>
        <v/>
      </c>
      <c r="B15" s="3" t="str">
        <f>IF(Line[DWG Layer Name]="","",Line[DWG Layer Name])</f>
        <v/>
      </c>
      <c r="C15" s="3" t="str">
        <f>IF(Line[DWG Handle]="","",Line[DWG Handle])</f>
        <v/>
      </c>
      <c r="D15" s="58" t="str">
        <f>IF(Line[Approx Centroid X]="","",Line[Approx Centroid X])</f>
        <v/>
      </c>
      <c r="E15" s="58" t="str">
        <f>IF(Line[Approx Centroid Y]="","",Line[Approx Centroid Y])</f>
        <v/>
      </c>
      <c r="F15" s="3" t="str">
        <f>IF(Line[Replacement Asset]="","",Line[Replacement Asset])</f>
        <v/>
      </c>
      <c r="G15" s="3" t="str">
        <f>IF(Line[Asset ID]="","",UPPER(Line[Asset ID]))</f>
        <v/>
      </c>
      <c r="H15" s="3" t="str">
        <f>IF(Line[Asset Group]="","",VLOOKUP(Line[Asset Group],asset_grp_line,4,FALSE))</f>
        <v/>
      </c>
      <c r="I15" s="3" t="str">
        <f>IF(Line[Asset Group]="","",VLOOKUP(Line[Asset Group],asset_grp_line,2,FALSE))</f>
        <v/>
      </c>
      <c r="J15" s="3" t="str">
        <f>IF(Line[Asset Group]="","",VLOOKUP(Line[Asset Group],asset_grp_line,3,FALSE))</f>
        <v/>
      </c>
      <c r="K15" s="3" t="str">
        <f>IF(Line[Asset Group]="","",VLOOKUP(Line[Asset Type],type_master_list,2,FALSE))</f>
        <v/>
      </c>
      <c r="L15" s="3" t="str">
        <f>IF(Line[Asset Name]="","",PROPER(Line[Asset Name]))</f>
        <v/>
      </c>
      <c r="M15" s="11" t="str">
        <f>IF(Line[Install Date]="","",(Line[Install Date]))</f>
        <v/>
      </c>
      <c r="N15" s="3" t="str">
        <f>IF(Line[Note]="","",PROPER(Line[Note]))</f>
        <v/>
      </c>
      <c r="O15" s="3" t="str">
        <f>IF(Line[Resource Consent Number]="","",UPPER(Line[Resource Consent Number]))</f>
        <v/>
      </c>
      <c r="P15" s="53" t="str">
        <f>IF(Line[Asset Unit Cost]="","",Line[Asset Unit Cost])</f>
        <v/>
      </c>
      <c r="Q15" s="3" t="str">
        <f>IF(Line[Added By]="","",UPPER(Line[Added By]))</f>
        <v/>
      </c>
      <c r="R15" s="11" t="str">
        <f>IF(Line[Added Date]="","",(Line[Added Date]))</f>
        <v/>
      </c>
      <c r="S15" s="3" t="str">
        <f>IF(Line[Z COORD]="","",PROPER(Line[Z COORD]))</f>
        <v/>
      </c>
      <c r="T15" s="3" t="str">
        <f>IF(Line[Asset Description]="","",PROPER(Line[Asset Description]))</f>
        <v/>
      </c>
      <c r="U15" s="3" t="str">
        <f>IF(Line[Asset Group]="","",VLOOKUP(Line[Wall SubType],subdom_master_gdb,2,FALSE))</f>
        <v/>
      </c>
      <c r="V15" s="3" t="str">
        <f>IF(Line[Asset Group]="","",VLOOKUP(Line[Material],material_master,2,FALSE))</f>
        <v/>
      </c>
      <c r="W15" s="3" t="str">
        <f>IF(Line[Height m]="","",Line[Height m])</f>
        <v/>
      </c>
      <c r="X15" s="3" t="str">
        <f>IF(Line[Length m]="","",Line[Length m])</f>
        <v/>
      </c>
      <c r="Y15" s="3" t="str">
        <f>IF(Line[Width m]="","",Line[Width m])</f>
        <v/>
      </c>
      <c r="Z15" s="3" t="str">
        <f>IF(Line[Asset Group]="","",VLOOKUP(Line[Purpose],f_g_function,2,FALSE))</f>
        <v/>
      </c>
      <c r="AA15" s="3" t="str">
        <f>IF(Line[Asset Group]="","",VLOOKUP(Line[Post Material],material_master,2,FALSE))</f>
        <v/>
      </c>
      <c r="AB15" s="3" t="str">
        <f>IF(Line[Pipe Diameter mm]="","",Line[Pipe Diameter mm])</f>
        <v/>
      </c>
      <c r="AC15" s="3" t="str">
        <f>IF(Line[Asset Group]="","",VLOOKUP(Line[Pipe Material],irrigation_pipe_material,2,FALSE))</f>
        <v/>
      </c>
      <c r="AD15" s="3" t="str">
        <f>IF(Line[Asset Group]="","",VLOOKUP(Line[System],irrigation_system,2,FALSE))</f>
        <v/>
      </c>
      <c r="AE15" s="3" t="str">
        <f>IF(Line[Asset Group]="","",VLOOKUP(Line[Status],irrigation_status,2,FALSE))</f>
        <v/>
      </c>
      <c r="AF15" s="3" t="str">
        <f>IF(Line[Asset Group]="","",VLOOKUP(Line[Surface],subdom_master_gdb,2,FALSE))</f>
        <v/>
      </c>
      <c r="AG15" s="3" t="str">
        <f>IF(Line[Surface Layer Depth mm]="","",Line[Surface Layer Depth mm])</f>
        <v/>
      </c>
      <c r="AH15" s="3" t="str">
        <f>IF(Line[Av Width m]="","",Line[Av Width m])</f>
        <v/>
      </c>
      <c r="AI15" s="3" t="str">
        <f>IF(Line[Asset Group]="","",VLOOKUP(Line[Cycle],yes_no,2,FALSE))</f>
        <v/>
      </c>
      <c r="AJ15" s="3" t="str">
        <f>IF(Line[Asset Group]="","",VLOOKUP(Line[Species],hedge_species,2,FALSE))</f>
        <v/>
      </c>
    </row>
    <row r="16" spans="1:36" s="3" customFormat="1" x14ac:dyDescent="0.2">
      <c r="A16" s="3" t="str">
        <f>IF(Line[DWG File Name]="","",Line[DWG File Name])</f>
        <v/>
      </c>
      <c r="B16" s="3" t="str">
        <f>IF(Line[DWG Layer Name]="","",Line[DWG Layer Name])</f>
        <v/>
      </c>
      <c r="C16" s="3" t="str">
        <f>IF(Line[DWG Handle]="","",Line[DWG Handle])</f>
        <v/>
      </c>
      <c r="D16" s="58" t="str">
        <f>IF(Line[Approx Centroid X]="","",Line[Approx Centroid X])</f>
        <v/>
      </c>
      <c r="E16" s="58" t="str">
        <f>IF(Line[Approx Centroid Y]="","",Line[Approx Centroid Y])</f>
        <v/>
      </c>
      <c r="F16" s="3" t="str">
        <f>IF(Line[Replacement Asset]="","",Line[Replacement Asset])</f>
        <v/>
      </c>
      <c r="G16" s="3" t="str">
        <f>IF(Line[Asset ID]="","",UPPER(Line[Asset ID]))</f>
        <v/>
      </c>
      <c r="H16" s="3" t="str">
        <f>IF(Line[Asset Group]="","",VLOOKUP(Line[Asset Group],asset_grp_line,4,FALSE))</f>
        <v/>
      </c>
      <c r="I16" s="3" t="str">
        <f>IF(Line[Asset Group]="","",VLOOKUP(Line[Asset Group],asset_grp_line,2,FALSE))</f>
        <v/>
      </c>
      <c r="J16" s="3" t="str">
        <f>IF(Line[Asset Group]="","",VLOOKUP(Line[Asset Group],asset_grp_line,3,FALSE))</f>
        <v/>
      </c>
      <c r="K16" s="3" t="str">
        <f>IF(Line[Asset Group]="","",VLOOKUP(Line[Asset Type],type_master_list,2,FALSE))</f>
        <v/>
      </c>
      <c r="L16" s="3" t="str">
        <f>IF(Line[Asset Name]="","",PROPER(Line[Asset Name]))</f>
        <v/>
      </c>
      <c r="M16" s="11" t="str">
        <f>IF(Line[Install Date]="","",(Line[Install Date]))</f>
        <v/>
      </c>
      <c r="N16" s="3" t="str">
        <f>IF(Line[Note]="","",PROPER(Line[Note]))</f>
        <v/>
      </c>
      <c r="O16" s="3" t="str">
        <f>IF(Line[Resource Consent Number]="","",UPPER(Line[Resource Consent Number]))</f>
        <v/>
      </c>
      <c r="P16" s="53" t="str">
        <f>IF(Line[Asset Unit Cost]="","",Line[Asset Unit Cost])</f>
        <v/>
      </c>
      <c r="Q16" s="3" t="str">
        <f>IF(Line[Added By]="","",UPPER(Line[Added By]))</f>
        <v/>
      </c>
      <c r="R16" s="11" t="str">
        <f>IF(Line[Added Date]="","",(Line[Added Date]))</f>
        <v/>
      </c>
      <c r="S16" s="3" t="str">
        <f>IF(Line[Z COORD]="","",PROPER(Line[Z COORD]))</f>
        <v/>
      </c>
      <c r="T16" s="3" t="str">
        <f>IF(Line[Asset Description]="","",PROPER(Line[Asset Description]))</f>
        <v/>
      </c>
      <c r="U16" s="3" t="str">
        <f>IF(Line[Asset Group]="","",VLOOKUP(Line[Wall SubType],subdom_master_gdb,2,FALSE))</f>
        <v/>
      </c>
      <c r="V16" s="3" t="str">
        <f>IF(Line[Asset Group]="","",VLOOKUP(Line[Material],material_master,2,FALSE))</f>
        <v/>
      </c>
      <c r="W16" s="3" t="str">
        <f>IF(Line[Height m]="","",Line[Height m])</f>
        <v/>
      </c>
      <c r="X16" s="3" t="str">
        <f>IF(Line[Length m]="","",Line[Length m])</f>
        <v/>
      </c>
      <c r="Y16" s="3" t="str">
        <f>IF(Line[Width m]="","",Line[Width m])</f>
        <v/>
      </c>
      <c r="Z16" s="3" t="str">
        <f>IF(Line[Asset Group]="","",VLOOKUP(Line[Purpose],f_g_function,2,FALSE))</f>
        <v/>
      </c>
      <c r="AA16" s="3" t="str">
        <f>IF(Line[Asset Group]="","",VLOOKUP(Line[Post Material],material_master,2,FALSE))</f>
        <v/>
      </c>
      <c r="AB16" s="3" t="str">
        <f>IF(Line[Pipe Diameter mm]="","",Line[Pipe Diameter mm])</f>
        <v/>
      </c>
      <c r="AC16" s="3" t="str">
        <f>IF(Line[Asset Group]="","",VLOOKUP(Line[Pipe Material],irrigation_pipe_material,2,FALSE))</f>
        <v/>
      </c>
      <c r="AD16" s="3" t="str">
        <f>IF(Line[Asset Group]="","",VLOOKUP(Line[System],irrigation_system,2,FALSE))</f>
        <v/>
      </c>
      <c r="AE16" s="3" t="str">
        <f>IF(Line[Asset Group]="","",VLOOKUP(Line[Status],irrigation_status,2,FALSE))</f>
        <v/>
      </c>
      <c r="AF16" s="3" t="str">
        <f>IF(Line[Asset Group]="","",VLOOKUP(Line[Surface],subdom_master_gdb,2,FALSE))</f>
        <v/>
      </c>
      <c r="AG16" s="3" t="str">
        <f>IF(Line[Surface Layer Depth mm]="","",Line[Surface Layer Depth mm])</f>
        <v/>
      </c>
      <c r="AH16" s="3" t="str">
        <f>IF(Line[Av Width m]="","",Line[Av Width m])</f>
        <v/>
      </c>
      <c r="AI16" s="3" t="str">
        <f>IF(Line[Asset Group]="","",VLOOKUP(Line[Cycle],yes_no,2,FALSE))</f>
        <v/>
      </c>
      <c r="AJ16" s="3" t="str">
        <f>IF(Line[Asset Group]="","",VLOOKUP(Line[Species],hedge_species,2,FALSE))</f>
        <v/>
      </c>
    </row>
    <row r="17" spans="1:36" s="3" customFormat="1" x14ac:dyDescent="0.2">
      <c r="A17" s="3" t="str">
        <f>IF(Line[DWG File Name]="","",Line[DWG File Name])</f>
        <v/>
      </c>
      <c r="B17" s="3" t="str">
        <f>IF(Line[DWG Layer Name]="","",Line[DWG Layer Name])</f>
        <v/>
      </c>
      <c r="C17" s="3" t="str">
        <f>IF(Line[DWG Handle]="","",Line[DWG Handle])</f>
        <v/>
      </c>
      <c r="D17" s="58" t="str">
        <f>IF(Line[Approx Centroid X]="","",Line[Approx Centroid X])</f>
        <v/>
      </c>
      <c r="E17" s="58" t="str">
        <f>IF(Line[Approx Centroid Y]="","",Line[Approx Centroid Y])</f>
        <v/>
      </c>
      <c r="F17" s="3" t="str">
        <f>IF(Line[Replacement Asset]="","",Line[Replacement Asset])</f>
        <v/>
      </c>
      <c r="G17" s="3" t="str">
        <f>IF(Line[Asset ID]="","",UPPER(Line[Asset ID]))</f>
        <v/>
      </c>
      <c r="H17" s="3" t="str">
        <f>IF(Line[Asset Group]="","",VLOOKUP(Line[Asset Group],asset_grp_line,4,FALSE))</f>
        <v/>
      </c>
      <c r="I17" s="3" t="str">
        <f>IF(Line[Asset Group]="","",VLOOKUP(Line[Asset Group],asset_grp_line,2,FALSE))</f>
        <v/>
      </c>
      <c r="J17" s="3" t="str">
        <f>IF(Line[Asset Group]="","",VLOOKUP(Line[Asset Group],asset_grp_line,3,FALSE))</f>
        <v/>
      </c>
      <c r="K17" s="3" t="str">
        <f>IF(Line[Asset Group]="","",VLOOKUP(Line[Asset Type],type_master_list,2,FALSE))</f>
        <v/>
      </c>
      <c r="L17" s="3" t="str">
        <f>IF(Line[Asset Name]="","",PROPER(Line[Asset Name]))</f>
        <v/>
      </c>
      <c r="M17" s="11" t="str">
        <f>IF(Line[Install Date]="","",(Line[Install Date]))</f>
        <v/>
      </c>
      <c r="N17" s="3" t="str">
        <f>IF(Line[Note]="","",PROPER(Line[Note]))</f>
        <v/>
      </c>
      <c r="O17" s="3" t="str">
        <f>IF(Line[Resource Consent Number]="","",UPPER(Line[Resource Consent Number]))</f>
        <v/>
      </c>
      <c r="P17" s="53" t="str">
        <f>IF(Line[Asset Unit Cost]="","",Line[Asset Unit Cost])</f>
        <v/>
      </c>
      <c r="Q17" s="3" t="str">
        <f>IF(Line[Added By]="","",UPPER(Line[Added By]))</f>
        <v/>
      </c>
      <c r="R17" s="11" t="str">
        <f>IF(Line[Added Date]="","",(Line[Added Date]))</f>
        <v/>
      </c>
      <c r="S17" s="3" t="str">
        <f>IF(Line[Z COORD]="","",PROPER(Line[Z COORD]))</f>
        <v/>
      </c>
      <c r="T17" s="3" t="str">
        <f>IF(Line[Asset Description]="","",PROPER(Line[Asset Description]))</f>
        <v/>
      </c>
      <c r="U17" s="3" t="str">
        <f>IF(Line[Asset Group]="","",VLOOKUP(Line[Wall SubType],subdom_master_gdb,2,FALSE))</f>
        <v/>
      </c>
      <c r="V17" s="3" t="str">
        <f>IF(Line[Asset Group]="","",VLOOKUP(Line[Material],material_master,2,FALSE))</f>
        <v/>
      </c>
      <c r="W17" s="3" t="str">
        <f>IF(Line[Height m]="","",Line[Height m])</f>
        <v/>
      </c>
      <c r="X17" s="3" t="str">
        <f>IF(Line[Length m]="","",Line[Length m])</f>
        <v/>
      </c>
      <c r="Y17" s="3" t="str">
        <f>IF(Line[Width m]="","",Line[Width m])</f>
        <v/>
      </c>
      <c r="Z17" s="3" t="str">
        <f>IF(Line[Asset Group]="","",VLOOKUP(Line[Purpose],f_g_function,2,FALSE))</f>
        <v/>
      </c>
      <c r="AA17" s="3" t="str">
        <f>IF(Line[Asset Group]="","",VLOOKUP(Line[Post Material],material_master,2,FALSE))</f>
        <v/>
      </c>
      <c r="AB17" s="3" t="str">
        <f>IF(Line[Pipe Diameter mm]="","",Line[Pipe Diameter mm])</f>
        <v/>
      </c>
      <c r="AC17" s="3" t="str">
        <f>IF(Line[Asset Group]="","",VLOOKUP(Line[Pipe Material],irrigation_pipe_material,2,FALSE))</f>
        <v/>
      </c>
      <c r="AD17" s="3" t="str">
        <f>IF(Line[Asset Group]="","",VLOOKUP(Line[System],irrigation_system,2,FALSE))</f>
        <v/>
      </c>
      <c r="AE17" s="3" t="str">
        <f>IF(Line[Asset Group]="","",VLOOKUP(Line[Status],irrigation_status,2,FALSE))</f>
        <v/>
      </c>
      <c r="AF17" s="3" t="str">
        <f>IF(Line[Asset Group]="","",VLOOKUP(Line[Surface],subdom_master_gdb,2,FALSE))</f>
        <v/>
      </c>
      <c r="AG17" s="3" t="str">
        <f>IF(Line[Surface Layer Depth mm]="","",Line[Surface Layer Depth mm])</f>
        <v/>
      </c>
      <c r="AH17" s="3" t="str">
        <f>IF(Line[Av Width m]="","",Line[Av Width m])</f>
        <v/>
      </c>
      <c r="AI17" s="3" t="str">
        <f>IF(Line[Asset Group]="","",VLOOKUP(Line[Cycle],yes_no,2,FALSE))</f>
        <v/>
      </c>
      <c r="AJ17" s="3" t="str">
        <f>IF(Line[Asset Group]="","",VLOOKUP(Line[Species],hedge_species,2,FALSE))</f>
        <v/>
      </c>
    </row>
    <row r="18" spans="1:36" s="3" customFormat="1" x14ac:dyDescent="0.2">
      <c r="A18" s="3" t="str">
        <f>IF(Line[DWG File Name]="","",Line[DWG File Name])</f>
        <v/>
      </c>
      <c r="B18" s="3" t="str">
        <f>IF(Line[DWG Layer Name]="","",Line[DWG Layer Name])</f>
        <v/>
      </c>
      <c r="C18" s="3" t="str">
        <f>IF(Line[DWG Handle]="","",Line[DWG Handle])</f>
        <v/>
      </c>
      <c r="D18" s="58" t="str">
        <f>IF(Line[Approx Centroid X]="","",Line[Approx Centroid X])</f>
        <v/>
      </c>
      <c r="E18" s="58" t="str">
        <f>IF(Line[Approx Centroid Y]="","",Line[Approx Centroid Y])</f>
        <v/>
      </c>
      <c r="F18" s="3" t="str">
        <f>IF(Line[Replacement Asset]="","",Line[Replacement Asset])</f>
        <v/>
      </c>
      <c r="G18" s="3" t="str">
        <f>IF(Line[Asset ID]="","",UPPER(Line[Asset ID]))</f>
        <v/>
      </c>
      <c r="H18" s="3" t="str">
        <f>IF(Line[Asset Group]="","",VLOOKUP(Line[Asset Group],asset_grp_line,4,FALSE))</f>
        <v/>
      </c>
      <c r="I18" s="3" t="str">
        <f>IF(Line[Asset Group]="","",VLOOKUP(Line[Asset Group],asset_grp_line,2,FALSE))</f>
        <v/>
      </c>
      <c r="J18" s="3" t="str">
        <f>IF(Line[Asset Group]="","",VLOOKUP(Line[Asset Group],asset_grp_line,3,FALSE))</f>
        <v/>
      </c>
      <c r="K18" s="3" t="str">
        <f>IF(Line[Asset Group]="","",VLOOKUP(Line[Asset Type],type_master_list,2,FALSE))</f>
        <v/>
      </c>
      <c r="L18" s="3" t="str">
        <f>IF(Line[Asset Name]="","",PROPER(Line[Asset Name]))</f>
        <v/>
      </c>
      <c r="M18" s="11" t="str">
        <f>IF(Line[Install Date]="","",(Line[Install Date]))</f>
        <v/>
      </c>
      <c r="N18" s="3" t="str">
        <f>IF(Line[Note]="","",PROPER(Line[Note]))</f>
        <v/>
      </c>
      <c r="O18" s="3" t="str">
        <f>IF(Line[Resource Consent Number]="","",UPPER(Line[Resource Consent Number]))</f>
        <v/>
      </c>
      <c r="P18" s="53" t="str">
        <f>IF(Line[Asset Unit Cost]="","",Line[Asset Unit Cost])</f>
        <v/>
      </c>
      <c r="Q18" s="3" t="str">
        <f>IF(Line[Added By]="","",UPPER(Line[Added By]))</f>
        <v/>
      </c>
      <c r="R18" s="11" t="str">
        <f>IF(Line[Added Date]="","",(Line[Added Date]))</f>
        <v/>
      </c>
      <c r="S18" s="3" t="str">
        <f>IF(Line[Z COORD]="","",PROPER(Line[Z COORD]))</f>
        <v/>
      </c>
      <c r="T18" s="3" t="str">
        <f>IF(Line[Asset Description]="","",PROPER(Line[Asset Description]))</f>
        <v/>
      </c>
      <c r="U18" s="3" t="str">
        <f>IF(Line[Asset Group]="","",VLOOKUP(Line[Wall SubType],subdom_master_gdb,2,FALSE))</f>
        <v/>
      </c>
      <c r="V18" s="3" t="str">
        <f>IF(Line[Asset Group]="","",VLOOKUP(Line[Material],material_master,2,FALSE))</f>
        <v/>
      </c>
      <c r="W18" s="3" t="str">
        <f>IF(Line[Height m]="","",Line[Height m])</f>
        <v/>
      </c>
      <c r="X18" s="3" t="str">
        <f>IF(Line[Length m]="","",Line[Length m])</f>
        <v/>
      </c>
      <c r="Y18" s="3" t="str">
        <f>IF(Line[Width m]="","",Line[Width m])</f>
        <v/>
      </c>
      <c r="Z18" s="3" t="str">
        <f>IF(Line[Asset Group]="","",VLOOKUP(Line[Purpose],f_g_function,2,FALSE))</f>
        <v/>
      </c>
      <c r="AA18" s="3" t="str">
        <f>IF(Line[Asset Group]="","",VLOOKUP(Line[Post Material],material_master,2,FALSE))</f>
        <v/>
      </c>
      <c r="AB18" s="3" t="str">
        <f>IF(Line[Pipe Diameter mm]="","",Line[Pipe Diameter mm])</f>
        <v/>
      </c>
      <c r="AC18" s="3" t="str">
        <f>IF(Line[Asset Group]="","",VLOOKUP(Line[Pipe Material],irrigation_pipe_material,2,FALSE))</f>
        <v/>
      </c>
      <c r="AD18" s="3" t="str">
        <f>IF(Line[Asset Group]="","",VLOOKUP(Line[System],irrigation_system,2,FALSE))</f>
        <v/>
      </c>
      <c r="AE18" s="3" t="str">
        <f>IF(Line[Asset Group]="","",VLOOKUP(Line[Status],irrigation_status,2,FALSE))</f>
        <v/>
      </c>
      <c r="AF18" s="3" t="str">
        <f>IF(Line[Asset Group]="","",VLOOKUP(Line[Surface],subdom_master_gdb,2,FALSE))</f>
        <v/>
      </c>
      <c r="AG18" s="3" t="str">
        <f>IF(Line[Surface Layer Depth mm]="","",Line[Surface Layer Depth mm])</f>
        <v/>
      </c>
      <c r="AH18" s="3" t="str">
        <f>IF(Line[Av Width m]="","",Line[Av Width m])</f>
        <v/>
      </c>
      <c r="AI18" s="3" t="str">
        <f>IF(Line[Asset Group]="","",VLOOKUP(Line[Cycle],yes_no,2,FALSE))</f>
        <v/>
      </c>
      <c r="AJ18" s="3" t="str">
        <f>IF(Line[Asset Group]="","",VLOOKUP(Line[Species],hedge_species,2,FALSE))</f>
        <v/>
      </c>
    </row>
    <row r="19" spans="1:36" s="3" customFormat="1" x14ac:dyDescent="0.2">
      <c r="A19" s="3" t="str">
        <f>IF(Line[DWG File Name]="","",Line[DWG File Name])</f>
        <v/>
      </c>
      <c r="B19" s="3" t="str">
        <f>IF(Line[DWG Layer Name]="","",Line[DWG Layer Name])</f>
        <v/>
      </c>
      <c r="C19" s="3" t="str">
        <f>IF(Line[DWG Handle]="","",Line[DWG Handle])</f>
        <v/>
      </c>
      <c r="D19" s="58" t="str">
        <f>IF(Line[Approx Centroid X]="","",Line[Approx Centroid X])</f>
        <v/>
      </c>
      <c r="E19" s="58" t="str">
        <f>IF(Line[Approx Centroid Y]="","",Line[Approx Centroid Y])</f>
        <v/>
      </c>
      <c r="F19" s="3" t="str">
        <f>IF(Line[Replacement Asset]="","",Line[Replacement Asset])</f>
        <v/>
      </c>
      <c r="G19" s="3" t="str">
        <f>IF(Line[Asset ID]="","",UPPER(Line[Asset ID]))</f>
        <v/>
      </c>
      <c r="H19" s="3" t="str">
        <f>IF(Line[Asset Group]="","",VLOOKUP(Line[Asset Group],asset_grp_line,4,FALSE))</f>
        <v/>
      </c>
      <c r="I19" s="3" t="str">
        <f>IF(Line[Asset Group]="","",VLOOKUP(Line[Asset Group],asset_grp_line,2,FALSE))</f>
        <v/>
      </c>
      <c r="J19" s="3" t="str">
        <f>IF(Line[Asset Group]="","",VLOOKUP(Line[Asset Group],asset_grp_line,3,FALSE))</f>
        <v/>
      </c>
      <c r="K19" s="3" t="str">
        <f>IF(Line[Asset Group]="","",VLOOKUP(Line[Asset Type],type_master_list,2,FALSE))</f>
        <v/>
      </c>
      <c r="L19" s="3" t="str">
        <f>IF(Line[Asset Name]="","",PROPER(Line[Asset Name]))</f>
        <v/>
      </c>
      <c r="M19" s="11" t="str">
        <f>IF(Line[Install Date]="","",(Line[Install Date]))</f>
        <v/>
      </c>
      <c r="N19" s="3" t="str">
        <f>IF(Line[Note]="","",PROPER(Line[Note]))</f>
        <v/>
      </c>
      <c r="O19" s="3" t="str">
        <f>IF(Line[Resource Consent Number]="","",UPPER(Line[Resource Consent Number]))</f>
        <v/>
      </c>
      <c r="P19" s="53" t="str">
        <f>IF(Line[Asset Unit Cost]="","",Line[Asset Unit Cost])</f>
        <v/>
      </c>
      <c r="Q19" s="3" t="str">
        <f>IF(Line[Added By]="","",UPPER(Line[Added By]))</f>
        <v/>
      </c>
      <c r="R19" s="11" t="str">
        <f>IF(Line[Added Date]="","",(Line[Added Date]))</f>
        <v/>
      </c>
      <c r="S19" s="3" t="str">
        <f>IF(Line[Z COORD]="","",PROPER(Line[Z COORD]))</f>
        <v/>
      </c>
      <c r="T19" s="3" t="str">
        <f>IF(Line[Asset Description]="","",PROPER(Line[Asset Description]))</f>
        <v/>
      </c>
      <c r="U19" s="3" t="str">
        <f>IF(Line[Asset Group]="","",VLOOKUP(Line[Wall SubType],subdom_master_gdb,2,FALSE))</f>
        <v/>
      </c>
      <c r="V19" s="3" t="str">
        <f>IF(Line[Asset Group]="","",VLOOKUP(Line[Material],material_master,2,FALSE))</f>
        <v/>
      </c>
      <c r="W19" s="3" t="str">
        <f>IF(Line[Height m]="","",Line[Height m])</f>
        <v/>
      </c>
      <c r="X19" s="3" t="str">
        <f>IF(Line[Length m]="","",Line[Length m])</f>
        <v/>
      </c>
      <c r="Y19" s="3" t="str">
        <f>IF(Line[Width m]="","",Line[Width m])</f>
        <v/>
      </c>
      <c r="Z19" s="3" t="str">
        <f>IF(Line[Asset Group]="","",VLOOKUP(Line[Purpose],f_g_function,2,FALSE))</f>
        <v/>
      </c>
      <c r="AA19" s="3" t="str">
        <f>IF(Line[Asset Group]="","",VLOOKUP(Line[Post Material],material_master,2,FALSE))</f>
        <v/>
      </c>
      <c r="AB19" s="3" t="str">
        <f>IF(Line[Pipe Diameter mm]="","",Line[Pipe Diameter mm])</f>
        <v/>
      </c>
      <c r="AC19" s="3" t="str">
        <f>IF(Line[Asset Group]="","",VLOOKUP(Line[Pipe Material],irrigation_pipe_material,2,FALSE))</f>
        <v/>
      </c>
      <c r="AD19" s="3" t="str">
        <f>IF(Line[Asset Group]="","",VLOOKUP(Line[System],irrigation_system,2,FALSE))</f>
        <v/>
      </c>
      <c r="AE19" s="3" t="str">
        <f>IF(Line[Asset Group]="","",VLOOKUP(Line[Status],irrigation_status,2,FALSE))</f>
        <v/>
      </c>
      <c r="AF19" s="3" t="str">
        <f>IF(Line[Asset Group]="","",VLOOKUP(Line[Surface],subdom_master_gdb,2,FALSE))</f>
        <v/>
      </c>
      <c r="AG19" s="3" t="str">
        <f>IF(Line[Surface Layer Depth mm]="","",Line[Surface Layer Depth mm])</f>
        <v/>
      </c>
      <c r="AH19" s="3" t="str">
        <f>IF(Line[Av Width m]="","",Line[Av Width m])</f>
        <v/>
      </c>
      <c r="AI19" s="3" t="str">
        <f>IF(Line[Asset Group]="","",VLOOKUP(Line[Cycle],yes_no,2,FALSE))</f>
        <v/>
      </c>
      <c r="AJ19" s="3" t="str">
        <f>IF(Line[Asset Group]="","",VLOOKUP(Line[Species],hedge_species,2,FALSE))</f>
        <v/>
      </c>
    </row>
    <row r="20" spans="1:36" s="3" customFormat="1" x14ac:dyDescent="0.2">
      <c r="A20" s="3" t="str">
        <f>IF(Line[DWG File Name]="","",Line[DWG File Name])</f>
        <v/>
      </c>
      <c r="B20" s="3" t="str">
        <f>IF(Line[DWG Layer Name]="","",Line[DWG Layer Name])</f>
        <v/>
      </c>
      <c r="C20" s="3" t="str">
        <f>IF(Line[DWG Handle]="","",Line[DWG Handle])</f>
        <v/>
      </c>
      <c r="D20" s="58" t="str">
        <f>IF(Line[Approx Centroid X]="","",Line[Approx Centroid X])</f>
        <v/>
      </c>
      <c r="E20" s="58" t="str">
        <f>IF(Line[Approx Centroid Y]="","",Line[Approx Centroid Y])</f>
        <v/>
      </c>
      <c r="F20" s="3" t="str">
        <f>IF(Line[Replacement Asset]="","",Line[Replacement Asset])</f>
        <v/>
      </c>
      <c r="G20" s="3" t="str">
        <f>IF(Line[Asset ID]="","",UPPER(Line[Asset ID]))</f>
        <v/>
      </c>
      <c r="H20" s="3" t="str">
        <f>IF(Line[Asset Group]="","",VLOOKUP(Line[Asset Group],asset_grp_line,4,FALSE))</f>
        <v/>
      </c>
      <c r="I20" s="3" t="str">
        <f>IF(Line[Asset Group]="","",VLOOKUP(Line[Asset Group],asset_grp_line,2,FALSE))</f>
        <v/>
      </c>
      <c r="J20" s="3" t="str">
        <f>IF(Line[Asset Group]="","",VLOOKUP(Line[Asset Group],asset_grp_line,3,FALSE))</f>
        <v/>
      </c>
      <c r="K20" s="3" t="str">
        <f>IF(Line[Asset Group]="","",VLOOKUP(Line[Asset Type],type_master_list,2,FALSE))</f>
        <v/>
      </c>
      <c r="L20" s="3" t="str">
        <f>IF(Line[Asset Name]="","",PROPER(Line[Asset Name]))</f>
        <v/>
      </c>
      <c r="M20" s="11" t="str">
        <f>IF(Line[Install Date]="","",(Line[Install Date]))</f>
        <v/>
      </c>
      <c r="N20" s="3" t="str">
        <f>IF(Line[Note]="","",PROPER(Line[Note]))</f>
        <v/>
      </c>
      <c r="O20" s="3" t="str">
        <f>IF(Line[Resource Consent Number]="","",UPPER(Line[Resource Consent Number]))</f>
        <v/>
      </c>
      <c r="P20" s="53" t="str">
        <f>IF(Line[Asset Unit Cost]="","",Line[Asset Unit Cost])</f>
        <v/>
      </c>
      <c r="Q20" s="3" t="str">
        <f>IF(Line[Added By]="","",UPPER(Line[Added By]))</f>
        <v/>
      </c>
      <c r="R20" s="11" t="str">
        <f>IF(Line[Added Date]="","",(Line[Added Date]))</f>
        <v/>
      </c>
      <c r="S20" s="3" t="str">
        <f>IF(Line[Z COORD]="","",PROPER(Line[Z COORD]))</f>
        <v/>
      </c>
      <c r="T20" s="3" t="str">
        <f>IF(Line[Asset Description]="","",PROPER(Line[Asset Description]))</f>
        <v/>
      </c>
      <c r="U20" s="3" t="str">
        <f>IF(Line[Asset Group]="","",VLOOKUP(Line[Wall SubType],subdom_master_gdb,2,FALSE))</f>
        <v/>
      </c>
      <c r="V20" s="3" t="str">
        <f>IF(Line[Asset Group]="","",VLOOKUP(Line[Material],material_master,2,FALSE))</f>
        <v/>
      </c>
      <c r="W20" s="3" t="str">
        <f>IF(Line[Height m]="","",Line[Height m])</f>
        <v/>
      </c>
      <c r="X20" s="3" t="str">
        <f>IF(Line[Length m]="","",Line[Length m])</f>
        <v/>
      </c>
      <c r="Y20" s="3" t="str">
        <f>IF(Line[Width m]="","",Line[Width m])</f>
        <v/>
      </c>
      <c r="Z20" s="3" t="str">
        <f>IF(Line[Asset Group]="","",VLOOKUP(Line[Purpose],f_g_function,2,FALSE))</f>
        <v/>
      </c>
      <c r="AA20" s="3" t="str">
        <f>IF(Line[Asset Group]="","",VLOOKUP(Line[Post Material],material_master,2,FALSE))</f>
        <v/>
      </c>
      <c r="AB20" s="3" t="str">
        <f>IF(Line[Pipe Diameter mm]="","",Line[Pipe Diameter mm])</f>
        <v/>
      </c>
      <c r="AC20" s="3" t="str">
        <f>IF(Line[Asset Group]="","",VLOOKUP(Line[Pipe Material],irrigation_pipe_material,2,FALSE))</f>
        <v/>
      </c>
      <c r="AD20" s="3" t="str">
        <f>IF(Line[Asset Group]="","",VLOOKUP(Line[System],irrigation_system,2,FALSE))</f>
        <v/>
      </c>
      <c r="AE20" s="3" t="str">
        <f>IF(Line[Asset Group]="","",VLOOKUP(Line[Status],irrigation_status,2,FALSE))</f>
        <v/>
      </c>
      <c r="AF20" s="3" t="str">
        <f>IF(Line[Asset Group]="","",VLOOKUP(Line[Surface],subdom_master_gdb,2,FALSE))</f>
        <v/>
      </c>
      <c r="AG20" s="3" t="str">
        <f>IF(Line[Surface Layer Depth mm]="","",Line[Surface Layer Depth mm])</f>
        <v/>
      </c>
      <c r="AH20" s="3" t="str">
        <f>IF(Line[Av Width m]="","",Line[Av Width m])</f>
        <v/>
      </c>
      <c r="AI20" s="3" t="str">
        <f>IF(Line[Asset Group]="","",VLOOKUP(Line[Cycle],yes_no,2,FALSE))</f>
        <v/>
      </c>
      <c r="AJ20" s="3" t="str">
        <f>IF(Line[Asset Group]="","",VLOOKUP(Line[Species],hedge_species,2,FALSE))</f>
        <v/>
      </c>
    </row>
    <row r="21" spans="1:36" s="3" customFormat="1" x14ac:dyDescent="0.2">
      <c r="A21" s="3" t="str">
        <f>IF(Line[DWG File Name]="","",Line[DWG File Name])</f>
        <v/>
      </c>
      <c r="B21" s="3" t="str">
        <f>IF(Line[DWG Layer Name]="","",Line[DWG Layer Name])</f>
        <v/>
      </c>
      <c r="C21" s="3" t="str">
        <f>IF(Line[DWG Handle]="","",Line[DWG Handle])</f>
        <v/>
      </c>
      <c r="D21" s="58" t="str">
        <f>IF(Line[Approx Centroid X]="","",Line[Approx Centroid X])</f>
        <v/>
      </c>
      <c r="E21" s="58" t="str">
        <f>IF(Line[Approx Centroid Y]="","",Line[Approx Centroid Y])</f>
        <v/>
      </c>
      <c r="F21" s="3" t="str">
        <f>IF(Line[Replacement Asset]="","",Line[Replacement Asset])</f>
        <v/>
      </c>
      <c r="G21" s="3" t="str">
        <f>IF(Line[Asset ID]="","",UPPER(Line[Asset ID]))</f>
        <v/>
      </c>
      <c r="H21" s="3" t="str">
        <f>IF(Line[Asset Group]="","",VLOOKUP(Line[Asset Group],asset_grp_line,4,FALSE))</f>
        <v/>
      </c>
      <c r="I21" s="3" t="str">
        <f>IF(Line[Asset Group]="","",VLOOKUP(Line[Asset Group],asset_grp_line,2,FALSE))</f>
        <v/>
      </c>
      <c r="J21" s="3" t="str">
        <f>IF(Line[Asset Group]="","",VLOOKUP(Line[Asset Group],asset_grp_line,3,FALSE))</f>
        <v/>
      </c>
      <c r="K21" s="3" t="str">
        <f>IF(Line[Asset Group]="","",VLOOKUP(Line[Asset Type],type_master_list,2,FALSE))</f>
        <v/>
      </c>
      <c r="L21" s="3" t="str">
        <f>IF(Line[Asset Name]="","",PROPER(Line[Asset Name]))</f>
        <v/>
      </c>
      <c r="M21" s="11" t="str">
        <f>IF(Line[Install Date]="","",(Line[Install Date]))</f>
        <v/>
      </c>
      <c r="N21" s="3" t="str">
        <f>IF(Line[Note]="","",PROPER(Line[Note]))</f>
        <v/>
      </c>
      <c r="O21" s="3" t="str">
        <f>IF(Line[Resource Consent Number]="","",UPPER(Line[Resource Consent Number]))</f>
        <v/>
      </c>
      <c r="P21" s="53" t="str">
        <f>IF(Line[Asset Unit Cost]="","",Line[Asset Unit Cost])</f>
        <v/>
      </c>
      <c r="Q21" s="3" t="str">
        <f>IF(Line[Added By]="","",UPPER(Line[Added By]))</f>
        <v/>
      </c>
      <c r="R21" s="11" t="str">
        <f>IF(Line[Added Date]="","",(Line[Added Date]))</f>
        <v/>
      </c>
      <c r="S21" s="3" t="str">
        <f>IF(Line[Z COORD]="","",PROPER(Line[Z COORD]))</f>
        <v/>
      </c>
      <c r="T21" s="3" t="str">
        <f>IF(Line[Asset Description]="","",PROPER(Line[Asset Description]))</f>
        <v/>
      </c>
      <c r="U21" s="3" t="str">
        <f>IF(Line[Asset Group]="","",VLOOKUP(Line[Wall SubType],subdom_master_gdb,2,FALSE))</f>
        <v/>
      </c>
      <c r="V21" s="3" t="str">
        <f>IF(Line[Asset Group]="","",VLOOKUP(Line[Material],material_master,2,FALSE))</f>
        <v/>
      </c>
      <c r="W21" s="3" t="str">
        <f>IF(Line[Height m]="","",Line[Height m])</f>
        <v/>
      </c>
      <c r="X21" s="3" t="str">
        <f>IF(Line[Length m]="","",Line[Length m])</f>
        <v/>
      </c>
      <c r="Y21" s="3" t="str">
        <f>IF(Line[Width m]="","",Line[Width m])</f>
        <v/>
      </c>
      <c r="Z21" s="3" t="str">
        <f>IF(Line[Asset Group]="","",VLOOKUP(Line[Purpose],f_g_function,2,FALSE))</f>
        <v/>
      </c>
      <c r="AA21" s="3" t="str">
        <f>IF(Line[Asset Group]="","",VLOOKUP(Line[Post Material],material_master,2,FALSE))</f>
        <v/>
      </c>
      <c r="AB21" s="3" t="str">
        <f>IF(Line[Pipe Diameter mm]="","",Line[Pipe Diameter mm])</f>
        <v/>
      </c>
      <c r="AC21" s="3" t="str">
        <f>IF(Line[Asset Group]="","",VLOOKUP(Line[Pipe Material],irrigation_pipe_material,2,FALSE))</f>
        <v/>
      </c>
      <c r="AD21" s="3" t="str">
        <f>IF(Line[Asset Group]="","",VLOOKUP(Line[System],irrigation_system,2,FALSE))</f>
        <v/>
      </c>
      <c r="AE21" s="3" t="str">
        <f>IF(Line[Asset Group]="","",VLOOKUP(Line[Status],irrigation_status,2,FALSE))</f>
        <v/>
      </c>
      <c r="AF21" s="3" t="str">
        <f>IF(Line[Asset Group]="","",VLOOKUP(Line[Surface],subdom_master_gdb,2,FALSE))</f>
        <v/>
      </c>
      <c r="AG21" s="3" t="str">
        <f>IF(Line[Surface Layer Depth mm]="","",Line[Surface Layer Depth mm])</f>
        <v/>
      </c>
      <c r="AH21" s="3" t="str">
        <f>IF(Line[Av Width m]="","",Line[Av Width m])</f>
        <v/>
      </c>
      <c r="AI21" s="3" t="str">
        <f>IF(Line[Asset Group]="","",VLOOKUP(Line[Cycle],yes_no,2,FALSE))</f>
        <v/>
      </c>
      <c r="AJ21" s="3" t="str">
        <f>IF(Line[Asset Group]="","",VLOOKUP(Line[Species],hedge_species,2,FALSE))</f>
        <v/>
      </c>
    </row>
    <row r="22" spans="1:36" s="3" customFormat="1" x14ac:dyDescent="0.2">
      <c r="A22" s="3" t="str">
        <f>IF(Line[DWG File Name]="","",Line[DWG File Name])</f>
        <v/>
      </c>
      <c r="B22" s="3" t="str">
        <f>IF(Line[DWG Layer Name]="","",Line[DWG Layer Name])</f>
        <v/>
      </c>
      <c r="C22" s="3" t="str">
        <f>IF(Line[DWG Handle]="","",Line[DWG Handle])</f>
        <v/>
      </c>
      <c r="D22" s="58" t="str">
        <f>IF(Line[Approx Centroid X]="","",Line[Approx Centroid X])</f>
        <v/>
      </c>
      <c r="E22" s="58" t="str">
        <f>IF(Line[Approx Centroid Y]="","",Line[Approx Centroid Y])</f>
        <v/>
      </c>
      <c r="F22" s="3" t="str">
        <f>IF(Line[Replacement Asset]="","",Line[Replacement Asset])</f>
        <v/>
      </c>
      <c r="G22" s="3" t="str">
        <f>IF(Line[Asset ID]="","",UPPER(Line[Asset ID]))</f>
        <v/>
      </c>
      <c r="H22" s="3" t="str">
        <f>IF(Line[Asset Group]="","",VLOOKUP(Line[Asset Group],asset_grp_line,4,FALSE))</f>
        <v/>
      </c>
      <c r="I22" s="3" t="str">
        <f>IF(Line[Asset Group]="","",VLOOKUP(Line[Asset Group],asset_grp_line,2,FALSE))</f>
        <v/>
      </c>
      <c r="J22" s="3" t="str">
        <f>IF(Line[Asset Group]="","",VLOOKUP(Line[Asset Group],asset_grp_line,3,FALSE))</f>
        <v/>
      </c>
      <c r="K22" s="3" t="str">
        <f>IF(Line[Asset Group]="","",VLOOKUP(Line[Asset Type],type_master_list,2,FALSE))</f>
        <v/>
      </c>
      <c r="L22" s="3" t="str">
        <f>IF(Line[Asset Name]="","",PROPER(Line[Asset Name]))</f>
        <v/>
      </c>
      <c r="M22" s="11" t="str">
        <f>IF(Line[Install Date]="","",(Line[Install Date]))</f>
        <v/>
      </c>
      <c r="N22" s="3" t="str">
        <f>IF(Line[Note]="","",PROPER(Line[Note]))</f>
        <v/>
      </c>
      <c r="O22" s="3" t="str">
        <f>IF(Line[Resource Consent Number]="","",UPPER(Line[Resource Consent Number]))</f>
        <v/>
      </c>
      <c r="P22" s="53" t="str">
        <f>IF(Line[Asset Unit Cost]="","",Line[Asset Unit Cost])</f>
        <v/>
      </c>
      <c r="Q22" s="3" t="str">
        <f>IF(Line[Added By]="","",UPPER(Line[Added By]))</f>
        <v/>
      </c>
      <c r="R22" s="11" t="str">
        <f>IF(Line[Added Date]="","",(Line[Added Date]))</f>
        <v/>
      </c>
      <c r="S22" s="3" t="str">
        <f>IF(Line[Z COORD]="","",PROPER(Line[Z COORD]))</f>
        <v/>
      </c>
      <c r="T22" s="3" t="str">
        <f>IF(Line[Asset Description]="","",PROPER(Line[Asset Description]))</f>
        <v/>
      </c>
      <c r="U22" s="3" t="str">
        <f>IF(Line[Asset Group]="","",VLOOKUP(Line[Wall SubType],subdom_master_gdb,2,FALSE))</f>
        <v/>
      </c>
      <c r="V22" s="3" t="str">
        <f>IF(Line[Asset Group]="","",VLOOKUP(Line[Material],material_master,2,FALSE))</f>
        <v/>
      </c>
      <c r="W22" s="3" t="str">
        <f>IF(Line[Height m]="","",Line[Height m])</f>
        <v/>
      </c>
      <c r="X22" s="3" t="str">
        <f>IF(Line[Length m]="","",Line[Length m])</f>
        <v/>
      </c>
      <c r="Y22" s="3" t="str">
        <f>IF(Line[Width m]="","",Line[Width m])</f>
        <v/>
      </c>
      <c r="Z22" s="3" t="str">
        <f>IF(Line[Asset Group]="","",VLOOKUP(Line[Purpose],f_g_function,2,FALSE))</f>
        <v/>
      </c>
      <c r="AA22" s="3" t="str">
        <f>IF(Line[Asset Group]="","",VLOOKUP(Line[Post Material],material_master,2,FALSE))</f>
        <v/>
      </c>
      <c r="AB22" s="3" t="str">
        <f>IF(Line[Pipe Diameter mm]="","",Line[Pipe Diameter mm])</f>
        <v/>
      </c>
      <c r="AC22" s="3" t="str">
        <f>IF(Line[Asset Group]="","",VLOOKUP(Line[Pipe Material],irrigation_pipe_material,2,FALSE))</f>
        <v/>
      </c>
      <c r="AD22" s="3" t="str">
        <f>IF(Line[Asset Group]="","",VLOOKUP(Line[System],irrigation_system,2,FALSE))</f>
        <v/>
      </c>
      <c r="AE22" s="3" t="str">
        <f>IF(Line[Asset Group]="","",VLOOKUP(Line[Status],irrigation_status,2,FALSE))</f>
        <v/>
      </c>
      <c r="AF22" s="3" t="str">
        <f>IF(Line[Asset Group]="","",VLOOKUP(Line[Surface],subdom_master_gdb,2,FALSE))</f>
        <v/>
      </c>
      <c r="AG22" s="3" t="str">
        <f>IF(Line[Surface Layer Depth mm]="","",Line[Surface Layer Depth mm])</f>
        <v/>
      </c>
      <c r="AH22" s="3" t="str">
        <f>IF(Line[Av Width m]="","",Line[Av Width m])</f>
        <v/>
      </c>
      <c r="AI22" s="3" t="str">
        <f>IF(Line[Asset Group]="","",VLOOKUP(Line[Cycle],yes_no,2,FALSE))</f>
        <v/>
      </c>
      <c r="AJ22" s="3" t="str">
        <f>IF(Line[Asset Group]="","",VLOOKUP(Line[Species],hedge_species,2,FALSE))</f>
        <v/>
      </c>
    </row>
    <row r="23" spans="1:36" s="3" customFormat="1" x14ac:dyDescent="0.2">
      <c r="A23" s="3" t="str">
        <f>IF(Line[DWG File Name]="","",Line[DWG File Name])</f>
        <v/>
      </c>
      <c r="B23" s="3" t="str">
        <f>IF(Line[DWG Layer Name]="","",Line[DWG Layer Name])</f>
        <v/>
      </c>
      <c r="C23" s="3" t="str">
        <f>IF(Line[DWG Handle]="","",Line[DWG Handle])</f>
        <v/>
      </c>
      <c r="D23" s="58" t="str">
        <f>IF(Line[Approx Centroid X]="","",Line[Approx Centroid X])</f>
        <v/>
      </c>
      <c r="E23" s="58" t="str">
        <f>IF(Line[Approx Centroid Y]="","",Line[Approx Centroid Y])</f>
        <v/>
      </c>
      <c r="F23" s="3" t="str">
        <f>IF(Line[Replacement Asset]="","",Line[Replacement Asset])</f>
        <v/>
      </c>
      <c r="G23" s="3" t="str">
        <f>IF(Line[Asset ID]="","",UPPER(Line[Asset ID]))</f>
        <v/>
      </c>
      <c r="H23" s="3" t="str">
        <f>IF(Line[Asset Group]="","",VLOOKUP(Line[Asset Group],asset_grp_line,4,FALSE))</f>
        <v/>
      </c>
      <c r="I23" s="3" t="str">
        <f>IF(Line[Asset Group]="","",VLOOKUP(Line[Asset Group],asset_grp_line,2,FALSE))</f>
        <v/>
      </c>
      <c r="J23" s="3" t="str">
        <f>IF(Line[Asset Group]="","",VLOOKUP(Line[Asset Group],asset_grp_line,3,FALSE))</f>
        <v/>
      </c>
      <c r="K23" s="3" t="str">
        <f>IF(Line[Asset Group]="","",VLOOKUP(Line[Asset Type],type_master_list,2,FALSE))</f>
        <v/>
      </c>
      <c r="L23" s="3" t="str">
        <f>IF(Line[Asset Name]="","",PROPER(Line[Asset Name]))</f>
        <v/>
      </c>
      <c r="M23" s="11" t="str">
        <f>IF(Line[Install Date]="","",(Line[Install Date]))</f>
        <v/>
      </c>
      <c r="N23" s="3" t="str">
        <f>IF(Line[Note]="","",PROPER(Line[Note]))</f>
        <v/>
      </c>
      <c r="O23" s="3" t="str">
        <f>IF(Line[Resource Consent Number]="","",UPPER(Line[Resource Consent Number]))</f>
        <v/>
      </c>
      <c r="P23" s="53" t="str">
        <f>IF(Line[Asset Unit Cost]="","",Line[Asset Unit Cost])</f>
        <v/>
      </c>
      <c r="Q23" s="3" t="str">
        <f>IF(Line[Added By]="","",UPPER(Line[Added By]))</f>
        <v/>
      </c>
      <c r="R23" s="11" t="str">
        <f>IF(Line[Added Date]="","",(Line[Added Date]))</f>
        <v/>
      </c>
      <c r="S23" s="3" t="str">
        <f>IF(Line[Z COORD]="","",PROPER(Line[Z COORD]))</f>
        <v/>
      </c>
      <c r="T23" s="3" t="str">
        <f>IF(Line[Asset Description]="","",PROPER(Line[Asset Description]))</f>
        <v/>
      </c>
      <c r="U23" s="3" t="str">
        <f>IF(Line[Asset Group]="","",VLOOKUP(Line[Wall SubType],subdom_master_gdb,2,FALSE))</f>
        <v/>
      </c>
      <c r="V23" s="3" t="str">
        <f>IF(Line[Asset Group]="","",VLOOKUP(Line[Material],material_master,2,FALSE))</f>
        <v/>
      </c>
      <c r="W23" s="3" t="str">
        <f>IF(Line[Height m]="","",Line[Height m])</f>
        <v/>
      </c>
      <c r="X23" s="3" t="str">
        <f>IF(Line[Length m]="","",Line[Length m])</f>
        <v/>
      </c>
      <c r="Y23" s="3" t="str">
        <f>IF(Line[Width m]="","",Line[Width m])</f>
        <v/>
      </c>
      <c r="Z23" s="3" t="str">
        <f>IF(Line[Asset Group]="","",VLOOKUP(Line[Purpose],f_g_function,2,FALSE))</f>
        <v/>
      </c>
      <c r="AA23" s="3" t="str">
        <f>IF(Line[Asset Group]="","",VLOOKUP(Line[Post Material],material_master,2,FALSE))</f>
        <v/>
      </c>
      <c r="AB23" s="3" t="str">
        <f>IF(Line[Pipe Diameter mm]="","",Line[Pipe Diameter mm])</f>
        <v/>
      </c>
      <c r="AC23" s="3" t="str">
        <f>IF(Line[Asset Group]="","",VLOOKUP(Line[Pipe Material],irrigation_pipe_material,2,FALSE))</f>
        <v/>
      </c>
      <c r="AD23" s="3" t="str">
        <f>IF(Line[Asset Group]="","",VLOOKUP(Line[System],irrigation_system,2,FALSE))</f>
        <v/>
      </c>
      <c r="AE23" s="3" t="str">
        <f>IF(Line[Asset Group]="","",VLOOKUP(Line[Status],irrigation_status,2,FALSE))</f>
        <v/>
      </c>
      <c r="AF23" s="3" t="str">
        <f>IF(Line[Asset Group]="","",VLOOKUP(Line[Surface],subdom_master_gdb,2,FALSE))</f>
        <v/>
      </c>
      <c r="AG23" s="3" t="str">
        <f>IF(Line[Surface Layer Depth mm]="","",Line[Surface Layer Depth mm])</f>
        <v/>
      </c>
      <c r="AH23" s="3" t="str">
        <f>IF(Line[Av Width m]="","",Line[Av Width m])</f>
        <v/>
      </c>
      <c r="AI23" s="3" t="str">
        <f>IF(Line[Asset Group]="","",VLOOKUP(Line[Cycle],yes_no,2,FALSE))</f>
        <v/>
      </c>
      <c r="AJ23" s="3" t="str">
        <f>IF(Line[Asset Group]="","",VLOOKUP(Line[Species],hedge_species,2,FALSE))</f>
        <v/>
      </c>
    </row>
    <row r="24" spans="1:36" s="3" customFormat="1" x14ac:dyDescent="0.2">
      <c r="A24" s="3" t="str">
        <f>IF(Line[DWG File Name]="","",Line[DWG File Name])</f>
        <v/>
      </c>
      <c r="B24" s="3" t="str">
        <f>IF(Line[DWG Layer Name]="","",Line[DWG Layer Name])</f>
        <v/>
      </c>
      <c r="C24" s="3" t="str">
        <f>IF(Line[DWG Handle]="","",Line[DWG Handle])</f>
        <v/>
      </c>
      <c r="D24" s="58" t="str">
        <f>IF(Line[Approx Centroid X]="","",Line[Approx Centroid X])</f>
        <v/>
      </c>
      <c r="E24" s="58" t="str">
        <f>IF(Line[Approx Centroid Y]="","",Line[Approx Centroid Y])</f>
        <v/>
      </c>
      <c r="F24" s="3" t="str">
        <f>IF(Line[Replacement Asset]="","",Line[Replacement Asset])</f>
        <v/>
      </c>
      <c r="G24" s="3" t="str">
        <f>IF(Line[Asset ID]="","",UPPER(Line[Asset ID]))</f>
        <v/>
      </c>
      <c r="H24" s="3" t="str">
        <f>IF(Line[Asset Group]="","",VLOOKUP(Line[Asset Group],asset_grp_line,4,FALSE))</f>
        <v/>
      </c>
      <c r="I24" s="3" t="str">
        <f>IF(Line[Asset Group]="","",VLOOKUP(Line[Asset Group],asset_grp_line,2,FALSE))</f>
        <v/>
      </c>
      <c r="J24" s="3" t="str">
        <f>IF(Line[Asset Group]="","",VLOOKUP(Line[Asset Group],asset_grp_line,3,FALSE))</f>
        <v/>
      </c>
      <c r="K24" s="3" t="str">
        <f>IF(Line[Asset Group]="","",VLOOKUP(Line[Asset Type],type_master_list,2,FALSE))</f>
        <v/>
      </c>
      <c r="L24" s="3" t="str">
        <f>IF(Line[Asset Name]="","",PROPER(Line[Asset Name]))</f>
        <v/>
      </c>
      <c r="M24" s="11" t="str">
        <f>IF(Line[Install Date]="","",(Line[Install Date]))</f>
        <v/>
      </c>
      <c r="N24" s="3" t="str">
        <f>IF(Line[Note]="","",PROPER(Line[Note]))</f>
        <v/>
      </c>
      <c r="O24" s="3" t="str">
        <f>IF(Line[Resource Consent Number]="","",UPPER(Line[Resource Consent Number]))</f>
        <v/>
      </c>
      <c r="P24" s="53" t="str">
        <f>IF(Line[Asset Unit Cost]="","",Line[Asset Unit Cost])</f>
        <v/>
      </c>
      <c r="Q24" s="3" t="str">
        <f>IF(Line[Added By]="","",UPPER(Line[Added By]))</f>
        <v/>
      </c>
      <c r="R24" s="11" t="str">
        <f>IF(Line[Added Date]="","",(Line[Added Date]))</f>
        <v/>
      </c>
      <c r="S24" s="3" t="str">
        <f>IF(Line[Z COORD]="","",PROPER(Line[Z COORD]))</f>
        <v/>
      </c>
      <c r="T24" s="3" t="str">
        <f>IF(Line[Asset Description]="","",PROPER(Line[Asset Description]))</f>
        <v/>
      </c>
      <c r="U24" s="3" t="str">
        <f>IF(Line[Asset Group]="","",VLOOKUP(Line[Wall SubType],subdom_master_gdb,2,FALSE))</f>
        <v/>
      </c>
      <c r="V24" s="3" t="str">
        <f>IF(Line[Asset Group]="","",VLOOKUP(Line[Material],material_master,2,FALSE))</f>
        <v/>
      </c>
      <c r="W24" s="3" t="str">
        <f>IF(Line[Height m]="","",Line[Height m])</f>
        <v/>
      </c>
      <c r="X24" s="3" t="str">
        <f>IF(Line[Length m]="","",Line[Length m])</f>
        <v/>
      </c>
      <c r="Y24" s="3" t="str">
        <f>IF(Line[Width m]="","",Line[Width m])</f>
        <v/>
      </c>
      <c r="Z24" s="3" t="str">
        <f>IF(Line[Asset Group]="","",VLOOKUP(Line[Purpose],f_g_function,2,FALSE))</f>
        <v/>
      </c>
      <c r="AA24" s="3" t="str">
        <f>IF(Line[Asset Group]="","",VLOOKUP(Line[Post Material],material_master,2,FALSE))</f>
        <v/>
      </c>
      <c r="AB24" s="3" t="str">
        <f>IF(Line[Pipe Diameter mm]="","",Line[Pipe Diameter mm])</f>
        <v/>
      </c>
      <c r="AC24" s="3" t="str">
        <f>IF(Line[Asset Group]="","",VLOOKUP(Line[Pipe Material],irrigation_pipe_material,2,FALSE))</f>
        <v/>
      </c>
      <c r="AD24" s="3" t="str">
        <f>IF(Line[Asset Group]="","",VLOOKUP(Line[System],irrigation_system,2,FALSE))</f>
        <v/>
      </c>
      <c r="AE24" s="3" t="str">
        <f>IF(Line[Asset Group]="","",VLOOKUP(Line[Status],irrigation_status,2,FALSE))</f>
        <v/>
      </c>
      <c r="AF24" s="3" t="str">
        <f>IF(Line[Asset Group]="","",VLOOKUP(Line[Surface],subdom_master_gdb,2,FALSE))</f>
        <v/>
      </c>
      <c r="AG24" s="3" t="str">
        <f>IF(Line[Surface Layer Depth mm]="","",Line[Surface Layer Depth mm])</f>
        <v/>
      </c>
      <c r="AH24" s="3" t="str">
        <f>IF(Line[Av Width m]="","",Line[Av Width m])</f>
        <v/>
      </c>
      <c r="AI24" s="3" t="str">
        <f>IF(Line[Asset Group]="","",VLOOKUP(Line[Cycle],yes_no,2,FALSE))</f>
        <v/>
      </c>
      <c r="AJ24" s="3" t="str">
        <f>IF(Line[Asset Group]="","",VLOOKUP(Line[Species],hedge_species,2,FALSE))</f>
        <v/>
      </c>
    </row>
    <row r="25" spans="1:36" s="3" customFormat="1" x14ac:dyDescent="0.2">
      <c r="A25" s="3" t="str">
        <f>IF(Line[DWG File Name]="","",Line[DWG File Name])</f>
        <v/>
      </c>
      <c r="B25" s="3" t="str">
        <f>IF(Line[DWG Layer Name]="","",Line[DWG Layer Name])</f>
        <v/>
      </c>
      <c r="C25" s="3" t="str">
        <f>IF(Line[DWG Handle]="","",Line[DWG Handle])</f>
        <v/>
      </c>
      <c r="D25" s="58" t="str">
        <f>IF(Line[Approx Centroid X]="","",Line[Approx Centroid X])</f>
        <v/>
      </c>
      <c r="E25" s="58" t="str">
        <f>IF(Line[Approx Centroid Y]="","",Line[Approx Centroid Y])</f>
        <v/>
      </c>
      <c r="F25" s="3" t="str">
        <f>IF(Line[Replacement Asset]="","",Line[Replacement Asset])</f>
        <v/>
      </c>
      <c r="G25" s="3" t="str">
        <f>IF(Line[Asset ID]="","",UPPER(Line[Asset ID]))</f>
        <v/>
      </c>
      <c r="H25" s="3" t="str">
        <f>IF(Line[Asset Group]="","",VLOOKUP(Line[Asset Group],asset_grp_line,4,FALSE))</f>
        <v/>
      </c>
      <c r="I25" s="3" t="str">
        <f>IF(Line[Asset Group]="","",VLOOKUP(Line[Asset Group],asset_grp_line,2,FALSE))</f>
        <v/>
      </c>
      <c r="J25" s="3" t="str">
        <f>IF(Line[Asset Group]="","",VLOOKUP(Line[Asset Group],asset_grp_line,3,FALSE))</f>
        <v/>
      </c>
      <c r="K25" s="3" t="str">
        <f>IF(Line[Asset Group]="","",VLOOKUP(Line[Asset Type],type_master_list,2,FALSE))</f>
        <v/>
      </c>
      <c r="L25" s="3" t="str">
        <f>IF(Line[Asset Name]="","",PROPER(Line[Asset Name]))</f>
        <v/>
      </c>
      <c r="M25" s="11" t="str">
        <f>IF(Line[Install Date]="","",(Line[Install Date]))</f>
        <v/>
      </c>
      <c r="N25" s="3" t="str">
        <f>IF(Line[Note]="","",PROPER(Line[Note]))</f>
        <v/>
      </c>
      <c r="O25" s="3" t="str">
        <f>IF(Line[Resource Consent Number]="","",UPPER(Line[Resource Consent Number]))</f>
        <v/>
      </c>
      <c r="P25" s="53" t="str">
        <f>IF(Line[Asset Unit Cost]="","",Line[Asset Unit Cost])</f>
        <v/>
      </c>
      <c r="Q25" s="3" t="str">
        <f>IF(Line[Added By]="","",UPPER(Line[Added By]))</f>
        <v/>
      </c>
      <c r="R25" s="11" t="str">
        <f>IF(Line[Added Date]="","",(Line[Added Date]))</f>
        <v/>
      </c>
      <c r="S25" s="3" t="str">
        <f>IF(Line[Z COORD]="","",PROPER(Line[Z COORD]))</f>
        <v/>
      </c>
      <c r="T25" s="3" t="str">
        <f>IF(Line[Asset Description]="","",PROPER(Line[Asset Description]))</f>
        <v/>
      </c>
      <c r="U25" s="3" t="str">
        <f>IF(Line[Asset Group]="","",VLOOKUP(Line[Wall SubType],subdom_master_gdb,2,FALSE))</f>
        <v/>
      </c>
      <c r="V25" s="3" t="str">
        <f>IF(Line[Asset Group]="","",VLOOKUP(Line[Material],material_master,2,FALSE))</f>
        <v/>
      </c>
      <c r="W25" s="3" t="str">
        <f>IF(Line[Height m]="","",Line[Height m])</f>
        <v/>
      </c>
      <c r="X25" s="3" t="str">
        <f>IF(Line[Length m]="","",Line[Length m])</f>
        <v/>
      </c>
      <c r="Y25" s="3" t="str">
        <f>IF(Line[Width m]="","",Line[Width m])</f>
        <v/>
      </c>
      <c r="Z25" s="3" t="str">
        <f>IF(Line[Asset Group]="","",VLOOKUP(Line[Purpose],f_g_function,2,FALSE))</f>
        <v/>
      </c>
      <c r="AA25" s="3" t="str">
        <f>IF(Line[Asset Group]="","",VLOOKUP(Line[Post Material],material_master,2,FALSE))</f>
        <v/>
      </c>
      <c r="AB25" s="3" t="str">
        <f>IF(Line[Pipe Diameter mm]="","",Line[Pipe Diameter mm])</f>
        <v/>
      </c>
      <c r="AC25" s="3" t="str">
        <f>IF(Line[Asset Group]="","",VLOOKUP(Line[Pipe Material],irrigation_pipe_material,2,FALSE))</f>
        <v/>
      </c>
      <c r="AD25" s="3" t="str">
        <f>IF(Line[Asset Group]="","",VLOOKUP(Line[System],irrigation_system,2,FALSE))</f>
        <v/>
      </c>
      <c r="AE25" s="3" t="str">
        <f>IF(Line[Asset Group]="","",VLOOKUP(Line[Status],irrigation_status,2,FALSE))</f>
        <v/>
      </c>
      <c r="AF25" s="3" t="str">
        <f>IF(Line[Asset Group]="","",VLOOKUP(Line[Surface],subdom_master_gdb,2,FALSE))</f>
        <v/>
      </c>
      <c r="AG25" s="3" t="str">
        <f>IF(Line[Surface Layer Depth mm]="","",Line[Surface Layer Depth mm])</f>
        <v/>
      </c>
      <c r="AH25" s="3" t="str">
        <f>IF(Line[Av Width m]="","",Line[Av Width m])</f>
        <v/>
      </c>
      <c r="AI25" s="3" t="str">
        <f>IF(Line[Asset Group]="","",VLOOKUP(Line[Cycle],yes_no,2,FALSE))</f>
        <v/>
      </c>
      <c r="AJ25" s="3" t="str">
        <f>IF(Line[Asset Group]="","",VLOOKUP(Line[Species],hedge_species,2,FALSE))</f>
        <v/>
      </c>
    </row>
    <row r="26" spans="1:36" s="3" customFormat="1" x14ac:dyDescent="0.2">
      <c r="A26" s="3" t="str">
        <f>IF(Line[DWG File Name]="","",Line[DWG File Name])</f>
        <v/>
      </c>
      <c r="B26" s="3" t="str">
        <f>IF(Line[DWG Layer Name]="","",Line[DWG Layer Name])</f>
        <v/>
      </c>
      <c r="C26" s="3" t="str">
        <f>IF(Line[DWG Handle]="","",Line[DWG Handle])</f>
        <v/>
      </c>
      <c r="D26" s="58" t="str">
        <f>IF(Line[Approx Centroid X]="","",Line[Approx Centroid X])</f>
        <v/>
      </c>
      <c r="E26" s="58" t="str">
        <f>IF(Line[Approx Centroid Y]="","",Line[Approx Centroid Y])</f>
        <v/>
      </c>
      <c r="F26" s="3" t="str">
        <f>IF(Line[Replacement Asset]="","",Line[Replacement Asset])</f>
        <v/>
      </c>
      <c r="G26" s="3" t="str">
        <f>IF(Line[Asset ID]="","",UPPER(Line[Asset ID]))</f>
        <v/>
      </c>
      <c r="H26" s="3" t="str">
        <f>IF(Line[Asset Group]="","",VLOOKUP(Line[Asset Group],asset_grp_line,4,FALSE))</f>
        <v/>
      </c>
      <c r="I26" s="3" t="str">
        <f>IF(Line[Asset Group]="","",VLOOKUP(Line[Asset Group],asset_grp_line,2,FALSE))</f>
        <v/>
      </c>
      <c r="J26" s="3" t="str">
        <f>IF(Line[Asset Group]="","",VLOOKUP(Line[Asset Group],asset_grp_line,3,FALSE))</f>
        <v/>
      </c>
      <c r="K26" s="3" t="str">
        <f>IF(Line[Asset Group]="","",VLOOKUP(Line[Asset Type],type_master_list,2,FALSE))</f>
        <v/>
      </c>
      <c r="L26" s="3" t="str">
        <f>IF(Line[Asset Name]="","",PROPER(Line[Asset Name]))</f>
        <v/>
      </c>
      <c r="M26" s="11" t="str">
        <f>IF(Line[Install Date]="","",(Line[Install Date]))</f>
        <v/>
      </c>
      <c r="N26" s="3" t="str">
        <f>IF(Line[Note]="","",PROPER(Line[Note]))</f>
        <v/>
      </c>
      <c r="O26" s="3" t="str">
        <f>IF(Line[Resource Consent Number]="","",UPPER(Line[Resource Consent Number]))</f>
        <v/>
      </c>
      <c r="P26" s="53" t="str">
        <f>IF(Line[Asset Unit Cost]="","",Line[Asset Unit Cost])</f>
        <v/>
      </c>
      <c r="Q26" s="3" t="str">
        <f>IF(Line[Added By]="","",UPPER(Line[Added By]))</f>
        <v/>
      </c>
      <c r="R26" s="11" t="str">
        <f>IF(Line[Added Date]="","",(Line[Added Date]))</f>
        <v/>
      </c>
      <c r="S26" s="3" t="str">
        <f>IF(Line[Z COORD]="","",PROPER(Line[Z COORD]))</f>
        <v/>
      </c>
      <c r="T26" s="3" t="str">
        <f>IF(Line[Asset Description]="","",PROPER(Line[Asset Description]))</f>
        <v/>
      </c>
      <c r="U26" s="3" t="str">
        <f>IF(Line[Asset Group]="","",VLOOKUP(Line[Wall SubType],subdom_master_gdb,2,FALSE))</f>
        <v/>
      </c>
      <c r="V26" s="3" t="str">
        <f>IF(Line[Asset Group]="","",VLOOKUP(Line[Material],material_master,2,FALSE))</f>
        <v/>
      </c>
      <c r="W26" s="3" t="str">
        <f>IF(Line[Height m]="","",Line[Height m])</f>
        <v/>
      </c>
      <c r="X26" s="3" t="str">
        <f>IF(Line[Length m]="","",Line[Length m])</f>
        <v/>
      </c>
      <c r="Y26" s="3" t="str">
        <f>IF(Line[Width m]="","",Line[Width m])</f>
        <v/>
      </c>
      <c r="Z26" s="3" t="str">
        <f>IF(Line[Asset Group]="","",VLOOKUP(Line[Purpose],f_g_function,2,FALSE))</f>
        <v/>
      </c>
      <c r="AA26" s="3" t="str">
        <f>IF(Line[Asset Group]="","",VLOOKUP(Line[Post Material],material_master,2,FALSE))</f>
        <v/>
      </c>
      <c r="AB26" s="3" t="str">
        <f>IF(Line[Pipe Diameter mm]="","",Line[Pipe Diameter mm])</f>
        <v/>
      </c>
      <c r="AC26" s="3" t="str">
        <f>IF(Line[Asset Group]="","",VLOOKUP(Line[Pipe Material],irrigation_pipe_material,2,FALSE))</f>
        <v/>
      </c>
      <c r="AD26" s="3" t="str">
        <f>IF(Line[Asset Group]="","",VLOOKUP(Line[System],irrigation_system,2,FALSE))</f>
        <v/>
      </c>
      <c r="AE26" s="3" t="str">
        <f>IF(Line[Asset Group]="","",VLOOKUP(Line[Status],irrigation_status,2,FALSE))</f>
        <v/>
      </c>
      <c r="AF26" s="3" t="str">
        <f>IF(Line[Asset Group]="","",VLOOKUP(Line[Surface],subdom_master_gdb,2,FALSE))</f>
        <v/>
      </c>
      <c r="AG26" s="3" t="str">
        <f>IF(Line[Surface Layer Depth mm]="","",Line[Surface Layer Depth mm])</f>
        <v/>
      </c>
      <c r="AH26" s="3" t="str">
        <f>IF(Line[Av Width m]="","",Line[Av Width m])</f>
        <v/>
      </c>
      <c r="AI26" s="3" t="str">
        <f>IF(Line[Asset Group]="","",VLOOKUP(Line[Cycle],yes_no,2,FALSE))</f>
        <v/>
      </c>
      <c r="AJ26" s="3" t="str">
        <f>IF(Line[Asset Group]="","",VLOOKUP(Line[Species],hedge_species,2,FALSE))</f>
        <v/>
      </c>
    </row>
    <row r="27" spans="1:36" s="3" customFormat="1" x14ac:dyDescent="0.2">
      <c r="A27" s="3" t="str">
        <f>IF(Line[DWG File Name]="","",Line[DWG File Name])</f>
        <v/>
      </c>
      <c r="B27" s="3" t="str">
        <f>IF(Line[DWG Layer Name]="","",Line[DWG Layer Name])</f>
        <v/>
      </c>
      <c r="C27" s="3" t="str">
        <f>IF(Line[DWG Handle]="","",Line[DWG Handle])</f>
        <v/>
      </c>
      <c r="D27" s="58" t="str">
        <f>IF(Line[Approx Centroid X]="","",Line[Approx Centroid X])</f>
        <v/>
      </c>
      <c r="E27" s="58" t="str">
        <f>IF(Line[Approx Centroid Y]="","",Line[Approx Centroid Y])</f>
        <v/>
      </c>
      <c r="F27" s="3" t="str">
        <f>IF(Line[Replacement Asset]="","",Line[Replacement Asset])</f>
        <v/>
      </c>
      <c r="G27" s="3" t="str">
        <f>IF(Line[Asset ID]="","",UPPER(Line[Asset ID]))</f>
        <v/>
      </c>
      <c r="H27" s="3" t="str">
        <f>IF(Line[Asset Group]="","",VLOOKUP(Line[Asset Group],asset_grp_line,4,FALSE))</f>
        <v/>
      </c>
      <c r="I27" s="3" t="str">
        <f>IF(Line[Asset Group]="","",VLOOKUP(Line[Asset Group],asset_grp_line,2,FALSE))</f>
        <v/>
      </c>
      <c r="J27" s="3" t="str">
        <f>IF(Line[Asset Group]="","",VLOOKUP(Line[Asset Group],asset_grp_line,3,FALSE))</f>
        <v/>
      </c>
      <c r="K27" s="3" t="str">
        <f>IF(Line[Asset Group]="","",VLOOKUP(Line[Asset Type],type_master_list,2,FALSE))</f>
        <v/>
      </c>
      <c r="L27" s="3" t="str">
        <f>IF(Line[Asset Name]="","",PROPER(Line[Asset Name]))</f>
        <v/>
      </c>
      <c r="M27" s="11" t="str">
        <f>IF(Line[Install Date]="","",(Line[Install Date]))</f>
        <v/>
      </c>
      <c r="N27" s="3" t="str">
        <f>IF(Line[Note]="","",PROPER(Line[Note]))</f>
        <v/>
      </c>
      <c r="O27" s="3" t="str">
        <f>IF(Line[Resource Consent Number]="","",UPPER(Line[Resource Consent Number]))</f>
        <v/>
      </c>
      <c r="P27" s="53" t="str">
        <f>IF(Line[Asset Unit Cost]="","",Line[Asset Unit Cost])</f>
        <v/>
      </c>
      <c r="Q27" s="3" t="str">
        <f>IF(Line[Added By]="","",UPPER(Line[Added By]))</f>
        <v/>
      </c>
      <c r="R27" s="11" t="str">
        <f>IF(Line[Added Date]="","",(Line[Added Date]))</f>
        <v/>
      </c>
      <c r="S27" s="3" t="str">
        <f>IF(Line[Z COORD]="","",PROPER(Line[Z COORD]))</f>
        <v/>
      </c>
      <c r="T27" s="3" t="str">
        <f>IF(Line[Asset Description]="","",PROPER(Line[Asset Description]))</f>
        <v/>
      </c>
      <c r="U27" s="3" t="str">
        <f>IF(Line[Asset Group]="","",VLOOKUP(Line[Wall SubType],subdom_master_gdb,2,FALSE))</f>
        <v/>
      </c>
      <c r="V27" s="3" t="str">
        <f>IF(Line[Asset Group]="","",VLOOKUP(Line[Material],material_master,2,FALSE))</f>
        <v/>
      </c>
      <c r="W27" s="3" t="str">
        <f>IF(Line[Height m]="","",Line[Height m])</f>
        <v/>
      </c>
      <c r="X27" s="3" t="str">
        <f>IF(Line[Length m]="","",Line[Length m])</f>
        <v/>
      </c>
      <c r="Y27" s="3" t="str">
        <f>IF(Line[Width m]="","",Line[Width m])</f>
        <v/>
      </c>
      <c r="Z27" s="3" t="str">
        <f>IF(Line[Asset Group]="","",VLOOKUP(Line[Purpose],f_g_function,2,FALSE))</f>
        <v/>
      </c>
      <c r="AA27" s="3" t="str">
        <f>IF(Line[Asset Group]="","",VLOOKUP(Line[Post Material],material_master,2,FALSE))</f>
        <v/>
      </c>
      <c r="AB27" s="3" t="str">
        <f>IF(Line[Pipe Diameter mm]="","",Line[Pipe Diameter mm])</f>
        <v/>
      </c>
      <c r="AC27" s="3" t="str">
        <f>IF(Line[Asset Group]="","",VLOOKUP(Line[Pipe Material],irrigation_pipe_material,2,FALSE))</f>
        <v/>
      </c>
      <c r="AD27" s="3" t="str">
        <f>IF(Line[Asset Group]="","",VLOOKUP(Line[System],irrigation_system,2,FALSE))</f>
        <v/>
      </c>
      <c r="AE27" s="3" t="str">
        <f>IF(Line[Asset Group]="","",VLOOKUP(Line[Status],irrigation_status,2,FALSE))</f>
        <v/>
      </c>
      <c r="AF27" s="3" t="str">
        <f>IF(Line[Asset Group]="","",VLOOKUP(Line[Surface],subdom_master_gdb,2,FALSE))</f>
        <v/>
      </c>
      <c r="AG27" s="3" t="str">
        <f>IF(Line[Surface Layer Depth mm]="","",Line[Surface Layer Depth mm])</f>
        <v/>
      </c>
      <c r="AH27" s="3" t="str">
        <f>IF(Line[Av Width m]="","",Line[Av Width m])</f>
        <v/>
      </c>
      <c r="AI27" s="3" t="str">
        <f>IF(Line[Asset Group]="","",VLOOKUP(Line[Cycle],yes_no,2,FALSE))</f>
        <v/>
      </c>
      <c r="AJ27" s="3" t="str">
        <f>IF(Line[Asset Group]="","",VLOOKUP(Line[Species],hedge_species,2,FALSE))</f>
        <v/>
      </c>
    </row>
    <row r="28" spans="1:36" s="3" customFormat="1" x14ac:dyDescent="0.2">
      <c r="A28" s="3" t="str">
        <f>IF(Line[DWG File Name]="","",Line[DWG File Name])</f>
        <v/>
      </c>
      <c r="B28" s="3" t="str">
        <f>IF(Line[DWG Layer Name]="","",Line[DWG Layer Name])</f>
        <v/>
      </c>
      <c r="C28" s="3" t="str">
        <f>IF(Line[DWG Handle]="","",Line[DWG Handle])</f>
        <v/>
      </c>
      <c r="D28" s="58" t="str">
        <f>IF(Line[Approx Centroid X]="","",Line[Approx Centroid X])</f>
        <v/>
      </c>
      <c r="E28" s="58" t="str">
        <f>IF(Line[Approx Centroid Y]="","",Line[Approx Centroid Y])</f>
        <v/>
      </c>
      <c r="F28" s="3" t="str">
        <f>IF(Line[Replacement Asset]="","",Line[Replacement Asset])</f>
        <v/>
      </c>
      <c r="G28" s="3" t="str">
        <f>IF(Line[Asset ID]="","",UPPER(Line[Asset ID]))</f>
        <v/>
      </c>
      <c r="H28" s="3" t="str">
        <f>IF(Line[Asset Group]="","",VLOOKUP(Line[Asset Group],asset_grp_line,4,FALSE))</f>
        <v/>
      </c>
      <c r="I28" s="3" t="str">
        <f>IF(Line[Asset Group]="","",VLOOKUP(Line[Asset Group],asset_grp_line,2,FALSE))</f>
        <v/>
      </c>
      <c r="J28" s="3" t="str">
        <f>IF(Line[Asset Group]="","",VLOOKUP(Line[Asset Group],asset_grp_line,3,FALSE))</f>
        <v/>
      </c>
      <c r="K28" s="3" t="str">
        <f>IF(Line[Asset Group]="","",VLOOKUP(Line[Asset Type],type_master_list,2,FALSE))</f>
        <v/>
      </c>
      <c r="L28" s="3" t="str">
        <f>IF(Line[Asset Name]="","",PROPER(Line[Asset Name]))</f>
        <v/>
      </c>
      <c r="M28" s="11" t="str">
        <f>IF(Line[Install Date]="","",(Line[Install Date]))</f>
        <v/>
      </c>
      <c r="N28" s="3" t="str">
        <f>IF(Line[Note]="","",PROPER(Line[Note]))</f>
        <v/>
      </c>
      <c r="O28" s="3" t="str">
        <f>IF(Line[Resource Consent Number]="","",UPPER(Line[Resource Consent Number]))</f>
        <v/>
      </c>
      <c r="P28" s="53" t="str">
        <f>IF(Line[Asset Unit Cost]="","",Line[Asset Unit Cost])</f>
        <v/>
      </c>
      <c r="Q28" s="3" t="str">
        <f>IF(Line[Added By]="","",UPPER(Line[Added By]))</f>
        <v/>
      </c>
      <c r="R28" s="11" t="str">
        <f>IF(Line[Added Date]="","",(Line[Added Date]))</f>
        <v/>
      </c>
      <c r="S28" s="3" t="str">
        <f>IF(Line[Z COORD]="","",PROPER(Line[Z COORD]))</f>
        <v/>
      </c>
      <c r="T28" s="3" t="str">
        <f>IF(Line[Asset Description]="","",PROPER(Line[Asset Description]))</f>
        <v/>
      </c>
      <c r="U28" s="3" t="str">
        <f>IF(Line[Asset Group]="","",VLOOKUP(Line[Wall SubType],subdom_master_gdb,2,FALSE))</f>
        <v/>
      </c>
      <c r="V28" s="3" t="str">
        <f>IF(Line[Asset Group]="","",VLOOKUP(Line[Material],material_master,2,FALSE))</f>
        <v/>
      </c>
      <c r="W28" s="3" t="str">
        <f>IF(Line[Height m]="","",Line[Height m])</f>
        <v/>
      </c>
      <c r="X28" s="3" t="str">
        <f>IF(Line[Length m]="","",Line[Length m])</f>
        <v/>
      </c>
      <c r="Y28" s="3" t="str">
        <f>IF(Line[Width m]="","",Line[Width m])</f>
        <v/>
      </c>
      <c r="Z28" s="3" t="str">
        <f>IF(Line[Asset Group]="","",VLOOKUP(Line[Purpose],f_g_function,2,FALSE))</f>
        <v/>
      </c>
      <c r="AA28" s="3" t="str">
        <f>IF(Line[Asset Group]="","",VLOOKUP(Line[Post Material],material_master,2,FALSE))</f>
        <v/>
      </c>
      <c r="AB28" s="3" t="str">
        <f>IF(Line[Pipe Diameter mm]="","",Line[Pipe Diameter mm])</f>
        <v/>
      </c>
      <c r="AC28" s="3" t="str">
        <f>IF(Line[Asset Group]="","",VLOOKUP(Line[Pipe Material],irrigation_pipe_material,2,FALSE))</f>
        <v/>
      </c>
      <c r="AD28" s="3" t="str">
        <f>IF(Line[Asset Group]="","",VLOOKUP(Line[System],irrigation_system,2,FALSE))</f>
        <v/>
      </c>
      <c r="AE28" s="3" t="str">
        <f>IF(Line[Asset Group]="","",VLOOKUP(Line[Status],irrigation_status,2,FALSE))</f>
        <v/>
      </c>
      <c r="AF28" s="3" t="str">
        <f>IF(Line[Asset Group]="","",VLOOKUP(Line[Surface],subdom_master_gdb,2,FALSE))</f>
        <v/>
      </c>
      <c r="AG28" s="3" t="str">
        <f>IF(Line[Surface Layer Depth mm]="","",Line[Surface Layer Depth mm])</f>
        <v/>
      </c>
      <c r="AH28" s="3" t="str">
        <f>IF(Line[Av Width m]="","",Line[Av Width m])</f>
        <v/>
      </c>
      <c r="AI28" s="3" t="str">
        <f>IF(Line[Asset Group]="","",VLOOKUP(Line[Cycle],yes_no,2,FALSE))</f>
        <v/>
      </c>
      <c r="AJ28" s="3" t="str">
        <f>IF(Line[Asset Group]="","",VLOOKUP(Line[Species],hedge_species,2,FALSE))</f>
        <v/>
      </c>
    </row>
    <row r="29" spans="1:36" s="3" customFormat="1" x14ac:dyDescent="0.2">
      <c r="A29" s="3" t="str">
        <f>IF(Line[DWG File Name]="","",Line[DWG File Name])</f>
        <v/>
      </c>
      <c r="B29" s="3" t="str">
        <f>IF(Line[DWG Layer Name]="","",Line[DWG Layer Name])</f>
        <v/>
      </c>
      <c r="C29" s="3" t="str">
        <f>IF(Line[DWG Handle]="","",Line[DWG Handle])</f>
        <v/>
      </c>
      <c r="D29" s="58" t="str">
        <f>IF(Line[Approx Centroid X]="","",Line[Approx Centroid X])</f>
        <v/>
      </c>
      <c r="E29" s="58" t="str">
        <f>IF(Line[Approx Centroid Y]="","",Line[Approx Centroid Y])</f>
        <v/>
      </c>
      <c r="F29" s="3" t="str">
        <f>IF(Line[Replacement Asset]="","",Line[Replacement Asset])</f>
        <v/>
      </c>
      <c r="G29" s="3" t="str">
        <f>IF(Line[Asset ID]="","",UPPER(Line[Asset ID]))</f>
        <v/>
      </c>
      <c r="H29" s="3" t="str">
        <f>IF(Line[Asset Group]="","",VLOOKUP(Line[Asset Group],asset_grp_line,4,FALSE))</f>
        <v/>
      </c>
      <c r="I29" s="3" t="str">
        <f>IF(Line[Asset Group]="","",VLOOKUP(Line[Asset Group],asset_grp_line,2,FALSE))</f>
        <v/>
      </c>
      <c r="J29" s="3" t="str">
        <f>IF(Line[Asset Group]="","",VLOOKUP(Line[Asset Group],asset_grp_line,3,FALSE))</f>
        <v/>
      </c>
      <c r="K29" s="3" t="str">
        <f>IF(Line[Asset Group]="","",VLOOKUP(Line[Asset Type],type_master_list,2,FALSE))</f>
        <v/>
      </c>
      <c r="L29" s="3" t="str">
        <f>IF(Line[Asset Name]="","",PROPER(Line[Asset Name]))</f>
        <v/>
      </c>
      <c r="M29" s="11" t="str">
        <f>IF(Line[Install Date]="","",(Line[Install Date]))</f>
        <v/>
      </c>
      <c r="N29" s="3" t="str">
        <f>IF(Line[Note]="","",PROPER(Line[Note]))</f>
        <v/>
      </c>
      <c r="O29" s="3" t="str">
        <f>IF(Line[Resource Consent Number]="","",UPPER(Line[Resource Consent Number]))</f>
        <v/>
      </c>
      <c r="P29" s="53" t="str">
        <f>IF(Line[Asset Unit Cost]="","",Line[Asset Unit Cost])</f>
        <v/>
      </c>
      <c r="Q29" s="3" t="str">
        <f>IF(Line[Added By]="","",UPPER(Line[Added By]))</f>
        <v/>
      </c>
      <c r="R29" s="11" t="str">
        <f>IF(Line[Added Date]="","",(Line[Added Date]))</f>
        <v/>
      </c>
      <c r="S29" s="3" t="str">
        <f>IF(Line[Z COORD]="","",PROPER(Line[Z COORD]))</f>
        <v/>
      </c>
      <c r="T29" s="3" t="str">
        <f>IF(Line[Asset Description]="","",PROPER(Line[Asset Description]))</f>
        <v/>
      </c>
      <c r="U29" s="3" t="str">
        <f>IF(Line[Asset Group]="","",VLOOKUP(Line[Wall SubType],subdom_master_gdb,2,FALSE))</f>
        <v/>
      </c>
      <c r="V29" s="3" t="str">
        <f>IF(Line[Asset Group]="","",VLOOKUP(Line[Material],material_master,2,FALSE))</f>
        <v/>
      </c>
      <c r="W29" s="3" t="str">
        <f>IF(Line[Height m]="","",Line[Height m])</f>
        <v/>
      </c>
      <c r="X29" s="3" t="str">
        <f>IF(Line[Length m]="","",Line[Length m])</f>
        <v/>
      </c>
      <c r="Y29" s="3" t="str">
        <f>IF(Line[Width m]="","",Line[Width m])</f>
        <v/>
      </c>
      <c r="Z29" s="3" t="str">
        <f>IF(Line[Asset Group]="","",VLOOKUP(Line[Purpose],f_g_function,2,FALSE))</f>
        <v/>
      </c>
      <c r="AA29" s="3" t="str">
        <f>IF(Line[Asset Group]="","",VLOOKUP(Line[Post Material],material_master,2,FALSE))</f>
        <v/>
      </c>
      <c r="AB29" s="3" t="str">
        <f>IF(Line[Pipe Diameter mm]="","",Line[Pipe Diameter mm])</f>
        <v/>
      </c>
      <c r="AC29" s="3" t="str">
        <f>IF(Line[Asset Group]="","",VLOOKUP(Line[Pipe Material],irrigation_pipe_material,2,FALSE))</f>
        <v/>
      </c>
      <c r="AD29" s="3" t="str">
        <f>IF(Line[Asset Group]="","",VLOOKUP(Line[System],irrigation_system,2,FALSE))</f>
        <v/>
      </c>
      <c r="AE29" s="3" t="str">
        <f>IF(Line[Asset Group]="","",VLOOKUP(Line[Status],irrigation_status,2,FALSE))</f>
        <v/>
      </c>
      <c r="AF29" s="3" t="str">
        <f>IF(Line[Asset Group]="","",VLOOKUP(Line[Surface],subdom_master_gdb,2,FALSE))</f>
        <v/>
      </c>
      <c r="AG29" s="3" t="str">
        <f>IF(Line[Surface Layer Depth mm]="","",Line[Surface Layer Depth mm])</f>
        <v/>
      </c>
      <c r="AH29" s="3" t="str">
        <f>IF(Line[Av Width m]="","",Line[Av Width m])</f>
        <v/>
      </c>
      <c r="AI29" s="3" t="str">
        <f>IF(Line[Asset Group]="","",VLOOKUP(Line[Cycle],yes_no,2,FALSE))</f>
        <v/>
      </c>
      <c r="AJ29" s="3" t="str">
        <f>IF(Line[Asset Group]="","",VLOOKUP(Line[Species],hedge_species,2,FALSE))</f>
        <v/>
      </c>
    </row>
    <row r="30" spans="1:36" s="3" customFormat="1" x14ac:dyDescent="0.2">
      <c r="A30" s="3" t="str">
        <f>IF(Line[DWG File Name]="","",Line[DWG File Name])</f>
        <v/>
      </c>
      <c r="B30" s="3" t="str">
        <f>IF(Line[DWG Layer Name]="","",Line[DWG Layer Name])</f>
        <v/>
      </c>
      <c r="C30" s="3" t="str">
        <f>IF(Line[DWG Handle]="","",Line[DWG Handle])</f>
        <v/>
      </c>
      <c r="D30" s="58" t="str">
        <f>IF(Line[Approx Centroid X]="","",Line[Approx Centroid X])</f>
        <v/>
      </c>
      <c r="E30" s="58" t="str">
        <f>IF(Line[Approx Centroid Y]="","",Line[Approx Centroid Y])</f>
        <v/>
      </c>
      <c r="F30" s="3" t="str">
        <f>IF(Line[Replacement Asset]="","",Line[Replacement Asset])</f>
        <v/>
      </c>
      <c r="G30" s="3" t="str">
        <f>IF(Line[Asset ID]="","",UPPER(Line[Asset ID]))</f>
        <v/>
      </c>
      <c r="H30" s="3" t="str">
        <f>IF(Line[Asset Group]="","",VLOOKUP(Line[Asset Group],asset_grp_line,4,FALSE))</f>
        <v/>
      </c>
      <c r="I30" s="3" t="str">
        <f>IF(Line[Asset Group]="","",VLOOKUP(Line[Asset Group],asset_grp_line,2,FALSE))</f>
        <v/>
      </c>
      <c r="J30" s="3" t="str">
        <f>IF(Line[Asset Group]="","",VLOOKUP(Line[Asset Group],asset_grp_line,3,FALSE))</f>
        <v/>
      </c>
      <c r="K30" s="3" t="str">
        <f>IF(Line[Asset Group]="","",VLOOKUP(Line[Asset Type],type_master_list,2,FALSE))</f>
        <v/>
      </c>
      <c r="L30" s="3" t="str">
        <f>IF(Line[Asset Name]="","",PROPER(Line[Asset Name]))</f>
        <v/>
      </c>
      <c r="M30" s="11" t="str">
        <f>IF(Line[Install Date]="","",(Line[Install Date]))</f>
        <v/>
      </c>
      <c r="N30" s="3" t="str">
        <f>IF(Line[Note]="","",PROPER(Line[Note]))</f>
        <v/>
      </c>
      <c r="O30" s="3" t="str">
        <f>IF(Line[Resource Consent Number]="","",UPPER(Line[Resource Consent Number]))</f>
        <v/>
      </c>
      <c r="P30" s="53" t="str">
        <f>IF(Line[Asset Unit Cost]="","",Line[Asset Unit Cost])</f>
        <v/>
      </c>
      <c r="Q30" s="3" t="str">
        <f>IF(Line[Added By]="","",UPPER(Line[Added By]))</f>
        <v/>
      </c>
      <c r="R30" s="11" t="str">
        <f>IF(Line[Added Date]="","",(Line[Added Date]))</f>
        <v/>
      </c>
      <c r="S30" s="3" t="str">
        <f>IF(Line[Z COORD]="","",PROPER(Line[Z COORD]))</f>
        <v/>
      </c>
      <c r="T30" s="3" t="str">
        <f>IF(Line[Asset Description]="","",PROPER(Line[Asset Description]))</f>
        <v/>
      </c>
      <c r="U30" s="3" t="str">
        <f>IF(Line[Asset Group]="","",VLOOKUP(Line[Wall SubType],subdom_master_gdb,2,FALSE))</f>
        <v/>
      </c>
      <c r="V30" s="3" t="str">
        <f>IF(Line[Asset Group]="","",VLOOKUP(Line[Material],material_master,2,FALSE))</f>
        <v/>
      </c>
      <c r="W30" s="3" t="str">
        <f>IF(Line[Height m]="","",Line[Height m])</f>
        <v/>
      </c>
      <c r="X30" s="3" t="str">
        <f>IF(Line[Length m]="","",Line[Length m])</f>
        <v/>
      </c>
      <c r="Y30" s="3" t="str">
        <f>IF(Line[Width m]="","",Line[Width m])</f>
        <v/>
      </c>
      <c r="Z30" s="3" t="str">
        <f>IF(Line[Asset Group]="","",VLOOKUP(Line[Purpose],f_g_function,2,FALSE))</f>
        <v/>
      </c>
      <c r="AA30" s="3" t="str">
        <f>IF(Line[Asset Group]="","",VLOOKUP(Line[Post Material],material_master,2,FALSE))</f>
        <v/>
      </c>
      <c r="AB30" s="3" t="str">
        <f>IF(Line[Pipe Diameter mm]="","",Line[Pipe Diameter mm])</f>
        <v/>
      </c>
      <c r="AC30" s="3" t="str">
        <f>IF(Line[Asset Group]="","",VLOOKUP(Line[Pipe Material],irrigation_pipe_material,2,FALSE))</f>
        <v/>
      </c>
      <c r="AD30" s="3" t="str">
        <f>IF(Line[Asset Group]="","",VLOOKUP(Line[System],irrigation_system,2,FALSE))</f>
        <v/>
      </c>
      <c r="AE30" s="3" t="str">
        <f>IF(Line[Asset Group]="","",VLOOKUP(Line[Status],irrigation_status,2,FALSE))</f>
        <v/>
      </c>
      <c r="AF30" s="3" t="str">
        <f>IF(Line[Asset Group]="","",VLOOKUP(Line[Surface],subdom_master_gdb,2,FALSE))</f>
        <v/>
      </c>
      <c r="AG30" s="3" t="str">
        <f>IF(Line[Surface Layer Depth mm]="","",Line[Surface Layer Depth mm])</f>
        <v/>
      </c>
      <c r="AH30" s="3" t="str">
        <f>IF(Line[Av Width m]="","",Line[Av Width m])</f>
        <v/>
      </c>
      <c r="AI30" s="3" t="str">
        <f>IF(Line[Asset Group]="","",VLOOKUP(Line[Cycle],yes_no,2,FALSE))</f>
        <v/>
      </c>
      <c r="AJ30" s="3" t="str">
        <f>IF(Line[Asset Group]="","",VLOOKUP(Line[Species],hedge_species,2,FALSE))</f>
        <v/>
      </c>
    </row>
    <row r="31" spans="1:36" s="3" customFormat="1" x14ac:dyDescent="0.2">
      <c r="A31" s="3" t="str">
        <f>IF(Line[DWG File Name]="","",Line[DWG File Name])</f>
        <v/>
      </c>
      <c r="B31" s="3" t="str">
        <f>IF(Line[DWG Layer Name]="","",Line[DWG Layer Name])</f>
        <v/>
      </c>
      <c r="C31" s="3" t="str">
        <f>IF(Line[DWG Handle]="","",Line[DWG Handle])</f>
        <v/>
      </c>
      <c r="D31" s="58" t="str">
        <f>IF(Line[Approx Centroid X]="","",Line[Approx Centroid X])</f>
        <v/>
      </c>
      <c r="E31" s="58" t="str">
        <f>IF(Line[Approx Centroid Y]="","",Line[Approx Centroid Y])</f>
        <v/>
      </c>
      <c r="F31" s="3" t="str">
        <f>IF(Line[Replacement Asset]="","",Line[Replacement Asset])</f>
        <v/>
      </c>
      <c r="G31" s="3" t="str">
        <f>IF(Line[Asset ID]="","",UPPER(Line[Asset ID]))</f>
        <v/>
      </c>
      <c r="H31" s="3" t="str">
        <f>IF(Line[Asset Group]="","",VLOOKUP(Line[Asset Group],asset_grp_line,4,FALSE))</f>
        <v/>
      </c>
      <c r="I31" s="3" t="str">
        <f>IF(Line[Asset Group]="","",VLOOKUP(Line[Asset Group],asset_grp_line,2,FALSE))</f>
        <v/>
      </c>
      <c r="J31" s="3" t="str">
        <f>IF(Line[Asset Group]="","",VLOOKUP(Line[Asset Group],asset_grp_line,3,FALSE))</f>
        <v/>
      </c>
      <c r="K31" s="3" t="str">
        <f>IF(Line[Asset Group]="","",VLOOKUP(Line[Asset Type],type_master_list,2,FALSE))</f>
        <v/>
      </c>
      <c r="L31" s="3" t="str">
        <f>IF(Line[Asset Name]="","",PROPER(Line[Asset Name]))</f>
        <v/>
      </c>
      <c r="M31" s="11" t="str">
        <f>IF(Line[Install Date]="","",(Line[Install Date]))</f>
        <v/>
      </c>
      <c r="N31" s="3" t="str">
        <f>IF(Line[Note]="","",PROPER(Line[Note]))</f>
        <v/>
      </c>
      <c r="O31" s="3" t="str">
        <f>IF(Line[Resource Consent Number]="","",UPPER(Line[Resource Consent Number]))</f>
        <v/>
      </c>
      <c r="P31" s="53" t="str">
        <f>IF(Line[Asset Unit Cost]="","",Line[Asset Unit Cost])</f>
        <v/>
      </c>
      <c r="Q31" s="3" t="str">
        <f>IF(Line[Added By]="","",UPPER(Line[Added By]))</f>
        <v/>
      </c>
      <c r="R31" s="11" t="str">
        <f>IF(Line[Added Date]="","",(Line[Added Date]))</f>
        <v/>
      </c>
      <c r="S31" s="3" t="str">
        <f>IF(Line[Z COORD]="","",PROPER(Line[Z COORD]))</f>
        <v/>
      </c>
      <c r="T31" s="3" t="str">
        <f>IF(Line[Asset Description]="","",PROPER(Line[Asset Description]))</f>
        <v/>
      </c>
      <c r="U31" s="3" t="str">
        <f>IF(Line[Asset Group]="","",VLOOKUP(Line[Wall SubType],subdom_master_gdb,2,FALSE))</f>
        <v/>
      </c>
      <c r="V31" s="3" t="str">
        <f>IF(Line[Asset Group]="","",VLOOKUP(Line[Material],material_master,2,FALSE))</f>
        <v/>
      </c>
      <c r="W31" s="3" t="str">
        <f>IF(Line[Height m]="","",Line[Height m])</f>
        <v/>
      </c>
      <c r="X31" s="3" t="str">
        <f>IF(Line[Length m]="","",Line[Length m])</f>
        <v/>
      </c>
      <c r="Y31" s="3" t="str">
        <f>IF(Line[Width m]="","",Line[Width m])</f>
        <v/>
      </c>
      <c r="Z31" s="3" t="str">
        <f>IF(Line[Asset Group]="","",VLOOKUP(Line[Purpose],f_g_function,2,FALSE))</f>
        <v/>
      </c>
      <c r="AA31" s="3" t="str">
        <f>IF(Line[Asset Group]="","",VLOOKUP(Line[Post Material],material_master,2,FALSE))</f>
        <v/>
      </c>
      <c r="AB31" s="3" t="str">
        <f>IF(Line[Pipe Diameter mm]="","",Line[Pipe Diameter mm])</f>
        <v/>
      </c>
      <c r="AC31" s="3" t="str">
        <f>IF(Line[Asset Group]="","",VLOOKUP(Line[Pipe Material],irrigation_pipe_material,2,FALSE))</f>
        <v/>
      </c>
      <c r="AD31" s="3" t="str">
        <f>IF(Line[Asset Group]="","",VLOOKUP(Line[System],irrigation_system,2,FALSE))</f>
        <v/>
      </c>
      <c r="AE31" s="3" t="str">
        <f>IF(Line[Asset Group]="","",VLOOKUP(Line[Status],irrigation_status,2,FALSE))</f>
        <v/>
      </c>
      <c r="AF31" s="3" t="str">
        <f>IF(Line[Asset Group]="","",VLOOKUP(Line[Surface],subdom_master_gdb,2,FALSE))</f>
        <v/>
      </c>
      <c r="AG31" s="3" t="str">
        <f>IF(Line[Surface Layer Depth mm]="","",Line[Surface Layer Depth mm])</f>
        <v/>
      </c>
      <c r="AH31" s="3" t="str">
        <f>IF(Line[Av Width m]="","",Line[Av Width m])</f>
        <v/>
      </c>
      <c r="AI31" s="3" t="str">
        <f>IF(Line[Asset Group]="","",VLOOKUP(Line[Cycle],yes_no,2,FALSE))</f>
        <v/>
      </c>
      <c r="AJ31" s="3" t="str">
        <f>IF(Line[Asset Group]="","",VLOOKUP(Line[Species],hedge_species,2,FALSE))</f>
        <v/>
      </c>
    </row>
    <row r="32" spans="1:36" s="3" customFormat="1" x14ac:dyDescent="0.2">
      <c r="A32" s="3" t="str">
        <f>IF(Line[DWG File Name]="","",Line[DWG File Name])</f>
        <v/>
      </c>
      <c r="B32" s="3" t="str">
        <f>IF(Line[DWG Layer Name]="","",Line[DWG Layer Name])</f>
        <v/>
      </c>
      <c r="C32" s="3" t="str">
        <f>IF(Line[DWG Handle]="","",Line[DWG Handle])</f>
        <v/>
      </c>
      <c r="D32" s="58" t="str">
        <f>IF(Line[Approx Centroid X]="","",Line[Approx Centroid X])</f>
        <v/>
      </c>
      <c r="E32" s="58" t="str">
        <f>IF(Line[Approx Centroid Y]="","",Line[Approx Centroid Y])</f>
        <v/>
      </c>
      <c r="F32" s="3" t="str">
        <f>IF(Line[Replacement Asset]="","",Line[Replacement Asset])</f>
        <v/>
      </c>
      <c r="G32" s="3" t="str">
        <f>IF(Line[Asset ID]="","",UPPER(Line[Asset ID]))</f>
        <v/>
      </c>
      <c r="H32" s="3" t="str">
        <f>IF(Line[Asset Group]="","",VLOOKUP(Line[Asset Group],asset_grp_line,4,FALSE))</f>
        <v/>
      </c>
      <c r="I32" s="3" t="str">
        <f>IF(Line[Asset Group]="","",VLOOKUP(Line[Asset Group],asset_grp_line,2,FALSE))</f>
        <v/>
      </c>
      <c r="J32" s="3" t="str">
        <f>IF(Line[Asset Group]="","",VLOOKUP(Line[Asset Group],asset_grp_line,3,FALSE))</f>
        <v/>
      </c>
      <c r="K32" s="3" t="str">
        <f>IF(Line[Asset Group]="","",VLOOKUP(Line[Asset Type],type_master_list,2,FALSE))</f>
        <v/>
      </c>
      <c r="L32" s="3" t="str">
        <f>IF(Line[Asset Name]="","",PROPER(Line[Asset Name]))</f>
        <v/>
      </c>
      <c r="M32" s="11" t="str">
        <f>IF(Line[Install Date]="","",(Line[Install Date]))</f>
        <v/>
      </c>
      <c r="N32" s="3" t="str">
        <f>IF(Line[Note]="","",PROPER(Line[Note]))</f>
        <v/>
      </c>
      <c r="O32" s="3" t="str">
        <f>IF(Line[Resource Consent Number]="","",UPPER(Line[Resource Consent Number]))</f>
        <v/>
      </c>
      <c r="P32" s="53" t="str">
        <f>IF(Line[Asset Unit Cost]="","",Line[Asset Unit Cost])</f>
        <v/>
      </c>
      <c r="Q32" s="3" t="str">
        <f>IF(Line[Added By]="","",UPPER(Line[Added By]))</f>
        <v/>
      </c>
      <c r="R32" s="11" t="str">
        <f>IF(Line[Added Date]="","",(Line[Added Date]))</f>
        <v/>
      </c>
      <c r="S32" s="3" t="str">
        <f>IF(Line[Z COORD]="","",PROPER(Line[Z COORD]))</f>
        <v/>
      </c>
      <c r="T32" s="3" t="str">
        <f>IF(Line[Asset Description]="","",PROPER(Line[Asset Description]))</f>
        <v/>
      </c>
      <c r="U32" s="3" t="str">
        <f>IF(Line[Asset Group]="","",VLOOKUP(Line[Wall SubType],subdom_master_gdb,2,FALSE))</f>
        <v/>
      </c>
      <c r="V32" s="3" t="str">
        <f>IF(Line[Asset Group]="","",VLOOKUP(Line[Material],material_master,2,FALSE))</f>
        <v/>
      </c>
      <c r="W32" s="3" t="str">
        <f>IF(Line[Height m]="","",Line[Height m])</f>
        <v/>
      </c>
      <c r="X32" s="3" t="str">
        <f>IF(Line[Length m]="","",Line[Length m])</f>
        <v/>
      </c>
      <c r="Y32" s="3" t="str">
        <f>IF(Line[Width m]="","",Line[Width m])</f>
        <v/>
      </c>
      <c r="Z32" s="3" t="str">
        <f>IF(Line[Asset Group]="","",VLOOKUP(Line[Purpose],f_g_function,2,FALSE))</f>
        <v/>
      </c>
      <c r="AA32" s="3" t="str">
        <f>IF(Line[Asset Group]="","",VLOOKUP(Line[Post Material],material_master,2,FALSE))</f>
        <v/>
      </c>
      <c r="AB32" s="3" t="str">
        <f>IF(Line[Pipe Diameter mm]="","",Line[Pipe Diameter mm])</f>
        <v/>
      </c>
      <c r="AC32" s="3" t="str">
        <f>IF(Line[Asset Group]="","",VLOOKUP(Line[Pipe Material],irrigation_pipe_material,2,FALSE))</f>
        <v/>
      </c>
      <c r="AD32" s="3" t="str">
        <f>IF(Line[Asset Group]="","",VLOOKUP(Line[System],irrigation_system,2,FALSE))</f>
        <v/>
      </c>
      <c r="AE32" s="3" t="str">
        <f>IF(Line[Asset Group]="","",VLOOKUP(Line[Status],irrigation_status,2,FALSE))</f>
        <v/>
      </c>
      <c r="AF32" s="3" t="str">
        <f>IF(Line[Asset Group]="","",VLOOKUP(Line[Surface],subdom_master_gdb,2,FALSE))</f>
        <v/>
      </c>
      <c r="AG32" s="3" t="str">
        <f>IF(Line[Surface Layer Depth mm]="","",Line[Surface Layer Depth mm])</f>
        <v/>
      </c>
      <c r="AH32" s="3" t="str">
        <f>IF(Line[Av Width m]="","",Line[Av Width m])</f>
        <v/>
      </c>
      <c r="AI32" s="3" t="str">
        <f>IF(Line[Asset Group]="","",VLOOKUP(Line[Cycle],yes_no,2,FALSE))</f>
        <v/>
      </c>
      <c r="AJ32" s="3" t="str">
        <f>IF(Line[Asset Group]="","",VLOOKUP(Line[Species],hedge_species,2,FALSE))</f>
        <v/>
      </c>
    </row>
    <row r="33" spans="1:36" s="3" customFormat="1" x14ac:dyDescent="0.2">
      <c r="A33" s="3" t="str">
        <f>IF(Line[DWG File Name]="","",Line[DWG File Name])</f>
        <v/>
      </c>
      <c r="B33" s="3" t="str">
        <f>IF(Line[DWG Layer Name]="","",Line[DWG Layer Name])</f>
        <v/>
      </c>
      <c r="C33" s="3" t="str">
        <f>IF(Line[DWG Handle]="","",Line[DWG Handle])</f>
        <v/>
      </c>
      <c r="D33" s="58" t="str">
        <f>IF(Line[Approx Centroid X]="","",Line[Approx Centroid X])</f>
        <v/>
      </c>
      <c r="E33" s="58" t="str">
        <f>IF(Line[Approx Centroid Y]="","",Line[Approx Centroid Y])</f>
        <v/>
      </c>
      <c r="F33" s="3" t="str">
        <f>IF(Line[Replacement Asset]="","",Line[Replacement Asset])</f>
        <v/>
      </c>
      <c r="G33" s="3" t="str">
        <f>IF(Line[Asset ID]="","",UPPER(Line[Asset ID]))</f>
        <v/>
      </c>
      <c r="H33" s="3" t="str">
        <f>IF(Line[Asset Group]="","",VLOOKUP(Line[Asset Group],asset_grp_line,4,FALSE))</f>
        <v/>
      </c>
      <c r="I33" s="3" t="str">
        <f>IF(Line[Asset Group]="","",VLOOKUP(Line[Asset Group],asset_grp_line,2,FALSE))</f>
        <v/>
      </c>
      <c r="J33" s="3" t="str">
        <f>IF(Line[Asset Group]="","",VLOOKUP(Line[Asset Group],asset_grp_line,3,FALSE))</f>
        <v/>
      </c>
      <c r="K33" s="3" t="str">
        <f>IF(Line[Asset Group]="","",VLOOKUP(Line[Asset Type],type_master_list,2,FALSE))</f>
        <v/>
      </c>
      <c r="L33" s="3" t="str">
        <f>IF(Line[Asset Name]="","",PROPER(Line[Asset Name]))</f>
        <v/>
      </c>
      <c r="M33" s="11" t="str">
        <f>IF(Line[Install Date]="","",(Line[Install Date]))</f>
        <v/>
      </c>
      <c r="N33" s="3" t="str">
        <f>IF(Line[Note]="","",PROPER(Line[Note]))</f>
        <v/>
      </c>
      <c r="O33" s="3" t="str">
        <f>IF(Line[Resource Consent Number]="","",UPPER(Line[Resource Consent Number]))</f>
        <v/>
      </c>
      <c r="P33" s="53" t="str">
        <f>IF(Line[Asset Unit Cost]="","",Line[Asset Unit Cost])</f>
        <v/>
      </c>
      <c r="Q33" s="3" t="str">
        <f>IF(Line[Added By]="","",UPPER(Line[Added By]))</f>
        <v/>
      </c>
      <c r="R33" s="11" t="str">
        <f>IF(Line[Added Date]="","",(Line[Added Date]))</f>
        <v/>
      </c>
      <c r="S33" s="3" t="str">
        <f>IF(Line[Z COORD]="","",PROPER(Line[Z COORD]))</f>
        <v/>
      </c>
      <c r="T33" s="3" t="str">
        <f>IF(Line[Asset Description]="","",PROPER(Line[Asset Description]))</f>
        <v/>
      </c>
      <c r="U33" s="3" t="str">
        <f>IF(Line[Asset Group]="","",VLOOKUP(Line[Wall SubType],subdom_master_gdb,2,FALSE))</f>
        <v/>
      </c>
      <c r="V33" s="3" t="str">
        <f>IF(Line[Asset Group]="","",VLOOKUP(Line[Material],material_master,2,FALSE))</f>
        <v/>
      </c>
      <c r="W33" s="3" t="str">
        <f>IF(Line[Height m]="","",Line[Height m])</f>
        <v/>
      </c>
      <c r="X33" s="3" t="str">
        <f>IF(Line[Length m]="","",Line[Length m])</f>
        <v/>
      </c>
      <c r="Y33" s="3" t="str">
        <f>IF(Line[Width m]="","",Line[Width m])</f>
        <v/>
      </c>
      <c r="Z33" s="3" t="str">
        <f>IF(Line[Asset Group]="","",VLOOKUP(Line[Purpose],f_g_function,2,FALSE))</f>
        <v/>
      </c>
      <c r="AA33" s="3" t="str">
        <f>IF(Line[Asset Group]="","",VLOOKUP(Line[Post Material],material_master,2,FALSE))</f>
        <v/>
      </c>
      <c r="AB33" s="3" t="str">
        <f>IF(Line[Pipe Diameter mm]="","",Line[Pipe Diameter mm])</f>
        <v/>
      </c>
      <c r="AC33" s="3" t="str">
        <f>IF(Line[Asset Group]="","",VLOOKUP(Line[Pipe Material],irrigation_pipe_material,2,FALSE))</f>
        <v/>
      </c>
      <c r="AD33" s="3" t="str">
        <f>IF(Line[Asset Group]="","",VLOOKUP(Line[System],irrigation_system,2,FALSE))</f>
        <v/>
      </c>
      <c r="AE33" s="3" t="str">
        <f>IF(Line[Asset Group]="","",VLOOKUP(Line[Status],irrigation_status,2,FALSE))</f>
        <v/>
      </c>
      <c r="AF33" s="3" t="str">
        <f>IF(Line[Asset Group]="","",VLOOKUP(Line[Surface],subdom_master_gdb,2,FALSE))</f>
        <v/>
      </c>
      <c r="AG33" s="3" t="str">
        <f>IF(Line[Surface Layer Depth mm]="","",Line[Surface Layer Depth mm])</f>
        <v/>
      </c>
      <c r="AH33" s="3" t="str">
        <f>IF(Line[Av Width m]="","",Line[Av Width m])</f>
        <v/>
      </c>
      <c r="AI33" s="3" t="str">
        <f>IF(Line[Asset Group]="","",VLOOKUP(Line[Cycle],yes_no,2,FALSE))</f>
        <v/>
      </c>
      <c r="AJ33" s="3" t="str">
        <f>IF(Line[Asset Group]="","",VLOOKUP(Line[Species],hedge_species,2,FALSE))</f>
        <v/>
      </c>
    </row>
    <row r="34" spans="1:36" s="3" customFormat="1" x14ac:dyDescent="0.2">
      <c r="A34" s="3" t="str">
        <f>IF(Line[DWG File Name]="","",Line[DWG File Name])</f>
        <v/>
      </c>
      <c r="B34" s="3" t="str">
        <f>IF(Line[DWG Layer Name]="","",Line[DWG Layer Name])</f>
        <v/>
      </c>
      <c r="C34" s="3" t="str">
        <f>IF(Line[DWG Handle]="","",Line[DWG Handle])</f>
        <v/>
      </c>
      <c r="D34" s="58" t="str">
        <f>IF(Line[Approx Centroid X]="","",Line[Approx Centroid X])</f>
        <v/>
      </c>
      <c r="E34" s="58" t="str">
        <f>IF(Line[Approx Centroid Y]="","",Line[Approx Centroid Y])</f>
        <v/>
      </c>
      <c r="F34" s="3" t="str">
        <f>IF(Line[Replacement Asset]="","",Line[Replacement Asset])</f>
        <v/>
      </c>
      <c r="G34" s="3" t="str">
        <f>IF(Line[Asset ID]="","",UPPER(Line[Asset ID]))</f>
        <v/>
      </c>
      <c r="H34" s="3" t="str">
        <f>IF(Line[Asset Group]="","",VLOOKUP(Line[Asset Group],asset_grp_line,4,FALSE))</f>
        <v/>
      </c>
      <c r="I34" s="3" t="str">
        <f>IF(Line[Asset Group]="","",VLOOKUP(Line[Asset Group],asset_grp_line,2,FALSE))</f>
        <v/>
      </c>
      <c r="J34" s="3" t="str">
        <f>IF(Line[Asset Group]="","",VLOOKUP(Line[Asset Group],asset_grp_line,3,FALSE))</f>
        <v/>
      </c>
      <c r="K34" s="3" t="str">
        <f>IF(Line[Asset Group]="","",VLOOKUP(Line[Asset Type],type_master_list,2,FALSE))</f>
        <v/>
      </c>
      <c r="L34" s="3" t="str">
        <f>IF(Line[Asset Name]="","",PROPER(Line[Asset Name]))</f>
        <v/>
      </c>
      <c r="M34" s="11" t="str">
        <f>IF(Line[Install Date]="","",(Line[Install Date]))</f>
        <v/>
      </c>
      <c r="N34" s="3" t="str">
        <f>IF(Line[Note]="","",PROPER(Line[Note]))</f>
        <v/>
      </c>
      <c r="O34" s="3" t="str">
        <f>IF(Line[Resource Consent Number]="","",UPPER(Line[Resource Consent Number]))</f>
        <v/>
      </c>
      <c r="P34" s="53" t="str">
        <f>IF(Line[Asset Unit Cost]="","",Line[Asset Unit Cost])</f>
        <v/>
      </c>
      <c r="Q34" s="3" t="str">
        <f>IF(Line[Added By]="","",UPPER(Line[Added By]))</f>
        <v/>
      </c>
      <c r="R34" s="11" t="str">
        <f>IF(Line[Added Date]="","",(Line[Added Date]))</f>
        <v/>
      </c>
      <c r="S34" s="3" t="str">
        <f>IF(Line[Z COORD]="","",PROPER(Line[Z COORD]))</f>
        <v/>
      </c>
      <c r="T34" s="3" t="str">
        <f>IF(Line[Asset Description]="","",PROPER(Line[Asset Description]))</f>
        <v/>
      </c>
      <c r="U34" s="3" t="str">
        <f>IF(Line[Asset Group]="","",VLOOKUP(Line[Wall SubType],subdom_master_gdb,2,FALSE))</f>
        <v/>
      </c>
      <c r="V34" s="3" t="str">
        <f>IF(Line[Asset Group]="","",VLOOKUP(Line[Material],material_master,2,FALSE))</f>
        <v/>
      </c>
      <c r="W34" s="3" t="str">
        <f>IF(Line[Height m]="","",Line[Height m])</f>
        <v/>
      </c>
      <c r="X34" s="3" t="str">
        <f>IF(Line[Length m]="","",Line[Length m])</f>
        <v/>
      </c>
      <c r="Y34" s="3" t="str">
        <f>IF(Line[Width m]="","",Line[Width m])</f>
        <v/>
      </c>
      <c r="Z34" s="3" t="str">
        <f>IF(Line[Asset Group]="","",VLOOKUP(Line[Purpose],f_g_function,2,FALSE))</f>
        <v/>
      </c>
      <c r="AA34" s="3" t="str">
        <f>IF(Line[Asset Group]="","",VLOOKUP(Line[Post Material],material_master,2,FALSE))</f>
        <v/>
      </c>
      <c r="AB34" s="3" t="str">
        <f>IF(Line[Pipe Diameter mm]="","",Line[Pipe Diameter mm])</f>
        <v/>
      </c>
      <c r="AC34" s="3" t="str">
        <f>IF(Line[Asset Group]="","",VLOOKUP(Line[Pipe Material],irrigation_pipe_material,2,FALSE))</f>
        <v/>
      </c>
      <c r="AD34" s="3" t="str">
        <f>IF(Line[Asset Group]="","",VLOOKUP(Line[System],irrigation_system,2,FALSE))</f>
        <v/>
      </c>
      <c r="AE34" s="3" t="str">
        <f>IF(Line[Asset Group]="","",VLOOKUP(Line[Status],irrigation_status,2,FALSE))</f>
        <v/>
      </c>
      <c r="AF34" s="3" t="str">
        <f>IF(Line[Asset Group]="","",VLOOKUP(Line[Surface],subdom_master_gdb,2,FALSE))</f>
        <v/>
      </c>
      <c r="AG34" s="3" t="str">
        <f>IF(Line[Surface Layer Depth mm]="","",Line[Surface Layer Depth mm])</f>
        <v/>
      </c>
      <c r="AH34" s="3" t="str">
        <f>IF(Line[Av Width m]="","",Line[Av Width m])</f>
        <v/>
      </c>
      <c r="AI34" s="3" t="str">
        <f>IF(Line[Asset Group]="","",VLOOKUP(Line[Cycle],yes_no,2,FALSE))</f>
        <v/>
      </c>
      <c r="AJ34" s="3" t="str">
        <f>IF(Line[Asset Group]="","",VLOOKUP(Line[Species],hedge_species,2,FALSE))</f>
        <v/>
      </c>
    </row>
    <row r="35" spans="1:36" s="3" customFormat="1" x14ac:dyDescent="0.2">
      <c r="A35" s="3" t="str">
        <f>IF(Line[DWG File Name]="","",Line[DWG File Name])</f>
        <v/>
      </c>
      <c r="B35" s="3" t="str">
        <f>IF(Line[DWG Layer Name]="","",Line[DWG Layer Name])</f>
        <v/>
      </c>
      <c r="C35" s="3" t="str">
        <f>IF(Line[DWG Handle]="","",Line[DWG Handle])</f>
        <v/>
      </c>
      <c r="D35" s="58" t="str">
        <f>IF(Line[Approx Centroid X]="","",Line[Approx Centroid X])</f>
        <v/>
      </c>
      <c r="E35" s="58" t="str">
        <f>IF(Line[Approx Centroid Y]="","",Line[Approx Centroid Y])</f>
        <v/>
      </c>
      <c r="F35" s="3" t="str">
        <f>IF(Line[Replacement Asset]="","",Line[Replacement Asset])</f>
        <v/>
      </c>
      <c r="G35" s="3" t="str">
        <f>IF(Line[Asset ID]="","",UPPER(Line[Asset ID]))</f>
        <v/>
      </c>
      <c r="H35" s="3" t="str">
        <f>IF(Line[Asset Group]="","",VLOOKUP(Line[Asset Group],asset_grp_line,4,FALSE))</f>
        <v/>
      </c>
      <c r="I35" s="3" t="str">
        <f>IF(Line[Asset Group]="","",VLOOKUP(Line[Asset Group],asset_grp_line,2,FALSE))</f>
        <v/>
      </c>
      <c r="J35" s="3" t="str">
        <f>IF(Line[Asset Group]="","",VLOOKUP(Line[Asset Group],asset_grp_line,3,FALSE))</f>
        <v/>
      </c>
      <c r="K35" s="3" t="str">
        <f>IF(Line[Asset Group]="","",VLOOKUP(Line[Asset Type],type_master_list,2,FALSE))</f>
        <v/>
      </c>
      <c r="L35" s="3" t="str">
        <f>IF(Line[Asset Name]="","",PROPER(Line[Asset Name]))</f>
        <v/>
      </c>
      <c r="M35" s="11" t="str">
        <f>IF(Line[Install Date]="","",(Line[Install Date]))</f>
        <v/>
      </c>
      <c r="N35" s="3" t="str">
        <f>IF(Line[Note]="","",PROPER(Line[Note]))</f>
        <v/>
      </c>
      <c r="O35" s="3" t="str">
        <f>IF(Line[Resource Consent Number]="","",UPPER(Line[Resource Consent Number]))</f>
        <v/>
      </c>
      <c r="P35" s="53" t="str">
        <f>IF(Line[Asset Unit Cost]="","",Line[Asset Unit Cost])</f>
        <v/>
      </c>
      <c r="Q35" s="3" t="str">
        <f>IF(Line[Added By]="","",UPPER(Line[Added By]))</f>
        <v/>
      </c>
      <c r="R35" s="11" t="str">
        <f>IF(Line[Added Date]="","",(Line[Added Date]))</f>
        <v/>
      </c>
      <c r="S35" s="3" t="str">
        <f>IF(Line[Z COORD]="","",PROPER(Line[Z COORD]))</f>
        <v/>
      </c>
      <c r="T35" s="3" t="str">
        <f>IF(Line[Asset Description]="","",PROPER(Line[Asset Description]))</f>
        <v/>
      </c>
      <c r="U35" s="3" t="str">
        <f>IF(Line[Asset Group]="","",VLOOKUP(Line[Wall SubType],subdom_master_gdb,2,FALSE))</f>
        <v/>
      </c>
      <c r="V35" s="3" t="str">
        <f>IF(Line[Asset Group]="","",VLOOKUP(Line[Material],material_master,2,FALSE))</f>
        <v/>
      </c>
      <c r="W35" s="3" t="str">
        <f>IF(Line[Height m]="","",Line[Height m])</f>
        <v/>
      </c>
      <c r="X35" s="3" t="str">
        <f>IF(Line[Length m]="","",Line[Length m])</f>
        <v/>
      </c>
      <c r="Y35" s="3" t="str">
        <f>IF(Line[Width m]="","",Line[Width m])</f>
        <v/>
      </c>
      <c r="Z35" s="3" t="str">
        <f>IF(Line[Asset Group]="","",VLOOKUP(Line[Purpose],f_g_function,2,FALSE))</f>
        <v/>
      </c>
      <c r="AA35" s="3" t="str">
        <f>IF(Line[Asset Group]="","",VLOOKUP(Line[Post Material],material_master,2,FALSE))</f>
        <v/>
      </c>
      <c r="AB35" s="3" t="str">
        <f>IF(Line[Pipe Diameter mm]="","",Line[Pipe Diameter mm])</f>
        <v/>
      </c>
      <c r="AC35" s="3" t="str">
        <f>IF(Line[Asset Group]="","",VLOOKUP(Line[Pipe Material],irrigation_pipe_material,2,FALSE))</f>
        <v/>
      </c>
      <c r="AD35" s="3" t="str">
        <f>IF(Line[Asset Group]="","",VLOOKUP(Line[System],irrigation_system,2,FALSE))</f>
        <v/>
      </c>
      <c r="AE35" s="3" t="str">
        <f>IF(Line[Asset Group]="","",VLOOKUP(Line[Status],irrigation_status,2,FALSE))</f>
        <v/>
      </c>
      <c r="AF35" s="3" t="str">
        <f>IF(Line[Asset Group]="","",VLOOKUP(Line[Surface],subdom_master_gdb,2,FALSE))</f>
        <v/>
      </c>
      <c r="AG35" s="3" t="str">
        <f>IF(Line[Surface Layer Depth mm]="","",Line[Surface Layer Depth mm])</f>
        <v/>
      </c>
      <c r="AH35" s="3" t="str">
        <f>IF(Line[Av Width m]="","",Line[Av Width m])</f>
        <v/>
      </c>
      <c r="AI35" s="3" t="str">
        <f>IF(Line[Asset Group]="","",VLOOKUP(Line[Cycle],yes_no,2,FALSE))</f>
        <v/>
      </c>
      <c r="AJ35" s="3" t="str">
        <f>IF(Line[Asset Group]="","",VLOOKUP(Line[Species],hedge_species,2,FALSE))</f>
        <v/>
      </c>
    </row>
    <row r="36" spans="1:36" s="3" customFormat="1" x14ac:dyDescent="0.2">
      <c r="A36" s="3" t="str">
        <f>IF(Line[DWG File Name]="","",Line[DWG File Name])</f>
        <v/>
      </c>
      <c r="B36" s="3" t="str">
        <f>IF(Line[DWG Layer Name]="","",Line[DWG Layer Name])</f>
        <v/>
      </c>
      <c r="C36" s="3" t="str">
        <f>IF(Line[DWG Handle]="","",Line[DWG Handle])</f>
        <v/>
      </c>
      <c r="D36" s="58" t="str">
        <f>IF(Line[Approx Centroid X]="","",Line[Approx Centroid X])</f>
        <v/>
      </c>
      <c r="E36" s="58" t="str">
        <f>IF(Line[Approx Centroid Y]="","",Line[Approx Centroid Y])</f>
        <v/>
      </c>
      <c r="F36" s="3" t="str">
        <f>IF(Line[Replacement Asset]="","",Line[Replacement Asset])</f>
        <v/>
      </c>
      <c r="G36" s="3" t="str">
        <f>IF(Line[Asset ID]="","",UPPER(Line[Asset ID]))</f>
        <v/>
      </c>
      <c r="H36" s="3" t="str">
        <f>IF(Line[Asset Group]="","",VLOOKUP(Line[Asset Group],asset_grp_line,4,FALSE))</f>
        <v/>
      </c>
      <c r="I36" s="3" t="str">
        <f>IF(Line[Asset Group]="","",VLOOKUP(Line[Asset Group],asset_grp_line,2,FALSE))</f>
        <v/>
      </c>
      <c r="J36" s="3" t="str">
        <f>IF(Line[Asset Group]="","",VLOOKUP(Line[Asset Group],asset_grp_line,3,FALSE))</f>
        <v/>
      </c>
      <c r="K36" s="3" t="str">
        <f>IF(Line[Asset Group]="","",VLOOKUP(Line[Asset Type],type_master_list,2,FALSE))</f>
        <v/>
      </c>
      <c r="L36" s="3" t="str">
        <f>IF(Line[Asset Name]="","",PROPER(Line[Asset Name]))</f>
        <v/>
      </c>
      <c r="M36" s="11" t="str">
        <f>IF(Line[Install Date]="","",(Line[Install Date]))</f>
        <v/>
      </c>
      <c r="N36" s="3" t="str">
        <f>IF(Line[Note]="","",PROPER(Line[Note]))</f>
        <v/>
      </c>
      <c r="O36" s="3" t="str">
        <f>IF(Line[Resource Consent Number]="","",UPPER(Line[Resource Consent Number]))</f>
        <v/>
      </c>
      <c r="P36" s="53" t="str">
        <f>IF(Line[Asset Unit Cost]="","",Line[Asset Unit Cost])</f>
        <v/>
      </c>
      <c r="Q36" s="3" t="str">
        <f>IF(Line[Added By]="","",UPPER(Line[Added By]))</f>
        <v/>
      </c>
      <c r="R36" s="11" t="str">
        <f>IF(Line[Added Date]="","",(Line[Added Date]))</f>
        <v/>
      </c>
      <c r="S36" s="3" t="str">
        <f>IF(Line[Z COORD]="","",PROPER(Line[Z COORD]))</f>
        <v/>
      </c>
      <c r="T36" s="3" t="str">
        <f>IF(Line[Asset Description]="","",PROPER(Line[Asset Description]))</f>
        <v/>
      </c>
      <c r="U36" s="3" t="str">
        <f>IF(Line[Asset Group]="","",VLOOKUP(Line[Wall SubType],subdom_master_gdb,2,FALSE))</f>
        <v/>
      </c>
      <c r="V36" s="3" t="str">
        <f>IF(Line[Asset Group]="","",VLOOKUP(Line[Material],material_master,2,FALSE))</f>
        <v/>
      </c>
      <c r="W36" s="3" t="str">
        <f>IF(Line[Height m]="","",Line[Height m])</f>
        <v/>
      </c>
      <c r="X36" s="3" t="str">
        <f>IF(Line[Length m]="","",Line[Length m])</f>
        <v/>
      </c>
      <c r="Y36" s="3" t="str">
        <f>IF(Line[Width m]="","",Line[Width m])</f>
        <v/>
      </c>
      <c r="Z36" s="3" t="str">
        <f>IF(Line[Asset Group]="","",VLOOKUP(Line[Purpose],f_g_function,2,FALSE))</f>
        <v/>
      </c>
      <c r="AA36" s="3" t="str">
        <f>IF(Line[Asset Group]="","",VLOOKUP(Line[Post Material],material_master,2,FALSE))</f>
        <v/>
      </c>
      <c r="AB36" s="3" t="str">
        <f>IF(Line[Pipe Diameter mm]="","",Line[Pipe Diameter mm])</f>
        <v/>
      </c>
      <c r="AC36" s="3" t="str">
        <f>IF(Line[Asset Group]="","",VLOOKUP(Line[Pipe Material],irrigation_pipe_material,2,FALSE))</f>
        <v/>
      </c>
      <c r="AD36" s="3" t="str">
        <f>IF(Line[Asset Group]="","",VLOOKUP(Line[System],irrigation_system,2,FALSE))</f>
        <v/>
      </c>
      <c r="AE36" s="3" t="str">
        <f>IF(Line[Asset Group]="","",VLOOKUP(Line[Status],irrigation_status,2,FALSE))</f>
        <v/>
      </c>
      <c r="AF36" s="3" t="str">
        <f>IF(Line[Asset Group]="","",VLOOKUP(Line[Surface],subdom_master_gdb,2,FALSE))</f>
        <v/>
      </c>
      <c r="AG36" s="3" t="str">
        <f>IF(Line[Surface Layer Depth mm]="","",Line[Surface Layer Depth mm])</f>
        <v/>
      </c>
      <c r="AH36" s="3" t="str">
        <f>IF(Line[Av Width m]="","",Line[Av Width m])</f>
        <v/>
      </c>
      <c r="AI36" s="3" t="str">
        <f>IF(Line[Asset Group]="","",VLOOKUP(Line[Cycle],yes_no,2,FALSE))</f>
        <v/>
      </c>
      <c r="AJ36" s="3" t="str">
        <f>IF(Line[Asset Group]="","",VLOOKUP(Line[Species],hedge_species,2,FALSE))</f>
        <v/>
      </c>
    </row>
    <row r="37" spans="1:36" s="3" customFormat="1" x14ac:dyDescent="0.2">
      <c r="A37" s="3" t="str">
        <f>IF(Line[DWG File Name]="","",Line[DWG File Name])</f>
        <v/>
      </c>
      <c r="B37" s="3" t="str">
        <f>IF(Line[DWG Layer Name]="","",Line[DWG Layer Name])</f>
        <v/>
      </c>
      <c r="C37" s="3" t="str">
        <f>IF(Line[DWG Handle]="","",Line[DWG Handle])</f>
        <v/>
      </c>
      <c r="D37" s="58" t="str">
        <f>IF(Line[Approx Centroid X]="","",Line[Approx Centroid X])</f>
        <v/>
      </c>
      <c r="E37" s="58" t="str">
        <f>IF(Line[Approx Centroid Y]="","",Line[Approx Centroid Y])</f>
        <v/>
      </c>
      <c r="F37" s="3" t="str">
        <f>IF(Line[Replacement Asset]="","",Line[Replacement Asset])</f>
        <v/>
      </c>
      <c r="G37" s="3" t="str">
        <f>IF(Line[Asset ID]="","",UPPER(Line[Asset ID]))</f>
        <v/>
      </c>
      <c r="H37" s="3" t="str">
        <f>IF(Line[Asset Group]="","",VLOOKUP(Line[Asset Group],asset_grp_line,4,FALSE))</f>
        <v/>
      </c>
      <c r="I37" s="3" t="str">
        <f>IF(Line[Asset Group]="","",VLOOKUP(Line[Asset Group],asset_grp_line,2,FALSE))</f>
        <v/>
      </c>
      <c r="J37" s="3" t="str">
        <f>IF(Line[Asset Group]="","",VLOOKUP(Line[Asset Group],asset_grp_line,3,FALSE))</f>
        <v/>
      </c>
      <c r="K37" s="3" t="str">
        <f>IF(Line[Asset Group]="","",VLOOKUP(Line[Asset Type],type_master_list,2,FALSE))</f>
        <v/>
      </c>
      <c r="L37" s="3" t="str">
        <f>IF(Line[Asset Name]="","",PROPER(Line[Asset Name]))</f>
        <v/>
      </c>
      <c r="M37" s="11" t="str">
        <f>IF(Line[Install Date]="","",(Line[Install Date]))</f>
        <v/>
      </c>
      <c r="N37" s="3" t="str">
        <f>IF(Line[Note]="","",PROPER(Line[Note]))</f>
        <v/>
      </c>
      <c r="O37" s="3" t="str">
        <f>IF(Line[Resource Consent Number]="","",UPPER(Line[Resource Consent Number]))</f>
        <v/>
      </c>
      <c r="P37" s="53" t="str">
        <f>IF(Line[Asset Unit Cost]="","",Line[Asset Unit Cost])</f>
        <v/>
      </c>
      <c r="Q37" s="3" t="str">
        <f>IF(Line[Added By]="","",UPPER(Line[Added By]))</f>
        <v/>
      </c>
      <c r="R37" s="11" t="str">
        <f>IF(Line[Added Date]="","",(Line[Added Date]))</f>
        <v/>
      </c>
      <c r="S37" s="3" t="str">
        <f>IF(Line[Z COORD]="","",PROPER(Line[Z COORD]))</f>
        <v/>
      </c>
      <c r="T37" s="3" t="str">
        <f>IF(Line[Asset Description]="","",PROPER(Line[Asset Description]))</f>
        <v/>
      </c>
      <c r="U37" s="3" t="str">
        <f>IF(Line[Asset Group]="","",VLOOKUP(Line[Wall SubType],subdom_master_gdb,2,FALSE))</f>
        <v/>
      </c>
      <c r="V37" s="3" t="str">
        <f>IF(Line[Asset Group]="","",VLOOKUP(Line[Material],material_master,2,FALSE))</f>
        <v/>
      </c>
      <c r="W37" s="3" t="str">
        <f>IF(Line[Height m]="","",Line[Height m])</f>
        <v/>
      </c>
      <c r="X37" s="3" t="str">
        <f>IF(Line[Length m]="","",Line[Length m])</f>
        <v/>
      </c>
      <c r="Y37" s="3" t="str">
        <f>IF(Line[Width m]="","",Line[Width m])</f>
        <v/>
      </c>
      <c r="Z37" s="3" t="str">
        <f>IF(Line[Asset Group]="","",VLOOKUP(Line[Purpose],f_g_function,2,FALSE))</f>
        <v/>
      </c>
      <c r="AA37" s="3" t="str">
        <f>IF(Line[Asset Group]="","",VLOOKUP(Line[Post Material],material_master,2,FALSE))</f>
        <v/>
      </c>
      <c r="AB37" s="3" t="str">
        <f>IF(Line[Pipe Diameter mm]="","",Line[Pipe Diameter mm])</f>
        <v/>
      </c>
      <c r="AC37" s="3" t="str">
        <f>IF(Line[Asset Group]="","",VLOOKUP(Line[Pipe Material],irrigation_pipe_material,2,FALSE))</f>
        <v/>
      </c>
      <c r="AD37" s="3" t="str">
        <f>IF(Line[Asset Group]="","",VLOOKUP(Line[System],irrigation_system,2,FALSE))</f>
        <v/>
      </c>
      <c r="AE37" s="3" t="str">
        <f>IF(Line[Asset Group]="","",VLOOKUP(Line[Status],irrigation_status,2,FALSE))</f>
        <v/>
      </c>
      <c r="AF37" s="3" t="str">
        <f>IF(Line[Asset Group]="","",VLOOKUP(Line[Surface],subdom_master_gdb,2,FALSE))</f>
        <v/>
      </c>
      <c r="AG37" s="3" t="str">
        <f>IF(Line[Surface Layer Depth mm]="","",Line[Surface Layer Depth mm])</f>
        <v/>
      </c>
      <c r="AH37" s="3" t="str">
        <f>IF(Line[Av Width m]="","",Line[Av Width m])</f>
        <v/>
      </c>
      <c r="AI37" s="3" t="str">
        <f>IF(Line[Asset Group]="","",VLOOKUP(Line[Cycle],yes_no,2,FALSE))</f>
        <v/>
      </c>
      <c r="AJ37" s="3" t="str">
        <f>IF(Line[Asset Group]="","",VLOOKUP(Line[Species],hedge_species,2,FALSE))</f>
        <v/>
      </c>
    </row>
    <row r="38" spans="1:36" s="3" customFormat="1" x14ac:dyDescent="0.2">
      <c r="A38" s="3" t="str">
        <f>IF(Line[DWG File Name]="","",Line[DWG File Name])</f>
        <v/>
      </c>
      <c r="B38" s="3" t="str">
        <f>IF(Line[DWG Layer Name]="","",Line[DWG Layer Name])</f>
        <v/>
      </c>
      <c r="C38" s="3" t="str">
        <f>IF(Line[DWG Handle]="","",Line[DWG Handle])</f>
        <v/>
      </c>
      <c r="D38" s="58" t="str">
        <f>IF(Line[Approx Centroid X]="","",Line[Approx Centroid X])</f>
        <v/>
      </c>
      <c r="E38" s="58" t="str">
        <f>IF(Line[Approx Centroid Y]="","",Line[Approx Centroid Y])</f>
        <v/>
      </c>
      <c r="F38" s="3" t="str">
        <f>IF(Line[Replacement Asset]="","",Line[Replacement Asset])</f>
        <v/>
      </c>
      <c r="G38" s="3" t="str">
        <f>IF(Line[Asset ID]="","",UPPER(Line[Asset ID]))</f>
        <v/>
      </c>
      <c r="H38" s="3" t="str">
        <f>IF(Line[Asset Group]="","",VLOOKUP(Line[Asset Group],asset_grp_line,4,FALSE))</f>
        <v/>
      </c>
      <c r="I38" s="3" t="str">
        <f>IF(Line[Asset Group]="","",VLOOKUP(Line[Asset Group],asset_grp_line,2,FALSE))</f>
        <v/>
      </c>
      <c r="J38" s="3" t="str">
        <f>IF(Line[Asset Group]="","",VLOOKUP(Line[Asset Group],asset_grp_line,3,FALSE))</f>
        <v/>
      </c>
      <c r="K38" s="3" t="str">
        <f>IF(Line[Asset Group]="","",VLOOKUP(Line[Asset Type],type_master_list,2,FALSE))</f>
        <v/>
      </c>
      <c r="L38" s="3" t="str">
        <f>IF(Line[Asset Name]="","",PROPER(Line[Asset Name]))</f>
        <v/>
      </c>
      <c r="M38" s="11" t="str">
        <f>IF(Line[Install Date]="","",(Line[Install Date]))</f>
        <v/>
      </c>
      <c r="N38" s="3" t="str">
        <f>IF(Line[Note]="","",PROPER(Line[Note]))</f>
        <v/>
      </c>
      <c r="O38" s="3" t="str">
        <f>IF(Line[Resource Consent Number]="","",UPPER(Line[Resource Consent Number]))</f>
        <v/>
      </c>
      <c r="P38" s="53" t="str">
        <f>IF(Line[Asset Unit Cost]="","",Line[Asset Unit Cost])</f>
        <v/>
      </c>
      <c r="Q38" s="3" t="str">
        <f>IF(Line[Added By]="","",UPPER(Line[Added By]))</f>
        <v/>
      </c>
      <c r="R38" s="11" t="str">
        <f>IF(Line[Added Date]="","",(Line[Added Date]))</f>
        <v/>
      </c>
      <c r="S38" s="3" t="str">
        <f>IF(Line[Z COORD]="","",PROPER(Line[Z COORD]))</f>
        <v/>
      </c>
      <c r="T38" s="3" t="str">
        <f>IF(Line[Asset Description]="","",PROPER(Line[Asset Description]))</f>
        <v/>
      </c>
      <c r="U38" s="3" t="str">
        <f>IF(Line[Asset Group]="","",VLOOKUP(Line[Wall SubType],subdom_master_gdb,2,FALSE))</f>
        <v/>
      </c>
      <c r="V38" s="3" t="str">
        <f>IF(Line[Asset Group]="","",VLOOKUP(Line[Material],material_master,2,FALSE))</f>
        <v/>
      </c>
      <c r="W38" s="3" t="str">
        <f>IF(Line[Height m]="","",Line[Height m])</f>
        <v/>
      </c>
      <c r="X38" s="3" t="str">
        <f>IF(Line[Length m]="","",Line[Length m])</f>
        <v/>
      </c>
      <c r="Y38" s="3" t="str">
        <f>IF(Line[Width m]="","",Line[Width m])</f>
        <v/>
      </c>
      <c r="Z38" s="3" t="str">
        <f>IF(Line[Asset Group]="","",VLOOKUP(Line[Purpose],f_g_function,2,FALSE))</f>
        <v/>
      </c>
      <c r="AA38" s="3" t="str">
        <f>IF(Line[Asset Group]="","",VLOOKUP(Line[Post Material],material_master,2,FALSE))</f>
        <v/>
      </c>
      <c r="AB38" s="3" t="str">
        <f>IF(Line[Pipe Diameter mm]="","",Line[Pipe Diameter mm])</f>
        <v/>
      </c>
      <c r="AC38" s="3" t="str">
        <f>IF(Line[Asset Group]="","",VLOOKUP(Line[Pipe Material],irrigation_pipe_material,2,FALSE))</f>
        <v/>
      </c>
      <c r="AD38" s="3" t="str">
        <f>IF(Line[Asset Group]="","",VLOOKUP(Line[System],irrigation_system,2,FALSE))</f>
        <v/>
      </c>
      <c r="AE38" s="3" t="str">
        <f>IF(Line[Asset Group]="","",VLOOKUP(Line[Status],irrigation_status,2,FALSE))</f>
        <v/>
      </c>
      <c r="AF38" s="3" t="str">
        <f>IF(Line[Asset Group]="","",VLOOKUP(Line[Surface],subdom_master_gdb,2,FALSE))</f>
        <v/>
      </c>
      <c r="AG38" s="3" t="str">
        <f>IF(Line[Surface Layer Depth mm]="","",Line[Surface Layer Depth mm])</f>
        <v/>
      </c>
      <c r="AH38" s="3" t="str">
        <f>IF(Line[Av Width m]="","",Line[Av Width m])</f>
        <v/>
      </c>
      <c r="AI38" s="3" t="str">
        <f>IF(Line[Asset Group]="","",VLOOKUP(Line[Cycle],yes_no,2,FALSE))</f>
        <v/>
      </c>
      <c r="AJ38" s="3" t="str">
        <f>IF(Line[Asset Group]="","",VLOOKUP(Line[Species],hedge_species,2,FALSE))</f>
        <v/>
      </c>
    </row>
    <row r="39" spans="1:36" s="3" customFormat="1" x14ac:dyDescent="0.2">
      <c r="A39" s="3" t="str">
        <f>IF(Line[DWG File Name]="","",Line[DWG File Name])</f>
        <v/>
      </c>
      <c r="B39" s="3" t="str">
        <f>IF(Line[DWG Layer Name]="","",Line[DWG Layer Name])</f>
        <v/>
      </c>
      <c r="C39" s="3" t="str">
        <f>IF(Line[DWG Handle]="","",Line[DWG Handle])</f>
        <v/>
      </c>
      <c r="D39" s="58" t="str">
        <f>IF(Line[Approx Centroid X]="","",Line[Approx Centroid X])</f>
        <v/>
      </c>
      <c r="E39" s="58" t="str">
        <f>IF(Line[Approx Centroid Y]="","",Line[Approx Centroid Y])</f>
        <v/>
      </c>
      <c r="F39" s="3" t="str">
        <f>IF(Line[Replacement Asset]="","",Line[Replacement Asset])</f>
        <v/>
      </c>
      <c r="G39" s="3" t="str">
        <f>IF(Line[Asset ID]="","",UPPER(Line[Asset ID]))</f>
        <v/>
      </c>
      <c r="H39" s="3" t="str">
        <f>IF(Line[Asset Group]="","",VLOOKUP(Line[Asset Group],asset_grp_line,4,FALSE))</f>
        <v/>
      </c>
      <c r="I39" s="3" t="str">
        <f>IF(Line[Asset Group]="","",VLOOKUP(Line[Asset Group],asset_grp_line,2,FALSE))</f>
        <v/>
      </c>
      <c r="J39" s="3" t="str">
        <f>IF(Line[Asset Group]="","",VLOOKUP(Line[Asset Group],asset_grp_line,3,FALSE))</f>
        <v/>
      </c>
      <c r="K39" s="3" t="str">
        <f>IF(Line[Asset Group]="","",VLOOKUP(Line[Asset Type],type_master_list,2,FALSE))</f>
        <v/>
      </c>
      <c r="L39" s="3" t="str">
        <f>IF(Line[Asset Name]="","",PROPER(Line[Asset Name]))</f>
        <v/>
      </c>
      <c r="M39" s="11" t="str">
        <f>IF(Line[Install Date]="","",(Line[Install Date]))</f>
        <v/>
      </c>
      <c r="N39" s="3" t="str">
        <f>IF(Line[Note]="","",PROPER(Line[Note]))</f>
        <v/>
      </c>
      <c r="O39" s="3" t="str">
        <f>IF(Line[Resource Consent Number]="","",UPPER(Line[Resource Consent Number]))</f>
        <v/>
      </c>
      <c r="P39" s="53" t="str">
        <f>IF(Line[Asset Unit Cost]="","",Line[Asset Unit Cost])</f>
        <v/>
      </c>
      <c r="Q39" s="3" t="str">
        <f>IF(Line[Added By]="","",UPPER(Line[Added By]))</f>
        <v/>
      </c>
      <c r="R39" s="11" t="str">
        <f>IF(Line[Added Date]="","",(Line[Added Date]))</f>
        <v/>
      </c>
      <c r="S39" s="3" t="str">
        <f>IF(Line[Z COORD]="","",PROPER(Line[Z COORD]))</f>
        <v/>
      </c>
      <c r="T39" s="3" t="str">
        <f>IF(Line[Asset Description]="","",PROPER(Line[Asset Description]))</f>
        <v/>
      </c>
      <c r="U39" s="3" t="str">
        <f>IF(Line[Asset Group]="","",VLOOKUP(Line[Wall SubType],subdom_master_gdb,2,FALSE))</f>
        <v/>
      </c>
      <c r="V39" s="3" t="str">
        <f>IF(Line[Asset Group]="","",VLOOKUP(Line[Material],material_master,2,FALSE))</f>
        <v/>
      </c>
      <c r="W39" s="3" t="str">
        <f>IF(Line[Height m]="","",Line[Height m])</f>
        <v/>
      </c>
      <c r="X39" s="3" t="str">
        <f>IF(Line[Length m]="","",Line[Length m])</f>
        <v/>
      </c>
      <c r="Y39" s="3" t="str">
        <f>IF(Line[Width m]="","",Line[Width m])</f>
        <v/>
      </c>
      <c r="Z39" s="3" t="str">
        <f>IF(Line[Asset Group]="","",VLOOKUP(Line[Purpose],f_g_function,2,FALSE))</f>
        <v/>
      </c>
      <c r="AA39" s="3" t="str">
        <f>IF(Line[Asset Group]="","",VLOOKUP(Line[Post Material],material_master,2,FALSE))</f>
        <v/>
      </c>
      <c r="AB39" s="3" t="str">
        <f>IF(Line[Pipe Diameter mm]="","",Line[Pipe Diameter mm])</f>
        <v/>
      </c>
      <c r="AC39" s="3" t="str">
        <f>IF(Line[Asset Group]="","",VLOOKUP(Line[Pipe Material],irrigation_pipe_material,2,FALSE))</f>
        <v/>
      </c>
      <c r="AD39" s="3" t="str">
        <f>IF(Line[Asset Group]="","",VLOOKUP(Line[System],irrigation_system,2,FALSE))</f>
        <v/>
      </c>
      <c r="AE39" s="3" t="str">
        <f>IF(Line[Asset Group]="","",VLOOKUP(Line[Status],irrigation_status,2,FALSE))</f>
        <v/>
      </c>
      <c r="AF39" s="3" t="str">
        <f>IF(Line[Asset Group]="","",VLOOKUP(Line[Surface],subdom_master_gdb,2,FALSE))</f>
        <v/>
      </c>
      <c r="AG39" s="3" t="str">
        <f>IF(Line[Surface Layer Depth mm]="","",Line[Surface Layer Depth mm])</f>
        <v/>
      </c>
      <c r="AH39" s="3" t="str">
        <f>IF(Line[Av Width m]="","",Line[Av Width m])</f>
        <v/>
      </c>
      <c r="AI39" s="3" t="str">
        <f>IF(Line[Asset Group]="","",VLOOKUP(Line[Cycle],yes_no,2,FALSE))</f>
        <v/>
      </c>
      <c r="AJ39" s="3" t="str">
        <f>IF(Line[Asset Group]="","",VLOOKUP(Line[Species],hedge_species,2,FALSE))</f>
        <v/>
      </c>
    </row>
    <row r="40" spans="1:36" s="3" customFormat="1" x14ac:dyDescent="0.2">
      <c r="A40" s="3" t="str">
        <f>IF(Line[DWG File Name]="","",Line[DWG File Name])</f>
        <v/>
      </c>
      <c r="B40" s="3" t="str">
        <f>IF(Line[DWG Layer Name]="","",Line[DWG Layer Name])</f>
        <v/>
      </c>
      <c r="C40" s="3" t="str">
        <f>IF(Line[DWG Handle]="","",Line[DWG Handle])</f>
        <v/>
      </c>
      <c r="D40" s="58" t="str">
        <f>IF(Line[Approx Centroid X]="","",Line[Approx Centroid X])</f>
        <v/>
      </c>
      <c r="E40" s="58" t="str">
        <f>IF(Line[Approx Centroid Y]="","",Line[Approx Centroid Y])</f>
        <v/>
      </c>
      <c r="F40" s="3" t="str">
        <f>IF(Line[Replacement Asset]="","",Line[Replacement Asset])</f>
        <v/>
      </c>
      <c r="G40" s="3" t="str">
        <f>IF(Line[Asset ID]="","",UPPER(Line[Asset ID]))</f>
        <v/>
      </c>
      <c r="H40" s="3" t="str">
        <f>IF(Line[Asset Group]="","",VLOOKUP(Line[Asset Group],asset_grp_line,4,FALSE))</f>
        <v/>
      </c>
      <c r="I40" s="3" t="str">
        <f>IF(Line[Asset Group]="","",VLOOKUP(Line[Asset Group],asset_grp_line,2,FALSE))</f>
        <v/>
      </c>
      <c r="J40" s="3" t="str">
        <f>IF(Line[Asset Group]="","",VLOOKUP(Line[Asset Group],asset_grp_line,3,FALSE))</f>
        <v/>
      </c>
      <c r="K40" s="3" t="str">
        <f>IF(Line[Asset Group]="","",VLOOKUP(Line[Asset Type],type_master_list,2,FALSE))</f>
        <v/>
      </c>
      <c r="L40" s="3" t="str">
        <f>IF(Line[Asset Name]="","",PROPER(Line[Asset Name]))</f>
        <v/>
      </c>
      <c r="M40" s="11" t="str">
        <f>IF(Line[Install Date]="","",(Line[Install Date]))</f>
        <v/>
      </c>
      <c r="N40" s="3" t="str">
        <f>IF(Line[Note]="","",PROPER(Line[Note]))</f>
        <v/>
      </c>
      <c r="O40" s="3" t="str">
        <f>IF(Line[Resource Consent Number]="","",UPPER(Line[Resource Consent Number]))</f>
        <v/>
      </c>
      <c r="P40" s="53" t="str">
        <f>IF(Line[Asset Unit Cost]="","",Line[Asset Unit Cost])</f>
        <v/>
      </c>
      <c r="Q40" s="3" t="str">
        <f>IF(Line[Added By]="","",UPPER(Line[Added By]))</f>
        <v/>
      </c>
      <c r="R40" s="11" t="str">
        <f>IF(Line[Added Date]="","",(Line[Added Date]))</f>
        <v/>
      </c>
      <c r="S40" s="3" t="str">
        <f>IF(Line[Z COORD]="","",PROPER(Line[Z COORD]))</f>
        <v/>
      </c>
      <c r="T40" s="3" t="str">
        <f>IF(Line[Asset Description]="","",PROPER(Line[Asset Description]))</f>
        <v/>
      </c>
      <c r="U40" s="3" t="str">
        <f>IF(Line[Asset Group]="","",VLOOKUP(Line[Wall SubType],subdom_master_gdb,2,FALSE))</f>
        <v/>
      </c>
      <c r="V40" s="3" t="str">
        <f>IF(Line[Asset Group]="","",VLOOKUP(Line[Material],material_master,2,FALSE))</f>
        <v/>
      </c>
      <c r="W40" s="3" t="str">
        <f>IF(Line[Height m]="","",Line[Height m])</f>
        <v/>
      </c>
      <c r="X40" s="3" t="str">
        <f>IF(Line[Length m]="","",Line[Length m])</f>
        <v/>
      </c>
      <c r="Y40" s="3" t="str">
        <f>IF(Line[Width m]="","",Line[Width m])</f>
        <v/>
      </c>
      <c r="Z40" s="3" t="str">
        <f>IF(Line[Asset Group]="","",VLOOKUP(Line[Purpose],f_g_function,2,FALSE))</f>
        <v/>
      </c>
      <c r="AA40" s="3" t="str">
        <f>IF(Line[Asset Group]="","",VLOOKUP(Line[Post Material],material_master,2,FALSE))</f>
        <v/>
      </c>
      <c r="AB40" s="3" t="str">
        <f>IF(Line[Pipe Diameter mm]="","",Line[Pipe Diameter mm])</f>
        <v/>
      </c>
      <c r="AC40" s="3" t="str">
        <f>IF(Line[Asset Group]="","",VLOOKUP(Line[Pipe Material],irrigation_pipe_material,2,FALSE))</f>
        <v/>
      </c>
      <c r="AD40" s="3" t="str">
        <f>IF(Line[Asset Group]="","",VLOOKUP(Line[System],irrigation_system,2,FALSE))</f>
        <v/>
      </c>
      <c r="AE40" s="3" t="str">
        <f>IF(Line[Asset Group]="","",VLOOKUP(Line[Status],irrigation_status,2,FALSE))</f>
        <v/>
      </c>
      <c r="AF40" s="3" t="str">
        <f>IF(Line[Asset Group]="","",VLOOKUP(Line[Surface],subdom_master_gdb,2,FALSE))</f>
        <v/>
      </c>
      <c r="AG40" s="3" t="str">
        <f>IF(Line[Surface Layer Depth mm]="","",Line[Surface Layer Depth mm])</f>
        <v/>
      </c>
      <c r="AH40" s="3" t="str">
        <f>IF(Line[Av Width m]="","",Line[Av Width m])</f>
        <v/>
      </c>
      <c r="AI40" s="3" t="str">
        <f>IF(Line[Asset Group]="","",VLOOKUP(Line[Cycle],yes_no,2,FALSE))</f>
        <v/>
      </c>
      <c r="AJ40" s="3" t="str">
        <f>IF(Line[Asset Group]="","",VLOOKUP(Line[Species],hedge_species,2,FALSE))</f>
        <v/>
      </c>
    </row>
    <row r="41" spans="1:36" s="3" customFormat="1" x14ac:dyDescent="0.2">
      <c r="A41" s="3" t="str">
        <f>IF(Line[DWG File Name]="","",Line[DWG File Name])</f>
        <v/>
      </c>
      <c r="B41" s="3" t="str">
        <f>IF(Line[DWG Layer Name]="","",Line[DWG Layer Name])</f>
        <v/>
      </c>
      <c r="C41" s="3" t="str">
        <f>IF(Line[DWG Handle]="","",Line[DWG Handle])</f>
        <v/>
      </c>
      <c r="D41" s="58" t="str">
        <f>IF(Line[Approx Centroid X]="","",Line[Approx Centroid X])</f>
        <v/>
      </c>
      <c r="E41" s="58" t="str">
        <f>IF(Line[Approx Centroid Y]="","",Line[Approx Centroid Y])</f>
        <v/>
      </c>
      <c r="F41" s="3" t="str">
        <f>IF(Line[Replacement Asset]="","",Line[Replacement Asset])</f>
        <v/>
      </c>
      <c r="G41" s="3" t="str">
        <f>IF(Line[Asset ID]="","",UPPER(Line[Asset ID]))</f>
        <v/>
      </c>
      <c r="H41" s="3" t="str">
        <f>IF(Line[Asset Group]="","",VLOOKUP(Line[Asset Group],asset_grp_line,4,FALSE))</f>
        <v/>
      </c>
      <c r="I41" s="3" t="str">
        <f>IF(Line[Asset Group]="","",VLOOKUP(Line[Asset Group],asset_grp_line,2,FALSE))</f>
        <v/>
      </c>
      <c r="J41" s="3" t="str">
        <f>IF(Line[Asset Group]="","",VLOOKUP(Line[Asset Group],asset_grp_line,3,FALSE))</f>
        <v/>
      </c>
      <c r="K41" s="3" t="str">
        <f>IF(Line[Asset Group]="","",VLOOKUP(Line[Asset Type],type_master_list,2,FALSE))</f>
        <v/>
      </c>
      <c r="L41" s="3" t="str">
        <f>IF(Line[Asset Name]="","",PROPER(Line[Asset Name]))</f>
        <v/>
      </c>
      <c r="M41" s="11" t="str">
        <f>IF(Line[Install Date]="","",(Line[Install Date]))</f>
        <v/>
      </c>
      <c r="N41" s="3" t="str">
        <f>IF(Line[Note]="","",PROPER(Line[Note]))</f>
        <v/>
      </c>
      <c r="O41" s="3" t="str">
        <f>IF(Line[Resource Consent Number]="","",UPPER(Line[Resource Consent Number]))</f>
        <v/>
      </c>
      <c r="P41" s="53" t="str">
        <f>IF(Line[Asset Unit Cost]="","",Line[Asset Unit Cost])</f>
        <v/>
      </c>
      <c r="Q41" s="3" t="str">
        <f>IF(Line[Added By]="","",UPPER(Line[Added By]))</f>
        <v/>
      </c>
      <c r="R41" s="11" t="str">
        <f>IF(Line[Added Date]="","",(Line[Added Date]))</f>
        <v/>
      </c>
      <c r="S41" s="3" t="str">
        <f>IF(Line[Z COORD]="","",PROPER(Line[Z COORD]))</f>
        <v/>
      </c>
      <c r="T41" s="3" t="str">
        <f>IF(Line[Asset Description]="","",PROPER(Line[Asset Description]))</f>
        <v/>
      </c>
      <c r="U41" s="3" t="str">
        <f>IF(Line[Asset Group]="","",VLOOKUP(Line[Wall SubType],subdom_master_gdb,2,FALSE))</f>
        <v/>
      </c>
      <c r="V41" s="3" t="str">
        <f>IF(Line[Asset Group]="","",VLOOKUP(Line[Material],material_master,2,FALSE))</f>
        <v/>
      </c>
      <c r="W41" s="3" t="str">
        <f>IF(Line[Height m]="","",Line[Height m])</f>
        <v/>
      </c>
      <c r="X41" s="3" t="str">
        <f>IF(Line[Length m]="","",Line[Length m])</f>
        <v/>
      </c>
      <c r="Y41" s="3" t="str">
        <f>IF(Line[Width m]="","",Line[Width m])</f>
        <v/>
      </c>
      <c r="Z41" s="3" t="str">
        <f>IF(Line[Asset Group]="","",VLOOKUP(Line[Purpose],f_g_function,2,FALSE))</f>
        <v/>
      </c>
      <c r="AA41" s="3" t="str">
        <f>IF(Line[Asset Group]="","",VLOOKUP(Line[Post Material],material_master,2,FALSE))</f>
        <v/>
      </c>
      <c r="AB41" s="3" t="str">
        <f>IF(Line[Pipe Diameter mm]="","",Line[Pipe Diameter mm])</f>
        <v/>
      </c>
      <c r="AC41" s="3" t="str">
        <f>IF(Line[Asset Group]="","",VLOOKUP(Line[Pipe Material],irrigation_pipe_material,2,FALSE))</f>
        <v/>
      </c>
      <c r="AD41" s="3" t="str">
        <f>IF(Line[Asset Group]="","",VLOOKUP(Line[System],irrigation_system,2,FALSE))</f>
        <v/>
      </c>
      <c r="AE41" s="3" t="str">
        <f>IF(Line[Asset Group]="","",VLOOKUP(Line[Status],irrigation_status,2,FALSE))</f>
        <v/>
      </c>
      <c r="AF41" s="3" t="str">
        <f>IF(Line[Asset Group]="","",VLOOKUP(Line[Surface],subdom_master_gdb,2,FALSE))</f>
        <v/>
      </c>
      <c r="AG41" s="3" t="str">
        <f>IF(Line[Surface Layer Depth mm]="","",Line[Surface Layer Depth mm])</f>
        <v/>
      </c>
      <c r="AH41" s="3" t="str">
        <f>IF(Line[Av Width m]="","",Line[Av Width m])</f>
        <v/>
      </c>
      <c r="AI41" s="3" t="str">
        <f>IF(Line[Asset Group]="","",VLOOKUP(Line[Cycle],yes_no,2,FALSE))</f>
        <v/>
      </c>
      <c r="AJ41" s="3" t="str">
        <f>IF(Line[Asset Group]="","",VLOOKUP(Line[Species],hedge_species,2,FALSE))</f>
        <v/>
      </c>
    </row>
    <row r="42" spans="1:36" s="3" customFormat="1" x14ac:dyDescent="0.2">
      <c r="A42" s="3" t="str">
        <f>IF(Line[DWG File Name]="","",Line[DWG File Name])</f>
        <v/>
      </c>
      <c r="B42" s="3" t="str">
        <f>IF(Line[DWG Layer Name]="","",Line[DWG Layer Name])</f>
        <v/>
      </c>
      <c r="C42" s="3" t="str">
        <f>IF(Line[DWG Handle]="","",Line[DWG Handle])</f>
        <v/>
      </c>
      <c r="D42" s="58" t="str">
        <f>IF(Line[Approx Centroid X]="","",Line[Approx Centroid X])</f>
        <v/>
      </c>
      <c r="E42" s="58" t="str">
        <f>IF(Line[Approx Centroid Y]="","",Line[Approx Centroid Y])</f>
        <v/>
      </c>
      <c r="F42" s="3" t="str">
        <f>IF(Line[Replacement Asset]="","",Line[Replacement Asset])</f>
        <v/>
      </c>
      <c r="G42" s="3" t="str">
        <f>IF(Line[Asset ID]="","",UPPER(Line[Asset ID]))</f>
        <v/>
      </c>
      <c r="H42" s="3" t="str">
        <f>IF(Line[Asset Group]="","",VLOOKUP(Line[Asset Group],asset_grp_line,4,FALSE))</f>
        <v/>
      </c>
      <c r="I42" s="3" t="str">
        <f>IF(Line[Asset Group]="","",VLOOKUP(Line[Asset Group],asset_grp_line,2,FALSE))</f>
        <v/>
      </c>
      <c r="J42" s="3" t="str">
        <f>IF(Line[Asset Group]="","",VLOOKUP(Line[Asset Group],asset_grp_line,3,FALSE))</f>
        <v/>
      </c>
      <c r="K42" s="3" t="str">
        <f>IF(Line[Asset Group]="","",VLOOKUP(Line[Asset Type],type_master_list,2,FALSE))</f>
        <v/>
      </c>
      <c r="L42" s="3" t="str">
        <f>IF(Line[Asset Name]="","",PROPER(Line[Asset Name]))</f>
        <v/>
      </c>
      <c r="M42" s="11" t="str">
        <f>IF(Line[Install Date]="","",(Line[Install Date]))</f>
        <v/>
      </c>
      <c r="N42" s="3" t="str">
        <f>IF(Line[Note]="","",PROPER(Line[Note]))</f>
        <v/>
      </c>
      <c r="O42" s="3" t="str">
        <f>IF(Line[Resource Consent Number]="","",UPPER(Line[Resource Consent Number]))</f>
        <v/>
      </c>
      <c r="P42" s="53" t="str">
        <f>IF(Line[Asset Unit Cost]="","",Line[Asset Unit Cost])</f>
        <v/>
      </c>
      <c r="Q42" s="3" t="str">
        <f>IF(Line[Added By]="","",UPPER(Line[Added By]))</f>
        <v/>
      </c>
      <c r="R42" s="11" t="str">
        <f>IF(Line[Added Date]="","",(Line[Added Date]))</f>
        <v/>
      </c>
      <c r="S42" s="3" t="str">
        <f>IF(Line[Z COORD]="","",PROPER(Line[Z COORD]))</f>
        <v/>
      </c>
      <c r="T42" s="3" t="str">
        <f>IF(Line[Asset Description]="","",PROPER(Line[Asset Description]))</f>
        <v/>
      </c>
      <c r="U42" s="3" t="str">
        <f>IF(Line[Asset Group]="","",VLOOKUP(Line[Wall SubType],subdom_master_gdb,2,FALSE))</f>
        <v/>
      </c>
      <c r="V42" s="3" t="str">
        <f>IF(Line[Asset Group]="","",VLOOKUP(Line[Material],material_master,2,FALSE))</f>
        <v/>
      </c>
      <c r="W42" s="3" t="str">
        <f>IF(Line[Height m]="","",Line[Height m])</f>
        <v/>
      </c>
      <c r="X42" s="3" t="str">
        <f>IF(Line[Length m]="","",Line[Length m])</f>
        <v/>
      </c>
      <c r="Y42" s="3" t="str">
        <f>IF(Line[Width m]="","",Line[Width m])</f>
        <v/>
      </c>
      <c r="Z42" s="3" t="str">
        <f>IF(Line[Asset Group]="","",VLOOKUP(Line[Purpose],f_g_function,2,FALSE))</f>
        <v/>
      </c>
      <c r="AA42" s="3" t="str">
        <f>IF(Line[Asset Group]="","",VLOOKUP(Line[Post Material],material_master,2,FALSE))</f>
        <v/>
      </c>
      <c r="AB42" s="3" t="str">
        <f>IF(Line[Pipe Diameter mm]="","",Line[Pipe Diameter mm])</f>
        <v/>
      </c>
      <c r="AC42" s="3" t="str">
        <f>IF(Line[Asset Group]="","",VLOOKUP(Line[Pipe Material],irrigation_pipe_material,2,FALSE))</f>
        <v/>
      </c>
      <c r="AD42" s="3" t="str">
        <f>IF(Line[Asset Group]="","",VLOOKUP(Line[System],irrigation_system,2,FALSE))</f>
        <v/>
      </c>
      <c r="AE42" s="3" t="str">
        <f>IF(Line[Asset Group]="","",VLOOKUP(Line[Status],irrigation_status,2,FALSE))</f>
        <v/>
      </c>
      <c r="AF42" s="3" t="str">
        <f>IF(Line[Asset Group]="","",VLOOKUP(Line[Surface],subdom_master_gdb,2,FALSE))</f>
        <v/>
      </c>
      <c r="AG42" s="3" t="str">
        <f>IF(Line[Surface Layer Depth mm]="","",Line[Surface Layer Depth mm])</f>
        <v/>
      </c>
      <c r="AH42" s="3" t="str">
        <f>IF(Line[Av Width m]="","",Line[Av Width m])</f>
        <v/>
      </c>
      <c r="AI42" s="3" t="str">
        <f>IF(Line[Asset Group]="","",VLOOKUP(Line[Cycle],yes_no,2,FALSE))</f>
        <v/>
      </c>
      <c r="AJ42" s="3" t="str">
        <f>IF(Line[Asset Group]="","",VLOOKUP(Line[Species],hedge_species,2,FALSE))</f>
        <v/>
      </c>
    </row>
    <row r="43" spans="1:36" s="3" customFormat="1" x14ac:dyDescent="0.2">
      <c r="A43" s="3" t="str">
        <f>IF(Line[DWG File Name]="","",Line[DWG File Name])</f>
        <v/>
      </c>
      <c r="B43" s="3" t="str">
        <f>IF(Line[DWG Layer Name]="","",Line[DWG Layer Name])</f>
        <v/>
      </c>
      <c r="C43" s="3" t="str">
        <f>IF(Line[DWG Handle]="","",Line[DWG Handle])</f>
        <v/>
      </c>
      <c r="D43" s="58" t="str">
        <f>IF(Line[Approx Centroid X]="","",Line[Approx Centroid X])</f>
        <v/>
      </c>
      <c r="E43" s="58" t="str">
        <f>IF(Line[Approx Centroid Y]="","",Line[Approx Centroid Y])</f>
        <v/>
      </c>
      <c r="F43" s="3" t="str">
        <f>IF(Line[Replacement Asset]="","",Line[Replacement Asset])</f>
        <v/>
      </c>
      <c r="G43" s="3" t="str">
        <f>IF(Line[Asset ID]="","",UPPER(Line[Asset ID]))</f>
        <v/>
      </c>
      <c r="H43" s="3" t="str">
        <f>IF(Line[Asset Group]="","",VLOOKUP(Line[Asset Group],asset_grp_line,4,FALSE))</f>
        <v/>
      </c>
      <c r="I43" s="3" t="str">
        <f>IF(Line[Asset Group]="","",VLOOKUP(Line[Asset Group],asset_grp_line,2,FALSE))</f>
        <v/>
      </c>
      <c r="J43" s="3" t="str">
        <f>IF(Line[Asset Group]="","",VLOOKUP(Line[Asset Group],asset_grp_line,3,FALSE))</f>
        <v/>
      </c>
      <c r="K43" s="3" t="str">
        <f>IF(Line[Asset Group]="","",VLOOKUP(Line[Asset Type],type_master_list,2,FALSE))</f>
        <v/>
      </c>
      <c r="L43" s="3" t="str">
        <f>IF(Line[Asset Name]="","",PROPER(Line[Asset Name]))</f>
        <v/>
      </c>
      <c r="M43" s="11" t="str">
        <f>IF(Line[Install Date]="","",(Line[Install Date]))</f>
        <v/>
      </c>
      <c r="N43" s="3" t="str">
        <f>IF(Line[Note]="","",PROPER(Line[Note]))</f>
        <v/>
      </c>
      <c r="O43" s="3" t="str">
        <f>IF(Line[Resource Consent Number]="","",UPPER(Line[Resource Consent Number]))</f>
        <v/>
      </c>
      <c r="P43" s="53" t="str">
        <f>IF(Line[Asset Unit Cost]="","",Line[Asset Unit Cost])</f>
        <v/>
      </c>
      <c r="Q43" s="3" t="str">
        <f>IF(Line[Added By]="","",UPPER(Line[Added By]))</f>
        <v/>
      </c>
      <c r="R43" s="11" t="str">
        <f>IF(Line[Added Date]="","",(Line[Added Date]))</f>
        <v/>
      </c>
      <c r="S43" s="3" t="str">
        <f>IF(Line[Z COORD]="","",PROPER(Line[Z COORD]))</f>
        <v/>
      </c>
      <c r="T43" s="3" t="str">
        <f>IF(Line[Asset Description]="","",PROPER(Line[Asset Description]))</f>
        <v/>
      </c>
      <c r="U43" s="3" t="str">
        <f>IF(Line[Asset Group]="","",VLOOKUP(Line[Wall SubType],subdom_master_gdb,2,FALSE))</f>
        <v/>
      </c>
      <c r="V43" s="3" t="str">
        <f>IF(Line[Asset Group]="","",VLOOKUP(Line[Material],material_master,2,FALSE))</f>
        <v/>
      </c>
      <c r="W43" s="3" t="str">
        <f>IF(Line[Height m]="","",Line[Height m])</f>
        <v/>
      </c>
      <c r="X43" s="3" t="str">
        <f>IF(Line[Length m]="","",Line[Length m])</f>
        <v/>
      </c>
      <c r="Y43" s="3" t="str">
        <f>IF(Line[Width m]="","",Line[Width m])</f>
        <v/>
      </c>
      <c r="Z43" s="3" t="str">
        <f>IF(Line[Asset Group]="","",VLOOKUP(Line[Purpose],f_g_function,2,FALSE))</f>
        <v/>
      </c>
      <c r="AA43" s="3" t="str">
        <f>IF(Line[Asset Group]="","",VLOOKUP(Line[Post Material],material_master,2,FALSE))</f>
        <v/>
      </c>
      <c r="AB43" s="3" t="str">
        <f>IF(Line[Pipe Diameter mm]="","",Line[Pipe Diameter mm])</f>
        <v/>
      </c>
      <c r="AC43" s="3" t="str">
        <f>IF(Line[Asset Group]="","",VLOOKUP(Line[Pipe Material],irrigation_pipe_material,2,FALSE))</f>
        <v/>
      </c>
      <c r="AD43" s="3" t="str">
        <f>IF(Line[Asset Group]="","",VLOOKUP(Line[System],irrigation_system,2,FALSE))</f>
        <v/>
      </c>
      <c r="AE43" s="3" t="str">
        <f>IF(Line[Asset Group]="","",VLOOKUP(Line[Status],irrigation_status,2,FALSE))</f>
        <v/>
      </c>
      <c r="AF43" s="3" t="str">
        <f>IF(Line[Asset Group]="","",VLOOKUP(Line[Surface],subdom_master_gdb,2,FALSE))</f>
        <v/>
      </c>
      <c r="AG43" s="3" t="str">
        <f>IF(Line[Surface Layer Depth mm]="","",Line[Surface Layer Depth mm])</f>
        <v/>
      </c>
      <c r="AH43" s="3" t="str">
        <f>IF(Line[Av Width m]="","",Line[Av Width m])</f>
        <v/>
      </c>
      <c r="AI43" s="3" t="str">
        <f>IF(Line[Asset Group]="","",VLOOKUP(Line[Cycle],yes_no,2,FALSE))</f>
        <v/>
      </c>
      <c r="AJ43" s="3" t="str">
        <f>IF(Line[Asset Group]="","",VLOOKUP(Line[Species],hedge_species,2,FALSE))</f>
        <v/>
      </c>
    </row>
    <row r="44" spans="1:36" s="3" customFormat="1" x14ac:dyDescent="0.2">
      <c r="A44" s="3" t="str">
        <f>IF(Line[DWG File Name]="","",Line[DWG File Name])</f>
        <v/>
      </c>
      <c r="B44" s="3" t="str">
        <f>IF(Line[DWG Layer Name]="","",Line[DWG Layer Name])</f>
        <v/>
      </c>
      <c r="C44" s="3" t="str">
        <f>IF(Line[DWG Handle]="","",Line[DWG Handle])</f>
        <v/>
      </c>
      <c r="D44" s="58" t="str">
        <f>IF(Line[Approx Centroid X]="","",Line[Approx Centroid X])</f>
        <v/>
      </c>
      <c r="E44" s="58" t="str">
        <f>IF(Line[Approx Centroid Y]="","",Line[Approx Centroid Y])</f>
        <v/>
      </c>
      <c r="F44" s="3" t="str">
        <f>IF(Line[Replacement Asset]="","",Line[Replacement Asset])</f>
        <v/>
      </c>
      <c r="G44" s="3" t="str">
        <f>IF(Line[Asset ID]="","",UPPER(Line[Asset ID]))</f>
        <v/>
      </c>
      <c r="H44" s="3" t="str">
        <f>IF(Line[Asset Group]="","",VLOOKUP(Line[Asset Group],asset_grp_line,4,FALSE))</f>
        <v/>
      </c>
      <c r="I44" s="3" t="str">
        <f>IF(Line[Asset Group]="","",VLOOKUP(Line[Asset Group],asset_grp_line,2,FALSE))</f>
        <v/>
      </c>
      <c r="J44" s="3" t="str">
        <f>IF(Line[Asset Group]="","",VLOOKUP(Line[Asset Group],asset_grp_line,3,FALSE))</f>
        <v/>
      </c>
      <c r="K44" s="3" t="str">
        <f>IF(Line[Asset Group]="","",VLOOKUP(Line[Asset Type],type_master_list,2,FALSE))</f>
        <v/>
      </c>
      <c r="L44" s="3" t="str">
        <f>IF(Line[Asset Name]="","",PROPER(Line[Asset Name]))</f>
        <v/>
      </c>
      <c r="M44" s="11" t="str">
        <f>IF(Line[Install Date]="","",(Line[Install Date]))</f>
        <v/>
      </c>
      <c r="N44" s="3" t="str">
        <f>IF(Line[Note]="","",PROPER(Line[Note]))</f>
        <v/>
      </c>
      <c r="O44" s="3" t="str">
        <f>IF(Line[Resource Consent Number]="","",UPPER(Line[Resource Consent Number]))</f>
        <v/>
      </c>
      <c r="P44" s="53" t="str">
        <f>IF(Line[Asset Unit Cost]="","",Line[Asset Unit Cost])</f>
        <v/>
      </c>
      <c r="Q44" s="3" t="str">
        <f>IF(Line[Added By]="","",UPPER(Line[Added By]))</f>
        <v/>
      </c>
      <c r="R44" s="11" t="str">
        <f>IF(Line[Added Date]="","",(Line[Added Date]))</f>
        <v/>
      </c>
      <c r="S44" s="3" t="str">
        <f>IF(Line[Z COORD]="","",PROPER(Line[Z COORD]))</f>
        <v/>
      </c>
      <c r="T44" s="3" t="str">
        <f>IF(Line[Asset Description]="","",PROPER(Line[Asset Description]))</f>
        <v/>
      </c>
      <c r="U44" s="3" t="str">
        <f>IF(Line[Asset Group]="","",VLOOKUP(Line[Wall SubType],subdom_master_gdb,2,FALSE))</f>
        <v/>
      </c>
      <c r="V44" s="3" t="str">
        <f>IF(Line[Asset Group]="","",VLOOKUP(Line[Material],material_master,2,FALSE))</f>
        <v/>
      </c>
      <c r="W44" s="3" t="str">
        <f>IF(Line[Height m]="","",Line[Height m])</f>
        <v/>
      </c>
      <c r="X44" s="3" t="str">
        <f>IF(Line[Length m]="","",Line[Length m])</f>
        <v/>
      </c>
      <c r="Y44" s="3" t="str">
        <f>IF(Line[Width m]="","",Line[Width m])</f>
        <v/>
      </c>
      <c r="Z44" s="3" t="str">
        <f>IF(Line[Asset Group]="","",VLOOKUP(Line[Purpose],f_g_function,2,FALSE))</f>
        <v/>
      </c>
      <c r="AA44" s="3" t="str">
        <f>IF(Line[Asset Group]="","",VLOOKUP(Line[Post Material],material_master,2,FALSE))</f>
        <v/>
      </c>
      <c r="AB44" s="3" t="str">
        <f>IF(Line[Pipe Diameter mm]="","",Line[Pipe Diameter mm])</f>
        <v/>
      </c>
      <c r="AC44" s="3" t="str">
        <f>IF(Line[Asset Group]="","",VLOOKUP(Line[Pipe Material],irrigation_pipe_material,2,FALSE))</f>
        <v/>
      </c>
      <c r="AD44" s="3" t="str">
        <f>IF(Line[Asset Group]="","",VLOOKUP(Line[System],irrigation_system,2,FALSE))</f>
        <v/>
      </c>
      <c r="AE44" s="3" t="str">
        <f>IF(Line[Asset Group]="","",VLOOKUP(Line[Status],irrigation_status,2,FALSE))</f>
        <v/>
      </c>
      <c r="AF44" s="3" t="str">
        <f>IF(Line[Asset Group]="","",VLOOKUP(Line[Surface],subdom_master_gdb,2,FALSE))</f>
        <v/>
      </c>
      <c r="AG44" s="3" t="str">
        <f>IF(Line[Surface Layer Depth mm]="","",Line[Surface Layer Depth mm])</f>
        <v/>
      </c>
      <c r="AH44" s="3" t="str">
        <f>IF(Line[Av Width m]="","",Line[Av Width m])</f>
        <v/>
      </c>
      <c r="AI44" s="3" t="str">
        <f>IF(Line[Asset Group]="","",VLOOKUP(Line[Cycle],yes_no,2,FALSE))</f>
        <v/>
      </c>
      <c r="AJ44" s="3" t="str">
        <f>IF(Line[Asset Group]="","",VLOOKUP(Line[Species],hedge_species,2,FALSE))</f>
        <v/>
      </c>
    </row>
    <row r="45" spans="1:36" s="3" customFormat="1" x14ac:dyDescent="0.2">
      <c r="A45" s="3" t="str">
        <f>IF(Line[DWG File Name]="","",Line[DWG File Name])</f>
        <v/>
      </c>
      <c r="B45" s="3" t="str">
        <f>IF(Line[DWG Layer Name]="","",Line[DWG Layer Name])</f>
        <v/>
      </c>
      <c r="C45" s="3" t="str">
        <f>IF(Line[DWG Handle]="","",Line[DWG Handle])</f>
        <v/>
      </c>
      <c r="D45" s="58" t="str">
        <f>IF(Line[Approx Centroid X]="","",Line[Approx Centroid X])</f>
        <v/>
      </c>
      <c r="E45" s="58" t="str">
        <f>IF(Line[Approx Centroid Y]="","",Line[Approx Centroid Y])</f>
        <v/>
      </c>
      <c r="F45" s="3" t="str">
        <f>IF(Line[Replacement Asset]="","",Line[Replacement Asset])</f>
        <v/>
      </c>
      <c r="G45" s="3" t="str">
        <f>IF(Line[Asset ID]="","",UPPER(Line[Asset ID]))</f>
        <v/>
      </c>
      <c r="H45" s="3" t="str">
        <f>IF(Line[Asset Group]="","",VLOOKUP(Line[Asset Group],asset_grp_line,4,FALSE))</f>
        <v/>
      </c>
      <c r="I45" s="3" t="str">
        <f>IF(Line[Asset Group]="","",VLOOKUP(Line[Asset Group],asset_grp_line,2,FALSE))</f>
        <v/>
      </c>
      <c r="J45" s="3" t="str">
        <f>IF(Line[Asset Group]="","",VLOOKUP(Line[Asset Group],asset_grp_line,3,FALSE))</f>
        <v/>
      </c>
      <c r="K45" s="3" t="str">
        <f>IF(Line[Asset Group]="","",VLOOKUP(Line[Asset Type],type_master_list,2,FALSE))</f>
        <v/>
      </c>
      <c r="L45" s="3" t="str">
        <f>IF(Line[Asset Name]="","",PROPER(Line[Asset Name]))</f>
        <v/>
      </c>
      <c r="M45" s="11" t="str">
        <f>IF(Line[Install Date]="","",(Line[Install Date]))</f>
        <v/>
      </c>
      <c r="N45" s="3" t="str">
        <f>IF(Line[Note]="","",PROPER(Line[Note]))</f>
        <v/>
      </c>
      <c r="O45" s="3" t="str">
        <f>IF(Line[Resource Consent Number]="","",UPPER(Line[Resource Consent Number]))</f>
        <v/>
      </c>
      <c r="P45" s="53" t="str">
        <f>IF(Line[Asset Unit Cost]="","",Line[Asset Unit Cost])</f>
        <v/>
      </c>
      <c r="Q45" s="3" t="str">
        <f>IF(Line[Added By]="","",UPPER(Line[Added By]))</f>
        <v/>
      </c>
      <c r="R45" s="11" t="str">
        <f>IF(Line[Added Date]="","",(Line[Added Date]))</f>
        <v/>
      </c>
      <c r="S45" s="3" t="str">
        <f>IF(Line[Z COORD]="","",PROPER(Line[Z COORD]))</f>
        <v/>
      </c>
      <c r="T45" s="3" t="str">
        <f>IF(Line[Asset Description]="","",PROPER(Line[Asset Description]))</f>
        <v/>
      </c>
      <c r="U45" s="3" t="str">
        <f>IF(Line[Asset Group]="","",VLOOKUP(Line[Wall SubType],subdom_master_gdb,2,FALSE))</f>
        <v/>
      </c>
      <c r="V45" s="3" t="str">
        <f>IF(Line[Asset Group]="","",VLOOKUP(Line[Material],material_master,2,FALSE))</f>
        <v/>
      </c>
      <c r="W45" s="3" t="str">
        <f>IF(Line[Height m]="","",Line[Height m])</f>
        <v/>
      </c>
      <c r="X45" s="3" t="str">
        <f>IF(Line[Length m]="","",Line[Length m])</f>
        <v/>
      </c>
      <c r="Y45" s="3" t="str">
        <f>IF(Line[Width m]="","",Line[Width m])</f>
        <v/>
      </c>
      <c r="Z45" s="3" t="str">
        <f>IF(Line[Asset Group]="","",VLOOKUP(Line[Purpose],f_g_function,2,FALSE))</f>
        <v/>
      </c>
      <c r="AA45" s="3" t="str">
        <f>IF(Line[Asset Group]="","",VLOOKUP(Line[Post Material],material_master,2,FALSE))</f>
        <v/>
      </c>
      <c r="AB45" s="3" t="str">
        <f>IF(Line[Pipe Diameter mm]="","",Line[Pipe Diameter mm])</f>
        <v/>
      </c>
      <c r="AC45" s="3" t="str">
        <f>IF(Line[Asset Group]="","",VLOOKUP(Line[Pipe Material],irrigation_pipe_material,2,FALSE))</f>
        <v/>
      </c>
      <c r="AD45" s="3" t="str">
        <f>IF(Line[Asset Group]="","",VLOOKUP(Line[System],irrigation_system,2,FALSE))</f>
        <v/>
      </c>
      <c r="AE45" s="3" t="str">
        <f>IF(Line[Asset Group]="","",VLOOKUP(Line[Status],irrigation_status,2,FALSE))</f>
        <v/>
      </c>
      <c r="AF45" s="3" t="str">
        <f>IF(Line[Asset Group]="","",VLOOKUP(Line[Surface],subdom_master_gdb,2,FALSE))</f>
        <v/>
      </c>
      <c r="AG45" s="3" t="str">
        <f>IF(Line[Surface Layer Depth mm]="","",Line[Surface Layer Depth mm])</f>
        <v/>
      </c>
      <c r="AH45" s="3" t="str">
        <f>IF(Line[Av Width m]="","",Line[Av Width m])</f>
        <v/>
      </c>
      <c r="AI45" s="3" t="str">
        <f>IF(Line[Asset Group]="","",VLOOKUP(Line[Cycle],yes_no,2,FALSE))</f>
        <v/>
      </c>
      <c r="AJ45" s="3" t="str">
        <f>IF(Line[Asset Group]="","",VLOOKUP(Line[Species],hedge_species,2,FALSE))</f>
        <v/>
      </c>
    </row>
    <row r="46" spans="1:36" s="3" customFormat="1" x14ac:dyDescent="0.2">
      <c r="A46" s="3" t="str">
        <f>IF(Line[DWG File Name]="","",Line[DWG File Name])</f>
        <v/>
      </c>
      <c r="B46" s="3" t="str">
        <f>IF(Line[DWG Layer Name]="","",Line[DWG Layer Name])</f>
        <v/>
      </c>
      <c r="C46" s="3" t="str">
        <f>IF(Line[DWG Handle]="","",Line[DWG Handle])</f>
        <v/>
      </c>
      <c r="D46" s="58" t="str">
        <f>IF(Line[Approx Centroid X]="","",Line[Approx Centroid X])</f>
        <v/>
      </c>
      <c r="E46" s="58" t="str">
        <f>IF(Line[Approx Centroid Y]="","",Line[Approx Centroid Y])</f>
        <v/>
      </c>
      <c r="F46" s="3" t="str">
        <f>IF(Line[Replacement Asset]="","",Line[Replacement Asset])</f>
        <v/>
      </c>
      <c r="G46" s="3" t="str">
        <f>IF(Line[Asset ID]="","",UPPER(Line[Asset ID]))</f>
        <v/>
      </c>
      <c r="H46" s="3" t="str">
        <f>IF(Line[Asset Group]="","",VLOOKUP(Line[Asset Group],asset_grp_line,4,FALSE))</f>
        <v/>
      </c>
      <c r="I46" s="3" t="str">
        <f>IF(Line[Asset Group]="","",VLOOKUP(Line[Asset Group],asset_grp_line,2,FALSE))</f>
        <v/>
      </c>
      <c r="J46" s="3" t="str">
        <f>IF(Line[Asset Group]="","",VLOOKUP(Line[Asset Group],asset_grp_line,3,FALSE))</f>
        <v/>
      </c>
      <c r="K46" s="3" t="str">
        <f>IF(Line[Asset Group]="","",VLOOKUP(Line[Asset Type],type_master_list,2,FALSE))</f>
        <v/>
      </c>
      <c r="L46" s="3" t="str">
        <f>IF(Line[Asset Name]="","",PROPER(Line[Asset Name]))</f>
        <v/>
      </c>
      <c r="M46" s="11" t="str">
        <f>IF(Line[Install Date]="","",(Line[Install Date]))</f>
        <v/>
      </c>
      <c r="N46" s="3" t="str">
        <f>IF(Line[Note]="","",PROPER(Line[Note]))</f>
        <v/>
      </c>
      <c r="O46" s="3" t="str">
        <f>IF(Line[Resource Consent Number]="","",UPPER(Line[Resource Consent Number]))</f>
        <v/>
      </c>
      <c r="P46" s="53" t="str">
        <f>IF(Line[Asset Unit Cost]="","",Line[Asset Unit Cost])</f>
        <v/>
      </c>
      <c r="Q46" s="3" t="str">
        <f>IF(Line[Added By]="","",UPPER(Line[Added By]))</f>
        <v/>
      </c>
      <c r="R46" s="11" t="str">
        <f>IF(Line[Added Date]="","",(Line[Added Date]))</f>
        <v/>
      </c>
      <c r="S46" s="3" t="str">
        <f>IF(Line[Z COORD]="","",PROPER(Line[Z COORD]))</f>
        <v/>
      </c>
      <c r="T46" s="3" t="str">
        <f>IF(Line[Asset Description]="","",PROPER(Line[Asset Description]))</f>
        <v/>
      </c>
      <c r="U46" s="3" t="str">
        <f>IF(Line[Asset Group]="","",VLOOKUP(Line[Wall SubType],subdom_master_gdb,2,FALSE))</f>
        <v/>
      </c>
      <c r="V46" s="3" t="str">
        <f>IF(Line[Asset Group]="","",VLOOKUP(Line[Material],material_master,2,FALSE))</f>
        <v/>
      </c>
      <c r="W46" s="3" t="str">
        <f>IF(Line[Height m]="","",Line[Height m])</f>
        <v/>
      </c>
      <c r="X46" s="3" t="str">
        <f>IF(Line[Length m]="","",Line[Length m])</f>
        <v/>
      </c>
      <c r="Y46" s="3" t="str">
        <f>IF(Line[Width m]="","",Line[Width m])</f>
        <v/>
      </c>
      <c r="Z46" s="3" t="str">
        <f>IF(Line[Asset Group]="","",VLOOKUP(Line[Purpose],f_g_function,2,FALSE))</f>
        <v/>
      </c>
      <c r="AA46" s="3" t="str">
        <f>IF(Line[Asset Group]="","",VLOOKUP(Line[Post Material],material_master,2,FALSE))</f>
        <v/>
      </c>
      <c r="AB46" s="3" t="str">
        <f>IF(Line[Pipe Diameter mm]="","",Line[Pipe Diameter mm])</f>
        <v/>
      </c>
      <c r="AC46" s="3" t="str">
        <f>IF(Line[Asset Group]="","",VLOOKUP(Line[Pipe Material],irrigation_pipe_material,2,FALSE))</f>
        <v/>
      </c>
      <c r="AD46" s="3" t="str">
        <f>IF(Line[Asset Group]="","",VLOOKUP(Line[System],irrigation_system,2,FALSE))</f>
        <v/>
      </c>
      <c r="AE46" s="3" t="str">
        <f>IF(Line[Asset Group]="","",VLOOKUP(Line[Status],irrigation_status,2,FALSE))</f>
        <v/>
      </c>
      <c r="AF46" s="3" t="str">
        <f>IF(Line[Asset Group]="","",VLOOKUP(Line[Surface],subdom_master_gdb,2,FALSE))</f>
        <v/>
      </c>
      <c r="AG46" s="3" t="str">
        <f>IF(Line[Surface Layer Depth mm]="","",Line[Surface Layer Depth mm])</f>
        <v/>
      </c>
      <c r="AH46" s="3" t="str">
        <f>IF(Line[Av Width m]="","",Line[Av Width m])</f>
        <v/>
      </c>
      <c r="AI46" s="3" t="str">
        <f>IF(Line[Asset Group]="","",VLOOKUP(Line[Cycle],yes_no,2,FALSE))</f>
        <v/>
      </c>
      <c r="AJ46" s="3" t="str">
        <f>IF(Line[Asset Group]="","",VLOOKUP(Line[Species],hedge_species,2,FALSE))</f>
        <v/>
      </c>
    </row>
    <row r="47" spans="1:36" s="3" customFormat="1" x14ac:dyDescent="0.2">
      <c r="A47" s="3" t="str">
        <f>IF(Line[DWG File Name]="","",Line[DWG File Name])</f>
        <v/>
      </c>
      <c r="B47" s="3" t="str">
        <f>IF(Line[DWG Layer Name]="","",Line[DWG Layer Name])</f>
        <v/>
      </c>
      <c r="C47" s="3" t="str">
        <f>IF(Line[DWG Handle]="","",Line[DWG Handle])</f>
        <v/>
      </c>
      <c r="D47" s="58" t="str">
        <f>IF(Line[Approx Centroid X]="","",Line[Approx Centroid X])</f>
        <v/>
      </c>
      <c r="E47" s="58" t="str">
        <f>IF(Line[Approx Centroid Y]="","",Line[Approx Centroid Y])</f>
        <v/>
      </c>
      <c r="F47" s="3" t="str">
        <f>IF(Line[Replacement Asset]="","",Line[Replacement Asset])</f>
        <v/>
      </c>
      <c r="G47" s="3" t="str">
        <f>IF(Line[Asset ID]="","",UPPER(Line[Asset ID]))</f>
        <v/>
      </c>
      <c r="H47" s="3" t="str">
        <f>IF(Line[Asset Group]="","",VLOOKUP(Line[Asset Group],asset_grp_line,4,FALSE))</f>
        <v/>
      </c>
      <c r="I47" s="3" t="str">
        <f>IF(Line[Asset Group]="","",VLOOKUP(Line[Asset Group],asset_grp_line,2,FALSE))</f>
        <v/>
      </c>
      <c r="J47" s="3" t="str">
        <f>IF(Line[Asset Group]="","",VLOOKUP(Line[Asset Group],asset_grp_line,3,FALSE))</f>
        <v/>
      </c>
      <c r="K47" s="3" t="str">
        <f>IF(Line[Asset Group]="","",VLOOKUP(Line[Asset Type],type_master_list,2,FALSE))</f>
        <v/>
      </c>
      <c r="L47" s="3" t="str">
        <f>IF(Line[Asset Name]="","",PROPER(Line[Asset Name]))</f>
        <v/>
      </c>
      <c r="M47" s="11" t="str">
        <f>IF(Line[Install Date]="","",(Line[Install Date]))</f>
        <v/>
      </c>
      <c r="N47" s="3" t="str">
        <f>IF(Line[Note]="","",PROPER(Line[Note]))</f>
        <v/>
      </c>
      <c r="O47" s="3" t="str">
        <f>IF(Line[Resource Consent Number]="","",UPPER(Line[Resource Consent Number]))</f>
        <v/>
      </c>
      <c r="P47" s="53" t="str">
        <f>IF(Line[Asset Unit Cost]="","",Line[Asset Unit Cost])</f>
        <v/>
      </c>
      <c r="Q47" s="3" t="str">
        <f>IF(Line[Added By]="","",UPPER(Line[Added By]))</f>
        <v/>
      </c>
      <c r="R47" s="11" t="str">
        <f>IF(Line[Added Date]="","",(Line[Added Date]))</f>
        <v/>
      </c>
      <c r="S47" s="3" t="str">
        <f>IF(Line[Z COORD]="","",PROPER(Line[Z COORD]))</f>
        <v/>
      </c>
      <c r="T47" s="3" t="str">
        <f>IF(Line[Asset Description]="","",PROPER(Line[Asset Description]))</f>
        <v/>
      </c>
      <c r="U47" s="3" t="str">
        <f>IF(Line[Asset Group]="","",VLOOKUP(Line[Wall SubType],subdom_master_gdb,2,FALSE))</f>
        <v/>
      </c>
      <c r="V47" s="3" t="str">
        <f>IF(Line[Asset Group]="","",VLOOKUP(Line[Material],material_master,2,FALSE))</f>
        <v/>
      </c>
      <c r="W47" s="3" t="str">
        <f>IF(Line[Height m]="","",Line[Height m])</f>
        <v/>
      </c>
      <c r="X47" s="3" t="str">
        <f>IF(Line[Length m]="","",Line[Length m])</f>
        <v/>
      </c>
      <c r="Y47" s="3" t="str">
        <f>IF(Line[Width m]="","",Line[Width m])</f>
        <v/>
      </c>
      <c r="Z47" s="3" t="str">
        <f>IF(Line[Asset Group]="","",VLOOKUP(Line[Purpose],f_g_function,2,FALSE))</f>
        <v/>
      </c>
      <c r="AA47" s="3" t="str">
        <f>IF(Line[Asset Group]="","",VLOOKUP(Line[Post Material],material_master,2,FALSE))</f>
        <v/>
      </c>
      <c r="AB47" s="3" t="str">
        <f>IF(Line[Pipe Diameter mm]="","",Line[Pipe Diameter mm])</f>
        <v/>
      </c>
      <c r="AC47" s="3" t="str">
        <f>IF(Line[Asset Group]="","",VLOOKUP(Line[Pipe Material],irrigation_pipe_material,2,FALSE))</f>
        <v/>
      </c>
      <c r="AD47" s="3" t="str">
        <f>IF(Line[Asset Group]="","",VLOOKUP(Line[System],irrigation_system,2,FALSE))</f>
        <v/>
      </c>
      <c r="AE47" s="3" t="str">
        <f>IF(Line[Asset Group]="","",VLOOKUP(Line[Status],irrigation_status,2,FALSE))</f>
        <v/>
      </c>
      <c r="AF47" s="3" t="str">
        <f>IF(Line[Asset Group]="","",VLOOKUP(Line[Surface],subdom_master_gdb,2,FALSE))</f>
        <v/>
      </c>
      <c r="AG47" s="3" t="str">
        <f>IF(Line[Surface Layer Depth mm]="","",Line[Surface Layer Depth mm])</f>
        <v/>
      </c>
      <c r="AH47" s="3" t="str">
        <f>IF(Line[Av Width m]="","",Line[Av Width m])</f>
        <v/>
      </c>
      <c r="AI47" s="3" t="str">
        <f>IF(Line[Asset Group]="","",VLOOKUP(Line[Cycle],yes_no,2,FALSE))</f>
        <v/>
      </c>
      <c r="AJ47" s="3" t="str">
        <f>IF(Line[Asset Group]="","",VLOOKUP(Line[Species],hedge_species,2,FALSE))</f>
        <v/>
      </c>
    </row>
    <row r="48" spans="1:36" s="3" customFormat="1" x14ac:dyDescent="0.2">
      <c r="A48" s="3" t="str">
        <f>IF(Line[DWG File Name]="","",Line[DWG File Name])</f>
        <v/>
      </c>
      <c r="B48" s="3" t="str">
        <f>IF(Line[DWG Layer Name]="","",Line[DWG Layer Name])</f>
        <v/>
      </c>
      <c r="C48" s="3" t="str">
        <f>IF(Line[DWG Handle]="","",Line[DWG Handle])</f>
        <v/>
      </c>
      <c r="D48" s="58" t="str">
        <f>IF(Line[Approx Centroid X]="","",Line[Approx Centroid X])</f>
        <v/>
      </c>
      <c r="E48" s="58" t="str">
        <f>IF(Line[Approx Centroid Y]="","",Line[Approx Centroid Y])</f>
        <v/>
      </c>
      <c r="F48" s="3" t="str">
        <f>IF(Line[Replacement Asset]="","",Line[Replacement Asset])</f>
        <v/>
      </c>
      <c r="G48" s="3" t="str">
        <f>IF(Line[Asset ID]="","",UPPER(Line[Asset ID]))</f>
        <v/>
      </c>
      <c r="H48" s="3" t="str">
        <f>IF(Line[Asset Group]="","",VLOOKUP(Line[Asset Group],asset_grp_line,4,FALSE))</f>
        <v/>
      </c>
      <c r="I48" s="3" t="str">
        <f>IF(Line[Asset Group]="","",VLOOKUP(Line[Asset Group],asset_grp_line,2,FALSE))</f>
        <v/>
      </c>
      <c r="J48" s="3" t="str">
        <f>IF(Line[Asset Group]="","",VLOOKUP(Line[Asset Group],asset_grp_line,3,FALSE))</f>
        <v/>
      </c>
      <c r="K48" s="3" t="str">
        <f>IF(Line[Asset Group]="","",VLOOKUP(Line[Asset Type],type_master_list,2,FALSE))</f>
        <v/>
      </c>
      <c r="L48" s="3" t="str">
        <f>IF(Line[Asset Name]="","",PROPER(Line[Asset Name]))</f>
        <v/>
      </c>
      <c r="M48" s="11" t="str">
        <f>IF(Line[Install Date]="","",(Line[Install Date]))</f>
        <v/>
      </c>
      <c r="N48" s="3" t="str">
        <f>IF(Line[Note]="","",PROPER(Line[Note]))</f>
        <v/>
      </c>
      <c r="O48" s="3" t="str">
        <f>IF(Line[Resource Consent Number]="","",UPPER(Line[Resource Consent Number]))</f>
        <v/>
      </c>
      <c r="P48" s="53" t="str">
        <f>IF(Line[Asset Unit Cost]="","",Line[Asset Unit Cost])</f>
        <v/>
      </c>
      <c r="Q48" s="3" t="str">
        <f>IF(Line[Added By]="","",UPPER(Line[Added By]))</f>
        <v/>
      </c>
      <c r="R48" s="11" t="str">
        <f>IF(Line[Added Date]="","",(Line[Added Date]))</f>
        <v/>
      </c>
      <c r="S48" s="3" t="str">
        <f>IF(Line[Z COORD]="","",PROPER(Line[Z COORD]))</f>
        <v/>
      </c>
      <c r="T48" s="3" t="str">
        <f>IF(Line[Asset Description]="","",PROPER(Line[Asset Description]))</f>
        <v/>
      </c>
      <c r="U48" s="3" t="str">
        <f>IF(Line[Asset Group]="","",VLOOKUP(Line[Wall SubType],subdom_master_gdb,2,FALSE))</f>
        <v/>
      </c>
      <c r="V48" s="3" t="str">
        <f>IF(Line[Asset Group]="","",VLOOKUP(Line[Material],material_master,2,FALSE))</f>
        <v/>
      </c>
      <c r="W48" s="3" t="str">
        <f>IF(Line[Height m]="","",Line[Height m])</f>
        <v/>
      </c>
      <c r="X48" s="3" t="str">
        <f>IF(Line[Length m]="","",Line[Length m])</f>
        <v/>
      </c>
      <c r="Y48" s="3" t="str">
        <f>IF(Line[Width m]="","",Line[Width m])</f>
        <v/>
      </c>
      <c r="Z48" s="3" t="str">
        <f>IF(Line[Asset Group]="","",VLOOKUP(Line[Purpose],f_g_function,2,FALSE))</f>
        <v/>
      </c>
      <c r="AA48" s="3" t="str">
        <f>IF(Line[Asset Group]="","",VLOOKUP(Line[Post Material],material_master,2,FALSE))</f>
        <v/>
      </c>
      <c r="AB48" s="3" t="str">
        <f>IF(Line[Pipe Diameter mm]="","",Line[Pipe Diameter mm])</f>
        <v/>
      </c>
      <c r="AC48" s="3" t="str">
        <f>IF(Line[Asset Group]="","",VLOOKUP(Line[Pipe Material],irrigation_pipe_material,2,FALSE))</f>
        <v/>
      </c>
      <c r="AD48" s="3" t="str">
        <f>IF(Line[Asset Group]="","",VLOOKUP(Line[System],irrigation_system,2,FALSE))</f>
        <v/>
      </c>
      <c r="AE48" s="3" t="str">
        <f>IF(Line[Asset Group]="","",VLOOKUP(Line[Status],irrigation_status,2,FALSE))</f>
        <v/>
      </c>
      <c r="AF48" s="3" t="str">
        <f>IF(Line[Asset Group]="","",VLOOKUP(Line[Surface],subdom_master_gdb,2,FALSE))</f>
        <v/>
      </c>
      <c r="AG48" s="3" t="str">
        <f>IF(Line[Surface Layer Depth mm]="","",Line[Surface Layer Depth mm])</f>
        <v/>
      </c>
      <c r="AH48" s="3" t="str">
        <f>IF(Line[Av Width m]="","",Line[Av Width m])</f>
        <v/>
      </c>
      <c r="AI48" s="3" t="str">
        <f>IF(Line[Asset Group]="","",VLOOKUP(Line[Cycle],yes_no,2,FALSE))</f>
        <v/>
      </c>
      <c r="AJ48" s="3" t="str">
        <f>IF(Line[Asset Group]="","",VLOOKUP(Line[Species],hedge_species,2,FALSE))</f>
        <v/>
      </c>
    </row>
    <row r="49" spans="1:36" s="3" customFormat="1" x14ac:dyDescent="0.2">
      <c r="A49" s="3" t="str">
        <f>IF(Line[DWG File Name]="","",Line[DWG File Name])</f>
        <v/>
      </c>
      <c r="B49" s="3" t="str">
        <f>IF(Line[DWG Layer Name]="","",Line[DWG Layer Name])</f>
        <v/>
      </c>
      <c r="C49" s="3" t="str">
        <f>IF(Line[DWG Handle]="","",Line[DWG Handle])</f>
        <v/>
      </c>
      <c r="D49" s="58" t="str">
        <f>IF(Line[Approx Centroid X]="","",Line[Approx Centroid X])</f>
        <v/>
      </c>
      <c r="E49" s="58" t="str">
        <f>IF(Line[Approx Centroid Y]="","",Line[Approx Centroid Y])</f>
        <v/>
      </c>
      <c r="F49" s="3" t="str">
        <f>IF(Line[Replacement Asset]="","",Line[Replacement Asset])</f>
        <v/>
      </c>
      <c r="G49" s="3" t="str">
        <f>IF(Line[Asset ID]="","",UPPER(Line[Asset ID]))</f>
        <v/>
      </c>
      <c r="H49" s="3" t="str">
        <f>IF(Line[Asset Group]="","",VLOOKUP(Line[Asset Group],asset_grp_line,4,FALSE))</f>
        <v/>
      </c>
      <c r="I49" s="3" t="str">
        <f>IF(Line[Asset Group]="","",VLOOKUP(Line[Asset Group],asset_grp_line,2,FALSE))</f>
        <v/>
      </c>
      <c r="J49" s="3" t="str">
        <f>IF(Line[Asset Group]="","",VLOOKUP(Line[Asset Group],asset_grp_line,3,FALSE))</f>
        <v/>
      </c>
      <c r="K49" s="3" t="str">
        <f>IF(Line[Asset Group]="","",VLOOKUP(Line[Asset Type],type_master_list,2,FALSE))</f>
        <v/>
      </c>
      <c r="L49" s="3" t="str">
        <f>IF(Line[Asset Name]="","",PROPER(Line[Asset Name]))</f>
        <v/>
      </c>
      <c r="M49" s="11" t="str">
        <f>IF(Line[Install Date]="","",(Line[Install Date]))</f>
        <v/>
      </c>
      <c r="N49" s="3" t="str">
        <f>IF(Line[Note]="","",PROPER(Line[Note]))</f>
        <v/>
      </c>
      <c r="O49" s="3" t="str">
        <f>IF(Line[Resource Consent Number]="","",UPPER(Line[Resource Consent Number]))</f>
        <v/>
      </c>
      <c r="P49" s="53" t="str">
        <f>IF(Line[Asset Unit Cost]="","",Line[Asset Unit Cost])</f>
        <v/>
      </c>
      <c r="Q49" s="3" t="str">
        <f>IF(Line[Added By]="","",UPPER(Line[Added By]))</f>
        <v/>
      </c>
      <c r="R49" s="11" t="str">
        <f>IF(Line[Added Date]="","",(Line[Added Date]))</f>
        <v/>
      </c>
      <c r="S49" s="3" t="str">
        <f>IF(Line[Z COORD]="","",PROPER(Line[Z COORD]))</f>
        <v/>
      </c>
      <c r="T49" s="3" t="str">
        <f>IF(Line[Asset Description]="","",PROPER(Line[Asset Description]))</f>
        <v/>
      </c>
      <c r="U49" s="3" t="str">
        <f>IF(Line[Asset Group]="","",VLOOKUP(Line[Wall SubType],subdom_master_gdb,2,FALSE))</f>
        <v/>
      </c>
      <c r="V49" s="3" t="str">
        <f>IF(Line[Asset Group]="","",VLOOKUP(Line[Material],material_master,2,FALSE))</f>
        <v/>
      </c>
      <c r="W49" s="3" t="str">
        <f>IF(Line[Height m]="","",Line[Height m])</f>
        <v/>
      </c>
      <c r="X49" s="3" t="str">
        <f>IF(Line[Length m]="","",Line[Length m])</f>
        <v/>
      </c>
      <c r="Y49" s="3" t="str">
        <f>IF(Line[Width m]="","",Line[Width m])</f>
        <v/>
      </c>
      <c r="Z49" s="3" t="str">
        <f>IF(Line[Asset Group]="","",VLOOKUP(Line[Purpose],f_g_function,2,FALSE))</f>
        <v/>
      </c>
      <c r="AA49" s="3" t="str">
        <f>IF(Line[Asset Group]="","",VLOOKUP(Line[Post Material],material_master,2,FALSE))</f>
        <v/>
      </c>
      <c r="AB49" s="3" t="str">
        <f>IF(Line[Pipe Diameter mm]="","",Line[Pipe Diameter mm])</f>
        <v/>
      </c>
      <c r="AC49" s="3" t="str">
        <f>IF(Line[Asset Group]="","",VLOOKUP(Line[Pipe Material],irrigation_pipe_material,2,FALSE))</f>
        <v/>
      </c>
      <c r="AD49" s="3" t="str">
        <f>IF(Line[Asset Group]="","",VLOOKUP(Line[System],irrigation_system,2,FALSE))</f>
        <v/>
      </c>
      <c r="AE49" s="3" t="str">
        <f>IF(Line[Asset Group]="","",VLOOKUP(Line[Status],irrigation_status,2,FALSE))</f>
        <v/>
      </c>
      <c r="AF49" s="3" t="str">
        <f>IF(Line[Asset Group]="","",VLOOKUP(Line[Surface],subdom_master_gdb,2,FALSE))</f>
        <v/>
      </c>
      <c r="AG49" s="3" t="str">
        <f>IF(Line[Surface Layer Depth mm]="","",Line[Surface Layer Depth mm])</f>
        <v/>
      </c>
      <c r="AH49" s="3" t="str">
        <f>IF(Line[Av Width m]="","",Line[Av Width m])</f>
        <v/>
      </c>
      <c r="AI49" s="3" t="str">
        <f>IF(Line[Asset Group]="","",VLOOKUP(Line[Cycle],yes_no,2,FALSE))</f>
        <v/>
      </c>
      <c r="AJ49" s="3" t="str">
        <f>IF(Line[Asset Group]="","",VLOOKUP(Line[Species],hedge_species,2,FALSE))</f>
        <v/>
      </c>
    </row>
    <row r="50" spans="1:36" s="3" customFormat="1" x14ac:dyDescent="0.2">
      <c r="A50" s="3" t="str">
        <f>IF(Line[DWG File Name]="","",Line[DWG File Name])</f>
        <v/>
      </c>
      <c r="B50" s="3" t="str">
        <f>IF(Line[DWG Layer Name]="","",Line[DWG Layer Name])</f>
        <v/>
      </c>
      <c r="C50" s="3" t="str">
        <f>IF(Line[DWG Handle]="","",Line[DWG Handle])</f>
        <v/>
      </c>
      <c r="D50" s="58" t="str">
        <f>IF(Line[Approx Centroid X]="","",Line[Approx Centroid X])</f>
        <v/>
      </c>
      <c r="E50" s="58" t="str">
        <f>IF(Line[Approx Centroid Y]="","",Line[Approx Centroid Y])</f>
        <v/>
      </c>
      <c r="F50" s="3" t="str">
        <f>IF(Line[Replacement Asset]="","",Line[Replacement Asset])</f>
        <v/>
      </c>
      <c r="G50" s="3" t="str">
        <f>IF(Line[Asset ID]="","",UPPER(Line[Asset ID]))</f>
        <v/>
      </c>
      <c r="H50" s="3" t="str">
        <f>IF(Line[Asset Group]="","",VLOOKUP(Line[Asset Group],asset_grp_line,4,FALSE))</f>
        <v/>
      </c>
      <c r="I50" s="3" t="str">
        <f>IF(Line[Asset Group]="","",VLOOKUP(Line[Asset Group],asset_grp_line,2,FALSE))</f>
        <v/>
      </c>
      <c r="J50" s="3" t="str">
        <f>IF(Line[Asset Group]="","",VLOOKUP(Line[Asset Group],asset_grp_line,3,FALSE))</f>
        <v/>
      </c>
      <c r="K50" s="3" t="str">
        <f>IF(Line[Asset Group]="","",VLOOKUP(Line[Asset Type],type_master_list,2,FALSE))</f>
        <v/>
      </c>
      <c r="L50" s="3" t="str">
        <f>IF(Line[Asset Name]="","",PROPER(Line[Asset Name]))</f>
        <v/>
      </c>
      <c r="M50" s="11" t="str">
        <f>IF(Line[Install Date]="","",(Line[Install Date]))</f>
        <v/>
      </c>
      <c r="N50" s="3" t="str">
        <f>IF(Line[Note]="","",PROPER(Line[Note]))</f>
        <v/>
      </c>
      <c r="O50" s="3" t="str">
        <f>IF(Line[Resource Consent Number]="","",UPPER(Line[Resource Consent Number]))</f>
        <v/>
      </c>
      <c r="P50" s="53" t="str">
        <f>IF(Line[Asset Unit Cost]="","",Line[Asset Unit Cost])</f>
        <v/>
      </c>
      <c r="Q50" s="3" t="str">
        <f>IF(Line[Added By]="","",UPPER(Line[Added By]))</f>
        <v/>
      </c>
      <c r="R50" s="11" t="str">
        <f>IF(Line[Added Date]="","",(Line[Added Date]))</f>
        <v/>
      </c>
      <c r="S50" s="3" t="str">
        <f>IF(Line[Z COORD]="","",PROPER(Line[Z COORD]))</f>
        <v/>
      </c>
      <c r="T50" s="3" t="str">
        <f>IF(Line[Asset Description]="","",PROPER(Line[Asset Description]))</f>
        <v/>
      </c>
      <c r="U50" s="3" t="str">
        <f>IF(Line[Asset Group]="","",VLOOKUP(Line[Wall SubType],subdom_master_gdb,2,FALSE))</f>
        <v/>
      </c>
      <c r="V50" s="3" t="str">
        <f>IF(Line[Asset Group]="","",VLOOKUP(Line[Material],material_master,2,FALSE))</f>
        <v/>
      </c>
      <c r="W50" s="3" t="str">
        <f>IF(Line[Height m]="","",Line[Height m])</f>
        <v/>
      </c>
      <c r="X50" s="3" t="str">
        <f>IF(Line[Length m]="","",Line[Length m])</f>
        <v/>
      </c>
      <c r="Y50" s="3" t="str">
        <f>IF(Line[Width m]="","",Line[Width m])</f>
        <v/>
      </c>
      <c r="Z50" s="3" t="str">
        <f>IF(Line[Asset Group]="","",VLOOKUP(Line[Purpose],f_g_function,2,FALSE))</f>
        <v/>
      </c>
      <c r="AA50" s="3" t="str">
        <f>IF(Line[Asset Group]="","",VLOOKUP(Line[Post Material],material_master,2,FALSE))</f>
        <v/>
      </c>
      <c r="AB50" s="3" t="str">
        <f>IF(Line[Pipe Diameter mm]="","",Line[Pipe Diameter mm])</f>
        <v/>
      </c>
      <c r="AC50" s="3" t="str">
        <f>IF(Line[Asset Group]="","",VLOOKUP(Line[Pipe Material],irrigation_pipe_material,2,FALSE))</f>
        <v/>
      </c>
      <c r="AD50" s="3" t="str">
        <f>IF(Line[Asset Group]="","",VLOOKUP(Line[System],irrigation_system,2,FALSE))</f>
        <v/>
      </c>
      <c r="AE50" s="3" t="str">
        <f>IF(Line[Asset Group]="","",VLOOKUP(Line[Status],irrigation_status,2,FALSE))</f>
        <v/>
      </c>
      <c r="AF50" s="3" t="str">
        <f>IF(Line[Asset Group]="","",VLOOKUP(Line[Surface],subdom_master_gdb,2,FALSE))</f>
        <v/>
      </c>
      <c r="AG50" s="3" t="str">
        <f>IF(Line[Surface Layer Depth mm]="","",Line[Surface Layer Depth mm])</f>
        <v/>
      </c>
      <c r="AH50" s="3" t="str">
        <f>IF(Line[Av Width m]="","",Line[Av Width m])</f>
        <v/>
      </c>
      <c r="AI50" s="3" t="str">
        <f>IF(Line[Asset Group]="","",VLOOKUP(Line[Cycle],yes_no,2,FALSE))</f>
        <v/>
      </c>
      <c r="AJ50" s="3" t="str">
        <f>IF(Line[Asset Group]="","",VLOOKUP(Line[Species],hedge_species,2,FALSE))</f>
        <v/>
      </c>
    </row>
    <row r="51" spans="1:36" s="3" customFormat="1" x14ac:dyDescent="0.2">
      <c r="A51" s="3" t="str">
        <f>IF(Line[DWG File Name]="","",Line[DWG File Name])</f>
        <v/>
      </c>
      <c r="B51" s="3" t="str">
        <f>IF(Line[DWG Layer Name]="","",Line[DWG Layer Name])</f>
        <v/>
      </c>
      <c r="C51" s="3" t="str">
        <f>IF(Line[DWG Handle]="","",Line[DWG Handle])</f>
        <v/>
      </c>
      <c r="D51" s="58" t="str">
        <f>IF(Line[Approx Centroid X]="","",Line[Approx Centroid X])</f>
        <v/>
      </c>
      <c r="E51" s="58" t="str">
        <f>IF(Line[Approx Centroid Y]="","",Line[Approx Centroid Y])</f>
        <v/>
      </c>
      <c r="F51" s="3" t="str">
        <f>IF(Line[Replacement Asset]="","",Line[Replacement Asset])</f>
        <v/>
      </c>
      <c r="G51" s="3" t="str">
        <f>IF(Line[Asset ID]="","",UPPER(Line[Asset ID]))</f>
        <v/>
      </c>
      <c r="H51" s="3" t="str">
        <f>IF(Line[Asset Group]="","",VLOOKUP(Line[Asset Group],asset_grp_line,4,FALSE))</f>
        <v/>
      </c>
      <c r="I51" s="3" t="str">
        <f>IF(Line[Asset Group]="","",VLOOKUP(Line[Asset Group],asset_grp_line,2,FALSE))</f>
        <v/>
      </c>
      <c r="J51" s="3" t="str">
        <f>IF(Line[Asset Group]="","",VLOOKUP(Line[Asset Group],asset_grp_line,3,FALSE))</f>
        <v/>
      </c>
      <c r="K51" s="3" t="str">
        <f>IF(Line[Asset Group]="","",VLOOKUP(Line[Asset Type],type_master_list,2,FALSE))</f>
        <v/>
      </c>
      <c r="L51" s="3" t="str">
        <f>IF(Line[Asset Name]="","",PROPER(Line[Asset Name]))</f>
        <v/>
      </c>
      <c r="M51" s="11" t="str">
        <f>IF(Line[Install Date]="","",(Line[Install Date]))</f>
        <v/>
      </c>
      <c r="N51" s="3" t="str">
        <f>IF(Line[Note]="","",PROPER(Line[Note]))</f>
        <v/>
      </c>
      <c r="O51" s="3" t="str">
        <f>IF(Line[Resource Consent Number]="","",UPPER(Line[Resource Consent Number]))</f>
        <v/>
      </c>
      <c r="P51" s="53" t="str">
        <f>IF(Line[Asset Unit Cost]="","",Line[Asset Unit Cost])</f>
        <v/>
      </c>
      <c r="Q51" s="3" t="str">
        <f>IF(Line[Added By]="","",UPPER(Line[Added By]))</f>
        <v/>
      </c>
      <c r="R51" s="11" t="str">
        <f>IF(Line[Added Date]="","",(Line[Added Date]))</f>
        <v/>
      </c>
      <c r="S51" s="3" t="str">
        <f>IF(Line[Z COORD]="","",PROPER(Line[Z COORD]))</f>
        <v/>
      </c>
      <c r="T51" s="3" t="str">
        <f>IF(Line[Asset Description]="","",PROPER(Line[Asset Description]))</f>
        <v/>
      </c>
      <c r="U51" s="3" t="str">
        <f>IF(Line[Asset Group]="","",VLOOKUP(Line[Wall SubType],subdom_master_gdb,2,FALSE))</f>
        <v/>
      </c>
      <c r="V51" s="3" t="str">
        <f>IF(Line[Asset Group]="","",VLOOKUP(Line[Material],material_master,2,FALSE))</f>
        <v/>
      </c>
      <c r="W51" s="3" t="str">
        <f>IF(Line[Height m]="","",Line[Height m])</f>
        <v/>
      </c>
      <c r="X51" s="3" t="str">
        <f>IF(Line[Length m]="","",Line[Length m])</f>
        <v/>
      </c>
      <c r="Y51" s="3" t="str">
        <f>IF(Line[Width m]="","",Line[Width m])</f>
        <v/>
      </c>
      <c r="Z51" s="3" t="str">
        <f>IF(Line[Asset Group]="","",VLOOKUP(Line[Purpose],f_g_function,2,FALSE))</f>
        <v/>
      </c>
      <c r="AA51" s="3" t="str">
        <f>IF(Line[Asset Group]="","",VLOOKUP(Line[Post Material],material_master,2,FALSE))</f>
        <v/>
      </c>
      <c r="AB51" s="3" t="str">
        <f>IF(Line[Pipe Diameter mm]="","",Line[Pipe Diameter mm])</f>
        <v/>
      </c>
      <c r="AC51" s="3" t="str">
        <f>IF(Line[Asset Group]="","",VLOOKUP(Line[Pipe Material],irrigation_pipe_material,2,FALSE))</f>
        <v/>
      </c>
      <c r="AD51" s="3" t="str">
        <f>IF(Line[Asset Group]="","",VLOOKUP(Line[System],irrigation_system,2,FALSE))</f>
        <v/>
      </c>
      <c r="AE51" s="3" t="str">
        <f>IF(Line[Asset Group]="","",VLOOKUP(Line[Status],irrigation_status,2,FALSE))</f>
        <v/>
      </c>
      <c r="AF51" s="3" t="str">
        <f>IF(Line[Asset Group]="","",VLOOKUP(Line[Surface],subdom_master_gdb,2,FALSE))</f>
        <v/>
      </c>
      <c r="AG51" s="3" t="str">
        <f>IF(Line[Surface Layer Depth mm]="","",Line[Surface Layer Depth mm])</f>
        <v/>
      </c>
      <c r="AH51" s="3" t="str">
        <f>IF(Line[Av Width m]="","",Line[Av Width m])</f>
        <v/>
      </c>
      <c r="AI51" s="3" t="str">
        <f>IF(Line[Asset Group]="","",VLOOKUP(Line[Cycle],yes_no,2,FALSE))</f>
        <v/>
      </c>
      <c r="AJ51" s="3" t="str">
        <f>IF(Line[Asset Group]="","",VLOOKUP(Line[Species],hedge_species,2,FALSE))</f>
        <v/>
      </c>
    </row>
    <row r="52" spans="1:36" s="3" customFormat="1" x14ac:dyDescent="0.2">
      <c r="A52" s="3" t="str">
        <f>IF(Line[DWG File Name]="","",Line[DWG File Name])</f>
        <v/>
      </c>
      <c r="B52" s="3" t="str">
        <f>IF(Line[DWG Layer Name]="","",Line[DWG Layer Name])</f>
        <v/>
      </c>
      <c r="C52" s="3" t="str">
        <f>IF(Line[DWG Handle]="","",Line[DWG Handle])</f>
        <v/>
      </c>
      <c r="D52" s="58" t="str">
        <f>IF(Line[Approx Centroid X]="","",Line[Approx Centroid X])</f>
        <v/>
      </c>
      <c r="E52" s="58" t="str">
        <f>IF(Line[Approx Centroid Y]="","",Line[Approx Centroid Y])</f>
        <v/>
      </c>
      <c r="F52" s="3" t="str">
        <f>IF(Line[Replacement Asset]="","",Line[Replacement Asset])</f>
        <v/>
      </c>
      <c r="G52" s="3" t="str">
        <f>IF(Line[Asset ID]="","",UPPER(Line[Asset ID]))</f>
        <v/>
      </c>
      <c r="H52" s="3" t="str">
        <f>IF(Line[Asset Group]="","",VLOOKUP(Line[Asset Group],asset_grp_line,4,FALSE))</f>
        <v/>
      </c>
      <c r="I52" s="3" t="str">
        <f>IF(Line[Asset Group]="","",VLOOKUP(Line[Asset Group],asset_grp_line,2,FALSE))</f>
        <v/>
      </c>
      <c r="J52" s="3" t="str">
        <f>IF(Line[Asset Group]="","",VLOOKUP(Line[Asset Group],asset_grp_line,3,FALSE))</f>
        <v/>
      </c>
      <c r="K52" s="3" t="str">
        <f>IF(Line[Asset Group]="","",VLOOKUP(Line[Asset Type],type_master_list,2,FALSE))</f>
        <v/>
      </c>
      <c r="L52" s="3" t="str">
        <f>IF(Line[Asset Name]="","",PROPER(Line[Asset Name]))</f>
        <v/>
      </c>
      <c r="M52" s="11" t="str">
        <f>IF(Line[Install Date]="","",(Line[Install Date]))</f>
        <v/>
      </c>
      <c r="N52" s="3" t="str">
        <f>IF(Line[Note]="","",PROPER(Line[Note]))</f>
        <v/>
      </c>
      <c r="O52" s="3" t="str">
        <f>IF(Line[Resource Consent Number]="","",UPPER(Line[Resource Consent Number]))</f>
        <v/>
      </c>
      <c r="P52" s="53" t="str">
        <f>IF(Line[Asset Unit Cost]="","",Line[Asset Unit Cost])</f>
        <v/>
      </c>
      <c r="Q52" s="3" t="str">
        <f>IF(Line[Added By]="","",UPPER(Line[Added By]))</f>
        <v/>
      </c>
      <c r="R52" s="11" t="str">
        <f>IF(Line[Added Date]="","",(Line[Added Date]))</f>
        <v/>
      </c>
      <c r="S52" s="3" t="str">
        <f>IF(Line[Z COORD]="","",PROPER(Line[Z COORD]))</f>
        <v/>
      </c>
      <c r="T52" s="3" t="str">
        <f>IF(Line[Asset Description]="","",PROPER(Line[Asset Description]))</f>
        <v/>
      </c>
      <c r="U52" s="3" t="str">
        <f>IF(Line[Asset Group]="","",VLOOKUP(Line[Wall SubType],subdom_master_gdb,2,FALSE))</f>
        <v/>
      </c>
      <c r="V52" s="3" t="str">
        <f>IF(Line[Asset Group]="","",VLOOKUP(Line[Material],material_master,2,FALSE))</f>
        <v/>
      </c>
      <c r="W52" s="3" t="str">
        <f>IF(Line[Height m]="","",Line[Height m])</f>
        <v/>
      </c>
      <c r="X52" s="3" t="str">
        <f>IF(Line[Length m]="","",Line[Length m])</f>
        <v/>
      </c>
      <c r="Y52" s="3" t="str">
        <f>IF(Line[Width m]="","",Line[Width m])</f>
        <v/>
      </c>
      <c r="Z52" s="3" t="str">
        <f>IF(Line[Asset Group]="","",VLOOKUP(Line[Purpose],f_g_function,2,FALSE))</f>
        <v/>
      </c>
      <c r="AA52" s="3" t="str">
        <f>IF(Line[Asset Group]="","",VLOOKUP(Line[Post Material],material_master,2,FALSE))</f>
        <v/>
      </c>
      <c r="AB52" s="3" t="str">
        <f>IF(Line[Pipe Diameter mm]="","",Line[Pipe Diameter mm])</f>
        <v/>
      </c>
      <c r="AC52" s="3" t="str">
        <f>IF(Line[Asset Group]="","",VLOOKUP(Line[Pipe Material],irrigation_pipe_material,2,FALSE))</f>
        <v/>
      </c>
      <c r="AD52" s="3" t="str">
        <f>IF(Line[Asset Group]="","",VLOOKUP(Line[System],irrigation_system,2,FALSE))</f>
        <v/>
      </c>
      <c r="AE52" s="3" t="str">
        <f>IF(Line[Asset Group]="","",VLOOKUP(Line[Status],irrigation_status,2,FALSE))</f>
        <v/>
      </c>
      <c r="AF52" s="3" t="str">
        <f>IF(Line[Asset Group]="","",VLOOKUP(Line[Surface],subdom_master_gdb,2,FALSE))</f>
        <v/>
      </c>
      <c r="AG52" s="3" t="str">
        <f>IF(Line[Surface Layer Depth mm]="","",Line[Surface Layer Depth mm])</f>
        <v/>
      </c>
      <c r="AH52" s="3" t="str">
        <f>IF(Line[Av Width m]="","",Line[Av Width m])</f>
        <v/>
      </c>
      <c r="AI52" s="3" t="str">
        <f>IF(Line[Asset Group]="","",VLOOKUP(Line[Cycle],yes_no,2,FALSE))</f>
        <v/>
      </c>
      <c r="AJ52" s="3" t="str">
        <f>IF(Line[Asset Group]="","",VLOOKUP(Line[Species],hedge_species,2,FALSE))</f>
        <v/>
      </c>
    </row>
    <row r="53" spans="1:36" s="3" customFormat="1" x14ac:dyDescent="0.2">
      <c r="A53" s="3" t="str">
        <f>IF(Line[DWG File Name]="","",Line[DWG File Name])</f>
        <v/>
      </c>
      <c r="B53" s="3" t="str">
        <f>IF(Line[DWG Layer Name]="","",Line[DWG Layer Name])</f>
        <v/>
      </c>
      <c r="C53" s="3" t="str">
        <f>IF(Line[DWG Handle]="","",Line[DWG Handle])</f>
        <v/>
      </c>
      <c r="D53" s="58" t="str">
        <f>IF(Line[Approx Centroid X]="","",Line[Approx Centroid X])</f>
        <v/>
      </c>
      <c r="E53" s="58" t="str">
        <f>IF(Line[Approx Centroid Y]="","",Line[Approx Centroid Y])</f>
        <v/>
      </c>
      <c r="F53" s="3" t="str">
        <f>IF(Line[Replacement Asset]="","",Line[Replacement Asset])</f>
        <v/>
      </c>
      <c r="G53" s="3" t="str">
        <f>IF(Line[Asset ID]="","",UPPER(Line[Asset ID]))</f>
        <v/>
      </c>
      <c r="H53" s="3" t="str">
        <f>IF(Line[Asset Group]="","",VLOOKUP(Line[Asset Group],asset_grp_line,4,FALSE))</f>
        <v/>
      </c>
      <c r="I53" s="3" t="str">
        <f>IF(Line[Asset Group]="","",VLOOKUP(Line[Asset Group],asset_grp_line,2,FALSE))</f>
        <v/>
      </c>
      <c r="J53" s="3" t="str">
        <f>IF(Line[Asset Group]="","",VLOOKUP(Line[Asset Group],asset_grp_line,3,FALSE))</f>
        <v/>
      </c>
      <c r="K53" s="3" t="str">
        <f>IF(Line[Asset Group]="","",VLOOKUP(Line[Asset Type],type_master_list,2,FALSE))</f>
        <v/>
      </c>
      <c r="L53" s="3" t="str">
        <f>IF(Line[Asset Name]="","",PROPER(Line[Asset Name]))</f>
        <v/>
      </c>
      <c r="M53" s="11" t="str">
        <f>IF(Line[Install Date]="","",(Line[Install Date]))</f>
        <v/>
      </c>
      <c r="N53" s="3" t="str">
        <f>IF(Line[Note]="","",PROPER(Line[Note]))</f>
        <v/>
      </c>
      <c r="O53" s="3" t="str">
        <f>IF(Line[Resource Consent Number]="","",UPPER(Line[Resource Consent Number]))</f>
        <v/>
      </c>
      <c r="P53" s="53" t="str">
        <f>IF(Line[Asset Unit Cost]="","",Line[Asset Unit Cost])</f>
        <v/>
      </c>
      <c r="Q53" s="3" t="str">
        <f>IF(Line[Added By]="","",UPPER(Line[Added By]))</f>
        <v/>
      </c>
      <c r="R53" s="11" t="str">
        <f>IF(Line[Added Date]="","",(Line[Added Date]))</f>
        <v/>
      </c>
      <c r="S53" s="3" t="str">
        <f>IF(Line[Z COORD]="","",PROPER(Line[Z COORD]))</f>
        <v/>
      </c>
      <c r="T53" s="3" t="str">
        <f>IF(Line[Asset Description]="","",PROPER(Line[Asset Description]))</f>
        <v/>
      </c>
      <c r="U53" s="3" t="str">
        <f>IF(Line[Asset Group]="","",VLOOKUP(Line[Wall SubType],subdom_master_gdb,2,FALSE))</f>
        <v/>
      </c>
      <c r="V53" s="3" t="str">
        <f>IF(Line[Asset Group]="","",VLOOKUP(Line[Material],material_master,2,FALSE))</f>
        <v/>
      </c>
      <c r="W53" s="3" t="str">
        <f>IF(Line[Height m]="","",Line[Height m])</f>
        <v/>
      </c>
      <c r="X53" s="3" t="str">
        <f>IF(Line[Length m]="","",Line[Length m])</f>
        <v/>
      </c>
      <c r="Y53" s="3" t="str">
        <f>IF(Line[Width m]="","",Line[Width m])</f>
        <v/>
      </c>
      <c r="Z53" s="3" t="str">
        <f>IF(Line[Asset Group]="","",VLOOKUP(Line[Purpose],f_g_function,2,FALSE))</f>
        <v/>
      </c>
      <c r="AA53" s="3" t="str">
        <f>IF(Line[Asset Group]="","",VLOOKUP(Line[Post Material],material_master,2,FALSE))</f>
        <v/>
      </c>
      <c r="AB53" s="3" t="str">
        <f>IF(Line[Pipe Diameter mm]="","",Line[Pipe Diameter mm])</f>
        <v/>
      </c>
      <c r="AC53" s="3" t="str">
        <f>IF(Line[Asset Group]="","",VLOOKUP(Line[Pipe Material],irrigation_pipe_material,2,FALSE))</f>
        <v/>
      </c>
      <c r="AD53" s="3" t="str">
        <f>IF(Line[Asset Group]="","",VLOOKUP(Line[System],irrigation_system,2,FALSE))</f>
        <v/>
      </c>
      <c r="AE53" s="3" t="str">
        <f>IF(Line[Asset Group]="","",VLOOKUP(Line[Status],irrigation_status,2,FALSE))</f>
        <v/>
      </c>
      <c r="AF53" s="3" t="str">
        <f>IF(Line[Asset Group]="","",VLOOKUP(Line[Surface],subdom_master_gdb,2,FALSE))</f>
        <v/>
      </c>
      <c r="AG53" s="3" t="str">
        <f>IF(Line[Surface Layer Depth mm]="","",Line[Surface Layer Depth mm])</f>
        <v/>
      </c>
      <c r="AH53" s="3" t="str">
        <f>IF(Line[Av Width m]="","",Line[Av Width m])</f>
        <v/>
      </c>
      <c r="AI53" s="3" t="str">
        <f>IF(Line[Asset Group]="","",VLOOKUP(Line[Cycle],yes_no,2,FALSE))</f>
        <v/>
      </c>
      <c r="AJ53" s="3" t="str">
        <f>IF(Line[Asset Group]="","",VLOOKUP(Line[Species],hedge_species,2,FALSE))</f>
        <v/>
      </c>
    </row>
    <row r="54" spans="1:36" s="3" customFormat="1" x14ac:dyDescent="0.2">
      <c r="A54" s="3" t="str">
        <f>IF(Line[DWG File Name]="","",Line[DWG File Name])</f>
        <v/>
      </c>
      <c r="B54" s="3" t="str">
        <f>IF(Line[DWG Layer Name]="","",Line[DWG Layer Name])</f>
        <v/>
      </c>
      <c r="C54" s="3" t="str">
        <f>IF(Line[DWG Handle]="","",Line[DWG Handle])</f>
        <v/>
      </c>
      <c r="D54" s="58" t="str">
        <f>IF(Line[Approx Centroid X]="","",Line[Approx Centroid X])</f>
        <v/>
      </c>
      <c r="E54" s="58" t="str">
        <f>IF(Line[Approx Centroid Y]="","",Line[Approx Centroid Y])</f>
        <v/>
      </c>
      <c r="F54" s="3" t="str">
        <f>IF(Line[Replacement Asset]="","",Line[Replacement Asset])</f>
        <v/>
      </c>
      <c r="G54" s="3" t="str">
        <f>IF(Line[Asset ID]="","",UPPER(Line[Asset ID]))</f>
        <v/>
      </c>
      <c r="H54" s="3" t="str">
        <f>IF(Line[Asset Group]="","",VLOOKUP(Line[Asset Group],asset_grp_line,4,FALSE))</f>
        <v/>
      </c>
      <c r="I54" s="3" t="str">
        <f>IF(Line[Asset Group]="","",VLOOKUP(Line[Asset Group],asset_grp_line,2,FALSE))</f>
        <v/>
      </c>
      <c r="J54" s="3" t="str">
        <f>IF(Line[Asset Group]="","",VLOOKUP(Line[Asset Group],asset_grp_line,3,FALSE))</f>
        <v/>
      </c>
      <c r="K54" s="3" t="str">
        <f>IF(Line[Asset Group]="","",VLOOKUP(Line[Asset Type],type_master_list,2,FALSE))</f>
        <v/>
      </c>
      <c r="L54" s="3" t="str">
        <f>IF(Line[Asset Name]="","",PROPER(Line[Asset Name]))</f>
        <v/>
      </c>
      <c r="M54" s="11" t="str">
        <f>IF(Line[Install Date]="","",(Line[Install Date]))</f>
        <v/>
      </c>
      <c r="N54" s="3" t="str">
        <f>IF(Line[Note]="","",PROPER(Line[Note]))</f>
        <v/>
      </c>
      <c r="O54" s="3" t="str">
        <f>IF(Line[Resource Consent Number]="","",UPPER(Line[Resource Consent Number]))</f>
        <v/>
      </c>
      <c r="P54" s="53" t="str">
        <f>IF(Line[Asset Unit Cost]="","",Line[Asset Unit Cost])</f>
        <v/>
      </c>
      <c r="Q54" s="3" t="str">
        <f>IF(Line[Added By]="","",UPPER(Line[Added By]))</f>
        <v/>
      </c>
      <c r="R54" s="11" t="str">
        <f>IF(Line[Added Date]="","",(Line[Added Date]))</f>
        <v/>
      </c>
      <c r="S54" s="3" t="str">
        <f>IF(Line[Z COORD]="","",PROPER(Line[Z COORD]))</f>
        <v/>
      </c>
      <c r="T54" s="3" t="str">
        <f>IF(Line[Asset Description]="","",PROPER(Line[Asset Description]))</f>
        <v/>
      </c>
      <c r="U54" s="3" t="str">
        <f>IF(Line[Asset Group]="","",VLOOKUP(Line[Wall SubType],subdom_master_gdb,2,FALSE))</f>
        <v/>
      </c>
      <c r="V54" s="3" t="str">
        <f>IF(Line[Asset Group]="","",VLOOKUP(Line[Material],material_master,2,FALSE))</f>
        <v/>
      </c>
      <c r="W54" s="3" t="str">
        <f>IF(Line[Height m]="","",Line[Height m])</f>
        <v/>
      </c>
      <c r="X54" s="3" t="str">
        <f>IF(Line[Length m]="","",Line[Length m])</f>
        <v/>
      </c>
      <c r="Y54" s="3" t="str">
        <f>IF(Line[Width m]="","",Line[Width m])</f>
        <v/>
      </c>
      <c r="Z54" s="3" t="str">
        <f>IF(Line[Asset Group]="","",VLOOKUP(Line[Purpose],f_g_function,2,FALSE))</f>
        <v/>
      </c>
      <c r="AA54" s="3" t="str">
        <f>IF(Line[Asset Group]="","",VLOOKUP(Line[Post Material],material_master,2,FALSE))</f>
        <v/>
      </c>
      <c r="AB54" s="3" t="str">
        <f>IF(Line[Pipe Diameter mm]="","",Line[Pipe Diameter mm])</f>
        <v/>
      </c>
      <c r="AC54" s="3" t="str">
        <f>IF(Line[Asset Group]="","",VLOOKUP(Line[Pipe Material],irrigation_pipe_material,2,FALSE))</f>
        <v/>
      </c>
      <c r="AD54" s="3" t="str">
        <f>IF(Line[Asset Group]="","",VLOOKUP(Line[System],irrigation_system,2,FALSE))</f>
        <v/>
      </c>
      <c r="AE54" s="3" t="str">
        <f>IF(Line[Asset Group]="","",VLOOKUP(Line[Status],irrigation_status,2,FALSE))</f>
        <v/>
      </c>
      <c r="AF54" s="3" t="str">
        <f>IF(Line[Asset Group]="","",VLOOKUP(Line[Surface],subdom_master_gdb,2,FALSE))</f>
        <v/>
      </c>
      <c r="AG54" s="3" t="str">
        <f>IF(Line[Surface Layer Depth mm]="","",Line[Surface Layer Depth mm])</f>
        <v/>
      </c>
      <c r="AH54" s="3" t="str">
        <f>IF(Line[Av Width m]="","",Line[Av Width m])</f>
        <v/>
      </c>
      <c r="AI54" s="3" t="str">
        <f>IF(Line[Asset Group]="","",VLOOKUP(Line[Cycle],yes_no,2,FALSE))</f>
        <v/>
      </c>
      <c r="AJ54" s="3" t="str">
        <f>IF(Line[Asset Group]="","",VLOOKUP(Line[Species],hedge_species,2,FALSE))</f>
        <v/>
      </c>
    </row>
    <row r="55" spans="1:36" s="3" customFormat="1" x14ac:dyDescent="0.2">
      <c r="A55" s="3" t="str">
        <f>IF(Line[DWG File Name]="","",Line[DWG File Name])</f>
        <v/>
      </c>
      <c r="B55" s="3" t="str">
        <f>IF(Line[DWG Layer Name]="","",Line[DWG Layer Name])</f>
        <v/>
      </c>
      <c r="C55" s="3" t="str">
        <f>IF(Line[DWG Handle]="","",Line[DWG Handle])</f>
        <v/>
      </c>
      <c r="D55" s="58" t="str">
        <f>IF(Line[Approx Centroid X]="","",Line[Approx Centroid X])</f>
        <v/>
      </c>
      <c r="E55" s="58" t="str">
        <f>IF(Line[Approx Centroid Y]="","",Line[Approx Centroid Y])</f>
        <v/>
      </c>
      <c r="F55" s="3" t="str">
        <f>IF(Line[Replacement Asset]="","",Line[Replacement Asset])</f>
        <v/>
      </c>
      <c r="G55" s="3" t="str">
        <f>IF(Line[Asset ID]="","",UPPER(Line[Asset ID]))</f>
        <v/>
      </c>
      <c r="H55" s="3" t="str">
        <f>IF(Line[Asset Group]="","",VLOOKUP(Line[Asset Group],asset_grp_line,4,FALSE))</f>
        <v/>
      </c>
      <c r="I55" s="3" t="str">
        <f>IF(Line[Asset Group]="","",VLOOKUP(Line[Asset Group],asset_grp_line,2,FALSE))</f>
        <v/>
      </c>
      <c r="J55" s="3" t="str">
        <f>IF(Line[Asset Group]="","",VLOOKUP(Line[Asset Group],asset_grp_line,3,FALSE))</f>
        <v/>
      </c>
      <c r="K55" s="3" t="str">
        <f>IF(Line[Asset Group]="","",VLOOKUP(Line[Asset Type],type_master_list,2,FALSE))</f>
        <v/>
      </c>
      <c r="L55" s="3" t="str">
        <f>IF(Line[Asset Name]="","",PROPER(Line[Asset Name]))</f>
        <v/>
      </c>
      <c r="M55" s="11" t="str">
        <f>IF(Line[Install Date]="","",(Line[Install Date]))</f>
        <v/>
      </c>
      <c r="N55" s="3" t="str">
        <f>IF(Line[Note]="","",PROPER(Line[Note]))</f>
        <v/>
      </c>
      <c r="O55" s="3" t="str">
        <f>IF(Line[Resource Consent Number]="","",UPPER(Line[Resource Consent Number]))</f>
        <v/>
      </c>
      <c r="P55" s="53" t="str">
        <f>IF(Line[Asset Unit Cost]="","",Line[Asset Unit Cost])</f>
        <v/>
      </c>
      <c r="Q55" s="3" t="str">
        <f>IF(Line[Added By]="","",UPPER(Line[Added By]))</f>
        <v/>
      </c>
      <c r="R55" s="11" t="str">
        <f>IF(Line[Added Date]="","",(Line[Added Date]))</f>
        <v/>
      </c>
      <c r="S55" s="3" t="str">
        <f>IF(Line[Z COORD]="","",PROPER(Line[Z COORD]))</f>
        <v/>
      </c>
      <c r="T55" s="3" t="str">
        <f>IF(Line[Asset Description]="","",PROPER(Line[Asset Description]))</f>
        <v/>
      </c>
      <c r="U55" s="3" t="str">
        <f>IF(Line[Asset Group]="","",VLOOKUP(Line[Wall SubType],subdom_master_gdb,2,FALSE))</f>
        <v/>
      </c>
      <c r="V55" s="3" t="str">
        <f>IF(Line[Asset Group]="","",VLOOKUP(Line[Material],material_master,2,FALSE))</f>
        <v/>
      </c>
      <c r="W55" s="3" t="str">
        <f>IF(Line[Height m]="","",Line[Height m])</f>
        <v/>
      </c>
      <c r="X55" s="3" t="str">
        <f>IF(Line[Length m]="","",Line[Length m])</f>
        <v/>
      </c>
      <c r="Y55" s="3" t="str">
        <f>IF(Line[Width m]="","",Line[Width m])</f>
        <v/>
      </c>
      <c r="Z55" s="3" t="str">
        <f>IF(Line[Asset Group]="","",VLOOKUP(Line[Purpose],f_g_function,2,FALSE))</f>
        <v/>
      </c>
      <c r="AA55" s="3" t="str">
        <f>IF(Line[Asset Group]="","",VLOOKUP(Line[Post Material],material_master,2,FALSE))</f>
        <v/>
      </c>
      <c r="AB55" s="3" t="str">
        <f>IF(Line[Pipe Diameter mm]="","",Line[Pipe Diameter mm])</f>
        <v/>
      </c>
      <c r="AC55" s="3" t="str">
        <f>IF(Line[Asset Group]="","",VLOOKUP(Line[Pipe Material],irrigation_pipe_material,2,FALSE))</f>
        <v/>
      </c>
      <c r="AD55" s="3" t="str">
        <f>IF(Line[Asset Group]="","",VLOOKUP(Line[System],irrigation_system,2,FALSE))</f>
        <v/>
      </c>
      <c r="AE55" s="3" t="str">
        <f>IF(Line[Asset Group]="","",VLOOKUP(Line[Status],irrigation_status,2,FALSE))</f>
        <v/>
      </c>
      <c r="AF55" s="3" t="str">
        <f>IF(Line[Asset Group]="","",VLOOKUP(Line[Surface],subdom_master_gdb,2,FALSE))</f>
        <v/>
      </c>
      <c r="AG55" s="3" t="str">
        <f>IF(Line[Surface Layer Depth mm]="","",Line[Surface Layer Depth mm])</f>
        <v/>
      </c>
      <c r="AH55" s="3" t="str">
        <f>IF(Line[Av Width m]="","",Line[Av Width m])</f>
        <v/>
      </c>
      <c r="AI55" s="3" t="str">
        <f>IF(Line[Asset Group]="","",VLOOKUP(Line[Cycle],yes_no,2,FALSE))</f>
        <v/>
      </c>
      <c r="AJ55" s="3" t="str">
        <f>IF(Line[Asset Group]="","",VLOOKUP(Line[Species],hedge_species,2,FALSE))</f>
        <v/>
      </c>
    </row>
    <row r="56" spans="1:36" s="3" customFormat="1" x14ac:dyDescent="0.2">
      <c r="A56" s="3" t="str">
        <f>IF(Line[DWG File Name]="","",Line[DWG File Name])</f>
        <v/>
      </c>
      <c r="B56" s="3" t="str">
        <f>IF(Line[DWG Layer Name]="","",Line[DWG Layer Name])</f>
        <v/>
      </c>
      <c r="C56" s="3" t="str">
        <f>IF(Line[DWG Handle]="","",Line[DWG Handle])</f>
        <v/>
      </c>
      <c r="D56" s="58" t="str">
        <f>IF(Line[Approx Centroid X]="","",Line[Approx Centroid X])</f>
        <v/>
      </c>
      <c r="E56" s="58" t="str">
        <f>IF(Line[Approx Centroid Y]="","",Line[Approx Centroid Y])</f>
        <v/>
      </c>
      <c r="F56" s="3" t="str">
        <f>IF(Line[Replacement Asset]="","",Line[Replacement Asset])</f>
        <v/>
      </c>
      <c r="G56" s="3" t="str">
        <f>IF(Line[Asset ID]="","",UPPER(Line[Asset ID]))</f>
        <v/>
      </c>
      <c r="H56" s="3" t="str">
        <f>IF(Line[Asset Group]="","",VLOOKUP(Line[Asset Group],asset_grp_line,4,FALSE))</f>
        <v/>
      </c>
      <c r="I56" s="3" t="str">
        <f>IF(Line[Asset Group]="","",VLOOKUP(Line[Asset Group],asset_grp_line,2,FALSE))</f>
        <v/>
      </c>
      <c r="J56" s="3" t="str">
        <f>IF(Line[Asset Group]="","",VLOOKUP(Line[Asset Group],asset_grp_line,3,FALSE))</f>
        <v/>
      </c>
      <c r="K56" s="3" t="str">
        <f>IF(Line[Asset Group]="","",VLOOKUP(Line[Asset Type],type_master_list,2,FALSE))</f>
        <v/>
      </c>
      <c r="L56" s="3" t="str">
        <f>IF(Line[Asset Name]="","",PROPER(Line[Asset Name]))</f>
        <v/>
      </c>
      <c r="M56" s="11" t="str">
        <f>IF(Line[Install Date]="","",(Line[Install Date]))</f>
        <v/>
      </c>
      <c r="N56" s="3" t="str">
        <f>IF(Line[Note]="","",PROPER(Line[Note]))</f>
        <v/>
      </c>
      <c r="O56" s="3" t="str">
        <f>IF(Line[Resource Consent Number]="","",UPPER(Line[Resource Consent Number]))</f>
        <v/>
      </c>
      <c r="P56" s="53" t="str">
        <f>IF(Line[Asset Unit Cost]="","",Line[Asset Unit Cost])</f>
        <v/>
      </c>
      <c r="Q56" s="3" t="str">
        <f>IF(Line[Added By]="","",UPPER(Line[Added By]))</f>
        <v/>
      </c>
      <c r="R56" s="11" t="str">
        <f>IF(Line[Added Date]="","",(Line[Added Date]))</f>
        <v/>
      </c>
      <c r="S56" s="3" t="str">
        <f>IF(Line[Z COORD]="","",PROPER(Line[Z COORD]))</f>
        <v/>
      </c>
      <c r="T56" s="3" t="str">
        <f>IF(Line[Asset Description]="","",PROPER(Line[Asset Description]))</f>
        <v/>
      </c>
      <c r="U56" s="3" t="str">
        <f>IF(Line[Asset Group]="","",VLOOKUP(Line[Wall SubType],subdom_master_gdb,2,FALSE))</f>
        <v/>
      </c>
      <c r="V56" s="3" t="str">
        <f>IF(Line[Asset Group]="","",VLOOKUP(Line[Material],material_master,2,FALSE))</f>
        <v/>
      </c>
      <c r="W56" s="3" t="str">
        <f>IF(Line[Height m]="","",Line[Height m])</f>
        <v/>
      </c>
      <c r="X56" s="3" t="str">
        <f>IF(Line[Length m]="","",Line[Length m])</f>
        <v/>
      </c>
      <c r="Y56" s="3" t="str">
        <f>IF(Line[Width m]="","",Line[Width m])</f>
        <v/>
      </c>
      <c r="Z56" s="3" t="str">
        <f>IF(Line[Asset Group]="","",VLOOKUP(Line[Purpose],f_g_function,2,FALSE))</f>
        <v/>
      </c>
      <c r="AA56" s="3" t="str">
        <f>IF(Line[Asset Group]="","",VLOOKUP(Line[Post Material],material_master,2,FALSE))</f>
        <v/>
      </c>
      <c r="AB56" s="3" t="str">
        <f>IF(Line[Pipe Diameter mm]="","",Line[Pipe Diameter mm])</f>
        <v/>
      </c>
      <c r="AC56" s="3" t="str">
        <f>IF(Line[Asset Group]="","",VLOOKUP(Line[Pipe Material],irrigation_pipe_material,2,FALSE))</f>
        <v/>
      </c>
      <c r="AD56" s="3" t="str">
        <f>IF(Line[Asset Group]="","",VLOOKUP(Line[System],irrigation_system,2,FALSE))</f>
        <v/>
      </c>
      <c r="AE56" s="3" t="str">
        <f>IF(Line[Asset Group]="","",VLOOKUP(Line[Status],irrigation_status,2,FALSE))</f>
        <v/>
      </c>
      <c r="AF56" s="3" t="str">
        <f>IF(Line[Asset Group]="","",VLOOKUP(Line[Surface],subdom_master_gdb,2,FALSE))</f>
        <v/>
      </c>
      <c r="AG56" s="3" t="str">
        <f>IF(Line[Surface Layer Depth mm]="","",Line[Surface Layer Depth mm])</f>
        <v/>
      </c>
      <c r="AH56" s="3" t="str">
        <f>IF(Line[Av Width m]="","",Line[Av Width m])</f>
        <v/>
      </c>
      <c r="AI56" s="3" t="str">
        <f>IF(Line[Asset Group]="","",VLOOKUP(Line[Cycle],yes_no,2,FALSE))</f>
        <v/>
      </c>
      <c r="AJ56" s="3" t="str">
        <f>IF(Line[Asset Group]="","",VLOOKUP(Line[Species],hedge_species,2,FALSE))</f>
        <v/>
      </c>
    </row>
    <row r="57" spans="1:36" s="3" customFormat="1" x14ac:dyDescent="0.2">
      <c r="A57" s="3" t="str">
        <f>IF(Line[DWG File Name]="","",Line[DWG File Name])</f>
        <v/>
      </c>
      <c r="B57" s="3" t="str">
        <f>IF(Line[DWG Layer Name]="","",Line[DWG Layer Name])</f>
        <v/>
      </c>
      <c r="C57" s="3" t="str">
        <f>IF(Line[DWG Handle]="","",Line[DWG Handle])</f>
        <v/>
      </c>
      <c r="D57" s="58" t="str">
        <f>IF(Line[Approx Centroid X]="","",Line[Approx Centroid X])</f>
        <v/>
      </c>
      <c r="E57" s="58" t="str">
        <f>IF(Line[Approx Centroid Y]="","",Line[Approx Centroid Y])</f>
        <v/>
      </c>
      <c r="F57" s="3" t="str">
        <f>IF(Line[Replacement Asset]="","",Line[Replacement Asset])</f>
        <v/>
      </c>
      <c r="G57" s="3" t="str">
        <f>IF(Line[Asset ID]="","",UPPER(Line[Asset ID]))</f>
        <v/>
      </c>
      <c r="H57" s="3" t="str">
        <f>IF(Line[Asset Group]="","",VLOOKUP(Line[Asset Group],asset_grp_line,4,FALSE))</f>
        <v/>
      </c>
      <c r="I57" s="3" t="str">
        <f>IF(Line[Asset Group]="","",VLOOKUP(Line[Asset Group],asset_grp_line,2,FALSE))</f>
        <v/>
      </c>
      <c r="J57" s="3" t="str">
        <f>IF(Line[Asset Group]="","",VLOOKUP(Line[Asset Group],asset_grp_line,3,FALSE))</f>
        <v/>
      </c>
      <c r="K57" s="3" t="str">
        <f>IF(Line[Asset Group]="","",VLOOKUP(Line[Asset Type],type_master_list,2,FALSE))</f>
        <v/>
      </c>
      <c r="L57" s="3" t="str">
        <f>IF(Line[Asset Name]="","",PROPER(Line[Asset Name]))</f>
        <v/>
      </c>
      <c r="M57" s="11" t="str">
        <f>IF(Line[Install Date]="","",(Line[Install Date]))</f>
        <v/>
      </c>
      <c r="N57" s="3" t="str">
        <f>IF(Line[Note]="","",PROPER(Line[Note]))</f>
        <v/>
      </c>
      <c r="O57" s="3" t="str">
        <f>IF(Line[Resource Consent Number]="","",UPPER(Line[Resource Consent Number]))</f>
        <v/>
      </c>
      <c r="P57" s="53" t="str">
        <f>IF(Line[Asset Unit Cost]="","",Line[Asset Unit Cost])</f>
        <v/>
      </c>
      <c r="Q57" s="3" t="str">
        <f>IF(Line[Added By]="","",UPPER(Line[Added By]))</f>
        <v/>
      </c>
      <c r="R57" s="11" t="str">
        <f>IF(Line[Added Date]="","",(Line[Added Date]))</f>
        <v/>
      </c>
      <c r="S57" s="3" t="str">
        <f>IF(Line[Z COORD]="","",PROPER(Line[Z COORD]))</f>
        <v/>
      </c>
      <c r="T57" s="3" t="str">
        <f>IF(Line[Asset Description]="","",PROPER(Line[Asset Description]))</f>
        <v/>
      </c>
      <c r="U57" s="3" t="str">
        <f>IF(Line[Asset Group]="","",VLOOKUP(Line[Wall SubType],subdom_master_gdb,2,FALSE))</f>
        <v/>
      </c>
      <c r="V57" s="3" t="str">
        <f>IF(Line[Asset Group]="","",VLOOKUP(Line[Material],material_master,2,FALSE))</f>
        <v/>
      </c>
      <c r="W57" s="3" t="str">
        <f>IF(Line[Height m]="","",Line[Height m])</f>
        <v/>
      </c>
      <c r="X57" s="3" t="str">
        <f>IF(Line[Length m]="","",Line[Length m])</f>
        <v/>
      </c>
      <c r="Y57" s="3" t="str">
        <f>IF(Line[Width m]="","",Line[Width m])</f>
        <v/>
      </c>
      <c r="Z57" s="3" t="str">
        <f>IF(Line[Asset Group]="","",VLOOKUP(Line[Purpose],f_g_function,2,FALSE))</f>
        <v/>
      </c>
      <c r="AA57" s="3" t="str">
        <f>IF(Line[Asset Group]="","",VLOOKUP(Line[Post Material],material_master,2,FALSE))</f>
        <v/>
      </c>
      <c r="AB57" s="3" t="str">
        <f>IF(Line[Pipe Diameter mm]="","",Line[Pipe Diameter mm])</f>
        <v/>
      </c>
      <c r="AC57" s="3" t="str">
        <f>IF(Line[Asset Group]="","",VLOOKUP(Line[Pipe Material],irrigation_pipe_material,2,FALSE))</f>
        <v/>
      </c>
      <c r="AD57" s="3" t="str">
        <f>IF(Line[Asset Group]="","",VLOOKUP(Line[System],irrigation_system,2,FALSE))</f>
        <v/>
      </c>
      <c r="AE57" s="3" t="str">
        <f>IF(Line[Asset Group]="","",VLOOKUP(Line[Status],irrigation_status,2,FALSE))</f>
        <v/>
      </c>
      <c r="AF57" s="3" t="str">
        <f>IF(Line[Asset Group]="","",VLOOKUP(Line[Surface],subdom_master_gdb,2,FALSE))</f>
        <v/>
      </c>
      <c r="AG57" s="3" t="str">
        <f>IF(Line[Surface Layer Depth mm]="","",Line[Surface Layer Depth mm])</f>
        <v/>
      </c>
      <c r="AH57" s="3" t="str">
        <f>IF(Line[Av Width m]="","",Line[Av Width m])</f>
        <v/>
      </c>
      <c r="AI57" s="3" t="str">
        <f>IF(Line[Asset Group]="","",VLOOKUP(Line[Cycle],yes_no,2,FALSE))</f>
        <v/>
      </c>
      <c r="AJ57" s="3" t="str">
        <f>IF(Line[Asset Group]="","",VLOOKUP(Line[Species],hedge_species,2,FALSE))</f>
        <v/>
      </c>
    </row>
    <row r="58" spans="1:36" s="3" customFormat="1" x14ac:dyDescent="0.2">
      <c r="A58" s="3" t="str">
        <f>IF(Line[DWG File Name]="","",Line[DWG File Name])</f>
        <v/>
      </c>
      <c r="B58" s="3" t="str">
        <f>IF(Line[DWG Layer Name]="","",Line[DWG Layer Name])</f>
        <v/>
      </c>
      <c r="C58" s="3" t="str">
        <f>IF(Line[DWG Handle]="","",Line[DWG Handle])</f>
        <v/>
      </c>
      <c r="D58" s="58" t="str">
        <f>IF(Line[Approx Centroid X]="","",Line[Approx Centroid X])</f>
        <v/>
      </c>
      <c r="E58" s="58" t="str">
        <f>IF(Line[Approx Centroid Y]="","",Line[Approx Centroid Y])</f>
        <v/>
      </c>
      <c r="F58" s="3" t="str">
        <f>IF(Line[Replacement Asset]="","",Line[Replacement Asset])</f>
        <v/>
      </c>
      <c r="G58" s="3" t="str">
        <f>IF(Line[Asset ID]="","",UPPER(Line[Asset ID]))</f>
        <v/>
      </c>
      <c r="H58" s="3" t="str">
        <f>IF(Line[Asset Group]="","",VLOOKUP(Line[Asset Group],asset_grp_line,4,FALSE))</f>
        <v/>
      </c>
      <c r="I58" s="3" t="str">
        <f>IF(Line[Asset Group]="","",VLOOKUP(Line[Asset Group],asset_grp_line,2,FALSE))</f>
        <v/>
      </c>
      <c r="J58" s="3" t="str">
        <f>IF(Line[Asset Group]="","",VLOOKUP(Line[Asset Group],asset_grp_line,3,FALSE))</f>
        <v/>
      </c>
      <c r="K58" s="3" t="str">
        <f>IF(Line[Asset Group]="","",VLOOKUP(Line[Asset Type],type_master_list,2,FALSE))</f>
        <v/>
      </c>
      <c r="L58" s="3" t="str">
        <f>IF(Line[Asset Name]="","",PROPER(Line[Asset Name]))</f>
        <v/>
      </c>
      <c r="M58" s="11" t="str">
        <f>IF(Line[Install Date]="","",(Line[Install Date]))</f>
        <v/>
      </c>
      <c r="N58" s="3" t="str">
        <f>IF(Line[Note]="","",PROPER(Line[Note]))</f>
        <v/>
      </c>
      <c r="O58" s="3" t="str">
        <f>IF(Line[Resource Consent Number]="","",UPPER(Line[Resource Consent Number]))</f>
        <v/>
      </c>
      <c r="P58" s="53" t="str">
        <f>IF(Line[Asset Unit Cost]="","",Line[Asset Unit Cost])</f>
        <v/>
      </c>
      <c r="Q58" s="3" t="str">
        <f>IF(Line[Added By]="","",UPPER(Line[Added By]))</f>
        <v/>
      </c>
      <c r="R58" s="11" t="str">
        <f>IF(Line[Added Date]="","",(Line[Added Date]))</f>
        <v/>
      </c>
      <c r="S58" s="3" t="str">
        <f>IF(Line[Z COORD]="","",PROPER(Line[Z COORD]))</f>
        <v/>
      </c>
      <c r="T58" s="3" t="str">
        <f>IF(Line[Asset Description]="","",PROPER(Line[Asset Description]))</f>
        <v/>
      </c>
      <c r="U58" s="3" t="str">
        <f>IF(Line[Asset Group]="","",VLOOKUP(Line[Wall SubType],subdom_master_gdb,2,FALSE))</f>
        <v/>
      </c>
      <c r="V58" s="3" t="str">
        <f>IF(Line[Asset Group]="","",VLOOKUP(Line[Material],material_master,2,FALSE))</f>
        <v/>
      </c>
      <c r="W58" s="3" t="str">
        <f>IF(Line[Height m]="","",Line[Height m])</f>
        <v/>
      </c>
      <c r="X58" s="3" t="str">
        <f>IF(Line[Length m]="","",Line[Length m])</f>
        <v/>
      </c>
      <c r="Y58" s="3" t="str">
        <f>IF(Line[Width m]="","",Line[Width m])</f>
        <v/>
      </c>
      <c r="Z58" s="3" t="str">
        <f>IF(Line[Asset Group]="","",VLOOKUP(Line[Purpose],f_g_function,2,FALSE))</f>
        <v/>
      </c>
      <c r="AA58" s="3" t="str">
        <f>IF(Line[Asset Group]="","",VLOOKUP(Line[Post Material],material_master,2,FALSE))</f>
        <v/>
      </c>
      <c r="AB58" s="3" t="str">
        <f>IF(Line[Pipe Diameter mm]="","",Line[Pipe Diameter mm])</f>
        <v/>
      </c>
      <c r="AC58" s="3" t="str">
        <f>IF(Line[Asset Group]="","",VLOOKUP(Line[Pipe Material],irrigation_pipe_material,2,FALSE))</f>
        <v/>
      </c>
      <c r="AD58" s="3" t="str">
        <f>IF(Line[Asset Group]="","",VLOOKUP(Line[System],irrigation_system,2,FALSE))</f>
        <v/>
      </c>
      <c r="AE58" s="3" t="str">
        <f>IF(Line[Asset Group]="","",VLOOKUP(Line[Status],irrigation_status,2,FALSE))</f>
        <v/>
      </c>
      <c r="AF58" s="3" t="str">
        <f>IF(Line[Asset Group]="","",VLOOKUP(Line[Surface],subdom_master_gdb,2,FALSE))</f>
        <v/>
      </c>
      <c r="AG58" s="3" t="str">
        <f>IF(Line[Surface Layer Depth mm]="","",Line[Surface Layer Depth mm])</f>
        <v/>
      </c>
      <c r="AH58" s="3" t="str">
        <f>IF(Line[Av Width m]="","",Line[Av Width m])</f>
        <v/>
      </c>
      <c r="AI58" s="3" t="str">
        <f>IF(Line[Asset Group]="","",VLOOKUP(Line[Cycle],yes_no,2,FALSE))</f>
        <v/>
      </c>
      <c r="AJ58" s="3" t="str">
        <f>IF(Line[Asset Group]="","",VLOOKUP(Line[Species],hedge_species,2,FALSE))</f>
        <v/>
      </c>
    </row>
    <row r="59" spans="1:36" s="3" customFormat="1" x14ac:dyDescent="0.2">
      <c r="A59" s="3" t="str">
        <f>IF(Line[DWG File Name]="","",Line[DWG File Name])</f>
        <v/>
      </c>
      <c r="B59" s="3" t="str">
        <f>IF(Line[DWG Layer Name]="","",Line[DWG Layer Name])</f>
        <v/>
      </c>
      <c r="C59" s="3" t="str">
        <f>IF(Line[DWG Handle]="","",Line[DWG Handle])</f>
        <v/>
      </c>
      <c r="D59" s="58" t="str">
        <f>IF(Line[Approx Centroid X]="","",Line[Approx Centroid X])</f>
        <v/>
      </c>
      <c r="E59" s="58" t="str">
        <f>IF(Line[Approx Centroid Y]="","",Line[Approx Centroid Y])</f>
        <v/>
      </c>
      <c r="F59" s="3" t="str">
        <f>IF(Line[Replacement Asset]="","",Line[Replacement Asset])</f>
        <v/>
      </c>
      <c r="G59" s="3" t="str">
        <f>IF(Line[Asset ID]="","",UPPER(Line[Asset ID]))</f>
        <v/>
      </c>
      <c r="H59" s="3" t="str">
        <f>IF(Line[Asset Group]="","",VLOOKUP(Line[Asset Group],asset_grp_line,4,FALSE))</f>
        <v/>
      </c>
      <c r="I59" s="3" t="str">
        <f>IF(Line[Asset Group]="","",VLOOKUP(Line[Asset Group],asset_grp_line,2,FALSE))</f>
        <v/>
      </c>
      <c r="J59" s="3" t="str">
        <f>IF(Line[Asset Group]="","",VLOOKUP(Line[Asset Group],asset_grp_line,3,FALSE))</f>
        <v/>
      </c>
      <c r="K59" s="3" t="str">
        <f>IF(Line[Asset Group]="","",VLOOKUP(Line[Asset Type],type_master_list,2,FALSE))</f>
        <v/>
      </c>
      <c r="L59" s="3" t="str">
        <f>IF(Line[Asset Name]="","",PROPER(Line[Asset Name]))</f>
        <v/>
      </c>
      <c r="M59" s="11" t="str">
        <f>IF(Line[Install Date]="","",(Line[Install Date]))</f>
        <v/>
      </c>
      <c r="N59" s="3" t="str">
        <f>IF(Line[Note]="","",PROPER(Line[Note]))</f>
        <v/>
      </c>
      <c r="O59" s="3" t="str">
        <f>IF(Line[Resource Consent Number]="","",UPPER(Line[Resource Consent Number]))</f>
        <v/>
      </c>
      <c r="P59" s="53" t="str">
        <f>IF(Line[Asset Unit Cost]="","",Line[Asset Unit Cost])</f>
        <v/>
      </c>
      <c r="Q59" s="3" t="str">
        <f>IF(Line[Added By]="","",UPPER(Line[Added By]))</f>
        <v/>
      </c>
      <c r="R59" s="11" t="str">
        <f>IF(Line[Added Date]="","",(Line[Added Date]))</f>
        <v/>
      </c>
      <c r="S59" s="3" t="str">
        <f>IF(Line[Z COORD]="","",PROPER(Line[Z COORD]))</f>
        <v/>
      </c>
      <c r="T59" s="3" t="str">
        <f>IF(Line[Asset Description]="","",PROPER(Line[Asset Description]))</f>
        <v/>
      </c>
      <c r="U59" s="3" t="str">
        <f>IF(Line[Asset Group]="","",VLOOKUP(Line[Wall SubType],subdom_master_gdb,2,FALSE))</f>
        <v/>
      </c>
      <c r="V59" s="3" t="str">
        <f>IF(Line[Asset Group]="","",VLOOKUP(Line[Material],material_master,2,FALSE))</f>
        <v/>
      </c>
      <c r="W59" s="3" t="str">
        <f>IF(Line[Height m]="","",Line[Height m])</f>
        <v/>
      </c>
      <c r="X59" s="3" t="str">
        <f>IF(Line[Length m]="","",Line[Length m])</f>
        <v/>
      </c>
      <c r="Y59" s="3" t="str">
        <f>IF(Line[Width m]="","",Line[Width m])</f>
        <v/>
      </c>
      <c r="Z59" s="3" t="str">
        <f>IF(Line[Asset Group]="","",VLOOKUP(Line[Purpose],f_g_function,2,FALSE))</f>
        <v/>
      </c>
      <c r="AA59" s="3" t="str">
        <f>IF(Line[Asset Group]="","",VLOOKUP(Line[Post Material],material_master,2,FALSE))</f>
        <v/>
      </c>
      <c r="AB59" s="3" t="str">
        <f>IF(Line[Pipe Diameter mm]="","",Line[Pipe Diameter mm])</f>
        <v/>
      </c>
      <c r="AC59" s="3" t="str">
        <f>IF(Line[Asset Group]="","",VLOOKUP(Line[Pipe Material],irrigation_pipe_material,2,FALSE))</f>
        <v/>
      </c>
      <c r="AD59" s="3" t="str">
        <f>IF(Line[Asset Group]="","",VLOOKUP(Line[System],irrigation_system,2,FALSE))</f>
        <v/>
      </c>
      <c r="AE59" s="3" t="str">
        <f>IF(Line[Asset Group]="","",VLOOKUP(Line[Status],irrigation_status,2,FALSE))</f>
        <v/>
      </c>
      <c r="AF59" s="3" t="str">
        <f>IF(Line[Asset Group]="","",VLOOKUP(Line[Surface],subdom_master_gdb,2,FALSE))</f>
        <v/>
      </c>
      <c r="AG59" s="3" t="str">
        <f>IF(Line[Surface Layer Depth mm]="","",Line[Surface Layer Depth mm])</f>
        <v/>
      </c>
      <c r="AH59" s="3" t="str">
        <f>IF(Line[Av Width m]="","",Line[Av Width m])</f>
        <v/>
      </c>
      <c r="AI59" s="3" t="str">
        <f>IF(Line[Asset Group]="","",VLOOKUP(Line[Cycle],yes_no,2,FALSE))</f>
        <v/>
      </c>
      <c r="AJ59" s="3" t="str">
        <f>IF(Line[Asset Group]="","",VLOOKUP(Line[Species],hedge_species,2,FALSE))</f>
        <v/>
      </c>
    </row>
    <row r="60" spans="1:36" s="3" customFormat="1" x14ac:dyDescent="0.2">
      <c r="A60" s="3" t="str">
        <f>IF(Line[DWG File Name]="","",Line[DWG File Name])</f>
        <v/>
      </c>
      <c r="B60" s="3" t="str">
        <f>IF(Line[DWG Layer Name]="","",Line[DWG Layer Name])</f>
        <v/>
      </c>
      <c r="C60" s="3" t="str">
        <f>IF(Line[DWG Handle]="","",Line[DWG Handle])</f>
        <v/>
      </c>
      <c r="D60" s="58" t="str">
        <f>IF(Line[Approx Centroid X]="","",Line[Approx Centroid X])</f>
        <v/>
      </c>
      <c r="E60" s="58" t="str">
        <f>IF(Line[Approx Centroid Y]="","",Line[Approx Centroid Y])</f>
        <v/>
      </c>
      <c r="F60" s="3" t="str">
        <f>IF(Line[Replacement Asset]="","",Line[Replacement Asset])</f>
        <v/>
      </c>
      <c r="G60" s="3" t="str">
        <f>IF(Line[Asset ID]="","",UPPER(Line[Asset ID]))</f>
        <v/>
      </c>
      <c r="H60" s="3" t="str">
        <f>IF(Line[Asset Group]="","",VLOOKUP(Line[Asset Group],asset_grp_line,4,FALSE))</f>
        <v/>
      </c>
      <c r="I60" s="3" t="str">
        <f>IF(Line[Asset Group]="","",VLOOKUP(Line[Asset Group],asset_grp_line,2,FALSE))</f>
        <v/>
      </c>
      <c r="J60" s="3" t="str">
        <f>IF(Line[Asset Group]="","",VLOOKUP(Line[Asset Group],asset_grp_line,3,FALSE))</f>
        <v/>
      </c>
      <c r="K60" s="3" t="str">
        <f>IF(Line[Asset Group]="","",VLOOKUP(Line[Asset Type],type_master_list,2,FALSE))</f>
        <v/>
      </c>
      <c r="L60" s="3" t="str">
        <f>IF(Line[Asset Name]="","",PROPER(Line[Asset Name]))</f>
        <v/>
      </c>
      <c r="M60" s="11" t="str">
        <f>IF(Line[Install Date]="","",(Line[Install Date]))</f>
        <v/>
      </c>
      <c r="N60" s="3" t="str">
        <f>IF(Line[Note]="","",PROPER(Line[Note]))</f>
        <v/>
      </c>
      <c r="O60" s="3" t="str">
        <f>IF(Line[Resource Consent Number]="","",UPPER(Line[Resource Consent Number]))</f>
        <v/>
      </c>
      <c r="P60" s="53" t="str">
        <f>IF(Line[Asset Unit Cost]="","",Line[Asset Unit Cost])</f>
        <v/>
      </c>
      <c r="Q60" s="3" t="str">
        <f>IF(Line[Added By]="","",UPPER(Line[Added By]))</f>
        <v/>
      </c>
      <c r="R60" s="11" t="str">
        <f>IF(Line[Added Date]="","",(Line[Added Date]))</f>
        <v/>
      </c>
      <c r="S60" s="3" t="str">
        <f>IF(Line[Z COORD]="","",PROPER(Line[Z COORD]))</f>
        <v/>
      </c>
      <c r="T60" s="3" t="str">
        <f>IF(Line[Asset Description]="","",PROPER(Line[Asset Description]))</f>
        <v/>
      </c>
      <c r="U60" s="3" t="str">
        <f>IF(Line[Asset Group]="","",VLOOKUP(Line[Wall SubType],subdom_master_gdb,2,FALSE))</f>
        <v/>
      </c>
      <c r="V60" s="3" t="str">
        <f>IF(Line[Asset Group]="","",VLOOKUP(Line[Material],material_master,2,FALSE))</f>
        <v/>
      </c>
      <c r="W60" s="3" t="str">
        <f>IF(Line[Height m]="","",Line[Height m])</f>
        <v/>
      </c>
      <c r="X60" s="3" t="str">
        <f>IF(Line[Length m]="","",Line[Length m])</f>
        <v/>
      </c>
      <c r="Y60" s="3" t="str">
        <f>IF(Line[Width m]="","",Line[Width m])</f>
        <v/>
      </c>
      <c r="Z60" s="3" t="str">
        <f>IF(Line[Asset Group]="","",VLOOKUP(Line[Purpose],f_g_function,2,FALSE))</f>
        <v/>
      </c>
      <c r="AA60" s="3" t="str">
        <f>IF(Line[Asset Group]="","",VLOOKUP(Line[Post Material],material_master,2,FALSE))</f>
        <v/>
      </c>
      <c r="AB60" s="3" t="str">
        <f>IF(Line[Pipe Diameter mm]="","",Line[Pipe Diameter mm])</f>
        <v/>
      </c>
      <c r="AC60" s="3" t="str">
        <f>IF(Line[Asset Group]="","",VLOOKUP(Line[Pipe Material],irrigation_pipe_material,2,FALSE))</f>
        <v/>
      </c>
      <c r="AD60" s="3" t="str">
        <f>IF(Line[Asset Group]="","",VLOOKUP(Line[System],irrigation_system,2,FALSE))</f>
        <v/>
      </c>
      <c r="AE60" s="3" t="str">
        <f>IF(Line[Asset Group]="","",VLOOKUP(Line[Status],irrigation_status,2,FALSE))</f>
        <v/>
      </c>
      <c r="AF60" s="3" t="str">
        <f>IF(Line[Asset Group]="","",VLOOKUP(Line[Surface],subdom_master_gdb,2,FALSE))</f>
        <v/>
      </c>
      <c r="AG60" s="3" t="str">
        <f>IF(Line[Surface Layer Depth mm]="","",Line[Surface Layer Depth mm])</f>
        <v/>
      </c>
      <c r="AH60" s="3" t="str">
        <f>IF(Line[Av Width m]="","",Line[Av Width m])</f>
        <v/>
      </c>
      <c r="AI60" s="3" t="str">
        <f>IF(Line[Asset Group]="","",VLOOKUP(Line[Cycle],yes_no,2,FALSE))</f>
        <v/>
      </c>
      <c r="AJ60" s="3" t="str">
        <f>IF(Line[Asset Group]="","",VLOOKUP(Line[Species],hedge_species,2,FALSE))</f>
        <v/>
      </c>
    </row>
    <row r="61" spans="1:36" s="3" customFormat="1" x14ac:dyDescent="0.2">
      <c r="A61" s="3" t="str">
        <f>IF(Line[DWG File Name]="","",Line[DWG File Name])</f>
        <v/>
      </c>
      <c r="B61" s="3" t="str">
        <f>IF(Line[DWG Layer Name]="","",Line[DWG Layer Name])</f>
        <v/>
      </c>
      <c r="C61" s="3" t="str">
        <f>IF(Line[DWG Handle]="","",Line[DWG Handle])</f>
        <v/>
      </c>
      <c r="D61" s="58" t="str">
        <f>IF(Line[Approx Centroid X]="","",Line[Approx Centroid X])</f>
        <v/>
      </c>
      <c r="E61" s="58" t="str">
        <f>IF(Line[Approx Centroid Y]="","",Line[Approx Centroid Y])</f>
        <v/>
      </c>
      <c r="F61" s="3" t="str">
        <f>IF(Line[Replacement Asset]="","",Line[Replacement Asset])</f>
        <v/>
      </c>
      <c r="G61" s="3" t="str">
        <f>IF(Line[Asset ID]="","",UPPER(Line[Asset ID]))</f>
        <v/>
      </c>
      <c r="H61" s="3" t="str">
        <f>IF(Line[Asset Group]="","",VLOOKUP(Line[Asset Group],asset_grp_line,4,FALSE))</f>
        <v/>
      </c>
      <c r="I61" s="3" t="str">
        <f>IF(Line[Asset Group]="","",VLOOKUP(Line[Asset Group],asset_grp_line,2,FALSE))</f>
        <v/>
      </c>
      <c r="J61" s="3" t="str">
        <f>IF(Line[Asset Group]="","",VLOOKUP(Line[Asset Group],asset_grp_line,3,FALSE))</f>
        <v/>
      </c>
      <c r="K61" s="3" t="str">
        <f>IF(Line[Asset Group]="","",VLOOKUP(Line[Asset Type],type_master_list,2,FALSE))</f>
        <v/>
      </c>
      <c r="L61" s="3" t="str">
        <f>IF(Line[Asset Name]="","",PROPER(Line[Asset Name]))</f>
        <v/>
      </c>
      <c r="M61" s="11" t="str">
        <f>IF(Line[Install Date]="","",(Line[Install Date]))</f>
        <v/>
      </c>
      <c r="N61" s="3" t="str">
        <f>IF(Line[Note]="","",PROPER(Line[Note]))</f>
        <v/>
      </c>
      <c r="O61" s="3" t="str">
        <f>IF(Line[Resource Consent Number]="","",UPPER(Line[Resource Consent Number]))</f>
        <v/>
      </c>
      <c r="P61" s="53" t="str">
        <f>IF(Line[Asset Unit Cost]="","",Line[Asset Unit Cost])</f>
        <v/>
      </c>
      <c r="Q61" s="3" t="str">
        <f>IF(Line[Added By]="","",UPPER(Line[Added By]))</f>
        <v/>
      </c>
      <c r="R61" s="11" t="str">
        <f>IF(Line[Added Date]="","",(Line[Added Date]))</f>
        <v/>
      </c>
      <c r="S61" s="3" t="str">
        <f>IF(Line[Z COORD]="","",PROPER(Line[Z COORD]))</f>
        <v/>
      </c>
      <c r="T61" s="3" t="str">
        <f>IF(Line[Asset Description]="","",PROPER(Line[Asset Description]))</f>
        <v/>
      </c>
      <c r="U61" s="3" t="str">
        <f>IF(Line[Asset Group]="","",VLOOKUP(Line[Wall SubType],subdom_master_gdb,2,FALSE))</f>
        <v/>
      </c>
      <c r="V61" s="3" t="str">
        <f>IF(Line[Asset Group]="","",VLOOKUP(Line[Material],material_master,2,FALSE))</f>
        <v/>
      </c>
      <c r="W61" s="3" t="str">
        <f>IF(Line[Height m]="","",Line[Height m])</f>
        <v/>
      </c>
      <c r="X61" s="3" t="str">
        <f>IF(Line[Length m]="","",Line[Length m])</f>
        <v/>
      </c>
      <c r="Y61" s="3" t="str">
        <f>IF(Line[Width m]="","",Line[Width m])</f>
        <v/>
      </c>
      <c r="Z61" s="3" t="str">
        <f>IF(Line[Asset Group]="","",VLOOKUP(Line[Purpose],f_g_function,2,FALSE))</f>
        <v/>
      </c>
      <c r="AA61" s="3" t="str">
        <f>IF(Line[Asset Group]="","",VLOOKUP(Line[Post Material],material_master,2,FALSE))</f>
        <v/>
      </c>
      <c r="AB61" s="3" t="str">
        <f>IF(Line[Pipe Diameter mm]="","",Line[Pipe Diameter mm])</f>
        <v/>
      </c>
      <c r="AC61" s="3" t="str">
        <f>IF(Line[Asset Group]="","",VLOOKUP(Line[Pipe Material],irrigation_pipe_material,2,FALSE))</f>
        <v/>
      </c>
      <c r="AD61" s="3" t="str">
        <f>IF(Line[Asset Group]="","",VLOOKUP(Line[System],irrigation_system,2,FALSE))</f>
        <v/>
      </c>
      <c r="AE61" s="3" t="str">
        <f>IF(Line[Asset Group]="","",VLOOKUP(Line[Status],irrigation_status,2,FALSE))</f>
        <v/>
      </c>
      <c r="AF61" s="3" t="str">
        <f>IF(Line[Asset Group]="","",VLOOKUP(Line[Surface],subdom_master_gdb,2,FALSE))</f>
        <v/>
      </c>
      <c r="AG61" s="3" t="str">
        <f>IF(Line[Surface Layer Depth mm]="","",Line[Surface Layer Depth mm])</f>
        <v/>
      </c>
      <c r="AH61" s="3" t="str">
        <f>IF(Line[Av Width m]="","",Line[Av Width m])</f>
        <v/>
      </c>
      <c r="AI61" s="3" t="str">
        <f>IF(Line[Asset Group]="","",VLOOKUP(Line[Cycle],yes_no,2,FALSE))</f>
        <v/>
      </c>
      <c r="AJ61" s="3" t="str">
        <f>IF(Line[Asset Group]="","",VLOOKUP(Line[Species],hedge_species,2,FALSE))</f>
        <v/>
      </c>
    </row>
    <row r="62" spans="1:36" s="3" customFormat="1" x14ac:dyDescent="0.2">
      <c r="A62" s="3" t="str">
        <f>IF(Line[DWG File Name]="","",Line[DWG File Name])</f>
        <v/>
      </c>
      <c r="B62" s="3" t="str">
        <f>IF(Line[DWG Layer Name]="","",Line[DWG Layer Name])</f>
        <v/>
      </c>
      <c r="C62" s="3" t="str">
        <f>IF(Line[DWG Handle]="","",Line[DWG Handle])</f>
        <v/>
      </c>
      <c r="D62" s="58" t="str">
        <f>IF(Line[Approx Centroid X]="","",Line[Approx Centroid X])</f>
        <v/>
      </c>
      <c r="E62" s="58" t="str">
        <f>IF(Line[Approx Centroid Y]="","",Line[Approx Centroid Y])</f>
        <v/>
      </c>
      <c r="F62" s="3" t="str">
        <f>IF(Line[Replacement Asset]="","",Line[Replacement Asset])</f>
        <v/>
      </c>
      <c r="G62" s="3" t="str">
        <f>IF(Line[Asset ID]="","",UPPER(Line[Asset ID]))</f>
        <v/>
      </c>
      <c r="H62" s="3" t="str">
        <f>IF(Line[Asset Group]="","",VLOOKUP(Line[Asset Group],asset_grp_line,4,FALSE))</f>
        <v/>
      </c>
      <c r="I62" s="3" t="str">
        <f>IF(Line[Asset Group]="","",VLOOKUP(Line[Asset Group],asset_grp_line,2,FALSE))</f>
        <v/>
      </c>
      <c r="J62" s="3" t="str">
        <f>IF(Line[Asset Group]="","",VLOOKUP(Line[Asset Group],asset_grp_line,3,FALSE))</f>
        <v/>
      </c>
      <c r="K62" s="3" t="str">
        <f>IF(Line[Asset Group]="","",VLOOKUP(Line[Asset Type],type_master_list,2,FALSE))</f>
        <v/>
      </c>
      <c r="L62" s="3" t="str">
        <f>IF(Line[Asset Name]="","",PROPER(Line[Asset Name]))</f>
        <v/>
      </c>
      <c r="M62" s="11" t="str">
        <f>IF(Line[Install Date]="","",(Line[Install Date]))</f>
        <v/>
      </c>
      <c r="N62" s="3" t="str">
        <f>IF(Line[Note]="","",PROPER(Line[Note]))</f>
        <v/>
      </c>
      <c r="O62" s="3" t="str">
        <f>IF(Line[Resource Consent Number]="","",UPPER(Line[Resource Consent Number]))</f>
        <v/>
      </c>
      <c r="P62" s="53" t="str">
        <f>IF(Line[Asset Unit Cost]="","",Line[Asset Unit Cost])</f>
        <v/>
      </c>
      <c r="Q62" s="3" t="str">
        <f>IF(Line[Added By]="","",UPPER(Line[Added By]))</f>
        <v/>
      </c>
      <c r="R62" s="11" t="str">
        <f>IF(Line[Added Date]="","",(Line[Added Date]))</f>
        <v/>
      </c>
      <c r="S62" s="3" t="str">
        <f>IF(Line[Z COORD]="","",PROPER(Line[Z COORD]))</f>
        <v/>
      </c>
      <c r="T62" s="3" t="str">
        <f>IF(Line[Asset Description]="","",PROPER(Line[Asset Description]))</f>
        <v/>
      </c>
      <c r="U62" s="3" t="str">
        <f>IF(Line[Asset Group]="","",VLOOKUP(Line[Wall SubType],subdom_master_gdb,2,FALSE))</f>
        <v/>
      </c>
      <c r="V62" s="3" t="str">
        <f>IF(Line[Asset Group]="","",VLOOKUP(Line[Material],material_master,2,FALSE))</f>
        <v/>
      </c>
      <c r="W62" s="3" t="str">
        <f>IF(Line[Height m]="","",Line[Height m])</f>
        <v/>
      </c>
      <c r="X62" s="3" t="str">
        <f>IF(Line[Length m]="","",Line[Length m])</f>
        <v/>
      </c>
      <c r="Y62" s="3" t="str">
        <f>IF(Line[Width m]="","",Line[Width m])</f>
        <v/>
      </c>
      <c r="Z62" s="3" t="str">
        <f>IF(Line[Asset Group]="","",VLOOKUP(Line[Purpose],f_g_function,2,FALSE))</f>
        <v/>
      </c>
      <c r="AA62" s="3" t="str">
        <f>IF(Line[Asset Group]="","",VLOOKUP(Line[Post Material],material_master,2,FALSE))</f>
        <v/>
      </c>
      <c r="AB62" s="3" t="str">
        <f>IF(Line[Pipe Diameter mm]="","",Line[Pipe Diameter mm])</f>
        <v/>
      </c>
      <c r="AC62" s="3" t="str">
        <f>IF(Line[Asset Group]="","",VLOOKUP(Line[Pipe Material],irrigation_pipe_material,2,FALSE))</f>
        <v/>
      </c>
      <c r="AD62" s="3" t="str">
        <f>IF(Line[Asset Group]="","",VLOOKUP(Line[System],irrigation_system,2,FALSE))</f>
        <v/>
      </c>
      <c r="AE62" s="3" t="str">
        <f>IF(Line[Asset Group]="","",VLOOKUP(Line[Status],irrigation_status,2,FALSE))</f>
        <v/>
      </c>
      <c r="AF62" s="3" t="str">
        <f>IF(Line[Asset Group]="","",VLOOKUP(Line[Surface],subdom_master_gdb,2,FALSE))</f>
        <v/>
      </c>
      <c r="AG62" s="3" t="str">
        <f>IF(Line[Surface Layer Depth mm]="","",Line[Surface Layer Depth mm])</f>
        <v/>
      </c>
      <c r="AH62" s="3" t="str">
        <f>IF(Line[Av Width m]="","",Line[Av Width m])</f>
        <v/>
      </c>
      <c r="AI62" s="3" t="str">
        <f>IF(Line[Asset Group]="","",VLOOKUP(Line[Cycle],yes_no,2,FALSE))</f>
        <v/>
      </c>
      <c r="AJ62" s="3" t="str">
        <f>IF(Line[Asset Group]="","",VLOOKUP(Line[Species],hedge_species,2,FALSE))</f>
        <v/>
      </c>
    </row>
    <row r="63" spans="1:36" s="3" customFormat="1" x14ac:dyDescent="0.2">
      <c r="A63" s="3" t="str">
        <f>IF(Line[DWG File Name]="","",Line[DWG File Name])</f>
        <v/>
      </c>
      <c r="B63" s="3" t="str">
        <f>IF(Line[DWG Layer Name]="","",Line[DWG Layer Name])</f>
        <v/>
      </c>
      <c r="C63" s="3" t="str">
        <f>IF(Line[DWG Handle]="","",Line[DWG Handle])</f>
        <v/>
      </c>
      <c r="D63" s="58" t="str">
        <f>IF(Line[Approx Centroid X]="","",Line[Approx Centroid X])</f>
        <v/>
      </c>
      <c r="E63" s="58" t="str">
        <f>IF(Line[Approx Centroid Y]="","",Line[Approx Centroid Y])</f>
        <v/>
      </c>
      <c r="F63" s="3" t="str">
        <f>IF(Line[Replacement Asset]="","",Line[Replacement Asset])</f>
        <v/>
      </c>
      <c r="G63" s="3" t="str">
        <f>IF(Line[Asset ID]="","",UPPER(Line[Asset ID]))</f>
        <v/>
      </c>
      <c r="H63" s="3" t="str">
        <f>IF(Line[Asset Group]="","",VLOOKUP(Line[Asset Group],asset_grp_line,4,FALSE))</f>
        <v/>
      </c>
      <c r="I63" s="3" t="str">
        <f>IF(Line[Asset Group]="","",VLOOKUP(Line[Asset Group],asset_grp_line,2,FALSE))</f>
        <v/>
      </c>
      <c r="J63" s="3" t="str">
        <f>IF(Line[Asset Group]="","",VLOOKUP(Line[Asset Group],asset_grp_line,3,FALSE))</f>
        <v/>
      </c>
      <c r="K63" s="3" t="str">
        <f>IF(Line[Asset Group]="","",VLOOKUP(Line[Asset Type],type_master_list,2,FALSE))</f>
        <v/>
      </c>
      <c r="L63" s="3" t="str">
        <f>IF(Line[Asset Name]="","",PROPER(Line[Asset Name]))</f>
        <v/>
      </c>
      <c r="M63" s="11" t="str">
        <f>IF(Line[Install Date]="","",(Line[Install Date]))</f>
        <v/>
      </c>
      <c r="N63" s="3" t="str">
        <f>IF(Line[Note]="","",PROPER(Line[Note]))</f>
        <v/>
      </c>
      <c r="O63" s="3" t="str">
        <f>IF(Line[Resource Consent Number]="","",UPPER(Line[Resource Consent Number]))</f>
        <v/>
      </c>
      <c r="P63" s="53" t="str">
        <f>IF(Line[Asset Unit Cost]="","",Line[Asset Unit Cost])</f>
        <v/>
      </c>
      <c r="Q63" s="3" t="str">
        <f>IF(Line[Added By]="","",UPPER(Line[Added By]))</f>
        <v/>
      </c>
      <c r="R63" s="11" t="str">
        <f>IF(Line[Added Date]="","",(Line[Added Date]))</f>
        <v/>
      </c>
      <c r="S63" s="3" t="str">
        <f>IF(Line[Z COORD]="","",PROPER(Line[Z COORD]))</f>
        <v/>
      </c>
      <c r="T63" s="3" t="str">
        <f>IF(Line[Asset Description]="","",PROPER(Line[Asset Description]))</f>
        <v/>
      </c>
      <c r="U63" s="3" t="str">
        <f>IF(Line[Asset Group]="","",VLOOKUP(Line[Wall SubType],subdom_master_gdb,2,FALSE))</f>
        <v/>
      </c>
      <c r="V63" s="3" t="str">
        <f>IF(Line[Asset Group]="","",VLOOKUP(Line[Material],material_master,2,FALSE))</f>
        <v/>
      </c>
      <c r="W63" s="3" t="str">
        <f>IF(Line[Height m]="","",Line[Height m])</f>
        <v/>
      </c>
      <c r="X63" s="3" t="str">
        <f>IF(Line[Length m]="","",Line[Length m])</f>
        <v/>
      </c>
      <c r="Y63" s="3" t="str">
        <f>IF(Line[Width m]="","",Line[Width m])</f>
        <v/>
      </c>
      <c r="Z63" s="3" t="str">
        <f>IF(Line[Asset Group]="","",VLOOKUP(Line[Purpose],f_g_function,2,FALSE))</f>
        <v/>
      </c>
      <c r="AA63" s="3" t="str">
        <f>IF(Line[Asset Group]="","",VLOOKUP(Line[Post Material],material_master,2,FALSE))</f>
        <v/>
      </c>
      <c r="AB63" s="3" t="str">
        <f>IF(Line[Pipe Diameter mm]="","",Line[Pipe Diameter mm])</f>
        <v/>
      </c>
      <c r="AC63" s="3" t="str">
        <f>IF(Line[Asset Group]="","",VLOOKUP(Line[Pipe Material],irrigation_pipe_material,2,FALSE))</f>
        <v/>
      </c>
      <c r="AD63" s="3" t="str">
        <f>IF(Line[Asset Group]="","",VLOOKUP(Line[System],irrigation_system,2,FALSE))</f>
        <v/>
      </c>
      <c r="AE63" s="3" t="str">
        <f>IF(Line[Asset Group]="","",VLOOKUP(Line[Status],irrigation_status,2,FALSE))</f>
        <v/>
      </c>
      <c r="AF63" s="3" t="str">
        <f>IF(Line[Asset Group]="","",VLOOKUP(Line[Surface],subdom_master_gdb,2,FALSE))</f>
        <v/>
      </c>
      <c r="AG63" s="3" t="str">
        <f>IF(Line[Surface Layer Depth mm]="","",Line[Surface Layer Depth mm])</f>
        <v/>
      </c>
      <c r="AH63" s="3" t="str">
        <f>IF(Line[Av Width m]="","",Line[Av Width m])</f>
        <v/>
      </c>
      <c r="AI63" s="3" t="str">
        <f>IF(Line[Asset Group]="","",VLOOKUP(Line[Cycle],yes_no,2,FALSE))</f>
        <v/>
      </c>
      <c r="AJ63" s="3" t="str">
        <f>IF(Line[Asset Group]="","",VLOOKUP(Line[Species],hedge_species,2,FALSE))</f>
        <v/>
      </c>
    </row>
    <row r="64" spans="1:36" s="3" customFormat="1" x14ac:dyDescent="0.2">
      <c r="A64" s="3" t="str">
        <f>IF(Line[DWG File Name]="","",Line[DWG File Name])</f>
        <v/>
      </c>
      <c r="B64" s="3" t="str">
        <f>IF(Line[DWG Layer Name]="","",Line[DWG Layer Name])</f>
        <v/>
      </c>
      <c r="C64" s="3" t="str">
        <f>IF(Line[DWG Handle]="","",Line[DWG Handle])</f>
        <v/>
      </c>
      <c r="D64" s="58" t="str">
        <f>IF(Line[Approx Centroid X]="","",Line[Approx Centroid X])</f>
        <v/>
      </c>
      <c r="E64" s="58" t="str">
        <f>IF(Line[Approx Centroid Y]="","",Line[Approx Centroid Y])</f>
        <v/>
      </c>
      <c r="F64" s="3" t="str">
        <f>IF(Line[Replacement Asset]="","",Line[Replacement Asset])</f>
        <v/>
      </c>
      <c r="G64" s="3" t="str">
        <f>IF(Line[Asset ID]="","",UPPER(Line[Asset ID]))</f>
        <v/>
      </c>
      <c r="H64" s="3" t="str">
        <f>IF(Line[Asset Group]="","",VLOOKUP(Line[Asset Group],asset_grp_line,4,FALSE))</f>
        <v/>
      </c>
      <c r="I64" s="3" t="str">
        <f>IF(Line[Asset Group]="","",VLOOKUP(Line[Asset Group],asset_grp_line,2,FALSE))</f>
        <v/>
      </c>
      <c r="J64" s="3" t="str">
        <f>IF(Line[Asset Group]="","",VLOOKUP(Line[Asset Group],asset_grp_line,3,FALSE))</f>
        <v/>
      </c>
      <c r="K64" s="3" t="str">
        <f>IF(Line[Asset Group]="","",VLOOKUP(Line[Asset Type],type_master_list,2,FALSE))</f>
        <v/>
      </c>
      <c r="L64" s="3" t="str">
        <f>IF(Line[Asset Name]="","",PROPER(Line[Asset Name]))</f>
        <v/>
      </c>
      <c r="M64" s="11" t="str">
        <f>IF(Line[Install Date]="","",(Line[Install Date]))</f>
        <v/>
      </c>
      <c r="N64" s="3" t="str">
        <f>IF(Line[Note]="","",PROPER(Line[Note]))</f>
        <v/>
      </c>
      <c r="O64" s="3" t="str">
        <f>IF(Line[Resource Consent Number]="","",UPPER(Line[Resource Consent Number]))</f>
        <v/>
      </c>
      <c r="P64" s="53" t="str">
        <f>IF(Line[Asset Unit Cost]="","",Line[Asset Unit Cost])</f>
        <v/>
      </c>
      <c r="Q64" s="3" t="str">
        <f>IF(Line[Added By]="","",UPPER(Line[Added By]))</f>
        <v/>
      </c>
      <c r="R64" s="11" t="str">
        <f>IF(Line[Added Date]="","",(Line[Added Date]))</f>
        <v/>
      </c>
      <c r="S64" s="3" t="str">
        <f>IF(Line[Z COORD]="","",PROPER(Line[Z COORD]))</f>
        <v/>
      </c>
      <c r="T64" s="3" t="str">
        <f>IF(Line[Asset Description]="","",PROPER(Line[Asset Description]))</f>
        <v/>
      </c>
      <c r="U64" s="3" t="str">
        <f>IF(Line[Asset Group]="","",VLOOKUP(Line[Wall SubType],subdom_master_gdb,2,FALSE))</f>
        <v/>
      </c>
      <c r="V64" s="3" t="str">
        <f>IF(Line[Asset Group]="","",VLOOKUP(Line[Material],material_master,2,FALSE))</f>
        <v/>
      </c>
      <c r="W64" s="3" t="str">
        <f>IF(Line[Height m]="","",Line[Height m])</f>
        <v/>
      </c>
      <c r="X64" s="3" t="str">
        <f>IF(Line[Length m]="","",Line[Length m])</f>
        <v/>
      </c>
      <c r="Y64" s="3" t="str">
        <f>IF(Line[Width m]="","",Line[Width m])</f>
        <v/>
      </c>
      <c r="Z64" s="3" t="str">
        <f>IF(Line[Asset Group]="","",VLOOKUP(Line[Purpose],f_g_function,2,FALSE))</f>
        <v/>
      </c>
      <c r="AA64" s="3" t="str">
        <f>IF(Line[Asset Group]="","",VLOOKUP(Line[Post Material],material_master,2,FALSE))</f>
        <v/>
      </c>
      <c r="AB64" s="3" t="str">
        <f>IF(Line[Pipe Diameter mm]="","",Line[Pipe Diameter mm])</f>
        <v/>
      </c>
      <c r="AC64" s="3" t="str">
        <f>IF(Line[Asset Group]="","",VLOOKUP(Line[Pipe Material],irrigation_pipe_material,2,FALSE))</f>
        <v/>
      </c>
      <c r="AD64" s="3" t="str">
        <f>IF(Line[Asset Group]="","",VLOOKUP(Line[System],irrigation_system,2,FALSE))</f>
        <v/>
      </c>
      <c r="AE64" s="3" t="str">
        <f>IF(Line[Asset Group]="","",VLOOKUP(Line[Status],irrigation_status,2,FALSE))</f>
        <v/>
      </c>
      <c r="AF64" s="3" t="str">
        <f>IF(Line[Asset Group]="","",VLOOKUP(Line[Surface],subdom_master_gdb,2,FALSE))</f>
        <v/>
      </c>
      <c r="AG64" s="3" t="str">
        <f>IF(Line[Surface Layer Depth mm]="","",Line[Surface Layer Depth mm])</f>
        <v/>
      </c>
      <c r="AH64" s="3" t="str">
        <f>IF(Line[Av Width m]="","",Line[Av Width m])</f>
        <v/>
      </c>
      <c r="AI64" s="3" t="str">
        <f>IF(Line[Asset Group]="","",VLOOKUP(Line[Cycle],yes_no,2,FALSE))</f>
        <v/>
      </c>
      <c r="AJ64" s="3" t="str">
        <f>IF(Line[Asset Group]="","",VLOOKUP(Line[Species],hedge_species,2,FALSE))</f>
        <v/>
      </c>
    </row>
    <row r="65" spans="1:36" s="3" customFormat="1" x14ac:dyDescent="0.2">
      <c r="A65" s="3" t="str">
        <f>IF(Line[DWG File Name]="","",Line[DWG File Name])</f>
        <v/>
      </c>
      <c r="B65" s="3" t="str">
        <f>IF(Line[DWG Layer Name]="","",Line[DWG Layer Name])</f>
        <v/>
      </c>
      <c r="C65" s="3" t="str">
        <f>IF(Line[DWG Handle]="","",Line[DWG Handle])</f>
        <v/>
      </c>
      <c r="D65" s="58" t="str">
        <f>IF(Line[Approx Centroid X]="","",Line[Approx Centroid X])</f>
        <v/>
      </c>
      <c r="E65" s="58" t="str">
        <f>IF(Line[Approx Centroid Y]="","",Line[Approx Centroid Y])</f>
        <v/>
      </c>
      <c r="F65" s="3" t="str">
        <f>IF(Line[Replacement Asset]="","",Line[Replacement Asset])</f>
        <v/>
      </c>
      <c r="G65" s="3" t="str">
        <f>IF(Line[Asset ID]="","",UPPER(Line[Asset ID]))</f>
        <v/>
      </c>
      <c r="H65" s="3" t="str">
        <f>IF(Line[Asset Group]="","",VLOOKUP(Line[Asset Group],asset_grp_line,4,FALSE))</f>
        <v/>
      </c>
      <c r="I65" s="3" t="str">
        <f>IF(Line[Asset Group]="","",VLOOKUP(Line[Asset Group],asset_grp_line,2,FALSE))</f>
        <v/>
      </c>
      <c r="J65" s="3" t="str">
        <f>IF(Line[Asset Group]="","",VLOOKUP(Line[Asset Group],asset_grp_line,3,FALSE))</f>
        <v/>
      </c>
      <c r="K65" s="3" t="str">
        <f>IF(Line[Asset Group]="","",VLOOKUP(Line[Asset Type],type_master_list,2,FALSE))</f>
        <v/>
      </c>
      <c r="L65" s="3" t="str">
        <f>IF(Line[Asset Name]="","",PROPER(Line[Asset Name]))</f>
        <v/>
      </c>
      <c r="M65" s="11" t="str">
        <f>IF(Line[Install Date]="","",(Line[Install Date]))</f>
        <v/>
      </c>
      <c r="N65" s="3" t="str">
        <f>IF(Line[Note]="","",PROPER(Line[Note]))</f>
        <v/>
      </c>
      <c r="O65" s="3" t="str">
        <f>IF(Line[Resource Consent Number]="","",UPPER(Line[Resource Consent Number]))</f>
        <v/>
      </c>
      <c r="P65" s="53" t="str">
        <f>IF(Line[Asset Unit Cost]="","",Line[Asset Unit Cost])</f>
        <v/>
      </c>
      <c r="Q65" s="3" t="str">
        <f>IF(Line[Added By]="","",UPPER(Line[Added By]))</f>
        <v/>
      </c>
      <c r="R65" s="11" t="str">
        <f>IF(Line[Added Date]="","",(Line[Added Date]))</f>
        <v/>
      </c>
      <c r="S65" s="3" t="str">
        <f>IF(Line[Z COORD]="","",PROPER(Line[Z COORD]))</f>
        <v/>
      </c>
      <c r="T65" s="3" t="str">
        <f>IF(Line[Asset Description]="","",PROPER(Line[Asset Description]))</f>
        <v/>
      </c>
      <c r="U65" s="3" t="str">
        <f>IF(Line[Asset Group]="","",VLOOKUP(Line[Wall SubType],subdom_master_gdb,2,FALSE))</f>
        <v/>
      </c>
      <c r="V65" s="3" t="str">
        <f>IF(Line[Asset Group]="","",VLOOKUP(Line[Material],material_master,2,FALSE))</f>
        <v/>
      </c>
      <c r="W65" s="3" t="str">
        <f>IF(Line[Height m]="","",Line[Height m])</f>
        <v/>
      </c>
      <c r="X65" s="3" t="str">
        <f>IF(Line[Length m]="","",Line[Length m])</f>
        <v/>
      </c>
      <c r="Y65" s="3" t="str">
        <f>IF(Line[Width m]="","",Line[Width m])</f>
        <v/>
      </c>
      <c r="Z65" s="3" t="str">
        <f>IF(Line[Asset Group]="","",VLOOKUP(Line[Purpose],f_g_function,2,FALSE))</f>
        <v/>
      </c>
      <c r="AA65" s="3" t="str">
        <f>IF(Line[Asset Group]="","",VLOOKUP(Line[Post Material],material_master,2,FALSE))</f>
        <v/>
      </c>
      <c r="AB65" s="3" t="str">
        <f>IF(Line[Pipe Diameter mm]="","",Line[Pipe Diameter mm])</f>
        <v/>
      </c>
      <c r="AC65" s="3" t="str">
        <f>IF(Line[Asset Group]="","",VLOOKUP(Line[Pipe Material],irrigation_pipe_material,2,FALSE))</f>
        <v/>
      </c>
      <c r="AD65" s="3" t="str">
        <f>IF(Line[Asset Group]="","",VLOOKUP(Line[System],irrigation_system,2,FALSE))</f>
        <v/>
      </c>
      <c r="AE65" s="3" t="str">
        <f>IF(Line[Asset Group]="","",VLOOKUP(Line[Status],irrigation_status,2,FALSE))</f>
        <v/>
      </c>
      <c r="AF65" s="3" t="str">
        <f>IF(Line[Asset Group]="","",VLOOKUP(Line[Surface],subdom_master_gdb,2,FALSE))</f>
        <v/>
      </c>
      <c r="AG65" s="3" t="str">
        <f>IF(Line[Surface Layer Depth mm]="","",Line[Surface Layer Depth mm])</f>
        <v/>
      </c>
      <c r="AH65" s="3" t="str">
        <f>IF(Line[Av Width m]="","",Line[Av Width m])</f>
        <v/>
      </c>
      <c r="AI65" s="3" t="str">
        <f>IF(Line[Asset Group]="","",VLOOKUP(Line[Cycle],yes_no,2,FALSE))</f>
        <v/>
      </c>
      <c r="AJ65" s="3" t="str">
        <f>IF(Line[Asset Group]="","",VLOOKUP(Line[Species],hedge_species,2,FALSE))</f>
        <v/>
      </c>
    </row>
    <row r="66" spans="1:36" s="3" customFormat="1" x14ac:dyDescent="0.2">
      <c r="A66" s="3" t="str">
        <f>IF(Line[DWG File Name]="","",Line[DWG File Name])</f>
        <v/>
      </c>
      <c r="B66" s="3" t="str">
        <f>IF(Line[DWG Layer Name]="","",Line[DWG Layer Name])</f>
        <v/>
      </c>
      <c r="C66" s="3" t="str">
        <f>IF(Line[DWG Handle]="","",Line[DWG Handle])</f>
        <v/>
      </c>
      <c r="D66" s="58" t="str">
        <f>IF(Line[Approx Centroid X]="","",Line[Approx Centroid X])</f>
        <v/>
      </c>
      <c r="E66" s="58" t="str">
        <f>IF(Line[Approx Centroid Y]="","",Line[Approx Centroid Y])</f>
        <v/>
      </c>
      <c r="F66" s="3" t="str">
        <f>IF(Line[Replacement Asset]="","",Line[Replacement Asset])</f>
        <v/>
      </c>
      <c r="G66" s="3" t="str">
        <f>IF(Line[Asset ID]="","",UPPER(Line[Asset ID]))</f>
        <v/>
      </c>
      <c r="H66" s="3" t="str">
        <f>IF(Line[Asset Group]="","",VLOOKUP(Line[Asset Group],asset_grp_line,4,FALSE))</f>
        <v/>
      </c>
      <c r="I66" s="3" t="str">
        <f>IF(Line[Asset Group]="","",VLOOKUP(Line[Asset Group],asset_grp_line,2,FALSE))</f>
        <v/>
      </c>
      <c r="J66" s="3" t="str">
        <f>IF(Line[Asset Group]="","",VLOOKUP(Line[Asset Group],asset_grp_line,3,FALSE))</f>
        <v/>
      </c>
      <c r="K66" s="3" t="str">
        <f>IF(Line[Asset Group]="","",VLOOKUP(Line[Asset Type],type_master_list,2,FALSE))</f>
        <v/>
      </c>
      <c r="L66" s="3" t="str">
        <f>IF(Line[Asset Name]="","",PROPER(Line[Asset Name]))</f>
        <v/>
      </c>
      <c r="M66" s="11" t="str">
        <f>IF(Line[Install Date]="","",(Line[Install Date]))</f>
        <v/>
      </c>
      <c r="N66" s="3" t="str">
        <f>IF(Line[Note]="","",PROPER(Line[Note]))</f>
        <v/>
      </c>
      <c r="O66" s="3" t="str">
        <f>IF(Line[Resource Consent Number]="","",UPPER(Line[Resource Consent Number]))</f>
        <v/>
      </c>
      <c r="P66" s="53" t="str">
        <f>IF(Line[Asset Unit Cost]="","",Line[Asset Unit Cost])</f>
        <v/>
      </c>
      <c r="Q66" s="3" t="str">
        <f>IF(Line[Added By]="","",UPPER(Line[Added By]))</f>
        <v/>
      </c>
      <c r="R66" s="11" t="str">
        <f>IF(Line[Added Date]="","",(Line[Added Date]))</f>
        <v/>
      </c>
      <c r="S66" s="3" t="str">
        <f>IF(Line[Z COORD]="","",PROPER(Line[Z COORD]))</f>
        <v/>
      </c>
      <c r="T66" s="3" t="str">
        <f>IF(Line[Asset Description]="","",PROPER(Line[Asset Description]))</f>
        <v/>
      </c>
      <c r="U66" s="3" t="str">
        <f>IF(Line[Asset Group]="","",VLOOKUP(Line[Wall SubType],subdom_master_gdb,2,FALSE))</f>
        <v/>
      </c>
      <c r="V66" s="3" t="str">
        <f>IF(Line[Asset Group]="","",VLOOKUP(Line[Material],material_master,2,FALSE))</f>
        <v/>
      </c>
      <c r="W66" s="3" t="str">
        <f>IF(Line[Height m]="","",Line[Height m])</f>
        <v/>
      </c>
      <c r="X66" s="3" t="str">
        <f>IF(Line[Length m]="","",Line[Length m])</f>
        <v/>
      </c>
      <c r="Y66" s="3" t="str">
        <f>IF(Line[Width m]="","",Line[Width m])</f>
        <v/>
      </c>
      <c r="Z66" s="3" t="str">
        <f>IF(Line[Asset Group]="","",VLOOKUP(Line[Purpose],f_g_function,2,FALSE))</f>
        <v/>
      </c>
      <c r="AA66" s="3" t="str">
        <f>IF(Line[Asset Group]="","",VLOOKUP(Line[Post Material],material_master,2,FALSE))</f>
        <v/>
      </c>
      <c r="AB66" s="3" t="str">
        <f>IF(Line[Pipe Diameter mm]="","",Line[Pipe Diameter mm])</f>
        <v/>
      </c>
      <c r="AC66" s="3" t="str">
        <f>IF(Line[Asset Group]="","",VLOOKUP(Line[Pipe Material],irrigation_pipe_material,2,FALSE))</f>
        <v/>
      </c>
      <c r="AD66" s="3" t="str">
        <f>IF(Line[Asset Group]="","",VLOOKUP(Line[System],irrigation_system,2,FALSE))</f>
        <v/>
      </c>
      <c r="AE66" s="3" t="str">
        <f>IF(Line[Asset Group]="","",VLOOKUP(Line[Status],irrigation_status,2,FALSE))</f>
        <v/>
      </c>
      <c r="AF66" s="3" t="str">
        <f>IF(Line[Asset Group]="","",VLOOKUP(Line[Surface],subdom_master_gdb,2,FALSE))</f>
        <v/>
      </c>
      <c r="AG66" s="3" t="str">
        <f>IF(Line[Surface Layer Depth mm]="","",Line[Surface Layer Depth mm])</f>
        <v/>
      </c>
      <c r="AH66" s="3" t="str">
        <f>IF(Line[Av Width m]="","",Line[Av Width m])</f>
        <v/>
      </c>
      <c r="AI66" s="3" t="str">
        <f>IF(Line[Asset Group]="","",VLOOKUP(Line[Cycle],yes_no,2,FALSE))</f>
        <v/>
      </c>
      <c r="AJ66" s="3" t="str">
        <f>IF(Line[Asset Group]="","",VLOOKUP(Line[Species],hedge_species,2,FALSE))</f>
        <v/>
      </c>
    </row>
    <row r="67" spans="1:36" s="3" customFormat="1" x14ac:dyDescent="0.2">
      <c r="A67" s="3" t="str">
        <f>IF(Line[DWG File Name]="","",Line[DWG File Name])</f>
        <v/>
      </c>
      <c r="B67" s="3" t="str">
        <f>IF(Line[DWG Layer Name]="","",Line[DWG Layer Name])</f>
        <v/>
      </c>
      <c r="C67" s="3" t="str">
        <f>IF(Line[DWG Handle]="","",Line[DWG Handle])</f>
        <v/>
      </c>
      <c r="D67" s="58" t="str">
        <f>IF(Line[Approx Centroid X]="","",Line[Approx Centroid X])</f>
        <v/>
      </c>
      <c r="E67" s="58" t="str">
        <f>IF(Line[Approx Centroid Y]="","",Line[Approx Centroid Y])</f>
        <v/>
      </c>
      <c r="F67" s="3" t="str">
        <f>IF(Line[Replacement Asset]="","",Line[Replacement Asset])</f>
        <v/>
      </c>
      <c r="G67" s="3" t="str">
        <f>IF(Line[Asset ID]="","",UPPER(Line[Asset ID]))</f>
        <v/>
      </c>
      <c r="H67" s="3" t="str">
        <f>IF(Line[Asset Group]="","",VLOOKUP(Line[Asset Group],asset_grp_line,4,FALSE))</f>
        <v/>
      </c>
      <c r="I67" s="3" t="str">
        <f>IF(Line[Asset Group]="","",VLOOKUP(Line[Asset Group],asset_grp_line,2,FALSE))</f>
        <v/>
      </c>
      <c r="J67" s="3" t="str">
        <f>IF(Line[Asset Group]="","",VLOOKUP(Line[Asset Group],asset_grp_line,3,FALSE))</f>
        <v/>
      </c>
      <c r="K67" s="3" t="str">
        <f>IF(Line[Asset Group]="","",VLOOKUP(Line[Asset Type],type_master_list,2,FALSE))</f>
        <v/>
      </c>
      <c r="L67" s="3" t="str">
        <f>IF(Line[Asset Name]="","",PROPER(Line[Asset Name]))</f>
        <v/>
      </c>
      <c r="M67" s="11" t="str">
        <f>IF(Line[Install Date]="","",(Line[Install Date]))</f>
        <v/>
      </c>
      <c r="N67" s="3" t="str">
        <f>IF(Line[Note]="","",PROPER(Line[Note]))</f>
        <v/>
      </c>
      <c r="O67" s="3" t="str">
        <f>IF(Line[Resource Consent Number]="","",UPPER(Line[Resource Consent Number]))</f>
        <v/>
      </c>
      <c r="P67" s="53" t="str">
        <f>IF(Line[Asset Unit Cost]="","",Line[Asset Unit Cost])</f>
        <v/>
      </c>
      <c r="Q67" s="3" t="str">
        <f>IF(Line[Added By]="","",UPPER(Line[Added By]))</f>
        <v/>
      </c>
      <c r="R67" s="11" t="str">
        <f>IF(Line[Added Date]="","",(Line[Added Date]))</f>
        <v/>
      </c>
      <c r="S67" s="3" t="str">
        <f>IF(Line[Z COORD]="","",PROPER(Line[Z COORD]))</f>
        <v/>
      </c>
      <c r="T67" s="3" t="str">
        <f>IF(Line[Asset Description]="","",PROPER(Line[Asset Description]))</f>
        <v/>
      </c>
      <c r="U67" s="3" t="str">
        <f>IF(Line[Asset Group]="","",VLOOKUP(Line[Wall SubType],subdom_master_gdb,2,FALSE))</f>
        <v/>
      </c>
      <c r="V67" s="3" t="str">
        <f>IF(Line[Asset Group]="","",VLOOKUP(Line[Material],material_master,2,FALSE))</f>
        <v/>
      </c>
      <c r="W67" s="3" t="str">
        <f>IF(Line[Height m]="","",Line[Height m])</f>
        <v/>
      </c>
      <c r="X67" s="3" t="str">
        <f>IF(Line[Length m]="","",Line[Length m])</f>
        <v/>
      </c>
      <c r="Y67" s="3" t="str">
        <f>IF(Line[Width m]="","",Line[Width m])</f>
        <v/>
      </c>
      <c r="Z67" s="3" t="str">
        <f>IF(Line[Asset Group]="","",VLOOKUP(Line[Purpose],f_g_function,2,FALSE))</f>
        <v/>
      </c>
      <c r="AA67" s="3" t="str">
        <f>IF(Line[Asset Group]="","",VLOOKUP(Line[Post Material],material_master,2,FALSE))</f>
        <v/>
      </c>
      <c r="AB67" s="3" t="str">
        <f>IF(Line[Pipe Diameter mm]="","",Line[Pipe Diameter mm])</f>
        <v/>
      </c>
      <c r="AC67" s="3" t="str">
        <f>IF(Line[Asset Group]="","",VLOOKUP(Line[Pipe Material],irrigation_pipe_material,2,FALSE))</f>
        <v/>
      </c>
      <c r="AD67" s="3" t="str">
        <f>IF(Line[Asset Group]="","",VLOOKUP(Line[System],irrigation_system,2,FALSE))</f>
        <v/>
      </c>
      <c r="AE67" s="3" t="str">
        <f>IF(Line[Asset Group]="","",VLOOKUP(Line[Status],irrigation_status,2,FALSE))</f>
        <v/>
      </c>
      <c r="AF67" s="3" t="str">
        <f>IF(Line[Asset Group]="","",VLOOKUP(Line[Surface],subdom_master_gdb,2,FALSE))</f>
        <v/>
      </c>
      <c r="AG67" s="3" t="str">
        <f>IF(Line[Surface Layer Depth mm]="","",Line[Surface Layer Depth mm])</f>
        <v/>
      </c>
      <c r="AH67" s="3" t="str">
        <f>IF(Line[Av Width m]="","",Line[Av Width m])</f>
        <v/>
      </c>
      <c r="AI67" s="3" t="str">
        <f>IF(Line[Asset Group]="","",VLOOKUP(Line[Cycle],yes_no,2,FALSE))</f>
        <v/>
      </c>
      <c r="AJ67" s="3" t="str">
        <f>IF(Line[Asset Group]="","",VLOOKUP(Line[Species],hedge_species,2,FALSE))</f>
        <v/>
      </c>
    </row>
    <row r="68" spans="1:36" s="3" customFormat="1" x14ac:dyDescent="0.2">
      <c r="A68" s="3" t="str">
        <f>IF(Line[DWG File Name]="","",Line[DWG File Name])</f>
        <v/>
      </c>
      <c r="B68" s="3" t="str">
        <f>IF(Line[DWG Layer Name]="","",Line[DWG Layer Name])</f>
        <v/>
      </c>
      <c r="C68" s="3" t="str">
        <f>IF(Line[DWG Handle]="","",Line[DWG Handle])</f>
        <v/>
      </c>
      <c r="D68" s="58" t="str">
        <f>IF(Line[Approx Centroid X]="","",Line[Approx Centroid X])</f>
        <v/>
      </c>
      <c r="E68" s="58" t="str">
        <f>IF(Line[Approx Centroid Y]="","",Line[Approx Centroid Y])</f>
        <v/>
      </c>
      <c r="F68" s="3" t="str">
        <f>IF(Line[Replacement Asset]="","",Line[Replacement Asset])</f>
        <v/>
      </c>
      <c r="G68" s="3" t="str">
        <f>IF(Line[Asset ID]="","",UPPER(Line[Asset ID]))</f>
        <v/>
      </c>
      <c r="H68" s="3" t="str">
        <f>IF(Line[Asset Group]="","",VLOOKUP(Line[Asset Group],asset_grp_line,4,FALSE))</f>
        <v/>
      </c>
      <c r="I68" s="3" t="str">
        <f>IF(Line[Asset Group]="","",VLOOKUP(Line[Asset Group],asset_grp_line,2,FALSE))</f>
        <v/>
      </c>
      <c r="J68" s="3" t="str">
        <f>IF(Line[Asset Group]="","",VLOOKUP(Line[Asset Group],asset_grp_line,3,FALSE))</f>
        <v/>
      </c>
      <c r="K68" s="3" t="str">
        <f>IF(Line[Asset Group]="","",VLOOKUP(Line[Asset Type],type_master_list,2,FALSE))</f>
        <v/>
      </c>
      <c r="L68" s="3" t="str">
        <f>IF(Line[Asset Name]="","",PROPER(Line[Asset Name]))</f>
        <v/>
      </c>
      <c r="M68" s="11" t="str">
        <f>IF(Line[Install Date]="","",(Line[Install Date]))</f>
        <v/>
      </c>
      <c r="N68" s="3" t="str">
        <f>IF(Line[Note]="","",PROPER(Line[Note]))</f>
        <v/>
      </c>
      <c r="O68" s="3" t="str">
        <f>IF(Line[Resource Consent Number]="","",UPPER(Line[Resource Consent Number]))</f>
        <v/>
      </c>
      <c r="P68" s="53" t="str">
        <f>IF(Line[Asset Unit Cost]="","",Line[Asset Unit Cost])</f>
        <v/>
      </c>
      <c r="Q68" s="3" t="str">
        <f>IF(Line[Added By]="","",UPPER(Line[Added By]))</f>
        <v/>
      </c>
      <c r="R68" s="11" t="str">
        <f>IF(Line[Added Date]="","",(Line[Added Date]))</f>
        <v/>
      </c>
      <c r="S68" s="3" t="str">
        <f>IF(Line[Z COORD]="","",PROPER(Line[Z COORD]))</f>
        <v/>
      </c>
      <c r="T68" s="3" t="str">
        <f>IF(Line[Asset Description]="","",PROPER(Line[Asset Description]))</f>
        <v/>
      </c>
      <c r="U68" s="3" t="str">
        <f>IF(Line[Asset Group]="","",VLOOKUP(Line[Wall SubType],subdom_master_gdb,2,FALSE))</f>
        <v/>
      </c>
      <c r="V68" s="3" t="str">
        <f>IF(Line[Asset Group]="","",VLOOKUP(Line[Material],material_master,2,FALSE))</f>
        <v/>
      </c>
      <c r="W68" s="3" t="str">
        <f>IF(Line[Height m]="","",Line[Height m])</f>
        <v/>
      </c>
      <c r="X68" s="3" t="str">
        <f>IF(Line[Length m]="","",Line[Length m])</f>
        <v/>
      </c>
      <c r="Y68" s="3" t="str">
        <f>IF(Line[Width m]="","",Line[Width m])</f>
        <v/>
      </c>
      <c r="Z68" s="3" t="str">
        <f>IF(Line[Asset Group]="","",VLOOKUP(Line[Purpose],f_g_function,2,FALSE))</f>
        <v/>
      </c>
      <c r="AA68" s="3" t="str">
        <f>IF(Line[Asset Group]="","",VLOOKUP(Line[Post Material],material_master,2,FALSE))</f>
        <v/>
      </c>
      <c r="AB68" s="3" t="str">
        <f>IF(Line[Pipe Diameter mm]="","",Line[Pipe Diameter mm])</f>
        <v/>
      </c>
      <c r="AC68" s="3" t="str">
        <f>IF(Line[Asset Group]="","",VLOOKUP(Line[Pipe Material],irrigation_pipe_material,2,FALSE))</f>
        <v/>
      </c>
      <c r="AD68" s="3" t="str">
        <f>IF(Line[Asset Group]="","",VLOOKUP(Line[System],irrigation_system,2,FALSE))</f>
        <v/>
      </c>
      <c r="AE68" s="3" t="str">
        <f>IF(Line[Asset Group]="","",VLOOKUP(Line[Status],irrigation_status,2,FALSE))</f>
        <v/>
      </c>
      <c r="AF68" s="3" t="str">
        <f>IF(Line[Asset Group]="","",VLOOKUP(Line[Surface],subdom_master_gdb,2,FALSE))</f>
        <v/>
      </c>
      <c r="AG68" s="3" t="str">
        <f>IF(Line[Surface Layer Depth mm]="","",Line[Surface Layer Depth mm])</f>
        <v/>
      </c>
      <c r="AH68" s="3" t="str">
        <f>IF(Line[Av Width m]="","",Line[Av Width m])</f>
        <v/>
      </c>
      <c r="AI68" s="3" t="str">
        <f>IF(Line[Asset Group]="","",VLOOKUP(Line[Cycle],yes_no,2,FALSE))</f>
        <v/>
      </c>
      <c r="AJ68" s="3" t="str">
        <f>IF(Line[Asset Group]="","",VLOOKUP(Line[Species],hedge_species,2,FALSE))</f>
        <v/>
      </c>
    </row>
    <row r="69" spans="1:36" s="3" customFormat="1" x14ac:dyDescent="0.2">
      <c r="A69" s="3" t="str">
        <f>IF(Line[DWG File Name]="","",Line[DWG File Name])</f>
        <v/>
      </c>
      <c r="B69" s="3" t="str">
        <f>IF(Line[DWG Layer Name]="","",Line[DWG Layer Name])</f>
        <v/>
      </c>
      <c r="C69" s="3" t="str">
        <f>IF(Line[DWG Handle]="","",Line[DWG Handle])</f>
        <v/>
      </c>
      <c r="D69" s="58" t="str">
        <f>IF(Line[Approx Centroid X]="","",Line[Approx Centroid X])</f>
        <v/>
      </c>
      <c r="E69" s="58" t="str">
        <f>IF(Line[Approx Centroid Y]="","",Line[Approx Centroid Y])</f>
        <v/>
      </c>
      <c r="F69" s="3" t="str">
        <f>IF(Line[Replacement Asset]="","",Line[Replacement Asset])</f>
        <v/>
      </c>
      <c r="G69" s="3" t="str">
        <f>IF(Line[Asset ID]="","",UPPER(Line[Asset ID]))</f>
        <v/>
      </c>
      <c r="H69" s="3" t="str">
        <f>IF(Line[Asset Group]="","",VLOOKUP(Line[Asset Group],asset_grp_line,4,FALSE))</f>
        <v/>
      </c>
      <c r="I69" s="3" t="str">
        <f>IF(Line[Asset Group]="","",VLOOKUP(Line[Asset Group],asset_grp_line,2,FALSE))</f>
        <v/>
      </c>
      <c r="J69" s="3" t="str">
        <f>IF(Line[Asset Group]="","",VLOOKUP(Line[Asset Group],asset_grp_line,3,FALSE))</f>
        <v/>
      </c>
      <c r="K69" s="3" t="str">
        <f>IF(Line[Asset Group]="","",VLOOKUP(Line[Asset Type],type_master_list,2,FALSE))</f>
        <v/>
      </c>
      <c r="L69" s="3" t="str">
        <f>IF(Line[Asset Name]="","",PROPER(Line[Asset Name]))</f>
        <v/>
      </c>
      <c r="M69" s="11" t="str">
        <f>IF(Line[Install Date]="","",(Line[Install Date]))</f>
        <v/>
      </c>
      <c r="N69" s="3" t="str">
        <f>IF(Line[Note]="","",PROPER(Line[Note]))</f>
        <v/>
      </c>
      <c r="O69" s="3" t="str">
        <f>IF(Line[Resource Consent Number]="","",UPPER(Line[Resource Consent Number]))</f>
        <v/>
      </c>
      <c r="P69" s="53" t="str">
        <f>IF(Line[Asset Unit Cost]="","",Line[Asset Unit Cost])</f>
        <v/>
      </c>
      <c r="Q69" s="3" t="str">
        <f>IF(Line[Added By]="","",UPPER(Line[Added By]))</f>
        <v/>
      </c>
      <c r="R69" s="11" t="str">
        <f>IF(Line[Added Date]="","",(Line[Added Date]))</f>
        <v/>
      </c>
      <c r="S69" s="3" t="str">
        <f>IF(Line[Z COORD]="","",PROPER(Line[Z COORD]))</f>
        <v/>
      </c>
      <c r="T69" s="3" t="str">
        <f>IF(Line[Asset Description]="","",PROPER(Line[Asset Description]))</f>
        <v/>
      </c>
      <c r="U69" s="3" t="str">
        <f>IF(Line[Asset Group]="","",VLOOKUP(Line[Wall SubType],subdom_master_gdb,2,FALSE))</f>
        <v/>
      </c>
      <c r="V69" s="3" t="str">
        <f>IF(Line[Asset Group]="","",VLOOKUP(Line[Material],material_master,2,FALSE))</f>
        <v/>
      </c>
      <c r="W69" s="3" t="str">
        <f>IF(Line[Height m]="","",Line[Height m])</f>
        <v/>
      </c>
      <c r="X69" s="3" t="str">
        <f>IF(Line[Length m]="","",Line[Length m])</f>
        <v/>
      </c>
      <c r="Y69" s="3" t="str">
        <f>IF(Line[Width m]="","",Line[Width m])</f>
        <v/>
      </c>
      <c r="Z69" s="3" t="str">
        <f>IF(Line[Asset Group]="","",VLOOKUP(Line[Purpose],f_g_function,2,FALSE))</f>
        <v/>
      </c>
      <c r="AA69" s="3" t="str">
        <f>IF(Line[Asset Group]="","",VLOOKUP(Line[Post Material],material_master,2,FALSE))</f>
        <v/>
      </c>
      <c r="AB69" s="3" t="str">
        <f>IF(Line[Pipe Diameter mm]="","",Line[Pipe Diameter mm])</f>
        <v/>
      </c>
      <c r="AC69" s="3" t="str">
        <f>IF(Line[Asset Group]="","",VLOOKUP(Line[Pipe Material],irrigation_pipe_material,2,FALSE))</f>
        <v/>
      </c>
      <c r="AD69" s="3" t="str">
        <f>IF(Line[Asset Group]="","",VLOOKUP(Line[System],irrigation_system,2,FALSE))</f>
        <v/>
      </c>
      <c r="AE69" s="3" t="str">
        <f>IF(Line[Asset Group]="","",VLOOKUP(Line[Status],irrigation_status,2,FALSE))</f>
        <v/>
      </c>
      <c r="AF69" s="3" t="str">
        <f>IF(Line[Asset Group]="","",VLOOKUP(Line[Surface],subdom_master_gdb,2,FALSE))</f>
        <v/>
      </c>
      <c r="AG69" s="3" t="str">
        <f>IF(Line[Surface Layer Depth mm]="","",Line[Surface Layer Depth mm])</f>
        <v/>
      </c>
      <c r="AH69" s="3" t="str">
        <f>IF(Line[Av Width m]="","",Line[Av Width m])</f>
        <v/>
      </c>
      <c r="AI69" s="3" t="str">
        <f>IF(Line[Asset Group]="","",VLOOKUP(Line[Cycle],yes_no,2,FALSE))</f>
        <v/>
      </c>
      <c r="AJ69" s="3" t="str">
        <f>IF(Line[Asset Group]="","",VLOOKUP(Line[Species],hedge_species,2,FALSE))</f>
        <v/>
      </c>
    </row>
    <row r="70" spans="1:36" s="3" customFormat="1" x14ac:dyDescent="0.2">
      <c r="A70" s="3" t="str">
        <f>IF(Line[DWG File Name]="","",Line[DWG File Name])</f>
        <v/>
      </c>
      <c r="B70" s="3" t="str">
        <f>IF(Line[DWG Layer Name]="","",Line[DWG Layer Name])</f>
        <v/>
      </c>
      <c r="C70" s="3" t="str">
        <f>IF(Line[DWG Handle]="","",Line[DWG Handle])</f>
        <v/>
      </c>
      <c r="D70" s="58" t="str">
        <f>IF(Line[Approx Centroid X]="","",Line[Approx Centroid X])</f>
        <v/>
      </c>
      <c r="E70" s="58" t="str">
        <f>IF(Line[Approx Centroid Y]="","",Line[Approx Centroid Y])</f>
        <v/>
      </c>
      <c r="F70" s="3" t="str">
        <f>IF(Line[Replacement Asset]="","",Line[Replacement Asset])</f>
        <v/>
      </c>
      <c r="G70" s="3" t="str">
        <f>IF(Line[Asset ID]="","",UPPER(Line[Asset ID]))</f>
        <v/>
      </c>
      <c r="H70" s="3" t="str">
        <f>IF(Line[Asset Group]="","",VLOOKUP(Line[Asset Group],asset_grp_line,4,FALSE))</f>
        <v/>
      </c>
      <c r="I70" s="3" t="str">
        <f>IF(Line[Asset Group]="","",VLOOKUP(Line[Asset Group],asset_grp_line,2,FALSE))</f>
        <v/>
      </c>
      <c r="J70" s="3" t="str">
        <f>IF(Line[Asset Group]="","",VLOOKUP(Line[Asset Group],asset_grp_line,3,FALSE))</f>
        <v/>
      </c>
      <c r="K70" s="3" t="str">
        <f>IF(Line[Asset Group]="","",VLOOKUP(Line[Asset Type],type_master_list,2,FALSE))</f>
        <v/>
      </c>
      <c r="L70" s="3" t="str">
        <f>IF(Line[Asset Name]="","",PROPER(Line[Asset Name]))</f>
        <v/>
      </c>
      <c r="M70" s="11" t="str">
        <f>IF(Line[Install Date]="","",(Line[Install Date]))</f>
        <v/>
      </c>
      <c r="N70" s="3" t="str">
        <f>IF(Line[Note]="","",PROPER(Line[Note]))</f>
        <v/>
      </c>
      <c r="O70" s="3" t="str">
        <f>IF(Line[Resource Consent Number]="","",UPPER(Line[Resource Consent Number]))</f>
        <v/>
      </c>
      <c r="P70" s="53" t="str">
        <f>IF(Line[Asset Unit Cost]="","",Line[Asset Unit Cost])</f>
        <v/>
      </c>
      <c r="Q70" s="3" t="str">
        <f>IF(Line[Added By]="","",UPPER(Line[Added By]))</f>
        <v/>
      </c>
      <c r="R70" s="11" t="str">
        <f>IF(Line[Added Date]="","",(Line[Added Date]))</f>
        <v/>
      </c>
      <c r="S70" s="3" t="str">
        <f>IF(Line[Z COORD]="","",PROPER(Line[Z COORD]))</f>
        <v/>
      </c>
      <c r="T70" s="3" t="str">
        <f>IF(Line[Asset Description]="","",PROPER(Line[Asset Description]))</f>
        <v/>
      </c>
      <c r="U70" s="3" t="str">
        <f>IF(Line[Asset Group]="","",VLOOKUP(Line[Wall SubType],subdom_master_gdb,2,FALSE))</f>
        <v/>
      </c>
      <c r="V70" s="3" t="str">
        <f>IF(Line[Asset Group]="","",VLOOKUP(Line[Material],material_master,2,FALSE))</f>
        <v/>
      </c>
      <c r="W70" s="3" t="str">
        <f>IF(Line[Height m]="","",Line[Height m])</f>
        <v/>
      </c>
      <c r="X70" s="3" t="str">
        <f>IF(Line[Length m]="","",Line[Length m])</f>
        <v/>
      </c>
      <c r="Y70" s="3" t="str">
        <f>IF(Line[Width m]="","",Line[Width m])</f>
        <v/>
      </c>
      <c r="Z70" s="3" t="str">
        <f>IF(Line[Asset Group]="","",VLOOKUP(Line[Purpose],f_g_function,2,FALSE))</f>
        <v/>
      </c>
      <c r="AA70" s="3" t="str">
        <f>IF(Line[Asset Group]="","",VLOOKUP(Line[Post Material],material_master,2,FALSE))</f>
        <v/>
      </c>
      <c r="AB70" s="3" t="str">
        <f>IF(Line[Pipe Diameter mm]="","",Line[Pipe Diameter mm])</f>
        <v/>
      </c>
      <c r="AC70" s="3" t="str">
        <f>IF(Line[Asset Group]="","",VLOOKUP(Line[Pipe Material],irrigation_pipe_material,2,FALSE))</f>
        <v/>
      </c>
      <c r="AD70" s="3" t="str">
        <f>IF(Line[Asset Group]="","",VLOOKUP(Line[System],irrigation_system,2,FALSE))</f>
        <v/>
      </c>
      <c r="AE70" s="3" t="str">
        <f>IF(Line[Asset Group]="","",VLOOKUP(Line[Status],irrigation_status,2,FALSE))</f>
        <v/>
      </c>
      <c r="AF70" s="3" t="str">
        <f>IF(Line[Asset Group]="","",VLOOKUP(Line[Surface],subdom_master_gdb,2,FALSE))</f>
        <v/>
      </c>
      <c r="AG70" s="3" t="str">
        <f>IF(Line[Surface Layer Depth mm]="","",Line[Surface Layer Depth mm])</f>
        <v/>
      </c>
      <c r="AH70" s="3" t="str">
        <f>IF(Line[Av Width m]="","",Line[Av Width m])</f>
        <v/>
      </c>
      <c r="AI70" s="3" t="str">
        <f>IF(Line[Asset Group]="","",VLOOKUP(Line[Cycle],yes_no,2,FALSE))</f>
        <v/>
      </c>
      <c r="AJ70" s="3" t="str">
        <f>IF(Line[Asset Group]="","",VLOOKUP(Line[Species],hedge_species,2,FALSE))</f>
        <v/>
      </c>
    </row>
    <row r="71" spans="1:36" s="3" customFormat="1" x14ac:dyDescent="0.2">
      <c r="A71" s="3" t="str">
        <f>IF(Line[DWG File Name]="","",Line[DWG File Name])</f>
        <v/>
      </c>
      <c r="B71" s="3" t="str">
        <f>IF(Line[DWG Layer Name]="","",Line[DWG Layer Name])</f>
        <v/>
      </c>
      <c r="C71" s="3" t="str">
        <f>IF(Line[DWG Handle]="","",Line[DWG Handle])</f>
        <v/>
      </c>
      <c r="D71" s="58" t="str">
        <f>IF(Line[Approx Centroid X]="","",Line[Approx Centroid X])</f>
        <v/>
      </c>
      <c r="E71" s="58" t="str">
        <f>IF(Line[Approx Centroid Y]="","",Line[Approx Centroid Y])</f>
        <v/>
      </c>
      <c r="F71" s="3" t="str">
        <f>IF(Line[Replacement Asset]="","",Line[Replacement Asset])</f>
        <v/>
      </c>
      <c r="G71" s="3" t="str">
        <f>IF(Line[Asset ID]="","",UPPER(Line[Asset ID]))</f>
        <v/>
      </c>
      <c r="H71" s="3" t="str">
        <f>IF(Line[Asset Group]="","",VLOOKUP(Line[Asset Group],asset_grp_line,4,FALSE))</f>
        <v/>
      </c>
      <c r="I71" s="3" t="str">
        <f>IF(Line[Asset Group]="","",VLOOKUP(Line[Asset Group],asset_grp_line,2,FALSE))</f>
        <v/>
      </c>
      <c r="J71" s="3" t="str">
        <f>IF(Line[Asset Group]="","",VLOOKUP(Line[Asset Group],asset_grp_line,3,FALSE))</f>
        <v/>
      </c>
      <c r="K71" s="3" t="str">
        <f>IF(Line[Asset Group]="","",VLOOKUP(Line[Asset Type],type_master_list,2,FALSE))</f>
        <v/>
      </c>
      <c r="L71" s="3" t="str">
        <f>IF(Line[Asset Name]="","",PROPER(Line[Asset Name]))</f>
        <v/>
      </c>
      <c r="M71" s="11" t="str">
        <f>IF(Line[Install Date]="","",(Line[Install Date]))</f>
        <v/>
      </c>
      <c r="N71" s="3" t="str">
        <f>IF(Line[Note]="","",PROPER(Line[Note]))</f>
        <v/>
      </c>
      <c r="O71" s="3" t="str">
        <f>IF(Line[Resource Consent Number]="","",UPPER(Line[Resource Consent Number]))</f>
        <v/>
      </c>
      <c r="P71" s="53" t="str">
        <f>IF(Line[Asset Unit Cost]="","",Line[Asset Unit Cost])</f>
        <v/>
      </c>
      <c r="Q71" s="3" t="str">
        <f>IF(Line[Added By]="","",UPPER(Line[Added By]))</f>
        <v/>
      </c>
      <c r="R71" s="11" t="str">
        <f>IF(Line[Added Date]="","",(Line[Added Date]))</f>
        <v/>
      </c>
      <c r="S71" s="3" t="str">
        <f>IF(Line[Z COORD]="","",PROPER(Line[Z COORD]))</f>
        <v/>
      </c>
      <c r="T71" s="3" t="str">
        <f>IF(Line[Asset Description]="","",PROPER(Line[Asset Description]))</f>
        <v/>
      </c>
      <c r="U71" s="3" t="str">
        <f>IF(Line[Asset Group]="","",VLOOKUP(Line[Wall SubType],subdom_master_gdb,2,FALSE))</f>
        <v/>
      </c>
      <c r="V71" s="3" t="str">
        <f>IF(Line[Asset Group]="","",VLOOKUP(Line[Material],material_master,2,FALSE))</f>
        <v/>
      </c>
      <c r="W71" s="3" t="str">
        <f>IF(Line[Height m]="","",Line[Height m])</f>
        <v/>
      </c>
      <c r="X71" s="3" t="str">
        <f>IF(Line[Length m]="","",Line[Length m])</f>
        <v/>
      </c>
      <c r="Y71" s="3" t="str">
        <f>IF(Line[Width m]="","",Line[Width m])</f>
        <v/>
      </c>
      <c r="Z71" s="3" t="str">
        <f>IF(Line[Asset Group]="","",VLOOKUP(Line[Purpose],f_g_function,2,FALSE))</f>
        <v/>
      </c>
      <c r="AA71" s="3" t="str">
        <f>IF(Line[Asset Group]="","",VLOOKUP(Line[Post Material],material_master,2,FALSE))</f>
        <v/>
      </c>
      <c r="AB71" s="3" t="str">
        <f>IF(Line[Pipe Diameter mm]="","",Line[Pipe Diameter mm])</f>
        <v/>
      </c>
      <c r="AC71" s="3" t="str">
        <f>IF(Line[Asset Group]="","",VLOOKUP(Line[Pipe Material],irrigation_pipe_material,2,FALSE))</f>
        <v/>
      </c>
      <c r="AD71" s="3" t="str">
        <f>IF(Line[Asset Group]="","",VLOOKUP(Line[System],irrigation_system,2,FALSE))</f>
        <v/>
      </c>
      <c r="AE71" s="3" t="str">
        <f>IF(Line[Asset Group]="","",VLOOKUP(Line[Status],irrigation_status,2,FALSE))</f>
        <v/>
      </c>
      <c r="AF71" s="3" t="str">
        <f>IF(Line[Asset Group]="","",VLOOKUP(Line[Surface],subdom_master_gdb,2,FALSE))</f>
        <v/>
      </c>
      <c r="AG71" s="3" t="str">
        <f>IF(Line[Surface Layer Depth mm]="","",Line[Surface Layer Depth mm])</f>
        <v/>
      </c>
      <c r="AH71" s="3" t="str">
        <f>IF(Line[Av Width m]="","",Line[Av Width m])</f>
        <v/>
      </c>
      <c r="AI71" s="3" t="str">
        <f>IF(Line[Asset Group]="","",VLOOKUP(Line[Cycle],yes_no,2,FALSE))</f>
        <v/>
      </c>
      <c r="AJ71" s="3" t="str">
        <f>IF(Line[Asset Group]="","",VLOOKUP(Line[Species],hedge_species,2,FALSE))</f>
        <v/>
      </c>
    </row>
    <row r="72" spans="1:36" s="3" customFormat="1" x14ac:dyDescent="0.2">
      <c r="A72" s="3" t="str">
        <f>IF(Line[DWG File Name]="","",Line[DWG File Name])</f>
        <v/>
      </c>
      <c r="B72" s="3" t="str">
        <f>IF(Line[DWG Layer Name]="","",Line[DWG Layer Name])</f>
        <v/>
      </c>
      <c r="C72" s="3" t="str">
        <f>IF(Line[DWG Handle]="","",Line[DWG Handle])</f>
        <v/>
      </c>
      <c r="D72" s="58" t="str">
        <f>IF(Line[Approx Centroid X]="","",Line[Approx Centroid X])</f>
        <v/>
      </c>
      <c r="E72" s="58" t="str">
        <f>IF(Line[Approx Centroid Y]="","",Line[Approx Centroid Y])</f>
        <v/>
      </c>
      <c r="F72" s="3" t="str">
        <f>IF(Line[Replacement Asset]="","",Line[Replacement Asset])</f>
        <v/>
      </c>
      <c r="G72" s="3" t="str">
        <f>IF(Line[Asset ID]="","",UPPER(Line[Asset ID]))</f>
        <v/>
      </c>
      <c r="H72" s="3" t="str">
        <f>IF(Line[Asset Group]="","",VLOOKUP(Line[Asset Group],asset_grp_line,4,FALSE))</f>
        <v/>
      </c>
      <c r="I72" s="3" t="str">
        <f>IF(Line[Asset Group]="","",VLOOKUP(Line[Asset Group],asset_grp_line,2,FALSE))</f>
        <v/>
      </c>
      <c r="J72" s="3" t="str">
        <f>IF(Line[Asset Group]="","",VLOOKUP(Line[Asset Group],asset_grp_line,3,FALSE))</f>
        <v/>
      </c>
      <c r="K72" s="3" t="str">
        <f>IF(Line[Asset Group]="","",VLOOKUP(Line[Asset Type],type_master_list,2,FALSE))</f>
        <v/>
      </c>
      <c r="L72" s="3" t="str">
        <f>IF(Line[Asset Name]="","",PROPER(Line[Asset Name]))</f>
        <v/>
      </c>
      <c r="M72" s="11" t="str">
        <f>IF(Line[Install Date]="","",(Line[Install Date]))</f>
        <v/>
      </c>
      <c r="N72" s="3" t="str">
        <f>IF(Line[Note]="","",PROPER(Line[Note]))</f>
        <v/>
      </c>
      <c r="O72" s="3" t="str">
        <f>IF(Line[Resource Consent Number]="","",UPPER(Line[Resource Consent Number]))</f>
        <v/>
      </c>
      <c r="P72" s="53" t="str">
        <f>IF(Line[Asset Unit Cost]="","",Line[Asset Unit Cost])</f>
        <v/>
      </c>
      <c r="Q72" s="3" t="str">
        <f>IF(Line[Added By]="","",UPPER(Line[Added By]))</f>
        <v/>
      </c>
      <c r="R72" s="11" t="str">
        <f>IF(Line[Added Date]="","",(Line[Added Date]))</f>
        <v/>
      </c>
      <c r="S72" s="3" t="str">
        <f>IF(Line[Z COORD]="","",PROPER(Line[Z COORD]))</f>
        <v/>
      </c>
      <c r="T72" s="3" t="str">
        <f>IF(Line[Asset Description]="","",PROPER(Line[Asset Description]))</f>
        <v/>
      </c>
      <c r="U72" s="3" t="str">
        <f>IF(Line[Asset Group]="","",VLOOKUP(Line[Wall SubType],subdom_master_gdb,2,FALSE))</f>
        <v/>
      </c>
      <c r="V72" s="3" t="str">
        <f>IF(Line[Asset Group]="","",VLOOKUP(Line[Material],material_master,2,FALSE))</f>
        <v/>
      </c>
      <c r="W72" s="3" t="str">
        <f>IF(Line[Height m]="","",Line[Height m])</f>
        <v/>
      </c>
      <c r="X72" s="3" t="str">
        <f>IF(Line[Length m]="","",Line[Length m])</f>
        <v/>
      </c>
      <c r="Y72" s="3" t="str">
        <f>IF(Line[Width m]="","",Line[Width m])</f>
        <v/>
      </c>
      <c r="Z72" s="3" t="str">
        <f>IF(Line[Asset Group]="","",VLOOKUP(Line[Purpose],f_g_function,2,FALSE))</f>
        <v/>
      </c>
      <c r="AA72" s="3" t="str">
        <f>IF(Line[Asset Group]="","",VLOOKUP(Line[Post Material],material_master,2,FALSE))</f>
        <v/>
      </c>
      <c r="AB72" s="3" t="str">
        <f>IF(Line[Pipe Diameter mm]="","",Line[Pipe Diameter mm])</f>
        <v/>
      </c>
      <c r="AC72" s="3" t="str">
        <f>IF(Line[Asset Group]="","",VLOOKUP(Line[Pipe Material],irrigation_pipe_material,2,FALSE))</f>
        <v/>
      </c>
      <c r="AD72" s="3" t="str">
        <f>IF(Line[Asset Group]="","",VLOOKUP(Line[System],irrigation_system,2,FALSE))</f>
        <v/>
      </c>
      <c r="AE72" s="3" t="str">
        <f>IF(Line[Asset Group]="","",VLOOKUP(Line[Status],irrigation_status,2,FALSE))</f>
        <v/>
      </c>
      <c r="AF72" s="3" t="str">
        <f>IF(Line[Asset Group]="","",VLOOKUP(Line[Surface],subdom_master_gdb,2,FALSE))</f>
        <v/>
      </c>
      <c r="AG72" s="3" t="str">
        <f>IF(Line[Surface Layer Depth mm]="","",Line[Surface Layer Depth mm])</f>
        <v/>
      </c>
      <c r="AH72" s="3" t="str">
        <f>IF(Line[Av Width m]="","",Line[Av Width m])</f>
        <v/>
      </c>
      <c r="AI72" s="3" t="str">
        <f>IF(Line[Asset Group]="","",VLOOKUP(Line[Cycle],yes_no,2,FALSE))</f>
        <v/>
      </c>
      <c r="AJ72" s="3" t="str">
        <f>IF(Line[Asset Group]="","",VLOOKUP(Line[Species],hedge_species,2,FALSE))</f>
        <v/>
      </c>
    </row>
    <row r="73" spans="1:36" s="3" customFormat="1" x14ac:dyDescent="0.2">
      <c r="A73" s="3" t="str">
        <f>IF(Line[DWG File Name]="","",Line[DWG File Name])</f>
        <v/>
      </c>
      <c r="B73" s="3" t="str">
        <f>IF(Line[DWG Layer Name]="","",Line[DWG Layer Name])</f>
        <v/>
      </c>
      <c r="C73" s="3" t="str">
        <f>IF(Line[DWG Handle]="","",Line[DWG Handle])</f>
        <v/>
      </c>
      <c r="D73" s="58" t="str">
        <f>IF(Line[Approx Centroid X]="","",Line[Approx Centroid X])</f>
        <v/>
      </c>
      <c r="E73" s="58" t="str">
        <f>IF(Line[Approx Centroid Y]="","",Line[Approx Centroid Y])</f>
        <v/>
      </c>
      <c r="F73" s="3" t="str">
        <f>IF(Line[Replacement Asset]="","",Line[Replacement Asset])</f>
        <v/>
      </c>
      <c r="G73" s="3" t="str">
        <f>IF(Line[Asset ID]="","",UPPER(Line[Asset ID]))</f>
        <v/>
      </c>
      <c r="H73" s="3" t="str">
        <f>IF(Line[Asset Group]="","",VLOOKUP(Line[Asset Group],asset_grp_line,4,FALSE))</f>
        <v/>
      </c>
      <c r="I73" s="3" t="str">
        <f>IF(Line[Asset Group]="","",VLOOKUP(Line[Asset Group],asset_grp_line,2,FALSE))</f>
        <v/>
      </c>
      <c r="J73" s="3" t="str">
        <f>IF(Line[Asset Group]="","",VLOOKUP(Line[Asset Group],asset_grp_line,3,FALSE))</f>
        <v/>
      </c>
      <c r="K73" s="3" t="str">
        <f>IF(Line[Asset Group]="","",VLOOKUP(Line[Asset Type],type_master_list,2,FALSE))</f>
        <v/>
      </c>
      <c r="L73" s="3" t="str">
        <f>IF(Line[Asset Name]="","",PROPER(Line[Asset Name]))</f>
        <v/>
      </c>
      <c r="M73" s="11" t="str">
        <f>IF(Line[Install Date]="","",(Line[Install Date]))</f>
        <v/>
      </c>
      <c r="N73" s="3" t="str">
        <f>IF(Line[Note]="","",PROPER(Line[Note]))</f>
        <v/>
      </c>
      <c r="O73" s="3" t="str">
        <f>IF(Line[Resource Consent Number]="","",UPPER(Line[Resource Consent Number]))</f>
        <v/>
      </c>
      <c r="P73" s="53" t="str">
        <f>IF(Line[Asset Unit Cost]="","",Line[Asset Unit Cost])</f>
        <v/>
      </c>
      <c r="Q73" s="3" t="str">
        <f>IF(Line[Added By]="","",UPPER(Line[Added By]))</f>
        <v/>
      </c>
      <c r="R73" s="11" t="str">
        <f>IF(Line[Added Date]="","",(Line[Added Date]))</f>
        <v/>
      </c>
      <c r="S73" s="3" t="str">
        <f>IF(Line[Z COORD]="","",PROPER(Line[Z COORD]))</f>
        <v/>
      </c>
      <c r="T73" s="3" t="str">
        <f>IF(Line[Asset Description]="","",PROPER(Line[Asset Description]))</f>
        <v/>
      </c>
      <c r="U73" s="3" t="str">
        <f>IF(Line[Asset Group]="","",VLOOKUP(Line[Wall SubType],subdom_master_gdb,2,FALSE))</f>
        <v/>
      </c>
      <c r="V73" s="3" t="str">
        <f>IF(Line[Asset Group]="","",VLOOKUP(Line[Material],material_master,2,FALSE))</f>
        <v/>
      </c>
      <c r="W73" s="3" t="str">
        <f>IF(Line[Height m]="","",Line[Height m])</f>
        <v/>
      </c>
      <c r="X73" s="3" t="str">
        <f>IF(Line[Length m]="","",Line[Length m])</f>
        <v/>
      </c>
      <c r="Y73" s="3" t="str">
        <f>IF(Line[Width m]="","",Line[Width m])</f>
        <v/>
      </c>
      <c r="Z73" s="3" t="str">
        <f>IF(Line[Asset Group]="","",VLOOKUP(Line[Purpose],f_g_function,2,FALSE))</f>
        <v/>
      </c>
      <c r="AA73" s="3" t="str">
        <f>IF(Line[Asset Group]="","",VLOOKUP(Line[Post Material],material_master,2,FALSE))</f>
        <v/>
      </c>
      <c r="AB73" s="3" t="str">
        <f>IF(Line[Pipe Diameter mm]="","",Line[Pipe Diameter mm])</f>
        <v/>
      </c>
      <c r="AC73" s="3" t="str">
        <f>IF(Line[Asset Group]="","",VLOOKUP(Line[Pipe Material],irrigation_pipe_material,2,FALSE))</f>
        <v/>
      </c>
      <c r="AD73" s="3" t="str">
        <f>IF(Line[Asset Group]="","",VLOOKUP(Line[System],irrigation_system,2,FALSE))</f>
        <v/>
      </c>
      <c r="AE73" s="3" t="str">
        <f>IF(Line[Asset Group]="","",VLOOKUP(Line[Status],irrigation_status,2,FALSE))</f>
        <v/>
      </c>
      <c r="AF73" s="3" t="str">
        <f>IF(Line[Asset Group]="","",VLOOKUP(Line[Surface],subdom_master_gdb,2,FALSE))</f>
        <v/>
      </c>
      <c r="AG73" s="3" t="str">
        <f>IF(Line[Surface Layer Depth mm]="","",Line[Surface Layer Depth mm])</f>
        <v/>
      </c>
      <c r="AH73" s="3" t="str">
        <f>IF(Line[Av Width m]="","",Line[Av Width m])</f>
        <v/>
      </c>
      <c r="AI73" s="3" t="str">
        <f>IF(Line[Asset Group]="","",VLOOKUP(Line[Cycle],yes_no,2,FALSE))</f>
        <v/>
      </c>
      <c r="AJ73" s="3" t="str">
        <f>IF(Line[Asset Group]="","",VLOOKUP(Line[Species],hedge_species,2,FALSE))</f>
        <v/>
      </c>
    </row>
    <row r="74" spans="1:36" s="3" customFormat="1" x14ac:dyDescent="0.2">
      <c r="A74" s="3" t="str">
        <f>IF(Line[DWG File Name]="","",Line[DWG File Name])</f>
        <v/>
      </c>
      <c r="B74" s="3" t="str">
        <f>IF(Line[DWG Layer Name]="","",Line[DWG Layer Name])</f>
        <v/>
      </c>
      <c r="C74" s="3" t="str">
        <f>IF(Line[DWG Handle]="","",Line[DWG Handle])</f>
        <v/>
      </c>
      <c r="D74" s="58" t="str">
        <f>IF(Line[Approx Centroid X]="","",Line[Approx Centroid X])</f>
        <v/>
      </c>
      <c r="E74" s="58" t="str">
        <f>IF(Line[Approx Centroid Y]="","",Line[Approx Centroid Y])</f>
        <v/>
      </c>
      <c r="F74" s="3" t="str">
        <f>IF(Line[Replacement Asset]="","",Line[Replacement Asset])</f>
        <v/>
      </c>
      <c r="G74" s="3" t="str">
        <f>IF(Line[Asset ID]="","",UPPER(Line[Asset ID]))</f>
        <v/>
      </c>
      <c r="H74" s="3" t="str">
        <f>IF(Line[Asset Group]="","",VLOOKUP(Line[Asset Group],asset_grp_line,4,FALSE))</f>
        <v/>
      </c>
      <c r="I74" s="3" t="str">
        <f>IF(Line[Asset Group]="","",VLOOKUP(Line[Asset Group],asset_grp_line,2,FALSE))</f>
        <v/>
      </c>
      <c r="J74" s="3" t="str">
        <f>IF(Line[Asset Group]="","",VLOOKUP(Line[Asset Group],asset_grp_line,3,FALSE))</f>
        <v/>
      </c>
      <c r="K74" s="3" t="str">
        <f>IF(Line[Asset Group]="","",VLOOKUP(Line[Asset Type],type_master_list,2,FALSE))</f>
        <v/>
      </c>
      <c r="L74" s="3" t="str">
        <f>IF(Line[Asset Name]="","",PROPER(Line[Asset Name]))</f>
        <v/>
      </c>
      <c r="M74" s="11" t="str">
        <f>IF(Line[Install Date]="","",(Line[Install Date]))</f>
        <v/>
      </c>
      <c r="N74" s="3" t="str">
        <f>IF(Line[Note]="","",PROPER(Line[Note]))</f>
        <v/>
      </c>
      <c r="O74" s="3" t="str">
        <f>IF(Line[Resource Consent Number]="","",UPPER(Line[Resource Consent Number]))</f>
        <v/>
      </c>
      <c r="P74" s="53" t="str">
        <f>IF(Line[Asset Unit Cost]="","",Line[Asset Unit Cost])</f>
        <v/>
      </c>
      <c r="Q74" s="3" t="str">
        <f>IF(Line[Added By]="","",UPPER(Line[Added By]))</f>
        <v/>
      </c>
      <c r="R74" s="11" t="str">
        <f>IF(Line[Added Date]="","",(Line[Added Date]))</f>
        <v/>
      </c>
      <c r="S74" s="3" t="str">
        <f>IF(Line[Z COORD]="","",PROPER(Line[Z COORD]))</f>
        <v/>
      </c>
      <c r="T74" s="3" t="str">
        <f>IF(Line[Asset Description]="","",PROPER(Line[Asset Description]))</f>
        <v/>
      </c>
      <c r="U74" s="3" t="str">
        <f>IF(Line[Asset Group]="","",VLOOKUP(Line[Wall SubType],subdom_master_gdb,2,FALSE))</f>
        <v/>
      </c>
      <c r="V74" s="3" t="str">
        <f>IF(Line[Asset Group]="","",VLOOKUP(Line[Material],material_master,2,FALSE))</f>
        <v/>
      </c>
      <c r="W74" s="3" t="str">
        <f>IF(Line[Height m]="","",Line[Height m])</f>
        <v/>
      </c>
      <c r="X74" s="3" t="str">
        <f>IF(Line[Length m]="","",Line[Length m])</f>
        <v/>
      </c>
      <c r="Y74" s="3" t="str">
        <f>IF(Line[Width m]="","",Line[Width m])</f>
        <v/>
      </c>
      <c r="Z74" s="3" t="str">
        <f>IF(Line[Asset Group]="","",VLOOKUP(Line[Purpose],f_g_function,2,FALSE))</f>
        <v/>
      </c>
      <c r="AA74" s="3" t="str">
        <f>IF(Line[Asset Group]="","",VLOOKUP(Line[Post Material],material_master,2,FALSE))</f>
        <v/>
      </c>
      <c r="AB74" s="3" t="str">
        <f>IF(Line[Pipe Diameter mm]="","",Line[Pipe Diameter mm])</f>
        <v/>
      </c>
      <c r="AC74" s="3" t="str">
        <f>IF(Line[Asset Group]="","",VLOOKUP(Line[Pipe Material],irrigation_pipe_material,2,FALSE))</f>
        <v/>
      </c>
      <c r="AD74" s="3" t="str">
        <f>IF(Line[Asset Group]="","",VLOOKUP(Line[System],irrigation_system,2,FALSE))</f>
        <v/>
      </c>
      <c r="AE74" s="3" t="str">
        <f>IF(Line[Asset Group]="","",VLOOKUP(Line[Status],irrigation_status,2,FALSE))</f>
        <v/>
      </c>
      <c r="AF74" s="3" t="str">
        <f>IF(Line[Asset Group]="","",VLOOKUP(Line[Surface],subdom_master_gdb,2,FALSE))</f>
        <v/>
      </c>
      <c r="AG74" s="3" t="str">
        <f>IF(Line[Surface Layer Depth mm]="","",Line[Surface Layer Depth mm])</f>
        <v/>
      </c>
      <c r="AH74" s="3" t="str">
        <f>IF(Line[Av Width m]="","",Line[Av Width m])</f>
        <v/>
      </c>
      <c r="AI74" s="3" t="str">
        <f>IF(Line[Asset Group]="","",VLOOKUP(Line[Cycle],yes_no,2,FALSE))</f>
        <v/>
      </c>
      <c r="AJ74" s="3" t="str">
        <f>IF(Line[Asset Group]="","",VLOOKUP(Line[Species],hedge_species,2,FALSE))</f>
        <v/>
      </c>
    </row>
    <row r="75" spans="1:36" s="3" customFormat="1" x14ac:dyDescent="0.2">
      <c r="A75" s="3" t="str">
        <f>IF(Line[DWG File Name]="","",Line[DWG File Name])</f>
        <v/>
      </c>
      <c r="B75" s="3" t="str">
        <f>IF(Line[DWG Layer Name]="","",Line[DWG Layer Name])</f>
        <v/>
      </c>
      <c r="C75" s="3" t="str">
        <f>IF(Line[DWG Handle]="","",Line[DWG Handle])</f>
        <v/>
      </c>
      <c r="D75" s="58" t="str">
        <f>IF(Line[Approx Centroid X]="","",Line[Approx Centroid X])</f>
        <v/>
      </c>
      <c r="E75" s="58" t="str">
        <f>IF(Line[Approx Centroid Y]="","",Line[Approx Centroid Y])</f>
        <v/>
      </c>
      <c r="F75" s="3" t="str">
        <f>IF(Line[Replacement Asset]="","",Line[Replacement Asset])</f>
        <v/>
      </c>
      <c r="G75" s="3" t="str">
        <f>IF(Line[Asset ID]="","",UPPER(Line[Asset ID]))</f>
        <v/>
      </c>
      <c r="H75" s="3" t="str">
        <f>IF(Line[Asset Group]="","",VLOOKUP(Line[Asset Group],asset_grp_line,4,FALSE))</f>
        <v/>
      </c>
      <c r="I75" s="3" t="str">
        <f>IF(Line[Asset Group]="","",VLOOKUP(Line[Asset Group],asset_grp_line,2,FALSE))</f>
        <v/>
      </c>
      <c r="J75" s="3" t="str">
        <f>IF(Line[Asset Group]="","",VLOOKUP(Line[Asset Group],asset_grp_line,3,FALSE))</f>
        <v/>
      </c>
      <c r="K75" s="3" t="str">
        <f>IF(Line[Asset Group]="","",VLOOKUP(Line[Asset Type],type_master_list,2,FALSE))</f>
        <v/>
      </c>
      <c r="L75" s="3" t="str">
        <f>IF(Line[Asset Name]="","",PROPER(Line[Asset Name]))</f>
        <v/>
      </c>
      <c r="M75" s="11" t="str">
        <f>IF(Line[Install Date]="","",(Line[Install Date]))</f>
        <v/>
      </c>
      <c r="N75" s="3" t="str">
        <f>IF(Line[Note]="","",PROPER(Line[Note]))</f>
        <v/>
      </c>
      <c r="O75" s="3" t="str">
        <f>IF(Line[Resource Consent Number]="","",UPPER(Line[Resource Consent Number]))</f>
        <v/>
      </c>
      <c r="P75" s="53" t="str">
        <f>IF(Line[Asset Unit Cost]="","",Line[Asset Unit Cost])</f>
        <v/>
      </c>
      <c r="Q75" s="3" t="str">
        <f>IF(Line[Added By]="","",UPPER(Line[Added By]))</f>
        <v/>
      </c>
      <c r="R75" s="11" t="str">
        <f>IF(Line[Added Date]="","",(Line[Added Date]))</f>
        <v/>
      </c>
      <c r="S75" s="3" t="str">
        <f>IF(Line[Z COORD]="","",PROPER(Line[Z COORD]))</f>
        <v/>
      </c>
      <c r="T75" s="3" t="str">
        <f>IF(Line[Asset Description]="","",PROPER(Line[Asset Description]))</f>
        <v/>
      </c>
      <c r="U75" s="3" t="str">
        <f>IF(Line[Asset Group]="","",VLOOKUP(Line[Wall SubType],subdom_master_gdb,2,FALSE))</f>
        <v/>
      </c>
      <c r="V75" s="3" t="str">
        <f>IF(Line[Asset Group]="","",VLOOKUP(Line[Material],material_master,2,FALSE))</f>
        <v/>
      </c>
      <c r="W75" s="3" t="str">
        <f>IF(Line[Height m]="","",Line[Height m])</f>
        <v/>
      </c>
      <c r="X75" s="3" t="str">
        <f>IF(Line[Length m]="","",Line[Length m])</f>
        <v/>
      </c>
      <c r="Y75" s="3" t="str">
        <f>IF(Line[Width m]="","",Line[Width m])</f>
        <v/>
      </c>
      <c r="Z75" s="3" t="str">
        <f>IF(Line[Asset Group]="","",VLOOKUP(Line[Purpose],f_g_function,2,FALSE))</f>
        <v/>
      </c>
      <c r="AA75" s="3" t="str">
        <f>IF(Line[Asset Group]="","",VLOOKUP(Line[Post Material],material_master,2,FALSE))</f>
        <v/>
      </c>
      <c r="AB75" s="3" t="str">
        <f>IF(Line[Pipe Diameter mm]="","",Line[Pipe Diameter mm])</f>
        <v/>
      </c>
      <c r="AC75" s="3" t="str">
        <f>IF(Line[Asset Group]="","",VLOOKUP(Line[Pipe Material],irrigation_pipe_material,2,FALSE))</f>
        <v/>
      </c>
      <c r="AD75" s="3" t="str">
        <f>IF(Line[Asset Group]="","",VLOOKUP(Line[System],irrigation_system,2,FALSE))</f>
        <v/>
      </c>
      <c r="AE75" s="3" t="str">
        <f>IF(Line[Asset Group]="","",VLOOKUP(Line[Status],irrigation_status,2,FALSE))</f>
        <v/>
      </c>
      <c r="AF75" s="3" t="str">
        <f>IF(Line[Asset Group]="","",VLOOKUP(Line[Surface],subdom_master_gdb,2,FALSE))</f>
        <v/>
      </c>
      <c r="AG75" s="3" t="str">
        <f>IF(Line[Surface Layer Depth mm]="","",Line[Surface Layer Depth mm])</f>
        <v/>
      </c>
      <c r="AH75" s="3" t="str">
        <f>IF(Line[Av Width m]="","",Line[Av Width m])</f>
        <v/>
      </c>
      <c r="AI75" s="3" t="str">
        <f>IF(Line[Asset Group]="","",VLOOKUP(Line[Cycle],yes_no,2,FALSE))</f>
        <v/>
      </c>
      <c r="AJ75" s="3" t="str">
        <f>IF(Line[Asset Group]="","",VLOOKUP(Line[Species],hedge_species,2,FALSE))</f>
        <v/>
      </c>
    </row>
    <row r="76" spans="1:36" s="3" customFormat="1" x14ac:dyDescent="0.2">
      <c r="A76" s="3" t="str">
        <f>IF(Line[DWG File Name]="","",Line[DWG File Name])</f>
        <v/>
      </c>
      <c r="B76" s="3" t="str">
        <f>IF(Line[DWG Layer Name]="","",Line[DWG Layer Name])</f>
        <v/>
      </c>
      <c r="C76" s="3" t="str">
        <f>IF(Line[DWG Handle]="","",Line[DWG Handle])</f>
        <v/>
      </c>
      <c r="D76" s="58" t="str">
        <f>IF(Line[Approx Centroid X]="","",Line[Approx Centroid X])</f>
        <v/>
      </c>
      <c r="E76" s="58" t="str">
        <f>IF(Line[Approx Centroid Y]="","",Line[Approx Centroid Y])</f>
        <v/>
      </c>
      <c r="F76" s="3" t="str">
        <f>IF(Line[Replacement Asset]="","",Line[Replacement Asset])</f>
        <v/>
      </c>
      <c r="G76" s="3" t="str">
        <f>IF(Line[Asset ID]="","",UPPER(Line[Asset ID]))</f>
        <v/>
      </c>
      <c r="H76" s="3" t="str">
        <f>IF(Line[Asset Group]="","",VLOOKUP(Line[Asset Group],asset_grp_line,4,FALSE))</f>
        <v/>
      </c>
      <c r="I76" s="3" t="str">
        <f>IF(Line[Asset Group]="","",VLOOKUP(Line[Asset Group],asset_grp_line,2,FALSE))</f>
        <v/>
      </c>
      <c r="J76" s="3" t="str">
        <f>IF(Line[Asset Group]="","",VLOOKUP(Line[Asset Group],asset_grp_line,3,FALSE))</f>
        <v/>
      </c>
      <c r="K76" s="3" t="str">
        <f>IF(Line[Asset Group]="","",VLOOKUP(Line[Asset Type],type_master_list,2,FALSE))</f>
        <v/>
      </c>
      <c r="L76" s="3" t="str">
        <f>IF(Line[Asset Name]="","",PROPER(Line[Asset Name]))</f>
        <v/>
      </c>
      <c r="M76" s="11" t="str">
        <f>IF(Line[Install Date]="","",(Line[Install Date]))</f>
        <v/>
      </c>
      <c r="N76" s="3" t="str">
        <f>IF(Line[Note]="","",PROPER(Line[Note]))</f>
        <v/>
      </c>
      <c r="O76" s="3" t="str">
        <f>IF(Line[Resource Consent Number]="","",UPPER(Line[Resource Consent Number]))</f>
        <v/>
      </c>
      <c r="P76" s="53" t="str">
        <f>IF(Line[Asset Unit Cost]="","",Line[Asset Unit Cost])</f>
        <v/>
      </c>
      <c r="Q76" s="3" t="str">
        <f>IF(Line[Added By]="","",UPPER(Line[Added By]))</f>
        <v/>
      </c>
      <c r="R76" s="11" t="str">
        <f>IF(Line[Added Date]="","",(Line[Added Date]))</f>
        <v/>
      </c>
      <c r="S76" s="3" t="str">
        <f>IF(Line[Z COORD]="","",PROPER(Line[Z COORD]))</f>
        <v/>
      </c>
      <c r="T76" s="3" t="str">
        <f>IF(Line[Asset Description]="","",PROPER(Line[Asset Description]))</f>
        <v/>
      </c>
      <c r="U76" s="3" t="str">
        <f>IF(Line[Asset Group]="","",VLOOKUP(Line[Wall SubType],subdom_master_gdb,2,FALSE))</f>
        <v/>
      </c>
      <c r="V76" s="3" t="str">
        <f>IF(Line[Asset Group]="","",VLOOKUP(Line[Material],material_master,2,FALSE))</f>
        <v/>
      </c>
      <c r="W76" s="3" t="str">
        <f>IF(Line[Height m]="","",Line[Height m])</f>
        <v/>
      </c>
      <c r="X76" s="3" t="str">
        <f>IF(Line[Length m]="","",Line[Length m])</f>
        <v/>
      </c>
      <c r="Y76" s="3" t="str">
        <f>IF(Line[Width m]="","",Line[Width m])</f>
        <v/>
      </c>
      <c r="Z76" s="3" t="str">
        <f>IF(Line[Asset Group]="","",VLOOKUP(Line[Purpose],f_g_function,2,FALSE))</f>
        <v/>
      </c>
      <c r="AA76" s="3" t="str">
        <f>IF(Line[Asset Group]="","",VLOOKUP(Line[Post Material],material_master,2,FALSE))</f>
        <v/>
      </c>
      <c r="AB76" s="3" t="str">
        <f>IF(Line[Pipe Diameter mm]="","",Line[Pipe Diameter mm])</f>
        <v/>
      </c>
      <c r="AC76" s="3" t="str">
        <f>IF(Line[Asset Group]="","",VLOOKUP(Line[Pipe Material],irrigation_pipe_material,2,FALSE))</f>
        <v/>
      </c>
      <c r="AD76" s="3" t="str">
        <f>IF(Line[Asset Group]="","",VLOOKUP(Line[System],irrigation_system,2,FALSE))</f>
        <v/>
      </c>
      <c r="AE76" s="3" t="str">
        <f>IF(Line[Asset Group]="","",VLOOKUP(Line[Status],irrigation_status,2,FALSE))</f>
        <v/>
      </c>
      <c r="AF76" s="3" t="str">
        <f>IF(Line[Asset Group]="","",VLOOKUP(Line[Surface],subdom_master_gdb,2,FALSE))</f>
        <v/>
      </c>
      <c r="AG76" s="3" t="str">
        <f>IF(Line[Surface Layer Depth mm]="","",Line[Surface Layer Depth mm])</f>
        <v/>
      </c>
      <c r="AH76" s="3" t="str">
        <f>IF(Line[Av Width m]="","",Line[Av Width m])</f>
        <v/>
      </c>
      <c r="AI76" s="3" t="str">
        <f>IF(Line[Asset Group]="","",VLOOKUP(Line[Cycle],yes_no,2,FALSE))</f>
        <v/>
      </c>
      <c r="AJ76" s="3" t="str">
        <f>IF(Line[Asset Group]="","",VLOOKUP(Line[Species],hedge_species,2,FALSE))</f>
        <v/>
      </c>
    </row>
    <row r="77" spans="1:36" s="3" customFormat="1" x14ac:dyDescent="0.2">
      <c r="A77" s="3" t="str">
        <f>IF(Line[DWG File Name]="","",Line[DWG File Name])</f>
        <v/>
      </c>
      <c r="B77" s="3" t="str">
        <f>IF(Line[DWG Layer Name]="","",Line[DWG Layer Name])</f>
        <v/>
      </c>
      <c r="C77" s="3" t="str">
        <f>IF(Line[DWG Handle]="","",Line[DWG Handle])</f>
        <v/>
      </c>
      <c r="D77" s="58" t="str">
        <f>IF(Line[Approx Centroid X]="","",Line[Approx Centroid X])</f>
        <v/>
      </c>
      <c r="E77" s="58" t="str">
        <f>IF(Line[Approx Centroid Y]="","",Line[Approx Centroid Y])</f>
        <v/>
      </c>
      <c r="F77" s="3" t="str">
        <f>IF(Line[Replacement Asset]="","",Line[Replacement Asset])</f>
        <v/>
      </c>
      <c r="G77" s="3" t="str">
        <f>IF(Line[Asset ID]="","",UPPER(Line[Asset ID]))</f>
        <v/>
      </c>
      <c r="H77" s="3" t="str">
        <f>IF(Line[Asset Group]="","",VLOOKUP(Line[Asset Group],asset_grp_line,4,FALSE))</f>
        <v/>
      </c>
      <c r="I77" s="3" t="str">
        <f>IF(Line[Asset Group]="","",VLOOKUP(Line[Asset Group],asset_grp_line,2,FALSE))</f>
        <v/>
      </c>
      <c r="J77" s="3" t="str">
        <f>IF(Line[Asset Group]="","",VLOOKUP(Line[Asset Group],asset_grp_line,3,FALSE))</f>
        <v/>
      </c>
      <c r="K77" s="3" t="str">
        <f>IF(Line[Asset Group]="","",VLOOKUP(Line[Asset Type],type_master_list,2,FALSE))</f>
        <v/>
      </c>
      <c r="L77" s="3" t="str">
        <f>IF(Line[Asset Name]="","",PROPER(Line[Asset Name]))</f>
        <v/>
      </c>
      <c r="M77" s="11" t="str">
        <f>IF(Line[Install Date]="","",(Line[Install Date]))</f>
        <v/>
      </c>
      <c r="N77" s="3" t="str">
        <f>IF(Line[Note]="","",PROPER(Line[Note]))</f>
        <v/>
      </c>
      <c r="O77" s="3" t="str">
        <f>IF(Line[Resource Consent Number]="","",UPPER(Line[Resource Consent Number]))</f>
        <v/>
      </c>
      <c r="P77" s="53" t="str">
        <f>IF(Line[Asset Unit Cost]="","",Line[Asset Unit Cost])</f>
        <v/>
      </c>
      <c r="Q77" s="3" t="str">
        <f>IF(Line[Added By]="","",UPPER(Line[Added By]))</f>
        <v/>
      </c>
      <c r="R77" s="11" t="str">
        <f>IF(Line[Added Date]="","",(Line[Added Date]))</f>
        <v/>
      </c>
      <c r="S77" s="3" t="str">
        <f>IF(Line[Z COORD]="","",PROPER(Line[Z COORD]))</f>
        <v/>
      </c>
      <c r="T77" s="3" t="str">
        <f>IF(Line[Asset Description]="","",PROPER(Line[Asset Description]))</f>
        <v/>
      </c>
      <c r="U77" s="3" t="str">
        <f>IF(Line[Asset Group]="","",VLOOKUP(Line[Wall SubType],subdom_master_gdb,2,FALSE))</f>
        <v/>
      </c>
      <c r="V77" s="3" t="str">
        <f>IF(Line[Asset Group]="","",VLOOKUP(Line[Material],material_master,2,FALSE))</f>
        <v/>
      </c>
      <c r="W77" s="3" t="str">
        <f>IF(Line[Height m]="","",Line[Height m])</f>
        <v/>
      </c>
      <c r="X77" s="3" t="str">
        <f>IF(Line[Length m]="","",Line[Length m])</f>
        <v/>
      </c>
      <c r="Y77" s="3" t="str">
        <f>IF(Line[Width m]="","",Line[Width m])</f>
        <v/>
      </c>
      <c r="Z77" s="3" t="str">
        <f>IF(Line[Asset Group]="","",VLOOKUP(Line[Purpose],f_g_function,2,FALSE))</f>
        <v/>
      </c>
      <c r="AA77" s="3" t="str">
        <f>IF(Line[Asset Group]="","",VLOOKUP(Line[Post Material],material_master,2,FALSE))</f>
        <v/>
      </c>
      <c r="AB77" s="3" t="str">
        <f>IF(Line[Pipe Diameter mm]="","",Line[Pipe Diameter mm])</f>
        <v/>
      </c>
      <c r="AC77" s="3" t="str">
        <f>IF(Line[Asset Group]="","",VLOOKUP(Line[Pipe Material],irrigation_pipe_material,2,FALSE))</f>
        <v/>
      </c>
      <c r="AD77" s="3" t="str">
        <f>IF(Line[Asset Group]="","",VLOOKUP(Line[System],irrigation_system,2,FALSE))</f>
        <v/>
      </c>
      <c r="AE77" s="3" t="str">
        <f>IF(Line[Asset Group]="","",VLOOKUP(Line[Status],irrigation_status,2,FALSE))</f>
        <v/>
      </c>
      <c r="AF77" s="3" t="str">
        <f>IF(Line[Asset Group]="","",VLOOKUP(Line[Surface],subdom_master_gdb,2,FALSE))</f>
        <v/>
      </c>
      <c r="AG77" s="3" t="str">
        <f>IF(Line[Surface Layer Depth mm]="","",Line[Surface Layer Depth mm])</f>
        <v/>
      </c>
      <c r="AH77" s="3" t="str">
        <f>IF(Line[Av Width m]="","",Line[Av Width m])</f>
        <v/>
      </c>
      <c r="AI77" s="3" t="str">
        <f>IF(Line[Asset Group]="","",VLOOKUP(Line[Cycle],yes_no,2,FALSE))</f>
        <v/>
      </c>
      <c r="AJ77" s="3" t="str">
        <f>IF(Line[Asset Group]="","",VLOOKUP(Line[Species],hedge_species,2,FALSE))</f>
        <v/>
      </c>
    </row>
    <row r="78" spans="1:36" s="3" customFormat="1" x14ac:dyDescent="0.2">
      <c r="A78" s="3" t="str">
        <f>IF(Line[DWG File Name]="","",Line[DWG File Name])</f>
        <v/>
      </c>
      <c r="B78" s="3" t="str">
        <f>IF(Line[DWG Layer Name]="","",Line[DWG Layer Name])</f>
        <v/>
      </c>
      <c r="C78" s="3" t="str">
        <f>IF(Line[DWG Handle]="","",Line[DWG Handle])</f>
        <v/>
      </c>
      <c r="D78" s="58" t="str">
        <f>IF(Line[Approx Centroid X]="","",Line[Approx Centroid X])</f>
        <v/>
      </c>
      <c r="E78" s="58" t="str">
        <f>IF(Line[Approx Centroid Y]="","",Line[Approx Centroid Y])</f>
        <v/>
      </c>
      <c r="F78" s="3" t="str">
        <f>IF(Line[Replacement Asset]="","",Line[Replacement Asset])</f>
        <v/>
      </c>
      <c r="G78" s="3" t="str">
        <f>IF(Line[Asset ID]="","",UPPER(Line[Asset ID]))</f>
        <v/>
      </c>
      <c r="H78" s="3" t="str">
        <f>IF(Line[Asset Group]="","",VLOOKUP(Line[Asset Group],asset_grp_line,4,FALSE))</f>
        <v/>
      </c>
      <c r="I78" s="3" t="str">
        <f>IF(Line[Asset Group]="","",VLOOKUP(Line[Asset Group],asset_grp_line,2,FALSE))</f>
        <v/>
      </c>
      <c r="J78" s="3" t="str">
        <f>IF(Line[Asset Group]="","",VLOOKUP(Line[Asset Group],asset_grp_line,3,FALSE))</f>
        <v/>
      </c>
      <c r="K78" s="3" t="str">
        <f>IF(Line[Asset Group]="","",VLOOKUP(Line[Asset Type],type_master_list,2,FALSE))</f>
        <v/>
      </c>
      <c r="L78" s="3" t="str">
        <f>IF(Line[Asset Name]="","",PROPER(Line[Asset Name]))</f>
        <v/>
      </c>
      <c r="M78" s="11" t="str">
        <f>IF(Line[Install Date]="","",(Line[Install Date]))</f>
        <v/>
      </c>
      <c r="N78" s="3" t="str">
        <f>IF(Line[Note]="","",PROPER(Line[Note]))</f>
        <v/>
      </c>
      <c r="O78" s="3" t="str">
        <f>IF(Line[Resource Consent Number]="","",UPPER(Line[Resource Consent Number]))</f>
        <v/>
      </c>
      <c r="P78" s="53" t="str">
        <f>IF(Line[Asset Unit Cost]="","",Line[Asset Unit Cost])</f>
        <v/>
      </c>
      <c r="Q78" s="3" t="str">
        <f>IF(Line[Added By]="","",UPPER(Line[Added By]))</f>
        <v/>
      </c>
      <c r="R78" s="11" t="str">
        <f>IF(Line[Added Date]="","",(Line[Added Date]))</f>
        <v/>
      </c>
      <c r="S78" s="3" t="str">
        <f>IF(Line[Z COORD]="","",PROPER(Line[Z COORD]))</f>
        <v/>
      </c>
      <c r="T78" s="3" t="str">
        <f>IF(Line[Asset Description]="","",PROPER(Line[Asset Description]))</f>
        <v/>
      </c>
      <c r="U78" s="3" t="str">
        <f>IF(Line[Asset Group]="","",VLOOKUP(Line[Wall SubType],subdom_master_gdb,2,FALSE))</f>
        <v/>
      </c>
      <c r="V78" s="3" t="str">
        <f>IF(Line[Asset Group]="","",VLOOKUP(Line[Material],material_master,2,FALSE))</f>
        <v/>
      </c>
      <c r="W78" s="3" t="str">
        <f>IF(Line[Height m]="","",Line[Height m])</f>
        <v/>
      </c>
      <c r="X78" s="3" t="str">
        <f>IF(Line[Length m]="","",Line[Length m])</f>
        <v/>
      </c>
      <c r="Y78" s="3" t="str">
        <f>IF(Line[Width m]="","",Line[Width m])</f>
        <v/>
      </c>
      <c r="Z78" s="3" t="str">
        <f>IF(Line[Asset Group]="","",VLOOKUP(Line[Purpose],f_g_function,2,FALSE))</f>
        <v/>
      </c>
      <c r="AA78" s="3" t="str">
        <f>IF(Line[Asset Group]="","",VLOOKUP(Line[Post Material],material_master,2,FALSE))</f>
        <v/>
      </c>
      <c r="AB78" s="3" t="str">
        <f>IF(Line[Pipe Diameter mm]="","",Line[Pipe Diameter mm])</f>
        <v/>
      </c>
      <c r="AC78" s="3" t="str">
        <f>IF(Line[Asset Group]="","",VLOOKUP(Line[Pipe Material],irrigation_pipe_material,2,FALSE))</f>
        <v/>
      </c>
      <c r="AD78" s="3" t="str">
        <f>IF(Line[Asset Group]="","",VLOOKUP(Line[System],irrigation_system,2,FALSE))</f>
        <v/>
      </c>
      <c r="AE78" s="3" t="str">
        <f>IF(Line[Asset Group]="","",VLOOKUP(Line[Status],irrigation_status,2,FALSE))</f>
        <v/>
      </c>
      <c r="AF78" s="3" t="str">
        <f>IF(Line[Asset Group]="","",VLOOKUP(Line[Surface],subdom_master_gdb,2,FALSE))</f>
        <v/>
      </c>
      <c r="AG78" s="3" t="str">
        <f>IF(Line[Surface Layer Depth mm]="","",Line[Surface Layer Depth mm])</f>
        <v/>
      </c>
      <c r="AH78" s="3" t="str">
        <f>IF(Line[Av Width m]="","",Line[Av Width m])</f>
        <v/>
      </c>
      <c r="AI78" s="3" t="str">
        <f>IF(Line[Asset Group]="","",VLOOKUP(Line[Cycle],yes_no,2,FALSE))</f>
        <v/>
      </c>
      <c r="AJ78" s="3" t="str">
        <f>IF(Line[Asset Group]="","",VLOOKUP(Line[Species],hedge_species,2,FALSE))</f>
        <v/>
      </c>
    </row>
    <row r="79" spans="1:36" s="3" customFormat="1" x14ac:dyDescent="0.2">
      <c r="A79" s="3" t="str">
        <f>IF(Line[DWG File Name]="","",Line[DWG File Name])</f>
        <v/>
      </c>
      <c r="B79" s="3" t="str">
        <f>IF(Line[DWG Layer Name]="","",Line[DWG Layer Name])</f>
        <v/>
      </c>
      <c r="C79" s="3" t="str">
        <f>IF(Line[DWG Handle]="","",Line[DWG Handle])</f>
        <v/>
      </c>
      <c r="D79" s="58" t="str">
        <f>IF(Line[Approx Centroid X]="","",Line[Approx Centroid X])</f>
        <v/>
      </c>
      <c r="E79" s="58" t="str">
        <f>IF(Line[Approx Centroid Y]="","",Line[Approx Centroid Y])</f>
        <v/>
      </c>
      <c r="F79" s="3" t="str">
        <f>IF(Line[Replacement Asset]="","",Line[Replacement Asset])</f>
        <v/>
      </c>
      <c r="G79" s="3" t="str">
        <f>IF(Line[Asset ID]="","",UPPER(Line[Asset ID]))</f>
        <v/>
      </c>
      <c r="H79" s="3" t="str">
        <f>IF(Line[Asset Group]="","",VLOOKUP(Line[Asset Group],asset_grp_line,4,FALSE))</f>
        <v/>
      </c>
      <c r="I79" s="3" t="str">
        <f>IF(Line[Asset Group]="","",VLOOKUP(Line[Asset Group],asset_grp_line,2,FALSE))</f>
        <v/>
      </c>
      <c r="J79" s="3" t="str">
        <f>IF(Line[Asset Group]="","",VLOOKUP(Line[Asset Group],asset_grp_line,3,FALSE))</f>
        <v/>
      </c>
      <c r="K79" s="3" t="str">
        <f>IF(Line[Asset Group]="","",VLOOKUP(Line[Asset Type],type_master_list,2,FALSE))</f>
        <v/>
      </c>
      <c r="L79" s="3" t="str">
        <f>IF(Line[Asset Name]="","",PROPER(Line[Asset Name]))</f>
        <v/>
      </c>
      <c r="M79" s="11" t="str">
        <f>IF(Line[Install Date]="","",(Line[Install Date]))</f>
        <v/>
      </c>
      <c r="N79" s="3" t="str">
        <f>IF(Line[Note]="","",PROPER(Line[Note]))</f>
        <v/>
      </c>
      <c r="O79" s="3" t="str">
        <f>IF(Line[Resource Consent Number]="","",UPPER(Line[Resource Consent Number]))</f>
        <v/>
      </c>
      <c r="P79" s="53" t="str">
        <f>IF(Line[Asset Unit Cost]="","",Line[Asset Unit Cost])</f>
        <v/>
      </c>
      <c r="Q79" s="3" t="str">
        <f>IF(Line[Added By]="","",UPPER(Line[Added By]))</f>
        <v/>
      </c>
      <c r="R79" s="11" t="str">
        <f>IF(Line[Added Date]="","",(Line[Added Date]))</f>
        <v/>
      </c>
      <c r="S79" s="3" t="str">
        <f>IF(Line[Z COORD]="","",PROPER(Line[Z COORD]))</f>
        <v/>
      </c>
      <c r="T79" s="3" t="str">
        <f>IF(Line[Asset Description]="","",PROPER(Line[Asset Description]))</f>
        <v/>
      </c>
      <c r="U79" s="3" t="str">
        <f>IF(Line[Asset Group]="","",VLOOKUP(Line[Wall SubType],subdom_master_gdb,2,FALSE))</f>
        <v/>
      </c>
      <c r="V79" s="3" t="str">
        <f>IF(Line[Asset Group]="","",VLOOKUP(Line[Material],material_master,2,FALSE))</f>
        <v/>
      </c>
      <c r="W79" s="3" t="str">
        <f>IF(Line[Height m]="","",Line[Height m])</f>
        <v/>
      </c>
      <c r="X79" s="3" t="str">
        <f>IF(Line[Length m]="","",Line[Length m])</f>
        <v/>
      </c>
      <c r="Y79" s="3" t="str">
        <f>IF(Line[Width m]="","",Line[Width m])</f>
        <v/>
      </c>
      <c r="Z79" s="3" t="str">
        <f>IF(Line[Asset Group]="","",VLOOKUP(Line[Purpose],f_g_function,2,FALSE))</f>
        <v/>
      </c>
      <c r="AA79" s="3" t="str">
        <f>IF(Line[Asset Group]="","",VLOOKUP(Line[Post Material],material_master,2,FALSE))</f>
        <v/>
      </c>
      <c r="AB79" s="3" t="str">
        <f>IF(Line[Pipe Diameter mm]="","",Line[Pipe Diameter mm])</f>
        <v/>
      </c>
      <c r="AC79" s="3" t="str">
        <f>IF(Line[Asset Group]="","",VLOOKUP(Line[Pipe Material],irrigation_pipe_material,2,FALSE))</f>
        <v/>
      </c>
      <c r="AD79" s="3" t="str">
        <f>IF(Line[Asset Group]="","",VLOOKUP(Line[System],irrigation_system,2,FALSE))</f>
        <v/>
      </c>
      <c r="AE79" s="3" t="str">
        <f>IF(Line[Asset Group]="","",VLOOKUP(Line[Status],irrigation_status,2,FALSE))</f>
        <v/>
      </c>
      <c r="AF79" s="3" t="str">
        <f>IF(Line[Asset Group]="","",VLOOKUP(Line[Surface],subdom_master_gdb,2,FALSE))</f>
        <v/>
      </c>
      <c r="AG79" s="3" t="str">
        <f>IF(Line[Surface Layer Depth mm]="","",Line[Surface Layer Depth mm])</f>
        <v/>
      </c>
      <c r="AH79" s="3" t="str">
        <f>IF(Line[Av Width m]="","",Line[Av Width m])</f>
        <v/>
      </c>
      <c r="AI79" s="3" t="str">
        <f>IF(Line[Asset Group]="","",VLOOKUP(Line[Cycle],yes_no,2,FALSE))</f>
        <v/>
      </c>
      <c r="AJ79" s="3" t="str">
        <f>IF(Line[Asset Group]="","",VLOOKUP(Line[Species],hedge_species,2,FALSE))</f>
        <v/>
      </c>
    </row>
    <row r="80" spans="1:36" s="3" customFormat="1" x14ac:dyDescent="0.2">
      <c r="A80" s="3" t="str">
        <f>IF(Line[DWG File Name]="","",Line[DWG File Name])</f>
        <v/>
      </c>
      <c r="B80" s="3" t="str">
        <f>IF(Line[DWG Layer Name]="","",Line[DWG Layer Name])</f>
        <v/>
      </c>
      <c r="C80" s="3" t="str">
        <f>IF(Line[DWG Handle]="","",Line[DWG Handle])</f>
        <v/>
      </c>
      <c r="D80" s="58" t="str">
        <f>IF(Line[Approx Centroid X]="","",Line[Approx Centroid X])</f>
        <v/>
      </c>
      <c r="E80" s="58" t="str">
        <f>IF(Line[Approx Centroid Y]="","",Line[Approx Centroid Y])</f>
        <v/>
      </c>
      <c r="F80" s="3" t="str">
        <f>IF(Line[Replacement Asset]="","",Line[Replacement Asset])</f>
        <v/>
      </c>
      <c r="G80" s="3" t="str">
        <f>IF(Line[Asset ID]="","",UPPER(Line[Asset ID]))</f>
        <v/>
      </c>
      <c r="H80" s="3" t="str">
        <f>IF(Line[Asset Group]="","",VLOOKUP(Line[Asset Group],asset_grp_line,4,FALSE))</f>
        <v/>
      </c>
      <c r="I80" s="3" t="str">
        <f>IF(Line[Asset Group]="","",VLOOKUP(Line[Asset Group],asset_grp_line,2,FALSE))</f>
        <v/>
      </c>
      <c r="J80" s="3" t="str">
        <f>IF(Line[Asset Group]="","",VLOOKUP(Line[Asset Group],asset_grp_line,3,FALSE))</f>
        <v/>
      </c>
      <c r="K80" s="3" t="str">
        <f>IF(Line[Asset Group]="","",VLOOKUP(Line[Asset Type],type_master_list,2,FALSE))</f>
        <v/>
      </c>
      <c r="L80" s="3" t="str">
        <f>IF(Line[Asset Name]="","",PROPER(Line[Asset Name]))</f>
        <v/>
      </c>
      <c r="M80" s="11" t="str">
        <f>IF(Line[Install Date]="","",(Line[Install Date]))</f>
        <v/>
      </c>
      <c r="N80" s="3" t="str">
        <f>IF(Line[Note]="","",PROPER(Line[Note]))</f>
        <v/>
      </c>
      <c r="O80" s="3" t="str">
        <f>IF(Line[Resource Consent Number]="","",UPPER(Line[Resource Consent Number]))</f>
        <v/>
      </c>
      <c r="P80" s="53" t="str">
        <f>IF(Line[Asset Unit Cost]="","",Line[Asset Unit Cost])</f>
        <v/>
      </c>
      <c r="Q80" s="3" t="str">
        <f>IF(Line[Added By]="","",UPPER(Line[Added By]))</f>
        <v/>
      </c>
      <c r="R80" s="11" t="str">
        <f>IF(Line[Added Date]="","",(Line[Added Date]))</f>
        <v/>
      </c>
      <c r="S80" s="3" t="str">
        <f>IF(Line[Z COORD]="","",PROPER(Line[Z COORD]))</f>
        <v/>
      </c>
      <c r="T80" s="3" t="str">
        <f>IF(Line[Asset Description]="","",PROPER(Line[Asset Description]))</f>
        <v/>
      </c>
      <c r="U80" s="3" t="str">
        <f>IF(Line[Asset Group]="","",VLOOKUP(Line[Wall SubType],subdom_master_gdb,2,FALSE))</f>
        <v/>
      </c>
      <c r="V80" s="3" t="str">
        <f>IF(Line[Asset Group]="","",VLOOKUP(Line[Material],material_master,2,FALSE))</f>
        <v/>
      </c>
      <c r="W80" s="3" t="str">
        <f>IF(Line[Height m]="","",Line[Height m])</f>
        <v/>
      </c>
      <c r="X80" s="3" t="str">
        <f>IF(Line[Length m]="","",Line[Length m])</f>
        <v/>
      </c>
      <c r="Y80" s="3" t="str">
        <f>IF(Line[Width m]="","",Line[Width m])</f>
        <v/>
      </c>
      <c r="Z80" s="3" t="str">
        <f>IF(Line[Asset Group]="","",VLOOKUP(Line[Purpose],f_g_function,2,FALSE))</f>
        <v/>
      </c>
      <c r="AA80" s="3" t="str">
        <f>IF(Line[Asset Group]="","",VLOOKUP(Line[Post Material],material_master,2,FALSE))</f>
        <v/>
      </c>
      <c r="AB80" s="3" t="str">
        <f>IF(Line[Pipe Diameter mm]="","",Line[Pipe Diameter mm])</f>
        <v/>
      </c>
      <c r="AC80" s="3" t="str">
        <f>IF(Line[Asset Group]="","",VLOOKUP(Line[Pipe Material],irrigation_pipe_material,2,FALSE))</f>
        <v/>
      </c>
      <c r="AD80" s="3" t="str">
        <f>IF(Line[Asset Group]="","",VLOOKUP(Line[System],irrigation_system,2,FALSE))</f>
        <v/>
      </c>
      <c r="AE80" s="3" t="str">
        <f>IF(Line[Asset Group]="","",VLOOKUP(Line[Status],irrigation_status,2,FALSE))</f>
        <v/>
      </c>
      <c r="AF80" s="3" t="str">
        <f>IF(Line[Asset Group]="","",VLOOKUP(Line[Surface],subdom_master_gdb,2,FALSE))</f>
        <v/>
      </c>
      <c r="AG80" s="3" t="str">
        <f>IF(Line[Surface Layer Depth mm]="","",Line[Surface Layer Depth mm])</f>
        <v/>
      </c>
      <c r="AH80" s="3" t="str">
        <f>IF(Line[Av Width m]="","",Line[Av Width m])</f>
        <v/>
      </c>
      <c r="AI80" s="3" t="str">
        <f>IF(Line[Asset Group]="","",VLOOKUP(Line[Cycle],yes_no,2,FALSE))</f>
        <v/>
      </c>
      <c r="AJ80" s="3" t="str">
        <f>IF(Line[Asset Group]="","",VLOOKUP(Line[Species],hedge_species,2,FALSE))</f>
        <v/>
      </c>
    </row>
    <row r="81" spans="1:36" s="3" customFormat="1" x14ac:dyDescent="0.2">
      <c r="A81" s="3" t="str">
        <f>IF(Line[DWG File Name]="","",Line[DWG File Name])</f>
        <v/>
      </c>
      <c r="B81" s="3" t="str">
        <f>IF(Line[DWG Layer Name]="","",Line[DWG Layer Name])</f>
        <v/>
      </c>
      <c r="C81" s="3" t="str">
        <f>IF(Line[DWG Handle]="","",Line[DWG Handle])</f>
        <v/>
      </c>
      <c r="D81" s="58" t="str">
        <f>IF(Line[Approx Centroid X]="","",Line[Approx Centroid X])</f>
        <v/>
      </c>
      <c r="E81" s="58" t="str">
        <f>IF(Line[Approx Centroid Y]="","",Line[Approx Centroid Y])</f>
        <v/>
      </c>
      <c r="F81" s="3" t="str">
        <f>IF(Line[Replacement Asset]="","",Line[Replacement Asset])</f>
        <v/>
      </c>
      <c r="G81" s="3" t="str">
        <f>IF(Line[Asset ID]="","",UPPER(Line[Asset ID]))</f>
        <v/>
      </c>
      <c r="H81" s="3" t="str">
        <f>IF(Line[Asset Group]="","",VLOOKUP(Line[Asset Group],asset_grp_line,4,FALSE))</f>
        <v/>
      </c>
      <c r="I81" s="3" t="str">
        <f>IF(Line[Asset Group]="","",VLOOKUP(Line[Asset Group],asset_grp_line,2,FALSE))</f>
        <v/>
      </c>
      <c r="J81" s="3" t="str">
        <f>IF(Line[Asset Group]="","",VLOOKUP(Line[Asset Group],asset_grp_line,3,FALSE))</f>
        <v/>
      </c>
      <c r="K81" s="3" t="str">
        <f>IF(Line[Asset Group]="","",VLOOKUP(Line[Asset Type],type_master_list,2,FALSE))</f>
        <v/>
      </c>
      <c r="L81" s="3" t="str">
        <f>IF(Line[Asset Name]="","",PROPER(Line[Asset Name]))</f>
        <v/>
      </c>
      <c r="M81" s="11" t="str">
        <f>IF(Line[Install Date]="","",(Line[Install Date]))</f>
        <v/>
      </c>
      <c r="N81" s="3" t="str">
        <f>IF(Line[Note]="","",PROPER(Line[Note]))</f>
        <v/>
      </c>
      <c r="O81" s="3" t="str">
        <f>IF(Line[Resource Consent Number]="","",UPPER(Line[Resource Consent Number]))</f>
        <v/>
      </c>
      <c r="P81" s="53" t="str">
        <f>IF(Line[Asset Unit Cost]="","",Line[Asset Unit Cost])</f>
        <v/>
      </c>
      <c r="Q81" s="3" t="str">
        <f>IF(Line[Added By]="","",UPPER(Line[Added By]))</f>
        <v/>
      </c>
      <c r="R81" s="11" t="str">
        <f>IF(Line[Added Date]="","",(Line[Added Date]))</f>
        <v/>
      </c>
      <c r="S81" s="3" t="str">
        <f>IF(Line[Z COORD]="","",PROPER(Line[Z COORD]))</f>
        <v/>
      </c>
      <c r="T81" s="3" t="str">
        <f>IF(Line[Asset Description]="","",PROPER(Line[Asset Description]))</f>
        <v/>
      </c>
      <c r="U81" s="3" t="str">
        <f>IF(Line[Asset Group]="","",VLOOKUP(Line[Wall SubType],subdom_master_gdb,2,FALSE))</f>
        <v/>
      </c>
      <c r="V81" s="3" t="str">
        <f>IF(Line[Asset Group]="","",VLOOKUP(Line[Material],material_master,2,FALSE))</f>
        <v/>
      </c>
      <c r="W81" s="3" t="str">
        <f>IF(Line[Height m]="","",Line[Height m])</f>
        <v/>
      </c>
      <c r="X81" s="3" t="str">
        <f>IF(Line[Length m]="","",Line[Length m])</f>
        <v/>
      </c>
      <c r="Y81" s="3" t="str">
        <f>IF(Line[Width m]="","",Line[Width m])</f>
        <v/>
      </c>
      <c r="Z81" s="3" t="str">
        <f>IF(Line[Asset Group]="","",VLOOKUP(Line[Purpose],f_g_function,2,FALSE))</f>
        <v/>
      </c>
      <c r="AA81" s="3" t="str">
        <f>IF(Line[Asset Group]="","",VLOOKUP(Line[Post Material],material_master,2,FALSE))</f>
        <v/>
      </c>
      <c r="AB81" s="3" t="str">
        <f>IF(Line[Pipe Diameter mm]="","",Line[Pipe Diameter mm])</f>
        <v/>
      </c>
      <c r="AC81" s="3" t="str">
        <f>IF(Line[Asset Group]="","",VLOOKUP(Line[Pipe Material],irrigation_pipe_material,2,FALSE))</f>
        <v/>
      </c>
      <c r="AD81" s="3" t="str">
        <f>IF(Line[Asset Group]="","",VLOOKUP(Line[System],irrigation_system,2,FALSE))</f>
        <v/>
      </c>
      <c r="AE81" s="3" t="str">
        <f>IF(Line[Asset Group]="","",VLOOKUP(Line[Status],irrigation_status,2,FALSE))</f>
        <v/>
      </c>
      <c r="AF81" s="3" t="str">
        <f>IF(Line[Asset Group]="","",VLOOKUP(Line[Surface],subdom_master_gdb,2,FALSE))</f>
        <v/>
      </c>
      <c r="AG81" s="3" t="str">
        <f>IF(Line[Surface Layer Depth mm]="","",Line[Surface Layer Depth mm])</f>
        <v/>
      </c>
      <c r="AH81" s="3" t="str">
        <f>IF(Line[Av Width m]="","",Line[Av Width m])</f>
        <v/>
      </c>
      <c r="AI81" s="3" t="str">
        <f>IF(Line[Asset Group]="","",VLOOKUP(Line[Cycle],yes_no,2,FALSE))</f>
        <v/>
      </c>
      <c r="AJ81" s="3" t="str">
        <f>IF(Line[Asset Group]="","",VLOOKUP(Line[Species],hedge_species,2,FALSE))</f>
        <v/>
      </c>
    </row>
    <row r="82" spans="1:36" s="3" customFormat="1" x14ac:dyDescent="0.2">
      <c r="A82" s="3" t="str">
        <f>IF(Line[DWG File Name]="","",Line[DWG File Name])</f>
        <v/>
      </c>
      <c r="B82" s="3" t="str">
        <f>IF(Line[DWG Layer Name]="","",Line[DWG Layer Name])</f>
        <v/>
      </c>
      <c r="C82" s="3" t="str">
        <f>IF(Line[DWG Handle]="","",Line[DWG Handle])</f>
        <v/>
      </c>
      <c r="D82" s="58" t="str">
        <f>IF(Line[Approx Centroid X]="","",Line[Approx Centroid X])</f>
        <v/>
      </c>
      <c r="E82" s="58" t="str">
        <f>IF(Line[Approx Centroid Y]="","",Line[Approx Centroid Y])</f>
        <v/>
      </c>
      <c r="F82" s="3" t="str">
        <f>IF(Line[Replacement Asset]="","",Line[Replacement Asset])</f>
        <v/>
      </c>
      <c r="G82" s="3" t="str">
        <f>IF(Line[Asset ID]="","",UPPER(Line[Asset ID]))</f>
        <v/>
      </c>
      <c r="H82" s="3" t="str">
        <f>IF(Line[Asset Group]="","",VLOOKUP(Line[Asset Group],asset_grp_line,4,FALSE))</f>
        <v/>
      </c>
      <c r="I82" s="3" t="str">
        <f>IF(Line[Asset Group]="","",VLOOKUP(Line[Asset Group],asset_grp_line,2,FALSE))</f>
        <v/>
      </c>
      <c r="J82" s="3" t="str">
        <f>IF(Line[Asset Group]="","",VLOOKUP(Line[Asset Group],asset_grp_line,3,FALSE))</f>
        <v/>
      </c>
      <c r="K82" s="3" t="str">
        <f>IF(Line[Asset Group]="","",VLOOKUP(Line[Asset Type],type_master_list,2,FALSE))</f>
        <v/>
      </c>
      <c r="L82" s="3" t="str">
        <f>IF(Line[Asset Name]="","",PROPER(Line[Asset Name]))</f>
        <v/>
      </c>
      <c r="M82" s="11" t="str">
        <f>IF(Line[Install Date]="","",(Line[Install Date]))</f>
        <v/>
      </c>
      <c r="N82" s="3" t="str">
        <f>IF(Line[Note]="","",PROPER(Line[Note]))</f>
        <v/>
      </c>
      <c r="O82" s="3" t="str">
        <f>IF(Line[Resource Consent Number]="","",UPPER(Line[Resource Consent Number]))</f>
        <v/>
      </c>
      <c r="P82" s="53" t="str">
        <f>IF(Line[Asset Unit Cost]="","",Line[Asset Unit Cost])</f>
        <v/>
      </c>
      <c r="Q82" s="3" t="str">
        <f>IF(Line[Added By]="","",UPPER(Line[Added By]))</f>
        <v/>
      </c>
      <c r="R82" s="11" t="str">
        <f>IF(Line[Added Date]="","",(Line[Added Date]))</f>
        <v/>
      </c>
      <c r="S82" s="3" t="str">
        <f>IF(Line[Z COORD]="","",PROPER(Line[Z COORD]))</f>
        <v/>
      </c>
      <c r="T82" s="3" t="str">
        <f>IF(Line[Asset Description]="","",PROPER(Line[Asset Description]))</f>
        <v/>
      </c>
      <c r="U82" s="3" t="str">
        <f>IF(Line[Asset Group]="","",VLOOKUP(Line[Wall SubType],subdom_master_gdb,2,FALSE))</f>
        <v/>
      </c>
      <c r="V82" s="3" t="str">
        <f>IF(Line[Asset Group]="","",VLOOKUP(Line[Material],material_master,2,FALSE))</f>
        <v/>
      </c>
      <c r="W82" s="3" t="str">
        <f>IF(Line[Height m]="","",Line[Height m])</f>
        <v/>
      </c>
      <c r="X82" s="3" t="str">
        <f>IF(Line[Length m]="","",Line[Length m])</f>
        <v/>
      </c>
      <c r="Y82" s="3" t="str">
        <f>IF(Line[Width m]="","",Line[Width m])</f>
        <v/>
      </c>
      <c r="Z82" s="3" t="str">
        <f>IF(Line[Asset Group]="","",VLOOKUP(Line[Purpose],f_g_function,2,FALSE))</f>
        <v/>
      </c>
      <c r="AA82" s="3" t="str">
        <f>IF(Line[Asset Group]="","",VLOOKUP(Line[Post Material],material_master,2,FALSE))</f>
        <v/>
      </c>
      <c r="AB82" s="3" t="str">
        <f>IF(Line[Pipe Diameter mm]="","",Line[Pipe Diameter mm])</f>
        <v/>
      </c>
      <c r="AC82" s="3" t="str">
        <f>IF(Line[Asset Group]="","",VLOOKUP(Line[Pipe Material],irrigation_pipe_material,2,FALSE))</f>
        <v/>
      </c>
      <c r="AD82" s="3" t="str">
        <f>IF(Line[Asset Group]="","",VLOOKUP(Line[System],irrigation_system,2,FALSE))</f>
        <v/>
      </c>
      <c r="AE82" s="3" t="str">
        <f>IF(Line[Asset Group]="","",VLOOKUP(Line[Status],irrigation_status,2,FALSE))</f>
        <v/>
      </c>
      <c r="AF82" s="3" t="str">
        <f>IF(Line[Asset Group]="","",VLOOKUP(Line[Surface],subdom_master_gdb,2,FALSE))</f>
        <v/>
      </c>
      <c r="AG82" s="3" t="str">
        <f>IF(Line[Surface Layer Depth mm]="","",Line[Surface Layer Depth mm])</f>
        <v/>
      </c>
      <c r="AH82" s="3" t="str">
        <f>IF(Line[Av Width m]="","",Line[Av Width m])</f>
        <v/>
      </c>
      <c r="AI82" s="3" t="str">
        <f>IF(Line[Asset Group]="","",VLOOKUP(Line[Cycle],yes_no,2,FALSE))</f>
        <v/>
      </c>
      <c r="AJ82" s="3" t="str">
        <f>IF(Line[Asset Group]="","",VLOOKUP(Line[Species],hedge_species,2,FALSE))</f>
        <v/>
      </c>
    </row>
    <row r="83" spans="1:36" s="3" customFormat="1" x14ac:dyDescent="0.2">
      <c r="A83" s="3" t="str">
        <f>IF(Line[DWG File Name]="","",Line[DWG File Name])</f>
        <v/>
      </c>
      <c r="B83" s="3" t="str">
        <f>IF(Line[DWG Layer Name]="","",Line[DWG Layer Name])</f>
        <v/>
      </c>
      <c r="C83" s="3" t="str">
        <f>IF(Line[DWG Handle]="","",Line[DWG Handle])</f>
        <v/>
      </c>
      <c r="D83" s="58" t="str">
        <f>IF(Line[Approx Centroid X]="","",Line[Approx Centroid X])</f>
        <v/>
      </c>
      <c r="E83" s="58" t="str">
        <f>IF(Line[Approx Centroid Y]="","",Line[Approx Centroid Y])</f>
        <v/>
      </c>
      <c r="F83" s="3" t="str">
        <f>IF(Line[Replacement Asset]="","",Line[Replacement Asset])</f>
        <v/>
      </c>
      <c r="G83" s="3" t="str">
        <f>IF(Line[Asset ID]="","",UPPER(Line[Asset ID]))</f>
        <v/>
      </c>
      <c r="H83" s="3" t="str">
        <f>IF(Line[Asset Group]="","",VLOOKUP(Line[Asset Group],asset_grp_line,4,FALSE))</f>
        <v/>
      </c>
      <c r="I83" s="3" t="str">
        <f>IF(Line[Asset Group]="","",VLOOKUP(Line[Asset Group],asset_grp_line,2,FALSE))</f>
        <v/>
      </c>
      <c r="J83" s="3" t="str">
        <f>IF(Line[Asset Group]="","",VLOOKUP(Line[Asset Group],asset_grp_line,3,FALSE))</f>
        <v/>
      </c>
      <c r="K83" s="3" t="str">
        <f>IF(Line[Asset Group]="","",VLOOKUP(Line[Asset Type],type_master_list,2,FALSE))</f>
        <v/>
      </c>
      <c r="L83" s="3" t="str">
        <f>IF(Line[Asset Name]="","",PROPER(Line[Asset Name]))</f>
        <v/>
      </c>
      <c r="M83" s="11" t="str">
        <f>IF(Line[Install Date]="","",(Line[Install Date]))</f>
        <v/>
      </c>
      <c r="N83" s="3" t="str">
        <f>IF(Line[Note]="","",PROPER(Line[Note]))</f>
        <v/>
      </c>
      <c r="O83" s="3" t="str">
        <f>IF(Line[Resource Consent Number]="","",UPPER(Line[Resource Consent Number]))</f>
        <v/>
      </c>
      <c r="P83" s="53" t="str">
        <f>IF(Line[Asset Unit Cost]="","",Line[Asset Unit Cost])</f>
        <v/>
      </c>
      <c r="Q83" s="3" t="str">
        <f>IF(Line[Added By]="","",UPPER(Line[Added By]))</f>
        <v/>
      </c>
      <c r="R83" s="11" t="str">
        <f>IF(Line[Added Date]="","",(Line[Added Date]))</f>
        <v/>
      </c>
      <c r="S83" s="3" t="str">
        <f>IF(Line[Z COORD]="","",PROPER(Line[Z COORD]))</f>
        <v/>
      </c>
      <c r="T83" s="3" t="str">
        <f>IF(Line[Asset Description]="","",PROPER(Line[Asset Description]))</f>
        <v/>
      </c>
      <c r="U83" s="3" t="str">
        <f>IF(Line[Asset Group]="","",VLOOKUP(Line[Wall SubType],subdom_master_gdb,2,FALSE))</f>
        <v/>
      </c>
      <c r="V83" s="3" t="str">
        <f>IF(Line[Asset Group]="","",VLOOKUP(Line[Material],material_master,2,FALSE))</f>
        <v/>
      </c>
      <c r="W83" s="3" t="str">
        <f>IF(Line[Height m]="","",Line[Height m])</f>
        <v/>
      </c>
      <c r="X83" s="3" t="str">
        <f>IF(Line[Length m]="","",Line[Length m])</f>
        <v/>
      </c>
      <c r="Y83" s="3" t="str">
        <f>IF(Line[Width m]="","",Line[Width m])</f>
        <v/>
      </c>
      <c r="Z83" s="3" t="str">
        <f>IF(Line[Asset Group]="","",VLOOKUP(Line[Purpose],f_g_function,2,FALSE))</f>
        <v/>
      </c>
      <c r="AA83" s="3" t="str">
        <f>IF(Line[Asset Group]="","",VLOOKUP(Line[Post Material],material_master,2,FALSE))</f>
        <v/>
      </c>
      <c r="AB83" s="3" t="str">
        <f>IF(Line[Pipe Diameter mm]="","",Line[Pipe Diameter mm])</f>
        <v/>
      </c>
      <c r="AC83" s="3" t="str">
        <f>IF(Line[Asset Group]="","",VLOOKUP(Line[Pipe Material],irrigation_pipe_material,2,FALSE))</f>
        <v/>
      </c>
      <c r="AD83" s="3" t="str">
        <f>IF(Line[Asset Group]="","",VLOOKUP(Line[System],irrigation_system,2,FALSE))</f>
        <v/>
      </c>
      <c r="AE83" s="3" t="str">
        <f>IF(Line[Asset Group]="","",VLOOKUP(Line[Status],irrigation_status,2,FALSE))</f>
        <v/>
      </c>
      <c r="AF83" s="3" t="str">
        <f>IF(Line[Asset Group]="","",VLOOKUP(Line[Surface],subdom_master_gdb,2,FALSE))</f>
        <v/>
      </c>
      <c r="AG83" s="3" t="str">
        <f>IF(Line[Surface Layer Depth mm]="","",Line[Surface Layer Depth mm])</f>
        <v/>
      </c>
      <c r="AH83" s="3" t="str">
        <f>IF(Line[Av Width m]="","",Line[Av Width m])</f>
        <v/>
      </c>
      <c r="AI83" s="3" t="str">
        <f>IF(Line[Asset Group]="","",VLOOKUP(Line[Cycle],yes_no,2,FALSE))</f>
        <v/>
      </c>
      <c r="AJ83" s="3" t="str">
        <f>IF(Line[Asset Group]="","",VLOOKUP(Line[Species],hedge_species,2,FALSE))</f>
        <v/>
      </c>
    </row>
    <row r="84" spans="1:36" s="3" customFormat="1" x14ac:dyDescent="0.2">
      <c r="A84" s="3" t="str">
        <f>IF(Line[DWG File Name]="","",Line[DWG File Name])</f>
        <v/>
      </c>
      <c r="B84" s="3" t="str">
        <f>IF(Line[DWG Layer Name]="","",Line[DWG Layer Name])</f>
        <v/>
      </c>
      <c r="C84" s="3" t="str">
        <f>IF(Line[DWG Handle]="","",Line[DWG Handle])</f>
        <v/>
      </c>
      <c r="D84" s="58" t="str">
        <f>IF(Line[Approx Centroid X]="","",Line[Approx Centroid X])</f>
        <v/>
      </c>
      <c r="E84" s="58" t="str">
        <f>IF(Line[Approx Centroid Y]="","",Line[Approx Centroid Y])</f>
        <v/>
      </c>
      <c r="F84" s="3" t="str">
        <f>IF(Line[Replacement Asset]="","",Line[Replacement Asset])</f>
        <v/>
      </c>
      <c r="G84" s="3" t="str">
        <f>IF(Line[Asset ID]="","",UPPER(Line[Asset ID]))</f>
        <v/>
      </c>
      <c r="H84" s="3" t="str">
        <f>IF(Line[Asset Group]="","",VLOOKUP(Line[Asset Group],asset_grp_line,4,FALSE))</f>
        <v/>
      </c>
      <c r="I84" s="3" t="str">
        <f>IF(Line[Asset Group]="","",VLOOKUP(Line[Asset Group],asset_grp_line,2,FALSE))</f>
        <v/>
      </c>
      <c r="J84" s="3" t="str">
        <f>IF(Line[Asset Group]="","",VLOOKUP(Line[Asset Group],asset_grp_line,3,FALSE))</f>
        <v/>
      </c>
      <c r="K84" s="3" t="str">
        <f>IF(Line[Asset Group]="","",VLOOKUP(Line[Asset Type],type_master_list,2,FALSE))</f>
        <v/>
      </c>
      <c r="L84" s="3" t="str">
        <f>IF(Line[Asset Name]="","",PROPER(Line[Asset Name]))</f>
        <v/>
      </c>
      <c r="M84" s="11" t="str">
        <f>IF(Line[Install Date]="","",(Line[Install Date]))</f>
        <v/>
      </c>
      <c r="N84" s="3" t="str">
        <f>IF(Line[Note]="","",PROPER(Line[Note]))</f>
        <v/>
      </c>
      <c r="O84" s="3" t="str">
        <f>IF(Line[Resource Consent Number]="","",UPPER(Line[Resource Consent Number]))</f>
        <v/>
      </c>
      <c r="P84" s="53" t="str">
        <f>IF(Line[Asset Unit Cost]="","",Line[Asset Unit Cost])</f>
        <v/>
      </c>
      <c r="Q84" s="3" t="str">
        <f>IF(Line[Added By]="","",UPPER(Line[Added By]))</f>
        <v/>
      </c>
      <c r="R84" s="11" t="str">
        <f>IF(Line[Added Date]="","",(Line[Added Date]))</f>
        <v/>
      </c>
      <c r="S84" s="3" t="str">
        <f>IF(Line[Z COORD]="","",PROPER(Line[Z COORD]))</f>
        <v/>
      </c>
      <c r="T84" s="3" t="str">
        <f>IF(Line[Asset Description]="","",PROPER(Line[Asset Description]))</f>
        <v/>
      </c>
      <c r="U84" s="3" t="str">
        <f>IF(Line[Asset Group]="","",VLOOKUP(Line[Wall SubType],subdom_master_gdb,2,FALSE))</f>
        <v/>
      </c>
      <c r="V84" s="3" t="str">
        <f>IF(Line[Asset Group]="","",VLOOKUP(Line[Material],material_master,2,FALSE))</f>
        <v/>
      </c>
      <c r="W84" s="3" t="str">
        <f>IF(Line[Height m]="","",Line[Height m])</f>
        <v/>
      </c>
      <c r="X84" s="3" t="str">
        <f>IF(Line[Length m]="","",Line[Length m])</f>
        <v/>
      </c>
      <c r="Y84" s="3" t="str">
        <f>IF(Line[Width m]="","",Line[Width m])</f>
        <v/>
      </c>
      <c r="Z84" s="3" t="str">
        <f>IF(Line[Asset Group]="","",VLOOKUP(Line[Purpose],f_g_function,2,FALSE))</f>
        <v/>
      </c>
      <c r="AA84" s="3" t="str">
        <f>IF(Line[Asset Group]="","",VLOOKUP(Line[Post Material],material_master,2,FALSE))</f>
        <v/>
      </c>
      <c r="AB84" s="3" t="str">
        <f>IF(Line[Pipe Diameter mm]="","",Line[Pipe Diameter mm])</f>
        <v/>
      </c>
      <c r="AC84" s="3" t="str">
        <f>IF(Line[Asset Group]="","",VLOOKUP(Line[Pipe Material],irrigation_pipe_material,2,FALSE))</f>
        <v/>
      </c>
      <c r="AD84" s="3" t="str">
        <f>IF(Line[Asset Group]="","",VLOOKUP(Line[System],irrigation_system,2,FALSE))</f>
        <v/>
      </c>
      <c r="AE84" s="3" t="str">
        <f>IF(Line[Asset Group]="","",VLOOKUP(Line[Status],irrigation_status,2,FALSE))</f>
        <v/>
      </c>
      <c r="AF84" s="3" t="str">
        <f>IF(Line[Asset Group]="","",VLOOKUP(Line[Surface],subdom_master_gdb,2,FALSE))</f>
        <v/>
      </c>
      <c r="AG84" s="3" t="str">
        <f>IF(Line[Surface Layer Depth mm]="","",Line[Surface Layer Depth mm])</f>
        <v/>
      </c>
      <c r="AH84" s="3" t="str">
        <f>IF(Line[Av Width m]="","",Line[Av Width m])</f>
        <v/>
      </c>
      <c r="AI84" s="3" t="str">
        <f>IF(Line[Asset Group]="","",VLOOKUP(Line[Cycle],yes_no,2,FALSE))</f>
        <v/>
      </c>
      <c r="AJ84" s="3" t="str">
        <f>IF(Line[Asset Group]="","",VLOOKUP(Line[Species],hedge_species,2,FALSE))</f>
        <v/>
      </c>
    </row>
    <row r="85" spans="1:36" s="3" customFormat="1" x14ac:dyDescent="0.2">
      <c r="A85" s="3" t="str">
        <f>IF(Line[DWG File Name]="","",Line[DWG File Name])</f>
        <v/>
      </c>
      <c r="B85" s="3" t="str">
        <f>IF(Line[DWG Layer Name]="","",Line[DWG Layer Name])</f>
        <v/>
      </c>
      <c r="C85" s="3" t="str">
        <f>IF(Line[DWG Handle]="","",Line[DWG Handle])</f>
        <v/>
      </c>
      <c r="D85" s="58" t="str">
        <f>IF(Line[Approx Centroid X]="","",Line[Approx Centroid X])</f>
        <v/>
      </c>
      <c r="E85" s="58" t="str">
        <f>IF(Line[Approx Centroid Y]="","",Line[Approx Centroid Y])</f>
        <v/>
      </c>
      <c r="F85" s="3" t="str">
        <f>IF(Line[Replacement Asset]="","",Line[Replacement Asset])</f>
        <v/>
      </c>
      <c r="G85" s="3" t="str">
        <f>IF(Line[Asset ID]="","",UPPER(Line[Asset ID]))</f>
        <v/>
      </c>
      <c r="H85" s="3" t="str">
        <f>IF(Line[Asset Group]="","",VLOOKUP(Line[Asset Group],asset_grp_line,4,FALSE))</f>
        <v/>
      </c>
      <c r="I85" s="3" t="str">
        <f>IF(Line[Asset Group]="","",VLOOKUP(Line[Asset Group],asset_grp_line,2,FALSE))</f>
        <v/>
      </c>
      <c r="J85" s="3" t="str">
        <f>IF(Line[Asset Group]="","",VLOOKUP(Line[Asset Group],asset_grp_line,3,FALSE))</f>
        <v/>
      </c>
      <c r="K85" s="3" t="str">
        <f>IF(Line[Asset Group]="","",VLOOKUP(Line[Asset Type],type_master_list,2,FALSE))</f>
        <v/>
      </c>
      <c r="L85" s="3" t="str">
        <f>IF(Line[Asset Name]="","",PROPER(Line[Asset Name]))</f>
        <v/>
      </c>
      <c r="M85" s="11" t="str">
        <f>IF(Line[Install Date]="","",(Line[Install Date]))</f>
        <v/>
      </c>
      <c r="N85" s="3" t="str">
        <f>IF(Line[Note]="","",PROPER(Line[Note]))</f>
        <v/>
      </c>
      <c r="O85" s="3" t="str">
        <f>IF(Line[Resource Consent Number]="","",UPPER(Line[Resource Consent Number]))</f>
        <v/>
      </c>
      <c r="P85" s="53" t="str">
        <f>IF(Line[Asset Unit Cost]="","",Line[Asset Unit Cost])</f>
        <v/>
      </c>
      <c r="Q85" s="3" t="str">
        <f>IF(Line[Added By]="","",UPPER(Line[Added By]))</f>
        <v/>
      </c>
      <c r="R85" s="11" t="str">
        <f>IF(Line[Added Date]="","",(Line[Added Date]))</f>
        <v/>
      </c>
      <c r="S85" s="3" t="str">
        <f>IF(Line[Z COORD]="","",PROPER(Line[Z COORD]))</f>
        <v/>
      </c>
      <c r="T85" s="3" t="str">
        <f>IF(Line[Asset Description]="","",PROPER(Line[Asset Description]))</f>
        <v/>
      </c>
      <c r="U85" s="3" t="str">
        <f>IF(Line[Asset Group]="","",VLOOKUP(Line[Wall SubType],subdom_master_gdb,2,FALSE))</f>
        <v/>
      </c>
      <c r="V85" s="3" t="str">
        <f>IF(Line[Asset Group]="","",VLOOKUP(Line[Material],material_master,2,FALSE))</f>
        <v/>
      </c>
      <c r="W85" s="3" t="str">
        <f>IF(Line[Height m]="","",Line[Height m])</f>
        <v/>
      </c>
      <c r="X85" s="3" t="str">
        <f>IF(Line[Length m]="","",Line[Length m])</f>
        <v/>
      </c>
      <c r="Y85" s="3" t="str">
        <f>IF(Line[Width m]="","",Line[Width m])</f>
        <v/>
      </c>
      <c r="Z85" s="3" t="str">
        <f>IF(Line[Asset Group]="","",VLOOKUP(Line[Purpose],f_g_function,2,FALSE))</f>
        <v/>
      </c>
      <c r="AA85" s="3" t="str">
        <f>IF(Line[Asset Group]="","",VLOOKUP(Line[Post Material],material_master,2,FALSE))</f>
        <v/>
      </c>
      <c r="AB85" s="3" t="str">
        <f>IF(Line[Pipe Diameter mm]="","",Line[Pipe Diameter mm])</f>
        <v/>
      </c>
      <c r="AC85" s="3" t="str">
        <f>IF(Line[Asset Group]="","",VLOOKUP(Line[Pipe Material],irrigation_pipe_material,2,FALSE))</f>
        <v/>
      </c>
      <c r="AD85" s="3" t="str">
        <f>IF(Line[Asset Group]="","",VLOOKUP(Line[System],irrigation_system,2,FALSE))</f>
        <v/>
      </c>
      <c r="AE85" s="3" t="str">
        <f>IF(Line[Asset Group]="","",VLOOKUP(Line[Status],irrigation_status,2,FALSE))</f>
        <v/>
      </c>
      <c r="AF85" s="3" t="str">
        <f>IF(Line[Asset Group]="","",VLOOKUP(Line[Surface],subdom_master_gdb,2,FALSE))</f>
        <v/>
      </c>
      <c r="AG85" s="3" t="str">
        <f>IF(Line[Surface Layer Depth mm]="","",Line[Surface Layer Depth mm])</f>
        <v/>
      </c>
      <c r="AH85" s="3" t="str">
        <f>IF(Line[Av Width m]="","",Line[Av Width m])</f>
        <v/>
      </c>
      <c r="AI85" s="3" t="str">
        <f>IF(Line[Asset Group]="","",VLOOKUP(Line[Cycle],yes_no,2,FALSE))</f>
        <v/>
      </c>
      <c r="AJ85" s="3" t="str">
        <f>IF(Line[Asset Group]="","",VLOOKUP(Line[Species],hedge_species,2,FALSE))</f>
        <v/>
      </c>
    </row>
    <row r="86" spans="1:36" s="3" customFormat="1" x14ac:dyDescent="0.2">
      <c r="A86" s="3" t="str">
        <f>IF(Line[DWG File Name]="","",Line[DWG File Name])</f>
        <v/>
      </c>
      <c r="B86" s="3" t="str">
        <f>IF(Line[DWG Layer Name]="","",Line[DWG Layer Name])</f>
        <v/>
      </c>
      <c r="C86" s="3" t="str">
        <f>IF(Line[DWG Handle]="","",Line[DWG Handle])</f>
        <v/>
      </c>
      <c r="D86" s="58" t="str">
        <f>IF(Line[Approx Centroid X]="","",Line[Approx Centroid X])</f>
        <v/>
      </c>
      <c r="E86" s="58" t="str">
        <f>IF(Line[Approx Centroid Y]="","",Line[Approx Centroid Y])</f>
        <v/>
      </c>
      <c r="F86" s="3" t="str">
        <f>IF(Line[Replacement Asset]="","",Line[Replacement Asset])</f>
        <v/>
      </c>
      <c r="G86" s="3" t="str">
        <f>IF(Line[Asset ID]="","",UPPER(Line[Asset ID]))</f>
        <v/>
      </c>
      <c r="H86" s="3" t="str">
        <f>IF(Line[Asset Group]="","",VLOOKUP(Line[Asset Group],asset_grp_line,4,FALSE))</f>
        <v/>
      </c>
      <c r="I86" s="3" t="str">
        <f>IF(Line[Asset Group]="","",VLOOKUP(Line[Asset Group],asset_grp_line,2,FALSE))</f>
        <v/>
      </c>
      <c r="J86" s="3" t="str">
        <f>IF(Line[Asset Group]="","",VLOOKUP(Line[Asset Group],asset_grp_line,3,FALSE))</f>
        <v/>
      </c>
      <c r="K86" s="3" t="str">
        <f>IF(Line[Asset Group]="","",VLOOKUP(Line[Asset Type],type_master_list,2,FALSE))</f>
        <v/>
      </c>
      <c r="L86" s="3" t="str">
        <f>IF(Line[Asset Name]="","",PROPER(Line[Asset Name]))</f>
        <v/>
      </c>
      <c r="M86" s="11" t="str">
        <f>IF(Line[Install Date]="","",(Line[Install Date]))</f>
        <v/>
      </c>
      <c r="N86" s="3" t="str">
        <f>IF(Line[Note]="","",PROPER(Line[Note]))</f>
        <v/>
      </c>
      <c r="O86" s="3" t="str">
        <f>IF(Line[Resource Consent Number]="","",UPPER(Line[Resource Consent Number]))</f>
        <v/>
      </c>
      <c r="P86" s="53" t="str">
        <f>IF(Line[Asset Unit Cost]="","",Line[Asset Unit Cost])</f>
        <v/>
      </c>
      <c r="Q86" s="3" t="str">
        <f>IF(Line[Added By]="","",UPPER(Line[Added By]))</f>
        <v/>
      </c>
      <c r="R86" s="11" t="str">
        <f>IF(Line[Added Date]="","",(Line[Added Date]))</f>
        <v/>
      </c>
      <c r="S86" s="3" t="str">
        <f>IF(Line[Z COORD]="","",PROPER(Line[Z COORD]))</f>
        <v/>
      </c>
      <c r="T86" s="3" t="str">
        <f>IF(Line[Asset Description]="","",PROPER(Line[Asset Description]))</f>
        <v/>
      </c>
      <c r="U86" s="3" t="str">
        <f>IF(Line[Asset Group]="","",VLOOKUP(Line[Wall SubType],subdom_master_gdb,2,FALSE))</f>
        <v/>
      </c>
      <c r="V86" s="3" t="str">
        <f>IF(Line[Asset Group]="","",VLOOKUP(Line[Material],material_master,2,FALSE))</f>
        <v/>
      </c>
      <c r="W86" s="3" t="str">
        <f>IF(Line[Height m]="","",Line[Height m])</f>
        <v/>
      </c>
      <c r="X86" s="3" t="str">
        <f>IF(Line[Length m]="","",Line[Length m])</f>
        <v/>
      </c>
      <c r="Y86" s="3" t="str">
        <f>IF(Line[Width m]="","",Line[Width m])</f>
        <v/>
      </c>
      <c r="Z86" s="3" t="str">
        <f>IF(Line[Asset Group]="","",VLOOKUP(Line[Purpose],f_g_function,2,FALSE))</f>
        <v/>
      </c>
      <c r="AA86" s="3" t="str">
        <f>IF(Line[Asset Group]="","",VLOOKUP(Line[Post Material],material_master,2,FALSE))</f>
        <v/>
      </c>
      <c r="AB86" s="3" t="str">
        <f>IF(Line[Pipe Diameter mm]="","",Line[Pipe Diameter mm])</f>
        <v/>
      </c>
      <c r="AC86" s="3" t="str">
        <f>IF(Line[Asset Group]="","",VLOOKUP(Line[Pipe Material],irrigation_pipe_material,2,FALSE))</f>
        <v/>
      </c>
      <c r="AD86" s="3" t="str">
        <f>IF(Line[Asset Group]="","",VLOOKUP(Line[System],irrigation_system,2,FALSE))</f>
        <v/>
      </c>
      <c r="AE86" s="3" t="str">
        <f>IF(Line[Asset Group]="","",VLOOKUP(Line[Status],irrigation_status,2,FALSE))</f>
        <v/>
      </c>
      <c r="AF86" s="3" t="str">
        <f>IF(Line[Asset Group]="","",VLOOKUP(Line[Surface],subdom_master_gdb,2,FALSE))</f>
        <v/>
      </c>
      <c r="AG86" s="3" t="str">
        <f>IF(Line[Surface Layer Depth mm]="","",Line[Surface Layer Depth mm])</f>
        <v/>
      </c>
      <c r="AH86" s="3" t="str">
        <f>IF(Line[Av Width m]="","",Line[Av Width m])</f>
        <v/>
      </c>
      <c r="AI86" s="3" t="str">
        <f>IF(Line[Asset Group]="","",VLOOKUP(Line[Cycle],yes_no,2,FALSE))</f>
        <v/>
      </c>
      <c r="AJ86" s="3" t="str">
        <f>IF(Line[Asset Group]="","",VLOOKUP(Line[Species],hedge_species,2,FALSE))</f>
        <v/>
      </c>
    </row>
    <row r="87" spans="1:36" s="3" customFormat="1" x14ac:dyDescent="0.2">
      <c r="A87" s="3" t="str">
        <f>IF(Line[DWG File Name]="","",Line[DWG File Name])</f>
        <v/>
      </c>
      <c r="B87" s="3" t="str">
        <f>IF(Line[DWG Layer Name]="","",Line[DWG Layer Name])</f>
        <v/>
      </c>
      <c r="C87" s="3" t="str">
        <f>IF(Line[DWG Handle]="","",Line[DWG Handle])</f>
        <v/>
      </c>
      <c r="D87" s="58" t="str">
        <f>IF(Line[Approx Centroid X]="","",Line[Approx Centroid X])</f>
        <v/>
      </c>
      <c r="E87" s="58" t="str">
        <f>IF(Line[Approx Centroid Y]="","",Line[Approx Centroid Y])</f>
        <v/>
      </c>
      <c r="F87" s="3" t="str">
        <f>IF(Line[Replacement Asset]="","",Line[Replacement Asset])</f>
        <v/>
      </c>
      <c r="G87" s="3" t="str">
        <f>IF(Line[Asset ID]="","",UPPER(Line[Asset ID]))</f>
        <v/>
      </c>
      <c r="H87" s="3" t="str">
        <f>IF(Line[Asset Group]="","",VLOOKUP(Line[Asset Group],asset_grp_line,4,FALSE))</f>
        <v/>
      </c>
      <c r="I87" s="3" t="str">
        <f>IF(Line[Asset Group]="","",VLOOKUP(Line[Asset Group],asset_grp_line,2,FALSE))</f>
        <v/>
      </c>
      <c r="J87" s="3" t="str">
        <f>IF(Line[Asset Group]="","",VLOOKUP(Line[Asset Group],asset_grp_line,3,FALSE))</f>
        <v/>
      </c>
      <c r="K87" s="3" t="str">
        <f>IF(Line[Asset Group]="","",VLOOKUP(Line[Asset Type],type_master_list,2,FALSE))</f>
        <v/>
      </c>
      <c r="L87" s="3" t="str">
        <f>IF(Line[Asset Name]="","",PROPER(Line[Asset Name]))</f>
        <v/>
      </c>
      <c r="M87" s="11" t="str">
        <f>IF(Line[Install Date]="","",(Line[Install Date]))</f>
        <v/>
      </c>
      <c r="N87" s="3" t="str">
        <f>IF(Line[Note]="","",PROPER(Line[Note]))</f>
        <v/>
      </c>
      <c r="O87" s="3" t="str">
        <f>IF(Line[Resource Consent Number]="","",UPPER(Line[Resource Consent Number]))</f>
        <v/>
      </c>
      <c r="P87" s="53" t="str">
        <f>IF(Line[Asset Unit Cost]="","",Line[Asset Unit Cost])</f>
        <v/>
      </c>
      <c r="Q87" s="3" t="str">
        <f>IF(Line[Added By]="","",UPPER(Line[Added By]))</f>
        <v/>
      </c>
      <c r="R87" s="11" t="str">
        <f>IF(Line[Added Date]="","",(Line[Added Date]))</f>
        <v/>
      </c>
      <c r="S87" s="3" t="str">
        <f>IF(Line[Z COORD]="","",PROPER(Line[Z COORD]))</f>
        <v/>
      </c>
      <c r="T87" s="3" t="str">
        <f>IF(Line[Asset Description]="","",PROPER(Line[Asset Description]))</f>
        <v/>
      </c>
      <c r="U87" s="3" t="str">
        <f>IF(Line[Asset Group]="","",VLOOKUP(Line[Wall SubType],subdom_master_gdb,2,FALSE))</f>
        <v/>
      </c>
      <c r="V87" s="3" t="str">
        <f>IF(Line[Asset Group]="","",VLOOKUP(Line[Material],material_master,2,FALSE))</f>
        <v/>
      </c>
      <c r="W87" s="3" t="str">
        <f>IF(Line[Height m]="","",Line[Height m])</f>
        <v/>
      </c>
      <c r="X87" s="3" t="str">
        <f>IF(Line[Length m]="","",Line[Length m])</f>
        <v/>
      </c>
      <c r="Y87" s="3" t="str">
        <f>IF(Line[Width m]="","",Line[Width m])</f>
        <v/>
      </c>
      <c r="Z87" s="3" t="str">
        <f>IF(Line[Asset Group]="","",VLOOKUP(Line[Purpose],f_g_function,2,FALSE))</f>
        <v/>
      </c>
      <c r="AA87" s="3" t="str">
        <f>IF(Line[Asset Group]="","",VLOOKUP(Line[Post Material],material_master,2,FALSE))</f>
        <v/>
      </c>
      <c r="AB87" s="3" t="str">
        <f>IF(Line[Pipe Diameter mm]="","",Line[Pipe Diameter mm])</f>
        <v/>
      </c>
      <c r="AC87" s="3" t="str">
        <f>IF(Line[Asset Group]="","",VLOOKUP(Line[Pipe Material],irrigation_pipe_material,2,FALSE))</f>
        <v/>
      </c>
      <c r="AD87" s="3" t="str">
        <f>IF(Line[Asset Group]="","",VLOOKUP(Line[System],irrigation_system,2,FALSE))</f>
        <v/>
      </c>
      <c r="AE87" s="3" t="str">
        <f>IF(Line[Asset Group]="","",VLOOKUP(Line[Status],irrigation_status,2,FALSE))</f>
        <v/>
      </c>
      <c r="AF87" s="3" t="str">
        <f>IF(Line[Asset Group]="","",VLOOKUP(Line[Surface],subdom_master_gdb,2,FALSE))</f>
        <v/>
      </c>
      <c r="AG87" s="3" t="str">
        <f>IF(Line[Surface Layer Depth mm]="","",Line[Surface Layer Depth mm])</f>
        <v/>
      </c>
      <c r="AH87" s="3" t="str">
        <f>IF(Line[Av Width m]="","",Line[Av Width m])</f>
        <v/>
      </c>
      <c r="AI87" s="3" t="str">
        <f>IF(Line[Asset Group]="","",VLOOKUP(Line[Cycle],yes_no,2,FALSE))</f>
        <v/>
      </c>
      <c r="AJ87" s="3" t="str">
        <f>IF(Line[Asset Group]="","",VLOOKUP(Line[Species],hedge_species,2,FALSE))</f>
        <v/>
      </c>
    </row>
    <row r="88" spans="1:36" s="3" customFormat="1" x14ac:dyDescent="0.2">
      <c r="A88" s="3" t="str">
        <f>IF(Line[DWG File Name]="","",Line[DWG File Name])</f>
        <v/>
      </c>
      <c r="B88" s="3" t="str">
        <f>IF(Line[DWG Layer Name]="","",Line[DWG Layer Name])</f>
        <v/>
      </c>
      <c r="C88" s="3" t="str">
        <f>IF(Line[DWG Handle]="","",Line[DWG Handle])</f>
        <v/>
      </c>
      <c r="D88" s="58" t="str">
        <f>IF(Line[Approx Centroid X]="","",Line[Approx Centroid X])</f>
        <v/>
      </c>
      <c r="E88" s="58" t="str">
        <f>IF(Line[Approx Centroid Y]="","",Line[Approx Centroid Y])</f>
        <v/>
      </c>
      <c r="F88" s="3" t="str">
        <f>IF(Line[Replacement Asset]="","",Line[Replacement Asset])</f>
        <v/>
      </c>
      <c r="G88" s="3" t="str">
        <f>IF(Line[Asset ID]="","",UPPER(Line[Asset ID]))</f>
        <v/>
      </c>
      <c r="H88" s="3" t="str">
        <f>IF(Line[Asset Group]="","",VLOOKUP(Line[Asset Group],asset_grp_line,4,FALSE))</f>
        <v/>
      </c>
      <c r="I88" s="3" t="str">
        <f>IF(Line[Asset Group]="","",VLOOKUP(Line[Asset Group],asset_grp_line,2,FALSE))</f>
        <v/>
      </c>
      <c r="J88" s="3" t="str">
        <f>IF(Line[Asset Group]="","",VLOOKUP(Line[Asset Group],asset_grp_line,3,FALSE))</f>
        <v/>
      </c>
      <c r="K88" s="3" t="str">
        <f>IF(Line[Asset Group]="","",VLOOKUP(Line[Asset Type],type_master_list,2,FALSE))</f>
        <v/>
      </c>
      <c r="L88" s="3" t="str">
        <f>IF(Line[Asset Name]="","",PROPER(Line[Asset Name]))</f>
        <v/>
      </c>
      <c r="M88" s="11" t="str">
        <f>IF(Line[Install Date]="","",(Line[Install Date]))</f>
        <v/>
      </c>
      <c r="N88" s="3" t="str">
        <f>IF(Line[Note]="","",PROPER(Line[Note]))</f>
        <v/>
      </c>
      <c r="O88" s="3" t="str">
        <f>IF(Line[Resource Consent Number]="","",UPPER(Line[Resource Consent Number]))</f>
        <v/>
      </c>
      <c r="P88" s="53" t="str">
        <f>IF(Line[Asset Unit Cost]="","",Line[Asset Unit Cost])</f>
        <v/>
      </c>
      <c r="Q88" s="3" t="str">
        <f>IF(Line[Added By]="","",UPPER(Line[Added By]))</f>
        <v/>
      </c>
      <c r="R88" s="11" t="str">
        <f>IF(Line[Added Date]="","",(Line[Added Date]))</f>
        <v/>
      </c>
      <c r="S88" s="3" t="str">
        <f>IF(Line[Z COORD]="","",PROPER(Line[Z COORD]))</f>
        <v/>
      </c>
      <c r="T88" s="3" t="str">
        <f>IF(Line[Asset Description]="","",PROPER(Line[Asset Description]))</f>
        <v/>
      </c>
      <c r="U88" s="3" t="str">
        <f>IF(Line[Asset Group]="","",VLOOKUP(Line[Wall SubType],subdom_master_gdb,2,FALSE))</f>
        <v/>
      </c>
      <c r="V88" s="3" t="str">
        <f>IF(Line[Asset Group]="","",VLOOKUP(Line[Material],material_master,2,FALSE))</f>
        <v/>
      </c>
      <c r="W88" s="3" t="str">
        <f>IF(Line[Height m]="","",Line[Height m])</f>
        <v/>
      </c>
      <c r="X88" s="3" t="str">
        <f>IF(Line[Length m]="","",Line[Length m])</f>
        <v/>
      </c>
      <c r="Y88" s="3" t="str">
        <f>IF(Line[Width m]="","",Line[Width m])</f>
        <v/>
      </c>
      <c r="Z88" s="3" t="str">
        <f>IF(Line[Asset Group]="","",VLOOKUP(Line[Purpose],f_g_function,2,FALSE))</f>
        <v/>
      </c>
      <c r="AA88" s="3" t="str">
        <f>IF(Line[Asset Group]="","",VLOOKUP(Line[Post Material],material_master,2,FALSE))</f>
        <v/>
      </c>
      <c r="AB88" s="3" t="str">
        <f>IF(Line[Pipe Diameter mm]="","",Line[Pipe Diameter mm])</f>
        <v/>
      </c>
      <c r="AC88" s="3" t="str">
        <f>IF(Line[Asset Group]="","",VLOOKUP(Line[Pipe Material],irrigation_pipe_material,2,FALSE))</f>
        <v/>
      </c>
      <c r="AD88" s="3" t="str">
        <f>IF(Line[Asset Group]="","",VLOOKUP(Line[System],irrigation_system,2,FALSE))</f>
        <v/>
      </c>
      <c r="AE88" s="3" t="str">
        <f>IF(Line[Asset Group]="","",VLOOKUP(Line[Status],irrigation_status,2,FALSE))</f>
        <v/>
      </c>
      <c r="AF88" s="3" t="str">
        <f>IF(Line[Asset Group]="","",VLOOKUP(Line[Surface],subdom_master_gdb,2,FALSE))</f>
        <v/>
      </c>
      <c r="AG88" s="3" t="str">
        <f>IF(Line[Surface Layer Depth mm]="","",Line[Surface Layer Depth mm])</f>
        <v/>
      </c>
      <c r="AH88" s="3" t="str">
        <f>IF(Line[Av Width m]="","",Line[Av Width m])</f>
        <v/>
      </c>
      <c r="AI88" s="3" t="str">
        <f>IF(Line[Asset Group]="","",VLOOKUP(Line[Cycle],yes_no,2,FALSE))</f>
        <v/>
      </c>
      <c r="AJ88" s="3" t="str">
        <f>IF(Line[Asset Group]="","",VLOOKUP(Line[Species],hedge_species,2,FALSE))</f>
        <v/>
      </c>
    </row>
    <row r="89" spans="1:36" s="3" customFormat="1" x14ac:dyDescent="0.2">
      <c r="A89" s="3" t="str">
        <f>IF(Line[DWG File Name]="","",Line[DWG File Name])</f>
        <v/>
      </c>
      <c r="B89" s="3" t="str">
        <f>IF(Line[DWG Layer Name]="","",Line[DWG Layer Name])</f>
        <v/>
      </c>
      <c r="C89" s="3" t="str">
        <f>IF(Line[DWG Handle]="","",Line[DWG Handle])</f>
        <v/>
      </c>
      <c r="D89" s="58" t="str">
        <f>IF(Line[Approx Centroid X]="","",Line[Approx Centroid X])</f>
        <v/>
      </c>
      <c r="E89" s="58" t="str">
        <f>IF(Line[Approx Centroid Y]="","",Line[Approx Centroid Y])</f>
        <v/>
      </c>
      <c r="F89" s="3" t="str">
        <f>IF(Line[Replacement Asset]="","",Line[Replacement Asset])</f>
        <v/>
      </c>
      <c r="G89" s="3" t="str">
        <f>IF(Line[Asset ID]="","",UPPER(Line[Asset ID]))</f>
        <v/>
      </c>
      <c r="H89" s="3" t="str">
        <f>IF(Line[Asset Group]="","",VLOOKUP(Line[Asset Group],asset_grp_line,4,FALSE))</f>
        <v/>
      </c>
      <c r="I89" s="3" t="str">
        <f>IF(Line[Asset Group]="","",VLOOKUP(Line[Asset Group],asset_grp_line,2,FALSE))</f>
        <v/>
      </c>
      <c r="J89" s="3" t="str">
        <f>IF(Line[Asset Group]="","",VLOOKUP(Line[Asset Group],asset_grp_line,3,FALSE))</f>
        <v/>
      </c>
      <c r="K89" s="3" t="str">
        <f>IF(Line[Asset Group]="","",VLOOKUP(Line[Asset Type],type_master_list,2,FALSE))</f>
        <v/>
      </c>
      <c r="L89" s="3" t="str">
        <f>IF(Line[Asset Name]="","",PROPER(Line[Asset Name]))</f>
        <v/>
      </c>
      <c r="M89" s="11" t="str">
        <f>IF(Line[Install Date]="","",(Line[Install Date]))</f>
        <v/>
      </c>
      <c r="N89" s="3" t="str">
        <f>IF(Line[Note]="","",PROPER(Line[Note]))</f>
        <v/>
      </c>
      <c r="O89" s="3" t="str">
        <f>IF(Line[Resource Consent Number]="","",UPPER(Line[Resource Consent Number]))</f>
        <v/>
      </c>
      <c r="P89" s="53" t="str">
        <f>IF(Line[Asset Unit Cost]="","",Line[Asset Unit Cost])</f>
        <v/>
      </c>
      <c r="Q89" s="3" t="str">
        <f>IF(Line[Added By]="","",UPPER(Line[Added By]))</f>
        <v/>
      </c>
      <c r="R89" s="11" t="str">
        <f>IF(Line[Added Date]="","",(Line[Added Date]))</f>
        <v/>
      </c>
      <c r="S89" s="3" t="str">
        <f>IF(Line[Z COORD]="","",PROPER(Line[Z COORD]))</f>
        <v/>
      </c>
      <c r="T89" s="3" t="str">
        <f>IF(Line[Asset Description]="","",PROPER(Line[Asset Description]))</f>
        <v/>
      </c>
      <c r="U89" s="3" t="str">
        <f>IF(Line[Asset Group]="","",VLOOKUP(Line[Wall SubType],subdom_master_gdb,2,FALSE))</f>
        <v/>
      </c>
      <c r="V89" s="3" t="str">
        <f>IF(Line[Asset Group]="","",VLOOKUP(Line[Material],material_master,2,FALSE))</f>
        <v/>
      </c>
      <c r="W89" s="3" t="str">
        <f>IF(Line[Height m]="","",Line[Height m])</f>
        <v/>
      </c>
      <c r="X89" s="3" t="str">
        <f>IF(Line[Length m]="","",Line[Length m])</f>
        <v/>
      </c>
      <c r="Y89" s="3" t="str">
        <f>IF(Line[Width m]="","",Line[Width m])</f>
        <v/>
      </c>
      <c r="Z89" s="3" t="str">
        <f>IF(Line[Asset Group]="","",VLOOKUP(Line[Purpose],f_g_function,2,FALSE))</f>
        <v/>
      </c>
      <c r="AA89" s="3" t="str">
        <f>IF(Line[Asset Group]="","",VLOOKUP(Line[Post Material],material_master,2,FALSE))</f>
        <v/>
      </c>
      <c r="AB89" s="3" t="str">
        <f>IF(Line[Pipe Diameter mm]="","",Line[Pipe Diameter mm])</f>
        <v/>
      </c>
      <c r="AC89" s="3" t="str">
        <f>IF(Line[Asset Group]="","",VLOOKUP(Line[Pipe Material],irrigation_pipe_material,2,FALSE))</f>
        <v/>
      </c>
      <c r="AD89" s="3" t="str">
        <f>IF(Line[Asset Group]="","",VLOOKUP(Line[System],irrigation_system,2,FALSE))</f>
        <v/>
      </c>
      <c r="AE89" s="3" t="str">
        <f>IF(Line[Asset Group]="","",VLOOKUP(Line[Status],irrigation_status,2,FALSE))</f>
        <v/>
      </c>
      <c r="AF89" s="3" t="str">
        <f>IF(Line[Asset Group]="","",VLOOKUP(Line[Surface],subdom_master_gdb,2,FALSE))</f>
        <v/>
      </c>
      <c r="AG89" s="3" t="str">
        <f>IF(Line[Surface Layer Depth mm]="","",Line[Surface Layer Depth mm])</f>
        <v/>
      </c>
      <c r="AH89" s="3" t="str">
        <f>IF(Line[Av Width m]="","",Line[Av Width m])</f>
        <v/>
      </c>
      <c r="AI89" s="3" t="str">
        <f>IF(Line[Asset Group]="","",VLOOKUP(Line[Cycle],yes_no,2,FALSE))</f>
        <v/>
      </c>
      <c r="AJ89" s="3" t="str">
        <f>IF(Line[Asset Group]="","",VLOOKUP(Line[Species],hedge_species,2,FALSE))</f>
        <v/>
      </c>
    </row>
    <row r="90" spans="1:36" s="3" customFormat="1" x14ac:dyDescent="0.2">
      <c r="A90" s="3" t="str">
        <f>IF(Line[DWG File Name]="","",Line[DWG File Name])</f>
        <v/>
      </c>
      <c r="B90" s="3" t="str">
        <f>IF(Line[DWG Layer Name]="","",Line[DWG Layer Name])</f>
        <v/>
      </c>
      <c r="C90" s="3" t="str">
        <f>IF(Line[DWG Handle]="","",Line[DWG Handle])</f>
        <v/>
      </c>
      <c r="D90" s="58" t="str">
        <f>IF(Line[Approx Centroid X]="","",Line[Approx Centroid X])</f>
        <v/>
      </c>
      <c r="E90" s="58" t="str">
        <f>IF(Line[Approx Centroid Y]="","",Line[Approx Centroid Y])</f>
        <v/>
      </c>
      <c r="F90" s="3" t="str">
        <f>IF(Line[Replacement Asset]="","",Line[Replacement Asset])</f>
        <v/>
      </c>
      <c r="G90" s="3" t="str">
        <f>IF(Line[Asset ID]="","",UPPER(Line[Asset ID]))</f>
        <v/>
      </c>
      <c r="H90" s="3" t="str">
        <f>IF(Line[Asset Group]="","",VLOOKUP(Line[Asset Group],asset_grp_line,4,FALSE))</f>
        <v/>
      </c>
      <c r="I90" s="3" t="str">
        <f>IF(Line[Asset Group]="","",VLOOKUP(Line[Asset Group],asset_grp_line,2,FALSE))</f>
        <v/>
      </c>
      <c r="J90" s="3" t="str">
        <f>IF(Line[Asset Group]="","",VLOOKUP(Line[Asset Group],asset_grp_line,3,FALSE))</f>
        <v/>
      </c>
      <c r="K90" s="3" t="str">
        <f>IF(Line[Asset Group]="","",VLOOKUP(Line[Asset Type],type_master_list,2,FALSE))</f>
        <v/>
      </c>
      <c r="L90" s="3" t="str">
        <f>IF(Line[Asset Name]="","",PROPER(Line[Asset Name]))</f>
        <v/>
      </c>
      <c r="M90" s="11" t="str">
        <f>IF(Line[Install Date]="","",(Line[Install Date]))</f>
        <v/>
      </c>
      <c r="N90" s="3" t="str">
        <f>IF(Line[Note]="","",PROPER(Line[Note]))</f>
        <v/>
      </c>
      <c r="O90" s="3" t="str">
        <f>IF(Line[Resource Consent Number]="","",UPPER(Line[Resource Consent Number]))</f>
        <v/>
      </c>
      <c r="P90" s="53" t="str">
        <f>IF(Line[Asset Unit Cost]="","",Line[Asset Unit Cost])</f>
        <v/>
      </c>
      <c r="Q90" s="3" t="str">
        <f>IF(Line[Added By]="","",UPPER(Line[Added By]))</f>
        <v/>
      </c>
      <c r="R90" s="11" t="str">
        <f>IF(Line[Added Date]="","",(Line[Added Date]))</f>
        <v/>
      </c>
      <c r="S90" s="3" t="str">
        <f>IF(Line[Z COORD]="","",PROPER(Line[Z COORD]))</f>
        <v/>
      </c>
      <c r="T90" s="3" t="str">
        <f>IF(Line[Asset Description]="","",PROPER(Line[Asset Description]))</f>
        <v/>
      </c>
      <c r="U90" s="3" t="str">
        <f>IF(Line[Asset Group]="","",VLOOKUP(Line[Wall SubType],subdom_master_gdb,2,FALSE))</f>
        <v/>
      </c>
      <c r="V90" s="3" t="str">
        <f>IF(Line[Asset Group]="","",VLOOKUP(Line[Material],material_master,2,FALSE))</f>
        <v/>
      </c>
      <c r="W90" s="3" t="str">
        <f>IF(Line[Height m]="","",Line[Height m])</f>
        <v/>
      </c>
      <c r="X90" s="3" t="str">
        <f>IF(Line[Length m]="","",Line[Length m])</f>
        <v/>
      </c>
      <c r="Y90" s="3" t="str">
        <f>IF(Line[Width m]="","",Line[Width m])</f>
        <v/>
      </c>
      <c r="Z90" s="3" t="str">
        <f>IF(Line[Asset Group]="","",VLOOKUP(Line[Purpose],f_g_function,2,FALSE))</f>
        <v/>
      </c>
      <c r="AA90" s="3" t="str">
        <f>IF(Line[Asset Group]="","",VLOOKUP(Line[Post Material],material_master,2,FALSE))</f>
        <v/>
      </c>
      <c r="AB90" s="3" t="str">
        <f>IF(Line[Pipe Diameter mm]="","",Line[Pipe Diameter mm])</f>
        <v/>
      </c>
      <c r="AC90" s="3" t="str">
        <f>IF(Line[Asset Group]="","",VLOOKUP(Line[Pipe Material],irrigation_pipe_material,2,FALSE))</f>
        <v/>
      </c>
      <c r="AD90" s="3" t="str">
        <f>IF(Line[Asset Group]="","",VLOOKUP(Line[System],irrigation_system,2,FALSE))</f>
        <v/>
      </c>
      <c r="AE90" s="3" t="str">
        <f>IF(Line[Asset Group]="","",VLOOKUP(Line[Status],irrigation_status,2,FALSE))</f>
        <v/>
      </c>
      <c r="AF90" s="3" t="str">
        <f>IF(Line[Asset Group]="","",VLOOKUP(Line[Surface],subdom_master_gdb,2,FALSE))</f>
        <v/>
      </c>
      <c r="AG90" s="3" t="str">
        <f>IF(Line[Surface Layer Depth mm]="","",Line[Surface Layer Depth mm])</f>
        <v/>
      </c>
      <c r="AH90" s="3" t="str">
        <f>IF(Line[Av Width m]="","",Line[Av Width m])</f>
        <v/>
      </c>
      <c r="AI90" s="3" t="str">
        <f>IF(Line[Asset Group]="","",VLOOKUP(Line[Cycle],yes_no,2,FALSE))</f>
        <v/>
      </c>
      <c r="AJ90" s="3" t="str">
        <f>IF(Line[Asset Group]="","",VLOOKUP(Line[Species],hedge_species,2,FALSE))</f>
        <v/>
      </c>
    </row>
    <row r="91" spans="1:36" s="3" customFormat="1" x14ac:dyDescent="0.2">
      <c r="A91" s="3" t="str">
        <f>IF(Line[DWG File Name]="","",Line[DWG File Name])</f>
        <v/>
      </c>
      <c r="B91" s="3" t="str">
        <f>IF(Line[DWG Layer Name]="","",Line[DWG Layer Name])</f>
        <v/>
      </c>
      <c r="C91" s="3" t="str">
        <f>IF(Line[DWG Handle]="","",Line[DWG Handle])</f>
        <v/>
      </c>
      <c r="D91" s="58" t="str">
        <f>IF(Line[Approx Centroid X]="","",Line[Approx Centroid X])</f>
        <v/>
      </c>
      <c r="E91" s="58" t="str">
        <f>IF(Line[Approx Centroid Y]="","",Line[Approx Centroid Y])</f>
        <v/>
      </c>
      <c r="F91" s="3" t="str">
        <f>IF(Line[Replacement Asset]="","",Line[Replacement Asset])</f>
        <v/>
      </c>
      <c r="G91" s="3" t="str">
        <f>IF(Line[Asset ID]="","",UPPER(Line[Asset ID]))</f>
        <v/>
      </c>
      <c r="H91" s="3" t="str">
        <f>IF(Line[Asset Group]="","",VLOOKUP(Line[Asset Group],asset_grp_line,4,FALSE))</f>
        <v/>
      </c>
      <c r="I91" s="3" t="str">
        <f>IF(Line[Asset Group]="","",VLOOKUP(Line[Asset Group],asset_grp_line,2,FALSE))</f>
        <v/>
      </c>
      <c r="J91" s="3" t="str">
        <f>IF(Line[Asset Group]="","",VLOOKUP(Line[Asset Group],asset_grp_line,3,FALSE))</f>
        <v/>
      </c>
      <c r="K91" s="3" t="str">
        <f>IF(Line[Asset Group]="","",VLOOKUP(Line[Asset Type],type_master_list,2,FALSE))</f>
        <v/>
      </c>
      <c r="L91" s="3" t="str">
        <f>IF(Line[Asset Name]="","",PROPER(Line[Asset Name]))</f>
        <v/>
      </c>
      <c r="M91" s="11" t="str">
        <f>IF(Line[Install Date]="","",(Line[Install Date]))</f>
        <v/>
      </c>
      <c r="N91" s="3" t="str">
        <f>IF(Line[Note]="","",PROPER(Line[Note]))</f>
        <v/>
      </c>
      <c r="O91" s="3" t="str">
        <f>IF(Line[Resource Consent Number]="","",UPPER(Line[Resource Consent Number]))</f>
        <v/>
      </c>
      <c r="P91" s="53" t="str">
        <f>IF(Line[Asset Unit Cost]="","",Line[Asset Unit Cost])</f>
        <v/>
      </c>
      <c r="Q91" s="3" t="str">
        <f>IF(Line[Added By]="","",UPPER(Line[Added By]))</f>
        <v/>
      </c>
      <c r="R91" s="11" t="str">
        <f>IF(Line[Added Date]="","",(Line[Added Date]))</f>
        <v/>
      </c>
      <c r="S91" s="3" t="str">
        <f>IF(Line[Z COORD]="","",PROPER(Line[Z COORD]))</f>
        <v/>
      </c>
      <c r="T91" s="3" t="str">
        <f>IF(Line[Asset Description]="","",PROPER(Line[Asset Description]))</f>
        <v/>
      </c>
      <c r="U91" s="3" t="str">
        <f>IF(Line[Asset Group]="","",VLOOKUP(Line[Wall SubType],subdom_master_gdb,2,FALSE))</f>
        <v/>
      </c>
      <c r="V91" s="3" t="str">
        <f>IF(Line[Asset Group]="","",VLOOKUP(Line[Material],material_master,2,FALSE))</f>
        <v/>
      </c>
      <c r="W91" s="3" t="str">
        <f>IF(Line[Height m]="","",Line[Height m])</f>
        <v/>
      </c>
      <c r="X91" s="3" t="str">
        <f>IF(Line[Length m]="","",Line[Length m])</f>
        <v/>
      </c>
      <c r="Y91" s="3" t="str">
        <f>IF(Line[Width m]="","",Line[Width m])</f>
        <v/>
      </c>
      <c r="Z91" s="3" t="str">
        <f>IF(Line[Asset Group]="","",VLOOKUP(Line[Purpose],f_g_function,2,FALSE))</f>
        <v/>
      </c>
      <c r="AA91" s="3" t="str">
        <f>IF(Line[Asset Group]="","",VLOOKUP(Line[Post Material],material_master,2,FALSE))</f>
        <v/>
      </c>
      <c r="AB91" s="3" t="str">
        <f>IF(Line[Pipe Diameter mm]="","",Line[Pipe Diameter mm])</f>
        <v/>
      </c>
      <c r="AC91" s="3" t="str">
        <f>IF(Line[Asset Group]="","",VLOOKUP(Line[Pipe Material],irrigation_pipe_material,2,FALSE))</f>
        <v/>
      </c>
      <c r="AD91" s="3" t="str">
        <f>IF(Line[Asset Group]="","",VLOOKUP(Line[System],irrigation_system,2,FALSE))</f>
        <v/>
      </c>
      <c r="AE91" s="3" t="str">
        <f>IF(Line[Asset Group]="","",VLOOKUP(Line[Status],irrigation_status,2,FALSE))</f>
        <v/>
      </c>
      <c r="AF91" s="3" t="str">
        <f>IF(Line[Asset Group]="","",VLOOKUP(Line[Surface],subdom_master_gdb,2,FALSE))</f>
        <v/>
      </c>
      <c r="AG91" s="3" t="str">
        <f>IF(Line[Surface Layer Depth mm]="","",Line[Surface Layer Depth mm])</f>
        <v/>
      </c>
      <c r="AH91" s="3" t="str">
        <f>IF(Line[Av Width m]="","",Line[Av Width m])</f>
        <v/>
      </c>
      <c r="AI91" s="3" t="str">
        <f>IF(Line[Asset Group]="","",VLOOKUP(Line[Cycle],yes_no,2,FALSE))</f>
        <v/>
      </c>
      <c r="AJ91" s="3" t="str">
        <f>IF(Line[Asset Group]="","",VLOOKUP(Line[Species],hedge_species,2,FALSE))</f>
        <v/>
      </c>
    </row>
    <row r="92" spans="1:36" s="3" customFormat="1" x14ac:dyDescent="0.2">
      <c r="A92" s="3" t="str">
        <f>IF(Line[DWG File Name]="","",Line[DWG File Name])</f>
        <v/>
      </c>
      <c r="B92" s="3" t="str">
        <f>IF(Line[DWG Layer Name]="","",Line[DWG Layer Name])</f>
        <v/>
      </c>
      <c r="C92" s="3" t="str">
        <f>IF(Line[DWG Handle]="","",Line[DWG Handle])</f>
        <v/>
      </c>
      <c r="D92" s="58" t="str">
        <f>IF(Line[Approx Centroid X]="","",Line[Approx Centroid X])</f>
        <v/>
      </c>
      <c r="E92" s="58" t="str">
        <f>IF(Line[Approx Centroid Y]="","",Line[Approx Centroid Y])</f>
        <v/>
      </c>
      <c r="F92" s="3" t="str">
        <f>IF(Line[Replacement Asset]="","",Line[Replacement Asset])</f>
        <v/>
      </c>
      <c r="G92" s="3" t="str">
        <f>IF(Line[Asset ID]="","",UPPER(Line[Asset ID]))</f>
        <v/>
      </c>
      <c r="H92" s="3" t="str">
        <f>IF(Line[Asset Group]="","",VLOOKUP(Line[Asset Group],asset_grp_line,4,FALSE))</f>
        <v/>
      </c>
      <c r="I92" s="3" t="str">
        <f>IF(Line[Asset Group]="","",VLOOKUP(Line[Asset Group],asset_grp_line,2,FALSE))</f>
        <v/>
      </c>
      <c r="J92" s="3" t="str">
        <f>IF(Line[Asset Group]="","",VLOOKUP(Line[Asset Group],asset_grp_line,3,FALSE))</f>
        <v/>
      </c>
      <c r="K92" s="3" t="str">
        <f>IF(Line[Asset Group]="","",VLOOKUP(Line[Asset Type],type_master_list,2,FALSE))</f>
        <v/>
      </c>
      <c r="L92" s="3" t="str">
        <f>IF(Line[Asset Name]="","",PROPER(Line[Asset Name]))</f>
        <v/>
      </c>
      <c r="M92" s="11" t="str">
        <f>IF(Line[Install Date]="","",(Line[Install Date]))</f>
        <v/>
      </c>
      <c r="N92" s="3" t="str">
        <f>IF(Line[Note]="","",PROPER(Line[Note]))</f>
        <v/>
      </c>
      <c r="O92" s="3" t="str">
        <f>IF(Line[Resource Consent Number]="","",UPPER(Line[Resource Consent Number]))</f>
        <v/>
      </c>
      <c r="P92" s="53" t="str">
        <f>IF(Line[Asset Unit Cost]="","",Line[Asset Unit Cost])</f>
        <v/>
      </c>
      <c r="Q92" s="3" t="str">
        <f>IF(Line[Added By]="","",UPPER(Line[Added By]))</f>
        <v/>
      </c>
      <c r="R92" s="11" t="str">
        <f>IF(Line[Added Date]="","",(Line[Added Date]))</f>
        <v/>
      </c>
      <c r="S92" s="3" t="str">
        <f>IF(Line[Z COORD]="","",PROPER(Line[Z COORD]))</f>
        <v/>
      </c>
      <c r="T92" s="3" t="str">
        <f>IF(Line[Asset Description]="","",PROPER(Line[Asset Description]))</f>
        <v/>
      </c>
      <c r="U92" s="3" t="str">
        <f>IF(Line[Asset Group]="","",VLOOKUP(Line[Wall SubType],subdom_master_gdb,2,FALSE))</f>
        <v/>
      </c>
      <c r="V92" s="3" t="str">
        <f>IF(Line[Asset Group]="","",VLOOKUP(Line[Material],material_master,2,FALSE))</f>
        <v/>
      </c>
      <c r="W92" s="3" t="str">
        <f>IF(Line[Height m]="","",Line[Height m])</f>
        <v/>
      </c>
      <c r="X92" s="3" t="str">
        <f>IF(Line[Length m]="","",Line[Length m])</f>
        <v/>
      </c>
      <c r="Y92" s="3" t="str">
        <f>IF(Line[Width m]="","",Line[Width m])</f>
        <v/>
      </c>
      <c r="Z92" s="3" t="str">
        <f>IF(Line[Asset Group]="","",VLOOKUP(Line[Purpose],f_g_function,2,FALSE))</f>
        <v/>
      </c>
      <c r="AA92" s="3" t="str">
        <f>IF(Line[Asset Group]="","",VLOOKUP(Line[Post Material],material_master,2,FALSE))</f>
        <v/>
      </c>
      <c r="AB92" s="3" t="str">
        <f>IF(Line[Pipe Diameter mm]="","",Line[Pipe Diameter mm])</f>
        <v/>
      </c>
      <c r="AC92" s="3" t="str">
        <f>IF(Line[Asset Group]="","",VLOOKUP(Line[Pipe Material],irrigation_pipe_material,2,FALSE))</f>
        <v/>
      </c>
      <c r="AD92" s="3" t="str">
        <f>IF(Line[Asset Group]="","",VLOOKUP(Line[System],irrigation_system,2,FALSE))</f>
        <v/>
      </c>
      <c r="AE92" s="3" t="str">
        <f>IF(Line[Asset Group]="","",VLOOKUP(Line[Status],irrigation_status,2,FALSE))</f>
        <v/>
      </c>
      <c r="AF92" s="3" t="str">
        <f>IF(Line[Asset Group]="","",VLOOKUP(Line[Surface],subdom_master_gdb,2,FALSE))</f>
        <v/>
      </c>
      <c r="AG92" s="3" t="str">
        <f>IF(Line[Surface Layer Depth mm]="","",Line[Surface Layer Depth mm])</f>
        <v/>
      </c>
      <c r="AH92" s="3" t="str">
        <f>IF(Line[Av Width m]="","",Line[Av Width m])</f>
        <v/>
      </c>
      <c r="AI92" s="3" t="str">
        <f>IF(Line[Asset Group]="","",VLOOKUP(Line[Cycle],yes_no,2,FALSE))</f>
        <v/>
      </c>
      <c r="AJ92" s="3" t="str">
        <f>IF(Line[Asset Group]="","",VLOOKUP(Line[Species],hedge_species,2,FALSE))</f>
        <v/>
      </c>
    </row>
    <row r="93" spans="1:36" s="3" customFormat="1" x14ac:dyDescent="0.2">
      <c r="A93" s="3" t="str">
        <f>IF(Line[DWG File Name]="","",Line[DWG File Name])</f>
        <v/>
      </c>
      <c r="B93" s="3" t="str">
        <f>IF(Line[DWG Layer Name]="","",Line[DWG Layer Name])</f>
        <v/>
      </c>
      <c r="C93" s="3" t="str">
        <f>IF(Line[DWG Handle]="","",Line[DWG Handle])</f>
        <v/>
      </c>
      <c r="D93" s="58" t="str">
        <f>IF(Line[Approx Centroid X]="","",Line[Approx Centroid X])</f>
        <v/>
      </c>
      <c r="E93" s="58" t="str">
        <f>IF(Line[Approx Centroid Y]="","",Line[Approx Centroid Y])</f>
        <v/>
      </c>
      <c r="F93" s="3" t="str">
        <f>IF(Line[Replacement Asset]="","",Line[Replacement Asset])</f>
        <v/>
      </c>
      <c r="G93" s="3" t="str">
        <f>IF(Line[Asset ID]="","",UPPER(Line[Asset ID]))</f>
        <v/>
      </c>
      <c r="H93" s="3" t="str">
        <f>IF(Line[Asset Group]="","",VLOOKUP(Line[Asset Group],asset_grp_line,4,FALSE))</f>
        <v/>
      </c>
      <c r="I93" s="3" t="str">
        <f>IF(Line[Asset Group]="","",VLOOKUP(Line[Asset Group],asset_grp_line,2,FALSE))</f>
        <v/>
      </c>
      <c r="J93" s="3" t="str">
        <f>IF(Line[Asset Group]="","",VLOOKUP(Line[Asset Group],asset_grp_line,3,FALSE))</f>
        <v/>
      </c>
      <c r="K93" s="3" t="str">
        <f>IF(Line[Asset Group]="","",VLOOKUP(Line[Asset Type],type_master_list,2,FALSE))</f>
        <v/>
      </c>
      <c r="L93" s="3" t="str">
        <f>IF(Line[Asset Name]="","",PROPER(Line[Asset Name]))</f>
        <v/>
      </c>
      <c r="M93" s="11" t="str">
        <f>IF(Line[Install Date]="","",(Line[Install Date]))</f>
        <v/>
      </c>
      <c r="N93" s="3" t="str">
        <f>IF(Line[Note]="","",PROPER(Line[Note]))</f>
        <v/>
      </c>
      <c r="O93" s="3" t="str">
        <f>IF(Line[Resource Consent Number]="","",UPPER(Line[Resource Consent Number]))</f>
        <v/>
      </c>
      <c r="P93" s="53" t="str">
        <f>IF(Line[Asset Unit Cost]="","",Line[Asset Unit Cost])</f>
        <v/>
      </c>
      <c r="Q93" s="3" t="str">
        <f>IF(Line[Added By]="","",UPPER(Line[Added By]))</f>
        <v/>
      </c>
      <c r="R93" s="11" t="str">
        <f>IF(Line[Added Date]="","",(Line[Added Date]))</f>
        <v/>
      </c>
      <c r="S93" s="3" t="str">
        <f>IF(Line[Z COORD]="","",PROPER(Line[Z COORD]))</f>
        <v/>
      </c>
      <c r="T93" s="3" t="str">
        <f>IF(Line[Asset Description]="","",PROPER(Line[Asset Description]))</f>
        <v/>
      </c>
      <c r="U93" s="3" t="str">
        <f>IF(Line[Asset Group]="","",VLOOKUP(Line[Wall SubType],subdom_master_gdb,2,FALSE))</f>
        <v/>
      </c>
      <c r="V93" s="3" t="str">
        <f>IF(Line[Asset Group]="","",VLOOKUP(Line[Material],material_master,2,FALSE))</f>
        <v/>
      </c>
      <c r="W93" s="3" t="str">
        <f>IF(Line[Height m]="","",Line[Height m])</f>
        <v/>
      </c>
      <c r="X93" s="3" t="str">
        <f>IF(Line[Length m]="","",Line[Length m])</f>
        <v/>
      </c>
      <c r="Y93" s="3" t="str">
        <f>IF(Line[Width m]="","",Line[Width m])</f>
        <v/>
      </c>
      <c r="Z93" s="3" t="str">
        <f>IF(Line[Asset Group]="","",VLOOKUP(Line[Purpose],f_g_function,2,FALSE))</f>
        <v/>
      </c>
      <c r="AA93" s="3" t="str">
        <f>IF(Line[Asset Group]="","",VLOOKUP(Line[Post Material],material_master,2,FALSE))</f>
        <v/>
      </c>
      <c r="AB93" s="3" t="str">
        <f>IF(Line[Pipe Diameter mm]="","",Line[Pipe Diameter mm])</f>
        <v/>
      </c>
      <c r="AC93" s="3" t="str">
        <f>IF(Line[Asset Group]="","",VLOOKUP(Line[Pipe Material],irrigation_pipe_material,2,FALSE))</f>
        <v/>
      </c>
      <c r="AD93" s="3" t="str">
        <f>IF(Line[Asset Group]="","",VLOOKUP(Line[System],irrigation_system,2,FALSE))</f>
        <v/>
      </c>
      <c r="AE93" s="3" t="str">
        <f>IF(Line[Asset Group]="","",VLOOKUP(Line[Status],irrigation_status,2,FALSE))</f>
        <v/>
      </c>
      <c r="AF93" s="3" t="str">
        <f>IF(Line[Asset Group]="","",VLOOKUP(Line[Surface],subdom_master_gdb,2,FALSE))</f>
        <v/>
      </c>
      <c r="AG93" s="3" t="str">
        <f>IF(Line[Surface Layer Depth mm]="","",Line[Surface Layer Depth mm])</f>
        <v/>
      </c>
      <c r="AH93" s="3" t="str">
        <f>IF(Line[Av Width m]="","",Line[Av Width m])</f>
        <v/>
      </c>
      <c r="AI93" s="3" t="str">
        <f>IF(Line[Asset Group]="","",VLOOKUP(Line[Cycle],yes_no,2,FALSE))</f>
        <v/>
      </c>
      <c r="AJ93" s="3" t="str">
        <f>IF(Line[Asset Group]="","",VLOOKUP(Line[Species],hedge_species,2,FALSE))</f>
        <v/>
      </c>
    </row>
    <row r="94" spans="1:36" s="3" customFormat="1" x14ac:dyDescent="0.2">
      <c r="A94" s="3" t="str">
        <f>IF(Line[DWG File Name]="","",Line[DWG File Name])</f>
        <v/>
      </c>
      <c r="B94" s="3" t="str">
        <f>IF(Line[DWG Layer Name]="","",Line[DWG Layer Name])</f>
        <v/>
      </c>
      <c r="C94" s="3" t="str">
        <f>IF(Line[DWG Handle]="","",Line[DWG Handle])</f>
        <v/>
      </c>
      <c r="D94" s="58" t="str">
        <f>IF(Line[Approx Centroid X]="","",Line[Approx Centroid X])</f>
        <v/>
      </c>
      <c r="E94" s="58" t="str">
        <f>IF(Line[Approx Centroid Y]="","",Line[Approx Centroid Y])</f>
        <v/>
      </c>
      <c r="F94" s="3" t="str">
        <f>IF(Line[Replacement Asset]="","",Line[Replacement Asset])</f>
        <v/>
      </c>
      <c r="G94" s="3" t="str">
        <f>IF(Line[Asset ID]="","",UPPER(Line[Asset ID]))</f>
        <v/>
      </c>
      <c r="H94" s="3" t="str">
        <f>IF(Line[Asset Group]="","",VLOOKUP(Line[Asset Group],asset_grp_line,4,FALSE))</f>
        <v/>
      </c>
      <c r="I94" s="3" t="str">
        <f>IF(Line[Asset Group]="","",VLOOKUP(Line[Asset Group],asset_grp_line,2,FALSE))</f>
        <v/>
      </c>
      <c r="J94" s="3" t="str">
        <f>IF(Line[Asset Group]="","",VLOOKUP(Line[Asset Group],asset_grp_line,3,FALSE))</f>
        <v/>
      </c>
      <c r="K94" s="3" t="str">
        <f>IF(Line[Asset Group]="","",VLOOKUP(Line[Asset Type],type_master_list,2,FALSE))</f>
        <v/>
      </c>
      <c r="L94" s="3" t="str">
        <f>IF(Line[Asset Name]="","",PROPER(Line[Asset Name]))</f>
        <v/>
      </c>
      <c r="M94" s="11" t="str">
        <f>IF(Line[Install Date]="","",(Line[Install Date]))</f>
        <v/>
      </c>
      <c r="N94" s="3" t="str">
        <f>IF(Line[Note]="","",PROPER(Line[Note]))</f>
        <v/>
      </c>
      <c r="O94" s="3" t="str">
        <f>IF(Line[Resource Consent Number]="","",UPPER(Line[Resource Consent Number]))</f>
        <v/>
      </c>
      <c r="P94" s="53" t="str">
        <f>IF(Line[Asset Unit Cost]="","",Line[Asset Unit Cost])</f>
        <v/>
      </c>
      <c r="Q94" s="3" t="str">
        <f>IF(Line[Added By]="","",UPPER(Line[Added By]))</f>
        <v/>
      </c>
      <c r="R94" s="11" t="str">
        <f>IF(Line[Added Date]="","",(Line[Added Date]))</f>
        <v/>
      </c>
      <c r="S94" s="3" t="str">
        <f>IF(Line[Z COORD]="","",PROPER(Line[Z COORD]))</f>
        <v/>
      </c>
      <c r="T94" s="3" t="str">
        <f>IF(Line[Asset Description]="","",PROPER(Line[Asset Description]))</f>
        <v/>
      </c>
      <c r="U94" s="3" t="str">
        <f>IF(Line[Asset Group]="","",VLOOKUP(Line[Wall SubType],subdom_master_gdb,2,FALSE))</f>
        <v/>
      </c>
      <c r="V94" s="3" t="str">
        <f>IF(Line[Asset Group]="","",VLOOKUP(Line[Material],material_master,2,FALSE))</f>
        <v/>
      </c>
      <c r="W94" s="3" t="str">
        <f>IF(Line[Height m]="","",Line[Height m])</f>
        <v/>
      </c>
      <c r="X94" s="3" t="str">
        <f>IF(Line[Length m]="","",Line[Length m])</f>
        <v/>
      </c>
      <c r="Y94" s="3" t="str">
        <f>IF(Line[Width m]="","",Line[Width m])</f>
        <v/>
      </c>
      <c r="Z94" s="3" t="str">
        <f>IF(Line[Asset Group]="","",VLOOKUP(Line[Purpose],f_g_function,2,FALSE))</f>
        <v/>
      </c>
      <c r="AA94" s="3" t="str">
        <f>IF(Line[Asset Group]="","",VLOOKUP(Line[Post Material],material_master,2,FALSE))</f>
        <v/>
      </c>
      <c r="AB94" s="3" t="str">
        <f>IF(Line[Pipe Diameter mm]="","",Line[Pipe Diameter mm])</f>
        <v/>
      </c>
      <c r="AC94" s="3" t="str">
        <f>IF(Line[Asset Group]="","",VLOOKUP(Line[Pipe Material],irrigation_pipe_material,2,FALSE))</f>
        <v/>
      </c>
      <c r="AD94" s="3" t="str">
        <f>IF(Line[Asset Group]="","",VLOOKUP(Line[System],irrigation_system,2,FALSE))</f>
        <v/>
      </c>
      <c r="AE94" s="3" t="str">
        <f>IF(Line[Asset Group]="","",VLOOKUP(Line[Status],irrigation_status,2,FALSE))</f>
        <v/>
      </c>
      <c r="AF94" s="3" t="str">
        <f>IF(Line[Asset Group]="","",VLOOKUP(Line[Surface],subdom_master_gdb,2,FALSE))</f>
        <v/>
      </c>
      <c r="AG94" s="3" t="str">
        <f>IF(Line[Surface Layer Depth mm]="","",Line[Surface Layer Depth mm])</f>
        <v/>
      </c>
      <c r="AH94" s="3" t="str">
        <f>IF(Line[Av Width m]="","",Line[Av Width m])</f>
        <v/>
      </c>
      <c r="AI94" s="3" t="str">
        <f>IF(Line[Asset Group]="","",VLOOKUP(Line[Cycle],yes_no,2,FALSE))</f>
        <v/>
      </c>
      <c r="AJ94" s="3" t="str">
        <f>IF(Line[Asset Group]="","",VLOOKUP(Line[Species],hedge_species,2,FALSE))</f>
        <v/>
      </c>
    </row>
    <row r="95" spans="1:36" s="3" customFormat="1" x14ac:dyDescent="0.2">
      <c r="A95" s="3" t="str">
        <f>IF(Line[DWG File Name]="","",Line[DWG File Name])</f>
        <v/>
      </c>
      <c r="B95" s="3" t="str">
        <f>IF(Line[DWG Layer Name]="","",Line[DWG Layer Name])</f>
        <v/>
      </c>
      <c r="C95" s="3" t="str">
        <f>IF(Line[DWG Handle]="","",Line[DWG Handle])</f>
        <v/>
      </c>
      <c r="D95" s="58" t="str">
        <f>IF(Line[Approx Centroid X]="","",Line[Approx Centroid X])</f>
        <v/>
      </c>
      <c r="E95" s="58" t="str">
        <f>IF(Line[Approx Centroid Y]="","",Line[Approx Centroid Y])</f>
        <v/>
      </c>
      <c r="F95" s="3" t="str">
        <f>IF(Line[Replacement Asset]="","",Line[Replacement Asset])</f>
        <v/>
      </c>
      <c r="G95" s="3" t="str">
        <f>IF(Line[Asset ID]="","",UPPER(Line[Asset ID]))</f>
        <v/>
      </c>
      <c r="H95" s="3" t="str">
        <f>IF(Line[Asset Group]="","",VLOOKUP(Line[Asset Group],asset_grp_line,4,FALSE))</f>
        <v/>
      </c>
      <c r="I95" s="3" t="str">
        <f>IF(Line[Asset Group]="","",VLOOKUP(Line[Asset Group],asset_grp_line,2,FALSE))</f>
        <v/>
      </c>
      <c r="J95" s="3" t="str">
        <f>IF(Line[Asset Group]="","",VLOOKUP(Line[Asset Group],asset_grp_line,3,FALSE))</f>
        <v/>
      </c>
      <c r="K95" s="3" t="str">
        <f>IF(Line[Asset Group]="","",VLOOKUP(Line[Asset Type],type_master_list,2,FALSE))</f>
        <v/>
      </c>
      <c r="L95" s="3" t="str">
        <f>IF(Line[Asset Name]="","",PROPER(Line[Asset Name]))</f>
        <v/>
      </c>
      <c r="M95" s="11" t="str">
        <f>IF(Line[Install Date]="","",(Line[Install Date]))</f>
        <v/>
      </c>
      <c r="N95" s="3" t="str">
        <f>IF(Line[Note]="","",PROPER(Line[Note]))</f>
        <v/>
      </c>
      <c r="O95" s="3" t="str">
        <f>IF(Line[Resource Consent Number]="","",UPPER(Line[Resource Consent Number]))</f>
        <v/>
      </c>
      <c r="P95" s="53" t="str">
        <f>IF(Line[Asset Unit Cost]="","",Line[Asset Unit Cost])</f>
        <v/>
      </c>
      <c r="Q95" s="3" t="str">
        <f>IF(Line[Added By]="","",UPPER(Line[Added By]))</f>
        <v/>
      </c>
      <c r="R95" s="11" t="str">
        <f>IF(Line[Added Date]="","",(Line[Added Date]))</f>
        <v/>
      </c>
      <c r="S95" s="3" t="str">
        <f>IF(Line[Z COORD]="","",PROPER(Line[Z COORD]))</f>
        <v/>
      </c>
      <c r="T95" s="3" t="str">
        <f>IF(Line[Asset Description]="","",PROPER(Line[Asset Description]))</f>
        <v/>
      </c>
      <c r="U95" s="3" t="str">
        <f>IF(Line[Asset Group]="","",VLOOKUP(Line[Wall SubType],subdom_master_gdb,2,FALSE))</f>
        <v/>
      </c>
      <c r="V95" s="3" t="str">
        <f>IF(Line[Asset Group]="","",VLOOKUP(Line[Material],material_master,2,FALSE))</f>
        <v/>
      </c>
      <c r="W95" s="3" t="str">
        <f>IF(Line[Height m]="","",Line[Height m])</f>
        <v/>
      </c>
      <c r="X95" s="3" t="str">
        <f>IF(Line[Length m]="","",Line[Length m])</f>
        <v/>
      </c>
      <c r="Y95" s="3" t="str">
        <f>IF(Line[Width m]="","",Line[Width m])</f>
        <v/>
      </c>
      <c r="Z95" s="3" t="str">
        <f>IF(Line[Asset Group]="","",VLOOKUP(Line[Purpose],f_g_function,2,FALSE))</f>
        <v/>
      </c>
      <c r="AA95" s="3" t="str">
        <f>IF(Line[Asset Group]="","",VLOOKUP(Line[Post Material],material_master,2,FALSE))</f>
        <v/>
      </c>
      <c r="AB95" s="3" t="str">
        <f>IF(Line[Pipe Diameter mm]="","",Line[Pipe Diameter mm])</f>
        <v/>
      </c>
      <c r="AC95" s="3" t="str">
        <f>IF(Line[Asset Group]="","",VLOOKUP(Line[Pipe Material],irrigation_pipe_material,2,FALSE))</f>
        <v/>
      </c>
      <c r="AD95" s="3" t="str">
        <f>IF(Line[Asset Group]="","",VLOOKUP(Line[System],irrigation_system,2,FALSE))</f>
        <v/>
      </c>
      <c r="AE95" s="3" t="str">
        <f>IF(Line[Asset Group]="","",VLOOKUP(Line[Status],irrigation_status,2,FALSE))</f>
        <v/>
      </c>
      <c r="AF95" s="3" t="str">
        <f>IF(Line[Asset Group]="","",VLOOKUP(Line[Surface],subdom_master_gdb,2,FALSE))</f>
        <v/>
      </c>
      <c r="AG95" s="3" t="str">
        <f>IF(Line[Surface Layer Depth mm]="","",Line[Surface Layer Depth mm])</f>
        <v/>
      </c>
      <c r="AH95" s="3" t="str">
        <f>IF(Line[Av Width m]="","",Line[Av Width m])</f>
        <v/>
      </c>
      <c r="AI95" s="3" t="str">
        <f>IF(Line[Asset Group]="","",VLOOKUP(Line[Cycle],yes_no,2,FALSE))</f>
        <v/>
      </c>
      <c r="AJ95" s="3" t="str">
        <f>IF(Line[Asset Group]="","",VLOOKUP(Line[Species],hedge_species,2,FALSE))</f>
        <v/>
      </c>
    </row>
    <row r="96" spans="1:36" s="3" customFormat="1" x14ac:dyDescent="0.2">
      <c r="A96" s="3" t="str">
        <f>IF(Line[DWG File Name]="","",Line[DWG File Name])</f>
        <v/>
      </c>
      <c r="B96" s="3" t="str">
        <f>IF(Line[DWG Layer Name]="","",Line[DWG Layer Name])</f>
        <v/>
      </c>
      <c r="C96" s="3" t="str">
        <f>IF(Line[DWG Handle]="","",Line[DWG Handle])</f>
        <v/>
      </c>
      <c r="D96" s="58" t="str">
        <f>IF(Line[Approx Centroid X]="","",Line[Approx Centroid X])</f>
        <v/>
      </c>
      <c r="E96" s="58" t="str">
        <f>IF(Line[Approx Centroid Y]="","",Line[Approx Centroid Y])</f>
        <v/>
      </c>
      <c r="F96" s="3" t="str">
        <f>IF(Line[Replacement Asset]="","",Line[Replacement Asset])</f>
        <v/>
      </c>
      <c r="G96" s="3" t="str">
        <f>IF(Line[Asset ID]="","",UPPER(Line[Asset ID]))</f>
        <v/>
      </c>
      <c r="H96" s="3" t="str">
        <f>IF(Line[Asset Group]="","",VLOOKUP(Line[Asset Group],asset_grp_line,4,FALSE))</f>
        <v/>
      </c>
      <c r="I96" s="3" t="str">
        <f>IF(Line[Asset Group]="","",VLOOKUP(Line[Asset Group],asset_grp_line,2,FALSE))</f>
        <v/>
      </c>
      <c r="J96" s="3" t="str">
        <f>IF(Line[Asset Group]="","",VLOOKUP(Line[Asset Group],asset_grp_line,3,FALSE))</f>
        <v/>
      </c>
      <c r="K96" s="3" t="str">
        <f>IF(Line[Asset Group]="","",VLOOKUP(Line[Asset Type],type_master_list,2,FALSE))</f>
        <v/>
      </c>
      <c r="L96" s="3" t="str">
        <f>IF(Line[Asset Name]="","",PROPER(Line[Asset Name]))</f>
        <v/>
      </c>
      <c r="M96" s="11" t="str">
        <f>IF(Line[Install Date]="","",(Line[Install Date]))</f>
        <v/>
      </c>
      <c r="N96" s="3" t="str">
        <f>IF(Line[Note]="","",PROPER(Line[Note]))</f>
        <v/>
      </c>
      <c r="O96" s="3" t="str">
        <f>IF(Line[Resource Consent Number]="","",UPPER(Line[Resource Consent Number]))</f>
        <v/>
      </c>
      <c r="P96" s="53" t="str">
        <f>IF(Line[Asset Unit Cost]="","",Line[Asset Unit Cost])</f>
        <v/>
      </c>
      <c r="Q96" s="3" t="str">
        <f>IF(Line[Added By]="","",UPPER(Line[Added By]))</f>
        <v/>
      </c>
      <c r="R96" s="11" t="str">
        <f>IF(Line[Added Date]="","",(Line[Added Date]))</f>
        <v/>
      </c>
      <c r="S96" s="3" t="str">
        <f>IF(Line[Z COORD]="","",PROPER(Line[Z COORD]))</f>
        <v/>
      </c>
      <c r="T96" s="3" t="str">
        <f>IF(Line[Asset Description]="","",PROPER(Line[Asset Description]))</f>
        <v/>
      </c>
      <c r="U96" s="3" t="str">
        <f>IF(Line[Asset Group]="","",VLOOKUP(Line[Wall SubType],subdom_master_gdb,2,FALSE))</f>
        <v/>
      </c>
      <c r="V96" s="3" t="str">
        <f>IF(Line[Asset Group]="","",VLOOKUP(Line[Material],material_master,2,FALSE))</f>
        <v/>
      </c>
      <c r="W96" s="3" t="str">
        <f>IF(Line[Height m]="","",Line[Height m])</f>
        <v/>
      </c>
      <c r="X96" s="3" t="str">
        <f>IF(Line[Length m]="","",Line[Length m])</f>
        <v/>
      </c>
      <c r="Y96" s="3" t="str">
        <f>IF(Line[Width m]="","",Line[Width m])</f>
        <v/>
      </c>
      <c r="Z96" s="3" t="str">
        <f>IF(Line[Asset Group]="","",VLOOKUP(Line[Purpose],f_g_function,2,FALSE))</f>
        <v/>
      </c>
      <c r="AA96" s="3" t="str">
        <f>IF(Line[Asset Group]="","",VLOOKUP(Line[Post Material],material_master,2,FALSE))</f>
        <v/>
      </c>
      <c r="AB96" s="3" t="str">
        <f>IF(Line[Pipe Diameter mm]="","",Line[Pipe Diameter mm])</f>
        <v/>
      </c>
      <c r="AC96" s="3" t="str">
        <f>IF(Line[Asset Group]="","",VLOOKUP(Line[Pipe Material],irrigation_pipe_material,2,FALSE))</f>
        <v/>
      </c>
      <c r="AD96" s="3" t="str">
        <f>IF(Line[Asset Group]="","",VLOOKUP(Line[System],irrigation_system,2,FALSE))</f>
        <v/>
      </c>
      <c r="AE96" s="3" t="str">
        <f>IF(Line[Asset Group]="","",VLOOKUP(Line[Status],irrigation_status,2,FALSE))</f>
        <v/>
      </c>
      <c r="AF96" s="3" t="str">
        <f>IF(Line[Asset Group]="","",VLOOKUP(Line[Surface],subdom_master_gdb,2,FALSE))</f>
        <v/>
      </c>
      <c r="AG96" s="3" t="str">
        <f>IF(Line[Surface Layer Depth mm]="","",Line[Surface Layer Depth mm])</f>
        <v/>
      </c>
      <c r="AH96" s="3" t="str">
        <f>IF(Line[Av Width m]="","",Line[Av Width m])</f>
        <v/>
      </c>
      <c r="AI96" s="3" t="str">
        <f>IF(Line[Asset Group]="","",VLOOKUP(Line[Cycle],yes_no,2,FALSE))</f>
        <v/>
      </c>
      <c r="AJ96" s="3" t="str">
        <f>IF(Line[Asset Group]="","",VLOOKUP(Line[Species],hedge_species,2,FALSE))</f>
        <v/>
      </c>
    </row>
    <row r="97" spans="1:36" s="3" customFormat="1" x14ac:dyDescent="0.2">
      <c r="A97" s="3" t="str">
        <f>IF(Line[DWG File Name]="","",Line[DWG File Name])</f>
        <v/>
      </c>
      <c r="B97" s="3" t="str">
        <f>IF(Line[DWG Layer Name]="","",Line[DWG Layer Name])</f>
        <v/>
      </c>
      <c r="C97" s="3" t="str">
        <f>IF(Line[DWG Handle]="","",Line[DWG Handle])</f>
        <v/>
      </c>
      <c r="D97" s="58" t="str">
        <f>IF(Line[Approx Centroid X]="","",Line[Approx Centroid X])</f>
        <v/>
      </c>
      <c r="E97" s="58" t="str">
        <f>IF(Line[Approx Centroid Y]="","",Line[Approx Centroid Y])</f>
        <v/>
      </c>
      <c r="F97" s="3" t="str">
        <f>IF(Line[Replacement Asset]="","",Line[Replacement Asset])</f>
        <v/>
      </c>
      <c r="G97" s="3" t="str">
        <f>IF(Line[Asset ID]="","",UPPER(Line[Asset ID]))</f>
        <v/>
      </c>
      <c r="H97" s="3" t="str">
        <f>IF(Line[Asset Group]="","",VLOOKUP(Line[Asset Group],asset_grp_line,4,FALSE))</f>
        <v/>
      </c>
      <c r="I97" s="3" t="str">
        <f>IF(Line[Asset Group]="","",VLOOKUP(Line[Asset Group],asset_grp_line,2,FALSE))</f>
        <v/>
      </c>
      <c r="J97" s="3" t="str">
        <f>IF(Line[Asset Group]="","",VLOOKUP(Line[Asset Group],asset_grp_line,3,FALSE))</f>
        <v/>
      </c>
      <c r="K97" s="3" t="str">
        <f>IF(Line[Asset Group]="","",VLOOKUP(Line[Asset Type],type_master_list,2,FALSE))</f>
        <v/>
      </c>
      <c r="L97" s="3" t="str">
        <f>IF(Line[Asset Name]="","",PROPER(Line[Asset Name]))</f>
        <v/>
      </c>
      <c r="M97" s="11" t="str">
        <f>IF(Line[Install Date]="","",(Line[Install Date]))</f>
        <v/>
      </c>
      <c r="N97" s="3" t="str">
        <f>IF(Line[Note]="","",PROPER(Line[Note]))</f>
        <v/>
      </c>
      <c r="O97" s="3" t="str">
        <f>IF(Line[Resource Consent Number]="","",UPPER(Line[Resource Consent Number]))</f>
        <v/>
      </c>
      <c r="P97" s="53" t="str">
        <f>IF(Line[Asset Unit Cost]="","",Line[Asset Unit Cost])</f>
        <v/>
      </c>
      <c r="Q97" s="3" t="str">
        <f>IF(Line[Added By]="","",UPPER(Line[Added By]))</f>
        <v/>
      </c>
      <c r="R97" s="11" t="str">
        <f>IF(Line[Added Date]="","",(Line[Added Date]))</f>
        <v/>
      </c>
      <c r="S97" s="3" t="str">
        <f>IF(Line[Z COORD]="","",PROPER(Line[Z COORD]))</f>
        <v/>
      </c>
      <c r="T97" s="3" t="str">
        <f>IF(Line[Asset Description]="","",PROPER(Line[Asset Description]))</f>
        <v/>
      </c>
      <c r="U97" s="3" t="str">
        <f>IF(Line[Asset Group]="","",VLOOKUP(Line[Wall SubType],subdom_master_gdb,2,FALSE))</f>
        <v/>
      </c>
      <c r="V97" s="3" t="str">
        <f>IF(Line[Asset Group]="","",VLOOKUP(Line[Material],material_master,2,FALSE))</f>
        <v/>
      </c>
      <c r="W97" s="3" t="str">
        <f>IF(Line[Height m]="","",Line[Height m])</f>
        <v/>
      </c>
      <c r="X97" s="3" t="str">
        <f>IF(Line[Length m]="","",Line[Length m])</f>
        <v/>
      </c>
      <c r="Y97" s="3" t="str">
        <f>IF(Line[Width m]="","",Line[Width m])</f>
        <v/>
      </c>
      <c r="Z97" s="3" t="str">
        <f>IF(Line[Asset Group]="","",VLOOKUP(Line[Purpose],f_g_function,2,FALSE))</f>
        <v/>
      </c>
      <c r="AA97" s="3" t="str">
        <f>IF(Line[Asset Group]="","",VLOOKUP(Line[Post Material],material_master,2,FALSE))</f>
        <v/>
      </c>
      <c r="AB97" s="3" t="str">
        <f>IF(Line[Pipe Diameter mm]="","",Line[Pipe Diameter mm])</f>
        <v/>
      </c>
      <c r="AC97" s="3" t="str">
        <f>IF(Line[Asset Group]="","",VLOOKUP(Line[Pipe Material],irrigation_pipe_material,2,FALSE))</f>
        <v/>
      </c>
      <c r="AD97" s="3" t="str">
        <f>IF(Line[Asset Group]="","",VLOOKUP(Line[System],irrigation_system,2,FALSE))</f>
        <v/>
      </c>
      <c r="AE97" s="3" t="str">
        <f>IF(Line[Asset Group]="","",VLOOKUP(Line[Status],irrigation_status,2,FALSE))</f>
        <v/>
      </c>
      <c r="AF97" s="3" t="str">
        <f>IF(Line[Asset Group]="","",VLOOKUP(Line[Surface],subdom_master_gdb,2,FALSE))</f>
        <v/>
      </c>
      <c r="AG97" s="3" t="str">
        <f>IF(Line[Surface Layer Depth mm]="","",Line[Surface Layer Depth mm])</f>
        <v/>
      </c>
      <c r="AH97" s="3" t="str">
        <f>IF(Line[Av Width m]="","",Line[Av Width m])</f>
        <v/>
      </c>
      <c r="AI97" s="3" t="str">
        <f>IF(Line[Asset Group]="","",VLOOKUP(Line[Cycle],yes_no,2,FALSE))</f>
        <v/>
      </c>
      <c r="AJ97" s="3" t="str">
        <f>IF(Line[Asset Group]="","",VLOOKUP(Line[Species],hedge_species,2,FALSE))</f>
        <v/>
      </c>
    </row>
    <row r="98" spans="1:36" s="3" customFormat="1" x14ac:dyDescent="0.2">
      <c r="A98" s="3" t="str">
        <f>IF(Line[DWG File Name]="","",Line[DWG File Name])</f>
        <v/>
      </c>
      <c r="B98" s="3" t="str">
        <f>IF(Line[DWG Layer Name]="","",Line[DWG Layer Name])</f>
        <v/>
      </c>
      <c r="C98" s="3" t="str">
        <f>IF(Line[DWG Handle]="","",Line[DWG Handle])</f>
        <v/>
      </c>
      <c r="D98" s="58" t="str">
        <f>IF(Line[Approx Centroid X]="","",Line[Approx Centroid X])</f>
        <v/>
      </c>
      <c r="E98" s="58" t="str">
        <f>IF(Line[Approx Centroid Y]="","",Line[Approx Centroid Y])</f>
        <v/>
      </c>
      <c r="F98" s="3" t="str">
        <f>IF(Line[Replacement Asset]="","",Line[Replacement Asset])</f>
        <v/>
      </c>
      <c r="G98" s="3" t="str">
        <f>IF(Line[Asset ID]="","",UPPER(Line[Asset ID]))</f>
        <v/>
      </c>
      <c r="H98" s="3" t="str">
        <f>IF(Line[Asset Group]="","",VLOOKUP(Line[Asset Group],asset_grp_line,4,FALSE))</f>
        <v/>
      </c>
      <c r="I98" s="3" t="str">
        <f>IF(Line[Asset Group]="","",VLOOKUP(Line[Asset Group],asset_grp_line,2,FALSE))</f>
        <v/>
      </c>
      <c r="J98" s="3" t="str">
        <f>IF(Line[Asset Group]="","",VLOOKUP(Line[Asset Group],asset_grp_line,3,FALSE))</f>
        <v/>
      </c>
      <c r="K98" s="3" t="str">
        <f>IF(Line[Asset Group]="","",VLOOKUP(Line[Asset Type],type_master_list,2,FALSE))</f>
        <v/>
      </c>
      <c r="L98" s="3" t="str">
        <f>IF(Line[Asset Name]="","",PROPER(Line[Asset Name]))</f>
        <v/>
      </c>
      <c r="M98" s="11" t="str">
        <f>IF(Line[Install Date]="","",(Line[Install Date]))</f>
        <v/>
      </c>
      <c r="N98" s="3" t="str">
        <f>IF(Line[Note]="","",PROPER(Line[Note]))</f>
        <v/>
      </c>
      <c r="O98" s="3" t="str">
        <f>IF(Line[Resource Consent Number]="","",UPPER(Line[Resource Consent Number]))</f>
        <v/>
      </c>
      <c r="P98" s="53" t="str">
        <f>IF(Line[Asset Unit Cost]="","",Line[Asset Unit Cost])</f>
        <v/>
      </c>
      <c r="Q98" s="3" t="str">
        <f>IF(Line[Added By]="","",UPPER(Line[Added By]))</f>
        <v/>
      </c>
      <c r="R98" s="11" t="str">
        <f>IF(Line[Added Date]="","",(Line[Added Date]))</f>
        <v/>
      </c>
      <c r="S98" s="3" t="str">
        <f>IF(Line[Z COORD]="","",PROPER(Line[Z COORD]))</f>
        <v/>
      </c>
      <c r="T98" s="3" t="str">
        <f>IF(Line[Asset Description]="","",PROPER(Line[Asset Description]))</f>
        <v/>
      </c>
      <c r="U98" s="3" t="str">
        <f>IF(Line[Asset Group]="","",VLOOKUP(Line[Wall SubType],subdom_master_gdb,2,FALSE))</f>
        <v/>
      </c>
      <c r="V98" s="3" t="str">
        <f>IF(Line[Asset Group]="","",VLOOKUP(Line[Material],material_master,2,FALSE))</f>
        <v/>
      </c>
      <c r="W98" s="3" t="str">
        <f>IF(Line[Height m]="","",Line[Height m])</f>
        <v/>
      </c>
      <c r="X98" s="3" t="str">
        <f>IF(Line[Length m]="","",Line[Length m])</f>
        <v/>
      </c>
      <c r="Y98" s="3" t="str">
        <f>IF(Line[Width m]="","",Line[Width m])</f>
        <v/>
      </c>
      <c r="Z98" s="3" t="str">
        <f>IF(Line[Asset Group]="","",VLOOKUP(Line[Purpose],f_g_function,2,FALSE))</f>
        <v/>
      </c>
      <c r="AA98" s="3" t="str">
        <f>IF(Line[Asset Group]="","",VLOOKUP(Line[Post Material],material_master,2,FALSE))</f>
        <v/>
      </c>
      <c r="AB98" s="3" t="str">
        <f>IF(Line[Pipe Diameter mm]="","",Line[Pipe Diameter mm])</f>
        <v/>
      </c>
      <c r="AC98" s="3" t="str">
        <f>IF(Line[Asset Group]="","",VLOOKUP(Line[Pipe Material],irrigation_pipe_material,2,FALSE))</f>
        <v/>
      </c>
      <c r="AD98" s="3" t="str">
        <f>IF(Line[Asset Group]="","",VLOOKUP(Line[System],irrigation_system,2,FALSE))</f>
        <v/>
      </c>
      <c r="AE98" s="3" t="str">
        <f>IF(Line[Asset Group]="","",VLOOKUP(Line[Status],irrigation_status,2,FALSE))</f>
        <v/>
      </c>
      <c r="AF98" s="3" t="str">
        <f>IF(Line[Asset Group]="","",VLOOKUP(Line[Surface],subdom_master_gdb,2,FALSE))</f>
        <v/>
      </c>
      <c r="AG98" s="3" t="str">
        <f>IF(Line[Surface Layer Depth mm]="","",Line[Surface Layer Depth mm])</f>
        <v/>
      </c>
      <c r="AH98" s="3" t="str">
        <f>IF(Line[Av Width m]="","",Line[Av Width m])</f>
        <v/>
      </c>
      <c r="AI98" s="3" t="str">
        <f>IF(Line[Asset Group]="","",VLOOKUP(Line[Cycle],yes_no,2,FALSE))</f>
        <v/>
      </c>
      <c r="AJ98" s="3" t="str">
        <f>IF(Line[Asset Group]="","",VLOOKUP(Line[Species],hedge_species,2,FALSE))</f>
        <v/>
      </c>
    </row>
    <row r="99" spans="1:36" s="3" customFormat="1" x14ac:dyDescent="0.2">
      <c r="A99" s="3" t="str">
        <f>IF(Line[DWG File Name]="","",Line[DWG File Name])</f>
        <v/>
      </c>
      <c r="B99" s="3" t="str">
        <f>IF(Line[DWG Layer Name]="","",Line[DWG Layer Name])</f>
        <v/>
      </c>
      <c r="C99" s="3" t="str">
        <f>IF(Line[DWG Handle]="","",Line[DWG Handle])</f>
        <v/>
      </c>
      <c r="D99" s="58" t="str">
        <f>IF(Line[Approx Centroid X]="","",Line[Approx Centroid X])</f>
        <v/>
      </c>
      <c r="E99" s="58" t="str">
        <f>IF(Line[Approx Centroid Y]="","",Line[Approx Centroid Y])</f>
        <v/>
      </c>
      <c r="F99" s="3" t="str">
        <f>IF(Line[Replacement Asset]="","",Line[Replacement Asset])</f>
        <v/>
      </c>
      <c r="G99" s="3" t="str">
        <f>IF(Line[Asset ID]="","",UPPER(Line[Asset ID]))</f>
        <v/>
      </c>
      <c r="H99" s="3" t="str">
        <f>IF(Line[Asset Group]="","",VLOOKUP(Line[Asset Group],asset_grp_line,4,FALSE))</f>
        <v/>
      </c>
      <c r="I99" s="3" t="str">
        <f>IF(Line[Asset Group]="","",VLOOKUP(Line[Asset Group],asset_grp_line,2,FALSE))</f>
        <v/>
      </c>
      <c r="J99" s="3" t="str">
        <f>IF(Line[Asset Group]="","",VLOOKUP(Line[Asset Group],asset_grp_line,3,FALSE))</f>
        <v/>
      </c>
      <c r="K99" s="3" t="str">
        <f>IF(Line[Asset Group]="","",VLOOKUP(Line[Asset Type],type_master_list,2,FALSE))</f>
        <v/>
      </c>
      <c r="L99" s="3" t="str">
        <f>IF(Line[Asset Name]="","",PROPER(Line[Asset Name]))</f>
        <v/>
      </c>
      <c r="M99" s="11" t="str">
        <f>IF(Line[Install Date]="","",(Line[Install Date]))</f>
        <v/>
      </c>
      <c r="N99" s="3" t="str">
        <f>IF(Line[Note]="","",PROPER(Line[Note]))</f>
        <v/>
      </c>
      <c r="O99" s="3" t="str">
        <f>IF(Line[Resource Consent Number]="","",UPPER(Line[Resource Consent Number]))</f>
        <v/>
      </c>
      <c r="P99" s="53" t="str">
        <f>IF(Line[Asset Unit Cost]="","",Line[Asset Unit Cost])</f>
        <v/>
      </c>
      <c r="Q99" s="3" t="str">
        <f>IF(Line[Added By]="","",UPPER(Line[Added By]))</f>
        <v/>
      </c>
      <c r="R99" s="11" t="str">
        <f>IF(Line[Added Date]="","",(Line[Added Date]))</f>
        <v/>
      </c>
      <c r="S99" s="3" t="str">
        <f>IF(Line[Z COORD]="","",PROPER(Line[Z COORD]))</f>
        <v/>
      </c>
      <c r="T99" s="3" t="str">
        <f>IF(Line[Asset Description]="","",PROPER(Line[Asset Description]))</f>
        <v/>
      </c>
      <c r="U99" s="3" t="str">
        <f>IF(Line[Asset Group]="","",VLOOKUP(Line[Wall SubType],subdom_master_gdb,2,FALSE))</f>
        <v/>
      </c>
      <c r="V99" s="3" t="str">
        <f>IF(Line[Asset Group]="","",VLOOKUP(Line[Material],material_master,2,FALSE))</f>
        <v/>
      </c>
      <c r="W99" s="3" t="str">
        <f>IF(Line[Height m]="","",Line[Height m])</f>
        <v/>
      </c>
      <c r="X99" s="3" t="str">
        <f>IF(Line[Length m]="","",Line[Length m])</f>
        <v/>
      </c>
      <c r="Y99" s="3" t="str">
        <f>IF(Line[Width m]="","",Line[Width m])</f>
        <v/>
      </c>
      <c r="Z99" s="3" t="str">
        <f>IF(Line[Asset Group]="","",VLOOKUP(Line[Purpose],f_g_function,2,FALSE))</f>
        <v/>
      </c>
      <c r="AA99" s="3" t="str">
        <f>IF(Line[Asset Group]="","",VLOOKUP(Line[Post Material],material_master,2,FALSE))</f>
        <v/>
      </c>
      <c r="AB99" s="3" t="str">
        <f>IF(Line[Pipe Diameter mm]="","",Line[Pipe Diameter mm])</f>
        <v/>
      </c>
      <c r="AC99" s="3" t="str">
        <f>IF(Line[Asset Group]="","",VLOOKUP(Line[Pipe Material],irrigation_pipe_material,2,FALSE))</f>
        <v/>
      </c>
      <c r="AD99" s="3" t="str">
        <f>IF(Line[Asset Group]="","",VLOOKUP(Line[System],irrigation_system,2,FALSE))</f>
        <v/>
      </c>
      <c r="AE99" s="3" t="str">
        <f>IF(Line[Asset Group]="","",VLOOKUP(Line[Status],irrigation_status,2,FALSE))</f>
        <v/>
      </c>
      <c r="AF99" s="3" t="str">
        <f>IF(Line[Asset Group]="","",VLOOKUP(Line[Surface],subdom_master_gdb,2,FALSE))</f>
        <v/>
      </c>
      <c r="AG99" s="3" t="str">
        <f>IF(Line[Surface Layer Depth mm]="","",Line[Surface Layer Depth mm])</f>
        <v/>
      </c>
      <c r="AH99" s="3" t="str">
        <f>IF(Line[Av Width m]="","",Line[Av Width m])</f>
        <v/>
      </c>
      <c r="AI99" s="3" t="str">
        <f>IF(Line[Asset Group]="","",VLOOKUP(Line[Cycle],yes_no,2,FALSE))</f>
        <v/>
      </c>
      <c r="AJ99" s="3" t="str">
        <f>IF(Line[Asset Group]="","",VLOOKUP(Line[Species],hedge_species,2,FALSE))</f>
        <v/>
      </c>
    </row>
    <row r="100" spans="1:36" s="3" customFormat="1" x14ac:dyDescent="0.2">
      <c r="A100" s="3" t="str">
        <f>IF(Line[DWG File Name]="","",Line[DWG File Name])</f>
        <v/>
      </c>
      <c r="B100" s="3" t="str">
        <f>IF(Line[DWG Layer Name]="","",Line[DWG Layer Name])</f>
        <v/>
      </c>
      <c r="C100" s="3" t="str">
        <f>IF(Line[DWG Handle]="","",Line[DWG Handle])</f>
        <v/>
      </c>
      <c r="D100" s="58" t="str">
        <f>IF(Line[Approx Centroid X]="","",Line[Approx Centroid X])</f>
        <v/>
      </c>
      <c r="E100" s="58" t="str">
        <f>IF(Line[Approx Centroid Y]="","",Line[Approx Centroid Y])</f>
        <v/>
      </c>
      <c r="F100" s="3" t="str">
        <f>IF(Line[Replacement Asset]="","",Line[Replacement Asset])</f>
        <v/>
      </c>
      <c r="G100" s="3" t="str">
        <f>IF(Line[Asset ID]="","",UPPER(Line[Asset ID]))</f>
        <v/>
      </c>
      <c r="H100" s="3" t="str">
        <f>IF(Line[Asset Group]="","",VLOOKUP(Line[Asset Group],asset_grp_line,4,FALSE))</f>
        <v/>
      </c>
      <c r="I100" s="3" t="str">
        <f>IF(Line[Asset Group]="","",VLOOKUP(Line[Asset Group],asset_grp_line,2,FALSE))</f>
        <v/>
      </c>
      <c r="J100" s="3" t="str">
        <f>IF(Line[Asset Group]="","",VLOOKUP(Line[Asset Group],asset_grp_line,3,FALSE))</f>
        <v/>
      </c>
      <c r="K100" s="3" t="str">
        <f>IF(Line[Asset Group]="","",VLOOKUP(Line[Asset Type],type_master_list,2,FALSE))</f>
        <v/>
      </c>
      <c r="L100" s="3" t="str">
        <f>IF(Line[Asset Name]="","",PROPER(Line[Asset Name]))</f>
        <v/>
      </c>
      <c r="M100" s="11" t="str">
        <f>IF(Line[Install Date]="","",(Line[Install Date]))</f>
        <v/>
      </c>
      <c r="N100" s="3" t="str">
        <f>IF(Line[Note]="","",PROPER(Line[Note]))</f>
        <v/>
      </c>
      <c r="O100" s="3" t="str">
        <f>IF(Line[Resource Consent Number]="","",UPPER(Line[Resource Consent Number]))</f>
        <v/>
      </c>
      <c r="P100" s="53" t="str">
        <f>IF(Line[Asset Unit Cost]="","",Line[Asset Unit Cost])</f>
        <v/>
      </c>
      <c r="Q100" s="3" t="str">
        <f>IF(Line[Added By]="","",UPPER(Line[Added By]))</f>
        <v/>
      </c>
      <c r="R100" s="11" t="str">
        <f>IF(Line[Added Date]="","",(Line[Added Date]))</f>
        <v/>
      </c>
      <c r="S100" s="3" t="str">
        <f>IF(Line[Z COORD]="","",PROPER(Line[Z COORD]))</f>
        <v/>
      </c>
      <c r="T100" s="3" t="str">
        <f>IF(Line[Asset Description]="","",PROPER(Line[Asset Description]))</f>
        <v/>
      </c>
      <c r="U100" s="3" t="str">
        <f>IF(Line[Asset Group]="","",VLOOKUP(Line[Wall SubType],subdom_master_gdb,2,FALSE))</f>
        <v/>
      </c>
      <c r="V100" s="3" t="str">
        <f>IF(Line[Asset Group]="","",VLOOKUP(Line[Material],material_master,2,FALSE))</f>
        <v/>
      </c>
      <c r="W100" s="3" t="str">
        <f>IF(Line[Height m]="","",Line[Height m])</f>
        <v/>
      </c>
      <c r="X100" s="3" t="str">
        <f>IF(Line[Length m]="","",Line[Length m])</f>
        <v/>
      </c>
      <c r="Y100" s="3" t="str">
        <f>IF(Line[Width m]="","",Line[Width m])</f>
        <v/>
      </c>
      <c r="Z100" s="3" t="str">
        <f>IF(Line[Asset Group]="","",VLOOKUP(Line[Purpose],f_g_function,2,FALSE))</f>
        <v/>
      </c>
      <c r="AA100" s="3" t="str">
        <f>IF(Line[Asset Group]="","",VLOOKUP(Line[Post Material],material_master,2,FALSE))</f>
        <v/>
      </c>
      <c r="AB100" s="3" t="str">
        <f>IF(Line[Pipe Diameter mm]="","",Line[Pipe Diameter mm])</f>
        <v/>
      </c>
      <c r="AC100" s="3" t="str">
        <f>IF(Line[Asset Group]="","",VLOOKUP(Line[Pipe Material],irrigation_pipe_material,2,FALSE))</f>
        <v/>
      </c>
      <c r="AD100" s="3" t="str">
        <f>IF(Line[Asset Group]="","",VLOOKUP(Line[System],irrigation_system,2,FALSE))</f>
        <v/>
      </c>
      <c r="AE100" s="3" t="str">
        <f>IF(Line[Asset Group]="","",VLOOKUP(Line[Status],irrigation_status,2,FALSE))</f>
        <v/>
      </c>
      <c r="AF100" s="3" t="str">
        <f>IF(Line[Asset Group]="","",VLOOKUP(Line[Surface],subdom_master_gdb,2,FALSE))</f>
        <v/>
      </c>
      <c r="AG100" s="3" t="str">
        <f>IF(Line[Surface Layer Depth mm]="","",Line[Surface Layer Depth mm])</f>
        <v/>
      </c>
      <c r="AH100" s="3" t="str">
        <f>IF(Line[Av Width m]="","",Line[Av Width m])</f>
        <v/>
      </c>
      <c r="AI100" s="3" t="str">
        <f>IF(Line[Asset Group]="","",VLOOKUP(Line[Cycle],yes_no,2,FALSE))</f>
        <v/>
      </c>
      <c r="AJ100" s="3" t="str">
        <f>IF(Line[Asset Group]="","",VLOOKUP(Line[Species],hedge_species,2,FALSE))</f>
        <v/>
      </c>
    </row>
    <row r="101" spans="1:36" s="3" customFormat="1" x14ac:dyDescent="0.2">
      <c r="A101" s="3" t="str">
        <f>IF(Line[DWG File Name]="","",Line[DWG File Name])</f>
        <v/>
      </c>
      <c r="B101" s="3" t="str">
        <f>IF(Line[DWG Layer Name]="","",Line[DWG Layer Name])</f>
        <v/>
      </c>
      <c r="C101" s="3" t="str">
        <f>IF(Line[DWG Handle]="","",Line[DWG Handle])</f>
        <v/>
      </c>
      <c r="D101" s="58" t="str">
        <f>IF(Line[Approx Centroid X]="","",Line[Approx Centroid X])</f>
        <v/>
      </c>
      <c r="E101" s="58" t="str">
        <f>IF(Line[Approx Centroid Y]="","",Line[Approx Centroid Y])</f>
        <v/>
      </c>
      <c r="F101" s="3" t="str">
        <f>IF(Line[Replacement Asset]="","",Line[Replacement Asset])</f>
        <v/>
      </c>
      <c r="G101" s="3" t="str">
        <f>IF(Line[Asset ID]="","",UPPER(Line[Asset ID]))</f>
        <v/>
      </c>
      <c r="H101" s="3" t="str">
        <f>IF(Line[Asset Group]="","",VLOOKUP(Line[Asset Group],asset_grp_line,4,FALSE))</f>
        <v/>
      </c>
      <c r="I101" s="3" t="str">
        <f>IF(Line[Asset Group]="","",VLOOKUP(Line[Asset Group],asset_grp_line,2,FALSE))</f>
        <v/>
      </c>
      <c r="J101" s="3" t="str">
        <f>IF(Line[Asset Group]="","",VLOOKUP(Line[Asset Group],asset_grp_line,3,FALSE))</f>
        <v/>
      </c>
      <c r="K101" s="3" t="str">
        <f>IF(Line[Asset Group]="","",VLOOKUP(Line[Asset Type],type_master_list,2,FALSE))</f>
        <v/>
      </c>
      <c r="L101" s="3" t="str">
        <f>IF(Line[Asset Name]="","",PROPER(Line[Asset Name]))</f>
        <v/>
      </c>
      <c r="M101" s="11" t="str">
        <f>IF(Line[Install Date]="","",(Line[Install Date]))</f>
        <v/>
      </c>
      <c r="N101" s="3" t="str">
        <f>IF(Line[Note]="","",PROPER(Line[Note]))</f>
        <v/>
      </c>
      <c r="O101" s="3" t="str">
        <f>IF(Line[Resource Consent Number]="","",UPPER(Line[Resource Consent Number]))</f>
        <v/>
      </c>
      <c r="P101" s="53" t="str">
        <f>IF(Line[Asset Unit Cost]="","",Line[Asset Unit Cost])</f>
        <v/>
      </c>
      <c r="Q101" s="3" t="str">
        <f>IF(Line[Added By]="","",UPPER(Line[Added By]))</f>
        <v/>
      </c>
      <c r="R101" s="11" t="str">
        <f>IF(Line[Added Date]="","",(Line[Added Date]))</f>
        <v/>
      </c>
      <c r="S101" s="3" t="str">
        <f>IF(Line[Z COORD]="","",PROPER(Line[Z COORD]))</f>
        <v/>
      </c>
      <c r="T101" s="3" t="str">
        <f>IF(Line[Asset Description]="","",PROPER(Line[Asset Description]))</f>
        <v/>
      </c>
      <c r="U101" s="3" t="str">
        <f>IF(Line[Asset Group]="","",VLOOKUP(Line[Wall SubType],subdom_master_gdb,2,FALSE))</f>
        <v/>
      </c>
      <c r="V101" s="3" t="str">
        <f>IF(Line[Asset Group]="","",VLOOKUP(Line[Material],material_master,2,FALSE))</f>
        <v/>
      </c>
      <c r="W101" s="3" t="str">
        <f>IF(Line[Height m]="","",Line[Height m])</f>
        <v/>
      </c>
      <c r="X101" s="3" t="str">
        <f>IF(Line[Length m]="","",Line[Length m])</f>
        <v/>
      </c>
      <c r="Y101" s="3" t="str">
        <f>IF(Line[Width m]="","",Line[Width m])</f>
        <v/>
      </c>
      <c r="Z101" s="3" t="str">
        <f>IF(Line[Asset Group]="","",VLOOKUP(Line[Purpose],f_g_function,2,FALSE))</f>
        <v/>
      </c>
      <c r="AA101" s="3" t="str">
        <f>IF(Line[Asset Group]="","",VLOOKUP(Line[Post Material],material_master,2,FALSE))</f>
        <v/>
      </c>
      <c r="AB101" s="3" t="str">
        <f>IF(Line[Pipe Diameter mm]="","",Line[Pipe Diameter mm])</f>
        <v/>
      </c>
      <c r="AC101" s="3" t="str">
        <f>IF(Line[Asset Group]="","",VLOOKUP(Line[Pipe Material],irrigation_pipe_material,2,FALSE))</f>
        <v/>
      </c>
      <c r="AD101" s="3" t="str">
        <f>IF(Line[Asset Group]="","",VLOOKUP(Line[System],irrigation_system,2,FALSE))</f>
        <v/>
      </c>
      <c r="AE101" s="3" t="str">
        <f>IF(Line[Asset Group]="","",VLOOKUP(Line[Status],irrigation_status,2,FALSE))</f>
        <v/>
      </c>
      <c r="AF101" s="3" t="str">
        <f>IF(Line[Asset Group]="","",VLOOKUP(Line[Surface],subdom_master_gdb,2,FALSE))</f>
        <v/>
      </c>
      <c r="AG101" s="3" t="str">
        <f>IF(Line[Surface Layer Depth mm]="","",Line[Surface Layer Depth mm])</f>
        <v/>
      </c>
      <c r="AH101" s="3" t="str">
        <f>IF(Line[Av Width m]="","",Line[Av Width m])</f>
        <v/>
      </c>
      <c r="AI101" s="3" t="str">
        <f>IF(Line[Asset Group]="","",VLOOKUP(Line[Cycle],yes_no,2,FALSE))</f>
        <v/>
      </c>
      <c r="AJ101" s="3" t="str">
        <f>IF(Line[Asset Group]="","",VLOOKUP(Line[Species],hedge_species,2,FALSE))</f>
        <v/>
      </c>
    </row>
    <row r="102" spans="1:36" s="3" customFormat="1" x14ac:dyDescent="0.2">
      <c r="A102" s="3" t="str">
        <f>IF(Line[DWG File Name]="","",Line[DWG File Name])</f>
        <v/>
      </c>
      <c r="B102" s="3" t="str">
        <f>IF(Line[DWG Layer Name]="","",Line[DWG Layer Name])</f>
        <v/>
      </c>
      <c r="C102" s="3" t="str">
        <f>IF(Line[DWG Handle]="","",Line[DWG Handle])</f>
        <v/>
      </c>
      <c r="D102" s="58" t="str">
        <f>IF(Line[Approx Centroid X]="","",Line[Approx Centroid X])</f>
        <v/>
      </c>
      <c r="E102" s="58" t="str">
        <f>IF(Line[Approx Centroid Y]="","",Line[Approx Centroid Y])</f>
        <v/>
      </c>
      <c r="F102" s="3" t="str">
        <f>IF(Line[Replacement Asset]="","",Line[Replacement Asset])</f>
        <v/>
      </c>
      <c r="G102" s="3" t="str">
        <f>IF(Line[Asset ID]="","",UPPER(Line[Asset ID]))</f>
        <v/>
      </c>
      <c r="H102" s="3" t="str">
        <f>IF(Line[Asset Group]="","",VLOOKUP(Line[Asset Group],asset_grp_line,4,FALSE))</f>
        <v/>
      </c>
      <c r="I102" s="3" t="str">
        <f>IF(Line[Asset Group]="","",VLOOKUP(Line[Asset Group],asset_grp_line,2,FALSE))</f>
        <v/>
      </c>
      <c r="J102" s="3" t="str">
        <f>IF(Line[Asset Group]="","",VLOOKUP(Line[Asset Group],asset_grp_line,3,FALSE))</f>
        <v/>
      </c>
      <c r="K102" s="3" t="str">
        <f>IF(Line[Asset Group]="","",VLOOKUP(Line[Asset Type],type_master_list,2,FALSE))</f>
        <v/>
      </c>
      <c r="L102" s="3" t="str">
        <f>IF(Line[Asset Name]="","",PROPER(Line[Asset Name]))</f>
        <v/>
      </c>
      <c r="M102" s="11" t="str">
        <f>IF(Line[Install Date]="","",(Line[Install Date]))</f>
        <v/>
      </c>
      <c r="N102" s="3" t="str">
        <f>IF(Line[Note]="","",PROPER(Line[Note]))</f>
        <v/>
      </c>
      <c r="O102" s="3" t="str">
        <f>IF(Line[Resource Consent Number]="","",UPPER(Line[Resource Consent Number]))</f>
        <v/>
      </c>
      <c r="P102" s="53" t="str">
        <f>IF(Line[Asset Unit Cost]="","",Line[Asset Unit Cost])</f>
        <v/>
      </c>
      <c r="Q102" s="3" t="str">
        <f>IF(Line[Added By]="","",UPPER(Line[Added By]))</f>
        <v/>
      </c>
      <c r="R102" s="11" t="str">
        <f>IF(Line[Added Date]="","",(Line[Added Date]))</f>
        <v/>
      </c>
      <c r="S102" s="3" t="str">
        <f>IF(Line[Z COORD]="","",PROPER(Line[Z COORD]))</f>
        <v/>
      </c>
      <c r="T102" s="3" t="str">
        <f>IF(Line[Asset Description]="","",PROPER(Line[Asset Description]))</f>
        <v/>
      </c>
      <c r="U102" s="3" t="str">
        <f>IF(Line[Asset Group]="","",VLOOKUP(Line[Wall SubType],subdom_master_gdb,2,FALSE))</f>
        <v/>
      </c>
      <c r="V102" s="3" t="str">
        <f>IF(Line[Asset Group]="","",VLOOKUP(Line[Material],material_master,2,FALSE))</f>
        <v/>
      </c>
      <c r="W102" s="3" t="str">
        <f>IF(Line[Height m]="","",Line[Height m])</f>
        <v/>
      </c>
      <c r="X102" s="3" t="str">
        <f>IF(Line[Length m]="","",Line[Length m])</f>
        <v/>
      </c>
      <c r="Y102" s="3" t="str">
        <f>IF(Line[Width m]="","",Line[Width m])</f>
        <v/>
      </c>
      <c r="Z102" s="3" t="str">
        <f>IF(Line[Asset Group]="","",VLOOKUP(Line[Purpose],f_g_function,2,FALSE))</f>
        <v/>
      </c>
      <c r="AA102" s="3" t="str">
        <f>IF(Line[Asset Group]="","",VLOOKUP(Line[Post Material],material_master,2,FALSE))</f>
        <v/>
      </c>
      <c r="AB102" s="3" t="str">
        <f>IF(Line[Pipe Diameter mm]="","",Line[Pipe Diameter mm])</f>
        <v/>
      </c>
      <c r="AC102" s="3" t="str">
        <f>IF(Line[Asset Group]="","",VLOOKUP(Line[Pipe Material],irrigation_pipe_material,2,FALSE))</f>
        <v/>
      </c>
      <c r="AD102" s="3" t="str">
        <f>IF(Line[Asset Group]="","",VLOOKUP(Line[System],irrigation_system,2,FALSE))</f>
        <v/>
      </c>
      <c r="AE102" s="3" t="str">
        <f>IF(Line[Asset Group]="","",VLOOKUP(Line[Status],irrigation_status,2,FALSE))</f>
        <v/>
      </c>
      <c r="AF102" s="3" t="str">
        <f>IF(Line[Asset Group]="","",VLOOKUP(Line[Surface],subdom_master_gdb,2,FALSE))</f>
        <v/>
      </c>
      <c r="AG102" s="3" t="str">
        <f>IF(Line[Surface Layer Depth mm]="","",Line[Surface Layer Depth mm])</f>
        <v/>
      </c>
      <c r="AH102" s="3" t="str">
        <f>IF(Line[Av Width m]="","",Line[Av Width m])</f>
        <v/>
      </c>
      <c r="AI102" s="3" t="str">
        <f>IF(Line[Asset Group]="","",VLOOKUP(Line[Cycle],yes_no,2,FALSE))</f>
        <v/>
      </c>
      <c r="AJ102" s="3" t="str">
        <f>IF(Line[Asset Group]="","",VLOOKUP(Line[Species],hedge_species,2,FALSE))</f>
        <v/>
      </c>
    </row>
    <row r="103" spans="1:36" s="3" customFormat="1" x14ac:dyDescent="0.2">
      <c r="A103" s="3" t="str">
        <f>IF(Line[DWG File Name]="","",Line[DWG File Name])</f>
        <v/>
      </c>
      <c r="B103" s="3" t="str">
        <f>IF(Line[DWG Layer Name]="","",Line[DWG Layer Name])</f>
        <v/>
      </c>
      <c r="C103" s="3" t="str">
        <f>IF(Line[DWG Handle]="","",Line[DWG Handle])</f>
        <v/>
      </c>
      <c r="D103" s="58" t="str">
        <f>IF(Line[Approx Centroid X]="","",Line[Approx Centroid X])</f>
        <v/>
      </c>
      <c r="E103" s="58" t="str">
        <f>IF(Line[Approx Centroid Y]="","",Line[Approx Centroid Y])</f>
        <v/>
      </c>
      <c r="F103" s="3" t="str">
        <f>IF(Line[Replacement Asset]="","",Line[Replacement Asset])</f>
        <v/>
      </c>
      <c r="G103" s="3" t="str">
        <f>IF(Line[Asset ID]="","",UPPER(Line[Asset ID]))</f>
        <v/>
      </c>
      <c r="H103" s="3" t="str">
        <f>IF(Line[Asset Group]="","",VLOOKUP(Line[Asset Group],asset_grp_line,4,FALSE))</f>
        <v/>
      </c>
      <c r="I103" s="3" t="str">
        <f>IF(Line[Asset Group]="","",VLOOKUP(Line[Asset Group],asset_grp_line,2,FALSE))</f>
        <v/>
      </c>
      <c r="J103" s="3" t="str">
        <f>IF(Line[Asset Group]="","",VLOOKUP(Line[Asset Group],asset_grp_line,3,FALSE))</f>
        <v/>
      </c>
      <c r="K103" s="3" t="str">
        <f>IF(Line[Asset Group]="","",VLOOKUP(Line[Asset Type],type_master_list,2,FALSE))</f>
        <v/>
      </c>
      <c r="L103" s="3" t="str">
        <f>IF(Line[Asset Name]="","",PROPER(Line[Asset Name]))</f>
        <v/>
      </c>
      <c r="M103" s="11" t="str">
        <f>IF(Line[Install Date]="","",(Line[Install Date]))</f>
        <v/>
      </c>
      <c r="N103" s="3" t="str">
        <f>IF(Line[Note]="","",PROPER(Line[Note]))</f>
        <v/>
      </c>
      <c r="O103" s="3" t="str">
        <f>IF(Line[Resource Consent Number]="","",UPPER(Line[Resource Consent Number]))</f>
        <v/>
      </c>
      <c r="P103" s="53" t="str">
        <f>IF(Line[Asset Unit Cost]="","",Line[Asset Unit Cost])</f>
        <v/>
      </c>
      <c r="Q103" s="3" t="str">
        <f>IF(Line[Added By]="","",UPPER(Line[Added By]))</f>
        <v/>
      </c>
      <c r="R103" s="11" t="str">
        <f>IF(Line[Added Date]="","",(Line[Added Date]))</f>
        <v/>
      </c>
      <c r="S103" s="3" t="str">
        <f>IF(Line[Z COORD]="","",PROPER(Line[Z COORD]))</f>
        <v/>
      </c>
      <c r="T103" s="3" t="str">
        <f>IF(Line[Asset Description]="","",PROPER(Line[Asset Description]))</f>
        <v/>
      </c>
      <c r="U103" s="3" t="str">
        <f>IF(Line[Asset Group]="","",VLOOKUP(Line[Wall SubType],subdom_master_gdb,2,FALSE))</f>
        <v/>
      </c>
      <c r="V103" s="3" t="str">
        <f>IF(Line[Asset Group]="","",VLOOKUP(Line[Material],material_master,2,FALSE))</f>
        <v/>
      </c>
      <c r="W103" s="3" t="str">
        <f>IF(Line[Height m]="","",Line[Height m])</f>
        <v/>
      </c>
      <c r="X103" s="3" t="str">
        <f>IF(Line[Length m]="","",Line[Length m])</f>
        <v/>
      </c>
      <c r="Y103" s="3" t="str">
        <f>IF(Line[Width m]="","",Line[Width m])</f>
        <v/>
      </c>
      <c r="Z103" s="3" t="str">
        <f>IF(Line[Asset Group]="","",VLOOKUP(Line[Purpose],f_g_function,2,FALSE))</f>
        <v/>
      </c>
      <c r="AA103" s="3" t="str">
        <f>IF(Line[Asset Group]="","",VLOOKUP(Line[Post Material],material_master,2,FALSE))</f>
        <v/>
      </c>
      <c r="AB103" s="3" t="str">
        <f>IF(Line[Pipe Diameter mm]="","",Line[Pipe Diameter mm])</f>
        <v/>
      </c>
      <c r="AC103" s="3" t="str">
        <f>IF(Line[Asset Group]="","",VLOOKUP(Line[Pipe Material],irrigation_pipe_material,2,FALSE))</f>
        <v/>
      </c>
      <c r="AD103" s="3" t="str">
        <f>IF(Line[Asset Group]="","",VLOOKUP(Line[System],irrigation_system,2,FALSE))</f>
        <v/>
      </c>
      <c r="AE103" s="3" t="str">
        <f>IF(Line[Asset Group]="","",VLOOKUP(Line[Status],irrigation_status,2,FALSE))</f>
        <v/>
      </c>
      <c r="AF103" s="3" t="str">
        <f>IF(Line[Asset Group]="","",VLOOKUP(Line[Surface],subdom_master_gdb,2,FALSE))</f>
        <v/>
      </c>
      <c r="AG103" s="3" t="str">
        <f>IF(Line[Surface Layer Depth mm]="","",Line[Surface Layer Depth mm])</f>
        <v/>
      </c>
      <c r="AH103" s="3" t="str">
        <f>IF(Line[Av Width m]="","",Line[Av Width m])</f>
        <v/>
      </c>
      <c r="AI103" s="3" t="str">
        <f>IF(Line[Asset Group]="","",VLOOKUP(Line[Cycle],yes_no,2,FALSE))</f>
        <v/>
      </c>
      <c r="AJ103" s="3" t="str">
        <f>IF(Line[Asset Group]="","",VLOOKUP(Line[Species],hedge_species,2,FALSE))</f>
        <v/>
      </c>
    </row>
    <row r="104" spans="1:36" s="3" customFormat="1" x14ac:dyDescent="0.2">
      <c r="A104" s="3" t="str">
        <f>IF(Line[DWG File Name]="","",Line[DWG File Name])</f>
        <v/>
      </c>
      <c r="B104" s="3" t="str">
        <f>IF(Line[DWG Layer Name]="","",Line[DWG Layer Name])</f>
        <v/>
      </c>
      <c r="C104" s="3" t="str">
        <f>IF(Line[DWG Handle]="","",Line[DWG Handle])</f>
        <v/>
      </c>
      <c r="D104" s="58" t="str">
        <f>IF(Line[Approx Centroid X]="","",Line[Approx Centroid X])</f>
        <v/>
      </c>
      <c r="E104" s="58" t="str">
        <f>IF(Line[Approx Centroid Y]="","",Line[Approx Centroid Y])</f>
        <v/>
      </c>
      <c r="F104" s="3" t="str">
        <f>IF(Line[Replacement Asset]="","",Line[Replacement Asset])</f>
        <v/>
      </c>
      <c r="G104" s="3" t="str">
        <f>IF(Line[Asset ID]="","",UPPER(Line[Asset ID]))</f>
        <v/>
      </c>
      <c r="H104" s="3" t="str">
        <f>IF(Line[Asset Group]="","",VLOOKUP(Line[Asset Group],asset_grp_line,4,FALSE))</f>
        <v/>
      </c>
      <c r="I104" s="3" t="str">
        <f>IF(Line[Asset Group]="","",VLOOKUP(Line[Asset Group],asset_grp_line,2,FALSE))</f>
        <v/>
      </c>
      <c r="J104" s="3" t="str">
        <f>IF(Line[Asset Group]="","",VLOOKUP(Line[Asset Group],asset_grp_line,3,FALSE))</f>
        <v/>
      </c>
      <c r="K104" s="3" t="str">
        <f>IF(Line[Asset Group]="","",VLOOKUP(Line[Asset Type],type_master_list,2,FALSE))</f>
        <v/>
      </c>
      <c r="L104" s="3" t="str">
        <f>IF(Line[Asset Name]="","",PROPER(Line[Asset Name]))</f>
        <v/>
      </c>
      <c r="M104" s="11" t="str">
        <f>IF(Line[Install Date]="","",(Line[Install Date]))</f>
        <v/>
      </c>
      <c r="N104" s="3" t="str">
        <f>IF(Line[Note]="","",PROPER(Line[Note]))</f>
        <v/>
      </c>
      <c r="O104" s="3" t="str">
        <f>IF(Line[Resource Consent Number]="","",UPPER(Line[Resource Consent Number]))</f>
        <v/>
      </c>
      <c r="P104" s="53" t="str">
        <f>IF(Line[Asset Unit Cost]="","",Line[Asset Unit Cost])</f>
        <v/>
      </c>
      <c r="Q104" s="3" t="str">
        <f>IF(Line[Added By]="","",UPPER(Line[Added By]))</f>
        <v/>
      </c>
      <c r="R104" s="11" t="str">
        <f>IF(Line[Added Date]="","",(Line[Added Date]))</f>
        <v/>
      </c>
      <c r="S104" s="3" t="str">
        <f>IF(Line[Z COORD]="","",PROPER(Line[Z COORD]))</f>
        <v/>
      </c>
      <c r="T104" s="3" t="str">
        <f>IF(Line[Asset Description]="","",PROPER(Line[Asset Description]))</f>
        <v/>
      </c>
      <c r="U104" s="3" t="str">
        <f>IF(Line[Asset Group]="","",VLOOKUP(Line[Wall SubType],subdom_master_gdb,2,FALSE))</f>
        <v/>
      </c>
      <c r="V104" s="3" t="str">
        <f>IF(Line[Asset Group]="","",VLOOKUP(Line[Material],material_master,2,FALSE))</f>
        <v/>
      </c>
      <c r="W104" s="3" t="str">
        <f>IF(Line[Height m]="","",Line[Height m])</f>
        <v/>
      </c>
      <c r="X104" s="3" t="str">
        <f>IF(Line[Length m]="","",Line[Length m])</f>
        <v/>
      </c>
      <c r="Y104" s="3" t="str">
        <f>IF(Line[Width m]="","",Line[Width m])</f>
        <v/>
      </c>
      <c r="Z104" s="3" t="str">
        <f>IF(Line[Asset Group]="","",VLOOKUP(Line[Purpose],f_g_function,2,FALSE))</f>
        <v/>
      </c>
      <c r="AA104" s="3" t="str">
        <f>IF(Line[Asset Group]="","",VLOOKUP(Line[Post Material],material_master,2,FALSE))</f>
        <v/>
      </c>
      <c r="AB104" s="3" t="str">
        <f>IF(Line[Pipe Diameter mm]="","",Line[Pipe Diameter mm])</f>
        <v/>
      </c>
      <c r="AC104" s="3" t="str">
        <f>IF(Line[Asset Group]="","",VLOOKUP(Line[Pipe Material],irrigation_pipe_material,2,FALSE))</f>
        <v/>
      </c>
      <c r="AD104" s="3" t="str">
        <f>IF(Line[Asset Group]="","",VLOOKUP(Line[System],irrigation_system,2,FALSE))</f>
        <v/>
      </c>
      <c r="AE104" s="3" t="str">
        <f>IF(Line[Asset Group]="","",VLOOKUP(Line[Status],irrigation_status,2,FALSE))</f>
        <v/>
      </c>
      <c r="AF104" s="3" t="str">
        <f>IF(Line[Asset Group]="","",VLOOKUP(Line[Surface],subdom_master_gdb,2,FALSE))</f>
        <v/>
      </c>
      <c r="AG104" s="3" t="str">
        <f>IF(Line[Surface Layer Depth mm]="","",Line[Surface Layer Depth mm])</f>
        <v/>
      </c>
      <c r="AH104" s="3" t="str">
        <f>IF(Line[Av Width m]="","",Line[Av Width m])</f>
        <v/>
      </c>
      <c r="AI104" s="3" t="str">
        <f>IF(Line[Asset Group]="","",VLOOKUP(Line[Cycle],yes_no,2,FALSE))</f>
        <v/>
      </c>
      <c r="AJ104" s="3" t="str">
        <f>IF(Line[Asset Group]="","",VLOOKUP(Line[Species],hedge_species,2,FALSE))</f>
        <v/>
      </c>
    </row>
    <row r="105" spans="1:36" s="3" customFormat="1" x14ac:dyDescent="0.2">
      <c r="A105" s="3" t="str">
        <f>IF(Line[DWG File Name]="","",Line[DWG File Name])</f>
        <v/>
      </c>
      <c r="B105" s="3" t="str">
        <f>IF(Line[DWG Layer Name]="","",Line[DWG Layer Name])</f>
        <v/>
      </c>
      <c r="C105" s="3" t="str">
        <f>IF(Line[DWG Handle]="","",Line[DWG Handle])</f>
        <v/>
      </c>
      <c r="D105" s="58" t="str">
        <f>IF(Line[Approx Centroid X]="","",Line[Approx Centroid X])</f>
        <v/>
      </c>
      <c r="E105" s="58" t="str">
        <f>IF(Line[Approx Centroid Y]="","",Line[Approx Centroid Y])</f>
        <v/>
      </c>
      <c r="F105" s="3" t="str">
        <f>IF(Line[Replacement Asset]="","",Line[Replacement Asset])</f>
        <v/>
      </c>
      <c r="G105" s="3" t="str">
        <f>IF(Line[Asset ID]="","",UPPER(Line[Asset ID]))</f>
        <v/>
      </c>
      <c r="H105" s="3" t="str">
        <f>IF(Line[Asset Group]="","",VLOOKUP(Line[Asset Group],asset_grp_line,4,FALSE))</f>
        <v/>
      </c>
      <c r="I105" s="3" t="str">
        <f>IF(Line[Asset Group]="","",VLOOKUP(Line[Asset Group],asset_grp_line,2,FALSE))</f>
        <v/>
      </c>
      <c r="J105" s="3" t="str">
        <f>IF(Line[Asset Group]="","",VLOOKUP(Line[Asset Group],asset_grp_line,3,FALSE))</f>
        <v/>
      </c>
      <c r="K105" s="3" t="str">
        <f>IF(Line[Asset Group]="","",VLOOKUP(Line[Asset Type],type_master_list,2,FALSE))</f>
        <v/>
      </c>
      <c r="L105" s="3" t="str">
        <f>IF(Line[Asset Name]="","",PROPER(Line[Asset Name]))</f>
        <v/>
      </c>
      <c r="M105" s="11" t="str">
        <f>IF(Line[Install Date]="","",(Line[Install Date]))</f>
        <v/>
      </c>
      <c r="N105" s="3" t="str">
        <f>IF(Line[Note]="","",PROPER(Line[Note]))</f>
        <v/>
      </c>
      <c r="O105" s="3" t="str">
        <f>IF(Line[Resource Consent Number]="","",UPPER(Line[Resource Consent Number]))</f>
        <v/>
      </c>
      <c r="P105" s="53" t="str">
        <f>IF(Line[Asset Unit Cost]="","",Line[Asset Unit Cost])</f>
        <v/>
      </c>
      <c r="Q105" s="3" t="str">
        <f>IF(Line[Added By]="","",UPPER(Line[Added By]))</f>
        <v/>
      </c>
      <c r="R105" s="11" t="str">
        <f>IF(Line[Added Date]="","",(Line[Added Date]))</f>
        <v/>
      </c>
      <c r="S105" s="3" t="str">
        <f>IF(Line[Z COORD]="","",PROPER(Line[Z COORD]))</f>
        <v/>
      </c>
      <c r="T105" s="3" t="str">
        <f>IF(Line[Asset Description]="","",PROPER(Line[Asset Description]))</f>
        <v/>
      </c>
      <c r="U105" s="3" t="str">
        <f>IF(Line[Asset Group]="","",VLOOKUP(Line[Wall SubType],subdom_master_gdb,2,FALSE))</f>
        <v/>
      </c>
      <c r="V105" s="3" t="str">
        <f>IF(Line[Asset Group]="","",VLOOKUP(Line[Material],material_master,2,FALSE))</f>
        <v/>
      </c>
      <c r="W105" s="3" t="str">
        <f>IF(Line[Height m]="","",Line[Height m])</f>
        <v/>
      </c>
      <c r="X105" s="3" t="str">
        <f>IF(Line[Length m]="","",Line[Length m])</f>
        <v/>
      </c>
      <c r="Y105" s="3" t="str">
        <f>IF(Line[Width m]="","",Line[Width m])</f>
        <v/>
      </c>
      <c r="Z105" s="3" t="str">
        <f>IF(Line[Asset Group]="","",VLOOKUP(Line[Purpose],f_g_function,2,FALSE))</f>
        <v/>
      </c>
      <c r="AA105" s="3" t="str">
        <f>IF(Line[Asset Group]="","",VLOOKUP(Line[Post Material],material_master,2,FALSE))</f>
        <v/>
      </c>
      <c r="AB105" s="3" t="str">
        <f>IF(Line[Pipe Diameter mm]="","",Line[Pipe Diameter mm])</f>
        <v/>
      </c>
      <c r="AC105" s="3" t="str">
        <f>IF(Line[Asset Group]="","",VLOOKUP(Line[Pipe Material],irrigation_pipe_material,2,FALSE))</f>
        <v/>
      </c>
      <c r="AD105" s="3" t="str">
        <f>IF(Line[Asset Group]="","",VLOOKUP(Line[System],irrigation_system,2,FALSE))</f>
        <v/>
      </c>
      <c r="AE105" s="3" t="str">
        <f>IF(Line[Asset Group]="","",VLOOKUP(Line[Status],irrigation_status,2,FALSE))</f>
        <v/>
      </c>
      <c r="AF105" s="3" t="str">
        <f>IF(Line[Asset Group]="","",VLOOKUP(Line[Surface],subdom_master_gdb,2,FALSE))</f>
        <v/>
      </c>
      <c r="AG105" s="3" t="str">
        <f>IF(Line[Surface Layer Depth mm]="","",Line[Surface Layer Depth mm])</f>
        <v/>
      </c>
      <c r="AH105" s="3" t="str">
        <f>IF(Line[Av Width m]="","",Line[Av Width m])</f>
        <v/>
      </c>
      <c r="AI105" s="3" t="str">
        <f>IF(Line[Asset Group]="","",VLOOKUP(Line[Cycle],yes_no,2,FALSE))</f>
        <v/>
      </c>
      <c r="AJ105" s="3" t="str">
        <f>IF(Line[Asset Group]="","",VLOOKUP(Line[Species],hedge_species,2,FALSE))</f>
        <v/>
      </c>
    </row>
    <row r="106" spans="1:36" s="3" customFormat="1" x14ac:dyDescent="0.2">
      <c r="A106" s="3" t="str">
        <f>IF(Line[DWG File Name]="","",Line[DWG File Name])</f>
        <v/>
      </c>
      <c r="B106" s="3" t="str">
        <f>IF(Line[DWG Layer Name]="","",Line[DWG Layer Name])</f>
        <v/>
      </c>
      <c r="C106" s="3" t="str">
        <f>IF(Line[DWG Handle]="","",Line[DWG Handle])</f>
        <v/>
      </c>
      <c r="D106" s="58" t="str">
        <f>IF(Line[Approx Centroid X]="","",Line[Approx Centroid X])</f>
        <v/>
      </c>
      <c r="E106" s="58" t="str">
        <f>IF(Line[Approx Centroid Y]="","",Line[Approx Centroid Y])</f>
        <v/>
      </c>
      <c r="F106" s="3" t="str">
        <f>IF(Line[Replacement Asset]="","",Line[Replacement Asset])</f>
        <v/>
      </c>
      <c r="G106" s="3" t="str">
        <f>IF(Line[Asset ID]="","",UPPER(Line[Asset ID]))</f>
        <v/>
      </c>
      <c r="H106" s="3" t="str">
        <f>IF(Line[Asset Group]="","",VLOOKUP(Line[Asset Group],asset_grp_line,4,FALSE))</f>
        <v/>
      </c>
      <c r="I106" s="3" t="str">
        <f>IF(Line[Asset Group]="","",VLOOKUP(Line[Asset Group],asset_grp_line,2,FALSE))</f>
        <v/>
      </c>
      <c r="J106" s="3" t="str">
        <f>IF(Line[Asset Group]="","",VLOOKUP(Line[Asset Group],asset_grp_line,3,FALSE))</f>
        <v/>
      </c>
      <c r="K106" s="3" t="str">
        <f>IF(Line[Asset Group]="","",VLOOKUP(Line[Asset Type],type_master_list,2,FALSE))</f>
        <v/>
      </c>
      <c r="L106" s="3" t="str">
        <f>IF(Line[Asset Name]="","",PROPER(Line[Asset Name]))</f>
        <v/>
      </c>
      <c r="M106" s="11" t="str">
        <f>IF(Line[Install Date]="","",(Line[Install Date]))</f>
        <v/>
      </c>
      <c r="N106" s="3" t="str">
        <f>IF(Line[Note]="","",PROPER(Line[Note]))</f>
        <v/>
      </c>
      <c r="O106" s="3" t="str">
        <f>IF(Line[Resource Consent Number]="","",UPPER(Line[Resource Consent Number]))</f>
        <v/>
      </c>
      <c r="P106" s="53" t="str">
        <f>IF(Line[Asset Unit Cost]="","",Line[Asset Unit Cost])</f>
        <v/>
      </c>
      <c r="Q106" s="3" t="str">
        <f>IF(Line[Added By]="","",UPPER(Line[Added By]))</f>
        <v/>
      </c>
      <c r="R106" s="11" t="str">
        <f>IF(Line[Added Date]="","",(Line[Added Date]))</f>
        <v/>
      </c>
      <c r="S106" s="3" t="str">
        <f>IF(Line[Z COORD]="","",PROPER(Line[Z COORD]))</f>
        <v/>
      </c>
      <c r="T106" s="3" t="str">
        <f>IF(Line[Asset Description]="","",PROPER(Line[Asset Description]))</f>
        <v/>
      </c>
      <c r="U106" s="3" t="str">
        <f>IF(Line[Asset Group]="","",VLOOKUP(Line[Wall SubType],subdom_master_gdb,2,FALSE))</f>
        <v/>
      </c>
      <c r="V106" s="3" t="str">
        <f>IF(Line[Asset Group]="","",VLOOKUP(Line[Material],material_master,2,FALSE))</f>
        <v/>
      </c>
      <c r="W106" s="3" t="str">
        <f>IF(Line[Height m]="","",Line[Height m])</f>
        <v/>
      </c>
      <c r="X106" s="3" t="str">
        <f>IF(Line[Length m]="","",Line[Length m])</f>
        <v/>
      </c>
      <c r="Y106" s="3" t="str">
        <f>IF(Line[Width m]="","",Line[Width m])</f>
        <v/>
      </c>
      <c r="Z106" s="3" t="str">
        <f>IF(Line[Asset Group]="","",VLOOKUP(Line[Purpose],f_g_function,2,FALSE))</f>
        <v/>
      </c>
      <c r="AA106" s="3" t="str">
        <f>IF(Line[Asset Group]="","",VLOOKUP(Line[Post Material],material_master,2,FALSE))</f>
        <v/>
      </c>
      <c r="AB106" s="3" t="str">
        <f>IF(Line[Pipe Diameter mm]="","",Line[Pipe Diameter mm])</f>
        <v/>
      </c>
      <c r="AC106" s="3" t="str">
        <f>IF(Line[Asset Group]="","",VLOOKUP(Line[Pipe Material],irrigation_pipe_material,2,FALSE))</f>
        <v/>
      </c>
      <c r="AD106" s="3" t="str">
        <f>IF(Line[Asset Group]="","",VLOOKUP(Line[System],irrigation_system,2,FALSE))</f>
        <v/>
      </c>
      <c r="AE106" s="3" t="str">
        <f>IF(Line[Asset Group]="","",VLOOKUP(Line[Status],irrigation_status,2,FALSE))</f>
        <v/>
      </c>
      <c r="AF106" s="3" t="str">
        <f>IF(Line[Asset Group]="","",VLOOKUP(Line[Surface],subdom_master_gdb,2,FALSE))</f>
        <v/>
      </c>
      <c r="AG106" s="3" t="str">
        <f>IF(Line[Surface Layer Depth mm]="","",Line[Surface Layer Depth mm])</f>
        <v/>
      </c>
      <c r="AH106" s="3" t="str">
        <f>IF(Line[Av Width m]="","",Line[Av Width m])</f>
        <v/>
      </c>
      <c r="AI106" s="3" t="str">
        <f>IF(Line[Asset Group]="","",VLOOKUP(Line[Cycle],yes_no,2,FALSE))</f>
        <v/>
      </c>
      <c r="AJ106" s="3" t="str">
        <f>IF(Line[Asset Group]="","",VLOOKUP(Line[Species],hedge_species,2,FALSE))</f>
        <v/>
      </c>
    </row>
    <row r="107" spans="1:36" s="3" customFormat="1" x14ac:dyDescent="0.2">
      <c r="A107" s="3" t="str">
        <f>IF(Line[DWG File Name]="","",Line[DWG File Name])</f>
        <v/>
      </c>
      <c r="B107" s="3" t="str">
        <f>IF(Line[DWG Layer Name]="","",Line[DWG Layer Name])</f>
        <v/>
      </c>
      <c r="C107" s="3" t="str">
        <f>IF(Line[DWG Handle]="","",Line[DWG Handle])</f>
        <v/>
      </c>
      <c r="D107" s="58" t="str">
        <f>IF(Line[Approx Centroid X]="","",Line[Approx Centroid X])</f>
        <v/>
      </c>
      <c r="E107" s="58" t="str">
        <f>IF(Line[Approx Centroid Y]="","",Line[Approx Centroid Y])</f>
        <v/>
      </c>
      <c r="F107" s="3" t="str">
        <f>IF(Line[Replacement Asset]="","",Line[Replacement Asset])</f>
        <v/>
      </c>
      <c r="G107" s="3" t="str">
        <f>IF(Line[Asset ID]="","",UPPER(Line[Asset ID]))</f>
        <v/>
      </c>
      <c r="H107" s="3" t="str">
        <f>IF(Line[Asset Group]="","",VLOOKUP(Line[Asset Group],asset_grp_line,4,FALSE))</f>
        <v/>
      </c>
      <c r="I107" s="3" t="str">
        <f>IF(Line[Asset Group]="","",VLOOKUP(Line[Asset Group],asset_grp_line,2,FALSE))</f>
        <v/>
      </c>
      <c r="J107" s="3" t="str">
        <f>IF(Line[Asset Group]="","",VLOOKUP(Line[Asset Group],asset_grp_line,3,FALSE))</f>
        <v/>
      </c>
      <c r="K107" s="3" t="str">
        <f>IF(Line[Asset Group]="","",VLOOKUP(Line[Asset Type],type_master_list,2,FALSE))</f>
        <v/>
      </c>
      <c r="L107" s="3" t="str">
        <f>IF(Line[Asset Name]="","",PROPER(Line[Asset Name]))</f>
        <v/>
      </c>
      <c r="M107" s="11" t="str">
        <f>IF(Line[Install Date]="","",(Line[Install Date]))</f>
        <v/>
      </c>
      <c r="N107" s="3" t="str">
        <f>IF(Line[Note]="","",PROPER(Line[Note]))</f>
        <v/>
      </c>
      <c r="O107" s="3" t="str">
        <f>IF(Line[Resource Consent Number]="","",UPPER(Line[Resource Consent Number]))</f>
        <v/>
      </c>
      <c r="P107" s="53" t="str">
        <f>IF(Line[Asset Unit Cost]="","",Line[Asset Unit Cost])</f>
        <v/>
      </c>
      <c r="Q107" s="3" t="str">
        <f>IF(Line[Added By]="","",UPPER(Line[Added By]))</f>
        <v/>
      </c>
      <c r="R107" s="11" t="str">
        <f>IF(Line[Added Date]="","",(Line[Added Date]))</f>
        <v/>
      </c>
      <c r="S107" s="3" t="str">
        <f>IF(Line[Z COORD]="","",PROPER(Line[Z COORD]))</f>
        <v/>
      </c>
      <c r="T107" s="3" t="str">
        <f>IF(Line[Asset Description]="","",PROPER(Line[Asset Description]))</f>
        <v/>
      </c>
      <c r="U107" s="3" t="str">
        <f>IF(Line[Asset Group]="","",VLOOKUP(Line[Wall SubType],subdom_master_gdb,2,FALSE))</f>
        <v/>
      </c>
      <c r="V107" s="3" t="str">
        <f>IF(Line[Asset Group]="","",VLOOKUP(Line[Material],material_master,2,FALSE))</f>
        <v/>
      </c>
      <c r="W107" s="3" t="str">
        <f>IF(Line[Height m]="","",Line[Height m])</f>
        <v/>
      </c>
      <c r="X107" s="3" t="str">
        <f>IF(Line[Length m]="","",Line[Length m])</f>
        <v/>
      </c>
      <c r="Y107" s="3" t="str">
        <f>IF(Line[Width m]="","",Line[Width m])</f>
        <v/>
      </c>
      <c r="Z107" s="3" t="str">
        <f>IF(Line[Asset Group]="","",VLOOKUP(Line[Purpose],f_g_function,2,FALSE))</f>
        <v/>
      </c>
      <c r="AA107" s="3" t="str">
        <f>IF(Line[Asset Group]="","",VLOOKUP(Line[Post Material],material_master,2,FALSE))</f>
        <v/>
      </c>
      <c r="AB107" s="3" t="str">
        <f>IF(Line[Pipe Diameter mm]="","",Line[Pipe Diameter mm])</f>
        <v/>
      </c>
      <c r="AC107" s="3" t="str">
        <f>IF(Line[Asset Group]="","",VLOOKUP(Line[Pipe Material],irrigation_pipe_material,2,FALSE))</f>
        <v/>
      </c>
      <c r="AD107" s="3" t="str">
        <f>IF(Line[Asset Group]="","",VLOOKUP(Line[System],irrigation_system,2,FALSE))</f>
        <v/>
      </c>
      <c r="AE107" s="3" t="str">
        <f>IF(Line[Asset Group]="","",VLOOKUP(Line[Status],irrigation_status,2,FALSE))</f>
        <v/>
      </c>
      <c r="AF107" s="3" t="str">
        <f>IF(Line[Asset Group]="","",VLOOKUP(Line[Surface],subdom_master_gdb,2,FALSE))</f>
        <v/>
      </c>
      <c r="AG107" s="3" t="str">
        <f>IF(Line[Surface Layer Depth mm]="","",Line[Surface Layer Depth mm])</f>
        <v/>
      </c>
      <c r="AH107" s="3" t="str">
        <f>IF(Line[Av Width m]="","",Line[Av Width m])</f>
        <v/>
      </c>
      <c r="AI107" s="3" t="str">
        <f>IF(Line[Asset Group]="","",VLOOKUP(Line[Cycle],yes_no,2,FALSE))</f>
        <v/>
      </c>
      <c r="AJ107" s="3" t="str">
        <f>IF(Line[Asset Group]="","",VLOOKUP(Line[Species],hedge_species,2,FALSE))</f>
        <v/>
      </c>
    </row>
    <row r="108" spans="1:36" s="3" customFormat="1" x14ac:dyDescent="0.2">
      <c r="A108" s="3" t="str">
        <f>IF(Line[DWG File Name]="","",Line[DWG File Name])</f>
        <v/>
      </c>
      <c r="B108" s="3" t="str">
        <f>IF(Line[DWG Layer Name]="","",Line[DWG Layer Name])</f>
        <v/>
      </c>
      <c r="C108" s="3" t="str">
        <f>IF(Line[DWG Handle]="","",Line[DWG Handle])</f>
        <v/>
      </c>
      <c r="D108" s="58" t="str">
        <f>IF(Line[Approx Centroid X]="","",Line[Approx Centroid X])</f>
        <v/>
      </c>
      <c r="E108" s="58" t="str">
        <f>IF(Line[Approx Centroid Y]="","",Line[Approx Centroid Y])</f>
        <v/>
      </c>
      <c r="F108" s="3" t="str">
        <f>IF(Line[Replacement Asset]="","",Line[Replacement Asset])</f>
        <v/>
      </c>
      <c r="G108" s="3" t="str">
        <f>IF(Line[Asset ID]="","",UPPER(Line[Asset ID]))</f>
        <v/>
      </c>
      <c r="H108" s="3" t="str">
        <f>IF(Line[Asset Group]="","",VLOOKUP(Line[Asset Group],asset_grp_line,4,FALSE))</f>
        <v/>
      </c>
      <c r="I108" s="3" t="str">
        <f>IF(Line[Asset Group]="","",VLOOKUP(Line[Asset Group],asset_grp_line,2,FALSE))</f>
        <v/>
      </c>
      <c r="J108" s="3" t="str">
        <f>IF(Line[Asset Group]="","",VLOOKUP(Line[Asset Group],asset_grp_line,3,FALSE))</f>
        <v/>
      </c>
      <c r="K108" s="3" t="str">
        <f>IF(Line[Asset Group]="","",VLOOKUP(Line[Asset Type],type_master_list,2,FALSE))</f>
        <v/>
      </c>
      <c r="L108" s="3" t="str">
        <f>IF(Line[Asset Name]="","",PROPER(Line[Asset Name]))</f>
        <v/>
      </c>
      <c r="M108" s="11" t="str">
        <f>IF(Line[Install Date]="","",(Line[Install Date]))</f>
        <v/>
      </c>
      <c r="N108" s="3" t="str">
        <f>IF(Line[Note]="","",PROPER(Line[Note]))</f>
        <v/>
      </c>
      <c r="O108" s="3" t="str">
        <f>IF(Line[Resource Consent Number]="","",UPPER(Line[Resource Consent Number]))</f>
        <v/>
      </c>
      <c r="P108" s="53" t="str">
        <f>IF(Line[Asset Unit Cost]="","",Line[Asset Unit Cost])</f>
        <v/>
      </c>
      <c r="Q108" s="3" t="str">
        <f>IF(Line[Added By]="","",UPPER(Line[Added By]))</f>
        <v/>
      </c>
      <c r="R108" s="11" t="str">
        <f>IF(Line[Added Date]="","",(Line[Added Date]))</f>
        <v/>
      </c>
      <c r="S108" s="3" t="str">
        <f>IF(Line[Z COORD]="","",PROPER(Line[Z COORD]))</f>
        <v/>
      </c>
      <c r="T108" s="3" t="str">
        <f>IF(Line[Asset Description]="","",PROPER(Line[Asset Description]))</f>
        <v/>
      </c>
      <c r="U108" s="3" t="str">
        <f>IF(Line[Asset Group]="","",VLOOKUP(Line[Wall SubType],subdom_master_gdb,2,FALSE))</f>
        <v/>
      </c>
      <c r="V108" s="3" t="str">
        <f>IF(Line[Asset Group]="","",VLOOKUP(Line[Material],material_master,2,FALSE))</f>
        <v/>
      </c>
      <c r="W108" s="3" t="str">
        <f>IF(Line[Height m]="","",Line[Height m])</f>
        <v/>
      </c>
      <c r="X108" s="3" t="str">
        <f>IF(Line[Length m]="","",Line[Length m])</f>
        <v/>
      </c>
      <c r="Y108" s="3" t="str">
        <f>IF(Line[Width m]="","",Line[Width m])</f>
        <v/>
      </c>
      <c r="Z108" s="3" t="str">
        <f>IF(Line[Asset Group]="","",VLOOKUP(Line[Purpose],f_g_function,2,FALSE))</f>
        <v/>
      </c>
      <c r="AA108" s="3" t="str">
        <f>IF(Line[Asset Group]="","",VLOOKUP(Line[Post Material],material_master,2,FALSE))</f>
        <v/>
      </c>
      <c r="AB108" s="3" t="str">
        <f>IF(Line[Pipe Diameter mm]="","",Line[Pipe Diameter mm])</f>
        <v/>
      </c>
      <c r="AC108" s="3" t="str">
        <f>IF(Line[Asset Group]="","",VLOOKUP(Line[Pipe Material],irrigation_pipe_material,2,FALSE))</f>
        <v/>
      </c>
      <c r="AD108" s="3" t="str">
        <f>IF(Line[Asset Group]="","",VLOOKUP(Line[System],irrigation_system,2,FALSE))</f>
        <v/>
      </c>
      <c r="AE108" s="3" t="str">
        <f>IF(Line[Asset Group]="","",VLOOKUP(Line[Status],irrigation_status,2,FALSE))</f>
        <v/>
      </c>
      <c r="AF108" s="3" t="str">
        <f>IF(Line[Asset Group]="","",VLOOKUP(Line[Surface],subdom_master_gdb,2,FALSE))</f>
        <v/>
      </c>
      <c r="AG108" s="3" t="str">
        <f>IF(Line[Surface Layer Depth mm]="","",Line[Surface Layer Depth mm])</f>
        <v/>
      </c>
      <c r="AH108" s="3" t="str">
        <f>IF(Line[Av Width m]="","",Line[Av Width m])</f>
        <v/>
      </c>
      <c r="AI108" s="3" t="str">
        <f>IF(Line[Asset Group]="","",VLOOKUP(Line[Cycle],yes_no,2,FALSE))</f>
        <v/>
      </c>
      <c r="AJ108" s="3" t="str">
        <f>IF(Line[Asset Group]="","",VLOOKUP(Line[Species],hedge_species,2,FALSE))</f>
        <v/>
      </c>
    </row>
    <row r="109" spans="1:36" s="3" customFormat="1" x14ac:dyDescent="0.2">
      <c r="A109" s="3" t="str">
        <f>IF(Line[DWG File Name]="","",Line[DWG File Name])</f>
        <v/>
      </c>
      <c r="B109" s="3" t="str">
        <f>IF(Line[DWG Layer Name]="","",Line[DWG Layer Name])</f>
        <v/>
      </c>
      <c r="C109" s="3" t="str">
        <f>IF(Line[DWG Handle]="","",Line[DWG Handle])</f>
        <v/>
      </c>
      <c r="D109" s="58" t="str">
        <f>IF(Line[Approx Centroid X]="","",Line[Approx Centroid X])</f>
        <v/>
      </c>
      <c r="E109" s="58" t="str">
        <f>IF(Line[Approx Centroid Y]="","",Line[Approx Centroid Y])</f>
        <v/>
      </c>
      <c r="F109" s="3" t="str">
        <f>IF(Line[Replacement Asset]="","",Line[Replacement Asset])</f>
        <v/>
      </c>
      <c r="G109" s="3" t="str">
        <f>IF(Line[Asset ID]="","",UPPER(Line[Asset ID]))</f>
        <v/>
      </c>
      <c r="H109" s="3" t="str">
        <f>IF(Line[Asset Group]="","",VLOOKUP(Line[Asset Group],asset_grp_line,4,FALSE))</f>
        <v/>
      </c>
      <c r="I109" s="3" t="str">
        <f>IF(Line[Asset Group]="","",VLOOKUP(Line[Asset Group],asset_grp_line,2,FALSE))</f>
        <v/>
      </c>
      <c r="J109" s="3" t="str">
        <f>IF(Line[Asset Group]="","",VLOOKUP(Line[Asset Group],asset_grp_line,3,FALSE))</f>
        <v/>
      </c>
      <c r="K109" s="3" t="str">
        <f>IF(Line[Asset Group]="","",VLOOKUP(Line[Asset Type],type_master_list,2,FALSE))</f>
        <v/>
      </c>
      <c r="L109" s="3" t="str">
        <f>IF(Line[Asset Name]="","",PROPER(Line[Asset Name]))</f>
        <v/>
      </c>
      <c r="M109" s="11" t="str">
        <f>IF(Line[Install Date]="","",(Line[Install Date]))</f>
        <v/>
      </c>
      <c r="N109" s="3" t="str">
        <f>IF(Line[Note]="","",PROPER(Line[Note]))</f>
        <v/>
      </c>
      <c r="O109" s="3" t="str">
        <f>IF(Line[Resource Consent Number]="","",UPPER(Line[Resource Consent Number]))</f>
        <v/>
      </c>
      <c r="P109" s="53" t="str">
        <f>IF(Line[Asset Unit Cost]="","",Line[Asset Unit Cost])</f>
        <v/>
      </c>
      <c r="Q109" s="3" t="str">
        <f>IF(Line[Added By]="","",UPPER(Line[Added By]))</f>
        <v/>
      </c>
      <c r="R109" s="11" t="str">
        <f>IF(Line[Added Date]="","",(Line[Added Date]))</f>
        <v/>
      </c>
      <c r="S109" s="3" t="str">
        <f>IF(Line[Z COORD]="","",PROPER(Line[Z COORD]))</f>
        <v/>
      </c>
      <c r="T109" s="3" t="str">
        <f>IF(Line[Asset Description]="","",PROPER(Line[Asset Description]))</f>
        <v/>
      </c>
      <c r="U109" s="3" t="str">
        <f>IF(Line[Asset Group]="","",VLOOKUP(Line[Wall SubType],subdom_master_gdb,2,FALSE))</f>
        <v/>
      </c>
      <c r="V109" s="3" t="str">
        <f>IF(Line[Asset Group]="","",VLOOKUP(Line[Material],material_master,2,FALSE))</f>
        <v/>
      </c>
      <c r="W109" s="3" t="str">
        <f>IF(Line[Height m]="","",Line[Height m])</f>
        <v/>
      </c>
      <c r="X109" s="3" t="str">
        <f>IF(Line[Length m]="","",Line[Length m])</f>
        <v/>
      </c>
      <c r="Y109" s="3" t="str">
        <f>IF(Line[Width m]="","",Line[Width m])</f>
        <v/>
      </c>
      <c r="Z109" s="3" t="str">
        <f>IF(Line[Asset Group]="","",VLOOKUP(Line[Purpose],f_g_function,2,FALSE))</f>
        <v/>
      </c>
      <c r="AA109" s="3" t="str">
        <f>IF(Line[Asset Group]="","",VLOOKUP(Line[Post Material],material_master,2,FALSE))</f>
        <v/>
      </c>
      <c r="AB109" s="3" t="str">
        <f>IF(Line[Pipe Diameter mm]="","",Line[Pipe Diameter mm])</f>
        <v/>
      </c>
      <c r="AC109" s="3" t="str">
        <f>IF(Line[Asset Group]="","",VLOOKUP(Line[Pipe Material],irrigation_pipe_material,2,FALSE))</f>
        <v/>
      </c>
      <c r="AD109" s="3" t="str">
        <f>IF(Line[Asset Group]="","",VLOOKUP(Line[System],irrigation_system,2,FALSE))</f>
        <v/>
      </c>
      <c r="AE109" s="3" t="str">
        <f>IF(Line[Asset Group]="","",VLOOKUP(Line[Status],irrigation_status,2,FALSE))</f>
        <v/>
      </c>
      <c r="AF109" s="3" t="str">
        <f>IF(Line[Asset Group]="","",VLOOKUP(Line[Surface],subdom_master_gdb,2,FALSE))</f>
        <v/>
      </c>
      <c r="AG109" s="3" t="str">
        <f>IF(Line[Surface Layer Depth mm]="","",Line[Surface Layer Depth mm])</f>
        <v/>
      </c>
      <c r="AH109" s="3" t="str">
        <f>IF(Line[Av Width m]="","",Line[Av Width m])</f>
        <v/>
      </c>
      <c r="AI109" s="3" t="str">
        <f>IF(Line[Asset Group]="","",VLOOKUP(Line[Cycle],yes_no,2,FALSE))</f>
        <v/>
      </c>
      <c r="AJ109" s="3" t="str">
        <f>IF(Line[Asset Group]="","",VLOOKUP(Line[Species],hedge_species,2,FALSE))</f>
        <v/>
      </c>
    </row>
    <row r="110" spans="1:36" s="3" customFormat="1" x14ac:dyDescent="0.2">
      <c r="A110" s="3" t="str">
        <f>IF(Line[DWG File Name]="","",Line[DWG File Name])</f>
        <v/>
      </c>
      <c r="B110" s="3" t="str">
        <f>IF(Line[DWG Layer Name]="","",Line[DWG Layer Name])</f>
        <v/>
      </c>
      <c r="C110" s="3" t="str">
        <f>IF(Line[DWG Handle]="","",Line[DWG Handle])</f>
        <v/>
      </c>
      <c r="D110" s="58" t="str">
        <f>IF(Line[Approx Centroid X]="","",Line[Approx Centroid X])</f>
        <v/>
      </c>
      <c r="E110" s="58" t="str">
        <f>IF(Line[Approx Centroid Y]="","",Line[Approx Centroid Y])</f>
        <v/>
      </c>
      <c r="F110" s="3" t="str">
        <f>IF(Line[Replacement Asset]="","",Line[Replacement Asset])</f>
        <v/>
      </c>
      <c r="G110" s="3" t="str">
        <f>IF(Line[Asset ID]="","",UPPER(Line[Asset ID]))</f>
        <v/>
      </c>
      <c r="H110" s="3" t="str">
        <f>IF(Line[Asset Group]="","",VLOOKUP(Line[Asset Group],asset_grp_line,4,FALSE))</f>
        <v/>
      </c>
      <c r="I110" s="3" t="str">
        <f>IF(Line[Asset Group]="","",VLOOKUP(Line[Asset Group],asset_grp_line,2,FALSE))</f>
        <v/>
      </c>
      <c r="J110" s="3" t="str">
        <f>IF(Line[Asset Group]="","",VLOOKUP(Line[Asset Group],asset_grp_line,3,FALSE))</f>
        <v/>
      </c>
      <c r="K110" s="3" t="str">
        <f>IF(Line[Asset Group]="","",VLOOKUP(Line[Asset Type],type_master_list,2,FALSE))</f>
        <v/>
      </c>
      <c r="L110" s="3" t="str">
        <f>IF(Line[Asset Name]="","",PROPER(Line[Asset Name]))</f>
        <v/>
      </c>
      <c r="M110" s="11" t="str">
        <f>IF(Line[Install Date]="","",(Line[Install Date]))</f>
        <v/>
      </c>
      <c r="N110" s="3" t="str">
        <f>IF(Line[Note]="","",PROPER(Line[Note]))</f>
        <v/>
      </c>
      <c r="O110" s="3" t="str">
        <f>IF(Line[Resource Consent Number]="","",UPPER(Line[Resource Consent Number]))</f>
        <v/>
      </c>
      <c r="P110" s="53" t="str">
        <f>IF(Line[Asset Unit Cost]="","",Line[Asset Unit Cost])</f>
        <v/>
      </c>
      <c r="Q110" s="3" t="str">
        <f>IF(Line[Added By]="","",UPPER(Line[Added By]))</f>
        <v/>
      </c>
      <c r="R110" s="11" t="str">
        <f>IF(Line[Added Date]="","",(Line[Added Date]))</f>
        <v/>
      </c>
      <c r="S110" s="3" t="str">
        <f>IF(Line[Z COORD]="","",PROPER(Line[Z COORD]))</f>
        <v/>
      </c>
      <c r="T110" s="3" t="str">
        <f>IF(Line[Asset Description]="","",PROPER(Line[Asset Description]))</f>
        <v/>
      </c>
      <c r="U110" s="3" t="str">
        <f>IF(Line[Asset Group]="","",VLOOKUP(Line[Wall SubType],subdom_master_gdb,2,FALSE))</f>
        <v/>
      </c>
      <c r="V110" s="3" t="str">
        <f>IF(Line[Asset Group]="","",VLOOKUP(Line[Material],material_master,2,FALSE))</f>
        <v/>
      </c>
      <c r="W110" s="3" t="str">
        <f>IF(Line[Height m]="","",Line[Height m])</f>
        <v/>
      </c>
      <c r="X110" s="3" t="str">
        <f>IF(Line[Length m]="","",Line[Length m])</f>
        <v/>
      </c>
      <c r="Y110" s="3" t="str">
        <f>IF(Line[Width m]="","",Line[Width m])</f>
        <v/>
      </c>
      <c r="Z110" s="3" t="str">
        <f>IF(Line[Asset Group]="","",VLOOKUP(Line[Purpose],f_g_function,2,FALSE))</f>
        <v/>
      </c>
      <c r="AA110" s="3" t="str">
        <f>IF(Line[Asset Group]="","",VLOOKUP(Line[Post Material],material_master,2,FALSE))</f>
        <v/>
      </c>
      <c r="AB110" s="3" t="str">
        <f>IF(Line[Pipe Diameter mm]="","",Line[Pipe Diameter mm])</f>
        <v/>
      </c>
      <c r="AC110" s="3" t="str">
        <f>IF(Line[Asset Group]="","",VLOOKUP(Line[Pipe Material],irrigation_pipe_material,2,FALSE))</f>
        <v/>
      </c>
      <c r="AD110" s="3" t="str">
        <f>IF(Line[Asset Group]="","",VLOOKUP(Line[System],irrigation_system,2,FALSE))</f>
        <v/>
      </c>
      <c r="AE110" s="3" t="str">
        <f>IF(Line[Asset Group]="","",VLOOKUP(Line[Status],irrigation_status,2,FALSE))</f>
        <v/>
      </c>
      <c r="AF110" s="3" t="str">
        <f>IF(Line[Asset Group]="","",VLOOKUP(Line[Surface],subdom_master_gdb,2,FALSE))</f>
        <v/>
      </c>
      <c r="AG110" s="3" t="str">
        <f>IF(Line[Surface Layer Depth mm]="","",Line[Surface Layer Depth mm])</f>
        <v/>
      </c>
      <c r="AH110" s="3" t="str">
        <f>IF(Line[Av Width m]="","",Line[Av Width m])</f>
        <v/>
      </c>
      <c r="AI110" s="3" t="str">
        <f>IF(Line[Asset Group]="","",VLOOKUP(Line[Cycle],yes_no,2,FALSE))</f>
        <v/>
      </c>
      <c r="AJ110" s="3" t="str">
        <f>IF(Line[Asset Group]="","",VLOOKUP(Line[Species],hedge_species,2,FALSE))</f>
        <v/>
      </c>
    </row>
    <row r="111" spans="1:36" s="3" customFormat="1" x14ac:dyDescent="0.2">
      <c r="A111" s="3" t="str">
        <f>IF(Line[DWG File Name]="","",Line[DWG File Name])</f>
        <v/>
      </c>
      <c r="B111" s="3" t="str">
        <f>IF(Line[DWG Layer Name]="","",Line[DWG Layer Name])</f>
        <v/>
      </c>
      <c r="C111" s="3" t="str">
        <f>IF(Line[DWG Handle]="","",Line[DWG Handle])</f>
        <v/>
      </c>
      <c r="D111" s="58" t="str">
        <f>IF(Line[Approx Centroid X]="","",Line[Approx Centroid X])</f>
        <v/>
      </c>
      <c r="E111" s="58" t="str">
        <f>IF(Line[Approx Centroid Y]="","",Line[Approx Centroid Y])</f>
        <v/>
      </c>
      <c r="F111" s="3" t="str">
        <f>IF(Line[Replacement Asset]="","",Line[Replacement Asset])</f>
        <v/>
      </c>
      <c r="G111" s="3" t="str">
        <f>IF(Line[Asset ID]="","",UPPER(Line[Asset ID]))</f>
        <v/>
      </c>
      <c r="H111" s="3" t="str">
        <f>IF(Line[Asset Group]="","",VLOOKUP(Line[Asset Group],asset_grp_line,4,FALSE))</f>
        <v/>
      </c>
      <c r="I111" s="3" t="str">
        <f>IF(Line[Asset Group]="","",VLOOKUP(Line[Asset Group],asset_grp_line,2,FALSE))</f>
        <v/>
      </c>
      <c r="J111" s="3" t="str">
        <f>IF(Line[Asset Group]="","",VLOOKUP(Line[Asset Group],asset_grp_line,3,FALSE))</f>
        <v/>
      </c>
      <c r="K111" s="3" t="str">
        <f>IF(Line[Asset Group]="","",VLOOKUP(Line[Asset Type],type_master_list,2,FALSE))</f>
        <v/>
      </c>
      <c r="L111" s="3" t="str">
        <f>IF(Line[Asset Name]="","",PROPER(Line[Asset Name]))</f>
        <v/>
      </c>
      <c r="M111" s="11" t="str">
        <f>IF(Line[Install Date]="","",(Line[Install Date]))</f>
        <v/>
      </c>
      <c r="N111" s="3" t="str">
        <f>IF(Line[Note]="","",PROPER(Line[Note]))</f>
        <v/>
      </c>
      <c r="O111" s="3" t="str">
        <f>IF(Line[Resource Consent Number]="","",UPPER(Line[Resource Consent Number]))</f>
        <v/>
      </c>
      <c r="P111" s="53" t="str">
        <f>IF(Line[Asset Unit Cost]="","",Line[Asset Unit Cost])</f>
        <v/>
      </c>
      <c r="Q111" s="3" t="str">
        <f>IF(Line[Added By]="","",UPPER(Line[Added By]))</f>
        <v/>
      </c>
      <c r="R111" s="11" t="str">
        <f>IF(Line[Added Date]="","",(Line[Added Date]))</f>
        <v/>
      </c>
      <c r="S111" s="3" t="str">
        <f>IF(Line[Z COORD]="","",PROPER(Line[Z COORD]))</f>
        <v/>
      </c>
      <c r="T111" s="3" t="str">
        <f>IF(Line[Asset Description]="","",PROPER(Line[Asset Description]))</f>
        <v/>
      </c>
      <c r="U111" s="3" t="str">
        <f>IF(Line[Asset Group]="","",VLOOKUP(Line[Wall SubType],subdom_master_gdb,2,FALSE))</f>
        <v/>
      </c>
      <c r="V111" s="3" t="str">
        <f>IF(Line[Asset Group]="","",VLOOKUP(Line[Material],material_master,2,FALSE))</f>
        <v/>
      </c>
      <c r="W111" s="3" t="str">
        <f>IF(Line[Height m]="","",Line[Height m])</f>
        <v/>
      </c>
      <c r="X111" s="3" t="str">
        <f>IF(Line[Length m]="","",Line[Length m])</f>
        <v/>
      </c>
      <c r="Y111" s="3" t="str">
        <f>IF(Line[Width m]="","",Line[Width m])</f>
        <v/>
      </c>
      <c r="Z111" s="3" t="str">
        <f>IF(Line[Asset Group]="","",VLOOKUP(Line[Purpose],f_g_function,2,FALSE))</f>
        <v/>
      </c>
      <c r="AA111" s="3" t="str">
        <f>IF(Line[Asset Group]="","",VLOOKUP(Line[Post Material],material_master,2,FALSE))</f>
        <v/>
      </c>
      <c r="AB111" s="3" t="str">
        <f>IF(Line[Pipe Diameter mm]="","",Line[Pipe Diameter mm])</f>
        <v/>
      </c>
      <c r="AC111" s="3" t="str">
        <f>IF(Line[Asset Group]="","",VLOOKUP(Line[Pipe Material],irrigation_pipe_material,2,FALSE))</f>
        <v/>
      </c>
      <c r="AD111" s="3" t="str">
        <f>IF(Line[Asset Group]="","",VLOOKUP(Line[System],irrigation_system,2,FALSE))</f>
        <v/>
      </c>
      <c r="AE111" s="3" t="str">
        <f>IF(Line[Asset Group]="","",VLOOKUP(Line[Status],irrigation_status,2,FALSE))</f>
        <v/>
      </c>
      <c r="AF111" s="3" t="str">
        <f>IF(Line[Asset Group]="","",VLOOKUP(Line[Surface],subdom_master_gdb,2,FALSE))</f>
        <v/>
      </c>
      <c r="AG111" s="3" t="str">
        <f>IF(Line[Surface Layer Depth mm]="","",Line[Surface Layer Depth mm])</f>
        <v/>
      </c>
      <c r="AH111" s="3" t="str">
        <f>IF(Line[Av Width m]="","",Line[Av Width m])</f>
        <v/>
      </c>
      <c r="AI111" s="3" t="str">
        <f>IF(Line[Asset Group]="","",VLOOKUP(Line[Cycle],yes_no,2,FALSE))</f>
        <v/>
      </c>
      <c r="AJ111" s="3" t="str">
        <f>IF(Line[Asset Group]="","",VLOOKUP(Line[Species],hedge_species,2,FALSE))</f>
        <v/>
      </c>
    </row>
    <row r="112" spans="1:36" s="3" customFormat="1" x14ac:dyDescent="0.2">
      <c r="A112" s="3" t="str">
        <f>IF(Line[DWG File Name]="","",Line[DWG File Name])</f>
        <v/>
      </c>
      <c r="B112" s="3" t="str">
        <f>IF(Line[DWG Layer Name]="","",Line[DWG Layer Name])</f>
        <v/>
      </c>
      <c r="C112" s="3" t="str">
        <f>IF(Line[DWG Handle]="","",Line[DWG Handle])</f>
        <v/>
      </c>
      <c r="D112" s="58" t="str">
        <f>IF(Line[Approx Centroid X]="","",Line[Approx Centroid X])</f>
        <v/>
      </c>
      <c r="E112" s="58" t="str">
        <f>IF(Line[Approx Centroid Y]="","",Line[Approx Centroid Y])</f>
        <v/>
      </c>
      <c r="F112" s="3" t="str">
        <f>IF(Line[Replacement Asset]="","",Line[Replacement Asset])</f>
        <v/>
      </c>
      <c r="G112" s="3" t="str">
        <f>IF(Line[Asset ID]="","",UPPER(Line[Asset ID]))</f>
        <v/>
      </c>
      <c r="H112" s="3" t="str">
        <f>IF(Line[Asset Group]="","",VLOOKUP(Line[Asset Group],asset_grp_line,4,FALSE))</f>
        <v/>
      </c>
      <c r="I112" s="3" t="str">
        <f>IF(Line[Asset Group]="","",VLOOKUP(Line[Asset Group],asset_grp_line,2,FALSE))</f>
        <v/>
      </c>
      <c r="J112" s="3" t="str">
        <f>IF(Line[Asset Group]="","",VLOOKUP(Line[Asset Group],asset_grp_line,3,FALSE))</f>
        <v/>
      </c>
      <c r="K112" s="3" t="str">
        <f>IF(Line[Asset Group]="","",VLOOKUP(Line[Asset Type],type_master_list,2,FALSE))</f>
        <v/>
      </c>
      <c r="L112" s="3" t="str">
        <f>IF(Line[Asset Name]="","",PROPER(Line[Asset Name]))</f>
        <v/>
      </c>
      <c r="M112" s="11" t="str">
        <f>IF(Line[Install Date]="","",(Line[Install Date]))</f>
        <v/>
      </c>
      <c r="N112" s="3" t="str">
        <f>IF(Line[Note]="","",PROPER(Line[Note]))</f>
        <v/>
      </c>
      <c r="O112" s="3" t="str">
        <f>IF(Line[Resource Consent Number]="","",UPPER(Line[Resource Consent Number]))</f>
        <v/>
      </c>
      <c r="P112" s="53" t="str">
        <f>IF(Line[Asset Unit Cost]="","",Line[Asset Unit Cost])</f>
        <v/>
      </c>
      <c r="Q112" s="3" t="str">
        <f>IF(Line[Added By]="","",UPPER(Line[Added By]))</f>
        <v/>
      </c>
      <c r="R112" s="11" t="str">
        <f>IF(Line[Added Date]="","",(Line[Added Date]))</f>
        <v/>
      </c>
      <c r="S112" s="3" t="str">
        <f>IF(Line[Z COORD]="","",PROPER(Line[Z COORD]))</f>
        <v/>
      </c>
      <c r="T112" s="3" t="str">
        <f>IF(Line[Asset Description]="","",PROPER(Line[Asset Description]))</f>
        <v/>
      </c>
      <c r="U112" s="3" t="str">
        <f>IF(Line[Asset Group]="","",VLOOKUP(Line[Wall SubType],subdom_master_gdb,2,FALSE))</f>
        <v/>
      </c>
      <c r="V112" s="3" t="str">
        <f>IF(Line[Asset Group]="","",VLOOKUP(Line[Material],material_master,2,FALSE))</f>
        <v/>
      </c>
      <c r="W112" s="3" t="str">
        <f>IF(Line[Height m]="","",Line[Height m])</f>
        <v/>
      </c>
      <c r="X112" s="3" t="str">
        <f>IF(Line[Length m]="","",Line[Length m])</f>
        <v/>
      </c>
      <c r="Y112" s="3" t="str">
        <f>IF(Line[Width m]="","",Line[Width m])</f>
        <v/>
      </c>
      <c r="Z112" s="3" t="str">
        <f>IF(Line[Asset Group]="","",VLOOKUP(Line[Purpose],f_g_function,2,FALSE))</f>
        <v/>
      </c>
      <c r="AA112" s="3" t="str">
        <f>IF(Line[Asset Group]="","",VLOOKUP(Line[Post Material],material_master,2,FALSE))</f>
        <v/>
      </c>
      <c r="AB112" s="3" t="str">
        <f>IF(Line[Pipe Diameter mm]="","",Line[Pipe Diameter mm])</f>
        <v/>
      </c>
      <c r="AC112" s="3" t="str">
        <f>IF(Line[Asset Group]="","",VLOOKUP(Line[Pipe Material],irrigation_pipe_material,2,FALSE))</f>
        <v/>
      </c>
      <c r="AD112" s="3" t="str">
        <f>IF(Line[Asset Group]="","",VLOOKUP(Line[System],irrigation_system,2,FALSE))</f>
        <v/>
      </c>
      <c r="AE112" s="3" t="str">
        <f>IF(Line[Asset Group]="","",VLOOKUP(Line[Status],irrigation_status,2,FALSE))</f>
        <v/>
      </c>
      <c r="AF112" s="3" t="str">
        <f>IF(Line[Asset Group]="","",VLOOKUP(Line[Surface],subdom_master_gdb,2,FALSE))</f>
        <v/>
      </c>
      <c r="AG112" s="3" t="str">
        <f>IF(Line[Surface Layer Depth mm]="","",Line[Surface Layer Depth mm])</f>
        <v/>
      </c>
      <c r="AH112" s="3" t="str">
        <f>IF(Line[Av Width m]="","",Line[Av Width m])</f>
        <v/>
      </c>
      <c r="AI112" s="3" t="str">
        <f>IF(Line[Asset Group]="","",VLOOKUP(Line[Cycle],yes_no,2,FALSE))</f>
        <v/>
      </c>
      <c r="AJ112" s="3" t="str">
        <f>IF(Line[Asset Group]="","",VLOOKUP(Line[Species],hedge_species,2,FALSE))</f>
        <v/>
      </c>
    </row>
    <row r="113" spans="1:36" s="3" customFormat="1" x14ac:dyDescent="0.2">
      <c r="A113" s="3" t="str">
        <f>IF(Line[DWG File Name]="","",Line[DWG File Name])</f>
        <v/>
      </c>
      <c r="B113" s="3" t="str">
        <f>IF(Line[DWG Layer Name]="","",Line[DWG Layer Name])</f>
        <v/>
      </c>
      <c r="C113" s="3" t="str">
        <f>IF(Line[DWG Handle]="","",Line[DWG Handle])</f>
        <v/>
      </c>
      <c r="D113" s="58" t="str">
        <f>IF(Line[Approx Centroid X]="","",Line[Approx Centroid X])</f>
        <v/>
      </c>
      <c r="E113" s="58" t="str">
        <f>IF(Line[Approx Centroid Y]="","",Line[Approx Centroid Y])</f>
        <v/>
      </c>
      <c r="F113" s="3" t="str">
        <f>IF(Line[Replacement Asset]="","",Line[Replacement Asset])</f>
        <v/>
      </c>
      <c r="G113" s="3" t="str">
        <f>IF(Line[Asset ID]="","",UPPER(Line[Asset ID]))</f>
        <v/>
      </c>
      <c r="H113" s="3" t="str">
        <f>IF(Line[Asset Group]="","",VLOOKUP(Line[Asset Group],asset_grp_line,4,FALSE))</f>
        <v/>
      </c>
      <c r="I113" s="3" t="str">
        <f>IF(Line[Asset Group]="","",VLOOKUP(Line[Asset Group],asset_grp_line,2,FALSE))</f>
        <v/>
      </c>
      <c r="J113" s="3" t="str">
        <f>IF(Line[Asset Group]="","",VLOOKUP(Line[Asset Group],asset_grp_line,3,FALSE))</f>
        <v/>
      </c>
      <c r="K113" s="3" t="str">
        <f>IF(Line[Asset Group]="","",VLOOKUP(Line[Asset Type],type_master_list,2,FALSE))</f>
        <v/>
      </c>
      <c r="L113" s="3" t="str">
        <f>IF(Line[Asset Name]="","",PROPER(Line[Asset Name]))</f>
        <v/>
      </c>
      <c r="M113" s="11" t="str">
        <f>IF(Line[Install Date]="","",(Line[Install Date]))</f>
        <v/>
      </c>
      <c r="N113" s="3" t="str">
        <f>IF(Line[Note]="","",PROPER(Line[Note]))</f>
        <v/>
      </c>
      <c r="O113" s="3" t="str">
        <f>IF(Line[Resource Consent Number]="","",UPPER(Line[Resource Consent Number]))</f>
        <v/>
      </c>
      <c r="P113" s="53" t="str">
        <f>IF(Line[Asset Unit Cost]="","",Line[Asset Unit Cost])</f>
        <v/>
      </c>
      <c r="Q113" s="3" t="str">
        <f>IF(Line[Added By]="","",UPPER(Line[Added By]))</f>
        <v/>
      </c>
      <c r="R113" s="11" t="str">
        <f>IF(Line[Added Date]="","",(Line[Added Date]))</f>
        <v/>
      </c>
      <c r="S113" s="3" t="str">
        <f>IF(Line[Z COORD]="","",PROPER(Line[Z COORD]))</f>
        <v/>
      </c>
      <c r="T113" s="3" t="str">
        <f>IF(Line[Asset Description]="","",PROPER(Line[Asset Description]))</f>
        <v/>
      </c>
      <c r="U113" s="3" t="str">
        <f>IF(Line[Asset Group]="","",VLOOKUP(Line[Wall SubType],subdom_master_gdb,2,FALSE))</f>
        <v/>
      </c>
      <c r="V113" s="3" t="str">
        <f>IF(Line[Asset Group]="","",VLOOKUP(Line[Material],material_master,2,FALSE))</f>
        <v/>
      </c>
      <c r="W113" s="3" t="str">
        <f>IF(Line[Height m]="","",Line[Height m])</f>
        <v/>
      </c>
      <c r="X113" s="3" t="str">
        <f>IF(Line[Length m]="","",Line[Length m])</f>
        <v/>
      </c>
      <c r="Y113" s="3" t="str">
        <f>IF(Line[Width m]="","",Line[Width m])</f>
        <v/>
      </c>
      <c r="Z113" s="3" t="str">
        <f>IF(Line[Asset Group]="","",VLOOKUP(Line[Purpose],f_g_function,2,FALSE))</f>
        <v/>
      </c>
      <c r="AA113" s="3" t="str">
        <f>IF(Line[Asset Group]="","",VLOOKUP(Line[Post Material],material_master,2,FALSE))</f>
        <v/>
      </c>
      <c r="AB113" s="3" t="str">
        <f>IF(Line[Pipe Diameter mm]="","",Line[Pipe Diameter mm])</f>
        <v/>
      </c>
      <c r="AC113" s="3" t="str">
        <f>IF(Line[Asset Group]="","",VLOOKUP(Line[Pipe Material],irrigation_pipe_material,2,FALSE))</f>
        <v/>
      </c>
      <c r="AD113" s="3" t="str">
        <f>IF(Line[Asset Group]="","",VLOOKUP(Line[System],irrigation_system,2,FALSE))</f>
        <v/>
      </c>
      <c r="AE113" s="3" t="str">
        <f>IF(Line[Asset Group]="","",VLOOKUP(Line[Status],irrigation_status,2,FALSE))</f>
        <v/>
      </c>
      <c r="AF113" s="3" t="str">
        <f>IF(Line[Asset Group]="","",VLOOKUP(Line[Surface],subdom_master_gdb,2,FALSE))</f>
        <v/>
      </c>
      <c r="AG113" s="3" t="str">
        <f>IF(Line[Surface Layer Depth mm]="","",Line[Surface Layer Depth mm])</f>
        <v/>
      </c>
      <c r="AH113" s="3" t="str">
        <f>IF(Line[Av Width m]="","",Line[Av Width m])</f>
        <v/>
      </c>
      <c r="AI113" s="3" t="str">
        <f>IF(Line[Asset Group]="","",VLOOKUP(Line[Cycle],yes_no,2,FALSE))</f>
        <v/>
      </c>
      <c r="AJ113" s="3" t="str">
        <f>IF(Line[Asset Group]="","",VLOOKUP(Line[Species],hedge_species,2,FALSE))</f>
        <v/>
      </c>
    </row>
    <row r="114" spans="1:36" s="3" customFormat="1" x14ac:dyDescent="0.2">
      <c r="A114" s="3" t="str">
        <f>IF(Line[DWG File Name]="","",Line[DWG File Name])</f>
        <v/>
      </c>
      <c r="B114" s="3" t="str">
        <f>IF(Line[DWG Layer Name]="","",Line[DWG Layer Name])</f>
        <v/>
      </c>
      <c r="C114" s="3" t="str">
        <f>IF(Line[DWG Handle]="","",Line[DWG Handle])</f>
        <v/>
      </c>
      <c r="D114" s="58" t="str">
        <f>IF(Line[Approx Centroid X]="","",Line[Approx Centroid X])</f>
        <v/>
      </c>
      <c r="E114" s="58" t="str">
        <f>IF(Line[Approx Centroid Y]="","",Line[Approx Centroid Y])</f>
        <v/>
      </c>
      <c r="F114" s="3" t="str">
        <f>IF(Line[Replacement Asset]="","",Line[Replacement Asset])</f>
        <v/>
      </c>
      <c r="G114" s="3" t="str">
        <f>IF(Line[Asset ID]="","",UPPER(Line[Asset ID]))</f>
        <v/>
      </c>
      <c r="H114" s="3" t="str">
        <f>IF(Line[Asset Group]="","",VLOOKUP(Line[Asset Group],asset_grp_line,4,FALSE))</f>
        <v/>
      </c>
      <c r="I114" s="3" t="str">
        <f>IF(Line[Asset Group]="","",VLOOKUP(Line[Asset Group],asset_grp_line,2,FALSE))</f>
        <v/>
      </c>
      <c r="J114" s="3" t="str">
        <f>IF(Line[Asset Group]="","",VLOOKUP(Line[Asset Group],asset_grp_line,3,FALSE))</f>
        <v/>
      </c>
      <c r="K114" s="3" t="str">
        <f>IF(Line[Asset Group]="","",VLOOKUP(Line[Asset Type],type_master_list,2,FALSE))</f>
        <v/>
      </c>
      <c r="L114" s="3" t="str">
        <f>IF(Line[Asset Name]="","",PROPER(Line[Asset Name]))</f>
        <v/>
      </c>
      <c r="M114" s="11" t="str">
        <f>IF(Line[Install Date]="","",(Line[Install Date]))</f>
        <v/>
      </c>
      <c r="N114" s="3" t="str">
        <f>IF(Line[Note]="","",PROPER(Line[Note]))</f>
        <v/>
      </c>
      <c r="O114" s="3" t="str">
        <f>IF(Line[Resource Consent Number]="","",UPPER(Line[Resource Consent Number]))</f>
        <v/>
      </c>
      <c r="P114" s="53" t="str">
        <f>IF(Line[Asset Unit Cost]="","",Line[Asset Unit Cost])</f>
        <v/>
      </c>
      <c r="Q114" s="3" t="str">
        <f>IF(Line[Added By]="","",UPPER(Line[Added By]))</f>
        <v/>
      </c>
      <c r="R114" s="11" t="str">
        <f>IF(Line[Added Date]="","",(Line[Added Date]))</f>
        <v/>
      </c>
      <c r="S114" s="3" t="str">
        <f>IF(Line[Z COORD]="","",PROPER(Line[Z COORD]))</f>
        <v/>
      </c>
      <c r="T114" s="3" t="str">
        <f>IF(Line[Asset Description]="","",PROPER(Line[Asset Description]))</f>
        <v/>
      </c>
      <c r="U114" s="3" t="str">
        <f>IF(Line[Asset Group]="","",VLOOKUP(Line[Wall SubType],subdom_master_gdb,2,FALSE))</f>
        <v/>
      </c>
      <c r="V114" s="3" t="str">
        <f>IF(Line[Asset Group]="","",VLOOKUP(Line[Material],material_master,2,FALSE))</f>
        <v/>
      </c>
      <c r="W114" s="3" t="str">
        <f>IF(Line[Height m]="","",Line[Height m])</f>
        <v/>
      </c>
      <c r="X114" s="3" t="str">
        <f>IF(Line[Length m]="","",Line[Length m])</f>
        <v/>
      </c>
      <c r="Y114" s="3" t="str">
        <f>IF(Line[Width m]="","",Line[Width m])</f>
        <v/>
      </c>
      <c r="Z114" s="3" t="str">
        <f>IF(Line[Asset Group]="","",VLOOKUP(Line[Purpose],f_g_function,2,FALSE))</f>
        <v/>
      </c>
      <c r="AA114" s="3" t="str">
        <f>IF(Line[Asset Group]="","",VLOOKUP(Line[Post Material],material_master,2,FALSE))</f>
        <v/>
      </c>
      <c r="AB114" s="3" t="str">
        <f>IF(Line[Pipe Diameter mm]="","",Line[Pipe Diameter mm])</f>
        <v/>
      </c>
      <c r="AC114" s="3" t="str">
        <f>IF(Line[Asset Group]="","",VLOOKUP(Line[Pipe Material],irrigation_pipe_material,2,FALSE))</f>
        <v/>
      </c>
      <c r="AD114" s="3" t="str">
        <f>IF(Line[Asset Group]="","",VLOOKUP(Line[System],irrigation_system,2,FALSE))</f>
        <v/>
      </c>
      <c r="AE114" s="3" t="str">
        <f>IF(Line[Asset Group]="","",VLOOKUP(Line[Status],irrigation_status,2,FALSE))</f>
        <v/>
      </c>
      <c r="AF114" s="3" t="str">
        <f>IF(Line[Asset Group]="","",VLOOKUP(Line[Surface],subdom_master_gdb,2,FALSE))</f>
        <v/>
      </c>
      <c r="AG114" s="3" t="str">
        <f>IF(Line[Surface Layer Depth mm]="","",Line[Surface Layer Depth mm])</f>
        <v/>
      </c>
      <c r="AH114" s="3" t="str">
        <f>IF(Line[Av Width m]="","",Line[Av Width m])</f>
        <v/>
      </c>
      <c r="AI114" s="3" t="str">
        <f>IF(Line[Asset Group]="","",VLOOKUP(Line[Cycle],yes_no,2,FALSE))</f>
        <v/>
      </c>
      <c r="AJ114" s="3" t="str">
        <f>IF(Line[Asset Group]="","",VLOOKUP(Line[Species],hedge_species,2,FALSE))</f>
        <v/>
      </c>
    </row>
    <row r="115" spans="1:36" s="3" customFormat="1" x14ac:dyDescent="0.2">
      <c r="A115" s="3" t="str">
        <f>IF(Line[DWG File Name]="","",Line[DWG File Name])</f>
        <v/>
      </c>
      <c r="B115" s="3" t="str">
        <f>IF(Line[DWG Layer Name]="","",Line[DWG Layer Name])</f>
        <v/>
      </c>
      <c r="C115" s="3" t="str">
        <f>IF(Line[DWG Handle]="","",Line[DWG Handle])</f>
        <v/>
      </c>
      <c r="D115" s="58" t="str">
        <f>IF(Line[Approx Centroid X]="","",Line[Approx Centroid X])</f>
        <v/>
      </c>
      <c r="E115" s="58" t="str">
        <f>IF(Line[Approx Centroid Y]="","",Line[Approx Centroid Y])</f>
        <v/>
      </c>
      <c r="F115" s="3" t="str">
        <f>IF(Line[Replacement Asset]="","",Line[Replacement Asset])</f>
        <v/>
      </c>
      <c r="G115" s="3" t="str">
        <f>IF(Line[Asset ID]="","",UPPER(Line[Asset ID]))</f>
        <v/>
      </c>
      <c r="H115" s="3" t="str">
        <f>IF(Line[Asset Group]="","",VLOOKUP(Line[Asset Group],asset_grp_line,4,FALSE))</f>
        <v/>
      </c>
      <c r="I115" s="3" t="str">
        <f>IF(Line[Asset Group]="","",VLOOKUP(Line[Asset Group],asset_grp_line,2,FALSE))</f>
        <v/>
      </c>
      <c r="J115" s="3" t="str">
        <f>IF(Line[Asset Group]="","",VLOOKUP(Line[Asset Group],asset_grp_line,3,FALSE))</f>
        <v/>
      </c>
      <c r="K115" s="3" t="str">
        <f>IF(Line[Asset Group]="","",VLOOKUP(Line[Asset Type],type_master_list,2,FALSE))</f>
        <v/>
      </c>
      <c r="L115" s="3" t="str">
        <f>IF(Line[Asset Name]="","",PROPER(Line[Asset Name]))</f>
        <v/>
      </c>
      <c r="M115" s="11" t="str">
        <f>IF(Line[Install Date]="","",(Line[Install Date]))</f>
        <v/>
      </c>
      <c r="N115" s="3" t="str">
        <f>IF(Line[Note]="","",PROPER(Line[Note]))</f>
        <v/>
      </c>
      <c r="O115" s="3" t="str">
        <f>IF(Line[Resource Consent Number]="","",UPPER(Line[Resource Consent Number]))</f>
        <v/>
      </c>
      <c r="P115" s="53" t="str">
        <f>IF(Line[Asset Unit Cost]="","",Line[Asset Unit Cost])</f>
        <v/>
      </c>
      <c r="Q115" s="3" t="str">
        <f>IF(Line[Added By]="","",UPPER(Line[Added By]))</f>
        <v/>
      </c>
      <c r="R115" s="11" t="str">
        <f>IF(Line[Added Date]="","",(Line[Added Date]))</f>
        <v/>
      </c>
      <c r="S115" s="3" t="str">
        <f>IF(Line[Z COORD]="","",PROPER(Line[Z COORD]))</f>
        <v/>
      </c>
      <c r="T115" s="3" t="str">
        <f>IF(Line[Asset Description]="","",PROPER(Line[Asset Description]))</f>
        <v/>
      </c>
      <c r="U115" s="3" t="str">
        <f>IF(Line[Asset Group]="","",VLOOKUP(Line[Wall SubType],subdom_master_gdb,2,FALSE))</f>
        <v/>
      </c>
      <c r="V115" s="3" t="str">
        <f>IF(Line[Asset Group]="","",VLOOKUP(Line[Material],material_master,2,FALSE))</f>
        <v/>
      </c>
      <c r="W115" s="3" t="str">
        <f>IF(Line[Height m]="","",Line[Height m])</f>
        <v/>
      </c>
      <c r="X115" s="3" t="str">
        <f>IF(Line[Length m]="","",Line[Length m])</f>
        <v/>
      </c>
      <c r="Y115" s="3" t="str">
        <f>IF(Line[Width m]="","",Line[Width m])</f>
        <v/>
      </c>
      <c r="Z115" s="3" t="str">
        <f>IF(Line[Asset Group]="","",VLOOKUP(Line[Purpose],f_g_function,2,FALSE))</f>
        <v/>
      </c>
      <c r="AA115" s="3" t="str">
        <f>IF(Line[Asset Group]="","",VLOOKUP(Line[Post Material],material_master,2,FALSE))</f>
        <v/>
      </c>
      <c r="AB115" s="3" t="str">
        <f>IF(Line[Pipe Diameter mm]="","",Line[Pipe Diameter mm])</f>
        <v/>
      </c>
      <c r="AC115" s="3" t="str">
        <f>IF(Line[Asset Group]="","",VLOOKUP(Line[Pipe Material],irrigation_pipe_material,2,FALSE))</f>
        <v/>
      </c>
      <c r="AD115" s="3" t="str">
        <f>IF(Line[Asset Group]="","",VLOOKUP(Line[System],irrigation_system,2,FALSE))</f>
        <v/>
      </c>
      <c r="AE115" s="3" t="str">
        <f>IF(Line[Asset Group]="","",VLOOKUP(Line[Status],irrigation_status,2,FALSE))</f>
        <v/>
      </c>
      <c r="AF115" s="3" t="str">
        <f>IF(Line[Asset Group]="","",VLOOKUP(Line[Surface],subdom_master_gdb,2,FALSE))</f>
        <v/>
      </c>
      <c r="AG115" s="3" t="str">
        <f>IF(Line[Surface Layer Depth mm]="","",Line[Surface Layer Depth mm])</f>
        <v/>
      </c>
      <c r="AH115" s="3" t="str">
        <f>IF(Line[Av Width m]="","",Line[Av Width m])</f>
        <v/>
      </c>
      <c r="AI115" s="3" t="str">
        <f>IF(Line[Asset Group]="","",VLOOKUP(Line[Cycle],yes_no,2,FALSE))</f>
        <v/>
      </c>
      <c r="AJ115" s="3" t="str">
        <f>IF(Line[Asset Group]="","",VLOOKUP(Line[Species],hedge_species,2,FALSE))</f>
        <v/>
      </c>
    </row>
    <row r="116" spans="1:36" s="3" customFormat="1" x14ac:dyDescent="0.2">
      <c r="A116" s="3" t="str">
        <f>IF(Line[DWG File Name]="","",Line[DWG File Name])</f>
        <v/>
      </c>
      <c r="B116" s="3" t="str">
        <f>IF(Line[DWG Layer Name]="","",Line[DWG Layer Name])</f>
        <v/>
      </c>
      <c r="C116" s="3" t="str">
        <f>IF(Line[DWG Handle]="","",Line[DWG Handle])</f>
        <v/>
      </c>
      <c r="D116" s="58" t="str">
        <f>IF(Line[Approx Centroid X]="","",Line[Approx Centroid X])</f>
        <v/>
      </c>
      <c r="E116" s="58" t="str">
        <f>IF(Line[Approx Centroid Y]="","",Line[Approx Centroid Y])</f>
        <v/>
      </c>
      <c r="F116" s="3" t="str">
        <f>IF(Line[Replacement Asset]="","",Line[Replacement Asset])</f>
        <v/>
      </c>
      <c r="G116" s="3" t="str">
        <f>IF(Line[Asset ID]="","",UPPER(Line[Asset ID]))</f>
        <v/>
      </c>
      <c r="H116" s="3" t="str">
        <f>IF(Line[Asset Group]="","",VLOOKUP(Line[Asset Group],asset_grp_line,4,FALSE))</f>
        <v/>
      </c>
      <c r="I116" s="3" t="str">
        <f>IF(Line[Asset Group]="","",VLOOKUP(Line[Asset Group],asset_grp_line,2,FALSE))</f>
        <v/>
      </c>
      <c r="J116" s="3" t="str">
        <f>IF(Line[Asset Group]="","",VLOOKUP(Line[Asset Group],asset_grp_line,3,FALSE))</f>
        <v/>
      </c>
      <c r="K116" s="3" t="str">
        <f>IF(Line[Asset Group]="","",VLOOKUP(Line[Asset Type],type_master_list,2,FALSE))</f>
        <v/>
      </c>
      <c r="L116" s="3" t="str">
        <f>IF(Line[Asset Name]="","",PROPER(Line[Asset Name]))</f>
        <v/>
      </c>
      <c r="M116" s="11" t="str">
        <f>IF(Line[Install Date]="","",(Line[Install Date]))</f>
        <v/>
      </c>
      <c r="N116" s="3" t="str">
        <f>IF(Line[Note]="","",PROPER(Line[Note]))</f>
        <v/>
      </c>
      <c r="O116" s="3" t="str">
        <f>IF(Line[Resource Consent Number]="","",UPPER(Line[Resource Consent Number]))</f>
        <v/>
      </c>
      <c r="P116" s="53" t="str">
        <f>IF(Line[Asset Unit Cost]="","",Line[Asset Unit Cost])</f>
        <v/>
      </c>
      <c r="Q116" s="3" t="str">
        <f>IF(Line[Added By]="","",UPPER(Line[Added By]))</f>
        <v/>
      </c>
      <c r="R116" s="11" t="str">
        <f>IF(Line[Added Date]="","",(Line[Added Date]))</f>
        <v/>
      </c>
      <c r="S116" s="3" t="str">
        <f>IF(Line[Z COORD]="","",PROPER(Line[Z COORD]))</f>
        <v/>
      </c>
      <c r="T116" s="3" t="str">
        <f>IF(Line[Asset Description]="","",PROPER(Line[Asset Description]))</f>
        <v/>
      </c>
      <c r="U116" s="3" t="str">
        <f>IF(Line[Asset Group]="","",VLOOKUP(Line[Wall SubType],subdom_master_gdb,2,FALSE))</f>
        <v/>
      </c>
      <c r="V116" s="3" t="str">
        <f>IF(Line[Asset Group]="","",VLOOKUP(Line[Material],material_master,2,FALSE))</f>
        <v/>
      </c>
      <c r="W116" s="3" t="str">
        <f>IF(Line[Height m]="","",Line[Height m])</f>
        <v/>
      </c>
      <c r="X116" s="3" t="str">
        <f>IF(Line[Length m]="","",Line[Length m])</f>
        <v/>
      </c>
      <c r="Y116" s="3" t="str">
        <f>IF(Line[Width m]="","",Line[Width m])</f>
        <v/>
      </c>
      <c r="Z116" s="3" t="str">
        <f>IF(Line[Asset Group]="","",VLOOKUP(Line[Purpose],f_g_function,2,FALSE))</f>
        <v/>
      </c>
      <c r="AA116" s="3" t="str">
        <f>IF(Line[Asset Group]="","",VLOOKUP(Line[Post Material],material_master,2,FALSE))</f>
        <v/>
      </c>
      <c r="AB116" s="3" t="str">
        <f>IF(Line[Pipe Diameter mm]="","",Line[Pipe Diameter mm])</f>
        <v/>
      </c>
      <c r="AC116" s="3" t="str">
        <f>IF(Line[Asset Group]="","",VLOOKUP(Line[Pipe Material],irrigation_pipe_material,2,FALSE))</f>
        <v/>
      </c>
      <c r="AD116" s="3" t="str">
        <f>IF(Line[Asset Group]="","",VLOOKUP(Line[System],irrigation_system,2,FALSE))</f>
        <v/>
      </c>
      <c r="AE116" s="3" t="str">
        <f>IF(Line[Asset Group]="","",VLOOKUP(Line[Status],irrigation_status,2,FALSE))</f>
        <v/>
      </c>
      <c r="AF116" s="3" t="str">
        <f>IF(Line[Asset Group]="","",VLOOKUP(Line[Surface],subdom_master_gdb,2,FALSE))</f>
        <v/>
      </c>
      <c r="AG116" s="3" t="str">
        <f>IF(Line[Surface Layer Depth mm]="","",Line[Surface Layer Depth mm])</f>
        <v/>
      </c>
      <c r="AH116" s="3" t="str">
        <f>IF(Line[Av Width m]="","",Line[Av Width m])</f>
        <v/>
      </c>
      <c r="AI116" s="3" t="str">
        <f>IF(Line[Asset Group]="","",VLOOKUP(Line[Cycle],yes_no,2,FALSE))</f>
        <v/>
      </c>
      <c r="AJ116" s="3" t="str">
        <f>IF(Line[Asset Group]="","",VLOOKUP(Line[Species],hedge_species,2,FALSE))</f>
        <v/>
      </c>
    </row>
    <row r="117" spans="1:36" s="3" customFormat="1" x14ac:dyDescent="0.2">
      <c r="A117" s="3" t="str">
        <f>IF(Line[DWG File Name]="","",Line[DWG File Name])</f>
        <v/>
      </c>
      <c r="B117" s="3" t="str">
        <f>IF(Line[DWG Layer Name]="","",Line[DWG Layer Name])</f>
        <v/>
      </c>
      <c r="C117" s="3" t="str">
        <f>IF(Line[DWG Handle]="","",Line[DWG Handle])</f>
        <v/>
      </c>
      <c r="D117" s="58" t="str">
        <f>IF(Line[Approx Centroid X]="","",Line[Approx Centroid X])</f>
        <v/>
      </c>
      <c r="E117" s="58" t="str">
        <f>IF(Line[Approx Centroid Y]="","",Line[Approx Centroid Y])</f>
        <v/>
      </c>
      <c r="F117" s="3" t="str">
        <f>IF(Line[Replacement Asset]="","",Line[Replacement Asset])</f>
        <v/>
      </c>
      <c r="G117" s="3" t="str">
        <f>IF(Line[Asset ID]="","",UPPER(Line[Asset ID]))</f>
        <v/>
      </c>
      <c r="H117" s="3" t="str">
        <f>IF(Line[Asset Group]="","",VLOOKUP(Line[Asset Group],asset_grp_line,4,FALSE))</f>
        <v/>
      </c>
      <c r="I117" s="3" t="str">
        <f>IF(Line[Asset Group]="","",VLOOKUP(Line[Asset Group],asset_grp_line,2,FALSE))</f>
        <v/>
      </c>
      <c r="J117" s="3" t="str">
        <f>IF(Line[Asset Group]="","",VLOOKUP(Line[Asset Group],asset_grp_line,3,FALSE))</f>
        <v/>
      </c>
      <c r="K117" s="3" t="str">
        <f>IF(Line[Asset Group]="","",VLOOKUP(Line[Asset Type],type_master_list,2,FALSE))</f>
        <v/>
      </c>
      <c r="L117" s="3" t="str">
        <f>IF(Line[Asset Name]="","",PROPER(Line[Asset Name]))</f>
        <v/>
      </c>
      <c r="M117" s="11" t="str">
        <f>IF(Line[Install Date]="","",(Line[Install Date]))</f>
        <v/>
      </c>
      <c r="N117" s="3" t="str">
        <f>IF(Line[Note]="","",PROPER(Line[Note]))</f>
        <v/>
      </c>
      <c r="O117" s="3" t="str">
        <f>IF(Line[Resource Consent Number]="","",UPPER(Line[Resource Consent Number]))</f>
        <v/>
      </c>
      <c r="P117" s="53" t="str">
        <f>IF(Line[Asset Unit Cost]="","",Line[Asset Unit Cost])</f>
        <v/>
      </c>
      <c r="Q117" s="3" t="str">
        <f>IF(Line[Added By]="","",UPPER(Line[Added By]))</f>
        <v/>
      </c>
      <c r="R117" s="11" t="str">
        <f>IF(Line[Added Date]="","",(Line[Added Date]))</f>
        <v/>
      </c>
      <c r="S117" s="3" t="str">
        <f>IF(Line[Z COORD]="","",PROPER(Line[Z COORD]))</f>
        <v/>
      </c>
      <c r="T117" s="3" t="str">
        <f>IF(Line[Asset Description]="","",PROPER(Line[Asset Description]))</f>
        <v/>
      </c>
      <c r="U117" s="3" t="str">
        <f>IF(Line[Asset Group]="","",VLOOKUP(Line[Wall SubType],subdom_master_gdb,2,FALSE))</f>
        <v/>
      </c>
      <c r="V117" s="3" t="str">
        <f>IF(Line[Asset Group]="","",VLOOKUP(Line[Material],material_master,2,FALSE))</f>
        <v/>
      </c>
      <c r="W117" s="3" t="str">
        <f>IF(Line[Height m]="","",Line[Height m])</f>
        <v/>
      </c>
      <c r="X117" s="3" t="str">
        <f>IF(Line[Length m]="","",Line[Length m])</f>
        <v/>
      </c>
      <c r="Y117" s="3" t="str">
        <f>IF(Line[Width m]="","",Line[Width m])</f>
        <v/>
      </c>
      <c r="Z117" s="3" t="str">
        <f>IF(Line[Asset Group]="","",VLOOKUP(Line[Purpose],f_g_function,2,FALSE))</f>
        <v/>
      </c>
      <c r="AA117" s="3" t="str">
        <f>IF(Line[Asset Group]="","",VLOOKUP(Line[Post Material],material_master,2,FALSE))</f>
        <v/>
      </c>
      <c r="AB117" s="3" t="str">
        <f>IF(Line[Pipe Diameter mm]="","",Line[Pipe Diameter mm])</f>
        <v/>
      </c>
      <c r="AC117" s="3" t="str">
        <f>IF(Line[Asset Group]="","",VLOOKUP(Line[Pipe Material],irrigation_pipe_material,2,FALSE))</f>
        <v/>
      </c>
      <c r="AD117" s="3" t="str">
        <f>IF(Line[Asset Group]="","",VLOOKUP(Line[System],irrigation_system,2,FALSE))</f>
        <v/>
      </c>
      <c r="AE117" s="3" t="str">
        <f>IF(Line[Asset Group]="","",VLOOKUP(Line[Status],irrigation_status,2,FALSE))</f>
        <v/>
      </c>
      <c r="AF117" s="3" t="str">
        <f>IF(Line[Asset Group]="","",VLOOKUP(Line[Surface],subdom_master_gdb,2,FALSE))</f>
        <v/>
      </c>
      <c r="AG117" s="3" t="str">
        <f>IF(Line[Surface Layer Depth mm]="","",Line[Surface Layer Depth mm])</f>
        <v/>
      </c>
      <c r="AH117" s="3" t="str">
        <f>IF(Line[Av Width m]="","",Line[Av Width m])</f>
        <v/>
      </c>
      <c r="AI117" s="3" t="str">
        <f>IF(Line[Asset Group]="","",VLOOKUP(Line[Cycle],yes_no,2,FALSE))</f>
        <v/>
      </c>
      <c r="AJ117" s="3" t="str">
        <f>IF(Line[Asset Group]="","",VLOOKUP(Line[Species],hedge_species,2,FALSE))</f>
        <v/>
      </c>
    </row>
    <row r="118" spans="1:36" s="3" customFormat="1" x14ac:dyDescent="0.2">
      <c r="A118" s="3" t="str">
        <f>IF(Line[DWG File Name]="","",Line[DWG File Name])</f>
        <v/>
      </c>
      <c r="B118" s="3" t="str">
        <f>IF(Line[DWG Layer Name]="","",Line[DWG Layer Name])</f>
        <v/>
      </c>
      <c r="C118" s="3" t="str">
        <f>IF(Line[DWG Handle]="","",Line[DWG Handle])</f>
        <v/>
      </c>
      <c r="D118" s="58" t="str">
        <f>IF(Line[Approx Centroid X]="","",Line[Approx Centroid X])</f>
        <v/>
      </c>
      <c r="E118" s="58" t="str">
        <f>IF(Line[Approx Centroid Y]="","",Line[Approx Centroid Y])</f>
        <v/>
      </c>
      <c r="F118" s="3" t="str">
        <f>IF(Line[Replacement Asset]="","",Line[Replacement Asset])</f>
        <v/>
      </c>
      <c r="G118" s="3" t="str">
        <f>IF(Line[Asset ID]="","",UPPER(Line[Asset ID]))</f>
        <v/>
      </c>
      <c r="H118" s="3" t="str">
        <f>IF(Line[Asset Group]="","",VLOOKUP(Line[Asset Group],asset_grp_line,4,FALSE))</f>
        <v/>
      </c>
      <c r="I118" s="3" t="str">
        <f>IF(Line[Asset Group]="","",VLOOKUP(Line[Asset Group],asset_grp_line,2,FALSE))</f>
        <v/>
      </c>
      <c r="J118" s="3" t="str">
        <f>IF(Line[Asset Group]="","",VLOOKUP(Line[Asset Group],asset_grp_line,3,FALSE))</f>
        <v/>
      </c>
      <c r="K118" s="3" t="str">
        <f>IF(Line[Asset Group]="","",VLOOKUP(Line[Asset Type],type_master_list,2,FALSE))</f>
        <v/>
      </c>
      <c r="L118" s="3" t="str">
        <f>IF(Line[Asset Name]="","",PROPER(Line[Asset Name]))</f>
        <v/>
      </c>
      <c r="M118" s="11" t="str">
        <f>IF(Line[Install Date]="","",(Line[Install Date]))</f>
        <v/>
      </c>
      <c r="N118" s="3" t="str">
        <f>IF(Line[Note]="","",PROPER(Line[Note]))</f>
        <v/>
      </c>
      <c r="O118" s="3" t="str">
        <f>IF(Line[Resource Consent Number]="","",UPPER(Line[Resource Consent Number]))</f>
        <v/>
      </c>
      <c r="P118" s="53" t="str">
        <f>IF(Line[Asset Unit Cost]="","",Line[Asset Unit Cost])</f>
        <v/>
      </c>
      <c r="Q118" s="3" t="str">
        <f>IF(Line[Added By]="","",UPPER(Line[Added By]))</f>
        <v/>
      </c>
      <c r="R118" s="11" t="str">
        <f>IF(Line[Added Date]="","",(Line[Added Date]))</f>
        <v/>
      </c>
      <c r="S118" s="3" t="str">
        <f>IF(Line[Z COORD]="","",PROPER(Line[Z COORD]))</f>
        <v/>
      </c>
      <c r="T118" s="3" t="str">
        <f>IF(Line[Asset Description]="","",PROPER(Line[Asset Description]))</f>
        <v/>
      </c>
      <c r="U118" s="3" t="str">
        <f>IF(Line[Asset Group]="","",VLOOKUP(Line[Wall SubType],subdom_master_gdb,2,FALSE))</f>
        <v/>
      </c>
      <c r="V118" s="3" t="str">
        <f>IF(Line[Asset Group]="","",VLOOKUP(Line[Material],material_master,2,FALSE))</f>
        <v/>
      </c>
      <c r="W118" s="3" t="str">
        <f>IF(Line[Height m]="","",Line[Height m])</f>
        <v/>
      </c>
      <c r="X118" s="3" t="str">
        <f>IF(Line[Length m]="","",Line[Length m])</f>
        <v/>
      </c>
      <c r="Y118" s="3" t="str">
        <f>IF(Line[Width m]="","",Line[Width m])</f>
        <v/>
      </c>
      <c r="Z118" s="3" t="str">
        <f>IF(Line[Asset Group]="","",VLOOKUP(Line[Purpose],f_g_function,2,FALSE))</f>
        <v/>
      </c>
      <c r="AA118" s="3" t="str">
        <f>IF(Line[Asset Group]="","",VLOOKUP(Line[Post Material],material_master,2,FALSE))</f>
        <v/>
      </c>
      <c r="AB118" s="3" t="str">
        <f>IF(Line[Pipe Diameter mm]="","",Line[Pipe Diameter mm])</f>
        <v/>
      </c>
      <c r="AC118" s="3" t="str">
        <f>IF(Line[Asset Group]="","",VLOOKUP(Line[Pipe Material],irrigation_pipe_material,2,FALSE))</f>
        <v/>
      </c>
      <c r="AD118" s="3" t="str">
        <f>IF(Line[Asset Group]="","",VLOOKUP(Line[System],irrigation_system,2,FALSE))</f>
        <v/>
      </c>
      <c r="AE118" s="3" t="str">
        <f>IF(Line[Asset Group]="","",VLOOKUP(Line[Status],irrigation_status,2,FALSE))</f>
        <v/>
      </c>
      <c r="AF118" s="3" t="str">
        <f>IF(Line[Asset Group]="","",VLOOKUP(Line[Surface],subdom_master_gdb,2,FALSE))</f>
        <v/>
      </c>
      <c r="AG118" s="3" t="str">
        <f>IF(Line[Surface Layer Depth mm]="","",Line[Surface Layer Depth mm])</f>
        <v/>
      </c>
      <c r="AH118" s="3" t="str">
        <f>IF(Line[Av Width m]="","",Line[Av Width m])</f>
        <v/>
      </c>
      <c r="AI118" s="3" t="str">
        <f>IF(Line[Asset Group]="","",VLOOKUP(Line[Cycle],yes_no,2,FALSE))</f>
        <v/>
      </c>
      <c r="AJ118" s="3" t="str">
        <f>IF(Line[Asset Group]="","",VLOOKUP(Line[Species],hedge_species,2,FALSE))</f>
        <v/>
      </c>
    </row>
    <row r="119" spans="1:36" s="3" customFormat="1" x14ac:dyDescent="0.2">
      <c r="A119" s="3" t="str">
        <f>IF(Line[DWG File Name]="","",Line[DWG File Name])</f>
        <v/>
      </c>
      <c r="B119" s="3" t="str">
        <f>IF(Line[DWG Layer Name]="","",Line[DWG Layer Name])</f>
        <v/>
      </c>
      <c r="C119" s="3" t="str">
        <f>IF(Line[DWG Handle]="","",Line[DWG Handle])</f>
        <v/>
      </c>
      <c r="D119" s="58" t="str">
        <f>IF(Line[Approx Centroid X]="","",Line[Approx Centroid X])</f>
        <v/>
      </c>
      <c r="E119" s="58" t="str">
        <f>IF(Line[Approx Centroid Y]="","",Line[Approx Centroid Y])</f>
        <v/>
      </c>
      <c r="F119" s="3" t="str">
        <f>IF(Line[Replacement Asset]="","",Line[Replacement Asset])</f>
        <v/>
      </c>
      <c r="G119" s="3" t="str">
        <f>IF(Line[Asset ID]="","",UPPER(Line[Asset ID]))</f>
        <v/>
      </c>
      <c r="H119" s="3" t="str">
        <f>IF(Line[Asset Group]="","",VLOOKUP(Line[Asset Group],asset_grp_line,4,FALSE))</f>
        <v/>
      </c>
      <c r="I119" s="3" t="str">
        <f>IF(Line[Asset Group]="","",VLOOKUP(Line[Asset Group],asset_grp_line,2,FALSE))</f>
        <v/>
      </c>
      <c r="J119" s="3" t="str">
        <f>IF(Line[Asset Group]="","",VLOOKUP(Line[Asset Group],asset_grp_line,3,FALSE))</f>
        <v/>
      </c>
      <c r="K119" s="3" t="str">
        <f>IF(Line[Asset Group]="","",VLOOKUP(Line[Asset Type],type_master_list,2,FALSE))</f>
        <v/>
      </c>
      <c r="L119" s="3" t="str">
        <f>IF(Line[Asset Name]="","",PROPER(Line[Asset Name]))</f>
        <v/>
      </c>
      <c r="M119" s="11" t="str">
        <f>IF(Line[Install Date]="","",(Line[Install Date]))</f>
        <v/>
      </c>
      <c r="N119" s="3" t="str">
        <f>IF(Line[Note]="","",PROPER(Line[Note]))</f>
        <v/>
      </c>
      <c r="O119" s="3" t="str">
        <f>IF(Line[Resource Consent Number]="","",UPPER(Line[Resource Consent Number]))</f>
        <v/>
      </c>
      <c r="P119" s="53" t="str">
        <f>IF(Line[Asset Unit Cost]="","",Line[Asset Unit Cost])</f>
        <v/>
      </c>
      <c r="Q119" s="3" t="str">
        <f>IF(Line[Added By]="","",UPPER(Line[Added By]))</f>
        <v/>
      </c>
      <c r="R119" s="11" t="str">
        <f>IF(Line[Added Date]="","",(Line[Added Date]))</f>
        <v/>
      </c>
      <c r="S119" s="3" t="str">
        <f>IF(Line[Z COORD]="","",PROPER(Line[Z COORD]))</f>
        <v/>
      </c>
      <c r="T119" s="3" t="str">
        <f>IF(Line[Asset Description]="","",PROPER(Line[Asset Description]))</f>
        <v/>
      </c>
      <c r="U119" s="3" t="str">
        <f>IF(Line[Asset Group]="","",VLOOKUP(Line[Wall SubType],subdom_master_gdb,2,FALSE))</f>
        <v/>
      </c>
      <c r="V119" s="3" t="str">
        <f>IF(Line[Asset Group]="","",VLOOKUP(Line[Material],material_master,2,FALSE))</f>
        <v/>
      </c>
      <c r="W119" s="3" t="str">
        <f>IF(Line[Height m]="","",Line[Height m])</f>
        <v/>
      </c>
      <c r="X119" s="3" t="str">
        <f>IF(Line[Length m]="","",Line[Length m])</f>
        <v/>
      </c>
      <c r="Y119" s="3" t="str">
        <f>IF(Line[Width m]="","",Line[Width m])</f>
        <v/>
      </c>
      <c r="Z119" s="3" t="str">
        <f>IF(Line[Asset Group]="","",VLOOKUP(Line[Purpose],f_g_function,2,FALSE))</f>
        <v/>
      </c>
      <c r="AA119" s="3" t="str">
        <f>IF(Line[Asset Group]="","",VLOOKUP(Line[Post Material],material_master,2,FALSE))</f>
        <v/>
      </c>
      <c r="AB119" s="3" t="str">
        <f>IF(Line[Pipe Diameter mm]="","",Line[Pipe Diameter mm])</f>
        <v/>
      </c>
      <c r="AC119" s="3" t="str">
        <f>IF(Line[Asset Group]="","",VLOOKUP(Line[Pipe Material],irrigation_pipe_material,2,FALSE))</f>
        <v/>
      </c>
      <c r="AD119" s="3" t="str">
        <f>IF(Line[Asset Group]="","",VLOOKUP(Line[System],irrigation_system,2,FALSE))</f>
        <v/>
      </c>
      <c r="AE119" s="3" t="str">
        <f>IF(Line[Asset Group]="","",VLOOKUP(Line[Status],irrigation_status,2,FALSE))</f>
        <v/>
      </c>
      <c r="AF119" s="3" t="str">
        <f>IF(Line[Asset Group]="","",VLOOKUP(Line[Surface],subdom_master_gdb,2,FALSE))</f>
        <v/>
      </c>
      <c r="AG119" s="3" t="str">
        <f>IF(Line[Surface Layer Depth mm]="","",Line[Surface Layer Depth mm])</f>
        <v/>
      </c>
      <c r="AH119" s="3" t="str">
        <f>IF(Line[Av Width m]="","",Line[Av Width m])</f>
        <v/>
      </c>
      <c r="AI119" s="3" t="str">
        <f>IF(Line[Asset Group]="","",VLOOKUP(Line[Cycle],yes_no,2,FALSE))</f>
        <v/>
      </c>
      <c r="AJ119" s="3" t="str">
        <f>IF(Line[Asset Group]="","",VLOOKUP(Line[Species],hedge_species,2,FALSE))</f>
        <v/>
      </c>
    </row>
    <row r="120" spans="1:36" s="3" customFormat="1" x14ac:dyDescent="0.2">
      <c r="A120" s="3" t="str">
        <f>IF(Line[DWG File Name]="","",Line[DWG File Name])</f>
        <v/>
      </c>
      <c r="B120" s="3" t="str">
        <f>IF(Line[DWG Layer Name]="","",Line[DWG Layer Name])</f>
        <v/>
      </c>
      <c r="C120" s="3" t="str">
        <f>IF(Line[DWG Handle]="","",Line[DWG Handle])</f>
        <v/>
      </c>
      <c r="D120" s="58" t="str">
        <f>IF(Line[Approx Centroid X]="","",Line[Approx Centroid X])</f>
        <v/>
      </c>
      <c r="E120" s="58" t="str">
        <f>IF(Line[Approx Centroid Y]="","",Line[Approx Centroid Y])</f>
        <v/>
      </c>
      <c r="F120" s="3" t="str">
        <f>IF(Line[Replacement Asset]="","",Line[Replacement Asset])</f>
        <v/>
      </c>
      <c r="G120" s="3" t="str">
        <f>IF(Line[Asset ID]="","",UPPER(Line[Asset ID]))</f>
        <v/>
      </c>
      <c r="H120" s="3" t="str">
        <f>IF(Line[Asset Group]="","",VLOOKUP(Line[Asset Group],asset_grp_line,4,FALSE))</f>
        <v/>
      </c>
      <c r="I120" s="3" t="str">
        <f>IF(Line[Asset Group]="","",VLOOKUP(Line[Asset Group],asset_grp_line,2,FALSE))</f>
        <v/>
      </c>
      <c r="J120" s="3" t="str">
        <f>IF(Line[Asset Group]="","",VLOOKUP(Line[Asset Group],asset_grp_line,3,FALSE))</f>
        <v/>
      </c>
      <c r="K120" s="3" t="str">
        <f>IF(Line[Asset Group]="","",VLOOKUP(Line[Asset Type],type_master_list,2,FALSE))</f>
        <v/>
      </c>
      <c r="L120" s="3" t="str">
        <f>IF(Line[Asset Name]="","",PROPER(Line[Asset Name]))</f>
        <v/>
      </c>
      <c r="M120" s="11" t="str">
        <f>IF(Line[Install Date]="","",(Line[Install Date]))</f>
        <v/>
      </c>
      <c r="N120" s="3" t="str">
        <f>IF(Line[Note]="","",PROPER(Line[Note]))</f>
        <v/>
      </c>
      <c r="O120" s="3" t="str">
        <f>IF(Line[Resource Consent Number]="","",UPPER(Line[Resource Consent Number]))</f>
        <v/>
      </c>
      <c r="P120" s="53" t="str">
        <f>IF(Line[Asset Unit Cost]="","",Line[Asset Unit Cost])</f>
        <v/>
      </c>
      <c r="Q120" s="3" t="str">
        <f>IF(Line[Added By]="","",UPPER(Line[Added By]))</f>
        <v/>
      </c>
      <c r="R120" s="11" t="str">
        <f>IF(Line[Added Date]="","",(Line[Added Date]))</f>
        <v/>
      </c>
      <c r="S120" s="3" t="str">
        <f>IF(Line[Z COORD]="","",PROPER(Line[Z COORD]))</f>
        <v/>
      </c>
      <c r="T120" s="3" t="str">
        <f>IF(Line[Asset Description]="","",PROPER(Line[Asset Description]))</f>
        <v/>
      </c>
      <c r="U120" s="3" t="str">
        <f>IF(Line[Asset Group]="","",VLOOKUP(Line[Wall SubType],subdom_master_gdb,2,FALSE))</f>
        <v/>
      </c>
      <c r="V120" s="3" t="str">
        <f>IF(Line[Asset Group]="","",VLOOKUP(Line[Material],material_master,2,FALSE))</f>
        <v/>
      </c>
      <c r="W120" s="3" t="str">
        <f>IF(Line[Height m]="","",Line[Height m])</f>
        <v/>
      </c>
      <c r="X120" s="3" t="str">
        <f>IF(Line[Length m]="","",Line[Length m])</f>
        <v/>
      </c>
      <c r="Y120" s="3" t="str">
        <f>IF(Line[Width m]="","",Line[Width m])</f>
        <v/>
      </c>
      <c r="Z120" s="3" t="str">
        <f>IF(Line[Asset Group]="","",VLOOKUP(Line[Purpose],f_g_function,2,FALSE))</f>
        <v/>
      </c>
      <c r="AA120" s="3" t="str">
        <f>IF(Line[Asset Group]="","",VLOOKUP(Line[Post Material],material_master,2,FALSE))</f>
        <v/>
      </c>
      <c r="AB120" s="3" t="str">
        <f>IF(Line[Pipe Diameter mm]="","",Line[Pipe Diameter mm])</f>
        <v/>
      </c>
      <c r="AC120" s="3" t="str">
        <f>IF(Line[Asset Group]="","",VLOOKUP(Line[Pipe Material],irrigation_pipe_material,2,FALSE))</f>
        <v/>
      </c>
      <c r="AD120" s="3" t="str">
        <f>IF(Line[Asset Group]="","",VLOOKUP(Line[System],irrigation_system,2,FALSE))</f>
        <v/>
      </c>
      <c r="AE120" s="3" t="str">
        <f>IF(Line[Asset Group]="","",VLOOKUP(Line[Status],irrigation_status,2,FALSE))</f>
        <v/>
      </c>
      <c r="AF120" s="3" t="str">
        <f>IF(Line[Asset Group]="","",VLOOKUP(Line[Surface],subdom_master_gdb,2,FALSE))</f>
        <v/>
      </c>
      <c r="AG120" s="3" t="str">
        <f>IF(Line[Surface Layer Depth mm]="","",Line[Surface Layer Depth mm])</f>
        <v/>
      </c>
      <c r="AH120" s="3" t="str">
        <f>IF(Line[Av Width m]="","",Line[Av Width m])</f>
        <v/>
      </c>
      <c r="AI120" s="3" t="str">
        <f>IF(Line[Asset Group]="","",VLOOKUP(Line[Cycle],yes_no,2,FALSE))</f>
        <v/>
      </c>
      <c r="AJ120" s="3" t="str">
        <f>IF(Line[Asset Group]="","",VLOOKUP(Line[Species],hedge_species,2,FALSE))</f>
        <v/>
      </c>
    </row>
    <row r="121" spans="1:36" s="3" customFormat="1" x14ac:dyDescent="0.2">
      <c r="A121" s="3" t="str">
        <f>IF(Line[DWG File Name]="","",Line[DWG File Name])</f>
        <v/>
      </c>
      <c r="B121" s="3" t="str">
        <f>IF(Line[DWG Layer Name]="","",Line[DWG Layer Name])</f>
        <v/>
      </c>
      <c r="C121" s="3" t="str">
        <f>IF(Line[DWG Handle]="","",Line[DWG Handle])</f>
        <v/>
      </c>
      <c r="D121" s="58" t="str">
        <f>IF(Line[Approx Centroid X]="","",Line[Approx Centroid X])</f>
        <v/>
      </c>
      <c r="E121" s="58" t="str">
        <f>IF(Line[Approx Centroid Y]="","",Line[Approx Centroid Y])</f>
        <v/>
      </c>
      <c r="F121" s="3" t="str">
        <f>IF(Line[Replacement Asset]="","",Line[Replacement Asset])</f>
        <v/>
      </c>
      <c r="G121" s="3" t="str">
        <f>IF(Line[Asset ID]="","",UPPER(Line[Asset ID]))</f>
        <v/>
      </c>
      <c r="H121" s="3" t="str">
        <f>IF(Line[Asset Group]="","",VLOOKUP(Line[Asset Group],asset_grp_line,4,FALSE))</f>
        <v/>
      </c>
      <c r="I121" s="3" t="str">
        <f>IF(Line[Asset Group]="","",VLOOKUP(Line[Asset Group],asset_grp_line,2,FALSE))</f>
        <v/>
      </c>
      <c r="J121" s="3" t="str">
        <f>IF(Line[Asset Group]="","",VLOOKUP(Line[Asset Group],asset_grp_line,3,FALSE))</f>
        <v/>
      </c>
      <c r="K121" s="3" t="str">
        <f>IF(Line[Asset Group]="","",VLOOKUP(Line[Asset Type],type_master_list,2,FALSE))</f>
        <v/>
      </c>
      <c r="L121" s="3" t="str">
        <f>IF(Line[Asset Name]="","",PROPER(Line[Asset Name]))</f>
        <v/>
      </c>
      <c r="M121" s="11" t="str">
        <f>IF(Line[Install Date]="","",(Line[Install Date]))</f>
        <v/>
      </c>
      <c r="N121" s="3" t="str">
        <f>IF(Line[Note]="","",PROPER(Line[Note]))</f>
        <v/>
      </c>
      <c r="O121" s="3" t="str">
        <f>IF(Line[Resource Consent Number]="","",UPPER(Line[Resource Consent Number]))</f>
        <v/>
      </c>
      <c r="P121" s="53" t="str">
        <f>IF(Line[Asset Unit Cost]="","",Line[Asset Unit Cost])</f>
        <v/>
      </c>
      <c r="Q121" s="3" t="str">
        <f>IF(Line[Added By]="","",UPPER(Line[Added By]))</f>
        <v/>
      </c>
      <c r="R121" s="11" t="str">
        <f>IF(Line[Added Date]="","",(Line[Added Date]))</f>
        <v/>
      </c>
      <c r="S121" s="3" t="str">
        <f>IF(Line[Z COORD]="","",PROPER(Line[Z COORD]))</f>
        <v/>
      </c>
      <c r="T121" s="3" t="str">
        <f>IF(Line[Asset Description]="","",PROPER(Line[Asset Description]))</f>
        <v/>
      </c>
      <c r="U121" s="3" t="str">
        <f>IF(Line[Asset Group]="","",VLOOKUP(Line[Wall SubType],subdom_master_gdb,2,FALSE))</f>
        <v/>
      </c>
      <c r="V121" s="3" t="str">
        <f>IF(Line[Asset Group]="","",VLOOKUP(Line[Material],material_master,2,FALSE))</f>
        <v/>
      </c>
      <c r="W121" s="3" t="str">
        <f>IF(Line[Height m]="","",Line[Height m])</f>
        <v/>
      </c>
      <c r="X121" s="3" t="str">
        <f>IF(Line[Length m]="","",Line[Length m])</f>
        <v/>
      </c>
      <c r="Y121" s="3" t="str">
        <f>IF(Line[Width m]="","",Line[Width m])</f>
        <v/>
      </c>
      <c r="Z121" s="3" t="str">
        <f>IF(Line[Asset Group]="","",VLOOKUP(Line[Purpose],f_g_function,2,FALSE))</f>
        <v/>
      </c>
      <c r="AA121" s="3" t="str">
        <f>IF(Line[Asset Group]="","",VLOOKUP(Line[Post Material],material_master,2,FALSE))</f>
        <v/>
      </c>
      <c r="AB121" s="3" t="str">
        <f>IF(Line[Pipe Diameter mm]="","",Line[Pipe Diameter mm])</f>
        <v/>
      </c>
      <c r="AC121" s="3" t="str">
        <f>IF(Line[Asset Group]="","",VLOOKUP(Line[Pipe Material],irrigation_pipe_material,2,FALSE))</f>
        <v/>
      </c>
      <c r="AD121" s="3" t="str">
        <f>IF(Line[Asset Group]="","",VLOOKUP(Line[System],irrigation_system,2,FALSE))</f>
        <v/>
      </c>
      <c r="AE121" s="3" t="str">
        <f>IF(Line[Asset Group]="","",VLOOKUP(Line[Status],irrigation_status,2,FALSE))</f>
        <v/>
      </c>
      <c r="AF121" s="3" t="str">
        <f>IF(Line[Asset Group]="","",VLOOKUP(Line[Surface],subdom_master_gdb,2,FALSE))</f>
        <v/>
      </c>
      <c r="AG121" s="3" t="str">
        <f>IF(Line[Surface Layer Depth mm]="","",Line[Surface Layer Depth mm])</f>
        <v/>
      </c>
      <c r="AH121" s="3" t="str">
        <f>IF(Line[Av Width m]="","",Line[Av Width m])</f>
        <v/>
      </c>
      <c r="AI121" s="3" t="str">
        <f>IF(Line[Asset Group]="","",VLOOKUP(Line[Cycle],yes_no,2,FALSE))</f>
        <v/>
      </c>
      <c r="AJ121" s="3" t="str">
        <f>IF(Line[Asset Group]="","",VLOOKUP(Line[Species],hedge_species,2,FALSE))</f>
        <v/>
      </c>
    </row>
    <row r="122" spans="1:36" s="3" customFormat="1" x14ac:dyDescent="0.2">
      <c r="A122" s="3" t="str">
        <f>IF(Line[DWG File Name]="","",Line[DWG File Name])</f>
        <v/>
      </c>
      <c r="B122" s="3" t="str">
        <f>IF(Line[DWG Layer Name]="","",Line[DWG Layer Name])</f>
        <v/>
      </c>
      <c r="C122" s="3" t="str">
        <f>IF(Line[DWG Handle]="","",Line[DWG Handle])</f>
        <v/>
      </c>
      <c r="D122" s="58" t="str">
        <f>IF(Line[Approx Centroid X]="","",Line[Approx Centroid X])</f>
        <v/>
      </c>
      <c r="E122" s="58" t="str">
        <f>IF(Line[Approx Centroid Y]="","",Line[Approx Centroid Y])</f>
        <v/>
      </c>
      <c r="F122" s="3" t="str">
        <f>IF(Line[Replacement Asset]="","",Line[Replacement Asset])</f>
        <v/>
      </c>
      <c r="G122" s="3" t="str">
        <f>IF(Line[Asset ID]="","",UPPER(Line[Asset ID]))</f>
        <v/>
      </c>
      <c r="H122" s="3" t="str">
        <f>IF(Line[Asset Group]="","",VLOOKUP(Line[Asset Group],asset_grp_line,4,FALSE))</f>
        <v/>
      </c>
      <c r="I122" s="3" t="str">
        <f>IF(Line[Asset Group]="","",VLOOKUP(Line[Asset Group],asset_grp_line,2,FALSE))</f>
        <v/>
      </c>
      <c r="J122" s="3" t="str">
        <f>IF(Line[Asset Group]="","",VLOOKUP(Line[Asset Group],asset_grp_line,3,FALSE))</f>
        <v/>
      </c>
      <c r="K122" s="3" t="str">
        <f>IF(Line[Asset Group]="","",VLOOKUP(Line[Asset Type],type_master_list,2,FALSE))</f>
        <v/>
      </c>
      <c r="L122" s="3" t="str">
        <f>IF(Line[Asset Name]="","",PROPER(Line[Asset Name]))</f>
        <v/>
      </c>
      <c r="M122" s="11" t="str">
        <f>IF(Line[Install Date]="","",(Line[Install Date]))</f>
        <v/>
      </c>
      <c r="N122" s="3" t="str">
        <f>IF(Line[Note]="","",PROPER(Line[Note]))</f>
        <v/>
      </c>
      <c r="O122" s="3" t="str">
        <f>IF(Line[Resource Consent Number]="","",UPPER(Line[Resource Consent Number]))</f>
        <v/>
      </c>
      <c r="P122" s="53" t="str">
        <f>IF(Line[Asset Unit Cost]="","",Line[Asset Unit Cost])</f>
        <v/>
      </c>
      <c r="Q122" s="3" t="str">
        <f>IF(Line[Added By]="","",UPPER(Line[Added By]))</f>
        <v/>
      </c>
      <c r="R122" s="11" t="str">
        <f>IF(Line[Added Date]="","",(Line[Added Date]))</f>
        <v/>
      </c>
      <c r="S122" s="3" t="str">
        <f>IF(Line[Z COORD]="","",PROPER(Line[Z COORD]))</f>
        <v/>
      </c>
      <c r="T122" s="3" t="str">
        <f>IF(Line[Asset Description]="","",PROPER(Line[Asset Description]))</f>
        <v/>
      </c>
      <c r="U122" s="3" t="str">
        <f>IF(Line[Asset Group]="","",VLOOKUP(Line[Wall SubType],subdom_master_gdb,2,FALSE))</f>
        <v/>
      </c>
      <c r="V122" s="3" t="str">
        <f>IF(Line[Asset Group]="","",VLOOKUP(Line[Material],material_master,2,FALSE))</f>
        <v/>
      </c>
      <c r="W122" s="3" t="str">
        <f>IF(Line[Height m]="","",Line[Height m])</f>
        <v/>
      </c>
      <c r="X122" s="3" t="str">
        <f>IF(Line[Length m]="","",Line[Length m])</f>
        <v/>
      </c>
      <c r="Y122" s="3" t="str">
        <f>IF(Line[Width m]="","",Line[Width m])</f>
        <v/>
      </c>
      <c r="Z122" s="3" t="str">
        <f>IF(Line[Asset Group]="","",VLOOKUP(Line[Purpose],f_g_function,2,FALSE))</f>
        <v/>
      </c>
      <c r="AA122" s="3" t="str">
        <f>IF(Line[Asset Group]="","",VLOOKUP(Line[Post Material],material_master,2,FALSE))</f>
        <v/>
      </c>
      <c r="AB122" s="3" t="str">
        <f>IF(Line[Pipe Diameter mm]="","",Line[Pipe Diameter mm])</f>
        <v/>
      </c>
      <c r="AC122" s="3" t="str">
        <f>IF(Line[Asset Group]="","",VLOOKUP(Line[Pipe Material],irrigation_pipe_material,2,FALSE))</f>
        <v/>
      </c>
      <c r="AD122" s="3" t="str">
        <f>IF(Line[Asset Group]="","",VLOOKUP(Line[System],irrigation_system,2,FALSE))</f>
        <v/>
      </c>
      <c r="AE122" s="3" t="str">
        <f>IF(Line[Asset Group]="","",VLOOKUP(Line[Status],irrigation_status,2,FALSE))</f>
        <v/>
      </c>
      <c r="AF122" s="3" t="str">
        <f>IF(Line[Asset Group]="","",VLOOKUP(Line[Surface],subdom_master_gdb,2,FALSE))</f>
        <v/>
      </c>
      <c r="AG122" s="3" t="str">
        <f>IF(Line[Surface Layer Depth mm]="","",Line[Surface Layer Depth mm])</f>
        <v/>
      </c>
      <c r="AH122" s="3" t="str">
        <f>IF(Line[Av Width m]="","",Line[Av Width m])</f>
        <v/>
      </c>
      <c r="AI122" s="3" t="str">
        <f>IF(Line[Asset Group]="","",VLOOKUP(Line[Cycle],yes_no,2,FALSE))</f>
        <v/>
      </c>
      <c r="AJ122" s="3" t="str">
        <f>IF(Line[Asset Group]="","",VLOOKUP(Line[Species],hedge_species,2,FALSE))</f>
        <v/>
      </c>
    </row>
    <row r="123" spans="1:36" s="3" customFormat="1" x14ac:dyDescent="0.2">
      <c r="A123" s="3" t="str">
        <f>IF(Line[DWG File Name]="","",Line[DWG File Name])</f>
        <v/>
      </c>
      <c r="B123" s="3" t="str">
        <f>IF(Line[DWG Layer Name]="","",Line[DWG Layer Name])</f>
        <v/>
      </c>
      <c r="C123" s="3" t="str">
        <f>IF(Line[DWG Handle]="","",Line[DWG Handle])</f>
        <v/>
      </c>
      <c r="D123" s="58" t="str">
        <f>IF(Line[Approx Centroid X]="","",Line[Approx Centroid X])</f>
        <v/>
      </c>
      <c r="E123" s="58" t="str">
        <f>IF(Line[Approx Centroid Y]="","",Line[Approx Centroid Y])</f>
        <v/>
      </c>
      <c r="F123" s="3" t="str">
        <f>IF(Line[Replacement Asset]="","",Line[Replacement Asset])</f>
        <v/>
      </c>
      <c r="G123" s="3" t="str">
        <f>IF(Line[Asset ID]="","",UPPER(Line[Asset ID]))</f>
        <v/>
      </c>
      <c r="H123" s="3" t="str">
        <f>IF(Line[Asset Group]="","",VLOOKUP(Line[Asset Group],asset_grp_line,4,FALSE))</f>
        <v/>
      </c>
      <c r="I123" s="3" t="str">
        <f>IF(Line[Asset Group]="","",VLOOKUP(Line[Asset Group],asset_grp_line,2,FALSE))</f>
        <v/>
      </c>
      <c r="J123" s="3" t="str">
        <f>IF(Line[Asset Group]="","",VLOOKUP(Line[Asset Group],asset_grp_line,3,FALSE))</f>
        <v/>
      </c>
      <c r="K123" s="3" t="str">
        <f>IF(Line[Asset Group]="","",VLOOKUP(Line[Asset Type],type_master_list,2,FALSE))</f>
        <v/>
      </c>
      <c r="L123" s="3" t="str">
        <f>IF(Line[Asset Name]="","",PROPER(Line[Asset Name]))</f>
        <v/>
      </c>
      <c r="M123" s="11" t="str">
        <f>IF(Line[Install Date]="","",(Line[Install Date]))</f>
        <v/>
      </c>
      <c r="N123" s="3" t="str">
        <f>IF(Line[Note]="","",PROPER(Line[Note]))</f>
        <v/>
      </c>
      <c r="O123" s="3" t="str">
        <f>IF(Line[Resource Consent Number]="","",UPPER(Line[Resource Consent Number]))</f>
        <v/>
      </c>
      <c r="P123" s="53" t="str">
        <f>IF(Line[Asset Unit Cost]="","",Line[Asset Unit Cost])</f>
        <v/>
      </c>
      <c r="Q123" s="3" t="str">
        <f>IF(Line[Added By]="","",UPPER(Line[Added By]))</f>
        <v/>
      </c>
      <c r="R123" s="11" t="str">
        <f>IF(Line[Added Date]="","",(Line[Added Date]))</f>
        <v/>
      </c>
      <c r="S123" s="3" t="str">
        <f>IF(Line[Z COORD]="","",PROPER(Line[Z COORD]))</f>
        <v/>
      </c>
      <c r="T123" s="3" t="str">
        <f>IF(Line[Asset Description]="","",PROPER(Line[Asset Description]))</f>
        <v/>
      </c>
      <c r="U123" s="3" t="str">
        <f>IF(Line[Asset Group]="","",VLOOKUP(Line[Wall SubType],subdom_master_gdb,2,FALSE))</f>
        <v/>
      </c>
      <c r="V123" s="3" t="str">
        <f>IF(Line[Asset Group]="","",VLOOKUP(Line[Material],material_master,2,FALSE))</f>
        <v/>
      </c>
      <c r="W123" s="3" t="str">
        <f>IF(Line[Height m]="","",Line[Height m])</f>
        <v/>
      </c>
      <c r="X123" s="3" t="str">
        <f>IF(Line[Length m]="","",Line[Length m])</f>
        <v/>
      </c>
      <c r="Y123" s="3" t="str">
        <f>IF(Line[Width m]="","",Line[Width m])</f>
        <v/>
      </c>
      <c r="Z123" s="3" t="str">
        <f>IF(Line[Asset Group]="","",VLOOKUP(Line[Purpose],f_g_function,2,FALSE))</f>
        <v/>
      </c>
      <c r="AA123" s="3" t="str">
        <f>IF(Line[Asset Group]="","",VLOOKUP(Line[Post Material],material_master,2,FALSE))</f>
        <v/>
      </c>
      <c r="AB123" s="3" t="str">
        <f>IF(Line[Pipe Diameter mm]="","",Line[Pipe Diameter mm])</f>
        <v/>
      </c>
      <c r="AC123" s="3" t="str">
        <f>IF(Line[Asset Group]="","",VLOOKUP(Line[Pipe Material],irrigation_pipe_material,2,FALSE))</f>
        <v/>
      </c>
      <c r="AD123" s="3" t="str">
        <f>IF(Line[Asset Group]="","",VLOOKUP(Line[System],irrigation_system,2,FALSE))</f>
        <v/>
      </c>
      <c r="AE123" s="3" t="str">
        <f>IF(Line[Asset Group]="","",VLOOKUP(Line[Status],irrigation_status,2,FALSE))</f>
        <v/>
      </c>
      <c r="AF123" s="3" t="str">
        <f>IF(Line[Asset Group]="","",VLOOKUP(Line[Surface],subdom_master_gdb,2,FALSE))</f>
        <v/>
      </c>
      <c r="AG123" s="3" t="str">
        <f>IF(Line[Surface Layer Depth mm]="","",Line[Surface Layer Depth mm])</f>
        <v/>
      </c>
      <c r="AH123" s="3" t="str">
        <f>IF(Line[Av Width m]="","",Line[Av Width m])</f>
        <v/>
      </c>
      <c r="AI123" s="3" t="str">
        <f>IF(Line[Asset Group]="","",VLOOKUP(Line[Cycle],yes_no,2,FALSE))</f>
        <v/>
      </c>
      <c r="AJ123" s="3" t="str">
        <f>IF(Line[Asset Group]="","",VLOOKUP(Line[Species],hedge_species,2,FALSE))</f>
        <v/>
      </c>
    </row>
    <row r="124" spans="1:36" s="3" customFormat="1" x14ac:dyDescent="0.2">
      <c r="A124" s="3" t="str">
        <f>IF(Line[DWG File Name]="","",Line[DWG File Name])</f>
        <v/>
      </c>
      <c r="B124" s="3" t="str">
        <f>IF(Line[DWG Layer Name]="","",Line[DWG Layer Name])</f>
        <v/>
      </c>
      <c r="C124" s="3" t="str">
        <f>IF(Line[DWG Handle]="","",Line[DWG Handle])</f>
        <v/>
      </c>
      <c r="D124" s="58" t="str">
        <f>IF(Line[Approx Centroid X]="","",Line[Approx Centroid X])</f>
        <v/>
      </c>
      <c r="E124" s="58" t="str">
        <f>IF(Line[Approx Centroid Y]="","",Line[Approx Centroid Y])</f>
        <v/>
      </c>
      <c r="F124" s="3" t="str">
        <f>IF(Line[Replacement Asset]="","",Line[Replacement Asset])</f>
        <v/>
      </c>
      <c r="G124" s="3" t="str">
        <f>IF(Line[Asset ID]="","",UPPER(Line[Asset ID]))</f>
        <v/>
      </c>
      <c r="H124" s="3" t="str">
        <f>IF(Line[Asset Group]="","",VLOOKUP(Line[Asset Group],asset_grp_line,4,FALSE))</f>
        <v/>
      </c>
      <c r="I124" s="3" t="str">
        <f>IF(Line[Asset Group]="","",VLOOKUP(Line[Asset Group],asset_grp_line,2,FALSE))</f>
        <v/>
      </c>
      <c r="J124" s="3" t="str">
        <f>IF(Line[Asset Group]="","",VLOOKUP(Line[Asset Group],asset_grp_line,3,FALSE))</f>
        <v/>
      </c>
      <c r="K124" s="3" t="str">
        <f>IF(Line[Asset Group]="","",VLOOKUP(Line[Asset Type],type_master_list,2,FALSE))</f>
        <v/>
      </c>
      <c r="L124" s="3" t="str">
        <f>IF(Line[Asset Name]="","",PROPER(Line[Asset Name]))</f>
        <v/>
      </c>
      <c r="M124" s="11" t="str">
        <f>IF(Line[Install Date]="","",(Line[Install Date]))</f>
        <v/>
      </c>
      <c r="N124" s="3" t="str">
        <f>IF(Line[Note]="","",PROPER(Line[Note]))</f>
        <v/>
      </c>
      <c r="O124" s="3" t="str">
        <f>IF(Line[Resource Consent Number]="","",UPPER(Line[Resource Consent Number]))</f>
        <v/>
      </c>
      <c r="P124" s="53" t="str">
        <f>IF(Line[Asset Unit Cost]="","",Line[Asset Unit Cost])</f>
        <v/>
      </c>
      <c r="Q124" s="3" t="str">
        <f>IF(Line[Added By]="","",UPPER(Line[Added By]))</f>
        <v/>
      </c>
      <c r="R124" s="11" t="str">
        <f>IF(Line[Added Date]="","",(Line[Added Date]))</f>
        <v/>
      </c>
      <c r="S124" s="3" t="str">
        <f>IF(Line[Z COORD]="","",PROPER(Line[Z COORD]))</f>
        <v/>
      </c>
      <c r="T124" s="3" t="str">
        <f>IF(Line[Asset Description]="","",PROPER(Line[Asset Description]))</f>
        <v/>
      </c>
      <c r="U124" s="3" t="str">
        <f>IF(Line[Asset Group]="","",VLOOKUP(Line[Wall SubType],subdom_master_gdb,2,FALSE))</f>
        <v/>
      </c>
      <c r="V124" s="3" t="str">
        <f>IF(Line[Asset Group]="","",VLOOKUP(Line[Material],material_master,2,FALSE))</f>
        <v/>
      </c>
      <c r="W124" s="3" t="str">
        <f>IF(Line[Height m]="","",Line[Height m])</f>
        <v/>
      </c>
      <c r="X124" s="3" t="str">
        <f>IF(Line[Length m]="","",Line[Length m])</f>
        <v/>
      </c>
      <c r="Y124" s="3" t="str">
        <f>IF(Line[Width m]="","",Line[Width m])</f>
        <v/>
      </c>
      <c r="Z124" s="3" t="str">
        <f>IF(Line[Asset Group]="","",VLOOKUP(Line[Purpose],f_g_function,2,FALSE))</f>
        <v/>
      </c>
      <c r="AA124" s="3" t="str">
        <f>IF(Line[Asset Group]="","",VLOOKUP(Line[Post Material],material_master,2,FALSE))</f>
        <v/>
      </c>
      <c r="AB124" s="3" t="str">
        <f>IF(Line[Pipe Diameter mm]="","",Line[Pipe Diameter mm])</f>
        <v/>
      </c>
      <c r="AC124" s="3" t="str">
        <f>IF(Line[Asset Group]="","",VLOOKUP(Line[Pipe Material],irrigation_pipe_material,2,FALSE))</f>
        <v/>
      </c>
      <c r="AD124" s="3" t="str">
        <f>IF(Line[Asset Group]="","",VLOOKUP(Line[System],irrigation_system,2,FALSE))</f>
        <v/>
      </c>
      <c r="AE124" s="3" t="str">
        <f>IF(Line[Asset Group]="","",VLOOKUP(Line[Status],irrigation_status,2,FALSE))</f>
        <v/>
      </c>
      <c r="AF124" s="3" t="str">
        <f>IF(Line[Asset Group]="","",VLOOKUP(Line[Surface],subdom_master_gdb,2,FALSE))</f>
        <v/>
      </c>
      <c r="AG124" s="3" t="str">
        <f>IF(Line[Surface Layer Depth mm]="","",Line[Surface Layer Depth mm])</f>
        <v/>
      </c>
      <c r="AH124" s="3" t="str">
        <f>IF(Line[Av Width m]="","",Line[Av Width m])</f>
        <v/>
      </c>
      <c r="AI124" s="3" t="str">
        <f>IF(Line[Asset Group]="","",VLOOKUP(Line[Cycle],yes_no,2,FALSE))</f>
        <v/>
      </c>
      <c r="AJ124" s="3" t="str">
        <f>IF(Line[Asset Group]="","",VLOOKUP(Line[Species],hedge_species,2,FALSE))</f>
        <v/>
      </c>
    </row>
    <row r="125" spans="1:36" s="3" customFormat="1" x14ac:dyDescent="0.2">
      <c r="A125" s="3" t="str">
        <f>IF(Line[DWG File Name]="","",Line[DWG File Name])</f>
        <v/>
      </c>
      <c r="B125" s="3" t="str">
        <f>IF(Line[DWG Layer Name]="","",Line[DWG Layer Name])</f>
        <v/>
      </c>
      <c r="C125" s="3" t="str">
        <f>IF(Line[DWG Handle]="","",Line[DWG Handle])</f>
        <v/>
      </c>
      <c r="D125" s="58" t="str">
        <f>IF(Line[Approx Centroid X]="","",Line[Approx Centroid X])</f>
        <v/>
      </c>
      <c r="E125" s="58" t="str">
        <f>IF(Line[Approx Centroid Y]="","",Line[Approx Centroid Y])</f>
        <v/>
      </c>
      <c r="F125" s="3" t="str">
        <f>IF(Line[Replacement Asset]="","",Line[Replacement Asset])</f>
        <v/>
      </c>
      <c r="G125" s="3" t="str">
        <f>IF(Line[Asset ID]="","",UPPER(Line[Asset ID]))</f>
        <v/>
      </c>
      <c r="H125" s="3" t="str">
        <f>IF(Line[Asset Group]="","",VLOOKUP(Line[Asset Group],asset_grp_line,4,FALSE))</f>
        <v/>
      </c>
      <c r="I125" s="3" t="str">
        <f>IF(Line[Asset Group]="","",VLOOKUP(Line[Asset Group],asset_grp_line,2,FALSE))</f>
        <v/>
      </c>
      <c r="J125" s="3" t="str">
        <f>IF(Line[Asset Group]="","",VLOOKUP(Line[Asset Group],asset_grp_line,3,FALSE))</f>
        <v/>
      </c>
      <c r="K125" s="3" t="str">
        <f>IF(Line[Asset Group]="","",VLOOKUP(Line[Asset Type],type_master_list,2,FALSE))</f>
        <v/>
      </c>
      <c r="L125" s="3" t="str">
        <f>IF(Line[Asset Name]="","",PROPER(Line[Asset Name]))</f>
        <v/>
      </c>
      <c r="M125" s="11" t="str">
        <f>IF(Line[Install Date]="","",(Line[Install Date]))</f>
        <v/>
      </c>
      <c r="N125" s="3" t="str">
        <f>IF(Line[Note]="","",PROPER(Line[Note]))</f>
        <v/>
      </c>
      <c r="O125" s="3" t="str">
        <f>IF(Line[Resource Consent Number]="","",UPPER(Line[Resource Consent Number]))</f>
        <v/>
      </c>
      <c r="P125" s="53" t="str">
        <f>IF(Line[Asset Unit Cost]="","",Line[Asset Unit Cost])</f>
        <v/>
      </c>
      <c r="Q125" s="3" t="str">
        <f>IF(Line[Added By]="","",UPPER(Line[Added By]))</f>
        <v/>
      </c>
      <c r="R125" s="11" t="str">
        <f>IF(Line[Added Date]="","",(Line[Added Date]))</f>
        <v/>
      </c>
      <c r="S125" s="3" t="str">
        <f>IF(Line[Z COORD]="","",PROPER(Line[Z COORD]))</f>
        <v/>
      </c>
      <c r="T125" s="3" t="str">
        <f>IF(Line[Asset Description]="","",PROPER(Line[Asset Description]))</f>
        <v/>
      </c>
      <c r="U125" s="3" t="str">
        <f>IF(Line[Asset Group]="","",VLOOKUP(Line[Wall SubType],subdom_master_gdb,2,FALSE))</f>
        <v/>
      </c>
      <c r="V125" s="3" t="str">
        <f>IF(Line[Asset Group]="","",VLOOKUP(Line[Material],material_master,2,FALSE))</f>
        <v/>
      </c>
      <c r="W125" s="3" t="str">
        <f>IF(Line[Height m]="","",Line[Height m])</f>
        <v/>
      </c>
      <c r="X125" s="3" t="str">
        <f>IF(Line[Length m]="","",Line[Length m])</f>
        <v/>
      </c>
      <c r="Y125" s="3" t="str">
        <f>IF(Line[Width m]="","",Line[Width m])</f>
        <v/>
      </c>
      <c r="Z125" s="3" t="str">
        <f>IF(Line[Asset Group]="","",VLOOKUP(Line[Purpose],f_g_function,2,FALSE))</f>
        <v/>
      </c>
      <c r="AA125" s="3" t="str">
        <f>IF(Line[Asset Group]="","",VLOOKUP(Line[Post Material],material_master,2,FALSE))</f>
        <v/>
      </c>
      <c r="AB125" s="3" t="str">
        <f>IF(Line[Pipe Diameter mm]="","",Line[Pipe Diameter mm])</f>
        <v/>
      </c>
      <c r="AC125" s="3" t="str">
        <f>IF(Line[Asset Group]="","",VLOOKUP(Line[Pipe Material],irrigation_pipe_material,2,FALSE))</f>
        <v/>
      </c>
      <c r="AD125" s="3" t="str">
        <f>IF(Line[Asset Group]="","",VLOOKUP(Line[System],irrigation_system,2,FALSE))</f>
        <v/>
      </c>
      <c r="AE125" s="3" t="str">
        <f>IF(Line[Asset Group]="","",VLOOKUP(Line[Status],irrigation_status,2,FALSE))</f>
        <v/>
      </c>
      <c r="AF125" s="3" t="str">
        <f>IF(Line[Asset Group]="","",VLOOKUP(Line[Surface],subdom_master_gdb,2,FALSE))</f>
        <v/>
      </c>
      <c r="AG125" s="3" t="str">
        <f>IF(Line[Surface Layer Depth mm]="","",Line[Surface Layer Depth mm])</f>
        <v/>
      </c>
      <c r="AH125" s="3" t="str">
        <f>IF(Line[Av Width m]="","",Line[Av Width m])</f>
        <v/>
      </c>
      <c r="AI125" s="3" t="str">
        <f>IF(Line[Asset Group]="","",VLOOKUP(Line[Cycle],yes_no,2,FALSE))</f>
        <v/>
      </c>
      <c r="AJ125" s="3" t="str">
        <f>IF(Line[Asset Group]="","",VLOOKUP(Line[Species],hedge_species,2,FALSE))</f>
        <v/>
      </c>
    </row>
    <row r="126" spans="1:36" s="3" customFormat="1" x14ac:dyDescent="0.2">
      <c r="A126" s="3" t="str">
        <f>IF(Line[DWG File Name]="","",Line[DWG File Name])</f>
        <v/>
      </c>
      <c r="B126" s="3" t="str">
        <f>IF(Line[DWG Layer Name]="","",Line[DWG Layer Name])</f>
        <v/>
      </c>
      <c r="C126" s="3" t="str">
        <f>IF(Line[DWG Handle]="","",Line[DWG Handle])</f>
        <v/>
      </c>
      <c r="D126" s="58" t="str">
        <f>IF(Line[Approx Centroid X]="","",Line[Approx Centroid X])</f>
        <v/>
      </c>
      <c r="E126" s="58" t="str">
        <f>IF(Line[Approx Centroid Y]="","",Line[Approx Centroid Y])</f>
        <v/>
      </c>
      <c r="F126" s="3" t="str">
        <f>IF(Line[Replacement Asset]="","",Line[Replacement Asset])</f>
        <v/>
      </c>
      <c r="G126" s="3" t="str">
        <f>IF(Line[Asset ID]="","",UPPER(Line[Asset ID]))</f>
        <v/>
      </c>
      <c r="H126" s="3" t="str">
        <f>IF(Line[Asset Group]="","",VLOOKUP(Line[Asset Group],asset_grp_line,4,FALSE))</f>
        <v/>
      </c>
      <c r="I126" s="3" t="str">
        <f>IF(Line[Asset Group]="","",VLOOKUP(Line[Asset Group],asset_grp_line,2,FALSE))</f>
        <v/>
      </c>
      <c r="J126" s="3" t="str">
        <f>IF(Line[Asset Group]="","",VLOOKUP(Line[Asset Group],asset_grp_line,3,FALSE))</f>
        <v/>
      </c>
      <c r="K126" s="3" t="str">
        <f>IF(Line[Asset Group]="","",VLOOKUP(Line[Asset Type],type_master_list,2,FALSE))</f>
        <v/>
      </c>
      <c r="L126" s="3" t="str">
        <f>IF(Line[Asset Name]="","",PROPER(Line[Asset Name]))</f>
        <v/>
      </c>
      <c r="M126" s="11" t="str">
        <f>IF(Line[Install Date]="","",(Line[Install Date]))</f>
        <v/>
      </c>
      <c r="N126" s="3" t="str">
        <f>IF(Line[Note]="","",PROPER(Line[Note]))</f>
        <v/>
      </c>
      <c r="O126" s="3" t="str">
        <f>IF(Line[Resource Consent Number]="","",UPPER(Line[Resource Consent Number]))</f>
        <v/>
      </c>
      <c r="P126" s="53" t="str">
        <f>IF(Line[Asset Unit Cost]="","",Line[Asset Unit Cost])</f>
        <v/>
      </c>
      <c r="Q126" s="3" t="str">
        <f>IF(Line[Added By]="","",UPPER(Line[Added By]))</f>
        <v/>
      </c>
      <c r="R126" s="11" t="str">
        <f>IF(Line[Added Date]="","",(Line[Added Date]))</f>
        <v/>
      </c>
      <c r="S126" s="3" t="str">
        <f>IF(Line[Z COORD]="","",PROPER(Line[Z COORD]))</f>
        <v/>
      </c>
      <c r="T126" s="3" t="str">
        <f>IF(Line[Asset Description]="","",PROPER(Line[Asset Description]))</f>
        <v/>
      </c>
      <c r="U126" s="3" t="str">
        <f>IF(Line[Asset Group]="","",VLOOKUP(Line[Wall SubType],subdom_master_gdb,2,FALSE))</f>
        <v/>
      </c>
      <c r="V126" s="3" t="str">
        <f>IF(Line[Asset Group]="","",VLOOKUP(Line[Material],material_master,2,FALSE))</f>
        <v/>
      </c>
      <c r="W126" s="3" t="str">
        <f>IF(Line[Height m]="","",Line[Height m])</f>
        <v/>
      </c>
      <c r="X126" s="3" t="str">
        <f>IF(Line[Length m]="","",Line[Length m])</f>
        <v/>
      </c>
      <c r="Y126" s="3" t="str">
        <f>IF(Line[Width m]="","",Line[Width m])</f>
        <v/>
      </c>
      <c r="Z126" s="3" t="str">
        <f>IF(Line[Asset Group]="","",VLOOKUP(Line[Purpose],f_g_function,2,FALSE))</f>
        <v/>
      </c>
      <c r="AA126" s="3" t="str">
        <f>IF(Line[Asset Group]="","",VLOOKUP(Line[Post Material],material_master,2,FALSE))</f>
        <v/>
      </c>
      <c r="AB126" s="3" t="str">
        <f>IF(Line[Pipe Diameter mm]="","",Line[Pipe Diameter mm])</f>
        <v/>
      </c>
      <c r="AC126" s="3" t="str">
        <f>IF(Line[Asset Group]="","",VLOOKUP(Line[Pipe Material],irrigation_pipe_material,2,FALSE))</f>
        <v/>
      </c>
      <c r="AD126" s="3" t="str">
        <f>IF(Line[Asset Group]="","",VLOOKUP(Line[System],irrigation_system,2,FALSE))</f>
        <v/>
      </c>
      <c r="AE126" s="3" t="str">
        <f>IF(Line[Asset Group]="","",VLOOKUP(Line[Status],irrigation_status,2,FALSE))</f>
        <v/>
      </c>
      <c r="AF126" s="3" t="str">
        <f>IF(Line[Asset Group]="","",VLOOKUP(Line[Surface],subdom_master_gdb,2,FALSE))</f>
        <v/>
      </c>
      <c r="AG126" s="3" t="str">
        <f>IF(Line[Surface Layer Depth mm]="","",Line[Surface Layer Depth mm])</f>
        <v/>
      </c>
      <c r="AH126" s="3" t="str">
        <f>IF(Line[Av Width m]="","",Line[Av Width m])</f>
        <v/>
      </c>
      <c r="AI126" s="3" t="str">
        <f>IF(Line[Asset Group]="","",VLOOKUP(Line[Cycle],yes_no,2,FALSE))</f>
        <v/>
      </c>
      <c r="AJ126" s="3" t="str">
        <f>IF(Line[Asset Group]="","",VLOOKUP(Line[Species],hedge_species,2,FALSE))</f>
        <v/>
      </c>
    </row>
    <row r="127" spans="1:36" s="3" customFormat="1" x14ac:dyDescent="0.2">
      <c r="A127" s="3" t="str">
        <f>IF(Line[DWG File Name]="","",Line[DWG File Name])</f>
        <v/>
      </c>
      <c r="B127" s="3" t="str">
        <f>IF(Line[DWG Layer Name]="","",Line[DWG Layer Name])</f>
        <v/>
      </c>
      <c r="C127" s="3" t="str">
        <f>IF(Line[DWG Handle]="","",Line[DWG Handle])</f>
        <v/>
      </c>
      <c r="D127" s="58" t="str">
        <f>IF(Line[Approx Centroid X]="","",Line[Approx Centroid X])</f>
        <v/>
      </c>
      <c r="E127" s="58" t="str">
        <f>IF(Line[Approx Centroid Y]="","",Line[Approx Centroid Y])</f>
        <v/>
      </c>
      <c r="F127" s="3" t="str">
        <f>IF(Line[Replacement Asset]="","",Line[Replacement Asset])</f>
        <v/>
      </c>
      <c r="G127" s="3" t="str">
        <f>IF(Line[Asset ID]="","",UPPER(Line[Asset ID]))</f>
        <v/>
      </c>
      <c r="H127" s="3" t="str">
        <f>IF(Line[Asset Group]="","",VLOOKUP(Line[Asset Group],asset_grp_line,4,FALSE))</f>
        <v/>
      </c>
      <c r="I127" s="3" t="str">
        <f>IF(Line[Asset Group]="","",VLOOKUP(Line[Asset Group],asset_grp_line,2,FALSE))</f>
        <v/>
      </c>
      <c r="J127" s="3" t="str">
        <f>IF(Line[Asset Group]="","",VLOOKUP(Line[Asset Group],asset_grp_line,3,FALSE))</f>
        <v/>
      </c>
      <c r="K127" s="3" t="str">
        <f>IF(Line[Asset Group]="","",VLOOKUP(Line[Asset Type],type_master_list,2,FALSE))</f>
        <v/>
      </c>
      <c r="L127" s="3" t="str">
        <f>IF(Line[Asset Name]="","",PROPER(Line[Asset Name]))</f>
        <v/>
      </c>
      <c r="M127" s="11" t="str">
        <f>IF(Line[Install Date]="","",(Line[Install Date]))</f>
        <v/>
      </c>
      <c r="N127" s="3" t="str">
        <f>IF(Line[Note]="","",PROPER(Line[Note]))</f>
        <v/>
      </c>
      <c r="O127" s="3" t="str">
        <f>IF(Line[Resource Consent Number]="","",UPPER(Line[Resource Consent Number]))</f>
        <v/>
      </c>
      <c r="P127" s="53" t="str">
        <f>IF(Line[Asset Unit Cost]="","",Line[Asset Unit Cost])</f>
        <v/>
      </c>
      <c r="Q127" s="3" t="str">
        <f>IF(Line[Added By]="","",UPPER(Line[Added By]))</f>
        <v/>
      </c>
      <c r="R127" s="11" t="str">
        <f>IF(Line[Added Date]="","",(Line[Added Date]))</f>
        <v/>
      </c>
      <c r="S127" s="3" t="str">
        <f>IF(Line[Z COORD]="","",PROPER(Line[Z COORD]))</f>
        <v/>
      </c>
      <c r="T127" s="3" t="str">
        <f>IF(Line[Asset Description]="","",PROPER(Line[Asset Description]))</f>
        <v/>
      </c>
      <c r="U127" s="3" t="str">
        <f>IF(Line[Asset Group]="","",VLOOKUP(Line[Wall SubType],subdom_master_gdb,2,FALSE))</f>
        <v/>
      </c>
      <c r="V127" s="3" t="str">
        <f>IF(Line[Asset Group]="","",VLOOKUP(Line[Material],material_master,2,FALSE))</f>
        <v/>
      </c>
      <c r="W127" s="3" t="str">
        <f>IF(Line[Height m]="","",Line[Height m])</f>
        <v/>
      </c>
      <c r="X127" s="3" t="str">
        <f>IF(Line[Length m]="","",Line[Length m])</f>
        <v/>
      </c>
      <c r="Y127" s="3" t="str">
        <f>IF(Line[Width m]="","",Line[Width m])</f>
        <v/>
      </c>
      <c r="Z127" s="3" t="str">
        <f>IF(Line[Asset Group]="","",VLOOKUP(Line[Purpose],f_g_function,2,FALSE))</f>
        <v/>
      </c>
      <c r="AA127" s="3" t="str">
        <f>IF(Line[Asset Group]="","",VLOOKUP(Line[Post Material],material_master,2,FALSE))</f>
        <v/>
      </c>
      <c r="AB127" s="3" t="str">
        <f>IF(Line[Pipe Diameter mm]="","",Line[Pipe Diameter mm])</f>
        <v/>
      </c>
      <c r="AC127" s="3" t="str">
        <f>IF(Line[Asset Group]="","",VLOOKUP(Line[Pipe Material],irrigation_pipe_material,2,FALSE))</f>
        <v/>
      </c>
      <c r="AD127" s="3" t="str">
        <f>IF(Line[Asset Group]="","",VLOOKUP(Line[System],irrigation_system,2,FALSE))</f>
        <v/>
      </c>
      <c r="AE127" s="3" t="str">
        <f>IF(Line[Asset Group]="","",VLOOKUP(Line[Status],irrigation_status,2,FALSE))</f>
        <v/>
      </c>
      <c r="AF127" s="3" t="str">
        <f>IF(Line[Asset Group]="","",VLOOKUP(Line[Surface],subdom_master_gdb,2,FALSE))</f>
        <v/>
      </c>
      <c r="AG127" s="3" t="str">
        <f>IF(Line[Surface Layer Depth mm]="","",Line[Surface Layer Depth mm])</f>
        <v/>
      </c>
      <c r="AH127" s="3" t="str">
        <f>IF(Line[Av Width m]="","",Line[Av Width m])</f>
        <v/>
      </c>
      <c r="AI127" s="3" t="str">
        <f>IF(Line[Asset Group]="","",VLOOKUP(Line[Cycle],yes_no,2,FALSE))</f>
        <v/>
      </c>
      <c r="AJ127" s="3" t="str">
        <f>IF(Line[Asset Group]="","",VLOOKUP(Line[Species],hedge_species,2,FALSE))</f>
        <v/>
      </c>
    </row>
    <row r="128" spans="1:36" s="3" customFormat="1" x14ac:dyDescent="0.2">
      <c r="A128" s="3" t="str">
        <f>IF(Line[DWG File Name]="","",Line[DWG File Name])</f>
        <v/>
      </c>
      <c r="B128" s="3" t="str">
        <f>IF(Line[DWG Layer Name]="","",Line[DWG Layer Name])</f>
        <v/>
      </c>
      <c r="C128" s="3" t="str">
        <f>IF(Line[DWG Handle]="","",Line[DWG Handle])</f>
        <v/>
      </c>
      <c r="D128" s="58" t="str">
        <f>IF(Line[Approx Centroid X]="","",Line[Approx Centroid X])</f>
        <v/>
      </c>
      <c r="E128" s="58" t="str">
        <f>IF(Line[Approx Centroid Y]="","",Line[Approx Centroid Y])</f>
        <v/>
      </c>
      <c r="F128" s="3" t="str">
        <f>IF(Line[Replacement Asset]="","",Line[Replacement Asset])</f>
        <v/>
      </c>
      <c r="G128" s="3" t="str">
        <f>IF(Line[Asset ID]="","",UPPER(Line[Asset ID]))</f>
        <v/>
      </c>
      <c r="H128" s="3" t="str">
        <f>IF(Line[Asset Group]="","",VLOOKUP(Line[Asset Group],asset_grp_line,4,FALSE))</f>
        <v/>
      </c>
      <c r="I128" s="3" t="str">
        <f>IF(Line[Asset Group]="","",VLOOKUP(Line[Asset Group],asset_grp_line,2,FALSE))</f>
        <v/>
      </c>
      <c r="J128" s="3" t="str">
        <f>IF(Line[Asset Group]="","",VLOOKUP(Line[Asset Group],asset_grp_line,3,FALSE))</f>
        <v/>
      </c>
      <c r="K128" s="3" t="str">
        <f>IF(Line[Asset Group]="","",VLOOKUP(Line[Asset Type],type_master_list,2,FALSE))</f>
        <v/>
      </c>
      <c r="L128" s="3" t="str">
        <f>IF(Line[Asset Name]="","",PROPER(Line[Asset Name]))</f>
        <v/>
      </c>
      <c r="M128" s="11" t="str">
        <f>IF(Line[Install Date]="","",(Line[Install Date]))</f>
        <v/>
      </c>
      <c r="N128" s="3" t="str">
        <f>IF(Line[Note]="","",PROPER(Line[Note]))</f>
        <v/>
      </c>
      <c r="O128" s="3" t="str">
        <f>IF(Line[Resource Consent Number]="","",UPPER(Line[Resource Consent Number]))</f>
        <v/>
      </c>
      <c r="P128" s="53" t="str">
        <f>IF(Line[Asset Unit Cost]="","",Line[Asset Unit Cost])</f>
        <v/>
      </c>
      <c r="Q128" s="3" t="str">
        <f>IF(Line[Added By]="","",UPPER(Line[Added By]))</f>
        <v/>
      </c>
      <c r="R128" s="11" t="str">
        <f>IF(Line[Added Date]="","",(Line[Added Date]))</f>
        <v/>
      </c>
      <c r="S128" s="3" t="str">
        <f>IF(Line[Z COORD]="","",PROPER(Line[Z COORD]))</f>
        <v/>
      </c>
      <c r="T128" s="3" t="str">
        <f>IF(Line[Asset Description]="","",PROPER(Line[Asset Description]))</f>
        <v/>
      </c>
      <c r="U128" s="3" t="str">
        <f>IF(Line[Asset Group]="","",VLOOKUP(Line[Wall SubType],subdom_master_gdb,2,FALSE))</f>
        <v/>
      </c>
      <c r="V128" s="3" t="str">
        <f>IF(Line[Asset Group]="","",VLOOKUP(Line[Material],material_master,2,FALSE))</f>
        <v/>
      </c>
      <c r="W128" s="3" t="str">
        <f>IF(Line[Height m]="","",Line[Height m])</f>
        <v/>
      </c>
      <c r="X128" s="3" t="str">
        <f>IF(Line[Length m]="","",Line[Length m])</f>
        <v/>
      </c>
      <c r="Y128" s="3" t="str">
        <f>IF(Line[Width m]="","",Line[Width m])</f>
        <v/>
      </c>
      <c r="Z128" s="3" t="str">
        <f>IF(Line[Asset Group]="","",VLOOKUP(Line[Purpose],f_g_function,2,FALSE))</f>
        <v/>
      </c>
      <c r="AA128" s="3" t="str">
        <f>IF(Line[Asset Group]="","",VLOOKUP(Line[Post Material],material_master,2,FALSE))</f>
        <v/>
      </c>
      <c r="AB128" s="3" t="str">
        <f>IF(Line[Pipe Diameter mm]="","",Line[Pipe Diameter mm])</f>
        <v/>
      </c>
      <c r="AC128" s="3" t="str">
        <f>IF(Line[Asset Group]="","",VLOOKUP(Line[Pipe Material],irrigation_pipe_material,2,FALSE))</f>
        <v/>
      </c>
      <c r="AD128" s="3" t="str">
        <f>IF(Line[Asset Group]="","",VLOOKUP(Line[System],irrigation_system,2,FALSE))</f>
        <v/>
      </c>
      <c r="AE128" s="3" t="str">
        <f>IF(Line[Asset Group]="","",VLOOKUP(Line[Status],irrigation_status,2,FALSE))</f>
        <v/>
      </c>
      <c r="AF128" s="3" t="str">
        <f>IF(Line[Asset Group]="","",VLOOKUP(Line[Surface],subdom_master_gdb,2,FALSE))</f>
        <v/>
      </c>
      <c r="AG128" s="3" t="str">
        <f>IF(Line[Surface Layer Depth mm]="","",Line[Surface Layer Depth mm])</f>
        <v/>
      </c>
      <c r="AH128" s="3" t="str">
        <f>IF(Line[Av Width m]="","",Line[Av Width m])</f>
        <v/>
      </c>
      <c r="AI128" s="3" t="str">
        <f>IF(Line[Asset Group]="","",VLOOKUP(Line[Cycle],yes_no,2,FALSE))</f>
        <v/>
      </c>
      <c r="AJ128" s="3" t="str">
        <f>IF(Line[Asset Group]="","",VLOOKUP(Line[Species],hedge_species,2,FALSE))</f>
        <v/>
      </c>
    </row>
    <row r="129" spans="1:36" s="3" customFormat="1" x14ac:dyDescent="0.2">
      <c r="A129" s="3" t="str">
        <f>IF(Line[DWG File Name]="","",Line[DWG File Name])</f>
        <v/>
      </c>
      <c r="B129" s="3" t="str">
        <f>IF(Line[DWG Layer Name]="","",Line[DWG Layer Name])</f>
        <v/>
      </c>
      <c r="C129" s="3" t="str">
        <f>IF(Line[DWG Handle]="","",Line[DWG Handle])</f>
        <v/>
      </c>
      <c r="D129" s="58" t="str">
        <f>IF(Line[Approx Centroid X]="","",Line[Approx Centroid X])</f>
        <v/>
      </c>
      <c r="E129" s="58" t="str">
        <f>IF(Line[Approx Centroid Y]="","",Line[Approx Centroid Y])</f>
        <v/>
      </c>
      <c r="F129" s="3" t="str">
        <f>IF(Line[Replacement Asset]="","",Line[Replacement Asset])</f>
        <v/>
      </c>
      <c r="G129" s="3" t="str">
        <f>IF(Line[Asset ID]="","",UPPER(Line[Asset ID]))</f>
        <v/>
      </c>
      <c r="H129" s="3" t="str">
        <f>IF(Line[Asset Group]="","",VLOOKUP(Line[Asset Group],asset_grp_line,4,FALSE))</f>
        <v/>
      </c>
      <c r="I129" s="3" t="str">
        <f>IF(Line[Asset Group]="","",VLOOKUP(Line[Asset Group],asset_grp_line,2,FALSE))</f>
        <v/>
      </c>
      <c r="J129" s="3" t="str">
        <f>IF(Line[Asset Group]="","",VLOOKUP(Line[Asset Group],asset_grp_line,3,FALSE))</f>
        <v/>
      </c>
      <c r="K129" s="3" t="str">
        <f>IF(Line[Asset Group]="","",VLOOKUP(Line[Asset Type],type_master_list,2,FALSE))</f>
        <v/>
      </c>
      <c r="L129" s="3" t="str">
        <f>IF(Line[Asset Name]="","",PROPER(Line[Asset Name]))</f>
        <v/>
      </c>
      <c r="M129" s="11" t="str">
        <f>IF(Line[Install Date]="","",(Line[Install Date]))</f>
        <v/>
      </c>
      <c r="N129" s="3" t="str">
        <f>IF(Line[Note]="","",PROPER(Line[Note]))</f>
        <v/>
      </c>
      <c r="O129" s="3" t="str">
        <f>IF(Line[Resource Consent Number]="","",UPPER(Line[Resource Consent Number]))</f>
        <v/>
      </c>
      <c r="P129" s="53" t="str">
        <f>IF(Line[Asset Unit Cost]="","",Line[Asset Unit Cost])</f>
        <v/>
      </c>
      <c r="Q129" s="3" t="str">
        <f>IF(Line[Added By]="","",UPPER(Line[Added By]))</f>
        <v/>
      </c>
      <c r="R129" s="11" t="str">
        <f>IF(Line[Added Date]="","",(Line[Added Date]))</f>
        <v/>
      </c>
      <c r="S129" s="3" t="str">
        <f>IF(Line[Z COORD]="","",PROPER(Line[Z COORD]))</f>
        <v/>
      </c>
      <c r="T129" s="3" t="str">
        <f>IF(Line[Asset Description]="","",PROPER(Line[Asset Description]))</f>
        <v/>
      </c>
      <c r="U129" s="3" t="str">
        <f>IF(Line[Asset Group]="","",VLOOKUP(Line[Wall SubType],subdom_master_gdb,2,FALSE))</f>
        <v/>
      </c>
      <c r="V129" s="3" t="str">
        <f>IF(Line[Asset Group]="","",VLOOKUP(Line[Material],material_master,2,FALSE))</f>
        <v/>
      </c>
      <c r="W129" s="3" t="str">
        <f>IF(Line[Height m]="","",Line[Height m])</f>
        <v/>
      </c>
      <c r="X129" s="3" t="str">
        <f>IF(Line[Length m]="","",Line[Length m])</f>
        <v/>
      </c>
      <c r="Y129" s="3" t="str">
        <f>IF(Line[Width m]="","",Line[Width m])</f>
        <v/>
      </c>
      <c r="Z129" s="3" t="str">
        <f>IF(Line[Asset Group]="","",VLOOKUP(Line[Purpose],f_g_function,2,FALSE))</f>
        <v/>
      </c>
      <c r="AA129" s="3" t="str">
        <f>IF(Line[Asset Group]="","",VLOOKUP(Line[Post Material],material_master,2,FALSE))</f>
        <v/>
      </c>
      <c r="AB129" s="3" t="str">
        <f>IF(Line[Pipe Diameter mm]="","",Line[Pipe Diameter mm])</f>
        <v/>
      </c>
      <c r="AC129" s="3" t="str">
        <f>IF(Line[Asset Group]="","",VLOOKUP(Line[Pipe Material],irrigation_pipe_material,2,FALSE))</f>
        <v/>
      </c>
      <c r="AD129" s="3" t="str">
        <f>IF(Line[Asset Group]="","",VLOOKUP(Line[System],irrigation_system,2,FALSE))</f>
        <v/>
      </c>
      <c r="AE129" s="3" t="str">
        <f>IF(Line[Asset Group]="","",VLOOKUP(Line[Status],irrigation_status,2,FALSE))</f>
        <v/>
      </c>
      <c r="AF129" s="3" t="str">
        <f>IF(Line[Asset Group]="","",VLOOKUP(Line[Surface],subdom_master_gdb,2,FALSE))</f>
        <v/>
      </c>
      <c r="AG129" s="3" t="str">
        <f>IF(Line[Surface Layer Depth mm]="","",Line[Surface Layer Depth mm])</f>
        <v/>
      </c>
      <c r="AH129" s="3" t="str">
        <f>IF(Line[Av Width m]="","",Line[Av Width m])</f>
        <v/>
      </c>
      <c r="AI129" s="3" t="str">
        <f>IF(Line[Asset Group]="","",VLOOKUP(Line[Cycle],yes_no,2,FALSE))</f>
        <v/>
      </c>
      <c r="AJ129" s="3" t="str">
        <f>IF(Line[Asset Group]="","",VLOOKUP(Line[Species],hedge_species,2,FALSE))</f>
        <v/>
      </c>
    </row>
    <row r="130" spans="1:36" s="3" customFormat="1" x14ac:dyDescent="0.2">
      <c r="A130" s="3" t="str">
        <f>IF(Line[DWG File Name]="","",Line[DWG File Name])</f>
        <v/>
      </c>
      <c r="B130" s="3" t="str">
        <f>IF(Line[DWG Layer Name]="","",Line[DWG Layer Name])</f>
        <v/>
      </c>
      <c r="C130" s="3" t="str">
        <f>IF(Line[DWG Handle]="","",Line[DWG Handle])</f>
        <v/>
      </c>
      <c r="D130" s="58" t="str">
        <f>IF(Line[Approx Centroid X]="","",Line[Approx Centroid X])</f>
        <v/>
      </c>
      <c r="E130" s="58" t="str">
        <f>IF(Line[Approx Centroid Y]="","",Line[Approx Centroid Y])</f>
        <v/>
      </c>
      <c r="F130" s="3" t="str">
        <f>IF(Line[Replacement Asset]="","",Line[Replacement Asset])</f>
        <v/>
      </c>
      <c r="G130" s="3" t="str">
        <f>IF(Line[Asset ID]="","",UPPER(Line[Asset ID]))</f>
        <v/>
      </c>
      <c r="H130" s="3" t="str">
        <f>IF(Line[Asset Group]="","",VLOOKUP(Line[Asset Group],asset_grp_line,4,FALSE))</f>
        <v/>
      </c>
      <c r="I130" s="3" t="str">
        <f>IF(Line[Asset Group]="","",VLOOKUP(Line[Asset Group],asset_grp_line,2,FALSE))</f>
        <v/>
      </c>
      <c r="J130" s="3" t="str">
        <f>IF(Line[Asset Group]="","",VLOOKUP(Line[Asset Group],asset_grp_line,3,FALSE))</f>
        <v/>
      </c>
      <c r="K130" s="3" t="str">
        <f>IF(Line[Asset Group]="","",VLOOKUP(Line[Asset Type],type_master_list,2,FALSE))</f>
        <v/>
      </c>
      <c r="L130" s="3" t="str">
        <f>IF(Line[Asset Name]="","",PROPER(Line[Asset Name]))</f>
        <v/>
      </c>
      <c r="M130" s="11" t="str">
        <f>IF(Line[Install Date]="","",(Line[Install Date]))</f>
        <v/>
      </c>
      <c r="N130" s="3" t="str">
        <f>IF(Line[Note]="","",PROPER(Line[Note]))</f>
        <v/>
      </c>
      <c r="O130" s="3" t="str">
        <f>IF(Line[Resource Consent Number]="","",UPPER(Line[Resource Consent Number]))</f>
        <v/>
      </c>
      <c r="P130" s="53" t="str">
        <f>IF(Line[Asset Unit Cost]="","",Line[Asset Unit Cost])</f>
        <v/>
      </c>
      <c r="Q130" s="3" t="str">
        <f>IF(Line[Added By]="","",UPPER(Line[Added By]))</f>
        <v/>
      </c>
      <c r="R130" s="11" t="str">
        <f>IF(Line[Added Date]="","",(Line[Added Date]))</f>
        <v/>
      </c>
      <c r="S130" s="3" t="str">
        <f>IF(Line[Z COORD]="","",PROPER(Line[Z COORD]))</f>
        <v/>
      </c>
      <c r="T130" s="3" t="str">
        <f>IF(Line[Asset Description]="","",PROPER(Line[Asset Description]))</f>
        <v/>
      </c>
      <c r="U130" s="3" t="str">
        <f>IF(Line[Asset Group]="","",VLOOKUP(Line[Wall SubType],subdom_master_gdb,2,FALSE))</f>
        <v/>
      </c>
      <c r="V130" s="3" t="str">
        <f>IF(Line[Asset Group]="","",VLOOKUP(Line[Material],material_master,2,FALSE))</f>
        <v/>
      </c>
      <c r="W130" s="3" t="str">
        <f>IF(Line[Height m]="","",Line[Height m])</f>
        <v/>
      </c>
      <c r="X130" s="3" t="str">
        <f>IF(Line[Length m]="","",Line[Length m])</f>
        <v/>
      </c>
      <c r="Y130" s="3" t="str">
        <f>IF(Line[Width m]="","",Line[Width m])</f>
        <v/>
      </c>
      <c r="Z130" s="3" t="str">
        <f>IF(Line[Asset Group]="","",VLOOKUP(Line[Purpose],f_g_function,2,FALSE))</f>
        <v/>
      </c>
      <c r="AA130" s="3" t="str">
        <f>IF(Line[Asset Group]="","",VLOOKUP(Line[Post Material],material_master,2,FALSE))</f>
        <v/>
      </c>
      <c r="AB130" s="3" t="str">
        <f>IF(Line[Pipe Diameter mm]="","",Line[Pipe Diameter mm])</f>
        <v/>
      </c>
      <c r="AC130" s="3" t="str">
        <f>IF(Line[Asset Group]="","",VLOOKUP(Line[Pipe Material],irrigation_pipe_material,2,FALSE))</f>
        <v/>
      </c>
      <c r="AD130" s="3" t="str">
        <f>IF(Line[Asset Group]="","",VLOOKUP(Line[System],irrigation_system,2,FALSE))</f>
        <v/>
      </c>
      <c r="AE130" s="3" t="str">
        <f>IF(Line[Asset Group]="","",VLOOKUP(Line[Status],irrigation_status,2,FALSE))</f>
        <v/>
      </c>
      <c r="AF130" s="3" t="str">
        <f>IF(Line[Asset Group]="","",VLOOKUP(Line[Surface],subdom_master_gdb,2,FALSE))</f>
        <v/>
      </c>
      <c r="AG130" s="3" t="str">
        <f>IF(Line[Surface Layer Depth mm]="","",Line[Surface Layer Depth mm])</f>
        <v/>
      </c>
      <c r="AH130" s="3" t="str">
        <f>IF(Line[Av Width m]="","",Line[Av Width m])</f>
        <v/>
      </c>
      <c r="AI130" s="3" t="str">
        <f>IF(Line[Asset Group]="","",VLOOKUP(Line[Cycle],yes_no,2,FALSE))</f>
        <v/>
      </c>
      <c r="AJ130" s="3" t="str">
        <f>IF(Line[Asset Group]="","",VLOOKUP(Line[Species],hedge_species,2,FALSE))</f>
        <v/>
      </c>
    </row>
    <row r="131" spans="1:36" s="3" customFormat="1" x14ac:dyDescent="0.2">
      <c r="A131" s="3" t="str">
        <f>IF(Line[DWG File Name]="","",Line[DWG File Name])</f>
        <v/>
      </c>
      <c r="B131" s="3" t="str">
        <f>IF(Line[DWG Layer Name]="","",Line[DWG Layer Name])</f>
        <v/>
      </c>
      <c r="C131" s="3" t="str">
        <f>IF(Line[DWG Handle]="","",Line[DWG Handle])</f>
        <v/>
      </c>
      <c r="D131" s="58" t="str">
        <f>IF(Line[Approx Centroid X]="","",Line[Approx Centroid X])</f>
        <v/>
      </c>
      <c r="E131" s="58" t="str">
        <f>IF(Line[Approx Centroid Y]="","",Line[Approx Centroid Y])</f>
        <v/>
      </c>
      <c r="F131" s="3" t="str">
        <f>IF(Line[Replacement Asset]="","",Line[Replacement Asset])</f>
        <v/>
      </c>
      <c r="G131" s="3" t="str">
        <f>IF(Line[Asset ID]="","",UPPER(Line[Asset ID]))</f>
        <v/>
      </c>
      <c r="H131" s="3" t="str">
        <f>IF(Line[Asset Group]="","",VLOOKUP(Line[Asset Group],asset_grp_line,4,FALSE))</f>
        <v/>
      </c>
      <c r="I131" s="3" t="str">
        <f>IF(Line[Asset Group]="","",VLOOKUP(Line[Asset Group],asset_grp_line,2,FALSE))</f>
        <v/>
      </c>
      <c r="J131" s="3" t="str">
        <f>IF(Line[Asset Group]="","",VLOOKUP(Line[Asset Group],asset_grp_line,3,FALSE))</f>
        <v/>
      </c>
      <c r="K131" s="3" t="str">
        <f>IF(Line[Asset Group]="","",VLOOKUP(Line[Asset Type],type_master_list,2,FALSE))</f>
        <v/>
      </c>
      <c r="L131" s="3" t="str">
        <f>IF(Line[Asset Name]="","",PROPER(Line[Asset Name]))</f>
        <v/>
      </c>
      <c r="M131" s="11" t="str">
        <f>IF(Line[Install Date]="","",(Line[Install Date]))</f>
        <v/>
      </c>
      <c r="N131" s="3" t="str">
        <f>IF(Line[Note]="","",PROPER(Line[Note]))</f>
        <v/>
      </c>
      <c r="O131" s="3" t="str">
        <f>IF(Line[Resource Consent Number]="","",UPPER(Line[Resource Consent Number]))</f>
        <v/>
      </c>
      <c r="P131" s="53" t="str">
        <f>IF(Line[Asset Unit Cost]="","",Line[Asset Unit Cost])</f>
        <v/>
      </c>
      <c r="Q131" s="3" t="str">
        <f>IF(Line[Added By]="","",UPPER(Line[Added By]))</f>
        <v/>
      </c>
      <c r="R131" s="11" t="str">
        <f>IF(Line[Added Date]="","",(Line[Added Date]))</f>
        <v/>
      </c>
      <c r="S131" s="3" t="str">
        <f>IF(Line[Z COORD]="","",PROPER(Line[Z COORD]))</f>
        <v/>
      </c>
      <c r="T131" s="3" t="str">
        <f>IF(Line[Asset Description]="","",PROPER(Line[Asset Description]))</f>
        <v/>
      </c>
      <c r="U131" s="3" t="str">
        <f>IF(Line[Asset Group]="","",VLOOKUP(Line[Wall SubType],subdom_master_gdb,2,FALSE))</f>
        <v/>
      </c>
      <c r="V131" s="3" t="str">
        <f>IF(Line[Asset Group]="","",VLOOKUP(Line[Material],material_master,2,FALSE))</f>
        <v/>
      </c>
      <c r="W131" s="3" t="str">
        <f>IF(Line[Height m]="","",Line[Height m])</f>
        <v/>
      </c>
      <c r="X131" s="3" t="str">
        <f>IF(Line[Length m]="","",Line[Length m])</f>
        <v/>
      </c>
      <c r="Y131" s="3" t="str">
        <f>IF(Line[Width m]="","",Line[Width m])</f>
        <v/>
      </c>
      <c r="Z131" s="3" t="str">
        <f>IF(Line[Asset Group]="","",VLOOKUP(Line[Purpose],f_g_function,2,FALSE))</f>
        <v/>
      </c>
      <c r="AA131" s="3" t="str">
        <f>IF(Line[Asset Group]="","",VLOOKUP(Line[Post Material],material_master,2,FALSE))</f>
        <v/>
      </c>
      <c r="AB131" s="3" t="str">
        <f>IF(Line[Pipe Diameter mm]="","",Line[Pipe Diameter mm])</f>
        <v/>
      </c>
      <c r="AC131" s="3" t="str">
        <f>IF(Line[Asset Group]="","",VLOOKUP(Line[Pipe Material],irrigation_pipe_material,2,FALSE))</f>
        <v/>
      </c>
      <c r="AD131" s="3" t="str">
        <f>IF(Line[Asset Group]="","",VLOOKUP(Line[System],irrigation_system,2,FALSE))</f>
        <v/>
      </c>
      <c r="AE131" s="3" t="str">
        <f>IF(Line[Asset Group]="","",VLOOKUP(Line[Status],irrigation_status,2,FALSE))</f>
        <v/>
      </c>
      <c r="AF131" s="3" t="str">
        <f>IF(Line[Asset Group]="","",VLOOKUP(Line[Surface],subdom_master_gdb,2,FALSE))</f>
        <v/>
      </c>
      <c r="AG131" s="3" t="str">
        <f>IF(Line[Surface Layer Depth mm]="","",Line[Surface Layer Depth mm])</f>
        <v/>
      </c>
      <c r="AH131" s="3" t="str">
        <f>IF(Line[Av Width m]="","",Line[Av Width m])</f>
        <v/>
      </c>
      <c r="AI131" s="3" t="str">
        <f>IF(Line[Asset Group]="","",VLOOKUP(Line[Cycle],yes_no,2,FALSE))</f>
        <v/>
      </c>
      <c r="AJ131" s="3" t="str">
        <f>IF(Line[Asset Group]="","",VLOOKUP(Line[Species],hedge_species,2,FALSE))</f>
        <v/>
      </c>
    </row>
    <row r="132" spans="1:36" s="3" customFormat="1" x14ac:dyDescent="0.2">
      <c r="A132" s="3" t="str">
        <f>IF(Line[DWG File Name]="","",Line[DWG File Name])</f>
        <v/>
      </c>
      <c r="B132" s="3" t="str">
        <f>IF(Line[DWG Layer Name]="","",Line[DWG Layer Name])</f>
        <v/>
      </c>
      <c r="C132" s="3" t="str">
        <f>IF(Line[DWG Handle]="","",Line[DWG Handle])</f>
        <v/>
      </c>
      <c r="D132" s="58" t="str">
        <f>IF(Line[Approx Centroid X]="","",Line[Approx Centroid X])</f>
        <v/>
      </c>
      <c r="E132" s="58" t="str">
        <f>IF(Line[Approx Centroid Y]="","",Line[Approx Centroid Y])</f>
        <v/>
      </c>
      <c r="F132" s="3" t="str">
        <f>IF(Line[Replacement Asset]="","",Line[Replacement Asset])</f>
        <v/>
      </c>
      <c r="G132" s="3" t="str">
        <f>IF(Line[Asset ID]="","",UPPER(Line[Asset ID]))</f>
        <v/>
      </c>
      <c r="H132" s="3" t="str">
        <f>IF(Line[Asset Group]="","",VLOOKUP(Line[Asset Group],asset_grp_line,4,FALSE))</f>
        <v/>
      </c>
      <c r="I132" s="3" t="str">
        <f>IF(Line[Asset Group]="","",VLOOKUP(Line[Asset Group],asset_grp_line,2,FALSE))</f>
        <v/>
      </c>
      <c r="J132" s="3" t="str">
        <f>IF(Line[Asset Group]="","",VLOOKUP(Line[Asset Group],asset_grp_line,3,FALSE))</f>
        <v/>
      </c>
      <c r="K132" s="3" t="str">
        <f>IF(Line[Asset Group]="","",VLOOKUP(Line[Asset Type],type_master_list,2,FALSE))</f>
        <v/>
      </c>
      <c r="L132" s="3" t="str">
        <f>IF(Line[Asset Name]="","",PROPER(Line[Asset Name]))</f>
        <v/>
      </c>
      <c r="M132" s="11" t="str">
        <f>IF(Line[Install Date]="","",(Line[Install Date]))</f>
        <v/>
      </c>
      <c r="N132" s="3" t="str">
        <f>IF(Line[Note]="","",PROPER(Line[Note]))</f>
        <v/>
      </c>
      <c r="O132" s="3" t="str">
        <f>IF(Line[Resource Consent Number]="","",UPPER(Line[Resource Consent Number]))</f>
        <v/>
      </c>
      <c r="P132" s="53" t="str">
        <f>IF(Line[Asset Unit Cost]="","",Line[Asset Unit Cost])</f>
        <v/>
      </c>
      <c r="Q132" s="3" t="str">
        <f>IF(Line[Added By]="","",UPPER(Line[Added By]))</f>
        <v/>
      </c>
      <c r="R132" s="11" t="str">
        <f>IF(Line[Added Date]="","",(Line[Added Date]))</f>
        <v/>
      </c>
      <c r="S132" s="3" t="str">
        <f>IF(Line[Z COORD]="","",PROPER(Line[Z COORD]))</f>
        <v/>
      </c>
      <c r="T132" s="3" t="str">
        <f>IF(Line[Asset Description]="","",PROPER(Line[Asset Description]))</f>
        <v/>
      </c>
      <c r="U132" s="3" t="str">
        <f>IF(Line[Asset Group]="","",VLOOKUP(Line[Wall SubType],subdom_master_gdb,2,FALSE))</f>
        <v/>
      </c>
      <c r="V132" s="3" t="str">
        <f>IF(Line[Asset Group]="","",VLOOKUP(Line[Material],material_master,2,FALSE))</f>
        <v/>
      </c>
      <c r="W132" s="3" t="str">
        <f>IF(Line[Height m]="","",Line[Height m])</f>
        <v/>
      </c>
      <c r="X132" s="3" t="str">
        <f>IF(Line[Length m]="","",Line[Length m])</f>
        <v/>
      </c>
      <c r="Y132" s="3" t="str">
        <f>IF(Line[Width m]="","",Line[Width m])</f>
        <v/>
      </c>
      <c r="Z132" s="3" t="str">
        <f>IF(Line[Asset Group]="","",VLOOKUP(Line[Purpose],f_g_function,2,FALSE))</f>
        <v/>
      </c>
      <c r="AA132" s="3" t="str">
        <f>IF(Line[Asset Group]="","",VLOOKUP(Line[Post Material],material_master,2,FALSE))</f>
        <v/>
      </c>
      <c r="AB132" s="3" t="str">
        <f>IF(Line[Pipe Diameter mm]="","",Line[Pipe Diameter mm])</f>
        <v/>
      </c>
      <c r="AC132" s="3" t="str">
        <f>IF(Line[Asset Group]="","",VLOOKUP(Line[Pipe Material],irrigation_pipe_material,2,FALSE))</f>
        <v/>
      </c>
      <c r="AD132" s="3" t="str">
        <f>IF(Line[Asset Group]="","",VLOOKUP(Line[System],irrigation_system,2,FALSE))</f>
        <v/>
      </c>
      <c r="AE132" s="3" t="str">
        <f>IF(Line[Asset Group]="","",VLOOKUP(Line[Status],irrigation_status,2,FALSE))</f>
        <v/>
      </c>
      <c r="AF132" s="3" t="str">
        <f>IF(Line[Asset Group]="","",VLOOKUP(Line[Surface],subdom_master_gdb,2,FALSE))</f>
        <v/>
      </c>
      <c r="AG132" s="3" t="str">
        <f>IF(Line[Surface Layer Depth mm]="","",Line[Surface Layer Depth mm])</f>
        <v/>
      </c>
      <c r="AH132" s="3" t="str">
        <f>IF(Line[Av Width m]="","",Line[Av Width m])</f>
        <v/>
      </c>
      <c r="AI132" s="3" t="str">
        <f>IF(Line[Asset Group]="","",VLOOKUP(Line[Cycle],yes_no,2,FALSE))</f>
        <v/>
      </c>
      <c r="AJ132" s="3" t="str">
        <f>IF(Line[Asset Group]="","",VLOOKUP(Line[Species],hedge_species,2,FALSE))</f>
        <v/>
      </c>
    </row>
    <row r="133" spans="1:36" s="3" customFormat="1" x14ac:dyDescent="0.2">
      <c r="A133" s="3" t="str">
        <f>IF(Line[DWG File Name]="","",Line[DWG File Name])</f>
        <v/>
      </c>
      <c r="B133" s="3" t="str">
        <f>IF(Line[DWG Layer Name]="","",Line[DWG Layer Name])</f>
        <v/>
      </c>
      <c r="C133" s="3" t="str">
        <f>IF(Line[DWG Handle]="","",Line[DWG Handle])</f>
        <v/>
      </c>
      <c r="D133" s="58" t="str">
        <f>IF(Line[Approx Centroid X]="","",Line[Approx Centroid X])</f>
        <v/>
      </c>
      <c r="E133" s="58" t="str">
        <f>IF(Line[Approx Centroid Y]="","",Line[Approx Centroid Y])</f>
        <v/>
      </c>
      <c r="F133" s="3" t="str">
        <f>IF(Line[Replacement Asset]="","",Line[Replacement Asset])</f>
        <v/>
      </c>
      <c r="G133" s="3" t="str">
        <f>IF(Line[Asset ID]="","",UPPER(Line[Asset ID]))</f>
        <v/>
      </c>
      <c r="H133" s="3" t="str">
        <f>IF(Line[Asset Group]="","",VLOOKUP(Line[Asset Group],asset_grp_line,4,FALSE))</f>
        <v/>
      </c>
      <c r="I133" s="3" t="str">
        <f>IF(Line[Asset Group]="","",VLOOKUP(Line[Asset Group],asset_grp_line,2,FALSE))</f>
        <v/>
      </c>
      <c r="J133" s="3" t="str">
        <f>IF(Line[Asset Group]="","",VLOOKUP(Line[Asset Group],asset_grp_line,3,FALSE))</f>
        <v/>
      </c>
      <c r="K133" s="3" t="str">
        <f>IF(Line[Asset Group]="","",VLOOKUP(Line[Asset Type],type_master_list,2,FALSE))</f>
        <v/>
      </c>
      <c r="L133" s="3" t="str">
        <f>IF(Line[Asset Name]="","",PROPER(Line[Asset Name]))</f>
        <v/>
      </c>
      <c r="M133" s="11" t="str">
        <f>IF(Line[Install Date]="","",(Line[Install Date]))</f>
        <v/>
      </c>
      <c r="N133" s="3" t="str">
        <f>IF(Line[Note]="","",PROPER(Line[Note]))</f>
        <v/>
      </c>
      <c r="O133" s="3" t="str">
        <f>IF(Line[Resource Consent Number]="","",UPPER(Line[Resource Consent Number]))</f>
        <v/>
      </c>
      <c r="P133" s="53" t="str">
        <f>IF(Line[Asset Unit Cost]="","",Line[Asset Unit Cost])</f>
        <v/>
      </c>
      <c r="Q133" s="3" t="str">
        <f>IF(Line[Added By]="","",UPPER(Line[Added By]))</f>
        <v/>
      </c>
      <c r="R133" s="11" t="str">
        <f>IF(Line[Added Date]="","",(Line[Added Date]))</f>
        <v/>
      </c>
      <c r="S133" s="3" t="str">
        <f>IF(Line[Z COORD]="","",PROPER(Line[Z COORD]))</f>
        <v/>
      </c>
      <c r="T133" s="3" t="str">
        <f>IF(Line[Asset Description]="","",PROPER(Line[Asset Description]))</f>
        <v/>
      </c>
      <c r="U133" s="3" t="str">
        <f>IF(Line[Asset Group]="","",VLOOKUP(Line[Wall SubType],subdom_master_gdb,2,FALSE))</f>
        <v/>
      </c>
      <c r="V133" s="3" t="str">
        <f>IF(Line[Asset Group]="","",VLOOKUP(Line[Material],material_master,2,FALSE))</f>
        <v/>
      </c>
      <c r="W133" s="3" t="str">
        <f>IF(Line[Height m]="","",Line[Height m])</f>
        <v/>
      </c>
      <c r="X133" s="3" t="str">
        <f>IF(Line[Length m]="","",Line[Length m])</f>
        <v/>
      </c>
      <c r="Y133" s="3" t="str">
        <f>IF(Line[Width m]="","",Line[Width m])</f>
        <v/>
      </c>
      <c r="Z133" s="3" t="str">
        <f>IF(Line[Asset Group]="","",VLOOKUP(Line[Purpose],f_g_function,2,FALSE))</f>
        <v/>
      </c>
      <c r="AA133" s="3" t="str">
        <f>IF(Line[Asset Group]="","",VLOOKUP(Line[Post Material],material_master,2,FALSE))</f>
        <v/>
      </c>
      <c r="AB133" s="3" t="str">
        <f>IF(Line[Pipe Diameter mm]="","",Line[Pipe Diameter mm])</f>
        <v/>
      </c>
      <c r="AC133" s="3" t="str">
        <f>IF(Line[Asset Group]="","",VLOOKUP(Line[Pipe Material],irrigation_pipe_material,2,FALSE))</f>
        <v/>
      </c>
      <c r="AD133" s="3" t="str">
        <f>IF(Line[Asset Group]="","",VLOOKUP(Line[System],irrigation_system,2,FALSE))</f>
        <v/>
      </c>
      <c r="AE133" s="3" t="str">
        <f>IF(Line[Asset Group]="","",VLOOKUP(Line[Status],irrigation_status,2,FALSE))</f>
        <v/>
      </c>
      <c r="AF133" s="3" t="str">
        <f>IF(Line[Asset Group]="","",VLOOKUP(Line[Surface],subdom_master_gdb,2,FALSE))</f>
        <v/>
      </c>
      <c r="AG133" s="3" t="str">
        <f>IF(Line[Surface Layer Depth mm]="","",Line[Surface Layer Depth mm])</f>
        <v/>
      </c>
      <c r="AH133" s="3" t="str">
        <f>IF(Line[Av Width m]="","",Line[Av Width m])</f>
        <v/>
      </c>
      <c r="AI133" s="3" t="str">
        <f>IF(Line[Asset Group]="","",VLOOKUP(Line[Cycle],yes_no,2,FALSE))</f>
        <v/>
      </c>
      <c r="AJ133" s="3" t="str">
        <f>IF(Line[Asset Group]="","",VLOOKUP(Line[Species],hedge_species,2,FALSE))</f>
        <v/>
      </c>
    </row>
    <row r="134" spans="1:36" s="3" customFormat="1" x14ac:dyDescent="0.2">
      <c r="A134" s="3" t="str">
        <f>IF(Line[DWG File Name]="","",Line[DWG File Name])</f>
        <v/>
      </c>
      <c r="B134" s="3" t="str">
        <f>IF(Line[DWG Layer Name]="","",Line[DWG Layer Name])</f>
        <v/>
      </c>
      <c r="C134" s="3" t="str">
        <f>IF(Line[DWG Handle]="","",Line[DWG Handle])</f>
        <v/>
      </c>
      <c r="D134" s="58" t="str">
        <f>IF(Line[Approx Centroid X]="","",Line[Approx Centroid X])</f>
        <v/>
      </c>
      <c r="E134" s="58" t="str">
        <f>IF(Line[Approx Centroid Y]="","",Line[Approx Centroid Y])</f>
        <v/>
      </c>
      <c r="F134" s="3" t="str">
        <f>IF(Line[Replacement Asset]="","",Line[Replacement Asset])</f>
        <v/>
      </c>
      <c r="G134" s="3" t="str">
        <f>IF(Line[Asset ID]="","",UPPER(Line[Asset ID]))</f>
        <v/>
      </c>
      <c r="H134" s="3" t="str">
        <f>IF(Line[Asset Group]="","",VLOOKUP(Line[Asset Group],asset_grp_line,4,FALSE))</f>
        <v/>
      </c>
      <c r="I134" s="3" t="str">
        <f>IF(Line[Asset Group]="","",VLOOKUP(Line[Asset Group],asset_grp_line,2,FALSE))</f>
        <v/>
      </c>
      <c r="J134" s="3" t="str">
        <f>IF(Line[Asset Group]="","",VLOOKUP(Line[Asset Group],asset_grp_line,3,FALSE))</f>
        <v/>
      </c>
      <c r="K134" s="3" t="str">
        <f>IF(Line[Asset Group]="","",VLOOKUP(Line[Asset Type],type_master_list,2,FALSE))</f>
        <v/>
      </c>
      <c r="L134" s="3" t="str">
        <f>IF(Line[Asset Name]="","",PROPER(Line[Asset Name]))</f>
        <v/>
      </c>
      <c r="M134" s="11" t="str">
        <f>IF(Line[Install Date]="","",(Line[Install Date]))</f>
        <v/>
      </c>
      <c r="N134" s="3" t="str">
        <f>IF(Line[Note]="","",PROPER(Line[Note]))</f>
        <v/>
      </c>
      <c r="O134" s="3" t="str">
        <f>IF(Line[Resource Consent Number]="","",UPPER(Line[Resource Consent Number]))</f>
        <v/>
      </c>
      <c r="P134" s="53" t="str">
        <f>IF(Line[Asset Unit Cost]="","",Line[Asset Unit Cost])</f>
        <v/>
      </c>
      <c r="Q134" s="3" t="str">
        <f>IF(Line[Added By]="","",UPPER(Line[Added By]))</f>
        <v/>
      </c>
      <c r="R134" s="11" t="str">
        <f>IF(Line[Added Date]="","",(Line[Added Date]))</f>
        <v/>
      </c>
      <c r="S134" s="3" t="str">
        <f>IF(Line[Z COORD]="","",PROPER(Line[Z COORD]))</f>
        <v/>
      </c>
      <c r="T134" s="3" t="str">
        <f>IF(Line[Asset Description]="","",PROPER(Line[Asset Description]))</f>
        <v/>
      </c>
      <c r="U134" s="3" t="str">
        <f>IF(Line[Asset Group]="","",VLOOKUP(Line[Wall SubType],subdom_master_gdb,2,FALSE))</f>
        <v/>
      </c>
      <c r="V134" s="3" t="str">
        <f>IF(Line[Asset Group]="","",VLOOKUP(Line[Material],material_master,2,FALSE))</f>
        <v/>
      </c>
      <c r="W134" s="3" t="str">
        <f>IF(Line[Height m]="","",Line[Height m])</f>
        <v/>
      </c>
      <c r="X134" s="3" t="str">
        <f>IF(Line[Length m]="","",Line[Length m])</f>
        <v/>
      </c>
      <c r="Y134" s="3" t="str">
        <f>IF(Line[Width m]="","",Line[Width m])</f>
        <v/>
      </c>
      <c r="Z134" s="3" t="str">
        <f>IF(Line[Asset Group]="","",VLOOKUP(Line[Purpose],f_g_function,2,FALSE))</f>
        <v/>
      </c>
      <c r="AA134" s="3" t="str">
        <f>IF(Line[Asset Group]="","",VLOOKUP(Line[Post Material],material_master,2,FALSE))</f>
        <v/>
      </c>
      <c r="AB134" s="3" t="str">
        <f>IF(Line[Pipe Diameter mm]="","",Line[Pipe Diameter mm])</f>
        <v/>
      </c>
      <c r="AC134" s="3" t="str">
        <f>IF(Line[Asset Group]="","",VLOOKUP(Line[Pipe Material],irrigation_pipe_material,2,FALSE))</f>
        <v/>
      </c>
      <c r="AD134" s="3" t="str">
        <f>IF(Line[Asset Group]="","",VLOOKUP(Line[System],irrigation_system,2,FALSE))</f>
        <v/>
      </c>
      <c r="AE134" s="3" t="str">
        <f>IF(Line[Asset Group]="","",VLOOKUP(Line[Status],irrigation_status,2,FALSE))</f>
        <v/>
      </c>
      <c r="AF134" s="3" t="str">
        <f>IF(Line[Asset Group]="","",VLOOKUP(Line[Surface],subdom_master_gdb,2,FALSE))</f>
        <v/>
      </c>
      <c r="AG134" s="3" t="str">
        <f>IF(Line[Surface Layer Depth mm]="","",Line[Surface Layer Depth mm])</f>
        <v/>
      </c>
      <c r="AH134" s="3" t="str">
        <f>IF(Line[Av Width m]="","",Line[Av Width m])</f>
        <v/>
      </c>
      <c r="AI134" s="3" t="str">
        <f>IF(Line[Asset Group]="","",VLOOKUP(Line[Cycle],yes_no,2,FALSE))</f>
        <v/>
      </c>
      <c r="AJ134" s="3" t="str">
        <f>IF(Line[Asset Group]="","",VLOOKUP(Line[Species],hedge_species,2,FALSE))</f>
        <v/>
      </c>
    </row>
    <row r="135" spans="1:36" s="3" customFormat="1" x14ac:dyDescent="0.2">
      <c r="A135" s="3" t="str">
        <f>IF(Line[DWG File Name]="","",Line[DWG File Name])</f>
        <v/>
      </c>
      <c r="B135" s="3" t="str">
        <f>IF(Line[DWG Layer Name]="","",Line[DWG Layer Name])</f>
        <v/>
      </c>
      <c r="C135" s="3" t="str">
        <f>IF(Line[DWG Handle]="","",Line[DWG Handle])</f>
        <v/>
      </c>
      <c r="D135" s="58" t="str">
        <f>IF(Line[Approx Centroid X]="","",Line[Approx Centroid X])</f>
        <v/>
      </c>
      <c r="E135" s="58" t="str">
        <f>IF(Line[Approx Centroid Y]="","",Line[Approx Centroid Y])</f>
        <v/>
      </c>
      <c r="F135" s="3" t="str">
        <f>IF(Line[Replacement Asset]="","",Line[Replacement Asset])</f>
        <v/>
      </c>
      <c r="G135" s="3" t="str">
        <f>IF(Line[Asset ID]="","",UPPER(Line[Asset ID]))</f>
        <v/>
      </c>
      <c r="H135" s="3" t="str">
        <f>IF(Line[Asset Group]="","",VLOOKUP(Line[Asset Group],asset_grp_line,4,FALSE))</f>
        <v/>
      </c>
      <c r="I135" s="3" t="str">
        <f>IF(Line[Asset Group]="","",VLOOKUP(Line[Asset Group],asset_grp_line,2,FALSE))</f>
        <v/>
      </c>
      <c r="J135" s="3" t="str">
        <f>IF(Line[Asset Group]="","",VLOOKUP(Line[Asset Group],asset_grp_line,3,FALSE))</f>
        <v/>
      </c>
      <c r="K135" s="3" t="str">
        <f>IF(Line[Asset Group]="","",VLOOKUP(Line[Asset Type],type_master_list,2,FALSE))</f>
        <v/>
      </c>
      <c r="L135" s="3" t="str">
        <f>IF(Line[Asset Name]="","",PROPER(Line[Asset Name]))</f>
        <v/>
      </c>
      <c r="M135" s="11" t="str">
        <f>IF(Line[Install Date]="","",(Line[Install Date]))</f>
        <v/>
      </c>
      <c r="N135" s="3" t="str">
        <f>IF(Line[Note]="","",PROPER(Line[Note]))</f>
        <v/>
      </c>
      <c r="O135" s="3" t="str">
        <f>IF(Line[Resource Consent Number]="","",UPPER(Line[Resource Consent Number]))</f>
        <v/>
      </c>
      <c r="P135" s="53" t="str">
        <f>IF(Line[Asset Unit Cost]="","",Line[Asset Unit Cost])</f>
        <v/>
      </c>
      <c r="Q135" s="3" t="str">
        <f>IF(Line[Added By]="","",UPPER(Line[Added By]))</f>
        <v/>
      </c>
      <c r="R135" s="11" t="str">
        <f>IF(Line[Added Date]="","",(Line[Added Date]))</f>
        <v/>
      </c>
      <c r="S135" s="3" t="str">
        <f>IF(Line[Z COORD]="","",PROPER(Line[Z COORD]))</f>
        <v/>
      </c>
      <c r="T135" s="3" t="str">
        <f>IF(Line[Asset Description]="","",PROPER(Line[Asset Description]))</f>
        <v/>
      </c>
      <c r="U135" s="3" t="str">
        <f>IF(Line[Asset Group]="","",VLOOKUP(Line[Wall SubType],subdom_master_gdb,2,FALSE))</f>
        <v/>
      </c>
      <c r="V135" s="3" t="str">
        <f>IF(Line[Asset Group]="","",VLOOKUP(Line[Material],material_master,2,FALSE))</f>
        <v/>
      </c>
      <c r="W135" s="3" t="str">
        <f>IF(Line[Height m]="","",Line[Height m])</f>
        <v/>
      </c>
      <c r="X135" s="3" t="str">
        <f>IF(Line[Length m]="","",Line[Length m])</f>
        <v/>
      </c>
      <c r="Y135" s="3" t="str">
        <f>IF(Line[Width m]="","",Line[Width m])</f>
        <v/>
      </c>
      <c r="Z135" s="3" t="str">
        <f>IF(Line[Asset Group]="","",VLOOKUP(Line[Purpose],f_g_function,2,FALSE))</f>
        <v/>
      </c>
      <c r="AA135" s="3" t="str">
        <f>IF(Line[Asset Group]="","",VLOOKUP(Line[Post Material],material_master,2,FALSE))</f>
        <v/>
      </c>
      <c r="AB135" s="3" t="str">
        <f>IF(Line[Pipe Diameter mm]="","",Line[Pipe Diameter mm])</f>
        <v/>
      </c>
      <c r="AC135" s="3" t="str">
        <f>IF(Line[Asset Group]="","",VLOOKUP(Line[Pipe Material],irrigation_pipe_material,2,FALSE))</f>
        <v/>
      </c>
      <c r="AD135" s="3" t="str">
        <f>IF(Line[Asset Group]="","",VLOOKUP(Line[System],irrigation_system,2,FALSE))</f>
        <v/>
      </c>
      <c r="AE135" s="3" t="str">
        <f>IF(Line[Asset Group]="","",VLOOKUP(Line[Status],irrigation_status,2,FALSE))</f>
        <v/>
      </c>
      <c r="AF135" s="3" t="str">
        <f>IF(Line[Asset Group]="","",VLOOKUP(Line[Surface],subdom_master_gdb,2,FALSE))</f>
        <v/>
      </c>
      <c r="AG135" s="3" t="str">
        <f>IF(Line[Surface Layer Depth mm]="","",Line[Surface Layer Depth mm])</f>
        <v/>
      </c>
      <c r="AH135" s="3" t="str">
        <f>IF(Line[Av Width m]="","",Line[Av Width m])</f>
        <v/>
      </c>
      <c r="AI135" s="3" t="str">
        <f>IF(Line[Asset Group]="","",VLOOKUP(Line[Cycle],yes_no,2,FALSE))</f>
        <v/>
      </c>
      <c r="AJ135" s="3" t="str">
        <f>IF(Line[Asset Group]="","",VLOOKUP(Line[Species],hedge_species,2,FALSE))</f>
        <v/>
      </c>
    </row>
    <row r="136" spans="1:36" s="3" customFormat="1" x14ac:dyDescent="0.2">
      <c r="A136" s="3" t="str">
        <f>IF(Line[DWG File Name]="","",Line[DWG File Name])</f>
        <v/>
      </c>
      <c r="B136" s="3" t="str">
        <f>IF(Line[DWG Layer Name]="","",Line[DWG Layer Name])</f>
        <v/>
      </c>
      <c r="C136" s="3" t="str">
        <f>IF(Line[DWG Handle]="","",Line[DWG Handle])</f>
        <v/>
      </c>
      <c r="D136" s="58" t="str">
        <f>IF(Line[Approx Centroid X]="","",Line[Approx Centroid X])</f>
        <v/>
      </c>
      <c r="E136" s="58" t="str">
        <f>IF(Line[Approx Centroid Y]="","",Line[Approx Centroid Y])</f>
        <v/>
      </c>
      <c r="F136" s="3" t="str">
        <f>IF(Line[Replacement Asset]="","",Line[Replacement Asset])</f>
        <v/>
      </c>
      <c r="G136" s="3" t="str">
        <f>IF(Line[Asset ID]="","",UPPER(Line[Asset ID]))</f>
        <v/>
      </c>
      <c r="H136" s="3" t="str">
        <f>IF(Line[Asset Group]="","",VLOOKUP(Line[Asset Group],asset_grp_line,4,FALSE))</f>
        <v/>
      </c>
      <c r="I136" s="3" t="str">
        <f>IF(Line[Asset Group]="","",VLOOKUP(Line[Asset Group],asset_grp_line,2,FALSE))</f>
        <v/>
      </c>
      <c r="J136" s="3" t="str">
        <f>IF(Line[Asset Group]="","",VLOOKUP(Line[Asset Group],asset_grp_line,3,FALSE))</f>
        <v/>
      </c>
      <c r="K136" s="3" t="str">
        <f>IF(Line[Asset Group]="","",VLOOKUP(Line[Asset Type],type_master_list,2,FALSE))</f>
        <v/>
      </c>
      <c r="L136" s="3" t="str">
        <f>IF(Line[Asset Name]="","",PROPER(Line[Asset Name]))</f>
        <v/>
      </c>
      <c r="M136" s="11" t="str">
        <f>IF(Line[Install Date]="","",(Line[Install Date]))</f>
        <v/>
      </c>
      <c r="N136" s="3" t="str">
        <f>IF(Line[Note]="","",PROPER(Line[Note]))</f>
        <v/>
      </c>
      <c r="O136" s="3" t="str">
        <f>IF(Line[Resource Consent Number]="","",UPPER(Line[Resource Consent Number]))</f>
        <v/>
      </c>
      <c r="P136" s="53" t="str">
        <f>IF(Line[Asset Unit Cost]="","",Line[Asset Unit Cost])</f>
        <v/>
      </c>
      <c r="Q136" s="3" t="str">
        <f>IF(Line[Added By]="","",UPPER(Line[Added By]))</f>
        <v/>
      </c>
      <c r="R136" s="11" t="str">
        <f>IF(Line[Added Date]="","",(Line[Added Date]))</f>
        <v/>
      </c>
      <c r="S136" s="3" t="str">
        <f>IF(Line[Z COORD]="","",PROPER(Line[Z COORD]))</f>
        <v/>
      </c>
      <c r="T136" s="3" t="str">
        <f>IF(Line[Asset Description]="","",PROPER(Line[Asset Description]))</f>
        <v/>
      </c>
      <c r="U136" s="3" t="str">
        <f>IF(Line[Asset Group]="","",VLOOKUP(Line[Wall SubType],subdom_master_gdb,2,FALSE))</f>
        <v/>
      </c>
      <c r="V136" s="3" t="str">
        <f>IF(Line[Asset Group]="","",VLOOKUP(Line[Material],material_master,2,FALSE))</f>
        <v/>
      </c>
      <c r="W136" s="3" t="str">
        <f>IF(Line[Height m]="","",Line[Height m])</f>
        <v/>
      </c>
      <c r="X136" s="3" t="str">
        <f>IF(Line[Length m]="","",Line[Length m])</f>
        <v/>
      </c>
      <c r="Y136" s="3" t="str">
        <f>IF(Line[Width m]="","",Line[Width m])</f>
        <v/>
      </c>
      <c r="Z136" s="3" t="str">
        <f>IF(Line[Asset Group]="","",VLOOKUP(Line[Purpose],f_g_function,2,FALSE))</f>
        <v/>
      </c>
      <c r="AA136" s="3" t="str">
        <f>IF(Line[Asset Group]="","",VLOOKUP(Line[Post Material],material_master,2,FALSE))</f>
        <v/>
      </c>
      <c r="AB136" s="3" t="str">
        <f>IF(Line[Pipe Diameter mm]="","",Line[Pipe Diameter mm])</f>
        <v/>
      </c>
      <c r="AC136" s="3" t="str">
        <f>IF(Line[Asset Group]="","",VLOOKUP(Line[Pipe Material],irrigation_pipe_material,2,FALSE))</f>
        <v/>
      </c>
      <c r="AD136" s="3" t="str">
        <f>IF(Line[Asset Group]="","",VLOOKUP(Line[System],irrigation_system,2,FALSE))</f>
        <v/>
      </c>
      <c r="AE136" s="3" t="str">
        <f>IF(Line[Asset Group]="","",VLOOKUP(Line[Status],irrigation_status,2,FALSE))</f>
        <v/>
      </c>
      <c r="AF136" s="3" t="str">
        <f>IF(Line[Asset Group]="","",VLOOKUP(Line[Surface],subdom_master_gdb,2,FALSE))</f>
        <v/>
      </c>
      <c r="AG136" s="3" t="str">
        <f>IF(Line[Surface Layer Depth mm]="","",Line[Surface Layer Depth mm])</f>
        <v/>
      </c>
      <c r="AH136" s="3" t="str">
        <f>IF(Line[Av Width m]="","",Line[Av Width m])</f>
        <v/>
      </c>
      <c r="AI136" s="3" t="str">
        <f>IF(Line[Asset Group]="","",VLOOKUP(Line[Cycle],yes_no,2,FALSE))</f>
        <v/>
      </c>
      <c r="AJ136" s="3" t="str">
        <f>IF(Line[Asset Group]="","",VLOOKUP(Line[Species],hedge_species,2,FALSE))</f>
        <v/>
      </c>
    </row>
    <row r="137" spans="1:36" s="3" customFormat="1" x14ac:dyDescent="0.2">
      <c r="A137" s="3" t="str">
        <f>IF(Line[DWG File Name]="","",Line[DWG File Name])</f>
        <v/>
      </c>
      <c r="B137" s="3" t="str">
        <f>IF(Line[DWG Layer Name]="","",Line[DWG Layer Name])</f>
        <v/>
      </c>
      <c r="C137" s="3" t="str">
        <f>IF(Line[DWG Handle]="","",Line[DWG Handle])</f>
        <v/>
      </c>
      <c r="D137" s="58" t="str">
        <f>IF(Line[Approx Centroid X]="","",Line[Approx Centroid X])</f>
        <v/>
      </c>
      <c r="E137" s="58" t="str">
        <f>IF(Line[Approx Centroid Y]="","",Line[Approx Centroid Y])</f>
        <v/>
      </c>
      <c r="F137" s="3" t="str">
        <f>IF(Line[Replacement Asset]="","",Line[Replacement Asset])</f>
        <v/>
      </c>
      <c r="G137" s="3" t="str">
        <f>IF(Line[Asset ID]="","",UPPER(Line[Asset ID]))</f>
        <v/>
      </c>
      <c r="H137" s="3" t="str">
        <f>IF(Line[Asset Group]="","",VLOOKUP(Line[Asset Group],asset_grp_line,4,FALSE))</f>
        <v/>
      </c>
      <c r="I137" s="3" t="str">
        <f>IF(Line[Asset Group]="","",VLOOKUP(Line[Asset Group],asset_grp_line,2,FALSE))</f>
        <v/>
      </c>
      <c r="J137" s="3" t="str">
        <f>IF(Line[Asset Group]="","",VLOOKUP(Line[Asset Group],asset_grp_line,3,FALSE))</f>
        <v/>
      </c>
      <c r="K137" s="3" t="str">
        <f>IF(Line[Asset Group]="","",VLOOKUP(Line[Asset Type],type_master_list,2,FALSE))</f>
        <v/>
      </c>
      <c r="L137" s="3" t="str">
        <f>IF(Line[Asset Name]="","",PROPER(Line[Asset Name]))</f>
        <v/>
      </c>
      <c r="M137" s="11" t="str">
        <f>IF(Line[Install Date]="","",(Line[Install Date]))</f>
        <v/>
      </c>
      <c r="N137" s="3" t="str">
        <f>IF(Line[Note]="","",PROPER(Line[Note]))</f>
        <v/>
      </c>
      <c r="O137" s="3" t="str">
        <f>IF(Line[Resource Consent Number]="","",UPPER(Line[Resource Consent Number]))</f>
        <v/>
      </c>
      <c r="P137" s="53" t="str">
        <f>IF(Line[Asset Unit Cost]="","",Line[Asset Unit Cost])</f>
        <v/>
      </c>
      <c r="Q137" s="3" t="str">
        <f>IF(Line[Added By]="","",UPPER(Line[Added By]))</f>
        <v/>
      </c>
      <c r="R137" s="11" t="str">
        <f>IF(Line[Added Date]="","",(Line[Added Date]))</f>
        <v/>
      </c>
      <c r="S137" s="3" t="str">
        <f>IF(Line[Z COORD]="","",PROPER(Line[Z COORD]))</f>
        <v/>
      </c>
      <c r="T137" s="3" t="str">
        <f>IF(Line[Asset Description]="","",PROPER(Line[Asset Description]))</f>
        <v/>
      </c>
      <c r="U137" s="3" t="str">
        <f>IF(Line[Asset Group]="","",VLOOKUP(Line[Wall SubType],subdom_master_gdb,2,FALSE))</f>
        <v/>
      </c>
      <c r="V137" s="3" t="str">
        <f>IF(Line[Asset Group]="","",VLOOKUP(Line[Material],material_master,2,FALSE))</f>
        <v/>
      </c>
      <c r="W137" s="3" t="str">
        <f>IF(Line[Height m]="","",Line[Height m])</f>
        <v/>
      </c>
      <c r="X137" s="3" t="str">
        <f>IF(Line[Length m]="","",Line[Length m])</f>
        <v/>
      </c>
      <c r="Y137" s="3" t="str">
        <f>IF(Line[Width m]="","",Line[Width m])</f>
        <v/>
      </c>
      <c r="Z137" s="3" t="str">
        <f>IF(Line[Asset Group]="","",VLOOKUP(Line[Purpose],f_g_function,2,FALSE))</f>
        <v/>
      </c>
      <c r="AA137" s="3" t="str">
        <f>IF(Line[Asset Group]="","",VLOOKUP(Line[Post Material],material_master,2,FALSE))</f>
        <v/>
      </c>
      <c r="AB137" s="3" t="str">
        <f>IF(Line[Pipe Diameter mm]="","",Line[Pipe Diameter mm])</f>
        <v/>
      </c>
      <c r="AC137" s="3" t="str">
        <f>IF(Line[Asset Group]="","",VLOOKUP(Line[Pipe Material],irrigation_pipe_material,2,FALSE))</f>
        <v/>
      </c>
      <c r="AD137" s="3" t="str">
        <f>IF(Line[Asset Group]="","",VLOOKUP(Line[System],irrigation_system,2,FALSE))</f>
        <v/>
      </c>
      <c r="AE137" s="3" t="str">
        <f>IF(Line[Asset Group]="","",VLOOKUP(Line[Status],irrigation_status,2,FALSE))</f>
        <v/>
      </c>
      <c r="AF137" s="3" t="str">
        <f>IF(Line[Asset Group]="","",VLOOKUP(Line[Surface],subdom_master_gdb,2,FALSE))</f>
        <v/>
      </c>
      <c r="AG137" s="3" t="str">
        <f>IF(Line[Surface Layer Depth mm]="","",Line[Surface Layer Depth mm])</f>
        <v/>
      </c>
      <c r="AH137" s="3" t="str">
        <f>IF(Line[Av Width m]="","",Line[Av Width m])</f>
        <v/>
      </c>
      <c r="AI137" s="3" t="str">
        <f>IF(Line[Asset Group]="","",VLOOKUP(Line[Cycle],yes_no,2,FALSE))</f>
        <v/>
      </c>
      <c r="AJ137" s="3" t="str">
        <f>IF(Line[Asset Group]="","",VLOOKUP(Line[Species],hedge_species,2,FALSE))</f>
        <v/>
      </c>
    </row>
    <row r="138" spans="1:36" s="3" customFormat="1" x14ac:dyDescent="0.2">
      <c r="A138" s="3" t="str">
        <f>IF(Line[DWG File Name]="","",Line[DWG File Name])</f>
        <v/>
      </c>
      <c r="B138" s="3" t="str">
        <f>IF(Line[DWG Layer Name]="","",Line[DWG Layer Name])</f>
        <v/>
      </c>
      <c r="C138" s="3" t="str">
        <f>IF(Line[DWG Handle]="","",Line[DWG Handle])</f>
        <v/>
      </c>
      <c r="D138" s="58" t="str">
        <f>IF(Line[Approx Centroid X]="","",Line[Approx Centroid X])</f>
        <v/>
      </c>
      <c r="E138" s="58" t="str">
        <f>IF(Line[Approx Centroid Y]="","",Line[Approx Centroid Y])</f>
        <v/>
      </c>
      <c r="F138" s="3" t="str">
        <f>IF(Line[Replacement Asset]="","",Line[Replacement Asset])</f>
        <v/>
      </c>
      <c r="G138" s="3" t="str">
        <f>IF(Line[Asset ID]="","",UPPER(Line[Asset ID]))</f>
        <v/>
      </c>
      <c r="H138" s="3" t="str">
        <f>IF(Line[Asset Group]="","",VLOOKUP(Line[Asset Group],asset_grp_line,4,FALSE))</f>
        <v/>
      </c>
      <c r="I138" s="3" t="str">
        <f>IF(Line[Asset Group]="","",VLOOKUP(Line[Asset Group],asset_grp_line,2,FALSE))</f>
        <v/>
      </c>
      <c r="J138" s="3" t="str">
        <f>IF(Line[Asset Group]="","",VLOOKUP(Line[Asset Group],asset_grp_line,3,FALSE))</f>
        <v/>
      </c>
      <c r="K138" s="3" t="str">
        <f>IF(Line[Asset Group]="","",VLOOKUP(Line[Asset Type],type_master_list,2,FALSE))</f>
        <v/>
      </c>
      <c r="L138" s="3" t="str">
        <f>IF(Line[Asset Name]="","",PROPER(Line[Asset Name]))</f>
        <v/>
      </c>
      <c r="M138" s="11" t="str">
        <f>IF(Line[Install Date]="","",(Line[Install Date]))</f>
        <v/>
      </c>
      <c r="N138" s="3" t="str">
        <f>IF(Line[Note]="","",PROPER(Line[Note]))</f>
        <v/>
      </c>
      <c r="O138" s="3" t="str">
        <f>IF(Line[Resource Consent Number]="","",UPPER(Line[Resource Consent Number]))</f>
        <v/>
      </c>
      <c r="P138" s="53" t="str">
        <f>IF(Line[Asset Unit Cost]="","",Line[Asset Unit Cost])</f>
        <v/>
      </c>
      <c r="Q138" s="3" t="str">
        <f>IF(Line[Added By]="","",UPPER(Line[Added By]))</f>
        <v/>
      </c>
      <c r="R138" s="11" t="str">
        <f>IF(Line[Added Date]="","",(Line[Added Date]))</f>
        <v/>
      </c>
      <c r="S138" s="3" t="str">
        <f>IF(Line[Z COORD]="","",PROPER(Line[Z COORD]))</f>
        <v/>
      </c>
      <c r="T138" s="3" t="str">
        <f>IF(Line[Asset Description]="","",PROPER(Line[Asset Description]))</f>
        <v/>
      </c>
      <c r="U138" s="3" t="str">
        <f>IF(Line[Asset Group]="","",VLOOKUP(Line[Wall SubType],subdom_master_gdb,2,FALSE))</f>
        <v/>
      </c>
      <c r="V138" s="3" t="str">
        <f>IF(Line[Asset Group]="","",VLOOKUP(Line[Material],material_master,2,FALSE))</f>
        <v/>
      </c>
      <c r="W138" s="3" t="str">
        <f>IF(Line[Height m]="","",Line[Height m])</f>
        <v/>
      </c>
      <c r="X138" s="3" t="str">
        <f>IF(Line[Length m]="","",Line[Length m])</f>
        <v/>
      </c>
      <c r="Y138" s="3" t="str">
        <f>IF(Line[Width m]="","",Line[Width m])</f>
        <v/>
      </c>
      <c r="Z138" s="3" t="str">
        <f>IF(Line[Asset Group]="","",VLOOKUP(Line[Purpose],f_g_function,2,FALSE))</f>
        <v/>
      </c>
      <c r="AA138" s="3" t="str">
        <f>IF(Line[Asset Group]="","",VLOOKUP(Line[Post Material],material_master,2,FALSE))</f>
        <v/>
      </c>
      <c r="AB138" s="3" t="str">
        <f>IF(Line[Pipe Diameter mm]="","",Line[Pipe Diameter mm])</f>
        <v/>
      </c>
      <c r="AC138" s="3" t="str">
        <f>IF(Line[Asset Group]="","",VLOOKUP(Line[Pipe Material],irrigation_pipe_material,2,FALSE))</f>
        <v/>
      </c>
      <c r="AD138" s="3" t="str">
        <f>IF(Line[Asset Group]="","",VLOOKUP(Line[System],irrigation_system,2,FALSE))</f>
        <v/>
      </c>
      <c r="AE138" s="3" t="str">
        <f>IF(Line[Asset Group]="","",VLOOKUP(Line[Status],irrigation_status,2,FALSE))</f>
        <v/>
      </c>
      <c r="AF138" s="3" t="str">
        <f>IF(Line[Asset Group]="","",VLOOKUP(Line[Surface],subdom_master_gdb,2,FALSE))</f>
        <v/>
      </c>
      <c r="AG138" s="3" t="str">
        <f>IF(Line[Surface Layer Depth mm]="","",Line[Surface Layer Depth mm])</f>
        <v/>
      </c>
      <c r="AH138" s="3" t="str">
        <f>IF(Line[Av Width m]="","",Line[Av Width m])</f>
        <v/>
      </c>
      <c r="AI138" s="3" t="str">
        <f>IF(Line[Asset Group]="","",VLOOKUP(Line[Cycle],yes_no,2,FALSE))</f>
        <v/>
      </c>
      <c r="AJ138" s="3" t="str">
        <f>IF(Line[Asset Group]="","",VLOOKUP(Line[Species],hedge_species,2,FALSE))</f>
        <v/>
      </c>
    </row>
    <row r="139" spans="1:36" s="3" customFormat="1" x14ac:dyDescent="0.2">
      <c r="A139" s="3" t="str">
        <f>IF(Line[DWG File Name]="","",Line[DWG File Name])</f>
        <v/>
      </c>
      <c r="B139" s="3" t="str">
        <f>IF(Line[DWG Layer Name]="","",Line[DWG Layer Name])</f>
        <v/>
      </c>
      <c r="C139" s="3" t="str">
        <f>IF(Line[DWG Handle]="","",Line[DWG Handle])</f>
        <v/>
      </c>
      <c r="D139" s="58" t="str">
        <f>IF(Line[Approx Centroid X]="","",Line[Approx Centroid X])</f>
        <v/>
      </c>
      <c r="E139" s="58" t="str">
        <f>IF(Line[Approx Centroid Y]="","",Line[Approx Centroid Y])</f>
        <v/>
      </c>
      <c r="F139" s="3" t="str">
        <f>IF(Line[Replacement Asset]="","",Line[Replacement Asset])</f>
        <v/>
      </c>
      <c r="G139" s="3" t="str">
        <f>IF(Line[Asset ID]="","",UPPER(Line[Asset ID]))</f>
        <v/>
      </c>
      <c r="H139" s="3" t="str">
        <f>IF(Line[Asset Group]="","",VLOOKUP(Line[Asset Group],asset_grp_line,4,FALSE))</f>
        <v/>
      </c>
      <c r="I139" s="3" t="str">
        <f>IF(Line[Asset Group]="","",VLOOKUP(Line[Asset Group],asset_grp_line,2,FALSE))</f>
        <v/>
      </c>
      <c r="J139" s="3" t="str">
        <f>IF(Line[Asset Group]="","",VLOOKUP(Line[Asset Group],asset_grp_line,3,FALSE))</f>
        <v/>
      </c>
      <c r="K139" s="3" t="str">
        <f>IF(Line[Asset Group]="","",VLOOKUP(Line[Asset Type],type_master_list,2,FALSE))</f>
        <v/>
      </c>
      <c r="L139" s="3" t="str">
        <f>IF(Line[Asset Name]="","",PROPER(Line[Asset Name]))</f>
        <v/>
      </c>
      <c r="M139" s="11" t="str">
        <f>IF(Line[Install Date]="","",(Line[Install Date]))</f>
        <v/>
      </c>
      <c r="N139" s="3" t="str">
        <f>IF(Line[Note]="","",PROPER(Line[Note]))</f>
        <v/>
      </c>
      <c r="O139" s="3" t="str">
        <f>IF(Line[Resource Consent Number]="","",UPPER(Line[Resource Consent Number]))</f>
        <v/>
      </c>
      <c r="P139" s="53" t="str">
        <f>IF(Line[Asset Unit Cost]="","",Line[Asset Unit Cost])</f>
        <v/>
      </c>
      <c r="Q139" s="3" t="str">
        <f>IF(Line[Added By]="","",UPPER(Line[Added By]))</f>
        <v/>
      </c>
      <c r="R139" s="11" t="str">
        <f>IF(Line[Added Date]="","",(Line[Added Date]))</f>
        <v/>
      </c>
      <c r="S139" s="3" t="str">
        <f>IF(Line[Z COORD]="","",PROPER(Line[Z COORD]))</f>
        <v/>
      </c>
      <c r="T139" s="3" t="str">
        <f>IF(Line[Asset Description]="","",PROPER(Line[Asset Description]))</f>
        <v/>
      </c>
      <c r="U139" s="3" t="str">
        <f>IF(Line[Asset Group]="","",VLOOKUP(Line[Wall SubType],subdom_master_gdb,2,FALSE))</f>
        <v/>
      </c>
      <c r="V139" s="3" t="str">
        <f>IF(Line[Asset Group]="","",VLOOKUP(Line[Material],material_master,2,FALSE))</f>
        <v/>
      </c>
      <c r="W139" s="3" t="str">
        <f>IF(Line[Height m]="","",Line[Height m])</f>
        <v/>
      </c>
      <c r="X139" s="3" t="str">
        <f>IF(Line[Length m]="","",Line[Length m])</f>
        <v/>
      </c>
      <c r="Y139" s="3" t="str">
        <f>IF(Line[Width m]="","",Line[Width m])</f>
        <v/>
      </c>
      <c r="Z139" s="3" t="str">
        <f>IF(Line[Asset Group]="","",VLOOKUP(Line[Purpose],f_g_function,2,FALSE))</f>
        <v/>
      </c>
      <c r="AA139" s="3" t="str">
        <f>IF(Line[Asset Group]="","",VLOOKUP(Line[Post Material],material_master,2,FALSE))</f>
        <v/>
      </c>
      <c r="AB139" s="3" t="str">
        <f>IF(Line[Pipe Diameter mm]="","",Line[Pipe Diameter mm])</f>
        <v/>
      </c>
      <c r="AC139" s="3" t="str">
        <f>IF(Line[Asset Group]="","",VLOOKUP(Line[Pipe Material],irrigation_pipe_material,2,FALSE))</f>
        <v/>
      </c>
      <c r="AD139" s="3" t="str">
        <f>IF(Line[Asset Group]="","",VLOOKUP(Line[System],irrigation_system,2,FALSE))</f>
        <v/>
      </c>
      <c r="AE139" s="3" t="str">
        <f>IF(Line[Asset Group]="","",VLOOKUP(Line[Status],irrigation_status,2,FALSE))</f>
        <v/>
      </c>
      <c r="AF139" s="3" t="str">
        <f>IF(Line[Asset Group]="","",VLOOKUP(Line[Surface],subdom_master_gdb,2,FALSE))</f>
        <v/>
      </c>
      <c r="AG139" s="3" t="str">
        <f>IF(Line[Surface Layer Depth mm]="","",Line[Surface Layer Depth mm])</f>
        <v/>
      </c>
      <c r="AH139" s="3" t="str">
        <f>IF(Line[Av Width m]="","",Line[Av Width m])</f>
        <v/>
      </c>
      <c r="AI139" s="3" t="str">
        <f>IF(Line[Asset Group]="","",VLOOKUP(Line[Cycle],yes_no,2,FALSE))</f>
        <v/>
      </c>
      <c r="AJ139" s="3" t="str">
        <f>IF(Line[Asset Group]="","",VLOOKUP(Line[Species],hedge_species,2,FALSE))</f>
        <v/>
      </c>
    </row>
    <row r="140" spans="1:36" s="3" customFormat="1" x14ac:dyDescent="0.2">
      <c r="A140" s="3" t="str">
        <f>IF(Line[DWG File Name]="","",Line[DWG File Name])</f>
        <v/>
      </c>
      <c r="B140" s="3" t="str">
        <f>IF(Line[DWG Layer Name]="","",Line[DWG Layer Name])</f>
        <v/>
      </c>
      <c r="C140" s="3" t="str">
        <f>IF(Line[DWG Handle]="","",Line[DWG Handle])</f>
        <v/>
      </c>
      <c r="D140" s="58" t="str">
        <f>IF(Line[Approx Centroid X]="","",Line[Approx Centroid X])</f>
        <v/>
      </c>
      <c r="E140" s="58" t="str">
        <f>IF(Line[Approx Centroid Y]="","",Line[Approx Centroid Y])</f>
        <v/>
      </c>
      <c r="F140" s="3" t="str">
        <f>IF(Line[Replacement Asset]="","",Line[Replacement Asset])</f>
        <v/>
      </c>
      <c r="G140" s="3" t="str">
        <f>IF(Line[Asset ID]="","",UPPER(Line[Asset ID]))</f>
        <v/>
      </c>
      <c r="H140" s="3" t="str">
        <f>IF(Line[Asset Group]="","",VLOOKUP(Line[Asset Group],asset_grp_line,4,FALSE))</f>
        <v/>
      </c>
      <c r="I140" s="3" t="str">
        <f>IF(Line[Asset Group]="","",VLOOKUP(Line[Asset Group],asset_grp_line,2,FALSE))</f>
        <v/>
      </c>
      <c r="J140" s="3" t="str">
        <f>IF(Line[Asset Group]="","",VLOOKUP(Line[Asset Group],asset_grp_line,3,FALSE))</f>
        <v/>
      </c>
      <c r="K140" s="3" t="str">
        <f>IF(Line[Asset Group]="","",VLOOKUP(Line[Asset Type],type_master_list,2,FALSE))</f>
        <v/>
      </c>
      <c r="L140" s="3" t="str">
        <f>IF(Line[Asset Name]="","",PROPER(Line[Asset Name]))</f>
        <v/>
      </c>
      <c r="M140" s="11" t="str">
        <f>IF(Line[Install Date]="","",(Line[Install Date]))</f>
        <v/>
      </c>
      <c r="N140" s="3" t="str">
        <f>IF(Line[Note]="","",PROPER(Line[Note]))</f>
        <v/>
      </c>
      <c r="O140" s="3" t="str">
        <f>IF(Line[Resource Consent Number]="","",UPPER(Line[Resource Consent Number]))</f>
        <v/>
      </c>
      <c r="P140" s="53" t="str">
        <f>IF(Line[Asset Unit Cost]="","",Line[Asset Unit Cost])</f>
        <v/>
      </c>
      <c r="Q140" s="3" t="str">
        <f>IF(Line[Added By]="","",UPPER(Line[Added By]))</f>
        <v/>
      </c>
      <c r="R140" s="11" t="str">
        <f>IF(Line[Added Date]="","",(Line[Added Date]))</f>
        <v/>
      </c>
      <c r="S140" s="3" t="str">
        <f>IF(Line[Z COORD]="","",PROPER(Line[Z COORD]))</f>
        <v/>
      </c>
      <c r="T140" s="3" t="str">
        <f>IF(Line[Asset Description]="","",PROPER(Line[Asset Description]))</f>
        <v/>
      </c>
      <c r="U140" s="3" t="str">
        <f>IF(Line[Asset Group]="","",VLOOKUP(Line[Wall SubType],subdom_master_gdb,2,FALSE))</f>
        <v/>
      </c>
      <c r="V140" s="3" t="str">
        <f>IF(Line[Asset Group]="","",VLOOKUP(Line[Material],material_master,2,FALSE))</f>
        <v/>
      </c>
      <c r="W140" s="3" t="str">
        <f>IF(Line[Height m]="","",Line[Height m])</f>
        <v/>
      </c>
      <c r="X140" s="3" t="str">
        <f>IF(Line[Length m]="","",Line[Length m])</f>
        <v/>
      </c>
      <c r="Y140" s="3" t="str">
        <f>IF(Line[Width m]="","",Line[Width m])</f>
        <v/>
      </c>
      <c r="Z140" s="3" t="str">
        <f>IF(Line[Asset Group]="","",VLOOKUP(Line[Purpose],f_g_function,2,FALSE))</f>
        <v/>
      </c>
      <c r="AA140" s="3" t="str">
        <f>IF(Line[Asset Group]="","",VLOOKUP(Line[Post Material],material_master,2,FALSE))</f>
        <v/>
      </c>
      <c r="AB140" s="3" t="str">
        <f>IF(Line[Pipe Diameter mm]="","",Line[Pipe Diameter mm])</f>
        <v/>
      </c>
      <c r="AC140" s="3" t="str">
        <f>IF(Line[Asset Group]="","",VLOOKUP(Line[Pipe Material],irrigation_pipe_material,2,FALSE))</f>
        <v/>
      </c>
      <c r="AD140" s="3" t="str">
        <f>IF(Line[Asset Group]="","",VLOOKUP(Line[System],irrigation_system,2,FALSE))</f>
        <v/>
      </c>
      <c r="AE140" s="3" t="str">
        <f>IF(Line[Asset Group]="","",VLOOKUP(Line[Status],irrigation_status,2,FALSE))</f>
        <v/>
      </c>
      <c r="AF140" s="3" t="str">
        <f>IF(Line[Asset Group]="","",VLOOKUP(Line[Surface],subdom_master_gdb,2,FALSE))</f>
        <v/>
      </c>
      <c r="AG140" s="3" t="str">
        <f>IF(Line[Surface Layer Depth mm]="","",Line[Surface Layer Depth mm])</f>
        <v/>
      </c>
      <c r="AH140" s="3" t="str">
        <f>IF(Line[Av Width m]="","",Line[Av Width m])</f>
        <v/>
      </c>
      <c r="AI140" s="3" t="str">
        <f>IF(Line[Asset Group]="","",VLOOKUP(Line[Cycle],yes_no,2,FALSE))</f>
        <v/>
      </c>
      <c r="AJ140" s="3" t="str">
        <f>IF(Line[Asset Group]="","",VLOOKUP(Line[Species],hedge_species,2,FALSE))</f>
        <v/>
      </c>
    </row>
    <row r="141" spans="1:36" s="3" customFormat="1" x14ac:dyDescent="0.2">
      <c r="A141" s="3" t="str">
        <f>IF(Line[DWG File Name]="","",Line[DWG File Name])</f>
        <v/>
      </c>
      <c r="B141" s="3" t="str">
        <f>IF(Line[DWG Layer Name]="","",Line[DWG Layer Name])</f>
        <v/>
      </c>
      <c r="C141" s="3" t="str">
        <f>IF(Line[DWG Handle]="","",Line[DWG Handle])</f>
        <v/>
      </c>
      <c r="D141" s="58" t="str">
        <f>IF(Line[Approx Centroid X]="","",Line[Approx Centroid X])</f>
        <v/>
      </c>
      <c r="E141" s="58" t="str">
        <f>IF(Line[Approx Centroid Y]="","",Line[Approx Centroid Y])</f>
        <v/>
      </c>
      <c r="F141" s="3" t="str">
        <f>IF(Line[Replacement Asset]="","",Line[Replacement Asset])</f>
        <v/>
      </c>
      <c r="G141" s="3" t="str">
        <f>IF(Line[Asset ID]="","",UPPER(Line[Asset ID]))</f>
        <v/>
      </c>
      <c r="H141" s="3" t="str">
        <f>IF(Line[Asset Group]="","",VLOOKUP(Line[Asset Group],asset_grp_line,4,FALSE))</f>
        <v/>
      </c>
      <c r="I141" s="3" t="str">
        <f>IF(Line[Asset Group]="","",VLOOKUP(Line[Asset Group],asset_grp_line,2,FALSE))</f>
        <v/>
      </c>
      <c r="J141" s="3" t="str">
        <f>IF(Line[Asset Group]="","",VLOOKUP(Line[Asset Group],asset_grp_line,3,FALSE))</f>
        <v/>
      </c>
      <c r="K141" s="3" t="str">
        <f>IF(Line[Asset Group]="","",VLOOKUP(Line[Asset Type],type_master_list,2,FALSE))</f>
        <v/>
      </c>
      <c r="L141" s="3" t="str">
        <f>IF(Line[Asset Name]="","",PROPER(Line[Asset Name]))</f>
        <v/>
      </c>
      <c r="M141" s="11" t="str">
        <f>IF(Line[Install Date]="","",(Line[Install Date]))</f>
        <v/>
      </c>
      <c r="N141" s="3" t="str">
        <f>IF(Line[Note]="","",PROPER(Line[Note]))</f>
        <v/>
      </c>
      <c r="O141" s="3" t="str">
        <f>IF(Line[Resource Consent Number]="","",UPPER(Line[Resource Consent Number]))</f>
        <v/>
      </c>
      <c r="P141" s="53" t="str">
        <f>IF(Line[Asset Unit Cost]="","",Line[Asset Unit Cost])</f>
        <v/>
      </c>
      <c r="Q141" s="3" t="str">
        <f>IF(Line[Added By]="","",UPPER(Line[Added By]))</f>
        <v/>
      </c>
      <c r="R141" s="11" t="str">
        <f>IF(Line[Added Date]="","",(Line[Added Date]))</f>
        <v/>
      </c>
      <c r="S141" s="3" t="str">
        <f>IF(Line[Z COORD]="","",PROPER(Line[Z COORD]))</f>
        <v/>
      </c>
      <c r="T141" s="3" t="str">
        <f>IF(Line[Asset Description]="","",PROPER(Line[Asset Description]))</f>
        <v/>
      </c>
      <c r="U141" s="3" t="str">
        <f>IF(Line[Asset Group]="","",VLOOKUP(Line[Wall SubType],subdom_master_gdb,2,FALSE))</f>
        <v/>
      </c>
      <c r="V141" s="3" t="str">
        <f>IF(Line[Asset Group]="","",VLOOKUP(Line[Material],material_master,2,FALSE))</f>
        <v/>
      </c>
      <c r="W141" s="3" t="str">
        <f>IF(Line[Height m]="","",Line[Height m])</f>
        <v/>
      </c>
      <c r="X141" s="3" t="str">
        <f>IF(Line[Length m]="","",Line[Length m])</f>
        <v/>
      </c>
      <c r="Y141" s="3" t="str">
        <f>IF(Line[Width m]="","",Line[Width m])</f>
        <v/>
      </c>
      <c r="Z141" s="3" t="str">
        <f>IF(Line[Asset Group]="","",VLOOKUP(Line[Purpose],f_g_function,2,FALSE))</f>
        <v/>
      </c>
      <c r="AA141" s="3" t="str">
        <f>IF(Line[Asset Group]="","",VLOOKUP(Line[Post Material],material_master,2,FALSE))</f>
        <v/>
      </c>
      <c r="AB141" s="3" t="str">
        <f>IF(Line[Pipe Diameter mm]="","",Line[Pipe Diameter mm])</f>
        <v/>
      </c>
      <c r="AC141" s="3" t="str">
        <f>IF(Line[Asset Group]="","",VLOOKUP(Line[Pipe Material],irrigation_pipe_material,2,FALSE))</f>
        <v/>
      </c>
      <c r="AD141" s="3" t="str">
        <f>IF(Line[Asset Group]="","",VLOOKUP(Line[System],irrigation_system,2,FALSE))</f>
        <v/>
      </c>
      <c r="AE141" s="3" t="str">
        <f>IF(Line[Asset Group]="","",VLOOKUP(Line[Status],irrigation_status,2,FALSE))</f>
        <v/>
      </c>
      <c r="AF141" s="3" t="str">
        <f>IF(Line[Asset Group]="","",VLOOKUP(Line[Surface],subdom_master_gdb,2,FALSE))</f>
        <v/>
      </c>
      <c r="AG141" s="3" t="str">
        <f>IF(Line[Surface Layer Depth mm]="","",Line[Surface Layer Depth mm])</f>
        <v/>
      </c>
      <c r="AH141" s="3" t="str">
        <f>IF(Line[Av Width m]="","",Line[Av Width m])</f>
        <v/>
      </c>
      <c r="AI141" s="3" t="str">
        <f>IF(Line[Asset Group]="","",VLOOKUP(Line[Cycle],yes_no,2,FALSE))</f>
        <v/>
      </c>
      <c r="AJ141" s="3" t="str">
        <f>IF(Line[Asset Group]="","",VLOOKUP(Line[Species],hedge_species,2,FALSE))</f>
        <v/>
      </c>
    </row>
    <row r="142" spans="1:36" s="3" customFormat="1" x14ac:dyDescent="0.2">
      <c r="A142" s="3" t="str">
        <f>IF(Line[DWG File Name]="","",Line[DWG File Name])</f>
        <v/>
      </c>
      <c r="B142" s="3" t="str">
        <f>IF(Line[DWG Layer Name]="","",Line[DWG Layer Name])</f>
        <v/>
      </c>
      <c r="C142" s="3" t="str">
        <f>IF(Line[DWG Handle]="","",Line[DWG Handle])</f>
        <v/>
      </c>
      <c r="D142" s="58" t="str">
        <f>IF(Line[Approx Centroid X]="","",Line[Approx Centroid X])</f>
        <v/>
      </c>
      <c r="E142" s="58" t="str">
        <f>IF(Line[Approx Centroid Y]="","",Line[Approx Centroid Y])</f>
        <v/>
      </c>
      <c r="F142" s="3" t="str">
        <f>IF(Line[Replacement Asset]="","",Line[Replacement Asset])</f>
        <v/>
      </c>
      <c r="G142" s="3" t="str">
        <f>IF(Line[Asset ID]="","",UPPER(Line[Asset ID]))</f>
        <v/>
      </c>
      <c r="H142" s="3" t="str">
        <f>IF(Line[Asset Group]="","",VLOOKUP(Line[Asset Group],asset_grp_line,4,FALSE))</f>
        <v/>
      </c>
      <c r="I142" s="3" t="str">
        <f>IF(Line[Asset Group]="","",VLOOKUP(Line[Asset Group],asset_grp_line,2,FALSE))</f>
        <v/>
      </c>
      <c r="J142" s="3" t="str">
        <f>IF(Line[Asset Group]="","",VLOOKUP(Line[Asset Group],asset_grp_line,3,FALSE))</f>
        <v/>
      </c>
      <c r="K142" s="3" t="str">
        <f>IF(Line[Asset Group]="","",VLOOKUP(Line[Asset Type],type_master_list,2,FALSE))</f>
        <v/>
      </c>
      <c r="L142" s="3" t="str">
        <f>IF(Line[Asset Name]="","",PROPER(Line[Asset Name]))</f>
        <v/>
      </c>
      <c r="M142" s="11" t="str">
        <f>IF(Line[Install Date]="","",(Line[Install Date]))</f>
        <v/>
      </c>
      <c r="N142" s="3" t="str">
        <f>IF(Line[Note]="","",PROPER(Line[Note]))</f>
        <v/>
      </c>
      <c r="O142" s="3" t="str">
        <f>IF(Line[Resource Consent Number]="","",UPPER(Line[Resource Consent Number]))</f>
        <v/>
      </c>
      <c r="P142" s="53" t="str">
        <f>IF(Line[Asset Unit Cost]="","",Line[Asset Unit Cost])</f>
        <v/>
      </c>
      <c r="Q142" s="3" t="str">
        <f>IF(Line[Added By]="","",UPPER(Line[Added By]))</f>
        <v/>
      </c>
      <c r="R142" s="11" t="str">
        <f>IF(Line[Added Date]="","",(Line[Added Date]))</f>
        <v/>
      </c>
      <c r="S142" s="3" t="str">
        <f>IF(Line[Z COORD]="","",PROPER(Line[Z COORD]))</f>
        <v/>
      </c>
      <c r="T142" s="3" t="str">
        <f>IF(Line[Asset Description]="","",PROPER(Line[Asset Description]))</f>
        <v/>
      </c>
      <c r="U142" s="3" t="str">
        <f>IF(Line[Asset Group]="","",VLOOKUP(Line[Wall SubType],subdom_master_gdb,2,FALSE))</f>
        <v/>
      </c>
      <c r="V142" s="3" t="str">
        <f>IF(Line[Asset Group]="","",VLOOKUP(Line[Material],material_master,2,FALSE))</f>
        <v/>
      </c>
      <c r="W142" s="3" t="str">
        <f>IF(Line[Height m]="","",Line[Height m])</f>
        <v/>
      </c>
      <c r="X142" s="3" t="str">
        <f>IF(Line[Length m]="","",Line[Length m])</f>
        <v/>
      </c>
      <c r="Y142" s="3" t="str">
        <f>IF(Line[Width m]="","",Line[Width m])</f>
        <v/>
      </c>
      <c r="Z142" s="3" t="str">
        <f>IF(Line[Asset Group]="","",VLOOKUP(Line[Purpose],f_g_function,2,FALSE))</f>
        <v/>
      </c>
      <c r="AA142" s="3" t="str">
        <f>IF(Line[Asset Group]="","",VLOOKUP(Line[Post Material],material_master,2,FALSE))</f>
        <v/>
      </c>
      <c r="AB142" s="3" t="str">
        <f>IF(Line[Pipe Diameter mm]="","",Line[Pipe Diameter mm])</f>
        <v/>
      </c>
      <c r="AC142" s="3" t="str">
        <f>IF(Line[Asset Group]="","",VLOOKUP(Line[Pipe Material],irrigation_pipe_material,2,FALSE))</f>
        <v/>
      </c>
      <c r="AD142" s="3" t="str">
        <f>IF(Line[Asset Group]="","",VLOOKUP(Line[System],irrigation_system,2,FALSE))</f>
        <v/>
      </c>
      <c r="AE142" s="3" t="str">
        <f>IF(Line[Asset Group]="","",VLOOKUP(Line[Status],irrigation_status,2,FALSE))</f>
        <v/>
      </c>
      <c r="AF142" s="3" t="str">
        <f>IF(Line[Asset Group]="","",VLOOKUP(Line[Surface],subdom_master_gdb,2,FALSE))</f>
        <v/>
      </c>
      <c r="AG142" s="3" t="str">
        <f>IF(Line[Surface Layer Depth mm]="","",Line[Surface Layer Depth mm])</f>
        <v/>
      </c>
      <c r="AH142" s="3" t="str">
        <f>IF(Line[Av Width m]="","",Line[Av Width m])</f>
        <v/>
      </c>
      <c r="AI142" s="3" t="str">
        <f>IF(Line[Asset Group]="","",VLOOKUP(Line[Cycle],yes_no,2,FALSE))</f>
        <v/>
      </c>
      <c r="AJ142" s="3" t="str">
        <f>IF(Line[Asset Group]="","",VLOOKUP(Line[Species],hedge_species,2,FALSE))</f>
        <v/>
      </c>
    </row>
    <row r="143" spans="1:36" s="3" customFormat="1" x14ac:dyDescent="0.2">
      <c r="A143" s="3" t="str">
        <f>IF(Line[DWG File Name]="","",Line[DWG File Name])</f>
        <v/>
      </c>
      <c r="B143" s="3" t="str">
        <f>IF(Line[DWG Layer Name]="","",Line[DWG Layer Name])</f>
        <v/>
      </c>
      <c r="C143" s="3" t="str">
        <f>IF(Line[DWG Handle]="","",Line[DWG Handle])</f>
        <v/>
      </c>
      <c r="D143" s="58" t="str">
        <f>IF(Line[Approx Centroid X]="","",Line[Approx Centroid X])</f>
        <v/>
      </c>
      <c r="E143" s="58" t="str">
        <f>IF(Line[Approx Centroid Y]="","",Line[Approx Centroid Y])</f>
        <v/>
      </c>
      <c r="F143" s="3" t="str">
        <f>IF(Line[Replacement Asset]="","",Line[Replacement Asset])</f>
        <v/>
      </c>
      <c r="G143" s="3" t="str">
        <f>IF(Line[Asset ID]="","",UPPER(Line[Asset ID]))</f>
        <v/>
      </c>
      <c r="H143" s="3" t="str">
        <f>IF(Line[Asset Group]="","",VLOOKUP(Line[Asset Group],asset_grp_line,4,FALSE))</f>
        <v/>
      </c>
      <c r="I143" s="3" t="str">
        <f>IF(Line[Asset Group]="","",VLOOKUP(Line[Asset Group],asset_grp_line,2,FALSE))</f>
        <v/>
      </c>
      <c r="J143" s="3" t="str">
        <f>IF(Line[Asset Group]="","",VLOOKUP(Line[Asset Group],asset_grp_line,3,FALSE))</f>
        <v/>
      </c>
      <c r="K143" s="3" t="str">
        <f>IF(Line[Asset Group]="","",VLOOKUP(Line[Asset Type],type_master_list,2,FALSE))</f>
        <v/>
      </c>
      <c r="L143" s="3" t="str">
        <f>IF(Line[Asset Name]="","",PROPER(Line[Asset Name]))</f>
        <v/>
      </c>
      <c r="M143" s="11" t="str">
        <f>IF(Line[Install Date]="","",(Line[Install Date]))</f>
        <v/>
      </c>
      <c r="N143" s="3" t="str">
        <f>IF(Line[Note]="","",PROPER(Line[Note]))</f>
        <v/>
      </c>
      <c r="O143" s="3" t="str">
        <f>IF(Line[Resource Consent Number]="","",UPPER(Line[Resource Consent Number]))</f>
        <v/>
      </c>
      <c r="P143" s="53" t="str">
        <f>IF(Line[Asset Unit Cost]="","",Line[Asset Unit Cost])</f>
        <v/>
      </c>
      <c r="Q143" s="3" t="str">
        <f>IF(Line[Added By]="","",UPPER(Line[Added By]))</f>
        <v/>
      </c>
      <c r="R143" s="11" t="str">
        <f>IF(Line[Added Date]="","",(Line[Added Date]))</f>
        <v/>
      </c>
      <c r="S143" s="3" t="str">
        <f>IF(Line[Z COORD]="","",PROPER(Line[Z COORD]))</f>
        <v/>
      </c>
      <c r="T143" s="3" t="str">
        <f>IF(Line[Asset Description]="","",PROPER(Line[Asset Description]))</f>
        <v/>
      </c>
      <c r="U143" s="3" t="str">
        <f>IF(Line[Asset Group]="","",VLOOKUP(Line[Wall SubType],subdom_master_gdb,2,FALSE))</f>
        <v/>
      </c>
      <c r="V143" s="3" t="str">
        <f>IF(Line[Asset Group]="","",VLOOKUP(Line[Material],material_master,2,FALSE))</f>
        <v/>
      </c>
      <c r="W143" s="3" t="str">
        <f>IF(Line[Height m]="","",Line[Height m])</f>
        <v/>
      </c>
      <c r="X143" s="3" t="str">
        <f>IF(Line[Length m]="","",Line[Length m])</f>
        <v/>
      </c>
      <c r="Y143" s="3" t="str">
        <f>IF(Line[Width m]="","",Line[Width m])</f>
        <v/>
      </c>
      <c r="Z143" s="3" t="str">
        <f>IF(Line[Asset Group]="","",VLOOKUP(Line[Purpose],f_g_function,2,FALSE))</f>
        <v/>
      </c>
      <c r="AA143" s="3" t="str">
        <f>IF(Line[Asset Group]="","",VLOOKUP(Line[Post Material],material_master,2,FALSE))</f>
        <v/>
      </c>
      <c r="AB143" s="3" t="str">
        <f>IF(Line[Pipe Diameter mm]="","",Line[Pipe Diameter mm])</f>
        <v/>
      </c>
      <c r="AC143" s="3" t="str">
        <f>IF(Line[Asset Group]="","",VLOOKUP(Line[Pipe Material],irrigation_pipe_material,2,FALSE))</f>
        <v/>
      </c>
      <c r="AD143" s="3" t="str">
        <f>IF(Line[Asset Group]="","",VLOOKUP(Line[System],irrigation_system,2,FALSE))</f>
        <v/>
      </c>
      <c r="AE143" s="3" t="str">
        <f>IF(Line[Asset Group]="","",VLOOKUP(Line[Status],irrigation_status,2,FALSE))</f>
        <v/>
      </c>
      <c r="AF143" s="3" t="str">
        <f>IF(Line[Asset Group]="","",VLOOKUP(Line[Surface],subdom_master_gdb,2,FALSE))</f>
        <v/>
      </c>
      <c r="AG143" s="3" t="str">
        <f>IF(Line[Surface Layer Depth mm]="","",Line[Surface Layer Depth mm])</f>
        <v/>
      </c>
      <c r="AH143" s="3" t="str">
        <f>IF(Line[Av Width m]="","",Line[Av Width m])</f>
        <v/>
      </c>
      <c r="AI143" s="3" t="str">
        <f>IF(Line[Asset Group]="","",VLOOKUP(Line[Cycle],yes_no,2,FALSE))</f>
        <v/>
      </c>
      <c r="AJ143" s="3" t="str">
        <f>IF(Line[Asset Group]="","",VLOOKUP(Line[Species],hedge_species,2,FALSE))</f>
        <v/>
      </c>
    </row>
    <row r="144" spans="1:36" s="3" customFormat="1" x14ac:dyDescent="0.2">
      <c r="A144" s="3" t="str">
        <f>IF(Line[DWG File Name]="","",Line[DWG File Name])</f>
        <v/>
      </c>
      <c r="B144" s="3" t="str">
        <f>IF(Line[DWG Layer Name]="","",Line[DWG Layer Name])</f>
        <v/>
      </c>
      <c r="C144" s="3" t="str">
        <f>IF(Line[DWG Handle]="","",Line[DWG Handle])</f>
        <v/>
      </c>
      <c r="D144" s="58" t="str">
        <f>IF(Line[Approx Centroid X]="","",Line[Approx Centroid X])</f>
        <v/>
      </c>
      <c r="E144" s="58" t="str">
        <f>IF(Line[Approx Centroid Y]="","",Line[Approx Centroid Y])</f>
        <v/>
      </c>
      <c r="F144" s="3" t="str">
        <f>IF(Line[Replacement Asset]="","",Line[Replacement Asset])</f>
        <v/>
      </c>
      <c r="G144" s="3" t="str">
        <f>IF(Line[Asset ID]="","",UPPER(Line[Asset ID]))</f>
        <v/>
      </c>
      <c r="H144" s="3" t="str">
        <f>IF(Line[Asset Group]="","",VLOOKUP(Line[Asset Group],asset_grp_line,4,FALSE))</f>
        <v/>
      </c>
      <c r="I144" s="3" t="str">
        <f>IF(Line[Asset Group]="","",VLOOKUP(Line[Asset Group],asset_grp_line,2,FALSE))</f>
        <v/>
      </c>
      <c r="J144" s="3" t="str">
        <f>IF(Line[Asset Group]="","",VLOOKUP(Line[Asset Group],asset_grp_line,3,FALSE))</f>
        <v/>
      </c>
      <c r="K144" s="3" t="str">
        <f>IF(Line[Asset Group]="","",VLOOKUP(Line[Asset Type],type_master_list,2,FALSE))</f>
        <v/>
      </c>
      <c r="L144" s="3" t="str">
        <f>IF(Line[Asset Name]="","",PROPER(Line[Asset Name]))</f>
        <v/>
      </c>
      <c r="M144" s="11" t="str">
        <f>IF(Line[Install Date]="","",(Line[Install Date]))</f>
        <v/>
      </c>
      <c r="N144" s="3" t="str">
        <f>IF(Line[Note]="","",PROPER(Line[Note]))</f>
        <v/>
      </c>
      <c r="O144" s="3" t="str">
        <f>IF(Line[Resource Consent Number]="","",UPPER(Line[Resource Consent Number]))</f>
        <v/>
      </c>
      <c r="P144" s="53" t="str">
        <f>IF(Line[Asset Unit Cost]="","",Line[Asset Unit Cost])</f>
        <v/>
      </c>
      <c r="Q144" s="3" t="str">
        <f>IF(Line[Added By]="","",UPPER(Line[Added By]))</f>
        <v/>
      </c>
      <c r="R144" s="11" t="str">
        <f>IF(Line[Added Date]="","",(Line[Added Date]))</f>
        <v/>
      </c>
      <c r="S144" s="3" t="str">
        <f>IF(Line[Z COORD]="","",PROPER(Line[Z COORD]))</f>
        <v/>
      </c>
      <c r="T144" s="3" t="str">
        <f>IF(Line[Asset Description]="","",PROPER(Line[Asset Description]))</f>
        <v/>
      </c>
      <c r="U144" s="3" t="str">
        <f>IF(Line[Asset Group]="","",VLOOKUP(Line[Wall SubType],subdom_master_gdb,2,FALSE))</f>
        <v/>
      </c>
      <c r="V144" s="3" t="str">
        <f>IF(Line[Asset Group]="","",VLOOKUP(Line[Material],material_master,2,FALSE))</f>
        <v/>
      </c>
      <c r="W144" s="3" t="str">
        <f>IF(Line[Height m]="","",Line[Height m])</f>
        <v/>
      </c>
      <c r="X144" s="3" t="str">
        <f>IF(Line[Length m]="","",Line[Length m])</f>
        <v/>
      </c>
      <c r="Y144" s="3" t="str">
        <f>IF(Line[Width m]="","",Line[Width m])</f>
        <v/>
      </c>
      <c r="Z144" s="3" t="str">
        <f>IF(Line[Asset Group]="","",VLOOKUP(Line[Purpose],f_g_function,2,FALSE))</f>
        <v/>
      </c>
      <c r="AA144" s="3" t="str">
        <f>IF(Line[Asset Group]="","",VLOOKUP(Line[Post Material],material_master,2,FALSE))</f>
        <v/>
      </c>
      <c r="AB144" s="3" t="str">
        <f>IF(Line[Pipe Diameter mm]="","",Line[Pipe Diameter mm])</f>
        <v/>
      </c>
      <c r="AC144" s="3" t="str">
        <f>IF(Line[Asset Group]="","",VLOOKUP(Line[Pipe Material],irrigation_pipe_material,2,FALSE))</f>
        <v/>
      </c>
      <c r="AD144" s="3" t="str">
        <f>IF(Line[Asset Group]="","",VLOOKUP(Line[System],irrigation_system,2,FALSE))</f>
        <v/>
      </c>
      <c r="AE144" s="3" t="str">
        <f>IF(Line[Asset Group]="","",VLOOKUP(Line[Status],irrigation_status,2,FALSE))</f>
        <v/>
      </c>
      <c r="AF144" s="3" t="str">
        <f>IF(Line[Asset Group]="","",VLOOKUP(Line[Surface],subdom_master_gdb,2,FALSE))</f>
        <v/>
      </c>
      <c r="AG144" s="3" t="str">
        <f>IF(Line[Surface Layer Depth mm]="","",Line[Surface Layer Depth mm])</f>
        <v/>
      </c>
      <c r="AH144" s="3" t="str">
        <f>IF(Line[Av Width m]="","",Line[Av Width m])</f>
        <v/>
      </c>
      <c r="AI144" s="3" t="str">
        <f>IF(Line[Asset Group]="","",VLOOKUP(Line[Cycle],yes_no,2,FALSE))</f>
        <v/>
      </c>
      <c r="AJ144" s="3" t="str">
        <f>IF(Line[Asset Group]="","",VLOOKUP(Line[Species],hedge_species,2,FALSE))</f>
        <v/>
      </c>
    </row>
    <row r="145" spans="1:36" s="3" customFormat="1" x14ac:dyDescent="0.2">
      <c r="A145" s="3" t="str">
        <f>IF(Line[DWG File Name]="","",Line[DWG File Name])</f>
        <v/>
      </c>
      <c r="B145" s="3" t="str">
        <f>IF(Line[DWG Layer Name]="","",Line[DWG Layer Name])</f>
        <v/>
      </c>
      <c r="C145" s="3" t="str">
        <f>IF(Line[DWG Handle]="","",Line[DWG Handle])</f>
        <v/>
      </c>
      <c r="D145" s="58" t="str">
        <f>IF(Line[Approx Centroid X]="","",Line[Approx Centroid X])</f>
        <v/>
      </c>
      <c r="E145" s="58" t="str">
        <f>IF(Line[Approx Centroid Y]="","",Line[Approx Centroid Y])</f>
        <v/>
      </c>
      <c r="F145" s="3" t="str">
        <f>IF(Line[Replacement Asset]="","",Line[Replacement Asset])</f>
        <v/>
      </c>
      <c r="G145" s="3" t="str">
        <f>IF(Line[Asset ID]="","",UPPER(Line[Asset ID]))</f>
        <v/>
      </c>
      <c r="H145" s="3" t="str">
        <f>IF(Line[Asset Group]="","",VLOOKUP(Line[Asset Group],asset_grp_line,4,FALSE))</f>
        <v/>
      </c>
      <c r="I145" s="3" t="str">
        <f>IF(Line[Asset Group]="","",VLOOKUP(Line[Asset Group],asset_grp_line,2,FALSE))</f>
        <v/>
      </c>
      <c r="J145" s="3" t="str">
        <f>IF(Line[Asset Group]="","",VLOOKUP(Line[Asset Group],asset_grp_line,3,FALSE))</f>
        <v/>
      </c>
      <c r="K145" s="3" t="str">
        <f>IF(Line[Asset Group]="","",VLOOKUP(Line[Asset Type],type_master_list,2,FALSE))</f>
        <v/>
      </c>
      <c r="L145" s="3" t="str">
        <f>IF(Line[Asset Name]="","",PROPER(Line[Asset Name]))</f>
        <v/>
      </c>
      <c r="M145" s="11" t="str">
        <f>IF(Line[Install Date]="","",(Line[Install Date]))</f>
        <v/>
      </c>
      <c r="N145" s="3" t="str">
        <f>IF(Line[Note]="","",PROPER(Line[Note]))</f>
        <v/>
      </c>
      <c r="O145" s="3" t="str">
        <f>IF(Line[Resource Consent Number]="","",UPPER(Line[Resource Consent Number]))</f>
        <v/>
      </c>
      <c r="P145" s="53" t="str">
        <f>IF(Line[Asset Unit Cost]="","",Line[Asset Unit Cost])</f>
        <v/>
      </c>
      <c r="Q145" s="3" t="str">
        <f>IF(Line[Added By]="","",UPPER(Line[Added By]))</f>
        <v/>
      </c>
      <c r="R145" s="11" t="str">
        <f>IF(Line[Added Date]="","",(Line[Added Date]))</f>
        <v/>
      </c>
      <c r="S145" s="3" t="str">
        <f>IF(Line[Z COORD]="","",PROPER(Line[Z COORD]))</f>
        <v/>
      </c>
      <c r="T145" s="3" t="str">
        <f>IF(Line[Asset Description]="","",PROPER(Line[Asset Description]))</f>
        <v/>
      </c>
      <c r="U145" s="3" t="str">
        <f>IF(Line[Asset Group]="","",VLOOKUP(Line[Wall SubType],subdom_master_gdb,2,FALSE))</f>
        <v/>
      </c>
      <c r="V145" s="3" t="str">
        <f>IF(Line[Asset Group]="","",VLOOKUP(Line[Material],material_master,2,FALSE))</f>
        <v/>
      </c>
      <c r="W145" s="3" t="str">
        <f>IF(Line[Height m]="","",Line[Height m])</f>
        <v/>
      </c>
      <c r="X145" s="3" t="str">
        <f>IF(Line[Length m]="","",Line[Length m])</f>
        <v/>
      </c>
      <c r="Y145" s="3" t="str">
        <f>IF(Line[Width m]="","",Line[Width m])</f>
        <v/>
      </c>
      <c r="Z145" s="3" t="str">
        <f>IF(Line[Asset Group]="","",VLOOKUP(Line[Purpose],f_g_function,2,FALSE))</f>
        <v/>
      </c>
      <c r="AA145" s="3" t="str">
        <f>IF(Line[Asset Group]="","",VLOOKUP(Line[Post Material],material_master,2,FALSE))</f>
        <v/>
      </c>
      <c r="AB145" s="3" t="str">
        <f>IF(Line[Pipe Diameter mm]="","",Line[Pipe Diameter mm])</f>
        <v/>
      </c>
      <c r="AC145" s="3" t="str">
        <f>IF(Line[Asset Group]="","",VLOOKUP(Line[Pipe Material],irrigation_pipe_material,2,FALSE))</f>
        <v/>
      </c>
      <c r="AD145" s="3" t="str">
        <f>IF(Line[Asset Group]="","",VLOOKUP(Line[System],irrigation_system,2,FALSE))</f>
        <v/>
      </c>
      <c r="AE145" s="3" t="str">
        <f>IF(Line[Asset Group]="","",VLOOKUP(Line[Status],irrigation_status,2,FALSE))</f>
        <v/>
      </c>
      <c r="AF145" s="3" t="str">
        <f>IF(Line[Asset Group]="","",VLOOKUP(Line[Surface],subdom_master_gdb,2,FALSE))</f>
        <v/>
      </c>
      <c r="AG145" s="3" t="str">
        <f>IF(Line[Surface Layer Depth mm]="","",Line[Surface Layer Depth mm])</f>
        <v/>
      </c>
      <c r="AH145" s="3" t="str">
        <f>IF(Line[Av Width m]="","",Line[Av Width m])</f>
        <v/>
      </c>
      <c r="AI145" s="3" t="str">
        <f>IF(Line[Asset Group]="","",VLOOKUP(Line[Cycle],yes_no,2,FALSE))</f>
        <v/>
      </c>
      <c r="AJ145" s="3" t="str">
        <f>IF(Line[Asset Group]="","",VLOOKUP(Line[Species],hedge_species,2,FALSE))</f>
        <v/>
      </c>
    </row>
    <row r="146" spans="1:36" s="3" customFormat="1" x14ac:dyDescent="0.2">
      <c r="A146" s="3" t="str">
        <f>IF(Line[DWG File Name]="","",Line[DWG File Name])</f>
        <v/>
      </c>
      <c r="B146" s="3" t="str">
        <f>IF(Line[DWG Layer Name]="","",Line[DWG Layer Name])</f>
        <v/>
      </c>
      <c r="C146" s="3" t="str">
        <f>IF(Line[DWG Handle]="","",Line[DWG Handle])</f>
        <v/>
      </c>
      <c r="D146" s="58" t="str">
        <f>IF(Line[Approx Centroid X]="","",Line[Approx Centroid X])</f>
        <v/>
      </c>
      <c r="E146" s="58" t="str">
        <f>IF(Line[Approx Centroid Y]="","",Line[Approx Centroid Y])</f>
        <v/>
      </c>
      <c r="F146" s="3" t="str">
        <f>IF(Line[Replacement Asset]="","",Line[Replacement Asset])</f>
        <v/>
      </c>
      <c r="G146" s="3" t="str">
        <f>IF(Line[Asset ID]="","",UPPER(Line[Asset ID]))</f>
        <v/>
      </c>
      <c r="H146" s="3" t="str">
        <f>IF(Line[Asset Group]="","",VLOOKUP(Line[Asset Group],asset_grp_line,4,FALSE))</f>
        <v/>
      </c>
      <c r="I146" s="3" t="str">
        <f>IF(Line[Asset Group]="","",VLOOKUP(Line[Asset Group],asset_grp_line,2,FALSE))</f>
        <v/>
      </c>
      <c r="J146" s="3" t="str">
        <f>IF(Line[Asset Group]="","",VLOOKUP(Line[Asset Group],asset_grp_line,3,FALSE))</f>
        <v/>
      </c>
      <c r="K146" s="3" t="str">
        <f>IF(Line[Asset Group]="","",VLOOKUP(Line[Asset Type],type_master_list,2,FALSE))</f>
        <v/>
      </c>
      <c r="L146" s="3" t="str">
        <f>IF(Line[Asset Name]="","",PROPER(Line[Asset Name]))</f>
        <v/>
      </c>
      <c r="M146" s="11" t="str">
        <f>IF(Line[Install Date]="","",(Line[Install Date]))</f>
        <v/>
      </c>
      <c r="N146" s="3" t="str">
        <f>IF(Line[Note]="","",PROPER(Line[Note]))</f>
        <v/>
      </c>
      <c r="O146" s="3" t="str">
        <f>IF(Line[Resource Consent Number]="","",UPPER(Line[Resource Consent Number]))</f>
        <v/>
      </c>
      <c r="P146" s="53" t="str">
        <f>IF(Line[Asset Unit Cost]="","",Line[Asset Unit Cost])</f>
        <v/>
      </c>
      <c r="Q146" s="3" t="str">
        <f>IF(Line[Added By]="","",UPPER(Line[Added By]))</f>
        <v/>
      </c>
      <c r="R146" s="11" t="str">
        <f>IF(Line[Added Date]="","",(Line[Added Date]))</f>
        <v/>
      </c>
      <c r="S146" s="3" t="str">
        <f>IF(Line[Z COORD]="","",PROPER(Line[Z COORD]))</f>
        <v/>
      </c>
      <c r="T146" s="3" t="str">
        <f>IF(Line[Asset Description]="","",PROPER(Line[Asset Description]))</f>
        <v/>
      </c>
      <c r="U146" s="3" t="str">
        <f>IF(Line[Asset Group]="","",VLOOKUP(Line[Wall SubType],subdom_master_gdb,2,FALSE))</f>
        <v/>
      </c>
      <c r="V146" s="3" t="str">
        <f>IF(Line[Asset Group]="","",VLOOKUP(Line[Material],material_master,2,FALSE))</f>
        <v/>
      </c>
      <c r="W146" s="3" t="str">
        <f>IF(Line[Height m]="","",Line[Height m])</f>
        <v/>
      </c>
      <c r="X146" s="3" t="str">
        <f>IF(Line[Length m]="","",Line[Length m])</f>
        <v/>
      </c>
      <c r="Y146" s="3" t="str">
        <f>IF(Line[Width m]="","",Line[Width m])</f>
        <v/>
      </c>
      <c r="Z146" s="3" t="str">
        <f>IF(Line[Asset Group]="","",VLOOKUP(Line[Purpose],f_g_function,2,FALSE))</f>
        <v/>
      </c>
      <c r="AA146" s="3" t="str">
        <f>IF(Line[Asset Group]="","",VLOOKUP(Line[Post Material],material_master,2,FALSE))</f>
        <v/>
      </c>
      <c r="AB146" s="3" t="str">
        <f>IF(Line[Pipe Diameter mm]="","",Line[Pipe Diameter mm])</f>
        <v/>
      </c>
      <c r="AC146" s="3" t="str">
        <f>IF(Line[Asset Group]="","",VLOOKUP(Line[Pipe Material],irrigation_pipe_material,2,FALSE))</f>
        <v/>
      </c>
      <c r="AD146" s="3" t="str">
        <f>IF(Line[Asset Group]="","",VLOOKUP(Line[System],irrigation_system,2,FALSE))</f>
        <v/>
      </c>
      <c r="AE146" s="3" t="str">
        <f>IF(Line[Asset Group]="","",VLOOKUP(Line[Status],irrigation_status,2,FALSE))</f>
        <v/>
      </c>
      <c r="AF146" s="3" t="str">
        <f>IF(Line[Asset Group]="","",VLOOKUP(Line[Surface],subdom_master_gdb,2,FALSE))</f>
        <v/>
      </c>
      <c r="AG146" s="3" t="str">
        <f>IF(Line[Surface Layer Depth mm]="","",Line[Surface Layer Depth mm])</f>
        <v/>
      </c>
      <c r="AH146" s="3" t="str">
        <f>IF(Line[Av Width m]="","",Line[Av Width m])</f>
        <v/>
      </c>
      <c r="AI146" s="3" t="str">
        <f>IF(Line[Asset Group]="","",VLOOKUP(Line[Cycle],yes_no,2,FALSE))</f>
        <v/>
      </c>
      <c r="AJ146" s="3" t="str">
        <f>IF(Line[Asset Group]="","",VLOOKUP(Line[Species],hedge_species,2,FALSE))</f>
        <v/>
      </c>
    </row>
    <row r="147" spans="1:36" s="3" customFormat="1" x14ac:dyDescent="0.2">
      <c r="A147" s="3" t="str">
        <f>IF(Line[DWG File Name]="","",Line[DWG File Name])</f>
        <v/>
      </c>
      <c r="B147" s="3" t="str">
        <f>IF(Line[DWG Layer Name]="","",Line[DWG Layer Name])</f>
        <v/>
      </c>
      <c r="C147" s="3" t="str">
        <f>IF(Line[DWG Handle]="","",Line[DWG Handle])</f>
        <v/>
      </c>
      <c r="D147" s="58" t="str">
        <f>IF(Line[Approx Centroid X]="","",Line[Approx Centroid X])</f>
        <v/>
      </c>
      <c r="E147" s="58" t="str">
        <f>IF(Line[Approx Centroid Y]="","",Line[Approx Centroid Y])</f>
        <v/>
      </c>
      <c r="F147" s="3" t="str">
        <f>IF(Line[Replacement Asset]="","",Line[Replacement Asset])</f>
        <v/>
      </c>
      <c r="G147" s="3" t="str">
        <f>IF(Line[Asset ID]="","",UPPER(Line[Asset ID]))</f>
        <v/>
      </c>
      <c r="H147" s="3" t="str">
        <f>IF(Line[Asset Group]="","",VLOOKUP(Line[Asset Group],asset_grp_line,4,FALSE))</f>
        <v/>
      </c>
      <c r="I147" s="3" t="str">
        <f>IF(Line[Asset Group]="","",VLOOKUP(Line[Asset Group],asset_grp_line,2,FALSE))</f>
        <v/>
      </c>
      <c r="J147" s="3" t="str">
        <f>IF(Line[Asset Group]="","",VLOOKUP(Line[Asset Group],asset_grp_line,3,FALSE))</f>
        <v/>
      </c>
      <c r="K147" s="3" t="str">
        <f>IF(Line[Asset Group]="","",VLOOKUP(Line[Asset Type],type_master_list,2,FALSE))</f>
        <v/>
      </c>
      <c r="L147" s="3" t="str">
        <f>IF(Line[Asset Name]="","",PROPER(Line[Asset Name]))</f>
        <v/>
      </c>
      <c r="M147" s="11" t="str">
        <f>IF(Line[Install Date]="","",(Line[Install Date]))</f>
        <v/>
      </c>
      <c r="N147" s="3" t="str">
        <f>IF(Line[Note]="","",PROPER(Line[Note]))</f>
        <v/>
      </c>
      <c r="O147" s="3" t="str">
        <f>IF(Line[Resource Consent Number]="","",UPPER(Line[Resource Consent Number]))</f>
        <v/>
      </c>
      <c r="P147" s="53" t="str">
        <f>IF(Line[Asset Unit Cost]="","",Line[Asset Unit Cost])</f>
        <v/>
      </c>
      <c r="Q147" s="3" t="str">
        <f>IF(Line[Added By]="","",UPPER(Line[Added By]))</f>
        <v/>
      </c>
      <c r="R147" s="11" t="str">
        <f>IF(Line[Added Date]="","",(Line[Added Date]))</f>
        <v/>
      </c>
      <c r="S147" s="3" t="str">
        <f>IF(Line[Z COORD]="","",PROPER(Line[Z COORD]))</f>
        <v/>
      </c>
      <c r="T147" s="3" t="str">
        <f>IF(Line[Asset Description]="","",PROPER(Line[Asset Description]))</f>
        <v/>
      </c>
      <c r="U147" s="3" t="str">
        <f>IF(Line[Asset Group]="","",VLOOKUP(Line[Wall SubType],subdom_master_gdb,2,FALSE))</f>
        <v/>
      </c>
      <c r="V147" s="3" t="str">
        <f>IF(Line[Asset Group]="","",VLOOKUP(Line[Material],material_master,2,FALSE))</f>
        <v/>
      </c>
      <c r="W147" s="3" t="str">
        <f>IF(Line[Height m]="","",Line[Height m])</f>
        <v/>
      </c>
      <c r="X147" s="3" t="str">
        <f>IF(Line[Length m]="","",Line[Length m])</f>
        <v/>
      </c>
      <c r="Y147" s="3" t="str">
        <f>IF(Line[Width m]="","",Line[Width m])</f>
        <v/>
      </c>
      <c r="Z147" s="3" t="str">
        <f>IF(Line[Asset Group]="","",VLOOKUP(Line[Purpose],f_g_function,2,FALSE))</f>
        <v/>
      </c>
      <c r="AA147" s="3" t="str">
        <f>IF(Line[Asset Group]="","",VLOOKUP(Line[Post Material],material_master,2,FALSE))</f>
        <v/>
      </c>
      <c r="AB147" s="3" t="str">
        <f>IF(Line[Pipe Diameter mm]="","",Line[Pipe Diameter mm])</f>
        <v/>
      </c>
      <c r="AC147" s="3" t="str">
        <f>IF(Line[Asset Group]="","",VLOOKUP(Line[Pipe Material],irrigation_pipe_material,2,FALSE))</f>
        <v/>
      </c>
      <c r="AD147" s="3" t="str">
        <f>IF(Line[Asset Group]="","",VLOOKUP(Line[System],irrigation_system,2,FALSE))</f>
        <v/>
      </c>
      <c r="AE147" s="3" t="str">
        <f>IF(Line[Asset Group]="","",VLOOKUP(Line[Status],irrigation_status,2,FALSE))</f>
        <v/>
      </c>
      <c r="AF147" s="3" t="str">
        <f>IF(Line[Asset Group]="","",VLOOKUP(Line[Surface],subdom_master_gdb,2,FALSE))</f>
        <v/>
      </c>
      <c r="AG147" s="3" t="str">
        <f>IF(Line[Surface Layer Depth mm]="","",Line[Surface Layer Depth mm])</f>
        <v/>
      </c>
      <c r="AH147" s="3" t="str">
        <f>IF(Line[Av Width m]="","",Line[Av Width m])</f>
        <v/>
      </c>
      <c r="AI147" s="3" t="str">
        <f>IF(Line[Asset Group]="","",VLOOKUP(Line[Cycle],yes_no,2,FALSE))</f>
        <v/>
      </c>
      <c r="AJ147" s="3" t="str">
        <f>IF(Line[Asset Group]="","",VLOOKUP(Line[Species],hedge_species,2,FALSE))</f>
        <v/>
      </c>
    </row>
    <row r="148" spans="1:36" s="3" customFormat="1" x14ac:dyDescent="0.2">
      <c r="A148" s="3" t="str">
        <f>IF(Line[DWG File Name]="","",Line[DWG File Name])</f>
        <v/>
      </c>
      <c r="B148" s="3" t="str">
        <f>IF(Line[DWG Layer Name]="","",Line[DWG Layer Name])</f>
        <v/>
      </c>
      <c r="C148" s="3" t="str">
        <f>IF(Line[DWG Handle]="","",Line[DWG Handle])</f>
        <v/>
      </c>
      <c r="D148" s="58" t="str">
        <f>IF(Line[Approx Centroid X]="","",Line[Approx Centroid X])</f>
        <v/>
      </c>
      <c r="E148" s="58" t="str">
        <f>IF(Line[Approx Centroid Y]="","",Line[Approx Centroid Y])</f>
        <v/>
      </c>
      <c r="F148" s="3" t="str">
        <f>IF(Line[Replacement Asset]="","",Line[Replacement Asset])</f>
        <v/>
      </c>
      <c r="G148" s="3" t="str">
        <f>IF(Line[Asset ID]="","",UPPER(Line[Asset ID]))</f>
        <v/>
      </c>
      <c r="H148" s="3" t="str">
        <f>IF(Line[Asset Group]="","",VLOOKUP(Line[Asset Group],asset_grp_line,4,FALSE))</f>
        <v/>
      </c>
      <c r="I148" s="3" t="str">
        <f>IF(Line[Asset Group]="","",VLOOKUP(Line[Asset Group],asset_grp_line,2,FALSE))</f>
        <v/>
      </c>
      <c r="J148" s="3" t="str">
        <f>IF(Line[Asset Group]="","",VLOOKUP(Line[Asset Group],asset_grp_line,3,FALSE))</f>
        <v/>
      </c>
      <c r="K148" s="3" t="str">
        <f>IF(Line[Asset Group]="","",VLOOKUP(Line[Asset Type],type_master_list,2,FALSE))</f>
        <v/>
      </c>
      <c r="L148" s="3" t="str">
        <f>IF(Line[Asset Name]="","",PROPER(Line[Asset Name]))</f>
        <v/>
      </c>
      <c r="M148" s="11" t="str">
        <f>IF(Line[Install Date]="","",(Line[Install Date]))</f>
        <v/>
      </c>
      <c r="N148" s="3" t="str">
        <f>IF(Line[Note]="","",PROPER(Line[Note]))</f>
        <v/>
      </c>
      <c r="O148" s="3" t="str">
        <f>IF(Line[Resource Consent Number]="","",UPPER(Line[Resource Consent Number]))</f>
        <v/>
      </c>
      <c r="P148" s="53" t="str">
        <f>IF(Line[Asset Unit Cost]="","",Line[Asset Unit Cost])</f>
        <v/>
      </c>
      <c r="Q148" s="3" t="str">
        <f>IF(Line[Added By]="","",UPPER(Line[Added By]))</f>
        <v/>
      </c>
      <c r="R148" s="11" t="str">
        <f>IF(Line[Added Date]="","",(Line[Added Date]))</f>
        <v/>
      </c>
      <c r="S148" s="3" t="str">
        <f>IF(Line[Z COORD]="","",PROPER(Line[Z COORD]))</f>
        <v/>
      </c>
      <c r="T148" s="3" t="str">
        <f>IF(Line[Asset Description]="","",PROPER(Line[Asset Description]))</f>
        <v/>
      </c>
      <c r="U148" s="3" t="str">
        <f>IF(Line[Asset Group]="","",VLOOKUP(Line[Wall SubType],subdom_master_gdb,2,FALSE))</f>
        <v/>
      </c>
      <c r="V148" s="3" t="str">
        <f>IF(Line[Asset Group]="","",VLOOKUP(Line[Material],material_master,2,FALSE))</f>
        <v/>
      </c>
      <c r="W148" s="3" t="str">
        <f>IF(Line[Height m]="","",Line[Height m])</f>
        <v/>
      </c>
      <c r="X148" s="3" t="str">
        <f>IF(Line[Length m]="","",Line[Length m])</f>
        <v/>
      </c>
      <c r="Y148" s="3" t="str">
        <f>IF(Line[Width m]="","",Line[Width m])</f>
        <v/>
      </c>
      <c r="Z148" s="3" t="str">
        <f>IF(Line[Asset Group]="","",VLOOKUP(Line[Purpose],f_g_function,2,FALSE))</f>
        <v/>
      </c>
      <c r="AA148" s="3" t="str">
        <f>IF(Line[Asset Group]="","",VLOOKUP(Line[Post Material],material_master,2,FALSE))</f>
        <v/>
      </c>
      <c r="AB148" s="3" t="str">
        <f>IF(Line[Pipe Diameter mm]="","",Line[Pipe Diameter mm])</f>
        <v/>
      </c>
      <c r="AC148" s="3" t="str">
        <f>IF(Line[Asset Group]="","",VLOOKUP(Line[Pipe Material],irrigation_pipe_material,2,FALSE))</f>
        <v/>
      </c>
      <c r="AD148" s="3" t="str">
        <f>IF(Line[Asset Group]="","",VLOOKUP(Line[System],irrigation_system,2,FALSE))</f>
        <v/>
      </c>
      <c r="AE148" s="3" t="str">
        <f>IF(Line[Asset Group]="","",VLOOKUP(Line[Status],irrigation_status,2,FALSE))</f>
        <v/>
      </c>
      <c r="AF148" s="3" t="str">
        <f>IF(Line[Asset Group]="","",VLOOKUP(Line[Surface],subdom_master_gdb,2,FALSE))</f>
        <v/>
      </c>
      <c r="AG148" s="3" t="str">
        <f>IF(Line[Surface Layer Depth mm]="","",Line[Surface Layer Depth mm])</f>
        <v/>
      </c>
      <c r="AH148" s="3" t="str">
        <f>IF(Line[Av Width m]="","",Line[Av Width m])</f>
        <v/>
      </c>
      <c r="AI148" s="3" t="str">
        <f>IF(Line[Asset Group]="","",VLOOKUP(Line[Cycle],yes_no,2,FALSE))</f>
        <v/>
      </c>
      <c r="AJ148" s="3" t="str">
        <f>IF(Line[Asset Group]="","",VLOOKUP(Line[Species],hedge_species,2,FALSE))</f>
        <v/>
      </c>
    </row>
    <row r="149" spans="1:36" s="3" customFormat="1" x14ac:dyDescent="0.2">
      <c r="A149" s="3" t="str">
        <f>IF(Line[DWG File Name]="","",Line[DWG File Name])</f>
        <v/>
      </c>
      <c r="B149" s="3" t="str">
        <f>IF(Line[DWG Layer Name]="","",Line[DWG Layer Name])</f>
        <v/>
      </c>
      <c r="C149" s="3" t="str">
        <f>IF(Line[DWG Handle]="","",Line[DWG Handle])</f>
        <v/>
      </c>
      <c r="D149" s="58" t="str">
        <f>IF(Line[Approx Centroid X]="","",Line[Approx Centroid X])</f>
        <v/>
      </c>
      <c r="E149" s="58" t="str">
        <f>IF(Line[Approx Centroid Y]="","",Line[Approx Centroid Y])</f>
        <v/>
      </c>
      <c r="F149" s="3" t="str">
        <f>IF(Line[Replacement Asset]="","",Line[Replacement Asset])</f>
        <v/>
      </c>
      <c r="G149" s="3" t="str">
        <f>IF(Line[Asset ID]="","",UPPER(Line[Asset ID]))</f>
        <v/>
      </c>
      <c r="H149" s="3" t="str">
        <f>IF(Line[Asset Group]="","",VLOOKUP(Line[Asset Group],asset_grp_line,4,FALSE))</f>
        <v/>
      </c>
      <c r="I149" s="3" t="str">
        <f>IF(Line[Asset Group]="","",VLOOKUP(Line[Asset Group],asset_grp_line,2,FALSE))</f>
        <v/>
      </c>
      <c r="J149" s="3" t="str">
        <f>IF(Line[Asset Group]="","",VLOOKUP(Line[Asset Group],asset_grp_line,3,FALSE))</f>
        <v/>
      </c>
      <c r="K149" s="3" t="str">
        <f>IF(Line[Asset Group]="","",VLOOKUP(Line[Asset Type],type_master_list,2,FALSE))</f>
        <v/>
      </c>
      <c r="L149" s="3" t="str">
        <f>IF(Line[Asset Name]="","",PROPER(Line[Asset Name]))</f>
        <v/>
      </c>
      <c r="M149" s="11" t="str">
        <f>IF(Line[Install Date]="","",(Line[Install Date]))</f>
        <v/>
      </c>
      <c r="N149" s="3" t="str">
        <f>IF(Line[Note]="","",PROPER(Line[Note]))</f>
        <v/>
      </c>
      <c r="O149" s="3" t="str">
        <f>IF(Line[Resource Consent Number]="","",UPPER(Line[Resource Consent Number]))</f>
        <v/>
      </c>
      <c r="P149" s="53" t="str">
        <f>IF(Line[Asset Unit Cost]="","",Line[Asset Unit Cost])</f>
        <v/>
      </c>
      <c r="Q149" s="3" t="str">
        <f>IF(Line[Added By]="","",UPPER(Line[Added By]))</f>
        <v/>
      </c>
      <c r="R149" s="11" t="str">
        <f>IF(Line[Added Date]="","",(Line[Added Date]))</f>
        <v/>
      </c>
      <c r="S149" s="3" t="str">
        <f>IF(Line[Z COORD]="","",PROPER(Line[Z COORD]))</f>
        <v/>
      </c>
      <c r="T149" s="3" t="str">
        <f>IF(Line[Asset Description]="","",PROPER(Line[Asset Description]))</f>
        <v/>
      </c>
      <c r="U149" s="3" t="str">
        <f>IF(Line[Asset Group]="","",VLOOKUP(Line[Wall SubType],subdom_master_gdb,2,FALSE))</f>
        <v/>
      </c>
      <c r="V149" s="3" t="str">
        <f>IF(Line[Asset Group]="","",VLOOKUP(Line[Material],material_master,2,FALSE))</f>
        <v/>
      </c>
      <c r="W149" s="3" t="str">
        <f>IF(Line[Height m]="","",Line[Height m])</f>
        <v/>
      </c>
      <c r="X149" s="3" t="str">
        <f>IF(Line[Length m]="","",Line[Length m])</f>
        <v/>
      </c>
      <c r="Y149" s="3" t="str">
        <f>IF(Line[Width m]="","",Line[Width m])</f>
        <v/>
      </c>
      <c r="Z149" s="3" t="str">
        <f>IF(Line[Asset Group]="","",VLOOKUP(Line[Purpose],f_g_function,2,FALSE))</f>
        <v/>
      </c>
      <c r="AA149" s="3" t="str">
        <f>IF(Line[Asset Group]="","",VLOOKUP(Line[Post Material],material_master,2,FALSE))</f>
        <v/>
      </c>
      <c r="AB149" s="3" t="str">
        <f>IF(Line[Pipe Diameter mm]="","",Line[Pipe Diameter mm])</f>
        <v/>
      </c>
      <c r="AC149" s="3" t="str">
        <f>IF(Line[Asset Group]="","",VLOOKUP(Line[Pipe Material],irrigation_pipe_material,2,FALSE))</f>
        <v/>
      </c>
      <c r="AD149" s="3" t="str">
        <f>IF(Line[Asset Group]="","",VLOOKUP(Line[System],irrigation_system,2,FALSE))</f>
        <v/>
      </c>
      <c r="AE149" s="3" t="str">
        <f>IF(Line[Asset Group]="","",VLOOKUP(Line[Status],irrigation_status,2,FALSE))</f>
        <v/>
      </c>
      <c r="AF149" s="3" t="str">
        <f>IF(Line[Asset Group]="","",VLOOKUP(Line[Surface],subdom_master_gdb,2,FALSE))</f>
        <v/>
      </c>
      <c r="AG149" s="3" t="str">
        <f>IF(Line[Surface Layer Depth mm]="","",Line[Surface Layer Depth mm])</f>
        <v/>
      </c>
      <c r="AH149" s="3" t="str">
        <f>IF(Line[Av Width m]="","",Line[Av Width m])</f>
        <v/>
      </c>
      <c r="AI149" s="3" t="str">
        <f>IF(Line[Asset Group]="","",VLOOKUP(Line[Cycle],yes_no,2,FALSE))</f>
        <v/>
      </c>
      <c r="AJ149" s="3" t="str">
        <f>IF(Line[Asset Group]="","",VLOOKUP(Line[Species],hedge_species,2,FALSE))</f>
        <v/>
      </c>
    </row>
    <row r="150" spans="1:36" s="3" customFormat="1" x14ac:dyDescent="0.2">
      <c r="A150" s="3" t="str">
        <f>IF(Line[DWG File Name]="","",Line[DWG File Name])</f>
        <v/>
      </c>
      <c r="B150" s="3" t="str">
        <f>IF(Line[DWG Layer Name]="","",Line[DWG Layer Name])</f>
        <v/>
      </c>
      <c r="C150" s="3" t="str">
        <f>IF(Line[DWG Handle]="","",Line[DWG Handle])</f>
        <v/>
      </c>
      <c r="D150" s="58" t="str">
        <f>IF(Line[Approx Centroid X]="","",Line[Approx Centroid X])</f>
        <v/>
      </c>
      <c r="E150" s="58" t="str">
        <f>IF(Line[Approx Centroid Y]="","",Line[Approx Centroid Y])</f>
        <v/>
      </c>
      <c r="F150" s="3" t="str">
        <f>IF(Line[Replacement Asset]="","",Line[Replacement Asset])</f>
        <v/>
      </c>
      <c r="G150" s="3" t="str">
        <f>IF(Line[Asset ID]="","",UPPER(Line[Asset ID]))</f>
        <v/>
      </c>
      <c r="H150" s="3" t="str">
        <f>IF(Line[Asset Group]="","",VLOOKUP(Line[Asset Group],asset_grp_line,4,FALSE))</f>
        <v/>
      </c>
      <c r="I150" s="3" t="str">
        <f>IF(Line[Asset Group]="","",VLOOKUP(Line[Asset Group],asset_grp_line,2,FALSE))</f>
        <v/>
      </c>
      <c r="J150" s="3" t="str">
        <f>IF(Line[Asset Group]="","",VLOOKUP(Line[Asset Group],asset_grp_line,3,FALSE))</f>
        <v/>
      </c>
      <c r="K150" s="3" t="str">
        <f>IF(Line[Asset Group]="","",VLOOKUP(Line[Asset Type],type_master_list,2,FALSE))</f>
        <v/>
      </c>
      <c r="L150" s="3" t="str">
        <f>IF(Line[Asset Name]="","",PROPER(Line[Asset Name]))</f>
        <v/>
      </c>
      <c r="M150" s="11" t="str">
        <f>IF(Line[Install Date]="","",(Line[Install Date]))</f>
        <v/>
      </c>
      <c r="N150" s="3" t="str">
        <f>IF(Line[Note]="","",PROPER(Line[Note]))</f>
        <v/>
      </c>
      <c r="O150" s="3" t="str">
        <f>IF(Line[Resource Consent Number]="","",UPPER(Line[Resource Consent Number]))</f>
        <v/>
      </c>
      <c r="P150" s="53" t="str">
        <f>IF(Line[Asset Unit Cost]="","",Line[Asset Unit Cost])</f>
        <v/>
      </c>
      <c r="Q150" s="3" t="str">
        <f>IF(Line[Added By]="","",UPPER(Line[Added By]))</f>
        <v/>
      </c>
      <c r="R150" s="11" t="str">
        <f>IF(Line[Added Date]="","",(Line[Added Date]))</f>
        <v/>
      </c>
      <c r="S150" s="3" t="str">
        <f>IF(Line[Z COORD]="","",PROPER(Line[Z COORD]))</f>
        <v/>
      </c>
      <c r="T150" s="3" t="str">
        <f>IF(Line[Asset Description]="","",PROPER(Line[Asset Description]))</f>
        <v/>
      </c>
      <c r="U150" s="3" t="str">
        <f>IF(Line[Asset Group]="","",VLOOKUP(Line[Wall SubType],subdom_master_gdb,2,FALSE))</f>
        <v/>
      </c>
      <c r="V150" s="3" t="str">
        <f>IF(Line[Asset Group]="","",VLOOKUP(Line[Material],material_master,2,FALSE))</f>
        <v/>
      </c>
      <c r="W150" s="3" t="str">
        <f>IF(Line[Height m]="","",Line[Height m])</f>
        <v/>
      </c>
      <c r="X150" s="3" t="str">
        <f>IF(Line[Length m]="","",Line[Length m])</f>
        <v/>
      </c>
      <c r="Y150" s="3" t="str">
        <f>IF(Line[Width m]="","",Line[Width m])</f>
        <v/>
      </c>
      <c r="Z150" s="3" t="str">
        <f>IF(Line[Asset Group]="","",VLOOKUP(Line[Purpose],f_g_function,2,FALSE))</f>
        <v/>
      </c>
      <c r="AA150" s="3" t="str">
        <f>IF(Line[Asset Group]="","",VLOOKUP(Line[Post Material],material_master,2,FALSE))</f>
        <v/>
      </c>
      <c r="AB150" s="3" t="str">
        <f>IF(Line[Pipe Diameter mm]="","",Line[Pipe Diameter mm])</f>
        <v/>
      </c>
      <c r="AC150" s="3" t="str">
        <f>IF(Line[Asset Group]="","",VLOOKUP(Line[Pipe Material],irrigation_pipe_material,2,FALSE))</f>
        <v/>
      </c>
      <c r="AD150" s="3" t="str">
        <f>IF(Line[Asset Group]="","",VLOOKUP(Line[System],irrigation_system,2,FALSE))</f>
        <v/>
      </c>
      <c r="AE150" s="3" t="str">
        <f>IF(Line[Asset Group]="","",VLOOKUP(Line[Status],irrigation_status,2,FALSE))</f>
        <v/>
      </c>
      <c r="AF150" s="3" t="str">
        <f>IF(Line[Asset Group]="","",VLOOKUP(Line[Surface],subdom_master_gdb,2,FALSE))</f>
        <v/>
      </c>
      <c r="AG150" s="3" t="str">
        <f>IF(Line[Surface Layer Depth mm]="","",Line[Surface Layer Depth mm])</f>
        <v/>
      </c>
      <c r="AH150" s="3" t="str">
        <f>IF(Line[Av Width m]="","",Line[Av Width m])</f>
        <v/>
      </c>
      <c r="AI150" s="3" t="str">
        <f>IF(Line[Asset Group]="","",VLOOKUP(Line[Cycle],yes_no,2,FALSE))</f>
        <v/>
      </c>
      <c r="AJ150" s="3" t="str">
        <f>IF(Line[Asset Group]="","",VLOOKUP(Line[Species],hedge_species,2,FALSE))</f>
        <v/>
      </c>
    </row>
    <row r="151" spans="1:36" s="3" customFormat="1" x14ac:dyDescent="0.2">
      <c r="A151" s="3" t="str">
        <f>IF(Line[DWG File Name]="","",Line[DWG File Name])</f>
        <v/>
      </c>
      <c r="B151" s="3" t="str">
        <f>IF(Line[DWG Layer Name]="","",Line[DWG Layer Name])</f>
        <v/>
      </c>
      <c r="C151" s="3" t="str">
        <f>IF(Line[DWG Handle]="","",Line[DWG Handle])</f>
        <v/>
      </c>
      <c r="D151" s="58" t="str">
        <f>IF(Line[Approx Centroid X]="","",Line[Approx Centroid X])</f>
        <v/>
      </c>
      <c r="E151" s="58" t="str">
        <f>IF(Line[Approx Centroid Y]="","",Line[Approx Centroid Y])</f>
        <v/>
      </c>
      <c r="F151" s="3" t="str">
        <f>IF(Line[Replacement Asset]="","",Line[Replacement Asset])</f>
        <v/>
      </c>
      <c r="G151" s="3" t="str">
        <f>IF(Line[Asset ID]="","",UPPER(Line[Asset ID]))</f>
        <v/>
      </c>
      <c r="H151" s="3" t="str">
        <f>IF(Line[Asset Group]="","",VLOOKUP(Line[Asset Group],asset_grp_line,4,FALSE))</f>
        <v/>
      </c>
      <c r="I151" s="3" t="str">
        <f>IF(Line[Asset Group]="","",VLOOKUP(Line[Asset Group],asset_grp_line,2,FALSE))</f>
        <v/>
      </c>
      <c r="J151" s="3" t="str">
        <f>IF(Line[Asset Group]="","",VLOOKUP(Line[Asset Group],asset_grp_line,3,FALSE))</f>
        <v/>
      </c>
      <c r="K151" s="3" t="str">
        <f>IF(Line[Asset Group]="","",VLOOKUP(Line[Asset Type],type_master_list,2,FALSE))</f>
        <v/>
      </c>
      <c r="L151" s="3" t="str">
        <f>IF(Line[Asset Name]="","",PROPER(Line[Asset Name]))</f>
        <v/>
      </c>
      <c r="M151" s="11" t="str">
        <f>IF(Line[Install Date]="","",(Line[Install Date]))</f>
        <v/>
      </c>
      <c r="N151" s="3" t="str">
        <f>IF(Line[Note]="","",PROPER(Line[Note]))</f>
        <v/>
      </c>
      <c r="O151" s="3" t="str">
        <f>IF(Line[Resource Consent Number]="","",UPPER(Line[Resource Consent Number]))</f>
        <v/>
      </c>
      <c r="P151" s="53" t="str">
        <f>IF(Line[Asset Unit Cost]="","",Line[Asset Unit Cost])</f>
        <v/>
      </c>
      <c r="Q151" s="3" t="str">
        <f>IF(Line[Added By]="","",UPPER(Line[Added By]))</f>
        <v/>
      </c>
      <c r="R151" s="11" t="str">
        <f>IF(Line[Added Date]="","",(Line[Added Date]))</f>
        <v/>
      </c>
      <c r="S151" s="3" t="str">
        <f>IF(Line[Z COORD]="","",PROPER(Line[Z COORD]))</f>
        <v/>
      </c>
      <c r="T151" s="3" t="str">
        <f>IF(Line[Asset Description]="","",PROPER(Line[Asset Description]))</f>
        <v/>
      </c>
      <c r="U151" s="3" t="str">
        <f>IF(Line[Asset Group]="","",VLOOKUP(Line[Wall SubType],subdom_master_gdb,2,FALSE))</f>
        <v/>
      </c>
      <c r="V151" s="3" t="str">
        <f>IF(Line[Asset Group]="","",VLOOKUP(Line[Material],material_master,2,FALSE))</f>
        <v/>
      </c>
      <c r="W151" s="3" t="str">
        <f>IF(Line[Height m]="","",Line[Height m])</f>
        <v/>
      </c>
      <c r="X151" s="3" t="str">
        <f>IF(Line[Length m]="","",Line[Length m])</f>
        <v/>
      </c>
      <c r="Y151" s="3" t="str">
        <f>IF(Line[Width m]="","",Line[Width m])</f>
        <v/>
      </c>
      <c r="Z151" s="3" t="str">
        <f>IF(Line[Asset Group]="","",VLOOKUP(Line[Purpose],f_g_function,2,FALSE))</f>
        <v/>
      </c>
      <c r="AA151" s="3" t="str">
        <f>IF(Line[Asset Group]="","",VLOOKUP(Line[Post Material],material_master,2,FALSE))</f>
        <v/>
      </c>
      <c r="AB151" s="3" t="str">
        <f>IF(Line[Pipe Diameter mm]="","",Line[Pipe Diameter mm])</f>
        <v/>
      </c>
      <c r="AC151" s="3" t="str">
        <f>IF(Line[Asset Group]="","",VLOOKUP(Line[Pipe Material],irrigation_pipe_material,2,FALSE))</f>
        <v/>
      </c>
      <c r="AD151" s="3" t="str">
        <f>IF(Line[Asset Group]="","",VLOOKUP(Line[System],irrigation_system,2,FALSE))</f>
        <v/>
      </c>
      <c r="AE151" s="3" t="str">
        <f>IF(Line[Asset Group]="","",VLOOKUP(Line[Status],irrigation_status,2,FALSE))</f>
        <v/>
      </c>
      <c r="AF151" s="3" t="str">
        <f>IF(Line[Asset Group]="","",VLOOKUP(Line[Surface],subdom_master_gdb,2,FALSE))</f>
        <v/>
      </c>
      <c r="AG151" s="3" t="str">
        <f>IF(Line[Surface Layer Depth mm]="","",Line[Surface Layer Depth mm])</f>
        <v/>
      </c>
      <c r="AH151" s="3" t="str">
        <f>IF(Line[Av Width m]="","",Line[Av Width m])</f>
        <v/>
      </c>
      <c r="AI151" s="3" t="str">
        <f>IF(Line[Asset Group]="","",VLOOKUP(Line[Cycle],yes_no,2,FALSE))</f>
        <v/>
      </c>
      <c r="AJ151" s="3" t="str">
        <f>IF(Line[Asset Group]="","",VLOOKUP(Line[Species],hedge_species,2,FALSE))</f>
        <v/>
      </c>
    </row>
    <row r="152" spans="1:36" s="3" customFormat="1" x14ac:dyDescent="0.2">
      <c r="A152" s="3" t="str">
        <f>IF(Line[DWG File Name]="","",Line[DWG File Name])</f>
        <v/>
      </c>
      <c r="B152" s="3" t="str">
        <f>IF(Line[DWG Layer Name]="","",Line[DWG Layer Name])</f>
        <v/>
      </c>
      <c r="C152" s="3" t="str">
        <f>IF(Line[DWG Handle]="","",Line[DWG Handle])</f>
        <v/>
      </c>
      <c r="D152" s="58" t="str">
        <f>IF(Line[Approx Centroid X]="","",Line[Approx Centroid X])</f>
        <v/>
      </c>
      <c r="E152" s="58" t="str">
        <f>IF(Line[Approx Centroid Y]="","",Line[Approx Centroid Y])</f>
        <v/>
      </c>
      <c r="F152" s="3" t="str">
        <f>IF(Line[Replacement Asset]="","",Line[Replacement Asset])</f>
        <v/>
      </c>
      <c r="G152" s="3" t="str">
        <f>IF(Line[Asset ID]="","",UPPER(Line[Asset ID]))</f>
        <v/>
      </c>
      <c r="H152" s="3" t="str">
        <f>IF(Line[Asset Group]="","",VLOOKUP(Line[Asset Group],asset_grp_line,4,FALSE))</f>
        <v/>
      </c>
      <c r="I152" s="3" t="str">
        <f>IF(Line[Asset Group]="","",VLOOKUP(Line[Asset Group],asset_grp_line,2,FALSE))</f>
        <v/>
      </c>
      <c r="J152" s="3" t="str">
        <f>IF(Line[Asset Group]="","",VLOOKUP(Line[Asset Group],asset_grp_line,3,FALSE))</f>
        <v/>
      </c>
      <c r="K152" s="3" t="str">
        <f>IF(Line[Asset Group]="","",VLOOKUP(Line[Asset Type],type_master_list,2,FALSE))</f>
        <v/>
      </c>
      <c r="L152" s="3" t="str">
        <f>IF(Line[Asset Name]="","",PROPER(Line[Asset Name]))</f>
        <v/>
      </c>
      <c r="M152" s="11" t="str">
        <f>IF(Line[Install Date]="","",(Line[Install Date]))</f>
        <v/>
      </c>
      <c r="N152" s="3" t="str">
        <f>IF(Line[Note]="","",PROPER(Line[Note]))</f>
        <v/>
      </c>
      <c r="O152" s="3" t="str">
        <f>IF(Line[Resource Consent Number]="","",UPPER(Line[Resource Consent Number]))</f>
        <v/>
      </c>
      <c r="P152" s="53" t="str">
        <f>IF(Line[Asset Unit Cost]="","",Line[Asset Unit Cost])</f>
        <v/>
      </c>
      <c r="Q152" s="3" t="str">
        <f>IF(Line[Added By]="","",UPPER(Line[Added By]))</f>
        <v/>
      </c>
      <c r="R152" s="11" t="str">
        <f>IF(Line[Added Date]="","",(Line[Added Date]))</f>
        <v/>
      </c>
      <c r="S152" s="3" t="str">
        <f>IF(Line[Z COORD]="","",PROPER(Line[Z COORD]))</f>
        <v/>
      </c>
      <c r="T152" s="3" t="str">
        <f>IF(Line[Asset Description]="","",PROPER(Line[Asset Description]))</f>
        <v/>
      </c>
      <c r="U152" s="3" t="str">
        <f>IF(Line[Asset Group]="","",VLOOKUP(Line[Wall SubType],subdom_master_gdb,2,FALSE))</f>
        <v/>
      </c>
      <c r="V152" s="3" t="str">
        <f>IF(Line[Asset Group]="","",VLOOKUP(Line[Material],material_master,2,FALSE))</f>
        <v/>
      </c>
      <c r="W152" s="3" t="str">
        <f>IF(Line[Height m]="","",Line[Height m])</f>
        <v/>
      </c>
      <c r="X152" s="3" t="str">
        <f>IF(Line[Length m]="","",Line[Length m])</f>
        <v/>
      </c>
      <c r="Y152" s="3" t="str">
        <f>IF(Line[Width m]="","",Line[Width m])</f>
        <v/>
      </c>
      <c r="Z152" s="3" t="str">
        <f>IF(Line[Asset Group]="","",VLOOKUP(Line[Purpose],f_g_function,2,FALSE))</f>
        <v/>
      </c>
      <c r="AA152" s="3" t="str">
        <f>IF(Line[Asset Group]="","",VLOOKUP(Line[Post Material],material_master,2,FALSE))</f>
        <v/>
      </c>
      <c r="AB152" s="3" t="str">
        <f>IF(Line[Pipe Diameter mm]="","",Line[Pipe Diameter mm])</f>
        <v/>
      </c>
      <c r="AC152" s="3" t="str">
        <f>IF(Line[Asset Group]="","",VLOOKUP(Line[Pipe Material],irrigation_pipe_material,2,FALSE))</f>
        <v/>
      </c>
      <c r="AD152" s="3" t="str">
        <f>IF(Line[Asset Group]="","",VLOOKUP(Line[System],irrigation_system,2,FALSE))</f>
        <v/>
      </c>
      <c r="AE152" s="3" t="str">
        <f>IF(Line[Asset Group]="","",VLOOKUP(Line[Status],irrigation_status,2,FALSE))</f>
        <v/>
      </c>
      <c r="AF152" s="3" t="str">
        <f>IF(Line[Asset Group]="","",VLOOKUP(Line[Surface],subdom_master_gdb,2,FALSE))</f>
        <v/>
      </c>
      <c r="AG152" s="3" t="str">
        <f>IF(Line[Surface Layer Depth mm]="","",Line[Surface Layer Depth mm])</f>
        <v/>
      </c>
      <c r="AH152" s="3" t="str">
        <f>IF(Line[Av Width m]="","",Line[Av Width m])</f>
        <v/>
      </c>
      <c r="AI152" s="3" t="str">
        <f>IF(Line[Asset Group]="","",VLOOKUP(Line[Cycle],yes_no,2,FALSE))</f>
        <v/>
      </c>
      <c r="AJ152" s="3" t="str">
        <f>IF(Line[Asset Group]="","",VLOOKUP(Line[Species],hedge_species,2,FALSE))</f>
        <v/>
      </c>
    </row>
    <row r="153" spans="1:36" s="3" customFormat="1" x14ac:dyDescent="0.2">
      <c r="A153" s="3" t="str">
        <f>IF(Line[DWG File Name]="","",Line[DWG File Name])</f>
        <v/>
      </c>
      <c r="B153" s="3" t="str">
        <f>IF(Line[DWG Layer Name]="","",Line[DWG Layer Name])</f>
        <v/>
      </c>
      <c r="C153" s="3" t="str">
        <f>IF(Line[DWG Handle]="","",Line[DWG Handle])</f>
        <v/>
      </c>
      <c r="D153" s="58" t="str">
        <f>IF(Line[Approx Centroid X]="","",Line[Approx Centroid X])</f>
        <v/>
      </c>
      <c r="E153" s="58" t="str">
        <f>IF(Line[Approx Centroid Y]="","",Line[Approx Centroid Y])</f>
        <v/>
      </c>
      <c r="F153" s="3" t="str">
        <f>IF(Line[Replacement Asset]="","",Line[Replacement Asset])</f>
        <v/>
      </c>
      <c r="G153" s="3" t="str">
        <f>IF(Line[Asset ID]="","",UPPER(Line[Asset ID]))</f>
        <v/>
      </c>
      <c r="H153" s="3" t="str">
        <f>IF(Line[Asset Group]="","",VLOOKUP(Line[Asset Group],asset_grp_line,4,FALSE))</f>
        <v/>
      </c>
      <c r="I153" s="3" t="str">
        <f>IF(Line[Asset Group]="","",VLOOKUP(Line[Asset Group],asset_grp_line,2,FALSE))</f>
        <v/>
      </c>
      <c r="J153" s="3" t="str">
        <f>IF(Line[Asset Group]="","",VLOOKUP(Line[Asset Group],asset_grp_line,3,FALSE))</f>
        <v/>
      </c>
      <c r="K153" s="3" t="str">
        <f>IF(Line[Asset Group]="","",VLOOKUP(Line[Asset Type],type_master_list,2,FALSE))</f>
        <v/>
      </c>
      <c r="L153" s="3" t="str">
        <f>IF(Line[Asset Name]="","",PROPER(Line[Asset Name]))</f>
        <v/>
      </c>
      <c r="M153" s="11" t="str">
        <f>IF(Line[Install Date]="","",(Line[Install Date]))</f>
        <v/>
      </c>
      <c r="N153" s="3" t="str">
        <f>IF(Line[Note]="","",PROPER(Line[Note]))</f>
        <v/>
      </c>
      <c r="O153" s="3" t="str">
        <f>IF(Line[Resource Consent Number]="","",UPPER(Line[Resource Consent Number]))</f>
        <v/>
      </c>
      <c r="P153" s="53" t="str">
        <f>IF(Line[Asset Unit Cost]="","",Line[Asset Unit Cost])</f>
        <v/>
      </c>
      <c r="Q153" s="3" t="str">
        <f>IF(Line[Added By]="","",UPPER(Line[Added By]))</f>
        <v/>
      </c>
      <c r="R153" s="11" t="str">
        <f>IF(Line[Added Date]="","",(Line[Added Date]))</f>
        <v/>
      </c>
      <c r="S153" s="3" t="str">
        <f>IF(Line[Z COORD]="","",PROPER(Line[Z COORD]))</f>
        <v/>
      </c>
      <c r="T153" s="3" t="str">
        <f>IF(Line[Asset Description]="","",PROPER(Line[Asset Description]))</f>
        <v/>
      </c>
      <c r="U153" s="3" t="str">
        <f>IF(Line[Asset Group]="","",VLOOKUP(Line[Wall SubType],subdom_master_gdb,2,FALSE))</f>
        <v/>
      </c>
      <c r="V153" s="3" t="str">
        <f>IF(Line[Asset Group]="","",VLOOKUP(Line[Material],material_master,2,FALSE))</f>
        <v/>
      </c>
      <c r="W153" s="3" t="str">
        <f>IF(Line[Height m]="","",Line[Height m])</f>
        <v/>
      </c>
      <c r="X153" s="3" t="str">
        <f>IF(Line[Length m]="","",Line[Length m])</f>
        <v/>
      </c>
      <c r="Y153" s="3" t="str">
        <f>IF(Line[Width m]="","",Line[Width m])</f>
        <v/>
      </c>
      <c r="Z153" s="3" t="str">
        <f>IF(Line[Asset Group]="","",VLOOKUP(Line[Purpose],f_g_function,2,FALSE))</f>
        <v/>
      </c>
      <c r="AA153" s="3" t="str">
        <f>IF(Line[Asset Group]="","",VLOOKUP(Line[Post Material],material_master,2,FALSE))</f>
        <v/>
      </c>
      <c r="AB153" s="3" t="str">
        <f>IF(Line[Pipe Diameter mm]="","",Line[Pipe Diameter mm])</f>
        <v/>
      </c>
      <c r="AC153" s="3" t="str">
        <f>IF(Line[Asset Group]="","",VLOOKUP(Line[Pipe Material],irrigation_pipe_material,2,FALSE))</f>
        <v/>
      </c>
      <c r="AD153" s="3" t="str">
        <f>IF(Line[Asset Group]="","",VLOOKUP(Line[System],irrigation_system,2,FALSE))</f>
        <v/>
      </c>
      <c r="AE153" s="3" t="str">
        <f>IF(Line[Asset Group]="","",VLOOKUP(Line[Status],irrigation_status,2,FALSE))</f>
        <v/>
      </c>
      <c r="AF153" s="3" t="str">
        <f>IF(Line[Asset Group]="","",VLOOKUP(Line[Surface],subdom_master_gdb,2,FALSE))</f>
        <v/>
      </c>
      <c r="AG153" s="3" t="str">
        <f>IF(Line[Surface Layer Depth mm]="","",Line[Surface Layer Depth mm])</f>
        <v/>
      </c>
      <c r="AH153" s="3" t="str">
        <f>IF(Line[Av Width m]="","",Line[Av Width m])</f>
        <v/>
      </c>
      <c r="AI153" s="3" t="str">
        <f>IF(Line[Asset Group]="","",VLOOKUP(Line[Cycle],yes_no,2,FALSE))</f>
        <v/>
      </c>
      <c r="AJ153" s="3" t="str">
        <f>IF(Line[Asset Group]="","",VLOOKUP(Line[Species],hedge_species,2,FALSE))</f>
        <v/>
      </c>
    </row>
    <row r="154" spans="1:36" s="3" customFormat="1" x14ac:dyDescent="0.2">
      <c r="A154" s="3" t="str">
        <f>IF(Line[DWG File Name]="","",Line[DWG File Name])</f>
        <v/>
      </c>
      <c r="B154" s="3" t="str">
        <f>IF(Line[DWG Layer Name]="","",Line[DWG Layer Name])</f>
        <v/>
      </c>
      <c r="C154" s="3" t="str">
        <f>IF(Line[DWG Handle]="","",Line[DWG Handle])</f>
        <v/>
      </c>
      <c r="D154" s="58" t="str">
        <f>IF(Line[Approx Centroid X]="","",Line[Approx Centroid X])</f>
        <v/>
      </c>
      <c r="E154" s="58" t="str">
        <f>IF(Line[Approx Centroid Y]="","",Line[Approx Centroid Y])</f>
        <v/>
      </c>
      <c r="F154" s="3" t="str">
        <f>IF(Line[Replacement Asset]="","",Line[Replacement Asset])</f>
        <v/>
      </c>
      <c r="G154" s="3" t="str">
        <f>IF(Line[Asset ID]="","",UPPER(Line[Asset ID]))</f>
        <v/>
      </c>
      <c r="H154" s="3" t="str">
        <f>IF(Line[Asset Group]="","",VLOOKUP(Line[Asset Group],asset_grp_line,4,FALSE))</f>
        <v/>
      </c>
      <c r="I154" s="3" t="str">
        <f>IF(Line[Asset Group]="","",VLOOKUP(Line[Asset Group],asset_grp_line,2,FALSE))</f>
        <v/>
      </c>
      <c r="J154" s="3" t="str">
        <f>IF(Line[Asset Group]="","",VLOOKUP(Line[Asset Group],asset_grp_line,3,FALSE))</f>
        <v/>
      </c>
      <c r="K154" s="3" t="str">
        <f>IF(Line[Asset Group]="","",VLOOKUP(Line[Asset Type],type_master_list,2,FALSE))</f>
        <v/>
      </c>
      <c r="L154" s="3" t="str">
        <f>IF(Line[Asset Name]="","",PROPER(Line[Asset Name]))</f>
        <v/>
      </c>
      <c r="M154" s="11" t="str">
        <f>IF(Line[Install Date]="","",(Line[Install Date]))</f>
        <v/>
      </c>
      <c r="N154" s="3" t="str">
        <f>IF(Line[Note]="","",PROPER(Line[Note]))</f>
        <v/>
      </c>
      <c r="O154" s="3" t="str">
        <f>IF(Line[Resource Consent Number]="","",UPPER(Line[Resource Consent Number]))</f>
        <v/>
      </c>
      <c r="P154" s="53" t="str">
        <f>IF(Line[Asset Unit Cost]="","",Line[Asset Unit Cost])</f>
        <v/>
      </c>
      <c r="Q154" s="3" t="str">
        <f>IF(Line[Added By]="","",UPPER(Line[Added By]))</f>
        <v/>
      </c>
      <c r="R154" s="11" t="str">
        <f>IF(Line[Added Date]="","",(Line[Added Date]))</f>
        <v/>
      </c>
      <c r="S154" s="3" t="str">
        <f>IF(Line[Z COORD]="","",PROPER(Line[Z COORD]))</f>
        <v/>
      </c>
      <c r="T154" s="3" t="str">
        <f>IF(Line[Asset Description]="","",PROPER(Line[Asset Description]))</f>
        <v/>
      </c>
      <c r="U154" s="3" t="str">
        <f>IF(Line[Asset Group]="","",VLOOKUP(Line[Wall SubType],subdom_master_gdb,2,FALSE))</f>
        <v/>
      </c>
      <c r="V154" s="3" t="str">
        <f>IF(Line[Asset Group]="","",VLOOKUP(Line[Material],material_master,2,FALSE))</f>
        <v/>
      </c>
      <c r="W154" s="3" t="str">
        <f>IF(Line[Height m]="","",Line[Height m])</f>
        <v/>
      </c>
      <c r="X154" s="3" t="str">
        <f>IF(Line[Length m]="","",Line[Length m])</f>
        <v/>
      </c>
      <c r="Y154" s="3" t="str">
        <f>IF(Line[Width m]="","",Line[Width m])</f>
        <v/>
      </c>
      <c r="Z154" s="3" t="str">
        <f>IF(Line[Asset Group]="","",VLOOKUP(Line[Purpose],f_g_function,2,FALSE))</f>
        <v/>
      </c>
      <c r="AA154" s="3" t="str">
        <f>IF(Line[Asset Group]="","",VLOOKUP(Line[Post Material],material_master,2,FALSE))</f>
        <v/>
      </c>
      <c r="AB154" s="3" t="str">
        <f>IF(Line[Pipe Diameter mm]="","",Line[Pipe Diameter mm])</f>
        <v/>
      </c>
      <c r="AC154" s="3" t="str">
        <f>IF(Line[Asset Group]="","",VLOOKUP(Line[Pipe Material],irrigation_pipe_material,2,FALSE))</f>
        <v/>
      </c>
      <c r="AD154" s="3" t="str">
        <f>IF(Line[Asset Group]="","",VLOOKUP(Line[System],irrigation_system,2,FALSE))</f>
        <v/>
      </c>
      <c r="AE154" s="3" t="str">
        <f>IF(Line[Asset Group]="","",VLOOKUP(Line[Status],irrigation_status,2,FALSE))</f>
        <v/>
      </c>
      <c r="AF154" s="3" t="str">
        <f>IF(Line[Asset Group]="","",VLOOKUP(Line[Surface],subdom_master_gdb,2,FALSE))</f>
        <v/>
      </c>
      <c r="AG154" s="3" t="str">
        <f>IF(Line[Surface Layer Depth mm]="","",Line[Surface Layer Depth mm])</f>
        <v/>
      </c>
      <c r="AH154" s="3" t="str">
        <f>IF(Line[Av Width m]="","",Line[Av Width m])</f>
        <v/>
      </c>
      <c r="AI154" s="3" t="str">
        <f>IF(Line[Asset Group]="","",VLOOKUP(Line[Cycle],yes_no,2,FALSE))</f>
        <v/>
      </c>
      <c r="AJ154" s="3" t="str">
        <f>IF(Line[Asset Group]="","",VLOOKUP(Line[Species],hedge_species,2,FALSE))</f>
        <v/>
      </c>
    </row>
    <row r="155" spans="1:36" s="3" customFormat="1" x14ac:dyDescent="0.2">
      <c r="A155" s="3" t="str">
        <f>IF(Line[DWG File Name]="","",Line[DWG File Name])</f>
        <v/>
      </c>
      <c r="B155" s="3" t="str">
        <f>IF(Line[DWG Layer Name]="","",Line[DWG Layer Name])</f>
        <v/>
      </c>
      <c r="C155" s="3" t="str">
        <f>IF(Line[DWG Handle]="","",Line[DWG Handle])</f>
        <v/>
      </c>
      <c r="D155" s="58" t="str">
        <f>IF(Line[Approx Centroid X]="","",Line[Approx Centroid X])</f>
        <v/>
      </c>
      <c r="E155" s="58" t="str">
        <f>IF(Line[Approx Centroid Y]="","",Line[Approx Centroid Y])</f>
        <v/>
      </c>
      <c r="F155" s="3" t="str">
        <f>IF(Line[Replacement Asset]="","",Line[Replacement Asset])</f>
        <v/>
      </c>
      <c r="G155" s="3" t="str">
        <f>IF(Line[Asset ID]="","",UPPER(Line[Asset ID]))</f>
        <v/>
      </c>
      <c r="H155" s="3" t="str">
        <f>IF(Line[Asset Group]="","",VLOOKUP(Line[Asset Group],asset_grp_line,4,FALSE))</f>
        <v/>
      </c>
      <c r="I155" s="3" t="str">
        <f>IF(Line[Asset Group]="","",VLOOKUP(Line[Asset Group],asset_grp_line,2,FALSE))</f>
        <v/>
      </c>
      <c r="J155" s="3" t="str">
        <f>IF(Line[Asset Group]="","",VLOOKUP(Line[Asset Group],asset_grp_line,3,FALSE))</f>
        <v/>
      </c>
      <c r="K155" s="3" t="str">
        <f>IF(Line[Asset Group]="","",VLOOKUP(Line[Asset Type],type_master_list,2,FALSE))</f>
        <v/>
      </c>
      <c r="L155" s="3" t="str">
        <f>IF(Line[Asset Name]="","",PROPER(Line[Asset Name]))</f>
        <v/>
      </c>
      <c r="M155" s="11" t="str">
        <f>IF(Line[Install Date]="","",(Line[Install Date]))</f>
        <v/>
      </c>
      <c r="N155" s="3" t="str">
        <f>IF(Line[Note]="","",PROPER(Line[Note]))</f>
        <v/>
      </c>
      <c r="O155" s="3" t="str">
        <f>IF(Line[Resource Consent Number]="","",UPPER(Line[Resource Consent Number]))</f>
        <v/>
      </c>
      <c r="P155" s="53" t="str">
        <f>IF(Line[Asset Unit Cost]="","",Line[Asset Unit Cost])</f>
        <v/>
      </c>
      <c r="Q155" s="3" t="str">
        <f>IF(Line[Added By]="","",UPPER(Line[Added By]))</f>
        <v/>
      </c>
      <c r="R155" s="11" t="str">
        <f>IF(Line[Added Date]="","",(Line[Added Date]))</f>
        <v/>
      </c>
      <c r="S155" s="3" t="str">
        <f>IF(Line[Z COORD]="","",PROPER(Line[Z COORD]))</f>
        <v/>
      </c>
      <c r="T155" s="3" t="str">
        <f>IF(Line[Asset Description]="","",PROPER(Line[Asset Description]))</f>
        <v/>
      </c>
      <c r="U155" s="3" t="str">
        <f>IF(Line[Asset Group]="","",VLOOKUP(Line[Wall SubType],subdom_master_gdb,2,FALSE))</f>
        <v/>
      </c>
      <c r="V155" s="3" t="str">
        <f>IF(Line[Asset Group]="","",VLOOKUP(Line[Material],material_master,2,FALSE))</f>
        <v/>
      </c>
      <c r="W155" s="3" t="str">
        <f>IF(Line[Height m]="","",Line[Height m])</f>
        <v/>
      </c>
      <c r="X155" s="3" t="str">
        <f>IF(Line[Length m]="","",Line[Length m])</f>
        <v/>
      </c>
      <c r="Y155" s="3" t="str">
        <f>IF(Line[Width m]="","",Line[Width m])</f>
        <v/>
      </c>
      <c r="Z155" s="3" t="str">
        <f>IF(Line[Asset Group]="","",VLOOKUP(Line[Purpose],f_g_function,2,FALSE))</f>
        <v/>
      </c>
      <c r="AA155" s="3" t="str">
        <f>IF(Line[Asset Group]="","",VLOOKUP(Line[Post Material],material_master,2,FALSE))</f>
        <v/>
      </c>
      <c r="AB155" s="3" t="str">
        <f>IF(Line[Pipe Diameter mm]="","",Line[Pipe Diameter mm])</f>
        <v/>
      </c>
      <c r="AC155" s="3" t="str">
        <f>IF(Line[Asset Group]="","",VLOOKUP(Line[Pipe Material],irrigation_pipe_material,2,FALSE))</f>
        <v/>
      </c>
      <c r="AD155" s="3" t="str">
        <f>IF(Line[Asset Group]="","",VLOOKUP(Line[System],irrigation_system,2,FALSE))</f>
        <v/>
      </c>
      <c r="AE155" s="3" t="str">
        <f>IF(Line[Asset Group]="","",VLOOKUP(Line[Status],irrigation_status,2,FALSE))</f>
        <v/>
      </c>
      <c r="AF155" s="3" t="str">
        <f>IF(Line[Asset Group]="","",VLOOKUP(Line[Surface],subdom_master_gdb,2,FALSE))</f>
        <v/>
      </c>
      <c r="AG155" s="3" t="str">
        <f>IF(Line[Surface Layer Depth mm]="","",Line[Surface Layer Depth mm])</f>
        <v/>
      </c>
      <c r="AH155" s="3" t="str">
        <f>IF(Line[Av Width m]="","",Line[Av Width m])</f>
        <v/>
      </c>
      <c r="AI155" s="3" t="str">
        <f>IF(Line[Asset Group]="","",VLOOKUP(Line[Cycle],yes_no,2,FALSE))</f>
        <v/>
      </c>
      <c r="AJ155" s="3" t="str">
        <f>IF(Line[Asset Group]="","",VLOOKUP(Line[Species],hedge_species,2,FALSE))</f>
        <v/>
      </c>
    </row>
    <row r="156" spans="1:36" s="3" customFormat="1" x14ac:dyDescent="0.2">
      <c r="A156" s="3" t="str">
        <f>IF(Line[DWG File Name]="","",Line[DWG File Name])</f>
        <v/>
      </c>
      <c r="B156" s="3" t="str">
        <f>IF(Line[DWG Layer Name]="","",Line[DWG Layer Name])</f>
        <v/>
      </c>
      <c r="C156" s="3" t="str">
        <f>IF(Line[DWG Handle]="","",Line[DWG Handle])</f>
        <v/>
      </c>
      <c r="D156" s="58" t="str">
        <f>IF(Line[Approx Centroid X]="","",Line[Approx Centroid X])</f>
        <v/>
      </c>
      <c r="E156" s="58" t="str">
        <f>IF(Line[Approx Centroid Y]="","",Line[Approx Centroid Y])</f>
        <v/>
      </c>
      <c r="F156" s="3" t="str">
        <f>IF(Line[Replacement Asset]="","",Line[Replacement Asset])</f>
        <v/>
      </c>
      <c r="G156" s="3" t="str">
        <f>IF(Line[Asset ID]="","",UPPER(Line[Asset ID]))</f>
        <v/>
      </c>
      <c r="H156" s="3" t="str">
        <f>IF(Line[Asset Group]="","",VLOOKUP(Line[Asset Group],asset_grp_line,4,FALSE))</f>
        <v/>
      </c>
      <c r="I156" s="3" t="str">
        <f>IF(Line[Asset Group]="","",VLOOKUP(Line[Asset Group],asset_grp_line,2,FALSE))</f>
        <v/>
      </c>
      <c r="J156" s="3" t="str">
        <f>IF(Line[Asset Group]="","",VLOOKUP(Line[Asset Group],asset_grp_line,3,FALSE))</f>
        <v/>
      </c>
      <c r="K156" s="3" t="str">
        <f>IF(Line[Asset Group]="","",VLOOKUP(Line[Asset Type],type_master_list,2,FALSE))</f>
        <v/>
      </c>
      <c r="L156" s="3" t="str">
        <f>IF(Line[Asset Name]="","",PROPER(Line[Asset Name]))</f>
        <v/>
      </c>
      <c r="M156" s="11" t="str">
        <f>IF(Line[Install Date]="","",(Line[Install Date]))</f>
        <v/>
      </c>
      <c r="N156" s="3" t="str">
        <f>IF(Line[Note]="","",PROPER(Line[Note]))</f>
        <v/>
      </c>
      <c r="O156" s="3" t="str">
        <f>IF(Line[Resource Consent Number]="","",UPPER(Line[Resource Consent Number]))</f>
        <v/>
      </c>
      <c r="P156" s="53" t="str">
        <f>IF(Line[Asset Unit Cost]="","",Line[Asset Unit Cost])</f>
        <v/>
      </c>
      <c r="Q156" s="3" t="str">
        <f>IF(Line[Added By]="","",UPPER(Line[Added By]))</f>
        <v/>
      </c>
      <c r="R156" s="11" t="str">
        <f>IF(Line[Added Date]="","",(Line[Added Date]))</f>
        <v/>
      </c>
      <c r="S156" s="3" t="str">
        <f>IF(Line[Z COORD]="","",PROPER(Line[Z COORD]))</f>
        <v/>
      </c>
      <c r="T156" s="3" t="str">
        <f>IF(Line[Asset Description]="","",PROPER(Line[Asset Description]))</f>
        <v/>
      </c>
      <c r="U156" s="3" t="str">
        <f>IF(Line[Asset Group]="","",VLOOKUP(Line[Wall SubType],subdom_master_gdb,2,FALSE))</f>
        <v/>
      </c>
      <c r="V156" s="3" t="str">
        <f>IF(Line[Asset Group]="","",VLOOKUP(Line[Material],material_master,2,FALSE))</f>
        <v/>
      </c>
      <c r="W156" s="3" t="str">
        <f>IF(Line[Height m]="","",Line[Height m])</f>
        <v/>
      </c>
      <c r="X156" s="3" t="str">
        <f>IF(Line[Length m]="","",Line[Length m])</f>
        <v/>
      </c>
      <c r="Y156" s="3" t="str">
        <f>IF(Line[Width m]="","",Line[Width m])</f>
        <v/>
      </c>
      <c r="Z156" s="3" t="str">
        <f>IF(Line[Asset Group]="","",VLOOKUP(Line[Purpose],f_g_function,2,FALSE))</f>
        <v/>
      </c>
      <c r="AA156" s="3" t="str">
        <f>IF(Line[Asset Group]="","",VLOOKUP(Line[Post Material],material_master,2,FALSE))</f>
        <v/>
      </c>
      <c r="AB156" s="3" t="str">
        <f>IF(Line[Pipe Diameter mm]="","",Line[Pipe Diameter mm])</f>
        <v/>
      </c>
      <c r="AC156" s="3" t="str">
        <f>IF(Line[Asset Group]="","",VLOOKUP(Line[Pipe Material],irrigation_pipe_material,2,FALSE))</f>
        <v/>
      </c>
      <c r="AD156" s="3" t="str">
        <f>IF(Line[Asset Group]="","",VLOOKUP(Line[System],irrigation_system,2,FALSE))</f>
        <v/>
      </c>
      <c r="AE156" s="3" t="str">
        <f>IF(Line[Asset Group]="","",VLOOKUP(Line[Status],irrigation_status,2,FALSE))</f>
        <v/>
      </c>
      <c r="AF156" s="3" t="str">
        <f>IF(Line[Asset Group]="","",VLOOKUP(Line[Surface],subdom_master_gdb,2,FALSE))</f>
        <v/>
      </c>
      <c r="AG156" s="3" t="str">
        <f>IF(Line[Surface Layer Depth mm]="","",Line[Surface Layer Depth mm])</f>
        <v/>
      </c>
      <c r="AH156" s="3" t="str">
        <f>IF(Line[Av Width m]="","",Line[Av Width m])</f>
        <v/>
      </c>
      <c r="AI156" s="3" t="str">
        <f>IF(Line[Asset Group]="","",VLOOKUP(Line[Cycle],yes_no,2,FALSE))</f>
        <v/>
      </c>
      <c r="AJ156" s="3" t="str">
        <f>IF(Line[Asset Group]="","",VLOOKUP(Line[Species],hedge_species,2,FALSE))</f>
        <v/>
      </c>
    </row>
    <row r="157" spans="1:36" s="3" customFormat="1" x14ac:dyDescent="0.2">
      <c r="A157" s="3" t="str">
        <f>IF(Line[DWG File Name]="","",Line[DWG File Name])</f>
        <v/>
      </c>
      <c r="B157" s="3" t="str">
        <f>IF(Line[DWG Layer Name]="","",Line[DWG Layer Name])</f>
        <v/>
      </c>
      <c r="C157" s="3" t="str">
        <f>IF(Line[DWG Handle]="","",Line[DWG Handle])</f>
        <v/>
      </c>
      <c r="D157" s="58" t="str">
        <f>IF(Line[Approx Centroid X]="","",Line[Approx Centroid X])</f>
        <v/>
      </c>
      <c r="E157" s="58" t="str">
        <f>IF(Line[Approx Centroid Y]="","",Line[Approx Centroid Y])</f>
        <v/>
      </c>
      <c r="F157" s="3" t="str">
        <f>IF(Line[Replacement Asset]="","",Line[Replacement Asset])</f>
        <v/>
      </c>
      <c r="G157" s="3" t="str">
        <f>IF(Line[Asset ID]="","",UPPER(Line[Asset ID]))</f>
        <v/>
      </c>
      <c r="H157" s="3" t="str">
        <f>IF(Line[Asset Group]="","",VLOOKUP(Line[Asset Group],asset_grp_line,4,FALSE))</f>
        <v/>
      </c>
      <c r="I157" s="3" t="str">
        <f>IF(Line[Asset Group]="","",VLOOKUP(Line[Asset Group],asset_grp_line,2,FALSE))</f>
        <v/>
      </c>
      <c r="J157" s="3" t="str">
        <f>IF(Line[Asset Group]="","",VLOOKUP(Line[Asset Group],asset_grp_line,3,FALSE))</f>
        <v/>
      </c>
      <c r="K157" s="3" t="str">
        <f>IF(Line[Asset Group]="","",VLOOKUP(Line[Asset Type],type_master_list,2,FALSE))</f>
        <v/>
      </c>
      <c r="L157" s="3" t="str">
        <f>IF(Line[Asset Name]="","",PROPER(Line[Asset Name]))</f>
        <v/>
      </c>
      <c r="M157" s="11" t="str">
        <f>IF(Line[Install Date]="","",(Line[Install Date]))</f>
        <v/>
      </c>
      <c r="N157" s="3" t="str">
        <f>IF(Line[Note]="","",PROPER(Line[Note]))</f>
        <v/>
      </c>
      <c r="O157" s="3" t="str">
        <f>IF(Line[Resource Consent Number]="","",UPPER(Line[Resource Consent Number]))</f>
        <v/>
      </c>
      <c r="P157" s="53" t="str">
        <f>IF(Line[Asset Unit Cost]="","",Line[Asset Unit Cost])</f>
        <v/>
      </c>
      <c r="Q157" s="3" t="str">
        <f>IF(Line[Added By]="","",UPPER(Line[Added By]))</f>
        <v/>
      </c>
      <c r="R157" s="11" t="str">
        <f>IF(Line[Added Date]="","",(Line[Added Date]))</f>
        <v/>
      </c>
      <c r="S157" s="3" t="str">
        <f>IF(Line[Z COORD]="","",PROPER(Line[Z COORD]))</f>
        <v/>
      </c>
      <c r="T157" s="3" t="str">
        <f>IF(Line[Asset Description]="","",PROPER(Line[Asset Description]))</f>
        <v/>
      </c>
      <c r="U157" s="3" t="str">
        <f>IF(Line[Asset Group]="","",VLOOKUP(Line[Wall SubType],subdom_master_gdb,2,FALSE))</f>
        <v/>
      </c>
      <c r="V157" s="3" t="str">
        <f>IF(Line[Asset Group]="","",VLOOKUP(Line[Material],material_master,2,FALSE))</f>
        <v/>
      </c>
      <c r="W157" s="3" t="str">
        <f>IF(Line[Height m]="","",Line[Height m])</f>
        <v/>
      </c>
      <c r="X157" s="3" t="str">
        <f>IF(Line[Length m]="","",Line[Length m])</f>
        <v/>
      </c>
      <c r="Y157" s="3" t="str">
        <f>IF(Line[Width m]="","",Line[Width m])</f>
        <v/>
      </c>
      <c r="Z157" s="3" t="str">
        <f>IF(Line[Asset Group]="","",VLOOKUP(Line[Purpose],f_g_function,2,FALSE))</f>
        <v/>
      </c>
      <c r="AA157" s="3" t="str">
        <f>IF(Line[Asset Group]="","",VLOOKUP(Line[Post Material],material_master,2,FALSE))</f>
        <v/>
      </c>
      <c r="AB157" s="3" t="str">
        <f>IF(Line[Pipe Diameter mm]="","",Line[Pipe Diameter mm])</f>
        <v/>
      </c>
      <c r="AC157" s="3" t="str">
        <f>IF(Line[Asset Group]="","",VLOOKUP(Line[Pipe Material],irrigation_pipe_material,2,FALSE))</f>
        <v/>
      </c>
      <c r="AD157" s="3" t="str">
        <f>IF(Line[Asset Group]="","",VLOOKUP(Line[System],irrigation_system,2,FALSE))</f>
        <v/>
      </c>
      <c r="AE157" s="3" t="str">
        <f>IF(Line[Asset Group]="","",VLOOKUP(Line[Status],irrigation_status,2,FALSE))</f>
        <v/>
      </c>
      <c r="AF157" s="3" t="str">
        <f>IF(Line[Asset Group]="","",VLOOKUP(Line[Surface],subdom_master_gdb,2,FALSE))</f>
        <v/>
      </c>
      <c r="AG157" s="3" t="str">
        <f>IF(Line[Surface Layer Depth mm]="","",Line[Surface Layer Depth mm])</f>
        <v/>
      </c>
      <c r="AH157" s="3" t="str">
        <f>IF(Line[Av Width m]="","",Line[Av Width m])</f>
        <v/>
      </c>
      <c r="AI157" s="3" t="str">
        <f>IF(Line[Asset Group]="","",VLOOKUP(Line[Cycle],yes_no,2,FALSE))</f>
        <v/>
      </c>
      <c r="AJ157" s="3" t="str">
        <f>IF(Line[Asset Group]="","",VLOOKUP(Line[Species],hedge_species,2,FALSE))</f>
        <v/>
      </c>
    </row>
    <row r="158" spans="1:36" s="3" customFormat="1" x14ac:dyDescent="0.2">
      <c r="A158" s="3" t="str">
        <f>IF(Line[DWG File Name]="","",Line[DWG File Name])</f>
        <v/>
      </c>
      <c r="B158" s="3" t="str">
        <f>IF(Line[DWG Layer Name]="","",Line[DWG Layer Name])</f>
        <v/>
      </c>
      <c r="C158" s="3" t="str">
        <f>IF(Line[DWG Handle]="","",Line[DWG Handle])</f>
        <v/>
      </c>
      <c r="D158" s="58" t="str">
        <f>IF(Line[Approx Centroid X]="","",Line[Approx Centroid X])</f>
        <v/>
      </c>
      <c r="E158" s="58" t="str">
        <f>IF(Line[Approx Centroid Y]="","",Line[Approx Centroid Y])</f>
        <v/>
      </c>
      <c r="F158" s="3" t="str">
        <f>IF(Line[Replacement Asset]="","",Line[Replacement Asset])</f>
        <v/>
      </c>
      <c r="G158" s="3" t="str">
        <f>IF(Line[Asset ID]="","",UPPER(Line[Asset ID]))</f>
        <v/>
      </c>
      <c r="H158" s="3" t="str">
        <f>IF(Line[Asset Group]="","",VLOOKUP(Line[Asset Group],asset_grp_line,4,FALSE))</f>
        <v/>
      </c>
      <c r="I158" s="3" t="str">
        <f>IF(Line[Asset Group]="","",VLOOKUP(Line[Asset Group],asset_grp_line,2,FALSE))</f>
        <v/>
      </c>
      <c r="J158" s="3" t="str">
        <f>IF(Line[Asset Group]="","",VLOOKUP(Line[Asset Group],asset_grp_line,3,FALSE))</f>
        <v/>
      </c>
      <c r="K158" s="3" t="str">
        <f>IF(Line[Asset Group]="","",VLOOKUP(Line[Asset Type],type_master_list,2,FALSE))</f>
        <v/>
      </c>
      <c r="L158" s="3" t="str">
        <f>IF(Line[Asset Name]="","",PROPER(Line[Asset Name]))</f>
        <v/>
      </c>
      <c r="M158" s="11" t="str">
        <f>IF(Line[Install Date]="","",(Line[Install Date]))</f>
        <v/>
      </c>
      <c r="N158" s="3" t="str">
        <f>IF(Line[Note]="","",PROPER(Line[Note]))</f>
        <v/>
      </c>
      <c r="O158" s="3" t="str">
        <f>IF(Line[Resource Consent Number]="","",UPPER(Line[Resource Consent Number]))</f>
        <v/>
      </c>
      <c r="P158" s="53" t="str">
        <f>IF(Line[Asset Unit Cost]="","",Line[Asset Unit Cost])</f>
        <v/>
      </c>
      <c r="Q158" s="3" t="str">
        <f>IF(Line[Added By]="","",UPPER(Line[Added By]))</f>
        <v/>
      </c>
      <c r="R158" s="11" t="str">
        <f>IF(Line[Added Date]="","",(Line[Added Date]))</f>
        <v/>
      </c>
      <c r="S158" s="3" t="str">
        <f>IF(Line[Z COORD]="","",PROPER(Line[Z COORD]))</f>
        <v/>
      </c>
      <c r="T158" s="3" t="str">
        <f>IF(Line[Asset Description]="","",PROPER(Line[Asset Description]))</f>
        <v/>
      </c>
      <c r="U158" s="3" t="str">
        <f>IF(Line[Asset Group]="","",VLOOKUP(Line[Wall SubType],subdom_master_gdb,2,FALSE))</f>
        <v/>
      </c>
      <c r="V158" s="3" t="str">
        <f>IF(Line[Asset Group]="","",VLOOKUP(Line[Material],material_master,2,FALSE))</f>
        <v/>
      </c>
      <c r="W158" s="3" t="str">
        <f>IF(Line[Height m]="","",Line[Height m])</f>
        <v/>
      </c>
      <c r="X158" s="3" t="str">
        <f>IF(Line[Length m]="","",Line[Length m])</f>
        <v/>
      </c>
      <c r="Y158" s="3" t="str">
        <f>IF(Line[Width m]="","",Line[Width m])</f>
        <v/>
      </c>
      <c r="Z158" s="3" t="str">
        <f>IF(Line[Asset Group]="","",VLOOKUP(Line[Purpose],f_g_function,2,FALSE))</f>
        <v/>
      </c>
      <c r="AA158" s="3" t="str">
        <f>IF(Line[Asset Group]="","",VLOOKUP(Line[Post Material],material_master,2,FALSE))</f>
        <v/>
      </c>
      <c r="AB158" s="3" t="str">
        <f>IF(Line[Pipe Diameter mm]="","",Line[Pipe Diameter mm])</f>
        <v/>
      </c>
      <c r="AC158" s="3" t="str">
        <f>IF(Line[Asset Group]="","",VLOOKUP(Line[Pipe Material],irrigation_pipe_material,2,FALSE))</f>
        <v/>
      </c>
      <c r="AD158" s="3" t="str">
        <f>IF(Line[Asset Group]="","",VLOOKUP(Line[System],irrigation_system,2,FALSE))</f>
        <v/>
      </c>
      <c r="AE158" s="3" t="str">
        <f>IF(Line[Asset Group]="","",VLOOKUP(Line[Status],irrigation_status,2,FALSE))</f>
        <v/>
      </c>
      <c r="AF158" s="3" t="str">
        <f>IF(Line[Asset Group]="","",VLOOKUP(Line[Surface],subdom_master_gdb,2,FALSE))</f>
        <v/>
      </c>
      <c r="AG158" s="3" t="str">
        <f>IF(Line[Surface Layer Depth mm]="","",Line[Surface Layer Depth mm])</f>
        <v/>
      </c>
      <c r="AH158" s="3" t="str">
        <f>IF(Line[Av Width m]="","",Line[Av Width m])</f>
        <v/>
      </c>
      <c r="AI158" s="3" t="str">
        <f>IF(Line[Asset Group]="","",VLOOKUP(Line[Cycle],yes_no,2,FALSE))</f>
        <v/>
      </c>
      <c r="AJ158" s="3" t="str">
        <f>IF(Line[Asset Group]="","",VLOOKUP(Line[Species],hedge_species,2,FALSE))</f>
        <v/>
      </c>
    </row>
    <row r="159" spans="1:36" s="3" customFormat="1" x14ac:dyDescent="0.2">
      <c r="A159" s="3" t="str">
        <f>IF(Line[DWG File Name]="","",Line[DWG File Name])</f>
        <v/>
      </c>
      <c r="B159" s="3" t="str">
        <f>IF(Line[DWG Layer Name]="","",Line[DWG Layer Name])</f>
        <v/>
      </c>
      <c r="C159" s="3" t="str">
        <f>IF(Line[DWG Handle]="","",Line[DWG Handle])</f>
        <v/>
      </c>
      <c r="D159" s="58" t="str">
        <f>IF(Line[Approx Centroid X]="","",Line[Approx Centroid X])</f>
        <v/>
      </c>
      <c r="E159" s="58" t="str">
        <f>IF(Line[Approx Centroid Y]="","",Line[Approx Centroid Y])</f>
        <v/>
      </c>
      <c r="F159" s="3" t="str">
        <f>IF(Line[Replacement Asset]="","",Line[Replacement Asset])</f>
        <v/>
      </c>
      <c r="G159" s="3" t="str">
        <f>IF(Line[Asset ID]="","",UPPER(Line[Asset ID]))</f>
        <v/>
      </c>
      <c r="H159" s="3" t="str">
        <f>IF(Line[Asset Group]="","",VLOOKUP(Line[Asset Group],asset_grp_line,4,FALSE))</f>
        <v/>
      </c>
      <c r="I159" s="3" t="str">
        <f>IF(Line[Asset Group]="","",VLOOKUP(Line[Asset Group],asset_grp_line,2,FALSE))</f>
        <v/>
      </c>
      <c r="J159" s="3" t="str">
        <f>IF(Line[Asset Group]="","",VLOOKUP(Line[Asset Group],asset_grp_line,3,FALSE))</f>
        <v/>
      </c>
      <c r="K159" s="3" t="str">
        <f>IF(Line[Asset Group]="","",VLOOKUP(Line[Asset Type],type_master_list,2,FALSE))</f>
        <v/>
      </c>
      <c r="L159" s="3" t="str">
        <f>IF(Line[Asset Name]="","",PROPER(Line[Asset Name]))</f>
        <v/>
      </c>
      <c r="M159" s="11" t="str">
        <f>IF(Line[Install Date]="","",(Line[Install Date]))</f>
        <v/>
      </c>
      <c r="N159" s="3" t="str">
        <f>IF(Line[Note]="","",PROPER(Line[Note]))</f>
        <v/>
      </c>
      <c r="O159" s="3" t="str">
        <f>IF(Line[Resource Consent Number]="","",UPPER(Line[Resource Consent Number]))</f>
        <v/>
      </c>
      <c r="P159" s="53" t="str">
        <f>IF(Line[Asset Unit Cost]="","",Line[Asset Unit Cost])</f>
        <v/>
      </c>
      <c r="Q159" s="3" t="str">
        <f>IF(Line[Added By]="","",UPPER(Line[Added By]))</f>
        <v/>
      </c>
      <c r="R159" s="11" t="str">
        <f>IF(Line[Added Date]="","",(Line[Added Date]))</f>
        <v/>
      </c>
      <c r="S159" s="3" t="str">
        <f>IF(Line[Z COORD]="","",PROPER(Line[Z COORD]))</f>
        <v/>
      </c>
      <c r="T159" s="3" t="str">
        <f>IF(Line[Asset Description]="","",PROPER(Line[Asset Description]))</f>
        <v/>
      </c>
      <c r="U159" s="3" t="str">
        <f>IF(Line[Asset Group]="","",VLOOKUP(Line[Wall SubType],subdom_master_gdb,2,FALSE))</f>
        <v/>
      </c>
      <c r="V159" s="3" t="str">
        <f>IF(Line[Asset Group]="","",VLOOKUP(Line[Material],material_master,2,FALSE))</f>
        <v/>
      </c>
      <c r="W159" s="3" t="str">
        <f>IF(Line[Height m]="","",Line[Height m])</f>
        <v/>
      </c>
      <c r="X159" s="3" t="str">
        <f>IF(Line[Length m]="","",Line[Length m])</f>
        <v/>
      </c>
      <c r="Y159" s="3" t="str">
        <f>IF(Line[Width m]="","",Line[Width m])</f>
        <v/>
      </c>
      <c r="Z159" s="3" t="str">
        <f>IF(Line[Asset Group]="","",VLOOKUP(Line[Purpose],f_g_function,2,FALSE))</f>
        <v/>
      </c>
      <c r="AA159" s="3" t="str">
        <f>IF(Line[Asset Group]="","",VLOOKUP(Line[Post Material],material_master,2,FALSE))</f>
        <v/>
      </c>
      <c r="AB159" s="3" t="str">
        <f>IF(Line[Pipe Diameter mm]="","",Line[Pipe Diameter mm])</f>
        <v/>
      </c>
      <c r="AC159" s="3" t="str">
        <f>IF(Line[Asset Group]="","",VLOOKUP(Line[Pipe Material],irrigation_pipe_material,2,FALSE))</f>
        <v/>
      </c>
      <c r="AD159" s="3" t="str">
        <f>IF(Line[Asset Group]="","",VLOOKUP(Line[System],irrigation_system,2,FALSE))</f>
        <v/>
      </c>
      <c r="AE159" s="3" t="str">
        <f>IF(Line[Asset Group]="","",VLOOKUP(Line[Status],irrigation_status,2,FALSE))</f>
        <v/>
      </c>
      <c r="AF159" s="3" t="str">
        <f>IF(Line[Asset Group]="","",VLOOKUP(Line[Surface],subdom_master_gdb,2,FALSE))</f>
        <v/>
      </c>
      <c r="AG159" s="3" t="str">
        <f>IF(Line[Surface Layer Depth mm]="","",Line[Surface Layer Depth mm])</f>
        <v/>
      </c>
      <c r="AH159" s="3" t="str">
        <f>IF(Line[Av Width m]="","",Line[Av Width m])</f>
        <v/>
      </c>
      <c r="AI159" s="3" t="str">
        <f>IF(Line[Asset Group]="","",VLOOKUP(Line[Cycle],yes_no,2,FALSE))</f>
        <v/>
      </c>
      <c r="AJ159" s="3" t="str">
        <f>IF(Line[Asset Group]="","",VLOOKUP(Line[Species],hedge_species,2,FALSE))</f>
        <v/>
      </c>
    </row>
    <row r="160" spans="1:36" s="3" customFormat="1" x14ac:dyDescent="0.2">
      <c r="A160" s="3" t="str">
        <f>IF(Line[DWG File Name]="","",Line[DWG File Name])</f>
        <v/>
      </c>
      <c r="B160" s="3" t="str">
        <f>IF(Line[DWG Layer Name]="","",Line[DWG Layer Name])</f>
        <v/>
      </c>
      <c r="C160" s="3" t="str">
        <f>IF(Line[DWG Handle]="","",Line[DWG Handle])</f>
        <v/>
      </c>
      <c r="D160" s="58" t="str">
        <f>IF(Line[Approx Centroid X]="","",Line[Approx Centroid X])</f>
        <v/>
      </c>
      <c r="E160" s="58" t="str">
        <f>IF(Line[Approx Centroid Y]="","",Line[Approx Centroid Y])</f>
        <v/>
      </c>
      <c r="F160" s="3" t="str">
        <f>IF(Line[Replacement Asset]="","",Line[Replacement Asset])</f>
        <v/>
      </c>
      <c r="G160" s="3" t="str">
        <f>IF(Line[Asset ID]="","",UPPER(Line[Asset ID]))</f>
        <v/>
      </c>
      <c r="H160" s="3" t="str">
        <f>IF(Line[Asset Group]="","",VLOOKUP(Line[Asset Group],asset_grp_line,4,FALSE))</f>
        <v/>
      </c>
      <c r="I160" s="3" t="str">
        <f>IF(Line[Asset Group]="","",VLOOKUP(Line[Asset Group],asset_grp_line,2,FALSE))</f>
        <v/>
      </c>
      <c r="J160" s="3" t="str">
        <f>IF(Line[Asset Group]="","",VLOOKUP(Line[Asset Group],asset_grp_line,3,FALSE))</f>
        <v/>
      </c>
      <c r="K160" s="3" t="str">
        <f>IF(Line[Asset Group]="","",VLOOKUP(Line[Asset Type],type_master_list,2,FALSE))</f>
        <v/>
      </c>
      <c r="L160" s="3" t="str">
        <f>IF(Line[Asset Name]="","",PROPER(Line[Asset Name]))</f>
        <v/>
      </c>
      <c r="M160" s="11" t="str">
        <f>IF(Line[Install Date]="","",(Line[Install Date]))</f>
        <v/>
      </c>
      <c r="N160" s="3" t="str">
        <f>IF(Line[Note]="","",PROPER(Line[Note]))</f>
        <v/>
      </c>
      <c r="O160" s="3" t="str">
        <f>IF(Line[Resource Consent Number]="","",UPPER(Line[Resource Consent Number]))</f>
        <v/>
      </c>
      <c r="P160" s="53" t="str">
        <f>IF(Line[Asset Unit Cost]="","",Line[Asset Unit Cost])</f>
        <v/>
      </c>
      <c r="Q160" s="3" t="str">
        <f>IF(Line[Added By]="","",UPPER(Line[Added By]))</f>
        <v/>
      </c>
      <c r="R160" s="11" t="str">
        <f>IF(Line[Added Date]="","",(Line[Added Date]))</f>
        <v/>
      </c>
      <c r="S160" s="3" t="str">
        <f>IF(Line[Z COORD]="","",PROPER(Line[Z COORD]))</f>
        <v/>
      </c>
      <c r="T160" s="3" t="str">
        <f>IF(Line[Asset Description]="","",PROPER(Line[Asset Description]))</f>
        <v/>
      </c>
      <c r="U160" s="3" t="str">
        <f>IF(Line[Asset Group]="","",VLOOKUP(Line[Wall SubType],subdom_master_gdb,2,FALSE))</f>
        <v/>
      </c>
      <c r="V160" s="3" t="str">
        <f>IF(Line[Asset Group]="","",VLOOKUP(Line[Material],material_master,2,FALSE))</f>
        <v/>
      </c>
      <c r="W160" s="3" t="str">
        <f>IF(Line[Height m]="","",Line[Height m])</f>
        <v/>
      </c>
      <c r="X160" s="3" t="str">
        <f>IF(Line[Length m]="","",Line[Length m])</f>
        <v/>
      </c>
      <c r="Y160" s="3" t="str">
        <f>IF(Line[Width m]="","",Line[Width m])</f>
        <v/>
      </c>
      <c r="Z160" s="3" t="str">
        <f>IF(Line[Asset Group]="","",VLOOKUP(Line[Purpose],f_g_function,2,FALSE))</f>
        <v/>
      </c>
      <c r="AA160" s="3" t="str">
        <f>IF(Line[Asset Group]="","",VLOOKUP(Line[Post Material],material_master,2,FALSE))</f>
        <v/>
      </c>
      <c r="AB160" s="3" t="str">
        <f>IF(Line[Pipe Diameter mm]="","",Line[Pipe Diameter mm])</f>
        <v/>
      </c>
      <c r="AC160" s="3" t="str">
        <f>IF(Line[Asset Group]="","",VLOOKUP(Line[Pipe Material],irrigation_pipe_material,2,FALSE))</f>
        <v/>
      </c>
      <c r="AD160" s="3" t="str">
        <f>IF(Line[Asset Group]="","",VLOOKUP(Line[System],irrigation_system,2,FALSE))</f>
        <v/>
      </c>
      <c r="AE160" s="3" t="str">
        <f>IF(Line[Asset Group]="","",VLOOKUP(Line[Status],irrigation_status,2,FALSE))</f>
        <v/>
      </c>
      <c r="AF160" s="3" t="str">
        <f>IF(Line[Asset Group]="","",VLOOKUP(Line[Surface],subdom_master_gdb,2,FALSE))</f>
        <v/>
      </c>
      <c r="AG160" s="3" t="str">
        <f>IF(Line[Surface Layer Depth mm]="","",Line[Surface Layer Depth mm])</f>
        <v/>
      </c>
      <c r="AH160" s="3" t="str">
        <f>IF(Line[Av Width m]="","",Line[Av Width m])</f>
        <v/>
      </c>
      <c r="AI160" s="3" t="str">
        <f>IF(Line[Asset Group]="","",VLOOKUP(Line[Cycle],yes_no,2,FALSE))</f>
        <v/>
      </c>
      <c r="AJ160" s="3" t="str">
        <f>IF(Line[Asset Group]="","",VLOOKUP(Line[Species],hedge_species,2,FALSE))</f>
        <v/>
      </c>
    </row>
    <row r="161" spans="1:36" s="3" customFormat="1" x14ac:dyDescent="0.2">
      <c r="A161" s="3" t="str">
        <f>IF(Line[DWG File Name]="","",Line[DWG File Name])</f>
        <v/>
      </c>
      <c r="B161" s="3" t="str">
        <f>IF(Line[DWG Layer Name]="","",Line[DWG Layer Name])</f>
        <v/>
      </c>
      <c r="C161" s="3" t="str">
        <f>IF(Line[DWG Handle]="","",Line[DWG Handle])</f>
        <v/>
      </c>
      <c r="D161" s="58" t="str">
        <f>IF(Line[Approx Centroid X]="","",Line[Approx Centroid X])</f>
        <v/>
      </c>
      <c r="E161" s="58" t="str">
        <f>IF(Line[Approx Centroid Y]="","",Line[Approx Centroid Y])</f>
        <v/>
      </c>
      <c r="F161" s="3" t="str">
        <f>IF(Line[Replacement Asset]="","",Line[Replacement Asset])</f>
        <v/>
      </c>
      <c r="G161" s="3" t="str">
        <f>IF(Line[Asset ID]="","",UPPER(Line[Asset ID]))</f>
        <v/>
      </c>
      <c r="H161" s="3" t="str">
        <f>IF(Line[Asset Group]="","",VLOOKUP(Line[Asset Group],asset_grp_line,4,FALSE))</f>
        <v/>
      </c>
      <c r="I161" s="3" t="str">
        <f>IF(Line[Asset Group]="","",VLOOKUP(Line[Asset Group],asset_grp_line,2,FALSE))</f>
        <v/>
      </c>
      <c r="J161" s="3" t="str">
        <f>IF(Line[Asset Group]="","",VLOOKUP(Line[Asset Group],asset_grp_line,3,FALSE))</f>
        <v/>
      </c>
      <c r="K161" s="3" t="str">
        <f>IF(Line[Asset Group]="","",VLOOKUP(Line[Asset Type],type_master_list,2,FALSE))</f>
        <v/>
      </c>
      <c r="L161" s="3" t="str">
        <f>IF(Line[Asset Name]="","",PROPER(Line[Asset Name]))</f>
        <v/>
      </c>
      <c r="M161" s="11" t="str">
        <f>IF(Line[Install Date]="","",(Line[Install Date]))</f>
        <v/>
      </c>
      <c r="N161" s="3" t="str">
        <f>IF(Line[Note]="","",PROPER(Line[Note]))</f>
        <v/>
      </c>
      <c r="O161" s="3" t="str">
        <f>IF(Line[Resource Consent Number]="","",UPPER(Line[Resource Consent Number]))</f>
        <v/>
      </c>
      <c r="P161" s="53" t="str">
        <f>IF(Line[Asset Unit Cost]="","",Line[Asset Unit Cost])</f>
        <v/>
      </c>
      <c r="Q161" s="3" t="str">
        <f>IF(Line[Added By]="","",UPPER(Line[Added By]))</f>
        <v/>
      </c>
      <c r="R161" s="11" t="str">
        <f>IF(Line[Added Date]="","",(Line[Added Date]))</f>
        <v/>
      </c>
      <c r="S161" s="3" t="str">
        <f>IF(Line[Z COORD]="","",PROPER(Line[Z COORD]))</f>
        <v/>
      </c>
      <c r="T161" s="3" t="str">
        <f>IF(Line[Asset Description]="","",PROPER(Line[Asset Description]))</f>
        <v/>
      </c>
      <c r="U161" s="3" t="str">
        <f>IF(Line[Asset Group]="","",VLOOKUP(Line[Wall SubType],subdom_master_gdb,2,FALSE))</f>
        <v/>
      </c>
      <c r="V161" s="3" t="str">
        <f>IF(Line[Asset Group]="","",VLOOKUP(Line[Material],material_master,2,FALSE))</f>
        <v/>
      </c>
      <c r="W161" s="3" t="str">
        <f>IF(Line[Height m]="","",Line[Height m])</f>
        <v/>
      </c>
      <c r="X161" s="3" t="str">
        <f>IF(Line[Length m]="","",Line[Length m])</f>
        <v/>
      </c>
      <c r="Y161" s="3" t="str">
        <f>IF(Line[Width m]="","",Line[Width m])</f>
        <v/>
      </c>
      <c r="Z161" s="3" t="str">
        <f>IF(Line[Asset Group]="","",VLOOKUP(Line[Purpose],f_g_function,2,FALSE))</f>
        <v/>
      </c>
      <c r="AA161" s="3" t="str">
        <f>IF(Line[Asset Group]="","",VLOOKUP(Line[Post Material],material_master,2,FALSE))</f>
        <v/>
      </c>
      <c r="AB161" s="3" t="str">
        <f>IF(Line[Pipe Diameter mm]="","",Line[Pipe Diameter mm])</f>
        <v/>
      </c>
      <c r="AC161" s="3" t="str">
        <f>IF(Line[Asset Group]="","",VLOOKUP(Line[Pipe Material],irrigation_pipe_material,2,FALSE))</f>
        <v/>
      </c>
      <c r="AD161" s="3" t="str">
        <f>IF(Line[Asset Group]="","",VLOOKUP(Line[System],irrigation_system,2,FALSE))</f>
        <v/>
      </c>
      <c r="AE161" s="3" t="str">
        <f>IF(Line[Asset Group]="","",VLOOKUP(Line[Status],irrigation_status,2,FALSE))</f>
        <v/>
      </c>
      <c r="AF161" s="3" t="str">
        <f>IF(Line[Asset Group]="","",VLOOKUP(Line[Surface],subdom_master_gdb,2,FALSE))</f>
        <v/>
      </c>
      <c r="AG161" s="3" t="str">
        <f>IF(Line[Surface Layer Depth mm]="","",Line[Surface Layer Depth mm])</f>
        <v/>
      </c>
      <c r="AH161" s="3" t="str">
        <f>IF(Line[Av Width m]="","",Line[Av Width m])</f>
        <v/>
      </c>
      <c r="AI161" s="3" t="str">
        <f>IF(Line[Asset Group]="","",VLOOKUP(Line[Cycle],yes_no,2,FALSE))</f>
        <v/>
      </c>
      <c r="AJ161" s="3" t="str">
        <f>IF(Line[Asset Group]="","",VLOOKUP(Line[Species],hedge_species,2,FALSE))</f>
        <v/>
      </c>
    </row>
    <row r="162" spans="1:36" s="3" customFormat="1" x14ac:dyDescent="0.2">
      <c r="A162" s="3" t="str">
        <f>IF(Line[DWG File Name]="","",Line[DWG File Name])</f>
        <v/>
      </c>
      <c r="B162" s="3" t="str">
        <f>IF(Line[DWG Layer Name]="","",Line[DWG Layer Name])</f>
        <v/>
      </c>
      <c r="C162" s="3" t="str">
        <f>IF(Line[DWG Handle]="","",Line[DWG Handle])</f>
        <v/>
      </c>
      <c r="D162" s="58" t="str">
        <f>IF(Line[Approx Centroid X]="","",Line[Approx Centroid X])</f>
        <v/>
      </c>
      <c r="E162" s="58" t="str">
        <f>IF(Line[Approx Centroid Y]="","",Line[Approx Centroid Y])</f>
        <v/>
      </c>
      <c r="F162" s="3" t="str">
        <f>IF(Line[Replacement Asset]="","",Line[Replacement Asset])</f>
        <v/>
      </c>
      <c r="G162" s="3" t="str">
        <f>IF(Line[Asset ID]="","",UPPER(Line[Asset ID]))</f>
        <v/>
      </c>
      <c r="H162" s="3" t="str">
        <f>IF(Line[Asset Group]="","",VLOOKUP(Line[Asset Group],asset_grp_line,4,FALSE))</f>
        <v/>
      </c>
      <c r="I162" s="3" t="str">
        <f>IF(Line[Asset Group]="","",VLOOKUP(Line[Asset Group],asset_grp_line,2,FALSE))</f>
        <v/>
      </c>
      <c r="J162" s="3" t="str">
        <f>IF(Line[Asset Group]="","",VLOOKUP(Line[Asset Group],asset_grp_line,3,FALSE))</f>
        <v/>
      </c>
      <c r="K162" s="3" t="str">
        <f>IF(Line[Asset Group]="","",VLOOKUP(Line[Asset Type],type_master_list,2,FALSE))</f>
        <v/>
      </c>
      <c r="L162" s="3" t="str">
        <f>IF(Line[Asset Name]="","",PROPER(Line[Asset Name]))</f>
        <v/>
      </c>
      <c r="M162" s="11" t="str">
        <f>IF(Line[Install Date]="","",(Line[Install Date]))</f>
        <v/>
      </c>
      <c r="N162" s="3" t="str">
        <f>IF(Line[Note]="","",PROPER(Line[Note]))</f>
        <v/>
      </c>
      <c r="O162" s="3" t="str">
        <f>IF(Line[Resource Consent Number]="","",UPPER(Line[Resource Consent Number]))</f>
        <v/>
      </c>
      <c r="P162" s="53" t="str">
        <f>IF(Line[Asset Unit Cost]="","",Line[Asset Unit Cost])</f>
        <v/>
      </c>
      <c r="Q162" s="3" t="str">
        <f>IF(Line[Added By]="","",UPPER(Line[Added By]))</f>
        <v/>
      </c>
      <c r="R162" s="11" t="str">
        <f>IF(Line[Added Date]="","",(Line[Added Date]))</f>
        <v/>
      </c>
      <c r="S162" s="3" t="str">
        <f>IF(Line[Z COORD]="","",PROPER(Line[Z COORD]))</f>
        <v/>
      </c>
      <c r="T162" s="3" t="str">
        <f>IF(Line[Asset Description]="","",PROPER(Line[Asset Description]))</f>
        <v/>
      </c>
      <c r="U162" s="3" t="str">
        <f>IF(Line[Asset Group]="","",VLOOKUP(Line[Wall SubType],subdom_master_gdb,2,FALSE))</f>
        <v/>
      </c>
      <c r="V162" s="3" t="str">
        <f>IF(Line[Asset Group]="","",VLOOKUP(Line[Material],material_master,2,FALSE))</f>
        <v/>
      </c>
      <c r="W162" s="3" t="str">
        <f>IF(Line[Height m]="","",Line[Height m])</f>
        <v/>
      </c>
      <c r="X162" s="3" t="str">
        <f>IF(Line[Length m]="","",Line[Length m])</f>
        <v/>
      </c>
      <c r="Y162" s="3" t="str">
        <f>IF(Line[Width m]="","",Line[Width m])</f>
        <v/>
      </c>
      <c r="Z162" s="3" t="str">
        <f>IF(Line[Asset Group]="","",VLOOKUP(Line[Purpose],f_g_function,2,FALSE))</f>
        <v/>
      </c>
      <c r="AA162" s="3" t="str">
        <f>IF(Line[Asset Group]="","",VLOOKUP(Line[Post Material],material_master,2,FALSE))</f>
        <v/>
      </c>
      <c r="AB162" s="3" t="str">
        <f>IF(Line[Pipe Diameter mm]="","",Line[Pipe Diameter mm])</f>
        <v/>
      </c>
      <c r="AC162" s="3" t="str">
        <f>IF(Line[Asset Group]="","",VLOOKUP(Line[Pipe Material],irrigation_pipe_material,2,FALSE))</f>
        <v/>
      </c>
      <c r="AD162" s="3" t="str">
        <f>IF(Line[Asset Group]="","",VLOOKUP(Line[System],irrigation_system,2,FALSE))</f>
        <v/>
      </c>
      <c r="AE162" s="3" t="str">
        <f>IF(Line[Asset Group]="","",VLOOKUP(Line[Status],irrigation_status,2,FALSE))</f>
        <v/>
      </c>
      <c r="AF162" s="3" t="str">
        <f>IF(Line[Asset Group]="","",VLOOKUP(Line[Surface],subdom_master_gdb,2,FALSE))</f>
        <v/>
      </c>
      <c r="AG162" s="3" t="str">
        <f>IF(Line[Surface Layer Depth mm]="","",Line[Surface Layer Depth mm])</f>
        <v/>
      </c>
      <c r="AH162" s="3" t="str">
        <f>IF(Line[Av Width m]="","",Line[Av Width m])</f>
        <v/>
      </c>
      <c r="AI162" s="3" t="str">
        <f>IF(Line[Asset Group]="","",VLOOKUP(Line[Cycle],yes_no,2,FALSE))</f>
        <v/>
      </c>
      <c r="AJ162" s="3" t="str">
        <f>IF(Line[Asset Group]="","",VLOOKUP(Line[Species],hedge_species,2,FALSE))</f>
        <v/>
      </c>
    </row>
    <row r="163" spans="1:36" s="3" customFormat="1" x14ac:dyDescent="0.2">
      <c r="A163" s="3" t="str">
        <f>IF(Line[DWG File Name]="","",Line[DWG File Name])</f>
        <v/>
      </c>
      <c r="B163" s="3" t="str">
        <f>IF(Line[DWG Layer Name]="","",Line[DWG Layer Name])</f>
        <v/>
      </c>
      <c r="C163" s="3" t="str">
        <f>IF(Line[DWG Handle]="","",Line[DWG Handle])</f>
        <v/>
      </c>
      <c r="D163" s="58" t="str">
        <f>IF(Line[Approx Centroid X]="","",Line[Approx Centroid X])</f>
        <v/>
      </c>
      <c r="E163" s="58" t="str">
        <f>IF(Line[Approx Centroid Y]="","",Line[Approx Centroid Y])</f>
        <v/>
      </c>
      <c r="F163" s="3" t="str">
        <f>IF(Line[Replacement Asset]="","",Line[Replacement Asset])</f>
        <v/>
      </c>
      <c r="G163" s="3" t="str">
        <f>IF(Line[Asset ID]="","",UPPER(Line[Asset ID]))</f>
        <v/>
      </c>
      <c r="H163" s="3" t="str">
        <f>IF(Line[Asset Group]="","",VLOOKUP(Line[Asset Group],asset_grp_line,4,FALSE))</f>
        <v/>
      </c>
      <c r="I163" s="3" t="str">
        <f>IF(Line[Asset Group]="","",VLOOKUP(Line[Asset Group],asset_grp_line,2,FALSE))</f>
        <v/>
      </c>
      <c r="J163" s="3" t="str">
        <f>IF(Line[Asset Group]="","",VLOOKUP(Line[Asset Group],asset_grp_line,3,FALSE))</f>
        <v/>
      </c>
      <c r="K163" s="3" t="str">
        <f>IF(Line[Asset Group]="","",VLOOKUP(Line[Asset Type],type_master_list,2,FALSE))</f>
        <v/>
      </c>
      <c r="L163" s="3" t="str">
        <f>IF(Line[Asset Name]="","",PROPER(Line[Asset Name]))</f>
        <v/>
      </c>
      <c r="M163" s="11" t="str">
        <f>IF(Line[Install Date]="","",(Line[Install Date]))</f>
        <v/>
      </c>
      <c r="N163" s="3" t="str">
        <f>IF(Line[Note]="","",PROPER(Line[Note]))</f>
        <v/>
      </c>
      <c r="O163" s="3" t="str">
        <f>IF(Line[Resource Consent Number]="","",UPPER(Line[Resource Consent Number]))</f>
        <v/>
      </c>
      <c r="P163" s="53" t="str">
        <f>IF(Line[Asset Unit Cost]="","",Line[Asset Unit Cost])</f>
        <v/>
      </c>
      <c r="Q163" s="3" t="str">
        <f>IF(Line[Added By]="","",UPPER(Line[Added By]))</f>
        <v/>
      </c>
      <c r="R163" s="11" t="str">
        <f>IF(Line[Added Date]="","",(Line[Added Date]))</f>
        <v/>
      </c>
      <c r="S163" s="3" t="str">
        <f>IF(Line[Z COORD]="","",PROPER(Line[Z COORD]))</f>
        <v/>
      </c>
      <c r="T163" s="3" t="str">
        <f>IF(Line[Asset Description]="","",PROPER(Line[Asset Description]))</f>
        <v/>
      </c>
      <c r="U163" s="3" t="str">
        <f>IF(Line[Asset Group]="","",VLOOKUP(Line[Wall SubType],subdom_master_gdb,2,FALSE))</f>
        <v/>
      </c>
      <c r="V163" s="3" t="str">
        <f>IF(Line[Asset Group]="","",VLOOKUP(Line[Material],material_master,2,FALSE))</f>
        <v/>
      </c>
      <c r="W163" s="3" t="str">
        <f>IF(Line[Height m]="","",Line[Height m])</f>
        <v/>
      </c>
      <c r="X163" s="3" t="str">
        <f>IF(Line[Length m]="","",Line[Length m])</f>
        <v/>
      </c>
      <c r="Y163" s="3" t="str">
        <f>IF(Line[Width m]="","",Line[Width m])</f>
        <v/>
      </c>
      <c r="Z163" s="3" t="str">
        <f>IF(Line[Asset Group]="","",VLOOKUP(Line[Purpose],f_g_function,2,FALSE))</f>
        <v/>
      </c>
      <c r="AA163" s="3" t="str">
        <f>IF(Line[Asset Group]="","",VLOOKUP(Line[Post Material],material_master,2,FALSE))</f>
        <v/>
      </c>
      <c r="AB163" s="3" t="str">
        <f>IF(Line[Pipe Diameter mm]="","",Line[Pipe Diameter mm])</f>
        <v/>
      </c>
      <c r="AC163" s="3" t="str">
        <f>IF(Line[Asset Group]="","",VLOOKUP(Line[Pipe Material],irrigation_pipe_material,2,FALSE))</f>
        <v/>
      </c>
      <c r="AD163" s="3" t="str">
        <f>IF(Line[Asset Group]="","",VLOOKUP(Line[System],irrigation_system,2,FALSE))</f>
        <v/>
      </c>
      <c r="AE163" s="3" t="str">
        <f>IF(Line[Asset Group]="","",VLOOKUP(Line[Status],irrigation_status,2,FALSE))</f>
        <v/>
      </c>
      <c r="AF163" s="3" t="str">
        <f>IF(Line[Asset Group]="","",VLOOKUP(Line[Surface],subdom_master_gdb,2,FALSE))</f>
        <v/>
      </c>
      <c r="AG163" s="3" t="str">
        <f>IF(Line[Surface Layer Depth mm]="","",Line[Surface Layer Depth mm])</f>
        <v/>
      </c>
      <c r="AH163" s="3" t="str">
        <f>IF(Line[Av Width m]="","",Line[Av Width m])</f>
        <v/>
      </c>
      <c r="AI163" s="3" t="str">
        <f>IF(Line[Asset Group]="","",VLOOKUP(Line[Cycle],yes_no,2,FALSE))</f>
        <v/>
      </c>
      <c r="AJ163" s="3" t="str">
        <f>IF(Line[Asset Group]="","",VLOOKUP(Line[Species],hedge_species,2,FALSE))</f>
        <v/>
      </c>
    </row>
    <row r="164" spans="1:36" s="3" customFormat="1" x14ac:dyDescent="0.2">
      <c r="A164" s="3" t="str">
        <f>IF(Line[DWG File Name]="","",Line[DWG File Name])</f>
        <v/>
      </c>
      <c r="B164" s="3" t="str">
        <f>IF(Line[DWG Layer Name]="","",Line[DWG Layer Name])</f>
        <v/>
      </c>
      <c r="C164" s="3" t="str">
        <f>IF(Line[DWG Handle]="","",Line[DWG Handle])</f>
        <v/>
      </c>
      <c r="D164" s="58" t="str">
        <f>IF(Line[Approx Centroid X]="","",Line[Approx Centroid X])</f>
        <v/>
      </c>
      <c r="E164" s="58" t="str">
        <f>IF(Line[Approx Centroid Y]="","",Line[Approx Centroid Y])</f>
        <v/>
      </c>
      <c r="F164" s="3" t="str">
        <f>IF(Line[Replacement Asset]="","",Line[Replacement Asset])</f>
        <v/>
      </c>
      <c r="G164" s="3" t="str">
        <f>IF(Line[Asset ID]="","",UPPER(Line[Asset ID]))</f>
        <v/>
      </c>
      <c r="H164" s="3" t="str">
        <f>IF(Line[Asset Group]="","",VLOOKUP(Line[Asset Group],asset_grp_line,4,FALSE))</f>
        <v/>
      </c>
      <c r="I164" s="3" t="str">
        <f>IF(Line[Asset Group]="","",VLOOKUP(Line[Asset Group],asset_grp_line,2,FALSE))</f>
        <v/>
      </c>
      <c r="J164" s="3" t="str">
        <f>IF(Line[Asset Group]="","",VLOOKUP(Line[Asset Group],asset_grp_line,3,FALSE))</f>
        <v/>
      </c>
      <c r="K164" s="3" t="str">
        <f>IF(Line[Asset Group]="","",VLOOKUP(Line[Asset Type],type_master_list,2,FALSE))</f>
        <v/>
      </c>
      <c r="L164" s="3" t="str">
        <f>IF(Line[Asset Name]="","",PROPER(Line[Asset Name]))</f>
        <v/>
      </c>
      <c r="M164" s="11" t="str">
        <f>IF(Line[Install Date]="","",(Line[Install Date]))</f>
        <v/>
      </c>
      <c r="N164" s="3" t="str">
        <f>IF(Line[Note]="","",PROPER(Line[Note]))</f>
        <v/>
      </c>
      <c r="O164" s="3" t="str">
        <f>IF(Line[Resource Consent Number]="","",UPPER(Line[Resource Consent Number]))</f>
        <v/>
      </c>
      <c r="P164" s="53" t="str">
        <f>IF(Line[Asset Unit Cost]="","",Line[Asset Unit Cost])</f>
        <v/>
      </c>
      <c r="Q164" s="3" t="str">
        <f>IF(Line[Added By]="","",UPPER(Line[Added By]))</f>
        <v/>
      </c>
      <c r="R164" s="11" t="str">
        <f>IF(Line[Added Date]="","",(Line[Added Date]))</f>
        <v/>
      </c>
      <c r="S164" s="3" t="str">
        <f>IF(Line[Z COORD]="","",PROPER(Line[Z COORD]))</f>
        <v/>
      </c>
      <c r="T164" s="3" t="str">
        <f>IF(Line[Asset Description]="","",PROPER(Line[Asset Description]))</f>
        <v/>
      </c>
      <c r="U164" s="3" t="str">
        <f>IF(Line[Asset Group]="","",VLOOKUP(Line[Wall SubType],subdom_master_gdb,2,FALSE))</f>
        <v/>
      </c>
      <c r="V164" s="3" t="str">
        <f>IF(Line[Asset Group]="","",VLOOKUP(Line[Material],material_master,2,FALSE))</f>
        <v/>
      </c>
      <c r="W164" s="3" t="str">
        <f>IF(Line[Height m]="","",Line[Height m])</f>
        <v/>
      </c>
      <c r="X164" s="3" t="str">
        <f>IF(Line[Length m]="","",Line[Length m])</f>
        <v/>
      </c>
      <c r="Y164" s="3" t="str">
        <f>IF(Line[Width m]="","",Line[Width m])</f>
        <v/>
      </c>
      <c r="Z164" s="3" t="str">
        <f>IF(Line[Asset Group]="","",VLOOKUP(Line[Purpose],f_g_function,2,FALSE))</f>
        <v/>
      </c>
      <c r="AA164" s="3" t="str">
        <f>IF(Line[Asset Group]="","",VLOOKUP(Line[Post Material],material_master,2,FALSE))</f>
        <v/>
      </c>
      <c r="AB164" s="3" t="str">
        <f>IF(Line[Pipe Diameter mm]="","",Line[Pipe Diameter mm])</f>
        <v/>
      </c>
      <c r="AC164" s="3" t="str">
        <f>IF(Line[Asset Group]="","",VLOOKUP(Line[Pipe Material],irrigation_pipe_material,2,FALSE))</f>
        <v/>
      </c>
      <c r="AD164" s="3" t="str">
        <f>IF(Line[Asset Group]="","",VLOOKUP(Line[System],irrigation_system,2,FALSE))</f>
        <v/>
      </c>
      <c r="AE164" s="3" t="str">
        <f>IF(Line[Asset Group]="","",VLOOKUP(Line[Status],irrigation_status,2,FALSE))</f>
        <v/>
      </c>
      <c r="AF164" s="3" t="str">
        <f>IF(Line[Asset Group]="","",VLOOKUP(Line[Surface],subdom_master_gdb,2,FALSE))</f>
        <v/>
      </c>
      <c r="AG164" s="3" t="str">
        <f>IF(Line[Surface Layer Depth mm]="","",Line[Surface Layer Depth mm])</f>
        <v/>
      </c>
      <c r="AH164" s="3" t="str">
        <f>IF(Line[Av Width m]="","",Line[Av Width m])</f>
        <v/>
      </c>
      <c r="AI164" s="3" t="str">
        <f>IF(Line[Asset Group]="","",VLOOKUP(Line[Cycle],yes_no,2,FALSE))</f>
        <v/>
      </c>
      <c r="AJ164" s="3" t="str">
        <f>IF(Line[Asset Group]="","",VLOOKUP(Line[Species],hedge_species,2,FALSE))</f>
        <v/>
      </c>
    </row>
    <row r="165" spans="1:36" s="3" customFormat="1" x14ac:dyDescent="0.2">
      <c r="A165" s="3" t="str">
        <f>IF(Line[DWG File Name]="","",Line[DWG File Name])</f>
        <v/>
      </c>
      <c r="B165" s="3" t="str">
        <f>IF(Line[DWG Layer Name]="","",Line[DWG Layer Name])</f>
        <v/>
      </c>
      <c r="C165" s="3" t="str">
        <f>IF(Line[DWG Handle]="","",Line[DWG Handle])</f>
        <v/>
      </c>
      <c r="D165" s="58" t="str">
        <f>IF(Line[Approx Centroid X]="","",Line[Approx Centroid X])</f>
        <v/>
      </c>
      <c r="E165" s="58" t="str">
        <f>IF(Line[Approx Centroid Y]="","",Line[Approx Centroid Y])</f>
        <v/>
      </c>
      <c r="F165" s="3" t="str">
        <f>IF(Line[Replacement Asset]="","",Line[Replacement Asset])</f>
        <v/>
      </c>
      <c r="G165" s="3" t="str">
        <f>IF(Line[Asset ID]="","",UPPER(Line[Asset ID]))</f>
        <v/>
      </c>
      <c r="H165" s="3" t="str">
        <f>IF(Line[Asset Group]="","",VLOOKUP(Line[Asset Group],asset_grp_line,4,FALSE))</f>
        <v/>
      </c>
      <c r="I165" s="3" t="str">
        <f>IF(Line[Asset Group]="","",VLOOKUP(Line[Asset Group],asset_grp_line,2,FALSE))</f>
        <v/>
      </c>
      <c r="J165" s="3" t="str">
        <f>IF(Line[Asset Group]="","",VLOOKUP(Line[Asset Group],asset_grp_line,3,FALSE))</f>
        <v/>
      </c>
      <c r="K165" s="3" t="str">
        <f>IF(Line[Asset Group]="","",VLOOKUP(Line[Asset Type],type_master_list,2,FALSE))</f>
        <v/>
      </c>
      <c r="L165" s="3" t="str">
        <f>IF(Line[Asset Name]="","",PROPER(Line[Asset Name]))</f>
        <v/>
      </c>
      <c r="M165" s="11" t="str">
        <f>IF(Line[Install Date]="","",(Line[Install Date]))</f>
        <v/>
      </c>
      <c r="N165" s="3" t="str">
        <f>IF(Line[Note]="","",PROPER(Line[Note]))</f>
        <v/>
      </c>
      <c r="O165" s="3" t="str">
        <f>IF(Line[Resource Consent Number]="","",UPPER(Line[Resource Consent Number]))</f>
        <v/>
      </c>
      <c r="P165" s="53" t="str">
        <f>IF(Line[Asset Unit Cost]="","",Line[Asset Unit Cost])</f>
        <v/>
      </c>
      <c r="Q165" s="3" t="str">
        <f>IF(Line[Added By]="","",UPPER(Line[Added By]))</f>
        <v/>
      </c>
      <c r="R165" s="11" t="str">
        <f>IF(Line[Added Date]="","",(Line[Added Date]))</f>
        <v/>
      </c>
      <c r="S165" s="3" t="str">
        <f>IF(Line[Z COORD]="","",PROPER(Line[Z COORD]))</f>
        <v/>
      </c>
      <c r="T165" s="3" t="str">
        <f>IF(Line[Asset Description]="","",PROPER(Line[Asset Description]))</f>
        <v/>
      </c>
      <c r="U165" s="3" t="str">
        <f>IF(Line[Asset Group]="","",VLOOKUP(Line[Wall SubType],subdom_master_gdb,2,FALSE))</f>
        <v/>
      </c>
      <c r="V165" s="3" t="str">
        <f>IF(Line[Asset Group]="","",VLOOKUP(Line[Material],material_master,2,FALSE))</f>
        <v/>
      </c>
      <c r="W165" s="3" t="str">
        <f>IF(Line[Height m]="","",Line[Height m])</f>
        <v/>
      </c>
      <c r="X165" s="3" t="str">
        <f>IF(Line[Length m]="","",Line[Length m])</f>
        <v/>
      </c>
      <c r="Y165" s="3" t="str">
        <f>IF(Line[Width m]="","",Line[Width m])</f>
        <v/>
      </c>
      <c r="Z165" s="3" t="str">
        <f>IF(Line[Asset Group]="","",VLOOKUP(Line[Purpose],f_g_function,2,FALSE))</f>
        <v/>
      </c>
      <c r="AA165" s="3" t="str">
        <f>IF(Line[Asset Group]="","",VLOOKUP(Line[Post Material],material_master,2,FALSE))</f>
        <v/>
      </c>
      <c r="AB165" s="3" t="str">
        <f>IF(Line[Pipe Diameter mm]="","",Line[Pipe Diameter mm])</f>
        <v/>
      </c>
      <c r="AC165" s="3" t="str">
        <f>IF(Line[Asset Group]="","",VLOOKUP(Line[Pipe Material],irrigation_pipe_material,2,FALSE))</f>
        <v/>
      </c>
      <c r="AD165" s="3" t="str">
        <f>IF(Line[Asset Group]="","",VLOOKUP(Line[System],irrigation_system,2,FALSE))</f>
        <v/>
      </c>
      <c r="AE165" s="3" t="str">
        <f>IF(Line[Asset Group]="","",VLOOKUP(Line[Status],irrigation_status,2,FALSE))</f>
        <v/>
      </c>
      <c r="AF165" s="3" t="str">
        <f>IF(Line[Asset Group]="","",VLOOKUP(Line[Surface],subdom_master_gdb,2,FALSE))</f>
        <v/>
      </c>
      <c r="AG165" s="3" t="str">
        <f>IF(Line[Surface Layer Depth mm]="","",Line[Surface Layer Depth mm])</f>
        <v/>
      </c>
      <c r="AH165" s="3" t="str">
        <f>IF(Line[Av Width m]="","",Line[Av Width m])</f>
        <v/>
      </c>
      <c r="AI165" s="3" t="str">
        <f>IF(Line[Asset Group]="","",VLOOKUP(Line[Cycle],yes_no,2,FALSE))</f>
        <v/>
      </c>
      <c r="AJ165" s="3" t="str">
        <f>IF(Line[Asset Group]="","",VLOOKUP(Line[Species],hedge_species,2,FALSE))</f>
        <v/>
      </c>
    </row>
    <row r="166" spans="1:36" s="3" customFormat="1" x14ac:dyDescent="0.2">
      <c r="A166" s="3" t="str">
        <f>IF(Line[DWG File Name]="","",Line[DWG File Name])</f>
        <v/>
      </c>
      <c r="B166" s="3" t="str">
        <f>IF(Line[DWG Layer Name]="","",Line[DWG Layer Name])</f>
        <v/>
      </c>
      <c r="C166" s="3" t="str">
        <f>IF(Line[DWG Handle]="","",Line[DWG Handle])</f>
        <v/>
      </c>
      <c r="D166" s="58" t="str">
        <f>IF(Line[Approx Centroid X]="","",Line[Approx Centroid X])</f>
        <v/>
      </c>
      <c r="E166" s="58" t="str">
        <f>IF(Line[Approx Centroid Y]="","",Line[Approx Centroid Y])</f>
        <v/>
      </c>
      <c r="F166" s="3" t="str">
        <f>IF(Line[Replacement Asset]="","",Line[Replacement Asset])</f>
        <v/>
      </c>
      <c r="G166" s="3" t="str">
        <f>IF(Line[Asset ID]="","",UPPER(Line[Asset ID]))</f>
        <v/>
      </c>
      <c r="H166" s="3" t="str">
        <f>IF(Line[Asset Group]="","",VLOOKUP(Line[Asset Group],asset_grp_line,4,FALSE))</f>
        <v/>
      </c>
      <c r="I166" s="3" t="str">
        <f>IF(Line[Asset Group]="","",VLOOKUP(Line[Asset Group],asset_grp_line,2,FALSE))</f>
        <v/>
      </c>
      <c r="J166" s="3" t="str">
        <f>IF(Line[Asset Group]="","",VLOOKUP(Line[Asset Group],asset_grp_line,3,FALSE))</f>
        <v/>
      </c>
      <c r="K166" s="3" t="str">
        <f>IF(Line[Asset Group]="","",VLOOKUP(Line[Asset Type],type_master_list,2,FALSE))</f>
        <v/>
      </c>
      <c r="L166" s="3" t="str">
        <f>IF(Line[Asset Name]="","",PROPER(Line[Asset Name]))</f>
        <v/>
      </c>
      <c r="M166" s="11" t="str">
        <f>IF(Line[Install Date]="","",(Line[Install Date]))</f>
        <v/>
      </c>
      <c r="N166" s="3" t="str">
        <f>IF(Line[Note]="","",PROPER(Line[Note]))</f>
        <v/>
      </c>
      <c r="O166" s="3" t="str">
        <f>IF(Line[Resource Consent Number]="","",UPPER(Line[Resource Consent Number]))</f>
        <v/>
      </c>
      <c r="P166" s="53" t="str">
        <f>IF(Line[Asset Unit Cost]="","",Line[Asset Unit Cost])</f>
        <v/>
      </c>
      <c r="Q166" s="3" t="str">
        <f>IF(Line[Added By]="","",UPPER(Line[Added By]))</f>
        <v/>
      </c>
      <c r="R166" s="11" t="str">
        <f>IF(Line[Added Date]="","",(Line[Added Date]))</f>
        <v/>
      </c>
      <c r="S166" s="3" t="str">
        <f>IF(Line[Z COORD]="","",PROPER(Line[Z COORD]))</f>
        <v/>
      </c>
      <c r="T166" s="3" t="str">
        <f>IF(Line[Asset Description]="","",PROPER(Line[Asset Description]))</f>
        <v/>
      </c>
      <c r="U166" s="3" t="str">
        <f>IF(Line[Asset Group]="","",VLOOKUP(Line[Wall SubType],subdom_master_gdb,2,FALSE))</f>
        <v/>
      </c>
      <c r="V166" s="3" t="str">
        <f>IF(Line[Asset Group]="","",VLOOKUP(Line[Material],material_master,2,FALSE))</f>
        <v/>
      </c>
      <c r="W166" s="3" t="str">
        <f>IF(Line[Height m]="","",Line[Height m])</f>
        <v/>
      </c>
      <c r="X166" s="3" t="str">
        <f>IF(Line[Length m]="","",Line[Length m])</f>
        <v/>
      </c>
      <c r="Y166" s="3" t="str">
        <f>IF(Line[Width m]="","",Line[Width m])</f>
        <v/>
      </c>
      <c r="Z166" s="3" t="str">
        <f>IF(Line[Asset Group]="","",VLOOKUP(Line[Purpose],f_g_function,2,FALSE))</f>
        <v/>
      </c>
      <c r="AA166" s="3" t="str">
        <f>IF(Line[Asset Group]="","",VLOOKUP(Line[Post Material],material_master,2,FALSE))</f>
        <v/>
      </c>
      <c r="AB166" s="3" t="str">
        <f>IF(Line[Pipe Diameter mm]="","",Line[Pipe Diameter mm])</f>
        <v/>
      </c>
      <c r="AC166" s="3" t="str">
        <f>IF(Line[Asset Group]="","",VLOOKUP(Line[Pipe Material],irrigation_pipe_material,2,FALSE))</f>
        <v/>
      </c>
      <c r="AD166" s="3" t="str">
        <f>IF(Line[Asset Group]="","",VLOOKUP(Line[System],irrigation_system,2,FALSE))</f>
        <v/>
      </c>
      <c r="AE166" s="3" t="str">
        <f>IF(Line[Asset Group]="","",VLOOKUP(Line[Status],irrigation_status,2,FALSE))</f>
        <v/>
      </c>
      <c r="AF166" s="3" t="str">
        <f>IF(Line[Asset Group]="","",VLOOKUP(Line[Surface],subdom_master_gdb,2,FALSE))</f>
        <v/>
      </c>
      <c r="AG166" s="3" t="str">
        <f>IF(Line[Surface Layer Depth mm]="","",Line[Surface Layer Depth mm])</f>
        <v/>
      </c>
      <c r="AH166" s="3" t="str">
        <f>IF(Line[Av Width m]="","",Line[Av Width m])</f>
        <v/>
      </c>
      <c r="AI166" s="3" t="str">
        <f>IF(Line[Asset Group]="","",VLOOKUP(Line[Cycle],yes_no,2,FALSE))</f>
        <v/>
      </c>
      <c r="AJ166" s="3" t="str">
        <f>IF(Line[Asset Group]="","",VLOOKUP(Line[Species],hedge_species,2,FALSE))</f>
        <v/>
      </c>
    </row>
    <row r="167" spans="1:36" s="3" customFormat="1" x14ac:dyDescent="0.2">
      <c r="A167" s="3" t="str">
        <f>IF(Line[DWG File Name]="","",Line[DWG File Name])</f>
        <v/>
      </c>
      <c r="B167" s="3" t="str">
        <f>IF(Line[DWG Layer Name]="","",Line[DWG Layer Name])</f>
        <v/>
      </c>
      <c r="C167" s="3" t="str">
        <f>IF(Line[DWG Handle]="","",Line[DWG Handle])</f>
        <v/>
      </c>
      <c r="D167" s="58" t="str">
        <f>IF(Line[Approx Centroid X]="","",Line[Approx Centroid X])</f>
        <v/>
      </c>
      <c r="E167" s="58" t="str">
        <f>IF(Line[Approx Centroid Y]="","",Line[Approx Centroid Y])</f>
        <v/>
      </c>
      <c r="F167" s="3" t="str">
        <f>IF(Line[Replacement Asset]="","",Line[Replacement Asset])</f>
        <v/>
      </c>
      <c r="G167" s="3" t="str">
        <f>IF(Line[Asset ID]="","",UPPER(Line[Asset ID]))</f>
        <v/>
      </c>
      <c r="H167" s="3" t="str">
        <f>IF(Line[Asset Group]="","",VLOOKUP(Line[Asset Group],asset_grp_line,4,FALSE))</f>
        <v/>
      </c>
      <c r="I167" s="3" t="str">
        <f>IF(Line[Asset Group]="","",VLOOKUP(Line[Asset Group],asset_grp_line,2,FALSE))</f>
        <v/>
      </c>
      <c r="J167" s="3" t="str">
        <f>IF(Line[Asset Group]="","",VLOOKUP(Line[Asset Group],asset_grp_line,3,FALSE))</f>
        <v/>
      </c>
      <c r="K167" s="3" t="str">
        <f>IF(Line[Asset Group]="","",VLOOKUP(Line[Asset Type],type_master_list,2,FALSE))</f>
        <v/>
      </c>
      <c r="L167" s="3" t="str">
        <f>IF(Line[Asset Name]="","",PROPER(Line[Asset Name]))</f>
        <v/>
      </c>
      <c r="M167" s="11" t="str">
        <f>IF(Line[Install Date]="","",(Line[Install Date]))</f>
        <v/>
      </c>
      <c r="N167" s="3" t="str">
        <f>IF(Line[Note]="","",PROPER(Line[Note]))</f>
        <v/>
      </c>
      <c r="O167" s="3" t="str">
        <f>IF(Line[Resource Consent Number]="","",UPPER(Line[Resource Consent Number]))</f>
        <v/>
      </c>
      <c r="P167" s="53" t="str">
        <f>IF(Line[Asset Unit Cost]="","",Line[Asset Unit Cost])</f>
        <v/>
      </c>
      <c r="Q167" s="3" t="str">
        <f>IF(Line[Added By]="","",UPPER(Line[Added By]))</f>
        <v/>
      </c>
      <c r="R167" s="11" t="str">
        <f>IF(Line[Added Date]="","",(Line[Added Date]))</f>
        <v/>
      </c>
      <c r="S167" s="3" t="str">
        <f>IF(Line[Z COORD]="","",PROPER(Line[Z COORD]))</f>
        <v/>
      </c>
      <c r="T167" s="3" t="str">
        <f>IF(Line[Asset Description]="","",PROPER(Line[Asset Description]))</f>
        <v/>
      </c>
      <c r="U167" s="3" t="str">
        <f>IF(Line[Asset Group]="","",VLOOKUP(Line[Wall SubType],subdom_master_gdb,2,FALSE))</f>
        <v/>
      </c>
      <c r="V167" s="3" t="str">
        <f>IF(Line[Asset Group]="","",VLOOKUP(Line[Material],material_master,2,FALSE))</f>
        <v/>
      </c>
      <c r="W167" s="3" t="str">
        <f>IF(Line[Height m]="","",Line[Height m])</f>
        <v/>
      </c>
      <c r="X167" s="3" t="str">
        <f>IF(Line[Length m]="","",Line[Length m])</f>
        <v/>
      </c>
      <c r="Y167" s="3" t="str">
        <f>IF(Line[Width m]="","",Line[Width m])</f>
        <v/>
      </c>
      <c r="Z167" s="3" t="str">
        <f>IF(Line[Asset Group]="","",VLOOKUP(Line[Purpose],f_g_function,2,FALSE))</f>
        <v/>
      </c>
      <c r="AA167" s="3" t="str">
        <f>IF(Line[Asset Group]="","",VLOOKUP(Line[Post Material],material_master,2,FALSE))</f>
        <v/>
      </c>
      <c r="AB167" s="3" t="str">
        <f>IF(Line[Pipe Diameter mm]="","",Line[Pipe Diameter mm])</f>
        <v/>
      </c>
      <c r="AC167" s="3" t="str">
        <f>IF(Line[Asset Group]="","",VLOOKUP(Line[Pipe Material],irrigation_pipe_material,2,FALSE))</f>
        <v/>
      </c>
      <c r="AD167" s="3" t="str">
        <f>IF(Line[Asset Group]="","",VLOOKUP(Line[System],irrigation_system,2,FALSE))</f>
        <v/>
      </c>
      <c r="AE167" s="3" t="str">
        <f>IF(Line[Asset Group]="","",VLOOKUP(Line[Status],irrigation_status,2,FALSE))</f>
        <v/>
      </c>
      <c r="AF167" s="3" t="str">
        <f>IF(Line[Asset Group]="","",VLOOKUP(Line[Surface],subdom_master_gdb,2,FALSE))</f>
        <v/>
      </c>
      <c r="AG167" s="3" t="str">
        <f>IF(Line[Surface Layer Depth mm]="","",Line[Surface Layer Depth mm])</f>
        <v/>
      </c>
      <c r="AH167" s="3" t="str">
        <f>IF(Line[Av Width m]="","",Line[Av Width m])</f>
        <v/>
      </c>
      <c r="AI167" s="3" t="str">
        <f>IF(Line[Asset Group]="","",VLOOKUP(Line[Cycle],yes_no,2,FALSE))</f>
        <v/>
      </c>
      <c r="AJ167" s="3" t="str">
        <f>IF(Line[Asset Group]="","",VLOOKUP(Line[Species],hedge_species,2,FALSE))</f>
        <v/>
      </c>
    </row>
    <row r="168" spans="1:36" s="3" customFormat="1" x14ac:dyDescent="0.2">
      <c r="A168" s="3" t="str">
        <f>IF(Line[DWG File Name]="","",Line[DWG File Name])</f>
        <v/>
      </c>
      <c r="B168" s="3" t="str">
        <f>IF(Line[DWG Layer Name]="","",Line[DWG Layer Name])</f>
        <v/>
      </c>
      <c r="C168" s="3" t="str">
        <f>IF(Line[DWG Handle]="","",Line[DWG Handle])</f>
        <v/>
      </c>
      <c r="D168" s="58" t="str">
        <f>IF(Line[Approx Centroid X]="","",Line[Approx Centroid X])</f>
        <v/>
      </c>
      <c r="E168" s="58" t="str">
        <f>IF(Line[Approx Centroid Y]="","",Line[Approx Centroid Y])</f>
        <v/>
      </c>
      <c r="F168" s="3" t="str">
        <f>IF(Line[Replacement Asset]="","",Line[Replacement Asset])</f>
        <v/>
      </c>
      <c r="G168" s="3" t="str">
        <f>IF(Line[Asset ID]="","",UPPER(Line[Asset ID]))</f>
        <v/>
      </c>
      <c r="H168" s="3" t="str">
        <f>IF(Line[Asset Group]="","",VLOOKUP(Line[Asset Group],asset_grp_line,4,FALSE))</f>
        <v/>
      </c>
      <c r="I168" s="3" t="str">
        <f>IF(Line[Asset Group]="","",VLOOKUP(Line[Asset Group],asset_grp_line,2,FALSE))</f>
        <v/>
      </c>
      <c r="J168" s="3" t="str">
        <f>IF(Line[Asset Group]="","",VLOOKUP(Line[Asset Group],asset_grp_line,3,FALSE))</f>
        <v/>
      </c>
      <c r="K168" s="3" t="str">
        <f>IF(Line[Asset Group]="","",VLOOKUP(Line[Asset Type],type_master_list,2,FALSE))</f>
        <v/>
      </c>
      <c r="L168" s="3" t="str">
        <f>IF(Line[Asset Name]="","",PROPER(Line[Asset Name]))</f>
        <v/>
      </c>
      <c r="M168" s="11" t="str">
        <f>IF(Line[Install Date]="","",(Line[Install Date]))</f>
        <v/>
      </c>
      <c r="N168" s="3" t="str">
        <f>IF(Line[Note]="","",PROPER(Line[Note]))</f>
        <v/>
      </c>
      <c r="O168" s="3" t="str">
        <f>IF(Line[Resource Consent Number]="","",UPPER(Line[Resource Consent Number]))</f>
        <v/>
      </c>
      <c r="P168" s="53" t="str">
        <f>IF(Line[Asset Unit Cost]="","",Line[Asset Unit Cost])</f>
        <v/>
      </c>
      <c r="Q168" s="3" t="str">
        <f>IF(Line[Added By]="","",UPPER(Line[Added By]))</f>
        <v/>
      </c>
      <c r="R168" s="11" t="str">
        <f>IF(Line[Added Date]="","",(Line[Added Date]))</f>
        <v/>
      </c>
      <c r="S168" s="3" t="str">
        <f>IF(Line[Z COORD]="","",PROPER(Line[Z COORD]))</f>
        <v/>
      </c>
      <c r="T168" s="3" t="str">
        <f>IF(Line[Asset Description]="","",PROPER(Line[Asset Description]))</f>
        <v/>
      </c>
      <c r="U168" s="3" t="str">
        <f>IF(Line[Asset Group]="","",VLOOKUP(Line[Wall SubType],subdom_master_gdb,2,FALSE))</f>
        <v/>
      </c>
      <c r="V168" s="3" t="str">
        <f>IF(Line[Asset Group]="","",VLOOKUP(Line[Material],material_master,2,FALSE))</f>
        <v/>
      </c>
      <c r="W168" s="3" t="str">
        <f>IF(Line[Height m]="","",Line[Height m])</f>
        <v/>
      </c>
      <c r="X168" s="3" t="str">
        <f>IF(Line[Length m]="","",Line[Length m])</f>
        <v/>
      </c>
      <c r="Y168" s="3" t="str">
        <f>IF(Line[Width m]="","",Line[Width m])</f>
        <v/>
      </c>
      <c r="Z168" s="3" t="str">
        <f>IF(Line[Asset Group]="","",VLOOKUP(Line[Purpose],f_g_function,2,FALSE))</f>
        <v/>
      </c>
      <c r="AA168" s="3" t="str">
        <f>IF(Line[Asset Group]="","",VLOOKUP(Line[Post Material],material_master,2,FALSE))</f>
        <v/>
      </c>
      <c r="AB168" s="3" t="str">
        <f>IF(Line[Pipe Diameter mm]="","",Line[Pipe Diameter mm])</f>
        <v/>
      </c>
      <c r="AC168" s="3" t="str">
        <f>IF(Line[Asset Group]="","",VLOOKUP(Line[Pipe Material],irrigation_pipe_material,2,FALSE))</f>
        <v/>
      </c>
      <c r="AD168" s="3" t="str">
        <f>IF(Line[Asset Group]="","",VLOOKUP(Line[System],irrigation_system,2,FALSE))</f>
        <v/>
      </c>
      <c r="AE168" s="3" t="str">
        <f>IF(Line[Asset Group]="","",VLOOKUP(Line[Status],irrigation_status,2,FALSE))</f>
        <v/>
      </c>
      <c r="AF168" s="3" t="str">
        <f>IF(Line[Asset Group]="","",VLOOKUP(Line[Surface],subdom_master_gdb,2,FALSE))</f>
        <v/>
      </c>
      <c r="AG168" s="3" t="str">
        <f>IF(Line[Surface Layer Depth mm]="","",Line[Surface Layer Depth mm])</f>
        <v/>
      </c>
      <c r="AH168" s="3" t="str">
        <f>IF(Line[Av Width m]="","",Line[Av Width m])</f>
        <v/>
      </c>
      <c r="AI168" s="3" t="str">
        <f>IF(Line[Asset Group]="","",VLOOKUP(Line[Cycle],yes_no,2,FALSE))</f>
        <v/>
      </c>
      <c r="AJ168" s="3" t="str">
        <f>IF(Line[Asset Group]="","",VLOOKUP(Line[Species],hedge_species,2,FALSE))</f>
        <v/>
      </c>
    </row>
    <row r="169" spans="1:36" s="3" customFormat="1" x14ac:dyDescent="0.2">
      <c r="A169" s="3" t="str">
        <f>IF(Line[DWG File Name]="","",Line[DWG File Name])</f>
        <v/>
      </c>
      <c r="B169" s="3" t="str">
        <f>IF(Line[DWG Layer Name]="","",Line[DWG Layer Name])</f>
        <v/>
      </c>
      <c r="C169" s="3" t="str">
        <f>IF(Line[DWG Handle]="","",Line[DWG Handle])</f>
        <v/>
      </c>
      <c r="D169" s="58" t="str">
        <f>IF(Line[Approx Centroid X]="","",Line[Approx Centroid X])</f>
        <v/>
      </c>
      <c r="E169" s="58" t="str">
        <f>IF(Line[Approx Centroid Y]="","",Line[Approx Centroid Y])</f>
        <v/>
      </c>
      <c r="F169" s="3" t="str">
        <f>IF(Line[Replacement Asset]="","",Line[Replacement Asset])</f>
        <v/>
      </c>
      <c r="G169" s="3" t="str">
        <f>IF(Line[Asset ID]="","",UPPER(Line[Asset ID]))</f>
        <v/>
      </c>
      <c r="H169" s="3" t="str">
        <f>IF(Line[Asset Group]="","",VLOOKUP(Line[Asset Group],asset_grp_line,4,FALSE))</f>
        <v/>
      </c>
      <c r="I169" s="3" t="str">
        <f>IF(Line[Asset Group]="","",VLOOKUP(Line[Asset Group],asset_grp_line,2,FALSE))</f>
        <v/>
      </c>
      <c r="J169" s="3" t="str">
        <f>IF(Line[Asset Group]="","",VLOOKUP(Line[Asset Group],asset_grp_line,3,FALSE))</f>
        <v/>
      </c>
      <c r="K169" s="3" t="str">
        <f>IF(Line[Asset Group]="","",VLOOKUP(Line[Asset Type],type_master_list,2,FALSE))</f>
        <v/>
      </c>
      <c r="L169" s="3" t="str">
        <f>IF(Line[Asset Name]="","",PROPER(Line[Asset Name]))</f>
        <v/>
      </c>
      <c r="M169" s="11" t="str">
        <f>IF(Line[Install Date]="","",(Line[Install Date]))</f>
        <v/>
      </c>
      <c r="N169" s="3" t="str">
        <f>IF(Line[Note]="","",PROPER(Line[Note]))</f>
        <v/>
      </c>
      <c r="O169" s="3" t="str">
        <f>IF(Line[Resource Consent Number]="","",UPPER(Line[Resource Consent Number]))</f>
        <v/>
      </c>
      <c r="P169" s="53" t="str">
        <f>IF(Line[Asset Unit Cost]="","",Line[Asset Unit Cost])</f>
        <v/>
      </c>
      <c r="Q169" s="3" t="str">
        <f>IF(Line[Added By]="","",UPPER(Line[Added By]))</f>
        <v/>
      </c>
      <c r="R169" s="11" t="str">
        <f>IF(Line[Added Date]="","",(Line[Added Date]))</f>
        <v/>
      </c>
      <c r="S169" s="3" t="str">
        <f>IF(Line[Z COORD]="","",PROPER(Line[Z COORD]))</f>
        <v/>
      </c>
      <c r="T169" s="3" t="str">
        <f>IF(Line[Asset Description]="","",PROPER(Line[Asset Description]))</f>
        <v/>
      </c>
      <c r="U169" s="3" t="str">
        <f>IF(Line[Asset Group]="","",VLOOKUP(Line[Wall SubType],subdom_master_gdb,2,FALSE))</f>
        <v/>
      </c>
      <c r="V169" s="3" t="str">
        <f>IF(Line[Asset Group]="","",VLOOKUP(Line[Material],material_master,2,FALSE))</f>
        <v/>
      </c>
      <c r="W169" s="3" t="str">
        <f>IF(Line[Height m]="","",Line[Height m])</f>
        <v/>
      </c>
      <c r="X169" s="3" t="str">
        <f>IF(Line[Length m]="","",Line[Length m])</f>
        <v/>
      </c>
      <c r="Y169" s="3" t="str">
        <f>IF(Line[Width m]="","",Line[Width m])</f>
        <v/>
      </c>
      <c r="Z169" s="3" t="str">
        <f>IF(Line[Asset Group]="","",VLOOKUP(Line[Purpose],f_g_function,2,FALSE))</f>
        <v/>
      </c>
      <c r="AA169" s="3" t="str">
        <f>IF(Line[Asset Group]="","",VLOOKUP(Line[Post Material],material_master,2,FALSE))</f>
        <v/>
      </c>
      <c r="AB169" s="3" t="str">
        <f>IF(Line[Pipe Diameter mm]="","",Line[Pipe Diameter mm])</f>
        <v/>
      </c>
      <c r="AC169" s="3" t="str">
        <f>IF(Line[Asset Group]="","",VLOOKUP(Line[Pipe Material],irrigation_pipe_material,2,FALSE))</f>
        <v/>
      </c>
      <c r="AD169" s="3" t="str">
        <f>IF(Line[Asset Group]="","",VLOOKUP(Line[System],irrigation_system,2,FALSE))</f>
        <v/>
      </c>
      <c r="AE169" s="3" t="str">
        <f>IF(Line[Asset Group]="","",VLOOKUP(Line[Status],irrigation_status,2,FALSE))</f>
        <v/>
      </c>
      <c r="AF169" s="3" t="str">
        <f>IF(Line[Asset Group]="","",VLOOKUP(Line[Surface],subdom_master_gdb,2,FALSE))</f>
        <v/>
      </c>
      <c r="AG169" s="3" t="str">
        <f>IF(Line[Surface Layer Depth mm]="","",Line[Surface Layer Depth mm])</f>
        <v/>
      </c>
      <c r="AH169" s="3" t="str">
        <f>IF(Line[Av Width m]="","",Line[Av Width m])</f>
        <v/>
      </c>
      <c r="AI169" s="3" t="str">
        <f>IF(Line[Asset Group]="","",VLOOKUP(Line[Cycle],yes_no,2,FALSE))</f>
        <v/>
      </c>
      <c r="AJ169" s="3" t="str">
        <f>IF(Line[Asset Group]="","",VLOOKUP(Line[Species],hedge_species,2,FALSE))</f>
        <v/>
      </c>
    </row>
    <row r="170" spans="1:36" s="3" customFormat="1" x14ac:dyDescent="0.2">
      <c r="A170" s="3" t="str">
        <f>IF(Line[DWG File Name]="","",Line[DWG File Name])</f>
        <v/>
      </c>
      <c r="B170" s="3" t="str">
        <f>IF(Line[DWG Layer Name]="","",Line[DWG Layer Name])</f>
        <v/>
      </c>
      <c r="C170" s="3" t="str">
        <f>IF(Line[DWG Handle]="","",Line[DWG Handle])</f>
        <v/>
      </c>
      <c r="D170" s="58" t="str">
        <f>IF(Line[Approx Centroid X]="","",Line[Approx Centroid X])</f>
        <v/>
      </c>
      <c r="E170" s="58" t="str">
        <f>IF(Line[Approx Centroid Y]="","",Line[Approx Centroid Y])</f>
        <v/>
      </c>
      <c r="F170" s="3" t="str">
        <f>IF(Line[Replacement Asset]="","",Line[Replacement Asset])</f>
        <v/>
      </c>
      <c r="G170" s="3" t="str">
        <f>IF(Line[Asset ID]="","",UPPER(Line[Asset ID]))</f>
        <v/>
      </c>
      <c r="H170" s="3" t="str">
        <f>IF(Line[Asset Group]="","",VLOOKUP(Line[Asset Group],asset_grp_line,4,FALSE))</f>
        <v/>
      </c>
      <c r="I170" s="3" t="str">
        <f>IF(Line[Asset Group]="","",VLOOKUP(Line[Asset Group],asset_grp_line,2,FALSE))</f>
        <v/>
      </c>
      <c r="J170" s="3" t="str">
        <f>IF(Line[Asset Group]="","",VLOOKUP(Line[Asset Group],asset_grp_line,3,FALSE))</f>
        <v/>
      </c>
      <c r="K170" s="3" t="str">
        <f>IF(Line[Asset Group]="","",VLOOKUP(Line[Asset Type],type_master_list,2,FALSE))</f>
        <v/>
      </c>
      <c r="L170" s="3" t="str">
        <f>IF(Line[Asset Name]="","",PROPER(Line[Asset Name]))</f>
        <v/>
      </c>
      <c r="M170" s="11" t="str">
        <f>IF(Line[Install Date]="","",(Line[Install Date]))</f>
        <v/>
      </c>
      <c r="N170" s="3" t="str">
        <f>IF(Line[Note]="","",PROPER(Line[Note]))</f>
        <v/>
      </c>
      <c r="O170" s="3" t="str">
        <f>IF(Line[Resource Consent Number]="","",UPPER(Line[Resource Consent Number]))</f>
        <v/>
      </c>
      <c r="P170" s="53" t="str">
        <f>IF(Line[Asset Unit Cost]="","",Line[Asset Unit Cost])</f>
        <v/>
      </c>
      <c r="Q170" s="3" t="str">
        <f>IF(Line[Added By]="","",UPPER(Line[Added By]))</f>
        <v/>
      </c>
      <c r="R170" s="11" t="str">
        <f>IF(Line[Added Date]="","",(Line[Added Date]))</f>
        <v/>
      </c>
      <c r="S170" s="3" t="str">
        <f>IF(Line[Z COORD]="","",PROPER(Line[Z COORD]))</f>
        <v/>
      </c>
      <c r="T170" s="3" t="str">
        <f>IF(Line[Asset Description]="","",PROPER(Line[Asset Description]))</f>
        <v/>
      </c>
      <c r="U170" s="3" t="str">
        <f>IF(Line[Asset Group]="","",VLOOKUP(Line[Wall SubType],subdom_master_gdb,2,FALSE))</f>
        <v/>
      </c>
      <c r="V170" s="3" t="str">
        <f>IF(Line[Asset Group]="","",VLOOKUP(Line[Material],material_master,2,FALSE))</f>
        <v/>
      </c>
      <c r="W170" s="3" t="str">
        <f>IF(Line[Height m]="","",Line[Height m])</f>
        <v/>
      </c>
      <c r="X170" s="3" t="str">
        <f>IF(Line[Length m]="","",Line[Length m])</f>
        <v/>
      </c>
      <c r="Y170" s="3" t="str">
        <f>IF(Line[Width m]="","",Line[Width m])</f>
        <v/>
      </c>
      <c r="Z170" s="3" t="str">
        <f>IF(Line[Asset Group]="","",VLOOKUP(Line[Purpose],f_g_function,2,FALSE))</f>
        <v/>
      </c>
      <c r="AA170" s="3" t="str">
        <f>IF(Line[Asset Group]="","",VLOOKUP(Line[Post Material],material_master,2,FALSE))</f>
        <v/>
      </c>
      <c r="AB170" s="3" t="str">
        <f>IF(Line[Pipe Diameter mm]="","",Line[Pipe Diameter mm])</f>
        <v/>
      </c>
      <c r="AC170" s="3" t="str">
        <f>IF(Line[Asset Group]="","",VLOOKUP(Line[Pipe Material],irrigation_pipe_material,2,FALSE))</f>
        <v/>
      </c>
      <c r="AD170" s="3" t="str">
        <f>IF(Line[Asset Group]="","",VLOOKUP(Line[System],irrigation_system,2,FALSE))</f>
        <v/>
      </c>
      <c r="AE170" s="3" t="str">
        <f>IF(Line[Asset Group]="","",VLOOKUP(Line[Status],irrigation_status,2,FALSE))</f>
        <v/>
      </c>
      <c r="AF170" s="3" t="str">
        <f>IF(Line[Asset Group]="","",VLOOKUP(Line[Surface],subdom_master_gdb,2,FALSE))</f>
        <v/>
      </c>
      <c r="AG170" s="3" t="str">
        <f>IF(Line[Surface Layer Depth mm]="","",Line[Surface Layer Depth mm])</f>
        <v/>
      </c>
      <c r="AH170" s="3" t="str">
        <f>IF(Line[Av Width m]="","",Line[Av Width m])</f>
        <v/>
      </c>
      <c r="AI170" s="3" t="str">
        <f>IF(Line[Asset Group]="","",VLOOKUP(Line[Cycle],yes_no,2,FALSE))</f>
        <v/>
      </c>
      <c r="AJ170" s="3" t="str">
        <f>IF(Line[Asset Group]="","",VLOOKUP(Line[Species],hedge_species,2,FALSE))</f>
        <v/>
      </c>
    </row>
    <row r="171" spans="1:36" s="3" customFormat="1" x14ac:dyDescent="0.2">
      <c r="A171" s="3" t="str">
        <f>IF(Line[DWG File Name]="","",Line[DWG File Name])</f>
        <v/>
      </c>
      <c r="B171" s="3" t="str">
        <f>IF(Line[DWG Layer Name]="","",Line[DWG Layer Name])</f>
        <v/>
      </c>
      <c r="C171" s="3" t="str">
        <f>IF(Line[DWG Handle]="","",Line[DWG Handle])</f>
        <v/>
      </c>
      <c r="D171" s="58" t="str">
        <f>IF(Line[Approx Centroid X]="","",Line[Approx Centroid X])</f>
        <v/>
      </c>
      <c r="E171" s="58" t="str">
        <f>IF(Line[Approx Centroid Y]="","",Line[Approx Centroid Y])</f>
        <v/>
      </c>
      <c r="F171" s="3" t="str">
        <f>IF(Line[Replacement Asset]="","",Line[Replacement Asset])</f>
        <v/>
      </c>
      <c r="G171" s="3" t="str">
        <f>IF(Line[Asset ID]="","",UPPER(Line[Asset ID]))</f>
        <v/>
      </c>
      <c r="H171" s="3" t="str">
        <f>IF(Line[Asset Group]="","",VLOOKUP(Line[Asset Group],asset_grp_line,4,FALSE))</f>
        <v/>
      </c>
      <c r="I171" s="3" t="str">
        <f>IF(Line[Asset Group]="","",VLOOKUP(Line[Asset Group],asset_grp_line,2,FALSE))</f>
        <v/>
      </c>
      <c r="J171" s="3" t="str">
        <f>IF(Line[Asset Group]="","",VLOOKUP(Line[Asset Group],asset_grp_line,3,FALSE))</f>
        <v/>
      </c>
      <c r="K171" s="3" t="str">
        <f>IF(Line[Asset Group]="","",VLOOKUP(Line[Asset Type],type_master_list,2,FALSE))</f>
        <v/>
      </c>
      <c r="L171" s="3" t="str">
        <f>IF(Line[Asset Name]="","",PROPER(Line[Asset Name]))</f>
        <v/>
      </c>
      <c r="M171" s="11" t="str">
        <f>IF(Line[Install Date]="","",(Line[Install Date]))</f>
        <v/>
      </c>
      <c r="N171" s="3" t="str">
        <f>IF(Line[Note]="","",PROPER(Line[Note]))</f>
        <v/>
      </c>
      <c r="O171" s="3" t="str">
        <f>IF(Line[Resource Consent Number]="","",UPPER(Line[Resource Consent Number]))</f>
        <v/>
      </c>
      <c r="P171" s="53" t="str">
        <f>IF(Line[Asset Unit Cost]="","",Line[Asset Unit Cost])</f>
        <v/>
      </c>
      <c r="Q171" s="3" t="str">
        <f>IF(Line[Added By]="","",UPPER(Line[Added By]))</f>
        <v/>
      </c>
      <c r="R171" s="11" t="str">
        <f>IF(Line[Added Date]="","",(Line[Added Date]))</f>
        <v/>
      </c>
      <c r="S171" s="3" t="str">
        <f>IF(Line[Z COORD]="","",PROPER(Line[Z COORD]))</f>
        <v/>
      </c>
      <c r="T171" s="3" t="str">
        <f>IF(Line[Asset Description]="","",PROPER(Line[Asset Description]))</f>
        <v/>
      </c>
      <c r="U171" s="3" t="str">
        <f>IF(Line[Asset Group]="","",VLOOKUP(Line[Wall SubType],subdom_master_gdb,2,FALSE))</f>
        <v/>
      </c>
      <c r="V171" s="3" t="str">
        <f>IF(Line[Asset Group]="","",VLOOKUP(Line[Material],material_master,2,FALSE))</f>
        <v/>
      </c>
      <c r="W171" s="3" t="str">
        <f>IF(Line[Height m]="","",Line[Height m])</f>
        <v/>
      </c>
      <c r="X171" s="3" t="str">
        <f>IF(Line[Length m]="","",Line[Length m])</f>
        <v/>
      </c>
      <c r="Y171" s="3" t="str">
        <f>IF(Line[Width m]="","",Line[Width m])</f>
        <v/>
      </c>
      <c r="Z171" s="3" t="str">
        <f>IF(Line[Asset Group]="","",VLOOKUP(Line[Purpose],f_g_function,2,FALSE))</f>
        <v/>
      </c>
      <c r="AA171" s="3" t="str">
        <f>IF(Line[Asset Group]="","",VLOOKUP(Line[Post Material],material_master,2,FALSE))</f>
        <v/>
      </c>
      <c r="AB171" s="3" t="str">
        <f>IF(Line[Pipe Diameter mm]="","",Line[Pipe Diameter mm])</f>
        <v/>
      </c>
      <c r="AC171" s="3" t="str">
        <f>IF(Line[Asset Group]="","",VLOOKUP(Line[Pipe Material],irrigation_pipe_material,2,FALSE))</f>
        <v/>
      </c>
      <c r="AD171" s="3" t="str">
        <f>IF(Line[Asset Group]="","",VLOOKUP(Line[System],irrigation_system,2,FALSE))</f>
        <v/>
      </c>
      <c r="AE171" s="3" t="str">
        <f>IF(Line[Asset Group]="","",VLOOKUP(Line[Status],irrigation_status,2,FALSE))</f>
        <v/>
      </c>
      <c r="AF171" s="3" t="str">
        <f>IF(Line[Asset Group]="","",VLOOKUP(Line[Surface],subdom_master_gdb,2,FALSE))</f>
        <v/>
      </c>
      <c r="AG171" s="3" t="str">
        <f>IF(Line[Surface Layer Depth mm]="","",Line[Surface Layer Depth mm])</f>
        <v/>
      </c>
      <c r="AH171" s="3" t="str">
        <f>IF(Line[Av Width m]="","",Line[Av Width m])</f>
        <v/>
      </c>
      <c r="AI171" s="3" t="str">
        <f>IF(Line[Asset Group]="","",VLOOKUP(Line[Cycle],yes_no,2,FALSE))</f>
        <v/>
      </c>
      <c r="AJ171" s="3" t="str">
        <f>IF(Line[Asset Group]="","",VLOOKUP(Line[Species],hedge_species,2,FALSE))</f>
        <v/>
      </c>
    </row>
    <row r="172" spans="1:36" s="3" customFormat="1" x14ac:dyDescent="0.2">
      <c r="A172" s="3" t="str">
        <f>IF(Line[DWG File Name]="","",Line[DWG File Name])</f>
        <v/>
      </c>
      <c r="B172" s="3" t="str">
        <f>IF(Line[DWG Layer Name]="","",Line[DWG Layer Name])</f>
        <v/>
      </c>
      <c r="C172" s="3" t="str">
        <f>IF(Line[DWG Handle]="","",Line[DWG Handle])</f>
        <v/>
      </c>
      <c r="D172" s="58" t="str">
        <f>IF(Line[Approx Centroid X]="","",Line[Approx Centroid X])</f>
        <v/>
      </c>
      <c r="E172" s="58" t="str">
        <f>IF(Line[Approx Centroid Y]="","",Line[Approx Centroid Y])</f>
        <v/>
      </c>
      <c r="F172" s="3" t="str">
        <f>IF(Line[Replacement Asset]="","",Line[Replacement Asset])</f>
        <v/>
      </c>
      <c r="G172" s="3" t="str">
        <f>IF(Line[Asset ID]="","",UPPER(Line[Asset ID]))</f>
        <v/>
      </c>
      <c r="H172" s="3" t="str">
        <f>IF(Line[Asset Group]="","",VLOOKUP(Line[Asset Group],asset_grp_line,4,FALSE))</f>
        <v/>
      </c>
      <c r="I172" s="3" t="str">
        <f>IF(Line[Asset Group]="","",VLOOKUP(Line[Asset Group],asset_grp_line,2,FALSE))</f>
        <v/>
      </c>
      <c r="J172" s="3" t="str">
        <f>IF(Line[Asset Group]="","",VLOOKUP(Line[Asset Group],asset_grp_line,3,FALSE))</f>
        <v/>
      </c>
      <c r="K172" s="3" t="str">
        <f>IF(Line[Asset Group]="","",VLOOKUP(Line[Asset Type],type_master_list,2,FALSE))</f>
        <v/>
      </c>
      <c r="L172" s="3" t="str">
        <f>IF(Line[Asset Name]="","",PROPER(Line[Asset Name]))</f>
        <v/>
      </c>
      <c r="M172" s="11" t="str">
        <f>IF(Line[Install Date]="","",(Line[Install Date]))</f>
        <v/>
      </c>
      <c r="N172" s="3" t="str">
        <f>IF(Line[Note]="","",PROPER(Line[Note]))</f>
        <v/>
      </c>
      <c r="O172" s="3" t="str">
        <f>IF(Line[Resource Consent Number]="","",UPPER(Line[Resource Consent Number]))</f>
        <v/>
      </c>
      <c r="P172" s="53" t="str">
        <f>IF(Line[Asset Unit Cost]="","",Line[Asset Unit Cost])</f>
        <v/>
      </c>
      <c r="Q172" s="3" t="str">
        <f>IF(Line[Added By]="","",UPPER(Line[Added By]))</f>
        <v/>
      </c>
      <c r="R172" s="11" t="str">
        <f>IF(Line[Added Date]="","",(Line[Added Date]))</f>
        <v/>
      </c>
      <c r="S172" s="3" t="str">
        <f>IF(Line[Z COORD]="","",PROPER(Line[Z COORD]))</f>
        <v/>
      </c>
      <c r="T172" s="3" t="str">
        <f>IF(Line[Asset Description]="","",PROPER(Line[Asset Description]))</f>
        <v/>
      </c>
      <c r="U172" s="3" t="str">
        <f>IF(Line[Asset Group]="","",VLOOKUP(Line[Wall SubType],subdom_master_gdb,2,FALSE))</f>
        <v/>
      </c>
      <c r="V172" s="3" t="str">
        <f>IF(Line[Asset Group]="","",VLOOKUP(Line[Material],material_master,2,FALSE))</f>
        <v/>
      </c>
      <c r="W172" s="3" t="str">
        <f>IF(Line[Height m]="","",Line[Height m])</f>
        <v/>
      </c>
      <c r="X172" s="3" t="str">
        <f>IF(Line[Length m]="","",Line[Length m])</f>
        <v/>
      </c>
      <c r="Y172" s="3" t="str">
        <f>IF(Line[Width m]="","",Line[Width m])</f>
        <v/>
      </c>
      <c r="Z172" s="3" t="str">
        <f>IF(Line[Asset Group]="","",VLOOKUP(Line[Purpose],f_g_function,2,FALSE))</f>
        <v/>
      </c>
      <c r="AA172" s="3" t="str">
        <f>IF(Line[Asset Group]="","",VLOOKUP(Line[Post Material],material_master,2,FALSE))</f>
        <v/>
      </c>
      <c r="AB172" s="3" t="str">
        <f>IF(Line[Pipe Diameter mm]="","",Line[Pipe Diameter mm])</f>
        <v/>
      </c>
      <c r="AC172" s="3" t="str">
        <f>IF(Line[Asset Group]="","",VLOOKUP(Line[Pipe Material],irrigation_pipe_material,2,FALSE))</f>
        <v/>
      </c>
      <c r="AD172" s="3" t="str">
        <f>IF(Line[Asset Group]="","",VLOOKUP(Line[System],irrigation_system,2,FALSE))</f>
        <v/>
      </c>
      <c r="AE172" s="3" t="str">
        <f>IF(Line[Asset Group]="","",VLOOKUP(Line[Status],irrigation_status,2,FALSE))</f>
        <v/>
      </c>
      <c r="AF172" s="3" t="str">
        <f>IF(Line[Asset Group]="","",VLOOKUP(Line[Surface],subdom_master_gdb,2,FALSE))</f>
        <v/>
      </c>
      <c r="AG172" s="3" t="str">
        <f>IF(Line[Surface Layer Depth mm]="","",Line[Surface Layer Depth mm])</f>
        <v/>
      </c>
      <c r="AH172" s="3" t="str">
        <f>IF(Line[Av Width m]="","",Line[Av Width m])</f>
        <v/>
      </c>
      <c r="AI172" s="3" t="str">
        <f>IF(Line[Asset Group]="","",VLOOKUP(Line[Cycle],yes_no,2,FALSE))</f>
        <v/>
      </c>
      <c r="AJ172" s="3" t="str">
        <f>IF(Line[Asset Group]="","",VLOOKUP(Line[Species],hedge_species,2,FALSE))</f>
        <v/>
      </c>
    </row>
    <row r="173" spans="1:36" s="3" customFormat="1" x14ac:dyDescent="0.2">
      <c r="A173" s="3" t="str">
        <f>IF(Line[DWG File Name]="","",Line[DWG File Name])</f>
        <v/>
      </c>
      <c r="B173" s="3" t="str">
        <f>IF(Line[DWG Layer Name]="","",Line[DWG Layer Name])</f>
        <v/>
      </c>
      <c r="C173" s="3" t="str">
        <f>IF(Line[DWG Handle]="","",Line[DWG Handle])</f>
        <v/>
      </c>
      <c r="D173" s="58" t="str">
        <f>IF(Line[Approx Centroid X]="","",Line[Approx Centroid X])</f>
        <v/>
      </c>
      <c r="E173" s="58" t="str">
        <f>IF(Line[Approx Centroid Y]="","",Line[Approx Centroid Y])</f>
        <v/>
      </c>
      <c r="F173" s="3" t="str">
        <f>IF(Line[Replacement Asset]="","",Line[Replacement Asset])</f>
        <v/>
      </c>
      <c r="G173" s="3" t="str">
        <f>IF(Line[Asset ID]="","",UPPER(Line[Asset ID]))</f>
        <v/>
      </c>
      <c r="H173" s="3" t="str">
        <f>IF(Line[Asset Group]="","",VLOOKUP(Line[Asset Group],asset_grp_line,4,FALSE))</f>
        <v/>
      </c>
      <c r="I173" s="3" t="str">
        <f>IF(Line[Asset Group]="","",VLOOKUP(Line[Asset Group],asset_grp_line,2,FALSE))</f>
        <v/>
      </c>
      <c r="J173" s="3" t="str">
        <f>IF(Line[Asset Group]="","",VLOOKUP(Line[Asset Group],asset_grp_line,3,FALSE))</f>
        <v/>
      </c>
      <c r="K173" s="3" t="str">
        <f>IF(Line[Asset Group]="","",VLOOKUP(Line[Asset Type],type_master_list,2,FALSE))</f>
        <v/>
      </c>
      <c r="L173" s="3" t="str">
        <f>IF(Line[Asset Name]="","",PROPER(Line[Asset Name]))</f>
        <v/>
      </c>
      <c r="M173" s="11" t="str">
        <f>IF(Line[Install Date]="","",(Line[Install Date]))</f>
        <v/>
      </c>
      <c r="N173" s="3" t="str">
        <f>IF(Line[Note]="","",PROPER(Line[Note]))</f>
        <v/>
      </c>
      <c r="O173" s="3" t="str">
        <f>IF(Line[Resource Consent Number]="","",UPPER(Line[Resource Consent Number]))</f>
        <v/>
      </c>
      <c r="P173" s="53" t="str">
        <f>IF(Line[Asset Unit Cost]="","",Line[Asset Unit Cost])</f>
        <v/>
      </c>
      <c r="Q173" s="3" t="str">
        <f>IF(Line[Added By]="","",UPPER(Line[Added By]))</f>
        <v/>
      </c>
      <c r="R173" s="11" t="str">
        <f>IF(Line[Added Date]="","",(Line[Added Date]))</f>
        <v/>
      </c>
      <c r="S173" s="3" t="str">
        <f>IF(Line[Z COORD]="","",PROPER(Line[Z COORD]))</f>
        <v/>
      </c>
      <c r="T173" s="3" t="str">
        <f>IF(Line[Asset Description]="","",PROPER(Line[Asset Description]))</f>
        <v/>
      </c>
      <c r="U173" s="3" t="str">
        <f>IF(Line[Asset Group]="","",VLOOKUP(Line[Wall SubType],subdom_master_gdb,2,FALSE))</f>
        <v/>
      </c>
      <c r="V173" s="3" t="str">
        <f>IF(Line[Asset Group]="","",VLOOKUP(Line[Material],material_master,2,FALSE))</f>
        <v/>
      </c>
      <c r="W173" s="3" t="str">
        <f>IF(Line[Height m]="","",Line[Height m])</f>
        <v/>
      </c>
      <c r="X173" s="3" t="str">
        <f>IF(Line[Length m]="","",Line[Length m])</f>
        <v/>
      </c>
      <c r="Y173" s="3" t="str">
        <f>IF(Line[Width m]="","",Line[Width m])</f>
        <v/>
      </c>
      <c r="Z173" s="3" t="str">
        <f>IF(Line[Asset Group]="","",VLOOKUP(Line[Purpose],f_g_function,2,FALSE))</f>
        <v/>
      </c>
      <c r="AA173" s="3" t="str">
        <f>IF(Line[Asset Group]="","",VLOOKUP(Line[Post Material],material_master,2,FALSE))</f>
        <v/>
      </c>
      <c r="AB173" s="3" t="str">
        <f>IF(Line[Pipe Diameter mm]="","",Line[Pipe Diameter mm])</f>
        <v/>
      </c>
      <c r="AC173" s="3" t="str">
        <f>IF(Line[Asset Group]="","",VLOOKUP(Line[Pipe Material],irrigation_pipe_material,2,FALSE))</f>
        <v/>
      </c>
      <c r="AD173" s="3" t="str">
        <f>IF(Line[Asset Group]="","",VLOOKUP(Line[System],irrigation_system,2,FALSE))</f>
        <v/>
      </c>
      <c r="AE173" s="3" t="str">
        <f>IF(Line[Asset Group]="","",VLOOKUP(Line[Status],irrigation_status,2,FALSE))</f>
        <v/>
      </c>
      <c r="AF173" s="3" t="str">
        <f>IF(Line[Asset Group]="","",VLOOKUP(Line[Surface],subdom_master_gdb,2,FALSE))</f>
        <v/>
      </c>
      <c r="AG173" s="3" t="str">
        <f>IF(Line[Surface Layer Depth mm]="","",Line[Surface Layer Depth mm])</f>
        <v/>
      </c>
      <c r="AH173" s="3" t="str">
        <f>IF(Line[Av Width m]="","",Line[Av Width m])</f>
        <v/>
      </c>
      <c r="AI173" s="3" t="str">
        <f>IF(Line[Asset Group]="","",VLOOKUP(Line[Cycle],yes_no,2,FALSE))</f>
        <v/>
      </c>
      <c r="AJ173" s="3" t="str">
        <f>IF(Line[Asset Group]="","",VLOOKUP(Line[Species],hedge_species,2,FALSE))</f>
        <v/>
      </c>
    </row>
    <row r="174" spans="1:36" s="3" customFormat="1" x14ac:dyDescent="0.2">
      <c r="A174" s="3" t="str">
        <f>IF(Line[DWG File Name]="","",Line[DWG File Name])</f>
        <v/>
      </c>
      <c r="B174" s="3" t="str">
        <f>IF(Line[DWG Layer Name]="","",Line[DWG Layer Name])</f>
        <v/>
      </c>
      <c r="C174" s="3" t="str">
        <f>IF(Line[DWG Handle]="","",Line[DWG Handle])</f>
        <v/>
      </c>
      <c r="D174" s="58" t="str">
        <f>IF(Line[Approx Centroid X]="","",Line[Approx Centroid X])</f>
        <v/>
      </c>
      <c r="E174" s="58" t="str">
        <f>IF(Line[Approx Centroid Y]="","",Line[Approx Centroid Y])</f>
        <v/>
      </c>
      <c r="F174" s="3" t="str">
        <f>IF(Line[Replacement Asset]="","",Line[Replacement Asset])</f>
        <v/>
      </c>
      <c r="G174" s="3" t="str">
        <f>IF(Line[Asset ID]="","",UPPER(Line[Asset ID]))</f>
        <v/>
      </c>
      <c r="H174" s="3" t="str">
        <f>IF(Line[Asset Group]="","",VLOOKUP(Line[Asset Group],asset_grp_line,4,FALSE))</f>
        <v/>
      </c>
      <c r="I174" s="3" t="str">
        <f>IF(Line[Asset Group]="","",VLOOKUP(Line[Asset Group],asset_grp_line,2,FALSE))</f>
        <v/>
      </c>
      <c r="J174" s="3" t="str">
        <f>IF(Line[Asset Group]="","",VLOOKUP(Line[Asset Group],asset_grp_line,3,FALSE))</f>
        <v/>
      </c>
      <c r="K174" s="3" t="str">
        <f>IF(Line[Asset Group]="","",VLOOKUP(Line[Asset Type],type_master_list,2,FALSE))</f>
        <v/>
      </c>
      <c r="L174" s="3" t="str">
        <f>IF(Line[Asset Name]="","",PROPER(Line[Asset Name]))</f>
        <v/>
      </c>
      <c r="M174" s="11" t="str">
        <f>IF(Line[Install Date]="","",(Line[Install Date]))</f>
        <v/>
      </c>
      <c r="N174" s="3" t="str">
        <f>IF(Line[Note]="","",PROPER(Line[Note]))</f>
        <v/>
      </c>
      <c r="O174" s="3" t="str">
        <f>IF(Line[Resource Consent Number]="","",UPPER(Line[Resource Consent Number]))</f>
        <v/>
      </c>
      <c r="P174" s="53" t="str">
        <f>IF(Line[Asset Unit Cost]="","",Line[Asset Unit Cost])</f>
        <v/>
      </c>
      <c r="Q174" s="3" t="str">
        <f>IF(Line[Added By]="","",UPPER(Line[Added By]))</f>
        <v/>
      </c>
      <c r="R174" s="11" t="str">
        <f>IF(Line[Added Date]="","",(Line[Added Date]))</f>
        <v/>
      </c>
      <c r="S174" s="3" t="str">
        <f>IF(Line[Z COORD]="","",PROPER(Line[Z COORD]))</f>
        <v/>
      </c>
      <c r="T174" s="3" t="str">
        <f>IF(Line[Asset Description]="","",PROPER(Line[Asset Description]))</f>
        <v/>
      </c>
      <c r="U174" s="3" t="str">
        <f>IF(Line[Asset Group]="","",VLOOKUP(Line[Wall SubType],subdom_master_gdb,2,FALSE))</f>
        <v/>
      </c>
      <c r="V174" s="3" t="str">
        <f>IF(Line[Asset Group]="","",VLOOKUP(Line[Material],material_master,2,FALSE))</f>
        <v/>
      </c>
      <c r="W174" s="3" t="str">
        <f>IF(Line[Height m]="","",Line[Height m])</f>
        <v/>
      </c>
      <c r="X174" s="3" t="str">
        <f>IF(Line[Length m]="","",Line[Length m])</f>
        <v/>
      </c>
      <c r="Y174" s="3" t="str">
        <f>IF(Line[Width m]="","",Line[Width m])</f>
        <v/>
      </c>
      <c r="Z174" s="3" t="str">
        <f>IF(Line[Asset Group]="","",VLOOKUP(Line[Purpose],f_g_function,2,FALSE))</f>
        <v/>
      </c>
      <c r="AA174" s="3" t="str">
        <f>IF(Line[Asset Group]="","",VLOOKUP(Line[Post Material],material_master,2,FALSE))</f>
        <v/>
      </c>
      <c r="AB174" s="3" t="str">
        <f>IF(Line[Pipe Diameter mm]="","",Line[Pipe Diameter mm])</f>
        <v/>
      </c>
      <c r="AC174" s="3" t="str">
        <f>IF(Line[Asset Group]="","",VLOOKUP(Line[Pipe Material],irrigation_pipe_material,2,FALSE))</f>
        <v/>
      </c>
      <c r="AD174" s="3" t="str">
        <f>IF(Line[Asset Group]="","",VLOOKUP(Line[System],irrigation_system,2,FALSE))</f>
        <v/>
      </c>
      <c r="AE174" s="3" t="str">
        <f>IF(Line[Asset Group]="","",VLOOKUP(Line[Status],irrigation_status,2,FALSE))</f>
        <v/>
      </c>
      <c r="AF174" s="3" t="str">
        <f>IF(Line[Asset Group]="","",VLOOKUP(Line[Surface],subdom_master_gdb,2,FALSE))</f>
        <v/>
      </c>
      <c r="AG174" s="3" t="str">
        <f>IF(Line[Surface Layer Depth mm]="","",Line[Surface Layer Depth mm])</f>
        <v/>
      </c>
      <c r="AH174" s="3" t="str">
        <f>IF(Line[Av Width m]="","",Line[Av Width m])</f>
        <v/>
      </c>
      <c r="AI174" s="3" t="str">
        <f>IF(Line[Asset Group]="","",VLOOKUP(Line[Cycle],yes_no,2,FALSE))</f>
        <v/>
      </c>
      <c r="AJ174" s="3" t="str">
        <f>IF(Line[Asset Group]="","",VLOOKUP(Line[Species],hedge_species,2,FALSE))</f>
        <v/>
      </c>
    </row>
    <row r="175" spans="1:36" s="3" customFormat="1" x14ac:dyDescent="0.2">
      <c r="A175" s="3" t="str">
        <f>IF(Line[DWG File Name]="","",Line[DWG File Name])</f>
        <v/>
      </c>
      <c r="B175" s="3" t="str">
        <f>IF(Line[DWG Layer Name]="","",Line[DWG Layer Name])</f>
        <v/>
      </c>
      <c r="C175" s="3" t="str">
        <f>IF(Line[DWG Handle]="","",Line[DWG Handle])</f>
        <v/>
      </c>
      <c r="D175" s="58" t="str">
        <f>IF(Line[Approx Centroid X]="","",Line[Approx Centroid X])</f>
        <v/>
      </c>
      <c r="E175" s="58" t="str">
        <f>IF(Line[Approx Centroid Y]="","",Line[Approx Centroid Y])</f>
        <v/>
      </c>
      <c r="F175" s="3" t="str">
        <f>IF(Line[Replacement Asset]="","",Line[Replacement Asset])</f>
        <v/>
      </c>
      <c r="G175" s="3" t="str">
        <f>IF(Line[Asset ID]="","",UPPER(Line[Asset ID]))</f>
        <v/>
      </c>
      <c r="H175" s="3" t="str">
        <f>IF(Line[Asset Group]="","",VLOOKUP(Line[Asset Group],asset_grp_line,4,FALSE))</f>
        <v/>
      </c>
      <c r="I175" s="3" t="str">
        <f>IF(Line[Asset Group]="","",VLOOKUP(Line[Asset Group],asset_grp_line,2,FALSE))</f>
        <v/>
      </c>
      <c r="J175" s="3" t="str">
        <f>IF(Line[Asset Group]="","",VLOOKUP(Line[Asset Group],asset_grp_line,3,FALSE))</f>
        <v/>
      </c>
      <c r="K175" s="3" t="str">
        <f>IF(Line[Asset Group]="","",VLOOKUP(Line[Asset Type],type_master_list,2,FALSE))</f>
        <v/>
      </c>
      <c r="L175" s="3" t="str">
        <f>IF(Line[Asset Name]="","",PROPER(Line[Asset Name]))</f>
        <v/>
      </c>
      <c r="M175" s="11" t="str">
        <f>IF(Line[Install Date]="","",(Line[Install Date]))</f>
        <v/>
      </c>
      <c r="N175" s="3" t="str">
        <f>IF(Line[Note]="","",PROPER(Line[Note]))</f>
        <v/>
      </c>
      <c r="O175" s="3" t="str">
        <f>IF(Line[Resource Consent Number]="","",UPPER(Line[Resource Consent Number]))</f>
        <v/>
      </c>
      <c r="P175" s="53" t="str">
        <f>IF(Line[Asset Unit Cost]="","",Line[Asset Unit Cost])</f>
        <v/>
      </c>
      <c r="Q175" s="3" t="str">
        <f>IF(Line[Added By]="","",UPPER(Line[Added By]))</f>
        <v/>
      </c>
      <c r="R175" s="11" t="str">
        <f>IF(Line[Added Date]="","",(Line[Added Date]))</f>
        <v/>
      </c>
      <c r="S175" s="3" t="str">
        <f>IF(Line[Z COORD]="","",PROPER(Line[Z COORD]))</f>
        <v/>
      </c>
      <c r="T175" s="3" t="str">
        <f>IF(Line[Asset Description]="","",PROPER(Line[Asset Description]))</f>
        <v/>
      </c>
      <c r="U175" s="3" t="str">
        <f>IF(Line[Asset Group]="","",VLOOKUP(Line[Wall SubType],subdom_master_gdb,2,FALSE))</f>
        <v/>
      </c>
      <c r="V175" s="3" t="str">
        <f>IF(Line[Asset Group]="","",VLOOKUP(Line[Material],material_master,2,FALSE))</f>
        <v/>
      </c>
      <c r="W175" s="3" t="str">
        <f>IF(Line[Height m]="","",Line[Height m])</f>
        <v/>
      </c>
      <c r="X175" s="3" t="str">
        <f>IF(Line[Length m]="","",Line[Length m])</f>
        <v/>
      </c>
      <c r="Y175" s="3" t="str">
        <f>IF(Line[Width m]="","",Line[Width m])</f>
        <v/>
      </c>
      <c r="Z175" s="3" t="str">
        <f>IF(Line[Asset Group]="","",VLOOKUP(Line[Purpose],f_g_function,2,FALSE))</f>
        <v/>
      </c>
      <c r="AA175" s="3" t="str">
        <f>IF(Line[Asset Group]="","",VLOOKUP(Line[Post Material],material_master,2,FALSE))</f>
        <v/>
      </c>
      <c r="AB175" s="3" t="str">
        <f>IF(Line[Pipe Diameter mm]="","",Line[Pipe Diameter mm])</f>
        <v/>
      </c>
      <c r="AC175" s="3" t="str">
        <f>IF(Line[Asset Group]="","",VLOOKUP(Line[Pipe Material],irrigation_pipe_material,2,FALSE))</f>
        <v/>
      </c>
      <c r="AD175" s="3" t="str">
        <f>IF(Line[Asset Group]="","",VLOOKUP(Line[System],irrigation_system,2,FALSE))</f>
        <v/>
      </c>
      <c r="AE175" s="3" t="str">
        <f>IF(Line[Asset Group]="","",VLOOKUP(Line[Status],irrigation_status,2,FALSE))</f>
        <v/>
      </c>
      <c r="AF175" s="3" t="str">
        <f>IF(Line[Asset Group]="","",VLOOKUP(Line[Surface],subdom_master_gdb,2,FALSE))</f>
        <v/>
      </c>
      <c r="AG175" s="3" t="str">
        <f>IF(Line[Surface Layer Depth mm]="","",Line[Surface Layer Depth mm])</f>
        <v/>
      </c>
      <c r="AH175" s="3" t="str">
        <f>IF(Line[Av Width m]="","",Line[Av Width m])</f>
        <v/>
      </c>
      <c r="AI175" s="3" t="str">
        <f>IF(Line[Asset Group]="","",VLOOKUP(Line[Cycle],yes_no,2,FALSE))</f>
        <v/>
      </c>
      <c r="AJ175" s="3" t="str">
        <f>IF(Line[Asset Group]="","",VLOOKUP(Line[Species],hedge_species,2,FALSE))</f>
        <v/>
      </c>
    </row>
    <row r="176" spans="1:36" s="3" customFormat="1" x14ac:dyDescent="0.2">
      <c r="A176" s="3" t="str">
        <f>IF(Line[DWG File Name]="","",Line[DWG File Name])</f>
        <v/>
      </c>
      <c r="B176" s="3" t="str">
        <f>IF(Line[DWG Layer Name]="","",Line[DWG Layer Name])</f>
        <v/>
      </c>
      <c r="C176" s="3" t="str">
        <f>IF(Line[DWG Handle]="","",Line[DWG Handle])</f>
        <v/>
      </c>
      <c r="D176" s="58" t="str">
        <f>IF(Line[Approx Centroid X]="","",Line[Approx Centroid X])</f>
        <v/>
      </c>
      <c r="E176" s="58" t="str">
        <f>IF(Line[Approx Centroid Y]="","",Line[Approx Centroid Y])</f>
        <v/>
      </c>
      <c r="F176" s="3" t="str">
        <f>IF(Line[Replacement Asset]="","",Line[Replacement Asset])</f>
        <v/>
      </c>
      <c r="G176" s="3" t="str">
        <f>IF(Line[Asset ID]="","",UPPER(Line[Asset ID]))</f>
        <v/>
      </c>
      <c r="H176" s="3" t="str">
        <f>IF(Line[Asset Group]="","",VLOOKUP(Line[Asset Group],asset_grp_line,4,FALSE))</f>
        <v/>
      </c>
      <c r="I176" s="3" t="str">
        <f>IF(Line[Asset Group]="","",VLOOKUP(Line[Asset Group],asset_grp_line,2,FALSE))</f>
        <v/>
      </c>
      <c r="J176" s="3" t="str">
        <f>IF(Line[Asset Group]="","",VLOOKUP(Line[Asset Group],asset_grp_line,3,FALSE))</f>
        <v/>
      </c>
      <c r="K176" s="3" t="str">
        <f>IF(Line[Asset Group]="","",VLOOKUP(Line[Asset Type],type_master_list,2,FALSE))</f>
        <v/>
      </c>
      <c r="L176" s="3" t="str">
        <f>IF(Line[Asset Name]="","",PROPER(Line[Asset Name]))</f>
        <v/>
      </c>
      <c r="M176" s="11" t="str">
        <f>IF(Line[Install Date]="","",(Line[Install Date]))</f>
        <v/>
      </c>
      <c r="N176" s="3" t="str">
        <f>IF(Line[Note]="","",PROPER(Line[Note]))</f>
        <v/>
      </c>
      <c r="O176" s="3" t="str">
        <f>IF(Line[Resource Consent Number]="","",UPPER(Line[Resource Consent Number]))</f>
        <v/>
      </c>
      <c r="P176" s="53" t="str">
        <f>IF(Line[Asset Unit Cost]="","",Line[Asset Unit Cost])</f>
        <v/>
      </c>
      <c r="Q176" s="3" t="str">
        <f>IF(Line[Added By]="","",UPPER(Line[Added By]))</f>
        <v/>
      </c>
      <c r="R176" s="11" t="str">
        <f>IF(Line[Added Date]="","",(Line[Added Date]))</f>
        <v/>
      </c>
      <c r="S176" s="3" t="str">
        <f>IF(Line[Z COORD]="","",PROPER(Line[Z COORD]))</f>
        <v/>
      </c>
      <c r="T176" s="3" t="str">
        <f>IF(Line[Asset Description]="","",PROPER(Line[Asset Description]))</f>
        <v/>
      </c>
      <c r="U176" s="3" t="str">
        <f>IF(Line[Asset Group]="","",VLOOKUP(Line[Wall SubType],subdom_master_gdb,2,FALSE))</f>
        <v/>
      </c>
      <c r="V176" s="3" t="str">
        <f>IF(Line[Asset Group]="","",VLOOKUP(Line[Material],material_master,2,FALSE))</f>
        <v/>
      </c>
      <c r="W176" s="3" t="str">
        <f>IF(Line[Height m]="","",Line[Height m])</f>
        <v/>
      </c>
      <c r="X176" s="3" t="str">
        <f>IF(Line[Length m]="","",Line[Length m])</f>
        <v/>
      </c>
      <c r="Y176" s="3" t="str">
        <f>IF(Line[Width m]="","",Line[Width m])</f>
        <v/>
      </c>
      <c r="Z176" s="3" t="str">
        <f>IF(Line[Asset Group]="","",VLOOKUP(Line[Purpose],f_g_function,2,FALSE))</f>
        <v/>
      </c>
      <c r="AA176" s="3" t="str">
        <f>IF(Line[Asset Group]="","",VLOOKUP(Line[Post Material],material_master,2,FALSE))</f>
        <v/>
      </c>
      <c r="AB176" s="3" t="str">
        <f>IF(Line[Pipe Diameter mm]="","",Line[Pipe Diameter mm])</f>
        <v/>
      </c>
      <c r="AC176" s="3" t="str">
        <f>IF(Line[Asset Group]="","",VLOOKUP(Line[Pipe Material],irrigation_pipe_material,2,FALSE))</f>
        <v/>
      </c>
      <c r="AD176" s="3" t="str">
        <f>IF(Line[Asset Group]="","",VLOOKUP(Line[System],irrigation_system,2,FALSE))</f>
        <v/>
      </c>
      <c r="AE176" s="3" t="str">
        <f>IF(Line[Asset Group]="","",VLOOKUP(Line[Status],irrigation_status,2,FALSE))</f>
        <v/>
      </c>
      <c r="AF176" s="3" t="str">
        <f>IF(Line[Asset Group]="","",VLOOKUP(Line[Surface],subdom_master_gdb,2,FALSE))</f>
        <v/>
      </c>
      <c r="AG176" s="3" t="str">
        <f>IF(Line[Surface Layer Depth mm]="","",Line[Surface Layer Depth mm])</f>
        <v/>
      </c>
      <c r="AH176" s="3" t="str">
        <f>IF(Line[Av Width m]="","",Line[Av Width m])</f>
        <v/>
      </c>
      <c r="AI176" s="3" t="str">
        <f>IF(Line[Asset Group]="","",VLOOKUP(Line[Cycle],yes_no,2,FALSE))</f>
        <v/>
      </c>
      <c r="AJ176" s="3" t="str">
        <f>IF(Line[Asset Group]="","",VLOOKUP(Line[Species],hedge_species,2,FALSE))</f>
        <v/>
      </c>
    </row>
    <row r="177" spans="1:36" s="3" customFormat="1" x14ac:dyDescent="0.2">
      <c r="A177" s="3" t="str">
        <f>IF(Line[DWG File Name]="","",Line[DWG File Name])</f>
        <v/>
      </c>
      <c r="B177" s="3" t="str">
        <f>IF(Line[DWG Layer Name]="","",Line[DWG Layer Name])</f>
        <v/>
      </c>
      <c r="C177" s="3" t="str">
        <f>IF(Line[DWG Handle]="","",Line[DWG Handle])</f>
        <v/>
      </c>
      <c r="D177" s="58" t="str">
        <f>IF(Line[Approx Centroid X]="","",Line[Approx Centroid X])</f>
        <v/>
      </c>
      <c r="E177" s="58" t="str">
        <f>IF(Line[Approx Centroid Y]="","",Line[Approx Centroid Y])</f>
        <v/>
      </c>
      <c r="F177" s="3" t="str">
        <f>IF(Line[Replacement Asset]="","",Line[Replacement Asset])</f>
        <v/>
      </c>
      <c r="G177" s="3" t="str">
        <f>IF(Line[Asset ID]="","",UPPER(Line[Asset ID]))</f>
        <v/>
      </c>
      <c r="H177" s="3" t="str">
        <f>IF(Line[Asset Group]="","",VLOOKUP(Line[Asset Group],asset_grp_line,4,FALSE))</f>
        <v/>
      </c>
      <c r="I177" s="3" t="str">
        <f>IF(Line[Asset Group]="","",VLOOKUP(Line[Asset Group],asset_grp_line,2,FALSE))</f>
        <v/>
      </c>
      <c r="J177" s="3" t="str">
        <f>IF(Line[Asset Group]="","",VLOOKUP(Line[Asset Group],asset_grp_line,3,FALSE))</f>
        <v/>
      </c>
      <c r="K177" s="3" t="str">
        <f>IF(Line[Asset Group]="","",VLOOKUP(Line[Asset Type],type_master_list,2,FALSE))</f>
        <v/>
      </c>
      <c r="L177" s="3" t="str">
        <f>IF(Line[Asset Name]="","",PROPER(Line[Asset Name]))</f>
        <v/>
      </c>
      <c r="M177" s="11" t="str">
        <f>IF(Line[Install Date]="","",(Line[Install Date]))</f>
        <v/>
      </c>
      <c r="N177" s="3" t="str">
        <f>IF(Line[Note]="","",PROPER(Line[Note]))</f>
        <v/>
      </c>
      <c r="O177" s="3" t="str">
        <f>IF(Line[Resource Consent Number]="","",UPPER(Line[Resource Consent Number]))</f>
        <v/>
      </c>
      <c r="P177" s="53" t="str">
        <f>IF(Line[Asset Unit Cost]="","",Line[Asset Unit Cost])</f>
        <v/>
      </c>
      <c r="Q177" s="3" t="str">
        <f>IF(Line[Added By]="","",UPPER(Line[Added By]))</f>
        <v/>
      </c>
      <c r="R177" s="11" t="str">
        <f>IF(Line[Added Date]="","",(Line[Added Date]))</f>
        <v/>
      </c>
      <c r="S177" s="3" t="str">
        <f>IF(Line[Z COORD]="","",PROPER(Line[Z COORD]))</f>
        <v/>
      </c>
      <c r="T177" s="3" t="str">
        <f>IF(Line[Asset Description]="","",PROPER(Line[Asset Description]))</f>
        <v/>
      </c>
      <c r="U177" s="3" t="str">
        <f>IF(Line[Asset Group]="","",VLOOKUP(Line[Wall SubType],subdom_master_gdb,2,FALSE))</f>
        <v/>
      </c>
      <c r="V177" s="3" t="str">
        <f>IF(Line[Asset Group]="","",VLOOKUP(Line[Material],material_master,2,FALSE))</f>
        <v/>
      </c>
      <c r="W177" s="3" t="str">
        <f>IF(Line[Height m]="","",Line[Height m])</f>
        <v/>
      </c>
      <c r="X177" s="3" t="str">
        <f>IF(Line[Length m]="","",Line[Length m])</f>
        <v/>
      </c>
      <c r="Y177" s="3" t="str">
        <f>IF(Line[Width m]="","",Line[Width m])</f>
        <v/>
      </c>
      <c r="Z177" s="3" t="str">
        <f>IF(Line[Asset Group]="","",VLOOKUP(Line[Purpose],f_g_function,2,FALSE))</f>
        <v/>
      </c>
      <c r="AA177" s="3" t="str">
        <f>IF(Line[Asset Group]="","",VLOOKUP(Line[Post Material],material_master,2,FALSE))</f>
        <v/>
      </c>
      <c r="AB177" s="3" t="str">
        <f>IF(Line[Pipe Diameter mm]="","",Line[Pipe Diameter mm])</f>
        <v/>
      </c>
      <c r="AC177" s="3" t="str">
        <f>IF(Line[Asset Group]="","",VLOOKUP(Line[Pipe Material],irrigation_pipe_material,2,FALSE))</f>
        <v/>
      </c>
      <c r="AD177" s="3" t="str">
        <f>IF(Line[Asset Group]="","",VLOOKUP(Line[System],irrigation_system,2,FALSE))</f>
        <v/>
      </c>
      <c r="AE177" s="3" t="str">
        <f>IF(Line[Asset Group]="","",VLOOKUP(Line[Status],irrigation_status,2,FALSE))</f>
        <v/>
      </c>
      <c r="AF177" s="3" t="str">
        <f>IF(Line[Asset Group]="","",VLOOKUP(Line[Surface],subdom_master_gdb,2,FALSE))</f>
        <v/>
      </c>
      <c r="AG177" s="3" t="str">
        <f>IF(Line[Surface Layer Depth mm]="","",Line[Surface Layer Depth mm])</f>
        <v/>
      </c>
      <c r="AH177" s="3" t="str">
        <f>IF(Line[Av Width m]="","",Line[Av Width m])</f>
        <v/>
      </c>
      <c r="AI177" s="3" t="str">
        <f>IF(Line[Asset Group]="","",VLOOKUP(Line[Cycle],yes_no,2,FALSE))</f>
        <v/>
      </c>
      <c r="AJ177" s="3" t="str">
        <f>IF(Line[Asset Group]="","",VLOOKUP(Line[Species],hedge_species,2,FALSE))</f>
        <v/>
      </c>
    </row>
    <row r="178" spans="1:36" s="3" customFormat="1" x14ac:dyDescent="0.2">
      <c r="A178" s="3" t="str">
        <f>IF(Line[DWG File Name]="","",Line[DWG File Name])</f>
        <v/>
      </c>
      <c r="B178" s="3" t="str">
        <f>IF(Line[DWG Layer Name]="","",Line[DWG Layer Name])</f>
        <v/>
      </c>
      <c r="C178" s="3" t="str">
        <f>IF(Line[DWG Handle]="","",Line[DWG Handle])</f>
        <v/>
      </c>
      <c r="D178" s="58" t="str">
        <f>IF(Line[Approx Centroid X]="","",Line[Approx Centroid X])</f>
        <v/>
      </c>
      <c r="E178" s="58" t="str">
        <f>IF(Line[Approx Centroid Y]="","",Line[Approx Centroid Y])</f>
        <v/>
      </c>
      <c r="F178" s="3" t="str">
        <f>IF(Line[Replacement Asset]="","",Line[Replacement Asset])</f>
        <v/>
      </c>
      <c r="G178" s="3" t="str">
        <f>IF(Line[Asset ID]="","",UPPER(Line[Asset ID]))</f>
        <v/>
      </c>
      <c r="H178" s="3" t="str">
        <f>IF(Line[Asset Group]="","",VLOOKUP(Line[Asset Group],asset_grp_line,4,FALSE))</f>
        <v/>
      </c>
      <c r="I178" s="3" t="str">
        <f>IF(Line[Asset Group]="","",VLOOKUP(Line[Asset Group],asset_grp_line,2,FALSE))</f>
        <v/>
      </c>
      <c r="J178" s="3" t="str">
        <f>IF(Line[Asset Group]="","",VLOOKUP(Line[Asset Group],asset_grp_line,3,FALSE))</f>
        <v/>
      </c>
      <c r="K178" s="3" t="str">
        <f>IF(Line[Asset Group]="","",VLOOKUP(Line[Asset Type],type_master_list,2,FALSE))</f>
        <v/>
      </c>
      <c r="L178" s="3" t="str">
        <f>IF(Line[Asset Name]="","",PROPER(Line[Asset Name]))</f>
        <v/>
      </c>
      <c r="M178" s="11" t="str">
        <f>IF(Line[Install Date]="","",(Line[Install Date]))</f>
        <v/>
      </c>
      <c r="N178" s="3" t="str">
        <f>IF(Line[Note]="","",PROPER(Line[Note]))</f>
        <v/>
      </c>
      <c r="O178" s="3" t="str">
        <f>IF(Line[Resource Consent Number]="","",UPPER(Line[Resource Consent Number]))</f>
        <v/>
      </c>
      <c r="P178" s="53" t="str">
        <f>IF(Line[Asset Unit Cost]="","",Line[Asset Unit Cost])</f>
        <v/>
      </c>
      <c r="Q178" s="3" t="str">
        <f>IF(Line[Added By]="","",UPPER(Line[Added By]))</f>
        <v/>
      </c>
      <c r="R178" s="11" t="str">
        <f>IF(Line[Added Date]="","",(Line[Added Date]))</f>
        <v/>
      </c>
      <c r="S178" s="3" t="str">
        <f>IF(Line[Z COORD]="","",PROPER(Line[Z COORD]))</f>
        <v/>
      </c>
      <c r="T178" s="3" t="str">
        <f>IF(Line[Asset Description]="","",PROPER(Line[Asset Description]))</f>
        <v/>
      </c>
      <c r="U178" s="3" t="str">
        <f>IF(Line[Asset Group]="","",VLOOKUP(Line[Wall SubType],subdom_master_gdb,2,FALSE))</f>
        <v/>
      </c>
      <c r="V178" s="3" t="str">
        <f>IF(Line[Asset Group]="","",VLOOKUP(Line[Material],material_master,2,FALSE))</f>
        <v/>
      </c>
      <c r="W178" s="3" t="str">
        <f>IF(Line[Height m]="","",Line[Height m])</f>
        <v/>
      </c>
      <c r="X178" s="3" t="str">
        <f>IF(Line[Length m]="","",Line[Length m])</f>
        <v/>
      </c>
      <c r="Y178" s="3" t="str">
        <f>IF(Line[Width m]="","",Line[Width m])</f>
        <v/>
      </c>
      <c r="Z178" s="3" t="str">
        <f>IF(Line[Asset Group]="","",VLOOKUP(Line[Purpose],f_g_function,2,FALSE))</f>
        <v/>
      </c>
      <c r="AA178" s="3" t="str">
        <f>IF(Line[Asset Group]="","",VLOOKUP(Line[Post Material],material_master,2,FALSE))</f>
        <v/>
      </c>
      <c r="AB178" s="3" t="str">
        <f>IF(Line[Pipe Diameter mm]="","",Line[Pipe Diameter mm])</f>
        <v/>
      </c>
      <c r="AC178" s="3" t="str">
        <f>IF(Line[Asset Group]="","",VLOOKUP(Line[Pipe Material],irrigation_pipe_material,2,FALSE))</f>
        <v/>
      </c>
      <c r="AD178" s="3" t="str">
        <f>IF(Line[Asset Group]="","",VLOOKUP(Line[System],irrigation_system,2,FALSE))</f>
        <v/>
      </c>
      <c r="AE178" s="3" t="str">
        <f>IF(Line[Asset Group]="","",VLOOKUP(Line[Status],irrigation_status,2,FALSE))</f>
        <v/>
      </c>
      <c r="AF178" s="3" t="str">
        <f>IF(Line[Asset Group]="","",VLOOKUP(Line[Surface],subdom_master_gdb,2,FALSE))</f>
        <v/>
      </c>
      <c r="AG178" s="3" t="str">
        <f>IF(Line[Surface Layer Depth mm]="","",Line[Surface Layer Depth mm])</f>
        <v/>
      </c>
      <c r="AH178" s="3" t="str">
        <f>IF(Line[Av Width m]="","",Line[Av Width m])</f>
        <v/>
      </c>
      <c r="AI178" s="3" t="str">
        <f>IF(Line[Asset Group]="","",VLOOKUP(Line[Cycle],yes_no,2,FALSE))</f>
        <v/>
      </c>
      <c r="AJ178" s="3" t="str">
        <f>IF(Line[Asset Group]="","",VLOOKUP(Line[Species],hedge_species,2,FALSE))</f>
        <v/>
      </c>
    </row>
    <row r="179" spans="1:36" s="3" customFormat="1" x14ac:dyDescent="0.2">
      <c r="A179" s="3" t="str">
        <f>IF(Line[DWG File Name]="","",Line[DWG File Name])</f>
        <v/>
      </c>
      <c r="B179" s="3" t="str">
        <f>IF(Line[DWG Layer Name]="","",Line[DWG Layer Name])</f>
        <v/>
      </c>
      <c r="C179" s="3" t="str">
        <f>IF(Line[DWG Handle]="","",Line[DWG Handle])</f>
        <v/>
      </c>
      <c r="D179" s="58" t="str">
        <f>IF(Line[Approx Centroid X]="","",Line[Approx Centroid X])</f>
        <v/>
      </c>
      <c r="E179" s="58" t="str">
        <f>IF(Line[Approx Centroid Y]="","",Line[Approx Centroid Y])</f>
        <v/>
      </c>
      <c r="F179" s="3" t="str">
        <f>IF(Line[Replacement Asset]="","",Line[Replacement Asset])</f>
        <v/>
      </c>
      <c r="G179" s="3" t="str">
        <f>IF(Line[Asset ID]="","",UPPER(Line[Asset ID]))</f>
        <v/>
      </c>
      <c r="H179" s="3" t="str">
        <f>IF(Line[Asset Group]="","",VLOOKUP(Line[Asset Group],asset_grp_line,4,FALSE))</f>
        <v/>
      </c>
      <c r="I179" s="3" t="str">
        <f>IF(Line[Asset Group]="","",VLOOKUP(Line[Asset Group],asset_grp_line,2,FALSE))</f>
        <v/>
      </c>
      <c r="J179" s="3" t="str">
        <f>IF(Line[Asset Group]="","",VLOOKUP(Line[Asset Group],asset_grp_line,3,FALSE))</f>
        <v/>
      </c>
      <c r="K179" s="3" t="str">
        <f>IF(Line[Asset Group]="","",VLOOKUP(Line[Asset Type],type_master_list,2,FALSE))</f>
        <v/>
      </c>
      <c r="L179" s="3" t="str">
        <f>IF(Line[Asset Name]="","",PROPER(Line[Asset Name]))</f>
        <v/>
      </c>
      <c r="M179" s="11" t="str">
        <f>IF(Line[Install Date]="","",(Line[Install Date]))</f>
        <v/>
      </c>
      <c r="N179" s="3" t="str">
        <f>IF(Line[Note]="","",PROPER(Line[Note]))</f>
        <v/>
      </c>
      <c r="O179" s="3" t="str">
        <f>IF(Line[Resource Consent Number]="","",UPPER(Line[Resource Consent Number]))</f>
        <v/>
      </c>
      <c r="P179" s="53" t="str">
        <f>IF(Line[Asset Unit Cost]="","",Line[Asset Unit Cost])</f>
        <v/>
      </c>
      <c r="Q179" s="3" t="str">
        <f>IF(Line[Added By]="","",UPPER(Line[Added By]))</f>
        <v/>
      </c>
      <c r="R179" s="11" t="str">
        <f>IF(Line[Added Date]="","",(Line[Added Date]))</f>
        <v/>
      </c>
      <c r="S179" s="3" t="str">
        <f>IF(Line[Z COORD]="","",PROPER(Line[Z COORD]))</f>
        <v/>
      </c>
      <c r="T179" s="3" t="str">
        <f>IF(Line[Asset Description]="","",PROPER(Line[Asset Description]))</f>
        <v/>
      </c>
      <c r="U179" s="3" t="str">
        <f>IF(Line[Asset Group]="","",VLOOKUP(Line[Wall SubType],subdom_master_gdb,2,FALSE))</f>
        <v/>
      </c>
      <c r="V179" s="3" t="str">
        <f>IF(Line[Asset Group]="","",VLOOKUP(Line[Material],material_master,2,FALSE))</f>
        <v/>
      </c>
      <c r="W179" s="3" t="str">
        <f>IF(Line[Height m]="","",Line[Height m])</f>
        <v/>
      </c>
      <c r="X179" s="3" t="str">
        <f>IF(Line[Length m]="","",Line[Length m])</f>
        <v/>
      </c>
      <c r="Y179" s="3" t="str">
        <f>IF(Line[Width m]="","",Line[Width m])</f>
        <v/>
      </c>
      <c r="Z179" s="3" t="str">
        <f>IF(Line[Asset Group]="","",VLOOKUP(Line[Purpose],f_g_function,2,FALSE))</f>
        <v/>
      </c>
      <c r="AA179" s="3" t="str">
        <f>IF(Line[Asset Group]="","",VLOOKUP(Line[Post Material],material_master,2,FALSE))</f>
        <v/>
      </c>
      <c r="AB179" s="3" t="str">
        <f>IF(Line[Pipe Diameter mm]="","",Line[Pipe Diameter mm])</f>
        <v/>
      </c>
      <c r="AC179" s="3" t="str">
        <f>IF(Line[Asset Group]="","",VLOOKUP(Line[Pipe Material],irrigation_pipe_material,2,FALSE))</f>
        <v/>
      </c>
      <c r="AD179" s="3" t="str">
        <f>IF(Line[Asset Group]="","",VLOOKUP(Line[System],irrigation_system,2,FALSE))</f>
        <v/>
      </c>
      <c r="AE179" s="3" t="str">
        <f>IF(Line[Asset Group]="","",VLOOKUP(Line[Status],irrigation_status,2,FALSE))</f>
        <v/>
      </c>
      <c r="AF179" s="3" t="str">
        <f>IF(Line[Asset Group]="","",VLOOKUP(Line[Surface],subdom_master_gdb,2,FALSE))</f>
        <v/>
      </c>
      <c r="AG179" s="3" t="str">
        <f>IF(Line[Surface Layer Depth mm]="","",Line[Surface Layer Depth mm])</f>
        <v/>
      </c>
      <c r="AH179" s="3" t="str">
        <f>IF(Line[Av Width m]="","",Line[Av Width m])</f>
        <v/>
      </c>
      <c r="AI179" s="3" t="str">
        <f>IF(Line[Asset Group]="","",VLOOKUP(Line[Cycle],yes_no,2,FALSE))</f>
        <v/>
      </c>
      <c r="AJ179" s="3" t="str">
        <f>IF(Line[Asset Group]="","",VLOOKUP(Line[Species],hedge_species,2,FALSE))</f>
        <v/>
      </c>
    </row>
    <row r="180" spans="1:36" s="3" customFormat="1" x14ac:dyDescent="0.2">
      <c r="A180" s="3" t="str">
        <f>IF(Line[DWG File Name]="","",Line[DWG File Name])</f>
        <v/>
      </c>
      <c r="B180" s="3" t="str">
        <f>IF(Line[DWG Layer Name]="","",Line[DWG Layer Name])</f>
        <v/>
      </c>
      <c r="C180" s="3" t="str">
        <f>IF(Line[DWG Handle]="","",Line[DWG Handle])</f>
        <v/>
      </c>
      <c r="D180" s="58" t="str">
        <f>IF(Line[Approx Centroid X]="","",Line[Approx Centroid X])</f>
        <v/>
      </c>
      <c r="E180" s="58" t="str">
        <f>IF(Line[Approx Centroid Y]="","",Line[Approx Centroid Y])</f>
        <v/>
      </c>
      <c r="F180" s="3" t="str">
        <f>IF(Line[Replacement Asset]="","",Line[Replacement Asset])</f>
        <v/>
      </c>
      <c r="G180" s="3" t="str">
        <f>IF(Line[Asset ID]="","",UPPER(Line[Asset ID]))</f>
        <v/>
      </c>
      <c r="H180" s="3" t="str">
        <f>IF(Line[Asset Group]="","",VLOOKUP(Line[Asset Group],asset_grp_line,4,FALSE))</f>
        <v/>
      </c>
      <c r="I180" s="3" t="str">
        <f>IF(Line[Asset Group]="","",VLOOKUP(Line[Asset Group],asset_grp_line,2,FALSE))</f>
        <v/>
      </c>
      <c r="J180" s="3" t="str">
        <f>IF(Line[Asset Group]="","",VLOOKUP(Line[Asset Group],asset_grp_line,3,FALSE))</f>
        <v/>
      </c>
      <c r="K180" s="3" t="str">
        <f>IF(Line[Asset Group]="","",VLOOKUP(Line[Asset Type],type_master_list,2,FALSE))</f>
        <v/>
      </c>
      <c r="L180" s="3" t="str">
        <f>IF(Line[Asset Name]="","",PROPER(Line[Asset Name]))</f>
        <v/>
      </c>
      <c r="M180" s="11" t="str">
        <f>IF(Line[Install Date]="","",(Line[Install Date]))</f>
        <v/>
      </c>
      <c r="N180" s="3" t="str">
        <f>IF(Line[Note]="","",PROPER(Line[Note]))</f>
        <v/>
      </c>
      <c r="O180" s="3" t="str">
        <f>IF(Line[Resource Consent Number]="","",UPPER(Line[Resource Consent Number]))</f>
        <v/>
      </c>
      <c r="P180" s="53" t="str">
        <f>IF(Line[Asset Unit Cost]="","",Line[Asset Unit Cost])</f>
        <v/>
      </c>
      <c r="Q180" s="3" t="str">
        <f>IF(Line[Added By]="","",UPPER(Line[Added By]))</f>
        <v/>
      </c>
      <c r="R180" s="11" t="str">
        <f>IF(Line[Added Date]="","",(Line[Added Date]))</f>
        <v/>
      </c>
      <c r="S180" s="3" t="str">
        <f>IF(Line[Z COORD]="","",PROPER(Line[Z COORD]))</f>
        <v/>
      </c>
      <c r="T180" s="3" t="str">
        <f>IF(Line[Asset Description]="","",PROPER(Line[Asset Description]))</f>
        <v/>
      </c>
      <c r="U180" s="3" t="str">
        <f>IF(Line[Asset Group]="","",VLOOKUP(Line[Wall SubType],subdom_master_gdb,2,FALSE))</f>
        <v/>
      </c>
      <c r="V180" s="3" t="str">
        <f>IF(Line[Asset Group]="","",VLOOKUP(Line[Material],material_master,2,FALSE))</f>
        <v/>
      </c>
      <c r="W180" s="3" t="str">
        <f>IF(Line[Height m]="","",Line[Height m])</f>
        <v/>
      </c>
      <c r="X180" s="3" t="str">
        <f>IF(Line[Length m]="","",Line[Length m])</f>
        <v/>
      </c>
      <c r="Y180" s="3" t="str">
        <f>IF(Line[Width m]="","",Line[Width m])</f>
        <v/>
      </c>
      <c r="Z180" s="3" t="str">
        <f>IF(Line[Asset Group]="","",VLOOKUP(Line[Purpose],f_g_function,2,FALSE))</f>
        <v/>
      </c>
      <c r="AA180" s="3" t="str">
        <f>IF(Line[Asset Group]="","",VLOOKUP(Line[Post Material],material_master,2,FALSE))</f>
        <v/>
      </c>
      <c r="AB180" s="3" t="str">
        <f>IF(Line[Pipe Diameter mm]="","",Line[Pipe Diameter mm])</f>
        <v/>
      </c>
      <c r="AC180" s="3" t="str">
        <f>IF(Line[Asset Group]="","",VLOOKUP(Line[Pipe Material],irrigation_pipe_material,2,FALSE))</f>
        <v/>
      </c>
      <c r="AD180" s="3" t="str">
        <f>IF(Line[Asset Group]="","",VLOOKUP(Line[System],irrigation_system,2,FALSE))</f>
        <v/>
      </c>
      <c r="AE180" s="3" t="str">
        <f>IF(Line[Asset Group]="","",VLOOKUP(Line[Status],irrigation_status,2,FALSE))</f>
        <v/>
      </c>
      <c r="AF180" s="3" t="str">
        <f>IF(Line[Asset Group]="","",VLOOKUP(Line[Surface],subdom_master_gdb,2,FALSE))</f>
        <v/>
      </c>
      <c r="AG180" s="3" t="str">
        <f>IF(Line[Surface Layer Depth mm]="","",Line[Surface Layer Depth mm])</f>
        <v/>
      </c>
      <c r="AH180" s="3" t="str">
        <f>IF(Line[Av Width m]="","",Line[Av Width m])</f>
        <v/>
      </c>
      <c r="AI180" s="3" t="str">
        <f>IF(Line[Asset Group]="","",VLOOKUP(Line[Cycle],yes_no,2,FALSE))</f>
        <v/>
      </c>
      <c r="AJ180" s="3" t="str">
        <f>IF(Line[Asset Group]="","",VLOOKUP(Line[Species],hedge_species,2,FALSE))</f>
        <v/>
      </c>
    </row>
    <row r="181" spans="1:36" s="3" customFormat="1" x14ac:dyDescent="0.2">
      <c r="A181" s="3" t="str">
        <f>IF(Line[DWG File Name]="","",Line[DWG File Name])</f>
        <v/>
      </c>
      <c r="B181" s="3" t="str">
        <f>IF(Line[DWG Layer Name]="","",Line[DWG Layer Name])</f>
        <v/>
      </c>
      <c r="C181" s="3" t="str">
        <f>IF(Line[DWG Handle]="","",Line[DWG Handle])</f>
        <v/>
      </c>
      <c r="D181" s="58" t="str">
        <f>IF(Line[Approx Centroid X]="","",Line[Approx Centroid X])</f>
        <v/>
      </c>
      <c r="E181" s="58" t="str">
        <f>IF(Line[Approx Centroid Y]="","",Line[Approx Centroid Y])</f>
        <v/>
      </c>
      <c r="F181" s="3" t="str">
        <f>IF(Line[Replacement Asset]="","",Line[Replacement Asset])</f>
        <v/>
      </c>
      <c r="G181" s="3" t="str">
        <f>IF(Line[Asset ID]="","",UPPER(Line[Asset ID]))</f>
        <v/>
      </c>
      <c r="H181" s="3" t="str">
        <f>IF(Line[Asset Group]="","",VLOOKUP(Line[Asset Group],asset_grp_line,4,FALSE))</f>
        <v/>
      </c>
      <c r="I181" s="3" t="str">
        <f>IF(Line[Asset Group]="","",VLOOKUP(Line[Asset Group],asset_grp_line,2,FALSE))</f>
        <v/>
      </c>
      <c r="J181" s="3" t="str">
        <f>IF(Line[Asset Group]="","",VLOOKUP(Line[Asset Group],asset_grp_line,3,FALSE))</f>
        <v/>
      </c>
      <c r="K181" s="3" t="str">
        <f>IF(Line[Asset Group]="","",VLOOKUP(Line[Asset Type],type_master_list,2,FALSE))</f>
        <v/>
      </c>
      <c r="L181" s="3" t="str">
        <f>IF(Line[Asset Name]="","",PROPER(Line[Asset Name]))</f>
        <v/>
      </c>
      <c r="M181" s="11" t="str">
        <f>IF(Line[Install Date]="","",(Line[Install Date]))</f>
        <v/>
      </c>
      <c r="N181" s="3" t="str">
        <f>IF(Line[Note]="","",PROPER(Line[Note]))</f>
        <v/>
      </c>
      <c r="O181" s="3" t="str">
        <f>IF(Line[Resource Consent Number]="","",UPPER(Line[Resource Consent Number]))</f>
        <v/>
      </c>
      <c r="P181" s="53" t="str">
        <f>IF(Line[Asset Unit Cost]="","",Line[Asset Unit Cost])</f>
        <v/>
      </c>
      <c r="Q181" s="3" t="str">
        <f>IF(Line[Added By]="","",UPPER(Line[Added By]))</f>
        <v/>
      </c>
      <c r="R181" s="11" t="str">
        <f>IF(Line[Added Date]="","",(Line[Added Date]))</f>
        <v/>
      </c>
      <c r="S181" s="3" t="str">
        <f>IF(Line[Z COORD]="","",PROPER(Line[Z COORD]))</f>
        <v/>
      </c>
      <c r="T181" s="3" t="str">
        <f>IF(Line[Asset Description]="","",PROPER(Line[Asset Description]))</f>
        <v/>
      </c>
      <c r="U181" s="3" t="str">
        <f>IF(Line[Asset Group]="","",VLOOKUP(Line[Wall SubType],subdom_master_gdb,2,FALSE))</f>
        <v/>
      </c>
      <c r="V181" s="3" t="str">
        <f>IF(Line[Asset Group]="","",VLOOKUP(Line[Material],material_master,2,FALSE))</f>
        <v/>
      </c>
      <c r="W181" s="3" t="str">
        <f>IF(Line[Height m]="","",Line[Height m])</f>
        <v/>
      </c>
      <c r="X181" s="3" t="str">
        <f>IF(Line[Length m]="","",Line[Length m])</f>
        <v/>
      </c>
      <c r="Y181" s="3" t="str">
        <f>IF(Line[Width m]="","",Line[Width m])</f>
        <v/>
      </c>
      <c r="Z181" s="3" t="str">
        <f>IF(Line[Asset Group]="","",VLOOKUP(Line[Purpose],f_g_function,2,FALSE))</f>
        <v/>
      </c>
      <c r="AA181" s="3" t="str">
        <f>IF(Line[Asset Group]="","",VLOOKUP(Line[Post Material],material_master,2,FALSE))</f>
        <v/>
      </c>
      <c r="AB181" s="3" t="str">
        <f>IF(Line[Pipe Diameter mm]="","",Line[Pipe Diameter mm])</f>
        <v/>
      </c>
      <c r="AC181" s="3" t="str">
        <f>IF(Line[Asset Group]="","",VLOOKUP(Line[Pipe Material],irrigation_pipe_material,2,FALSE))</f>
        <v/>
      </c>
      <c r="AD181" s="3" t="str">
        <f>IF(Line[Asset Group]="","",VLOOKUP(Line[System],irrigation_system,2,FALSE))</f>
        <v/>
      </c>
      <c r="AE181" s="3" t="str">
        <f>IF(Line[Asset Group]="","",VLOOKUP(Line[Status],irrigation_status,2,FALSE))</f>
        <v/>
      </c>
      <c r="AF181" s="3" t="str">
        <f>IF(Line[Asset Group]="","",VLOOKUP(Line[Surface],subdom_master_gdb,2,FALSE))</f>
        <v/>
      </c>
      <c r="AG181" s="3" t="str">
        <f>IF(Line[Surface Layer Depth mm]="","",Line[Surface Layer Depth mm])</f>
        <v/>
      </c>
      <c r="AH181" s="3" t="str">
        <f>IF(Line[Av Width m]="","",Line[Av Width m])</f>
        <v/>
      </c>
      <c r="AI181" s="3" t="str">
        <f>IF(Line[Asset Group]="","",VLOOKUP(Line[Cycle],yes_no,2,FALSE))</f>
        <v/>
      </c>
      <c r="AJ181" s="3" t="str">
        <f>IF(Line[Asset Group]="","",VLOOKUP(Line[Species],hedge_species,2,FALSE))</f>
        <v/>
      </c>
    </row>
    <row r="182" spans="1:36" s="3" customFormat="1" x14ac:dyDescent="0.2">
      <c r="A182" s="3" t="str">
        <f>IF(Line[DWG File Name]="","",Line[DWG File Name])</f>
        <v/>
      </c>
      <c r="B182" s="3" t="str">
        <f>IF(Line[DWG Layer Name]="","",Line[DWG Layer Name])</f>
        <v/>
      </c>
      <c r="C182" s="3" t="str">
        <f>IF(Line[DWG Handle]="","",Line[DWG Handle])</f>
        <v/>
      </c>
      <c r="D182" s="58" t="str">
        <f>IF(Line[Approx Centroid X]="","",Line[Approx Centroid X])</f>
        <v/>
      </c>
      <c r="E182" s="58" t="str">
        <f>IF(Line[Approx Centroid Y]="","",Line[Approx Centroid Y])</f>
        <v/>
      </c>
      <c r="F182" s="3" t="str">
        <f>IF(Line[Replacement Asset]="","",Line[Replacement Asset])</f>
        <v/>
      </c>
      <c r="G182" s="3" t="str">
        <f>IF(Line[Asset ID]="","",UPPER(Line[Asset ID]))</f>
        <v/>
      </c>
      <c r="H182" s="3" t="str">
        <f>IF(Line[Asset Group]="","",VLOOKUP(Line[Asset Group],asset_grp_line,4,FALSE))</f>
        <v/>
      </c>
      <c r="I182" s="3" t="str">
        <f>IF(Line[Asset Group]="","",VLOOKUP(Line[Asset Group],asset_grp_line,2,FALSE))</f>
        <v/>
      </c>
      <c r="J182" s="3" t="str">
        <f>IF(Line[Asset Group]="","",VLOOKUP(Line[Asset Group],asset_grp_line,3,FALSE))</f>
        <v/>
      </c>
      <c r="K182" s="3" t="str">
        <f>IF(Line[Asset Group]="","",VLOOKUP(Line[Asset Type],type_master_list,2,FALSE))</f>
        <v/>
      </c>
      <c r="L182" s="3" t="str">
        <f>IF(Line[Asset Name]="","",PROPER(Line[Asset Name]))</f>
        <v/>
      </c>
      <c r="M182" s="11" t="str">
        <f>IF(Line[Install Date]="","",(Line[Install Date]))</f>
        <v/>
      </c>
      <c r="N182" s="3" t="str">
        <f>IF(Line[Note]="","",PROPER(Line[Note]))</f>
        <v/>
      </c>
      <c r="O182" s="3" t="str">
        <f>IF(Line[Resource Consent Number]="","",UPPER(Line[Resource Consent Number]))</f>
        <v/>
      </c>
      <c r="P182" s="53" t="str">
        <f>IF(Line[Asset Unit Cost]="","",Line[Asset Unit Cost])</f>
        <v/>
      </c>
      <c r="Q182" s="3" t="str">
        <f>IF(Line[Added By]="","",UPPER(Line[Added By]))</f>
        <v/>
      </c>
      <c r="R182" s="11" t="str">
        <f>IF(Line[Added Date]="","",(Line[Added Date]))</f>
        <v/>
      </c>
      <c r="S182" s="3" t="str">
        <f>IF(Line[Z COORD]="","",PROPER(Line[Z COORD]))</f>
        <v/>
      </c>
      <c r="T182" s="3" t="str">
        <f>IF(Line[Asset Description]="","",PROPER(Line[Asset Description]))</f>
        <v/>
      </c>
      <c r="U182" s="3" t="str">
        <f>IF(Line[Asset Group]="","",VLOOKUP(Line[Wall SubType],subdom_master_gdb,2,FALSE))</f>
        <v/>
      </c>
      <c r="V182" s="3" t="str">
        <f>IF(Line[Asset Group]="","",VLOOKUP(Line[Material],material_master,2,FALSE))</f>
        <v/>
      </c>
      <c r="W182" s="3" t="str">
        <f>IF(Line[Height m]="","",Line[Height m])</f>
        <v/>
      </c>
      <c r="X182" s="3" t="str">
        <f>IF(Line[Length m]="","",Line[Length m])</f>
        <v/>
      </c>
      <c r="Y182" s="3" t="str">
        <f>IF(Line[Width m]="","",Line[Width m])</f>
        <v/>
      </c>
      <c r="Z182" s="3" t="str">
        <f>IF(Line[Asset Group]="","",VLOOKUP(Line[Purpose],f_g_function,2,FALSE))</f>
        <v/>
      </c>
      <c r="AA182" s="3" t="str">
        <f>IF(Line[Asset Group]="","",VLOOKUP(Line[Post Material],material_master,2,FALSE))</f>
        <v/>
      </c>
      <c r="AB182" s="3" t="str">
        <f>IF(Line[Pipe Diameter mm]="","",Line[Pipe Diameter mm])</f>
        <v/>
      </c>
      <c r="AC182" s="3" t="str">
        <f>IF(Line[Asset Group]="","",VLOOKUP(Line[Pipe Material],irrigation_pipe_material,2,FALSE))</f>
        <v/>
      </c>
      <c r="AD182" s="3" t="str">
        <f>IF(Line[Asset Group]="","",VLOOKUP(Line[System],irrigation_system,2,FALSE))</f>
        <v/>
      </c>
      <c r="AE182" s="3" t="str">
        <f>IF(Line[Asset Group]="","",VLOOKUP(Line[Status],irrigation_status,2,FALSE))</f>
        <v/>
      </c>
      <c r="AF182" s="3" t="str">
        <f>IF(Line[Asset Group]="","",VLOOKUP(Line[Surface],subdom_master_gdb,2,FALSE))</f>
        <v/>
      </c>
      <c r="AG182" s="3" t="str">
        <f>IF(Line[Surface Layer Depth mm]="","",Line[Surface Layer Depth mm])</f>
        <v/>
      </c>
      <c r="AH182" s="3" t="str">
        <f>IF(Line[Av Width m]="","",Line[Av Width m])</f>
        <v/>
      </c>
      <c r="AI182" s="3" t="str">
        <f>IF(Line[Asset Group]="","",VLOOKUP(Line[Cycle],yes_no,2,FALSE))</f>
        <v/>
      </c>
      <c r="AJ182" s="3" t="str">
        <f>IF(Line[Asset Group]="","",VLOOKUP(Line[Species],hedge_species,2,FALSE))</f>
        <v/>
      </c>
    </row>
    <row r="183" spans="1:36" s="3" customFormat="1" x14ac:dyDescent="0.2">
      <c r="A183" s="3" t="str">
        <f>IF(Line[DWG File Name]="","",Line[DWG File Name])</f>
        <v/>
      </c>
      <c r="B183" s="3" t="str">
        <f>IF(Line[DWG Layer Name]="","",Line[DWG Layer Name])</f>
        <v/>
      </c>
      <c r="C183" s="3" t="str">
        <f>IF(Line[DWG Handle]="","",Line[DWG Handle])</f>
        <v/>
      </c>
      <c r="D183" s="58" t="str">
        <f>IF(Line[Approx Centroid X]="","",Line[Approx Centroid X])</f>
        <v/>
      </c>
      <c r="E183" s="58" t="str">
        <f>IF(Line[Approx Centroid Y]="","",Line[Approx Centroid Y])</f>
        <v/>
      </c>
      <c r="F183" s="3" t="str">
        <f>IF(Line[Replacement Asset]="","",Line[Replacement Asset])</f>
        <v/>
      </c>
      <c r="G183" s="3" t="str">
        <f>IF(Line[Asset ID]="","",UPPER(Line[Asset ID]))</f>
        <v/>
      </c>
      <c r="H183" s="3" t="str">
        <f>IF(Line[Asset Group]="","",VLOOKUP(Line[Asset Group],asset_grp_line,4,FALSE))</f>
        <v/>
      </c>
      <c r="I183" s="3" t="str">
        <f>IF(Line[Asset Group]="","",VLOOKUP(Line[Asset Group],asset_grp_line,2,FALSE))</f>
        <v/>
      </c>
      <c r="J183" s="3" t="str">
        <f>IF(Line[Asset Group]="","",VLOOKUP(Line[Asset Group],asset_grp_line,3,FALSE))</f>
        <v/>
      </c>
      <c r="K183" s="3" t="str">
        <f>IF(Line[Asset Group]="","",VLOOKUP(Line[Asset Type],type_master_list,2,FALSE))</f>
        <v/>
      </c>
      <c r="L183" s="3" t="str">
        <f>IF(Line[Asset Name]="","",PROPER(Line[Asset Name]))</f>
        <v/>
      </c>
      <c r="M183" s="11" t="str">
        <f>IF(Line[Install Date]="","",(Line[Install Date]))</f>
        <v/>
      </c>
      <c r="N183" s="3" t="str">
        <f>IF(Line[Note]="","",PROPER(Line[Note]))</f>
        <v/>
      </c>
      <c r="O183" s="3" t="str">
        <f>IF(Line[Resource Consent Number]="","",UPPER(Line[Resource Consent Number]))</f>
        <v/>
      </c>
      <c r="P183" s="53" t="str">
        <f>IF(Line[Asset Unit Cost]="","",Line[Asset Unit Cost])</f>
        <v/>
      </c>
      <c r="Q183" s="3" t="str">
        <f>IF(Line[Added By]="","",UPPER(Line[Added By]))</f>
        <v/>
      </c>
      <c r="R183" s="11" t="str">
        <f>IF(Line[Added Date]="","",(Line[Added Date]))</f>
        <v/>
      </c>
      <c r="S183" s="3" t="str">
        <f>IF(Line[Z COORD]="","",PROPER(Line[Z COORD]))</f>
        <v/>
      </c>
      <c r="T183" s="3" t="str">
        <f>IF(Line[Asset Description]="","",PROPER(Line[Asset Description]))</f>
        <v/>
      </c>
      <c r="U183" s="3" t="str">
        <f>IF(Line[Asset Group]="","",VLOOKUP(Line[Wall SubType],subdom_master_gdb,2,FALSE))</f>
        <v/>
      </c>
      <c r="V183" s="3" t="str">
        <f>IF(Line[Asset Group]="","",VLOOKUP(Line[Material],material_master,2,FALSE))</f>
        <v/>
      </c>
      <c r="W183" s="3" t="str">
        <f>IF(Line[Height m]="","",Line[Height m])</f>
        <v/>
      </c>
      <c r="X183" s="3" t="str">
        <f>IF(Line[Length m]="","",Line[Length m])</f>
        <v/>
      </c>
      <c r="Y183" s="3" t="str">
        <f>IF(Line[Width m]="","",Line[Width m])</f>
        <v/>
      </c>
      <c r="Z183" s="3" t="str">
        <f>IF(Line[Asset Group]="","",VLOOKUP(Line[Purpose],f_g_function,2,FALSE))</f>
        <v/>
      </c>
      <c r="AA183" s="3" t="str">
        <f>IF(Line[Asset Group]="","",VLOOKUP(Line[Post Material],material_master,2,FALSE))</f>
        <v/>
      </c>
      <c r="AB183" s="3" t="str">
        <f>IF(Line[Pipe Diameter mm]="","",Line[Pipe Diameter mm])</f>
        <v/>
      </c>
      <c r="AC183" s="3" t="str">
        <f>IF(Line[Asset Group]="","",VLOOKUP(Line[Pipe Material],irrigation_pipe_material,2,FALSE))</f>
        <v/>
      </c>
      <c r="AD183" s="3" t="str">
        <f>IF(Line[Asset Group]="","",VLOOKUP(Line[System],irrigation_system,2,FALSE))</f>
        <v/>
      </c>
      <c r="AE183" s="3" t="str">
        <f>IF(Line[Asset Group]="","",VLOOKUP(Line[Status],irrigation_status,2,FALSE))</f>
        <v/>
      </c>
      <c r="AF183" s="3" t="str">
        <f>IF(Line[Asset Group]="","",VLOOKUP(Line[Surface],subdom_master_gdb,2,FALSE))</f>
        <v/>
      </c>
      <c r="AG183" s="3" t="str">
        <f>IF(Line[Surface Layer Depth mm]="","",Line[Surface Layer Depth mm])</f>
        <v/>
      </c>
      <c r="AH183" s="3" t="str">
        <f>IF(Line[Av Width m]="","",Line[Av Width m])</f>
        <v/>
      </c>
      <c r="AI183" s="3" t="str">
        <f>IF(Line[Asset Group]="","",VLOOKUP(Line[Cycle],yes_no,2,FALSE))</f>
        <v/>
      </c>
      <c r="AJ183" s="3" t="str">
        <f>IF(Line[Asset Group]="","",VLOOKUP(Line[Species],hedge_species,2,FALSE))</f>
        <v/>
      </c>
    </row>
    <row r="184" spans="1:36" s="3" customFormat="1" x14ac:dyDescent="0.2">
      <c r="A184" s="3" t="str">
        <f>IF(Line[DWG File Name]="","",Line[DWG File Name])</f>
        <v/>
      </c>
      <c r="B184" s="3" t="str">
        <f>IF(Line[DWG Layer Name]="","",Line[DWG Layer Name])</f>
        <v/>
      </c>
      <c r="C184" s="3" t="str">
        <f>IF(Line[DWG Handle]="","",Line[DWG Handle])</f>
        <v/>
      </c>
      <c r="D184" s="58" t="str">
        <f>IF(Line[Approx Centroid X]="","",Line[Approx Centroid X])</f>
        <v/>
      </c>
      <c r="E184" s="58" t="str">
        <f>IF(Line[Approx Centroid Y]="","",Line[Approx Centroid Y])</f>
        <v/>
      </c>
      <c r="F184" s="3" t="str">
        <f>IF(Line[Replacement Asset]="","",Line[Replacement Asset])</f>
        <v/>
      </c>
      <c r="G184" s="3" t="str">
        <f>IF(Line[Asset ID]="","",UPPER(Line[Asset ID]))</f>
        <v/>
      </c>
      <c r="H184" s="3" t="str">
        <f>IF(Line[Asset Group]="","",VLOOKUP(Line[Asset Group],asset_grp_line,4,FALSE))</f>
        <v/>
      </c>
      <c r="I184" s="3" t="str">
        <f>IF(Line[Asset Group]="","",VLOOKUP(Line[Asset Group],asset_grp_line,2,FALSE))</f>
        <v/>
      </c>
      <c r="J184" s="3" t="str">
        <f>IF(Line[Asset Group]="","",VLOOKUP(Line[Asset Group],asset_grp_line,3,FALSE))</f>
        <v/>
      </c>
      <c r="K184" s="3" t="str">
        <f>IF(Line[Asset Group]="","",VLOOKUP(Line[Asset Type],type_master_list,2,FALSE))</f>
        <v/>
      </c>
      <c r="L184" s="3" t="str">
        <f>IF(Line[Asset Name]="","",PROPER(Line[Asset Name]))</f>
        <v/>
      </c>
      <c r="M184" s="11" t="str">
        <f>IF(Line[Install Date]="","",(Line[Install Date]))</f>
        <v/>
      </c>
      <c r="N184" s="3" t="str">
        <f>IF(Line[Note]="","",PROPER(Line[Note]))</f>
        <v/>
      </c>
      <c r="O184" s="3" t="str">
        <f>IF(Line[Resource Consent Number]="","",UPPER(Line[Resource Consent Number]))</f>
        <v/>
      </c>
      <c r="P184" s="53" t="str">
        <f>IF(Line[Asset Unit Cost]="","",Line[Asset Unit Cost])</f>
        <v/>
      </c>
      <c r="Q184" s="3" t="str">
        <f>IF(Line[Added By]="","",UPPER(Line[Added By]))</f>
        <v/>
      </c>
      <c r="R184" s="11" t="str">
        <f>IF(Line[Added Date]="","",(Line[Added Date]))</f>
        <v/>
      </c>
      <c r="S184" s="3" t="str">
        <f>IF(Line[Z COORD]="","",PROPER(Line[Z COORD]))</f>
        <v/>
      </c>
      <c r="T184" s="3" t="str">
        <f>IF(Line[Asset Description]="","",PROPER(Line[Asset Description]))</f>
        <v/>
      </c>
      <c r="U184" s="3" t="str">
        <f>IF(Line[Asset Group]="","",VLOOKUP(Line[Wall SubType],subdom_master_gdb,2,FALSE))</f>
        <v/>
      </c>
      <c r="V184" s="3" t="str">
        <f>IF(Line[Asset Group]="","",VLOOKUP(Line[Material],material_master,2,FALSE))</f>
        <v/>
      </c>
      <c r="W184" s="3" t="str">
        <f>IF(Line[Height m]="","",Line[Height m])</f>
        <v/>
      </c>
      <c r="X184" s="3" t="str">
        <f>IF(Line[Length m]="","",Line[Length m])</f>
        <v/>
      </c>
      <c r="Y184" s="3" t="str">
        <f>IF(Line[Width m]="","",Line[Width m])</f>
        <v/>
      </c>
      <c r="Z184" s="3" t="str">
        <f>IF(Line[Asset Group]="","",VLOOKUP(Line[Purpose],f_g_function,2,FALSE))</f>
        <v/>
      </c>
      <c r="AA184" s="3" t="str">
        <f>IF(Line[Asset Group]="","",VLOOKUP(Line[Post Material],material_master,2,FALSE))</f>
        <v/>
      </c>
      <c r="AB184" s="3" t="str">
        <f>IF(Line[Pipe Diameter mm]="","",Line[Pipe Diameter mm])</f>
        <v/>
      </c>
      <c r="AC184" s="3" t="str">
        <f>IF(Line[Asset Group]="","",VLOOKUP(Line[Pipe Material],irrigation_pipe_material,2,FALSE))</f>
        <v/>
      </c>
      <c r="AD184" s="3" t="str">
        <f>IF(Line[Asset Group]="","",VLOOKUP(Line[System],irrigation_system,2,FALSE))</f>
        <v/>
      </c>
      <c r="AE184" s="3" t="str">
        <f>IF(Line[Asset Group]="","",VLOOKUP(Line[Status],irrigation_status,2,FALSE))</f>
        <v/>
      </c>
      <c r="AF184" s="3" t="str">
        <f>IF(Line[Asset Group]="","",VLOOKUP(Line[Surface],subdom_master_gdb,2,FALSE))</f>
        <v/>
      </c>
      <c r="AG184" s="3" t="str">
        <f>IF(Line[Surface Layer Depth mm]="","",Line[Surface Layer Depth mm])</f>
        <v/>
      </c>
      <c r="AH184" s="3" t="str">
        <f>IF(Line[Av Width m]="","",Line[Av Width m])</f>
        <v/>
      </c>
      <c r="AI184" s="3" t="str">
        <f>IF(Line[Asset Group]="","",VLOOKUP(Line[Cycle],yes_no,2,FALSE))</f>
        <v/>
      </c>
      <c r="AJ184" s="3" t="str">
        <f>IF(Line[Asset Group]="","",VLOOKUP(Line[Species],hedge_species,2,FALSE))</f>
        <v/>
      </c>
    </row>
    <row r="185" spans="1:36" s="3" customFormat="1" x14ac:dyDescent="0.2">
      <c r="A185" s="3" t="str">
        <f>IF(Line[DWG File Name]="","",Line[DWG File Name])</f>
        <v/>
      </c>
      <c r="B185" s="3" t="str">
        <f>IF(Line[DWG Layer Name]="","",Line[DWG Layer Name])</f>
        <v/>
      </c>
      <c r="C185" s="3" t="str">
        <f>IF(Line[DWG Handle]="","",Line[DWG Handle])</f>
        <v/>
      </c>
      <c r="D185" s="58" t="str">
        <f>IF(Line[Approx Centroid X]="","",Line[Approx Centroid X])</f>
        <v/>
      </c>
      <c r="E185" s="58" t="str">
        <f>IF(Line[Approx Centroid Y]="","",Line[Approx Centroid Y])</f>
        <v/>
      </c>
      <c r="F185" s="3" t="str">
        <f>IF(Line[Replacement Asset]="","",Line[Replacement Asset])</f>
        <v/>
      </c>
      <c r="G185" s="3" t="str">
        <f>IF(Line[Asset ID]="","",UPPER(Line[Asset ID]))</f>
        <v/>
      </c>
      <c r="H185" s="3" t="str">
        <f>IF(Line[Asset Group]="","",VLOOKUP(Line[Asset Group],asset_grp_line,4,FALSE))</f>
        <v/>
      </c>
      <c r="I185" s="3" t="str">
        <f>IF(Line[Asset Group]="","",VLOOKUP(Line[Asset Group],asset_grp_line,2,FALSE))</f>
        <v/>
      </c>
      <c r="J185" s="3" t="str">
        <f>IF(Line[Asset Group]="","",VLOOKUP(Line[Asset Group],asset_grp_line,3,FALSE))</f>
        <v/>
      </c>
      <c r="K185" s="3" t="str">
        <f>IF(Line[Asset Group]="","",VLOOKUP(Line[Asset Type],type_master_list,2,FALSE))</f>
        <v/>
      </c>
      <c r="L185" s="3" t="str">
        <f>IF(Line[Asset Name]="","",PROPER(Line[Asset Name]))</f>
        <v/>
      </c>
      <c r="M185" s="11" t="str">
        <f>IF(Line[Install Date]="","",(Line[Install Date]))</f>
        <v/>
      </c>
      <c r="N185" s="3" t="str">
        <f>IF(Line[Note]="","",PROPER(Line[Note]))</f>
        <v/>
      </c>
      <c r="O185" s="3" t="str">
        <f>IF(Line[Resource Consent Number]="","",UPPER(Line[Resource Consent Number]))</f>
        <v/>
      </c>
      <c r="P185" s="53" t="str">
        <f>IF(Line[Asset Unit Cost]="","",Line[Asset Unit Cost])</f>
        <v/>
      </c>
      <c r="Q185" s="3" t="str">
        <f>IF(Line[Added By]="","",UPPER(Line[Added By]))</f>
        <v/>
      </c>
      <c r="R185" s="11" t="str">
        <f>IF(Line[Added Date]="","",(Line[Added Date]))</f>
        <v/>
      </c>
      <c r="S185" s="3" t="str">
        <f>IF(Line[Z COORD]="","",PROPER(Line[Z COORD]))</f>
        <v/>
      </c>
      <c r="T185" s="3" t="str">
        <f>IF(Line[Asset Description]="","",PROPER(Line[Asset Description]))</f>
        <v/>
      </c>
      <c r="U185" s="3" t="str">
        <f>IF(Line[Asset Group]="","",VLOOKUP(Line[Wall SubType],subdom_master_gdb,2,FALSE))</f>
        <v/>
      </c>
      <c r="V185" s="3" t="str">
        <f>IF(Line[Asset Group]="","",VLOOKUP(Line[Material],material_master,2,FALSE))</f>
        <v/>
      </c>
      <c r="W185" s="3" t="str">
        <f>IF(Line[Height m]="","",Line[Height m])</f>
        <v/>
      </c>
      <c r="X185" s="3" t="str">
        <f>IF(Line[Length m]="","",Line[Length m])</f>
        <v/>
      </c>
      <c r="Y185" s="3" t="str">
        <f>IF(Line[Width m]="","",Line[Width m])</f>
        <v/>
      </c>
      <c r="Z185" s="3" t="str">
        <f>IF(Line[Asset Group]="","",VLOOKUP(Line[Purpose],f_g_function,2,FALSE))</f>
        <v/>
      </c>
      <c r="AA185" s="3" t="str">
        <f>IF(Line[Asset Group]="","",VLOOKUP(Line[Post Material],material_master,2,FALSE))</f>
        <v/>
      </c>
      <c r="AB185" s="3" t="str">
        <f>IF(Line[Pipe Diameter mm]="","",Line[Pipe Diameter mm])</f>
        <v/>
      </c>
      <c r="AC185" s="3" t="str">
        <f>IF(Line[Asset Group]="","",VLOOKUP(Line[Pipe Material],irrigation_pipe_material,2,FALSE))</f>
        <v/>
      </c>
      <c r="AD185" s="3" t="str">
        <f>IF(Line[Asset Group]="","",VLOOKUP(Line[System],irrigation_system,2,FALSE))</f>
        <v/>
      </c>
      <c r="AE185" s="3" t="str">
        <f>IF(Line[Asset Group]="","",VLOOKUP(Line[Status],irrigation_status,2,FALSE))</f>
        <v/>
      </c>
      <c r="AF185" s="3" t="str">
        <f>IF(Line[Asset Group]="","",VLOOKUP(Line[Surface],subdom_master_gdb,2,FALSE))</f>
        <v/>
      </c>
      <c r="AG185" s="3" t="str">
        <f>IF(Line[Surface Layer Depth mm]="","",Line[Surface Layer Depth mm])</f>
        <v/>
      </c>
      <c r="AH185" s="3" t="str">
        <f>IF(Line[Av Width m]="","",Line[Av Width m])</f>
        <v/>
      </c>
      <c r="AI185" s="3" t="str">
        <f>IF(Line[Asset Group]="","",VLOOKUP(Line[Cycle],yes_no,2,FALSE))</f>
        <v/>
      </c>
      <c r="AJ185" s="3" t="str">
        <f>IF(Line[Asset Group]="","",VLOOKUP(Line[Species],hedge_species,2,FALSE))</f>
        <v/>
      </c>
    </row>
    <row r="186" spans="1:36" s="3" customFormat="1" x14ac:dyDescent="0.2">
      <c r="A186" s="3" t="str">
        <f>IF(Line[DWG File Name]="","",Line[DWG File Name])</f>
        <v/>
      </c>
      <c r="B186" s="3" t="str">
        <f>IF(Line[DWG Layer Name]="","",Line[DWG Layer Name])</f>
        <v/>
      </c>
      <c r="C186" s="3" t="str">
        <f>IF(Line[DWG Handle]="","",Line[DWG Handle])</f>
        <v/>
      </c>
      <c r="D186" s="58" t="str">
        <f>IF(Line[Approx Centroid X]="","",Line[Approx Centroid X])</f>
        <v/>
      </c>
      <c r="E186" s="58" t="str">
        <f>IF(Line[Approx Centroid Y]="","",Line[Approx Centroid Y])</f>
        <v/>
      </c>
      <c r="F186" s="3" t="str">
        <f>IF(Line[Replacement Asset]="","",Line[Replacement Asset])</f>
        <v/>
      </c>
      <c r="G186" s="3" t="str">
        <f>IF(Line[Asset ID]="","",UPPER(Line[Asset ID]))</f>
        <v/>
      </c>
      <c r="H186" s="3" t="str">
        <f>IF(Line[Asset Group]="","",VLOOKUP(Line[Asset Group],asset_grp_line,4,FALSE))</f>
        <v/>
      </c>
      <c r="I186" s="3" t="str">
        <f>IF(Line[Asset Group]="","",VLOOKUP(Line[Asset Group],asset_grp_line,2,FALSE))</f>
        <v/>
      </c>
      <c r="J186" s="3" t="str">
        <f>IF(Line[Asset Group]="","",VLOOKUP(Line[Asset Group],asset_grp_line,3,FALSE))</f>
        <v/>
      </c>
      <c r="K186" s="3" t="str">
        <f>IF(Line[Asset Group]="","",VLOOKUP(Line[Asset Type],type_master_list,2,FALSE))</f>
        <v/>
      </c>
      <c r="L186" s="3" t="str">
        <f>IF(Line[Asset Name]="","",PROPER(Line[Asset Name]))</f>
        <v/>
      </c>
      <c r="M186" s="11" t="str">
        <f>IF(Line[Install Date]="","",(Line[Install Date]))</f>
        <v/>
      </c>
      <c r="N186" s="3" t="str">
        <f>IF(Line[Note]="","",PROPER(Line[Note]))</f>
        <v/>
      </c>
      <c r="O186" s="3" t="str">
        <f>IF(Line[Resource Consent Number]="","",UPPER(Line[Resource Consent Number]))</f>
        <v/>
      </c>
      <c r="P186" s="53" t="str">
        <f>IF(Line[Asset Unit Cost]="","",Line[Asset Unit Cost])</f>
        <v/>
      </c>
      <c r="Q186" s="3" t="str">
        <f>IF(Line[Added By]="","",UPPER(Line[Added By]))</f>
        <v/>
      </c>
      <c r="R186" s="11" t="str">
        <f>IF(Line[Added Date]="","",(Line[Added Date]))</f>
        <v/>
      </c>
      <c r="S186" s="3" t="str">
        <f>IF(Line[Z COORD]="","",PROPER(Line[Z COORD]))</f>
        <v/>
      </c>
      <c r="T186" s="3" t="str">
        <f>IF(Line[Asset Description]="","",PROPER(Line[Asset Description]))</f>
        <v/>
      </c>
      <c r="U186" s="3" t="str">
        <f>IF(Line[Asset Group]="","",VLOOKUP(Line[Wall SubType],subdom_master_gdb,2,FALSE))</f>
        <v/>
      </c>
      <c r="V186" s="3" t="str">
        <f>IF(Line[Asset Group]="","",VLOOKUP(Line[Material],material_master,2,FALSE))</f>
        <v/>
      </c>
      <c r="W186" s="3" t="str">
        <f>IF(Line[Height m]="","",Line[Height m])</f>
        <v/>
      </c>
      <c r="X186" s="3" t="str">
        <f>IF(Line[Length m]="","",Line[Length m])</f>
        <v/>
      </c>
      <c r="Y186" s="3" t="str">
        <f>IF(Line[Width m]="","",Line[Width m])</f>
        <v/>
      </c>
      <c r="Z186" s="3" t="str">
        <f>IF(Line[Asset Group]="","",VLOOKUP(Line[Purpose],f_g_function,2,FALSE))</f>
        <v/>
      </c>
      <c r="AA186" s="3" t="str">
        <f>IF(Line[Asset Group]="","",VLOOKUP(Line[Post Material],material_master,2,FALSE))</f>
        <v/>
      </c>
      <c r="AB186" s="3" t="str">
        <f>IF(Line[Pipe Diameter mm]="","",Line[Pipe Diameter mm])</f>
        <v/>
      </c>
      <c r="AC186" s="3" t="str">
        <f>IF(Line[Asset Group]="","",VLOOKUP(Line[Pipe Material],irrigation_pipe_material,2,FALSE))</f>
        <v/>
      </c>
      <c r="AD186" s="3" t="str">
        <f>IF(Line[Asset Group]="","",VLOOKUP(Line[System],irrigation_system,2,FALSE))</f>
        <v/>
      </c>
      <c r="AE186" s="3" t="str">
        <f>IF(Line[Asset Group]="","",VLOOKUP(Line[Status],irrigation_status,2,FALSE))</f>
        <v/>
      </c>
      <c r="AF186" s="3" t="str">
        <f>IF(Line[Asset Group]="","",VLOOKUP(Line[Surface],subdom_master_gdb,2,FALSE))</f>
        <v/>
      </c>
      <c r="AG186" s="3" t="str">
        <f>IF(Line[Surface Layer Depth mm]="","",Line[Surface Layer Depth mm])</f>
        <v/>
      </c>
      <c r="AH186" s="3" t="str">
        <f>IF(Line[Av Width m]="","",Line[Av Width m])</f>
        <v/>
      </c>
      <c r="AI186" s="3" t="str">
        <f>IF(Line[Asset Group]="","",VLOOKUP(Line[Cycle],yes_no,2,FALSE))</f>
        <v/>
      </c>
      <c r="AJ186" s="3" t="str">
        <f>IF(Line[Asset Group]="","",VLOOKUP(Line[Species],hedge_species,2,FALSE))</f>
        <v/>
      </c>
    </row>
    <row r="187" spans="1:36" s="3" customFormat="1" x14ac:dyDescent="0.2">
      <c r="A187" s="3" t="str">
        <f>IF(Line[DWG File Name]="","",Line[DWG File Name])</f>
        <v/>
      </c>
      <c r="B187" s="3" t="str">
        <f>IF(Line[DWG Layer Name]="","",Line[DWG Layer Name])</f>
        <v/>
      </c>
      <c r="C187" s="3" t="str">
        <f>IF(Line[DWG Handle]="","",Line[DWG Handle])</f>
        <v/>
      </c>
      <c r="D187" s="58" t="str">
        <f>IF(Line[Approx Centroid X]="","",Line[Approx Centroid X])</f>
        <v/>
      </c>
      <c r="E187" s="58" t="str">
        <f>IF(Line[Approx Centroid Y]="","",Line[Approx Centroid Y])</f>
        <v/>
      </c>
      <c r="F187" s="3" t="str">
        <f>IF(Line[Replacement Asset]="","",Line[Replacement Asset])</f>
        <v/>
      </c>
      <c r="G187" s="3" t="str">
        <f>IF(Line[Asset ID]="","",UPPER(Line[Asset ID]))</f>
        <v/>
      </c>
      <c r="H187" s="3" t="str">
        <f>IF(Line[Asset Group]="","",VLOOKUP(Line[Asset Group],asset_grp_line,4,FALSE))</f>
        <v/>
      </c>
      <c r="I187" s="3" t="str">
        <f>IF(Line[Asset Group]="","",VLOOKUP(Line[Asset Group],asset_grp_line,2,FALSE))</f>
        <v/>
      </c>
      <c r="J187" s="3" t="str">
        <f>IF(Line[Asset Group]="","",VLOOKUP(Line[Asset Group],asset_grp_line,3,FALSE))</f>
        <v/>
      </c>
      <c r="K187" s="3" t="str">
        <f>IF(Line[Asset Group]="","",VLOOKUP(Line[Asset Type],type_master_list,2,FALSE))</f>
        <v/>
      </c>
      <c r="L187" s="3" t="str">
        <f>IF(Line[Asset Name]="","",PROPER(Line[Asset Name]))</f>
        <v/>
      </c>
      <c r="M187" s="11" t="str">
        <f>IF(Line[Install Date]="","",(Line[Install Date]))</f>
        <v/>
      </c>
      <c r="N187" s="3" t="str">
        <f>IF(Line[Note]="","",PROPER(Line[Note]))</f>
        <v/>
      </c>
      <c r="O187" s="3" t="str">
        <f>IF(Line[Resource Consent Number]="","",UPPER(Line[Resource Consent Number]))</f>
        <v/>
      </c>
      <c r="P187" s="53" t="str">
        <f>IF(Line[Asset Unit Cost]="","",Line[Asset Unit Cost])</f>
        <v/>
      </c>
      <c r="Q187" s="3" t="str">
        <f>IF(Line[Added By]="","",UPPER(Line[Added By]))</f>
        <v/>
      </c>
      <c r="R187" s="11" t="str">
        <f>IF(Line[Added Date]="","",(Line[Added Date]))</f>
        <v/>
      </c>
      <c r="S187" s="3" t="str">
        <f>IF(Line[Z COORD]="","",PROPER(Line[Z COORD]))</f>
        <v/>
      </c>
      <c r="T187" s="3" t="str">
        <f>IF(Line[Asset Description]="","",PROPER(Line[Asset Description]))</f>
        <v/>
      </c>
      <c r="U187" s="3" t="str">
        <f>IF(Line[Asset Group]="","",VLOOKUP(Line[Wall SubType],subdom_master_gdb,2,FALSE))</f>
        <v/>
      </c>
      <c r="V187" s="3" t="str">
        <f>IF(Line[Asset Group]="","",VLOOKUP(Line[Material],material_master,2,FALSE))</f>
        <v/>
      </c>
      <c r="W187" s="3" t="str">
        <f>IF(Line[Height m]="","",Line[Height m])</f>
        <v/>
      </c>
      <c r="X187" s="3" t="str">
        <f>IF(Line[Length m]="","",Line[Length m])</f>
        <v/>
      </c>
      <c r="Y187" s="3" t="str">
        <f>IF(Line[Width m]="","",Line[Width m])</f>
        <v/>
      </c>
      <c r="Z187" s="3" t="str">
        <f>IF(Line[Asset Group]="","",VLOOKUP(Line[Purpose],f_g_function,2,FALSE))</f>
        <v/>
      </c>
      <c r="AA187" s="3" t="str">
        <f>IF(Line[Asset Group]="","",VLOOKUP(Line[Post Material],material_master,2,FALSE))</f>
        <v/>
      </c>
      <c r="AB187" s="3" t="str">
        <f>IF(Line[Pipe Diameter mm]="","",Line[Pipe Diameter mm])</f>
        <v/>
      </c>
      <c r="AC187" s="3" t="str">
        <f>IF(Line[Asset Group]="","",VLOOKUP(Line[Pipe Material],irrigation_pipe_material,2,FALSE))</f>
        <v/>
      </c>
      <c r="AD187" s="3" t="str">
        <f>IF(Line[Asset Group]="","",VLOOKUP(Line[System],irrigation_system,2,FALSE))</f>
        <v/>
      </c>
      <c r="AE187" s="3" t="str">
        <f>IF(Line[Asset Group]="","",VLOOKUP(Line[Status],irrigation_status,2,FALSE))</f>
        <v/>
      </c>
      <c r="AF187" s="3" t="str">
        <f>IF(Line[Asset Group]="","",VLOOKUP(Line[Surface],subdom_master_gdb,2,FALSE))</f>
        <v/>
      </c>
      <c r="AG187" s="3" t="str">
        <f>IF(Line[Surface Layer Depth mm]="","",Line[Surface Layer Depth mm])</f>
        <v/>
      </c>
      <c r="AH187" s="3" t="str">
        <f>IF(Line[Av Width m]="","",Line[Av Width m])</f>
        <v/>
      </c>
      <c r="AI187" s="3" t="str">
        <f>IF(Line[Asset Group]="","",VLOOKUP(Line[Cycle],yes_no,2,FALSE))</f>
        <v/>
      </c>
      <c r="AJ187" s="3" t="str">
        <f>IF(Line[Asset Group]="","",VLOOKUP(Line[Species],hedge_species,2,FALSE))</f>
        <v/>
      </c>
    </row>
    <row r="188" spans="1:36" s="3" customFormat="1" x14ac:dyDescent="0.2">
      <c r="A188" s="3" t="str">
        <f>IF(Line[DWG File Name]="","",Line[DWG File Name])</f>
        <v/>
      </c>
      <c r="B188" s="3" t="str">
        <f>IF(Line[DWG Layer Name]="","",Line[DWG Layer Name])</f>
        <v/>
      </c>
      <c r="C188" s="3" t="str">
        <f>IF(Line[DWG Handle]="","",Line[DWG Handle])</f>
        <v/>
      </c>
      <c r="D188" s="58" t="str">
        <f>IF(Line[Approx Centroid X]="","",Line[Approx Centroid X])</f>
        <v/>
      </c>
      <c r="E188" s="58" t="str">
        <f>IF(Line[Approx Centroid Y]="","",Line[Approx Centroid Y])</f>
        <v/>
      </c>
      <c r="F188" s="3" t="str">
        <f>IF(Line[Replacement Asset]="","",Line[Replacement Asset])</f>
        <v/>
      </c>
      <c r="G188" s="3" t="str">
        <f>IF(Line[Asset ID]="","",UPPER(Line[Asset ID]))</f>
        <v/>
      </c>
      <c r="H188" s="3" t="str">
        <f>IF(Line[Asset Group]="","",VLOOKUP(Line[Asset Group],asset_grp_line,4,FALSE))</f>
        <v/>
      </c>
      <c r="I188" s="3" t="str">
        <f>IF(Line[Asset Group]="","",VLOOKUP(Line[Asset Group],asset_grp_line,2,FALSE))</f>
        <v/>
      </c>
      <c r="J188" s="3" t="str">
        <f>IF(Line[Asset Group]="","",VLOOKUP(Line[Asset Group],asset_grp_line,3,FALSE))</f>
        <v/>
      </c>
      <c r="K188" s="3" t="str">
        <f>IF(Line[Asset Group]="","",VLOOKUP(Line[Asset Type],type_master_list,2,FALSE))</f>
        <v/>
      </c>
      <c r="L188" s="3" t="str">
        <f>IF(Line[Asset Name]="","",PROPER(Line[Asset Name]))</f>
        <v/>
      </c>
      <c r="M188" s="11" t="str">
        <f>IF(Line[Install Date]="","",(Line[Install Date]))</f>
        <v/>
      </c>
      <c r="N188" s="3" t="str">
        <f>IF(Line[Note]="","",PROPER(Line[Note]))</f>
        <v/>
      </c>
      <c r="O188" s="3" t="str">
        <f>IF(Line[Resource Consent Number]="","",UPPER(Line[Resource Consent Number]))</f>
        <v/>
      </c>
      <c r="P188" s="53" t="str">
        <f>IF(Line[Asset Unit Cost]="","",Line[Asset Unit Cost])</f>
        <v/>
      </c>
      <c r="Q188" s="3" t="str">
        <f>IF(Line[Added By]="","",UPPER(Line[Added By]))</f>
        <v/>
      </c>
      <c r="R188" s="11" t="str">
        <f>IF(Line[Added Date]="","",(Line[Added Date]))</f>
        <v/>
      </c>
      <c r="S188" s="3" t="str">
        <f>IF(Line[Z COORD]="","",PROPER(Line[Z COORD]))</f>
        <v/>
      </c>
      <c r="T188" s="3" t="str">
        <f>IF(Line[Asset Description]="","",PROPER(Line[Asset Description]))</f>
        <v/>
      </c>
      <c r="U188" s="3" t="str">
        <f>IF(Line[Asset Group]="","",VLOOKUP(Line[Wall SubType],subdom_master_gdb,2,FALSE))</f>
        <v/>
      </c>
      <c r="V188" s="3" t="str">
        <f>IF(Line[Asset Group]="","",VLOOKUP(Line[Material],material_master,2,FALSE))</f>
        <v/>
      </c>
      <c r="W188" s="3" t="str">
        <f>IF(Line[Height m]="","",Line[Height m])</f>
        <v/>
      </c>
      <c r="X188" s="3" t="str">
        <f>IF(Line[Length m]="","",Line[Length m])</f>
        <v/>
      </c>
      <c r="Y188" s="3" t="str">
        <f>IF(Line[Width m]="","",Line[Width m])</f>
        <v/>
      </c>
      <c r="Z188" s="3" t="str">
        <f>IF(Line[Asset Group]="","",VLOOKUP(Line[Purpose],f_g_function,2,FALSE))</f>
        <v/>
      </c>
      <c r="AA188" s="3" t="str">
        <f>IF(Line[Asset Group]="","",VLOOKUP(Line[Post Material],material_master,2,FALSE))</f>
        <v/>
      </c>
      <c r="AB188" s="3" t="str">
        <f>IF(Line[Pipe Diameter mm]="","",Line[Pipe Diameter mm])</f>
        <v/>
      </c>
      <c r="AC188" s="3" t="str">
        <f>IF(Line[Asset Group]="","",VLOOKUP(Line[Pipe Material],irrigation_pipe_material,2,FALSE))</f>
        <v/>
      </c>
      <c r="AD188" s="3" t="str">
        <f>IF(Line[Asset Group]="","",VLOOKUP(Line[System],irrigation_system,2,FALSE))</f>
        <v/>
      </c>
      <c r="AE188" s="3" t="str">
        <f>IF(Line[Asset Group]="","",VLOOKUP(Line[Status],irrigation_status,2,FALSE))</f>
        <v/>
      </c>
      <c r="AF188" s="3" t="str">
        <f>IF(Line[Asset Group]="","",VLOOKUP(Line[Surface],subdom_master_gdb,2,FALSE))</f>
        <v/>
      </c>
      <c r="AG188" s="3" t="str">
        <f>IF(Line[Surface Layer Depth mm]="","",Line[Surface Layer Depth mm])</f>
        <v/>
      </c>
      <c r="AH188" s="3" t="str">
        <f>IF(Line[Av Width m]="","",Line[Av Width m])</f>
        <v/>
      </c>
      <c r="AI188" s="3" t="str">
        <f>IF(Line[Asset Group]="","",VLOOKUP(Line[Cycle],yes_no,2,FALSE))</f>
        <v/>
      </c>
      <c r="AJ188" s="3" t="str">
        <f>IF(Line[Asset Group]="","",VLOOKUP(Line[Species],hedge_species,2,FALSE))</f>
        <v/>
      </c>
    </row>
    <row r="189" spans="1:36" s="3" customFormat="1" x14ac:dyDescent="0.2">
      <c r="A189" s="3" t="str">
        <f>IF(Line[DWG File Name]="","",Line[DWG File Name])</f>
        <v/>
      </c>
      <c r="B189" s="3" t="str">
        <f>IF(Line[DWG Layer Name]="","",Line[DWG Layer Name])</f>
        <v/>
      </c>
      <c r="C189" s="3" t="str">
        <f>IF(Line[DWG Handle]="","",Line[DWG Handle])</f>
        <v/>
      </c>
      <c r="D189" s="58" t="str">
        <f>IF(Line[Approx Centroid X]="","",Line[Approx Centroid X])</f>
        <v/>
      </c>
      <c r="E189" s="58" t="str">
        <f>IF(Line[Approx Centroid Y]="","",Line[Approx Centroid Y])</f>
        <v/>
      </c>
      <c r="F189" s="3" t="str">
        <f>IF(Line[Replacement Asset]="","",Line[Replacement Asset])</f>
        <v/>
      </c>
      <c r="G189" s="3" t="str">
        <f>IF(Line[Asset ID]="","",UPPER(Line[Asset ID]))</f>
        <v/>
      </c>
      <c r="H189" s="3" t="str">
        <f>IF(Line[Asset Group]="","",VLOOKUP(Line[Asset Group],asset_grp_line,4,FALSE))</f>
        <v/>
      </c>
      <c r="I189" s="3" t="str">
        <f>IF(Line[Asset Group]="","",VLOOKUP(Line[Asset Group],asset_grp_line,2,FALSE))</f>
        <v/>
      </c>
      <c r="J189" s="3" t="str">
        <f>IF(Line[Asset Group]="","",VLOOKUP(Line[Asset Group],asset_grp_line,3,FALSE))</f>
        <v/>
      </c>
      <c r="K189" s="3" t="str">
        <f>IF(Line[Asset Group]="","",VLOOKUP(Line[Asset Type],type_master_list,2,FALSE))</f>
        <v/>
      </c>
      <c r="L189" s="3" t="str">
        <f>IF(Line[Asset Name]="","",PROPER(Line[Asset Name]))</f>
        <v/>
      </c>
      <c r="M189" s="11" t="str">
        <f>IF(Line[Install Date]="","",(Line[Install Date]))</f>
        <v/>
      </c>
      <c r="N189" s="3" t="str">
        <f>IF(Line[Note]="","",PROPER(Line[Note]))</f>
        <v/>
      </c>
      <c r="O189" s="3" t="str">
        <f>IF(Line[Resource Consent Number]="","",UPPER(Line[Resource Consent Number]))</f>
        <v/>
      </c>
      <c r="P189" s="53" t="str">
        <f>IF(Line[Asset Unit Cost]="","",Line[Asset Unit Cost])</f>
        <v/>
      </c>
      <c r="Q189" s="3" t="str">
        <f>IF(Line[Added By]="","",UPPER(Line[Added By]))</f>
        <v/>
      </c>
      <c r="R189" s="11" t="str">
        <f>IF(Line[Added Date]="","",(Line[Added Date]))</f>
        <v/>
      </c>
      <c r="S189" s="3" t="str">
        <f>IF(Line[Z COORD]="","",PROPER(Line[Z COORD]))</f>
        <v/>
      </c>
      <c r="T189" s="3" t="str">
        <f>IF(Line[Asset Description]="","",PROPER(Line[Asset Description]))</f>
        <v/>
      </c>
      <c r="U189" s="3" t="str">
        <f>IF(Line[Asset Group]="","",VLOOKUP(Line[Wall SubType],subdom_master_gdb,2,FALSE))</f>
        <v/>
      </c>
      <c r="V189" s="3" t="str">
        <f>IF(Line[Asset Group]="","",VLOOKUP(Line[Material],material_master,2,FALSE))</f>
        <v/>
      </c>
      <c r="W189" s="3" t="str">
        <f>IF(Line[Height m]="","",Line[Height m])</f>
        <v/>
      </c>
      <c r="X189" s="3" t="str">
        <f>IF(Line[Length m]="","",Line[Length m])</f>
        <v/>
      </c>
      <c r="Y189" s="3" t="str">
        <f>IF(Line[Width m]="","",Line[Width m])</f>
        <v/>
      </c>
      <c r="Z189" s="3" t="str">
        <f>IF(Line[Asset Group]="","",VLOOKUP(Line[Purpose],f_g_function,2,FALSE))</f>
        <v/>
      </c>
      <c r="AA189" s="3" t="str">
        <f>IF(Line[Asset Group]="","",VLOOKUP(Line[Post Material],material_master,2,FALSE))</f>
        <v/>
      </c>
      <c r="AB189" s="3" t="str">
        <f>IF(Line[Pipe Diameter mm]="","",Line[Pipe Diameter mm])</f>
        <v/>
      </c>
      <c r="AC189" s="3" t="str">
        <f>IF(Line[Asset Group]="","",VLOOKUP(Line[Pipe Material],irrigation_pipe_material,2,FALSE))</f>
        <v/>
      </c>
      <c r="AD189" s="3" t="str">
        <f>IF(Line[Asset Group]="","",VLOOKUP(Line[System],irrigation_system,2,FALSE))</f>
        <v/>
      </c>
      <c r="AE189" s="3" t="str">
        <f>IF(Line[Asset Group]="","",VLOOKUP(Line[Status],irrigation_status,2,FALSE))</f>
        <v/>
      </c>
      <c r="AF189" s="3" t="str">
        <f>IF(Line[Asset Group]="","",VLOOKUP(Line[Surface],subdom_master_gdb,2,FALSE))</f>
        <v/>
      </c>
      <c r="AG189" s="3" t="str">
        <f>IF(Line[Surface Layer Depth mm]="","",Line[Surface Layer Depth mm])</f>
        <v/>
      </c>
      <c r="AH189" s="3" t="str">
        <f>IF(Line[Av Width m]="","",Line[Av Width m])</f>
        <v/>
      </c>
      <c r="AI189" s="3" t="str">
        <f>IF(Line[Asset Group]="","",VLOOKUP(Line[Cycle],yes_no,2,FALSE))</f>
        <v/>
      </c>
      <c r="AJ189" s="3" t="str">
        <f>IF(Line[Asset Group]="","",VLOOKUP(Line[Species],hedge_species,2,FALSE))</f>
        <v/>
      </c>
    </row>
    <row r="190" spans="1:36" s="3" customFormat="1" x14ac:dyDescent="0.2">
      <c r="A190" s="3" t="str">
        <f>IF(Line[DWG File Name]="","",Line[DWG File Name])</f>
        <v/>
      </c>
      <c r="B190" s="3" t="str">
        <f>IF(Line[DWG Layer Name]="","",Line[DWG Layer Name])</f>
        <v/>
      </c>
      <c r="C190" s="3" t="str">
        <f>IF(Line[DWG Handle]="","",Line[DWG Handle])</f>
        <v/>
      </c>
      <c r="D190" s="58" t="str">
        <f>IF(Line[Approx Centroid X]="","",Line[Approx Centroid X])</f>
        <v/>
      </c>
      <c r="E190" s="58" t="str">
        <f>IF(Line[Approx Centroid Y]="","",Line[Approx Centroid Y])</f>
        <v/>
      </c>
      <c r="F190" s="3" t="str">
        <f>IF(Line[Replacement Asset]="","",Line[Replacement Asset])</f>
        <v/>
      </c>
      <c r="G190" s="3" t="str">
        <f>IF(Line[Asset ID]="","",UPPER(Line[Asset ID]))</f>
        <v/>
      </c>
      <c r="H190" s="3" t="str">
        <f>IF(Line[Asset Group]="","",VLOOKUP(Line[Asset Group],asset_grp_line,4,FALSE))</f>
        <v/>
      </c>
      <c r="I190" s="3" t="str">
        <f>IF(Line[Asset Group]="","",VLOOKUP(Line[Asset Group],asset_grp_line,2,FALSE))</f>
        <v/>
      </c>
      <c r="J190" s="3" t="str">
        <f>IF(Line[Asset Group]="","",VLOOKUP(Line[Asset Group],asset_grp_line,3,FALSE))</f>
        <v/>
      </c>
      <c r="K190" s="3" t="str">
        <f>IF(Line[Asset Group]="","",VLOOKUP(Line[Asset Type],type_master_list,2,FALSE))</f>
        <v/>
      </c>
      <c r="L190" s="3" t="str">
        <f>IF(Line[Asset Name]="","",PROPER(Line[Asset Name]))</f>
        <v/>
      </c>
      <c r="M190" s="11" t="str">
        <f>IF(Line[Install Date]="","",(Line[Install Date]))</f>
        <v/>
      </c>
      <c r="N190" s="3" t="str">
        <f>IF(Line[Note]="","",PROPER(Line[Note]))</f>
        <v/>
      </c>
      <c r="O190" s="3" t="str">
        <f>IF(Line[Resource Consent Number]="","",UPPER(Line[Resource Consent Number]))</f>
        <v/>
      </c>
      <c r="P190" s="53" t="str">
        <f>IF(Line[Asset Unit Cost]="","",Line[Asset Unit Cost])</f>
        <v/>
      </c>
      <c r="Q190" s="3" t="str">
        <f>IF(Line[Added By]="","",UPPER(Line[Added By]))</f>
        <v/>
      </c>
      <c r="R190" s="11" t="str">
        <f>IF(Line[Added Date]="","",(Line[Added Date]))</f>
        <v/>
      </c>
      <c r="S190" s="3" t="str">
        <f>IF(Line[Z COORD]="","",PROPER(Line[Z COORD]))</f>
        <v/>
      </c>
      <c r="T190" s="3" t="str">
        <f>IF(Line[Asset Description]="","",PROPER(Line[Asset Description]))</f>
        <v/>
      </c>
      <c r="U190" s="3" t="str">
        <f>IF(Line[Asset Group]="","",VLOOKUP(Line[Wall SubType],subdom_master_gdb,2,FALSE))</f>
        <v/>
      </c>
      <c r="V190" s="3" t="str">
        <f>IF(Line[Asset Group]="","",VLOOKUP(Line[Material],material_master,2,FALSE))</f>
        <v/>
      </c>
      <c r="W190" s="3" t="str">
        <f>IF(Line[Height m]="","",Line[Height m])</f>
        <v/>
      </c>
      <c r="X190" s="3" t="str">
        <f>IF(Line[Length m]="","",Line[Length m])</f>
        <v/>
      </c>
      <c r="Y190" s="3" t="str">
        <f>IF(Line[Width m]="","",Line[Width m])</f>
        <v/>
      </c>
      <c r="Z190" s="3" t="str">
        <f>IF(Line[Asset Group]="","",VLOOKUP(Line[Purpose],f_g_function,2,FALSE))</f>
        <v/>
      </c>
      <c r="AA190" s="3" t="str">
        <f>IF(Line[Asset Group]="","",VLOOKUP(Line[Post Material],material_master,2,FALSE))</f>
        <v/>
      </c>
      <c r="AB190" s="3" t="str">
        <f>IF(Line[Pipe Diameter mm]="","",Line[Pipe Diameter mm])</f>
        <v/>
      </c>
      <c r="AC190" s="3" t="str">
        <f>IF(Line[Asset Group]="","",VLOOKUP(Line[Pipe Material],irrigation_pipe_material,2,FALSE))</f>
        <v/>
      </c>
      <c r="AD190" s="3" t="str">
        <f>IF(Line[Asset Group]="","",VLOOKUP(Line[System],irrigation_system,2,FALSE))</f>
        <v/>
      </c>
      <c r="AE190" s="3" t="str">
        <f>IF(Line[Asset Group]="","",VLOOKUP(Line[Status],irrigation_status,2,FALSE))</f>
        <v/>
      </c>
      <c r="AF190" s="3" t="str">
        <f>IF(Line[Asset Group]="","",VLOOKUP(Line[Surface],subdom_master_gdb,2,FALSE))</f>
        <v/>
      </c>
      <c r="AG190" s="3" t="str">
        <f>IF(Line[Surface Layer Depth mm]="","",Line[Surface Layer Depth mm])</f>
        <v/>
      </c>
      <c r="AH190" s="3" t="str">
        <f>IF(Line[Av Width m]="","",Line[Av Width m])</f>
        <v/>
      </c>
      <c r="AI190" s="3" t="str">
        <f>IF(Line[Asset Group]="","",VLOOKUP(Line[Cycle],yes_no,2,FALSE))</f>
        <v/>
      </c>
      <c r="AJ190" s="3" t="str">
        <f>IF(Line[Asset Group]="","",VLOOKUP(Line[Species],hedge_species,2,FALSE))</f>
        <v/>
      </c>
    </row>
    <row r="191" spans="1:36" s="3" customFormat="1" x14ac:dyDescent="0.2">
      <c r="A191" s="3" t="str">
        <f>IF(Line[DWG File Name]="","",Line[DWG File Name])</f>
        <v/>
      </c>
      <c r="B191" s="3" t="str">
        <f>IF(Line[DWG Layer Name]="","",Line[DWG Layer Name])</f>
        <v/>
      </c>
      <c r="C191" s="3" t="str">
        <f>IF(Line[DWG Handle]="","",Line[DWG Handle])</f>
        <v/>
      </c>
      <c r="D191" s="58" t="str">
        <f>IF(Line[Approx Centroid X]="","",Line[Approx Centroid X])</f>
        <v/>
      </c>
      <c r="E191" s="58" t="str">
        <f>IF(Line[Approx Centroid Y]="","",Line[Approx Centroid Y])</f>
        <v/>
      </c>
      <c r="F191" s="3" t="str">
        <f>IF(Line[Replacement Asset]="","",Line[Replacement Asset])</f>
        <v/>
      </c>
      <c r="G191" s="3" t="str">
        <f>IF(Line[Asset ID]="","",UPPER(Line[Asset ID]))</f>
        <v/>
      </c>
      <c r="H191" s="3" t="str">
        <f>IF(Line[Asset Group]="","",VLOOKUP(Line[Asset Group],asset_grp_line,4,FALSE))</f>
        <v/>
      </c>
      <c r="I191" s="3" t="str">
        <f>IF(Line[Asset Group]="","",VLOOKUP(Line[Asset Group],asset_grp_line,2,FALSE))</f>
        <v/>
      </c>
      <c r="J191" s="3" t="str">
        <f>IF(Line[Asset Group]="","",VLOOKUP(Line[Asset Group],asset_grp_line,3,FALSE))</f>
        <v/>
      </c>
      <c r="K191" s="3" t="str">
        <f>IF(Line[Asset Group]="","",VLOOKUP(Line[Asset Type],type_master_list,2,FALSE))</f>
        <v/>
      </c>
      <c r="L191" s="3" t="str">
        <f>IF(Line[Asset Name]="","",PROPER(Line[Asset Name]))</f>
        <v/>
      </c>
      <c r="M191" s="11" t="str">
        <f>IF(Line[Install Date]="","",(Line[Install Date]))</f>
        <v/>
      </c>
      <c r="N191" s="3" t="str">
        <f>IF(Line[Note]="","",PROPER(Line[Note]))</f>
        <v/>
      </c>
      <c r="O191" s="3" t="str">
        <f>IF(Line[Resource Consent Number]="","",UPPER(Line[Resource Consent Number]))</f>
        <v/>
      </c>
      <c r="P191" s="53" t="str">
        <f>IF(Line[Asset Unit Cost]="","",Line[Asset Unit Cost])</f>
        <v/>
      </c>
      <c r="Q191" s="3" t="str">
        <f>IF(Line[Added By]="","",UPPER(Line[Added By]))</f>
        <v/>
      </c>
      <c r="R191" s="11" t="str">
        <f>IF(Line[Added Date]="","",(Line[Added Date]))</f>
        <v/>
      </c>
      <c r="S191" s="3" t="str">
        <f>IF(Line[Z COORD]="","",PROPER(Line[Z COORD]))</f>
        <v/>
      </c>
      <c r="T191" s="3" t="str">
        <f>IF(Line[Asset Description]="","",PROPER(Line[Asset Description]))</f>
        <v/>
      </c>
      <c r="U191" s="3" t="str">
        <f>IF(Line[Asset Group]="","",VLOOKUP(Line[Wall SubType],subdom_master_gdb,2,FALSE))</f>
        <v/>
      </c>
      <c r="V191" s="3" t="str">
        <f>IF(Line[Asset Group]="","",VLOOKUP(Line[Material],material_master,2,FALSE))</f>
        <v/>
      </c>
      <c r="W191" s="3" t="str">
        <f>IF(Line[Height m]="","",Line[Height m])</f>
        <v/>
      </c>
      <c r="X191" s="3" t="str">
        <f>IF(Line[Length m]="","",Line[Length m])</f>
        <v/>
      </c>
      <c r="Y191" s="3" t="str">
        <f>IF(Line[Width m]="","",Line[Width m])</f>
        <v/>
      </c>
      <c r="Z191" s="3" t="str">
        <f>IF(Line[Asset Group]="","",VLOOKUP(Line[Purpose],f_g_function,2,FALSE))</f>
        <v/>
      </c>
      <c r="AA191" s="3" t="str">
        <f>IF(Line[Asset Group]="","",VLOOKUP(Line[Post Material],material_master,2,FALSE))</f>
        <v/>
      </c>
      <c r="AB191" s="3" t="str">
        <f>IF(Line[Pipe Diameter mm]="","",Line[Pipe Diameter mm])</f>
        <v/>
      </c>
      <c r="AC191" s="3" t="str">
        <f>IF(Line[Asset Group]="","",VLOOKUP(Line[Pipe Material],irrigation_pipe_material,2,FALSE))</f>
        <v/>
      </c>
      <c r="AD191" s="3" t="str">
        <f>IF(Line[Asset Group]="","",VLOOKUP(Line[System],irrigation_system,2,FALSE))</f>
        <v/>
      </c>
      <c r="AE191" s="3" t="str">
        <f>IF(Line[Asset Group]="","",VLOOKUP(Line[Status],irrigation_status,2,FALSE))</f>
        <v/>
      </c>
      <c r="AF191" s="3" t="str">
        <f>IF(Line[Asset Group]="","",VLOOKUP(Line[Surface],subdom_master_gdb,2,FALSE))</f>
        <v/>
      </c>
      <c r="AG191" s="3" t="str">
        <f>IF(Line[Surface Layer Depth mm]="","",Line[Surface Layer Depth mm])</f>
        <v/>
      </c>
      <c r="AH191" s="3" t="str">
        <f>IF(Line[Av Width m]="","",Line[Av Width m])</f>
        <v/>
      </c>
      <c r="AI191" s="3" t="str">
        <f>IF(Line[Asset Group]="","",VLOOKUP(Line[Cycle],yes_no,2,FALSE))</f>
        <v/>
      </c>
      <c r="AJ191" s="3" t="str">
        <f>IF(Line[Asset Group]="","",VLOOKUP(Line[Species],hedge_species,2,FALSE))</f>
        <v/>
      </c>
    </row>
    <row r="192" spans="1:36" s="3" customFormat="1" x14ac:dyDescent="0.2">
      <c r="A192" s="3" t="str">
        <f>IF(Line[DWG File Name]="","",Line[DWG File Name])</f>
        <v/>
      </c>
      <c r="B192" s="3" t="str">
        <f>IF(Line[DWG Layer Name]="","",Line[DWG Layer Name])</f>
        <v/>
      </c>
      <c r="C192" s="3" t="str">
        <f>IF(Line[DWG Handle]="","",Line[DWG Handle])</f>
        <v/>
      </c>
      <c r="D192" s="58" t="str">
        <f>IF(Line[Approx Centroid X]="","",Line[Approx Centroid X])</f>
        <v/>
      </c>
      <c r="E192" s="58" t="str">
        <f>IF(Line[Approx Centroid Y]="","",Line[Approx Centroid Y])</f>
        <v/>
      </c>
      <c r="F192" s="3" t="str">
        <f>IF(Line[Replacement Asset]="","",Line[Replacement Asset])</f>
        <v/>
      </c>
      <c r="G192" s="3" t="str">
        <f>IF(Line[Asset ID]="","",UPPER(Line[Asset ID]))</f>
        <v/>
      </c>
      <c r="H192" s="3" t="str">
        <f>IF(Line[Asset Group]="","",VLOOKUP(Line[Asset Group],asset_grp_line,4,FALSE))</f>
        <v/>
      </c>
      <c r="I192" s="3" t="str">
        <f>IF(Line[Asset Group]="","",VLOOKUP(Line[Asset Group],asset_grp_line,2,FALSE))</f>
        <v/>
      </c>
      <c r="J192" s="3" t="str">
        <f>IF(Line[Asset Group]="","",VLOOKUP(Line[Asset Group],asset_grp_line,3,FALSE))</f>
        <v/>
      </c>
      <c r="K192" s="3" t="str">
        <f>IF(Line[Asset Group]="","",VLOOKUP(Line[Asset Type],type_master_list,2,FALSE))</f>
        <v/>
      </c>
      <c r="L192" s="3" t="str">
        <f>IF(Line[Asset Name]="","",PROPER(Line[Asset Name]))</f>
        <v/>
      </c>
      <c r="M192" s="11" t="str">
        <f>IF(Line[Install Date]="","",(Line[Install Date]))</f>
        <v/>
      </c>
      <c r="N192" s="3" t="str">
        <f>IF(Line[Note]="","",PROPER(Line[Note]))</f>
        <v/>
      </c>
      <c r="O192" s="3" t="str">
        <f>IF(Line[Resource Consent Number]="","",UPPER(Line[Resource Consent Number]))</f>
        <v/>
      </c>
      <c r="P192" s="53" t="str">
        <f>IF(Line[Asset Unit Cost]="","",Line[Asset Unit Cost])</f>
        <v/>
      </c>
      <c r="Q192" s="3" t="str">
        <f>IF(Line[Added By]="","",UPPER(Line[Added By]))</f>
        <v/>
      </c>
      <c r="R192" s="11" t="str">
        <f>IF(Line[Added Date]="","",(Line[Added Date]))</f>
        <v/>
      </c>
      <c r="S192" s="3" t="str">
        <f>IF(Line[Z COORD]="","",PROPER(Line[Z COORD]))</f>
        <v/>
      </c>
      <c r="T192" s="3" t="str">
        <f>IF(Line[Asset Description]="","",PROPER(Line[Asset Description]))</f>
        <v/>
      </c>
      <c r="U192" s="3" t="str">
        <f>IF(Line[Asset Group]="","",VLOOKUP(Line[Wall SubType],subdom_master_gdb,2,FALSE))</f>
        <v/>
      </c>
      <c r="V192" s="3" t="str">
        <f>IF(Line[Asset Group]="","",VLOOKUP(Line[Material],material_master,2,FALSE))</f>
        <v/>
      </c>
      <c r="W192" s="3" t="str">
        <f>IF(Line[Height m]="","",Line[Height m])</f>
        <v/>
      </c>
      <c r="X192" s="3" t="str">
        <f>IF(Line[Length m]="","",Line[Length m])</f>
        <v/>
      </c>
      <c r="Y192" s="3" t="str">
        <f>IF(Line[Width m]="","",Line[Width m])</f>
        <v/>
      </c>
      <c r="Z192" s="3" t="str">
        <f>IF(Line[Asset Group]="","",VLOOKUP(Line[Purpose],f_g_function,2,FALSE))</f>
        <v/>
      </c>
      <c r="AA192" s="3" t="str">
        <f>IF(Line[Asset Group]="","",VLOOKUP(Line[Post Material],material_master,2,FALSE))</f>
        <v/>
      </c>
      <c r="AB192" s="3" t="str">
        <f>IF(Line[Pipe Diameter mm]="","",Line[Pipe Diameter mm])</f>
        <v/>
      </c>
      <c r="AC192" s="3" t="str">
        <f>IF(Line[Asset Group]="","",VLOOKUP(Line[Pipe Material],irrigation_pipe_material,2,FALSE))</f>
        <v/>
      </c>
      <c r="AD192" s="3" t="str">
        <f>IF(Line[Asset Group]="","",VLOOKUP(Line[System],irrigation_system,2,FALSE))</f>
        <v/>
      </c>
      <c r="AE192" s="3" t="str">
        <f>IF(Line[Asset Group]="","",VLOOKUP(Line[Status],irrigation_status,2,FALSE))</f>
        <v/>
      </c>
      <c r="AF192" s="3" t="str">
        <f>IF(Line[Asset Group]="","",VLOOKUP(Line[Surface],subdom_master_gdb,2,FALSE))</f>
        <v/>
      </c>
      <c r="AG192" s="3" t="str">
        <f>IF(Line[Surface Layer Depth mm]="","",Line[Surface Layer Depth mm])</f>
        <v/>
      </c>
      <c r="AH192" s="3" t="str">
        <f>IF(Line[Av Width m]="","",Line[Av Width m])</f>
        <v/>
      </c>
      <c r="AI192" s="3" t="str">
        <f>IF(Line[Asset Group]="","",VLOOKUP(Line[Cycle],yes_no,2,FALSE))</f>
        <v/>
      </c>
      <c r="AJ192" s="3" t="str">
        <f>IF(Line[Asset Group]="","",VLOOKUP(Line[Species],hedge_species,2,FALSE))</f>
        <v/>
      </c>
    </row>
    <row r="193" spans="1:36" s="3" customFormat="1" x14ac:dyDescent="0.2">
      <c r="A193" s="3" t="str">
        <f>IF(Line[DWG File Name]="","",Line[DWG File Name])</f>
        <v/>
      </c>
      <c r="B193" s="3" t="str">
        <f>IF(Line[DWG Layer Name]="","",Line[DWG Layer Name])</f>
        <v/>
      </c>
      <c r="C193" s="3" t="str">
        <f>IF(Line[DWG Handle]="","",Line[DWG Handle])</f>
        <v/>
      </c>
      <c r="D193" s="58" t="str">
        <f>IF(Line[Approx Centroid X]="","",Line[Approx Centroid X])</f>
        <v/>
      </c>
      <c r="E193" s="58" t="str">
        <f>IF(Line[Approx Centroid Y]="","",Line[Approx Centroid Y])</f>
        <v/>
      </c>
      <c r="F193" s="3" t="str">
        <f>IF(Line[Replacement Asset]="","",Line[Replacement Asset])</f>
        <v/>
      </c>
      <c r="G193" s="3" t="str">
        <f>IF(Line[Asset ID]="","",UPPER(Line[Asset ID]))</f>
        <v/>
      </c>
      <c r="H193" s="3" t="str">
        <f>IF(Line[Asset Group]="","",VLOOKUP(Line[Asset Group],asset_grp_line,4,FALSE))</f>
        <v/>
      </c>
      <c r="I193" s="3" t="str">
        <f>IF(Line[Asset Group]="","",VLOOKUP(Line[Asset Group],asset_grp_line,2,FALSE))</f>
        <v/>
      </c>
      <c r="J193" s="3" t="str">
        <f>IF(Line[Asset Group]="","",VLOOKUP(Line[Asset Group],asset_grp_line,3,FALSE))</f>
        <v/>
      </c>
      <c r="K193" s="3" t="str">
        <f>IF(Line[Asset Group]="","",VLOOKUP(Line[Asset Type],type_master_list,2,FALSE))</f>
        <v/>
      </c>
      <c r="L193" s="3" t="str">
        <f>IF(Line[Asset Name]="","",PROPER(Line[Asset Name]))</f>
        <v/>
      </c>
      <c r="M193" s="11" t="str">
        <f>IF(Line[Install Date]="","",(Line[Install Date]))</f>
        <v/>
      </c>
      <c r="N193" s="3" t="str">
        <f>IF(Line[Note]="","",PROPER(Line[Note]))</f>
        <v/>
      </c>
      <c r="O193" s="3" t="str">
        <f>IF(Line[Resource Consent Number]="","",UPPER(Line[Resource Consent Number]))</f>
        <v/>
      </c>
      <c r="P193" s="53" t="str">
        <f>IF(Line[Asset Unit Cost]="","",Line[Asset Unit Cost])</f>
        <v/>
      </c>
      <c r="Q193" s="3" t="str">
        <f>IF(Line[Added By]="","",UPPER(Line[Added By]))</f>
        <v/>
      </c>
      <c r="R193" s="11" t="str">
        <f>IF(Line[Added Date]="","",(Line[Added Date]))</f>
        <v/>
      </c>
      <c r="S193" s="3" t="str">
        <f>IF(Line[Z COORD]="","",PROPER(Line[Z COORD]))</f>
        <v/>
      </c>
      <c r="T193" s="3" t="str">
        <f>IF(Line[Asset Description]="","",PROPER(Line[Asset Description]))</f>
        <v/>
      </c>
      <c r="U193" s="3" t="str">
        <f>IF(Line[Asset Group]="","",VLOOKUP(Line[Wall SubType],subdom_master_gdb,2,FALSE))</f>
        <v/>
      </c>
      <c r="V193" s="3" t="str">
        <f>IF(Line[Asset Group]="","",VLOOKUP(Line[Material],material_master,2,FALSE))</f>
        <v/>
      </c>
      <c r="W193" s="3" t="str">
        <f>IF(Line[Height m]="","",Line[Height m])</f>
        <v/>
      </c>
      <c r="X193" s="3" t="str">
        <f>IF(Line[Length m]="","",Line[Length m])</f>
        <v/>
      </c>
      <c r="Y193" s="3" t="str">
        <f>IF(Line[Width m]="","",Line[Width m])</f>
        <v/>
      </c>
      <c r="Z193" s="3" t="str">
        <f>IF(Line[Asset Group]="","",VLOOKUP(Line[Purpose],f_g_function,2,FALSE))</f>
        <v/>
      </c>
      <c r="AA193" s="3" t="str">
        <f>IF(Line[Asset Group]="","",VLOOKUP(Line[Post Material],material_master,2,FALSE))</f>
        <v/>
      </c>
      <c r="AB193" s="3" t="str">
        <f>IF(Line[Pipe Diameter mm]="","",Line[Pipe Diameter mm])</f>
        <v/>
      </c>
      <c r="AC193" s="3" t="str">
        <f>IF(Line[Asset Group]="","",VLOOKUP(Line[Pipe Material],irrigation_pipe_material,2,FALSE))</f>
        <v/>
      </c>
      <c r="AD193" s="3" t="str">
        <f>IF(Line[Asset Group]="","",VLOOKUP(Line[System],irrigation_system,2,FALSE))</f>
        <v/>
      </c>
      <c r="AE193" s="3" t="str">
        <f>IF(Line[Asset Group]="","",VLOOKUP(Line[Status],irrigation_status,2,FALSE))</f>
        <v/>
      </c>
      <c r="AF193" s="3" t="str">
        <f>IF(Line[Asset Group]="","",VLOOKUP(Line[Surface],subdom_master_gdb,2,FALSE))</f>
        <v/>
      </c>
      <c r="AG193" s="3" t="str">
        <f>IF(Line[Surface Layer Depth mm]="","",Line[Surface Layer Depth mm])</f>
        <v/>
      </c>
      <c r="AH193" s="3" t="str">
        <f>IF(Line[Av Width m]="","",Line[Av Width m])</f>
        <v/>
      </c>
      <c r="AI193" s="3" t="str">
        <f>IF(Line[Asset Group]="","",VLOOKUP(Line[Cycle],yes_no,2,FALSE))</f>
        <v/>
      </c>
      <c r="AJ193" s="3" t="str">
        <f>IF(Line[Asset Group]="","",VLOOKUP(Line[Species],hedge_species,2,FALSE))</f>
        <v/>
      </c>
    </row>
    <row r="194" spans="1:36" s="3" customFormat="1" x14ac:dyDescent="0.2">
      <c r="A194" s="3" t="str">
        <f>IF(Line[DWG File Name]="","",Line[DWG File Name])</f>
        <v/>
      </c>
      <c r="B194" s="3" t="str">
        <f>IF(Line[DWG Layer Name]="","",Line[DWG Layer Name])</f>
        <v/>
      </c>
      <c r="C194" s="3" t="str">
        <f>IF(Line[DWG Handle]="","",Line[DWG Handle])</f>
        <v/>
      </c>
      <c r="D194" s="58" t="str">
        <f>IF(Line[Approx Centroid X]="","",Line[Approx Centroid X])</f>
        <v/>
      </c>
      <c r="E194" s="58" t="str">
        <f>IF(Line[Approx Centroid Y]="","",Line[Approx Centroid Y])</f>
        <v/>
      </c>
      <c r="F194" s="3" t="str">
        <f>IF(Line[Replacement Asset]="","",Line[Replacement Asset])</f>
        <v/>
      </c>
      <c r="G194" s="3" t="str">
        <f>IF(Line[Asset ID]="","",UPPER(Line[Asset ID]))</f>
        <v/>
      </c>
      <c r="H194" s="3" t="str">
        <f>IF(Line[Asset Group]="","",VLOOKUP(Line[Asset Group],asset_grp_line,4,FALSE))</f>
        <v/>
      </c>
      <c r="I194" s="3" t="str">
        <f>IF(Line[Asset Group]="","",VLOOKUP(Line[Asset Group],asset_grp_line,2,FALSE))</f>
        <v/>
      </c>
      <c r="J194" s="3" t="str">
        <f>IF(Line[Asset Group]="","",VLOOKUP(Line[Asset Group],asset_grp_line,3,FALSE))</f>
        <v/>
      </c>
      <c r="K194" s="3" t="str">
        <f>IF(Line[Asset Group]="","",VLOOKUP(Line[Asset Type],type_master_list,2,FALSE))</f>
        <v/>
      </c>
      <c r="L194" s="3" t="str">
        <f>IF(Line[Asset Name]="","",PROPER(Line[Asset Name]))</f>
        <v/>
      </c>
      <c r="M194" s="11" t="str">
        <f>IF(Line[Install Date]="","",(Line[Install Date]))</f>
        <v/>
      </c>
      <c r="N194" s="3" t="str">
        <f>IF(Line[Note]="","",PROPER(Line[Note]))</f>
        <v/>
      </c>
      <c r="O194" s="3" t="str">
        <f>IF(Line[Resource Consent Number]="","",UPPER(Line[Resource Consent Number]))</f>
        <v/>
      </c>
      <c r="P194" s="53" t="str">
        <f>IF(Line[Asset Unit Cost]="","",Line[Asset Unit Cost])</f>
        <v/>
      </c>
      <c r="Q194" s="3" t="str">
        <f>IF(Line[Added By]="","",UPPER(Line[Added By]))</f>
        <v/>
      </c>
      <c r="R194" s="11" t="str">
        <f>IF(Line[Added Date]="","",(Line[Added Date]))</f>
        <v/>
      </c>
      <c r="S194" s="3" t="str">
        <f>IF(Line[Z COORD]="","",PROPER(Line[Z COORD]))</f>
        <v/>
      </c>
      <c r="T194" s="3" t="str">
        <f>IF(Line[Asset Description]="","",PROPER(Line[Asset Description]))</f>
        <v/>
      </c>
      <c r="U194" s="3" t="str">
        <f>IF(Line[Asset Group]="","",VLOOKUP(Line[Wall SubType],subdom_master_gdb,2,FALSE))</f>
        <v/>
      </c>
      <c r="V194" s="3" t="str">
        <f>IF(Line[Asset Group]="","",VLOOKUP(Line[Material],material_master,2,FALSE))</f>
        <v/>
      </c>
      <c r="W194" s="3" t="str">
        <f>IF(Line[Height m]="","",Line[Height m])</f>
        <v/>
      </c>
      <c r="X194" s="3" t="str">
        <f>IF(Line[Length m]="","",Line[Length m])</f>
        <v/>
      </c>
      <c r="Y194" s="3" t="str">
        <f>IF(Line[Width m]="","",Line[Width m])</f>
        <v/>
      </c>
      <c r="Z194" s="3" t="str">
        <f>IF(Line[Asset Group]="","",VLOOKUP(Line[Purpose],f_g_function,2,FALSE))</f>
        <v/>
      </c>
      <c r="AA194" s="3" t="str">
        <f>IF(Line[Asset Group]="","",VLOOKUP(Line[Post Material],material_master,2,FALSE))</f>
        <v/>
      </c>
      <c r="AB194" s="3" t="str">
        <f>IF(Line[Pipe Diameter mm]="","",Line[Pipe Diameter mm])</f>
        <v/>
      </c>
      <c r="AC194" s="3" t="str">
        <f>IF(Line[Asset Group]="","",VLOOKUP(Line[Pipe Material],irrigation_pipe_material,2,FALSE))</f>
        <v/>
      </c>
      <c r="AD194" s="3" t="str">
        <f>IF(Line[Asset Group]="","",VLOOKUP(Line[System],irrigation_system,2,FALSE))</f>
        <v/>
      </c>
      <c r="AE194" s="3" t="str">
        <f>IF(Line[Asset Group]="","",VLOOKUP(Line[Status],irrigation_status,2,FALSE))</f>
        <v/>
      </c>
      <c r="AF194" s="3" t="str">
        <f>IF(Line[Asset Group]="","",VLOOKUP(Line[Surface],subdom_master_gdb,2,FALSE))</f>
        <v/>
      </c>
      <c r="AG194" s="3" t="str">
        <f>IF(Line[Surface Layer Depth mm]="","",Line[Surface Layer Depth mm])</f>
        <v/>
      </c>
      <c r="AH194" s="3" t="str">
        <f>IF(Line[Av Width m]="","",Line[Av Width m])</f>
        <v/>
      </c>
      <c r="AI194" s="3" t="str">
        <f>IF(Line[Asset Group]="","",VLOOKUP(Line[Cycle],yes_no,2,FALSE))</f>
        <v/>
      </c>
      <c r="AJ194" s="3" t="str">
        <f>IF(Line[Asset Group]="","",VLOOKUP(Line[Species],hedge_species,2,FALSE))</f>
        <v/>
      </c>
    </row>
    <row r="195" spans="1:36" s="3" customFormat="1" x14ac:dyDescent="0.2">
      <c r="A195" s="3" t="str">
        <f>IF(Line[DWG File Name]="","",Line[DWG File Name])</f>
        <v/>
      </c>
      <c r="B195" s="3" t="str">
        <f>IF(Line[DWG Layer Name]="","",Line[DWG Layer Name])</f>
        <v/>
      </c>
      <c r="C195" s="3" t="str">
        <f>IF(Line[DWG Handle]="","",Line[DWG Handle])</f>
        <v/>
      </c>
      <c r="D195" s="58" t="str">
        <f>IF(Line[Approx Centroid X]="","",Line[Approx Centroid X])</f>
        <v/>
      </c>
      <c r="E195" s="58" t="str">
        <f>IF(Line[Approx Centroid Y]="","",Line[Approx Centroid Y])</f>
        <v/>
      </c>
      <c r="F195" s="3" t="str">
        <f>IF(Line[Replacement Asset]="","",Line[Replacement Asset])</f>
        <v/>
      </c>
      <c r="G195" s="3" t="str">
        <f>IF(Line[Asset ID]="","",UPPER(Line[Asset ID]))</f>
        <v/>
      </c>
      <c r="H195" s="3" t="str">
        <f>IF(Line[Asset Group]="","",VLOOKUP(Line[Asset Group],asset_grp_line,4,FALSE))</f>
        <v/>
      </c>
      <c r="I195" s="3" t="str">
        <f>IF(Line[Asset Group]="","",VLOOKUP(Line[Asset Group],asset_grp_line,2,FALSE))</f>
        <v/>
      </c>
      <c r="J195" s="3" t="str">
        <f>IF(Line[Asset Group]="","",VLOOKUP(Line[Asset Group],asset_grp_line,3,FALSE))</f>
        <v/>
      </c>
      <c r="K195" s="3" t="str">
        <f>IF(Line[Asset Group]="","",VLOOKUP(Line[Asset Type],type_master_list,2,FALSE))</f>
        <v/>
      </c>
      <c r="L195" s="3" t="str">
        <f>IF(Line[Asset Name]="","",PROPER(Line[Asset Name]))</f>
        <v/>
      </c>
      <c r="M195" s="11" t="str">
        <f>IF(Line[Install Date]="","",(Line[Install Date]))</f>
        <v/>
      </c>
      <c r="N195" s="3" t="str">
        <f>IF(Line[Note]="","",PROPER(Line[Note]))</f>
        <v/>
      </c>
      <c r="O195" s="3" t="str">
        <f>IF(Line[Resource Consent Number]="","",UPPER(Line[Resource Consent Number]))</f>
        <v/>
      </c>
      <c r="P195" s="53" t="str">
        <f>IF(Line[Asset Unit Cost]="","",Line[Asset Unit Cost])</f>
        <v/>
      </c>
      <c r="Q195" s="3" t="str">
        <f>IF(Line[Added By]="","",UPPER(Line[Added By]))</f>
        <v/>
      </c>
      <c r="R195" s="11" t="str">
        <f>IF(Line[Added Date]="","",(Line[Added Date]))</f>
        <v/>
      </c>
      <c r="S195" s="3" t="str">
        <f>IF(Line[Z COORD]="","",PROPER(Line[Z COORD]))</f>
        <v/>
      </c>
      <c r="T195" s="3" t="str">
        <f>IF(Line[Asset Description]="","",PROPER(Line[Asset Description]))</f>
        <v/>
      </c>
      <c r="U195" s="3" t="str">
        <f>IF(Line[Asset Group]="","",VLOOKUP(Line[Wall SubType],subdom_master_gdb,2,FALSE))</f>
        <v/>
      </c>
      <c r="V195" s="3" t="str">
        <f>IF(Line[Asset Group]="","",VLOOKUP(Line[Material],material_master,2,FALSE))</f>
        <v/>
      </c>
      <c r="W195" s="3" t="str">
        <f>IF(Line[Height m]="","",Line[Height m])</f>
        <v/>
      </c>
      <c r="X195" s="3" t="str">
        <f>IF(Line[Length m]="","",Line[Length m])</f>
        <v/>
      </c>
      <c r="Y195" s="3" t="str">
        <f>IF(Line[Width m]="","",Line[Width m])</f>
        <v/>
      </c>
      <c r="Z195" s="3" t="str">
        <f>IF(Line[Asset Group]="","",VLOOKUP(Line[Purpose],f_g_function,2,FALSE))</f>
        <v/>
      </c>
      <c r="AA195" s="3" t="str">
        <f>IF(Line[Asset Group]="","",VLOOKUP(Line[Post Material],material_master,2,FALSE))</f>
        <v/>
      </c>
      <c r="AB195" s="3" t="str">
        <f>IF(Line[Pipe Diameter mm]="","",Line[Pipe Diameter mm])</f>
        <v/>
      </c>
      <c r="AC195" s="3" t="str">
        <f>IF(Line[Asset Group]="","",VLOOKUP(Line[Pipe Material],irrigation_pipe_material,2,FALSE))</f>
        <v/>
      </c>
      <c r="AD195" s="3" t="str">
        <f>IF(Line[Asset Group]="","",VLOOKUP(Line[System],irrigation_system,2,FALSE))</f>
        <v/>
      </c>
      <c r="AE195" s="3" t="str">
        <f>IF(Line[Asset Group]="","",VLOOKUP(Line[Status],irrigation_status,2,FALSE))</f>
        <v/>
      </c>
      <c r="AF195" s="3" t="str">
        <f>IF(Line[Asset Group]="","",VLOOKUP(Line[Surface],subdom_master_gdb,2,FALSE))</f>
        <v/>
      </c>
      <c r="AG195" s="3" t="str">
        <f>IF(Line[Surface Layer Depth mm]="","",Line[Surface Layer Depth mm])</f>
        <v/>
      </c>
      <c r="AH195" s="3" t="str">
        <f>IF(Line[Av Width m]="","",Line[Av Width m])</f>
        <v/>
      </c>
      <c r="AI195" s="3" t="str">
        <f>IF(Line[Asset Group]="","",VLOOKUP(Line[Cycle],yes_no,2,FALSE))</f>
        <v/>
      </c>
      <c r="AJ195" s="3" t="str">
        <f>IF(Line[Asset Group]="","",VLOOKUP(Line[Species],hedge_species,2,FALSE))</f>
        <v/>
      </c>
    </row>
    <row r="196" spans="1:36" s="3" customFormat="1" x14ac:dyDescent="0.2">
      <c r="A196" s="3" t="str">
        <f>IF(Line[DWG File Name]="","",Line[DWG File Name])</f>
        <v/>
      </c>
      <c r="B196" s="3" t="str">
        <f>IF(Line[DWG Layer Name]="","",Line[DWG Layer Name])</f>
        <v/>
      </c>
      <c r="C196" s="3" t="str">
        <f>IF(Line[DWG Handle]="","",Line[DWG Handle])</f>
        <v/>
      </c>
      <c r="D196" s="58" t="str">
        <f>IF(Line[Approx Centroid X]="","",Line[Approx Centroid X])</f>
        <v/>
      </c>
      <c r="E196" s="58" t="str">
        <f>IF(Line[Approx Centroid Y]="","",Line[Approx Centroid Y])</f>
        <v/>
      </c>
      <c r="F196" s="3" t="str">
        <f>IF(Line[Replacement Asset]="","",Line[Replacement Asset])</f>
        <v/>
      </c>
      <c r="G196" s="3" t="str">
        <f>IF(Line[Asset ID]="","",UPPER(Line[Asset ID]))</f>
        <v/>
      </c>
      <c r="H196" s="3" t="str">
        <f>IF(Line[Asset Group]="","",VLOOKUP(Line[Asset Group],asset_grp_line,4,FALSE))</f>
        <v/>
      </c>
      <c r="I196" s="3" t="str">
        <f>IF(Line[Asset Group]="","",VLOOKUP(Line[Asset Group],asset_grp_line,2,FALSE))</f>
        <v/>
      </c>
      <c r="J196" s="3" t="str">
        <f>IF(Line[Asset Group]="","",VLOOKUP(Line[Asset Group],asset_grp_line,3,FALSE))</f>
        <v/>
      </c>
      <c r="K196" s="3" t="str">
        <f>IF(Line[Asset Group]="","",VLOOKUP(Line[Asset Type],type_master_list,2,FALSE))</f>
        <v/>
      </c>
      <c r="L196" s="3" t="str">
        <f>IF(Line[Asset Name]="","",PROPER(Line[Asset Name]))</f>
        <v/>
      </c>
      <c r="M196" s="11" t="str">
        <f>IF(Line[Install Date]="","",(Line[Install Date]))</f>
        <v/>
      </c>
      <c r="N196" s="3" t="str">
        <f>IF(Line[Note]="","",PROPER(Line[Note]))</f>
        <v/>
      </c>
      <c r="O196" s="3" t="str">
        <f>IF(Line[Resource Consent Number]="","",UPPER(Line[Resource Consent Number]))</f>
        <v/>
      </c>
      <c r="P196" s="53" t="str">
        <f>IF(Line[Asset Unit Cost]="","",Line[Asset Unit Cost])</f>
        <v/>
      </c>
      <c r="Q196" s="3" t="str">
        <f>IF(Line[Added By]="","",UPPER(Line[Added By]))</f>
        <v/>
      </c>
      <c r="R196" s="11" t="str">
        <f>IF(Line[Added Date]="","",(Line[Added Date]))</f>
        <v/>
      </c>
      <c r="S196" s="3" t="str">
        <f>IF(Line[Z COORD]="","",PROPER(Line[Z COORD]))</f>
        <v/>
      </c>
      <c r="T196" s="3" t="str">
        <f>IF(Line[Asset Description]="","",PROPER(Line[Asset Description]))</f>
        <v/>
      </c>
      <c r="U196" s="3" t="str">
        <f>IF(Line[Asset Group]="","",VLOOKUP(Line[Wall SubType],subdom_master_gdb,2,FALSE))</f>
        <v/>
      </c>
      <c r="V196" s="3" t="str">
        <f>IF(Line[Asset Group]="","",VLOOKUP(Line[Material],material_master,2,FALSE))</f>
        <v/>
      </c>
      <c r="W196" s="3" t="str">
        <f>IF(Line[Height m]="","",Line[Height m])</f>
        <v/>
      </c>
      <c r="X196" s="3" t="str">
        <f>IF(Line[Length m]="","",Line[Length m])</f>
        <v/>
      </c>
      <c r="Y196" s="3" t="str">
        <f>IF(Line[Width m]="","",Line[Width m])</f>
        <v/>
      </c>
      <c r="Z196" s="3" t="str">
        <f>IF(Line[Asset Group]="","",VLOOKUP(Line[Purpose],f_g_function,2,FALSE))</f>
        <v/>
      </c>
      <c r="AA196" s="3" t="str">
        <f>IF(Line[Asset Group]="","",VLOOKUP(Line[Post Material],material_master,2,FALSE))</f>
        <v/>
      </c>
      <c r="AB196" s="3" t="str">
        <f>IF(Line[Pipe Diameter mm]="","",Line[Pipe Diameter mm])</f>
        <v/>
      </c>
      <c r="AC196" s="3" t="str">
        <f>IF(Line[Asset Group]="","",VLOOKUP(Line[Pipe Material],irrigation_pipe_material,2,FALSE))</f>
        <v/>
      </c>
      <c r="AD196" s="3" t="str">
        <f>IF(Line[Asset Group]="","",VLOOKUP(Line[System],irrigation_system,2,FALSE))</f>
        <v/>
      </c>
      <c r="AE196" s="3" t="str">
        <f>IF(Line[Asset Group]="","",VLOOKUP(Line[Status],irrigation_status,2,FALSE))</f>
        <v/>
      </c>
      <c r="AF196" s="3" t="str">
        <f>IF(Line[Asset Group]="","",VLOOKUP(Line[Surface],subdom_master_gdb,2,FALSE))</f>
        <v/>
      </c>
      <c r="AG196" s="3" t="str">
        <f>IF(Line[Surface Layer Depth mm]="","",Line[Surface Layer Depth mm])</f>
        <v/>
      </c>
      <c r="AH196" s="3" t="str">
        <f>IF(Line[Av Width m]="","",Line[Av Width m])</f>
        <v/>
      </c>
      <c r="AI196" s="3" t="str">
        <f>IF(Line[Asset Group]="","",VLOOKUP(Line[Cycle],yes_no,2,FALSE))</f>
        <v/>
      </c>
      <c r="AJ196" s="3" t="str">
        <f>IF(Line[Asset Group]="","",VLOOKUP(Line[Species],hedge_species,2,FALSE))</f>
        <v/>
      </c>
    </row>
    <row r="197" spans="1:36" s="3" customFormat="1" x14ac:dyDescent="0.2">
      <c r="A197" s="3" t="str">
        <f>IF(Line[DWG File Name]="","",Line[DWG File Name])</f>
        <v/>
      </c>
      <c r="B197" s="3" t="str">
        <f>IF(Line[DWG Layer Name]="","",Line[DWG Layer Name])</f>
        <v/>
      </c>
      <c r="C197" s="3" t="str">
        <f>IF(Line[DWG Handle]="","",Line[DWG Handle])</f>
        <v/>
      </c>
      <c r="D197" s="58" t="str">
        <f>IF(Line[Approx Centroid X]="","",Line[Approx Centroid X])</f>
        <v/>
      </c>
      <c r="E197" s="58" t="str">
        <f>IF(Line[Approx Centroid Y]="","",Line[Approx Centroid Y])</f>
        <v/>
      </c>
      <c r="F197" s="3" t="str">
        <f>IF(Line[Replacement Asset]="","",Line[Replacement Asset])</f>
        <v/>
      </c>
      <c r="G197" s="3" t="str">
        <f>IF(Line[Asset ID]="","",UPPER(Line[Asset ID]))</f>
        <v/>
      </c>
      <c r="H197" s="3" t="str">
        <f>IF(Line[Asset Group]="","",VLOOKUP(Line[Asset Group],asset_grp_line,4,FALSE))</f>
        <v/>
      </c>
      <c r="I197" s="3" t="str">
        <f>IF(Line[Asset Group]="","",VLOOKUP(Line[Asset Group],asset_grp_line,2,FALSE))</f>
        <v/>
      </c>
      <c r="J197" s="3" t="str">
        <f>IF(Line[Asset Group]="","",VLOOKUP(Line[Asset Group],asset_grp_line,3,FALSE))</f>
        <v/>
      </c>
      <c r="K197" s="3" t="str">
        <f>IF(Line[Asset Group]="","",VLOOKUP(Line[Asset Type],type_master_list,2,FALSE))</f>
        <v/>
      </c>
      <c r="L197" s="3" t="str">
        <f>IF(Line[Asset Name]="","",PROPER(Line[Asset Name]))</f>
        <v/>
      </c>
      <c r="M197" s="11" t="str">
        <f>IF(Line[Install Date]="","",(Line[Install Date]))</f>
        <v/>
      </c>
      <c r="N197" s="3" t="str">
        <f>IF(Line[Note]="","",PROPER(Line[Note]))</f>
        <v/>
      </c>
      <c r="O197" s="3" t="str">
        <f>IF(Line[Resource Consent Number]="","",UPPER(Line[Resource Consent Number]))</f>
        <v/>
      </c>
      <c r="P197" s="53" t="str">
        <f>IF(Line[Asset Unit Cost]="","",Line[Asset Unit Cost])</f>
        <v/>
      </c>
      <c r="Q197" s="3" t="str">
        <f>IF(Line[Added By]="","",UPPER(Line[Added By]))</f>
        <v/>
      </c>
      <c r="R197" s="11" t="str">
        <f>IF(Line[Added Date]="","",(Line[Added Date]))</f>
        <v/>
      </c>
      <c r="S197" s="3" t="str">
        <f>IF(Line[Z COORD]="","",PROPER(Line[Z COORD]))</f>
        <v/>
      </c>
      <c r="T197" s="3" t="str">
        <f>IF(Line[Asset Description]="","",PROPER(Line[Asset Description]))</f>
        <v/>
      </c>
      <c r="U197" s="3" t="str">
        <f>IF(Line[Asset Group]="","",VLOOKUP(Line[Wall SubType],subdom_master_gdb,2,FALSE))</f>
        <v/>
      </c>
      <c r="V197" s="3" t="str">
        <f>IF(Line[Asset Group]="","",VLOOKUP(Line[Material],material_master,2,FALSE))</f>
        <v/>
      </c>
      <c r="W197" s="3" t="str">
        <f>IF(Line[Height m]="","",Line[Height m])</f>
        <v/>
      </c>
      <c r="X197" s="3" t="str">
        <f>IF(Line[Length m]="","",Line[Length m])</f>
        <v/>
      </c>
      <c r="Y197" s="3" t="str">
        <f>IF(Line[Width m]="","",Line[Width m])</f>
        <v/>
      </c>
      <c r="Z197" s="3" t="str">
        <f>IF(Line[Asset Group]="","",VLOOKUP(Line[Purpose],f_g_function,2,FALSE))</f>
        <v/>
      </c>
      <c r="AA197" s="3" t="str">
        <f>IF(Line[Asset Group]="","",VLOOKUP(Line[Post Material],material_master,2,FALSE))</f>
        <v/>
      </c>
      <c r="AB197" s="3" t="str">
        <f>IF(Line[Pipe Diameter mm]="","",Line[Pipe Diameter mm])</f>
        <v/>
      </c>
      <c r="AC197" s="3" t="str">
        <f>IF(Line[Asset Group]="","",VLOOKUP(Line[Pipe Material],irrigation_pipe_material,2,FALSE))</f>
        <v/>
      </c>
      <c r="AD197" s="3" t="str">
        <f>IF(Line[Asset Group]="","",VLOOKUP(Line[System],irrigation_system,2,FALSE))</f>
        <v/>
      </c>
      <c r="AE197" s="3" t="str">
        <f>IF(Line[Asset Group]="","",VLOOKUP(Line[Status],irrigation_status,2,FALSE))</f>
        <v/>
      </c>
      <c r="AF197" s="3" t="str">
        <f>IF(Line[Asset Group]="","",VLOOKUP(Line[Surface],subdom_master_gdb,2,FALSE))</f>
        <v/>
      </c>
      <c r="AG197" s="3" t="str">
        <f>IF(Line[Surface Layer Depth mm]="","",Line[Surface Layer Depth mm])</f>
        <v/>
      </c>
      <c r="AH197" s="3" t="str">
        <f>IF(Line[Av Width m]="","",Line[Av Width m])</f>
        <v/>
      </c>
      <c r="AI197" s="3" t="str">
        <f>IF(Line[Asset Group]="","",VLOOKUP(Line[Cycle],yes_no,2,FALSE))</f>
        <v/>
      </c>
      <c r="AJ197" s="3" t="str">
        <f>IF(Line[Asset Group]="","",VLOOKUP(Line[Species],hedge_species,2,FALSE))</f>
        <v/>
      </c>
    </row>
    <row r="198" spans="1:36" s="3" customFormat="1" x14ac:dyDescent="0.2">
      <c r="A198" s="3" t="str">
        <f>IF(Line[DWG File Name]="","",Line[DWG File Name])</f>
        <v/>
      </c>
      <c r="B198" s="3" t="str">
        <f>IF(Line[DWG Layer Name]="","",Line[DWG Layer Name])</f>
        <v/>
      </c>
      <c r="C198" s="3" t="str">
        <f>IF(Line[DWG Handle]="","",Line[DWG Handle])</f>
        <v/>
      </c>
      <c r="D198" s="58" t="str">
        <f>IF(Line[Approx Centroid X]="","",Line[Approx Centroid X])</f>
        <v/>
      </c>
      <c r="E198" s="58" t="str">
        <f>IF(Line[Approx Centroid Y]="","",Line[Approx Centroid Y])</f>
        <v/>
      </c>
      <c r="F198" s="3" t="str">
        <f>IF(Line[Replacement Asset]="","",Line[Replacement Asset])</f>
        <v/>
      </c>
      <c r="G198" s="3" t="str">
        <f>IF(Line[Asset ID]="","",UPPER(Line[Asset ID]))</f>
        <v/>
      </c>
      <c r="H198" s="3" t="str">
        <f>IF(Line[Asset Group]="","",VLOOKUP(Line[Asset Group],asset_grp_line,4,FALSE))</f>
        <v/>
      </c>
      <c r="I198" s="3" t="str">
        <f>IF(Line[Asset Group]="","",VLOOKUP(Line[Asset Group],asset_grp_line,2,FALSE))</f>
        <v/>
      </c>
      <c r="J198" s="3" t="str">
        <f>IF(Line[Asset Group]="","",VLOOKUP(Line[Asset Group],asset_grp_line,3,FALSE))</f>
        <v/>
      </c>
      <c r="K198" s="3" t="str">
        <f>IF(Line[Asset Group]="","",VLOOKUP(Line[Asset Type],type_master_list,2,FALSE))</f>
        <v/>
      </c>
      <c r="L198" s="3" t="str">
        <f>IF(Line[Asset Name]="","",PROPER(Line[Asset Name]))</f>
        <v/>
      </c>
      <c r="M198" s="11" t="str">
        <f>IF(Line[Install Date]="","",(Line[Install Date]))</f>
        <v/>
      </c>
      <c r="N198" s="3" t="str">
        <f>IF(Line[Note]="","",PROPER(Line[Note]))</f>
        <v/>
      </c>
      <c r="O198" s="3" t="str">
        <f>IF(Line[Resource Consent Number]="","",UPPER(Line[Resource Consent Number]))</f>
        <v/>
      </c>
      <c r="P198" s="53" t="str">
        <f>IF(Line[Asset Unit Cost]="","",Line[Asset Unit Cost])</f>
        <v/>
      </c>
      <c r="Q198" s="3" t="str">
        <f>IF(Line[Added By]="","",UPPER(Line[Added By]))</f>
        <v/>
      </c>
      <c r="R198" s="11" t="str">
        <f>IF(Line[Added Date]="","",(Line[Added Date]))</f>
        <v/>
      </c>
      <c r="S198" s="3" t="str">
        <f>IF(Line[Z COORD]="","",PROPER(Line[Z COORD]))</f>
        <v/>
      </c>
      <c r="T198" s="3" t="str">
        <f>IF(Line[Asset Description]="","",PROPER(Line[Asset Description]))</f>
        <v/>
      </c>
      <c r="U198" s="3" t="str">
        <f>IF(Line[Asset Group]="","",VLOOKUP(Line[Wall SubType],subdom_master_gdb,2,FALSE))</f>
        <v/>
      </c>
      <c r="V198" s="3" t="str">
        <f>IF(Line[Asset Group]="","",VLOOKUP(Line[Material],material_master,2,FALSE))</f>
        <v/>
      </c>
      <c r="W198" s="3" t="str">
        <f>IF(Line[Height m]="","",Line[Height m])</f>
        <v/>
      </c>
      <c r="X198" s="3" t="str">
        <f>IF(Line[Length m]="","",Line[Length m])</f>
        <v/>
      </c>
      <c r="Y198" s="3" t="str">
        <f>IF(Line[Width m]="","",Line[Width m])</f>
        <v/>
      </c>
      <c r="Z198" s="3" t="str">
        <f>IF(Line[Asset Group]="","",VLOOKUP(Line[Purpose],f_g_function,2,FALSE))</f>
        <v/>
      </c>
      <c r="AA198" s="3" t="str">
        <f>IF(Line[Asset Group]="","",VLOOKUP(Line[Post Material],material_master,2,FALSE))</f>
        <v/>
      </c>
      <c r="AB198" s="3" t="str">
        <f>IF(Line[Pipe Diameter mm]="","",Line[Pipe Diameter mm])</f>
        <v/>
      </c>
      <c r="AC198" s="3" t="str">
        <f>IF(Line[Asset Group]="","",VLOOKUP(Line[Pipe Material],irrigation_pipe_material,2,FALSE))</f>
        <v/>
      </c>
      <c r="AD198" s="3" t="str">
        <f>IF(Line[Asset Group]="","",VLOOKUP(Line[System],irrigation_system,2,FALSE))</f>
        <v/>
      </c>
      <c r="AE198" s="3" t="str">
        <f>IF(Line[Asset Group]="","",VLOOKUP(Line[Status],irrigation_status,2,FALSE))</f>
        <v/>
      </c>
      <c r="AF198" s="3" t="str">
        <f>IF(Line[Asset Group]="","",VLOOKUP(Line[Surface],subdom_master_gdb,2,FALSE))</f>
        <v/>
      </c>
      <c r="AG198" s="3" t="str">
        <f>IF(Line[Surface Layer Depth mm]="","",Line[Surface Layer Depth mm])</f>
        <v/>
      </c>
      <c r="AH198" s="3" t="str">
        <f>IF(Line[Av Width m]="","",Line[Av Width m])</f>
        <v/>
      </c>
      <c r="AI198" s="3" t="str">
        <f>IF(Line[Asset Group]="","",VLOOKUP(Line[Cycle],yes_no,2,FALSE))</f>
        <v/>
      </c>
      <c r="AJ198" s="3" t="str">
        <f>IF(Line[Asset Group]="","",VLOOKUP(Line[Species],hedge_species,2,FALSE))</f>
        <v/>
      </c>
    </row>
    <row r="199" spans="1:36" s="3" customFormat="1" x14ac:dyDescent="0.2">
      <c r="A199" s="3" t="str">
        <f>IF(Line[DWG File Name]="","",Line[DWG File Name])</f>
        <v/>
      </c>
      <c r="B199" s="3" t="str">
        <f>IF(Line[DWG Layer Name]="","",Line[DWG Layer Name])</f>
        <v/>
      </c>
      <c r="C199" s="3" t="str">
        <f>IF(Line[DWG Handle]="","",Line[DWG Handle])</f>
        <v/>
      </c>
      <c r="D199" s="58" t="str">
        <f>IF(Line[Approx Centroid X]="","",Line[Approx Centroid X])</f>
        <v/>
      </c>
      <c r="E199" s="58" t="str">
        <f>IF(Line[Approx Centroid Y]="","",Line[Approx Centroid Y])</f>
        <v/>
      </c>
      <c r="F199" s="3" t="str">
        <f>IF(Line[Replacement Asset]="","",Line[Replacement Asset])</f>
        <v/>
      </c>
      <c r="G199" s="3" t="str">
        <f>IF(Line[Asset ID]="","",UPPER(Line[Asset ID]))</f>
        <v/>
      </c>
      <c r="H199" s="3" t="str">
        <f>IF(Line[Asset Group]="","",VLOOKUP(Line[Asset Group],asset_grp_line,4,FALSE))</f>
        <v/>
      </c>
      <c r="I199" s="3" t="str">
        <f>IF(Line[Asset Group]="","",VLOOKUP(Line[Asset Group],asset_grp_line,2,FALSE))</f>
        <v/>
      </c>
      <c r="J199" s="3" t="str">
        <f>IF(Line[Asset Group]="","",VLOOKUP(Line[Asset Group],asset_grp_line,3,FALSE))</f>
        <v/>
      </c>
      <c r="K199" s="3" t="str">
        <f>IF(Line[Asset Group]="","",VLOOKUP(Line[Asset Type],type_master_list,2,FALSE))</f>
        <v/>
      </c>
      <c r="L199" s="3" t="str">
        <f>IF(Line[Asset Name]="","",PROPER(Line[Asset Name]))</f>
        <v/>
      </c>
      <c r="M199" s="11" t="str">
        <f>IF(Line[Install Date]="","",(Line[Install Date]))</f>
        <v/>
      </c>
      <c r="N199" s="3" t="str">
        <f>IF(Line[Note]="","",PROPER(Line[Note]))</f>
        <v/>
      </c>
      <c r="O199" s="3" t="str">
        <f>IF(Line[Resource Consent Number]="","",UPPER(Line[Resource Consent Number]))</f>
        <v/>
      </c>
      <c r="P199" s="53" t="str">
        <f>IF(Line[Asset Unit Cost]="","",Line[Asset Unit Cost])</f>
        <v/>
      </c>
      <c r="Q199" s="3" t="str">
        <f>IF(Line[Added By]="","",UPPER(Line[Added By]))</f>
        <v/>
      </c>
      <c r="R199" s="11" t="str">
        <f>IF(Line[Added Date]="","",(Line[Added Date]))</f>
        <v/>
      </c>
      <c r="S199" s="3" t="str">
        <f>IF(Line[Z COORD]="","",PROPER(Line[Z COORD]))</f>
        <v/>
      </c>
      <c r="T199" s="3" t="str">
        <f>IF(Line[Asset Description]="","",PROPER(Line[Asset Description]))</f>
        <v/>
      </c>
      <c r="U199" s="3" t="str">
        <f>IF(Line[Asset Group]="","",VLOOKUP(Line[Wall SubType],subdom_master_gdb,2,FALSE))</f>
        <v/>
      </c>
      <c r="V199" s="3" t="str">
        <f>IF(Line[Asset Group]="","",VLOOKUP(Line[Material],material_master,2,FALSE))</f>
        <v/>
      </c>
      <c r="W199" s="3" t="str">
        <f>IF(Line[Height m]="","",Line[Height m])</f>
        <v/>
      </c>
      <c r="X199" s="3" t="str">
        <f>IF(Line[Length m]="","",Line[Length m])</f>
        <v/>
      </c>
      <c r="Y199" s="3" t="str">
        <f>IF(Line[Width m]="","",Line[Width m])</f>
        <v/>
      </c>
      <c r="Z199" s="3" t="str">
        <f>IF(Line[Asset Group]="","",VLOOKUP(Line[Purpose],f_g_function,2,FALSE))</f>
        <v/>
      </c>
      <c r="AA199" s="3" t="str">
        <f>IF(Line[Asset Group]="","",VLOOKUP(Line[Post Material],material_master,2,FALSE))</f>
        <v/>
      </c>
      <c r="AB199" s="3" t="str">
        <f>IF(Line[Pipe Diameter mm]="","",Line[Pipe Diameter mm])</f>
        <v/>
      </c>
      <c r="AC199" s="3" t="str">
        <f>IF(Line[Asset Group]="","",VLOOKUP(Line[Pipe Material],irrigation_pipe_material,2,FALSE))</f>
        <v/>
      </c>
      <c r="AD199" s="3" t="str">
        <f>IF(Line[Asset Group]="","",VLOOKUP(Line[System],irrigation_system,2,FALSE))</f>
        <v/>
      </c>
      <c r="AE199" s="3" t="str">
        <f>IF(Line[Asset Group]="","",VLOOKUP(Line[Status],irrigation_status,2,FALSE))</f>
        <v/>
      </c>
      <c r="AF199" s="3" t="str">
        <f>IF(Line[Asset Group]="","",VLOOKUP(Line[Surface],subdom_master_gdb,2,FALSE))</f>
        <v/>
      </c>
      <c r="AG199" s="3" t="str">
        <f>IF(Line[Surface Layer Depth mm]="","",Line[Surface Layer Depth mm])</f>
        <v/>
      </c>
      <c r="AH199" s="3" t="str">
        <f>IF(Line[Av Width m]="","",Line[Av Width m])</f>
        <v/>
      </c>
      <c r="AI199" s="3" t="str">
        <f>IF(Line[Asset Group]="","",VLOOKUP(Line[Cycle],yes_no,2,FALSE))</f>
        <v/>
      </c>
      <c r="AJ199" s="3" t="str">
        <f>IF(Line[Asset Group]="","",VLOOKUP(Line[Species],hedge_species,2,FALSE))</f>
        <v/>
      </c>
    </row>
    <row r="200" spans="1:36" s="3" customFormat="1" x14ac:dyDescent="0.2">
      <c r="A200" s="3" t="str">
        <f>IF(Line[DWG File Name]="","",Line[DWG File Name])</f>
        <v/>
      </c>
      <c r="B200" s="3" t="str">
        <f>IF(Line[DWG Layer Name]="","",Line[DWG Layer Name])</f>
        <v/>
      </c>
      <c r="C200" s="3" t="str">
        <f>IF(Line[DWG Handle]="","",Line[DWG Handle])</f>
        <v/>
      </c>
      <c r="D200" s="58" t="str">
        <f>IF(Line[Approx Centroid X]="","",Line[Approx Centroid X])</f>
        <v/>
      </c>
      <c r="E200" s="58" t="str">
        <f>IF(Line[Approx Centroid Y]="","",Line[Approx Centroid Y])</f>
        <v/>
      </c>
      <c r="F200" s="3" t="str">
        <f>IF(Line[Replacement Asset]="","",Line[Replacement Asset])</f>
        <v/>
      </c>
      <c r="G200" s="3" t="str">
        <f>IF(Line[Asset ID]="","",UPPER(Line[Asset ID]))</f>
        <v/>
      </c>
      <c r="H200" s="3" t="str">
        <f>IF(Line[Asset Group]="","",VLOOKUP(Line[Asset Group],asset_grp_line,4,FALSE))</f>
        <v/>
      </c>
      <c r="I200" s="3" t="str">
        <f>IF(Line[Asset Group]="","",VLOOKUP(Line[Asset Group],asset_grp_line,2,FALSE))</f>
        <v/>
      </c>
      <c r="J200" s="3" t="str">
        <f>IF(Line[Asset Group]="","",VLOOKUP(Line[Asset Group],asset_grp_line,3,FALSE))</f>
        <v/>
      </c>
      <c r="K200" s="3" t="str">
        <f>IF(Line[Asset Group]="","",VLOOKUP(Line[Asset Type],type_master_list,2,FALSE))</f>
        <v/>
      </c>
      <c r="L200" s="3" t="str">
        <f>IF(Line[Asset Name]="","",PROPER(Line[Asset Name]))</f>
        <v/>
      </c>
      <c r="M200" s="11" t="str">
        <f>IF(Line[Install Date]="","",(Line[Install Date]))</f>
        <v/>
      </c>
      <c r="N200" s="3" t="str">
        <f>IF(Line[Note]="","",PROPER(Line[Note]))</f>
        <v/>
      </c>
      <c r="O200" s="3" t="str">
        <f>IF(Line[Resource Consent Number]="","",UPPER(Line[Resource Consent Number]))</f>
        <v/>
      </c>
      <c r="P200" s="53" t="str">
        <f>IF(Line[Asset Unit Cost]="","",Line[Asset Unit Cost])</f>
        <v/>
      </c>
      <c r="Q200" s="3" t="str">
        <f>IF(Line[Added By]="","",UPPER(Line[Added By]))</f>
        <v/>
      </c>
      <c r="R200" s="11" t="str">
        <f>IF(Line[Added Date]="","",(Line[Added Date]))</f>
        <v/>
      </c>
      <c r="S200" s="3" t="str">
        <f>IF(Line[Z COORD]="","",PROPER(Line[Z COORD]))</f>
        <v/>
      </c>
      <c r="T200" s="3" t="str">
        <f>IF(Line[Asset Description]="","",PROPER(Line[Asset Description]))</f>
        <v/>
      </c>
      <c r="U200" s="3" t="str">
        <f>IF(Line[Asset Group]="","",VLOOKUP(Line[Wall SubType],subdom_master_gdb,2,FALSE))</f>
        <v/>
      </c>
      <c r="V200" s="3" t="str">
        <f>IF(Line[Asset Group]="","",VLOOKUP(Line[Material],material_master,2,FALSE))</f>
        <v/>
      </c>
      <c r="W200" s="3" t="str">
        <f>IF(Line[Height m]="","",Line[Height m])</f>
        <v/>
      </c>
      <c r="X200" s="3" t="str">
        <f>IF(Line[Length m]="","",Line[Length m])</f>
        <v/>
      </c>
      <c r="Y200" s="3" t="str">
        <f>IF(Line[Width m]="","",Line[Width m])</f>
        <v/>
      </c>
      <c r="Z200" s="3" t="str">
        <f>IF(Line[Asset Group]="","",VLOOKUP(Line[Purpose],f_g_function,2,FALSE))</f>
        <v/>
      </c>
      <c r="AA200" s="3" t="str">
        <f>IF(Line[Asset Group]="","",VLOOKUP(Line[Post Material],material_master,2,FALSE))</f>
        <v/>
      </c>
      <c r="AB200" s="3" t="str">
        <f>IF(Line[Pipe Diameter mm]="","",Line[Pipe Diameter mm])</f>
        <v/>
      </c>
      <c r="AC200" s="3" t="str">
        <f>IF(Line[Asset Group]="","",VLOOKUP(Line[Pipe Material],irrigation_pipe_material,2,FALSE))</f>
        <v/>
      </c>
      <c r="AD200" s="3" t="str">
        <f>IF(Line[Asset Group]="","",VLOOKUP(Line[System],irrigation_system,2,FALSE))</f>
        <v/>
      </c>
      <c r="AE200" s="3" t="str">
        <f>IF(Line[Asset Group]="","",VLOOKUP(Line[Status],irrigation_status,2,FALSE))</f>
        <v/>
      </c>
      <c r="AF200" s="3" t="str">
        <f>IF(Line[Asset Group]="","",VLOOKUP(Line[Surface],subdom_master_gdb,2,FALSE))</f>
        <v/>
      </c>
      <c r="AG200" s="3" t="str">
        <f>IF(Line[Surface Layer Depth mm]="","",Line[Surface Layer Depth mm])</f>
        <v/>
      </c>
      <c r="AH200" s="3" t="str">
        <f>IF(Line[Av Width m]="","",Line[Av Width m])</f>
        <v/>
      </c>
      <c r="AI200" s="3" t="str">
        <f>IF(Line[Asset Group]="","",VLOOKUP(Line[Cycle],yes_no,2,FALSE))</f>
        <v/>
      </c>
      <c r="AJ200" s="3" t="str">
        <f>IF(Line[Asset Group]="","",VLOOKUP(Line[Species],hedge_species,2,FALSE))</f>
        <v/>
      </c>
    </row>
    <row r="201" spans="1:36" s="3" customFormat="1" x14ac:dyDescent="0.2">
      <c r="A201" s="3" t="str">
        <f>IF(Line[DWG File Name]="","",Line[DWG File Name])</f>
        <v/>
      </c>
      <c r="B201" s="3" t="str">
        <f>IF(Line[DWG Layer Name]="","",Line[DWG Layer Name])</f>
        <v/>
      </c>
      <c r="C201" s="3" t="str">
        <f>IF(Line[DWG Handle]="","",Line[DWG Handle])</f>
        <v/>
      </c>
      <c r="D201" s="58" t="str">
        <f>IF(Line[Approx Centroid X]="","",Line[Approx Centroid X])</f>
        <v/>
      </c>
      <c r="E201" s="58" t="str">
        <f>IF(Line[Approx Centroid Y]="","",Line[Approx Centroid Y])</f>
        <v/>
      </c>
      <c r="F201" s="3" t="str">
        <f>IF(Line[Replacement Asset]="","",Line[Replacement Asset])</f>
        <v/>
      </c>
      <c r="G201" s="3" t="str">
        <f>IF(Line[Asset ID]="","",UPPER(Line[Asset ID]))</f>
        <v/>
      </c>
      <c r="H201" s="3" t="str">
        <f>IF(Line[Asset Group]="","",VLOOKUP(Line[Asset Group],asset_grp_line,4,FALSE))</f>
        <v/>
      </c>
      <c r="I201" s="3" t="str">
        <f>IF(Line[Asset Group]="","",VLOOKUP(Line[Asset Group],asset_grp_line,2,FALSE))</f>
        <v/>
      </c>
      <c r="J201" s="3" t="str">
        <f>IF(Line[Asset Group]="","",VLOOKUP(Line[Asset Group],asset_grp_line,3,FALSE))</f>
        <v/>
      </c>
      <c r="K201" s="3" t="str">
        <f>IF(Line[Asset Group]="","",VLOOKUP(Line[Asset Type],type_master_list,2,FALSE))</f>
        <v/>
      </c>
      <c r="L201" s="3" t="str">
        <f>IF(Line[Asset Name]="","",PROPER(Line[Asset Name]))</f>
        <v/>
      </c>
      <c r="M201" s="11" t="str">
        <f>IF(Line[Install Date]="","",(Line[Install Date]))</f>
        <v/>
      </c>
      <c r="N201" s="3" t="str">
        <f>IF(Line[Note]="","",PROPER(Line[Note]))</f>
        <v/>
      </c>
      <c r="O201" s="3" t="str">
        <f>IF(Line[Resource Consent Number]="","",UPPER(Line[Resource Consent Number]))</f>
        <v/>
      </c>
      <c r="P201" s="53" t="str">
        <f>IF(Line[Asset Unit Cost]="","",Line[Asset Unit Cost])</f>
        <v/>
      </c>
      <c r="Q201" s="3" t="str">
        <f>IF(Line[Added By]="","",UPPER(Line[Added By]))</f>
        <v/>
      </c>
      <c r="R201" s="11" t="str">
        <f>IF(Line[Added Date]="","",(Line[Added Date]))</f>
        <v/>
      </c>
      <c r="S201" s="3" t="str">
        <f>IF(Line[Z COORD]="","",PROPER(Line[Z COORD]))</f>
        <v/>
      </c>
      <c r="T201" s="3" t="str">
        <f>IF(Line[Asset Description]="","",PROPER(Line[Asset Description]))</f>
        <v/>
      </c>
      <c r="U201" s="3" t="str">
        <f>IF(Line[Asset Group]="","",VLOOKUP(Line[Wall SubType],subdom_master_gdb,2,FALSE))</f>
        <v/>
      </c>
      <c r="V201" s="3" t="str">
        <f>IF(Line[Asset Group]="","",VLOOKUP(Line[Material],material_master,2,FALSE))</f>
        <v/>
      </c>
      <c r="W201" s="3" t="str">
        <f>IF(Line[Height m]="","",Line[Height m])</f>
        <v/>
      </c>
      <c r="X201" s="3" t="str">
        <f>IF(Line[Length m]="","",Line[Length m])</f>
        <v/>
      </c>
      <c r="Y201" s="3" t="str">
        <f>IF(Line[Width m]="","",Line[Width m])</f>
        <v/>
      </c>
      <c r="Z201" s="3" t="str">
        <f>IF(Line[Asset Group]="","",VLOOKUP(Line[Purpose],f_g_function,2,FALSE))</f>
        <v/>
      </c>
      <c r="AA201" s="3" t="str">
        <f>IF(Line[Asset Group]="","",VLOOKUP(Line[Post Material],material_master,2,FALSE))</f>
        <v/>
      </c>
      <c r="AB201" s="3" t="str">
        <f>IF(Line[Pipe Diameter mm]="","",Line[Pipe Diameter mm])</f>
        <v/>
      </c>
      <c r="AC201" s="3" t="str">
        <f>IF(Line[Asset Group]="","",VLOOKUP(Line[Pipe Material],irrigation_pipe_material,2,FALSE))</f>
        <v/>
      </c>
      <c r="AD201" s="3" t="str">
        <f>IF(Line[Asset Group]="","",VLOOKUP(Line[System],irrigation_system,2,FALSE))</f>
        <v/>
      </c>
      <c r="AE201" s="3" t="str">
        <f>IF(Line[Asset Group]="","",VLOOKUP(Line[Status],irrigation_status,2,FALSE))</f>
        <v/>
      </c>
      <c r="AF201" s="3" t="str">
        <f>IF(Line[Asset Group]="","",VLOOKUP(Line[Surface],subdom_master_gdb,2,FALSE))</f>
        <v/>
      </c>
      <c r="AG201" s="3" t="str">
        <f>IF(Line[Surface Layer Depth mm]="","",Line[Surface Layer Depth mm])</f>
        <v/>
      </c>
      <c r="AH201" s="3" t="str">
        <f>IF(Line[Av Width m]="","",Line[Av Width m])</f>
        <v/>
      </c>
      <c r="AI201" s="3" t="str">
        <f>IF(Line[Asset Group]="","",VLOOKUP(Line[Cycle],yes_no,2,FALSE))</f>
        <v/>
      </c>
      <c r="AJ201" s="3" t="str">
        <f>IF(Line[Asset Group]="","",VLOOKUP(Line[Species],hedge_species,2,FALSE))</f>
        <v/>
      </c>
    </row>
    <row r="202" spans="1:36" s="3" customFormat="1" x14ac:dyDescent="0.2">
      <c r="A202" s="3" t="str">
        <f>IF(Line[DWG File Name]="","",Line[DWG File Name])</f>
        <v/>
      </c>
      <c r="B202" s="3" t="str">
        <f>IF(Line[DWG Layer Name]="","",Line[DWG Layer Name])</f>
        <v/>
      </c>
      <c r="C202" s="3" t="str">
        <f>IF(Line[DWG Handle]="","",Line[DWG Handle])</f>
        <v/>
      </c>
      <c r="D202" s="58" t="str">
        <f>IF(Line[Approx Centroid X]="","",Line[Approx Centroid X])</f>
        <v/>
      </c>
      <c r="E202" s="58" t="str">
        <f>IF(Line[Approx Centroid Y]="","",Line[Approx Centroid Y])</f>
        <v/>
      </c>
      <c r="F202" s="3" t="str">
        <f>IF(Line[Replacement Asset]="","",Line[Replacement Asset])</f>
        <v/>
      </c>
      <c r="G202" s="3" t="str">
        <f>IF(Line[Asset ID]="","",UPPER(Line[Asset ID]))</f>
        <v/>
      </c>
      <c r="H202" s="3" t="str">
        <f>IF(Line[Asset Group]="","",VLOOKUP(Line[Asset Group],asset_grp_line,4,FALSE))</f>
        <v/>
      </c>
      <c r="I202" s="3" t="str">
        <f>IF(Line[Asset Group]="","",VLOOKUP(Line[Asset Group],asset_grp_line,2,FALSE))</f>
        <v/>
      </c>
      <c r="J202" s="3" t="str">
        <f>IF(Line[Asset Group]="","",VLOOKUP(Line[Asset Group],asset_grp_line,3,FALSE))</f>
        <v/>
      </c>
      <c r="K202" s="3" t="str">
        <f>IF(Line[Asset Group]="","",VLOOKUP(Line[Asset Type],type_master_list,2,FALSE))</f>
        <v/>
      </c>
      <c r="L202" s="3" t="str">
        <f>IF(Line[Asset Name]="","",PROPER(Line[Asset Name]))</f>
        <v/>
      </c>
      <c r="M202" s="11" t="str">
        <f>IF(Line[Install Date]="","",(Line[Install Date]))</f>
        <v/>
      </c>
      <c r="N202" s="3" t="str">
        <f>IF(Line[Note]="","",PROPER(Line[Note]))</f>
        <v/>
      </c>
      <c r="O202" s="3" t="str">
        <f>IF(Line[Resource Consent Number]="","",UPPER(Line[Resource Consent Number]))</f>
        <v/>
      </c>
      <c r="P202" s="53" t="str">
        <f>IF(Line[Asset Unit Cost]="","",Line[Asset Unit Cost])</f>
        <v/>
      </c>
      <c r="Q202" s="3" t="str">
        <f>IF(Line[Added By]="","",UPPER(Line[Added By]))</f>
        <v/>
      </c>
      <c r="R202" s="11" t="str">
        <f>IF(Line[Added Date]="","",(Line[Added Date]))</f>
        <v/>
      </c>
      <c r="S202" s="3" t="str">
        <f>IF(Line[Z COORD]="","",PROPER(Line[Z COORD]))</f>
        <v/>
      </c>
      <c r="T202" s="3" t="str">
        <f>IF(Line[Asset Description]="","",PROPER(Line[Asset Description]))</f>
        <v/>
      </c>
      <c r="U202" s="3" t="str">
        <f>IF(Line[Asset Group]="","",VLOOKUP(Line[Wall SubType],subdom_master_gdb,2,FALSE))</f>
        <v/>
      </c>
      <c r="V202" s="3" t="str">
        <f>IF(Line[Asset Group]="","",VLOOKUP(Line[Material],material_master,2,FALSE))</f>
        <v/>
      </c>
      <c r="W202" s="3" t="str">
        <f>IF(Line[Height m]="","",Line[Height m])</f>
        <v/>
      </c>
      <c r="X202" s="3" t="str">
        <f>IF(Line[Length m]="","",Line[Length m])</f>
        <v/>
      </c>
      <c r="Y202" s="3" t="str">
        <f>IF(Line[Width m]="","",Line[Width m])</f>
        <v/>
      </c>
      <c r="Z202" s="3" t="str">
        <f>IF(Line[Asset Group]="","",VLOOKUP(Line[Purpose],f_g_function,2,FALSE))</f>
        <v/>
      </c>
      <c r="AA202" s="3" t="str">
        <f>IF(Line[Asset Group]="","",VLOOKUP(Line[Post Material],material_master,2,FALSE))</f>
        <v/>
      </c>
      <c r="AB202" s="3" t="str">
        <f>IF(Line[Pipe Diameter mm]="","",Line[Pipe Diameter mm])</f>
        <v/>
      </c>
      <c r="AC202" s="3" t="str">
        <f>IF(Line[Asset Group]="","",VLOOKUP(Line[Pipe Material],irrigation_pipe_material,2,FALSE))</f>
        <v/>
      </c>
      <c r="AD202" s="3" t="str">
        <f>IF(Line[Asset Group]="","",VLOOKUP(Line[System],irrigation_system,2,FALSE))</f>
        <v/>
      </c>
      <c r="AE202" s="3" t="str">
        <f>IF(Line[Asset Group]="","",VLOOKUP(Line[Status],irrigation_status,2,FALSE))</f>
        <v/>
      </c>
      <c r="AF202" s="3" t="str">
        <f>IF(Line[Asset Group]="","",VLOOKUP(Line[Surface],subdom_master_gdb,2,FALSE))</f>
        <v/>
      </c>
      <c r="AG202" s="3" t="str">
        <f>IF(Line[Surface Layer Depth mm]="","",Line[Surface Layer Depth mm])</f>
        <v/>
      </c>
      <c r="AH202" s="3" t="str">
        <f>IF(Line[Av Width m]="","",Line[Av Width m])</f>
        <v/>
      </c>
      <c r="AI202" s="3" t="str">
        <f>IF(Line[Asset Group]="","",VLOOKUP(Line[Cycle],yes_no,2,FALSE))</f>
        <v/>
      </c>
      <c r="AJ202" s="3" t="str">
        <f>IF(Line[Asset Group]="","",VLOOKUP(Line[Species],hedge_species,2,FALSE))</f>
        <v/>
      </c>
    </row>
    <row r="203" spans="1:36" s="3" customFormat="1" x14ac:dyDescent="0.2">
      <c r="A203" s="3" t="str">
        <f>IF(Line[DWG File Name]="","",Line[DWG File Name])</f>
        <v/>
      </c>
      <c r="B203" s="3" t="str">
        <f>IF(Line[DWG Layer Name]="","",Line[DWG Layer Name])</f>
        <v/>
      </c>
      <c r="C203" s="3" t="str">
        <f>IF(Line[DWG Handle]="","",Line[DWG Handle])</f>
        <v/>
      </c>
      <c r="D203" s="58" t="str">
        <f>IF(Line[Approx Centroid X]="","",Line[Approx Centroid X])</f>
        <v/>
      </c>
      <c r="E203" s="58" t="str">
        <f>IF(Line[Approx Centroid Y]="","",Line[Approx Centroid Y])</f>
        <v/>
      </c>
      <c r="F203" s="3" t="str">
        <f>IF(Line[Replacement Asset]="","",Line[Replacement Asset])</f>
        <v/>
      </c>
      <c r="G203" s="3" t="str">
        <f>IF(Line[Asset ID]="","",UPPER(Line[Asset ID]))</f>
        <v/>
      </c>
      <c r="H203" s="3" t="str">
        <f>IF(Line[Asset Group]="","",VLOOKUP(Line[Asset Group],asset_grp_line,4,FALSE))</f>
        <v/>
      </c>
      <c r="I203" s="3" t="str">
        <f>IF(Line[Asset Group]="","",VLOOKUP(Line[Asset Group],asset_grp_line,2,FALSE))</f>
        <v/>
      </c>
      <c r="J203" s="3" t="str">
        <f>IF(Line[Asset Group]="","",VLOOKUP(Line[Asset Group],asset_grp_line,3,FALSE))</f>
        <v/>
      </c>
      <c r="K203" s="3" t="str">
        <f>IF(Line[Asset Group]="","",VLOOKUP(Line[Asset Type],type_master_list,2,FALSE))</f>
        <v/>
      </c>
      <c r="L203" s="3" t="str">
        <f>IF(Line[Asset Name]="","",PROPER(Line[Asset Name]))</f>
        <v/>
      </c>
      <c r="M203" s="11" t="str">
        <f>IF(Line[Install Date]="","",(Line[Install Date]))</f>
        <v/>
      </c>
      <c r="N203" s="3" t="str">
        <f>IF(Line[Note]="","",PROPER(Line[Note]))</f>
        <v/>
      </c>
      <c r="O203" s="3" t="str">
        <f>IF(Line[Resource Consent Number]="","",UPPER(Line[Resource Consent Number]))</f>
        <v/>
      </c>
      <c r="P203" s="53" t="str">
        <f>IF(Line[Asset Unit Cost]="","",Line[Asset Unit Cost])</f>
        <v/>
      </c>
      <c r="Q203" s="3" t="str">
        <f>IF(Line[Added By]="","",UPPER(Line[Added By]))</f>
        <v/>
      </c>
      <c r="R203" s="11" t="str">
        <f>IF(Line[Added Date]="","",(Line[Added Date]))</f>
        <v/>
      </c>
      <c r="S203" s="3" t="str">
        <f>IF(Line[Z COORD]="","",PROPER(Line[Z COORD]))</f>
        <v/>
      </c>
      <c r="T203" s="3" t="str">
        <f>IF(Line[Asset Description]="","",PROPER(Line[Asset Description]))</f>
        <v/>
      </c>
      <c r="U203" s="3" t="str">
        <f>IF(Line[Asset Group]="","",VLOOKUP(Line[Wall SubType],subdom_master_gdb,2,FALSE))</f>
        <v/>
      </c>
      <c r="V203" s="3" t="str">
        <f>IF(Line[Asset Group]="","",VLOOKUP(Line[Material],material_master,2,FALSE))</f>
        <v/>
      </c>
      <c r="W203" s="3" t="str">
        <f>IF(Line[Height m]="","",Line[Height m])</f>
        <v/>
      </c>
      <c r="X203" s="3" t="str">
        <f>IF(Line[Length m]="","",Line[Length m])</f>
        <v/>
      </c>
      <c r="Y203" s="3" t="str">
        <f>IF(Line[Width m]="","",Line[Width m])</f>
        <v/>
      </c>
      <c r="Z203" s="3" t="str">
        <f>IF(Line[Asset Group]="","",VLOOKUP(Line[Purpose],f_g_function,2,FALSE))</f>
        <v/>
      </c>
      <c r="AA203" s="3" t="str">
        <f>IF(Line[Asset Group]="","",VLOOKUP(Line[Post Material],material_master,2,FALSE))</f>
        <v/>
      </c>
      <c r="AB203" s="3" t="str">
        <f>IF(Line[Pipe Diameter mm]="","",Line[Pipe Diameter mm])</f>
        <v/>
      </c>
      <c r="AC203" s="3" t="str">
        <f>IF(Line[Asset Group]="","",VLOOKUP(Line[Pipe Material],irrigation_pipe_material,2,FALSE))</f>
        <v/>
      </c>
      <c r="AD203" s="3" t="str">
        <f>IF(Line[Asset Group]="","",VLOOKUP(Line[System],irrigation_system,2,FALSE))</f>
        <v/>
      </c>
      <c r="AE203" s="3" t="str">
        <f>IF(Line[Asset Group]="","",VLOOKUP(Line[Status],irrigation_status,2,FALSE))</f>
        <v/>
      </c>
      <c r="AF203" s="3" t="str">
        <f>IF(Line[Asset Group]="","",VLOOKUP(Line[Surface],subdom_master_gdb,2,FALSE))</f>
        <v/>
      </c>
      <c r="AG203" s="3" t="str">
        <f>IF(Line[Surface Layer Depth mm]="","",Line[Surface Layer Depth mm])</f>
        <v/>
      </c>
      <c r="AH203" s="3" t="str">
        <f>IF(Line[Av Width m]="","",Line[Av Width m])</f>
        <v/>
      </c>
      <c r="AI203" s="3" t="str">
        <f>IF(Line[Asset Group]="","",VLOOKUP(Line[Cycle],yes_no,2,FALSE))</f>
        <v/>
      </c>
      <c r="AJ203" s="3" t="str">
        <f>IF(Line[Asset Group]="","",VLOOKUP(Line[Species],hedge_species,2,FALSE))</f>
        <v/>
      </c>
    </row>
    <row r="204" spans="1:36" s="3" customFormat="1" x14ac:dyDescent="0.2">
      <c r="A204" s="3" t="str">
        <f>IF(Line[DWG File Name]="","",Line[DWG File Name])</f>
        <v/>
      </c>
      <c r="B204" s="3" t="str">
        <f>IF(Line[DWG Layer Name]="","",Line[DWG Layer Name])</f>
        <v/>
      </c>
      <c r="C204" s="3" t="str">
        <f>IF(Line[DWG Handle]="","",Line[DWG Handle])</f>
        <v/>
      </c>
      <c r="D204" s="58" t="str">
        <f>IF(Line[Approx Centroid X]="","",Line[Approx Centroid X])</f>
        <v/>
      </c>
      <c r="E204" s="58" t="str">
        <f>IF(Line[Approx Centroid Y]="","",Line[Approx Centroid Y])</f>
        <v/>
      </c>
      <c r="F204" s="3" t="str">
        <f>IF(Line[Replacement Asset]="","",Line[Replacement Asset])</f>
        <v/>
      </c>
      <c r="G204" s="3" t="str">
        <f>IF(Line[Asset ID]="","",UPPER(Line[Asset ID]))</f>
        <v/>
      </c>
      <c r="H204" s="3" t="str">
        <f>IF(Line[Asset Group]="","",VLOOKUP(Line[Asset Group],asset_grp_line,4,FALSE))</f>
        <v/>
      </c>
      <c r="I204" s="3" t="str">
        <f>IF(Line[Asset Group]="","",VLOOKUP(Line[Asset Group],asset_grp_line,2,FALSE))</f>
        <v/>
      </c>
      <c r="J204" s="3" t="str">
        <f>IF(Line[Asset Group]="","",VLOOKUP(Line[Asset Group],asset_grp_line,3,FALSE))</f>
        <v/>
      </c>
      <c r="K204" s="3" t="str">
        <f>IF(Line[Asset Group]="","",VLOOKUP(Line[Asset Type],type_master_list,2,FALSE))</f>
        <v/>
      </c>
      <c r="L204" s="3" t="str">
        <f>IF(Line[Asset Name]="","",PROPER(Line[Asset Name]))</f>
        <v/>
      </c>
      <c r="M204" s="11" t="str">
        <f>IF(Line[Install Date]="","",(Line[Install Date]))</f>
        <v/>
      </c>
      <c r="N204" s="3" t="str">
        <f>IF(Line[Note]="","",PROPER(Line[Note]))</f>
        <v/>
      </c>
      <c r="O204" s="3" t="str">
        <f>IF(Line[Resource Consent Number]="","",UPPER(Line[Resource Consent Number]))</f>
        <v/>
      </c>
      <c r="P204" s="53" t="str">
        <f>IF(Line[Asset Unit Cost]="","",Line[Asset Unit Cost])</f>
        <v/>
      </c>
      <c r="Q204" s="3" t="str">
        <f>IF(Line[Added By]="","",UPPER(Line[Added By]))</f>
        <v/>
      </c>
      <c r="R204" s="11" t="str">
        <f>IF(Line[Added Date]="","",(Line[Added Date]))</f>
        <v/>
      </c>
      <c r="S204" s="3" t="str">
        <f>IF(Line[Z COORD]="","",PROPER(Line[Z COORD]))</f>
        <v/>
      </c>
      <c r="T204" s="3" t="str">
        <f>IF(Line[Asset Description]="","",PROPER(Line[Asset Description]))</f>
        <v/>
      </c>
      <c r="U204" s="3" t="str">
        <f>IF(Line[Asset Group]="","",VLOOKUP(Line[Wall SubType],subdom_master_gdb,2,FALSE))</f>
        <v/>
      </c>
      <c r="V204" s="3" t="str">
        <f>IF(Line[Asset Group]="","",VLOOKUP(Line[Material],material_master,2,FALSE))</f>
        <v/>
      </c>
      <c r="W204" s="3" t="str">
        <f>IF(Line[Height m]="","",Line[Height m])</f>
        <v/>
      </c>
      <c r="X204" s="3" t="str">
        <f>IF(Line[Length m]="","",Line[Length m])</f>
        <v/>
      </c>
      <c r="Y204" s="3" t="str">
        <f>IF(Line[Width m]="","",Line[Width m])</f>
        <v/>
      </c>
      <c r="Z204" s="3" t="str">
        <f>IF(Line[Asset Group]="","",VLOOKUP(Line[Purpose],f_g_function,2,FALSE))</f>
        <v/>
      </c>
      <c r="AA204" s="3" t="str">
        <f>IF(Line[Asset Group]="","",VLOOKUP(Line[Post Material],material_master,2,FALSE))</f>
        <v/>
      </c>
      <c r="AB204" s="3" t="str">
        <f>IF(Line[Pipe Diameter mm]="","",Line[Pipe Diameter mm])</f>
        <v/>
      </c>
      <c r="AC204" s="3" t="str">
        <f>IF(Line[Asset Group]="","",VLOOKUP(Line[Pipe Material],irrigation_pipe_material,2,FALSE))</f>
        <v/>
      </c>
      <c r="AD204" s="3" t="str">
        <f>IF(Line[Asset Group]="","",VLOOKUP(Line[System],irrigation_system,2,FALSE))</f>
        <v/>
      </c>
      <c r="AE204" s="3" t="str">
        <f>IF(Line[Asset Group]="","",VLOOKUP(Line[Status],irrigation_status,2,FALSE))</f>
        <v/>
      </c>
      <c r="AF204" s="3" t="str">
        <f>IF(Line[Asset Group]="","",VLOOKUP(Line[Surface],subdom_master_gdb,2,FALSE))</f>
        <v/>
      </c>
      <c r="AG204" s="3" t="str">
        <f>IF(Line[Surface Layer Depth mm]="","",Line[Surface Layer Depth mm])</f>
        <v/>
      </c>
      <c r="AH204" s="3" t="str">
        <f>IF(Line[Av Width m]="","",Line[Av Width m])</f>
        <v/>
      </c>
      <c r="AI204" s="3" t="str">
        <f>IF(Line[Asset Group]="","",VLOOKUP(Line[Cycle],yes_no,2,FALSE))</f>
        <v/>
      </c>
      <c r="AJ204" s="3" t="str">
        <f>IF(Line[Asset Group]="","",VLOOKUP(Line[Species],hedge_species,2,FALSE))</f>
        <v/>
      </c>
    </row>
    <row r="205" spans="1:36" s="3" customFormat="1" x14ac:dyDescent="0.2">
      <c r="A205" s="3" t="str">
        <f>IF(Line[DWG File Name]="","",Line[DWG File Name])</f>
        <v/>
      </c>
      <c r="B205" s="3" t="str">
        <f>IF(Line[DWG Layer Name]="","",Line[DWG Layer Name])</f>
        <v/>
      </c>
      <c r="C205" s="3" t="str">
        <f>IF(Line[DWG Handle]="","",Line[DWG Handle])</f>
        <v/>
      </c>
      <c r="D205" s="58" t="str">
        <f>IF(Line[Approx Centroid X]="","",Line[Approx Centroid X])</f>
        <v/>
      </c>
      <c r="E205" s="58" t="str">
        <f>IF(Line[Approx Centroid Y]="","",Line[Approx Centroid Y])</f>
        <v/>
      </c>
      <c r="F205" s="3" t="str">
        <f>IF(Line[Replacement Asset]="","",Line[Replacement Asset])</f>
        <v/>
      </c>
      <c r="G205" s="3" t="str">
        <f>IF(Line[Asset ID]="","",UPPER(Line[Asset ID]))</f>
        <v/>
      </c>
      <c r="H205" s="3" t="str">
        <f>IF(Line[Asset Group]="","",VLOOKUP(Line[Asset Group],asset_grp_line,4,FALSE))</f>
        <v/>
      </c>
      <c r="I205" s="3" t="str">
        <f>IF(Line[Asset Group]="","",VLOOKUP(Line[Asset Group],asset_grp_line,2,FALSE))</f>
        <v/>
      </c>
      <c r="J205" s="3" t="str">
        <f>IF(Line[Asset Group]="","",VLOOKUP(Line[Asset Group],asset_grp_line,3,FALSE))</f>
        <v/>
      </c>
      <c r="K205" s="3" t="str">
        <f>IF(Line[Asset Group]="","",VLOOKUP(Line[Asset Type],type_master_list,2,FALSE))</f>
        <v/>
      </c>
      <c r="L205" s="3" t="str">
        <f>IF(Line[Asset Name]="","",PROPER(Line[Asset Name]))</f>
        <v/>
      </c>
      <c r="M205" s="11" t="str">
        <f>IF(Line[Install Date]="","",(Line[Install Date]))</f>
        <v/>
      </c>
      <c r="N205" s="3" t="str">
        <f>IF(Line[Note]="","",PROPER(Line[Note]))</f>
        <v/>
      </c>
      <c r="O205" s="3" t="str">
        <f>IF(Line[Resource Consent Number]="","",UPPER(Line[Resource Consent Number]))</f>
        <v/>
      </c>
      <c r="P205" s="53" t="str">
        <f>IF(Line[Asset Unit Cost]="","",Line[Asset Unit Cost])</f>
        <v/>
      </c>
      <c r="Q205" s="3" t="str">
        <f>IF(Line[Added By]="","",UPPER(Line[Added By]))</f>
        <v/>
      </c>
      <c r="R205" s="11" t="str">
        <f>IF(Line[Added Date]="","",(Line[Added Date]))</f>
        <v/>
      </c>
      <c r="S205" s="3" t="str">
        <f>IF(Line[Z COORD]="","",PROPER(Line[Z COORD]))</f>
        <v/>
      </c>
      <c r="T205" s="3" t="str">
        <f>IF(Line[Asset Description]="","",PROPER(Line[Asset Description]))</f>
        <v/>
      </c>
      <c r="U205" s="3" t="str">
        <f>IF(Line[Asset Group]="","",VLOOKUP(Line[Wall SubType],subdom_master_gdb,2,FALSE))</f>
        <v/>
      </c>
      <c r="V205" s="3" t="str">
        <f>IF(Line[Asset Group]="","",VLOOKUP(Line[Material],material_master,2,FALSE))</f>
        <v/>
      </c>
      <c r="W205" s="3" t="str">
        <f>IF(Line[Height m]="","",Line[Height m])</f>
        <v/>
      </c>
      <c r="X205" s="3" t="str">
        <f>IF(Line[Length m]="","",Line[Length m])</f>
        <v/>
      </c>
      <c r="Y205" s="3" t="str">
        <f>IF(Line[Width m]="","",Line[Width m])</f>
        <v/>
      </c>
      <c r="Z205" s="3" t="str">
        <f>IF(Line[Asset Group]="","",VLOOKUP(Line[Purpose],f_g_function,2,FALSE))</f>
        <v/>
      </c>
      <c r="AA205" s="3" t="str">
        <f>IF(Line[Asset Group]="","",VLOOKUP(Line[Post Material],material_master,2,FALSE))</f>
        <v/>
      </c>
      <c r="AB205" s="3" t="str">
        <f>IF(Line[Pipe Diameter mm]="","",Line[Pipe Diameter mm])</f>
        <v/>
      </c>
      <c r="AC205" s="3" t="str">
        <f>IF(Line[Asset Group]="","",VLOOKUP(Line[Pipe Material],irrigation_pipe_material,2,FALSE))</f>
        <v/>
      </c>
      <c r="AD205" s="3" t="str">
        <f>IF(Line[Asset Group]="","",VLOOKUP(Line[System],irrigation_system,2,FALSE))</f>
        <v/>
      </c>
      <c r="AE205" s="3" t="str">
        <f>IF(Line[Asset Group]="","",VLOOKUP(Line[Status],irrigation_status,2,FALSE))</f>
        <v/>
      </c>
      <c r="AF205" s="3" t="str">
        <f>IF(Line[Asset Group]="","",VLOOKUP(Line[Surface],subdom_master_gdb,2,FALSE))</f>
        <v/>
      </c>
      <c r="AG205" s="3" t="str">
        <f>IF(Line[Surface Layer Depth mm]="","",Line[Surface Layer Depth mm])</f>
        <v/>
      </c>
      <c r="AH205" s="3" t="str">
        <f>IF(Line[Av Width m]="","",Line[Av Width m])</f>
        <v/>
      </c>
      <c r="AI205" s="3" t="str">
        <f>IF(Line[Asset Group]="","",VLOOKUP(Line[Cycle],yes_no,2,FALSE))</f>
        <v/>
      </c>
      <c r="AJ205" s="3" t="str">
        <f>IF(Line[Asset Group]="","",VLOOKUP(Line[Species],hedge_species,2,FALSE))</f>
        <v/>
      </c>
    </row>
    <row r="206" spans="1:36" s="3" customFormat="1" x14ac:dyDescent="0.2">
      <c r="A206" s="3" t="str">
        <f>IF(Line[DWG File Name]="","",Line[DWG File Name])</f>
        <v/>
      </c>
      <c r="B206" s="3" t="str">
        <f>IF(Line[DWG Layer Name]="","",Line[DWG Layer Name])</f>
        <v/>
      </c>
      <c r="C206" s="3" t="str">
        <f>IF(Line[DWG Handle]="","",Line[DWG Handle])</f>
        <v/>
      </c>
      <c r="D206" s="58" t="str">
        <f>IF(Line[Approx Centroid X]="","",Line[Approx Centroid X])</f>
        <v/>
      </c>
      <c r="E206" s="58" t="str">
        <f>IF(Line[Approx Centroid Y]="","",Line[Approx Centroid Y])</f>
        <v/>
      </c>
      <c r="F206" s="3" t="str">
        <f>IF(Line[Replacement Asset]="","",Line[Replacement Asset])</f>
        <v/>
      </c>
      <c r="G206" s="3" t="str">
        <f>IF(Line[Asset ID]="","",UPPER(Line[Asset ID]))</f>
        <v/>
      </c>
      <c r="H206" s="3" t="str">
        <f>IF(Line[Asset Group]="","",VLOOKUP(Line[Asset Group],asset_grp_line,4,FALSE))</f>
        <v/>
      </c>
      <c r="I206" s="3" t="str">
        <f>IF(Line[Asset Group]="","",VLOOKUP(Line[Asset Group],asset_grp_line,2,FALSE))</f>
        <v/>
      </c>
      <c r="J206" s="3" t="str">
        <f>IF(Line[Asset Group]="","",VLOOKUP(Line[Asset Group],asset_grp_line,3,FALSE))</f>
        <v/>
      </c>
      <c r="K206" s="3" t="str">
        <f>IF(Line[Asset Group]="","",VLOOKUP(Line[Asset Type],type_master_list,2,FALSE))</f>
        <v/>
      </c>
      <c r="L206" s="3" t="str">
        <f>IF(Line[Asset Name]="","",PROPER(Line[Asset Name]))</f>
        <v/>
      </c>
      <c r="M206" s="11" t="str">
        <f>IF(Line[Install Date]="","",(Line[Install Date]))</f>
        <v/>
      </c>
      <c r="N206" s="3" t="str">
        <f>IF(Line[Note]="","",PROPER(Line[Note]))</f>
        <v/>
      </c>
      <c r="O206" s="3" t="str">
        <f>IF(Line[Resource Consent Number]="","",UPPER(Line[Resource Consent Number]))</f>
        <v/>
      </c>
      <c r="P206" s="53" t="str">
        <f>IF(Line[Asset Unit Cost]="","",Line[Asset Unit Cost])</f>
        <v/>
      </c>
      <c r="Q206" s="3" t="str">
        <f>IF(Line[Added By]="","",UPPER(Line[Added By]))</f>
        <v/>
      </c>
      <c r="R206" s="11" t="str">
        <f>IF(Line[Added Date]="","",(Line[Added Date]))</f>
        <v/>
      </c>
      <c r="S206" s="3" t="str">
        <f>IF(Line[Z COORD]="","",PROPER(Line[Z COORD]))</f>
        <v/>
      </c>
      <c r="T206" s="3" t="str">
        <f>IF(Line[Asset Description]="","",PROPER(Line[Asset Description]))</f>
        <v/>
      </c>
      <c r="U206" s="3" t="str">
        <f>IF(Line[Asset Group]="","",VLOOKUP(Line[Wall SubType],subdom_master_gdb,2,FALSE))</f>
        <v/>
      </c>
      <c r="V206" s="3" t="str">
        <f>IF(Line[Asset Group]="","",VLOOKUP(Line[Material],material_master,2,FALSE))</f>
        <v/>
      </c>
      <c r="W206" s="3" t="str">
        <f>IF(Line[Height m]="","",Line[Height m])</f>
        <v/>
      </c>
      <c r="X206" s="3" t="str">
        <f>IF(Line[Length m]="","",Line[Length m])</f>
        <v/>
      </c>
      <c r="Y206" s="3" t="str">
        <f>IF(Line[Width m]="","",Line[Width m])</f>
        <v/>
      </c>
      <c r="Z206" s="3" t="str">
        <f>IF(Line[Asset Group]="","",VLOOKUP(Line[Purpose],f_g_function,2,FALSE))</f>
        <v/>
      </c>
      <c r="AA206" s="3" t="str">
        <f>IF(Line[Asset Group]="","",VLOOKUP(Line[Post Material],material_master,2,FALSE))</f>
        <v/>
      </c>
      <c r="AB206" s="3" t="str">
        <f>IF(Line[Pipe Diameter mm]="","",Line[Pipe Diameter mm])</f>
        <v/>
      </c>
      <c r="AC206" s="3" t="str">
        <f>IF(Line[Asset Group]="","",VLOOKUP(Line[Pipe Material],irrigation_pipe_material,2,FALSE))</f>
        <v/>
      </c>
      <c r="AD206" s="3" t="str">
        <f>IF(Line[Asset Group]="","",VLOOKUP(Line[System],irrigation_system,2,FALSE))</f>
        <v/>
      </c>
      <c r="AE206" s="3" t="str">
        <f>IF(Line[Asset Group]="","",VLOOKUP(Line[Status],irrigation_status,2,FALSE))</f>
        <v/>
      </c>
      <c r="AF206" s="3" t="str">
        <f>IF(Line[Asset Group]="","",VLOOKUP(Line[Surface],subdom_master_gdb,2,FALSE))</f>
        <v/>
      </c>
      <c r="AG206" s="3" t="str">
        <f>IF(Line[Surface Layer Depth mm]="","",Line[Surface Layer Depth mm])</f>
        <v/>
      </c>
      <c r="AH206" s="3" t="str">
        <f>IF(Line[Av Width m]="","",Line[Av Width m])</f>
        <v/>
      </c>
      <c r="AI206" s="3" t="str">
        <f>IF(Line[Asset Group]="","",VLOOKUP(Line[Cycle],yes_no,2,FALSE))</f>
        <v/>
      </c>
      <c r="AJ206" s="3" t="str">
        <f>IF(Line[Asset Group]="","",VLOOKUP(Line[Species],hedge_species,2,FALSE))</f>
        <v/>
      </c>
    </row>
    <row r="207" spans="1:36" s="3" customFormat="1" x14ac:dyDescent="0.2">
      <c r="A207" s="3" t="str">
        <f>IF(Line[DWG File Name]="","",Line[DWG File Name])</f>
        <v/>
      </c>
      <c r="B207" s="3" t="str">
        <f>IF(Line[DWG Layer Name]="","",Line[DWG Layer Name])</f>
        <v/>
      </c>
      <c r="C207" s="3" t="str">
        <f>IF(Line[DWG Handle]="","",Line[DWG Handle])</f>
        <v/>
      </c>
      <c r="D207" s="58" t="str">
        <f>IF(Line[Approx Centroid X]="","",Line[Approx Centroid X])</f>
        <v/>
      </c>
      <c r="E207" s="58" t="str">
        <f>IF(Line[Approx Centroid Y]="","",Line[Approx Centroid Y])</f>
        <v/>
      </c>
      <c r="F207" s="3" t="str">
        <f>IF(Line[Replacement Asset]="","",Line[Replacement Asset])</f>
        <v/>
      </c>
      <c r="G207" s="3" t="str">
        <f>IF(Line[Asset ID]="","",UPPER(Line[Asset ID]))</f>
        <v/>
      </c>
      <c r="H207" s="3" t="str">
        <f>IF(Line[Asset Group]="","",VLOOKUP(Line[Asset Group],asset_grp_line,4,FALSE))</f>
        <v/>
      </c>
      <c r="I207" s="3" t="str">
        <f>IF(Line[Asset Group]="","",VLOOKUP(Line[Asset Group],asset_grp_line,2,FALSE))</f>
        <v/>
      </c>
      <c r="J207" s="3" t="str">
        <f>IF(Line[Asset Group]="","",VLOOKUP(Line[Asset Group],asset_grp_line,3,FALSE))</f>
        <v/>
      </c>
      <c r="K207" s="3" t="str">
        <f>IF(Line[Asset Group]="","",VLOOKUP(Line[Asset Type],type_master_list,2,FALSE))</f>
        <v/>
      </c>
      <c r="L207" s="3" t="str">
        <f>IF(Line[Asset Name]="","",PROPER(Line[Asset Name]))</f>
        <v/>
      </c>
      <c r="M207" s="11" t="str">
        <f>IF(Line[Install Date]="","",(Line[Install Date]))</f>
        <v/>
      </c>
      <c r="N207" s="3" t="str">
        <f>IF(Line[Note]="","",PROPER(Line[Note]))</f>
        <v/>
      </c>
      <c r="O207" s="3" t="str">
        <f>IF(Line[Resource Consent Number]="","",UPPER(Line[Resource Consent Number]))</f>
        <v/>
      </c>
      <c r="P207" s="53" t="str">
        <f>IF(Line[Asset Unit Cost]="","",Line[Asset Unit Cost])</f>
        <v/>
      </c>
      <c r="Q207" s="3" t="str">
        <f>IF(Line[Added By]="","",UPPER(Line[Added By]))</f>
        <v/>
      </c>
      <c r="R207" s="11" t="str">
        <f>IF(Line[Added Date]="","",(Line[Added Date]))</f>
        <v/>
      </c>
      <c r="S207" s="3" t="str">
        <f>IF(Line[Z COORD]="","",PROPER(Line[Z COORD]))</f>
        <v/>
      </c>
      <c r="T207" s="3" t="str">
        <f>IF(Line[Asset Description]="","",PROPER(Line[Asset Description]))</f>
        <v/>
      </c>
      <c r="U207" s="3" t="str">
        <f>IF(Line[Asset Group]="","",VLOOKUP(Line[Wall SubType],subdom_master_gdb,2,FALSE))</f>
        <v/>
      </c>
      <c r="V207" s="3" t="str">
        <f>IF(Line[Asset Group]="","",VLOOKUP(Line[Material],material_master,2,FALSE))</f>
        <v/>
      </c>
      <c r="W207" s="3" t="str">
        <f>IF(Line[Height m]="","",Line[Height m])</f>
        <v/>
      </c>
      <c r="X207" s="3" t="str">
        <f>IF(Line[Length m]="","",Line[Length m])</f>
        <v/>
      </c>
      <c r="Y207" s="3" t="str">
        <f>IF(Line[Width m]="","",Line[Width m])</f>
        <v/>
      </c>
      <c r="Z207" s="3" t="str">
        <f>IF(Line[Asset Group]="","",VLOOKUP(Line[Purpose],f_g_function,2,FALSE))</f>
        <v/>
      </c>
      <c r="AA207" s="3" t="str">
        <f>IF(Line[Asset Group]="","",VLOOKUP(Line[Post Material],material_master,2,FALSE))</f>
        <v/>
      </c>
      <c r="AB207" s="3" t="str">
        <f>IF(Line[Pipe Diameter mm]="","",Line[Pipe Diameter mm])</f>
        <v/>
      </c>
      <c r="AC207" s="3" t="str">
        <f>IF(Line[Asset Group]="","",VLOOKUP(Line[Pipe Material],irrigation_pipe_material,2,FALSE))</f>
        <v/>
      </c>
      <c r="AD207" s="3" t="str">
        <f>IF(Line[Asset Group]="","",VLOOKUP(Line[System],irrigation_system,2,FALSE))</f>
        <v/>
      </c>
      <c r="AE207" s="3" t="str">
        <f>IF(Line[Asset Group]="","",VLOOKUP(Line[Status],irrigation_status,2,FALSE))</f>
        <v/>
      </c>
      <c r="AF207" s="3" t="str">
        <f>IF(Line[Asset Group]="","",VLOOKUP(Line[Surface],subdom_master_gdb,2,FALSE))</f>
        <v/>
      </c>
      <c r="AG207" s="3" t="str">
        <f>IF(Line[Surface Layer Depth mm]="","",Line[Surface Layer Depth mm])</f>
        <v/>
      </c>
      <c r="AH207" s="3" t="str">
        <f>IF(Line[Av Width m]="","",Line[Av Width m])</f>
        <v/>
      </c>
      <c r="AI207" s="3" t="str">
        <f>IF(Line[Asset Group]="","",VLOOKUP(Line[Cycle],yes_no,2,FALSE))</f>
        <v/>
      </c>
      <c r="AJ207" s="3" t="str">
        <f>IF(Line[Asset Group]="","",VLOOKUP(Line[Species],hedge_species,2,FALSE))</f>
        <v/>
      </c>
    </row>
    <row r="208" spans="1:36" s="3" customFormat="1" x14ac:dyDescent="0.2">
      <c r="A208" s="3" t="str">
        <f>IF(Line[DWG File Name]="","",Line[DWG File Name])</f>
        <v/>
      </c>
      <c r="B208" s="3" t="str">
        <f>IF(Line[DWG Layer Name]="","",Line[DWG Layer Name])</f>
        <v/>
      </c>
      <c r="C208" s="3" t="str">
        <f>IF(Line[DWG Handle]="","",Line[DWG Handle])</f>
        <v/>
      </c>
      <c r="D208" s="58" t="str">
        <f>IF(Line[Approx Centroid X]="","",Line[Approx Centroid X])</f>
        <v/>
      </c>
      <c r="E208" s="58" t="str">
        <f>IF(Line[Approx Centroid Y]="","",Line[Approx Centroid Y])</f>
        <v/>
      </c>
      <c r="F208" s="3" t="str">
        <f>IF(Line[Replacement Asset]="","",Line[Replacement Asset])</f>
        <v/>
      </c>
      <c r="G208" s="3" t="str">
        <f>IF(Line[Asset ID]="","",UPPER(Line[Asset ID]))</f>
        <v/>
      </c>
      <c r="H208" s="3" t="str">
        <f>IF(Line[Asset Group]="","",VLOOKUP(Line[Asset Group],asset_grp_line,4,FALSE))</f>
        <v/>
      </c>
      <c r="I208" s="3" t="str">
        <f>IF(Line[Asset Group]="","",VLOOKUP(Line[Asset Group],asset_grp_line,2,FALSE))</f>
        <v/>
      </c>
      <c r="J208" s="3" t="str">
        <f>IF(Line[Asset Group]="","",VLOOKUP(Line[Asset Group],asset_grp_line,3,FALSE))</f>
        <v/>
      </c>
      <c r="K208" s="3" t="str">
        <f>IF(Line[Asset Group]="","",VLOOKUP(Line[Asset Type],type_master_list,2,FALSE))</f>
        <v/>
      </c>
      <c r="L208" s="3" t="str">
        <f>IF(Line[Asset Name]="","",PROPER(Line[Asset Name]))</f>
        <v/>
      </c>
      <c r="M208" s="11" t="str">
        <f>IF(Line[Install Date]="","",(Line[Install Date]))</f>
        <v/>
      </c>
      <c r="N208" s="3" t="str">
        <f>IF(Line[Note]="","",PROPER(Line[Note]))</f>
        <v/>
      </c>
      <c r="O208" s="3" t="str">
        <f>IF(Line[Resource Consent Number]="","",UPPER(Line[Resource Consent Number]))</f>
        <v/>
      </c>
      <c r="P208" s="53" t="str">
        <f>IF(Line[Asset Unit Cost]="","",Line[Asset Unit Cost])</f>
        <v/>
      </c>
      <c r="Q208" s="3" t="str">
        <f>IF(Line[Added By]="","",UPPER(Line[Added By]))</f>
        <v/>
      </c>
      <c r="R208" s="11" t="str">
        <f>IF(Line[Added Date]="","",(Line[Added Date]))</f>
        <v/>
      </c>
      <c r="S208" s="3" t="str">
        <f>IF(Line[Z COORD]="","",PROPER(Line[Z COORD]))</f>
        <v/>
      </c>
      <c r="T208" s="3" t="str">
        <f>IF(Line[Asset Description]="","",PROPER(Line[Asset Description]))</f>
        <v/>
      </c>
      <c r="U208" s="3" t="str">
        <f>IF(Line[Asset Group]="","",VLOOKUP(Line[Wall SubType],subdom_master_gdb,2,FALSE))</f>
        <v/>
      </c>
      <c r="V208" s="3" t="str">
        <f>IF(Line[Asset Group]="","",VLOOKUP(Line[Material],material_master,2,FALSE))</f>
        <v/>
      </c>
      <c r="W208" s="3" t="str">
        <f>IF(Line[Height m]="","",Line[Height m])</f>
        <v/>
      </c>
      <c r="X208" s="3" t="str">
        <f>IF(Line[Length m]="","",Line[Length m])</f>
        <v/>
      </c>
      <c r="Y208" s="3" t="str">
        <f>IF(Line[Width m]="","",Line[Width m])</f>
        <v/>
      </c>
      <c r="Z208" s="3" t="str">
        <f>IF(Line[Asset Group]="","",VLOOKUP(Line[Purpose],f_g_function,2,FALSE))</f>
        <v/>
      </c>
      <c r="AA208" s="3" t="str">
        <f>IF(Line[Asset Group]="","",VLOOKUP(Line[Post Material],material_master,2,FALSE))</f>
        <v/>
      </c>
      <c r="AB208" s="3" t="str">
        <f>IF(Line[Pipe Diameter mm]="","",Line[Pipe Diameter mm])</f>
        <v/>
      </c>
      <c r="AC208" s="3" t="str">
        <f>IF(Line[Asset Group]="","",VLOOKUP(Line[Pipe Material],irrigation_pipe_material,2,FALSE))</f>
        <v/>
      </c>
      <c r="AD208" s="3" t="str">
        <f>IF(Line[Asset Group]="","",VLOOKUP(Line[System],irrigation_system,2,FALSE))</f>
        <v/>
      </c>
      <c r="AE208" s="3" t="str">
        <f>IF(Line[Asset Group]="","",VLOOKUP(Line[Status],irrigation_status,2,FALSE))</f>
        <v/>
      </c>
      <c r="AF208" s="3" t="str">
        <f>IF(Line[Asset Group]="","",VLOOKUP(Line[Surface],subdom_master_gdb,2,FALSE))</f>
        <v/>
      </c>
      <c r="AG208" s="3" t="str">
        <f>IF(Line[Surface Layer Depth mm]="","",Line[Surface Layer Depth mm])</f>
        <v/>
      </c>
      <c r="AH208" s="3" t="str">
        <f>IF(Line[Av Width m]="","",Line[Av Width m])</f>
        <v/>
      </c>
      <c r="AI208" s="3" t="str">
        <f>IF(Line[Asset Group]="","",VLOOKUP(Line[Cycle],yes_no,2,FALSE))</f>
        <v/>
      </c>
      <c r="AJ208" s="3" t="str">
        <f>IF(Line[Asset Group]="","",VLOOKUP(Line[Species],hedge_species,2,FALSE))</f>
        <v/>
      </c>
    </row>
    <row r="209" spans="1:36" s="3" customFormat="1" x14ac:dyDescent="0.2">
      <c r="A209" s="3" t="str">
        <f>IF(Line[DWG File Name]="","",Line[DWG File Name])</f>
        <v/>
      </c>
      <c r="B209" s="3" t="str">
        <f>IF(Line[DWG Layer Name]="","",Line[DWG Layer Name])</f>
        <v/>
      </c>
      <c r="C209" s="3" t="str">
        <f>IF(Line[DWG Handle]="","",Line[DWG Handle])</f>
        <v/>
      </c>
      <c r="D209" s="58" t="str">
        <f>IF(Line[Approx Centroid X]="","",Line[Approx Centroid X])</f>
        <v/>
      </c>
      <c r="E209" s="58" t="str">
        <f>IF(Line[Approx Centroid Y]="","",Line[Approx Centroid Y])</f>
        <v/>
      </c>
      <c r="F209" s="3" t="str">
        <f>IF(Line[Replacement Asset]="","",Line[Replacement Asset])</f>
        <v/>
      </c>
      <c r="G209" s="3" t="str">
        <f>IF(Line[Asset ID]="","",UPPER(Line[Asset ID]))</f>
        <v/>
      </c>
      <c r="H209" s="3" t="str">
        <f>IF(Line[Asset Group]="","",VLOOKUP(Line[Asset Group],asset_grp_line,4,FALSE))</f>
        <v/>
      </c>
      <c r="I209" s="3" t="str">
        <f>IF(Line[Asset Group]="","",VLOOKUP(Line[Asset Group],asset_grp_line,2,FALSE))</f>
        <v/>
      </c>
      <c r="J209" s="3" t="str">
        <f>IF(Line[Asset Group]="","",VLOOKUP(Line[Asset Group],asset_grp_line,3,FALSE))</f>
        <v/>
      </c>
      <c r="K209" s="3" t="str">
        <f>IF(Line[Asset Group]="","",VLOOKUP(Line[Asset Type],type_master_list,2,FALSE))</f>
        <v/>
      </c>
      <c r="L209" s="3" t="str">
        <f>IF(Line[Asset Name]="","",PROPER(Line[Asset Name]))</f>
        <v/>
      </c>
      <c r="M209" s="11" t="str">
        <f>IF(Line[Install Date]="","",(Line[Install Date]))</f>
        <v/>
      </c>
      <c r="N209" s="3" t="str">
        <f>IF(Line[Note]="","",PROPER(Line[Note]))</f>
        <v/>
      </c>
      <c r="O209" s="3" t="str">
        <f>IF(Line[Resource Consent Number]="","",UPPER(Line[Resource Consent Number]))</f>
        <v/>
      </c>
      <c r="P209" s="53" t="str">
        <f>IF(Line[Asset Unit Cost]="","",Line[Asset Unit Cost])</f>
        <v/>
      </c>
      <c r="Q209" s="3" t="str">
        <f>IF(Line[Added By]="","",UPPER(Line[Added By]))</f>
        <v/>
      </c>
      <c r="R209" s="11" t="str">
        <f>IF(Line[Added Date]="","",(Line[Added Date]))</f>
        <v/>
      </c>
      <c r="S209" s="3" t="str">
        <f>IF(Line[Z COORD]="","",PROPER(Line[Z COORD]))</f>
        <v/>
      </c>
      <c r="T209" s="3" t="str">
        <f>IF(Line[Asset Description]="","",PROPER(Line[Asset Description]))</f>
        <v/>
      </c>
      <c r="U209" s="3" t="str">
        <f>IF(Line[Asset Group]="","",VLOOKUP(Line[Wall SubType],subdom_master_gdb,2,FALSE))</f>
        <v/>
      </c>
      <c r="V209" s="3" t="str">
        <f>IF(Line[Asset Group]="","",VLOOKUP(Line[Material],material_master,2,FALSE))</f>
        <v/>
      </c>
      <c r="W209" s="3" t="str">
        <f>IF(Line[Height m]="","",Line[Height m])</f>
        <v/>
      </c>
      <c r="X209" s="3" t="str">
        <f>IF(Line[Length m]="","",Line[Length m])</f>
        <v/>
      </c>
      <c r="Y209" s="3" t="str">
        <f>IF(Line[Width m]="","",Line[Width m])</f>
        <v/>
      </c>
      <c r="Z209" s="3" t="str">
        <f>IF(Line[Asset Group]="","",VLOOKUP(Line[Purpose],f_g_function,2,FALSE))</f>
        <v/>
      </c>
      <c r="AA209" s="3" t="str">
        <f>IF(Line[Asset Group]="","",VLOOKUP(Line[Post Material],material_master,2,FALSE))</f>
        <v/>
      </c>
      <c r="AB209" s="3" t="str">
        <f>IF(Line[Pipe Diameter mm]="","",Line[Pipe Diameter mm])</f>
        <v/>
      </c>
      <c r="AC209" s="3" t="str">
        <f>IF(Line[Asset Group]="","",VLOOKUP(Line[Pipe Material],irrigation_pipe_material,2,FALSE))</f>
        <v/>
      </c>
      <c r="AD209" s="3" t="str">
        <f>IF(Line[Asset Group]="","",VLOOKUP(Line[System],irrigation_system,2,FALSE))</f>
        <v/>
      </c>
      <c r="AE209" s="3" t="str">
        <f>IF(Line[Asset Group]="","",VLOOKUP(Line[Status],irrigation_status,2,FALSE))</f>
        <v/>
      </c>
      <c r="AF209" s="3" t="str">
        <f>IF(Line[Asset Group]="","",VLOOKUP(Line[Surface],subdom_master_gdb,2,FALSE))</f>
        <v/>
      </c>
      <c r="AG209" s="3" t="str">
        <f>IF(Line[Surface Layer Depth mm]="","",Line[Surface Layer Depth mm])</f>
        <v/>
      </c>
      <c r="AH209" s="3" t="str">
        <f>IF(Line[Av Width m]="","",Line[Av Width m])</f>
        <v/>
      </c>
      <c r="AI209" s="3" t="str">
        <f>IF(Line[Asset Group]="","",VLOOKUP(Line[Cycle],yes_no,2,FALSE))</f>
        <v/>
      </c>
      <c r="AJ209" s="3" t="str">
        <f>IF(Line[Asset Group]="","",VLOOKUP(Line[Species],hedge_species,2,FALSE))</f>
        <v/>
      </c>
    </row>
    <row r="210" spans="1:36" s="3" customFormat="1" x14ac:dyDescent="0.2">
      <c r="A210" s="3" t="str">
        <f>IF(Line[DWG File Name]="","",Line[DWG File Name])</f>
        <v/>
      </c>
      <c r="B210" s="3" t="str">
        <f>IF(Line[DWG Layer Name]="","",Line[DWG Layer Name])</f>
        <v/>
      </c>
      <c r="C210" s="3" t="str">
        <f>IF(Line[DWG Handle]="","",Line[DWG Handle])</f>
        <v/>
      </c>
      <c r="D210" s="58" t="str">
        <f>IF(Line[Approx Centroid X]="","",Line[Approx Centroid X])</f>
        <v/>
      </c>
      <c r="E210" s="58" t="str">
        <f>IF(Line[Approx Centroid Y]="","",Line[Approx Centroid Y])</f>
        <v/>
      </c>
      <c r="F210" s="3" t="str">
        <f>IF(Line[Replacement Asset]="","",Line[Replacement Asset])</f>
        <v/>
      </c>
      <c r="G210" s="3" t="str">
        <f>IF(Line[Asset ID]="","",UPPER(Line[Asset ID]))</f>
        <v/>
      </c>
      <c r="H210" s="3" t="str">
        <f>IF(Line[Asset Group]="","",VLOOKUP(Line[Asset Group],asset_grp_line,4,FALSE))</f>
        <v/>
      </c>
      <c r="I210" s="3" t="str">
        <f>IF(Line[Asset Group]="","",VLOOKUP(Line[Asset Group],asset_grp_line,2,FALSE))</f>
        <v/>
      </c>
      <c r="J210" s="3" t="str">
        <f>IF(Line[Asset Group]="","",VLOOKUP(Line[Asset Group],asset_grp_line,3,FALSE))</f>
        <v/>
      </c>
      <c r="K210" s="3" t="str">
        <f>IF(Line[Asset Group]="","",VLOOKUP(Line[Asset Type],type_master_list,2,FALSE))</f>
        <v/>
      </c>
      <c r="L210" s="3" t="str">
        <f>IF(Line[Asset Name]="","",PROPER(Line[Asset Name]))</f>
        <v/>
      </c>
      <c r="M210" s="11" t="str">
        <f>IF(Line[Install Date]="","",(Line[Install Date]))</f>
        <v/>
      </c>
      <c r="N210" s="3" t="str">
        <f>IF(Line[Note]="","",PROPER(Line[Note]))</f>
        <v/>
      </c>
      <c r="O210" s="3" t="str">
        <f>IF(Line[Resource Consent Number]="","",UPPER(Line[Resource Consent Number]))</f>
        <v/>
      </c>
      <c r="P210" s="53" t="str">
        <f>IF(Line[Asset Unit Cost]="","",Line[Asset Unit Cost])</f>
        <v/>
      </c>
      <c r="Q210" s="3" t="str">
        <f>IF(Line[Added By]="","",UPPER(Line[Added By]))</f>
        <v/>
      </c>
      <c r="R210" s="11" t="str">
        <f>IF(Line[Added Date]="","",(Line[Added Date]))</f>
        <v/>
      </c>
      <c r="S210" s="3" t="str">
        <f>IF(Line[Z COORD]="","",PROPER(Line[Z COORD]))</f>
        <v/>
      </c>
      <c r="T210" s="3" t="str">
        <f>IF(Line[Asset Description]="","",PROPER(Line[Asset Description]))</f>
        <v/>
      </c>
      <c r="U210" s="3" t="str">
        <f>IF(Line[Asset Group]="","",VLOOKUP(Line[Wall SubType],subdom_master_gdb,2,FALSE))</f>
        <v/>
      </c>
      <c r="V210" s="3" t="str">
        <f>IF(Line[Asset Group]="","",VLOOKUP(Line[Material],material_master,2,FALSE))</f>
        <v/>
      </c>
      <c r="W210" s="3" t="str">
        <f>IF(Line[Height m]="","",Line[Height m])</f>
        <v/>
      </c>
      <c r="X210" s="3" t="str">
        <f>IF(Line[Length m]="","",Line[Length m])</f>
        <v/>
      </c>
      <c r="Y210" s="3" t="str">
        <f>IF(Line[Width m]="","",Line[Width m])</f>
        <v/>
      </c>
      <c r="Z210" s="3" t="str">
        <f>IF(Line[Asset Group]="","",VLOOKUP(Line[Purpose],f_g_function,2,FALSE))</f>
        <v/>
      </c>
      <c r="AA210" s="3" t="str">
        <f>IF(Line[Asset Group]="","",VLOOKUP(Line[Post Material],material_master,2,FALSE))</f>
        <v/>
      </c>
      <c r="AB210" s="3" t="str">
        <f>IF(Line[Pipe Diameter mm]="","",Line[Pipe Diameter mm])</f>
        <v/>
      </c>
      <c r="AC210" s="3" t="str">
        <f>IF(Line[Asset Group]="","",VLOOKUP(Line[Pipe Material],irrigation_pipe_material,2,FALSE))</f>
        <v/>
      </c>
      <c r="AD210" s="3" t="str">
        <f>IF(Line[Asset Group]="","",VLOOKUP(Line[System],irrigation_system,2,FALSE))</f>
        <v/>
      </c>
      <c r="AE210" s="3" t="str">
        <f>IF(Line[Asset Group]="","",VLOOKUP(Line[Status],irrigation_status,2,FALSE))</f>
        <v/>
      </c>
      <c r="AF210" s="3" t="str">
        <f>IF(Line[Asset Group]="","",VLOOKUP(Line[Surface],subdom_master_gdb,2,FALSE))</f>
        <v/>
      </c>
      <c r="AG210" s="3" t="str">
        <f>IF(Line[Surface Layer Depth mm]="","",Line[Surface Layer Depth mm])</f>
        <v/>
      </c>
      <c r="AH210" s="3" t="str">
        <f>IF(Line[Av Width m]="","",Line[Av Width m])</f>
        <v/>
      </c>
      <c r="AI210" s="3" t="str">
        <f>IF(Line[Asset Group]="","",VLOOKUP(Line[Cycle],yes_no,2,FALSE))</f>
        <v/>
      </c>
      <c r="AJ210" s="3" t="str">
        <f>IF(Line[Asset Group]="","",VLOOKUP(Line[Species],hedge_species,2,FALSE))</f>
        <v/>
      </c>
    </row>
    <row r="211" spans="1:36" s="3" customFormat="1" x14ac:dyDescent="0.2">
      <c r="A211" s="3" t="str">
        <f>IF(Line[DWG File Name]="","",Line[DWG File Name])</f>
        <v/>
      </c>
      <c r="B211" s="3" t="str">
        <f>IF(Line[DWG Layer Name]="","",Line[DWG Layer Name])</f>
        <v/>
      </c>
      <c r="C211" s="3" t="str">
        <f>IF(Line[DWG Handle]="","",Line[DWG Handle])</f>
        <v/>
      </c>
      <c r="D211" s="58" t="str">
        <f>IF(Line[Approx Centroid X]="","",Line[Approx Centroid X])</f>
        <v/>
      </c>
      <c r="E211" s="58" t="str">
        <f>IF(Line[Approx Centroid Y]="","",Line[Approx Centroid Y])</f>
        <v/>
      </c>
      <c r="F211" s="3" t="str">
        <f>IF(Line[Replacement Asset]="","",Line[Replacement Asset])</f>
        <v/>
      </c>
      <c r="G211" s="3" t="str">
        <f>IF(Line[Asset ID]="","",UPPER(Line[Asset ID]))</f>
        <v/>
      </c>
      <c r="H211" s="3" t="str">
        <f>IF(Line[Asset Group]="","",VLOOKUP(Line[Asset Group],asset_grp_line,4,FALSE))</f>
        <v/>
      </c>
      <c r="I211" s="3" t="str">
        <f>IF(Line[Asset Group]="","",VLOOKUP(Line[Asset Group],asset_grp_line,2,FALSE))</f>
        <v/>
      </c>
      <c r="J211" s="3" t="str">
        <f>IF(Line[Asset Group]="","",VLOOKUP(Line[Asset Group],asset_grp_line,3,FALSE))</f>
        <v/>
      </c>
      <c r="K211" s="3" t="str">
        <f>IF(Line[Asset Group]="","",VLOOKUP(Line[Asset Type],type_master_list,2,FALSE))</f>
        <v/>
      </c>
      <c r="L211" s="3" t="str">
        <f>IF(Line[Asset Name]="","",PROPER(Line[Asset Name]))</f>
        <v/>
      </c>
      <c r="M211" s="11" t="str">
        <f>IF(Line[Install Date]="","",(Line[Install Date]))</f>
        <v/>
      </c>
      <c r="N211" s="3" t="str">
        <f>IF(Line[Note]="","",PROPER(Line[Note]))</f>
        <v/>
      </c>
      <c r="O211" s="3" t="str">
        <f>IF(Line[Resource Consent Number]="","",UPPER(Line[Resource Consent Number]))</f>
        <v/>
      </c>
      <c r="P211" s="53" t="str">
        <f>IF(Line[Asset Unit Cost]="","",Line[Asset Unit Cost])</f>
        <v/>
      </c>
      <c r="Q211" s="3" t="str">
        <f>IF(Line[Added By]="","",UPPER(Line[Added By]))</f>
        <v/>
      </c>
      <c r="R211" s="11" t="str">
        <f>IF(Line[Added Date]="","",(Line[Added Date]))</f>
        <v/>
      </c>
      <c r="S211" s="3" t="str">
        <f>IF(Line[Z COORD]="","",PROPER(Line[Z COORD]))</f>
        <v/>
      </c>
      <c r="T211" s="3" t="str">
        <f>IF(Line[Asset Description]="","",PROPER(Line[Asset Description]))</f>
        <v/>
      </c>
      <c r="U211" s="3" t="str">
        <f>IF(Line[Asset Group]="","",VLOOKUP(Line[Wall SubType],subdom_master_gdb,2,FALSE))</f>
        <v/>
      </c>
      <c r="V211" s="3" t="str">
        <f>IF(Line[Asset Group]="","",VLOOKUP(Line[Material],material_master,2,FALSE))</f>
        <v/>
      </c>
      <c r="W211" s="3" t="str">
        <f>IF(Line[Height m]="","",Line[Height m])</f>
        <v/>
      </c>
      <c r="X211" s="3" t="str">
        <f>IF(Line[Length m]="","",Line[Length m])</f>
        <v/>
      </c>
      <c r="Y211" s="3" t="str">
        <f>IF(Line[Width m]="","",Line[Width m])</f>
        <v/>
      </c>
      <c r="Z211" s="3" t="str">
        <f>IF(Line[Asset Group]="","",VLOOKUP(Line[Purpose],f_g_function,2,FALSE))</f>
        <v/>
      </c>
      <c r="AA211" s="3" t="str">
        <f>IF(Line[Asset Group]="","",VLOOKUP(Line[Post Material],material_master,2,FALSE))</f>
        <v/>
      </c>
      <c r="AB211" s="3" t="str">
        <f>IF(Line[Pipe Diameter mm]="","",Line[Pipe Diameter mm])</f>
        <v/>
      </c>
      <c r="AC211" s="3" t="str">
        <f>IF(Line[Asset Group]="","",VLOOKUP(Line[Pipe Material],irrigation_pipe_material,2,FALSE))</f>
        <v/>
      </c>
      <c r="AD211" s="3" t="str">
        <f>IF(Line[Asset Group]="","",VLOOKUP(Line[System],irrigation_system,2,FALSE))</f>
        <v/>
      </c>
      <c r="AE211" s="3" t="str">
        <f>IF(Line[Asset Group]="","",VLOOKUP(Line[Status],irrigation_status,2,FALSE))</f>
        <v/>
      </c>
      <c r="AF211" s="3" t="str">
        <f>IF(Line[Asset Group]="","",VLOOKUP(Line[Surface],subdom_master_gdb,2,FALSE))</f>
        <v/>
      </c>
      <c r="AG211" s="3" t="str">
        <f>IF(Line[Surface Layer Depth mm]="","",Line[Surface Layer Depth mm])</f>
        <v/>
      </c>
      <c r="AH211" s="3" t="str">
        <f>IF(Line[Av Width m]="","",Line[Av Width m])</f>
        <v/>
      </c>
      <c r="AI211" s="3" t="str">
        <f>IF(Line[Asset Group]="","",VLOOKUP(Line[Cycle],yes_no,2,FALSE))</f>
        <v/>
      </c>
      <c r="AJ211" s="3" t="str">
        <f>IF(Line[Asset Group]="","",VLOOKUP(Line[Species],hedge_species,2,FALSE))</f>
        <v/>
      </c>
    </row>
    <row r="212" spans="1:36" s="3" customFormat="1" x14ac:dyDescent="0.2">
      <c r="A212" s="3" t="str">
        <f>IF(Line[DWG File Name]="","",Line[DWG File Name])</f>
        <v/>
      </c>
      <c r="B212" s="3" t="str">
        <f>IF(Line[DWG Layer Name]="","",Line[DWG Layer Name])</f>
        <v/>
      </c>
      <c r="C212" s="3" t="str">
        <f>IF(Line[DWG Handle]="","",Line[DWG Handle])</f>
        <v/>
      </c>
      <c r="D212" s="58" t="str">
        <f>IF(Line[Approx Centroid X]="","",Line[Approx Centroid X])</f>
        <v/>
      </c>
      <c r="E212" s="58" t="str">
        <f>IF(Line[Approx Centroid Y]="","",Line[Approx Centroid Y])</f>
        <v/>
      </c>
      <c r="F212" s="3" t="str">
        <f>IF(Line[Replacement Asset]="","",Line[Replacement Asset])</f>
        <v/>
      </c>
      <c r="G212" s="3" t="str">
        <f>IF(Line[Asset ID]="","",UPPER(Line[Asset ID]))</f>
        <v/>
      </c>
      <c r="H212" s="3" t="str">
        <f>IF(Line[Asset Group]="","",VLOOKUP(Line[Asset Group],asset_grp_line,4,FALSE))</f>
        <v/>
      </c>
      <c r="I212" s="3" t="str">
        <f>IF(Line[Asset Group]="","",VLOOKUP(Line[Asset Group],asset_grp_line,2,FALSE))</f>
        <v/>
      </c>
      <c r="J212" s="3" t="str">
        <f>IF(Line[Asset Group]="","",VLOOKUP(Line[Asset Group],asset_grp_line,3,FALSE))</f>
        <v/>
      </c>
      <c r="K212" s="3" t="str">
        <f>IF(Line[Asset Group]="","",VLOOKUP(Line[Asset Type],type_master_list,2,FALSE))</f>
        <v/>
      </c>
      <c r="L212" s="3" t="str">
        <f>IF(Line[Asset Name]="","",PROPER(Line[Asset Name]))</f>
        <v/>
      </c>
      <c r="M212" s="11" t="str">
        <f>IF(Line[Install Date]="","",(Line[Install Date]))</f>
        <v/>
      </c>
      <c r="N212" s="3" t="str">
        <f>IF(Line[Note]="","",PROPER(Line[Note]))</f>
        <v/>
      </c>
      <c r="O212" s="3" t="str">
        <f>IF(Line[Resource Consent Number]="","",UPPER(Line[Resource Consent Number]))</f>
        <v/>
      </c>
      <c r="P212" s="53" t="str">
        <f>IF(Line[Asset Unit Cost]="","",Line[Asset Unit Cost])</f>
        <v/>
      </c>
      <c r="Q212" s="3" t="str">
        <f>IF(Line[Added By]="","",UPPER(Line[Added By]))</f>
        <v/>
      </c>
      <c r="R212" s="11" t="str">
        <f>IF(Line[Added Date]="","",(Line[Added Date]))</f>
        <v/>
      </c>
      <c r="S212" s="3" t="str">
        <f>IF(Line[Z COORD]="","",PROPER(Line[Z COORD]))</f>
        <v/>
      </c>
      <c r="T212" s="3" t="str">
        <f>IF(Line[Asset Description]="","",PROPER(Line[Asset Description]))</f>
        <v/>
      </c>
      <c r="U212" s="3" t="str">
        <f>IF(Line[Asset Group]="","",VLOOKUP(Line[Wall SubType],subdom_master_gdb,2,FALSE))</f>
        <v/>
      </c>
      <c r="V212" s="3" t="str">
        <f>IF(Line[Asset Group]="","",VLOOKUP(Line[Material],material_master,2,FALSE))</f>
        <v/>
      </c>
      <c r="W212" s="3" t="str">
        <f>IF(Line[Height m]="","",Line[Height m])</f>
        <v/>
      </c>
      <c r="X212" s="3" t="str">
        <f>IF(Line[Length m]="","",Line[Length m])</f>
        <v/>
      </c>
      <c r="Y212" s="3" t="str">
        <f>IF(Line[Width m]="","",Line[Width m])</f>
        <v/>
      </c>
      <c r="Z212" s="3" t="str">
        <f>IF(Line[Asset Group]="","",VLOOKUP(Line[Purpose],f_g_function,2,FALSE))</f>
        <v/>
      </c>
      <c r="AA212" s="3" t="str">
        <f>IF(Line[Asset Group]="","",VLOOKUP(Line[Post Material],material_master,2,FALSE))</f>
        <v/>
      </c>
      <c r="AB212" s="3" t="str">
        <f>IF(Line[Pipe Diameter mm]="","",Line[Pipe Diameter mm])</f>
        <v/>
      </c>
      <c r="AC212" s="3" t="str">
        <f>IF(Line[Asset Group]="","",VLOOKUP(Line[Pipe Material],irrigation_pipe_material,2,FALSE))</f>
        <v/>
      </c>
      <c r="AD212" s="3" t="str">
        <f>IF(Line[Asset Group]="","",VLOOKUP(Line[System],irrigation_system,2,FALSE))</f>
        <v/>
      </c>
      <c r="AE212" s="3" t="str">
        <f>IF(Line[Asset Group]="","",VLOOKUP(Line[Status],irrigation_status,2,FALSE))</f>
        <v/>
      </c>
      <c r="AF212" s="3" t="str">
        <f>IF(Line[Asset Group]="","",VLOOKUP(Line[Surface],subdom_master_gdb,2,FALSE))</f>
        <v/>
      </c>
      <c r="AG212" s="3" t="str">
        <f>IF(Line[Surface Layer Depth mm]="","",Line[Surface Layer Depth mm])</f>
        <v/>
      </c>
      <c r="AH212" s="3" t="str">
        <f>IF(Line[Av Width m]="","",Line[Av Width m])</f>
        <v/>
      </c>
      <c r="AI212" s="3" t="str">
        <f>IF(Line[Asset Group]="","",VLOOKUP(Line[Cycle],yes_no,2,FALSE))</f>
        <v/>
      </c>
      <c r="AJ212" s="3" t="str">
        <f>IF(Line[Asset Group]="","",VLOOKUP(Line[Species],hedge_species,2,FALSE))</f>
        <v/>
      </c>
    </row>
    <row r="213" spans="1:36" s="3" customFormat="1" x14ac:dyDescent="0.2">
      <c r="A213" s="3" t="str">
        <f>IF(Line[DWG File Name]="","",Line[DWG File Name])</f>
        <v/>
      </c>
      <c r="B213" s="3" t="str">
        <f>IF(Line[DWG Layer Name]="","",Line[DWG Layer Name])</f>
        <v/>
      </c>
      <c r="C213" s="3" t="str">
        <f>IF(Line[DWG Handle]="","",Line[DWG Handle])</f>
        <v/>
      </c>
      <c r="D213" s="58" t="str">
        <f>IF(Line[Approx Centroid X]="","",Line[Approx Centroid X])</f>
        <v/>
      </c>
      <c r="E213" s="58" t="str">
        <f>IF(Line[Approx Centroid Y]="","",Line[Approx Centroid Y])</f>
        <v/>
      </c>
      <c r="F213" s="3" t="str">
        <f>IF(Line[Replacement Asset]="","",Line[Replacement Asset])</f>
        <v/>
      </c>
      <c r="G213" s="3" t="str">
        <f>IF(Line[Asset ID]="","",UPPER(Line[Asset ID]))</f>
        <v/>
      </c>
      <c r="H213" s="3" t="str">
        <f>IF(Line[Asset Group]="","",VLOOKUP(Line[Asset Group],asset_grp_line,4,FALSE))</f>
        <v/>
      </c>
      <c r="I213" s="3" t="str">
        <f>IF(Line[Asset Group]="","",VLOOKUP(Line[Asset Group],asset_grp_line,2,FALSE))</f>
        <v/>
      </c>
      <c r="J213" s="3" t="str">
        <f>IF(Line[Asset Group]="","",VLOOKUP(Line[Asset Group],asset_grp_line,3,FALSE))</f>
        <v/>
      </c>
      <c r="K213" s="3" t="str">
        <f>IF(Line[Asset Group]="","",VLOOKUP(Line[Asset Type],type_master_list,2,FALSE))</f>
        <v/>
      </c>
      <c r="L213" s="3" t="str">
        <f>IF(Line[Asset Name]="","",PROPER(Line[Asset Name]))</f>
        <v/>
      </c>
      <c r="M213" s="11" t="str">
        <f>IF(Line[Install Date]="","",(Line[Install Date]))</f>
        <v/>
      </c>
      <c r="N213" s="3" t="str">
        <f>IF(Line[Note]="","",PROPER(Line[Note]))</f>
        <v/>
      </c>
      <c r="O213" s="3" t="str">
        <f>IF(Line[Resource Consent Number]="","",UPPER(Line[Resource Consent Number]))</f>
        <v/>
      </c>
      <c r="P213" s="53" t="str">
        <f>IF(Line[Asset Unit Cost]="","",Line[Asset Unit Cost])</f>
        <v/>
      </c>
      <c r="Q213" s="3" t="str">
        <f>IF(Line[Added By]="","",UPPER(Line[Added By]))</f>
        <v/>
      </c>
      <c r="R213" s="11" t="str">
        <f>IF(Line[Added Date]="","",(Line[Added Date]))</f>
        <v/>
      </c>
      <c r="S213" s="3" t="str">
        <f>IF(Line[Z COORD]="","",PROPER(Line[Z COORD]))</f>
        <v/>
      </c>
      <c r="T213" s="3" t="str">
        <f>IF(Line[Asset Description]="","",PROPER(Line[Asset Description]))</f>
        <v/>
      </c>
      <c r="U213" s="3" t="str">
        <f>IF(Line[Asset Group]="","",VLOOKUP(Line[Wall SubType],subdom_master_gdb,2,FALSE))</f>
        <v/>
      </c>
      <c r="V213" s="3" t="str">
        <f>IF(Line[Asset Group]="","",VLOOKUP(Line[Material],material_master,2,FALSE))</f>
        <v/>
      </c>
      <c r="W213" s="3" t="str">
        <f>IF(Line[Height m]="","",Line[Height m])</f>
        <v/>
      </c>
      <c r="X213" s="3" t="str">
        <f>IF(Line[Length m]="","",Line[Length m])</f>
        <v/>
      </c>
      <c r="Y213" s="3" t="str">
        <f>IF(Line[Width m]="","",Line[Width m])</f>
        <v/>
      </c>
      <c r="Z213" s="3" t="str">
        <f>IF(Line[Asset Group]="","",VLOOKUP(Line[Purpose],f_g_function,2,FALSE))</f>
        <v/>
      </c>
      <c r="AA213" s="3" t="str">
        <f>IF(Line[Asset Group]="","",VLOOKUP(Line[Post Material],material_master,2,FALSE))</f>
        <v/>
      </c>
      <c r="AB213" s="3" t="str">
        <f>IF(Line[Pipe Diameter mm]="","",Line[Pipe Diameter mm])</f>
        <v/>
      </c>
      <c r="AC213" s="3" t="str">
        <f>IF(Line[Asset Group]="","",VLOOKUP(Line[Pipe Material],irrigation_pipe_material,2,FALSE))</f>
        <v/>
      </c>
      <c r="AD213" s="3" t="str">
        <f>IF(Line[Asset Group]="","",VLOOKUP(Line[System],irrigation_system,2,FALSE))</f>
        <v/>
      </c>
      <c r="AE213" s="3" t="str">
        <f>IF(Line[Asset Group]="","",VLOOKUP(Line[Status],irrigation_status,2,FALSE))</f>
        <v/>
      </c>
      <c r="AF213" s="3" t="str">
        <f>IF(Line[Asset Group]="","",VLOOKUP(Line[Surface],subdom_master_gdb,2,FALSE))</f>
        <v/>
      </c>
      <c r="AG213" s="3" t="str">
        <f>IF(Line[Surface Layer Depth mm]="","",Line[Surface Layer Depth mm])</f>
        <v/>
      </c>
      <c r="AH213" s="3" t="str">
        <f>IF(Line[Av Width m]="","",Line[Av Width m])</f>
        <v/>
      </c>
      <c r="AI213" s="3" t="str">
        <f>IF(Line[Asset Group]="","",VLOOKUP(Line[Cycle],yes_no,2,FALSE))</f>
        <v/>
      </c>
      <c r="AJ213" s="3" t="str">
        <f>IF(Line[Asset Group]="","",VLOOKUP(Line[Species],hedge_species,2,FALSE))</f>
        <v/>
      </c>
    </row>
    <row r="214" spans="1:36" s="3" customFormat="1" x14ac:dyDescent="0.2">
      <c r="A214" s="3" t="str">
        <f>IF(Line[DWG File Name]="","",Line[DWG File Name])</f>
        <v/>
      </c>
      <c r="B214" s="3" t="str">
        <f>IF(Line[DWG Layer Name]="","",Line[DWG Layer Name])</f>
        <v/>
      </c>
      <c r="C214" s="3" t="str">
        <f>IF(Line[DWG Handle]="","",Line[DWG Handle])</f>
        <v/>
      </c>
      <c r="D214" s="58" t="str">
        <f>IF(Line[Approx Centroid X]="","",Line[Approx Centroid X])</f>
        <v/>
      </c>
      <c r="E214" s="58" t="str">
        <f>IF(Line[Approx Centroid Y]="","",Line[Approx Centroid Y])</f>
        <v/>
      </c>
      <c r="F214" s="3" t="str">
        <f>IF(Line[Replacement Asset]="","",Line[Replacement Asset])</f>
        <v/>
      </c>
      <c r="G214" s="3" t="str">
        <f>IF(Line[Asset ID]="","",UPPER(Line[Asset ID]))</f>
        <v/>
      </c>
      <c r="H214" s="3" t="str">
        <f>IF(Line[Asset Group]="","",VLOOKUP(Line[Asset Group],asset_grp_line,4,FALSE))</f>
        <v/>
      </c>
      <c r="I214" s="3" t="str">
        <f>IF(Line[Asset Group]="","",VLOOKUP(Line[Asset Group],asset_grp_line,2,FALSE))</f>
        <v/>
      </c>
      <c r="J214" s="3" t="str">
        <f>IF(Line[Asset Group]="","",VLOOKUP(Line[Asset Group],asset_grp_line,3,FALSE))</f>
        <v/>
      </c>
      <c r="K214" s="3" t="str">
        <f>IF(Line[Asset Group]="","",VLOOKUP(Line[Asset Type],type_master_list,2,FALSE))</f>
        <v/>
      </c>
      <c r="L214" s="3" t="str">
        <f>IF(Line[Asset Name]="","",PROPER(Line[Asset Name]))</f>
        <v/>
      </c>
      <c r="M214" s="11" t="str">
        <f>IF(Line[Install Date]="","",(Line[Install Date]))</f>
        <v/>
      </c>
      <c r="N214" s="3" t="str">
        <f>IF(Line[Note]="","",PROPER(Line[Note]))</f>
        <v/>
      </c>
      <c r="O214" s="3" t="str">
        <f>IF(Line[Resource Consent Number]="","",UPPER(Line[Resource Consent Number]))</f>
        <v/>
      </c>
      <c r="P214" s="53" t="str">
        <f>IF(Line[Asset Unit Cost]="","",Line[Asset Unit Cost])</f>
        <v/>
      </c>
      <c r="Q214" s="3" t="str">
        <f>IF(Line[Added By]="","",UPPER(Line[Added By]))</f>
        <v/>
      </c>
      <c r="R214" s="11" t="str">
        <f>IF(Line[Added Date]="","",(Line[Added Date]))</f>
        <v/>
      </c>
      <c r="S214" s="3" t="str">
        <f>IF(Line[Z COORD]="","",PROPER(Line[Z COORD]))</f>
        <v/>
      </c>
      <c r="T214" s="3" t="str">
        <f>IF(Line[Asset Description]="","",PROPER(Line[Asset Description]))</f>
        <v/>
      </c>
      <c r="U214" s="3" t="str">
        <f>IF(Line[Asset Group]="","",VLOOKUP(Line[Wall SubType],subdom_master_gdb,2,FALSE))</f>
        <v/>
      </c>
      <c r="V214" s="3" t="str">
        <f>IF(Line[Asset Group]="","",VLOOKUP(Line[Material],material_master,2,FALSE))</f>
        <v/>
      </c>
      <c r="W214" s="3" t="str">
        <f>IF(Line[Height m]="","",Line[Height m])</f>
        <v/>
      </c>
      <c r="X214" s="3" t="str">
        <f>IF(Line[Length m]="","",Line[Length m])</f>
        <v/>
      </c>
      <c r="Y214" s="3" t="str">
        <f>IF(Line[Width m]="","",Line[Width m])</f>
        <v/>
      </c>
      <c r="Z214" s="3" t="str">
        <f>IF(Line[Asset Group]="","",VLOOKUP(Line[Purpose],f_g_function,2,FALSE))</f>
        <v/>
      </c>
      <c r="AA214" s="3" t="str">
        <f>IF(Line[Asset Group]="","",VLOOKUP(Line[Post Material],material_master,2,FALSE))</f>
        <v/>
      </c>
      <c r="AB214" s="3" t="str">
        <f>IF(Line[Pipe Diameter mm]="","",Line[Pipe Diameter mm])</f>
        <v/>
      </c>
      <c r="AC214" s="3" t="str">
        <f>IF(Line[Asset Group]="","",VLOOKUP(Line[Pipe Material],irrigation_pipe_material,2,FALSE))</f>
        <v/>
      </c>
      <c r="AD214" s="3" t="str">
        <f>IF(Line[Asset Group]="","",VLOOKUP(Line[System],irrigation_system,2,FALSE))</f>
        <v/>
      </c>
      <c r="AE214" s="3" t="str">
        <f>IF(Line[Asset Group]="","",VLOOKUP(Line[Status],irrigation_status,2,FALSE))</f>
        <v/>
      </c>
      <c r="AF214" s="3" t="str">
        <f>IF(Line[Asset Group]="","",VLOOKUP(Line[Surface],subdom_master_gdb,2,FALSE))</f>
        <v/>
      </c>
      <c r="AG214" s="3" t="str">
        <f>IF(Line[Surface Layer Depth mm]="","",Line[Surface Layer Depth mm])</f>
        <v/>
      </c>
      <c r="AH214" s="3" t="str">
        <f>IF(Line[Av Width m]="","",Line[Av Width m])</f>
        <v/>
      </c>
      <c r="AI214" s="3" t="str">
        <f>IF(Line[Asset Group]="","",VLOOKUP(Line[Cycle],yes_no,2,FALSE))</f>
        <v/>
      </c>
      <c r="AJ214" s="3" t="str">
        <f>IF(Line[Asset Group]="","",VLOOKUP(Line[Species],hedge_species,2,FALSE))</f>
        <v/>
      </c>
    </row>
    <row r="215" spans="1:36" s="3" customFormat="1" x14ac:dyDescent="0.2">
      <c r="A215" s="3" t="str">
        <f>IF(Line[DWG File Name]="","",Line[DWG File Name])</f>
        <v/>
      </c>
      <c r="B215" s="3" t="str">
        <f>IF(Line[DWG Layer Name]="","",Line[DWG Layer Name])</f>
        <v/>
      </c>
      <c r="C215" s="3" t="str">
        <f>IF(Line[DWG Handle]="","",Line[DWG Handle])</f>
        <v/>
      </c>
      <c r="D215" s="58" t="str">
        <f>IF(Line[Approx Centroid X]="","",Line[Approx Centroid X])</f>
        <v/>
      </c>
      <c r="E215" s="58" t="str">
        <f>IF(Line[Approx Centroid Y]="","",Line[Approx Centroid Y])</f>
        <v/>
      </c>
      <c r="F215" s="3" t="str">
        <f>IF(Line[Replacement Asset]="","",Line[Replacement Asset])</f>
        <v/>
      </c>
      <c r="G215" s="3" t="str">
        <f>IF(Line[Asset ID]="","",UPPER(Line[Asset ID]))</f>
        <v/>
      </c>
      <c r="H215" s="3" t="str">
        <f>IF(Line[Asset Group]="","",VLOOKUP(Line[Asset Group],asset_grp_line,4,FALSE))</f>
        <v/>
      </c>
      <c r="I215" s="3" t="str">
        <f>IF(Line[Asset Group]="","",VLOOKUP(Line[Asset Group],asset_grp_line,2,FALSE))</f>
        <v/>
      </c>
      <c r="J215" s="3" t="str">
        <f>IF(Line[Asset Group]="","",VLOOKUP(Line[Asset Group],asset_grp_line,3,FALSE))</f>
        <v/>
      </c>
      <c r="K215" s="3" t="str">
        <f>IF(Line[Asset Group]="","",VLOOKUP(Line[Asset Type],type_master_list,2,FALSE))</f>
        <v/>
      </c>
      <c r="L215" s="3" t="str">
        <f>IF(Line[Asset Name]="","",PROPER(Line[Asset Name]))</f>
        <v/>
      </c>
      <c r="M215" s="11" t="str">
        <f>IF(Line[Install Date]="","",(Line[Install Date]))</f>
        <v/>
      </c>
      <c r="N215" s="3" t="str">
        <f>IF(Line[Note]="","",PROPER(Line[Note]))</f>
        <v/>
      </c>
      <c r="O215" s="3" t="str">
        <f>IF(Line[Resource Consent Number]="","",UPPER(Line[Resource Consent Number]))</f>
        <v/>
      </c>
      <c r="P215" s="53" t="str">
        <f>IF(Line[Asset Unit Cost]="","",Line[Asset Unit Cost])</f>
        <v/>
      </c>
      <c r="Q215" s="3" t="str">
        <f>IF(Line[Added By]="","",UPPER(Line[Added By]))</f>
        <v/>
      </c>
      <c r="R215" s="11" t="str">
        <f>IF(Line[Added Date]="","",(Line[Added Date]))</f>
        <v/>
      </c>
      <c r="S215" s="3" t="str">
        <f>IF(Line[Z COORD]="","",PROPER(Line[Z COORD]))</f>
        <v/>
      </c>
      <c r="T215" s="3" t="str">
        <f>IF(Line[Asset Description]="","",PROPER(Line[Asset Description]))</f>
        <v/>
      </c>
      <c r="U215" s="3" t="str">
        <f>IF(Line[Asset Group]="","",VLOOKUP(Line[Wall SubType],subdom_master_gdb,2,FALSE))</f>
        <v/>
      </c>
      <c r="V215" s="3" t="str">
        <f>IF(Line[Asset Group]="","",VLOOKUP(Line[Material],material_master,2,FALSE))</f>
        <v/>
      </c>
      <c r="W215" s="3" t="str">
        <f>IF(Line[Height m]="","",Line[Height m])</f>
        <v/>
      </c>
      <c r="X215" s="3" t="str">
        <f>IF(Line[Length m]="","",Line[Length m])</f>
        <v/>
      </c>
      <c r="Y215" s="3" t="str">
        <f>IF(Line[Width m]="","",Line[Width m])</f>
        <v/>
      </c>
      <c r="Z215" s="3" t="str">
        <f>IF(Line[Asset Group]="","",VLOOKUP(Line[Purpose],f_g_function,2,FALSE))</f>
        <v/>
      </c>
      <c r="AA215" s="3" t="str">
        <f>IF(Line[Asset Group]="","",VLOOKUP(Line[Post Material],material_master,2,FALSE))</f>
        <v/>
      </c>
      <c r="AB215" s="3" t="str">
        <f>IF(Line[Pipe Diameter mm]="","",Line[Pipe Diameter mm])</f>
        <v/>
      </c>
      <c r="AC215" s="3" t="str">
        <f>IF(Line[Asset Group]="","",VLOOKUP(Line[Pipe Material],irrigation_pipe_material,2,FALSE))</f>
        <v/>
      </c>
      <c r="AD215" s="3" t="str">
        <f>IF(Line[Asset Group]="","",VLOOKUP(Line[System],irrigation_system,2,FALSE))</f>
        <v/>
      </c>
      <c r="AE215" s="3" t="str">
        <f>IF(Line[Asset Group]="","",VLOOKUP(Line[Status],irrigation_status,2,FALSE))</f>
        <v/>
      </c>
      <c r="AF215" s="3" t="str">
        <f>IF(Line[Asset Group]="","",VLOOKUP(Line[Surface],subdom_master_gdb,2,FALSE))</f>
        <v/>
      </c>
      <c r="AG215" s="3" t="str">
        <f>IF(Line[Surface Layer Depth mm]="","",Line[Surface Layer Depth mm])</f>
        <v/>
      </c>
      <c r="AH215" s="3" t="str">
        <f>IF(Line[Av Width m]="","",Line[Av Width m])</f>
        <v/>
      </c>
      <c r="AI215" s="3" t="str">
        <f>IF(Line[Asset Group]="","",VLOOKUP(Line[Cycle],yes_no,2,FALSE))</f>
        <v/>
      </c>
      <c r="AJ215" s="3" t="str">
        <f>IF(Line[Asset Group]="","",VLOOKUP(Line[Species],hedge_species,2,FALSE))</f>
        <v/>
      </c>
    </row>
    <row r="216" spans="1:36" s="3" customFormat="1" x14ac:dyDescent="0.2">
      <c r="A216" s="3" t="str">
        <f>IF(Line[DWG File Name]="","",Line[DWG File Name])</f>
        <v/>
      </c>
      <c r="B216" s="3" t="str">
        <f>IF(Line[DWG Layer Name]="","",Line[DWG Layer Name])</f>
        <v/>
      </c>
      <c r="C216" s="3" t="str">
        <f>IF(Line[DWG Handle]="","",Line[DWG Handle])</f>
        <v/>
      </c>
      <c r="D216" s="58" t="str">
        <f>IF(Line[Approx Centroid X]="","",Line[Approx Centroid X])</f>
        <v/>
      </c>
      <c r="E216" s="58" t="str">
        <f>IF(Line[Approx Centroid Y]="","",Line[Approx Centroid Y])</f>
        <v/>
      </c>
      <c r="F216" s="3" t="str">
        <f>IF(Line[Replacement Asset]="","",Line[Replacement Asset])</f>
        <v/>
      </c>
      <c r="G216" s="3" t="str">
        <f>IF(Line[Asset ID]="","",UPPER(Line[Asset ID]))</f>
        <v/>
      </c>
      <c r="H216" s="3" t="str">
        <f>IF(Line[Asset Group]="","",VLOOKUP(Line[Asset Group],asset_grp_line,4,FALSE))</f>
        <v/>
      </c>
      <c r="I216" s="3" t="str">
        <f>IF(Line[Asset Group]="","",VLOOKUP(Line[Asset Group],asset_grp_line,2,FALSE))</f>
        <v/>
      </c>
      <c r="J216" s="3" t="str">
        <f>IF(Line[Asset Group]="","",VLOOKUP(Line[Asset Group],asset_grp_line,3,FALSE))</f>
        <v/>
      </c>
      <c r="K216" s="3" t="str">
        <f>IF(Line[Asset Group]="","",VLOOKUP(Line[Asset Type],type_master_list,2,FALSE))</f>
        <v/>
      </c>
      <c r="L216" s="3" t="str">
        <f>IF(Line[Asset Name]="","",PROPER(Line[Asset Name]))</f>
        <v/>
      </c>
      <c r="M216" s="11" t="str">
        <f>IF(Line[Install Date]="","",(Line[Install Date]))</f>
        <v/>
      </c>
      <c r="N216" s="3" t="str">
        <f>IF(Line[Note]="","",PROPER(Line[Note]))</f>
        <v/>
      </c>
      <c r="O216" s="3" t="str">
        <f>IF(Line[Resource Consent Number]="","",UPPER(Line[Resource Consent Number]))</f>
        <v/>
      </c>
      <c r="P216" s="53" t="str">
        <f>IF(Line[Asset Unit Cost]="","",Line[Asset Unit Cost])</f>
        <v/>
      </c>
      <c r="Q216" s="3" t="str">
        <f>IF(Line[Added By]="","",UPPER(Line[Added By]))</f>
        <v/>
      </c>
      <c r="R216" s="11" t="str">
        <f>IF(Line[Added Date]="","",(Line[Added Date]))</f>
        <v/>
      </c>
      <c r="S216" s="3" t="str">
        <f>IF(Line[Z COORD]="","",PROPER(Line[Z COORD]))</f>
        <v/>
      </c>
      <c r="T216" s="3" t="str">
        <f>IF(Line[Asset Description]="","",PROPER(Line[Asset Description]))</f>
        <v/>
      </c>
      <c r="U216" s="3" t="str">
        <f>IF(Line[Asset Group]="","",VLOOKUP(Line[Wall SubType],subdom_master_gdb,2,FALSE))</f>
        <v/>
      </c>
      <c r="V216" s="3" t="str">
        <f>IF(Line[Asset Group]="","",VLOOKUP(Line[Material],material_master,2,FALSE))</f>
        <v/>
      </c>
      <c r="W216" s="3" t="str">
        <f>IF(Line[Height m]="","",Line[Height m])</f>
        <v/>
      </c>
      <c r="X216" s="3" t="str">
        <f>IF(Line[Length m]="","",Line[Length m])</f>
        <v/>
      </c>
      <c r="Y216" s="3" t="str">
        <f>IF(Line[Width m]="","",Line[Width m])</f>
        <v/>
      </c>
      <c r="Z216" s="3" t="str">
        <f>IF(Line[Asset Group]="","",VLOOKUP(Line[Purpose],f_g_function,2,FALSE))</f>
        <v/>
      </c>
      <c r="AA216" s="3" t="str">
        <f>IF(Line[Asset Group]="","",VLOOKUP(Line[Post Material],material_master,2,FALSE))</f>
        <v/>
      </c>
      <c r="AB216" s="3" t="str">
        <f>IF(Line[Pipe Diameter mm]="","",Line[Pipe Diameter mm])</f>
        <v/>
      </c>
      <c r="AC216" s="3" t="str">
        <f>IF(Line[Asset Group]="","",VLOOKUP(Line[Pipe Material],irrigation_pipe_material,2,FALSE))</f>
        <v/>
      </c>
      <c r="AD216" s="3" t="str">
        <f>IF(Line[Asset Group]="","",VLOOKUP(Line[System],irrigation_system,2,FALSE))</f>
        <v/>
      </c>
      <c r="AE216" s="3" t="str">
        <f>IF(Line[Asset Group]="","",VLOOKUP(Line[Status],irrigation_status,2,FALSE))</f>
        <v/>
      </c>
      <c r="AF216" s="3" t="str">
        <f>IF(Line[Asset Group]="","",VLOOKUP(Line[Surface],subdom_master_gdb,2,FALSE))</f>
        <v/>
      </c>
      <c r="AG216" s="3" t="str">
        <f>IF(Line[Surface Layer Depth mm]="","",Line[Surface Layer Depth mm])</f>
        <v/>
      </c>
      <c r="AH216" s="3" t="str">
        <f>IF(Line[Av Width m]="","",Line[Av Width m])</f>
        <v/>
      </c>
      <c r="AI216" s="3" t="str">
        <f>IF(Line[Asset Group]="","",VLOOKUP(Line[Cycle],yes_no,2,FALSE))</f>
        <v/>
      </c>
      <c r="AJ216" s="3" t="str">
        <f>IF(Line[Asset Group]="","",VLOOKUP(Line[Species],hedge_species,2,FALSE))</f>
        <v/>
      </c>
    </row>
    <row r="217" spans="1:36" s="3" customFormat="1" x14ac:dyDescent="0.2">
      <c r="A217" s="3" t="str">
        <f>IF(Line[DWG File Name]="","",Line[DWG File Name])</f>
        <v/>
      </c>
      <c r="B217" s="3" t="str">
        <f>IF(Line[DWG Layer Name]="","",Line[DWG Layer Name])</f>
        <v/>
      </c>
      <c r="C217" s="3" t="str">
        <f>IF(Line[DWG Handle]="","",Line[DWG Handle])</f>
        <v/>
      </c>
      <c r="D217" s="58" t="str">
        <f>IF(Line[Approx Centroid X]="","",Line[Approx Centroid X])</f>
        <v/>
      </c>
      <c r="E217" s="58" t="str">
        <f>IF(Line[Approx Centroid Y]="","",Line[Approx Centroid Y])</f>
        <v/>
      </c>
      <c r="F217" s="3" t="str">
        <f>IF(Line[Replacement Asset]="","",Line[Replacement Asset])</f>
        <v/>
      </c>
      <c r="G217" s="3" t="str">
        <f>IF(Line[Asset ID]="","",UPPER(Line[Asset ID]))</f>
        <v/>
      </c>
      <c r="H217" s="3" t="str">
        <f>IF(Line[Asset Group]="","",VLOOKUP(Line[Asset Group],asset_grp_line,4,FALSE))</f>
        <v/>
      </c>
      <c r="I217" s="3" t="str">
        <f>IF(Line[Asset Group]="","",VLOOKUP(Line[Asset Group],asset_grp_line,2,FALSE))</f>
        <v/>
      </c>
      <c r="J217" s="3" t="str">
        <f>IF(Line[Asset Group]="","",VLOOKUP(Line[Asset Group],asset_grp_line,3,FALSE))</f>
        <v/>
      </c>
      <c r="K217" s="3" t="str">
        <f>IF(Line[Asset Group]="","",VLOOKUP(Line[Asset Type],type_master_list,2,FALSE))</f>
        <v/>
      </c>
      <c r="L217" s="3" t="str">
        <f>IF(Line[Asset Name]="","",PROPER(Line[Asset Name]))</f>
        <v/>
      </c>
      <c r="M217" s="11" t="str">
        <f>IF(Line[Install Date]="","",(Line[Install Date]))</f>
        <v/>
      </c>
      <c r="N217" s="3" t="str">
        <f>IF(Line[Note]="","",PROPER(Line[Note]))</f>
        <v/>
      </c>
      <c r="O217" s="3" t="str">
        <f>IF(Line[Resource Consent Number]="","",UPPER(Line[Resource Consent Number]))</f>
        <v/>
      </c>
      <c r="P217" s="53" t="str">
        <f>IF(Line[Asset Unit Cost]="","",Line[Asset Unit Cost])</f>
        <v/>
      </c>
      <c r="Q217" s="3" t="str">
        <f>IF(Line[Added By]="","",UPPER(Line[Added By]))</f>
        <v/>
      </c>
      <c r="R217" s="11" t="str">
        <f>IF(Line[Added Date]="","",(Line[Added Date]))</f>
        <v/>
      </c>
      <c r="S217" s="3" t="str">
        <f>IF(Line[Z COORD]="","",PROPER(Line[Z COORD]))</f>
        <v/>
      </c>
      <c r="T217" s="3" t="str">
        <f>IF(Line[Asset Description]="","",PROPER(Line[Asset Description]))</f>
        <v/>
      </c>
      <c r="U217" s="3" t="str">
        <f>IF(Line[Asset Group]="","",VLOOKUP(Line[Wall SubType],subdom_master_gdb,2,FALSE))</f>
        <v/>
      </c>
      <c r="V217" s="3" t="str">
        <f>IF(Line[Asset Group]="","",VLOOKUP(Line[Material],material_master,2,FALSE))</f>
        <v/>
      </c>
      <c r="W217" s="3" t="str">
        <f>IF(Line[Height m]="","",Line[Height m])</f>
        <v/>
      </c>
      <c r="X217" s="3" t="str">
        <f>IF(Line[Length m]="","",Line[Length m])</f>
        <v/>
      </c>
      <c r="Y217" s="3" t="str">
        <f>IF(Line[Width m]="","",Line[Width m])</f>
        <v/>
      </c>
      <c r="Z217" s="3" t="str">
        <f>IF(Line[Asset Group]="","",VLOOKUP(Line[Purpose],f_g_function,2,FALSE))</f>
        <v/>
      </c>
      <c r="AA217" s="3" t="str">
        <f>IF(Line[Asset Group]="","",VLOOKUP(Line[Post Material],material_master,2,FALSE))</f>
        <v/>
      </c>
      <c r="AB217" s="3" t="str">
        <f>IF(Line[Pipe Diameter mm]="","",Line[Pipe Diameter mm])</f>
        <v/>
      </c>
      <c r="AC217" s="3" t="str">
        <f>IF(Line[Asset Group]="","",VLOOKUP(Line[Pipe Material],irrigation_pipe_material,2,FALSE))</f>
        <v/>
      </c>
      <c r="AD217" s="3" t="str">
        <f>IF(Line[Asset Group]="","",VLOOKUP(Line[System],irrigation_system,2,FALSE))</f>
        <v/>
      </c>
      <c r="AE217" s="3" t="str">
        <f>IF(Line[Asset Group]="","",VLOOKUP(Line[Status],irrigation_status,2,FALSE))</f>
        <v/>
      </c>
      <c r="AF217" s="3" t="str">
        <f>IF(Line[Asset Group]="","",VLOOKUP(Line[Surface],subdom_master_gdb,2,FALSE))</f>
        <v/>
      </c>
      <c r="AG217" s="3" t="str">
        <f>IF(Line[Surface Layer Depth mm]="","",Line[Surface Layer Depth mm])</f>
        <v/>
      </c>
      <c r="AH217" s="3" t="str">
        <f>IF(Line[Av Width m]="","",Line[Av Width m])</f>
        <v/>
      </c>
      <c r="AI217" s="3" t="str">
        <f>IF(Line[Asset Group]="","",VLOOKUP(Line[Cycle],yes_no,2,FALSE))</f>
        <v/>
      </c>
      <c r="AJ217" s="3" t="str">
        <f>IF(Line[Asset Group]="","",VLOOKUP(Line[Species],hedge_species,2,FALSE))</f>
        <v/>
      </c>
    </row>
    <row r="218" spans="1:36" s="3" customFormat="1" x14ac:dyDescent="0.2">
      <c r="A218" s="3" t="str">
        <f>IF(Line[DWG File Name]="","",Line[DWG File Name])</f>
        <v/>
      </c>
      <c r="B218" s="3" t="str">
        <f>IF(Line[DWG Layer Name]="","",Line[DWG Layer Name])</f>
        <v/>
      </c>
      <c r="C218" s="3" t="str">
        <f>IF(Line[DWG Handle]="","",Line[DWG Handle])</f>
        <v/>
      </c>
      <c r="D218" s="58" t="str">
        <f>IF(Line[Approx Centroid X]="","",Line[Approx Centroid X])</f>
        <v/>
      </c>
      <c r="E218" s="58" t="str">
        <f>IF(Line[Approx Centroid Y]="","",Line[Approx Centroid Y])</f>
        <v/>
      </c>
      <c r="F218" s="3" t="str">
        <f>IF(Line[Replacement Asset]="","",Line[Replacement Asset])</f>
        <v/>
      </c>
      <c r="G218" s="3" t="str">
        <f>IF(Line[Asset ID]="","",UPPER(Line[Asset ID]))</f>
        <v/>
      </c>
      <c r="H218" s="3" t="str">
        <f>IF(Line[Asset Group]="","",VLOOKUP(Line[Asset Group],asset_grp_line,4,FALSE))</f>
        <v/>
      </c>
      <c r="I218" s="3" t="str">
        <f>IF(Line[Asset Group]="","",VLOOKUP(Line[Asset Group],asset_grp_line,2,FALSE))</f>
        <v/>
      </c>
      <c r="J218" s="3" t="str">
        <f>IF(Line[Asset Group]="","",VLOOKUP(Line[Asset Group],asset_grp_line,3,FALSE))</f>
        <v/>
      </c>
      <c r="K218" s="3" t="str">
        <f>IF(Line[Asset Group]="","",VLOOKUP(Line[Asset Type],type_master_list,2,FALSE))</f>
        <v/>
      </c>
      <c r="L218" s="3" t="str">
        <f>IF(Line[Asset Name]="","",PROPER(Line[Asset Name]))</f>
        <v/>
      </c>
      <c r="M218" s="11" t="str">
        <f>IF(Line[Install Date]="","",(Line[Install Date]))</f>
        <v/>
      </c>
      <c r="N218" s="3" t="str">
        <f>IF(Line[Note]="","",PROPER(Line[Note]))</f>
        <v/>
      </c>
      <c r="O218" s="3" t="str">
        <f>IF(Line[Resource Consent Number]="","",UPPER(Line[Resource Consent Number]))</f>
        <v/>
      </c>
      <c r="P218" s="53" t="str">
        <f>IF(Line[Asset Unit Cost]="","",Line[Asset Unit Cost])</f>
        <v/>
      </c>
      <c r="Q218" s="3" t="str">
        <f>IF(Line[Added By]="","",UPPER(Line[Added By]))</f>
        <v/>
      </c>
      <c r="R218" s="11" t="str">
        <f>IF(Line[Added Date]="","",(Line[Added Date]))</f>
        <v/>
      </c>
      <c r="S218" s="3" t="str">
        <f>IF(Line[Z COORD]="","",PROPER(Line[Z COORD]))</f>
        <v/>
      </c>
      <c r="T218" s="3" t="str">
        <f>IF(Line[Asset Description]="","",PROPER(Line[Asset Description]))</f>
        <v/>
      </c>
      <c r="U218" s="3" t="str">
        <f>IF(Line[Asset Group]="","",VLOOKUP(Line[Wall SubType],subdom_master_gdb,2,FALSE))</f>
        <v/>
      </c>
      <c r="V218" s="3" t="str">
        <f>IF(Line[Asset Group]="","",VLOOKUP(Line[Material],material_master,2,FALSE))</f>
        <v/>
      </c>
      <c r="W218" s="3" t="str">
        <f>IF(Line[Height m]="","",Line[Height m])</f>
        <v/>
      </c>
      <c r="X218" s="3" t="str">
        <f>IF(Line[Length m]="","",Line[Length m])</f>
        <v/>
      </c>
      <c r="Y218" s="3" t="str">
        <f>IF(Line[Width m]="","",Line[Width m])</f>
        <v/>
      </c>
      <c r="Z218" s="3" t="str">
        <f>IF(Line[Asset Group]="","",VLOOKUP(Line[Purpose],f_g_function,2,FALSE))</f>
        <v/>
      </c>
      <c r="AA218" s="3" t="str">
        <f>IF(Line[Asset Group]="","",VLOOKUP(Line[Post Material],material_master,2,FALSE))</f>
        <v/>
      </c>
      <c r="AB218" s="3" t="str">
        <f>IF(Line[Pipe Diameter mm]="","",Line[Pipe Diameter mm])</f>
        <v/>
      </c>
      <c r="AC218" s="3" t="str">
        <f>IF(Line[Asset Group]="","",VLOOKUP(Line[Pipe Material],irrigation_pipe_material,2,FALSE))</f>
        <v/>
      </c>
      <c r="AD218" s="3" t="str">
        <f>IF(Line[Asset Group]="","",VLOOKUP(Line[System],irrigation_system,2,FALSE))</f>
        <v/>
      </c>
      <c r="AE218" s="3" t="str">
        <f>IF(Line[Asset Group]="","",VLOOKUP(Line[Status],irrigation_status,2,FALSE))</f>
        <v/>
      </c>
      <c r="AF218" s="3" t="str">
        <f>IF(Line[Asset Group]="","",VLOOKUP(Line[Surface],subdom_master_gdb,2,FALSE))</f>
        <v/>
      </c>
      <c r="AG218" s="3" t="str">
        <f>IF(Line[Surface Layer Depth mm]="","",Line[Surface Layer Depth mm])</f>
        <v/>
      </c>
      <c r="AH218" s="3" t="str">
        <f>IF(Line[Av Width m]="","",Line[Av Width m])</f>
        <v/>
      </c>
      <c r="AI218" s="3" t="str">
        <f>IF(Line[Asset Group]="","",VLOOKUP(Line[Cycle],yes_no,2,FALSE))</f>
        <v/>
      </c>
      <c r="AJ218" s="3" t="str">
        <f>IF(Line[Asset Group]="","",VLOOKUP(Line[Species],hedge_species,2,FALSE))</f>
        <v/>
      </c>
    </row>
    <row r="219" spans="1:36" s="3" customFormat="1" x14ac:dyDescent="0.2">
      <c r="A219" s="3" t="str">
        <f>IF(Line[DWG File Name]="","",Line[DWG File Name])</f>
        <v/>
      </c>
      <c r="B219" s="3" t="str">
        <f>IF(Line[DWG Layer Name]="","",Line[DWG Layer Name])</f>
        <v/>
      </c>
      <c r="C219" s="3" t="str">
        <f>IF(Line[DWG Handle]="","",Line[DWG Handle])</f>
        <v/>
      </c>
      <c r="D219" s="58" t="str">
        <f>IF(Line[Approx Centroid X]="","",Line[Approx Centroid X])</f>
        <v/>
      </c>
      <c r="E219" s="58" t="str">
        <f>IF(Line[Approx Centroid Y]="","",Line[Approx Centroid Y])</f>
        <v/>
      </c>
      <c r="F219" s="3" t="str">
        <f>IF(Line[Replacement Asset]="","",Line[Replacement Asset])</f>
        <v/>
      </c>
      <c r="G219" s="3" t="str">
        <f>IF(Line[Asset ID]="","",UPPER(Line[Asset ID]))</f>
        <v/>
      </c>
      <c r="H219" s="3" t="str">
        <f>IF(Line[Asset Group]="","",VLOOKUP(Line[Asset Group],asset_grp_line,4,FALSE))</f>
        <v/>
      </c>
      <c r="I219" s="3" t="str">
        <f>IF(Line[Asset Group]="","",VLOOKUP(Line[Asset Group],asset_grp_line,2,FALSE))</f>
        <v/>
      </c>
      <c r="J219" s="3" t="str">
        <f>IF(Line[Asset Group]="","",VLOOKUP(Line[Asset Group],asset_grp_line,3,FALSE))</f>
        <v/>
      </c>
      <c r="K219" s="3" t="str">
        <f>IF(Line[Asset Group]="","",VLOOKUP(Line[Asset Type],type_master_list,2,FALSE))</f>
        <v/>
      </c>
      <c r="L219" s="3" t="str">
        <f>IF(Line[Asset Name]="","",PROPER(Line[Asset Name]))</f>
        <v/>
      </c>
      <c r="M219" s="11" t="str">
        <f>IF(Line[Install Date]="","",(Line[Install Date]))</f>
        <v/>
      </c>
      <c r="N219" s="3" t="str">
        <f>IF(Line[Note]="","",PROPER(Line[Note]))</f>
        <v/>
      </c>
      <c r="O219" s="3" t="str">
        <f>IF(Line[Resource Consent Number]="","",UPPER(Line[Resource Consent Number]))</f>
        <v/>
      </c>
      <c r="P219" s="53" t="str">
        <f>IF(Line[Asset Unit Cost]="","",Line[Asset Unit Cost])</f>
        <v/>
      </c>
      <c r="Q219" s="3" t="str">
        <f>IF(Line[Added By]="","",UPPER(Line[Added By]))</f>
        <v/>
      </c>
      <c r="R219" s="11" t="str">
        <f>IF(Line[Added Date]="","",(Line[Added Date]))</f>
        <v/>
      </c>
      <c r="S219" s="3" t="str">
        <f>IF(Line[Z COORD]="","",PROPER(Line[Z COORD]))</f>
        <v/>
      </c>
      <c r="T219" s="3" t="str">
        <f>IF(Line[Asset Description]="","",PROPER(Line[Asset Description]))</f>
        <v/>
      </c>
      <c r="U219" s="3" t="str">
        <f>IF(Line[Asset Group]="","",VLOOKUP(Line[Wall SubType],subdom_master_gdb,2,FALSE))</f>
        <v/>
      </c>
      <c r="V219" s="3" t="str">
        <f>IF(Line[Asset Group]="","",VLOOKUP(Line[Material],material_master,2,FALSE))</f>
        <v/>
      </c>
      <c r="W219" s="3" t="str">
        <f>IF(Line[Height m]="","",Line[Height m])</f>
        <v/>
      </c>
      <c r="X219" s="3" t="str">
        <f>IF(Line[Length m]="","",Line[Length m])</f>
        <v/>
      </c>
      <c r="Y219" s="3" t="str">
        <f>IF(Line[Width m]="","",Line[Width m])</f>
        <v/>
      </c>
      <c r="Z219" s="3" t="str">
        <f>IF(Line[Asset Group]="","",VLOOKUP(Line[Purpose],f_g_function,2,FALSE))</f>
        <v/>
      </c>
      <c r="AA219" s="3" t="str">
        <f>IF(Line[Asset Group]="","",VLOOKUP(Line[Post Material],material_master,2,FALSE))</f>
        <v/>
      </c>
      <c r="AB219" s="3" t="str">
        <f>IF(Line[Pipe Diameter mm]="","",Line[Pipe Diameter mm])</f>
        <v/>
      </c>
      <c r="AC219" s="3" t="str">
        <f>IF(Line[Asset Group]="","",VLOOKUP(Line[Pipe Material],irrigation_pipe_material,2,FALSE))</f>
        <v/>
      </c>
      <c r="AD219" s="3" t="str">
        <f>IF(Line[Asset Group]="","",VLOOKUP(Line[System],irrigation_system,2,FALSE))</f>
        <v/>
      </c>
      <c r="AE219" s="3" t="str">
        <f>IF(Line[Asset Group]="","",VLOOKUP(Line[Status],irrigation_status,2,FALSE))</f>
        <v/>
      </c>
      <c r="AF219" s="3" t="str">
        <f>IF(Line[Asset Group]="","",VLOOKUP(Line[Surface],subdom_master_gdb,2,FALSE))</f>
        <v/>
      </c>
      <c r="AG219" s="3" t="str">
        <f>IF(Line[Surface Layer Depth mm]="","",Line[Surface Layer Depth mm])</f>
        <v/>
      </c>
      <c r="AH219" s="3" t="str">
        <f>IF(Line[Av Width m]="","",Line[Av Width m])</f>
        <v/>
      </c>
      <c r="AI219" s="3" t="str">
        <f>IF(Line[Asset Group]="","",VLOOKUP(Line[Cycle],yes_no,2,FALSE))</f>
        <v/>
      </c>
      <c r="AJ219" s="3" t="str">
        <f>IF(Line[Asset Group]="","",VLOOKUP(Line[Species],hedge_species,2,FALSE))</f>
        <v/>
      </c>
    </row>
    <row r="220" spans="1:36" s="3" customFormat="1" x14ac:dyDescent="0.2">
      <c r="A220" s="3" t="str">
        <f>IF(Line[DWG File Name]="","",Line[DWG File Name])</f>
        <v/>
      </c>
      <c r="B220" s="3" t="str">
        <f>IF(Line[DWG Layer Name]="","",Line[DWG Layer Name])</f>
        <v/>
      </c>
      <c r="C220" s="3" t="str">
        <f>IF(Line[DWG Handle]="","",Line[DWG Handle])</f>
        <v/>
      </c>
      <c r="D220" s="58" t="str">
        <f>IF(Line[Approx Centroid X]="","",Line[Approx Centroid X])</f>
        <v/>
      </c>
      <c r="E220" s="58" t="str">
        <f>IF(Line[Approx Centroid Y]="","",Line[Approx Centroid Y])</f>
        <v/>
      </c>
      <c r="F220" s="3" t="str">
        <f>IF(Line[Replacement Asset]="","",Line[Replacement Asset])</f>
        <v/>
      </c>
      <c r="G220" s="3" t="str">
        <f>IF(Line[Asset ID]="","",UPPER(Line[Asset ID]))</f>
        <v/>
      </c>
      <c r="H220" s="3" t="str">
        <f>IF(Line[Asset Group]="","",VLOOKUP(Line[Asset Group],asset_grp_line,4,FALSE))</f>
        <v/>
      </c>
      <c r="I220" s="3" t="str">
        <f>IF(Line[Asset Group]="","",VLOOKUP(Line[Asset Group],asset_grp_line,2,FALSE))</f>
        <v/>
      </c>
      <c r="J220" s="3" t="str">
        <f>IF(Line[Asset Group]="","",VLOOKUP(Line[Asset Group],asset_grp_line,3,FALSE))</f>
        <v/>
      </c>
      <c r="K220" s="3" t="str">
        <f>IF(Line[Asset Group]="","",VLOOKUP(Line[Asset Type],type_master_list,2,FALSE))</f>
        <v/>
      </c>
      <c r="L220" s="3" t="str">
        <f>IF(Line[Asset Name]="","",PROPER(Line[Asset Name]))</f>
        <v/>
      </c>
      <c r="M220" s="11" t="str">
        <f>IF(Line[Install Date]="","",(Line[Install Date]))</f>
        <v/>
      </c>
      <c r="N220" s="3" t="str">
        <f>IF(Line[Note]="","",PROPER(Line[Note]))</f>
        <v/>
      </c>
      <c r="O220" s="3" t="str">
        <f>IF(Line[Resource Consent Number]="","",UPPER(Line[Resource Consent Number]))</f>
        <v/>
      </c>
      <c r="P220" s="53" t="str">
        <f>IF(Line[Asset Unit Cost]="","",Line[Asset Unit Cost])</f>
        <v/>
      </c>
      <c r="Q220" s="3" t="str">
        <f>IF(Line[Added By]="","",UPPER(Line[Added By]))</f>
        <v/>
      </c>
      <c r="R220" s="11" t="str">
        <f>IF(Line[Added Date]="","",(Line[Added Date]))</f>
        <v/>
      </c>
      <c r="S220" s="3" t="str">
        <f>IF(Line[Z COORD]="","",PROPER(Line[Z COORD]))</f>
        <v/>
      </c>
      <c r="T220" s="3" t="str">
        <f>IF(Line[Asset Description]="","",PROPER(Line[Asset Description]))</f>
        <v/>
      </c>
      <c r="U220" s="3" t="str">
        <f>IF(Line[Asset Group]="","",VLOOKUP(Line[Wall SubType],subdom_master_gdb,2,FALSE))</f>
        <v/>
      </c>
      <c r="V220" s="3" t="str">
        <f>IF(Line[Asset Group]="","",VLOOKUP(Line[Material],material_master,2,FALSE))</f>
        <v/>
      </c>
      <c r="W220" s="3" t="str">
        <f>IF(Line[Height m]="","",Line[Height m])</f>
        <v/>
      </c>
      <c r="X220" s="3" t="str">
        <f>IF(Line[Length m]="","",Line[Length m])</f>
        <v/>
      </c>
      <c r="Y220" s="3" t="str">
        <f>IF(Line[Width m]="","",Line[Width m])</f>
        <v/>
      </c>
      <c r="Z220" s="3" t="str">
        <f>IF(Line[Asset Group]="","",VLOOKUP(Line[Purpose],f_g_function,2,FALSE))</f>
        <v/>
      </c>
      <c r="AA220" s="3" t="str">
        <f>IF(Line[Asset Group]="","",VLOOKUP(Line[Post Material],material_master,2,FALSE))</f>
        <v/>
      </c>
      <c r="AB220" s="3" t="str">
        <f>IF(Line[Pipe Diameter mm]="","",Line[Pipe Diameter mm])</f>
        <v/>
      </c>
      <c r="AC220" s="3" t="str">
        <f>IF(Line[Asset Group]="","",VLOOKUP(Line[Pipe Material],irrigation_pipe_material,2,FALSE))</f>
        <v/>
      </c>
      <c r="AD220" s="3" t="str">
        <f>IF(Line[Asset Group]="","",VLOOKUP(Line[System],irrigation_system,2,FALSE))</f>
        <v/>
      </c>
      <c r="AE220" s="3" t="str">
        <f>IF(Line[Asset Group]="","",VLOOKUP(Line[Status],irrigation_status,2,FALSE))</f>
        <v/>
      </c>
      <c r="AF220" s="3" t="str">
        <f>IF(Line[Asset Group]="","",VLOOKUP(Line[Surface],subdom_master_gdb,2,FALSE))</f>
        <v/>
      </c>
      <c r="AG220" s="3" t="str">
        <f>IF(Line[Surface Layer Depth mm]="","",Line[Surface Layer Depth mm])</f>
        <v/>
      </c>
      <c r="AH220" s="3" t="str">
        <f>IF(Line[Av Width m]="","",Line[Av Width m])</f>
        <v/>
      </c>
      <c r="AI220" s="3" t="str">
        <f>IF(Line[Asset Group]="","",VLOOKUP(Line[Cycle],yes_no,2,FALSE))</f>
        <v/>
      </c>
      <c r="AJ220" s="3" t="str">
        <f>IF(Line[Asset Group]="","",VLOOKUP(Line[Species],hedge_species,2,FALSE))</f>
        <v/>
      </c>
    </row>
    <row r="221" spans="1:36" s="3" customFormat="1" x14ac:dyDescent="0.2">
      <c r="A221" s="3" t="str">
        <f>IF(Line[DWG File Name]="","",Line[DWG File Name])</f>
        <v/>
      </c>
      <c r="B221" s="3" t="str">
        <f>IF(Line[DWG Layer Name]="","",Line[DWG Layer Name])</f>
        <v/>
      </c>
      <c r="C221" s="3" t="str">
        <f>IF(Line[DWG Handle]="","",Line[DWG Handle])</f>
        <v/>
      </c>
      <c r="D221" s="58" t="str">
        <f>IF(Line[Approx Centroid X]="","",Line[Approx Centroid X])</f>
        <v/>
      </c>
      <c r="E221" s="58" t="str">
        <f>IF(Line[Approx Centroid Y]="","",Line[Approx Centroid Y])</f>
        <v/>
      </c>
      <c r="F221" s="3" t="str">
        <f>IF(Line[Replacement Asset]="","",Line[Replacement Asset])</f>
        <v/>
      </c>
      <c r="G221" s="3" t="str">
        <f>IF(Line[Asset ID]="","",UPPER(Line[Asset ID]))</f>
        <v/>
      </c>
      <c r="H221" s="3" t="str">
        <f>IF(Line[Asset Group]="","",VLOOKUP(Line[Asset Group],asset_grp_line,4,FALSE))</f>
        <v/>
      </c>
      <c r="I221" s="3" t="str">
        <f>IF(Line[Asset Group]="","",VLOOKUP(Line[Asset Group],asset_grp_line,2,FALSE))</f>
        <v/>
      </c>
      <c r="J221" s="3" t="str">
        <f>IF(Line[Asset Group]="","",VLOOKUP(Line[Asset Group],asset_grp_line,3,FALSE))</f>
        <v/>
      </c>
      <c r="K221" s="3" t="str">
        <f>IF(Line[Asset Group]="","",VLOOKUP(Line[Asset Type],type_master_list,2,FALSE))</f>
        <v/>
      </c>
      <c r="L221" s="3" t="str">
        <f>IF(Line[Asset Name]="","",PROPER(Line[Asset Name]))</f>
        <v/>
      </c>
      <c r="M221" s="11" t="str">
        <f>IF(Line[Install Date]="","",(Line[Install Date]))</f>
        <v/>
      </c>
      <c r="N221" s="3" t="str">
        <f>IF(Line[Note]="","",PROPER(Line[Note]))</f>
        <v/>
      </c>
      <c r="O221" s="3" t="str">
        <f>IF(Line[Resource Consent Number]="","",UPPER(Line[Resource Consent Number]))</f>
        <v/>
      </c>
      <c r="P221" s="53" t="str">
        <f>IF(Line[Asset Unit Cost]="","",Line[Asset Unit Cost])</f>
        <v/>
      </c>
      <c r="Q221" s="3" t="str">
        <f>IF(Line[Added By]="","",UPPER(Line[Added By]))</f>
        <v/>
      </c>
      <c r="R221" s="11" t="str">
        <f>IF(Line[Added Date]="","",(Line[Added Date]))</f>
        <v/>
      </c>
      <c r="S221" s="3" t="str">
        <f>IF(Line[Z COORD]="","",PROPER(Line[Z COORD]))</f>
        <v/>
      </c>
      <c r="T221" s="3" t="str">
        <f>IF(Line[Asset Description]="","",PROPER(Line[Asset Description]))</f>
        <v/>
      </c>
      <c r="U221" s="3" t="str">
        <f>IF(Line[Asset Group]="","",VLOOKUP(Line[Wall SubType],subdom_master_gdb,2,FALSE))</f>
        <v/>
      </c>
      <c r="V221" s="3" t="str">
        <f>IF(Line[Asset Group]="","",VLOOKUP(Line[Material],material_master,2,FALSE))</f>
        <v/>
      </c>
      <c r="W221" s="3" t="str">
        <f>IF(Line[Height m]="","",Line[Height m])</f>
        <v/>
      </c>
      <c r="X221" s="3" t="str">
        <f>IF(Line[Length m]="","",Line[Length m])</f>
        <v/>
      </c>
      <c r="Y221" s="3" t="str">
        <f>IF(Line[Width m]="","",Line[Width m])</f>
        <v/>
      </c>
      <c r="Z221" s="3" t="str">
        <f>IF(Line[Asset Group]="","",VLOOKUP(Line[Purpose],f_g_function,2,FALSE))</f>
        <v/>
      </c>
      <c r="AA221" s="3" t="str">
        <f>IF(Line[Asset Group]="","",VLOOKUP(Line[Post Material],material_master,2,FALSE))</f>
        <v/>
      </c>
      <c r="AB221" s="3" t="str">
        <f>IF(Line[Pipe Diameter mm]="","",Line[Pipe Diameter mm])</f>
        <v/>
      </c>
      <c r="AC221" s="3" t="str">
        <f>IF(Line[Asset Group]="","",VLOOKUP(Line[Pipe Material],irrigation_pipe_material,2,FALSE))</f>
        <v/>
      </c>
      <c r="AD221" s="3" t="str">
        <f>IF(Line[Asset Group]="","",VLOOKUP(Line[System],irrigation_system,2,FALSE))</f>
        <v/>
      </c>
      <c r="AE221" s="3" t="str">
        <f>IF(Line[Asset Group]="","",VLOOKUP(Line[Status],irrigation_status,2,FALSE))</f>
        <v/>
      </c>
      <c r="AF221" s="3" t="str">
        <f>IF(Line[Asset Group]="","",VLOOKUP(Line[Surface],subdom_master_gdb,2,FALSE))</f>
        <v/>
      </c>
      <c r="AG221" s="3" t="str">
        <f>IF(Line[Surface Layer Depth mm]="","",Line[Surface Layer Depth mm])</f>
        <v/>
      </c>
      <c r="AH221" s="3" t="str">
        <f>IF(Line[Av Width m]="","",Line[Av Width m])</f>
        <v/>
      </c>
      <c r="AI221" s="3" t="str">
        <f>IF(Line[Asset Group]="","",VLOOKUP(Line[Cycle],yes_no,2,FALSE))</f>
        <v/>
      </c>
      <c r="AJ221" s="3" t="str">
        <f>IF(Line[Asset Group]="","",VLOOKUP(Line[Species],hedge_species,2,FALSE))</f>
        <v/>
      </c>
    </row>
    <row r="222" spans="1:36" s="3" customFormat="1" x14ac:dyDescent="0.2">
      <c r="A222" s="3" t="str">
        <f>IF(Line[DWG File Name]="","",Line[DWG File Name])</f>
        <v/>
      </c>
      <c r="B222" s="3" t="str">
        <f>IF(Line[DWG Layer Name]="","",Line[DWG Layer Name])</f>
        <v/>
      </c>
      <c r="C222" s="3" t="str">
        <f>IF(Line[DWG Handle]="","",Line[DWG Handle])</f>
        <v/>
      </c>
      <c r="D222" s="58" t="str">
        <f>IF(Line[Approx Centroid X]="","",Line[Approx Centroid X])</f>
        <v/>
      </c>
      <c r="E222" s="58" t="str">
        <f>IF(Line[Approx Centroid Y]="","",Line[Approx Centroid Y])</f>
        <v/>
      </c>
      <c r="F222" s="3" t="str">
        <f>IF(Line[Replacement Asset]="","",Line[Replacement Asset])</f>
        <v/>
      </c>
      <c r="G222" s="3" t="str">
        <f>IF(Line[Asset ID]="","",UPPER(Line[Asset ID]))</f>
        <v/>
      </c>
      <c r="H222" s="3" t="str">
        <f>IF(Line[Asset Group]="","",VLOOKUP(Line[Asset Group],asset_grp_line,4,FALSE))</f>
        <v/>
      </c>
      <c r="I222" s="3" t="str">
        <f>IF(Line[Asset Group]="","",VLOOKUP(Line[Asset Group],asset_grp_line,2,FALSE))</f>
        <v/>
      </c>
      <c r="J222" s="3" t="str">
        <f>IF(Line[Asset Group]="","",VLOOKUP(Line[Asset Group],asset_grp_line,3,FALSE))</f>
        <v/>
      </c>
      <c r="K222" s="3" t="str">
        <f>IF(Line[Asset Group]="","",VLOOKUP(Line[Asset Type],type_master_list,2,FALSE))</f>
        <v/>
      </c>
      <c r="L222" s="3" t="str">
        <f>IF(Line[Asset Name]="","",PROPER(Line[Asset Name]))</f>
        <v/>
      </c>
      <c r="M222" s="11" t="str">
        <f>IF(Line[Install Date]="","",(Line[Install Date]))</f>
        <v/>
      </c>
      <c r="N222" s="3" t="str">
        <f>IF(Line[Note]="","",PROPER(Line[Note]))</f>
        <v/>
      </c>
      <c r="O222" s="3" t="str">
        <f>IF(Line[Resource Consent Number]="","",UPPER(Line[Resource Consent Number]))</f>
        <v/>
      </c>
      <c r="P222" s="53" t="str">
        <f>IF(Line[Asset Unit Cost]="","",Line[Asset Unit Cost])</f>
        <v/>
      </c>
      <c r="Q222" s="3" t="str">
        <f>IF(Line[Added By]="","",UPPER(Line[Added By]))</f>
        <v/>
      </c>
      <c r="R222" s="11" t="str">
        <f>IF(Line[Added Date]="","",(Line[Added Date]))</f>
        <v/>
      </c>
      <c r="S222" s="3" t="str">
        <f>IF(Line[Z COORD]="","",PROPER(Line[Z COORD]))</f>
        <v/>
      </c>
      <c r="T222" s="3" t="str">
        <f>IF(Line[Asset Description]="","",PROPER(Line[Asset Description]))</f>
        <v/>
      </c>
      <c r="U222" s="3" t="str">
        <f>IF(Line[Asset Group]="","",VLOOKUP(Line[Wall SubType],subdom_master_gdb,2,FALSE))</f>
        <v/>
      </c>
      <c r="V222" s="3" t="str">
        <f>IF(Line[Asset Group]="","",VLOOKUP(Line[Material],material_master,2,FALSE))</f>
        <v/>
      </c>
      <c r="W222" s="3" t="str">
        <f>IF(Line[Height m]="","",Line[Height m])</f>
        <v/>
      </c>
      <c r="X222" s="3" t="str">
        <f>IF(Line[Length m]="","",Line[Length m])</f>
        <v/>
      </c>
      <c r="Y222" s="3" t="str">
        <f>IF(Line[Width m]="","",Line[Width m])</f>
        <v/>
      </c>
      <c r="Z222" s="3" t="str">
        <f>IF(Line[Asset Group]="","",VLOOKUP(Line[Purpose],f_g_function,2,FALSE))</f>
        <v/>
      </c>
      <c r="AA222" s="3" t="str">
        <f>IF(Line[Asset Group]="","",VLOOKUP(Line[Post Material],material_master,2,FALSE))</f>
        <v/>
      </c>
      <c r="AB222" s="3" t="str">
        <f>IF(Line[Pipe Diameter mm]="","",Line[Pipe Diameter mm])</f>
        <v/>
      </c>
      <c r="AC222" s="3" t="str">
        <f>IF(Line[Asset Group]="","",VLOOKUP(Line[Pipe Material],irrigation_pipe_material,2,FALSE))</f>
        <v/>
      </c>
      <c r="AD222" s="3" t="str">
        <f>IF(Line[Asset Group]="","",VLOOKUP(Line[System],irrigation_system,2,FALSE))</f>
        <v/>
      </c>
      <c r="AE222" s="3" t="str">
        <f>IF(Line[Asset Group]="","",VLOOKUP(Line[Status],irrigation_status,2,FALSE))</f>
        <v/>
      </c>
      <c r="AF222" s="3" t="str">
        <f>IF(Line[Asset Group]="","",VLOOKUP(Line[Surface],subdom_master_gdb,2,FALSE))</f>
        <v/>
      </c>
      <c r="AG222" s="3" t="str">
        <f>IF(Line[Surface Layer Depth mm]="","",Line[Surface Layer Depth mm])</f>
        <v/>
      </c>
      <c r="AH222" s="3" t="str">
        <f>IF(Line[Av Width m]="","",Line[Av Width m])</f>
        <v/>
      </c>
      <c r="AI222" s="3" t="str">
        <f>IF(Line[Asset Group]="","",VLOOKUP(Line[Cycle],yes_no,2,FALSE))</f>
        <v/>
      </c>
      <c r="AJ222" s="3" t="str">
        <f>IF(Line[Asset Group]="","",VLOOKUP(Line[Species],hedge_species,2,FALSE))</f>
        <v/>
      </c>
    </row>
    <row r="223" spans="1:36" s="3" customFormat="1" x14ac:dyDescent="0.2">
      <c r="A223" s="3" t="str">
        <f>IF(Line[DWG File Name]="","",Line[DWG File Name])</f>
        <v/>
      </c>
      <c r="B223" s="3" t="str">
        <f>IF(Line[DWG Layer Name]="","",Line[DWG Layer Name])</f>
        <v/>
      </c>
      <c r="C223" s="3" t="str">
        <f>IF(Line[DWG Handle]="","",Line[DWG Handle])</f>
        <v/>
      </c>
      <c r="D223" s="58" t="str">
        <f>IF(Line[Approx Centroid X]="","",Line[Approx Centroid X])</f>
        <v/>
      </c>
      <c r="E223" s="58" t="str">
        <f>IF(Line[Approx Centroid Y]="","",Line[Approx Centroid Y])</f>
        <v/>
      </c>
      <c r="F223" s="3" t="str">
        <f>IF(Line[Replacement Asset]="","",Line[Replacement Asset])</f>
        <v/>
      </c>
      <c r="G223" s="3" t="str">
        <f>IF(Line[Asset ID]="","",UPPER(Line[Asset ID]))</f>
        <v/>
      </c>
      <c r="H223" s="3" t="str">
        <f>IF(Line[Asset Group]="","",VLOOKUP(Line[Asset Group],asset_grp_line,4,FALSE))</f>
        <v/>
      </c>
      <c r="I223" s="3" t="str">
        <f>IF(Line[Asset Group]="","",VLOOKUP(Line[Asset Group],asset_grp_line,2,FALSE))</f>
        <v/>
      </c>
      <c r="J223" s="3" t="str">
        <f>IF(Line[Asset Group]="","",VLOOKUP(Line[Asset Group],asset_grp_line,3,FALSE))</f>
        <v/>
      </c>
      <c r="K223" s="3" t="str">
        <f>IF(Line[Asset Group]="","",VLOOKUP(Line[Asset Type],type_master_list,2,FALSE))</f>
        <v/>
      </c>
      <c r="L223" s="3" t="str">
        <f>IF(Line[Asset Name]="","",PROPER(Line[Asset Name]))</f>
        <v/>
      </c>
      <c r="M223" s="11" t="str">
        <f>IF(Line[Install Date]="","",(Line[Install Date]))</f>
        <v/>
      </c>
      <c r="N223" s="3" t="str">
        <f>IF(Line[Note]="","",PROPER(Line[Note]))</f>
        <v/>
      </c>
      <c r="O223" s="3" t="str">
        <f>IF(Line[Resource Consent Number]="","",UPPER(Line[Resource Consent Number]))</f>
        <v/>
      </c>
      <c r="P223" s="53" t="str">
        <f>IF(Line[Asset Unit Cost]="","",Line[Asset Unit Cost])</f>
        <v/>
      </c>
      <c r="Q223" s="3" t="str">
        <f>IF(Line[Added By]="","",UPPER(Line[Added By]))</f>
        <v/>
      </c>
      <c r="R223" s="11" t="str">
        <f>IF(Line[Added Date]="","",(Line[Added Date]))</f>
        <v/>
      </c>
      <c r="S223" s="3" t="str">
        <f>IF(Line[Z COORD]="","",PROPER(Line[Z COORD]))</f>
        <v/>
      </c>
      <c r="T223" s="3" t="str">
        <f>IF(Line[Asset Description]="","",PROPER(Line[Asset Description]))</f>
        <v/>
      </c>
      <c r="U223" s="3" t="str">
        <f>IF(Line[Asset Group]="","",VLOOKUP(Line[Wall SubType],subdom_master_gdb,2,FALSE))</f>
        <v/>
      </c>
      <c r="V223" s="3" t="str">
        <f>IF(Line[Asset Group]="","",VLOOKUP(Line[Material],material_master,2,FALSE))</f>
        <v/>
      </c>
      <c r="W223" s="3" t="str">
        <f>IF(Line[Height m]="","",Line[Height m])</f>
        <v/>
      </c>
      <c r="X223" s="3" t="str">
        <f>IF(Line[Length m]="","",Line[Length m])</f>
        <v/>
      </c>
      <c r="Y223" s="3" t="str">
        <f>IF(Line[Width m]="","",Line[Width m])</f>
        <v/>
      </c>
      <c r="Z223" s="3" t="str">
        <f>IF(Line[Asset Group]="","",VLOOKUP(Line[Purpose],f_g_function,2,FALSE))</f>
        <v/>
      </c>
      <c r="AA223" s="3" t="str">
        <f>IF(Line[Asset Group]="","",VLOOKUP(Line[Post Material],material_master,2,FALSE))</f>
        <v/>
      </c>
      <c r="AB223" s="3" t="str">
        <f>IF(Line[Pipe Diameter mm]="","",Line[Pipe Diameter mm])</f>
        <v/>
      </c>
      <c r="AC223" s="3" t="str">
        <f>IF(Line[Asset Group]="","",VLOOKUP(Line[Pipe Material],irrigation_pipe_material,2,FALSE))</f>
        <v/>
      </c>
      <c r="AD223" s="3" t="str">
        <f>IF(Line[Asset Group]="","",VLOOKUP(Line[System],irrigation_system,2,FALSE))</f>
        <v/>
      </c>
      <c r="AE223" s="3" t="str">
        <f>IF(Line[Asset Group]="","",VLOOKUP(Line[Status],irrigation_status,2,FALSE))</f>
        <v/>
      </c>
      <c r="AF223" s="3" t="str">
        <f>IF(Line[Asset Group]="","",VLOOKUP(Line[Surface],subdom_master_gdb,2,FALSE))</f>
        <v/>
      </c>
      <c r="AG223" s="3" t="str">
        <f>IF(Line[Surface Layer Depth mm]="","",Line[Surface Layer Depth mm])</f>
        <v/>
      </c>
      <c r="AH223" s="3" t="str">
        <f>IF(Line[Av Width m]="","",Line[Av Width m])</f>
        <v/>
      </c>
      <c r="AI223" s="3" t="str">
        <f>IF(Line[Asset Group]="","",VLOOKUP(Line[Cycle],yes_no,2,FALSE))</f>
        <v/>
      </c>
      <c r="AJ223" s="3" t="str">
        <f>IF(Line[Asset Group]="","",VLOOKUP(Line[Species],hedge_species,2,FALSE))</f>
        <v/>
      </c>
    </row>
    <row r="224" spans="1:36" s="3" customFormat="1" x14ac:dyDescent="0.2">
      <c r="A224" s="3" t="str">
        <f>IF(Line[DWG File Name]="","",Line[DWG File Name])</f>
        <v/>
      </c>
      <c r="B224" s="3" t="str">
        <f>IF(Line[DWG Layer Name]="","",Line[DWG Layer Name])</f>
        <v/>
      </c>
      <c r="C224" s="3" t="str">
        <f>IF(Line[DWG Handle]="","",Line[DWG Handle])</f>
        <v/>
      </c>
      <c r="D224" s="58" t="str">
        <f>IF(Line[Approx Centroid X]="","",Line[Approx Centroid X])</f>
        <v/>
      </c>
      <c r="E224" s="58" t="str">
        <f>IF(Line[Approx Centroid Y]="","",Line[Approx Centroid Y])</f>
        <v/>
      </c>
      <c r="F224" s="3" t="str">
        <f>IF(Line[Replacement Asset]="","",Line[Replacement Asset])</f>
        <v/>
      </c>
      <c r="G224" s="3" t="str">
        <f>IF(Line[Asset ID]="","",UPPER(Line[Asset ID]))</f>
        <v/>
      </c>
      <c r="H224" s="3" t="str">
        <f>IF(Line[Asset Group]="","",VLOOKUP(Line[Asset Group],asset_grp_line,4,FALSE))</f>
        <v/>
      </c>
      <c r="I224" s="3" t="str">
        <f>IF(Line[Asset Group]="","",VLOOKUP(Line[Asset Group],asset_grp_line,2,FALSE))</f>
        <v/>
      </c>
      <c r="J224" s="3" t="str">
        <f>IF(Line[Asset Group]="","",VLOOKUP(Line[Asset Group],asset_grp_line,3,FALSE))</f>
        <v/>
      </c>
      <c r="K224" s="3" t="str">
        <f>IF(Line[Asset Group]="","",VLOOKUP(Line[Asset Type],type_master_list,2,FALSE))</f>
        <v/>
      </c>
      <c r="L224" s="3" t="str">
        <f>IF(Line[Asset Name]="","",PROPER(Line[Asset Name]))</f>
        <v/>
      </c>
      <c r="M224" s="11" t="str">
        <f>IF(Line[Install Date]="","",(Line[Install Date]))</f>
        <v/>
      </c>
      <c r="N224" s="3" t="str">
        <f>IF(Line[Note]="","",PROPER(Line[Note]))</f>
        <v/>
      </c>
      <c r="O224" s="3" t="str">
        <f>IF(Line[Resource Consent Number]="","",UPPER(Line[Resource Consent Number]))</f>
        <v/>
      </c>
      <c r="P224" s="53" t="str">
        <f>IF(Line[Asset Unit Cost]="","",Line[Asset Unit Cost])</f>
        <v/>
      </c>
      <c r="Q224" s="3" t="str">
        <f>IF(Line[Added By]="","",UPPER(Line[Added By]))</f>
        <v/>
      </c>
      <c r="R224" s="11" t="str">
        <f>IF(Line[Added Date]="","",(Line[Added Date]))</f>
        <v/>
      </c>
      <c r="S224" s="3" t="str">
        <f>IF(Line[Z COORD]="","",PROPER(Line[Z COORD]))</f>
        <v/>
      </c>
      <c r="T224" s="3" t="str">
        <f>IF(Line[Asset Description]="","",PROPER(Line[Asset Description]))</f>
        <v/>
      </c>
      <c r="U224" s="3" t="str">
        <f>IF(Line[Asset Group]="","",VLOOKUP(Line[Wall SubType],subdom_master_gdb,2,FALSE))</f>
        <v/>
      </c>
      <c r="V224" s="3" t="str">
        <f>IF(Line[Asset Group]="","",VLOOKUP(Line[Material],material_master,2,FALSE))</f>
        <v/>
      </c>
      <c r="W224" s="3" t="str">
        <f>IF(Line[Height m]="","",Line[Height m])</f>
        <v/>
      </c>
      <c r="X224" s="3" t="str">
        <f>IF(Line[Length m]="","",Line[Length m])</f>
        <v/>
      </c>
      <c r="Y224" s="3" t="str">
        <f>IF(Line[Width m]="","",Line[Width m])</f>
        <v/>
      </c>
      <c r="Z224" s="3" t="str">
        <f>IF(Line[Asset Group]="","",VLOOKUP(Line[Purpose],f_g_function,2,FALSE))</f>
        <v/>
      </c>
      <c r="AA224" s="3" t="str">
        <f>IF(Line[Asset Group]="","",VLOOKUP(Line[Post Material],material_master,2,FALSE))</f>
        <v/>
      </c>
      <c r="AB224" s="3" t="str">
        <f>IF(Line[Pipe Diameter mm]="","",Line[Pipe Diameter mm])</f>
        <v/>
      </c>
      <c r="AC224" s="3" t="str">
        <f>IF(Line[Asset Group]="","",VLOOKUP(Line[Pipe Material],irrigation_pipe_material,2,FALSE))</f>
        <v/>
      </c>
      <c r="AD224" s="3" t="str">
        <f>IF(Line[Asset Group]="","",VLOOKUP(Line[System],irrigation_system,2,FALSE))</f>
        <v/>
      </c>
      <c r="AE224" s="3" t="str">
        <f>IF(Line[Asset Group]="","",VLOOKUP(Line[Status],irrigation_status,2,FALSE))</f>
        <v/>
      </c>
      <c r="AF224" s="3" t="str">
        <f>IF(Line[Asset Group]="","",VLOOKUP(Line[Surface],subdom_master_gdb,2,FALSE))</f>
        <v/>
      </c>
      <c r="AG224" s="3" t="str">
        <f>IF(Line[Surface Layer Depth mm]="","",Line[Surface Layer Depth mm])</f>
        <v/>
      </c>
      <c r="AH224" s="3" t="str">
        <f>IF(Line[Av Width m]="","",Line[Av Width m])</f>
        <v/>
      </c>
      <c r="AI224" s="3" t="str">
        <f>IF(Line[Asset Group]="","",VLOOKUP(Line[Cycle],yes_no,2,FALSE))</f>
        <v/>
      </c>
      <c r="AJ224" s="3" t="str">
        <f>IF(Line[Asset Group]="","",VLOOKUP(Line[Species],hedge_species,2,FALSE))</f>
        <v/>
      </c>
    </row>
    <row r="225" spans="1:36" s="3" customFormat="1" x14ac:dyDescent="0.2">
      <c r="A225" s="3" t="str">
        <f>IF(Line[DWG File Name]="","",Line[DWG File Name])</f>
        <v/>
      </c>
      <c r="B225" s="3" t="str">
        <f>IF(Line[DWG Layer Name]="","",Line[DWG Layer Name])</f>
        <v/>
      </c>
      <c r="C225" s="3" t="str">
        <f>IF(Line[DWG Handle]="","",Line[DWG Handle])</f>
        <v/>
      </c>
      <c r="D225" s="58" t="str">
        <f>IF(Line[Approx Centroid X]="","",Line[Approx Centroid X])</f>
        <v/>
      </c>
      <c r="E225" s="58" t="str">
        <f>IF(Line[Approx Centroid Y]="","",Line[Approx Centroid Y])</f>
        <v/>
      </c>
      <c r="F225" s="3" t="str">
        <f>IF(Line[Replacement Asset]="","",Line[Replacement Asset])</f>
        <v/>
      </c>
      <c r="G225" s="3" t="str">
        <f>IF(Line[Asset ID]="","",UPPER(Line[Asset ID]))</f>
        <v/>
      </c>
      <c r="H225" s="3" t="str">
        <f>IF(Line[Asset Group]="","",VLOOKUP(Line[Asset Group],asset_grp_line,4,FALSE))</f>
        <v/>
      </c>
      <c r="I225" s="3" t="str">
        <f>IF(Line[Asset Group]="","",VLOOKUP(Line[Asset Group],asset_grp_line,2,FALSE))</f>
        <v/>
      </c>
      <c r="J225" s="3" t="str">
        <f>IF(Line[Asset Group]="","",VLOOKUP(Line[Asset Group],asset_grp_line,3,FALSE))</f>
        <v/>
      </c>
      <c r="K225" s="3" t="str">
        <f>IF(Line[Asset Group]="","",VLOOKUP(Line[Asset Type],type_master_list,2,FALSE))</f>
        <v/>
      </c>
      <c r="L225" s="3" t="str">
        <f>IF(Line[Asset Name]="","",PROPER(Line[Asset Name]))</f>
        <v/>
      </c>
      <c r="M225" s="11" t="str">
        <f>IF(Line[Install Date]="","",(Line[Install Date]))</f>
        <v/>
      </c>
      <c r="N225" s="3" t="str">
        <f>IF(Line[Note]="","",PROPER(Line[Note]))</f>
        <v/>
      </c>
      <c r="O225" s="3" t="str">
        <f>IF(Line[Resource Consent Number]="","",UPPER(Line[Resource Consent Number]))</f>
        <v/>
      </c>
      <c r="P225" s="53" t="str">
        <f>IF(Line[Asset Unit Cost]="","",Line[Asset Unit Cost])</f>
        <v/>
      </c>
      <c r="Q225" s="3" t="str">
        <f>IF(Line[Added By]="","",UPPER(Line[Added By]))</f>
        <v/>
      </c>
      <c r="R225" s="11" t="str">
        <f>IF(Line[Added Date]="","",(Line[Added Date]))</f>
        <v/>
      </c>
      <c r="S225" s="3" t="str">
        <f>IF(Line[Z COORD]="","",PROPER(Line[Z COORD]))</f>
        <v/>
      </c>
      <c r="T225" s="3" t="str">
        <f>IF(Line[Asset Description]="","",PROPER(Line[Asset Description]))</f>
        <v/>
      </c>
      <c r="U225" s="3" t="str">
        <f>IF(Line[Asset Group]="","",VLOOKUP(Line[Wall SubType],subdom_master_gdb,2,FALSE))</f>
        <v/>
      </c>
      <c r="V225" s="3" t="str">
        <f>IF(Line[Asset Group]="","",VLOOKUP(Line[Material],material_master,2,FALSE))</f>
        <v/>
      </c>
      <c r="W225" s="3" t="str">
        <f>IF(Line[Height m]="","",Line[Height m])</f>
        <v/>
      </c>
      <c r="X225" s="3" t="str">
        <f>IF(Line[Length m]="","",Line[Length m])</f>
        <v/>
      </c>
      <c r="Y225" s="3" t="str">
        <f>IF(Line[Width m]="","",Line[Width m])</f>
        <v/>
      </c>
      <c r="Z225" s="3" t="str">
        <f>IF(Line[Asset Group]="","",VLOOKUP(Line[Purpose],f_g_function,2,FALSE))</f>
        <v/>
      </c>
      <c r="AA225" s="3" t="str">
        <f>IF(Line[Asset Group]="","",VLOOKUP(Line[Post Material],material_master,2,FALSE))</f>
        <v/>
      </c>
      <c r="AB225" s="3" t="str">
        <f>IF(Line[Pipe Diameter mm]="","",Line[Pipe Diameter mm])</f>
        <v/>
      </c>
      <c r="AC225" s="3" t="str">
        <f>IF(Line[Asset Group]="","",VLOOKUP(Line[Pipe Material],irrigation_pipe_material,2,FALSE))</f>
        <v/>
      </c>
      <c r="AD225" s="3" t="str">
        <f>IF(Line[Asset Group]="","",VLOOKUP(Line[System],irrigation_system,2,FALSE))</f>
        <v/>
      </c>
      <c r="AE225" s="3" t="str">
        <f>IF(Line[Asset Group]="","",VLOOKUP(Line[Status],irrigation_status,2,FALSE))</f>
        <v/>
      </c>
      <c r="AF225" s="3" t="str">
        <f>IF(Line[Asset Group]="","",VLOOKUP(Line[Surface],subdom_master_gdb,2,FALSE))</f>
        <v/>
      </c>
      <c r="AG225" s="3" t="str">
        <f>IF(Line[Surface Layer Depth mm]="","",Line[Surface Layer Depth mm])</f>
        <v/>
      </c>
      <c r="AH225" s="3" t="str">
        <f>IF(Line[Av Width m]="","",Line[Av Width m])</f>
        <v/>
      </c>
      <c r="AI225" s="3" t="str">
        <f>IF(Line[Asset Group]="","",VLOOKUP(Line[Cycle],yes_no,2,FALSE))</f>
        <v/>
      </c>
      <c r="AJ225" s="3" t="str">
        <f>IF(Line[Asset Group]="","",VLOOKUP(Line[Species],hedge_species,2,FALSE))</f>
        <v/>
      </c>
    </row>
    <row r="226" spans="1:36" s="3" customFormat="1" x14ac:dyDescent="0.2">
      <c r="A226" s="3" t="str">
        <f>IF(Line[DWG File Name]="","",Line[DWG File Name])</f>
        <v/>
      </c>
      <c r="B226" s="3" t="str">
        <f>IF(Line[DWG Layer Name]="","",Line[DWG Layer Name])</f>
        <v/>
      </c>
      <c r="C226" s="3" t="str">
        <f>IF(Line[DWG Handle]="","",Line[DWG Handle])</f>
        <v/>
      </c>
      <c r="D226" s="58" t="str">
        <f>IF(Line[Approx Centroid X]="","",Line[Approx Centroid X])</f>
        <v/>
      </c>
      <c r="E226" s="58" t="str">
        <f>IF(Line[Approx Centroid Y]="","",Line[Approx Centroid Y])</f>
        <v/>
      </c>
      <c r="F226" s="3" t="str">
        <f>IF(Line[Replacement Asset]="","",Line[Replacement Asset])</f>
        <v/>
      </c>
      <c r="G226" s="3" t="str">
        <f>IF(Line[Asset ID]="","",UPPER(Line[Asset ID]))</f>
        <v/>
      </c>
      <c r="H226" s="3" t="str">
        <f>IF(Line[Asset Group]="","",VLOOKUP(Line[Asset Group],asset_grp_line,4,FALSE))</f>
        <v/>
      </c>
      <c r="I226" s="3" t="str">
        <f>IF(Line[Asset Group]="","",VLOOKUP(Line[Asset Group],asset_grp_line,2,FALSE))</f>
        <v/>
      </c>
      <c r="J226" s="3" t="str">
        <f>IF(Line[Asset Group]="","",VLOOKUP(Line[Asset Group],asset_grp_line,3,FALSE))</f>
        <v/>
      </c>
      <c r="K226" s="3" t="str">
        <f>IF(Line[Asset Group]="","",VLOOKUP(Line[Asset Type],type_master_list,2,FALSE))</f>
        <v/>
      </c>
      <c r="L226" s="3" t="str">
        <f>IF(Line[Asset Name]="","",PROPER(Line[Asset Name]))</f>
        <v/>
      </c>
      <c r="M226" s="11" t="str">
        <f>IF(Line[Install Date]="","",(Line[Install Date]))</f>
        <v/>
      </c>
      <c r="N226" s="3" t="str">
        <f>IF(Line[Note]="","",PROPER(Line[Note]))</f>
        <v/>
      </c>
      <c r="O226" s="3" t="str">
        <f>IF(Line[Resource Consent Number]="","",UPPER(Line[Resource Consent Number]))</f>
        <v/>
      </c>
      <c r="P226" s="53" t="str">
        <f>IF(Line[Asset Unit Cost]="","",Line[Asset Unit Cost])</f>
        <v/>
      </c>
      <c r="Q226" s="3" t="str">
        <f>IF(Line[Added By]="","",UPPER(Line[Added By]))</f>
        <v/>
      </c>
      <c r="R226" s="11" t="str">
        <f>IF(Line[Added Date]="","",(Line[Added Date]))</f>
        <v/>
      </c>
      <c r="S226" s="3" t="str">
        <f>IF(Line[Z COORD]="","",PROPER(Line[Z COORD]))</f>
        <v/>
      </c>
      <c r="T226" s="3" t="str">
        <f>IF(Line[Asset Description]="","",PROPER(Line[Asset Description]))</f>
        <v/>
      </c>
      <c r="U226" s="3" t="str">
        <f>IF(Line[Asset Group]="","",VLOOKUP(Line[Wall SubType],subdom_master_gdb,2,FALSE))</f>
        <v/>
      </c>
      <c r="V226" s="3" t="str">
        <f>IF(Line[Asset Group]="","",VLOOKUP(Line[Material],material_master,2,FALSE))</f>
        <v/>
      </c>
      <c r="W226" s="3" t="str">
        <f>IF(Line[Height m]="","",Line[Height m])</f>
        <v/>
      </c>
      <c r="X226" s="3" t="str">
        <f>IF(Line[Length m]="","",Line[Length m])</f>
        <v/>
      </c>
      <c r="Y226" s="3" t="str">
        <f>IF(Line[Width m]="","",Line[Width m])</f>
        <v/>
      </c>
      <c r="Z226" s="3" t="str">
        <f>IF(Line[Asset Group]="","",VLOOKUP(Line[Purpose],f_g_function,2,FALSE))</f>
        <v/>
      </c>
      <c r="AA226" s="3" t="str">
        <f>IF(Line[Asset Group]="","",VLOOKUP(Line[Post Material],material_master,2,FALSE))</f>
        <v/>
      </c>
      <c r="AB226" s="3" t="str">
        <f>IF(Line[Pipe Diameter mm]="","",Line[Pipe Diameter mm])</f>
        <v/>
      </c>
      <c r="AC226" s="3" t="str">
        <f>IF(Line[Asset Group]="","",VLOOKUP(Line[Pipe Material],irrigation_pipe_material,2,FALSE))</f>
        <v/>
      </c>
      <c r="AD226" s="3" t="str">
        <f>IF(Line[Asset Group]="","",VLOOKUP(Line[System],irrigation_system,2,FALSE))</f>
        <v/>
      </c>
      <c r="AE226" s="3" t="str">
        <f>IF(Line[Asset Group]="","",VLOOKUP(Line[Status],irrigation_status,2,FALSE))</f>
        <v/>
      </c>
      <c r="AF226" s="3" t="str">
        <f>IF(Line[Asset Group]="","",VLOOKUP(Line[Surface],subdom_master_gdb,2,FALSE))</f>
        <v/>
      </c>
      <c r="AG226" s="3" t="str">
        <f>IF(Line[Surface Layer Depth mm]="","",Line[Surface Layer Depth mm])</f>
        <v/>
      </c>
      <c r="AH226" s="3" t="str">
        <f>IF(Line[Av Width m]="","",Line[Av Width m])</f>
        <v/>
      </c>
      <c r="AI226" s="3" t="str">
        <f>IF(Line[Asset Group]="","",VLOOKUP(Line[Cycle],yes_no,2,FALSE))</f>
        <v/>
      </c>
      <c r="AJ226" s="3" t="str">
        <f>IF(Line[Asset Group]="","",VLOOKUP(Line[Species],hedge_species,2,FALSE))</f>
        <v/>
      </c>
    </row>
    <row r="227" spans="1:36" s="3" customFormat="1" x14ac:dyDescent="0.2">
      <c r="A227" s="3" t="str">
        <f>IF(Line[DWG File Name]="","",Line[DWG File Name])</f>
        <v/>
      </c>
      <c r="B227" s="3" t="str">
        <f>IF(Line[DWG Layer Name]="","",Line[DWG Layer Name])</f>
        <v/>
      </c>
      <c r="C227" s="3" t="str">
        <f>IF(Line[DWG Handle]="","",Line[DWG Handle])</f>
        <v/>
      </c>
      <c r="D227" s="58" t="str">
        <f>IF(Line[Approx Centroid X]="","",Line[Approx Centroid X])</f>
        <v/>
      </c>
      <c r="E227" s="58" t="str">
        <f>IF(Line[Approx Centroid Y]="","",Line[Approx Centroid Y])</f>
        <v/>
      </c>
      <c r="F227" s="3" t="str">
        <f>IF(Line[Replacement Asset]="","",Line[Replacement Asset])</f>
        <v/>
      </c>
      <c r="G227" s="3" t="str">
        <f>IF(Line[Asset ID]="","",UPPER(Line[Asset ID]))</f>
        <v/>
      </c>
      <c r="H227" s="3" t="str">
        <f>IF(Line[Asset Group]="","",VLOOKUP(Line[Asset Group],asset_grp_line,4,FALSE))</f>
        <v/>
      </c>
      <c r="I227" s="3" t="str">
        <f>IF(Line[Asset Group]="","",VLOOKUP(Line[Asset Group],asset_grp_line,2,FALSE))</f>
        <v/>
      </c>
      <c r="J227" s="3" t="str">
        <f>IF(Line[Asset Group]="","",VLOOKUP(Line[Asset Group],asset_grp_line,3,FALSE))</f>
        <v/>
      </c>
      <c r="K227" s="3" t="str">
        <f>IF(Line[Asset Group]="","",VLOOKUP(Line[Asset Type],type_master_list,2,FALSE))</f>
        <v/>
      </c>
      <c r="L227" s="3" t="str">
        <f>IF(Line[Asset Name]="","",PROPER(Line[Asset Name]))</f>
        <v/>
      </c>
      <c r="M227" s="11" t="str">
        <f>IF(Line[Install Date]="","",(Line[Install Date]))</f>
        <v/>
      </c>
      <c r="N227" s="3" t="str">
        <f>IF(Line[Note]="","",PROPER(Line[Note]))</f>
        <v/>
      </c>
      <c r="O227" s="3" t="str">
        <f>IF(Line[Resource Consent Number]="","",UPPER(Line[Resource Consent Number]))</f>
        <v/>
      </c>
      <c r="P227" s="53" t="str">
        <f>IF(Line[Asset Unit Cost]="","",Line[Asset Unit Cost])</f>
        <v/>
      </c>
      <c r="Q227" s="3" t="str">
        <f>IF(Line[Added By]="","",UPPER(Line[Added By]))</f>
        <v/>
      </c>
      <c r="R227" s="11" t="str">
        <f>IF(Line[Added Date]="","",(Line[Added Date]))</f>
        <v/>
      </c>
      <c r="S227" s="3" t="str">
        <f>IF(Line[Z COORD]="","",PROPER(Line[Z COORD]))</f>
        <v/>
      </c>
      <c r="T227" s="3" t="str">
        <f>IF(Line[Asset Description]="","",PROPER(Line[Asset Description]))</f>
        <v/>
      </c>
      <c r="U227" s="3" t="str">
        <f>IF(Line[Asset Group]="","",VLOOKUP(Line[Wall SubType],subdom_master_gdb,2,FALSE))</f>
        <v/>
      </c>
      <c r="V227" s="3" t="str">
        <f>IF(Line[Asset Group]="","",VLOOKUP(Line[Material],material_master,2,FALSE))</f>
        <v/>
      </c>
      <c r="W227" s="3" t="str">
        <f>IF(Line[Height m]="","",Line[Height m])</f>
        <v/>
      </c>
      <c r="X227" s="3" t="str">
        <f>IF(Line[Length m]="","",Line[Length m])</f>
        <v/>
      </c>
      <c r="Y227" s="3" t="str">
        <f>IF(Line[Width m]="","",Line[Width m])</f>
        <v/>
      </c>
      <c r="Z227" s="3" t="str">
        <f>IF(Line[Asset Group]="","",VLOOKUP(Line[Purpose],f_g_function,2,FALSE))</f>
        <v/>
      </c>
      <c r="AA227" s="3" t="str">
        <f>IF(Line[Asset Group]="","",VLOOKUP(Line[Post Material],material_master,2,FALSE))</f>
        <v/>
      </c>
      <c r="AB227" s="3" t="str">
        <f>IF(Line[Pipe Diameter mm]="","",Line[Pipe Diameter mm])</f>
        <v/>
      </c>
      <c r="AC227" s="3" t="str">
        <f>IF(Line[Asset Group]="","",VLOOKUP(Line[Pipe Material],irrigation_pipe_material,2,FALSE))</f>
        <v/>
      </c>
      <c r="AD227" s="3" t="str">
        <f>IF(Line[Asset Group]="","",VLOOKUP(Line[System],irrigation_system,2,FALSE))</f>
        <v/>
      </c>
      <c r="AE227" s="3" t="str">
        <f>IF(Line[Asset Group]="","",VLOOKUP(Line[Status],irrigation_status,2,FALSE))</f>
        <v/>
      </c>
      <c r="AF227" s="3" t="str">
        <f>IF(Line[Asset Group]="","",VLOOKUP(Line[Surface],subdom_master_gdb,2,FALSE))</f>
        <v/>
      </c>
      <c r="AG227" s="3" t="str">
        <f>IF(Line[Surface Layer Depth mm]="","",Line[Surface Layer Depth mm])</f>
        <v/>
      </c>
      <c r="AH227" s="3" t="str">
        <f>IF(Line[Av Width m]="","",Line[Av Width m])</f>
        <v/>
      </c>
      <c r="AI227" s="3" t="str">
        <f>IF(Line[Asset Group]="","",VLOOKUP(Line[Cycle],yes_no,2,FALSE))</f>
        <v/>
      </c>
      <c r="AJ227" s="3" t="str">
        <f>IF(Line[Asset Group]="","",VLOOKUP(Line[Species],hedge_species,2,FALSE))</f>
        <v/>
      </c>
    </row>
    <row r="228" spans="1:36" s="3" customFormat="1" x14ac:dyDescent="0.2">
      <c r="A228" s="3" t="str">
        <f>IF(Line[DWG File Name]="","",Line[DWG File Name])</f>
        <v/>
      </c>
      <c r="B228" s="3" t="str">
        <f>IF(Line[DWG Layer Name]="","",Line[DWG Layer Name])</f>
        <v/>
      </c>
      <c r="C228" s="3" t="str">
        <f>IF(Line[DWG Handle]="","",Line[DWG Handle])</f>
        <v/>
      </c>
      <c r="D228" s="58" t="str">
        <f>IF(Line[Approx Centroid X]="","",Line[Approx Centroid X])</f>
        <v/>
      </c>
      <c r="E228" s="58" t="str">
        <f>IF(Line[Approx Centroid Y]="","",Line[Approx Centroid Y])</f>
        <v/>
      </c>
      <c r="F228" s="3" t="str">
        <f>IF(Line[Replacement Asset]="","",Line[Replacement Asset])</f>
        <v/>
      </c>
      <c r="G228" s="3" t="str">
        <f>IF(Line[Asset ID]="","",UPPER(Line[Asset ID]))</f>
        <v/>
      </c>
      <c r="H228" s="3" t="str">
        <f>IF(Line[Asset Group]="","",VLOOKUP(Line[Asset Group],asset_grp_line,4,FALSE))</f>
        <v/>
      </c>
      <c r="I228" s="3" t="str">
        <f>IF(Line[Asset Group]="","",VLOOKUP(Line[Asset Group],asset_grp_line,2,FALSE))</f>
        <v/>
      </c>
      <c r="J228" s="3" t="str">
        <f>IF(Line[Asset Group]="","",VLOOKUP(Line[Asset Group],asset_grp_line,3,FALSE))</f>
        <v/>
      </c>
      <c r="K228" s="3" t="str">
        <f>IF(Line[Asset Group]="","",VLOOKUP(Line[Asset Type],type_master_list,2,FALSE))</f>
        <v/>
      </c>
      <c r="L228" s="3" t="str">
        <f>IF(Line[Asset Name]="","",PROPER(Line[Asset Name]))</f>
        <v/>
      </c>
      <c r="M228" s="11" t="str">
        <f>IF(Line[Install Date]="","",(Line[Install Date]))</f>
        <v/>
      </c>
      <c r="N228" s="3" t="str">
        <f>IF(Line[Note]="","",PROPER(Line[Note]))</f>
        <v/>
      </c>
      <c r="O228" s="3" t="str">
        <f>IF(Line[Resource Consent Number]="","",UPPER(Line[Resource Consent Number]))</f>
        <v/>
      </c>
      <c r="P228" s="53" t="str">
        <f>IF(Line[Asset Unit Cost]="","",Line[Asset Unit Cost])</f>
        <v/>
      </c>
      <c r="Q228" s="3" t="str">
        <f>IF(Line[Added By]="","",UPPER(Line[Added By]))</f>
        <v/>
      </c>
      <c r="R228" s="11" t="str">
        <f>IF(Line[Added Date]="","",(Line[Added Date]))</f>
        <v/>
      </c>
      <c r="S228" s="3" t="str">
        <f>IF(Line[Z COORD]="","",PROPER(Line[Z COORD]))</f>
        <v/>
      </c>
      <c r="T228" s="3" t="str">
        <f>IF(Line[Asset Description]="","",PROPER(Line[Asset Description]))</f>
        <v/>
      </c>
      <c r="U228" s="3" t="str">
        <f>IF(Line[Asset Group]="","",VLOOKUP(Line[Wall SubType],subdom_master_gdb,2,FALSE))</f>
        <v/>
      </c>
      <c r="V228" s="3" t="str">
        <f>IF(Line[Asset Group]="","",VLOOKUP(Line[Material],material_master,2,FALSE))</f>
        <v/>
      </c>
      <c r="W228" s="3" t="str">
        <f>IF(Line[Height m]="","",Line[Height m])</f>
        <v/>
      </c>
      <c r="X228" s="3" t="str">
        <f>IF(Line[Length m]="","",Line[Length m])</f>
        <v/>
      </c>
      <c r="Y228" s="3" t="str">
        <f>IF(Line[Width m]="","",Line[Width m])</f>
        <v/>
      </c>
      <c r="Z228" s="3" t="str">
        <f>IF(Line[Asset Group]="","",VLOOKUP(Line[Purpose],f_g_function,2,FALSE))</f>
        <v/>
      </c>
      <c r="AA228" s="3" t="str">
        <f>IF(Line[Asset Group]="","",VLOOKUP(Line[Post Material],material_master,2,FALSE))</f>
        <v/>
      </c>
      <c r="AB228" s="3" t="str">
        <f>IF(Line[Pipe Diameter mm]="","",Line[Pipe Diameter mm])</f>
        <v/>
      </c>
      <c r="AC228" s="3" t="str">
        <f>IF(Line[Asset Group]="","",VLOOKUP(Line[Pipe Material],irrigation_pipe_material,2,FALSE))</f>
        <v/>
      </c>
      <c r="AD228" s="3" t="str">
        <f>IF(Line[Asset Group]="","",VLOOKUP(Line[System],irrigation_system,2,FALSE))</f>
        <v/>
      </c>
      <c r="AE228" s="3" t="str">
        <f>IF(Line[Asset Group]="","",VLOOKUP(Line[Status],irrigation_status,2,FALSE))</f>
        <v/>
      </c>
      <c r="AF228" s="3" t="str">
        <f>IF(Line[Asset Group]="","",VLOOKUP(Line[Surface],subdom_master_gdb,2,FALSE))</f>
        <v/>
      </c>
      <c r="AG228" s="3" t="str">
        <f>IF(Line[Surface Layer Depth mm]="","",Line[Surface Layer Depth mm])</f>
        <v/>
      </c>
      <c r="AH228" s="3" t="str">
        <f>IF(Line[Av Width m]="","",Line[Av Width m])</f>
        <v/>
      </c>
      <c r="AI228" s="3" t="str">
        <f>IF(Line[Asset Group]="","",VLOOKUP(Line[Cycle],yes_no,2,FALSE))</f>
        <v/>
      </c>
      <c r="AJ228" s="3" t="str">
        <f>IF(Line[Asset Group]="","",VLOOKUP(Line[Species],hedge_species,2,FALSE))</f>
        <v/>
      </c>
    </row>
    <row r="229" spans="1:36" s="3" customFormat="1" x14ac:dyDescent="0.2">
      <c r="A229" s="3" t="str">
        <f>IF(Line[DWG File Name]="","",Line[DWG File Name])</f>
        <v/>
      </c>
      <c r="B229" s="3" t="str">
        <f>IF(Line[DWG Layer Name]="","",Line[DWG Layer Name])</f>
        <v/>
      </c>
      <c r="C229" s="3" t="str">
        <f>IF(Line[DWG Handle]="","",Line[DWG Handle])</f>
        <v/>
      </c>
      <c r="D229" s="58" t="str">
        <f>IF(Line[Approx Centroid X]="","",Line[Approx Centroid X])</f>
        <v/>
      </c>
      <c r="E229" s="58" t="str">
        <f>IF(Line[Approx Centroid Y]="","",Line[Approx Centroid Y])</f>
        <v/>
      </c>
      <c r="F229" s="3" t="str">
        <f>IF(Line[Replacement Asset]="","",Line[Replacement Asset])</f>
        <v/>
      </c>
      <c r="G229" s="3" t="str">
        <f>IF(Line[Asset ID]="","",UPPER(Line[Asset ID]))</f>
        <v/>
      </c>
      <c r="H229" s="3" t="str">
        <f>IF(Line[Asset Group]="","",VLOOKUP(Line[Asset Group],asset_grp_line,4,FALSE))</f>
        <v/>
      </c>
      <c r="I229" s="3" t="str">
        <f>IF(Line[Asset Group]="","",VLOOKUP(Line[Asset Group],asset_grp_line,2,FALSE))</f>
        <v/>
      </c>
      <c r="J229" s="3" t="str">
        <f>IF(Line[Asset Group]="","",VLOOKUP(Line[Asset Group],asset_grp_line,3,FALSE))</f>
        <v/>
      </c>
      <c r="K229" s="3" t="str">
        <f>IF(Line[Asset Group]="","",VLOOKUP(Line[Asset Type],type_master_list,2,FALSE))</f>
        <v/>
      </c>
      <c r="L229" s="3" t="str">
        <f>IF(Line[Asset Name]="","",PROPER(Line[Asset Name]))</f>
        <v/>
      </c>
      <c r="M229" s="11" t="str">
        <f>IF(Line[Install Date]="","",(Line[Install Date]))</f>
        <v/>
      </c>
      <c r="N229" s="3" t="str">
        <f>IF(Line[Note]="","",PROPER(Line[Note]))</f>
        <v/>
      </c>
      <c r="O229" s="3" t="str">
        <f>IF(Line[Resource Consent Number]="","",UPPER(Line[Resource Consent Number]))</f>
        <v/>
      </c>
      <c r="P229" s="53" t="str">
        <f>IF(Line[Asset Unit Cost]="","",Line[Asset Unit Cost])</f>
        <v/>
      </c>
      <c r="Q229" s="3" t="str">
        <f>IF(Line[Added By]="","",UPPER(Line[Added By]))</f>
        <v/>
      </c>
      <c r="R229" s="11" t="str">
        <f>IF(Line[Added Date]="","",(Line[Added Date]))</f>
        <v/>
      </c>
      <c r="S229" s="3" t="str">
        <f>IF(Line[Z COORD]="","",PROPER(Line[Z COORD]))</f>
        <v/>
      </c>
      <c r="T229" s="3" t="str">
        <f>IF(Line[Asset Description]="","",PROPER(Line[Asset Description]))</f>
        <v/>
      </c>
      <c r="U229" s="3" t="str">
        <f>IF(Line[Asset Group]="","",VLOOKUP(Line[Wall SubType],subdom_master_gdb,2,FALSE))</f>
        <v/>
      </c>
      <c r="V229" s="3" t="str">
        <f>IF(Line[Asset Group]="","",VLOOKUP(Line[Material],material_master,2,FALSE))</f>
        <v/>
      </c>
      <c r="W229" s="3" t="str">
        <f>IF(Line[Height m]="","",Line[Height m])</f>
        <v/>
      </c>
      <c r="X229" s="3" t="str">
        <f>IF(Line[Length m]="","",Line[Length m])</f>
        <v/>
      </c>
      <c r="Y229" s="3" t="str">
        <f>IF(Line[Width m]="","",Line[Width m])</f>
        <v/>
      </c>
      <c r="Z229" s="3" t="str">
        <f>IF(Line[Asset Group]="","",VLOOKUP(Line[Purpose],f_g_function,2,FALSE))</f>
        <v/>
      </c>
      <c r="AA229" s="3" t="str">
        <f>IF(Line[Asset Group]="","",VLOOKUP(Line[Post Material],material_master,2,FALSE))</f>
        <v/>
      </c>
      <c r="AB229" s="3" t="str">
        <f>IF(Line[Pipe Diameter mm]="","",Line[Pipe Diameter mm])</f>
        <v/>
      </c>
      <c r="AC229" s="3" t="str">
        <f>IF(Line[Asset Group]="","",VLOOKUP(Line[Pipe Material],irrigation_pipe_material,2,FALSE))</f>
        <v/>
      </c>
      <c r="AD229" s="3" t="str">
        <f>IF(Line[Asset Group]="","",VLOOKUP(Line[System],irrigation_system,2,FALSE))</f>
        <v/>
      </c>
      <c r="AE229" s="3" t="str">
        <f>IF(Line[Asset Group]="","",VLOOKUP(Line[Status],irrigation_status,2,FALSE))</f>
        <v/>
      </c>
      <c r="AF229" s="3" t="str">
        <f>IF(Line[Asset Group]="","",VLOOKUP(Line[Surface],subdom_master_gdb,2,FALSE))</f>
        <v/>
      </c>
      <c r="AG229" s="3" t="str">
        <f>IF(Line[Surface Layer Depth mm]="","",Line[Surface Layer Depth mm])</f>
        <v/>
      </c>
      <c r="AH229" s="3" t="str">
        <f>IF(Line[Av Width m]="","",Line[Av Width m])</f>
        <v/>
      </c>
      <c r="AI229" s="3" t="str">
        <f>IF(Line[Asset Group]="","",VLOOKUP(Line[Cycle],yes_no,2,FALSE))</f>
        <v/>
      </c>
      <c r="AJ229" s="3" t="str">
        <f>IF(Line[Asset Group]="","",VLOOKUP(Line[Species],hedge_species,2,FALSE))</f>
        <v/>
      </c>
    </row>
    <row r="230" spans="1:36" s="3" customFormat="1" x14ac:dyDescent="0.2">
      <c r="A230" s="3" t="str">
        <f>IF(Line[DWG File Name]="","",Line[DWG File Name])</f>
        <v/>
      </c>
      <c r="B230" s="3" t="str">
        <f>IF(Line[DWG Layer Name]="","",Line[DWG Layer Name])</f>
        <v/>
      </c>
      <c r="C230" s="3" t="str">
        <f>IF(Line[DWG Handle]="","",Line[DWG Handle])</f>
        <v/>
      </c>
      <c r="D230" s="58" t="str">
        <f>IF(Line[Approx Centroid X]="","",Line[Approx Centroid X])</f>
        <v/>
      </c>
      <c r="E230" s="58" t="str">
        <f>IF(Line[Approx Centroid Y]="","",Line[Approx Centroid Y])</f>
        <v/>
      </c>
      <c r="F230" s="3" t="str">
        <f>IF(Line[Replacement Asset]="","",Line[Replacement Asset])</f>
        <v/>
      </c>
      <c r="G230" s="3" t="str">
        <f>IF(Line[Asset ID]="","",UPPER(Line[Asset ID]))</f>
        <v/>
      </c>
      <c r="H230" s="3" t="str">
        <f>IF(Line[Asset Group]="","",VLOOKUP(Line[Asset Group],asset_grp_line,4,FALSE))</f>
        <v/>
      </c>
      <c r="I230" s="3" t="str">
        <f>IF(Line[Asset Group]="","",VLOOKUP(Line[Asset Group],asset_grp_line,2,FALSE))</f>
        <v/>
      </c>
      <c r="J230" s="3" t="str">
        <f>IF(Line[Asset Group]="","",VLOOKUP(Line[Asset Group],asset_grp_line,3,FALSE))</f>
        <v/>
      </c>
      <c r="K230" s="3" t="str">
        <f>IF(Line[Asset Group]="","",VLOOKUP(Line[Asset Type],type_master_list,2,FALSE))</f>
        <v/>
      </c>
      <c r="L230" s="3" t="str">
        <f>IF(Line[Asset Name]="","",PROPER(Line[Asset Name]))</f>
        <v/>
      </c>
      <c r="M230" s="11" t="str">
        <f>IF(Line[Install Date]="","",(Line[Install Date]))</f>
        <v/>
      </c>
      <c r="N230" s="3" t="str">
        <f>IF(Line[Note]="","",PROPER(Line[Note]))</f>
        <v/>
      </c>
      <c r="O230" s="3" t="str">
        <f>IF(Line[Resource Consent Number]="","",UPPER(Line[Resource Consent Number]))</f>
        <v/>
      </c>
      <c r="P230" s="53" t="str">
        <f>IF(Line[Asset Unit Cost]="","",Line[Asset Unit Cost])</f>
        <v/>
      </c>
      <c r="Q230" s="3" t="str">
        <f>IF(Line[Added By]="","",UPPER(Line[Added By]))</f>
        <v/>
      </c>
      <c r="R230" s="11" t="str">
        <f>IF(Line[Added Date]="","",(Line[Added Date]))</f>
        <v/>
      </c>
      <c r="S230" s="3" t="str">
        <f>IF(Line[Z COORD]="","",PROPER(Line[Z COORD]))</f>
        <v/>
      </c>
      <c r="T230" s="3" t="str">
        <f>IF(Line[Asset Description]="","",PROPER(Line[Asset Description]))</f>
        <v/>
      </c>
      <c r="U230" s="3" t="str">
        <f>IF(Line[Asset Group]="","",VLOOKUP(Line[Wall SubType],subdom_master_gdb,2,FALSE))</f>
        <v/>
      </c>
      <c r="V230" s="3" t="str">
        <f>IF(Line[Asset Group]="","",VLOOKUP(Line[Material],material_master,2,FALSE))</f>
        <v/>
      </c>
      <c r="W230" s="3" t="str">
        <f>IF(Line[Height m]="","",Line[Height m])</f>
        <v/>
      </c>
      <c r="X230" s="3" t="str">
        <f>IF(Line[Length m]="","",Line[Length m])</f>
        <v/>
      </c>
      <c r="Y230" s="3" t="str">
        <f>IF(Line[Width m]="","",Line[Width m])</f>
        <v/>
      </c>
      <c r="Z230" s="3" t="str">
        <f>IF(Line[Asset Group]="","",VLOOKUP(Line[Purpose],f_g_function,2,FALSE))</f>
        <v/>
      </c>
      <c r="AA230" s="3" t="str">
        <f>IF(Line[Asset Group]="","",VLOOKUP(Line[Post Material],material_master,2,FALSE))</f>
        <v/>
      </c>
      <c r="AB230" s="3" t="str">
        <f>IF(Line[Pipe Diameter mm]="","",Line[Pipe Diameter mm])</f>
        <v/>
      </c>
      <c r="AC230" s="3" t="str">
        <f>IF(Line[Asset Group]="","",VLOOKUP(Line[Pipe Material],irrigation_pipe_material,2,FALSE))</f>
        <v/>
      </c>
      <c r="AD230" s="3" t="str">
        <f>IF(Line[Asset Group]="","",VLOOKUP(Line[System],irrigation_system,2,FALSE))</f>
        <v/>
      </c>
      <c r="AE230" s="3" t="str">
        <f>IF(Line[Asset Group]="","",VLOOKUP(Line[Status],irrigation_status,2,FALSE))</f>
        <v/>
      </c>
      <c r="AF230" s="3" t="str">
        <f>IF(Line[Asset Group]="","",VLOOKUP(Line[Surface],subdom_master_gdb,2,FALSE))</f>
        <v/>
      </c>
      <c r="AG230" s="3" t="str">
        <f>IF(Line[Surface Layer Depth mm]="","",Line[Surface Layer Depth mm])</f>
        <v/>
      </c>
      <c r="AH230" s="3" t="str">
        <f>IF(Line[Av Width m]="","",Line[Av Width m])</f>
        <v/>
      </c>
      <c r="AI230" s="3" t="str">
        <f>IF(Line[Asset Group]="","",VLOOKUP(Line[Cycle],yes_no,2,FALSE))</f>
        <v/>
      </c>
      <c r="AJ230" s="3" t="str">
        <f>IF(Line[Asset Group]="","",VLOOKUP(Line[Species],hedge_species,2,FALSE))</f>
        <v/>
      </c>
    </row>
    <row r="231" spans="1:36" s="3" customFormat="1" x14ac:dyDescent="0.2">
      <c r="A231" s="3" t="str">
        <f>IF(Line[DWG File Name]="","",Line[DWG File Name])</f>
        <v/>
      </c>
      <c r="B231" s="3" t="str">
        <f>IF(Line[DWG Layer Name]="","",Line[DWG Layer Name])</f>
        <v/>
      </c>
      <c r="C231" s="3" t="str">
        <f>IF(Line[DWG Handle]="","",Line[DWG Handle])</f>
        <v/>
      </c>
      <c r="D231" s="58" t="str">
        <f>IF(Line[Approx Centroid X]="","",Line[Approx Centroid X])</f>
        <v/>
      </c>
      <c r="E231" s="58" t="str">
        <f>IF(Line[Approx Centroid Y]="","",Line[Approx Centroid Y])</f>
        <v/>
      </c>
      <c r="F231" s="3" t="str">
        <f>IF(Line[Replacement Asset]="","",Line[Replacement Asset])</f>
        <v/>
      </c>
      <c r="G231" s="3" t="str">
        <f>IF(Line[Asset ID]="","",UPPER(Line[Asset ID]))</f>
        <v/>
      </c>
      <c r="H231" s="3" t="str">
        <f>IF(Line[Asset Group]="","",VLOOKUP(Line[Asset Group],asset_grp_line,4,FALSE))</f>
        <v/>
      </c>
      <c r="I231" s="3" t="str">
        <f>IF(Line[Asset Group]="","",VLOOKUP(Line[Asset Group],asset_grp_line,2,FALSE))</f>
        <v/>
      </c>
      <c r="J231" s="3" t="str">
        <f>IF(Line[Asset Group]="","",VLOOKUP(Line[Asset Group],asset_grp_line,3,FALSE))</f>
        <v/>
      </c>
      <c r="K231" s="3" t="str">
        <f>IF(Line[Asset Group]="","",VLOOKUP(Line[Asset Type],type_master_list,2,FALSE))</f>
        <v/>
      </c>
      <c r="L231" s="3" t="str">
        <f>IF(Line[Asset Name]="","",PROPER(Line[Asset Name]))</f>
        <v/>
      </c>
      <c r="M231" s="11" t="str">
        <f>IF(Line[Install Date]="","",(Line[Install Date]))</f>
        <v/>
      </c>
      <c r="N231" s="3" t="str">
        <f>IF(Line[Note]="","",PROPER(Line[Note]))</f>
        <v/>
      </c>
      <c r="O231" s="3" t="str">
        <f>IF(Line[Resource Consent Number]="","",UPPER(Line[Resource Consent Number]))</f>
        <v/>
      </c>
      <c r="P231" s="53" t="str">
        <f>IF(Line[Asset Unit Cost]="","",Line[Asset Unit Cost])</f>
        <v/>
      </c>
      <c r="Q231" s="3" t="str">
        <f>IF(Line[Added By]="","",UPPER(Line[Added By]))</f>
        <v/>
      </c>
      <c r="R231" s="11" t="str">
        <f>IF(Line[Added Date]="","",(Line[Added Date]))</f>
        <v/>
      </c>
      <c r="S231" s="3" t="str">
        <f>IF(Line[Z COORD]="","",PROPER(Line[Z COORD]))</f>
        <v/>
      </c>
      <c r="T231" s="3" t="str">
        <f>IF(Line[Asset Description]="","",PROPER(Line[Asset Description]))</f>
        <v/>
      </c>
      <c r="U231" s="3" t="str">
        <f>IF(Line[Asset Group]="","",VLOOKUP(Line[Wall SubType],subdom_master_gdb,2,FALSE))</f>
        <v/>
      </c>
      <c r="V231" s="3" t="str">
        <f>IF(Line[Asset Group]="","",VLOOKUP(Line[Material],material_master,2,FALSE))</f>
        <v/>
      </c>
      <c r="W231" s="3" t="str">
        <f>IF(Line[Height m]="","",Line[Height m])</f>
        <v/>
      </c>
      <c r="X231" s="3" t="str">
        <f>IF(Line[Length m]="","",Line[Length m])</f>
        <v/>
      </c>
      <c r="Y231" s="3" t="str">
        <f>IF(Line[Width m]="","",Line[Width m])</f>
        <v/>
      </c>
      <c r="Z231" s="3" t="str">
        <f>IF(Line[Asset Group]="","",VLOOKUP(Line[Purpose],f_g_function,2,FALSE))</f>
        <v/>
      </c>
      <c r="AA231" s="3" t="str">
        <f>IF(Line[Asset Group]="","",VLOOKUP(Line[Post Material],material_master,2,FALSE))</f>
        <v/>
      </c>
      <c r="AB231" s="3" t="str">
        <f>IF(Line[Pipe Diameter mm]="","",Line[Pipe Diameter mm])</f>
        <v/>
      </c>
      <c r="AC231" s="3" t="str">
        <f>IF(Line[Asset Group]="","",VLOOKUP(Line[Pipe Material],irrigation_pipe_material,2,FALSE))</f>
        <v/>
      </c>
      <c r="AD231" s="3" t="str">
        <f>IF(Line[Asset Group]="","",VLOOKUP(Line[System],irrigation_system,2,FALSE))</f>
        <v/>
      </c>
      <c r="AE231" s="3" t="str">
        <f>IF(Line[Asset Group]="","",VLOOKUP(Line[Status],irrigation_status,2,FALSE))</f>
        <v/>
      </c>
      <c r="AF231" s="3" t="str">
        <f>IF(Line[Asset Group]="","",VLOOKUP(Line[Surface],subdom_master_gdb,2,FALSE))</f>
        <v/>
      </c>
      <c r="AG231" s="3" t="str">
        <f>IF(Line[Surface Layer Depth mm]="","",Line[Surface Layer Depth mm])</f>
        <v/>
      </c>
      <c r="AH231" s="3" t="str">
        <f>IF(Line[Av Width m]="","",Line[Av Width m])</f>
        <v/>
      </c>
      <c r="AI231" s="3" t="str">
        <f>IF(Line[Asset Group]="","",VLOOKUP(Line[Cycle],yes_no,2,FALSE))</f>
        <v/>
      </c>
      <c r="AJ231" s="3" t="str">
        <f>IF(Line[Asset Group]="","",VLOOKUP(Line[Species],hedge_species,2,FALSE))</f>
        <v/>
      </c>
    </row>
    <row r="232" spans="1:36" s="3" customFormat="1" x14ac:dyDescent="0.2">
      <c r="A232" s="3" t="str">
        <f>IF(Line[DWG File Name]="","",Line[DWG File Name])</f>
        <v/>
      </c>
      <c r="B232" s="3" t="str">
        <f>IF(Line[DWG Layer Name]="","",Line[DWG Layer Name])</f>
        <v/>
      </c>
      <c r="C232" s="3" t="str">
        <f>IF(Line[DWG Handle]="","",Line[DWG Handle])</f>
        <v/>
      </c>
      <c r="D232" s="58" t="str">
        <f>IF(Line[Approx Centroid X]="","",Line[Approx Centroid X])</f>
        <v/>
      </c>
      <c r="E232" s="58" t="str">
        <f>IF(Line[Approx Centroid Y]="","",Line[Approx Centroid Y])</f>
        <v/>
      </c>
      <c r="F232" s="3" t="str">
        <f>IF(Line[Replacement Asset]="","",Line[Replacement Asset])</f>
        <v/>
      </c>
      <c r="G232" s="3" t="str">
        <f>IF(Line[Asset ID]="","",UPPER(Line[Asset ID]))</f>
        <v/>
      </c>
      <c r="H232" s="3" t="str">
        <f>IF(Line[Asset Group]="","",VLOOKUP(Line[Asset Group],asset_grp_line,4,FALSE))</f>
        <v/>
      </c>
      <c r="I232" s="3" t="str">
        <f>IF(Line[Asset Group]="","",VLOOKUP(Line[Asset Group],asset_grp_line,2,FALSE))</f>
        <v/>
      </c>
      <c r="J232" s="3" t="str">
        <f>IF(Line[Asset Group]="","",VLOOKUP(Line[Asset Group],asset_grp_line,3,FALSE))</f>
        <v/>
      </c>
      <c r="K232" s="3" t="str">
        <f>IF(Line[Asset Group]="","",VLOOKUP(Line[Asset Type],type_master_list,2,FALSE))</f>
        <v/>
      </c>
      <c r="L232" s="3" t="str">
        <f>IF(Line[Asset Name]="","",PROPER(Line[Asset Name]))</f>
        <v/>
      </c>
      <c r="M232" s="11" t="str">
        <f>IF(Line[Install Date]="","",(Line[Install Date]))</f>
        <v/>
      </c>
      <c r="N232" s="3" t="str">
        <f>IF(Line[Note]="","",PROPER(Line[Note]))</f>
        <v/>
      </c>
      <c r="O232" s="3" t="str">
        <f>IF(Line[Resource Consent Number]="","",UPPER(Line[Resource Consent Number]))</f>
        <v/>
      </c>
      <c r="P232" s="53" t="str">
        <f>IF(Line[Asset Unit Cost]="","",Line[Asset Unit Cost])</f>
        <v/>
      </c>
      <c r="Q232" s="3" t="str">
        <f>IF(Line[Added By]="","",UPPER(Line[Added By]))</f>
        <v/>
      </c>
      <c r="R232" s="11" t="str">
        <f>IF(Line[Added Date]="","",(Line[Added Date]))</f>
        <v/>
      </c>
      <c r="S232" s="3" t="str">
        <f>IF(Line[Z COORD]="","",PROPER(Line[Z COORD]))</f>
        <v/>
      </c>
      <c r="T232" s="3" t="str">
        <f>IF(Line[Asset Description]="","",PROPER(Line[Asset Description]))</f>
        <v/>
      </c>
      <c r="U232" s="3" t="str">
        <f>IF(Line[Asset Group]="","",VLOOKUP(Line[Wall SubType],subdom_master_gdb,2,FALSE))</f>
        <v/>
      </c>
      <c r="V232" s="3" t="str">
        <f>IF(Line[Asset Group]="","",VLOOKUP(Line[Material],material_master,2,FALSE))</f>
        <v/>
      </c>
      <c r="W232" s="3" t="str">
        <f>IF(Line[Height m]="","",Line[Height m])</f>
        <v/>
      </c>
      <c r="X232" s="3" t="str">
        <f>IF(Line[Length m]="","",Line[Length m])</f>
        <v/>
      </c>
      <c r="Y232" s="3" t="str">
        <f>IF(Line[Width m]="","",Line[Width m])</f>
        <v/>
      </c>
      <c r="Z232" s="3" t="str">
        <f>IF(Line[Asset Group]="","",VLOOKUP(Line[Purpose],f_g_function,2,FALSE))</f>
        <v/>
      </c>
      <c r="AA232" s="3" t="str">
        <f>IF(Line[Asset Group]="","",VLOOKUP(Line[Post Material],material_master,2,FALSE))</f>
        <v/>
      </c>
      <c r="AB232" s="3" t="str">
        <f>IF(Line[Pipe Diameter mm]="","",Line[Pipe Diameter mm])</f>
        <v/>
      </c>
      <c r="AC232" s="3" t="str">
        <f>IF(Line[Asset Group]="","",VLOOKUP(Line[Pipe Material],irrigation_pipe_material,2,FALSE))</f>
        <v/>
      </c>
      <c r="AD232" s="3" t="str">
        <f>IF(Line[Asset Group]="","",VLOOKUP(Line[System],irrigation_system,2,FALSE))</f>
        <v/>
      </c>
      <c r="AE232" s="3" t="str">
        <f>IF(Line[Asset Group]="","",VLOOKUP(Line[Status],irrigation_status,2,FALSE))</f>
        <v/>
      </c>
      <c r="AF232" s="3" t="str">
        <f>IF(Line[Asset Group]="","",VLOOKUP(Line[Surface],subdom_master_gdb,2,FALSE))</f>
        <v/>
      </c>
      <c r="AG232" s="3" t="str">
        <f>IF(Line[Surface Layer Depth mm]="","",Line[Surface Layer Depth mm])</f>
        <v/>
      </c>
      <c r="AH232" s="3" t="str">
        <f>IF(Line[Av Width m]="","",Line[Av Width m])</f>
        <v/>
      </c>
      <c r="AI232" s="3" t="str">
        <f>IF(Line[Asset Group]="","",VLOOKUP(Line[Cycle],yes_no,2,FALSE))</f>
        <v/>
      </c>
      <c r="AJ232" s="3" t="str">
        <f>IF(Line[Asset Group]="","",VLOOKUP(Line[Species],hedge_species,2,FALSE))</f>
        <v/>
      </c>
    </row>
    <row r="233" spans="1:36" s="3" customFormat="1" x14ac:dyDescent="0.2">
      <c r="A233" s="3" t="str">
        <f>IF(Line[DWG File Name]="","",Line[DWG File Name])</f>
        <v/>
      </c>
      <c r="B233" s="3" t="str">
        <f>IF(Line[DWG Layer Name]="","",Line[DWG Layer Name])</f>
        <v/>
      </c>
      <c r="C233" s="3" t="str">
        <f>IF(Line[DWG Handle]="","",Line[DWG Handle])</f>
        <v/>
      </c>
      <c r="D233" s="58" t="str">
        <f>IF(Line[Approx Centroid X]="","",Line[Approx Centroid X])</f>
        <v/>
      </c>
      <c r="E233" s="58" t="str">
        <f>IF(Line[Approx Centroid Y]="","",Line[Approx Centroid Y])</f>
        <v/>
      </c>
      <c r="F233" s="3" t="str">
        <f>IF(Line[Replacement Asset]="","",Line[Replacement Asset])</f>
        <v/>
      </c>
      <c r="G233" s="3" t="str">
        <f>IF(Line[Asset ID]="","",UPPER(Line[Asset ID]))</f>
        <v/>
      </c>
      <c r="H233" s="3" t="str">
        <f>IF(Line[Asset Group]="","",VLOOKUP(Line[Asset Group],asset_grp_line,4,FALSE))</f>
        <v/>
      </c>
      <c r="I233" s="3" t="str">
        <f>IF(Line[Asset Group]="","",VLOOKUP(Line[Asset Group],asset_grp_line,2,FALSE))</f>
        <v/>
      </c>
      <c r="J233" s="3" t="str">
        <f>IF(Line[Asset Group]="","",VLOOKUP(Line[Asset Group],asset_grp_line,3,FALSE))</f>
        <v/>
      </c>
      <c r="K233" s="3" t="str">
        <f>IF(Line[Asset Group]="","",VLOOKUP(Line[Asset Type],type_master_list,2,FALSE))</f>
        <v/>
      </c>
      <c r="L233" s="3" t="str">
        <f>IF(Line[Asset Name]="","",PROPER(Line[Asset Name]))</f>
        <v/>
      </c>
      <c r="M233" s="11" t="str">
        <f>IF(Line[Install Date]="","",(Line[Install Date]))</f>
        <v/>
      </c>
      <c r="N233" s="3" t="str">
        <f>IF(Line[Note]="","",PROPER(Line[Note]))</f>
        <v/>
      </c>
      <c r="O233" s="3" t="str">
        <f>IF(Line[Resource Consent Number]="","",UPPER(Line[Resource Consent Number]))</f>
        <v/>
      </c>
      <c r="P233" s="53" t="str">
        <f>IF(Line[Asset Unit Cost]="","",Line[Asset Unit Cost])</f>
        <v/>
      </c>
      <c r="Q233" s="3" t="str">
        <f>IF(Line[Added By]="","",UPPER(Line[Added By]))</f>
        <v/>
      </c>
      <c r="R233" s="11" t="str">
        <f>IF(Line[Added Date]="","",(Line[Added Date]))</f>
        <v/>
      </c>
      <c r="S233" s="3" t="str">
        <f>IF(Line[Z COORD]="","",PROPER(Line[Z COORD]))</f>
        <v/>
      </c>
      <c r="T233" s="3" t="str">
        <f>IF(Line[Asset Description]="","",PROPER(Line[Asset Description]))</f>
        <v/>
      </c>
      <c r="U233" s="3" t="str">
        <f>IF(Line[Asset Group]="","",VLOOKUP(Line[Wall SubType],subdom_master_gdb,2,FALSE))</f>
        <v/>
      </c>
      <c r="V233" s="3" t="str">
        <f>IF(Line[Asset Group]="","",VLOOKUP(Line[Material],material_master,2,FALSE))</f>
        <v/>
      </c>
      <c r="W233" s="3" t="str">
        <f>IF(Line[Height m]="","",Line[Height m])</f>
        <v/>
      </c>
      <c r="X233" s="3" t="str">
        <f>IF(Line[Length m]="","",Line[Length m])</f>
        <v/>
      </c>
      <c r="Y233" s="3" t="str">
        <f>IF(Line[Width m]="","",Line[Width m])</f>
        <v/>
      </c>
      <c r="Z233" s="3" t="str">
        <f>IF(Line[Asset Group]="","",VLOOKUP(Line[Purpose],f_g_function,2,FALSE))</f>
        <v/>
      </c>
      <c r="AA233" s="3" t="str">
        <f>IF(Line[Asset Group]="","",VLOOKUP(Line[Post Material],material_master,2,FALSE))</f>
        <v/>
      </c>
      <c r="AB233" s="3" t="str">
        <f>IF(Line[Pipe Diameter mm]="","",Line[Pipe Diameter mm])</f>
        <v/>
      </c>
      <c r="AC233" s="3" t="str">
        <f>IF(Line[Asset Group]="","",VLOOKUP(Line[Pipe Material],irrigation_pipe_material,2,FALSE))</f>
        <v/>
      </c>
      <c r="AD233" s="3" t="str">
        <f>IF(Line[Asset Group]="","",VLOOKUP(Line[System],irrigation_system,2,FALSE))</f>
        <v/>
      </c>
      <c r="AE233" s="3" t="str">
        <f>IF(Line[Asset Group]="","",VLOOKUP(Line[Status],irrigation_status,2,FALSE))</f>
        <v/>
      </c>
      <c r="AF233" s="3" t="str">
        <f>IF(Line[Asset Group]="","",VLOOKUP(Line[Surface],subdom_master_gdb,2,FALSE))</f>
        <v/>
      </c>
      <c r="AG233" s="3" t="str">
        <f>IF(Line[Surface Layer Depth mm]="","",Line[Surface Layer Depth mm])</f>
        <v/>
      </c>
      <c r="AH233" s="3" t="str">
        <f>IF(Line[Av Width m]="","",Line[Av Width m])</f>
        <v/>
      </c>
      <c r="AI233" s="3" t="str">
        <f>IF(Line[Asset Group]="","",VLOOKUP(Line[Cycle],yes_no,2,FALSE))</f>
        <v/>
      </c>
      <c r="AJ233" s="3" t="str">
        <f>IF(Line[Asset Group]="","",VLOOKUP(Line[Species],hedge_species,2,FALSE))</f>
        <v/>
      </c>
    </row>
    <row r="234" spans="1:36" s="3" customFormat="1" x14ac:dyDescent="0.2">
      <c r="A234" s="3" t="str">
        <f>IF(Line[DWG File Name]="","",Line[DWG File Name])</f>
        <v/>
      </c>
      <c r="B234" s="3" t="str">
        <f>IF(Line[DWG Layer Name]="","",Line[DWG Layer Name])</f>
        <v/>
      </c>
      <c r="C234" s="3" t="str">
        <f>IF(Line[DWG Handle]="","",Line[DWG Handle])</f>
        <v/>
      </c>
      <c r="D234" s="58" t="str">
        <f>IF(Line[Approx Centroid X]="","",Line[Approx Centroid X])</f>
        <v/>
      </c>
      <c r="E234" s="58" t="str">
        <f>IF(Line[Approx Centroid Y]="","",Line[Approx Centroid Y])</f>
        <v/>
      </c>
      <c r="F234" s="3" t="str">
        <f>IF(Line[Replacement Asset]="","",Line[Replacement Asset])</f>
        <v/>
      </c>
      <c r="G234" s="3" t="str">
        <f>IF(Line[Asset ID]="","",UPPER(Line[Asset ID]))</f>
        <v/>
      </c>
      <c r="H234" s="3" t="str">
        <f>IF(Line[Asset Group]="","",VLOOKUP(Line[Asset Group],asset_grp_line,4,FALSE))</f>
        <v/>
      </c>
      <c r="I234" s="3" t="str">
        <f>IF(Line[Asset Group]="","",VLOOKUP(Line[Asset Group],asset_grp_line,2,FALSE))</f>
        <v/>
      </c>
      <c r="J234" s="3" t="str">
        <f>IF(Line[Asset Group]="","",VLOOKUP(Line[Asset Group],asset_grp_line,3,FALSE))</f>
        <v/>
      </c>
      <c r="K234" s="3" t="str">
        <f>IF(Line[Asset Group]="","",VLOOKUP(Line[Asset Type],type_master_list,2,FALSE))</f>
        <v/>
      </c>
      <c r="L234" s="3" t="str">
        <f>IF(Line[Asset Name]="","",PROPER(Line[Asset Name]))</f>
        <v/>
      </c>
      <c r="M234" s="11" t="str">
        <f>IF(Line[Install Date]="","",(Line[Install Date]))</f>
        <v/>
      </c>
      <c r="N234" s="3" t="str">
        <f>IF(Line[Note]="","",PROPER(Line[Note]))</f>
        <v/>
      </c>
      <c r="O234" s="3" t="str">
        <f>IF(Line[Resource Consent Number]="","",UPPER(Line[Resource Consent Number]))</f>
        <v/>
      </c>
      <c r="P234" s="53" t="str">
        <f>IF(Line[Asset Unit Cost]="","",Line[Asset Unit Cost])</f>
        <v/>
      </c>
      <c r="Q234" s="3" t="str">
        <f>IF(Line[Added By]="","",UPPER(Line[Added By]))</f>
        <v/>
      </c>
      <c r="R234" s="11" t="str">
        <f>IF(Line[Added Date]="","",(Line[Added Date]))</f>
        <v/>
      </c>
      <c r="S234" s="3" t="str">
        <f>IF(Line[Z COORD]="","",PROPER(Line[Z COORD]))</f>
        <v/>
      </c>
      <c r="T234" s="3" t="str">
        <f>IF(Line[Asset Description]="","",PROPER(Line[Asset Description]))</f>
        <v/>
      </c>
      <c r="U234" s="3" t="str">
        <f>IF(Line[Asset Group]="","",VLOOKUP(Line[Wall SubType],subdom_master_gdb,2,FALSE))</f>
        <v/>
      </c>
      <c r="V234" s="3" t="str">
        <f>IF(Line[Asset Group]="","",VLOOKUP(Line[Material],material_master,2,FALSE))</f>
        <v/>
      </c>
      <c r="W234" s="3" t="str">
        <f>IF(Line[Height m]="","",Line[Height m])</f>
        <v/>
      </c>
      <c r="X234" s="3" t="str">
        <f>IF(Line[Length m]="","",Line[Length m])</f>
        <v/>
      </c>
      <c r="Y234" s="3" t="str">
        <f>IF(Line[Width m]="","",Line[Width m])</f>
        <v/>
      </c>
      <c r="Z234" s="3" t="str">
        <f>IF(Line[Asset Group]="","",VLOOKUP(Line[Purpose],f_g_function,2,FALSE))</f>
        <v/>
      </c>
      <c r="AA234" s="3" t="str">
        <f>IF(Line[Asset Group]="","",VLOOKUP(Line[Post Material],material_master,2,FALSE))</f>
        <v/>
      </c>
      <c r="AB234" s="3" t="str">
        <f>IF(Line[Pipe Diameter mm]="","",Line[Pipe Diameter mm])</f>
        <v/>
      </c>
      <c r="AC234" s="3" t="str">
        <f>IF(Line[Asset Group]="","",VLOOKUP(Line[Pipe Material],irrigation_pipe_material,2,FALSE))</f>
        <v/>
      </c>
      <c r="AD234" s="3" t="str">
        <f>IF(Line[Asset Group]="","",VLOOKUP(Line[System],irrigation_system,2,FALSE))</f>
        <v/>
      </c>
      <c r="AE234" s="3" t="str">
        <f>IF(Line[Asset Group]="","",VLOOKUP(Line[Status],irrigation_status,2,FALSE))</f>
        <v/>
      </c>
      <c r="AF234" s="3" t="str">
        <f>IF(Line[Asset Group]="","",VLOOKUP(Line[Surface],subdom_master_gdb,2,FALSE))</f>
        <v/>
      </c>
      <c r="AG234" s="3" t="str">
        <f>IF(Line[Surface Layer Depth mm]="","",Line[Surface Layer Depth mm])</f>
        <v/>
      </c>
      <c r="AH234" s="3" t="str">
        <f>IF(Line[Av Width m]="","",Line[Av Width m])</f>
        <v/>
      </c>
      <c r="AI234" s="3" t="str">
        <f>IF(Line[Asset Group]="","",VLOOKUP(Line[Cycle],yes_no,2,FALSE))</f>
        <v/>
      </c>
      <c r="AJ234" s="3" t="str">
        <f>IF(Line[Asset Group]="","",VLOOKUP(Line[Species],hedge_species,2,FALSE))</f>
        <v/>
      </c>
    </row>
    <row r="235" spans="1:36" s="3" customFormat="1" x14ac:dyDescent="0.2">
      <c r="A235" s="3" t="str">
        <f>IF(Line[DWG File Name]="","",Line[DWG File Name])</f>
        <v/>
      </c>
      <c r="B235" s="3" t="str">
        <f>IF(Line[DWG Layer Name]="","",Line[DWG Layer Name])</f>
        <v/>
      </c>
      <c r="C235" s="3" t="str">
        <f>IF(Line[DWG Handle]="","",Line[DWG Handle])</f>
        <v/>
      </c>
      <c r="D235" s="58" t="str">
        <f>IF(Line[Approx Centroid X]="","",Line[Approx Centroid X])</f>
        <v/>
      </c>
      <c r="E235" s="58" t="str">
        <f>IF(Line[Approx Centroid Y]="","",Line[Approx Centroid Y])</f>
        <v/>
      </c>
      <c r="F235" s="3" t="str">
        <f>IF(Line[Replacement Asset]="","",Line[Replacement Asset])</f>
        <v/>
      </c>
      <c r="G235" s="3" t="str">
        <f>IF(Line[Asset ID]="","",UPPER(Line[Asset ID]))</f>
        <v/>
      </c>
      <c r="H235" s="3" t="str">
        <f>IF(Line[Asset Group]="","",VLOOKUP(Line[Asset Group],asset_grp_line,4,FALSE))</f>
        <v/>
      </c>
      <c r="I235" s="3" t="str">
        <f>IF(Line[Asset Group]="","",VLOOKUP(Line[Asset Group],asset_grp_line,2,FALSE))</f>
        <v/>
      </c>
      <c r="J235" s="3" t="str">
        <f>IF(Line[Asset Group]="","",VLOOKUP(Line[Asset Group],asset_grp_line,3,FALSE))</f>
        <v/>
      </c>
      <c r="K235" s="3" t="str">
        <f>IF(Line[Asset Group]="","",VLOOKUP(Line[Asset Type],type_master_list,2,FALSE))</f>
        <v/>
      </c>
      <c r="L235" s="3" t="str">
        <f>IF(Line[Asset Name]="","",PROPER(Line[Asset Name]))</f>
        <v/>
      </c>
      <c r="M235" s="11" t="str">
        <f>IF(Line[Install Date]="","",(Line[Install Date]))</f>
        <v/>
      </c>
      <c r="N235" s="3" t="str">
        <f>IF(Line[Note]="","",PROPER(Line[Note]))</f>
        <v/>
      </c>
      <c r="O235" s="3" t="str">
        <f>IF(Line[Resource Consent Number]="","",UPPER(Line[Resource Consent Number]))</f>
        <v/>
      </c>
      <c r="P235" s="53" t="str">
        <f>IF(Line[Asset Unit Cost]="","",Line[Asset Unit Cost])</f>
        <v/>
      </c>
      <c r="Q235" s="3" t="str">
        <f>IF(Line[Added By]="","",UPPER(Line[Added By]))</f>
        <v/>
      </c>
      <c r="R235" s="11" t="str">
        <f>IF(Line[Added Date]="","",(Line[Added Date]))</f>
        <v/>
      </c>
      <c r="S235" s="3" t="str">
        <f>IF(Line[Z COORD]="","",PROPER(Line[Z COORD]))</f>
        <v/>
      </c>
      <c r="T235" s="3" t="str">
        <f>IF(Line[Asset Description]="","",PROPER(Line[Asset Description]))</f>
        <v/>
      </c>
      <c r="U235" s="3" t="str">
        <f>IF(Line[Asset Group]="","",VLOOKUP(Line[Wall SubType],subdom_master_gdb,2,FALSE))</f>
        <v/>
      </c>
      <c r="V235" s="3" t="str">
        <f>IF(Line[Asset Group]="","",VLOOKUP(Line[Material],material_master,2,FALSE))</f>
        <v/>
      </c>
      <c r="W235" s="3" t="str">
        <f>IF(Line[Height m]="","",Line[Height m])</f>
        <v/>
      </c>
      <c r="X235" s="3" t="str">
        <f>IF(Line[Length m]="","",Line[Length m])</f>
        <v/>
      </c>
      <c r="Y235" s="3" t="str">
        <f>IF(Line[Width m]="","",Line[Width m])</f>
        <v/>
      </c>
      <c r="Z235" s="3" t="str">
        <f>IF(Line[Asset Group]="","",VLOOKUP(Line[Purpose],f_g_function,2,FALSE))</f>
        <v/>
      </c>
      <c r="AA235" s="3" t="str">
        <f>IF(Line[Asset Group]="","",VLOOKUP(Line[Post Material],material_master,2,FALSE))</f>
        <v/>
      </c>
      <c r="AB235" s="3" t="str">
        <f>IF(Line[Pipe Diameter mm]="","",Line[Pipe Diameter mm])</f>
        <v/>
      </c>
      <c r="AC235" s="3" t="str">
        <f>IF(Line[Asset Group]="","",VLOOKUP(Line[Pipe Material],irrigation_pipe_material,2,FALSE))</f>
        <v/>
      </c>
      <c r="AD235" s="3" t="str">
        <f>IF(Line[Asset Group]="","",VLOOKUP(Line[System],irrigation_system,2,FALSE))</f>
        <v/>
      </c>
      <c r="AE235" s="3" t="str">
        <f>IF(Line[Asset Group]="","",VLOOKUP(Line[Status],irrigation_status,2,FALSE))</f>
        <v/>
      </c>
      <c r="AF235" s="3" t="str">
        <f>IF(Line[Asset Group]="","",VLOOKUP(Line[Surface],subdom_master_gdb,2,FALSE))</f>
        <v/>
      </c>
      <c r="AG235" s="3" t="str">
        <f>IF(Line[Surface Layer Depth mm]="","",Line[Surface Layer Depth mm])</f>
        <v/>
      </c>
      <c r="AH235" s="3" t="str">
        <f>IF(Line[Av Width m]="","",Line[Av Width m])</f>
        <v/>
      </c>
      <c r="AI235" s="3" t="str">
        <f>IF(Line[Asset Group]="","",VLOOKUP(Line[Cycle],yes_no,2,FALSE))</f>
        <v/>
      </c>
      <c r="AJ235" s="3" t="str">
        <f>IF(Line[Asset Group]="","",VLOOKUP(Line[Species],hedge_species,2,FALSE))</f>
        <v/>
      </c>
    </row>
    <row r="236" spans="1:36" s="3" customFormat="1" x14ac:dyDescent="0.2">
      <c r="A236" s="3" t="str">
        <f>IF(Line[DWG File Name]="","",Line[DWG File Name])</f>
        <v/>
      </c>
      <c r="B236" s="3" t="str">
        <f>IF(Line[DWG Layer Name]="","",Line[DWG Layer Name])</f>
        <v/>
      </c>
      <c r="C236" s="3" t="str">
        <f>IF(Line[DWG Handle]="","",Line[DWG Handle])</f>
        <v/>
      </c>
      <c r="D236" s="58" t="str">
        <f>IF(Line[Approx Centroid X]="","",Line[Approx Centroid X])</f>
        <v/>
      </c>
      <c r="E236" s="58" t="str">
        <f>IF(Line[Approx Centroid Y]="","",Line[Approx Centroid Y])</f>
        <v/>
      </c>
      <c r="F236" s="3" t="str">
        <f>IF(Line[Replacement Asset]="","",Line[Replacement Asset])</f>
        <v/>
      </c>
      <c r="G236" s="3" t="str">
        <f>IF(Line[Asset ID]="","",UPPER(Line[Asset ID]))</f>
        <v/>
      </c>
      <c r="H236" s="3" t="str">
        <f>IF(Line[Asset Group]="","",VLOOKUP(Line[Asset Group],asset_grp_line,4,FALSE))</f>
        <v/>
      </c>
      <c r="I236" s="3" t="str">
        <f>IF(Line[Asset Group]="","",VLOOKUP(Line[Asset Group],asset_grp_line,2,FALSE))</f>
        <v/>
      </c>
      <c r="J236" s="3" t="str">
        <f>IF(Line[Asset Group]="","",VLOOKUP(Line[Asset Group],asset_grp_line,3,FALSE))</f>
        <v/>
      </c>
      <c r="K236" s="3" t="str">
        <f>IF(Line[Asset Group]="","",VLOOKUP(Line[Asset Type],type_master_list,2,FALSE))</f>
        <v/>
      </c>
      <c r="L236" s="3" t="str">
        <f>IF(Line[Asset Name]="","",PROPER(Line[Asset Name]))</f>
        <v/>
      </c>
      <c r="M236" s="11" t="str">
        <f>IF(Line[Install Date]="","",(Line[Install Date]))</f>
        <v/>
      </c>
      <c r="N236" s="3" t="str">
        <f>IF(Line[Note]="","",PROPER(Line[Note]))</f>
        <v/>
      </c>
      <c r="O236" s="3" t="str">
        <f>IF(Line[Resource Consent Number]="","",UPPER(Line[Resource Consent Number]))</f>
        <v/>
      </c>
      <c r="P236" s="53" t="str">
        <f>IF(Line[Asset Unit Cost]="","",Line[Asset Unit Cost])</f>
        <v/>
      </c>
      <c r="Q236" s="3" t="str">
        <f>IF(Line[Added By]="","",UPPER(Line[Added By]))</f>
        <v/>
      </c>
      <c r="R236" s="11" t="str">
        <f>IF(Line[Added Date]="","",(Line[Added Date]))</f>
        <v/>
      </c>
      <c r="S236" s="3" t="str">
        <f>IF(Line[Z COORD]="","",PROPER(Line[Z COORD]))</f>
        <v/>
      </c>
      <c r="T236" s="3" t="str">
        <f>IF(Line[Asset Description]="","",PROPER(Line[Asset Description]))</f>
        <v/>
      </c>
      <c r="U236" s="3" t="str">
        <f>IF(Line[Asset Group]="","",VLOOKUP(Line[Wall SubType],subdom_master_gdb,2,FALSE))</f>
        <v/>
      </c>
      <c r="V236" s="3" t="str">
        <f>IF(Line[Asset Group]="","",VLOOKUP(Line[Material],material_master,2,FALSE))</f>
        <v/>
      </c>
      <c r="W236" s="3" t="str">
        <f>IF(Line[Height m]="","",Line[Height m])</f>
        <v/>
      </c>
      <c r="X236" s="3" t="str">
        <f>IF(Line[Length m]="","",Line[Length m])</f>
        <v/>
      </c>
      <c r="Y236" s="3" t="str">
        <f>IF(Line[Width m]="","",Line[Width m])</f>
        <v/>
      </c>
      <c r="Z236" s="3" t="str">
        <f>IF(Line[Asset Group]="","",VLOOKUP(Line[Purpose],f_g_function,2,FALSE))</f>
        <v/>
      </c>
      <c r="AA236" s="3" t="str">
        <f>IF(Line[Asset Group]="","",VLOOKUP(Line[Post Material],material_master,2,FALSE))</f>
        <v/>
      </c>
      <c r="AB236" s="3" t="str">
        <f>IF(Line[Pipe Diameter mm]="","",Line[Pipe Diameter mm])</f>
        <v/>
      </c>
      <c r="AC236" s="3" t="str">
        <f>IF(Line[Asset Group]="","",VLOOKUP(Line[Pipe Material],irrigation_pipe_material,2,FALSE))</f>
        <v/>
      </c>
      <c r="AD236" s="3" t="str">
        <f>IF(Line[Asset Group]="","",VLOOKUP(Line[System],irrigation_system,2,FALSE))</f>
        <v/>
      </c>
      <c r="AE236" s="3" t="str">
        <f>IF(Line[Asset Group]="","",VLOOKUP(Line[Status],irrigation_status,2,FALSE))</f>
        <v/>
      </c>
      <c r="AF236" s="3" t="str">
        <f>IF(Line[Asset Group]="","",VLOOKUP(Line[Surface],subdom_master_gdb,2,FALSE))</f>
        <v/>
      </c>
      <c r="AG236" s="3" t="str">
        <f>IF(Line[Surface Layer Depth mm]="","",Line[Surface Layer Depth mm])</f>
        <v/>
      </c>
      <c r="AH236" s="3" t="str">
        <f>IF(Line[Av Width m]="","",Line[Av Width m])</f>
        <v/>
      </c>
      <c r="AI236" s="3" t="str">
        <f>IF(Line[Asset Group]="","",VLOOKUP(Line[Cycle],yes_no,2,FALSE))</f>
        <v/>
      </c>
      <c r="AJ236" s="3" t="str">
        <f>IF(Line[Asset Group]="","",VLOOKUP(Line[Species],hedge_species,2,FALSE))</f>
        <v/>
      </c>
    </row>
    <row r="237" spans="1:36" s="3" customFormat="1" x14ac:dyDescent="0.2">
      <c r="A237" s="3" t="str">
        <f>IF(Line[DWG File Name]="","",Line[DWG File Name])</f>
        <v/>
      </c>
      <c r="B237" s="3" t="str">
        <f>IF(Line[DWG Layer Name]="","",Line[DWG Layer Name])</f>
        <v/>
      </c>
      <c r="C237" s="3" t="str">
        <f>IF(Line[DWG Handle]="","",Line[DWG Handle])</f>
        <v/>
      </c>
      <c r="D237" s="58" t="str">
        <f>IF(Line[Approx Centroid X]="","",Line[Approx Centroid X])</f>
        <v/>
      </c>
      <c r="E237" s="58" t="str">
        <f>IF(Line[Approx Centroid Y]="","",Line[Approx Centroid Y])</f>
        <v/>
      </c>
      <c r="F237" s="3" t="str">
        <f>IF(Line[Replacement Asset]="","",Line[Replacement Asset])</f>
        <v/>
      </c>
      <c r="G237" s="3" t="str">
        <f>IF(Line[Asset ID]="","",UPPER(Line[Asset ID]))</f>
        <v/>
      </c>
      <c r="H237" s="3" t="str">
        <f>IF(Line[Asset Group]="","",VLOOKUP(Line[Asset Group],asset_grp_line,4,FALSE))</f>
        <v/>
      </c>
      <c r="I237" s="3" t="str">
        <f>IF(Line[Asset Group]="","",VLOOKUP(Line[Asset Group],asset_grp_line,2,FALSE))</f>
        <v/>
      </c>
      <c r="J237" s="3" t="str">
        <f>IF(Line[Asset Group]="","",VLOOKUP(Line[Asset Group],asset_grp_line,3,FALSE))</f>
        <v/>
      </c>
      <c r="K237" s="3" t="str">
        <f>IF(Line[Asset Group]="","",VLOOKUP(Line[Asset Type],type_master_list,2,FALSE))</f>
        <v/>
      </c>
      <c r="L237" s="3" t="str">
        <f>IF(Line[Asset Name]="","",PROPER(Line[Asset Name]))</f>
        <v/>
      </c>
      <c r="M237" s="11" t="str">
        <f>IF(Line[Install Date]="","",(Line[Install Date]))</f>
        <v/>
      </c>
      <c r="N237" s="3" t="str">
        <f>IF(Line[Note]="","",PROPER(Line[Note]))</f>
        <v/>
      </c>
      <c r="O237" s="3" t="str">
        <f>IF(Line[Resource Consent Number]="","",UPPER(Line[Resource Consent Number]))</f>
        <v/>
      </c>
      <c r="P237" s="53" t="str">
        <f>IF(Line[Asset Unit Cost]="","",Line[Asset Unit Cost])</f>
        <v/>
      </c>
      <c r="Q237" s="3" t="str">
        <f>IF(Line[Added By]="","",UPPER(Line[Added By]))</f>
        <v/>
      </c>
      <c r="R237" s="11" t="str">
        <f>IF(Line[Added Date]="","",(Line[Added Date]))</f>
        <v/>
      </c>
      <c r="S237" s="3" t="str">
        <f>IF(Line[Z COORD]="","",PROPER(Line[Z COORD]))</f>
        <v/>
      </c>
      <c r="T237" s="3" t="str">
        <f>IF(Line[Asset Description]="","",PROPER(Line[Asset Description]))</f>
        <v/>
      </c>
      <c r="U237" s="3" t="str">
        <f>IF(Line[Asset Group]="","",VLOOKUP(Line[Wall SubType],subdom_master_gdb,2,FALSE))</f>
        <v/>
      </c>
      <c r="V237" s="3" t="str">
        <f>IF(Line[Asset Group]="","",VLOOKUP(Line[Material],material_master,2,FALSE))</f>
        <v/>
      </c>
      <c r="W237" s="3" t="str">
        <f>IF(Line[Height m]="","",Line[Height m])</f>
        <v/>
      </c>
      <c r="X237" s="3" t="str">
        <f>IF(Line[Length m]="","",Line[Length m])</f>
        <v/>
      </c>
      <c r="Y237" s="3" t="str">
        <f>IF(Line[Width m]="","",Line[Width m])</f>
        <v/>
      </c>
      <c r="Z237" s="3" t="str">
        <f>IF(Line[Asset Group]="","",VLOOKUP(Line[Purpose],f_g_function,2,FALSE))</f>
        <v/>
      </c>
      <c r="AA237" s="3" t="str">
        <f>IF(Line[Asset Group]="","",VLOOKUP(Line[Post Material],material_master,2,FALSE))</f>
        <v/>
      </c>
      <c r="AB237" s="3" t="str">
        <f>IF(Line[Pipe Diameter mm]="","",Line[Pipe Diameter mm])</f>
        <v/>
      </c>
      <c r="AC237" s="3" t="str">
        <f>IF(Line[Asset Group]="","",VLOOKUP(Line[Pipe Material],irrigation_pipe_material,2,FALSE))</f>
        <v/>
      </c>
      <c r="AD237" s="3" t="str">
        <f>IF(Line[Asset Group]="","",VLOOKUP(Line[System],irrigation_system,2,FALSE))</f>
        <v/>
      </c>
      <c r="AE237" s="3" t="str">
        <f>IF(Line[Asset Group]="","",VLOOKUP(Line[Status],irrigation_status,2,FALSE))</f>
        <v/>
      </c>
      <c r="AF237" s="3" t="str">
        <f>IF(Line[Asset Group]="","",VLOOKUP(Line[Surface],subdom_master_gdb,2,FALSE))</f>
        <v/>
      </c>
      <c r="AG237" s="3" t="str">
        <f>IF(Line[Surface Layer Depth mm]="","",Line[Surface Layer Depth mm])</f>
        <v/>
      </c>
      <c r="AH237" s="3" t="str">
        <f>IF(Line[Av Width m]="","",Line[Av Width m])</f>
        <v/>
      </c>
      <c r="AI237" s="3" t="str">
        <f>IF(Line[Asset Group]="","",VLOOKUP(Line[Cycle],yes_no,2,FALSE))</f>
        <v/>
      </c>
      <c r="AJ237" s="3" t="str">
        <f>IF(Line[Asset Group]="","",VLOOKUP(Line[Species],hedge_species,2,FALSE))</f>
        <v/>
      </c>
    </row>
    <row r="238" spans="1:36" s="3" customFormat="1" x14ac:dyDescent="0.2">
      <c r="A238" s="3" t="str">
        <f>IF(Line[DWG File Name]="","",Line[DWG File Name])</f>
        <v/>
      </c>
      <c r="B238" s="3" t="str">
        <f>IF(Line[DWG Layer Name]="","",Line[DWG Layer Name])</f>
        <v/>
      </c>
      <c r="C238" s="3" t="str">
        <f>IF(Line[DWG Handle]="","",Line[DWG Handle])</f>
        <v/>
      </c>
      <c r="D238" s="58" t="str">
        <f>IF(Line[Approx Centroid X]="","",Line[Approx Centroid X])</f>
        <v/>
      </c>
      <c r="E238" s="58" t="str">
        <f>IF(Line[Approx Centroid Y]="","",Line[Approx Centroid Y])</f>
        <v/>
      </c>
      <c r="F238" s="3" t="str">
        <f>IF(Line[Replacement Asset]="","",Line[Replacement Asset])</f>
        <v/>
      </c>
      <c r="G238" s="3" t="str">
        <f>IF(Line[Asset ID]="","",UPPER(Line[Asset ID]))</f>
        <v/>
      </c>
      <c r="H238" s="3" t="str">
        <f>IF(Line[Asset Group]="","",VLOOKUP(Line[Asset Group],asset_grp_line,4,FALSE))</f>
        <v/>
      </c>
      <c r="I238" s="3" t="str">
        <f>IF(Line[Asset Group]="","",VLOOKUP(Line[Asset Group],asset_grp_line,2,FALSE))</f>
        <v/>
      </c>
      <c r="J238" s="3" t="str">
        <f>IF(Line[Asset Group]="","",VLOOKUP(Line[Asset Group],asset_grp_line,3,FALSE))</f>
        <v/>
      </c>
      <c r="K238" s="3" t="str">
        <f>IF(Line[Asset Group]="","",VLOOKUP(Line[Asset Type],type_master_list,2,FALSE))</f>
        <v/>
      </c>
      <c r="L238" s="3" t="str">
        <f>IF(Line[Asset Name]="","",PROPER(Line[Asset Name]))</f>
        <v/>
      </c>
      <c r="M238" s="11" t="str">
        <f>IF(Line[Install Date]="","",(Line[Install Date]))</f>
        <v/>
      </c>
      <c r="N238" s="3" t="str">
        <f>IF(Line[Note]="","",PROPER(Line[Note]))</f>
        <v/>
      </c>
      <c r="O238" s="3" t="str">
        <f>IF(Line[Resource Consent Number]="","",UPPER(Line[Resource Consent Number]))</f>
        <v/>
      </c>
      <c r="P238" s="53" t="str">
        <f>IF(Line[Asset Unit Cost]="","",Line[Asset Unit Cost])</f>
        <v/>
      </c>
      <c r="Q238" s="3" t="str">
        <f>IF(Line[Added By]="","",UPPER(Line[Added By]))</f>
        <v/>
      </c>
      <c r="R238" s="11" t="str">
        <f>IF(Line[Added Date]="","",(Line[Added Date]))</f>
        <v/>
      </c>
      <c r="S238" s="3" t="str">
        <f>IF(Line[Z COORD]="","",PROPER(Line[Z COORD]))</f>
        <v/>
      </c>
      <c r="T238" s="3" t="str">
        <f>IF(Line[Asset Description]="","",PROPER(Line[Asset Description]))</f>
        <v/>
      </c>
      <c r="U238" s="3" t="str">
        <f>IF(Line[Asset Group]="","",VLOOKUP(Line[Wall SubType],subdom_master_gdb,2,FALSE))</f>
        <v/>
      </c>
      <c r="V238" s="3" t="str">
        <f>IF(Line[Asset Group]="","",VLOOKUP(Line[Material],material_master,2,FALSE))</f>
        <v/>
      </c>
      <c r="W238" s="3" t="str">
        <f>IF(Line[Height m]="","",Line[Height m])</f>
        <v/>
      </c>
      <c r="X238" s="3" t="str">
        <f>IF(Line[Length m]="","",Line[Length m])</f>
        <v/>
      </c>
      <c r="Y238" s="3" t="str">
        <f>IF(Line[Width m]="","",Line[Width m])</f>
        <v/>
      </c>
      <c r="Z238" s="3" t="str">
        <f>IF(Line[Asset Group]="","",VLOOKUP(Line[Purpose],f_g_function,2,FALSE))</f>
        <v/>
      </c>
      <c r="AA238" s="3" t="str">
        <f>IF(Line[Asset Group]="","",VLOOKUP(Line[Post Material],material_master,2,FALSE))</f>
        <v/>
      </c>
      <c r="AB238" s="3" t="str">
        <f>IF(Line[Pipe Diameter mm]="","",Line[Pipe Diameter mm])</f>
        <v/>
      </c>
      <c r="AC238" s="3" t="str">
        <f>IF(Line[Asset Group]="","",VLOOKUP(Line[Pipe Material],irrigation_pipe_material,2,FALSE))</f>
        <v/>
      </c>
      <c r="AD238" s="3" t="str">
        <f>IF(Line[Asset Group]="","",VLOOKUP(Line[System],irrigation_system,2,FALSE))</f>
        <v/>
      </c>
      <c r="AE238" s="3" t="str">
        <f>IF(Line[Asset Group]="","",VLOOKUP(Line[Status],irrigation_status,2,FALSE))</f>
        <v/>
      </c>
      <c r="AF238" s="3" t="str">
        <f>IF(Line[Asset Group]="","",VLOOKUP(Line[Surface],subdom_master_gdb,2,FALSE))</f>
        <v/>
      </c>
      <c r="AG238" s="3" t="str">
        <f>IF(Line[Surface Layer Depth mm]="","",Line[Surface Layer Depth mm])</f>
        <v/>
      </c>
      <c r="AH238" s="3" t="str">
        <f>IF(Line[Av Width m]="","",Line[Av Width m])</f>
        <v/>
      </c>
      <c r="AI238" s="3" t="str">
        <f>IF(Line[Asset Group]="","",VLOOKUP(Line[Cycle],yes_no,2,FALSE))</f>
        <v/>
      </c>
      <c r="AJ238" s="3" t="str">
        <f>IF(Line[Asset Group]="","",VLOOKUP(Line[Species],hedge_species,2,FALSE))</f>
        <v/>
      </c>
    </row>
    <row r="239" spans="1:36" s="3" customFormat="1" x14ac:dyDescent="0.2">
      <c r="A239" s="3" t="str">
        <f>IF(Line[DWG File Name]="","",Line[DWG File Name])</f>
        <v/>
      </c>
      <c r="B239" s="3" t="str">
        <f>IF(Line[DWG Layer Name]="","",Line[DWG Layer Name])</f>
        <v/>
      </c>
      <c r="C239" s="3" t="str">
        <f>IF(Line[DWG Handle]="","",Line[DWG Handle])</f>
        <v/>
      </c>
      <c r="D239" s="58" t="str">
        <f>IF(Line[Approx Centroid X]="","",Line[Approx Centroid X])</f>
        <v/>
      </c>
      <c r="E239" s="58" t="str">
        <f>IF(Line[Approx Centroid Y]="","",Line[Approx Centroid Y])</f>
        <v/>
      </c>
      <c r="F239" s="3" t="str">
        <f>IF(Line[Replacement Asset]="","",Line[Replacement Asset])</f>
        <v/>
      </c>
      <c r="G239" s="3" t="str">
        <f>IF(Line[Asset ID]="","",UPPER(Line[Asset ID]))</f>
        <v/>
      </c>
      <c r="H239" s="3" t="str">
        <f>IF(Line[Asset Group]="","",VLOOKUP(Line[Asset Group],asset_grp_line,4,FALSE))</f>
        <v/>
      </c>
      <c r="I239" s="3" t="str">
        <f>IF(Line[Asset Group]="","",VLOOKUP(Line[Asset Group],asset_grp_line,2,FALSE))</f>
        <v/>
      </c>
      <c r="J239" s="3" t="str">
        <f>IF(Line[Asset Group]="","",VLOOKUP(Line[Asset Group],asset_grp_line,3,FALSE))</f>
        <v/>
      </c>
      <c r="K239" s="3" t="str">
        <f>IF(Line[Asset Group]="","",VLOOKUP(Line[Asset Type],type_master_list,2,FALSE))</f>
        <v/>
      </c>
      <c r="L239" s="3" t="str">
        <f>IF(Line[Asset Name]="","",PROPER(Line[Asset Name]))</f>
        <v/>
      </c>
      <c r="M239" s="11" t="str">
        <f>IF(Line[Install Date]="","",(Line[Install Date]))</f>
        <v/>
      </c>
      <c r="N239" s="3" t="str">
        <f>IF(Line[Note]="","",PROPER(Line[Note]))</f>
        <v/>
      </c>
      <c r="O239" s="3" t="str">
        <f>IF(Line[Resource Consent Number]="","",UPPER(Line[Resource Consent Number]))</f>
        <v/>
      </c>
      <c r="P239" s="53" t="str">
        <f>IF(Line[Asset Unit Cost]="","",Line[Asset Unit Cost])</f>
        <v/>
      </c>
      <c r="Q239" s="3" t="str">
        <f>IF(Line[Added By]="","",UPPER(Line[Added By]))</f>
        <v/>
      </c>
      <c r="R239" s="11" t="str">
        <f>IF(Line[Added Date]="","",(Line[Added Date]))</f>
        <v/>
      </c>
      <c r="S239" s="3" t="str">
        <f>IF(Line[Z COORD]="","",PROPER(Line[Z COORD]))</f>
        <v/>
      </c>
      <c r="T239" s="3" t="str">
        <f>IF(Line[Asset Description]="","",PROPER(Line[Asset Description]))</f>
        <v/>
      </c>
      <c r="U239" s="3" t="str">
        <f>IF(Line[Asset Group]="","",VLOOKUP(Line[Wall SubType],subdom_master_gdb,2,FALSE))</f>
        <v/>
      </c>
      <c r="V239" s="3" t="str">
        <f>IF(Line[Asset Group]="","",VLOOKUP(Line[Material],material_master,2,FALSE))</f>
        <v/>
      </c>
      <c r="W239" s="3" t="str">
        <f>IF(Line[Height m]="","",Line[Height m])</f>
        <v/>
      </c>
      <c r="X239" s="3" t="str">
        <f>IF(Line[Length m]="","",Line[Length m])</f>
        <v/>
      </c>
      <c r="Y239" s="3" t="str">
        <f>IF(Line[Width m]="","",Line[Width m])</f>
        <v/>
      </c>
      <c r="Z239" s="3" t="str">
        <f>IF(Line[Asset Group]="","",VLOOKUP(Line[Purpose],f_g_function,2,FALSE))</f>
        <v/>
      </c>
      <c r="AA239" s="3" t="str">
        <f>IF(Line[Asset Group]="","",VLOOKUP(Line[Post Material],material_master,2,FALSE))</f>
        <v/>
      </c>
      <c r="AB239" s="3" t="str">
        <f>IF(Line[Pipe Diameter mm]="","",Line[Pipe Diameter mm])</f>
        <v/>
      </c>
      <c r="AC239" s="3" t="str">
        <f>IF(Line[Asset Group]="","",VLOOKUP(Line[Pipe Material],irrigation_pipe_material,2,FALSE))</f>
        <v/>
      </c>
      <c r="AD239" s="3" t="str">
        <f>IF(Line[Asset Group]="","",VLOOKUP(Line[System],irrigation_system,2,FALSE))</f>
        <v/>
      </c>
      <c r="AE239" s="3" t="str">
        <f>IF(Line[Asset Group]="","",VLOOKUP(Line[Status],irrigation_status,2,FALSE))</f>
        <v/>
      </c>
      <c r="AF239" s="3" t="str">
        <f>IF(Line[Asset Group]="","",VLOOKUP(Line[Surface],subdom_master_gdb,2,FALSE))</f>
        <v/>
      </c>
      <c r="AG239" s="3" t="str">
        <f>IF(Line[Surface Layer Depth mm]="","",Line[Surface Layer Depth mm])</f>
        <v/>
      </c>
      <c r="AH239" s="3" t="str">
        <f>IF(Line[Av Width m]="","",Line[Av Width m])</f>
        <v/>
      </c>
      <c r="AI239" s="3" t="str">
        <f>IF(Line[Asset Group]="","",VLOOKUP(Line[Cycle],yes_no,2,FALSE))</f>
        <v/>
      </c>
      <c r="AJ239" s="3" t="str">
        <f>IF(Line[Asset Group]="","",VLOOKUP(Line[Species],hedge_species,2,FALSE))</f>
        <v/>
      </c>
    </row>
    <row r="240" spans="1:36" s="3" customFormat="1" x14ac:dyDescent="0.2">
      <c r="A240" s="3" t="str">
        <f>IF(Line[DWG File Name]="","",Line[DWG File Name])</f>
        <v/>
      </c>
      <c r="B240" s="3" t="str">
        <f>IF(Line[DWG Layer Name]="","",Line[DWG Layer Name])</f>
        <v/>
      </c>
      <c r="C240" s="3" t="str">
        <f>IF(Line[DWG Handle]="","",Line[DWG Handle])</f>
        <v/>
      </c>
      <c r="D240" s="58" t="str">
        <f>IF(Line[Approx Centroid X]="","",Line[Approx Centroid X])</f>
        <v/>
      </c>
      <c r="E240" s="58" t="str">
        <f>IF(Line[Approx Centroid Y]="","",Line[Approx Centroid Y])</f>
        <v/>
      </c>
      <c r="F240" s="3" t="str">
        <f>IF(Line[Replacement Asset]="","",Line[Replacement Asset])</f>
        <v/>
      </c>
      <c r="G240" s="3" t="str">
        <f>IF(Line[Asset ID]="","",UPPER(Line[Asset ID]))</f>
        <v/>
      </c>
      <c r="H240" s="3" t="str">
        <f>IF(Line[Asset Group]="","",VLOOKUP(Line[Asset Group],asset_grp_line,4,FALSE))</f>
        <v/>
      </c>
      <c r="I240" s="3" t="str">
        <f>IF(Line[Asset Group]="","",VLOOKUP(Line[Asset Group],asset_grp_line,2,FALSE))</f>
        <v/>
      </c>
      <c r="J240" s="3" t="str">
        <f>IF(Line[Asset Group]="","",VLOOKUP(Line[Asset Group],asset_grp_line,3,FALSE))</f>
        <v/>
      </c>
      <c r="K240" s="3" t="str">
        <f>IF(Line[Asset Group]="","",VLOOKUP(Line[Asset Type],type_master_list,2,FALSE))</f>
        <v/>
      </c>
      <c r="L240" s="3" t="str">
        <f>IF(Line[Asset Name]="","",PROPER(Line[Asset Name]))</f>
        <v/>
      </c>
      <c r="M240" s="11" t="str">
        <f>IF(Line[Install Date]="","",(Line[Install Date]))</f>
        <v/>
      </c>
      <c r="N240" s="3" t="str">
        <f>IF(Line[Note]="","",PROPER(Line[Note]))</f>
        <v/>
      </c>
      <c r="O240" s="3" t="str">
        <f>IF(Line[Resource Consent Number]="","",UPPER(Line[Resource Consent Number]))</f>
        <v/>
      </c>
      <c r="P240" s="53" t="str">
        <f>IF(Line[Asset Unit Cost]="","",Line[Asset Unit Cost])</f>
        <v/>
      </c>
      <c r="Q240" s="3" t="str">
        <f>IF(Line[Added By]="","",UPPER(Line[Added By]))</f>
        <v/>
      </c>
      <c r="R240" s="11" t="str">
        <f>IF(Line[Added Date]="","",(Line[Added Date]))</f>
        <v/>
      </c>
      <c r="S240" s="3" t="str">
        <f>IF(Line[Z COORD]="","",PROPER(Line[Z COORD]))</f>
        <v/>
      </c>
      <c r="T240" s="3" t="str">
        <f>IF(Line[Asset Description]="","",PROPER(Line[Asset Description]))</f>
        <v/>
      </c>
      <c r="U240" s="3" t="str">
        <f>IF(Line[Asset Group]="","",VLOOKUP(Line[Wall SubType],subdom_master_gdb,2,FALSE))</f>
        <v/>
      </c>
      <c r="V240" s="3" t="str">
        <f>IF(Line[Asset Group]="","",VLOOKUP(Line[Material],material_master,2,FALSE))</f>
        <v/>
      </c>
      <c r="W240" s="3" t="str">
        <f>IF(Line[Height m]="","",Line[Height m])</f>
        <v/>
      </c>
      <c r="X240" s="3" t="str">
        <f>IF(Line[Length m]="","",Line[Length m])</f>
        <v/>
      </c>
      <c r="Y240" s="3" t="str">
        <f>IF(Line[Width m]="","",Line[Width m])</f>
        <v/>
      </c>
      <c r="Z240" s="3" t="str">
        <f>IF(Line[Asset Group]="","",VLOOKUP(Line[Purpose],f_g_function,2,FALSE))</f>
        <v/>
      </c>
      <c r="AA240" s="3" t="str">
        <f>IF(Line[Asset Group]="","",VLOOKUP(Line[Post Material],material_master,2,FALSE))</f>
        <v/>
      </c>
      <c r="AB240" s="3" t="str">
        <f>IF(Line[Pipe Diameter mm]="","",Line[Pipe Diameter mm])</f>
        <v/>
      </c>
      <c r="AC240" s="3" t="str">
        <f>IF(Line[Asset Group]="","",VLOOKUP(Line[Pipe Material],irrigation_pipe_material,2,FALSE))</f>
        <v/>
      </c>
      <c r="AD240" s="3" t="str">
        <f>IF(Line[Asset Group]="","",VLOOKUP(Line[System],irrigation_system,2,FALSE))</f>
        <v/>
      </c>
      <c r="AE240" s="3" t="str">
        <f>IF(Line[Asset Group]="","",VLOOKUP(Line[Status],irrigation_status,2,FALSE))</f>
        <v/>
      </c>
      <c r="AF240" s="3" t="str">
        <f>IF(Line[Asset Group]="","",VLOOKUP(Line[Surface],subdom_master_gdb,2,FALSE))</f>
        <v/>
      </c>
      <c r="AG240" s="3" t="str">
        <f>IF(Line[Surface Layer Depth mm]="","",Line[Surface Layer Depth mm])</f>
        <v/>
      </c>
      <c r="AH240" s="3" t="str">
        <f>IF(Line[Av Width m]="","",Line[Av Width m])</f>
        <v/>
      </c>
      <c r="AI240" s="3" t="str">
        <f>IF(Line[Asset Group]="","",VLOOKUP(Line[Cycle],yes_no,2,FALSE))</f>
        <v/>
      </c>
      <c r="AJ240" s="3" t="str">
        <f>IF(Line[Asset Group]="","",VLOOKUP(Line[Species],hedge_species,2,FALSE))</f>
        <v/>
      </c>
    </row>
    <row r="241" spans="1:36" s="3" customFormat="1" x14ac:dyDescent="0.2">
      <c r="A241" s="3" t="str">
        <f>IF(Line[DWG File Name]="","",Line[DWG File Name])</f>
        <v/>
      </c>
      <c r="B241" s="3" t="str">
        <f>IF(Line[DWG Layer Name]="","",Line[DWG Layer Name])</f>
        <v/>
      </c>
      <c r="C241" s="3" t="str">
        <f>IF(Line[DWG Handle]="","",Line[DWG Handle])</f>
        <v/>
      </c>
      <c r="D241" s="58" t="str">
        <f>IF(Line[Approx Centroid X]="","",Line[Approx Centroid X])</f>
        <v/>
      </c>
      <c r="E241" s="58" t="str">
        <f>IF(Line[Approx Centroid Y]="","",Line[Approx Centroid Y])</f>
        <v/>
      </c>
      <c r="F241" s="3" t="str">
        <f>IF(Line[Replacement Asset]="","",Line[Replacement Asset])</f>
        <v/>
      </c>
      <c r="G241" s="3" t="str">
        <f>IF(Line[Asset ID]="","",UPPER(Line[Asset ID]))</f>
        <v/>
      </c>
      <c r="H241" s="3" t="str">
        <f>IF(Line[Asset Group]="","",VLOOKUP(Line[Asset Group],asset_grp_line,4,FALSE))</f>
        <v/>
      </c>
      <c r="I241" s="3" t="str">
        <f>IF(Line[Asset Group]="","",VLOOKUP(Line[Asset Group],asset_grp_line,2,FALSE))</f>
        <v/>
      </c>
      <c r="J241" s="3" t="str">
        <f>IF(Line[Asset Group]="","",VLOOKUP(Line[Asset Group],asset_grp_line,3,FALSE))</f>
        <v/>
      </c>
      <c r="K241" s="3" t="str">
        <f>IF(Line[Asset Group]="","",VLOOKUP(Line[Asset Type],type_master_list,2,FALSE))</f>
        <v/>
      </c>
      <c r="L241" s="3" t="str">
        <f>IF(Line[Asset Name]="","",PROPER(Line[Asset Name]))</f>
        <v/>
      </c>
      <c r="M241" s="11" t="str">
        <f>IF(Line[Install Date]="","",(Line[Install Date]))</f>
        <v/>
      </c>
      <c r="N241" s="3" t="str">
        <f>IF(Line[Note]="","",PROPER(Line[Note]))</f>
        <v/>
      </c>
      <c r="O241" s="3" t="str">
        <f>IF(Line[Resource Consent Number]="","",UPPER(Line[Resource Consent Number]))</f>
        <v/>
      </c>
      <c r="P241" s="53" t="str">
        <f>IF(Line[Asset Unit Cost]="","",Line[Asset Unit Cost])</f>
        <v/>
      </c>
      <c r="Q241" s="3" t="str">
        <f>IF(Line[Added By]="","",UPPER(Line[Added By]))</f>
        <v/>
      </c>
      <c r="R241" s="11" t="str">
        <f>IF(Line[Added Date]="","",(Line[Added Date]))</f>
        <v/>
      </c>
      <c r="S241" s="3" t="str">
        <f>IF(Line[Z COORD]="","",PROPER(Line[Z COORD]))</f>
        <v/>
      </c>
      <c r="T241" s="3" t="str">
        <f>IF(Line[Asset Description]="","",PROPER(Line[Asset Description]))</f>
        <v/>
      </c>
      <c r="U241" s="3" t="str">
        <f>IF(Line[Asset Group]="","",VLOOKUP(Line[Wall SubType],subdom_master_gdb,2,FALSE))</f>
        <v/>
      </c>
      <c r="V241" s="3" t="str">
        <f>IF(Line[Asset Group]="","",VLOOKUP(Line[Material],material_master,2,FALSE))</f>
        <v/>
      </c>
      <c r="W241" s="3" t="str">
        <f>IF(Line[Height m]="","",Line[Height m])</f>
        <v/>
      </c>
      <c r="X241" s="3" t="str">
        <f>IF(Line[Length m]="","",Line[Length m])</f>
        <v/>
      </c>
      <c r="Y241" s="3" t="str">
        <f>IF(Line[Width m]="","",Line[Width m])</f>
        <v/>
      </c>
      <c r="Z241" s="3" t="str">
        <f>IF(Line[Asset Group]="","",VLOOKUP(Line[Purpose],f_g_function,2,FALSE))</f>
        <v/>
      </c>
      <c r="AA241" s="3" t="str">
        <f>IF(Line[Asset Group]="","",VLOOKUP(Line[Post Material],material_master,2,FALSE))</f>
        <v/>
      </c>
      <c r="AB241" s="3" t="str">
        <f>IF(Line[Pipe Diameter mm]="","",Line[Pipe Diameter mm])</f>
        <v/>
      </c>
      <c r="AC241" s="3" t="str">
        <f>IF(Line[Asset Group]="","",VLOOKUP(Line[Pipe Material],irrigation_pipe_material,2,FALSE))</f>
        <v/>
      </c>
      <c r="AD241" s="3" t="str">
        <f>IF(Line[Asset Group]="","",VLOOKUP(Line[System],irrigation_system,2,FALSE))</f>
        <v/>
      </c>
      <c r="AE241" s="3" t="str">
        <f>IF(Line[Asset Group]="","",VLOOKUP(Line[Status],irrigation_status,2,FALSE))</f>
        <v/>
      </c>
      <c r="AF241" s="3" t="str">
        <f>IF(Line[Asset Group]="","",VLOOKUP(Line[Surface],subdom_master_gdb,2,FALSE))</f>
        <v/>
      </c>
      <c r="AG241" s="3" t="str">
        <f>IF(Line[Surface Layer Depth mm]="","",Line[Surface Layer Depth mm])</f>
        <v/>
      </c>
      <c r="AH241" s="3" t="str">
        <f>IF(Line[Av Width m]="","",Line[Av Width m])</f>
        <v/>
      </c>
      <c r="AI241" s="3" t="str">
        <f>IF(Line[Asset Group]="","",VLOOKUP(Line[Cycle],yes_no,2,FALSE))</f>
        <v/>
      </c>
      <c r="AJ241" s="3" t="str">
        <f>IF(Line[Asset Group]="","",VLOOKUP(Line[Species],hedge_species,2,FALSE))</f>
        <v/>
      </c>
    </row>
    <row r="242" spans="1:36" s="3" customFormat="1" x14ac:dyDescent="0.2">
      <c r="A242" s="3" t="str">
        <f>IF(Line[DWG File Name]="","",Line[DWG File Name])</f>
        <v/>
      </c>
      <c r="B242" s="3" t="str">
        <f>IF(Line[DWG Layer Name]="","",Line[DWG Layer Name])</f>
        <v/>
      </c>
      <c r="C242" s="3" t="str">
        <f>IF(Line[DWG Handle]="","",Line[DWG Handle])</f>
        <v/>
      </c>
      <c r="D242" s="58" t="str">
        <f>IF(Line[Approx Centroid X]="","",Line[Approx Centroid X])</f>
        <v/>
      </c>
      <c r="E242" s="58" t="str">
        <f>IF(Line[Approx Centroid Y]="","",Line[Approx Centroid Y])</f>
        <v/>
      </c>
      <c r="F242" s="3" t="str">
        <f>IF(Line[Replacement Asset]="","",Line[Replacement Asset])</f>
        <v/>
      </c>
      <c r="G242" s="3" t="str">
        <f>IF(Line[Asset ID]="","",UPPER(Line[Asset ID]))</f>
        <v/>
      </c>
      <c r="H242" s="3" t="str">
        <f>IF(Line[Asset Group]="","",VLOOKUP(Line[Asset Group],asset_grp_line,4,FALSE))</f>
        <v/>
      </c>
      <c r="I242" s="3" t="str">
        <f>IF(Line[Asset Group]="","",VLOOKUP(Line[Asset Group],asset_grp_line,2,FALSE))</f>
        <v/>
      </c>
      <c r="J242" s="3" t="str">
        <f>IF(Line[Asset Group]="","",VLOOKUP(Line[Asset Group],asset_grp_line,3,FALSE))</f>
        <v/>
      </c>
      <c r="K242" s="3" t="str">
        <f>IF(Line[Asset Group]="","",VLOOKUP(Line[Asset Type],type_master_list,2,FALSE))</f>
        <v/>
      </c>
      <c r="L242" s="3" t="str">
        <f>IF(Line[Asset Name]="","",PROPER(Line[Asset Name]))</f>
        <v/>
      </c>
      <c r="M242" s="11" t="str">
        <f>IF(Line[Install Date]="","",(Line[Install Date]))</f>
        <v/>
      </c>
      <c r="N242" s="3" t="str">
        <f>IF(Line[Note]="","",PROPER(Line[Note]))</f>
        <v/>
      </c>
      <c r="O242" s="3" t="str">
        <f>IF(Line[Resource Consent Number]="","",UPPER(Line[Resource Consent Number]))</f>
        <v/>
      </c>
      <c r="P242" s="53" t="str">
        <f>IF(Line[Asset Unit Cost]="","",Line[Asset Unit Cost])</f>
        <v/>
      </c>
      <c r="Q242" s="3" t="str">
        <f>IF(Line[Added By]="","",UPPER(Line[Added By]))</f>
        <v/>
      </c>
      <c r="R242" s="11" t="str">
        <f>IF(Line[Added Date]="","",(Line[Added Date]))</f>
        <v/>
      </c>
      <c r="S242" s="3" t="str">
        <f>IF(Line[Z COORD]="","",PROPER(Line[Z COORD]))</f>
        <v/>
      </c>
      <c r="T242" s="3" t="str">
        <f>IF(Line[Asset Description]="","",PROPER(Line[Asset Description]))</f>
        <v/>
      </c>
      <c r="U242" s="3" t="str">
        <f>IF(Line[Asset Group]="","",VLOOKUP(Line[Wall SubType],subdom_master_gdb,2,FALSE))</f>
        <v/>
      </c>
      <c r="V242" s="3" t="str">
        <f>IF(Line[Asset Group]="","",VLOOKUP(Line[Material],material_master,2,FALSE))</f>
        <v/>
      </c>
      <c r="W242" s="3" t="str">
        <f>IF(Line[Height m]="","",Line[Height m])</f>
        <v/>
      </c>
      <c r="X242" s="3" t="str">
        <f>IF(Line[Length m]="","",Line[Length m])</f>
        <v/>
      </c>
      <c r="Y242" s="3" t="str">
        <f>IF(Line[Width m]="","",Line[Width m])</f>
        <v/>
      </c>
      <c r="Z242" s="3" t="str">
        <f>IF(Line[Asset Group]="","",VLOOKUP(Line[Purpose],f_g_function,2,FALSE))</f>
        <v/>
      </c>
      <c r="AA242" s="3" t="str">
        <f>IF(Line[Asset Group]="","",VLOOKUP(Line[Post Material],material_master,2,FALSE))</f>
        <v/>
      </c>
      <c r="AB242" s="3" t="str">
        <f>IF(Line[Pipe Diameter mm]="","",Line[Pipe Diameter mm])</f>
        <v/>
      </c>
      <c r="AC242" s="3" t="str">
        <f>IF(Line[Asset Group]="","",VLOOKUP(Line[Pipe Material],irrigation_pipe_material,2,FALSE))</f>
        <v/>
      </c>
      <c r="AD242" s="3" t="str">
        <f>IF(Line[Asset Group]="","",VLOOKUP(Line[System],irrigation_system,2,FALSE))</f>
        <v/>
      </c>
      <c r="AE242" s="3" t="str">
        <f>IF(Line[Asset Group]="","",VLOOKUP(Line[Status],irrigation_status,2,FALSE))</f>
        <v/>
      </c>
      <c r="AF242" s="3" t="str">
        <f>IF(Line[Asset Group]="","",VLOOKUP(Line[Surface],subdom_master_gdb,2,FALSE))</f>
        <v/>
      </c>
      <c r="AG242" s="3" t="str">
        <f>IF(Line[Surface Layer Depth mm]="","",Line[Surface Layer Depth mm])</f>
        <v/>
      </c>
      <c r="AH242" s="3" t="str">
        <f>IF(Line[Av Width m]="","",Line[Av Width m])</f>
        <v/>
      </c>
      <c r="AI242" s="3" t="str">
        <f>IF(Line[Asset Group]="","",VLOOKUP(Line[Cycle],yes_no,2,FALSE))</f>
        <v/>
      </c>
      <c r="AJ242" s="3" t="str">
        <f>IF(Line[Asset Group]="","",VLOOKUP(Line[Species],hedge_species,2,FALSE))</f>
        <v/>
      </c>
    </row>
    <row r="243" spans="1:36" s="3" customFormat="1" x14ac:dyDescent="0.2">
      <c r="A243" s="3" t="str">
        <f>IF(Line[DWG File Name]="","",Line[DWG File Name])</f>
        <v/>
      </c>
      <c r="B243" s="3" t="str">
        <f>IF(Line[DWG Layer Name]="","",Line[DWG Layer Name])</f>
        <v/>
      </c>
      <c r="C243" s="3" t="str">
        <f>IF(Line[DWG Handle]="","",Line[DWG Handle])</f>
        <v/>
      </c>
      <c r="D243" s="58" t="str">
        <f>IF(Line[Approx Centroid X]="","",Line[Approx Centroid X])</f>
        <v/>
      </c>
      <c r="E243" s="58" t="str">
        <f>IF(Line[Approx Centroid Y]="","",Line[Approx Centroid Y])</f>
        <v/>
      </c>
      <c r="F243" s="3" t="str">
        <f>IF(Line[Replacement Asset]="","",Line[Replacement Asset])</f>
        <v/>
      </c>
      <c r="G243" s="3" t="str">
        <f>IF(Line[Asset ID]="","",UPPER(Line[Asset ID]))</f>
        <v/>
      </c>
      <c r="H243" s="3" t="str">
        <f>IF(Line[Asset Group]="","",VLOOKUP(Line[Asset Group],asset_grp_line,4,FALSE))</f>
        <v/>
      </c>
      <c r="I243" s="3" t="str">
        <f>IF(Line[Asset Group]="","",VLOOKUP(Line[Asset Group],asset_grp_line,2,FALSE))</f>
        <v/>
      </c>
      <c r="J243" s="3" t="str">
        <f>IF(Line[Asset Group]="","",VLOOKUP(Line[Asset Group],asset_grp_line,3,FALSE))</f>
        <v/>
      </c>
      <c r="K243" s="3" t="str">
        <f>IF(Line[Asset Group]="","",VLOOKUP(Line[Asset Type],type_master_list,2,FALSE))</f>
        <v/>
      </c>
      <c r="L243" s="3" t="str">
        <f>IF(Line[Asset Name]="","",PROPER(Line[Asset Name]))</f>
        <v/>
      </c>
      <c r="M243" s="11" t="str">
        <f>IF(Line[Install Date]="","",(Line[Install Date]))</f>
        <v/>
      </c>
      <c r="N243" s="3" t="str">
        <f>IF(Line[Note]="","",PROPER(Line[Note]))</f>
        <v/>
      </c>
      <c r="O243" s="3" t="str">
        <f>IF(Line[Resource Consent Number]="","",UPPER(Line[Resource Consent Number]))</f>
        <v/>
      </c>
      <c r="P243" s="53" t="str">
        <f>IF(Line[Asset Unit Cost]="","",Line[Asset Unit Cost])</f>
        <v/>
      </c>
      <c r="Q243" s="3" t="str">
        <f>IF(Line[Added By]="","",UPPER(Line[Added By]))</f>
        <v/>
      </c>
      <c r="R243" s="11" t="str">
        <f>IF(Line[Added Date]="","",(Line[Added Date]))</f>
        <v/>
      </c>
      <c r="S243" s="3" t="str">
        <f>IF(Line[Z COORD]="","",PROPER(Line[Z COORD]))</f>
        <v/>
      </c>
      <c r="T243" s="3" t="str">
        <f>IF(Line[Asset Description]="","",PROPER(Line[Asset Description]))</f>
        <v/>
      </c>
      <c r="U243" s="3" t="str">
        <f>IF(Line[Asset Group]="","",VLOOKUP(Line[Wall SubType],subdom_master_gdb,2,FALSE))</f>
        <v/>
      </c>
      <c r="V243" s="3" t="str">
        <f>IF(Line[Asset Group]="","",VLOOKUP(Line[Material],material_master,2,FALSE))</f>
        <v/>
      </c>
      <c r="W243" s="3" t="str">
        <f>IF(Line[Height m]="","",Line[Height m])</f>
        <v/>
      </c>
      <c r="X243" s="3" t="str">
        <f>IF(Line[Length m]="","",Line[Length m])</f>
        <v/>
      </c>
      <c r="Y243" s="3" t="str">
        <f>IF(Line[Width m]="","",Line[Width m])</f>
        <v/>
      </c>
      <c r="Z243" s="3" t="str">
        <f>IF(Line[Asset Group]="","",VLOOKUP(Line[Purpose],f_g_function,2,FALSE))</f>
        <v/>
      </c>
      <c r="AA243" s="3" t="str">
        <f>IF(Line[Asset Group]="","",VLOOKUP(Line[Post Material],material_master,2,FALSE))</f>
        <v/>
      </c>
      <c r="AB243" s="3" t="str">
        <f>IF(Line[Pipe Diameter mm]="","",Line[Pipe Diameter mm])</f>
        <v/>
      </c>
      <c r="AC243" s="3" t="str">
        <f>IF(Line[Asset Group]="","",VLOOKUP(Line[Pipe Material],irrigation_pipe_material,2,FALSE))</f>
        <v/>
      </c>
      <c r="AD243" s="3" t="str">
        <f>IF(Line[Asset Group]="","",VLOOKUP(Line[System],irrigation_system,2,FALSE))</f>
        <v/>
      </c>
      <c r="AE243" s="3" t="str">
        <f>IF(Line[Asset Group]="","",VLOOKUP(Line[Status],irrigation_status,2,FALSE))</f>
        <v/>
      </c>
      <c r="AF243" s="3" t="str">
        <f>IF(Line[Asset Group]="","",VLOOKUP(Line[Surface],subdom_master_gdb,2,FALSE))</f>
        <v/>
      </c>
      <c r="AG243" s="3" t="str">
        <f>IF(Line[Surface Layer Depth mm]="","",Line[Surface Layer Depth mm])</f>
        <v/>
      </c>
      <c r="AH243" s="3" t="str">
        <f>IF(Line[Av Width m]="","",Line[Av Width m])</f>
        <v/>
      </c>
      <c r="AI243" s="3" t="str">
        <f>IF(Line[Asset Group]="","",VLOOKUP(Line[Cycle],yes_no,2,FALSE))</f>
        <v/>
      </c>
      <c r="AJ243" s="3" t="str">
        <f>IF(Line[Asset Group]="","",VLOOKUP(Line[Species],hedge_species,2,FALSE))</f>
        <v/>
      </c>
    </row>
    <row r="244" spans="1:36" s="3" customFormat="1" x14ac:dyDescent="0.2">
      <c r="A244" s="3" t="str">
        <f>IF(Line[DWG File Name]="","",Line[DWG File Name])</f>
        <v/>
      </c>
      <c r="B244" s="3" t="str">
        <f>IF(Line[DWG Layer Name]="","",Line[DWG Layer Name])</f>
        <v/>
      </c>
      <c r="C244" s="3" t="str">
        <f>IF(Line[DWG Handle]="","",Line[DWG Handle])</f>
        <v/>
      </c>
      <c r="D244" s="58" t="str">
        <f>IF(Line[Approx Centroid X]="","",Line[Approx Centroid X])</f>
        <v/>
      </c>
      <c r="E244" s="58" t="str">
        <f>IF(Line[Approx Centroid Y]="","",Line[Approx Centroid Y])</f>
        <v/>
      </c>
      <c r="F244" s="3" t="str">
        <f>IF(Line[Replacement Asset]="","",Line[Replacement Asset])</f>
        <v/>
      </c>
      <c r="G244" s="3" t="str">
        <f>IF(Line[Asset ID]="","",UPPER(Line[Asset ID]))</f>
        <v/>
      </c>
      <c r="H244" s="3" t="str">
        <f>IF(Line[Asset Group]="","",VLOOKUP(Line[Asset Group],asset_grp_line,4,FALSE))</f>
        <v/>
      </c>
      <c r="I244" s="3" t="str">
        <f>IF(Line[Asset Group]="","",VLOOKUP(Line[Asset Group],asset_grp_line,2,FALSE))</f>
        <v/>
      </c>
      <c r="J244" s="3" t="str">
        <f>IF(Line[Asset Group]="","",VLOOKUP(Line[Asset Group],asset_grp_line,3,FALSE))</f>
        <v/>
      </c>
      <c r="K244" s="3" t="str">
        <f>IF(Line[Asset Group]="","",VLOOKUP(Line[Asset Type],type_master_list,2,FALSE))</f>
        <v/>
      </c>
      <c r="L244" s="3" t="str">
        <f>IF(Line[Asset Name]="","",PROPER(Line[Asset Name]))</f>
        <v/>
      </c>
      <c r="M244" s="11" t="str">
        <f>IF(Line[Install Date]="","",(Line[Install Date]))</f>
        <v/>
      </c>
      <c r="N244" s="3" t="str">
        <f>IF(Line[Note]="","",PROPER(Line[Note]))</f>
        <v/>
      </c>
      <c r="O244" s="3" t="str">
        <f>IF(Line[Resource Consent Number]="","",UPPER(Line[Resource Consent Number]))</f>
        <v/>
      </c>
      <c r="P244" s="53" t="str">
        <f>IF(Line[Asset Unit Cost]="","",Line[Asset Unit Cost])</f>
        <v/>
      </c>
      <c r="Q244" s="3" t="str">
        <f>IF(Line[Added By]="","",UPPER(Line[Added By]))</f>
        <v/>
      </c>
      <c r="R244" s="11" t="str">
        <f>IF(Line[Added Date]="","",(Line[Added Date]))</f>
        <v/>
      </c>
      <c r="S244" s="3" t="str">
        <f>IF(Line[Z COORD]="","",PROPER(Line[Z COORD]))</f>
        <v/>
      </c>
      <c r="T244" s="3" t="str">
        <f>IF(Line[Asset Description]="","",PROPER(Line[Asset Description]))</f>
        <v/>
      </c>
      <c r="U244" s="3" t="str">
        <f>IF(Line[Asset Group]="","",VLOOKUP(Line[Wall SubType],subdom_master_gdb,2,FALSE))</f>
        <v/>
      </c>
      <c r="V244" s="3" t="str">
        <f>IF(Line[Asset Group]="","",VLOOKUP(Line[Material],material_master,2,FALSE))</f>
        <v/>
      </c>
      <c r="W244" s="3" t="str">
        <f>IF(Line[Height m]="","",Line[Height m])</f>
        <v/>
      </c>
      <c r="X244" s="3" t="str">
        <f>IF(Line[Length m]="","",Line[Length m])</f>
        <v/>
      </c>
      <c r="Y244" s="3" t="str">
        <f>IF(Line[Width m]="","",Line[Width m])</f>
        <v/>
      </c>
      <c r="Z244" s="3" t="str">
        <f>IF(Line[Asset Group]="","",VLOOKUP(Line[Purpose],f_g_function,2,FALSE))</f>
        <v/>
      </c>
      <c r="AA244" s="3" t="str">
        <f>IF(Line[Asset Group]="","",VLOOKUP(Line[Post Material],material_master,2,FALSE))</f>
        <v/>
      </c>
      <c r="AB244" s="3" t="str">
        <f>IF(Line[Pipe Diameter mm]="","",Line[Pipe Diameter mm])</f>
        <v/>
      </c>
      <c r="AC244" s="3" t="str">
        <f>IF(Line[Asset Group]="","",VLOOKUP(Line[Pipe Material],irrigation_pipe_material,2,FALSE))</f>
        <v/>
      </c>
      <c r="AD244" s="3" t="str">
        <f>IF(Line[Asset Group]="","",VLOOKUP(Line[System],irrigation_system,2,FALSE))</f>
        <v/>
      </c>
      <c r="AE244" s="3" t="str">
        <f>IF(Line[Asset Group]="","",VLOOKUP(Line[Status],irrigation_status,2,FALSE))</f>
        <v/>
      </c>
      <c r="AF244" s="3" t="str">
        <f>IF(Line[Asset Group]="","",VLOOKUP(Line[Surface],subdom_master_gdb,2,FALSE))</f>
        <v/>
      </c>
      <c r="AG244" s="3" t="str">
        <f>IF(Line[Surface Layer Depth mm]="","",Line[Surface Layer Depth mm])</f>
        <v/>
      </c>
      <c r="AH244" s="3" t="str">
        <f>IF(Line[Av Width m]="","",Line[Av Width m])</f>
        <v/>
      </c>
      <c r="AI244" s="3" t="str">
        <f>IF(Line[Asset Group]="","",VLOOKUP(Line[Cycle],yes_no,2,FALSE))</f>
        <v/>
      </c>
      <c r="AJ244" s="3" t="str">
        <f>IF(Line[Asset Group]="","",VLOOKUP(Line[Species],hedge_species,2,FALSE))</f>
        <v/>
      </c>
    </row>
    <row r="245" spans="1:36" s="3" customFormat="1" x14ac:dyDescent="0.2">
      <c r="A245" s="3" t="str">
        <f>IF(Line[DWG File Name]="","",Line[DWG File Name])</f>
        <v/>
      </c>
      <c r="B245" s="3" t="str">
        <f>IF(Line[DWG Layer Name]="","",Line[DWG Layer Name])</f>
        <v/>
      </c>
      <c r="C245" s="3" t="str">
        <f>IF(Line[DWG Handle]="","",Line[DWG Handle])</f>
        <v/>
      </c>
      <c r="D245" s="58" t="str">
        <f>IF(Line[Approx Centroid X]="","",Line[Approx Centroid X])</f>
        <v/>
      </c>
      <c r="E245" s="58" t="str">
        <f>IF(Line[Approx Centroid Y]="","",Line[Approx Centroid Y])</f>
        <v/>
      </c>
      <c r="F245" s="3" t="str">
        <f>IF(Line[Replacement Asset]="","",Line[Replacement Asset])</f>
        <v/>
      </c>
      <c r="G245" s="3" t="str">
        <f>IF(Line[Asset ID]="","",UPPER(Line[Asset ID]))</f>
        <v/>
      </c>
      <c r="H245" s="3" t="str">
        <f>IF(Line[Asset Group]="","",VLOOKUP(Line[Asset Group],asset_grp_line,4,FALSE))</f>
        <v/>
      </c>
      <c r="I245" s="3" t="str">
        <f>IF(Line[Asset Group]="","",VLOOKUP(Line[Asset Group],asset_grp_line,2,FALSE))</f>
        <v/>
      </c>
      <c r="J245" s="3" t="str">
        <f>IF(Line[Asset Group]="","",VLOOKUP(Line[Asset Group],asset_grp_line,3,FALSE))</f>
        <v/>
      </c>
      <c r="K245" s="3" t="str">
        <f>IF(Line[Asset Group]="","",VLOOKUP(Line[Asset Type],type_master_list,2,FALSE))</f>
        <v/>
      </c>
      <c r="L245" s="3" t="str">
        <f>IF(Line[Asset Name]="","",PROPER(Line[Asset Name]))</f>
        <v/>
      </c>
      <c r="M245" s="11" t="str">
        <f>IF(Line[Install Date]="","",(Line[Install Date]))</f>
        <v/>
      </c>
      <c r="N245" s="3" t="str">
        <f>IF(Line[Note]="","",PROPER(Line[Note]))</f>
        <v/>
      </c>
      <c r="O245" s="3" t="str">
        <f>IF(Line[Resource Consent Number]="","",UPPER(Line[Resource Consent Number]))</f>
        <v/>
      </c>
      <c r="P245" s="53" t="str">
        <f>IF(Line[Asset Unit Cost]="","",Line[Asset Unit Cost])</f>
        <v/>
      </c>
      <c r="Q245" s="3" t="str">
        <f>IF(Line[Added By]="","",UPPER(Line[Added By]))</f>
        <v/>
      </c>
      <c r="R245" s="11" t="str">
        <f>IF(Line[Added Date]="","",(Line[Added Date]))</f>
        <v/>
      </c>
      <c r="S245" s="3" t="str">
        <f>IF(Line[Z COORD]="","",PROPER(Line[Z COORD]))</f>
        <v/>
      </c>
      <c r="T245" s="3" t="str">
        <f>IF(Line[Asset Description]="","",PROPER(Line[Asset Description]))</f>
        <v/>
      </c>
      <c r="U245" s="3" t="str">
        <f>IF(Line[Asset Group]="","",VLOOKUP(Line[Wall SubType],subdom_master_gdb,2,FALSE))</f>
        <v/>
      </c>
      <c r="V245" s="3" t="str">
        <f>IF(Line[Asset Group]="","",VLOOKUP(Line[Material],material_master,2,FALSE))</f>
        <v/>
      </c>
      <c r="W245" s="3" t="str">
        <f>IF(Line[Height m]="","",Line[Height m])</f>
        <v/>
      </c>
      <c r="X245" s="3" t="str">
        <f>IF(Line[Length m]="","",Line[Length m])</f>
        <v/>
      </c>
      <c r="Y245" s="3" t="str">
        <f>IF(Line[Width m]="","",Line[Width m])</f>
        <v/>
      </c>
      <c r="Z245" s="3" t="str">
        <f>IF(Line[Asset Group]="","",VLOOKUP(Line[Purpose],f_g_function,2,FALSE))</f>
        <v/>
      </c>
      <c r="AA245" s="3" t="str">
        <f>IF(Line[Asset Group]="","",VLOOKUP(Line[Post Material],material_master,2,FALSE))</f>
        <v/>
      </c>
      <c r="AB245" s="3" t="str">
        <f>IF(Line[Pipe Diameter mm]="","",Line[Pipe Diameter mm])</f>
        <v/>
      </c>
      <c r="AC245" s="3" t="str">
        <f>IF(Line[Asset Group]="","",VLOOKUP(Line[Pipe Material],irrigation_pipe_material,2,FALSE))</f>
        <v/>
      </c>
      <c r="AD245" s="3" t="str">
        <f>IF(Line[Asset Group]="","",VLOOKUP(Line[System],irrigation_system,2,FALSE))</f>
        <v/>
      </c>
      <c r="AE245" s="3" t="str">
        <f>IF(Line[Asset Group]="","",VLOOKUP(Line[Status],irrigation_status,2,FALSE))</f>
        <v/>
      </c>
      <c r="AF245" s="3" t="str">
        <f>IF(Line[Asset Group]="","",VLOOKUP(Line[Surface],subdom_master_gdb,2,FALSE))</f>
        <v/>
      </c>
      <c r="AG245" s="3" t="str">
        <f>IF(Line[Surface Layer Depth mm]="","",Line[Surface Layer Depth mm])</f>
        <v/>
      </c>
      <c r="AH245" s="3" t="str">
        <f>IF(Line[Av Width m]="","",Line[Av Width m])</f>
        <v/>
      </c>
      <c r="AI245" s="3" t="str">
        <f>IF(Line[Asset Group]="","",VLOOKUP(Line[Cycle],yes_no,2,FALSE))</f>
        <v/>
      </c>
      <c r="AJ245" s="3" t="str">
        <f>IF(Line[Asset Group]="","",VLOOKUP(Line[Species],hedge_species,2,FALSE))</f>
        <v/>
      </c>
    </row>
    <row r="246" spans="1:36" s="3" customFormat="1" x14ac:dyDescent="0.2">
      <c r="A246" s="3" t="str">
        <f>IF(Line[DWG File Name]="","",Line[DWG File Name])</f>
        <v/>
      </c>
      <c r="B246" s="3" t="str">
        <f>IF(Line[DWG Layer Name]="","",Line[DWG Layer Name])</f>
        <v/>
      </c>
      <c r="C246" s="3" t="str">
        <f>IF(Line[DWG Handle]="","",Line[DWG Handle])</f>
        <v/>
      </c>
      <c r="D246" s="58" t="str">
        <f>IF(Line[Approx Centroid X]="","",Line[Approx Centroid X])</f>
        <v/>
      </c>
      <c r="E246" s="58" t="str">
        <f>IF(Line[Approx Centroid Y]="","",Line[Approx Centroid Y])</f>
        <v/>
      </c>
      <c r="F246" s="3" t="str">
        <f>IF(Line[Replacement Asset]="","",Line[Replacement Asset])</f>
        <v/>
      </c>
      <c r="G246" s="3" t="str">
        <f>IF(Line[Asset ID]="","",UPPER(Line[Asset ID]))</f>
        <v/>
      </c>
      <c r="H246" s="3" t="str">
        <f>IF(Line[Asset Group]="","",VLOOKUP(Line[Asset Group],asset_grp_line,4,FALSE))</f>
        <v/>
      </c>
      <c r="I246" s="3" t="str">
        <f>IF(Line[Asset Group]="","",VLOOKUP(Line[Asset Group],asset_grp_line,2,FALSE))</f>
        <v/>
      </c>
      <c r="J246" s="3" t="str">
        <f>IF(Line[Asset Group]="","",VLOOKUP(Line[Asset Group],asset_grp_line,3,FALSE))</f>
        <v/>
      </c>
      <c r="K246" s="3" t="str">
        <f>IF(Line[Asset Group]="","",VLOOKUP(Line[Asset Type],type_master_list,2,FALSE))</f>
        <v/>
      </c>
      <c r="L246" s="3" t="str">
        <f>IF(Line[Asset Name]="","",PROPER(Line[Asset Name]))</f>
        <v/>
      </c>
      <c r="M246" s="11" t="str">
        <f>IF(Line[Install Date]="","",(Line[Install Date]))</f>
        <v/>
      </c>
      <c r="N246" s="3" t="str">
        <f>IF(Line[Note]="","",PROPER(Line[Note]))</f>
        <v/>
      </c>
      <c r="O246" s="3" t="str">
        <f>IF(Line[Resource Consent Number]="","",UPPER(Line[Resource Consent Number]))</f>
        <v/>
      </c>
      <c r="P246" s="53" t="str">
        <f>IF(Line[Asset Unit Cost]="","",Line[Asset Unit Cost])</f>
        <v/>
      </c>
      <c r="Q246" s="3" t="str">
        <f>IF(Line[Added By]="","",UPPER(Line[Added By]))</f>
        <v/>
      </c>
      <c r="R246" s="11" t="str">
        <f>IF(Line[Added Date]="","",(Line[Added Date]))</f>
        <v/>
      </c>
      <c r="S246" s="3" t="str">
        <f>IF(Line[Z COORD]="","",PROPER(Line[Z COORD]))</f>
        <v/>
      </c>
      <c r="T246" s="3" t="str">
        <f>IF(Line[Asset Description]="","",PROPER(Line[Asset Description]))</f>
        <v/>
      </c>
      <c r="U246" s="3" t="str">
        <f>IF(Line[Asset Group]="","",VLOOKUP(Line[Wall SubType],subdom_master_gdb,2,FALSE))</f>
        <v/>
      </c>
      <c r="V246" s="3" t="str">
        <f>IF(Line[Asset Group]="","",VLOOKUP(Line[Material],material_master,2,FALSE))</f>
        <v/>
      </c>
      <c r="W246" s="3" t="str">
        <f>IF(Line[Height m]="","",Line[Height m])</f>
        <v/>
      </c>
      <c r="X246" s="3" t="str">
        <f>IF(Line[Length m]="","",Line[Length m])</f>
        <v/>
      </c>
      <c r="Y246" s="3" t="str">
        <f>IF(Line[Width m]="","",Line[Width m])</f>
        <v/>
      </c>
      <c r="Z246" s="3" t="str">
        <f>IF(Line[Asset Group]="","",VLOOKUP(Line[Purpose],f_g_function,2,FALSE))</f>
        <v/>
      </c>
      <c r="AA246" s="3" t="str">
        <f>IF(Line[Asset Group]="","",VLOOKUP(Line[Post Material],material_master,2,FALSE))</f>
        <v/>
      </c>
      <c r="AB246" s="3" t="str">
        <f>IF(Line[Pipe Diameter mm]="","",Line[Pipe Diameter mm])</f>
        <v/>
      </c>
      <c r="AC246" s="3" t="str">
        <f>IF(Line[Asset Group]="","",VLOOKUP(Line[Pipe Material],irrigation_pipe_material,2,FALSE))</f>
        <v/>
      </c>
      <c r="AD246" s="3" t="str">
        <f>IF(Line[Asset Group]="","",VLOOKUP(Line[System],irrigation_system,2,FALSE))</f>
        <v/>
      </c>
      <c r="AE246" s="3" t="str">
        <f>IF(Line[Asset Group]="","",VLOOKUP(Line[Status],irrigation_status,2,FALSE))</f>
        <v/>
      </c>
      <c r="AF246" s="3" t="str">
        <f>IF(Line[Asset Group]="","",VLOOKUP(Line[Surface],subdom_master_gdb,2,FALSE))</f>
        <v/>
      </c>
      <c r="AG246" s="3" t="str">
        <f>IF(Line[Surface Layer Depth mm]="","",Line[Surface Layer Depth mm])</f>
        <v/>
      </c>
      <c r="AH246" s="3" t="str">
        <f>IF(Line[Av Width m]="","",Line[Av Width m])</f>
        <v/>
      </c>
      <c r="AI246" s="3" t="str">
        <f>IF(Line[Asset Group]="","",VLOOKUP(Line[Cycle],yes_no,2,FALSE))</f>
        <v/>
      </c>
      <c r="AJ246" s="3" t="str">
        <f>IF(Line[Asset Group]="","",VLOOKUP(Line[Species],hedge_species,2,FALSE))</f>
        <v/>
      </c>
    </row>
    <row r="247" spans="1:36" s="3" customFormat="1" x14ac:dyDescent="0.2">
      <c r="A247" s="3" t="str">
        <f>IF(Line[DWG File Name]="","",Line[DWG File Name])</f>
        <v/>
      </c>
      <c r="B247" s="3" t="str">
        <f>IF(Line[DWG Layer Name]="","",Line[DWG Layer Name])</f>
        <v/>
      </c>
      <c r="C247" s="3" t="str">
        <f>IF(Line[DWG Handle]="","",Line[DWG Handle])</f>
        <v/>
      </c>
      <c r="D247" s="58" t="str">
        <f>IF(Line[Approx Centroid X]="","",Line[Approx Centroid X])</f>
        <v/>
      </c>
      <c r="E247" s="58" t="str">
        <f>IF(Line[Approx Centroid Y]="","",Line[Approx Centroid Y])</f>
        <v/>
      </c>
      <c r="F247" s="3" t="str">
        <f>IF(Line[Replacement Asset]="","",Line[Replacement Asset])</f>
        <v/>
      </c>
      <c r="G247" s="3" t="str">
        <f>IF(Line[Asset ID]="","",UPPER(Line[Asset ID]))</f>
        <v/>
      </c>
      <c r="H247" s="3" t="str">
        <f>IF(Line[Asset Group]="","",VLOOKUP(Line[Asset Group],asset_grp_line,4,FALSE))</f>
        <v/>
      </c>
      <c r="I247" s="3" t="str">
        <f>IF(Line[Asset Group]="","",VLOOKUP(Line[Asset Group],asset_grp_line,2,FALSE))</f>
        <v/>
      </c>
      <c r="J247" s="3" t="str">
        <f>IF(Line[Asset Group]="","",VLOOKUP(Line[Asset Group],asset_grp_line,3,FALSE))</f>
        <v/>
      </c>
      <c r="K247" s="3" t="str">
        <f>IF(Line[Asset Group]="","",VLOOKUP(Line[Asset Type],type_master_list,2,FALSE))</f>
        <v/>
      </c>
      <c r="L247" s="3" t="str">
        <f>IF(Line[Asset Name]="","",PROPER(Line[Asset Name]))</f>
        <v/>
      </c>
      <c r="M247" s="11" t="str">
        <f>IF(Line[Install Date]="","",(Line[Install Date]))</f>
        <v/>
      </c>
      <c r="N247" s="3" t="str">
        <f>IF(Line[Note]="","",PROPER(Line[Note]))</f>
        <v/>
      </c>
      <c r="O247" s="3" t="str">
        <f>IF(Line[Resource Consent Number]="","",UPPER(Line[Resource Consent Number]))</f>
        <v/>
      </c>
      <c r="P247" s="53" t="str">
        <f>IF(Line[Asset Unit Cost]="","",Line[Asset Unit Cost])</f>
        <v/>
      </c>
      <c r="Q247" s="3" t="str">
        <f>IF(Line[Added By]="","",UPPER(Line[Added By]))</f>
        <v/>
      </c>
      <c r="R247" s="11" t="str">
        <f>IF(Line[Added Date]="","",(Line[Added Date]))</f>
        <v/>
      </c>
      <c r="S247" s="3" t="str">
        <f>IF(Line[Z COORD]="","",PROPER(Line[Z COORD]))</f>
        <v/>
      </c>
      <c r="T247" s="3" t="str">
        <f>IF(Line[Asset Description]="","",PROPER(Line[Asset Description]))</f>
        <v/>
      </c>
      <c r="U247" s="3" t="str">
        <f>IF(Line[Asset Group]="","",VLOOKUP(Line[Wall SubType],subdom_master_gdb,2,FALSE))</f>
        <v/>
      </c>
      <c r="V247" s="3" t="str">
        <f>IF(Line[Asset Group]="","",VLOOKUP(Line[Material],material_master,2,FALSE))</f>
        <v/>
      </c>
      <c r="W247" s="3" t="str">
        <f>IF(Line[Height m]="","",Line[Height m])</f>
        <v/>
      </c>
      <c r="X247" s="3" t="str">
        <f>IF(Line[Length m]="","",Line[Length m])</f>
        <v/>
      </c>
      <c r="Y247" s="3" t="str">
        <f>IF(Line[Width m]="","",Line[Width m])</f>
        <v/>
      </c>
      <c r="Z247" s="3" t="str">
        <f>IF(Line[Asset Group]="","",VLOOKUP(Line[Purpose],f_g_function,2,FALSE))</f>
        <v/>
      </c>
      <c r="AA247" s="3" t="str">
        <f>IF(Line[Asset Group]="","",VLOOKUP(Line[Post Material],material_master,2,FALSE))</f>
        <v/>
      </c>
      <c r="AB247" s="3" t="str">
        <f>IF(Line[Pipe Diameter mm]="","",Line[Pipe Diameter mm])</f>
        <v/>
      </c>
      <c r="AC247" s="3" t="str">
        <f>IF(Line[Asset Group]="","",VLOOKUP(Line[Pipe Material],irrigation_pipe_material,2,FALSE))</f>
        <v/>
      </c>
      <c r="AD247" s="3" t="str">
        <f>IF(Line[Asset Group]="","",VLOOKUP(Line[System],irrigation_system,2,FALSE))</f>
        <v/>
      </c>
      <c r="AE247" s="3" t="str">
        <f>IF(Line[Asset Group]="","",VLOOKUP(Line[Status],irrigation_status,2,FALSE))</f>
        <v/>
      </c>
      <c r="AF247" s="3" t="str">
        <f>IF(Line[Asset Group]="","",VLOOKUP(Line[Surface],subdom_master_gdb,2,FALSE))</f>
        <v/>
      </c>
      <c r="AG247" s="3" t="str">
        <f>IF(Line[Surface Layer Depth mm]="","",Line[Surface Layer Depth mm])</f>
        <v/>
      </c>
      <c r="AH247" s="3" t="str">
        <f>IF(Line[Av Width m]="","",Line[Av Width m])</f>
        <v/>
      </c>
      <c r="AI247" s="3" t="str">
        <f>IF(Line[Asset Group]="","",VLOOKUP(Line[Cycle],yes_no,2,FALSE))</f>
        <v/>
      </c>
      <c r="AJ247" s="3" t="str">
        <f>IF(Line[Asset Group]="","",VLOOKUP(Line[Species],hedge_species,2,FALSE))</f>
        <v/>
      </c>
    </row>
    <row r="248" spans="1:36" s="3" customFormat="1" x14ac:dyDescent="0.2">
      <c r="A248" s="3" t="str">
        <f>IF(Line[DWG File Name]="","",Line[DWG File Name])</f>
        <v/>
      </c>
      <c r="B248" s="3" t="str">
        <f>IF(Line[DWG Layer Name]="","",Line[DWG Layer Name])</f>
        <v/>
      </c>
      <c r="C248" s="3" t="str">
        <f>IF(Line[DWG Handle]="","",Line[DWG Handle])</f>
        <v/>
      </c>
      <c r="D248" s="58" t="str">
        <f>IF(Line[Approx Centroid X]="","",Line[Approx Centroid X])</f>
        <v/>
      </c>
      <c r="E248" s="58" t="str">
        <f>IF(Line[Approx Centroid Y]="","",Line[Approx Centroid Y])</f>
        <v/>
      </c>
      <c r="F248" s="3" t="str">
        <f>IF(Line[Replacement Asset]="","",Line[Replacement Asset])</f>
        <v/>
      </c>
      <c r="G248" s="3" t="str">
        <f>IF(Line[Asset ID]="","",UPPER(Line[Asset ID]))</f>
        <v/>
      </c>
      <c r="H248" s="3" t="str">
        <f>IF(Line[Asset Group]="","",VLOOKUP(Line[Asset Group],asset_grp_line,4,FALSE))</f>
        <v/>
      </c>
      <c r="I248" s="3" t="str">
        <f>IF(Line[Asset Group]="","",VLOOKUP(Line[Asset Group],asset_grp_line,2,FALSE))</f>
        <v/>
      </c>
      <c r="J248" s="3" t="str">
        <f>IF(Line[Asset Group]="","",VLOOKUP(Line[Asset Group],asset_grp_line,3,FALSE))</f>
        <v/>
      </c>
      <c r="K248" s="3" t="str">
        <f>IF(Line[Asset Group]="","",VLOOKUP(Line[Asset Type],type_master_list,2,FALSE))</f>
        <v/>
      </c>
      <c r="L248" s="3" t="str">
        <f>IF(Line[Asset Name]="","",PROPER(Line[Asset Name]))</f>
        <v/>
      </c>
      <c r="M248" s="11" t="str">
        <f>IF(Line[Install Date]="","",(Line[Install Date]))</f>
        <v/>
      </c>
      <c r="N248" s="3" t="str">
        <f>IF(Line[Note]="","",PROPER(Line[Note]))</f>
        <v/>
      </c>
      <c r="O248" s="3" t="str">
        <f>IF(Line[Resource Consent Number]="","",UPPER(Line[Resource Consent Number]))</f>
        <v/>
      </c>
      <c r="P248" s="53" t="str">
        <f>IF(Line[Asset Unit Cost]="","",Line[Asset Unit Cost])</f>
        <v/>
      </c>
      <c r="Q248" s="3" t="str">
        <f>IF(Line[Added By]="","",UPPER(Line[Added By]))</f>
        <v/>
      </c>
      <c r="R248" s="11" t="str">
        <f>IF(Line[Added Date]="","",(Line[Added Date]))</f>
        <v/>
      </c>
      <c r="S248" s="3" t="str">
        <f>IF(Line[Z COORD]="","",PROPER(Line[Z COORD]))</f>
        <v/>
      </c>
      <c r="T248" s="3" t="str">
        <f>IF(Line[Asset Description]="","",PROPER(Line[Asset Description]))</f>
        <v/>
      </c>
      <c r="U248" s="3" t="str">
        <f>IF(Line[Asset Group]="","",VLOOKUP(Line[Wall SubType],subdom_master_gdb,2,FALSE))</f>
        <v/>
      </c>
      <c r="V248" s="3" t="str">
        <f>IF(Line[Asset Group]="","",VLOOKUP(Line[Material],material_master,2,FALSE))</f>
        <v/>
      </c>
      <c r="W248" s="3" t="str">
        <f>IF(Line[Height m]="","",Line[Height m])</f>
        <v/>
      </c>
      <c r="X248" s="3" t="str">
        <f>IF(Line[Length m]="","",Line[Length m])</f>
        <v/>
      </c>
      <c r="Y248" s="3" t="str">
        <f>IF(Line[Width m]="","",Line[Width m])</f>
        <v/>
      </c>
      <c r="Z248" s="3" t="str">
        <f>IF(Line[Asset Group]="","",VLOOKUP(Line[Purpose],f_g_function,2,FALSE))</f>
        <v/>
      </c>
      <c r="AA248" s="3" t="str">
        <f>IF(Line[Asset Group]="","",VLOOKUP(Line[Post Material],material_master,2,FALSE))</f>
        <v/>
      </c>
      <c r="AB248" s="3" t="str">
        <f>IF(Line[Pipe Diameter mm]="","",Line[Pipe Diameter mm])</f>
        <v/>
      </c>
      <c r="AC248" s="3" t="str">
        <f>IF(Line[Asset Group]="","",VLOOKUP(Line[Pipe Material],irrigation_pipe_material,2,FALSE))</f>
        <v/>
      </c>
      <c r="AD248" s="3" t="str">
        <f>IF(Line[Asset Group]="","",VLOOKUP(Line[System],irrigation_system,2,FALSE))</f>
        <v/>
      </c>
      <c r="AE248" s="3" t="str">
        <f>IF(Line[Asset Group]="","",VLOOKUP(Line[Status],irrigation_status,2,FALSE))</f>
        <v/>
      </c>
      <c r="AF248" s="3" t="str">
        <f>IF(Line[Asset Group]="","",VLOOKUP(Line[Surface],subdom_master_gdb,2,FALSE))</f>
        <v/>
      </c>
      <c r="AG248" s="3" t="str">
        <f>IF(Line[Surface Layer Depth mm]="","",Line[Surface Layer Depth mm])</f>
        <v/>
      </c>
      <c r="AH248" s="3" t="str">
        <f>IF(Line[Av Width m]="","",Line[Av Width m])</f>
        <v/>
      </c>
      <c r="AI248" s="3" t="str">
        <f>IF(Line[Asset Group]="","",VLOOKUP(Line[Cycle],yes_no,2,FALSE))</f>
        <v/>
      </c>
      <c r="AJ248" s="3" t="str">
        <f>IF(Line[Asset Group]="","",VLOOKUP(Line[Species],hedge_species,2,FALSE))</f>
        <v/>
      </c>
    </row>
    <row r="249" spans="1:36" s="3" customFormat="1" x14ac:dyDescent="0.2">
      <c r="A249" s="3" t="str">
        <f>IF(Line[DWG File Name]="","",Line[DWG File Name])</f>
        <v/>
      </c>
      <c r="B249" s="3" t="str">
        <f>IF(Line[DWG Layer Name]="","",Line[DWG Layer Name])</f>
        <v/>
      </c>
      <c r="C249" s="3" t="str">
        <f>IF(Line[DWG Handle]="","",Line[DWG Handle])</f>
        <v/>
      </c>
      <c r="D249" s="58" t="str">
        <f>IF(Line[Approx Centroid X]="","",Line[Approx Centroid X])</f>
        <v/>
      </c>
      <c r="E249" s="58" t="str">
        <f>IF(Line[Approx Centroid Y]="","",Line[Approx Centroid Y])</f>
        <v/>
      </c>
      <c r="F249" s="3" t="str">
        <f>IF(Line[Replacement Asset]="","",Line[Replacement Asset])</f>
        <v/>
      </c>
      <c r="G249" s="3" t="str">
        <f>IF(Line[Asset ID]="","",UPPER(Line[Asset ID]))</f>
        <v/>
      </c>
      <c r="H249" s="3" t="str">
        <f>IF(Line[Asset Group]="","",VLOOKUP(Line[Asset Group],asset_grp_line,4,FALSE))</f>
        <v/>
      </c>
      <c r="I249" s="3" t="str">
        <f>IF(Line[Asset Group]="","",VLOOKUP(Line[Asset Group],asset_grp_line,2,FALSE))</f>
        <v/>
      </c>
      <c r="J249" s="3" t="str">
        <f>IF(Line[Asset Group]="","",VLOOKUP(Line[Asset Group],asset_grp_line,3,FALSE))</f>
        <v/>
      </c>
      <c r="K249" s="3" t="str">
        <f>IF(Line[Asset Group]="","",VLOOKUP(Line[Asset Type],type_master_list,2,FALSE))</f>
        <v/>
      </c>
      <c r="L249" s="3" t="str">
        <f>IF(Line[Asset Name]="","",PROPER(Line[Asset Name]))</f>
        <v/>
      </c>
      <c r="M249" s="11" t="str">
        <f>IF(Line[Install Date]="","",(Line[Install Date]))</f>
        <v/>
      </c>
      <c r="N249" s="3" t="str">
        <f>IF(Line[Note]="","",PROPER(Line[Note]))</f>
        <v/>
      </c>
      <c r="O249" s="3" t="str">
        <f>IF(Line[Resource Consent Number]="","",UPPER(Line[Resource Consent Number]))</f>
        <v/>
      </c>
      <c r="P249" s="53" t="str">
        <f>IF(Line[Asset Unit Cost]="","",Line[Asset Unit Cost])</f>
        <v/>
      </c>
      <c r="Q249" s="3" t="str">
        <f>IF(Line[Added By]="","",UPPER(Line[Added By]))</f>
        <v/>
      </c>
      <c r="R249" s="11" t="str">
        <f>IF(Line[Added Date]="","",(Line[Added Date]))</f>
        <v/>
      </c>
      <c r="S249" s="3" t="str">
        <f>IF(Line[Z COORD]="","",PROPER(Line[Z COORD]))</f>
        <v/>
      </c>
      <c r="T249" s="3" t="str">
        <f>IF(Line[Asset Description]="","",PROPER(Line[Asset Description]))</f>
        <v/>
      </c>
      <c r="U249" s="3" t="str">
        <f>IF(Line[Asset Group]="","",VLOOKUP(Line[Wall SubType],subdom_master_gdb,2,FALSE))</f>
        <v/>
      </c>
      <c r="V249" s="3" t="str">
        <f>IF(Line[Asset Group]="","",VLOOKUP(Line[Material],material_master,2,FALSE))</f>
        <v/>
      </c>
      <c r="W249" s="3" t="str">
        <f>IF(Line[Height m]="","",Line[Height m])</f>
        <v/>
      </c>
      <c r="X249" s="3" t="str">
        <f>IF(Line[Length m]="","",Line[Length m])</f>
        <v/>
      </c>
      <c r="Y249" s="3" t="str">
        <f>IF(Line[Width m]="","",Line[Width m])</f>
        <v/>
      </c>
      <c r="Z249" s="3" t="str">
        <f>IF(Line[Asset Group]="","",VLOOKUP(Line[Purpose],f_g_function,2,FALSE))</f>
        <v/>
      </c>
      <c r="AA249" s="3" t="str">
        <f>IF(Line[Asset Group]="","",VLOOKUP(Line[Post Material],material_master,2,FALSE))</f>
        <v/>
      </c>
      <c r="AB249" s="3" t="str">
        <f>IF(Line[Pipe Diameter mm]="","",Line[Pipe Diameter mm])</f>
        <v/>
      </c>
      <c r="AC249" s="3" t="str">
        <f>IF(Line[Asset Group]="","",VLOOKUP(Line[Pipe Material],irrigation_pipe_material,2,FALSE))</f>
        <v/>
      </c>
      <c r="AD249" s="3" t="str">
        <f>IF(Line[Asset Group]="","",VLOOKUP(Line[System],irrigation_system,2,FALSE))</f>
        <v/>
      </c>
      <c r="AE249" s="3" t="str">
        <f>IF(Line[Asset Group]="","",VLOOKUP(Line[Status],irrigation_status,2,FALSE))</f>
        <v/>
      </c>
      <c r="AF249" s="3" t="str">
        <f>IF(Line[Asset Group]="","",VLOOKUP(Line[Surface],subdom_master_gdb,2,FALSE))</f>
        <v/>
      </c>
      <c r="AG249" s="3" t="str">
        <f>IF(Line[Surface Layer Depth mm]="","",Line[Surface Layer Depth mm])</f>
        <v/>
      </c>
      <c r="AH249" s="3" t="str">
        <f>IF(Line[Av Width m]="","",Line[Av Width m])</f>
        <v/>
      </c>
      <c r="AI249" s="3" t="str">
        <f>IF(Line[Asset Group]="","",VLOOKUP(Line[Cycle],yes_no,2,FALSE))</f>
        <v/>
      </c>
      <c r="AJ249" s="3" t="str">
        <f>IF(Line[Asset Group]="","",VLOOKUP(Line[Species],hedge_species,2,FALSE))</f>
        <v/>
      </c>
    </row>
    <row r="250" spans="1:36" s="3" customFormat="1" x14ac:dyDescent="0.2">
      <c r="A250" s="3" t="str">
        <f>IF(Line[DWG File Name]="","",Line[DWG File Name])</f>
        <v/>
      </c>
      <c r="B250" s="3" t="str">
        <f>IF(Line[DWG Layer Name]="","",Line[DWG Layer Name])</f>
        <v/>
      </c>
      <c r="C250" s="3" t="str">
        <f>IF(Line[DWG Handle]="","",Line[DWG Handle])</f>
        <v/>
      </c>
      <c r="D250" s="58" t="str">
        <f>IF(Line[Approx Centroid X]="","",Line[Approx Centroid X])</f>
        <v/>
      </c>
      <c r="E250" s="58" t="str">
        <f>IF(Line[Approx Centroid Y]="","",Line[Approx Centroid Y])</f>
        <v/>
      </c>
      <c r="F250" s="3" t="str">
        <f>IF(Line[Replacement Asset]="","",Line[Replacement Asset])</f>
        <v/>
      </c>
      <c r="G250" s="3" t="str">
        <f>IF(Line[Asset ID]="","",UPPER(Line[Asset ID]))</f>
        <v/>
      </c>
      <c r="H250" s="3" t="str">
        <f>IF(Line[Asset Group]="","",VLOOKUP(Line[Asset Group],asset_grp_line,4,FALSE))</f>
        <v/>
      </c>
      <c r="I250" s="3" t="str">
        <f>IF(Line[Asset Group]="","",VLOOKUP(Line[Asset Group],asset_grp_line,2,FALSE))</f>
        <v/>
      </c>
      <c r="J250" s="3" t="str">
        <f>IF(Line[Asset Group]="","",VLOOKUP(Line[Asset Group],asset_grp_line,3,FALSE))</f>
        <v/>
      </c>
      <c r="K250" s="3" t="str">
        <f>IF(Line[Asset Group]="","",VLOOKUP(Line[Asset Type],type_master_list,2,FALSE))</f>
        <v/>
      </c>
      <c r="L250" s="3" t="str">
        <f>IF(Line[Asset Name]="","",PROPER(Line[Asset Name]))</f>
        <v/>
      </c>
      <c r="M250" s="11" t="str">
        <f>IF(Line[Install Date]="","",(Line[Install Date]))</f>
        <v/>
      </c>
      <c r="N250" s="3" t="str">
        <f>IF(Line[Note]="","",PROPER(Line[Note]))</f>
        <v/>
      </c>
      <c r="O250" s="3" t="str">
        <f>IF(Line[Resource Consent Number]="","",UPPER(Line[Resource Consent Number]))</f>
        <v/>
      </c>
      <c r="P250" s="53" t="str">
        <f>IF(Line[Asset Unit Cost]="","",Line[Asset Unit Cost])</f>
        <v/>
      </c>
      <c r="Q250" s="3" t="str">
        <f>IF(Line[Added By]="","",UPPER(Line[Added By]))</f>
        <v/>
      </c>
      <c r="R250" s="11" t="str">
        <f>IF(Line[Added Date]="","",(Line[Added Date]))</f>
        <v/>
      </c>
      <c r="S250" s="3" t="str">
        <f>IF(Line[Z COORD]="","",PROPER(Line[Z COORD]))</f>
        <v/>
      </c>
      <c r="T250" s="3" t="str">
        <f>IF(Line[Asset Description]="","",PROPER(Line[Asset Description]))</f>
        <v/>
      </c>
      <c r="U250" s="3" t="str">
        <f>IF(Line[Asset Group]="","",VLOOKUP(Line[Wall SubType],subdom_master_gdb,2,FALSE))</f>
        <v/>
      </c>
      <c r="V250" s="3" t="str">
        <f>IF(Line[Asset Group]="","",VLOOKUP(Line[Material],material_master,2,FALSE))</f>
        <v/>
      </c>
      <c r="W250" s="3" t="str">
        <f>IF(Line[Height m]="","",Line[Height m])</f>
        <v/>
      </c>
      <c r="X250" s="3" t="str">
        <f>IF(Line[Length m]="","",Line[Length m])</f>
        <v/>
      </c>
      <c r="Y250" s="3" t="str">
        <f>IF(Line[Width m]="","",Line[Width m])</f>
        <v/>
      </c>
      <c r="Z250" s="3" t="str">
        <f>IF(Line[Asset Group]="","",VLOOKUP(Line[Purpose],f_g_function,2,FALSE))</f>
        <v/>
      </c>
      <c r="AA250" s="3" t="str">
        <f>IF(Line[Asset Group]="","",VLOOKUP(Line[Post Material],material_master,2,FALSE))</f>
        <v/>
      </c>
      <c r="AB250" s="3" t="str">
        <f>IF(Line[Pipe Diameter mm]="","",Line[Pipe Diameter mm])</f>
        <v/>
      </c>
      <c r="AC250" s="3" t="str">
        <f>IF(Line[Asset Group]="","",VLOOKUP(Line[Pipe Material],irrigation_pipe_material,2,FALSE))</f>
        <v/>
      </c>
      <c r="AD250" s="3" t="str">
        <f>IF(Line[Asset Group]="","",VLOOKUP(Line[System],irrigation_system,2,FALSE))</f>
        <v/>
      </c>
      <c r="AE250" s="3" t="str">
        <f>IF(Line[Asset Group]="","",VLOOKUP(Line[Status],irrigation_status,2,FALSE))</f>
        <v/>
      </c>
      <c r="AF250" s="3" t="str">
        <f>IF(Line[Asset Group]="","",VLOOKUP(Line[Surface],subdom_master_gdb,2,FALSE))</f>
        <v/>
      </c>
      <c r="AG250" s="3" t="str">
        <f>IF(Line[Surface Layer Depth mm]="","",Line[Surface Layer Depth mm])</f>
        <v/>
      </c>
      <c r="AH250" s="3" t="str">
        <f>IF(Line[Av Width m]="","",Line[Av Width m])</f>
        <v/>
      </c>
      <c r="AI250" s="3" t="str">
        <f>IF(Line[Asset Group]="","",VLOOKUP(Line[Cycle],yes_no,2,FALSE))</f>
        <v/>
      </c>
      <c r="AJ250" s="3" t="str">
        <f>IF(Line[Asset Group]="","",VLOOKUP(Line[Species],hedge_species,2,FALSE))</f>
        <v/>
      </c>
    </row>
    <row r="251" spans="1:36" s="3" customFormat="1" x14ac:dyDescent="0.2">
      <c r="A251" s="3" t="str">
        <f>IF(Line[DWG File Name]="","",Line[DWG File Name])</f>
        <v/>
      </c>
      <c r="B251" s="3" t="str">
        <f>IF(Line[DWG Layer Name]="","",Line[DWG Layer Name])</f>
        <v/>
      </c>
      <c r="C251" s="3" t="str">
        <f>IF(Line[DWG Handle]="","",Line[DWG Handle])</f>
        <v/>
      </c>
      <c r="D251" s="58" t="str">
        <f>IF(Line[Approx Centroid X]="","",Line[Approx Centroid X])</f>
        <v/>
      </c>
      <c r="E251" s="58" t="str">
        <f>IF(Line[Approx Centroid Y]="","",Line[Approx Centroid Y])</f>
        <v/>
      </c>
      <c r="F251" s="3" t="str">
        <f>IF(Line[Replacement Asset]="","",Line[Replacement Asset])</f>
        <v/>
      </c>
      <c r="G251" s="3" t="str">
        <f>IF(Line[Asset ID]="","",UPPER(Line[Asset ID]))</f>
        <v/>
      </c>
      <c r="H251" s="3" t="str">
        <f>IF(Line[Asset Group]="","",VLOOKUP(Line[Asset Group],asset_grp_line,4,FALSE))</f>
        <v/>
      </c>
      <c r="I251" s="3" t="str">
        <f>IF(Line[Asset Group]="","",VLOOKUP(Line[Asset Group],asset_grp_line,2,FALSE))</f>
        <v/>
      </c>
      <c r="J251" s="3" t="str">
        <f>IF(Line[Asset Group]="","",VLOOKUP(Line[Asset Group],asset_grp_line,3,FALSE))</f>
        <v/>
      </c>
      <c r="K251" s="3" t="str">
        <f>IF(Line[Asset Group]="","",VLOOKUP(Line[Asset Type],type_master_list,2,FALSE))</f>
        <v/>
      </c>
      <c r="L251" s="3" t="str">
        <f>IF(Line[Asset Name]="","",PROPER(Line[Asset Name]))</f>
        <v/>
      </c>
      <c r="M251" s="11" t="str">
        <f>IF(Line[Install Date]="","",(Line[Install Date]))</f>
        <v/>
      </c>
      <c r="N251" s="3" t="str">
        <f>IF(Line[Note]="","",PROPER(Line[Note]))</f>
        <v/>
      </c>
      <c r="O251" s="3" t="str">
        <f>IF(Line[Resource Consent Number]="","",UPPER(Line[Resource Consent Number]))</f>
        <v/>
      </c>
      <c r="P251" s="53" t="str">
        <f>IF(Line[Asset Unit Cost]="","",Line[Asset Unit Cost])</f>
        <v/>
      </c>
      <c r="Q251" s="3" t="str">
        <f>IF(Line[Added By]="","",UPPER(Line[Added By]))</f>
        <v/>
      </c>
      <c r="R251" s="11" t="str">
        <f>IF(Line[Added Date]="","",(Line[Added Date]))</f>
        <v/>
      </c>
      <c r="S251" s="3" t="str">
        <f>IF(Line[Z COORD]="","",PROPER(Line[Z COORD]))</f>
        <v/>
      </c>
      <c r="T251" s="3" t="str">
        <f>IF(Line[Asset Description]="","",PROPER(Line[Asset Description]))</f>
        <v/>
      </c>
      <c r="U251" s="3" t="str">
        <f>IF(Line[Asset Group]="","",VLOOKUP(Line[Wall SubType],subdom_master_gdb,2,FALSE))</f>
        <v/>
      </c>
      <c r="V251" s="3" t="str">
        <f>IF(Line[Asset Group]="","",VLOOKUP(Line[Material],material_master,2,FALSE))</f>
        <v/>
      </c>
      <c r="W251" s="3" t="str">
        <f>IF(Line[Height m]="","",Line[Height m])</f>
        <v/>
      </c>
      <c r="X251" s="3" t="str">
        <f>IF(Line[Length m]="","",Line[Length m])</f>
        <v/>
      </c>
      <c r="Y251" s="3" t="str">
        <f>IF(Line[Width m]="","",Line[Width m])</f>
        <v/>
      </c>
      <c r="Z251" s="3" t="str">
        <f>IF(Line[Asset Group]="","",VLOOKUP(Line[Purpose],f_g_function,2,FALSE))</f>
        <v/>
      </c>
      <c r="AA251" s="3" t="str">
        <f>IF(Line[Asset Group]="","",VLOOKUP(Line[Post Material],material_master,2,FALSE))</f>
        <v/>
      </c>
      <c r="AB251" s="3" t="str">
        <f>IF(Line[Pipe Diameter mm]="","",Line[Pipe Diameter mm])</f>
        <v/>
      </c>
      <c r="AC251" s="3" t="str">
        <f>IF(Line[Asset Group]="","",VLOOKUP(Line[Pipe Material],irrigation_pipe_material,2,FALSE))</f>
        <v/>
      </c>
      <c r="AD251" s="3" t="str">
        <f>IF(Line[Asset Group]="","",VLOOKUP(Line[System],irrigation_system,2,FALSE))</f>
        <v/>
      </c>
      <c r="AE251" s="3" t="str">
        <f>IF(Line[Asset Group]="","",VLOOKUP(Line[Status],irrigation_status,2,FALSE))</f>
        <v/>
      </c>
      <c r="AF251" s="3" t="str">
        <f>IF(Line[Asset Group]="","",VLOOKUP(Line[Surface],subdom_master_gdb,2,FALSE))</f>
        <v/>
      </c>
      <c r="AG251" s="3" t="str">
        <f>IF(Line[Surface Layer Depth mm]="","",Line[Surface Layer Depth mm])</f>
        <v/>
      </c>
      <c r="AH251" s="3" t="str">
        <f>IF(Line[Av Width m]="","",Line[Av Width m])</f>
        <v/>
      </c>
      <c r="AI251" s="3" t="str">
        <f>IF(Line[Asset Group]="","",VLOOKUP(Line[Cycle],yes_no,2,FALSE))</f>
        <v/>
      </c>
      <c r="AJ251" s="3" t="str">
        <f>IF(Line[Asset Group]="","",VLOOKUP(Line[Species],hedge_species,2,FALSE))</f>
        <v/>
      </c>
    </row>
    <row r="252" spans="1:36" s="3" customFormat="1" x14ac:dyDescent="0.2">
      <c r="A252" s="3" t="str">
        <f>IF(Line[DWG File Name]="","",Line[DWG File Name])</f>
        <v/>
      </c>
      <c r="B252" s="3" t="str">
        <f>IF(Line[DWG Layer Name]="","",Line[DWG Layer Name])</f>
        <v/>
      </c>
      <c r="C252" s="3" t="str">
        <f>IF(Line[DWG Handle]="","",Line[DWG Handle])</f>
        <v/>
      </c>
      <c r="D252" s="58" t="str">
        <f>IF(Line[Approx Centroid X]="","",Line[Approx Centroid X])</f>
        <v/>
      </c>
      <c r="E252" s="58" t="str">
        <f>IF(Line[Approx Centroid Y]="","",Line[Approx Centroid Y])</f>
        <v/>
      </c>
      <c r="F252" s="3" t="str">
        <f>IF(Line[Replacement Asset]="","",Line[Replacement Asset])</f>
        <v/>
      </c>
      <c r="G252" s="3" t="str">
        <f>IF(Line[Asset ID]="","",UPPER(Line[Asset ID]))</f>
        <v/>
      </c>
      <c r="H252" s="3" t="str">
        <f>IF(Line[Asset Group]="","",VLOOKUP(Line[Asset Group],asset_grp_line,4,FALSE))</f>
        <v/>
      </c>
      <c r="I252" s="3" t="str">
        <f>IF(Line[Asset Group]="","",VLOOKUP(Line[Asset Group],asset_grp_line,2,FALSE))</f>
        <v/>
      </c>
      <c r="J252" s="3" t="str">
        <f>IF(Line[Asset Group]="","",VLOOKUP(Line[Asset Group],asset_grp_line,3,FALSE))</f>
        <v/>
      </c>
      <c r="K252" s="3" t="str">
        <f>IF(Line[Asset Group]="","",VLOOKUP(Line[Asset Type],type_master_list,2,FALSE))</f>
        <v/>
      </c>
      <c r="L252" s="3" t="str">
        <f>IF(Line[Asset Name]="","",PROPER(Line[Asset Name]))</f>
        <v/>
      </c>
      <c r="M252" s="11" t="str">
        <f>IF(Line[Install Date]="","",(Line[Install Date]))</f>
        <v/>
      </c>
      <c r="N252" s="3" t="str">
        <f>IF(Line[Note]="","",PROPER(Line[Note]))</f>
        <v/>
      </c>
      <c r="O252" s="3" t="str">
        <f>IF(Line[Resource Consent Number]="","",UPPER(Line[Resource Consent Number]))</f>
        <v/>
      </c>
      <c r="P252" s="53" t="str">
        <f>IF(Line[Asset Unit Cost]="","",Line[Asset Unit Cost])</f>
        <v/>
      </c>
      <c r="Q252" s="3" t="str">
        <f>IF(Line[Added By]="","",UPPER(Line[Added By]))</f>
        <v/>
      </c>
      <c r="R252" s="11" t="str">
        <f>IF(Line[Added Date]="","",(Line[Added Date]))</f>
        <v/>
      </c>
      <c r="S252" s="3" t="str">
        <f>IF(Line[Z COORD]="","",PROPER(Line[Z COORD]))</f>
        <v/>
      </c>
      <c r="T252" s="3" t="str">
        <f>IF(Line[Asset Description]="","",PROPER(Line[Asset Description]))</f>
        <v/>
      </c>
      <c r="U252" s="3" t="str">
        <f>IF(Line[Asset Group]="","",VLOOKUP(Line[Wall SubType],subdom_master_gdb,2,FALSE))</f>
        <v/>
      </c>
      <c r="V252" s="3" t="str">
        <f>IF(Line[Asset Group]="","",VLOOKUP(Line[Material],material_master,2,FALSE))</f>
        <v/>
      </c>
      <c r="W252" s="3" t="str">
        <f>IF(Line[Height m]="","",Line[Height m])</f>
        <v/>
      </c>
      <c r="X252" s="3" t="str">
        <f>IF(Line[Length m]="","",Line[Length m])</f>
        <v/>
      </c>
      <c r="Y252" s="3" t="str">
        <f>IF(Line[Width m]="","",Line[Width m])</f>
        <v/>
      </c>
      <c r="Z252" s="3" t="str">
        <f>IF(Line[Asset Group]="","",VLOOKUP(Line[Purpose],f_g_function,2,FALSE))</f>
        <v/>
      </c>
      <c r="AA252" s="3" t="str">
        <f>IF(Line[Asset Group]="","",VLOOKUP(Line[Post Material],material_master,2,FALSE))</f>
        <v/>
      </c>
      <c r="AB252" s="3" t="str">
        <f>IF(Line[Pipe Diameter mm]="","",Line[Pipe Diameter mm])</f>
        <v/>
      </c>
      <c r="AC252" s="3" t="str">
        <f>IF(Line[Asset Group]="","",VLOOKUP(Line[Pipe Material],irrigation_pipe_material,2,FALSE))</f>
        <v/>
      </c>
      <c r="AD252" s="3" t="str">
        <f>IF(Line[Asset Group]="","",VLOOKUP(Line[System],irrigation_system,2,FALSE))</f>
        <v/>
      </c>
      <c r="AE252" s="3" t="str">
        <f>IF(Line[Asset Group]="","",VLOOKUP(Line[Status],irrigation_status,2,FALSE))</f>
        <v/>
      </c>
      <c r="AF252" s="3" t="str">
        <f>IF(Line[Asset Group]="","",VLOOKUP(Line[Surface],subdom_master_gdb,2,FALSE))</f>
        <v/>
      </c>
      <c r="AG252" s="3" t="str">
        <f>IF(Line[Surface Layer Depth mm]="","",Line[Surface Layer Depth mm])</f>
        <v/>
      </c>
      <c r="AH252" s="3" t="str">
        <f>IF(Line[Av Width m]="","",Line[Av Width m])</f>
        <v/>
      </c>
      <c r="AI252" s="3" t="str">
        <f>IF(Line[Asset Group]="","",VLOOKUP(Line[Cycle],yes_no,2,FALSE))</f>
        <v/>
      </c>
      <c r="AJ252" s="3" t="str">
        <f>IF(Line[Asset Group]="","",VLOOKUP(Line[Species],hedge_species,2,FALSE))</f>
        <v/>
      </c>
    </row>
    <row r="253" spans="1:36" s="3" customFormat="1" x14ac:dyDescent="0.2">
      <c r="A253" s="3" t="str">
        <f>IF(Line[DWG File Name]="","",Line[DWG File Name])</f>
        <v/>
      </c>
      <c r="B253" s="3" t="str">
        <f>IF(Line[DWG Layer Name]="","",Line[DWG Layer Name])</f>
        <v/>
      </c>
      <c r="C253" s="3" t="str">
        <f>IF(Line[DWG Handle]="","",Line[DWG Handle])</f>
        <v/>
      </c>
      <c r="D253" s="58" t="str">
        <f>IF(Line[Approx Centroid X]="","",Line[Approx Centroid X])</f>
        <v/>
      </c>
      <c r="E253" s="58" t="str">
        <f>IF(Line[Approx Centroid Y]="","",Line[Approx Centroid Y])</f>
        <v/>
      </c>
      <c r="F253" s="3" t="str">
        <f>IF(Line[Replacement Asset]="","",Line[Replacement Asset])</f>
        <v/>
      </c>
      <c r="G253" s="3" t="str">
        <f>IF(Line[Asset ID]="","",UPPER(Line[Asset ID]))</f>
        <v/>
      </c>
      <c r="H253" s="3" t="str">
        <f>IF(Line[Asset Group]="","",VLOOKUP(Line[Asset Group],asset_grp_line,4,FALSE))</f>
        <v/>
      </c>
      <c r="I253" s="3" t="str">
        <f>IF(Line[Asset Group]="","",VLOOKUP(Line[Asset Group],asset_grp_line,2,FALSE))</f>
        <v/>
      </c>
      <c r="J253" s="3" t="str">
        <f>IF(Line[Asset Group]="","",VLOOKUP(Line[Asset Group],asset_grp_line,3,FALSE))</f>
        <v/>
      </c>
      <c r="K253" s="3" t="str">
        <f>IF(Line[Asset Group]="","",VLOOKUP(Line[Asset Type],type_master_list,2,FALSE))</f>
        <v/>
      </c>
      <c r="L253" s="3" t="str">
        <f>IF(Line[Asset Name]="","",PROPER(Line[Asset Name]))</f>
        <v/>
      </c>
      <c r="M253" s="11" t="str">
        <f>IF(Line[Install Date]="","",(Line[Install Date]))</f>
        <v/>
      </c>
      <c r="N253" s="3" t="str">
        <f>IF(Line[Note]="","",PROPER(Line[Note]))</f>
        <v/>
      </c>
      <c r="O253" s="3" t="str">
        <f>IF(Line[Resource Consent Number]="","",UPPER(Line[Resource Consent Number]))</f>
        <v/>
      </c>
      <c r="P253" s="53" t="str">
        <f>IF(Line[Asset Unit Cost]="","",Line[Asset Unit Cost])</f>
        <v/>
      </c>
      <c r="Q253" s="3" t="str">
        <f>IF(Line[Added By]="","",UPPER(Line[Added By]))</f>
        <v/>
      </c>
      <c r="R253" s="11" t="str">
        <f>IF(Line[Added Date]="","",(Line[Added Date]))</f>
        <v/>
      </c>
      <c r="S253" s="3" t="str">
        <f>IF(Line[Z COORD]="","",PROPER(Line[Z COORD]))</f>
        <v/>
      </c>
      <c r="T253" s="3" t="str">
        <f>IF(Line[Asset Description]="","",PROPER(Line[Asset Description]))</f>
        <v/>
      </c>
      <c r="U253" s="3" t="str">
        <f>IF(Line[Asset Group]="","",VLOOKUP(Line[Wall SubType],subdom_master_gdb,2,FALSE))</f>
        <v/>
      </c>
      <c r="V253" s="3" t="str">
        <f>IF(Line[Asset Group]="","",VLOOKUP(Line[Material],material_master,2,FALSE))</f>
        <v/>
      </c>
      <c r="W253" s="3" t="str">
        <f>IF(Line[Height m]="","",Line[Height m])</f>
        <v/>
      </c>
      <c r="X253" s="3" t="str">
        <f>IF(Line[Length m]="","",Line[Length m])</f>
        <v/>
      </c>
      <c r="Y253" s="3" t="str">
        <f>IF(Line[Width m]="","",Line[Width m])</f>
        <v/>
      </c>
      <c r="Z253" s="3" t="str">
        <f>IF(Line[Asset Group]="","",VLOOKUP(Line[Purpose],f_g_function,2,FALSE))</f>
        <v/>
      </c>
      <c r="AA253" s="3" t="str">
        <f>IF(Line[Asset Group]="","",VLOOKUP(Line[Post Material],material_master,2,FALSE))</f>
        <v/>
      </c>
      <c r="AB253" s="3" t="str">
        <f>IF(Line[Pipe Diameter mm]="","",Line[Pipe Diameter mm])</f>
        <v/>
      </c>
      <c r="AC253" s="3" t="str">
        <f>IF(Line[Asset Group]="","",VLOOKUP(Line[Pipe Material],irrigation_pipe_material,2,FALSE))</f>
        <v/>
      </c>
      <c r="AD253" s="3" t="str">
        <f>IF(Line[Asset Group]="","",VLOOKUP(Line[System],irrigation_system,2,FALSE))</f>
        <v/>
      </c>
      <c r="AE253" s="3" t="str">
        <f>IF(Line[Asset Group]="","",VLOOKUP(Line[Status],irrigation_status,2,FALSE))</f>
        <v/>
      </c>
      <c r="AF253" s="3" t="str">
        <f>IF(Line[Asset Group]="","",VLOOKUP(Line[Surface],subdom_master_gdb,2,FALSE))</f>
        <v/>
      </c>
      <c r="AG253" s="3" t="str">
        <f>IF(Line[Surface Layer Depth mm]="","",Line[Surface Layer Depth mm])</f>
        <v/>
      </c>
      <c r="AH253" s="3" t="str">
        <f>IF(Line[Av Width m]="","",Line[Av Width m])</f>
        <v/>
      </c>
      <c r="AI253" s="3" t="str">
        <f>IF(Line[Asset Group]="","",VLOOKUP(Line[Cycle],yes_no,2,FALSE))</f>
        <v/>
      </c>
      <c r="AJ253" s="3" t="str">
        <f>IF(Line[Asset Group]="","",VLOOKUP(Line[Species],hedge_species,2,FALSE))</f>
        <v/>
      </c>
    </row>
    <row r="254" spans="1:36" s="3" customFormat="1" x14ac:dyDescent="0.2">
      <c r="A254" s="3" t="str">
        <f>IF(Line[DWG File Name]="","",Line[DWG File Name])</f>
        <v/>
      </c>
      <c r="B254" s="3" t="str">
        <f>IF(Line[DWG Layer Name]="","",Line[DWG Layer Name])</f>
        <v/>
      </c>
      <c r="C254" s="3" t="str">
        <f>IF(Line[DWG Handle]="","",Line[DWG Handle])</f>
        <v/>
      </c>
      <c r="D254" s="58" t="str">
        <f>IF(Line[Approx Centroid X]="","",Line[Approx Centroid X])</f>
        <v/>
      </c>
      <c r="E254" s="58" t="str">
        <f>IF(Line[Approx Centroid Y]="","",Line[Approx Centroid Y])</f>
        <v/>
      </c>
      <c r="F254" s="3" t="str">
        <f>IF(Line[Replacement Asset]="","",Line[Replacement Asset])</f>
        <v/>
      </c>
      <c r="G254" s="3" t="str">
        <f>IF(Line[Asset ID]="","",UPPER(Line[Asset ID]))</f>
        <v/>
      </c>
      <c r="H254" s="3" t="str">
        <f>IF(Line[Asset Group]="","",VLOOKUP(Line[Asset Group],asset_grp_line,4,FALSE))</f>
        <v/>
      </c>
      <c r="I254" s="3" t="str">
        <f>IF(Line[Asset Group]="","",VLOOKUP(Line[Asset Group],asset_grp_line,2,FALSE))</f>
        <v/>
      </c>
      <c r="J254" s="3" t="str">
        <f>IF(Line[Asset Group]="","",VLOOKUP(Line[Asset Group],asset_grp_line,3,FALSE))</f>
        <v/>
      </c>
      <c r="K254" s="3" t="str">
        <f>IF(Line[Asset Group]="","",VLOOKUP(Line[Asset Type],type_master_list,2,FALSE))</f>
        <v/>
      </c>
      <c r="L254" s="3" t="str">
        <f>IF(Line[Asset Name]="","",PROPER(Line[Asset Name]))</f>
        <v/>
      </c>
      <c r="M254" s="11" t="str">
        <f>IF(Line[Install Date]="","",(Line[Install Date]))</f>
        <v/>
      </c>
      <c r="N254" s="3" t="str">
        <f>IF(Line[Note]="","",PROPER(Line[Note]))</f>
        <v/>
      </c>
      <c r="O254" s="3" t="str">
        <f>IF(Line[Resource Consent Number]="","",UPPER(Line[Resource Consent Number]))</f>
        <v/>
      </c>
      <c r="P254" s="53" t="str">
        <f>IF(Line[Asset Unit Cost]="","",Line[Asset Unit Cost])</f>
        <v/>
      </c>
      <c r="Q254" s="3" t="str">
        <f>IF(Line[Added By]="","",UPPER(Line[Added By]))</f>
        <v/>
      </c>
      <c r="R254" s="11" t="str">
        <f>IF(Line[Added Date]="","",(Line[Added Date]))</f>
        <v/>
      </c>
      <c r="S254" s="3" t="str">
        <f>IF(Line[Z COORD]="","",PROPER(Line[Z COORD]))</f>
        <v/>
      </c>
      <c r="T254" s="3" t="str">
        <f>IF(Line[Asset Description]="","",PROPER(Line[Asset Description]))</f>
        <v/>
      </c>
      <c r="U254" s="3" t="str">
        <f>IF(Line[Asset Group]="","",VLOOKUP(Line[Wall SubType],subdom_master_gdb,2,FALSE))</f>
        <v/>
      </c>
      <c r="V254" s="3" t="str">
        <f>IF(Line[Asset Group]="","",VLOOKUP(Line[Material],material_master,2,FALSE))</f>
        <v/>
      </c>
      <c r="W254" s="3" t="str">
        <f>IF(Line[Height m]="","",Line[Height m])</f>
        <v/>
      </c>
      <c r="X254" s="3" t="str">
        <f>IF(Line[Length m]="","",Line[Length m])</f>
        <v/>
      </c>
      <c r="Y254" s="3" t="str">
        <f>IF(Line[Width m]="","",Line[Width m])</f>
        <v/>
      </c>
      <c r="Z254" s="3" t="str">
        <f>IF(Line[Asset Group]="","",VLOOKUP(Line[Purpose],f_g_function,2,FALSE))</f>
        <v/>
      </c>
      <c r="AA254" s="3" t="str">
        <f>IF(Line[Asset Group]="","",VLOOKUP(Line[Post Material],material_master,2,FALSE))</f>
        <v/>
      </c>
      <c r="AB254" s="3" t="str">
        <f>IF(Line[Pipe Diameter mm]="","",Line[Pipe Diameter mm])</f>
        <v/>
      </c>
      <c r="AC254" s="3" t="str">
        <f>IF(Line[Asset Group]="","",VLOOKUP(Line[Pipe Material],irrigation_pipe_material,2,FALSE))</f>
        <v/>
      </c>
      <c r="AD254" s="3" t="str">
        <f>IF(Line[Asset Group]="","",VLOOKUP(Line[System],irrigation_system,2,FALSE))</f>
        <v/>
      </c>
      <c r="AE254" s="3" t="str">
        <f>IF(Line[Asset Group]="","",VLOOKUP(Line[Status],irrigation_status,2,FALSE))</f>
        <v/>
      </c>
      <c r="AF254" s="3" t="str">
        <f>IF(Line[Asset Group]="","",VLOOKUP(Line[Surface],subdom_master_gdb,2,FALSE))</f>
        <v/>
      </c>
      <c r="AG254" s="3" t="str">
        <f>IF(Line[Surface Layer Depth mm]="","",Line[Surface Layer Depth mm])</f>
        <v/>
      </c>
      <c r="AH254" s="3" t="str">
        <f>IF(Line[Av Width m]="","",Line[Av Width m])</f>
        <v/>
      </c>
      <c r="AI254" s="3" t="str">
        <f>IF(Line[Asset Group]="","",VLOOKUP(Line[Cycle],yes_no,2,FALSE))</f>
        <v/>
      </c>
      <c r="AJ254" s="3" t="str">
        <f>IF(Line[Asset Group]="","",VLOOKUP(Line[Species],hedge_species,2,FALSE))</f>
        <v/>
      </c>
    </row>
    <row r="255" spans="1:36" s="3" customFormat="1" x14ac:dyDescent="0.2">
      <c r="A255" s="3" t="str">
        <f>IF(Line[DWG File Name]="","",Line[DWG File Name])</f>
        <v/>
      </c>
      <c r="B255" s="3" t="str">
        <f>IF(Line[DWG Layer Name]="","",Line[DWG Layer Name])</f>
        <v/>
      </c>
      <c r="C255" s="3" t="str">
        <f>IF(Line[DWG Handle]="","",Line[DWG Handle])</f>
        <v/>
      </c>
      <c r="D255" s="58" t="str">
        <f>IF(Line[Approx Centroid X]="","",Line[Approx Centroid X])</f>
        <v/>
      </c>
      <c r="E255" s="58" t="str">
        <f>IF(Line[Approx Centroid Y]="","",Line[Approx Centroid Y])</f>
        <v/>
      </c>
      <c r="F255" s="3" t="str">
        <f>IF(Line[Replacement Asset]="","",Line[Replacement Asset])</f>
        <v/>
      </c>
      <c r="G255" s="3" t="str">
        <f>IF(Line[Asset ID]="","",UPPER(Line[Asset ID]))</f>
        <v/>
      </c>
      <c r="H255" s="3" t="str">
        <f>IF(Line[Asset Group]="","",VLOOKUP(Line[Asset Group],asset_grp_line,4,FALSE))</f>
        <v/>
      </c>
      <c r="I255" s="3" t="str">
        <f>IF(Line[Asset Group]="","",VLOOKUP(Line[Asset Group],asset_grp_line,2,FALSE))</f>
        <v/>
      </c>
      <c r="J255" s="3" t="str">
        <f>IF(Line[Asset Group]="","",VLOOKUP(Line[Asset Group],asset_grp_line,3,FALSE))</f>
        <v/>
      </c>
      <c r="K255" s="3" t="str">
        <f>IF(Line[Asset Group]="","",VLOOKUP(Line[Asset Type],type_master_list,2,FALSE))</f>
        <v/>
      </c>
      <c r="L255" s="3" t="str">
        <f>IF(Line[Asset Name]="","",PROPER(Line[Asset Name]))</f>
        <v/>
      </c>
      <c r="M255" s="11" t="str">
        <f>IF(Line[Install Date]="","",(Line[Install Date]))</f>
        <v/>
      </c>
      <c r="N255" s="3" t="str">
        <f>IF(Line[Note]="","",PROPER(Line[Note]))</f>
        <v/>
      </c>
      <c r="O255" s="3" t="str">
        <f>IF(Line[Resource Consent Number]="","",UPPER(Line[Resource Consent Number]))</f>
        <v/>
      </c>
      <c r="P255" s="53" t="str">
        <f>IF(Line[Asset Unit Cost]="","",Line[Asset Unit Cost])</f>
        <v/>
      </c>
      <c r="Q255" s="3" t="str">
        <f>IF(Line[Added By]="","",UPPER(Line[Added By]))</f>
        <v/>
      </c>
      <c r="R255" s="11" t="str">
        <f>IF(Line[Added Date]="","",(Line[Added Date]))</f>
        <v/>
      </c>
      <c r="S255" s="3" t="str">
        <f>IF(Line[Z COORD]="","",PROPER(Line[Z COORD]))</f>
        <v/>
      </c>
      <c r="T255" s="3" t="str">
        <f>IF(Line[Asset Description]="","",PROPER(Line[Asset Description]))</f>
        <v/>
      </c>
      <c r="U255" s="3" t="str">
        <f>IF(Line[Asset Group]="","",VLOOKUP(Line[Wall SubType],subdom_master_gdb,2,FALSE))</f>
        <v/>
      </c>
      <c r="V255" s="3" t="str">
        <f>IF(Line[Asset Group]="","",VLOOKUP(Line[Material],material_master,2,FALSE))</f>
        <v/>
      </c>
      <c r="W255" s="3" t="str">
        <f>IF(Line[Height m]="","",Line[Height m])</f>
        <v/>
      </c>
      <c r="X255" s="3" t="str">
        <f>IF(Line[Length m]="","",Line[Length m])</f>
        <v/>
      </c>
      <c r="Y255" s="3" t="str">
        <f>IF(Line[Width m]="","",Line[Width m])</f>
        <v/>
      </c>
      <c r="Z255" s="3" t="str">
        <f>IF(Line[Asset Group]="","",VLOOKUP(Line[Purpose],f_g_function,2,FALSE))</f>
        <v/>
      </c>
      <c r="AA255" s="3" t="str">
        <f>IF(Line[Asset Group]="","",VLOOKUP(Line[Post Material],material_master,2,FALSE))</f>
        <v/>
      </c>
      <c r="AB255" s="3" t="str">
        <f>IF(Line[Pipe Diameter mm]="","",Line[Pipe Diameter mm])</f>
        <v/>
      </c>
      <c r="AC255" s="3" t="str">
        <f>IF(Line[Asset Group]="","",VLOOKUP(Line[Pipe Material],irrigation_pipe_material,2,FALSE))</f>
        <v/>
      </c>
      <c r="AD255" s="3" t="str">
        <f>IF(Line[Asset Group]="","",VLOOKUP(Line[System],irrigation_system,2,FALSE))</f>
        <v/>
      </c>
      <c r="AE255" s="3" t="str">
        <f>IF(Line[Asset Group]="","",VLOOKUP(Line[Status],irrigation_status,2,FALSE))</f>
        <v/>
      </c>
      <c r="AF255" s="3" t="str">
        <f>IF(Line[Asset Group]="","",VLOOKUP(Line[Surface],subdom_master_gdb,2,FALSE))</f>
        <v/>
      </c>
      <c r="AG255" s="3" t="str">
        <f>IF(Line[Surface Layer Depth mm]="","",Line[Surface Layer Depth mm])</f>
        <v/>
      </c>
      <c r="AH255" s="3" t="str">
        <f>IF(Line[Av Width m]="","",Line[Av Width m])</f>
        <v/>
      </c>
      <c r="AI255" s="3" t="str">
        <f>IF(Line[Asset Group]="","",VLOOKUP(Line[Cycle],yes_no,2,FALSE))</f>
        <v/>
      </c>
      <c r="AJ255" s="3" t="str">
        <f>IF(Line[Asset Group]="","",VLOOKUP(Line[Species],hedge_species,2,FALSE))</f>
        <v/>
      </c>
    </row>
    <row r="256" spans="1:36" s="3" customFormat="1" x14ac:dyDescent="0.2">
      <c r="A256" s="3" t="str">
        <f>IF(Line[DWG File Name]="","",Line[DWG File Name])</f>
        <v/>
      </c>
      <c r="B256" s="3" t="str">
        <f>IF(Line[DWG Layer Name]="","",Line[DWG Layer Name])</f>
        <v/>
      </c>
      <c r="C256" s="3" t="str">
        <f>IF(Line[DWG Handle]="","",Line[DWG Handle])</f>
        <v/>
      </c>
      <c r="D256" s="58" t="str">
        <f>IF(Line[Approx Centroid X]="","",Line[Approx Centroid X])</f>
        <v/>
      </c>
      <c r="E256" s="58" t="str">
        <f>IF(Line[Approx Centroid Y]="","",Line[Approx Centroid Y])</f>
        <v/>
      </c>
      <c r="F256" s="3" t="str">
        <f>IF(Line[Replacement Asset]="","",Line[Replacement Asset])</f>
        <v/>
      </c>
      <c r="G256" s="3" t="str">
        <f>IF(Line[Asset ID]="","",UPPER(Line[Asset ID]))</f>
        <v/>
      </c>
      <c r="H256" s="3" t="str">
        <f>IF(Line[Asset Group]="","",VLOOKUP(Line[Asset Group],asset_grp_line,4,FALSE))</f>
        <v/>
      </c>
      <c r="I256" s="3" t="str">
        <f>IF(Line[Asset Group]="","",VLOOKUP(Line[Asset Group],asset_grp_line,2,FALSE))</f>
        <v/>
      </c>
      <c r="J256" s="3" t="str">
        <f>IF(Line[Asset Group]="","",VLOOKUP(Line[Asset Group],asset_grp_line,3,FALSE))</f>
        <v/>
      </c>
      <c r="K256" s="3" t="str">
        <f>IF(Line[Asset Group]="","",VLOOKUP(Line[Asset Type],type_master_list,2,FALSE))</f>
        <v/>
      </c>
      <c r="L256" s="3" t="str">
        <f>IF(Line[Asset Name]="","",PROPER(Line[Asset Name]))</f>
        <v/>
      </c>
      <c r="M256" s="11" t="str">
        <f>IF(Line[Install Date]="","",(Line[Install Date]))</f>
        <v/>
      </c>
      <c r="N256" s="3" t="str">
        <f>IF(Line[Note]="","",PROPER(Line[Note]))</f>
        <v/>
      </c>
      <c r="O256" s="3" t="str">
        <f>IF(Line[Resource Consent Number]="","",UPPER(Line[Resource Consent Number]))</f>
        <v/>
      </c>
      <c r="P256" s="53" t="str">
        <f>IF(Line[Asset Unit Cost]="","",Line[Asset Unit Cost])</f>
        <v/>
      </c>
      <c r="Q256" s="3" t="str">
        <f>IF(Line[Added By]="","",UPPER(Line[Added By]))</f>
        <v/>
      </c>
      <c r="R256" s="11" t="str">
        <f>IF(Line[Added Date]="","",(Line[Added Date]))</f>
        <v/>
      </c>
      <c r="S256" s="3" t="str">
        <f>IF(Line[Z COORD]="","",PROPER(Line[Z COORD]))</f>
        <v/>
      </c>
      <c r="T256" s="3" t="str">
        <f>IF(Line[Asset Description]="","",PROPER(Line[Asset Description]))</f>
        <v/>
      </c>
      <c r="U256" s="3" t="str">
        <f>IF(Line[Asset Group]="","",VLOOKUP(Line[Wall SubType],subdom_master_gdb,2,FALSE))</f>
        <v/>
      </c>
      <c r="V256" s="3" t="str">
        <f>IF(Line[Asset Group]="","",VLOOKUP(Line[Material],material_master,2,FALSE))</f>
        <v/>
      </c>
      <c r="W256" s="3" t="str">
        <f>IF(Line[Height m]="","",Line[Height m])</f>
        <v/>
      </c>
      <c r="X256" s="3" t="str">
        <f>IF(Line[Length m]="","",Line[Length m])</f>
        <v/>
      </c>
      <c r="Y256" s="3" t="str">
        <f>IF(Line[Width m]="","",Line[Width m])</f>
        <v/>
      </c>
      <c r="Z256" s="3" t="str">
        <f>IF(Line[Asset Group]="","",VLOOKUP(Line[Purpose],f_g_function,2,FALSE))</f>
        <v/>
      </c>
      <c r="AA256" s="3" t="str">
        <f>IF(Line[Asset Group]="","",VLOOKUP(Line[Post Material],material_master,2,FALSE))</f>
        <v/>
      </c>
      <c r="AB256" s="3" t="str">
        <f>IF(Line[Pipe Diameter mm]="","",Line[Pipe Diameter mm])</f>
        <v/>
      </c>
      <c r="AC256" s="3" t="str">
        <f>IF(Line[Asset Group]="","",VLOOKUP(Line[Pipe Material],irrigation_pipe_material,2,FALSE))</f>
        <v/>
      </c>
      <c r="AD256" s="3" t="str">
        <f>IF(Line[Asset Group]="","",VLOOKUP(Line[System],irrigation_system,2,FALSE))</f>
        <v/>
      </c>
      <c r="AE256" s="3" t="str">
        <f>IF(Line[Asset Group]="","",VLOOKUP(Line[Status],irrigation_status,2,FALSE))</f>
        <v/>
      </c>
      <c r="AF256" s="3" t="str">
        <f>IF(Line[Asset Group]="","",VLOOKUP(Line[Surface],subdom_master_gdb,2,FALSE))</f>
        <v/>
      </c>
      <c r="AG256" s="3" t="str">
        <f>IF(Line[Surface Layer Depth mm]="","",Line[Surface Layer Depth mm])</f>
        <v/>
      </c>
      <c r="AH256" s="3" t="str">
        <f>IF(Line[Av Width m]="","",Line[Av Width m])</f>
        <v/>
      </c>
      <c r="AI256" s="3" t="str">
        <f>IF(Line[Asset Group]="","",VLOOKUP(Line[Cycle],yes_no,2,FALSE))</f>
        <v/>
      </c>
      <c r="AJ256" s="3" t="str">
        <f>IF(Line[Asset Group]="","",VLOOKUP(Line[Species],hedge_species,2,FALSE))</f>
        <v/>
      </c>
    </row>
    <row r="257" spans="1:36" s="3" customFormat="1" x14ac:dyDescent="0.2">
      <c r="A257" s="3" t="str">
        <f>IF(Line[DWG File Name]="","",Line[DWG File Name])</f>
        <v/>
      </c>
      <c r="B257" s="3" t="str">
        <f>IF(Line[DWG Layer Name]="","",Line[DWG Layer Name])</f>
        <v/>
      </c>
      <c r="C257" s="3" t="str">
        <f>IF(Line[DWG Handle]="","",Line[DWG Handle])</f>
        <v/>
      </c>
      <c r="D257" s="58" t="str">
        <f>IF(Line[Approx Centroid X]="","",Line[Approx Centroid X])</f>
        <v/>
      </c>
      <c r="E257" s="58" t="str">
        <f>IF(Line[Approx Centroid Y]="","",Line[Approx Centroid Y])</f>
        <v/>
      </c>
      <c r="F257" s="3" t="str">
        <f>IF(Line[Replacement Asset]="","",Line[Replacement Asset])</f>
        <v/>
      </c>
      <c r="G257" s="3" t="str">
        <f>IF(Line[Asset ID]="","",UPPER(Line[Asset ID]))</f>
        <v/>
      </c>
      <c r="H257" s="3" t="str">
        <f>IF(Line[Asset Group]="","",VLOOKUP(Line[Asset Group],asset_grp_line,4,FALSE))</f>
        <v/>
      </c>
      <c r="I257" s="3" t="str">
        <f>IF(Line[Asset Group]="","",VLOOKUP(Line[Asset Group],asset_grp_line,2,FALSE))</f>
        <v/>
      </c>
      <c r="J257" s="3" t="str">
        <f>IF(Line[Asset Group]="","",VLOOKUP(Line[Asset Group],asset_grp_line,3,FALSE))</f>
        <v/>
      </c>
      <c r="K257" s="3" t="str">
        <f>IF(Line[Asset Group]="","",VLOOKUP(Line[Asset Type],type_master_list,2,FALSE))</f>
        <v/>
      </c>
      <c r="L257" s="3" t="str">
        <f>IF(Line[Asset Name]="","",PROPER(Line[Asset Name]))</f>
        <v/>
      </c>
      <c r="M257" s="11" t="str">
        <f>IF(Line[Install Date]="","",(Line[Install Date]))</f>
        <v/>
      </c>
      <c r="N257" s="3" t="str">
        <f>IF(Line[Note]="","",PROPER(Line[Note]))</f>
        <v/>
      </c>
      <c r="O257" s="3" t="str">
        <f>IF(Line[Resource Consent Number]="","",UPPER(Line[Resource Consent Number]))</f>
        <v/>
      </c>
      <c r="P257" s="53" t="str">
        <f>IF(Line[Asset Unit Cost]="","",Line[Asset Unit Cost])</f>
        <v/>
      </c>
      <c r="Q257" s="3" t="str">
        <f>IF(Line[Added By]="","",UPPER(Line[Added By]))</f>
        <v/>
      </c>
      <c r="R257" s="11" t="str">
        <f>IF(Line[Added Date]="","",(Line[Added Date]))</f>
        <v/>
      </c>
      <c r="S257" s="3" t="str">
        <f>IF(Line[Z COORD]="","",PROPER(Line[Z COORD]))</f>
        <v/>
      </c>
      <c r="T257" s="3" t="str">
        <f>IF(Line[Asset Description]="","",PROPER(Line[Asset Description]))</f>
        <v/>
      </c>
      <c r="U257" s="3" t="str">
        <f>IF(Line[Asset Group]="","",VLOOKUP(Line[Wall SubType],subdom_master_gdb,2,FALSE))</f>
        <v/>
      </c>
      <c r="V257" s="3" t="str">
        <f>IF(Line[Asset Group]="","",VLOOKUP(Line[Material],material_master,2,FALSE))</f>
        <v/>
      </c>
      <c r="W257" s="3" t="str">
        <f>IF(Line[Height m]="","",Line[Height m])</f>
        <v/>
      </c>
      <c r="X257" s="3" t="str">
        <f>IF(Line[Length m]="","",Line[Length m])</f>
        <v/>
      </c>
      <c r="Y257" s="3" t="str">
        <f>IF(Line[Width m]="","",Line[Width m])</f>
        <v/>
      </c>
      <c r="Z257" s="3" t="str">
        <f>IF(Line[Asset Group]="","",VLOOKUP(Line[Purpose],f_g_function,2,FALSE))</f>
        <v/>
      </c>
      <c r="AA257" s="3" t="str">
        <f>IF(Line[Asset Group]="","",VLOOKUP(Line[Post Material],material_master,2,FALSE))</f>
        <v/>
      </c>
      <c r="AB257" s="3" t="str">
        <f>IF(Line[Pipe Diameter mm]="","",Line[Pipe Diameter mm])</f>
        <v/>
      </c>
      <c r="AC257" s="3" t="str">
        <f>IF(Line[Asset Group]="","",VLOOKUP(Line[Pipe Material],irrigation_pipe_material,2,FALSE))</f>
        <v/>
      </c>
      <c r="AD257" s="3" t="str">
        <f>IF(Line[Asset Group]="","",VLOOKUP(Line[System],irrigation_system,2,FALSE))</f>
        <v/>
      </c>
      <c r="AE257" s="3" t="str">
        <f>IF(Line[Asset Group]="","",VLOOKUP(Line[Status],irrigation_status,2,FALSE))</f>
        <v/>
      </c>
      <c r="AF257" s="3" t="str">
        <f>IF(Line[Asset Group]="","",VLOOKUP(Line[Surface],subdom_master_gdb,2,FALSE))</f>
        <v/>
      </c>
      <c r="AG257" s="3" t="str">
        <f>IF(Line[Surface Layer Depth mm]="","",Line[Surface Layer Depth mm])</f>
        <v/>
      </c>
      <c r="AH257" s="3" t="str">
        <f>IF(Line[Av Width m]="","",Line[Av Width m])</f>
        <v/>
      </c>
      <c r="AI257" s="3" t="str">
        <f>IF(Line[Asset Group]="","",VLOOKUP(Line[Cycle],yes_no,2,FALSE))</f>
        <v/>
      </c>
      <c r="AJ257" s="3" t="str">
        <f>IF(Line[Asset Group]="","",VLOOKUP(Line[Species],hedge_species,2,FALSE))</f>
        <v/>
      </c>
    </row>
    <row r="258" spans="1:36" s="3" customFormat="1" x14ac:dyDescent="0.2">
      <c r="A258" s="3" t="str">
        <f>IF(Line[DWG File Name]="","",Line[DWG File Name])</f>
        <v/>
      </c>
      <c r="B258" s="3" t="str">
        <f>IF(Line[DWG Layer Name]="","",Line[DWG Layer Name])</f>
        <v/>
      </c>
      <c r="C258" s="3" t="str">
        <f>IF(Line[DWG Handle]="","",Line[DWG Handle])</f>
        <v/>
      </c>
      <c r="D258" s="58" t="str">
        <f>IF(Line[Approx Centroid X]="","",Line[Approx Centroid X])</f>
        <v/>
      </c>
      <c r="E258" s="58" t="str">
        <f>IF(Line[Approx Centroid Y]="","",Line[Approx Centroid Y])</f>
        <v/>
      </c>
      <c r="F258" s="3" t="str">
        <f>IF(Line[Replacement Asset]="","",Line[Replacement Asset])</f>
        <v/>
      </c>
      <c r="G258" s="3" t="str">
        <f>IF(Line[Asset ID]="","",UPPER(Line[Asset ID]))</f>
        <v/>
      </c>
      <c r="H258" s="3" t="str">
        <f>IF(Line[Asset Group]="","",VLOOKUP(Line[Asset Group],asset_grp_line,4,FALSE))</f>
        <v/>
      </c>
      <c r="I258" s="3" t="str">
        <f>IF(Line[Asset Group]="","",VLOOKUP(Line[Asset Group],asset_grp_line,2,FALSE))</f>
        <v/>
      </c>
      <c r="J258" s="3" t="str">
        <f>IF(Line[Asset Group]="","",VLOOKUP(Line[Asset Group],asset_grp_line,3,FALSE))</f>
        <v/>
      </c>
      <c r="K258" s="3" t="str">
        <f>IF(Line[Asset Group]="","",VLOOKUP(Line[Asset Type],type_master_list,2,FALSE))</f>
        <v/>
      </c>
      <c r="L258" s="3" t="str">
        <f>IF(Line[Asset Name]="","",PROPER(Line[Asset Name]))</f>
        <v/>
      </c>
      <c r="M258" s="11" t="str">
        <f>IF(Line[Install Date]="","",(Line[Install Date]))</f>
        <v/>
      </c>
      <c r="N258" s="3" t="str">
        <f>IF(Line[Note]="","",PROPER(Line[Note]))</f>
        <v/>
      </c>
      <c r="O258" s="3" t="str">
        <f>IF(Line[Resource Consent Number]="","",UPPER(Line[Resource Consent Number]))</f>
        <v/>
      </c>
      <c r="P258" s="53" t="str">
        <f>IF(Line[Asset Unit Cost]="","",Line[Asset Unit Cost])</f>
        <v/>
      </c>
      <c r="Q258" s="3" t="str">
        <f>IF(Line[Added By]="","",UPPER(Line[Added By]))</f>
        <v/>
      </c>
      <c r="R258" s="11" t="str">
        <f>IF(Line[Added Date]="","",(Line[Added Date]))</f>
        <v/>
      </c>
      <c r="S258" s="3" t="str">
        <f>IF(Line[Z COORD]="","",PROPER(Line[Z COORD]))</f>
        <v/>
      </c>
      <c r="T258" s="3" t="str">
        <f>IF(Line[Asset Description]="","",PROPER(Line[Asset Description]))</f>
        <v/>
      </c>
      <c r="U258" s="3" t="str">
        <f>IF(Line[Asset Group]="","",VLOOKUP(Line[Wall SubType],subdom_master_gdb,2,FALSE))</f>
        <v/>
      </c>
      <c r="V258" s="3" t="str">
        <f>IF(Line[Asset Group]="","",VLOOKUP(Line[Material],material_master,2,FALSE))</f>
        <v/>
      </c>
      <c r="W258" s="3" t="str">
        <f>IF(Line[Height m]="","",Line[Height m])</f>
        <v/>
      </c>
      <c r="X258" s="3" t="str">
        <f>IF(Line[Length m]="","",Line[Length m])</f>
        <v/>
      </c>
      <c r="Y258" s="3" t="str">
        <f>IF(Line[Width m]="","",Line[Width m])</f>
        <v/>
      </c>
      <c r="Z258" s="3" t="str">
        <f>IF(Line[Asset Group]="","",VLOOKUP(Line[Purpose],f_g_function,2,FALSE))</f>
        <v/>
      </c>
      <c r="AA258" s="3" t="str">
        <f>IF(Line[Asset Group]="","",VLOOKUP(Line[Post Material],material_master,2,FALSE))</f>
        <v/>
      </c>
      <c r="AB258" s="3" t="str">
        <f>IF(Line[Pipe Diameter mm]="","",Line[Pipe Diameter mm])</f>
        <v/>
      </c>
      <c r="AC258" s="3" t="str">
        <f>IF(Line[Asset Group]="","",VLOOKUP(Line[Pipe Material],irrigation_pipe_material,2,FALSE))</f>
        <v/>
      </c>
      <c r="AD258" s="3" t="str">
        <f>IF(Line[Asset Group]="","",VLOOKUP(Line[System],irrigation_system,2,FALSE))</f>
        <v/>
      </c>
      <c r="AE258" s="3" t="str">
        <f>IF(Line[Asset Group]="","",VLOOKUP(Line[Status],irrigation_status,2,FALSE))</f>
        <v/>
      </c>
      <c r="AF258" s="3" t="str">
        <f>IF(Line[Asset Group]="","",VLOOKUP(Line[Surface],subdom_master_gdb,2,FALSE))</f>
        <v/>
      </c>
      <c r="AG258" s="3" t="str">
        <f>IF(Line[Surface Layer Depth mm]="","",Line[Surface Layer Depth mm])</f>
        <v/>
      </c>
      <c r="AH258" s="3" t="str">
        <f>IF(Line[Av Width m]="","",Line[Av Width m])</f>
        <v/>
      </c>
      <c r="AI258" s="3" t="str">
        <f>IF(Line[Asset Group]="","",VLOOKUP(Line[Cycle],yes_no,2,FALSE))</f>
        <v/>
      </c>
      <c r="AJ258" s="3" t="str">
        <f>IF(Line[Asset Group]="","",VLOOKUP(Line[Species],hedge_species,2,FALSE))</f>
        <v/>
      </c>
    </row>
    <row r="259" spans="1:36" s="3" customFormat="1" x14ac:dyDescent="0.2">
      <c r="A259" s="3" t="str">
        <f>IF(Line[DWG File Name]="","",Line[DWG File Name])</f>
        <v/>
      </c>
      <c r="B259" s="3" t="str">
        <f>IF(Line[DWG Layer Name]="","",Line[DWG Layer Name])</f>
        <v/>
      </c>
      <c r="C259" s="3" t="str">
        <f>IF(Line[DWG Handle]="","",Line[DWG Handle])</f>
        <v/>
      </c>
      <c r="D259" s="58" t="str">
        <f>IF(Line[Approx Centroid X]="","",Line[Approx Centroid X])</f>
        <v/>
      </c>
      <c r="E259" s="58" t="str">
        <f>IF(Line[Approx Centroid Y]="","",Line[Approx Centroid Y])</f>
        <v/>
      </c>
      <c r="F259" s="3" t="str">
        <f>IF(Line[Replacement Asset]="","",Line[Replacement Asset])</f>
        <v/>
      </c>
      <c r="G259" s="3" t="str">
        <f>IF(Line[Asset ID]="","",UPPER(Line[Asset ID]))</f>
        <v/>
      </c>
      <c r="H259" s="3" t="str">
        <f>IF(Line[Asset Group]="","",VLOOKUP(Line[Asset Group],asset_grp_line,4,FALSE))</f>
        <v/>
      </c>
      <c r="I259" s="3" t="str">
        <f>IF(Line[Asset Group]="","",VLOOKUP(Line[Asset Group],asset_grp_line,2,FALSE))</f>
        <v/>
      </c>
      <c r="J259" s="3" t="str">
        <f>IF(Line[Asset Group]="","",VLOOKUP(Line[Asset Group],asset_grp_line,3,FALSE))</f>
        <v/>
      </c>
      <c r="K259" s="3" t="str">
        <f>IF(Line[Asset Group]="","",VLOOKUP(Line[Asset Type],type_master_list,2,FALSE))</f>
        <v/>
      </c>
      <c r="L259" s="3" t="str">
        <f>IF(Line[Asset Name]="","",PROPER(Line[Asset Name]))</f>
        <v/>
      </c>
      <c r="M259" s="11" t="str">
        <f>IF(Line[Install Date]="","",(Line[Install Date]))</f>
        <v/>
      </c>
      <c r="N259" s="3" t="str">
        <f>IF(Line[Note]="","",PROPER(Line[Note]))</f>
        <v/>
      </c>
      <c r="O259" s="3" t="str">
        <f>IF(Line[Resource Consent Number]="","",UPPER(Line[Resource Consent Number]))</f>
        <v/>
      </c>
      <c r="P259" s="53" t="str">
        <f>IF(Line[Asset Unit Cost]="","",Line[Asset Unit Cost])</f>
        <v/>
      </c>
      <c r="Q259" s="3" t="str">
        <f>IF(Line[Added By]="","",UPPER(Line[Added By]))</f>
        <v/>
      </c>
      <c r="R259" s="11" t="str">
        <f>IF(Line[Added Date]="","",(Line[Added Date]))</f>
        <v/>
      </c>
      <c r="S259" s="3" t="str">
        <f>IF(Line[Z COORD]="","",PROPER(Line[Z COORD]))</f>
        <v/>
      </c>
      <c r="T259" s="3" t="str">
        <f>IF(Line[Asset Description]="","",PROPER(Line[Asset Description]))</f>
        <v/>
      </c>
      <c r="U259" s="3" t="str">
        <f>IF(Line[Asset Group]="","",VLOOKUP(Line[Wall SubType],subdom_master_gdb,2,FALSE))</f>
        <v/>
      </c>
      <c r="V259" s="3" t="str">
        <f>IF(Line[Asset Group]="","",VLOOKUP(Line[Material],material_master,2,FALSE))</f>
        <v/>
      </c>
      <c r="W259" s="3" t="str">
        <f>IF(Line[Height m]="","",Line[Height m])</f>
        <v/>
      </c>
      <c r="X259" s="3" t="str">
        <f>IF(Line[Length m]="","",Line[Length m])</f>
        <v/>
      </c>
      <c r="Y259" s="3" t="str">
        <f>IF(Line[Width m]="","",Line[Width m])</f>
        <v/>
      </c>
      <c r="Z259" s="3" t="str">
        <f>IF(Line[Asset Group]="","",VLOOKUP(Line[Purpose],f_g_function,2,FALSE))</f>
        <v/>
      </c>
      <c r="AA259" s="3" t="str">
        <f>IF(Line[Asset Group]="","",VLOOKUP(Line[Post Material],material_master,2,FALSE))</f>
        <v/>
      </c>
      <c r="AB259" s="3" t="str">
        <f>IF(Line[Pipe Diameter mm]="","",Line[Pipe Diameter mm])</f>
        <v/>
      </c>
      <c r="AC259" s="3" t="str">
        <f>IF(Line[Asset Group]="","",VLOOKUP(Line[Pipe Material],irrigation_pipe_material,2,FALSE))</f>
        <v/>
      </c>
      <c r="AD259" s="3" t="str">
        <f>IF(Line[Asset Group]="","",VLOOKUP(Line[System],irrigation_system,2,FALSE))</f>
        <v/>
      </c>
      <c r="AE259" s="3" t="str">
        <f>IF(Line[Asset Group]="","",VLOOKUP(Line[Status],irrigation_status,2,FALSE))</f>
        <v/>
      </c>
      <c r="AF259" s="3" t="str">
        <f>IF(Line[Asset Group]="","",VLOOKUP(Line[Surface],subdom_master_gdb,2,FALSE))</f>
        <v/>
      </c>
      <c r="AG259" s="3" t="str">
        <f>IF(Line[Surface Layer Depth mm]="","",Line[Surface Layer Depth mm])</f>
        <v/>
      </c>
      <c r="AH259" s="3" t="str">
        <f>IF(Line[Av Width m]="","",Line[Av Width m])</f>
        <v/>
      </c>
      <c r="AI259" s="3" t="str">
        <f>IF(Line[Asset Group]="","",VLOOKUP(Line[Cycle],yes_no,2,FALSE))</f>
        <v/>
      </c>
      <c r="AJ259" s="3" t="str">
        <f>IF(Line[Asset Group]="","",VLOOKUP(Line[Species],hedge_species,2,FALSE))</f>
        <v/>
      </c>
    </row>
    <row r="260" spans="1:36" s="3" customFormat="1" x14ac:dyDescent="0.2">
      <c r="A260" s="3" t="str">
        <f>IF(Line[DWG File Name]="","",Line[DWG File Name])</f>
        <v/>
      </c>
      <c r="B260" s="3" t="str">
        <f>IF(Line[DWG Layer Name]="","",Line[DWG Layer Name])</f>
        <v/>
      </c>
      <c r="C260" s="3" t="str">
        <f>IF(Line[DWG Handle]="","",Line[DWG Handle])</f>
        <v/>
      </c>
      <c r="D260" s="58" t="str">
        <f>IF(Line[Approx Centroid X]="","",Line[Approx Centroid X])</f>
        <v/>
      </c>
      <c r="E260" s="58" t="str">
        <f>IF(Line[Approx Centroid Y]="","",Line[Approx Centroid Y])</f>
        <v/>
      </c>
      <c r="F260" s="3" t="str">
        <f>IF(Line[Replacement Asset]="","",Line[Replacement Asset])</f>
        <v/>
      </c>
      <c r="G260" s="3" t="str">
        <f>IF(Line[Asset ID]="","",UPPER(Line[Asset ID]))</f>
        <v/>
      </c>
      <c r="H260" s="3" t="str">
        <f>IF(Line[Asset Group]="","",VLOOKUP(Line[Asset Group],asset_grp_line,4,FALSE))</f>
        <v/>
      </c>
      <c r="I260" s="3" t="str">
        <f>IF(Line[Asset Group]="","",VLOOKUP(Line[Asset Group],asset_grp_line,2,FALSE))</f>
        <v/>
      </c>
      <c r="J260" s="3" t="str">
        <f>IF(Line[Asset Group]="","",VLOOKUP(Line[Asset Group],asset_grp_line,3,FALSE))</f>
        <v/>
      </c>
      <c r="K260" s="3" t="str">
        <f>IF(Line[Asset Group]="","",VLOOKUP(Line[Asset Type],type_master_list,2,FALSE))</f>
        <v/>
      </c>
      <c r="L260" s="3" t="str">
        <f>IF(Line[Asset Name]="","",PROPER(Line[Asset Name]))</f>
        <v/>
      </c>
      <c r="M260" s="11" t="str">
        <f>IF(Line[Install Date]="","",(Line[Install Date]))</f>
        <v/>
      </c>
      <c r="N260" s="3" t="str">
        <f>IF(Line[Note]="","",PROPER(Line[Note]))</f>
        <v/>
      </c>
      <c r="O260" s="3" t="str">
        <f>IF(Line[Resource Consent Number]="","",UPPER(Line[Resource Consent Number]))</f>
        <v/>
      </c>
      <c r="P260" s="53" t="str">
        <f>IF(Line[Asset Unit Cost]="","",Line[Asset Unit Cost])</f>
        <v/>
      </c>
      <c r="Q260" s="3" t="str">
        <f>IF(Line[Added By]="","",UPPER(Line[Added By]))</f>
        <v/>
      </c>
      <c r="R260" s="11" t="str">
        <f>IF(Line[Added Date]="","",(Line[Added Date]))</f>
        <v/>
      </c>
      <c r="S260" s="3" t="str">
        <f>IF(Line[Z COORD]="","",PROPER(Line[Z COORD]))</f>
        <v/>
      </c>
      <c r="T260" s="3" t="str">
        <f>IF(Line[Asset Description]="","",PROPER(Line[Asset Description]))</f>
        <v/>
      </c>
      <c r="U260" s="3" t="str">
        <f>IF(Line[Asset Group]="","",VLOOKUP(Line[Wall SubType],subdom_master_gdb,2,FALSE))</f>
        <v/>
      </c>
      <c r="V260" s="3" t="str">
        <f>IF(Line[Asset Group]="","",VLOOKUP(Line[Material],material_master,2,FALSE))</f>
        <v/>
      </c>
      <c r="W260" s="3" t="str">
        <f>IF(Line[Height m]="","",Line[Height m])</f>
        <v/>
      </c>
      <c r="X260" s="3" t="str">
        <f>IF(Line[Length m]="","",Line[Length m])</f>
        <v/>
      </c>
      <c r="Y260" s="3" t="str">
        <f>IF(Line[Width m]="","",Line[Width m])</f>
        <v/>
      </c>
      <c r="Z260" s="3" t="str">
        <f>IF(Line[Asset Group]="","",VLOOKUP(Line[Purpose],f_g_function,2,FALSE))</f>
        <v/>
      </c>
      <c r="AA260" s="3" t="str">
        <f>IF(Line[Asset Group]="","",VLOOKUP(Line[Post Material],material_master,2,FALSE))</f>
        <v/>
      </c>
      <c r="AB260" s="3" t="str">
        <f>IF(Line[Pipe Diameter mm]="","",Line[Pipe Diameter mm])</f>
        <v/>
      </c>
      <c r="AC260" s="3" t="str">
        <f>IF(Line[Asset Group]="","",VLOOKUP(Line[Pipe Material],irrigation_pipe_material,2,FALSE))</f>
        <v/>
      </c>
      <c r="AD260" s="3" t="str">
        <f>IF(Line[Asset Group]="","",VLOOKUP(Line[System],irrigation_system,2,FALSE))</f>
        <v/>
      </c>
      <c r="AE260" s="3" t="str">
        <f>IF(Line[Asset Group]="","",VLOOKUP(Line[Status],irrigation_status,2,FALSE))</f>
        <v/>
      </c>
      <c r="AF260" s="3" t="str">
        <f>IF(Line[Asset Group]="","",VLOOKUP(Line[Surface],subdom_master_gdb,2,FALSE))</f>
        <v/>
      </c>
      <c r="AG260" s="3" t="str">
        <f>IF(Line[Surface Layer Depth mm]="","",Line[Surface Layer Depth mm])</f>
        <v/>
      </c>
      <c r="AH260" s="3" t="str">
        <f>IF(Line[Av Width m]="","",Line[Av Width m])</f>
        <v/>
      </c>
      <c r="AI260" s="3" t="str">
        <f>IF(Line[Asset Group]="","",VLOOKUP(Line[Cycle],yes_no,2,FALSE))</f>
        <v/>
      </c>
      <c r="AJ260" s="3" t="str">
        <f>IF(Line[Asset Group]="","",VLOOKUP(Line[Species],hedge_species,2,FALSE))</f>
        <v/>
      </c>
    </row>
    <row r="261" spans="1:36" s="3" customFormat="1" x14ac:dyDescent="0.2">
      <c r="A261" s="3" t="str">
        <f>IF(Line[DWG File Name]="","",Line[DWG File Name])</f>
        <v/>
      </c>
      <c r="B261" s="3" t="str">
        <f>IF(Line[DWG Layer Name]="","",Line[DWG Layer Name])</f>
        <v/>
      </c>
      <c r="C261" s="3" t="str">
        <f>IF(Line[DWG Handle]="","",Line[DWG Handle])</f>
        <v/>
      </c>
      <c r="D261" s="58" t="str">
        <f>IF(Line[Approx Centroid X]="","",Line[Approx Centroid X])</f>
        <v/>
      </c>
      <c r="E261" s="58" t="str">
        <f>IF(Line[Approx Centroid Y]="","",Line[Approx Centroid Y])</f>
        <v/>
      </c>
      <c r="F261" s="3" t="str">
        <f>IF(Line[Replacement Asset]="","",Line[Replacement Asset])</f>
        <v/>
      </c>
      <c r="G261" s="3" t="str">
        <f>IF(Line[Asset ID]="","",UPPER(Line[Asset ID]))</f>
        <v/>
      </c>
      <c r="H261" s="3" t="str">
        <f>IF(Line[Asset Group]="","",VLOOKUP(Line[Asset Group],asset_grp_line,4,FALSE))</f>
        <v/>
      </c>
      <c r="I261" s="3" t="str">
        <f>IF(Line[Asset Group]="","",VLOOKUP(Line[Asset Group],asset_grp_line,2,FALSE))</f>
        <v/>
      </c>
      <c r="J261" s="3" t="str">
        <f>IF(Line[Asset Group]="","",VLOOKUP(Line[Asset Group],asset_grp_line,3,FALSE))</f>
        <v/>
      </c>
      <c r="K261" s="3" t="str">
        <f>IF(Line[Asset Group]="","",VLOOKUP(Line[Asset Type],type_master_list,2,FALSE))</f>
        <v/>
      </c>
      <c r="L261" s="3" t="str">
        <f>IF(Line[Asset Name]="","",PROPER(Line[Asset Name]))</f>
        <v/>
      </c>
      <c r="M261" s="11" t="str">
        <f>IF(Line[Install Date]="","",(Line[Install Date]))</f>
        <v/>
      </c>
      <c r="N261" s="3" t="str">
        <f>IF(Line[Note]="","",PROPER(Line[Note]))</f>
        <v/>
      </c>
      <c r="O261" s="3" t="str">
        <f>IF(Line[Resource Consent Number]="","",UPPER(Line[Resource Consent Number]))</f>
        <v/>
      </c>
      <c r="P261" s="53" t="str">
        <f>IF(Line[Asset Unit Cost]="","",Line[Asset Unit Cost])</f>
        <v/>
      </c>
      <c r="Q261" s="3" t="str">
        <f>IF(Line[Added By]="","",UPPER(Line[Added By]))</f>
        <v/>
      </c>
      <c r="R261" s="11" t="str">
        <f>IF(Line[Added Date]="","",(Line[Added Date]))</f>
        <v/>
      </c>
      <c r="S261" s="3" t="str">
        <f>IF(Line[Z COORD]="","",PROPER(Line[Z COORD]))</f>
        <v/>
      </c>
      <c r="T261" s="3" t="str">
        <f>IF(Line[Asset Description]="","",PROPER(Line[Asset Description]))</f>
        <v/>
      </c>
      <c r="U261" s="3" t="str">
        <f>IF(Line[Asset Group]="","",VLOOKUP(Line[Wall SubType],subdom_master_gdb,2,FALSE))</f>
        <v/>
      </c>
      <c r="V261" s="3" t="str">
        <f>IF(Line[Asset Group]="","",VLOOKUP(Line[Material],material_master,2,FALSE))</f>
        <v/>
      </c>
      <c r="W261" s="3" t="str">
        <f>IF(Line[Height m]="","",Line[Height m])</f>
        <v/>
      </c>
      <c r="X261" s="3" t="str">
        <f>IF(Line[Length m]="","",Line[Length m])</f>
        <v/>
      </c>
      <c r="Y261" s="3" t="str">
        <f>IF(Line[Width m]="","",Line[Width m])</f>
        <v/>
      </c>
      <c r="Z261" s="3" t="str">
        <f>IF(Line[Asset Group]="","",VLOOKUP(Line[Purpose],f_g_function,2,FALSE))</f>
        <v/>
      </c>
      <c r="AA261" s="3" t="str">
        <f>IF(Line[Asset Group]="","",VLOOKUP(Line[Post Material],material_master,2,FALSE))</f>
        <v/>
      </c>
      <c r="AB261" s="3" t="str">
        <f>IF(Line[Pipe Diameter mm]="","",Line[Pipe Diameter mm])</f>
        <v/>
      </c>
      <c r="AC261" s="3" t="str">
        <f>IF(Line[Asset Group]="","",VLOOKUP(Line[Pipe Material],irrigation_pipe_material,2,FALSE))</f>
        <v/>
      </c>
      <c r="AD261" s="3" t="str">
        <f>IF(Line[Asset Group]="","",VLOOKUP(Line[System],irrigation_system,2,FALSE))</f>
        <v/>
      </c>
      <c r="AE261" s="3" t="str">
        <f>IF(Line[Asset Group]="","",VLOOKUP(Line[Status],irrigation_status,2,FALSE))</f>
        <v/>
      </c>
      <c r="AF261" s="3" t="str">
        <f>IF(Line[Asset Group]="","",VLOOKUP(Line[Surface],subdom_master_gdb,2,FALSE))</f>
        <v/>
      </c>
      <c r="AG261" s="3" t="str">
        <f>IF(Line[Surface Layer Depth mm]="","",Line[Surface Layer Depth mm])</f>
        <v/>
      </c>
      <c r="AH261" s="3" t="str">
        <f>IF(Line[Av Width m]="","",Line[Av Width m])</f>
        <v/>
      </c>
      <c r="AI261" s="3" t="str">
        <f>IF(Line[Asset Group]="","",VLOOKUP(Line[Cycle],yes_no,2,FALSE))</f>
        <v/>
      </c>
      <c r="AJ261" s="3" t="str">
        <f>IF(Line[Asset Group]="","",VLOOKUP(Line[Species],hedge_species,2,FALSE))</f>
        <v/>
      </c>
    </row>
    <row r="262" spans="1:36" s="3" customFormat="1" x14ac:dyDescent="0.2">
      <c r="A262" s="3" t="str">
        <f>IF(Line[DWG File Name]="","",Line[DWG File Name])</f>
        <v/>
      </c>
      <c r="B262" s="3" t="str">
        <f>IF(Line[DWG Layer Name]="","",Line[DWG Layer Name])</f>
        <v/>
      </c>
      <c r="C262" s="3" t="str">
        <f>IF(Line[DWG Handle]="","",Line[DWG Handle])</f>
        <v/>
      </c>
      <c r="D262" s="58" t="str">
        <f>IF(Line[Approx Centroid X]="","",Line[Approx Centroid X])</f>
        <v/>
      </c>
      <c r="E262" s="58" t="str">
        <f>IF(Line[Approx Centroid Y]="","",Line[Approx Centroid Y])</f>
        <v/>
      </c>
      <c r="F262" s="3" t="str">
        <f>IF(Line[Replacement Asset]="","",Line[Replacement Asset])</f>
        <v/>
      </c>
      <c r="G262" s="3" t="str">
        <f>IF(Line[Asset ID]="","",UPPER(Line[Asset ID]))</f>
        <v/>
      </c>
      <c r="H262" s="3" t="str">
        <f>IF(Line[Asset Group]="","",VLOOKUP(Line[Asset Group],asset_grp_line,4,FALSE))</f>
        <v/>
      </c>
      <c r="I262" s="3" t="str">
        <f>IF(Line[Asset Group]="","",VLOOKUP(Line[Asset Group],asset_grp_line,2,FALSE))</f>
        <v/>
      </c>
      <c r="J262" s="3" t="str">
        <f>IF(Line[Asset Group]="","",VLOOKUP(Line[Asset Group],asset_grp_line,3,FALSE))</f>
        <v/>
      </c>
      <c r="K262" s="3" t="str">
        <f>IF(Line[Asset Group]="","",VLOOKUP(Line[Asset Type],type_master_list,2,FALSE))</f>
        <v/>
      </c>
      <c r="L262" s="3" t="str">
        <f>IF(Line[Asset Name]="","",PROPER(Line[Asset Name]))</f>
        <v/>
      </c>
      <c r="M262" s="11" t="str">
        <f>IF(Line[Install Date]="","",(Line[Install Date]))</f>
        <v/>
      </c>
      <c r="N262" s="3" t="str">
        <f>IF(Line[Note]="","",PROPER(Line[Note]))</f>
        <v/>
      </c>
      <c r="O262" s="3" t="str">
        <f>IF(Line[Resource Consent Number]="","",UPPER(Line[Resource Consent Number]))</f>
        <v/>
      </c>
      <c r="P262" s="53" t="str">
        <f>IF(Line[Asset Unit Cost]="","",Line[Asset Unit Cost])</f>
        <v/>
      </c>
      <c r="Q262" s="3" t="str">
        <f>IF(Line[Added By]="","",UPPER(Line[Added By]))</f>
        <v/>
      </c>
      <c r="R262" s="11" t="str">
        <f>IF(Line[Added Date]="","",(Line[Added Date]))</f>
        <v/>
      </c>
      <c r="S262" s="3" t="str">
        <f>IF(Line[Z COORD]="","",PROPER(Line[Z COORD]))</f>
        <v/>
      </c>
      <c r="T262" s="3" t="str">
        <f>IF(Line[Asset Description]="","",PROPER(Line[Asset Description]))</f>
        <v/>
      </c>
      <c r="U262" s="3" t="str">
        <f>IF(Line[Asset Group]="","",VLOOKUP(Line[Wall SubType],subdom_master_gdb,2,FALSE))</f>
        <v/>
      </c>
      <c r="V262" s="3" t="str">
        <f>IF(Line[Asset Group]="","",VLOOKUP(Line[Material],material_master,2,FALSE))</f>
        <v/>
      </c>
      <c r="W262" s="3" t="str">
        <f>IF(Line[Height m]="","",Line[Height m])</f>
        <v/>
      </c>
      <c r="X262" s="3" t="str">
        <f>IF(Line[Length m]="","",Line[Length m])</f>
        <v/>
      </c>
      <c r="Y262" s="3" t="str">
        <f>IF(Line[Width m]="","",Line[Width m])</f>
        <v/>
      </c>
      <c r="Z262" s="3" t="str">
        <f>IF(Line[Asset Group]="","",VLOOKUP(Line[Purpose],f_g_function,2,FALSE))</f>
        <v/>
      </c>
      <c r="AA262" s="3" t="str">
        <f>IF(Line[Asset Group]="","",VLOOKUP(Line[Post Material],material_master,2,FALSE))</f>
        <v/>
      </c>
      <c r="AB262" s="3" t="str">
        <f>IF(Line[Pipe Diameter mm]="","",Line[Pipe Diameter mm])</f>
        <v/>
      </c>
      <c r="AC262" s="3" t="str">
        <f>IF(Line[Asset Group]="","",VLOOKUP(Line[Pipe Material],irrigation_pipe_material,2,FALSE))</f>
        <v/>
      </c>
      <c r="AD262" s="3" t="str">
        <f>IF(Line[Asset Group]="","",VLOOKUP(Line[System],irrigation_system,2,FALSE))</f>
        <v/>
      </c>
      <c r="AE262" s="3" t="str">
        <f>IF(Line[Asset Group]="","",VLOOKUP(Line[Status],irrigation_status,2,FALSE))</f>
        <v/>
      </c>
      <c r="AF262" s="3" t="str">
        <f>IF(Line[Asset Group]="","",VLOOKUP(Line[Surface],subdom_master_gdb,2,FALSE))</f>
        <v/>
      </c>
      <c r="AG262" s="3" t="str">
        <f>IF(Line[Surface Layer Depth mm]="","",Line[Surface Layer Depth mm])</f>
        <v/>
      </c>
      <c r="AH262" s="3" t="str">
        <f>IF(Line[Av Width m]="","",Line[Av Width m])</f>
        <v/>
      </c>
      <c r="AI262" s="3" t="str">
        <f>IF(Line[Asset Group]="","",VLOOKUP(Line[Cycle],yes_no,2,FALSE))</f>
        <v/>
      </c>
      <c r="AJ262" s="3" t="str">
        <f>IF(Line[Asset Group]="","",VLOOKUP(Line[Species],hedge_species,2,FALSE))</f>
        <v/>
      </c>
    </row>
    <row r="263" spans="1:36" s="3" customFormat="1" x14ac:dyDescent="0.2">
      <c r="A263" s="3" t="str">
        <f>IF(Line[DWG File Name]="","",Line[DWG File Name])</f>
        <v/>
      </c>
      <c r="B263" s="3" t="str">
        <f>IF(Line[DWG Layer Name]="","",Line[DWG Layer Name])</f>
        <v/>
      </c>
      <c r="C263" s="3" t="str">
        <f>IF(Line[DWG Handle]="","",Line[DWG Handle])</f>
        <v/>
      </c>
      <c r="D263" s="58" t="str">
        <f>IF(Line[Approx Centroid X]="","",Line[Approx Centroid X])</f>
        <v/>
      </c>
      <c r="E263" s="58" t="str">
        <f>IF(Line[Approx Centroid Y]="","",Line[Approx Centroid Y])</f>
        <v/>
      </c>
      <c r="F263" s="3" t="str">
        <f>IF(Line[Replacement Asset]="","",Line[Replacement Asset])</f>
        <v/>
      </c>
      <c r="G263" s="3" t="str">
        <f>IF(Line[Asset ID]="","",UPPER(Line[Asset ID]))</f>
        <v/>
      </c>
      <c r="H263" s="3" t="str">
        <f>IF(Line[Asset Group]="","",VLOOKUP(Line[Asset Group],asset_grp_line,4,FALSE))</f>
        <v/>
      </c>
      <c r="I263" s="3" t="str">
        <f>IF(Line[Asset Group]="","",VLOOKUP(Line[Asset Group],asset_grp_line,2,FALSE))</f>
        <v/>
      </c>
      <c r="J263" s="3" t="str">
        <f>IF(Line[Asset Group]="","",VLOOKUP(Line[Asset Group],asset_grp_line,3,FALSE))</f>
        <v/>
      </c>
      <c r="K263" s="3" t="str">
        <f>IF(Line[Asset Group]="","",VLOOKUP(Line[Asset Type],type_master_list,2,FALSE))</f>
        <v/>
      </c>
      <c r="L263" s="3" t="str">
        <f>IF(Line[Asset Name]="","",PROPER(Line[Asset Name]))</f>
        <v/>
      </c>
      <c r="M263" s="11" t="str">
        <f>IF(Line[Install Date]="","",(Line[Install Date]))</f>
        <v/>
      </c>
      <c r="N263" s="3" t="str">
        <f>IF(Line[Note]="","",PROPER(Line[Note]))</f>
        <v/>
      </c>
      <c r="O263" s="3" t="str">
        <f>IF(Line[Resource Consent Number]="","",UPPER(Line[Resource Consent Number]))</f>
        <v/>
      </c>
      <c r="P263" s="53" t="str">
        <f>IF(Line[Asset Unit Cost]="","",Line[Asset Unit Cost])</f>
        <v/>
      </c>
      <c r="Q263" s="3" t="str">
        <f>IF(Line[Added By]="","",UPPER(Line[Added By]))</f>
        <v/>
      </c>
      <c r="R263" s="11" t="str">
        <f>IF(Line[Added Date]="","",(Line[Added Date]))</f>
        <v/>
      </c>
      <c r="S263" s="3" t="str">
        <f>IF(Line[Z COORD]="","",PROPER(Line[Z COORD]))</f>
        <v/>
      </c>
      <c r="T263" s="3" t="str">
        <f>IF(Line[Asset Description]="","",PROPER(Line[Asset Description]))</f>
        <v/>
      </c>
      <c r="U263" s="3" t="str">
        <f>IF(Line[Asset Group]="","",VLOOKUP(Line[Wall SubType],subdom_master_gdb,2,FALSE))</f>
        <v/>
      </c>
      <c r="V263" s="3" t="str">
        <f>IF(Line[Asset Group]="","",VLOOKUP(Line[Material],material_master,2,FALSE))</f>
        <v/>
      </c>
      <c r="W263" s="3" t="str">
        <f>IF(Line[Height m]="","",Line[Height m])</f>
        <v/>
      </c>
      <c r="X263" s="3" t="str">
        <f>IF(Line[Length m]="","",Line[Length m])</f>
        <v/>
      </c>
      <c r="Y263" s="3" t="str">
        <f>IF(Line[Width m]="","",Line[Width m])</f>
        <v/>
      </c>
      <c r="Z263" s="3" t="str">
        <f>IF(Line[Asset Group]="","",VLOOKUP(Line[Purpose],f_g_function,2,FALSE))</f>
        <v/>
      </c>
      <c r="AA263" s="3" t="str">
        <f>IF(Line[Asset Group]="","",VLOOKUP(Line[Post Material],material_master,2,FALSE))</f>
        <v/>
      </c>
      <c r="AB263" s="3" t="str">
        <f>IF(Line[Pipe Diameter mm]="","",Line[Pipe Diameter mm])</f>
        <v/>
      </c>
      <c r="AC263" s="3" t="str">
        <f>IF(Line[Asset Group]="","",VLOOKUP(Line[Pipe Material],irrigation_pipe_material,2,FALSE))</f>
        <v/>
      </c>
      <c r="AD263" s="3" t="str">
        <f>IF(Line[Asset Group]="","",VLOOKUP(Line[System],irrigation_system,2,FALSE))</f>
        <v/>
      </c>
      <c r="AE263" s="3" t="str">
        <f>IF(Line[Asset Group]="","",VLOOKUP(Line[Status],irrigation_status,2,FALSE))</f>
        <v/>
      </c>
      <c r="AF263" s="3" t="str">
        <f>IF(Line[Asset Group]="","",VLOOKUP(Line[Surface],subdom_master_gdb,2,FALSE))</f>
        <v/>
      </c>
      <c r="AG263" s="3" t="str">
        <f>IF(Line[Surface Layer Depth mm]="","",Line[Surface Layer Depth mm])</f>
        <v/>
      </c>
      <c r="AH263" s="3" t="str">
        <f>IF(Line[Av Width m]="","",Line[Av Width m])</f>
        <v/>
      </c>
      <c r="AI263" s="3" t="str">
        <f>IF(Line[Asset Group]="","",VLOOKUP(Line[Cycle],yes_no,2,FALSE))</f>
        <v/>
      </c>
      <c r="AJ263" s="3" t="str">
        <f>IF(Line[Asset Group]="","",VLOOKUP(Line[Species],hedge_species,2,FALSE))</f>
        <v/>
      </c>
    </row>
    <row r="264" spans="1:36" s="3" customFormat="1" x14ac:dyDescent="0.2">
      <c r="A264" s="3" t="str">
        <f>IF(Line[DWG File Name]="","",Line[DWG File Name])</f>
        <v/>
      </c>
      <c r="B264" s="3" t="str">
        <f>IF(Line[DWG Layer Name]="","",Line[DWG Layer Name])</f>
        <v/>
      </c>
      <c r="C264" s="3" t="str">
        <f>IF(Line[DWG Handle]="","",Line[DWG Handle])</f>
        <v/>
      </c>
      <c r="D264" s="58" t="str">
        <f>IF(Line[Approx Centroid X]="","",Line[Approx Centroid X])</f>
        <v/>
      </c>
      <c r="E264" s="58" t="str">
        <f>IF(Line[Approx Centroid Y]="","",Line[Approx Centroid Y])</f>
        <v/>
      </c>
      <c r="F264" s="3" t="str">
        <f>IF(Line[Replacement Asset]="","",Line[Replacement Asset])</f>
        <v/>
      </c>
      <c r="G264" s="3" t="str">
        <f>IF(Line[Asset ID]="","",UPPER(Line[Asset ID]))</f>
        <v/>
      </c>
      <c r="H264" s="3" t="str">
        <f>IF(Line[Asset Group]="","",VLOOKUP(Line[Asset Group],asset_grp_line,4,FALSE))</f>
        <v/>
      </c>
      <c r="I264" s="3" t="str">
        <f>IF(Line[Asset Group]="","",VLOOKUP(Line[Asset Group],asset_grp_line,2,FALSE))</f>
        <v/>
      </c>
      <c r="J264" s="3" t="str">
        <f>IF(Line[Asset Group]="","",VLOOKUP(Line[Asset Group],asset_grp_line,3,FALSE))</f>
        <v/>
      </c>
      <c r="K264" s="3" t="str">
        <f>IF(Line[Asset Group]="","",VLOOKUP(Line[Asset Type],type_master_list,2,FALSE))</f>
        <v/>
      </c>
      <c r="L264" s="3" t="str">
        <f>IF(Line[Asset Name]="","",PROPER(Line[Asset Name]))</f>
        <v/>
      </c>
      <c r="M264" s="11" t="str">
        <f>IF(Line[Install Date]="","",(Line[Install Date]))</f>
        <v/>
      </c>
      <c r="N264" s="3" t="str">
        <f>IF(Line[Note]="","",PROPER(Line[Note]))</f>
        <v/>
      </c>
      <c r="O264" s="3" t="str">
        <f>IF(Line[Resource Consent Number]="","",UPPER(Line[Resource Consent Number]))</f>
        <v/>
      </c>
      <c r="P264" s="53" t="str">
        <f>IF(Line[Asset Unit Cost]="","",Line[Asset Unit Cost])</f>
        <v/>
      </c>
      <c r="Q264" s="3" t="str">
        <f>IF(Line[Added By]="","",UPPER(Line[Added By]))</f>
        <v/>
      </c>
      <c r="R264" s="11" t="str">
        <f>IF(Line[Added Date]="","",(Line[Added Date]))</f>
        <v/>
      </c>
      <c r="S264" s="3" t="str">
        <f>IF(Line[Z COORD]="","",PROPER(Line[Z COORD]))</f>
        <v/>
      </c>
      <c r="T264" s="3" t="str">
        <f>IF(Line[Asset Description]="","",PROPER(Line[Asset Description]))</f>
        <v/>
      </c>
      <c r="U264" s="3" t="str">
        <f>IF(Line[Asset Group]="","",VLOOKUP(Line[Wall SubType],subdom_master_gdb,2,FALSE))</f>
        <v/>
      </c>
      <c r="V264" s="3" t="str">
        <f>IF(Line[Asset Group]="","",VLOOKUP(Line[Material],material_master,2,FALSE))</f>
        <v/>
      </c>
      <c r="W264" s="3" t="str">
        <f>IF(Line[Height m]="","",Line[Height m])</f>
        <v/>
      </c>
      <c r="X264" s="3" t="str">
        <f>IF(Line[Length m]="","",Line[Length m])</f>
        <v/>
      </c>
      <c r="Y264" s="3" t="str">
        <f>IF(Line[Width m]="","",Line[Width m])</f>
        <v/>
      </c>
      <c r="Z264" s="3" t="str">
        <f>IF(Line[Asset Group]="","",VLOOKUP(Line[Purpose],f_g_function,2,FALSE))</f>
        <v/>
      </c>
      <c r="AA264" s="3" t="str">
        <f>IF(Line[Asset Group]="","",VLOOKUP(Line[Post Material],material_master,2,FALSE))</f>
        <v/>
      </c>
      <c r="AB264" s="3" t="str">
        <f>IF(Line[Pipe Diameter mm]="","",Line[Pipe Diameter mm])</f>
        <v/>
      </c>
      <c r="AC264" s="3" t="str">
        <f>IF(Line[Asset Group]="","",VLOOKUP(Line[Pipe Material],irrigation_pipe_material,2,FALSE))</f>
        <v/>
      </c>
      <c r="AD264" s="3" t="str">
        <f>IF(Line[Asset Group]="","",VLOOKUP(Line[System],irrigation_system,2,FALSE))</f>
        <v/>
      </c>
      <c r="AE264" s="3" t="str">
        <f>IF(Line[Asset Group]="","",VLOOKUP(Line[Status],irrigation_status,2,FALSE))</f>
        <v/>
      </c>
      <c r="AF264" s="3" t="str">
        <f>IF(Line[Asset Group]="","",VLOOKUP(Line[Surface],subdom_master_gdb,2,FALSE))</f>
        <v/>
      </c>
      <c r="AG264" s="3" t="str">
        <f>IF(Line[Surface Layer Depth mm]="","",Line[Surface Layer Depth mm])</f>
        <v/>
      </c>
      <c r="AH264" s="3" t="str">
        <f>IF(Line[Av Width m]="","",Line[Av Width m])</f>
        <v/>
      </c>
      <c r="AI264" s="3" t="str">
        <f>IF(Line[Asset Group]="","",VLOOKUP(Line[Cycle],yes_no,2,FALSE))</f>
        <v/>
      </c>
      <c r="AJ264" s="3" t="str">
        <f>IF(Line[Asset Group]="","",VLOOKUP(Line[Species],hedge_species,2,FALSE))</f>
        <v/>
      </c>
    </row>
    <row r="265" spans="1:36" s="3" customFormat="1" x14ac:dyDescent="0.2">
      <c r="A265" s="3" t="str">
        <f>IF(Line[DWG File Name]="","",Line[DWG File Name])</f>
        <v/>
      </c>
      <c r="B265" s="3" t="str">
        <f>IF(Line[DWG Layer Name]="","",Line[DWG Layer Name])</f>
        <v/>
      </c>
      <c r="C265" s="3" t="str">
        <f>IF(Line[DWG Handle]="","",Line[DWG Handle])</f>
        <v/>
      </c>
      <c r="D265" s="58" t="str">
        <f>IF(Line[Approx Centroid X]="","",Line[Approx Centroid X])</f>
        <v/>
      </c>
      <c r="E265" s="58" t="str">
        <f>IF(Line[Approx Centroid Y]="","",Line[Approx Centroid Y])</f>
        <v/>
      </c>
      <c r="F265" s="3" t="str">
        <f>IF(Line[Replacement Asset]="","",Line[Replacement Asset])</f>
        <v/>
      </c>
      <c r="G265" s="3" t="str">
        <f>IF(Line[Asset ID]="","",UPPER(Line[Asset ID]))</f>
        <v/>
      </c>
      <c r="H265" s="3" t="str">
        <f>IF(Line[Asset Group]="","",VLOOKUP(Line[Asset Group],asset_grp_line,4,FALSE))</f>
        <v/>
      </c>
      <c r="I265" s="3" t="str">
        <f>IF(Line[Asset Group]="","",VLOOKUP(Line[Asset Group],asset_grp_line,2,FALSE))</f>
        <v/>
      </c>
      <c r="J265" s="3" t="str">
        <f>IF(Line[Asset Group]="","",VLOOKUP(Line[Asset Group],asset_grp_line,3,FALSE))</f>
        <v/>
      </c>
      <c r="K265" s="3" t="str">
        <f>IF(Line[Asset Group]="","",VLOOKUP(Line[Asset Type],type_master_list,2,FALSE))</f>
        <v/>
      </c>
      <c r="L265" s="3" t="str">
        <f>IF(Line[Asset Name]="","",PROPER(Line[Asset Name]))</f>
        <v/>
      </c>
      <c r="M265" s="11" t="str">
        <f>IF(Line[Install Date]="","",(Line[Install Date]))</f>
        <v/>
      </c>
      <c r="N265" s="3" t="str">
        <f>IF(Line[Note]="","",PROPER(Line[Note]))</f>
        <v/>
      </c>
      <c r="O265" s="3" t="str">
        <f>IF(Line[Resource Consent Number]="","",UPPER(Line[Resource Consent Number]))</f>
        <v/>
      </c>
      <c r="P265" s="53" t="str">
        <f>IF(Line[Asset Unit Cost]="","",Line[Asset Unit Cost])</f>
        <v/>
      </c>
      <c r="Q265" s="3" t="str">
        <f>IF(Line[Added By]="","",UPPER(Line[Added By]))</f>
        <v/>
      </c>
      <c r="R265" s="11" t="str">
        <f>IF(Line[Added Date]="","",(Line[Added Date]))</f>
        <v/>
      </c>
      <c r="S265" s="3" t="str">
        <f>IF(Line[Z COORD]="","",PROPER(Line[Z COORD]))</f>
        <v/>
      </c>
      <c r="T265" s="3" t="str">
        <f>IF(Line[Asset Description]="","",PROPER(Line[Asset Description]))</f>
        <v/>
      </c>
      <c r="U265" s="3" t="str">
        <f>IF(Line[Asset Group]="","",VLOOKUP(Line[Wall SubType],subdom_master_gdb,2,FALSE))</f>
        <v/>
      </c>
      <c r="V265" s="3" t="str">
        <f>IF(Line[Asset Group]="","",VLOOKUP(Line[Material],material_master,2,FALSE))</f>
        <v/>
      </c>
      <c r="W265" s="3" t="str">
        <f>IF(Line[Height m]="","",Line[Height m])</f>
        <v/>
      </c>
      <c r="X265" s="3" t="str">
        <f>IF(Line[Length m]="","",Line[Length m])</f>
        <v/>
      </c>
      <c r="Y265" s="3" t="str">
        <f>IF(Line[Width m]="","",Line[Width m])</f>
        <v/>
      </c>
      <c r="Z265" s="3" t="str">
        <f>IF(Line[Asset Group]="","",VLOOKUP(Line[Purpose],f_g_function,2,FALSE))</f>
        <v/>
      </c>
      <c r="AA265" s="3" t="str">
        <f>IF(Line[Asset Group]="","",VLOOKUP(Line[Post Material],material_master,2,FALSE))</f>
        <v/>
      </c>
      <c r="AB265" s="3" t="str">
        <f>IF(Line[Pipe Diameter mm]="","",Line[Pipe Diameter mm])</f>
        <v/>
      </c>
      <c r="AC265" s="3" t="str">
        <f>IF(Line[Asset Group]="","",VLOOKUP(Line[Pipe Material],irrigation_pipe_material,2,FALSE))</f>
        <v/>
      </c>
      <c r="AD265" s="3" t="str">
        <f>IF(Line[Asset Group]="","",VLOOKUP(Line[System],irrigation_system,2,FALSE))</f>
        <v/>
      </c>
      <c r="AE265" s="3" t="str">
        <f>IF(Line[Asset Group]="","",VLOOKUP(Line[Status],irrigation_status,2,FALSE))</f>
        <v/>
      </c>
      <c r="AF265" s="3" t="str">
        <f>IF(Line[Asset Group]="","",VLOOKUP(Line[Surface],subdom_master_gdb,2,FALSE))</f>
        <v/>
      </c>
      <c r="AG265" s="3" t="str">
        <f>IF(Line[Surface Layer Depth mm]="","",Line[Surface Layer Depth mm])</f>
        <v/>
      </c>
      <c r="AH265" s="3" t="str">
        <f>IF(Line[Av Width m]="","",Line[Av Width m])</f>
        <v/>
      </c>
      <c r="AI265" s="3" t="str">
        <f>IF(Line[Asset Group]="","",VLOOKUP(Line[Cycle],yes_no,2,FALSE))</f>
        <v/>
      </c>
      <c r="AJ265" s="3" t="str">
        <f>IF(Line[Asset Group]="","",VLOOKUP(Line[Species],hedge_species,2,FALSE))</f>
        <v/>
      </c>
    </row>
    <row r="266" spans="1:36" s="3" customFormat="1" x14ac:dyDescent="0.2">
      <c r="A266" s="3" t="str">
        <f>IF(Line[DWG File Name]="","",Line[DWG File Name])</f>
        <v/>
      </c>
      <c r="B266" s="3" t="str">
        <f>IF(Line[DWG Layer Name]="","",Line[DWG Layer Name])</f>
        <v/>
      </c>
      <c r="C266" s="3" t="str">
        <f>IF(Line[DWG Handle]="","",Line[DWG Handle])</f>
        <v/>
      </c>
      <c r="D266" s="58" t="str">
        <f>IF(Line[Approx Centroid X]="","",Line[Approx Centroid X])</f>
        <v/>
      </c>
      <c r="E266" s="58" t="str">
        <f>IF(Line[Approx Centroid Y]="","",Line[Approx Centroid Y])</f>
        <v/>
      </c>
      <c r="F266" s="3" t="str">
        <f>IF(Line[Replacement Asset]="","",Line[Replacement Asset])</f>
        <v/>
      </c>
      <c r="G266" s="3" t="str">
        <f>IF(Line[Asset ID]="","",UPPER(Line[Asset ID]))</f>
        <v/>
      </c>
      <c r="H266" s="3" t="str">
        <f>IF(Line[Asset Group]="","",VLOOKUP(Line[Asset Group],asset_grp_line,4,FALSE))</f>
        <v/>
      </c>
      <c r="I266" s="3" t="str">
        <f>IF(Line[Asset Group]="","",VLOOKUP(Line[Asset Group],asset_grp_line,2,FALSE))</f>
        <v/>
      </c>
      <c r="J266" s="3" t="str">
        <f>IF(Line[Asset Group]="","",VLOOKUP(Line[Asset Group],asset_grp_line,3,FALSE))</f>
        <v/>
      </c>
      <c r="K266" s="3" t="str">
        <f>IF(Line[Asset Group]="","",VLOOKUP(Line[Asset Type],type_master_list,2,FALSE))</f>
        <v/>
      </c>
      <c r="L266" s="3" t="str">
        <f>IF(Line[Asset Name]="","",PROPER(Line[Asset Name]))</f>
        <v/>
      </c>
      <c r="M266" s="11" t="str">
        <f>IF(Line[Install Date]="","",(Line[Install Date]))</f>
        <v/>
      </c>
      <c r="N266" s="3" t="str">
        <f>IF(Line[Note]="","",PROPER(Line[Note]))</f>
        <v/>
      </c>
      <c r="O266" s="3" t="str">
        <f>IF(Line[Resource Consent Number]="","",UPPER(Line[Resource Consent Number]))</f>
        <v/>
      </c>
      <c r="P266" s="53" t="str">
        <f>IF(Line[Asset Unit Cost]="","",Line[Asset Unit Cost])</f>
        <v/>
      </c>
      <c r="Q266" s="3" t="str">
        <f>IF(Line[Added By]="","",UPPER(Line[Added By]))</f>
        <v/>
      </c>
      <c r="R266" s="11" t="str">
        <f>IF(Line[Added Date]="","",(Line[Added Date]))</f>
        <v/>
      </c>
      <c r="S266" s="3" t="str">
        <f>IF(Line[Z COORD]="","",PROPER(Line[Z COORD]))</f>
        <v/>
      </c>
      <c r="T266" s="3" t="str">
        <f>IF(Line[Asset Description]="","",PROPER(Line[Asset Description]))</f>
        <v/>
      </c>
      <c r="U266" s="3" t="str">
        <f>IF(Line[Asset Group]="","",VLOOKUP(Line[Wall SubType],subdom_master_gdb,2,FALSE))</f>
        <v/>
      </c>
      <c r="V266" s="3" t="str">
        <f>IF(Line[Asset Group]="","",VLOOKUP(Line[Material],material_master,2,FALSE))</f>
        <v/>
      </c>
      <c r="W266" s="3" t="str">
        <f>IF(Line[Height m]="","",Line[Height m])</f>
        <v/>
      </c>
      <c r="X266" s="3" t="str">
        <f>IF(Line[Length m]="","",Line[Length m])</f>
        <v/>
      </c>
      <c r="Y266" s="3" t="str">
        <f>IF(Line[Width m]="","",Line[Width m])</f>
        <v/>
      </c>
      <c r="Z266" s="3" t="str">
        <f>IF(Line[Asset Group]="","",VLOOKUP(Line[Purpose],f_g_function,2,FALSE))</f>
        <v/>
      </c>
      <c r="AA266" s="3" t="str">
        <f>IF(Line[Asset Group]="","",VLOOKUP(Line[Post Material],material_master,2,FALSE))</f>
        <v/>
      </c>
      <c r="AB266" s="3" t="str">
        <f>IF(Line[Pipe Diameter mm]="","",Line[Pipe Diameter mm])</f>
        <v/>
      </c>
      <c r="AC266" s="3" t="str">
        <f>IF(Line[Asset Group]="","",VLOOKUP(Line[Pipe Material],irrigation_pipe_material,2,FALSE))</f>
        <v/>
      </c>
      <c r="AD266" s="3" t="str">
        <f>IF(Line[Asset Group]="","",VLOOKUP(Line[System],irrigation_system,2,FALSE))</f>
        <v/>
      </c>
      <c r="AE266" s="3" t="str">
        <f>IF(Line[Asset Group]="","",VLOOKUP(Line[Status],irrigation_status,2,FALSE))</f>
        <v/>
      </c>
      <c r="AF266" s="3" t="str">
        <f>IF(Line[Asset Group]="","",VLOOKUP(Line[Surface],subdom_master_gdb,2,FALSE))</f>
        <v/>
      </c>
      <c r="AG266" s="3" t="str">
        <f>IF(Line[Surface Layer Depth mm]="","",Line[Surface Layer Depth mm])</f>
        <v/>
      </c>
      <c r="AH266" s="3" t="str">
        <f>IF(Line[Av Width m]="","",Line[Av Width m])</f>
        <v/>
      </c>
      <c r="AI266" s="3" t="str">
        <f>IF(Line[Asset Group]="","",VLOOKUP(Line[Cycle],yes_no,2,FALSE))</f>
        <v/>
      </c>
      <c r="AJ266" s="3" t="str">
        <f>IF(Line[Asset Group]="","",VLOOKUP(Line[Species],hedge_species,2,FALSE))</f>
        <v/>
      </c>
    </row>
    <row r="267" spans="1:36" s="3" customFormat="1" x14ac:dyDescent="0.2">
      <c r="A267" s="3" t="str">
        <f>IF(Line[DWG File Name]="","",Line[DWG File Name])</f>
        <v/>
      </c>
      <c r="B267" s="3" t="str">
        <f>IF(Line[DWG Layer Name]="","",Line[DWG Layer Name])</f>
        <v/>
      </c>
      <c r="C267" s="3" t="str">
        <f>IF(Line[DWG Handle]="","",Line[DWG Handle])</f>
        <v/>
      </c>
      <c r="D267" s="58" t="str">
        <f>IF(Line[Approx Centroid X]="","",Line[Approx Centroid X])</f>
        <v/>
      </c>
      <c r="E267" s="58" t="str">
        <f>IF(Line[Approx Centroid Y]="","",Line[Approx Centroid Y])</f>
        <v/>
      </c>
      <c r="F267" s="3" t="str">
        <f>IF(Line[Replacement Asset]="","",Line[Replacement Asset])</f>
        <v/>
      </c>
      <c r="G267" s="3" t="str">
        <f>IF(Line[Asset ID]="","",UPPER(Line[Asset ID]))</f>
        <v/>
      </c>
      <c r="H267" s="3" t="str">
        <f>IF(Line[Asset Group]="","",VLOOKUP(Line[Asset Group],asset_grp_line,4,FALSE))</f>
        <v/>
      </c>
      <c r="I267" s="3" t="str">
        <f>IF(Line[Asset Group]="","",VLOOKUP(Line[Asset Group],asset_grp_line,2,FALSE))</f>
        <v/>
      </c>
      <c r="J267" s="3" t="str">
        <f>IF(Line[Asset Group]="","",VLOOKUP(Line[Asset Group],asset_grp_line,3,FALSE))</f>
        <v/>
      </c>
      <c r="K267" s="3" t="str">
        <f>IF(Line[Asset Group]="","",VLOOKUP(Line[Asset Type],type_master_list,2,FALSE))</f>
        <v/>
      </c>
      <c r="L267" s="3" t="str">
        <f>IF(Line[Asset Name]="","",PROPER(Line[Asset Name]))</f>
        <v/>
      </c>
      <c r="M267" s="11" t="str">
        <f>IF(Line[Install Date]="","",(Line[Install Date]))</f>
        <v/>
      </c>
      <c r="N267" s="3" t="str">
        <f>IF(Line[Note]="","",PROPER(Line[Note]))</f>
        <v/>
      </c>
      <c r="O267" s="3" t="str">
        <f>IF(Line[Resource Consent Number]="","",UPPER(Line[Resource Consent Number]))</f>
        <v/>
      </c>
      <c r="P267" s="53" t="str">
        <f>IF(Line[Asset Unit Cost]="","",Line[Asset Unit Cost])</f>
        <v/>
      </c>
      <c r="Q267" s="3" t="str">
        <f>IF(Line[Added By]="","",UPPER(Line[Added By]))</f>
        <v/>
      </c>
      <c r="R267" s="11" t="str">
        <f>IF(Line[Added Date]="","",(Line[Added Date]))</f>
        <v/>
      </c>
      <c r="S267" s="3" t="str">
        <f>IF(Line[Z COORD]="","",PROPER(Line[Z COORD]))</f>
        <v/>
      </c>
      <c r="T267" s="3" t="str">
        <f>IF(Line[Asset Description]="","",PROPER(Line[Asset Description]))</f>
        <v/>
      </c>
      <c r="U267" s="3" t="str">
        <f>IF(Line[Asset Group]="","",VLOOKUP(Line[Wall SubType],subdom_master_gdb,2,FALSE))</f>
        <v/>
      </c>
      <c r="V267" s="3" t="str">
        <f>IF(Line[Asset Group]="","",VLOOKUP(Line[Material],material_master,2,FALSE))</f>
        <v/>
      </c>
      <c r="W267" s="3" t="str">
        <f>IF(Line[Height m]="","",Line[Height m])</f>
        <v/>
      </c>
      <c r="X267" s="3" t="str">
        <f>IF(Line[Length m]="","",Line[Length m])</f>
        <v/>
      </c>
      <c r="Y267" s="3" t="str">
        <f>IF(Line[Width m]="","",Line[Width m])</f>
        <v/>
      </c>
      <c r="Z267" s="3" t="str">
        <f>IF(Line[Asset Group]="","",VLOOKUP(Line[Purpose],f_g_function,2,FALSE))</f>
        <v/>
      </c>
      <c r="AA267" s="3" t="str">
        <f>IF(Line[Asset Group]="","",VLOOKUP(Line[Post Material],material_master,2,FALSE))</f>
        <v/>
      </c>
      <c r="AB267" s="3" t="str">
        <f>IF(Line[Pipe Diameter mm]="","",Line[Pipe Diameter mm])</f>
        <v/>
      </c>
      <c r="AC267" s="3" t="str">
        <f>IF(Line[Asset Group]="","",VLOOKUP(Line[Pipe Material],irrigation_pipe_material,2,FALSE))</f>
        <v/>
      </c>
      <c r="AD267" s="3" t="str">
        <f>IF(Line[Asset Group]="","",VLOOKUP(Line[System],irrigation_system,2,FALSE))</f>
        <v/>
      </c>
      <c r="AE267" s="3" t="str">
        <f>IF(Line[Asset Group]="","",VLOOKUP(Line[Status],irrigation_status,2,FALSE))</f>
        <v/>
      </c>
      <c r="AF267" s="3" t="str">
        <f>IF(Line[Asset Group]="","",VLOOKUP(Line[Surface],subdom_master_gdb,2,FALSE))</f>
        <v/>
      </c>
      <c r="AG267" s="3" t="str">
        <f>IF(Line[Surface Layer Depth mm]="","",Line[Surface Layer Depth mm])</f>
        <v/>
      </c>
      <c r="AH267" s="3" t="str">
        <f>IF(Line[Av Width m]="","",Line[Av Width m])</f>
        <v/>
      </c>
      <c r="AI267" s="3" t="str">
        <f>IF(Line[Asset Group]="","",VLOOKUP(Line[Cycle],yes_no,2,FALSE))</f>
        <v/>
      </c>
      <c r="AJ267" s="3" t="str">
        <f>IF(Line[Asset Group]="","",VLOOKUP(Line[Species],hedge_species,2,FALSE))</f>
        <v/>
      </c>
    </row>
    <row r="268" spans="1:36" s="3" customFormat="1" x14ac:dyDescent="0.2">
      <c r="A268" s="3" t="str">
        <f>IF(Line[DWG File Name]="","",Line[DWG File Name])</f>
        <v/>
      </c>
      <c r="B268" s="3" t="str">
        <f>IF(Line[DWG Layer Name]="","",Line[DWG Layer Name])</f>
        <v/>
      </c>
      <c r="C268" s="3" t="str">
        <f>IF(Line[DWG Handle]="","",Line[DWG Handle])</f>
        <v/>
      </c>
      <c r="D268" s="58" t="str">
        <f>IF(Line[Approx Centroid X]="","",Line[Approx Centroid X])</f>
        <v/>
      </c>
      <c r="E268" s="58" t="str">
        <f>IF(Line[Approx Centroid Y]="","",Line[Approx Centroid Y])</f>
        <v/>
      </c>
      <c r="F268" s="3" t="str">
        <f>IF(Line[Replacement Asset]="","",Line[Replacement Asset])</f>
        <v/>
      </c>
      <c r="G268" s="3" t="str">
        <f>IF(Line[Asset ID]="","",UPPER(Line[Asset ID]))</f>
        <v/>
      </c>
      <c r="H268" s="3" t="str">
        <f>IF(Line[Asset Group]="","",VLOOKUP(Line[Asset Group],asset_grp_line,4,FALSE))</f>
        <v/>
      </c>
      <c r="I268" s="3" t="str">
        <f>IF(Line[Asset Group]="","",VLOOKUP(Line[Asset Group],asset_grp_line,2,FALSE))</f>
        <v/>
      </c>
      <c r="J268" s="3" t="str">
        <f>IF(Line[Asset Group]="","",VLOOKUP(Line[Asset Group],asset_grp_line,3,FALSE))</f>
        <v/>
      </c>
      <c r="K268" s="3" t="str">
        <f>IF(Line[Asset Group]="","",VLOOKUP(Line[Asset Type],type_master_list,2,FALSE))</f>
        <v/>
      </c>
      <c r="L268" s="3" t="str">
        <f>IF(Line[Asset Name]="","",PROPER(Line[Asset Name]))</f>
        <v/>
      </c>
      <c r="M268" s="11" t="str">
        <f>IF(Line[Install Date]="","",(Line[Install Date]))</f>
        <v/>
      </c>
      <c r="N268" s="3" t="str">
        <f>IF(Line[Note]="","",PROPER(Line[Note]))</f>
        <v/>
      </c>
      <c r="O268" s="3" t="str">
        <f>IF(Line[Resource Consent Number]="","",UPPER(Line[Resource Consent Number]))</f>
        <v/>
      </c>
      <c r="P268" s="53" t="str">
        <f>IF(Line[Asset Unit Cost]="","",Line[Asset Unit Cost])</f>
        <v/>
      </c>
      <c r="Q268" s="3" t="str">
        <f>IF(Line[Added By]="","",UPPER(Line[Added By]))</f>
        <v/>
      </c>
      <c r="R268" s="11" t="str">
        <f>IF(Line[Added Date]="","",(Line[Added Date]))</f>
        <v/>
      </c>
      <c r="S268" s="3" t="str">
        <f>IF(Line[Z COORD]="","",PROPER(Line[Z COORD]))</f>
        <v/>
      </c>
      <c r="T268" s="3" t="str">
        <f>IF(Line[Asset Description]="","",PROPER(Line[Asset Description]))</f>
        <v/>
      </c>
      <c r="U268" s="3" t="str">
        <f>IF(Line[Asset Group]="","",VLOOKUP(Line[Wall SubType],subdom_master_gdb,2,FALSE))</f>
        <v/>
      </c>
      <c r="V268" s="3" t="str">
        <f>IF(Line[Asset Group]="","",VLOOKUP(Line[Material],material_master,2,FALSE))</f>
        <v/>
      </c>
      <c r="W268" s="3" t="str">
        <f>IF(Line[Height m]="","",Line[Height m])</f>
        <v/>
      </c>
      <c r="X268" s="3" t="str">
        <f>IF(Line[Length m]="","",Line[Length m])</f>
        <v/>
      </c>
      <c r="Y268" s="3" t="str">
        <f>IF(Line[Width m]="","",Line[Width m])</f>
        <v/>
      </c>
      <c r="Z268" s="3" t="str">
        <f>IF(Line[Asset Group]="","",VLOOKUP(Line[Purpose],f_g_function,2,FALSE))</f>
        <v/>
      </c>
      <c r="AA268" s="3" t="str">
        <f>IF(Line[Asset Group]="","",VLOOKUP(Line[Post Material],material_master,2,FALSE))</f>
        <v/>
      </c>
      <c r="AB268" s="3" t="str">
        <f>IF(Line[Pipe Diameter mm]="","",Line[Pipe Diameter mm])</f>
        <v/>
      </c>
      <c r="AC268" s="3" t="str">
        <f>IF(Line[Asset Group]="","",VLOOKUP(Line[Pipe Material],irrigation_pipe_material,2,FALSE))</f>
        <v/>
      </c>
      <c r="AD268" s="3" t="str">
        <f>IF(Line[Asset Group]="","",VLOOKUP(Line[System],irrigation_system,2,FALSE))</f>
        <v/>
      </c>
      <c r="AE268" s="3" t="str">
        <f>IF(Line[Asset Group]="","",VLOOKUP(Line[Status],irrigation_status,2,FALSE))</f>
        <v/>
      </c>
      <c r="AF268" s="3" t="str">
        <f>IF(Line[Asset Group]="","",VLOOKUP(Line[Surface],subdom_master_gdb,2,FALSE))</f>
        <v/>
      </c>
      <c r="AG268" s="3" t="str">
        <f>IF(Line[Surface Layer Depth mm]="","",Line[Surface Layer Depth mm])</f>
        <v/>
      </c>
      <c r="AH268" s="3" t="str">
        <f>IF(Line[Av Width m]="","",Line[Av Width m])</f>
        <v/>
      </c>
      <c r="AI268" s="3" t="str">
        <f>IF(Line[Asset Group]="","",VLOOKUP(Line[Cycle],yes_no,2,FALSE))</f>
        <v/>
      </c>
      <c r="AJ268" s="3" t="str">
        <f>IF(Line[Asset Group]="","",VLOOKUP(Line[Species],hedge_species,2,FALSE))</f>
        <v/>
      </c>
    </row>
    <row r="269" spans="1:36" s="3" customFormat="1" x14ac:dyDescent="0.2">
      <c r="A269" s="3" t="str">
        <f>IF(Line[DWG File Name]="","",Line[DWG File Name])</f>
        <v/>
      </c>
      <c r="B269" s="3" t="str">
        <f>IF(Line[DWG Layer Name]="","",Line[DWG Layer Name])</f>
        <v/>
      </c>
      <c r="C269" s="3" t="str">
        <f>IF(Line[DWG Handle]="","",Line[DWG Handle])</f>
        <v/>
      </c>
      <c r="D269" s="58" t="str">
        <f>IF(Line[Approx Centroid X]="","",Line[Approx Centroid X])</f>
        <v/>
      </c>
      <c r="E269" s="58" t="str">
        <f>IF(Line[Approx Centroid Y]="","",Line[Approx Centroid Y])</f>
        <v/>
      </c>
      <c r="F269" s="3" t="str">
        <f>IF(Line[Replacement Asset]="","",Line[Replacement Asset])</f>
        <v/>
      </c>
      <c r="G269" s="3" t="str">
        <f>IF(Line[Asset ID]="","",UPPER(Line[Asset ID]))</f>
        <v/>
      </c>
      <c r="H269" s="3" t="str">
        <f>IF(Line[Asset Group]="","",VLOOKUP(Line[Asset Group],asset_grp_line,4,FALSE))</f>
        <v/>
      </c>
      <c r="I269" s="3" t="str">
        <f>IF(Line[Asset Group]="","",VLOOKUP(Line[Asset Group],asset_grp_line,2,FALSE))</f>
        <v/>
      </c>
      <c r="J269" s="3" t="str">
        <f>IF(Line[Asset Group]="","",VLOOKUP(Line[Asset Group],asset_grp_line,3,FALSE))</f>
        <v/>
      </c>
      <c r="K269" s="3" t="str">
        <f>IF(Line[Asset Group]="","",VLOOKUP(Line[Asset Type],type_master_list,2,FALSE))</f>
        <v/>
      </c>
      <c r="L269" s="3" t="str">
        <f>IF(Line[Asset Name]="","",PROPER(Line[Asset Name]))</f>
        <v/>
      </c>
      <c r="M269" s="11" t="str">
        <f>IF(Line[Install Date]="","",(Line[Install Date]))</f>
        <v/>
      </c>
      <c r="N269" s="3" t="str">
        <f>IF(Line[Note]="","",PROPER(Line[Note]))</f>
        <v/>
      </c>
      <c r="O269" s="3" t="str">
        <f>IF(Line[Resource Consent Number]="","",UPPER(Line[Resource Consent Number]))</f>
        <v/>
      </c>
      <c r="P269" s="53" t="str">
        <f>IF(Line[Asset Unit Cost]="","",Line[Asset Unit Cost])</f>
        <v/>
      </c>
      <c r="Q269" s="3" t="str">
        <f>IF(Line[Added By]="","",UPPER(Line[Added By]))</f>
        <v/>
      </c>
      <c r="R269" s="11" t="str">
        <f>IF(Line[Added Date]="","",(Line[Added Date]))</f>
        <v/>
      </c>
      <c r="S269" s="3" t="str">
        <f>IF(Line[Z COORD]="","",PROPER(Line[Z COORD]))</f>
        <v/>
      </c>
      <c r="T269" s="3" t="str">
        <f>IF(Line[Asset Description]="","",PROPER(Line[Asset Description]))</f>
        <v/>
      </c>
      <c r="U269" s="3" t="str">
        <f>IF(Line[Asset Group]="","",VLOOKUP(Line[Wall SubType],subdom_master_gdb,2,FALSE))</f>
        <v/>
      </c>
      <c r="V269" s="3" t="str">
        <f>IF(Line[Asset Group]="","",VLOOKUP(Line[Material],material_master,2,FALSE))</f>
        <v/>
      </c>
      <c r="W269" s="3" t="str">
        <f>IF(Line[Height m]="","",Line[Height m])</f>
        <v/>
      </c>
      <c r="X269" s="3" t="str">
        <f>IF(Line[Length m]="","",Line[Length m])</f>
        <v/>
      </c>
      <c r="Y269" s="3" t="str">
        <f>IF(Line[Width m]="","",Line[Width m])</f>
        <v/>
      </c>
      <c r="Z269" s="3" t="str">
        <f>IF(Line[Asset Group]="","",VLOOKUP(Line[Purpose],f_g_function,2,FALSE))</f>
        <v/>
      </c>
      <c r="AA269" s="3" t="str">
        <f>IF(Line[Asset Group]="","",VLOOKUP(Line[Post Material],material_master,2,FALSE))</f>
        <v/>
      </c>
      <c r="AB269" s="3" t="str">
        <f>IF(Line[Pipe Diameter mm]="","",Line[Pipe Diameter mm])</f>
        <v/>
      </c>
      <c r="AC269" s="3" t="str">
        <f>IF(Line[Asset Group]="","",VLOOKUP(Line[Pipe Material],irrigation_pipe_material,2,FALSE))</f>
        <v/>
      </c>
      <c r="AD269" s="3" t="str">
        <f>IF(Line[Asset Group]="","",VLOOKUP(Line[System],irrigation_system,2,FALSE))</f>
        <v/>
      </c>
      <c r="AE269" s="3" t="str">
        <f>IF(Line[Asset Group]="","",VLOOKUP(Line[Status],irrigation_status,2,FALSE))</f>
        <v/>
      </c>
      <c r="AF269" s="3" t="str">
        <f>IF(Line[Asset Group]="","",VLOOKUP(Line[Surface],subdom_master_gdb,2,FALSE))</f>
        <v/>
      </c>
      <c r="AG269" s="3" t="str">
        <f>IF(Line[Surface Layer Depth mm]="","",Line[Surface Layer Depth mm])</f>
        <v/>
      </c>
      <c r="AH269" s="3" t="str">
        <f>IF(Line[Av Width m]="","",Line[Av Width m])</f>
        <v/>
      </c>
      <c r="AI269" s="3" t="str">
        <f>IF(Line[Asset Group]="","",VLOOKUP(Line[Cycle],yes_no,2,FALSE))</f>
        <v/>
      </c>
      <c r="AJ269" s="3" t="str">
        <f>IF(Line[Asset Group]="","",VLOOKUP(Line[Species],hedge_species,2,FALSE))</f>
        <v/>
      </c>
    </row>
    <row r="270" spans="1:36" s="3" customFormat="1" x14ac:dyDescent="0.2">
      <c r="A270" s="3" t="str">
        <f>IF(Line[DWG File Name]="","",Line[DWG File Name])</f>
        <v/>
      </c>
      <c r="B270" s="3" t="str">
        <f>IF(Line[DWG Layer Name]="","",Line[DWG Layer Name])</f>
        <v/>
      </c>
      <c r="C270" s="3" t="str">
        <f>IF(Line[DWG Handle]="","",Line[DWG Handle])</f>
        <v/>
      </c>
      <c r="D270" s="58" t="str">
        <f>IF(Line[Approx Centroid X]="","",Line[Approx Centroid X])</f>
        <v/>
      </c>
      <c r="E270" s="58" t="str">
        <f>IF(Line[Approx Centroid Y]="","",Line[Approx Centroid Y])</f>
        <v/>
      </c>
      <c r="F270" s="3" t="str">
        <f>IF(Line[Replacement Asset]="","",Line[Replacement Asset])</f>
        <v/>
      </c>
      <c r="G270" s="3" t="str">
        <f>IF(Line[Asset ID]="","",UPPER(Line[Asset ID]))</f>
        <v/>
      </c>
      <c r="H270" s="3" t="str">
        <f>IF(Line[Asset Group]="","",VLOOKUP(Line[Asset Group],asset_grp_line,4,FALSE))</f>
        <v/>
      </c>
      <c r="I270" s="3" t="str">
        <f>IF(Line[Asset Group]="","",VLOOKUP(Line[Asset Group],asset_grp_line,2,FALSE))</f>
        <v/>
      </c>
      <c r="J270" s="3" t="str">
        <f>IF(Line[Asset Group]="","",VLOOKUP(Line[Asset Group],asset_grp_line,3,FALSE))</f>
        <v/>
      </c>
      <c r="K270" s="3" t="str">
        <f>IF(Line[Asset Group]="","",VLOOKUP(Line[Asset Type],type_master_list,2,FALSE))</f>
        <v/>
      </c>
      <c r="L270" s="3" t="str">
        <f>IF(Line[Asset Name]="","",PROPER(Line[Asset Name]))</f>
        <v/>
      </c>
      <c r="M270" s="11" t="str">
        <f>IF(Line[Install Date]="","",(Line[Install Date]))</f>
        <v/>
      </c>
      <c r="N270" s="3" t="str">
        <f>IF(Line[Note]="","",PROPER(Line[Note]))</f>
        <v/>
      </c>
      <c r="O270" s="3" t="str">
        <f>IF(Line[Resource Consent Number]="","",UPPER(Line[Resource Consent Number]))</f>
        <v/>
      </c>
      <c r="P270" s="53" t="str">
        <f>IF(Line[Asset Unit Cost]="","",Line[Asset Unit Cost])</f>
        <v/>
      </c>
      <c r="Q270" s="3" t="str">
        <f>IF(Line[Added By]="","",UPPER(Line[Added By]))</f>
        <v/>
      </c>
      <c r="R270" s="11" t="str">
        <f>IF(Line[Added Date]="","",(Line[Added Date]))</f>
        <v/>
      </c>
      <c r="S270" s="3" t="str">
        <f>IF(Line[Z COORD]="","",PROPER(Line[Z COORD]))</f>
        <v/>
      </c>
      <c r="T270" s="3" t="str">
        <f>IF(Line[Asset Description]="","",PROPER(Line[Asset Description]))</f>
        <v/>
      </c>
      <c r="U270" s="3" t="str">
        <f>IF(Line[Asset Group]="","",VLOOKUP(Line[Wall SubType],subdom_master_gdb,2,FALSE))</f>
        <v/>
      </c>
      <c r="V270" s="3" t="str">
        <f>IF(Line[Asset Group]="","",VLOOKUP(Line[Material],material_master,2,FALSE))</f>
        <v/>
      </c>
      <c r="W270" s="3" t="str">
        <f>IF(Line[Height m]="","",Line[Height m])</f>
        <v/>
      </c>
      <c r="X270" s="3" t="str">
        <f>IF(Line[Length m]="","",Line[Length m])</f>
        <v/>
      </c>
      <c r="Y270" s="3" t="str">
        <f>IF(Line[Width m]="","",Line[Width m])</f>
        <v/>
      </c>
      <c r="Z270" s="3" t="str">
        <f>IF(Line[Asset Group]="","",VLOOKUP(Line[Purpose],f_g_function,2,FALSE))</f>
        <v/>
      </c>
      <c r="AA270" s="3" t="str">
        <f>IF(Line[Asset Group]="","",VLOOKUP(Line[Post Material],material_master,2,FALSE))</f>
        <v/>
      </c>
      <c r="AB270" s="3" t="str">
        <f>IF(Line[Pipe Diameter mm]="","",Line[Pipe Diameter mm])</f>
        <v/>
      </c>
      <c r="AC270" s="3" t="str">
        <f>IF(Line[Asset Group]="","",VLOOKUP(Line[Pipe Material],irrigation_pipe_material,2,FALSE))</f>
        <v/>
      </c>
      <c r="AD270" s="3" t="str">
        <f>IF(Line[Asset Group]="","",VLOOKUP(Line[System],irrigation_system,2,FALSE))</f>
        <v/>
      </c>
      <c r="AE270" s="3" t="str">
        <f>IF(Line[Asset Group]="","",VLOOKUP(Line[Status],irrigation_status,2,FALSE))</f>
        <v/>
      </c>
      <c r="AF270" s="3" t="str">
        <f>IF(Line[Asset Group]="","",VLOOKUP(Line[Surface],subdom_master_gdb,2,FALSE))</f>
        <v/>
      </c>
      <c r="AG270" s="3" t="str">
        <f>IF(Line[Surface Layer Depth mm]="","",Line[Surface Layer Depth mm])</f>
        <v/>
      </c>
      <c r="AH270" s="3" t="str">
        <f>IF(Line[Av Width m]="","",Line[Av Width m])</f>
        <v/>
      </c>
      <c r="AI270" s="3" t="str">
        <f>IF(Line[Asset Group]="","",VLOOKUP(Line[Cycle],yes_no,2,FALSE))</f>
        <v/>
      </c>
      <c r="AJ270" s="3" t="str">
        <f>IF(Line[Asset Group]="","",VLOOKUP(Line[Species],hedge_species,2,FALSE))</f>
        <v/>
      </c>
    </row>
    <row r="271" spans="1:36" s="3" customFormat="1" x14ac:dyDescent="0.2">
      <c r="A271" s="3" t="str">
        <f>IF(Line[DWG File Name]="","",Line[DWG File Name])</f>
        <v/>
      </c>
      <c r="B271" s="3" t="str">
        <f>IF(Line[DWG Layer Name]="","",Line[DWG Layer Name])</f>
        <v/>
      </c>
      <c r="C271" s="3" t="str">
        <f>IF(Line[DWG Handle]="","",Line[DWG Handle])</f>
        <v/>
      </c>
      <c r="D271" s="58" t="str">
        <f>IF(Line[Approx Centroid X]="","",Line[Approx Centroid X])</f>
        <v/>
      </c>
      <c r="E271" s="58" t="str">
        <f>IF(Line[Approx Centroid Y]="","",Line[Approx Centroid Y])</f>
        <v/>
      </c>
      <c r="F271" s="3" t="str">
        <f>IF(Line[Replacement Asset]="","",Line[Replacement Asset])</f>
        <v/>
      </c>
      <c r="G271" s="3" t="str">
        <f>IF(Line[Asset ID]="","",UPPER(Line[Asset ID]))</f>
        <v/>
      </c>
      <c r="H271" s="3" t="str">
        <f>IF(Line[Asset Group]="","",VLOOKUP(Line[Asset Group],asset_grp_line,4,FALSE))</f>
        <v/>
      </c>
      <c r="I271" s="3" t="str">
        <f>IF(Line[Asset Group]="","",VLOOKUP(Line[Asset Group],asset_grp_line,2,FALSE))</f>
        <v/>
      </c>
      <c r="J271" s="3" t="str">
        <f>IF(Line[Asset Group]="","",VLOOKUP(Line[Asset Group],asset_grp_line,3,FALSE))</f>
        <v/>
      </c>
      <c r="K271" s="3" t="str">
        <f>IF(Line[Asset Group]="","",VLOOKUP(Line[Asset Type],type_master_list,2,FALSE))</f>
        <v/>
      </c>
      <c r="L271" s="3" t="str">
        <f>IF(Line[Asset Name]="","",PROPER(Line[Asset Name]))</f>
        <v/>
      </c>
      <c r="M271" s="11" t="str">
        <f>IF(Line[Install Date]="","",(Line[Install Date]))</f>
        <v/>
      </c>
      <c r="N271" s="3" t="str">
        <f>IF(Line[Note]="","",PROPER(Line[Note]))</f>
        <v/>
      </c>
      <c r="O271" s="3" t="str">
        <f>IF(Line[Resource Consent Number]="","",UPPER(Line[Resource Consent Number]))</f>
        <v/>
      </c>
      <c r="P271" s="53" t="str">
        <f>IF(Line[Asset Unit Cost]="","",Line[Asset Unit Cost])</f>
        <v/>
      </c>
      <c r="Q271" s="3" t="str">
        <f>IF(Line[Added By]="","",UPPER(Line[Added By]))</f>
        <v/>
      </c>
      <c r="R271" s="11" t="str">
        <f>IF(Line[Added Date]="","",(Line[Added Date]))</f>
        <v/>
      </c>
      <c r="S271" s="3" t="str">
        <f>IF(Line[Z COORD]="","",PROPER(Line[Z COORD]))</f>
        <v/>
      </c>
      <c r="T271" s="3" t="str">
        <f>IF(Line[Asset Description]="","",PROPER(Line[Asset Description]))</f>
        <v/>
      </c>
      <c r="U271" s="3" t="str">
        <f>IF(Line[Asset Group]="","",VLOOKUP(Line[Wall SubType],subdom_master_gdb,2,FALSE))</f>
        <v/>
      </c>
      <c r="V271" s="3" t="str">
        <f>IF(Line[Asset Group]="","",VLOOKUP(Line[Material],material_master,2,FALSE))</f>
        <v/>
      </c>
      <c r="W271" s="3" t="str">
        <f>IF(Line[Height m]="","",Line[Height m])</f>
        <v/>
      </c>
      <c r="X271" s="3" t="str">
        <f>IF(Line[Length m]="","",Line[Length m])</f>
        <v/>
      </c>
      <c r="Y271" s="3" t="str">
        <f>IF(Line[Width m]="","",Line[Width m])</f>
        <v/>
      </c>
      <c r="Z271" s="3" t="str">
        <f>IF(Line[Asset Group]="","",VLOOKUP(Line[Purpose],f_g_function,2,FALSE))</f>
        <v/>
      </c>
      <c r="AA271" s="3" t="str">
        <f>IF(Line[Asset Group]="","",VLOOKUP(Line[Post Material],material_master,2,FALSE))</f>
        <v/>
      </c>
      <c r="AB271" s="3" t="str">
        <f>IF(Line[Pipe Diameter mm]="","",Line[Pipe Diameter mm])</f>
        <v/>
      </c>
      <c r="AC271" s="3" t="str">
        <f>IF(Line[Asset Group]="","",VLOOKUP(Line[Pipe Material],irrigation_pipe_material,2,FALSE))</f>
        <v/>
      </c>
      <c r="AD271" s="3" t="str">
        <f>IF(Line[Asset Group]="","",VLOOKUP(Line[System],irrigation_system,2,FALSE))</f>
        <v/>
      </c>
      <c r="AE271" s="3" t="str">
        <f>IF(Line[Asset Group]="","",VLOOKUP(Line[Status],irrigation_status,2,FALSE))</f>
        <v/>
      </c>
      <c r="AF271" s="3" t="str">
        <f>IF(Line[Asset Group]="","",VLOOKUP(Line[Surface],subdom_master_gdb,2,FALSE))</f>
        <v/>
      </c>
      <c r="AG271" s="3" t="str">
        <f>IF(Line[Surface Layer Depth mm]="","",Line[Surface Layer Depth mm])</f>
        <v/>
      </c>
      <c r="AH271" s="3" t="str">
        <f>IF(Line[Av Width m]="","",Line[Av Width m])</f>
        <v/>
      </c>
      <c r="AI271" s="3" t="str">
        <f>IF(Line[Asset Group]="","",VLOOKUP(Line[Cycle],yes_no,2,FALSE))</f>
        <v/>
      </c>
      <c r="AJ271" s="3" t="str">
        <f>IF(Line[Asset Group]="","",VLOOKUP(Line[Species],hedge_species,2,FALSE))</f>
        <v/>
      </c>
    </row>
    <row r="272" spans="1:36" s="3" customFormat="1" x14ac:dyDescent="0.2">
      <c r="A272" s="3" t="str">
        <f>IF(Line[DWG File Name]="","",Line[DWG File Name])</f>
        <v/>
      </c>
      <c r="B272" s="3" t="str">
        <f>IF(Line[DWG Layer Name]="","",Line[DWG Layer Name])</f>
        <v/>
      </c>
      <c r="C272" s="3" t="str">
        <f>IF(Line[DWG Handle]="","",Line[DWG Handle])</f>
        <v/>
      </c>
      <c r="D272" s="58" t="str">
        <f>IF(Line[Approx Centroid X]="","",Line[Approx Centroid X])</f>
        <v/>
      </c>
      <c r="E272" s="58" t="str">
        <f>IF(Line[Approx Centroid Y]="","",Line[Approx Centroid Y])</f>
        <v/>
      </c>
      <c r="F272" s="3" t="str">
        <f>IF(Line[Replacement Asset]="","",Line[Replacement Asset])</f>
        <v/>
      </c>
      <c r="G272" s="3" t="str">
        <f>IF(Line[Asset ID]="","",UPPER(Line[Asset ID]))</f>
        <v/>
      </c>
      <c r="H272" s="3" t="str">
        <f>IF(Line[Asset Group]="","",VLOOKUP(Line[Asset Group],asset_grp_line,4,FALSE))</f>
        <v/>
      </c>
      <c r="I272" s="3" t="str">
        <f>IF(Line[Asset Group]="","",VLOOKUP(Line[Asset Group],asset_grp_line,2,FALSE))</f>
        <v/>
      </c>
      <c r="J272" s="3" t="str">
        <f>IF(Line[Asset Group]="","",VLOOKUP(Line[Asset Group],asset_grp_line,3,FALSE))</f>
        <v/>
      </c>
      <c r="K272" s="3" t="str">
        <f>IF(Line[Asset Group]="","",VLOOKUP(Line[Asset Type],type_master_list,2,FALSE))</f>
        <v/>
      </c>
      <c r="L272" s="3" t="str">
        <f>IF(Line[Asset Name]="","",PROPER(Line[Asset Name]))</f>
        <v/>
      </c>
      <c r="M272" s="11" t="str">
        <f>IF(Line[Install Date]="","",(Line[Install Date]))</f>
        <v/>
      </c>
      <c r="N272" s="3" t="str">
        <f>IF(Line[Note]="","",PROPER(Line[Note]))</f>
        <v/>
      </c>
      <c r="O272" s="3" t="str">
        <f>IF(Line[Resource Consent Number]="","",UPPER(Line[Resource Consent Number]))</f>
        <v/>
      </c>
      <c r="P272" s="53" t="str">
        <f>IF(Line[Asset Unit Cost]="","",Line[Asset Unit Cost])</f>
        <v/>
      </c>
      <c r="Q272" s="3" t="str">
        <f>IF(Line[Added By]="","",UPPER(Line[Added By]))</f>
        <v/>
      </c>
      <c r="R272" s="11" t="str">
        <f>IF(Line[Added Date]="","",(Line[Added Date]))</f>
        <v/>
      </c>
      <c r="S272" s="3" t="str">
        <f>IF(Line[Z COORD]="","",PROPER(Line[Z COORD]))</f>
        <v/>
      </c>
      <c r="T272" s="3" t="str">
        <f>IF(Line[Asset Description]="","",PROPER(Line[Asset Description]))</f>
        <v/>
      </c>
      <c r="U272" s="3" t="str">
        <f>IF(Line[Asset Group]="","",VLOOKUP(Line[Wall SubType],subdom_master_gdb,2,FALSE))</f>
        <v/>
      </c>
      <c r="V272" s="3" t="str">
        <f>IF(Line[Asset Group]="","",VLOOKUP(Line[Material],material_master,2,FALSE))</f>
        <v/>
      </c>
      <c r="W272" s="3" t="str">
        <f>IF(Line[Height m]="","",Line[Height m])</f>
        <v/>
      </c>
      <c r="X272" s="3" t="str">
        <f>IF(Line[Length m]="","",Line[Length m])</f>
        <v/>
      </c>
      <c r="Y272" s="3" t="str">
        <f>IF(Line[Width m]="","",Line[Width m])</f>
        <v/>
      </c>
      <c r="Z272" s="3" t="str">
        <f>IF(Line[Asset Group]="","",VLOOKUP(Line[Purpose],f_g_function,2,FALSE))</f>
        <v/>
      </c>
      <c r="AA272" s="3" t="str">
        <f>IF(Line[Asset Group]="","",VLOOKUP(Line[Post Material],material_master,2,FALSE))</f>
        <v/>
      </c>
      <c r="AB272" s="3" t="str">
        <f>IF(Line[Pipe Diameter mm]="","",Line[Pipe Diameter mm])</f>
        <v/>
      </c>
      <c r="AC272" s="3" t="str">
        <f>IF(Line[Asset Group]="","",VLOOKUP(Line[Pipe Material],irrigation_pipe_material,2,FALSE))</f>
        <v/>
      </c>
      <c r="AD272" s="3" t="str">
        <f>IF(Line[Asset Group]="","",VLOOKUP(Line[System],irrigation_system,2,FALSE))</f>
        <v/>
      </c>
      <c r="AE272" s="3" t="str">
        <f>IF(Line[Asset Group]="","",VLOOKUP(Line[Status],irrigation_status,2,FALSE))</f>
        <v/>
      </c>
      <c r="AF272" s="3" t="str">
        <f>IF(Line[Asset Group]="","",VLOOKUP(Line[Surface],subdom_master_gdb,2,FALSE))</f>
        <v/>
      </c>
      <c r="AG272" s="3" t="str">
        <f>IF(Line[Surface Layer Depth mm]="","",Line[Surface Layer Depth mm])</f>
        <v/>
      </c>
      <c r="AH272" s="3" t="str">
        <f>IF(Line[Av Width m]="","",Line[Av Width m])</f>
        <v/>
      </c>
      <c r="AI272" s="3" t="str">
        <f>IF(Line[Asset Group]="","",VLOOKUP(Line[Cycle],yes_no,2,FALSE))</f>
        <v/>
      </c>
      <c r="AJ272" s="3" t="str">
        <f>IF(Line[Asset Group]="","",VLOOKUP(Line[Species],hedge_species,2,FALSE))</f>
        <v/>
      </c>
    </row>
    <row r="273" spans="1:36" s="3" customFormat="1" x14ac:dyDescent="0.2">
      <c r="A273" s="3" t="str">
        <f>IF(Line[DWG File Name]="","",Line[DWG File Name])</f>
        <v/>
      </c>
      <c r="B273" s="3" t="str">
        <f>IF(Line[DWG Layer Name]="","",Line[DWG Layer Name])</f>
        <v/>
      </c>
      <c r="C273" s="3" t="str">
        <f>IF(Line[DWG Handle]="","",Line[DWG Handle])</f>
        <v/>
      </c>
      <c r="D273" s="58" t="str">
        <f>IF(Line[Approx Centroid X]="","",Line[Approx Centroid X])</f>
        <v/>
      </c>
      <c r="E273" s="58" t="str">
        <f>IF(Line[Approx Centroid Y]="","",Line[Approx Centroid Y])</f>
        <v/>
      </c>
      <c r="F273" s="3" t="str">
        <f>IF(Line[Replacement Asset]="","",Line[Replacement Asset])</f>
        <v/>
      </c>
      <c r="G273" s="3" t="str">
        <f>IF(Line[Asset ID]="","",UPPER(Line[Asset ID]))</f>
        <v/>
      </c>
      <c r="H273" s="3" t="str">
        <f>IF(Line[Asset Group]="","",VLOOKUP(Line[Asset Group],asset_grp_line,4,FALSE))</f>
        <v/>
      </c>
      <c r="I273" s="3" t="str">
        <f>IF(Line[Asset Group]="","",VLOOKUP(Line[Asset Group],asset_grp_line,2,FALSE))</f>
        <v/>
      </c>
      <c r="J273" s="3" t="str">
        <f>IF(Line[Asset Group]="","",VLOOKUP(Line[Asset Group],asset_grp_line,3,FALSE))</f>
        <v/>
      </c>
      <c r="K273" s="3" t="str">
        <f>IF(Line[Asset Group]="","",VLOOKUP(Line[Asset Type],type_master_list,2,FALSE))</f>
        <v/>
      </c>
      <c r="L273" s="3" t="str">
        <f>IF(Line[Asset Name]="","",PROPER(Line[Asset Name]))</f>
        <v/>
      </c>
      <c r="M273" s="11" t="str">
        <f>IF(Line[Install Date]="","",(Line[Install Date]))</f>
        <v/>
      </c>
      <c r="N273" s="3" t="str">
        <f>IF(Line[Note]="","",PROPER(Line[Note]))</f>
        <v/>
      </c>
      <c r="O273" s="3" t="str">
        <f>IF(Line[Resource Consent Number]="","",UPPER(Line[Resource Consent Number]))</f>
        <v/>
      </c>
      <c r="P273" s="53" t="str">
        <f>IF(Line[Asset Unit Cost]="","",Line[Asset Unit Cost])</f>
        <v/>
      </c>
      <c r="Q273" s="3" t="str">
        <f>IF(Line[Added By]="","",UPPER(Line[Added By]))</f>
        <v/>
      </c>
      <c r="R273" s="11" t="str">
        <f>IF(Line[Added Date]="","",(Line[Added Date]))</f>
        <v/>
      </c>
      <c r="S273" s="3" t="str">
        <f>IF(Line[Z COORD]="","",PROPER(Line[Z COORD]))</f>
        <v/>
      </c>
      <c r="T273" s="3" t="str">
        <f>IF(Line[Asset Description]="","",PROPER(Line[Asset Description]))</f>
        <v/>
      </c>
      <c r="U273" s="3" t="str">
        <f>IF(Line[Asset Group]="","",VLOOKUP(Line[Wall SubType],subdom_master_gdb,2,FALSE))</f>
        <v/>
      </c>
      <c r="V273" s="3" t="str">
        <f>IF(Line[Asset Group]="","",VLOOKUP(Line[Material],material_master,2,FALSE))</f>
        <v/>
      </c>
      <c r="W273" s="3" t="str">
        <f>IF(Line[Height m]="","",Line[Height m])</f>
        <v/>
      </c>
      <c r="X273" s="3" t="str">
        <f>IF(Line[Length m]="","",Line[Length m])</f>
        <v/>
      </c>
      <c r="Y273" s="3" t="str">
        <f>IF(Line[Width m]="","",Line[Width m])</f>
        <v/>
      </c>
      <c r="Z273" s="3" t="str">
        <f>IF(Line[Asset Group]="","",VLOOKUP(Line[Purpose],f_g_function,2,FALSE))</f>
        <v/>
      </c>
      <c r="AA273" s="3" t="str">
        <f>IF(Line[Asset Group]="","",VLOOKUP(Line[Post Material],material_master,2,FALSE))</f>
        <v/>
      </c>
      <c r="AB273" s="3" t="str">
        <f>IF(Line[Pipe Diameter mm]="","",Line[Pipe Diameter mm])</f>
        <v/>
      </c>
      <c r="AC273" s="3" t="str">
        <f>IF(Line[Asset Group]="","",VLOOKUP(Line[Pipe Material],irrigation_pipe_material,2,FALSE))</f>
        <v/>
      </c>
      <c r="AD273" s="3" t="str">
        <f>IF(Line[Asset Group]="","",VLOOKUP(Line[System],irrigation_system,2,FALSE))</f>
        <v/>
      </c>
      <c r="AE273" s="3" t="str">
        <f>IF(Line[Asset Group]="","",VLOOKUP(Line[Status],irrigation_status,2,FALSE))</f>
        <v/>
      </c>
      <c r="AF273" s="3" t="str">
        <f>IF(Line[Asset Group]="","",VLOOKUP(Line[Surface],subdom_master_gdb,2,FALSE))</f>
        <v/>
      </c>
      <c r="AG273" s="3" t="str">
        <f>IF(Line[Surface Layer Depth mm]="","",Line[Surface Layer Depth mm])</f>
        <v/>
      </c>
      <c r="AH273" s="3" t="str">
        <f>IF(Line[Av Width m]="","",Line[Av Width m])</f>
        <v/>
      </c>
      <c r="AI273" s="3" t="str">
        <f>IF(Line[Asset Group]="","",VLOOKUP(Line[Cycle],yes_no,2,FALSE))</f>
        <v/>
      </c>
      <c r="AJ273" s="3" t="str">
        <f>IF(Line[Asset Group]="","",VLOOKUP(Line[Species],hedge_species,2,FALSE))</f>
        <v/>
      </c>
    </row>
    <row r="274" spans="1:36" s="3" customFormat="1" x14ac:dyDescent="0.2">
      <c r="A274" s="3" t="str">
        <f>IF(Line[DWG File Name]="","",Line[DWG File Name])</f>
        <v/>
      </c>
      <c r="B274" s="3" t="str">
        <f>IF(Line[DWG Layer Name]="","",Line[DWG Layer Name])</f>
        <v/>
      </c>
      <c r="C274" s="3" t="str">
        <f>IF(Line[DWG Handle]="","",Line[DWG Handle])</f>
        <v/>
      </c>
      <c r="D274" s="58" t="str">
        <f>IF(Line[Approx Centroid X]="","",Line[Approx Centroid X])</f>
        <v/>
      </c>
      <c r="E274" s="58" t="str">
        <f>IF(Line[Approx Centroid Y]="","",Line[Approx Centroid Y])</f>
        <v/>
      </c>
      <c r="F274" s="3" t="str">
        <f>IF(Line[Replacement Asset]="","",Line[Replacement Asset])</f>
        <v/>
      </c>
      <c r="G274" s="3" t="str">
        <f>IF(Line[Asset ID]="","",UPPER(Line[Asset ID]))</f>
        <v/>
      </c>
      <c r="H274" s="3" t="str">
        <f>IF(Line[Asset Group]="","",VLOOKUP(Line[Asset Group],asset_grp_line,4,FALSE))</f>
        <v/>
      </c>
      <c r="I274" s="3" t="str">
        <f>IF(Line[Asset Group]="","",VLOOKUP(Line[Asset Group],asset_grp_line,2,FALSE))</f>
        <v/>
      </c>
      <c r="J274" s="3" t="str">
        <f>IF(Line[Asset Group]="","",VLOOKUP(Line[Asset Group],asset_grp_line,3,FALSE))</f>
        <v/>
      </c>
      <c r="K274" s="3" t="str">
        <f>IF(Line[Asset Group]="","",VLOOKUP(Line[Asset Type],type_master_list,2,FALSE))</f>
        <v/>
      </c>
      <c r="L274" s="3" t="str">
        <f>IF(Line[Asset Name]="","",PROPER(Line[Asset Name]))</f>
        <v/>
      </c>
      <c r="M274" s="11" t="str">
        <f>IF(Line[Install Date]="","",(Line[Install Date]))</f>
        <v/>
      </c>
      <c r="N274" s="3" t="str">
        <f>IF(Line[Note]="","",PROPER(Line[Note]))</f>
        <v/>
      </c>
      <c r="O274" s="3" t="str">
        <f>IF(Line[Resource Consent Number]="","",UPPER(Line[Resource Consent Number]))</f>
        <v/>
      </c>
      <c r="P274" s="53" t="str">
        <f>IF(Line[Asset Unit Cost]="","",Line[Asset Unit Cost])</f>
        <v/>
      </c>
      <c r="Q274" s="3" t="str">
        <f>IF(Line[Added By]="","",UPPER(Line[Added By]))</f>
        <v/>
      </c>
      <c r="R274" s="11" t="str">
        <f>IF(Line[Added Date]="","",(Line[Added Date]))</f>
        <v/>
      </c>
      <c r="S274" s="3" t="str">
        <f>IF(Line[Z COORD]="","",PROPER(Line[Z COORD]))</f>
        <v/>
      </c>
      <c r="T274" s="3" t="str">
        <f>IF(Line[Asset Description]="","",PROPER(Line[Asset Description]))</f>
        <v/>
      </c>
      <c r="U274" s="3" t="str">
        <f>IF(Line[Asset Group]="","",VLOOKUP(Line[Wall SubType],subdom_master_gdb,2,FALSE))</f>
        <v/>
      </c>
      <c r="V274" s="3" t="str">
        <f>IF(Line[Asset Group]="","",VLOOKUP(Line[Material],material_master,2,FALSE))</f>
        <v/>
      </c>
      <c r="W274" s="3" t="str">
        <f>IF(Line[Height m]="","",Line[Height m])</f>
        <v/>
      </c>
      <c r="X274" s="3" t="str">
        <f>IF(Line[Length m]="","",Line[Length m])</f>
        <v/>
      </c>
      <c r="Y274" s="3" t="str">
        <f>IF(Line[Width m]="","",Line[Width m])</f>
        <v/>
      </c>
      <c r="Z274" s="3" t="str">
        <f>IF(Line[Asset Group]="","",VLOOKUP(Line[Purpose],f_g_function,2,FALSE))</f>
        <v/>
      </c>
      <c r="AA274" s="3" t="str">
        <f>IF(Line[Asset Group]="","",VLOOKUP(Line[Post Material],material_master,2,FALSE))</f>
        <v/>
      </c>
      <c r="AB274" s="3" t="str">
        <f>IF(Line[Pipe Diameter mm]="","",Line[Pipe Diameter mm])</f>
        <v/>
      </c>
      <c r="AC274" s="3" t="str">
        <f>IF(Line[Asset Group]="","",VLOOKUP(Line[Pipe Material],irrigation_pipe_material,2,FALSE))</f>
        <v/>
      </c>
      <c r="AD274" s="3" t="str">
        <f>IF(Line[Asset Group]="","",VLOOKUP(Line[System],irrigation_system,2,FALSE))</f>
        <v/>
      </c>
      <c r="AE274" s="3" t="str">
        <f>IF(Line[Asset Group]="","",VLOOKUP(Line[Status],irrigation_status,2,FALSE))</f>
        <v/>
      </c>
      <c r="AF274" s="3" t="str">
        <f>IF(Line[Asset Group]="","",VLOOKUP(Line[Surface],subdom_master_gdb,2,FALSE))</f>
        <v/>
      </c>
      <c r="AG274" s="3" t="str">
        <f>IF(Line[Surface Layer Depth mm]="","",Line[Surface Layer Depth mm])</f>
        <v/>
      </c>
      <c r="AH274" s="3" t="str">
        <f>IF(Line[Av Width m]="","",Line[Av Width m])</f>
        <v/>
      </c>
      <c r="AI274" s="3" t="str">
        <f>IF(Line[Asset Group]="","",VLOOKUP(Line[Cycle],yes_no,2,FALSE))</f>
        <v/>
      </c>
      <c r="AJ274" s="3" t="str">
        <f>IF(Line[Asset Group]="","",VLOOKUP(Line[Species],hedge_species,2,FALSE))</f>
        <v/>
      </c>
    </row>
    <row r="275" spans="1:36" s="3" customFormat="1" x14ac:dyDescent="0.2">
      <c r="A275" s="3" t="str">
        <f>IF(Line[DWG File Name]="","",Line[DWG File Name])</f>
        <v/>
      </c>
      <c r="B275" s="3" t="str">
        <f>IF(Line[DWG Layer Name]="","",Line[DWG Layer Name])</f>
        <v/>
      </c>
      <c r="C275" s="3" t="str">
        <f>IF(Line[DWG Handle]="","",Line[DWG Handle])</f>
        <v/>
      </c>
      <c r="D275" s="58" t="str">
        <f>IF(Line[Approx Centroid X]="","",Line[Approx Centroid X])</f>
        <v/>
      </c>
      <c r="E275" s="58" t="str">
        <f>IF(Line[Approx Centroid Y]="","",Line[Approx Centroid Y])</f>
        <v/>
      </c>
      <c r="F275" s="3" t="str">
        <f>IF(Line[Replacement Asset]="","",Line[Replacement Asset])</f>
        <v/>
      </c>
      <c r="G275" s="3" t="str">
        <f>IF(Line[Asset ID]="","",UPPER(Line[Asset ID]))</f>
        <v/>
      </c>
      <c r="H275" s="3" t="str">
        <f>IF(Line[Asset Group]="","",VLOOKUP(Line[Asset Group],asset_grp_line,4,FALSE))</f>
        <v/>
      </c>
      <c r="I275" s="3" t="str">
        <f>IF(Line[Asset Group]="","",VLOOKUP(Line[Asset Group],asset_grp_line,2,FALSE))</f>
        <v/>
      </c>
      <c r="J275" s="3" t="str">
        <f>IF(Line[Asset Group]="","",VLOOKUP(Line[Asset Group],asset_grp_line,3,FALSE))</f>
        <v/>
      </c>
      <c r="K275" s="3" t="str">
        <f>IF(Line[Asset Group]="","",VLOOKUP(Line[Asset Type],type_master_list,2,FALSE))</f>
        <v/>
      </c>
      <c r="L275" s="3" t="str">
        <f>IF(Line[Asset Name]="","",PROPER(Line[Asset Name]))</f>
        <v/>
      </c>
      <c r="M275" s="11" t="str">
        <f>IF(Line[Install Date]="","",(Line[Install Date]))</f>
        <v/>
      </c>
      <c r="N275" s="3" t="str">
        <f>IF(Line[Note]="","",PROPER(Line[Note]))</f>
        <v/>
      </c>
      <c r="O275" s="3" t="str">
        <f>IF(Line[Resource Consent Number]="","",UPPER(Line[Resource Consent Number]))</f>
        <v/>
      </c>
      <c r="P275" s="53" t="str">
        <f>IF(Line[Asset Unit Cost]="","",Line[Asset Unit Cost])</f>
        <v/>
      </c>
      <c r="Q275" s="3" t="str">
        <f>IF(Line[Added By]="","",UPPER(Line[Added By]))</f>
        <v/>
      </c>
      <c r="R275" s="11" t="str">
        <f>IF(Line[Added Date]="","",(Line[Added Date]))</f>
        <v/>
      </c>
      <c r="S275" s="3" t="str">
        <f>IF(Line[Z COORD]="","",PROPER(Line[Z COORD]))</f>
        <v/>
      </c>
      <c r="T275" s="3" t="str">
        <f>IF(Line[Asset Description]="","",PROPER(Line[Asset Description]))</f>
        <v/>
      </c>
      <c r="U275" s="3" t="str">
        <f>IF(Line[Asset Group]="","",VLOOKUP(Line[Wall SubType],subdom_master_gdb,2,FALSE))</f>
        <v/>
      </c>
      <c r="V275" s="3" t="str">
        <f>IF(Line[Asset Group]="","",VLOOKUP(Line[Material],material_master,2,FALSE))</f>
        <v/>
      </c>
      <c r="W275" s="3" t="str">
        <f>IF(Line[Height m]="","",Line[Height m])</f>
        <v/>
      </c>
      <c r="X275" s="3" t="str">
        <f>IF(Line[Length m]="","",Line[Length m])</f>
        <v/>
      </c>
      <c r="Y275" s="3" t="str">
        <f>IF(Line[Width m]="","",Line[Width m])</f>
        <v/>
      </c>
      <c r="Z275" s="3" t="str">
        <f>IF(Line[Asset Group]="","",VLOOKUP(Line[Purpose],f_g_function,2,FALSE))</f>
        <v/>
      </c>
      <c r="AA275" s="3" t="str">
        <f>IF(Line[Asset Group]="","",VLOOKUP(Line[Post Material],material_master,2,FALSE))</f>
        <v/>
      </c>
      <c r="AB275" s="3" t="str">
        <f>IF(Line[Pipe Diameter mm]="","",Line[Pipe Diameter mm])</f>
        <v/>
      </c>
      <c r="AC275" s="3" t="str">
        <f>IF(Line[Asset Group]="","",VLOOKUP(Line[Pipe Material],irrigation_pipe_material,2,FALSE))</f>
        <v/>
      </c>
      <c r="AD275" s="3" t="str">
        <f>IF(Line[Asset Group]="","",VLOOKUP(Line[System],irrigation_system,2,FALSE))</f>
        <v/>
      </c>
      <c r="AE275" s="3" t="str">
        <f>IF(Line[Asset Group]="","",VLOOKUP(Line[Status],irrigation_status,2,FALSE))</f>
        <v/>
      </c>
      <c r="AF275" s="3" t="str">
        <f>IF(Line[Asset Group]="","",VLOOKUP(Line[Surface],subdom_master_gdb,2,FALSE))</f>
        <v/>
      </c>
      <c r="AG275" s="3" t="str">
        <f>IF(Line[Surface Layer Depth mm]="","",Line[Surface Layer Depth mm])</f>
        <v/>
      </c>
      <c r="AH275" s="3" t="str">
        <f>IF(Line[Av Width m]="","",Line[Av Width m])</f>
        <v/>
      </c>
      <c r="AI275" s="3" t="str">
        <f>IF(Line[Asset Group]="","",VLOOKUP(Line[Cycle],yes_no,2,FALSE))</f>
        <v/>
      </c>
      <c r="AJ275" s="3" t="str">
        <f>IF(Line[Asset Group]="","",VLOOKUP(Line[Species],hedge_species,2,FALSE))</f>
        <v/>
      </c>
    </row>
    <row r="276" spans="1:36" s="3" customFormat="1" x14ac:dyDescent="0.2">
      <c r="A276" s="3" t="str">
        <f>IF(Line[DWG File Name]="","",Line[DWG File Name])</f>
        <v/>
      </c>
      <c r="B276" s="3" t="str">
        <f>IF(Line[DWG Layer Name]="","",Line[DWG Layer Name])</f>
        <v/>
      </c>
      <c r="C276" s="3" t="str">
        <f>IF(Line[DWG Handle]="","",Line[DWG Handle])</f>
        <v/>
      </c>
      <c r="D276" s="58" t="str">
        <f>IF(Line[Approx Centroid X]="","",Line[Approx Centroid X])</f>
        <v/>
      </c>
      <c r="E276" s="58" t="str">
        <f>IF(Line[Approx Centroid Y]="","",Line[Approx Centroid Y])</f>
        <v/>
      </c>
      <c r="F276" s="3" t="str">
        <f>IF(Line[Replacement Asset]="","",Line[Replacement Asset])</f>
        <v/>
      </c>
      <c r="G276" s="3" t="str">
        <f>IF(Line[Asset ID]="","",UPPER(Line[Asset ID]))</f>
        <v/>
      </c>
      <c r="H276" s="3" t="str">
        <f>IF(Line[Asset Group]="","",VLOOKUP(Line[Asset Group],asset_grp_line,4,FALSE))</f>
        <v/>
      </c>
      <c r="I276" s="3" t="str">
        <f>IF(Line[Asset Group]="","",VLOOKUP(Line[Asset Group],asset_grp_line,2,FALSE))</f>
        <v/>
      </c>
      <c r="J276" s="3" t="str">
        <f>IF(Line[Asset Group]="","",VLOOKUP(Line[Asset Group],asset_grp_line,3,FALSE))</f>
        <v/>
      </c>
      <c r="K276" s="3" t="str">
        <f>IF(Line[Asset Group]="","",VLOOKUP(Line[Asset Type],type_master_list,2,FALSE))</f>
        <v/>
      </c>
      <c r="L276" s="3" t="str">
        <f>IF(Line[Asset Name]="","",PROPER(Line[Asset Name]))</f>
        <v/>
      </c>
      <c r="M276" s="11" t="str">
        <f>IF(Line[Install Date]="","",(Line[Install Date]))</f>
        <v/>
      </c>
      <c r="N276" s="3" t="str">
        <f>IF(Line[Note]="","",PROPER(Line[Note]))</f>
        <v/>
      </c>
      <c r="O276" s="3" t="str">
        <f>IF(Line[Resource Consent Number]="","",UPPER(Line[Resource Consent Number]))</f>
        <v/>
      </c>
      <c r="P276" s="53" t="str">
        <f>IF(Line[Asset Unit Cost]="","",Line[Asset Unit Cost])</f>
        <v/>
      </c>
      <c r="Q276" s="3" t="str">
        <f>IF(Line[Added By]="","",UPPER(Line[Added By]))</f>
        <v/>
      </c>
      <c r="R276" s="11" t="str">
        <f>IF(Line[Added Date]="","",(Line[Added Date]))</f>
        <v/>
      </c>
      <c r="S276" s="3" t="str">
        <f>IF(Line[Z COORD]="","",PROPER(Line[Z COORD]))</f>
        <v/>
      </c>
      <c r="T276" s="3" t="str">
        <f>IF(Line[Asset Description]="","",PROPER(Line[Asset Description]))</f>
        <v/>
      </c>
      <c r="U276" s="3" t="str">
        <f>IF(Line[Asset Group]="","",VLOOKUP(Line[Wall SubType],subdom_master_gdb,2,FALSE))</f>
        <v/>
      </c>
      <c r="V276" s="3" t="str">
        <f>IF(Line[Asset Group]="","",VLOOKUP(Line[Material],material_master,2,FALSE))</f>
        <v/>
      </c>
      <c r="W276" s="3" t="str">
        <f>IF(Line[Height m]="","",Line[Height m])</f>
        <v/>
      </c>
      <c r="X276" s="3" t="str">
        <f>IF(Line[Length m]="","",Line[Length m])</f>
        <v/>
      </c>
      <c r="Y276" s="3" t="str">
        <f>IF(Line[Width m]="","",Line[Width m])</f>
        <v/>
      </c>
      <c r="Z276" s="3" t="str">
        <f>IF(Line[Asset Group]="","",VLOOKUP(Line[Purpose],f_g_function,2,FALSE))</f>
        <v/>
      </c>
      <c r="AA276" s="3" t="str">
        <f>IF(Line[Asset Group]="","",VLOOKUP(Line[Post Material],material_master,2,FALSE))</f>
        <v/>
      </c>
      <c r="AB276" s="3" t="str">
        <f>IF(Line[Pipe Diameter mm]="","",Line[Pipe Diameter mm])</f>
        <v/>
      </c>
      <c r="AC276" s="3" t="str">
        <f>IF(Line[Asset Group]="","",VLOOKUP(Line[Pipe Material],irrigation_pipe_material,2,FALSE))</f>
        <v/>
      </c>
      <c r="AD276" s="3" t="str">
        <f>IF(Line[Asset Group]="","",VLOOKUP(Line[System],irrigation_system,2,FALSE))</f>
        <v/>
      </c>
      <c r="AE276" s="3" t="str">
        <f>IF(Line[Asset Group]="","",VLOOKUP(Line[Status],irrigation_status,2,FALSE))</f>
        <v/>
      </c>
      <c r="AF276" s="3" t="str">
        <f>IF(Line[Asset Group]="","",VLOOKUP(Line[Surface],subdom_master_gdb,2,FALSE))</f>
        <v/>
      </c>
      <c r="AG276" s="3" t="str">
        <f>IF(Line[Surface Layer Depth mm]="","",Line[Surface Layer Depth mm])</f>
        <v/>
      </c>
      <c r="AH276" s="3" t="str">
        <f>IF(Line[Av Width m]="","",Line[Av Width m])</f>
        <v/>
      </c>
      <c r="AI276" s="3" t="str">
        <f>IF(Line[Asset Group]="","",VLOOKUP(Line[Cycle],yes_no,2,FALSE))</f>
        <v/>
      </c>
      <c r="AJ276" s="3" t="str">
        <f>IF(Line[Asset Group]="","",VLOOKUP(Line[Species],hedge_species,2,FALSE))</f>
        <v/>
      </c>
    </row>
    <row r="277" spans="1:36" s="3" customFormat="1" x14ac:dyDescent="0.2">
      <c r="A277" s="3" t="str">
        <f>IF(Line[DWG File Name]="","",Line[DWG File Name])</f>
        <v/>
      </c>
      <c r="B277" s="3" t="str">
        <f>IF(Line[DWG Layer Name]="","",Line[DWG Layer Name])</f>
        <v/>
      </c>
      <c r="C277" s="3" t="str">
        <f>IF(Line[DWG Handle]="","",Line[DWG Handle])</f>
        <v/>
      </c>
      <c r="D277" s="58" t="str">
        <f>IF(Line[Approx Centroid X]="","",Line[Approx Centroid X])</f>
        <v/>
      </c>
      <c r="E277" s="58" t="str">
        <f>IF(Line[Approx Centroid Y]="","",Line[Approx Centroid Y])</f>
        <v/>
      </c>
      <c r="F277" s="3" t="str">
        <f>IF(Line[Replacement Asset]="","",Line[Replacement Asset])</f>
        <v/>
      </c>
      <c r="G277" s="3" t="str">
        <f>IF(Line[Asset ID]="","",UPPER(Line[Asset ID]))</f>
        <v/>
      </c>
      <c r="H277" s="3" t="str">
        <f>IF(Line[Asset Group]="","",VLOOKUP(Line[Asset Group],asset_grp_line,4,FALSE))</f>
        <v/>
      </c>
      <c r="I277" s="3" t="str">
        <f>IF(Line[Asset Group]="","",VLOOKUP(Line[Asset Group],asset_grp_line,2,FALSE))</f>
        <v/>
      </c>
      <c r="J277" s="3" t="str">
        <f>IF(Line[Asset Group]="","",VLOOKUP(Line[Asset Group],asset_grp_line,3,FALSE))</f>
        <v/>
      </c>
      <c r="K277" s="3" t="str">
        <f>IF(Line[Asset Group]="","",VLOOKUP(Line[Asset Type],type_master_list,2,FALSE))</f>
        <v/>
      </c>
      <c r="L277" s="3" t="str">
        <f>IF(Line[Asset Name]="","",PROPER(Line[Asset Name]))</f>
        <v/>
      </c>
      <c r="M277" s="11" t="str">
        <f>IF(Line[Install Date]="","",(Line[Install Date]))</f>
        <v/>
      </c>
      <c r="N277" s="3" t="str">
        <f>IF(Line[Note]="","",PROPER(Line[Note]))</f>
        <v/>
      </c>
      <c r="O277" s="3" t="str">
        <f>IF(Line[Resource Consent Number]="","",UPPER(Line[Resource Consent Number]))</f>
        <v/>
      </c>
      <c r="P277" s="53" t="str">
        <f>IF(Line[Asset Unit Cost]="","",Line[Asset Unit Cost])</f>
        <v/>
      </c>
      <c r="Q277" s="3" t="str">
        <f>IF(Line[Added By]="","",UPPER(Line[Added By]))</f>
        <v/>
      </c>
      <c r="R277" s="11" t="str">
        <f>IF(Line[Added Date]="","",(Line[Added Date]))</f>
        <v/>
      </c>
      <c r="S277" s="3" t="str">
        <f>IF(Line[Z COORD]="","",PROPER(Line[Z COORD]))</f>
        <v/>
      </c>
      <c r="T277" s="3" t="str">
        <f>IF(Line[Asset Description]="","",PROPER(Line[Asset Description]))</f>
        <v/>
      </c>
      <c r="U277" s="3" t="str">
        <f>IF(Line[Asset Group]="","",VLOOKUP(Line[Wall SubType],subdom_master_gdb,2,FALSE))</f>
        <v/>
      </c>
      <c r="V277" s="3" t="str">
        <f>IF(Line[Asset Group]="","",VLOOKUP(Line[Material],material_master,2,FALSE))</f>
        <v/>
      </c>
      <c r="W277" s="3" t="str">
        <f>IF(Line[Height m]="","",Line[Height m])</f>
        <v/>
      </c>
      <c r="X277" s="3" t="str">
        <f>IF(Line[Length m]="","",Line[Length m])</f>
        <v/>
      </c>
      <c r="Y277" s="3" t="str">
        <f>IF(Line[Width m]="","",Line[Width m])</f>
        <v/>
      </c>
      <c r="Z277" s="3" t="str">
        <f>IF(Line[Asset Group]="","",VLOOKUP(Line[Purpose],f_g_function,2,FALSE))</f>
        <v/>
      </c>
      <c r="AA277" s="3" t="str">
        <f>IF(Line[Asset Group]="","",VLOOKUP(Line[Post Material],material_master,2,FALSE))</f>
        <v/>
      </c>
      <c r="AB277" s="3" t="str">
        <f>IF(Line[Pipe Diameter mm]="","",Line[Pipe Diameter mm])</f>
        <v/>
      </c>
      <c r="AC277" s="3" t="str">
        <f>IF(Line[Asset Group]="","",VLOOKUP(Line[Pipe Material],irrigation_pipe_material,2,FALSE))</f>
        <v/>
      </c>
      <c r="AD277" s="3" t="str">
        <f>IF(Line[Asset Group]="","",VLOOKUP(Line[System],irrigation_system,2,FALSE))</f>
        <v/>
      </c>
      <c r="AE277" s="3" t="str">
        <f>IF(Line[Asset Group]="","",VLOOKUP(Line[Status],irrigation_status,2,FALSE))</f>
        <v/>
      </c>
      <c r="AF277" s="3" t="str">
        <f>IF(Line[Asset Group]="","",VLOOKUP(Line[Surface],subdom_master_gdb,2,FALSE))</f>
        <v/>
      </c>
      <c r="AG277" s="3" t="str">
        <f>IF(Line[Surface Layer Depth mm]="","",Line[Surface Layer Depth mm])</f>
        <v/>
      </c>
      <c r="AH277" s="3" t="str">
        <f>IF(Line[Av Width m]="","",Line[Av Width m])</f>
        <v/>
      </c>
      <c r="AI277" s="3" t="str">
        <f>IF(Line[Asset Group]="","",VLOOKUP(Line[Cycle],yes_no,2,FALSE))</f>
        <v/>
      </c>
      <c r="AJ277" s="3" t="str">
        <f>IF(Line[Asset Group]="","",VLOOKUP(Line[Species],hedge_species,2,FALSE))</f>
        <v/>
      </c>
    </row>
    <row r="278" spans="1:36" s="3" customFormat="1" x14ac:dyDescent="0.2">
      <c r="A278" s="3" t="str">
        <f>IF(Line[DWG File Name]="","",Line[DWG File Name])</f>
        <v/>
      </c>
      <c r="B278" s="3" t="str">
        <f>IF(Line[DWG Layer Name]="","",Line[DWG Layer Name])</f>
        <v/>
      </c>
      <c r="C278" s="3" t="str">
        <f>IF(Line[DWG Handle]="","",Line[DWG Handle])</f>
        <v/>
      </c>
      <c r="D278" s="58" t="str">
        <f>IF(Line[Approx Centroid X]="","",Line[Approx Centroid X])</f>
        <v/>
      </c>
      <c r="E278" s="58" t="str">
        <f>IF(Line[Approx Centroid Y]="","",Line[Approx Centroid Y])</f>
        <v/>
      </c>
      <c r="F278" s="3" t="str">
        <f>IF(Line[Replacement Asset]="","",Line[Replacement Asset])</f>
        <v/>
      </c>
      <c r="G278" s="3" t="str">
        <f>IF(Line[Asset ID]="","",UPPER(Line[Asset ID]))</f>
        <v/>
      </c>
      <c r="H278" s="3" t="str">
        <f>IF(Line[Asset Group]="","",VLOOKUP(Line[Asset Group],asset_grp_line,4,FALSE))</f>
        <v/>
      </c>
      <c r="I278" s="3" t="str">
        <f>IF(Line[Asset Group]="","",VLOOKUP(Line[Asset Group],asset_grp_line,2,FALSE))</f>
        <v/>
      </c>
      <c r="J278" s="3" t="str">
        <f>IF(Line[Asset Group]="","",VLOOKUP(Line[Asset Group],asset_grp_line,3,FALSE))</f>
        <v/>
      </c>
      <c r="K278" s="3" t="str">
        <f>IF(Line[Asset Group]="","",VLOOKUP(Line[Asset Type],type_master_list,2,FALSE))</f>
        <v/>
      </c>
      <c r="L278" s="3" t="str">
        <f>IF(Line[Asset Name]="","",PROPER(Line[Asset Name]))</f>
        <v/>
      </c>
      <c r="M278" s="11" t="str">
        <f>IF(Line[Install Date]="","",(Line[Install Date]))</f>
        <v/>
      </c>
      <c r="N278" s="3" t="str">
        <f>IF(Line[Note]="","",PROPER(Line[Note]))</f>
        <v/>
      </c>
      <c r="O278" s="3" t="str">
        <f>IF(Line[Resource Consent Number]="","",UPPER(Line[Resource Consent Number]))</f>
        <v/>
      </c>
      <c r="P278" s="53" t="str">
        <f>IF(Line[Asset Unit Cost]="","",Line[Asset Unit Cost])</f>
        <v/>
      </c>
      <c r="Q278" s="3" t="str">
        <f>IF(Line[Added By]="","",UPPER(Line[Added By]))</f>
        <v/>
      </c>
      <c r="R278" s="11" t="str">
        <f>IF(Line[Added Date]="","",(Line[Added Date]))</f>
        <v/>
      </c>
      <c r="S278" s="3" t="str">
        <f>IF(Line[Z COORD]="","",PROPER(Line[Z COORD]))</f>
        <v/>
      </c>
      <c r="T278" s="3" t="str">
        <f>IF(Line[Asset Description]="","",PROPER(Line[Asset Description]))</f>
        <v/>
      </c>
      <c r="U278" s="3" t="str">
        <f>IF(Line[Asset Group]="","",VLOOKUP(Line[Wall SubType],subdom_master_gdb,2,FALSE))</f>
        <v/>
      </c>
      <c r="V278" s="3" t="str">
        <f>IF(Line[Asset Group]="","",VLOOKUP(Line[Material],material_master,2,FALSE))</f>
        <v/>
      </c>
      <c r="W278" s="3" t="str">
        <f>IF(Line[Height m]="","",Line[Height m])</f>
        <v/>
      </c>
      <c r="X278" s="3" t="str">
        <f>IF(Line[Length m]="","",Line[Length m])</f>
        <v/>
      </c>
      <c r="Y278" s="3" t="str">
        <f>IF(Line[Width m]="","",Line[Width m])</f>
        <v/>
      </c>
      <c r="Z278" s="3" t="str">
        <f>IF(Line[Asset Group]="","",VLOOKUP(Line[Purpose],f_g_function,2,FALSE))</f>
        <v/>
      </c>
      <c r="AA278" s="3" t="str">
        <f>IF(Line[Asset Group]="","",VLOOKUP(Line[Post Material],material_master,2,FALSE))</f>
        <v/>
      </c>
      <c r="AB278" s="3" t="str">
        <f>IF(Line[Pipe Diameter mm]="","",Line[Pipe Diameter mm])</f>
        <v/>
      </c>
      <c r="AC278" s="3" t="str">
        <f>IF(Line[Asset Group]="","",VLOOKUP(Line[Pipe Material],irrigation_pipe_material,2,FALSE))</f>
        <v/>
      </c>
      <c r="AD278" s="3" t="str">
        <f>IF(Line[Asset Group]="","",VLOOKUP(Line[System],irrigation_system,2,FALSE))</f>
        <v/>
      </c>
      <c r="AE278" s="3" t="str">
        <f>IF(Line[Asset Group]="","",VLOOKUP(Line[Status],irrigation_status,2,FALSE))</f>
        <v/>
      </c>
      <c r="AF278" s="3" t="str">
        <f>IF(Line[Asset Group]="","",VLOOKUP(Line[Surface],subdom_master_gdb,2,FALSE))</f>
        <v/>
      </c>
      <c r="AG278" s="3" t="str">
        <f>IF(Line[Surface Layer Depth mm]="","",Line[Surface Layer Depth mm])</f>
        <v/>
      </c>
      <c r="AH278" s="3" t="str">
        <f>IF(Line[Av Width m]="","",Line[Av Width m])</f>
        <v/>
      </c>
      <c r="AI278" s="3" t="str">
        <f>IF(Line[Asset Group]="","",VLOOKUP(Line[Cycle],yes_no,2,FALSE))</f>
        <v/>
      </c>
      <c r="AJ278" s="3" t="str">
        <f>IF(Line[Asset Group]="","",VLOOKUP(Line[Species],hedge_species,2,FALSE))</f>
        <v/>
      </c>
    </row>
    <row r="279" spans="1:36" s="3" customFormat="1" x14ac:dyDescent="0.2">
      <c r="A279" s="3" t="str">
        <f>IF(Line[DWG File Name]="","",Line[DWG File Name])</f>
        <v/>
      </c>
      <c r="B279" s="3" t="str">
        <f>IF(Line[DWG Layer Name]="","",Line[DWG Layer Name])</f>
        <v/>
      </c>
      <c r="C279" s="3" t="str">
        <f>IF(Line[DWG Handle]="","",Line[DWG Handle])</f>
        <v/>
      </c>
      <c r="D279" s="58" t="str">
        <f>IF(Line[Approx Centroid X]="","",Line[Approx Centroid X])</f>
        <v/>
      </c>
      <c r="E279" s="58" t="str">
        <f>IF(Line[Approx Centroid Y]="","",Line[Approx Centroid Y])</f>
        <v/>
      </c>
      <c r="F279" s="3" t="str">
        <f>IF(Line[Replacement Asset]="","",Line[Replacement Asset])</f>
        <v/>
      </c>
      <c r="G279" s="3" t="str">
        <f>IF(Line[Asset ID]="","",UPPER(Line[Asset ID]))</f>
        <v/>
      </c>
      <c r="H279" s="3" t="str">
        <f>IF(Line[Asset Group]="","",VLOOKUP(Line[Asset Group],asset_grp_line,4,FALSE))</f>
        <v/>
      </c>
      <c r="I279" s="3" t="str">
        <f>IF(Line[Asset Group]="","",VLOOKUP(Line[Asset Group],asset_grp_line,2,FALSE))</f>
        <v/>
      </c>
      <c r="J279" s="3" t="str">
        <f>IF(Line[Asset Group]="","",VLOOKUP(Line[Asset Group],asset_grp_line,3,FALSE))</f>
        <v/>
      </c>
      <c r="K279" s="3" t="str">
        <f>IF(Line[Asset Group]="","",VLOOKUP(Line[Asset Type],type_master_list,2,FALSE))</f>
        <v/>
      </c>
      <c r="L279" s="3" t="str">
        <f>IF(Line[Asset Name]="","",PROPER(Line[Asset Name]))</f>
        <v/>
      </c>
      <c r="M279" s="11" t="str">
        <f>IF(Line[Install Date]="","",(Line[Install Date]))</f>
        <v/>
      </c>
      <c r="N279" s="3" t="str">
        <f>IF(Line[Note]="","",PROPER(Line[Note]))</f>
        <v/>
      </c>
      <c r="O279" s="3" t="str">
        <f>IF(Line[Resource Consent Number]="","",UPPER(Line[Resource Consent Number]))</f>
        <v/>
      </c>
      <c r="P279" s="53" t="str">
        <f>IF(Line[Asset Unit Cost]="","",Line[Asset Unit Cost])</f>
        <v/>
      </c>
      <c r="Q279" s="3" t="str">
        <f>IF(Line[Added By]="","",UPPER(Line[Added By]))</f>
        <v/>
      </c>
      <c r="R279" s="11" t="str">
        <f>IF(Line[Added Date]="","",(Line[Added Date]))</f>
        <v/>
      </c>
      <c r="S279" s="3" t="str">
        <f>IF(Line[Z COORD]="","",PROPER(Line[Z COORD]))</f>
        <v/>
      </c>
      <c r="T279" s="3" t="str">
        <f>IF(Line[Asset Description]="","",PROPER(Line[Asset Description]))</f>
        <v/>
      </c>
      <c r="U279" s="3" t="str">
        <f>IF(Line[Asset Group]="","",VLOOKUP(Line[Wall SubType],subdom_master_gdb,2,FALSE))</f>
        <v/>
      </c>
      <c r="V279" s="3" t="str">
        <f>IF(Line[Asset Group]="","",VLOOKUP(Line[Material],material_master,2,FALSE))</f>
        <v/>
      </c>
      <c r="W279" s="3" t="str">
        <f>IF(Line[Height m]="","",Line[Height m])</f>
        <v/>
      </c>
      <c r="X279" s="3" t="str">
        <f>IF(Line[Length m]="","",Line[Length m])</f>
        <v/>
      </c>
      <c r="Y279" s="3" t="str">
        <f>IF(Line[Width m]="","",Line[Width m])</f>
        <v/>
      </c>
      <c r="Z279" s="3" t="str">
        <f>IF(Line[Asset Group]="","",VLOOKUP(Line[Purpose],f_g_function,2,FALSE))</f>
        <v/>
      </c>
      <c r="AA279" s="3" t="str">
        <f>IF(Line[Asset Group]="","",VLOOKUP(Line[Post Material],material_master,2,FALSE))</f>
        <v/>
      </c>
      <c r="AB279" s="3" t="str">
        <f>IF(Line[Pipe Diameter mm]="","",Line[Pipe Diameter mm])</f>
        <v/>
      </c>
      <c r="AC279" s="3" t="str">
        <f>IF(Line[Asset Group]="","",VLOOKUP(Line[Pipe Material],irrigation_pipe_material,2,FALSE))</f>
        <v/>
      </c>
      <c r="AD279" s="3" t="str">
        <f>IF(Line[Asset Group]="","",VLOOKUP(Line[System],irrigation_system,2,FALSE))</f>
        <v/>
      </c>
      <c r="AE279" s="3" t="str">
        <f>IF(Line[Asset Group]="","",VLOOKUP(Line[Status],irrigation_status,2,FALSE))</f>
        <v/>
      </c>
      <c r="AF279" s="3" t="str">
        <f>IF(Line[Asset Group]="","",VLOOKUP(Line[Surface],subdom_master_gdb,2,FALSE))</f>
        <v/>
      </c>
      <c r="AG279" s="3" t="str">
        <f>IF(Line[Surface Layer Depth mm]="","",Line[Surface Layer Depth mm])</f>
        <v/>
      </c>
      <c r="AH279" s="3" t="str">
        <f>IF(Line[Av Width m]="","",Line[Av Width m])</f>
        <v/>
      </c>
      <c r="AI279" s="3" t="str">
        <f>IF(Line[Asset Group]="","",VLOOKUP(Line[Cycle],yes_no,2,FALSE))</f>
        <v/>
      </c>
      <c r="AJ279" s="3" t="str">
        <f>IF(Line[Asset Group]="","",VLOOKUP(Line[Species],hedge_species,2,FALSE))</f>
        <v/>
      </c>
    </row>
    <row r="280" spans="1:36" s="3" customFormat="1" x14ac:dyDescent="0.2">
      <c r="A280" s="3" t="str">
        <f>IF(Line[DWG File Name]="","",Line[DWG File Name])</f>
        <v/>
      </c>
      <c r="B280" s="3" t="str">
        <f>IF(Line[DWG Layer Name]="","",Line[DWG Layer Name])</f>
        <v/>
      </c>
      <c r="C280" s="3" t="str">
        <f>IF(Line[DWG Handle]="","",Line[DWG Handle])</f>
        <v/>
      </c>
      <c r="D280" s="58" t="str">
        <f>IF(Line[Approx Centroid X]="","",Line[Approx Centroid X])</f>
        <v/>
      </c>
      <c r="E280" s="58" t="str">
        <f>IF(Line[Approx Centroid Y]="","",Line[Approx Centroid Y])</f>
        <v/>
      </c>
      <c r="F280" s="3" t="str">
        <f>IF(Line[Replacement Asset]="","",Line[Replacement Asset])</f>
        <v/>
      </c>
      <c r="G280" s="3" t="str">
        <f>IF(Line[Asset ID]="","",UPPER(Line[Asset ID]))</f>
        <v/>
      </c>
      <c r="H280" s="3" t="str">
        <f>IF(Line[Asset Group]="","",VLOOKUP(Line[Asset Group],asset_grp_line,4,FALSE))</f>
        <v/>
      </c>
      <c r="I280" s="3" t="str">
        <f>IF(Line[Asset Group]="","",VLOOKUP(Line[Asset Group],asset_grp_line,2,FALSE))</f>
        <v/>
      </c>
      <c r="J280" s="3" t="str">
        <f>IF(Line[Asset Group]="","",VLOOKUP(Line[Asset Group],asset_grp_line,3,FALSE))</f>
        <v/>
      </c>
      <c r="K280" s="3" t="str">
        <f>IF(Line[Asset Group]="","",VLOOKUP(Line[Asset Type],type_master_list,2,FALSE))</f>
        <v/>
      </c>
      <c r="L280" s="3" t="str">
        <f>IF(Line[Asset Name]="","",PROPER(Line[Asset Name]))</f>
        <v/>
      </c>
      <c r="M280" s="11" t="str">
        <f>IF(Line[Install Date]="","",(Line[Install Date]))</f>
        <v/>
      </c>
      <c r="N280" s="3" t="str">
        <f>IF(Line[Note]="","",PROPER(Line[Note]))</f>
        <v/>
      </c>
      <c r="O280" s="3" t="str">
        <f>IF(Line[Resource Consent Number]="","",UPPER(Line[Resource Consent Number]))</f>
        <v/>
      </c>
      <c r="P280" s="53" t="str">
        <f>IF(Line[Asset Unit Cost]="","",Line[Asset Unit Cost])</f>
        <v/>
      </c>
      <c r="Q280" s="3" t="str">
        <f>IF(Line[Added By]="","",UPPER(Line[Added By]))</f>
        <v/>
      </c>
      <c r="R280" s="11" t="str">
        <f>IF(Line[Added Date]="","",(Line[Added Date]))</f>
        <v/>
      </c>
      <c r="S280" s="3" t="str">
        <f>IF(Line[Z COORD]="","",PROPER(Line[Z COORD]))</f>
        <v/>
      </c>
      <c r="T280" s="3" t="str">
        <f>IF(Line[Asset Description]="","",PROPER(Line[Asset Description]))</f>
        <v/>
      </c>
      <c r="U280" s="3" t="str">
        <f>IF(Line[Asset Group]="","",VLOOKUP(Line[Wall SubType],subdom_master_gdb,2,FALSE))</f>
        <v/>
      </c>
      <c r="V280" s="3" t="str">
        <f>IF(Line[Asset Group]="","",VLOOKUP(Line[Material],material_master,2,FALSE))</f>
        <v/>
      </c>
      <c r="W280" s="3" t="str">
        <f>IF(Line[Height m]="","",Line[Height m])</f>
        <v/>
      </c>
      <c r="X280" s="3" t="str">
        <f>IF(Line[Length m]="","",Line[Length m])</f>
        <v/>
      </c>
      <c r="Y280" s="3" t="str">
        <f>IF(Line[Width m]="","",Line[Width m])</f>
        <v/>
      </c>
      <c r="Z280" s="3" t="str">
        <f>IF(Line[Asset Group]="","",VLOOKUP(Line[Purpose],f_g_function,2,FALSE))</f>
        <v/>
      </c>
      <c r="AA280" s="3" t="str">
        <f>IF(Line[Asset Group]="","",VLOOKUP(Line[Post Material],material_master,2,FALSE))</f>
        <v/>
      </c>
      <c r="AB280" s="3" t="str">
        <f>IF(Line[Pipe Diameter mm]="","",Line[Pipe Diameter mm])</f>
        <v/>
      </c>
      <c r="AC280" s="3" t="str">
        <f>IF(Line[Asset Group]="","",VLOOKUP(Line[Pipe Material],irrigation_pipe_material,2,FALSE))</f>
        <v/>
      </c>
      <c r="AD280" s="3" t="str">
        <f>IF(Line[Asset Group]="","",VLOOKUP(Line[System],irrigation_system,2,FALSE))</f>
        <v/>
      </c>
      <c r="AE280" s="3" t="str">
        <f>IF(Line[Asset Group]="","",VLOOKUP(Line[Status],irrigation_status,2,FALSE))</f>
        <v/>
      </c>
      <c r="AF280" s="3" t="str">
        <f>IF(Line[Asset Group]="","",VLOOKUP(Line[Surface],subdom_master_gdb,2,FALSE))</f>
        <v/>
      </c>
      <c r="AG280" s="3" t="str">
        <f>IF(Line[Surface Layer Depth mm]="","",Line[Surface Layer Depth mm])</f>
        <v/>
      </c>
      <c r="AH280" s="3" t="str">
        <f>IF(Line[Av Width m]="","",Line[Av Width m])</f>
        <v/>
      </c>
      <c r="AI280" s="3" t="str">
        <f>IF(Line[Asset Group]="","",VLOOKUP(Line[Cycle],yes_no,2,FALSE))</f>
        <v/>
      </c>
      <c r="AJ280" s="3" t="str">
        <f>IF(Line[Asset Group]="","",VLOOKUP(Line[Species],hedge_species,2,FALSE))</f>
        <v/>
      </c>
    </row>
    <row r="281" spans="1:36" s="3" customFormat="1" x14ac:dyDescent="0.2">
      <c r="A281" s="3" t="str">
        <f>IF(Line[DWG File Name]="","",Line[DWG File Name])</f>
        <v/>
      </c>
      <c r="B281" s="3" t="str">
        <f>IF(Line[DWG Layer Name]="","",Line[DWG Layer Name])</f>
        <v/>
      </c>
      <c r="C281" s="3" t="str">
        <f>IF(Line[DWG Handle]="","",Line[DWG Handle])</f>
        <v/>
      </c>
      <c r="D281" s="58" t="str">
        <f>IF(Line[Approx Centroid X]="","",Line[Approx Centroid X])</f>
        <v/>
      </c>
      <c r="E281" s="58" t="str">
        <f>IF(Line[Approx Centroid Y]="","",Line[Approx Centroid Y])</f>
        <v/>
      </c>
      <c r="F281" s="3" t="str">
        <f>IF(Line[Replacement Asset]="","",Line[Replacement Asset])</f>
        <v/>
      </c>
      <c r="G281" s="3" t="str">
        <f>IF(Line[Asset ID]="","",UPPER(Line[Asset ID]))</f>
        <v/>
      </c>
      <c r="H281" s="3" t="str">
        <f>IF(Line[Asset Group]="","",VLOOKUP(Line[Asset Group],asset_grp_line,4,FALSE))</f>
        <v/>
      </c>
      <c r="I281" s="3" t="str">
        <f>IF(Line[Asset Group]="","",VLOOKUP(Line[Asset Group],asset_grp_line,2,FALSE))</f>
        <v/>
      </c>
      <c r="J281" s="3" t="str">
        <f>IF(Line[Asset Group]="","",VLOOKUP(Line[Asset Group],asset_grp_line,3,FALSE))</f>
        <v/>
      </c>
      <c r="K281" s="3" t="str">
        <f>IF(Line[Asset Group]="","",VLOOKUP(Line[Asset Type],type_master_list,2,FALSE))</f>
        <v/>
      </c>
      <c r="L281" s="3" t="str">
        <f>IF(Line[Asset Name]="","",PROPER(Line[Asset Name]))</f>
        <v/>
      </c>
      <c r="M281" s="11" t="str">
        <f>IF(Line[Install Date]="","",(Line[Install Date]))</f>
        <v/>
      </c>
      <c r="N281" s="3" t="str">
        <f>IF(Line[Note]="","",PROPER(Line[Note]))</f>
        <v/>
      </c>
      <c r="O281" s="3" t="str">
        <f>IF(Line[Resource Consent Number]="","",UPPER(Line[Resource Consent Number]))</f>
        <v/>
      </c>
      <c r="P281" s="53" t="str">
        <f>IF(Line[Asset Unit Cost]="","",Line[Asset Unit Cost])</f>
        <v/>
      </c>
      <c r="Q281" s="3" t="str">
        <f>IF(Line[Added By]="","",UPPER(Line[Added By]))</f>
        <v/>
      </c>
      <c r="R281" s="11" t="str">
        <f>IF(Line[Added Date]="","",(Line[Added Date]))</f>
        <v/>
      </c>
      <c r="S281" s="3" t="str">
        <f>IF(Line[Z COORD]="","",PROPER(Line[Z COORD]))</f>
        <v/>
      </c>
      <c r="T281" s="3" t="str">
        <f>IF(Line[Asset Description]="","",PROPER(Line[Asset Description]))</f>
        <v/>
      </c>
      <c r="U281" s="3" t="str">
        <f>IF(Line[Asset Group]="","",VLOOKUP(Line[Wall SubType],subdom_master_gdb,2,FALSE))</f>
        <v/>
      </c>
      <c r="V281" s="3" t="str">
        <f>IF(Line[Asset Group]="","",VLOOKUP(Line[Material],material_master,2,FALSE))</f>
        <v/>
      </c>
      <c r="W281" s="3" t="str">
        <f>IF(Line[Height m]="","",Line[Height m])</f>
        <v/>
      </c>
      <c r="X281" s="3" t="str">
        <f>IF(Line[Length m]="","",Line[Length m])</f>
        <v/>
      </c>
      <c r="Y281" s="3" t="str">
        <f>IF(Line[Width m]="","",Line[Width m])</f>
        <v/>
      </c>
      <c r="Z281" s="3" t="str">
        <f>IF(Line[Asset Group]="","",VLOOKUP(Line[Purpose],f_g_function,2,FALSE))</f>
        <v/>
      </c>
      <c r="AA281" s="3" t="str">
        <f>IF(Line[Asset Group]="","",VLOOKUP(Line[Post Material],material_master,2,FALSE))</f>
        <v/>
      </c>
      <c r="AB281" s="3" t="str">
        <f>IF(Line[Pipe Diameter mm]="","",Line[Pipe Diameter mm])</f>
        <v/>
      </c>
      <c r="AC281" s="3" t="str">
        <f>IF(Line[Asset Group]="","",VLOOKUP(Line[Pipe Material],irrigation_pipe_material,2,FALSE))</f>
        <v/>
      </c>
      <c r="AD281" s="3" t="str">
        <f>IF(Line[Asset Group]="","",VLOOKUP(Line[System],irrigation_system,2,FALSE))</f>
        <v/>
      </c>
      <c r="AE281" s="3" t="str">
        <f>IF(Line[Asset Group]="","",VLOOKUP(Line[Status],irrigation_status,2,FALSE))</f>
        <v/>
      </c>
      <c r="AF281" s="3" t="str">
        <f>IF(Line[Asset Group]="","",VLOOKUP(Line[Surface],subdom_master_gdb,2,FALSE))</f>
        <v/>
      </c>
      <c r="AG281" s="3" t="str">
        <f>IF(Line[Surface Layer Depth mm]="","",Line[Surface Layer Depth mm])</f>
        <v/>
      </c>
      <c r="AH281" s="3" t="str">
        <f>IF(Line[Av Width m]="","",Line[Av Width m])</f>
        <v/>
      </c>
      <c r="AI281" s="3" t="str">
        <f>IF(Line[Asset Group]="","",VLOOKUP(Line[Cycle],yes_no,2,FALSE))</f>
        <v/>
      </c>
      <c r="AJ281" s="3" t="str">
        <f>IF(Line[Asset Group]="","",VLOOKUP(Line[Species],hedge_species,2,FALSE))</f>
        <v/>
      </c>
    </row>
    <row r="282" spans="1:36" s="3" customFormat="1" x14ac:dyDescent="0.2">
      <c r="A282" s="3" t="str">
        <f>IF(Line[DWG File Name]="","",Line[DWG File Name])</f>
        <v/>
      </c>
      <c r="B282" s="3" t="str">
        <f>IF(Line[DWG Layer Name]="","",Line[DWG Layer Name])</f>
        <v/>
      </c>
      <c r="C282" s="3" t="str">
        <f>IF(Line[DWG Handle]="","",Line[DWG Handle])</f>
        <v/>
      </c>
      <c r="D282" s="58" t="str">
        <f>IF(Line[Approx Centroid X]="","",Line[Approx Centroid X])</f>
        <v/>
      </c>
      <c r="E282" s="58" t="str">
        <f>IF(Line[Approx Centroid Y]="","",Line[Approx Centroid Y])</f>
        <v/>
      </c>
      <c r="F282" s="3" t="str">
        <f>IF(Line[Replacement Asset]="","",Line[Replacement Asset])</f>
        <v/>
      </c>
      <c r="G282" s="3" t="str">
        <f>IF(Line[Asset ID]="","",UPPER(Line[Asset ID]))</f>
        <v/>
      </c>
      <c r="H282" s="3" t="str">
        <f>IF(Line[Asset Group]="","",VLOOKUP(Line[Asset Group],asset_grp_line,4,FALSE))</f>
        <v/>
      </c>
      <c r="I282" s="3" t="str">
        <f>IF(Line[Asset Group]="","",VLOOKUP(Line[Asset Group],asset_grp_line,2,FALSE))</f>
        <v/>
      </c>
      <c r="J282" s="3" t="str">
        <f>IF(Line[Asset Group]="","",VLOOKUP(Line[Asset Group],asset_grp_line,3,FALSE))</f>
        <v/>
      </c>
      <c r="K282" s="3" t="str">
        <f>IF(Line[Asset Group]="","",VLOOKUP(Line[Asset Type],type_master_list,2,FALSE))</f>
        <v/>
      </c>
      <c r="L282" s="3" t="str">
        <f>IF(Line[Asset Name]="","",PROPER(Line[Asset Name]))</f>
        <v/>
      </c>
      <c r="M282" s="11" t="str">
        <f>IF(Line[Install Date]="","",(Line[Install Date]))</f>
        <v/>
      </c>
      <c r="N282" s="3" t="str">
        <f>IF(Line[Note]="","",PROPER(Line[Note]))</f>
        <v/>
      </c>
      <c r="O282" s="3" t="str">
        <f>IF(Line[Resource Consent Number]="","",UPPER(Line[Resource Consent Number]))</f>
        <v/>
      </c>
      <c r="P282" s="53" t="str">
        <f>IF(Line[Asset Unit Cost]="","",Line[Asset Unit Cost])</f>
        <v/>
      </c>
      <c r="Q282" s="3" t="str">
        <f>IF(Line[Added By]="","",UPPER(Line[Added By]))</f>
        <v/>
      </c>
      <c r="R282" s="11" t="str">
        <f>IF(Line[Added Date]="","",(Line[Added Date]))</f>
        <v/>
      </c>
      <c r="S282" s="3" t="str">
        <f>IF(Line[Z COORD]="","",PROPER(Line[Z COORD]))</f>
        <v/>
      </c>
      <c r="T282" s="3" t="str">
        <f>IF(Line[Asset Description]="","",PROPER(Line[Asset Description]))</f>
        <v/>
      </c>
      <c r="U282" s="3" t="str">
        <f>IF(Line[Asset Group]="","",VLOOKUP(Line[Wall SubType],subdom_master_gdb,2,FALSE))</f>
        <v/>
      </c>
      <c r="V282" s="3" t="str">
        <f>IF(Line[Asset Group]="","",VLOOKUP(Line[Material],material_master,2,FALSE))</f>
        <v/>
      </c>
      <c r="W282" s="3" t="str">
        <f>IF(Line[Height m]="","",Line[Height m])</f>
        <v/>
      </c>
      <c r="X282" s="3" t="str">
        <f>IF(Line[Length m]="","",Line[Length m])</f>
        <v/>
      </c>
      <c r="Y282" s="3" t="str">
        <f>IF(Line[Width m]="","",Line[Width m])</f>
        <v/>
      </c>
      <c r="Z282" s="3" t="str">
        <f>IF(Line[Asset Group]="","",VLOOKUP(Line[Purpose],f_g_function,2,FALSE))</f>
        <v/>
      </c>
      <c r="AA282" s="3" t="str">
        <f>IF(Line[Asset Group]="","",VLOOKUP(Line[Post Material],material_master,2,FALSE))</f>
        <v/>
      </c>
      <c r="AB282" s="3" t="str">
        <f>IF(Line[Pipe Diameter mm]="","",Line[Pipe Diameter mm])</f>
        <v/>
      </c>
      <c r="AC282" s="3" t="str">
        <f>IF(Line[Asset Group]="","",VLOOKUP(Line[Pipe Material],irrigation_pipe_material,2,FALSE))</f>
        <v/>
      </c>
      <c r="AD282" s="3" t="str">
        <f>IF(Line[Asset Group]="","",VLOOKUP(Line[System],irrigation_system,2,FALSE))</f>
        <v/>
      </c>
      <c r="AE282" s="3" t="str">
        <f>IF(Line[Asset Group]="","",VLOOKUP(Line[Status],irrigation_status,2,FALSE))</f>
        <v/>
      </c>
      <c r="AF282" s="3" t="str">
        <f>IF(Line[Asset Group]="","",VLOOKUP(Line[Surface],subdom_master_gdb,2,FALSE))</f>
        <v/>
      </c>
      <c r="AG282" s="3" t="str">
        <f>IF(Line[Surface Layer Depth mm]="","",Line[Surface Layer Depth mm])</f>
        <v/>
      </c>
      <c r="AH282" s="3" t="str">
        <f>IF(Line[Av Width m]="","",Line[Av Width m])</f>
        <v/>
      </c>
      <c r="AI282" s="3" t="str">
        <f>IF(Line[Asset Group]="","",VLOOKUP(Line[Cycle],yes_no,2,FALSE))</f>
        <v/>
      </c>
      <c r="AJ282" s="3" t="str">
        <f>IF(Line[Asset Group]="","",VLOOKUP(Line[Species],hedge_species,2,FALSE))</f>
        <v/>
      </c>
    </row>
    <row r="283" spans="1:36" s="3" customFormat="1" x14ac:dyDescent="0.2">
      <c r="A283" s="3" t="str">
        <f>IF(Line[DWG File Name]="","",Line[DWG File Name])</f>
        <v/>
      </c>
      <c r="B283" s="3" t="str">
        <f>IF(Line[DWG Layer Name]="","",Line[DWG Layer Name])</f>
        <v/>
      </c>
      <c r="C283" s="3" t="str">
        <f>IF(Line[DWG Handle]="","",Line[DWG Handle])</f>
        <v/>
      </c>
      <c r="D283" s="58" t="str">
        <f>IF(Line[Approx Centroid X]="","",Line[Approx Centroid X])</f>
        <v/>
      </c>
      <c r="E283" s="58" t="str">
        <f>IF(Line[Approx Centroid Y]="","",Line[Approx Centroid Y])</f>
        <v/>
      </c>
      <c r="F283" s="3" t="str">
        <f>IF(Line[Replacement Asset]="","",Line[Replacement Asset])</f>
        <v/>
      </c>
      <c r="G283" s="3" t="str">
        <f>IF(Line[Asset ID]="","",UPPER(Line[Asset ID]))</f>
        <v/>
      </c>
      <c r="H283" s="3" t="str">
        <f>IF(Line[Asset Group]="","",VLOOKUP(Line[Asset Group],asset_grp_line,4,FALSE))</f>
        <v/>
      </c>
      <c r="I283" s="3" t="str">
        <f>IF(Line[Asset Group]="","",VLOOKUP(Line[Asset Group],asset_grp_line,2,FALSE))</f>
        <v/>
      </c>
      <c r="J283" s="3" t="str">
        <f>IF(Line[Asset Group]="","",VLOOKUP(Line[Asset Group],asset_grp_line,3,FALSE))</f>
        <v/>
      </c>
      <c r="K283" s="3" t="str">
        <f>IF(Line[Asset Group]="","",VLOOKUP(Line[Asset Type],type_master_list,2,FALSE))</f>
        <v/>
      </c>
      <c r="L283" s="3" t="str">
        <f>IF(Line[Asset Name]="","",PROPER(Line[Asset Name]))</f>
        <v/>
      </c>
      <c r="M283" s="11" t="str">
        <f>IF(Line[Install Date]="","",(Line[Install Date]))</f>
        <v/>
      </c>
      <c r="N283" s="3" t="str">
        <f>IF(Line[Note]="","",PROPER(Line[Note]))</f>
        <v/>
      </c>
      <c r="O283" s="3" t="str">
        <f>IF(Line[Resource Consent Number]="","",UPPER(Line[Resource Consent Number]))</f>
        <v/>
      </c>
      <c r="P283" s="53" t="str">
        <f>IF(Line[Asset Unit Cost]="","",Line[Asset Unit Cost])</f>
        <v/>
      </c>
      <c r="Q283" s="3" t="str">
        <f>IF(Line[Added By]="","",UPPER(Line[Added By]))</f>
        <v/>
      </c>
      <c r="R283" s="11" t="str">
        <f>IF(Line[Added Date]="","",(Line[Added Date]))</f>
        <v/>
      </c>
      <c r="S283" s="3" t="str">
        <f>IF(Line[Z COORD]="","",PROPER(Line[Z COORD]))</f>
        <v/>
      </c>
      <c r="T283" s="3" t="str">
        <f>IF(Line[Asset Description]="","",PROPER(Line[Asset Description]))</f>
        <v/>
      </c>
      <c r="U283" s="3" t="str">
        <f>IF(Line[Asset Group]="","",VLOOKUP(Line[Wall SubType],subdom_master_gdb,2,FALSE))</f>
        <v/>
      </c>
      <c r="V283" s="3" t="str">
        <f>IF(Line[Asset Group]="","",VLOOKUP(Line[Material],material_master,2,FALSE))</f>
        <v/>
      </c>
      <c r="W283" s="3" t="str">
        <f>IF(Line[Height m]="","",Line[Height m])</f>
        <v/>
      </c>
      <c r="X283" s="3" t="str">
        <f>IF(Line[Length m]="","",Line[Length m])</f>
        <v/>
      </c>
      <c r="Y283" s="3" t="str">
        <f>IF(Line[Width m]="","",Line[Width m])</f>
        <v/>
      </c>
      <c r="Z283" s="3" t="str">
        <f>IF(Line[Asset Group]="","",VLOOKUP(Line[Purpose],f_g_function,2,FALSE))</f>
        <v/>
      </c>
      <c r="AA283" s="3" t="str">
        <f>IF(Line[Asset Group]="","",VLOOKUP(Line[Post Material],material_master,2,FALSE))</f>
        <v/>
      </c>
      <c r="AB283" s="3" t="str">
        <f>IF(Line[Pipe Diameter mm]="","",Line[Pipe Diameter mm])</f>
        <v/>
      </c>
      <c r="AC283" s="3" t="str">
        <f>IF(Line[Asset Group]="","",VLOOKUP(Line[Pipe Material],irrigation_pipe_material,2,FALSE))</f>
        <v/>
      </c>
      <c r="AD283" s="3" t="str">
        <f>IF(Line[Asset Group]="","",VLOOKUP(Line[System],irrigation_system,2,FALSE))</f>
        <v/>
      </c>
      <c r="AE283" s="3" t="str">
        <f>IF(Line[Asset Group]="","",VLOOKUP(Line[Status],irrigation_status,2,FALSE))</f>
        <v/>
      </c>
      <c r="AF283" s="3" t="str">
        <f>IF(Line[Asset Group]="","",VLOOKUP(Line[Surface],subdom_master_gdb,2,FALSE))</f>
        <v/>
      </c>
      <c r="AG283" s="3" t="str">
        <f>IF(Line[Surface Layer Depth mm]="","",Line[Surface Layer Depth mm])</f>
        <v/>
      </c>
      <c r="AH283" s="3" t="str">
        <f>IF(Line[Av Width m]="","",Line[Av Width m])</f>
        <v/>
      </c>
      <c r="AI283" s="3" t="str">
        <f>IF(Line[Asset Group]="","",VLOOKUP(Line[Cycle],yes_no,2,FALSE))</f>
        <v/>
      </c>
      <c r="AJ283" s="3" t="str">
        <f>IF(Line[Asset Group]="","",VLOOKUP(Line[Species],hedge_species,2,FALSE))</f>
        <v/>
      </c>
    </row>
    <row r="284" spans="1:36" s="3" customFormat="1" x14ac:dyDescent="0.2">
      <c r="A284" s="3" t="str">
        <f>IF(Line[DWG File Name]="","",Line[DWG File Name])</f>
        <v/>
      </c>
      <c r="B284" s="3" t="str">
        <f>IF(Line[DWG Layer Name]="","",Line[DWG Layer Name])</f>
        <v/>
      </c>
      <c r="C284" s="3" t="str">
        <f>IF(Line[DWG Handle]="","",Line[DWG Handle])</f>
        <v/>
      </c>
      <c r="D284" s="58" t="str">
        <f>IF(Line[Approx Centroid X]="","",Line[Approx Centroid X])</f>
        <v/>
      </c>
      <c r="E284" s="58" t="str">
        <f>IF(Line[Approx Centroid Y]="","",Line[Approx Centroid Y])</f>
        <v/>
      </c>
      <c r="F284" s="3" t="str">
        <f>IF(Line[Replacement Asset]="","",Line[Replacement Asset])</f>
        <v/>
      </c>
      <c r="G284" s="3" t="str">
        <f>IF(Line[Asset ID]="","",UPPER(Line[Asset ID]))</f>
        <v/>
      </c>
      <c r="H284" s="3" t="str">
        <f>IF(Line[Asset Group]="","",VLOOKUP(Line[Asset Group],asset_grp_line,4,FALSE))</f>
        <v/>
      </c>
      <c r="I284" s="3" t="str">
        <f>IF(Line[Asset Group]="","",VLOOKUP(Line[Asset Group],asset_grp_line,2,FALSE))</f>
        <v/>
      </c>
      <c r="J284" s="3" t="str">
        <f>IF(Line[Asset Group]="","",VLOOKUP(Line[Asset Group],asset_grp_line,3,FALSE))</f>
        <v/>
      </c>
      <c r="K284" s="3" t="str">
        <f>IF(Line[Asset Group]="","",VLOOKUP(Line[Asset Type],type_master_list,2,FALSE))</f>
        <v/>
      </c>
      <c r="L284" s="3" t="str">
        <f>IF(Line[Asset Name]="","",PROPER(Line[Asset Name]))</f>
        <v/>
      </c>
      <c r="M284" s="11" t="str">
        <f>IF(Line[Install Date]="","",(Line[Install Date]))</f>
        <v/>
      </c>
      <c r="N284" s="3" t="str">
        <f>IF(Line[Note]="","",PROPER(Line[Note]))</f>
        <v/>
      </c>
      <c r="O284" s="3" t="str">
        <f>IF(Line[Resource Consent Number]="","",UPPER(Line[Resource Consent Number]))</f>
        <v/>
      </c>
      <c r="P284" s="53" t="str">
        <f>IF(Line[Asset Unit Cost]="","",Line[Asset Unit Cost])</f>
        <v/>
      </c>
      <c r="Q284" s="3" t="str">
        <f>IF(Line[Added By]="","",UPPER(Line[Added By]))</f>
        <v/>
      </c>
      <c r="R284" s="11" t="str">
        <f>IF(Line[Added Date]="","",(Line[Added Date]))</f>
        <v/>
      </c>
      <c r="S284" s="3" t="str">
        <f>IF(Line[Z COORD]="","",PROPER(Line[Z COORD]))</f>
        <v/>
      </c>
      <c r="T284" s="3" t="str">
        <f>IF(Line[Asset Description]="","",PROPER(Line[Asset Description]))</f>
        <v/>
      </c>
      <c r="U284" s="3" t="str">
        <f>IF(Line[Asset Group]="","",VLOOKUP(Line[Wall SubType],subdom_master_gdb,2,FALSE))</f>
        <v/>
      </c>
      <c r="V284" s="3" t="str">
        <f>IF(Line[Asset Group]="","",VLOOKUP(Line[Material],material_master,2,FALSE))</f>
        <v/>
      </c>
      <c r="W284" s="3" t="str">
        <f>IF(Line[Height m]="","",Line[Height m])</f>
        <v/>
      </c>
      <c r="X284" s="3" t="str">
        <f>IF(Line[Length m]="","",Line[Length m])</f>
        <v/>
      </c>
      <c r="Y284" s="3" t="str">
        <f>IF(Line[Width m]="","",Line[Width m])</f>
        <v/>
      </c>
      <c r="Z284" s="3" t="str">
        <f>IF(Line[Asset Group]="","",VLOOKUP(Line[Purpose],f_g_function,2,FALSE))</f>
        <v/>
      </c>
      <c r="AA284" s="3" t="str">
        <f>IF(Line[Asset Group]="","",VLOOKUP(Line[Post Material],material_master,2,FALSE))</f>
        <v/>
      </c>
      <c r="AB284" s="3" t="str">
        <f>IF(Line[Pipe Diameter mm]="","",Line[Pipe Diameter mm])</f>
        <v/>
      </c>
      <c r="AC284" s="3" t="str">
        <f>IF(Line[Asset Group]="","",VLOOKUP(Line[Pipe Material],irrigation_pipe_material,2,FALSE))</f>
        <v/>
      </c>
      <c r="AD284" s="3" t="str">
        <f>IF(Line[Asset Group]="","",VLOOKUP(Line[System],irrigation_system,2,FALSE))</f>
        <v/>
      </c>
      <c r="AE284" s="3" t="str">
        <f>IF(Line[Asset Group]="","",VLOOKUP(Line[Status],irrigation_status,2,FALSE))</f>
        <v/>
      </c>
      <c r="AF284" s="3" t="str">
        <f>IF(Line[Asset Group]="","",VLOOKUP(Line[Surface],subdom_master_gdb,2,FALSE))</f>
        <v/>
      </c>
      <c r="AG284" s="3" t="str">
        <f>IF(Line[Surface Layer Depth mm]="","",Line[Surface Layer Depth mm])</f>
        <v/>
      </c>
      <c r="AH284" s="3" t="str">
        <f>IF(Line[Av Width m]="","",Line[Av Width m])</f>
        <v/>
      </c>
      <c r="AI284" s="3" t="str">
        <f>IF(Line[Asset Group]="","",VLOOKUP(Line[Cycle],yes_no,2,FALSE))</f>
        <v/>
      </c>
      <c r="AJ284" s="3" t="str">
        <f>IF(Line[Asset Group]="","",VLOOKUP(Line[Species],hedge_species,2,FALSE))</f>
        <v/>
      </c>
    </row>
    <row r="285" spans="1:36" s="3" customFormat="1" x14ac:dyDescent="0.2">
      <c r="A285" s="3" t="str">
        <f>IF(Line[DWG File Name]="","",Line[DWG File Name])</f>
        <v/>
      </c>
      <c r="B285" s="3" t="str">
        <f>IF(Line[DWG Layer Name]="","",Line[DWG Layer Name])</f>
        <v/>
      </c>
      <c r="C285" s="3" t="str">
        <f>IF(Line[DWG Handle]="","",Line[DWG Handle])</f>
        <v/>
      </c>
      <c r="D285" s="58" t="str">
        <f>IF(Line[Approx Centroid X]="","",Line[Approx Centroid X])</f>
        <v/>
      </c>
      <c r="E285" s="58" t="str">
        <f>IF(Line[Approx Centroid Y]="","",Line[Approx Centroid Y])</f>
        <v/>
      </c>
      <c r="F285" s="3" t="str">
        <f>IF(Line[Replacement Asset]="","",Line[Replacement Asset])</f>
        <v/>
      </c>
      <c r="G285" s="3" t="str">
        <f>IF(Line[Asset ID]="","",UPPER(Line[Asset ID]))</f>
        <v/>
      </c>
      <c r="H285" s="3" t="str">
        <f>IF(Line[Asset Group]="","",VLOOKUP(Line[Asset Group],asset_grp_line,4,FALSE))</f>
        <v/>
      </c>
      <c r="I285" s="3" t="str">
        <f>IF(Line[Asset Group]="","",VLOOKUP(Line[Asset Group],asset_grp_line,2,FALSE))</f>
        <v/>
      </c>
      <c r="J285" s="3" t="str">
        <f>IF(Line[Asset Group]="","",VLOOKUP(Line[Asset Group],asset_grp_line,3,FALSE))</f>
        <v/>
      </c>
      <c r="K285" s="3" t="str">
        <f>IF(Line[Asset Group]="","",VLOOKUP(Line[Asset Type],type_master_list,2,FALSE))</f>
        <v/>
      </c>
      <c r="L285" s="3" t="str">
        <f>IF(Line[Asset Name]="","",PROPER(Line[Asset Name]))</f>
        <v/>
      </c>
      <c r="M285" s="11" t="str">
        <f>IF(Line[Install Date]="","",(Line[Install Date]))</f>
        <v/>
      </c>
      <c r="N285" s="3" t="str">
        <f>IF(Line[Note]="","",PROPER(Line[Note]))</f>
        <v/>
      </c>
      <c r="O285" s="3" t="str">
        <f>IF(Line[Resource Consent Number]="","",UPPER(Line[Resource Consent Number]))</f>
        <v/>
      </c>
      <c r="P285" s="53" t="str">
        <f>IF(Line[Asset Unit Cost]="","",Line[Asset Unit Cost])</f>
        <v/>
      </c>
      <c r="Q285" s="3" t="str">
        <f>IF(Line[Added By]="","",UPPER(Line[Added By]))</f>
        <v/>
      </c>
      <c r="R285" s="11" t="str">
        <f>IF(Line[Added Date]="","",(Line[Added Date]))</f>
        <v/>
      </c>
      <c r="S285" s="3" t="str">
        <f>IF(Line[Z COORD]="","",PROPER(Line[Z COORD]))</f>
        <v/>
      </c>
      <c r="T285" s="3" t="str">
        <f>IF(Line[Asset Description]="","",PROPER(Line[Asset Description]))</f>
        <v/>
      </c>
      <c r="U285" s="3" t="str">
        <f>IF(Line[Asset Group]="","",VLOOKUP(Line[Wall SubType],subdom_master_gdb,2,FALSE))</f>
        <v/>
      </c>
      <c r="V285" s="3" t="str">
        <f>IF(Line[Asset Group]="","",VLOOKUP(Line[Material],material_master,2,FALSE))</f>
        <v/>
      </c>
      <c r="W285" s="3" t="str">
        <f>IF(Line[Height m]="","",Line[Height m])</f>
        <v/>
      </c>
      <c r="X285" s="3" t="str">
        <f>IF(Line[Length m]="","",Line[Length m])</f>
        <v/>
      </c>
      <c r="Y285" s="3" t="str">
        <f>IF(Line[Width m]="","",Line[Width m])</f>
        <v/>
      </c>
      <c r="Z285" s="3" t="str">
        <f>IF(Line[Asset Group]="","",VLOOKUP(Line[Purpose],f_g_function,2,FALSE))</f>
        <v/>
      </c>
      <c r="AA285" s="3" t="str">
        <f>IF(Line[Asset Group]="","",VLOOKUP(Line[Post Material],material_master,2,FALSE))</f>
        <v/>
      </c>
      <c r="AB285" s="3" t="str">
        <f>IF(Line[Pipe Diameter mm]="","",Line[Pipe Diameter mm])</f>
        <v/>
      </c>
      <c r="AC285" s="3" t="str">
        <f>IF(Line[Asset Group]="","",VLOOKUP(Line[Pipe Material],irrigation_pipe_material,2,FALSE))</f>
        <v/>
      </c>
      <c r="AD285" s="3" t="str">
        <f>IF(Line[Asset Group]="","",VLOOKUP(Line[System],irrigation_system,2,FALSE))</f>
        <v/>
      </c>
      <c r="AE285" s="3" t="str">
        <f>IF(Line[Asset Group]="","",VLOOKUP(Line[Status],irrigation_status,2,FALSE))</f>
        <v/>
      </c>
      <c r="AF285" s="3" t="str">
        <f>IF(Line[Asset Group]="","",VLOOKUP(Line[Surface],subdom_master_gdb,2,FALSE))</f>
        <v/>
      </c>
      <c r="AG285" s="3" t="str">
        <f>IF(Line[Surface Layer Depth mm]="","",Line[Surface Layer Depth mm])</f>
        <v/>
      </c>
      <c r="AH285" s="3" t="str">
        <f>IF(Line[Av Width m]="","",Line[Av Width m])</f>
        <v/>
      </c>
      <c r="AI285" s="3" t="str">
        <f>IF(Line[Asset Group]="","",VLOOKUP(Line[Cycle],yes_no,2,FALSE))</f>
        <v/>
      </c>
      <c r="AJ285" s="3" t="str">
        <f>IF(Line[Asset Group]="","",VLOOKUP(Line[Species],hedge_species,2,FALSE))</f>
        <v/>
      </c>
    </row>
    <row r="286" spans="1:36" s="3" customFormat="1" x14ac:dyDescent="0.2">
      <c r="A286" s="3" t="str">
        <f>IF(Line[DWG File Name]="","",Line[DWG File Name])</f>
        <v/>
      </c>
      <c r="B286" s="3" t="str">
        <f>IF(Line[DWG Layer Name]="","",Line[DWG Layer Name])</f>
        <v/>
      </c>
      <c r="C286" s="3" t="str">
        <f>IF(Line[DWG Handle]="","",Line[DWG Handle])</f>
        <v/>
      </c>
      <c r="D286" s="58" t="str">
        <f>IF(Line[Approx Centroid X]="","",Line[Approx Centroid X])</f>
        <v/>
      </c>
      <c r="E286" s="58" t="str">
        <f>IF(Line[Approx Centroid Y]="","",Line[Approx Centroid Y])</f>
        <v/>
      </c>
      <c r="F286" s="3" t="str">
        <f>IF(Line[Replacement Asset]="","",Line[Replacement Asset])</f>
        <v/>
      </c>
      <c r="G286" s="3" t="str">
        <f>IF(Line[Asset ID]="","",UPPER(Line[Asset ID]))</f>
        <v/>
      </c>
      <c r="H286" s="3" t="str">
        <f>IF(Line[Asset Group]="","",VLOOKUP(Line[Asset Group],asset_grp_line,4,FALSE))</f>
        <v/>
      </c>
      <c r="I286" s="3" t="str">
        <f>IF(Line[Asset Group]="","",VLOOKUP(Line[Asset Group],asset_grp_line,2,FALSE))</f>
        <v/>
      </c>
      <c r="J286" s="3" t="str">
        <f>IF(Line[Asset Group]="","",VLOOKUP(Line[Asset Group],asset_grp_line,3,FALSE))</f>
        <v/>
      </c>
      <c r="K286" s="3" t="str">
        <f>IF(Line[Asset Group]="","",VLOOKUP(Line[Asset Type],type_master_list,2,FALSE))</f>
        <v/>
      </c>
      <c r="L286" s="3" t="str">
        <f>IF(Line[Asset Name]="","",PROPER(Line[Asset Name]))</f>
        <v/>
      </c>
      <c r="M286" s="11" t="str">
        <f>IF(Line[Install Date]="","",(Line[Install Date]))</f>
        <v/>
      </c>
      <c r="N286" s="3" t="str">
        <f>IF(Line[Note]="","",PROPER(Line[Note]))</f>
        <v/>
      </c>
      <c r="O286" s="3" t="str">
        <f>IF(Line[Resource Consent Number]="","",UPPER(Line[Resource Consent Number]))</f>
        <v/>
      </c>
      <c r="P286" s="53" t="str">
        <f>IF(Line[Asset Unit Cost]="","",Line[Asset Unit Cost])</f>
        <v/>
      </c>
      <c r="Q286" s="3" t="str">
        <f>IF(Line[Added By]="","",UPPER(Line[Added By]))</f>
        <v/>
      </c>
      <c r="R286" s="11" t="str">
        <f>IF(Line[Added Date]="","",(Line[Added Date]))</f>
        <v/>
      </c>
      <c r="S286" s="3" t="str">
        <f>IF(Line[Z COORD]="","",PROPER(Line[Z COORD]))</f>
        <v/>
      </c>
      <c r="T286" s="3" t="str">
        <f>IF(Line[Asset Description]="","",PROPER(Line[Asset Description]))</f>
        <v/>
      </c>
      <c r="U286" s="3" t="str">
        <f>IF(Line[Asset Group]="","",VLOOKUP(Line[Wall SubType],subdom_master_gdb,2,FALSE))</f>
        <v/>
      </c>
      <c r="V286" s="3" t="str">
        <f>IF(Line[Asset Group]="","",VLOOKUP(Line[Material],material_master,2,FALSE))</f>
        <v/>
      </c>
      <c r="W286" s="3" t="str">
        <f>IF(Line[Height m]="","",Line[Height m])</f>
        <v/>
      </c>
      <c r="X286" s="3" t="str">
        <f>IF(Line[Length m]="","",Line[Length m])</f>
        <v/>
      </c>
      <c r="Y286" s="3" t="str">
        <f>IF(Line[Width m]="","",Line[Width m])</f>
        <v/>
      </c>
      <c r="Z286" s="3" t="str">
        <f>IF(Line[Asset Group]="","",VLOOKUP(Line[Purpose],f_g_function,2,FALSE))</f>
        <v/>
      </c>
      <c r="AA286" s="3" t="str">
        <f>IF(Line[Asset Group]="","",VLOOKUP(Line[Post Material],material_master,2,FALSE))</f>
        <v/>
      </c>
      <c r="AB286" s="3" t="str">
        <f>IF(Line[Pipe Diameter mm]="","",Line[Pipe Diameter mm])</f>
        <v/>
      </c>
      <c r="AC286" s="3" t="str">
        <f>IF(Line[Asset Group]="","",VLOOKUP(Line[Pipe Material],irrigation_pipe_material,2,FALSE))</f>
        <v/>
      </c>
      <c r="AD286" s="3" t="str">
        <f>IF(Line[Asset Group]="","",VLOOKUP(Line[System],irrigation_system,2,FALSE))</f>
        <v/>
      </c>
      <c r="AE286" s="3" t="str">
        <f>IF(Line[Asset Group]="","",VLOOKUP(Line[Status],irrigation_status,2,FALSE))</f>
        <v/>
      </c>
      <c r="AF286" s="3" t="str">
        <f>IF(Line[Asset Group]="","",VLOOKUP(Line[Surface],subdom_master_gdb,2,FALSE))</f>
        <v/>
      </c>
      <c r="AG286" s="3" t="str">
        <f>IF(Line[Surface Layer Depth mm]="","",Line[Surface Layer Depth mm])</f>
        <v/>
      </c>
      <c r="AH286" s="3" t="str">
        <f>IF(Line[Av Width m]="","",Line[Av Width m])</f>
        <v/>
      </c>
      <c r="AI286" s="3" t="str">
        <f>IF(Line[Asset Group]="","",VLOOKUP(Line[Cycle],yes_no,2,FALSE))</f>
        <v/>
      </c>
      <c r="AJ286" s="3" t="str">
        <f>IF(Line[Asset Group]="","",VLOOKUP(Line[Species],hedge_species,2,FALSE))</f>
        <v/>
      </c>
    </row>
    <row r="287" spans="1:36" s="3" customFormat="1" x14ac:dyDescent="0.2">
      <c r="A287" s="3" t="str">
        <f>IF(Line[DWG File Name]="","",Line[DWG File Name])</f>
        <v/>
      </c>
      <c r="B287" s="3" t="str">
        <f>IF(Line[DWG Layer Name]="","",Line[DWG Layer Name])</f>
        <v/>
      </c>
      <c r="C287" s="3" t="str">
        <f>IF(Line[DWG Handle]="","",Line[DWG Handle])</f>
        <v/>
      </c>
      <c r="D287" s="58" t="str">
        <f>IF(Line[Approx Centroid X]="","",Line[Approx Centroid X])</f>
        <v/>
      </c>
      <c r="E287" s="58" t="str">
        <f>IF(Line[Approx Centroid Y]="","",Line[Approx Centroid Y])</f>
        <v/>
      </c>
      <c r="F287" s="3" t="str">
        <f>IF(Line[Replacement Asset]="","",Line[Replacement Asset])</f>
        <v/>
      </c>
      <c r="G287" s="3" t="str">
        <f>IF(Line[Asset ID]="","",UPPER(Line[Asset ID]))</f>
        <v/>
      </c>
      <c r="H287" s="3" t="str">
        <f>IF(Line[Asset Group]="","",VLOOKUP(Line[Asset Group],asset_grp_line,4,FALSE))</f>
        <v/>
      </c>
      <c r="I287" s="3" t="str">
        <f>IF(Line[Asset Group]="","",VLOOKUP(Line[Asset Group],asset_grp_line,2,FALSE))</f>
        <v/>
      </c>
      <c r="J287" s="3" t="str">
        <f>IF(Line[Asset Group]="","",VLOOKUP(Line[Asset Group],asset_grp_line,3,FALSE))</f>
        <v/>
      </c>
      <c r="K287" s="3" t="str">
        <f>IF(Line[Asset Group]="","",VLOOKUP(Line[Asset Type],type_master_list,2,FALSE))</f>
        <v/>
      </c>
      <c r="L287" s="3" t="str">
        <f>IF(Line[Asset Name]="","",PROPER(Line[Asset Name]))</f>
        <v/>
      </c>
      <c r="M287" s="11" t="str">
        <f>IF(Line[Install Date]="","",(Line[Install Date]))</f>
        <v/>
      </c>
      <c r="N287" s="3" t="str">
        <f>IF(Line[Note]="","",PROPER(Line[Note]))</f>
        <v/>
      </c>
      <c r="O287" s="3" t="str">
        <f>IF(Line[Resource Consent Number]="","",UPPER(Line[Resource Consent Number]))</f>
        <v/>
      </c>
      <c r="P287" s="53" t="str">
        <f>IF(Line[Asset Unit Cost]="","",Line[Asset Unit Cost])</f>
        <v/>
      </c>
      <c r="Q287" s="3" t="str">
        <f>IF(Line[Added By]="","",UPPER(Line[Added By]))</f>
        <v/>
      </c>
      <c r="R287" s="11" t="str">
        <f>IF(Line[Added Date]="","",(Line[Added Date]))</f>
        <v/>
      </c>
      <c r="S287" s="3" t="str">
        <f>IF(Line[Z COORD]="","",PROPER(Line[Z COORD]))</f>
        <v/>
      </c>
      <c r="T287" s="3" t="str">
        <f>IF(Line[Asset Description]="","",PROPER(Line[Asset Description]))</f>
        <v/>
      </c>
      <c r="U287" s="3" t="str">
        <f>IF(Line[Asset Group]="","",VLOOKUP(Line[Wall SubType],subdom_master_gdb,2,FALSE))</f>
        <v/>
      </c>
      <c r="V287" s="3" t="str">
        <f>IF(Line[Asset Group]="","",VLOOKUP(Line[Material],material_master,2,FALSE))</f>
        <v/>
      </c>
      <c r="W287" s="3" t="str">
        <f>IF(Line[Height m]="","",Line[Height m])</f>
        <v/>
      </c>
      <c r="X287" s="3" t="str">
        <f>IF(Line[Length m]="","",Line[Length m])</f>
        <v/>
      </c>
      <c r="Y287" s="3" t="str">
        <f>IF(Line[Width m]="","",Line[Width m])</f>
        <v/>
      </c>
      <c r="Z287" s="3" t="str">
        <f>IF(Line[Asset Group]="","",VLOOKUP(Line[Purpose],f_g_function,2,FALSE))</f>
        <v/>
      </c>
      <c r="AA287" s="3" t="str">
        <f>IF(Line[Asset Group]="","",VLOOKUP(Line[Post Material],material_master,2,FALSE))</f>
        <v/>
      </c>
      <c r="AB287" s="3" t="str">
        <f>IF(Line[Pipe Diameter mm]="","",Line[Pipe Diameter mm])</f>
        <v/>
      </c>
      <c r="AC287" s="3" t="str">
        <f>IF(Line[Asset Group]="","",VLOOKUP(Line[Pipe Material],irrigation_pipe_material,2,FALSE))</f>
        <v/>
      </c>
      <c r="AD287" s="3" t="str">
        <f>IF(Line[Asset Group]="","",VLOOKUP(Line[System],irrigation_system,2,FALSE))</f>
        <v/>
      </c>
      <c r="AE287" s="3" t="str">
        <f>IF(Line[Asset Group]="","",VLOOKUP(Line[Status],irrigation_status,2,FALSE))</f>
        <v/>
      </c>
      <c r="AF287" s="3" t="str">
        <f>IF(Line[Asset Group]="","",VLOOKUP(Line[Surface],subdom_master_gdb,2,FALSE))</f>
        <v/>
      </c>
      <c r="AG287" s="3" t="str">
        <f>IF(Line[Surface Layer Depth mm]="","",Line[Surface Layer Depth mm])</f>
        <v/>
      </c>
      <c r="AH287" s="3" t="str">
        <f>IF(Line[Av Width m]="","",Line[Av Width m])</f>
        <v/>
      </c>
      <c r="AI287" s="3" t="str">
        <f>IF(Line[Asset Group]="","",VLOOKUP(Line[Cycle],yes_no,2,FALSE))</f>
        <v/>
      </c>
      <c r="AJ287" s="3" t="str">
        <f>IF(Line[Asset Group]="","",VLOOKUP(Line[Species],hedge_species,2,FALSE))</f>
        <v/>
      </c>
    </row>
    <row r="288" spans="1:36" s="3" customFormat="1" x14ac:dyDescent="0.2">
      <c r="A288" s="3" t="str">
        <f>IF(Line[DWG File Name]="","",Line[DWG File Name])</f>
        <v/>
      </c>
      <c r="B288" s="3" t="str">
        <f>IF(Line[DWG Layer Name]="","",Line[DWG Layer Name])</f>
        <v/>
      </c>
      <c r="C288" s="3" t="str">
        <f>IF(Line[DWG Handle]="","",Line[DWG Handle])</f>
        <v/>
      </c>
      <c r="D288" s="58" t="str">
        <f>IF(Line[Approx Centroid X]="","",Line[Approx Centroid X])</f>
        <v/>
      </c>
      <c r="E288" s="58" t="str">
        <f>IF(Line[Approx Centroid Y]="","",Line[Approx Centroid Y])</f>
        <v/>
      </c>
      <c r="F288" s="3" t="str">
        <f>IF(Line[Replacement Asset]="","",Line[Replacement Asset])</f>
        <v/>
      </c>
      <c r="G288" s="3" t="str">
        <f>IF(Line[Asset ID]="","",UPPER(Line[Asset ID]))</f>
        <v/>
      </c>
      <c r="H288" s="3" t="str">
        <f>IF(Line[Asset Group]="","",VLOOKUP(Line[Asset Group],asset_grp_line,4,FALSE))</f>
        <v/>
      </c>
      <c r="I288" s="3" t="str">
        <f>IF(Line[Asset Group]="","",VLOOKUP(Line[Asset Group],asset_grp_line,2,FALSE))</f>
        <v/>
      </c>
      <c r="J288" s="3" t="str">
        <f>IF(Line[Asset Group]="","",VLOOKUP(Line[Asset Group],asset_grp_line,3,FALSE))</f>
        <v/>
      </c>
      <c r="K288" s="3" t="str">
        <f>IF(Line[Asset Group]="","",VLOOKUP(Line[Asset Type],type_master_list,2,FALSE))</f>
        <v/>
      </c>
      <c r="L288" s="3" t="str">
        <f>IF(Line[Asset Name]="","",PROPER(Line[Asset Name]))</f>
        <v/>
      </c>
      <c r="M288" s="11" t="str">
        <f>IF(Line[Install Date]="","",(Line[Install Date]))</f>
        <v/>
      </c>
      <c r="N288" s="3" t="str">
        <f>IF(Line[Note]="","",PROPER(Line[Note]))</f>
        <v/>
      </c>
      <c r="O288" s="3" t="str">
        <f>IF(Line[Resource Consent Number]="","",UPPER(Line[Resource Consent Number]))</f>
        <v/>
      </c>
      <c r="P288" s="53" t="str">
        <f>IF(Line[Asset Unit Cost]="","",Line[Asset Unit Cost])</f>
        <v/>
      </c>
      <c r="Q288" s="3" t="str">
        <f>IF(Line[Added By]="","",UPPER(Line[Added By]))</f>
        <v/>
      </c>
      <c r="R288" s="11" t="str">
        <f>IF(Line[Added Date]="","",(Line[Added Date]))</f>
        <v/>
      </c>
      <c r="S288" s="3" t="str">
        <f>IF(Line[Z COORD]="","",PROPER(Line[Z COORD]))</f>
        <v/>
      </c>
      <c r="T288" s="3" t="str">
        <f>IF(Line[Asset Description]="","",PROPER(Line[Asset Description]))</f>
        <v/>
      </c>
      <c r="U288" s="3" t="str">
        <f>IF(Line[Asset Group]="","",VLOOKUP(Line[Wall SubType],subdom_master_gdb,2,FALSE))</f>
        <v/>
      </c>
      <c r="V288" s="3" t="str">
        <f>IF(Line[Asset Group]="","",VLOOKUP(Line[Material],material_master,2,FALSE))</f>
        <v/>
      </c>
      <c r="W288" s="3" t="str">
        <f>IF(Line[Height m]="","",Line[Height m])</f>
        <v/>
      </c>
      <c r="X288" s="3" t="str">
        <f>IF(Line[Length m]="","",Line[Length m])</f>
        <v/>
      </c>
      <c r="Y288" s="3" t="str">
        <f>IF(Line[Width m]="","",Line[Width m])</f>
        <v/>
      </c>
      <c r="Z288" s="3" t="str">
        <f>IF(Line[Asset Group]="","",VLOOKUP(Line[Purpose],f_g_function,2,FALSE))</f>
        <v/>
      </c>
      <c r="AA288" s="3" t="str">
        <f>IF(Line[Asset Group]="","",VLOOKUP(Line[Post Material],material_master,2,FALSE))</f>
        <v/>
      </c>
      <c r="AB288" s="3" t="str">
        <f>IF(Line[Pipe Diameter mm]="","",Line[Pipe Diameter mm])</f>
        <v/>
      </c>
      <c r="AC288" s="3" t="str">
        <f>IF(Line[Asset Group]="","",VLOOKUP(Line[Pipe Material],irrigation_pipe_material,2,FALSE))</f>
        <v/>
      </c>
      <c r="AD288" s="3" t="str">
        <f>IF(Line[Asset Group]="","",VLOOKUP(Line[System],irrigation_system,2,FALSE))</f>
        <v/>
      </c>
      <c r="AE288" s="3" t="str">
        <f>IF(Line[Asset Group]="","",VLOOKUP(Line[Status],irrigation_status,2,FALSE))</f>
        <v/>
      </c>
      <c r="AF288" s="3" t="str">
        <f>IF(Line[Asset Group]="","",VLOOKUP(Line[Surface],subdom_master_gdb,2,FALSE))</f>
        <v/>
      </c>
      <c r="AG288" s="3" t="str">
        <f>IF(Line[Surface Layer Depth mm]="","",Line[Surface Layer Depth mm])</f>
        <v/>
      </c>
      <c r="AH288" s="3" t="str">
        <f>IF(Line[Av Width m]="","",Line[Av Width m])</f>
        <v/>
      </c>
      <c r="AI288" s="3" t="str">
        <f>IF(Line[Asset Group]="","",VLOOKUP(Line[Cycle],yes_no,2,FALSE))</f>
        <v/>
      </c>
      <c r="AJ288" s="3" t="str">
        <f>IF(Line[Asset Group]="","",VLOOKUP(Line[Species],hedge_species,2,FALSE))</f>
        <v/>
      </c>
    </row>
    <row r="289" spans="1:36" s="3" customFormat="1" x14ac:dyDescent="0.2">
      <c r="A289" s="3" t="str">
        <f>IF(Line[DWG File Name]="","",Line[DWG File Name])</f>
        <v/>
      </c>
      <c r="B289" s="3" t="str">
        <f>IF(Line[DWG Layer Name]="","",Line[DWG Layer Name])</f>
        <v/>
      </c>
      <c r="C289" s="3" t="str">
        <f>IF(Line[DWG Handle]="","",Line[DWG Handle])</f>
        <v/>
      </c>
      <c r="D289" s="58" t="str">
        <f>IF(Line[Approx Centroid X]="","",Line[Approx Centroid X])</f>
        <v/>
      </c>
      <c r="E289" s="58" t="str">
        <f>IF(Line[Approx Centroid Y]="","",Line[Approx Centroid Y])</f>
        <v/>
      </c>
      <c r="F289" s="3" t="str">
        <f>IF(Line[Replacement Asset]="","",Line[Replacement Asset])</f>
        <v/>
      </c>
      <c r="G289" s="3" t="str">
        <f>IF(Line[Asset ID]="","",UPPER(Line[Asset ID]))</f>
        <v/>
      </c>
      <c r="H289" s="3" t="str">
        <f>IF(Line[Asset Group]="","",VLOOKUP(Line[Asset Group],asset_grp_line,4,FALSE))</f>
        <v/>
      </c>
      <c r="I289" s="3" t="str">
        <f>IF(Line[Asset Group]="","",VLOOKUP(Line[Asset Group],asset_grp_line,2,FALSE))</f>
        <v/>
      </c>
      <c r="J289" s="3" t="str">
        <f>IF(Line[Asset Group]="","",VLOOKUP(Line[Asset Group],asset_grp_line,3,FALSE))</f>
        <v/>
      </c>
      <c r="K289" s="3" t="str">
        <f>IF(Line[Asset Group]="","",VLOOKUP(Line[Asset Type],type_master_list,2,FALSE))</f>
        <v/>
      </c>
      <c r="L289" s="3" t="str">
        <f>IF(Line[Asset Name]="","",PROPER(Line[Asset Name]))</f>
        <v/>
      </c>
      <c r="M289" s="11" t="str">
        <f>IF(Line[Install Date]="","",(Line[Install Date]))</f>
        <v/>
      </c>
      <c r="N289" s="3" t="str">
        <f>IF(Line[Note]="","",PROPER(Line[Note]))</f>
        <v/>
      </c>
      <c r="O289" s="3" t="str">
        <f>IF(Line[Resource Consent Number]="","",UPPER(Line[Resource Consent Number]))</f>
        <v/>
      </c>
      <c r="P289" s="53" t="str">
        <f>IF(Line[Asset Unit Cost]="","",Line[Asset Unit Cost])</f>
        <v/>
      </c>
      <c r="Q289" s="3" t="str">
        <f>IF(Line[Added By]="","",UPPER(Line[Added By]))</f>
        <v/>
      </c>
      <c r="R289" s="11" t="str">
        <f>IF(Line[Added Date]="","",(Line[Added Date]))</f>
        <v/>
      </c>
      <c r="S289" s="3" t="str">
        <f>IF(Line[Z COORD]="","",PROPER(Line[Z COORD]))</f>
        <v/>
      </c>
      <c r="T289" s="3" t="str">
        <f>IF(Line[Asset Description]="","",PROPER(Line[Asset Description]))</f>
        <v/>
      </c>
      <c r="U289" s="3" t="str">
        <f>IF(Line[Asset Group]="","",VLOOKUP(Line[Wall SubType],subdom_master_gdb,2,FALSE))</f>
        <v/>
      </c>
      <c r="V289" s="3" t="str">
        <f>IF(Line[Asset Group]="","",VLOOKUP(Line[Material],material_master,2,FALSE))</f>
        <v/>
      </c>
      <c r="W289" s="3" t="str">
        <f>IF(Line[Height m]="","",Line[Height m])</f>
        <v/>
      </c>
      <c r="X289" s="3" t="str">
        <f>IF(Line[Length m]="","",Line[Length m])</f>
        <v/>
      </c>
      <c r="Y289" s="3" t="str">
        <f>IF(Line[Width m]="","",Line[Width m])</f>
        <v/>
      </c>
      <c r="Z289" s="3" t="str">
        <f>IF(Line[Asset Group]="","",VLOOKUP(Line[Purpose],f_g_function,2,FALSE))</f>
        <v/>
      </c>
      <c r="AA289" s="3" t="str">
        <f>IF(Line[Asset Group]="","",VLOOKUP(Line[Post Material],material_master,2,FALSE))</f>
        <v/>
      </c>
      <c r="AB289" s="3" t="str">
        <f>IF(Line[Pipe Diameter mm]="","",Line[Pipe Diameter mm])</f>
        <v/>
      </c>
      <c r="AC289" s="3" t="str">
        <f>IF(Line[Asset Group]="","",VLOOKUP(Line[Pipe Material],irrigation_pipe_material,2,FALSE))</f>
        <v/>
      </c>
      <c r="AD289" s="3" t="str">
        <f>IF(Line[Asset Group]="","",VLOOKUP(Line[System],irrigation_system,2,FALSE))</f>
        <v/>
      </c>
      <c r="AE289" s="3" t="str">
        <f>IF(Line[Asset Group]="","",VLOOKUP(Line[Status],irrigation_status,2,FALSE))</f>
        <v/>
      </c>
      <c r="AF289" s="3" t="str">
        <f>IF(Line[Asset Group]="","",VLOOKUP(Line[Surface],subdom_master_gdb,2,FALSE))</f>
        <v/>
      </c>
      <c r="AG289" s="3" t="str">
        <f>IF(Line[Surface Layer Depth mm]="","",Line[Surface Layer Depth mm])</f>
        <v/>
      </c>
      <c r="AH289" s="3" t="str">
        <f>IF(Line[Av Width m]="","",Line[Av Width m])</f>
        <v/>
      </c>
      <c r="AI289" s="3" t="str">
        <f>IF(Line[Asset Group]="","",VLOOKUP(Line[Cycle],yes_no,2,FALSE))</f>
        <v/>
      </c>
      <c r="AJ289" s="3" t="str">
        <f>IF(Line[Asset Group]="","",VLOOKUP(Line[Species],hedge_species,2,FALSE))</f>
        <v/>
      </c>
    </row>
    <row r="290" spans="1:36" s="3" customFormat="1" x14ac:dyDescent="0.2">
      <c r="A290" s="3" t="str">
        <f>IF(Line[DWG File Name]="","",Line[DWG File Name])</f>
        <v/>
      </c>
      <c r="B290" s="3" t="str">
        <f>IF(Line[DWG Layer Name]="","",Line[DWG Layer Name])</f>
        <v/>
      </c>
      <c r="C290" s="3" t="str">
        <f>IF(Line[DWG Handle]="","",Line[DWG Handle])</f>
        <v/>
      </c>
      <c r="D290" s="58" t="str">
        <f>IF(Line[Approx Centroid X]="","",Line[Approx Centroid X])</f>
        <v/>
      </c>
      <c r="E290" s="58" t="str">
        <f>IF(Line[Approx Centroid Y]="","",Line[Approx Centroid Y])</f>
        <v/>
      </c>
      <c r="F290" s="3" t="str">
        <f>IF(Line[Replacement Asset]="","",Line[Replacement Asset])</f>
        <v/>
      </c>
      <c r="G290" s="3" t="str">
        <f>IF(Line[Asset ID]="","",UPPER(Line[Asset ID]))</f>
        <v/>
      </c>
      <c r="H290" s="3" t="str">
        <f>IF(Line[Asset Group]="","",VLOOKUP(Line[Asset Group],asset_grp_line,4,FALSE))</f>
        <v/>
      </c>
      <c r="I290" s="3" t="str">
        <f>IF(Line[Asset Group]="","",VLOOKUP(Line[Asset Group],asset_grp_line,2,FALSE))</f>
        <v/>
      </c>
      <c r="J290" s="3" t="str">
        <f>IF(Line[Asset Group]="","",VLOOKUP(Line[Asset Group],asset_grp_line,3,FALSE))</f>
        <v/>
      </c>
      <c r="K290" s="3" t="str">
        <f>IF(Line[Asset Group]="","",VLOOKUP(Line[Asset Type],type_master_list,2,FALSE))</f>
        <v/>
      </c>
      <c r="L290" s="3" t="str">
        <f>IF(Line[Asset Name]="","",PROPER(Line[Asset Name]))</f>
        <v/>
      </c>
      <c r="M290" s="11" t="str">
        <f>IF(Line[Install Date]="","",(Line[Install Date]))</f>
        <v/>
      </c>
      <c r="N290" s="3" t="str">
        <f>IF(Line[Note]="","",PROPER(Line[Note]))</f>
        <v/>
      </c>
      <c r="O290" s="3" t="str">
        <f>IF(Line[Resource Consent Number]="","",UPPER(Line[Resource Consent Number]))</f>
        <v/>
      </c>
      <c r="P290" s="53" t="str">
        <f>IF(Line[Asset Unit Cost]="","",Line[Asset Unit Cost])</f>
        <v/>
      </c>
      <c r="Q290" s="3" t="str">
        <f>IF(Line[Added By]="","",UPPER(Line[Added By]))</f>
        <v/>
      </c>
      <c r="R290" s="11" t="str">
        <f>IF(Line[Added Date]="","",(Line[Added Date]))</f>
        <v/>
      </c>
      <c r="S290" s="3" t="str">
        <f>IF(Line[Z COORD]="","",PROPER(Line[Z COORD]))</f>
        <v/>
      </c>
      <c r="T290" s="3" t="str">
        <f>IF(Line[Asset Description]="","",PROPER(Line[Asset Description]))</f>
        <v/>
      </c>
      <c r="U290" s="3" t="str">
        <f>IF(Line[Asset Group]="","",VLOOKUP(Line[Wall SubType],subdom_master_gdb,2,FALSE))</f>
        <v/>
      </c>
      <c r="V290" s="3" t="str">
        <f>IF(Line[Asset Group]="","",VLOOKUP(Line[Material],material_master,2,FALSE))</f>
        <v/>
      </c>
      <c r="W290" s="3" t="str">
        <f>IF(Line[Height m]="","",Line[Height m])</f>
        <v/>
      </c>
      <c r="X290" s="3" t="str">
        <f>IF(Line[Length m]="","",Line[Length m])</f>
        <v/>
      </c>
      <c r="Y290" s="3" t="str">
        <f>IF(Line[Width m]="","",Line[Width m])</f>
        <v/>
      </c>
      <c r="Z290" s="3" t="str">
        <f>IF(Line[Asset Group]="","",VLOOKUP(Line[Purpose],f_g_function,2,FALSE))</f>
        <v/>
      </c>
      <c r="AA290" s="3" t="str">
        <f>IF(Line[Asset Group]="","",VLOOKUP(Line[Post Material],material_master,2,FALSE))</f>
        <v/>
      </c>
      <c r="AB290" s="3" t="str">
        <f>IF(Line[Pipe Diameter mm]="","",Line[Pipe Diameter mm])</f>
        <v/>
      </c>
      <c r="AC290" s="3" t="str">
        <f>IF(Line[Asset Group]="","",VLOOKUP(Line[Pipe Material],irrigation_pipe_material,2,FALSE))</f>
        <v/>
      </c>
      <c r="AD290" s="3" t="str">
        <f>IF(Line[Asset Group]="","",VLOOKUP(Line[System],irrigation_system,2,FALSE))</f>
        <v/>
      </c>
      <c r="AE290" s="3" t="str">
        <f>IF(Line[Asset Group]="","",VLOOKUP(Line[Status],irrigation_status,2,FALSE))</f>
        <v/>
      </c>
      <c r="AF290" s="3" t="str">
        <f>IF(Line[Asset Group]="","",VLOOKUP(Line[Surface],subdom_master_gdb,2,FALSE))</f>
        <v/>
      </c>
      <c r="AG290" s="3" t="str">
        <f>IF(Line[Surface Layer Depth mm]="","",Line[Surface Layer Depth mm])</f>
        <v/>
      </c>
      <c r="AH290" s="3" t="str">
        <f>IF(Line[Av Width m]="","",Line[Av Width m])</f>
        <v/>
      </c>
      <c r="AI290" s="3" t="str">
        <f>IF(Line[Asset Group]="","",VLOOKUP(Line[Cycle],yes_no,2,FALSE))</f>
        <v/>
      </c>
      <c r="AJ290" s="3" t="str">
        <f>IF(Line[Asset Group]="","",VLOOKUP(Line[Species],hedge_species,2,FALSE))</f>
        <v/>
      </c>
    </row>
    <row r="291" spans="1:36" s="3" customFormat="1" x14ac:dyDescent="0.2">
      <c r="A291" s="3" t="str">
        <f>IF(Line[DWG File Name]="","",Line[DWG File Name])</f>
        <v/>
      </c>
      <c r="B291" s="3" t="str">
        <f>IF(Line[DWG Layer Name]="","",Line[DWG Layer Name])</f>
        <v/>
      </c>
      <c r="C291" s="3" t="str">
        <f>IF(Line[DWG Handle]="","",Line[DWG Handle])</f>
        <v/>
      </c>
      <c r="D291" s="58" t="str">
        <f>IF(Line[Approx Centroid X]="","",Line[Approx Centroid X])</f>
        <v/>
      </c>
      <c r="E291" s="58" t="str">
        <f>IF(Line[Approx Centroid Y]="","",Line[Approx Centroid Y])</f>
        <v/>
      </c>
      <c r="F291" s="3" t="str">
        <f>IF(Line[Replacement Asset]="","",Line[Replacement Asset])</f>
        <v/>
      </c>
      <c r="G291" s="3" t="str">
        <f>IF(Line[Asset ID]="","",UPPER(Line[Asset ID]))</f>
        <v/>
      </c>
      <c r="H291" s="3" t="str">
        <f>IF(Line[Asset Group]="","",VLOOKUP(Line[Asset Group],asset_grp_line,4,FALSE))</f>
        <v/>
      </c>
      <c r="I291" s="3" t="str">
        <f>IF(Line[Asset Group]="","",VLOOKUP(Line[Asset Group],asset_grp_line,2,FALSE))</f>
        <v/>
      </c>
      <c r="J291" s="3" t="str">
        <f>IF(Line[Asset Group]="","",VLOOKUP(Line[Asset Group],asset_grp_line,3,FALSE))</f>
        <v/>
      </c>
      <c r="K291" s="3" t="str">
        <f>IF(Line[Asset Group]="","",VLOOKUP(Line[Asset Type],type_master_list,2,FALSE))</f>
        <v/>
      </c>
      <c r="L291" s="3" t="str">
        <f>IF(Line[Asset Name]="","",PROPER(Line[Asset Name]))</f>
        <v/>
      </c>
      <c r="M291" s="11" t="str">
        <f>IF(Line[Install Date]="","",(Line[Install Date]))</f>
        <v/>
      </c>
      <c r="N291" s="3" t="str">
        <f>IF(Line[Note]="","",PROPER(Line[Note]))</f>
        <v/>
      </c>
      <c r="O291" s="3" t="str">
        <f>IF(Line[Resource Consent Number]="","",UPPER(Line[Resource Consent Number]))</f>
        <v/>
      </c>
      <c r="P291" s="53" t="str">
        <f>IF(Line[Asset Unit Cost]="","",Line[Asset Unit Cost])</f>
        <v/>
      </c>
      <c r="Q291" s="3" t="str">
        <f>IF(Line[Added By]="","",UPPER(Line[Added By]))</f>
        <v/>
      </c>
      <c r="R291" s="11" t="str">
        <f>IF(Line[Added Date]="","",(Line[Added Date]))</f>
        <v/>
      </c>
      <c r="S291" s="3" t="str">
        <f>IF(Line[Z COORD]="","",PROPER(Line[Z COORD]))</f>
        <v/>
      </c>
      <c r="T291" s="3" t="str">
        <f>IF(Line[Asset Description]="","",PROPER(Line[Asset Description]))</f>
        <v/>
      </c>
      <c r="U291" s="3" t="str">
        <f>IF(Line[Asset Group]="","",VLOOKUP(Line[Wall SubType],subdom_master_gdb,2,FALSE))</f>
        <v/>
      </c>
      <c r="V291" s="3" t="str">
        <f>IF(Line[Asset Group]="","",VLOOKUP(Line[Material],material_master,2,FALSE))</f>
        <v/>
      </c>
      <c r="W291" s="3" t="str">
        <f>IF(Line[Height m]="","",Line[Height m])</f>
        <v/>
      </c>
      <c r="X291" s="3" t="str">
        <f>IF(Line[Length m]="","",Line[Length m])</f>
        <v/>
      </c>
      <c r="Y291" s="3" t="str">
        <f>IF(Line[Width m]="","",Line[Width m])</f>
        <v/>
      </c>
      <c r="Z291" s="3" t="str">
        <f>IF(Line[Asset Group]="","",VLOOKUP(Line[Purpose],f_g_function,2,FALSE))</f>
        <v/>
      </c>
      <c r="AA291" s="3" t="str">
        <f>IF(Line[Asset Group]="","",VLOOKUP(Line[Post Material],material_master,2,FALSE))</f>
        <v/>
      </c>
      <c r="AB291" s="3" t="str">
        <f>IF(Line[Pipe Diameter mm]="","",Line[Pipe Diameter mm])</f>
        <v/>
      </c>
      <c r="AC291" s="3" t="str">
        <f>IF(Line[Asset Group]="","",VLOOKUP(Line[Pipe Material],irrigation_pipe_material,2,FALSE))</f>
        <v/>
      </c>
      <c r="AD291" s="3" t="str">
        <f>IF(Line[Asset Group]="","",VLOOKUP(Line[System],irrigation_system,2,FALSE))</f>
        <v/>
      </c>
      <c r="AE291" s="3" t="str">
        <f>IF(Line[Asset Group]="","",VLOOKUP(Line[Status],irrigation_status,2,FALSE))</f>
        <v/>
      </c>
      <c r="AF291" s="3" t="str">
        <f>IF(Line[Asset Group]="","",VLOOKUP(Line[Surface],subdom_master_gdb,2,FALSE))</f>
        <v/>
      </c>
      <c r="AG291" s="3" t="str">
        <f>IF(Line[Surface Layer Depth mm]="","",Line[Surface Layer Depth mm])</f>
        <v/>
      </c>
      <c r="AH291" s="3" t="str">
        <f>IF(Line[Av Width m]="","",Line[Av Width m])</f>
        <v/>
      </c>
      <c r="AI291" s="3" t="str">
        <f>IF(Line[Asset Group]="","",VLOOKUP(Line[Cycle],yes_no,2,FALSE))</f>
        <v/>
      </c>
      <c r="AJ291" s="3" t="str">
        <f>IF(Line[Asset Group]="","",VLOOKUP(Line[Species],hedge_species,2,FALSE))</f>
        <v/>
      </c>
    </row>
    <row r="292" spans="1:36" s="3" customFormat="1" x14ac:dyDescent="0.2">
      <c r="A292" s="3" t="str">
        <f>IF(Line[DWG File Name]="","",Line[DWG File Name])</f>
        <v/>
      </c>
      <c r="B292" s="3" t="str">
        <f>IF(Line[DWG Layer Name]="","",Line[DWG Layer Name])</f>
        <v/>
      </c>
      <c r="C292" s="3" t="str">
        <f>IF(Line[DWG Handle]="","",Line[DWG Handle])</f>
        <v/>
      </c>
      <c r="D292" s="58" t="str">
        <f>IF(Line[Approx Centroid X]="","",Line[Approx Centroid X])</f>
        <v/>
      </c>
      <c r="E292" s="58" t="str">
        <f>IF(Line[Approx Centroid Y]="","",Line[Approx Centroid Y])</f>
        <v/>
      </c>
      <c r="F292" s="3" t="str">
        <f>IF(Line[Replacement Asset]="","",Line[Replacement Asset])</f>
        <v/>
      </c>
      <c r="G292" s="3" t="str">
        <f>IF(Line[Asset ID]="","",UPPER(Line[Asset ID]))</f>
        <v/>
      </c>
      <c r="H292" s="3" t="str">
        <f>IF(Line[Asset Group]="","",VLOOKUP(Line[Asset Group],asset_grp_line,4,FALSE))</f>
        <v/>
      </c>
      <c r="I292" s="3" t="str">
        <f>IF(Line[Asset Group]="","",VLOOKUP(Line[Asset Group],asset_grp_line,2,FALSE))</f>
        <v/>
      </c>
      <c r="J292" s="3" t="str">
        <f>IF(Line[Asset Group]="","",VLOOKUP(Line[Asset Group],asset_grp_line,3,FALSE))</f>
        <v/>
      </c>
      <c r="K292" s="3" t="str">
        <f>IF(Line[Asset Group]="","",VLOOKUP(Line[Asset Type],type_master_list,2,FALSE))</f>
        <v/>
      </c>
      <c r="L292" s="3" t="str">
        <f>IF(Line[Asset Name]="","",PROPER(Line[Asset Name]))</f>
        <v/>
      </c>
      <c r="M292" s="11" t="str">
        <f>IF(Line[Install Date]="","",(Line[Install Date]))</f>
        <v/>
      </c>
      <c r="N292" s="3" t="str">
        <f>IF(Line[Note]="","",PROPER(Line[Note]))</f>
        <v/>
      </c>
      <c r="O292" s="3" t="str">
        <f>IF(Line[Resource Consent Number]="","",UPPER(Line[Resource Consent Number]))</f>
        <v/>
      </c>
      <c r="P292" s="53" t="str">
        <f>IF(Line[Asset Unit Cost]="","",Line[Asset Unit Cost])</f>
        <v/>
      </c>
      <c r="Q292" s="3" t="str">
        <f>IF(Line[Added By]="","",UPPER(Line[Added By]))</f>
        <v/>
      </c>
      <c r="R292" s="11" t="str">
        <f>IF(Line[Added Date]="","",(Line[Added Date]))</f>
        <v/>
      </c>
      <c r="S292" s="3" t="str">
        <f>IF(Line[Z COORD]="","",PROPER(Line[Z COORD]))</f>
        <v/>
      </c>
      <c r="T292" s="3" t="str">
        <f>IF(Line[Asset Description]="","",PROPER(Line[Asset Description]))</f>
        <v/>
      </c>
      <c r="U292" s="3" t="str">
        <f>IF(Line[Asset Group]="","",VLOOKUP(Line[Wall SubType],subdom_master_gdb,2,FALSE))</f>
        <v/>
      </c>
      <c r="V292" s="3" t="str">
        <f>IF(Line[Asset Group]="","",VLOOKUP(Line[Material],material_master,2,FALSE))</f>
        <v/>
      </c>
      <c r="W292" s="3" t="str">
        <f>IF(Line[Height m]="","",Line[Height m])</f>
        <v/>
      </c>
      <c r="X292" s="3" t="str">
        <f>IF(Line[Length m]="","",Line[Length m])</f>
        <v/>
      </c>
      <c r="Y292" s="3" t="str">
        <f>IF(Line[Width m]="","",Line[Width m])</f>
        <v/>
      </c>
      <c r="Z292" s="3" t="str">
        <f>IF(Line[Asset Group]="","",VLOOKUP(Line[Purpose],f_g_function,2,FALSE))</f>
        <v/>
      </c>
      <c r="AA292" s="3" t="str">
        <f>IF(Line[Asset Group]="","",VLOOKUP(Line[Post Material],material_master,2,FALSE))</f>
        <v/>
      </c>
      <c r="AB292" s="3" t="str">
        <f>IF(Line[Pipe Diameter mm]="","",Line[Pipe Diameter mm])</f>
        <v/>
      </c>
      <c r="AC292" s="3" t="str">
        <f>IF(Line[Asset Group]="","",VLOOKUP(Line[Pipe Material],irrigation_pipe_material,2,FALSE))</f>
        <v/>
      </c>
      <c r="AD292" s="3" t="str">
        <f>IF(Line[Asset Group]="","",VLOOKUP(Line[System],irrigation_system,2,FALSE))</f>
        <v/>
      </c>
      <c r="AE292" s="3" t="str">
        <f>IF(Line[Asset Group]="","",VLOOKUP(Line[Status],irrigation_status,2,FALSE))</f>
        <v/>
      </c>
      <c r="AF292" s="3" t="str">
        <f>IF(Line[Asset Group]="","",VLOOKUP(Line[Surface],subdom_master_gdb,2,FALSE))</f>
        <v/>
      </c>
      <c r="AG292" s="3" t="str">
        <f>IF(Line[Surface Layer Depth mm]="","",Line[Surface Layer Depth mm])</f>
        <v/>
      </c>
      <c r="AH292" s="3" t="str">
        <f>IF(Line[Av Width m]="","",Line[Av Width m])</f>
        <v/>
      </c>
      <c r="AI292" s="3" t="str">
        <f>IF(Line[Asset Group]="","",VLOOKUP(Line[Cycle],yes_no,2,FALSE))</f>
        <v/>
      </c>
      <c r="AJ292" s="3" t="str">
        <f>IF(Line[Asset Group]="","",VLOOKUP(Line[Species],hedge_species,2,FALSE))</f>
        <v/>
      </c>
    </row>
    <row r="293" spans="1:36" s="3" customFormat="1" x14ac:dyDescent="0.2">
      <c r="A293" s="3" t="str">
        <f>IF(Line[DWG File Name]="","",Line[DWG File Name])</f>
        <v/>
      </c>
      <c r="B293" s="3" t="str">
        <f>IF(Line[DWG Layer Name]="","",Line[DWG Layer Name])</f>
        <v/>
      </c>
      <c r="C293" s="3" t="str">
        <f>IF(Line[DWG Handle]="","",Line[DWG Handle])</f>
        <v/>
      </c>
      <c r="D293" s="58" t="str">
        <f>IF(Line[Approx Centroid X]="","",Line[Approx Centroid X])</f>
        <v/>
      </c>
      <c r="E293" s="58" t="str">
        <f>IF(Line[Approx Centroid Y]="","",Line[Approx Centroid Y])</f>
        <v/>
      </c>
      <c r="F293" s="3" t="str">
        <f>IF(Line[Replacement Asset]="","",Line[Replacement Asset])</f>
        <v/>
      </c>
      <c r="G293" s="3" t="str">
        <f>IF(Line[Asset ID]="","",UPPER(Line[Asset ID]))</f>
        <v/>
      </c>
      <c r="H293" s="3" t="str">
        <f>IF(Line[Asset Group]="","",VLOOKUP(Line[Asset Group],asset_grp_line,4,FALSE))</f>
        <v/>
      </c>
      <c r="I293" s="3" t="str">
        <f>IF(Line[Asset Group]="","",VLOOKUP(Line[Asset Group],asset_grp_line,2,FALSE))</f>
        <v/>
      </c>
      <c r="J293" s="3" t="str">
        <f>IF(Line[Asset Group]="","",VLOOKUP(Line[Asset Group],asset_grp_line,3,FALSE))</f>
        <v/>
      </c>
      <c r="K293" s="3" t="str">
        <f>IF(Line[Asset Group]="","",VLOOKUP(Line[Asset Type],type_master_list,2,FALSE))</f>
        <v/>
      </c>
      <c r="L293" s="3" t="str">
        <f>IF(Line[Asset Name]="","",PROPER(Line[Asset Name]))</f>
        <v/>
      </c>
      <c r="M293" s="11" t="str">
        <f>IF(Line[Install Date]="","",(Line[Install Date]))</f>
        <v/>
      </c>
      <c r="N293" s="3" t="str">
        <f>IF(Line[Note]="","",PROPER(Line[Note]))</f>
        <v/>
      </c>
      <c r="O293" s="3" t="str">
        <f>IF(Line[Resource Consent Number]="","",UPPER(Line[Resource Consent Number]))</f>
        <v/>
      </c>
      <c r="P293" s="53" t="str">
        <f>IF(Line[Asset Unit Cost]="","",Line[Asset Unit Cost])</f>
        <v/>
      </c>
      <c r="Q293" s="3" t="str">
        <f>IF(Line[Added By]="","",UPPER(Line[Added By]))</f>
        <v/>
      </c>
      <c r="R293" s="11" t="str">
        <f>IF(Line[Added Date]="","",(Line[Added Date]))</f>
        <v/>
      </c>
      <c r="S293" s="3" t="str">
        <f>IF(Line[Z COORD]="","",PROPER(Line[Z COORD]))</f>
        <v/>
      </c>
      <c r="T293" s="3" t="str">
        <f>IF(Line[Asset Description]="","",PROPER(Line[Asset Description]))</f>
        <v/>
      </c>
      <c r="U293" s="3" t="str">
        <f>IF(Line[Asset Group]="","",VLOOKUP(Line[Wall SubType],subdom_master_gdb,2,FALSE))</f>
        <v/>
      </c>
      <c r="V293" s="3" t="str">
        <f>IF(Line[Asset Group]="","",VLOOKUP(Line[Material],material_master,2,FALSE))</f>
        <v/>
      </c>
      <c r="W293" s="3" t="str">
        <f>IF(Line[Height m]="","",Line[Height m])</f>
        <v/>
      </c>
      <c r="X293" s="3" t="str">
        <f>IF(Line[Length m]="","",Line[Length m])</f>
        <v/>
      </c>
      <c r="Y293" s="3" t="str">
        <f>IF(Line[Width m]="","",Line[Width m])</f>
        <v/>
      </c>
      <c r="Z293" s="3" t="str">
        <f>IF(Line[Asset Group]="","",VLOOKUP(Line[Purpose],f_g_function,2,FALSE))</f>
        <v/>
      </c>
      <c r="AA293" s="3" t="str">
        <f>IF(Line[Asset Group]="","",VLOOKUP(Line[Post Material],material_master,2,FALSE))</f>
        <v/>
      </c>
      <c r="AB293" s="3" t="str">
        <f>IF(Line[Pipe Diameter mm]="","",Line[Pipe Diameter mm])</f>
        <v/>
      </c>
      <c r="AC293" s="3" t="str">
        <f>IF(Line[Asset Group]="","",VLOOKUP(Line[Pipe Material],irrigation_pipe_material,2,FALSE))</f>
        <v/>
      </c>
      <c r="AD293" s="3" t="str">
        <f>IF(Line[Asset Group]="","",VLOOKUP(Line[System],irrigation_system,2,FALSE))</f>
        <v/>
      </c>
      <c r="AE293" s="3" t="str">
        <f>IF(Line[Asset Group]="","",VLOOKUP(Line[Status],irrigation_status,2,FALSE))</f>
        <v/>
      </c>
      <c r="AF293" s="3" t="str">
        <f>IF(Line[Asset Group]="","",VLOOKUP(Line[Surface],subdom_master_gdb,2,FALSE))</f>
        <v/>
      </c>
      <c r="AG293" s="3" t="str">
        <f>IF(Line[Surface Layer Depth mm]="","",Line[Surface Layer Depth mm])</f>
        <v/>
      </c>
      <c r="AH293" s="3" t="str">
        <f>IF(Line[Av Width m]="","",Line[Av Width m])</f>
        <v/>
      </c>
      <c r="AI293" s="3" t="str">
        <f>IF(Line[Asset Group]="","",VLOOKUP(Line[Cycle],yes_no,2,FALSE))</f>
        <v/>
      </c>
      <c r="AJ293" s="3" t="str">
        <f>IF(Line[Asset Group]="","",VLOOKUP(Line[Species],hedge_species,2,FALSE))</f>
        <v/>
      </c>
    </row>
    <row r="294" spans="1:36" s="3" customFormat="1" x14ac:dyDescent="0.2">
      <c r="A294" s="3" t="str">
        <f>IF(Line[DWG File Name]="","",Line[DWG File Name])</f>
        <v/>
      </c>
      <c r="B294" s="3" t="str">
        <f>IF(Line[DWG Layer Name]="","",Line[DWG Layer Name])</f>
        <v/>
      </c>
      <c r="C294" s="3" t="str">
        <f>IF(Line[DWG Handle]="","",Line[DWG Handle])</f>
        <v/>
      </c>
      <c r="D294" s="58" t="str">
        <f>IF(Line[Approx Centroid X]="","",Line[Approx Centroid X])</f>
        <v/>
      </c>
      <c r="E294" s="58" t="str">
        <f>IF(Line[Approx Centroid Y]="","",Line[Approx Centroid Y])</f>
        <v/>
      </c>
      <c r="F294" s="3" t="str">
        <f>IF(Line[Replacement Asset]="","",Line[Replacement Asset])</f>
        <v/>
      </c>
      <c r="G294" s="3" t="str">
        <f>IF(Line[Asset ID]="","",UPPER(Line[Asset ID]))</f>
        <v/>
      </c>
      <c r="H294" s="3" t="str">
        <f>IF(Line[Asset Group]="","",VLOOKUP(Line[Asset Group],asset_grp_line,4,FALSE))</f>
        <v/>
      </c>
      <c r="I294" s="3" t="str">
        <f>IF(Line[Asset Group]="","",VLOOKUP(Line[Asset Group],asset_grp_line,2,FALSE))</f>
        <v/>
      </c>
      <c r="J294" s="3" t="str">
        <f>IF(Line[Asset Group]="","",VLOOKUP(Line[Asset Group],asset_grp_line,3,FALSE))</f>
        <v/>
      </c>
      <c r="K294" s="3" t="str">
        <f>IF(Line[Asset Group]="","",VLOOKUP(Line[Asset Type],type_master_list,2,FALSE))</f>
        <v/>
      </c>
      <c r="L294" s="3" t="str">
        <f>IF(Line[Asset Name]="","",PROPER(Line[Asset Name]))</f>
        <v/>
      </c>
      <c r="M294" s="11" t="str">
        <f>IF(Line[Install Date]="","",(Line[Install Date]))</f>
        <v/>
      </c>
      <c r="N294" s="3" t="str">
        <f>IF(Line[Note]="","",PROPER(Line[Note]))</f>
        <v/>
      </c>
      <c r="O294" s="3" t="str">
        <f>IF(Line[Resource Consent Number]="","",UPPER(Line[Resource Consent Number]))</f>
        <v/>
      </c>
      <c r="P294" s="53" t="str">
        <f>IF(Line[Asset Unit Cost]="","",Line[Asset Unit Cost])</f>
        <v/>
      </c>
      <c r="Q294" s="3" t="str">
        <f>IF(Line[Added By]="","",UPPER(Line[Added By]))</f>
        <v/>
      </c>
      <c r="R294" s="11" t="str">
        <f>IF(Line[Added Date]="","",(Line[Added Date]))</f>
        <v/>
      </c>
      <c r="S294" s="3" t="str">
        <f>IF(Line[Z COORD]="","",PROPER(Line[Z COORD]))</f>
        <v/>
      </c>
      <c r="T294" s="3" t="str">
        <f>IF(Line[Asset Description]="","",PROPER(Line[Asset Description]))</f>
        <v/>
      </c>
      <c r="U294" s="3" t="str">
        <f>IF(Line[Asset Group]="","",VLOOKUP(Line[Wall SubType],subdom_master_gdb,2,FALSE))</f>
        <v/>
      </c>
      <c r="V294" s="3" t="str">
        <f>IF(Line[Asset Group]="","",VLOOKUP(Line[Material],material_master,2,FALSE))</f>
        <v/>
      </c>
      <c r="W294" s="3" t="str">
        <f>IF(Line[Height m]="","",Line[Height m])</f>
        <v/>
      </c>
      <c r="X294" s="3" t="str">
        <f>IF(Line[Length m]="","",Line[Length m])</f>
        <v/>
      </c>
      <c r="Y294" s="3" t="str">
        <f>IF(Line[Width m]="","",Line[Width m])</f>
        <v/>
      </c>
      <c r="Z294" s="3" t="str">
        <f>IF(Line[Asset Group]="","",VLOOKUP(Line[Purpose],f_g_function,2,FALSE))</f>
        <v/>
      </c>
      <c r="AA294" s="3" t="str">
        <f>IF(Line[Asset Group]="","",VLOOKUP(Line[Post Material],material_master,2,FALSE))</f>
        <v/>
      </c>
      <c r="AB294" s="3" t="str">
        <f>IF(Line[Pipe Diameter mm]="","",Line[Pipe Diameter mm])</f>
        <v/>
      </c>
      <c r="AC294" s="3" t="str">
        <f>IF(Line[Asset Group]="","",VLOOKUP(Line[Pipe Material],irrigation_pipe_material,2,FALSE))</f>
        <v/>
      </c>
      <c r="AD294" s="3" t="str">
        <f>IF(Line[Asset Group]="","",VLOOKUP(Line[System],irrigation_system,2,FALSE))</f>
        <v/>
      </c>
      <c r="AE294" s="3" t="str">
        <f>IF(Line[Asset Group]="","",VLOOKUP(Line[Status],irrigation_status,2,FALSE))</f>
        <v/>
      </c>
      <c r="AF294" s="3" t="str">
        <f>IF(Line[Asset Group]="","",VLOOKUP(Line[Surface],subdom_master_gdb,2,FALSE))</f>
        <v/>
      </c>
      <c r="AG294" s="3" t="str">
        <f>IF(Line[Surface Layer Depth mm]="","",Line[Surface Layer Depth mm])</f>
        <v/>
      </c>
      <c r="AH294" s="3" t="str">
        <f>IF(Line[Av Width m]="","",Line[Av Width m])</f>
        <v/>
      </c>
      <c r="AI294" s="3" t="str">
        <f>IF(Line[Asset Group]="","",VLOOKUP(Line[Cycle],yes_no,2,FALSE))</f>
        <v/>
      </c>
      <c r="AJ294" s="3" t="str">
        <f>IF(Line[Asset Group]="","",VLOOKUP(Line[Species],hedge_species,2,FALSE))</f>
        <v/>
      </c>
    </row>
    <row r="295" spans="1:36" s="3" customFormat="1" x14ac:dyDescent="0.2">
      <c r="A295" s="3" t="str">
        <f>IF(Line[DWG File Name]="","",Line[DWG File Name])</f>
        <v/>
      </c>
      <c r="B295" s="3" t="str">
        <f>IF(Line[DWG Layer Name]="","",Line[DWG Layer Name])</f>
        <v/>
      </c>
      <c r="C295" s="3" t="str">
        <f>IF(Line[DWG Handle]="","",Line[DWG Handle])</f>
        <v/>
      </c>
      <c r="D295" s="58" t="str">
        <f>IF(Line[Approx Centroid X]="","",Line[Approx Centroid X])</f>
        <v/>
      </c>
      <c r="E295" s="58" t="str">
        <f>IF(Line[Approx Centroid Y]="","",Line[Approx Centroid Y])</f>
        <v/>
      </c>
      <c r="F295" s="3" t="str">
        <f>IF(Line[Replacement Asset]="","",Line[Replacement Asset])</f>
        <v/>
      </c>
      <c r="G295" s="3" t="str">
        <f>IF(Line[Asset ID]="","",UPPER(Line[Asset ID]))</f>
        <v/>
      </c>
      <c r="H295" s="3" t="str">
        <f>IF(Line[Asset Group]="","",VLOOKUP(Line[Asset Group],asset_grp_line,4,FALSE))</f>
        <v/>
      </c>
      <c r="I295" s="3" t="str">
        <f>IF(Line[Asset Group]="","",VLOOKUP(Line[Asset Group],asset_grp_line,2,FALSE))</f>
        <v/>
      </c>
      <c r="J295" s="3" t="str">
        <f>IF(Line[Asset Group]="","",VLOOKUP(Line[Asset Group],asset_grp_line,3,FALSE))</f>
        <v/>
      </c>
      <c r="K295" s="3" t="str">
        <f>IF(Line[Asset Group]="","",VLOOKUP(Line[Asset Type],type_master_list,2,FALSE))</f>
        <v/>
      </c>
      <c r="L295" s="3" t="str">
        <f>IF(Line[Asset Name]="","",PROPER(Line[Asset Name]))</f>
        <v/>
      </c>
      <c r="M295" s="11" t="str">
        <f>IF(Line[Install Date]="","",(Line[Install Date]))</f>
        <v/>
      </c>
      <c r="N295" s="3" t="str">
        <f>IF(Line[Note]="","",PROPER(Line[Note]))</f>
        <v/>
      </c>
      <c r="O295" s="3" t="str">
        <f>IF(Line[Resource Consent Number]="","",UPPER(Line[Resource Consent Number]))</f>
        <v/>
      </c>
      <c r="P295" s="53" t="str">
        <f>IF(Line[Asset Unit Cost]="","",Line[Asset Unit Cost])</f>
        <v/>
      </c>
      <c r="Q295" s="3" t="str">
        <f>IF(Line[Added By]="","",UPPER(Line[Added By]))</f>
        <v/>
      </c>
      <c r="R295" s="11" t="str">
        <f>IF(Line[Added Date]="","",(Line[Added Date]))</f>
        <v/>
      </c>
      <c r="S295" s="3" t="str">
        <f>IF(Line[Z COORD]="","",PROPER(Line[Z COORD]))</f>
        <v/>
      </c>
      <c r="T295" s="3" t="str">
        <f>IF(Line[Asset Description]="","",PROPER(Line[Asset Description]))</f>
        <v/>
      </c>
      <c r="U295" s="3" t="str">
        <f>IF(Line[Asset Group]="","",VLOOKUP(Line[Wall SubType],subdom_master_gdb,2,FALSE))</f>
        <v/>
      </c>
      <c r="V295" s="3" t="str">
        <f>IF(Line[Asset Group]="","",VLOOKUP(Line[Material],material_master,2,FALSE))</f>
        <v/>
      </c>
      <c r="W295" s="3" t="str">
        <f>IF(Line[Height m]="","",Line[Height m])</f>
        <v/>
      </c>
      <c r="X295" s="3" t="str">
        <f>IF(Line[Length m]="","",Line[Length m])</f>
        <v/>
      </c>
      <c r="Y295" s="3" t="str">
        <f>IF(Line[Width m]="","",Line[Width m])</f>
        <v/>
      </c>
      <c r="Z295" s="3" t="str">
        <f>IF(Line[Asset Group]="","",VLOOKUP(Line[Purpose],f_g_function,2,FALSE))</f>
        <v/>
      </c>
      <c r="AA295" s="3" t="str">
        <f>IF(Line[Asset Group]="","",VLOOKUP(Line[Post Material],material_master,2,FALSE))</f>
        <v/>
      </c>
      <c r="AB295" s="3" t="str">
        <f>IF(Line[Pipe Diameter mm]="","",Line[Pipe Diameter mm])</f>
        <v/>
      </c>
      <c r="AC295" s="3" t="str">
        <f>IF(Line[Asset Group]="","",VLOOKUP(Line[Pipe Material],irrigation_pipe_material,2,FALSE))</f>
        <v/>
      </c>
      <c r="AD295" s="3" t="str">
        <f>IF(Line[Asset Group]="","",VLOOKUP(Line[System],irrigation_system,2,FALSE))</f>
        <v/>
      </c>
      <c r="AE295" s="3" t="str">
        <f>IF(Line[Asset Group]="","",VLOOKUP(Line[Status],irrigation_status,2,FALSE))</f>
        <v/>
      </c>
      <c r="AF295" s="3" t="str">
        <f>IF(Line[Asset Group]="","",VLOOKUP(Line[Surface],subdom_master_gdb,2,FALSE))</f>
        <v/>
      </c>
      <c r="AG295" s="3" t="str">
        <f>IF(Line[Surface Layer Depth mm]="","",Line[Surface Layer Depth mm])</f>
        <v/>
      </c>
      <c r="AH295" s="3" t="str">
        <f>IF(Line[Av Width m]="","",Line[Av Width m])</f>
        <v/>
      </c>
      <c r="AI295" s="3" t="str">
        <f>IF(Line[Asset Group]="","",VLOOKUP(Line[Cycle],yes_no,2,FALSE))</f>
        <v/>
      </c>
      <c r="AJ295" s="3" t="str">
        <f>IF(Line[Asset Group]="","",VLOOKUP(Line[Species],hedge_species,2,FALSE))</f>
        <v/>
      </c>
    </row>
    <row r="296" spans="1:36" s="3" customFormat="1" x14ac:dyDescent="0.2">
      <c r="A296" s="3" t="str">
        <f>IF(Line[DWG File Name]="","",Line[DWG File Name])</f>
        <v/>
      </c>
      <c r="B296" s="3" t="str">
        <f>IF(Line[DWG Layer Name]="","",Line[DWG Layer Name])</f>
        <v/>
      </c>
      <c r="C296" s="3" t="str">
        <f>IF(Line[DWG Handle]="","",Line[DWG Handle])</f>
        <v/>
      </c>
      <c r="D296" s="58" t="str">
        <f>IF(Line[Approx Centroid X]="","",Line[Approx Centroid X])</f>
        <v/>
      </c>
      <c r="E296" s="58" t="str">
        <f>IF(Line[Approx Centroid Y]="","",Line[Approx Centroid Y])</f>
        <v/>
      </c>
      <c r="F296" s="3" t="str">
        <f>IF(Line[Replacement Asset]="","",Line[Replacement Asset])</f>
        <v/>
      </c>
      <c r="G296" s="3" t="str">
        <f>IF(Line[Asset ID]="","",UPPER(Line[Asset ID]))</f>
        <v/>
      </c>
      <c r="H296" s="3" t="str">
        <f>IF(Line[Asset Group]="","",VLOOKUP(Line[Asset Group],asset_grp_line,4,FALSE))</f>
        <v/>
      </c>
      <c r="I296" s="3" t="str">
        <f>IF(Line[Asset Group]="","",VLOOKUP(Line[Asset Group],asset_grp_line,2,FALSE))</f>
        <v/>
      </c>
      <c r="J296" s="3" t="str">
        <f>IF(Line[Asset Group]="","",VLOOKUP(Line[Asset Group],asset_grp_line,3,FALSE))</f>
        <v/>
      </c>
      <c r="K296" s="3" t="str">
        <f>IF(Line[Asset Group]="","",VLOOKUP(Line[Asset Type],type_master_list,2,FALSE))</f>
        <v/>
      </c>
      <c r="L296" s="3" t="str">
        <f>IF(Line[Asset Name]="","",PROPER(Line[Asset Name]))</f>
        <v/>
      </c>
      <c r="M296" s="11" t="str">
        <f>IF(Line[Install Date]="","",(Line[Install Date]))</f>
        <v/>
      </c>
      <c r="N296" s="3" t="str">
        <f>IF(Line[Note]="","",PROPER(Line[Note]))</f>
        <v/>
      </c>
      <c r="O296" s="3" t="str">
        <f>IF(Line[Resource Consent Number]="","",UPPER(Line[Resource Consent Number]))</f>
        <v/>
      </c>
      <c r="P296" s="53" t="str">
        <f>IF(Line[Asset Unit Cost]="","",Line[Asset Unit Cost])</f>
        <v/>
      </c>
      <c r="Q296" s="3" t="str">
        <f>IF(Line[Added By]="","",UPPER(Line[Added By]))</f>
        <v/>
      </c>
      <c r="R296" s="11" t="str">
        <f>IF(Line[Added Date]="","",(Line[Added Date]))</f>
        <v/>
      </c>
      <c r="S296" s="3" t="str">
        <f>IF(Line[Z COORD]="","",PROPER(Line[Z COORD]))</f>
        <v/>
      </c>
      <c r="T296" s="3" t="str">
        <f>IF(Line[Asset Description]="","",PROPER(Line[Asset Description]))</f>
        <v/>
      </c>
      <c r="U296" s="3" t="str">
        <f>IF(Line[Asset Group]="","",VLOOKUP(Line[Wall SubType],subdom_master_gdb,2,FALSE))</f>
        <v/>
      </c>
      <c r="V296" s="3" t="str">
        <f>IF(Line[Asset Group]="","",VLOOKUP(Line[Material],material_master,2,FALSE))</f>
        <v/>
      </c>
      <c r="W296" s="3" t="str">
        <f>IF(Line[Height m]="","",Line[Height m])</f>
        <v/>
      </c>
      <c r="X296" s="3" t="str">
        <f>IF(Line[Length m]="","",Line[Length m])</f>
        <v/>
      </c>
      <c r="Y296" s="3" t="str">
        <f>IF(Line[Width m]="","",Line[Width m])</f>
        <v/>
      </c>
      <c r="Z296" s="3" t="str">
        <f>IF(Line[Asset Group]="","",VLOOKUP(Line[Purpose],f_g_function,2,FALSE))</f>
        <v/>
      </c>
      <c r="AA296" s="3" t="str">
        <f>IF(Line[Asset Group]="","",VLOOKUP(Line[Post Material],material_master,2,FALSE))</f>
        <v/>
      </c>
      <c r="AB296" s="3" t="str">
        <f>IF(Line[Pipe Diameter mm]="","",Line[Pipe Diameter mm])</f>
        <v/>
      </c>
      <c r="AC296" s="3" t="str">
        <f>IF(Line[Asset Group]="","",VLOOKUP(Line[Pipe Material],irrigation_pipe_material,2,FALSE))</f>
        <v/>
      </c>
      <c r="AD296" s="3" t="str">
        <f>IF(Line[Asset Group]="","",VLOOKUP(Line[System],irrigation_system,2,FALSE))</f>
        <v/>
      </c>
      <c r="AE296" s="3" t="str">
        <f>IF(Line[Asset Group]="","",VLOOKUP(Line[Status],irrigation_status,2,FALSE))</f>
        <v/>
      </c>
      <c r="AF296" s="3" t="str">
        <f>IF(Line[Asset Group]="","",VLOOKUP(Line[Surface],subdom_master_gdb,2,FALSE))</f>
        <v/>
      </c>
      <c r="AG296" s="3" t="str">
        <f>IF(Line[Surface Layer Depth mm]="","",Line[Surface Layer Depth mm])</f>
        <v/>
      </c>
      <c r="AH296" s="3" t="str">
        <f>IF(Line[Av Width m]="","",Line[Av Width m])</f>
        <v/>
      </c>
      <c r="AI296" s="3" t="str">
        <f>IF(Line[Asset Group]="","",VLOOKUP(Line[Cycle],yes_no,2,FALSE))</f>
        <v/>
      </c>
      <c r="AJ296" s="3" t="str">
        <f>IF(Line[Asset Group]="","",VLOOKUP(Line[Species],hedge_species,2,FALSE))</f>
        <v/>
      </c>
    </row>
    <row r="297" spans="1:36" s="3" customFormat="1" x14ac:dyDescent="0.2">
      <c r="A297" s="3" t="str">
        <f>IF(Line[DWG File Name]="","",Line[DWG File Name])</f>
        <v/>
      </c>
      <c r="B297" s="3" t="str">
        <f>IF(Line[DWG Layer Name]="","",Line[DWG Layer Name])</f>
        <v/>
      </c>
      <c r="C297" s="3" t="str">
        <f>IF(Line[DWG Handle]="","",Line[DWG Handle])</f>
        <v/>
      </c>
      <c r="D297" s="58" t="str">
        <f>IF(Line[Approx Centroid X]="","",Line[Approx Centroid X])</f>
        <v/>
      </c>
      <c r="E297" s="58" t="str">
        <f>IF(Line[Approx Centroid Y]="","",Line[Approx Centroid Y])</f>
        <v/>
      </c>
      <c r="F297" s="3" t="str">
        <f>IF(Line[Replacement Asset]="","",Line[Replacement Asset])</f>
        <v/>
      </c>
      <c r="G297" s="3" t="str">
        <f>IF(Line[Asset ID]="","",UPPER(Line[Asset ID]))</f>
        <v/>
      </c>
      <c r="H297" s="3" t="str">
        <f>IF(Line[Asset Group]="","",VLOOKUP(Line[Asset Group],asset_grp_line,4,FALSE))</f>
        <v/>
      </c>
      <c r="I297" s="3" t="str">
        <f>IF(Line[Asset Group]="","",VLOOKUP(Line[Asset Group],asset_grp_line,2,FALSE))</f>
        <v/>
      </c>
      <c r="J297" s="3" t="str">
        <f>IF(Line[Asset Group]="","",VLOOKUP(Line[Asset Group],asset_grp_line,3,FALSE))</f>
        <v/>
      </c>
      <c r="K297" s="3" t="str">
        <f>IF(Line[Asset Group]="","",VLOOKUP(Line[Asset Type],type_master_list,2,FALSE))</f>
        <v/>
      </c>
      <c r="L297" s="3" t="str">
        <f>IF(Line[Asset Name]="","",PROPER(Line[Asset Name]))</f>
        <v/>
      </c>
      <c r="M297" s="11" t="str">
        <f>IF(Line[Install Date]="","",(Line[Install Date]))</f>
        <v/>
      </c>
      <c r="N297" s="3" t="str">
        <f>IF(Line[Note]="","",PROPER(Line[Note]))</f>
        <v/>
      </c>
      <c r="O297" s="3" t="str">
        <f>IF(Line[Resource Consent Number]="","",UPPER(Line[Resource Consent Number]))</f>
        <v/>
      </c>
      <c r="P297" s="53" t="str">
        <f>IF(Line[Asset Unit Cost]="","",Line[Asset Unit Cost])</f>
        <v/>
      </c>
      <c r="Q297" s="3" t="str">
        <f>IF(Line[Added By]="","",UPPER(Line[Added By]))</f>
        <v/>
      </c>
      <c r="R297" s="11" t="str">
        <f>IF(Line[Added Date]="","",(Line[Added Date]))</f>
        <v/>
      </c>
      <c r="S297" s="3" t="str">
        <f>IF(Line[Z COORD]="","",PROPER(Line[Z COORD]))</f>
        <v/>
      </c>
      <c r="T297" s="3" t="str">
        <f>IF(Line[Asset Description]="","",PROPER(Line[Asset Description]))</f>
        <v/>
      </c>
      <c r="U297" s="3" t="str">
        <f>IF(Line[Asset Group]="","",VLOOKUP(Line[Wall SubType],subdom_master_gdb,2,FALSE))</f>
        <v/>
      </c>
      <c r="V297" s="3" t="str">
        <f>IF(Line[Asset Group]="","",VLOOKUP(Line[Material],material_master,2,FALSE))</f>
        <v/>
      </c>
      <c r="W297" s="3" t="str">
        <f>IF(Line[Height m]="","",Line[Height m])</f>
        <v/>
      </c>
      <c r="X297" s="3" t="str">
        <f>IF(Line[Length m]="","",Line[Length m])</f>
        <v/>
      </c>
      <c r="Y297" s="3" t="str">
        <f>IF(Line[Width m]="","",Line[Width m])</f>
        <v/>
      </c>
      <c r="Z297" s="3" t="str">
        <f>IF(Line[Asset Group]="","",VLOOKUP(Line[Purpose],f_g_function,2,FALSE))</f>
        <v/>
      </c>
      <c r="AA297" s="3" t="str">
        <f>IF(Line[Asset Group]="","",VLOOKUP(Line[Post Material],material_master,2,FALSE))</f>
        <v/>
      </c>
      <c r="AB297" s="3" t="str">
        <f>IF(Line[Pipe Diameter mm]="","",Line[Pipe Diameter mm])</f>
        <v/>
      </c>
      <c r="AC297" s="3" t="str">
        <f>IF(Line[Asset Group]="","",VLOOKUP(Line[Pipe Material],irrigation_pipe_material,2,FALSE))</f>
        <v/>
      </c>
      <c r="AD297" s="3" t="str">
        <f>IF(Line[Asset Group]="","",VLOOKUP(Line[System],irrigation_system,2,FALSE))</f>
        <v/>
      </c>
      <c r="AE297" s="3" t="str">
        <f>IF(Line[Asset Group]="","",VLOOKUP(Line[Status],irrigation_status,2,FALSE))</f>
        <v/>
      </c>
      <c r="AF297" s="3" t="str">
        <f>IF(Line[Asset Group]="","",VLOOKUP(Line[Surface],subdom_master_gdb,2,FALSE))</f>
        <v/>
      </c>
      <c r="AG297" s="3" t="str">
        <f>IF(Line[Surface Layer Depth mm]="","",Line[Surface Layer Depth mm])</f>
        <v/>
      </c>
      <c r="AH297" s="3" t="str">
        <f>IF(Line[Av Width m]="","",Line[Av Width m])</f>
        <v/>
      </c>
      <c r="AI297" s="3" t="str">
        <f>IF(Line[Asset Group]="","",VLOOKUP(Line[Cycle],yes_no,2,FALSE))</f>
        <v/>
      </c>
      <c r="AJ297" s="3" t="str">
        <f>IF(Line[Asset Group]="","",VLOOKUP(Line[Species],hedge_species,2,FALSE))</f>
        <v/>
      </c>
    </row>
    <row r="298" spans="1:36" s="3" customFormat="1" x14ac:dyDescent="0.2">
      <c r="A298" s="3" t="str">
        <f>IF(Line[DWG File Name]="","",Line[DWG File Name])</f>
        <v/>
      </c>
      <c r="B298" s="3" t="str">
        <f>IF(Line[DWG Layer Name]="","",Line[DWG Layer Name])</f>
        <v/>
      </c>
      <c r="C298" s="3" t="str">
        <f>IF(Line[DWG Handle]="","",Line[DWG Handle])</f>
        <v/>
      </c>
      <c r="D298" s="58" t="str">
        <f>IF(Line[Approx Centroid X]="","",Line[Approx Centroid X])</f>
        <v/>
      </c>
      <c r="E298" s="58" t="str">
        <f>IF(Line[Approx Centroid Y]="","",Line[Approx Centroid Y])</f>
        <v/>
      </c>
      <c r="F298" s="3" t="str">
        <f>IF(Line[Replacement Asset]="","",Line[Replacement Asset])</f>
        <v/>
      </c>
      <c r="G298" s="3" t="str">
        <f>IF(Line[Asset ID]="","",UPPER(Line[Asset ID]))</f>
        <v/>
      </c>
      <c r="H298" s="3" t="str">
        <f>IF(Line[Asset Group]="","",VLOOKUP(Line[Asset Group],asset_grp_line,4,FALSE))</f>
        <v/>
      </c>
      <c r="I298" s="3" t="str">
        <f>IF(Line[Asset Group]="","",VLOOKUP(Line[Asset Group],asset_grp_line,2,FALSE))</f>
        <v/>
      </c>
      <c r="J298" s="3" t="str">
        <f>IF(Line[Asset Group]="","",VLOOKUP(Line[Asset Group],asset_grp_line,3,FALSE))</f>
        <v/>
      </c>
      <c r="K298" s="3" t="str">
        <f>IF(Line[Asset Group]="","",VLOOKUP(Line[Asset Type],type_master_list,2,FALSE))</f>
        <v/>
      </c>
      <c r="L298" s="3" t="str">
        <f>IF(Line[Asset Name]="","",PROPER(Line[Asset Name]))</f>
        <v/>
      </c>
      <c r="M298" s="11" t="str">
        <f>IF(Line[Install Date]="","",(Line[Install Date]))</f>
        <v/>
      </c>
      <c r="N298" s="3" t="str">
        <f>IF(Line[Note]="","",PROPER(Line[Note]))</f>
        <v/>
      </c>
      <c r="O298" s="3" t="str">
        <f>IF(Line[Resource Consent Number]="","",UPPER(Line[Resource Consent Number]))</f>
        <v/>
      </c>
      <c r="P298" s="53" t="str">
        <f>IF(Line[Asset Unit Cost]="","",Line[Asset Unit Cost])</f>
        <v/>
      </c>
      <c r="Q298" s="3" t="str">
        <f>IF(Line[Added By]="","",UPPER(Line[Added By]))</f>
        <v/>
      </c>
      <c r="R298" s="11" t="str">
        <f>IF(Line[Added Date]="","",(Line[Added Date]))</f>
        <v/>
      </c>
      <c r="S298" s="3" t="str">
        <f>IF(Line[Z COORD]="","",PROPER(Line[Z COORD]))</f>
        <v/>
      </c>
      <c r="T298" s="3" t="str">
        <f>IF(Line[Asset Description]="","",PROPER(Line[Asset Description]))</f>
        <v/>
      </c>
      <c r="U298" s="3" t="str">
        <f>IF(Line[Asset Group]="","",VLOOKUP(Line[Wall SubType],subdom_master_gdb,2,FALSE))</f>
        <v/>
      </c>
      <c r="V298" s="3" t="str">
        <f>IF(Line[Asset Group]="","",VLOOKUP(Line[Material],material_master,2,FALSE))</f>
        <v/>
      </c>
      <c r="W298" s="3" t="str">
        <f>IF(Line[Height m]="","",Line[Height m])</f>
        <v/>
      </c>
      <c r="X298" s="3" t="str">
        <f>IF(Line[Length m]="","",Line[Length m])</f>
        <v/>
      </c>
      <c r="Y298" s="3" t="str">
        <f>IF(Line[Width m]="","",Line[Width m])</f>
        <v/>
      </c>
      <c r="Z298" s="3" t="str">
        <f>IF(Line[Asset Group]="","",VLOOKUP(Line[Purpose],f_g_function,2,FALSE))</f>
        <v/>
      </c>
      <c r="AA298" s="3" t="str">
        <f>IF(Line[Asset Group]="","",VLOOKUP(Line[Post Material],material_master,2,FALSE))</f>
        <v/>
      </c>
      <c r="AB298" s="3" t="str">
        <f>IF(Line[Pipe Diameter mm]="","",Line[Pipe Diameter mm])</f>
        <v/>
      </c>
      <c r="AC298" s="3" t="str">
        <f>IF(Line[Asset Group]="","",VLOOKUP(Line[Pipe Material],irrigation_pipe_material,2,FALSE))</f>
        <v/>
      </c>
      <c r="AD298" s="3" t="str">
        <f>IF(Line[Asset Group]="","",VLOOKUP(Line[System],irrigation_system,2,FALSE))</f>
        <v/>
      </c>
      <c r="AE298" s="3" t="str">
        <f>IF(Line[Asset Group]="","",VLOOKUP(Line[Status],irrigation_status,2,FALSE))</f>
        <v/>
      </c>
      <c r="AF298" s="3" t="str">
        <f>IF(Line[Asset Group]="","",VLOOKUP(Line[Surface],subdom_master_gdb,2,FALSE))</f>
        <v/>
      </c>
      <c r="AG298" s="3" t="str">
        <f>IF(Line[Surface Layer Depth mm]="","",Line[Surface Layer Depth mm])</f>
        <v/>
      </c>
      <c r="AH298" s="3" t="str">
        <f>IF(Line[Av Width m]="","",Line[Av Width m])</f>
        <v/>
      </c>
      <c r="AI298" s="3" t="str">
        <f>IF(Line[Asset Group]="","",VLOOKUP(Line[Cycle],yes_no,2,FALSE))</f>
        <v/>
      </c>
      <c r="AJ298" s="3" t="str">
        <f>IF(Line[Asset Group]="","",VLOOKUP(Line[Species],hedge_species,2,FALSE))</f>
        <v/>
      </c>
    </row>
    <row r="299" spans="1:36" s="3" customFormat="1" x14ac:dyDescent="0.2">
      <c r="A299" s="3" t="str">
        <f>IF(Line[DWG File Name]="","",Line[DWG File Name])</f>
        <v/>
      </c>
      <c r="B299" s="3" t="str">
        <f>IF(Line[DWG Layer Name]="","",Line[DWG Layer Name])</f>
        <v/>
      </c>
      <c r="C299" s="3" t="str">
        <f>IF(Line[DWG Handle]="","",Line[DWG Handle])</f>
        <v/>
      </c>
      <c r="D299" s="58" t="str">
        <f>IF(Line[Approx Centroid X]="","",Line[Approx Centroid X])</f>
        <v/>
      </c>
      <c r="E299" s="58" t="str">
        <f>IF(Line[Approx Centroid Y]="","",Line[Approx Centroid Y])</f>
        <v/>
      </c>
      <c r="F299" s="3" t="str">
        <f>IF(Line[Replacement Asset]="","",Line[Replacement Asset])</f>
        <v/>
      </c>
      <c r="G299" s="3" t="str">
        <f>IF(Line[Asset ID]="","",UPPER(Line[Asset ID]))</f>
        <v/>
      </c>
      <c r="H299" s="3" t="str">
        <f>IF(Line[Asset Group]="","",VLOOKUP(Line[Asset Group],asset_grp_line,4,FALSE))</f>
        <v/>
      </c>
      <c r="I299" s="3" t="str">
        <f>IF(Line[Asset Group]="","",VLOOKUP(Line[Asset Group],asset_grp_line,2,FALSE))</f>
        <v/>
      </c>
      <c r="J299" s="3" t="str">
        <f>IF(Line[Asset Group]="","",VLOOKUP(Line[Asset Group],asset_grp_line,3,FALSE))</f>
        <v/>
      </c>
      <c r="K299" s="3" t="str">
        <f>IF(Line[Asset Group]="","",VLOOKUP(Line[Asset Type],type_master_list,2,FALSE))</f>
        <v/>
      </c>
      <c r="L299" s="3" t="str">
        <f>IF(Line[Asset Name]="","",PROPER(Line[Asset Name]))</f>
        <v/>
      </c>
      <c r="M299" s="11" t="str">
        <f>IF(Line[Install Date]="","",(Line[Install Date]))</f>
        <v/>
      </c>
      <c r="N299" s="3" t="str">
        <f>IF(Line[Note]="","",PROPER(Line[Note]))</f>
        <v/>
      </c>
      <c r="O299" s="3" t="str">
        <f>IF(Line[Resource Consent Number]="","",UPPER(Line[Resource Consent Number]))</f>
        <v/>
      </c>
      <c r="P299" s="53" t="str">
        <f>IF(Line[Asset Unit Cost]="","",Line[Asset Unit Cost])</f>
        <v/>
      </c>
      <c r="Q299" s="3" t="str">
        <f>IF(Line[Added By]="","",UPPER(Line[Added By]))</f>
        <v/>
      </c>
      <c r="R299" s="11" t="str">
        <f>IF(Line[Added Date]="","",(Line[Added Date]))</f>
        <v/>
      </c>
      <c r="S299" s="3" t="str">
        <f>IF(Line[Z COORD]="","",PROPER(Line[Z COORD]))</f>
        <v/>
      </c>
      <c r="T299" s="3" t="str">
        <f>IF(Line[Asset Description]="","",PROPER(Line[Asset Description]))</f>
        <v/>
      </c>
      <c r="U299" s="3" t="str">
        <f>IF(Line[Asset Group]="","",VLOOKUP(Line[Wall SubType],subdom_master_gdb,2,FALSE))</f>
        <v/>
      </c>
      <c r="V299" s="3" t="str">
        <f>IF(Line[Asset Group]="","",VLOOKUP(Line[Material],material_master,2,FALSE))</f>
        <v/>
      </c>
      <c r="W299" s="3" t="str">
        <f>IF(Line[Height m]="","",Line[Height m])</f>
        <v/>
      </c>
      <c r="X299" s="3" t="str">
        <f>IF(Line[Length m]="","",Line[Length m])</f>
        <v/>
      </c>
      <c r="Y299" s="3" t="str">
        <f>IF(Line[Width m]="","",Line[Width m])</f>
        <v/>
      </c>
      <c r="Z299" s="3" t="str">
        <f>IF(Line[Asset Group]="","",VLOOKUP(Line[Purpose],f_g_function,2,FALSE))</f>
        <v/>
      </c>
      <c r="AA299" s="3" t="str">
        <f>IF(Line[Asset Group]="","",VLOOKUP(Line[Post Material],material_master,2,FALSE))</f>
        <v/>
      </c>
      <c r="AB299" s="3" t="str">
        <f>IF(Line[Pipe Diameter mm]="","",Line[Pipe Diameter mm])</f>
        <v/>
      </c>
      <c r="AC299" s="3" t="str">
        <f>IF(Line[Asset Group]="","",VLOOKUP(Line[Pipe Material],irrigation_pipe_material,2,FALSE))</f>
        <v/>
      </c>
      <c r="AD299" s="3" t="str">
        <f>IF(Line[Asset Group]="","",VLOOKUP(Line[System],irrigation_system,2,FALSE))</f>
        <v/>
      </c>
      <c r="AE299" s="3" t="str">
        <f>IF(Line[Asset Group]="","",VLOOKUP(Line[Status],irrigation_status,2,FALSE))</f>
        <v/>
      </c>
      <c r="AF299" s="3" t="str">
        <f>IF(Line[Asset Group]="","",VLOOKUP(Line[Surface],subdom_master_gdb,2,FALSE))</f>
        <v/>
      </c>
      <c r="AG299" s="3" t="str">
        <f>IF(Line[Surface Layer Depth mm]="","",Line[Surface Layer Depth mm])</f>
        <v/>
      </c>
      <c r="AH299" s="3" t="str">
        <f>IF(Line[Av Width m]="","",Line[Av Width m])</f>
        <v/>
      </c>
      <c r="AI299" s="3" t="str">
        <f>IF(Line[Asset Group]="","",VLOOKUP(Line[Cycle],yes_no,2,FALSE))</f>
        <v/>
      </c>
      <c r="AJ299" s="3" t="str">
        <f>IF(Line[Asset Group]="","",VLOOKUP(Line[Species],hedge_species,2,FALSE))</f>
        <v/>
      </c>
    </row>
    <row r="300" spans="1:36" s="3" customFormat="1" x14ac:dyDescent="0.2">
      <c r="A300" s="3" t="str">
        <f>IF(Line[DWG File Name]="","",Line[DWG File Name])</f>
        <v/>
      </c>
      <c r="B300" s="3" t="str">
        <f>IF(Line[DWG Layer Name]="","",Line[DWG Layer Name])</f>
        <v/>
      </c>
      <c r="C300" s="3" t="str">
        <f>IF(Line[DWG Handle]="","",Line[DWG Handle])</f>
        <v/>
      </c>
      <c r="D300" s="58" t="str">
        <f>IF(Line[Approx Centroid X]="","",Line[Approx Centroid X])</f>
        <v/>
      </c>
      <c r="E300" s="58" t="str">
        <f>IF(Line[Approx Centroid Y]="","",Line[Approx Centroid Y])</f>
        <v/>
      </c>
      <c r="F300" s="3" t="str">
        <f>IF(Line[Replacement Asset]="","",Line[Replacement Asset])</f>
        <v/>
      </c>
      <c r="G300" s="3" t="str">
        <f>IF(Line[Asset ID]="","",UPPER(Line[Asset ID]))</f>
        <v/>
      </c>
      <c r="H300" s="3" t="str">
        <f>IF(Line[Asset Group]="","",VLOOKUP(Line[Asset Group],asset_grp_line,4,FALSE))</f>
        <v/>
      </c>
      <c r="I300" s="3" t="str">
        <f>IF(Line[Asset Group]="","",VLOOKUP(Line[Asset Group],asset_grp_line,2,FALSE))</f>
        <v/>
      </c>
      <c r="J300" s="3" t="str">
        <f>IF(Line[Asset Group]="","",VLOOKUP(Line[Asset Group],asset_grp_line,3,FALSE))</f>
        <v/>
      </c>
      <c r="K300" s="3" t="str">
        <f>IF(Line[Asset Group]="","",VLOOKUP(Line[Asset Type],type_master_list,2,FALSE))</f>
        <v/>
      </c>
      <c r="L300" s="3" t="str">
        <f>IF(Line[Asset Name]="","",PROPER(Line[Asset Name]))</f>
        <v/>
      </c>
      <c r="M300" s="11" t="str">
        <f>IF(Line[Install Date]="","",(Line[Install Date]))</f>
        <v/>
      </c>
      <c r="N300" s="3" t="str">
        <f>IF(Line[Note]="","",PROPER(Line[Note]))</f>
        <v/>
      </c>
      <c r="O300" s="3" t="str">
        <f>IF(Line[Resource Consent Number]="","",UPPER(Line[Resource Consent Number]))</f>
        <v/>
      </c>
      <c r="P300" s="53" t="str">
        <f>IF(Line[Asset Unit Cost]="","",Line[Asset Unit Cost])</f>
        <v/>
      </c>
      <c r="Q300" s="3" t="str">
        <f>IF(Line[Added By]="","",UPPER(Line[Added By]))</f>
        <v/>
      </c>
      <c r="R300" s="11" t="str">
        <f>IF(Line[Added Date]="","",(Line[Added Date]))</f>
        <v/>
      </c>
      <c r="S300" s="3" t="str">
        <f>IF(Line[Z COORD]="","",PROPER(Line[Z COORD]))</f>
        <v/>
      </c>
      <c r="T300" s="3" t="str">
        <f>IF(Line[Asset Description]="","",PROPER(Line[Asset Description]))</f>
        <v/>
      </c>
      <c r="U300" s="3" t="str">
        <f>IF(Line[Asset Group]="","",VLOOKUP(Line[Wall SubType],subdom_master_gdb,2,FALSE))</f>
        <v/>
      </c>
      <c r="V300" s="3" t="str">
        <f>IF(Line[Asset Group]="","",VLOOKUP(Line[Material],material_master,2,FALSE))</f>
        <v/>
      </c>
      <c r="W300" s="3" t="str">
        <f>IF(Line[Height m]="","",Line[Height m])</f>
        <v/>
      </c>
      <c r="X300" s="3" t="str">
        <f>IF(Line[Length m]="","",Line[Length m])</f>
        <v/>
      </c>
      <c r="Y300" s="3" t="str">
        <f>IF(Line[Width m]="","",Line[Width m])</f>
        <v/>
      </c>
      <c r="Z300" s="3" t="str">
        <f>IF(Line[Asset Group]="","",VLOOKUP(Line[Purpose],f_g_function,2,FALSE))</f>
        <v/>
      </c>
      <c r="AA300" s="3" t="str">
        <f>IF(Line[Asset Group]="","",VLOOKUP(Line[Post Material],material_master,2,FALSE))</f>
        <v/>
      </c>
      <c r="AB300" s="3" t="str">
        <f>IF(Line[Pipe Diameter mm]="","",Line[Pipe Diameter mm])</f>
        <v/>
      </c>
      <c r="AC300" s="3" t="str">
        <f>IF(Line[Asset Group]="","",VLOOKUP(Line[Pipe Material],irrigation_pipe_material,2,FALSE))</f>
        <v/>
      </c>
      <c r="AD300" s="3" t="str">
        <f>IF(Line[Asset Group]="","",VLOOKUP(Line[System],irrigation_system,2,FALSE))</f>
        <v/>
      </c>
      <c r="AE300" s="3" t="str">
        <f>IF(Line[Asset Group]="","",VLOOKUP(Line[Status],irrigation_status,2,FALSE))</f>
        <v/>
      </c>
      <c r="AF300" s="3" t="str">
        <f>IF(Line[Asset Group]="","",VLOOKUP(Line[Surface],subdom_master_gdb,2,FALSE))</f>
        <v/>
      </c>
      <c r="AG300" s="3" t="str">
        <f>IF(Line[Surface Layer Depth mm]="","",Line[Surface Layer Depth mm])</f>
        <v/>
      </c>
      <c r="AH300" s="3" t="str">
        <f>IF(Line[Av Width m]="","",Line[Av Width m])</f>
        <v/>
      </c>
      <c r="AI300" s="3" t="str">
        <f>IF(Line[Asset Group]="","",VLOOKUP(Line[Cycle],yes_no,2,FALSE))</f>
        <v/>
      </c>
      <c r="AJ300" s="3" t="str">
        <f>IF(Line[Asset Group]="","",VLOOKUP(Line[Species],hedge_species,2,FALSE))</f>
        <v/>
      </c>
    </row>
    <row r="301" spans="1:36" s="3" customFormat="1" x14ac:dyDescent="0.2">
      <c r="A301" s="3" t="str">
        <f>IF(Line[DWG File Name]="","",Line[DWG File Name])</f>
        <v/>
      </c>
      <c r="B301" s="3" t="str">
        <f>IF(Line[DWG Layer Name]="","",Line[DWG Layer Name])</f>
        <v/>
      </c>
      <c r="C301" s="3" t="str">
        <f>IF(Line[DWG Handle]="","",Line[DWG Handle])</f>
        <v/>
      </c>
      <c r="D301" s="58" t="str">
        <f>IF(Line[Approx Centroid X]="","",Line[Approx Centroid X])</f>
        <v/>
      </c>
      <c r="E301" s="58" t="str">
        <f>IF(Line[Approx Centroid Y]="","",Line[Approx Centroid Y])</f>
        <v/>
      </c>
      <c r="F301" s="3" t="str">
        <f>IF(Line[Replacement Asset]="","",Line[Replacement Asset])</f>
        <v/>
      </c>
      <c r="G301" s="3" t="str">
        <f>IF(Line[Asset ID]="","",UPPER(Line[Asset ID]))</f>
        <v/>
      </c>
      <c r="H301" s="3" t="str">
        <f>IF(Line[Asset Group]="","",VLOOKUP(Line[Asset Group],asset_grp_line,4,FALSE))</f>
        <v/>
      </c>
      <c r="I301" s="3" t="str">
        <f>IF(Line[Asset Group]="","",VLOOKUP(Line[Asset Group],asset_grp_line,2,FALSE))</f>
        <v/>
      </c>
      <c r="J301" s="3" t="str">
        <f>IF(Line[Asset Group]="","",VLOOKUP(Line[Asset Group],asset_grp_line,3,FALSE))</f>
        <v/>
      </c>
      <c r="K301" s="3" t="str">
        <f>IF(Line[Asset Group]="","",VLOOKUP(Line[Asset Type],type_master_list,2,FALSE))</f>
        <v/>
      </c>
      <c r="L301" s="3" t="str">
        <f>IF(Line[Asset Name]="","",PROPER(Line[Asset Name]))</f>
        <v/>
      </c>
      <c r="M301" s="11" t="str">
        <f>IF(Line[Install Date]="","",(Line[Install Date]))</f>
        <v/>
      </c>
      <c r="N301" s="3" t="str">
        <f>IF(Line[Note]="","",PROPER(Line[Note]))</f>
        <v/>
      </c>
      <c r="O301" s="3" t="str">
        <f>IF(Line[Resource Consent Number]="","",UPPER(Line[Resource Consent Number]))</f>
        <v/>
      </c>
      <c r="P301" s="53" t="str">
        <f>IF(Line[Asset Unit Cost]="","",Line[Asset Unit Cost])</f>
        <v/>
      </c>
      <c r="Q301" s="3" t="str">
        <f>IF(Line[Added By]="","",UPPER(Line[Added By]))</f>
        <v/>
      </c>
      <c r="R301" s="11" t="str">
        <f>IF(Line[Added Date]="","",(Line[Added Date]))</f>
        <v/>
      </c>
      <c r="S301" s="3" t="str">
        <f>IF(Line[Z COORD]="","",PROPER(Line[Z COORD]))</f>
        <v/>
      </c>
      <c r="T301" s="3" t="str">
        <f>IF(Line[Asset Description]="","",PROPER(Line[Asset Description]))</f>
        <v/>
      </c>
      <c r="U301" s="3" t="str">
        <f>IF(Line[Asset Group]="","",VLOOKUP(Line[Wall SubType],subdom_master_gdb,2,FALSE))</f>
        <v/>
      </c>
      <c r="V301" s="3" t="str">
        <f>IF(Line[Asset Group]="","",VLOOKUP(Line[Material],material_master,2,FALSE))</f>
        <v/>
      </c>
      <c r="W301" s="3" t="str">
        <f>IF(Line[Height m]="","",Line[Height m])</f>
        <v/>
      </c>
      <c r="X301" s="3" t="str">
        <f>IF(Line[Length m]="","",Line[Length m])</f>
        <v/>
      </c>
      <c r="Y301" s="3" t="str">
        <f>IF(Line[Width m]="","",Line[Width m])</f>
        <v/>
      </c>
      <c r="Z301" s="3" t="str">
        <f>IF(Line[Asset Group]="","",VLOOKUP(Line[Purpose],f_g_function,2,FALSE))</f>
        <v/>
      </c>
      <c r="AA301" s="3" t="str">
        <f>IF(Line[Asset Group]="","",VLOOKUP(Line[Post Material],material_master,2,FALSE))</f>
        <v/>
      </c>
      <c r="AB301" s="3" t="str">
        <f>IF(Line[Pipe Diameter mm]="","",Line[Pipe Diameter mm])</f>
        <v/>
      </c>
      <c r="AC301" s="3" t="str">
        <f>IF(Line[Asset Group]="","",VLOOKUP(Line[Pipe Material],irrigation_pipe_material,2,FALSE))</f>
        <v/>
      </c>
      <c r="AD301" s="3" t="str">
        <f>IF(Line[Asset Group]="","",VLOOKUP(Line[System],irrigation_system,2,FALSE))</f>
        <v/>
      </c>
      <c r="AE301" s="3" t="str">
        <f>IF(Line[Asset Group]="","",VLOOKUP(Line[Status],irrigation_status,2,FALSE))</f>
        <v/>
      </c>
      <c r="AF301" s="3" t="str">
        <f>IF(Line[Asset Group]="","",VLOOKUP(Line[Surface],subdom_master_gdb,2,FALSE))</f>
        <v/>
      </c>
      <c r="AG301" s="3" t="str">
        <f>IF(Line[Surface Layer Depth mm]="","",Line[Surface Layer Depth mm])</f>
        <v/>
      </c>
      <c r="AH301" s="3" t="str">
        <f>IF(Line[Av Width m]="","",Line[Av Width m])</f>
        <v/>
      </c>
      <c r="AI301" s="3" t="str">
        <f>IF(Line[Asset Group]="","",VLOOKUP(Line[Cycle],yes_no,2,FALSE))</f>
        <v/>
      </c>
      <c r="AJ301" s="3" t="str">
        <f>IF(Line[Asset Group]="","",VLOOKUP(Line[Species],hedge_species,2,FALSE))</f>
        <v/>
      </c>
    </row>
    <row r="302" spans="1:36" s="3" customFormat="1" x14ac:dyDescent="0.2">
      <c r="A302" s="3" t="str">
        <f>IF(Line[DWG File Name]="","",Line[DWG File Name])</f>
        <v/>
      </c>
      <c r="B302" s="3" t="str">
        <f>IF(Line[DWG Layer Name]="","",Line[DWG Layer Name])</f>
        <v/>
      </c>
      <c r="C302" s="3" t="str">
        <f>IF(Line[DWG Handle]="","",Line[DWG Handle])</f>
        <v/>
      </c>
      <c r="D302" s="58" t="str">
        <f>IF(Line[Approx Centroid X]="","",Line[Approx Centroid X])</f>
        <v/>
      </c>
      <c r="E302" s="58" t="str">
        <f>IF(Line[Approx Centroid Y]="","",Line[Approx Centroid Y])</f>
        <v/>
      </c>
      <c r="F302" s="3" t="str">
        <f>IF(Line[Replacement Asset]="","",Line[Replacement Asset])</f>
        <v/>
      </c>
      <c r="G302" s="3" t="str">
        <f>IF(Line[Asset ID]="","",UPPER(Line[Asset ID]))</f>
        <v/>
      </c>
      <c r="H302" s="3" t="str">
        <f>IF(Line[Asset Group]="","",VLOOKUP(Line[Asset Group],asset_grp_line,4,FALSE))</f>
        <v/>
      </c>
      <c r="I302" s="3" t="str">
        <f>IF(Line[Asset Group]="","",VLOOKUP(Line[Asset Group],asset_grp_line,2,FALSE))</f>
        <v/>
      </c>
      <c r="J302" s="3" t="str">
        <f>IF(Line[Asset Group]="","",VLOOKUP(Line[Asset Group],asset_grp_line,3,FALSE))</f>
        <v/>
      </c>
      <c r="K302" s="3" t="str">
        <f>IF(Line[Asset Group]="","",VLOOKUP(Line[Asset Type],type_master_list,2,FALSE))</f>
        <v/>
      </c>
      <c r="L302" s="3" t="str">
        <f>IF(Line[Asset Name]="","",PROPER(Line[Asset Name]))</f>
        <v/>
      </c>
      <c r="M302" s="11" t="str">
        <f>IF(Line[Install Date]="","",(Line[Install Date]))</f>
        <v/>
      </c>
      <c r="N302" s="3" t="str">
        <f>IF(Line[Note]="","",PROPER(Line[Note]))</f>
        <v/>
      </c>
      <c r="O302" s="3" t="str">
        <f>IF(Line[Resource Consent Number]="","",UPPER(Line[Resource Consent Number]))</f>
        <v/>
      </c>
      <c r="P302" s="53" t="str">
        <f>IF(Line[Asset Unit Cost]="","",Line[Asset Unit Cost])</f>
        <v/>
      </c>
      <c r="Q302" s="3" t="str">
        <f>IF(Line[Added By]="","",UPPER(Line[Added By]))</f>
        <v/>
      </c>
      <c r="R302" s="11" t="str">
        <f>IF(Line[Added Date]="","",(Line[Added Date]))</f>
        <v/>
      </c>
      <c r="S302" s="3" t="str">
        <f>IF(Line[Z COORD]="","",PROPER(Line[Z COORD]))</f>
        <v/>
      </c>
      <c r="T302" s="3" t="str">
        <f>IF(Line[Asset Description]="","",PROPER(Line[Asset Description]))</f>
        <v/>
      </c>
      <c r="U302" s="3" t="str">
        <f>IF(Line[Asset Group]="","",VLOOKUP(Line[Wall SubType],subdom_master_gdb,2,FALSE))</f>
        <v/>
      </c>
      <c r="V302" s="3" t="str">
        <f>IF(Line[Asset Group]="","",VLOOKUP(Line[Material],material_master,2,FALSE))</f>
        <v/>
      </c>
      <c r="W302" s="3" t="str">
        <f>IF(Line[Height m]="","",Line[Height m])</f>
        <v/>
      </c>
      <c r="X302" s="3" t="str">
        <f>IF(Line[Length m]="","",Line[Length m])</f>
        <v/>
      </c>
      <c r="Y302" s="3" t="str">
        <f>IF(Line[Width m]="","",Line[Width m])</f>
        <v/>
      </c>
      <c r="Z302" s="3" t="str">
        <f>IF(Line[Asset Group]="","",VLOOKUP(Line[Purpose],f_g_function,2,FALSE))</f>
        <v/>
      </c>
      <c r="AA302" s="3" t="str">
        <f>IF(Line[Asset Group]="","",VLOOKUP(Line[Post Material],material_master,2,FALSE))</f>
        <v/>
      </c>
      <c r="AB302" s="3" t="str">
        <f>IF(Line[Pipe Diameter mm]="","",Line[Pipe Diameter mm])</f>
        <v/>
      </c>
      <c r="AC302" s="3" t="str">
        <f>IF(Line[Asset Group]="","",VLOOKUP(Line[Pipe Material],irrigation_pipe_material,2,FALSE))</f>
        <v/>
      </c>
      <c r="AD302" s="3" t="str">
        <f>IF(Line[Asset Group]="","",VLOOKUP(Line[System],irrigation_system,2,FALSE))</f>
        <v/>
      </c>
      <c r="AE302" s="3" t="str">
        <f>IF(Line[Asset Group]="","",VLOOKUP(Line[Status],irrigation_status,2,FALSE))</f>
        <v/>
      </c>
      <c r="AF302" s="3" t="str">
        <f>IF(Line[Asset Group]="","",VLOOKUP(Line[Surface],subdom_master_gdb,2,FALSE))</f>
        <v/>
      </c>
      <c r="AG302" s="3" t="str">
        <f>IF(Line[Surface Layer Depth mm]="","",Line[Surface Layer Depth mm])</f>
        <v/>
      </c>
      <c r="AH302" s="3" t="str">
        <f>IF(Line[Av Width m]="","",Line[Av Width m])</f>
        <v/>
      </c>
      <c r="AI302" s="3" t="str">
        <f>IF(Line[Asset Group]="","",VLOOKUP(Line[Cycle],yes_no,2,FALSE))</f>
        <v/>
      </c>
      <c r="AJ302" s="3" t="str">
        <f>IF(Line[Asset Group]="","",VLOOKUP(Line[Species],hedge_species,2,FALSE))</f>
        <v/>
      </c>
    </row>
    <row r="303" spans="1:36" s="3" customFormat="1" x14ac:dyDescent="0.2">
      <c r="A303" s="3" t="str">
        <f>IF(Line[DWG File Name]="","",Line[DWG File Name])</f>
        <v/>
      </c>
      <c r="B303" s="3" t="str">
        <f>IF(Line[DWG Layer Name]="","",Line[DWG Layer Name])</f>
        <v/>
      </c>
      <c r="C303" s="3" t="str">
        <f>IF(Line[DWG Handle]="","",Line[DWG Handle])</f>
        <v/>
      </c>
      <c r="D303" s="58" t="str">
        <f>IF(Line[Approx Centroid X]="","",Line[Approx Centroid X])</f>
        <v/>
      </c>
      <c r="E303" s="58" t="str">
        <f>IF(Line[Approx Centroid Y]="","",Line[Approx Centroid Y])</f>
        <v/>
      </c>
      <c r="F303" s="3" t="str">
        <f>IF(Line[Replacement Asset]="","",Line[Replacement Asset])</f>
        <v/>
      </c>
      <c r="G303" s="3" t="str">
        <f>IF(Line[Asset ID]="","",UPPER(Line[Asset ID]))</f>
        <v/>
      </c>
      <c r="H303" s="3" t="str">
        <f>IF(Line[Asset Group]="","",VLOOKUP(Line[Asset Group],asset_grp_line,4,FALSE))</f>
        <v/>
      </c>
      <c r="I303" s="3" t="str">
        <f>IF(Line[Asset Group]="","",VLOOKUP(Line[Asset Group],asset_grp_line,2,FALSE))</f>
        <v/>
      </c>
      <c r="J303" s="3" t="str">
        <f>IF(Line[Asset Group]="","",VLOOKUP(Line[Asset Group],asset_grp_line,3,FALSE))</f>
        <v/>
      </c>
      <c r="K303" s="3" t="str">
        <f>IF(Line[Asset Group]="","",VLOOKUP(Line[Asset Type],type_master_list,2,FALSE))</f>
        <v/>
      </c>
      <c r="L303" s="3" t="str">
        <f>IF(Line[Asset Name]="","",PROPER(Line[Asset Name]))</f>
        <v/>
      </c>
      <c r="M303" s="11" t="str">
        <f>IF(Line[Install Date]="","",(Line[Install Date]))</f>
        <v/>
      </c>
      <c r="N303" s="3" t="str">
        <f>IF(Line[Note]="","",PROPER(Line[Note]))</f>
        <v/>
      </c>
      <c r="O303" s="3" t="str">
        <f>IF(Line[Resource Consent Number]="","",UPPER(Line[Resource Consent Number]))</f>
        <v/>
      </c>
      <c r="P303" s="53" t="str">
        <f>IF(Line[Asset Unit Cost]="","",Line[Asset Unit Cost])</f>
        <v/>
      </c>
      <c r="Q303" s="3" t="str">
        <f>IF(Line[Added By]="","",UPPER(Line[Added By]))</f>
        <v/>
      </c>
      <c r="R303" s="11" t="str">
        <f>IF(Line[Added Date]="","",(Line[Added Date]))</f>
        <v/>
      </c>
      <c r="S303" s="3" t="str">
        <f>IF(Line[Z COORD]="","",PROPER(Line[Z COORD]))</f>
        <v/>
      </c>
      <c r="T303" s="3" t="str">
        <f>IF(Line[Asset Description]="","",PROPER(Line[Asset Description]))</f>
        <v/>
      </c>
      <c r="U303" s="3" t="str">
        <f>IF(Line[Asset Group]="","",VLOOKUP(Line[Wall SubType],subdom_master_gdb,2,FALSE))</f>
        <v/>
      </c>
      <c r="V303" s="3" t="str">
        <f>IF(Line[Asset Group]="","",VLOOKUP(Line[Material],material_master,2,FALSE))</f>
        <v/>
      </c>
      <c r="W303" s="3" t="str">
        <f>IF(Line[Height m]="","",Line[Height m])</f>
        <v/>
      </c>
      <c r="X303" s="3" t="str">
        <f>IF(Line[Length m]="","",Line[Length m])</f>
        <v/>
      </c>
      <c r="Y303" s="3" t="str">
        <f>IF(Line[Width m]="","",Line[Width m])</f>
        <v/>
      </c>
      <c r="Z303" s="3" t="str">
        <f>IF(Line[Asset Group]="","",VLOOKUP(Line[Purpose],f_g_function,2,FALSE))</f>
        <v/>
      </c>
      <c r="AA303" s="3" t="str">
        <f>IF(Line[Asset Group]="","",VLOOKUP(Line[Post Material],material_master,2,FALSE))</f>
        <v/>
      </c>
      <c r="AB303" s="3" t="str">
        <f>IF(Line[Pipe Diameter mm]="","",Line[Pipe Diameter mm])</f>
        <v/>
      </c>
      <c r="AC303" s="3" t="str">
        <f>IF(Line[Asset Group]="","",VLOOKUP(Line[Pipe Material],irrigation_pipe_material,2,FALSE))</f>
        <v/>
      </c>
      <c r="AD303" s="3" t="str">
        <f>IF(Line[Asset Group]="","",VLOOKUP(Line[System],irrigation_system,2,FALSE))</f>
        <v/>
      </c>
      <c r="AE303" s="3" t="str">
        <f>IF(Line[Asset Group]="","",VLOOKUP(Line[Status],irrigation_status,2,FALSE))</f>
        <v/>
      </c>
      <c r="AF303" s="3" t="str">
        <f>IF(Line[Asset Group]="","",VLOOKUP(Line[Surface],subdom_master_gdb,2,FALSE))</f>
        <v/>
      </c>
      <c r="AG303" s="3" t="str">
        <f>IF(Line[Surface Layer Depth mm]="","",Line[Surface Layer Depth mm])</f>
        <v/>
      </c>
      <c r="AH303" s="3" t="str">
        <f>IF(Line[Av Width m]="","",Line[Av Width m])</f>
        <v/>
      </c>
      <c r="AI303" s="3" t="str">
        <f>IF(Line[Asset Group]="","",VLOOKUP(Line[Cycle],yes_no,2,FALSE))</f>
        <v/>
      </c>
      <c r="AJ303" s="3" t="str">
        <f>IF(Line[Asset Group]="","",VLOOKUP(Line[Species],hedge_species,2,FALSE))</f>
        <v/>
      </c>
    </row>
    <row r="304" spans="1:36" s="3" customFormat="1" x14ac:dyDescent="0.2">
      <c r="A304" s="3" t="str">
        <f>IF(Line[DWG File Name]="","",Line[DWG File Name])</f>
        <v/>
      </c>
      <c r="B304" s="3" t="str">
        <f>IF(Line[DWG Layer Name]="","",Line[DWG Layer Name])</f>
        <v/>
      </c>
      <c r="C304" s="3" t="str">
        <f>IF(Line[DWG Handle]="","",Line[DWG Handle])</f>
        <v/>
      </c>
      <c r="D304" s="58" t="str">
        <f>IF(Line[Approx Centroid X]="","",Line[Approx Centroid X])</f>
        <v/>
      </c>
      <c r="E304" s="58" t="str">
        <f>IF(Line[Approx Centroid Y]="","",Line[Approx Centroid Y])</f>
        <v/>
      </c>
      <c r="F304" s="3" t="str">
        <f>IF(Line[Replacement Asset]="","",Line[Replacement Asset])</f>
        <v/>
      </c>
      <c r="G304" s="3" t="str">
        <f>IF(Line[Asset ID]="","",UPPER(Line[Asset ID]))</f>
        <v/>
      </c>
      <c r="H304" s="3" t="str">
        <f>IF(Line[Asset Group]="","",VLOOKUP(Line[Asset Group],asset_grp_line,4,FALSE))</f>
        <v/>
      </c>
      <c r="I304" s="3" t="str">
        <f>IF(Line[Asset Group]="","",VLOOKUP(Line[Asset Group],asset_grp_line,2,FALSE))</f>
        <v/>
      </c>
      <c r="J304" s="3" t="str">
        <f>IF(Line[Asset Group]="","",VLOOKUP(Line[Asset Group],asset_grp_line,3,FALSE))</f>
        <v/>
      </c>
      <c r="K304" s="3" t="str">
        <f>IF(Line[Asset Group]="","",VLOOKUP(Line[Asset Type],type_master_list,2,FALSE))</f>
        <v/>
      </c>
      <c r="L304" s="3" t="str">
        <f>IF(Line[Asset Name]="","",PROPER(Line[Asset Name]))</f>
        <v/>
      </c>
      <c r="M304" s="11" t="str">
        <f>IF(Line[Install Date]="","",(Line[Install Date]))</f>
        <v/>
      </c>
      <c r="N304" s="3" t="str">
        <f>IF(Line[Note]="","",PROPER(Line[Note]))</f>
        <v/>
      </c>
      <c r="O304" s="3" t="str">
        <f>IF(Line[Resource Consent Number]="","",UPPER(Line[Resource Consent Number]))</f>
        <v/>
      </c>
      <c r="P304" s="53" t="str">
        <f>IF(Line[Asset Unit Cost]="","",Line[Asset Unit Cost])</f>
        <v/>
      </c>
      <c r="Q304" s="3" t="str">
        <f>IF(Line[Added By]="","",UPPER(Line[Added By]))</f>
        <v/>
      </c>
      <c r="R304" s="11" t="str">
        <f>IF(Line[Added Date]="","",(Line[Added Date]))</f>
        <v/>
      </c>
      <c r="S304" s="3" t="str">
        <f>IF(Line[Z COORD]="","",PROPER(Line[Z COORD]))</f>
        <v/>
      </c>
      <c r="T304" s="3" t="str">
        <f>IF(Line[Asset Description]="","",PROPER(Line[Asset Description]))</f>
        <v/>
      </c>
      <c r="U304" s="3" t="str">
        <f>IF(Line[Asset Group]="","",VLOOKUP(Line[Wall SubType],subdom_master_gdb,2,FALSE))</f>
        <v/>
      </c>
      <c r="V304" s="3" t="str">
        <f>IF(Line[Asset Group]="","",VLOOKUP(Line[Material],material_master,2,FALSE))</f>
        <v/>
      </c>
      <c r="W304" s="3" t="str">
        <f>IF(Line[Height m]="","",Line[Height m])</f>
        <v/>
      </c>
      <c r="X304" s="3" t="str">
        <f>IF(Line[Length m]="","",Line[Length m])</f>
        <v/>
      </c>
      <c r="Y304" s="3" t="str">
        <f>IF(Line[Width m]="","",Line[Width m])</f>
        <v/>
      </c>
      <c r="Z304" s="3" t="str">
        <f>IF(Line[Asset Group]="","",VLOOKUP(Line[Purpose],f_g_function,2,FALSE))</f>
        <v/>
      </c>
      <c r="AA304" s="3" t="str">
        <f>IF(Line[Asset Group]="","",VLOOKUP(Line[Post Material],material_master,2,FALSE))</f>
        <v/>
      </c>
      <c r="AB304" s="3" t="str">
        <f>IF(Line[Pipe Diameter mm]="","",Line[Pipe Diameter mm])</f>
        <v/>
      </c>
      <c r="AC304" s="3" t="str">
        <f>IF(Line[Asset Group]="","",VLOOKUP(Line[Pipe Material],irrigation_pipe_material,2,FALSE))</f>
        <v/>
      </c>
      <c r="AD304" s="3" t="str">
        <f>IF(Line[Asset Group]="","",VLOOKUP(Line[System],irrigation_system,2,FALSE))</f>
        <v/>
      </c>
      <c r="AE304" s="3" t="str">
        <f>IF(Line[Asset Group]="","",VLOOKUP(Line[Status],irrigation_status,2,FALSE))</f>
        <v/>
      </c>
      <c r="AF304" s="3" t="str">
        <f>IF(Line[Asset Group]="","",VLOOKUP(Line[Surface],subdom_master_gdb,2,FALSE))</f>
        <v/>
      </c>
      <c r="AG304" s="3" t="str">
        <f>IF(Line[Surface Layer Depth mm]="","",Line[Surface Layer Depth mm])</f>
        <v/>
      </c>
      <c r="AH304" s="3" t="str">
        <f>IF(Line[Av Width m]="","",Line[Av Width m])</f>
        <v/>
      </c>
      <c r="AI304" s="3" t="str">
        <f>IF(Line[Asset Group]="","",VLOOKUP(Line[Cycle],yes_no,2,FALSE))</f>
        <v/>
      </c>
      <c r="AJ304" s="3" t="str">
        <f>IF(Line[Asset Group]="","",VLOOKUP(Line[Species],hedge_species,2,FALSE))</f>
        <v/>
      </c>
    </row>
    <row r="305" spans="1:36" s="3" customFormat="1" x14ac:dyDescent="0.2">
      <c r="A305" s="3" t="str">
        <f>IF(Line[DWG File Name]="","",Line[DWG File Name])</f>
        <v/>
      </c>
      <c r="B305" s="3" t="str">
        <f>IF(Line[DWG Layer Name]="","",Line[DWG Layer Name])</f>
        <v/>
      </c>
      <c r="C305" s="3" t="str">
        <f>IF(Line[DWG Handle]="","",Line[DWG Handle])</f>
        <v/>
      </c>
      <c r="D305" s="58" t="str">
        <f>IF(Line[Approx Centroid X]="","",Line[Approx Centroid X])</f>
        <v/>
      </c>
      <c r="E305" s="58" t="str">
        <f>IF(Line[Approx Centroid Y]="","",Line[Approx Centroid Y])</f>
        <v/>
      </c>
      <c r="F305" s="3" t="str">
        <f>IF(Line[Replacement Asset]="","",Line[Replacement Asset])</f>
        <v/>
      </c>
      <c r="G305" s="3" t="str">
        <f>IF(Line[Asset ID]="","",UPPER(Line[Asset ID]))</f>
        <v/>
      </c>
      <c r="H305" s="3" t="str">
        <f>IF(Line[Asset Group]="","",VLOOKUP(Line[Asset Group],asset_grp_line,4,FALSE))</f>
        <v/>
      </c>
      <c r="I305" s="3" t="str">
        <f>IF(Line[Asset Group]="","",VLOOKUP(Line[Asset Group],asset_grp_line,2,FALSE))</f>
        <v/>
      </c>
      <c r="J305" s="3" t="str">
        <f>IF(Line[Asset Group]="","",VLOOKUP(Line[Asset Group],asset_grp_line,3,FALSE))</f>
        <v/>
      </c>
      <c r="K305" s="3" t="str">
        <f>IF(Line[Asset Group]="","",VLOOKUP(Line[Asset Type],type_master_list,2,FALSE))</f>
        <v/>
      </c>
      <c r="L305" s="3" t="str">
        <f>IF(Line[Asset Name]="","",PROPER(Line[Asset Name]))</f>
        <v/>
      </c>
      <c r="M305" s="11" t="str">
        <f>IF(Line[Install Date]="","",(Line[Install Date]))</f>
        <v/>
      </c>
      <c r="N305" s="3" t="str">
        <f>IF(Line[Note]="","",PROPER(Line[Note]))</f>
        <v/>
      </c>
      <c r="O305" s="3" t="str">
        <f>IF(Line[Resource Consent Number]="","",UPPER(Line[Resource Consent Number]))</f>
        <v/>
      </c>
      <c r="P305" s="53" t="str">
        <f>IF(Line[Asset Unit Cost]="","",Line[Asset Unit Cost])</f>
        <v/>
      </c>
      <c r="Q305" s="3" t="str">
        <f>IF(Line[Added By]="","",UPPER(Line[Added By]))</f>
        <v/>
      </c>
      <c r="R305" s="11" t="str">
        <f>IF(Line[Added Date]="","",(Line[Added Date]))</f>
        <v/>
      </c>
      <c r="S305" s="3" t="str">
        <f>IF(Line[Z COORD]="","",PROPER(Line[Z COORD]))</f>
        <v/>
      </c>
      <c r="T305" s="3" t="str">
        <f>IF(Line[Asset Description]="","",PROPER(Line[Asset Description]))</f>
        <v/>
      </c>
      <c r="U305" s="3" t="str">
        <f>IF(Line[Asset Group]="","",VLOOKUP(Line[Wall SubType],subdom_master_gdb,2,FALSE))</f>
        <v/>
      </c>
      <c r="V305" s="3" t="str">
        <f>IF(Line[Asset Group]="","",VLOOKUP(Line[Material],material_master,2,FALSE))</f>
        <v/>
      </c>
      <c r="W305" s="3" t="str">
        <f>IF(Line[Height m]="","",Line[Height m])</f>
        <v/>
      </c>
      <c r="X305" s="3" t="str">
        <f>IF(Line[Length m]="","",Line[Length m])</f>
        <v/>
      </c>
      <c r="Y305" s="3" t="str">
        <f>IF(Line[Width m]="","",Line[Width m])</f>
        <v/>
      </c>
      <c r="Z305" s="3" t="str">
        <f>IF(Line[Asset Group]="","",VLOOKUP(Line[Purpose],f_g_function,2,FALSE))</f>
        <v/>
      </c>
      <c r="AA305" s="3" t="str">
        <f>IF(Line[Asset Group]="","",VLOOKUP(Line[Post Material],material_master,2,FALSE))</f>
        <v/>
      </c>
      <c r="AB305" s="3" t="str">
        <f>IF(Line[Pipe Diameter mm]="","",Line[Pipe Diameter mm])</f>
        <v/>
      </c>
      <c r="AC305" s="3" t="str">
        <f>IF(Line[Asset Group]="","",VLOOKUP(Line[Pipe Material],irrigation_pipe_material,2,FALSE))</f>
        <v/>
      </c>
      <c r="AD305" s="3" t="str">
        <f>IF(Line[Asset Group]="","",VLOOKUP(Line[System],irrigation_system,2,FALSE))</f>
        <v/>
      </c>
      <c r="AE305" s="3" t="str">
        <f>IF(Line[Asset Group]="","",VLOOKUP(Line[Status],irrigation_status,2,FALSE))</f>
        <v/>
      </c>
      <c r="AF305" s="3" t="str">
        <f>IF(Line[Asset Group]="","",VLOOKUP(Line[Surface],subdom_master_gdb,2,FALSE))</f>
        <v/>
      </c>
      <c r="AG305" s="3" t="str">
        <f>IF(Line[Surface Layer Depth mm]="","",Line[Surface Layer Depth mm])</f>
        <v/>
      </c>
      <c r="AH305" s="3" t="str">
        <f>IF(Line[Av Width m]="","",Line[Av Width m])</f>
        <v/>
      </c>
      <c r="AI305" s="3" t="str">
        <f>IF(Line[Asset Group]="","",VLOOKUP(Line[Cycle],yes_no,2,FALSE))</f>
        <v/>
      </c>
      <c r="AJ305" s="3" t="str">
        <f>IF(Line[Asset Group]="","",VLOOKUP(Line[Species],hedge_species,2,FALSE))</f>
        <v/>
      </c>
    </row>
    <row r="306" spans="1:36" s="3" customFormat="1" x14ac:dyDescent="0.2">
      <c r="A306" s="3" t="str">
        <f>IF(Line[DWG File Name]="","",Line[DWG File Name])</f>
        <v/>
      </c>
      <c r="B306" s="3" t="str">
        <f>IF(Line[DWG Layer Name]="","",Line[DWG Layer Name])</f>
        <v/>
      </c>
      <c r="C306" s="3" t="str">
        <f>IF(Line[DWG Handle]="","",Line[DWG Handle])</f>
        <v/>
      </c>
      <c r="D306" s="58" t="str">
        <f>IF(Line[Approx Centroid X]="","",Line[Approx Centroid X])</f>
        <v/>
      </c>
      <c r="E306" s="58" t="str">
        <f>IF(Line[Approx Centroid Y]="","",Line[Approx Centroid Y])</f>
        <v/>
      </c>
      <c r="F306" s="3" t="str">
        <f>IF(Line[Replacement Asset]="","",Line[Replacement Asset])</f>
        <v/>
      </c>
      <c r="G306" s="3" t="str">
        <f>IF(Line[Asset ID]="","",UPPER(Line[Asset ID]))</f>
        <v/>
      </c>
      <c r="H306" s="3" t="str">
        <f>IF(Line[Asset Group]="","",VLOOKUP(Line[Asset Group],asset_grp_line,4,FALSE))</f>
        <v/>
      </c>
      <c r="I306" s="3" t="str">
        <f>IF(Line[Asset Group]="","",VLOOKUP(Line[Asset Group],asset_grp_line,2,FALSE))</f>
        <v/>
      </c>
      <c r="J306" s="3" t="str">
        <f>IF(Line[Asset Group]="","",VLOOKUP(Line[Asset Group],asset_grp_line,3,FALSE))</f>
        <v/>
      </c>
      <c r="K306" s="3" t="str">
        <f>IF(Line[Asset Group]="","",VLOOKUP(Line[Asset Type],type_master_list,2,FALSE))</f>
        <v/>
      </c>
      <c r="L306" s="3" t="str">
        <f>IF(Line[Asset Name]="","",PROPER(Line[Asset Name]))</f>
        <v/>
      </c>
      <c r="M306" s="11" t="str">
        <f>IF(Line[Install Date]="","",(Line[Install Date]))</f>
        <v/>
      </c>
      <c r="N306" s="3" t="str">
        <f>IF(Line[Note]="","",PROPER(Line[Note]))</f>
        <v/>
      </c>
      <c r="O306" s="3" t="str">
        <f>IF(Line[Resource Consent Number]="","",UPPER(Line[Resource Consent Number]))</f>
        <v/>
      </c>
      <c r="P306" s="53" t="str">
        <f>IF(Line[Asset Unit Cost]="","",Line[Asset Unit Cost])</f>
        <v/>
      </c>
      <c r="Q306" s="3" t="str">
        <f>IF(Line[Added By]="","",UPPER(Line[Added By]))</f>
        <v/>
      </c>
      <c r="R306" s="11" t="str">
        <f>IF(Line[Added Date]="","",(Line[Added Date]))</f>
        <v/>
      </c>
      <c r="S306" s="3" t="str">
        <f>IF(Line[Z COORD]="","",PROPER(Line[Z COORD]))</f>
        <v/>
      </c>
      <c r="T306" s="3" t="str">
        <f>IF(Line[Asset Description]="","",PROPER(Line[Asset Description]))</f>
        <v/>
      </c>
      <c r="U306" s="3" t="str">
        <f>IF(Line[Asset Group]="","",VLOOKUP(Line[Wall SubType],subdom_master_gdb,2,FALSE))</f>
        <v/>
      </c>
      <c r="V306" s="3" t="str">
        <f>IF(Line[Asset Group]="","",VLOOKUP(Line[Material],material_master,2,FALSE))</f>
        <v/>
      </c>
      <c r="W306" s="3" t="str">
        <f>IF(Line[Height m]="","",Line[Height m])</f>
        <v/>
      </c>
      <c r="X306" s="3" t="str">
        <f>IF(Line[Length m]="","",Line[Length m])</f>
        <v/>
      </c>
      <c r="Y306" s="3" t="str">
        <f>IF(Line[Width m]="","",Line[Width m])</f>
        <v/>
      </c>
      <c r="Z306" s="3" t="str">
        <f>IF(Line[Asset Group]="","",VLOOKUP(Line[Purpose],f_g_function,2,FALSE))</f>
        <v/>
      </c>
      <c r="AA306" s="3" t="str">
        <f>IF(Line[Asset Group]="","",VLOOKUP(Line[Post Material],material_master,2,FALSE))</f>
        <v/>
      </c>
      <c r="AB306" s="3" t="str">
        <f>IF(Line[Pipe Diameter mm]="","",Line[Pipe Diameter mm])</f>
        <v/>
      </c>
      <c r="AC306" s="3" t="str">
        <f>IF(Line[Asset Group]="","",VLOOKUP(Line[Pipe Material],irrigation_pipe_material,2,FALSE))</f>
        <v/>
      </c>
      <c r="AD306" s="3" t="str">
        <f>IF(Line[Asset Group]="","",VLOOKUP(Line[System],irrigation_system,2,FALSE))</f>
        <v/>
      </c>
      <c r="AE306" s="3" t="str">
        <f>IF(Line[Asset Group]="","",VLOOKUP(Line[Status],irrigation_status,2,FALSE))</f>
        <v/>
      </c>
      <c r="AF306" s="3" t="str">
        <f>IF(Line[Asset Group]="","",VLOOKUP(Line[Surface],subdom_master_gdb,2,FALSE))</f>
        <v/>
      </c>
      <c r="AG306" s="3" t="str">
        <f>IF(Line[Surface Layer Depth mm]="","",Line[Surface Layer Depth mm])</f>
        <v/>
      </c>
      <c r="AH306" s="3" t="str">
        <f>IF(Line[Av Width m]="","",Line[Av Width m])</f>
        <v/>
      </c>
      <c r="AI306" s="3" t="str">
        <f>IF(Line[Asset Group]="","",VLOOKUP(Line[Cycle],yes_no,2,FALSE))</f>
        <v/>
      </c>
      <c r="AJ306" s="3" t="str">
        <f>IF(Line[Asset Group]="","",VLOOKUP(Line[Species],hedge_species,2,FALSE))</f>
        <v/>
      </c>
    </row>
    <row r="307" spans="1:36" s="3" customFormat="1" x14ac:dyDescent="0.2">
      <c r="A307" s="3" t="str">
        <f>IF(Line[DWG File Name]="","",Line[DWG File Name])</f>
        <v/>
      </c>
      <c r="B307" s="3" t="str">
        <f>IF(Line[DWG Layer Name]="","",Line[DWG Layer Name])</f>
        <v/>
      </c>
      <c r="C307" s="3" t="str">
        <f>IF(Line[DWG Handle]="","",Line[DWG Handle])</f>
        <v/>
      </c>
      <c r="D307" s="58" t="str">
        <f>IF(Line[Approx Centroid X]="","",Line[Approx Centroid X])</f>
        <v/>
      </c>
      <c r="E307" s="58" t="str">
        <f>IF(Line[Approx Centroid Y]="","",Line[Approx Centroid Y])</f>
        <v/>
      </c>
      <c r="F307" s="3" t="str">
        <f>IF(Line[Replacement Asset]="","",Line[Replacement Asset])</f>
        <v/>
      </c>
      <c r="G307" s="3" t="str">
        <f>IF(Line[Asset ID]="","",UPPER(Line[Asset ID]))</f>
        <v/>
      </c>
      <c r="H307" s="3" t="str">
        <f>IF(Line[Asset Group]="","",VLOOKUP(Line[Asset Group],asset_grp_line,4,FALSE))</f>
        <v/>
      </c>
      <c r="I307" s="3" t="str">
        <f>IF(Line[Asset Group]="","",VLOOKUP(Line[Asset Group],asset_grp_line,2,FALSE))</f>
        <v/>
      </c>
      <c r="J307" s="3" t="str">
        <f>IF(Line[Asset Group]="","",VLOOKUP(Line[Asset Group],asset_grp_line,3,FALSE))</f>
        <v/>
      </c>
      <c r="K307" s="3" t="str">
        <f>IF(Line[Asset Group]="","",VLOOKUP(Line[Asset Type],type_master_list,2,FALSE))</f>
        <v/>
      </c>
      <c r="L307" s="3" t="str">
        <f>IF(Line[Asset Name]="","",PROPER(Line[Asset Name]))</f>
        <v/>
      </c>
      <c r="M307" s="11" t="str">
        <f>IF(Line[Install Date]="","",(Line[Install Date]))</f>
        <v/>
      </c>
      <c r="N307" s="3" t="str">
        <f>IF(Line[Note]="","",PROPER(Line[Note]))</f>
        <v/>
      </c>
      <c r="O307" s="3" t="str">
        <f>IF(Line[Resource Consent Number]="","",UPPER(Line[Resource Consent Number]))</f>
        <v/>
      </c>
      <c r="P307" s="53" t="str">
        <f>IF(Line[Asset Unit Cost]="","",Line[Asset Unit Cost])</f>
        <v/>
      </c>
      <c r="Q307" s="3" t="str">
        <f>IF(Line[Added By]="","",UPPER(Line[Added By]))</f>
        <v/>
      </c>
      <c r="R307" s="11" t="str">
        <f>IF(Line[Added Date]="","",(Line[Added Date]))</f>
        <v/>
      </c>
      <c r="S307" s="3" t="str">
        <f>IF(Line[Z COORD]="","",PROPER(Line[Z COORD]))</f>
        <v/>
      </c>
      <c r="T307" s="3" t="str">
        <f>IF(Line[Asset Description]="","",PROPER(Line[Asset Description]))</f>
        <v/>
      </c>
      <c r="U307" s="3" t="str">
        <f>IF(Line[Asset Group]="","",VLOOKUP(Line[Wall SubType],subdom_master_gdb,2,FALSE))</f>
        <v/>
      </c>
      <c r="V307" s="3" t="str">
        <f>IF(Line[Asset Group]="","",VLOOKUP(Line[Material],material_master,2,FALSE))</f>
        <v/>
      </c>
      <c r="W307" s="3" t="str">
        <f>IF(Line[Height m]="","",Line[Height m])</f>
        <v/>
      </c>
      <c r="X307" s="3" t="str">
        <f>IF(Line[Length m]="","",Line[Length m])</f>
        <v/>
      </c>
      <c r="Y307" s="3" t="str">
        <f>IF(Line[Width m]="","",Line[Width m])</f>
        <v/>
      </c>
      <c r="Z307" s="3" t="str">
        <f>IF(Line[Asset Group]="","",VLOOKUP(Line[Purpose],f_g_function,2,FALSE))</f>
        <v/>
      </c>
      <c r="AA307" s="3" t="str">
        <f>IF(Line[Asset Group]="","",VLOOKUP(Line[Post Material],material_master,2,FALSE))</f>
        <v/>
      </c>
      <c r="AB307" s="3" t="str">
        <f>IF(Line[Pipe Diameter mm]="","",Line[Pipe Diameter mm])</f>
        <v/>
      </c>
      <c r="AC307" s="3" t="str">
        <f>IF(Line[Asset Group]="","",VLOOKUP(Line[Pipe Material],irrigation_pipe_material,2,FALSE))</f>
        <v/>
      </c>
      <c r="AD307" s="3" t="str">
        <f>IF(Line[Asset Group]="","",VLOOKUP(Line[System],irrigation_system,2,FALSE))</f>
        <v/>
      </c>
      <c r="AE307" s="3" t="str">
        <f>IF(Line[Asset Group]="","",VLOOKUP(Line[Status],irrigation_status,2,FALSE))</f>
        <v/>
      </c>
      <c r="AF307" s="3" t="str">
        <f>IF(Line[Asset Group]="","",VLOOKUP(Line[Surface],subdom_master_gdb,2,FALSE))</f>
        <v/>
      </c>
      <c r="AG307" s="3" t="str">
        <f>IF(Line[Surface Layer Depth mm]="","",Line[Surface Layer Depth mm])</f>
        <v/>
      </c>
      <c r="AH307" s="3" t="str">
        <f>IF(Line[Av Width m]="","",Line[Av Width m])</f>
        <v/>
      </c>
      <c r="AI307" s="3" t="str">
        <f>IF(Line[Asset Group]="","",VLOOKUP(Line[Cycle],yes_no,2,FALSE))</f>
        <v/>
      </c>
      <c r="AJ307" s="3" t="str">
        <f>IF(Line[Asset Group]="","",VLOOKUP(Line[Species],hedge_species,2,FALSE))</f>
        <v/>
      </c>
    </row>
    <row r="308" spans="1:36" s="3" customFormat="1" x14ac:dyDescent="0.2">
      <c r="A308" s="3" t="str">
        <f>IF(Line[DWG File Name]="","",Line[DWG File Name])</f>
        <v/>
      </c>
      <c r="B308" s="3" t="str">
        <f>IF(Line[DWG Layer Name]="","",Line[DWG Layer Name])</f>
        <v/>
      </c>
      <c r="C308" s="3" t="str">
        <f>IF(Line[DWG Handle]="","",Line[DWG Handle])</f>
        <v/>
      </c>
      <c r="D308" s="58" t="str">
        <f>IF(Line[Approx Centroid X]="","",Line[Approx Centroid X])</f>
        <v/>
      </c>
      <c r="E308" s="58" t="str">
        <f>IF(Line[Approx Centroid Y]="","",Line[Approx Centroid Y])</f>
        <v/>
      </c>
      <c r="F308" s="3" t="str">
        <f>IF(Line[Replacement Asset]="","",Line[Replacement Asset])</f>
        <v/>
      </c>
      <c r="G308" s="3" t="str">
        <f>IF(Line[Asset ID]="","",UPPER(Line[Asset ID]))</f>
        <v/>
      </c>
      <c r="H308" s="3" t="str">
        <f>IF(Line[Asset Group]="","",VLOOKUP(Line[Asset Group],asset_grp_line,4,FALSE))</f>
        <v/>
      </c>
      <c r="I308" s="3" t="str">
        <f>IF(Line[Asset Group]="","",VLOOKUP(Line[Asset Group],asset_grp_line,2,FALSE))</f>
        <v/>
      </c>
      <c r="J308" s="3" t="str">
        <f>IF(Line[Asset Group]="","",VLOOKUP(Line[Asset Group],asset_grp_line,3,FALSE))</f>
        <v/>
      </c>
      <c r="K308" s="3" t="str">
        <f>IF(Line[Asset Group]="","",VLOOKUP(Line[Asset Type],type_master_list,2,FALSE))</f>
        <v/>
      </c>
      <c r="L308" s="3" t="str">
        <f>IF(Line[Asset Name]="","",PROPER(Line[Asset Name]))</f>
        <v/>
      </c>
      <c r="M308" s="11" t="str">
        <f>IF(Line[Install Date]="","",(Line[Install Date]))</f>
        <v/>
      </c>
      <c r="N308" s="3" t="str">
        <f>IF(Line[Note]="","",PROPER(Line[Note]))</f>
        <v/>
      </c>
      <c r="O308" s="3" t="str">
        <f>IF(Line[Resource Consent Number]="","",UPPER(Line[Resource Consent Number]))</f>
        <v/>
      </c>
      <c r="P308" s="53" t="str">
        <f>IF(Line[Asset Unit Cost]="","",Line[Asset Unit Cost])</f>
        <v/>
      </c>
      <c r="Q308" s="3" t="str">
        <f>IF(Line[Added By]="","",UPPER(Line[Added By]))</f>
        <v/>
      </c>
      <c r="R308" s="11" t="str">
        <f>IF(Line[Added Date]="","",(Line[Added Date]))</f>
        <v/>
      </c>
      <c r="S308" s="3" t="str">
        <f>IF(Line[Z COORD]="","",PROPER(Line[Z COORD]))</f>
        <v/>
      </c>
      <c r="T308" s="3" t="str">
        <f>IF(Line[Asset Description]="","",PROPER(Line[Asset Description]))</f>
        <v/>
      </c>
      <c r="U308" s="3" t="str">
        <f>IF(Line[Asset Group]="","",VLOOKUP(Line[Wall SubType],subdom_master_gdb,2,FALSE))</f>
        <v/>
      </c>
      <c r="V308" s="3" t="str">
        <f>IF(Line[Asset Group]="","",VLOOKUP(Line[Material],material_master,2,FALSE))</f>
        <v/>
      </c>
      <c r="W308" s="3" t="str">
        <f>IF(Line[Height m]="","",Line[Height m])</f>
        <v/>
      </c>
      <c r="X308" s="3" t="str">
        <f>IF(Line[Length m]="","",Line[Length m])</f>
        <v/>
      </c>
      <c r="Y308" s="3" t="str">
        <f>IF(Line[Width m]="","",Line[Width m])</f>
        <v/>
      </c>
      <c r="Z308" s="3" t="str">
        <f>IF(Line[Asset Group]="","",VLOOKUP(Line[Purpose],f_g_function,2,FALSE))</f>
        <v/>
      </c>
      <c r="AA308" s="3" t="str">
        <f>IF(Line[Asset Group]="","",VLOOKUP(Line[Post Material],material_master,2,FALSE))</f>
        <v/>
      </c>
      <c r="AB308" s="3" t="str">
        <f>IF(Line[Pipe Diameter mm]="","",Line[Pipe Diameter mm])</f>
        <v/>
      </c>
      <c r="AC308" s="3" t="str">
        <f>IF(Line[Asset Group]="","",VLOOKUP(Line[Pipe Material],irrigation_pipe_material,2,FALSE))</f>
        <v/>
      </c>
      <c r="AD308" s="3" t="str">
        <f>IF(Line[Asset Group]="","",VLOOKUP(Line[System],irrigation_system,2,FALSE))</f>
        <v/>
      </c>
      <c r="AE308" s="3" t="str">
        <f>IF(Line[Asset Group]="","",VLOOKUP(Line[Status],irrigation_status,2,FALSE))</f>
        <v/>
      </c>
      <c r="AF308" s="3" t="str">
        <f>IF(Line[Asset Group]="","",VLOOKUP(Line[Surface],subdom_master_gdb,2,FALSE))</f>
        <v/>
      </c>
      <c r="AG308" s="3" t="str">
        <f>IF(Line[Surface Layer Depth mm]="","",Line[Surface Layer Depth mm])</f>
        <v/>
      </c>
      <c r="AH308" s="3" t="str">
        <f>IF(Line[Av Width m]="","",Line[Av Width m])</f>
        <v/>
      </c>
      <c r="AI308" s="3" t="str">
        <f>IF(Line[Asset Group]="","",VLOOKUP(Line[Cycle],yes_no,2,FALSE))</f>
        <v/>
      </c>
      <c r="AJ308" s="3" t="str">
        <f>IF(Line[Asset Group]="","",VLOOKUP(Line[Species],hedge_species,2,FALSE))</f>
        <v/>
      </c>
    </row>
    <row r="309" spans="1:36" s="3" customFormat="1" x14ac:dyDescent="0.2">
      <c r="A309" s="3" t="str">
        <f>IF(Line[DWG File Name]="","",Line[DWG File Name])</f>
        <v/>
      </c>
      <c r="B309" s="3" t="str">
        <f>IF(Line[DWG Layer Name]="","",Line[DWG Layer Name])</f>
        <v/>
      </c>
      <c r="C309" s="3" t="str">
        <f>IF(Line[DWG Handle]="","",Line[DWG Handle])</f>
        <v/>
      </c>
      <c r="D309" s="58" t="str">
        <f>IF(Line[Approx Centroid X]="","",Line[Approx Centroid X])</f>
        <v/>
      </c>
      <c r="E309" s="58" t="str">
        <f>IF(Line[Approx Centroid Y]="","",Line[Approx Centroid Y])</f>
        <v/>
      </c>
      <c r="F309" s="3" t="str">
        <f>IF(Line[Replacement Asset]="","",Line[Replacement Asset])</f>
        <v/>
      </c>
      <c r="G309" s="3" t="str">
        <f>IF(Line[Asset ID]="","",UPPER(Line[Asset ID]))</f>
        <v/>
      </c>
      <c r="H309" s="3" t="str">
        <f>IF(Line[Asset Group]="","",VLOOKUP(Line[Asset Group],asset_grp_line,4,FALSE))</f>
        <v/>
      </c>
      <c r="I309" s="3" t="str">
        <f>IF(Line[Asset Group]="","",VLOOKUP(Line[Asset Group],asset_grp_line,2,FALSE))</f>
        <v/>
      </c>
      <c r="J309" s="3" t="str">
        <f>IF(Line[Asset Group]="","",VLOOKUP(Line[Asset Group],asset_grp_line,3,FALSE))</f>
        <v/>
      </c>
      <c r="K309" s="3" t="str">
        <f>IF(Line[Asset Group]="","",VLOOKUP(Line[Asset Type],type_master_list,2,FALSE))</f>
        <v/>
      </c>
      <c r="L309" s="3" t="str">
        <f>IF(Line[Asset Name]="","",PROPER(Line[Asset Name]))</f>
        <v/>
      </c>
      <c r="M309" s="11" t="str">
        <f>IF(Line[Install Date]="","",(Line[Install Date]))</f>
        <v/>
      </c>
      <c r="N309" s="3" t="str">
        <f>IF(Line[Note]="","",PROPER(Line[Note]))</f>
        <v/>
      </c>
      <c r="O309" s="3" t="str">
        <f>IF(Line[Resource Consent Number]="","",UPPER(Line[Resource Consent Number]))</f>
        <v/>
      </c>
      <c r="P309" s="53" t="str">
        <f>IF(Line[Asset Unit Cost]="","",Line[Asset Unit Cost])</f>
        <v/>
      </c>
      <c r="Q309" s="3" t="str">
        <f>IF(Line[Added By]="","",UPPER(Line[Added By]))</f>
        <v/>
      </c>
      <c r="R309" s="11" t="str">
        <f>IF(Line[Added Date]="","",(Line[Added Date]))</f>
        <v/>
      </c>
      <c r="S309" s="3" t="str">
        <f>IF(Line[Z COORD]="","",PROPER(Line[Z COORD]))</f>
        <v/>
      </c>
      <c r="T309" s="3" t="str">
        <f>IF(Line[Asset Description]="","",PROPER(Line[Asset Description]))</f>
        <v/>
      </c>
      <c r="U309" s="3" t="str">
        <f>IF(Line[Asset Group]="","",VLOOKUP(Line[Wall SubType],subdom_master_gdb,2,FALSE))</f>
        <v/>
      </c>
      <c r="V309" s="3" t="str">
        <f>IF(Line[Asset Group]="","",VLOOKUP(Line[Material],material_master,2,FALSE))</f>
        <v/>
      </c>
      <c r="W309" s="3" t="str">
        <f>IF(Line[Height m]="","",Line[Height m])</f>
        <v/>
      </c>
      <c r="X309" s="3" t="str">
        <f>IF(Line[Length m]="","",Line[Length m])</f>
        <v/>
      </c>
      <c r="Y309" s="3" t="str">
        <f>IF(Line[Width m]="","",Line[Width m])</f>
        <v/>
      </c>
      <c r="Z309" s="3" t="str">
        <f>IF(Line[Asset Group]="","",VLOOKUP(Line[Purpose],f_g_function,2,FALSE))</f>
        <v/>
      </c>
      <c r="AA309" s="3" t="str">
        <f>IF(Line[Asset Group]="","",VLOOKUP(Line[Post Material],material_master,2,FALSE))</f>
        <v/>
      </c>
      <c r="AB309" s="3" t="str">
        <f>IF(Line[Pipe Diameter mm]="","",Line[Pipe Diameter mm])</f>
        <v/>
      </c>
      <c r="AC309" s="3" t="str">
        <f>IF(Line[Asset Group]="","",VLOOKUP(Line[Pipe Material],irrigation_pipe_material,2,FALSE))</f>
        <v/>
      </c>
      <c r="AD309" s="3" t="str">
        <f>IF(Line[Asset Group]="","",VLOOKUP(Line[System],irrigation_system,2,FALSE))</f>
        <v/>
      </c>
      <c r="AE309" s="3" t="str">
        <f>IF(Line[Asset Group]="","",VLOOKUP(Line[Status],irrigation_status,2,FALSE))</f>
        <v/>
      </c>
      <c r="AF309" s="3" t="str">
        <f>IF(Line[Asset Group]="","",VLOOKUP(Line[Surface],subdom_master_gdb,2,FALSE))</f>
        <v/>
      </c>
      <c r="AG309" s="3" t="str">
        <f>IF(Line[Surface Layer Depth mm]="","",Line[Surface Layer Depth mm])</f>
        <v/>
      </c>
      <c r="AH309" s="3" t="str">
        <f>IF(Line[Av Width m]="","",Line[Av Width m])</f>
        <v/>
      </c>
      <c r="AI309" s="3" t="str">
        <f>IF(Line[Asset Group]="","",VLOOKUP(Line[Cycle],yes_no,2,FALSE))</f>
        <v/>
      </c>
      <c r="AJ309" s="3" t="str">
        <f>IF(Line[Asset Group]="","",VLOOKUP(Line[Species],hedge_species,2,FALSE))</f>
        <v/>
      </c>
    </row>
    <row r="310" spans="1:36" s="3" customFormat="1" x14ac:dyDescent="0.2">
      <c r="A310" s="3" t="str">
        <f>IF(Line[DWG File Name]="","",Line[DWG File Name])</f>
        <v/>
      </c>
      <c r="B310" s="3" t="str">
        <f>IF(Line[DWG Layer Name]="","",Line[DWG Layer Name])</f>
        <v/>
      </c>
      <c r="C310" s="3" t="str">
        <f>IF(Line[DWG Handle]="","",Line[DWG Handle])</f>
        <v/>
      </c>
      <c r="D310" s="58" t="str">
        <f>IF(Line[Approx Centroid X]="","",Line[Approx Centroid X])</f>
        <v/>
      </c>
      <c r="E310" s="58" t="str">
        <f>IF(Line[Approx Centroid Y]="","",Line[Approx Centroid Y])</f>
        <v/>
      </c>
      <c r="F310" s="3" t="str">
        <f>IF(Line[Replacement Asset]="","",Line[Replacement Asset])</f>
        <v/>
      </c>
      <c r="G310" s="3" t="str">
        <f>IF(Line[Asset ID]="","",UPPER(Line[Asset ID]))</f>
        <v/>
      </c>
      <c r="H310" s="3" t="str">
        <f>IF(Line[Asset Group]="","",VLOOKUP(Line[Asset Group],asset_grp_line,4,FALSE))</f>
        <v/>
      </c>
      <c r="I310" s="3" t="str">
        <f>IF(Line[Asset Group]="","",VLOOKUP(Line[Asset Group],asset_grp_line,2,FALSE))</f>
        <v/>
      </c>
      <c r="J310" s="3" t="str">
        <f>IF(Line[Asset Group]="","",VLOOKUP(Line[Asset Group],asset_grp_line,3,FALSE))</f>
        <v/>
      </c>
      <c r="K310" s="3" t="str">
        <f>IF(Line[Asset Group]="","",VLOOKUP(Line[Asset Type],type_master_list,2,FALSE))</f>
        <v/>
      </c>
      <c r="L310" s="3" t="str">
        <f>IF(Line[Asset Name]="","",PROPER(Line[Asset Name]))</f>
        <v/>
      </c>
      <c r="M310" s="11" t="str">
        <f>IF(Line[Install Date]="","",(Line[Install Date]))</f>
        <v/>
      </c>
      <c r="N310" s="3" t="str">
        <f>IF(Line[Note]="","",PROPER(Line[Note]))</f>
        <v/>
      </c>
      <c r="O310" s="3" t="str">
        <f>IF(Line[Resource Consent Number]="","",UPPER(Line[Resource Consent Number]))</f>
        <v/>
      </c>
      <c r="P310" s="53" t="str">
        <f>IF(Line[Asset Unit Cost]="","",Line[Asset Unit Cost])</f>
        <v/>
      </c>
      <c r="Q310" s="3" t="str">
        <f>IF(Line[Added By]="","",UPPER(Line[Added By]))</f>
        <v/>
      </c>
      <c r="R310" s="11" t="str">
        <f>IF(Line[Added Date]="","",(Line[Added Date]))</f>
        <v/>
      </c>
      <c r="S310" s="3" t="str">
        <f>IF(Line[Z COORD]="","",PROPER(Line[Z COORD]))</f>
        <v/>
      </c>
      <c r="T310" s="3" t="str">
        <f>IF(Line[Asset Description]="","",PROPER(Line[Asset Description]))</f>
        <v/>
      </c>
      <c r="U310" s="3" t="str">
        <f>IF(Line[Asset Group]="","",VLOOKUP(Line[Wall SubType],subdom_master_gdb,2,FALSE))</f>
        <v/>
      </c>
      <c r="V310" s="3" t="str">
        <f>IF(Line[Asset Group]="","",VLOOKUP(Line[Material],material_master,2,FALSE))</f>
        <v/>
      </c>
      <c r="W310" s="3" t="str">
        <f>IF(Line[Height m]="","",Line[Height m])</f>
        <v/>
      </c>
      <c r="X310" s="3" t="str">
        <f>IF(Line[Length m]="","",Line[Length m])</f>
        <v/>
      </c>
      <c r="Y310" s="3" t="str">
        <f>IF(Line[Width m]="","",Line[Width m])</f>
        <v/>
      </c>
      <c r="Z310" s="3" t="str">
        <f>IF(Line[Asset Group]="","",VLOOKUP(Line[Purpose],f_g_function,2,FALSE))</f>
        <v/>
      </c>
      <c r="AA310" s="3" t="str">
        <f>IF(Line[Asset Group]="","",VLOOKUP(Line[Post Material],material_master,2,FALSE))</f>
        <v/>
      </c>
      <c r="AB310" s="3" t="str">
        <f>IF(Line[Pipe Diameter mm]="","",Line[Pipe Diameter mm])</f>
        <v/>
      </c>
      <c r="AC310" s="3" t="str">
        <f>IF(Line[Asset Group]="","",VLOOKUP(Line[Pipe Material],irrigation_pipe_material,2,FALSE))</f>
        <v/>
      </c>
      <c r="AD310" s="3" t="str">
        <f>IF(Line[Asset Group]="","",VLOOKUP(Line[System],irrigation_system,2,FALSE))</f>
        <v/>
      </c>
      <c r="AE310" s="3" t="str">
        <f>IF(Line[Asset Group]="","",VLOOKUP(Line[Status],irrigation_status,2,FALSE))</f>
        <v/>
      </c>
      <c r="AF310" s="3" t="str">
        <f>IF(Line[Asset Group]="","",VLOOKUP(Line[Surface],subdom_master_gdb,2,FALSE))</f>
        <v/>
      </c>
      <c r="AG310" s="3" t="str">
        <f>IF(Line[Surface Layer Depth mm]="","",Line[Surface Layer Depth mm])</f>
        <v/>
      </c>
      <c r="AH310" s="3" t="str">
        <f>IF(Line[Av Width m]="","",Line[Av Width m])</f>
        <v/>
      </c>
      <c r="AI310" s="3" t="str">
        <f>IF(Line[Asset Group]="","",VLOOKUP(Line[Cycle],yes_no,2,FALSE))</f>
        <v/>
      </c>
      <c r="AJ310" s="3" t="str">
        <f>IF(Line[Asset Group]="","",VLOOKUP(Line[Species],hedge_species,2,FALSE))</f>
        <v/>
      </c>
    </row>
    <row r="311" spans="1:36" s="3" customFormat="1" x14ac:dyDescent="0.2">
      <c r="A311" s="3" t="str">
        <f>IF(Line[DWG File Name]="","",Line[DWG File Name])</f>
        <v/>
      </c>
      <c r="B311" s="3" t="str">
        <f>IF(Line[DWG Layer Name]="","",Line[DWG Layer Name])</f>
        <v/>
      </c>
      <c r="C311" s="3" t="str">
        <f>IF(Line[DWG Handle]="","",Line[DWG Handle])</f>
        <v/>
      </c>
      <c r="D311" s="58" t="str">
        <f>IF(Line[Approx Centroid X]="","",Line[Approx Centroid X])</f>
        <v/>
      </c>
      <c r="E311" s="58" t="str">
        <f>IF(Line[Approx Centroid Y]="","",Line[Approx Centroid Y])</f>
        <v/>
      </c>
      <c r="F311" s="3" t="str">
        <f>IF(Line[Replacement Asset]="","",Line[Replacement Asset])</f>
        <v/>
      </c>
      <c r="G311" s="3" t="str">
        <f>IF(Line[Asset ID]="","",UPPER(Line[Asset ID]))</f>
        <v/>
      </c>
      <c r="H311" s="3" t="str">
        <f>IF(Line[Asset Group]="","",VLOOKUP(Line[Asset Group],asset_grp_line,4,FALSE))</f>
        <v/>
      </c>
      <c r="I311" s="3" t="str">
        <f>IF(Line[Asset Group]="","",VLOOKUP(Line[Asset Group],asset_grp_line,2,FALSE))</f>
        <v/>
      </c>
      <c r="J311" s="3" t="str">
        <f>IF(Line[Asset Group]="","",VLOOKUP(Line[Asset Group],asset_grp_line,3,FALSE))</f>
        <v/>
      </c>
      <c r="K311" s="3" t="str">
        <f>IF(Line[Asset Group]="","",VLOOKUP(Line[Asset Type],type_master_list,2,FALSE))</f>
        <v/>
      </c>
      <c r="L311" s="3" t="str">
        <f>IF(Line[Asset Name]="","",PROPER(Line[Asset Name]))</f>
        <v/>
      </c>
      <c r="M311" s="11" t="str">
        <f>IF(Line[Install Date]="","",(Line[Install Date]))</f>
        <v/>
      </c>
      <c r="N311" s="3" t="str">
        <f>IF(Line[Note]="","",PROPER(Line[Note]))</f>
        <v/>
      </c>
      <c r="O311" s="3" t="str">
        <f>IF(Line[Resource Consent Number]="","",UPPER(Line[Resource Consent Number]))</f>
        <v/>
      </c>
      <c r="P311" s="53" t="str">
        <f>IF(Line[Asset Unit Cost]="","",Line[Asset Unit Cost])</f>
        <v/>
      </c>
      <c r="Q311" s="3" t="str">
        <f>IF(Line[Added By]="","",UPPER(Line[Added By]))</f>
        <v/>
      </c>
      <c r="R311" s="11" t="str">
        <f>IF(Line[Added Date]="","",(Line[Added Date]))</f>
        <v/>
      </c>
      <c r="S311" s="3" t="str">
        <f>IF(Line[Z COORD]="","",PROPER(Line[Z COORD]))</f>
        <v/>
      </c>
      <c r="T311" s="3" t="str">
        <f>IF(Line[Asset Description]="","",PROPER(Line[Asset Description]))</f>
        <v/>
      </c>
      <c r="U311" s="3" t="str">
        <f>IF(Line[Asset Group]="","",VLOOKUP(Line[Wall SubType],subdom_master_gdb,2,FALSE))</f>
        <v/>
      </c>
      <c r="V311" s="3" t="str">
        <f>IF(Line[Asset Group]="","",VLOOKUP(Line[Material],material_master,2,FALSE))</f>
        <v/>
      </c>
      <c r="W311" s="3" t="str">
        <f>IF(Line[Height m]="","",Line[Height m])</f>
        <v/>
      </c>
      <c r="X311" s="3" t="str">
        <f>IF(Line[Length m]="","",Line[Length m])</f>
        <v/>
      </c>
      <c r="Y311" s="3" t="str">
        <f>IF(Line[Width m]="","",Line[Width m])</f>
        <v/>
      </c>
      <c r="Z311" s="3" t="str">
        <f>IF(Line[Asset Group]="","",VLOOKUP(Line[Purpose],f_g_function,2,FALSE))</f>
        <v/>
      </c>
      <c r="AA311" s="3" t="str">
        <f>IF(Line[Asset Group]="","",VLOOKUP(Line[Post Material],material_master,2,FALSE))</f>
        <v/>
      </c>
      <c r="AB311" s="3" t="str">
        <f>IF(Line[Pipe Diameter mm]="","",Line[Pipe Diameter mm])</f>
        <v/>
      </c>
      <c r="AC311" s="3" t="str">
        <f>IF(Line[Asset Group]="","",VLOOKUP(Line[Pipe Material],irrigation_pipe_material,2,FALSE))</f>
        <v/>
      </c>
      <c r="AD311" s="3" t="str">
        <f>IF(Line[Asset Group]="","",VLOOKUP(Line[System],irrigation_system,2,FALSE))</f>
        <v/>
      </c>
      <c r="AE311" s="3" t="str">
        <f>IF(Line[Asset Group]="","",VLOOKUP(Line[Status],irrigation_status,2,FALSE))</f>
        <v/>
      </c>
      <c r="AF311" s="3" t="str">
        <f>IF(Line[Asset Group]="","",VLOOKUP(Line[Surface],subdom_master_gdb,2,FALSE))</f>
        <v/>
      </c>
      <c r="AG311" s="3" t="str">
        <f>IF(Line[Surface Layer Depth mm]="","",Line[Surface Layer Depth mm])</f>
        <v/>
      </c>
      <c r="AH311" s="3" t="str">
        <f>IF(Line[Av Width m]="","",Line[Av Width m])</f>
        <v/>
      </c>
      <c r="AI311" s="3" t="str">
        <f>IF(Line[Asset Group]="","",VLOOKUP(Line[Cycle],yes_no,2,FALSE))</f>
        <v/>
      </c>
      <c r="AJ311" s="3" t="str">
        <f>IF(Line[Asset Group]="","",VLOOKUP(Line[Species],hedge_species,2,FALSE))</f>
        <v/>
      </c>
    </row>
    <row r="312" spans="1:36" s="3" customFormat="1" x14ac:dyDescent="0.2">
      <c r="A312" s="3" t="str">
        <f>IF(Line[DWG File Name]="","",Line[DWG File Name])</f>
        <v/>
      </c>
      <c r="B312" s="3" t="str">
        <f>IF(Line[DWG Layer Name]="","",Line[DWG Layer Name])</f>
        <v/>
      </c>
      <c r="C312" s="3" t="str">
        <f>IF(Line[DWG Handle]="","",Line[DWG Handle])</f>
        <v/>
      </c>
      <c r="D312" s="58" t="str">
        <f>IF(Line[Approx Centroid X]="","",Line[Approx Centroid X])</f>
        <v/>
      </c>
      <c r="E312" s="58" t="str">
        <f>IF(Line[Approx Centroid Y]="","",Line[Approx Centroid Y])</f>
        <v/>
      </c>
      <c r="F312" s="3" t="str">
        <f>IF(Line[Replacement Asset]="","",Line[Replacement Asset])</f>
        <v/>
      </c>
      <c r="G312" s="3" t="str">
        <f>IF(Line[Asset ID]="","",UPPER(Line[Asset ID]))</f>
        <v/>
      </c>
      <c r="H312" s="3" t="str">
        <f>IF(Line[Asset Group]="","",VLOOKUP(Line[Asset Group],asset_grp_line,4,FALSE))</f>
        <v/>
      </c>
      <c r="I312" s="3" t="str">
        <f>IF(Line[Asset Group]="","",VLOOKUP(Line[Asset Group],asset_grp_line,2,FALSE))</f>
        <v/>
      </c>
      <c r="J312" s="3" t="str">
        <f>IF(Line[Asset Group]="","",VLOOKUP(Line[Asset Group],asset_grp_line,3,FALSE))</f>
        <v/>
      </c>
      <c r="K312" s="3" t="str">
        <f>IF(Line[Asset Group]="","",VLOOKUP(Line[Asset Type],type_master_list,2,FALSE))</f>
        <v/>
      </c>
      <c r="L312" s="3" t="str">
        <f>IF(Line[Asset Name]="","",PROPER(Line[Asset Name]))</f>
        <v/>
      </c>
      <c r="M312" s="11" t="str">
        <f>IF(Line[Install Date]="","",(Line[Install Date]))</f>
        <v/>
      </c>
      <c r="N312" s="3" t="str">
        <f>IF(Line[Note]="","",PROPER(Line[Note]))</f>
        <v/>
      </c>
      <c r="O312" s="3" t="str">
        <f>IF(Line[Resource Consent Number]="","",UPPER(Line[Resource Consent Number]))</f>
        <v/>
      </c>
      <c r="P312" s="53" t="str">
        <f>IF(Line[Asset Unit Cost]="","",Line[Asset Unit Cost])</f>
        <v/>
      </c>
      <c r="Q312" s="3" t="str">
        <f>IF(Line[Added By]="","",UPPER(Line[Added By]))</f>
        <v/>
      </c>
      <c r="R312" s="11" t="str">
        <f>IF(Line[Added Date]="","",(Line[Added Date]))</f>
        <v/>
      </c>
      <c r="S312" s="3" t="str">
        <f>IF(Line[Z COORD]="","",PROPER(Line[Z COORD]))</f>
        <v/>
      </c>
      <c r="T312" s="3" t="str">
        <f>IF(Line[Asset Description]="","",PROPER(Line[Asset Description]))</f>
        <v/>
      </c>
      <c r="U312" s="3" t="str">
        <f>IF(Line[Asset Group]="","",VLOOKUP(Line[Wall SubType],subdom_master_gdb,2,FALSE))</f>
        <v/>
      </c>
      <c r="V312" s="3" t="str">
        <f>IF(Line[Asset Group]="","",VLOOKUP(Line[Material],material_master,2,FALSE))</f>
        <v/>
      </c>
      <c r="W312" s="3" t="str">
        <f>IF(Line[Height m]="","",Line[Height m])</f>
        <v/>
      </c>
      <c r="X312" s="3" t="str">
        <f>IF(Line[Length m]="","",Line[Length m])</f>
        <v/>
      </c>
      <c r="Y312" s="3" t="str">
        <f>IF(Line[Width m]="","",Line[Width m])</f>
        <v/>
      </c>
      <c r="Z312" s="3" t="str">
        <f>IF(Line[Asset Group]="","",VLOOKUP(Line[Purpose],f_g_function,2,FALSE))</f>
        <v/>
      </c>
      <c r="AA312" s="3" t="str">
        <f>IF(Line[Asset Group]="","",VLOOKUP(Line[Post Material],material_master,2,FALSE))</f>
        <v/>
      </c>
      <c r="AB312" s="3" t="str">
        <f>IF(Line[Pipe Diameter mm]="","",Line[Pipe Diameter mm])</f>
        <v/>
      </c>
      <c r="AC312" s="3" t="str">
        <f>IF(Line[Asset Group]="","",VLOOKUP(Line[Pipe Material],irrigation_pipe_material,2,FALSE))</f>
        <v/>
      </c>
      <c r="AD312" s="3" t="str">
        <f>IF(Line[Asset Group]="","",VLOOKUP(Line[System],irrigation_system,2,FALSE))</f>
        <v/>
      </c>
      <c r="AE312" s="3" t="str">
        <f>IF(Line[Asset Group]="","",VLOOKUP(Line[Status],irrigation_status,2,FALSE))</f>
        <v/>
      </c>
      <c r="AF312" s="3" t="str">
        <f>IF(Line[Asset Group]="","",VLOOKUP(Line[Surface],subdom_master_gdb,2,FALSE))</f>
        <v/>
      </c>
      <c r="AG312" s="3" t="str">
        <f>IF(Line[Surface Layer Depth mm]="","",Line[Surface Layer Depth mm])</f>
        <v/>
      </c>
      <c r="AH312" s="3" t="str">
        <f>IF(Line[Av Width m]="","",Line[Av Width m])</f>
        <v/>
      </c>
      <c r="AI312" s="3" t="str">
        <f>IF(Line[Asset Group]="","",VLOOKUP(Line[Cycle],yes_no,2,FALSE))</f>
        <v/>
      </c>
      <c r="AJ312" s="3" t="str">
        <f>IF(Line[Asset Group]="","",VLOOKUP(Line[Species],hedge_species,2,FALSE))</f>
        <v/>
      </c>
    </row>
    <row r="313" spans="1:36" s="3" customFormat="1" x14ac:dyDescent="0.2">
      <c r="A313" s="3" t="str">
        <f>IF(Line[DWG File Name]="","",Line[DWG File Name])</f>
        <v/>
      </c>
      <c r="B313" s="3" t="str">
        <f>IF(Line[DWG Layer Name]="","",Line[DWG Layer Name])</f>
        <v/>
      </c>
      <c r="C313" s="3" t="str">
        <f>IF(Line[DWG Handle]="","",Line[DWG Handle])</f>
        <v/>
      </c>
      <c r="D313" s="58" t="str">
        <f>IF(Line[Approx Centroid X]="","",Line[Approx Centroid X])</f>
        <v/>
      </c>
      <c r="E313" s="58" t="str">
        <f>IF(Line[Approx Centroid Y]="","",Line[Approx Centroid Y])</f>
        <v/>
      </c>
      <c r="F313" s="3" t="str">
        <f>IF(Line[Replacement Asset]="","",Line[Replacement Asset])</f>
        <v/>
      </c>
      <c r="G313" s="3" t="str">
        <f>IF(Line[Asset ID]="","",UPPER(Line[Asset ID]))</f>
        <v/>
      </c>
      <c r="H313" s="3" t="str">
        <f>IF(Line[Asset Group]="","",VLOOKUP(Line[Asset Group],asset_grp_line,4,FALSE))</f>
        <v/>
      </c>
      <c r="I313" s="3" t="str">
        <f>IF(Line[Asset Group]="","",VLOOKUP(Line[Asset Group],asset_grp_line,2,FALSE))</f>
        <v/>
      </c>
      <c r="J313" s="3" t="str">
        <f>IF(Line[Asset Group]="","",VLOOKUP(Line[Asset Group],asset_grp_line,3,FALSE))</f>
        <v/>
      </c>
      <c r="K313" s="3" t="str">
        <f>IF(Line[Asset Group]="","",VLOOKUP(Line[Asset Type],type_master_list,2,FALSE))</f>
        <v/>
      </c>
      <c r="L313" s="3" t="str">
        <f>IF(Line[Asset Name]="","",PROPER(Line[Asset Name]))</f>
        <v/>
      </c>
      <c r="M313" s="11" t="str">
        <f>IF(Line[Install Date]="","",(Line[Install Date]))</f>
        <v/>
      </c>
      <c r="N313" s="3" t="str">
        <f>IF(Line[Note]="","",PROPER(Line[Note]))</f>
        <v/>
      </c>
      <c r="O313" s="3" t="str">
        <f>IF(Line[Resource Consent Number]="","",UPPER(Line[Resource Consent Number]))</f>
        <v/>
      </c>
      <c r="P313" s="53" t="str">
        <f>IF(Line[Asset Unit Cost]="","",Line[Asset Unit Cost])</f>
        <v/>
      </c>
      <c r="Q313" s="3" t="str">
        <f>IF(Line[Added By]="","",UPPER(Line[Added By]))</f>
        <v/>
      </c>
      <c r="R313" s="11" t="str">
        <f>IF(Line[Added Date]="","",(Line[Added Date]))</f>
        <v/>
      </c>
      <c r="S313" s="3" t="str">
        <f>IF(Line[Z COORD]="","",PROPER(Line[Z COORD]))</f>
        <v/>
      </c>
      <c r="T313" s="3" t="str">
        <f>IF(Line[Asset Description]="","",PROPER(Line[Asset Description]))</f>
        <v/>
      </c>
      <c r="U313" s="3" t="str">
        <f>IF(Line[Asset Group]="","",VLOOKUP(Line[Wall SubType],subdom_master_gdb,2,FALSE))</f>
        <v/>
      </c>
      <c r="V313" s="3" t="str">
        <f>IF(Line[Asset Group]="","",VLOOKUP(Line[Material],material_master,2,FALSE))</f>
        <v/>
      </c>
      <c r="W313" s="3" t="str">
        <f>IF(Line[Height m]="","",Line[Height m])</f>
        <v/>
      </c>
      <c r="X313" s="3" t="str">
        <f>IF(Line[Length m]="","",Line[Length m])</f>
        <v/>
      </c>
      <c r="Y313" s="3" t="str">
        <f>IF(Line[Width m]="","",Line[Width m])</f>
        <v/>
      </c>
      <c r="Z313" s="3" t="str">
        <f>IF(Line[Asset Group]="","",VLOOKUP(Line[Purpose],f_g_function,2,FALSE))</f>
        <v/>
      </c>
      <c r="AA313" s="3" t="str">
        <f>IF(Line[Asset Group]="","",VLOOKUP(Line[Post Material],material_master,2,FALSE))</f>
        <v/>
      </c>
      <c r="AB313" s="3" t="str">
        <f>IF(Line[Pipe Diameter mm]="","",Line[Pipe Diameter mm])</f>
        <v/>
      </c>
      <c r="AC313" s="3" t="str">
        <f>IF(Line[Asset Group]="","",VLOOKUP(Line[Pipe Material],irrigation_pipe_material,2,FALSE))</f>
        <v/>
      </c>
      <c r="AD313" s="3" t="str">
        <f>IF(Line[Asset Group]="","",VLOOKUP(Line[System],irrigation_system,2,FALSE))</f>
        <v/>
      </c>
      <c r="AE313" s="3" t="str">
        <f>IF(Line[Asset Group]="","",VLOOKUP(Line[Status],irrigation_status,2,FALSE))</f>
        <v/>
      </c>
      <c r="AF313" s="3" t="str">
        <f>IF(Line[Asset Group]="","",VLOOKUP(Line[Surface],subdom_master_gdb,2,FALSE))</f>
        <v/>
      </c>
      <c r="AG313" s="3" t="str">
        <f>IF(Line[Surface Layer Depth mm]="","",Line[Surface Layer Depth mm])</f>
        <v/>
      </c>
      <c r="AH313" s="3" t="str">
        <f>IF(Line[Av Width m]="","",Line[Av Width m])</f>
        <v/>
      </c>
      <c r="AI313" s="3" t="str">
        <f>IF(Line[Asset Group]="","",VLOOKUP(Line[Cycle],yes_no,2,FALSE))</f>
        <v/>
      </c>
      <c r="AJ313" s="3" t="str">
        <f>IF(Line[Asset Group]="","",VLOOKUP(Line[Species],hedge_species,2,FALSE))</f>
        <v/>
      </c>
    </row>
    <row r="314" spans="1:36" s="3" customFormat="1" x14ac:dyDescent="0.2">
      <c r="A314" s="3" t="str">
        <f>IF(Line[DWG File Name]="","",Line[DWG File Name])</f>
        <v/>
      </c>
      <c r="B314" s="3" t="str">
        <f>IF(Line[DWG Layer Name]="","",Line[DWG Layer Name])</f>
        <v/>
      </c>
      <c r="C314" s="3" t="str">
        <f>IF(Line[DWG Handle]="","",Line[DWG Handle])</f>
        <v/>
      </c>
      <c r="D314" s="58" t="str">
        <f>IF(Line[Approx Centroid X]="","",Line[Approx Centroid X])</f>
        <v/>
      </c>
      <c r="E314" s="58" t="str">
        <f>IF(Line[Approx Centroid Y]="","",Line[Approx Centroid Y])</f>
        <v/>
      </c>
      <c r="F314" s="3" t="str">
        <f>IF(Line[Replacement Asset]="","",Line[Replacement Asset])</f>
        <v/>
      </c>
      <c r="G314" s="3" t="str">
        <f>IF(Line[Asset ID]="","",UPPER(Line[Asset ID]))</f>
        <v/>
      </c>
      <c r="H314" s="3" t="str">
        <f>IF(Line[Asset Group]="","",VLOOKUP(Line[Asset Group],asset_grp_line,4,FALSE))</f>
        <v/>
      </c>
      <c r="I314" s="3" t="str">
        <f>IF(Line[Asset Group]="","",VLOOKUP(Line[Asset Group],asset_grp_line,2,FALSE))</f>
        <v/>
      </c>
      <c r="J314" s="3" t="str">
        <f>IF(Line[Asset Group]="","",VLOOKUP(Line[Asset Group],asset_grp_line,3,FALSE))</f>
        <v/>
      </c>
      <c r="K314" s="3" t="str">
        <f>IF(Line[Asset Group]="","",VLOOKUP(Line[Asset Type],type_master_list,2,FALSE))</f>
        <v/>
      </c>
      <c r="L314" s="3" t="str">
        <f>IF(Line[Asset Name]="","",PROPER(Line[Asset Name]))</f>
        <v/>
      </c>
      <c r="M314" s="11" t="str">
        <f>IF(Line[Install Date]="","",(Line[Install Date]))</f>
        <v/>
      </c>
      <c r="N314" s="3" t="str">
        <f>IF(Line[Note]="","",PROPER(Line[Note]))</f>
        <v/>
      </c>
      <c r="O314" s="3" t="str">
        <f>IF(Line[Resource Consent Number]="","",UPPER(Line[Resource Consent Number]))</f>
        <v/>
      </c>
      <c r="P314" s="53" t="str">
        <f>IF(Line[Asset Unit Cost]="","",Line[Asset Unit Cost])</f>
        <v/>
      </c>
      <c r="Q314" s="3" t="str">
        <f>IF(Line[Added By]="","",UPPER(Line[Added By]))</f>
        <v/>
      </c>
      <c r="R314" s="11" t="str">
        <f>IF(Line[Added Date]="","",(Line[Added Date]))</f>
        <v/>
      </c>
      <c r="S314" s="3" t="str">
        <f>IF(Line[Z COORD]="","",PROPER(Line[Z COORD]))</f>
        <v/>
      </c>
      <c r="T314" s="3" t="str">
        <f>IF(Line[Asset Description]="","",PROPER(Line[Asset Description]))</f>
        <v/>
      </c>
      <c r="U314" s="3" t="str">
        <f>IF(Line[Asset Group]="","",VLOOKUP(Line[Wall SubType],subdom_master_gdb,2,FALSE))</f>
        <v/>
      </c>
      <c r="V314" s="3" t="str">
        <f>IF(Line[Asset Group]="","",VLOOKUP(Line[Material],material_master,2,FALSE))</f>
        <v/>
      </c>
      <c r="W314" s="3" t="str">
        <f>IF(Line[Height m]="","",Line[Height m])</f>
        <v/>
      </c>
      <c r="X314" s="3" t="str">
        <f>IF(Line[Length m]="","",Line[Length m])</f>
        <v/>
      </c>
      <c r="Y314" s="3" t="str">
        <f>IF(Line[Width m]="","",Line[Width m])</f>
        <v/>
      </c>
      <c r="Z314" s="3" t="str">
        <f>IF(Line[Asset Group]="","",VLOOKUP(Line[Purpose],f_g_function,2,FALSE))</f>
        <v/>
      </c>
      <c r="AA314" s="3" t="str">
        <f>IF(Line[Asset Group]="","",VLOOKUP(Line[Post Material],material_master,2,FALSE))</f>
        <v/>
      </c>
      <c r="AB314" s="3" t="str">
        <f>IF(Line[Pipe Diameter mm]="","",Line[Pipe Diameter mm])</f>
        <v/>
      </c>
      <c r="AC314" s="3" t="str">
        <f>IF(Line[Asset Group]="","",VLOOKUP(Line[Pipe Material],irrigation_pipe_material,2,FALSE))</f>
        <v/>
      </c>
      <c r="AD314" s="3" t="str">
        <f>IF(Line[Asset Group]="","",VLOOKUP(Line[System],irrigation_system,2,FALSE))</f>
        <v/>
      </c>
      <c r="AE314" s="3" t="str">
        <f>IF(Line[Asset Group]="","",VLOOKUP(Line[Status],irrigation_status,2,FALSE))</f>
        <v/>
      </c>
      <c r="AF314" s="3" t="str">
        <f>IF(Line[Asset Group]="","",VLOOKUP(Line[Surface],subdom_master_gdb,2,FALSE))</f>
        <v/>
      </c>
      <c r="AG314" s="3" t="str">
        <f>IF(Line[Surface Layer Depth mm]="","",Line[Surface Layer Depth mm])</f>
        <v/>
      </c>
      <c r="AH314" s="3" t="str">
        <f>IF(Line[Av Width m]="","",Line[Av Width m])</f>
        <v/>
      </c>
      <c r="AI314" s="3" t="str">
        <f>IF(Line[Asset Group]="","",VLOOKUP(Line[Cycle],yes_no,2,FALSE))</f>
        <v/>
      </c>
      <c r="AJ314" s="3" t="str">
        <f>IF(Line[Asset Group]="","",VLOOKUP(Line[Species],hedge_species,2,FALSE))</f>
        <v/>
      </c>
    </row>
    <row r="315" spans="1:36" s="3" customFormat="1" x14ac:dyDescent="0.2">
      <c r="A315" s="3" t="str">
        <f>IF(Line[DWG File Name]="","",Line[DWG File Name])</f>
        <v/>
      </c>
      <c r="B315" s="3" t="str">
        <f>IF(Line[DWG Layer Name]="","",Line[DWG Layer Name])</f>
        <v/>
      </c>
      <c r="C315" s="3" t="str">
        <f>IF(Line[DWG Handle]="","",Line[DWG Handle])</f>
        <v/>
      </c>
      <c r="D315" s="58" t="str">
        <f>IF(Line[Approx Centroid X]="","",Line[Approx Centroid X])</f>
        <v/>
      </c>
      <c r="E315" s="58" t="str">
        <f>IF(Line[Approx Centroid Y]="","",Line[Approx Centroid Y])</f>
        <v/>
      </c>
      <c r="F315" s="3" t="str">
        <f>IF(Line[Replacement Asset]="","",Line[Replacement Asset])</f>
        <v/>
      </c>
      <c r="G315" s="3" t="str">
        <f>IF(Line[Asset ID]="","",UPPER(Line[Asset ID]))</f>
        <v/>
      </c>
      <c r="H315" s="3" t="str">
        <f>IF(Line[Asset Group]="","",VLOOKUP(Line[Asset Group],asset_grp_line,4,FALSE))</f>
        <v/>
      </c>
      <c r="I315" s="3" t="str">
        <f>IF(Line[Asset Group]="","",VLOOKUP(Line[Asset Group],asset_grp_line,2,FALSE))</f>
        <v/>
      </c>
      <c r="J315" s="3" t="str">
        <f>IF(Line[Asset Group]="","",VLOOKUP(Line[Asset Group],asset_grp_line,3,FALSE))</f>
        <v/>
      </c>
      <c r="K315" s="3" t="str">
        <f>IF(Line[Asset Group]="","",VLOOKUP(Line[Asset Type],type_master_list,2,FALSE))</f>
        <v/>
      </c>
      <c r="L315" s="3" t="str">
        <f>IF(Line[Asset Name]="","",PROPER(Line[Asset Name]))</f>
        <v/>
      </c>
      <c r="M315" s="11" t="str">
        <f>IF(Line[Install Date]="","",(Line[Install Date]))</f>
        <v/>
      </c>
      <c r="N315" s="3" t="str">
        <f>IF(Line[Note]="","",PROPER(Line[Note]))</f>
        <v/>
      </c>
      <c r="O315" s="3" t="str">
        <f>IF(Line[Resource Consent Number]="","",UPPER(Line[Resource Consent Number]))</f>
        <v/>
      </c>
      <c r="P315" s="53" t="str">
        <f>IF(Line[Asset Unit Cost]="","",Line[Asset Unit Cost])</f>
        <v/>
      </c>
      <c r="Q315" s="3" t="str">
        <f>IF(Line[Added By]="","",UPPER(Line[Added By]))</f>
        <v/>
      </c>
      <c r="R315" s="11" t="str">
        <f>IF(Line[Added Date]="","",(Line[Added Date]))</f>
        <v/>
      </c>
      <c r="S315" s="3" t="str">
        <f>IF(Line[Z COORD]="","",PROPER(Line[Z COORD]))</f>
        <v/>
      </c>
      <c r="T315" s="3" t="str">
        <f>IF(Line[Asset Description]="","",PROPER(Line[Asset Description]))</f>
        <v/>
      </c>
      <c r="U315" s="3" t="str">
        <f>IF(Line[Asset Group]="","",VLOOKUP(Line[Wall SubType],subdom_master_gdb,2,FALSE))</f>
        <v/>
      </c>
      <c r="V315" s="3" t="str">
        <f>IF(Line[Asset Group]="","",VLOOKUP(Line[Material],material_master,2,FALSE))</f>
        <v/>
      </c>
      <c r="W315" s="3" t="str">
        <f>IF(Line[Height m]="","",Line[Height m])</f>
        <v/>
      </c>
      <c r="X315" s="3" t="str">
        <f>IF(Line[Length m]="","",Line[Length m])</f>
        <v/>
      </c>
      <c r="Y315" s="3" t="str">
        <f>IF(Line[Width m]="","",Line[Width m])</f>
        <v/>
      </c>
      <c r="Z315" s="3" t="str">
        <f>IF(Line[Asset Group]="","",VLOOKUP(Line[Purpose],f_g_function,2,FALSE))</f>
        <v/>
      </c>
      <c r="AA315" s="3" t="str">
        <f>IF(Line[Asset Group]="","",VLOOKUP(Line[Post Material],material_master,2,FALSE))</f>
        <v/>
      </c>
      <c r="AB315" s="3" t="str">
        <f>IF(Line[Pipe Diameter mm]="","",Line[Pipe Diameter mm])</f>
        <v/>
      </c>
      <c r="AC315" s="3" t="str">
        <f>IF(Line[Asset Group]="","",VLOOKUP(Line[Pipe Material],irrigation_pipe_material,2,FALSE))</f>
        <v/>
      </c>
      <c r="AD315" s="3" t="str">
        <f>IF(Line[Asset Group]="","",VLOOKUP(Line[System],irrigation_system,2,FALSE))</f>
        <v/>
      </c>
      <c r="AE315" s="3" t="str">
        <f>IF(Line[Asset Group]="","",VLOOKUP(Line[Status],irrigation_status,2,FALSE))</f>
        <v/>
      </c>
      <c r="AF315" s="3" t="str">
        <f>IF(Line[Asset Group]="","",VLOOKUP(Line[Surface],subdom_master_gdb,2,FALSE))</f>
        <v/>
      </c>
      <c r="AG315" s="3" t="str">
        <f>IF(Line[Surface Layer Depth mm]="","",Line[Surface Layer Depth mm])</f>
        <v/>
      </c>
      <c r="AH315" s="3" t="str">
        <f>IF(Line[Av Width m]="","",Line[Av Width m])</f>
        <v/>
      </c>
      <c r="AI315" s="3" t="str">
        <f>IF(Line[Asset Group]="","",VLOOKUP(Line[Cycle],yes_no,2,FALSE))</f>
        <v/>
      </c>
      <c r="AJ315" s="3" t="str">
        <f>IF(Line[Asset Group]="","",VLOOKUP(Line[Species],hedge_species,2,FALSE))</f>
        <v/>
      </c>
    </row>
    <row r="316" spans="1:36" s="3" customFormat="1" x14ac:dyDescent="0.2">
      <c r="A316" s="3" t="str">
        <f>IF(Line[DWG File Name]="","",Line[DWG File Name])</f>
        <v/>
      </c>
      <c r="B316" s="3" t="str">
        <f>IF(Line[DWG Layer Name]="","",Line[DWG Layer Name])</f>
        <v/>
      </c>
      <c r="C316" s="3" t="str">
        <f>IF(Line[DWG Handle]="","",Line[DWG Handle])</f>
        <v/>
      </c>
      <c r="D316" s="58" t="str">
        <f>IF(Line[Approx Centroid X]="","",Line[Approx Centroid X])</f>
        <v/>
      </c>
      <c r="E316" s="58" t="str">
        <f>IF(Line[Approx Centroid Y]="","",Line[Approx Centroid Y])</f>
        <v/>
      </c>
      <c r="F316" s="3" t="str">
        <f>IF(Line[Replacement Asset]="","",Line[Replacement Asset])</f>
        <v/>
      </c>
      <c r="G316" s="3" t="str">
        <f>IF(Line[Asset ID]="","",UPPER(Line[Asset ID]))</f>
        <v/>
      </c>
      <c r="H316" s="3" t="str">
        <f>IF(Line[Asset Group]="","",VLOOKUP(Line[Asset Group],asset_grp_line,4,FALSE))</f>
        <v/>
      </c>
      <c r="I316" s="3" t="str">
        <f>IF(Line[Asset Group]="","",VLOOKUP(Line[Asset Group],asset_grp_line,2,FALSE))</f>
        <v/>
      </c>
      <c r="J316" s="3" t="str">
        <f>IF(Line[Asset Group]="","",VLOOKUP(Line[Asset Group],asset_grp_line,3,FALSE))</f>
        <v/>
      </c>
      <c r="K316" s="3" t="str">
        <f>IF(Line[Asset Group]="","",VLOOKUP(Line[Asset Type],type_master_list,2,FALSE))</f>
        <v/>
      </c>
      <c r="L316" s="3" t="str">
        <f>IF(Line[Asset Name]="","",PROPER(Line[Asset Name]))</f>
        <v/>
      </c>
      <c r="M316" s="11" t="str">
        <f>IF(Line[Install Date]="","",(Line[Install Date]))</f>
        <v/>
      </c>
      <c r="N316" s="3" t="str">
        <f>IF(Line[Note]="","",PROPER(Line[Note]))</f>
        <v/>
      </c>
      <c r="O316" s="3" t="str">
        <f>IF(Line[Resource Consent Number]="","",UPPER(Line[Resource Consent Number]))</f>
        <v/>
      </c>
      <c r="P316" s="53" t="str">
        <f>IF(Line[Asset Unit Cost]="","",Line[Asset Unit Cost])</f>
        <v/>
      </c>
      <c r="Q316" s="3" t="str">
        <f>IF(Line[Added By]="","",UPPER(Line[Added By]))</f>
        <v/>
      </c>
      <c r="R316" s="11" t="str">
        <f>IF(Line[Added Date]="","",(Line[Added Date]))</f>
        <v/>
      </c>
      <c r="S316" s="3" t="str">
        <f>IF(Line[Z COORD]="","",PROPER(Line[Z COORD]))</f>
        <v/>
      </c>
      <c r="T316" s="3" t="str">
        <f>IF(Line[Asset Description]="","",PROPER(Line[Asset Description]))</f>
        <v/>
      </c>
      <c r="U316" s="3" t="str">
        <f>IF(Line[Asset Group]="","",VLOOKUP(Line[Wall SubType],subdom_master_gdb,2,FALSE))</f>
        <v/>
      </c>
      <c r="V316" s="3" t="str">
        <f>IF(Line[Asset Group]="","",VLOOKUP(Line[Material],material_master,2,FALSE))</f>
        <v/>
      </c>
      <c r="W316" s="3" t="str">
        <f>IF(Line[Height m]="","",Line[Height m])</f>
        <v/>
      </c>
      <c r="X316" s="3" t="str">
        <f>IF(Line[Length m]="","",Line[Length m])</f>
        <v/>
      </c>
      <c r="Y316" s="3" t="str">
        <f>IF(Line[Width m]="","",Line[Width m])</f>
        <v/>
      </c>
      <c r="Z316" s="3" t="str">
        <f>IF(Line[Asset Group]="","",VLOOKUP(Line[Purpose],f_g_function,2,FALSE))</f>
        <v/>
      </c>
      <c r="AA316" s="3" t="str">
        <f>IF(Line[Asset Group]="","",VLOOKUP(Line[Post Material],material_master,2,FALSE))</f>
        <v/>
      </c>
      <c r="AB316" s="3" t="str">
        <f>IF(Line[Pipe Diameter mm]="","",Line[Pipe Diameter mm])</f>
        <v/>
      </c>
      <c r="AC316" s="3" t="str">
        <f>IF(Line[Asset Group]="","",VLOOKUP(Line[Pipe Material],irrigation_pipe_material,2,FALSE))</f>
        <v/>
      </c>
      <c r="AD316" s="3" t="str">
        <f>IF(Line[Asset Group]="","",VLOOKUP(Line[System],irrigation_system,2,FALSE))</f>
        <v/>
      </c>
      <c r="AE316" s="3" t="str">
        <f>IF(Line[Asset Group]="","",VLOOKUP(Line[Status],irrigation_status,2,FALSE))</f>
        <v/>
      </c>
      <c r="AF316" s="3" t="str">
        <f>IF(Line[Asset Group]="","",VLOOKUP(Line[Surface],subdom_master_gdb,2,FALSE))</f>
        <v/>
      </c>
      <c r="AG316" s="3" t="str">
        <f>IF(Line[Surface Layer Depth mm]="","",Line[Surface Layer Depth mm])</f>
        <v/>
      </c>
      <c r="AH316" s="3" t="str">
        <f>IF(Line[Av Width m]="","",Line[Av Width m])</f>
        <v/>
      </c>
      <c r="AI316" s="3" t="str">
        <f>IF(Line[Asset Group]="","",VLOOKUP(Line[Cycle],yes_no,2,FALSE))</f>
        <v/>
      </c>
      <c r="AJ316" s="3" t="str">
        <f>IF(Line[Asset Group]="","",VLOOKUP(Line[Species],hedge_species,2,FALSE))</f>
        <v/>
      </c>
    </row>
    <row r="317" spans="1:36" s="3" customFormat="1" x14ac:dyDescent="0.2">
      <c r="A317" s="3" t="str">
        <f>IF(Line[DWG File Name]="","",Line[DWG File Name])</f>
        <v/>
      </c>
      <c r="B317" s="3" t="str">
        <f>IF(Line[DWG Layer Name]="","",Line[DWG Layer Name])</f>
        <v/>
      </c>
      <c r="C317" s="3" t="str">
        <f>IF(Line[DWG Handle]="","",Line[DWG Handle])</f>
        <v/>
      </c>
      <c r="D317" s="58" t="str">
        <f>IF(Line[Approx Centroid X]="","",Line[Approx Centroid X])</f>
        <v/>
      </c>
      <c r="E317" s="58" t="str">
        <f>IF(Line[Approx Centroid Y]="","",Line[Approx Centroid Y])</f>
        <v/>
      </c>
      <c r="F317" s="3" t="str">
        <f>IF(Line[Replacement Asset]="","",Line[Replacement Asset])</f>
        <v/>
      </c>
      <c r="G317" s="3" t="str">
        <f>IF(Line[Asset ID]="","",UPPER(Line[Asset ID]))</f>
        <v/>
      </c>
      <c r="H317" s="3" t="str">
        <f>IF(Line[Asset Group]="","",VLOOKUP(Line[Asset Group],asset_grp_line,4,FALSE))</f>
        <v/>
      </c>
      <c r="I317" s="3" t="str">
        <f>IF(Line[Asset Group]="","",VLOOKUP(Line[Asset Group],asset_grp_line,2,FALSE))</f>
        <v/>
      </c>
      <c r="J317" s="3" t="str">
        <f>IF(Line[Asset Group]="","",VLOOKUP(Line[Asset Group],asset_grp_line,3,FALSE))</f>
        <v/>
      </c>
      <c r="K317" s="3" t="str">
        <f>IF(Line[Asset Group]="","",VLOOKUP(Line[Asset Type],type_master_list,2,FALSE))</f>
        <v/>
      </c>
      <c r="L317" s="3" t="str">
        <f>IF(Line[Asset Name]="","",PROPER(Line[Asset Name]))</f>
        <v/>
      </c>
      <c r="M317" s="11" t="str">
        <f>IF(Line[Install Date]="","",(Line[Install Date]))</f>
        <v/>
      </c>
      <c r="N317" s="3" t="str">
        <f>IF(Line[Note]="","",PROPER(Line[Note]))</f>
        <v/>
      </c>
      <c r="O317" s="3" t="str">
        <f>IF(Line[Resource Consent Number]="","",UPPER(Line[Resource Consent Number]))</f>
        <v/>
      </c>
      <c r="P317" s="53" t="str">
        <f>IF(Line[Asset Unit Cost]="","",Line[Asset Unit Cost])</f>
        <v/>
      </c>
      <c r="Q317" s="3" t="str">
        <f>IF(Line[Added By]="","",UPPER(Line[Added By]))</f>
        <v/>
      </c>
      <c r="R317" s="11" t="str">
        <f>IF(Line[Added Date]="","",(Line[Added Date]))</f>
        <v/>
      </c>
      <c r="S317" s="3" t="str">
        <f>IF(Line[Z COORD]="","",PROPER(Line[Z COORD]))</f>
        <v/>
      </c>
      <c r="T317" s="3" t="str">
        <f>IF(Line[Asset Description]="","",PROPER(Line[Asset Description]))</f>
        <v/>
      </c>
      <c r="U317" s="3" t="str">
        <f>IF(Line[Asset Group]="","",VLOOKUP(Line[Wall SubType],subdom_master_gdb,2,FALSE))</f>
        <v/>
      </c>
      <c r="V317" s="3" t="str">
        <f>IF(Line[Asset Group]="","",VLOOKUP(Line[Material],material_master,2,FALSE))</f>
        <v/>
      </c>
      <c r="W317" s="3" t="str">
        <f>IF(Line[Height m]="","",Line[Height m])</f>
        <v/>
      </c>
      <c r="X317" s="3" t="str">
        <f>IF(Line[Length m]="","",Line[Length m])</f>
        <v/>
      </c>
      <c r="Y317" s="3" t="str">
        <f>IF(Line[Width m]="","",Line[Width m])</f>
        <v/>
      </c>
      <c r="Z317" s="3" t="str">
        <f>IF(Line[Asset Group]="","",VLOOKUP(Line[Purpose],f_g_function,2,FALSE))</f>
        <v/>
      </c>
      <c r="AA317" s="3" t="str">
        <f>IF(Line[Asset Group]="","",VLOOKUP(Line[Post Material],material_master,2,FALSE))</f>
        <v/>
      </c>
      <c r="AB317" s="3" t="str">
        <f>IF(Line[Pipe Diameter mm]="","",Line[Pipe Diameter mm])</f>
        <v/>
      </c>
      <c r="AC317" s="3" t="str">
        <f>IF(Line[Asset Group]="","",VLOOKUP(Line[Pipe Material],irrigation_pipe_material,2,FALSE))</f>
        <v/>
      </c>
      <c r="AD317" s="3" t="str">
        <f>IF(Line[Asset Group]="","",VLOOKUP(Line[System],irrigation_system,2,FALSE))</f>
        <v/>
      </c>
      <c r="AE317" s="3" t="str">
        <f>IF(Line[Asset Group]="","",VLOOKUP(Line[Status],irrigation_status,2,FALSE))</f>
        <v/>
      </c>
      <c r="AF317" s="3" t="str">
        <f>IF(Line[Asset Group]="","",VLOOKUP(Line[Surface],subdom_master_gdb,2,FALSE))</f>
        <v/>
      </c>
      <c r="AG317" s="3" t="str">
        <f>IF(Line[Surface Layer Depth mm]="","",Line[Surface Layer Depth mm])</f>
        <v/>
      </c>
      <c r="AH317" s="3" t="str">
        <f>IF(Line[Av Width m]="","",Line[Av Width m])</f>
        <v/>
      </c>
      <c r="AI317" s="3" t="str">
        <f>IF(Line[Asset Group]="","",VLOOKUP(Line[Cycle],yes_no,2,FALSE))</f>
        <v/>
      </c>
      <c r="AJ317" s="3" t="str">
        <f>IF(Line[Asset Group]="","",VLOOKUP(Line[Species],hedge_species,2,FALSE))</f>
        <v/>
      </c>
    </row>
    <row r="318" spans="1:36" s="3" customFormat="1" x14ac:dyDescent="0.2">
      <c r="A318" s="3" t="str">
        <f>IF(Line[DWG File Name]="","",Line[DWG File Name])</f>
        <v/>
      </c>
      <c r="B318" s="3" t="str">
        <f>IF(Line[DWG Layer Name]="","",Line[DWG Layer Name])</f>
        <v/>
      </c>
      <c r="C318" s="3" t="str">
        <f>IF(Line[DWG Handle]="","",Line[DWG Handle])</f>
        <v/>
      </c>
      <c r="D318" s="58" t="str">
        <f>IF(Line[Approx Centroid X]="","",Line[Approx Centroid X])</f>
        <v/>
      </c>
      <c r="E318" s="58" t="str">
        <f>IF(Line[Approx Centroid Y]="","",Line[Approx Centroid Y])</f>
        <v/>
      </c>
      <c r="F318" s="3" t="str">
        <f>IF(Line[Replacement Asset]="","",Line[Replacement Asset])</f>
        <v/>
      </c>
      <c r="G318" s="3" t="str">
        <f>IF(Line[Asset ID]="","",UPPER(Line[Asset ID]))</f>
        <v/>
      </c>
      <c r="H318" s="3" t="str">
        <f>IF(Line[Asset Group]="","",VLOOKUP(Line[Asset Group],asset_grp_line,4,FALSE))</f>
        <v/>
      </c>
      <c r="I318" s="3" t="str">
        <f>IF(Line[Asset Group]="","",VLOOKUP(Line[Asset Group],asset_grp_line,2,FALSE))</f>
        <v/>
      </c>
      <c r="J318" s="3" t="str">
        <f>IF(Line[Asset Group]="","",VLOOKUP(Line[Asset Group],asset_grp_line,3,FALSE))</f>
        <v/>
      </c>
      <c r="K318" s="3" t="str">
        <f>IF(Line[Asset Group]="","",VLOOKUP(Line[Asset Type],type_master_list,2,FALSE))</f>
        <v/>
      </c>
      <c r="L318" s="3" t="str">
        <f>IF(Line[Asset Name]="","",PROPER(Line[Asset Name]))</f>
        <v/>
      </c>
      <c r="M318" s="11" t="str">
        <f>IF(Line[Install Date]="","",(Line[Install Date]))</f>
        <v/>
      </c>
      <c r="N318" s="3" t="str">
        <f>IF(Line[Note]="","",PROPER(Line[Note]))</f>
        <v/>
      </c>
      <c r="O318" s="3" t="str">
        <f>IF(Line[Resource Consent Number]="","",UPPER(Line[Resource Consent Number]))</f>
        <v/>
      </c>
      <c r="P318" s="53" t="str">
        <f>IF(Line[Asset Unit Cost]="","",Line[Asset Unit Cost])</f>
        <v/>
      </c>
      <c r="Q318" s="3" t="str">
        <f>IF(Line[Added By]="","",UPPER(Line[Added By]))</f>
        <v/>
      </c>
      <c r="R318" s="11" t="str">
        <f>IF(Line[Added Date]="","",(Line[Added Date]))</f>
        <v/>
      </c>
      <c r="S318" s="3" t="str">
        <f>IF(Line[Z COORD]="","",PROPER(Line[Z COORD]))</f>
        <v/>
      </c>
      <c r="T318" s="3" t="str">
        <f>IF(Line[Asset Description]="","",PROPER(Line[Asset Description]))</f>
        <v/>
      </c>
      <c r="U318" s="3" t="str">
        <f>IF(Line[Asset Group]="","",VLOOKUP(Line[Wall SubType],subdom_master_gdb,2,FALSE))</f>
        <v/>
      </c>
      <c r="V318" s="3" t="str">
        <f>IF(Line[Asset Group]="","",VLOOKUP(Line[Material],material_master,2,FALSE))</f>
        <v/>
      </c>
      <c r="W318" s="3" t="str">
        <f>IF(Line[Height m]="","",Line[Height m])</f>
        <v/>
      </c>
      <c r="X318" s="3" t="str">
        <f>IF(Line[Length m]="","",Line[Length m])</f>
        <v/>
      </c>
      <c r="Y318" s="3" t="str">
        <f>IF(Line[Width m]="","",Line[Width m])</f>
        <v/>
      </c>
      <c r="Z318" s="3" t="str">
        <f>IF(Line[Asset Group]="","",VLOOKUP(Line[Purpose],f_g_function,2,FALSE))</f>
        <v/>
      </c>
      <c r="AA318" s="3" t="str">
        <f>IF(Line[Asset Group]="","",VLOOKUP(Line[Post Material],material_master,2,FALSE))</f>
        <v/>
      </c>
      <c r="AB318" s="3" t="str">
        <f>IF(Line[Pipe Diameter mm]="","",Line[Pipe Diameter mm])</f>
        <v/>
      </c>
      <c r="AC318" s="3" t="str">
        <f>IF(Line[Asset Group]="","",VLOOKUP(Line[Pipe Material],irrigation_pipe_material,2,FALSE))</f>
        <v/>
      </c>
      <c r="AD318" s="3" t="str">
        <f>IF(Line[Asset Group]="","",VLOOKUP(Line[System],irrigation_system,2,FALSE))</f>
        <v/>
      </c>
      <c r="AE318" s="3" t="str">
        <f>IF(Line[Asset Group]="","",VLOOKUP(Line[Status],irrigation_status,2,FALSE))</f>
        <v/>
      </c>
      <c r="AF318" s="3" t="str">
        <f>IF(Line[Asset Group]="","",VLOOKUP(Line[Surface],subdom_master_gdb,2,FALSE))</f>
        <v/>
      </c>
      <c r="AG318" s="3" t="str">
        <f>IF(Line[Surface Layer Depth mm]="","",Line[Surface Layer Depth mm])</f>
        <v/>
      </c>
      <c r="AH318" s="3" t="str">
        <f>IF(Line[Av Width m]="","",Line[Av Width m])</f>
        <v/>
      </c>
      <c r="AI318" s="3" t="str">
        <f>IF(Line[Asset Group]="","",VLOOKUP(Line[Cycle],yes_no,2,FALSE))</f>
        <v/>
      </c>
      <c r="AJ318" s="3" t="str">
        <f>IF(Line[Asset Group]="","",VLOOKUP(Line[Species],hedge_species,2,FALSE))</f>
        <v/>
      </c>
    </row>
    <row r="319" spans="1:36" s="3" customFormat="1" x14ac:dyDescent="0.2">
      <c r="A319" s="3" t="str">
        <f>IF(Line[DWG File Name]="","",Line[DWG File Name])</f>
        <v/>
      </c>
      <c r="B319" s="3" t="str">
        <f>IF(Line[DWG Layer Name]="","",Line[DWG Layer Name])</f>
        <v/>
      </c>
      <c r="C319" s="3" t="str">
        <f>IF(Line[DWG Handle]="","",Line[DWG Handle])</f>
        <v/>
      </c>
      <c r="D319" s="58" t="str">
        <f>IF(Line[Approx Centroid X]="","",Line[Approx Centroid X])</f>
        <v/>
      </c>
      <c r="E319" s="58" t="str">
        <f>IF(Line[Approx Centroid Y]="","",Line[Approx Centroid Y])</f>
        <v/>
      </c>
      <c r="F319" s="3" t="str">
        <f>IF(Line[Replacement Asset]="","",Line[Replacement Asset])</f>
        <v/>
      </c>
      <c r="G319" s="3" t="str">
        <f>IF(Line[Asset ID]="","",UPPER(Line[Asset ID]))</f>
        <v/>
      </c>
      <c r="H319" s="3" t="str">
        <f>IF(Line[Asset Group]="","",VLOOKUP(Line[Asset Group],asset_grp_line,4,FALSE))</f>
        <v/>
      </c>
      <c r="I319" s="3" t="str">
        <f>IF(Line[Asset Group]="","",VLOOKUP(Line[Asset Group],asset_grp_line,2,FALSE))</f>
        <v/>
      </c>
      <c r="J319" s="3" t="str">
        <f>IF(Line[Asset Group]="","",VLOOKUP(Line[Asset Group],asset_grp_line,3,FALSE))</f>
        <v/>
      </c>
      <c r="K319" s="3" t="str">
        <f>IF(Line[Asset Group]="","",VLOOKUP(Line[Asset Type],type_master_list,2,FALSE))</f>
        <v/>
      </c>
      <c r="L319" s="3" t="str">
        <f>IF(Line[Asset Name]="","",PROPER(Line[Asset Name]))</f>
        <v/>
      </c>
      <c r="M319" s="11" t="str">
        <f>IF(Line[Install Date]="","",(Line[Install Date]))</f>
        <v/>
      </c>
      <c r="N319" s="3" t="str">
        <f>IF(Line[Note]="","",PROPER(Line[Note]))</f>
        <v/>
      </c>
      <c r="O319" s="3" t="str">
        <f>IF(Line[Resource Consent Number]="","",UPPER(Line[Resource Consent Number]))</f>
        <v/>
      </c>
      <c r="P319" s="53" t="str">
        <f>IF(Line[Asset Unit Cost]="","",Line[Asset Unit Cost])</f>
        <v/>
      </c>
      <c r="Q319" s="3" t="str">
        <f>IF(Line[Added By]="","",UPPER(Line[Added By]))</f>
        <v/>
      </c>
      <c r="R319" s="11" t="str">
        <f>IF(Line[Added Date]="","",(Line[Added Date]))</f>
        <v/>
      </c>
      <c r="S319" s="3" t="str">
        <f>IF(Line[Z COORD]="","",PROPER(Line[Z COORD]))</f>
        <v/>
      </c>
      <c r="T319" s="3" t="str">
        <f>IF(Line[Asset Description]="","",PROPER(Line[Asset Description]))</f>
        <v/>
      </c>
      <c r="U319" s="3" t="str">
        <f>IF(Line[Asset Group]="","",VLOOKUP(Line[Wall SubType],subdom_master_gdb,2,FALSE))</f>
        <v/>
      </c>
      <c r="V319" s="3" t="str">
        <f>IF(Line[Asset Group]="","",VLOOKUP(Line[Material],material_master,2,FALSE))</f>
        <v/>
      </c>
      <c r="W319" s="3" t="str">
        <f>IF(Line[Height m]="","",Line[Height m])</f>
        <v/>
      </c>
      <c r="X319" s="3" t="str">
        <f>IF(Line[Length m]="","",Line[Length m])</f>
        <v/>
      </c>
      <c r="Y319" s="3" t="str">
        <f>IF(Line[Width m]="","",Line[Width m])</f>
        <v/>
      </c>
      <c r="Z319" s="3" t="str">
        <f>IF(Line[Asset Group]="","",VLOOKUP(Line[Purpose],f_g_function,2,FALSE))</f>
        <v/>
      </c>
      <c r="AA319" s="3" t="str">
        <f>IF(Line[Asset Group]="","",VLOOKUP(Line[Post Material],material_master,2,FALSE))</f>
        <v/>
      </c>
      <c r="AB319" s="3" t="str">
        <f>IF(Line[Pipe Diameter mm]="","",Line[Pipe Diameter mm])</f>
        <v/>
      </c>
      <c r="AC319" s="3" t="str">
        <f>IF(Line[Asset Group]="","",VLOOKUP(Line[Pipe Material],irrigation_pipe_material,2,FALSE))</f>
        <v/>
      </c>
      <c r="AD319" s="3" t="str">
        <f>IF(Line[Asset Group]="","",VLOOKUP(Line[System],irrigation_system,2,FALSE))</f>
        <v/>
      </c>
      <c r="AE319" s="3" t="str">
        <f>IF(Line[Asset Group]="","",VLOOKUP(Line[Status],irrigation_status,2,FALSE))</f>
        <v/>
      </c>
      <c r="AF319" s="3" t="str">
        <f>IF(Line[Asset Group]="","",VLOOKUP(Line[Surface],subdom_master_gdb,2,FALSE))</f>
        <v/>
      </c>
      <c r="AG319" s="3" t="str">
        <f>IF(Line[Surface Layer Depth mm]="","",Line[Surface Layer Depth mm])</f>
        <v/>
      </c>
      <c r="AH319" s="3" t="str">
        <f>IF(Line[Av Width m]="","",Line[Av Width m])</f>
        <v/>
      </c>
      <c r="AI319" s="3" t="str">
        <f>IF(Line[Asset Group]="","",VLOOKUP(Line[Cycle],yes_no,2,FALSE))</f>
        <v/>
      </c>
      <c r="AJ319" s="3" t="str">
        <f>IF(Line[Asset Group]="","",VLOOKUP(Line[Species],hedge_species,2,FALSE))</f>
        <v/>
      </c>
    </row>
    <row r="320" spans="1:36" s="3" customFormat="1" x14ac:dyDescent="0.2">
      <c r="A320" s="3" t="str">
        <f>IF(Line[DWG File Name]="","",Line[DWG File Name])</f>
        <v/>
      </c>
      <c r="B320" s="3" t="str">
        <f>IF(Line[DWG Layer Name]="","",Line[DWG Layer Name])</f>
        <v/>
      </c>
      <c r="C320" s="3" t="str">
        <f>IF(Line[DWG Handle]="","",Line[DWG Handle])</f>
        <v/>
      </c>
      <c r="D320" s="58" t="str">
        <f>IF(Line[Approx Centroid X]="","",Line[Approx Centroid X])</f>
        <v/>
      </c>
      <c r="E320" s="58" t="str">
        <f>IF(Line[Approx Centroid Y]="","",Line[Approx Centroid Y])</f>
        <v/>
      </c>
      <c r="F320" s="3" t="str">
        <f>IF(Line[Replacement Asset]="","",Line[Replacement Asset])</f>
        <v/>
      </c>
      <c r="G320" s="3" t="str">
        <f>IF(Line[Asset ID]="","",UPPER(Line[Asset ID]))</f>
        <v/>
      </c>
      <c r="H320" s="3" t="str">
        <f>IF(Line[Asset Group]="","",VLOOKUP(Line[Asset Group],asset_grp_line,4,FALSE))</f>
        <v/>
      </c>
      <c r="I320" s="3" t="str">
        <f>IF(Line[Asset Group]="","",VLOOKUP(Line[Asset Group],asset_grp_line,2,FALSE))</f>
        <v/>
      </c>
      <c r="J320" s="3" t="str">
        <f>IF(Line[Asset Group]="","",VLOOKUP(Line[Asset Group],asset_grp_line,3,FALSE))</f>
        <v/>
      </c>
      <c r="K320" s="3" t="str">
        <f>IF(Line[Asset Group]="","",VLOOKUP(Line[Asset Type],type_master_list,2,FALSE))</f>
        <v/>
      </c>
      <c r="L320" s="3" t="str">
        <f>IF(Line[Asset Name]="","",PROPER(Line[Asset Name]))</f>
        <v/>
      </c>
      <c r="M320" s="11" t="str">
        <f>IF(Line[Install Date]="","",(Line[Install Date]))</f>
        <v/>
      </c>
      <c r="N320" s="3" t="str">
        <f>IF(Line[Note]="","",PROPER(Line[Note]))</f>
        <v/>
      </c>
      <c r="O320" s="3" t="str">
        <f>IF(Line[Resource Consent Number]="","",UPPER(Line[Resource Consent Number]))</f>
        <v/>
      </c>
      <c r="P320" s="53" t="str">
        <f>IF(Line[Asset Unit Cost]="","",Line[Asset Unit Cost])</f>
        <v/>
      </c>
      <c r="Q320" s="3" t="str">
        <f>IF(Line[Added By]="","",UPPER(Line[Added By]))</f>
        <v/>
      </c>
      <c r="R320" s="11" t="str">
        <f>IF(Line[Added Date]="","",(Line[Added Date]))</f>
        <v/>
      </c>
      <c r="S320" s="3" t="str">
        <f>IF(Line[Z COORD]="","",PROPER(Line[Z COORD]))</f>
        <v/>
      </c>
      <c r="T320" s="3" t="str">
        <f>IF(Line[Asset Description]="","",PROPER(Line[Asset Description]))</f>
        <v/>
      </c>
      <c r="U320" s="3" t="str">
        <f>IF(Line[Asset Group]="","",VLOOKUP(Line[Wall SubType],subdom_master_gdb,2,FALSE))</f>
        <v/>
      </c>
      <c r="V320" s="3" t="str">
        <f>IF(Line[Asset Group]="","",VLOOKUP(Line[Material],material_master,2,FALSE))</f>
        <v/>
      </c>
      <c r="W320" s="3" t="str">
        <f>IF(Line[Height m]="","",Line[Height m])</f>
        <v/>
      </c>
      <c r="X320" s="3" t="str">
        <f>IF(Line[Length m]="","",Line[Length m])</f>
        <v/>
      </c>
      <c r="Y320" s="3" t="str">
        <f>IF(Line[Width m]="","",Line[Width m])</f>
        <v/>
      </c>
      <c r="Z320" s="3" t="str">
        <f>IF(Line[Asset Group]="","",VLOOKUP(Line[Purpose],f_g_function,2,FALSE))</f>
        <v/>
      </c>
      <c r="AA320" s="3" t="str">
        <f>IF(Line[Asset Group]="","",VLOOKUP(Line[Post Material],material_master,2,FALSE))</f>
        <v/>
      </c>
      <c r="AB320" s="3" t="str">
        <f>IF(Line[Pipe Diameter mm]="","",Line[Pipe Diameter mm])</f>
        <v/>
      </c>
      <c r="AC320" s="3" t="str">
        <f>IF(Line[Asset Group]="","",VLOOKUP(Line[Pipe Material],irrigation_pipe_material,2,FALSE))</f>
        <v/>
      </c>
      <c r="AD320" s="3" t="str">
        <f>IF(Line[Asset Group]="","",VLOOKUP(Line[System],irrigation_system,2,FALSE))</f>
        <v/>
      </c>
      <c r="AE320" s="3" t="str">
        <f>IF(Line[Asset Group]="","",VLOOKUP(Line[Status],irrigation_status,2,FALSE))</f>
        <v/>
      </c>
      <c r="AF320" s="3" t="str">
        <f>IF(Line[Asset Group]="","",VLOOKUP(Line[Surface],subdom_master_gdb,2,FALSE))</f>
        <v/>
      </c>
      <c r="AG320" s="3" t="str">
        <f>IF(Line[Surface Layer Depth mm]="","",Line[Surface Layer Depth mm])</f>
        <v/>
      </c>
      <c r="AH320" s="3" t="str">
        <f>IF(Line[Av Width m]="","",Line[Av Width m])</f>
        <v/>
      </c>
      <c r="AI320" s="3" t="str">
        <f>IF(Line[Asset Group]="","",VLOOKUP(Line[Cycle],yes_no,2,FALSE))</f>
        <v/>
      </c>
      <c r="AJ320" s="3" t="str">
        <f>IF(Line[Asset Group]="","",VLOOKUP(Line[Species],hedge_species,2,FALSE))</f>
        <v/>
      </c>
    </row>
    <row r="321" spans="1:36" s="3" customFormat="1" x14ac:dyDescent="0.2">
      <c r="A321" s="3" t="str">
        <f>IF(Line[DWG File Name]="","",Line[DWG File Name])</f>
        <v/>
      </c>
      <c r="B321" s="3" t="str">
        <f>IF(Line[DWG Layer Name]="","",Line[DWG Layer Name])</f>
        <v/>
      </c>
      <c r="C321" s="3" t="str">
        <f>IF(Line[DWG Handle]="","",Line[DWG Handle])</f>
        <v/>
      </c>
      <c r="D321" s="58" t="str">
        <f>IF(Line[Approx Centroid X]="","",Line[Approx Centroid X])</f>
        <v/>
      </c>
      <c r="E321" s="58" t="str">
        <f>IF(Line[Approx Centroid Y]="","",Line[Approx Centroid Y])</f>
        <v/>
      </c>
      <c r="F321" s="3" t="str">
        <f>IF(Line[Replacement Asset]="","",Line[Replacement Asset])</f>
        <v/>
      </c>
      <c r="G321" s="3" t="str">
        <f>IF(Line[Asset ID]="","",UPPER(Line[Asset ID]))</f>
        <v/>
      </c>
      <c r="H321" s="3" t="str">
        <f>IF(Line[Asset Group]="","",VLOOKUP(Line[Asset Group],asset_grp_line,4,FALSE))</f>
        <v/>
      </c>
      <c r="I321" s="3" t="str">
        <f>IF(Line[Asset Group]="","",VLOOKUP(Line[Asset Group],asset_grp_line,2,FALSE))</f>
        <v/>
      </c>
      <c r="J321" s="3" t="str">
        <f>IF(Line[Asset Group]="","",VLOOKUP(Line[Asset Group],asset_grp_line,3,FALSE))</f>
        <v/>
      </c>
      <c r="K321" s="3" t="str">
        <f>IF(Line[Asset Group]="","",VLOOKUP(Line[Asset Type],type_master_list,2,FALSE))</f>
        <v/>
      </c>
      <c r="L321" s="3" t="str">
        <f>IF(Line[Asset Name]="","",PROPER(Line[Asset Name]))</f>
        <v/>
      </c>
      <c r="M321" s="11" t="str">
        <f>IF(Line[Install Date]="","",(Line[Install Date]))</f>
        <v/>
      </c>
      <c r="N321" s="3" t="str">
        <f>IF(Line[Note]="","",PROPER(Line[Note]))</f>
        <v/>
      </c>
      <c r="O321" s="3" t="str">
        <f>IF(Line[Resource Consent Number]="","",UPPER(Line[Resource Consent Number]))</f>
        <v/>
      </c>
      <c r="P321" s="53" t="str">
        <f>IF(Line[Asset Unit Cost]="","",Line[Asset Unit Cost])</f>
        <v/>
      </c>
      <c r="Q321" s="3" t="str">
        <f>IF(Line[Added By]="","",UPPER(Line[Added By]))</f>
        <v/>
      </c>
      <c r="R321" s="11" t="str">
        <f>IF(Line[Added Date]="","",(Line[Added Date]))</f>
        <v/>
      </c>
      <c r="S321" s="3" t="str">
        <f>IF(Line[Z COORD]="","",PROPER(Line[Z COORD]))</f>
        <v/>
      </c>
      <c r="T321" s="3" t="str">
        <f>IF(Line[Asset Description]="","",PROPER(Line[Asset Description]))</f>
        <v/>
      </c>
      <c r="U321" s="3" t="str">
        <f>IF(Line[Asset Group]="","",VLOOKUP(Line[Wall SubType],subdom_master_gdb,2,FALSE))</f>
        <v/>
      </c>
      <c r="V321" s="3" t="str">
        <f>IF(Line[Asset Group]="","",VLOOKUP(Line[Material],material_master,2,FALSE))</f>
        <v/>
      </c>
      <c r="W321" s="3" t="str">
        <f>IF(Line[Height m]="","",Line[Height m])</f>
        <v/>
      </c>
      <c r="X321" s="3" t="str">
        <f>IF(Line[Length m]="","",Line[Length m])</f>
        <v/>
      </c>
      <c r="Y321" s="3" t="str">
        <f>IF(Line[Width m]="","",Line[Width m])</f>
        <v/>
      </c>
      <c r="Z321" s="3" t="str">
        <f>IF(Line[Asset Group]="","",VLOOKUP(Line[Purpose],f_g_function,2,FALSE))</f>
        <v/>
      </c>
      <c r="AA321" s="3" t="str">
        <f>IF(Line[Asset Group]="","",VLOOKUP(Line[Post Material],material_master,2,FALSE))</f>
        <v/>
      </c>
      <c r="AB321" s="3" t="str">
        <f>IF(Line[Pipe Diameter mm]="","",Line[Pipe Diameter mm])</f>
        <v/>
      </c>
      <c r="AC321" s="3" t="str">
        <f>IF(Line[Asset Group]="","",VLOOKUP(Line[Pipe Material],irrigation_pipe_material,2,FALSE))</f>
        <v/>
      </c>
      <c r="AD321" s="3" t="str">
        <f>IF(Line[Asset Group]="","",VLOOKUP(Line[System],irrigation_system,2,FALSE))</f>
        <v/>
      </c>
      <c r="AE321" s="3" t="str">
        <f>IF(Line[Asset Group]="","",VLOOKUP(Line[Status],irrigation_status,2,FALSE))</f>
        <v/>
      </c>
      <c r="AF321" s="3" t="str">
        <f>IF(Line[Asset Group]="","",VLOOKUP(Line[Surface],subdom_master_gdb,2,FALSE))</f>
        <v/>
      </c>
      <c r="AG321" s="3" t="str">
        <f>IF(Line[Surface Layer Depth mm]="","",Line[Surface Layer Depth mm])</f>
        <v/>
      </c>
      <c r="AH321" s="3" t="str">
        <f>IF(Line[Av Width m]="","",Line[Av Width m])</f>
        <v/>
      </c>
      <c r="AI321" s="3" t="str">
        <f>IF(Line[Asset Group]="","",VLOOKUP(Line[Cycle],yes_no,2,FALSE))</f>
        <v/>
      </c>
      <c r="AJ321" s="3" t="str">
        <f>IF(Line[Asset Group]="","",VLOOKUP(Line[Species],hedge_species,2,FALSE))</f>
        <v/>
      </c>
    </row>
    <row r="322" spans="1:36" s="3" customFormat="1" x14ac:dyDescent="0.2">
      <c r="A322" s="3" t="str">
        <f>IF(Line[DWG File Name]="","",Line[DWG File Name])</f>
        <v/>
      </c>
      <c r="B322" s="3" t="str">
        <f>IF(Line[DWG Layer Name]="","",Line[DWG Layer Name])</f>
        <v/>
      </c>
      <c r="C322" s="3" t="str">
        <f>IF(Line[DWG Handle]="","",Line[DWG Handle])</f>
        <v/>
      </c>
      <c r="D322" s="58" t="str">
        <f>IF(Line[Approx Centroid X]="","",Line[Approx Centroid X])</f>
        <v/>
      </c>
      <c r="E322" s="58" t="str">
        <f>IF(Line[Approx Centroid Y]="","",Line[Approx Centroid Y])</f>
        <v/>
      </c>
      <c r="F322" s="3" t="str">
        <f>IF(Line[Replacement Asset]="","",Line[Replacement Asset])</f>
        <v/>
      </c>
      <c r="G322" s="3" t="str">
        <f>IF(Line[Asset ID]="","",UPPER(Line[Asset ID]))</f>
        <v/>
      </c>
      <c r="H322" s="3" t="str">
        <f>IF(Line[Asset Group]="","",VLOOKUP(Line[Asset Group],asset_grp_line,4,FALSE))</f>
        <v/>
      </c>
      <c r="I322" s="3" t="str">
        <f>IF(Line[Asset Group]="","",VLOOKUP(Line[Asset Group],asset_grp_line,2,FALSE))</f>
        <v/>
      </c>
      <c r="J322" s="3" t="str">
        <f>IF(Line[Asset Group]="","",VLOOKUP(Line[Asset Group],asset_grp_line,3,FALSE))</f>
        <v/>
      </c>
      <c r="K322" s="3" t="str">
        <f>IF(Line[Asset Group]="","",VLOOKUP(Line[Asset Type],type_master_list,2,FALSE))</f>
        <v/>
      </c>
      <c r="L322" s="3" t="str">
        <f>IF(Line[Asset Name]="","",PROPER(Line[Asset Name]))</f>
        <v/>
      </c>
      <c r="M322" s="11" t="str">
        <f>IF(Line[Install Date]="","",(Line[Install Date]))</f>
        <v/>
      </c>
      <c r="N322" s="3" t="str">
        <f>IF(Line[Note]="","",PROPER(Line[Note]))</f>
        <v/>
      </c>
      <c r="O322" s="3" t="str">
        <f>IF(Line[Resource Consent Number]="","",UPPER(Line[Resource Consent Number]))</f>
        <v/>
      </c>
      <c r="P322" s="53" t="str">
        <f>IF(Line[Asset Unit Cost]="","",Line[Asset Unit Cost])</f>
        <v/>
      </c>
      <c r="Q322" s="3" t="str">
        <f>IF(Line[Added By]="","",UPPER(Line[Added By]))</f>
        <v/>
      </c>
      <c r="R322" s="11" t="str">
        <f>IF(Line[Added Date]="","",(Line[Added Date]))</f>
        <v/>
      </c>
      <c r="S322" s="3" t="str">
        <f>IF(Line[Z COORD]="","",PROPER(Line[Z COORD]))</f>
        <v/>
      </c>
      <c r="T322" s="3" t="str">
        <f>IF(Line[Asset Description]="","",PROPER(Line[Asset Description]))</f>
        <v/>
      </c>
      <c r="U322" s="3" t="str">
        <f>IF(Line[Asset Group]="","",VLOOKUP(Line[Wall SubType],subdom_master_gdb,2,FALSE))</f>
        <v/>
      </c>
      <c r="V322" s="3" t="str">
        <f>IF(Line[Asset Group]="","",VLOOKUP(Line[Material],material_master,2,FALSE))</f>
        <v/>
      </c>
      <c r="W322" s="3" t="str">
        <f>IF(Line[Height m]="","",Line[Height m])</f>
        <v/>
      </c>
      <c r="X322" s="3" t="str">
        <f>IF(Line[Length m]="","",Line[Length m])</f>
        <v/>
      </c>
      <c r="Y322" s="3" t="str">
        <f>IF(Line[Width m]="","",Line[Width m])</f>
        <v/>
      </c>
      <c r="Z322" s="3" t="str">
        <f>IF(Line[Asset Group]="","",VLOOKUP(Line[Purpose],f_g_function,2,FALSE))</f>
        <v/>
      </c>
      <c r="AA322" s="3" t="str">
        <f>IF(Line[Asset Group]="","",VLOOKUP(Line[Post Material],material_master,2,FALSE))</f>
        <v/>
      </c>
      <c r="AB322" s="3" t="str">
        <f>IF(Line[Pipe Diameter mm]="","",Line[Pipe Diameter mm])</f>
        <v/>
      </c>
      <c r="AC322" s="3" t="str">
        <f>IF(Line[Asset Group]="","",VLOOKUP(Line[Pipe Material],irrigation_pipe_material,2,FALSE))</f>
        <v/>
      </c>
      <c r="AD322" s="3" t="str">
        <f>IF(Line[Asset Group]="","",VLOOKUP(Line[System],irrigation_system,2,FALSE))</f>
        <v/>
      </c>
      <c r="AE322" s="3" t="str">
        <f>IF(Line[Asset Group]="","",VLOOKUP(Line[Status],irrigation_status,2,FALSE))</f>
        <v/>
      </c>
      <c r="AF322" s="3" t="str">
        <f>IF(Line[Asset Group]="","",VLOOKUP(Line[Surface],subdom_master_gdb,2,FALSE))</f>
        <v/>
      </c>
      <c r="AG322" s="3" t="str">
        <f>IF(Line[Surface Layer Depth mm]="","",Line[Surface Layer Depth mm])</f>
        <v/>
      </c>
      <c r="AH322" s="3" t="str">
        <f>IF(Line[Av Width m]="","",Line[Av Width m])</f>
        <v/>
      </c>
      <c r="AI322" s="3" t="str">
        <f>IF(Line[Asset Group]="","",VLOOKUP(Line[Cycle],yes_no,2,FALSE))</f>
        <v/>
      </c>
      <c r="AJ322" s="3" t="str">
        <f>IF(Line[Asset Group]="","",VLOOKUP(Line[Species],hedge_species,2,FALSE))</f>
        <v/>
      </c>
    </row>
    <row r="323" spans="1:36" s="3" customFormat="1" x14ac:dyDescent="0.2">
      <c r="A323" s="3" t="str">
        <f>IF(Line[DWG File Name]="","",Line[DWG File Name])</f>
        <v/>
      </c>
      <c r="B323" s="3" t="str">
        <f>IF(Line[DWG Layer Name]="","",Line[DWG Layer Name])</f>
        <v/>
      </c>
      <c r="C323" s="3" t="str">
        <f>IF(Line[DWG Handle]="","",Line[DWG Handle])</f>
        <v/>
      </c>
      <c r="D323" s="58" t="str">
        <f>IF(Line[Approx Centroid X]="","",Line[Approx Centroid X])</f>
        <v/>
      </c>
      <c r="E323" s="58" t="str">
        <f>IF(Line[Approx Centroid Y]="","",Line[Approx Centroid Y])</f>
        <v/>
      </c>
      <c r="F323" s="3" t="str">
        <f>IF(Line[Replacement Asset]="","",Line[Replacement Asset])</f>
        <v/>
      </c>
      <c r="G323" s="3" t="str">
        <f>IF(Line[Asset ID]="","",UPPER(Line[Asset ID]))</f>
        <v/>
      </c>
      <c r="H323" s="3" t="str">
        <f>IF(Line[Asset Group]="","",VLOOKUP(Line[Asset Group],asset_grp_line,4,FALSE))</f>
        <v/>
      </c>
      <c r="I323" s="3" t="str">
        <f>IF(Line[Asset Group]="","",VLOOKUP(Line[Asset Group],asset_grp_line,2,FALSE))</f>
        <v/>
      </c>
      <c r="J323" s="3" t="str">
        <f>IF(Line[Asset Group]="","",VLOOKUP(Line[Asset Group],asset_grp_line,3,FALSE))</f>
        <v/>
      </c>
      <c r="K323" s="3" t="str">
        <f>IF(Line[Asset Group]="","",VLOOKUP(Line[Asset Type],type_master_list,2,FALSE))</f>
        <v/>
      </c>
      <c r="L323" s="3" t="str">
        <f>IF(Line[Asset Name]="","",PROPER(Line[Asset Name]))</f>
        <v/>
      </c>
      <c r="M323" s="11" t="str">
        <f>IF(Line[Install Date]="","",(Line[Install Date]))</f>
        <v/>
      </c>
      <c r="N323" s="3" t="str">
        <f>IF(Line[Note]="","",PROPER(Line[Note]))</f>
        <v/>
      </c>
      <c r="O323" s="3" t="str">
        <f>IF(Line[Resource Consent Number]="","",UPPER(Line[Resource Consent Number]))</f>
        <v/>
      </c>
      <c r="P323" s="53" t="str">
        <f>IF(Line[Asset Unit Cost]="","",Line[Asset Unit Cost])</f>
        <v/>
      </c>
      <c r="Q323" s="3" t="str">
        <f>IF(Line[Added By]="","",UPPER(Line[Added By]))</f>
        <v/>
      </c>
      <c r="R323" s="11" t="str">
        <f>IF(Line[Added Date]="","",(Line[Added Date]))</f>
        <v/>
      </c>
      <c r="S323" s="3" t="str">
        <f>IF(Line[Z COORD]="","",PROPER(Line[Z COORD]))</f>
        <v/>
      </c>
      <c r="T323" s="3" t="str">
        <f>IF(Line[Asset Description]="","",PROPER(Line[Asset Description]))</f>
        <v/>
      </c>
      <c r="U323" s="3" t="str">
        <f>IF(Line[Asset Group]="","",VLOOKUP(Line[Wall SubType],subdom_master_gdb,2,FALSE))</f>
        <v/>
      </c>
      <c r="V323" s="3" t="str">
        <f>IF(Line[Asset Group]="","",VLOOKUP(Line[Material],material_master,2,FALSE))</f>
        <v/>
      </c>
      <c r="W323" s="3" t="str">
        <f>IF(Line[Height m]="","",Line[Height m])</f>
        <v/>
      </c>
      <c r="X323" s="3" t="str">
        <f>IF(Line[Length m]="","",Line[Length m])</f>
        <v/>
      </c>
      <c r="Y323" s="3" t="str">
        <f>IF(Line[Width m]="","",Line[Width m])</f>
        <v/>
      </c>
      <c r="Z323" s="3" t="str">
        <f>IF(Line[Asset Group]="","",VLOOKUP(Line[Purpose],f_g_function,2,FALSE))</f>
        <v/>
      </c>
      <c r="AA323" s="3" t="str">
        <f>IF(Line[Asset Group]="","",VLOOKUP(Line[Post Material],material_master,2,FALSE))</f>
        <v/>
      </c>
      <c r="AB323" s="3" t="str">
        <f>IF(Line[Pipe Diameter mm]="","",Line[Pipe Diameter mm])</f>
        <v/>
      </c>
      <c r="AC323" s="3" t="str">
        <f>IF(Line[Asset Group]="","",VLOOKUP(Line[Pipe Material],irrigation_pipe_material,2,FALSE))</f>
        <v/>
      </c>
      <c r="AD323" s="3" t="str">
        <f>IF(Line[Asset Group]="","",VLOOKUP(Line[System],irrigation_system,2,FALSE))</f>
        <v/>
      </c>
      <c r="AE323" s="3" t="str">
        <f>IF(Line[Asset Group]="","",VLOOKUP(Line[Status],irrigation_status,2,FALSE))</f>
        <v/>
      </c>
      <c r="AF323" s="3" t="str">
        <f>IF(Line[Asset Group]="","",VLOOKUP(Line[Surface],subdom_master_gdb,2,FALSE))</f>
        <v/>
      </c>
      <c r="AG323" s="3" t="str">
        <f>IF(Line[Surface Layer Depth mm]="","",Line[Surface Layer Depth mm])</f>
        <v/>
      </c>
      <c r="AH323" s="3" t="str">
        <f>IF(Line[Av Width m]="","",Line[Av Width m])</f>
        <v/>
      </c>
      <c r="AI323" s="3" t="str">
        <f>IF(Line[Asset Group]="","",VLOOKUP(Line[Cycle],yes_no,2,FALSE))</f>
        <v/>
      </c>
      <c r="AJ323" s="3" t="str">
        <f>IF(Line[Asset Group]="","",VLOOKUP(Line[Species],hedge_species,2,FALSE))</f>
        <v/>
      </c>
    </row>
    <row r="324" spans="1:36" s="3" customFormat="1" x14ac:dyDescent="0.2">
      <c r="A324" s="3" t="str">
        <f>IF(Line[DWG File Name]="","",Line[DWG File Name])</f>
        <v/>
      </c>
      <c r="B324" s="3" t="str">
        <f>IF(Line[DWG Layer Name]="","",Line[DWG Layer Name])</f>
        <v/>
      </c>
      <c r="C324" s="3" t="str">
        <f>IF(Line[DWG Handle]="","",Line[DWG Handle])</f>
        <v/>
      </c>
      <c r="D324" s="58" t="str">
        <f>IF(Line[Approx Centroid X]="","",Line[Approx Centroid X])</f>
        <v/>
      </c>
      <c r="E324" s="58" t="str">
        <f>IF(Line[Approx Centroid Y]="","",Line[Approx Centroid Y])</f>
        <v/>
      </c>
      <c r="F324" s="3" t="str">
        <f>IF(Line[Replacement Asset]="","",Line[Replacement Asset])</f>
        <v/>
      </c>
      <c r="G324" s="3" t="str">
        <f>IF(Line[Asset ID]="","",UPPER(Line[Asset ID]))</f>
        <v/>
      </c>
      <c r="H324" s="3" t="str">
        <f>IF(Line[Asset Group]="","",VLOOKUP(Line[Asset Group],asset_grp_line,4,FALSE))</f>
        <v/>
      </c>
      <c r="I324" s="3" t="str">
        <f>IF(Line[Asset Group]="","",VLOOKUP(Line[Asset Group],asset_grp_line,2,FALSE))</f>
        <v/>
      </c>
      <c r="J324" s="3" t="str">
        <f>IF(Line[Asset Group]="","",VLOOKUP(Line[Asset Group],asset_grp_line,3,FALSE))</f>
        <v/>
      </c>
      <c r="K324" s="3" t="str">
        <f>IF(Line[Asset Group]="","",VLOOKUP(Line[Asset Type],type_master_list,2,FALSE))</f>
        <v/>
      </c>
      <c r="L324" s="3" t="str">
        <f>IF(Line[Asset Name]="","",PROPER(Line[Asset Name]))</f>
        <v/>
      </c>
      <c r="M324" s="11" t="str">
        <f>IF(Line[Install Date]="","",(Line[Install Date]))</f>
        <v/>
      </c>
      <c r="N324" s="3" t="str">
        <f>IF(Line[Note]="","",PROPER(Line[Note]))</f>
        <v/>
      </c>
      <c r="O324" s="3" t="str">
        <f>IF(Line[Resource Consent Number]="","",UPPER(Line[Resource Consent Number]))</f>
        <v/>
      </c>
      <c r="P324" s="53" t="str">
        <f>IF(Line[Asset Unit Cost]="","",Line[Asset Unit Cost])</f>
        <v/>
      </c>
      <c r="Q324" s="3" t="str">
        <f>IF(Line[Added By]="","",UPPER(Line[Added By]))</f>
        <v/>
      </c>
      <c r="R324" s="11" t="str">
        <f>IF(Line[Added Date]="","",(Line[Added Date]))</f>
        <v/>
      </c>
      <c r="S324" s="3" t="str">
        <f>IF(Line[Z COORD]="","",PROPER(Line[Z COORD]))</f>
        <v/>
      </c>
      <c r="T324" s="3" t="str">
        <f>IF(Line[Asset Description]="","",PROPER(Line[Asset Description]))</f>
        <v/>
      </c>
      <c r="U324" s="3" t="str">
        <f>IF(Line[Asset Group]="","",VLOOKUP(Line[Wall SubType],subdom_master_gdb,2,FALSE))</f>
        <v/>
      </c>
      <c r="V324" s="3" t="str">
        <f>IF(Line[Asset Group]="","",VLOOKUP(Line[Material],material_master,2,FALSE))</f>
        <v/>
      </c>
      <c r="W324" s="3" t="str">
        <f>IF(Line[Height m]="","",Line[Height m])</f>
        <v/>
      </c>
      <c r="X324" s="3" t="str">
        <f>IF(Line[Length m]="","",Line[Length m])</f>
        <v/>
      </c>
      <c r="Y324" s="3" t="str">
        <f>IF(Line[Width m]="","",Line[Width m])</f>
        <v/>
      </c>
      <c r="Z324" s="3" t="str">
        <f>IF(Line[Asset Group]="","",VLOOKUP(Line[Purpose],f_g_function,2,FALSE))</f>
        <v/>
      </c>
      <c r="AA324" s="3" t="str">
        <f>IF(Line[Asset Group]="","",VLOOKUP(Line[Post Material],material_master,2,FALSE))</f>
        <v/>
      </c>
      <c r="AB324" s="3" t="str">
        <f>IF(Line[Pipe Diameter mm]="","",Line[Pipe Diameter mm])</f>
        <v/>
      </c>
      <c r="AC324" s="3" t="str">
        <f>IF(Line[Asset Group]="","",VLOOKUP(Line[Pipe Material],irrigation_pipe_material,2,FALSE))</f>
        <v/>
      </c>
      <c r="AD324" s="3" t="str">
        <f>IF(Line[Asset Group]="","",VLOOKUP(Line[System],irrigation_system,2,FALSE))</f>
        <v/>
      </c>
      <c r="AE324" s="3" t="str">
        <f>IF(Line[Asset Group]="","",VLOOKUP(Line[Status],irrigation_status,2,FALSE))</f>
        <v/>
      </c>
      <c r="AF324" s="3" t="str">
        <f>IF(Line[Asset Group]="","",VLOOKUP(Line[Surface],subdom_master_gdb,2,FALSE))</f>
        <v/>
      </c>
      <c r="AG324" s="3" t="str">
        <f>IF(Line[Surface Layer Depth mm]="","",Line[Surface Layer Depth mm])</f>
        <v/>
      </c>
      <c r="AH324" s="3" t="str">
        <f>IF(Line[Av Width m]="","",Line[Av Width m])</f>
        <v/>
      </c>
      <c r="AI324" s="3" t="str">
        <f>IF(Line[Asset Group]="","",VLOOKUP(Line[Cycle],yes_no,2,FALSE))</f>
        <v/>
      </c>
      <c r="AJ324" s="3" t="str">
        <f>IF(Line[Asset Group]="","",VLOOKUP(Line[Species],hedge_species,2,FALSE))</f>
        <v/>
      </c>
    </row>
    <row r="325" spans="1:36" s="3" customFormat="1" x14ac:dyDescent="0.2">
      <c r="A325" s="3" t="str">
        <f>IF(Line[DWG File Name]="","",Line[DWG File Name])</f>
        <v/>
      </c>
      <c r="B325" s="3" t="str">
        <f>IF(Line[DWG Layer Name]="","",Line[DWG Layer Name])</f>
        <v/>
      </c>
      <c r="C325" s="3" t="str">
        <f>IF(Line[DWG Handle]="","",Line[DWG Handle])</f>
        <v/>
      </c>
      <c r="D325" s="58" t="str">
        <f>IF(Line[Approx Centroid X]="","",Line[Approx Centroid X])</f>
        <v/>
      </c>
      <c r="E325" s="58" t="str">
        <f>IF(Line[Approx Centroid Y]="","",Line[Approx Centroid Y])</f>
        <v/>
      </c>
      <c r="F325" s="3" t="str">
        <f>IF(Line[Replacement Asset]="","",Line[Replacement Asset])</f>
        <v/>
      </c>
      <c r="G325" s="3" t="str">
        <f>IF(Line[Asset ID]="","",UPPER(Line[Asset ID]))</f>
        <v/>
      </c>
      <c r="H325" s="3" t="str">
        <f>IF(Line[Asset Group]="","",VLOOKUP(Line[Asset Group],asset_grp_line,4,FALSE))</f>
        <v/>
      </c>
      <c r="I325" s="3" t="str">
        <f>IF(Line[Asset Group]="","",VLOOKUP(Line[Asset Group],asset_grp_line,2,FALSE))</f>
        <v/>
      </c>
      <c r="J325" s="3" t="str">
        <f>IF(Line[Asset Group]="","",VLOOKUP(Line[Asset Group],asset_grp_line,3,FALSE))</f>
        <v/>
      </c>
      <c r="K325" s="3" t="str">
        <f>IF(Line[Asset Group]="","",VLOOKUP(Line[Asset Type],type_master_list,2,FALSE))</f>
        <v/>
      </c>
      <c r="L325" s="3" t="str">
        <f>IF(Line[Asset Name]="","",PROPER(Line[Asset Name]))</f>
        <v/>
      </c>
      <c r="M325" s="11" t="str">
        <f>IF(Line[Install Date]="","",(Line[Install Date]))</f>
        <v/>
      </c>
      <c r="N325" s="3" t="str">
        <f>IF(Line[Note]="","",PROPER(Line[Note]))</f>
        <v/>
      </c>
      <c r="O325" s="3" t="str">
        <f>IF(Line[Resource Consent Number]="","",UPPER(Line[Resource Consent Number]))</f>
        <v/>
      </c>
      <c r="P325" s="53" t="str">
        <f>IF(Line[Asset Unit Cost]="","",Line[Asset Unit Cost])</f>
        <v/>
      </c>
      <c r="Q325" s="3" t="str">
        <f>IF(Line[Added By]="","",UPPER(Line[Added By]))</f>
        <v/>
      </c>
      <c r="R325" s="11" t="str">
        <f>IF(Line[Added Date]="","",(Line[Added Date]))</f>
        <v/>
      </c>
      <c r="S325" s="3" t="str">
        <f>IF(Line[Z COORD]="","",PROPER(Line[Z COORD]))</f>
        <v/>
      </c>
      <c r="T325" s="3" t="str">
        <f>IF(Line[Asset Description]="","",PROPER(Line[Asset Description]))</f>
        <v/>
      </c>
      <c r="U325" s="3" t="str">
        <f>IF(Line[Asset Group]="","",VLOOKUP(Line[Wall SubType],subdom_master_gdb,2,FALSE))</f>
        <v/>
      </c>
      <c r="V325" s="3" t="str">
        <f>IF(Line[Asset Group]="","",VLOOKUP(Line[Material],material_master,2,FALSE))</f>
        <v/>
      </c>
      <c r="W325" s="3" t="str">
        <f>IF(Line[Height m]="","",Line[Height m])</f>
        <v/>
      </c>
      <c r="X325" s="3" t="str">
        <f>IF(Line[Length m]="","",Line[Length m])</f>
        <v/>
      </c>
      <c r="Y325" s="3" t="str">
        <f>IF(Line[Width m]="","",Line[Width m])</f>
        <v/>
      </c>
      <c r="Z325" s="3" t="str">
        <f>IF(Line[Asset Group]="","",VLOOKUP(Line[Purpose],f_g_function,2,FALSE))</f>
        <v/>
      </c>
      <c r="AA325" s="3" t="str">
        <f>IF(Line[Asset Group]="","",VLOOKUP(Line[Post Material],material_master,2,FALSE))</f>
        <v/>
      </c>
      <c r="AB325" s="3" t="str">
        <f>IF(Line[Pipe Diameter mm]="","",Line[Pipe Diameter mm])</f>
        <v/>
      </c>
      <c r="AC325" s="3" t="str">
        <f>IF(Line[Asset Group]="","",VLOOKUP(Line[Pipe Material],irrigation_pipe_material,2,FALSE))</f>
        <v/>
      </c>
      <c r="AD325" s="3" t="str">
        <f>IF(Line[Asset Group]="","",VLOOKUP(Line[System],irrigation_system,2,FALSE))</f>
        <v/>
      </c>
      <c r="AE325" s="3" t="str">
        <f>IF(Line[Asset Group]="","",VLOOKUP(Line[Status],irrigation_status,2,FALSE))</f>
        <v/>
      </c>
      <c r="AF325" s="3" t="str">
        <f>IF(Line[Asset Group]="","",VLOOKUP(Line[Surface],subdom_master_gdb,2,FALSE))</f>
        <v/>
      </c>
      <c r="AG325" s="3" t="str">
        <f>IF(Line[Surface Layer Depth mm]="","",Line[Surface Layer Depth mm])</f>
        <v/>
      </c>
      <c r="AH325" s="3" t="str">
        <f>IF(Line[Av Width m]="","",Line[Av Width m])</f>
        <v/>
      </c>
      <c r="AI325" s="3" t="str">
        <f>IF(Line[Asset Group]="","",VLOOKUP(Line[Cycle],yes_no,2,FALSE))</f>
        <v/>
      </c>
      <c r="AJ325" s="3" t="str">
        <f>IF(Line[Asset Group]="","",VLOOKUP(Line[Species],hedge_species,2,FALSE))</f>
        <v/>
      </c>
    </row>
    <row r="326" spans="1:36" s="3" customFormat="1" x14ac:dyDescent="0.2">
      <c r="A326" s="3" t="str">
        <f>IF(Line[DWG File Name]="","",Line[DWG File Name])</f>
        <v/>
      </c>
      <c r="B326" s="3" t="str">
        <f>IF(Line[DWG Layer Name]="","",Line[DWG Layer Name])</f>
        <v/>
      </c>
      <c r="C326" s="3" t="str">
        <f>IF(Line[DWG Handle]="","",Line[DWG Handle])</f>
        <v/>
      </c>
      <c r="D326" s="58" t="str">
        <f>IF(Line[Approx Centroid X]="","",Line[Approx Centroid X])</f>
        <v/>
      </c>
      <c r="E326" s="58" t="str">
        <f>IF(Line[Approx Centroid Y]="","",Line[Approx Centroid Y])</f>
        <v/>
      </c>
      <c r="F326" s="3" t="str">
        <f>IF(Line[Replacement Asset]="","",Line[Replacement Asset])</f>
        <v/>
      </c>
      <c r="G326" s="3" t="str">
        <f>IF(Line[Asset ID]="","",UPPER(Line[Asset ID]))</f>
        <v/>
      </c>
      <c r="H326" s="3" t="str">
        <f>IF(Line[Asset Group]="","",VLOOKUP(Line[Asset Group],asset_grp_line,4,FALSE))</f>
        <v/>
      </c>
      <c r="I326" s="3" t="str">
        <f>IF(Line[Asset Group]="","",VLOOKUP(Line[Asset Group],asset_grp_line,2,FALSE))</f>
        <v/>
      </c>
      <c r="J326" s="3" t="str">
        <f>IF(Line[Asset Group]="","",VLOOKUP(Line[Asset Group],asset_grp_line,3,FALSE))</f>
        <v/>
      </c>
      <c r="K326" s="3" t="str">
        <f>IF(Line[Asset Group]="","",VLOOKUP(Line[Asset Type],type_master_list,2,FALSE))</f>
        <v/>
      </c>
      <c r="L326" s="3" t="str">
        <f>IF(Line[Asset Name]="","",PROPER(Line[Asset Name]))</f>
        <v/>
      </c>
      <c r="M326" s="11" t="str">
        <f>IF(Line[Install Date]="","",(Line[Install Date]))</f>
        <v/>
      </c>
      <c r="N326" s="3" t="str">
        <f>IF(Line[Note]="","",PROPER(Line[Note]))</f>
        <v/>
      </c>
      <c r="O326" s="3" t="str">
        <f>IF(Line[Resource Consent Number]="","",UPPER(Line[Resource Consent Number]))</f>
        <v/>
      </c>
      <c r="P326" s="53" t="str">
        <f>IF(Line[Asset Unit Cost]="","",Line[Asset Unit Cost])</f>
        <v/>
      </c>
      <c r="Q326" s="3" t="str">
        <f>IF(Line[Added By]="","",UPPER(Line[Added By]))</f>
        <v/>
      </c>
      <c r="R326" s="11" t="str">
        <f>IF(Line[Added Date]="","",(Line[Added Date]))</f>
        <v/>
      </c>
      <c r="S326" s="3" t="str">
        <f>IF(Line[Z COORD]="","",PROPER(Line[Z COORD]))</f>
        <v/>
      </c>
      <c r="T326" s="3" t="str">
        <f>IF(Line[Asset Description]="","",PROPER(Line[Asset Description]))</f>
        <v/>
      </c>
      <c r="U326" s="3" t="str">
        <f>IF(Line[Asset Group]="","",VLOOKUP(Line[Wall SubType],subdom_master_gdb,2,FALSE))</f>
        <v/>
      </c>
      <c r="V326" s="3" t="str">
        <f>IF(Line[Asset Group]="","",VLOOKUP(Line[Material],material_master,2,FALSE))</f>
        <v/>
      </c>
      <c r="W326" s="3" t="str">
        <f>IF(Line[Height m]="","",Line[Height m])</f>
        <v/>
      </c>
      <c r="X326" s="3" t="str">
        <f>IF(Line[Length m]="","",Line[Length m])</f>
        <v/>
      </c>
      <c r="Y326" s="3" t="str">
        <f>IF(Line[Width m]="","",Line[Width m])</f>
        <v/>
      </c>
      <c r="Z326" s="3" t="str">
        <f>IF(Line[Asset Group]="","",VLOOKUP(Line[Purpose],f_g_function,2,FALSE))</f>
        <v/>
      </c>
      <c r="AA326" s="3" t="str">
        <f>IF(Line[Asset Group]="","",VLOOKUP(Line[Post Material],material_master,2,FALSE))</f>
        <v/>
      </c>
      <c r="AB326" s="3" t="str">
        <f>IF(Line[Pipe Diameter mm]="","",Line[Pipe Diameter mm])</f>
        <v/>
      </c>
      <c r="AC326" s="3" t="str">
        <f>IF(Line[Asset Group]="","",VLOOKUP(Line[Pipe Material],irrigation_pipe_material,2,FALSE))</f>
        <v/>
      </c>
      <c r="AD326" s="3" t="str">
        <f>IF(Line[Asset Group]="","",VLOOKUP(Line[System],irrigation_system,2,FALSE))</f>
        <v/>
      </c>
      <c r="AE326" s="3" t="str">
        <f>IF(Line[Asset Group]="","",VLOOKUP(Line[Status],irrigation_status,2,FALSE))</f>
        <v/>
      </c>
      <c r="AF326" s="3" t="str">
        <f>IF(Line[Asset Group]="","",VLOOKUP(Line[Surface],subdom_master_gdb,2,FALSE))</f>
        <v/>
      </c>
      <c r="AG326" s="3" t="str">
        <f>IF(Line[Surface Layer Depth mm]="","",Line[Surface Layer Depth mm])</f>
        <v/>
      </c>
      <c r="AH326" s="3" t="str">
        <f>IF(Line[Av Width m]="","",Line[Av Width m])</f>
        <v/>
      </c>
      <c r="AI326" s="3" t="str">
        <f>IF(Line[Asset Group]="","",VLOOKUP(Line[Cycle],yes_no,2,FALSE))</f>
        <v/>
      </c>
      <c r="AJ326" s="3" t="str">
        <f>IF(Line[Asset Group]="","",VLOOKUP(Line[Species],hedge_species,2,FALSE))</f>
        <v/>
      </c>
    </row>
    <row r="327" spans="1:36" s="3" customFormat="1" x14ac:dyDescent="0.2">
      <c r="A327" s="3" t="str">
        <f>IF(Line[DWG File Name]="","",Line[DWG File Name])</f>
        <v/>
      </c>
      <c r="B327" s="3" t="str">
        <f>IF(Line[DWG Layer Name]="","",Line[DWG Layer Name])</f>
        <v/>
      </c>
      <c r="C327" s="3" t="str">
        <f>IF(Line[DWG Handle]="","",Line[DWG Handle])</f>
        <v/>
      </c>
      <c r="D327" s="58" t="str">
        <f>IF(Line[Approx Centroid X]="","",Line[Approx Centroid X])</f>
        <v/>
      </c>
      <c r="E327" s="58" t="str">
        <f>IF(Line[Approx Centroid Y]="","",Line[Approx Centroid Y])</f>
        <v/>
      </c>
      <c r="F327" s="3" t="str">
        <f>IF(Line[Replacement Asset]="","",Line[Replacement Asset])</f>
        <v/>
      </c>
      <c r="G327" s="3" t="str">
        <f>IF(Line[Asset ID]="","",UPPER(Line[Asset ID]))</f>
        <v/>
      </c>
      <c r="H327" s="3" t="str">
        <f>IF(Line[Asset Group]="","",VLOOKUP(Line[Asset Group],asset_grp_line,4,FALSE))</f>
        <v/>
      </c>
      <c r="I327" s="3" t="str">
        <f>IF(Line[Asset Group]="","",VLOOKUP(Line[Asset Group],asset_grp_line,2,FALSE))</f>
        <v/>
      </c>
      <c r="J327" s="3" t="str">
        <f>IF(Line[Asset Group]="","",VLOOKUP(Line[Asset Group],asset_grp_line,3,FALSE))</f>
        <v/>
      </c>
      <c r="K327" s="3" t="str">
        <f>IF(Line[Asset Group]="","",VLOOKUP(Line[Asset Type],type_master_list,2,FALSE))</f>
        <v/>
      </c>
      <c r="L327" s="3" t="str">
        <f>IF(Line[Asset Name]="","",PROPER(Line[Asset Name]))</f>
        <v/>
      </c>
      <c r="M327" s="11" t="str">
        <f>IF(Line[Install Date]="","",(Line[Install Date]))</f>
        <v/>
      </c>
      <c r="N327" s="3" t="str">
        <f>IF(Line[Note]="","",PROPER(Line[Note]))</f>
        <v/>
      </c>
      <c r="O327" s="3" t="str">
        <f>IF(Line[Resource Consent Number]="","",UPPER(Line[Resource Consent Number]))</f>
        <v/>
      </c>
      <c r="P327" s="53" t="str">
        <f>IF(Line[Asset Unit Cost]="","",Line[Asset Unit Cost])</f>
        <v/>
      </c>
      <c r="Q327" s="3" t="str">
        <f>IF(Line[Added By]="","",UPPER(Line[Added By]))</f>
        <v/>
      </c>
      <c r="R327" s="11" t="str">
        <f>IF(Line[Added Date]="","",(Line[Added Date]))</f>
        <v/>
      </c>
      <c r="S327" s="3" t="str">
        <f>IF(Line[Z COORD]="","",PROPER(Line[Z COORD]))</f>
        <v/>
      </c>
      <c r="T327" s="3" t="str">
        <f>IF(Line[Asset Description]="","",PROPER(Line[Asset Description]))</f>
        <v/>
      </c>
      <c r="U327" s="3" t="str">
        <f>IF(Line[Asset Group]="","",VLOOKUP(Line[Wall SubType],subdom_master_gdb,2,FALSE))</f>
        <v/>
      </c>
      <c r="V327" s="3" t="str">
        <f>IF(Line[Asset Group]="","",VLOOKUP(Line[Material],material_master,2,FALSE))</f>
        <v/>
      </c>
      <c r="W327" s="3" t="str">
        <f>IF(Line[Height m]="","",Line[Height m])</f>
        <v/>
      </c>
      <c r="X327" s="3" t="str">
        <f>IF(Line[Length m]="","",Line[Length m])</f>
        <v/>
      </c>
      <c r="Y327" s="3" t="str">
        <f>IF(Line[Width m]="","",Line[Width m])</f>
        <v/>
      </c>
      <c r="Z327" s="3" t="str">
        <f>IF(Line[Asset Group]="","",VLOOKUP(Line[Purpose],f_g_function,2,FALSE))</f>
        <v/>
      </c>
      <c r="AA327" s="3" t="str">
        <f>IF(Line[Asset Group]="","",VLOOKUP(Line[Post Material],material_master,2,FALSE))</f>
        <v/>
      </c>
      <c r="AB327" s="3" t="str">
        <f>IF(Line[Pipe Diameter mm]="","",Line[Pipe Diameter mm])</f>
        <v/>
      </c>
      <c r="AC327" s="3" t="str">
        <f>IF(Line[Asset Group]="","",VLOOKUP(Line[Pipe Material],irrigation_pipe_material,2,FALSE))</f>
        <v/>
      </c>
      <c r="AD327" s="3" t="str">
        <f>IF(Line[Asset Group]="","",VLOOKUP(Line[System],irrigation_system,2,FALSE))</f>
        <v/>
      </c>
      <c r="AE327" s="3" t="str">
        <f>IF(Line[Asset Group]="","",VLOOKUP(Line[Status],irrigation_status,2,FALSE))</f>
        <v/>
      </c>
      <c r="AF327" s="3" t="str">
        <f>IF(Line[Asset Group]="","",VLOOKUP(Line[Surface],subdom_master_gdb,2,FALSE))</f>
        <v/>
      </c>
      <c r="AG327" s="3" t="str">
        <f>IF(Line[Surface Layer Depth mm]="","",Line[Surface Layer Depth mm])</f>
        <v/>
      </c>
      <c r="AH327" s="3" t="str">
        <f>IF(Line[Av Width m]="","",Line[Av Width m])</f>
        <v/>
      </c>
      <c r="AI327" s="3" t="str">
        <f>IF(Line[Asset Group]="","",VLOOKUP(Line[Cycle],yes_no,2,FALSE))</f>
        <v/>
      </c>
      <c r="AJ327" s="3" t="str">
        <f>IF(Line[Asset Group]="","",VLOOKUP(Line[Species],hedge_species,2,FALSE))</f>
        <v/>
      </c>
    </row>
    <row r="328" spans="1:36" s="3" customFormat="1" x14ac:dyDescent="0.2">
      <c r="A328" s="3" t="str">
        <f>IF(Line[DWG File Name]="","",Line[DWG File Name])</f>
        <v/>
      </c>
      <c r="B328" s="3" t="str">
        <f>IF(Line[DWG Layer Name]="","",Line[DWG Layer Name])</f>
        <v/>
      </c>
      <c r="C328" s="3" t="str">
        <f>IF(Line[DWG Handle]="","",Line[DWG Handle])</f>
        <v/>
      </c>
      <c r="D328" s="58" t="str">
        <f>IF(Line[Approx Centroid X]="","",Line[Approx Centroid X])</f>
        <v/>
      </c>
      <c r="E328" s="58" t="str">
        <f>IF(Line[Approx Centroid Y]="","",Line[Approx Centroid Y])</f>
        <v/>
      </c>
      <c r="F328" s="3" t="str">
        <f>IF(Line[Replacement Asset]="","",Line[Replacement Asset])</f>
        <v/>
      </c>
      <c r="G328" s="3" t="str">
        <f>IF(Line[Asset ID]="","",UPPER(Line[Asset ID]))</f>
        <v/>
      </c>
      <c r="H328" s="3" t="str">
        <f>IF(Line[Asset Group]="","",VLOOKUP(Line[Asset Group],asset_grp_line,4,FALSE))</f>
        <v/>
      </c>
      <c r="I328" s="3" t="str">
        <f>IF(Line[Asset Group]="","",VLOOKUP(Line[Asset Group],asset_grp_line,2,FALSE))</f>
        <v/>
      </c>
      <c r="J328" s="3" t="str">
        <f>IF(Line[Asset Group]="","",VLOOKUP(Line[Asset Group],asset_grp_line,3,FALSE))</f>
        <v/>
      </c>
      <c r="K328" s="3" t="str">
        <f>IF(Line[Asset Group]="","",VLOOKUP(Line[Asset Type],type_master_list,2,FALSE))</f>
        <v/>
      </c>
      <c r="L328" s="3" t="str">
        <f>IF(Line[Asset Name]="","",PROPER(Line[Asset Name]))</f>
        <v/>
      </c>
      <c r="M328" s="11" t="str">
        <f>IF(Line[Install Date]="","",(Line[Install Date]))</f>
        <v/>
      </c>
      <c r="N328" s="3" t="str">
        <f>IF(Line[Note]="","",PROPER(Line[Note]))</f>
        <v/>
      </c>
      <c r="O328" s="3" t="str">
        <f>IF(Line[Resource Consent Number]="","",UPPER(Line[Resource Consent Number]))</f>
        <v/>
      </c>
      <c r="P328" s="53" t="str">
        <f>IF(Line[Asset Unit Cost]="","",Line[Asset Unit Cost])</f>
        <v/>
      </c>
      <c r="Q328" s="3" t="str">
        <f>IF(Line[Added By]="","",UPPER(Line[Added By]))</f>
        <v/>
      </c>
      <c r="R328" s="11" t="str">
        <f>IF(Line[Added Date]="","",(Line[Added Date]))</f>
        <v/>
      </c>
      <c r="S328" s="3" t="str">
        <f>IF(Line[Z COORD]="","",PROPER(Line[Z COORD]))</f>
        <v/>
      </c>
      <c r="T328" s="3" t="str">
        <f>IF(Line[Asset Description]="","",PROPER(Line[Asset Description]))</f>
        <v/>
      </c>
      <c r="U328" s="3" t="str">
        <f>IF(Line[Asset Group]="","",VLOOKUP(Line[Wall SubType],subdom_master_gdb,2,FALSE))</f>
        <v/>
      </c>
      <c r="V328" s="3" t="str">
        <f>IF(Line[Asset Group]="","",VLOOKUP(Line[Material],material_master,2,FALSE))</f>
        <v/>
      </c>
      <c r="W328" s="3" t="str">
        <f>IF(Line[Height m]="","",Line[Height m])</f>
        <v/>
      </c>
      <c r="X328" s="3" t="str">
        <f>IF(Line[Length m]="","",Line[Length m])</f>
        <v/>
      </c>
      <c r="Y328" s="3" t="str">
        <f>IF(Line[Width m]="","",Line[Width m])</f>
        <v/>
      </c>
      <c r="Z328" s="3" t="str">
        <f>IF(Line[Asset Group]="","",VLOOKUP(Line[Purpose],f_g_function,2,FALSE))</f>
        <v/>
      </c>
      <c r="AA328" s="3" t="str">
        <f>IF(Line[Asset Group]="","",VLOOKUP(Line[Post Material],material_master,2,FALSE))</f>
        <v/>
      </c>
      <c r="AB328" s="3" t="str">
        <f>IF(Line[Pipe Diameter mm]="","",Line[Pipe Diameter mm])</f>
        <v/>
      </c>
      <c r="AC328" s="3" t="str">
        <f>IF(Line[Asset Group]="","",VLOOKUP(Line[Pipe Material],irrigation_pipe_material,2,FALSE))</f>
        <v/>
      </c>
      <c r="AD328" s="3" t="str">
        <f>IF(Line[Asset Group]="","",VLOOKUP(Line[System],irrigation_system,2,FALSE))</f>
        <v/>
      </c>
      <c r="AE328" s="3" t="str">
        <f>IF(Line[Asset Group]="","",VLOOKUP(Line[Status],irrigation_status,2,FALSE))</f>
        <v/>
      </c>
      <c r="AF328" s="3" t="str">
        <f>IF(Line[Asset Group]="","",VLOOKUP(Line[Surface],subdom_master_gdb,2,FALSE))</f>
        <v/>
      </c>
      <c r="AG328" s="3" t="str">
        <f>IF(Line[Surface Layer Depth mm]="","",Line[Surface Layer Depth mm])</f>
        <v/>
      </c>
      <c r="AH328" s="3" t="str">
        <f>IF(Line[Av Width m]="","",Line[Av Width m])</f>
        <v/>
      </c>
      <c r="AI328" s="3" t="str">
        <f>IF(Line[Asset Group]="","",VLOOKUP(Line[Cycle],yes_no,2,FALSE))</f>
        <v/>
      </c>
      <c r="AJ328" s="3" t="str">
        <f>IF(Line[Asset Group]="","",VLOOKUP(Line[Species],hedge_species,2,FALSE))</f>
        <v/>
      </c>
    </row>
    <row r="329" spans="1:36" s="3" customFormat="1" x14ac:dyDescent="0.2">
      <c r="A329" s="3" t="str">
        <f>IF(Line[DWG File Name]="","",Line[DWG File Name])</f>
        <v/>
      </c>
      <c r="B329" s="3" t="str">
        <f>IF(Line[DWG Layer Name]="","",Line[DWG Layer Name])</f>
        <v/>
      </c>
      <c r="C329" s="3" t="str">
        <f>IF(Line[DWG Handle]="","",Line[DWG Handle])</f>
        <v/>
      </c>
      <c r="D329" s="58" t="str">
        <f>IF(Line[Approx Centroid X]="","",Line[Approx Centroid X])</f>
        <v/>
      </c>
      <c r="E329" s="58" t="str">
        <f>IF(Line[Approx Centroid Y]="","",Line[Approx Centroid Y])</f>
        <v/>
      </c>
      <c r="F329" s="3" t="str">
        <f>IF(Line[Replacement Asset]="","",Line[Replacement Asset])</f>
        <v/>
      </c>
      <c r="G329" s="3" t="str">
        <f>IF(Line[Asset ID]="","",UPPER(Line[Asset ID]))</f>
        <v/>
      </c>
      <c r="H329" s="3" t="str">
        <f>IF(Line[Asset Group]="","",VLOOKUP(Line[Asset Group],asset_grp_line,4,FALSE))</f>
        <v/>
      </c>
      <c r="I329" s="3" t="str">
        <f>IF(Line[Asset Group]="","",VLOOKUP(Line[Asset Group],asset_grp_line,2,FALSE))</f>
        <v/>
      </c>
      <c r="J329" s="3" t="str">
        <f>IF(Line[Asset Group]="","",VLOOKUP(Line[Asset Group],asset_grp_line,3,FALSE))</f>
        <v/>
      </c>
      <c r="K329" s="3" t="str">
        <f>IF(Line[Asset Group]="","",VLOOKUP(Line[Asset Type],type_master_list,2,FALSE))</f>
        <v/>
      </c>
      <c r="L329" s="3" t="str">
        <f>IF(Line[Asset Name]="","",PROPER(Line[Asset Name]))</f>
        <v/>
      </c>
      <c r="M329" s="11" t="str">
        <f>IF(Line[Install Date]="","",(Line[Install Date]))</f>
        <v/>
      </c>
      <c r="N329" s="3" t="str">
        <f>IF(Line[Note]="","",PROPER(Line[Note]))</f>
        <v/>
      </c>
      <c r="O329" s="3" t="str">
        <f>IF(Line[Resource Consent Number]="","",UPPER(Line[Resource Consent Number]))</f>
        <v/>
      </c>
      <c r="P329" s="53" t="str">
        <f>IF(Line[Asset Unit Cost]="","",Line[Asset Unit Cost])</f>
        <v/>
      </c>
      <c r="Q329" s="3" t="str">
        <f>IF(Line[Added By]="","",UPPER(Line[Added By]))</f>
        <v/>
      </c>
      <c r="R329" s="11" t="str">
        <f>IF(Line[Added Date]="","",(Line[Added Date]))</f>
        <v/>
      </c>
      <c r="S329" s="3" t="str">
        <f>IF(Line[Z COORD]="","",PROPER(Line[Z COORD]))</f>
        <v/>
      </c>
      <c r="T329" s="3" t="str">
        <f>IF(Line[Asset Description]="","",PROPER(Line[Asset Description]))</f>
        <v/>
      </c>
      <c r="U329" s="3" t="str">
        <f>IF(Line[Asset Group]="","",VLOOKUP(Line[Wall SubType],subdom_master_gdb,2,FALSE))</f>
        <v/>
      </c>
      <c r="V329" s="3" t="str">
        <f>IF(Line[Asset Group]="","",VLOOKUP(Line[Material],material_master,2,FALSE))</f>
        <v/>
      </c>
      <c r="W329" s="3" t="str">
        <f>IF(Line[Height m]="","",Line[Height m])</f>
        <v/>
      </c>
      <c r="X329" s="3" t="str">
        <f>IF(Line[Length m]="","",Line[Length m])</f>
        <v/>
      </c>
      <c r="Y329" s="3" t="str">
        <f>IF(Line[Width m]="","",Line[Width m])</f>
        <v/>
      </c>
      <c r="Z329" s="3" t="str">
        <f>IF(Line[Asset Group]="","",VLOOKUP(Line[Purpose],f_g_function,2,FALSE))</f>
        <v/>
      </c>
      <c r="AA329" s="3" t="str">
        <f>IF(Line[Asset Group]="","",VLOOKUP(Line[Post Material],material_master,2,FALSE))</f>
        <v/>
      </c>
      <c r="AB329" s="3" t="str">
        <f>IF(Line[Pipe Diameter mm]="","",Line[Pipe Diameter mm])</f>
        <v/>
      </c>
      <c r="AC329" s="3" t="str">
        <f>IF(Line[Asset Group]="","",VLOOKUP(Line[Pipe Material],irrigation_pipe_material,2,FALSE))</f>
        <v/>
      </c>
      <c r="AD329" s="3" t="str">
        <f>IF(Line[Asset Group]="","",VLOOKUP(Line[System],irrigation_system,2,FALSE))</f>
        <v/>
      </c>
      <c r="AE329" s="3" t="str">
        <f>IF(Line[Asset Group]="","",VLOOKUP(Line[Status],irrigation_status,2,FALSE))</f>
        <v/>
      </c>
      <c r="AF329" s="3" t="str">
        <f>IF(Line[Asset Group]="","",VLOOKUP(Line[Surface],subdom_master_gdb,2,FALSE))</f>
        <v/>
      </c>
      <c r="AG329" s="3" t="str">
        <f>IF(Line[Surface Layer Depth mm]="","",Line[Surface Layer Depth mm])</f>
        <v/>
      </c>
      <c r="AH329" s="3" t="str">
        <f>IF(Line[Av Width m]="","",Line[Av Width m])</f>
        <v/>
      </c>
      <c r="AI329" s="3" t="str">
        <f>IF(Line[Asset Group]="","",VLOOKUP(Line[Cycle],yes_no,2,FALSE))</f>
        <v/>
      </c>
      <c r="AJ329" s="3" t="str">
        <f>IF(Line[Asset Group]="","",VLOOKUP(Line[Species],hedge_species,2,FALSE))</f>
        <v/>
      </c>
    </row>
    <row r="330" spans="1:36" s="3" customFormat="1" x14ac:dyDescent="0.2">
      <c r="A330" s="3" t="str">
        <f>IF(Line[DWG File Name]="","",Line[DWG File Name])</f>
        <v/>
      </c>
      <c r="B330" s="3" t="str">
        <f>IF(Line[DWG Layer Name]="","",Line[DWG Layer Name])</f>
        <v/>
      </c>
      <c r="C330" s="3" t="str">
        <f>IF(Line[DWG Handle]="","",Line[DWG Handle])</f>
        <v/>
      </c>
      <c r="D330" s="58" t="str">
        <f>IF(Line[Approx Centroid X]="","",Line[Approx Centroid X])</f>
        <v/>
      </c>
      <c r="E330" s="58" t="str">
        <f>IF(Line[Approx Centroid Y]="","",Line[Approx Centroid Y])</f>
        <v/>
      </c>
      <c r="F330" s="3" t="str">
        <f>IF(Line[Replacement Asset]="","",Line[Replacement Asset])</f>
        <v/>
      </c>
      <c r="G330" s="3" t="str">
        <f>IF(Line[Asset ID]="","",UPPER(Line[Asset ID]))</f>
        <v/>
      </c>
      <c r="H330" s="3" t="str">
        <f>IF(Line[Asset Group]="","",VLOOKUP(Line[Asset Group],asset_grp_line,4,FALSE))</f>
        <v/>
      </c>
      <c r="I330" s="3" t="str">
        <f>IF(Line[Asset Group]="","",VLOOKUP(Line[Asset Group],asset_grp_line,2,FALSE))</f>
        <v/>
      </c>
      <c r="J330" s="3" t="str">
        <f>IF(Line[Asset Group]="","",VLOOKUP(Line[Asset Group],asset_grp_line,3,FALSE))</f>
        <v/>
      </c>
      <c r="K330" s="3" t="str">
        <f>IF(Line[Asset Group]="","",VLOOKUP(Line[Asset Type],type_master_list,2,FALSE))</f>
        <v/>
      </c>
      <c r="L330" s="3" t="str">
        <f>IF(Line[Asset Name]="","",PROPER(Line[Asset Name]))</f>
        <v/>
      </c>
      <c r="M330" s="11" t="str">
        <f>IF(Line[Install Date]="","",(Line[Install Date]))</f>
        <v/>
      </c>
      <c r="N330" s="3" t="str">
        <f>IF(Line[Note]="","",PROPER(Line[Note]))</f>
        <v/>
      </c>
      <c r="O330" s="3" t="str">
        <f>IF(Line[Resource Consent Number]="","",UPPER(Line[Resource Consent Number]))</f>
        <v/>
      </c>
      <c r="P330" s="53" t="str">
        <f>IF(Line[Asset Unit Cost]="","",Line[Asset Unit Cost])</f>
        <v/>
      </c>
      <c r="Q330" s="3" t="str">
        <f>IF(Line[Added By]="","",UPPER(Line[Added By]))</f>
        <v/>
      </c>
      <c r="R330" s="11" t="str">
        <f>IF(Line[Added Date]="","",(Line[Added Date]))</f>
        <v/>
      </c>
      <c r="S330" s="3" t="str">
        <f>IF(Line[Z COORD]="","",PROPER(Line[Z COORD]))</f>
        <v/>
      </c>
      <c r="T330" s="3" t="str">
        <f>IF(Line[Asset Description]="","",PROPER(Line[Asset Description]))</f>
        <v/>
      </c>
      <c r="U330" s="3" t="str">
        <f>IF(Line[Asset Group]="","",VLOOKUP(Line[Wall SubType],subdom_master_gdb,2,FALSE))</f>
        <v/>
      </c>
      <c r="V330" s="3" t="str">
        <f>IF(Line[Asset Group]="","",VLOOKUP(Line[Material],material_master,2,FALSE))</f>
        <v/>
      </c>
      <c r="W330" s="3" t="str">
        <f>IF(Line[Height m]="","",Line[Height m])</f>
        <v/>
      </c>
      <c r="X330" s="3" t="str">
        <f>IF(Line[Length m]="","",Line[Length m])</f>
        <v/>
      </c>
      <c r="Y330" s="3" t="str">
        <f>IF(Line[Width m]="","",Line[Width m])</f>
        <v/>
      </c>
      <c r="Z330" s="3" t="str">
        <f>IF(Line[Asset Group]="","",VLOOKUP(Line[Purpose],f_g_function,2,FALSE))</f>
        <v/>
      </c>
      <c r="AA330" s="3" t="str">
        <f>IF(Line[Asset Group]="","",VLOOKUP(Line[Post Material],material_master,2,FALSE))</f>
        <v/>
      </c>
      <c r="AB330" s="3" t="str">
        <f>IF(Line[Pipe Diameter mm]="","",Line[Pipe Diameter mm])</f>
        <v/>
      </c>
      <c r="AC330" s="3" t="str">
        <f>IF(Line[Asset Group]="","",VLOOKUP(Line[Pipe Material],irrigation_pipe_material,2,FALSE))</f>
        <v/>
      </c>
      <c r="AD330" s="3" t="str">
        <f>IF(Line[Asset Group]="","",VLOOKUP(Line[System],irrigation_system,2,FALSE))</f>
        <v/>
      </c>
      <c r="AE330" s="3" t="str">
        <f>IF(Line[Asset Group]="","",VLOOKUP(Line[Status],irrigation_status,2,FALSE))</f>
        <v/>
      </c>
      <c r="AF330" s="3" t="str">
        <f>IF(Line[Asset Group]="","",VLOOKUP(Line[Surface],subdom_master_gdb,2,FALSE))</f>
        <v/>
      </c>
      <c r="AG330" s="3" t="str">
        <f>IF(Line[Surface Layer Depth mm]="","",Line[Surface Layer Depth mm])</f>
        <v/>
      </c>
      <c r="AH330" s="3" t="str">
        <f>IF(Line[Av Width m]="","",Line[Av Width m])</f>
        <v/>
      </c>
      <c r="AI330" s="3" t="str">
        <f>IF(Line[Asset Group]="","",VLOOKUP(Line[Cycle],yes_no,2,FALSE))</f>
        <v/>
      </c>
      <c r="AJ330" s="3" t="str">
        <f>IF(Line[Asset Group]="","",VLOOKUP(Line[Species],hedge_species,2,FALSE))</f>
        <v/>
      </c>
    </row>
    <row r="331" spans="1:36" s="3" customFormat="1" x14ac:dyDescent="0.2">
      <c r="A331" s="3" t="str">
        <f>IF(Line[DWG File Name]="","",Line[DWG File Name])</f>
        <v/>
      </c>
      <c r="B331" s="3" t="str">
        <f>IF(Line[DWG Layer Name]="","",Line[DWG Layer Name])</f>
        <v/>
      </c>
      <c r="C331" s="3" t="str">
        <f>IF(Line[DWG Handle]="","",Line[DWG Handle])</f>
        <v/>
      </c>
      <c r="D331" s="58" t="str">
        <f>IF(Line[Approx Centroid X]="","",Line[Approx Centroid X])</f>
        <v/>
      </c>
      <c r="E331" s="58" t="str">
        <f>IF(Line[Approx Centroid Y]="","",Line[Approx Centroid Y])</f>
        <v/>
      </c>
      <c r="F331" s="3" t="str">
        <f>IF(Line[Replacement Asset]="","",Line[Replacement Asset])</f>
        <v/>
      </c>
      <c r="G331" s="3" t="str">
        <f>IF(Line[Asset ID]="","",UPPER(Line[Asset ID]))</f>
        <v/>
      </c>
      <c r="H331" s="3" t="str">
        <f>IF(Line[Asset Group]="","",VLOOKUP(Line[Asset Group],asset_grp_line,4,FALSE))</f>
        <v/>
      </c>
      <c r="I331" s="3" t="str">
        <f>IF(Line[Asset Group]="","",VLOOKUP(Line[Asset Group],asset_grp_line,2,FALSE))</f>
        <v/>
      </c>
      <c r="J331" s="3" t="str">
        <f>IF(Line[Asset Group]="","",VLOOKUP(Line[Asset Group],asset_grp_line,3,FALSE))</f>
        <v/>
      </c>
      <c r="K331" s="3" t="str">
        <f>IF(Line[Asset Group]="","",VLOOKUP(Line[Asset Type],type_master_list,2,FALSE))</f>
        <v/>
      </c>
      <c r="L331" s="3" t="str">
        <f>IF(Line[Asset Name]="","",PROPER(Line[Asset Name]))</f>
        <v/>
      </c>
      <c r="M331" s="11" t="str">
        <f>IF(Line[Install Date]="","",(Line[Install Date]))</f>
        <v/>
      </c>
      <c r="N331" s="3" t="str">
        <f>IF(Line[Note]="","",PROPER(Line[Note]))</f>
        <v/>
      </c>
      <c r="O331" s="3" t="str">
        <f>IF(Line[Resource Consent Number]="","",UPPER(Line[Resource Consent Number]))</f>
        <v/>
      </c>
      <c r="P331" s="53" t="str">
        <f>IF(Line[Asset Unit Cost]="","",Line[Asset Unit Cost])</f>
        <v/>
      </c>
      <c r="Q331" s="3" t="str">
        <f>IF(Line[Added By]="","",UPPER(Line[Added By]))</f>
        <v/>
      </c>
      <c r="R331" s="11" t="str">
        <f>IF(Line[Added Date]="","",(Line[Added Date]))</f>
        <v/>
      </c>
      <c r="S331" s="3" t="str">
        <f>IF(Line[Z COORD]="","",PROPER(Line[Z COORD]))</f>
        <v/>
      </c>
      <c r="T331" s="3" t="str">
        <f>IF(Line[Asset Description]="","",PROPER(Line[Asset Description]))</f>
        <v/>
      </c>
      <c r="U331" s="3" t="str">
        <f>IF(Line[Asset Group]="","",VLOOKUP(Line[Wall SubType],subdom_master_gdb,2,FALSE))</f>
        <v/>
      </c>
      <c r="V331" s="3" t="str">
        <f>IF(Line[Asset Group]="","",VLOOKUP(Line[Material],material_master,2,FALSE))</f>
        <v/>
      </c>
      <c r="W331" s="3" t="str">
        <f>IF(Line[Height m]="","",Line[Height m])</f>
        <v/>
      </c>
      <c r="X331" s="3" t="str">
        <f>IF(Line[Length m]="","",Line[Length m])</f>
        <v/>
      </c>
      <c r="Y331" s="3" t="str">
        <f>IF(Line[Width m]="","",Line[Width m])</f>
        <v/>
      </c>
      <c r="Z331" s="3" t="str">
        <f>IF(Line[Asset Group]="","",VLOOKUP(Line[Purpose],f_g_function,2,FALSE))</f>
        <v/>
      </c>
      <c r="AA331" s="3" t="str">
        <f>IF(Line[Asset Group]="","",VLOOKUP(Line[Post Material],material_master,2,FALSE))</f>
        <v/>
      </c>
      <c r="AB331" s="3" t="str">
        <f>IF(Line[Pipe Diameter mm]="","",Line[Pipe Diameter mm])</f>
        <v/>
      </c>
      <c r="AC331" s="3" t="str">
        <f>IF(Line[Asset Group]="","",VLOOKUP(Line[Pipe Material],irrigation_pipe_material,2,FALSE))</f>
        <v/>
      </c>
      <c r="AD331" s="3" t="str">
        <f>IF(Line[Asset Group]="","",VLOOKUP(Line[System],irrigation_system,2,FALSE))</f>
        <v/>
      </c>
      <c r="AE331" s="3" t="str">
        <f>IF(Line[Asset Group]="","",VLOOKUP(Line[Status],irrigation_status,2,FALSE))</f>
        <v/>
      </c>
      <c r="AF331" s="3" t="str">
        <f>IF(Line[Asset Group]="","",VLOOKUP(Line[Surface],subdom_master_gdb,2,FALSE))</f>
        <v/>
      </c>
      <c r="AG331" s="3" t="str">
        <f>IF(Line[Surface Layer Depth mm]="","",Line[Surface Layer Depth mm])</f>
        <v/>
      </c>
      <c r="AH331" s="3" t="str">
        <f>IF(Line[Av Width m]="","",Line[Av Width m])</f>
        <v/>
      </c>
      <c r="AI331" s="3" t="str">
        <f>IF(Line[Asset Group]="","",VLOOKUP(Line[Cycle],yes_no,2,FALSE))</f>
        <v/>
      </c>
      <c r="AJ331" s="3" t="str">
        <f>IF(Line[Asset Group]="","",VLOOKUP(Line[Species],hedge_species,2,FALSE))</f>
        <v/>
      </c>
    </row>
    <row r="332" spans="1:36" s="3" customFormat="1" x14ac:dyDescent="0.2">
      <c r="A332" s="3" t="str">
        <f>IF(Line[DWG File Name]="","",Line[DWG File Name])</f>
        <v/>
      </c>
      <c r="B332" s="3" t="str">
        <f>IF(Line[DWG Layer Name]="","",Line[DWG Layer Name])</f>
        <v/>
      </c>
      <c r="C332" s="3" t="str">
        <f>IF(Line[DWG Handle]="","",Line[DWG Handle])</f>
        <v/>
      </c>
      <c r="D332" s="58" t="str">
        <f>IF(Line[Approx Centroid X]="","",Line[Approx Centroid X])</f>
        <v/>
      </c>
      <c r="E332" s="58" t="str">
        <f>IF(Line[Approx Centroid Y]="","",Line[Approx Centroid Y])</f>
        <v/>
      </c>
      <c r="F332" s="3" t="str">
        <f>IF(Line[Replacement Asset]="","",Line[Replacement Asset])</f>
        <v/>
      </c>
      <c r="G332" s="3" t="str">
        <f>IF(Line[Asset ID]="","",UPPER(Line[Asset ID]))</f>
        <v/>
      </c>
      <c r="H332" s="3" t="str">
        <f>IF(Line[Asset Group]="","",VLOOKUP(Line[Asset Group],asset_grp_line,4,FALSE))</f>
        <v/>
      </c>
      <c r="I332" s="3" t="str">
        <f>IF(Line[Asset Group]="","",VLOOKUP(Line[Asset Group],asset_grp_line,2,FALSE))</f>
        <v/>
      </c>
      <c r="J332" s="3" t="str">
        <f>IF(Line[Asset Group]="","",VLOOKUP(Line[Asset Group],asset_grp_line,3,FALSE))</f>
        <v/>
      </c>
      <c r="K332" s="3" t="str">
        <f>IF(Line[Asset Group]="","",VLOOKUP(Line[Asset Type],type_master_list,2,FALSE))</f>
        <v/>
      </c>
      <c r="L332" s="3" t="str">
        <f>IF(Line[Asset Name]="","",PROPER(Line[Asset Name]))</f>
        <v/>
      </c>
      <c r="M332" s="11" t="str">
        <f>IF(Line[Install Date]="","",(Line[Install Date]))</f>
        <v/>
      </c>
      <c r="N332" s="3" t="str">
        <f>IF(Line[Note]="","",PROPER(Line[Note]))</f>
        <v/>
      </c>
      <c r="O332" s="3" t="str">
        <f>IF(Line[Resource Consent Number]="","",UPPER(Line[Resource Consent Number]))</f>
        <v/>
      </c>
      <c r="P332" s="53" t="str">
        <f>IF(Line[Asset Unit Cost]="","",Line[Asset Unit Cost])</f>
        <v/>
      </c>
      <c r="Q332" s="3" t="str">
        <f>IF(Line[Added By]="","",UPPER(Line[Added By]))</f>
        <v/>
      </c>
      <c r="R332" s="11" t="str">
        <f>IF(Line[Added Date]="","",(Line[Added Date]))</f>
        <v/>
      </c>
      <c r="S332" s="3" t="str">
        <f>IF(Line[Z COORD]="","",PROPER(Line[Z COORD]))</f>
        <v/>
      </c>
      <c r="T332" s="3" t="str">
        <f>IF(Line[Asset Description]="","",PROPER(Line[Asset Description]))</f>
        <v/>
      </c>
      <c r="U332" s="3" t="str">
        <f>IF(Line[Asset Group]="","",VLOOKUP(Line[Wall SubType],subdom_master_gdb,2,FALSE))</f>
        <v/>
      </c>
      <c r="V332" s="3" t="str">
        <f>IF(Line[Asset Group]="","",VLOOKUP(Line[Material],material_master,2,FALSE))</f>
        <v/>
      </c>
      <c r="W332" s="3" t="str">
        <f>IF(Line[Height m]="","",Line[Height m])</f>
        <v/>
      </c>
      <c r="X332" s="3" t="str">
        <f>IF(Line[Length m]="","",Line[Length m])</f>
        <v/>
      </c>
      <c r="Y332" s="3" t="str">
        <f>IF(Line[Width m]="","",Line[Width m])</f>
        <v/>
      </c>
      <c r="Z332" s="3" t="str">
        <f>IF(Line[Asset Group]="","",VLOOKUP(Line[Purpose],f_g_function,2,FALSE))</f>
        <v/>
      </c>
      <c r="AA332" s="3" t="str">
        <f>IF(Line[Asset Group]="","",VLOOKUP(Line[Post Material],material_master,2,FALSE))</f>
        <v/>
      </c>
      <c r="AB332" s="3" t="str">
        <f>IF(Line[Pipe Diameter mm]="","",Line[Pipe Diameter mm])</f>
        <v/>
      </c>
      <c r="AC332" s="3" t="str">
        <f>IF(Line[Asset Group]="","",VLOOKUP(Line[Pipe Material],irrigation_pipe_material,2,FALSE))</f>
        <v/>
      </c>
      <c r="AD332" s="3" t="str">
        <f>IF(Line[Asset Group]="","",VLOOKUP(Line[System],irrigation_system,2,FALSE))</f>
        <v/>
      </c>
      <c r="AE332" s="3" t="str">
        <f>IF(Line[Asset Group]="","",VLOOKUP(Line[Status],irrigation_status,2,FALSE))</f>
        <v/>
      </c>
      <c r="AF332" s="3" t="str">
        <f>IF(Line[Asset Group]="","",VLOOKUP(Line[Surface],subdom_master_gdb,2,FALSE))</f>
        <v/>
      </c>
      <c r="AG332" s="3" t="str">
        <f>IF(Line[Surface Layer Depth mm]="","",Line[Surface Layer Depth mm])</f>
        <v/>
      </c>
      <c r="AH332" s="3" t="str">
        <f>IF(Line[Av Width m]="","",Line[Av Width m])</f>
        <v/>
      </c>
      <c r="AI332" s="3" t="str">
        <f>IF(Line[Asset Group]="","",VLOOKUP(Line[Cycle],yes_no,2,FALSE))</f>
        <v/>
      </c>
      <c r="AJ332" s="3" t="str">
        <f>IF(Line[Asset Group]="","",VLOOKUP(Line[Species],hedge_species,2,FALSE))</f>
        <v/>
      </c>
    </row>
    <row r="333" spans="1:36" s="3" customFormat="1" x14ac:dyDescent="0.2">
      <c r="A333" s="3" t="str">
        <f>IF(Line[DWG File Name]="","",Line[DWG File Name])</f>
        <v/>
      </c>
      <c r="B333" s="3" t="str">
        <f>IF(Line[DWG Layer Name]="","",Line[DWG Layer Name])</f>
        <v/>
      </c>
      <c r="C333" s="3" t="str">
        <f>IF(Line[DWG Handle]="","",Line[DWG Handle])</f>
        <v/>
      </c>
      <c r="D333" s="58" t="str">
        <f>IF(Line[Approx Centroid X]="","",Line[Approx Centroid X])</f>
        <v/>
      </c>
      <c r="E333" s="58" t="str">
        <f>IF(Line[Approx Centroid Y]="","",Line[Approx Centroid Y])</f>
        <v/>
      </c>
      <c r="F333" s="3" t="str">
        <f>IF(Line[Replacement Asset]="","",Line[Replacement Asset])</f>
        <v/>
      </c>
      <c r="G333" s="3" t="str">
        <f>IF(Line[Asset ID]="","",UPPER(Line[Asset ID]))</f>
        <v/>
      </c>
      <c r="H333" s="3" t="str">
        <f>IF(Line[Asset Group]="","",VLOOKUP(Line[Asset Group],asset_grp_line,4,FALSE))</f>
        <v/>
      </c>
      <c r="I333" s="3" t="str">
        <f>IF(Line[Asset Group]="","",VLOOKUP(Line[Asset Group],asset_grp_line,2,FALSE))</f>
        <v/>
      </c>
      <c r="J333" s="3" t="str">
        <f>IF(Line[Asset Group]="","",VLOOKUP(Line[Asset Group],asset_grp_line,3,FALSE))</f>
        <v/>
      </c>
      <c r="K333" s="3" t="str">
        <f>IF(Line[Asset Group]="","",VLOOKUP(Line[Asset Type],type_master_list,2,FALSE))</f>
        <v/>
      </c>
      <c r="L333" s="3" t="str">
        <f>IF(Line[Asset Name]="","",PROPER(Line[Asset Name]))</f>
        <v/>
      </c>
      <c r="M333" s="11" t="str">
        <f>IF(Line[Install Date]="","",(Line[Install Date]))</f>
        <v/>
      </c>
      <c r="N333" s="3" t="str">
        <f>IF(Line[Note]="","",PROPER(Line[Note]))</f>
        <v/>
      </c>
      <c r="O333" s="3" t="str">
        <f>IF(Line[Resource Consent Number]="","",UPPER(Line[Resource Consent Number]))</f>
        <v/>
      </c>
      <c r="P333" s="53" t="str">
        <f>IF(Line[Asset Unit Cost]="","",Line[Asset Unit Cost])</f>
        <v/>
      </c>
      <c r="Q333" s="3" t="str">
        <f>IF(Line[Added By]="","",UPPER(Line[Added By]))</f>
        <v/>
      </c>
      <c r="R333" s="11" t="str">
        <f>IF(Line[Added Date]="","",(Line[Added Date]))</f>
        <v/>
      </c>
      <c r="S333" s="3" t="str">
        <f>IF(Line[Z COORD]="","",PROPER(Line[Z COORD]))</f>
        <v/>
      </c>
      <c r="T333" s="3" t="str">
        <f>IF(Line[Asset Description]="","",PROPER(Line[Asset Description]))</f>
        <v/>
      </c>
      <c r="U333" s="3" t="str">
        <f>IF(Line[Asset Group]="","",VLOOKUP(Line[Wall SubType],subdom_master_gdb,2,FALSE))</f>
        <v/>
      </c>
      <c r="V333" s="3" t="str">
        <f>IF(Line[Asset Group]="","",VLOOKUP(Line[Material],material_master,2,FALSE))</f>
        <v/>
      </c>
      <c r="W333" s="3" t="str">
        <f>IF(Line[Height m]="","",Line[Height m])</f>
        <v/>
      </c>
      <c r="X333" s="3" t="str">
        <f>IF(Line[Length m]="","",Line[Length m])</f>
        <v/>
      </c>
      <c r="Y333" s="3" t="str">
        <f>IF(Line[Width m]="","",Line[Width m])</f>
        <v/>
      </c>
      <c r="Z333" s="3" t="str">
        <f>IF(Line[Asset Group]="","",VLOOKUP(Line[Purpose],f_g_function,2,FALSE))</f>
        <v/>
      </c>
      <c r="AA333" s="3" t="str">
        <f>IF(Line[Asset Group]="","",VLOOKUP(Line[Post Material],material_master,2,FALSE))</f>
        <v/>
      </c>
      <c r="AB333" s="3" t="str">
        <f>IF(Line[Pipe Diameter mm]="","",Line[Pipe Diameter mm])</f>
        <v/>
      </c>
      <c r="AC333" s="3" t="str">
        <f>IF(Line[Asset Group]="","",VLOOKUP(Line[Pipe Material],irrigation_pipe_material,2,FALSE))</f>
        <v/>
      </c>
      <c r="AD333" s="3" t="str">
        <f>IF(Line[Asset Group]="","",VLOOKUP(Line[System],irrigation_system,2,FALSE))</f>
        <v/>
      </c>
      <c r="AE333" s="3" t="str">
        <f>IF(Line[Asset Group]="","",VLOOKUP(Line[Status],irrigation_status,2,FALSE))</f>
        <v/>
      </c>
      <c r="AF333" s="3" t="str">
        <f>IF(Line[Asset Group]="","",VLOOKUP(Line[Surface],subdom_master_gdb,2,FALSE))</f>
        <v/>
      </c>
      <c r="AG333" s="3" t="str">
        <f>IF(Line[Surface Layer Depth mm]="","",Line[Surface Layer Depth mm])</f>
        <v/>
      </c>
      <c r="AH333" s="3" t="str">
        <f>IF(Line[Av Width m]="","",Line[Av Width m])</f>
        <v/>
      </c>
      <c r="AI333" s="3" t="str">
        <f>IF(Line[Asset Group]="","",VLOOKUP(Line[Cycle],yes_no,2,FALSE))</f>
        <v/>
      </c>
      <c r="AJ333" s="3" t="str">
        <f>IF(Line[Asset Group]="","",VLOOKUP(Line[Species],hedge_species,2,FALSE))</f>
        <v/>
      </c>
    </row>
    <row r="334" spans="1:36" s="3" customFormat="1" x14ac:dyDescent="0.2">
      <c r="A334" s="3" t="str">
        <f>IF(Line[DWG File Name]="","",Line[DWG File Name])</f>
        <v/>
      </c>
      <c r="B334" s="3" t="str">
        <f>IF(Line[DWG Layer Name]="","",Line[DWG Layer Name])</f>
        <v/>
      </c>
      <c r="C334" s="3" t="str">
        <f>IF(Line[DWG Handle]="","",Line[DWG Handle])</f>
        <v/>
      </c>
      <c r="D334" s="58" t="str">
        <f>IF(Line[Approx Centroid X]="","",Line[Approx Centroid X])</f>
        <v/>
      </c>
      <c r="E334" s="58" t="str">
        <f>IF(Line[Approx Centroid Y]="","",Line[Approx Centroid Y])</f>
        <v/>
      </c>
      <c r="F334" s="3" t="str">
        <f>IF(Line[Replacement Asset]="","",Line[Replacement Asset])</f>
        <v/>
      </c>
      <c r="G334" s="3" t="str">
        <f>IF(Line[Asset ID]="","",UPPER(Line[Asset ID]))</f>
        <v/>
      </c>
      <c r="H334" s="3" t="str">
        <f>IF(Line[Asset Group]="","",VLOOKUP(Line[Asset Group],asset_grp_line,4,FALSE))</f>
        <v/>
      </c>
      <c r="I334" s="3" t="str">
        <f>IF(Line[Asset Group]="","",VLOOKUP(Line[Asset Group],asset_grp_line,2,FALSE))</f>
        <v/>
      </c>
      <c r="J334" s="3" t="str">
        <f>IF(Line[Asset Group]="","",VLOOKUP(Line[Asset Group],asset_grp_line,3,FALSE))</f>
        <v/>
      </c>
      <c r="K334" s="3" t="str">
        <f>IF(Line[Asset Group]="","",VLOOKUP(Line[Asset Type],type_master_list,2,FALSE))</f>
        <v/>
      </c>
      <c r="L334" s="3" t="str">
        <f>IF(Line[Asset Name]="","",PROPER(Line[Asset Name]))</f>
        <v/>
      </c>
      <c r="M334" s="11" t="str">
        <f>IF(Line[Install Date]="","",(Line[Install Date]))</f>
        <v/>
      </c>
      <c r="N334" s="3" t="str">
        <f>IF(Line[Note]="","",PROPER(Line[Note]))</f>
        <v/>
      </c>
      <c r="O334" s="3" t="str">
        <f>IF(Line[Resource Consent Number]="","",UPPER(Line[Resource Consent Number]))</f>
        <v/>
      </c>
      <c r="P334" s="53" t="str">
        <f>IF(Line[Asset Unit Cost]="","",Line[Asset Unit Cost])</f>
        <v/>
      </c>
      <c r="Q334" s="3" t="str">
        <f>IF(Line[Added By]="","",UPPER(Line[Added By]))</f>
        <v/>
      </c>
      <c r="R334" s="11" t="str">
        <f>IF(Line[Added Date]="","",(Line[Added Date]))</f>
        <v/>
      </c>
      <c r="S334" s="3" t="str">
        <f>IF(Line[Z COORD]="","",PROPER(Line[Z COORD]))</f>
        <v/>
      </c>
      <c r="T334" s="3" t="str">
        <f>IF(Line[Asset Description]="","",PROPER(Line[Asset Description]))</f>
        <v/>
      </c>
      <c r="U334" s="3" t="str">
        <f>IF(Line[Asset Group]="","",VLOOKUP(Line[Wall SubType],subdom_master_gdb,2,FALSE))</f>
        <v/>
      </c>
      <c r="V334" s="3" t="str">
        <f>IF(Line[Asset Group]="","",VLOOKUP(Line[Material],material_master,2,FALSE))</f>
        <v/>
      </c>
      <c r="W334" s="3" t="str">
        <f>IF(Line[Height m]="","",Line[Height m])</f>
        <v/>
      </c>
      <c r="X334" s="3" t="str">
        <f>IF(Line[Length m]="","",Line[Length m])</f>
        <v/>
      </c>
      <c r="Y334" s="3" t="str">
        <f>IF(Line[Width m]="","",Line[Width m])</f>
        <v/>
      </c>
      <c r="Z334" s="3" t="str">
        <f>IF(Line[Asset Group]="","",VLOOKUP(Line[Purpose],f_g_function,2,FALSE))</f>
        <v/>
      </c>
      <c r="AA334" s="3" t="str">
        <f>IF(Line[Asset Group]="","",VLOOKUP(Line[Post Material],material_master,2,FALSE))</f>
        <v/>
      </c>
      <c r="AB334" s="3" t="str">
        <f>IF(Line[Pipe Diameter mm]="","",Line[Pipe Diameter mm])</f>
        <v/>
      </c>
      <c r="AC334" s="3" t="str">
        <f>IF(Line[Asset Group]="","",VLOOKUP(Line[Pipe Material],irrigation_pipe_material,2,FALSE))</f>
        <v/>
      </c>
      <c r="AD334" s="3" t="str">
        <f>IF(Line[Asset Group]="","",VLOOKUP(Line[System],irrigation_system,2,FALSE))</f>
        <v/>
      </c>
      <c r="AE334" s="3" t="str">
        <f>IF(Line[Asset Group]="","",VLOOKUP(Line[Status],irrigation_status,2,FALSE))</f>
        <v/>
      </c>
      <c r="AF334" s="3" t="str">
        <f>IF(Line[Asset Group]="","",VLOOKUP(Line[Surface],subdom_master_gdb,2,FALSE))</f>
        <v/>
      </c>
      <c r="AG334" s="3" t="str">
        <f>IF(Line[Surface Layer Depth mm]="","",Line[Surface Layer Depth mm])</f>
        <v/>
      </c>
      <c r="AH334" s="3" t="str">
        <f>IF(Line[Av Width m]="","",Line[Av Width m])</f>
        <v/>
      </c>
      <c r="AI334" s="3" t="str">
        <f>IF(Line[Asset Group]="","",VLOOKUP(Line[Cycle],yes_no,2,FALSE))</f>
        <v/>
      </c>
      <c r="AJ334" s="3" t="str">
        <f>IF(Line[Asset Group]="","",VLOOKUP(Line[Species],hedge_species,2,FALSE))</f>
        <v/>
      </c>
    </row>
    <row r="335" spans="1:36" s="3" customFormat="1" x14ac:dyDescent="0.2">
      <c r="A335" s="3" t="str">
        <f>IF(Line[DWG File Name]="","",Line[DWG File Name])</f>
        <v/>
      </c>
      <c r="B335" s="3" t="str">
        <f>IF(Line[DWG Layer Name]="","",Line[DWG Layer Name])</f>
        <v/>
      </c>
      <c r="C335" s="3" t="str">
        <f>IF(Line[DWG Handle]="","",Line[DWG Handle])</f>
        <v/>
      </c>
      <c r="D335" s="58" t="str">
        <f>IF(Line[Approx Centroid X]="","",Line[Approx Centroid X])</f>
        <v/>
      </c>
      <c r="E335" s="58" t="str">
        <f>IF(Line[Approx Centroid Y]="","",Line[Approx Centroid Y])</f>
        <v/>
      </c>
      <c r="F335" s="3" t="str">
        <f>IF(Line[Replacement Asset]="","",Line[Replacement Asset])</f>
        <v/>
      </c>
      <c r="G335" s="3" t="str">
        <f>IF(Line[Asset ID]="","",UPPER(Line[Asset ID]))</f>
        <v/>
      </c>
      <c r="H335" s="3" t="str">
        <f>IF(Line[Asset Group]="","",VLOOKUP(Line[Asset Group],asset_grp_line,4,FALSE))</f>
        <v/>
      </c>
      <c r="I335" s="3" t="str">
        <f>IF(Line[Asset Group]="","",VLOOKUP(Line[Asset Group],asset_grp_line,2,FALSE))</f>
        <v/>
      </c>
      <c r="J335" s="3" t="str">
        <f>IF(Line[Asset Group]="","",VLOOKUP(Line[Asset Group],asset_grp_line,3,FALSE))</f>
        <v/>
      </c>
      <c r="K335" s="3" t="str">
        <f>IF(Line[Asset Group]="","",VLOOKUP(Line[Asset Type],type_master_list,2,FALSE))</f>
        <v/>
      </c>
      <c r="L335" s="3" t="str">
        <f>IF(Line[Asset Name]="","",PROPER(Line[Asset Name]))</f>
        <v/>
      </c>
      <c r="M335" s="11" t="str">
        <f>IF(Line[Install Date]="","",(Line[Install Date]))</f>
        <v/>
      </c>
      <c r="N335" s="3" t="str">
        <f>IF(Line[Note]="","",PROPER(Line[Note]))</f>
        <v/>
      </c>
      <c r="O335" s="3" t="str">
        <f>IF(Line[Resource Consent Number]="","",UPPER(Line[Resource Consent Number]))</f>
        <v/>
      </c>
      <c r="P335" s="53" t="str">
        <f>IF(Line[Asset Unit Cost]="","",Line[Asset Unit Cost])</f>
        <v/>
      </c>
      <c r="Q335" s="3" t="str">
        <f>IF(Line[Added By]="","",UPPER(Line[Added By]))</f>
        <v/>
      </c>
      <c r="R335" s="11" t="str">
        <f>IF(Line[Added Date]="","",(Line[Added Date]))</f>
        <v/>
      </c>
      <c r="S335" s="3" t="str">
        <f>IF(Line[Z COORD]="","",PROPER(Line[Z COORD]))</f>
        <v/>
      </c>
      <c r="T335" s="3" t="str">
        <f>IF(Line[Asset Description]="","",PROPER(Line[Asset Description]))</f>
        <v/>
      </c>
      <c r="U335" s="3" t="str">
        <f>IF(Line[Asset Group]="","",VLOOKUP(Line[Wall SubType],subdom_master_gdb,2,FALSE))</f>
        <v/>
      </c>
      <c r="V335" s="3" t="str">
        <f>IF(Line[Asset Group]="","",VLOOKUP(Line[Material],material_master,2,FALSE))</f>
        <v/>
      </c>
      <c r="W335" s="3" t="str">
        <f>IF(Line[Height m]="","",Line[Height m])</f>
        <v/>
      </c>
      <c r="X335" s="3" t="str">
        <f>IF(Line[Length m]="","",Line[Length m])</f>
        <v/>
      </c>
      <c r="Y335" s="3" t="str">
        <f>IF(Line[Width m]="","",Line[Width m])</f>
        <v/>
      </c>
      <c r="Z335" s="3" t="str">
        <f>IF(Line[Asset Group]="","",VLOOKUP(Line[Purpose],f_g_function,2,FALSE))</f>
        <v/>
      </c>
      <c r="AA335" s="3" t="str">
        <f>IF(Line[Asset Group]="","",VLOOKUP(Line[Post Material],material_master,2,FALSE))</f>
        <v/>
      </c>
      <c r="AB335" s="3" t="str">
        <f>IF(Line[Pipe Diameter mm]="","",Line[Pipe Diameter mm])</f>
        <v/>
      </c>
      <c r="AC335" s="3" t="str">
        <f>IF(Line[Asset Group]="","",VLOOKUP(Line[Pipe Material],irrigation_pipe_material,2,FALSE))</f>
        <v/>
      </c>
      <c r="AD335" s="3" t="str">
        <f>IF(Line[Asset Group]="","",VLOOKUP(Line[System],irrigation_system,2,FALSE))</f>
        <v/>
      </c>
      <c r="AE335" s="3" t="str">
        <f>IF(Line[Asset Group]="","",VLOOKUP(Line[Status],irrigation_status,2,FALSE))</f>
        <v/>
      </c>
      <c r="AF335" s="3" t="str">
        <f>IF(Line[Asset Group]="","",VLOOKUP(Line[Surface],subdom_master_gdb,2,FALSE))</f>
        <v/>
      </c>
      <c r="AG335" s="3" t="str">
        <f>IF(Line[Surface Layer Depth mm]="","",Line[Surface Layer Depth mm])</f>
        <v/>
      </c>
      <c r="AH335" s="3" t="str">
        <f>IF(Line[Av Width m]="","",Line[Av Width m])</f>
        <v/>
      </c>
      <c r="AI335" s="3" t="str">
        <f>IF(Line[Asset Group]="","",VLOOKUP(Line[Cycle],yes_no,2,FALSE))</f>
        <v/>
      </c>
      <c r="AJ335" s="3" t="str">
        <f>IF(Line[Asset Group]="","",VLOOKUP(Line[Species],hedge_species,2,FALSE))</f>
        <v/>
      </c>
    </row>
    <row r="336" spans="1:36" s="3" customFormat="1" x14ac:dyDescent="0.2">
      <c r="A336" s="3" t="str">
        <f>IF(Line[DWG File Name]="","",Line[DWG File Name])</f>
        <v/>
      </c>
      <c r="B336" s="3" t="str">
        <f>IF(Line[DWG Layer Name]="","",Line[DWG Layer Name])</f>
        <v/>
      </c>
      <c r="C336" s="3" t="str">
        <f>IF(Line[DWG Handle]="","",Line[DWG Handle])</f>
        <v/>
      </c>
      <c r="D336" s="58" t="str">
        <f>IF(Line[Approx Centroid X]="","",Line[Approx Centroid X])</f>
        <v/>
      </c>
      <c r="E336" s="58" t="str">
        <f>IF(Line[Approx Centroid Y]="","",Line[Approx Centroid Y])</f>
        <v/>
      </c>
      <c r="F336" s="3" t="str">
        <f>IF(Line[Replacement Asset]="","",Line[Replacement Asset])</f>
        <v/>
      </c>
      <c r="G336" s="3" t="str">
        <f>IF(Line[Asset ID]="","",UPPER(Line[Asset ID]))</f>
        <v/>
      </c>
      <c r="H336" s="3" t="str">
        <f>IF(Line[Asset Group]="","",VLOOKUP(Line[Asset Group],asset_grp_line,4,FALSE))</f>
        <v/>
      </c>
      <c r="I336" s="3" t="str">
        <f>IF(Line[Asset Group]="","",VLOOKUP(Line[Asset Group],asset_grp_line,2,FALSE))</f>
        <v/>
      </c>
      <c r="J336" s="3" t="str">
        <f>IF(Line[Asset Group]="","",VLOOKUP(Line[Asset Group],asset_grp_line,3,FALSE))</f>
        <v/>
      </c>
      <c r="K336" s="3" t="str">
        <f>IF(Line[Asset Group]="","",VLOOKUP(Line[Asset Type],type_master_list,2,FALSE))</f>
        <v/>
      </c>
      <c r="L336" s="3" t="str">
        <f>IF(Line[Asset Name]="","",PROPER(Line[Asset Name]))</f>
        <v/>
      </c>
      <c r="M336" s="11" t="str">
        <f>IF(Line[Install Date]="","",(Line[Install Date]))</f>
        <v/>
      </c>
      <c r="N336" s="3" t="str">
        <f>IF(Line[Note]="","",PROPER(Line[Note]))</f>
        <v/>
      </c>
      <c r="O336" s="3" t="str">
        <f>IF(Line[Resource Consent Number]="","",UPPER(Line[Resource Consent Number]))</f>
        <v/>
      </c>
      <c r="P336" s="53" t="str">
        <f>IF(Line[Asset Unit Cost]="","",Line[Asset Unit Cost])</f>
        <v/>
      </c>
      <c r="Q336" s="3" t="str">
        <f>IF(Line[Added By]="","",UPPER(Line[Added By]))</f>
        <v/>
      </c>
      <c r="R336" s="11" t="str">
        <f>IF(Line[Added Date]="","",(Line[Added Date]))</f>
        <v/>
      </c>
      <c r="S336" s="3" t="str">
        <f>IF(Line[Z COORD]="","",PROPER(Line[Z COORD]))</f>
        <v/>
      </c>
      <c r="T336" s="3" t="str">
        <f>IF(Line[Asset Description]="","",PROPER(Line[Asset Description]))</f>
        <v/>
      </c>
      <c r="U336" s="3" t="str">
        <f>IF(Line[Asset Group]="","",VLOOKUP(Line[Wall SubType],subdom_master_gdb,2,FALSE))</f>
        <v/>
      </c>
      <c r="V336" s="3" t="str">
        <f>IF(Line[Asset Group]="","",VLOOKUP(Line[Material],material_master,2,FALSE))</f>
        <v/>
      </c>
      <c r="W336" s="3" t="str">
        <f>IF(Line[Height m]="","",Line[Height m])</f>
        <v/>
      </c>
      <c r="X336" s="3" t="str">
        <f>IF(Line[Length m]="","",Line[Length m])</f>
        <v/>
      </c>
      <c r="Y336" s="3" t="str">
        <f>IF(Line[Width m]="","",Line[Width m])</f>
        <v/>
      </c>
      <c r="Z336" s="3" t="str">
        <f>IF(Line[Asset Group]="","",VLOOKUP(Line[Purpose],f_g_function,2,FALSE))</f>
        <v/>
      </c>
      <c r="AA336" s="3" t="str">
        <f>IF(Line[Asset Group]="","",VLOOKUP(Line[Post Material],material_master,2,FALSE))</f>
        <v/>
      </c>
      <c r="AB336" s="3" t="str">
        <f>IF(Line[Pipe Diameter mm]="","",Line[Pipe Diameter mm])</f>
        <v/>
      </c>
      <c r="AC336" s="3" t="str">
        <f>IF(Line[Asset Group]="","",VLOOKUP(Line[Pipe Material],irrigation_pipe_material,2,FALSE))</f>
        <v/>
      </c>
      <c r="AD336" s="3" t="str">
        <f>IF(Line[Asset Group]="","",VLOOKUP(Line[System],irrigation_system,2,FALSE))</f>
        <v/>
      </c>
      <c r="AE336" s="3" t="str">
        <f>IF(Line[Asset Group]="","",VLOOKUP(Line[Status],irrigation_status,2,FALSE))</f>
        <v/>
      </c>
      <c r="AF336" s="3" t="str">
        <f>IF(Line[Asset Group]="","",VLOOKUP(Line[Surface],subdom_master_gdb,2,FALSE))</f>
        <v/>
      </c>
      <c r="AG336" s="3" t="str">
        <f>IF(Line[Surface Layer Depth mm]="","",Line[Surface Layer Depth mm])</f>
        <v/>
      </c>
      <c r="AH336" s="3" t="str">
        <f>IF(Line[Av Width m]="","",Line[Av Width m])</f>
        <v/>
      </c>
      <c r="AI336" s="3" t="str">
        <f>IF(Line[Asset Group]="","",VLOOKUP(Line[Cycle],yes_no,2,FALSE))</f>
        <v/>
      </c>
      <c r="AJ336" s="3" t="str">
        <f>IF(Line[Asset Group]="","",VLOOKUP(Line[Species],hedge_species,2,FALSE))</f>
        <v/>
      </c>
    </row>
    <row r="337" spans="1:36" s="3" customFormat="1" x14ac:dyDescent="0.2">
      <c r="A337" s="3" t="str">
        <f>IF(Line[DWG File Name]="","",Line[DWG File Name])</f>
        <v/>
      </c>
      <c r="B337" s="3" t="str">
        <f>IF(Line[DWG Layer Name]="","",Line[DWG Layer Name])</f>
        <v/>
      </c>
      <c r="C337" s="3" t="str">
        <f>IF(Line[DWG Handle]="","",Line[DWG Handle])</f>
        <v/>
      </c>
      <c r="D337" s="58" t="str">
        <f>IF(Line[Approx Centroid X]="","",Line[Approx Centroid X])</f>
        <v/>
      </c>
      <c r="E337" s="58" t="str">
        <f>IF(Line[Approx Centroid Y]="","",Line[Approx Centroid Y])</f>
        <v/>
      </c>
      <c r="F337" s="3" t="str">
        <f>IF(Line[Replacement Asset]="","",Line[Replacement Asset])</f>
        <v/>
      </c>
      <c r="G337" s="3" t="str">
        <f>IF(Line[Asset ID]="","",UPPER(Line[Asset ID]))</f>
        <v/>
      </c>
      <c r="H337" s="3" t="str">
        <f>IF(Line[Asset Group]="","",VLOOKUP(Line[Asset Group],asset_grp_line,4,FALSE))</f>
        <v/>
      </c>
      <c r="I337" s="3" t="str">
        <f>IF(Line[Asset Group]="","",VLOOKUP(Line[Asset Group],asset_grp_line,2,FALSE))</f>
        <v/>
      </c>
      <c r="J337" s="3" t="str">
        <f>IF(Line[Asset Group]="","",VLOOKUP(Line[Asset Group],asset_grp_line,3,FALSE))</f>
        <v/>
      </c>
      <c r="K337" s="3" t="str">
        <f>IF(Line[Asset Group]="","",VLOOKUP(Line[Asset Type],type_master_list,2,FALSE))</f>
        <v/>
      </c>
      <c r="L337" s="3" t="str">
        <f>IF(Line[Asset Name]="","",PROPER(Line[Asset Name]))</f>
        <v/>
      </c>
      <c r="M337" s="11" t="str">
        <f>IF(Line[Install Date]="","",(Line[Install Date]))</f>
        <v/>
      </c>
      <c r="N337" s="3" t="str">
        <f>IF(Line[Note]="","",PROPER(Line[Note]))</f>
        <v/>
      </c>
      <c r="O337" s="3" t="str">
        <f>IF(Line[Resource Consent Number]="","",UPPER(Line[Resource Consent Number]))</f>
        <v/>
      </c>
      <c r="P337" s="53" t="str">
        <f>IF(Line[Asset Unit Cost]="","",Line[Asset Unit Cost])</f>
        <v/>
      </c>
      <c r="Q337" s="3" t="str">
        <f>IF(Line[Added By]="","",UPPER(Line[Added By]))</f>
        <v/>
      </c>
      <c r="R337" s="11" t="str">
        <f>IF(Line[Added Date]="","",(Line[Added Date]))</f>
        <v/>
      </c>
      <c r="S337" s="3" t="str">
        <f>IF(Line[Z COORD]="","",PROPER(Line[Z COORD]))</f>
        <v/>
      </c>
      <c r="T337" s="3" t="str">
        <f>IF(Line[Asset Description]="","",PROPER(Line[Asset Description]))</f>
        <v/>
      </c>
      <c r="U337" s="3" t="str">
        <f>IF(Line[Asset Group]="","",VLOOKUP(Line[Wall SubType],subdom_master_gdb,2,FALSE))</f>
        <v/>
      </c>
      <c r="V337" s="3" t="str">
        <f>IF(Line[Asset Group]="","",VLOOKUP(Line[Material],material_master,2,FALSE))</f>
        <v/>
      </c>
      <c r="W337" s="3" t="str">
        <f>IF(Line[Height m]="","",Line[Height m])</f>
        <v/>
      </c>
      <c r="X337" s="3" t="str">
        <f>IF(Line[Length m]="","",Line[Length m])</f>
        <v/>
      </c>
      <c r="Y337" s="3" t="str">
        <f>IF(Line[Width m]="","",Line[Width m])</f>
        <v/>
      </c>
      <c r="Z337" s="3" t="str">
        <f>IF(Line[Asset Group]="","",VLOOKUP(Line[Purpose],f_g_function,2,FALSE))</f>
        <v/>
      </c>
      <c r="AA337" s="3" t="str">
        <f>IF(Line[Asset Group]="","",VLOOKUP(Line[Post Material],material_master,2,FALSE))</f>
        <v/>
      </c>
      <c r="AB337" s="3" t="str">
        <f>IF(Line[Pipe Diameter mm]="","",Line[Pipe Diameter mm])</f>
        <v/>
      </c>
      <c r="AC337" s="3" t="str">
        <f>IF(Line[Asset Group]="","",VLOOKUP(Line[Pipe Material],irrigation_pipe_material,2,FALSE))</f>
        <v/>
      </c>
      <c r="AD337" s="3" t="str">
        <f>IF(Line[Asset Group]="","",VLOOKUP(Line[System],irrigation_system,2,FALSE))</f>
        <v/>
      </c>
      <c r="AE337" s="3" t="str">
        <f>IF(Line[Asset Group]="","",VLOOKUP(Line[Status],irrigation_status,2,FALSE))</f>
        <v/>
      </c>
      <c r="AF337" s="3" t="str">
        <f>IF(Line[Asset Group]="","",VLOOKUP(Line[Surface],subdom_master_gdb,2,FALSE))</f>
        <v/>
      </c>
      <c r="AG337" s="3" t="str">
        <f>IF(Line[Surface Layer Depth mm]="","",Line[Surface Layer Depth mm])</f>
        <v/>
      </c>
      <c r="AH337" s="3" t="str">
        <f>IF(Line[Av Width m]="","",Line[Av Width m])</f>
        <v/>
      </c>
      <c r="AI337" s="3" t="str">
        <f>IF(Line[Asset Group]="","",VLOOKUP(Line[Cycle],yes_no,2,FALSE))</f>
        <v/>
      </c>
      <c r="AJ337" s="3" t="str">
        <f>IF(Line[Asset Group]="","",VLOOKUP(Line[Species],hedge_species,2,FALSE))</f>
        <v/>
      </c>
    </row>
    <row r="338" spans="1:36" s="3" customFormat="1" x14ac:dyDescent="0.2">
      <c r="A338" s="3" t="str">
        <f>IF(Line[DWG File Name]="","",Line[DWG File Name])</f>
        <v/>
      </c>
      <c r="B338" s="3" t="str">
        <f>IF(Line[DWG Layer Name]="","",Line[DWG Layer Name])</f>
        <v/>
      </c>
      <c r="C338" s="3" t="str">
        <f>IF(Line[DWG Handle]="","",Line[DWG Handle])</f>
        <v/>
      </c>
      <c r="D338" s="58" t="str">
        <f>IF(Line[Approx Centroid X]="","",Line[Approx Centroid X])</f>
        <v/>
      </c>
      <c r="E338" s="58" t="str">
        <f>IF(Line[Approx Centroid Y]="","",Line[Approx Centroid Y])</f>
        <v/>
      </c>
      <c r="F338" s="3" t="str">
        <f>IF(Line[Replacement Asset]="","",Line[Replacement Asset])</f>
        <v/>
      </c>
      <c r="G338" s="3" t="str">
        <f>IF(Line[Asset ID]="","",UPPER(Line[Asset ID]))</f>
        <v/>
      </c>
      <c r="H338" s="3" t="str">
        <f>IF(Line[Asset Group]="","",VLOOKUP(Line[Asset Group],asset_grp_line,4,FALSE))</f>
        <v/>
      </c>
      <c r="I338" s="3" t="str">
        <f>IF(Line[Asset Group]="","",VLOOKUP(Line[Asset Group],asset_grp_line,2,FALSE))</f>
        <v/>
      </c>
      <c r="J338" s="3" t="str">
        <f>IF(Line[Asset Group]="","",VLOOKUP(Line[Asset Group],asset_grp_line,3,FALSE))</f>
        <v/>
      </c>
      <c r="K338" s="3" t="str">
        <f>IF(Line[Asset Group]="","",VLOOKUP(Line[Asset Type],type_master_list,2,FALSE))</f>
        <v/>
      </c>
      <c r="L338" s="3" t="str">
        <f>IF(Line[Asset Name]="","",PROPER(Line[Asset Name]))</f>
        <v/>
      </c>
      <c r="M338" s="11" t="str">
        <f>IF(Line[Install Date]="","",(Line[Install Date]))</f>
        <v/>
      </c>
      <c r="N338" s="3" t="str">
        <f>IF(Line[Note]="","",PROPER(Line[Note]))</f>
        <v/>
      </c>
      <c r="O338" s="3" t="str">
        <f>IF(Line[Resource Consent Number]="","",UPPER(Line[Resource Consent Number]))</f>
        <v/>
      </c>
      <c r="P338" s="53" t="str">
        <f>IF(Line[Asset Unit Cost]="","",Line[Asset Unit Cost])</f>
        <v/>
      </c>
      <c r="Q338" s="3" t="str">
        <f>IF(Line[Added By]="","",UPPER(Line[Added By]))</f>
        <v/>
      </c>
      <c r="R338" s="11" t="str">
        <f>IF(Line[Added Date]="","",(Line[Added Date]))</f>
        <v/>
      </c>
      <c r="S338" s="3" t="str">
        <f>IF(Line[Z COORD]="","",PROPER(Line[Z COORD]))</f>
        <v/>
      </c>
      <c r="T338" s="3" t="str">
        <f>IF(Line[Asset Description]="","",PROPER(Line[Asset Description]))</f>
        <v/>
      </c>
      <c r="U338" s="3" t="str">
        <f>IF(Line[Asset Group]="","",VLOOKUP(Line[Wall SubType],subdom_master_gdb,2,FALSE))</f>
        <v/>
      </c>
      <c r="V338" s="3" t="str">
        <f>IF(Line[Asset Group]="","",VLOOKUP(Line[Material],material_master,2,FALSE))</f>
        <v/>
      </c>
      <c r="W338" s="3" t="str">
        <f>IF(Line[Height m]="","",Line[Height m])</f>
        <v/>
      </c>
      <c r="X338" s="3" t="str">
        <f>IF(Line[Length m]="","",Line[Length m])</f>
        <v/>
      </c>
      <c r="Y338" s="3" t="str">
        <f>IF(Line[Width m]="","",Line[Width m])</f>
        <v/>
      </c>
      <c r="Z338" s="3" t="str">
        <f>IF(Line[Asset Group]="","",VLOOKUP(Line[Purpose],f_g_function,2,FALSE))</f>
        <v/>
      </c>
      <c r="AA338" s="3" t="str">
        <f>IF(Line[Asset Group]="","",VLOOKUP(Line[Post Material],material_master,2,FALSE))</f>
        <v/>
      </c>
      <c r="AB338" s="3" t="str">
        <f>IF(Line[Pipe Diameter mm]="","",Line[Pipe Diameter mm])</f>
        <v/>
      </c>
      <c r="AC338" s="3" t="str">
        <f>IF(Line[Asset Group]="","",VLOOKUP(Line[Pipe Material],irrigation_pipe_material,2,FALSE))</f>
        <v/>
      </c>
      <c r="AD338" s="3" t="str">
        <f>IF(Line[Asset Group]="","",VLOOKUP(Line[System],irrigation_system,2,FALSE))</f>
        <v/>
      </c>
      <c r="AE338" s="3" t="str">
        <f>IF(Line[Asset Group]="","",VLOOKUP(Line[Status],irrigation_status,2,FALSE))</f>
        <v/>
      </c>
      <c r="AF338" s="3" t="str">
        <f>IF(Line[Asset Group]="","",VLOOKUP(Line[Surface],subdom_master_gdb,2,FALSE))</f>
        <v/>
      </c>
      <c r="AG338" s="3" t="str">
        <f>IF(Line[Surface Layer Depth mm]="","",Line[Surface Layer Depth mm])</f>
        <v/>
      </c>
      <c r="AH338" s="3" t="str">
        <f>IF(Line[Av Width m]="","",Line[Av Width m])</f>
        <v/>
      </c>
      <c r="AI338" s="3" t="str">
        <f>IF(Line[Asset Group]="","",VLOOKUP(Line[Cycle],yes_no,2,FALSE))</f>
        <v/>
      </c>
      <c r="AJ338" s="3" t="str">
        <f>IF(Line[Asset Group]="","",VLOOKUP(Line[Species],hedge_species,2,FALSE))</f>
        <v/>
      </c>
    </row>
    <row r="339" spans="1:36" s="3" customFormat="1" x14ac:dyDescent="0.2">
      <c r="A339" s="3" t="str">
        <f>IF(Line[DWG File Name]="","",Line[DWG File Name])</f>
        <v/>
      </c>
      <c r="B339" s="3" t="str">
        <f>IF(Line[DWG Layer Name]="","",Line[DWG Layer Name])</f>
        <v/>
      </c>
      <c r="C339" s="3" t="str">
        <f>IF(Line[DWG Handle]="","",Line[DWG Handle])</f>
        <v/>
      </c>
      <c r="D339" s="58" t="str">
        <f>IF(Line[Approx Centroid X]="","",Line[Approx Centroid X])</f>
        <v/>
      </c>
      <c r="E339" s="58" t="str">
        <f>IF(Line[Approx Centroid Y]="","",Line[Approx Centroid Y])</f>
        <v/>
      </c>
      <c r="F339" s="3" t="str">
        <f>IF(Line[Replacement Asset]="","",Line[Replacement Asset])</f>
        <v/>
      </c>
      <c r="G339" s="3" t="str">
        <f>IF(Line[Asset ID]="","",UPPER(Line[Asset ID]))</f>
        <v/>
      </c>
      <c r="H339" s="3" t="str">
        <f>IF(Line[Asset Group]="","",VLOOKUP(Line[Asset Group],asset_grp_line,4,FALSE))</f>
        <v/>
      </c>
      <c r="I339" s="3" t="str">
        <f>IF(Line[Asset Group]="","",VLOOKUP(Line[Asset Group],asset_grp_line,2,FALSE))</f>
        <v/>
      </c>
      <c r="J339" s="3" t="str">
        <f>IF(Line[Asset Group]="","",VLOOKUP(Line[Asset Group],asset_grp_line,3,FALSE))</f>
        <v/>
      </c>
      <c r="K339" s="3" t="str">
        <f>IF(Line[Asset Group]="","",VLOOKUP(Line[Asset Type],type_master_list,2,FALSE))</f>
        <v/>
      </c>
      <c r="L339" s="3" t="str">
        <f>IF(Line[Asset Name]="","",PROPER(Line[Asset Name]))</f>
        <v/>
      </c>
      <c r="M339" s="11" t="str">
        <f>IF(Line[Install Date]="","",(Line[Install Date]))</f>
        <v/>
      </c>
      <c r="N339" s="3" t="str">
        <f>IF(Line[Note]="","",PROPER(Line[Note]))</f>
        <v/>
      </c>
      <c r="O339" s="3" t="str">
        <f>IF(Line[Resource Consent Number]="","",UPPER(Line[Resource Consent Number]))</f>
        <v/>
      </c>
      <c r="P339" s="53" t="str">
        <f>IF(Line[Asset Unit Cost]="","",Line[Asset Unit Cost])</f>
        <v/>
      </c>
      <c r="Q339" s="3" t="str">
        <f>IF(Line[Added By]="","",UPPER(Line[Added By]))</f>
        <v/>
      </c>
      <c r="R339" s="11" t="str">
        <f>IF(Line[Added Date]="","",(Line[Added Date]))</f>
        <v/>
      </c>
      <c r="S339" s="3" t="str">
        <f>IF(Line[Z COORD]="","",PROPER(Line[Z COORD]))</f>
        <v/>
      </c>
      <c r="T339" s="3" t="str">
        <f>IF(Line[Asset Description]="","",PROPER(Line[Asset Description]))</f>
        <v/>
      </c>
      <c r="U339" s="3" t="str">
        <f>IF(Line[Asset Group]="","",VLOOKUP(Line[Wall SubType],subdom_master_gdb,2,FALSE))</f>
        <v/>
      </c>
      <c r="V339" s="3" t="str">
        <f>IF(Line[Asset Group]="","",VLOOKUP(Line[Material],material_master,2,FALSE))</f>
        <v/>
      </c>
      <c r="W339" s="3" t="str">
        <f>IF(Line[Height m]="","",Line[Height m])</f>
        <v/>
      </c>
      <c r="X339" s="3" t="str">
        <f>IF(Line[Length m]="","",Line[Length m])</f>
        <v/>
      </c>
      <c r="Y339" s="3" t="str">
        <f>IF(Line[Width m]="","",Line[Width m])</f>
        <v/>
      </c>
      <c r="Z339" s="3" t="str">
        <f>IF(Line[Asset Group]="","",VLOOKUP(Line[Purpose],f_g_function,2,FALSE))</f>
        <v/>
      </c>
      <c r="AA339" s="3" t="str">
        <f>IF(Line[Asset Group]="","",VLOOKUP(Line[Post Material],material_master,2,FALSE))</f>
        <v/>
      </c>
      <c r="AB339" s="3" t="str">
        <f>IF(Line[Pipe Diameter mm]="","",Line[Pipe Diameter mm])</f>
        <v/>
      </c>
      <c r="AC339" s="3" t="str">
        <f>IF(Line[Asset Group]="","",VLOOKUP(Line[Pipe Material],irrigation_pipe_material,2,FALSE))</f>
        <v/>
      </c>
      <c r="AD339" s="3" t="str">
        <f>IF(Line[Asset Group]="","",VLOOKUP(Line[System],irrigation_system,2,FALSE))</f>
        <v/>
      </c>
      <c r="AE339" s="3" t="str">
        <f>IF(Line[Asset Group]="","",VLOOKUP(Line[Status],irrigation_status,2,FALSE))</f>
        <v/>
      </c>
      <c r="AF339" s="3" t="str">
        <f>IF(Line[Asset Group]="","",VLOOKUP(Line[Surface],subdom_master_gdb,2,FALSE))</f>
        <v/>
      </c>
      <c r="AG339" s="3" t="str">
        <f>IF(Line[Surface Layer Depth mm]="","",Line[Surface Layer Depth mm])</f>
        <v/>
      </c>
      <c r="AH339" s="3" t="str">
        <f>IF(Line[Av Width m]="","",Line[Av Width m])</f>
        <v/>
      </c>
      <c r="AI339" s="3" t="str">
        <f>IF(Line[Asset Group]="","",VLOOKUP(Line[Cycle],yes_no,2,FALSE))</f>
        <v/>
      </c>
      <c r="AJ339" s="3" t="str">
        <f>IF(Line[Asset Group]="","",VLOOKUP(Line[Species],hedge_species,2,FALSE))</f>
        <v/>
      </c>
    </row>
    <row r="340" spans="1:36" s="3" customFormat="1" x14ac:dyDescent="0.2">
      <c r="A340" s="3" t="str">
        <f>IF(Line[DWG File Name]="","",Line[DWG File Name])</f>
        <v/>
      </c>
      <c r="B340" s="3" t="str">
        <f>IF(Line[DWG Layer Name]="","",Line[DWG Layer Name])</f>
        <v/>
      </c>
      <c r="C340" s="3" t="str">
        <f>IF(Line[DWG Handle]="","",Line[DWG Handle])</f>
        <v/>
      </c>
      <c r="D340" s="58" t="str">
        <f>IF(Line[Approx Centroid X]="","",Line[Approx Centroid X])</f>
        <v/>
      </c>
      <c r="E340" s="58" t="str">
        <f>IF(Line[Approx Centroid Y]="","",Line[Approx Centroid Y])</f>
        <v/>
      </c>
      <c r="F340" s="3" t="str">
        <f>IF(Line[Replacement Asset]="","",Line[Replacement Asset])</f>
        <v/>
      </c>
      <c r="G340" s="3" t="str">
        <f>IF(Line[Asset ID]="","",UPPER(Line[Asset ID]))</f>
        <v/>
      </c>
      <c r="H340" s="3" t="str">
        <f>IF(Line[Asset Group]="","",VLOOKUP(Line[Asset Group],asset_grp_line,4,FALSE))</f>
        <v/>
      </c>
      <c r="I340" s="3" t="str">
        <f>IF(Line[Asset Group]="","",VLOOKUP(Line[Asset Group],asset_grp_line,2,FALSE))</f>
        <v/>
      </c>
      <c r="J340" s="3" t="str">
        <f>IF(Line[Asset Group]="","",VLOOKUP(Line[Asset Group],asset_grp_line,3,FALSE))</f>
        <v/>
      </c>
      <c r="K340" s="3" t="str">
        <f>IF(Line[Asset Group]="","",VLOOKUP(Line[Asset Type],type_master_list,2,FALSE))</f>
        <v/>
      </c>
      <c r="L340" s="3" t="str">
        <f>IF(Line[Asset Name]="","",PROPER(Line[Asset Name]))</f>
        <v/>
      </c>
      <c r="M340" s="11" t="str">
        <f>IF(Line[Install Date]="","",(Line[Install Date]))</f>
        <v/>
      </c>
      <c r="N340" s="3" t="str">
        <f>IF(Line[Note]="","",PROPER(Line[Note]))</f>
        <v/>
      </c>
      <c r="O340" s="3" t="str">
        <f>IF(Line[Resource Consent Number]="","",UPPER(Line[Resource Consent Number]))</f>
        <v/>
      </c>
      <c r="P340" s="53" t="str">
        <f>IF(Line[Asset Unit Cost]="","",Line[Asset Unit Cost])</f>
        <v/>
      </c>
      <c r="Q340" s="3" t="str">
        <f>IF(Line[Added By]="","",UPPER(Line[Added By]))</f>
        <v/>
      </c>
      <c r="R340" s="11" t="str">
        <f>IF(Line[Added Date]="","",(Line[Added Date]))</f>
        <v/>
      </c>
      <c r="S340" s="3" t="str">
        <f>IF(Line[Z COORD]="","",PROPER(Line[Z COORD]))</f>
        <v/>
      </c>
      <c r="T340" s="3" t="str">
        <f>IF(Line[Asset Description]="","",PROPER(Line[Asset Description]))</f>
        <v/>
      </c>
      <c r="U340" s="3" t="str">
        <f>IF(Line[Asset Group]="","",VLOOKUP(Line[Wall SubType],subdom_master_gdb,2,FALSE))</f>
        <v/>
      </c>
      <c r="V340" s="3" t="str">
        <f>IF(Line[Asset Group]="","",VLOOKUP(Line[Material],material_master,2,FALSE))</f>
        <v/>
      </c>
      <c r="W340" s="3" t="str">
        <f>IF(Line[Height m]="","",Line[Height m])</f>
        <v/>
      </c>
      <c r="X340" s="3" t="str">
        <f>IF(Line[Length m]="","",Line[Length m])</f>
        <v/>
      </c>
      <c r="Y340" s="3" t="str">
        <f>IF(Line[Width m]="","",Line[Width m])</f>
        <v/>
      </c>
      <c r="Z340" s="3" t="str">
        <f>IF(Line[Asset Group]="","",VLOOKUP(Line[Purpose],f_g_function,2,FALSE))</f>
        <v/>
      </c>
      <c r="AA340" s="3" t="str">
        <f>IF(Line[Asset Group]="","",VLOOKUP(Line[Post Material],material_master,2,FALSE))</f>
        <v/>
      </c>
      <c r="AB340" s="3" t="str">
        <f>IF(Line[Pipe Diameter mm]="","",Line[Pipe Diameter mm])</f>
        <v/>
      </c>
      <c r="AC340" s="3" t="str">
        <f>IF(Line[Asset Group]="","",VLOOKUP(Line[Pipe Material],irrigation_pipe_material,2,FALSE))</f>
        <v/>
      </c>
      <c r="AD340" s="3" t="str">
        <f>IF(Line[Asset Group]="","",VLOOKUP(Line[System],irrigation_system,2,FALSE))</f>
        <v/>
      </c>
      <c r="AE340" s="3" t="str">
        <f>IF(Line[Asset Group]="","",VLOOKUP(Line[Status],irrigation_status,2,FALSE))</f>
        <v/>
      </c>
      <c r="AF340" s="3" t="str">
        <f>IF(Line[Asset Group]="","",VLOOKUP(Line[Surface],subdom_master_gdb,2,FALSE))</f>
        <v/>
      </c>
      <c r="AG340" s="3" t="str">
        <f>IF(Line[Surface Layer Depth mm]="","",Line[Surface Layer Depth mm])</f>
        <v/>
      </c>
      <c r="AH340" s="3" t="str">
        <f>IF(Line[Av Width m]="","",Line[Av Width m])</f>
        <v/>
      </c>
      <c r="AI340" s="3" t="str">
        <f>IF(Line[Asset Group]="","",VLOOKUP(Line[Cycle],yes_no,2,FALSE))</f>
        <v/>
      </c>
      <c r="AJ340" s="3" t="str">
        <f>IF(Line[Asset Group]="","",VLOOKUP(Line[Species],hedge_species,2,FALSE))</f>
        <v/>
      </c>
    </row>
    <row r="341" spans="1:36" s="3" customFormat="1" x14ac:dyDescent="0.2">
      <c r="A341" s="3" t="str">
        <f>IF(Line[DWG File Name]="","",Line[DWG File Name])</f>
        <v/>
      </c>
      <c r="B341" s="3" t="str">
        <f>IF(Line[DWG Layer Name]="","",Line[DWG Layer Name])</f>
        <v/>
      </c>
      <c r="C341" s="3" t="str">
        <f>IF(Line[DWG Handle]="","",Line[DWG Handle])</f>
        <v/>
      </c>
      <c r="D341" s="58" t="str">
        <f>IF(Line[Approx Centroid X]="","",Line[Approx Centroid X])</f>
        <v/>
      </c>
      <c r="E341" s="58" t="str">
        <f>IF(Line[Approx Centroid Y]="","",Line[Approx Centroid Y])</f>
        <v/>
      </c>
      <c r="F341" s="3" t="str">
        <f>IF(Line[Replacement Asset]="","",Line[Replacement Asset])</f>
        <v/>
      </c>
      <c r="G341" s="3" t="str">
        <f>IF(Line[Asset ID]="","",UPPER(Line[Asset ID]))</f>
        <v/>
      </c>
      <c r="H341" s="3" t="str">
        <f>IF(Line[Asset Group]="","",VLOOKUP(Line[Asset Group],asset_grp_line,4,FALSE))</f>
        <v/>
      </c>
      <c r="I341" s="3" t="str">
        <f>IF(Line[Asset Group]="","",VLOOKUP(Line[Asset Group],asset_grp_line,2,FALSE))</f>
        <v/>
      </c>
      <c r="J341" s="3" t="str">
        <f>IF(Line[Asset Group]="","",VLOOKUP(Line[Asset Group],asset_grp_line,3,FALSE))</f>
        <v/>
      </c>
      <c r="K341" s="3" t="str">
        <f>IF(Line[Asset Group]="","",VLOOKUP(Line[Asset Type],type_master_list,2,FALSE))</f>
        <v/>
      </c>
      <c r="L341" s="3" t="str">
        <f>IF(Line[Asset Name]="","",PROPER(Line[Asset Name]))</f>
        <v/>
      </c>
      <c r="M341" s="11" t="str">
        <f>IF(Line[Install Date]="","",(Line[Install Date]))</f>
        <v/>
      </c>
      <c r="N341" s="3" t="str">
        <f>IF(Line[Note]="","",PROPER(Line[Note]))</f>
        <v/>
      </c>
      <c r="O341" s="3" t="str">
        <f>IF(Line[Resource Consent Number]="","",UPPER(Line[Resource Consent Number]))</f>
        <v/>
      </c>
      <c r="P341" s="53" t="str">
        <f>IF(Line[Asset Unit Cost]="","",Line[Asset Unit Cost])</f>
        <v/>
      </c>
      <c r="Q341" s="3" t="str">
        <f>IF(Line[Added By]="","",UPPER(Line[Added By]))</f>
        <v/>
      </c>
      <c r="R341" s="11" t="str">
        <f>IF(Line[Added Date]="","",(Line[Added Date]))</f>
        <v/>
      </c>
      <c r="S341" s="3" t="str">
        <f>IF(Line[Z COORD]="","",PROPER(Line[Z COORD]))</f>
        <v/>
      </c>
      <c r="T341" s="3" t="str">
        <f>IF(Line[Asset Description]="","",PROPER(Line[Asset Description]))</f>
        <v/>
      </c>
      <c r="U341" s="3" t="str">
        <f>IF(Line[Asset Group]="","",VLOOKUP(Line[Wall SubType],subdom_master_gdb,2,FALSE))</f>
        <v/>
      </c>
      <c r="V341" s="3" t="str">
        <f>IF(Line[Asset Group]="","",VLOOKUP(Line[Material],material_master,2,FALSE))</f>
        <v/>
      </c>
      <c r="W341" s="3" t="str">
        <f>IF(Line[Height m]="","",Line[Height m])</f>
        <v/>
      </c>
      <c r="X341" s="3" t="str">
        <f>IF(Line[Length m]="","",Line[Length m])</f>
        <v/>
      </c>
      <c r="Y341" s="3" t="str">
        <f>IF(Line[Width m]="","",Line[Width m])</f>
        <v/>
      </c>
      <c r="Z341" s="3" t="str">
        <f>IF(Line[Asset Group]="","",VLOOKUP(Line[Purpose],f_g_function,2,FALSE))</f>
        <v/>
      </c>
      <c r="AA341" s="3" t="str">
        <f>IF(Line[Asset Group]="","",VLOOKUP(Line[Post Material],material_master,2,FALSE))</f>
        <v/>
      </c>
      <c r="AB341" s="3" t="str">
        <f>IF(Line[Pipe Diameter mm]="","",Line[Pipe Diameter mm])</f>
        <v/>
      </c>
      <c r="AC341" s="3" t="str">
        <f>IF(Line[Asset Group]="","",VLOOKUP(Line[Pipe Material],irrigation_pipe_material,2,FALSE))</f>
        <v/>
      </c>
      <c r="AD341" s="3" t="str">
        <f>IF(Line[Asset Group]="","",VLOOKUP(Line[System],irrigation_system,2,FALSE))</f>
        <v/>
      </c>
      <c r="AE341" s="3" t="str">
        <f>IF(Line[Asset Group]="","",VLOOKUP(Line[Status],irrigation_status,2,FALSE))</f>
        <v/>
      </c>
      <c r="AF341" s="3" t="str">
        <f>IF(Line[Asset Group]="","",VLOOKUP(Line[Surface],subdom_master_gdb,2,FALSE))</f>
        <v/>
      </c>
      <c r="AG341" s="3" t="str">
        <f>IF(Line[Surface Layer Depth mm]="","",Line[Surface Layer Depth mm])</f>
        <v/>
      </c>
      <c r="AH341" s="3" t="str">
        <f>IF(Line[Av Width m]="","",Line[Av Width m])</f>
        <v/>
      </c>
      <c r="AI341" s="3" t="str">
        <f>IF(Line[Asset Group]="","",VLOOKUP(Line[Cycle],yes_no,2,FALSE))</f>
        <v/>
      </c>
      <c r="AJ341" s="3" t="str">
        <f>IF(Line[Asset Group]="","",VLOOKUP(Line[Species],hedge_species,2,FALSE))</f>
        <v/>
      </c>
    </row>
    <row r="342" spans="1:36" s="3" customFormat="1" x14ac:dyDescent="0.2">
      <c r="A342" s="3" t="str">
        <f>IF(Line[DWG File Name]="","",Line[DWG File Name])</f>
        <v/>
      </c>
      <c r="B342" s="3" t="str">
        <f>IF(Line[DWG Layer Name]="","",Line[DWG Layer Name])</f>
        <v/>
      </c>
      <c r="C342" s="3" t="str">
        <f>IF(Line[DWG Handle]="","",Line[DWG Handle])</f>
        <v/>
      </c>
      <c r="D342" s="58" t="str">
        <f>IF(Line[Approx Centroid X]="","",Line[Approx Centroid X])</f>
        <v/>
      </c>
      <c r="E342" s="58" t="str">
        <f>IF(Line[Approx Centroid Y]="","",Line[Approx Centroid Y])</f>
        <v/>
      </c>
      <c r="F342" s="3" t="str">
        <f>IF(Line[Replacement Asset]="","",Line[Replacement Asset])</f>
        <v/>
      </c>
      <c r="G342" s="3" t="str">
        <f>IF(Line[Asset ID]="","",UPPER(Line[Asset ID]))</f>
        <v/>
      </c>
      <c r="H342" s="3" t="str">
        <f>IF(Line[Asset Group]="","",VLOOKUP(Line[Asset Group],asset_grp_line,4,FALSE))</f>
        <v/>
      </c>
      <c r="I342" s="3" t="str">
        <f>IF(Line[Asset Group]="","",VLOOKUP(Line[Asset Group],asset_grp_line,2,FALSE))</f>
        <v/>
      </c>
      <c r="J342" s="3" t="str">
        <f>IF(Line[Asset Group]="","",VLOOKUP(Line[Asset Group],asset_grp_line,3,FALSE))</f>
        <v/>
      </c>
      <c r="K342" s="3" t="str">
        <f>IF(Line[Asset Group]="","",VLOOKUP(Line[Asset Type],type_master_list,2,FALSE))</f>
        <v/>
      </c>
      <c r="L342" s="3" t="str">
        <f>IF(Line[Asset Name]="","",PROPER(Line[Asset Name]))</f>
        <v/>
      </c>
      <c r="M342" s="11" t="str">
        <f>IF(Line[Install Date]="","",(Line[Install Date]))</f>
        <v/>
      </c>
      <c r="N342" s="3" t="str">
        <f>IF(Line[Note]="","",PROPER(Line[Note]))</f>
        <v/>
      </c>
      <c r="O342" s="3" t="str">
        <f>IF(Line[Resource Consent Number]="","",UPPER(Line[Resource Consent Number]))</f>
        <v/>
      </c>
      <c r="P342" s="53" t="str">
        <f>IF(Line[Asset Unit Cost]="","",Line[Asset Unit Cost])</f>
        <v/>
      </c>
      <c r="Q342" s="3" t="str">
        <f>IF(Line[Added By]="","",UPPER(Line[Added By]))</f>
        <v/>
      </c>
      <c r="R342" s="11" t="str">
        <f>IF(Line[Added Date]="","",(Line[Added Date]))</f>
        <v/>
      </c>
      <c r="S342" s="3" t="str">
        <f>IF(Line[Z COORD]="","",PROPER(Line[Z COORD]))</f>
        <v/>
      </c>
      <c r="T342" s="3" t="str">
        <f>IF(Line[Asset Description]="","",PROPER(Line[Asset Description]))</f>
        <v/>
      </c>
      <c r="U342" s="3" t="str">
        <f>IF(Line[Asset Group]="","",VLOOKUP(Line[Wall SubType],subdom_master_gdb,2,FALSE))</f>
        <v/>
      </c>
      <c r="V342" s="3" t="str">
        <f>IF(Line[Asset Group]="","",VLOOKUP(Line[Material],material_master,2,FALSE))</f>
        <v/>
      </c>
      <c r="W342" s="3" t="str">
        <f>IF(Line[Height m]="","",Line[Height m])</f>
        <v/>
      </c>
      <c r="X342" s="3" t="str">
        <f>IF(Line[Length m]="","",Line[Length m])</f>
        <v/>
      </c>
      <c r="Y342" s="3" t="str">
        <f>IF(Line[Width m]="","",Line[Width m])</f>
        <v/>
      </c>
      <c r="Z342" s="3" t="str">
        <f>IF(Line[Asset Group]="","",VLOOKUP(Line[Purpose],f_g_function,2,FALSE))</f>
        <v/>
      </c>
      <c r="AA342" s="3" t="str">
        <f>IF(Line[Asset Group]="","",VLOOKUP(Line[Post Material],material_master,2,FALSE))</f>
        <v/>
      </c>
      <c r="AB342" s="3" t="str">
        <f>IF(Line[Pipe Diameter mm]="","",Line[Pipe Diameter mm])</f>
        <v/>
      </c>
      <c r="AC342" s="3" t="str">
        <f>IF(Line[Asset Group]="","",VLOOKUP(Line[Pipe Material],irrigation_pipe_material,2,FALSE))</f>
        <v/>
      </c>
      <c r="AD342" s="3" t="str">
        <f>IF(Line[Asset Group]="","",VLOOKUP(Line[System],irrigation_system,2,FALSE))</f>
        <v/>
      </c>
      <c r="AE342" s="3" t="str">
        <f>IF(Line[Asset Group]="","",VLOOKUP(Line[Status],irrigation_status,2,FALSE))</f>
        <v/>
      </c>
      <c r="AF342" s="3" t="str">
        <f>IF(Line[Asset Group]="","",VLOOKUP(Line[Surface],subdom_master_gdb,2,FALSE))</f>
        <v/>
      </c>
      <c r="AG342" s="3" t="str">
        <f>IF(Line[Surface Layer Depth mm]="","",Line[Surface Layer Depth mm])</f>
        <v/>
      </c>
      <c r="AH342" s="3" t="str">
        <f>IF(Line[Av Width m]="","",Line[Av Width m])</f>
        <v/>
      </c>
      <c r="AI342" s="3" t="str">
        <f>IF(Line[Asset Group]="","",VLOOKUP(Line[Cycle],yes_no,2,FALSE))</f>
        <v/>
      </c>
      <c r="AJ342" s="3" t="str">
        <f>IF(Line[Asset Group]="","",VLOOKUP(Line[Species],hedge_species,2,FALSE))</f>
        <v/>
      </c>
    </row>
    <row r="343" spans="1:36" s="3" customFormat="1" x14ac:dyDescent="0.2">
      <c r="A343" s="3" t="str">
        <f>IF(Line[DWG File Name]="","",Line[DWG File Name])</f>
        <v/>
      </c>
      <c r="B343" s="3" t="str">
        <f>IF(Line[DWG Layer Name]="","",Line[DWG Layer Name])</f>
        <v/>
      </c>
      <c r="C343" s="3" t="str">
        <f>IF(Line[DWG Handle]="","",Line[DWG Handle])</f>
        <v/>
      </c>
      <c r="D343" s="58" t="str">
        <f>IF(Line[Approx Centroid X]="","",Line[Approx Centroid X])</f>
        <v/>
      </c>
      <c r="E343" s="58" t="str">
        <f>IF(Line[Approx Centroid Y]="","",Line[Approx Centroid Y])</f>
        <v/>
      </c>
      <c r="F343" s="3" t="str">
        <f>IF(Line[Replacement Asset]="","",Line[Replacement Asset])</f>
        <v/>
      </c>
      <c r="G343" s="3" t="str">
        <f>IF(Line[Asset ID]="","",UPPER(Line[Asset ID]))</f>
        <v/>
      </c>
      <c r="H343" s="3" t="str">
        <f>IF(Line[Asset Group]="","",VLOOKUP(Line[Asset Group],asset_grp_line,4,FALSE))</f>
        <v/>
      </c>
      <c r="I343" s="3" t="str">
        <f>IF(Line[Asset Group]="","",VLOOKUP(Line[Asset Group],asset_grp_line,2,FALSE))</f>
        <v/>
      </c>
      <c r="J343" s="3" t="str">
        <f>IF(Line[Asset Group]="","",VLOOKUP(Line[Asset Group],asset_grp_line,3,FALSE))</f>
        <v/>
      </c>
      <c r="K343" s="3" t="str">
        <f>IF(Line[Asset Group]="","",VLOOKUP(Line[Asset Type],type_master_list,2,FALSE))</f>
        <v/>
      </c>
      <c r="L343" s="3" t="str">
        <f>IF(Line[Asset Name]="","",PROPER(Line[Asset Name]))</f>
        <v/>
      </c>
      <c r="M343" s="11" t="str">
        <f>IF(Line[Install Date]="","",(Line[Install Date]))</f>
        <v/>
      </c>
      <c r="N343" s="3" t="str">
        <f>IF(Line[Note]="","",PROPER(Line[Note]))</f>
        <v/>
      </c>
      <c r="O343" s="3" t="str">
        <f>IF(Line[Resource Consent Number]="","",UPPER(Line[Resource Consent Number]))</f>
        <v/>
      </c>
      <c r="P343" s="53" t="str">
        <f>IF(Line[Asset Unit Cost]="","",Line[Asset Unit Cost])</f>
        <v/>
      </c>
      <c r="Q343" s="3" t="str">
        <f>IF(Line[Added By]="","",UPPER(Line[Added By]))</f>
        <v/>
      </c>
      <c r="R343" s="11" t="str">
        <f>IF(Line[Added Date]="","",(Line[Added Date]))</f>
        <v/>
      </c>
      <c r="S343" s="3" t="str">
        <f>IF(Line[Z COORD]="","",PROPER(Line[Z COORD]))</f>
        <v/>
      </c>
      <c r="T343" s="3" t="str">
        <f>IF(Line[Asset Description]="","",PROPER(Line[Asset Description]))</f>
        <v/>
      </c>
      <c r="U343" s="3" t="str">
        <f>IF(Line[Asset Group]="","",VLOOKUP(Line[Wall SubType],subdom_master_gdb,2,FALSE))</f>
        <v/>
      </c>
      <c r="V343" s="3" t="str">
        <f>IF(Line[Asset Group]="","",VLOOKUP(Line[Material],material_master,2,FALSE))</f>
        <v/>
      </c>
      <c r="W343" s="3" t="str">
        <f>IF(Line[Height m]="","",Line[Height m])</f>
        <v/>
      </c>
      <c r="X343" s="3" t="str">
        <f>IF(Line[Length m]="","",Line[Length m])</f>
        <v/>
      </c>
      <c r="Y343" s="3" t="str">
        <f>IF(Line[Width m]="","",Line[Width m])</f>
        <v/>
      </c>
      <c r="Z343" s="3" t="str">
        <f>IF(Line[Asset Group]="","",VLOOKUP(Line[Purpose],f_g_function,2,FALSE))</f>
        <v/>
      </c>
      <c r="AA343" s="3" t="str">
        <f>IF(Line[Asset Group]="","",VLOOKUP(Line[Post Material],material_master,2,FALSE))</f>
        <v/>
      </c>
      <c r="AB343" s="3" t="str">
        <f>IF(Line[Pipe Diameter mm]="","",Line[Pipe Diameter mm])</f>
        <v/>
      </c>
      <c r="AC343" s="3" t="str">
        <f>IF(Line[Asset Group]="","",VLOOKUP(Line[Pipe Material],irrigation_pipe_material,2,FALSE))</f>
        <v/>
      </c>
      <c r="AD343" s="3" t="str">
        <f>IF(Line[Asset Group]="","",VLOOKUP(Line[System],irrigation_system,2,FALSE))</f>
        <v/>
      </c>
      <c r="AE343" s="3" t="str">
        <f>IF(Line[Asset Group]="","",VLOOKUP(Line[Status],irrigation_status,2,FALSE))</f>
        <v/>
      </c>
      <c r="AF343" s="3" t="str">
        <f>IF(Line[Asset Group]="","",VLOOKUP(Line[Surface],subdom_master_gdb,2,FALSE))</f>
        <v/>
      </c>
      <c r="AG343" s="3" t="str">
        <f>IF(Line[Surface Layer Depth mm]="","",Line[Surface Layer Depth mm])</f>
        <v/>
      </c>
      <c r="AH343" s="3" t="str">
        <f>IF(Line[Av Width m]="","",Line[Av Width m])</f>
        <v/>
      </c>
      <c r="AI343" s="3" t="str">
        <f>IF(Line[Asset Group]="","",VLOOKUP(Line[Cycle],yes_no,2,FALSE))</f>
        <v/>
      </c>
      <c r="AJ343" s="3" t="str">
        <f>IF(Line[Asset Group]="","",VLOOKUP(Line[Species],hedge_species,2,FALSE))</f>
        <v/>
      </c>
    </row>
    <row r="344" spans="1:36" s="3" customFormat="1" x14ac:dyDescent="0.2">
      <c r="A344" s="3" t="str">
        <f>IF(Line[DWG File Name]="","",Line[DWG File Name])</f>
        <v/>
      </c>
      <c r="B344" s="3" t="str">
        <f>IF(Line[DWG Layer Name]="","",Line[DWG Layer Name])</f>
        <v/>
      </c>
      <c r="C344" s="3" t="str">
        <f>IF(Line[DWG Handle]="","",Line[DWG Handle])</f>
        <v/>
      </c>
      <c r="D344" s="58" t="str">
        <f>IF(Line[Approx Centroid X]="","",Line[Approx Centroid X])</f>
        <v/>
      </c>
      <c r="E344" s="58" t="str">
        <f>IF(Line[Approx Centroid Y]="","",Line[Approx Centroid Y])</f>
        <v/>
      </c>
      <c r="F344" s="3" t="str">
        <f>IF(Line[Replacement Asset]="","",Line[Replacement Asset])</f>
        <v/>
      </c>
      <c r="G344" s="3" t="str">
        <f>IF(Line[Asset ID]="","",UPPER(Line[Asset ID]))</f>
        <v/>
      </c>
      <c r="H344" s="3" t="str">
        <f>IF(Line[Asset Group]="","",VLOOKUP(Line[Asset Group],asset_grp_line,4,FALSE))</f>
        <v/>
      </c>
      <c r="I344" s="3" t="str">
        <f>IF(Line[Asset Group]="","",VLOOKUP(Line[Asset Group],asset_grp_line,2,FALSE))</f>
        <v/>
      </c>
      <c r="J344" s="3" t="str">
        <f>IF(Line[Asset Group]="","",VLOOKUP(Line[Asset Group],asset_grp_line,3,FALSE))</f>
        <v/>
      </c>
      <c r="K344" s="3" t="str">
        <f>IF(Line[Asset Group]="","",VLOOKUP(Line[Asset Type],type_master_list,2,FALSE))</f>
        <v/>
      </c>
      <c r="L344" s="3" t="str">
        <f>IF(Line[Asset Name]="","",PROPER(Line[Asset Name]))</f>
        <v/>
      </c>
      <c r="M344" s="11" t="str">
        <f>IF(Line[Install Date]="","",(Line[Install Date]))</f>
        <v/>
      </c>
      <c r="N344" s="3" t="str">
        <f>IF(Line[Note]="","",PROPER(Line[Note]))</f>
        <v/>
      </c>
      <c r="O344" s="3" t="str">
        <f>IF(Line[Resource Consent Number]="","",UPPER(Line[Resource Consent Number]))</f>
        <v/>
      </c>
      <c r="P344" s="53" t="str">
        <f>IF(Line[Asset Unit Cost]="","",Line[Asset Unit Cost])</f>
        <v/>
      </c>
      <c r="Q344" s="3" t="str">
        <f>IF(Line[Added By]="","",UPPER(Line[Added By]))</f>
        <v/>
      </c>
      <c r="R344" s="11" t="str">
        <f>IF(Line[Added Date]="","",(Line[Added Date]))</f>
        <v/>
      </c>
      <c r="S344" s="3" t="str">
        <f>IF(Line[Z COORD]="","",PROPER(Line[Z COORD]))</f>
        <v/>
      </c>
      <c r="T344" s="3" t="str">
        <f>IF(Line[Asset Description]="","",PROPER(Line[Asset Description]))</f>
        <v/>
      </c>
      <c r="U344" s="3" t="str">
        <f>IF(Line[Asset Group]="","",VLOOKUP(Line[Wall SubType],subdom_master_gdb,2,FALSE))</f>
        <v/>
      </c>
      <c r="V344" s="3" t="str">
        <f>IF(Line[Asset Group]="","",VLOOKUP(Line[Material],material_master,2,FALSE))</f>
        <v/>
      </c>
      <c r="W344" s="3" t="str">
        <f>IF(Line[Height m]="","",Line[Height m])</f>
        <v/>
      </c>
      <c r="X344" s="3" t="str">
        <f>IF(Line[Length m]="","",Line[Length m])</f>
        <v/>
      </c>
      <c r="Y344" s="3" t="str">
        <f>IF(Line[Width m]="","",Line[Width m])</f>
        <v/>
      </c>
      <c r="Z344" s="3" t="str">
        <f>IF(Line[Asset Group]="","",VLOOKUP(Line[Purpose],f_g_function,2,FALSE))</f>
        <v/>
      </c>
      <c r="AA344" s="3" t="str">
        <f>IF(Line[Asset Group]="","",VLOOKUP(Line[Post Material],material_master,2,FALSE))</f>
        <v/>
      </c>
      <c r="AB344" s="3" t="str">
        <f>IF(Line[Pipe Diameter mm]="","",Line[Pipe Diameter mm])</f>
        <v/>
      </c>
      <c r="AC344" s="3" t="str">
        <f>IF(Line[Asset Group]="","",VLOOKUP(Line[Pipe Material],irrigation_pipe_material,2,FALSE))</f>
        <v/>
      </c>
      <c r="AD344" s="3" t="str">
        <f>IF(Line[Asset Group]="","",VLOOKUP(Line[System],irrigation_system,2,FALSE))</f>
        <v/>
      </c>
      <c r="AE344" s="3" t="str">
        <f>IF(Line[Asset Group]="","",VLOOKUP(Line[Status],irrigation_status,2,FALSE))</f>
        <v/>
      </c>
      <c r="AF344" s="3" t="str">
        <f>IF(Line[Asset Group]="","",VLOOKUP(Line[Surface],subdom_master_gdb,2,FALSE))</f>
        <v/>
      </c>
      <c r="AG344" s="3" t="str">
        <f>IF(Line[Surface Layer Depth mm]="","",Line[Surface Layer Depth mm])</f>
        <v/>
      </c>
      <c r="AH344" s="3" t="str">
        <f>IF(Line[Av Width m]="","",Line[Av Width m])</f>
        <v/>
      </c>
      <c r="AI344" s="3" t="str">
        <f>IF(Line[Asset Group]="","",VLOOKUP(Line[Cycle],yes_no,2,FALSE))</f>
        <v/>
      </c>
      <c r="AJ344" s="3" t="str">
        <f>IF(Line[Asset Group]="","",VLOOKUP(Line[Species],hedge_species,2,FALSE))</f>
        <v/>
      </c>
    </row>
    <row r="345" spans="1:36" s="3" customFormat="1" x14ac:dyDescent="0.2">
      <c r="A345" s="3" t="str">
        <f>IF(Line[DWG File Name]="","",Line[DWG File Name])</f>
        <v/>
      </c>
      <c r="B345" s="3" t="str">
        <f>IF(Line[DWG Layer Name]="","",Line[DWG Layer Name])</f>
        <v/>
      </c>
      <c r="C345" s="3" t="str">
        <f>IF(Line[DWG Handle]="","",Line[DWG Handle])</f>
        <v/>
      </c>
      <c r="D345" s="58" t="str">
        <f>IF(Line[Approx Centroid X]="","",Line[Approx Centroid X])</f>
        <v/>
      </c>
      <c r="E345" s="58" t="str">
        <f>IF(Line[Approx Centroid Y]="","",Line[Approx Centroid Y])</f>
        <v/>
      </c>
      <c r="F345" s="3" t="str">
        <f>IF(Line[Replacement Asset]="","",Line[Replacement Asset])</f>
        <v/>
      </c>
      <c r="G345" s="3" t="str">
        <f>IF(Line[Asset ID]="","",UPPER(Line[Asset ID]))</f>
        <v/>
      </c>
      <c r="H345" s="3" t="str">
        <f>IF(Line[Asset Group]="","",VLOOKUP(Line[Asset Group],asset_grp_line,4,FALSE))</f>
        <v/>
      </c>
      <c r="I345" s="3" t="str">
        <f>IF(Line[Asset Group]="","",VLOOKUP(Line[Asset Group],asset_grp_line,2,FALSE))</f>
        <v/>
      </c>
      <c r="J345" s="3" t="str">
        <f>IF(Line[Asset Group]="","",VLOOKUP(Line[Asset Group],asset_grp_line,3,FALSE))</f>
        <v/>
      </c>
      <c r="K345" s="3" t="str">
        <f>IF(Line[Asset Group]="","",VLOOKUP(Line[Asset Type],type_master_list,2,FALSE))</f>
        <v/>
      </c>
      <c r="L345" s="3" t="str">
        <f>IF(Line[Asset Name]="","",PROPER(Line[Asset Name]))</f>
        <v/>
      </c>
      <c r="M345" s="11" t="str">
        <f>IF(Line[Install Date]="","",(Line[Install Date]))</f>
        <v/>
      </c>
      <c r="N345" s="3" t="str">
        <f>IF(Line[Note]="","",PROPER(Line[Note]))</f>
        <v/>
      </c>
      <c r="O345" s="3" t="str">
        <f>IF(Line[Resource Consent Number]="","",UPPER(Line[Resource Consent Number]))</f>
        <v/>
      </c>
      <c r="P345" s="53" t="str">
        <f>IF(Line[Asset Unit Cost]="","",Line[Asset Unit Cost])</f>
        <v/>
      </c>
      <c r="Q345" s="3" t="str">
        <f>IF(Line[Added By]="","",UPPER(Line[Added By]))</f>
        <v/>
      </c>
      <c r="R345" s="11" t="str">
        <f>IF(Line[Added Date]="","",(Line[Added Date]))</f>
        <v/>
      </c>
      <c r="S345" s="3" t="str">
        <f>IF(Line[Z COORD]="","",PROPER(Line[Z COORD]))</f>
        <v/>
      </c>
      <c r="T345" s="3" t="str">
        <f>IF(Line[Asset Description]="","",PROPER(Line[Asset Description]))</f>
        <v/>
      </c>
      <c r="U345" s="3" t="str">
        <f>IF(Line[Asset Group]="","",VLOOKUP(Line[Wall SubType],subdom_master_gdb,2,FALSE))</f>
        <v/>
      </c>
      <c r="V345" s="3" t="str">
        <f>IF(Line[Asset Group]="","",VLOOKUP(Line[Material],material_master,2,FALSE))</f>
        <v/>
      </c>
      <c r="W345" s="3" t="str">
        <f>IF(Line[Height m]="","",Line[Height m])</f>
        <v/>
      </c>
      <c r="X345" s="3" t="str">
        <f>IF(Line[Length m]="","",Line[Length m])</f>
        <v/>
      </c>
      <c r="Y345" s="3" t="str">
        <f>IF(Line[Width m]="","",Line[Width m])</f>
        <v/>
      </c>
      <c r="Z345" s="3" t="str">
        <f>IF(Line[Asset Group]="","",VLOOKUP(Line[Purpose],f_g_function,2,FALSE))</f>
        <v/>
      </c>
      <c r="AA345" s="3" t="str">
        <f>IF(Line[Asset Group]="","",VLOOKUP(Line[Post Material],material_master,2,FALSE))</f>
        <v/>
      </c>
      <c r="AB345" s="3" t="str">
        <f>IF(Line[Pipe Diameter mm]="","",Line[Pipe Diameter mm])</f>
        <v/>
      </c>
      <c r="AC345" s="3" t="str">
        <f>IF(Line[Asset Group]="","",VLOOKUP(Line[Pipe Material],irrigation_pipe_material,2,FALSE))</f>
        <v/>
      </c>
      <c r="AD345" s="3" t="str">
        <f>IF(Line[Asset Group]="","",VLOOKUP(Line[System],irrigation_system,2,FALSE))</f>
        <v/>
      </c>
      <c r="AE345" s="3" t="str">
        <f>IF(Line[Asset Group]="","",VLOOKUP(Line[Status],irrigation_status,2,FALSE))</f>
        <v/>
      </c>
      <c r="AF345" s="3" t="str">
        <f>IF(Line[Asset Group]="","",VLOOKUP(Line[Surface],subdom_master_gdb,2,FALSE))</f>
        <v/>
      </c>
      <c r="AG345" s="3" t="str">
        <f>IF(Line[Surface Layer Depth mm]="","",Line[Surface Layer Depth mm])</f>
        <v/>
      </c>
      <c r="AH345" s="3" t="str">
        <f>IF(Line[Av Width m]="","",Line[Av Width m])</f>
        <v/>
      </c>
      <c r="AI345" s="3" t="str">
        <f>IF(Line[Asset Group]="","",VLOOKUP(Line[Cycle],yes_no,2,FALSE))</f>
        <v/>
      </c>
      <c r="AJ345" s="3" t="str">
        <f>IF(Line[Asset Group]="","",VLOOKUP(Line[Species],hedge_species,2,FALSE))</f>
        <v/>
      </c>
    </row>
    <row r="346" spans="1:36" s="3" customFormat="1" x14ac:dyDescent="0.2">
      <c r="A346" s="3" t="str">
        <f>IF(Line[DWG File Name]="","",Line[DWG File Name])</f>
        <v/>
      </c>
      <c r="B346" s="3" t="str">
        <f>IF(Line[DWG Layer Name]="","",Line[DWG Layer Name])</f>
        <v/>
      </c>
      <c r="C346" s="3" t="str">
        <f>IF(Line[DWG Handle]="","",Line[DWG Handle])</f>
        <v/>
      </c>
      <c r="D346" s="58" t="str">
        <f>IF(Line[Approx Centroid X]="","",Line[Approx Centroid X])</f>
        <v/>
      </c>
      <c r="E346" s="58" t="str">
        <f>IF(Line[Approx Centroid Y]="","",Line[Approx Centroid Y])</f>
        <v/>
      </c>
      <c r="F346" s="3" t="str">
        <f>IF(Line[Replacement Asset]="","",Line[Replacement Asset])</f>
        <v/>
      </c>
      <c r="G346" s="3" t="str">
        <f>IF(Line[Asset ID]="","",UPPER(Line[Asset ID]))</f>
        <v/>
      </c>
      <c r="H346" s="3" t="str">
        <f>IF(Line[Asset Group]="","",VLOOKUP(Line[Asset Group],asset_grp_line,4,FALSE))</f>
        <v/>
      </c>
      <c r="I346" s="3" t="str">
        <f>IF(Line[Asset Group]="","",VLOOKUP(Line[Asset Group],asset_grp_line,2,FALSE))</f>
        <v/>
      </c>
      <c r="J346" s="3" t="str">
        <f>IF(Line[Asset Group]="","",VLOOKUP(Line[Asset Group],asset_grp_line,3,FALSE))</f>
        <v/>
      </c>
      <c r="K346" s="3" t="str">
        <f>IF(Line[Asset Group]="","",VLOOKUP(Line[Asset Type],type_master_list,2,FALSE))</f>
        <v/>
      </c>
      <c r="L346" s="3" t="str">
        <f>IF(Line[Asset Name]="","",PROPER(Line[Asset Name]))</f>
        <v/>
      </c>
      <c r="M346" s="11" t="str">
        <f>IF(Line[Install Date]="","",(Line[Install Date]))</f>
        <v/>
      </c>
      <c r="N346" s="3" t="str">
        <f>IF(Line[Note]="","",PROPER(Line[Note]))</f>
        <v/>
      </c>
      <c r="O346" s="3" t="str">
        <f>IF(Line[Resource Consent Number]="","",UPPER(Line[Resource Consent Number]))</f>
        <v/>
      </c>
      <c r="P346" s="53" t="str">
        <f>IF(Line[Asset Unit Cost]="","",Line[Asset Unit Cost])</f>
        <v/>
      </c>
      <c r="Q346" s="3" t="str">
        <f>IF(Line[Added By]="","",UPPER(Line[Added By]))</f>
        <v/>
      </c>
      <c r="R346" s="11" t="str">
        <f>IF(Line[Added Date]="","",(Line[Added Date]))</f>
        <v/>
      </c>
      <c r="S346" s="3" t="str">
        <f>IF(Line[Z COORD]="","",PROPER(Line[Z COORD]))</f>
        <v/>
      </c>
      <c r="T346" s="3" t="str">
        <f>IF(Line[Asset Description]="","",PROPER(Line[Asset Description]))</f>
        <v/>
      </c>
      <c r="U346" s="3" t="str">
        <f>IF(Line[Asset Group]="","",VLOOKUP(Line[Wall SubType],subdom_master_gdb,2,FALSE))</f>
        <v/>
      </c>
      <c r="V346" s="3" t="str">
        <f>IF(Line[Asset Group]="","",VLOOKUP(Line[Material],material_master,2,FALSE))</f>
        <v/>
      </c>
      <c r="W346" s="3" t="str">
        <f>IF(Line[Height m]="","",Line[Height m])</f>
        <v/>
      </c>
      <c r="X346" s="3" t="str">
        <f>IF(Line[Length m]="","",Line[Length m])</f>
        <v/>
      </c>
      <c r="Y346" s="3" t="str">
        <f>IF(Line[Width m]="","",Line[Width m])</f>
        <v/>
      </c>
      <c r="Z346" s="3" t="str">
        <f>IF(Line[Asset Group]="","",VLOOKUP(Line[Purpose],f_g_function,2,FALSE))</f>
        <v/>
      </c>
      <c r="AA346" s="3" t="str">
        <f>IF(Line[Asset Group]="","",VLOOKUP(Line[Post Material],material_master,2,FALSE))</f>
        <v/>
      </c>
      <c r="AB346" s="3" t="str">
        <f>IF(Line[Pipe Diameter mm]="","",Line[Pipe Diameter mm])</f>
        <v/>
      </c>
      <c r="AC346" s="3" t="str">
        <f>IF(Line[Asset Group]="","",VLOOKUP(Line[Pipe Material],irrigation_pipe_material,2,FALSE))</f>
        <v/>
      </c>
      <c r="AD346" s="3" t="str">
        <f>IF(Line[Asset Group]="","",VLOOKUP(Line[System],irrigation_system,2,FALSE))</f>
        <v/>
      </c>
      <c r="AE346" s="3" t="str">
        <f>IF(Line[Asset Group]="","",VLOOKUP(Line[Status],irrigation_status,2,FALSE))</f>
        <v/>
      </c>
      <c r="AF346" s="3" t="str">
        <f>IF(Line[Asset Group]="","",VLOOKUP(Line[Surface],subdom_master_gdb,2,FALSE))</f>
        <v/>
      </c>
      <c r="AG346" s="3" t="str">
        <f>IF(Line[Surface Layer Depth mm]="","",Line[Surface Layer Depth mm])</f>
        <v/>
      </c>
      <c r="AH346" s="3" t="str">
        <f>IF(Line[Av Width m]="","",Line[Av Width m])</f>
        <v/>
      </c>
      <c r="AI346" s="3" t="str">
        <f>IF(Line[Asset Group]="","",VLOOKUP(Line[Cycle],yes_no,2,FALSE))</f>
        <v/>
      </c>
      <c r="AJ346" s="3" t="str">
        <f>IF(Line[Asset Group]="","",VLOOKUP(Line[Species],hedge_species,2,FALSE))</f>
        <v/>
      </c>
    </row>
    <row r="347" spans="1:36" s="3" customFormat="1" x14ac:dyDescent="0.2">
      <c r="A347" s="3" t="str">
        <f>IF(Line[DWG File Name]="","",Line[DWG File Name])</f>
        <v/>
      </c>
      <c r="B347" s="3" t="str">
        <f>IF(Line[DWG Layer Name]="","",Line[DWG Layer Name])</f>
        <v/>
      </c>
      <c r="C347" s="3" t="str">
        <f>IF(Line[DWG Handle]="","",Line[DWG Handle])</f>
        <v/>
      </c>
      <c r="D347" s="58" t="str">
        <f>IF(Line[Approx Centroid X]="","",Line[Approx Centroid X])</f>
        <v/>
      </c>
      <c r="E347" s="58" t="str">
        <f>IF(Line[Approx Centroid Y]="","",Line[Approx Centroid Y])</f>
        <v/>
      </c>
      <c r="F347" s="3" t="str">
        <f>IF(Line[Replacement Asset]="","",Line[Replacement Asset])</f>
        <v/>
      </c>
      <c r="G347" s="3" t="str">
        <f>IF(Line[Asset ID]="","",UPPER(Line[Asset ID]))</f>
        <v/>
      </c>
      <c r="H347" s="3" t="str">
        <f>IF(Line[Asset Group]="","",VLOOKUP(Line[Asset Group],asset_grp_line,4,FALSE))</f>
        <v/>
      </c>
      <c r="I347" s="3" t="str">
        <f>IF(Line[Asset Group]="","",VLOOKUP(Line[Asset Group],asset_grp_line,2,FALSE))</f>
        <v/>
      </c>
      <c r="J347" s="3" t="str">
        <f>IF(Line[Asset Group]="","",VLOOKUP(Line[Asset Group],asset_grp_line,3,FALSE))</f>
        <v/>
      </c>
      <c r="K347" s="3" t="str">
        <f>IF(Line[Asset Group]="","",VLOOKUP(Line[Asset Type],type_master_list,2,FALSE))</f>
        <v/>
      </c>
      <c r="L347" s="3" t="str">
        <f>IF(Line[Asset Name]="","",PROPER(Line[Asset Name]))</f>
        <v/>
      </c>
      <c r="M347" s="11" t="str">
        <f>IF(Line[Install Date]="","",(Line[Install Date]))</f>
        <v/>
      </c>
      <c r="N347" s="3" t="str">
        <f>IF(Line[Note]="","",PROPER(Line[Note]))</f>
        <v/>
      </c>
      <c r="O347" s="3" t="str">
        <f>IF(Line[Resource Consent Number]="","",UPPER(Line[Resource Consent Number]))</f>
        <v/>
      </c>
      <c r="P347" s="53" t="str">
        <f>IF(Line[Asset Unit Cost]="","",Line[Asset Unit Cost])</f>
        <v/>
      </c>
      <c r="Q347" s="3" t="str">
        <f>IF(Line[Added By]="","",UPPER(Line[Added By]))</f>
        <v/>
      </c>
      <c r="R347" s="11" t="str">
        <f>IF(Line[Added Date]="","",(Line[Added Date]))</f>
        <v/>
      </c>
      <c r="S347" s="3" t="str">
        <f>IF(Line[Z COORD]="","",PROPER(Line[Z COORD]))</f>
        <v/>
      </c>
      <c r="T347" s="3" t="str">
        <f>IF(Line[Asset Description]="","",PROPER(Line[Asset Description]))</f>
        <v/>
      </c>
      <c r="U347" s="3" t="str">
        <f>IF(Line[Asset Group]="","",VLOOKUP(Line[Wall SubType],subdom_master_gdb,2,FALSE))</f>
        <v/>
      </c>
      <c r="V347" s="3" t="str">
        <f>IF(Line[Asset Group]="","",VLOOKUP(Line[Material],material_master,2,FALSE))</f>
        <v/>
      </c>
      <c r="W347" s="3" t="str">
        <f>IF(Line[Height m]="","",Line[Height m])</f>
        <v/>
      </c>
      <c r="X347" s="3" t="str">
        <f>IF(Line[Length m]="","",Line[Length m])</f>
        <v/>
      </c>
      <c r="Y347" s="3" t="str">
        <f>IF(Line[Width m]="","",Line[Width m])</f>
        <v/>
      </c>
      <c r="Z347" s="3" t="str">
        <f>IF(Line[Asset Group]="","",VLOOKUP(Line[Purpose],f_g_function,2,FALSE))</f>
        <v/>
      </c>
      <c r="AA347" s="3" t="str">
        <f>IF(Line[Asset Group]="","",VLOOKUP(Line[Post Material],material_master,2,FALSE))</f>
        <v/>
      </c>
      <c r="AB347" s="3" t="str">
        <f>IF(Line[Pipe Diameter mm]="","",Line[Pipe Diameter mm])</f>
        <v/>
      </c>
      <c r="AC347" s="3" t="str">
        <f>IF(Line[Asset Group]="","",VLOOKUP(Line[Pipe Material],irrigation_pipe_material,2,FALSE))</f>
        <v/>
      </c>
      <c r="AD347" s="3" t="str">
        <f>IF(Line[Asset Group]="","",VLOOKUP(Line[System],irrigation_system,2,FALSE))</f>
        <v/>
      </c>
      <c r="AE347" s="3" t="str">
        <f>IF(Line[Asset Group]="","",VLOOKUP(Line[Status],irrigation_status,2,FALSE))</f>
        <v/>
      </c>
      <c r="AF347" s="3" t="str">
        <f>IF(Line[Asset Group]="","",VLOOKUP(Line[Surface],subdom_master_gdb,2,FALSE))</f>
        <v/>
      </c>
      <c r="AG347" s="3" t="str">
        <f>IF(Line[Surface Layer Depth mm]="","",Line[Surface Layer Depth mm])</f>
        <v/>
      </c>
      <c r="AH347" s="3" t="str">
        <f>IF(Line[Av Width m]="","",Line[Av Width m])</f>
        <v/>
      </c>
      <c r="AI347" s="3" t="str">
        <f>IF(Line[Asset Group]="","",VLOOKUP(Line[Cycle],yes_no,2,FALSE))</f>
        <v/>
      </c>
      <c r="AJ347" s="3" t="str">
        <f>IF(Line[Asset Group]="","",VLOOKUP(Line[Species],hedge_species,2,FALSE))</f>
        <v/>
      </c>
    </row>
    <row r="348" spans="1:36" s="3" customFormat="1" x14ac:dyDescent="0.2">
      <c r="A348" s="3" t="str">
        <f>IF(Line[DWG File Name]="","",Line[DWG File Name])</f>
        <v/>
      </c>
      <c r="B348" s="3" t="str">
        <f>IF(Line[DWG Layer Name]="","",Line[DWG Layer Name])</f>
        <v/>
      </c>
      <c r="C348" s="3" t="str">
        <f>IF(Line[DWG Handle]="","",Line[DWG Handle])</f>
        <v/>
      </c>
      <c r="D348" s="58" t="str">
        <f>IF(Line[Approx Centroid X]="","",Line[Approx Centroid X])</f>
        <v/>
      </c>
      <c r="E348" s="58" t="str">
        <f>IF(Line[Approx Centroid Y]="","",Line[Approx Centroid Y])</f>
        <v/>
      </c>
      <c r="F348" s="3" t="str">
        <f>IF(Line[Replacement Asset]="","",Line[Replacement Asset])</f>
        <v/>
      </c>
      <c r="G348" s="3" t="str">
        <f>IF(Line[Asset ID]="","",UPPER(Line[Asset ID]))</f>
        <v/>
      </c>
      <c r="H348" s="3" t="str">
        <f>IF(Line[Asset Group]="","",VLOOKUP(Line[Asset Group],asset_grp_line,4,FALSE))</f>
        <v/>
      </c>
      <c r="I348" s="3" t="str">
        <f>IF(Line[Asset Group]="","",VLOOKUP(Line[Asset Group],asset_grp_line,2,FALSE))</f>
        <v/>
      </c>
      <c r="J348" s="3" t="str">
        <f>IF(Line[Asset Group]="","",VLOOKUP(Line[Asset Group],asset_grp_line,3,FALSE))</f>
        <v/>
      </c>
      <c r="K348" s="3" t="str">
        <f>IF(Line[Asset Group]="","",VLOOKUP(Line[Asset Type],type_master_list,2,FALSE))</f>
        <v/>
      </c>
      <c r="L348" s="3" t="str">
        <f>IF(Line[Asset Name]="","",PROPER(Line[Asset Name]))</f>
        <v/>
      </c>
      <c r="M348" s="11" t="str">
        <f>IF(Line[Install Date]="","",(Line[Install Date]))</f>
        <v/>
      </c>
      <c r="N348" s="3" t="str">
        <f>IF(Line[Note]="","",PROPER(Line[Note]))</f>
        <v/>
      </c>
      <c r="O348" s="3" t="str">
        <f>IF(Line[Resource Consent Number]="","",UPPER(Line[Resource Consent Number]))</f>
        <v/>
      </c>
      <c r="P348" s="53" t="str">
        <f>IF(Line[Asset Unit Cost]="","",Line[Asset Unit Cost])</f>
        <v/>
      </c>
      <c r="Q348" s="3" t="str">
        <f>IF(Line[Added By]="","",UPPER(Line[Added By]))</f>
        <v/>
      </c>
      <c r="R348" s="11" t="str">
        <f>IF(Line[Added Date]="","",(Line[Added Date]))</f>
        <v/>
      </c>
      <c r="S348" s="3" t="str">
        <f>IF(Line[Z COORD]="","",PROPER(Line[Z COORD]))</f>
        <v/>
      </c>
      <c r="T348" s="3" t="str">
        <f>IF(Line[Asset Description]="","",PROPER(Line[Asset Description]))</f>
        <v/>
      </c>
      <c r="U348" s="3" t="str">
        <f>IF(Line[Asset Group]="","",VLOOKUP(Line[Wall SubType],subdom_master_gdb,2,FALSE))</f>
        <v/>
      </c>
      <c r="V348" s="3" t="str">
        <f>IF(Line[Asset Group]="","",VLOOKUP(Line[Material],material_master,2,FALSE))</f>
        <v/>
      </c>
      <c r="W348" s="3" t="str">
        <f>IF(Line[Height m]="","",Line[Height m])</f>
        <v/>
      </c>
      <c r="X348" s="3" t="str">
        <f>IF(Line[Length m]="","",Line[Length m])</f>
        <v/>
      </c>
      <c r="Y348" s="3" t="str">
        <f>IF(Line[Width m]="","",Line[Width m])</f>
        <v/>
      </c>
      <c r="Z348" s="3" t="str">
        <f>IF(Line[Asset Group]="","",VLOOKUP(Line[Purpose],f_g_function,2,FALSE))</f>
        <v/>
      </c>
      <c r="AA348" s="3" t="str">
        <f>IF(Line[Asset Group]="","",VLOOKUP(Line[Post Material],material_master,2,FALSE))</f>
        <v/>
      </c>
      <c r="AB348" s="3" t="str">
        <f>IF(Line[Pipe Diameter mm]="","",Line[Pipe Diameter mm])</f>
        <v/>
      </c>
      <c r="AC348" s="3" t="str">
        <f>IF(Line[Asset Group]="","",VLOOKUP(Line[Pipe Material],irrigation_pipe_material,2,FALSE))</f>
        <v/>
      </c>
      <c r="AD348" s="3" t="str">
        <f>IF(Line[Asset Group]="","",VLOOKUP(Line[System],irrigation_system,2,FALSE))</f>
        <v/>
      </c>
      <c r="AE348" s="3" t="str">
        <f>IF(Line[Asset Group]="","",VLOOKUP(Line[Status],irrigation_status,2,FALSE))</f>
        <v/>
      </c>
      <c r="AF348" s="3" t="str">
        <f>IF(Line[Asset Group]="","",VLOOKUP(Line[Surface],subdom_master_gdb,2,FALSE))</f>
        <v/>
      </c>
      <c r="AG348" s="3" t="str">
        <f>IF(Line[Surface Layer Depth mm]="","",Line[Surface Layer Depth mm])</f>
        <v/>
      </c>
      <c r="AH348" s="3" t="str">
        <f>IF(Line[Av Width m]="","",Line[Av Width m])</f>
        <v/>
      </c>
      <c r="AI348" s="3" t="str">
        <f>IF(Line[Asset Group]="","",VLOOKUP(Line[Cycle],yes_no,2,FALSE))</f>
        <v/>
      </c>
      <c r="AJ348" s="3" t="str">
        <f>IF(Line[Asset Group]="","",VLOOKUP(Line[Species],hedge_species,2,FALSE))</f>
        <v/>
      </c>
    </row>
    <row r="349" spans="1:36" s="3" customFormat="1" x14ac:dyDescent="0.2">
      <c r="A349" s="3" t="str">
        <f>IF(Line[DWG File Name]="","",Line[DWG File Name])</f>
        <v/>
      </c>
      <c r="B349" s="3" t="str">
        <f>IF(Line[DWG Layer Name]="","",Line[DWG Layer Name])</f>
        <v/>
      </c>
      <c r="C349" s="3" t="str">
        <f>IF(Line[DWG Handle]="","",Line[DWG Handle])</f>
        <v/>
      </c>
      <c r="D349" s="58" t="str">
        <f>IF(Line[Approx Centroid X]="","",Line[Approx Centroid X])</f>
        <v/>
      </c>
      <c r="E349" s="58" t="str">
        <f>IF(Line[Approx Centroid Y]="","",Line[Approx Centroid Y])</f>
        <v/>
      </c>
      <c r="F349" s="3" t="str">
        <f>IF(Line[Replacement Asset]="","",Line[Replacement Asset])</f>
        <v/>
      </c>
      <c r="G349" s="3" t="str">
        <f>IF(Line[Asset ID]="","",UPPER(Line[Asset ID]))</f>
        <v/>
      </c>
      <c r="H349" s="3" t="str">
        <f>IF(Line[Asset Group]="","",VLOOKUP(Line[Asset Group],asset_grp_line,4,FALSE))</f>
        <v/>
      </c>
      <c r="I349" s="3" t="str">
        <f>IF(Line[Asset Group]="","",VLOOKUP(Line[Asset Group],asset_grp_line,2,FALSE))</f>
        <v/>
      </c>
      <c r="J349" s="3" t="str">
        <f>IF(Line[Asset Group]="","",VLOOKUP(Line[Asset Group],asset_grp_line,3,FALSE))</f>
        <v/>
      </c>
      <c r="K349" s="3" t="str">
        <f>IF(Line[Asset Group]="","",VLOOKUP(Line[Asset Type],type_master_list,2,FALSE))</f>
        <v/>
      </c>
      <c r="L349" s="3" t="str">
        <f>IF(Line[Asset Name]="","",PROPER(Line[Asset Name]))</f>
        <v/>
      </c>
      <c r="M349" s="11" t="str">
        <f>IF(Line[Install Date]="","",(Line[Install Date]))</f>
        <v/>
      </c>
      <c r="N349" s="3" t="str">
        <f>IF(Line[Note]="","",PROPER(Line[Note]))</f>
        <v/>
      </c>
      <c r="O349" s="3" t="str">
        <f>IF(Line[Resource Consent Number]="","",UPPER(Line[Resource Consent Number]))</f>
        <v/>
      </c>
      <c r="P349" s="53" t="str">
        <f>IF(Line[Asset Unit Cost]="","",Line[Asset Unit Cost])</f>
        <v/>
      </c>
      <c r="Q349" s="3" t="str">
        <f>IF(Line[Added By]="","",UPPER(Line[Added By]))</f>
        <v/>
      </c>
      <c r="R349" s="11" t="str">
        <f>IF(Line[Added Date]="","",(Line[Added Date]))</f>
        <v/>
      </c>
      <c r="S349" s="3" t="str">
        <f>IF(Line[Z COORD]="","",PROPER(Line[Z COORD]))</f>
        <v/>
      </c>
      <c r="T349" s="3" t="str">
        <f>IF(Line[Asset Description]="","",PROPER(Line[Asset Description]))</f>
        <v/>
      </c>
      <c r="U349" s="3" t="str">
        <f>IF(Line[Asset Group]="","",VLOOKUP(Line[Wall SubType],subdom_master_gdb,2,FALSE))</f>
        <v/>
      </c>
      <c r="V349" s="3" t="str">
        <f>IF(Line[Asset Group]="","",VLOOKUP(Line[Material],material_master,2,FALSE))</f>
        <v/>
      </c>
      <c r="W349" s="3" t="str">
        <f>IF(Line[Height m]="","",Line[Height m])</f>
        <v/>
      </c>
      <c r="X349" s="3" t="str">
        <f>IF(Line[Length m]="","",Line[Length m])</f>
        <v/>
      </c>
      <c r="Y349" s="3" t="str">
        <f>IF(Line[Width m]="","",Line[Width m])</f>
        <v/>
      </c>
      <c r="Z349" s="3" t="str">
        <f>IF(Line[Asset Group]="","",VLOOKUP(Line[Purpose],f_g_function,2,FALSE))</f>
        <v/>
      </c>
      <c r="AA349" s="3" t="str">
        <f>IF(Line[Asset Group]="","",VLOOKUP(Line[Post Material],material_master,2,FALSE))</f>
        <v/>
      </c>
      <c r="AB349" s="3" t="str">
        <f>IF(Line[Pipe Diameter mm]="","",Line[Pipe Diameter mm])</f>
        <v/>
      </c>
      <c r="AC349" s="3" t="str">
        <f>IF(Line[Asset Group]="","",VLOOKUP(Line[Pipe Material],irrigation_pipe_material,2,FALSE))</f>
        <v/>
      </c>
      <c r="AD349" s="3" t="str">
        <f>IF(Line[Asset Group]="","",VLOOKUP(Line[System],irrigation_system,2,FALSE))</f>
        <v/>
      </c>
      <c r="AE349" s="3" t="str">
        <f>IF(Line[Asset Group]="","",VLOOKUP(Line[Status],irrigation_status,2,FALSE))</f>
        <v/>
      </c>
      <c r="AF349" s="3" t="str">
        <f>IF(Line[Asset Group]="","",VLOOKUP(Line[Surface],subdom_master_gdb,2,FALSE))</f>
        <v/>
      </c>
      <c r="AG349" s="3" t="str">
        <f>IF(Line[Surface Layer Depth mm]="","",Line[Surface Layer Depth mm])</f>
        <v/>
      </c>
      <c r="AH349" s="3" t="str">
        <f>IF(Line[Av Width m]="","",Line[Av Width m])</f>
        <v/>
      </c>
      <c r="AI349" s="3" t="str">
        <f>IF(Line[Asset Group]="","",VLOOKUP(Line[Cycle],yes_no,2,FALSE))</f>
        <v/>
      </c>
      <c r="AJ349" s="3" t="str">
        <f>IF(Line[Asset Group]="","",VLOOKUP(Line[Species],hedge_species,2,FALSE))</f>
        <v/>
      </c>
    </row>
    <row r="350" spans="1:36" s="3" customFormat="1" x14ac:dyDescent="0.2">
      <c r="A350" s="3" t="str">
        <f>IF(Line[DWG File Name]="","",Line[DWG File Name])</f>
        <v/>
      </c>
      <c r="B350" s="3" t="str">
        <f>IF(Line[DWG Layer Name]="","",Line[DWG Layer Name])</f>
        <v/>
      </c>
      <c r="C350" s="3" t="str">
        <f>IF(Line[DWG Handle]="","",Line[DWG Handle])</f>
        <v/>
      </c>
      <c r="D350" s="58" t="str">
        <f>IF(Line[Approx Centroid X]="","",Line[Approx Centroid X])</f>
        <v/>
      </c>
      <c r="E350" s="58" t="str">
        <f>IF(Line[Approx Centroid Y]="","",Line[Approx Centroid Y])</f>
        <v/>
      </c>
      <c r="F350" s="3" t="str">
        <f>IF(Line[Replacement Asset]="","",Line[Replacement Asset])</f>
        <v/>
      </c>
      <c r="G350" s="3" t="str">
        <f>IF(Line[Asset ID]="","",UPPER(Line[Asset ID]))</f>
        <v/>
      </c>
      <c r="H350" s="3" t="str">
        <f>IF(Line[Asset Group]="","",VLOOKUP(Line[Asset Group],asset_grp_line,4,FALSE))</f>
        <v/>
      </c>
      <c r="I350" s="3" t="str">
        <f>IF(Line[Asset Group]="","",VLOOKUP(Line[Asset Group],asset_grp_line,2,FALSE))</f>
        <v/>
      </c>
      <c r="J350" s="3" t="str">
        <f>IF(Line[Asset Group]="","",VLOOKUP(Line[Asset Group],asset_grp_line,3,FALSE))</f>
        <v/>
      </c>
      <c r="K350" s="3" t="str">
        <f>IF(Line[Asset Group]="","",VLOOKUP(Line[Asset Type],type_master_list,2,FALSE))</f>
        <v/>
      </c>
      <c r="L350" s="3" t="str">
        <f>IF(Line[Asset Name]="","",PROPER(Line[Asset Name]))</f>
        <v/>
      </c>
      <c r="M350" s="11" t="str">
        <f>IF(Line[Install Date]="","",(Line[Install Date]))</f>
        <v/>
      </c>
      <c r="N350" s="3" t="str">
        <f>IF(Line[Note]="","",PROPER(Line[Note]))</f>
        <v/>
      </c>
      <c r="O350" s="3" t="str">
        <f>IF(Line[Resource Consent Number]="","",UPPER(Line[Resource Consent Number]))</f>
        <v/>
      </c>
      <c r="P350" s="53" t="str">
        <f>IF(Line[Asset Unit Cost]="","",Line[Asset Unit Cost])</f>
        <v/>
      </c>
      <c r="Q350" s="3" t="str">
        <f>IF(Line[Added By]="","",UPPER(Line[Added By]))</f>
        <v/>
      </c>
      <c r="R350" s="11" t="str">
        <f>IF(Line[Added Date]="","",(Line[Added Date]))</f>
        <v/>
      </c>
      <c r="S350" s="3" t="str">
        <f>IF(Line[Z COORD]="","",PROPER(Line[Z COORD]))</f>
        <v/>
      </c>
      <c r="T350" s="3" t="str">
        <f>IF(Line[Asset Description]="","",PROPER(Line[Asset Description]))</f>
        <v/>
      </c>
      <c r="U350" s="3" t="str">
        <f>IF(Line[Asset Group]="","",VLOOKUP(Line[Wall SubType],subdom_master_gdb,2,FALSE))</f>
        <v/>
      </c>
      <c r="V350" s="3" t="str">
        <f>IF(Line[Asset Group]="","",VLOOKUP(Line[Material],material_master,2,FALSE))</f>
        <v/>
      </c>
      <c r="W350" s="3" t="str">
        <f>IF(Line[Height m]="","",Line[Height m])</f>
        <v/>
      </c>
      <c r="X350" s="3" t="str">
        <f>IF(Line[Length m]="","",Line[Length m])</f>
        <v/>
      </c>
      <c r="Y350" s="3" t="str">
        <f>IF(Line[Width m]="","",Line[Width m])</f>
        <v/>
      </c>
      <c r="Z350" s="3" t="str">
        <f>IF(Line[Asset Group]="","",VLOOKUP(Line[Purpose],f_g_function,2,FALSE))</f>
        <v/>
      </c>
      <c r="AA350" s="3" t="str">
        <f>IF(Line[Asset Group]="","",VLOOKUP(Line[Post Material],material_master,2,FALSE))</f>
        <v/>
      </c>
      <c r="AB350" s="3" t="str">
        <f>IF(Line[Pipe Diameter mm]="","",Line[Pipe Diameter mm])</f>
        <v/>
      </c>
      <c r="AC350" s="3" t="str">
        <f>IF(Line[Asset Group]="","",VLOOKUP(Line[Pipe Material],irrigation_pipe_material,2,FALSE))</f>
        <v/>
      </c>
      <c r="AD350" s="3" t="str">
        <f>IF(Line[Asset Group]="","",VLOOKUP(Line[System],irrigation_system,2,FALSE))</f>
        <v/>
      </c>
      <c r="AE350" s="3" t="str">
        <f>IF(Line[Asset Group]="","",VLOOKUP(Line[Status],irrigation_status,2,FALSE))</f>
        <v/>
      </c>
      <c r="AF350" s="3" t="str">
        <f>IF(Line[Asset Group]="","",VLOOKUP(Line[Surface],subdom_master_gdb,2,FALSE))</f>
        <v/>
      </c>
      <c r="AG350" s="3" t="str">
        <f>IF(Line[Surface Layer Depth mm]="","",Line[Surface Layer Depth mm])</f>
        <v/>
      </c>
      <c r="AH350" s="3" t="str">
        <f>IF(Line[Av Width m]="","",Line[Av Width m])</f>
        <v/>
      </c>
      <c r="AI350" s="3" t="str">
        <f>IF(Line[Asset Group]="","",VLOOKUP(Line[Cycle],yes_no,2,FALSE))</f>
        <v/>
      </c>
      <c r="AJ350" s="3" t="str">
        <f>IF(Line[Asset Group]="","",VLOOKUP(Line[Species],hedge_species,2,FALSE))</f>
        <v/>
      </c>
    </row>
    <row r="351" spans="1:36" s="3" customFormat="1" x14ac:dyDescent="0.2">
      <c r="A351" s="3" t="str">
        <f>IF(Line[DWG File Name]="","",Line[DWG File Name])</f>
        <v/>
      </c>
      <c r="B351" s="3" t="str">
        <f>IF(Line[DWG Layer Name]="","",Line[DWG Layer Name])</f>
        <v/>
      </c>
      <c r="C351" s="3" t="str">
        <f>IF(Line[DWG Handle]="","",Line[DWG Handle])</f>
        <v/>
      </c>
      <c r="D351" s="58" t="str">
        <f>IF(Line[Approx Centroid X]="","",Line[Approx Centroid X])</f>
        <v/>
      </c>
      <c r="E351" s="58" t="str">
        <f>IF(Line[Approx Centroid Y]="","",Line[Approx Centroid Y])</f>
        <v/>
      </c>
      <c r="F351" s="3" t="str">
        <f>IF(Line[Replacement Asset]="","",Line[Replacement Asset])</f>
        <v/>
      </c>
      <c r="G351" s="3" t="str">
        <f>IF(Line[Asset ID]="","",UPPER(Line[Asset ID]))</f>
        <v/>
      </c>
      <c r="H351" s="3" t="str">
        <f>IF(Line[Asset Group]="","",VLOOKUP(Line[Asset Group],asset_grp_line,4,FALSE))</f>
        <v/>
      </c>
      <c r="I351" s="3" t="str">
        <f>IF(Line[Asset Group]="","",VLOOKUP(Line[Asset Group],asset_grp_line,2,FALSE))</f>
        <v/>
      </c>
      <c r="J351" s="3" t="str">
        <f>IF(Line[Asset Group]="","",VLOOKUP(Line[Asset Group],asset_grp_line,3,FALSE))</f>
        <v/>
      </c>
      <c r="K351" s="3" t="str">
        <f>IF(Line[Asset Group]="","",VLOOKUP(Line[Asset Type],type_master_list,2,FALSE))</f>
        <v/>
      </c>
      <c r="L351" s="3" t="str">
        <f>IF(Line[Asset Name]="","",PROPER(Line[Asset Name]))</f>
        <v/>
      </c>
      <c r="M351" s="11" t="str">
        <f>IF(Line[Install Date]="","",(Line[Install Date]))</f>
        <v/>
      </c>
      <c r="N351" s="3" t="str">
        <f>IF(Line[Note]="","",PROPER(Line[Note]))</f>
        <v/>
      </c>
      <c r="O351" s="3" t="str">
        <f>IF(Line[Resource Consent Number]="","",UPPER(Line[Resource Consent Number]))</f>
        <v/>
      </c>
      <c r="P351" s="53" t="str">
        <f>IF(Line[Asset Unit Cost]="","",Line[Asset Unit Cost])</f>
        <v/>
      </c>
      <c r="Q351" s="3" t="str">
        <f>IF(Line[Added By]="","",UPPER(Line[Added By]))</f>
        <v/>
      </c>
      <c r="R351" s="11" t="str">
        <f>IF(Line[Added Date]="","",(Line[Added Date]))</f>
        <v/>
      </c>
      <c r="S351" s="3" t="str">
        <f>IF(Line[Z COORD]="","",PROPER(Line[Z COORD]))</f>
        <v/>
      </c>
      <c r="T351" s="3" t="str">
        <f>IF(Line[Asset Description]="","",PROPER(Line[Asset Description]))</f>
        <v/>
      </c>
      <c r="U351" s="3" t="str">
        <f>IF(Line[Asset Group]="","",VLOOKUP(Line[Wall SubType],subdom_master_gdb,2,FALSE))</f>
        <v/>
      </c>
      <c r="V351" s="3" t="str">
        <f>IF(Line[Asset Group]="","",VLOOKUP(Line[Material],material_master,2,FALSE))</f>
        <v/>
      </c>
      <c r="W351" s="3" t="str">
        <f>IF(Line[Height m]="","",Line[Height m])</f>
        <v/>
      </c>
      <c r="X351" s="3" t="str">
        <f>IF(Line[Length m]="","",Line[Length m])</f>
        <v/>
      </c>
      <c r="Y351" s="3" t="str">
        <f>IF(Line[Width m]="","",Line[Width m])</f>
        <v/>
      </c>
      <c r="Z351" s="3" t="str">
        <f>IF(Line[Asset Group]="","",VLOOKUP(Line[Purpose],f_g_function,2,FALSE))</f>
        <v/>
      </c>
      <c r="AA351" s="3" t="str">
        <f>IF(Line[Asset Group]="","",VLOOKUP(Line[Post Material],material_master,2,FALSE))</f>
        <v/>
      </c>
      <c r="AB351" s="3" t="str">
        <f>IF(Line[Pipe Diameter mm]="","",Line[Pipe Diameter mm])</f>
        <v/>
      </c>
      <c r="AC351" s="3" t="str">
        <f>IF(Line[Asset Group]="","",VLOOKUP(Line[Pipe Material],irrigation_pipe_material,2,FALSE))</f>
        <v/>
      </c>
      <c r="AD351" s="3" t="str">
        <f>IF(Line[Asset Group]="","",VLOOKUP(Line[System],irrigation_system,2,FALSE))</f>
        <v/>
      </c>
      <c r="AE351" s="3" t="str">
        <f>IF(Line[Asset Group]="","",VLOOKUP(Line[Status],irrigation_status,2,FALSE))</f>
        <v/>
      </c>
      <c r="AF351" s="3" t="str">
        <f>IF(Line[Asset Group]="","",VLOOKUP(Line[Surface],subdom_master_gdb,2,FALSE))</f>
        <v/>
      </c>
      <c r="AG351" s="3" t="str">
        <f>IF(Line[Surface Layer Depth mm]="","",Line[Surface Layer Depth mm])</f>
        <v/>
      </c>
      <c r="AH351" s="3" t="str">
        <f>IF(Line[Av Width m]="","",Line[Av Width m])</f>
        <v/>
      </c>
      <c r="AI351" s="3" t="str">
        <f>IF(Line[Asset Group]="","",VLOOKUP(Line[Cycle],yes_no,2,FALSE))</f>
        <v/>
      </c>
      <c r="AJ351" s="3" t="str">
        <f>IF(Line[Asset Group]="","",VLOOKUP(Line[Species],hedge_species,2,FALSE))</f>
        <v/>
      </c>
    </row>
    <row r="352" spans="1:36" s="3" customFormat="1" x14ac:dyDescent="0.2">
      <c r="A352" s="3" t="str">
        <f>IF(Line[DWG File Name]="","",Line[DWG File Name])</f>
        <v/>
      </c>
      <c r="B352" s="3" t="str">
        <f>IF(Line[DWG Layer Name]="","",Line[DWG Layer Name])</f>
        <v/>
      </c>
      <c r="C352" s="3" t="str">
        <f>IF(Line[DWG Handle]="","",Line[DWG Handle])</f>
        <v/>
      </c>
      <c r="D352" s="58" t="str">
        <f>IF(Line[Approx Centroid X]="","",Line[Approx Centroid X])</f>
        <v/>
      </c>
      <c r="E352" s="58" t="str">
        <f>IF(Line[Approx Centroid Y]="","",Line[Approx Centroid Y])</f>
        <v/>
      </c>
      <c r="F352" s="3" t="str">
        <f>IF(Line[Replacement Asset]="","",Line[Replacement Asset])</f>
        <v/>
      </c>
      <c r="G352" s="3" t="str">
        <f>IF(Line[Asset ID]="","",UPPER(Line[Asset ID]))</f>
        <v/>
      </c>
      <c r="H352" s="3" t="str">
        <f>IF(Line[Asset Group]="","",VLOOKUP(Line[Asset Group],asset_grp_line,4,FALSE))</f>
        <v/>
      </c>
      <c r="I352" s="3" t="str">
        <f>IF(Line[Asset Group]="","",VLOOKUP(Line[Asset Group],asset_grp_line,2,FALSE))</f>
        <v/>
      </c>
      <c r="J352" s="3" t="str">
        <f>IF(Line[Asset Group]="","",VLOOKUP(Line[Asset Group],asset_grp_line,3,FALSE))</f>
        <v/>
      </c>
      <c r="K352" s="3" t="str">
        <f>IF(Line[Asset Group]="","",VLOOKUP(Line[Asset Type],type_master_list,2,FALSE))</f>
        <v/>
      </c>
      <c r="L352" s="3" t="str">
        <f>IF(Line[Asset Name]="","",PROPER(Line[Asset Name]))</f>
        <v/>
      </c>
      <c r="M352" s="11" t="str">
        <f>IF(Line[Install Date]="","",(Line[Install Date]))</f>
        <v/>
      </c>
      <c r="N352" s="3" t="str">
        <f>IF(Line[Note]="","",PROPER(Line[Note]))</f>
        <v/>
      </c>
      <c r="O352" s="3" t="str">
        <f>IF(Line[Resource Consent Number]="","",UPPER(Line[Resource Consent Number]))</f>
        <v/>
      </c>
      <c r="P352" s="53" t="str">
        <f>IF(Line[Asset Unit Cost]="","",Line[Asset Unit Cost])</f>
        <v/>
      </c>
      <c r="Q352" s="3" t="str">
        <f>IF(Line[Added By]="","",UPPER(Line[Added By]))</f>
        <v/>
      </c>
      <c r="R352" s="11" t="str">
        <f>IF(Line[Added Date]="","",(Line[Added Date]))</f>
        <v/>
      </c>
      <c r="S352" s="3" t="str">
        <f>IF(Line[Z COORD]="","",PROPER(Line[Z COORD]))</f>
        <v/>
      </c>
      <c r="T352" s="3" t="str">
        <f>IF(Line[Asset Description]="","",PROPER(Line[Asset Description]))</f>
        <v/>
      </c>
      <c r="U352" s="3" t="str">
        <f>IF(Line[Asset Group]="","",VLOOKUP(Line[Wall SubType],subdom_master_gdb,2,FALSE))</f>
        <v/>
      </c>
      <c r="V352" s="3" t="str">
        <f>IF(Line[Asset Group]="","",VLOOKUP(Line[Material],material_master,2,FALSE))</f>
        <v/>
      </c>
      <c r="W352" s="3" t="str">
        <f>IF(Line[Height m]="","",Line[Height m])</f>
        <v/>
      </c>
      <c r="X352" s="3" t="str">
        <f>IF(Line[Length m]="","",Line[Length m])</f>
        <v/>
      </c>
      <c r="Y352" s="3" t="str">
        <f>IF(Line[Width m]="","",Line[Width m])</f>
        <v/>
      </c>
      <c r="Z352" s="3" t="str">
        <f>IF(Line[Asset Group]="","",VLOOKUP(Line[Purpose],f_g_function,2,FALSE))</f>
        <v/>
      </c>
      <c r="AA352" s="3" t="str">
        <f>IF(Line[Asset Group]="","",VLOOKUP(Line[Post Material],material_master,2,FALSE))</f>
        <v/>
      </c>
      <c r="AB352" s="3" t="str">
        <f>IF(Line[Pipe Diameter mm]="","",Line[Pipe Diameter mm])</f>
        <v/>
      </c>
      <c r="AC352" s="3" t="str">
        <f>IF(Line[Asset Group]="","",VLOOKUP(Line[Pipe Material],irrigation_pipe_material,2,FALSE))</f>
        <v/>
      </c>
      <c r="AD352" s="3" t="str">
        <f>IF(Line[Asset Group]="","",VLOOKUP(Line[System],irrigation_system,2,FALSE))</f>
        <v/>
      </c>
      <c r="AE352" s="3" t="str">
        <f>IF(Line[Asset Group]="","",VLOOKUP(Line[Status],irrigation_status,2,FALSE))</f>
        <v/>
      </c>
      <c r="AF352" s="3" t="str">
        <f>IF(Line[Asset Group]="","",VLOOKUP(Line[Surface],subdom_master_gdb,2,FALSE))</f>
        <v/>
      </c>
      <c r="AG352" s="3" t="str">
        <f>IF(Line[Surface Layer Depth mm]="","",Line[Surface Layer Depth mm])</f>
        <v/>
      </c>
      <c r="AH352" s="3" t="str">
        <f>IF(Line[Av Width m]="","",Line[Av Width m])</f>
        <v/>
      </c>
      <c r="AI352" s="3" t="str">
        <f>IF(Line[Asset Group]="","",VLOOKUP(Line[Cycle],yes_no,2,FALSE))</f>
        <v/>
      </c>
      <c r="AJ352" s="3" t="str">
        <f>IF(Line[Asset Group]="","",VLOOKUP(Line[Species],hedge_species,2,FALSE))</f>
        <v/>
      </c>
    </row>
    <row r="353" spans="1:36" s="3" customFormat="1" x14ac:dyDescent="0.2">
      <c r="A353" s="3" t="str">
        <f>IF(Line[DWG File Name]="","",Line[DWG File Name])</f>
        <v/>
      </c>
      <c r="B353" s="3" t="str">
        <f>IF(Line[DWG Layer Name]="","",Line[DWG Layer Name])</f>
        <v/>
      </c>
      <c r="C353" s="3" t="str">
        <f>IF(Line[DWG Handle]="","",Line[DWG Handle])</f>
        <v/>
      </c>
      <c r="D353" s="58" t="str">
        <f>IF(Line[Approx Centroid X]="","",Line[Approx Centroid X])</f>
        <v/>
      </c>
      <c r="E353" s="58" t="str">
        <f>IF(Line[Approx Centroid Y]="","",Line[Approx Centroid Y])</f>
        <v/>
      </c>
      <c r="F353" s="3" t="str">
        <f>IF(Line[Replacement Asset]="","",Line[Replacement Asset])</f>
        <v/>
      </c>
      <c r="G353" s="3" t="str">
        <f>IF(Line[Asset ID]="","",UPPER(Line[Asset ID]))</f>
        <v/>
      </c>
      <c r="H353" s="3" t="str">
        <f>IF(Line[Asset Group]="","",VLOOKUP(Line[Asset Group],asset_grp_line,4,FALSE))</f>
        <v/>
      </c>
      <c r="I353" s="3" t="str">
        <f>IF(Line[Asset Group]="","",VLOOKUP(Line[Asset Group],asset_grp_line,2,FALSE))</f>
        <v/>
      </c>
      <c r="J353" s="3" t="str">
        <f>IF(Line[Asset Group]="","",VLOOKUP(Line[Asset Group],asset_grp_line,3,FALSE))</f>
        <v/>
      </c>
      <c r="K353" s="3" t="str">
        <f>IF(Line[Asset Group]="","",VLOOKUP(Line[Asset Type],type_master_list,2,FALSE))</f>
        <v/>
      </c>
      <c r="L353" s="3" t="str">
        <f>IF(Line[Asset Name]="","",PROPER(Line[Asset Name]))</f>
        <v/>
      </c>
      <c r="M353" s="11" t="str">
        <f>IF(Line[Install Date]="","",(Line[Install Date]))</f>
        <v/>
      </c>
      <c r="N353" s="3" t="str">
        <f>IF(Line[Note]="","",PROPER(Line[Note]))</f>
        <v/>
      </c>
      <c r="O353" s="3" t="str">
        <f>IF(Line[Resource Consent Number]="","",UPPER(Line[Resource Consent Number]))</f>
        <v/>
      </c>
      <c r="P353" s="53" t="str">
        <f>IF(Line[Asset Unit Cost]="","",Line[Asset Unit Cost])</f>
        <v/>
      </c>
      <c r="Q353" s="3" t="str">
        <f>IF(Line[Added By]="","",UPPER(Line[Added By]))</f>
        <v/>
      </c>
      <c r="R353" s="11" t="str">
        <f>IF(Line[Added Date]="","",(Line[Added Date]))</f>
        <v/>
      </c>
      <c r="S353" s="3" t="str">
        <f>IF(Line[Z COORD]="","",PROPER(Line[Z COORD]))</f>
        <v/>
      </c>
      <c r="T353" s="3" t="str">
        <f>IF(Line[Asset Description]="","",PROPER(Line[Asset Description]))</f>
        <v/>
      </c>
      <c r="U353" s="3" t="str">
        <f>IF(Line[Asset Group]="","",VLOOKUP(Line[Wall SubType],subdom_master_gdb,2,FALSE))</f>
        <v/>
      </c>
      <c r="V353" s="3" t="str">
        <f>IF(Line[Asset Group]="","",VLOOKUP(Line[Material],material_master,2,FALSE))</f>
        <v/>
      </c>
      <c r="W353" s="3" t="str">
        <f>IF(Line[Height m]="","",Line[Height m])</f>
        <v/>
      </c>
      <c r="X353" s="3" t="str">
        <f>IF(Line[Length m]="","",Line[Length m])</f>
        <v/>
      </c>
      <c r="Y353" s="3" t="str">
        <f>IF(Line[Width m]="","",Line[Width m])</f>
        <v/>
      </c>
      <c r="Z353" s="3" t="str">
        <f>IF(Line[Asset Group]="","",VLOOKUP(Line[Purpose],f_g_function,2,FALSE))</f>
        <v/>
      </c>
      <c r="AA353" s="3" t="str">
        <f>IF(Line[Asset Group]="","",VLOOKUP(Line[Post Material],material_master,2,FALSE))</f>
        <v/>
      </c>
      <c r="AB353" s="3" t="str">
        <f>IF(Line[Pipe Diameter mm]="","",Line[Pipe Diameter mm])</f>
        <v/>
      </c>
      <c r="AC353" s="3" t="str">
        <f>IF(Line[Asset Group]="","",VLOOKUP(Line[Pipe Material],irrigation_pipe_material,2,FALSE))</f>
        <v/>
      </c>
      <c r="AD353" s="3" t="str">
        <f>IF(Line[Asset Group]="","",VLOOKUP(Line[System],irrigation_system,2,FALSE))</f>
        <v/>
      </c>
      <c r="AE353" s="3" t="str">
        <f>IF(Line[Asset Group]="","",VLOOKUP(Line[Status],irrigation_status,2,FALSE))</f>
        <v/>
      </c>
      <c r="AF353" s="3" t="str">
        <f>IF(Line[Asset Group]="","",VLOOKUP(Line[Surface],subdom_master_gdb,2,FALSE))</f>
        <v/>
      </c>
      <c r="AG353" s="3" t="str">
        <f>IF(Line[Surface Layer Depth mm]="","",Line[Surface Layer Depth mm])</f>
        <v/>
      </c>
      <c r="AH353" s="3" t="str">
        <f>IF(Line[Av Width m]="","",Line[Av Width m])</f>
        <v/>
      </c>
      <c r="AI353" s="3" t="str">
        <f>IF(Line[Asset Group]="","",VLOOKUP(Line[Cycle],yes_no,2,FALSE))</f>
        <v/>
      </c>
      <c r="AJ353" s="3" t="str">
        <f>IF(Line[Asset Group]="","",VLOOKUP(Line[Species],hedge_species,2,FALSE))</f>
        <v/>
      </c>
    </row>
    <row r="354" spans="1:36" s="3" customFormat="1" x14ac:dyDescent="0.2">
      <c r="A354" s="3" t="str">
        <f>IF(Line[DWG File Name]="","",Line[DWG File Name])</f>
        <v/>
      </c>
      <c r="B354" s="3" t="str">
        <f>IF(Line[DWG Layer Name]="","",Line[DWG Layer Name])</f>
        <v/>
      </c>
      <c r="C354" s="3" t="str">
        <f>IF(Line[DWG Handle]="","",Line[DWG Handle])</f>
        <v/>
      </c>
      <c r="D354" s="58" t="str">
        <f>IF(Line[Approx Centroid X]="","",Line[Approx Centroid X])</f>
        <v/>
      </c>
      <c r="E354" s="58" t="str">
        <f>IF(Line[Approx Centroid Y]="","",Line[Approx Centroid Y])</f>
        <v/>
      </c>
      <c r="F354" s="3" t="str">
        <f>IF(Line[Replacement Asset]="","",Line[Replacement Asset])</f>
        <v/>
      </c>
      <c r="G354" s="3" t="str">
        <f>IF(Line[Asset ID]="","",UPPER(Line[Asset ID]))</f>
        <v/>
      </c>
      <c r="H354" s="3" t="str">
        <f>IF(Line[Asset Group]="","",VLOOKUP(Line[Asset Group],asset_grp_line,4,FALSE))</f>
        <v/>
      </c>
      <c r="I354" s="3" t="str">
        <f>IF(Line[Asset Group]="","",VLOOKUP(Line[Asset Group],asset_grp_line,2,FALSE))</f>
        <v/>
      </c>
      <c r="J354" s="3" t="str">
        <f>IF(Line[Asset Group]="","",VLOOKUP(Line[Asset Group],asset_grp_line,3,FALSE))</f>
        <v/>
      </c>
      <c r="K354" s="3" t="str">
        <f>IF(Line[Asset Group]="","",VLOOKUP(Line[Asset Type],type_master_list,2,FALSE))</f>
        <v/>
      </c>
      <c r="L354" s="3" t="str">
        <f>IF(Line[Asset Name]="","",PROPER(Line[Asset Name]))</f>
        <v/>
      </c>
      <c r="M354" s="11" t="str">
        <f>IF(Line[Install Date]="","",(Line[Install Date]))</f>
        <v/>
      </c>
      <c r="N354" s="3" t="str">
        <f>IF(Line[Note]="","",PROPER(Line[Note]))</f>
        <v/>
      </c>
      <c r="O354" s="3" t="str">
        <f>IF(Line[Resource Consent Number]="","",UPPER(Line[Resource Consent Number]))</f>
        <v/>
      </c>
      <c r="P354" s="53" t="str">
        <f>IF(Line[Asset Unit Cost]="","",Line[Asset Unit Cost])</f>
        <v/>
      </c>
      <c r="Q354" s="3" t="str">
        <f>IF(Line[Added By]="","",UPPER(Line[Added By]))</f>
        <v/>
      </c>
      <c r="R354" s="11" t="str">
        <f>IF(Line[Added Date]="","",(Line[Added Date]))</f>
        <v/>
      </c>
      <c r="S354" s="3" t="str">
        <f>IF(Line[Z COORD]="","",PROPER(Line[Z COORD]))</f>
        <v/>
      </c>
      <c r="T354" s="3" t="str">
        <f>IF(Line[Asset Description]="","",PROPER(Line[Asset Description]))</f>
        <v/>
      </c>
      <c r="U354" s="3" t="str">
        <f>IF(Line[Asset Group]="","",VLOOKUP(Line[Wall SubType],subdom_master_gdb,2,FALSE))</f>
        <v/>
      </c>
      <c r="V354" s="3" t="str">
        <f>IF(Line[Asset Group]="","",VLOOKUP(Line[Material],material_master,2,FALSE))</f>
        <v/>
      </c>
      <c r="W354" s="3" t="str">
        <f>IF(Line[Height m]="","",Line[Height m])</f>
        <v/>
      </c>
      <c r="X354" s="3" t="str">
        <f>IF(Line[Length m]="","",Line[Length m])</f>
        <v/>
      </c>
      <c r="Y354" s="3" t="str">
        <f>IF(Line[Width m]="","",Line[Width m])</f>
        <v/>
      </c>
      <c r="Z354" s="3" t="str">
        <f>IF(Line[Asset Group]="","",VLOOKUP(Line[Purpose],f_g_function,2,FALSE))</f>
        <v/>
      </c>
      <c r="AA354" s="3" t="str">
        <f>IF(Line[Asset Group]="","",VLOOKUP(Line[Post Material],material_master,2,FALSE))</f>
        <v/>
      </c>
      <c r="AB354" s="3" t="str">
        <f>IF(Line[Pipe Diameter mm]="","",Line[Pipe Diameter mm])</f>
        <v/>
      </c>
      <c r="AC354" s="3" t="str">
        <f>IF(Line[Asset Group]="","",VLOOKUP(Line[Pipe Material],irrigation_pipe_material,2,FALSE))</f>
        <v/>
      </c>
      <c r="AD354" s="3" t="str">
        <f>IF(Line[Asset Group]="","",VLOOKUP(Line[System],irrigation_system,2,FALSE))</f>
        <v/>
      </c>
      <c r="AE354" s="3" t="str">
        <f>IF(Line[Asset Group]="","",VLOOKUP(Line[Status],irrigation_status,2,FALSE))</f>
        <v/>
      </c>
      <c r="AF354" s="3" t="str">
        <f>IF(Line[Asset Group]="","",VLOOKUP(Line[Surface],subdom_master_gdb,2,FALSE))</f>
        <v/>
      </c>
      <c r="AG354" s="3" t="str">
        <f>IF(Line[Surface Layer Depth mm]="","",Line[Surface Layer Depth mm])</f>
        <v/>
      </c>
      <c r="AH354" s="3" t="str">
        <f>IF(Line[Av Width m]="","",Line[Av Width m])</f>
        <v/>
      </c>
      <c r="AI354" s="3" t="str">
        <f>IF(Line[Asset Group]="","",VLOOKUP(Line[Cycle],yes_no,2,FALSE))</f>
        <v/>
      </c>
      <c r="AJ354" s="3" t="str">
        <f>IF(Line[Asset Group]="","",VLOOKUP(Line[Species],hedge_species,2,FALSE))</f>
        <v/>
      </c>
    </row>
    <row r="355" spans="1:36" s="3" customFormat="1" x14ac:dyDescent="0.2">
      <c r="A355" s="3" t="str">
        <f>IF(Line[DWG File Name]="","",Line[DWG File Name])</f>
        <v/>
      </c>
      <c r="B355" s="3" t="str">
        <f>IF(Line[DWG Layer Name]="","",Line[DWG Layer Name])</f>
        <v/>
      </c>
      <c r="C355" s="3" t="str">
        <f>IF(Line[DWG Handle]="","",Line[DWG Handle])</f>
        <v/>
      </c>
      <c r="D355" s="58" t="str">
        <f>IF(Line[Approx Centroid X]="","",Line[Approx Centroid X])</f>
        <v/>
      </c>
      <c r="E355" s="58" t="str">
        <f>IF(Line[Approx Centroid Y]="","",Line[Approx Centroid Y])</f>
        <v/>
      </c>
      <c r="F355" s="3" t="str">
        <f>IF(Line[Replacement Asset]="","",Line[Replacement Asset])</f>
        <v/>
      </c>
      <c r="G355" s="3" t="str">
        <f>IF(Line[Asset ID]="","",UPPER(Line[Asset ID]))</f>
        <v/>
      </c>
      <c r="H355" s="3" t="str">
        <f>IF(Line[Asset Group]="","",VLOOKUP(Line[Asset Group],asset_grp_line,4,FALSE))</f>
        <v/>
      </c>
      <c r="I355" s="3" t="str">
        <f>IF(Line[Asset Group]="","",VLOOKUP(Line[Asset Group],asset_grp_line,2,FALSE))</f>
        <v/>
      </c>
      <c r="J355" s="3" t="str">
        <f>IF(Line[Asset Group]="","",VLOOKUP(Line[Asset Group],asset_grp_line,3,FALSE))</f>
        <v/>
      </c>
      <c r="K355" s="3" t="str">
        <f>IF(Line[Asset Group]="","",VLOOKUP(Line[Asset Type],type_master_list,2,FALSE))</f>
        <v/>
      </c>
      <c r="L355" s="3" t="str">
        <f>IF(Line[Asset Name]="","",PROPER(Line[Asset Name]))</f>
        <v/>
      </c>
      <c r="M355" s="11" t="str">
        <f>IF(Line[Install Date]="","",(Line[Install Date]))</f>
        <v/>
      </c>
      <c r="N355" s="3" t="str">
        <f>IF(Line[Note]="","",PROPER(Line[Note]))</f>
        <v/>
      </c>
      <c r="O355" s="3" t="str">
        <f>IF(Line[Resource Consent Number]="","",UPPER(Line[Resource Consent Number]))</f>
        <v/>
      </c>
      <c r="P355" s="53" t="str">
        <f>IF(Line[Asset Unit Cost]="","",Line[Asset Unit Cost])</f>
        <v/>
      </c>
      <c r="Q355" s="3" t="str">
        <f>IF(Line[Added By]="","",UPPER(Line[Added By]))</f>
        <v/>
      </c>
      <c r="R355" s="11" t="str">
        <f>IF(Line[Added Date]="","",(Line[Added Date]))</f>
        <v/>
      </c>
      <c r="S355" s="3" t="str">
        <f>IF(Line[Z COORD]="","",PROPER(Line[Z COORD]))</f>
        <v/>
      </c>
      <c r="T355" s="3" t="str">
        <f>IF(Line[Asset Description]="","",PROPER(Line[Asset Description]))</f>
        <v/>
      </c>
      <c r="U355" s="3" t="str">
        <f>IF(Line[Asset Group]="","",VLOOKUP(Line[Wall SubType],subdom_master_gdb,2,FALSE))</f>
        <v/>
      </c>
      <c r="V355" s="3" t="str">
        <f>IF(Line[Asset Group]="","",VLOOKUP(Line[Material],material_master,2,FALSE))</f>
        <v/>
      </c>
      <c r="W355" s="3" t="str">
        <f>IF(Line[Height m]="","",Line[Height m])</f>
        <v/>
      </c>
      <c r="X355" s="3" t="str">
        <f>IF(Line[Length m]="","",Line[Length m])</f>
        <v/>
      </c>
      <c r="Y355" s="3" t="str">
        <f>IF(Line[Width m]="","",Line[Width m])</f>
        <v/>
      </c>
      <c r="Z355" s="3" t="str">
        <f>IF(Line[Asset Group]="","",VLOOKUP(Line[Purpose],f_g_function,2,FALSE))</f>
        <v/>
      </c>
      <c r="AA355" s="3" t="str">
        <f>IF(Line[Asset Group]="","",VLOOKUP(Line[Post Material],material_master,2,FALSE))</f>
        <v/>
      </c>
      <c r="AB355" s="3" t="str">
        <f>IF(Line[Pipe Diameter mm]="","",Line[Pipe Diameter mm])</f>
        <v/>
      </c>
      <c r="AC355" s="3" t="str">
        <f>IF(Line[Asset Group]="","",VLOOKUP(Line[Pipe Material],irrigation_pipe_material,2,FALSE))</f>
        <v/>
      </c>
      <c r="AD355" s="3" t="str">
        <f>IF(Line[Asset Group]="","",VLOOKUP(Line[System],irrigation_system,2,FALSE))</f>
        <v/>
      </c>
      <c r="AE355" s="3" t="str">
        <f>IF(Line[Asset Group]="","",VLOOKUP(Line[Status],irrigation_status,2,FALSE))</f>
        <v/>
      </c>
      <c r="AF355" s="3" t="str">
        <f>IF(Line[Asset Group]="","",VLOOKUP(Line[Surface],subdom_master_gdb,2,FALSE))</f>
        <v/>
      </c>
      <c r="AG355" s="3" t="str">
        <f>IF(Line[Surface Layer Depth mm]="","",Line[Surface Layer Depth mm])</f>
        <v/>
      </c>
      <c r="AH355" s="3" t="str">
        <f>IF(Line[Av Width m]="","",Line[Av Width m])</f>
        <v/>
      </c>
      <c r="AI355" s="3" t="str">
        <f>IF(Line[Asset Group]="","",VLOOKUP(Line[Cycle],yes_no,2,FALSE))</f>
        <v/>
      </c>
      <c r="AJ355" s="3" t="str">
        <f>IF(Line[Asset Group]="","",VLOOKUP(Line[Species],hedge_species,2,FALSE))</f>
        <v/>
      </c>
    </row>
    <row r="356" spans="1:36" s="3" customFormat="1" x14ac:dyDescent="0.2">
      <c r="A356" s="3" t="str">
        <f>IF(Line[DWG File Name]="","",Line[DWG File Name])</f>
        <v/>
      </c>
      <c r="B356" s="3" t="str">
        <f>IF(Line[DWG Layer Name]="","",Line[DWG Layer Name])</f>
        <v/>
      </c>
      <c r="C356" s="3" t="str">
        <f>IF(Line[DWG Handle]="","",Line[DWG Handle])</f>
        <v/>
      </c>
      <c r="D356" s="58" t="str">
        <f>IF(Line[Approx Centroid X]="","",Line[Approx Centroid X])</f>
        <v/>
      </c>
      <c r="E356" s="58" t="str">
        <f>IF(Line[Approx Centroid Y]="","",Line[Approx Centroid Y])</f>
        <v/>
      </c>
      <c r="F356" s="3" t="str">
        <f>IF(Line[Replacement Asset]="","",Line[Replacement Asset])</f>
        <v/>
      </c>
      <c r="G356" s="3" t="str">
        <f>IF(Line[Asset ID]="","",UPPER(Line[Asset ID]))</f>
        <v/>
      </c>
      <c r="H356" s="3" t="str">
        <f>IF(Line[Asset Group]="","",VLOOKUP(Line[Asset Group],asset_grp_line,4,FALSE))</f>
        <v/>
      </c>
      <c r="I356" s="3" t="str">
        <f>IF(Line[Asset Group]="","",VLOOKUP(Line[Asset Group],asset_grp_line,2,FALSE))</f>
        <v/>
      </c>
      <c r="J356" s="3" t="str">
        <f>IF(Line[Asset Group]="","",VLOOKUP(Line[Asset Group],asset_grp_line,3,FALSE))</f>
        <v/>
      </c>
      <c r="K356" s="3" t="str">
        <f>IF(Line[Asset Group]="","",VLOOKUP(Line[Asset Type],type_master_list,2,FALSE))</f>
        <v/>
      </c>
      <c r="L356" s="3" t="str">
        <f>IF(Line[Asset Name]="","",PROPER(Line[Asset Name]))</f>
        <v/>
      </c>
      <c r="M356" s="11" t="str">
        <f>IF(Line[Install Date]="","",(Line[Install Date]))</f>
        <v/>
      </c>
      <c r="N356" s="3" t="str">
        <f>IF(Line[Note]="","",PROPER(Line[Note]))</f>
        <v/>
      </c>
      <c r="O356" s="3" t="str">
        <f>IF(Line[Resource Consent Number]="","",UPPER(Line[Resource Consent Number]))</f>
        <v/>
      </c>
      <c r="P356" s="53" t="str">
        <f>IF(Line[Asset Unit Cost]="","",Line[Asset Unit Cost])</f>
        <v/>
      </c>
      <c r="Q356" s="3" t="str">
        <f>IF(Line[Added By]="","",UPPER(Line[Added By]))</f>
        <v/>
      </c>
      <c r="R356" s="11" t="str">
        <f>IF(Line[Added Date]="","",(Line[Added Date]))</f>
        <v/>
      </c>
      <c r="S356" s="3" t="str">
        <f>IF(Line[Z COORD]="","",PROPER(Line[Z COORD]))</f>
        <v/>
      </c>
      <c r="T356" s="3" t="str">
        <f>IF(Line[Asset Description]="","",PROPER(Line[Asset Description]))</f>
        <v/>
      </c>
      <c r="U356" s="3" t="str">
        <f>IF(Line[Asset Group]="","",VLOOKUP(Line[Wall SubType],subdom_master_gdb,2,FALSE))</f>
        <v/>
      </c>
      <c r="V356" s="3" t="str">
        <f>IF(Line[Asset Group]="","",VLOOKUP(Line[Material],material_master,2,FALSE))</f>
        <v/>
      </c>
      <c r="W356" s="3" t="str">
        <f>IF(Line[Height m]="","",Line[Height m])</f>
        <v/>
      </c>
      <c r="X356" s="3" t="str">
        <f>IF(Line[Length m]="","",Line[Length m])</f>
        <v/>
      </c>
      <c r="Y356" s="3" t="str">
        <f>IF(Line[Width m]="","",Line[Width m])</f>
        <v/>
      </c>
      <c r="Z356" s="3" t="str">
        <f>IF(Line[Asset Group]="","",VLOOKUP(Line[Purpose],f_g_function,2,FALSE))</f>
        <v/>
      </c>
      <c r="AA356" s="3" t="str">
        <f>IF(Line[Asset Group]="","",VLOOKUP(Line[Post Material],material_master,2,FALSE))</f>
        <v/>
      </c>
      <c r="AB356" s="3" t="str">
        <f>IF(Line[Pipe Diameter mm]="","",Line[Pipe Diameter mm])</f>
        <v/>
      </c>
      <c r="AC356" s="3" t="str">
        <f>IF(Line[Asset Group]="","",VLOOKUP(Line[Pipe Material],irrigation_pipe_material,2,FALSE))</f>
        <v/>
      </c>
      <c r="AD356" s="3" t="str">
        <f>IF(Line[Asset Group]="","",VLOOKUP(Line[System],irrigation_system,2,FALSE))</f>
        <v/>
      </c>
      <c r="AE356" s="3" t="str">
        <f>IF(Line[Asset Group]="","",VLOOKUP(Line[Status],irrigation_status,2,FALSE))</f>
        <v/>
      </c>
      <c r="AF356" s="3" t="str">
        <f>IF(Line[Asset Group]="","",VLOOKUP(Line[Surface],subdom_master_gdb,2,FALSE))</f>
        <v/>
      </c>
      <c r="AG356" s="3" t="str">
        <f>IF(Line[Surface Layer Depth mm]="","",Line[Surface Layer Depth mm])</f>
        <v/>
      </c>
      <c r="AH356" s="3" t="str">
        <f>IF(Line[Av Width m]="","",Line[Av Width m])</f>
        <v/>
      </c>
      <c r="AI356" s="3" t="str">
        <f>IF(Line[Asset Group]="","",VLOOKUP(Line[Cycle],yes_no,2,FALSE))</f>
        <v/>
      </c>
      <c r="AJ356" s="3" t="str">
        <f>IF(Line[Asset Group]="","",VLOOKUP(Line[Species],hedge_species,2,FALSE))</f>
        <v/>
      </c>
    </row>
    <row r="357" spans="1:36" s="3" customFormat="1" x14ac:dyDescent="0.2">
      <c r="A357" s="3" t="str">
        <f>IF(Line[DWG File Name]="","",Line[DWG File Name])</f>
        <v/>
      </c>
      <c r="B357" s="3" t="str">
        <f>IF(Line[DWG Layer Name]="","",Line[DWG Layer Name])</f>
        <v/>
      </c>
      <c r="C357" s="3" t="str">
        <f>IF(Line[DWG Handle]="","",Line[DWG Handle])</f>
        <v/>
      </c>
      <c r="D357" s="58" t="str">
        <f>IF(Line[Approx Centroid X]="","",Line[Approx Centroid X])</f>
        <v/>
      </c>
      <c r="E357" s="58" t="str">
        <f>IF(Line[Approx Centroid Y]="","",Line[Approx Centroid Y])</f>
        <v/>
      </c>
      <c r="F357" s="3" t="str">
        <f>IF(Line[Replacement Asset]="","",Line[Replacement Asset])</f>
        <v/>
      </c>
      <c r="G357" s="3" t="str">
        <f>IF(Line[Asset ID]="","",UPPER(Line[Asset ID]))</f>
        <v/>
      </c>
      <c r="H357" s="3" t="str">
        <f>IF(Line[Asset Group]="","",VLOOKUP(Line[Asset Group],asset_grp_line,4,FALSE))</f>
        <v/>
      </c>
      <c r="I357" s="3" t="str">
        <f>IF(Line[Asset Group]="","",VLOOKUP(Line[Asset Group],asset_grp_line,2,FALSE))</f>
        <v/>
      </c>
      <c r="J357" s="3" t="str">
        <f>IF(Line[Asset Group]="","",VLOOKUP(Line[Asset Group],asset_grp_line,3,FALSE))</f>
        <v/>
      </c>
      <c r="K357" s="3" t="str">
        <f>IF(Line[Asset Group]="","",VLOOKUP(Line[Asset Type],type_master_list,2,FALSE))</f>
        <v/>
      </c>
      <c r="L357" s="3" t="str">
        <f>IF(Line[Asset Name]="","",PROPER(Line[Asset Name]))</f>
        <v/>
      </c>
      <c r="M357" s="11" t="str">
        <f>IF(Line[Install Date]="","",(Line[Install Date]))</f>
        <v/>
      </c>
      <c r="N357" s="3" t="str">
        <f>IF(Line[Note]="","",PROPER(Line[Note]))</f>
        <v/>
      </c>
      <c r="O357" s="3" t="str">
        <f>IF(Line[Resource Consent Number]="","",UPPER(Line[Resource Consent Number]))</f>
        <v/>
      </c>
      <c r="P357" s="53" t="str">
        <f>IF(Line[Asset Unit Cost]="","",Line[Asset Unit Cost])</f>
        <v/>
      </c>
      <c r="Q357" s="3" t="str">
        <f>IF(Line[Added By]="","",UPPER(Line[Added By]))</f>
        <v/>
      </c>
      <c r="R357" s="11" t="str">
        <f>IF(Line[Added Date]="","",(Line[Added Date]))</f>
        <v/>
      </c>
      <c r="S357" s="3" t="str">
        <f>IF(Line[Z COORD]="","",PROPER(Line[Z COORD]))</f>
        <v/>
      </c>
      <c r="T357" s="3" t="str">
        <f>IF(Line[Asset Description]="","",PROPER(Line[Asset Description]))</f>
        <v/>
      </c>
      <c r="U357" s="3" t="str">
        <f>IF(Line[Asset Group]="","",VLOOKUP(Line[Wall SubType],subdom_master_gdb,2,FALSE))</f>
        <v/>
      </c>
      <c r="V357" s="3" t="str">
        <f>IF(Line[Asset Group]="","",VLOOKUP(Line[Material],material_master,2,FALSE))</f>
        <v/>
      </c>
      <c r="W357" s="3" t="str">
        <f>IF(Line[Height m]="","",Line[Height m])</f>
        <v/>
      </c>
      <c r="X357" s="3" t="str">
        <f>IF(Line[Length m]="","",Line[Length m])</f>
        <v/>
      </c>
      <c r="Y357" s="3" t="str">
        <f>IF(Line[Width m]="","",Line[Width m])</f>
        <v/>
      </c>
      <c r="Z357" s="3" t="str">
        <f>IF(Line[Asset Group]="","",VLOOKUP(Line[Purpose],f_g_function,2,FALSE))</f>
        <v/>
      </c>
      <c r="AA357" s="3" t="str">
        <f>IF(Line[Asset Group]="","",VLOOKUP(Line[Post Material],material_master,2,FALSE))</f>
        <v/>
      </c>
      <c r="AB357" s="3" t="str">
        <f>IF(Line[Pipe Diameter mm]="","",Line[Pipe Diameter mm])</f>
        <v/>
      </c>
      <c r="AC357" s="3" t="str">
        <f>IF(Line[Asset Group]="","",VLOOKUP(Line[Pipe Material],irrigation_pipe_material,2,FALSE))</f>
        <v/>
      </c>
      <c r="AD357" s="3" t="str">
        <f>IF(Line[Asset Group]="","",VLOOKUP(Line[System],irrigation_system,2,FALSE))</f>
        <v/>
      </c>
      <c r="AE357" s="3" t="str">
        <f>IF(Line[Asset Group]="","",VLOOKUP(Line[Status],irrigation_status,2,FALSE))</f>
        <v/>
      </c>
      <c r="AF357" s="3" t="str">
        <f>IF(Line[Asset Group]="","",VLOOKUP(Line[Surface],subdom_master_gdb,2,FALSE))</f>
        <v/>
      </c>
      <c r="AG357" s="3" t="str">
        <f>IF(Line[Surface Layer Depth mm]="","",Line[Surface Layer Depth mm])</f>
        <v/>
      </c>
      <c r="AH357" s="3" t="str">
        <f>IF(Line[Av Width m]="","",Line[Av Width m])</f>
        <v/>
      </c>
      <c r="AI357" s="3" t="str">
        <f>IF(Line[Asset Group]="","",VLOOKUP(Line[Cycle],yes_no,2,FALSE))</f>
        <v/>
      </c>
      <c r="AJ357" s="3" t="str">
        <f>IF(Line[Asset Group]="","",VLOOKUP(Line[Species],hedge_species,2,FALSE))</f>
        <v/>
      </c>
    </row>
    <row r="358" spans="1:36" s="3" customFormat="1" x14ac:dyDescent="0.2">
      <c r="A358" s="3" t="str">
        <f>IF(Line[DWG File Name]="","",Line[DWG File Name])</f>
        <v/>
      </c>
      <c r="B358" s="3" t="str">
        <f>IF(Line[DWG Layer Name]="","",Line[DWG Layer Name])</f>
        <v/>
      </c>
      <c r="C358" s="3" t="str">
        <f>IF(Line[DWG Handle]="","",Line[DWG Handle])</f>
        <v/>
      </c>
      <c r="D358" s="58" t="str">
        <f>IF(Line[Approx Centroid X]="","",Line[Approx Centroid X])</f>
        <v/>
      </c>
      <c r="E358" s="58" t="str">
        <f>IF(Line[Approx Centroid Y]="","",Line[Approx Centroid Y])</f>
        <v/>
      </c>
      <c r="F358" s="3" t="str">
        <f>IF(Line[Replacement Asset]="","",Line[Replacement Asset])</f>
        <v/>
      </c>
      <c r="G358" s="3" t="str">
        <f>IF(Line[Asset ID]="","",UPPER(Line[Asset ID]))</f>
        <v/>
      </c>
      <c r="H358" s="3" t="str">
        <f>IF(Line[Asset Group]="","",VLOOKUP(Line[Asset Group],asset_grp_line,4,FALSE))</f>
        <v/>
      </c>
      <c r="I358" s="3" t="str">
        <f>IF(Line[Asset Group]="","",VLOOKUP(Line[Asset Group],asset_grp_line,2,FALSE))</f>
        <v/>
      </c>
      <c r="J358" s="3" t="str">
        <f>IF(Line[Asset Group]="","",VLOOKUP(Line[Asset Group],asset_grp_line,3,FALSE))</f>
        <v/>
      </c>
      <c r="K358" s="3" t="str">
        <f>IF(Line[Asset Group]="","",VLOOKUP(Line[Asset Type],type_master_list,2,FALSE))</f>
        <v/>
      </c>
      <c r="L358" s="3" t="str">
        <f>IF(Line[Asset Name]="","",PROPER(Line[Asset Name]))</f>
        <v/>
      </c>
      <c r="M358" s="11" t="str">
        <f>IF(Line[Install Date]="","",(Line[Install Date]))</f>
        <v/>
      </c>
      <c r="N358" s="3" t="str">
        <f>IF(Line[Note]="","",PROPER(Line[Note]))</f>
        <v/>
      </c>
      <c r="O358" s="3" t="str">
        <f>IF(Line[Resource Consent Number]="","",UPPER(Line[Resource Consent Number]))</f>
        <v/>
      </c>
      <c r="P358" s="53" t="str">
        <f>IF(Line[Asset Unit Cost]="","",Line[Asset Unit Cost])</f>
        <v/>
      </c>
      <c r="Q358" s="3" t="str">
        <f>IF(Line[Added By]="","",UPPER(Line[Added By]))</f>
        <v/>
      </c>
      <c r="R358" s="11" t="str">
        <f>IF(Line[Added Date]="","",(Line[Added Date]))</f>
        <v/>
      </c>
      <c r="S358" s="3" t="str">
        <f>IF(Line[Z COORD]="","",PROPER(Line[Z COORD]))</f>
        <v/>
      </c>
      <c r="T358" s="3" t="str">
        <f>IF(Line[Asset Description]="","",PROPER(Line[Asset Description]))</f>
        <v/>
      </c>
      <c r="U358" s="3" t="str">
        <f>IF(Line[Asset Group]="","",VLOOKUP(Line[Wall SubType],subdom_master_gdb,2,FALSE))</f>
        <v/>
      </c>
      <c r="V358" s="3" t="str">
        <f>IF(Line[Asset Group]="","",VLOOKUP(Line[Material],material_master,2,FALSE))</f>
        <v/>
      </c>
      <c r="W358" s="3" t="str">
        <f>IF(Line[Height m]="","",Line[Height m])</f>
        <v/>
      </c>
      <c r="X358" s="3" t="str">
        <f>IF(Line[Length m]="","",Line[Length m])</f>
        <v/>
      </c>
      <c r="Y358" s="3" t="str">
        <f>IF(Line[Width m]="","",Line[Width m])</f>
        <v/>
      </c>
      <c r="Z358" s="3" t="str">
        <f>IF(Line[Asset Group]="","",VLOOKUP(Line[Purpose],f_g_function,2,FALSE))</f>
        <v/>
      </c>
      <c r="AA358" s="3" t="str">
        <f>IF(Line[Asset Group]="","",VLOOKUP(Line[Post Material],material_master,2,FALSE))</f>
        <v/>
      </c>
      <c r="AB358" s="3" t="str">
        <f>IF(Line[Pipe Diameter mm]="","",Line[Pipe Diameter mm])</f>
        <v/>
      </c>
      <c r="AC358" s="3" t="str">
        <f>IF(Line[Asset Group]="","",VLOOKUP(Line[Pipe Material],irrigation_pipe_material,2,FALSE))</f>
        <v/>
      </c>
      <c r="AD358" s="3" t="str">
        <f>IF(Line[Asset Group]="","",VLOOKUP(Line[System],irrigation_system,2,FALSE))</f>
        <v/>
      </c>
      <c r="AE358" s="3" t="str">
        <f>IF(Line[Asset Group]="","",VLOOKUP(Line[Status],irrigation_status,2,FALSE))</f>
        <v/>
      </c>
      <c r="AF358" s="3" t="str">
        <f>IF(Line[Asset Group]="","",VLOOKUP(Line[Surface],subdom_master_gdb,2,FALSE))</f>
        <v/>
      </c>
      <c r="AG358" s="3" t="str">
        <f>IF(Line[Surface Layer Depth mm]="","",Line[Surface Layer Depth mm])</f>
        <v/>
      </c>
      <c r="AH358" s="3" t="str">
        <f>IF(Line[Av Width m]="","",Line[Av Width m])</f>
        <v/>
      </c>
      <c r="AI358" s="3" t="str">
        <f>IF(Line[Asset Group]="","",VLOOKUP(Line[Cycle],yes_no,2,FALSE))</f>
        <v/>
      </c>
      <c r="AJ358" s="3" t="str">
        <f>IF(Line[Asset Group]="","",VLOOKUP(Line[Species],hedge_species,2,FALSE))</f>
        <v/>
      </c>
    </row>
    <row r="359" spans="1:36" s="3" customFormat="1" x14ac:dyDescent="0.2">
      <c r="A359" s="3" t="str">
        <f>IF(Line[DWG File Name]="","",Line[DWG File Name])</f>
        <v/>
      </c>
      <c r="B359" s="3" t="str">
        <f>IF(Line[DWG Layer Name]="","",Line[DWG Layer Name])</f>
        <v/>
      </c>
      <c r="C359" s="3" t="str">
        <f>IF(Line[DWG Handle]="","",Line[DWG Handle])</f>
        <v/>
      </c>
      <c r="D359" s="58" t="str">
        <f>IF(Line[Approx Centroid X]="","",Line[Approx Centroid X])</f>
        <v/>
      </c>
      <c r="E359" s="58" t="str">
        <f>IF(Line[Approx Centroid Y]="","",Line[Approx Centroid Y])</f>
        <v/>
      </c>
      <c r="F359" s="3" t="str">
        <f>IF(Line[Replacement Asset]="","",Line[Replacement Asset])</f>
        <v/>
      </c>
      <c r="G359" s="3" t="str">
        <f>IF(Line[Asset ID]="","",UPPER(Line[Asset ID]))</f>
        <v/>
      </c>
      <c r="H359" s="3" t="str">
        <f>IF(Line[Asset Group]="","",VLOOKUP(Line[Asset Group],asset_grp_line,4,FALSE))</f>
        <v/>
      </c>
      <c r="I359" s="3" t="str">
        <f>IF(Line[Asset Group]="","",VLOOKUP(Line[Asset Group],asset_grp_line,2,FALSE))</f>
        <v/>
      </c>
      <c r="J359" s="3" t="str">
        <f>IF(Line[Asset Group]="","",VLOOKUP(Line[Asset Group],asset_grp_line,3,FALSE))</f>
        <v/>
      </c>
      <c r="K359" s="3" t="str">
        <f>IF(Line[Asset Group]="","",VLOOKUP(Line[Asset Type],type_master_list,2,FALSE))</f>
        <v/>
      </c>
      <c r="L359" s="3" t="str">
        <f>IF(Line[Asset Name]="","",PROPER(Line[Asset Name]))</f>
        <v/>
      </c>
      <c r="M359" s="11" t="str">
        <f>IF(Line[Install Date]="","",(Line[Install Date]))</f>
        <v/>
      </c>
      <c r="N359" s="3" t="str">
        <f>IF(Line[Note]="","",PROPER(Line[Note]))</f>
        <v/>
      </c>
      <c r="O359" s="3" t="str">
        <f>IF(Line[Resource Consent Number]="","",UPPER(Line[Resource Consent Number]))</f>
        <v/>
      </c>
      <c r="P359" s="53" t="str">
        <f>IF(Line[Asset Unit Cost]="","",Line[Asset Unit Cost])</f>
        <v/>
      </c>
      <c r="Q359" s="3" t="str">
        <f>IF(Line[Added By]="","",UPPER(Line[Added By]))</f>
        <v/>
      </c>
      <c r="R359" s="11" t="str">
        <f>IF(Line[Added Date]="","",(Line[Added Date]))</f>
        <v/>
      </c>
      <c r="S359" s="3" t="str">
        <f>IF(Line[Z COORD]="","",PROPER(Line[Z COORD]))</f>
        <v/>
      </c>
      <c r="T359" s="3" t="str">
        <f>IF(Line[Asset Description]="","",PROPER(Line[Asset Description]))</f>
        <v/>
      </c>
      <c r="U359" s="3" t="str">
        <f>IF(Line[Asset Group]="","",VLOOKUP(Line[Wall SubType],subdom_master_gdb,2,FALSE))</f>
        <v/>
      </c>
      <c r="V359" s="3" t="str">
        <f>IF(Line[Asset Group]="","",VLOOKUP(Line[Material],material_master,2,FALSE))</f>
        <v/>
      </c>
      <c r="W359" s="3" t="str">
        <f>IF(Line[Height m]="","",Line[Height m])</f>
        <v/>
      </c>
      <c r="X359" s="3" t="str">
        <f>IF(Line[Length m]="","",Line[Length m])</f>
        <v/>
      </c>
      <c r="Y359" s="3" t="str">
        <f>IF(Line[Width m]="","",Line[Width m])</f>
        <v/>
      </c>
      <c r="Z359" s="3" t="str">
        <f>IF(Line[Asset Group]="","",VLOOKUP(Line[Purpose],f_g_function,2,FALSE))</f>
        <v/>
      </c>
      <c r="AA359" s="3" t="str">
        <f>IF(Line[Asset Group]="","",VLOOKUP(Line[Post Material],material_master,2,FALSE))</f>
        <v/>
      </c>
      <c r="AB359" s="3" t="str">
        <f>IF(Line[Pipe Diameter mm]="","",Line[Pipe Diameter mm])</f>
        <v/>
      </c>
      <c r="AC359" s="3" t="str">
        <f>IF(Line[Asset Group]="","",VLOOKUP(Line[Pipe Material],irrigation_pipe_material,2,FALSE))</f>
        <v/>
      </c>
      <c r="AD359" s="3" t="str">
        <f>IF(Line[Asset Group]="","",VLOOKUP(Line[System],irrigation_system,2,FALSE))</f>
        <v/>
      </c>
      <c r="AE359" s="3" t="str">
        <f>IF(Line[Asset Group]="","",VLOOKUP(Line[Status],irrigation_status,2,FALSE))</f>
        <v/>
      </c>
      <c r="AF359" s="3" t="str">
        <f>IF(Line[Asset Group]="","",VLOOKUP(Line[Surface],subdom_master_gdb,2,FALSE))</f>
        <v/>
      </c>
      <c r="AG359" s="3" t="str">
        <f>IF(Line[Surface Layer Depth mm]="","",Line[Surface Layer Depth mm])</f>
        <v/>
      </c>
      <c r="AH359" s="3" t="str">
        <f>IF(Line[Av Width m]="","",Line[Av Width m])</f>
        <v/>
      </c>
      <c r="AI359" s="3" t="str">
        <f>IF(Line[Asset Group]="","",VLOOKUP(Line[Cycle],yes_no,2,FALSE))</f>
        <v/>
      </c>
      <c r="AJ359" s="3" t="str">
        <f>IF(Line[Asset Group]="","",VLOOKUP(Line[Species],hedge_species,2,FALSE))</f>
        <v/>
      </c>
    </row>
    <row r="360" spans="1:36" s="3" customFormat="1" x14ac:dyDescent="0.2">
      <c r="A360" s="3" t="str">
        <f>IF(Line[DWG File Name]="","",Line[DWG File Name])</f>
        <v/>
      </c>
      <c r="B360" s="3" t="str">
        <f>IF(Line[DWG Layer Name]="","",Line[DWG Layer Name])</f>
        <v/>
      </c>
      <c r="C360" s="3" t="str">
        <f>IF(Line[DWG Handle]="","",Line[DWG Handle])</f>
        <v/>
      </c>
      <c r="D360" s="58" t="str">
        <f>IF(Line[Approx Centroid X]="","",Line[Approx Centroid X])</f>
        <v/>
      </c>
      <c r="E360" s="58" t="str">
        <f>IF(Line[Approx Centroid Y]="","",Line[Approx Centroid Y])</f>
        <v/>
      </c>
      <c r="F360" s="3" t="str">
        <f>IF(Line[Replacement Asset]="","",Line[Replacement Asset])</f>
        <v/>
      </c>
      <c r="G360" s="3" t="str">
        <f>IF(Line[Asset ID]="","",UPPER(Line[Asset ID]))</f>
        <v/>
      </c>
      <c r="H360" s="3" t="str">
        <f>IF(Line[Asset Group]="","",VLOOKUP(Line[Asset Group],asset_grp_line,4,FALSE))</f>
        <v/>
      </c>
      <c r="I360" s="3" t="str">
        <f>IF(Line[Asset Group]="","",VLOOKUP(Line[Asset Group],asset_grp_line,2,FALSE))</f>
        <v/>
      </c>
      <c r="J360" s="3" t="str">
        <f>IF(Line[Asset Group]="","",VLOOKUP(Line[Asset Group],asset_grp_line,3,FALSE))</f>
        <v/>
      </c>
      <c r="K360" s="3" t="str">
        <f>IF(Line[Asset Group]="","",VLOOKUP(Line[Asset Type],type_master_list,2,FALSE))</f>
        <v/>
      </c>
      <c r="L360" s="3" t="str">
        <f>IF(Line[Asset Name]="","",PROPER(Line[Asset Name]))</f>
        <v/>
      </c>
      <c r="M360" s="11" t="str">
        <f>IF(Line[Install Date]="","",(Line[Install Date]))</f>
        <v/>
      </c>
      <c r="N360" s="3" t="str">
        <f>IF(Line[Note]="","",PROPER(Line[Note]))</f>
        <v/>
      </c>
      <c r="O360" s="3" t="str">
        <f>IF(Line[Resource Consent Number]="","",UPPER(Line[Resource Consent Number]))</f>
        <v/>
      </c>
      <c r="P360" s="53" t="str">
        <f>IF(Line[Asset Unit Cost]="","",Line[Asset Unit Cost])</f>
        <v/>
      </c>
      <c r="Q360" s="3" t="str">
        <f>IF(Line[Added By]="","",UPPER(Line[Added By]))</f>
        <v/>
      </c>
      <c r="R360" s="11" t="str">
        <f>IF(Line[Added Date]="","",(Line[Added Date]))</f>
        <v/>
      </c>
      <c r="S360" s="3" t="str">
        <f>IF(Line[Z COORD]="","",PROPER(Line[Z COORD]))</f>
        <v/>
      </c>
      <c r="T360" s="3" t="str">
        <f>IF(Line[Asset Description]="","",PROPER(Line[Asset Description]))</f>
        <v/>
      </c>
      <c r="U360" s="3" t="str">
        <f>IF(Line[Asset Group]="","",VLOOKUP(Line[Wall SubType],subdom_master_gdb,2,FALSE))</f>
        <v/>
      </c>
      <c r="V360" s="3" t="str">
        <f>IF(Line[Asset Group]="","",VLOOKUP(Line[Material],material_master,2,FALSE))</f>
        <v/>
      </c>
      <c r="W360" s="3" t="str">
        <f>IF(Line[Height m]="","",Line[Height m])</f>
        <v/>
      </c>
      <c r="X360" s="3" t="str">
        <f>IF(Line[Length m]="","",Line[Length m])</f>
        <v/>
      </c>
      <c r="Y360" s="3" t="str">
        <f>IF(Line[Width m]="","",Line[Width m])</f>
        <v/>
      </c>
      <c r="Z360" s="3" t="str">
        <f>IF(Line[Asset Group]="","",VLOOKUP(Line[Purpose],f_g_function,2,FALSE))</f>
        <v/>
      </c>
      <c r="AA360" s="3" t="str">
        <f>IF(Line[Asset Group]="","",VLOOKUP(Line[Post Material],material_master,2,FALSE))</f>
        <v/>
      </c>
      <c r="AB360" s="3" t="str">
        <f>IF(Line[Pipe Diameter mm]="","",Line[Pipe Diameter mm])</f>
        <v/>
      </c>
      <c r="AC360" s="3" t="str">
        <f>IF(Line[Asset Group]="","",VLOOKUP(Line[Pipe Material],irrigation_pipe_material,2,FALSE))</f>
        <v/>
      </c>
      <c r="AD360" s="3" t="str">
        <f>IF(Line[Asset Group]="","",VLOOKUP(Line[System],irrigation_system,2,FALSE))</f>
        <v/>
      </c>
      <c r="AE360" s="3" t="str">
        <f>IF(Line[Asset Group]="","",VLOOKUP(Line[Status],irrigation_status,2,FALSE))</f>
        <v/>
      </c>
      <c r="AF360" s="3" t="str">
        <f>IF(Line[Asset Group]="","",VLOOKUP(Line[Surface],subdom_master_gdb,2,FALSE))</f>
        <v/>
      </c>
      <c r="AG360" s="3" t="str">
        <f>IF(Line[Surface Layer Depth mm]="","",Line[Surface Layer Depth mm])</f>
        <v/>
      </c>
      <c r="AH360" s="3" t="str">
        <f>IF(Line[Av Width m]="","",Line[Av Width m])</f>
        <v/>
      </c>
      <c r="AI360" s="3" t="str">
        <f>IF(Line[Asset Group]="","",VLOOKUP(Line[Cycle],yes_no,2,FALSE))</f>
        <v/>
      </c>
      <c r="AJ360" s="3" t="str">
        <f>IF(Line[Asset Group]="","",VLOOKUP(Line[Species],hedge_species,2,FALSE))</f>
        <v/>
      </c>
    </row>
    <row r="361" spans="1:36" s="3" customFormat="1" x14ac:dyDescent="0.2">
      <c r="A361" s="3" t="str">
        <f>IF(Line[DWG File Name]="","",Line[DWG File Name])</f>
        <v/>
      </c>
      <c r="B361" s="3" t="str">
        <f>IF(Line[DWG Layer Name]="","",Line[DWG Layer Name])</f>
        <v/>
      </c>
      <c r="C361" s="3" t="str">
        <f>IF(Line[DWG Handle]="","",Line[DWG Handle])</f>
        <v/>
      </c>
      <c r="D361" s="58" t="str">
        <f>IF(Line[Approx Centroid X]="","",Line[Approx Centroid X])</f>
        <v/>
      </c>
      <c r="E361" s="58" t="str">
        <f>IF(Line[Approx Centroid Y]="","",Line[Approx Centroid Y])</f>
        <v/>
      </c>
      <c r="F361" s="3" t="str">
        <f>IF(Line[Replacement Asset]="","",Line[Replacement Asset])</f>
        <v/>
      </c>
      <c r="G361" s="3" t="str">
        <f>IF(Line[Asset ID]="","",UPPER(Line[Asset ID]))</f>
        <v/>
      </c>
      <c r="H361" s="3" t="str">
        <f>IF(Line[Asset Group]="","",VLOOKUP(Line[Asset Group],asset_grp_line,4,FALSE))</f>
        <v/>
      </c>
      <c r="I361" s="3" t="str">
        <f>IF(Line[Asset Group]="","",VLOOKUP(Line[Asset Group],asset_grp_line,2,FALSE))</f>
        <v/>
      </c>
      <c r="J361" s="3" t="str">
        <f>IF(Line[Asset Group]="","",VLOOKUP(Line[Asset Group],asset_grp_line,3,FALSE))</f>
        <v/>
      </c>
      <c r="K361" s="3" t="str">
        <f>IF(Line[Asset Group]="","",VLOOKUP(Line[Asset Type],type_master_list,2,FALSE))</f>
        <v/>
      </c>
      <c r="L361" s="3" t="str">
        <f>IF(Line[Asset Name]="","",PROPER(Line[Asset Name]))</f>
        <v/>
      </c>
      <c r="M361" s="11" t="str">
        <f>IF(Line[Install Date]="","",(Line[Install Date]))</f>
        <v/>
      </c>
      <c r="N361" s="3" t="str">
        <f>IF(Line[Note]="","",PROPER(Line[Note]))</f>
        <v/>
      </c>
      <c r="O361" s="3" t="str">
        <f>IF(Line[Resource Consent Number]="","",UPPER(Line[Resource Consent Number]))</f>
        <v/>
      </c>
      <c r="P361" s="53" t="str">
        <f>IF(Line[Asset Unit Cost]="","",Line[Asset Unit Cost])</f>
        <v/>
      </c>
      <c r="Q361" s="3" t="str">
        <f>IF(Line[Added By]="","",UPPER(Line[Added By]))</f>
        <v/>
      </c>
      <c r="R361" s="11" t="str">
        <f>IF(Line[Added Date]="","",(Line[Added Date]))</f>
        <v/>
      </c>
      <c r="S361" s="3" t="str">
        <f>IF(Line[Z COORD]="","",PROPER(Line[Z COORD]))</f>
        <v/>
      </c>
      <c r="T361" s="3" t="str">
        <f>IF(Line[Asset Description]="","",PROPER(Line[Asset Description]))</f>
        <v/>
      </c>
      <c r="U361" s="3" t="str">
        <f>IF(Line[Asset Group]="","",VLOOKUP(Line[Wall SubType],subdom_master_gdb,2,FALSE))</f>
        <v/>
      </c>
      <c r="V361" s="3" t="str">
        <f>IF(Line[Asset Group]="","",VLOOKUP(Line[Material],material_master,2,FALSE))</f>
        <v/>
      </c>
      <c r="W361" s="3" t="str">
        <f>IF(Line[Height m]="","",Line[Height m])</f>
        <v/>
      </c>
      <c r="X361" s="3" t="str">
        <f>IF(Line[Length m]="","",Line[Length m])</f>
        <v/>
      </c>
      <c r="Y361" s="3" t="str">
        <f>IF(Line[Width m]="","",Line[Width m])</f>
        <v/>
      </c>
      <c r="Z361" s="3" t="str">
        <f>IF(Line[Asset Group]="","",VLOOKUP(Line[Purpose],f_g_function,2,FALSE))</f>
        <v/>
      </c>
      <c r="AA361" s="3" t="str">
        <f>IF(Line[Asset Group]="","",VLOOKUP(Line[Post Material],material_master,2,FALSE))</f>
        <v/>
      </c>
      <c r="AB361" s="3" t="str">
        <f>IF(Line[Pipe Diameter mm]="","",Line[Pipe Diameter mm])</f>
        <v/>
      </c>
      <c r="AC361" s="3" t="str">
        <f>IF(Line[Asset Group]="","",VLOOKUP(Line[Pipe Material],irrigation_pipe_material,2,FALSE))</f>
        <v/>
      </c>
      <c r="AD361" s="3" t="str">
        <f>IF(Line[Asset Group]="","",VLOOKUP(Line[System],irrigation_system,2,FALSE))</f>
        <v/>
      </c>
      <c r="AE361" s="3" t="str">
        <f>IF(Line[Asset Group]="","",VLOOKUP(Line[Status],irrigation_status,2,FALSE))</f>
        <v/>
      </c>
      <c r="AF361" s="3" t="str">
        <f>IF(Line[Asset Group]="","",VLOOKUP(Line[Surface],subdom_master_gdb,2,FALSE))</f>
        <v/>
      </c>
      <c r="AG361" s="3" t="str">
        <f>IF(Line[Surface Layer Depth mm]="","",Line[Surface Layer Depth mm])</f>
        <v/>
      </c>
      <c r="AH361" s="3" t="str">
        <f>IF(Line[Av Width m]="","",Line[Av Width m])</f>
        <v/>
      </c>
      <c r="AI361" s="3" t="str">
        <f>IF(Line[Asset Group]="","",VLOOKUP(Line[Cycle],yes_no,2,FALSE))</f>
        <v/>
      </c>
      <c r="AJ361" s="3" t="str">
        <f>IF(Line[Asset Group]="","",VLOOKUP(Line[Species],hedge_species,2,FALSE))</f>
        <v/>
      </c>
    </row>
    <row r="362" spans="1:36" s="3" customFormat="1" x14ac:dyDescent="0.2">
      <c r="A362" s="3" t="str">
        <f>IF(Line[DWG File Name]="","",Line[DWG File Name])</f>
        <v/>
      </c>
      <c r="B362" s="3" t="str">
        <f>IF(Line[DWG Layer Name]="","",Line[DWG Layer Name])</f>
        <v/>
      </c>
      <c r="C362" s="3" t="str">
        <f>IF(Line[DWG Handle]="","",Line[DWG Handle])</f>
        <v/>
      </c>
      <c r="D362" s="58" t="str">
        <f>IF(Line[Approx Centroid X]="","",Line[Approx Centroid X])</f>
        <v/>
      </c>
      <c r="E362" s="58" t="str">
        <f>IF(Line[Approx Centroid Y]="","",Line[Approx Centroid Y])</f>
        <v/>
      </c>
      <c r="F362" s="3" t="str">
        <f>IF(Line[Replacement Asset]="","",Line[Replacement Asset])</f>
        <v/>
      </c>
      <c r="G362" s="3" t="str">
        <f>IF(Line[Asset ID]="","",UPPER(Line[Asset ID]))</f>
        <v/>
      </c>
      <c r="H362" s="3" t="str">
        <f>IF(Line[Asset Group]="","",VLOOKUP(Line[Asset Group],asset_grp_line,4,FALSE))</f>
        <v/>
      </c>
      <c r="I362" s="3" t="str">
        <f>IF(Line[Asset Group]="","",VLOOKUP(Line[Asset Group],asset_grp_line,2,FALSE))</f>
        <v/>
      </c>
      <c r="J362" s="3" t="str">
        <f>IF(Line[Asset Group]="","",VLOOKUP(Line[Asset Group],asset_grp_line,3,FALSE))</f>
        <v/>
      </c>
      <c r="K362" s="3" t="str">
        <f>IF(Line[Asset Group]="","",VLOOKUP(Line[Asset Type],type_master_list,2,FALSE))</f>
        <v/>
      </c>
      <c r="L362" s="3" t="str">
        <f>IF(Line[Asset Name]="","",PROPER(Line[Asset Name]))</f>
        <v/>
      </c>
      <c r="M362" s="11" t="str">
        <f>IF(Line[Install Date]="","",(Line[Install Date]))</f>
        <v/>
      </c>
      <c r="N362" s="3" t="str">
        <f>IF(Line[Note]="","",PROPER(Line[Note]))</f>
        <v/>
      </c>
      <c r="O362" s="3" t="str">
        <f>IF(Line[Resource Consent Number]="","",UPPER(Line[Resource Consent Number]))</f>
        <v/>
      </c>
      <c r="P362" s="53" t="str">
        <f>IF(Line[Asset Unit Cost]="","",Line[Asset Unit Cost])</f>
        <v/>
      </c>
      <c r="Q362" s="3" t="str">
        <f>IF(Line[Added By]="","",UPPER(Line[Added By]))</f>
        <v/>
      </c>
      <c r="R362" s="11" t="str">
        <f>IF(Line[Added Date]="","",(Line[Added Date]))</f>
        <v/>
      </c>
      <c r="S362" s="3" t="str">
        <f>IF(Line[Z COORD]="","",PROPER(Line[Z COORD]))</f>
        <v/>
      </c>
      <c r="T362" s="3" t="str">
        <f>IF(Line[Asset Description]="","",PROPER(Line[Asset Description]))</f>
        <v/>
      </c>
      <c r="U362" s="3" t="str">
        <f>IF(Line[Asset Group]="","",VLOOKUP(Line[Wall SubType],subdom_master_gdb,2,FALSE))</f>
        <v/>
      </c>
      <c r="V362" s="3" t="str">
        <f>IF(Line[Asset Group]="","",VLOOKUP(Line[Material],material_master,2,FALSE))</f>
        <v/>
      </c>
      <c r="W362" s="3" t="str">
        <f>IF(Line[Height m]="","",Line[Height m])</f>
        <v/>
      </c>
      <c r="X362" s="3" t="str">
        <f>IF(Line[Length m]="","",Line[Length m])</f>
        <v/>
      </c>
      <c r="Y362" s="3" t="str">
        <f>IF(Line[Width m]="","",Line[Width m])</f>
        <v/>
      </c>
      <c r="Z362" s="3" t="str">
        <f>IF(Line[Asset Group]="","",VLOOKUP(Line[Purpose],f_g_function,2,FALSE))</f>
        <v/>
      </c>
      <c r="AA362" s="3" t="str">
        <f>IF(Line[Asset Group]="","",VLOOKUP(Line[Post Material],material_master,2,FALSE))</f>
        <v/>
      </c>
      <c r="AB362" s="3" t="str">
        <f>IF(Line[Pipe Diameter mm]="","",Line[Pipe Diameter mm])</f>
        <v/>
      </c>
      <c r="AC362" s="3" t="str">
        <f>IF(Line[Asset Group]="","",VLOOKUP(Line[Pipe Material],irrigation_pipe_material,2,FALSE))</f>
        <v/>
      </c>
      <c r="AD362" s="3" t="str">
        <f>IF(Line[Asset Group]="","",VLOOKUP(Line[System],irrigation_system,2,FALSE))</f>
        <v/>
      </c>
      <c r="AE362" s="3" t="str">
        <f>IF(Line[Asset Group]="","",VLOOKUP(Line[Status],irrigation_status,2,FALSE))</f>
        <v/>
      </c>
      <c r="AF362" s="3" t="str">
        <f>IF(Line[Asset Group]="","",VLOOKUP(Line[Surface],subdom_master_gdb,2,FALSE))</f>
        <v/>
      </c>
      <c r="AG362" s="3" t="str">
        <f>IF(Line[Surface Layer Depth mm]="","",Line[Surface Layer Depth mm])</f>
        <v/>
      </c>
      <c r="AH362" s="3" t="str">
        <f>IF(Line[Av Width m]="","",Line[Av Width m])</f>
        <v/>
      </c>
      <c r="AI362" s="3" t="str">
        <f>IF(Line[Asset Group]="","",VLOOKUP(Line[Cycle],yes_no,2,FALSE))</f>
        <v/>
      </c>
      <c r="AJ362" s="3" t="str">
        <f>IF(Line[Asset Group]="","",VLOOKUP(Line[Species],hedge_species,2,FALSE))</f>
        <v/>
      </c>
    </row>
    <row r="363" spans="1:36" s="3" customFormat="1" x14ac:dyDescent="0.2">
      <c r="A363" s="3" t="str">
        <f>IF(Line[DWG File Name]="","",Line[DWG File Name])</f>
        <v/>
      </c>
      <c r="B363" s="3" t="str">
        <f>IF(Line[DWG Layer Name]="","",Line[DWG Layer Name])</f>
        <v/>
      </c>
      <c r="C363" s="3" t="str">
        <f>IF(Line[DWG Handle]="","",Line[DWG Handle])</f>
        <v/>
      </c>
      <c r="D363" s="58" t="str">
        <f>IF(Line[Approx Centroid X]="","",Line[Approx Centroid X])</f>
        <v/>
      </c>
      <c r="E363" s="58" t="str">
        <f>IF(Line[Approx Centroid Y]="","",Line[Approx Centroid Y])</f>
        <v/>
      </c>
      <c r="F363" s="3" t="str">
        <f>IF(Line[Replacement Asset]="","",Line[Replacement Asset])</f>
        <v/>
      </c>
      <c r="G363" s="3" t="str">
        <f>IF(Line[Asset ID]="","",UPPER(Line[Asset ID]))</f>
        <v/>
      </c>
      <c r="H363" s="3" t="str">
        <f>IF(Line[Asset Group]="","",VLOOKUP(Line[Asset Group],asset_grp_line,4,FALSE))</f>
        <v/>
      </c>
      <c r="I363" s="3" t="str">
        <f>IF(Line[Asset Group]="","",VLOOKUP(Line[Asset Group],asset_grp_line,2,FALSE))</f>
        <v/>
      </c>
      <c r="J363" s="3" t="str">
        <f>IF(Line[Asset Group]="","",VLOOKUP(Line[Asset Group],asset_grp_line,3,FALSE))</f>
        <v/>
      </c>
      <c r="K363" s="3" t="str">
        <f>IF(Line[Asset Group]="","",VLOOKUP(Line[Asset Type],type_master_list,2,FALSE))</f>
        <v/>
      </c>
      <c r="L363" s="3" t="str">
        <f>IF(Line[Asset Name]="","",PROPER(Line[Asset Name]))</f>
        <v/>
      </c>
      <c r="M363" s="11" t="str">
        <f>IF(Line[Install Date]="","",(Line[Install Date]))</f>
        <v/>
      </c>
      <c r="N363" s="3" t="str">
        <f>IF(Line[Note]="","",PROPER(Line[Note]))</f>
        <v/>
      </c>
      <c r="O363" s="3" t="str">
        <f>IF(Line[Resource Consent Number]="","",UPPER(Line[Resource Consent Number]))</f>
        <v/>
      </c>
      <c r="P363" s="53" t="str">
        <f>IF(Line[Asset Unit Cost]="","",Line[Asset Unit Cost])</f>
        <v/>
      </c>
      <c r="Q363" s="3" t="str">
        <f>IF(Line[Added By]="","",UPPER(Line[Added By]))</f>
        <v/>
      </c>
      <c r="R363" s="11" t="str">
        <f>IF(Line[Added Date]="","",(Line[Added Date]))</f>
        <v/>
      </c>
      <c r="S363" s="3" t="str">
        <f>IF(Line[Z COORD]="","",PROPER(Line[Z COORD]))</f>
        <v/>
      </c>
      <c r="T363" s="3" t="str">
        <f>IF(Line[Asset Description]="","",PROPER(Line[Asset Description]))</f>
        <v/>
      </c>
      <c r="U363" s="3" t="str">
        <f>IF(Line[Asset Group]="","",VLOOKUP(Line[Wall SubType],subdom_master_gdb,2,FALSE))</f>
        <v/>
      </c>
      <c r="V363" s="3" t="str">
        <f>IF(Line[Asset Group]="","",VLOOKUP(Line[Material],material_master,2,FALSE))</f>
        <v/>
      </c>
      <c r="W363" s="3" t="str">
        <f>IF(Line[Height m]="","",Line[Height m])</f>
        <v/>
      </c>
      <c r="X363" s="3" t="str">
        <f>IF(Line[Length m]="","",Line[Length m])</f>
        <v/>
      </c>
      <c r="Y363" s="3" t="str">
        <f>IF(Line[Width m]="","",Line[Width m])</f>
        <v/>
      </c>
      <c r="Z363" s="3" t="str">
        <f>IF(Line[Asset Group]="","",VLOOKUP(Line[Purpose],f_g_function,2,FALSE))</f>
        <v/>
      </c>
      <c r="AA363" s="3" t="str">
        <f>IF(Line[Asset Group]="","",VLOOKUP(Line[Post Material],material_master,2,FALSE))</f>
        <v/>
      </c>
      <c r="AB363" s="3" t="str">
        <f>IF(Line[Pipe Diameter mm]="","",Line[Pipe Diameter mm])</f>
        <v/>
      </c>
      <c r="AC363" s="3" t="str">
        <f>IF(Line[Asset Group]="","",VLOOKUP(Line[Pipe Material],irrigation_pipe_material,2,FALSE))</f>
        <v/>
      </c>
      <c r="AD363" s="3" t="str">
        <f>IF(Line[Asset Group]="","",VLOOKUP(Line[System],irrigation_system,2,FALSE))</f>
        <v/>
      </c>
      <c r="AE363" s="3" t="str">
        <f>IF(Line[Asset Group]="","",VLOOKUP(Line[Status],irrigation_status,2,FALSE))</f>
        <v/>
      </c>
      <c r="AF363" s="3" t="str">
        <f>IF(Line[Asset Group]="","",VLOOKUP(Line[Surface],subdom_master_gdb,2,FALSE))</f>
        <v/>
      </c>
      <c r="AG363" s="3" t="str">
        <f>IF(Line[Surface Layer Depth mm]="","",Line[Surface Layer Depth mm])</f>
        <v/>
      </c>
      <c r="AH363" s="3" t="str">
        <f>IF(Line[Av Width m]="","",Line[Av Width m])</f>
        <v/>
      </c>
      <c r="AI363" s="3" t="str">
        <f>IF(Line[Asset Group]="","",VLOOKUP(Line[Cycle],yes_no,2,FALSE))</f>
        <v/>
      </c>
      <c r="AJ363" s="3" t="str">
        <f>IF(Line[Asset Group]="","",VLOOKUP(Line[Species],hedge_species,2,FALSE))</f>
        <v/>
      </c>
    </row>
    <row r="364" spans="1:36" s="3" customFormat="1" x14ac:dyDescent="0.2">
      <c r="A364" s="3" t="str">
        <f>IF(Line[DWG File Name]="","",Line[DWG File Name])</f>
        <v/>
      </c>
      <c r="B364" s="3" t="str">
        <f>IF(Line[DWG Layer Name]="","",Line[DWG Layer Name])</f>
        <v/>
      </c>
      <c r="C364" s="3" t="str">
        <f>IF(Line[DWG Handle]="","",Line[DWG Handle])</f>
        <v/>
      </c>
      <c r="D364" s="58" t="str">
        <f>IF(Line[Approx Centroid X]="","",Line[Approx Centroid X])</f>
        <v/>
      </c>
      <c r="E364" s="58" t="str">
        <f>IF(Line[Approx Centroid Y]="","",Line[Approx Centroid Y])</f>
        <v/>
      </c>
      <c r="F364" s="3" t="str">
        <f>IF(Line[Replacement Asset]="","",Line[Replacement Asset])</f>
        <v/>
      </c>
      <c r="G364" s="3" t="str">
        <f>IF(Line[Asset ID]="","",UPPER(Line[Asset ID]))</f>
        <v/>
      </c>
      <c r="H364" s="3" t="str">
        <f>IF(Line[Asset Group]="","",VLOOKUP(Line[Asset Group],asset_grp_line,4,FALSE))</f>
        <v/>
      </c>
      <c r="I364" s="3" t="str">
        <f>IF(Line[Asset Group]="","",VLOOKUP(Line[Asset Group],asset_grp_line,2,FALSE))</f>
        <v/>
      </c>
      <c r="J364" s="3" t="str">
        <f>IF(Line[Asset Group]="","",VLOOKUP(Line[Asset Group],asset_grp_line,3,FALSE))</f>
        <v/>
      </c>
      <c r="K364" s="3" t="str">
        <f>IF(Line[Asset Group]="","",VLOOKUP(Line[Asset Type],type_master_list,2,FALSE))</f>
        <v/>
      </c>
      <c r="L364" s="3" t="str">
        <f>IF(Line[Asset Name]="","",PROPER(Line[Asset Name]))</f>
        <v/>
      </c>
      <c r="M364" s="11" t="str">
        <f>IF(Line[Install Date]="","",(Line[Install Date]))</f>
        <v/>
      </c>
      <c r="N364" s="3" t="str">
        <f>IF(Line[Note]="","",PROPER(Line[Note]))</f>
        <v/>
      </c>
      <c r="O364" s="3" t="str">
        <f>IF(Line[Resource Consent Number]="","",UPPER(Line[Resource Consent Number]))</f>
        <v/>
      </c>
      <c r="P364" s="53" t="str">
        <f>IF(Line[Asset Unit Cost]="","",Line[Asset Unit Cost])</f>
        <v/>
      </c>
      <c r="Q364" s="3" t="str">
        <f>IF(Line[Added By]="","",UPPER(Line[Added By]))</f>
        <v/>
      </c>
      <c r="R364" s="11" t="str">
        <f>IF(Line[Added Date]="","",(Line[Added Date]))</f>
        <v/>
      </c>
      <c r="S364" s="3" t="str">
        <f>IF(Line[Z COORD]="","",PROPER(Line[Z COORD]))</f>
        <v/>
      </c>
      <c r="T364" s="3" t="str">
        <f>IF(Line[Asset Description]="","",PROPER(Line[Asset Description]))</f>
        <v/>
      </c>
      <c r="U364" s="3" t="str">
        <f>IF(Line[Asset Group]="","",VLOOKUP(Line[Wall SubType],subdom_master_gdb,2,FALSE))</f>
        <v/>
      </c>
      <c r="V364" s="3" t="str">
        <f>IF(Line[Asset Group]="","",VLOOKUP(Line[Material],material_master,2,FALSE))</f>
        <v/>
      </c>
      <c r="W364" s="3" t="str">
        <f>IF(Line[Height m]="","",Line[Height m])</f>
        <v/>
      </c>
      <c r="X364" s="3" t="str">
        <f>IF(Line[Length m]="","",Line[Length m])</f>
        <v/>
      </c>
      <c r="Y364" s="3" t="str">
        <f>IF(Line[Width m]="","",Line[Width m])</f>
        <v/>
      </c>
      <c r="Z364" s="3" t="str">
        <f>IF(Line[Asset Group]="","",VLOOKUP(Line[Purpose],f_g_function,2,FALSE))</f>
        <v/>
      </c>
      <c r="AA364" s="3" t="str">
        <f>IF(Line[Asset Group]="","",VLOOKUP(Line[Post Material],material_master,2,FALSE))</f>
        <v/>
      </c>
      <c r="AB364" s="3" t="str">
        <f>IF(Line[Pipe Diameter mm]="","",Line[Pipe Diameter mm])</f>
        <v/>
      </c>
      <c r="AC364" s="3" t="str">
        <f>IF(Line[Asset Group]="","",VLOOKUP(Line[Pipe Material],irrigation_pipe_material,2,FALSE))</f>
        <v/>
      </c>
      <c r="AD364" s="3" t="str">
        <f>IF(Line[Asset Group]="","",VLOOKUP(Line[System],irrigation_system,2,FALSE))</f>
        <v/>
      </c>
      <c r="AE364" s="3" t="str">
        <f>IF(Line[Asset Group]="","",VLOOKUP(Line[Status],irrigation_status,2,FALSE))</f>
        <v/>
      </c>
      <c r="AF364" s="3" t="str">
        <f>IF(Line[Asset Group]="","",VLOOKUP(Line[Surface],subdom_master_gdb,2,FALSE))</f>
        <v/>
      </c>
      <c r="AG364" s="3" t="str">
        <f>IF(Line[Surface Layer Depth mm]="","",Line[Surface Layer Depth mm])</f>
        <v/>
      </c>
      <c r="AH364" s="3" t="str">
        <f>IF(Line[Av Width m]="","",Line[Av Width m])</f>
        <v/>
      </c>
      <c r="AI364" s="3" t="str">
        <f>IF(Line[Asset Group]="","",VLOOKUP(Line[Cycle],yes_no,2,FALSE))</f>
        <v/>
      </c>
      <c r="AJ364" s="3" t="str">
        <f>IF(Line[Asset Group]="","",VLOOKUP(Line[Species],hedge_species,2,FALSE))</f>
        <v/>
      </c>
    </row>
    <row r="365" spans="1:36" s="3" customFormat="1" x14ac:dyDescent="0.2">
      <c r="A365" s="3" t="str">
        <f>IF(Line[DWG File Name]="","",Line[DWG File Name])</f>
        <v/>
      </c>
      <c r="B365" s="3" t="str">
        <f>IF(Line[DWG Layer Name]="","",Line[DWG Layer Name])</f>
        <v/>
      </c>
      <c r="C365" s="3" t="str">
        <f>IF(Line[DWG Handle]="","",Line[DWG Handle])</f>
        <v/>
      </c>
      <c r="D365" s="58" t="str">
        <f>IF(Line[Approx Centroid X]="","",Line[Approx Centroid X])</f>
        <v/>
      </c>
      <c r="E365" s="58" t="str">
        <f>IF(Line[Approx Centroid Y]="","",Line[Approx Centroid Y])</f>
        <v/>
      </c>
      <c r="F365" s="3" t="str">
        <f>IF(Line[Replacement Asset]="","",Line[Replacement Asset])</f>
        <v/>
      </c>
      <c r="G365" s="3" t="str">
        <f>IF(Line[Asset ID]="","",UPPER(Line[Asset ID]))</f>
        <v/>
      </c>
      <c r="H365" s="3" t="str">
        <f>IF(Line[Asset Group]="","",VLOOKUP(Line[Asset Group],asset_grp_line,4,FALSE))</f>
        <v/>
      </c>
      <c r="I365" s="3" t="str">
        <f>IF(Line[Asset Group]="","",VLOOKUP(Line[Asset Group],asset_grp_line,2,FALSE))</f>
        <v/>
      </c>
      <c r="J365" s="3" t="str">
        <f>IF(Line[Asset Group]="","",VLOOKUP(Line[Asset Group],asset_grp_line,3,FALSE))</f>
        <v/>
      </c>
      <c r="K365" s="3" t="str">
        <f>IF(Line[Asset Group]="","",VLOOKUP(Line[Asset Type],type_master_list,2,FALSE))</f>
        <v/>
      </c>
      <c r="L365" s="3" t="str">
        <f>IF(Line[Asset Name]="","",PROPER(Line[Asset Name]))</f>
        <v/>
      </c>
      <c r="M365" s="11" t="str">
        <f>IF(Line[Install Date]="","",(Line[Install Date]))</f>
        <v/>
      </c>
      <c r="N365" s="3" t="str">
        <f>IF(Line[Note]="","",PROPER(Line[Note]))</f>
        <v/>
      </c>
      <c r="O365" s="3" t="str">
        <f>IF(Line[Resource Consent Number]="","",UPPER(Line[Resource Consent Number]))</f>
        <v/>
      </c>
      <c r="P365" s="53" t="str">
        <f>IF(Line[Asset Unit Cost]="","",Line[Asset Unit Cost])</f>
        <v/>
      </c>
      <c r="Q365" s="3" t="str">
        <f>IF(Line[Added By]="","",UPPER(Line[Added By]))</f>
        <v/>
      </c>
      <c r="R365" s="11" t="str">
        <f>IF(Line[Added Date]="","",(Line[Added Date]))</f>
        <v/>
      </c>
      <c r="S365" s="3" t="str">
        <f>IF(Line[Z COORD]="","",PROPER(Line[Z COORD]))</f>
        <v/>
      </c>
      <c r="T365" s="3" t="str">
        <f>IF(Line[Asset Description]="","",PROPER(Line[Asset Description]))</f>
        <v/>
      </c>
      <c r="U365" s="3" t="str">
        <f>IF(Line[Asset Group]="","",VLOOKUP(Line[Wall SubType],subdom_master_gdb,2,FALSE))</f>
        <v/>
      </c>
      <c r="V365" s="3" t="str">
        <f>IF(Line[Asset Group]="","",VLOOKUP(Line[Material],material_master,2,FALSE))</f>
        <v/>
      </c>
      <c r="W365" s="3" t="str">
        <f>IF(Line[Height m]="","",Line[Height m])</f>
        <v/>
      </c>
      <c r="X365" s="3" t="str">
        <f>IF(Line[Length m]="","",Line[Length m])</f>
        <v/>
      </c>
      <c r="Y365" s="3" t="str">
        <f>IF(Line[Width m]="","",Line[Width m])</f>
        <v/>
      </c>
      <c r="Z365" s="3" t="str">
        <f>IF(Line[Asset Group]="","",VLOOKUP(Line[Purpose],f_g_function,2,FALSE))</f>
        <v/>
      </c>
      <c r="AA365" s="3" t="str">
        <f>IF(Line[Asset Group]="","",VLOOKUP(Line[Post Material],material_master,2,FALSE))</f>
        <v/>
      </c>
      <c r="AB365" s="3" t="str">
        <f>IF(Line[Pipe Diameter mm]="","",Line[Pipe Diameter mm])</f>
        <v/>
      </c>
      <c r="AC365" s="3" t="str">
        <f>IF(Line[Asset Group]="","",VLOOKUP(Line[Pipe Material],irrigation_pipe_material,2,FALSE))</f>
        <v/>
      </c>
      <c r="AD365" s="3" t="str">
        <f>IF(Line[Asset Group]="","",VLOOKUP(Line[System],irrigation_system,2,FALSE))</f>
        <v/>
      </c>
      <c r="AE365" s="3" t="str">
        <f>IF(Line[Asset Group]="","",VLOOKUP(Line[Status],irrigation_status,2,FALSE))</f>
        <v/>
      </c>
      <c r="AF365" s="3" t="str">
        <f>IF(Line[Asset Group]="","",VLOOKUP(Line[Surface],subdom_master_gdb,2,FALSE))</f>
        <v/>
      </c>
      <c r="AG365" s="3" t="str">
        <f>IF(Line[Surface Layer Depth mm]="","",Line[Surface Layer Depth mm])</f>
        <v/>
      </c>
      <c r="AH365" s="3" t="str">
        <f>IF(Line[Av Width m]="","",Line[Av Width m])</f>
        <v/>
      </c>
      <c r="AI365" s="3" t="str">
        <f>IF(Line[Asset Group]="","",VLOOKUP(Line[Cycle],yes_no,2,FALSE))</f>
        <v/>
      </c>
      <c r="AJ365" s="3" t="str">
        <f>IF(Line[Asset Group]="","",VLOOKUP(Line[Species],hedge_species,2,FALSE))</f>
        <v/>
      </c>
    </row>
    <row r="366" spans="1:36" s="3" customFormat="1" x14ac:dyDescent="0.2">
      <c r="A366" s="3" t="str">
        <f>IF(Line[DWG File Name]="","",Line[DWG File Name])</f>
        <v/>
      </c>
      <c r="B366" s="3" t="str">
        <f>IF(Line[DWG Layer Name]="","",Line[DWG Layer Name])</f>
        <v/>
      </c>
      <c r="C366" s="3" t="str">
        <f>IF(Line[DWG Handle]="","",Line[DWG Handle])</f>
        <v/>
      </c>
      <c r="D366" s="58" t="str">
        <f>IF(Line[Approx Centroid X]="","",Line[Approx Centroid X])</f>
        <v/>
      </c>
      <c r="E366" s="58" t="str">
        <f>IF(Line[Approx Centroid Y]="","",Line[Approx Centroid Y])</f>
        <v/>
      </c>
      <c r="F366" s="3" t="str">
        <f>IF(Line[Replacement Asset]="","",Line[Replacement Asset])</f>
        <v/>
      </c>
      <c r="G366" s="3" t="str">
        <f>IF(Line[Asset ID]="","",UPPER(Line[Asset ID]))</f>
        <v/>
      </c>
      <c r="H366" s="3" t="str">
        <f>IF(Line[Asset Group]="","",VLOOKUP(Line[Asset Group],asset_grp_line,4,FALSE))</f>
        <v/>
      </c>
      <c r="I366" s="3" t="str">
        <f>IF(Line[Asset Group]="","",VLOOKUP(Line[Asset Group],asset_grp_line,2,FALSE))</f>
        <v/>
      </c>
      <c r="J366" s="3" t="str">
        <f>IF(Line[Asset Group]="","",VLOOKUP(Line[Asset Group],asset_grp_line,3,FALSE))</f>
        <v/>
      </c>
      <c r="K366" s="3" t="str">
        <f>IF(Line[Asset Group]="","",VLOOKUP(Line[Asset Type],type_master_list,2,FALSE))</f>
        <v/>
      </c>
      <c r="L366" s="3" t="str">
        <f>IF(Line[Asset Name]="","",PROPER(Line[Asset Name]))</f>
        <v/>
      </c>
      <c r="M366" s="11" t="str">
        <f>IF(Line[Install Date]="","",(Line[Install Date]))</f>
        <v/>
      </c>
      <c r="N366" s="3" t="str">
        <f>IF(Line[Note]="","",PROPER(Line[Note]))</f>
        <v/>
      </c>
      <c r="O366" s="3" t="str">
        <f>IF(Line[Resource Consent Number]="","",UPPER(Line[Resource Consent Number]))</f>
        <v/>
      </c>
      <c r="P366" s="53" t="str">
        <f>IF(Line[Asset Unit Cost]="","",Line[Asset Unit Cost])</f>
        <v/>
      </c>
      <c r="Q366" s="3" t="str">
        <f>IF(Line[Added By]="","",UPPER(Line[Added By]))</f>
        <v/>
      </c>
      <c r="R366" s="11" t="str">
        <f>IF(Line[Added Date]="","",(Line[Added Date]))</f>
        <v/>
      </c>
      <c r="S366" s="3" t="str">
        <f>IF(Line[Z COORD]="","",PROPER(Line[Z COORD]))</f>
        <v/>
      </c>
      <c r="T366" s="3" t="str">
        <f>IF(Line[Asset Description]="","",PROPER(Line[Asset Description]))</f>
        <v/>
      </c>
      <c r="U366" s="3" t="str">
        <f>IF(Line[Asset Group]="","",VLOOKUP(Line[Wall SubType],subdom_master_gdb,2,FALSE))</f>
        <v/>
      </c>
      <c r="V366" s="3" t="str">
        <f>IF(Line[Asset Group]="","",VLOOKUP(Line[Material],material_master,2,FALSE))</f>
        <v/>
      </c>
      <c r="W366" s="3" t="str">
        <f>IF(Line[Height m]="","",Line[Height m])</f>
        <v/>
      </c>
      <c r="X366" s="3" t="str">
        <f>IF(Line[Length m]="","",Line[Length m])</f>
        <v/>
      </c>
      <c r="Y366" s="3" t="str">
        <f>IF(Line[Width m]="","",Line[Width m])</f>
        <v/>
      </c>
      <c r="Z366" s="3" t="str">
        <f>IF(Line[Asset Group]="","",VLOOKUP(Line[Purpose],f_g_function,2,FALSE))</f>
        <v/>
      </c>
      <c r="AA366" s="3" t="str">
        <f>IF(Line[Asset Group]="","",VLOOKUP(Line[Post Material],material_master,2,FALSE))</f>
        <v/>
      </c>
      <c r="AB366" s="3" t="str">
        <f>IF(Line[Pipe Diameter mm]="","",Line[Pipe Diameter mm])</f>
        <v/>
      </c>
      <c r="AC366" s="3" t="str">
        <f>IF(Line[Asset Group]="","",VLOOKUP(Line[Pipe Material],irrigation_pipe_material,2,FALSE))</f>
        <v/>
      </c>
      <c r="AD366" s="3" t="str">
        <f>IF(Line[Asset Group]="","",VLOOKUP(Line[System],irrigation_system,2,FALSE))</f>
        <v/>
      </c>
      <c r="AE366" s="3" t="str">
        <f>IF(Line[Asset Group]="","",VLOOKUP(Line[Status],irrigation_status,2,FALSE))</f>
        <v/>
      </c>
      <c r="AF366" s="3" t="str">
        <f>IF(Line[Asset Group]="","",VLOOKUP(Line[Surface],subdom_master_gdb,2,FALSE))</f>
        <v/>
      </c>
      <c r="AG366" s="3" t="str">
        <f>IF(Line[Surface Layer Depth mm]="","",Line[Surface Layer Depth mm])</f>
        <v/>
      </c>
      <c r="AH366" s="3" t="str">
        <f>IF(Line[Av Width m]="","",Line[Av Width m])</f>
        <v/>
      </c>
      <c r="AI366" s="3" t="str">
        <f>IF(Line[Asset Group]="","",VLOOKUP(Line[Cycle],yes_no,2,FALSE))</f>
        <v/>
      </c>
      <c r="AJ366" s="3" t="str">
        <f>IF(Line[Asset Group]="","",VLOOKUP(Line[Species],hedge_species,2,FALSE))</f>
        <v/>
      </c>
    </row>
    <row r="367" spans="1:36" s="3" customFormat="1" x14ac:dyDescent="0.2">
      <c r="A367" s="3" t="str">
        <f>IF(Line[DWG File Name]="","",Line[DWG File Name])</f>
        <v/>
      </c>
      <c r="B367" s="3" t="str">
        <f>IF(Line[DWG Layer Name]="","",Line[DWG Layer Name])</f>
        <v/>
      </c>
      <c r="C367" s="3" t="str">
        <f>IF(Line[DWG Handle]="","",Line[DWG Handle])</f>
        <v/>
      </c>
      <c r="D367" s="58" t="str">
        <f>IF(Line[Approx Centroid X]="","",Line[Approx Centroid X])</f>
        <v/>
      </c>
      <c r="E367" s="58" t="str">
        <f>IF(Line[Approx Centroid Y]="","",Line[Approx Centroid Y])</f>
        <v/>
      </c>
      <c r="F367" s="3" t="str">
        <f>IF(Line[Replacement Asset]="","",Line[Replacement Asset])</f>
        <v/>
      </c>
      <c r="G367" s="3" t="str">
        <f>IF(Line[Asset ID]="","",UPPER(Line[Asset ID]))</f>
        <v/>
      </c>
      <c r="H367" s="3" t="str">
        <f>IF(Line[Asset Group]="","",VLOOKUP(Line[Asset Group],asset_grp_line,4,FALSE))</f>
        <v/>
      </c>
      <c r="I367" s="3" t="str">
        <f>IF(Line[Asset Group]="","",VLOOKUP(Line[Asset Group],asset_grp_line,2,FALSE))</f>
        <v/>
      </c>
      <c r="J367" s="3" t="str">
        <f>IF(Line[Asset Group]="","",VLOOKUP(Line[Asset Group],asset_grp_line,3,FALSE))</f>
        <v/>
      </c>
      <c r="K367" s="3" t="str">
        <f>IF(Line[Asset Group]="","",VLOOKUP(Line[Asset Type],type_master_list,2,FALSE))</f>
        <v/>
      </c>
      <c r="L367" s="3" t="str">
        <f>IF(Line[Asset Name]="","",PROPER(Line[Asset Name]))</f>
        <v/>
      </c>
      <c r="M367" s="11" t="str">
        <f>IF(Line[Install Date]="","",(Line[Install Date]))</f>
        <v/>
      </c>
      <c r="N367" s="3" t="str">
        <f>IF(Line[Note]="","",PROPER(Line[Note]))</f>
        <v/>
      </c>
      <c r="O367" s="3" t="str">
        <f>IF(Line[Resource Consent Number]="","",UPPER(Line[Resource Consent Number]))</f>
        <v/>
      </c>
      <c r="P367" s="53" t="str">
        <f>IF(Line[Asset Unit Cost]="","",Line[Asset Unit Cost])</f>
        <v/>
      </c>
      <c r="Q367" s="3" t="str">
        <f>IF(Line[Added By]="","",UPPER(Line[Added By]))</f>
        <v/>
      </c>
      <c r="R367" s="11" t="str">
        <f>IF(Line[Added Date]="","",(Line[Added Date]))</f>
        <v/>
      </c>
      <c r="S367" s="3" t="str">
        <f>IF(Line[Z COORD]="","",PROPER(Line[Z COORD]))</f>
        <v/>
      </c>
      <c r="T367" s="3" t="str">
        <f>IF(Line[Asset Description]="","",PROPER(Line[Asset Description]))</f>
        <v/>
      </c>
      <c r="U367" s="3" t="str">
        <f>IF(Line[Asset Group]="","",VLOOKUP(Line[Wall SubType],subdom_master_gdb,2,FALSE))</f>
        <v/>
      </c>
      <c r="V367" s="3" t="str">
        <f>IF(Line[Asset Group]="","",VLOOKUP(Line[Material],material_master,2,FALSE))</f>
        <v/>
      </c>
      <c r="W367" s="3" t="str">
        <f>IF(Line[Height m]="","",Line[Height m])</f>
        <v/>
      </c>
      <c r="X367" s="3" t="str">
        <f>IF(Line[Length m]="","",Line[Length m])</f>
        <v/>
      </c>
      <c r="Y367" s="3" t="str">
        <f>IF(Line[Width m]="","",Line[Width m])</f>
        <v/>
      </c>
      <c r="Z367" s="3" t="str">
        <f>IF(Line[Asset Group]="","",VLOOKUP(Line[Purpose],f_g_function,2,FALSE))</f>
        <v/>
      </c>
      <c r="AA367" s="3" t="str">
        <f>IF(Line[Asset Group]="","",VLOOKUP(Line[Post Material],material_master,2,FALSE))</f>
        <v/>
      </c>
      <c r="AB367" s="3" t="str">
        <f>IF(Line[Pipe Diameter mm]="","",Line[Pipe Diameter mm])</f>
        <v/>
      </c>
      <c r="AC367" s="3" t="str">
        <f>IF(Line[Asset Group]="","",VLOOKUP(Line[Pipe Material],irrigation_pipe_material,2,FALSE))</f>
        <v/>
      </c>
      <c r="AD367" s="3" t="str">
        <f>IF(Line[Asset Group]="","",VLOOKUP(Line[System],irrigation_system,2,FALSE))</f>
        <v/>
      </c>
      <c r="AE367" s="3" t="str">
        <f>IF(Line[Asset Group]="","",VLOOKUP(Line[Status],irrigation_status,2,FALSE))</f>
        <v/>
      </c>
      <c r="AF367" s="3" t="str">
        <f>IF(Line[Asset Group]="","",VLOOKUP(Line[Surface],subdom_master_gdb,2,FALSE))</f>
        <v/>
      </c>
      <c r="AG367" s="3" t="str">
        <f>IF(Line[Surface Layer Depth mm]="","",Line[Surface Layer Depth mm])</f>
        <v/>
      </c>
      <c r="AH367" s="3" t="str">
        <f>IF(Line[Av Width m]="","",Line[Av Width m])</f>
        <v/>
      </c>
      <c r="AI367" s="3" t="str">
        <f>IF(Line[Asset Group]="","",VLOOKUP(Line[Cycle],yes_no,2,FALSE))</f>
        <v/>
      </c>
      <c r="AJ367" s="3" t="str">
        <f>IF(Line[Asset Group]="","",VLOOKUP(Line[Species],hedge_species,2,FALSE))</f>
        <v/>
      </c>
    </row>
    <row r="368" spans="1:36" s="3" customFormat="1" x14ac:dyDescent="0.2">
      <c r="A368" s="3" t="str">
        <f>IF(Line[DWG File Name]="","",Line[DWG File Name])</f>
        <v/>
      </c>
      <c r="B368" s="3" t="str">
        <f>IF(Line[DWG Layer Name]="","",Line[DWG Layer Name])</f>
        <v/>
      </c>
      <c r="C368" s="3" t="str">
        <f>IF(Line[DWG Handle]="","",Line[DWG Handle])</f>
        <v/>
      </c>
      <c r="D368" s="58" t="str">
        <f>IF(Line[Approx Centroid X]="","",Line[Approx Centroid X])</f>
        <v/>
      </c>
      <c r="E368" s="58" t="str">
        <f>IF(Line[Approx Centroid Y]="","",Line[Approx Centroid Y])</f>
        <v/>
      </c>
      <c r="F368" s="3" t="str">
        <f>IF(Line[Replacement Asset]="","",Line[Replacement Asset])</f>
        <v/>
      </c>
      <c r="G368" s="3" t="str">
        <f>IF(Line[Asset ID]="","",UPPER(Line[Asset ID]))</f>
        <v/>
      </c>
      <c r="H368" s="3" t="str">
        <f>IF(Line[Asset Group]="","",VLOOKUP(Line[Asset Group],asset_grp_line,4,FALSE))</f>
        <v/>
      </c>
      <c r="I368" s="3" t="str">
        <f>IF(Line[Asset Group]="","",VLOOKUP(Line[Asset Group],asset_grp_line,2,FALSE))</f>
        <v/>
      </c>
      <c r="J368" s="3" t="str">
        <f>IF(Line[Asset Group]="","",VLOOKUP(Line[Asset Group],asset_grp_line,3,FALSE))</f>
        <v/>
      </c>
      <c r="K368" s="3" t="str">
        <f>IF(Line[Asset Group]="","",VLOOKUP(Line[Asset Type],type_master_list,2,FALSE))</f>
        <v/>
      </c>
      <c r="L368" s="3" t="str">
        <f>IF(Line[Asset Name]="","",PROPER(Line[Asset Name]))</f>
        <v/>
      </c>
      <c r="M368" s="11" t="str">
        <f>IF(Line[Install Date]="","",(Line[Install Date]))</f>
        <v/>
      </c>
      <c r="N368" s="3" t="str">
        <f>IF(Line[Note]="","",PROPER(Line[Note]))</f>
        <v/>
      </c>
      <c r="O368" s="3" t="str">
        <f>IF(Line[Resource Consent Number]="","",UPPER(Line[Resource Consent Number]))</f>
        <v/>
      </c>
      <c r="P368" s="53" t="str">
        <f>IF(Line[Asset Unit Cost]="","",Line[Asset Unit Cost])</f>
        <v/>
      </c>
      <c r="Q368" s="3" t="str">
        <f>IF(Line[Added By]="","",UPPER(Line[Added By]))</f>
        <v/>
      </c>
      <c r="R368" s="11" t="str">
        <f>IF(Line[Added Date]="","",(Line[Added Date]))</f>
        <v/>
      </c>
      <c r="S368" s="3" t="str">
        <f>IF(Line[Z COORD]="","",PROPER(Line[Z COORD]))</f>
        <v/>
      </c>
      <c r="T368" s="3" t="str">
        <f>IF(Line[Asset Description]="","",PROPER(Line[Asset Description]))</f>
        <v/>
      </c>
      <c r="U368" s="3" t="str">
        <f>IF(Line[Asset Group]="","",VLOOKUP(Line[Wall SubType],subdom_master_gdb,2,FALSE))</f>
        <v/>
      </c>
      <c r="V368" s="3" t="str">
        <f>IF(Line[Asset Group]="","",VLOOKUP(Line[Material],material_master,2,FALSE))</f>
        <v/>
      </c>
      <c r="W368" s="3" t="str">
        <f>IF(Line[Height m]="","",Line[Height m])</f>
        <v/>
      </c>
      <c r="X368" s="3" t="str">
        <f>IF(Line[Length m]="","",Line[Length m])</f>
        <v/>
      </c>
      <c r="Y368" s="3" t="str">
        <f>IF(Line[Width m]="","",Line[Width m])</f>
        <v/>
      </c>
      <c r="Z368" s="3" t="str">
        <f>IF(Line[Asset Group]="","",VLOOKUP(Line[Purpose],f_g_function,2,FALSE))</f>
        <v/>
      </c>
      <c r="AA368" s="3" t="str">
        <f>IF(Line[Asset Group]="","",VLOOKUP(Line[Post Material],material_master,2,FALSE))</f>
        <v/>
      </c>
      <c r="AB368" s="3" t="str">
        <f>IF(Line[Pipe Diameter mm]="","",Line[Pipe Diameter mm])</f>
        <v/>
      </c>
      <c r="AC368" s="3" t="str">
        <f>IF(Line[Asset Group]="","",VLOOKUP(Line[Pipe Material],irrigation_pipe_material,2,FALSE))</f>
        <v/>
      </c>
      <c r="AD368" s="3" t="str">
        <f>IF(Line[Asset Group]="","",VLOOKUP(Line[System],irrigation_system,2,FALSE))</f>
        <v/>
      </c>
      <c r="AE368" s="3" t="str">
        <f>IF(Line[Asset Group]="","",VLOOKUP(Line[Status],irrigation_status,2,FALSE))</f>
        <v/>
      </c>
      <c r="AF368" s="3" t="str">
        <f>IF(Line[Asset Group]="","",VLOOKUP(Line[Surface],subdom_master_gdb,2,FALSE))</f>
        <v/>
      </c>
      <c r="AG368" s="3" t="str">
        <f>IF(Line[Surface Layer Depth mm]="","",Line[Surface Layer Depth mm])</f>
        <v/>
      </c>
      <c r="AH368" s="3" t="str">
        <f>IF(Line[Av Width m]="","",Line[Av Width m])</f>
        <v/>
      </c>
      <c r="AI368" s="3" t="str">
        <f>IF(Line[Asset Group]="","",VLOOKUP(Line[Cycle],yes_no,2,FALSE))</f>
        <v/>
      </c>
      <c r="AJ368" s="3" t="str">
        <f>IF(Line[Asset Group]="","",VLOOKUP(Line[Species],hedge_species,2,FALSE))</f>
        <v/>
      </c>
    </row>
    <row r="369" spans="1:36" s="3" customFormat="1" x14ac:dyDescent="0.2">
      <c r="A369" s="3" t="str">
        <f>IF(Line[DWG File Name]="","",Line[DWG File Name])</f>
        <v/>
      </c>
      <c r="B369" s="3" t="str">
        <f>IF(Line[DWG Layer Name]="","",Line[DWG Layer Name])</f>
        <v/>
      </c>
      <c r="C369" s="3" t="str">
        <f>IF(Line[DWG Handle]="","",Line[DWG Handle])</f>
        <v/>
      </c>
      <c r="D369" s="58" t="str">
        <f>IF(Line[Approx Centroid X]="","",Line[Approx Centroid X])</f>
        <v/>
      </c>
      <c r="E369" s="58" t="str">
        <f>IF(Line[Approx Centroid Y]="","",Line[Approx Centroid Y])</f>
        <v/>
      </c>
      <c r="F369" s="3" t="str">
        <f>IF(Line[Replacement Asset]="","",Line[Replacement Asset])</f>
        <v/>
      </c>
      <c r="G369" s="3" t="str">
        <f>IF(Line[Asset ID]="","",UPPER(Line[Asset ID]))</f>
        <v/>
      </c>
      <c r="H369" s="3" t="str">
        <f>IF(Line[Asset Group]="","",VLOOKUP(Line[Asset Group],asset_grp_line,4,FALSE))</f>
        <v/>
      </c>
      <c r="I369" s="3" t="str">
        <f>IF(Line[Asset Group]="","",VLOOKUP(Line[Asset Group],asset_grp_line,2,FALSE))</f>
        <v/>
      </c>
      <c r="J369" s="3" t="str">
        <f>IF(Line[Asset Group]="","",VLOOKUP(Line[Asset Group],asset_grp_line,3,FALSE))</f>
        <v/>
      </c>
      <c r="K369" s="3" t="str">
        <f>IF(Line[Asset Group]="","",VLOOKUP(Line[Asset Type],type_master_list,2,FALSE))</f>
        <v/>
      </c>
      <c r="L369" s="3" t="str">
        <f>IF(Line[Asset Name]="","",PROPER(Line[Asset Name]))</f>
        <v/>
      </c>
      <c r="M369" s="11" t="str">
        <f>IF(Line[Install Date]="","",(Line[Install Date]))</f>
        <v/>
      </c>
      <c r="N369" s="3" t="str">
        <f>IF(Line[Note]="","",PROPER(Line[Note]))</f>
        <v/>
      </c>
      <c r="O369" s="3" t="str">
        <f>IF(Line[Resource Consent Number]="","",UPPER(Line[Resource Consent Number]))</f>
        <v/>
      </c>
      <c r="P369" s="53" t="str">
        <f>IF(Line[Asset Unit Cost]="","",Line[Asset Unit Cost])</f>
        <v/>
      </c>
      <c r="Q369" s="3" t="str">
        <f>IF(Line[Added By]="","",UPPER(Line[Added By]))</f>
        <v/>
      </c>
      <c r="R369" s="11" t="str">
        <f>IF(Line[Added Date]="","",(Line[Added Date]))</f>
        <v/>
      </c>
      <c r="S369" s="3" t="str">
        <f>IF(Line[Z COORD]="","",PROPER(Line[Z COORD]))</f>
        <v/>
      </c>
      <c r="T369" s="3" t="str">
        <f>IF(Line[Asset Description]="","",PROPER(Line[Asset Description]))</f>
        <v/>
      </c>
      <c r="U369" s="3" t="str">
        <f>IF(Line[Asset Group]="","",VLOOKUP(Line[Wall SubType],subdom_master_gdb,2,FALSE))</f>
        <v/>
      </c>
      <c r="V369" s="3" t="str">
        <f>IF(Line[Asset Group]="","",VLOOKUP(Line[Material],material_master,2,FALSE))</f>
        <v/>
      </c>
      <c r="W369" s="3" t="str">
        <f>IF(Line[Height m]="","",Line[Height m])</f>
        <v/>
      </c>
      <c r="X369" s="3" t="str">
        <f>IF(Line[Length m]="","",Line[Length m])</f>
        <v/>
      </c>
      <c r="Y369" s="3" t="str">
        <f>IF(Line[Width m]="","",Line[Width m])</f>
        <v/>
      </c>
      <c r="Z369" s="3" t="str">
        <f>IF(Line[Asset Group]="","",VLOOKUP(Line[Purpose],f_g_function,2,FALSE))</f>
        <v/>
      </c>
      <c r="AA369" s="3" t="str">
        <f>IF(Line[Asset Group]="","",VLOOKUP(Line[Post Material],material_master,2,FALSE))</f>
        <v/>
      </c>
      <c r="AB369" s="3" t="str">
        <f>IF(Line[Pipe Diameter mm]="","",Line[Pipe Diameter mm])</f>
        <v/>
      </c>
      <c r="AC369" s="3" t="str">
        <f>IF(Line[Asset Group]="","",VLOOKUP(Line[Pipe Material],irrigation_pipe_material,2,FALSE))</f>
        <v/>
      </c>
      <c r="AD369" s="3" t="str">
        <f>IF(Line[Asset Group]="","",VLOOKUP(Line[System],irrigation_system,2,FALSE))</f>
        <v/>
      </c>
      <c r="AE369" s="3" t="str">
        <f>IF(Line[Asset Group]="","",VLOOKUP(Line[Status],irrigation_status,2,FALSE))</f>
        <v/>
      </c>
      <c r="AF369" s="3" t="str">
        <f>IF(Line[Asset Group]="","",VLOOKUP(Line[Surface],subdom_master_gdb,2,FALSE))</f>
        <v/>
      </c>
      <c r="AG369" s="3" t="str">
        <f>IF(Line[Surface Layer Depth mm]="","",Line[Surface Layer Depth mm])</f>
        <v/>
      </c>
      <c r="AH369" s="3" t="str">
        <f>IF(Line[Av Width m]="","",Line[Av Width m])</f>
        <v/>
      </c>
      <c r="AI369" s="3" t="str">
        <f>IF(Line[Asset Group]="","",VLOOKUP(Line[Cycle],yes_no,2,FALSE))</f>
        <v/>
      </c>
      <c r="AJ369" s="3" t="str">
        <f>IF(Line[Asset Group]="","",VLOOKUP(Line[Species],hedge_species,2,FALSE))</f>
        <v/>
      </c>
    </row>
    <row r="370" spans="1:36" s="3" customFormat="1" x14ac:dyDescent="0.2">
      <c r="A370" s="3" t="str">
        <f>IF(Line[DWG File Name]="","",Line[DWG File Name])</f>
        <v/>
      </c>
      <c r="B370" s="3" t="str">
        <f>IF(Line[DWG Layer Name]="","",Line[DWG Layer Name])</f>
        <v/>
      </c>
      <c r="C370" s="3" t="str">
        <f>IF(Line[DWG Handle]="","",Line[DWG Handle])</f>
        <v/>
      </c>
      <c r="D370" s="58" t="str">
        <f>IF(Line[Approx Centroid X]="","",Line[Approx Centroid X])</f>
        <v/>
      </c>
      <c r="E370" s="58" t="str">
        <f>IF(Line[Approx Centroid Y]="","",Line[Approx Centroid Y])</f>
        <v/>
      </c>
      <c r="F370" s="3" t="str">
        <f>IF(Line[Replacement Asset]="","",Line[Replacement Asset])</f>
        <v/>
      </c>
      <c r="G370" s="3" t="str">
        <f>IF(Line[Asset ID]="","",UPPER(Line[Asset ID]))</f>
        <v/>
      </c>
      <c r="H370" s="3" t="str">
        <f>IF(Line[Asset Group]="","",VLOOKUP(Line[Asset Group],asset_grp_line,4,FALSE))</f>
        <v/>
      </c>
      <c r="I370" s="3" t="str">
        <f>IF(Line[Asset Group]="","",VLOOKUP(Line[Asset Group],asset_grp_line,2,FALSE))</f>
        <v/>
      </c>
      <c r="J370" s="3" t="str">
        <f>IF(Line[Asset Group]="","",VLOOKUP(Line[Asset Group],asset_grp_line,3,FALSE))</f>
        <v/>
      </c>
      <c r="K370" s="3" t="str">
        <f>IF(Line[Asset Group]="","",VLOOKUP(Line[Asset Type],type_master_list,2,FALSE))</f>
        <v/>
      </c>
      <c r="L370" s="3" t="str">
        <f>IF(Line[Asset Name]="","",PROPER(Line[Asset Name]))</f>
        <v/>
      </c>
      <c r="M370" s="11" t="str">
        <f>IF(Line[Install Date]="","",(Line[Install Date]))</f>
        <v/>
      </c>
      <c r="N370" s="3" t="str">
        <f>IF(Line[Note]="","",PROPER(Line[Note]))</f>
        <v/>
      </c>
      <c r="O370" s="3" t="str">
        <f>IF(Line[Resource Consent Number]="","",UPPER(Line[Resource Consent Number]))</f>
        <v/>
      </c>
      <c r="P370" s="53" t="str">
        <f>IF(Line[Asset Unit Cost]="","",Line[Asset Unit Cost])</f>
        <v/>
      </c>
      <c r="Q370" s="3" t="str">
        <f>IF(Line[Added By]="","",UPPER(Line[Added By]))</f>
        <v/>
      </c>
      <c r="R370" s="11" t="str">
        <f>IF(Line[Added Date]="","",(Line[Added Date]))</f>
        <v/>
      </c>
      <c r="S370" s="3" t="str">
        <f>IF(Line[Z COORD]="","",PROPER(Line[Z COORD]))</f>
        <v/>
      </c>
      <c r="T370" s="3" t="str">
        <f>IF(Line[Asset Description]="","",PROPER(Line[Asset Description]))</f>
        <v/>
      </c>
      <c r="U370" s="3" t="str">
        <f>IF(Line[Asset Group]="","",VLOOKUP(Line[Wall SubType],subdom_master_gdb,2,FALSE))</f>
        <v/>
      </c>
      <c r="V370" s="3" t="str">
        <f>IF(Line[Asset Group]="","",VLOOKUP(Line[Material],material_master,2,FALSE))</f>
        <v/>
      </c>
      <c r="W370" s="3" t="str">
        <f>IF(Line[Height m]="","",Line[Height m])</f>
        <v/>
      </c>
      <c r="X370" s="3" t="str">
        <f>IF(Line[Length m]="","",Line[Length m])</f>
        <v/>
      </c>
      <c r="Y370" s="3" t="str">
        <f>IF(Line[Width m]="","",Line[Width m])</f>
        <v/>
      </c>
      <c r="Z370" s="3" t="str">
        <f>IF(Line[Asset Group]="","",VLOOKUP(Line[Purpose],f_g_function,2,FALSE))</f>
        <v/>
      </c>
      <c r="AA370" s="3" t="str">
        <f>IF(Line[Asset Group]="","",VLOOKUP(Line[Post Material],material_master,2,FALSE))</f>
        <v/>
      </c>
      <c r="AB370" s="3" t="str">
        <f>IF(Line[Pipe Diameter mm]="","",Line[Pipe Diameter mm])</f>
        <v/>
      </c>
      <c r="AC370" s="3" t="str">
        <f>IF(Line[Asset Group]="","",VLOOKUP(Line[Pipe Material],irrigation_pipe_material,2,FALSE))</f>
        <v/>
      </c>
      <c r="AD370" s="3" t="str">
        <f>IF(Line[Asset Group]="","",VLOOKUP(Line[System],irrigation_system,2,FALSE))</f>
        <v/>
      </c>
      <c r="AE370" s="3" t="str">
        <f>IF(Line[Asset Group]="","",VLOOKUP(Line[Status],irrigation_status,2,FALSE))</f>
        <v/>
      </c>
      <c r="AF370" s="3" t="str">
        <f>IF(Line[Asset Group]="","",VLOOKUP(Line[Surface],subdom_master_gdb,2,FALSE))</f>
        <v/>
      </c>
      <c r="AG370" s="3" t="str">
        <f>IF(Line[Surface Layer Depth mm]="","",Line[Surface Layer Depth mm])</f>
        <v/>
      </c>
      <c r="AH370" s="3" t="str">
        <f>IF(Line[Av Width m]="","",Line[Av Width m])</f>
        <v/>
      </c>
      <c r="AI370" s="3" t="str">
        <f>IF(Line[Asset Group]="","",VLOOKUP(Line[Cycle],yes_no,2,FALSE))</f>
        <v/>
      </c>
      <c r="AJ370" s="3" t="str">
        <f>IF(Line[Asset Group]="","",VLOOKUP(Line[Species],hedge_species,2,FALSE))</f>
        <v/>
      </c>
    </row>
    <row r="371" spans="1:36" s="3" customFormat="1" x14ac:dyDescent="0.2">
      <c r="A371" s="3" t="str">
        <f>IF(Line[DWG File Name]="","",Line[DWG File Name])</f>
        <v/>
      </c>
      <c r="B371" s="3" t="str">
        <f>IF(Line[DWG Layer Name]="","",Line[DWG Layer Name])</f>
        <v/>
      </c>
      <c r="C371" s="3" t="str">
        <f>IF(Line[DWG Handle]="","",Line[DWG Handle])</f>
        <v/>
      </c>
      <c r="D371" s="58" t="str">
        <f>IF(Line[Approx Centroid X]="","",Line[Approx Centroid X])</f>
        <v/>
      </c>
      <c r="E371" s="58" t="str">
        <f>IF(Line[Approx Centroid Y]="","",Line[Approx Centroid Y])</f>
        <v/>
      </c>
      <c r="F371" s="3" t="str">
        <f>IF(Line[Replacement Asset]="","",Line[Replacement Asset])</f>
        <v/>
      </c>
      <c r="G371" s="3" t="str">
        <f>IF(Line[Asset ID]="","",UPPER(Line[Asset ID]))</f>
        <v/>
      </c>
      <c r="H371" s="3" t="str">
        <f>IF(Line[Asset Group]="","",VLOOKUP(Line[Asset Group],asset_grp_line,4,FALSE))</f>
        <v/>
      </c>
      <c r="I371" s="3" t="str">
        <f>IF(Line[Asset Group]="","",VLOOKUP(Line[Asset Group],asset_grp_line,2,FALSE))</f>
        <v/>
      </c>
      <c r="J371" s="3" t="str">
        <f>IF(Line[Asset Group]="","",VLOOKUP(Line[Asset Group],asset_grp_line,3,FALSE))</f>
        <v/>
      </c>
      <c r="K371" s="3" t="str">
        <f>IF(Line[Asset Group]="","",VLOOKUP(Line[Asset Type],type_master_list,2,FALSE))</f>
        <v/>
      </c>
      <c r="L371" s="3" t="str">
        <f>IF(Line[Asset Name]="","",PROPER(Line[Asset Name]))</f>
        <v/>
      </c>
      <c r="M371" s="11" t="str">
        <f>IF(Line[Install Date]="","",(Line[Install Date]))</f>
        <v/>
      </c>
      <c r="N371" s="3" t="str">
        <f>IF(Line[Note]="","",PROPER(Line[Note]))</f>
        <v/>
      </c>
      <c r="O371" s="3" t="str">
        <f>IF(Line[Resource Consent Number]="","",UPPER(Line[Resource Consent Number]))</f>
        <v/>
      </c>
      <c r="P371" s="53" t="str">
        <f>IF(Line[Asset Unit Cost]="","",Line[Asset Unit Cost])</f>
        <v/>
      </c>
      <c r="Q371" s="3" t="str">
        <f>IF(Line[Added By]="","",UPPER(Line[Added By]))</f>
        <v/>
      </c>
      <c r="R371" s="11" t="str">
        <f>IF(Line[Added Date]="","",(Line[Added Date]))</f>
        <v/>
      </c>
      <c r="S371" s="3" t="str">
        <f>IF(Line[Z COORD]="","",PROPER(Line[Z COORD]))</f>
        <v/>
      </c>
      <c r="T371" s="3" t="str">
        <f>IF(Line[Asset Description]="","",PROPER(Line[Asset Description]))</f>
        <v/>
      </c>
      <c r="U371" s="3" t="str">
        <f>IF(Line[Asset Group]="","",VLOOKUP(Line[Wall SubType],subdom_master_gdb,2,FALSE))</f>
        <v/>
      </c>
      <c r="V371" s="3" t="str">
        <f>IF(Line[Asset Group]="","",VLOOKUP(Line[Material],material_master,2,FALSE))</f>
        <v/>
      </c>
      <c r="W371" s="3" t="str">
        <f>IF(Line[Height m]="","",Line[Height m])</f>
        <v/>
      </c>
      <c r="X371" s="3" t="str">
        <f>IF(Line[Length m]="","",Line[Length m])</f>
        <v/>
      </c>
      <c r="Y371" s="3" t="str">
        <f>IF(Line[Width m]="","",Line[Width m])</f>
        <v/>
      </c>
      <c r="Z371" s="3" t="str">
        <f>IF(Line[Asset Group]="","",VLOOKUP(Line[Purpose],f_g_function,2,FALSE))</f>
        <v/>
      </c>
      <c r="AA371" s="3" t="str">
        <f>IF(Line[Asset Group]="","",VLOOKUP(Line[Post Material],material_master,2,FALSE))</f>
        <v/>
      </c>
      <c r="AB371" s="3" t="str">
        <f>IF(Line[Pipe Diameter mm]="","",Line[Pipe Diameter mm])</f>
        <v/>
      </c>
      <c r="AC371" s="3" t="str">
        <f>IF(Line[Asset Group]="","",VLOOKUP(Line[Pipe Material],irrigation_pipe_material,2,FALSE))</f>
        <v/>
      </c>
      <c r="AD371" s="3" t="str">
        <f>IF(Line[Asset Group]="","",VLOOKUP(Line[System],irrigation_system,2,FALSE))</f>
        <v/>
      </c>
      <c r="AE371" s="3" t="str">
        <f>IF(Line[Asset Group]="","",VLOOKUP(Line[Status],irrigation_status,2,FALSE))</f>
        <v/>
      </c>
      <c r="AF371" s="3" t="str">
        <f>IF(Line[Asset Group]="","",VLOOKUP(Line[Surface],subdom_master_gdb,2,FALSE))</f>
        <v/>
      </c>
      <c r="AG371" s="3" t="str">
        <f>IF(Line[Surface Layer Depth mm]="","",Line[Surface Layer Depth mm])</f>
        <v/>
      </c>
      <c r="AH371" s="3" t="str">
        <f>IF(Line[Av Width m]="","",Line[Av Width m])</f>
        <v/>
      </c>
      <c r="AI371" s="3" t="str">
        <f>IF(Line[Asset Group]="","",VLOOKUP(Line[Cycle],yes_no,2,FALSE))</f>
        <v/>
      </c>
      <c r="AJ371" s="3" t="str">
        <f>IF(Line[Asset Group]="","",VLOOKUP(Line[Species],hedge_species,2,FALSE))</f>
        <v/>
      </c>
    </row>
    <row r="372" spans="1:36" s="3" customFormat="1" x14ac:dyDescent="0.2">
      <c r="A372" s="3" t="str">
        <f>IF(Line[DWG File Name]="","",Line[DWG File Name])</f>
        <v/>
      </c>
      <c r="B372" s="3" t="str">
        <f>IF(Line[DWG Layer Name]="","",Line[DWG Layer Name])</f>
        <v/>
      </c>
      <c r="C372" s="3" t="str">
        <f>IF(Line[DWG Handle]="","",Line[DWG Handle])</f>
        <v/>
      </c>
      <c r="D372" s="58" t="str">
        <f>IF(Line[Approx Centroid X]="","",Line[Approx Centroid X])</f>
        <v/>
      </c>
      <c r="E372" s="58" t="str">
        <f>IF(Line[Approx Centroid Y]="","",Line[Approx Centroid Y])</f>
        <v/>
      </c>
      <c r="F372" s="3" t="str">
        <f>IF(Line[Replacement Asset]="","",Line[Replacement Asset])</f>
        <v/>
      </c>
      <c r="G372" s="3" t="str">
        <f>IF(Line[Asset ID]="","",UPPER(Line[Asset ID]))</f>
        <v/>
      </c>
      <c r="H372" s="3" t="str">
        <f>IF(Line[Asset Group]="","",VLOOKUP(Line[Asset Group],asset_grp_line,4,FALSE))</f>
        <v/>
      </c>
      <c r="I372" s="3" t="str">
        <f>IF(Line[Asset Group]="","",VLOOKUP(Line[Asset Group],asset_grp_line,2,FALSE))</f>
        <v/>
      </c>
      <c r="J372" s="3" t="str">
        <f>IF(Line[Asset Group]="","",VLOOKUP(Line[Asset Group],asset_grp_line,3,FALSE))</f>
        <v/>
      </c>
      <c r="K372" s="3" t="str">
        <f>IF(Line[Asset Group]="","",VLOOKUP(Line[Asset Type],type_master_list,2,FALSE))</f>
        <v/>
      </c>
      <c r="L372" s="3" t="str">
        <f>IF(Line[Asset Name]="","",PROPER(Line[Asset Name]))</f>
        <v/>
      </c>
      <c r="M372" s="11" t="str">
        <f>IF(Line[Install Date]="","",(Line[Install Date]))</f>
        <v/>
      </c>
      <c r="N372" s="3" t="str">
        <f>IF(Line[Note]="","",PROPER(Line[Note]))</f>
        <v/>
      </c>
      <c r="O372" s="3" t="str">
        <f>IF(Line[Resource Consent Number]="","",UPPER(Line[Resource Consent Number]))</f>
        <v/>
      </c>
      <c r="P372" s="53" t="str">
        <f>IF(Line[Asset Unit Cost]="","",Line[Asset Unit Cost])</f>
        <v/>
      </c>
      <c r="Q372" s="3" t="str">
        <f>IF(Line[Added By]="","",UPPER(Line[Added By]))</f>
        <v/>
      </c>
      <c r="R372" s="11" t="str">
        <f>IF(Line[Added Date]="","",(Line[Added Date]))</f>
        <v/>
      </c>
      <c r="S372" s="3" t="str">
        <f>IF(Line[Z COORD]="","",PROPER(Line[Z COORD]))</f>
        <v/>
      </c>
      <c r="T372" s="3" t="str">
        <f>IF(Line[Asset Description]="","",PROPER(Line[Asset Description]))</f>
        <v/>
      </c>
      <c r="U372" s="3" t="str">
        <f>IF(Line[Asset Group]="","",VLOOKUP(Line[Wall SubType],subdom_master_gdb,2,FALSE))</f>
        <v/>
      </c>
      <c r="V372" s="3" t="str">
        <f>IF(Line[Asset Group]="","",VLOOKUP(Line[Material],material_master,2,FALSE))</f>
        <v/>
      </c>
      <c r="W372" s="3" t="str">
        <f>IF(Line[Height m]="","",Line[Height m])</f>
        <v/>
      </c>
      <c r="X372" s="3" t="str">
        <f>IF(Line[Length m]="","",Line[Length m])</f>
        <v/>
      </c>
      <c r="Y372" s="3" t="str">
        <f>IF(Line[Width m]="","",Line[Width m])</f>
        <v/>
      </c>
      <c r="Z372" s="3" t="str">
        <f>IF(Line[Asset Group]="","",VLOOKUP(Line[Purpose],f_g_function,2,FALSE))</f>
        <v/>
      </c>
      <c r="AA372" s="3" t="str">
        <f>IF(Line[Asset Group]="","",VLOOKUP(Line[Post Material],material_master,2,FALSE))</f>
        <v/>
      </c>
      <c r="AB372" s="3" t="str">
        <f>IF(Line[Pipe Diameter mm]="","",Line[Pipe Diameter mm])</f>
        <v/>
      </c>
      <c r="AC372" s="3" t="str">
        <f>IF(Line[Asset Group]="","",VLOOKUP(Line[Pipe Material],irrigation_pipe_material,2,FALSE))</f>
        <v/>
      </c>
      <c r="AD372" s="3" t="str">
        <f>IF(Line[Asset Group]="","",VLOOKUP(Line[System],irrigation_system,2,FALSE))</f>
        <v/>
      </c>
      <c r="AE372" s="3" t="str">
        <f>IF(Line[Asset Group]="","",VLOOKUP(Line[Status],irrigation_status,2,FALSE))</f>
        <v/>
      </c>
      <c r="AF372" s="3" t="str">
        <f>IF(Line[Asset Group]="","",VLOOKUP(Line[Surface],subdom_master_gdb,2,FALSE))</f>
        <v/>
      </c>
      <c r="AG372" s="3" t="str">
        <f>IF(Line[Surface Layer Depth mm]="","",Line[Surface Layer Depth mm])</f>
        <v/>
      </c>
      <c r="AH372" s="3" t="str">
        <f>IF(Line[Av Width m]="","",Line[Av Width m])</f>
        <v/>
      </c>
      <c r="AI372" s="3" t="str">
        <f>IF(Line[Asset Group]="","",VLOOKUP(Line[Cycle],yes_no,2,FALSE))</f>
        <v/>
      </c>
      <c r="AJ372" s="3" t="str">
        <f>IF(Line[Asset Group]="","",VLOOKUP(Line[Species],hedge_species,2,FALSE))</f>
        <v/>
      </c>
    </row>
    <row r="373" spans="1:36" s="3" customFormat="1" x14ac:dyDescent="0.2">
      <c r="A373" s="3" t="str">
        <f>IF(Line[DWG File Name]="","",Line[DWG File Name])</f>
        <v/>
      </c>
      <c r="B373" s="3" t="str">
        <f>IF(Line[DWG Layer Name]="","",Line[DWG Layer Name])</f>
        <v/>
      </c>
      <c r="C373" s="3" t="str">
        <f>IF(Line[DWG Handle]="","",Line[DWG Handle])</f>
        <v/>
      </c>
      <c r="D373" s="58" t="str">
        <f>IF(Line[Approx Centroid X]="","",Line[Approx Centroid X])</f>
        <v/>
      </c>
      <c r="E373" s="58" t="str">
        <f>IF(Line[Approx Centroid Y]="","",Line[Approx Centroid Y])</f>
        <v/>
      </c>
      <c r="F373" s="3" t="str">
        <f>IF(Line[Replacement Asset]="","",Line[Replacement Asset])</f>
        <v/>
      </c>
      <c r="G373" s="3" t="str">
        <f>IF(Line[Asset ID]="","",UPPER(Line[Asset ID]))</f>
        <v/>
      </c>
      <c r="H373" s="3" t="str">
        <f>IF(Line[Asset Group]="","",VLOOKUP(Line[Asset Group],asset_grp_line,4,FALSE))</f>
        <v/>
      </c>
      <c r="I373" s="3" t="str">
        <f>IF(Line[Asset Group]="","",VLOOKUP(Line[Asset Group],asset_grp_line,2,FALSE))</f>
        <v/>
      </c>
      <c r="J373" s="3" t="str">
        <f>IF(Line[Asset Group]="","",VLOOKUP(Line[Asset Group],asset_grp_line,3,FALSE))</f>
        <v/>
      </c>
      <c r="K373" s="3" t="str">
        <f>IF(Line[Asset Group]="","",VLOOKUP(Line[Asset Type],type_master_list,2,FALSE))</f>
        <v/>
      </c>
      <c r="L373" s="3" t="str">
        <f>IF(Line[Asset Name]="","",PROPER(Line[Asset Name]))</f>
        <v/>
      </c>
      <c r="M373" s="11" t="str">
        <f>IF(Line[Install Date]="","",(Line[Install Date]))</f>
        <v/>
      </c>
      <c r="N373" s="3" t="str">
        <f>IF(Line[Note]="","",PROPER(Line[Note]))</f>
        <v/>
      </c>
      <c r="O373" s="3" t="str">
        <f>IF(Line[Resource Consent Number]="","",UPPER(Line[Resource Consent Number]))</f>
        <v/>
      </c>
      <c r="P373" s="53" t="str">
        <f>IF(Line[Asset Unit Cost]="","",Line[Asset Unit Cost])</f>
        <v/>
      </c>
      <c r="Q373" s="3" t="str">
        <f>IF(Line[Added By]="","",UPPER(Line[Added By]))</f>
        <v/>
      </c>
      <c r="R373" s="11" t="str">
        <f>IF(Line[Added Date]="","",(Line[Added Date]))</f>
        <v/>
      </c>
      <c r="S373" s="3" t="str">
        <f>IF(Line[Z COORD]="","",PROPER(Line[Z COORD]))</f>
        <v/>
      </c>
      <c r="T373" s="3" t="str">
        <f>IF(Line[Asset Description]="","",PROPER(Line[Asset Description]))</f>
        <v/>
      </c>
      <c r="U373" s="3" t="str">
        <f>IF(Line[Asset Group]="","",VLOOKUP(Line[Wall SubType],subdom_master_gdb,2,FALSE))</f>
        <v/>
      </c>
      <c r="V373" s="3" t="str">
        <f>IF(Line[Asset Group]="","",VLOOKUP(Line[Material],material_master,2,FALSE))</f>
        <v/>
      </c>
      <c r="W373" s="3" t="str">
        <f>IF(Line[Height m]="","",Line[Height m])</f>
        <v/>
      </c>
      <c r="X373" s="3" t="str">
        <f>IF(Line[Length m]="","",Line[Length m])</f>
        <v/>
      </c>
      <c r="Y373" s="3" t="str">
        <f>IF(Line[Width m]="","",Line[Width m])</f>
        <v/>
      </c>
      <c r="Z373" s="3" t="str">
        <f>IF(Line[Asset Group]="","",VLOOKUP(Line[Purpose],f_g_function,2,FALSE))</f>
        <v/>
      </c>
      <c r="AA373" s="3" t="str">
        <f>IF(Line[Asset Group]="","",VLOOKUP(Line[Post Material],material_master,2,FALSE))</f>
        <v/>
      </c>
      <c r="AB373" s="3" t="str">
        <f>IF(Line[Pipe Diameter mm]="","",Line[Pipe Diameter mm])</f>
        <v/>
      </c>
      <c r="AC373" s="3" t="str">
        <f>IF(Line[Asset Group]="","",VLOOKUP(Line[Pipe Material],irrigation_pipe_material,2,FALSE))</f>
        <v/>
      </c>
      <c r="AD373" s="3" t="str">
        <f>IF(Line[Asset Group]="","",VLOOKUP(Line[System],irrigation_system,2,FALSE))</f>
        <v/>
      </c>
      <c r="AE373" s="3" t="str">
        <f>IF(Line[Asset Group]="","",VLOOKUP(Line[Status],irrigation_status,2,FALSE))</f>
        <v/>
      </c>
      <c r="AF373" s="3" t="str">
        <f>IF(Line[Asset Group]="","",VLOOKUP(Line[Surface],subdom_master_gdb,2,FALSE))</f>
        <v/>
      </c>
      <c r="AG373" s="3" t="str">
        <f>IF(Line[Surface Layer Depth mm]="","",Line[Surface Layer Depth mm])</f>
        <v/>
      </c>
      <c r="AH373" s="3" t="str">
        <f>IF(Line[Av Width m]="","",Line[Av Width m])</f>
        <v/>
      </c>
      <c r="AI373" s="3" t="str">
        <f>IF(Line[Asset Group]="","",VLOOKUP(Line[Cycle],yes_no,2,FALSE))</f>
        <v/>
      </c>
      <c r="AJ373" s="3" t="str">
        <f>IF(Line[Asset Group]="","",VLOOKUP(Line[Species],hedge_species,2,FALSE))</f>
        <v/>
      </c>
    </row>
    <row r="374" spans="1:36" s="3" customFormat="1" x14ac:dyDescent="0.2">
      <c r="A374" s="3" t="str">
        <f>IF(Line[DWG File Name]="","",Line[DWG File Name])</f>
        <v/>
      </c>
      <c r="B374" s="3" t="str">
        <f>IF(Line[DWG Layer Name]="","",Line[DWG Layer Name])</f>
        <v/>
      </c>
      <c r="C374" s="3" t="str">
        <f>IF(Line[DWG Handle]="","",Line[DWG Handle])</f>
        <v/>
      </c>
      <c r="D374" s="58" t="str">
        <f>IF(Line[Approx Centroid X]="","",Line[Approx Centroid X])</f>
        <v/>
      </c>
      <c r="E374" s="58" t="str">
        <f>IF(Line[Approx Centroid Y]="","",Line[Approx Centroid Y])</f>
        <v/>
      </c>
      <c r="F374" s="3" t="str">
        <f>IF(Line[Replacement Asset]="","",Line[Replacement Asset])</f>
        <v/>
      </c>
      <c r="G374" s="3" t="str">
        <f>IF(Line[Asset ID]="","",UPPER(Line[Asset ID]))</f>
        <v/>
      </c>
      <c r="H374" s="3" t="str">
        <f>IF(Line[Asset Group]="","",VLOOKUP(Line[Asset Group],asset_grp_line,4,FALSE))</f>
        <v/>
      </c>
      <c r="I374" s="3" t="str">
        <f>IF(Line[Asset Group]="","",VLOOKUP(Line[Asset Group],asset_grp_line,2,FALSE))</f>
        <v/>
      </c>
      <c r="J374" s="3" t="str">
        <f>IF(Line[Asset Group]="","",VLOOKUP(Line[Asset Group],asset_grp_line,3,FALSE))</f>
        <v/>
      </c>
      <c r="K374" s="3" t="str">
        <f>IF(Line[Asset Group]="","",VLOOKUP(Line[Asset Type],type_master_list,2,FALSE))</f>
        <v/>
      </c>
      <c r="L374" s="3" t="str">
        <f>IF(Line[Asset Name]="","",PROPER(Line[Asset Name]))</f>
        <v/>
      </c>
      <c r="M374" s="11" t="str">
        <f>IF(Line[Install Date]="","",(Line[Install Date]))</f>
        <v/>
      </c>
      <c r="N374" s="3" t="str">
        <f>IF(Line[Note]="","",PROPER(Line[Note]))</f>
        <v/>
      </c>
      <c r="O374" s="3" t="str">
        <f>IF(Line[Resource Consent Number]="","",UPPER(Line[Resource Consent Number]))</f>
        <v/>
      </c>
      <c r="P374" s="53" t="str">
        <f>IF(Line[Asset Unit Cost]="","",Line[Asset Unit Cost])</f>
        <v/>
      </c>
      <c r="Q374" s="3" t="str">
        <f>IF(Line[Added By]="","",UPPER(Line[Added By]))</f>
        <v/>
      </c>
      <c r="R374" s="11" t="str">
        <f>IF(Line[Added Date]="","",(Line[Added Date]))</f>
        <v/>
      </c>
      <c r="S374" s="3" t="str">
        <f>IF(Line[Z COORD]="","",PROPER(Line[Z COORD]))</f>
        <v/>
      </c>
      <c r="T374" s="3" t="str">
        <f>IF(Line[Asset Description]="","",PROPER(Line[Asset Description]))</f>
        <v/>
      </c>
      <c r="U374" s="3" t="str">
        <f>IF(Line[Asset Group]="","",VLOOKUP(Line[Wall SubType],subdom_master_gdb,2,FALSE))</f>
        <v/>
      </c>
      <c r="V374" s="3" t="str">
        <f>IF(Line[Asset Group]="","",VLOOKUP(Line[Material],material_master,2,FALSE))</f>
        <v/>
      </c>
      <c r="W374" s="3" t="str">
        <f>IF(Line[Height m]="","",Line[Height m])</f>
        <v/>
      </c>
      <c r="X374" s="3" t="str">
        <f>IF(Line[Length m]="","",Line[Length m])</f>
        <v/>
      </c>
      <c r="Y374" s="3" t="str">
        <f>IF(Line[Width m]="","",Line[Width m])</f>
        <v/>
      </c>
      <c r="Z374" s="3" t="str">
        <f>IF(Line[Asset Group]="","",VLOOKUP(Line[Purpose],f_g_function,2,FALSE))</f>
        <v/>
      </c>
      <c r="AA374" s="3" t="str">
        <f>IF(Line[Asset Group]="","",VLOOKUP(Line[Post Material],material_master,2,FALSE))</f>
        <v/>
      </c>
      <c r="AB374" s="3" t="str">
        <f>IF(Line[Pipe Diameter mm]="","",Line[Pipe Diameter mm])</f>
        <v/>
      </c>
      <c r="AC374" s="3" t="str">
        <f>IF(Line[Asset Group]="","",VLOOKUP(Line[Pipe Material],irrigation_pipe_material,2,FALSE))</f>
        <v/>
      </c>
      <c r="AD374" s="3" t="str">
        <f>IF(Line[Asset Group]="","",VLOOKUP(Line[System],irrigation_system,2,FALSE))</f>
        <v/>
      </c>
      <c r="AE374" s="3" t="str">
        <f>IF(Line[Asset Group]="","",VLOOKUP(Line[Status],irrigation_status,2,FALSE))</f>
        <v/>
      </c>
      <c r="AF374" s="3" t="str">
        <f>IF(Line[Asset Group]="","",VLOOKUP(Line[Surface],subdom_master_gdb,2,FALSE))</f>
        <v/>
      </c>
      <c r="AG374" s="3" t="str">
        <f>IF(Line[Surface Layer Depth mm]="","",Line[Surface Layer Depth mm])</f>
        <v/>
      </c>
      <c r="AH374" s="3" t="str">
        <f>IF(Line[Av Width m]="","",Line[Av Width m])</f>
        <v/>
      </c>
      <c r="AI374" s="3" t="str">
        <f>IF(Line[Asset Group]="","",VLOOKUP(Line[Cycle],yes_no,2,FALSE))</f>
        <v/>
      </c>
      <c r="AJ374" s="3" t="str">
        <f>IF(Line[Asset Group]="","",VLOOKUP(Line[Species],hedge_species,2,FALSE))</f>
        <v/>
      </c>
    </row>
    <row r="375" spans="1:36" s="3" customFormat="1" x14ac:dyDescent="0.2">
      <c r="A375" s="3" t="str">
        <f>IF(Line[DWG File Name]="","",Line[DWG File Name])</f>
        <v/>
      </c>
      <c r="B375" s="3" t="str">
        <f>IF(Line[DWG Layer Name]="","",Line[DWG Layer Name])</f>
        <v/>
      </c>
      <c r="C375" s="3" t="str">
        <f>IF(Line[DWG Handle]="","",Line[DWG Handle])</f>
        <v/>
      </c>
      <c r="D375" s="58" t="str">
        <f>IF(Line[Approx Centroid X]="","",Line[Approx Centroid X])</f>
        <v/>
      </c>
      <c r="E375" s="58" t="str">
        <f>IF(Line[Approx Centroid Y]="","",Line[Approx Centroid Y])</f>
        <v/>
      </c>
      <c r="F375" s="3" t="str">
        <f>IF(Line[Replacement Asset]="","",Line[Replacement Asset])</f>
        <v/>
      </c>
      <c r="G375" s="3" t="str">
        <f>IF(Line[Asset ID]="","",UPPER(Line[Asset ID]))</f>
        <v/>
      </c>
      <c r="H375" s="3" t="str">
        <f>IF(Line[Asset Group]="","",VLOOKUP(Line[Asset Group],asset_grp_line,4,FALSE))</f>
        <v/>
      </c>
      <c r="I375" s="3" t="str">
        <f>IF(Line[Asset Group]="","",VLOOKUP(Line[Asset Group],asset_grp_line,2,FALSE))</f>
        <v/>
      </c>
      <c r="J375" s="3" t="str">
        <f>IF(Line[Asset Group]="","",VLOOKUP(Line[Asset Group],asset_grp_line,3,FALSE))</f>
        <v/>
      </c>
      <c r="K375" s="3" t="str">
        <f>IF(Line[Asset Group]="","",VLOOKUP(Line[Asset Type],type_master_list,2,FALSE))</f>
        <v/>
      </c>
      <c r="L375" s="3" t="str">
        <f>IF(Line[Asset Name]="","",PROPER(Line[Asset Name]))</f>
        <v/>
      </c>
      <c r="M375" s="11" t="str">
        <f>IF(Line[Install Date]="","",(Line[Install Date]))</f>
        <v/>
      </c>
      <c r="N375" s="3" t="str">
        <f>IF(Line[Note]="","",PROPER(Line[Note]))</f>
        <v/>
      </c>
      <c r="O375" s="3" t="str">
        <f>IF(Line[Resource Consent Number]="","",UPPER(Line[Resource Consent Number]))</f>
        <v/>
      </c>
      <c r="P375" s="53" t="str">
        <f>IF(Line[Asset Unit Cost]="","",Line[Asset Unit Cost])</f>
        <v/>
      </c>
      <c r="Q375" s="3" t="str">
        <f>IF(Line[Added By]="","",UPPER(Line[Added By]))</f>
        <v/>
      </c>
      <c r="R375" s="11" t="str">
        <f>IF(Line[Added Date]="","",(Line[Added Date]))</f>
        <v/>
      </c>
      <c r="S375" s="3" t="str">
        <f>IF(Line[Z COORD]="","",PROPER(Line[Z COORD]))</f>
        <v/>
      </c>
      <c r="T375" s="3" t="str">
        <f>IF(Line[Asset Description]="","",PROPER(Line[Asset Description]))</f>
        <v/>
      </c>
      <c r="U375" s="3" t="str">
        <f>IF(Line[Asset Group]="","",VLOOKUP(Line[Wall SubType],subdom_master_gdb,2,FALSE))</f>
        <v/>
      </c>
      <c r="V375" s="3" t="str">
        <f>IF(Line[Asset Group]="","",VLOOKUP(Line[Material],material_master,2,FALSE))</f>
        <v/>
      </c>
      <c r="W375" s="3" t="str">
        <f>IF(Line[Height m]="","",Line[Height m])</f>
        <v/>
      </c>
      <c r="X375" s="3" t="str">
        <f>IF(Line[Length m]="","",Line[Length m])</f>
        <v/>
      </c>
      <c r="Y375" s="3" t="str">
        <f>IF(Line[Width m]="","",Line[Width m])</f>
        <v/>
      </c>
      <c r="Z375" s="3" t="str">
        <f>IF(Line[Asset Group]="","",VLOOKUP(Line[Purpose],f_g_function,2,FALSE))</f>
        <v/>
      </c>
      <c r="AA375" s="3" t="str">
        <f>IF(Line[Asset Group]="","",VLOOKUP(Line[Post Material],material_master,2,FALSE))</f>
        <v/>
      </c>
      <c r="AB375" s="3" t="str">
        <f>IF(Line[Pipe Diameter mm]="","",Line[Pipe Diameter mm])</f>
        <v/>
      </c>
      <c r="AC375" s="3" t="str">
        <f>IF(Line[Asset Group]="","",VLOOKUP(Line[Pipe Material],irrigation_pipe_material,2,FALSE))</f>
        <v/>
      </c>
      <c r="AD375" s="3" t="str">
        <f>IF(Line[Asset Group]="","",VLOOKUP(Line[System],irrigation_system,2,FALSE))</f>
        <v/>
      </c>
      <c r="AE375" s="3" t="str">
        <f>IF(Line[Asset Group]="","",VLOOKUP(Line[Status],irrigation_status,2,FALSE))</f>
        <v/>
      </c>
      <c r="AF375" s="3" t="str">
        <f>IF(Line[Asset Group]="","",VLOOKUP(Line[Surface],subdom_master_gdb,2,FALSE))</f>
        <v/>
      </c>
      <c r="AG375" s="3" t="str">
        <f>IF(Line[Surface Layer Depth mm]="","",Line[Surface Layer Depth mm])</f>
        <v/>
      </c>
      <c r="AH375" s="3" t="str">
        <f>IF(Line[Av Width m]="","",Line[Av Width m])</f>
        <v/>
      </c>
      <c r="AI375" s="3" t="str">
        <f>IF(Line[Asset Group]="","",VLOOKUP(Line[Cycle],yes_no,2,FALSE))</f>
        <v/>
      </c>
      <c r="AJ375" s="3" t="str">
        <f>IF(Line[Asset Group]="","",VLOOKUP(Line[Species],hedge_species,2,FALSE))</f>
        <v/>
      </c>
    </row>
    <row r="376" spans="1:36" s="3" customFormat="1" x14ac:dyDescent="0.2">
      <c r="A376" s="3" t="str">
        <f>IF(Line[DWG File Name]="","",Line[DWG File Name])</f>
        <v/>
      </c>
      <c r="B376" s="3" t="str">
        <f>IF(Line[DWG Layer Name]="","",Line[DWG Layer Name])</f>
        <v/>
      </c>
      <c r="C376" s="3" t="str">
        <f>IF(Line[DWG Handle]="","",Line[DWG Handle])</f>
        <v/>
      </c>
      <c r="D376" s="58" t="str">
        <f>IF(Line[Approx Centroid X]="","",Line[Approx Centroid X])</f>
        <v/>
      </c>
      <c r="E376" s="58" t="str">
        <f>IF(Line[Approx Centroid Y]="","",Line[Approx Centroid Y])</f>
        <v/>
      </c>
      <c r="F376" s="3" t="str">
        <f>IF(Line[Replacement Asset]="","",Line[Replacement Asset])</f>
        <v/>
      </c>
      <c r="G376" s="3" t="str">
        <f>IF(Line[Asset ID]="","",UPPER(Line[Asset ID]))</f>
        <v/>
      </c>
      <c r="H376" s="3" t="str">
        <f>IF(Line[Asset Group]="","",VLOOKUP(Line[Asset Group],asset_grp_line,4,FALSE))</f>
        <v/>
      </c>
      <c r="I376" s="3" t="str">
        <f>IF(Line[Asset Group]="","",VLOOKUP(Line[Asset Group],asset_grp_line,2,FALSE))</f>
        <v/>
      </c>
      <c r="J376" s="3" t="str">
        <f>IF(Line[Asset Group]="","",VLOOKUP(Line[Asset Group],asset_grp_line,3,FALSE))</f>
        <v/>
      </c>
      <c r="K376" s="3" t="str">
        <f>IF(Line[Asset Group]="","",VLOOKUP(Line[Asset Type],type_master_list,2,FALSE))</f>
        <v/>
      </c>
      <c r="L376" s="3" t="str">
        <f>IF(Line[Asset Name]="","",PROPER(Line[Asset Name]))</f>
        <v/>
      </c>
      <c r="M376" s="11" t="str">
        <f>IF(Line[Install Date]="","",(Line[Install Date]))</f>
        <v/>
      </c>
      <c r="N376" s="3" t="str">
        <f>IF(Line[Note]="","",PROPER(Line[Note]))</f>
        <v/>
      </c>
      <c r="O376" s="3" t="str">
        <f>IF(Line[Resource Consent Number]="","",UPPER(Line[Resource Consent Number]))</f>
        <v/>
      </c>
      <c r="P376" s="53" t="str">
        <f>IF(Line[Asset Unit Cost]="","",Line[Asset Unit Cost])</f>
        <v/>
      </c>
      <c r="Q376" s="3" t="str">
        <f>IF(Line[Added By]="","",UPPER(Line[Added By]))</f>
        <v/>
      </c>
      <c r="R376" s="11" t="str">
        <f>IF(Line[Added Date]="","",(Line[Added Date]))</f>
        <v/>
      </c>
      <c r="S376" s="3" t="str">
        <f>IF(Line[Z COORD]="","",PROPER(Line[Z COORD]))</f>
        <v/>
      </c>
      <c r="T376" s="3" t="str">
        <f>IF(Line[Asset Description]="","",PROPER(Line[Asset Description]))</f>
        <v/>
      </c>
      <c r="U376" s="3" t="str">
        <f>IF(Line[Asset Group]="","",VLOOKUP(Line[Wall SubType],subdom_master_gdb,2,FALSE))</f>
        <v/>
      </c>
      <c r="V376" s="3" t="str">
        <f>IF(Line[Asset Group]="","",VLOOKUP(Line[Material],material_master,2,FALSE))</f>
        <v/>
      </c>
      <c r="W376" s="3" t="str">
        <f>IF(Line[Height m]="","",Line[Height m])</f>
        <v/>
      </c>
      <c r="X376" s="3" t="str">
        <f>IF(Line[Length m]="","",Line[Length m])</f>
        <v/>
      </c>
      <c r="Y376" s="3" t="str">
        <f>IF(Line[Width m]="","",Line[Width m])</f>
        <v/>
      </c>
      <c r="Z376" s="3" t="str">
        <f>IF(Line[Asset Group]="","",VLOOKUP(Line[Purpose],f_g_function,2,FALSE))</f>
        <v/>
      </c>
      <c r="AA376" s="3" t="str">
        <f>IF(Line[Asset Group]="","",VLOOKUP(Line[Post Material],material_master,2,FALSE))</f>
        <v/>
      </c>
      <c r="AB376" s="3" t="str">
        <f>IF(Line[Pipe Diameter mm]="","",Line[Pipe Diameter mm])</f>
        <v/>
      </c>
      <c r="AC376" s="3" t="str">
        <f>IF(Line[Asset Group]="","",VLOOKUP(Line[Pipe Material],irrigation_pipe_material,2,FALSE))</f>
        <v/>
      </c>
      <c r="AD376" s="3" t="str">
        <f>IF(Line[Asset Group]="","",VLOOKUP(Line[System],irrigation_system,2,FALSE))</f>
        <v/>
      </c>
      <c r="AE376" s="3" t="str">
        <f>IF(Line[Asset Group]="","",VLOOKUP(Line[Status],irrigation_status,2,FALSE))</f>
        <v/>
      </c>
      <c r="AF376" s="3" t="str">
        <f>IF(Line[Asset Group]="","",VLOOKUP(Line[Surface],subdom_master_gdb,2,FALSE))</f>
        <v/>
      </c>
      <c r="AG376" s="3" t="str">
        <f>IF(Line[Surface Layer Depth mm]="","",Line[Surface Layer Depth mm])</f>
        <v/>
      </c>
      <c r="AH376" s="3" t="str">
        <f>IF(Line[Av Width m]="","",Line[Av Width m])</f>
        <v/>
      </c>
      <c r="AI376" s="3" t="str">
        <f>IF(Line[Asset Group]="","",VLOOKUP(Line[Cycle],yes_no,2,FALSE))</f>
        <v/>
      </c>
      <c r="AJ376" s="3" t="str">
        <f>IF(Line[Asset Group]="","",VLOOKUP(Line[Species],hedge_species,2,FALSE))</f>
        <v/>
      </c>
    </row>
    <row r="377" spans="1:36" s="3" customFormat="1" x14ac:dyDescent="0.2">
      <c r="A377" s="3" t="str">
        <f>IF(Line[DWG File Name]="","",Line[DWG File Name])</f>
        <v/>
      </c>
      <c r="B377" s="3" t="str">
        <f>IF(Line[DWG Layer Name]="","",Line[DWG Layer Name])</f>
        <v/>
      </c>
      <c r="C377" s="3" t="str">
        <f>IF(Line[DWG Handle]="","",Line[DWG Handle])</f>
        <v/>
      </c>
      <c r="D377" s="58" t="str">
        <f>IF(Line[Approx Centroid X]="","",Line[Approx Centroid X])</f>
        <v/>
      </c>
      <c r="E377" s="58" t="str">
        <f>IF(Line[Approx Centroid Y]="","",Line[Approx Centroid Y])</f>
        <v/>
      </c>
      <c r="F377" s="3" t="str">
        <f>IF(Line[Replacement Asset]="","",Line[Replacement Asset])</f>
        <v/>
      </c>
      <c r="G377" s="3" t="str">
        <f>IF(Line[Asset ID]="","",UPPER(Line[Asset ID]))</f>
        <v/>
      </c>
      <c r="H377" s="3" t="str">
        <f>IF(Line[Asset Group]="","",VLOOKUP(Line[Asset Group],asset_grp_line,4,FALSE))</f>
        <v/>
      </c>
      <c r="I377" s="3" t="str">
        <f>IF(Line[Asset Group]="","",VLOOKUP(Line[Asset Group],asset_grp_line,2,FALSE))</f>
        <v/>
      </c>
      <c r="J377" s="3" t="str">
        <f>IF(Line[Asset Group]="","",VLOOKUP(Line[Asset Group],asset_grp_line,3,FALSE))</f>
        <v/>
      </c>
      <c r="K377" s="3" t="str">
        <f>IF(Line[Asset Group]="","",VLOOKUP(Line[Asset Type],type_master_list,2,FALSE))</f>
        <v/>
      </c>
      <c r="L377" s="3" t="str">
        <f>IF(Line[Asset Name]="","",PROPER(Line[Asset Name]))</f>
        <v/>
      </c>
      <c r="M377" s="11" t="str">
        <f>IF(Line[Install Date]="","",(Line[Install Date]))</f>
        <v/>
      </c>
      <c r="N377" s="3" t="str">
        <f>IF(Line[Note]="","",PROPER(Line[Note]))</f>
        <v/>
      </c>
      <c r="O377" s="3" t="str">
        <f>IF(Line[Resource Consent Number]="","",UPPER(Line[Resource Consent Number]))</f>
        <v/>
      </c>
      <c r="P377" s="53" t="str">
        <f>IF(Line[Asset Unit Cost]="","",Line[Asset Unit Cost])</f>
        <v/>
      </c>
      <c r="Q377" s="3" t="str">
        <f>IF(Line[Added By]="","",UPPER(Line[Added By]))</f>
        <v/>
      </c>
      <c r="R377" s="11" t="str">
        <f>IF(Line[Added Date]="","",(Line[Added Date]))</f>
        <v/>
      </c>
      <c r="S377" s="3" t="str">
        <f>IF(Line[Z COORD]="","",PROPER(Line[Z COORD]))</f>
        <v/>
      </c>
      <c r="T377" s="3" t="str">
        <f>IF(Line[Asset Description]="","",PROPER(Line[Asset Description]))</f>
        <v/>
      </c>
      <c r="U377" s="3" t="str">
        <f>IF(Line[Asset Group]="","",VLOOKUP(Line[Wall SubType],subdom_master_gdb,2,FALSE))</f>
        <v/>
      </c>
      <c r="V377" s="3" t="str">
        <f>IF(Line[Asset Group]="","",VLOOKUP(Line[Material],material_master,2,FALSE))</f>
        <v/>
      </c>
      <c r="W377" s="3" t="str">
        <f>IF(Line[Height m]="","",Line[Height m])</f>
        <v/>
      </c>
      <c r="X377" s="3" t="str">
        <f>IF(Line[Length m]="","",Line[Length m])</f>
        <v/>
      </c>
      <c r="Y377" s="3" t="str">
        <f>IF(Line[Width m]="","",Line[Width m])</f>
        <v/>
      </c>
      <c r="Z377" s="3" t="str">
        <f>IF(Line[Asset Group]="","",VLOOKUP(Line[Purpose],f_g_function,2,FALSE))</f>
        <v/>
      </c>
      <c r="AA377" s="3" t="str">
        <f>IF(Line[Asset Group]="","",VLOOKUP(Line[Post Material],material_master,2,FALSE))</f>
        <v/>
      </c>
      <c r="AB377" s="3" t="str">
        <f>IF(Line[Pipe Diameter mm]="","",Line[Pipe Diameter mm])</f>
        <v/>
      </c>
      <c r="AC377" s="3" t="str">
        <f>IF(Line[Asset Group]="","",VLOOKUP(Line[Pipe Material],irrigation_pipe_material,2,FALSE))</f>
        <v/>
      </c>
      <c r="AD377" s="3" t="str">
        <f>IF(Line[Asset Group]="","",VLOOKUP(Line[System],irrigation_system,2,FALSE))</f>
        <v/>
      </c>
      <c r="AE377" s="3" t="str">
        <f>IF(Line[Asset Group]="","",VLOOKUP(Line[Status],irrigation_status,2,FALSE))</f>
        <v/>
      </c>
      <c r="AF377" s="3" t="str">
        <f>IF(Line[Asset Group]="","",VLOOKUP(Line[Surface],subdom_master_gdb,2,FALSE))</f>
        <v/>
      </c>
      <c r="AG377" s="3" t="str">
        <f>IF(Line[Surface Layer Depth mm]="","",Line[Surface Layer Depth mm])</f>
        <v/>
      </c>
      <c r="AH377" s="3" t="str">
        <f>IF(Line[Av Width m]="","",Line[Av Width m])</f>
        <v/>
      </c>
      <c r="AI377" s="3" t="str">
        <f>IF(Line[Asset Group]="","",VLOOKUP(Line[Cycle],yes_no,2,FALSE))</f>
        <v/>
      </c>
      <c r="AJ377" s="3" t="str">
        <f>IF(Line[Asset Group]="","",VLOOKUP(Line[Species],hedge_species,2,FALSE))</f>
        <v/>
      </c>
    </row>
    <row r="378" spans="1:36" s="3" customFormat="1" x14ac:dyDescent="0.2">
      <c r="A378" s="3" t="str">
        <f>IF(Line[DWG File Name]="","",Line[DWG File Name])</f>
        <v/>
      </c>
      <c r="B378" s="3" t="str">
        <f>IF(Line[DWG Layer Name]="","",Line[DWG Layer Name])</f>
        <v/>
      </c>
      <c r="C378" s="3" t="str">
        <f>IF(Line[DWG Handle]="","",Line[DWG Handle])</f>
        <v/>
      </c>
      <c r="D378" s="58" t="str">
        <f>IF(Line[Approx Centroid X]="","",Line[Approx Centroid X])</f>
        <v/>
      </c>
      <c r="E378" s="58" t="str">
        <f>IF(Line[Approx Centroid Y]="","",Line[Approx Centroid Y])</f>
        <v/>
      </c>
      <c r="F378" s="3" t="str">
        <f>IF(Line[Replacement Asset]="","",Line[Replacement Asset])</f>
        <v/>
      </c>
      <c r="G378" s="3" t="str">
        <f>IF(Line[Asset ID]="","",UPPER(Line[Asset ID]))</f>
        <v/>
      </c>
      <c r="H378" s="3" t="str">
        <f>IF(Line[Asset Group]="","",VLOOKUP(Line[Asset Group],asset_grp_line,4,FALSE))</f>
        <v/>
      </c>
      <c r="I378" s="3" t="str">
        <f>IF(Line[Asset Group]="","",VLOOKUP(Line[Asset Group],asset_grp_line,2,FALSE))</f>
        <v/>
      </c>
      <c r="J378" s="3" t="str">
        <f>IF(Line[Asset Group]="","",VLOOKUP(Line[Asset Group],asset_grp_line,3,FALSE))</f>
        <v/>
      </c>
      <c r="K378" s="3" t="str">
        <f>IF(Line[Asset Group]="","",VLOOKUP(Line[Asset Type],type_master_list,2,FALSE))</f>
        <v/>
      </c>
      <c r="L378" s="3" t="str">
        <f>IF(Line[Asset Name]="","",PROPER(Line[Asset Name]))</f>
        <v/>
      </c>
      <c r="M378" s="11" t="str">
        <f>IF(Line[Install Date]="","",(Line[Install Date]))</f>
        <v/>
      </c>
      <c r="N378" s="3" t="str">
        <f>IF(Line[Note]="","",PROPER(Line[Note]))</f>
        <v/>
      </c>
      <c r="O378" s="3" t="str">
        <f>IF(Line[Resource Consent Number]="","",UPPER(Line[Resource Consent Number]))</f>
        <v/>
      </c>
      <c r="P378" s="53" t="str">
        <f>IF(Line[Asset Unit Cost]="","",Line[Asset Unit Cost])</f>
        <v/>
      </c>
      <c r="Q378" s="3" t="str">
        <f>IF(Line[Added By]="","",UPPER(Line[Added By]))</f>
        <v/>
      </c>
      <c r="R378" s="11" t="str">
        <f>IF(Line[Added Date]="","",(Line[Added Date]))</f>
        <v/>
      </c>
      <c r="S378" s="3" t="str">
        <f>IF(Line[Z COORD]="","",PROPER(Line[Z COORD]))</f>
        <v/>
      </c>
      <c r="T378" s="3" t="str">
        <f>IF(Line[Asset Description]="","",PROPER(Line[Asset Description]))</f>
        <v/>
      </c>
      <c r="U378" s="3" t="str">
        <f>IF(Line[Asset Group]="","",VLOOKUP(Line[Wall SubType],subdom_master_gdb,2,FALSE))</f>
        <v/>
      </c>
      <c r="V378" s="3" t="str">
        <f>IF(Line[Asset Group]="","",VLOOKUP(Line[Material],material_master,2,FALSE))</f>
        <v/>
      </c>
      <c r="W378" s="3" t="str">
        <f>IF(Line[Height m]="","",Line[Height m])</f>
        <v/>
      </c>
      <c r="X378" s="3" t="str">
        <f>IF(Line[Length m]="","",Line[Length m])</f>
        <v/>
      </c>
      <c r="Y378" s="3" t="str">
        <f>IF(Line[Width m]="","",Line[Width m])</f>
        <v/>
      </c>
      <c r="Z378" s="3" t="str">
        <f>IF(Line[Asset Group]="","",VLOOKUP(Line[Purpose],f_g_function,2,FALSE))</f>
        <v/>
      </c>
      <c r="AA378" s="3" t="str">
        <f>IF(Line[Asset Group]="","",VLOOKUP(Line[Post Material],material_master,2,FALSE))</f>
        <v/>
      </c>
      <c r="AB378" s="3" t="str">
        <f>IF(Line[Pipe Diameter mm]="","",Line[Pipe Diameter mm])</f>
        <v/>
      </c>
      <c r="AC378" s="3" t="str">
        <f>IF(Line[Asset Group]="","",VLOOKUP(Line[Pipe Material],irrigation_pipe_material,2,FALSE))</f>
        <v/>
      </c>
      <c r="AD378" s="3" t="str">
        <f>IF(Line[Asset Group]="","",VLOOKUP(Line[System],irrigation_system,2,FALSE))</f>
        <v/>
      </c>
      <c r="AE378" s="3" t="str">
        <f>IF(Line[Asset Group]="","",VLOOKUP(Line[Status],irrigation_status,2,FALSE))</f>
        <v/>
      </c>
      <c r="AF378" s="3" t="str">
        <f>IF(Line[Asset Group]="","",VLOOKUP(Line[Surface],subdom_master_gdb,2,FALSE))</f>
        <v/>
      </c>
      <c r="AG378" s="3" t="str">
        <f>IF(Line[Surface Layer Depth mm]="","",Line[Surface Layer Depth mm])</f>
        <v/>
      </c>
      <c r="AH378" s="3" t="str">
        <f>IF(Line[Av Width m]="","",Line[Av Width m])</f>
        <v/>
      </c>
      <c r="AI378" s="3" t="str">
        <f>IF(Line[Asset Group]="","",VLOOKUP(Line[Cycle],yes_no,2,FALSE))</f>
        <v/>
      </c>
      <c r="AJ378" s="3" t="str">
        <f>IF(Line[Asset Group]="","",VLOOKUP(Line[Species],hedge_species,2,FALSE))</f>
        <v/>
      </c>
    </row>
    <row r="379" spans="1:36" s="3" customFormat="1" x14ac:dyDescent="0.2">
      <c r="A379" s="3" t="str">
        <f>IF(Line[DWG File Name]="","",Line[DWG File Name])</f>
        <v/>
      </c>
      <c r="B379" s="3" t="str">
        <f>IF(Line[DWG Layer Name]="","",Line[DWG Layer Name])</f>
        <v/>
      </c>
      <c r="C379" s="3" t="str">
        <f>IF(Line[DWG Handle]="","",Line[DWG Handle])</f>
        <v/>
      </c>
      <c r="D379" s="58" t="str">
        <f>IF(Line[Approx Centroid X]="","",Line[Approx Centroid X])</f>
        <v/>
      </c>
      <c r="E379" s="58" t="str">
        <f>IF(Line[Approx Centroid Y]="","",Line[Approx Centroid Y])</f>
        <v/>
      </c>
      <c r="F379" s="3" t="str">
        <f>IF(Line[Replacement Asset]="","",Line[Replacement Asset])</f>
        <v/>
      </c>
      <c r="G379" s="3" t="str">
        <f>IF(Line[Asset ID]="","",UPPER(Line[Asset ID]))</f>
        <v/>
      </c>
      <c r="H379" s="3" t="str">
        <f>IF(Line[Asset Group]="","",VLOOKUP(Line[Asset Group],asset_grp_line,4,FALSE))</f>
        <v/>
      </c>
      <c r="I379" s="3" t="str">
        <f>IF(Line[Asset Group]="","",VLOOKUP(Line[Asset Group],asset_grp_line,2,FALSE))</f>
        <v/>
      </c>
      <c r="J379" s="3" t="str">
        <f>IF(Line[Asset Group]="","",VLOOKUP(Line[Asset Group],asset_grp_line,3,FALSE))</f>
        <v/>
      </c>
      <c r="K379" s="3" t="str">
        <f>IF(Line[Asset Group]="","",VLOOKUP(Line[Asset Type],type_master_list,2,FALSE))</f>
        <v/>
      </c>
      <c r="L379" s="3" t="str">
        <f>IF(Line[Asset Name]="","",PROPER(Line[Asset Name]))</f>
        <v/>
      </c>
      <c r="M379" s="11" t="str">
        <f>IF(Line[Install Date]="","",(Line[Install Date]))</f>
        <v/>
      </c>
      <c r="N379" s="3" t="str">
        <f>IF(Line[Note]="","",PROPER(Line[Note]))</f>
        <v/>
      </c>
      <c r="O379" s="3" t="str">
        <f>IF(Line[Resource Consent Number]="","",UPPER(Line[Resource Consent Number]))</f>
        <v/>
      </c>
      <c r="P379" s="53" t="str">
        <f>IF(Line[Asset Unit Cost]="","",Line[Asset Unit Cost])</f>
        <v/>
      </c>
      <c r="Q379" s="3" t="str">
        <f>IF(Line[Added By]="","",UPPER(Line[Added By]))</f>
        <v/>
      </c>
      <c r="R379" s="11" t="str">
        <f>IF(Line[Added Date]="","",(Line[Added Date]))</f>
        <v/>
      </c>
      <c r="S379" s="3" t="str">
        <f>IF(Line[Z COORD]="","",PROPER(Line[Z COORD]))</f>
        <v/>
      </c>
      <c r="T379" s="3" t="str">
        <f>IF(Line[Asset Description]="","",PROPER(Line[Asset Description]))</f>
        <v/>
      </c>
      <c r="U379" s="3" t="str">
        <f>IF(Line[Asset Group]="","",VLOOKUP(Line[Wall SubType],subdom_master_gdb,2,FALSE))</f>
        <v/>
      </c>
      <c r="V379" s="3" t="str">
        <f>IF(Line[Asset Group]="","",VLOOKUP(Line[Material],material_master,2,FALSE))</f>
        <v/>
      </c>
      <c r="W379" s="3" t="str">
        <f>IF(Line[Height m]="","",Line[Height m])</f>
        <v/>
      </c>
      <c r="X379" s="3" t="str">
        <f>IF(Line[Length m]="","",Line[Length m])</f>
        <v/>
      </c>
      <c r="Y379" s="3" t="str">
        <f>IF(Line[Width m]="","",Line[Width m])</f>
        <v/>
      </c>
      <c r="Z379" s="3" t="str">
        <f>IF(Line[Asset Group]="","",VLOOKUP(Line[Purpose],f_g_function,2,FALSE))</f>
        <v/>
      </c>
      <c r="AA379" s="3" t="str">
        <f>IF(Line[Asset Group]="","",VLOOKUP(Line[Post Material],material_master,2,FALSE))</f>
        <v/>
      </c>
      <c r="AB379" s="3" t="str">
        <f>IF(Line[Pipe Diameter mm]="","",Line[Pipe Diameter mm])</f>
        <v/>
      </c>
      <c r="AC379" s="3" t="str">
        <f>IF(Line[Asset Group]="","",VLOOKUP(Line[Pipe Material],irrigation_pipe_material,2,FALSE))</f>
        <v/>
      </c>
      <c r="AD379" s="3" t="str">
        <f>IF(Line[Asset Group]="","",VLOOKUP(Line[System],irrigation_system,2,FALSE))</f>
        <v/>
      </c>
      <c r="AE379" s="3" t="str">
        <f>IF(Line[Asset Group]="","",VLOOKUP(Line[Status],irrigation_status,2,FALSE))</f>
        <v/>
      </c>
      <c r="AF379" s="3" t="str">
        <f>IF(Line[Asset Group]="","",VLOOKUP(Line[Surface],subdom_master_gdb,2,FALSE))</f>
        <v/>
      </c>
      <c r="AG379" s="3" t="str">
        <f>IF(Line[Surface Layer Depth mm]="","",Line[Surface Layer Depth mm])</f>
        <v/>
      </c>
      <c r="AH379" s="3" t="str">
        <f>IF(Line[Av Width m]="","",Line[Av Width m])</f>
        <v/>
      </c>
      <c r="AI379" s="3" t="str">
        <f>IF(Line[Asset Group]="","",VLOOKUP(Line[Cycle],yes_no,2,FALSE))</f>
        <v/>
      </c>
      <c r="AJ379" s="3" t="str">
        <f>IF(Line[Asset Group]="","",VLOOKUP(Line[Species],hedge_species,2,FALSE))</f>
        <v/>
      </c>
    </row>
    <row r="380" spans="1:36" s="3" customFormat="1" x14ac:dyDescent="0.2">
      <c r="A380" s="3" t="str">
        <f>IF(Line[DWG File Name]="","",Line[DWG File Name])</f>
        <v/>
      </c>
      <c r="B380" s="3" t="str">
        <f>IF(Line[DWG Layer Name]="","",Line[DWG Layer Name])</f>
        <v/>
      </c>
      <c r="C380" s="3" t="str">
        <f>IF(Line[DWG Handle]="","",Line[DWG Handle])</f>
        <v/>
      </c>
      <c r="D380" s="58" t="str">
        <f>IF(Line[Approx Centroid X]="","",Line[Approx Centroid X])</f>
        <v/>
      </c>
      <c r="E380" s="58" t="str">
        <f>IF(Line[Approx Centroid Y]="","",Line[Approx Centroid Y])</f>
        <v/>
      </c>
      <c r="F380" s="3" t="str">
        <f>IF(Line[Replacement Asset]="","",Line[Replacement Asset])</f>
        <v/>
      </c>
      <c r="G380" s="3" t="str">
        <f>IF(Line[Asset ID]="","",UPPER(Line[Asset ID]))</f>
        <v/>
      </c>
      <c r="H380" s="3" t="str">
        <f>IF(Line[Asset Group]="","",VLOOKUP(Line[Asset Group],asset_grp_line,4,FALSE))</f>
        <v/>
      </c>
      <c r="I380" s="3" t="str">
        <f>IF(Line[Asset Group]="","",VLOOKUP(Line[Asset Group],asset_grp_line,2,FALSE))</f>
        <v/>
      </c>
      <c r="J380" s="3" t="str">
        <f>IF(Line[Asset Group]="","",VLOOKUP(Line[Asset Group],asset_grp_line,3,FALSE))</f>
        <v/>
      </c>
      <c r="K380" s="3" t="str">
        <f>IF(Line[Asset Group]="","",VLOOKUP(Line[Asset Type],type_master_list,2,FALSE))</f>
        <v/>
      </c>
      <c r="L380" s="3" t="str">
        <f>IF(Line[Asset Name]="","",PROPER(Line[Asset Name]))</f>
        <v/>
      </c>
      <c r="M380" s="11" t="str">
        <f>IF(Line[Install Date]="","",(Line[Install Date]))</f>
        <v/>
      </c>
      <c r="N380" s="3" t="str">
        <f>IF(Line[Note]="","",PROPER(Line[Note]))</f>
        <v/>
      </c>
      <c r="O380" s="3" t="str">
        <f>IF(Line[Resource Consent Number]="","",UPPER(Line[Resource Consent Number]))</f>
        <v/>
      </c>
      <c r="P380" s="53" t="str">
        <f>IF(Line[Asset Unit Cost]="","",Line[Asset Unit Cost])</f>
        <v/>
      </c>
      <c r="Q380" s="3" t="str">
        <f>IF(Line[Added By]="","",UPPER(Line[Added By]))</f>
        <v/>
      </c>
      <c r="R380" s="11" t="str">
        <f>IF(Line[Added Date]="","",(Line[Added Date]))</f>
        <v/>
      </c>
      <c r="S380" s="3" t="str">
        <f>IF(Line[Z COORD]="","",PROPER(Line[Z COORD]))</f>
        <v/>
      </c>
      <c r="T380" s="3" t="str">
        <f>IF(Line[Asset Description]="","",PROPER(Line[Asset Description]))</f>
        <v/>
      </c>
      <c r="U380" s="3" t="str">
        <f>IF(Line[Asset Group]="","",VLOOKUP(Line[Wall SubType],subdom_master_gdb,2,FALSE))</f>
        <v/>
      </c>
      <c r="V380" s="3" t="str">
        <f>IF(Line[Asset Group]="","",VLOOKUP(Line[Material],material_master,2,FALSE))</f>
        <v/>
      </c>
      <c r="W380" s="3" t="str">
        <f>IF(Line[Height m]="","",Line[Height m])</f>
        <v/>
      </c>
      <c r="X380" s="3" t="str">
        <f>IF(Line[Length m]="","",Line[Length m])</f>
        <v/>
      </c>
      <c r="Y380" s="3" t="str">
        <f>IF(Line[Width m]="","",Line[Width m])</f>
        <v/>
      </c>
      <c r="Z380" s="3" t="str">
        <f>IF(Line[Asset Group]="","",VLOOKUP(Line[Purpose],f_g_function,2,FALSE))</f>
        <v/>
      </c>
      <c r="AA380" s="3" t="str">
        <f>IF(Line[Asset Group]="","",VLOOKUP(Line[Post Material],material_master,2,FALSE))</f>
        <v/>
      </c>
      <c r="AB380" s="3" t="str">
        <f>IF(Line[Pipe Diameter mm]="","",Line[Pipe Diameter mm])</f>
        <v/>
      </c>
      <c r="AC380" s="3" t="str">
        <f>IF(Line[Asset Group]="","",VLOOKUP(Line[Pipe Material],irrigation_pipe_material,2,FALSE))</f>
        <v/>
      </c>
      <c r="AD380" s="3" t="str">
        <f>IF(Line[Asset Group]="","",VLOOKUP(Line[System],irrigation_system,2,FALSE))</f>
        <v/>
      </c>
      <c r="AE380" s="3" t="str">
        <f>IF(Line[Asset Group]="","",VLOOKUP(Line[Status],irrigation_status,2,FALSE))</f>
        <v/>
      </c>
      <c r="AF380" s="3" t="str">
        <f>IF(Line[Asset Group]="","",VLOOKUP(Line[Surface],subdom_master_gdb,2,FALSE))</f>
        <v/>
      </c>
      <c r="AG380" s="3" t="str">
        <f>IF(Line[Surface Layer Depth mm]="","",Line[Surface Layer Depth mm])</f>
        <v/>
      </c>
      <c r="AH380" s="3" t="str">
        <f>IF(Line[Av Width m]="","",Line[Av Width m])</f>
        <v/>
      </c>
      <c r="AI380" s="3" t="str">
        <f>IF(Line[Asset Group]="","",VLOOKUP(Line[Cycle],yes_no,2,FALSE))</f>
        <v/>
      </c>
      <c r="AJ380" s="3" t="str">
        <f>IF(Line[Asset Group]="","",VLOOKUP(Line[Species],hedge_species,2,FALSE))</f>
        <v/>
      </c>
    </row>
    <row r="381" spans="1:36" s="3" customFormat="1" x14ac:dyDescent="0.2">
      <c r="A381" s="3" t="str">
        <f>IF(Line[DWG File Name]="","",Line[DWG File Name])</f>
        <v/>
      </c>
      <c r="B381" s="3" t="str">
        <f>IF(Line[DWG Layer Name]="","",Line[DWG Layer Name])</f>
        <v/>
      </c>
      <c r="C381" s="3" t="str">
        <f>IF(Line[DWG Handle]="","",Line[DWG Handle])</f>
        <v/>
      </c>
      <c r="D381" s="58" t="str">
        <f>IF(Line[Approx Centroid X]="","",Line[Approx Centroid X])</f>
        <v/>
      </c>
      <c r="E381" s="58" t="str">
        <f>IF(Line[Approx Centroid Y]="","",Line[Approx Centroid Y])</f>
        <v/>
      </c>
      <c r="F381" s="3" t="str">
        <f>IF(Line[Replacement Asset]="","",Line[Replacement Asset])</f>
        <v/>
      </c>
      <c r="G381" s="3" t="str">
        <f>IF(Line[Asset ID]="","",UPPER(Line[Asset ID]))</f>
        <v/>
      </c>
      <c r="H381" s="3" t="str">
        <f>IF(Line[Asset Group]="","",VLOOKUP(Line[Asset Group],asset_grp_line,4,FALSE))</f>
        <v/>
      </c>
      <c r="I381" s="3" t="str">
        <f>IF(Line[Asset Group]="","",VLOOKUP(Line[Asset Group],asset_grp_line,2,FALSE))</f>
        <v/>
      </c>
      <c r="J381" s="3" t="str">
        <f>IF(Line[Asset Group]="","",VLOOKUP(Line[Asset Group],asset_grp_line,3,FALSE))</f>
        <v/>
      </c>
      <c r="K381" s="3" t="str">
        <f>IF(Line[Asset Group]="","",VLOOKUP(Line[Asset Type],type_master_list,2,FALSE))</f>
        <v/>
      </c>
      <c r="L381" s="3" t="str">
        <f>IF(Line[Asset Name]="","",PROPER(Line[Asset Name]))</f>
        <v/>
      </c>
      <c r="M381" s="11" t="str">
        <f>IF(Line[Install Date]="","",(Line[Install Date]))</f>
        <v/>
      </c>
      <c r="N381" s="3" t="str">
        <f>IF(Line[Note]="","",PROPER(Line[Note]))</f>
        <v/>
      </c>
      <c r="O381" s="3" t="str">
        <f>IF(Line[Resource Consent Number]="","",UPPER(Line[Resource Consent Number]))</f>
        <v/>
      </c>
      <c r="P381" s="53" t="str">
        <f>IF(Line[Asset Unit Cost]="","",Line[Asset Unit Cost])</f>
        <v/>
      </c>
      <c r="Q381" s="3" t="str">
        <f>IF(Line[Added By]="","",UPPER(Line[Added By]))</f>
        <v/>
      </c>
      <c r="R381" s="11" t="str">
        <f>IF(Line[Added Date]="","",(Line[Added Date]))</f>
        <v/>
      </c>
      <c r="S381" s="3" t="str">
        <f>IF(Line[Z COORD]="","",PROPER(Line[Z COORD]))</f>
        <v/>
      </c>
      <c r="T381" s="3" t="str">
        <f>IF(Line[Asset Description]="","",PROPER(Line[Asset Description]))</f>
        <v/>
      </c>
      <c r="U381" s="3" t="str">
        <f>IF(Line[Asset Group]="","",VLOOKUP(Line[Wall SubType],subdom_master_gdb,2,FALSE))</f>
        <v/>
      </c>
      <c r="V381" s="3" t="str">
        <f>IF(Line[Asset Group]="","",VLOOKUP(Line[Material],material_master,2,FALSE))</f>
        <v/>
      </c>
      <c r="W381" s="3" t="str">
        <f>IF(Line[Height m]="","",Line[Height m])</f>
        <v/>
      </c>
      <c r="X381" s="3" t="str">
        <f>IF(Line[Length m]="","",Line[Length m])</f>
        <v/>
      </c>
      <c r="Y381" s="3" t="str">
        <f>IF(Line[Width m]="","",Line[Width m])</f>
        <v/>
      </c>
      <c r="Z381" s="3" t="str">
        <f>IF(Line[Asset Group]="","",VLOOKUP(Line[Purpose],f_g_function,2,FALSE))</f>
        <v/>
      </c>
      <c r="AA381" s="3" t="str">
        <f>IF(Line[Asset Group]="","",VLOOKUP(Line[Post Material],material_master,2,FALSE))</f>
        <v/>
      </c>
      <c r="AB381" s="3" t="str">
        <f>IF(Line[Pipe Diameter mm]="","",Line[Pipe Diameter mm])</f>
        <v/>
      </c>
      <c r="AC381" s="3" t="str">
        <f>IF(Line[Asset Group]="","",VLOOKUP(Line[Pipe Material],irrigation_pipe_material,2,FALSE))</f>
        <v/>
      </c>
      <c r="AD381" s="3" t="str">
        <f>IF(Line[Asset Group]="","",VLOOKUP(Line[System],irrigation_system,2,FALSE))</f>
        <v/>
      </c>
      <c r="AE381" s="3" t="str">
        <f>IF(Line[Asset Group]="","",VLOOKUP(Line[Status],irrigation_status,2,FALSE))</f>
        <v/>
      </c>
      <c r="AF381" s="3" t="str">
        <f>IF(Line[Asset Group]="","",VLOOKUP(Line[Surface],subdom_master_gdb,2,FALSE))</f>
        <v/>
      </c>
      <c r="AG381" s="3" t="str">
        <f>IF(Line[Surface Layer Depth mm]="","",Line[Surface Layer Depth mm])</f>
        <v/>
      </c>
      <c r="AH381" s="3" t="str">
        <f>IF(Line[Av Width m]="","",Line[Av Width m])</f>
        <v/>
      </c>
      <c r="AI381" s="3" t="str">
        <f>IF(Line[Asset Group]="","",VLOOKUP(Line[Cycle],yes_no,2,FALSE))</f>
        <v/>
      </c>
      <c r="AJ381" s="3" t="str">
        <f>IF(Line[Asset Group]="","",VLOOKUP(Line[Species],hedge_species,2,FALSE))</f>
        <v/>
      </c>
    </row>
    <row r="382" spans="1:36" s="3" customFormat="1" x14ac:dyDescent="0.2">
      <c r="A382" s="3" t="str">
        <f>IF(Line[DWG File Name]="","",Line[DWG File Name])</f>
        <v/>
      </c>
      <c r="B382" s="3" t="str">
        <f>IF(Line[DWG Layer Name]="","",Line[DWG Layer Name])</f>
        <v/>
      </c>
      <c r="C382" s="3" t="str">
        <f>IF(Line[DWG Handle]="","",Line[DWG Handle])</f>
        <v/>
      </c>
      <c r="D382" s="58" t="str">
        <f>IF(Line[Approx Centroid X]="","",Line[Approx Centroid X])</f>
        <v/>
      </c>
      <c r="E382" s="58" t="str">
        <f>IF(Line[Approx Centroid Y]="","",Line[Approx Centroid Y])</f>
        <v/>
      </c>
      <c r="F382" s="3" t="str">
        <f>IF(Line[Replacement Asset]="","",Line[Replacement Asset])</f>
        <v/>
      </c>
      <c r="G382" s="3" t="str">
        <f>IF(Line[Asset ID]="","",UPPER(Line[Asset ID]))</f>
        <v/>
      </c>
      <c r="H382" s="3" t="str">
        <f>IF(Line[Asset Group]="","",VLOOKUP(Line[Asset Group],asset_grp_line,4,FALSE))</f>
        <v/>
      </c>
      <c r="I382" s="3" t="str">
        <f>IF(Line[Asset Group]="","",VLOOKUP(Line[Asset Group],asset_grp_line,2,FALSE))</f>
        <v/>
      </c>
      <c r="J382" s="3" t="str">
        <f>IF(Line[Asset Group]="","",VLOOKUP(Line[Asset Group],asset_grp_line,3,FALSE))</f>
        <v/>
      </c>
      <c r="K382" s="3" t="str">
        <f>IF(Line[Asset Group]="","",VLOOKUP(Line[Asset Type],type_master_list,2,FALSE))</f>
        <v/>
      </c>
      <c r="L382" s="3" t="str">
        <f>IF(Line[Asset Name]="","",PROPER(Line[Asset Name]))</f>
        <v/>
      </c>
      <c r="M382" s="11" t="str">
        <f>IF(Line[Install Date]="","",(Line[Install Date]))</f>
        <v/>
      </c>
      <c r="N382" s="3" t="str">
        <f>IF(Line[Note]="","",PROPER(Line[Note]))</f>
        <v/>
      </c>
      <c r="O382" s="3" t="str">
        <f>IF(Line[Resource Consent Number]="","",UPPER(Line[Resource Consent Number]))</f>
        <v/>
      </c>
      <c r="P382" s="53" t="str">
        <f>IF(Line[Asset Unit Cost]="","",Line[Asset Unit Cost])</f>
        <v/>
      </c>
      <c r="Q382" s="3" t="str">
        <f>IF(Line[Added By]="","",UPPER(Line[Added By]))</f>
        <v/>
      </c>
      <c r="R382" s="11" t="str">
        <f>IF(Line[Added Date]="","",(Line[Added Date]))</f>
        <v/>
      </c>
      <c r="S382" s="3" t="str">
        <f>IF(Line[Z COORD]="","",PROPER(Line[Z COORD]))</f>
        <v/>
      </c>
      <c r="T382" s="3" t="str">
        <f>IF(Line[Asset Description]="","",PROPER(Line[Asset Description]))</f>
        <v/>
      </c>
      <c r="U382" s="3" t="str">
        <f>IF(Line[Asset Group]="","",VLOOKUP(Line[Wall SubType],subdom_master_gdb,2,FALSE))</f>
        <v/>
      </c>
      <c r="V382" s="3" t="str">
        <f>IF(Line[Asset Group]="","",VLOOKUP(Line[Material],material_master,2,FALSE))</f>
        <v/>
      </c>
      <c r="W382" s="3" t="str">
        <f>IF(Line[Height m]="","",Line[Height m])</f>
        <v/>
      </c>
      <c r="X382" s="3" t="str">
        <f>IF(Line[Length m]="","",Line[Length m])</f>
        <v/>
      </c>
      <c r="Y382" s="3" t="str">
        <f>IF(Line[Width m]="","",Line[Width m])</f>
        <v/>
      </c>
      <c r="Z382" s="3" t="str">
        <f>IF(Line[Asset Group]="","",VLOOKUP(Line[Purpose],f_g_function,2,FALSE))</f>
        <v/>
      </c>
      <c r="AA382" s="3" t="str">
        <f>IF(Line[Asset Group]="","",VLOOKUP(Line[Post Material],material_master,2,FALSE))</f>
        <v/>
      </c>
      <c r="AB382" s="3" t="str">
        <f>IF(Line[Pipe Diameter mm]="","",Line[Pipe Diameter mm])</f>
        <v/>
      </c>
      <c r="AC382" s="3" t="str">
        <f>IF(Line[Asset Group]="","",VLOOKUP(Line[Pipe Material],irrigation_pipe_material,2,FALSE))</f>
        <v/>
      </c>
      <c r="AD382" s="3" t="str">
        <f>IF(Line[Asset Group]="","",VLOOKUP(Line[System],irrigation_system,2,FALSE))</f>
        <v/>
      </c>
      <c r="AE382" s="3" t="str">
        <f>IF(Line[Asset Group]="","",VLOOKUP(Line[Status],irrigation_status,2,FALSE))</f>
        <v/>
      </c>
      <c r="AF382" s="3" t="str">
        <f>IF(Line[Asset Group]="","",VLOOKUP(Line[Surface],subdom_master_gdb,2,FALSE))</f>
        <v/>
      </c>
      <c r="AG382" s="3" t="str">
        <f>IF(Line[Surface Layer Depth mm]="","",Line[Surface Layer Depth mm])</f>
        <v/>
      </c>
      <c r="AH382" s="3" t="str">
        <f>IF(Line[Av Width m]="","",Line[Av Width m])</f>
        <v/>
      </c>
      <c r="AI382" s="3" t="str">
        <f>IF(Line[Asset Group]="","",VLOOKUP(Line[Cycle],yes_no,2,FALSE))</f>
        <v/>
      </c>
      <c r="AJ382" s="3" t="str">
        <f>IF(Line[Asset Group]="","",VLOOKUP(Line[Species],hedge_species,2,FALSE))</f>
        <v/>
      </c>
    </row>
    <row r="383" spans="1:36" s="3" customFormat="1" x14ac:dyDescent="0.2">
      <c r="A383" s="3" t="str">
        <f>IF(Line[DWG File Name]="","",Line[DWG File Name])</f>
        <v/>
      </c>
      <c r="B383" s="3" t="str">
        <f>IF(Line[DWG Layer Name]="","",Line[DWG Layer Name])</f>
        <v/>
      </c>
      <c r="C383" s="3" t="str">
        <f>IF(Line[DWG Handle]="","",Line[DWG Handle])</f>
        <v/>
      </c>
      <c r="D383" s="58" t="str">
        <f>IF(Line[Approx Centroid X]="","",Line[Approx Centroid X])</f>
        <v/>
      </c>
      <c r="E383" s="58" t="str">
        <f>IF(Line[Approx Centroid Y]="","",Line[Approx Centroid Y])</f>
        <v/>
      </c>
      <c r="F383" s="3" t="str">
        <f>IF(Line[Replacement Asset]="","",Line[Replacement Asset])</f>
        <v/>
      </c>
      <c r="G383" s="3" t="str">
        <f>IF(Line[Asset ID]="","",UPPER(Line[Asset ID]))</f>
        <v/>
      </c>
      <c r="H383" s="3" t="str">
        <f>IF(Line[Asset Group]="","",VLOOKUP(Line[Asset Group],asset_grp_line,4,FALSE))</f>
        <v/>
      </c>
      <c r="I383" s="3" t="str">
        <f>IF(Line[Asset Group]="","",VLOOKUP(Line[Asset Group],asset_grp_line,2,FALSE))</f>
        <v/>
      </c>
      <c r="J383" s="3" t="str">
        <f>IF(Line[Asset Group]="","",VLOOKUP(Line[Asset Group],asset_grp_line,3,FALSE))</f>
        <v/>
      </c>
      <c r="K383" s="3" t="str">
        <f>IF(Line[Asset Group]="","",VLOOKUP(Line[Asset Type],type_master_list,2,FALSE))</f>
        <v/>
      </c>
      <c r="L383" s="3" t="str">
        <f>IF(Line[Asset Name]="","",PROPER(Line[Asset Name]))</f>
        <v/>
      </c>
      <c r="M383" s="11" t="str">
        <f>IF(Line[Install Date]="","",(Line[Install Date]))</f>
        <v/>
      </c>
      <c r="N383" s="3" t="str">
        <f>IF(Line[Note]="","",PROPER(Line[Note]))</f>
        <v/>
      </c>
      <c r="O383" s="3" t="str">
        <f>IF(Line[Resource Consent Number]="","",UPPER(Line[Resource Consent Number]))</f>
        <v/>
      </c>
      <c r="P383" s="53" t="str">
        <f>IF(Line[Asset Unit Cost]="","",Line[Asset Unit Cost])</f>
        <v/>
      </c>
      <c r="Q383" s="3" t="str">
        <f>IF(Line[Added By]="","",UPPER(Line[Added By]))</f>
        <v/>
      </c>
      <c r="R383" s="11" t="str">
        <f>IF(Line[Added Date]="","",(Line[Added Date]))</f>
        <v/>
      </c>
      <c r="S383" s="3" t="str">
        <f>IF(Line[Z COORD]="","",PROPER(Line[Z COORD]))</f>
        <v/>
      </c>
      <c r="T383" s="3" t="str">
        <f>IF(Line[Asset Description]="","",PROPER(Line[Asset Description]))</f>
        <v/>
      </c>
      <c r="U383" s="3" t="str">
        <f>IF(Line[Asset Group]="","",VLOOKUP(Line[Wall SubType],subdom_master_gdb,2,FALSE))</f>
        <v/>
      </c>
      <c r="V383" s="3" t="str">
        <f>IF(Line[Asset Group]="","",VLOOKUP(Line[Material],material_master,2,FALSE))</f>
        <v/>
      </c>
      <c r="W383" s="3" t="str">
        <f>IF(Line[Height m]="","",Line[Height m])</f>
        <v/>
      </c>
      <c r="X383" s="3" t="str">
        <f>IF(Line[Length m]="","",Line[Length m])</f>
        <v/>
      </c>
      <c r="Y383" s="3" t="str">
        <f>IF(Line[Width m]="","",Line[Width m])</f>
        <v/>
      </c>
      <c r="Z383" s="3" t="str">
        <f>IF(Line[Asset Group]="","",VLOOKUP(Line[Purpose],f_g_function,2,FALSE))</f>
        <v/>
      </c>
      <c r="AA383" s="3" t="str">
        <f>IF(Line[Asset Group]="","",VLOOKUP(Line[Post Material],material_master,2,FALSE))</f>
        <v/>
      </c>
      <c r="AB383" s="3" t="str">
        <f>IF(Line[Pipe Diameter mm]="","",Line[Pipe Diameter mm])</f>
        <v/>
      </c>
      <c r="AC383" s="3" t="str">
        <f>IF(Line[Asset Group]="","",VLOOKUP(Line[Pipe Material],irrigation_pipe_material,2,FALSE))</f>
        <v/>
      </c>
      <c r="AD383" s="3" t="str">
        <f>IF(Line[Asset Group]="","",VLOOKUP(Line[System],irrigation_system,2,FALSE))</f>
        <v/>
      </c>
      <c r="AE383" s="3" t="str">
        <f>IF(Line[Asset Group]="","",VLOOKUP(Line[Status],irrigation_status,2,FALSE))</f>
        <v/>
      </c>
      <c r="AF383" s="3" t="str">
        <f>IF(Line[Asset Group]="","",VLOOKUP(Line[Surface],subdom_master_gdb,2,FALSE))</f>
        <v/>
      </c>
      <c r="AG383" s="3" t="str">
        <f>IF(Line[Surface Layer Depth mm]="","",Line[Surface Layer Depth mm])</f>
        <v/>
      </c>
      <c r="AH383" s="3" t="str">
        <f>IF(Line[Av Width m]="","",Line[Av Width m])</f>
        <v/>
      </c>
      <c r="AI383" s="3" t="str">
        <f>IF(Line[Asset Group]="","",VLOOKUP(Line[Cycle],yes_no,2,FALSE))</f>
        <v/>
      </c>
      <c r="AJ383" s="3" t="str">
        <f>IF(Line[Asset Group]="","",VLOOKUP(Line[Species],hedge_species,2,FALSE))</f>
        <v/>
      </c>
    </row>
    <row r="384" spans="1:36" s="3" customFormat="1" x14ac:dyDescent="0.2">
      <c r="A384" s="3" t="str">
        <f>IF(Line[DWG File Name]="","",Line[DWG File Name])</f>
        <v/>
      </c>
      <c r="B384" s="3" t="str">
        <f>IF(Line[DWG Layer Name]="","",Line[DWG Layer Name])</f>
        <v/>
      </c>
      <c r="C384" s="3" t="str">
        <f>IF(Line[DWG Handle]="","",Line[DWG Handle])</f>
        <v/>
      </c>
      <c r="D384" s="58" t="str">
        <f>IF(Line[Approx Centroid X]="","",Line[Approx Centroid X])</f>
        <v/>
      </c>
      <c r="E384" s="58" t="str">
        <f>IF(Line[Approx Centroid Y]="","",Line[Approx Centroid Y])</f>
        <v/>
      </c>
      <c r="F384" s="3" t="str">
        <f>IF(Line[Replacement Asset]="","",Line[Replacement Asset])</f>
        <v/>
      </c>
      <c r="G384" s="3" t="str">
        <f>IF(Line[Asset ID]="","",UPPER(Line[Asset ID]))</f>
        <v/>
      </c>
      <c r="H384" s="3" t="str">
        <f>IF(Line[Asset Group]="","",VLOOKUP(Line[Asset Group],asset_grp_line,4,FALSE))</f>
        <v/>
      </c>
      <c r="I384" s="3" t="str">
        <f>IF(Line[Asset Group]="","",VLOOKUP(Line[Asset Group],asset_grp_line,2,FALSE))</f>
        <v/>
      </c>
      <c r="J384" s="3" t="str">
        <f>IF(Line[Asset Group]="","",VLOOKUP(Line[Asset Group],asset_grp_line,3,FALSE))</f>
        <v/>
      </c>
      <c r="K384" s="3" t="str">
        <f>IF(Line[Asset Group]="","",VLOOKUP(Line[Asset Type],type_master_list,2,FALSE))</f>
        <v/>
      </c>
      <c r="L384" s="3" t="str">
        <f>IF(Line[Asset Name]="","",PROPER(Line[Asset Name]))</f>
        <v/>
      </c>
      <c r="M384" s="11" t="str">
        <f>IF(Line[Install Date]="","",(Line[Install Date]))</f>
        <v/>
      </c>
      <c r="N384" s="3" t="str">
        <f>IF(Line[Note]="","",PROPER(Line[Note]))</f>
        <v/>
      </c>
      <c r="O384" s="3" t="str">
        <f>IF(Line[Resource Consent Number]="","",UPPER(Line[Resource Consent Number]))</f>
        <v/>
      </c>
      <c r="P384" s="53" t="str">
        <f>IF(Line[Asset Unit Cost]="","",Line[Asset Unit Cost])</f>
        <v/>
      </c>
      <c r="Q384" s="3" t="str">
        <f>IF(Line[Added By]="","",UPPER(Line[Added By]))</f>
        <v/>
      </c>
      <c r="R384" s="11" t="str">
        <f>IF(Line[Added Date]="","",(Line[Added Date]))</f>
        <v/>
      </c>
      <c r="S384" s="3" t="str">
        <f>IF(Line[Z COORD]="","",PROPER(Line[Z COORD]))</f>
        <v/>
      </c>
      <c r="T384" s="3" t="str">
        <f>IF(Line[Asset Description]="","",PROPER(Line[Asset Description]))</f>
        <v/>
      </c>
      <c r="U384" s="3" t="str">
        <f>IF(Line[Asset Group]="","",VLOOKUP(Line[Wall SubType],subdom_master_gdb,2,FALSE))</f>
        <v/>
      </c>
      <c r="V384" s="3" t="str">
        <f>IF(Line[Asset Group]="","",VLOOKUP(Line[Material],material_master,2,FALSE))</f>
        <v/>
      </c>
      <c r="W384" s="3" t="str">
        <f>IF(Line[Height m]="","",Line[Height m])</f>
        <v/>
      </c>
      <c r="X384" s="3" t="str">
        <f>IF(Line[Length m]="","",Line[Length m])</f>
        <v/>
      </c>
      <c r="Y384" s="3" t="str">
        <f>IF(Line[Width m]="","",Line[Width m])</f>
        <v/>
      </c>
      <c r="Z384" s="3" t="str">
        <f>IF(Line[Asset Group]="","",VLOOKUP(Line[Purpose],f_g_function,2,FALSE))</f>
        <v/>
      </c>
      <c r="AA384" s="3" t="str">
        <f>IF(Line[Asset Group]="","",VLOOKUP(Line[Post Material],material_master,2,FALSE))</f>
        <v/>
      </c>
      <c r="AB384" s="3" t="str">
        <f>IF(Line[Pipe Diameter mm]="","",Line[Pipe Diameter mm])</f>
        <v/>
      </c>
      <c r="AC384" s="3" t="str">
        <f>IF(Line[Asset Group]="","",VLOOKUP(Line[Pipe Material],irrigation_pipe_material,2,FALSE))</f>
        <v/>
      </c>
      <c r="AD384" s="3" t="str">
        <f>IF(Line[Asset Group]="","",VLOOKUP(Line[System],irrigation_system,2,FALSE))</f>
        <v/>
      </c>
      <c r="AE384" s="3" t="str">
        <f>IF(Line[Asset Group]="","",VLOOKUP(Line[Status],irrigation_status,2,FALSE))</f>
        <v/>
      </c>
      <c r="AF384" s="3" t="str">
        <f>IF(Line[Asset Group]="","",VLOOKUP(Line[Surface],subdom_master_gdb,2,FALSE))</f>
        <v/>
      </c>
      <c r="AG384" s="3" t="str">
        <f>IF(Line[Surface Layer Depth mm]="","",Line[Surface Layer Depth mm])</f>
        <v/>
      </c>
      <c r="AH384" s="3" t="str">
        <f>IF(Line[Av Width m]="","",Line[Av Width m])</f>
        <v/>
      </c>
      <c r="AI384" s="3" t="str">
        <f>IF(Line[Asset Group]="","",VLOOKUP(Line[Cycle],yes_no,2,FALSE))</f>
        <v/>
      </c>
      <c r="AJ384" s="3" t="str">
        <f>IF(Line[Asset Group]="","",VLOOKUP(Line[Species],hedge_species,2,FALSE))</f>
        <v/>
      </c>
    </row>
    <row r="385" spans="1:36" s="3" customFormat="1" x14ac:dyDescent="0.2">
      <c r="A385" s="3" t="str">
        <f>IF(Line[DWG File Name]="","",Line[DWG File Name])</f>
        <v/>
      </c>
      <c r="B385" s="3" t="str">
        <f>IF(Line[DWG Layer Name]="","",Line[DWG Layer Name])</f>
        <v/>
      </c>
      <c r="C385" s="3" t="str">
        <f>IF(Line[DWG Handle]="","",Line[DWG Handle])</f>
        <v/>
      </c>
      <c r="D385" s="58" t="str">
        <f>IF(Line[Approx Centroid X]="","",Line[Approx Centroid X])</f>
        <v/>
      </c>
      <c r="E385" s="58" t="str">
        <f>IF(Line[Approx Centroid Y]="","",Line[Approx Centroid Y])</f>
        <v/>
      </c>
      <c r="F385" s="3" t="str">
        <f>IF(Line[Replacement Asset]="","",Line[Replacement Asset])</f>
        <v/>
      </c>
      <c r="G385" s="3" t="str">
        <f>IF(Line[Asset ID]="","",UPPER(Line[Asset ID]))</f>
        <v/>
      </c>
      <c r="H385" s="3" t="str">
        <f>IF(Line[Asset Group]="","",VLOOKUP(Line[Asset Group],asset_grp_line,4,FALSE))</f>
        <v/>
      </c>
      <c r="I385" s="3" t="str">
        <f>IF(Line[Asset Group]="","",VLOOKUP(Line[Asset Group],asset_grp_line,2,FALSE))</f>
        <v/>
      </c>
      <c r="J385" s="3" t="str">
        <f>IF(Line[Asset Group]="","",VLOOKUP(Line[Asset Group],asset_grp_line,3,FALSE))</f>
        <v/>
      </c>
      <c r="K385" s="3" t="str">
        <f>IF(Line[Asset Group]="","",VLOOKUP(Line[Asset Type],type_master_list,2,FALSE))</f>
        <v/>
      </c>
      <c r="L385" s="3" t="str">
        <f>IF(Line[Asset Name]="","",PROPER(Line[Asset Name]))</f>
        <v/>
      </c>
      <c r="M385" s="11" t="str">
        <f>IF(Line[Install Date]="","",(Line[Install Date]))</f>
        <v/>
      </c>
      <c r="N385" s="3" t="str">
        <f>IF(Line[Note]="","",PROPER(Line[Note]))</f>
        <v/>
      </c>
      <c r="O385" s="3" t="str">
        <f>IF(Line[Resource Consent Number]="","",UPPER(Line[Resource Consent Number]))</f>
        <v/>
      </c>
      <c r="P385" s="53" t="str">
        <f>IF(Line[Asset Unit Cost]="","",Line[Asset Unit Cost])</f>
        <v/>
      </c>
      <c r="Q385" s="3" t="str">
        <f>IF(Line[Added By]="","",UPPER(Line[Added By]))</f>
        <v/>
      </c>
      <c r="R385" s="11" t="str">
        <f>IF(Line[Added Date]="","",(Line[Added Date]))</f>
        <v/>
      </c>
      <c r="S385" s="3" t="str">
        <f>IF(Line[Z COORD]="","",PROPER(Line[Z COORD]))</f>
        <v/>
      </c>
      <c r="T385" s="3" t="str">
        <f>IF(Line[Asset Description]="","",PROPER(Line[Asset Description]))</f>
        <v/>
      </c>
      <c r="U385" s="3" t="str">
        <f>IF(Line[Asset Group]="","",VLOOKUP(Line[Wall SubType],subdom_master_gdb,2,FALSE))</f>
        <v/>
      </c>
      <c r="V385" s="3" t="str">
        <f>IF(Line[Asset Group]="","",VLOOKUP(Line[Material],material_master,2,FALSE))</f>
        <v/>
      </c>
      <c r="W385" s="3" t="str">
        <f>IF(Line[Height m]="","",Line[Height m])</f>
        <v/>
      </c>
      <c r="X385" s="3" t="str">
        <f>IF(Line[Length m]="","",Line[Length m])</f>
        <v/>
      </c>
      <c r="Y385" s="3" t="str">
        <f>IF(Line[Width m]="","",Line[Width m])</f>
        <v/>
      </c>
      <c r="Z385" s="3" t="str">
        <f>IF(Line[Asset Group]="","",VLOOKUP(Line[Purpose],f_g_function,2,FALSE))</f>
        <v/>
      </c>
      <c r="AA385" s="3" t="str">
        <f>IF(Line[Asset Group]="","",VLOOKUP(Line[Post Material],material_master,2,FALSE))</f>
        <v/>
      </c>
      <c r="AB385" s="3" t="str">
        <f>IF(Line[Pipe Diameter mm]="","",Line[Pipe Diameter mm])</f>
        <v/>
      </c>
      <c r="AC385" s="3" t="str">
        <f>IF(Line[Asset Group]="","",VLOOKUP(Line[Pipe Material],irrigation_pipe_material,2,FALSE))</f>
        <v/>
      </c>
      <c r="AD385" s="3" t="str">
        <f>IF(Line[Asset Group]="","",VLOOKUP(Line[System],irrigation_system,2,FALSE))</f>
        <v/>
      </c>
      <c r="AE385" s="3" t="str">
        <f>IF(Line[Asset Group]="","",VLOOKUP(Line[Status],irrigation_status,2,FALSE))</f>
        <v/>
      </c>
      <c r="AF385" s="3" t="str">
        <f>IF(Line[Asset Group]="","",VLOOKUP(Line[Surface],subdom_master_gdb,2,FALSE))</f>
        <v/>
      </c>
      <c r="AG385" s="3" t="str">
        <f>IF(Line[Surface Layer Depth mm]="","",Line[Surface Layer Depth mm])</f>
        <v/>
      </c>
      <c r="AH385" s="3" t="str">
        <f>IF(Line[Av Width m]="","",Line[Av Width m])</f>
        <v/>
      </c>
      <c r="AI385" s="3" t="str">
        <f>IF(Line[Asset Group]="","",VLOOKUP(Line[Cycle],yes_no,2,FALSE))</f>
        <v/>
      </c>
      <c r="AJ385" s="3" t="str">
        <f>IF(Line[Asset Group]="","",VLOOKUP(Line[Species],hedge_species,2,FALSE))</f>
        <v/>
      </c>
    </row>
    <row r="386" spans="1:36" s="3" customFormat="1" x14ac:dyDescent="0.2">
      <c r="A386" s="3" t="str">
        <f>IF(Line[DWG File Name]="","",Line[DWG File Name])</f>
        <v/>
      </c>
      <c r="B386" s="3" t="str">
        <f>IF(Line[DWG Layer Name]="","",Line[DWG Layer Name])</f>
        <v/>
      </c>
      <c r="C386" s="3" t="str">
        <f>IF(Line[DWG Handle]="","",Line[DWG Handle])</f>
        <v/>
      </c>
      <c r="D386" s="58" t="str">
        <f>IF(Line[Approx Centroid X]="","",Line[Approx Centroid X])</f>
        <v/>
      </c>
      <c r="E386" s="58" t="str">
        <f>IF(Line[Approx Centroid Y]="","",Line[Approx Centroid Y])</f>
        <v/>
      </c>
      <c r="F386" s="3" t="str">
        <f>IF(Line[Replacement Asset]="","",Line[Replacement Asset])</f>
        <v/>
      </c>
      <c r="G386" s="3" t="str">
        <f>IF(Line[Asset ID]="","",UPPER(Line[Asset ID]))</f>
        <v/>
      </c>
      <c r="H386" s="3" t="str">
        <f>IF(Line[Asset Group]="","",VLOOKUP(Line[Asset Group],asset_grp_line,4,FALSE))</f>
        <v/>
      </c>
      <c r="I386" s="3" t="str">
        <f>IF(Line[Asset Group]="","",VLOOKUP(Line[Asset Group],asset_grp_line,2,FALSE))</f>
        <v/>
      </c>
      <c r="J386" s="3" t="str">
        <f>IF(Line[Asset Group]="","",VLOOKUP(Line[Asset Group],asset_grp_line,3,FALSE))</f>
        <v/>
      </c>
      <c r="K386" s="3" t="str">
        <f>IF(Line[Asset Group]="","",VLOOKUP(Line[Asset Type],type_master_list,2,FALSE))</f>
        <v/>
      </c>
      <c r="L386" s="3" t="str">
        <f>IF(Line[Asset Name]="","",PROPER(Line[Asset Name]))</f>
        <v/>
      </c>
      <c r="M386" s="11" t="str">
        <f>IF(Line[Install Date]="","",(Line[Install Date]))</f>
        <v/>
      </c>
      <c r="N386" s="3" t="str">
        <f>IF(Line[Note]="","",PROPER(Line[Note]))</f>
        <v/>
      </c>
      <c r="O386" s="3" t="str">
        <f>IF(Line[Resource Consent Number]="","",UPPER(Line[Resource Consent Number]))</f>
        <v/>
      </c>
      <c r="P386" s="53" t="str">
        <f>IF(Line[Asset Unit Cost]="","",Line[Asset Unit Cost])</f>
        <v/>
      </c>
      <c r="Q386" s="3" t="str">
        <f>IF(Line[Added By]="","",UPPER(Line[Added By]))</f>
        <v/>
      </c>
      <c r="R386" s="11" t="str">
        <f>IF(Line[Added Date]="","",(Line[Added Date]))</f>
        <v/>
      </c>
      <c r="S386" s="3" t="str">
        <f>IF(Line[Z COORD]="","",PROPER(Line[Z COORD]))</f>
        <v/>
      </c>
      <c r="T386" s="3" t="str">
        <f>IF(Line[Asset Description]="","",PROPER(Line[Asset Description]))</f>
        <v/>
      </c>
      <c r="U386" s="3" t="str">
        <f>IF(Line[Asset Group]="","",VLOOKUP(Line[Wall SubType],subdom_master_gdb,2,FALSE))</f>
        <v/>
      </c>
      <c r="V386" s="3" t="str">
        <f>IF(Line[Asset Group]="","",VLOOKUP(Line[Material],material_master,2,FALSE))</f>
        <v/>
      </c>
      <c r="W386" s="3" t="str">
        <f>IF(Line[Height m]="","",Line[Height m])</f>
        <v/>
      </c>
      <c r="X386" s="3" t="str">
        <f>IF(Line[Length m]="","",Line[Length m])</f>
        <v/>
      </c>
      <c r="Y386" s="3" t="str">
        <f>IF(Line[Width m]="","",Line[Width m])</f>
        <v/>
      </c>
      <c r="Z386" s="3" t="str">
        <f>IF(Line[Asset Group]="","",VLOOKUP(Line[Purpose],f_g_function,2,FALSE))</f>
        <v/>
      </c>
      <c r="AA386" s="3" t="str">
        <f>IF(Line[Asset Group]="","",VLOOKUP(Line[Post Material],material_master,2,FALSE))</f>
        <v/>
      </c>
      <c r="AB386" s="3" t="str">
        <f>IF(Line[Pipe Diameter mm]="","",Line[Pipe Diameter mm])</f>
        <v/>
      </c>
      <c r="AC386" s="3" t="str">
        <f>IF(Line[Asset Group]="","",VLOOKUP(Line[Pipe Material],irrigation_pipe_material,2,FALSE))</f>
        <v/>
      </c>
      <c r="AD386" s="3" t="str">
        <f>IF(Line[Asset Group]="","",VLOOKUP(Line[System],irrigation_system,2,FALSE))</f>
        <v/>
      </c>
      <c r="AE386" s="3" t="str">
        <f>IF(Line[Asset Group]="","",VLOOKUP(Line[Status],irrigation_status,2,FALSE))</f>
        <v/>
      </c>
      <c r="AF386" s="3" t="str">
        <f>IF(Line[Asset Group]="","",VLOOKUP(Line[Surface],subdom_master_gdb,2,FALSE))</f>
        <v/>
      </c>
      <c r="AG386" s="3" t="str">
        <f>IF(Line[Surface Layer Depth mm]="","",Line[Surface Layer Depth mm])</f>
        <v/>
      </c>
      <c r="AH386" s="3" t="str">
        <f>IF(Line[Av Width m]="","",Line[Av Width m])</f>
        <v/>
      </c>
      <c r="AI386" s="3" t="str">
        <f>IF(Line[Asset Group]="","",VLOOKUP(Line[Cycle],yes_no,2,FALSE))</f>
        <v/>
      </c>
      <c r="AJ386" s="3" t="str">
        <f>IF(Line[Asset Group]="","",VLOOKUP(Line[Species],hedge_species,2,FALSE))</f>
        <v/>
      </c>
    </row>
    <row r="387" spans="1:36" s="3" customFormat="1" x14ac:dyDescent="0.2">
      <c r="A387" s="3" t="str">
        <f>IF(Line[DWG File Name]="","",Line[DWG File Name])</f>
        <v/>
      </c>
      <c r="B387" s="3" t="str">
        <f>IF(Line[DWG Layer Name]="","",Line[DWG Layer Name])</f>
        <v/>
      </c>
      <c r="C387" s="3" t="str">
        <f>IF(Line[DWG Handle]="","",Line[DWG Handle])</f>
        <v/>
      </c>
      <c r="D387" s="58" t="str">
        <f>IF(Line[Approx Centroid X]="","",Line[Approx Centroid X])</f>
        <v/>
      </c>
      <c r="E387" s="58" t="str">
        <f>IF(Line[Approx Centroid Y]="","",Line[Approx Centroid Y])</f>
        <v/>
      </c>
      <c r="F387" s="3" t="str">
        <f>IF(Line[Replacement Asset]="","",Line[Replacement Asset])</f>
        <v/>
      </c>
      <c r="G387" s="3" t="str">
        <f>IF(Line[Asset ID]="","",UPPER(Line[Asset ID]))</f>
        <v/>
      </c>
      <c r="H387" s="3" t="str">
        <f>IF(Line[Asset Group]="","",VLOOKUP(Line[Asset Group],asset_grp_line,4,FALSE))</f>
        <v/>
      </c>
      <c r="I387" s="3" t="str">
        <f>IF(Line[Asset Group]="","",VLOOKUP(Line[Asset Group],asset_grp_line,2,FALSE))</f>
        <v/>
      </c>
      <c r="J387" s="3" t="str">
        <f>IF(Line[Asset Group]="","",VLOOKUP(Line[Asset Group],asset_grp_line,3,FALSE))</f>
        <v/>
      </c>
      <c r="K387" s="3" t="str">
        <f>IF(Line[Asset Group]="","",VLOOKUP(Line[Asset Type],type_master_list,2,FALSE))</f>
        <v/>
      </c>
      <c r="L387" s="3" t="str">
        <f>IF(Line[Asset Name]="","",PROPER(Line[Asset Name]))</f>
        <v/>
      </c>
      <c r="M387" s="11" t="str">
        <f>IF(Line[Install Date]="","",(Line[Install Date]))</f>
        <v/>
      </c>
      <c r="N387" s="3" t="str">
        <f>IF(Line[Note]="","",PROPER(Line[Note]))</f>
        <v/>
      </c>
      <c r="O387" s="3" t="str">
        <f>IF(Line[Resource Consent Number]="","",UPPER(Line[Resource Consent Number]))</f>
        <v/>
      </c>
      <c r="P387" s="53" t="str">
        <f>IF(Line[Asset Unit Cost]="","",Line[Asset Unit Cost])</f>
        <v/>
      </c>
      <c r="Q387" s="3" t="str">
        <f>IF(Line[Added By]="","",UPPER(Line[Added By]))</f>
        <v/>
      </c>
      <c r="R387" s="11" t="str">
        <f>IF(Line[Added Date]="","",(Line[Added Date]))</f>
        <v/>
      </c>
      <c r="S387" s="3" t="str">
        <f>IF(Line[Z COORD]="","",PROPER(Line[Z COORD]))</f>
        <v/>
      </c>
      <c r="T387" s="3" t="str">
        <f>IF(Line[Asset Description]="","",PROPER(Line[Asset Description]))</f>
        <v/>
      </c>
      <c r="U387" s="3" t="str">
        <f>IF(Line[Asset Group]="","",VLOOKUP(Line[Wall SubType],subdom_master_gdb,2,FALSE))</f>
        <v/>
      </c>
      <c r="V387" s="3" t="str">
        <f>IF(Line[Asset Group]="","",VLOOKUP(Line[Material],material_master,2,FALSE))</f>
        <v/>
      </c>
      <c r="W387" s="3" t="str">
        <f>IF(Line[Height m]="","",Line[Height m])</f>
        <v/>
      </c>
      <c r="X387" s="3" t="str">
        <f>IF(Line[Length m]="","",Line[Length m])</f>
        <v/>
      </c>
      <c r="Y387" s="3" t="str">
        <f>IF(Line[Width m]="","",Line[Width m])</f>
        <v/>
      </c>
      <c r="Z387" s="3" t="str">
        <f>IF(Line[Asset Group]="","",VLOOKUP(Line[Purpose],f_g_function,2,FALSE))</f>
        <v/>
      </c>
      <c r="AA387" s="3" t="str">
        <f>IF(Line[Asset Group]="","",VLOOKUP(Line[Post Material],material_master,2,FALSE))</f>
        <v/>
      </c>
      <c r="AB387" s="3" t="str">
        <f>IF(Line[Pipe Diameter mm]="","",Line[Pipe Diameter mm])</f>
        <v/>
      </c>
      <c r="AC387" s="3" t="str">
        <f>IF(Line[Asset Group]="","",VLOOKUP(Line[Pipe Material],irrigation_pipe_material,2,FALSE))</f>
        <v/>
      </c>
      <c r="AD387" s="3" t="str">
        <f>IF(Line[Asset Group]="","",VLOOKUP(Line[System],irrigation_system,2,FALSE))</f>
        <v/>
      </c>
      <c r="AE387" s="3" t="str">
        <f>IF(Line[Asset Group]="","",VLOOKUP(Line[Status],irrigation_status,2,FALSE))</f>
        <v/>
      </c>
      <c r="AF387" s="3" t="str">
        <f>IF(Line[Asset Group]="","",VLOOKUP(Line[Surface],subdom_master_gdb,2,FALSE))</f>
        <v/>
      </c>
      <c r="AG387" s="3" t="str">
        <f>IF(Line[Surface Layer Depth mm]="","",Line[Surface Layer Depth mm])</f>
        <v/>
      </c>
      <c r="AH387" s="3" t="str">
        <f>IF(Line[Av Width m]="","",Line[Av Width m])</f>
        <v/>
      </c>
      <c r="AI387" s="3" t="str">
        <f>IF(Line[Asset Group]="","",VLOOKUP(Line[Cycle],yes_no,2,FALSE))</f>
        <v/>
      </c>
      <c r="AJ387" s="3" t="str">
        <f>IF(Line[Asset Group]="","",VLOOKUP(Line[Species],hedge_species,2,FALSE))</f>
        <v/>
      </c>
    </row>
    <row r="388" spans="1:36" s="3" customFormat="1" x14ac:dyDescent="0.2">
      <c r="A388" s="3" t="str">
        <f>IF(Line[DWG File Name]="","",Line[DWG File Name])</f>
        <v/>
      </c>
      <c r="B388" s="3" t="str">
        <f>IF(Line[DWG Layer Name]="","",Line[DWG Layer Name])</f>
        <v/>
      </c>
      <c r="C388" s="3" t="str">
        <f>IF(Line[DWG Handle]="","",Line[DWG Handle])</f>
        <v/>
      </c>
      <c r="D388" s="58" t="str">
        <f>IF(Line[Approx Centroid X]="","",Line[Approx Centroid X])</f>
        <v/>
      </c>
      <c r="E388" s="58" t="str">
        <f>IF(Line[Approx Centroid Y]="","",Line[Approx Centroid Y])</f>
        <v/>
      </c>
      <c r="F388" s="3" t="str">
        <f>IF(Line[Replacement Asset]="","",Line[Replacement Asset])</f>
        <v/>
      </c>
      <c r="G388" s="3" t="str">
        <f>IF(Line[Asset ID]="","",UPPER(Line[Asset ID]))</f>
        <v/>
      </c>
      <c r="H388" s="3" t="str">
        <f>IF(Line[Asset Group]="","",VLOOKUP(Line[Asset Group],asset_grp_line,4,FALSE))</f>
        <v/>
      </c>
      <c r="I388" s="3" t="str">
        <f>IF(Line[Asset Group]="","",VLOOKUP(Line[Asset Group],asset_grp_line,2,FALSE))</f>
        <v/>
      </c>
      <c r="J388" s="3" t="str">
        <f>IF(Line[Asset Group]="","",VLOOKUP(Line[Asset Group],asset_grp_line,3,FALSE))</f>
        <v/>
      </c>
      <c r="K388" s="3" t="str">
        <f>IF(Line[Asset Group]="","",VLOOKUP(Line[Asset Type],type_master_list,2,FALSE))</f>
        <v/>
      </c>
      <c r="L388" s="3" t="str">
        <f>IF(Line[Asset Name]="","",PROPER(Line[Asset Name]))</f>
        <v/>
      </c>
      <c r="M388" s="11" t="str">
        <f>IF(Line[Install Date]="","",(Line[Install Date]))</f>
        <v/>
      </c>
      <c r="N388" s="3" t="str">
        <f>IF(Line[Note]="","",PROPER(Line[Note]))</f>
        <v/>
      </c>
      <c r="O388" s="3" t="str">
        <f>IF(Line[Resource Consent Number]="","",UPPER(Line[Resource Consent Number]))</f>
        <v/>
      </c>
      <c r="P388" s="53" t="str">
        <f>IF(Line[Asset Unit Cost]="","",Line[Asset Unit Cost])</f>
        <v/>
      </c>
      <c r="Q388" s="3" t="str">
        <f>IF(Line[Added By]="","",UPPER(Line[Added By]))</f>
        <v/>
      </c>
      <c r="R388" s="11" t="str">
        <f>IF(Line[Added Date]="","",(Line[Added Date]))</f>
        <v/>
      </c>
      <c r="S388" s="3" t="str">
        <f>IF(Line[Z COORD]="","",PROPER(Line[Z COORD]))</f>
        <v/>
      </c>
      <c r="T388" s="3" t="str">
        <f>IF(Line[Asset Description]="","",PROPER(Line[Asset Description]))</f>
        <v/>
      </c>
      <c r="U388" s="3" t="str">
        <f>IF(Line[Asset Group]="","",VLOOKUP(Line[Wall SubType],subdom_master_gdb,2,FALSE))</f>
        <v/>
      </c>
      <c r="V388" s="3" t="str">
        <f>IF(Line[Asset Group]="","",VLOOKUP(Line[Material],material_master,2,FALSE))</f>
        <v/>
      </c>
      <c r="W388" s="3" t="str">
        <f>IF(Line[Height m]="","",Line[Height m])</f>
        <v/>
      </c>
      <c r="X388" s="3" t="str">
        <f>IF(Line[Length m]="","",Line[Length m])</f>
        <v/>
      </c>
      <c r="Y388" s="3" t="str">
        <f>IF(Line[Width m]="","",Line[Width m])</f>
        <v/>
      </c>
      <c r="Z388" s="3" t="str">
        <f>IF(Line[Asset Group]="","",VLOOKUP(Line[Purpose],f_g_function,2,FALSE))</f>
        <v/>
      </c>
      <c r="AA388" s="3" t="str">
        <f>IF(Line[Asset Group]="","",VLOOKUP(Line[Post Material],material_master,2,FALSE))</f>
        <v/>
      </c>
      <c r="AB388" s="3" t="str">
        <f>IF(Line[Pipe Diameter mm]="","",Line[Pipe Diameter mm])</f>
        <v/>
      </c>
      <c r="AC388" s="3" t="str">
        <f>IF(Line[Asset Group]="","",VLOOKUP(Line[Pipe Material],irrigation_pipe_material,2,FALSE))</f>
        <v/>
      </c>
      <c r="AD388" s="3" t="str">
        <f>IF(Line[Asset Group]="","",VLOOKUP(Line[System],irrigation_system,2,FALSE))</f>
        <v/>
      </c>
      <c r="AE388" s="3" t="str">
        <f>IF(Line[Asset Group]="","",VLOOKUP(Line[Status],irrigation_status,2,FALSE))</f>
        <v/>
      </c>
      <c r="AF388" s="3" t="str">
        <f>IF(Line[Asset Group]="","",VLOOKUP(Line[Surface],subdom_master_gdb,2,FALSE))</f>
        <v/>
      </c>
      <c r="AG388" s="3" t="str">
        <f>IF(Line[Surface Layer Depth mm]="","",Line[Surface Layer Depth mm])</f>
        <v/>
      </c>
      <c r="AH388" s="3" t="str">
        <f>IF(Line[Av Width m]="","",Line[Av Width m])</f>
        <v/>
      </c>
      <c r="AI388" s="3" t="str">
        <f>IF(Line[Asset Group]="","",VLOOKUP(Line[Cycle],yes_no,2,FALSE))</f>
        <v/>
      </c>
      <c r="AJ388" s="3" t="str">
        <f>IF(Line[Asset Group]="","",VLOOKUP(Line[Species],hedge_species,2,FALSE))</f>
        <v/>
      </c>
    </row>
    <row r="389" spans="1:36" s="3" customFormat="1" x14ac:dyDescent="0.2">
      <c r="A389" s="3" t="str">
        <f>IF(Line[DWG File Name]="","",Line[DWG File Name])</f>
        <v/>
      </c>
      <c r="B389" s="3" t="str">
        <f>IF(Line[DWG Layer Name]="","",Line[DWG Layer Name])</f>
        <v/>
      </c>
      <c r="C389" s="3" t="str">
        <f>IF(Line[DWG Handle]="","",Line[DWG Handle])</f>
        <v/>
      </c>
      <c r="D389" s="58" t="str">
        <f>IF(Line[Approx Centroid X]="","",Line[Approx Centroid X])</f>
        <v/>
      </c>
      <c r="E389" s="58" t="str">
        <f>IF(Line[Approx Centroid Y]="","",Line[Approx Centroid Y])</f>
        <v/>
      </c>
      <c r="F389" s="3" t="str">
        <f>IF(Line[Replacement Asset]="","",Line[Replacement Asset])</f>
        <v/>
      </c>
      <c r="G389" s="3" t="str">
        <f>IF(Line[Asset ID]="","",UPPER(Line[Asset ID]))</f>
        <v/>
      </c>
      <c r="H389" s="3" t="str">
        <f>IF(Line[Asset Group]="","",VLOOKUP(Line[Asset Group],asset_grp_line,4,FALSE))</f>
        <v/>
      </c>
      <c r="I389" s="3" t="str">
        <f>IF(Line[Asset Group]="","",VLOOKUP(Line[Asset Group],asset_grp_line,2,FALSE))</f>
        <v/>
      </c>
      <c r="J389" s="3" t="str">
        <f>IF(Line[Asset Group]="","",VLOOKUP(Line[Asset Group],asset_grp_line,3,FALSE))</f>
        <v/>
      </c>
      <c r="K389" s="3" t="str">
        <f>IF(Line[Asset Group]="","",VLOOKUP(Line[Asset Type],type_master_list,2,FALSE))</f>
        <v/>
      </c>
      <c r="L389" s="3" t="str">
        <f>IF(Line[Asset Name]="","",PROPER(Line[Asset Name]))</f>
        <v/>
      </c>
      <c r="M389" s="11" t="str">
        <f>IF(Line[Install Date]="","",(Line[Install Date]))</f>
        <v/>
      </c>
      <c r="N389" s="3" t="str">
        <f>IF(Line[Note]="","",PROPER(Line[Note]))</f>
        <v/>
      </c>
      <c r="O389" s="3" t="str">
        <f>IF(Line[Resource Consent Number]="","",UPPER(Line[Resource Consent Number]))</f>
        <v/>
      </c>
      <c r="P389" s="53" t="str">
        <f>IF(Line[Asset Unit Cost]="","",Line[Asset Unit Cost])</f>
        <v/>
      </c>
      <c r="Q389" s="3" t="str">
        <f>IF(Line[Added By]="","",UPPER(Line[Added By]))</f>
        <v/>
      </c>
      <c r="R389" s="11" t="str">
        <f>IF(Line[Added Date]="","",(Line[Added Date]))</f>
        <v/>
      </c>
      <c r="S389" s="3" t="str">
        <f>IF(Line[Z COORD]="","",PROPER(Line[Z COORD]))</f>
        <v/>
      </c>
      <c r="T389" s="3" t="str">
        <f>IF(Line[Asset Description]="","",PROPER(Line[Asset Description]))</f>
        <v/>
      </c>
      <c r="U389" s="3" t="str">
        <f>IF(Line[Asset Group]="","",VLOOKUP(Line[Wall SubType],subdom_master_gdb,2,FALSE))</f>
        <v/>
      </c>
      <c r="V389" s="3" t="str">
        <f>IF(Line[Asset Group]="","",VLOOKUP(Line[Material],material_master,2,FALSE))</f>
        <v/>
      </c>
      <c r="W389" s="3" t="str">
        <f>IF(Line[Height m]="","",Line[Height m])</f>
        <v/>
      </c>
      <c r="X389" s="3" t="str">
        <f>IF(Line[Length m]="","",Line[Length m])</f>
        <v/>
      </c>
      <c r="Y389" s="3" t="str">
        <f>IF(Line[Width m]="","",Line[Width m])</f>
        <v/>
      </c>
      <c r="Z389" s="3" t="str">
        <f>IF(Line[Asset Group]="","",VLOOKUP(Line[Purpose],f_g_function,2,FALSE))</f>
        <v/>
      </c>
      <c r="AA389" s="3" t="str">
        <f>IF(Line[Asset Group]="","",VLOOKUP(Line[Post Material],material_master,2,FALSE))</f>
        <v/>
      </c>
      <c r="AB389" s="3" t="str">
        <f>IF(Line[Pipe Diameter mm]="","",Line[Pipe Diameter mm])</f>
        <v/>
      </c>
      <c r="AC389" s="3" t="str">
        <f>IF(Line[Asset Group]="","",VLOOKUP(Line[Pipe Material],irrigation_pipe_material,2,FALSE))</f>
        <v/>
      </c>
      <c r="AD389" s="3" t="str">
        <f>IF(Line[Asset Group]="","",VLOOKUP(Line[System],irrigation_system,2,FALSE))</f>
        <v/>
      </c>
      <c r="AE389" s="3" t="str">
        <f>IF(Line[Asset Group]="","",VLOOKUP(Line[Status],irrigation_status,2,FALSE))</f>
        <v/>
      </c>
      <c r="AF389" s="3" t="str">
        <f>IF(Line[Asset Group]="","",VLOOKUP(Line[Surface],subdom_master_gdb,2,FALSE))</f>
        <v/>
      </c>
      <c r="AG389" s="3" t="str">
        <f>IF(Line[Surface Layer Depth mm]="","",Line[Surface Layer Depth mm])</f>
        <v/>
      </c>
      <c r="AH389" s="3" t="str">
        <f>IF(Line[Av Width m]="","",Line[Av Width m])</f>
        <v/>
      </c>
      <c r="AI389" s="3" t="str">
        <f>IF(Line[Asset Group]="","",VLOOKUP(Line[Cycle],yes_no,2,FALSE))</f>
        <v/>
      </c>
      <c r="AJ389" s="3" t="str">
        <f>IF(Line[Asset Group]="","",VLOOKUP(Line[Species],hedge_species,2,FALSE))</f>
        <v/>
      </c>
    </row>
    <row r="390" spans="1:36" s="3" customFormat="1" x14ac:dyDescent="0.2">
      <c r="A390" s="3" t="str">
        <f>IF(Line[DWG File Name]="","",Line[DWG File Name])</f>
        <v/>
      </c>
      <c r="B390" s="3" t="str">
        <f>IF(Line[DWG Layer Name]="","",Line[DWG Layer Name])</f>
        <v/>
      </c>
      <c r="C390" s="3" t="str">
        <f>IF(Line[DWG Handle]="","",Line[DWG Handle])</f>
        <v/>
      </c>
      <c r="D390" s="58" t="str">
        <f>IF(Line[Approx Centroid X]="","",Line[Approx Centroid X])</f>
        <v/>
      </c>
      <c r="E390" s="58" t="str">
        <f>IF(Line[Approx Centroid Y]="","",Line[Approx Centroid Y])</f>
        <v/>
      </c>
      <c r="F390" s="3" t="str">
        <f>IF(Line[Replacement Asset]="","",Line[Replacement Asset])</f>
        <v/>
      </c>
      <c r="G390" s="3" t="str">
        <f>IF(Line[Asset ID]="","",UPPER(Line[Asset ID]))</f>
        <v/>
      </c>
      <c r="H390" s="3" t="str">
        <f>IF(Line[Asset Group]="","",VLOOKUP(Line[Asset Group],asset_grp_line,4,FALSE))</f>
        <v/>
      </c>
      <c r="I390" s="3" t="str">
        <f>IF(Line[Asset Group]="","",VLOOKUP(Line[Asset Group],asset_grp_line,2,FALSE))</f>
        <v/>
      </c>
      <c r="J390" s="3" t="str">
        <f>IF(Line[Asset Group]="","",VLOOKUP(Line[Asset Group],asset_grp_line,3,FALSE))</f>
        <v/>
      </c>
      <c r="K390" s="3" t="str">
        <f>IF(Line[Asset Group]="","",VLOOKUP(Line[Asset Type],type_master_list,2,FALSE))</f>
        <v/>
      </c>
      <c r="L390" s="3" t="str">
        <f>IF(Line[Asset Name]="","",PROPER(Line[Asset Name]))</f>
        <v/>
      </c>
      <c r="M390" s="11" t="str">
        <f>IF(Line[Install Date]="","",(Line[Install Date]))</f>
        <v/>
      </c>
      <c r="N390" s="3" t="str">
        <f>IF(Line[Note]="","",PROPER(Line[Note]))</f>
        <v/>
      </c>
      <c r="O390" s="3" t="str">
        <f>IF(Line[Resource Consent Number]="","",UPPER(Line[Resource Consent Number]))</f>
        <v/>
      </c>
      <c r="P390" s="53" t="str">
        <f>IF(Line[Asset Unit Cost]="","",Line[Asset Unit Cost])</f>
        <v/>
      </c>
      <c r="Q390" s="3" t="str">
        <f>IF(Line[Added By]="","",UPPER(Line[Added By]))</f>
        <v/>
      </c>
      <c r="R390" s="11" t="str">
        <f>IF(Line[Added Date]="","",(Line[Added Date]))</f>
        <v/>
      </c>
      <c r="S390" s="3" t="str">
        <f>IF(Line[Z COORD]="","",PROPER(Line[Z COORD]))</f>
        <v/>
      </c>
      <c r="T390" s="3" t="str">
        <f>IF(Line[Asset Description]="","",PROPER(Line[Asset Description]))</f>
        <v/>
      </c>
      <c r="U390" s="3" t="str">
        <f>IF(Line[Asset Group]="","",VLOOKUP(Line[Wall SubType],subdom_master_gdb,2,FALSE))</f>
        <v/>
      </c>
      <c r="V390" s="3" t="str">
        <f>IF(Line[Asset Group]="","",VLOOKUP(Line[Material],material_master,2,FALSE))</f>
        <v/>
      </c>
      <c r="W390" s="3" t="str">
        <f>IF(Line[Height m]="","",Line[Height m])</f>
        <v/>
      </c>
      <c r="X390" s="3" t="str">
        <f>IF(Line[Length m]="","",Line[Length m])</f>
        <v/>
      </c>
      <c r="Y390" s="3" t="str">
        <f>IF(Line[Width m]="","",Line[Width m])</f>
        <v/>
      </c>
      <c r="Z390" s="3" t="str">
        <f>IF(Line[Asset Group]="","",VLOOKUP(Line[Purpose],f_g_function,2,FALSE))</f>
        <v/>
      </c>
      <c r="AA390" s="3" t="str">
        <f>IF(Line[Asset Group]="","",VLOOKUP(Line[Post Material],material_master,2,FALSE))</f>
        <v/>
      </c>
      <c r="AB390" s="3" t="str">
        <f>IF(Line[Pipe Diameter mm]="","",Line[Pipe Diameter mm])</f>
        <v/>
      </c>
      <c r="AC390" s="3" t="str">
        <f>IF(Line[Asset Group]="","",VLOOKUP(Line[Pipe Material],irrigation_pipe_material,2,FALSE))</f>
        <v/>
      </c>
      <c r="AD390" s="3" t="str">
        <f>IF(Line[Asset Group]="","",VLOOKUP(Line[System],irrigation_system,2,FALSE))</f>
        <v/>
      </c>
      <c r="AE390" s="3" t="str">
        <f>IF(Line[Asset Group]="","",VLOOKUP(Line[Status],irrigation_status,2,FALSE))</f>
        <v/>
      </c>
      <c r="AF390" s="3" t="str">
        <f>IF(Line[Asset Group]="","",VLOOKUP(Line[Surface],subdom_master_gdb,2,FALSE))</f>
        <v/>
      </c>
      <c r="AG390" s="3" t="str">
        <f>IF(Line[Surface Layer Depth mm]="","",Line[Surface Layer Depth mm])</f>
        <v/>
      </c>
      <c r="AH390" s="3" t="str">
        <f>IF(Line[Av Width m]="","",Line[Av Width m])</f>
        <v/>
      </c>
      <c r="AI390" s="3" t="str">
        <f>IF(Line[Asset Group]="","",VLOOKUP(Line[Cycle],yes_no,2,FALSE))</f>
        <v/>
      </c>
      <c r="AJ390" s="3" t="str">
        <f>IF(Line[Asset Group]="","",VLOOKUP(Line[Species],hedge_species,2,FALSE))</f>
        <v/>
      </c>
    </row>
    <row r="391" spans="1:36" s="3" customFormat="1" x14ac:dyDescent="0.2">
      <c r="A391" s="3" t="str">
        <f>IF(Line[DWG File Name]="","",Line[DWG File Name])</f>
        <v/>
      </c>
      <c r="B391" s="3" t="str">
        <f>IF(Line[DWG Layer Name]="","",Line[DWG Layer Name])</f>
        <v/>
      </c>
      <c r="C391" s="3" t="str">
        <f>IF(Line[DWG Handle]="","",Line[DWG Handle])</f>
        <v/>
      </c>
      <c r="D391" s="58" t="str">
        <f>IF(Line[Approx Centroid X]="","",Line[Approx Centroid X])</f>
        <v/>
      </c>
      <c r="E391" s="58" t="str">
        <f>IF(Line[Approx Centroid Y]="","",Line[Approx Centroid Y])</f>
        <v/>
      </c>
      <c r="F391" s="3" t="str">
        <f>IF(Line[Replacement Asset]="","",Line[Replacement Asset])</f>
        <v/>
      </c>
      <c r="G391" s="3" t="str">
        <f>IF(Line[Asset ID]="","",UPPER(Line[Asset ID]))</f>
        <v/>
      </c>
      <c r="H391" s="3" t="str">
        <f>IF(Line[Asset Group]="","",VLOOKUP(Line[Asset Group],asset_grp_line,4,FALSE))</f>
        <v/>
      </c>
      <c r="I391" s="3" t="str">
        <f>IF(Line[Asset Group]="","",VLOOKUP(Line[Asset Group],asset_grp_line,2,FALSE))</f>
        <v/>
      </c>
      <c r="J391" s="3" t="str">
        <f>IF(Line[Asset Group]="","",VLOOKUP(Line[Asset Group],asset_grp_line,3,FALSE))</f>
        <v/>
      </c>
      <c r="K391" s="3" t="str">
        <f>IF(Line[Asset Group]="","",VLOOKUP(Line[Asset Type],type_master_list,2,FALSE))</f>
        <v/>
      </c>
      <c r="L391" s="3" t="str">
        <f>IF(Line[Asset Name]="","",PROPER(Line[Asset Name]))</f>
        <v/>
      </c>
      <c r="M391" s="11" t="str">
        <f>IF(Line[Install Date]="","",(Line[Install Date]))</f>
        <v/>
      </c>
      <c r="N391" s="3" t="str">
        <f>IF(Line[Note]="","",PROPER(Line[Note]))</f>
        <v/>
      </c>
      <c r="O391" s="3" t="str">
        <f>IF(Line[Resource Consent Number]="","",UPPER(Line[Resource Consent Number]))</f>
        <v/>
      </c>
      <c r="P391" s="53" t="str">
        <f>IF(Line[Asset Unit Cost]="","",Line[Asset Unit Cost])</f>
        <v/>
      </c>
      <c r="Q391" s="3" t="str">
        <f>IF(Line[Added By]="","",UPPER(Line[Added By]))</f>
        <v/>
      </c>
      <c r="R391" s="11" t="str">
        <f>IF(Line[Added Date]="","",(Line[Added Date]))</f>
        <v/>
      </c>
      <c r="S391" s="3" t="str">
        <f>IF(Line[Z COORD]="","",PROPER(Line[Z COORD]))</f>
        <v/>
      </c>
      <c r="T391" s="3" t="str">
        <f>IF(Line[Asset Description]="","",PROPER(Line[Asset Description]))</f>
        <v/>
      </c>
      <c r="U391" s="3" t="str">
        <f>IF(Line[Asset Group]="","",VLOOKUP(Line[Wall SubType],subdom_master_gdb,2,FALSE))</f>
        <v/>
      </c>
      <c r="V391" s="3" t="str">
        <f>IF(Line[Asset Group]="","",VLOOKUP(Line[Material],material_master,2,FALSE))</f>
        <v/>
      </c>
      <c r="W391" s="3" t="str">
        <f>IF(Line[Height m]="","",Line[Height m])</f>
        <v/>
      </c>
      <c r="X391" s="3" t="str">
        <f>IF(Line[Length m]="","",Line[Length m])</f>
        <v/>
      </c>
      <c r="Y391" s="3" t="str">
        <f>IF(Line[Width m]="","",Line[Width m])</f>
        <v/>
      </c>
      <c r="Z391" s="3" t="str">
        <f>IF(Line[Asset Group]="","",VLOOKUP(Line[Purpose],f_g_function,2,FALSE))</f>
        <v/>
      </c>
      <c r="AA391" s="3" t="str">
        <f>IF(Line[Asset Group]="","",VLOOKUP(Line[Post Material],material_master,2,FALSE))</f>
        <v/>
      </c>
      <c r="AB391" s="3" t="str">
        <f>IF(Line[Pipe Diameter mm]="","",Line[Pipe Diameter mm])</f>
        <v/>
      </c>
      <c r="AC391" s="3" t="str">
        <f>IF(Line[Asset Group]="","",VLOOKUP(Line[Pipe Material],irrigation_pipe_material,2,FALSE))</f>
        <v/>
      </c>
      <c r="AD391" s="3" t="str">
        <f>IF(Line[Asset Group]="","",VLOOKUP(Line[System],irrigation_system,2,FALSE))</f>
        <v/>
      </c>
      <c r="AE391" s="3" t="str">
        <f>IF(Line[Asset Group]="","",VLOOKUP(Line[Status],irrigation_status,2,FALSE))</f>
        <v/>
      </c>
      <c r="AF391" s="3" t="str">
        <f>IF(Line[Asset Group]="","",VLOOKUP(Line[Surface],subdom_master_gdb,2,FALSE))</f>
        <v/>
      </c>
      <c r="AG391" s="3" t="str">
        <f>IF(Line[Surface Layer Depth mm]="","",Line[Surface Layer Depth mm])</f>
        <v/>
      </c>
      <c r="AH391" s="3" t="str">
        <f>IF(Line[Av Width m]="","",Line[Av Width m])</f>
        <v/>
      </c>
      <c r="AI391" s="3" t="str">
        <f>IF(Line[Asset Group]="","",VLOOKUP(Line[Cycle],yes_no,2,FALSE))</f>
        <v/>
      </c>
      <c r="AJ391" s="3" t="str">
        <f>IF(Line[Asset Group]="","",VLOOKUP(Line[Species],hedge_species,2,FALSE))</f>
        <v/>
      </c>
    </row>
    <row r="392" spans="1:36" s="3" customFormat="1" x14ac:dyDescent="0.2">
      <c r="A392" s="3" t="str">
        <f>IF(Line[DWG File Name]="","",Line[DWG File Name])</f>
        <v/>
      </c>
      <c r="B392" s="3" t="str">
        <f>IF(Line[DWG Layer Name]="","",Line[DWG Layer Name])</f>
        <v/>
      </c>
      <c r="C392" s="3" t="str">
        <f>IF(Line[DWG Handle]="","",Line[DWG Handle])</f>
        <v/>
      </c>
      <c r="D392" s="58" t="str">
        <f>IF(Line[Approx Centroid X]="","",Line[Approx Centroid X])</f>
        <v/>
      </c>
      <c r="E392" s="58" t="str">
        <f>IF(Line[Approx Centroid Y]="","",Line[Approx Centroid Y])</f>
        <v/>
      </c>
      <c r="F392" s="3" t="str">
        <f>IF(Line[Replacement Asset]="","",Line[Replacement Asset])</f>
        <v/>
      </c>
      <c r="G392" s="3" t="str">
        <f>IF(Line[Asset ID]="","",UPPER(Line[Asset ID]))</f>
        <v/>
      </c>
      <c r="H392" s="3" t="str">
        <f>IF(Line[Asset Group]="","",VLOOKUP(Line[Asset Group],asset_grp_line,4,FALSE))</f>
        <v/>
      </c>
      <c r="I392" s="3" t="str">
        <f>IF(Line[Asset Group]="","",VLOOKUP(Line[Asset Group],asset_grp_line,2,FALSE))</f>
        <v/>
      </c>
      <c r="J392" s="3" t="str">
        <f>IF(Line[Asset Group]="","",VLOOKUP(Line[Asset Group],asset_grp_line,3,FALSE))</f>
        <v/>
      </c>
      <c r="K392" s="3" t="str">
        <f>IF(Line[Asset Group]="","",VLOOKUP(Line[Asset Type],type_master_list,2,FALSE))</f>
        <v/>
      </c>
      <c r="L392" s="3" t="str">
        <f>IF(Line[Asset Name]="","",PROPER(Line[Asset Name]))</f>
        <v/>
      </c>
      <c r="M392" s="11" t="str">
        <f>IF(Line[Install Date]="","",(Line[Install Date]))</f>
        <v/>
      </c>
      <c r="N392" s="3" t="str">
        <f>IF(Line[Note]="","",PROPER(Line[Note]))</f>
        <v/>
      </c>
      <c r="O392" s="3" t="str">
        <f>IF(Line[Resource Consent Number]="","",UPPER(Line[Resource Consent Number]))</f>
        <v/>
      </c>
      <c r="P392" s="53" t="str">
        <f>IF(Line[Asset Unit Cost]="","",Line[Asset Unit Cost])</f>
        <v/>
      </c>
      <c r="Q392" s="3" t="str">
        <f>IF(Line[Added By]="","",UPPER(Line[Added By]))</f>
        <v/>
      </c>
      <c r="R392" s="11" t="str">
        <f>IF(Line[Added Date]="","",(Line[Added Date]))</f>
        <v/>
      </c>
      <c r="S392" s="3" t="str">
        <f>IF(Line[Z COORD]="","",PROPER(Line[Z COORD]))</f>
        <v/>
      </c>
      <c r="T392" s="3" t="str">
        <f>IF(Line[Asset Description]="","",PROPER(Line[Asset Description]))</f>
        <v/>
      </c>
      <c r="U392" s="3" t="str">
        <f>IF(Line[Asset Group]="","",VLOOKUP(Line[Wall SubType],subdom_master_gdb,2,FALSE))</f>
        <v/>
      </c>
      <c r="V392" s="3" t="str">
        <f>IF(Line[Asset Group]="","",VLOOKUP(Line[Material],material_master,2,FALSE))</f>
        <v/>
      </c>
      <c r="W392" s="3" t="str">
        <f>IF(Line[Height m]="","",Line[Height m])</f>
        <v/>
      </c>
      <c r="X392" s="3" t="str">
        <f>IF(Line[Length m]="","",Line[Length m])</f>
        <v/>
      </c>
      <c r="Y392" s="3" t="str">
        <f>IF(Line[Width m]="","",Line[Width m])</f>
        <v/>
      </c>
      <c r="Z392" s="3" t="str">
        <f>IF(Line[Asset Group]="","",VLOOKUP(Line[Purpose],f_g_function,2,FALSE))</f>
        <v/>
      </c>
      <c r="AA392" s="3" t="str">
        <f>IF(Line[Asset Group]="","",VLOOKUP(Line[Post Material],material_master,2,FALSE))</f>
        <v/>
      </c>
      <c r="AB392" s="3" t="str">
        <f>IF(Line[Pipe Diameter mm]="","",Line[Pipe Diameter mm])</f>
        <v/>
      </c>
      <c r="AC392" s="3" t="str">
        <f>IF(Line[Asset Group]="","",VLOOKUP(Line[Pipe Material],irrigation_pipe_material,2,FALSE))</f>
        <v/>
      </c>
      <c r="AD392" s="3" t="str">
        <f>IF(Line[Asset Group]="","",VLOOKUP(Line[System],irrigation_system,2,FALSE))</f>
        <v/>
      </c>
      <c r="AE392" s="3" t="str">
        <f>IF(Line[Asset Group]="","",VLOOKUP(Line[Status],irrigation_status,2,FALSE))</f>
        <v/>
      </c>
      <c r="AF392" s="3" t="str">
        <f>IF(Line[Asset Group]="","",VLOOKUP(Line[Surface],subdom_master_gdb,2,FALSE))</f>
        <v/>
      </c>
      <c r="AG392" s="3" t="str">
        <f>IF(Line[Surface Layer Depth mm]="","",Line[Surface Layer Depth mm])</f>
        <v/>
      </c>
      <c r="AH392" s="3" t="str">
        <f>IF(Line[Av Width m]="","",Line[Av Width m])</f>
        <v/>
      </c>
      <c r="AI392" s="3" t="str">
        <f>IF(Line[Asset Group]="","",VLOOKUP(Line[Cycle],yes_no,2,FALSE))</f>
        <v/>
      </c>
      <c r="AJ392" s="3" t="str">
        <f>IF(Line[Asset Group]="","",VLOOKUP(Line[Species],hedge_species,2,FALSE))</f>
        <v/>
      </c>
    </row>
    <row r="393" spans="1:36" s="3" customFormat="1" x14ac:dyDescent="0.2">
      <c r="A393" s="3" t="str">
        <f>IF(Line[DWG File Name]="","",Line[DWG File Name])</f>
        <v/>
      </c>
      <c r="B393" s="3" t="str">
        <f>IF(Line[DWG Layer Name]="","",Line[DWG Layer Name])</f>
        <v/>
      </c>
      <c r="C393" s="3" t="str">
        <f>IF(Line[DWG Handle]="","",Line[DWG Handle])</f>
        <v/>
      </c>
      <c r="D393" s="58" t="str">
        <f>IF(Line[Approx Centroid X]="","",Line[Approx Centroid X])</f>
        <v/>
      </c>
      <c r="E393" s="58" t="str">
        <f>IF(Line[Approx Centroid Y]="","",Line[Approx Centroid Y])</f>
        <v/>
      </c>
      <c r="F393" s="3" t="str">
        <f>IF(Line[Replacement Asset]="","",Line[Replacement Asset])</f>
        <v/>
      </c>
      <c r="G393" s="3" t="str">
        <f>IF(Line[Asset ID]="","",UPPER(Line[Asset ID]))</f>
        <v/>
      </c>
      <c r="H393" s="3" t="str">
        <f>IF(Line[Asset Group]="","",VLOOKUP(Line[Asset Group],asset_grp_line,4,FALSE))</f>
        <v/>
      </c>
      <c r="I393" s="3" t="str">
        <f>IF(Line[Asset Group]="","",VLOOKUP(Line[Asset Group],asset_grp_line,2,FALSE))</f>
        <v/>
      </c>
      <c r="J393" s="3" t="str">
        <f>IF(Line[Asset Group]="","",VLOOKUP(Line[Asset Group],asset_grp_line,3,FALSE))</f>
        <v/>
      </c>
      <c r="K393" s="3" t="str">
        <f>IF(Line[Asset Group]="","",VLOOKUP(Line[Asset Type],type_master_list,2,FALSE))</f>
        <v/>
      </c>
      <c r="L393" s="3" t="str">
        <f>IF(Line[Asset Name]="","",PROPER(Line[Asset Name]))</f>
        <v/>
      </c>
      <c r="M393" s="11" t="str">
        <f>IF(Line[Install Date]="","",(Line[Install Date]))</f>
        <v/>
      </c>
      <c r="N393" s="3" t="str">
        <f>IF(Line[Note]="","",PROPER(Line[Note]))</f>
        <v/>
      </c>
      <c r="O393" s="3" t="str">
        <f>IF(Line[Resource Consent Number]="","",UPPER(Line[Resource Consent Number]))</f>
        <v/>
      </c>
      <c r="P393" s="53" t="str">
        <f>IF(Line[Asset Unit Cost]="","",Line[Asset Unit Cost])</f>
        <v/>
      </c>
      <c r="Q393" s="3" t="str">
        <f>IF(Line[Added By]="","",UPPER(Line[Added By]))</f>
        <v/>
      </c>
      <c r="R393" s="11" t="str">
        <f>IF(Line[Added Date]="","",(Line[Added Date]))</f>
        <v/>
      </c>
      <c r="S393" s="3" t="str">
        <f>IF(Line[Z COORD]="","",PROPER(Line[Z COORD]))</f>
        <v/>
      </c>
      <c r="T393" s="3" t="str">
        <f>IF(Line[Asset Description]="","",PROPER(Line[Asset Description]))</f>
        <v/>
      </c>
      <c r="U393" s="3" t="str">
        <f>IF(Line[Asset Group]="","",VLOOKUP(Line[Wall SubType],subdom_master_gdb,2,FALSE))</f>
        <v/>
      </c>
      <c r="V393" s="3" t="str">
        <f>IF(Line[Asset Group]="","",VLOOKUP(Line[Material],material_master,2,FALSE))</f>
        <v/>
      </c>
      <c r="W393" s="3" t="str">
        <f>IF(Line[Height m]="","",Line[Height m])</f>
        <v/>
      </c>
      <c r="X393" s="3" t="str">
        <f>IF(Line[Length m]="","",Line[Length m])</f>
        <v/>
      </c>
      <c r="Y393" s="3" t="str">
        <f>IF(Line[Width m]="","",Line[Width m])</f>
        <v/>
      </c>
      <c r="Z393" s="3" t="str">
        <f>IF(Line[Asset Group]="","",VLOOKUP(Line[Purpose],f_g_function,2,FALSE))</f>
        <v/>
      </c>
      <c r="AA393" s="3" t="str">
        <f>IF(Line[Asset Group]="","",VLOOKUP(Line[Post Material],material_master,2,FALSE))</f>
        <v/>
      </c>
      <c r="AB393" s="3" t="str">
        <f>IF(Line[Pipe Diameter mm]="","",Line[Pipe Diameter mm])</f>
        <v/>
      </c>
      <c r="AC393" s="3" t="str">
        <f>IF(Line[Asset Group]="","",VLOOKUP(Line[Pipe Material],irrigation_pipe_material,2,FALSE))</f>
        <v/>
      </c>
      <c r="AD393" s="3" t="str">
        <f>IF(Line[Asset Group]="","",VLOOKUP(Line[System],irrigation_system,2,FALSE))</f>
        <v/>
      </c>
      <c r="AE393" s="3" t="str">
        <f>IF(Line[Asset Group]="","",VLOOKUP(Line[Status],irrigation_status,2,FALSE))</f>
        <v/>
      </c>
      <c r="AF393" s="3" t="str">
        <f>IF(Line[Asset Group]="","",VLOOKUP(Line[Surface],subdom_master_gdb,2,FALSE))</f>
        <v/>
      </c>
      <c r="AG393" s="3" t="str">
        <f>IF(Line[Surface Layer Depth mm]="","",Line[Surface Layer Depth mm])</f>
        <v/>
      </c>
      <c r="AH393" s="3" t="str">
        <f>IF(Line[Av Width m]="","",Line[Av Width m])</f>
        <v/>
      </c>
      <c r="AI393" s="3" t="str">
        <f>IF(Line[Asset Group]="","",VLOOKUP(Line[Cycle],yes_no,2,FALSE))</f>
        <v/>
      </c>
      <c r="AJ393" s="3" t="str">
        <f>IF(Line[Asset Group]="","",VLOOKUP(Line[Species],hedge_species,2,FALSE))</f>
        <v/>
      </c>
    </row>
    <row r="394" spans="1:36" s="3" customFormat="1" x14ac:dyDescent="0.2">
      <c r="A394" s="3" t="str">
        <f>IF(Line[DWG File Name]="","",Line[DWG File Name])</f>
        <v/>
      </c>
      <c r="B394" s="3" t="str">
        <f>IF(Line[DWG Layer Name]="","",Line[DWG Layer Name])</f>
        <v/>
      </c>
      <c r="C394" s="3" t="str">
        <f>IF(Line[DWG Handle]="","",Line[DWG Handle])</f>
        <v/>
      </c>
      <c r="D394" s="58" t="str">
        <f>IF(Line[Approx Centroid X]="","",Line[Approx Centroid X])</f>
        <v/>
      </c>
      <c r="E394" s="58" t="str">
        <f>IF(Line[Approx Centroid Y]="","",Line[Approx Centroid Y])</f>
        <v/>
      </c>
      <c r="F394" s="3" t="str">
        <f>IF(Line[Replacement Asset]="","",Line[Replacement Asset])</f>
        <v/>
      </c>
      <c r="G394" s="3" t="str">
        <f>IF(Line[Asset ID]="","",UPPER(Line[Asset ID]))</f>
        <v/>
      </c>
      <c r="H394" s="3" t="str">
        <f>IF(Line[Asset Group]="","",VLOOKUP(Line[Asset Group],asset_grp_line,4,FALSE))</f>
        <v/>
      </c>
      <c r="I394" s="3" t="str">
        <f>IF(Line[Asset Group]="","",VLOOKUP(Line[Asset Group],asset_grp_line,2,FALSE))</f>
        <v/>
      </c>
      <c r="J394" s="3" t="str">
        <f>IF(Line[Asset Group]="","",VLOOKUP(Line[Asset Group],asset_grp_line,3,FALSE))</f>
        <v/>
      </c>
      <c r="K394" s="3" t="str">
        <f>IF(Line[Asset Group]="","",VLOOKUP(Line[Asset Type],type_master_list,2,FALSE))</f>
        <v/>
      </c>
      <c r="L394" s="3" t="str">
        <f>IF(Line[Asset Name]="","",PROPER(Line[Asset Name]))</f>
        <v/>
      </c>
      <c r="M394" s="11" t="str">
        <f>IF(Line[Install Date]="","",(Line[Install Date]))</f>
        <v/>
      </c>
      <c r="N394" s="3" t="str">
        <f>IF(Line[Note]="","",PROPER(Line[Note]))</f>
        <v/>
      </c>
      <c r="O394" s="3" t="str">
        <f>IF(Line[Resource Consent Number]="","",UPPER(Line[Resource Consent Number]))</f>
        <v/>
      </c>
      <c r="P394" s="53" t="str">
        <f>IF(Line[Asset Unit Cost]="","",Line[Asset Unit Cost])</f>
        <v/>
      </c>
      <c r="Q394" s="3" t="str">
        <f>IF(Line[Added By]="","",UPPER(Line[Added By]))</f>
        <v/>
      </c>
      <c r="R394" s="11" t="str">
        <f>IF(Line[Added Date]="","",(Line[Added Date]))</f>
        <v/>
      </c>
      <c r="S394" s="3" t="str">
        <f>IF(Line[Z COORD]="","",PROPER(Line[Z COORD]))</f>
        <v/>
      </c>
      <c r="T394" s="3" t="str">
        <f>IF(Line[Asset Description]="","",PROPER(Line[Asset Description]))</f>
        <v/>
      </c>
      <c r="U394" s="3" t="str">
        <f>IF(Line[Asset Group]="","",VLOOKUP(Line[Wall SubType],subdom_master_gdb,2,FALSE))</f>
        <v/>
      </c>
      <c r="V394" s="3" t="str">
        <f>IF(Line[Asset Group]="","",VLOOKUP(Line[Material],material_master,2,FALSE))</f>
        <v/>
      </c>
      <c r="W394" s="3" t="str">
        <f>IF(Line[Height m]="","",Line[Height m])</f>
        <v/>
      </c>
      <c r="X394" s="3" t="str">
        <f>IF(Line[Length m]="","",Line[Length m])</f>
        <v/>
      </c>
      <c r="Y394" s="3" t="str">
        <f>IF(Line[Width m]="","",Line[Width m])</f>
        <v/>
      </c>
      <c r="Z394" s="3" t="str">
        <f>IF(Line[Asset Group]="","",VLOOKUP(Line[Purpose],f_g_function,2,FALSE))</f>
        <v/>
      </c>
      <c r="AA394" s="3" t="str">
        <f>IF(Line[Asset Group]="","",VLOOKUP(Line[Post Material],material_master,2,FALSE))</f>
        <v/>
      </c>
      <c r="AB394" s="3" t="str">
        <f>IF(Line[Pipe Diameter mm]="","",Line[Pipe Diameter mm])</f>
        <v/>
      </c>
      <c r="AC394" s="3" t="str">
        <f>IF(Line[Asset Group]="","",VLOOKUP(Line[Pipe Material],irrigation_pipe_material,2,FALSE))</f>
        <v/>
      </c>
      <c r="AD394" s="3" t="str">
        <f>IF(Line[Asset Group]="","",VLOOKUP(Line[System],irrigation_system,2,FALSE))</f>
        <v/>
      </c>
      <c r="AE394" s="3" t="str">
        <f>IF(Line[Asset Group]="","",VLOOKUP(Line[Status],irrigation_status,2,FALSE))</f>
        <v/>
      </c>
      <c r="AF394" s="3" t="str">
        <f>IF(Line[Asset Group]="","",VLOOKUP(Line[Surface],subdom_master_gdb,2,FALSE))</f>
        <v/>
      </c>
      <c r="AG394" s="3" t="str">
        <f>IF(Line[Surface Layer Depth mm]="","",Line[Surface Layer Depth mm])</f>
        <v/>
      </c>
      <c r="AH394" s="3" t="str">
        <f>IF(Line[Av Width m]="","",Line[Av Width m])</f>
        <v/>
      </c>
      <c r="AI394" s="3" t="str">
        <f>IF(Line[Asset Group]="","",VLOOKUP(Line[Cycle],yes_no,2,FALSE))</f>
        <v/>
      </c>
      <c r="AJ394" s="3" t="str">
        <f>IF(Line[Asset Group]="","",VLOOKUP(Line[Species],hedge_species,2,FALSE))</f>
        <v/>
      </c>
    </row>
    <row r="395" spans="1:36" s="3" customFormat="1" x14ac:dyDescent="0.2">
      <c r="A395" s="3" t="str">
        <f>IF(Line[DWG File Name]="","",Line[DWG File Name])</f>
        <v/>
      </c>
      <c r="B395" s="3" t="str">
        <f>IF(Line[DWG Layer Name]="","",Line[DWG Layer Name])</f>
        <v/>
      </c>
      <c r="C395" s="3" t="str">
        <f>IF(Line[DWG Handle]="","",Line[DWG Handle])</f>
        <v/>
      </c>
      <c r="D395" s="58" t="str">
        <f>IF(Line[Approx Centroid X]="","",Line[Approx Centroid X])</f>
        <v/>
      </c>
      <c r="E395" s="58" t="str">
        <f>IF(Line[Approx Centroid Y]="","",Line[Approx Centroid Y])</f>
        <v/>
      </c>
      <c r="F395" s="3" t="str">
        <f>IF(Line[Replacement Asset]="","",Line[Replacement Asset])</f>
        <v/>
      </c>
      <c r="G395" s="3" t="str">
        <f>IF(Line[Asset ID]="","",UPPER(Line[Asset ID]))</f>
        <v/>
      </c>
      <c r="H395" s="3" t="str">
        <f>IF(Line[Asset Group]="","",VLOOKUP(Line[Asset Group],asset_grp_line,4,FALSE))</f>
        <v/>
      </c>
      <c r="I395" s="3" t="str">
        <f>IF(Line[Asset Group]="","",VLOOKUP(Line[Asset Group],asset_grp_line,2,FALSE))</f>
        <v/>
      </c>
      <c r="J395" s="3" t="str">
        <f>IF(Line[Asset Group]="","",VLOOKUP(Line[Asset Group],asset_grp_line,3,FALSE))</f>
        <v/>
      </c>
      <c r="K395" s="3" t="str">
        <f>IF(Line[Asset Group]="","",VLOOKUP(Line[Asset Type],type_master_list,2,FALSE))</f>
        <v/>
      </c>
      <c r="L395" s="3" t="str">
        <f>IF(Line[Asset Name]="","",PROPER(Line[Asset Name]))</f>
        <v/>
      </c>
      <c r="M395" s="11" t="str">
        <f>IF(Line[Install Date]="","",(Line[Install Date]))</f>
        <v/>
      </c>
      <c r="N395" s="3" t="str">
        <f>IF(Line[Note]="","",PROPER(Line[Note]))</f>
        <v/>
      </c>
      <c r="O395" s="3" t="str">
        <f>IF(Line[Resource Consent Number]="","",UPPER(Line[Resource Consent Number]))</f>
        <v/>
      </c>
      <c r="P395" s="53" t="str">
        <f>IF(Line[Asset Unit Cost]="","",Line[Asset Unit Cost])</f>
        <v/>
      </c>
      <c r="Q395" s="3" t="str">
        <f>IF(Line[Added By]="","",UPPER(Line[Added By]))</f>
        <v/>
      </c>
      <c r="R395" s="11" t="str">
        <f>IF(Line[Added Date]="","",(Line[Added Date]))</f>
        <v/>
      </c>
      <c r="S395" s="3" t="str">
        <f>IF(Line[Z COORD]="","",PROPER(Line[Z COORD]))</f>
        <v/>
      </c>
      <c r="T395" s="3" t="str">
        <f>IF(Line[Asset Description]="","",PROPER(Line[Asset Description]))</f>
        <v/>
      </c>
      <c r="U395" s="3" t="str">
        <f>IF(Line[Asset Group]="","",VLOOKUP(Line[Wall SubType],subdom_master_gdb,2,FALSE))</f>
        <v/>
      </c>
      <c r="V395" s="3" t="str">
        <f>IF(Line[Asset Group]="","",VLOOKUP(Line[Material],material_master,2,FALSE))</f>
        <v/>
      </c>
      <c r="W395" s="3" t="str">
        <f>IF(Line[Height m]="","",Line[Height m])</f>
        <v/>
      </c>
      <c r="X395" s="3" t="str">
        <f>IF(Line[Length m]="","",Line[Length m])</f>
        <v/>
      </c>
      <c r="Y395" s="3" t="str">
        <f>IF(Line[Width m]="","",Line[Width m])</f>
        <v/>
      </c>
      <c r="Z395" s="3" t="str">
        <f>IF(Line[Asset Group]="","",VLOOKUP(Line[Purpose],f_g_function,2,FALSE))</f>
        <v/>
      </c>
      <c r="AA395" s="3" t="str">
        <f>IF(Line[Asset Group]="","",VLOOKUP(Line[Post Material],material_master,2,FALSE))</f>
        <v/>
      </c>
      <c r="AB395" s="3" t="str">
        <f>IF(Line[Pipe Diameter mm]="","",Line[Pipe Diameter mm])</f>
        <v/>
      </c>
      <c r="AC395" s="3" t="str">
        <f>IF(Line[Asset Group]="","",VLOOKUP(Line[Pipe Material],irrigation_pipe_material,2,FALSE))</f>
        <v/>
      </c>
      <c r="AD395" s="3" t="str">
        <f>IF(Line[Asset Group]="","",VLOOKUP(Line[System],irrigation_system,2,FALSE))</f>
        <v/>
      </c>
      <c r="AE395" s="3" t="str">
        <f>IF(Line[Asset Group]="","",VLOOKUP(Line[Status],irrigation_status,2,FALSE))</f>
        <v/>
      </c>
      <c r="AF395" s="3" t="str">
        <f>IF(Line[Asset Group]="","",VLOOKUP(Line[Surface],subdom_master_gdb,2,FALSE))</f>
        <v/>
      </c>
      <c r="AG395" s="3" t="str">
        <f>IF(Line[Surface Layer Depth mm]="","",Line[Surface Layer Depth mm])</f>
        <v/>
      </c>
      <c r="AH395" s="3" t="str">
        <f>IF(Line[Av Width m]="","",Line[Av Width m])</f>
        <v/>
      </c>
      <c r="AI395" s="3" t="str">
        <f>IF(Line[Asset Group]="","",VLOOKUP(Line[Cycle],yes_no,2,FALSE))</f>
        <v/>
      </c>
      <c r="AJ395" s="3" t="str">
        <f>IF(Line[Asset Group]="","",VLOOKUP(Line[Species],hedge_species,2,FALSE))</f>
        <v/>
      </c>
    </row>
    <row r="396" spans="1:36" s="3" customFormat="1" x14ac:dyDescent="0.2">
      <c r="A396" s="3" t="str">
        <f>IF(Line[DWG File Name]="","",Line[DWG File Name])</f>
        <v/>
      </c>
      <c r="B396" s="3" t="str">
        <f>IF(Line[DWG Layer Name]="","",Line[DWG Layer Name])</f>
        <v/>
      </c>
      <c r="C396" s="3" t="str">
        <f>IF(Line[DWG Handle]="","",Line[DWG Handle])</f>
        <v/>
      </c>
      <c r="D396" s="58" t="str">
        <f>IF(Line[Approx Centroid X]="","",Line[Approx Centroid X])</f>
        <v/>
      </c>
      <c r="E396" s="58" t="str">
        <f>IF(Line[Approx Centroid Y]="","",Line[Approx Centroid Y])</f>
        <v/>
      </c>
      <c r="F396" s="3" t="str">
        <f>IF(Line[Replacement Asset]="","",Line[Replacement Asset])</f>
        <v/>
      </c>
      <c r="G396" s="3" t="str">
        <f>IF(Line[Asset ID]="","",UPPER(Line[Asset ID]))</f>
        <v/>
      </c>
      <c r="H396" s="3" t="str">
        <f>IF(Line[Asset Group]="","",VLOOKUP(Line[Asset Group],asset_grp_line,4,FALSE))</f>
        <v/>
      </c>
      <c r="I396" s="3" t="str">
        <f>IF(Line[Asset Group]="","",VLOOKUP(Line[Asset Group],asset_grp_line,2,FALSE))</f>
        <v/>
      </c>
      <c r="J396" s="3" t="str">
        <f>IF(Line[Asset Group]="","",VLOOKUP(Line[Asset Group],asset_grp_line,3,FALSE))</f>
        <v/>
      </c>
      <c r="K396" s="3" t="str">
        <f>IF(Line[Asset Group]="","",VLOOKUP(Line[Asset Type],type_master_list,2,FALSE))</f>
        <v/>
      </c>
      <c r="L396" s="3" t="str">
        <f>IF(Line[Asset Name]="","",PROPER(Line[Asset Name]))</f>
        <v/>
      </c>
      <c r="M396" s="11" t="str">
        <f>IF(Line[Install Date]="","",(Line[Install Date]))</f>
        <v/>
      </c>
      <c r="N396" s="3" t="str">
        <f>IF(Line[Note]="","",PROPER(Line[Note]))</f>
        <v/>
      </c>
      <c r="O396" s="3" t="str">
        <f>IF(Line[Resource Consent Number]="","",UPPER(Line[Resource Consent Number]))</f>
        <v/>
      </c>
      <c r="P396" s="53" t="str">
        <f>IF(Line[Asset Unit Cost]="","",Line[Asset Unit Cost])</f>
        <v/>
      </c>
      <c r="Q396" s="3" t="str">
        <f>IF(Line[Added By]="","",UPPER(Line[Added By]))</f>
        <v/>
      </c>
      <c r="R396" s="11" t="str">
        <f>IF(Line[Added Date]="","",(Line[Added Date]))</f>
        <v/>
      </c>
      <c r="S396" s="3" t="str">
        <f>IF(Line[Z COORD]="","",PROPER(Line[Z COORD]))</f>
        <v/>
      </c>
      <c r="T396" s="3" t="str">
        <f>IF(Line[Asset Description]="","",PROPER(Line[Asset Description]))</f>
        <v/>
      </c>
      <c r="U396" s="3" t="str">
        <f>IF(Line[Asset Group]="","",VLOOKUP(Line[Wall SubType],subdom_master_gdb,2,FALSE))</f>
        <v/>
      </c>
      <c r="V396" s="3" t="str">
        <f>IF(Line[Asset Group]="","",VLOOKUP(Line[Material],material_master,2,FALSE))</f>
        <v/>
      </c>
      <c r="W396" s="3" t="str">
        <f>IF(Line[Height m]="","",Line[Height m])</f>
        <v/>
      </c>
      <c r="X396" s="3" t="str">
        <f>IF(Line[Length m]="","",Line[Length m])</f>
        <v/>
      </c>
      <c r="Y396" s="3" t="str">
        <f>IF(Line[Width m]="","",Line[Width m])</f>
        <v/>
      </c>
      <c r="Z396" s="3" t="str">
        <f>IF(Line[Asset Group]="","",VLOOKUP(Line[Purpose],f_g_function,2,FALSE))</f>
        <v/>
      </c>
      <c r="AA396" s="3" t="str">
        <f>IF(Line[Asset Group]="","",VLOOKUP(Line[Post Material],material_master,2,FALSE))</f>
        <v/>
      </c>
      <c r="AB396" s="3" t="str">
        <f>IF(Line[Pipe Diameter mm]="","",Line[Pipe Diameter mm])</f>
        <v/>
      </c>
      <c r="AC396" s="3" t="str">
        <f>IF(Line[Asset Group]="","",VLOOKUP(Line[Pipe Material],irrigation_pipe_material,2,FALSE))</f>
        <v/>
      </c>
      <c r="AD396" s="3" t="str">
        <f>IF(Line[Asset Group]="","",VLOOKUP(Line[System],irrigation_system,2,FALSE))</f>
        <v/>
      </c>
      <c r="AE396" s="3" t="str">
        <f>IF(Line[Asset Group]="","",VLOOKUP(Line[Status],irrigation_status,2,FALSE))</f>
        <v/>
      </c>
      <c r="AF396" s="3" t="str">
        <f>IF(Line[Asset Group]="","",VLOOKUP(Line[Surface],subdom_master_gdb,2,FALSE))</f>
        <v/>
      </c>
      <c r="AG396" s="3" t="str">
        <f>IF(Line[Surface Layer Depth mm]="","",Line[Surface Layer Depth mm])</f>
        <v/>
      </c>
      <c r="AH396" s="3" t="str">
        <f>IF(Line[Av Width m]="","",Line[Av Width m])</f>
        <v/>
      </c>
      <c r="AI396" s="3" t="str">
        <f>IF(Line[Asset Group]="","",VLOOKUP(Line[Cycle],yes_no,2,FALSE))</f>
        <v/>
      </c>
      <c r="AJ396" s="3" t="str">
        <f>IF(Line[Asset Group]="","",VLOOKUP(Line[Species],hedge_species,2,FALSE))</f>
        <v/>
      </c>
    </row>
    <row r="397" spans="1:36" s="3" customFormat="1" x14ac:dyDescent="0.2">
      <c r="A397" s="3" t="str">
        <f>IF(Line[DWG File Name]="","",Line[DWG File Name])</f>
        <v/>
      </c>
      <c r="B397" s="3" t="str">
        <f>IF(Line[DWG Layer Name]="","",Line[DWG Layer Name])</f>
        <v/>
      </c>
      <c r="C397" s="3" t="str">
        <f>IF(Line[DWG Handle]="","",Line[DWG Handle])</f>
        <v/>
      </c>
      <c r="D397" s="58" t="str">
        <f>IF(Line[Approx Centroid X]="","",Line[Approx Centroid X])</f>
        <v/>
      </c>
      <c r="E397" s="58" t="str">
        <f>IF(Line[Approx Centroid Y]="","",Line[Approx Centroid Y])</f>
        <v/>
      </c>
      <c r="F397" s="3" t="str">
        <f>IF(Line[Replacement Asset]="","",Line[Replacement Asset])</f>
        <v/>
      </c>
      <c r="G397" s="3" t="str">
        <f>IF(Line[Asset ID]="","",UPPER(Line[Asset ID]))</f>
        <v/>
      </c>
      <c r="H397" s="3" t="str">
        <f>IF(Line[Asset Group]="","",VLOOKUP(Line[Asset Group],asset_grp_line,4,FALSE))</f>
        <v/>
      </c>
      <c r="I397" s="3" t="str">
        <f>IF(Line[Asset Group]="","",VLOOKUP(Line[Asset Group],asset_grp_line,2,FALSE))</f>
        <v/>
      </c>
      <c r="J397" s="3" t="str">
        <f>IF(Line[Asset Group]="","",VLOOKUP(Line[Asset Group],asset_grp_line,3,FALSE))</f>
        <v/>
      </c>
      <c r="K397" s="3" t="str">
        <f>IF(Line[Asset Group]="","",VLOOKUP(Line[Asset Type],type_master_list,2,FALSE))</f>
        <v/>
      </c>
      <c r="L397" s="3" t="str">
        <f>IF(Line[Asset Name]="","",PROPER(Line[Asset Name]))</f>
        <v/>
      </c>
      <c r="M397" s="11" t="str">
        <f>IF(Line[Install Date]="","",(Line[Install Date]))</f>
        <v/>
      </c>
      <c r="N397" s="3" t="str">
        <f>IF(Line[Note]="","",PROPER(Line[Note]))</f>
        <v/>
      </c>
      <c r="O397" s="3" t="str">
        <f>IF(Line[Resource Consent Number]="","",UPPER(Line[Resource Consent Number]))</f>
        <v/>
      </c>
      <c r="P397" s="53" t="str">
        <f>IF(Line[Asset Unit Cost]="","",Line[Asset Unit Cost])</f>
        <v/>
      </c>
      <c r="Q397" s="3" t="str">
        <f>IF(Line[Added By]="","",UPPER(Line[Added By]))</f>
        <v/>
      </c>
      <c r="R397" s="11" t="str">
        <f>IF(Line[Added Date]="","",(Line[Added Date]))</f>
        <v/>
      </c>
      <c r="S397" s="3" t="str">
        <f>IF(Line[Z COORD]="","",PROPER(Line[Z COORD]))</f>
        <v/>
      </c>
      <c r="T397" s="3" t="str">
        <f>IF(Line[Asset Description]="","",PROPER(Line[Asset Description]))</f>
        <v/>
      </c>
      <c r="U397" s="3" t="str">
        <f>IF(Line[Asset Group]="","",VLOOKUP(Line[Wall SubType],subdom_master_gdb,2,FALSE))</f>
        <v/>
      </c>
      <c r="V397" s="3" t="str">
        <f>IF(Line[Asset Group]="","",VLOOKUP(Line[Material],material_master,2,FALSE))</f>
        <v/>
      </c>
      <c r="W397" s="3" t="str">
        <f>IF(Line[Height m]="","",Line[Height m])</f>
        <v/>
      </c>
      <c r="X397" s="3" t="str">
        <f>IF(Line[Length m]="","",Line[Length m])</f>
        <v/>
      </c>
      <c r="Y397" s="3" t="str">
        <f>IF(Line[Width m]="","",Line[Width m])</f>
        <v/>
      </c>
      <c r="Z397" s="3" t="str">
        <f>IF(Line[Asset Group]="","",VLOOKUP(Line[Purpose],f_g_function,2,FALSE))</f>
        <v/>
      </c>
      <c r="AA397" s="3" t="str">
        <f>IF(Line[Asset Group]="","",VLOOKUP(Line[Post Material],material_master,2,FALSE))</f>
        <v/>
      </c>
      <c r="AB397" s="3" t="str">
        <f>IF(Line[Pipe Diameter mm]="","",Line[Pipe Diameter mm])</f>
        <v/>
      </c>
      <c r="AC397" s="3" t="str">
        <f>IF(Line[Asset Group]="","",VLOOKUP(Line[Pipe Material],irrigation_pipe_material,2,FALSE))</f>
        <v/>
      </c>
      <c r="AD397" s="3" t="str">
        <f>IF(Line[Asset Group]="","",VLOOKUP(Line[System],irrigation_system,2,FALSE))</f>
        <v/>
      </c>
      <c r="AE397" s="3" t="str">
        <f>IF(Line[Asset Group]="","",VLOOKUP(Line[Status],irrigation_status,2,FALSE))</f>
        <v/>
      </c>
      <c r="AF397" s="3" t="str">
        <f>IF(Line[Asset Group]="","",VLOOKUP(Line[Surface],subdom_master_gdb,2,FALSE))</f>
        <v/>
      </c>
      <c r="AG397" s="3" t="str">
        <f>IF(Line[Surface Layer Depth mm]="","",Line[Surface Layer Depth mm])</f>
        <v/>
      </c>
      <c r="AH397" s="3" t="str">
        <f>IF(Line[Av Width m]="","",Line[Av Width m])</f>
        <v/>
      </c>
      <c r="AI397" s="3" t="str">
        <f>IF(Line[Asset Group]="","",VLOOKUP(Line[Cycle],yes_no,2,FALSE))</f>
        <v/>
      </c>
      <c r="AJ397" s="3" t="str">
        <f>IF(Line[Asset Group]="","",VLOOKUP(Line[Species],hedge_species,2,FALSE))</f>
        <v/>
      </c>
    </row>
    <row r="398" spans="1:36" s="3" customFormat="1" x14ac:dyDescent="0.2">
      <c r="A398" s="3" t="str">
        <f>IF(Line[DWG File Name]="","",Line[DWG File Name])</f>
        <v/>
      </c>
      <c r="B398" s="3" t="str">
        <f>IF(Line[DWG Layer Name]="","",Line[DWG Layer Name])</f>
        <v/>
      </c>
      <c r="C398" s="3" t="str">
        <f>IF(Line[DWG Handle]="","",Line[DWG Handle])</f>
        <v/>
      </c>
      <c r="D398" s="58" t="str">
        <f>IF(Line[Approx Centroid X]="","",Line[Approx Centroid X])</f>
        <v/>
      </c>
      <c r="E398" s="58" t="str">
        <f>IF(Line[Approx Centroid Y]="","",Line[Approx Centroid Y])</f>
        <v/>
      </c>
      <c r="F398" s="3" t="str">
        <f>IF(Line[Replacement Asset]="","",Line[Replacement Asset])</f>
        <v/>
      </c>
      <c r="G398" s="3" t="str">
        <f>IF(Line[Asset ID]="","",UPPER(Line[Asset ID]))</f>
        <v/>
      </c>
      <c r="H398" s="3" t="str">
        <f>IF(Line[Asset Group]="","",VLOOKUP(Line[Asset Group],asset_grp_line,4,FALSE))</f>
        <v/>
      </c>
      <c r="I398" s="3" t="str">
        <f>IF(Line[Asset Group]="","",VLOOKUP(Line[Asset Group],asset_grp_line,2,FALSE))</f>
        <v/>
      </c>
      <c r="J398" s="3" t="str">
        <f>IF(Line[Asset Group]="","",VLOOKUP(Line[Asset Group],asset_grp_line,3,FALSE))</f>
        <v/>
      </c>
      <c r="K398" s="3" t="str">
        <f>IF(Line[Asset Group]="","",VLOOKUP(Line[Asset Type],type_master_list,2,FALSE))</f>
        <v/>
      </c>
      <c r="L398" s="3" t="str">
        <f>IF(Line[Asset Name]="","",PROPER(Line[Asset Name]))</f>
        <v/>
      </c>
      <c r="M398" s="11" t="str">
        <f>IF(Line[Install Date]="","",(Line[Install Date]))</f>
        <v/>
      </c>
      <c r="N398" s="3" t="str">
        <f>IF(Line[Note]="","",PROPER(Line[Note]))</f>
        <v/>
      </c>
      <c r="O398" s="3" t="str">
        <f>IF(Line[Resource Consent Number]="","",UPPER(Line[Resource Consent Number]))</f>
        <v/>
      </c>
      <c r="P398" s="53" t="str">
        <f>IF(Line[Asset Unit Cost]="","",Line[Asset Unit Cost])</f>
        <v/>
      </c>
      <c r="Q398" s="3" t="str">
        <f>IF(Line[Added By]="","",UPPER(Line[Added By]))</f>
        <v/>
      </c>
      <c r="R398" s="11" t="str">
        <f>IF(Line[Added Date]="","",(Line[Added Date]))</f>
        <v/>
      </c>
      <c r="S398" s="3" t="str">
        <f>IF(Line[Z COORD]="","",PROPER(Line[Z COORD]))</f>
        <v/>
      </c>
      <c r="T398" s="3" t="str">
        <f>IF(Line[Asset Description]="","",PROPER(Line[Asset Description]))</f>
        <v/>
      </c>
      <c r="U398" s="3" t="str">
        <f>IF(Line[Asset Group]="","",VLOOKUP(Line[Wall SubType],subdom_master_gdb,2,FALSE))</f>
        <v/>
      </c>
      <c r="V398" s="3" t="str">
        <f>IF(Line[Asset Group]="","",VLOOKUP(Line[Material],material_master,2,FALSE))</f>
        <v/>
      </c>
      <c r="W398" s="3" t="str">
        <f>IF(Line[Height m]="","",Line[Height m])</f>
        <v/>
      </c>
      <c r="X398" s="3" t="str">
        <f>IF(Line[Length m]="","",Line[Length m])</f>
        <v/>
      </c>
      <c r="Y398" s="3" t="str">
        <f>IF(Line[Width m]="","",Line[Width m])</f>
        <v/>
      </c>
      <c r="Z398" s="3" t="str">
        <f>IF(Line[Asset Group]="","",VLOOKUP(Line[Purpose],f_g_function,2,FALSE))</f>
        <v/>
      </c>
      <c r="AA398" s="3" t="str">
        <f>IF(Line[Asset Group]="","",VLOOKUP(Line[Post Material],material_master,2,FALSE))</f>
        <v/>
      </c>
      <c r="AB398" s="3" t="str">
        <f>IF(Line[Pipe Diameter mm]="","",Line[Pipe Diameter mm])</f>
        <v/>
      </c>
      <c r="AC398" s="3" t="str">
        <f>IF(Line[Asset Group]="","",VLOOKUP(Line[Pipe Material],irrigation_pipe_material,2,FALSE))</f>
        <v/>
      </c>
      <c r="AD398" s="3" t="str">
        <f>IF(Line[Asset Group]="","",VLOOKUP(Line[System],irrigation_system,2,FALSE))</f>
        <v/>
      </c>
      <c r="AE398" s="3" t="str">
        <f>IF(Line[Asset Group]="","",VLOOKUP(Line[Status],irrigation_status,2,FALSE))</f>
        <v/>
      </c>
      <c r="AF398" s="3" t="str">
        <f>IF(Line[Asset Group]="","",VLOOKUP(Line[Surface],subdom_master_gdb,2,FALSE))</f>
        <v/>
      </c>
      <c r="AG398" s="3" t="str">
        <f>IF(Line[Surface Layer Depth mm]="","",Line[Surface Layer Depth mm])</f>
        <v/>
      </c>
      <c r="AH398" s="3" t="str">
        <f>IF(Line[Av Width m]="","",Line[Av Width m])</f>
        <v/>
      </c>
      <c r="AI398" s="3" t="str">
        <f>IF(Line[Asset Group]="","",VLOOKUP(Line[Cycle],yes_no,2,FALSE))</f>
        <v/>
      </c>
      <c r="AJ398" s="3" t="str">
        <f>IF(Line[Asset Group]="","",VLOOKUP(Line[Species],hedge_species,2,FALSE))</f>
        <v/>
      </c>
    </row>
    <row r="399" spans="1:36" s="3" customFormat="1" x14ac:dyDescent="0.2">
      <c r="A399" s="3" t="str">
        <f>IF(Line[DWG File Name]="","",Line[DWG File Name])</f>
        <v/>
      </c>
      <c r="B399" s="3" t="str">
        <f>IF(Line[DWG Layer Name]="","",Line[DWG Layer Name])</f>
        <v/>
      </c>
      <c r="C399" s="3" t="str">
        <f>IF(Line[DWG Handle]="","",Line[DWG Handle])</f>
        <v/>
      </c>
      <c r="D399" s="58" t="str">
        <f>IF(Line[Approx Centroid X]="","",Line[Approx Centroid X])</f>
        <v/>
      </c>
      <c r="E399" s="58" t="str">
        <f>IF(Line[Approx Centroid Y]="","",Line[Approx Centroid Y])</f>
        <v/>
      </c>
      <c r="F399" s="3" t="str">
        <f>IF(Line[Replacement Asset]="","",Line[Replacement Asset])</f>
        <v/>
      </c>
      <c r="G399" s="3" t="str">
        <f>IF(Line[Asset ID]="","",UPPER(Line[Asset ID]))</f>
        <v/>
      </c>
      <c r="H399" s="3" t="str">
        <f>IF(Line[Asset Group]="","",VLOOKUP(Line[Asset Group],asset_grp_line,4,FALSE))</f>
        <v/>
      </c>
      <c r="I399" s="3" t="str">
        <f>IF(Line[Asset Group]="","",VLOOKUP(Line[Asset Group],asset_grp_line,2,FALSE))</f>
        <v/>
      </c>
      <c r="J399" s="3" t="str">
        <f>IF(Line[Asset Group]="","",VLOOKUP(Line[Asset Group],asset_grp_line,3,FALSE))</f>
        <v/>
      </c>
      <c r="K399" s="3" t="str">
        <f>IF(Line[Asset Group]="","",VLOOKUP(Line[Asset Type],type_master_list,2,FALSE))</f>
        <v/>
      </c>
      <c r="L399" s="3" t="str">
        <f>IF(Line[Asset Name]="","",PROPER(Line[Asset Name]))</f>
        <v/>
      </c>
      <c r="M399" s="11" t="str">
        <f>IF(Line[Install Date]="","",(Line[Install Date]))</f>
        <v/>
      </c>
      <c r="N399" s="3" t="str">
        <f>IF(Line[Note]="","",PROPER(Line[Note]))</f>
        <v/>
      </c>
      <c r="O399" s="3" t="str">
        <f>IF(Line[Resource Consent Number]="","",UPPER(Line[Resource Consent Number]))</f>
        <v/>
      </c>
      <c r="P399" s="53" t="str">
        <f>IF(Line[Asset Unit Cost]="","",Line[Asset Unit Cost])</f>
        <v/>
      </c>
      <c r="Q399" s="3" t="str">
        <f>IF(Line[Added By]="","",UPPER(Line[Added By]))</f>
        <v/>
      </c>
      <c r="R399" s="11" t="str">
        <f>IF(Line[Added Date]="","",(Line[Added Date]))</f>
        <v/>
      </c>
      <c r="S399" s="3" t="str">
        <f>IF(Line[Z COORD]="","",PROPER(Line[Z COORD]))</f>
        <v/>
      </c>
      <c r="T399" s="3" t="str">
        <f>IF(Line[Asset Description]="","",PROPER(Line[Asset Description]))</f>
        <v/>
      </c>
      <c r="U399" s="3" t="str">
        <f>IF(Line[Asset Group]="","",VLOOKUP(Line[Wall SubType],subdom_master_gdb,2,FALSE))</f>
        <v/>
      </c>
      <c r="V399" s="3" t="str">
        <f>IF(Line[Asset Group]="","",VLOOKUP(Line[Material],material_master,2,FALSE))</f>
        <v/>
      </c>
      <c r="W399" s="3" t="str">
        <f>IF(Line[Height m]="","",Line[Height m])</f>
        <v/>
      </c>
      <c r="X399" s="3" t="str">
        <f>IF(Line[Length m]="","",Line[Length m])</f>
        <v/>
      </c>
      <c r="Y399" s="3" t="str">
        <f>IF(Line[Width m]="","",Line[Width m])</f>
        <v/>
      </c>
      <c r="Z399" s="3" t="str">
        <f>IF(Line[Asset Group]="","",VLOOKUP(Line[Purpose],f_g_function,2,FALSE))</f>
        <v/>
      </c>
      <c r="AA399" s="3" t="str">
        <f>IF(Line[Asset Group]="","",VLOOKUP(Line[Post Material],material_master,2,FALSE))</f>
        <v/>
      </c>
      <c r="AB399" s="3" t="str">
        <f>IF(Line[Pipe Diameter mm]="","",Line[Pipe Diameter mm])</f>
        <v/>
      </c>
      <c r="AC399" s="3" t="str">
        <f>IF(Line[Asset Group]="","",VLOOKUP(Line[Pipe Material],irrigation_pipe_material,2,FALSE))</f>
        <v/>
      </c>
      <c r="AD399" s="3" t="str">
        <f>IF(Line[Asset Group]="","",VLOOKUP(Line[System],irrigation_system,2,FALSE))</f>
        <v/>
      </c>
      <c r="AE399" s="3" t="str">
        <f>IF(Line[Asset Group]="","",VLOOKUP(Line[Status],irrigation_status,2,FALSE))</f>
        <v/>
      </c>
      <c r="AF399" s="3" t="str">
        <f>IF(Line[Asset Group]="","",VLOOKUP(Line[Surface],subdom_master_gdb,2,FALSE))</f>
        <v/>
      </c>
      <c r="AG399" s="3" t="str">
        <f>IF(Line[Surface Layer Depth mm]="","",Line[Surface Layer Depth mm])</f>
        <v/>
      </c>
      <c r="AH399" s="3" t="str">
        <f>IF(Line[Av Width m]="","",Line[Av Width m])</f>
        <v/>
      </c>
      <c r="AI399" s="3" t="str">
        <f>IF(Line[Asset Group]="","",VLOOKUP(Line[Cycle],yes_no,2,FALSE))</f>
        <v/>
      </c>
      <c r="AJ399" s="3" t="str">
        <f>IF(Line[Asset Group]="","",VLOOKUP(Line[Species],hedge_species,2,FALSE))</f>
        <v/>
      </c>
    </row>
    <row r="400" spans="1:36" s="3" customFormat="1" x14ac:dyDescent="0.2">
      <c r="A400" s="3" t="str">
        <f>IF(Line[DWG File Name]="","",Line[DWG File Name])</f>
        <v/>
      </c>
      <c r="B400" s="3" t="str">
        <f>IF(Line[DWG Layer Name]="","",Line[DWG Layer Name])</f>
        <v/>
      </c>
      <c r="C400" s="3" t="str">
        <f>IF(Line[DWG Handle]="","",Line[DWG Handle])</f>
        <v/>
      </c>
      <c r="D400" s="58" t="str">
        <f>IF(Line[Approx Centroid X]="","",Line[Approx Centroid X])</f>
        <v/>
      </c>
      <c r="E400" s="58" t="str">
        <f>IF(Line[Approx Centroid Y]="","",Line[Approx Centroid Y])</f>
        <v/>
      </c>
      <c r="F400" s="3" t="str">
        <f>IF(Line[Replacement Asset]="","",Line[Replacement Asset])</f>
        <v/>
      </c>
      <c r="G400" s="3" t="str">
        <f>IF(Line[Asset ID]="","",UPPER(Line[Asset ID]))</f>
        <v/>
      </c>
      <c r="H400" s="3" t="str">
        <f>IF(Line[Asset Group]="","",VLOOKUP(Line[Asset Group],asset_grp_line,4,FALSE))</f>
        <v/>
      </c>
      <c r="I400" s="3" t="str">
        <f>IF(Line[Asset Group]="","",VLOOKUP(Line[Asset Group],asset_grp_line,2,FALSE))</f>
        <v/>
      </c>
      <c r="J400" s="3" t="str">
        <f>IF(Line[Asset Group]="","",VLOOKUP(Line[Asset Group],asset_grp_line,3,FALSE))</f>
        <v/>
      </c>
      <c r="K400" s="3" t="str">
        <f>IF(Line[Asset Group]="","",VLOOKUP(Line[Asset Type],type_master_list,2,FALSE))</f>
        <v/>
      </c>
      <c r="L400" s="3" t="str">
        <f>IF(Line[Asset Name]="","",PROPER(Line[Asset Name]))</f>
        <v/>
      </c>
      <c r="M400" s="11" t="str">
        <f>IF(Line[Install Date]="","",(Line[Install Date]))</f>
        <v/>
      </c>
      <c r="N400" s="3" t="str">
        <f>IF(Line[Note]="","",PROPER(Line[Note]))</f>
        <v/>
      </c>
      <c r="O400" s="3" t="str">
        <f>IF(Line[Resource Consent Number]="","",UPPER(Line[Resource Consent Number]))</f>
        <v/>
      </c>
      <c r="P400" s="53" t="str">
        <f>IF(Line[Asset Unit Cost]="","",Line[Asset Unit Cost])</f>
        <v/>
      </c>
      <c r="Q400" s="3" t="str">
        <f>IF(Line[Added By]="","",UPPER(Line[Added By]))</f>
        <v/>
      </c>
      <c r="R400" s="11" t="str">
        <f>IF(Line[Added Date]="","",(Line[Added Date]))</f>
        <v/>
      </c>
      <c r="S400" s="3" t="str">
        <f>IF(Line[Z COORD]="","",PROPER(Line[Z COORD]))</f>
        <v/>
      </c>
      <c r="T400" s="3" t="str">
        <f>IF(Line[Asset Description]="","",PROPER(Line[Asset Description]))</f>
        <v/>
      </c>
      <c r="U400" s="3" t="str">
        <f>IF(Line[Asset Group]="","",VLOOKUP(Line[Wall SubType],subdom_master_gdb,2,FALSE))</f>
        <v/>
      </c>
      <c r="V400" s="3" t="str">
        <f>IF(Line[Asset Group]="","",VLOOKUP(Line[Material],material_master,2,FALSE))</f>
        <v/>
      </c>
      <c r="W400" s="3" t="str">
        <f>IF(Line[Height m]="","",Line[Height m])</f>
        <v/>
      </c>
      <c r="X400" s="3" t="str">
        <f>IF(Line[Length m]="","",Line[Length m])</f>
        <v/>
      </c>
      <c r="Y400" s="3" t="str">
        <f>IF(Line[Width m]="","",Line[Width m])</f>
        <v/>
      </c>
      <c r="Z400" s="3" t="str">
        <f>IF(Line[Asset Group]="","",VLOOKUP(Line[Purpose],f_g_function,2,FALSE))</f>
        <v/>
      </c>
      <c r="AA400" s="3" t="str">
        <f>IF(Line[Asset Group]="","",VLOOKUP(Line[Post Material],material_master,2,FALSE))</f>
        <v/>
      </c>
      <c r="AB400" s="3" t="str">
        <f>IF(Line[Pipe Diameter mm]="","",Line[Pipe Diameter mm])</f>
        <v/>
      </c>
      <c r="AC400" s="3" t="str">
        <f>IF(Line[Asset Group]="","",VLOOKUP(Line[Pipe Material],irrigation_pipe_material,2,FALSE))</f>
        <v/>
      </c>
      <c r="AD400" s="3" t="str">
        <f>IF(Line[Asset Group]="","",VLOOKUP(Line[System],irrigation_system,2,FALSE))</f>
        <v/>
      </c>
      <c r="AE400" s="3" t="str">
        <f>IF(Line[Asset Group]="","",VLOOKUP(Line[Status],irrigation_status,2,FALSE))</f>
        <v/>
      </c>
      <c r="AF400" s="3" t="str">
        <f>IF(Line[Asset Group]="","",VLOOKUP(Line[Surface],subdom_master_gdb,2,FALSE))</f>
        <v/>
      </c>
      <c r="AG400" s="3" t="str">
        <f>IF(Line[Surface Layer Depth mm]="","",Line[Surface Layer Depth mm])</f>
        <v/>
      </c>
      <c r="AH400" s="3" t="str">
        <f>IF(Line[Av Width m]="","",Line[Av Width m])</f>
        <v/>
      </c>
      <c r="AI400" s="3" t="str">
        <f>IF(Line[Asset Group]="","",VLOOKUP(Line[Cycle],yes_no,2,FALSE))</f>
        <v/>
      </c>
      <c r="AJ400" s="3" t="str">
        <f>IF(Line[Asset Group]="","",VLOOKUP(Line[Species],hedge_species,2,FALSE))</f>
        <v/>
      </c>
    </row>
    <row r="401" spans="1:36" s="3" customFormat="1" x14ac:dyDescent="0.2">
      <c r="A401" s="3" t="str">
        <f>IF(Line[DWG File Name]="","",Line[DWG File Name])</f>
        <v/>
      </c>
      <c r="B401" s="3" t="str">
        <f>IF(Line[DWG Layer Name]="","",Line[DWG Layer Name])</f>
        <v/>
      </c>
      <c r="C401" s="3" t="str">
        <f>IF(Line[DWG Handle]="","",Line[DWG Handle])</f>
        <v/>
      </c>
      <c r="D401" s="58" t="str">
        <f>IF(Line[Approx Centroid X]="","",Line[Approx Centroid X])</f>
        <v/>
      </c>
      <c r="E401" s="58" t="str">
        <f>IF(Line[Approx Centroid Y]="","",Line[Approx Centroid Y])</f>
        <v/>
      </c>
      <c r="F401" s="3" t="str">
        <f>IF(Line[Replacement Asset]="","",Line[Replacement Asset])</f>
        <v/>
      </c>
      <c r="G401" s="3" t="str">
        <f>IF(Line[Asset ID]="","",UPPER(Line[Asset ID]))</f>
        <v/>
      </c>
      <c r="H401" s="3" t="str">
        <f>IF(Line[Asset Group]="","",VLOOKUP(Line[Asset Group],asset_grp_line,4,FALSE))</f>
        <v/>
      </c>
      <c r="I401" s="3" t="str">
        <f>IF(Line[Asset Group]="","",VLOOKUP(Line[Asset Group],asset_grp_line,2,FALSE))</f>
        <v/>
      </c>
      <c r="J401" s="3" t="str">
        <f>IF(Line[Asset Group]="","",VLOOKUP(Line[Asset Group],asset_grp_line,3,FALSE))</f>
        <v/>
      </c>
      <c r="K401" s="3" t="str">
        <f>IF(Line[Asset Group]="","",VLOOKUP(Line[Asset Type],type_master_list,2,FALSE))</f>
        <v/>
      </c>
      <c r="L401" s="3" t="str">
        <f>IF(Line[Asset Name]="","",PROPER(Line[Asset Name]))</f>
        <v/>
      </c>
      <c r="M401" s="11" t="str">
        <f>IF(Line[Install Date]="","",(Line[Install Date]))</f>
        <v/>
      </c>
      <c r="N401" s="3" t="str">
        <f>IF(Line[Note]="","",PROPER(Line[Note]))</f>
        <v/>
      </c>
      <c r="O401" s="3" t="str">
        <f>IF(Line[Resource Consent Number]="","",UPPER(Line[Resource Consent Number]))</f>
        <v/>
      </c>
      <c r="P401" s="53" t="str">
        <f>IF(Line[Asset Unit Cost]="","",Line[Asset Unit Cost])</f>
        <v/>
      </c>
      <c r="Q401" s="3" t="str">
        <f>IF(Line[Added By]="","",UPPER(Line[Added By]))</f>
        <v/>
      </c>
      <c r="R401" s="11" t="str">
        <f>IF(Line[Added Date]="","",(Line[Added Date]))</f>
        <v/>
      </c>
      <c r="S401" s="3" t="str">
        <f>IF(Line[Z COORD]="","",PROPER(Line[Z COORD]))</f>
        <v/>
      </c>
      <c r="T401" s="3" t="str">
        <f>IF(Line[Asset Description]="","",PROPER(Line[Asset Description]))</f>
        <v/>
      </c>
      <c r="U401" s="3" t="str">
        <f>IF(Line[Asset Group]="","",VLOOKUP(Line[Wall SubType],subdom_master_gdb,2,FALSE))</f>
        <v/>
      </c>
      <c r="V401" s="3" t="str">
        <f>IF(Line[Asset Group]="","",VLOOKUP(Line[Material],material_master,2,FALSE))</f>
        <v/>
      </c>
      <c r="W401" s="3" t="str">
        <f>IF(Line[Height m]="","",Line[Height m])</f>
        <v/>
      </c>
      <c r="X401" s="3" t="str">
        <f>IF(Line[Length m]="","",Line[Length m])</f>
        <v/>
      </c>
      <c r="Y401" s="3" t="str">
        <f>IF(Line[Width m]="","",Line[Width m])</f>
        <v/>
      </c>
      <c r="Z401" s="3" t="str">
        <f>IF(Line[Asset Group]="","",VLOOKUP(Line[Purpose],f_g_function,2,FALSE))</f>
        <v/>
      </c>
      <c r="AA401" s="3" t="str">
        <f>IF(Line[Asset Group]="","",VLOOKUP(Line[Post Material],material_master,2,FALSE))</f>
        <v/>
      </c>
      <c r="AB401" s="3" t="str">
        <f>IF(Line[Pipe Diameter mm]="","",Line[Pipe Diameter mm])</f>
        <v/>
      </c>
      <c r="AC401" s="3" t="str">
        <f>IF(Line[Asset Group]="","",VLOOKUP(Line[Pipe Material],irrigation_pipe_material,2,FALSE))</f>
        <v/>
      </c>
      <c r="AD401" s="3" t="str">
        <f>IF(Line[Asset Group]="","",VLOOKUP(Line[System],irrigation_system,2,FALSE))</f>
        <v/>
      </c>
      <c r="AE401" s="3" t="str">
        <f>IF(Line[Asset Group]="","",VLOOKUP(Line[Status],irrigation_status,2,FALSE))</f>
        <v/>
      </c>
      <c r="AF401" s="3" t="str">
        <f>IF(Line[Asset Group]="","",VLOOKUP(Line[Surface],subdom_master_gdb,2,FALSE))</f>
        <v/>
      </c>
      <c r="AG401" s="3" t="str">
        <f>IF(Line[Surface Layer Depth mm]="","",Line[Surface Layer Depth mm])</f>
        <v/>
      </c>
      <c r="AH401" s="3" t="str">
        <f>IF(Line[Av Width m]="","",Line[Av Width m])</f>
        <v/>
      </c>
      <c r="AI401" s="3" t="str">
        <f>IF(Line[Asset Group]="","",VLOOKUP(Line[Cycle],yes_no,2,FALSE))</f>
        <v/>
      </c>
      <c r="AJ401" s="3" t="str">
        <f>IF(Line[Asset Group]="","",VLOOKUP(Line[Species],hedge_species,2,FALSE))</f>
        <v/>
      </c>
    </row>
    <row r="402" spans="1:36" s="3" customFormat="1" x14ac:dyDescent="0.2">
      <c r="A402" s="3" t="str">
        <f>IF(Line[DWG File Name]="","",Line[DWG File Name])</f>
        <v/>
      </c>
      <c r="B402" s="3" t="str">
        <f>IF(Line[DWG Layer Name]="","",Line[DWG Layer Name])</f>
        <v/>
      </c>
      <c r="C402" s="3" t="str">
        <f>IF(Line[DWG Handle]="","",Line[DWG Handle])</f>
        <v/>
      </c>
      <c r="D402" s="58" t="str">
        <f>IF(Line[Approx Centroid X]="","",Line[Approx Centroid X])</f>
        <v/>
      </c>
      <c r="E402" s="58" t="str">
        <f>IF(Line[Approx Centroid Y]="","",Line[Approx Centroid Y])</f>
        <v/>
      </c>
      <c r="F402" s="3" t="str">
        <f>IF(Line[Replacement Asset]="","",Line[Replacement Asset])</f>
        <v/>
      </c>
      <c r="G402" s="3" t="str">
        <f>IF(Line[Asset ID]="","",UPPER(Line[Asset ID]))</f>
        <v/>
      </c>
      <c r="H402" s="3" t="str">
        <f>IF(Line[Asset Group]="","",VLOOKUP(Line[Asset Group],asset_grp_line,4,FALSE))</f>
        <v/>
      </c>
      <c r="I402" s="3" t="str">
        <f>IF(Line[Asset Group]="","",VLOOKUP(Line[Asset Group],asset_grp_line,2,FALSE))</f>
        <v/>
      </c>
      <c r="J402" s="3" t="str">
        <f>IF(Line[Asset Group]="","",VLOOKUP(Line[Asset Group],asset_grp_line,3,FALSE))</f>
        <v/>
      </c>
      <c r="K402" s="3" t="str">
        <f>IF(Line[Asset Group]="","",VLOOKUP(Line[Asset Type],type_master_list,2,FALSE))</f>
        <v/>
      </c>
      <c r="L402" s="3" t="str">
        <f>IF(Line[Asset Name]="","",PROPER(Line[Asset Name]))</f>
        <v/>
      </c>
      <c r="M402" s="11" t="str">
        <f>IF(Line[Install Date]="","",(Line[Install Date]))</f>
        <v/>
      </c>
      <c r="N402" s="3" t="str">
        <f>IF(Line[Note]="","",PROPER(Line[Note]))</f>
        <v/>
      </c>
      <c r="O402" s="3" t="str">
        <f>IF(Line[Resource Consent Number]="","",UPPER(Line[Resource Consent Number]))</f>
        <v/>
      </c>
      <c r="P402" s="53" t="str">
        <f>IF(Line[Asset Unit Cost]="","",Line[Asset Unit Cost])</f>
        <v/>
      </c>
      <c r="Q402" s="3" t="str">
        <f>IF(Line[Added By]="","",UPPER(Line[Added By]))</f>
        <v/>
      </c>
      <c r="R402" s="11" t="str">
        <f>IF(Line[Added Date]="","",(Line[Added Date]))</f>
        <v/>
      </c>
      <c r="S402" s="3" t="str">
        <f>IF(Line[Z COORD]="","",PROPER(Line[Z COORD]))</f>
        <v/>
      </c>
      <c r="T402" s="3" t="str">
        <f>IF(Line[Asset Description]="","",PROPER(Line[Asset Description]))</f>
        <v/>
      </c>
      <c r="U402" s="3" t="str">
        <f>IF(Line[Asset Group]="","",VLOOKUP(Line[Wall SubType],subdom_master_gdb,2,FALSE))</f>
        <v/>
      </c>
      <c r="V402" s="3" t="str">
        <f>IF(Line[Asset Group]="","",VLOOKUP(Line[Material],material_master,2,FALSE))</f>
        <v/>
      </c>
      <c r="W402" s="3" t="str">
        <f>IF(Line[Height m]="","",Line[Height m])</f>
        <v/>
      </c>
      <c r="X402" s="3" t="str">
        <f>IF(Line[Length m]="","",Line[Length m])</f>
        <v/>
      </c>
      <c r="Y402" s="3" t="str">
        <f>IF(Line[Width m]="","",Line[Width m])</f>
        <v/>
      </c>
      <c r="Z402" s="3" t="str">
        <f>IF(Line[Asset Group]="","",VLOOKUP(Line[Purpose],f_g_function,2,FALSE))</f>
        <v/>
      </c>
      <c r="AA402" s="3" t="str">
        <f>IF(Line[Asset Group]="","",VLOOKUP(Line[Post Material],material_master,2,FALSE))</f>
        <v/>
      </c>
      <c r="AB402" s="3" t="str">
        <f>IF(Line[Pipe Diameter mm]="","",Line[Pipe Diameter mm])</f>
        <v/>
      </c>
      <c r="AC402" s="3" t="str">
        <f>IF(Line[Asset Group]="","",VLOOKUP(Line[Pipe Material],irrigation_pipe_material,2,FALSE))</f>
        <v/>
      </c>
      <c r="AD402" s="3" t="str">
        <f>IF(Line[Asset Group]="","",VLOOKUP(Line[System],irrigation_system,2,FALSE))</f>
        <v/>
      </c>
      <c r="AE402" s="3" t="str">
        <f>IF(Line[Asset Group]="","",VLOOKUP(Line[Status],irrigation_status,2,FALSE))</f>
        <v/>
      </c>
      <c r="AF402" s="3" t="str">
        <f>IF(Line[Asset Group]="","",VLOOKUP(Line[Surface],subdom_master_gdb,2,FALSE))</f>
        <v/>
      </c>
      <c r="AG402" s="3" t="str">
        <f>IF(Line[Surface Layer Depth mm]="","",Line[Surface Layer Depth mm])</f>
        <v/>
      </c>
      <c r="AH402" s="3" t="str">
        <f>IF(Line[Av Width m]="","",Line[Av Width m])</f>
        <v/>
      </c>
      <c r="AI402" s="3" t="str">
        <f>IF(Line[Asset Group]="","",VLOOKUP(Line[Cycle],yes_no,2,FALSE))</f>
        <v/>
      </c>
      <c r="AJ402" s="3" t="str">
        <f>IF(Line[Asset Group]="","",VLOOKUP(Line[Species],hedge_species,2,FALSE))</f>
        <v/>
      </c>
    </row>
    <row r="403" spans="1:36" s="3" customFormat="1" x14ac:dyDescent="0.2">
      <c r="A403" s="3" t="str">
        <f>IF(Line[DWG File Name]="","",Line[DWG File Name])</f>
        <v/>
      </c>
      <c r="B403" s="3" t="str">
        <f>IF(Line[DWG Layer Name]="","",Line[DWG Layer Name])</f>
        <v/>
      </c>
      <c r="C403" s="3" t="str">
        <f>IF(Line[DWG Handle]="","",Line[DWG Handle])</f>
        <v/>
      </c>
      <c r="D403" s="58" t="str">
        <f>IF(Line[Approx Centroid X]="","",Line[Approx Centroid X])</f>
        <v/>
      </c>
      <c r="E403" s="58" t="str">
        <f>IF(Line[Approx Centroid Y]="","",Line[Approx Centroid Y])</f>
        <v/>
      </c>
      <c r="F403" s="3" t="str">
        <f>IF(Line[Replacement Asset]="","",Line[Replacement Asset])</f>
        <v/>
      </c>
      <c r="G403" s="3" t="str">
        <f>IF(Line[Asset ID]="","",UPPER(Line[Asset ID]))</f>
        <v/>
      </c>
      <c r="H403" s="3" t="str">
        <f>IF(Line[Asset Group]="","",VLOOKUP(Line[Asset Group],asset_grp_line,4,FALSE))</f>
        <v/>
      </c>
      <c r="I403" s="3" t="str">
        <f>IF(Line[Asset Group]="","",VLOOKUP(Line[Asset Group],asset_grp_line,2,FALSE))</f>
        <v/>
      </c>
      <c r="J403" s="3" t="str">
        <f>IF(Line[Asset Group]="","",VLOOKUP(Line[Asset Group],asset_grp_line,3,FALSE))</f>
        <v/>
      </c>
      <c r="K403" s="3" t="str">
        <f>IF(Line[Asset Group]="","",VLOOKUP(Line[Asset Type],type_master_list,2,FALSE))</f>
        <v/>
      </c>
      <c r="L403" s="3" t="str">
        <f>IF(Line[Asset Name]="","",PROPER(Line[Asset Name]))</f>
        <v/>
      </c>
      <c r="M403" s="11" t="str">
        <f>IF(Line[Install Date]="","",(Line[Install Date]))</f>
        <v/>
      </c>
      <c r="N403" s="3" t="str">
        <f>IF(Line[Note]="","",PROPER(Line[Note]))</f>
        <v/>
      </c>
      <c r="O403" s="3" t="str">
        <f>IF(Line[Resource Consent Number]="","",UPPER(Line[Resource Consent Number]))</f>
        <v/>
      </c>
      <c r="P403" s="53" t="str">
        <f>IF(Line[Asset Unit Cost]="","",Line[Asset Unit Cost])</f>
        <v/>
      </c>
      <c r="Q403" s="3" t="str">
        <f>IF(Line[Added By]="","",UPPER(Line[Added By]))</f>
        <v/>
      </c>
      <c r="R403" s="11" t="str">
        <f>IF(Line[Added Date]="","",(Line[Added Date]))</f>
        <v/>
      </c>
      <c r="S403" s="3" t="str">
        <f>IF(Line[Z COORD]="","",PROPER(Line[Z COORD]))</f>
        <v/>
      </c>
      <c r="T403" s="3" t="str">
        <f>IF(Line[Asset Description]="","",PROPER(Line[Asset Description]))</f>
        <v/>
      </c>
      <c r="U403" s="3" t="str">
        <f>IF(Line[Asset Group]="","",VLOOKUP(Line[Wall SubType],subdom_master_gdb,2,FALSE))</f>
        <v/>
      </c>
      <c r="V403" s="3" t="str">
        <f>IF(Line[Asset Group]="","",VLOOKUP(Line[Material],material_master,2,FALSE))</f>
        <v/>
      </c>
      <c r="W403" s="3" t="str">
        <f>IF(Line[Height m]="","",Line[Height m])</f>
        <v/>
      </c>
      <c r="X403" s="3" t="str">
        <f>IF(Line[Length m]="","",Line[Length m])</f>
        <v/>
      </c>
      <c r="Y403" s="3" t="str">
        <f>IF(Line[Width m]="","",Line[Width m])</f>
        <v/>
      </c>
      <c r="Z403" s="3" t="str">
        <f>IF(Line[Asset Group]="","",VLOOKUP(Line[Purpose],f_g_function,2,FALSE))</f>
        <v/>
      </c>
      <c r="AA403" s="3" t="str">
        <f>IF(Line[Asset Group]="","",VLOOKUP(Line[Post Material],material_master,2,FALSE))</f>
        <v/>
      </c>
      <c r="AB403" s="3" t="str">
        <f>IF(Line[Pipe Diameter mm]="","",Line[Pipe Diameter mm])</f>
        <v/>
      </c>
      <c r="AC403" s="3" t="str">
        <f>IF(Line[Asset Group]="","",VLOOKUP(Line[Pipe Material],irrigation_pipe_material,2,FALSE))</f>
        <v/>
      </c>
      <c r="AD403" s="3" t="str">
        <f>IF(Line[Asset Group]="","",VLOOKUP(Line[System],irrigation_system,2,FALSE))</f>
        <v/>
      </c>
      <c r="AE403" s="3" t="str">
        <f>IF(Line[Asset Group]="","",VLOOKUP(Line[Status],irrigation_status,2,FALSE))</f>
        <v/>
      </c>
      <c r="AF403" s="3" t="str">
        <f>IF(Line[Asset Group]="","",VLOOKUP(Line[Surface],subdom_master_gdb,2,FALSE))</f>
        <v/>
      </c>
      <c r="AG403" s="3" t="str">
        <f>IF(Line[Surface Layer Depth mm]="","",Line[Surface Layer Depth mm])</f>
        <v/>
      </c>
      <c r="AH403" s="3" t="str">
        <f>IF(Line[Av Width m]="","",Line[Av Width m])</f>
        <v/>
      </c>
      <c r="AI403" s="3" t="str">
        <f>IF(Line[Asset Group]="","",VLOOKUP(Line[Cycle],yes_no,2,FALSE))</f>
        <v/>
      </c>
      <c r="AJ403" s="3" t="str">
        <f>IF(Line[Asset Group]="","",VLOOKUP(Line[Species],hedge_species,2,FALSE))</f>
        <v/>
      </c>
    </row>
    <row r="404" spans="1:36" s="3" customFormat="1" x14ac:dyDescent="0.2">
      <c r="A404" s="3" t="str">
        <f>IF(Line[DWG File Name]="","",Line[DWG File Name])</f>
        <v/>
      </c>
      <c r="B404" s="3" t="str">
        <f>IF(Line[DWG Layer Name]="","",Line[DWG Layer Name])</f>
        <v/>
      </c>
      <c r="C404" s="3" t="str">
        <f>IF(Line[DWG Handle]="","",Line[DWG Handle])</f>
        <v/>
      </c>
      <c r="D404" s="58" t="str">
        <f>IF(Line[Approx Centroid X]="","",Line[Approx Centroid X])</f>
        <v/>
      </c>
      <c r="E404" s="58" t="str">
        <f>IF(Line[Approx Centroid Y]="","",Line[Approx Centroid Y])</f>
        <v/>
      </c>
      <c r="F404" s="3" t="str">
        <f>IF(Line[Replacement Asset]="","",Line[Replacement Asset])</f>
        <v/>
      </c>
      <c r="G404" s="3" t="str">
        <f>IF(Line[Asset ID]="","",UPPER(Line[Asset ID]))</f>
        <v/>
      </c>
      <c r="H404" s="3" t="str">
        <f>IF(Line[Asset Group]="","",VLOOKUP(Line[Asset Group],asset_grp_line,4,FALSE))</f>
        <v/>
      </c>
      <c r="I404" s="3" t="str">
        <f>IF(Line[Asset Group]="","",VLOOKUP(Line[Asset Group],asset_grp_line,2,FALSE))</f>
        <v/>
      </c>
      <c r="J404" s="3" t="str">
        <f>IF(Line[Asset Group]="","",VLOOKUP(Line[Asset Group],asset_grp_line,3,FALSE))</f>
        <v/>
      </c>
      <c r="K404" s="3" t="str">
        <f>IF(Line[Asset Group]="","",VLOOKUP(Line[Asset Type],type_master_list,2,FALSE))</f>
        <v/>
      </c>
      <c r="L404" s="3" t="str">
        <f>IF(Line[Asset Name]="","",PROPER(Line[Asset Name]))</f>
        <v/>
      </c>
      <c r="M404" s="11" t="str">
        <f>IF(Line[Install Date]="","",(Line[Install Date]))</f>
        <v/>
      </c>
      <c r="N404" s="3" t="str">
        <f>IF(Line[Note]="","",PROPER(Line[Note]))</f>
        <v/>
      </c>
      <c r="O404" s="3" t="str">
        <f>IF(Line[Resource Consent Number]="","",UPPER(Line[Resource Consent Number]))</f>
        <v/>
      </c>
      <c r="P404" s="53" t="str">
        <f>IF(Line[Asset Unit Cost]="","",Line[Asset Unit Cost])</f>
        <v/>
      </c>
      <c r="Q404" s="3" t="str">
        <f>IF(Line[Added By]="","",UPPER(Line[Added By]))</f>
        <v/>
      </c>
      <c r="R404" s="11" t="str">
        <f>IF(Line[Added Date]="","",(Line[Added Date]))</f>
        <v/>
      </c>
      <c r="S404" s="3" t="str">
        <f>IF(Line[Z COORD]="","",PROPER(Line[Z COORD]))</f>
        <v/>
      </c>
      <c r="T404" s="3" t="str">
        <f>IF(Line[Asset Description]="","",PROPER(Line[Asset Description]))</f>
        <v/>
      </c>
      <c r="U404" s="3" t="str">
        <f>IF(Line[Asset Group]="","",VLOOKUP(Line[Wall SubType],subdom_master_gdb,2,FALSE))</f>
        <v/>
      </c>
      <c r="V404" s="3" t="str">
        <f>IF(Line[Asset Group]="","",VLOOKUP(Line[Material],material_master,2,FALSE))</f>
        <v/>
      </c>
      <c r="W404" s="3" t="str">
        <f>IF(Line[Height m]="","",Line[Height m])</f>
        <v/>
      </c>
      <c r="X404" s="3" t="str">
        <f>IF(Line[Length m]="","",Line[Length m])</f>
        <v/>
      </c>
      <c r="Y404" s="3" t="str">
        <f>IF(Line[Width m]="","",Line[Width m])</f>
        <v/>
      </c>
      <c r="Z404" s="3" t="str">
        <f>IF(Line[Asset Group]="","",VLOOKUP(Line[Purpose],f_g_function,2,FALSE))</f>
        <v/>
      </c>
      <c r="AA404" s="3" t="str">
        <f>IF(Line[Asset Group]="","",VLOOKUP(Line[Post Material],material_master,2,FALSE))</f>
        <v/>
      </c>
      <c r="AB404" s="3" t="str">
        <f>IF(Line[Pipe Diameter mm]="","",Line[Pipe Diameter mm])</f>
        <v/>
      </c>
      <c r="AC404" s="3" t="str">
        <f>IF(Line[Asset Group]="","",VLOOKUP(Line[Pipe Material],irrigation_pipe_material,2,FALSE))</f>
        <v/>
      </c>
      <c r="AD404" s="3" t="str">
        <f>IF(Line[Asset Group]="","",VLOOKUP(Line[System],irrigation_system,2,FALSE))</f>
        <v/>
      </c>
      <c r="AE404" s="3" t="str">
        <f>IF(Line[Asset Group]="","",VLOOKUP(Line[Status],irrigation_status,2,FALSE))</f>
        <v/>
      </c>
      <c r="AF404" s="3" t="str">
        <f>IF(Line[Asset Group]="","",VLOOKUP(Line[Surface],subdom_master_gdb,2,FALSE))</f>
        <v/>
      </c>
      <c r="AG404" s="3" t="str">
        <f>IF(Line[Surface Layer Depth mm]="","",Line[Surface Layer Depth mm])</f>
        <v/>
      </c>
      <c r="AH404" s="3" t="str">
        <f>IF(Line[Av Width m]="","",Line[Av Width m])</f>
        <v/>
      </c>
      <c r="AI404" s="3" t="str">
        <f>IF(Line[Asset Group]="","",VLOOKUP(Line[Cycle],yes_no,2,FALSE))</f>
        <v/>
      </c>
      <c r="AJ404" s="3" t="str">
        <f>IF(Line[Asset Group]="","",VLOOKUP(Line[Species],hedge_species,2,FALSE))</f>
        <v/>
      </c>
    </row>
    <row r="405" spans="1:36" s="3" customFormat="1" x14ac:dyDescent="0.2">
      <c r="A405" s="3" t="str">
        <f>IF(Line[DWG File Name]="","",Line[DWG File Name])</f>
        <v/>
      </c>
      <c r="B405" s="3" t="str">
        <f>IF(Line[DWG Layer Name]="","",Line[DWG Layer Name])</f>
        <v/>
      </c>
      <c r="C405" s="3" t="str">
        <f>IF(Line[DWG Handle]="","",Line[DWG Handle])</f>
        <v/>
      </c>
      <c r="D405" s="58" t="str">
        <f>IF(Line[Approx Centroid X]="","",Line[Approx Centroid X])</f>
        <v/>
      </c>
      <c r="E405" s="58" t="str">
        <f>IF(Line[Approx Centroid Y]="","",Line[Approx Centroid Y])</f>
        <v/>
      </c>
      <c r="F405" s="3" t="str">
        <f>IF(Line[Replacement Asset]="","",Line[Replacement Asset])</f>
        <v/>
      </c>
      <c r="G405" s="3" t="str">
        <f>IF(Line[Asset ID]="","",UPPER(Line[Asset ID]))</f>
        <v/>
      </c>
      <c r="H405" s="3" t="str">
        <f>IF(Line[Asset Group]="","",VLOOKUP(Line[Asset Group],asset_grp_line,4,FALSE))</f>
        <v/>
      </c>
      <c r="I405" s="3" t="str">
        <f>IF(Line[Asset Group]="","",VLOOKUP(Line[Asset Group],asset_grp_line,2,FALSE))</f>
        <v/>
      </c>
      <c r="J405" s="3" t="str">
        <f>IF(Line[Asset Group]="","",VLOOKUP(Line[Asset Group],asset_grp_line,3,FALSE))</f>
        <v/>
      </c>
      <c r="K405" s="3" t="str">
        <f>IF(Line[Asset Group]="","",VLOOKUP(Line[Asset Type],type_master_list,2,FALSE))</f>
        <v/>
      </c>
      <c r="L405" s="3" t="str">
        <f>IF(Line[Asset Name]="","",PROPER(Line[Asset Name]))</f>
        <v/>
      </c>
      <c r="M405" s="11" t="str">
        <f>IF(Line[Install Date]="","",(Line[Install Date]))</f>
        <v/>
      </c>
      <c r="N405" s="3" t="str">
        <f>IF(Line[Note]="","",PROPER(Line[Note]))</f>
        <v/>
      </c>
      <c r="O405" s="3" t="str">
        <f>IF(Line[Resource Consent Number]="","",UPPER(Line[Resource Consent Number]))</f>
        <v/>
      </c>
      <c r="P405" s="53" t="str">
        <f>IF(Line[Asset Unit Cost]="","",Line[Asset Unit Cost])</f>
        <v/>
      </c>
      <c r="Q405" s="3" t="str">
        <f>IF(Line[Added By]="","",UPPER(Line[Added By]))</f>
        <v/>
      </c>
      <c r="R405" s="11" t="str">
        <f>IF(Line[Added Date]="","",(Line[Added Date]))</f>
        <v/>
      </c>
      <c r="S405" s="3" t="str">
        <f>IF(Line[Z COORD]="","",PROPER(Line[Z COORD]))</f>
        <v/>
      </c>
      <c r="T405" s="3" t="str">
        <f>IF(Line[Asset Description]="","",PROPER(Line[Asset Description]))</f>
        <v/>
      </c>
      <c r="U405" s="3" t="str">
        <f>IF(Line[Asset Group]="","",VLOOKUP(Line[Wall SubType],subdom_master_gdb,2,FALSE))</f>
        <v/>
      </c>
      <c r="V405" s="3" t="str">
        <f>IF(Line[Asset Group]="","",VLOOKUP(Line[Material],material_master,2,FALSE))</f>
        <v/>
      </c>
      <c r="W405" s="3" t="str">
        <f>IF(Line[Height m]="","",Line[Height m])</f>
        <v/>
      </c>
      <c r="X405" s="3" t="str">
        <f>IF(Line[Length m]="","",Line[Length m])</f>
        <v/>
      </c>
      <c r="Y405" s="3" t="str">
        <f>IF(Line[Width m]="","",Line[Width m])</f>
        <v/>
      </c>
      <c r="Z405" s="3" t="str">
        <f>IF(Line[Asset Group]="","",VLOOKUP(Line[Purpose],f_g_function,2,FALSE))</f>
        <v/>
      </c>
      <c r="AA405" s="3" t="str">
        <f>IF(Line[Asset Group]="","",VLOOKUP(Line[Post Material],material_master,2,FALSE))</f>
        <v/>
      </c>
      <c r="AB405" s="3" t="str">
        <f>IF(Line[Pipe Diameter mm]="","",Line[Pipe Diameter mm])</f>
        <v/>
      </c>
      <c r="AC405" s="3" t="str">
        <f>IF(Line[Asset Group]="","",VLOOKUP(Line[Pipe Material],irrigation_pipe_material,2,FALSE))</f>
        <v/>
      </c>
      <c r="AD405" s="3" t="str">
        <f>IF(Line[Asset Group]="","",VLOOKUP(Line[System],irrigation_system,2,FALSE))</f>
        <v/>
      </c>
      <c r="AE405" s="3" t="str">
        <f>IF(Line[Asset Group]="","",VLOOKUP(Line[Status],irrigation_status,2,FALSE))</f>
        <v/>
      </c>
      <c r="AF405" s="3" t="str">
        <f>IF(Line[Asset Group]="","",VLOOKUP(Line[Surface],subdom_master_gdb,2,FALSE))</f>
        <v/>
      </c>
      <c r="AG405" s="3" t="str">
        <f>IF(Line[Surface Layer Depth mm]="","",Line[Surface Layer Depth mm])</f>
        <v/>
      </c>
      <c r="AH405" s="3" t="str">
        <f>IF(Line[Av Width m]="","",Line[Av Width m])</f>
        <v/>
      </c>
      <c r="AI405" s="3" t="str">
        <f>IF(Line[Asset Group]="","",VLOOKUP(Line[Cycle],yes_no,2,FALSE))</f>
        <v/>
      </c>
      <c r="AJ405" s="3" t="str">
        <f>IF(Line[Asset Group]="","",VLOOKUP(Line[Species],hedge_species,2,FALSE))</f>
        <v/>
      </c>
    </row>
    <row r="406" spans="1:36" s="3" customFormat="1" x14ac:dyDescent="0.2">
      <c r="A406" s="3" t="str">
        <f>IF(Line[DWG File Name]="","",Line[DWG File Name])</f>
        <v/>
      </c>
      <c r="B406" s="3" t="str">
        <f>IF(Line[DWG Layer Name]="","",Line[DWG Layer Name])</f>
        <v/>
      </c>
      <c r="C406" s="3" t="str">
        <f>IF(Line[DWG Handle]="","",Line[DWG Handle])</f>
        <v/>
      </c>
      <c r="D406" s="58" t="str">
        <f>IF(Line[Approx Centroid X]="","",Line[Approx Centroid X])</f>
        <v/>
      </c>
      <c r="E406" s="58" t="str">
        <f>IF(Line[Approx Centroid Y]="","",Line[Approx Centroid Y])</f>
        <v/>
      </c>
      <c r="F406" s="3" t="str">
        <f>IF(Line[Replacement Asset]="","",Line[Replacement Asset])</f>
        <v/>
      </c>
      <c r="G406" s="3" t="str">
        <f>IF(Line[Asset ID]="","",UPPER(Line[Asset ID]))</f>
        <v/>
      </c>
      <c r="H406" s="3" t="str">
        <f>IF(Line[Asset Group]="","",VLOOKUP(Line[Asset Group],asset_grp_line,4,FALSE))</f>
        <v/>
      </c>
      <c r="I406" s="3" t="str">
        <f>IF(Line[Asset Group]="","",VLOOKUP(Line[Asset Group],asset_grp_line,2,FALSE))</f>
        <v/>
      </c>
      <c r="J406" s="3" t="str">
        <f>IF(Line[Asset Group]="","",VLOOKUP(Line[Asset Group],asset_grp_line,3,FALSE))</f>
        <v/>
      </c>
      <c r="K406" s="3" t="str">
        <f>IF(Line[Asset Group]="","",VLOOKUP(Line[Asset Type],type_master_list,2,FALSE))</f>
        <v/>
      </c>
      <c r="L406" s="3" t="str">
        <f>IF(Line[Asset Name]="","",PROPER(Line[Asset Name]))</f>
        <v/>
      </c>
      <c r="M406" s="11" t="str">
        <f>IF(Line[Install Date]="","",(Line[Install Date]))</f>
        <v/>
      </c>
      <c r="N406" s="3" t="str">
        <f>IF(Line[Note]="","",PROPER(Line[Note]))</f>
        <v/>
      </c>
      <c r="O406" s="3" t="str">
        <f>IF(Line[Resource Consent Number]="","",UPPER(Line[Resource Consent Number]))</f>
        <v/>
      </c>
      <c r="P406" s="53" t="str">
        <f>IF(Line[Asset Unit Cost]="","",Line[Asset Unit Cost])</f>
        <v/>
      </c>
      <c r="Q406" s="3" t="str">
        <f>IF(Line[Added By]="","",UPPER(Line[Added By]))</f>
        <v/>
      </c>
      <c r="R406" s="11" t="str">
        <f>IF(Line[Added Date]="","",(Line[Added Date]))</f>
        <v/>
      </c>
      <c r="S406" s="3" t="str">
        <f>IF(Line[Z COORD]="","",PROPER(Line[Z COORD]))</f>
        <v/>
      </c>
      <c r="T406" s="3" t="str">
        <f>IF(Line[Asset Description]="","",PROPER(Line[Asset Description]))</f>
        <v/>
      </c>
      <c r="U406" s="3" t="str">
        <f>IF(Line[Asset Group]="","",VLOOKUP(Line[Wall SubType],subdom_master_gdb,2,FALSE))</f>
        <v/>
      </c>
      <c r="V406" s="3" t="str">
        <f>IF(Line[Asset Group]="","",VLOOKUP(Line[Material],material_master,2,FALSE))</f>
        <v/>
      </c>
      <c r="W406" s="3" t="str">
        <f>IF(Line[Height m]="","",Line[Height m])</f>
        <v/>
      </c>
      <c r="X406" s="3" t="str">
        <f>IF(Line[Length m]="","",Line[Length m])</f>
        <v/>
      </c>
      <c r="Y406" s="3" t="str">
        <f>IF(Line[Width m]="","",Line[Width m])</f>
        <v/>
      </c>
      <c r="Z406" s="3" t="str">
        <f>IF(Line[Asset Group]="","",VLOOKUP(Line[Purpose],f_g_function,2,FALSE))</f>
        <v/>
      </c>
      <c r="AA406" s="3" t="str">
        <f>IF(Line[Asset Group]="","",VLOOKUP(Line[Post Material],material_master,2,FALSE))</f>
        <v/>
      </c>
      <c r="AB406" s="3" t="str">
        <f>IF(Line[Pipe Diameter mm]="","",Line[Pipe Diameter mm])</f>
        <v/>
      </c>
      <c r="AC406" s="3" t="str">
        <f>IF(Line[Asset Group]="","",VLOOKUP(Line[Pipe Material],irrigation_pipe_material,2,FALSE))</f>
        <v/>
      </c>
      <c r="AD406" s="3" t="str">
        <f>IF(Line[Asset Group]="","",VLOOKUP(Line[System],irrigation_system,2,FALSE))</f>
        <v/>
      </c>
      <c r="AE406" s="3" t="str">
        <f>IF(Line[Asset Group]="","",VLOOKUP(Line[Status],irrigation_status,2,FALSE))</f>
        <v/>
      </c>
      <c r="AF406" s="3" t="str">
        <f>IF(Line[Asset Group]="","",VLOOKUP(Line[Surface],subdom_master_gdb,2,FALSE))</f>
        <v/>
      </c>
      <c r="AG406" s="3" t="str">
        <f>IF(Line[Surface Layer Depth mm]="","",Line[Surface Layer Depth mm])</f>
        <v/>
      </c>
      <c r="AH406" s="3" t="str">
        <f>IF(Line[Av Width m]="","",Line[Av Width m])</f>
        <v/>
      </c>
      <c r="AI406" s="3" t="str">
        <f>IF(Line[Asset Group]="","",VLOOKUP(Line[Cycle],yes_no,2,FALSE))</f>
        <v/>
      </c>
      <c r="AJ406" s="3" t="str">
        <f>IF(Line[Asset Group]="","",VLOOKUP(Line[Species],hedge_species,2,FALSE))</f>
        <v/>
      </c>
    </row>
    <row r="407" spans="1:36" s="3" customFormat="1" x14ac:dyDescent="0.2">
      <c r="A407" s="3" t="str">
        <f>IF(Line[DWG File Name]="","",Line[DWG File Name])</f>
        <v/>
      </c>
      <c r="B407" s="3" t="str">
        <f>IF(Line[DWG Layer Name]="","",Line[DWG Layer Name])</f>
        <v/>
      </c>
      <c r="C407" s="3" t="str">
        <f>IF(Line[DWG Handle]="","",Line[DWG Handle])</f>
        <v/>
      </c>
      <c r="D407" s="58" t="str">
        <f>IF(Line[Approx Centroid X]="","",Line[Approx Centroid X])</f>
        <v/>
      </c>
      <c r="E407" s="58" t="str">
        <f>IF(Line[Approx Centroid Y]="","",Line[Approx Centroid Y])</f>
        <v/>
      </c>
      <c r="F407" s="3" t="str">
        <f>IF(Line[Replacement Asset]="","",Line[Replacement Asset])</f>
        <v/>
      </c>
      <c r="G407" s="3" t="str">
        <f>IF(Line[Asset ID]="","",UPPER(Line[Asset ID]))</f>
        <v/>
      </c>
      <c r="H407" s="3" t="str">
        <f>IF(Line[Asset Group]="","",VLOOKUP(Line[Asset Group],asset_grp_line,4,FALSE))</f>
        <v/>
      </c>
      <c r="I407" s="3" t="str">
        <f>IF(Line[Asset Group]="","",VLOOKUP(Line[Asset Group],asset_grp_line,2,FALSE))</f>
        <v/>
      </c>
      <c r="J407" s="3" t="str">
        <f>IF(Line[Asset Group]="","",VLOOKUP(Line[Asset Group],asset_grp_line,3,FALSE))</f>
        <v/>
      </c>
      <c r="K407" s="3" t="str">
        <f>IF(Line[Asset Group]="","",VLOOKUP(Line[Asset Type],type_master_list,2,FALSE))</f>
        <v/>
      </c>
      <c r="L407" s="3" t="str">
        <f>IF(Line[Asset Name]="","",PROPER(Line[Asset Name]))</f>
        <v/>
      </c>
      <c r="M407" s="11" t="str">
        <f>IF(Line[Install Date]="","",(Line[Install Date]))</f>
        <v/>
      </c>
      <c r="N407" s="3" t="str">
        <f>IF(Line[Note]="","",PROPER(Line[Note]))</f>
        <v/>
      </c>
      <c r="O407" s="3" t="str">
        <f>IF(Line[Resource Consent Number]="","",UPPER(Line[Resource Consent Number]))</f>
        <v/>
      </c>
      <c r="P407" s="53" t="str">
        <f>IF(Line[Asset Unit Cost]="","",Line[Asset Unit Cost])</f>
        <v/>
      </c>
      <c r="Q407" s="3" t="str">
        <f>IF(Line[Added By]="","",UPPER(Line[Added By]))</f>
        <v/>
      </c>
      <c r="R407" s="11" t="str">
        <f>IF(Line[Added Date]="","",(Line[Added Date]))</f>
        <v/>
      </c>
      <c r="S407" s="3" t="str">
        <f>IF(Line[Z COORD]="","",PROPER(Line[Z COORD]))</f>
        <v/>
      </c>
      <c r="T407" s="3" t="str">
        <f>IF(Line[Asset Description]="","",PROPER(Line[Asset Description]))</f>
        <v/>
      </c>
      <c r="U407" s="3" t="str">
        <f>IF(Line[Asset Group]="","",VLOOKUP(Line[Wall SubType],subdom_master_gdb,2,FALSE))</f>
        <v/>
      </c>
      <c r="V407" s="3" t="str">
        <f>IF(Line[Asset Group]="","",VLOOKUP(Line[Material],material_master,2,FALSE))</f>
        <v/>
      </c>
      <c r="W407" s="3" t="str">
        <f>IF(Line[Height m]="","",Line[Height m])</f>
        <v/>
      </c>
      <c r="X407" s="3" t="str">
        <f>IF(Line[Length m]="","",Line[Length m])</f>
        <v/>
      </c>
      <c r="Y407" s="3" t="str">
        <f>IF(Line[Width m]="","",Line[Width m])</f>
        <v/>
      </c>
      <c r="Z407" s="3" t="str">
        <f>IF(Line[Asset Group]="","",VLOOKUP(Line[Purpose],f_g_function,2,FALSE))</f>
        <v/>
      </c>
      <c r="AA407" s="3" t="str">
        <f>IF(Line[Asset Group]="","",VLOOKUP(Line[Post Material],material_master,2,FALSE))</f>
        <v/>
      </c>
      <c r="AB407" s="3" t="str">
        <f>IF(Line[Pipe Diameter mm]="","",Line[Pipe Diameter mm])</f>
        <v/>
      </c>
      <c r="AC407" s="3" t="str">
        <f>IF(Line[Asset Group]="","",VLOOKUP(Line[Pipe Material],irrigation_pipe_material,2,FALSE))</f>
        <v/>
      </c>
      <c r="AD407" s="3" t="str">
        <f>IF(Line[Asset Group]="","",VLOOKUP(Line[System],irrigation_system,2,FALSE))</f>
        <v/>
      </c>
      <c r="AE407" s="3" t="str">
        <f>IF(Line[Asset Group]="","",VLOOKUP(Line[Status],irrigation_status,2,FALSE))</f>
        <v/>
      </c>
      <c r="AF407" s="3" t="str">
        <f>IF(Line[Asset Group]="","",VLOOKUP(Line[Surface],subdom_master_gdb,2,FALSE))</f>
        <v/>
      </c>
      <c r="AG407" s="3" t="str">
        <f>IF(Line[Surface Layer Depth mm]="","",Line[Surface Layer Depth mm])</f>
        <v/>
      </c>
      <c r="AH407" s="3" t="str">
        <f>IF(Line[Av Width m]="","",Line[Av Width m])</f>
        <v/>
      </c>
      <c r="AI407" s="3" t="str">
        <f>IF(Line[Asset Group]="","",VLOOKUP(Line[Cycle],yes_no,2,FALSE))</f>
        <v/>
      </c>
      <c r="AJ407" s="3" t="str">
        <f>IF(Line[Asset Group]="","",VLOOKUP(Line[Species],hedge_species,2,FALSE))</f>
        <v/>
      </c>
    </row>
    <row r="408" spans="1:36" s="3" customFormat="1" x14ac:dyDescent="0.2">
      <c r="A408" s="3" t="str">
        <f>IF(Line[DWG File Name]="","",Line[DWG File Name])</f>
        <v/>
      </c>
      <c r="B408" s="3" t="str">
        <f>IF(Line[DWG Layer Name]="","",Line[DWG Layer Name])</f>
        <v/>
      </c>
      <c r="C408" s="3" t="str">
        <f>IF(Line[DWG Handle]="","",Line[DWG Handle])</f>
        <v/>
      </c>
      <c r="D408" s="58" t="str">
        <f>IF(Line[Approx Centroid X]="","",Line[Approx Centroid X])</f>
        <v/>
      </c>
      <c r="E408" s="58" t="str">
        <f>IF(Line[Approx Centroid Y]="","",Line[Approx Centroid Y])</f>
        <v/>
      </c>
      <c r="F408" s="3" t="str">
        <f>IF(Line[Replacement Asset]="","",Line[Replacement Asset])</f>
        <v/>
      </c>
      <c r="G408" s="3" t="str">
        <f>IF(Line[Asset ID]="","",UPPER(Line[Asset ID]))</f>
        <v/>
      </c>
      <c r="H408" s="3" t="str">
        <f>IF(Line[Asset Group]="","",VLOOKUP(Line[Asset Group],asset_grp_line,4,FALSE))</f>
        <v/>
      </c>
      <c r="I408" s="3" t="str">
        <f>IF(Line[Asset Group]="","",VLOOKUP(Line[Asset Group],asset_grp_line,2,FALSE))</f>
        <v/>
      </c>
      <c r="J408" s="3" t="str">
        <f>IF(Line[Asset Group]="","",VLOOKUP(Line[Asset Group],asset_grp_line,3,FALSE))</f>
        <v/>
      </c>
      <c r="K408" s="3" t="str">
        <f>IF(Line[Asset Group]="","",VLOOKUP(Line[Asset Type],type_master_list,2,FALSE))</f>
        <v/>
      </c>
      <c r="L408" s="3" t="str">
        <f>IF(Line[Asset Name]="","",PROPER(Line[Asset Name]))</f>
        <v/>
      </c>
      <c r="M408" s="11" t="str">
        <f>IF(Line[Install Date]="","",(Line[Install Date]))</f>
        <v/>
      </c>
      <c r="N408" s="3" t="str">
        <f>IF(Line[Note]="","",PROPER(Line[Note]))</f>
        <v/>
      </c>
      <c r="O408" s="3" t="str">
        <f>IF(Line[Resource Consent Number]="","",UPPER(Line[Resource Consent Number]))</f>
        <v/>
      </c>
      <c r="P408" s="53" t="str">
        <f>IF(Line[Asset Unit Cost]="","",Line[Asset Unit Cost])</f>
        <v/>
      </c>
      <c r="Q408" s="3" t="str">
        <f>IF(Line[Added By]="","",UPPER(Line[Added By]))</f>
        <v/>
      </c>
      <c r="R408" s="11" t="str">
        <f>IF(Line[Added Date]="","",(Line[Added Date]))</f>
        <v/>
      </c>
      <c r="S408" s="3" t="str">
        <f>IF(Line[Z COORD]="","",PROPER(Line[Z COORD]))</f>
        <v/>
      </c>
      <c r="T408" s="3" t="str">
        <f>IF(Line[Asset Description]="","",PROPER(Line[Asset Description]))</f>
        <v/>
      </c>
      <c r="U408" s="3" t="str">
        <f>IF(Line[Asset Group]="","",VLOOKUP(Line[Wall SubType],subdom_master_gdb,2,FALSE))</f>
        <v/>
      </c>
      <c r="V408" s="3" t="str">
        <f>IF(Line[Asset Group]="","",VLOOKUP(Line[Material],material_master,2,FALSE))</f>
        <v/>
      </c>
      <c r="W408" s="3" t="str">
        <f>IF(Line[Height m]="","",Line[Height m])</f>
        <v/>
      </c>
      <c r="X408" s="3" t="str">
        <f>IF(Line[Length m]="","",Line[Length m])</f>
        <v/>
      </c>
      <c r="Y408" s="3" t="str">
        <f>IF(Line[Width m]="","",Line[Width m])</f>
        <v/>
      </c>
      <c r="Z408" s="3" t="str">
        <f>IF(Line[Asset Group]="","",VLOOKUP(Line[Purpose],f_g_function,2,FALSE))</f>
        <v/>
      </c>
      <c r="AA408" s="3" t="str">
        <f>IF(Line[Asset Group]="","",VLOOKUP(Line[Post Material],material_master,2,FALSE))</f>
        <v/>
      </c>
      <c r="AB408" s="3" t="str">
        <f>IF(Line[Pipe Diameter mm]="","",Line[Pipe Diameter mm])</f>
        <v/>
      </c>
      <c r="AC408" s="3" t="str">
        <f>IF(Line[Asset Group]="","",VLOOKUP(Line[Pipe Material],irrigation_pipe_material,2,FALSE))</f>
        <v/>
      </c>
      <c r="AD408" s="3" t="str">
        <f>IF(Line[Asset Group]="","",VLOOKUP(Line[System],irrigation_system,2,FALSE))</f>
        <v/>
      </c>
      <c r="AE408" s="3" t="str">
        <f>IF(Line[Asset Group]="","",VLOOKUP(Line[Status],irrigation_status,2,FALSE))</f>
        <v/>
      </c>
      <c r="AF408" s="3" t="str">
        <f>IF(Line[Asset Group]="","",VLOOKUP(Line[Surface],subdom_master_gdb,2,FALSE))</f>
        <v/>
      </c>
      <c r="AG408" s="3" t="str">
        <f>IF(Line[Surface Layer Depth mm]="","",Line[Surface Layer Depth mm])</f>
        <v/>
      </c>
      <c r="AH408" s="3" t="str">
        <f>IF(Line[Av Width m]="","",Line[Av Width m])</f>
        <v/>
      </c>
      <c r="AI408" s="3" t="str">
        <f>IF(Line[Asset Group]="","",VLOOKUP(Line[Cycle],yes_no,2,FALSE))</f>
        <v/>
      </c>
      <c r="AJ408" s="3" t="str">
        <f>IF(Line[Asset Group]="","",VLOOKUP(Line[Species],hedge_species,2,FALSE))</f>
        <v/>
      </c>
    </row>
    <row r="409" spans="1:36" s="3" customFormat="1" x14ac:dyDescent="0.2">
      <c r="A409" s="3" t="str">
        <f>IF(Line[DWG File Name]="","",Line[DWG File Name])</f>
        <v/>
      </c>
      <c r="B409" s="3" t="str">
        <f>IF(Line[DWG Layer Name]="","",Line[DWG Layer Name])</f>
        <v/>
      </c>
      <c r="C409" s="3" t="str">
        <f>IF(Line[DWG Handle]="","",Line[DWG Handle])</f>
        <v/>
      </c>
      <c r="D409" s="58" t="str">
        <f>IF(Line[Approx Centroid X]="","",Line[Approx Centroid X])</f>
        <v/>
      </c>
      <c r="E409" s="58" t="str">
        <f>IF(Line[Approx Centroid Y]="","",Line[Approx Centroid Y])</f>
        <v/>
      </c>
      <c r="F409" s="3" t="str">
        <f>IF(Line[Replacement Asset]="","",Line[Replacement Asset])</f>
        <v/>
      </c>
      <c r="G409" s="3" t="str">
        <f>IF(Line[Asset ID]="","",UPPER(Line[Asset ID]))</f>
        <v/>
      </c>
      <c r="H409" s="3" t="str">
        <f>IF(Line[Asset Group]="","",VLOOKUP(Line[Asset Group],asset_grp_line,4,FALSE))</f>
        <v/>
      </c>
      <c r="I409" s="3" t="str">
        <f>IF(Line[Asset Group]="","",VLOOKUP(Line[Asset Group],asset_grp_line,2,FALSE))</f>
        <v/>
      </c>
      <c r="J409" s="3" t="str">
        <f>IF(Line[Asset Group]="","",VLOOKUP(Line[Asset Group],asset_grp_line,3,FALSE))</f>
        <v/>
      </c>
      <c r="K409" s="3" t="str">
        <f>IF(Line[Asset Group]="","",VLOOKUP(Line[Asset Type],type_master_list,2,FALSE))</f>
        <v/>
      </c>
      <c r="L409" s="3" t="str">
        <f>IF(Line[Asset Name]="","",PROPER(Line[Asset Name]))</f>
        <v/>
      </c>
      <c r="M409" s="11" t="str">
        <f>IF(Line[Install Date]="","",(Line[Install Date]))</f>
        <v/>
      </c>
      <c r="N409" s="3" t="str">
        <f>IF(Line[Note]="","",PROPER(Line[Note]))</f>
        <v/>
      </c>
      <c r="O409" s="3" t="str">
        <f>IF(Line[Resource Consent Number]="","",UPPER(Line[Resource Consent Number]))</f>
        <v/>
      </c>
      <c r="P409" s="53" t="str">
        <f>IF(Line[Asset Unit Cost]="","",Line[Asset Unit Cost])</f>
        <v/>
      </c>
      <c r="Q409" s="3" t="str">
        <f>IF(Line[Added By]="","",UPPER(Line[Added By]))</f>
        <v/>
      </c>
      <c r="R409" s="11" t="str">
        <f>IF(Line[Added Date]="","",(Line[Added Date]))</f>
        <v/>
      </c>
      <c r="S409" s="3" t="str">
        <f>IF(Line[Z COORD]="","",PROPER(Line[Z COORD]))</f>
        <v/>
      </c>
      <c r="T409" s="3" t="str">
        <f>IF(Line[Asset Description]="","",PROPER(Line[Asset Description]))</f>
        <v/>
      </c>
      <c r="U409" s="3" t="str">
        <f>IF(Line[Asset Group]="","",VLOOKUP(Line[Wall SubType],subdom_master_gdb,2,FALSE))</f>
        <v/>
      </c>
      <c r="V409" s="3" t="str">
        <f>IF(Line[Asset Group]="","",VLOOKUP(Line[Material],material_master,2,FALSE))</f>
        <v/>
      </c>
      <c r="W409" s="3" t="str">
        <f>IF(Line[Height m]="","",Line[Height m])</f>
        <v/>
      </c>
      <c r="X409" s="3" t="str">
        <f>IF(Line[Length m]="","",Line[Length m])</f>
        <v/>
      </c>
      <c r="Y409" s="3" t="str">
        <f>IF(Line[Width m]="","",Line[Width m])</f>
        <v/>
      </c>
      <c r="Z409" s="3" t="str">
        <f>IF(Line[Asset Group]="","",VLOOKUP(Line[Purpose],f_g_function,2,FALSE))</f>
        <v/>
      </c>
      <c r="AA409" s="3" t="str">
        <f>IF(Line[Asset Group]="","",VLOOKUP(Line[Post Material],material_master,2,FALSE))</f>
        <v/>
      </c>
      <c r="AB409" s="3" t="str">
        <f>IF(Line[Pipe Diameter mm]="","",Line[Pipe Diameter mm])</f>
        <v/>
      </c>
      <c r="AC409" s="3" t="str">
        <f>IF(Line[Asset Group]="","",VLOOKUP(Line[Pipe Material],irrigation_pipe_material,2,FALSE))</f>
        <v/>
      </c>
      <c r="AD409" s="3" t="str">
        <f>IF(Line[Asset Group]="","",VLOOKUP(Line[System],irrigation_system,2,FALSE))</f>
        <v/>
      </c>
      <c r="AE409" s="3" t="str">
        <f>IF(Line[Asset Group]="","",VLOOKUP(Line[Status],irrigation_status,2,FALSE))</f>
        <v/>
      </c>
      <c r="AF409" s="3" t="str">
        <f>IF(Line[Asset Group]="","",VLOOKUP(Line[Surface],subdom_master_gdb,2,FALSE))</f>
        <v/>
      </c>
      <c r="AG409" s="3" t="str">
        <f>IF(Line[Surface Layer Depth mm]="","",Line[Surface Layer Depth mm])</f>
        <v/>
      </c>
      <c r="AH409" s="3" t="str">
        <f>IF(Line[Av Width m]="","",Line[Av Width m])</f>
        <v/>
      </c>
      <c r="AI409" s="3" t="str">
        <f>IF(Line[Asset Group]="","",VLOOKUP(Line[Cycle],yes_no,2,FALSE))</f>
        <v/>
      </c>
      <c r="AJ409" s="3" t="str">
        <f>IF(Line[Asset Group]="","",VLOOKUP(Line[Species],hedge_species,2,FALSE))</f>
        <v/>
      </c>
    </row>
    <row r="410" spans="1:36" s="3" customFormat="1" x14ac:dyDescent="0.2">
      <c r="A410" s="3" t="str">
        <f>IF(Line[DWG File Name]="","",Line[DWG File Name])</f>
        <v/>
      </c>
      <c r="B410" s="3" t="str">
        <f>IF(Line[DWG Layer Name]="","",Line[DWG Layer Name])</f>
        <v/>
      </c>
      <c r="C410" s="3" t="str">
        <f>IF(Line[DWG Handle]="","",Line[DWG Handle])</f>
        <v/>
      </c>
      <c r="D410" s="58" t="str">
        <f>IF(Line[Approx Centroid X]="","",Line[Approx Centroid X])</f>
        <v/>
      </c>
      <c r="E410" s="58" t="str">
        <f>IF(Line[Approx Centroid Y]="","",Line[Approx Centroid Y])</f>
        <v/>
      </c>
      <c r="F410" s="3" t="str">
        <f>IF(Line[Replacement Asset]="","",Line[Replacement Asset])</f>
        <v/>
      </c>
      <c r="G410" s="3" t="str">
        <f>IF(Line[Asset ID]="","",UPPER(Line[Asset ID]))</f>
        <v/>
      </c>
      <c r="H410" s="3" t="str">
        <f>IF(Line[Asset Group]="","",VLOOKUP(Line[Asset Group],asset_grp_line,4,FALSE))</f>
        <v/>
      </c>
      <c r="I410" s="3" t="str">
        <f>IF(Line[Asset Group]="","",VLOOKUP(Line[Asset Group],asset_grp_line,2,FALSE))</f>
        <v/>
      </c>
      <c r="J410" s="3" t="str">
        <f>IF(Line[Asset Group]="","",VLOOKUP(Line[Asset Group],asset_grp_line,3,FALSE))</f>
        <v/>
      </c>
      <c r="K410" s="3" t="str">
        <f>IF(Line[Asset Group]="","",VLOOKUP(Line[Asset Type],type_master_list,2,FALSE))</f>
        <v/>
      </c>
      <c r="L410" s="3" t="str">
        <f>IF(Line[Asset Name]="","",PROPER(Line[Asset Name]))</f>
        <v/>
      </c>
      <c r="M410" s="11" t="str">
        <f>IF(Line[Install Date]="","",(Line[Install Date]))</f>
        <v/>
      </c>
      <c r="N410" s="3" t="str">
        <f>IF(Line[Note]="","",PROPER(Line[Note]))</f>
        <v/>
      </c>
      <c r="O410" s="3" t="str">
        <f>IF(Line[Resource Consent Number]="","",UPPER(Line[Resource Consent Number]))</f>
        <v/>
      </c>
      <c r="P410" s="53" t="str">
        <f>IF(Line[Asset Unit Cost]="","",Line[Asset Unit Cost])</f>
        <v/>
      </c>
      <c r="Q410" s="3" t="str">
        <f>IF(Line[Added By]="","",UPPER(Line[Added By]))</f>
        <v/>
      </c>
      <c r="R410" s="11" t="str">
        <f>IF(Line[Added Date]="","",(Line[Added Date]))</f>
        <v/>
      </c>
      <c r="S410" s="3" t="str">
        <f>IF(Line[Z COORD]="","",PROPER(Line[Z COORD]))</f>
        <v/>
      </c>
      <c r="T410" s="3" t="str">
        <f>IF(Line[Asset Description]="","",PROPER(Line[Asset Description]))</f>
        <v/>
      </c>
      <c r="U410" s="3" t="str">
        <f>IF(Line[Asset Group]="","",VLOOKUP(Line[Wall SubType],subdom_master_gdb,2,FALSE))</f>
        <v/>
      </c>
      <c r="V410" s="3" t="str">
        <f>IF(Line[Asset Group]="","",VLOOKUP(Line[Material],material_master,2,FALSE))</f>
        <v/>
      </c>
      <c r="W410" s="3" t="str">
        <f>IF(Line[Height m]="","",Line[Height m])</f>
        <v/>
      </c>
      <c r="X410" s="3" t="str">
        <f>IF(Line[Length m]="","",Line[Length m])</f>
        <v/>
      </c>
      <c r="Y410" s="3" t="str">
        <f>IF(Line[Width m]="","",Line[Width m])</f>
        <v/>
      </c>
      <c r="Z410" s="3" t="str">
        <f>IF(Line[Asset Group]="","",VLOOKUP(Line[Purpose],f_g_function,2,FALSE))</f>
        <v/>
      </c>
      <c r="AA410" s="3" t="str">
        <f>IF(Line[Asset Group]="","",VLOOKUP(Line[Post Material],material_master,2,FALSE))</f>
        <v/>
      </c>
      <c r="AB410" s="3" t="str">
        <f>IF(Line[Pipe Diameter mm]="","",Line[Pipe Diameter mm])</f>
        <v/>
      </c>
      <c r="AC410" s="3" t="str">
        <f>IF(Line[Asset Group]="","",VLOOKUP(Line[Pipe Material],irrigation_pipe_material,2,FALSE))</f>
        <v/>
      </c>
      <c r="AD410" s="3" t="str">
        <f>IF(Line[Asset Group]="","",VLOOKUP(Line[System],irrigation_system,2,FALSE))</f>
        <v/>
      </c>
      <c r="AE410" s="3" t="str">
        <f>IF(Line[Asset Group]="","",VLOOKUP(Line[Status],irrigation_status,2,FALSE))</f>
        <v/>
      </c>
      <c r="AF410" s="3" t="str">
        <f>IF(Line[Asset Group]="","",VLOOKUP(Line[Surface],subdom_master_gdb,2,FALSE))</f>
        <v/>
      </c>
      <c r="AG410" s="3" t="str">
        <f>IF(Line[Surface Layer Depth mm]="","",Line[Surface Layer Depth mm])</f>
        <v/>
      </c>
      <c r="AH410" s="3" t="str">
        <f>IF(Line[Av Width m]="","",Line[Av Width m])</f>
        <v/>
      </c>
      <c r="AI410" s="3" t="str">
        <f>IF(Line[Asset Group]="","",VLOOKUP(Line[Cycle],yes_no,2,FALSE))</f>
        <v/>
      </c>
      <c r="AJ410" s="3" t="str">
        <f>IF(Line[Asset Group]="","",VLOOKUP(Line[Species],hedge_species,2,FALSE))</f>
        <v/>
      </c>
    </row>
    <row r="411" spans="1:36" s="3" customFormat="1" x14ac:dyDescent="0.2">
      <c r="A411" s="3" t="str">
        <f>IF(Line[DWG File Name]="","",Line[DWG File Name])</f>
        <v/>
      </c>
      <c r="B411" s="3" t="str">
        <f>IF(Line[DWG Layer Name]="","",Line[DWG Layer Name])</f>
        <v/>
      </c>
      <c r="C411" s="3" t="str">
        <f>IF(Line[DWG Handle]="","",Line[DWG Handle])</f>
        <v/>
      </c>
      <c r="D411" s="58" t="str">
        <f>IF(Line[Approx Centroid X]="","",Line[Approx Centroid X])</f>
        <v/>
      </c>
      <c r="E411" s="58" t="str">
        <f>IF(Line[Approx Centroid Y]="","",Line[Approx Centroid Y])</f>
        <v/>
      </c>
      <c r="F411" s="3" t="str">
        <f>IF(Line[Replacement Asset]="","",Line[Replacement Asset])</f>
        <v/>
      </c>
      <c r="G411" s="3" t="str">
        <f>IF(Line[Asset ID]="","",UPPER(Line[Asset ID]))</f>
        <v/>
      </c>
      <c r="H411" s="3" t="str">
        <f>IF(Line[Asset Group]="","",VLOOKUP(Line[Asset Group],asset_grp_line,4,FALSE))</f>
        <v/>
      </c>
      <c r="I411" s="3" t="str">
        <f>IF(Line[Asset Group]="","",VLOOKUP(Line[Asset Group],asset_grp_line,2,FALSE))</f>
        <v/>
      </c>
      <c r="J411" s="3" t="str">
        <f>IF(Line[Asset Group]="","",VLOOKUP(Line[Asset Group],asset_grp_line,3,FALSE))</f>
        <v/>
      </c>
      <c r="K411" s="3" t="str">
        <f>IF(Line[Asset Group]="","",VLOOKUP(Line[Asset Type],type_master_list,2,FALSE))</f>
        <v/>
      </c>
      <c r="L411" s="3" t="str">
        <f>IF(Line[Asset Name]="","",PROPER(Line[Asset Name]))</f>
        <v/>
      </c>
      <c r="M411" s="11" t="str">
        <f>IF(Line[Install Date]="","",(Line[Install Date]))</f>
        <v/>
      </c>
      <c r="N411" s="3" t="str">
        <f>IF(Line[Note]="","",PROPER(Line[Note]))</f>
        <v/>
      </c>
      <c r="O411" s="3" t="str">
        <f>IF(Line[Resource Consent Number]="","",UPPER(Line[Resource Consent Number]))</f>
        <v/>
      </c>
      <c r="P411" s="53" t="str">
        <f>IF(Line[Asset Unit Cost]="","",Line[Asset Unit Cost])</f>
        <v/>
      </c>
      <c r="Q411" s="3" t="str">
        <f>IF(Line[Added By]="","",UPPER(Line[Added By]))</f>
        <v/>
      </c>
      <c r="R411" s="11" t="str">
        <f>IF(Line[Added Date]="","",(Line[Added Date]))</f>
        <v/>
      </c>
      <c r="S411" s="3" t="str">
        <f>IF(Line[Z COORD]="","",PROPER(Line[Z COORD]))</f>
        <v/>
      </c>
      <c r="T411" s="3" t="str">
        <f>IF(Line[Asset Description]="","",PROPER(Line[Asset Description]))</f>
        <v/>
      </c>
      <c r="U411" s="3" t="str">
        <f>IF(Line[Asset Group]="","",VLOOKUP(Line[Wall SubType],subdom_master_gdb,2,FALSE))</f>
        <v/>
      </c>
      <c r="V411" s="3" t="str">
        <f>IF(Line[Asset Group]="","",VLOOKUP(Line[Material],material_master,2,FALSE))</f>
        <v/>
      </c>
      <c r="W411" s="3" t="str">
        <f>IF(Line[Height m]="","",Line[Height m])</f>
        <v/>
      </c>
      <c r="X411" s="3" t="str">
        <f>IF(Line[Length m]="","",Line[Length m])</f>
        <v/>
      </c>
      <c r="Y411" s="3" t="str">
        <f>IF(Line[Width m]="","",Line[Width m])</f>
        <v/>
      </c>
      <c r="Z411" s="3" t="str">
        <f>IF(Line[Asset Group]="","",VLOOKUP(Line[Purpose],f_g_function,2,FALSE))</f>
        <v/>
      </c>
      <c r="AA411" s="3" t="str">
        <f>IF(Line[Asset Group]="","",VLOOKUP(Line[Post Material],material_master,2,FALSE))</f>
        <v/>
      </c>
      <c r="AB411" s="3" t="str">
        <f>IF(Line[Pipe Diameter mm]="","",Line[Pipe Diameter mm])</f>
        <v/>
      </c>
      <c r="AC411" s="3" t="str">
        <f>IF(Line[Asset Group]="","",VLOOKUP(Line[Pipe Material],irrigation_pipe_material,2,FALSE))</f>
        <v/>
      </c>
      <c r="AD411" s="3" t="str">
        <f>IF(Line[Asset Group]="","",VLOOKUP(Line[System],irrigation_system,2,FALSE))</f>
        <v/>
      </c>
      <c r="AE411" s="3" t="str">
        <f>IF(Line[Asset Group]="","",VLOOKUP(Line[Status],irrigation_status,2,FALSE))</f>
        <v/>
      </c>
      <c r="AF411" s="3" t="str">
        <f>IF(Line[Asset Group]="","",VLOOKUP(Line[Surface],subdom_master_gdb,2,FALSE))</f>
        <v/>
      </c>
      <c r="AG411" s="3" t="str">
        <f>IF(Line[Surface Layer Depth mm]="","",Line[Surface Layer Depth mm])</f>
        <v/>
      </c>
      <c r="AH411" s="3" t="str">
        <f>IF(Line[Av Width m]="","",Line[Av Width m])</f>
        <v/>
      </c>
      <c r="AI411" s="3" t="str">
        <f>IF(Line[Asset Group]="","",VLOOKUP(Line[Cycle],yes_no,2,FALSE))</f>
        <v/>
      </c>
      <c r="AJ411" s="3" t="str">
        <f>IF(Line[Asset Group]="","",VLOOKUP(Line[Species],hedge_species,2,FALSE))</f>
        <v/>
      </c>
    </row>
    <row r="412" spans="1:36" s="3" customFormat="1" x14ac:dyDescent="0.2">
      <c r="A412" s="3" t="str">
        <f>IF(Line[DWG File Name]="","",Line[DWG File Name])</f>
        <v/>
      </c>
      <c r="B412" s="3" t="str">
        <f>IF(Line[DWG Layer Name]="","",Line[DWG Layer Name])</f>
        <v/>
      </c>
      <c r="C412" s="3" t="str">
        <f>IF(Line[DWG Handle]="","",Line[DWG Handle])</f>
        <v/>
      </c>
      <c r="D412" s="58" t="str">
        <f>IF(Line[Approx Centroid X]="","",Line[Approx Centroid X])</f>
        <v/>
      </c>
      <c r="E412" s="58" t="str">
        <f>IF(Line[Approx Centroid Y]="","",Line[Approx Centroid Y])</f>
        <v/>
      </c>
      <c r="F412" s="3" t="str">
        <f>IF(Line[Replacement Asset]="","",Line[Replacement Asset])</f>
        <v/>
      </c>
      <c r="G412" s="3" t="str">
        <f>IF(Line[Asset ID]="","",UPPER(Line[Asset ID]))</f>
        <v/>
      </c>
      <c r="H412" s="3" t="str">
        <f>IF(Line[Asset Group]="","",VLOOKUP(Line[Asset Group],asset_grp_line,4,FALSE))</f>
        <v/>
      </c>
      <c r="I412" s="3" t="str">
        <f>IF(Line[Asset Group]="","",VLOOKUP(Line[Asset Group],asset_grp_line,2,FALSE))</f>
        <v/>
      </c>
      <c r="J412" s="3" t="str">
        <f>IF(Line[Asset Group]="","",VLOOKUP(Line[Asset Group],asset_grp_line,3,FALSE))</f>
        <v/>
      </c>
      <c r="K412" s="3" t="str">
        <f>IF(Line[Asset Group]="","",VLOOKUP(Line[Asset Type],type_master_list,2,FALSE))</f>
        <v/>
      </c>
      <c r="L412" s="3" t="str">
        <f>IF(Line[Asset Name]="","",PROPER(Line[Asset Name]))</f>
        <v/>
      </c>
      <c r="M412" s="11" t="str">
        <f>IF(Line[Install Date]="","",(Line[Install Date]))</f>
        <v/>
      </c>
      <c r="N412" s="3" t="str">
        <f>IF(Line[Note]="","",PROPER(Line[Note]))</f>
        <v/>
      </c>
      <c r="O412" s="3" t="str">
        <f>IF(Line[Resource Consent Number]="","",UPPER(Line[Resource Consent Number]))</f>
        <v/>
      </c>
      <c r="P412" s="53" t="str">
        <f>IF(Line[Asset Unit Cost]="","",Line[Asset Unit Cost])</f>
        <v/>
      </c>
      <c r="Q412" s="3" t="str">
        <f>IF(Line[Added By]="","",UPPER(Line[Added By]))</f>
        <v/>
      </c>
      <c r="R412" s="11" t="str">
        <f>IF(Line[Added Date]="","",(Line[Added Date]))</f>
        <v/>
      </c>
      <c r="S412" s="3" t="str">
        <f>IF(Line[Z COORD]="","",PROPER(Line[Z COORD]))</f>
        <v/>
      </c>
      <c r="T412" s="3" t="str">
        <f>IF(Line[Asset Description]="","",PROPER(Line[Asset Description]))</f>
        <v/>
      </c>
      <c r="U412" s="3" t="str">
        <f>IF(Line[Asset Group]="","",VLOOKUP(Line[Wall SubType],subdom_master_gdb,2,FALSE))</f>
        <v/>
      </c>
      <c r="V412" s="3" t="str">
        <f>IF(Line[Asset Group]="","",VLOOKUP(Line[Material],material_master,2,FALSE))</f>
        <v/>
      </c>
      <c r="W412" s="3" t="str">
        <f>IF(Line[Height m]="","",Line[Height m])</f>
        <v/>
      </c>
      <c r="X412" s="3" t="str">
        <f>IF(Line[Length m]="","",Line[Length m])</f>
        <v/>
      </c>
      <c r="Y412" s="3" t="str">
        <f>IF(Line[Width m]="","",Line[Width m])</f>
        <v/>
      </c>
      <c r="Z412" s="3" t="str">
        <f>IF(Line[Asset Group]="","",VLOOKUP(Line[Purpose],f_g_function,2,FALSE))</f>
        <v/>
      </c>
      <c r="AA412" s="3" t="str">
        <f>IF(Line[Asset Group]="","",VLOOKUP(Line[Post Material],material_master,2,FALSE))</f>
        <v/>
      </c>
      <c r="AB412" s="3" t="str">
        <f>IF(Line[Pipe Diameter mm]="","",Line[Pipe Diameter mm])</f>
        <v/>
      </c>
      <c r="AC412" s="3" t="str">
        <f>IF(Line[Asset Group]="","",VLOOKUP(Line[Pipe Material],irrigation_pipe_material,2,FALSE))</f>
        <v/>
      </c>
      <c r="AD412" s="3" t="str">
        <f>IF(Line[Asset Group]="","",VLOOKUP(Line[System],irrigation_system,2,FALSE))</f>
        <v/>
      </c>
      <c r="AE412" s="3" t="str">
        <f>IF(Line[Asset Group]="","",VLOOKUP(Line[Status],irrigation_status,2,FALSE))</f>
        <v/>
      </c>
      <c r="AF412" s="3" t="str">
        <f>IF(Line[Asset Group]="","",VLOOKUP(Line[Surface],subdom_master_gdb,2,FALSE))</f>
        <v/>
      </c>
      <c r="AG412" s="3" t="str">
        <f>IF(Line[Surface Layer Depth mm]="","",Line[Surface Layer Depth mm])</f>
        <v/>
      </c>
      <c r="AH412" s="3" t="str">
        <f>IF(Line[Av Width m]="","",Line[Av Width m])</f>
        <v/>
      </c>
      <c r="AI412" s="3" t="str">
        <f>IF(Line[Asset Group]="","",VLOOKUP(Line[Cycle],yes_no,2,FALSE))</f>
        <v/>
      </c>
      <c r="AJ412" s="3" t="str">
        <f>IF(Line[Asset Group]="","",VLOOKUP(Line[Species],hedge_species,2,FALSE))</f>
        <v/>
      </c>
    </row>
    <row r="413" spans="1:36" s="3" customFormat="1" x14ac:dyDescent="0.2">
      <c r="A413" s="3" t="str">
        <f>IF(Line[DWG File Name]="","",Line[DWG File Name])</f>
        <v/>
      </c>
      <c r="B413" s="3" t="str">
        <f>IF(Line[DWG Layer Name]="","",Line[DWG Layer Name])</f>
        <v/>
      </c>
      <c r="C413" s="3" t="str">
        <f>IF(Line[DWG Handle]="","",Line[DWG Handle])</f>
        <v/>
      </c>
      <c r="D413" s="58" t="str">
        <f>IF(Line[Approx Centroid X]="","",Line[Approx Centroid X])</f>
        <v/>
      </c>
      <c r="E413" s="58" t="str">
        <f>IF(Line[Approx Centroid Y]="","",Line[Approx Centroid Y])</f>
        <v/>
      </c>
      <c r="F413" s="3" t="str">
        <f>IF(Line[Replacement Asset]="","",Line[Replacement Asset])</f>
        <v/>
      </c>
      <c r="G413" s="3" t="str">
        <f>IF(Line[Asset ID]="","",UPPER(Line[Asset ID]))</f>
        <v/>
      </c>
      <c r="H413" s="3" t="str">
        <f>IF(Line[Asset Group]="","",VLOOKUP(Line[Asset Group],asset_grp_line,4,FALSE))</f>
        <v/>
      </c>
      <c r="I413" s="3" t="str">
        <f>IF(Line[Asset Group]="","",VLOOKUP(Line[Asset Group],asset_grp_line,2,FALSE))</f>
        <v/>
      </c>
      <c r="J413" s="3" t="str">
        <f>IF(Line[Asset Group]="","",VLOOKUP(Line[Asset Group],asset_grp_line,3,FALSE))</f>
        <v/>
      </c>
      <c r="K413" s="3" t="str">
        <f>IF(Line[Asset Group]="","",VLOOKUP(Line[Asset Type],type_master_list,2,FALSE))</f>
        <v/>
      </c>
      <c r="L413" s="3" t="str">
        <f>IF(Line[Asset Name]="","",PROPER(Line[Asset Name]))</f>
        <v/>
      </c>
      <c r="M413" s="11" t="str">
        <f>IF(Line[Install Date]="","",(Line[Install Date]))</f>
        <v/>
      </c>
      <c r="N413" s="3" t="str">
        <f>IF(Line[Note]="","",PROPER(Line[Note]))</f>
        <v/>
      </c>
      <c r="O413" s="3" t="str">
        <f>IF(Line[Resource Consent Number]="","",UPPER(Line[Resource Consent Number]))</f>
        <v/>
      </c>
      <c r="P413" s="53" t="str">
        <f>IF(Line[Asset Unit Cost]="","",Line[Asset Unit Cost])</f>
        <v/>
      </c>
      <c r="Q413" s="3" t="str">
        <f>IF(Line[Added By]="","",UPPER(Line[Added By]))</f>
        <v/>
      </c>
      <c r="R413" s="11" t="str">
        <f>IF(Line[Added Date]="","",(Line[Added Date]))</f>
        <v/>
      </c>
      <c r="S413" s="3" t="str">
        <f>IF(Line[Z COORD]="","",PROPER(Line[Z COORD]))</f>
        <v/>
      </c>
      <c r="T413" s="3" t="str">
        <f>IF(Line[Asset Description]="","",PROPER(Line[Asset Description]))</f>
        <v/>
      </c>
      <c r="U413" s="3" t="str">
        <f>IF(Line[Asset Group]="","",VLOOKUP(Line[Wall SubType],subdom_master_gdb,2,FALSE))</f>
        <v/>
      </c>
      <c r="V413" s="3" t="str">
        <f>IF(Line[Asset Group]="","",VLOOKUP(Line[Material],material_master,2,FALSE))</f>
        <v/>
      </c>
      <c r="W413" s="3" t="str">
        <f>IF(Line[Height m]="","",Line[Height m])</f>
        <v/>
      </c>
      <c r="X413" s="3" t="str">
        <f>IF(Line[Length m]="","",Line[Length m])</f>
        <v/>
      </c>
      <c r="Y413" s="3" t="str">
        <f>IF(Line[Width m]="","",Line[Width m])</f>
        <v/>
      </c>
      <c r="Z413" s="3" t="str">
        <f>IF(Line[Asset Group]="","",VLOOKUP(Line[Purpose],f_g_function,2,FALSE))</f>
        <v/>
      </c>
      <c r="AA413" s="3" t="str">
        <f>IF(Line[Asset Group]="","",VLOOKUP(Line[Post Material],material_master,2,FALSE))</f>
        <v/>
      </c>
      <c r="AB413" s="3" t="str">
        <f>IF(Line[Pipe Diameter mm]="","",Line[Pipe Diameter mm])</f>
        <v/>
      </c>
      <c r="AC413" s="3" t="str">
        <f>IF(Line[Asset Group]="","",VLOOKUP(Line[Pipe Material],irrigation_pipe_material,2,FALSE))</f>
        <v/>
      </c>
      <c r="AD413" s="3" t="str">
        <f>IF(Line[Asset Group]="","",VLOOKUP(Line[System],irrigation_system,2,FALSE))</f>
        <v/>
      </c>
      <c r="AE413" s="3" t="str">
        <f>IF(Line[Asset Group]="","",VLOOKUP(Line[Status],irrigation_status,2,FALSE))</f>
        <v/>
      </c>
      <c r="AF413" s="3" t="str">
        <f>IF(Line[Asset Group]="","",VLOOKUP(Line[Surface],subdom_master_gdb,2,FALSE))</f>
        <v/>
      </c>
      <c r="AG413" s="3" t="str">
        <f>IF(Line[Surface Layer Depth mm]="","",Line[Surface Layer Depth mm])</f>
        <v/>
      </c>
      <c r="AH413" s="3" t="str">
        <f>IF(Line[Av Width m]="","",Line[Av Width m])</f>
        <v/>
      </c>
      <c r="AI413" s="3" t="str">
        <f>IF(Line[Asset Group]="","",VLOOKUP(Line[Cycle],yes_no,2,FALSE))</f>
        <v/>
      </c>
      <c r="AJ413" s="3" t="str">
        <f>IF(Line[Asset Group]="","",VLOOKUP(Line[Species],hedge_species,2,FALSE))</f>
        <v/>
      </c>
    </row>
    <row r="414" spans="1:36" s="3" customFormat="1" x14ac:dyDescent="0.2">
      <c r="A414" s="3" t="str">
        <f>IF(Line[DWG File Name]="","",Line[DWG File Name])</f>
        <v/>
      </c>
      <c r="B414" s="3" t="str">
        <f>IF(Line[DWG Layer Name]="","",Line[DWG Layer Name])</f>
        <v/>
      </c>
      <c r="C414" s="3" t="str">
        <f>IF(Line[DWG Handle]="","",Line[DWG Handle])</f>
        <v/>
      </c>
      <c r="D414" s="58" t="str">
        <f>IF(Line[Approx Centroid X]="","",Line[Approx Centroid X])</f>
        <v/>
      </c>
      <c r="E414" s="58" t="str">
        <f>IF(Line[Approx Centroid Y]="","",Line[Approx Centroid Y])</f>
        <v/>
      </c>
      <c r="F414" s="3" t="str">
        <f>IF(Line[Replacement Asset]="","",Line[Replacement Asset])</f>
        <v/>
      </c>
      <c r="G414" s="3" t="str">
        <f>IF(Line[Asset ID]="","",UPPER(Line[Asset ID]))</f>
        <v/>
      </c>
      <c r="H414" s="3" t="str">
        <f>IF(Line[Asset Group]="","",VLOOKUP(Line[Asset Group],asset_grp_line,4,FALSE))</f>
        <v/>
      </c>
      <c r="I414" s="3" t="str">
        <f>IF(Line[Asset Group]="","",VLOOKUP(Line[Asset Group],asset_grp_line,2,FALSE))</f>
        <v/>
      </c>
      <c r="J414" s="3" t="str">
        <f>IF(Line[Asset Group]="","",VLOOKUP(Line[Asset Group],asset_grp_line,3,FALSE))</f>
        <v/>
      </c>
      <c r="K414" s="3" t="str">
        <f>IF(Line[Asset Group]="","",VLOOKUP(Line[Asset Type],type_master_list,2,FALSE))</f>
        <v/>
      </c>
      <c r="L414" s="3" t="str">
        <f>IF(Line[Asset Name]="","",PROPER(Line[Asset Name]))</f>
        <v/>
      </c>
      <c r="M414" s="11" t="str">
        <f>IF(Line[Install Date]="","",(Line[Install Date]))</f>
        <v/>
      </c>
      <c r="N414" s="3" t="str">
        <f>IF(Line[Note]="","",PROPER(Line[Note]))</f>
        <v/>
      </c>
      <c r="O414" s="3" t="str">
        <f>IF(Line[Resource Consent Number]="","",UPPER(Line[Resource Consent Number]))</f>
        <v/>
      </c>
      <c r="P414" s="53" t="str">
        <f>IF(Line[Asset Unit Cost]="","",Line[Asset Unit Cost])</f>
        <v/>
      </c>
      <c r="Q414" s="3" t="str">
        <f>IF(Line[Added By]="","",UPPER(Line[Added By]))</f>
        <v/>
      </c>
      <c r="R414" s="11" t="str">
        <f>IF(Line[Added Date]="","",(Line[Added Date]))</f>
        <v/>
      </c>
      <c r="S414" s="3" t="str">
        <f>IF(Line[Z COORD]="","",PROPER(Line[Z COORD]))</f>
        <v/>
      </c>
      <c r="T414" s="3" t="str">
        <f>IF(Line[Asset Description]="","",PROPER(Line[Asset Description]))</f>
        <v/>
      </c>
      <c r="U414" s="3" t="str">
        <f>IF(Line[Asset Group]="","",VLOOKUP(Line[Wall SubType],subdom_master_gdb,2,FALSE))</f>
        <v/>
      </c>
      <c r="V414" s="3" t="str">
        <f>IF(Line[Asset Group]="","",VLOOKUP(Line[Material],material_master,2,FALSE))</f>
        <v/>
      </c>
      <c r="W414" s="3" t="str">
        <f>IF(Line[Height m]="","",Line[Height m])</f>
        <v/>
      </c>
      <c r="X414" s="3" t="str">
        <f>IF(Line[Length m]="","",Line[Length m])</f>
        <v/>
      </c>
      <c r="Y414" s="3" t="str">
        <f>IF(Line[Width m]="","",Line[Width m])</f>
        <v/>
      </c>
      <c r="Z414" s="3" t="str">
        <f>IF(Line[Asset Group]="","",VLOOKUP(Line[Purpose],f_g_function,2,FALSE))</f>
        <v/>
      </c>
      <c r="AA414" s="3" t="str">
        <f>IF(Line[Asset Group]="","",VLOOKUP(Line[Post Material],material_master,2,FALSE))</f>
        <v/>
      </c>
      <c r="AB414" s="3" t="str">
        <f>IF(Line[Pipe Diameter mm]="","",Line[Pipe Diameter mm])</f>
        <v/>
      </c>
      <c r="AC414" s="3" t="str">
        <f>IF(Line[Asset Group]="","",VLOOKUP(Line[Pipe Material],irrigation_pipe_material,2,FALSE))</f>
        <v/>
      </c>
      <c r="AD414" s="3" t="str">
        <f>IF(Line[Asset Group]="","",VLOOKUP(Line[System],irrigation_system,2,FALSE))</f>
        <v/>
      </c>
      <c r="AE414" s="3" t="str">
        <f>IF(Line[Asset Group]="","",VLOOKUP(Line[Status],irrigation_status,2,FALSE))</f>
        <v/>
      </c>
      <c r="AF414" s="3" t="str">
        <f>IF(Line[Asset Group]="","",VLOOKUP(Line[Surface],subdom_master_gdb,2,FALSE))</f>
        <v/>
      </c>
      <c r="AG414" s="3" t="str">
        <f>IF(Line[Surface Layer Depth mm]="","",Line[Surface Layer Depth mm])</f>
        <v/>
      </c>
      <c r="AH414" s="3" t="str">
        <f>IF(Line[Av Width m]="","",Line[Av Width m])</f>
        <v/>
      </c>
      <c r="AI414" s="3" t="str">
        <f>IF(Line[Asset Group]="","",VLOOKUP(Line[Cycle],yes_no,2,FALSE))</f>
        <v/>
      </c>
      <c r="AJ414" s="3" t="str">
        <f>IF(Line[Asset Group]="","",VLOOKUP(Line[Species],hedge_species,2,FALSE))</f>
        <v/>
      </c>
    </row>
    <row r="415" spans="1:36" s="3" customFormat="1" x14ac:dyDescent="0.2">
      <c r="A415" s="3" t="str">
        <f>IF(Line[DWG File Name]="","",Line[DWG File Name])</f>
        <v/>
      </c>
      <c r="B415" s="3" t="str">
        <f>IF(Line[DWG Layer Name]="","",Line[DWG Layer Name])</f>
        <v/>
      </c>
      <c r="C415" s="3" t="str">
        <f>IF(Line[DWG Handle]="","",Line[DWG Handle])</f>
        <v/>
      </c>
      <c r="D415" s="58" t="str">
        <f>IF(Line[Approx Centroid X]="","",Line[Approx Centroid X])</f>
        <v/>
      </c>
      <c r="E415" s="58" t="str">
        <f>IF(Line[Approx Centroid Y]="","",Line[Approx Centroid Y])</f>
        <v/>
      </c>
      <c r="F415" s="3" t="str">
        <f>IF(Line[Replacement Asset]="","",Line[Replacement Asset])</f>
        <v/>
      </c>
      <c r="G415" s="3" t="str">
        <f>IF(Line[Asset ID]="","",UPPER(Line[Asset ID]))</f>
        <v/>
      </c>
      <c r="H415" s="3" t="str">
        <f>IF(Line[Asset Group]="","",VLOOKUP(Line[Asset Group],asset_grp_line,4,FALSE))</f>
        <v/>
      </c>
      <c r="I415" s="3" t="str">
        <f>IF(Line[Asset Group]="","",VLOOKUP(Line[Asset Group],asset_grp_line,2,FALSE))</f>
        <v/>
      </c>
      <c r="J415" s="3" t="str">
        <f>IF(Line[Asset Group]="","",VLOOKUP(Line[Asset Group],asset_grp_line,3,FALSE))</f>
        <v/>
      </c>
      <c r="K415" s="3" t="str">
        <f>IF(Line[Asset Group]="","",VLOOKUP(Line[Asset Type],type_master_list,2,FALSE))</f>
        <v/>
      </c>
      <c r="L415" s="3" t="str">
        <f>IF(Line[Asset Name]="","",PROPER(Line[Asset Name]))</f>
        <v/>
      </c>
      <c r="M415" s="11" t="str">
        <f>IF(Line[Install Date]="","",(Line[Install Date]))</f>
        <v/>
      </c>
      <c r="N415" s="3" t="str">
        <f>IF(Line[Note]="","",PROPER(Line[Note]))</f>
        <v/>
      </c>
      <c r="O415" s="3" t="str">
        <f>IF(Line[Resource Consent Number]="","",UPPER(Line[Resource Consent Number]))</f>
        <v/>
      </c>
      <c r="P415" s="53" t="str">
        <f>IF(Line[Asset Unit Cost]="","",Line[Asset Unit Cost])</f>
        <v/>
      </c>
      <c r="Q415" s="3" t="str">
        <f>IF(Line[Added By]="","",UPPER(Line[Added By]))</f>
        <v/>
      </c>
      <c r="R415" s="11" t="str">
        <f>IF(Line[Added Date]="","",(Line[Added Date]))</f>
        <v/>
      </c>
      <c r="S415" s="3" t="str">
        <f>IF(Line[Z COORD]="","",PROPER(Line[Z COORD]))</f>
        <v/>
      </c>
      <c r="T415" s="3" t="str">
        <f>IF(Line[Asset Description]="","",PROPER(Line[Asset Description]))</f>
        <v/>
      </c>
      <c r="U415" s="3" t="str">
        <f>IF(Line[Asset Group]="","",VLOOKUP(Line[Wall SubType],subdom_master_gdb,2,FALSE))</f>
        <v/>
      </c>
      <c r="V415" s="3" t="str">
        <f>IF(Line[Asset Group]="","",VLOOKUP(Line[Material],material_master,2,FALSE))</f>
        <v/>
      </c>
      <c r="W415" s="3" t="str">
        <f>IF(Line[Height m]="","",Line[Height m])</f>
        <v/>
      </c>
      <c r="X415" s="3" t="str">
        <f>IF(Line[Length m]="","",Line[Length m])</f>
        <v/>
      </c>
      <c r="Y415" s="3" t="str">
        <f>IF(Line[Width m]="","",Line[Width m])</f>
        <v/>
      </c>
      <c r="Z415" s="3" t="str">
        <f>IF(Line[Asset Group]="","",VLOOKUP(Line[Purpose],f_g_function,2,FALSE))</f>
        <v/>
      </c>
      <c r="AA415" s="3" t="str">
        <f>IF(Line[Asset Group]="","",VLOOKUP(Line[Post Material],material_master,2,FALSE))</f>
        <v/>
      </c>
      <c r="AB415" s="3" t="str">
        <f>IF(Line[Pipe Diameter mm]="","",Line[Pipe Diameter mm])</f>
        <v/>
      </c>
      <c r="AC415" s="3" t="str">
        <f>IF(Line[Asset Group]="","",VLOOKUP(Line[Pipe Material],irrigation_pipe_material,2,FALSE))</f>
        <v/>
      </c>
      <c r="AD415" s="3" t="str">
        <f>IF(Line[Asset Group]="","",VLOOKUP(Line[System],irrigation_system,2,FALSE))</f>
        <v/>
      </c>
      <c r="AE415" s="3" t="str">
        <f>IF(Line[Asset Group]="","",VLOOKUP(Line[Status],irrigation_status,2,FALSE))</f>
        <v/>
      </c>
      <c r="AF415" s="3" t="str">
        <f>IF(Line[Asset Group]="","",VLOOKUP(Line[Surface],subdom_master_gdb,2,FALSE))</f>
        <v/>
      </c>
      <c r="AG415" s="3" t="str">
        <f>IF(Line[Surface Layer Depth mm]="","",Line[Surface Layer Depth mm])</f>
        <v/>
      </c>
      <c r="AH415" s="3" t="str">
        <f>IF(Line[Av Width m]="","",Line[Av Width m])</f>
        <v/>
      </c>
      <c r="AI415" s="3" t="str">
        <f>IF(Line[Asset Group]="","",VLOOKUP(Line[Cycle],yes_no,2,FALSE))</f>
        <v/>
      </c>
      <c r="AJ415" s="3" t="str">
        <f>IF(Line[Asset Group]="","",VLOOKUP(Line[Species],hedge_species,2,FALSE))</f>
        <v/>
      </c>
    </row>
    <row r="416" spans="1:36" s="3" customFormat="1" x14ac:dyDescent="0.2">
      <c r="A416" s="3" t="str">
        <f>IF(Line[DWG File Name]="","",Line[DWG File Name])</f>
        <v/>
      </c>
      <c r="B416" s="3" t="str">
        <f>IF(Line[DWG Layer Name]="","",Line[DWG Layer Name])</f>
        <v/>
      </c>
      <c r="C416" s="3" t="str">
        <f>IF(Line[DWG Handle]="","",Line[DWG Handle])</f>
        <v/>
      </c>
      <c r="D416" s="58" t="str">
        <f>IF(Line[Approx Centroid X]="","",Line[Approx Centroid X])</f>
        <v/>
      </c>
      <c r="E416" s="58" t="str">
        <f>IF(Line[Approx Centroid Y]="","",Line[Approx Centroid Y])</f>
        <v/>
      </c>
      <c r="F416" s="3" t="str">
        <f>IF(Line[Replacement Asset]="","",Line[Replacement Asset])</f>
        <v/>
      </c>
      <c r="G416" s="3" t="str">
        <f>IF(Line[Asset ID]="","",UPPER(Line[Asset ID]))</f>
        <v/>
      </c>
      <c r="H416" s="3" t="str">
        <f>IF(Line[Asset Group]="","",VLOOKUP(Line[Asset Group],asset_grp_line,4,FALSE))</f>
        <v/>
      </c>
      <c r="I416" s="3" t="str">
        <f>IF(Line[Asset Group]="","",VLOOKUP(Line[Asset Group],asset_grp_line,2,FALSE))</f>
        <v/>
      </c>
      <c r="J416" s="3" t="str">
        <f>IF(Line[Asset Group]="","",VLOOKUP(Line[Asset Group],asset_grp_line,3,FALSE))</f>
        <v/>
      </c>
      <c r="K416" s="3" t="str">
        <f>IF(Line[Asset Group]="","",VLOOKUP(Line[Asset Type],type_master_list,2,FALSE))</f>
        <v/>
      </c>
      <c r="L416" s="3" t="str">
        <f>IF(Line[Asset Name]="","",PROPER(Line[Asset Name]))</f>
        <v/>
      </c>
      <c r="M416" s="11" t="str">
        <f>IF(Line[Install Date]="","",(Line[Install Date]))</f>
        <v/>
      </c>
      <c r="N416" s="3" t="str">
        <f>IF(Line[Note]="","",PROPER(Line[Note]))</f>
        <v/>
      </c>
      <c r="O416" s="3" t="str">
        <f>IF(Line[Resource Consent Number]="","",UPPER(Line[Resource Consent Number]))</f>
        <v/>
      </c>
      <c r="P416" s="53" t="str">
        <f>IF(Line[Asset Unit Cost]="","",Line[Asset Unit Cost])</f>
        <v/>
      </c>
      <c r="Q416" s="3" t="str">
        <f>IF(Line[Added By]="","",UPPER(Line[Added By]))</f>
        <v/>
      </c>
      <c r="R416" s="11" t="str">
        <f>IF(Line[Added Date]="","",(Line[Added Date]))</f>
        <v/>
      </c>
      <c r="S416" s="3" t="str">
        <f>IF(Line[Z COORD]="","",PROPER(Line[Z COORD]))</f>
        <v/>
      </c>
      <c r="T416" s="3" t="str">
        <f>IF(Line[Asset Description]="","",PROPER(Line[Asset Description]))</f>
        <v/>
      </c>
      <c r="U416" s="3" t="str">
        <f>IF(Line[Asset Group]="","",VLOOKUP(Line[Wall SubType],subdom_master_gdb,2,FALSE))</f>
        <v/>
      </c>
      <c r="V416" s="3" t="str">
        <f>IF(Line[Asset Group]="","",VLOOKUP(Line[Material],material_master,2,FALSE))</f>
        <v/>
      </c>
      <c r="W416" s="3" t="str">
        <f>IF(Line[Height m]="","",Line[Height m])</f>
        <v/>
      </c>
      <c r="X416" s="3" t="str">
        <f>IF(Line[Length m]="","",Line[Length m])</f>
        <v/>
      </c>
      <c r="Y416" s="3" t="str">
        <f>IF(Line[Width m]="","",Line[Width m])</f>
        <v/>
      </c>
      <c r="Z416" s="3" t="str">
        <f>IF(Line[Asset Group]="","",VLOOKUP(Line[Purpose],f_g_function,2,FALSE))</f>
        <v/>
      </c>
      <c r="AA416" s="3" t="str">
        <f>IF(Line[Asset Group]="","",VLOOKUP(Line[Post Material],material_master,2,FALSE))</f>
        <v/>
      </c>
      <c r="AB416" s="3" t="str">
        <f>IF(Line[Pipe Diameter mm]="","",Line[Pipe Diameter mm])</f>
        <v/>
      </c>
      <c r="AC416" s="3" t="str">
        <f>IF(Line[Asset Group]="","",VLOOKUP(Line[Pipe Material],irrigation_pipe_material,2,FALSE))</f>
        <v/>
      </c>
      <c r="AD416" s="3" t="str">
        <f>IF(Line[Asset Group]="","",VLOOKUP(Line[System],irrigation_system,2,FALSE))</f>
        <v/>
      </c>
      <c r="AE416" s="3" t="str">
        <f>IF(Line[Asset Group]="","",VLOOKUP(Line[Status],irrigation_status,2,FALSE))</f>
        <v/>
      </c>
      <c r="AF416" s="3" t="str">
        <f>IF(Line[Asset Group]="","",VLOOKUP(Line[Surface],subdom_master_gdb,2,FALSE))</f>
        <v/>
      </c>
      <c r="AG416" s="3" t="str">
        <f>IF(Line[Surface Layer Depth mm]="","",Line[Surface Layer Depth mm])</f>
        <v/>
      </c>
      <c r="AH416" s="3" t="str">
        <f>IF(Line[Av Width m]="","",Line[Av Width m])</f>
        <v/>
      </c>
      <c r="AI416" s="3" t="str">
        <f>IF(Line[Asset Group]="","",VLOOKUP(Line[Cycle],yes_no,2,FALSE))</f>
        <v/>
      </c>
      <c r="AJ416" s="3" t="str">
        <f>IF(Line[Asset Group]="","",VLOOKUP(Line[Species],hedge_species,2,FALSE))</f>
        <v/>
      </c>
    </row>
    <row r="417" spans="1:36" s="3" customFormat="1" x14ac:dyDescent="0.2">
      <c r="A417" s="3" t="str">
        <f>IF(Line[DWG File Name]="","",Line[DWG File Name])</f>
        <v/>
      </c>
      <c r="B417" s="3" t="str">
        <f>IF(Line[DWG Layer Name]="","",Line[DWG Layer Name])</f>
        <v/>
      </c>
      <c r="C417" s="3" t="str">
        <f>IF(Line[DWG Handle]="","",Line[DWG Handle])</f>
        <v/>
      </c>
      <c r="D417" s="58" t="str">
        <f>IF(Line[Approx Centroid X]="","",Line[Approx Centroid X])</f>
        <v/>
      </c>
      <c r="E417" s="58" t="str">
        <f>IF(Line[Approx Centroid Y]="","",Line[Approx Centroid Y])</f>
        <v/>
      </c>
      <c r="F417" s="3" t="str">
        <f>IF(Line[Replacement Asset]="","",Line[Replacement Asset])</f>
        <v/>
      </c>
      <c r="G417" s="3" t="str">
        <f>IF(Line[Asset ID]="","",UPPER(Line[Asset ID]))</f>
        <v/>
      </c>
      <c r="H417" s="3" t="str">
        <f>IF(Line[Asset Group]="","",VLOOKUP(Line[Asset Group],asset_grp_line,4,FALSE))</f>
        <v/>
      </c>
      <c r="I417" s="3" t="str">
        <f>IF(Line[Asset Group]="","",VLOOKUP(Line[Asset Group],asset_grp_line,2,FALSE))</f>
        <v/>
      </c>
      <c r="J417" s="3" t="str">
        <f>IF(Line[Asset Group]="","",VLOOKUP(Line[Asset Group],asset_grp_line,3,FALSE))</f>
        <v/>
      </c>
      <c r="K417" s="3" t="str">
        <f>IF(Line[Asset Group]="","",VLOOKUP(Line[Asset Type],type_master_list,2,FALSE))</f>
        <v/>
      </c>
      <c r="L417" s="3" t="str">
        <f>IF(Line[Asset Name]="","",PROPER(Line[Asset Name]))</f>
        <v/>
      </c>
      <c r="M417" s="11" t="str">
        <f>IF(Line[Install Date]="","",(Line[Install Date]))</f>
        <v/>
      </c>
      <c r="N417" s="3" t="str">
        <f>IF(Line[Note]="","",PROPER(Line[Note]))</f>
        <v/>
      </c>
      <c r="O417" s="3" t="str">
        <f>IF(Line[Resource Consent Number]="","",UPPER(Line[Resource Consent Number]))</f>
        <v/>
      </c>
      <c r="P417" s="53" t="str">
        <f>IF(Line[Asset Unit Cost]="","",Line[Asset Unit Cost])</f>
        <v/>
      </c>
      <c r="Q417" s="3" t="str">
        <f>IF(Line[Added By]="","",UPPER(Line[Added By]))</f>
        <v/>
      </c>
      <c r="R417" s="11" t="str">
        <f>IF(Line[Added Date]="","",(Line[Added Date]))</f>
        <v/>
      </c>
      <c r="S417" s="3" t="str">
        <f>IF(Line[Z COORD]="","",PROPER(Line[Z COORD]))</f>
        <v/>
      </c>
      <c r="T417" s="3" t="str">
        <f>IF(Line[Asset Description]="","",PROPER(Line[Asset Description]))</f>
        <v/>
      </c>
      <c r="U417" s="3" t="str">
        <f>IF(Line[Asset Group]="","",VLOOKUP(Line[Wall SubType],subdom_master_gdb,2,FALSE))</f>
        <v/>
      </c>
      <c r="V417" s="3" t="str">
        <f>IF(Line[Asset Group]="","",VLOOKUP(Line[Material],material_master,2,FALSE))</f>
        <v/>
      </c>
      <c r="W417" s="3" t="str">
        <f>IF(Line[Height m]="","",Line[Height m])</f>
        <v/>
      </c>
      <c r="X417" s="3" t="str">
        <f>IF(Line[Length m]="","",Line[Length m])</f>
        <v/>
      </c>
      <c r="Y417" s="3" t="str">
        <f>IF(Line[Width m]="","",Line[Width m])</f>
        <v/>
      </c>
      <c r="Z417" s="3" t="str">
        <f>IF(Line[Asset Group]="","",VLOOKUP(Line[Purpose],f_g_function,2,FALSE))</f>
        <v/>
      </c>
      <c r="AA417" s="3" t="str">
        <f>IF(Line[Asset Group]="","",VLOOKUP(Line[Post Material],material_master,2,FALSE))</f>
        <v/>
      </c>
      <c r="AB417" s="3" t="str">
        <f>IF(Line[Pipe Diameter mm]="","",Line[Pipe Diameter mm])</f>
        <v/>
      </c>
      <c r="AC417" s="3" t="str">
        <f>IF(Line[Asset Group]="","",VLOOKUP(Line[Pipe Material],irrigation_pipe_material,2,FALSE))</f>
        <v/>
      </c>
      <c r="AD417" s="3" t="str">
        <f>IF(Line[Asset Group]="","",VLOOKUP(Line[System],irrigation_system,2,FALSE))</f>
        <v/>
      </c>
      <c r="AE417" s="3" t="str">
        <f>IF(Line[Asset Group]="","",VLOOKUP(Line[Status],irrigation_status,2,FALSE))</f>
        <v/>
      </c>
      <c r="AF417" s="3" t="str">
        <f>IF(Line[Asset Group]="","",VLOOKUP(Line[Surface],subdom_master_gdb,2,FALSE))</f>
        <v/>
      </c>
      <c r="AG417" s="3" t="str">
        <f>IF(Line[Surface Layer Depth mm]="","",Line[Surface Layer Depth mm])</f>
        <v/>
      </c>
      <c r="AH417" s="3" t="str">
        <f>IF(Line[Av Width m]="","",Line[Av Width m])</f>
        <v/>
      </c>
      <c r="AI417" s="3" t="str">
        <f>IF(Line[Asset Group]="","",VLOOKUP(Line[Cycle],yes_no,2,FALSE))</f>
        <v/>
      </c>
      <c r="AJ417" s="3" t="str">
        <f>IF(Line[Asset Group]="","",VLOOKUP(Line[Species],hedge_species,2,FALSE))</f>
        <v/>
      </c>
    </row>
    <row r="418" spans="1:36" s="3" customFormat="1" x14ac:dyDescent="0.2">
      <c r="A418" s="3" t="str">
        <f>IF(Line[DWG File Name]="","",Line[DWG File Name])</f>
        <v/>
      </c>
      <c r="B418" s="3" t="str">
        <f>IF(Line[DWG Layer Name]="","",Line[DWG Layer Name])</f>
        <v/>
      </c>
      <c r="C418" s="3" t="str">
        <f>IF(Line[DWG Handle]="","",Line[DWG Handle])</f>
        <v/>
      </c>
      <c r="D418" s="58" t="str">
        <f>IF(Line[Approx Centroid X]="","",Line[Approx Centroid X])</f>
        <v/>
      </c>
      <c r="E418" s="58" t="str">
        <f>IF(Line[Approx Centroid Y]="","",Line[Approx Centroid Y])</f>
        <v/>
      </c>
      <c r="F418" s="3" t="str">
        <f>IF(Line[Replacement Asset]="","",Line[Replacement Asset])</f>
        <v/>
      </c>
      <c r="G418" s="3" t="str">
        <f>IF(Line[Asset ID]="","",UPPER(Line[Asset ID]))</f>
        <v/>
      </c>
      <c r="H418" s="3" t="str">
        <f>IF(Line[Asset Group]="","",VLOOKUP(Line[Asset Group],asset_grp_line,4,FALSE))</f>
        <v/>
      </c>
      <c r="I418" s="3" t="str">
        <f>IF(Line[Asset Group]="","",VLOOKUP(Line[Asset Group],asset_grp_line,2,FALSE))</f>
        <v/>
      </c>
      <c r="J418" s="3" t="str">
        <f>IF(Line[Asset Group]="","",VLOOKUP(Line[Asset Group],asset_grp_line,3,FALSE))</f>
        <v/>
      </c>
      <c r="K418" s="3" t="str">
        <f>IF(Line[Asset Group]="","",VLOOKUP(Line[Asset Type],type_master_list,2,FALSE))</f>
        <v/>
      </c>
      <c r="L418" s="3" t="str">
        <f>IF(Line[Asset Name]="","",PROPER(Line[Asset Name]))</f>
        <v/>
      </c>
      <c r="M418" s="11" t="str">
        <f>IF(Line[Install Date]="","",(Line[Install Date]))</f>
        <v/>
      </c>
      <c r="N418" s="3" t="str">
        <f>IF(Line[Note]="","",PROPER(Line[Note]))</f>
        <v/>
      </c>
      <c r="O418" s="3" t="str">
        <f>IF(Line[Resource Consent Number]="","",UPPER(Line[Resource Consent Number]))</f>
        <v/>
      </c>
      <c r="P418" s="53" t="str">
        <f>IF(Line[Asset Unit Cost]="","",Line[Asset Unit Cost])</f>
        <v/>
      </c>
      <c r="Q418" s="3" t="str">
        <f>IF(Line[Added By]="","",UPPER(Line[Added By]))</f>
        <v/>
      </c>
      <c r="R418" s="11" t="str">
        <f>IF(Line[Added Date]="","",(Line[Added Date]))</f>
        <v/>
      </c>
      <c r="S418" s="3" t="str">
        <f>IF(Line[Z COORD]="","",PROPER(Line[Z COORD]))</f>
        <v/>
      </c>
      <c r="T418" s="3" t="str">
        <f>IF(Line[Asset Description]="","",PROPER(Line[Asset Description]))</f>
        <v/>
      </c>
      <c r="U418" s="3" t="str">
        <f>IF(Line[Asset Group]="","",VLOOKUP(Line[Wall SubType],subdom_master_gdb,2,FALSE))</f>
        <v/>
      </c>
      <c r="V418" s="3" t="str">
        <f>IF(Line[Asset Group]="","",VLOOKUP(Line[Material],material_master,2,FALSE))</f>
        <v/>
      </c>
      <c r="W418" s="3" t="str">
        <f>IF(Line[Height m]="","",Line[Height m])</f>
        <v/>
      </c>
      <c r="X418" s="3" t="str">
        <f>IF(Line[Length m]="","",Line[Length m])</f>
        <v/>
      </c>
      <c r="Y418" s="3" t="str">
        <f>IF(Line[Width m]="","",Line[Width m])</f>
        <v/>
      </c>
      <c r="Z418" s="3" t="str">
        <f>IF(Line[Asset Group]="","",VLOOKUP(Line[Purpose],f_g_function,2,FALSE))</f>
        <v/>
      </c>
      <c r="AA418" s="3" t="str">
        <f>IF(Line[Asset Group]="","",VLOOKUP(Line[Post Material],material_master,2,FALSE))</f>
        <v/>
      </c>
      <c r="AB418" s="3" t="str">
        <f>IF(Line[Pipe Diameter mm]="","",Line[Pipe Diameter mm])</f>
        <v/>
      </c>
      <c r="AC418" s="3" t="str">
        <f>IF(Line[Asset Group]="","",VLOOKUP(Line[Pipe Material],irrigation_pipe_material,2,FALSE))</f>
        <v/>
      </c>
      <c r="AD418" s="3" t="str">
        <f>IF(Line[Asset Group]="","",VLOOKUP(Line[System],irrigation_system,2,FALSE))</f>
        <v/>
      </c>
      <c r="AE418" s="3" t="str">
        <f>IF(Line[Asset Group]="","",VLOOKUP(Line[Status],irrigation_status,2,FALSE))</f>
        <v/>
      </c>
      <c r="AF418" s="3" t="str">
        <f>IF(Line[Asset Group]="","",VLOOKUP(Line[Surface],subdom_master_gdb,2,FALSE))</f>
        <v/>
      </c>
      <c r="AG418" s="3" t="str">
        <f>IF(Line[Surface Layer Depth mm]="","",Line[Surface Layer Depth mm])</f>
        <v/>
      </c>
      <c r="AH418" s="3" t="str">
        <f>IF(Line[Av Width m]="","",Line[Av Width m])</f>
        <v/>
      </c>
      <c r="AI418" s="3" t="str">
        <f>IF(Line[Asset Group]="","",VLOOKUP(Line[Cycle],yes_no,2,FALSE))</f>
        <v/>
      </c>
      <c r="AJ418" s="3" t="str">
        <f>IF(Line[Asset Group]="","",VLOOKUP(Line[Species],hedge_species,2,FALSE))</f>
        <v/>
      </c>
    </row>
    <row r="419" spans="1:36" s="3" customFormat="1" x14ac:dyDescent="0.2">
      <c r="A419" s="3" t="str">
        <f>IF(Line[DWG File Name]="","",Line[DWG File Name])</f>
        <v/>
      </c>
      <c r="B419" s="3" t="str">
        <f>IF(Line[DWG Layer Name]="","",Line[DWG Layer Name])</f>
        <v/>
      </c>
      <c r="C419" s="3" t="str">
        <f>IF(Line[DWG Handle]="","",Line[DWG Handle])</f>
        <v/>
      </c>
      <c r="D419" s="58" t="str">
        <f>IF(Line[Approx Centroid X]="","",Line[Approx Centroid X])</f>
        <v/>
      </c>
      <c r="E419" s="58" t="str">
        <f>IF(Line[Approx Centroid Y]="","",Line[Approx Centroid Y])</f>
        <v/>
      </c>
      <c r="F419" s="3" t="str">
        <f>IF(Line[Replacement Asset]="","",Line[Replacement Asset])</f>
        <v/>
      </c>
      <c r="G419" s="3" t="str">
        <f>IF(Line[Asset ID]="","",UPPER(Line[Asset ID]))</f>
        <v/>
      </c>
      <c r="H419" s="3" t="str">
        <f>IF(Line[Asset Group]="","",VLOOKUP(Line[Asset Group],asset_grp_line,4,FALSE))</f>
        <v/>
      </c>
      <c r="I419" s="3" t="str">
        <f>IF(Line[Asset Group]="","",VLOOKUP(Line[Asset Group],asset_grp_line,2,FALSE))</f>
        <v/>
      </c>
      <c r="J419" s="3" t="str">
        <f>IF(Line[Asset Group]="","",VLOOKUP(Line[Asset Group],asset_grp_line,3,FALSE))</f>
        <v/>
      </c>
      <c r="K419" s="3" t="str">
        <f>IF(Line[Asset Group]="","",VLOOKUP(Line[Asset Type],type_master_list,2,FALSE))</f>
        <v/>
      </c>
      <c r="L419" s="3" t="str">
        <f>IF(Line[Asset Name]="","",PROPER(Line[Asset Name]))</f>
        <v/>
      </c>
      <c r="M419" s="11" t="str">
        <f>IF(Line[Install Date]="","",(Line[Install Date]))</f>
        <v/>
      </c>
      <c r="N419" s="3" t="str">
        <f>IF(Line[Note]="","",PROPER(Line[Note]))</f>
        <v/>
      </c>
      <c r="O419" s="3" t="str">
        <f>IF(Line[Resource Consent Number]="","",UPPER(Line[Resource Consent Number]))</f>
        <v/>
      </c>
      <c r="P419" s="53" t="str">
        <f>IF(Line[Asset Unit Cost]="","",Line[Asset Unit Cost])</f>
        <v/>
      </c>
      <c r="Q419" s="3" t="str">
        <f>IF(Line[Added By]="","",UPPER(Line[Added By]))</f>
        <v/>
      </c>
      <c r="R419" s="11" t="str">
        <f>IF(Line[Added Date]="","",(Line[Added Date]))</f>
        <v/>
      </c>
      <c r="S419" s="3" t="str">
        <f>IF(Line[Z COORD]="","",PROPER(Line[Z COORD]))</f>
        <v/>
      </c>
      <c r="T419" s="3" t="str">
        <f>IF(Line[Asset Description]="","",PROPER(Line[Asset Description]))</f>
        <v/>
      </c>
      <c r="U419" s="3" t="str">
        <f>IF(Line[Asset Group]="","",VLOOKUP(Line[Wall SubType],subdom_master_gdb,2,FALSE))</f>
        <v/>
      </c>
      <c r="V419" s="3" t="str">
        <f>IF(Line[Asset Group]="","",VLOOKUP(Line[Material],material_master,2,FALSE))</f>
        <v/>
      </c>
      <c r="W419" s="3" t="str">
        <f>IF(Line[Height m]="","",Line[Height m])</f>
        <v/>
      </c>
      <c r="X419" s="3" t="str">
        <f>IF(Line[Length m]="","",Line[Length m])</f>
        <v/>
      </c>
      <c r="Y419" s="3" t="str">
        <f>IF(Line[Width m]="","",Line[Width m])</f>
        <v/>
      </c>
      <c r="Z419" s="3" t="str">
        <f>IF(Line[Asset Group]="","",VLOOKUP(Line[Purpose],f_g_function,2,FALSE))</f>
        <v/>
      </c>
      <c r="AA419" s="3" t="str">
        <f>IF(Line[Asset Group]="","",VLOOKUP(Line[Post Material],material_master,2,FALSE))</f>
        <v/>
      </c>
      <c r="AB419" s="3" t="str">
        <f>IF(Line[Pipe Diameter mm]="","",Line[Pipe Diameter mm])</f>
        <v/>
      </c>
      <c r="AC419" s="3" t="str">
        <f>IF(Line[Asset Group]="","",VLOOKUP(Line[Pipe Material],irrigation_pipe_material,2,FALSE))</f>
        <v/>
      </c>
      <c r="AD419" s="3" t="str">
        <f>IF(Line[Asset Group]="","",VLOOKUP(Line[System],irrigation_system,2,FALSE))</f>
        <v/>
      </c>
      <c r="AE419" s="3" t="str">
        <f>IF(Line[Asset Group]="","",VLOOKUP(Line[Status],irrigation_status,2,FALSE))</f>
        <v/>
      </c>
      <c r="AF419" s="3" t="str">
        <f>IF(Line[Asset Group]="","",VLOOKUP(Line[Surface],subdom_master_gdb,2,FALSE))</f>
        <v/>
      </c>
      <c r="AG419" s="3" t="str">
        <f>IF(Line[Surface Layer Depth mm]="","",Line[Surface Layer Depth mm])</f>
        <v/>
      </c>
      <c r="AH419" s="3" t="str">
        <f>IF(Line[Av Width m]="","",Line[Av Width m])</f>
        <v/>
      </c>
      <c r="AI419" s="3" t="str">
        <f>IF(Line[Asset Group]="","",VLOOKUP(Line[Cycle],yes_no,2,FALSE))</f>
        <v/>
      </c>
      <c r="AJ419" s="3" t="str">
        <f>IF(Line[Asset Group]="","",VLOOKUP(Line[Species],hedge_species,2,FALSE))</f>
        <v/>
      </c>
    </row>
    <row r="420" spans="1:36" s="3" customFormat="1" x14ac:dyDescent="0.2">
      <c r="A420" s="3" t="str">
        <f>IF(Line[DWG File Name]="","",Line[DWG File Name])</f>
        <v/>
      </c>
      <c r="B420" s="3" t="str">
        <f>IF(Line[DWG Layer Name]="","",Line[DWG Layer Name])</f>
        <v/>
      </c>
      <c r="C420" s="3" t="str">
        <f>IF(Line[DWG Handle]="","",Line[DWG Handle])</f>
        <v/>
      </c>
      <c r="D420" s="58" t="str">
        <f>IF(Line[Approx Centroid X]="","",Line[Approx Centroid X])</f>
        <v/>
      </c>
      <c r="E420" s="58" t="str">
        <f>IF(Line[Approx Centroid Y]="","",Line[Approx Centroid Y])</f>
        <v/>
      </c>
      <c r="F420" s="3" t="str">
        <f>IF(Line[Replacement Asset]="","",Line[Replacement Asset])</f>
        <v/>
      </c>
      <c r="G420" s="3" t="str">
        <f>IF(Line[Asset ID]="","",UPPER(Line[Asset ID]))</f>
        <v/>
      </c>
      <c r="H420" s="3" t="str">
        <f>IF(Line[Asset Group]="","",VLOOKUP(Line[Asset Group],asset_grp_line,4,FALSE))</f>
        <v/>
      </c>
      <c r="I420" s="3" t="str">
        <f>IF(Line[Asset Group]="","",VLOOKUP(Line[Asset Group],asset_grp_line,2,FALSE))</f>
        <v/>
      </c>
      <c r="J420" s="3" t="str">
        <f>IF(Line[Asset Group]="","",VLOOKUP(Line[Asset Group],asset_grp_line,3,FALSE))</f>
        <v/>
      </c>
      <c r="K420" s="3" t="str">
        <f>IF(Line[Asset Group]="","",VLOOKUP(Line[Asset Type],type_master_list,2,FALSE))</f>
        <v/>
      </c>
      <c r="L420" s="3" t="str">
        <f>IF(Line[Asset Name]="","",PROPER(Line[Asset Name]))</f>
        <v/>
      </c>
      <c r="M420" s="11" t="str">
        <f>IF(Line[Install Date]="","",(Line[Install Date]))</f>
        <v/>
      </c>
      <c r="N420" s="3" t="str">
        <f>IF(Line[Note]="","",PROPER(Line[Note]))</f>
        <v/>
      </c>
      <c r="O420" s="3" t="str">
        <f>IF(Line[Resource Consent Number]="","",UPPER(Line[Resource Consent Number]))</f>
        <v/>
      </c>
      <c r="P420" s="53" t="str">
        <f>IF(Line[Asset Unit Cost]="","",Line[Asset Unit Cost])</f>
        <v/>
      </c>
      <c r="Q420" s="3" t="str">
        <f>IF(Line[Added By]="","",UPPER(Line[Added By]))</f>
        <v/>
      </c>
      <c r="R420" s="11" t="str">
        <f>IF(Line[Added Date]="","",(Line[Added Date]))</f>
        <v/>
      </c>
      <c r="S420" s="3" t="str">
        <f>IF(Line[Z COORD]="","",PROPER(Line[Z COORD]))</f>
        <v/>
      </c>
      <c r="T420" s="3" t="str">
        <f>IF(Line[Asset Description]="","",PROPER(Line[Asset Description]))</f>
        <v/>
      </c>
      <c r="U420" s="3" t="str">
        <f>IF(Line[Asset Group]="","",VLOOKUP(Line[Wall SubType],subdom_master_gdb,2,FALSE))</f>
        <v/>
      </c>
      <c r="V420" s="3" t="str">
        <f>IF(Line[Asset Group]="","",VLOOKUP(Line[Material],material_master,2,FALSE))</f>
        <v/>
      </c>
      <c r="W420" s="3" t="str">
        <f>IF(Line[Height m]="","",Line[Height m])</f>
        <v/>
      </c>
      <c r="X420" s="3" t="str">
        <f>IF(Line[Length m]="","",Line[Length m])</f>
        <v/>
      </c>
      <c r="Y420" s="3" t="str">
        <f>IF(Line[Width m]="","",Line[Width m])</f>
        <v/>
      </c>
      <c r="Z420" s="3" t="str">
        <f>IF(Line[Asset Group]="","",VLOOKUP(Line[Purpose],f_g_function,2,FALSE))</f>
        <v/>
      </c>
      <c r="AA420" s="3" t="str">
        <f>IF(Line[Asset Group]="","",VLOOKUP(Line[Post Material],material_master,2,FALSE))</f>
        <v/>
      </c>
      <c r="AB420" s="3" t="str">
        <f>IF(Line[Pipe Diameter mm]="","",Line[Pipe Diameter mm])</f>
        <v/>
      </c>
      <c r="AC420" s="3" t="str">
        <f>IF(Line[Asset Group]="","",VLOOKUP(Line[Pipe Material],irrigation_pipe_material,2,FALSE))</f>
        <v/>
      </c>
      <c r="AD420" s="3" t="str">
        <f>IF(Line[Asset Group]="","",VLOOKUP(Line[System],irrigation_system,2,FALSE))</f>
        <v/>
      </c>
      <c r="AE420" s="3" t="str">
        <f>IF(Line[Asset Group]="","",VLOOKUP(Line[Status],irrigation_status,2,FALSE))</f>
        <v/>
      </c>
      <c r="AF420" s="3" t="str">
        <f>IF(Line[Asset Group]="","",VLOOKUP(Line[Surface],subdom_master_gdb,2,FALSE))</f>
        <v/>
      </c>
      <c r="AG420" s="3" t="str">
        <f>IF(Line[Surface Layer Depth mm]="","",Line[Surface Layer Depth mm])</f>
        <v/>
      </c>
      <c r="AH420" s="3" t="str">
        <f>IF(Line[Av Width m]="","",Line[Av Width m])</f>
        <v/>
      </c>
      <c r="AI420" s="3" t="str">
        <f>IF(Line[Asset Group]="","",VLOOKUP(Line[Cycle],yes_no,2,FALSE))</f>
        <v/>
      </c>
      <c r="AJ420" s="3" t="str">
        <f>IF(Line[Asset Group]="","",VLOOKUP(Line[Species],hedge_species,2,FALSE))</f>
        <v/>
      </c>
    </row>
    <row r="421" spans="1:36" s="3" customFormat="1" x14ac:dyDescent="0.2">
      <c r="A421" s="3" t="str">
        <f>IF(Line[DWG File Name]="","",Line[DWG File Name])</f>
        <v/>
      </c>
      <c r="B421" s="3" t="str">
        <f>IF(Line[DWG Layer Name]="","",Line[DWG Layer Name])</f>
        <v/>
      </c>
      <c r="C421" s="3" t="str">
        <f>IF(Line[DWG Handle]="","",Line[DWG Handle])</f>
        <v/>
      </c>
      <c r="D421" s="58" t="str">
        <f>IF(Line[Approx Centroid X]="","",Line[Approx Centroid X])</f>
        <v/>
      </c>
      <c r="E421" s="58" t="str">
        <f>IF(Line[Approx Centroid Y]="","",Line[Approx Centroid Y])</f>
        <v/>
      </c>
      <c r="F421" s="3" t="str">
        <f>IF(Line[Replacement Asset]="","",Line[Replacement Asset])</f>
        <v/>
      </c>
      <c r="G421" s="3" t="str">
        <f>IF(Line[Asset ID]="","",UPPER(Line[Asset ID]))</f>
        <v/>
      </c>
      <c r="H421" s="3" t="str">
        <f>IF(Line[Asset Group]="","",VLOOKUP(Line[Asset Group],asset_grp_line,4,FALSE))</f>
        <v/>
      </c>
      <c r="I421" s="3" t="str">
        <f>IF(Line[Asset Group]="","",VLOOKUP(Line[Asset Group],asset_grp_line,2,FALSE))</f>
        <v/>
      </c>
      <c r="J421" s="3" t="str">
        <f>IF(Line[Asset Group]="","",VLOOKUP(Line[Asset Group],asset_grp_line,3,FALSE))</f>
        <v/>
      </c>
      <c r="K421" s="3" t="str">
        <f>IF(Line[Asset Group]="","",VLOOKUP(Line[Asset Type],type_master_list,2,FALSE))</f>
        <v/>
      </c>
      <c r="L421" s="3" t="str">
        <f>IF(Line[Asset Name]="","",PROPER(Line[Asset Name]))</f>
        <v/>
      </c>
      <c r="M421" s="11" t="str">
        <f>IF(Line[Install Date]="","",(Line[Install Date]))</f>
        <v/>
      </c>
      <c r="N421" s="3" t="str">
        <f>IF(Line[Note]="","",PROPER(Line[Note]))</f>
        <v/>
      </c>
      <c r="O421" s="3" t="str">
        <f>IF(Line[Resource Consent Number]="","",UPPER(Line[Resource Consent Number]))</f>
        <v/>
      </c>
      <c r="P421" s="53" t="str">
        <f>IF(Line[Asset Unit Cost]="","",Line[Asset Unit Cost])</f>
        <v/>
      </c>
      <c r="Q421" s="3" t="str">
        <f>IF(Line[Added By]="","",UPPER(Line[Added By]))</f>
        <v/>
      </c>
      <c r="R421" s="11" t="str">
        <f>IF(Line[Added Date]="","",(Line[Added Date]))</f>
        <v/>
      </c>
      <c r="S421" s="3" t="str">
        <f>IF(Line[Z COORD]="","",PROPER(Line[Z COORD]))</f>
        <v/>
      </c>
      <c r="T421" s="3" t="str">
        <f>IF(Line[Asset Description]="","",PROPER(Line[Asset Description]))</f>
        <v/>
      </c>
      <c r="U421" s="3" t="str">
        <f>IF(Line[Asset Group]="","",VLOOKUP(Line[Wall SubType],subdom_master_gdb,2,FALSE))</f>
        <v/>
      </c>
      <c r="V421" s="3" t="str">
        <f>IF(Line[Asset Group]="","",VLOOKUP(Line[Material],material_master,2,FALSE))</f>
        <v/>
      </c>
      <c r="W421" s="3" t="str">
        <f>IF(Line[Height m]="","",Line[Height m])</f>
        <v/>
      </c>
      <c r="X421" s="3" t="str">
        <f>IF(Line[Length m]="","",Line[Length m])</f>
        <v/>
      </c>
      <c r="Y421" s="3" t="str">
        <f>IF(Line[Width m]="","",Line[Width m])</f>
        <v/>
      </c>
      <c r="Z421" s="3" t="str">
        <f>IF(Line[Asset Group]="","",VLOOKUP(Line[Purpose],f_g_function,2,FALSE))</f>
        <v/>
      </c>
      <c r="AA421" s="3" t="str">
        <f>IF(Line[Asset Group]="","",VLOOKUP(Line[Post Material],material_master,2,FALSE))</f>
        <v/>
      </c>
      <c r="AB421" s="3" t="str">
        <f>IF(Line[Pipe Diameter mm]="","",Line[Pipe Diameter mm])</f>
        <v/>
      </c>
      <c r="AC421" s="3" t="str">
        <f>IF(Line[Asset Group]="","",VLOOKUP(Line[Pipe Material],irrigation_pipe_material,2,FALSE))</f>
        <v/>
      </c>
      <c r="AD421" s="3" t="str">
        <f>IF(Line[Asset Group]="","",VLOOKUP(Line[System],irrigation_system,2,FALSE))</f>
        <v/>
      </c>
      <c r="AE421" s="3" t="str">
        <f>IF(Line[Asset Group]="","",VLOOKUP(Line[Status],irrigation_status,2,FALSE))</f>
        <v/>
      </c>
      <c r="AF421" s="3" t="str">
        <f>IF(Line[Asset Group]="","",VLOOKUP(Line[Surface],subdom_master_gdb,2,FALSE))</f>
        <v/>
      </c>
      <c r="AG421" s="3" t="str">
        <f>IF(Line[Surface Layer Depth mm]="","",Line[Surface Layer Depth mm])</f>
        <v/>
      </c>
      <c r="AH421" s="3" t="str">
        <f>IF(Line[Av Width m]="","",Line[Av Width m])</f>
        <v/>
      </c>
      <c r="AI421" s="3" t="str">
        <f>IF(Line[Asset Group]="","",VLOOKUP(Line[Cycle],yes_no,2,FALSE))</f>
        <v/>
      </c>
      <c r="AJ421" s="3" t="str">
        <f>IF(Line[Asset Group]="","",VLOOKUP(Line[Species],hedge_species,2,FALSE))</f>
        <v/>
      </c>
    </row>
    <row r="422" spans="1:36" s="3" customFormat="1" x14ac:dyDescent="0.2">
      <c r="A422" s="3" t="str">
        <f>IF(Line[DWG File Name]="","",Line[DWG File Name])</f>
        <v/>
      </c>
      <c r="B422" s="3" t="str">
        <f>IF(Line[DWG Layer Name]="","",Line[DWG Layer Name])</f>
        <v/>
      </c>
      <c r="C422" s="3" t="str">
        <f>IF(Line[DWG Handle]="","",Line[DWG Handle])</f>
        <v/>
      </c>
      <c r="D422" s="58" t="str">
        <f>IF(Line[Approx Centroid X]="","",Line[Approx Centroid X])</f>
        <v/>
      </c>
      <c r="E422" s="58" t="str">
        <f>IF(Line[Approx Centroid Y]="","",Line[Approx Centroid Y])</f>
        <v/>
      </c>
      <c r="F422" s="3" t="str">
        <f>IF(Line[Replacement Asset]="","",Line[Replacement Asset])</f>
        <v/>
      </c>
      <c r="G422" s="3" t="str">
        <f>IF(Line[Asset ID]="","",UPPER(Line[Asset ID]))</f>
        <v/>
      </c>
      <c r="H422" s="3" t="str">
        <f>IF(Line[Asset Group]="","",VLOOKUP(Line[Asset Group],asset_grp_line,4,FALSE))</f>
        <v/>
      </c>
      <c r="I422" s="3" t="str">
        <f>IF(Line[Asset Group]="","",VLOOKUP(Line[Asset Group],asset_grp_line,2,FALSE))</f>
        <v/>
      </c>
      <c r="J422" s="3" t="str">
        <f>IF(Line[Asset Group]="","",VLOOKUP(Line[Asset Group],asset_grp_line,3,FALSE))</f>
        <v/>
      </c>
      <c r="K422" s="3" t="str">
        <f>IF(Line[Asset Group]="","",VLOOKUP(Line[Asset Type],type_master_list,2,FALSE))</f>
        <v/>
      </c>
      <c r="L422" s="3" t="str">
        <f>IF(Line[Asset Name]="","",PROPER(Line[Asset Name]))</f>
        <v/>
      </c>
      <c r="M422" s="11" t="str">
        <f>IF(Line[Install Date]="","",(Line[Install Date]))</f>
        <v/>
      </c>
      <c r="N422" s="3" t="str">
        <f>IF(Line[Note]="","",PROPER(Line[Note]))</f>
        <v/>
      </c>
      <c r="O422" s="3" t="str">
        <f>IF(Line[Resource Consent Number]="","",UPPER(Line[Resource Consent Number]))</f>
        <v/>
      </c>
      <c r="P422" s="53" t="str">
        <f>IF(Line[Asset Unit Cost]="","",Line[Asset Unit Cost])</f>
        <v/>
      </c>
      <c r="Q422" s="3" t="str">
        <f>IF(Line[Added By]="","",UPPER(Line[Added By]))</f>
        <v/>
      </c>
      <c r="R422" s="11" t="str">
        <f>IF(Line[Added Date]="","",(Line[Added Date]))</f>
        <v/>
      </c>
      <c r="S422" s="3" t="str">
        <f>IF(Line[Z COORD]="","",PROPER(Line[Z COORD]))</f>
        <v/>
      </c>
      <c r="T422" s="3" t="str">
        <f>IF(Line[Asset Description]="","",PROPER(Line[Asset Description]))</f>
        <v/>
      </c>
      <c r="U422" s="3" t="str">
        <f>IF(Line[Asset Group]="","",VLOOKUP(Line[Wall SubType],subdom_master_gdb,2,FALSE))</f>
        <v/>
      </c>
      <c r="V422" s="3" t="str">
        <f>IF(Line[Asset Group]="","",VLOOKUP(Line[Material],material_master,2,FALSE))</f>
        <v/>
      </c>
      <c r="W422" s="3" t="str">
        <f>IF(Line[Height m]="","",Line[Height m])</f>
        <v/>
      </c>
      <c r="X422" s="3" t="str">
        <f>IF(Line[Length m]="","",Line[Length m])</f>
        <v/>
      </c>
      <c r="Y422" s="3" t="str">
        <f>IF(Line[Width m]="","",Line[Width m])</f>
        <v/>
      </c>
      <c r="Z422" s="3" t="str">
        <f>IF(Line[Asset Group]="","",VLOOKUP(Line[Purpose],f_g_function,2,FALSE))</f>
        <v/>
      </c>
      <c r="AA422" s="3" t="str">
        <f>IF(Line[Asset Group]="","",VLOOKUP(Line[Post Material],material_master,2,FALSE))</f>
        <v/>
      </c>
      <c r="AB422" s="3" t="str">
        <f>IF(Line[Pipe Diameter mm]="","",Line[Pipe Diameter mm])</f>
        <v/>
      </c>
      <c r="AC422" s="3" t="str">
        <f>IF(Line[Asset Group]="","",VLOOKUP(Line[Pipe Material],irrigation_pipe_material,2,FALSE))</f>
        <v/>
      </c>
      <c r="AD422" s="3" t="str">
        <f>IF(Line[Asset Group]="","",VLOOKUP(Line[System],irrigation_system,2,FALSE))</f>
        <v/>
      </c>
      <c r="AE422" s="3" t="str">
        <f>IF(Line[Asset Group]="","",VLOOKUP(Line[Status],irrigation_status,2,FALSE))</f>
        <v/>
      </c>
      <c r="AF422" s="3" t="str">
        <f>IF(Line[Asset Group]="","",VLOOKUP(Line[Surface],subdom_master_gdb,2,FALSE))</f>
        <v/>
      </c>
      <c r="AG422" s="3" t="str">
        <f>IF(Line[Surface Layer Depth mm]="","",Line[Surface Layer Depth mm])</f>
        <v/>
      </c>
      <c r="AH422" s="3" t="str">
        <f>IF(Line[Av Width m]="","",Line[Av Width m])</f>
        <v/>
      </c>
      <c r="AI422" s="3" t="str">
        <f>IF(Line[Asset Group]="","",VLOOKUP(Line[Cycle],yes_no,2,FALSE))</f>
        <v/>
      </c>
      <c r="AJ422" s="3" t="str">
        <f>IF(Line[Asset Group]="","",VLOOKUP(Line[Species],hedge_species,2,FALSE))</f>
        <v/>
      </c>
    </row>
    <row r="423" spans="1:36" s="3" customFormat="1" x14ac:dyDescent="0.2">
      <c r="A423" s="3" t="str">
        <f>IF(Line[DWG File Name]="","",Line[DWG File Name])</f>
        <v/>
      </c>
      <c r="B423" s="3" t="str">
        <f>IF(Line[DWG Layer Name]="","",Line[DWG Layer Name])</f>
        <v/>
      </c>
      <c r="C423" s="3" t="str">
        <f>IF(Line[DWG Handle]="","",Line[DWG Handle])</f>
        <v/>
      </c>
      <c r="D423" s="58" t="str">
        <f>IF(Line[Approx Centroid X]="","",Line[Approx Centroid X])</f>
        <v/>
      </c>
      <c r="E423" s="58" t="str">
        <f>IF(Line[Approx Centroid Y]="","",Line[Approx Centroid Y])</f>
        <v/>
      </c>
      <c r="F423" s="3" t="str">
        <f>IF(Line[Replacement Asset]="","",Line[Replacement Asset])</f>
        <v/>
      </c>
      <c r="G423" s="3" t="str">
        <f>IF(Line[Asset ID]="","",UPPER(Line[Asset ID]))</f>
        <v/>
      </c>
      <c r="H423" s="3" t="str">
        <f>IF(Line[Asset Group]="","",VLOOKUP(Line[Asset Group],asset_grp_line,4,FALSE))</f>
        <v/>
      </c>
      <c r="I423" s="3" t="str">
        <f>IF(Line[Asset Group]="","",VLOOKUP(Line[Asset Group],asset_grp_line,2,FALSE))</f>
        <v/>
      </c>
      <c r="J423" s="3" t="str">
        <f>IF(Line[Asset Group]="","",VLOOKUP(Line[Asset Group],asset_grp_line,3,FALSE))</f>
        <v/>
      </c>
      <c r="K423" s="3" t="str">
        <f>IF(Line[Asset Group]="","",VLOOKUP(Line[Asset Type],type_master_list,2,FALSE))</f>
        <v/>
      </c>
      <c r="L423" s="3" t="str">
        <f>IF(Line[Asset Name]="","",PROPER(Line[Asset Name]))</f>
        <v/>
      </c>
      <c r="M423" s="11" t="str">
        <f>IF(Line[Install Date]="","",(Line[Install Date]))</f>
        <v/>
      </c>
      <c r="N423" s="3" t="str">
        <f>IF(Line[Note]="","",PROPER(Line[Note]))</f>
        <v/>
      </c>
      <c r="O423" s="3" t="str">
        <f>IF(Line[Resource Consent Number]="","",UPPER(Line[Resource Consent Number]))</f>
        <v/>
      </c>
      <c r="P423" s="53" t="str">
        <f>IF(Line[Asset Unit Cost]="","",Line[Asset Unit Cost])</f>
        <v/>
      </c>
      <c r="Q423" s="3" t="str">
        <f>IF(Line[Added By]="","",UPPER(Line[Added By]))</f>
        <v/>
      </c>
      <c r="R423" s="11" t="str">
        <f>IF(Line[Added Date]="","",(Line[Added Date]))</f>
        <v/>
      </c>
      <c r="S423" s="3" t="str">
        <f>IF(Line[Z COORD]="","",PROPER(Line[Z COORD]))</f>
        <v/>
      </c>
      <c r="T423" s="3" t="str">
        <f>IF(Line[Asset Description]="","",PROPER(Line[Asset Description]))</f>
        <v/>
      </c>
      <c r="U423" s="3" t="str">
        <f>IF(Line[Asset Group]="","",VLOOKUP(Line[Wall SubType],subdom_master_gdb,2,FALSE))</f>
        <v/>
      </c>
      <c r="V423" s="3" t="str">
        <f>IF(Line[Asset Group]="","",VLOOKUP(Line[Material],material_master,2,FALSE))</f>
        <v/>
      </c>
      <c r="W423" s="3" t="str">
        <f>IF(Line[Height m]="","",Line[Height m])</f>
        <v/>
      </c>
      <c r="X423" s="3" t="str">
        <f>IF(Line[Length m]="","",Line[Length m])</f>
        <v/>
      </c>
      <c r="Y423" s="3" t="str">
        <f>IF(Line[Width m]="","",Line[Width m])</f>
        <v/>
      </c>
      <c r="Z423" s="3" t="str">
        <f>IF(Line[Asset Group]="","",VLOOKUP(Line[Purpose],f_g_function,2,FALSE))</f>
        <v/>
      </c>
      <c r="AA423" s="3" t="str">
        <f>IF(Line[Asset Group]="","",VLOOKUP(Line[Post Material],material_master,2,FALSE))</f>
        <v/>
      </c>
      <c r="AB423" s="3" t="str">
        <f>IF(Line[Pipe Diameter mm]="","",Line[Pipe Diameter mm])</f>
        <v/>
      </c>
      <c r="AC423" s="3" t="str">
        <f>IF(Line[Asset Group]="","",VLOOKUP(Line[Pipe Material],irrigation_pipe_material,2,FALSE))</f>
        <v/>
      </c>
      <c r="AD423" s="3" t="str">
        <f>IF(Line[Asset Group]="","",VLOOKUP(Line[System],irrigation_system,2,FALSE))</f>
        <v/>
      </c>
      <c r="AE423" s="3" t="str">
        <f>IF(Line[Asset Group]="","",VLOOKUP(Line[Status],irrigation_status,2,FALSE))</f>
        <v/>
      </c>
      <c r="AF423" s="3" t="str">
        <f>IF(Line[Asset Group]="","",VLOOKUP(Line[Surface],subdom_master_gdb,2,FALSE))</f>
        <v/>
      </c>
      <c r="AG423" s="3" t="str">
        <f>IF(Line[Surface Layer Depth mm]="","",Line[Surface Layer Depth mm])</f>
        <v/>
      </c>
      <c r="AH423" s="3" t="str">
        <f>IF(Line[Av Width m]="","",Line[Av Width m])</f>
        <v/>
      </c>
      <c r="AI423" s="3" t="str">
        <f>IF(Line[Asset Group]="","",VLOOKUP(Line[Cycle],yes_no,2,FALSE))</f>
        <v/>
      </c>
      <c r="AJ423" s="3" t="str">
        <f>IF(Line[Asset Group]="","",VLOOKUP(Line[Species],hedge_species,2,FALSE))</f>
        <v/>
      </c>
    </row>
    <row r="424" spans="1:36" s="3" customFormat="1" x14ac:dyDescent="0.2">
      <c r="A424" s="3" t="str">
        <f>IF(Line[DWG File Name]="","",Line[DWG File Name])</f>
        <v/>
      </c>
      <c r="B424" s="3" t="str">
        <f>IF(Line[DWG Layer Name]="","",Line[DWG Layer Name])</f>
        <v/>
      </c>
      <c r="C424" s="3" t="str">
        <f>IF(Line[DWG Handle]="","",Line[DWG Handle])</f>
        <v/>
      </c>
      <c r="D424" s="58" t="str">
        <f>IF(Line[Approx Centroid X]="","",Line[Approx Centroid X])</f>
        <v/>
      </c>
      <c r="E424" s="58" t="str">
        <f>IF(Line[Approx Centroid Y]="","",Line[Approx Centroid Y])</f>
        <v/>
      </c>
      <c r="F424" s="3" t="str">
        <f>IF(Line[Replacement Asset]="","",Line[Replacement Asset])</f>
        <v/>
      </c>
      <c r="G424" s="3" t="str">
        <f>IF(Line[Asset ID]="","",UPPER(Line[Asset ID]))</f>
        <v/>
      </c>
      <c r="H424" s="3" t="str">
        <f>IF(Line[Asset Group]="","",VLOOKUP(Line[Asset Group],asset_grp_line,4,FALSE))</f>
        <v/>
      </c>
      <c r="I424" s="3" t="str">
        <f>IF(Line[Asset Group]="","",VLOOKUP(Line[Asset Group],asset_grp_line,2,FALSE))</f>
        <v/>
      </c>
      <c r="J424" s="3" t="str">
        <f>IF(Line[Asset Group]="","",VLOOKUP(Line[Asset Group],asset_grp_line,3,FALSE))</f>
        <v/>
      </c>
      <c r="K424" s="3" t="str">
        <f>IF(Line[Asset Group]="","",VLOOKUP(Line[Asset Type],type_master_list,2,FALSE))</f>
        <v/>
      </c>
      <c r="L424" s="3" t="str">
        <f>IF(Line[Asset Name]="","",PROPER(Line[Asset Name]))</f>
        <v/>
      </c>
      <c r="M424" s="11" t="str">
        <f>IF(Line[Install Date]="","",(Line[Install Date]))</f>
        <v/>
      </c>
      <c r="N424" s="3" t="str">
        <f>IF(Line[Note]="","",PROPER(Line[Note]))</f>
        <v/>
      </c>
      <c r="O424" s="3" t="str">
        <f>IF(Line[Resource Consent Number]="","",UPPER(Line[Resource Consent Number]))</f>
        <v/>
      </c>
      <c r="P424" s="53" t="str">
        <f>IF(Line[Asset Unit Cost]="","",Line[Asset Unit Cost])</f>
        <v/>
      </c>
      <c r="Q424" s="3" t="str">
        <f>IF(Line[Added By]="","",UPPER(Line[Added By]))</f>
        <v/>
      </c>
      <c r="R424" s="11" t="str">
        <f>IF(Line[Added Date]="","",(Line[Added Date]))</f>
        <v/>
      </c>
      <c r="S424" s="3" t="str">
        <f>IF(Line[Z COORD]="","",PROPER(Line[Z COORD]))</f>
        <v/>
      </c>
      <c r="T424" s="3" t="str">
        <f>IF(Line[Asset Description]="","",PROPER(Line[Asset Description]))</f>
        <v/>
      </c>
      <c r="U424" s="3" t="str">
        <f>IF(Line[Asset Group]="","",VLOOKUP(Line[Wall SubType],subdom_master_gdb,2,FALSE))</f>
        <v/>
      </c>
      <c r="V424" s="3" t="str">
        <f>IF(Line[Asset Group]="","",VLOOKUP(Line[Material],material_master,2,FALSE))</f>
        <v/>
      </c>
      <c r="W424" s="3" t="str">
        <f>IF(Line[Height m]="","",Line[Height m])</f>
        <v/>
      </c>
      <c r="X424" s="3" t="str">
        <f>IF(Line[Length m]="","",Line[Length m])</f>
        <v/>
      </c>
      <c r="Y424" s="3" t="str">
        <f>IF(Line[Width m]="","",Line[Width m])</f>
        <v/>
      </c>
      <c r="Z424" s="3" t="str">
        <f>IF(Line[Asset Group]="","",VLOOKUP(Line[Purpose],f_g_function,2,FALSE))</f>
        <v/>
      </c>
      <c r="AA424" s="3" t="str">
        <f>IF(Line[Asset Group]="","",VLOOKUP(Line[Post Material],material_master,2,FALSE))</f>
        <v/>
      </c>
      <c r="AB424" s="3" t="str">
        <f>IF(Line[Pipe Diameter mm]="","",Line[Pipe Diameter mm])</f>
        <v/>
      </c>
      <c r="AC424" s="3" t="str">
        <f>IF(Line[Asset Group]="","",VLOOKUP(Line[Pipe Material],irrigation_pipe_material,2,FALSE))</f>
        <v/>
      </c>
      <c r="AD424" s="3" t="str">
        <f>IF(Line[Asset Group]="","",VLOOKUP(Line[System],irrigation_system,2,FALSE))</f>
        <v/>
      </c>
      <c r="AE424" s="3" t="str">
        <f>IF(Line[Asset Group]="","",VLOOKUP(Line[Status],irrigation_status,2,FALSE))</f>
        <v/>
      </c>
      <c r="AF424" s="3" t="str">
        <f>IF(Line[Asset Group]="","",VLOOKUP(Line[Surface],subdom_master_gdb,2,FALSE))</f>
        <v/>
      </c>
      <c r="AG424" s="3" t="str">
        <f>IF(Line[Surface Layer Depth mm]="","",Line[Surface Layer Depth mm])</f>
        <v/>
      </c>
      <c r="AH424" s="3" t="str">
        <f>IF(Line[Av Width m]="","",Line[Av Width m])</f>
        <v/>
      </c>
      <c r="AI424" s="3" t="str">
        <f>IF(Line[Asset Group]="","",VLOOKUP(Line[Cycle],yes_no,2,FALSE))</f>
        <v/>
      </c>
      <c r="AJ424" s="3" t="str">
        <f>IF(Line[Asset Group]="","",VLOOKUP(Line[Species],hedge_species,2,FALSE))</f>
        <v/>
      </c>
    </row>
    <row r="425" spans="1:36" s="3" customFormat="1" x14ac:dyDescent="0.2">
      <c r="A425" s="3" t="str">
        <f>IF(Line[DWG File Name]="","",Line[DWG File Name])</f>
        <v/>
      </c>
      <c r="B425" s="3" t="str">
        <f>IF(Line[DWG Layer Name]="","",Line[DWG Layer Name])</f>
        <v/>
      </c>
      <c r="C425" s="3" t="str">
        <f>IF(Line[DWG Handle]="","",Line[DWG Handle])</f>
        <v/>
      </c>
      <c r="D425" s="58" t="str">
        <f>IF(Line[Approx Centroid X]="","",Line[Approx Centroid X])</f>
        <v/>
      </c>
      <c r="E425" s="58" t="str">
        <f>IF(Line[Approx Centroid Y]="","",Line[Approx Centroid Y])</f>
        <v/>
      </c>
      <c r="F425" s="3" t="str">
        <f>IF(Line[Replacement Asset]="","",Line[Replacement Asset])</f>
        <v/>
      </c>
      <c r="G425" s="3" t="str">
        <f>IF(Line[Asset ID]="","",UPPER(Line[Asset ID]))</f>
        <v/>
      </c>
      <c r="H425" s="3" t="str">
        <f>IF(Line[Asset Group]="","",VLOOKUP(Line[Asset Group],asset_grp_line,4,FALSE))</f>
        <v/>
      </c>
      <c r="I425" s="3" t="str">
        <f>IF(Line[Asset Group]="","",VLOOKUP(Line[Asset Group],asset_grp_line,2,FALSE))</f>
        <v/>
      </c>
      <c r="J425" s="3" t="str">
        <f>IF(Line[Asset Group]="","",VLOOKUP(Line[Asset Group],asset_grp_line,3,FALSE))</f>
        <v/>
      </c>
      <c r="K425" s="3" t="str">
        <f>IF(Line[Asset Group]="","",VLOOKUP(Line[Asset Type],type_master_list,2,FALSE))</f>
        <v/>
      </c>
      <c r="L425" s="3" t="str">
        <f>IF(Line[Asset Name]="","",PROPER(Line[Asset Name]))</f>
        <v/>
      </c>
      <c r="M425" s="11" t="str">
        <f>IF(Line[Install Date]="","",(Line[Install Date]))</f>
        <v/>
      </c>
      <c r="N425" s="3" t="str">
        <f>IF(Line[Note]="","",PROPER(Line[Note]))</f>
        <v/>
      </c>
      <c r="O425" s="3" t="str">
        <f>IF(Line[Resource Consent Number]="","",UPPER(Line[Resource Consent Number]))</f>
        <v/>
      </c>
      <c r="P425" s="53" t="str">
        <f>IF(Line[Asset Unit Cost]="","",Line[Asset Unit Cost])</f>
        <v/>
      </c>
      <c r="Q425" s="3" t="str">
        <f>IF(Line[Added By]="","",UPPER(Line[Added By]))</f>
        <v/>
      </c>
      <c r="R425" s="11" t="str">
        <f>IF(Line[Added Date]="","",(Line[Added Date]))</f>
        <v/>
      </c>
      <c r="S425" s="3" t="str">
        <f>IF(Line[Z COORD]="","",PROPER(Line[Z COORD]))</f>
        <v/>
      </c>
      <c r="T425" s="3" t="str">
        <f>IF(Line[Asset Description]="","",PROPER(Line[Asset Description]))</f>
        <v/>
      </c>
      <c r="U425" s="3" t="str">
        <f>IF(Line[Asset Group]="","",VLOOKUP(Line[Wall SubType],subdom_master_gdb,2,FALSE))</f>
        <v/>
      </c>
      <c r="V425" s="3" t="str">
        <f>IF(Line[Asset Group]="","",VLOOKUP(Line[Material],material_master,2,FALSE))</f>
        <v/>
      </c>
      <c r="W425" s="3" t="str">
        <f>IF(Line[Height m]="","",Line[Height m])</f>
        <v/>
      </c>
      <c r="X425" s="3" t="str">
        <f>IF(Line[Length m]="","",Line[Length m])</f>
        <v/>
      </c>
      <c r="Y425" s="3" t="str">
        <f>IF(Line[Width m]="","",Line[Width m])</f>
        <v/>
      </c>
      <c r="Z425" s="3" t="str">
        <f>IF(Line[Asset Group]="","",VLOOKUP(Line[Purpose],f_g_function,2,FALSE))</f>
        <v/>
      </c>
      <c r="AA425" s="3" t="str">
        <f>IF(Line[Asset Group]="","",VLOOKUP(Line[Post Material],material_master,2,FALSE))</f>
        <v/>
      </c>
      <c r="AB425" s="3" t="str">
        <f>IF(Line[Pipe Diameter mm]="","",Line[Pipe Diameter mm])</f>
        <v/>
      </c>
      <c r="AC425" s="3" t="str">
        <f>IF(Line[Asset Group]="","",VLOOKUP(Line[Pipe Material],irrigation_pipe_material,2,FALSE))</f>
        <v/>
      </c>
      <c r="AD425" s="3" t="str">
        <f>IF(Line[Asset Group]="","",VLOOKUP(Line[System],irrigation_system,2,FALSE))</f>
        <v/>
      </c>
      <c r="AE425" s="3" t="str">
        <f>IF(Line[Asset Group]="","",VLOOKUP(Line[Status],irrigation_status,2,FALSE))</f>
        <v/>
      </c>
      <c r="AF425" s="3" t="str">
        <f>IF(Line[Asset Group]="","",VLOOKUP(Line[Surface],subdom_master_gdb,2,FALSE))</f>
        <v/>
      </c>
      <c r="AG425" s="3" t="str">
        <f>IF(Line[Surface Layer Depth mm]="","",Line[Surface Layer Depth mm])</f>
        <v/>
      </c>
      <c r="AH425" s="3" t="str">
        <f>IF(Line[Av Width m]="","",Line[Av Width m])</f>
        <v/>
      </c>
      <c r="AI425" s="3" t="str">
        <f>IF(Line[Asset Group]="","",VLOOKUP(Line[Cycle],yes_no,2,FALSE))</f>
        <v/>
      </c>
      <c r="AJ425" s="3" t="str">
        <f>IF(Line[Asset Group]="","",VLOOKUP(Line[Species],hedge_species,2,FALSE))</f>
        <v/>
      </c>
    </row>
    <row r="426" spans="1:36" s="3" customFormat="1" x14ac:dyDescent="0.2">
      <c r="A426" s="3" t="str">
        <f>IF(Line[DWG File Name]="","",Line[DWG File Name])</f>
        <v/>
      </c>
      <c r="B426" s="3" t="str">
        <f>IF(Line[DWG Layer Name]="","",Line[DWG Layer Name])</f>
        <v/>
      </c>
      <c r="C426" s="3" t="str">
        <f>IF(Line[DWG Handle]="","",Line[DWG Handle])</f>
        <v/>
      </c>
      <c r="D426" s="58" t="str">
        <f>IF(Line[Approx Centroid X]="","",Line[Approx Centroid X])</f>
        <v/>
      </c>
      <c r="E426" s="58" t="str">
        <f>IF(Line[Approx Centroid Y]="","",Line[Approx Centroid Y])</f>
        <v/>
      </c>
      <c r="F426" s="3" t="str">
        <f>IF(Line[Replacement Asset]="","",Line[Replacement Asset])</f>
        <v/>
      </c>
      <c r="G426" s="3" t="str">
        <f>IF(Line[Asset ID]="","",UPPER(Line[Asset ID]))</f>
        <v/>
      </c>
      <c r="H426" s="3" t="str">
        <f>IF(Line[Asset Group]="","",VLOOKUP(Line[Asset Group],asset_grp_line,4,FALSE))</f>
        <v/>
      </c>
      <c r="I426" s="3" t="str">
        <f>IF(Line[Asset Group]="","",VLOOKUP(Line[Asset Group],asset_grp_line,2,FALSE))</f>
        <v/>
      </c>
      <c r="J426" s="3" t="str">
        <f>IF(Line[Asset Group]="","",VLOOKUP(Line[Asset Group],asset_grp_line,3,FALSE))</f>
        <v/>
      </c>
      <c r="K426" s="3" t="str">
        <f>IF(Line[Asset Group]="","",VLOOKUP(Line[Asset Type],type_master_list,2,FALSE))</f>
        <v/>
      </c>
      <c r="L426" s="3" t="str">
        <f>IF(Line[Asset Name]="","",PROPER(Line[Asset Name]))</f>
        <v/>
      </c>
      <c r="M426" s="11" t="str">
        <f>IF(Line[Install Date]="","",(Line[Install Date]))</f>
        <v/>
      </c>
      <c r="N426" s="3" t="str">
        <f>IF(Line[Note]="","",PROPER(Line[Note]))</f>
        <v/>
      </c>
      <c r="O426" s="3" t="str">
        <f>IF(Line[Resource Consent Number]="","",UPPER(Line[Resource Consent Number]))</f>
        <v/>
      </c>
      <c r="P426" s="53" t="str">
        <f>IF(Line[Asset Unit Cost]="","",Line[Asset Unit Cost])</f>
        <v/>
      </c>
      <c r="Q426" s="3" t="str">
        <f>IF(Line[Added By]="","",UPPER(Line[Added By]))</f>
        <v/>
      </c>
      <c r="R426" s="11" t="str">
        <f>IF(Line[Added Date]="","",(Line[Added Date]))</f>
        <v/>
      </c>
      <c r="S426" s="3" t="str">
        <f>IF(Line[Z COORD]="","",PROPER(Line[Z COORD]))</f>
        <v/>
      </c>
      <c r="T426" s="3" t="str">
        <f>IF(Line[Asset Description]="","",PROPER(Line[Asset Description]))</f>
        <v/>
      </c>
      <c r="U426" s="3" t="str">
        <f>IF(Line[Asset Group]="","",VLOOKUP(Line[Wall SubType],subdom_master_gdb,2,FALSE))</f>
        <v/>
      </c>
      <c r="V426" s="3" t="str">
        <f>IF(Line[Asset Group]="","",VLOOKUP(Line[Material],material_master,2,FALSE))</f>
        <v/>
      </c>
      <c r="W426" s="3" t="str">
        <f>IF(Line[Height m]="","",Line[Height m])</f>
        <v/>
      </c>
      <c r="X426" s="3" t="str">
        <f>IF(Line[Length m]="","",Line[Length m])</f>
        <v/>
      </c>
      <c r="Y426" s="3" t="str">
        <f>IF(Line[Width m]="","",Line[Width m])</f>
        <v/>
      </c>
      <c r="Z426" s="3" t="str">
        <f>IF(Line[Asset Group]="","",VLOOKUP(Line[Purpose],f_g_function,2,FALSE))</f>
        <v/>
      </c>
      <c r="AA426" s="3" t="str">
        <f>IF(Line[Asset Group]="","",VLOOKUP(Line[Post Material],material_master,2,FALSE))</f>
        <v/>
      </c>
      <c r="AB426" s="3" t="str">
        <f>IF(Line[Pipe Diameter mm]="","",Line[Pipe Diameter mm])</f>
        <v/>
      </c>
      <c r="AC426" s="3" t="str">
        <f>IF(Line[Asset Group]="","",VLOOKUP(Line[Pipe Material],irrigation_pipe_material,2,FALSE))</f>
        <v/>
      </c>
      <c r="AD426" s="3" t="str">
        <f>IF(Line[Asset Group]="","",VLOOKUP(Line[System],irrigation_system,2,FALSE))</f>
        <v/>
      </c>
      <c r="AE426" s="3" t="str">
        <f>IF(Line[Asset Group]="","",VLOOKUP(Line[Status],irrigation_status,2,FALSE))</f>
        <v/>
      </c>
      <c r="AF426" s="3" t="str">
        <f>IF(Line[Asset Group]="","",VLOOKUP(Line[Surface],subdom_master_gdb,2,FALSE))</f>
        <v/>
      </c>
      <c r="AG426" s="3" t="str">
        <f>IF(Line[Surface Layer Depth mm]="","",Line[Surface Layer Depth mm])</f>
        <v/>
      </c>
      <c r="AH426" s="3" t="str">
        <f>IF(Line[Av Width m]="","",Line[Av Width m])</f>
        <v/>
      </c>
      <c r="AI426" s="3" t="str">
        <f>IF(Line[Asset Group]="","",VLOOKUP(Line[Cycle],yes_no,2,FALSE))</f>
        <v/>
      </c>
      <c r="AJ426" s="3" t="str">
        <f>IF(Line[Asset Group]="","",VLOOKUP(Line[Species],hedge_species,2,FALSE))</f>
        <v/>
      </c>
    </row>
    <row r="427" spans="1:36" s="3" customFormat="1" x14ac:dyDescent="0.2">
      <c r="A427" s="3" t="str">
        <f>IF(Line[DWG File Name]="","",Line[DWG File Name])</f>
        <v/>
      </c>
      <c r="B427" s="3" t="str">
        <f>IF(Line[DWG Layer Name]="","",Line[DWG Layer Name])</f>
        <v/>
      </c>
      <c r="C427" s="3" t="str">
        <f>IF(Line[DWG Handle]="","",Line[DWG Handle])</f>
        <v/>
      </c>
      <c r="D427" s="58" t="str">
        <f>IF(Line[Approx Centroid X]="","",Line[Approx Centroid X])</f>
        <v/>
      </c>
      <c r="E427" s="58" t="str">
        <f>IF(Line[Approx Centroid Y]="","",Line[Approx Centroid Y])</f>
        <v/>
      </c>
      <c r="F427" s="3" t="str">
        <f>IF(Line[Replacement Asset]="","",Line[Replacement Asset])</f>
        <v/>
      </c>
      <c r="G427" s="3" t="str">
        <f>IF(Line[Asset ID]="","",UPPER(Line[Asset ID]))</f>
        <v/>
      </c>
      <c r="H427" s="3" t="str">
        <f>IF(Line[Asset Group]="","",VLOOKUP(Line[Asset Group],asset_grp_line,4,FALSE))</f>
        <v/>
      </c>
      <c r="I427" s="3" t="str">
        <f>IF(Line[Asset Group]="","",VLOOKUP(Line[Asset Group],asset_grp_line,2,FALSE))</f>
        <v/>
      </c>
      <c r="J427" s="3" t="str">
        <f>IF(Line[Asset Group]="","",VLOOKUP(Line[Asset Group],asset_grp_line,3,FALSE))</f>
        <v/>
      </c>
      <c r="K427" s="3" t="str">
        <f>IF(Line[Asset Group]="","",VLOOKUP(Line[Asset Type],type_master_list,2,FALSE))</f>
        <v/>
      </c>
      <c r="L427" s="3" t="str">
        <f>IF(Line[Asset Name]="","",PROPER(Line[Asset Name]))</f>
        <v/>
      </c>
      <c r="M427" s="11" t="str">
        <f>IF(Line[Install Date]="","",(Line[Install Date]))</f>
        <v/>
      </c>
      <c r="N427" s="3" t="str">
        <f>IF(Line[Note]="","",PROPER(Line[Note]))</f>
        <v/>
      </c>
      <c r="O427" s="3" t="str">
        <f>IF(Line[Resource Consent Number]="","",UPPER(Line[Resource Consent Number]))</f>
        <v/>
      </c>
      <c r="P427" s="53" t="str">
        <f>IF(Line[Asset Unit Cost]="","",Line[Asset Unit Cost])</f>
        <v/>
      </c>
      <c r="Q427" s="3" t="str">
        <f>IF(Line[Added By]="","",UPPER(Line[Added By]))</f>
        <v/>
      </c>
      <c r="R427" s="11" t="str">
        <f>IF(Line[Added Date]="","",(Line[Added Date]))</f>
        <v/>
      </c>
      <c r="S427" s="3" t="str">
        <f>IF(Line[Z COORD]="","",PROPER(Line[Z COORD]))</f>
        <v/>
      </c>
      <c r="T427" s="3" t="str">
        <f>IF(Line[Asset Description]="","",PROPER(Line[Asset Description]))</f>
        <v/>
      </c>
      <c r="U427" s="3" t="str">
        <f>IF(Line[Asset Group]="","",VLOOKUP(Line[Wall SubType],subdom_master_gdb,2,FALSE))</f>
        <v/>
      </c>
      <c r="V427" s="3" t="str">
        <f>IF(Line[Asset Group]="","",VLOOKUP(Line[Material],material_master,2,FALSE))</f>
        <v/>
      </c>
      <c r="W427" s="3" t="str">
        <f>IF(Line[Height m]="","",Line[Height m])</f>
        <v/>
      </c>
      <c r="X427" s="3" t="str">
        <f>IF(Line[Length m]="","",Line[Length m])</f>
        <v/>
      </c>
      <c r="Y427" s="3" t="str">
        <f>IF(Line[Width m]="","",Line[Width m])</f>
        <v/>
      </c>
      <c r="Z427" s="3" t="str">
        <f>IF(Line[Asset Group]="","",VLOOKUP(Line[Purpose],f_g_function,2,FALSE))</f>
        <v/>
      </c>
      <c r="AA427" s="3" t="str">
        <f>IF(Line[Asset Group]="","",VLOOKUP(Line[Post Material],material_master,2,FALSE))</f>
        <v/>
      </c>
      <c r="AB427" s="3" t="str">
        <f>IF(Line[Pipe Diameter mm]="","",Line[Pipe Diameter mm])</f>
        <v/>
      </c>
      <c r="AC427" s="3" t="str">
        <f>IF(Line[Asset Group]="","",VLOOKUP(Line[Pipe Material],irrigation_pipe_material,2,FALSE))</f>
        <v/>
      </c>
      <c r="AD427" s="3" t="str">
        <f>IF(Line[Asset Group]="","",VLOOKUP(Line[System],irrigation_system,2,FALSE))</f>
        <v/>
      </c>
      <c r="AE427" s="3" t="str">
        <f>IF(Line[Asset Group]="","",VLOOKUP(Line[Status],irrigation_status,2,FALSE))</f>
        <v/>
      </c>
      <c r="AF427" s="3" t="str">
        <f>IF(Line[Asset Group]="","",VLOOKUP(Line[Surface],subdom_master_gdb,2,FALSE))</f>
        <v/>
      </c>
      <c r="AG427" s="3" t="str">
        <f>IF(Line[Surface Layer Depth mm]="","",Line[Surface Layer Depth mm])</f>
        <v/>
      </c>
      <c r="AH427" s="3" t="str">
        <f>IF(Line[Av Width m]="","",Line[Av Width m])</f>
        <v/>
      </c>
      <c r="AI427" s="3" t="str">
        <f>IF(Line[Asset Group]="","",VLOOKUP(Line[Cycle],yes_no,2,FALSE))</f>
        <v/>
      </c>
      <c r="AJ427" s="3" t="str">
        <f>IF(Line[Asset Group]="","",VLOOKUP(Line[Species],hedge_species,2,FALSE))</f>
        <v/>
      </c>
    </row>
    <row r="428" spans="1:36" s="3" customFormat="1" x14ac:dyDescent="0.2">
      <c r="A428" s="3" t="str">
        <f>IF(Line[DWG File Name]="","",Line[DWG File Name])</f>
        <v/>
      </c>
      <c r="B428" s="3" t="str">
        <f>IF(Line[DWG Layer Name]="","",Line[DWG Layer Name])</f>
        <v/>
      </c>
      <c r="C428" s="3" t="str">
        <f>IF(Line[DWG Handle]="","",Line[DWG Handle])</f>
        <v/>
      </c>
      <c r="D428" s="58" t="str">
        <f>IF(Line[Approx Centroid X]="","",Line[Approx Centroid X])</f>
        <v/>
      </c>
      <c r="E428" s="58" t="str">
        <f>IF(Line[Approx Centroid Y]="","",Line[Approx Centroid Y])</f>
        <v/>
      </c>
      <c r="F428" s="3" t="str">
        <f>IF(Line[Replacement Asset]="","",Line[Replacement Asset])</f>
        <v/>
      </c>
      <c r="G428" s="3" t="str">
        <f>IF(Line[Asset ID]="","",UPPER(Line[Asset ID]))</f>
        <v/>
      </c>
      <c r="H428" s="3" t="str">
        <f>IF(Line[Asset Group]="","",VLOOKUP(Line[Asset Group],asset_grp_line,4,FALSE))</f>
        <v/>
      </c>
      <c r="I428" s="3" t="str">
        <f>IF(Line[Asset Group]="","",VLOOKUP(Line[Asset Group],asset_grp_line,2,FALSE))</f>
        <v/>
      </c>
      <c r="J428" s="3" t="str">
        <f>IF(Line[Asset Group]="","",VLOOKUP(Line[Asset Group],asset_grp_line,3,FALSE))</f>
        <v/>
      </c>
      <c r="K428" s="3" t="str">
        <f>IF(Line[Asset Group]="","",VLOOKUP(Line[Asset Type],type_master_list,2,FALSE))</f>
        <v/>
      </c>
      <c r="L428" s="3" t="str">
        <f>IF(Line[Asset Name]="","",PROPER(Line[Asset Name]))</f>
        <v/>
      </c>
      <c r="M428" s="11" t="str">
        <f>IF(Line[Install Date]="","",(Line[Install Date]))</f>
        <v/>
      </c>
      <c r="N428" s="3" t="str">
        <f>IF(Line[Note]="","",PROPER(Line[Note]))</f>
        <v/>
      </c>
      <c r="O428" s="3" t="str">
        <f>IF(Line[Resource Consent Number]="","",UPPER(Line[Resource Consent Number]))</f>
        <v/>
      </c>
      <c r="P428" s="53" t="str">
        <f>IF(Line[Asset Unit Cost]="","",Line[Asset Unit Cost])</f>
        <v/>
      </c>
      <c r="Q428" s="3" t="str">
        <f>IF(Line[Added By]="","",UPPER(Line[Added By]))</f>
        <v/>
      </c>
      <c r="R428" s="11" t="str">
        <f>IF(Line[Added Date]="","",(Line[Added Date]))</f>
        <v/>
      </c>
      <c r="S428" s="3" t="str">
        <f>IF(Line[Z COORD]="","",PROPER(Line[Z COORD]))</f>
        <v/>
      </c>
      <c r="T428" s="3" t="str">
        <f>IF(Line[Asset Description]="","",PROPER(Line[Asset Description]))</f>
        <v/>
      </c>
      <c r="U428" s="3" t="str">
        <f>IF(Line[Asset Group]="","",VLOOKUP(Line[Wall SubType],subdom_master_gdb,2,FALSE))</f>
        <v/>
      </c>
      <c r="V428" s="3" t="str">
        <f>IF(Line[Asset Group]="","",VLOOKUP(Line[Material],material_master,2,FALSE))</f>
        <v/>
      </c>
      <c r="W428" s="3" t="str">
        <f>IF(Line[Height m]="","",Line[Height m])</f>
        <v/>
      </c>
      <c r="X428" s="3" t="str">
        <f>IF(Line[Length m]="","",Line[Length m])</f>
        <v/>
      </c>
      <c r="Y428" s="3" t="str">
        <f>IF(Line[Width m]="","",Line[Width m])</f>
        <v/>
      </c>
      <c r="Z428" s="3" t="str">
        <f>IF(Line[Asset Group]="","",VLOOKUP(Line[Purpose],f_g_function,2,FALSE))</f>
        <v/>
      </c>
      <c r="AA428" s="3" t="str">
        <f>IF(Line[Asset Group]="","",VLOOKUP(Line[Post Material],material_master,2,FALSE))</f>
        <v/>
      </c>
      <c r="AB428" s="3" t="str">
        <f>IF(Line[Pipe Diameter mm]="","",Line[Pipe Diameter mm])</f>
        <v/>
      </c>
      <c r="AC428" s="3" t="str">
        <f>IF(Line[Asset Group]="","",VLOOKUP(Line[Pipe Material],irrigation_pipe_material,2,FALSE))</f>
        <v/>
      </c>
      <c r="AD428" s="3" t="str">
        <f>IF(Line[Asset Group]="","",VLOOKUP(Line[System],irrigation_system,2,FALSE))</f>
        <v/>
      </c>
      <c r="AE428" s="3" t="str">
        <f>IF(Line[Asset Group]="","",VLOOKUP(Line[Status],irrigation_status,2,FALSE))</f>
        <v/>
      </c>
      <c r="AF428" s="3" t="str">
        <f>IF(Line[Asset Group]="","",VLOOKUP(Line[Surface],subdom_master_gdb,2,FALSE))</f>
        <v/>
      </c>
      <c r="AG428" s="3" t="str">
        <f>IF(Line[Surface Layer Depth mm]="","",Line[Surface Layer Depth mm])</f>
        <v/>
      </c>
      <c r="AH428" s="3" t="str">
        <f>IF(Line[Av Width m]="","",Line[Av Width m])</f>
        <v/>
      </c>
      <c r="AI428" s="3" t="str">
        <f>IF(Line[Asset Group]="","",VLOOKUP(Line[Cycle],yes_no,2,FALSE))</f>
        <v/>
      </c>
      <c r="AJ428" s="3" t="str">
        <f>IF(Line[Asset Group]="","",VLOOKUP(Line[Species],hedge_species,2,FALSE))</f>
        <v/>
      </c>
    </row>
    <row r="429" spans="1:36" s="3" customFormat="1" x14ac:dyDescent="0.2">
      <c r="A429" s="3" t="str">
        <f>IF(Line[DWG File Name]="","",Line[DWG File Name])</f>
        <v/>
      </c>
      <c r="B429" s="3" t="str">
        <f>IF(Line[DWG Layer Name]="","",Line[DWG Layer Name])</f>
        <v/>
      </c>
      <c r="C429" s="3" t="str">
        <f>IF(Line[DWG Handle]="","",Line[DWG Handle])</f>
        <v/>
      </c>
      <c r="D429" s="58" t="str">
        <f>IF(Line[Approx Centroid X]="","",Line[Approx Centroid X])</f>
        <v/>
      </c>
      <c r="E429" s="58" t="str">
        <f>IF(Line[Approx Centroid Y]="","",Line[Approx Centroid Y])</f>
        <v/>
      </c>
      <c r="F429" s="3" t="str">
        <f>IF(Line[Replacement Asset]="","",Line[Replacement Asset])</f>
        <v/>
      </c>
      <c r="G429" s="3" t="str">
        <f>IF(Line[Asset ID]="","",UPPER(Line[Asset ID]))</f>
        <v/>
      </c>
      <c r="H429" s="3" t="str">
        <f>IF(Line[Asset Group]="","",VLOOKUP(Line[Asset Group],asset_grp_line,4,FALSE))</f>
        <v/>
      </c>
      <c r="I429" s="3" t="str">
        <f>IF(Line[Asset Group]="","",VLOOKUP(Line[Asset Group],asset_grp_line,2,FALSE))</f>
        <v/>
      </c>
      <c r="J429" s="3" t="str">
        <f>IF(Line[Asset Group]="","",VLOOKUP(Line[Asset Group],asset_grp_line,3,FALSE))</f>
        <v/>
      </c>
      <c r="K429" s="3" t="str">
        <f>IF(Line[Asset Group]="","",VLOOKUP(Line[Asset Type],type_master_list,2,FALSE))</f>
        <v/>
      </c>
      <c r="L429" s="3" t="str">
        <f>IF(Line[Asset Name]="","",PROPER(Line[Asset Name]))</f>
        <v/>
      </c>
      <c r="M429" s="11" t="str">
        <f>IF(Line[Install Date]="","",(Line[Install Date]))</f>
        <v/>
      </c>
      <c r="N429" s="3" t="str">
        <f>IF(Line[Note]="","",PROPER(Line[Note]))</f>
        <v/>
      </c>
      <c r="O429" s="3" t="str">
        <f>IF(Line[Resource Consent Number]="","",UPPER(Line[Resource Consent Number]))</f>
        <v/>
      </c>
      <c r="P429" s="53" t="str">
        <f>IF(Line[Asset Unit Cost]="","",Line[Asset Unit Cost])</f>
        <v/>
      </c>
      <c r="Q429" s="3" t="str">
        <f>IF(Line[Added By]="","",UPPER(Line[Added By]))</f>
        <v/>
      </c>
      <c r="R429" s="11" t="str">
        <f>IF(Line[Added Date]="","",(Line[Added Date]))</f>
        <v/>
      </c>
      <c r="S429" s="3" t="str">
        <f>IF(Line[Z COORD]="","",PROPER(Line[Z COORD]))</f>
        <v/>
      </c>
      <c r="T429" s="3" t="str">
        <f>IF(Line[Asset Description]="","",PROPER(Line[Asset Description]))</f>
        <v/>
      </c>
      <c r="U429" s="3" t="str">
        <f>IF(Line[Asset Group]="","",VLOOKUP(Line[Wall SubType],subdom_master_gdb,2,FALSE))</f>
        <v/>
      </c>
      <c r="V429" s="3" t="str">
        <f>IF(Line[Asset Group]="","",VLOOKUP(Line[Material],material_master,2,FALSE))</f>
        <v/>
      </c>
      <c r="W429" s="3" t="str">
        <f>IF(Line[Height m]="","",Line[Height m])</f>
        <v/>
      </c>
      <c r="X429" s="3" t="str">
        <f>IF(Line[Length m]="","",Line[Length m])</f>
        <v/>
      </c>
      <c r="Y429" s="3" t="str">
        <f>IF(Line[Width m]="","",Line[Width m])</f>
        <v/>
      </c>
      <c r="Z429" s="3" t="str">
        <f>IF(Line[Asset Group]="","",VLOOKUP(Line[Purpose],f_g_function,2,FALSE))</f>
        <v/>
      </c>
      <c r="AA429" s="3" t="str">
        <f>IF(Line[Asset Group]="","",VLOOKUP(Line[Post Material],material_master,2,FALSE))</f>
        <v/>
      </c>
      <c r="AB429" s="3" t="str">
        <f>IF(Line[Pipe Diameter mm]="","",Line[Pipe Diameter mm])</f>
        <v/>
      </c>
      <c r="AC429" s="3" t="str">
        <f>IF(Line[Asset Group]="","",VLOOKUP(Line[Pipe Material],irrigation_pipe_material,2,FALSE))</f>
        <v/>
      </c>
      <c r="AD429" s="3" t="str">
        <f>IF(Line[Asset Group]="","",VLOOKUP(Line[System],irrigation_system,2,FALSE))</f>
        <v/>
      </c>
      <c r="AE429" s="3" t="str">
        <f>IF(Line[Asset Group]="","",VLOOKUP(Line[Status],irrigation_status,2,FALSE))</f>
        <v/>
      </c>
      <c r="AF429" s="3" t="str">
        <f>IF(Line[Asset Group]="","",VLOOKUP(Line[Surface],subdom_master_gdb,2,FALSE))</f>
        <v/>
      </c>
      <c r="AG429" s="3" t="str">
        <f>IF(Line[Surface Layer Depth mm]="","",Line[Surface Layer Depth mm])</f>
        <v/>
      </c>
      <c r="AH429" s="3" t="str">
        <f>IF(Line[Av Width m]="","",Line[Av Width m])</f>
        <v/>
      </c>
      <c r="AI429" s="3" t="str">
        <f>IF(Line[Asset Group]="","",VLOOKUP(Line[Cycle],yes_no,2,FALSE))</f>
        <v/>
      </c>
      <c r="AJ429" s="3" t="str">
        <f>IF(Line[Asset Group]="","",VLOOKUP(Line[Species],hedge_species,2,FALSE))</f>
        <v/>
      </c>
    </row>
    <row r="430" spans="1:36" s="3" customFormat="1" x14ac:dyDescent="0.2">
      <c r="A430" s="3" t="str">
        <f>IF(Line[DWG File Name]="","",Line[DWG File Name])</f>
        <v/>
      </c>
      <c r="B430" s="3" t="str">
        <f>IF(Line[DWG Layer Name]="","",Line[DWG Layer Name])</f>
        <v/>
      </c>
      <c r="C430" s="3" t="str">
        <f>IF(Line[DWG Handle]="","",Line[DWG Handle])</f>
        <v/>
      </c>
      <c r="D430" s="58" t="str">
        <f>IF(Line[Approx Centroid X]="","",Line[Approx Centroid X])</f>
        <v/>
      </c>
      <c r="E430" s="58" t="str">
        <f>IF(Line[Approx Centroid Y]="","",Line[Approx Centroid Y])</f>
        <v/>
      </c>
      <c r="F430" s="3" t="str">
        <f>IF(Line[Replacement Asset]="","",Line[Replacement Asset])</f>
        <v/>
      </c>
      <c r="G430" s="3" t="str">
        <f>IF(Line[Asset ID]="","",UPPER(Line[Asset ID]))</f>
        <v/>
      </c>
      <c r="H430" s="3" t="str">
        <f>IF(Line[Asset Group]="","",VLOOKUP(Line[Asset Group],asset_grp_line,4,FALSE))</f>
        <v/>
      </c>
      <c r="I430" s="3" t="str">
        <f>IF(Line[Asset Group]="","",VLOOKUP(Line[Asset Group],asset_grp_line,2,FALSE))</f>
        <v/>
      </c>
      <c r="J430" s="3" t="str">
        <f>IF(Line[Asset Group]="","",VLOOKUP(Line[Asset Group],asset_grp_line,3,FALSE))</f>
        <v/>
      </c>
      <c r="K430" s="3" t="str">
        <f>IF(Line[Asset Group]="","",VLOOKUP(Line[Asset Type],type_master_list,2,FALSE))</f>
        <v/>
      </c>
      <c r="L430" s="3" t="str">
        <f>IF(Line[Asset Name]="","",PROPER(Line[Asset Name]))</f>
        <v/>
      </c>
      <c r="M430" s="11" t="str">
        <f>IF(Line[Install Date]="","",(Line[Install Date]))</f>
        <v/>
      </c>
      <c r="N430" s="3" t="str">
        <f>IF(Line[Note]="","",PROPER(Line[Note]))</f>
        <v/>
      </c>
      <c r="O430" s="3" t="str">
        <f>IF(Line[Resource Consent Number]="","",UPPER(Line[Resource Consent Number]))</f>
        <v/>
      </c>
      <c r="P430" s="53" t="str">
        <f>IF(Line[Asset Unit Cost]="","",Line[Asset Unit Cost])</f>
        <v/>
      </c>
      <c r="Q430" s="3" t="str">
        <f>IF(Line[Added By]="","",UPPER(Line[Added By]))</f>
        <v/>
      </c>
      <c r="R430" s="11" t="str">
        <f>IF(Line[Added Date]="","",(Line[Added Date]))</f>
        <v/>
      </c>
      <c r="S430" s="3" t="str">
        <f>IF(Line[Z COORD]="","",PROPER(Line[Z COORD]))</f>
        <v/>
      </c>
      <c r="T430" s="3" t="str">
        <f>IF(Line[Asset Description]="","",PROPER(Line[Asset Description]))</f>
        <v/>
      </c>
      <c r="U430" s="3" t="str">
        <f>IF(Line[Asset Group]="","",VLOOKUP(Line[Wall SubType],subdom_master_gdb,2,FALSE))</f>
        <v/>
      </c>
      <c r="V430" s="3" t="str">
        <f>IF(Line[Asset Group]="","",VLOOKUP(Line[Material],material_master,2,FALSE))</f>
        <v/>
      </c>
      <c r="W430" s="3" t="str">
        <f>IF(Line[Height m]="","",Line[Height m])</f>
        <v/>
      </c>
      <c r="X430" s="3" t="str">
        <f>IF(Line[Length m]="","",Line[Length m])</f>
        <v/>
      </c>
      <c r="Y430" s="3" t="str">
        <f>IF(Line[Width m]="","",Line[Width m])</f>
        <v/>
      </c>
      <c r="Z430" s="3" t="str">
        <f>IF(Line[Asset Group]="","",VLOOKUP(Line[Purpose],f_g_function,2,FALSE))</f>
        <v/>
      </c>
      <c r="AA430" s="3" t="str">
        <f>IF(Line[Asset Group]="","",VLOOKUP(Line[Post Material],material_master,2,FALSE))</f>
        <v/>
      </c>
      <c r="AB430" s="3" t="str">
        <f>IF(Line[Pipe Diameter mm]="","",Line[Pipe Diameter mm])</f>
        <v/>
      </c>
      <c r="AC430" s="3" t="str">
        <f>IF(Line[Asset Group]="","",VLOOKUP(Line[Pipe Material],irrigation_pipe_material,2,FALSE))</f>
        <v/>
      </c>
      <c r="AD430" s="3" t="str">
        <f>IF(Line[Asset Group]="","",VLOOKUP(Line[System],irrigation_system,2,FALSE))</f>
        <v/>
      </c>
      <c r="AE430" s="3" t="str">
        <f>IF(Line[Asset Group]="","",VLOOKUP(Line[Status],irrigation_status,2,FALSE))</f>
        <v/>
      </c>
      <c r="AF430" s="3" t="str">
        <f>IF(Line[Asset Group]="","",VLOOKUP(Line[Surface],subdom_master_gdb,2,FALSE))</f>
        <v/>
      </c>
      <c r="AG430" s="3" t="str">
        <f>IF(Line[Surface Layer Depth mm]="","",Line[Surface Layer Depth mm])</f>
        <v/>
      </c>
      <c r="AH430" s="3" t="str">
        <f>IF(Line[Av Width m]="","",Line[Av Width m])</f>
        <v/>
      </c>
      <c r="AI430" s="3" t="str">
        <f>IF(Line[Asset Group]="","",VLOOKUP(Line[Cycle],yes_no,2,FALSE))</f>
        <v/>
      </c>
      <c r="AJ430" s="3" t="str">
        <f>IF(Line[Asset Group]="","",VLOOKUP(Line[Species],hedge_species,2,FALSE))</f>
        <v/>
      </c>
    </row>
    <row r="431" spans="1:36" s="3" customFormat="1" x14ac:dyDescent="0.2">
      <c r="A431" s="3" t="str">
        <f>IF(Line[DWG File Name]="","",Line[DWG File Name])</f>
        <v/>
      </c>
      <c r="B431" s="3" t="str">
        <f>IF(Line[DWG Layer Name]="","",Line[DWG Layer Name])</f>
        <v/>
      </c>
      <c r="C431" s="3" t="str">
        <f>IF(Line[DWG Handle]="","",Line[DWG Handle])</f>
        <v/>
      </c>
      <c r="D431" s="58" t="str">
        <f>IF(Line[Approx Centroid X]="","",Line[Approx Centroid X])</f>
        <v/>
      </c>
      <c r="E431" s="58" t="str">
        <f>IF(Line[Approx Centroid Y]="","",Line[Approx Centroid Y])</f>
        <v/>
      </c>
      <c r="F431" s="3" t="str">
        <f>IF(Line[Replacement Asset]="","",Line[Replacement Asset])</f>
        <v/>
      </c>
      <c r="G431" s="3" t="str">
        <f>IF(Line[Asset ID]="","",UPPER(Line[Asset ID]))</f>
        <v/>
      </c>
      <c r="H431" s="3" t="str">
        <f>IF(Line[Asset Group]="","",VLOOKUP(Line[Asset Group],asset_grp_line,4,FALSE))</f>
        <v/>
      </c>
      <c r="I431" s="3" t="str">
        <f>IF(Line[Asset Group]="","",VLOOKUP(Line[Asset Group],asset_grp_line,2,FALSE))</f>
        <v/>
      </c>
      <c r="J431" s="3" t="str">
        <f>IF(Line[Asset Group]="","",VLOOKUP(Line[Asset Group],asset_grp_line,3,FALSE))</f>
        <v/>
      </c>
      <c r="K431" s="3" t="str">
        <f>IF(Line[Asset Group]="","",VLOOKUP(Line[Asset Type],type_master_list,2,FALSE))</f>
        <v/>
      </c>
      <c r="L431" s="3" t="str">
        <f>IF(Line[Asset Name]="","",PROPER(Line[Asset Name]))</f>
        <v/>
      </c>
      <c r="M431" s="11" t="str">
        <f>IF(Line[Install Date]="","",(Line[Install Date]))</f>
        <v/>
      </c>
      <c r="N431" s="3" t="str">
        <f>IF(Line[Note]="","",PROPER(Line[Note]))</f>
        <v/>
      </c>
      <c r="O431" s="3" t="str">
        <f>IF(Line[Resource Consent Number]="","",UPPER(Line[Resource Consent Number]))</f>
        <v/>
      </c>
      <c r="P431" s="53" t="str">
        <f>IF(Line[Asset Unit Cost]="","",Line[Asset Unit Cost])</f>
        <v/>
      </c>
      <c r="Q431" s="3" t="str">
        <f>IF(Line[Added By]="","",UPPER(Line[Added By]))</f>
        <v/>
      </c>
      <c r="R431" s="11" t="str">
        <f>IF(Line[Added Date]="","",(Line[Added Date]))</f>
        <v/>
      </c>
      <c r="S431" s="3" t="str">
        <f>IF(Line[Z COORD]="","",PROPER(Line[Z COORD]))</f>
        <v/>
      </c>
      <c r="T431" s="3" t="str">
        <f>IF(Line[Asset Description]="","",PROPER(Line[Asset Description]))</f>
        <v/>
      </c>
      <c r="U431" s="3" t="str">
        <f>IF(Line[Asset Group]="","",VLOOKUP(Line[Wall SubType],subdom_master_gdb,2,FALSE))</f>
        <v/>
      </c>
      <c r="V431" s="3" t="str">
        <f>IF(Line[Asset Group]="","",VLOOKUP(Line[Material],material_master,2,FALSE))</f>
        <v/>
      </c>
      <c r="W431" s="3" t="str">
        <f>IF(Line[Height m]="","",Line[Height m])</f>
        <v/>
      </c>
      <c r="X431" s="3" t="str">
        <f>IF(Line[Length m]="","",Line[Length m])</f>
        <v/>
      </c>
      <c r="Y431" s="3" t="str">
        <f>IF(Line[Width m]="","",Line[Width m])</f>
        <v/>
      </c>
      <c r="Z431" s="3" t="str">
        <f>IF(Line[Asset Group]="","",VLOOKUP(Line[Purpose],f_g_function,2,FALSE))</f>
        <v/>
      </c>
      <c r="AA431" s="3" t="str">
        <f>IF(Line[Asset Group]="","",VLOOKUP(Line[Post Material],material_master,2,FALSE))</f>
        <v/>
      </c>
      <c r="AB431" s="3" t="str">
        <f>IF(Line[Pipe Diameter mm]="","",Line[Pipe Diameter mm])</f>
        <v/>
      </c>
      <c r="AC431" s="3" t="str">
        <f>IF(Line[Asset Group]="","",VLOOKUP(Line[Pipe Material],irrigation_pipe_material,2,FALSE))</f>
        <v/>
      </c>
      <c r="AD431" s="3" t="str">
        <f>IF(Line[Asset Group]="","",VLOOKUP(Line[System],irrigation_system,2,FALSE))</f>
        <v/>
      </c>
      <c r="AE431" s="3" t="str">
        <f>IF(Line[Asset Group]="","",VLOOKUP(Line[Status],irrigation_status,2,FALSE))</f>
        <v/>
      </c>
      <c r="AF431" s="3" t="str">
        <f>IF(Line[Asset Group]="","",VLOOKUP(Line[Surface],subdom_master_gdb,2,FALSE))</f>
        <v/>
      </c>
      <c r="AG431" s="3" t="str">
        <f>IF(Line[Surface Layer Depth mm]="","",Line[Surface Layer Depth mm])</f>
        <v/>
      </c>
      <c r="AH431" s="3" t="str">
        <f>IF(Line[Av Width m]="","",Line[Av Width m])</f>
        <v/>
      </c>
      <c r="AI431" s="3" t="str">
        <f>IF(Line[Asset Group]="","",VLOOKUP(Line[Cycle],yes_no,2,FALSE))</f>
        <v/>
      </c>
      <c r="AJ431" s="3" t="str">
        <f>IF(Line[Asset Group]="","",VLOOKUP(Line[Species],hedge_species,2,FALSE))</f>
        <v/>
      </c>
    </row>
    <row r="432" spans="1:36" s="3" customFormat="1" x14ac:dyDescent="0.2">
      <c r="A432" s="3" t="str">
        <f>IF(Line[DWG File Name]="","",Line[DWG File Name])</f>
        <v/>
      </c>
      <c r="B432" s="3" t="str">
        <f>IF(Line[DWG Layer Name]="","",Line[DWG Layer Name])</f>
        <v/>
      </c>
      <c r="C432" s="3" t="str">
        <f>IF(Line[DWG Handle]="","",Line[DWG Handle])</f>
        <v/>
      </c>
      <c r="D432" s="58" t="str">
        <f>IF(Line[Approx Centroid X]="","",Line[Approx Centroid X])</f>
        <v/>
      </c>
      <c r="E432" s="58" t="str">
        <f>IF(Line[Approx Centroid Y]="","",Line[Approx Centroid Y])</f>
        <v/>
      </c>
      <c r="F432" s="3" t="str">
        <f>IF(Line[Replacement Asset]="","",Line[Replacement Asset])</f>
        <v/>
      </c>
      <c r="G432" s="3" t="str">
        <f>IF(Line[Asset ID]="","",UPPER(Line[Asset ID]))</f>
        <v/>
      </c>
      <c r="H432" s="3" t="str">
        <f>IF(Line[Asset Group]="","",VLOOKUP(Line[Asset Group],asset_grp_line,4,FALSE))</f>
        <v/>
      </c>
      <c r="I432" s="3" t="str">
        <f>IF(Line[Asset Group]="","",VLOOKUP(Line[Asset Group],asset_grp_line,2,FALSE))</f>
        <v/>
      </c>
      <c r="J432" s="3" t="str">
        <f>IF(Line[Asset Group]="","",VLOOKUP(Line[Asset Group],asset_grp_line,3,FALSE))</f>
        <v/>
      </c>
      <c r="K432" s="3" t="str">
        <f>IF(Line[Asset Group]="","",VLOOKUP(Line[Asset Type],type_master_list,2,FALSE))</f>
        <v/>
      </c>
      <c r="L432" s="3" t="str">
        <f>IF(Line[Asset Name]="","",PROPER(Line[Asset Name]))</f>
        <v/>
      </c>
      <c r="M432" s="11" t="str">
        <f>IF(Line[Install Date]="","",(Line[Install Date]))</f>
        <v/>
      </c>
      <c r="N432" s="3" t="str">
        <f>IF(Line[Note]="","",PROPER(Line[Note]))</f>
        <v/>
      </c>
      <c r="O432" s="3" t="str">
        <f>IF(Line[Resource Consent Number]="","",UPPER(Line[Resource Consent Number]))</f>
        <v/>
      </c>
      <c r="P432" s="53" t="str">
        <f>IF(Line[Asset Unit Cost]="","",Line[Asset Unit Cost])</f>
        <v/>
      </c>
      <c r="Q432" s="3" t="str">
        <f>IF(Line[Added By]="","",UPPER(Line[Added By]))</f>
        <v/>
      </c>
      <c r="R432" s="11" t="str">
        <f>IF(Line[Added Date]="","",(Line[Added Date]))</f>
        <v/>
      </c>
      <c r="S432" s="3" t="str">
        <f>IF(Line[Z COORD]="","",PROPER(Line[Z COORD]))</f>
        <v/>
      </c>
      <c r="T432" s="3" t="str">
        <f>IF(Line[Asset Description]="","",PROPER(Line[Asset Description]))</f>
        <v/>
      </c>
      <c r="U432" s="3" t="str">
        <f>IF(Line[Asset Group]="","",VLOOKUP(Line[Wall SubType],subdom_master_gdb,2,FALSE))</f>
        <v/>
      </c>
      <c r="V432" s="3" t="str">
        <f>IF(Line[Asset Group]="","",VLOOKUP(Line[Material],material_master,2,FALSE))</f>
        <v/>
      </c>
      <c r="W432" s="3" t="str">
        <f>IF(Line[Height m]="","",Line[Height m])</f>
        <v/>
      </c>
      <c r="X432" s="3" t="str">
        <f>IF(Line[Length m]="","",Line[Length m])</f>
        <v/>
      </c>
      <c r="Y432" s="3" t="str">
        <f>IF(Line[Width m]="","",Line[Width m])</f>
        <v/>
      </c>
      <c r="Z432" s="3" t="str">
        <f>IF(Line[Asset Group]="","",VLOOKUP(Line[Purpose],f_g_function,2,FALSE))</f>
        <v/>
      </c>
      <c r="AA432" s="3" t="str">
        <f>IF(Line[Asset Group]="","",VLOOKUP(Line[Post Material],material_master,2,FALSE))</f>
        <v/>
      </c>
      <c r="AB432" s="3" t="str">
        <f>IF(Line[Pipe Diameter mm]="","",Line[Pipe Diameter mm])</f>
        <v/>
      </c>
      <c r="AC432" s="3" t="str">
        <f>IF(Line[Asset Group]="","",VLOOKUP(Line[Pipe Material],irrigation_pipe_material,2,FALSE))</f>
        <v/>
      </c>
      <c r="AD432" s="3" t="str">
        <f>IF(Line[Asset Group]="","",VLOOKUP(Line[System],irrigation_system,2,FALSE))</f>
        <v/>
      </c>
      <c r="AE432" s="3" t="str">
        <f>IF(Line[Asset Group]="","",VLOOKUP(Line[Status],irrigation_status,2,FALSE))</f>
        <v/>
      </c>
      <c r="AF432" s="3" t="str">
        <f>IF(Line[Asset Group]="","",VLOOKUP(Line[Surface],subdom_master_gdb,2,FALSE))</f>
        <v/>
      </c>
      <c r="AG432" s="3" t="str">
        <f>IF(Line[Surface Layer Depth mm]="","",Line[Surface Layer Depth mm])</f>
        <v/>
      </c>
      <c r="AH432" s="3" t="str">
        <f>IF(Line[Av Width m]="","",Line[Av Width m])</f>
        <v/>
      </c>
      <c r="AI432" s="3" t="str">
        <f>IF(Line[Asset Group]="","",VLOOKUP(Line[Cycle],yes_no,2,FALSE))</f>
        <v/>
      </c>
      <c r="AJ432" s="3" t="str">
        <f>IF(Line[Asset Group]="","",VLOOKUP(Line[Species],hedge_species,2,FALSE))</f>
        <v/>
      </c>
    </row>
    <row r="433" spans="1:36" s="3" customFormat="1" x14ac:dyDescent="0.2">
      <c r="A433" s="3" t="str">
        <f>IF(Line[DWG File Name]="","",Line[DWG File Name])</f>
        <v/>
      </c>
      <c r="B433" s="3" t="str">
        <f>IF(Line[DWG Layer Name]="","",Line[DWG Layer Name])</f>
        <v/>
      </c>
      <c r="C433" s="3" t="str">
        <f>IF(Line[DWG Handle]="","",Line[DWG Handle])</f>
        <v/>
      </c>
      <c r="D433" s="58" t="str">
        <f>IF(Line[Approx Centroid X]="","",Line[Approx Centroid X])</f>
        <v/>
      </c>
      <c r="E433" s="58" t="str">
        <f>IF(Line[Approx Centroid Y]="","",Line[Approx Centroid Y])</f>
        <v/>
      </c>
      <c r="F433" s="3" t="str">
        <f>IF(Line[Replacement Asset]="","",Line[Replacement Asset])</f>
        <v/>
      </c>
      <c r="G433" s="3" t="str">
        <f>IF(Line[Asset ID]="","",UPPER(Line[Asset ID]))</f>
        <v/>
      </c>
      <c r="H433" s="3" t="str">
        <f>IF(Line[Asset Group]="","",VLOOKUP(Line[Asset Group],asset_grp_line,4,FALSE))</f>
        <v/>
      </c>
      <c r="I433" s="3" t="str">
        <f>IF(Line[Asset Group]="","",VLOOKUP(Line[Asset Group],asset_grp_line,2,FALSE))</f>
        <v/>
      </c>
      <c r="J433" s="3" t="str">
        <f>IF(Line[Asset Group]="","",VLOOKUP(Line[Asset Group],asset_grp_line,3,FALSE))</f>
        <v/>
      </c>
      <c r="K433" s="3" t="str">
        <f>IF(Line[Asset Group]="","",VLOOKUP(Line[Asset Type],type_master_list,2,FALSE))</f>
        <v/>
      </c>
      <c r="L433" s="3" t="str">
        <f>IF(Line[Asset Name]="","",PROPER(Line[Asset Name]))</f>
        <v/>
      </c>
      <c r="M433" s="11" t="str">
        <f>IF(Line[Install Date]="","",(Line[Install Date]))</f>
        <v/>
      </c>
      <c r="N433" s="3" t="str">
        <f>IF(Line[Note]="","",PROPER(Line[Note]))</f>
        <v/>
      </c>
      <c r="O433" s="3" t="str">
        <f>IF(Line[Resource Consent Number]="","",UPPER(Line[Resource Consent Number]))</f>
        <v/>
      </c>
      <c r="P433" s="53" t="str">
        <f>IF(Line[Asset Unit Cost]="","",Line[Asset Unit Cost])</f>
        <v/>
      </c>
      <c r="Q433" s="3" t="str">
        <f>IF(Line[Added By]="","",UPPER(Line[Added By]))</f>
        <v/>
      </c>
      <c r="R433" s="11" t="str">
        <f>IF(Line[Added Date]="","",(Line[Added Date]))</f>
        <v/>
      </c>
      <c r="S433" s="3" t="str">
        <f>IF(Line[Z COORD]="","",PROPER(Line[Z COORD]))</f>
        <v/>
      </c>
      <c r="T433" s="3" t="str">
        <f>IF(Line[Asset Description]="","",PROPER(Line[Asset Description]))</f>
        <v/>
      </c>
      <c r="U433" s="3" t="str">
        <f>IF(Line[Asset Group]="","",VLOOKUP(Line[Wall SubType],subdom_master_gdb,2,FALSE))</f>
        <v/>
      </c>
      <c r="V433" s="3" t="str">
        <f>IF(Line[Asset Group]="","",VLOOKUP(Line[Material],material_master,2,FALSE))</f>
        <v/>
      </c>
      <c r="W433" s="3" t="str">
        <f>IF(Line[Height m]="","",Line[Height m])</f>
        <v/>
      </c>
      <c r="X433" s="3" t="str">
        <f>IF(Line[Length m]="","",Line[Length m])</f>
        <v/>
      </c>
      <c r="Y433" s="3" t="str">
        <f>IF(Line[Width m]="","",Line[Width m])</f>
        <v/>
      </c>
      <c r="Z433" s="3" t="str">
        <f>IF(Line[Asset Group]="","",VLOOKUP(Line[Purpose],f_g_function,2,FALSE))</f>
        <v/>
      </c>
      <c r="AA433" s="3" t="str">
        <f>IF(Line[Asset Group]="","",VLOOKUP(Line[Post Material],material_master,2,FALSE))</f>
        <v/>
      </c>
      <c r="AB433" s="3" t="str">
        <f>IF(Line[Pipe Diameter mm]="","",Line[Pipe Diameter mm])</f>
        <v/>
      </c>
      <c r="AC433" s="3" t="str">
        <f>IF(Line[Asset Group]="","",VLOOKUP(Line[Pipe Material],irrigation_pipe_material,2,FALSE))</f>
        <v/>
      </c>
      <c r="AD433" s="3" t="str">
        <f>IF(Line[Asset Group]="","",VLOOKUP(Line[System],irrigation_system,2,FALSE))</f>
        <v/>
      </c>
      <c r="AE433" s="3" t="str">
        <f>IF(Line[Asset Group]="","",VLOOKUP(Line[Status],irrigation_status,2,FALSE))</f>
        <v/>
      </c>
      <c r="AF433" s="3" t="str">
        <f>IF(Line[Asset Group]="","",VLOOKUP(Line[Surface],subdom_master_gdb,2,FALSE))</f>
        <v/>
      </c>
      <c r="AG433" s="3" t="str">
        <f>IF(Line[Surface Layer Depth mm]="","",Line[Surface Layer Depth mm])</f>
        <v/>
      </c>
      <c r="AH433" s="3" t="str">
        <f>IF(Line[Av Width m]="","",Line[Av Width m])</f>
        <v/>
      </c>
      <c r="AI433" s="3" t="str">
        <f>IF(Line[Asset Group]="","",VLOOKUP(Line[Cycle],yes_no,2,FALSE))</f>
        <v/>
      </c>
      <c r="AJ433" s="3" t="str">
        <f>IF(Line[Asset Group]="","",VLOOKUP(Line[Species],hedge_species,2,FALSE))</f>
        <v/>
      </c>
    </row>
    <row r="434" spans="1:36" s="3" customFormat="1" x14ac:dyDescent="0.2">
      <c r="A434" s="3" t="str">
        <f>IF(Line[DWG File Name]="","",Line[DWG File Name])</f>
        <v/>
      </c>
      <c r="B434" s="3" t="str">
        <f>IF(Line[DWG Layer Name]="","",Line[DWG Layer Name])</f>
        <v/>
      </c>
      <c r="C434" s="3" t="str">
        <f>IF(Line[DWG Handle]="","",Line[DWG Handle])</f>
        <v/>
      </c>
      <c r="D434" s="58" t="str">
        <f>IF(Line[Approx Centroid X]="","",Line[Approx Centroid X])</f>
        <v/>
      </c>
      <c r="E434" s="58" t="str">
        <f>IF(Line[Approx Centroid Y]="","",Line[Approx Centroid Y])</f>
        <v/>
      </c>
      <c r="F434" s="3" t="str">
        <f>IF(Line[Replacement Asset]="","",Line[Replacement Asset])</f>
        <v/>
      </c>
      <c r="G434" s="3" t="str">
        <f>IF(Line[Asset ID]="","",UPPER(Line[Asset ID]))</f>
        <v/>
      </c>
      <c r="H434" s="3" t="str">
        <f>IF(Line[Asset Group]="","",VLOOKUP(Line[Asset Group],asset_grp_line,4,FALSE))</f>
        <v/>
      </c>
      <c r="I434" s="3" t="str">
        <f>IF(Line[Asset Group]="","",VLOOKUP(Line[Asset Group],asset_grp_line,2,FALSE))</f>
        <v/>
      </c>
      <c r="J434" s="3" t="str">
        <f>IF(Line[Asset Group]="","",VLOOKUP(Line[Asset Group],asset_grp_line,3,FALSE))</f>
        <v/>
      </c>
      <c r="K434" s="3" t="str">
        <f>IF(Line[Asset Group]="","",VLOOKUP(Line[Asset Type],type_master_list,2,FALSE))</f>
        <v/>
      </c>
      <c r="L434" s="3" t="str">
        <f>IF(Line[Asset Name]="","",PROPER(Line[Asset Name]))</f>
        <v/>
      </c>
      <c r="M434" s="11" t="str">
        <f>IF(Line[Install Date]="","",(Line[Install Date]))</f>
        <v/>
      </c>
      <c r="N434" s="3" t="str">
        <f>IF(Line[Note]="","",PROPER(Line[Note]))</f>
        <v/>
      </c>
      <c r="O434" s="3" t="str">
        <f>IF(Line[Resource Consent Number]="","",UPPER(Line[Resource Consent Number]))</f>
        <v/>
      </c>
      <c r="P434" s="53" t="str">
        <f>IF(Line[Asset Unit Cost]="","",Line[Asset Unit Cost])</f>
        <v/>
      </c>
      <c r="Q434" s="3" t="str">
        <f>IF(Line[Added By]="","",UPPER(Line[Added By]))</f>
        <v/>
      </c>
      <c r="R434" s="11" t="str">
        <f>IF(Line[Added Date]="","",(Line[Added Date]))</f>
        <v/>
      </c>
      <c r="S434" s="3" t="str">
        <f>IF(Line[Z COORD]="","",PROPER(Line[Z COORD]))</f>
        <v/>
      </c>
      <c r="T434" s="3" t="str">
        <f>IF(Line[Asset Description]="","",PROPER(Line[Asset Description]))</f>
        <v/>
      </c>
      <c r="U434" s="3" t="str">
        <f>IF(Line[Asset Group]="","",VLOOKUP(Line[Wall SubType],subdom_master_gdb,2,FALSE))</f>
        <v/>
      </c>
      <c r="V434" s="3" t="str">
        <f>IF(Line[Asset Group]="","",VLOOKUP(Line[Material],material_master,2,FALSE))</f>
        <v/>
      </c>
      <c r="W434" s="3" t="str">
        <f>IF(Line[Height m]="","",Line[Height m])</f>
        <v/>
      </c>
      <c r="X434" s="3" t="str">
        <f>IF(Line[Length m]="","",Line[Length m])</f>
        <v/>
      </c>
      <c r="Y434" s="3" t="str">
        <f>IF(Line[Width m]="","",Line[Width m])</f>
        <v/>
      </c>
      <c r="Z434" s="3" t="str">
        <f>IF(Line[Asset Group]="","",VLOOKUP(Line[Purpose],f_g_function,2,FALSE))</f>
        <v/>
      </c>
      <c r="AA434" s="3" t="str">
        <f>IF(Line[Asset Group]="","",VLOOKUP(Line[Post Material],material_master,2,FALSE))</f>
        <v/>
      </c>
      <c r="AB434" s="3" t="str">
        <f>IF(Line[Pipe Diameter mm]="","",Line[Pipe Diameter mm])</f>
        <v/>
      </c>
      <c r="AC434" s="3" t="str">
        <f>IF(Line[Asset Group]="","",VLOOKUP(Line[Pipe Material],irrigation_pipe_material,2,FALSE))</f>
        <v/>
      </c>
      <c r="AD434" s="3" t="str">
        <f>IF(Line[Asset Group]="","",VLOOKUP(Line[System],irrigation_system,2,FALSE))</f>
        <v/>
      </c>
      <c r="AE434" s="3" t="str">
        <f>IF(Line[Asset Group]="","",VLOOKUP(Line[Status],irrigation_status,2,FALSE))</f>
        <v/>
      </c>
      <c r="AF434" s="3" t="str">
        <f>IF(Line[Asset Group]="","",VLOOKUP(Line[Surface],subdom_master_gdb,2,FALSE))</f>
        <v/>
      </c>
      <c r="AG434" s="3" t="str">
        <f>IF(Line[Surface Layer Depth mm]="","",Line[Surface Layer Depth mm])</f>
        <v/>
      </c>
      <c r="AH434" s="3" t="str">
        <f>IF(Line[Av Width m]="","",Line[Av Width m])</f>
        <v/>
      </c>
      <c r="AI434" s="3" t="str">
        <f>IF(Line[Asset Group]="","",VLOOKUP(Line[Cycle],yes_no,2,FALSE))</f>
        <v/>
      </c>
      <c r="AJ434" s="3" t="str">
        <f>IF(Line[Asset Group]="","",VLOOKUP(Line[Species],hedge_species,2,FALSE))</f>
        <v/>
      </c>
    </row>
    <row r="435" spans="1:36" s="3" customFormat="1" x14ac:dyDescent="0.2">
      <c r="A435" s="3" t="str">
        <f>IF(Line[DWG File Name]="","",Line[DWG File Name])</f>
        <v/>
      </c>
      <c r="B435" s="3" t="str">
        <f>IF(Line[DWG Layer Name]="","",Line[DWG Layer Name])</f>
        <v/>
      </c>
      <c r="C435" s="3" t="str">
        <f>IF(Line[DWG Handle]="","",Line[DWG Handle])</f>
        <v/>
      </c>
      <c r="D435" s="58" t="str">
        <f>IF(Line[Approx Centroid X]="","",Line[Approx Centroid X])</f>
        <v/>
      </c>
      <c r="E435" s="58" t="str">
        <f>IF(Line[Approx Centroid Y]="","",Line[Approx Centroid Y])</f>
        <v/>
      </c>
      <c r="F435" s="3" t="str">
        <f>IF(Line[Replacement Asset]="","",Line[Replacement Asset])</f>
        <v/>
      </c>
      <c r="G435" s="3" t="str">
        <f>IF(Line[Asset ID]="","",UPPER(Line[Asset ID]))</f>
        <v/>
      </c>
      <c r="H435" s="3" t="str">
        <f>IF(Line[Asset Group]="","",VLOOKUP(Line[Asset Group],asset_grp_line,4,FALSE))</f>
        <v/>
      </c>
      <c r="I435" s="3" t="str">
        <f>IF(Line[Asset Group]="","",VLOOKUP(Line[Asset Group],asset_grp_line,2,FALSE))</f>
        <v/>
      </c>
      <c r="J435" s="3" t="str">
        <f>IF(Line[Asset Group]="","",VLOOKUP(Line[Asset Group],asset_grp_line,3,FALSE))</f>
        <v/>
      </c>
      <c r="K435" s="3" t="str">
        <f>IF(Line[Asset Group]="","",VLOOKUP(Line[Asset Type],type_master_list,2,FALSE))</f>
        <v/>
      </c>
      <c r="L435" s="3" t="str">
        <f>IF(Line[Asset Name]="","",PROPER(Line[Asset Name]))</f>
        <v/>
      </c>
      <c r="M435" s="11" t="str">
        <f>IF(Line[Install Date]="","",(Line[Install Date]))</f>
        <v/>
      </c>
      <c r="N435" s="3" t="str">
        <f>IF(Line[Note]="","",PROPER(Line[Note]))</f>
        <v/>
      </c>
      <c r="O435" s="3" t="str">
        <f>IF(Line[Resource Consent Number]="","",UPPER(Line[Resource Consent Number]))</f>
        <v/>
      </c>
      <c r="P435" s="53" t="str">
        <f>IF(Line[Asset Unit Cost]="","",Line[Asset Unit Cost])</f>
        <v/>
      </c>
      <c r="Q435" s="3" t="str">
        <f>IF(Line[Added By]="","",UPPER(Line[Added By]))</f>
        <v/>
      </c>
      <c r="R435" s="11" t="str">
        <f>IF(Line[Added Date]="","",(Line[Added Date]))</f>
        <v/>
      </c>
      <c r="S435" s="3" t="str">
        <f>IF(Line[Z COORD]="","",PROPER(Line[Z COORD]))</f>
        <v/>
      </c>
      <c r="T435" s="3" t="str">
        <f>IF(Line[Asset Description]="","",PROPER(Line[Asset Description]))</f>
        <v/>
      </c>
      <c r="U435" s="3" t="str">
        <f>IF(Line[Asset Group]="","",VLOOKUP(Line[Wall SubType],subdom_master_gdb,2,FALSE))</f>
        <v/>
      </c>
      <c r="V435" s="3" t="str">
        <f>IF(Line[Asset Group]="","",VLOOKUP(Line[Material],material_master,2,FALSE))</f>
        <v/>
      </c>
      <c r="W435" s="3" t="str">
        <f>IF(Line[Height m]="","",Line[Height m])</f>
        <v/>
      </c>
      <c r="X435" s="3" t="str">
        <f>IF(Line[Length m]="","",Line[Length m])</f>
        <v/>
      </c>
      <c r="Y435" s="3" t="str">
        <f>IF(Line[Width m]="","",Line[Width m])</f>
        <v/>
      </c>
      <c r="Z435" s="3" t="str">
        <f>IF(Line[Asset Group]="","",VLOOKUP(Line[Purpose],f_g_function,2,FALSE))</f>
        <v/>
      </c>
      <c r="AA435" s="3" t="str">
        <f>IF(Line[Asset Group]="","",VLOOKUP(Line[Post Material],material_master,2,FALSE))</f>
        <v/>
      </c>
      <c r="AB435" s="3" t="str">
        <f>IF(Line[Pipe Diameter mm]="","",Line[Pipe Diameter mm])</f>
        <v/>
      </c>
      <c r="AC435" s="3" t="str">
        <f>IF(Line[Asset Group]="","",VLOOKUP(Line[Pipe Material],irrigation_pipe_material,2,FALSE))</f>
        <v/>
      </c>
      <c r="AD435" s="3" t="str">
        <f>IF(Line[Asset Group]="","",VLOOKUP(Line[System],irrigation_system,2,FALSE))</f>
        <v/>
      </c>
      <c r="AE435" s="3" t="str">
        <f>IF(Line[Asset Group]="","",VLOOKUP(Line[Status],irrigation_status,2,FALSE))</f>
        <v/>
      </c>
      <c r="AF435" s="3" t="str">
        <f>IF(Line[Asset Group]="","",VLOOKUP(Line[Surface],subdom_master_gdb,2,FALSE))</f>
        <v/>
      </c>
      <c r="AG435" s="3" t="str">
        <f>IF(Line[Surface Layer Depth mm]="","",Line[Surface Layer Depth mm])</f>
        <v/>
      </c>
      <c r="AH435" s="3" t="str">
        <f>IF(Line[Av Width m]="","",Line[Av Width m])</f>
        <v/>
      </c>
      <c r="AI435" s="3" t="str">
        <f>IF(Line[Asset Group]="","",VLOOKUP(Line[Cycle],yes_no,2,FALSE))</f>
        <v/>
      </c>
      <c r="AJ435" s="3" t="str">
        <f>IF(Line[Asset Group]="","",VLOOKUP(Line[Species],hedge_species,2,FALSE))</f>
        <v/>
      </c>
    </row>
    <row r="436" spans="1:36" s="3" customFormat="1" x14ac:dyDescent="0.2">
      <c r="A436" s="3" t="str">
        <f>IF(Line[DWG File Name]="","",Line[DWG File Name])</f>
        <v/>
      </c>
      <c r="B436" s="3" t="str">
        <f>IF(Line[DWG Layer Name]="","",Line[DWG Layer Name])</f>
        <v/>
      </c>
      <c r="C436" s="3" t="str">
        <f>IF(Line[DWG Handle]="","",Line[DWG Handle])</f>
        <v/>
      </c>
      <c r="D436" s="58" t="str">
        <f>IF(Line[Approx Centroid X]="","",Line[Approx Centroid X])</f>
        <v/>
      </c>
      <c r="E436" s="58" t="str">
        <f>IF(Line[Approx Centroid Y]="","",Line[Approx Centroid Y])</f>
        <v/>
      </c>
      <c r="F436" s="3" t="str">
        <f>IF(Line[Replacement Asset]="","",Line[Replacement Asset])</f>
        <v/>
      </c>
      <c r="G436" s="3" t="str">
        <f>IF(Line[Asset ID]="","",UPPER(Line[Asset ID]))</f>
        <v/>
      </c>
      <c r="H436" s="3" t="str">
        <f>IF(Line[Asset Group]="","",VLOOKUP(Line[Asset Group],asset_grp_line,4,FALSE))</f>
        <v/>
      </c>
      <c r="I436" s="3" t="str">
        <f>IF(Line[Asset Group]="","",VLOOKUP(Line[Asset Group],asset_grp_line,2,FALSE))</f>
        <v/>
      </c>
      <c r="J436" s="3" t="str">
        <f>IF(Line[Asset Group]="","",VLOOKUP(Line[Asset Group],asset_grp_line,3,FALSE))</f>
        <v/>
      </c>
      <c r="K436" s="3" t="str">
        <f>IF(Line[Asset Group]="","",VLOOKUP(Line[Asset Type],type_master_list,2,FALSE))</f>
        <v/>
      </c>
      <c r="L436" s="3" t="str">
        <f>IF(Line[Asset Name]="","",PROPER(Line[Asset Name]))</f>
        <v/>
      </c>
      <c r="M436" s="11" t="str">
        <f>IF(Line[Install Date]="","",(Line[Install Date]))</f>
        <v/>
      </c>
      <c r="N436" s="3" t="str">
        <f>IF(Line[Note]="","",PROPER(Line[Note]))</f>
        <v/>
      </c>
      <c r="O436" s="3" t="str">
        <f>IF(Line[Resource Consent Number]="","",UPPER(Line[Resource Consent Number]))</f>
        <v/>
      </c>
      <c r="P436" s="53" t="str">
        <f>IF(Line[Asset Unit Cost]="","",Line[Asset Unit Cost])</f>
        <v/>
      </c>
      <c r="Q436" s="3" t="str">
        <f>IF(Line[Added By]="","",UPPER(Line[Added By]))</f>
        <v/>
      </c>
      <c r="R436" s="11" t="str">
        <f>IF(Line[Added Date]="","",(Line[Added Date]))</f>
        <v/>
      </c>
      <c r="S436" s="3" t="str">
        <f>IF(Line[Z COORD]="","",PROPER(Line[Z COORD]))</f>
        <v/>
      </c>
      <c r="T436" s="3" t="str">
        <f>IF(Line[Asset Description]="","",PROPER(Line[Asset Description]))</f>
        <v/>
      </c>
      <c r="U436" s="3" t="str">
        <f>IF(Line[Asset Group]="","",VLOOKUP(Line[Wall SubType],subdom_master_gdb,2,FALSE))</f>
        <v/>
      </c>
      <c r="V436" s="3" t="str">
        <f>IF(Line[Asset Group]="","",VLOOKUP(Line[Material],material_master,2,FALSE))</f>
        <v/>
      </c>
      <c r="W436" s="3" t="str">
        <f>IF(Line[Height m]="","",Line[Height m])</f>
        <v/>
      </c>
      <c r="X436" s="3" t="str">
        <f>IF(Line[Length m]="","",Line[Length m])</f>
        <v/>
      </c>
      <c r="Y436" s="3" t="str">
        <f>IF(Line[Width m]="","",Line[Width m])</f>
        <v/>
      </c>
      <c r="Z436" s="3" t="str">
        <f>IF(Line[Asset Group]="","",VLOOKUP(Line[Purpose],f_g_function,2,FALSE))</f>
        <v/>
      </c>
      <c r="AA436" s="3" t="str">
        <f>IF(Line[Asset Group]="","",VLOOKUP(Line[Post Material],material_master,2,FALSE))</f>
        <v/>
      </c>
      <c r="AB436" s="3" t="str">
        <f>IF(Line[Pipe Diameter mm]="","",Line[Pipe Diameter mm])</f>
        <v/>
      </c>
      <c r="AC436" s="3" t="str">
        <f>IF(Line[Asset Group]="","",VLOOKUP(Line[Pipe Material],irrigation_pipe_material,2,FALSE))</f>
        <v/>
      </c>
      <c r="AD436" s="3" t="str">
        <f>IF(Line[Asset Group]="","",VLOOKUP(Line[System],irrigation_system,2,FALSE))</f>
        <v/>
      </c>
      <c r="AE436" s="3" t="str">
        <f>IF(Line[Asset Group]="","",VLOOKUP(Line[Status],irrigation_status,2,FALSE))</f>
        <v/>
      </c>
      <c r="AF436" s="3" t="str">
        <f>IF(Line[Asset Group]="","",VLOOKUP(Line[Surface],subdom_master_gdb,2,FALSE))</f>
        <v/>
      </c>
      <c r="AG436" s="3" t="str">
        <f>IF(Line[Surface Layer Depth mm]="","",Line[Surface Layer Depth mm])</f>
        <v/>
      </c>
      <c r="AH436" s="3" t="str">
        <f>IF(Line[Av Width m]="","",Line[Av Width m])</f>
        <v/>
      </c>
      <c r="AI436" s="3" t="str">
        <f>IF(Line[Asset Group]="","",VLOOKUP(Line[Cycle],yes_no,2,FALSE))</f>
        <v/>
      </c>
      <c r="AJ436" s="3" t="str">
        <f>IF(Line[Asset Group]="","",VLOOKUP(Line[Species],hedge_species,2,FALSE))</f>
        <v/>
      </c>
    </row>
    <row r="437" spans="1:36" s="3" customFormat="1" x14ac:dyDescent="0.2">
      <c r="A437" s="3" t="str">
        <f>IF(Line[DWG File Name]="","",Line[DWG File Name])</f>
        <v/>
      </c>
      <c r="B437" s="3" t="str">
        <f>IF(Line[DWG Layer Name]="","",Line[DWG Layer Name])</f>
        <v/>
      </c>
      <c r="C437" s="3" t="str">
        <f>IF(Line[DWG Handle]="","",Line[DWG Handle])</f>
        <v/>
      </c>
      <c r="D437" s="58" t="str">
        <f>IF(Line[Approx Centroid X]="","",Line[Approx Centroid X])</f>
        <v/>
      </c>
      <c r="E437" s="58" t="str">
        <f>IF(Line[Approx Centroid Y]="","",Line[Approx Centroid Y])</f>
        <v/>
      </c>
      <c r="F437" s="3" t="str">
        <f>IF(Line[Replacement Asset]="","",Line[Replacement Asset])</f>
        <v/>
      </c>
      <c r="G437" s="3" t="str">
        <f>IF(Line[Asset ID]="","",UPPER(Line[Asset ID]))</f>
        <v/>
      </c>
      <c r="H437" s="3" t="str">
        <f>IF(Line[Asset Group]="","",VLOOKUP(Line[Asset Group],asset_grp_line,4,FALSE))</f>
        <v/>
      </c>
      <c r="I437" s="3" t="str">
        <f>IF(Line[Asset Group]="","",VLOOKUP(Line[Asset Group],asset_grp_line,2,FALSE))</f>
        <v/>
      </c>
      <c r="J437" s="3" t="str">
        <f>IF(Line[Asset Group]="","",VLOOKUP(Line[Asset Group],asset_grp_line,3,FALSE))</f>
        <v/>
      </c>
      <c r="K437" s="3" t="str">
        <f>IF(Line[Asset Group]="","",VLOOKUP(Line[Asset Type],type_master_list,2,FALSE))</f>
        <v/>
      </c>
      <c r="L437" s="3" t="str">
        <f>IF(Line[Asset Name]="","",PROPER(Line[Asset Name]))</f>
        <v/>
      </c>
      <c r="M437" s="11" t="str">
        <f>IF(Line[Install Date]="","",(Line[Install Date]))</f>
        <v/>
      </c>
      <c r="N437" s="3" t="str">
        <f>IF(Line[Note]="","",PROPER(Line[Note]))</f>
        <v/>
      </c>
      <c r="O437" s="3" t="str">
        <f>IF(Line[Resource Consent Number]="","",UPPER(Line[Resource Consent Number]))</f>
        <v/>
      </c>
      <c r="P437" s="53" t="str">
        <f>IF(Line[Asset Unit Cost]="","",Line[Asset Unit Cost])</f>
        <v/>
      </c>
      <c r="Q437" s="3" t="str">
        <f>IF(Line[Added By]="","",UPPER(Line[Added By]))</f>
        <v/>
      </c>
      <c r="R437" s="11" t="str">
        <f>IF(Line[Added Date]="","",(Line[Added Date]))</f>
        <v/>
      </c>
      <c r="S437" s="3" t="str">
        <f>IF(Line[Z COORD]="","",PROPER(Line[Z COORD]))</f>
        <v/>
      </c>
      <c r="T437" s="3" t="str">
        <f>IF(Line[Asset Description]="","",PROPER(Line[Asset Description]))</f>
        <v/>
      </c>
      <c r="U437" s="3" t="str">
        <f>IF(Line[Asset Group]="","",VLOOKUP(Line[Wall SubType],subdom_master_gdb,2,FALSE))</f>
        <v/>
      </c>
      <c r="V437" s="3" t="str">
        <f>IF(Line[Asset Group]="","",VLOOKUP(Line[Material],material_master,2,FALSE))</f>
        <v/>
      </c>
      <c r="W437" s="3" t="str">
        <f>IF(Line[Height m]="","",Line[Height m])</f>
        <v/>
      </c>
      <c r="X437" s="3" t="str">
        <f>IF(Line[Length m]="","",Line[Length m])</f>
        <v/>
      </c>
      <c r="Y437" s="3" t="str">
        <f>IF(Line[Width m]="","",Line[Width m])</f>
        <v/>
      </c>
      <c r="Z437" s="3" t="str">
        <f>IF(Line[Asset Group]="","",VLOOKUP(Line[Purpose],f_g_function,2,FALSE))</f>
        <v/>
      </c>
      <c r="AA437" s="3" t="str">
        <f>IF(Line[Asset Group]="","",VLOOKUP(Line[Post Material],material_master,2,FALSE))</f>
        <v/>
      </c>
      <c r="AB437" s="3" t="str">
        <f>IF(Line[Pipe Diameter mm]="","",Line[Pipe Diameter mm])</f>
        <v/>
      </c>
      <c r="AC437" s="3" t="str">
        <f>IF(Line[Asset Group]="","",VLOOKUP(Line[Pipe Material],irrigation_pipe_material,2,FALSE))</f>
        <v/>
      </c>
      <c r="AD437" s="3" t="str">
        <f>IF(Line[Asset Group]="","",VLOOKUP(Line[System],irrigation_system,2,FALSE))</f>
        <v/>
      </c>
      <c r="AE437" s="3" t="str">
        <f>IF(Line[Asset Group]="","",VLOOKUP(Line[Status],irrigation_status,2,FALSE))</f>
        <v/>
      </c>
      <c r="AF437" s="3" t="str">
        <f>IF(Line[Asset Group]="","",VLOOKUP(Line[Surface],subdom_master_gdb,2,FALSE))</f>
        <v/>
      </c>
      <c r="AG437" s="3" t="str">
        <f>IF(Line[Surface Layer Depth mm]="","",Line[Surface Layer Depth mm])</f>
        <v/>
      </c>
      <c r="AH437" s="3" t="str">
        <f>IF(Line[Av Width m]="","",Line[Av Width m])</f>
        <v/>
      </c>
      <c r="AI437" s="3" t="str">
        <f>IF(Line[Asset Group]="","",VLOOKUP(Line[Cycle],yes_no,2,FALSE))</f>
        <v/>
      </c>
      <c r="AJ437" s="3" t="str">
        <f>IF(Line[Asset Group]="","",VLOOKUP(Line[Species],hedge_species,2,FALSE))</f>
        <v/>
      </c>
    </row>
    <row r="438" spans="1:36" s="3" customFormat="1" x14ac:dyDescent="0.2">
      <c r="A438" s="3" t="str">
        <f>IF(Line[DWG File Name]="","",Line[DWG File Name])</f>
        <v/>
      </c>
      <c r="B438" s="3" t="str">
        <f>IF(Line[DWG Layer Name]="","",Line[DWG Layer Name])</f>
        <v/>
      </c>
      <c r="C438" s="3" t="str">
        <f>IF(Line[DWG Handle]="","",Line[DWG Handle])</f>
        <v/>
      </c>
      <c r="D438" s="58" t="str">
        <f>IF(Line[Approx Centroid X]="","",Line[Approx Centroid X])</f>
        <v/>
      </c>
      <c r="E438" s="58" t="str">
        <f>IF(Line[Approx Centroid Y]="","",Line[Approx Centroid Y])</f>
        <v/>
      </c>
      <c r="F438" s="3" t="str">
        <f>IF(Line[Replacement Asset]="","",Line[Replacement Asset])</f>
        <v/>
      </c>
      <c r="G438" s="3" t="str">
        <f>IF(Line[Asset ID]="","",UPPER(Line[Asset ID]))</f>
        <v/>
      </c>
      <c r="H438" s="3" t="str">
        <f>IF(Line[Asset Group]="","",VLOOKUP(Line[Asset Group],asset_grp_line,4,FALSE))</f>
        <v/>
      </c>
      <c r="I438" s="3" t="str">
        <f>IF(Line[Asset Group]="","",VLOOKUP(Line[Asset Group],asset_grp_line,2,FALSE))</f>
        <v/>
      </c>
      <c r="J438" s="3" t="str">
        <f>IF(Line[Asset Group]="","",VLOOKUP(Line[Asset Group],asset_grp_line,3,FALSE))</f>
        <v/>
      </c>
      <c r="K438" s="3" t="str">
        <f>IF(Line[Asset Group]="","",VLOOKUP(Line[Asset Type],type_master_list,2,FALSE))</f>
        <v/>
      </c>
      <c r="L438" s="3" t="str">
        <f>IF(Line[Asset Name]="","",PROPER(Line[Asset Name]))</f>
        <v/>
      </c>
      <c r="M438" s="11" t="str">
        <f>IF(Line[Install Date]="","",(Line[Install Date]))</f>
        <v/>
      </c>
      <c r="N438" s="3" t="str">
        <f>IF(Line[Note]="","",PROPER(Line[Note]))</f>
        <v/>
      </c>
      <c r="O438" s="3" t="str">
        <f>IF(Line[Resource Consent Number]="","",UPPER(Line[Resource Consent Number]))</f>
        <v/>
      </c>
      <c r="P438" s="53" t="str">
        <f>IF(Line[Asset Unit Cost]="","",Line[Asset Unit Cost])</f>
        <v/>
      </c>
      <c r="Q438" s="3" t="str">
        <f>IF(Line[Added By]="","",UPPER(Line[Added By]))</f>
        <v/>
      </c>
      <c r="R438" s="11" t="str">
        <f>IF(Line[Added Date]="","",(Line[Added Date]))</f>
        <v/>
      </c>
      <c r="S438" s="3" t="str">
        <f>IF(Line[Z COORD]="","",PROPER(Line[Z COORD]))</f>
        <v/>
      </c>
      <c r="T438" s="3" t="str">
        <f>IF(Line[Asset Description]="","",PROPER(Line[Asset Description]))</f>
        <v/>
      </c>
      <c r="U438" s="3" t="str">
        <f>IF(Line[Asset Group]="","",VLOOKUP(Line[Wall SubType],subdom_master_gdb,2,FALSE))</f>
        <v/>
      </c>
      <c r="V438" s="3" t="str">
        <f>IF(Line[Asset Group]="","",VLOOKUP(Line[Material],material_master,2,FALSE))</f>
        <v/>
      </c>
      <c r="W438" s="3" t="str">
        <f>IF(Line[Height m]="","",Line[Height m])</f>
        <v/>
      </c>
      <c r="X438" s="3" t="str">
        <f>IF(Line[Length m]="","",Line[Length m])</f>
        <v/>
      </c>
      <c r="Y438" s="3" t="str">
        <f>IF(Line[Width m]="","",Line[Width m])</f>
        <v/>
      </c>
      <c r="Z438" s="3" t="str">
        <f>IF(Line[Asset Group]="","",VLOOKUP(Line[Purpose],f_g_function,2,FALSE))</f>
        <v/>
      </c>
      <c r="AA438" s="3" t="str">
        <f>IF(Line[Asset Group]="","",VLOOKUP(Line[Post Material],material_master,2,FALSE))</f>
        <v/>
      </c>
      <c r="AB438" s="3" t="str">
        <f>IF(Line[Pipe Diameter mm]="","",Line[Pipe Diameter mm])</f>
        <v/>
      </c>
      <c r="AC438" s="3" t="str">
        <f>IF(Line[Asset Group]="","",VLOOKUP(Line[Pipe Material],irrigation_pipe_material,2,FALSE))</f>
        <v/>
      </c>
      <c r="AD438" s="3" t="str">
        <f>IF(Line[Asset Group]="","",VLOOKUP(Line[System],irrigation_system,2,FALSE))</f>
        <v/>
      </c>
      <c r="AE438" s="3" t="str">
        <f>IF(Line[Asset Group]="","",VLOOKUP(Line[Status],irrigation_status,2,FALSE))</f>
        <v/>
      </c>
      <c r="AF438" s="3" t="str">
        <f>IF(Line[Asset Group]="","",VLOOKUP(Line[Surface],subdom_master_gdb,2,FALSE))</f>
        <v/>
      </c>
      <c r="AG438" s="3" t="str">
        <f>IF(Line[Surface Layer Depth mm]="","",Line[Surface Layer Depth mm])</f>
        <v/>
      </c>
      <c r="AH438" s="3" t="str">
        <f>IF(Line[Av Width m]="","",Line[Av Width m])</f>
        <v/>
      </c>
      <c r="AI438" s="3" t="str">
        <f>IF(Line[Asset Group]="","",VLOOKUP(Line[Cycle],yes_no,2,FALSE))</f>
        <v/>
      </c>
      <c r="AJ438" s="3" t="str">
        <f>IF(Line[Asset Group]="","",VLOOKUP(Line[Species],hedge_species,2,FALSE))</f>
        <v/>
      </c>
    </row>
    <row r="439" spans="1:36" s="3" customFormat="1" x14ac:dyDescent="0.2">
      <c r="A439" s="3" t="str">
        <f>IF(Line[DWG File Name]="","",Line[DWG File Name])</f>
        <v/>
      </c>
      <c r="B439" s="3" t="str">
        <f>IF(Line[DWG Layer Name]="","",Line[DWG Layer Name])</f>
        <v/>
      </c>
      <c r="C439" s="3" t="str">
        <f>IF(Line[DWG Handle]="","",Line[DWG Handle])</f>
        <v/>
      </c>
      <c r="D439" s="58" t="str">
        <f>IF(Line[Approx Centroid X]="","",Line[Approx Centroid X])</f>
        <v/>
      </c>
      <c r="E439" s="58" t="str">
        <f>IF(Line[Approx Centroid Y]="","",Line[Approx Centroid Y])</f>
        <v/>
      </c>
      <c r="F439" s="3" t="str">
        <f>IF(Line[Replacement Asset]="","",Line[Replacement Asset])</f>
        <v/>
      </c>
      <c r="G439" s="3" t="str">
        <f>IF(Line[Asset ID]="","",UPPER(Line[Asset ID]))</f>
        <v/>
      </c>
      <c r="H439" s="3" t="str">
        <f>IF(Line[Asset Group]="","",VLOOKUP(Line[Asset Group],asset_grp_line,4,FALSE))</f>
        <v/>
      </c>
      <c r="I439" s="3" t="str">
        <f>IF(Line[Asset Group]="","",VLOOKUP(Line[Asset Group],asset_grp_line,2,FALSE))</f>
        <v/>
      </c>
      <c r="J439" s="3" t="str">
        <f>IF(Line[Asset Group]="","",VLOOKUP(Line[Asset Group],asset_grp_line,3,FALSE))</f>
        <v/>
      </c>
      <c r="K439" s="3" t="str">
        <f>IF(Line[Asset Group]="","",VLOOKUP(Line[Asset Type],type_master_list,2,FALSE))</f>
        <v/>
      </c>
      <c r="L439" s="3" t="str">
        <f>IF(Line[Asset Name]="","",PROPER(Line[Asset Name]))</f>
        <v/>
      </c>
      <c r="M439" s="11" t="str">
        <f>IF(Line[Install Date]="","",(Line[Install Date]))</f>
        <v/>
      </c>
      <c r="N439" s="3" t="str">
        <f>IF(Line[Note]="","",PROPER(Line[Note]))</f>
        <v/>
      </c>
      <c r="O439" s="3" t="str">
        <f>IF(Line[Resource Consent Number]="","",UPPER(Line[Resource Consent Number]))</f>
        <v/>
      </c>
      <c r="P439" s="53" t="str">
        <f>IF(Line[Asset Unit Cost]="","",Line[Asset Unit Cost])</f>
        <v/>
      </c>
      <c r="Q439" s="3" t="str">
        <f>IF(Line[Added By]="","",UPPER(Line[Added By]))</f>
        <v/>
      </c>
      <c r="R439" s="11" t="str">
        <f>IF(Line[Added Date]="","",(Line[Added Date]))</f>
        <v/>
      </c>
      <c r="S439" s="3" t="str">
        <f>IF(Line[Z COORD]="","",PROPER(Line[Z COORD]))</f>
        <v/>
      </c>
      <c r="T439" s="3" t="str">
        <f>IF(Line[Asset Description]="","",PROPER(Line[Asset Description]))</f>
        <v/>
      </c>
      <c r="U439" s="3" t="str">
        <f>IF(Line[Asset Group]="","",VLOOKUP(Line[Wall SubType],subdom_master_gdb,2,FALSE))</f>
        <v/>
      </c>
      <c r="V439" s="3" t="str">
        <f>IF(Line[Asset Group]="","",VLOOKUP(Line[Material],material_master,2,FALSE))</f>
        <v/>
      </c>
      <c r="W439" s="3" t="str">
        <f>IF(Line[Height m]="","",Line[Height m])</f>
        <v/>
      </c>
      <c r="X439" s="3" t="str">
        <f>IF(Line[Length m]="","",Line[Length m])</f>
        <v/>
      </c>
      <c r="Y439" s="3" t="str">
        <f>IF(Line[Width m]="","",Line[Width m])</f>
        <v/>
      </c>
      <c r="Z439" s="3" t="str">
        <f>IF(Line[Asset Group]="","",VLOOKUP(Line[Purpose],f_g_function,2,FALSE))</f>
        <v/>
      </c>
      <c r="AA439" s="3" t="str">
        <f>IF(Line[Asset Group]="","",VLOOKUP(Line[Post Material],material_master,2,FALSE))</f>
        <v/>
      </c>
      <c r="AB439" s="3" t="str">
        <f>IF(Line[Pipe Diameter mm]="","",Line[Pipe Diameter mm])</f>
        <v/>
      </c>
      <c r="AC439" s="3" t="str">
        <f>IF(Line[Asset Group]="","",VLOOKUP(Line[Pipe Material],irrigation_pipe_material,2,FALSE))</f>
        <v/>
      </c>
      <c r="AD439" s="3" t="str">
        <f>IF(Line[Asset Group]="","",VLOOKUP(Line[System],irrigation_system,2,FALSE))</f>
        <v/>
      </c>
      <c r="AE439" s="3" t="str">
        <f>IF(Line[Asset Group]="","",VLOOKUP(Line[Status],irrigation_status,2,FALSE))</f>
        <v/>
      </c>
      <c r="AF439" s="3" t="str">
        <f>IF(Line[Asset Group]="","",VLOOKUP(Line[Surface],subdom_master_gdb,2,FALSE))</f>
        <v/>
      </c>
      <c r="AG439" s="3" t="str">
        <f>IF(Line[Surface Layer Depth mm]="","",Line[Surface Layer Depth mm])</f>
        <v/>
      </c>
      <c r="AH439" s="3" t="str">
        <f>IF(Line[Av Width m]="","",Line[Av Width m])</f>
        <v/>
      </c>
      <c r="AI439" s="3" t="str">
        <f>IF(Line[Asset Group]="","",VLOOKUP(Line[Cycle],yes_no,2,FALSE))</f>
        <v/>
      </c>
      <c r="AJ439" s="3" t="str">
        <f>IF(Line[Asset Group]="","",VLOOKUP(Line[Species],hedge_species,2,FALSE))</f>
        <v/>
      </c>
    </row>
    <row r="440" spans="1:36" s="3" customFormat="1" x14ac:dyDescent="0.2">
      <c r="A440" s="3" t="str">
        <f>IF(Line[DWG File Name]="","",Line[DWG File Name])</f>
        <v/>
      </c>
      <c r="B440" s="3" t="str">
        <f>IF(Line[DWG Layer Name]="","",Line[DWG Layer Name])</f>
        <v/>
      </c>
      <c r="C440" s="3" t="str">
        <f>IF(Line[DWG Handle]="","",Line[DWG Handle])</f>
        <v/>
      </c>
      <c r="D440" s="58" t="str">
        <f>IF(Line[Approx Centroid X]="","",Line[Approx Centroid X])</f>
        <v/>
      </c>
      <c r="E440" s="58" t="str">
        <f>IF(Line[Approx Centroid Y]="","",Line[Approx Centroid Y])</f>
        <v/>
      </c>
      <c r="F440" s="3" t="str">
        <f>IF(Line[Replacement Asset]="","",Line[Replacement Asset])</f>
        <v/>
      </c>
      <c r="G440" s="3" t="str">
        <f>IF(Line[Asset ID]="","",UPPER(Line[Asset ID]))</f>
        <v/>
      </c>
      <c r="H440" s="3" t="str">
        <f>IF(Line[Asset Group]="","",VLOOKUP(Line[Asset Group],asset_grp_line,4,FALSE))</f>
        <v/>
      </c>
      <c r="I440" s="3" t="str">
        <f>IF(Line[Asset Group]="","",VLOOKUP(Line[Asset Group],asset_grp_line,2,FALSE))</f>
        <v/>
      </c>
      <c r="J440" s="3" t="str">
        <f>IF(Line[Asset Group]="","",VLOOKUP(Line[Asset Group],asset_grp_line,3,FALSE))</f>
        <v/>
      </c>
      <c r="K440" s="3" t="str">
        <f>IF(Line[Asset Group]="","",VLOOKUP(Line[Asset Type],type_master_list,2,FALSE))</f>
        <v/>
      </c>
      <c r="L440" s="3" t="str">
        <f>IF(Line[Asset Name]="","",PROPER(Line[Asset Name]))</f>
        <v/>
      </c>
      <c r="M440" s="11" t="str">
        <f>IF(Line[Install Date]="","",(Line[Install Date]))</f>
        <v/>
      </c>
      <c r="N440" s="3" t="str">
        <f>IF(Line[Note]="","",PROPER(Line[Note]))</f>
        <v/>
      </c>
      <c r="O440" s="3" t="str">
        <f>IF(Line[Resource Consent Number]="","",UPPER(Line[Resource Consent Number]))</f>
        <v/>
      </c>
      <c r="P440" s="53" t="str">
        <f>IF(Line[Asset Unit Cost]="","",Line[Asset Unit Cost])</f>
        <v/>
      </c>
      <c r="Q440" s="3" t="str">
        <f>IF(Line[Added By]="","",UPPER(Line[Added By]))</f>
        <v/>
      </c>
      <c r="R440" s="11" t="str">
        <f>IF(Line[Added Date]="","",(Line[Added Date]))</f>
        <v/>
      </c>
      <c r="S440" s="3" t="str">
        <f>IF(Line[Z COORD]="","",PROPER(Line[Z COORD]))</f>
        <v/>
      </c>
      <c r="T440" s="3" t="str">
        <f>IF(Line[Asset Description]="","",PROPER(Line[Asset Description]))</f>
        <v/>
      </c>
      <c r="U440" s="3" t="str">
        <f>IF(Line[Asset Group]="","",VLOOKUP(Line[Wall SubType],subdom_master_gdb,2,FALSE))</f>
        <v/>
      </c>
      <c r="V440" s="3" t="str">
        <f>IF(Line[Asset Group]="","",VLOOKUP(Line[Material],material_master,2,FALSE))</f>
        <v/>
      </c>
      <c r="W440" s="3" t="str">
        <f>IF(Line[Height m]="","",Line[Height m])</f>
        <v/>
      </c>
      <c r="X440" s="3" t="str">
        <f>IF(Line[Length m]="","",Line[Length m])</f>
        <v/>
      </c>
      <c r="Y440" s="3" t="str">
        <f>IF(Line[Width m]="","",Line[Width m])</f>
        <v/>
      </c>
      <c r="Z440" s="3" t="str">
        <f>IF(Line[Asset Group]="","",VLOOKUP(Line[Purpose],f_g_function,2,FALSE))</f>
        <v/>
      </c>
      <c r="AA440" s="3" t="str">
        <f>IF(Line[Asset Group]="","",VLOOKUP(Line[Post Material],material_master,2,FALSE))</f>
        <v/>
      </c>
      <c r="AB440" s="3" t="str">
        <f>IF(Line[Pipe Diameter mm]="","",Line[Pipe Diameter mm])</f>
        <v/>
      </c>
      <c r="AC440" s="3" t="str">
        <f>IF(Line[Asset Group]="","",VLOOKUP(Line[Pipe Material],irrigation_pipe_material,2,FALSE))</f>
        <v/>
      </c>
      <c r="AD440" s="3" t="str">
        <f>IF(Line[Asset Group]="","",VLOOKUP(Line[System],irrigation_system,2,FALSE))</f>
        <v/>
      </c>
      <c r="AE440" s="3" t="str">
        <f>IF(Line[Asset Group]="","",VLOOKUP(Line[Status],irrigation_status,2,FALSE))</f>
        <v/>
      </c>
      <c r="AF440" s="3" t="str">
        <f>IF(Line[Asset Group]="","",VLOOKUP(Line[Surface],subdom_master_gdb,2,FALSE))</f>
        <v/>
      </c>
      <c r="AG440" s="3" t="str">
        <f>IF(Line[Surface Layer Depth mm]="","",Line[Surface Layer Depth mm])</f>
        <v/>
      </c>
      <c r="AH440" s="3" t="str">
        <f>IF(Line[Av Width m]="","",Line[Av Width m])</f>
        <v/>
      </c>
      <c r="AI440" s="3" t="str">
        <f>IF(Line[Asset Group]="","",VLOOKUP(Line[Cycle],yes_no,2,FALSE))</f>
        <v/>
      </c>
      <c r="AJ440" s="3" t="str">
        <f>IF(Line[Asset Group]="","",VLOOKUP(Line[Species],hedge_species,2,FALSE))</f>
        <v/>
      </c>
    </row>
    <row r="441" spans="1:36" s="3" customFormat="1" x14ac:dyDescent="0.2">
      <c r="A441" s="3" t="str">
        <f>IF(Line[DWG File Name]="","",Line[DWG File Name])</f>
        <v/>
      </c>
      <c r="B441" s="3" t="str">
        <f>IF(Line[DWG Layer Name]="","",Line[DWG Layer Name])</f>
        <v/>
      </c>
      <c r="C441" s="3" t="str">
        <f>IF(Line[DWG Handle]="","",Line[DWG Handle])</f>
        <v/>
      </c>
      <c r="D441" s="58" t="str">
        <f>IF(Line[Approx Centroid X]="","",Line[Approx Centroid X])</f>
        <v/>
      </c>
      <c r="E441" s="58" t="str">
        <f>IF(Line[Approx Centroid Y]="","",Line[Approx Centroid Y])</f>
        <v/>
      </c>
      <c r="F441" s="3" t="str">
        <f>IF(Line[Replacement Asset]="","",Line[Replacement Asset])</f>
        <v/>
      </c>
      <c r="G441" s="3" t="str">
        <f>IF(Line[Asset ID]="","",UPPER(Line[Asset ID]))</f>
        <v/>
      </c>
      <c r="H441" s="3" t="str">
        <f>IF(Line[Asset Group]="","",VLOOKUP(Line[Asset Group],asset_grp_line,4,FALSE))</f>
        <v/>
      </c>
      <c r="I441" s="3" t="str">
        <f>IF(Line[Asset Group]="","",VLOOKUP(Line[Asset Group],asset_grp_line,2,FALSE))</f>
        <v/>
      </c>
      <c r="J441" s="3" t="str">
        <f>IF(Line[Asset Group]="","",VLOOKUP(Line[Asset Group],asset_grp_line,3,FALSE))</f>
        <v/>
      </c>
      <c r="K441" s="3" t="str">
        <f>IF(Line[Asset Group]="","",VLOOKUP(Line[Asset Type],type_master_list,2,FALSE))</f>
        <v/>
      </c>
      <c r="L441" s="3" t="str">
        <f>IF(Line[Asset Name]="","",PROPER(Line[Asset Name]))</f>
        <v/>
      </c>
      <c r="M441" s="11" t="str">
        <f>IF(Line[Install Date]="","",(Line[Install Date]))</f>
        <v/>
      </c>
      <c r="N441" s="3" t="str">
        <f>IF(Line[Note]="","",PROPER(Line[Note]))</f>
        <v/>
      </c>
      <c r="O441" s="3" t="str">
        <f>IF(Line[Resource Consent Number]="","",UPPER(Line[Resource Consent Number]))</f>
        <v/>
      </c>
      <c r="P441" s="53" t="str">
        <f>IF(Line[Asset Unit Cost]="","",Line[Asset Unit Cost])</f>
        <v/>
      </c>
      <c r="Q441" s="3" t="str">
        <f>IF(Line[Added By]="","",UPPER(Line[Added By]))</f>
        <v/>
      </c>
      <c r="R441" s="11" t="str">
        <f>IF(Line[Added Date]="","",(Line[Added Date]))</f>
        <v/>
      </c>
      <c r="S441" s="3" t="str">
        <f>IF(Line[Z COORD]="","",PROPER(Line[Z COORD]))</f>
        <v/>
      </c>
      <c r="T441" s="3" t="str">
        <f>IF(Line[Asset Description]="","",PROPER(Line[Asset Description]))</f>
        <v/>
      </c>
      <c r="U441" s="3" t="str">
        <f>IF(Line[Asset Group]="","",VLOOKUP(Line[Wall SubType],subdom_master_gdb,2,FALSE))</f>
        <v/>
      </c>
      <c r="V441" s="3" t="str">
        <f>IF(Line[Asset Group]="","",VLOOKUP(Line[Material],material_master,2,FALSE))</f>
        <v/>
      </c>
      <c r="W441" s="3" t="str">
        <f>IF(Line[Height m]="","",Line[Height m])</f>
        <v/>
      </c>
      <c r="X441" s="3" t="str">
        <f>IF(Line[Length m]="","",Line[Length m])</f>
        <v/>
      </c>
      <c r="Y441" s="3" t="str">
        <f>IF(Line[Width m]="","",Line[Width m])</f>
        <v/>
      </c>
      <c r="Z441" s="3" t="str">
        <f>IF(Line[Asset Group]="","",VLOOKUP(Line[Purpose],f_g_function,2,FALSE))</f>
        <v/>
      </c>
      <c r="AA441" s="3" t="str">
        <f>IF(Line[Asset Group]="","",VLOOKUP(Line[Post Material],material_master,2,FALSE))</f>
        <v/>
      </c>
      <c r="AB441" s="3" t="str">
        <f>IF(Line[Pipe Diameter mm]="","",Line[Pipe Diameter mm])</f>
        <v/>
      </c>
      <c r="AC441" s="3" t="str">
        <f>IF(Line[Asset Group]="","",VLOOKUP(Line[Pipe Material],irrigation_pipe_material,2,FALSE))</f>
        <v/>
      </c>
      <c r="AD441" s="3" t="str">
        <f>IF(Line[Asset Group]="","",VLOOKUP(Line[System],irrigation_system,2,FALSE))</f>
        <v/>
      </c>
      <c r="AE441" s="3" t="str">
        <f>IF(Line[Asset Group]="","",VLOOKUP(Line[Status],irrigation_status,2,FALSE))</f>
        <v/>
      </c>
      <c r="AF441" s="3" t="str">
        <f>IF(Line[Asset Group]="","",VLOOKUP(Line[Surface],subdom_master_gdb,2,FALSE))</f>
        <v/>
      </c>
      <c r="AG441" s="3" t="str">
        <f>IF(Line[Surface Layer Depth mm]="","",Line[Surface Layer Depth mm])</f>
        <v/>
      </c>
      <c r="AH441" s="3" t="str">
        <f>IF(Line[Av Width m]="","",Line[Av Width m])</f>
        <v/>
      </c>
      <c r="AI441" s="3" t="str">
        <f>IF(Line[Asset Group]="","",VLOOKUP(Line[Cycle],yes_no,2,FALSE))</f>
        <v/>
      </c>
      <c r="AJ441" s="3" t="str">
        <f>IF(Line[Asset Group]="","",VLOOKUP(Line[Species],hedge_species,2,FALSE))</f>
        <v/>
      </c>
    </row>
    <row r="442" spans="1:36" s="3" customFormat="1" x14ac:dyDescent="0.2">
      <c r="A442" s="3" t="str">
        <f>IF(Line[DWG File Name]="","",Line[DWG File Name])</f>
        <v/>
      </c>
      <c r="B442" s="3" t="str">
        <f>IF(Line[DWG Layer Name]="","",Line[DWG Layer Name])</f>
        <v/>
      </c>
      <c r="C442" s="3" t="str">
        <f>IF(Line[DWG Handle]="","",Line[DWG Handle])</f>
        <v/>
      </c>
      <c r="D442" s="58" t="str">
        <f>IF(Line[Approx Centroid X]="","",Line[Approx Centroid X])</f>
        <v/>
      </c>
      <c r="E442" s="58" t="str">
        <f>IF(Line[Approx Centroid Y]="","",Line[Approx Centroid Y])</f>
        <v/>
      </c>
      <c r="F442" s="3" t="str">
        <f>IF(Line[Replacement Asset]="","",Line[Replacement Asset])</f>
        <v/>
      </c>
      <c r="G442" s="3" t="str">
        <f>IF(Line[Asset ID]="","",UPPER(Line[Asset ID]))</f>
        <v/>
      </c>
      <c r="H442" s="3" t="str">
        <f>IF(Line[Asset Group]="","",VLOOKUP(Line[Asset Group],asset_grp_line,4,FALSE))</f>
        <v/>
      </c>
      <c r="I442" s="3" t="str">
        <f>IF(Line[Asset Group]="","",VLOOKUP(Line[Asset Group],asset_grp_line,2,FALSE))</f>
        <v/>
      </c>
      <c r="J442" s="3" t="str">
        <f>IF(Line[Asset Group]="","",VLOOKUP(Line[Asset Group],asset_grp_line,3,FALSE))</f>
        <v/>
      </c>
      <c r="K442" s="3" t="str">
        <f>IF(Line[Asset Group]="","",VLOOKUP(Line[Asset Type],type_master_list,2,FALSE))</f>
        <v/>
      </c>
      <c r="L442" s="3" t="str">
        <f>IF(Line[Asset Name]="","",PROPER(Line[Asset Name]))</f>
        <v/>
      </c>
      <c r="M442" s="11" t="str">
        <f>IF(Line[Install Date]="","",(Line[Install Date]))</f>
        <v/>
      </c>
      <c r="N442" s="3" t="str">
        <f>IF(Line[Note]="","",PROPER(Line[Note]))</f>
        <v/>
      </c>
      <c r="O442" s="3" t="str">
        <f>IF(Line[Resource Consent Number]="","",UPPER(Line[Resource Consent Number]))</f>
        <v/>
      </c>
      <c r="P442" s="53" t="str">
        <f>IF(Line[Asset Unit Cost]="","",Line[Asset Unit Cost])</f>
        <v/>
      </c>
      <c r="Q442" s="3" t="str">
        <f>IF(Line[Added By]="","",UPPER(Line[Added By]))</f>
        <v/>
      </c>
      <c r="R442" s="11" t="str">
        <f>IF(Line[Added Date]="","",(Line[Added Date]))</f>
        <v/>
      </c>
      <c r="S442" s="3" t="str">
        <f>IF(Line[Z COORD]="","",PROPER(Line[Z COORD]))</f>
        <v/>
      </c>
      <c r="T442" s="3" t="str">
        <f>IF(Line[Asset Description]="","",PROPER(Line[Asset Description]))</f>
        <v/>
      </c>
      <c r="U442" s="3" t="str">
        <f>IF(Line[Asset Group]="","",VLOOKUP(Line[Wall SubType],subdom_master_gdb,2,FALSE))</f>
        <v/>
      </c>
      <c r="V442" s="3" t="str">
        <f>IF(Line[Asset Group]="","",VLOOKUP(Line[Material],material_master,2,FALSE))</f>
        <v/>
      </c>
      <c r="W442" s="3" t="str">
        <f>IF(Line[Height m]="","",Line[Height m])</f>
        <v/>
      </c>
      <c r="X442" s="3" t="str">
        <f>IF(Line[Length m]="","",Line[Length m])</f>
        <v/>
      </c>
      <c r="Y442" s="3" t="str">
        <f>IF(Line[Width m]="","",Line[Width m])</f>
        <v/>
      </c>
      <c r="Z442" s="3" t="str">
        <f>IF(Line[Asset Group]="","",VLOOKUP(Line[Purpose],f_g_function,2,FALSE))</f>
        <v/>
      </c>
      <c r="AA442" s="3" t="str">
        <f>IF(Line[Asset Group]="","",VLOOKUP(Line[Post Material],material_master,2,FALSE))</f>
        <v/>
      </c>
      <c r="AB442" s="3" t="str">
        <f>IF(Line[Pipe Diameter mm]="","",Line[Pipe Diameter mm])</f>
        <v/>
      </c>
      <c r="AC442" s="3" t="str">
        <f>IF(Line[Asset Group]="","",VLOOKUP(Line[Pipe Material],irrigation_pipe_material,2,FALSE))</f>
        <v/>
      </c>
      <c r="AD442" s="3" t="str">
        <f>IF(Line[Asset Group]="","",VLOOKUP(Line[System],irrigation_system,2,FALSE))</f>
        <v/>
      </c>
      <c r="AE442" s="3" t="str">
        <f>IF(Line[Asset Group]="","",VLOOKUP(Line[Status],irrigation_status,2,FALSE))</f>
        <v/>
      </c>
      <c r="AF442" s="3" t="str">
        <f>IF(Line[Asset Group]="","",VLOOKUP(Line[Surface],subdom_master_gdb,2,FALSE))</f>
        <v/>
      </c>
      <c r="AG442" s="3" t="str">
        <f>IF(Line[Surface Layer Depth mm]="","",Line[Surface Layer Depth mm])</f>
        <v/>
      </c>
      <c r="AH442" s="3" t="str">
        <f>IF(Line[Av Width m]="","",Line[Av Width m])</f>
        <v/>
      </c>
      <c r="AI442" s="3" t="str">
        <f>IF(Line[Asset Group]="","",VLOOKUP(Line[Cycle],yes_no,2,FALSE))</f>
        <v/>
      </c>
      <c r="AJ442" s="3" t="str">
        <f>IF(Line[Asset Group]="","",VLOOKUP(Line[Species],hedge_species,2,FALSE))</f>
        <v/>
      </c>
    </row>
    <row r="443" spans="1:36" s="3" customFormat="1" x14ac:dyDescent="0.2">
      <c r="A443" s="3" t="str">
        <f>IF(Line[DWG File Name]="","",Line[DWG File Name])</f>
        <v/>
      </c>
      <c r="B443" s="3" t="str">
        <f>IF(Line[DWG Layer Name]="","",Line[DWG Layer Name])</f>
        <v/>
      </c>
      <c r="C443" s="3" t="str">
        <f>IF(Line[DWG Handle]="","",Line[DWG Handle])</f>
        <v/>
      </c>
      <c r="D443" s="58" t="str">
        <f>IF(Line[Approx Centroid X]="","",Line[Approx Centroid X])</f>
        <v/>
      </c>
      <c r="E443" s="58" t="str">
        <f>IF(Line[Approx Centroid Y]="","",Line[Approx Centroid Y])</f>
        <v/>
      </c>
      <c r="F443" s="3" t="str">
        <f>IF(Line[Replacement Asset]="","",Line[Replacement Asset])</f>
        <v/>
      </c>
      <c r="G443" s="3" t="str">
        <f>IF(Line[Asset ID]="","",UPPER(Line[Asset ID]))</f>
        <v/>
      </c>
      <c r="H443" s="3" t="str">
        <f>IF(Line[Asset Group]="","",VLOOKUP(Line[Asset Group],asset_grp_line,4,FALSE))</f>
        <v/>
      </c>
      <c r="I443" s="3" t="str">
        <f>IF(Line[Asset Group]="","",VLOOKUP(Line[Asset Group],asset_grp_line,2,FALSE))</f>
        <v/>
      </c>
      <c r="J443" s="3" t="str">
        <f>IF(Line[Asset Group]="","",VLOOKUP(Line[Asset Group],asset_grp_line,3,FALSE))</f>
        <v/>
      </c>
      <c r="K443" s="3" t="str">
        <f>IF(Line[Asset Group]="","",VLOOKUP(Line[Asset Type],type_master_list,2,FALSE))</f>
        <v/>
      </c>
      <c r="L443" s="3" t="str">
        <f>IF(Line[Asset Name]="","",PROPER(Line[Asset Name]))</f>
        <v/>
      </c>
      <c r="M443" s="11" t="str">
        <f>IF(Line[Install Date]="","",(Line[Install Date]))</f>
        <v/>
      </c>
      <c r="N443" s="3" t="str">
        <f>IF(Line[Note]="","",PROPER(Line[Note]))</f>
        <v/>
      </c>
      <c r="O443" s="3" t="str">
        <f>IF(Line[Resource Consent Number]="","",UPPER(Line[Resource Consent Number]))</f>
        <v/>
      </c>
      <c r="P443" s="53" t="str">
        <f>IF(Line[Asset Unit Cost]="","",Line[Asset Unit Cost])</f>
        <v/>
      </c>
      <c r="Q443" s="3" t="str">
        <f>IF(Line[Added By]="","",UPPER(Line[Added By]))</f>
        <v/>
      </c>
      <c r="R443" s="11" t="str">
        <f>IF(Line[Added Date]="","",(Line[Added Date]))</f>
        <v/>
      </c>
      <c r="S443" s="3" t="str">
        <f>IF(Line[Z COORD]="","",PROPER(Line[Z COORD]))</f>
        <v/>
      </c>
      <c r="T443" s="3" t="str">
        <f>IF(Line[Asset Description]="","",PROPER(Line[Asset Description]))</f>
        <v/>
      </c>
      <c r="U443" s="3" t="str">
        <f>IF(Line[Asset Group]="","",VLOOKUP(Line[Wall SubType],subdom_master_gdb,2,FALSE))</f>
        <v/>
      </c>
      <c r="V443" s="3" t="str">
        <f>IF(Line[Asset Group]="","",VLOOKUP(Line[Material],material_master,2,FALSE))</f>
        <v/>
      </c>
      <c r="W443" s="3" t="str">
        <f>IF(Line[Height m]="","",Line[Height m])</f>
        <v/>
      </c>
      <c r="X443" s="3" t="str">
        <f>IF(Line[Length m]="","",Line[Length m])</f>
        <v/>
      </c>
      <c r="Y443" s="3" t="str">
        <f>IF(Line[Width m]="","",Line[Width m])</f>
        <v/>
      </c>
      <c r="Z443" s="3" t="str">
        <f>IF(Line[Asset Group]="","",VLOOKUP(Line[Purpose],f_g_function,2,FALSE))</f>
        <v/>
      </c>
      <c r="AA443" s="3" t="str">
        <f>IF(Line[Asset Group]="","",VLOOKUP(Line[Post Material],material_master,2,FALSE))</f>
        <v/>
      </c>
      <c r="AB443" s="3" t="str">
        <f>IF(Line[Pipe Diameter mm]="","",Line[Pipe Diameter mm])</f>
        <v/>
      </c>
      <c r="AC443" s="3" t="str">
        <f>IF(Line[Asset Group]="","",VLOOKUP(Line[Pipe Material],irrigation_pipe_material,2,FALSE))</f>
        <v/>
      </c>
      <c r="AD443" s="3" t="str">
        <f>IF(Line[Asset Group]="","",VLOOKUP(Line[System],irrigation_system,2,FALSE))</f>
        <v/>
      </c>
      <c r="AE443" s="3" t="str">
        <f>IF(Line[Asset Group]="","",VLOOKUP(Line[Status],irrigation_status,2,FALSE))</f>
        <v/>
      </c>
      <c r="AF443" s="3" t="str">
        <f>IF(Line[Asset Group]="","",VLOOKUP(Line[Surface],subdom_master_gdb,2,FALSE))</f>
        <v/>
      </c>
      <c r="AG443" s="3" t="str">
        <f>IF(Line[Surface Layer Depth mm]="","",Line[Surface Layer Depth mm])</f>
        <v/>
      </c>
      <c r="AH443" s="3" t="str">
        <f>IF(Line[Av Width m]="","",Line[Av Width m])</f>
        <v/>
      </c>
      <c r="AI443" s="3" t="str">
        <f>IF(Line[Asset Group]="","",VLOOKUP(Line[Cycle],yes_no,2,FALSE))</f>
        <v/>
      </c>
      <c r="AJ443" s="3" t="str">
        <f>IF(Line[Asset Group]="","",VLOOKUP(Line[Species],hedge_species,2,FALSE))</f>
        <v/>
      </c>
    </row>
    <row r="444" spans="1:36" s="3" customFormat="1" x14ac:dyDescent="0.2">
      <c r="A444" s="3" t="str">
        <f>IF(Line[DWG File Name]="","",Line[DWG File Name])</f>
        <v/>
      </c>
      <c r="B444" s="3" t="str">
        <f>IF(Line[DWG Layer Name]="","",Line[DWG Layer Name])</f>
        <v/>
      </c>
      <c r="C444" s="3" t="str">
        <f>IF(Line[DWG Handle]="","",Line[DWG Handle])</f>
        <v/>
      </c>
      <c r="D444" s="58" t="str">
        <f>IF(Line[Approx Centroid X]="","",Line[Approx Centroid X])</f>
        <v/>
      </c>
      <c r="E444" s="58" t="str">
        <f>IF(Line[Approx Centroid Y]="","",Line[Approx Centroid Y])</f>
        <v/>
      </c>
      <c r="F444" s="3" t="str">
        <f>IF(Line[Replacement Asset]="","",Line[Replacement Asset])</f>
        <v/>
      </c>
      <c r="G444" s="3" t="str">
        <f>IF(Line[Asset ID]="","",UPPER(Line[Asset ID]))</f>
        <v/>
      </c>
      <c r="H444" s="3" t="str">
        <f>IF(Line[Asset Group]="","",VLOOKUP(Line[Asset Group],asset_grp_line,4,FALSE))</f>
        <v/>
      </c>
      <c r="I444" s="3" t="str">
        <f>IF(Line[Asset Group]="","",VLOOKUP(Line[Asset Group],asset_grp_line,2,FALSE))</f>
        <v/>
      </c>
      <c r="J444" s="3" t="str">
        <f>IF(Line[Asset Group]="","",VLOOKUP(Line[Asset Group],asset_grp_line,3,FALSE))</f>
        <v/>
      </c>
      <c r="K444" s="3" t="str">
        <f>IF(Line[Asset Group]="","",VLOOKUP(Line[Asset Type],type_master_list,2,FALSE))</f>
        <v/>
      </c>
      <c r="L444" s="3" t="str">
        <f>IF(Line[Asset Name]="","",PROPER(Line[Asset Name]))</f>
        <v/>
      </c>
      <c r="M444" s="11" t="str">
        <f>IF(Line[Install Date]="","",(Line[Install Date]))</f>
        <v/>
      </c>
      <c r="N444" s="3" t="str">
        <f>IF(Line[Note]="","",PROPER(Line[Note]))</f>
        <v/>
      </c>
      <c r="O444" s="3" t="str">
        <f>IF(Line[Resource Consent Number]="","",UPPER(Line[Resource Consent Number]))</f>
        <v/>
      </c>
      <c r="P444" s="53" t="str">
        <f>IF(Line[Asset Unit Cost]="","",Line[Asset Unit Cost])</f>
        <v/>
      </c>
      <c r="Q444" s="3" t="str">
        <f>IF(Line[Added By]="","",UPPER(Line[Added By]))</f>
        <v/>
      </c>
      <c r="R444" s="11" t="str">
        <f>IF(Line[Added Date]="","",(Line[Added Date]))</f>
        <v/>
      </c>
      <c r="S444" s="3" t="str">
        <f>IF(Line[Z COORD]="","",PROPER(Line[Z COORD]))</f>
        <v/>
      </c>
      <c r="T444" s="3" t="str">
        <f>IF(Line[Asset Description]="","",PROPER(Line[Asset Description]))</f>
        <v/>
      </c>
      <c r="U444" s="3" t="str">
        <f>IF(Line[Asset Group]="","",VLOOKUP(Line[Wall SubType],subdom_master_gdb,2,FALSE))</f>
        <v/>
      </c>
      <c r="V444" s="3" t="str">
        <f>IF(Line[Asset Group]="","",VLOOKUP(Line[Material],material_master,2,FALSE))</f>
        <v/>
      </c>
      <c r="W444" s="3" t="str">
        <f>IF(Line[Height m]="","",Line[Height m])</f>
        <v/>
      </c>
      <c r="X444" s="3" t="str">
        <f>IF(Line[Length m]="","",Line[Length m])</f>
        <v/>
      </c>
      <c r="Y444" s="3" t="str">
        <f>IF(Line[Width m]="","",Line[Width m])</f>
        <v/>
      </c>
      <c r="Z444" s="3" t="str">
        <f>IF(Line[Asset Group]="","",VLOOKUP(Line[Purpose],f_g_function,2,FALSE))</f>
        <v/>
      </c>
      <c r="AA444" s="3" t="str">
        <f>IF(Line[Asset Group]="","",VLOOKUP(Line[Post Material],material_master,2,FALSE))</f>
        <v/>
      </c>
      <c r="AB444" s="3" t="str">
        <f>IF(Line[Pipe Diameter mm]="","",Line[Pipe Diameter mm])</f>
        <v/>
      </c>
      <c r="AC444" s="3" t="str">
        <f>IF(Line[Asset Group]="","",VLOOKUP(Line[Pipe Material],irrigation_pipe_material,2,FALSE))</f>
        <v/>
      </c>
      <c r="AD444" s="3" t="str">
        <f>IF(Line[Asset Group]="","",VLOOKUP(Line[System],irrigation_system,2,FALSE))</f>
        <v/>
      </c>
      <c r="AE444" s="3" t="str">
        <f>IF(Line[Asset Group]="","",VLOOKUP(Line[Status],irrigation_status,2,FALSE))</f>
        <v/>
      </c>
      <c r="AF444" s="3" t="str">
        <f>IF(Line[Asset Group]="","",VLOOKUP(Line[Surface],subdom_master_gdb,2,FALSE))</f>
        <v/>
      </c>
      <c r="AG444" s="3" t="str">
        <f>IF(Line[Surface Layer Depth mm]="","",Line[Surface Layer Depth mm])</f>
        <v/>
      </c>
      <c r="AH444" s="3" t="str">
        <f>IF(Line[Av Width m]="","",Line[Av Width m])</f>
        <v/>
      </c>
      <c r="AI444" s="3" t="str">
        <f>IF(Line[Asset Group]="","",VLOOKUP(Line[Cycle],yes_no,2,FALSE))</f>
        <v/>
      </c>
      <c r="AJ444" s="3" t="str">
        <f>IF(Line[Asset Group]="","",VLOOKUP(Line[Species],hedge_species,2,FALSE))</f>
        <v/>
      </c>
    </row>
    <row r="445" spans="1:36" s="3" customFormat="1" x14ac:dyDescent="0.2">
      <c r="A445" s="3" t="str">
        <f>IF(Line[DWG File Name]="","",Line[DWG File Name])</f>
        <v/>
      </c>
      <c r="B445" s="3" t="str">
        <f>IF(Line[DWG Layer Name]="","",Line[DWG Layer Name])</f>
        <v/>
      </c>
      <c r="C445" s="3" t="str">
        <f>IF(Line[DWG Handle]="","",Line[DWG Handle])</f>
        <v/>
      </c>
      <c r="D445" s="58" t="str">
        <f>IF(Line[Approx Centroid X]="","",Line[Approx Centroid X])</f>
        <v/>
      </c>
      <c r="E445" s="58" t="str">
        <f>IF(Line[Approx Centroid Y]="","",Line[Approx Centroid Y])</f>
        <v/>
      </c>
      <c r="F445" s="3" t="str">
        <f>IF(Line[Replacement Asset]="","",Line[Replacement Asset])</f>
        <v/>
      </c>
      <c r="G445" s="3" t="str">
        <f>IF(Line[Asset ID]="","",UPPER(Line[Asset ID]))</f>
        <v/>
      </c>
      <c r="H445" s="3" t="str">
        <f>IF(Line[Asset Group]="","",VLOOKUP(Line[Asset Group],asset_grp_line,4,FALSE))</f>
        <v/>
      </c>
      <c r="I445" s="3" t="str">
        <f>IF(Line[Asset Group]="","",VLOOKUP(Line[Asset Group],asset_grp_line,2,FALSE))</f>
        <v/>
      </c>
      <c r="J445" s="3" t="str">
        <f>IF(Line[Asset Group]="","",VLOOKUP(Line[Asset Group],asset_grp_line,3,FALSE))</f>
        <v/>
      </c>
      <c r="K445" s="3" t="str">
        <f>IF(Line[Asset Group]="","",VLOOKUP(Line[Asset Type],type_master_list,2,FALSE))</f>
        <v/>
      </c>
      <c r="L445" s="3" t="str">
        <f>IF(Line[Asset Name]="","",PROPER(Line[Asset Name]))</f>
        <v/>
      </c>
      <c r="M445" s="11" t="str">
        <f>IF(Line[Install Date]="","",(Line[Install Date]))</f>
        <v/>
      </c>
      <c r="N445" s="3" t="str">
        <f>IF(Line[Note]="","",PROPER(Line[Note]))</f>
        <v/>
      </c>
      <c r="O445" s="3" t="str">
        <f>IF(Line[Resource Consent Number]="","",UPPER(Line[Resource Consent Number]))</f>
        <v/>
      </c>
      <c r="P445" s="53" t="str">
        <f>IF(Line[Asset Unit Cost]="","",Line[Asset Unit Cost])</f>
        <v/>
      </c>
      <c r="Q445" s="3" t="str">
        <f>IF(Line[Added By]="","",UPPER(Line[Added By]))</f>
        <v/>
      </c>
      <c r="R445" s="11" t="str">
        <f>IF(Line[Added Date]="","",(Line[Added Date]))</f>
        <v/>
      </c>
      <c r="S445" s="3" t="str">
        <f>IF(Line[Z COORD]="","",PROPER(Line[Z COORD]))</f>
        <v/>
      </c>
      <c r="T445" s="3" t="str">
        <f>IF(Line[Asset Description]="","",PROPER(Line[Asset Description]))</f>
        <v/>
      </c>
      <c r="U445" s="3" t="str">
        <f>IF(Line[Asset Group]="","",VLOOKUP(Line[Wall SubType],subdom_master_gdb,2,FALSE))</f>
        <v/>
      </c>
      <c r="V445" s="3" t="str">
        <f>IF(Line[Asset Group]="","",VLOOKUP(Line[Material],material_master,2,FALSE))</f>
        <v/>
      </c>
      <c r="W445" s="3" t="str">
        <f>IF(Line[Height m]="","",Line[Height m])</f>
        <v/>
      </c>
      <c r="X445" s="3" t="str">
        <f>IF(Line[Length m]="","",Line[Length m])</f>
        <v/>
      </c>
      <c r="Y445" s="3" t="str">
        <f>IF(Line[Width m]="","",Line[Width m])</f>
        <v/>
      </c>
      <c r="Z445" s="3" t="str">
        <f>IF(Line[Asset Group]="","",VLOOKUP(Line[Purpose],f_g_function,2,FALSE))</f>
        <v/>
      </c>
      <c r="AA445" s="3" t="str">
        <f>IF(Line[Asset Group]="","",VLOOKUP(Line[Post Material],material_master,2,FALSE))</f>
        <v/>
      </c>
      <c r="AB445" s="3" t="str">
        <f>IF(Line[Pipe Diameter mm]="","",Line[Pipe Diameter mm])</f>
        <v/>
      </c>
      <c r="AC445" s="3" t="str">
        <f>IF(Line[Asset Group]="","",VLOOKUP(Line[Pipe Material],irrigation_pipe_material,2,FALSE))</f>
        <v/>
      </c>
      <c r="AD445" s="3" t="str">
        <f>IF(Line[Asset Group]="","",VLOOKUP(Line[System],irrigation_system,2,FALSE))</f>
        <v/>
      </c>
      <c r="AE445" s="3" t="str">
        <f>IF(Line[Asset Group]="","",VLOOKUP(Line[Status],irrigation_status,2,FALSE))</f>
        <v/>
      </c>
      <c r="AF445" s="3" t="str">
        <f>IF(Line[Asset Group]="","",VLOOKUP(Line[Surface],subdom_master_gdb,2,FALSE))</f>
        <v/>
      </c>
      <c r="AG445" s="3" t="str">
        <f>IF(Line[Surface Layer Depth mm]="","",Line[Surface Layer Depth mm])</f>
        <v/>
      </c>
      <c r="AH445" s="3" t="str">
        <f>IF(Line[Av Width m]="","",Line[Av Width m])</f>
        <v/>
      </c>
      <c r="AI445" s="3" t="str">
        <f>IF(Line[Asset Group]="","",VLOOKUP(Line[Cycle],yes_no,2,FALSE))</f>
        <v/>
      </c>
      <c r="AJ445" s="3" t="str">
        <f>IF(Line[Asset Group]="","",VLOOKUP(Line[Species],hedge_species,2,FALSE))</f>
        <v/>
      </c>
    </row>
    <row r="446" spans="1:36" s="3" customFormat="1" x14ac:dyDescent="0.2">
      <c r="A446" s="3" t="str">
        <f>IF(Line[DWG File Name]="","",Line[DWG File Name])</f>
        <v/>
      </c>
      <c r="B446" s="3" t="str">
        <f>IF(Line[DWG Layer Name]="","",Line[DWG Layer Name])</f>
        <v/>
      </c>
      <c r="C446" s="3" t="str">
        <f>IF(Line[DWG Handle]="","",Line[DWG Handle])</f>
        <v/>
      </c>
      <c r="D446" s="58" t="str">
        <f>IF(Line[Approx Centroid X]="","",Line[Approx Centroid X])</f>
        <v/>
      </c>
      <c r="E446" s="58" t="str">
        <f>IF(Line[Approx Centroid Y]="","",Line[Approx Centroid Y])</f>
        <v/>
      </c>
      <c r="F446" s="3" t="str">
        <f>IF(Line[Replacement Asset]="","",Line[Replacement Asset])</f>
        <v/>
      </c>
      <c r="G446" s="3" t="str">
        <f>IF(Line[Asset ID]="","",UPPER(Line[Asset ID]))</f>
        <v/>
      </c>
      <c r="H446" s="3" t="str">
        <f>IF(Line[Asset Group]="","",VLOOKUP(Line[Asset Group],asset_grp_line,4,FALSE))</f>
        <v/>
      </c>
      <c r="I446" s="3" t="str">
        <f>IF(Line[Asset Group]="","",VLOOKUP(Line[Asset Group],asset_grp_line,2,FALSE))</f>
        <v/>
      </c>
      <c r="J446" s="3" t="str">
        <f>IF(Line[Asset Group]="","",VLOOKUP(Line[Asset Group],asset_grp_line,3,FALSE))</f>
        <v/>
      </c>
      <c r="K446" s="3" t="str">
        <f>IF(Line[Asset Group]="","",VLOOKUP(Line[Asset Type],type_master_list,2,FALSE))</f>
        <v/>
      </c>
      <c r="L446" s="3" t="str">
        <f>IF(Line[Asset Name]="","",PROPER(Line[Asset Name]))</f>
        <v/>
      </c>
      <c r="M446" s="11" t="str">
        <f>IF(Line[Install Date]="","",(Line[Install Date]))</f>
        <v/>
      </c>
      <c r="N446" s="3" t="str">
        <f>IF(Line[Note]="","",PROPER(Line[Note]))</f>
        <v/>
      </c>
      <c r="O446" s="3" t="str">
        <f>IF(Line[Resource Consent Number]="","",UPPER(Line[Resource Consent Number]))</f>
        <v/>
      </c>
      <c r="P446" s="53" t="str">
        <f>IF(Line[Asset Unit Cost]="","",Line[Asset Unit Cost])</f>
        <v/>
      </c>
      <c r="Q446" s="3" t="str">
        <f>IF(Line[Added By]="","",UPPER(Line[Added By]))</f>
        <v/>
      </c>
      <c r="R446" s="11" t="str">
        <f>IF(Line[Added Date]="","",(Line[Added Date]))</f>
        <v/>
      </c>
      <c r="S446" s="3" t="str">
        <f>IF(Line[Z COORD]="","",PROPER(Line[Z COORD]))</f>
        <v/>
      </c>
      <c r="T446" s="3" t="str">
        <f>IF(Line[Asset Description]="","",PROPER(Line[Asset Description]))</f>
        <v/>
      </c>
      <c r="U446" s="3" t="str">
        <f>IF(Line[Asset Group]="","",VLOOKUP(Line[Wall SubType],subdom_master_gdb,2,FALSE))</f>
        <v/>
      </c>
      <c r="V446" s="3" t="str">
        <f>IF(Line[Asset Group]="","",VLOOKUP(Line[Material],material_master,2,FALSE))</f>
        <v/>
      </c>
      <c r="W446" s="3" t="str">
        <f>IF(Line[Height m]="","",Line[Height m])</f>
        <v/>
      </c>
      <c r="X446" s="3" t="str">
        <f>IF(Line[Length m]="","",Line[Length m])</f>
        <v/>
      </c>
      <c r="Y446" s="3" t="str">
        <f>IF(Line[Width m]="","",Line[Width m])</f>
        <v/>
      </c>
      <c r="Z446" s="3" t="str">
        <f>IF(Line[Asset Group]="","",VLOOKUP(Line[Purpose],f_g_function,2,FALSE))</f>
        <v/>
      </c>
      <c r="AA446" s="3" t="str">
        <f>IF(Line[Asset Group]="","",VLOOKUP(Line[Post Material],material_master,2,FALSE))</f>
        <v/>
      </c>
      <c r="AB446" s="3" t="str">
        <f>IF(Line[Pipe Diameter mm]="","",Line[Pipe Diameter mm])</f>
        <v/>
      </c>
      <c r="AC446" s="3" t="str">
        <f>IF(Line[Asset Group]="","",VLOOKUP(Line[Pipe Material],irrigation_pipe_material,2,FALSE))</f>
        <v/>
      </c>
      <c r="AD446" s="3" t="str">
        <f>IF(Line[Asset Group]="","",VLOOKUP(Line[System],irrigation_system,2,FALSE))</f>
        <v/>
      </c>
      <c r="AE446" s="3" t="str">
        <f>IF(Line[Asset Group]="","",VLOOKUP(Line[Status],irrigation_status,2,FALSE))</f>
        <v/>
      </c>
      <c r="AF446" s="3" t="str">
        <f>IF(Line[Asset Group]="","",VLOOKUP(Line[Surface],subdom_master_gdb,2,FALSE))</f>
        <v/>
      </c>
      <c r="AG446" s="3" t="str">
        <f>IF(Line[Surface Layer Depth mm]="","",Line[Surface Layer Depth mm])</f>
        <v/>
      </c>
      <c r="AH446" s="3" t="str">
        <f>IF(Line[Av Width m]="","",Line[Av Width m])</f>
        <v/>
      </c>
      <c r="AI446" s="3" t="str">
        <f>IF(Line[Asset Group]="","",VLOOKUP(Line[Cycle],yes_no,2,FALSE))</f>
        <v/>
      </c>
      <c r="AJ446" s="3" t="str">
        <f>IF(Line[Asset Group]="","",VLOOKUP(Line[Species],hedge_species,2,FALSE))</f>
        <v/>
      </c>
    </row>
    <row r="447" spans="1:36" s="3" customFormat="1" x14ac:dyDescent="0.2">
      <c r="A447" s="3" t="str">
        <f>IF(Line[DWG File Name]="","",Line[DWG File Name])</f>
        <v/>
      </c>
      <c r="B447" s="3" t="str">
        <f>IF(Line[DWG Layer Name]="","",Line[DWG Layer Name])</f>
        <v/>
      </c>
      <c r="C447" s="3" t="str">
        <f>IF(Line[DWG Handle]="","",Line[DWG Handle])</f>
        <v/>
      </c>
      <c r="D447" s="58" t="str">
        <f>IF(Line[Approx Centroid X]="","",Line[Approx Centroid X])</f>
        <v/>
      </c>
      <c r="E447" s="58" t="str">
        <f>IF(Line[Approx Centroid Y]="","",Line[Approx Centroid Y])</f>
        <v/>
      </c>
      <c r="F447" s="3" t="str">
        <f>IF(Line[Replacement Asset]="","",Line[Replacement Asset])</f>
        <v/>
      </c>
      <c r="G447" s="3" t="str">
        <f>IF(Line[Asset ID]="","",UPPER(Line[Asset ID]))</f>
        <v/>
      </c>
      <c r="H447" s="3" t="str">
        <f>IF(Line[Asset Group]="","",VLOOKUP(Line[Asset Group],asset_grp_line,4,FALSE))</f>
        <v/>
      </c>
      <c r="I447" s="3" t="str">
        <f>IF(Line[Asset Group]="","",VLOOKUP(Line[Asset Group],asset_grp_line,2,FALSE))</f>
        <v/>
      </c>
      <c r="J447" s="3" t="str">
        <f>IF(Line[Asset Group]="","",VLOOKUP(Line[Asset Group],asset_grp_line,3,FALSE))</f>
        <v/>
      </c>
      <c r="K447" s="3" t="str">
        <f>IF(Line[Asset Group]="","",VLOOKUP(Line[Asset Type],type_master_list,2,FALSE))</f>
        <v/>
      </c>
      <c r="L447" s="3" t="str">
        <f>IF(Line[Asset Name]="","",PROPER(Line[Asset Name]))</f>
        <v/>
      </c>
      <c r="M447" s="11" t="str">
        <f>IF(Line[Install Date]="","",(Line[Install Date]))</f>
        <v/>
      </c>
      <c r="N447" s="3" t="str">
        <f>IF(Line[Note]="","",PROPER(Line[Note]))</f>
        <v/>
      </c>
      <c r="O447" s="3" t="str">
        <f>IF(Line[Resource Consent Number]="","",UPPER(Line[Resource Consent Number]))</f>
        <v/>
      </c>
      <c r="P447" s="53" t="str">
        <f>IF(Line[Asset Unit Cost]="","",Line[Asset Unit Cost])</f>
        <v/>
      </c>
      <c r="Q447" s="3" t="str">
        <f>IF(Line[Added By]="","",UPPER(Line[Added By]))</f>
        <v/>
      </c>
      <c r="R447" s="11" t="str">
        <f>IF(Line[Added Date]="","",(Line[Added Date]))</f>
        <v/>
      </c>
      <c r="S447" s="3" t="str">
        <f>IF(Line[Z COORD]="","",PROPER(Line[Z COORD]))</f>
        <v/>
      </c>
      <c r="T447" s="3" t="str">
        <f>IF(Line[Asset Description]="","",PROPER(Line[Asset Description]))</f>
        <v/>
      </c>
      <c r="U447" s="3" t="str">
        <f>IF(Line[Asset Group]="","",VLOOKUP(Line[Wall SubType],subdom_master_gdb,2,FALSE))</f>
        <v/>
      </c>
      <c r="V447" s="3" t="str">
        <f>IF(Line[Asset Group]="","",VLOOKUP(Line[Material],material_master,2,FALSE))</f>
        <v/>
      </c>
      <c r="W447" s="3" t="str">
        <f>IF(Line[Height m]="","",Line[Height m])</f>
        <v/>
      </c>
      <c r="X447" s="3" t="str">
        <f>IF(Line[Length m]="","",Line[Length m])</f>
        <v/>
      </c>
      <c r="Y447" s="3" t="str">
        <f>IF(Line[Width m]="","",Line[Width m])</f>
        <v/>
      </c>
      <c r="Z447" s="3" t="str">
        <f>IF(Line[Asset Group]="","",VLOOKUP(Line[Purpose],f_g_function,2,FALSE))</f>
        <v/>
      </c>
      <c r="AA447" s="3" t="str">
        <f>IF(Line[Asset Group]="","",VLOOKUP(Line[Post Material],material_master,2,FALSE))</f>
        <v/>
      </c>
      <c r="AB447" s="3" t="str">
        <f>IF(Line[Pipe Diameter mm]="","",Line[Pipe Diameter mm])</f>
        <v/>
      </c>
      <c r="AC447" s="3" t="str">
        <f>IF(Line[Asset Group]="","",VLOOKUP(Line[Pipe Material],irrigation_pipe_material,2,FALSE))</f>
        <v/>
      </c>
      <c r="AD447" s="3" t="str">
        <f>IF(Line[Asset Group]="","",VLOOKUP(Line[System],irrigation_system,2,FALSE))</f>
        <v/>
      </c>
      <c r="AE447" s="3" t="str">
        <f>IF(Line[Asset Group]="","",VLOOKUP(Line[Status],irrigation_status,2,FALSE))</f>
        <v/>
      </c>
      <c r="AF447" s="3" t="str">
        <f>IF(Line[Asset Group]="","",VLOOKUP(Line[Surface],subdom_master_gdb,2,FALSE))</f>
        <v/>
      </c>
      <c r="AG447" s="3" t="str">
        <f>IF(Line[Surface Layer Depth mm]="","",Line[Surface Layer Depth mm])</f>
        <v/>
      </c>
      <c r="AH447" s="3" t="str">
        <f>IF(Line[Av Width m]="","",Line[Av Width m])</f>
        <v/>
      </c>
      <c r="AI447" s="3" t="str">
        <f>IF(Line[Asset Group]="","",VLOOKUP(Line[Cycle],yes_no,2,FALSE))</f>
        <v/>
      </c>
      <c r="AJ447" s="3" t="str">
        <f>IF(Line[Asset Group]="","",VLOOKUP(Line[Species],hedge_species,2,FALSE))</f>
        <v/>
      </c>
    </row>
    <row r="448" spans="1:36" s="3" customFormat="1" x14ac:dyDescent="0.2">
      <c r="A448" s="3" t="str">
        <f>IF(Line[DWG File Name]="","",Line[DWG File Name])</f>
        <v/>
      </c>
      <c r="B448" s="3" t="str">
        <f>IF(Line[DWG Layer Name]="","",Line[DWG Layer Name])</f>
        <v/>
      </c>
      <c r="C448" s="3" t="str">
        <f>IF(Line[DWG Handle]="","",Line[DWG Handle])</f>
        <v/>
      </c>
      <c r="D448" s="58" t="str">
        <f>IF(Line[Approx Centroid X]="","",Line[Approx Centroid X])</f>
        <v/>
      </c>
      <c r="E448" s="58" t="str">
        <f>IF(Line[Approx Centroid Y]="","",Line[Approx Centroid Y])</f>
        <v/>
      </c>
      <c r="F448" s="3" t="str">
        <f>IF(Line[Replacement Asset]="","",Line[Replacement Asset])</f>
        <v/>
      </c>
      <c r="G448" s="3" t="str">
        <f>IF(Line[Asset ID]="","",UPPER(Line[Asset ID]))</f>
        <v/>
      </c>
      <c r="H448" s="3" t="str">
        <f>IF(Line[Asset Group]="","",VLOOKUP(Line[Asset Group],asset_grp_line,4,FALSE))</f>
        <v/>
      </c>
      <c r="I448" s="3" t="str">
        <f>IF(Line[Asset Group]="","",VLOOKUP(Line[Asset Group],asset_grp_line,2,FALSE))</f>
        <v/>
      </c>
      <c r="J448" s="3" t="str">
        <f>IF(Line[Asset Group]="","",VLOOKUP(Line[Asset Group],asset_grp_line,3,FALSE))</f>
        <v/>
      </c>
      <c r="K448" s="3" t="str">
        <f>IF(Line[Asset Group]="","",VLOOKUP(Line[Asset Type],type_master_list,2,FALSE))</f>
        <v/>
      </c>
      <c r="L448" s="3" t="str">
        <f>IF(Line[Asset Name]="","",PROPER(Line[Asset Name]))</f>
        <v/>
      </c>
      <c r="M448" s="11" t="str">
        <f>IF(Line[Install Date]="","",(Line[Install Date]))</f>
        <v/>
      </c>
      <c r="N448" s="3" t="str">
        <f>IF(Line[Note]="","",PROPER(Line[Note]))</f>
        <v/>
      </c>
      <c r="O448" s="3" t="str">
        <f>IF(Line[Resource Consent Number]="","",UPPER(Line[Resource Consent Number]))</f>
        <v/>
      </c>
      <c r="P448" s="53" t="str">
        <f>IF(Line[Asset Unit Cost]="","",Line[Asset Unit Cost])</f>
        <v/>
      </c>
      <c r="Q448" s="3" t="str">
        <f>IF(Line[Added By]="","",UPPER(Line[Added By]))</f>
        <v/>
      </c>
      <c r="R448" s="11" t="str">
        <f>IF(Line[Added Date]="","",(Line[Added Date]))</f>
        <v/>
      </c>
      <c r="S448" s="3" t="str">
        <f>IF(Line[Z COORD]="","",PROPER(Line[Z COORD]))</f>
        <v/>
      </c>
      <c r="T448" s="3" t="str">
        <f>IF(Line[Asset Description]="","",PROPER(Line[Asset Description]))</f>
        <v/>
      </c>
      <c r="U448" s="3" t="str">
        <f>IF(Line[Asset Group]="","",VLOOKUP(Line[Wall SubType],subdom_master_gdb,2,FALSE))</f>
        <v/>
      </c>
      <c r="V448" s="3" t="str">
        <f>IF(Line[Asset Group]="","",VLOOKUP(Line[Material],material_master,2,FALSE))</f>
        <v/>
      </c>
      <c r="W448" s="3" t="str">
        <f>IF(Line[Height m]="","",Line[Height m])</f>
        <v/>
      </c>
      <c r="X448" s="3" t="str">
        <f>IF(Line[Length m]="","",Line[Length m])</f>
        <v/>
      </c>
      <c r="Y448" s="3" t="str">
        <f>IF(Line[Width m]="","",Line[Width m])</f>
        <v/>
      </c>
      <c r="Z448" s="3" t="str">
        <f>IF(Line[Asset Group]="","",VLOOKUP(Line[Purpose],f_g_function,2,FALSE))</f>
        <v/>
      </c>
      <c r="AA448" s="3" t="str">
        <f>IF(Line[Asset Group]="","",VLOOKUP(Line[Post Material],material_master,2,FALSE))</f>
        <v/>
      </c>
      <c r="AB448" s="3" t="str">
        <f>IF(Line[Pipe Diameter mm]="","",Line[Pipe Diameter mm])</f>
        <v/>
      </c>
      <c r="AC448" s="3" t="str">
        <f>IF(Line[Asset Group]="","",VLOOKUP(Line[Pipe Material],irrigation_pipe_material,2,FALSE))</f>
        <v/>
      </c>
      <c r="AD448" s="3" t="str">
        <f>IF(Line[Asset Group]="","",VLOOKUP(Line[System],irrigation_system,2,FALSE))</f>
        <v/>
      </c>
      <c r="AE448" s="3" t="str">
        <f>IF(Line[Asset Group]="","",VLOOKUP(Line[Status],irrigation_status,2,FALSE))</f>
        <v/>
      </c>
      <c r="AF448" s="3" t="str">
        <f>IF(Line[Asset Group]="","",VLOOKUP(Line[Surface],subdom_master_gdb,2,FALSE))</f>
        <v/>
      </c>
      <c r="AG448" s="3" t="str">
        <f>IF(Line[Surface Layer Depth mm]="","",Line[Surface Layer Depth mm])</f>
        <v/>
      </c>
      <c r="AH448" s="3" t="str">
        <f>IF(Line[Av Width m]="","",Line[Av Width m])</f>
        <v/>
      </c>
      <c r="AI448" s="3" t="str">
        <f>IF(Line[Asset Group]="","",VLOOKUP(Line[Cycle],yes_no,2,FALSE))</f>
        <v/>
      </c>
      <c r="AJ448" s="3" t="str">
        <f>IF(Line[Asset Group]="","",VLOOKUP(Line[Species],hedge_species,2,FALSE))</f>
        <v/>
      </c>
    </row>
    <row r="449" spans="1:36" s="3" customFormat="1" x14ac:dyDescent="0.2">
      <c r="A449" s="3" t="str">
        <f>IF(Line[DWG File Name]="","",Line[DWG File Name])</f>
        <v/>
      </c>
      <c r="B449" s="3" t="str">
        <f>IF(Line[DWG Layer Name]="","",Line[DWG Layer Name])</f>
        <v/>
      </c>
      <c r="C449" s="3" t="str">
        <f>IF(Line[DWG Handle]="","",Line[DWG Handle])</f>
        <v/>
      </c>
      <c r="D449" s="58" t="str">
        <f>IF(Line[Approx Centroid X]="","",Line[Approx Centroid X])</f>
        <v/>
      </c>
      <c r="E449" s="58" t="str">
        <f>IF(Line[Approx Centroid Y]="","",Line[Approx Centroid Y])</f>
        <v/>
      </c>
      <c r="F449" s="3" t="str">
        <f>IF(Line[Replacement Asset]="","",Line[Replacement Asset])</f>
        <v/>
      </c>
      <c r="G449" s="3" t="str">
        <f>IF(Line[Asset ID]="","",UPPER(Line[Asset ID]))</f>
        <v/>
      </c>
      <c r="H449" s="3" t="str">
        <f>IF(Line[Asset Group]="","",VLOOKUP(Line[Asset Group],asset_grp_line,4,FALSE))</f>
        <v/>
      </c>
      <c r="I449" s="3" t="str">
        <f>IF(Line[Asset Group]="","",VLOOKUP(Line[Asset Group],asset_grp_line,2,FALSE))</f>
        <v/>
      </c>
      <c r="J449" s="3" t="str">
        <f>IF(Line[Asset Group]="","",VLOOKUP(Line[Asset Group],asset_grp_line,3,FALSE))</f>
        <v/>
      </c>
      <c r="K449" s="3" t="str">
        <f>IF(Line[Asset Group]="","",VLOOKUP(Line[Asset Type],type_master_list,2,FALSE))</f>
        <v/>
      </c>
      <c r="L449" s="3" t="str">
        <f>IF(Line[Asset Name]="","",PROPER(Line[Asset Name]))</f>
        <v/>
      </c>
      <c r="M449" s="11" t="str">
        <f>IF(Line[Install Date]="","",(Line[Install Date]))</f>
        <v/>
      </c>
      <c r="N449" s="3" t="str">
        <f>IF(Line[Note]="","",PROPER(Line[Note]))</f>
        <v/>
      </c>
      <c r="O449" s="3" t="str">
        <f>IF(Line[Resource Consent Number]="","",UPPER(Line[Resource Consent Number]))</f>
        <v/>
      </c>
      <c r="P449" s="53" t="str">
        <f>IF(Line[Asset Unit Cost]="","",Line[Asset Unit Cost])</f>
        <v/>
      </c>
      <c r="Q449" s="3" t="str">
        <f>IF(Line[Added By]="","",UPPER(Line[Added By]))</f>
        <v/>
      </c>
      <c r="R449" s="11" t="str">
        <f>IF(Line[Added Date]="","",(Line[Added Date]))</f>
        <v/>
      </c>
      <c r="S449" s="3" t="str">
        <f>IF(Line[Z COORD]="","",PROPER(Line[Z COORD]))</f>
        <v/>
      </c>
      <c r="T449" s="3" t="str">
        <f>IF(Line[Asset Description]="","",PROPER(Line[Asset Description]))</f>
        <v/>
      </c>
      <c r="U449" s="3" t="str">
        <f>IF(Line[Asset Group]="","",VLOOKUP(Line[Wall SubType],subdom_master_gdb,2,FALSE))</f>
        <v/>
      </c>
      <c r="V449" s="3" t="str">
        <f>IF(Line[Asset Group]="","",VLOOKUP(Line[Material],material_master,2,FALSE))</f>
        <v/>
      </c>
      <c r="W449" s="3" t="str">
        <f>IF(Line[Height m]="","",Line[Height m])</f>
        <v/>
      </c>
      <c r="X449" s="3" t="str">
        <f>IF(Line[Length m]="","",Line[Length m])</f>
        <v/>
      </c>
      <c r="Y449" s="3" t="str">
        <f>IF(Line[Width m]="","",Line[Width m])</f>
        <v/>
      </c>
      <c r="Z449" s="3" t="str">
        <f>IF(Line[Asset Group]="","",VLOOKUP(Line[Purpose],f_g_function,2,FALSE))</f>
        <v/>
      </c>
      <c r="AA449" s="3" t="str">
        <f>IF(Line[Asset Group]="","",VLOOKUP(Line[Post Material],material_master,2,FALSE))</f>
        <v/>
      </c>
      <c r="AB449" s="3" t="str">
        <f>IF(Line[Pipe Diameter mm]="","",Line[Pipe Diameter mm])</f>
        <v/>
      </c>
      <c r="AC449" s="3" t="str">
        <f>IF(Line[Asset Group]="","",VLOOKUP(Line[Pipe Material],irrigation_pipe_material,2,FALSE))</f>
        <v/>
      </c>
      <c r="AD449" s="3" t="str">
        <f>IF(Line[Asset Group]="","",VLOOKUP(Line[System],irrigation_system,2,FALSE))</f>
        <v/>
      </c>
      <c r="AE449" s="3" t="str">
        <f>IF(Line[Asset Group]="","",VLOOKUP(Line[Status],irrigation_status,2,FALSE))</f>
        <v/>
      </c>
      <c r="AF449" s="3" t="str">
        <f>IF(Line[Asset Group]="","",VLOOKUP(Line[Surface],subdom_master_gdb,2,FALSE))</f>
        <v/>
      </c>
      <c r="AG449" s="3" t="str">
        <f>IF(Line[Surface Layer Depth mm]="","",Line[Surface Layer Depth mm])</f>
        <v/>
      </c>
      <c r="AH449" s="3" t="str">
        <f>IF(Line[Av Width m]="","",Line[Av Width m])</f>
        <v/>
      </c>
      <c r="AI449" s="3" t="str">
        <f>IF(Line[Asset Group]="","",VLOOKUP(Line[Cycle],yes_no,2,FALSE))</f>
        <v/>
      </c>
      <c r="AJ449" s="3" t="str">
        <f>IF(Line[Asset Group]="","",VLOOKUP(Line[Species],hedge_species,2,FALSE))</f>
        <v/>
      </c>
    </row>
    <row r="450" spans="1:36" s="3" customFormat="1" x14ac:dyDescent="0.2">
      <c r="A450" s="3" t="str">
        <f>IF(Line[DWG File Name]="","",Line[DWG File Name])</f>
        <v/>
      </c>
      <c r="B450" s="3" t="str">
        <f>IF(Line[DWG Layer Name]="","",Line[DWG Layer Name])</f>
        <v/>
      </c>
      <c r="C450" s="3" t="str">
        <f>IF(Line[DWG Handle]="","",Line[DWG Handle])</f>
        <v/>
      </c>
      <c r="D450" s="58" t="str">
        <f>IF(Line[Approx Centroid X]="","",Line[Approx Centroid X])</f>
        <v/>
      </c>
      <c r="E450" s="58" t="str">
        <f>IF(Line[Approx Centroid Y]="","",Line[Approx Centroid Y])</f>
        <v/>
      </c>
      <c r="F450" s="3" t="str">
        <f>IF(Line[Replacement Asset]="","",Line[Replacement Asset])</f>
        <v/>
      </c>
      <c r="G450" s="3" t="str">
        <f>IF(Line[Asset ID]="","",UPPER(Line[Asset ID]))</f>
        <v/>
      </c>
      <c r="H450" s="3" t="str">
        <f>IF(Line[Asset Group]="","",VLOOKUP(Line[Asset Group],asset_grp_line,4,FALSE))</f>
        <v/>
      </c>
      <c r="I450" s="3" t="str">
        <f>IF(Line[Asset Group]="","",VLOOKUP(Line[Asset Group],asset_grp_line,2,FALSE))</f>
        <v/>
      </c>
      <c r="J450" s="3" t="str">
        <f>IF(Line[Asset Group]="","",VLOOKUP(Line[Asset Group],asset_grp_line,3,FALSE))</f>
        <v/>
      </c>
      <c r="K450" s="3" t="str">
        <f>IF(Line[Asset Group]="","",VLOOKUP(Line[Asset Type],type_master_list,2,FALSE))</f>
        <v/>
      </c>
      <c r="L450" s="3" t="str">
        <f>IF(Line[Asset Name]="","",PROPER(Line[Asset Name]))</f>
        <v/>
      </c>
      <c r="M450" s="11" t="str">
        <f>IF(Line[Install Date]="","",(Line[Install Date]))</f>
        <v/>
      </c>
      <c r="N450" s="3" t="str">
        <f>IF(Line[Note]="","",PROPER(Line[Note]))</f>
        <v/>
      </c>
      <c r="O450" s="3" t="str">
        <f>IF(Line[Resource Consent Number]="","",UPPER(Line[Resource Consent Number]))</f>
        <v/>
      </c>
      <c r="P450" s="53" t="str">
        <f>IF(Line[Asset Unit Cost]="","",Line[Asset Unit Cost])</f>
        <v/>
      </c>
      <c r="Q450" s="3" t="str">
        <f>IF(Line[Added By]="","",UPPER(Line[Added By]))</f>
        <v/>
      </c>
      <c r="R450" s="11" t="str">
        <f>IF(Line[Added Date]="","",(Line[Added Date]))</f>
        <v/>
      </c>
      <c r="S450" s="3" t="str">
        <f>IF(Line[Z COORD]="","",PROPER(Line[Z COORD]))</f>
        <v/>
      </c>
      <c r="T450" s="3" t="str">
        <f>IF(Line[Asset Description]="","",PROPER(Line[Asset Description]))</f>
        <v/>
      </c>
      <c r="U450" s="3" t="str">
        <f>IF(Line[Asset Group]="","",VLOOKUP(Line[Wall SubType],subdom_master_gdb,2,FALSE))</f>
        <v/>
      </c>
      <c r="V450" s="3" t="str">
        <f>IF(Line[Asset Group]="","",VLOOKUP(Line[Material],material_master,2,FALSE))</f>
        <v/>
      </c>
      <c r="W450" s="3" t="str">
        <f>IF(Line[Height m]="","",Line[Height m])</f>
        <v/>
      </c>
      <c r="X450" s="3" t="str">
        <f>IF(Line[Length m]="","",Line[Length m])</f>
        <v/>
      </c>
      <c r="Y450" s="3" t="str">
        <f>IF(Line[Width m]="","",Line[Width m])</f>
        <v/>
      </c>
      <c r="Z450" s="3" t="str">
        <f>IF(Line[Asset Group]="","",VLOOKUP(Line[Purpose],f_g_function,2,FALSE))</f>
        <v/>
      </c>
      <c r="AA450" s="3" t="str">
        <f>IF(Line[Asset Group]="","",VLOOKUP(Line[Post Material],material_master,2,FALSE))</f>
        <v/>
      </c>
      <c r="AB450" s="3" t="str">
        <f>IF(Line[Pipe Diameter mm]="","",Line[Pipe Diameter mm])</f>
        <v/>
      </c>
      <c r="AC450" s="3" t="str">
        <f>IF(Line[Asset Group]="","",VLOOKUP(Line[Pipe Material],irrigation_pipe_material,2,FALSE))</f>
        <v/>
      </c>
      <c r="AD450" s="3" t="str">
        <f>IF(Line[Asset Group]="","",VLOOKUP(Line[System],irrigation_system,2,FALSE))</f>
        <v/>
      </c>
      <c r="AE450" s="3" t="str">
        <f>IF(Line[Asset Group]="","",VLOOKUP(Line[Status],irrigation_status,2,FALSE))</f>
        <v/>
      </c>
      <c r="AF450" s="3" t="str">
        <f>IF(Line[Asset Group]="","",VLOOKUP(Line[Surface],subdom_master_gdb,2,FALSE))</f>
        <v/>
      </c>
      <c r="AG450" s="3" t="str">
        <f>IF(Line[Surface Layer Depth mm]="","",Line[Surface Layer Depth mm])</f>
        <v/>
      </c>
      <c r="AH450" s="3" t="str">
        <f>IF(Line[Av Width m]="","",Line[Av Width m])</f>
        <v/>
      </c>
      <c r="AI450" s="3" t="str">
        <f>IF(Line[Asset Group]="","",VLOOKUP(Line[Cycle],yes_no,2,FALSE))</f>
        <v/>
      </c>
      <c r="AJ450" s="3" t="str">
        <f>IF(Line[Asset Group]="","",VLOOKUP(Line[Species],hedge_species,2,FALSE))</f>
        <v/>
      </c>
    </row>
    <row r="451" spans="1:36" s="3" customFormat="1" x14ac:dyDescent="0.2">
      <c r="A451" s="3" t="str">
        <f>IF(Line[DWG File Name]="","",Line[DWG File Name])</f>
        <v/>
      </c>
      <c r="B451" s="3" t="str">
        <f>IF(Line[DWG Layer Name]="","",Line[DWG Layer Name])</f>
        <v/>
      </c>
      <c r="C451" s="3" t="str">
        <f>IF(Line[DWG Handle]="","",Line[DWG Handle])</f>
        <v/>
      </c>
      <c r="D451" s="58" t="str">
        <f>IF(Line[Approx Centroid X]="","",Line[Approx Centroid X])</f>
        <v/>
      </c>
      <c r="E451" s="58" t="str">
        <f>IF(Line[Approx Centroid Y]="","",Line[Approx Centroid Y])</f>
        <v/>
      </c>
      <c r="F451" s="3" t="str">
        <f>IF(Line[Replacement Asset]="","",Line[Replacement Asset])</f>
        <v/>
      </c>
      <c r="G451" s="3" t="str">
        <f>IF(Line[Asset ID]="","",UPPER(Line[Asset ID]))</f>
        <v/>
      </c>
      <c r="H451" s="3" t="str">
        <f>IF(Line[Asset Group]="","",VLOOKUP(Line[Asset Group],asset_grp_line,4,FALSE))</f>
        <v/>
      </c>
      <c r="I451" s="3" t="str">
        <f>IF(Line[Asset Group]="","",VLOOKUP(Line[Asset Group],asset_grp_line,2,FALSE))</f>
        <v/>
      </c>
      <c r="J451" s="3" t="str">
        <f>IF(Line[Asset Group]="","",VLOOKUP(Line[Asset Group],asset_grp_line,3,FALSE))</f>
        <v/>
      </c>
      <c r="K451" s="3" t="str">
        <f>IF(Line[Asset Group]="","",VLOOKUP(Line[Asset Type],type_master_list,2,FALSE))</f>
        <v/>
      </c>
      <c r="L451" s="3" t="str">
        <f>IF(Line[Asset Name]="","",PROPER(Line[Asset Name]))</f>
        <v/>
      </c>
      <c r="M451" s="11" t="str">
        <f>IF(Line[Install Date]="","",(Line[Install Date]))</f>
        <v/>
      </c>
      <c r="N451" s="3" t="str">
        <f>IF(Line[Note]="","",PROPER(Line[Note]))</f>
        <v/>
      </c>
      <c r="O451" s="3" t="str">
        <f>IF(Line[Resource Consent Number]="","",UPPER(Line[Resource Consent Number]))</f>
        <v/>
      </c>
      <c r="P451" s="53" t="str">
        <f>IF(Line[Asset Unit Cost]="","",Line[Asset Unit Cost])</f>
        <v/>
      </c>
      <c r="Q451" s="3" t="str">
        <f>IF(Line[Added By]="","",UPPER(Line[Added By]))</f>
        <v/>
      </c>
      <c r="R451" s="11" t="str">
        <f>IF(Line[Added Date]="","",(Line[Added Date]))</f>
        <v/>
      </c>
      <c r="S451" s="3" t="str">
        <f>IF(Line[Z COORD]="","",PROPER(Line[Z COORD]))</f>
        <v/>
      </c>
      <c r="T451" s="3" t="str">
        <f>IF(Line[Asset Description]="","",PROPER(Line[Asset Description]))</f>
        <v/>
      </c>
      <c r="U451" s="3" t="str">
        <f>IF(Line[Asset Group]="","",VLOOKUP(Line[Wall SubType],subdom_master_gdb,2,FALSE))</f>
        <v/>
      </c>
      <c r="V451" s="3" t="str">
        <f>IF(Line[Asset Group]="","",VLOOKUP(Line[Material],material_master,2,FALSE))</f>
        <v/>
      </c>
      <c r="W451" s="3" t="str">
        <f>IF(Line[Height m]="","",Line[Height m])</f>
        <v/>
      </c>
      <c r="X451" s="3" t="str">
        <f>IF(Line[Length m]="","",Line[Length m])</f>
        <v/>
      </c>
      <c r="Y451" s="3" t="str">
        <f>IF(Line[Width m]="","",Line[Width m])</f>
        <v/>
      </c>
      <c r="Z451" s="3" t="str">
        <f>IF(Line[Asset Group]="","",VLOOKUP(Line[Purpose],f_g_function,2,FALSE))</f>
        <v/>
      </c>
      <c r="AA451" s="3" t="str">
        <f>IF(Line[Asset Group]="","",VLOOKUP(Line[Post Material],material_master,2,FALSE))</f>
        <v/>
      </c>
      <c r="AB451" s="3" t="str">
        <f>IF(Line[Pipe Diameter mm]="","",Line[Pipe Diameter mm])</f>
        <v/>
      </c>
      <c r="AC451" s="3" t="str">
        <f>IF(Line[Asset Group]="","",VLOOKUP(Line[Pipe Material],irrigation_pipe_material,2,FALSE))</f>
        <v/>
      </c>
      <c r="AD451" s="3" t="str">
        <f>IF(Line[Asset Group]="","",VLOOKUP(Line[System],irrigation_system,2,FALSE))</f>
        <v/>
      </c>
      <c r="AE451" s="3" t="str">
        <f>IF(Line[Asset Group]="","",VLOOKUP(Line[Status],irrigation_status,2,FALSE))</f>
        <v/>
      </c>
      <c r="AF451" s="3" t="str">
        <f>IF(Line[Asset Group]="","",VLOOKUP(Line[Surface],subdom_master_gdb,2,FALSE))</f>
        <v/>
      </c>
      <c r="AG451" s="3" t="str">
        <f>IF(Line[Surface Layer Depth mm]="","",Line[Surface Layer Depth mm])</f>
        <v/>
      </c>
      <c r="AH451" s="3" t="str">
        <f>IF(Line[Av Width m]="","",Line[Av Width m])</f>
        <v/>
      </c>
      <c r="AI451" s="3" t="str">
        <f>IF(Line[Asset Group]="","",VLOOKUP(Line[Cycle],yes_no,2,FALSE))</f>
        <v/>
      </c>
      <c r="AJ451" s="3" t="str">
        <f>IF(Line[Asset Group]="","",VLOOKUP(Line[Species],hedge_species,2,FALSE))</f>
        <v/>
      </c>
    </row>
    <row r="452" spans="1:36" s="3" customFormat="1" x14ac:dyDescent="0.2">
      <c r="A452" s="3" t="str">
        <f>IF(Line[DWG File Name]="","",Line[DWG File Name])</f>
        <v/>
      </c>
      <c r="B452" s="3" t="str">
        <f>IF(Line[DWG Layer Name]="","",Line[DWG Layer Name])</f>
        <v/>
      </c>
      <c r="C452" s="3" t="str">
        <f>IF(Line[DWG Handle]="","",Line[DWG Handle])</f>
        <v/>
      </c>
      <c r="D452" s="58" t="str">
        <f>IF(Line[Approx Centroid X]="","",Line[Approx Centroid X])</f>
        <v/>
      </c>
      <c r="E452" s="58" t="str">
        <f>IF(Line[Approx Centroid Y]="","",Line[Approx Centroid Y])</f>
        <v/>
      </c>
      <c r="F452" s="3" t="str">
        <f>IF(Line[Replacement Asset]="","",Line[Replacement Asset])</f>
        <v/>
      </c>
      <c r="G452" s="3" t="str">
        <f>IF(Line[Asset ID]="","",UPPER(Line[Asset ID]))</f>
        <v/>
      </c>
      <c r="H452" s="3" t="str">
        <f>IF(Line[Asset Group]="","",VLOOKUP(Line[Asset Group],asset_grp_line,4,FALSE))</f>
        <v/>
      </c>
      <c r="I452" s="3" t="str">
        <f>IF(Line[Asset Group]="","",VLOOKUP(Line[Asset Group],asset_grp_line,2,FALSE))</f>
        <v/>
      </c>
      <c r="J452" s="3" t="str">
        <f>IF(Line[Asset Group]="","",VLOOKUP(Line[Asset Group],asset_grp_line,3,FALSE))</f>
        <v/>
      </c>
      <c r="K452" s="3" t="str">
        <f>IF(Line[Asset Group]="","",VLOOKUP(Line[Asset Type],type_master_list,2,FALSE))</f>
        <v/>
      </c>
      <c r="L452" s="3" t="str">
        <f>IF(Line[Asset Name]="","",PROPER(Line[Asset Name]))</f>
        <v/>
      </c>
      <c r="M452" s="11" t="str">
        <f>IF(Line[Install Date]="","",(Line[Install Date]))</f>
        <v/>
      </c>
      <c r="N452" s="3" t="str">
        <f>IF(Line[Note]="","",PROPER(Line[Note]))</f>
        <v/>
      </c>
      <c r="O452" s="3" t="str">
        <f>IF(Line[Resource Consent Number]="","",UPPER(Line[Resource Consent Number]))</f>
        <v/>
      </c>
      <c r="P452" s="53" t="str">
        <f>IF(Line[Asset Unit Cost]="","",Line[Asset Unit Cost])</f>
        <v/>
      </c>
      <c r="Q452" s="3" t="str">
        <f>IF(Line[Added By]="","",UPPER(Line[Added By]))</f>
        <v/>
      </c>
      <c r="R452" s="11" t="str">
        <f>IF(Line[Added Date]="","",(Line[Added Date]))</f>
        <v/>
      </c>
      <c r="S452" s="3" t="str">
        <f>IF(Line[Z COORD]="","",PROPER(Line[Z COORD]))</f>
        <v/>
      </c>
      <c r="T452" s="3" t="str">
        <f>IF(Line[Asset Description]="","",PROPER(Line[Asset Description]))</f>
        <v/>
      </c>
      <c r="U452" s="3" t="str">
        <f>IF(Line[Asset Group]="","",VLOOKUP(Line[Wall SubType],subdom_master_gdb,2,FALSE))</f>
        <v/>
      </c>
      <c r="V452" s="3" t="str">
        <f>IF(Line[Asset Group]="","",VLOOKUP(Line[Material],material_master,2,FALSE))</f>
        <v/>
      </c>
      <c r="W452" s="3" t="str">
        <f>IF(Line[Height m]="","",Line[Height m])</f>
        <v/>
      </c>
      <c r="X452" s="3" t="str">
        <f>IF(Line[Length m]="","",Line[Length m])</f>
        <v/>
      </c>
      <c r="Y452" s="3" t="str">
        <f>IF(Line[Width m]="","",Line[Width m])</f>
        <v/>
      </c>
      <c r="Z452" s="3" t="str">
        <f>IF(Line[Asset Group]="","",VLOOKUP(Line[Purpose],f_g_function,2,FALSE))</f>
        <v/>
      </c>
      <c r="AA452" s="3" t="str">
        <f>IF(Line[Asset Group]="","",VLOOKUP(Line[Post Material],material_master,2,FALSE))</f>
        <v/>
      </c>
      <c r="AB452" s="3" t="str">
        <f>IF(Line[Pipe Diameter mm]="","",Line[Pipe Diameter mm])</f>
        <v/>
      </c>
      <c r="AC452" s="3" t="str">
        <f>IF(Line[Asset Group]="","",VLOOKUP(Line[Pipe Material],irrigation_pipe_material,2,FALSE))</f>
        <v/>
      </c>
      <c r="AD452" s="3" t="str">
        <f>IF(Line[Asset Group]="","",VLOOKUP(Line[System],irrigation_system,2,FALSE))</f>
        <v/>
      </c>
      <c r="AE452" s="3" t="str">
        <f>IF(Line[Asset Group]="","",VLOOKUP(Line[Status],irrigation_status,2,FALSE))</f>
        <v/>
      </c>
      <c r="AF452" s="3" t="str">
        <f>IF(Line[Asset Group]="","",VLOOKUP(Line[Surface],subdom_master_gdb,2,FALSE))</f>
        <v/>
      </c>
      <c r="AG452" s="3" t="str">
        <f>IF(Line[Surface Layer Depth mm]="","",Line[Surface Layer Depth mm])</f>
        <v/>
      </c>
      <c r="AH452" s="3" t="str">
        <f>IF(Line[Av Width m]="","",Line[Av Width m])</f>
        <v/>
      </c>
      <c r="AI452" s="3" t="str">
        <f>IF(Line[Asset Group]="","",VLOOKUP(Line[Cycle],yes_no,2,FALSE))</f>
        <v/>
      </c>
      <c r="AJ452" s="3" t="str">
        <f>IF(Line[Asset Group]="","",VLOOKUP(Line[Species],hedge_species,2,FALSE))</f>
        <v/>
      </c>
    </row>
    <row r="453" spans="1:36" s="3" customFormat="1" x14ac:dyDescent="0.2">
      <c r="A453" s="3" t="str">
        <f>IF(Line[DWG File Name]="","",Line[DWG File Name])</f>
        <v/>
      </c>
      <c r="B453" s="3" t="str">
        <f>IF(Line[DWG Layer Name]="","",Line[DWG Layer Name])</f>
        <v/>
      </c>
      <c r="C453" s="3" t="str">
        <f>IF(Line[DWG Handle]="","",Line[DWG Handle])</f>
        <v/>
      </c>
      <c r="D453" s="58" t="str">
        <f>IF(Line[Approx Centroid X]="","",Line[Approx Centroid X])</f>
        <v/>
      </c>
      <c r="E453" s="58" t="str">
        <f>IF(Line[Approx Centroid Y]="","",Line[Approx Centroid Y])</f>
        <v/>
      </c>
      <c r="F453" s="3" t="str">
        <f>IF(Line[Replacement Asset]="","",Line[Replacement Asset])</f>
        <v/>
      </c>
      <c r="G453" s="3" t="str">
        <f>IF(Line[Asset ID]="","",UPPER(Line[Asset ID]))</f>
        <v/>
      </c>
      <c r="H453" s="3" t="str">
        <f>IF(Line[Asset Group]="","",VLOOKUP(Line[Asset Group],asset_grp_line,4,FALSE))</f>
        <v/>
      </c>
      <c r="I453" s="3" t="str">
        <f>IF(Line[Asset Group]="","",VLOOKUP(Line[Asset Group],asset_grp_line,2,FALSE))</f>
        <v/>
      </c>
      <c r="J453" s="3" t="str">
        <f>IF(Line[Asset Group]="","",VLOOKUP(Line[Asset Group],asset_grp_line,3,FALSE))</f>
        <v/>
      </c>
      <c r="K453" s="3" t="str">
        <f>IF(Line[Asset Group]="","",VLOOKUP(Line[Asset Type],type_master_list,2,FALSE))</f>
        <v/>
      </c>
      <c r="L453" s="3" t="str">
        <f>IF(Line[Asset Name]="","",PROPER(Line[Asset Name]))</f>
        <v/>
      </c>
      <c r="M453" s="11" t="str">
        <f>IF(Line[Install Date]="","",(Line[Install Date]))</f>
        <v/>
      </c>
      <c r="N453" s="3" t="str">
        <f>IF(Line[Note]="","",PROPER(Line[Note]))</f>
        <v/>
      </c>
      <c r="O453" s="3" t="str">
        <f>IF(Line[Resource Consent Number]="","",UPPER(Line[Resource Consent Number]))</f>
        <v/>
      </c>
      <c r="P453" s="53" t="str">
        <f>IF(Line[Asset Unit Cost]="","",Line[Asset Unit Cost])</f>
        <v/>
      </c>
      <c r="Q453" s="3" t="str">
        <f>IF(Line[Added By]="","",UPPER(Line[Added By]))</f>
        <v/>
      </c>
      <c r="R453" s="11" t="str">
        <f>IF(Line[Added Date]="","",(Line[Added Date]))</f>
        <v/>
      </c>
      <c r="S453" s="3" t="str">
        <f>IF(Line[Z COORD]="","",PROPER(Line[Z COORD]))</f>
        <v/>
      </c>
      <c r="T453" s="3" t="str">
        <f>IF(Line[Asset Description]="","",PROPER(Line[Asset Description]))</f>
        <v/>
      </c>
      <c r="U453" s="3" t="str">
        <f>IF(Line[Asset Group]="","",VLOOKUP(Line[Wall SubType],subdom_master_gdb,2,FALSE))</f>
        <v/>
      </c>
      <c r="V453" s="3" t="str">
        <f>IF(Line[Asset Group]="","",VLOOKUP(Line[Material],material_master,2,FALSE))</f>
        <v/>
      </c>
      <c r="W453" s="3" t="str">
        <f>IF(Line[Height m]="","",Line[Height m])</f>
        <v/>
      </c>
      <c r="X453" s="3" t="str">
        <f>IF(Line[Length m]="","",Line[Length m])</f>
        <v/>
      </c>
      <c r="Y453" s="3" t="str">
        <f>IF(Line[Width m]="","",Line[Width m])</f>
        <v/>
      </c>
      <c r="Z453" s="3" t="str">
        <f>IF(Line[Asset Group]="","",VLOOKUP(Line[Purpose],f_g_function,2,FALSE))</f>
        <v/>
      </c>
      <c r="AA453" s="3" t="str">
        <f>IF(Line[Asset Group]="","",VLOOKUP(Line[Post Material],material_master,2,FALSE))</f>
        <v/>
      </c>
      <c r="AB453" s="3" t="str">
        <f>IF(Line[Pipe Diameter mm]="","",Line[Pipe Diameter mm])</f>
        <v/>
      </c>
      <c r="AC453" s="3" t="str">
        <f>IF(Line[Asset Group]="","",VLOOKUP(Line[Pipe Material],irrigation_pipe_material,2,FALSE))</f>
        <v/>
      </c>
      <c r="AD453" s="3" t="str">
        <f>IF(Line[Asset Group]="","",VLOOKUP(Line[System],irrigation_system,2,FALSE))</f>
        <v/>
      </c>
      <c r="AE453" s="3" t="str">
        <f>IF(Line[Asset Group]="","",VLOOKUP(Line[Status],irrigation_status,2,FALSE))</f>
        <v/>
      </c>
      <c r="AF453" s="3" t="str">
        <f>IF(Line[Asset Group]="","",VLOOKUP(Line[Surface],subdom_master_gdb,2,FALSE))</f>
        <v/>
      </c>
      <c r="AG453" s="3" t="str">
        <f>IF(Line[Surface Layer Depth mm]="","",Line[Surface Layer Depth mm])</f>
        <v/>
      </c>
      <c r="AH453" s="3" t="str">
        <f>IF(Line[Av Width m]="","",Line[Av Width m])</f>
        <v/>
      </c>
      <c r="AI453" s="3" t="str">
        <f>IF(Line[Asset Group]="","",VLOOKUP(Line[Cycle],yes_no,2,FALSE))</f>
        <v/>
      </c>
      <c r="AJ453" s="3" t="str">
        <f>IF(Line[Asset Group]="","",VLOOKUP(Line[Species],hedge_species,2,FALSE))</f>
        <v/>
      </c>
    </row>
    <row r="454" spans="1:36" s="3" customFormat="1" x14ac:dyDescent="0.2">
      <c r="A454" s="3" t="str">
        <f>IF(Line[DWG File Name]="","",Line[DWG File Name])</f>
        <v/>
      </c>
      <c r="B454" s="3" t="str">
        <f>IF(Line[DWG Layer Name]="","",Line[DWG Layer Name])</f>
        <v/>
      </c>
      <c r="C454" s="3" t="str">
        <f>IF(Line[DWG Handle]="","",Line[DWG Handle])</f>
        <v/>
      </c>
      <c r="D454" s="58" t="str">
        <f>IF(Line[Approx Centroid X]="","",Line[Approx Centroid X])</f>
        <v/>
      </c>
      <c r="E454" s="58" t="str">
        <f>IF(Line[Approx Centroid Y]="","",Line[Approx Centroid Y])</f>
        <v/>
      </c>
      <c r="F454" s="3" t="str">
        <f>IF(Line[Replacement Asset]="","",Line[Replacement Asset])</f>
        <v/>
      </c>
      <c r="G454" s="3" t="str">
        <f>IF(Line[Asset ID]="","",UPPER(Line[Asset ID]))</f>
        <v/>
      </c>
      <c r="H454" s="3" t="str">
        <f>IF(Line[Asset Group]="","",VLOOKUP(Line[Asset Group],asset_grp_line,4,FALSE))</f>
        <v/>
      </c>
      <c r="I454" s="3" t="str">
        <f>IF(Line[Asset Group]="","",VLOOKUP(Line[Asset Group],asset_grp_line,2,FALSE))</f>
        <v/>
      </c>
      <c r="J454" s="3" t="str">
        <f>IF(Line[Asset Group]="","",VLOOKUP(Line[Asset Group],asset_grp_line,3,FALSE))</f>
        <v/>
      </c>
      <c r="K454" s="3" t="str">
        <f>IF(Line[Asset Group]="","",VLOOKUP(Line[Asset Type],type_master_list,2,FALSE))</f>
        <v/>
      </c>
      <c r="L454" s="3" t="str">
        <f>IF(Line[Asset Name]="","",PROPER(Line[Asset Name]))</f>
        <v/>
      </c>
      <c r="M454" s="11" t="str">
        <f>IF(Line[Install Date]="","",(Line[Install Date]))</f>
        <v/>
      </c>
      <c r="N454" s="3" t="str">
        <f>IF(Line[Note]="","",PROPER(Line[Note]))</f>
        <v/>
      </c>
      <c r="O454" s="3" t="str">
        <f>IF(Line[Resource Consent Number]="","",UPPER(Line[Resource Consent Number]))</f>
        <v/>
      </c>
      <c r="P454" s="53" t="str">
        <f>IF(Line[Asset Unit Cost]="","",Line[Asset Unit Cost])</f>
        <v/>
      </c>
      <c r="Q454" s="3" t="str">
        <f>IF(Line[Added By]="","",UPPER(Line[Added By]))</f>
        <v/>
      </c>
      <c r="R454" s="11" t="str">
        <f>IF(Line[Added Date]="","",(Line[Added Date]))</f>
        <v/>
      </c>
      <c r="S454" s="3" t="str">
        <f>IF(Line[Z COORD]="","",PROPER(Line[Z COORD]))</f>
        <v/>
      </c>
      <c r="T454" s="3" t="str">
        <f>IF(Line[Asset Description]="","",PROPER(Line[Asset Description]))</f>
        <v/>
      </c>
      <c r="U454" s="3" t="str">
        <f>IF(Line[Asset Group]="","",VLOOKUP(Line[Wall SubType],subdom_master_gdb,2,FALSE))</f>
        <v/>
      </c>
      <c r="V454" s="3" t="str">
        <f>IF(Line[Asset Group]="","",VLOOKUP(Line[Material],material_master,2,FALSE))</f>
        <v/>
      </c>
      <c r="W454" s="3" t="str">
        <f>IF(Line[Height m]="","",Line[Height m])</f>
        <v/>
      </c>
      <c r="X454" s="3" t="str">
        <f>IF(Line[Length m]="","",Line[Length m])</f>
        <v/>
      </c>
      <c r="Y454" s="3" t="str">
        <f>IF(Line[Width m]="","",Line[Width m])</f>
        <v/>
      </c>
      <c r="Z454" s="3" t="str">
        <f>IF(Line[Asset Group]="","",VLOOKUP(Line[Purpose],f_g_function,2,FALSE))</f>
        <v/>
      </c>
      <c r="AA454" s="3" t="str">
        <f>IF(Line[Asset Group]="","",VLOOKUP(Line[Post Material],material_master,2,FALSE))</f>
        <v/>
      </c>
      <c r="AB454" s="3" t="str">
        <f>IF(Line[Pipe Diameter mm]="","",Line[Pipe Diameter mm])</f>
        <v/>
      </c>
      <c r="AC454" s="3" t="str">
        <f>IF(Line[Asset Group]="","",VLOOKUP(Line[Pipe Material],irrigation_pipe_material,2,FALSE))</f>
        <v/>
      </c>
      <c r="AD454" s="3" t="str">
        <f>IF(Line[Asset Group]="","",VLOOKUP(Line[System],irrigation_system,2,FALSE))</f>
        <v/>
      </c>
      <c r="AE454" s="3" t="str">
        <f>IF(Line[Asset Group]="","",VLOOKUP(Line[Status],irrigation_status,2,FALSE))</f>
        <v/>
      </c>
      <c r="AF454" s="3" t="str">
        <f>IF(Line[Asset Group]="","",VLOOKUP(Line[Surface],subdom_master_gdb,2,FALSE))</f>
        <v/>
      </c>
      <c r="AG454" s="3" t="str">
        <f>IF(Line[Surface Layer Depth mm]="","",Line[Surface Layer Depth mm])</f>
        <v/>
      </c>
      <c r="AH454" s="3" t="str">
        <f>IF(Line[Av Width m]="","",Line[Av Width m])</f>
        <v/>
      </c>
      <c r="AI454" s="3" t="str">
        <f>IF(Line[Asset Group]="","",VLOOKUP(Line[Cycle],yes_no,2,FALSE))</f>
        <v/>
      </c>
      <c r="AJ454" s="3" t="str">
        <f>IF(Line[Asset Group]="","",VLOOKUP(Line[Species],hedge_species,2,FALSE))</f>
        <v/>
      </c>
    </row>
    <row r="455" spans="1:36" s="3" customFormat="1" x14ac:dyDescent="0.2">
      <c r="A455" s="3" t="str">
        <f>IF(Line[DWG File Name]="","",Line[DWG File Name])</f>
        <v/>
      </c>
      <c r="B455" s="3" t="str">
        <f>IF(Line[DWG Layer Name]="","",Line[DWG Layer Name])</f>
        <v/>
      </c>
      <c r="C455" s="3" t="str">
        <f>IF(Line[DWG Handle]="","",Line[DWG Handle])</f>
        <v/>
      </c>
      <c r="D455" s="58" t="str">
        <f>IF(Line[Approx Centroid X]="","",Line[Approx Centroid X])</f>
        <v/>
      </c>
      <c r="E455" s="58" t="str">
        <f>IF(Line[Approx Centroid Y]="","",Line[Approx Centroid Y])</f>
        <v/>
      </c>
      <c r="F455" s="3" t="str">
        <f>IF(Line[Replacement Asset]="","",Line[Replacement Asset])</f>
        <v/>
      </c>
      <c r="G455" s="3" t="str">
        <f>IF(Line[Asset ID]="","",UPPER(Line[Asset ID]))</f>
        <v/>
      </c>
      <c r="H455" s="3" t="str">
        <f>IF(Line[Asset Group]="","",VLOOKUP(Line[Asset Group],asset_grp_line,4,FALSE))</f>
        <v/>
      </c>
      <c r="I455" s="3" t="str">
        <f>IF(Line[Asset Group]="","",VLOOKUP(Line[Asset Group],asset_grp_line,2,FALSE))</f>
        <v/>
      </c>
      <c r="J455" s="3" t="str">
        <f>IF(Line[Asset Group]="","",VLOOKUP(Line[Asset Group],asset_grp_line,3,FALSE))</f>
        <v/>
      </c>
      <c r="K455" s="3" t="str">
        <f>IF(Line[Asset Group]="","",VLOOKUP(Line[Asset Type],type_master_list,2,FALSE))</f>
        <v/>
      </c>
      <c r="L455" s="3" t="str">
        <f>IF(Line[Asset Name]="","",PROPER(Line[Asset Name]))</f>
        <v/>
      </c>
      <c r="M455" s="11" t="str">
        <f>IF(Line[Install Date]="","",(Line[Install Date]))</f>
        <v/>
      </c>
      <c r="N455" s="3" t="str">
        <f>IF(Line[Note]="","",PROPER(Line[Note]))</f>
        <v/>
      </c>
      <c r="O455" s="3" t="str">
        <f>IF(Line[Resource Consent Number]="","",UPPER(Line[Resource Consent Number]))</f>
        <v/>
      </c>
      <c r="P455" s="53" t="str">
        <f>IF(Line[Asset Unit Cost]="","",Line[Asset Unit Cost])</f>
        <v/>
      </c>
      <c r="Q455" s="3" t="str">
        <f>IF(Line[Added By]="","",UPPER(Line[Added By]))</f>
        <v/>
      </c>
      <c r="R455" s="11" t="str">
        <f>IF(Line[Added Date]="","",(Line[Added Date]))</f>
        <v/>
      </c>
      <c r="S455" s="3" t="str">
        <f>IF(Line[Z COORD]="","",PROPER(Line[Z COORD]))</f>
        <v/>
      </c>
      <c r="T455" s="3" t="str">
        <f>IF(Line[Asset Description]="","",PROPER(Line[Asset Description]))</f>
        <v/>
      </c>
      <c r="U455" s="3" t="str">
        <f>IF(Line[Asset Group]="","",VLOOKUP(Line[Wall SubType],subdom_master_gdb,2,FALSE))</f>
        <v/>
      </c>
      <c r="V455" s="3" t="str">
        <f>IF(Line[Asset Group]="","",VLOOKUP(Line[Material],material_master,2,FALSE))</f>
        <v/>
      </c>
      <c r="W455" s="3" t="str">
        <f>IF(Line[Height m]="","",Line[Height m])</f>
        <v/>
      </c>
      <c r="X455" s="3" t="str">
        <f>IF(Line[Length m]="","",Line[Length m])</f>
        <v/>
      </c>
      <c r="Y455" s="3" t="str">
        <f>IF(Line[Width m]="","",Line[Width m])</f>
        <v/>
      </c>
      <c r="Z455" s="3" t="str">
        <f>IF(Line[Asset Group]="","",VLOOKUP(Line[Purpose],f_g_function,2,FALSE))</f>
        <v/>
      </c>
      <c r="AA455" s="3" t="str">
        <f>IF(Line[Asset Group]="","",VLOOKUP(Line[Post Material],material_master,2,FALSE))</f>
        <v/>
      </c>
      <c r="AB455" s="3" t="str">
        <f>IF(Line[Pipe Diameter mm]="","",Line[Pipe Diameter mm])</f>
        <v/>
      </c>
      <c r="AC455" s="3" t="str">
        <f>IF(Line[Asset Group]="","",VLOOKUP(Line[Pipe Material],irrigation_pipe_material,2,FALSE))</f>
        <v/>
      </c>
      <c r="AD455" s="3" t="str">
        <f>IF(Line[Asset Group]="","",VLOOKUP(Line[System],irrigation_system,2,FALSE))</f>
        <v/>
      </c>
      <c r="AE455" s="3" t="str">
        <f>IF(Line[Asset Group]="","",VLOOKUP(Line[Status],irrigation_status,2,FALSE))</f>
        <v/>
      </c>
      <c r="AF455" s="3" t="str">
        <f>IF(Line[Asset Group]="","",VLOOKUP(Line[Surface],subdom_master_gdb,2,FALSE))</f>
        <v/>
      </c>
      <c r="AG455" s="3" t="str">
        <f>IF(Line[Surface Layer Depth mm]="","",Line[Surface Layer Depth mm])</f>
        <v/>
      </c>
      <c r="AH455" s="3" t="str">
        <f>IF(Line[Av Width m]="","",Line[Av Width m])</f>
        <v/>
      </c>
      <c r="AI455" s="3" t="str">
        <f>IF(Line[Asset Group]="","",VLOOKUP(Line[Cycle],yes_no,2,FALSE))</f>
        <v/>
      </c>
      <c r="AJ455" s="3" t="str">
        <f>IF(Line[Asset Group]="","",VLOOKUP(Line[Species],hedge_species,2,FALSE))</f>
        <v/>
      </c>
    </row>
    <row r="456" spans="1:36" s="3" customFormat="1" x14ac:dyDescent="0.2">
      <c r="A456" s="3" t="str">
        <f>IF(Line[DWG File Name]="","",Line[DWG File Name])</f>
        <v/>
      </c>
      <c r="B456" s="3" t="str">
        <f>IF(Line[DWG Layer Name]="","",Line[DWG Layer Name])</f>
        <v/>
      </c>
      <c r="C456" s="3" t="str">
        <f>IF(Line[DWG Handle]="","",Line[DWG Handle])</f>
        <v/>
      </c>
      <c r="D456" s="58" t="str">
        <f>IF(Line[Approx Centroid X]="","",Line[Approx Centroid X])</f>
        <v/>
      </c>
      <c r="E456" s="58" t="str">
        <f>IF(Line[Approx Centroid Y]="","",Line[Approx Centroid Y])</f>
        <v/>
      </c>
      <c r="F456" s="3" t="str">
        <f>IF(Line[Replacement Asset]="","",Line[Replacement Asset])</f>
        <v/>
      </c>
      <c r="G456" s="3" t="str">
        <f>IF(Line[Asset ID]="","",UPPER(Line[Asset ID]))</f>
        <v/>
      </c>
      <c r="H456" s="3" t="str">
        <f>IF(Line[Asset Group]="","",VLOOKUP(Line[Asset Group],asset_grp_line,4,FALSE))</f>
        <v/>
      </c>
      <c r="I456" s="3" t="str">
        <f>IF(Line[Asset Group]="","",VLOOKUP(Line[Asset Group],asset_grp_line,2,FALSE))</f>
        <v/>
      </c>
      <c r="J456" s="3" t="str">
        <f>IF(Line[Asset Group]="","",VLOOKUP(Line[Asset Group],asset_grp_line,3,FALSE))</f>
        <v/>
      </c>
      <c r="K456" s="3" t="str">
        <f>IF(Line[Asset Group]="","",VLOOKUP(Line[Asset Type],type_master_list,2,FALSE))</f>
        <v/>
      </c>
      <c r="L456" s="3" t="str">
        <f>IF(Line[Asset Name]="","",PROPER(Line[Asset Name]))</f>
        <v/>
      </c>
      <c r="M456" s="11" t="str">
        <f>IF(Line[Install Date]="","",(Line[Install Date]))</f>
        <v/>
      </c>
      <c r="N456" s="3" t="str">
        <f>IF(Line[Note]="","",PROPER(Line[Note]))</f>
        <v/>
      </c>
      <c r="O456" s="3" t="str">
        <f>IF(Line[Resource Consent Number]="","",UPPER(Line[Resource Consent Number]))</f>
        <v/>
      </c>
      <c r="P456" s="53" t="str">
        <f>IF(Line[Asset Unit Cost]="","",Line[Asset Unit Cost])</f>
        <v/>
      </c>
      <c r="Q456" s="3" t="str">
        <f>IF(Line[Added By]="","",UPPER(Line[Added By]))</f>
        <v/>
      </c>
      <c r="R456" s="11" t="str">
        <f>IF(Line[Added Date]="","",(Line[Added Date]))</f>
        <v/>
      </c>
      <c r="S456" s="3" t="str">
        <f>IF(Line[Z COORD]="","",PROPER(Line[Z COORD]))</f>
        <v/>
      </c>
      <c r="T456" s="3" t="str">
        <f>IF(Line[Asset Description]="","",PROPER(Line[Asset Description]))</f>
        <v/>
      </c>
      <c r="U456" s="3" t="str">
        <f>IF(Line[Asset Group]="","",VLOOKUP(Line[Wall SubType],subdom_master_gdb,2,FALSE))</f>
        <v/>
      </c>
      <c r="V456" s="3" t="str">
        <f>IF(Line[Asset Group]="","",VLOOKUP(Line[Material],material_master,2,FALSE))</f>
        <v/>
      </c>
      <c r="W456" s="3" t="str">
        <f>IF(Line[Height m]="","",Line[Height m])</f>
        <v/>
      </c>
      <c r="X456" s="3" t="str">
        <f>IF(Line[Length m]="","",Line[Length m])</f>
        <v/>
      </c>
      <c r="Y456" s="3" t="str">
        <f>IF(Line[Width m]="","",Line[Width m])</f>
        <v/>
      </c>
      <c r="Z456" s="3" t="str">
        <f>IF(Line[Asset Group]="","",VLOOKUP(Line[Purpose],f_g_function,2,FALSE))</f>
        <v/>
      </c>
      <c r="AA456" s="3" t="str">
        <f>IF(Line[Asset Group]="","",VLOOKUP(Line[Post Material],material_master,2,FALSE))</f>
        <v/>
      </c>
      <c r="AB456" s="3" t="str">
        <f>IF(Line[Pipe Diameter mm]="","",Line[Pipe Diameter mm])</f>
        <v/>
      </c>
      <c r="AC456" s="3" t="str">
        <f>IF(Line[Asset Group]="","",VLOOKUP(Line[Pipe Material],irrigation_pipe_material,2,FALSE))</f>
        <v/>
      </c>
      <c r="AD456" s="3" t="str">
        <f>IF(Line[Asset Group]="","",VLOOKUP(Line[System],irrigation_system,2,FALSE))</f>
        <v/>
      </c>
      <c r="AE456" s="3" t="str">
        <f>IF(Line[Asset Group]="","",VLOOKUP(Line[Status],irrigation_status,2,FALSE))</f>
        <v/>
      </c>
      <c r="AF456" s="3" t="str">
        <f>IF(Line[Asset Group]="","",VLOOKUP(Line[Surface],subdom_master_gdb,2,FALSE))</f>
        <v/>
      </c>
      <c r="AG456" s="3" t="str">
        <f>IF(Line[Surface Layer Depth mm]="","",Line[Surface Layer Depth mm])</f>
        <v/>
      </c>
      <c r="AH456" s="3" t="str">
        <f>IF(Line[Av Width m]="","",Line[Av Width m])</f>
        <v/>
      </c>
      <c r="AI456" s="3" t="str">
        <f>IF(Line[Asset Group]="","",VLOOKUP(Line[Cycle],yes_no,2,FALSE))</f>
        <v/>
      </c>
      <c r="AJ456" s="3" t="str">
        <f>IF(Line[Asset Group]="","",VLOOKUP(Line[Species],hedge_species,2,FALSE))</f>
        <v/>
      </c>
    </row>
    <row r="457" spans="1:36" s="3" customFormat="1" x14ac:dyDescent="0.2">
      <c r="A457" s="3" t="str">
        <f>IF(Line[DWG File Name]="","",Line[DWG File Name])</f>
        <v/>
      </c>
      <c r="B457" s="3" t="str">
        <f>IF(Line[DWG Layer Name]="","",Line[DWG Layer Name])</f>
        <v/>
      </c>
      <c r="C457" s="3" t="str">
        <f>IF(Line[DWG Handle]="","",Line[DWG Handle])</f>
        <v/>
      </c>
      <c r="D457" s="58" t="str">
        <f>IF(Line[Approx Centroid X]="","",Line[Approx Centroid X])</f>
        <v/>
      </c>
      <c r="E457" s="58" t="str">
        <f>IF(Line[Approx Centroid Y]="","",Line[Approx Centroid Y])</f>
        <v/>
      </c>
      <c r="F457" s="3" t="str">
        <f>IF(Line[Replacement Asset]="","",Line[Replacement Asset])</f>
        <v/>
      </c>
      <c r="G457" s="3" t="str">
        <f>IF(Line[Asset ID]="","",UPPER(Line[Asset ID]))</f>
        <v/>
      </c>
      <c r="H457" s="3" t="str">
        <f>IF(Line[Asset Group]="","",VLOOKUP(Line[Asset Group],asset_grp_line,4,FALSE))</f>
        <v/>
      </c>
      <c r="I457" s="3" t="str">
        <f>IF(Line[Asset Group]="","",VLOOKUP(Line[Asset Group],asset_grp_line,2,FALSE))</f>
        <v/>
      </c>
      <c r="J457" s="3" t="str">
        <f>IF(Line[Asset Group]="","",VLOOKUP(Line[Asset Group],asset_grp_line,3,FALSE))</f>
        <v/>
      </c>
      <c r="K457" s="3" t="str">
        <f>IF(Line[Asset Group]="","",VLOOKUP(Line[Asset Type],type_master_list,2,FALSE))</f>
        <v/>
      </c>
      <c r="L457" s="3" t="str">
        <f>IF(Line[Asset Name]="","",PROPER(Line[Asset Name]))</f>
        <v/>
      </c>
      <c r="M457" s="11" t="str">
        <f>IF(Line[Install Date]="","",(Line[Install Date]))</f>
        <v/>
      </c>
      <c r="N457" s="3" t="str">
        <f>IF(Line[Note]="","",PROPER(Line[Note]))</f>
        <v/>
      </c>
      <c r="O457" s="3" t="str">
        <f>IF(Line[Resource Consent Number]="","",UPPER(Line[Resource Consent Number]))</f>
        <v/>
      </c>
      <c r="P457" s="53" t="str">
        <f>IF(Line[Asset Unit Cost]="","",Line[Asset Unit Cost])</f>
        <v/>
      </c>
      <c r="Q457" s="3" t="str">
        <f>IF(Line[Added By]="","",UPPER(Line[Added By]))</f>
        <v/>
      </c>
      <c r="R457" s="11" t="str">
        <f>IF(Line[Added Date]="","",(Line[Added Date]))</f>
        <v/>
      </c>
      <c r="S457" s="3" t="str">
        <f>IF(Line[Z COORD]="","",PROPER(Line[Z COORD]))</f>
        <v/>
      </c>
      <c r="T457" s="3" t="str">
        <f>IF(Line[Asset Description]="","",PROPER(Line[Asset Description]))</f>
        <v/>
      </c>
      <c r="U457" s="3" t="str">
        <f>IF(Line[Asset Group]="","",VLOOKUP(Line[Wall SubType],subdom_master_gdb,2,FALSE))</f>
        <v/>
      </c>
      <c r="V457" s="3" t="str">
        <f>IF(Line[Asset Group]="","",VLOOKUP(Line[Material],material_master,2,FALSE))</f>
        <v/>
      </c>
      <c r="W457" s="3" t="str">
        <f>IF(Line[Height m]="","",Line[Height m])</f>
        <v/>
      </c>
      <c r="X457" s="3" t="str">
        <f>IF(Line[Length m]="","",Line[Length m])</f>
        <v/>
      </c>
      <c r="Y457" s="3" t="str">
        <f>IF(Line[Width m]="","",Line[Width m])</f>
        <v/>
      </c>
      <c r="Z457" s="3" t="str">
        <f>IF(Line[Asset Group]="","",VLOOKUP(Line[Purpose],f_g_function,2,FALSE))</f>
        <v/>
      </c>
      <c r="AA457" s="3" t="str">
        <f>IF(Line[Asset Group]="","",VLOOKUP(Line[Post Material],material_master,2,FALSE))</f>
        <v/>
      </c>
      <c r="AB457" s="3" t="str">
        <f>IF(Line[Pipe Diameter mm]="","",Line[Pipe Diameter mm])</f>
        <v/>
      </c>
      <c r="AC457" s="3" t="str">
        <f>IF(Line[Asset Group]="","",VLOOKUP(Line[Pipe Material],irrigation_pipe_material,2,FALSE))</f>
        <v/>
      </c>
      <c r="AD457" s="3" t="str">
        <f>IF(Line[Asset Group]="","",VLOOKUP(Line[System],irrigation_system,2,FALSE))</f>
        <v/>
      </c>
      <c r="AE457" s="3" t="str">
        <f>IF(Line[Asset Group]="","",VLOOKUP(Line[Status],irrigation_status,2,FALSE))</f>
        <v/>
      </c>
      <c r="AF457" s="3" t="str">
        <f>IF(Line[Asset Group]="","",VLOOKUP(Line[Surface],subdom_master_gdb,2,FALSE))</f>
        <v/>
      </c>
      <c r="AG457" s="3" t="str">
        <f>IF(Line[Surface Layer Depth mm]="","",Line[Surface Layer Depth mm])</f>
        <v/>
      </c>
      <c r="AH457" s="3" t="str">
        <f>IF(Line[Av Width m]="","",Line[Av Width m])</f>
        <v/>
      </c>
      <c r="AI457" s="3" t="str">
        <f>IF(Line[Asset Group]="","",VLOOKUP(Line[Cycle],yes_no,2,FALSE))</f>
        <v/>
      </c>
      <c r="AJ457" s="3" t="str">
        <f>IF(Line[Asset Group]="","",VLOOKUP(Line[Species],hedge_species,2,FALSE))</f>
        <v/>
      </c>
    </row>
    <row r="458" spans="1:36" s="3" customFormat="1" x14ac:dyDescent="0.2">
      <c r="A458" s="3" t="str">
        <f>IF(Line[DWG File Name]="","",Line[DWG File Name])</f>
        <v/>
      </c>
      <c r="B458" s="3" t="str">
        <f>IF(Line[DWG Layer Name]="","",Line[DWG Layer Name])</f>
        <v/>
      </c>
      <c r="C458" s="3" t="str">
        <f>IF(Line[DWG Handle]="","",Line[DWG Handle])</f>
        <v/>
      </c>
      <c r="D458" s="58" t="str">
        <f>IF(Line[Approx Centroid X]="","",Line[Approx Centroid X])</f>
        <v/>
      </c>
      <c r="E458" s="58" t="str">
        <f>IF(Line[Approx Centroid Y]="","",Line[Approx Centroid Y])</f>
        <v/>
      </c>
      <c r="F458" s="3" t="str">
        <f>IF(Line[Replacement Asset]="","",Line[Replacement Asset])</f>
        <v/>
      </c>
      <c r="G458" s="3" t="str">
        <f>IF(Line[Asset ID]="","",UPPER(Line[Asset ID]))</f>
        <v/>
      </c>
      <c r="H458" s="3" t="str">
        <f>IF(Line[Asset Group]="","",VLOOKUP(Line[Asset Group],asset_grp_line,4,FALSE))</f>
        <v/>
      </c>
      <c r="I458" s="3" t="str">
        <f>IF(Line[Asset Group]="","",VLOOKUP(Line[Asset Group],asset_grp_line,2,FALSE))</f>
        <v/>
      </c>
      <c r="J458" s="3" t="str">
        <f>IF(Line[Asset Group]="","",VLOOKUP(Line[Asset Group],asset_grp_line,3,FALSE))</f>
        <v/>
      </c>
      <c r="K458" s="3" t="str">
        <f>IF(Line[Asset Group]="","",VLOOKUP(Line[Asset Type],type_master_list,2,FALSE))</f>
        <v/>
      </c>
      <c r="L458" s="3" t="str">
        <f>IF(Line[Asset Name]="","",PROPER(Line[Asset Name]))</f>
        <v/>
      </c>
      <c r="M458" s="11" t="str">
        <f>IF(Line[Install Date]="","",(Line[Install Date]))</f>
        <v/>
      </c>
      <c r="N458" s="3" t="str">
        <f>IF(Line[Note]="","",PROPER(Line[Note]))</f>
        <v/>
      </c>
      <c r="O458" s="3" t="str">
        <f>IF(Line[Resource Consent Number]="","",UPPER(Line[Resource Consent Number]))</f>
        <v/>
      </c>
      <c r="P458" s="53" t="str">
        <f>IF(Line[Asset Unit Cost]="","",Line[Asset Unit Cost])</f>
        <v/>
      </c>
      <c r="Q458" s="3" t="str">
        <f>IF(Line[Added By]="","",UPPER(Line[Added By]))</f>
        <v/>
      </c>
      <c r="R458" s="11" t="str">
        <f>IF(Line[Added Date]="","",(Line[Added Date]))</f>
        <v/>
      </c>
      <c r="S458" s="3" t="str">
        <f>IF(Line[Z COORD]="","",PROPER(Line[Z COORD]))</f>
        <v/>
      </c>
      <c r="T458" s="3" t="str">
        <f>IF(Line[Asset Description]="","",PROPER(Line[Asset Description]))</f>
        <v/>
      </c>
      <c r="U458" s="3" t="str">
        <f>IF(Line[Asset Group]="","",VLOOKUP(Line[Wall SubType],subdom_master_gdb,2,FALSE))</f>
        <v/>
      </c>
      <c r="V458" s="3" t="str">
        <f>IF(Line[Asset Group]="","",VLOOKUP(Line[Material],material_master,2,FALSE))</f>
        <v/>
      </c>
      <c r="W458" s="3" t="str">
        <f>IF(Line[Height m]="","",Line[Height m])</f>
        <v/>
      </c>
      <c r="X458" s="3" t="str">
        <f>IF(Line[Length m]="","",Line[Length m])</f>
        <v/>
      </c>
      <c r="Y458" s="3" t="str">
        <f>IF(Line[Width m]="","",Line[Width m])</f>
        <v/>
      </c>
      <c r="Z458" s="3" t="str">
        <f>IF(Line[Asset Group]="","",VLOOKUP(Line[Purpose],f_g_function,2,FALSE))</f>
        <v/>
      </c>
      <c r="AA458" s="3" t="str">
        <f>IF(Line[Asset Group]="","",VLOOKUP(Line[Post Material],material_master,2,FALSE))</f>
        <v/>
      </c>
      <c r="AB458" s="3" t="str">
        <f>IF(Line[Pipe Diameter mm]="","",Line[Pipe Diameter mm])</f>
        <v/>
      </c>
      <c r="AC458" s="3" t="str">
        <f>IF(Line[Asset Group]="","",VLOOKUP(Line[Pipe Material],irrigation_pipe_material,2,FALSE))</f>
        <v/>
      </c>
      <c r="AD458" s="3" t="str">
        <f>IF(Line[Asset Group]="","",VLOOKUP(Line[System],irrigation_system,2,FALSE))</f>
        <v/>
      </c>
      <c r="AE458" s="3" t="str">
        <f>IF(Line[Asset Group]="","",VLOOKUP(Line[Status],irrigation_status,2,FALSE))</f>
        <v/>
      </c>
      <c r="AF458" s="3" t="str">
        <f>IF(Line[Asset Group]="","",VLOOKUP(Line[Surface],subdom_master_gdb,2,FALSE))</f>
        <v/>
      </c>
      <c r="AG458" s="3" t="str">
        <f>IF(Line[Surface Layer Depth mm]="","",Line[Surface Layer Depth mm])</f>
        <v/>
      </c>
      <c r="AH458" s="3" t="str">
        <f>IF(Line[Av Width m]="","",Line[Av Width m])</f>
        <v/>
      </c>
      <c r="AI458" s="3" t="str">
        <f>IF(Line[Asset Group]="","",VLOOKUP(Line[Cycle],yes_no,2,FALSE))</f>
        <v/>
      </c>
      <c r="AJ458" s="3" t="str">
        <f>IF(Line[Asset Group]="","",VLOOKUP(Line[Species],hedge_species,2,FALSE))</f>
        <v/>
      </c>
    </row>
    <row r="459" spans="1:36" s="3" customFormat="1" x14ac:dyDescent="0.2">
      <c r="A459" s="3" t="str">
        <f>IF(Line[DWG File Name]="","",Line[DWG File Name])</f>
        <v/>
      </c>
      <c r="B459" s="3" t="str">
        <f>IF(Line[DWG Layer Name]="","",Line[DWG Layer Name])</f>
        <v/>
      </c>
      <c r="C459" s="3" t="str">
        <f>IF(Line[DWG Handle]="","",Line[DWG Handle])</f>
        <v/>
      </c>
      <c r="D459" s="58" t="str">
        <f>IF(Line[Approx Centroid X]="","",Line[Approx Centroid X])</f>
        <v/>
      </c>
      <c r="E459" s="58" t="str">
        <f>IF(Line[Approx Centroid Y]="","",Line[Approx Centroid Y])</f>
        <v/>
      </c>
      <c r="F459" s="3" t="str">
        <f>IF(Line[Replacement Asset]="","",Line[Replacement Asset])</f>
        <v/>
      </c>
      <c r="G459" s="3" t="str">
        <f>IF(Line[Asset ID]="","",UPPER(Line[Asset ID]))</f>
        <v/>
      </c>
      <c r="H459" s="3" t="str">
        <f>IF(Line[Asset Group]="","",VLOOKUP(Line[Asset Group],asset_grp_line,4,FALSE))</f>
        <v/>
      </c>
      <c r="I459" s="3" t="str">
        <f>IF(Line[Asset Group]="","",VLOOKUP(Line[Asset Group],asset_grp_line,2,FALSE))</f>
        <v/>
      </c>
      <c r="J459" s="3" t="str">
        <f>IF(Line[Asset Group]="","",VLOOKUP(Line[Asset Group],asset_grp_line,3,FALSE))</f>
        <v/>
      </c>
      <c r="K459" s="3" t="str">
        <f>IF(Line[Asset Group]="","",VLOOKUP(Line[Asset Type],type_master_list,2,FALSE))</f>
        <v/>
      </c>
      <c r="L459" s="3" t="str">
        <f>IF(Line[Asset Name]="","",PROPER(Line[Asset Name]))</f>
        <v/>
      </c>
      <c r="M459" s="11" t="str">
        <f>IF(Line[Install Date]="","",(Line[Install Date]))</f>
        <v/>
      </c>
      <c r="N459" s="3" t="str">
        <f>IF(Line[Note]="","",PROPER(Line[Note]))</f>
        <v/>
      </c>
      <c r="O459" s="3" t="str">
        <f>IF(Line[Resource Consent Number]="","",UPPER(Line[Resource Consent Number]))</f>
        <v/>
      </c>
      <c r="P459" s="53" t="str">
        <f>IF(Line[Asset Unit Cost]="","",Line[Asset Unit Cost])</f>
        <v/>
      </c>
      <c r="Q459" s="3" t="str">
        <f>IF(Line[Added By]="","",UPPER(Line[Added By]))</f>
        <v/>
      </c>
      <c r="R459" s="11" t="str">
        <f>IF(Line[Added Date]="","",(Line[Added Date]))</f>
        <v/>
      </c>
      <c r="S459" s="3" t="str">
        <f>IF(Line[Z COORD]="","",PROPER(Line[Z COORD]))</f>
        <v/>
      </c>
      <c r="T459" s="3" t="str">
        <f>IF(Line[Asset Description]="","",PROPER(Line[Asset Description]))</f>
        <v/>
      </c>
      <c r="U459" s="3" t="str">
        <f>IF(Line[Asset Group]="","",VLOOKUP(Line[Wall SubType],subdom_master_gdb,2,FALSE))</f>
        <v/>
      </c>
      <c r="V459" s="3" t="str">
        <f>IF(Line[Asset Group]="","",VLOOKUP(Line[Material],material_master,2,FALSE))</f>
        <v/>
      </c>
      <c r="W459" s="3" t="str">
        <f>IF(Line[Height m]="","",Line[Height m])</f>
        <v/>
      </c>
      <c r="X459" s="3" t="str">
        <f>IF(Line[Length m]="","",Line[Length m])</f>
        <v/>
      </c>
      <c r="Y459" s="3" t="str">
        <f>IF(Line[Width m]="","",Line[Width m])</f>
        <v/>
      </c>
      <c r="Z459" s="3" t="str">
        <f>IF(Line[Asset Group]="","",VLOOKUP(Line[Purpose],f_g_function,2,FALSE))</f>
        <v/>
      </c>
      <c r="AA459" s="3" t="str">
        <f>IF(Line[Asset Group]="","",VLOOKUP(Line[Post Material],material_master,2,FALSE))</f>
        <v/>
      </c>
      <c r="AB459" s="3" t="str">
        <f>IF(Line[Pipe Diameter mm]="","",Line[Pipe Diameter mm])</f>
        <v/>
      </c>
      <c r="AC459" s="3" t="str">
        <f>IF(Line[Asset Group]="","",VLOOKUP(Line[Pipe Material],irrigation_pipe_material,2,FALSE))</f>
        <v/>
      </c>
      <c r="AD459" s="3" t="str">
        <f>IF(Line[Asset Group]="","",VLOOKUP(Line[System],irrigation_system,2,FALSE))</f>
        <v/>
      </c>
      <c r="AE459" s="3" t="str">
        <f>IF(Line[Asset Group]="","",VLOOKUP(Line[Status],irrigation_status,2,FALSE))</f>
        <v/>
      </c>
      <c r="AF459" s="3" t="str">
        <f>IF(Line[Asset Group]="","",VLOOKUP(Line[Surface],subdom_master_gdb,2,FALSE))</f>
        <v/>
      </c>
      <c r="AG459" s="3" t="str">
        <f>IF(Line[Surface Layer Depth mm]="","",Line[Surface Layer Depth mm])</f>
        <v/>
      </c>
      <c r="AH459" s="3" t="str">
        <f>IF(Line[Av Width m]="","",Line[Av Width m])</f>
        <v/>
      </c>
      <c r="AI459" s="3" t="str">
        <f>IF(Line[Asset Group]="","",VLOOKUP(Line[Cycle],yes_no,2,FALSE))</f>
        <v/>
      </c>
      <c r="AJ459" s="3" t="str">
        <f>IF(Line[Asset Group]="","",VLOOKUP(Line[Species],hedge_species,2,FALSE))</f>
        <v/>
      </c>
    </row>
    <row r="460" spans="1:36" s="3" customFormat="1" x14ac:dyDescent="0.2">
      <c r="A460" s="3" t="str">
        <f>IF(Line[DWG File Name]="","",Line[DWG File Name])</f>
        <v/>
      </c>
      <c r="B460" s="3" t="str">
        <f>IF(Line[DWG Layer Name]="","",Line[DWG Layer Name])</f>
        <v/>
      </c>
      <c r="C460" s="3" t="str">
        <f>IF(Line[DWG Handle]="","",Line[DWG Handle])</f>
        <v/>
      </c>
      <c r="D460" s="58" t="str">
        <f>IF(Line[Approx Centroid X]="","",Line[Approx Centroid X])</f>
        <v/>
      </c>
      <c r="E460" s="58" t="str">
        <f>IF(Line[Approx Centroid Y]="","",Line[Approx Centroid Y])</f>
        <v/>
      </c>
      <c r="F460" s="3" t="str">
        <f>IF(Line[Replacement Asset]="","",Line[Replacement Asset])</f>
        <v/>
      </c>
      <c r="G460" s="3" t="str">
        <f>IF(Line[Asset ID]="","",UPPER(Line[Asset ID]))</f>
        <v/>
      </c>
      <c r="H460" s="3" t="str">
        <f>IF(Line[Asset Group]="","",VLOOKUP(Line[Asset Group],asset_grp_line,4,FALSE))</f>
        <v/>
      </c>
      <c r="I460" s="3" t="str">
        <f>IF(Line[Asset Group]="","",VLOOKUP(Line[Asset Group],asset_grp_line,2,FALSE))</f>
        <v/>
      </c>
      <c r="J460" s="3" t="str">
        <f>IF(Line[Asset Group]="","",VLOOKUP(Line[Asset Group],asset_grp_line,3,FALSE))</f>
        <v/>
      </c>
      <c r="K460" s="3" t="str">
        <f>IF(Line[Asset Group]="","",VLOOKUP(Line[Asset Type],type_master_list,2,FALSE))</f>
        <v/>
      </c>
      <c r="L460" s="3" t="str">
        <f>IF(Line[Asset Name]="","",PROPER(Line[Asset Name]))</f>
        <v/>
      </c>
      <c r="M460" s="11" t="str">
        <f>IF(Line[Install Date]="","",(Line[Install Date]))</f>
        <v/>
      </c>
      <c r="N460" s="3" t="str">
        <f>IF(Line[Note]="","",PROPER(Line[Note]))</f>
        <v/>
      </c>
      <c r="O460" s="3" t="str">
        <f>IF(Line[Resource Consent Number]="","",UPPER(Line[Resource Consent Number]))</f>
        <v/>
      </c>
      <c r="P460" s="53" t="str">
        <f>IF(Line[Asset Unit Cost]="","",Line[Asset Unit Cost])</f>
        <v/>
      </c>
      <c r="Q460" s="3" t="str">
        <f>IF(Line[Added By]="","",UPPER(Line[Added By]))</f>
        <v/>
      </c>
      <c r="R460" s="11" t="str">
        <f>IF(Line[Added Date]="","",(Line[Added Date]))</f>
        <v/>
      </c>
      <c r="S460" s="3" t="str">
        <f>IF(Line[Z COORD]="","",PROPER(Line[Z COORD]))</f>
        <v/>
      </c>
      <c r="T460" s="3" t="str">
        <f>IF(Line[Asset Description]="","",PROPER(Line[Asset Description]))</f>
        <v/>
      </c>
      <c r="U460" s="3" t="str">
        <f>IF(Line[Asset Group]="","",VLOOKUP(Line[Wall SubType],subdom_master_gdb,2,FALSE))</f>
        <v/>
      </c>
      <c r="V460" s="3" t="str">
        <f>IF(Line[Asset Group]="","",VLOOKUP(Line[Material],material_master,2,FALSE))</f>
        <v/>
      </c>
      <c r="W460" s="3" t="str">
        <f>IF(Line[Height m]="","",Line[Height m])</f>
        <v/>
      </c>
      <c r="X460" s="3" t="str">
        <f>IF(Line[Length m]="","",Line[Length m])</f>
        <v/>
      </c>
      <c r="Y460" s="3" t="str">
        <f>IF(Line[Width m]="","",Line[Width m])</f>
        <v/>
      </c>
      <c r="Z460" s="3" t="str">
        <f>IF(Line[Asset Group]="","",VLOOKUP(Line[Purpose],f_g_function,2,FALSE))</f>
        <v/>
      </c>
      <c r="AA460" s="3" t="str">
        <f>IF(Line[Asset Group]="","",VLOOKUP(Line[Post Material],material_master,2,FALSE))</f>
        <v/>
      </c>
      <c r="AB460" s="3" t="str">
        <f>IF(Line[Pipe Diameter mm]="","",Line[Pipe Diameter mm])</f>
        <v/>
      </c>
      <c r="AC460" s="3" t="str">
        <f>IF(Line[Asset Group]="","",VLOOKUP(Line[Pipe Material],irrigation_pipe_material,2,FALSE))</f>
        <v/>
      </c>
      <c r="AD460" s="3" t="str">
        <f>IF(Line[Asset Group]="","",VLOOKUP(Line[System],irrigation_system,2,FALSE))</f>
        <v/>
      </c>
      <c r="AE460" s="3" t="str">
        <f>IF(Line[Asset Group]="","",VLOOKUP(Line[Status],irrigation_status,2,FALSE))</f>
        <v/>
      </c>
      <c r="AF460" s="3" t="str">
        <f>IF(Line[Asset Group]="","",VLOOKUP(Line[Surface],subdom_master_gdb,2,FALSE))</f>
        <v/>
      </c>
      <c r="AG460" s="3" t="str">
        <f>IF(Line[Surface Layer Depth mm]="","",Line[Surface Layer Depth mm])</f>
        <v/>
      </c>
      <c r="AH460" s="3" t="str">
        <f>IF(Line[Av Width m]="","",Line[Av Width m])</f>
        <v/>
      </c>
      <c r="AI460" s="3" t="str">
        <f>IF(Line[Asset Group]="","",VLOOKUP(Line[Cycle],yes_no,2,FALSE))</f>
        <v/>
      </c>
      <c r="AJ460" s="3" t="str">
        <f>IF(Line[Asset Group]="","",VLOOKUP(Line[Species],hedge_species,2,FALSE))</f>
        <v/>
      </c>
    </row>
    <row r="461" spans="1:36" s="3" customFormat="1" x14ac:dyDescent="0.2">
      <c r="A461" s="3" t="str">
        <f>IF(Line[DWG File Name]="","",Line[DWG File Name])</f>
        <v/>
      </c>
      <c r="B461" s="3" t="str">
        <f>IF(Line[DWG Layer Name]="","",Line[DWG Layer Name])</f>
        <v/>
      </c>
      <c r="C461" s="3" t="str">
        <f>IF(Line[DWG Handle]="","",Line[DWG Handle])</f>
        <v/>
      </c>
      <c r="D461" s="58" t="str">
        <f>IF(Line[Approx Centroid X]="","",Line[Approx Centroid X])</f>
        <v/>
      </c>
      <c r="E461" s="58" t="str">
        <f>IF(Line[Approx Centroid Y]="","",Line[Approx Centroid Y])</f>
        <v/>
      </c>
      <c r="F461" s="3" t="str">
        <f>IF(Line[Replacement Asset]="","",Line[Replacement Asset])</f>
        <v/>
      </c>
      <c r="G461" s="3" t="str">
        <f>IF(Line[Asset ID]="","",UPPER(Line[Asset ID]))</f>
        <v/>
      </c>
      <c r="H461" s="3" t="str">
        <f>IF(Line[Asset Group]="","",VLOOKUP(Line[Asset Group],asset_grp_line,4,FALSE))</f>
        <v/>
      </c>
      <c r="I461" s="3" t="str">
        <f>IF(Line[Asset Group]="","",VLOOKUP(Line[Asset Group],asset_grp_line,2,FALSE))</f>
        <v/>
      </c>
      <c r="J461" s="3" t="str">
        <f>IF(Line[Asset Group]="","",VLOOKUP(Line[Asset Group],asset_grp_line,3,FALSE))</f>
        <v/>
      </c>
      <c r="K461" s="3" t="str">
        <f>IF(Line[Asset Group]="","",VLOOKUP(Line[Asset Type],type_master_list,2,FALSE))</f>
        <v/>
      </c>
      <c r="L461" s="3" t="str">
        <f>IF(Line[Asset Name]="","",PROPER(Line[Asset Name]))</f>
        <v/>
      </c>
      <c r="M461" s="11" t="str">
        <f>IF(Line[Install Date]="","",(Line[Install Date]))</f>
        <v/>
      </c>
      <c r="N461" s="3" t="str">
        <f>IF(Line[Note]="","",PROPER(Line[Note]))</f>
        <v/>
      </c>
      <c r="O461" s="3" t="str">
        <f>IF(Line[Resource Consent Number]="","",UPPER(Line[Resource Consent Number]))</f>
        <v/>
      </c>
      <c r="P461" s="53" t="str">
        <f>IF(Line[Asset Unit Cost]="","",Line[Asset Unit Cost])</f>
        <v/>
      </c>
      <c r="Q461" s="3" t="str">
        <f>IF(Line[Added By]="","",UPPER(Line[Added By]))</f>
        <v/>
      </c>
      <c r="R461" s="11" t="str">
        <f>IF(Line[Added Date]="","",(Line[Added Date]))</f>
        <v/>
      </c>
      <c r="S461" s="3" t="str">
        <f>IF(Line[Z COORD]="","",PROPER(Line[Z COORD]))</f>
        <v/>
      </c>
      <c r="T461" s="3" t="str">
        <f>IF(Line[Asset Description]="","",PROPER(Line[Asset Description]))</f>
        <v/>
      </c>
      <c r="U461" s="3" t="str">
        <f>IF(Line[Asset Group]="","",VLOOKUP(Line[Wall SubType],subdom_master_gdb,2,FALSE))</f>
        <v/>
      </c>
      <c r="V461" s="3" t="str">
        <f>IF(Line[Asset Group]="","",VLOOKUP(Line[Material],material_master,2,FALSE))</f>
        <v/>
      </c>
      <c r="W461" s="3" t="str">
        <f>IF(Line[Height m]="","",Line[Height m])</f>
        <v/>
      </c>
      <c r="X461" s="3" t="str">
        <f>IF(Line[Length m]="","",Line[Length m])</f>
        <v/>
      </c>
      <c r="Y461" s="3" t="str">
        <f>IF(Line[Width m]="","",Line[Width m])</f>
        <v/>
      </c>
      <c r="Z461" s="3" t="str">
        <f>IF(Line[Asset Group]="","",VLOOKUP(Line[Purpose],f_g_function,2,FALSE))</f>
        <v/>
      </c>
      <c r="AA461" s="3" t="str">
        <f>IF(Line[Asset Group]="","",VLOOKUP(Line[Post Material],material_master,2,FALSE))</f>
        <v/>
      </c>
      <c r="AB461" s="3" t="str">
        <f>IF(Line[Pipe Diameter mm]="","",Line[Pipe Diameter mm])</f>
        <v/>
      </c>
      <c r="AC461" s="3" t="str">
        <f>IF(Line[Asset Group]="","",VLOOKUP(Line[Pipe Material],irrigation_pipe_material,2,FALSE))</f>
        <v/>
      </c>
      <c r="AD461" s="3" t="str">
        <f>IF(Line[Asset Group]="","",VLOOKUP(Line[System],irrigation_system,2,FALSE))</f>
        <v/>
      </c>
      <c r="AE461" s="3" t="str">
        <f>IF(Line[Asset Group]="","",VLOOKUP(Line[Status],irrigation_status,2,FALSE))</f>
        <v/>
      </c>
      <c r="AF461" s="3" t="str">
        <f>IF(Line[Asset Group]="","",VLOOKUP(Line[Surface],subdom_master_gdb,2,FALSE))</f>
        <v/>
      </c>
      <c r="AG461" s="3" t="str">
        <f>IF(Line[Surface Layer Depth mm]="","",Line[Surface Layer Depth mm])</f>
        <v/>
      </c>
      <c r="AH461" s="3" t="str">
        <f>IF(Line[Av Width m]="","",Line[Av Width m])</f>
        <v/>
      </c>
      <c r="AI461" s="3" t="str">
        <f>IF(Line[Asset Group]="","",VLOOKUP(Line[Cycle],yes_no,2,FALSE))</f>
        <v/>
      </c>
      <c r="AJ461" s="3" t="str">
        <f>IF(Line[Asset Group]="","",VLOOKUP(Line[Species],hedge_species,2,FALSE))</f>
        <v/>
      </c>
    </row>
    <row r="462" spans="1:36" s="3" customFormat="1" x14ac:dyDescent="0.2">
      <c r="A462" s="3" t="str">
        <f>IF(Line[DWG File Name]="","",Line[DWG File Name])</f>
        <v/>
      </c>
      <c r="B462" s="3" t="str">
        <f>IF(Line[DWG Layer Name]="","",Line[DWG Layer Name])</f>
        <v/>
      </c>
      <c r="C462" s="3" t="str">
        <f>IF(Line[DWG Handle]="","",Line[DWG Handle])</f>
        <v/>
      </c>
      <c r="D462" s="58" t="str">
        <f>IF(Line[Approx Centroid X]="","",Line[Approx Centroid X])</f>
        <v/>
      </c>
      <c r="E462" s="58" t="str">
        <f>IF(Line[Approx Centroid Y]="","",Line[Approx Centroid Y])</f>
        <v/>
      </c>
      <c r="F462" s="3" t="str">
        <f>IF(Line[Replacement Asset]="","",Line[Replacement Asset])</f>
        <v/>
      </c>
      <c r="G462" s="3" t="str">
        <f>IF(Line[Asset ID]="","",UPPER(Line[Asset ID]))</f>
        <v/>
      </c>
      <c r="H462" s="3" t="str">
        <f>IF(Line[Asset Group]="","",VLOOKUP(Line[Asset Group],asset_grp_line,4,FALSE))</f>
        <v/>
      </c>
      <c r="I462" s="3" t="str">
        <f>IF(Line[Asset Group]="","",VLOOKUP(Line[Asset Group],asset_grp_line,2,FALSE))</f>
        <v/>
      </c>
      <c r="J462" s="3" t="str">
        <f>IF(Line[Asset Group]="","",VLOOKUP(Line[Asset Group],asset_grp_line,3,FALSE))</f>
        <v/>
      </c>
      <c r="K462" s="3" t="str">
        <f>IF(Line[Asset Group]="","",VLOOKUP(Line[Asset Type],type_master_list,2,FALSE))</f>
        <v/>
      </c>
      <c r="L462" s="3" t="str">
        <f>IF(Line[Asset Name]="","",PROPER(Line[Asset Name]))</f>
        <v/>
      </c>
      <c r="M462" s="11" t="str">
        <f>IF(Line[Install Date]="","",(Line[Install Date]))</f>
        <v/>
      </c>
      <c r="N462" s="3" t="str">
        <f>IF(Line[Note]="","",PROPER(Line[Note]))</f>
        <v/>
      </c>
      <c r="O462" s="3" t="str">
        <f>IF(Line[Resource Consent Number]="","",UPPER(Line[Resource Consent Number]))</f>
        <v/>
      </c>
      <c r="P462" s="53" t="str">
        <f>IF(Line[Asset Unit Cost]="","",Line[Asset Unit Cost])</f>
        <v/>
      </c>
      <c r="Q462" s="3" t="str">
        <f>IF(Line[Added By]="","",UPPER(Line[Added By]))</f>
        <v/>
      </c>
      <c r="R462" s="11" t="str">
        <f>IF(Line[Added Date]="","",(Line[Added Date]))</f>
        <v/>
      </c>
      <c r="S462" s="3" t="str">
        <f>IF(Line[Z COORD]="","",PROPER(Line[Z COORD]))</f>
        <v/>
      </c>
      <c r="T462" s="3" t="str">
        <f>IF(Line[Asset Description]="","",PROPER(Line[Asset Description]))</f>
        <v/>
      </c>
      <c r="U462" s="3" t="str">
        <f>IF(Line[Asset Group]="","",VLOOKUP(Line[Wall SubType],subdom_master_gdb,2,FALSE))</f>
        <v/>
      </c>
      <c r="V462" s="3" t="str">
        <f>IF(Line[Asset Group]="","",VLOOKUP(Line[Material],material_master,2,FALSE))</f>
        <v/>
      </c>
      <c r="W462" s="3" t="str">
        <f>IF(Line[Height m]="","",Line[Height m])</f>
        <v/>
      </c>
      <c r="X462" s="3" t="str">
        <f>IF(Line[Length m]="","",Line[Length m])</f>
        <v/>
      </c>
      <c r="Y462" s="3" t="str">
        <f>IF(Line[Width m]="","",Line[Width m])</f>
        <v/>
      </c>
      <c r="Z462" s="3" t="str">
        <f>IF(Line[Asset Group]="","",VLOOKUP(Line[Purpose],f_g_function,2,FALSE))</f>
        <v/>
      </c>
      <c r="AA462" s="3" t="str">
        <f>IF(Line[Asset Group]="","",VLOOKUP(Line[Post Material],material_master,2,FALSE))</f>
        <v/>
      </c>
      <c r="AB462" s="3" t="str">
        <f>IF(Line[Pipe Diameter mm]="","",Line[Pipe Diameter mm])</f>
        <v/>
      </c>
      <c r="AC462" s="3" t="str">
        <f>IF(Line[Asset Group]="","",VLOOKUP(Line[Pipe Material],irrigation_pipe_material,2,FALSE))</f>
        <v/>
      </c>
      <c r="AD462" s="3" t="str">
        <f>IF(Line[Asset Group]="","",VLOOKUP(Line[System],irrigation_system,2,FALSE))</f>
        <v/>
      </c>
      <c r="AE462" s="3" t="str">
        <f>IF(Line[Asset Group]="","",VLOOKUP(Line[Status],irrigation_status,2,FALSE))</f>
        <v/>
      </c>
      <c r="AF462" s="3" t="str">
        <f>IF(Line[Asset Group]="","",VLOOKUP(Line[Surface],subdom_master_gdb,2,FALSE))</f>
        <v/>
      </c>
      <c r="AG462" s="3" t="str">
        <f>IF(Line[Surface Layer Depth mm]="","",Line[Surface Layer Depth mm])</f>
        <v/>
      </c>
      <c r="AH462" s="3" t="str">
        <f>IF(Line[Av Width m]="","",Line[Av Width m])</f>
        <v/>
      </c>
      <c r="AI462" s="3" t="str">
        <f>IF(Line[Asset Group]="","",VLOOKUP(Line[Cycle],yes_no,2,FALSE))</f>
        <v/>
      </c>
      <c r="AJ462" s="3" t="str">
        <f>IF(Line[Asset Group]="","",VLOOKUP(Line[Species],hedge_species,2,FALSE))</f>
        <v/>
      </c>
    </row>
    <row r="463" spans="1:36" s="3" customFormat="1" x14ac:dyDescent="0.2">
      <c r="A463" s="3" t="str">
        <f>IF(Line[DWG File Name]="","",Line[DWG File Name])</f>
        <v/>
      </c>
      <c r="B463" s="3" t="str">
        <f>IF(Line[DWG Layer Name]="","",Line[DWG Layer Name])</f>
        <v/>
      </c>
      <c r="C463" s="3" t="str">
        <f>IF(Line[DWG Handle]="","",Line[DWG Handle])</f>
        <v/>
      </c>
      <c r="D463" s="58" t="str">
        <f>IF(Line[Approx Centroid X]="","",Line[Approx Centroid X])</f>
        <v/>
      </c>
      <c r="E463" s="58" t="str">
        <f>IF(Line[Approx Centroid Y]="","",Line[Approx Centroid Y])</f>
        <v/>
      </c>
      <c r="F463" s="3" t="str">
        <f>IF(Line[Replacement Asset]="","",Line[Replacement Asset])</f>
        <v/>
      </c>
      <c r="G463" s="3" t="str">
        <f>IF(Line[Asset ID]="","",UPPER(Line[Asset ID]))</f>
        <v/>
      </c>
      <c r="H463" s="3" t="str">
        <f>IF(Line[Asset Group]="","",VLOOKUP(Line[Asset Group],asset_grp_line,4,FALSE))</f>
        <v/>
      </c>
      <c r="I463" s="3" t="str">
        <f>IF(Line[Asset Group]="","",VLOOKUP(Line[Asset Group],asset_grp_line,2,FALSE))</f>
        <v/>
      </c>
      <c r="J463" s="3" t="str">
        <f>IF(Line[Asset Group]="","",VLOOKUP(Line[Asset Group],asset_grp_line,3,FALSE))</f>
        <v/>
      </c>
      <c r="K463" s="3" t="str">
        <f>IF(Line[Asset Group]="","",VLOOKUP(Line[Asset Type],type_master_list,2,FALSE))</f>
        <v/>
      </c>
      <c r="L463" s="3" t="str">
        <f>IF(Line[Asset Name]="","",PROPER(Line[Asset Name]))</f>
        <v/>
      </c>
      <c r="M463" s="11" t="str">
        <f>IF(Line[Install Date]="","",(Line[Install Date]))</f>
        <v/>
      </c>
      <c r="N463" s="3" t="str">
        <f>IF(Line[Note]="","",PROPER(Line[Note]))</f>
        <v/>
      </c>
      <c r="O463" s="3" t="str">
        <f>IF(Line[Resource Consent Number]="","",UPPER(Line[Resource Consent Number]))</f>
        <v/>
      </c>
      <c r="P463" s="53" t="str">
        <f>IF(Line[Asset Unit Cost]="","",Line[Asset Unit Cost])</f>
        <v/>
      </c>
      <c r="Q463" s="3" t="str">
        <f>IF(Line[Added By]="","",UPPER(Line[Added By]))</f>
        <v/>
      </c>
      <c r="R463" s="11" t="str">
        <f>IF(Line[Added Date]="","",(Line[Added Date]))</f>
        <v/>
      </c>
      <c r="S463" s="3" t="str">
        <f>IF(Line[Z COORD]="","",PROPER(Line[Z COORD]))</f>
        <v/>
      </c>
      <c r="T463" s="3" t="str">
        <f>IF(Line[Asset Description]="","",PROPER(Line[Asset Description]))</f>
        <v/>
      </c>
      <c r="U463" s="3" t="str">
        <f>IF(Line[Asset Group]="","",VLOOKUP(Line[Wall SubType],subdom_master_gdb,2,FALSE))</f>
        <v/>
      </c>
      <c r="V463" s="3" t="str">
        <f>IF(Line[Asset Group]="","",VLOOKUP(Line[Material],material_master,2,FALSE))</f>
        <v/>
      </c>
      <c r="W463" s="3" t="str">
        <f>IF(Line[Height m]="","",Line[Height m])</f>
        <v/>
      </c>
      <c r="X463" s="3" t="str">
        <f>IF(Line[Length m]="","",Line[Length m])</f>
        <v/>
      </c>
      <c r="Y463" s="3" t="str">
        <f>IF(Line[Width m]="","",Line[Width m])</f>
        <v/>
      </c>
      <c r="Z463" s="3" t="str">
        <f>IF(Line[Asset Group]="","",VLOOKUP(Line[Purpose],f_g_function,2,FALSE))</f>
        <v/>
      </c>
      <c r="AA463" s="3" t="str">
        <f>IF(Line[Asset Group]="","",VLOOKUP(Line[Post Material],material_master,2,FALSE))</f>
        <v/>
      </c>
      <c r="AB463" s="3" t="str">
        <f>IF(Line[Pipe Diameter mm]="","",Line[Pipe Diameter mm])</f>
        <v/>
      </c>
      <c r="AC463" s="3" t="str">
        <f>IF(Line[Asset Group]="","",VLOOKUP(Line[Pipe Material],irrigation_pipe_material,2,FALSE))</f>
        <v/>
      </c>
      <c r="AD463" s="3" t="str">
        <f>IF(Line[Asset Group]="","",VLOOKUP(Line[System],irrigation_system,2,FALSE))</f>
        <v/>
      </c>
      <c r="AE463" s="3" t="str">
        <f>IF(Line[Asset Group]="","",VLOOKUP(Line[Status],irrigation_status,2,FALSE))</f>
        <v/>
      </c>
      <c r="AF463" s="3" t="str">
        <f>IF(Line[Asset Group]="","",VLOOKUP(Line[Surface],subdom_master_gdb,2,FALSE))</f>
        <v/>
      </c>
      <c r="AG463" s="3" t="str">
        <f>IF(Line[Surface Layer Depth mm]="","",Line[Surface Layer Depth mm])</f>
        <v/>
      </c>
      <c r="AH463" s="3" t="str">
        <f>IF(Line[Av Width m]="","",Line[Av Width m])</f>
        <v/>
      </c>
      <c r="AI463" s="3" t="str">
        <f>IF(Line[Asset Group]="","",VLOOKUP(Line[Cycle],yes_no,2,FALSE))</f>
        <v/>
      </c>
      <c r="AJ463" s="3" t="str">
        <f>IF(Line[Asset Group]="","",VLOOKUP(Line[Species],hedge_species,2,FALSE))</f>
        <v/>
      </c>
    </row>
    <row r="464" spans="1:36" s="3" customFormat="1" x14ac:dyDescent="0.2">
      <c r="A464" s="3" t="str">
        <f>IF(Line[DWG File Name]="","",Line[DWG File Name])</f>
        <v/>
      </c>
      <c r="B464" s="3" t="str">
        <f>IF(Line[DWG Layer Name]="","",Line[DWG Layer Name])</f>
        <v/>
      </c>
      <c r="C464" s="3" t="str">
        <f>IF(Line[DWG Handle]="","",Line[DWG Handle])</f>
        <v/>
      </c>
      <c r="D464" s="58" t="str">
        <f>IF(Line[Approx Centroid X]="","",Line[Approx Centroid X])</f>
        <v/>
      </c>
      <c r="E464" s="58" t="str">
        <f>IF(Line[Approx Centroid Y]="","",Line[Approx Centroid Y])</f>
        <v/>
      </c>
      <c r="F464" s="3" t="str">
        <f>IF(Line[Replacement Asset]="","",Line[Replacement Asset])</f>
        <v/>
      </c>
      <c r="G464" s="3" t="str">
        <f>IF(Line[Asset ID]="","",UPPER(Line[Asset ID]))</f>
        <v/>
      </c>
      <c r="H464" s="3" t="str">
        <f>IF(Line[Asset Group]="","",VLOOKUP(Line[Asset Group],asset_grp_line,4,FALSE))</f>
        <v/>
      </c>
      <c r="I464" s="3" t="str">
        <f>IF(Line[Asset Group]="","",VLOOKUP(Line[Asset Group],asset_grp_line,2,FALSE))</f>
        <v/>
      </c>
      <c r="J464" s="3" t="str">
        <f>IF(Line[Asset Group]="","",VLOOKUP(Line[Asset Group],asset_grp_line,3,FALSE))</f>
        <v/>
      </c>
      <c r="K464" s="3" t="str">
        <f>IF(Line[Asset Group]="","",VLOOKUP(Line[Asset Type],type_master_list,2,FALSE))</f>
        <v/>
      </c>
      <c r="L464" s="3" t="str">
        <f>IF(Line[Asset Name]="","",PROPER(Line[Asset Name]))</f>
        <v/>
      </c>
      <c r="M464" s="11" t="str">
        <f>IF(Line[Install Date]="","",(Line[Install Date]))</f>
        <v/>
      </c>
      <c r="N464" s="3" t="str">
        <f>IF(Line[Note]="","",PROPER(Line[Note]))</f>
        <v/>
      </c>
      <c r="O464" s="3" t="str">
        <f>IF(Line[Resource Consent Number]="","",UPPER(Line[Resource Consent Number]))</f>
        <v/>
      </c>
      <c r="P464" s="53" t="str">
        <f>IF(Line[Asset Unit Cost]="","",Line[Asset Unit Cost])</f>
        <v/>
      </c>
      <c r="Q464" s="3" t="str">
        <f>IF(Line[Added By]="","",UPPER(Line[Added By]))</f>
        <v/>
      </c>
      <c r="R464" s="11" t="str">
        <f>IF(Line[Added Date]="","",(Line[Added Date]))</f>
        <v/>
      </c>
      <c r="S464" s="3" t="str">
        <f>IF(Line[Z COORD]="","",PROPER(Line[Z COORD]))</f>
        <v/>
      </c>
      <c r="T464" s="3" t="str">
        <f>IF(Line[Asset Description]="","",PROPER(Line[Asset Description]))</f>
        <v/>
      </c>
      <c r="U464" s="3" t="str">
        <f>IF(Line[Asset Group]="","",VLOOKUP(Line[Wall SubType],subdom_master_gdb,2,FALSE))</f>
        <v/>
      </c>
      <c r="V464" s="3" t="str">
        <f>IF(Line[Asset Group]="","",VLOOKUP(Line[Material],material_master,2,FALSE))</f>
        <v/>
      </c>
      <c r="W464" s="3" t="str">
        <f>IF(Line[Height m]="","",Line[Height m])</f>
        <v/>
      </c>
      <c r="X464" s="3" t="str">
        <f>IF(Line[Length m]="","",Line[Length m])</f>
        <v/>
      </c>
      <c r="Y464" s="3" t="str">
        <f>IF(Line[Width m]="","",Line[Width m])</f>
        <v/>
      </c>
      <c r="Z464" s="3" t="str">
        <f>IF(Line[Asset Group]="","",VLOOKUP(Line[Purpose],f_g_function,2,FALSE))</f>
        <v/>
      </c>
      <c r="AA464" s="3" t="str">
        <f>IF(Line[Asset Group]="","",VLOOKUP(Line[Post Material],material_master,2,FALSE))</f>
        <v/>
      </c>
      <c r="AB464" s="3" t="str">
        <f>IF(Line[Pipe Diameter mm]="","",Line[Pipe Diameter mm])</f>
        <v/>
      </c>
      <c r="AC464" s="3" t="str">
        <f>IF(Line[Asset Group]="","",VLOOKUP(Line[Pipe Material],irrigation_pipe_material,2,FALSE))</f>
        <v/>
      </c>
      <c r="AD464" s="3" t="str">
        <f>IF(Line[Asset Group]="","",VLOOKUP(Line[System],irrigation_system,2,FALSE))</f>
        <v/>
      </c>
      <c r="AE464" s="3" t="str">
        <f>IF(Line[Asset Group]="","",VLOOKUP(Line[Status],irrigation_status,2,FALSE))</f>
        <v/>
      </c>
      <c r="AF464" s="3" t="str">
        <f>IF(Line[Asset Group]="","",VLOOKUP(Line[Surface],subdom_master_gdb,2,FALSE))</f>
        <v/>
      </c>
      <c r="AG464" s="3" t="str">
        <f>IF(Line[Surface Layer Depth mm]="","",Line[Surface Layer Depth mm])</f>
        <v/>
      </c>
      <c r="AH464" s="3" t="str">
        <f>IF(Line[Av Width m]="","",Line[Av Width m])</f>
        <v/>
      </c>
      <c r="AI464" s="3" t="str">
        <f>IF(Line[Asset Group]="","",VLOOKUP(Line[Cycle],yes_no,2,FALSE))</f>
        <v/>
      </c>
      <c r="AJ464" s="3" t="str">
        <f>IF(Line[Asset Group]="","",VLOOKUP(Line[Species],hedge_species,2,FALSE))</f>
        <v/>
      </c>
    </row>
    <row r="465" spans="1:36" s="3" customFormat="1" x14ac:dyDescent="0.2">
      <c r="A465" s="3" t="str">
        <f>IF(Line[DWG File Name]="","",Line[DWG File Name])</f>
        <v/>
      </c>
      <c r="B465" s="3" t="str">
        <f>IF(Line[DWG Layer Name]="","",Line[DWG Layer Name])</f>
        <v/>
      </c>
      <c r="C465" s="3" t="str">
        <f>IF(Line[DWG Handle]="","",Line[DWG Handle])</f>
        <v/>
      </c>
      <c r="D465" s="58" t="str">
        <f>IF(Line[Approx Centroid X]="","",Line[Approx Centroid X])</f>
        <v/>
      </c>
      <c r="E465" s="58" t="str">
        <f>IF(Line[Approx Centroid Y]="","",Line[Approx Centroid Y])</f>
        <v/>
      </c>
      <c r="F465" s="3" t="str">
        <f>IF(Line[Replacement Asset]="","",Line[Replacement Asset])</f>
        <v/>
      </c>
      <c r="G465" s="3" t="str">
        <f>IF(Line[Asset ID]="","",UPPER(Line[Asset ID]))</f>
        <v/>
      </c>
      <c r="H465" s="3" t="str">
        <f>IF(Line[Asset Group]="","",VLOOKUP(Line[Asset Group],asset_grp_line,4,FALSE))</f>
        <v/>
      </c>
      <c r="I465" s="3" t="str">
        <f>IF(Line[Asset Group]="","",VLOOKUP(Line[Asset Group],asset_grp_line,2,FALSE))</f>
        <v/>
      </c>
      <c r="J465" s="3" t="str">
        <f>IF(Line[Asset Group]="","",VLOOKUP(Line[Asset Group],asset_grp_line,3,FALSE))</f>
        <v/>
      </c>
      <c r="K465" s="3" t="str">
        <f>IF(Line[Asset Group]="","",VLOOKUP(Line[Asset Type],type_master_list,2,FALSE))</f>
        <v/>
      </c>
      <c r="L465" s="3" t="str">
        <f>IF(Line[Asset Name]="","",PROPER(Line[Asset Name]))</f>
        <v/>
      </c>
      <c r="M465" s="11" t="str">
        <f>IF(Line[Install Date]="","",(Line[Install Date]))</f>
        <v/>
      </c>
      <c r="N465" s="3" t="str">
        <f>IF(Line[Note]="","",PROPER(Line[Note]))</f>
        <v/>
      </c>
      <c r="O465" s="3" t="str">
        <f>IF(Line[Resource Consent Number]="","",UPPER(Line[Resource Consent Number]))</f>
        <v/>
      </c>
      <c r="P465" s="53" t="str">
        <f>IF(Line[Asset Unit Cost]="","",Line[Asset Unit Cost])</f>
        <v/>
      </c>
      <c r="Q465" s="3" t="str">
        <f>IF(Line[Added By]="","",UPPER(Line[Added By]))</f>
        <v/>
      </c>
      <c r="R465" s="11" t="str">
        <f>IF(Line[Added Date]="","",(Line[Added Date]))</f>
        <v/>
      </c>
      <c r="S465" s="3" t="str">
        <f>IF(Line[Z COORD]="","",PROPER(Line[Z COORD]))</f>
        <v/>
      </c>
      <c r="T465" s="3" t="str">
        <f>IF(Line[Asset Description]="","",PROPER(Line[Asset Description]))</f>
        <v/>
      </c>
      <c r="U465" s="3" t="str">
        <f>IF(Line[Asset Group]="","",VLOOKUP(Line[Wall SubType],subdom_master_gdb,2,FALSE))</f>
        <v/>
      </c>
      <c r="V465" s="3" t="str">
        <f>IF(Line[Asset Group]="","",VLOOKUP(Line[Material],material_master,2,FALSE))</f>
        <v/>
      </c>
      <c r="W465" s="3" t="str">
        <f>IF(Line[Height m]="","",Line[Height m])</f>
        <v/>
      </c>
      <c r="X465" s="3" t="str">
        <f>IF(Line[Length m]="","",Line[Length m])</f>
        <v/>
      </c>
      <c r="Y465" s="3" t="str">
        <f>IF(Line[Width m]="","",Line[Width m])</f>
        <v/>
      </c>
      <c r="Z465" s="3" t="str">
        <f>IF(Line[Asset Group]="","",VLOOKUP(Line[Purpose],f_g_function,2,FALSE))</f>
        <v/>
      </c>
      <c r="AA465" s="3" t="str">
        <f>IF(Line[Asset Group]="","",VLOOKUP(Line[Post Material],material_master,2,FALSE))</f>
        <v/>
      </c>
      <c r="AB465" s="3" t="str">
        <f>IF(Line[Pipe Diameter mm]="","",Line[Pipe Diameter mm])</f>
        <v/>
      </c>
      <c r="AC465" s="3" t="str">
        <f>IF(Line[Asset Group]="","",VLOOKUP(Line[Pipe Material],irrigation_pipe_material,2,FALSE))</f>
        <v/>
      </c>
      <c r="AD465" s="3" t="str">
        <f>IF(Line[Asset Group]="","",VLOOKUP(Line[System],irrigation_system,2,FALSE))</f>
        <v/>
      </c>
      <c r="AE465" s="3" t="str">
        <f>IF(Line[Asset Group]="","",VLOOKUP(Line[Status],irrigation_status,2,FALSE))</f>
        <v/>
      </c>
      <c r="AF465" s="3" t="str">
        <f>IF(Line[Asset Group]="","",VLOOKUP(Line[Surface],subdom_master_gdb,2,FALSE))</f>
        <v/>
      </c>
      <c r="AG465" s="3" t="str">
        <f>IF(Line[Surface Layer Depth mm]="","",Line[Surface Layer Depth mm])</f>
        <v/>
      </c>
      <c r="AH465" s="3" t="str">
        <f>IF(Line[Av Width m]="","",Line[Av Width m])</f>
        <v/>
      </c>
      <c r="AI465" s="3" t="str">
        <f>IF(Line[Asset Group]="","",VLOOKUP(Line[Cycle],yes_no,2,FALSE))</f>
        <v/>
      </c>
      <c r="AJ465" s="3" t="str">
        <f>IF(Line[Asset Group]="","",VLOOKUP(Line[Species],hedge_species,2,FALSE))</f>
        <v/>
      </c>
    </row>
    <row r="466" spans="1:36" s="3" customFormat="1" x14ac:dyDescent="0.2">
      <c r="A466" s="3" t="str">
        <f>IF(Line[DWG File Name]="","",Line[DWG File Name])</f>
        <v/>
      </c>
      <c r="B466" s="3" t="str">
        <f>IF(Line[DWG Layer Name]="","",Line[DWG Layer Name])</f>
        <v/>
      </c>
      <c r="C466" s="3" t="str">
        <f>IF(Line[DWG Handle]="","",Line[DWG Handle])</f>
        <v/>
      </c>
      <c r="D466" s="58" t="str">
        <f>IF(Line[Approx Centroid X]="","",Line[Approx Centroid X])</f>
        <v/>
      </c>
      <c r="E466" s="58" t="str">
        <f>IF(Line[Approx Centroid Y]="","",Line[Approx Centroid Y])</f>
        <v/>
      </c>
      <c r="F466" s="3" t="str">
        <f>IF(Line[Replacement Asset]="","",Line[Replacement Asset])</f>
        <v/>
      </c>
      <c r="G466" s="3" t="str">
        <f>IF(Line[Asset ID]="","",UPPER(Line[Asset ID]))</f>
        <v/>
      </c>
      <c r="H466" s="3" t="str">
        <f>IF(Line[Asset Group]="","",VLOOKUP(Line[Asset Group],asset_grp_line,4,FALSE))</f>
        <v/>
      </c>
      <c r="I466" s="3" t="str">
        <f>IF(Line[Asset Group]="","",VLOOKUP(Line[Asset Group],asset_grp_line,2,FALSE))</f>
        <v/>
      </c>
      <c r="J466" s="3" t="str">
        <f>IF(Line[Asset Group]="","",VLOOKUP(Line[Asset Group],asset_grp_line,3,FALSE))</f>
        <v/>
      </c>
      <c r="K466" s="3" t="str">
        <f>IF(Line[Asset Group]="","",VLOOKUP(Line[Asset Type],type_master_list,2,FALSE))</f>
        <v/>
      </c>
      <c r="L466" s="3" t="str">
        <f>IF(Line[Asset Name]="","",PROPER(Line[Asset Name]))</f>
        <v/>
      </c>
      <c r="M466" s="11" t="str">
        <f>IF(Line[Install Date]="","",(Line[Install Date]))</f>
        <v/>
      </c>
      <c r="N466" s="3" t="str">
        <f>IF(Line[Note]="","",PROPER(Line[Note]))</f>
        <v/>
      </c>
      <c r="O466" s="3" t="str">
        <f>IF(Line[Resource Consent Number]="","",UPPER(Line[Resource Consent Number]))</f>
        <v/>
      </c>
      <c r="P466" s="53" t="str">
        <f>IF(Line[Asset Unit Cost]="","",Line[Asset Unit Cost])</f>
        <v/>
      </c>
      <c r="Q466" s="3" t="str">
        <f>IF(Line[Added By]="","",UPPER(Line[Added By]))</f>
        <v/>
      </c>
      <c r="R466" s="11" t="str">
        <f>IF(Line[Added Date]="","",(Line[Added Date]))</f>
        <v/>
      </c>
      <c r="S466" s="3" t="str">
        <f>IF(Line[Z COORD]="","",PROPER(Line[Z COORD]))</f>
        <v/>
      </c>
      <c r="T466" s="3" t="str">
        <f>IF(Line[Asset Description]="","",PROPER(Line[Asset Description]))</f>
        <v/>
      </c>
      <c r="U466" s="3" t="str">
        <f>IF(Line[Asset Group]="","",VLOOKUP(Line[Wall SubType],subdom_master_gdb,2,FALSE))</f>
        <v/>
      </c>
      <c r="V466" s="3" t="str">
        <f>IF(Line[Asset Group]="","",VLOOKUP(Line[Material],material_master,2,FALSE))</f>
        <v/>
      </c>
      <c r="W466" s="3" t="str">
        <f>IF(Line[Height m]="","",Line[Height m])</f>
        <v/>
      </c>
      <c r="X466" s="3" t="str">
        <f>IF(Line[Length m]="","",Line[Length m])</f>
        <v/>
      </c>
      <c r="Y466" s="3" t="str">
        <f>IF(Line[Width m]="","",Line[Width m])</f>
        <v/>
      </c>
      <c r="Z466" s="3" t="str">
        <f>IF(Line[Asset Group]="","",VLOOKUP(Line[Purpose],f_g_function,2,FALSE))</f>
        <v/>
      </c>
      <c r="AA466" s="3" t="str">
        <f>IF(Line[Asset Group]="","",VLOOKUP(Line[Post Material],material_master,2,FALSE))</f>
        <v/>
      </c>
      <c r="AB466" s="3" t="str">
        <f>IF(Line[Pipe Diameter mm]="","",Line[Pipe Diameter mm])</f>
        <v/>
      </c>
      <c r="AC466" s="3" t="str">
        <f>IF(Line[Asset Group]="","",VLOOKUP(Line[Pipe Material],irrigation_pipe_material,2,FALSE))</f>
        <v/>
      </c>
      <c r="AD466" s="3" t="str">
        <f>IF(Line[Asset Group]="","",VLOOKUP(Line[System],irrigation_system,2,FALSE))</f>
        <v/>
      </c>
      <c r="AE466" s="3" t="str">
        <f>IF(Line[Asset Group]="","",VLOOKUP(Line[Status],irrigation_status,2,FALSE))</f>
        <v/>
      </c>
      <c r="AF466" s="3" t="str">
        <f>IF(Line[Asset Group]="","",VLOOKUP(Line[Surface],subdom_master_gdb,2,FALSE))</f>
        <v/>
      </c>
      <c r="AG466" s="3" t="str">
        <f>IF(Line[Surface Layer Depth mm]="","",Line[Surface Layer Depth mm])</f>
        <v/>
      </c>
      <c r="AH466" s="3" t="str">
        <f>IF(Line[Av Width m]="","",Line[Av Width m])</f>
        <v/>
      </c>
      <c r="AI466" s="3" t="str">
        <f>IF(Line[Asset Group]="","",VLOOKUP(Line[Cycle],yes_no,2,FALSE))</f>
        <v/>
      </c>
      <c r="AJ466" s="3" t="str">
        <f>IF(Line[Asset Group]="","",VLOOKUP(Line[Species],hedge_species,2,FALSE))</f>
        <v/>
      </c>
    </row>
    <row r="467" spans="1:36" s="3" customFormat="1" x14ac:dyDescent="0.2">
      <c r="A467" s="3" t="str">
        <f>IF(Line[DWG File Name]="","",Line[DWG File Name])</f>
        <v/>
      </c>
      <c r="B467" s="3" t="str">
        <f>IF(Line[DWG Layer Name]="","",Line[DWG Layer Name])</f>
        <v/>
      </c>
      <c r="C467" s="3" t="str">
        <f>IF(Line[DWG Handle]="","",Line[DWG Handle])</f>
        <v/>
      </c>
      <c r="D467" s="58" t="str">
        <f>IF(Line[Approx Centroid X]="","",Line[Approx Centroid X])</f>
        <v/>
      </c>
      <c r="E467" s="58" t="str">
        <f>IF(Line[Approx Centroid Y]="","",Line[Approx Centroid Y])</f>
        <v/>
      </c>
      <c r="F467" s="3" t="str">
        <f>IF(Line[Replacement Asset]="","",Line[Replacement Asset])</f>
        <v/>
      </c>
      <c r="G467" s="3" t="str">
        <f>IF(Line[Asset ID]="","",UPPER(Line[Asset ID]))</f>
        <v/>
      </c>
      <c r="H467" s="3" t="str">
        <f>IF(Line[Asset Group]="","",VLOOKUP(Line[Asset Group],asset_grp_line,4,FALSE))</f>
        <v/>
      </c>
      <c r="I467" s="3" t="str">
        <f>IF(Line[Asset Group]="","",VLOOKUP(Line[Asset Group],asset_grp_line,2,FALSE))</f>
        <v/>
      </c>
      <c r="J467" s="3" t="str">
        <f>IF(Line[Asset Group]="","",VLOOKUP(Line[Asset Group],asset_grp_line,3,FALSE))</f>
        <v/>
      </c>
      <c r="K467" s="3" t="str">
        <f>IF(Line[Asset Group]="","",VLOOKUP(Line[Asset Type],type_master_list,2,FALSE))</f>
        <v/>
      </c>
      <c r="L467" s="3" t="str">
        <f>IF(Line[Asset Name]="","",PROPER(Line[Asset Name]))</f>
        <v/>
      </c>
      <c r="M467" s="11" t="str">
        <f>IF(Line[Install Date]="","",(Line[Install Date]))</f>
        <v/>
      </c>
      <c r="N467" s="3" t="str">
        <f>IF(Line[Note]="","",PROPER(Line[Note]))</f>
        <v/>
      </c>
      <c r="O467" s="3" t="str">
        <f>IF(Line[Resource Consent Number]="","",UPPER(Line[Resource Consent Number]))</f>
        <v/>
      </c>
      <c r="P467" s="53" t="str">
        <f>IF(Line[Asset Unit Cost]="","",Line[Asset Unit Cost])</f>
        <v/>
      </c>
      <c r="Q467" s="3" t="str">
        <f>IF(Line[Added By]="","",UPPER(Line[Added By]))</f>
        <v/>
      </c>
      <c r="R467" s="11" t="str">
        <f>IF(Line[Added Date]="","",(Line[Added Date]))</f>
        <v/>
      </c>
      <c r="S467" s="3" t="str">
        <f>IF(Line[Z COORD]="","",PROPER(Line[Z COORD]))</f>
        <v/>
      </c>
      <c r="T467" s="3" t="str">
        <f>IF(Line[Asset Description]="","",PROPER(Line[Asset Description]))</f>
        <v/>
      </c>
      <c r="U467" s="3" t="str">
        <f>IF(Line[Asset Group]="","",VLOOKUP(Line[Wall SubType],subdom_master_gdb,2,FALSE))</f>
        <v/>
      </c>
      <c r="V467" s="3" t="str">
        <f>IF(Line[Asset Group]="","",VLOOKUP(Line[Material],material_master,2,FALSE))</f>
        <v/>
      </c>
      <c r="W467" s="3" t="str">
        <f>IF(Line[Height m]="","",Line[Height m])</f>
        <v/>
      </c>
      <c r="X467" s="3" t="str">
        <f>IF(Line[Length m]="","",Line[Length m])</f>
        <v/>
      </c>
      <c r="Y467" s="3" t="str">
        <f>IF(Line[Width m]="","",Line[Width m])</f>
        <v/>
      </c>
      <c r="Z467" s="3" t="str">
        <f>IF(Line[Asset Group]="","",VLOOKUP(Line[Purpose],f_g_function,2,FALSE))</f>
        <v/>
      </c>
      <c r="AA467" s="3" t="str">
        <f>IF(Line[Asset Group]="","",VLOOKUP(Line[Post Material],material_master,2,FALSE))</f>
        <v/>
      </c>
      <c r="AB467" s="3" t="str">
        <f>IF(Line[Pipe Diameter mm]="","",Line[Pipe Diameter mm])</f>
        <v/>
      </c>
      <c r="AC467" s="3" t="str">
        <f>IF(Line[Asset Group]="","",VLOOKUP(Line[Pipe Material],irrigation_pipe_material,2,FALSE))</f>
        <v/>
      </c>
      <c r="AD467" s="3" t="str">
        <f>IF(Line[Asset Group]="","",VLOOKUP(Line[System],irrigation_system,2,FALSE))</f>
        <v/>
      </c>
      <c r="AE467" s="3" t="str">
        <f>IF(Line[Asset Group]="","",VLOOKUP(Line[Status],irrigation_status,2,FALSE))</f>
        <v/>
      </c>
      <c r="AF467" s="3" t="str">
        <f>IF(Line[Asset Group]="","",VLOOKUP(Line[Surface],subdom_master_gdb,2,FALSE))</f>
        <v/>
      </c>
      <c r="AG467" s="3" t="str">
        <f>IF(Line[Surface Layer Depth mm]="","",Line[Surface Layer Depth mm])</f>
        <v/>
      </c>
      <c r="AH467" s="3" t="str">
        <f>IF(Line[Av Width m]="","",Line[Av Width m])</f>
        <v/>
      </c>
      <c r="AI467" s="3" t="str">
        <f>IF(Line[Asset Group]="","",VLOOKUP(Line[Cycle],yes_no,2,FALSE))</f>
        <v/>
      </c>
      <c r="AJ467" s="3" t="str">
        <f>IF(Line[Asset Group]="","",VLOOKUP(Line[Species],hedge_species,2,FALSE))</f>
        <v/>
      </c>
    </row>
    <row r="468" spans="1:36" s="3" customFormat="1" x14ac:dyDescent="0.2">
      <c r="A468" s="3" t="str">
        <f>IF(Line[DWG File Name]="","",Line[DWG File Name])</f>
        <v/>
      </c>
      <c r="B468" s="3" t="str">
        <f>IF(Line[DWG Layer Name]="","",Line[DWG Layer Name])</f>
        <v/>
      </c>
      <c r="C468" s="3" t="str">
        <f>IF(Line[DWG Handle]="","",Line[DWG Handle])</f>
        <v/>
      </c>
      <c r="D468" s="58" t="str">
        <f>IF(Line[Approx Centroid X]="","",Line[Approx Centroid X])</f>
        <v/>
      </c>
      <c r="E468" s="58" t="str">
        <f>IF(Line[Approx Centroid Y]="","",Line[Approx Centroid Y])</f>
        <v/>
      </c>
      <c r="F468" s="3" t="str">
        <f>IF(Line[Replacement Asset]="","",Line[Replacement Asset])</f>
        <v/>
      </c>
      <c r="G468" s="3" t="str">
        <f>IF(Line[Asset ID]="","",UPPER(Line[Asset ID]))</f>
        <v/>
      </c>
      <c r="H468" s="3" t="str">
        <f>IF(Line[Asset Group]="","",VLOOKUP(Line[Asset Group],asset_grp_line,4,FALSE))</f>
        <v/>
      </c>
      <c r="I468" s="3" t="str">
        <f>IF(Line[Asset Group]="","",VLOOKUP(Line[Asset Group],asset_grp_line,2,FALSE))</f>
        <v/>
      </c>
      <c r="J468" s="3" t="str">
        <f>IF(Line[Asset Group]="","",VLOOKUP(Line[Asset Group],asset_grp_line,3,FALSE))</f>
        <v/>
      </c>
      <c r="K468" s="3" t="str">
        <f>IF(Line[Asset Group]="","",VLOOKUP(Line[Asset Type],type_master_list,2,FALSE))</f>
        <v/>
      </c>
      <c r="L468" s="3" t="str">
        <f>IF(Line[Asset Name]="","",PROPER(Line[Asset Name]))</f>
        <v/>
      </c>
      <c r="M468" s="11" t="str">
        <f>IF(Line[Install Date]="","",(Line[Install Date]))</f>
        <v/>
      </c>
      <c r="N468" s="3" t="str">
        <f>IF(Line[Note]="","",PROPER(Line[Note]))</f>
        <v/>
      </c>
      <c r="O468" s="3" t="str">
        <f>IF(Line[Resource Consent Number]="","",UPPER(Line[Resource Consent Number]))</f>
        <v/>
      </c>
      <c r="P468" s="53" t="str">
        <f>IF(Line[Asset Unit Cost]="","",Line[Asset Unit Cost])</f>
        <v/>
      </c>
      <c r="Q468" s="3" t="str">
        <f>IF(Line[Added By]="","",UPPER(Line[Added By]))</f>
        <v/>
      </c>
      <c r="R468" s="11" t="str">
        <f>IF(Line[Added Date]="","",(Line[Added Date]))</f>
        <v/>
      </c>
      <c r="S468" s="3" t="str">
        <f>IF(Line[Z COORD]="","",PROPER(Line[Z COORD]))</f>
        <v/>
      </c>
      <c r="T468" s="3" t="str">
        <f>IF(Line[Asset Description]="","",PROPER(Line[Asset Description]))</f>
        <v/>
      </c>
      <c r="U468" s="3" t="str">
        <f>IF(Line[Asset Group]="","",VLOOKUP(Line[Wall SubType],subdom_master_gdb,2,FALSE))</f>
        <v/>
      </c>
      <c r="V468" s="3" t="str">
        <f>IF(Line[Asset Group]="","",VLOOKUP(Line[Material],material_master,2,FALSE))</f>
        <v/>
      </c>
      <c r="W468" s="3" t="str">
        <f>IF(Line[Height m]="","",Line[Height m])</f>
        <v/>
      </c>
      <c r="X468" s="3" t="str">
        <f>IF(Line[Length m]="","",Line[Length m])</f>
        <v/>
      </c>
      <c r="Y468" s="3" t="str">
        <f>IF(Line[Width m]="","",Line[Width m])</f>
        <v/>
      </c>
      <c r="Z468" s="3" t="str">
        <f>IF(Line[Asset Group]="","",VLOOKUP(Line[Purpose],f_g_function,2,FALSE))</f>
        <v/>
      </c>
      <c r="AA468" s="3" t="str">
        <f>IF(Line[Asset Group]="","",VLOOKUP(Line[Post Material],material_master,2,FALSE))</f>
        <v/>
      </c>
      <c r="AB468" s="3" t="str">
        <f>IF(Line[Pipe Diameter mm]="","",Line[Pipe Diameter mm])</f>
        <v/>
      </c>
      <c r="AC468" s="3" t="str">
        <f>IF(Line[Asset Group]="","",VLOOKUP(Line[Pipe Material],irrigation_pipe_material,2,FALSE))</f>
        <v/>
      </c>
      <c r="AD468" s="3" t="str">
        <f>IF(Line[Asset Group]="","",VLOOKUP(Line[System],irrigation_system,2,FALSE))</f>
        <v/>
      </c>
      <c r="AE468" s="3" t="str">
        <f>IF(Line[Asset Group]="","",VLOOKUP(Line[Status],irrigation_status,2,FALSE))</f>
        <v/>
      </c>
      <c r="AF468" s="3" t="str">
        <f>IF(Line[Asset Group]="","",VLOOKUP(Line[Surface],subdom_master_gdb,2,FALSE))</f>
        <v/>
      </c>
      <c r="AG468" s="3" t="str">
        <f>IF(Line[Surface Layer Depth mm]="","",Line[Surface Layer Depth mm])</f>
        <v/>
      </c>
      <c r="AH468" s="3" t="str">
        <f>IF(Line[Av Width m]="","",Line[Av Width m])</f>
        <v/>
      </c>
      <c r="AI468" s="3" t="str">
        <f>IF(Line[Asset Group]="","",VLOOKUP(Line[Cycle],yes_no,2,FALSE))</f>
        <v/>
      </c>
      <c r="AJ468" s="3" t="str">
        <f>IF(Line[Asset Group]="","",VLOOKUP(Line[Species],hedge_species,2,FALSE))</f>
        <v/>
      </c>
    </row>
    <row r="469" spans="1:36" s="3" customFormat="1" x14ac:dyDescent="0.2">
      <c r="A469" s="3" t="str">
        <f>IF(Line[DWG File Name]="","",Line[DWG File Name])</f>
        <v/>
      </c>
      <c r="B469" s="3" t="str">
        <f>IF(Line[DWG Layer Name]="","",Line[DWG Layer Name])</f>
        <v/>
      </c>
      <c r="C469" s="3" t="str">
        <f>IF(Line[DWG Handle]="","",Line[DWG Handle])</f>
        <v/>
      </c>
      <c r="D469" s="58" t="str">
        <f>IF(Line[Approx Centroid X]="","",Line[Approx Centroid X])</f>
        <v/>
      </c>
      <c r="E469" s="58" t="str">
        <f>IF(Line[Approx Centroid Y]="","",Line[Approx Centroid Y])</f>
        <v/>
      </c>
      <c r="F469" s="3" t="str">
        <f>IF(Line[Replacement Asset]="","",Line[Replacement Asset])</f>
        <v/>
      </c>
      <c r="G469" s="3" t="str">
        <f>IF(Line[Asset ID]="","",UPPER(Line[Asset ID]))</f>
        <v/>
      </c>
      <c r="H469" s="3" t="str">
        <f>IF(Line[Asset Group]="","",VLOOKUP(Line[Asset Group],asset_grp_line,4,FALSE))</f>
        <v/>
      </c>
      <c r="I469" s="3" t="str">
        <f>IF(Line[Asset Group]="","",VLOOKUP(Line[Asset Group],asset_grp_line,2,FALSE))</f>
        <v/>
      </c>
      <c r="J469" s="3" t="str">
        <f>IF(Line[Asset Group]="","",VLOOKUP(Line[Asset Group],asset_grp_line,3,FALSE))</f>
        <v/>
      </c>
      <c r="K469" s="3" t="str">
        <f>IF(Line[Asset Group]="","",VLOOKUP(Line[Asset Type],type_master_list,2,FALSE))</f>
        <v/>
      </c>
      <c r="L469" s="3" t="str">
        <f>IF(Line[Asset Name]="","",PROPER(Line[Asset Name]))</f>
        <v/>
      </c>
      <c r="M469" s="11" t="str">
        <f>IF(Line[Install Date]="","",(Line[Install Date]))</f>
        <v/>
      </c>
      <c r="N469" s="3" t="str">
        <f>IF(Line[Note]="","",PROPER(Line[Note]))</f>
        <v/>
      </c>
      <c r="O469" s="3" t="str">
        <f>IF(Line[Resource Consent Number]="","",UPPER(Line[Resource Consent Number]))</f>
        <v/>
      </c>
      <c r="P469" s="53" t="str">
        <f>IF(Line[Asset Unit Cost]="","",Line[Asset Unit Cost])</f>
        <v/>
      </c>
      <c r="Q469" s="3" t="str">
        <f>IF(Line[Added By]="","",UPPER(Line[Added By]))</f>
        <v/>
      </c>
      <c r="R469" s="11" t="str">
        <f>IF(Line[Added Date]="","",(Line[Added Date]))</f>
        <v/>
      </c>
      <c r="S469" s="3" t="str">
        <f>IF(Line[Z COORD]="","",PROPER(Line[Z COORD]))</f>
        <v/>
      </c>
      <c r="T469" s="3" t="str">
        <f>IF(Line[Asset Description]="","",PROPER(Line[Asset Description]))</f>
        <v/>
      </c>
      <c r="U469" s="3" t="str">
        <f>IF(Line[Asset Group]="","",VLOOKUP(Line[Wall SubType],subdom_master_gdb,2,FALSE))</f>
        <v/>
      </c>
      <c r="V469" s="3" t="str">
        <f>IF(Line[Asset Group]="","",VLOOKUP(Line[Material],material_master,2,FALSE))</f>
        <v/>
      </c>
      <c r="W469" s="3" t="str">
        <f>IF(Line[Height m]="","",Line[Height m])</f>
        <v/>
      </c>
      <c r="X469" s="3" t="str">
        <f>IF(Line[Length m]="","",Line[Length m])</f>
        <v/>
      </c>
      <c r="Y469" s="3" t="str">
        <f>IF(Line[Width m]="","",Line[Width m])</f>
        <v/>
      </c>
      <c r="Z469" s="3" t="str">
        <f>IF(Line[Asset Group]="","",VLOOKUP(Line[Purpose],f_g_function,2,FALSE))</f>
        <v/>
      </c>
      <c r="AA469" s="3" t="str">
        <f>IF(Line[Asset Group]="","",VLOOKUP(Line[Post Material],material_master,2,FALSE))</f>
        <v/>
      </c>
      <c r="AB469" s="3" t="str">
        <f>IF(Line[Pipe Diameter mm]="","",Line[Pipe Diameter mm])</f>
        <v/>
      </c>
      <c r="AC469" s="3" t="str">
        <f>IF(Line[Asset Group]="","",VLOOKUP(Line[Pipe Material],irrigation_pipe_material,2,FALSE))</f>
        <v/>
      </c>
      <c r="AD469" s="3" t="str">
        <f>IF(Line[Asset Group]="","",VLOOKUP(Line[System],irrigation_system,2,FALSE))</f>
        <v/>
      </c>
      <c r="AE469" s="3" t="str">
        <f>IF(Line[Asset Group]="","",VLOOKUP(Line[Status],irrigation_status,2,FALSE))</f>
        <v/>
      </c>
      <c r="AF469" s="3" t="str">
        <f>IF(Line[Asset Group]="","",VLOOKUP(Line[Surface],subdom_master_gdb,2,FALSE))</f>
        <v/>
      </c>
      <c r="AG469" s="3" t="str">
        <f>IF(Line[Surface Layer Depth mm]="","",Line[Surface Layer Depth mm])</f>
        <v/>
      </c>
      <c r="AH469" s="3" t="str">
        <f>IF(Line[Av Width m]="","",Line[Av Width m])</f>
        <v/>
      </c>
      <c r="AI469" s="3" t="str">
        <f>IF(Line[Asset Group]="","",VLOOKUP(Line[Cycle],yes_no,2,FALSE))</f>
        <v/>
      </c>
      <c r="AJ469" s="3" t="str">
        <f>IF(Line[Asset Group]="","",VLOOKUP(Line[Species],hedge_species,2,FALSE))</f>
        <v/>
      </c>
    </row>
    <row r="470" spans="1:36" s="3" customFormat="1" x14ac:dyDescent="0.2">
      <c r="A470" s="3" t="str">
        <f>IF(Line[DWG File Name]="","",Line[DWG File Name])</f>
        <v/>
      </c>
      <c r="B470" s="3" t="str">
        <f>IF(Line[DWG Layer Name]="","",Line[DWG Layer Name])</f>
        <v/>
      </c>
      <c r="C470" s="3" t="str">
        <f>IF(Line[DWG Handle]="","",Line[DWG Handle])</f>
        <v/>
      </c>
      <c r="D470" s="58" t="str">
        <f>IF(Line[Approx Centroid X]="","",Line[Approx Centroid X])</f>
        <v/>
      </c>
      <c r="E470" s="58" t="str">
        <f>IF(Line[Approx Centroid Y]="","",Line[Approx Centroid Y])</f>
        <v/>
      </c>
      <c r="F470" s="3" t="str">
        <f>IF(Line[Replacement Asset]="","",Line[Replacement Asset])</f>
        <v/>
      </c>
      <c r="G470" s="3" t="str">
        <f>IF(Line[Asset ID]="","",UPPER(Line[Asset ID]))</f>
        <v/>
      </c>
      <c r="H470" s="3" t="str">
        <f>IF(Line[Asset Group]="","",VLOOKUP(Line[Asset Group],asset_grp_line,4,FALSE))</f>
        <v/>
      </c>
      <c r="I470" s="3" t="str">
        <f>IF(Line[Asset Group]="","",VLOOKUP(Line[Asset Group],asset_grp_line,2,FALSE))</f>
        <v/>
      </c>
      <c r="J470" s="3" t="str">
        <f>IF(Line[Asset Group]="","",VLOOKUP(Line[Asset Group],asset_grp_line,3,FALSE))</f>
        <v/>
      </c>
      <c r="K470" s="3" t="str">
        <f>IF(Line[Asset Group]="","",VLOOKUP(Line[Asset Type],type_master_list,2,FALSE))</f>
        <v/>
      </c>
      <c r="L470" s="3" t="str">
        <f>IF(Line[Asset Name]="","",PROPER(Line[Asset Name]))</f>
        <v/>
      </c>
      <c r="M470" s="11" t="str">
        <f>IF(Line[Install Date]="","",(Line[Install Date]))</f>
        <v/>
      </c>
      <c r="N470" s="3" t="str">
        <f>IF(Line[Note]="","",PROPER(Line[Note]))</f>
        <v/>
      </c>
      <c r="O470" s="3" t="str">
        <f>IF(Line[Resource Consent Number]="","",UPPER(Line[Resource Consent Number]))</f>
        <v/>
      </c>
      <c r="P470" s="53" t="str">
        <f>IF(Line[Asset Unit Cost]="","",Line[Asset Unit Cost])</f>
        <v/>
      </c>
      <c r="Q470" s="3" t="str">
        <f>IF(Line[Added By]="","",UPPER(Line[Added By]))</f>
        <v/>
      </c>
      <c r="R470" s="11" t="str">
        <f>IF(Line[Added Date]="","",(Line[Added Date]))</f>
        <v/>
      </c>
      <c r="S470" s="3" t="str">
        <f>IF(Line[Z COORD]="","",PROPER(Line[Z COORD]))</f>
        <v/>
      </c>
      <c r="T470" s="3" t="str">
        <f>IF(Line[Asset Description]="","",PROPER(Line[Asset Description]))</f>
        <v/>
      </c>
      <c r="U470" s="3" t="str">
        <f>IF(Line[Asset Group]="","",VLOOKUP(Line[Wall SubType],subdom_master_gdb,2,FALSE))</f>
        <v/>
      </c>
      <c r="V470" s="3" t="str">
        <f>IF(Line[Asset Group]="","",VLOOKUP(Line[Material],material_master,2,FALSE))</f>
        <v/>
      </c>
      <c r="W470" s="3" t="str">
        <f>IF(Line[Height m]="","",Line[Height m])</f>
        <v/>
      </c>
      <c r="X470" s="3" t="str">
        <f>IF(Line[Length m]="","",Line[Length m])</f>
        <v/>
      </c>
      <c r="Y470" s="3" t="str">
        <f>IF(Line[Width m]="","",Line[Width m])</f>
        <v/>
      </c>
      <c r="Z470" s="3" t="str">
        <f>IF(Line[Asset Group]="","",VLOOKUP(Line[Purpose],f_g_function,2,FALSE))</f>
        <v/>
      </c>
      <c r="AA470" s="3" t="str">
        <f>IF(Line[Asset Group]="","",VLOOKUP(Line[Post Material],material_master,2,FALSE))</f>
        <v/>
      </c>
      <c r="AB470" s="3" t="str">
        <f>IF(Line[Pipe Diameter mm]="","",Line[Pipe Diameter mm])</f>
        <v/>
      </c>
      <c r="AC470" s="3" t="str">
        <f>IF(Line[Asset Group]="","",VLOOKUP(Line[Pipe Material],irrigation_pipe_material,2,FALSE))</f>
        <v/>
      </c>
      <c r="AD470" s="3" t="str">
        <f>IF(Line[Asset Group]="","",VLOOKUP(Line[System],irrigation_system,2,FALSE))</f>
        <v/>
      </c>
      <c r="AE470" s="3" t="str">
        <f>IF(Line[Asset Group]="","",VLOOKUP(Line[Status],irrigation_status,2,FALSE))</f>
        <v/>
      </c>
      <c r="AF470" s="3" t="str">
        <f>IF(Line[Asset Group]="","",VLOOKUP(Line[Surface],subdom_master_gdb,2,FALSE))</f>
        <v/>
      </c>
      <c r="AG470" s="3" t="str">
        <f>IF(Line[Surface Layer Depth mm]="","",Line[Surface Layer Depth mm])</f>
        <v/>
      </c>
      <c r="AH470" s="3" t="str">
        <f>IF(Line[Av Width m]="","",Line[Av Width m])</f>
        <v/>
      </c>
      <c r="AI470" s="3" t="str">
        <f>IF(Line[Asset Group]="","",VLOOKUP(Line[Cycle],yes_no,2,FALSE))</f>
        <v/>
      </c>
      <c r="AJ470" s="3" t="str">
        <f>IF(Line[Asset Group]="","",VLOOKUP(Line[Species],hedge_species,2,FALSE))</f>
        <v/>
      </c>
    </row>
    <row r="471" spans="1:36" s="3" customFormat="1" x14ac:dyDescent="0.2">
      <c r="A471" s="3" t="str">
        <f>IF(Line[DWG File Name]="","",Line[DWG File Name])</f>
        <v/>
      </c>
      <c r="B471" s="3" t="str">
        <f>IF(Line[DWG Layer Name]="","",Line[DWG Layer Name])</f>
        <v/>
      </c>
      <c r="C471" s="3" t="str">
        <f>IF(Line[DWG Handle]="","",Line[DWG Handle])</f>
        <v/>
      </c>
      <c r="D471" s="58" t="str">
        <f>IF(Line[Approx Centroid X]="","",Line[Approx Centroid X])</f>
        <v/>
      </c>
      <c r="E471" s="58" t="str">
        <f>IF(Line[Approx Centroid Y]="","",Line[Approx Centroid Y])</f>
        <v/>
      </c>
      <c r="F471" s="3" t="str">
        <f>IF(Line[Replacement Asset]="","",Line[Replacement Asset])</f>
        <v/>
      </c>
      <c r="G471" s="3" t="str">
        <f>IF(Line[Asset ID]="","",UPPER(Line[Asset ID]))</f>
        <v/>
      </c>
      <c r="H471" s="3" t="str">
        <f>IF(Line[Asset Group]="","",VLOOKUP(Line[Asset Group],asset_grp_line,4,FALSE))</f>
        <v/>
      </c>
      <c r="I471" s="3" t="str">
        <f>IF(Line[Asset Group]="","",VLOOKUP(Line[Asset Group],asset_grp_line,2,FALSE))</f>
        <v/>
      </c>
      <c r="J471" s="3" t="str">
        <f>IF(Line[Asset Group]="","",VLOOKUP(Line[Asset Group],asset_grp_line,3,FALSE))</f>
        <v/>
      </c>
      <c r="K471" s="3" t="str">
        <f>IF(Line[Asset Group]="","",VLOOKUP(Line[Asset Type],type_master_list,2,FALSE))</f>
        <v/>
      </c>
      <c r="L471" s="3" t="str">
        <f>IF(Line[Asset Name]="","",PROPER(Line[Asset Name]))</f>
        <v/>
      </c>
      <c r="M471" s="11" t="str">
        <f>IF(Line[Install Date]="","",(Line[Install Date]))</f>
        <v/>
      </c>
      <c r="N471" s="3" t="str">
        <f>IF(Line[Note]="","",PROPER(Line[Note]))</f>
        <v/>
      </c>
      <c r="O471" s="3" t="str">
        <f>IF(Line[Resource Consent Number]="","",UPPER(Line[Resource Consent Number]))</f>
        <v/>
      </c>
      <c r="P471" s="53" t="str">
        <f>IF(Line[Asset Unit Cost]="","",Line[Asset Unit Cost])</f>
        <v/>
      </c>
      <c r="Q471" s="3" t="str">
        <f>IF(Line[Added By]="","",UPPER(Line[Added By]))</f>
        <v/>
      </c>
      <c r="R471" s="11" t="str">
        <f>IF(Line[Added Date]="","",(Line[Added Date]))</f>
        <v/>
      </c>
      <c r="S471" s="3" t="str">
        <f>IF(Line[Z COORD]="","",PROPER(Line[Z COORD]))</f>
        <v/>
      </c>
      <c r="T471" s="3" t="str">
        <f>IF(Line[Asset Description]="","",PROPER(Line[Asset Description]))</f>
        <v/>
      </c>
      <c r="U471" s="3" t="str">
        <f>IF(Line[Asset Group]="","",VLOOKUP(Line[Wall SubType],subdom_master_gdb,2,FALSE))</f>
        <v/>
      </c>
      <c r="V471" s="3" t="str">
        <f>IF(Line[Asset Group]="","",VLOOKUP(Line[Material],material_master,2,FALSE))</f>
        <v/>
      </c>
      <c r="W471" s="3" t="str">
        <f>IF(Line[Height m]="","",Line[Height m])</f>
        <v/>
      </c>
      <c r="X471" s="3" t="str">
        <f>IF(Line[Length m]="","",Line[Length m])</f>
        <v/>
      </c>
      <c r="Y471" s="3" t="str">
        <f>IF(Line[Width m]="","",Line[Width m])</f>
        <v/>
      </c>
      <c r="Z471" s="3" t="str">
        <f>IF(Line[Asset Group]="","",VLOOKUP(Line[Purpose],f_g_function,2,FALSE))</f>
        <v/>
      </c>
      <c r="AA471" s="3" t="str">
        <f>IF(Line[Asset Group]="","",VLOOKUP(Line[Post Material],material_master,2,FALSE))</f>
        <v/>
      </c>
      <c r="AB471" s="3" t="str">
        <f>IF(Line[Pipe Diameter mm]="","",Line[Pipe Diameter mm])</f>
        <v/>
      </c>
      <c r="AC471" s="3" t="str">
        <f>IF(Line[Asset Group]="","",VLOOKUP(Line[Pipe Material],irrigation_pipe_material,2,FALSE))</f>
        <v/>
      </c>
      <c r="AD471" s="3" t="str">
        <f>IF(Line[Asset Group]="","",VLOOKUP(Line[System],irrigation_system,2,FALSE))</f>
        <v/>
      </c>
      <c r="AE471" s="3" t="str">
        <f>IF(Line[Asset Group]="","",VLOOKUP(Line[Status],irrigation_status,2,FALSE))</f>
        <v/>
      </c>
      <c r="AF471" s="3" t="str">
        <f>IF(Line[Asset Group]="","",VLOOKUP(Line[Surface],subdom_master_gdb,2,FALSE))</f>
        <v/>
      </c>
      <c r="AG471" s="3" t="str">
        <f>IF(Line[Surface Layer Depth mm]="","",Line[Surface Layer Depth mm])</f>
        <v/>
      </c>
      <c r="AH471" s="3" t="str">
        <f>IF(Line[Av Width m]="","",Line[Av Width m])</f>
        <v/>
      </c>
      <c r="AI471" s="3" t="str">
        <f>IF(Line[Asset Group]="","",VLOOKUP(Line[Cycle],yes_no,2,FALSE))</f>
        <v/>
      </c>
      <c r="AJ471" s="3" t="str">
        <f>IF(Line[Asset Group]="","",VLOOKUP(Line[Species],hedge_species,2,FALSE))</f>
        <v/>
      </c>
    </row>
    <row r="472" spans="1:36" s="3" customFormat="1" x14ac:dyDescent="0.2">
      <c r="A472" s="3" t="str">
        <f>IF(Line[DWG File Name]="","",Line[DWG File Name])</f>
        <v/>
      </c>
      <c r="B472" s="3" t="str">
        <f>IF(Line[DWG Layer Name]="","",Line[DWG Layer Name])</f>
        <v/>
      </c>
      <c r="C472" s="3" t="str">
        <f>IF(Line[DWG Handle]="","",Line[DWG Handle])</f>
        <v/>
      </c>
      <c r="D472" s="58" t="str">
        <f>IF(Line[Approx Centroid X]="","",Line[Approx Centroid X])</f>
        <v/>
      </c>
      <c r="E472" s="58" t="str">
        <f>IF(Line[Approx Centroid Y]="","",Line[Approx Centroid Y])</f>
        <v/>
      </c>
      <c r="F472" s="3" t="str">
        <f>IF(Line[Replacement Asset]="","",Line[Replacement Asset])</f>
        <v/>
      </c>
      <c r="G472" s="3" t="str">
        <f>IF(Line[Asset ID]="","",UPPER(Line[Asset ID]))</f>
        <v/>
      </c>
      <c r="H472" s="3" t="str">
        <f>IF(Line[Asset Group]="","",VLOOKUP(Line[Asset Group],asset_grp_line,4,FALSE))</f>
        <v/>
      </c>
      <c r="I472" s="3" t="str">
        <f>IF(Line[Asset Group]="","",VLOOKUP(Line[Asset Group],asset_grp_line,2,FALSE))</f>
        <v/>
      </c>
      <c r="J472" s="3" t="str">
        <f>IF(Line[Asset Group]="","",VLOOKUP(Line[Asset Group],asset_grp_line,3,FALSE))</f>
        <v/>
      </c>
      <c r="K472" s="3" t="str">
        <f>IF(Line[Asset Group]="","",VLOOKUP(Line[Asset Type],type_master_list,2,FALSE))</f>
        <v/>
      </c>
      <c r="L472" s="3" t="str">
        <f>IF(Line[Asset Name]="","",PROPER(Line[Asset Name]))</f>
        <v/>
      </c>
      <c r="M472" s="11" t="str">
        <f>IF(Line[Install Date]="","",(Line[Install Date]))</f>
        <v/>
      </c>
      <c r="N472" s="3" t="str">
        <f>IF(Line[Note]="","",PROPER(Line[Note]))</f>
        <v/>
      </c>
      <c r="O472" s="3" t="str">
        <f>IF(Line[Resource Consent Number]="","",UPPER(Line[Resource Consent Number]))</f>
        <v/>
      </c>
      <c r="P472" s="53" t="str">
        <f>IF(Line[Asset Unit Cost]="","",Line[Asset Unit Cost])</f>
        <v/>
      </c>
      <c r="Q472" s="3" t="str">
        <f>IF(Line[Added By]="","",UPPER(Line[Added By]))</f>
        <v/>
      </c>
      <c r="R472" s="11" t="str">
        <f>IF(Line[Added Date]="","",(Line[Added Date]))</f>
        <v/>
      </c>
      <c r="S472" s="3" t="str">
        <f>IF(Line[Z COORD]="","",PROPER(Line[Z COORD]))</f>
        <v/>
      </c>
      <c r="T472" s="3" t="str">
        <f>IF(Line[Asset Description]="","",PROPER(Line[Asset Description]))</f>
        <v/>
      </c>
      <c r="U472" s="3" t="str">
        <f>IF(Line[Asset Group]="","",VLOOKUP(Line[Wall SubType],subdom_master_gdb,2,FALSE))</f>
        <v/>
      </c>
      <c r="V472" s="3" t="str">
        <f>IF(Line[Asset Group]="","",VLOOKUP(Line[Material],material_master,2,FALSE))</f>
        <v/>
      </c>
      <c r="W472" s="3" t="str">
        <f>IF(Line[Height m]="","",Line[Height m])</f>
        <v/>
      </c>
      <c r="X472" s="3" t="str">
        <f>IF(Line[Length m]="","",Line[Length m])</f>
        <v/>
      </c>
      <c r="Y472" s="3" t="str">
        <f>IF(Line[Width m]="","",Line[Width m])</f>
        <v/>
      </c>
      <c r="Z472" s="3" t="str">
        <f>IF(Line[Asset Group]="","",VLOOKUP(Line[Purpose],f_g_function,2,FALSE))</f>
        <v/>
      </c>
      <c r="AA472" s="3" t="str">
        <f>IF(Line[Asset Group]="","",VLOOKUP(Line[Post Material],material_master,2,FALSE))</f>
        <v/>
      </c>
      <c r="AB472" s="3" t="str">
        <f>IF(Line[Pipe Diameter mm]="","",Line[Pipe Diameter mm])</f>
        <v/>
      </c>
      <c r="AC472" s="3" t="str">
        <f>IF(Line[Asset Group]="","",VLOOKUP(Line[Pipe Material],irrigation_pipe_material,2,FALSE))</f>
        <v/>
      </c>
      <c r="AD472" s="3" t="str">
        <f>IF(Line[Asset Group]="","",VLOOKUP(Line[System],irrigation_system,2,FALSE))</f>
        <v/>
      </c>
      <c r="AE472" s="3" t="str">
        <f>IF(Line[Asset Group]="","",VLOOKUP(Line[Status],irrigation_status,2,FALSE))</f>
        <v/>
      </c>
      <c r="AF472" s="3" t="str">
        <f>IF(Line[Asset Group]="","",VLOOKUP(Line[Surface],subdom_master_gdb,2,FALSE))</f>
        <v/>
      </c>
      <c r="AG472" s="3" t="str">
        <f>IF(Line[Surface Layer Depth mm]="","",Line[Surface Layer Depth mm])</f>
        <v/>
      </c>
      <c r="AH472" s="3" t="str">
        <f>IF(Line[Av Width m]="","",Line[Av Width m])</f>
        <v/>
      </c>
      <c r="AI472" s="3" t="str">
        <f>IF(Line[Asset Group]="","",VLOOKUP(Line[Cycle],yes_no,2,FALSE))</f>
        <v/>
      </c>
      <c r="AJ472" s="3" t="str">
        <f>IF(Line[Asset Group]="","",VLOOKUP(Line[Species],hedge_species,2,FALSE))</f>
        <v/>
      </c>
    </row>
    <row r="473" spans="1:36" s="3" customFormat="1" x14ac:dyDescent="0.2">
      <c r="A473" s="3" t="str">
        <f>IF(Line[DWG File Name]="","",Line[DWG File Name])</f>
        <v/>
      </c>
      <c r="B473" s="3" t="str">
        <f>IF(Line[DWG Layer Name]="","",Line[DWG Layer Name])</f>
        <v/>
      </c>
      <c r="C473" s="3" t="str">
        <f>IF(Line[DWG Handle]="","",Line[DWG Handle])</f>
        <v/>
      </c>
      <c r="D473" s="58" t="str">
        <f>IF(Line[Approx Centroid X]="","",Line[Approx Centroid X])</f>
        <v/>
      </c>
      <c r="E473" s="58" t="str">
        <f>IF(Line[Approx Centroid Y]="","",Line[Approx Centroid Y])</f>
        <v/>
      </c>
      <c r="F473" s="3" t="str">
        <f>IF(Line[Replacement Asset]="","",Line[Replacement Asset])</f>
        <v/>
      </c>
      <c r="G473" s="3" t="str">
        <f>IF(Line[Asset ID]="","",UPPER(Line[Asset ID]))</f>
        <v/>
      </c>
      <c r="H473" s="3" t="str">
        <f>IF(Line[Asset Group]="","",VLOOKUP(Line[Asset Group],asset_grp_line,4,FALSE))</f>
        <v/>
      </c>
      <c r="I473" s="3" t="str">
        <f>IF(Line[Asset Group]="","",VLOOKUP(Line[Asset Group],asset_grp_line,2,FALSE))</f>
        <v/>
      </c>
      <c r="J473" s="3" t="str">
        <f>IF(Line[Asset Group]="","",VLOOKUP(Line[Asset Group],asset_grp_line,3,FALSE))</f>
        <v/>
      </c>
      <c r="K473" s="3" t="str">
        <f>IF(Line[Asset Group]="","",VLOOKUP(Line[Asset Type],type_master_list,2,FALSE))</f>
        <v/>
      </c>
      <c r="L473" s="3" t="str">
        <f>IF(Line[Asset Name]="","",PROPER(Line[Asset Name]))</f>
        <v/>
      </c>
      <c r="M473" s="11" t="str">
        <f>IF(Line[Install Date]="","",(Line[Install Date]))</f>
        <v/>
      </c>
      <c r="N473" s="3" t="str">
        <f>IF(Line[Note]="","",PROPER(Line[Note]))</f>
        <v/>
      </c>
      <c r="O473" s="3" t="str">
        <f>IF(Line[Resource Consent Number]="","",UPPER(Line[Resource Consent Number]))</f>
        <v/>
      </c>
      <c r="P473" s="53" t="str">
        <f>IF(Line[Asset Unit Cost]="","",Line[Asset Unit Cost])</f>
        <v/>
      </c>
      <c r="Q473" s="3" t="str">
        <f>IF(Line[Added By]="","",UPPER(Line[Added By]))</f>
        <v/>
      </c>
      <c r="R473" s="11" t="str">
        <f>IF(Line[Added Date]="","",(Line[Added Date]))</f>
        <v/>
      </c>
      <c r="S473" s="3" t="str">
        <f>IF(Line[Z COORD]="","",PROPER(Line[Z COORD]))</f>
        <v/>
      </c>
      <c r="T473" s="3" t="str">
        <f>IF(Line[Asset Description]="","",PROPER(Line[Asset Description]))</f>
        <v/>
      </c>
      <c r="U473" s="3" t="str">
        <f>IF(Line[Asset Group]="","",VLOOKUP(Line[Wall SubType],subdom_master_gdb,2,FALSE))</f>
        <v/>
      </c>
      <c r="V473" s="3" t="str">
        <f>IF(Line[Asset Group]="","",VLOOKUP(Line[Material],material_master,2,FALSE))</f>
        <v/>
      </c>
      <c r="W473" s="3" t="str">
        <f>IF(Line[Height m]="","",Line[Height m])</f>
        <v/>
      </c>
      <c r="X473" s="3" t="str">
        <f>IF(Line[Length m]="","",Line[Length m])</f>
        <v/>
      </c>
      <c r="Y473" s="3" t="str">
        <f>IF(Line[Width m]="","",Line[Width m])</f>
        <v/>
      </c>
      <c r="Z473" s="3" t="str">
        <f>IF(Line[Asset Group]="","",VLOOKUP(Line[Purpose],f_g_function,2,FALSE))</f>
        <v/>
      </c>
      <c r="AA473" s="3" t="str">
        <f>IF(Line[Asset Group]="","",VLOOKUP(Line[Post Material],material_master,2,FALSE))</f>
        <v/>
      </c>
      <c r="AB473" s="3" t="str">
        <f>IF(Line[Pipe Diameter mm]="","",Line[Pipe Diameter mm])</f>
        <v/>
      </c>
      <c r="AC473" s="3" t="str">
        <f>IF(Line[Asset Group]="","",VLOOKUP(Line[Pipe Material],irrigation_pipe_material,2,FALSE))</f>
        <v/>
      </c>
      <c r="AD473" s="3" t="str">
        <f>IF(Line[Asset Group]="","",VLOOKUP(Line[System],irrigation_system,2,FALSE))</f>
        <v/>
      </c>
      <c r="AE473" s="3" t="str">
        <f>IF(Line[Asset Group]="","",VLOOKUP(Line[Status],irrigation_status,2,FALSE))</f>
        <v/>
      </c>
      <c r="AF473" s="3" t="str">
        <f>IF(Line[Asset Group]="","",VLOOKUP(Line[Surface],subdom_master_gdb,2,FALSE))</f>
        <v/>
      </c>
      <c r="AG473" s="3" t="str">
        <f>IF(Line[Surface Layer Depth mm]="","",Line[Surface Layer Depth mm])</f>
        <v/>
      </c>
      <c r="AH473" s="3" t="str">
        <f>IF(Line[Av Width m]="","",Line[Av Width m])</f>
        <v/>
      </c>
      <c r="AI473" s="3" t="str">
        <f>IF(Line[Asset Group]="","",VLOOKUP(Line[Cycle],yes_no,2,FALSE))</f>
        <v/>
      </c>
      <c r="AJ473" s="3" t="str">
        <f>IF(Line[Asset Group]="","",VLOOKUP(Line[Species],hedge_species,2,FALSE))</f>
        <v/>
      </c>
    </row>
    <row r="474" spans="1:36" s="3" customFormat="1" x14ac:dyDescent="0.2">
      <c r="A474" s="3" t="str">
        <f>IF(Line[DWG File Name]="","",Line[DWG File Name])</f>
        <v/>
      </c>
      <c r="B474" s="3" t="str">
        <f>IF(Line[DWG Layer Name]="","",Line[DWG Layer Name])</f>
        <v/>
      </c>
      <c r="C474" s="3" t="str">
        <f>IF(Line[DWG Handle]="","",Line[DWG Handle])</f>
        <v/>
      </c>
      <c r="D474" s="58" t="str">
        <f>IF(Line[Approx Centroid X]="","",Line[Approx Centroid X])</f>
        <v/>
      </c>
      <c r="E474" s="58" t="str">
        <f>IF(Line[Approx Centroid Y]="","",Line[Approx Centroid Y])</f>
        <v/>
      </c>
      <c r="F474" s="3" t="str">
        <f>IF(Line[Replacement Asset]="","",Line[Replacement Asset])</f>
        <v/>
      </c>
      <c r="G474" s="3" t="str">
        <f>IF(Line[Asset ID]="","",UPPER(Line[Asset ID]))</f>
        <v/>
      </c>
      <c r="H474" s="3" t="str">
        <f>IF(Line[Asset Group]="","",VLOOKUP(Line[Asset Group],asset_grp_line,4,FALSE))</f>
        <v/>
      </c>
      <c r="I474" s="3" t="str">
        <f>IF(Line[Asset Group]="","",VLOOKUP(Line[Asset Group],asset_grp_line,2,FALSE))</f>
        <v/>
      </c>
      <c r="J474" s="3" t="str">
        <f>IF(Line[Asset Group]="","",VLOOKUP(Line[Asset Group],asset_grp_line,3,FALSE))</f>
        <v/>
      </c>
      <c r="K474" s="3" t="str">
        <f>IF(Line[Asset Group]="","",VLOOKUP(Line[Asset Type],type_master_list,2,FALSE))</f>
        <v/>
      </c>
      <c r="L474" s="3" t="str">
        <f>IF(Line[Asset Name]="","",PROPER(Line[Asset Name]))</f>
        <v/>
      </c>
      <c r="M474" s="11" t="str">
        <f>IF(Line[Install Date]="","",(Line[Install Date]))</f>
        <v/>
      </c>
      <c r="N474" s="3" t="str">
        <f>IF(Line[Note]="","",PROPER(Line[Note]))</f>
        <v/>
      </c>
      <c r="O474" s="3" t="str">
        <f>IF(Line[Resource Consent Number]="","",UPPER(Line[Resource Consent Number]))</f>
        <v/>
      </c>
      <c r="P474" s="53" t="str">
        <f>IF(Line[Asset Unit Cost]="","",Line[Asset Unit Cost])</f>
        <v/>
      </c>
      <c r="Q474" s="3" t="str">
        <f>IF(Line[Added By]="","",UPPER(Line[Added By]))</f>
        <v/>
      </c>
      <c r="R474" s="11" t="str">
        <f>IF(Line[Added Date]="","",(Line[Added Date]))</f>
        <v/>
      </c>
      <c r="S474" s="3" t="str">
        <f>IF(Line[Z COORD]="","",PROPER(Line[Z COORD]))</f>
        <v/>
      </c>
      <c r="T474" s="3" t="str">
        <f>IF(Line[Asset Description]="","",PROPER(Line[Asset Description]))</f>
        <v/>
      </c>
      <c r="U474" s="3" t="str">
        <f>IF(Line[Asset Group]="","",VLOOKUP(Line[Wall SubType],subdom_master_gdb,2,FALSE))</f>
        <v/>
      </c>
      <c r="V474" s="3" t="str">
        <f>IF(Line[Asset Group]="","",VLOOKUP(Line[Material],material_master,2,FALSE))</f>
        <v/>
      </c>
      <c r="W474" s="3" t="str">
        <f>IF(Line[Height m]="","",Line[Height m])</f>
        <v/>
      </c>
      <c r="X474" s="3" t="str">
        <f>IF(Line[Length m]="","",Line[Length m])</f>
        <v/>
      </c>
      <c r="Y474" s="3" t="str">
        <f>IF(Line[Width m]="","",Line[Width m])</f>
        <v/>
      </c>
      <c r="Z474" s="3" t="str">
        <f>IF(Line[Asset Group]="","",VLOOKUP(Line[Purpose],f_g_function,2,FALSE))</f>
        <v/>
      </c>
      <c r="AA474" s="3" t="str">
        <f>IF(Line[Asset Group]="","",VLOOKUP(Line[Post Material],material_master,2,FALSE))</f>
        <v/>
      </c>
      <c r="AB474" s="3" t="str">
        <f>IF(Line[Pipe Diameter mm]="","",Line[Pipe Diameter mm])</f>
        <v/>
      </c>
      <c r="AC474" s="3" t="str">
        <f>IF(Line[Asset Group]="","",VLOOKUP(Line[Pipe Material],irrigation_pipe_material,2,FALSE))</f>
        <v/>
      </c>
      <c r="AD474" s="3" t="str">
        <f>IF(Line[Asset Group]="","",VLOOKUP(Line[System],irrigation_system,2,FALSE))</f>
        <v/>
      </c>
      <c r="AE474" s="3" t="str">
        <f>IF(Line[Asset Group]="","",VLOOKUP(Line[Status],irrigation_status,2,FALSE))</f>
        <v/>
      </c>
      <c r="AF474" s="3" t="str">
        <f>IF(Line[Asset Group]="","",VLOOKUP(Line[Surface],subdom_master_gdb,2,FALSE))</f>
        <v/>
      </c>
      <c r="AG474" s="3" t="str">
        <f>IF(Line[Surface Layer Depth mm]="","",Line[Surface Layer Depth mm])</f>
        <v/>
      </c>
      <c r="AH474" s="3" t="str">
        <f>IF(Line[Av Width m]="","",Line[Av Width m])</f>
        <v/>
      </c>
      <c r="AI474" s="3" t="str">
        <f>IF(Line[Asset Group]="","",VLOOKUP(Line[Cycle],yes_no,2,FALSE))</f>
        <v/>
      </c>
      <c r="AJ474" s="3" t="str">
        <f>IF(Line[Asset Group]="","",VLOOKUP(Line[Species],hedge_species,2,FALSE))</f>
        <v/>
      </c>
    </row>
    <row r="475" spans="1:36" s="3" customFormat="1" x14ac:dyDescent="0.2">
      <c r="A475" s="3" t="str">
        <f>IF(Line[DWG File Name]="","",Line[DWG File Name])</f>
        <v/>
      </c>
      <c r="B475" s="3" t="str">
        <f>IF(Line[DWG Layer Name]="","",Line[DWG Layer Name])</f>
        <v/>
      </c>
      <c r="C475" s="3" t="str">
        <f>IF(Line[DWG Handle]="","",Line[DWG Handle])</f>
        <v/>
      </c>
      <c r="D475" s="58" t="str">
        <f>IF(Line[Approx Centroid X]="","",Line[Approx Centroid X])</f>
        <v/>
      </c>
      <c r="E475" s="58" t="str">
        <f>IF(Line[Approx Centroid Y]="","",Line[Approx Centroid Y])</f>
        <v/>
      </c>
      <c r="F475" s="3" t="str">
        <f>IF(Line[Replacement Asset]="","",Line[Replacement Asset])</f>
        <v/>
      </c>
      <c r="G475" s="3" t="str">
        <f>IF(Line[Asset ID]="","",UPPER(Line[Asset ID]))</f>
        <v/>
      </c>
      <c r="H475" s="3" t="str">
        <f>IF(Line[Asset Group]="","",VLOOKUP(Line[Asset Group],asset_grp_line,4,FALSE))</f>
        <v/>
      </c>
      <c r="I475" s="3" t="str">
        <f>IF(Line[Asset Group]="","",VLOOKUP(Line[Asset Group],asset_grp_line,2,FALSE))</f>
        <v/>
      </c>
      <c r="J475" s="3" t="str">
        <f>IF(Line[Asset Group]="","",VLOOKUP(Line[Asset Group],asset_grp_line,3,FALSE))</f>
        <v/>
      </c>
      <c r="K475" s="3" t="str">
        <f>IF(Line[Asset Group]="","",VLOOKUP(Line[Asset Type],type_master_list,2,FALSE))</f>
        <v/>
      </c>
      <c r="L475" s="3" t="str">
        <f>IF(Line[Asset Name]="","",PROPER(Line[Asset Name]))</f>
        <v/>
      </c>
      <c r="M475" s="11" t="str">
        <f>IF(Line[Install Date]="","",(Line[Install Date]))</f>
        <v/>
      </c>
      <c r="N475" s="3" t="str">
        <f>IF(Line[Note]="","",PROPER(Line[Note]))</f>
        <v/>
      </c>
      <c r="O475" s="3" t="str">
        <f>IF(Line[Resource Consent Number]="","",UPPER(Line[Resource Consent Number]))</f>
        <v/>
      </c>
      <c r="P475" s="53" t="str">
        <f>IF(Line[Asset Unit Cost]="","",Line[Asset Unit Cost])</f>
        <v/>
      </c>
      <c r="Q475" s="3" t="str">
        <f>IF(Line[Added By]="","",UPPER(Line[Added By]))</f>
        <v/>
      </c>
      <c r="R475" s="11" t="str">
        <f>IF(Line[Added Date]="","",(Line[Added Date]))</f>
        <v/>
      </c>
      <c r="S475" s="3" t="str">
        <f>IF(Line[Z COORD]="","",PROPER(Line[Z COORD]))</f>
        <v/>
      </c>
      <c r="T475" s="3" t="str">
        <f>IF(Line[Asset Description]="","",PROPER(Line[Asset Description]))</f>
        <v/>
      </c>
      <c r="U475" s="3" t="str">
        <f>IF(Line[Asset Group]="","",VLOOKUP(Line[Wall SubType],subdom_master_gdb,2,FALSE))</f>
        <v/>
      </c>
      <c r="V475" s="3" t="str">
        <f>IF(Line[Asset Group]="","",VLOOKUP(Line[Material],material_master,2,FALSE))</f>
        <v/>
      </c>
      <c r="W475" s="3" t="str">
        <f>IF(Line[Height m]="","",Line[Height m])</f>
        <v/>
      </c>
      <c r="X475" s="3" t="str">
        <f>IF(Line[Length m]="","",Line[Length m])</f>
        <v/>
      </c>
      <c r="Y475" s="3" t="str">
        <f>IF(Line[Width m]="","",Line[Width m])</f>
        <v/>
      </c>
      <c r="Z475" s="3" t="str">
        <f>IF(Line[Asset Group]="","",VLOOKUP(Line[Purpose],f_g_function,2,FALSE))</f>
        <v/>
      </c>
      <c r="AA475" s="3" t="str">
        <f>IF(Line[Asset Group]="","",VLOOKUP(Line[Post Material],material_master,2,FALSE))</f>
        <v/>
      </c>
      <c r="AB475" s="3" t="str">
        <f>IF(Line[Pipe Diameter mm]="","",Line[Pipe Diameter mm])</f>
        <v/>
      </c>
      <c r="AC475" s="3" t="str">
        <f>IF(Line[Asset Group]="","",VLOOKUP(Line[Pipe Material],irrigation_pipe_material,2,FALSE))</f>
        <v/>
      </c>
      <c r="AD475" s="3" t="str">
        <f>IF(Line[Asset Group]="","",VLOOKUP(Line[System],irrigation_system,2,FALSE))</f>
        <v/>
      </c>
      <c r="AE475" s="3" t="str">
        <f>IF(Line[Asset Group]="","",VLOOKUP(Line[Status],irrigation_status,2,FALSE))</f>
        <v/>
      </c>
      <c r="AF475" s="3" t="str">
        <f>IF(Line[Asset Group]="","",VLOOKUP(Line[Surface],subdom_master_gdb,2,FALSE))</f>
        <v/>
      </c>
      <c r="AG475" s="3" t="str">
        <f>IF(Line[Surface Layer Depth mm]="","",Line[Surface Layer Depth mm])</f>
        <v/>
      </c>
      <c r="AH475" s="3" t="str">
        <f>IF(Line[Av Width m]="","",Line[Av Width m])</f>
        <v/>
      </c>
      <c r="AI475" s="3" t="str">
        <f>IF(Line[Asset Group]="","",VLOOKUP(Line[Cycle],yes_no,2,FALSE))</f>
        <v/>
      </c>
      <c r="AJ475" s="3" t="str">
        <f>IF(Line[Asset Group]="","",VLOOKUP(Line[Species],hedge_species,2,FALSE))</f>
        <v/>
      </c>
    </row>
    <row r="476" spans="1:36" s="3" customFormat="1" x14ac:dyDescent="0.2">
      <c r="A476" s="3" t="str">
        <f>IF(Line[DWG File Name]="","",Line[DWG File Name])</f>
        <v/>
      </c>
      <c r="B476" s="3" t="str">
        <f>IF(Line[DWG Layer Name]="","",Line[DWG Layer Name])</f>
        <v/>
      </c>
      <c r="C476" s="3" t="str">
        <f>IF(Line[DWG Handle]="","",Line[DWG Handle])</f>
        <v/>
      </c>
      <c r="D476" s="58" t="str">
        <f>IF(Line[Approx Centroid X]="","",Line[Approx Centroid X])</f>
        <v/>
      </c>
      <c r="E476" s="58" t="str">
        <f>IF(Line[Approx Centroid Y]="","",Line[Approx Centroid Y])</f>
        <v/>
      </c>
      <c r="F476" s="3" t="str">
        <f>IF(Line[Replacement Asset]="","",Line[Replacement Asset])</f>
        <v/>
      </c>
      <c r="G476" s="3" t="str">
        <f>IF(Line[Asset ID]="","",UPPER(Line[Asset ID]))</f>
        <v/>
      </c>
      <c r="H476" s="3" t="str">
        <f>IF(Line[Asset Group]="","",VLOOKUP(Line[Asset Group],asset_grp_line,4,FALSE))</f>
        <v/>
      </c>
      <c r="I476" s="3" t="str">
        <f>IF(Line[Asset Group]="","",VLOOKUP(Line[Asset Group],asset_grp_line,2,FALSE))</f>
        <v/>
      </c>
      <c r="J476" s="3" t="str">
        <f>IF(Line[Asset Group]="","",VLOOKUP(Line[Asset Group],asset_grp_line,3,FALSE))</f>
        <v/>
      </c>
      <c r="K476" s="3" t="str">
        <f>IF(Line[Asset Group]="","",VLOOKUP(Line[Asset Type],type_master_list,2,FALSE))</f>
        <v/>
      </c>
      <c r="L476" s="3" t="str">
        <f>IF(Line[Asset Name]="","",PROPER(Line[Asset Name]))</f>
        <v/>
      </c>
      <c r="M476" s="11" t="str">
        <f>IF(Line[Install Date]="","",(Line[Install Date]))</f>
        <v/>
      </c>
      <c r="N476" s="3" t="str">
        <f>IF(Line[Note]="","",PROPER(Line[Note]))</f>
        <v/>
      </c>
      <c r="O476" s="3" t="str">
        <f>IF(Line[Resource Consent Number]="","",UPPER(Line[Resource Consent Number]))</f>
        <v/>
      </c>
      <c r="P476" s="53" t="str">
        <f>IF(Line[Asset Unit Cost]="","",Line[Asset Unit Cost])</f>
        <v/>
      </c>
      <c r="Q476" s="3" t="str">
        <f>IF(Line[Added By]="","",UPPER(Line[Added By]))</f>
        <v/>
      </c>
      <c r="R476" s="11" t="str">
        <f>IF(Line[Added Date]="","",(Line[Added Date]))</f>
        <v/>
      </c>
      <c r="S476" s="3" t="str">
        <f>IF(Line[Z COORD]="","",PROPER(Line[Z COORD]))</f>
        <v/>
      </c>
      <c r="T476" s="3" t="str">
        <f>IF(Line[Asset Description]="","",PROPER(Line[Asset Description]))</f>
        <v/>
      </c>
      <c r="U476" s="3" t="str">
        <f>IF(Line[Asset Group]="","",VLOOKUP(Line[Wall SubType],subdom_master_gdb,2,FALSE))</f>
        <v/>
      </c>
      <c r="V476" s="3" t="str">
        <f>IF(Line[Asset Group]="","",VLOOKUP(Line[Material],material_master,2,FALSE))</f>
        <v/>
      </c>
      <c r="W476" s="3" t="str">
        <f>IF(Line[Height m]="","",Line[Height m])</f>
        <v/>
      </c>
      <c r="X476" s="3" t="str">
        <f>IF(Line[Length m]="","",Line[Length m])</f>
        <v/>
      </c>
      <c r="Y476" s="3" t="str">
        <f>IF(Line[Width m]="","",Line[Width m])</f>
        <v/>
      </c>
      <c r="Z476" s="3" t="str">
        <f>IF(Line[Asset Group]="","",VLOOKUP(Line[Purpose],f_g_function,2,FALSE))</f>
        <v/>
      </c>
      <c r="AA476" s="3" t="str">
        <f>IF(Line[Asset Group]="","",VLOOKUP(Line[Post Material],material_master,2,FALSE))</f>
        <v/>
      </c>
      <c r="AB476" s="3" t="str">
        <f>IF(Line[Pipe Diameter mm]="","",Line[Pipe Diameter mm])</f>
        <v/>
      </c>
      <c r="AC476" s="3" t="str">
        <f>IF(Line[Asset Group]="","",VLOOKUP(Line[Pipe Material],irrigation_pipe_material,2,FALSE))</f>
        <v/>
      </c>
      <c r="AD476" s="3" t="str">
        <f>IF(Line[Asset Group]="","",VLOOKUP(Line[System],irrigation_system,2,FALSE))</f>
        <v/>
      </c>
      <c r="AE476" s="3" t="str">
        <f>IF(Line[Asset Group]="","",VLOOKUP(Line[Status],irrigation_status,2,FALSE))</f>
        <v/>
      </c>
      <c r="AF476" s="3" t="str">
        <f>IF(Line[Asset Group]="","",VLOOKUP(Line[Surface],subdom_master_gdb,2,FALSE))</f>
        <v/>
      </c>
      <c r="AG476" s="3" t="str">
        <f>IF(Line[Surface Layer Depth mm]="","",Line[Surface Layer Depth mm])</f>
        <v/>
      </c>
      <c r="AH476" s="3" t="str">
        <f>IF(Line[Av Width m]="","",Line[Av Width m])</f>
        <v/>
      </c>
      <c r="AI476" s="3" t="str">
        <f>IF(Line[Asset Group]="","",VLOOKUP(Line[Cycle],yes_no,2,FALSE))</f>
        <v/>
      </c>
      <c r="AJ476" s="3" t="str">
        <f>IF(Line[Asset Group]="","",VLOOKUP(Line[Species],hedge_species,2,FALSE))</f>
        <v/>
      </c>
    </row>
    <row r="477" spans="1:36" s="3" customFormat="1" x14ac:dyDescent="0.2">
      <c r="A477" s="3" t="str">
        <f>IF(Line[DWG File Name]="","",Line[DWG File Name])</f>
        <v/>
      </c>
      <c r="B477" s="3" t="str">
        <f>IF(Line[DWG Layer Name]="","",Line[DWG Layer Name])</f>
        <v/>
      </c>
      <c r="C477" s="3" t="str">
        <f>IF(Line[DWG Handle]="","",Line[DWG Handle])</f>
        <v/>
      </c>
      <c r="D477" s="58" t="str">
        <f>IF(Line[Approx Centroid X]="","",Line[Approx Centroid X])</f>
        <v/>
      </c>
      <c r="E477" s="58" t="str">
        <f>IF(Line[Approx Centroid Y]="","",Line[Approx Centroid Y])</f>
        <v/>
      </c>
      <c r="F477" s="3" t="str">
        <f>IF(Line[Replacement Asset]="","",Line[Replacement Asset])</f>
        <v/>
      </c>
      <c r="G477" s="3" t="str">
        <f>IF(Line[Asset ID]="","",UPPER(Line[Asset ID]))</f>
        <v/>
      </c>
      <c r="H477" s="3" t="str">
        <f>IF(Line[Asset Group]="","",VLOOKUP(Line[Asset Group],asset_grp_line,4,FALSE))</f>
        <v/>
      </c>
      <c r="I477" s="3" t="str">
        <f>IF(Line[Asset Group]="","",VLOOKUP(Line[Asset Group],asset_grp_line,2,FALSE))</f>
        <v/>
      </c>
      <c r="J477" s="3" t="str">
        <f>IF(Line[Asset Group]="","",VLOOKUP(Line[Asset Group],asset_grp_line,3,FALSE))</f>
        <v/>
      </c>
      <c r="K477" s="3" t="str">
        <f>IF(Line[Asset Group]="","",VLOOKUP(Line[Asset Type],type_master_list,2,FALSE))</f>
        <v/>
      </c>
      <c r="L477" s="3" t="str">
        <f>IF(Line[Asset Name]="","",PROPER(Line[Asset Name]))</f>
        <v/>
      </c>
      <c r="M477" s="11" t="str">
        <f>IF(Line[Install Date]="","",(Line[Install Date]))</f>
        <v/>
      </c>
      <c r="N477" s="3" t="str">
        <f>IF(Line[Note]="","",PROPER(Line[Note]))</f>
        <v/>
      </c>
      <c r="O477" s="3" t="str">
        <f>IF(Line[Resource Consent Number]="","",UPPER(Line[Resource Consent Number]))</f>
        <v/>
      </c>
      <c r="P477" s="53" t="str">
        <f>IF(Line[Asset Unit Cost]="","",Line[Asset Unit Cost])</f>
        <v/>
      </c>
      <c r="Q477" s="3" t="str">
        <f>IF(Line[Added By]="","",UPPER(Line[Added By]))</f>
        <v/>
      </c>
      <c r="R477" s="11" t="str">
        <f>IF(Line[Added Date]="","",(Line[Added Date]))</f>
        <v/>
      </c>
      <c r="S477" s="3" t="str">
        <f>IF(Line[Z COORD]="","",PROPER(Line[Z COORD]))</f>
        <v/>
      </c>
      <c r="T477" s="3" t="str">
        <f>IF(Line[Asset Description]="","",PROPER(Line[Asset Description]))</f>
        <v/>
      </c>
      <c r="U477" s="3" t="str">
        <f>IF(Line[Asset Group]="","",VLOOKUP(Line[Wall SubType],subdom_master_gdb,2,FALSE))</f>
        <v/>
      </c>
      <c r="V477" s="3" t="str">
        <f>IF(Line[Asset Group]="","",VLOOKUP(Line[Material],material_master,2,FALSE))</f>
        <v/>
      </c>
      <c r="W477" s="3" t="str">
        <f>IF(Line[Height m]="","",Line[Height m])</f>
        <v/>
      </c>
      <c r="X477" s="3" t="str">
        <f>IF(Line[Length m]="","",Line[Length m])</f>
        <v/>
      </c>
      <c r="Y477" s="3" t="str">
        <f>IF(Line[Width m]="","",Line[Width m])</f>
        <v/>
      </c>
      <c r="Z477" s="3" t="str">
        <f>IF(Line[Asset Group]="","",VLOOKUP(Line[Purpose],f_g_function,2,FALSE))</f>
        <v/>
      </c>
      <c r="AA477" s="3" t="str">
        <f>IF(Line[Asset Group]="","",VLOOKUP(Line[Post Material],material_master,2,FALSE))</f>
        <v/>
      </c>
      <c r="AB477" s="3" t="str">
        <f>IF(Line[Pipe Diameter mm]="","",Line[Pipe Diameter mm])</f>
        <v/>
      </c>
      <c r="AC477" s="3" t="str">
        <f>IF(Line[Asset Group]="","",VLOOKUP(Line[Pipe Material],irrigation_pipe_material,2,FALSE))</f>
        <v/>
      </c>
      <c r="AD477" s="3" t="str">
        <f>IF(Line[Asset Group]="","",VLOOKUP(Line[System],irrigation_system,2,FALSE))</f>
        <v/>
      </c>
      <c r="AE477" s="3" t="str">
        <f>IF(Line[Asset Group]="","",VLOOKUP(Line[Status],irrigation_status,2,FALSE))</f>
        <v/>
      </c>
      <c r="AF477" s="3" t="str">
        <f>IF(Line[Asset Group]="","",VLOOKUP(Line[Surface],subdom_master_gdb,2,FALSE))</f>
        <v/>
      </c>
      <c r="AG477" s="3" t="str">
        <f>IF(Line[Surface Layer Depth mm]="","",Line[Surface Layer Depth mm])</f>
        <v/>
      </c>
      <c r="AH477" s="3" t="str">
        <f>IF(Line[Av Width m]="","",Line[Av Width m])</f>
        <v/>
      </c>
      <c r="AI477" s="3" t="str">
        <f>IF(Line[Asset Group]="","",VLOOKUP(Line[Cycle],yes_no,2,FALSE))</f>
        <v/>
      </c>
      <c r="AJ477" s="3" t="str">
        <f>IF(Line[Asset Group]="","",VLOOKUP(Line[Species],hedge_species,2,FALSE))</f>
        <v/>
      </c>
    </row>
    <row r="478" spans="1:36" s="3" customFormat="1" x14ac:dyDescent="0.2">
      <c r="A478" s="3" t="str">
        <f>IF(Line[DWG File Name]="","",Line[DWG File Name])</f>
        <v/>
      </c>
      <c r="B478" s="3" t="str">
        <f>IF(Line[DWG Layer Name]="","",Line[DWG Layer Name])</f>
        <v/>
      </c>
      <c r="C478" s="3" t="str">
        <f>IF(Line[DWG Handle]="","",Line[DWG Handle])</f>
        <v/>
      </c>
      <c r="D478" s="58" t="str">
        <f>IF(Line[Approx Centroid X]="","",Line[Approx Centroid X])</f>
        <v/>
      </c>
      <c r="E478" s="58" t="str">
        <f>IF(Line[Approx Centroid Y]="","",Line[Approx Centroid Y])</f>
        <v/>
      </c>
      <c r="F478" s="3" t="str">
        <f>IF(Line[Replacement Asset]="","",Line[Replacement Asset])</f>
        <v/>
      </c>
      <c r="G478" s="3" t="str">
        <f>IF(Line[Asset ID]="","",UPPER(Line[Asset ID]))</f>
        <v/>
      </c>
      <c r="H478" s="3" t="str">
        <f>IF(Line[Asset Group]="","",VLOOKUP(Line[Asset Group],asset_grp_line,4,FALSE))</f>
        <v/>
      </c>
      <c r="I478" s="3" t="str">
        <f>IF(Line[Asset Group]="","",VLOOKUP(Line[Asset Group],asset_grp_line,2,FALSE))</f>
        <v/>
      </c>
      <c r="J478" s="3" t="str">
        <f>IF(Line[Asset Group]="","",VLOOKUP(Line[Asset Group],asset_grp_line,3,FALSE))</f>
        <v/>
      </c>
      <c r="K478" s="3" t="str">
        <f>IF(Line[Asset Group]="","",VLOOKUP(Line[Asset Type],type_master_list,2,FALSE))</f>
        <v/>
      </c>
      <c r="L478" s="3" t="str">
        <f>IF(Line[Asset Name]="","",PROPER(Line[Asset Name]))</f>
        <v/>
      </c>
      <c r="M478" s="11" t="str">
        <f>IF(Line[Install Date]="","",(Line[Install Date]))</f>
        <v/>
      </c>
      <c r="N478" s="3" t="str">
        <f>IF(Line[Note]="","",PROPER(Line[Note]))</f>
        <v/>
      </c>
      <c r="O478" s="3" t="str">
        <f>IF(Line[Resource Consent Number]="","",UPPER(Line[Resource Consent Number]))</f>
        <v/>
      </c>
      <c r="P478" s="53" t="str">
        <f>IF(Line[Asset Unit Cost]="","",Line[Asset Unit Cost])</f>
        <v/>
      </c>
      <c r="Q478" s="3" t="str">
        <f>IF(Line[Added By]="","",UPPER(Line[Added By]))</f>
        <v/>
      </c>
      <c r="R478" s="11" t="str">
        <f>IF(Line[Added Date]="","",(Line[Added Date]))</f>
        <v/>
      </c>
      <c r="S478" s="3" t="str">
        <f>IF(Line[Z COORD]="","",PROPER(Line[Z COORD]))</f>
        <v/>
      </c>
      <c r="T478" s="3" t="str">
        <f>IF(Line[Asset Description]="","",PROPER(Line[Asset Description]))</f>
        <v/>
      </c>
      <c r="U478" s="3" t="str">
        <f>IF(Line[Asset Group]="","",VLOOKUP(Line[Wall SubType],subdom_master_gdb,2,FALSE))</f>
        <v/>
      </c>
      <c r="V478" s="3" t="str">
        <f>IF(Line[Asset Group]="","",VLOOKUP(Line[Material],material_master,2,FALSE))</f>
        <v/>
      </c>
      <c r="W478" s="3" t="str">
        <f>IF(Line[Height m]="","",Line[Height m])</f>
        <v/>
      </c>
      <c r="X478" s="3" t="str">
        <f>IF(Line[Length m]="","",Line[Length m])</f>
        <v/>
      </c>
      <c r="Y478" s="3" t="str">
        <f>IF(Line[Width m]="","",Line[Width m])</f>
        <v/>
      </c>
      <c r="Z478" s="3" t="str">
        <f>IF(Line[Asset Group]="","",VLOOKUP(Line[Purpose],f_g_function,2,FALSE))</f>
        <v/>
      </c>
      <c r="AA478" s="3" t="str">
        <f>IF(Line[Asset Group]="","",VLOOKUP(Line[Post Material],material_master,2,FALSE))</f>
        <v/>
      </c>
      <c r="AB478" s="3" t="str">
        <f>IF(Line[Pipe Diameter mm]="","",Line[Pipe Diameter mm])</f>
        <v/>
      </c>
      <c r="AC478" s="3" t="str">
        <f>IF(Line[Asset Group]="","",VLOOKUP(Line[Pipe Material],irrigation_pipe_material,2,FALSE))</f>
        <v/>
      </c>
      <c r="AD478" s="3" t="str">
        <f>IF(Line[Asset Group]="","",VLOOKUP(Line[System],irrigation_system,2,FALSE))</f>
        <v/>
      </c>
      <c r="AE478" s="3" t="str">
        <f>IF(Line[Asset Group]="","",VLOOKUP(Line[Status],irrigation_status,2,FALSE))</f>
        <v/>
      </c>
      <c r="AF478" s="3" t="str">
        <f>IF(Line[Asset Group]="","",VLOOKUP(Line[Surface],subdom_master_gdb,2,FALSE))</f>
        <v/>
      </c>
      <c r="AG478" s="3" t="str">
        <f>IF(Line[Surface Layer Depth mm]="","",Line[Surface Layer Depth mm])</f>
        <v/>
      </c>
      <c r="AH478" s="3" t="str">
        <f>IF(Line[Av Width m]="","",Line[Av Width m])</f>
        <v/>
      </c>
      <c r="AI478" s="3" t="str">
        <f>IF(Line[Asset Group]="","",VLOOKUP(Line[Cycle],yes_no,2,FALSE))</f>
        <v/>
      </c>
      <c r="AJ478" s="3" t="str">
        <f>IF(Line[Asset Group]="","",VLOOKUP(Line[Species],hedge_species,2,FALSE))</f>
        <v/>
      </c>
    </row>
    <row r="479" spans="1:36" s="3" customFormat="1" x14ac:dyDescent="0.2">
      <c r="A479" s="3" t="str">
        <f>IF(Line[DWG File Name]="","",Line[DWG File Name])</f>
        <v/>
      </c>
      <c r="B479" s="3" t="str">
        <f>IF(Line[DWG Layer Name]="","",Line[DWG Layer Name])</f>
        <v/>
      </c>
      <c r="C479" s="3" t="str">
        <f>IF(Line[DWG Handle]="","",Line[DWG Handle])</f>
        <v/>
      </c>
      <c r="D479" s="58" t="str">
        <f>IF(Line[Approx Centroid X]="","",Line[Approx Centroid X])</f>
        <v/>
      </c>
      <c r="E479" s="58" t="str">
        <f>IF(Line[Approx Centroid Y]="","",Line[Approx Centroid Y])</f>
        <v/>
      </c>
      <c r="F479" s="3" t="str">
        <f>IF(Line[Replacement Asset]="","",Line[Replacement Asset])</f>
        <v/>
      </c>
      <c r="G479" s="3" t="str">
        <f>IF(Line[Asset ID]="","",UPPER(Line[Asset ID]))</f>
        <v/>
      </c>
      <c r="H479" s="3" t="str">
        <f>IF(Line[Asset Group]="","",VLOOKUP(Line[Asset Group],asset_grp_line,4,FALSE))</f>
        <v/>
      </c>
      <c r="I479" s="3" t="str">
        <f>IF(Line[Asset Group]="","",VLOOKUP(Line[Asset Group],asset_grp_line,2,FALSE))</f>
        <v/>
      </c>
      <c r="J479" s="3" t="str">
        <f>IF(Line[Asset Group]="","",VLOOKUP(Line[Asset Group],asset_grp_line,3,FALSE))</f>
        <v/>
      </c>
      <c r="K479" s="3" t="str">
        <f>IF(Line[Asset Group]="","",VLOOKUP(Line[Asset Type],type_master_list,2,FALSE))</f>
        <v/>
      </c>
      <c r="L479" s="3" t="str">
        <f>IF(Line[Asset Name]="","",PROPER(Line[Asset Name]))</f>
        <v/>
      </c>
      <c r="M479" s="11" t="str">
        <f>IF(Line[Install Date]="","",(Line[Install Date]))</f>
        <v/>
      </c>
      <c r="N479" s="3" t="str">
        <f>IF(Line[Note]="","",PROPER(Line[Note]))</f>
        <v/>
      </c>
      <c r="O479" s="3" t="str">
        <f>IF(Line[Resource Consent Number]="","",UPPER(Line[Resource Consent Number]))</f>
        <v/>
      </c>
      <c r="P479" s="53" t="str">
        <f>IF(Line[Asset Unit Cost]="","",Line[Asset Unit Cost])</f>
        <v/>
      </c>
      <c r="Q479" s="3" t="str">
        <f>IF(Line[Added By]="","",UPPER(Line[Added By]))</f>
        <v/>
      </c>
      <c r="R479" s="11" t="str">
        <f>IF(Line[Added Date]="","",(Line[Added Date]))</f>
        <v/>
      </c>
      <c r="S479" s="3" t="str">
        <f>IF(Line[Z COORD]="","",PROPER(Line[Z COORD]))</f>
        <v/>
      </c>
      <c r="T479" s="3" t="str">
        <f>IF(Line[Asset Description]="","",PROPER(Line[Asset Description]))</f>
        <v/>
      </c>
      <c r="U479" s="3" t="str">
        <f>IF(Line[Asset Group]="","",VLOOKUP(Line[Wall SubType],subdom_master_gdb,2,FALSE))</f>
        <v/>
      </c>
      <c r="V479" s="3" t="str">
        <f>IF(Line[Asset Group]="","",VLOOKUP(Line[Material],material_master,2,FALSE))</f>
        <v/>
      </c>
      <c r="W479" s="3" t="str">
        <f>IF(Line[Height m]="","",Line[Height m])</f>
        <v/>
      </c>
      <c r="X479" s="3" t="str">
        <f>IF(Line[Length m]="","",Line[Length m])</f>
        <v/>
      </c>
      <c r="Y479" s="3" t="str">
        <f>IF(Line[Width m]="","",Line[Width m])</f>
        <v/>
      </c>
      <c r="Z479" s="3" t="str">
        <f>IF(Line[Asset Group]="","",VLOOKUP(Line[Purpose],f_g_function,2,FALSE))</f>
        <v/>
      </c>
      <c r="AA479" s="3" t="str">
        <f>IF(Line[Asset Group]="","",VLOOKUP(Line[Post Material],material_master,2,FALSE))</f>
        <v/>
      </c>
      <c r="AB479" s="3" t="str">
        <f>IF(Line[Pipe Diameter mm]="","",Line[Pipe Diameter mm])</f>
        <v/>
      </c>
      <c r="AC479" s="3" t="str">
        <f>IF(Line[Asset Group]="","",VLOOKUP(Line[Pipe Material],irrigation_pipe_material,2,FALSE))</f>
        <v/>
      </c>
      <c r="AD479" s="3" t="str">
        <f>IF(Line[Asset Group]="","",VLOOKUP(Line[System],irrigation_system,2,FALSE))</f>
        <v/>
      </c>
      <c r="AE479" s="3" t="str">
        <f>IF(Line[Asset Group]="","",VLOOKUP(Line[Status],irrigation_status,2,FALSE))</f>
        <v/>
      </c>
      <c r="AF479" s="3" t="str">
        <f>IF(Line[Asset Group]="","",VLOOKUP(Line[Surface],subdom_master_gdb,2,FALSE))</f>
        <v/>
      </c>
      <c r="AG479" s="3" t="str">
        <f>IF(Line[Surface Layer Depth mm]="","",Line[Surface Layer Depth mm])</f>
        <v/>
      </c>
      <c r="AH479" s="3" t="str">
        <f>IF(Line[Av Width m]="","",Line[Av Width m])</f>
        <v/>
      </c>
      <c r="AI479" s="3" t="str">
        <f>IF(Line[Asset Group]="","",VLOOKUP(Line[Cycle],yes_no,2,FALSE))</f>
        <v/>
      </c>
      <c r="AJ479" s="3" t="str">
        <f>IF(Line[Asset Group]="","",VLOOKUP(Line[Species],hedge_species,2,FALSE))</f>
        <v/>
      </c>
    </row>
    <row r="480" spans="1:36" s="3" customFormat="1" x14ac:dyDescent="0.2">
      <c r="A480" s="3" t="str">
        <f>IF(Line[DWG File Name]="","",Line[DWG File Name])</f>
        <v/>
      </c>
      <c r="B480" s="3" t="str">
        <f>IF(Line[DWG Layer Name]="","",Line[DWG Layer Name])</f>
        <v/>
      </c>
      <c r="C480" s="3" t="str">
        <f>IF(Line[DWG Handle]="","",Line[DWG Handle])</f>
        <v/>
      </c>
      <c r="D480" s="58" t="str">
        <f>IF(Line[Approx Centroid X]="","",Line[Approx Centroid X])</f>
        <v/>
      </c>
      <c r="E480" s="58" t="str">
        <f>IF(Line[Approx Centroid Y]="","",Line[Approx Centroid Y])</f>
        <v/>
      </c>
      <c r="F480" s="3" t="str">
        <f>IF(Line[Replacement Asset]="","",Line[Replacement Asset])</f>
        <v/>
      </c>
      <c r="G480" s="3" t="str">
        <f>IF(Line[Asset ID]="","",UPPER(Line[Asset ID]))</f>
        <v/>
      </c>
      <c r="H480" s="3" t="str">
        <f>IF(Line[Asset Group]="","",VLOOKUP(Line[Asset Group],asset_grp_line,4,FALSE))</f>
        <v/>
      </c>
      <c r="I480" s="3" t="str">
        <f>IF(Line[Asset Group]="","",VLOOKUP(Line[Asset Group],asset_grp_line,2,FALSE))</f>
        <v/>
      </c>
      <c r="J480" s="3" t="str">
        <f>IF(Line[Asset Group]="","",VLOOKUP(Line[Asset Group],asset_grp_line,3,FALSE))</f>
        <v/>
      </c>
      <c r="K480" s="3" t="str">
        <f>IF(Line[Asset Group]="","",VLOOKUP(Line[Asset Type],type_master_list,2,FALSE))</f>
        <v/>
      </c>
      <c r="L480" s="3" t="str">
        <f>IF(Line[Asset Name]="","",PROPER(Line[Asset Name]))</f>
        <v/>
      </c>
      <c r="M480" s="11" t="str">
        <f>IF(Line[Install Date]="","",(Line[Install Date]))</f>
        <v/>
      </c>
      <c r="N480" s="3" t="str">
        <f>IF(Line[Note]="","",PROPER(Line[Note]))</f>
        <v/>
      </c>
      <c r="O480" s="3" t="str">
        <f>IF(Line[Resource Consent Number]="","",UPPER(Line[Resource Consent Number]))</f>
        <v/>
      </c>
      <c r="P480" s="53" t="str">
        <f>IF(Line[Asset Unit Cost]="","",Line[Asset Unit Cost])</f>
        <v/>
      </c>
      <c r="Q480" s="3" t="str">
        <f>IF(Line[Added By]="","",UPPER(Line[Added By]))</f>
        <v/>
      </c>
      <c r="R480" s="11" t="str">
        <f>IF(Line[Added Date]="","",(Line[Added Date]))</f>
        <v/>
      </c>
      <c r="S480" s="3" t="str">
        <f>IF(Line[Z COORD]="","",PROPER(Line[Z COORD]))</f>
        <v/>
      </c>
      <c r="T480" s="3" t="str">
        <f>IF(Line[Asset Description]="","",PROPER(Line[Asset Description]))</f>
        <v/>
      </c>
      <c r="U480" s="3" t="str">
        <f>IF(Line[Asset Group]="","",VLOOKUP(Line[Wall SubType],subdom_master_gdb,2,FALSE))</f>
        <v/>
      </c>
      <c r="V480" s="3" t="str">
        <f>IF(Line[Asset Group]="","",VLOOKUP(Line[Material],material_master,2,FALSE))</f>
        <v/>
      </c>
      <c r="W480" s="3" t="str">
        <f>IF(Line[Height m]="","",Line[Height m])</f>
        <v/>
      </c>
      <c r="X480" s="3" t="str">
        <f>IF(Line[Length m]="","",Line[Length m])</f>
        <v/>
      </c>
      <c r="Y480" s="3" t="str">
        <f>IF(Line[Width m]="","",Line[Width m])</f>
        <v/>
      </c>
      <c r="Z480" s="3" t="str">
        <f>IF(Line[Asset Group]="","",VLOOKUP(Line[Purpose],f_g_function,2,FALSE))</f>
        <v/>
      </c>
      <c r="AA480" s="3" t="str">
        <f>IF(Line[Asset Group]="","",VLOOKUP(Line[Post Material],material_master,2,FALSE))</f>
        <v/>
      </c>
      <c r="AB480" s="3" t="str">
        <f>IF(Line[Pipe Diameter mm]="","",Line[Pipe Diameter mm])</f>
        <v/>
      </c>
      <c r="AC480" s="3" t="str">
        <f>IF(Line[Asset Group]="","",VLOOKUP(Line[Pipe Material],irrigation_pipe_material,2,FALSE))</f>
        <v/>
      </c>
      <c r="AD480" s="3" t="str">
        <f>IF(Line[Asset Group]="","",VLOOKUP(Line[System],irrigation_system,2,FALSE))</f>
        <v/>
      </c>
      <c r="AE480" s="3" t="str">
        <f>IF(Line[Asset Group]="","",VLOOKUP(Line[Status],irrigation_status,2,FALSE))</f>
        <v/>
      </c>
      <c r="AF480" s="3" t="str">
        <f>IF(Line[Asset Group]="","",VLOOKUP(Line[Surface],subdom_master_gdb,2,FALSE))</f>
        <v/>
      </c>
      <c r="AG480" s="3" t="str">
        <f>IF(Line[Surface Layer Depth mm]="","",Line[Surface Layer Depth mm])</f>
        <v/>
      </c>
      <c r="AH480" s="3" t="str">
        <f>IF(Line[Av Width m]="","",Line[Av Width m])</f>
        <v/>
      </c>
      <c r="AI480" s="3" t="str">
        <f>IF(Line[Asset Group]="","",VLOOKUP(Line[Cycle],yes_no,2,FALSE))</f>
        <v/>
      </c>
      <c r="AJ480" s="3" t="str">
        <f>IF(Line[Asset Group]="","",VLOOKUP(Line[Species],hedge_species,2,FALSE))</f>
        <v/>
      </c>
    </row>
    <row r="481" spans="1:36" s="3" customFormat="1" x14ac:dyDescent="0.2">
      <c r="A481" s="3" t="str">
        <f>IF(Line[DWG File Name]="","",Line[DWG File Name])</f>
        <v/>
      </c>
      <c r="B481" s="3" t="str">
        <f>IF(Line[DWG Layer Name]="","",Line[DWG Layer Name])</f>
        <v/>
      </c>
      <c r="C481" s="3" t="str">
        <f>IF(Line[DWG Handle]="","",Line[DWG Handle])</f>
        <v/>
      </c>
      <c r="D481" s="58" t="str">
        <f>IF(Line[Approx Centroid X]="","",Line[Approx Centroid X])</f>
        <v/>
      </c>
      <c r="E481" s="58" t="str">
        <f>IF(Line[Approx Centroid Y]="","",Line[Approx Centroid Y])</f>
        <v/>
      </c>
      <c r="F481" s="3" t="str">
        <f>IF(Line[Replacement Asset]="","",Line[Replacement Asset])</f>
        <v/>
      </c>
      <c r="G481" s="3" t="str">
        <f>IF(Line[Asset ID]="","",UPPER(Line[Asset ID]))</f>
        <v/>
      </c>
      <c r="H481" s="3" t="str">
        <f>IF(Line[Asset Group]="","",VLOOKUP(Line[Asset Group],asset_grp_line,4,FALSE))</f>
        <v/>
      </c>
      <c r="I481" s="3" t="str">
        <f>IF(Line[Asset Group]="","",VLOOKUP(Line[Asset Group],asset_grp_line,2,FALSE))</f>
        <v/>
      </c>
      <c r="J481" s="3" t="str">
        <f>IF(Line[Asset Group]="","",VLOOKUP(Line[Asset Group],asset_grp_line,3,FALSE))</f>
        <v/>
      </c>
      <c r="K481" s="3" t="str">
        <f>IF(Line[Asset Group]="","",VLOOKUP(Line[Asset Type],type_master_list,2,FALSE))</f>
        <v/>
      </c>
      <c r="L481" s="3" t="str">
        <f>IF(Line[Asset Name]="","",PROPER(Line[Asset Name]))</f>
        <v/>
      </c>
      <c r="M481" s="11" t="str">
        <f>IF(Line[Install Date]="","",(Line[Install Date]))</f>
        <v/>
      </c>
      <c r="N481" s="3" t="str">
        <f>IF(Line[Note]="","",PROPER(Line[Note]))</f>
        <v/>
      </c>
      <c r="O481" s="3" t="str">
        <f>IF(Line[Resource Consent Number]="","",UPPER(Line[Resource Consent Number]))</f>
        <v/>
      </c>
      <c r="P481" s="53" t="str">
        <f>IF(Line[Asset Unit Cost]="","",Line[Asset Unit Cost])</f>
        <v/>
      </c>
      <c r="Q481" s="3" t="str">
        <f>IF(Line[Added By]="","",UPPER(Line[Added By]))</f>
        <v/>
      </c>
      <c r="R481" s="11" t="str">
        <f>IF(Line[Added Date]="","",(Line[Added Date]))</f>
        <v/>
      </c>
      <c r="S481" s="3" t="str">
        <f>IF(Line[Z COORD]="","",PROPER(Line[Z COORD]))</f>
        <v/>
      </c>
      <c r="T481" s="3" t="str">
        <f>IF(Line[Asset Description]="","",PROPER(Line[Asset Description]))</f>
        <v/>
      </c>
      <c r="U481" s="3" t="str">
        <f>IF(Line[Asset Group]="","",VLOOKUP(Line[Wall SubType],subdom_master_gdb,2,FALSE))</f>
        <v/>
      </c>
      <c r="V481" s="3" t="str">
        <f>IF(Line[Asset Group]="","",VLOOKUP(Line[Material],material_master,2,FALSE))</f>
        <v/>
      </c>
      <c r="W481" s="3" t="str">
        <f>IF(Line[Height m]="","",Line[Height m])</f>
        <v/>
      </c>
      <c r="X481" s="3" t="str">
        <f>IF(Line[Length m]="","",Line[Length m])</f>
        <v/>
      </c>
      <c r="Y481" s="3" t="str">
        <f>IF(Line[Width m]="","",Line[Width m])</f>
        <v/>
      </c>
      <c r="Z481" s="3" t="str">
        <f>IF(Line[Asset Group]="","",VLOOKUP(Line[Purpose],f_g_function,2,FALSE))</f>
        <v/>
      </c>
      <c r="AA481" s="3" t="str">
        <f>IF(Line[Asset Group]="","",VLOOKUP(Line[Post Material],material_master,2,FALSE))</f>
        <v/>
      </c>
      <c r="AB481" s="3" t="str">
        <f>IF(Line[Pipe Diameter mm]="","",Line[Pipe Diameter mm])</f>
        <v/>
      </c>
      <c r="AC481" s="3" t="str">
        <f>IF(Line[Asset Group]="","",VLOOKUP(Line[Pipe Material],irrigation_pipe_material,2,FALSE))</f>
        <v/>
      </c>
      <c r="AD481" s="3" t="str">
        <f>IF(Line[Asset Group]="","",VLOOKUP(Line[System],irrigation_system,2,FALSE))</f>
        <v/>
      </c>
      <c r="AE481" s="3" t="str">
        <f>IF(Line[Asset Group]="","",VLOOKUP(Line[Status],irrigation_status,2,FALSE))</f>
        <v/>
      </c>
      <c r="AF481" s="3" t="str">
        <f>IF(Line[Asset Group]="","",VLOOKUP(Line[Surface],subdom_master_gdb,2,FALSE))</f>
        <v/>
      </c>
      <c r="AG481" s="3" t="str">
        <f>IF(Line[Surface Layer Depth mm]="","",Line[Surface Layer Depth mm])</f>
        <v/>
      </c>
      <c r="AH481" s="3" t="str">
        <f>IF(Line[Av Width m]="","",Line[Av Width m])</f>
        <v/>
      </c>
      <c r="AI481" s="3" t="str">
        <f>IF(Line[Asset Group]="","",VLOOKUP(Line[Cycle],yes_no,2,FALSE))</f>
        <v/>
      </c>
      <c r="AJ481" s="3" t="str">
        <f>IF(Line[Asset Group]="","",VLOOKUP(Line[Species],hedge_species,2,FALSE))</f>
        <v/>
      </c>
    </row>
    <row r="482" spans="1:36" s="3" customFormat="1" x14ac:dyDescent="0.2">
      <c r="A482" s="3" t="str">
        <f>IF(Line[DWG File Name]="","",Line[DWG File Name])</f>
        <v/>
      </c>
      <c r="B482" s="3" t="str">
        <f>IF(Line[DWG Layer Name]="","",Line[DWG Layer Name])</f>
        <v/>
      </c>
      <c r="C482" s="3" t="str">
        <f>IF(Line[DWG Handle]="","",Line[DWG Handle])</f>
        <v/>
      </c>
      <c r="D482" s="58" t="str">
        <f>IF(Line[Approx Centroid X]="","",Line[Approx Centroid X])</f>
        <v/>
      </c>
      <c r="E482" s="58" t="str">
        <f>IF(Line[Approx Centroid Y]="","",Line[Approx Centroid Y])</f>
        <v/>
      </c>
      <c r="F482" s="3" t="str">
        <f>IF(Line[Replacement Asset]="","",Line[Replacement Asset])</f>
        <v/>
      </c>
      <c r="G482" s="3" t="str">
        <f>IF(Line[Asset ID]="","",UPPER(Line[Asset ID]))</f>
        <v/>
      </c>
      <c r="H482" s="3" t="str">
        <f>IF(Line[Asset Group]="","",VLOOKUP(Line[Asset Group],asset_grp_line,4,FALSE))</f>
        <v/>
      </c>
      <c r="I482" s="3" t="str">
        <f>IF(Line[Asset Group]="","",VLOOKUP(Line[Asset Group],asset_grp_line,2,FALSE))</f>
        <v/>
      </c>
      <c r="J482" s="3" t="str">
        <f>IF(Line[Asset Group]="","",VLOOKUP(Line[Asset Group],asset_grp_line,3,FALSE))</f>
        <v/>
      </c>
      <c r="K482" s="3" t="str">
        <f>IF(Line[Asset Group]="","",VLOOKUP(Line[Asset Type],type_master_list,2,FALSE))</f>
        <v/>
      </c>
      <c r="L482" s="3" t="str">
        <f>IF(Line[Asset Name]="","",PROPER(Line[Asset Name]))</f>
        <v/>
      </c>
      <c r="M482" s="11" t="str">
        <f>IF(Line[Install Date]="","",(Line[Install Date]))</f>
        <v/>
      </c>
      <c r="N482" s="3" t="str">
        <f>IF(Line[Note]="","",PROPER(Line[Note]))</f>
        <v/>
      </c>
      <c r="O482" s="3" t="str">
        <f>IF(Line[Resource Consent Number]="","",UPPER(Line[Resource Consent Number]))</f>
        <v/>
      </c>
      <c r="P482" s="53" t="str">
        <f>IF(Line[Asset Unit Cost]="","",Line[Asset Unit Cost])</f>
        <v/>
      </c>
      <c r="Q482" s="3" t="str">
        <f>IF(Line[Added By]="","",UPPER(Line[Added By]))</f>
        <v/>
      </c>
      <c r="R482" s="11" t="str">
        <f>IF(Line[Added Date]="","",(Line[Added Date]))</f>
        <v/>
      </c>
      <c r="S482" s="3" t="str">
        <f>IF(Line[Z COORD]="","",PROPER(Line[Z COORD]))</f>
        <v/>
      </c>
      <c r="T482" s="3" t="str">
        <f>IF(Line[Asset Description]="","",PROPER(Line[Asset Description]))</f>
        <v/>
      </c>
      <c r="U482" s="3" t="str">
        <f>IF(Line[Asset Group]="","",VLOOKUP(Line[Wall SubType],subdom_master_gdb,2,FALSE))</f>
        <v/>
      </c>
      <c r="V482" s="3" t="str">
        <f>IF(Line[Asset Group]="","",VLOOKUP(Line[Material],material_master,2,FALSE))</f>
        <v/>
      </c>
      <c r="W482" s="3" t="str">
        <f>IF(Line[Height m]="","",Line[Height m])</f>
        <v/>
      </c>
      <c r="X482" s="3" t="str">
        <f>IF(Line[Length m]="","",Line[Length m])</f>
        <v/>
      </c>
      <c r="Y482" s="3" t="str">
        <f>IF(Line[Width m]="","",Line[Width m])</f>
        <v/>
      </c>
      <c r="Z482" s="3" t="str">
        <f>IF(Line[Asset Group]="","",VLOOKUP(Line[Purpose],f_g_function,2,FALSE))</f>
        <v/>
      </c>
      <c r="AA482" s="3" t="str">
        <f>IF(Line[Asset Group]="","",VLOOKUP(Line[Post Material],material_master,2,FALSE))</f>
        <v/>
      </c>
      <c r="AB482" s="3" t="str">
        <f>IF(Line[Pipe Diameter mm]="","",Line[Pipe Diameter mm])</f>
        <v/>
      </c>
      <c r="AC482" s="3" t="str">
        <f>IF(Line[Asset Group]="","",VLOOKUP(Line[Pipe Material],irrigation_pipe_material,2,FALSE))</f>
        <v/>
      </c>
      <c r="AD482" s="3" t="str">
        <f>IF(Line[Asset Group]="","",VLOOKUP(Line[System],irrigation_system,2,FALSE))</f>
        <v/>
      </c>
      <c r="AE482" s="3" t="str">
        <f>IF(Line[Asset Group]="","",VLOOKUP(Line[Status],irrigation_status,2,FALSE))</f>
        <v/>
      </c>
      <c r="AF482" s="3" t="str">
        <f>IF(Line[Asset Group]="","",VLOOKUP(Line[Surface],subdom_master_gdb,2,FALSE))</f>
        <v/>
      </c>
      <c r="AG482" s="3" t="str">
        <f>IF(Line[Surface Layer Depth mm]="","",Line[Surface Layer Depth mm])</f>
        <v/>
      </c>
      <c r="AH482" s="3" t="str">
        <f>IF(Line[Av Width m]="","",Line[Av Width m])</f>
        <v/>
      </c>
      <c r="AI482" s="3" t="str">
        <f>IF(Line[Asset Group]="","",VLOOKUP(Line[Cycle],yes_no,2,FALSE))</f>
        <v/>
      </c>
      <c r="AJ482" s="3" t="str">
        <f>IF(Line[Asset Group]="","",VLOOKUP(Line[Species],hedge_species,2,FALSE))</f>
        <v/>
      </c>
    </row>
    <row r="483" spans="1:36" s="3" customFormat="1" x14ac:dyDescent="0.2">
      <c r="A483" s="3" t="str">
        <f>IF(Line[DWG File Name]="","",Line[DWG File Name])</f>
        <v/>
      </c>
      <c r="B483" s="3" t="str">
        <f>IF(Line[DWG Layer Name]="","",Line[DWG Layer Name])</f>
        <v/>
      </c>
      <c r="C483" s="3" t="str">
        <f>IF(Line[DWG Handle]="","",Line[DWG Handle])</f>
        <v/>
      </c>
      <c r="D483" s="58" t="str">
        <f>IF(Line[Approx Centroid X]="","",Line[Approx Centroid X])</f>
        <v/>
      </c>
      <c r="E483" s="58" t="str">
        <f>IF(Line[Approx Centroid Y]="","",Line[Approx Centroid Y])</f>
        <v/>
      </c>
      <c r="F483" s="3" t="str">
        <f>IF(Line[Replacement Asset]="","",Line[Replacement Asset])</f>
        <v/>
      </c>
      <c r="G483" s="3" t="str">
        <f>IF(Line[Asset ID]="","",UPPER(Line[Asset ID]))</f>
        <v/>
      </c>
      <c r="H483" s="3" t="str">
        <f>IF(Line[Asset Group]="","",VLOOKUP(Line[Asset Group],asset_grp_line,4,FALSE))</f>
        <v/>
      </c>
      <c r="I483" s="3" t="str">
        <f>IF(Line[Asset Group]="","",VLOOKUP(Line[Asset Group],asset_grp_line,2,FALSE))</f>
        <v/>
      </c>
      <c r="J483" s="3" t="str">
        <f>IF(Line[Asset Group]="","",VLOOKUP(Line[Asset Group],asset_grp_line,3,FALSE))</f>
        <v/>
      </c>
      <c r="K483" s="3" t="str">
        <f>IF(Line[Asset Group]="","",VLOOKUP(Line[Asset Type],type_master_list,2,FALSE))</f>
        <v/>
      </c>
      <c r="L483" s="3" t="str">
        <f>IF(Line[Asset Name]="","",PROPER(Line[Asset Name]))</f>
        <v/>
      </c>
      <c r="M483" s="11" t="str">
        <f>IF(Line[Install Date]="","",(Line[Install Date]))</f>
        <v/>
      </c>
      <c r="N483" s="3" t="str">
        <f>IF(Line[Note]="","",PROPER(Line[Note]))</f>
        <v/>
      </c>
      <c r="O483" s="3" t="str">
        <f>IF(Line[Resource Consent Number]="","",UPPER(Line[Resource Consent Number]))</f>
        <v/>
      </c>
      <c r="P483" s="53" t="str">
        <f>IF(Line[Asset Unit Cost]="","",Line[Asset Unit Cost])</f>
        <v/>
      </c>
      <c r="Q483" s="3" t="str">
        <f>IF(Line[Added By]="","",UPPER(Line[Added By]))</f>
        <v/>
      </c>
      <c r="R483" s="11" t="str">
        <f>IF(Line[Added Date]="","",(Line[Added Date]))</f>
        <v/>
      </c>
      <c r="S483" s="3" t="str">
        <f>IF(Line[Z COORD]="","",PROPER(Line[Z COORD]))</f>
        <v/>
      </c>
      <c r="T483" s="3" t="str">
        <f>IF(Line[Asset Description]="","",PROPER(Line[Asset Description]))</f>
        <v/>
      </c>
      <c r="U483" s="3" t="str">
        <f>IF(Line[Asset Group]="","",VLOOKUP(Line[Wall SubType],subdom_master_gdb,2,FALSE))</f>
        <v/>
      </c>
      <c r="V483" s="3" t="str">
        <f>IF(Line[Asset Group]="","",VLOOKUP(Line[Material],material_master,2,FALSE))</f>
        <v/>
      </c>
      <c r="W483" s="3" t="str">
        <f>IF(Line[Height m]="","",Line[Height m])</f>
        <v/>
      </c>
      <c r="X483" s="3" t="str">
        <f>IF(Line[Length m]="","",Line[Length m])</f>
        <v/>
      </c>
      <c r="Y483" s="3" t="str">
        <f>IF(Line[Width m]="","",Line[Width m])</f>
        <v/>
      </c>
      <c r="Z483" s="3" t="str">
        <f>IF(Line[Asset Group]="","",VLOOKUP(Line[Purpose],f_g_function,2,FALSE))</f>
        <v/>
      </c>
      <c r="AA483" s="3" t="str">
        <f>IF(Line[Asset Group]="","",VLOOKUP(Line[Post Material],material_master,2,FALSE))</f>
        <v/>
      </c>
      <c r="AB483" s="3" t="str">
        <f>IF(Line[Pipe Diameter mm]="","",Line[Pipe Diameter mm])</f>
        <v/>
      </c>
      <c r="AC483" s="3" t="str">
        <f>IF(Line[Asset Group]="","",VLOOKUP(Line[Pipe Material],irrigation_pipe_material,2,FALSE))</f>
        <v/>
      </c>
      <c r="AD483" s="3" t="str">
        <f>IF(Line[Asset Group]="","",VLOOKUP(Line[System],irrigation_system,2,FALSE))</f>
        <v/>
      </c>
      <c r="AE483" s="3" t="str">
        <f>IF(Line[Asset Group]="","",VLOOKUP(Line[Status],irrigation_status,2,FALSE))</f>
        <v/>
      </c>
      <c r="AF483" s="3" t="str">
        <f>IF(Line[Asset Group]="","",VLOOKUP(Line[Surface],subdom_master_gdb,2,FALSE))</f>
        <v/>
      </c>
      <c r="AG483" s="3" t="str">
        <f>IF(Line[Surface Layer Depth mm]="","",Line[Surface Layer Depth mm])</f>
        <v/>
      </c>
      <c r="AH483" s="3" t="str">
        <f>IF(Line[Av Width m]="","",Line[Av Width m])</f>
        <v/>
      </c>
      <c r="AI483" s="3" t="str">
        <f>IF(Line[Asset Group]="","",VLOOKUP(Line[Cycle],yes_no,2,FALSE))</f>
        <v/>
      </c>
      <c r="AJ483" s="3" t="str">
        <f>IF(Line[Asset Group]="","",VLOOKUP(Line[Species],hedge_species,2,FALSE))</f>
        <v/>
      </c>
    </row>
    <row r="484" spans="1:36" s="3" customFormat="1" x14ac:dyDescent="0.2">
      <c r="A484" s="3" t="str">
        <f>IF(Line[DWG File Name]="","",Line[DWG File Name])</f>
        <v/>
      </c>
      <c r="B484" s="3" t="str">
        <f>IF(Line[DWG Layer Name]="","",Line[DWG Layer Name])</f>
        <v/>
      </c>
      <c r="C484" s="3" t="str">
        <f>IF(Line[DWG Handle]="","",Line[DWG Handle])</f>
        <v/>
      </c>
      <c r="D484" s="58" t="str">
        <f>IF(Line[Approx Centroid X]="","",Line[Approx Centroid X])</f>
        <v/>
      </c>
      <c r="E484" s="58" t="str">
        <f>IF(Line[Approx Centroid Y]="","",Line[Approx Centroid Y])</f>
        <v/>
      </c>
      <c r="F484" s="3" t="str">
        <f>IF(Line[Replacement Asset]="","",Line[Replacement Asset])</f>
        <v/>
      </c>
      <c r="G484" s="3" t="str">
        <f>IF(Line[Asset ID]="","",UPPER(Line[Asset ID]))</f>
        <v/>
      </c>
      <c r="H484" s="3" t="str">
        <f>IF(Line[Asset Group]="","",VLOOKUP(Line[Asset Group],asset_grp_line,4,FALSE))</f>
        <v/>
      </c>
      <c r="I484" s="3" t="str">
        <f>IF(Line[Asset Group]="","",VLOOKUP(Line[Asset Group],asset_grp_line,2,FALSE))</f>
        <v/>
      </c>
      <c r="J484" s="3" t="str">
        <f>IF(Line[Asset Group]="","",VLOOKUP(Line[Asset Group],asset_grp_line,3,FALSE))</f>
        <v/>
      </c>
      <c r="K484" s="3" t="str">
        <f>IF(Line[Asset Group]="","",VLOOKUP(Line[Asset Type],type_master_list,2,FALSE))</f>
        <v/>
      </c>
      <c r="L484" s="3" t="str">
        <f>IF(Line[Asset Name]="","",PROPER(Line[Asset Name]))</f>
        <v/>
      </c>
      <c r="M484" s="11" t="str">
        <f>IF(Line[Install Date]="","",(Line[Install Date]))</f>
        <v/>
      </c>
      <c r="N484" s="3" t="str">
        <f>IF(Line[Note]="","",PROPER(Line[Note]))</f>
        <v/>
      </c>
      <c r="O484" s="3" t="str">
        <f>IF(Line[Resource Consent Number]="","",UPPER(Line[Resource Consent Number]))</f>
        <v/>
      </c>
      <c r="P484" s="53" t="str">
        <f>IF(Line[Asset Unit Cost]="","",Line[Asset Unit Cost])</f>
        <v/>
      </c>
      <c r="Q484" s="3" t="str">
        <f>IF(Line[Added By]="","",UPPER(Line[Added By]))</f>
        <v/>
      </c>
      <c r="R484" s="11" t="str">
        <f>IF(Line[Added Date]="","",(Line[Added Date]))</f>
        <v/>
      </c>
      <c r="S484" s="3" t="str">
        <f>IF(Line[Z COORD]="","",PROPER(Line[Z COORD]))</f>
        <v/>
      </c>
      <c r="T484" s="3" t="str">
        <f>IF(Line[Asset Description]="","",PROPER(Line[Asset Description]))</f>
        <v/>
      </c>
      <c r="U484" s="3" t="str">
        <f>IF(Line[Asset Group]="","",VLOOKUP(Line[Wall SubType],subdom_master_gdb,2,FALSE))</f>
        <v/>
      </c>
      <c r="V484" s="3" t="str">
        <f>IF(Line[Asset Group]="","",VLOOKUP(Line[Material],material_master,2,FALSE))</f>
        <v/>
      </c>
      <c r="W484" s="3" t="str">
        <f>IF(Line[Height m]="","",Line[Height m])</f>
        <v/>
      </c>
      <c r="X484" s="3" t="str">
        <f>IF(Line[Length m]="","",Line[Length m])</f>
        <v/>
      </c>
      <c r="Y484" s="3" t="str">
        <f>IF(Line[Width m]="","",Line[Width m])</f>
        <v/>
      </c>
      <c r="Z484" s="3" t="str">
        <f>IF(Line[Asset Group]="","",VLOOKUP(Line[Purpose],f_g_function,2,FALSE))</f>
        <v/>
      </c>
      <c r="AA484" s="3" t="str">
        <f>IF(Line[Asset Group]="","",VLOOKUP(Line[Post Material],material_master,2,FALSE))</f>
        <v/>
      </c>
      <c r="AB484" s="3" t="str">
        <f>IF(Line[Pipe Diameter mm]="","",Line[Pipe Diameter mm])</f>
        <v/>
      </c>
      <c r="AC484" s="3" t="str">
        <f>IF(Line[Asset Group]="","",VLOOKUP(Line[Pipe Material],irrigation_pipe_material,2,FALSE))</f>
        <v/>
      </c>
      <c r="AD484" s="3" t="str">
        <f>IF(Line[Asset Group]="","",VLOOKUP(Line[System],irrigation_system,2,FALSE))</f>
        <v/>
      </c>
      <c r="AE484" s="3" t="str">
        <f>IF(Line[Asset Group]="","",VLOOKUP(Line[Status],irrigation_status,2,FALSE))</f>
        <v/>
      </c>
      <c r="AF484" s="3" t="str">
        <f>IF(Line[Asset Group]="","",VLOOKUP(Line[Surface],subdom_master_gdb,2,FALSE))</f>
        <v/>
      </c>
      <c r="AG484" s="3" t="str">
        <f>IF(Line[Surface Layer Depth mm]="","",Line[Surface Layer Depth mm])</f>
        <v/>
      </c>
      <c r="AH484" s="3" t="str">
        <f>IF(Line[Av Width m]="","",Line[Av Width m])</f>
        <v/>
      </c>
      <c r="AI484" s="3" t="str">
        <f>IF(Line[Asset Group]="","",VLOOKUP(Line[Cycle],yes_no,2,FALSE))</f>
        <v/>
      </c>
      <c r="AJ484" s="3" t="str">
        <f>IF(Line[Asset Group]="","",VLOOKUP(Line[Species],hedge_species,2,FALSE))</f>
        <v/>
      </c>
    </row>
    <row r="485" spans="1:36" s="3" customFormat="1" x14ac:dyDescent="0.2">
      <c r="A485" s="3" t="str">
        <f>IF(Line[DWG File Name]="","",Line[DWG File Name])</f>
        <v/>
      </c>
      <c r="B485" s="3" t="str">
        <f>IF(Line[DWG Layer Name]="","",Line[DWG Layer Name])</f>
        <v/>
      </c>
      <c r="C485" s="3" t="str">
        <f>IF(Line[DWG Handle]="","",Line[DWG Handle])</f>
        <v/>
      </c>
      <c r="D485" s="58" t="str">
        <f>IF(Line[Approx Centroid X]="","",Line[Approx Centroid X])</f>
        <v/>
      </c>
      <c r="E485" s="58" t="str">
        <f>IF(Line[Approx Centroid Y]="","",Line[Approx Centroid Y])</f>
        <v/>
      </c>
      <c r="F485" s="3" t="str">
        <f>IF(Line[Replacement Asset]="","",Line[Replacement Asset])</f>
        <v/>
      </c>
      <c r="G485" s="3" t="str">
        <f>IF(Line[Asset ID]="","",UPPER(Line[Asset ID]))</f>
        <v/>
      </c>
      <c r="H485" s="3" t="str">
        <f>IF(Line[Asset Group]="","",VLOOKUP(Line[Asset Group],asset_grp_line,4,FALSE))</f>
        <v/>
      </c>
      <c r="I485" s="3" t="str">
        <f>IF(Line[Asset Group]="","",VLOOKUP(Line[Asset Group],asset_grp_line,2,FALSE))</f>
        <v/>
      </c>
      <c r="J485" s="3" t="str">
        <f>IF(Line[Asset Group]="","",VLOOKUP(Line[Asset Group],asset_grp_line,3,FALSE))</f>
        <v/>
      </c>
      <c r="K485" s="3" t="str">
        <f>IF(Line[Asset Group]="","",VLOOKUP(Line[Asset Type],type_master_list,2,FALSE))</f>
        <v/>
      </c>
      <c r="L485" s="3" t="str">
        <f>IF(Line[Asset Name]="","",PROPER(Line[Asset Name]))</f>
        <v/>
      </c>
      <c r="M485" s="11" t="str">
        <f>IF(Line[Install Date]="","",(Line[Install Date]))</f>
        <v/>
      </c>
      <c r="N485" s="3" t="str">
        <f>IF(Line[Note]="","",PROPER(Line[Note]))</f>
        <v/>
      </c>
      <c r="O485" s="3" t="str">
        <f>IF(Line[Resource Consent Number]="","",UPPER(Line[Resource Consent Number]))</f>
        <v/>
      </c>
      <c r="P485" s="53" t="str">
        <f>IF(Line[Asset Unit Cost]="","",Line[Asset Unit Cost])</f>
        <v/>
      </c>
      <c r="Q485" s="3" t="str">
        <f>IF(Line[Added By]="","",UPPER(Line[Added By]))</f>
        <v/>
      </c>
      <c r="R485" s="11" t="str">
        <f>IF(Line[Added Date]="","",(Line[Added Date]))</f>
        <v/>
      </c>
      <c r="S485" s="3" t="str">
        <f>IF(Line[Z COORD]="","",PROPER(Line[Z COORD]))</f>
        <v/>
      </c>
      <c r="T485" s="3" t="str">
        <f>IF(Line[Asset Description]="","",PROPER(Line[Asset Description]))</f>
        <v/>
      </c>
      <c r="U485" s="3" t="str">
        <f>IF(Line[Asset Group]="","",VLOOKUP(Line[Wall SubType],subdom_master_gdb,2,FALSE))</f>
        <v/>
      </c>
      <c r="V485" s="3" t="str">
        <f>IF(Line[Asset Group]="","",VLOOKUP(Line[Material],material_master,2,FALSE))</f>
        <v/>
      </c>
      <c r="W485" s="3" t="str">
        <f>IF(Line[Height m]="","",Line[Height m])</f>
        <v/>
      </c>
      <c r="X485" s="3" t="str">
        <f>IF(Line[Length m]="","",Line[Length m])</f>
        <v/>
      </c>
      <c r="Y485" s="3" t="str">
        <f>IF(Line[Width m]="","",Line[Width m])</f>
        <v/>
      </c>
      <c r="Z485" s="3" t="str">
        <f>IF(Line[Asset Group]="","",VLOOKUP(Line[Purpose],f_g_function,2,FALSE))</f>
        <v/>
      </c>
      <c r="AA485" s="3" t="str">
        <f>IF(Line[Asset Group]="","",VLOOKUP(Line[Post Material],material_master,2,FALSE))</f>
        <v/>
      </c>
      <c r="AB485" s="3" t="str">
        <f>IF(Line[Pipe Diameter mm]="","",Line[Pipe Diameter mm])</f>
        <v/>
      </c>
      <c r="AC485" s="3" t="str">
        <f>IF(Line[Asset Group]="","",VLOOKUP(Line[Pipe Material],irrigation_pipe_material,2,FALSE))</f>
        <v/>
      </c>
      <c r="AD485" s="3" t="str">
        <f>IF(Line[Asset Group]="","",VLOOKUP(Line[System],irrigation_system,2,FALSE))</f>
        <v/>
      </c>
      <c r="AE485" s="3" t="str">
        <f>IF(Line[Asset Group]="","",VLOOKUP(Line[Status],irrigation_status,2,FALSE))</f>
        <v/>
      </c>
      <c r="AF485" s="3" t="str">
        <f>IF(Line[Asset Group]="","",VLOOKUP(Line[Surface],subdom_master_gdb,2,FALSE))</f>
        <v/>
      </c>
      <c r="AG485" s="3" t="str">
        <f>IF(Line[Surface Layer Depth mm]="","",Line[Surface Layer Depth mm])</f>
        <v/>
      </c>
      <c r="AH485" s="3" t="str">
        <f>IF(Line[Av Width m]="","",Line[Av Width m])</f>
        <v/>
      </c>
      <c r="AI485" s="3" t="str">
        <f>IF(Line[Asset Group]="","",VLOOKUP(Line[Cycle],yes_no,2,FALSE))</f>
        <v/>
      </c>
      <c r="AJ485" s="3" t="str">
        <f>IF(Line[Asset Group]="","",VLOOKUP(Line[Species],hedge_species,2,FALSE))</f>
        <v/>
      </c>
    </row>
    <row r="486" spans="1:36" s="3" customFormat="1" x14ac:dyDescent="0.2">
      <c r="A486" s="3" t="str">
        <f>IF(Line[DWG File Name]="","",Line[DWG File Name])</f>
        <v/>
      </c>
      <c r="B486" s="3" t="str">
        <f>IF(Line[DWG Layer Name]="","",Line[DWG Layer Name])</f>
        <v/>
      </c>
      <c r="C486" s="3" t="str">
        <f>IF(Line[DWG Handle]="","",Line[DWG Handle])</f>
        <v/>
      </c>
      <c r="D486" s="58" t="str">
        <f>IF(Line[Approx Centroid X]="","",Line[Approx Centroid X])</f>
        <v/>
      </c>
      <c r="E486" s="58" t="str">
        <f>IF(Line[Approx Centroid Y]="","",Line[Approx Centroid Y])</f>
        <v/>
      </c>
      <c r="F486" s="3" t="str">
        <f>IF(Line[Replacement Asset]="","",Line[Replacement Asset])</f>
        <v/>
      </c>
      <c r="G486" s="3" t="str">
        <f>IF(Line[Asset ID]="","",UPPER(Line[Asset ID]))</f>
        <v/>
      </c>
      <c r="H486" s="3" t="str">
        <f>IF(Line[Asset Group]="","",VLOOKUP(Line[Asset Group],asset_grp_line,4,FALSE))</f>
        <v/>
      </c>
      <c r="I486" s="3" t="str">
        <f>IF(Line[Asset Group]="","",VLOOKUP(Line[Asset Group],asset_grp_line,2,FALSE))</f>
        <v/>
      </c>
      <c r="J486" s="3" t="str">
        <f>IF(Line[Asset Group]="","",VLOOKUP(Line[Asset Group],asset_grp_line,3,FALSE))</f>
        <v/>
      </c>
      <c r="K486" s="3" t="str">
        <f>IF(Line[Asset Group]="","",VLOOKUP(Line[Asset Type],type_master_list,2,FALSE))</f>
        <v/>
      </c>
      <c r="L486" s="3" t="str">
        <f>IF(Line[Asset Name]="","",PROPER(Line[Asset Name]))</f>
        <v/>
      </c>
      <c r="M486" s="11" t="str">
        <f>IF(Line[Install Date]="","",(Line[Install Date]))</f>
        <v/>
      </c>
      <c r="N486" s="3" t="str">
        <f>IF(Line[Note]="","",PROPER(Line[Note]))</f>
        <v/>
      </c>
      <c r="O486" s="3" t="str">
        <f>IF(Line[Resource Consent Number]="","",UPPER(Line[Resource Consent Number]))</f>
        <v/>
      </c>
      <c r="P486" s="53" t="str">
        <f>IF(Line[Asset Unit Cost]="","",Line[Asset Unit Cost])</f>
        <v/>
      </c>
      <c r="Q486" s="3" t="str">
        <f>IF(Line[Added By]="","",UPPER(Line[Added By]))</f>
        <v/>
      </c>
      <c r="R486" s="11" t="str">
        <f>IF(Line[Added Date]="","",(Line[Added Date]))</f>
        <v/>
      </c>
      <c r="S486" s="3" t="str">
        <f>IF(Line[Z COORD]="","",PROPER(Line[Z COORD]))</f>
        <v/>
      </c>
      <c r="T486" s="3" t="str">
        <f>IF(Line[Asset Description]="","",PROPER(Line[Asset Description]))</f>
        <v/>
      </c>
      <c r="U486" s="3" t="str">
        <f>IF(Line[Asset Group]="","",VLOOKUP(Line[Wall SubType],subdom_master_gdb,2,FALSE))</f>
        <v/>
      </c>
      <c r="V486" s="3" t="str">
        <f>IF(Line[Asset Group]="","",VLOOKUP(Line[Material],material_master,2,FALSE))</f>
        <v/>
      </c>
      <c r="W486" s="3" t="str">
        <f>IF(Line[Height m]="","",Line[Height m])</f>
        <v/>
      </c>
      <c r="X486" s="3" t="str">
        <f>IF(Line[Length m]="","",Line[Length m])</f>
        <v/>
      </c>
      <c r="Y486" s="3" t="str">
        <f>IF(Line[Width m]="","",Line[Width m])</f>
        <v/>
      </c>
      <c r="Z486" s="3" t="str">
        <f>IF(Line[Asset Group]="","",VLOOKUP(Line[Purpose],f_g_function,2,FALSE))</f>
        <v/>
      </c>
      <c r="AA486" s="3" t="str">
        <f>IF(Line[Asset Group]="","",VLOOKUP(Line[Post Material],material_master,2,FALSE))</f>
        <v/>
      </c>
      <c r="AB486" s="3" t="str">
        <f>IF(Line[Pipe Diameter mm]="","",Line[Pipe Diameter mm])</f>
        <v/>
      </c>
      <c r="AC486" s="3" t="str">
        <f>IF(Line[Asset Group]="","",VLOOKUP(Line[Pipe Material],irrigation_pipe_material,2,FALSE))</f>
        <v/>
      </c>
      <c r="AD486" s="3" t="str">
        <f>IF(Line[Asset Group]="","",VLOOKUP(Line[System],irrigation_system,2,FALSE))</f>
        <v/>
      </c>
      <c r="AE486" s="3" t="str">
        <f>IF(Line[Asset Group]="","",VLOOKUP(Line[Status],irrigation_status,2,FALSE))</f>
        <v/>
      </c>
      <c r="AF486" s="3" t="str">
        <f>IF(Line[Asset Group]="","",VLOOKUP(Line[Surface],subdom_master_gdb,2,FALSE))</f>
        <v/>
      </c>
      <c r="AG486" s="3" t="str">
        <f>IF(Line[Surface Layer Depth mm]="","",Line[Surface Layer Depth mm])</f>
        <v/>
      </c>
      <c r="AH486" s="3" t="str">
        <f>IF(Line[Av Width m]="","",Line[Av Width m])</f>
        <v/>
      </c>
      <c r="AI486" s="3" t="str">
        <f>IF(Line[Asset Group]="","",VLOOKUP(Line[Cycle],yes_no,2,FALSE))</f>
        <v/>
      </c>
      <c r="AJ486" s="3" t="str">
        <f>IF(Line[Asset Group]="","",VLOOKUP(Line[Species],hedge_species,2,FALSE))</f>
        <v/>
      </c>
    </row>
    <row r="487" spans="1:36" s="3" customFormat="1" x14ac:dyDescent="0.2">
      <c r="A487" s="3" t="str">
        <f>IF(Line[DWG File Name]="","",Line[DWG File Name])</f>
        <v/>
      </c>
      <c r="B487" s="3" t="str">
        <f>IF(Line[DWG Layer Name]="","",Line[DWG Layer Name])</f>
        <v/>
      </c>
      <c r="C487" s="3" t="str">
        <f>IF(Line[DWG Handle]="","",Line[DWG Handle])</f>
        <v/>
      </c>
      <c r="D487" s="58" t="str">
        <f>IF(Line[Approx Centroid X]="","",Line[Approx Centroid X])</f>
        <v/>
      </c>
      <c r="E487" s="58" t="str">
        <f>IF(Line[Approx Centroid Y]="","",Line[Approx Centroid Y])</f>
        <v/>
      </c>
      <c r="F487" s="3" t="str">
        <f>IF(Line[Replacement Asset]="","",Line[Replacement Asset])</f>
        <v/>
      </c>
      <c r="G487" s="3" t="str">
        <f>IF(Line[Asset ID]="","",UPPER(Line[Asset ID]))</f>
        <v/>
      </c>
      <c r="H487" s="3" t="str">
        <f>IF(Line[Asset Group]="","",VLOOKUP(Line[Asset Group],asset_grp_line,4,FALSE))</f>
        <v/>
      </c>
      <c r="I487" s="3" t="str">
        <f>IF(Line[Asset Group]="","",VLOOKUP(Line[Asset Group],asset_grp_line,2,FALSE))</f>
        <v/>
      </c>
      <c r="J487" s="3" t="str">
        <f>IF(Line[Asset Group]="","",VLOOKUP(Line[Asset Group],asset_grp_line,3,FALSE))</f>
        <v/>
      </c>
      <c r="K487" s="3" t="str">
        <f>IF(Line[Asset Group]="","",VLOOKUP(Line[Asset Type],type_master_list,2,FALSE))</f>
        <v/>
      </c>
      <c r="L487" s="3" t="str">
        <f>IF(Line[Asset Name]="","",PROPER(Line[Asset Name]))</f>
        <v/>
      </c>
      <c r="M487" s="11" t="str">
        <f>IF(Line[Install Date]="","",(Line[Install Date]))</f>
        <v/>
      </c>
      <c r="N487" s="3" t="str">
        <f>IF(Line[Note]="","",PROPER(Line[Note]))</f>
        <v/>
      </c>
      <c r="O487" s="3" t="str">
        <f>IF(Line[Resource Consent Number]="","",UPPER(Line[Resource Consent Number]))</f>
        <v/>
      </c>
      <c r="P487" s="53" t="str">
        <f>IF(Line[Asset Unit Cost]="","",Line[Asset Unit Cost])</f>
        <v/>
      </c>
      <c r="Q487" s="3" t="str">
        <f>IF(Line[Added By]="","",UPPER(Line[Added By]))</f>
        <v/>
      </c>
      <c r="R487" s="11" t="str">
        <f>IF(Line[Added Date]="","",(Line[Added Date]))</f>
        <v/>
      </c>
      <c r="S487" s="3" t="str">
        <f>IF(Line[Z COORD]="","",PROPER(Line[Z COORD]))</f>
        <v/>
      </c>
      <c r="T487" s="3" t="str">
        <f>IF(Line[Asset Description]="","",PROPER(Line[Asset Description]))</f>
        <v/>
      </c>
      <c r="U487" s="3" t="str">
        <f>IF(Line[Asset Group]="","",VLOOKUP(Line[Wall SubType],subdom_master_gdb,2,FALSE))</f>
        <v/>
      </c>
      <c r="V487" s="3" t="str">
        <f>IF(Line[Asset Group]="","",VLOOKUP(Line[Material],material_master,2,FALSE))</f>
        <v/>
      </c>
      <c r="W487" s="3" t="str">
        <f>IF(Line[Height m]="","",Line[Height m])</f>
        <v/>
      </c>
      <c r="X487" s="3" t="str">
        <f>IF(Line[Length m]="","",Line[Length m])</f>
        <v/>
      </c>
      <c r="Y487" s="3" t="str">
        <f>IF(Line[Width m]="","",Line[Width m])</f>
        <v/>
      </c>
      <c r="Z487" s="3" t="str">
        <f>IF(Line[Asset Group]="","",VLOOKUP(Line[Purpose],f_g_function,2,FALSE))</f>
        <v/>
      </c>
      <c r="AA487" s="3" t="str">
        <f>IF(Line[Asset Group]="","",VLOOKUP(Line[Post Material],material_master,2,FALSE))</f>
        <v/>
      </c>
      <c r="AB487" s="3" t="str">
        <f>IF(Line[Pipe Diameter mm]="","",Line[Pipe Diameter mm])</f>
        <v/>
      </c>
      <c r="AC487" s="3" t="str">
        <f>IF(Line[Asset Group]="","",VLOOKUP(Line[Pipe Material],irrigation_pipe_material,2,FALSE))</f>
        <v/>
      </c>
      <c r="AD487" s="3" t="str">
        <f>IF(Line[Asset Group]="","",VLOOKUP(Line[System],irrigation_system,2,FALSE))</f>
        <v/>
      </c>
      <c r="AE487" s="3" t="str">
        <f>IF(Line[Asset Group]="","",VLOOKUP(Line[Status],irrigation_status,2,FALSE))</f>
        <v/>
      </c>
      <c r="AF487" s="3" t="str">
        <f>IF(Line[Asset Group]="","",VLOOKUP(Line[Surface],subdom_master_gdb,2,FALSE))</f>
        <v/>
      </c>
      <c r="AG487" s="3" t="str">
        <f>IF(Line[Surface Layer Depth mm]="","",Line[Surface Layer Depth mm])</f>
        <v/>
      </c>
      <c r="AH487" s="3" t="str">
        <f>IF(Line[Av Width m]="","",Line[Av Width m])</f>
        <v/>
      </c>
      <c r="AI487" s="3" t="str">
        <f>IF(Line[Asset Group]="","",VLOOKUP(Line[Cycle],yes_no,2,FALSE))</f>
        <v/>
      </c>
      <c r="AJ487" s="3" t="str">
        <f>IF(Line[Asset Group]="","",VLOOKUP(Line[Species],hedge_species,2,FALSE))</f>
        <v/>
      </c>
    </row>
    <row r="488" spans="1:36" s="3" customFormat="1" x14ac:dyDescent="0.2">
      <c r="A488" s="3" t="str">
        <f>IF(Line[DWG File Name]="","",Line[DWG File Name])</f>
        <v/>
      </c>
      <c r="B488" s="3" t="str">
        <f>IF(Line[DWG Layer Name]="","",Line[DWG Layer Name])</f>
        <v/>
      </c>
      <c r="C488" s="3" t="str">
        <f>IF(Line[DWG Handle]="","",Line[DWG Handle])</f>
        <v/>
      </c>
      <c r="D488" s="58" t="str">
        <f>IF(Line[Approx Centroid X]="","",Line[Approx Centroid X])</f>
        <v/>
      </c>
      <c r="E488" s="58" t="str">
        <f>IF(Line[Approx Centroid Y]="","",Line[Approx Centroid Y])</f>
        <v/>
      </c>
      <c r="F488" s="3" t="str">
        <f>IF(Line[Replacement Asset]="","",Line[Replacement Asset])</f>
        <v/>
      </c>
      <c r="G488" s="3" t="str">
        <f>IF(Line[Asset ID]="","",UPPER(Line[Asset ID]))</f>
        <v/>
      </c>
      <c r="H488" s="3" t="str">
        <f>IF(Line[Asset Group]="","",VLOOKUP(Line[Asset Group],asset_grp_line,4,FALSE))</f>
        <v/>
      </c>
      <c r="I488" s="3" t="str">
        <f>IF(Line[Asset Group]="","",VLOOKUP(Line[Asset Group],asset_grp_line,2,FALSE))</f>
        <v/>
      </c>
      <c r="J488" s="3" t="str">
        <f>IF(Line[Asset Group]="","",VLOOKUP(Line[Asset Group],asset_grp_line,3,FALSE))</f>
        <v/>
      </c>
      <c r="K488" s="3" t="str">
        <f>IF(Line[Asset Group]="","",VLOOKUP(Line[Asset Type],type_master_list,2,FALSE))</f>
        <v/>
      </c>
      <c r="L488" s="3" t="str">
        <f>IF(Line[Asset Name]="","",PROPER(Line[Asset Name]))</f>
        <v/>
      </c>
      <c r="M488" s="11" t="str">
        <f>IF(Line[Install Date]="","",(Line[Install Date]))</f>
        <v/>
      </c>
      <c r="N488" s="3" t="str">
        <f>IF(Line[Note]="","",PROPER(Line[Note]))</f>
        <v/>
      </c>
      <c r="O488" s="3" t="str">
        <f>IF(Line[Resource Consent Number]="","",UPPER(Line[Resource Consent Number]))</f>
        <v/>
      </c>
      <c r="P488" s="53" t="str">
        <f>IF(Line[Asset Unit Cost]="","",Line[Asset Unit Cost])</f>
        <v/>
      </c>
      <c r="Q488" s="3" t="str">
        <f>IF(Line[Added By]="","",UPPER(Line[Added By]))</f>
        <v/>
      </c>
      <c r="R488" s="11" t="str">
        <f>IF(Line[Added Date]="","",(Line[Added Date]))</f>
        <v/>
      </c>
      <c r="S488" s="3" t="str">
        <f>IF(Line[Z COORD]="","",PROPER(Line[Z COORD]))</f>
        <v/>
      </c>
      <c r="T488" s="3" t="str">
        <f>IF(Line[Asset Description]="","",PROPER(Line[Asset Description]))</f>
        <v/>
      </c>
      <c r="U488" s="3" t="str">
        <f>IF(Line[Asset Group]="","",VLOOKUP(Line[Wall SubType],subdom_master_gdb,2,FALSE))</f>
        <v/>
      </c>
      <c r="V488" s="3" t="str">
        <f>IF(Line[Asset Group]="","",VLOOKUP(Line[Material],material_master,2,FALSE))</f>
        <v/>
      </c>
      <c r="W488" s="3" t="str">
        <f>IF(Line[Height m]="","",Line[Height m])</f>
        <v/>
      </c>
      <c r="X488" s="3" t="str">
        <f>IF(Line[Length m]="","",Line[Length m])</f>
        <v/>
      </c>
      <c r="Y488" s="3" t="str">
        <f>IF(Line[Width m]="","",Line[Width m])</f>
        <v/>
      </c>
      <c r="Z488" s="3" t="str">
        <f>IF(Line[Asset Group]="","",VLOOKUP(Line[Purpose],f_g_function,2,FALSE))</f>
        <v/>
      </c>
      <c r="AA488" s="3" t="str">
        <f>IF(Line[Asset Group]="","",VLOOKUP(Line[Post Material],material_master,2,FALSE))</f>
        <v/>
      </c>
      <c r="AB488" s="3" t="str">
        <f>IF(Line[Pipe Diameter mm]="","",Line[Pipe Diameter mm])</f>
        <v/>
      </c>
      <c r="AC488" s="3" t="str">
        <f>IF(Line[Asset Group]="","",VLOOKUP(Line[Pipe Material],irrigation_pipe_material,2,FALSE))</f>
        <v/>
      </c>
      <c r="AD488" s="3" t="str">
        <f>IF(Line[Asset Group]="","",VLOOKUP(Line[System],irrigation_system,2,FALSE))</f>
        <v/>
      </c>
      <c r="AE488" s="3" t="str">
        <f>IF(Line[Asset Group]="","",VLOOKUP(Line[Status],irrigation_status,2,FALSE))</f>
        <v/>
      </c>
      <c r="AF488" s="3" t="str">
        <f>IF(Line[Asset Group]="","",VLOOKUP(Line[Surface],subdom_master_gdb,2,FALSE))</f>
        <v/>
      </c>
      <c r="AG488" s="3" t="str">
        <f>IF(Line[Surface Layer Depth mm]="","",Line[Surface Layer Depth mm])</f>
        <v/>
      </c>
      <c r="AH488" s="3" t="str">
        <f>IF(Line[Av Width m]="","",Line[Av Width m])</f>
        <v/>
      </c>
      <c r="AI488" s="3" t="str">
        <f>IF(Line[Asset Group]="","",VLOOKUP(Line[Cycle],yes_no,2,FALSE))</f>
        <v/>
      </c>
      <c r="AJ488" s="3" t="str">
        <f>IF(Line[Asset Group]="","",VLOOKUP(Line[Species],hedge_species,2,FALSE))</f>
        <v/>
      </c>
    </row>
    <row r="489" spans="1:36" s="3" customFormat="1" x14ac:dyDescent="0.2">
      <c r="A489" s="3" t="str">
        <f>IF(Line[DWG File Name]="","",Line[DWG File Name])</f>
        <v/>
      </c>
      <c r="B489" s="3" t="str">
        <f>IF(Line[DWG Layer Name]="","",Line[DWG Layer Name])</f>
        <v/>
      </c>
      <c r="C489" s="3" t="str">
        <f>IF(Line[DWG Handle]="","",Line[DWG Handle])</f>
        <v/>
      </c>
      <c r="D489" s="58" t="str">
        <f>IF(Line[Approx Centroid X]="","",Line[Approx Centroid X])</f>
        <v/>
      </c>
      <c r="E489" s="58" t="str">
        <f>IF(Line[Approx Centroid Y]="","",Line[Approx Centroid Y])</f>
        <v/>
      </c>
      <c r="F489" s="3" t="str">
        <f>IF(Line[Replacement Asset]="","",Line[Replacement Asset])</f>
        <v/>
      </c>
      <c r="G489" s="3" t="str">
        <f>IF(Line[Asset ID]="","",UPPER(Line[Asset ID]))</f>
        <v/>
      </c>
      <c r="H489" s="3" t="str">
        <f>IF(Line[Asset Group]="","",VLOOKUP(Line[Asset Group],asset_grp_line,4,FALSE))</f>
        <v/>
      </c>
      <c r="I489" s="3" t="str">
        <f>IF(Line[Asset Group]="","",VLOOKUP(Line[Asset Group],asset_grp_line,2,FALSE))</f>
        <v/>
      </c>
      <c r="J489" s="3" t="str">
        <f>IF(Line[Asset Group]="","",VLOOKUP(Line[Asset Group],asset_grp_line,3,FALSE))</f>
        <v/>
      </c>
      <c r="K489" s="3" t="str">
        <f>IF(Line[Asset Group]="","",VLOOKUP(Line[Asset Type],type_master_list,2,FALSE))</f>
        <v/>
      </c>
      <c r="L489" s="3" t="str">
        <f>IF(Line[Asset Name]="","",PROPER(Line[Asset Name]))</f>
        <v/>
      </c>
      <c r="M489" s="11" t="str">
        <f>IF(Line[Install Date]="","",(Line[Install Date]))</f>
        <v/>
      </c>
      <c r="N489" s="3" t="str">
        <f>IF(Line[Note]="","",PROPER(Line[Note]))</f>
        <v/>
      </c>
      <c r="O489" s="3" t="str">
        <f>IF(Line[Resource Consent Number]="","",UPPER(Line[Resource Consent Number]))</f>
        <v/>
      </c>
      <c r="P489" s="53" t="str">
        <f>IF(Line[Asset Unit Cost]="","",Line[Asset Unit Cost])</f>
        <v/>
      </c>
      <c r="Q489" s="3" t="str">
        <f>IF(Line[Added By]="","",UPPER(Line[Added By]))</f>
        <v/>
      </c>
      <c r="R489" s="11" t="str">
        <f>IF(Line[Added Date]="","",(Line[Added Date]))</f>
        <v/>
      </c>
      <c r="S489" s="3" t="str">
        <f>IF(Line[Z COORD]="","",PROPER(Line[Z COORD]))</f>
        <v/>
      </c>
      <c r="T489" s="3" t="str">
        <f>IF(Line[Asset Description]="","",PROPER(Line[Asset Description]))</f>
        <v/>
      </c>
      <c r="U489" s="3" t="str">
        <f>IF(Line[Asset Group]="","",VLOOKUP(Line[Wall SubType],subdom_master_gdb,2,FALSE))</f>
        <v/>
      </c>
      <c r="V489" s="3" t="str">
        <f>IF(Line[Asset Group]="","",VLOOKUP(Line[Material],material_master,2,FALSE))</f>
        <v/>
      </c>
      <c r="W489" s="3" t="str">
        <f>IF(Line[Height m]="","",Line[Height m])</f>
        <v/>
      </c>
      <c r="X489" s="3" t="str">
        <f>IF(Line[Length m]="","",Line[Length m])</f>
        <v/>
      </c>
      <c r="Y489" s="3" t="str">
        <f>IF(Line[Width m]="","",Line[Width m])</f>
        <v/>
      </c>
      <c r="Z489" s="3" t="str">
        <f>IF(Line[Asset Group]="","",VLOOKUP(Line[Purpose],f_g_function,2,FALSE))</f>
        <v/>
      </c>
      <c r="AA489" s="3" t="str">
        <f>IF(Line[Asset Group]="","",VLOOKUP(Line[Post Material],material_master,2,FALSE))</f>
        <v/>
      </c>
      <c r="AB489" s="3" t="str">
        <f>IF(Line[Pipe Diameter mm]="","",Line[Pipe Diameter mm])</f>
        <v/>
      </c>
      <c r="AC489" s="3" t="str">
        <f>IF(Line[Asset Group]="","",VLOOKUP(Line[Pipe Material],irrigation_pipe_material,2,FALSE))</f>
        <v/>
      </c>
      <c r="AD489" s="3" t="str">
        <f>IF(Line[Asset Group]="","",VLOOKUP(Line[System],irrigation_system,2,FALSE))</f>
        <v/>
      </c>
      <c r="AE489" s="3" t="str">
        <f>IF(Line[Asset Group]="","",VLOOKUP(Line[Status],irrigation_status,2,FALSE))</f>
        <v/>
      </c>
      <c r="AF489" s="3" t="str">
        <f>IF(Line[Asset Group]="","",VLOOKUP(Line[Surface],subdom_master_gdb,2,FALSE))</f>
        <v/>
      </c>
      <c r="AG489" s="3" t="str">
        <f>IF(Line[Surface Layer Depth mm]="","",Line[Surface Layer Depth mm])</f>
        <v/>
      </c>
      <c r="AH489" s="3" t="str">
        <f>IF(Line[Av Width m]="","",Line[Av Width m])</f>
        <v/>
      </c>
      <c r="AI489" s="3" t="str">
        <f>IF(Line[Asset Group]="","",VLOOKUP(Line[Cycle],yes_no,2,FALSE))</f>
        <v/>
      </c>
      <c r="AJ489" s="3" t="str">
        <f>IF(Line[Asset Group]="","",VLOOKUP(Line[Species],hedge_species,2,FALSE))</f>
        <v/>
      </c>
    </row>
    <row r="490" spans="1:36" s="3" customFormat="1" x14ac:dyDescent="0.2">
      <c r="A490" s="3" t="str">
        <f>IF(Line[DWG File Name]="","",Line[DWG File Name])</f>
        <v/>
      </c>
      <c r="B490" s="3" t="str">
        <f>IF(Line[DWG Layer Name]="","",Line[DWG Layer Name])</f>
        <v/>
      </c>
      <c r="C490" s="3" t="str">
        <f>IF(Line[DWG Handle]="","",Line[DWG Handle])</f>
        <v/>
      </c>
      <c r="D490" s="58" t="str">
        <f>IF(Line[Approx Centroid X]="","",Line[Approx Centroid X])</f>
        <v/>
      </c>
      <c r="E490" s="58" t="str">
        <f>IF(Line[Approx Centroid Y]="","",Line[Approx Centroid Y])</f>
        <v/>
      </c>
      <c r="F490" s="3" t="str">
        <f>IF(Line[Replacement Asset]="","",Line[Replacement Asset])</f>
        <v/>
      </c>
      <c r="G490" s="3" t="str">
        <f>IF(Line[Asset ID]="","",UPPER(Line[Asset ID]))</f>
        <v/>
      </c>
      <c r="H490" s="3" t="str">
        <f>IF(Line[Asset Group]="","",VLOOKUP(Line[Asset Group],asset_grp_line,4,FALSE))</f>
        <v/>
      </c>
      <c r="I490" s="3" t="str">
        <f>IF(Line[Asset Group]="","",VLOOKUP(Line[Asset Group],asset_grp_line,2,FALSE))</f>
        <v/>
      </c>
      <c r="J490" s="3" t="str">
        <f>IF(Line[Asset Group]="","",VLOOKUP(Line[Asset Group],asset_grp_line,3,FALSE))</f>
        <v/>
      </c>
      <c r="K490" s="3" t="str">
        <f>IF(Line[Asset Group]="","",VLOOKUP(Line[Asset Type],type_master_list,2,FALSE))</f>
        <v/>
      </c>
      <c r="L490" s="3" t="str">
        <f>IF(Line[Asset Name]="","",PROPER(Line[Asset Name]))</f>
        <v/>
      </c>
      <c r="M490" s="11" t="str">
        <f>IF(Line[Install Date]="","",(Line[Install Date]))</f>
        <v/>
      </c>
      <c r="N490" s="3" t="str">
        <f>IF(Line[Note]="","",PROPER(Line[Note]))</f>
        <v/>
      </c>
      <c r="O490" s="3" t="str">
        <f>IF(Line[Resource Consent Number]="","",UPPER(Line[Resource Consent Number]))</f>
        <v/>
      </c>
      <c r="P490" s="53" t="str">
        <f>IF(Line[Asset Unit Cost]="","",Line[Asset Unit Cost])</f>
        <v/>
      </c>
      <c r="Q490" s="3" t="str">
        <f>IF(Line[Added By]="","",UPPER(Line[Added By]))</f>
        <v/>
      </c>
      <c r="R490" s="11" t="str">
        <f>IF(Line[Added Date]="","",(Line[Added Date]))</f>
        <v/>
      </c>
      <c r="S490" s="3" t="str">
        <f>IF(Line[Z COORD]="","",PROPER(Line[Z COORD]))</f>
        <v/>
      </c>
      <c r="T490" s="3" t="str">
        <f>IF(Line[Asset Description]="","",PROPER(Line[Asset Description]))</f>
        <v/>
      </c>
      <c r="U490" s="3" t="str">
        <f>IF(Line[Asset Group]="","",VLOOKUP(Line[Wall SubType],subdom_master_gdb,2,FALSE))</f>
        <v/>
      </c>
      <c r="V490" s="3" t="str">
        <f>IF(Line[Asset Group]="","",VLOOKUP(Line[Material],material_master,2,FALSE))</f>
        <v/>
      </c>
      <c r="W490" s="3" t="str">
        <f>IF(Line[Height m]="","",Line[Height m])</f>
        <v/>
      </c>
      <c r="X490" s="3" t="str">
        <f>IF(Line[Length m]="","",Line[Length m])</f>
        <v/>
      </c>
      <c r="Y490" s="3" t="str">
        <f>IF(Line[Width m]="","",Line[Width m])</f>
        <v/>
      </c>
      <c r="Z490" s="3" t="str">
        <f>IF(Line[Asset Group]="","",VLOOKUP(Line[Purpose],f_g_function,2,FALSE))</f>
        <v/>
      </c>
      <c r="AA490" s="3" t="str">
        <f>IF(Line[Asset Group]="","",VLOOKUP(Line[Post Material],material_master,2,FALSE))</f>
        <v/>
      </c>
      <c r="AB490" s="3" t="str">
        <f>IF(Line[Pipe Diameter mm]="","",Line[Pipe Diameter mm])</f>
        <v/>
      </c>
      <c r="AC490" s="3" t="str">
        <f>IF(Line[Asset Group]="","",VLOOKUP(Line[Pipe Material],irrigation_pipe_material,2,FALSE))</f>
        <v/>
      </c>
      <c r="AD490" s="3" t="str">
        <f>IF(Line[Asset Group]="","",VLOOKUP(Line[System],irrigation_system,2,FALSE))</f>
        <v/>
      </c>
      <c r="AE490" s="3" t="str">
        <f>IF(Line[Asset Group]="","",VLOOKUP(Line[Status],irrigation_status,2,FALSE))</f>
        <v/>
      </c>
      <c r="AF490" s="3" t="str">
        <f>IF(Line[Asset Group]="","",VLOOKUP(Line[Surface],subdom_master_gdb,2,FALSE))</f>
        <v/>
      </c>
      <c r="AG490" s="3" t="str">
        <f>IF(Line[Surface Layer Depth mm]="","",Line[Surface Layer Depth mm])</f>
        <v/>
      </c>
      <c r="AH490" s="3" t="str">
        <f>IF(Line[Av Width m]="","",Line[Av Width m])</f>
        <v/>
      </c>
      <c r="AI490" s="3" t="str">
        <f>IF(Line[Asset Group]="","",VLOOKUP(Line[Cycle],yes_no,2,FALSE))</f>
        <v/>
      </c>
      <c r="AJ490" s="3" t="str">
        <f>IF(Line[Asset Group]="","",VLOOKUP(Line[Species],hedge_species,2,FALSE))</f>
        <v/>
      </c>
    </row>
    <row r="491" spans="1:36" s="3" customFormat="1" x14ac:dyDescent="0.2">
      <c r="A491" s="3" t="str">
        <f>IF(Line[DWG File Name]="","",Line[DWG File Name])</f>
        <v/>
      </c>
      <c r="B491" s="3" t="str">
        <f>IF(Line[DWG Layer Name]="","",Line[DWG Layer Name])</f>
        <v/>
      </c>
      <c r="C491" s="3" t="str">
        <f>IF(Line[DWG Handle]="","",Line[DWG Handle])</f>
        <v/>
      </c>
      <c r="D491" s="58" t="str">
        <f>IF(Line[Approx Centroid X]="","",Line[Approx Centroid X])</f>
        <v/>
      </c>
      <c r="E491" s="58" t="str">
        <f>IF(Line[Approx Centroid Y]="","",Line[Approx Centroid Y])</f>
        <v/>
      </c>
      <c r="F491" s="3" t="str">
        <f>IF(Line[Replacement Asset]="","",Line[Replacement Asset])</f>
        <v/>
      </c>
      <c r="G491" s="3" t="str">
        <f>IF(Line[Asset ID]="","",UPPER(Line[Asset ID]))</f>
        <v/>
      </c>
      <c r="H491" s="3" t="str">
        <f>IF(Line[Asset Group]="","",VLOOKUP(Line[Asset Group],asset_grp_line,4,FALSE))</f>
        <v/>
      </c>
      <c r="I491" s="3" t="str">
        <f>IF(Line[Asset Group]="","",VLOOKUP(Line[Asset Group],asset_grp_line,2,FALSE))</f>
        <v/>
      </c>
      <c r="J491" s="3" t="str">
        <f>IF(Line[Asset Group]="","",VLOOKUP(Line[Asset Group],asset_grp_line,3,FALSE))</f>
        <v/>
      </c>
      <c r="K491" s="3" t="str">
        <f>IF(Line[Asset Group]="","",VLOOKUP(Line[Asset Type],type_master_list,2,FALSE))</f>
        <v/>
      </c>
      <c r="L491" s="3" t="str">
        <f>IF(Line[Asset Name]="","",PROPER(Line[Asset Name]))</f>
        <v/>
      </c>
      <c r="M491" s="11" t="str">
        <f>IF(Line[Install Date]="","",(Line[Install Date]))</f>
        <v/>
      </c>
      <c r="N491" s="3" t="str">
        <f>IF(Line[Note]="","",PROPER(Line[Note]))</f>
        <v/>
      </c>
      <c r="O491" s="3" t="str">
        <f>IF(Line[Resource Consent Number]="","",UPPER(Line[Resource Consent Number]))</f>
        <v/>
      </c>
      <c r="P491" s="53" t="str">
        <f>IF(Line[Asset Unit Cost]="","",Line[Asset Unit Cost])</f>
        <v/>
      </c>
      <c r="Q491" s="3" t="str">
        <f>IF(Line[Added By]="","",UPPER(Line[Added By]))</f>
        <v/>
      </c>
      <c r="R491" s="11" t="str">
        <f>IF(Line[Added Date]="","",(Line[Added Date]))</f>
        <v/>
      </c>
      <c r="S491" s="3" t="str">
        <f>IF(Line[Z COORD]="","",PROPER(Line[Z COORD]))</f>
        <v/>
      </c>
      <c r="T491" s="3" t="str">
        <f>IF(Line[Asset Description]="","",PROPER(Line[Asset Description]))</f>
        <v/>
      </c>
      <c r="U491" s="3" t="str">
        <f>IF(Line[Asset Group]="","",VLOOKUP(Line[Wall SubType],subdom_master_gdb,2,FALSE))</f>
        <v/>
      </c>
      <c r="V491" s="3" t="str">
        <f>IF(Line[Asset Group]="","",VLOOKUP(Line[Material],material_master,2,FALSE))</f>
        <v/>
      </c>
      <c r="W491" s="3" t="str">
        <f>IF(Line[Height m]="","",Line[Height m])</f>
        <v/>
      </c>
      <c r="X491" s="3" t="str">
        <f>IF(Line[Length m]="","",Line[Length m])</f>
        <v/>
      </c>
      <c r="Y491" s="3" t="str">
        <f>IF(Line[Width m]="","",Line[Width m])</f>
        <v/>
      </c>
      <c r="Z491" s="3" t="str">
        <f>IF(Line[Asset Group]="","",VLOOKUP(Line[Purpose],f_g_function,2,FALSE))</f>
        <v/>
      </c>
      <c r="AA491" s="3" t="str">
        <f>IF(Line[Asset Group]="","",VLOOKUP(Line[Post Material],material_master,2,FALSE))</f>
        <v/>
      </c>
      <c r="AB491" s="3" t="str">
        <f>IF(Line[Pipe Diameter mm]="","",Line[Pipe Diameter mm])</f>
        <v/>
      </c>
      <c r="AC491" s="3" t="str">
        <f>IF(Line[Asset Group]="","",VLOOKUP(Line[Pipe Material],irrigation_pipe_material,2,FALSE))</f>
        <v/>
      </c>
      <c r="AD491" s="3" t="str">
        <f>IF(Line[Asset Group]="","",VLOOKUP(Line[System],irrigation_system,2,FALSE))</f>
        <v/>
      </c>
      <c r="AE491" s="3" t="str">
        <f>IF(Line[Asset Group]="","",VLOOKUP(Line[Status],irrigation_status,2,FALSE))</f>
        <v/>
      </c>
      <c r="AF491" s="3" t="str">
        <f>IF(Line[Asset Group]="","",VLOOKUP(Line[Surface],subdom_master_gdb,2,FALSE))</f>
        <v/>
      </c>
      <c r="AG491" s="3" t="str">
        <f>IF(Line[Surface Layer Depth mm]="","",Line[Surface Layer Depth mm])</f>
        <v/>
      </c>
      <c r="AH491" s="3" t="str">
        <f>IF(Line[Av Width m]="","",Line[Av Width m])</f>
        <v/>
      </c>
      <c r="AI491" s="3" t="str">
        <f>IF(Line[Asset Group]="","",VLOOKUP(Line[Cycle],yes_no,2,FALSE))</f>
        <v/>
      </c>
      <c r="AJ491" s="3" t="str">
        <f>IF(Line[Asset Group]="","",VLOOKUP(Line[Species],hedge_species,2,FALSE))</f>
        <v/>
      </c>
    </row>
    <row r="492" spans="1:36" s="3" customFormat="1" x14ac:dyDescent="0.2">
      <c r="A492" s="3" t="str">
        <f>IF(Line[DWG File Name]="","",Line[DWG File Name])</f>
        <v/>
      </c>
      <c r="B492" s="3" t="str">
        <f>IF(Line[DWG Layer Name]="","",Line[DWG Layer Name])</f>
        <v/>
      </c>
      <c r="C492" s="3" t="str">
        <f>IF(Line[DWG Handle]="","",Line[DWG Handle])</f>
        <v/>
      </c>
      <c r="D492" s="58" t="str">
        <f>IF(Line[Approx Centroid X]="","",Line[Approx Centroid X])</f>
        <v/>
      </c>
      <c r="E492" s="58" t="str">
        <f>IF(Line[Approx Centroid Y]="","",Line[Approx Centroid Y])</f>
        <v/>
      </c>
      <c r="F492" s="3" t="str">
        <f>IF(Line[Replacement Asset]="","",Line[Replacement Asset])</f>
        <v/>
      </c>
      <c r="G492" s="3" t="str">
        <f>IF(Line[Asset ID]="","",UPPER(Line[Asset ID]))</f>
        <v/>
      </c>
      <c r="H492" s="3" t="str">
        <f>IF(Line[Asset Group]="","",VLOOKUP(Line[Asset Group],asset_grp_line,4,FALSE))</f>
        <v/>
      </c>
      <c r="I492" s="3" t="str">
        <f>IF(Line[Asset Group]="","",VLOOKUP(Line[Asset Group],asset_grp_line,2,FALSE))</f>
        <v/>
      </c>
      <c r="J492" s="3" t="str">
        <f>IF(Line[Asset Group]="","",VLOOKUP(Line[Asset Group],asset_grp_line,3,FALSE))</f>
        <v/>
      </c>
      <c r="K492" s="3" t="str">
        <f>IF(Line[Asset Group]="","",VLOOKUP(Line[Asset Type],type_master_list,2,FALSE))</f>
        <v/>
      </c>
      <c r="L492" s="3" t="str">
        <f>IF(Line[Asset Name]="","",PROPER(Line[Asset Name]))</f>
        <v/>
      </c>
      <c r="M492" s="11" t="str">
        <f>IF(Line[Install Date]="","",(Line[Install Date]))</f>
        <v/>
      </c>
      <c r="N492" s="3" t="str">
        <f>IF(Line[Note]="","",PROPER(Line[Note]))</f>
        <v/>
      </c>
      <c r="O492" s="3" t="str">
        <f>IF(Line[Resource Consent Number]="","",UPPER(Line[Resource Consent Number]))</f>
        <v/>
      </c>
      <c r="P492" s="53" t="str">
        <f>IF(Line[Asset Unit Cost]="","",Line[Asset Unit Cost])</f>
        <v/>
      </c>
      <c r="Q492" s="3" t="str">
        <f>IF(Line[Added By]="","",UPPER(Line[Added By]))</f>
        <v/>
      </c>
      <c r="R492" s="11" t="str">
        <f>IF(Line[Added Date]="","",(Line[Added Date]))</f>
        <v/>
      </c>
      <c r="S492" s="3" t="str">
        <f>IF(Line[Z COORD]="","",PROPER(Line[Z COORD]))</f>
        <v/>
      </c>
      <c r="T492" s="3" t="str">
        <f>IF(Line[Asset Description]="","",PROPER(Line[Asset Description]))</f>
        <v/>
      </c>
      <c r="U492" s="3" t="str">
        <f>IF(Line[Asset Group]="","",VLOOKUP(Line[Wall SubType],subdom_master_gdb,2,FALSE))</f>
        <v/>
      </c>
      <c r="V492" s="3" t="str">
        <f>IF(Line[Asset Group]="","",VLOOKUP(Line[Material],material_master,2,FALSE))</f>
        <v/>
      </c>
      <c r="W492" s="3" t="str">
        <f>IF(Line[Height m]="","",Line[Height m])</f>
        <v/>
      </c>
      <c r="X492" s="3" t="str">
        <f>IF(Line[Length m]="","",Line[Length m])</f>
        <v/>
      </c>
      <c r="Y492" s="3" t="str">
        <f>IF(Line[Width m]="","",Line[Width m])</f>
        <v/>
      </c>
      <c r="Z492" s="3" t="str">
        <f>IF(Line[Asset Group]="","",VLOOKUP(Line[Purpose],f_g_function,2,FALSE))</f>
        <v/>
      </c>
      <c r="AA492" s="3" t="str">
        <f>IF(Line[Asset Group]="","",VLOOKUP(Line[Post Material],material_master,2,FALSE))</f>
        <v/>
      </c>
      <c r="AB492" s="3" t="str">
        <f>IF(Line[Pipe Diameter mm]="","",Line[Pipe Diameter mm])</f>
        <v/>
      </c>
      <c r="AC492" s="3" t="str">
        <f>IF(Line[Asset Group]="","",VLOOKUP(Line[Pipe Material],irrigation_pipe_material,2,FALSE))</f>
        <v/>
      </c>
      <c r="AD492" s="3" t="str">
        <f>IF(Line[Asset Group]="","",VLOOKUP(Line[System],irrigation_system,2,FALSE))</f>
        <v/>
      </c>
      <c r="AE492" s="3" t="str">
        <f>IF(Line[Asset Group]="","",VLOOKUP(Line[Status],irrigation_status,2,FALSE))</f>
        <v/>
      </c>
      <c r="AF492" s="3" t="str">
        <f>IF(Line[Asset Group]="","",VLOOKUP(Line[Surface],subdom_master_gdb,2,FALSE))</f>
        <v/>
      </c>
      <c r="AG492" s="3" t="str">
        <f>IF(Line[Surface Layer Depth mm]="","",Line[Surface Layer Depth mm])</f>
        <v/>
      </c>
      <c r="AH492" s="3" t="str">
        <f>IF(Line[Av Width m]="","",Line[Av Width m])</f>
        <v/>
      </c>
      <c r="AI492" s="3" t="str">
        <f>IF(Line[Asset Group]="","",VLOOKUP(Line[Cycle],yes_no,2,FALSE))</f>
        <v/>
      </c>
      <c r="AJ492" s="3" t="str">
        <f>IF(Line[Asset Group]="","",VLOOKUP(Line[Species],hedge_species,2,FALSE))</f>
        <v/>
      </c>
    </row>
    <row r="493" spans="1:36" s="3" customFormat="1" x14ac:dyDescent="0.2">
      <c r="A493" s="3" t="str">
        <f>IF(Line[DWG File Name]="","",Line[DWG File Name])</f>
        <v/>
      </c>
      <c r="B493" s="3" t="str">
        <f>IF(Line[DWG Layer Name]="","",Line[DWG Layer Name])</f>
        <v/>
      </c>
      <c r="C493" s="3" t="str">
        <f>IF(Line[DWG Handle]="","",Line[DWG Handle])</f>
        <v/>
      </c>
      <c r="D493" s="58" t="str">
        <f>IF(Line[Approx Centroid X]="","",Line[Approx Centroid X])</f>
        <v/>
      </c>
      <c r="E493" s="58" t="str">
        <f>IF(Line[Approx Centroid Y]="","",Line[Approx Centroid Y])</f>
        <v/>
      </c>
      <c r="F493" s="3" t="str">
        <f>IF(Line[Replacement Asset]="","",Line[Replacement Asset])</f>
        <v/>
      </c>
      <c r="G493" s="3" t="str">
        <f>IF(Line[Asset ID]="","",UPPER(Line[Asset ID]))</f>
        <v/>
      </c>
      <c r="H493" s="3" t="str">
        <f>IF(Line[Asset Group]="","",VLOOKUP(Line[Asset Group],asset_grp_line,4,FALSE))</f>
        <v/>
      </c>
      <c r="I493" s="3" t="str">
        <f>IF(Line[Asset Group]="","",VLOOKUP(Line[Asset Group],asset_grp_line,2,FALSE))</f>
        <v/>
      </c>
      <c r="J493" s="3" t="str">
        <f>IF(Line[Asset Group]="","",VLOOKUP(Line[Asset Group],asset_grp_line,3,FALSE))</f>
        <v/>
      </c>
      <c r="K493" s="3" t="str">
        <f>IF(Line[Asset Group]="","",VLOOKUP(Line[Asset Type],type_master_list,2,FALSE))</f>
        <v/>
      </c>
      <c r="L493" s="3" t="str">
        <f>IF(Line[Asset Name]="","",PROPER(Line[Asset Name]))</f>
        <v/>
      </c>
      <c r="M493" s="11" t="str">
        <f>IF(Line[Install Date]="","",(Line[Install Date]))</f>
        <v/>
      </c>
      <c r="N493" s="3" t="str">
        <f>IF(Line[Note]="","",PROPER(Line[Note]))</f>
        <v/>
      </c>
      <c r="O493" s="3" t="str">
        <f>IF(Line[Resource Consent Number]="","",UPPER(Line[Resource Consent Number]))</f>
        <v/>
      </c>
      <c r="P493" s="53" t="str">
        <f>IF(Line[Asset Unit Cost]="","",Line[Asset Unit Cost])</f>
        <v/>
      </c>
      <c r="Q493" s="3" t="str">
        <f>IF(Line[Added By]="","",UPPER(Line[Added By]))</f>
        <v/>
      </c>
      <c r="R493" s="11" t="str">
        <f>IF(Line[Added Date]="","",(Line[Added Date]))</f>
        <v/>
      </c>
      <c r="S493" s="3" t="str">
        <f>IF(Line[Z COORD]="","",PROPER(Line[Z COORD]))</f>
        <v/>
      </c>
      <c r="T493" s="3" t="str">
        <f>IF(Line[Asset Description]="","",PROPER(Line[Asset Description]))</f>
        <v/>
      </c>
      <c r="U493" s="3" t="str">
        <f>IF(Line[Asset Group]="","",VLOOKUP(Line[Wall SubType],subdom_master_gdb,2,FALSE))</f>
        <v/>
      </c>
      <c r="V493" s="3" t="str">
        <f>IF(Line[Asset Group]="","",VLOOKUP(Line[Material],material_master,2,FALSE))</f>
        <v/>
      </c>
      <c r="W493" s="3" t="str">
        <f>IF(Line[Height m]="","",Line[Height m])</f>
        <v/>
      </c>
      <c r="X493" s="3" t="str">
        <f>IF(Line[Length m]="","",Line[Length m])</f>
        <v/>
      </c>
      <c r="Y493" s="3" t="str">
        <f>IF(Line[Width m]="","",Line[Width m])</f>
        <v/>
      </c>
      <c r="Z493" s="3" t="str">
        <f>IF(Line[Asset Group]="","",VLOOKUP(Line[Purpose],f_g_function,2,FALSE))</f>
        <v/>
      </c>
      <c r="AA493" s="3" t="str">
        <f>IF(Line[Asset Group]="","",VLOOKUP(Line[Post Material],material_master,2,FALSE))</f>
        <v/>
      </c>
      <c r="AB493" s="3" t="str">
        <f>IF(Line[Pipe Diameter mm]="","",Line[Pipe Diameter mm])</f>
        <v/>
      </c>
      <c r="AC493" s="3" t="str">
        <f>IF(Line[Asset Group]="","",VLOOKUP(Line[Pipe Material],irrigation_pipe_material,2,FALSE))</f>
        <v/>
      </c>
      <c r="AD493" s="3" t="str">
        <f>IF(Line[Asset Group]="","",VLOOKUP(Line[System],irrigation_system,2,FALSE))</f>
        <v/>
      </c>
      <c r="AE493" s="3" t="str">
        <f>IF(Line[Asset Group]="","",VLOOKUP(Line[Status],irrigation_status,2,FALSE))</f>
        <v/>
      </c>
      <c r="AF493" s="3" t="str">
        <f>IF(Line[Asset Group]="","",VLOOKUP(Line[Surface],subdom_master_gdb,2,FALSE))</f>
        <v/>
      </c>
      <c r="AG493" s="3" t="str">
        <f>IF(Line[Surface Layer Depth mm]="","",Line[Surface Layer Depth mm])</f>
        <v/>
      </c>
      <c r="AH493" s="3" t="str">
        <f>IF(Line[Av Width m]="","",Line[Av Width m])</f>
        <v/>
      </c>
      <c r="AI493" s="3" t="str">
        <f>IF(Line[Asset Group]="","",VLOOKUP(Line[Cycle],yes_no,2,FALSE))</f>
        <v/>
      </c>
      <c r="AJ493" s="3" t="str">
        <f>IF(Line[Asset Group]="","",VLOOKUP(Line[Species],hedge_species,2,FALSE))</f>
        <v/>
      </c>
    </row>
    <row r="494" spans="1:36" s="3" customFormat="1" x14ac:dyDescent="0.2">
      <c r="A494" s="3" t="str">
        <f>IF(Line[DWG File Name]="","",Line[DWG File Name])</f>
        <v/>
      </c>
      <c r="B494" s="3" t="str">
        <f>IF(Line[DWG Layer Name]="","",Line[DWG Layer Name])</f>
        <v/>
      </c>
      <c r="C494" s="3" t="str">
        <f>IF(Line[DWG Handle]="","",Line[DWG Handle])</f>
        <v/>
      </c>
      <c r="D494" s="58" t="str">
        <f>IF(Line[Approx Centroid X]="","",Line[Approx Centroid X])</f>
        <v/>
      </c>
      <c r="E494" s="58" t="str">
        <f>IF(Line[Approx Centroid Y]="","",Line[Approx Centroid Y])</f>
        <v/>
      </c>
      <c r="F494" s="3" t="str">
        <f>IF(Line[Replacement Asset]="","",Line[Replacement Asset])</f>
        <v/>
      </c>
      <c r="G494" s="3" t="str">
        <f>IF(Line[Asset ID]="","",UPPER(Line[Asset ID]))</f>
        <v/>
      </c>
      <c r="H494" s="3" t="str">
        <f>IF(Line[Asset Group]="","",VLOOKUP(Line[Asset Group],asset_grp_line,4,FALSE))</f>
        <v/>
      </c>
      <c r="I494" s="3" t="str">
        <f>IF(Line[Asset Group]="","",VLOOKUP(Line[Asset Group],asset_grp_line,2,FALSE))</f>
        <v/>
      </c>
      <c r="J494" s="3" t="str">
        <f>IF(Line[Asset Group]="","",VLOOKUP(Line[Asset Group],asset_grp_line,3,FALSE))</f>
        <v/>
      </c>
      <c r="K494" s="3" t="str">
        <f>IF(Line[Asset Group]="","",VLOOKUP(Line[Asset Type],type_master_list,2,FALSE))</f>
        <v/>
      </c>
      <c r="L494" s="3" t="str">
        <f>IF(Line[Asset Name]="","",PROPER(Line[Asset Name]))</f>
        <v/>
      </c>
      <c r="M494" s="11" t="str">
        <f>IF(Line[Install Date]="","",(Line[Install Date]))</f>
        <v/>
      </c>
      <c r="N494" s="3" t="str">
        <f>IF(Line[Note]="","",PROPER(Line[Note]))</f>
        <v/>
      </c>
      <c r="O494" s="3" t="str">
        <f>IF(Line[Resource Consent Number]="","",UPPER(Line[Resource Consent Number]))</f>
        <v/>
      </c>
      <c r="P494" s="53" t="str">
        <f>IF(Line[Asset Unit Cost]="","",Line[Asset Unit Cost])</f>
        <v/>
      </c>
      <c r="Q494" s="3" t="str">
        <f>IF(Line[Added By]="","",UPPER(Line[Added By]))</f>
        <v/>
      </c>
      <c r="R494" s="11" t="str">
        <f>IF(Line[Added Date]="","",(Line[Added Date]))</f>
        <v/>
      </c>
      <c r="S494" s="3" t="str">
        <f>IF(Line[Z COORD]="","",PROPER(Line[Z COORD]))</f>
        <v/>
      </c>
      <c r="T494" s="3" t="str">
        <f>IF(Line[Asset Description]="","",PROPER(Line[Asset Description]))</f>
        <v/>
      </c>
      <c r="U494" s="3" t="str">
        <f>IF(Line[Asset Group]="","",VLOOKUP(Line[Wall SubType],subdom_master_gdb,2,FALSE))</f>
        <v/>
      </c>
      <c r="V494" s="3" t="str">
        <f>IF(Line[Asset Group]="","",VLOOKUP(Line[Material],material_master,2,FALSE))</f>
        <v/>
      </c>
      <c r="W494" s="3" t="str">
        <f>IF(Line[Height m]="","",Line[Height m])</f>
        <v/>
      </c>
      <c r="X494" s="3" t="str">
        <f>IF(Line[Length m]="","",Line[Length m])</f>
        <v/>
      </c>
      <c r="Y494" s="3" t="str">
        <f>IF(Line[Width m]="","",Line[Width m])</f>
        <v/>
      </c>
      <c r="Z494" s="3" t="str">
        <f>IF(Line[Asset Group]="","",VLOOKUP(Line[Purpose],f_g_function,2,FALSE))</f>
        <v/>
      </c>
      <c r="AA494" s="3" t="str">
        <f>IF(Line[Asset Group]="","",VLOOKUP(Line[Post Material],material_master,2,FALSE))</f>
        <v/>
      </c>
      <c r="AB494" s="3" t="str">
        <f>IF(Line[Pipe Diameter mm]="","",Line[Pipe Diameter mm])</f>
        <v/>
      </c>
      <c r="AC494" s="3" t="str">
        <f>IF(Line[Asset Group]="","",VLOOKUP(Line[Pipe Material],irrigation_pipe_material,2,FALSE))</f>
        <v/>
      </c>
      <c r="AD494" s="3" t="str">
        <f>IF(Line[Asset Group]="","",VLOOKUP(Line[System],irrigation_system,2,FALSE))</f>
        <v/>
      </c>
      <c r="AE494" s="3" t="str">
        <f>IF(Line[Asset Group]="","",VLOOKUP(Line[Status],irrigation_status,2,FALSE))</f>
        <v/>
      </c>
      <c r="AF494" s="3" t="str">
        <f>IF(Line[Asset Group]="","",VLOOKUP(Line[Surface],subdom_master_gdb,2,FALSE))</f>
        <v/>
      </c>
      <c r="AG494" s="3" t="str">
        <f>IF(Line[Surface Layer Depth mm]="","",Line[Surface Layer Depth mm])</f>
        <v/>
      </c>
      <c r="AH494" s="3" t="str">
        <f>IF(Line[Av Width m]="","",Line[Av Width m])</f>
        <v/>
      </c>
      <c r="AI494" s="3" t="str">
        <f>IF(Line[Asset Group]="","",VLOOKUP(Line[Cycle],yes_no,2,FALSE))</f>
        <v/>
      </c>
      <c r="AJ494" s="3" t="str">
        <f>IF(Line[Asset Group]="","",VLOOKUP(Line[Species],hedge_species,2,FALSE))</f>
        <v/>
      </c>
    </row>
    <row r="495" spans="1:36" s="3" customFormat="1" x14ac:dyDescent="0.2">
      <c r="A495" s="3" t="str">
        <f>IF(Line[DWG File Name]="","",Line[DWG File Name])</f>
        <v/>
      </c>
      <c r="B495" s="3" t="str">
        <f>IF(Line[DWG Layer Name]="","",Line[DWG Layer Name])</f>
        <v/>
      </c>
      <c r="C495" s="3" t="str">
        <f>IF(Line[DWG Handle]="","",Line[DWG Handle])</f>
        <v/>
      </c>
      <c r="D495" s="58" t="str">
        <f>IF(Line[Approx Centroid X]="","",Line[Approx Centroid X])</f>
        <v/>
      </c>
      <c r="E495" s="58" t="str">
        <f>IF(Line[Approx Centroid Y]="","",Line[Approx Centroid Y])</f>
        <v/>
      </c>
      <c r="F495" s="3" t="str">
        <f>IF(Line[Replacement Asset]="","",Line[Replacement Asset])</f>
        <v/>
      </c>
      <c r="G495" s="3" t="str">
        <f>IF(Line[Asset ID]="","",UPPER(Line[Asset ID]))</f>
        <v/>
      </c>
      <c r="H495" s="3" t="str">
        <f>IF(Line[Asset Group]="","",VLOOKUP(Line[Asset Group],asset_grp_line,4,FALSE))</f>
        <v/>
      </c>
      <c r="I495" s="3" t="str">
        <f>IF(Line[Asset Group]="","",VLOOKUP(Line[Asset Group],asset_grp_line,2,FALSE))</f>
        <v/>
      </c>
      <c r="J495" s="3" t="str">
        <f>IF(Line[Asset Group]="","",VLOOKUP(Line[Asset Group],asset_grp_line,3,FALSE))</f>
        <v/>
      </c>
      <c r="K495" s="3" t="str">
        <f>IF(Line[Asset Group]="","",VLOOKUP(Line[Asset Type],type_master_list,2,FALSE))</f>
        <v/>
      </c>
      <c r="L495" s="3" t="str">
        <f>IF(Line[Asset Name]="","",PROPER(Line[Asset Name]))</f>
        <v/>
      </c>
      <c r="M495" s="11" t="str">
        <f>IF(Line[Install Date]="","",(Line[Install Date]))</f>
        <v/>
      </c>
      <c r="N495" s="3" t="str">
        <f>IF(Line[Note]="","",PROPER(Line[Note]))</f>
        <v/>
      </c>
      <c r="O495" s="3" t="str">
        <f>IF(Line[Resource Consent Number]="","",UPPER(Line[Resource Consent Number]))</f>
        <v/>
      </c>
      <c r="P495" s="53" t="str">
        <f>IF(Line[Asset Unit Cost]="","",Line[Asset Unit Cost])</f>
        <v/>
      </c>
      <c r="Q495" s="3" t="str">
        <f>IF(Line[Added By]="","",UPPER(Line[Added By]))</f>
        <v/>
      </c>
      <c r="R495" s="11" t="str">
        <f>IF(Line[Added Date]="","",(Line[Added Date]))</f>
        <v/>
      </c>
      <c r="S495" s="3" t="str">
        <f>IF(Line[Z COORD]="","",PROPER(Line[Z COORD]))</f>
        <v/>
      </c>
      <c r="T495" s="3" t="str">
        <f>IF(Line[Asset Description]="","",PROPER(Line[Asset Description]))</f>
        <v/>
      </c>
      <c r="U495" s="3" t="str">
        <f>IF(Line[Asset Group]="","",VLOOKUP(Line[Wall SubType],subdom_master_gdb,2,FALSE))</f>
        <v/>
      </c>
      <c r="V495" s="3" t="str">
        <f>IF(Line[Asset Group]="","",VLOOKUP(Line[Material],material_master,2,FALSE))</f>
        <v/>
      </c>
      <c r="W495" s="3" t="str">
        <f>IF(Line[Height m]="","",Line[Height m])</f>
        <v/>
      </c>
      <c r="X495" s="3" t="str">
        <f>IF(Line[Length m]="","",Line[Length m])</f>
        <v/>
      </c>
      <c r="Y495" s="3" t="str">
        <f>IF(Line[Width m]="","",Line[Width m])</f>
        <v/>
      </c>
      <c r="Z495" s="3" t="str">
        <f>IF(Line[Asset Group]="","",VLOOKUP(Line[Purpose],f_g_function,2,FALSE))</f>
        <v/>
      </c>
      <c r="AA495" s="3" t="str">
        <f>IF(Line[Asset Group]="","",VLOOKUP(Line[Post Material],material_master,2,FALSE))</f>
        <v/>
      </c>
      <c r="AB495" s="3" t="str">
        <f>IF(Line[Pipe Diameter mm]="","",Line[Pipe Diameter mm])</f>
        <v/>
      </c>
      <c r="AC495" s="3" t="str">
        <f>IF(Line[Asset Group]="","",VLOOKUP(Line[Pipe Material],irrigation_pipe_material,2,FALSE))</f>
        <v/>
      </c>
      <c r="AD495" s="3" t="str">
        <f>IF(Line[Asset Group]="","",VLOOKUP(Line[System],irrigation_system,2,FALSE))</f>
        <v/>
      </c>
      <c r="AE495" s="3" t="str">
        <f>IF(Line[Asset Group]="","",VLOOKUP(Line[Status],irrigation_status,2,FALSE))</f>
        <v/>
      </c>
      <c r="AF495" s="3" t="str">
        <f>IF(Line[Asset Group]="","",VLOOKUP(Line[Surface],subdom_master_gdb,2,FALSE))</f>
        <v/>
      </c>
      <c r="AG495" s="3" t="str">
        <f>IF(Line[Surface Layer Depth mm]="","",Line[Surface Layer Depth mm])</f>
        <v/>
      </c>
      <c r="AH495" s="3" t="str">
        <f>IF(Line[Av Width m]="","",Line[Av Width m])</f>
        <v/>
      </c>
      <c r="AI495" s="3" t="str">
        <f>IF(Line[Asset Group]="","",VLOOKUP(Line[Cycle],yes_no,2,FALSE))</f>
        <v/>
      </c>
      <c r="AJ495" s="3" t="str">
        <f>IF(Line[Asset Group]="","",VLOOKUP(Line[Species],hedge_species,2,FALSE))</f>
        <v/>
      </c>
    </row>
    <row r="496" spans="1:36" s="3" customFormat="1" x14ac:dyDescent="0.2">
      <c r="A496" s="3" t="str">
        <f>IF(Line[DWG File Name]="","",Line[DWG File Name])</f>
        <v/>
      </c>
      <c r="B496" s="3" t="str">
        <f>IF(Line[DWG Layer Name]="","",Line[DWG Layer Name])</f>
        <v/>
      </c>
      <c r="C496" s="3" t="str">
        <f>IF(Line[DWG Handle]="","",Line[DWG Handle])</f>
        <v/>
      </c>
      <c r="D496" s="58" t="str">
        <f>IF(Line[Approx Centroid X]="","",Line[Approx Centroid X])</f>
        <v/>
      </c>
      <c r="E496" s="58" t="str">
        <f>IF(Line[Approx Centroid Y]="","",Line[Approx Centroid Y])</f>
        <v/>
      </c>
      <c r="F496" s="3" t="str">
        <f>IF(Line[Replacement Asset]="","",Line[Replacement Asset])</f>
        <v/>
      </c>
      <c r="G496" s="3" t="str">
        <f>IF(Line[Asset ID]="","",UPPER(Line[Asset ID]))</f>
        <v/>
      </c>
      <c r="H496" s="3" t="str">
        <f>IF(Line[Asset Group]="","",VLOOKUP(Line[Asset Group],asset_grp_line,4,FALSE))</f>
        <v/>
      </c>
      <c r="I496" s="3" t="str">
        <f>IF(Line[Asset Group]="","",VLOOKUP(Line[Asset Group],asset_grp_line,2,FALSE))</f>
        <v/>
      </c>
      <c r="J496" s="3" t="str">
        <f>IF(Line[Asset Group]="","",VLOOKUP(Line[Asset Group],asset_grp_line,3,FALSE))</f>
        <v/>
      </c>
      <c r="K496" s="3" t="str">
        <f>IF(Line[Asset Group]="","",VLOOKUP(Line[Asset Type],type_master_list,2,FALSE))</f>
        <v/>
      </c>
      <c r="L496" s="3" t="str">
        <f>IF(Line[Asset Name]="","",PROPER(Line[Asset Name]))</f>
        <v/>
      </c>
      <c r="M496" s="11" t="str">
        <f>IF(Line[Install Date]="","",(Line[Install Date]))</f>
        <v/>
      </c>
      <c r="N496" s="3" t="str">
        <f>IF(Line[Note]="","",PROPER(Line[Note]))</f>
        <v/>
      </c>
      <c r="O496" s="3" t="str">
        <f>IF(Line[Resource Consent Number]="","",UPPER(Line[Resource Consent Number]))</f>
        <v/>
      </c>
      <c r="P496" s="53" t="str">
        <f>IF(Line[Asset Unit Cost]="","",Line[Asset Unit Cost])</f>
        <v/>
      </c>
      <c r="Q496" s="3" t="str">
        <f>IF(Line[Added By]="","",UPPER(Line[Added By]))</f>
        <v/>
      </c>
      <c r="R496" s="11" t="str">
        <f>IF(Line[Added Date]="","",(Line[Added Date]))</f>
        <v/>
      </c>
      <c r="S496" s="3" t="str">
        <f>IF(Line[Z COORD]="","",PROPER(Line[Z COORD]))</f>
        <v/>
      </c>
      <c r="T496" s="3" t="str">
        <f>IF(Line[Asset Description]="","",PROPER(Line[Asset Description]))</f>
        <v/>
      </c>
      <c r="U496" s="3" t="str">
        <f>IF(Line[Asset Group]="","",VLOOKUP(Line[Wall SubType],subdom_master_gdb,2,FALSE))</f>
        <v/>
      </c>
      <c r="V496" s="3" t="str">
        <f>IF(Line[Asset Group]="","",VLOOKUP(Line[Material],material_master,2,FALSE))</f>
        <v/>
      </c>
      <c r="W496" s="3" t="str">
        <f>IF(Line[Height m]="","",Line[Height m])</f>
        <v/>
      </c>
      <c r="X496" s="3" t="str">
        <f>IF(Line[Length m]="","",Line[Length m])</f>
        <v/>
      </c>
      <c r="Y496" s="3" t="str">
        <f>IF(Line[Width m]="","",Line[Width m])</f>
        <v/>
      </c>
      <c r="Z496" s="3" t="str">
        <f>IF(Line[Asset Group]="","",VLOOKUP(Line[Purpose],f_g_function,2,FALSE))</f>
        <v/>
      </c>
      <c r="AA496" s="3" t="str">
        <f>IF(Line[Asset Group]="","",VLOOKUP(Line[Post Material],material_master,2,FALSE))</f>
        <v/>
      </c>
      <c r="AB496" s="3" t="str">
        <f>IF(Line[Pipe Diameter mm]="","",Line[Pipe Diameter mm])</f>
        <v/>
      </c>
      <c r="AC496" s="3" t="str">
        <f>IF(Line[Asset Group]="","",VLOOKUP(Line[Pipe Material],irrigation_pipe_material,2,FALSE))</f>
        <v/>
      </c>
      <c r="AD496" s="3" t="str">
        <f>IF(Line[Asset Group]="","",VLOOKUP(Line[System],irrigation_system,2,FALSE))</f>
        <v/>
      </c>
      <c r="AE496" s="3" t="str">
        <f>IF(Line[Asset Group]="","",VLOOKUP(Line[Status],irrigation_status,2,FALSE))</f>
        <v/>
      </c>
      <c r="AF496" s="3" t="str">
        <f>IF(Line[Asset Group]="","",VLOOKUP(Line[Surface],subdom_master_gdb,2,FALSE))</f>
        <v/>
      </c>
      <c r="AG496" s="3" t="str">
        <f>IF(Line[Surface Layer Depth mm]="","",Line[Surface Layer Depth mm])</f>
        <v/>
      </c>
      <c r="AH496" s="3" t="str">
        <f>IF(Line[Av Width m]="","",Line[Av Width m])</f>
        <v/>
      </c>
      <c r="AI496" s="3" t="str">
        <f>IF(Line[Asset Group]="","",VLOOKUP(Line[Cycle],yes_no,2,FALSE))</f>
        <v/>
      </c>
      <c r="AJ496" s="3" t="str">
        <f>IF(Line[Asset Group]="","",VLOOKUP(Line[Species],hedge_species,2,FALSE))</f>
        <v/>
      </c>
    </row>
    <row r="497" spans="1:36" s="3" customFormat="1" x14ac:dyDescent="0.2">
      <c r="A497" s="3" t="str">
        <f>IF(Line[DWG File Name]="","",Line[DWG File Name])</f>
        <v/>
      </c>
      <c r="B497" s="3" t="str">
        <f>IF(Line[DWG Layer Name]="","",Line[DWG Layer Name])</f>
        <v/>
      </c>
      <c r="C497" s="3" t="str">
        <f>IF(Line[DWG Handle]="","",Line[DWG Handle])</f>
        <v/>
      </c>
      <c r="D497" s="58" t="str">
        <f>IF(Line[Approx Centroid X]="","",Line[Approx Centroid X])</f>
        <v/>
      </c>
      <c r="E497" s="58" t="str">
        <f>IF(Line[Approx Centroid Y]="","",Line[Approx Centroid Y])</f>
        <v/>
      </c>
      <c r="F497" s="3" t="str">
        <f>IF(Line[Replacement Asset]="","",Line[Replacement Asset])</f>
        <v/>
      </c>
      <c r="G497" s="3" t="str">
        <f>IF(Line[Asset ID]="","",UPPER(Line[Asset ID]))</f>
        <v/>
      </c>
      <c r="H497" s="3" t="str">
        <f>IF(Line[Asset Group]="","",VLOOKUP(Line[Asset Group],asset_grp_line,4,FALSE))</f>
        <v/>
      </c>
      <c r="I497" s="3" t="str">
        <f>IF(Line[Asset Group]="","",VLOOKUP(Line[Asset Group],asset_grp_line,2,FALSE))</f>
        <v/>
      </c>
      <c r="J497" s="3" t="str">
        <f>IF(Line[Asset Group]="","",VLOOKUP(Line[Asset Group],asset_grp_line,3,FALSE))</f>
        <v/>
      </c>
      <c r="K497" s="3" t="str">
        <f>IF(Line[Asset Group]="","",VLOOKUP(Line[Asset Type],type_master_list,2,FALSE))</f>
        <v/>
      </c>
      <c r="L497" s="3" t="str">
        <f>IF(Line[Asset Name]="","",PROPER(Line[Asset Name]))</f>
        <v/>
      </c>
      <c r="M497" s="11" t="str">
        <f>IF(Line[Install Date]="","",(Line[Install Date]))</f>
        <v/>
      </c>
      <c r="N497" s="3" t="str">
        <f>IF(Line[Note]="","",PROPER(Line[Note]))</f>
        <v/>
      </c>
      <c r="O497" s="3" t="str">
        <f>IF(Line[Resource Consent Number]="","",UPPER(Line[Resource Consent Number]))</f>
        <v/>
      </c>
      <c r="P497" s="53" t="str">
        <f>IF(Line[Asset Unit Cost]="","",Line[Asset Unit Cost])</f>
        <v/>
      </c>
      <c r="Q497" s="3" t="str">
        <f>IF(Line[Added By]="","",UPPER(Line[Added By]))</f>
        <v/>
      </c>
      <c r="R497" s="11" t="str">
        <f>IF(Line[Added Date]="","",(Line[Added Date]))</f>
        <v/>
      </c>
      <c r="S497" s="3" t="str">
        <f>IF(Line[Z COORD]="","",PROPER(Line[Z COORD]))</f>
        <v/>
      </c>
      <c r="T497" s="3" t="str">
        <f>IF(Line[Asset Description]="","",PROPER(Line[Asset Description]))</f>
        <v/>
      </c>
      <c r="U497" s="3" t="str">
        <f>IF(Line[Asset Group]="","",VLOOKUP(Line[Wall SubType],subdom_master_gdb,2,FALSE))</f>
        <v/>
      </c>
      <c r="V497" s="3" t="str">
        <f>IF(Line[Asset Group]="","",VLOOKUP(Line[Material],material_master,2,FALSE))</f>
        <v/>
      </c>
      <c r="W497" s="3" t="str">
        <f>IF(Line[Height m]="","",Line[Height m])</f>
        <v/>
      </c>
      <c r="X497" s="3" t="str">
        <f>IF(Line[Length m]="","",Line[Length m])</f>
        <v/>
      </c>
      <c r="Y497" s="3" t="str">
        <f>IF(Line[Width m]="","",Line[Width m])</f>
        <v/>
      </c>
      <c r="Z497" s="3" t="str">
        <f>IF(Line[Asset Group]="","",VLOOKUP(Line[Purpose],f_g_function,2,FALSE))</f>
        <v/>
      </c>
      <c r="AA497" s="3" t="str">
        <f>IF(Line[Asset Group]="","",VLOOKUP(Line[Post Material],material_master,2,FALSE))</f>
        <v/>
      </c>
      <c r="AB497" s="3" t="str">
        <f>IF(Line[Pipe Diameter mm]="","",Line[Pipe Diameter mm])</f>
        <v/>
      </c>
      <c r="AC497" s="3" t="str">
        <f>IF(Line[Asset Group]="","",VLOOKUP(Line[Pipe Material],irrigation_pipe_material,2,FALSE))</f>
        <v/>
      </c>
      <c r="AD497" s="3" t="str">
        <f>IF(Line[Asset Group]="","",VLOOKUP(Line[System],irrigation_system,2,FALSE))</f>
        <v/>
      </c>
      <c r="AE497" s="3" t="str">
        <f>IF(Line[Asset Group]="","",VLOOKUP(Line[Status],irrigation_status,2,FALSE))</f>
        <v/>
      </c>
      <c r="AF497" s="3" t="str">
        <f>IF(Line[Asset Group]="","",VLOOKUP(Line[Surface],subdom_master_gdb,2,FALSE))</f>
        <v/>
      </c>
      <c r="AG497" s="3" t="str">
        <f>IF(Line[Surface Layer Depth mm]="","",Line[Surface Layer Depth mm])</f>
        <v/>
      </c>
      <c r="AH497" s="3" t="str">
        <f>IF(Line[Av Width m]="","",Line[Av Width m])</f>
        <v/>
      </c>
      <c r="AI497" s="3" t="str">
        <f>IF(Line[Asset Group]="","",VLOOKUP(Line[Cycle],yes_no,2,FALSE))</f>
        <v/>
      </c>
      <c r="AJ497" s="3" t="str">
        <f>IF(Line[Asset Group]="","",VLOOKUP(Line[Species],hedge_species,2,FALSE))</f>
        <v/>
      </c>
    </row>
    <row r="498" spans="1:36" s="3" customFormat="1" x14ac:dyDescent="0.2">
      <c r="A498" s="3" t="str">
        <f>IF(Line[DWG File Name]="","",Line[DWG File Name])</f>
        <v/>
      </c>
      <c r="B498" s="3" t="str">
        <f>IF(Line[DWG Layer Name]="","",Line[DWG Layer Name])</f>
        <v/>
      </c>
      <c r="C498" s="3" t="str">
        <f>IF(Line[DWG Handle]="","",Line[DWG Handle])</f>
        <v/>
      </c>
      <c r="D498" s="58" t="str">
        <f>IF(Line[Approx Centroid X]="","",Line[Approx Centroid X])</f>
        <v/>
      </c>
      <c r="E498" s="58" t="str">
        <f>IF(Line[Approx Centroid Y]="","",Line[Approx Centroid Y])</f>
        <v/>
      </c>
      <c r="F498" s="3" t="str">
        <f>IF(Line[Replacement Asset]="","",Line[Replacement Asset])</f>
        <v/>
      </c>
      <c r="G498" s="3" t="str">
        <f>IF(Line[Asset ID]="","",UPPER(Line[Asset ID]))</f>
        <v/>
      </c>
      <c r="H498" s="3" t="str">
        <f>IF(Line[Asset Group]="","",VLOOKUP(Line[Asset Group],asset_grp_line,4,FALSE))</f>
        <v/>
      </c>
      <c r="I498" s="3" t="str">
        <f>IF(Line[Asset Group]="","",VLOOKUP(Line[Asset Group],asset_grp_line,2,FALSE))</f>
        <v/>
      </c>
      <c r="J498" s="3" t="str">
        <f>IF(Line[Asset Group]="","",VLOOKUP(Line[Asset Group],asset_grp_line,3,FALSE))</f>
        <v/>
      </c>
      <c r="K498" s="3" t="str">
        <f>IF(Line[Asset Group]="","",VLOOKUP(Line[Asset Type],type_master_list,2,FALSE))</f>
        <v/>
      </c>
      <c r="L498" s="3" t="str">
        <f>IF(Line[Asset Name]="","",PROPER(Line[Asset Name]))</f>
        <v/>
      </c>
      <c r="M498" s="11" t="str">
        <f>IF(Line[Install Date]="","",(Line[Install Date]))</f>
        <v/>
      </c>
      <c r="N498" s="3" t="str">
        <f>IF(Line[Note]="","",PROPER(Line[Note]))</f>
        <v/>
      </c>
      <c r="O498" s="3" t="str">
        <f>IF(Line[Resource Consent Number]="","",UPPER(Line[Resource Consent Number]))</f>
        <v/>
      </c>
      <c r="P498" s="53" t="str">
        <f>IF(Line[Asset Unit Cost]="","",Line[Asset Unit Cost])</f>
        <v/>
      </c>
      <c r="Q498" s="3" t="str">
        <f>IF(Line[Added By]="","",UPPER(Line[Added By]))</f>
        <v/>
      </c>
      <c r="R498" s="11" t="str">
        <f>IF(Line[Added Date]="","",(Line[Added Date]))</f>
        <v/>
      </c>
      <c r="S498" s="3" t="str">
        <f>IF(Line[Z COORD]="","",PROPER(Line[Z COORD]))</f>
        <v/>
      </c>
      <c r="T498" s="3" t="str">
        <f>IF(Line[Asset Description]="","",PROPER(Line[Asset Description]))</f>
        <v/>
      </c>
      <c r="U498" s="3" t="str">
        <f>IF(Line[Asset Group]="","",VLOOKUP(Line[Wall SubType],subdom_master_gdb,2,FALSE))</f>
        <v/>
      </c>
      <c r="V498" s="3" t="str">
        <f>IF(Line[Asset Group]="","",VLOOKUP(Line[Material],material_master,2,FALSE))</f>
        <v/>
      </c>
      <c r="W498" s="3" t="str">
        <f>IF(Line[Height m]="","",Line[Height m])</f>
        <v/>
      </c>
      <c r="X498" s="3" t="str">
        <f>IF(Line[Length m]="","",Line[Length m])</f>
        <v/>
      </c>
      <c r="Y498" s="3" t="str">
        <f>IF(Line[Width m]="","",Line[Width m])</f>
        <v/>
      </c>
      <c r="Z498" s="3" t="str">
        <f>IF(Line[Asset Group]="","",VLOOKUP(Line[Purpose],f_g_function,2,FALSE))</f>
        <v/>
      </c>
      <c r="AA498" s="3" t="str">
        <f>IF(Line[Asset Group]="","",VLOOKUP(Line[Post Material],material_master,2,FALSE))</f>
        <v/>
      </c>
      <c r="AB498" s="3" t="str">
        <f>IF(Line[Pipe Diameter mm]="","",Line[Pipe Diameter mm])</f>
        <v/>
      </c>
      <c r="AC498" s="3" t="str">
        <f>IF(Line[Asset Group]="","",VLOOKUP(Line[Pipe Material],irrigation_pipe_material,2,FALSE))</f>
        <v/>
      </c>
      <c r="AD498" s="3" t="str">
        <f>IF(Line[Asset Group]="","",VLOOKUP(Line[System],irrigation_system,2,FALSE))</f>
        <v/>
      </c>
      <c r="AE498" s="3" t="str">
        <f>IF(Line[Asset Group]="","",VLOOKUP(Line[Status],irrigation_status,2,FALSE))</f>
        <v/>
      </c>
      <c r="AF498" s="3" t="str">
        <f>IF(Line[Asset Group]="","",VLOOKUP(Line[Surface],subdom_master_gdb,2,FALSE))</f>
        <v/>
      </c>
      <c r="AG498" s="3" t="str">
        <f>IF(Line[Surface Layer Depth mm]="","",Line[Surface Layer Depth mm])</f>
        <v/>
      </c>
      <c r="AH498" s="3" t="str">
        <f>IF(Line[Av Width m]="","",Line[Av Width m])</f>
        <v/>
      </c>
      <c r="AI498" s="3" t="str">
        <f>IF(Line[Asset Group]="","",VLOOKUP(Line[Cycle],yes_no,2,FALSE))</f>
        <v/>
      </c>
      <c r="AJ498" s="3" t="str">
        <f>IF(Line[Asset Group]="","",VLOOKUP(Line[Species],hedge_species,2,FALSE))</f>
        <v/>
      </c>
    </row>
    <row r="499" spans="1:36" s="3" customFormat="1" x14ac:dyDescent="0.2">
      <c r="A499" s="3" t="str">
        <f>IF(Line[DWG File Name]="","",Line[DWG File Name])</f>
        <v/>
      </c>
      <c r="B499" s="3" t="str">
        <f>IF(Line[DWG Layer Name]="","",Line[DWG Layer Name])</f>
        <v/>
      </c>
      <c r="C499" s="3" t="str">
        <f>IF(Line[DWG Handle]="","",Line[DWG Handle])</f>
        <v/>
      </c>
      <c r="D499" s="58" t="str">
        <f>IF(Line[Approx Centroid X]="","",Line[Approx Centroid X])</f>
        <v/>
      </c>
      <c r="E499" s="58" t="str">
        <f>IF(Line[Approx Centroid Y]="","",Line[Approx Centroid Y])</f>
        <v/>
      </c>
      <c r="F499" s="3" t="str">
        <f>IF(Line[Replacement Asset]="","",Line[Replacement Asset])</f>
        <v/>
      </c>
      <c r="G499" s="3" t="str">
        <f>IF(Line[Asset ID]="","",UPPER(Line[Asset ID]))</f>
        <v/>
      </c>
      <c r="H499" s="3" t="str">
        <f>IF(Line[Asset Group]="","",VLOOKUP(Line[Asset Group],asset_grp_line,4,FALSE))</f>
        <v/>
      </c>
      <c r="I499" s="3" t="str">
        <f>IF(Line[Asset Group]="","",VLOOKUP(Line[Asset Group],asset_grp_line,2,FALSE))</f>
        <v/>
      </c>
      <c r="J499" s="3" t="str">
        <f>IF(Line[Asset Group]="","",VLOOKUP(Line[Asset Group],asset_grp_line,3,FALSE))</f>
        <v/>
      </c>
      <c r="K499" s="3" t="str">
        <f>IF(Line[Asset Group]="","",VLOOKUP(Line[Asset Type],type_master_list,2,FALSE))</f>
        <v/>
      </c>
      <c r="L499" s="3" t="str">
        <f>IF(Line[Asset Name]="","",PROPER(Line[Asset Name]))</f>
        <v/>
      </c>
      <c r="M499" s="11" t="str">
        <f>IF(Line[Install Date]="","",(Line[Install Date]))</f>
        <v/>
      </c>
      <c r="N499" s="3" t="str">
        <f>IF(Line[Note]="","",PROPER(Line[Note]))</f>
        <v/>
      </c>
      <c r="O499" s="3" t="str">
        <f>IF(Line[Resource Consent Number]="","",UPPER(Line[Resource Consent Number]))</f>
        <v/>
      </c>
      <c r="P499" s="53" t="str">
        <f>IF(Line[Asset Unit Cost]="","",Line[Asset Unit Cost])</f>
        <v/>
      </c>
      <c r="Q499" s="3" t="str">
        <f>IF(Line[Added By]="","",UPPER(Line[Added By]))</f>
        <v/>
      </c>
      <c r="R499" s="11" t="str">
        <f>IF(Line[Added Date]="","",(Line[Added Date]))</f>
        <v/>
      </c>
      <c r="S499" s="3" t="str">
        <f>IF(Line[Z COORD]="","",PROPER(Line[Z COORD]))</f>
        <v/>
      </c>
      <c r="T499" s="3" t="str">
        <f>IF(Line[Asset Description]="","",PROPER(Line[Asset Description]))</f>
        <v/>
      </c>
      <c r="U499" s="3" t="str">
        <f>IF(Line[Asset Group]="","",VLOOKUP(Line[Wall SubType],subdom_master_gdb,2,FALSE))</f>
        <v/>
      </c>
      <c r="V499" s="3" t="str">
        <f>IF(Line[Asset Group]="","",VLOOKUP(Line[Material],material_master,2,FALSE))</f>
        <v/>
      </c>
      <c r="W499" s="3" t="str">
        <f>IF(Line[Height m]="","",Line[Height m])</f>
        <v/>
      </c>
      <c r="X499" s="3" t="str">
        <f>IF(Line[Length m]="","",Line[Length m])</f>
        <v/>
      </c>
      <c r="Y499" s="3" t="str">
        <f>IF(Line[Width m]="","",Line[Width m])</f>
        <v/>
      </c>
      <c r="Z499" s="3" t="str">
        <f>IF(Line[Asset Group]="","",VLOOKUP(Line[Purpose],f_g_function,2,FALSE))</f>
        <v/>
      </c>
      <c r="AA499" s="3" t="str">
        <f>IF(Line[Asset Group]="","",VLOOKUP(Line[Post Material],material_master,2,FALSE))</f>
        <v/>
      </c>
      <c r="AB499" s="3" t="str">
        <f>IF(Line[Pipe Diameter mm]="","",Line[Pipe Diameter mm])</f>
        <v/>
      </c>
      <c r="AC499" s="3" t="str">
        <f>IF(Line[Asset Group]="","",VLOOKUP(Line[Pipe Material],irrigation_pipe_material,2,FALSE))</f>
        <v/>
      </c>
      <c r="AD499" s="3" t="str">
        <f>IF(Line[Asset Group]="","",VLOOKUP(Line[System],irrigation_system,2,FALSE))</f>
        <v/>
      </c>
      <c r="AE499" s="3" t="str">
        <f>IF(Line[Asset Group]="","",VLOOKUP(Line[Status],irrigation_status,2,FALSE))</f>
        <v/>
      </c>
      <c r="AF499" s="3" t="str">
        <f>IF(Line[Asset Group]="","",VLOOKUP(Line[Surface],subdom_master_gdb,2,FALSE))</f>
        <v/>
      </c>
      <c r="AG499" s="3" t="str">
        <f>IF(Line[Surface Layer Depth mm]="","",Line[Surface Layer Depth mm])</f>
        <v/>
      </c>
      <c r="AH499" s="3" t="str">
        <f>IF(Line[Av Width m]="","",Line[Av Width m])</f>
        <v/>
      </c>
      <c r="AI499" s="3" t="str">
        <f>IF(Line[Asset Group]="","",VLOOKUP(Line[Cycle],yes_no,2,FALSE))</f>
        <v/>
      </c>
      <c r="AJ499" s="3" t="str">
        <f>IF(Line[Asset Group]="","",VLOOKUP(Line[Species],hedge_species,2,FALSE))</f>
        <v/>
      </c>
    </row>
    <row r="500" spans="1:36" s="3" customFormat="1" x14ac:dyDescent="0.2">
      <c r="A500" s="3" t="str">
        <f>IF(Line[DWG File Name]="","",Line[DWG File Name])</f>
        <v/>
      </c>
      <c r="B500" s="3" t="str">
        <f>IF(Line[DWG Layer Name]="","",Line[DWG Layer Name])</f>
        <v/>
      </c>
      <c r="C500" s="3" t="str">
        <f>IF(Line[DWG Handle]="","",Line[DWG Handle])</f>
        <v/>
      </c>
      <c r="D500" s="58" t="str">
        <f>IF(Line[Approx Centroid X]="","",Line[Approx Centroid X])</f>
        <v/>
      </c>
      <c r="E500" s="58" t="str">
        <f>IF(Line[Approx Centroid Y]="","",Line[Approx Centroid Y])</f>
        <v/>
      </c>
      <c r="F500" s="3" t="str">
        <f>IF(Line[Replacement Asset]="","",Line[Replacement Asset])</f>
        <v/>
      </c>
      <c r="G500" s="3" t="str">
        <f>IF(Line[Asset ID]="","",UPPER(Line[Asset ID]))</f>
        <v/>
      </c>
      <c r="H500" s="3" t="str">
        <f>IF(Line[Asset Group]="","",VLOOKUP(Line[Asset Group],asset_grp_line,4,FALSE))</f>
        <v/>
      </c>
      <c r="I500" s="3" t="str">
        <f>IF(Line[Asset Group]="","",VLOOKUP(Line[Asset Group],asset_grp_line,2,FALSE))</f>
        <v/>
      </c>
      <c r="J500" s="3" t="str">
        <f>IF(Line[Asset Group]="","",VLOOKUP(Line[Asset Group],asset_grp_line,3,FALSE))</f>
        <v/>
      </c>
      <c r="K500" s="3" t="str">
        <f>IF(Line[Asset Group]="","",VLOOKUP(Line[Asset Type],type_master_list,2,FALSE))</f>
        <v/>
      </c>
      <c r="L500" s="3" t="str">
        <f>IF(Line[Asset Name]="","",PROPER(Line[Asset Name]))</f>
        <v/>
      </c>
      <c r="M500" s="11" t="str">
        <f>IF(Line[Install Date]="","",(Line[Install Date]))</f>
        <v/>
      </c>
      <c r="N500" s="3" t="str">
        <f>IF(Line[Note]="","",PROPER(Line[Note]))</f>
        <v/>
      </c>
      <c r="O500" s="3" t="str">
        <f>IF(Line[Resource Consent Number]="","",UPPER(Line[Resource Consent Number]))</f>
        <v/>
      </c>
      <c r="P500" s="53" t="str">
        <f>IF(Line[Asset Unit Cost]="","",Line[Asset Unit Cost])</f>
        <v/>
      </c>
      <c r="Q500" s="3" t="str">
        <f>IF(Line[Added By]="","",UPPER(Line[Added By]))</f>
        <v/>
      </c>
      <c r="R500" s="11" t="str">
        <f>IF(Line[Added Date]="","",(Line[Added Date]))</f>
        <v/>
      </c>
      <c r="S500" s="3" t="str">
        <f>IF(Line[Z COORD]="","",PROPER(Line[Z COORD]))</f>
        <v/>
      </c>
      <c r="T500" s="3" t="str">
        <f>IF(Line[Asset Description]="","",PROPER(Line[Asset Description]))</f>
        <v/>
      </c>
      <c r="U500" s="3" t="str">
        <f>IF(Line[Asset Group]="","",VLOOKUP(Line[Wall SubType],subdom_master_gdb,2,FALSE))</f>
        <v/>
      </c>
      <c r="V500" s="3" t="str">
        <f>IF(Line[Asset Group]="","",VLOOKUP(Line[Material],material_master,2,FALSE))</f>
        <v/>
      </c>
      <c r="W500" s="3" t="str">
        <f>IF(Line[Height m]="","",Line[Height m])</f>
        <v/>
      </c>
      <c r="X500" s="3" t="str">
        <f>IF(Line[Length m]="","",Line[Length m])</f>
        <v/>
      </c>
      <c r="Y500" s="3" t="str">
        <f>IF(Line[Width m]="","",Line[Width m])</f>
        <v/>
      </c>
      <c r="Z500" s="3" t="str">
        <f>IF(Line[Asset Group]="","",VLOOKUP(Line[Purpose],f_g_function,2,FALSE))</f>
        <v/>
      </c>
      <c r="AA500" s="3" t="str">
        <f>IF(Line[Asset Group]="","",VLOOKUP(Line[Post Material],material_master,2,FALSE))</f>
        <v/>
      </c>
      <c r="AB500" s="3" t="str">
        <f>IF(Line[Pipe Diameter mm]="","",Line[Pipe Diameter mm])</f>
        <v/>
      </c>
      <c r="AC500" s="3" t="str">
        <f>IF(Line[Asset Group]="","",VLOOKUP(Line[Pipe Material],irrigation_pipe_material,2,FALSE))</f>
        <v/>
      </c>
      <c r="AD500" s="3" t="str">
        <f>IF(Line[Asset Group]="","",VLOOKUP(Line[System],irrigation_system,2,FALSE))</f>
        <v/>
      </c>
      <c r="AE500" s="3" t="str">
        <f>IF(Line[Asset Group]="","",VLOOKUP(Line[Status],irrigation_status,2,FALSE))</f>
        <v/>
      </c>
      <c r="AF500" s="3" t="str">
        <f>IF(Line[Asset Group]="","",VLOOKUP(Line[Surface],subdom_master_gdb,2,FALSE))</f>
        <v/>
      </c>
      <c r="AG500" s="3" t="str">
        <f>IF(Line[Surface Layer Depth mm]="","",Line[Surface Layer Depth mm])</f>
        <v/>
      </c>
      <c r="AH500" s="3" t="str">
        <f>IF(Line[Av Width m]="","",Line[Av Width m])</f>
        <v/>
      </c>
      <c r="AI500" s="3" t="str">
        <f>IF(Line[Asset Group]="","",VLOOKUP(Line[Cycle],yes_no,2,FALSE))</f>
        <v/>
      </c>
      <c r="AJ500" s="3" t="str">
        <f>IF(Line[Asset Group]="","",VLOOKUP(Line[Species],hedge_species,2,FALSE))</f>
        <v/>
      </c>
    </row>
    <row r="501" spans="1:36" s="3" customFormat="1" x14ac:dyDescent="0.2">
      <c r="A501" s="3" t="str">
        <f>IF(Line[DWG File Name]="","",Line[DWG File Name])</f>
        <v/>
      </c>
      <c r="B501" s="3" t="str">
        <f>IF(Line[DWG Layer Name]="","",Line[DWG Layer Name])</f>
        <v/>
      </c>
      <c r="C501" s="3" t="str">
        <f>IF(Line[DWG Handle]="","",Line[DWG Handle])</f>
        <v/>
      </c>
      <c r="D501" s="58" t="str">
        <f>IF(Line[Approx Centroid X]="","",Line[Approx Centroid X])</f>
        <v/>
      </c>
      <c r="E501" s="58" t="str">
        <f>IF(Line[Approx Centroid Y]="","",Line[Approx Centroid Y])</f>
        <v/>
      </c>
      <c r="F501" s="3" t="str">
        <f>IF(Line[Replacement Asset]="","",Line[Replacement Asset])</f>
        <v/>
      </c>
      <c r="G501" s="3" t="str">
        <f>IF(Line[Asset ID]="","",UPPER(Line[Asset ID]))</f>
        <v/>
      </c>
      <c r="H501" s="3" t="str">
        <f>IF(Line[Asset Group]="","",VLOOKUP(Line[Asset Group],asset_grp_line,4,FALSE))</f>
        <v/>
      </c>
      <c r="I501" s="3" t="str">
        <f>IF(Line[Asset Group]="","",VLOOKUP(Line[Asset Group],asset_grp_line,2,FALSE))</f>
        <v/>
      </c>
      <c r="J501" s="3" t="str">
        <f>IF(Line[Asset Group]="","",VLOOKUP(Line[Asset Group],asset_grp_line,3,FALSE))</f>
        <v/>
      </c>
      <c r="K501" s="3" t="str">
        <f>IF(Line[Asset Group]="","",VLOOKUP(Line[Asset Type],type_master_list,2,FALSE))</f>
        <v/>
      </c>
      <c r="L501" s="3" t="str">
        <f>IF(Line[Asset Name]="","",PROPER(Line[Asset Name]))</f>
        <v/>
      </c>
      <c r="M501" s="11" t="str">
        <f>IF(Line[Install Date]="","",(Line[Install Date]))</f>
        <v/>
      </c>
      <c r="N501" s="3" t="str">
        <f>IF(Line[Note]="","",PROPER(Line[Note]))</f>
        <v/>
      </c>
      <c r="O501" s="3" t="str">
        <f>IF(Line[Resource Consent Number]="","",UPPER(Line[Resource Consent Number]))</f>
        <v/>
      </c>
      <c r="P501" s="53" t="str">
        <f>IF(Line[Asset Unit Cost]="","",Line[Asset Unit Cost])</f>
        <v/>
      </c>
      <c r="Q501" s="3" t="str">
        <f>IF(Line[Added By]="","",UPPER(Line[Added By]))</f>
        <v/>
      </c>
      <c r="R501" s="11" t="str">
        <f>IF(Line[Added Date]="","",(Line[Added Date]))</f>
        <v/>
      </c>
      <c r="S501" s="3" t="str">
        <f>IF(Line[Z COORD]="","",PROPER(Line[Z COORD]))</f>
        <v/>
      </c>
      <c r="T501" s="3" t="str">
        <f>IF(Line[Asset Description]="","",PROPER(Line[Asset Description]))</f>
        <v/>
      </c>
      <c r="U501" s="3" t="str">
        <f>IF(Line[Asset Group]="","",VLOOKUP(Line[Wall SubType],subdom_master_gdb,2,FALSE))</f>
        <v/>
      </c>
      <c r="V501" s="3" t="str">
        <f>IF(Line[Asset Group]="","",VLOOKUP(Line[Material],material_master,2,FALSE))</f>
        <v/>
      </c>
      <c r="W501" s="3" t="str">
        <f>IF(Line[Height m]="","",Line[Height m])</f>
        <v/>
      </c>
      <c r="X501" s="3" t="str">
        <f>IF(Line[Length m]="","",Line[Length m])</f>
        <v/>
      </c>
      <c r="Y501" s="3" t="str">
        <f>IF(Line[Width m]="","",Line[Width m])</f>
        <v/>
      </c>
      <c r="Z501" s="3" t="str">
        <f>IF(Line[Asset Group]="","",VLOOKUP(Line[Purpose],f_g_function,2,FALSE))</f>
        <v/>
      </c>
      <c r="AA501" s="3" t="str">
        <f>IF(Line[Asset Group]="","",VLOOKUP(Line[Post Material],material_master,2,FALSE))</f>
        <v/>
      </c>
      <c r="AB501" s="3" t="str">
        <f>IF(Line[Pipe Diameter mm]="","",Line[Pipe Diameter mm])</f>
        <v/>
      </c>
      <c r="AC501" s="3" t="str">
        <f>IF(Line[Asset Group]="","",VLOOKUP(Line[Pipe Material],irrigation_pipe_material,2,FALSE))</f>
        <v/>
      </c>
      <c r="AD501" s="3" t="str">
        <f>IF(Line[Asset Group]="","",VLOOKUP(Line[System],irrigation_system,2,FALSE))</f>
        <v/>
      </c>
      <c r="AE501" s="3" t="str">
        <f>IF(Line[Asset Group]="","",VLOOKUP(Line[Status],irrigation_status,2,FALSE))</f>
        <v/>
      </c>
      <c r="AF501" s="3" t="str">
        <f>IF(Line[Asset Group]="","",VLOOKUP(Line[Surface],subdom_master_gdb,2,FALSE))</f>
        <v/>
      </c>
      <c r="AG501" s="3" t="str">
        <f>IF(Line[Surface Layer Depth mm]="","",Line[Surface Layer Depth mm])</f>
        <v/>
      </c>
      <c r="AH501" s="3" t="str">
        <f>IF(Line[Av Width m]="","",Line[Av Width m])</f>
        <v/>
      </c>
      <c r="AI501" s="3" t="str">
        <f>IF(Line[Asset Group]="","",VLOOKUP(Line[Cycle],yes_no,2,FALSE))</f>
        <v/>
      </c>
      <c r="AJ501" s="3" t="str">
        <f>IF(Line[Asset Group]="","",VLOOKUP(Line[Species],hedge_species,2,FALSE))</f>
        <v/>
      </c>
    </row>
    <row r="502" spans="1:36" s="3" customFormat="1" x14ac:dyDescent="0.2">
      <c r="A502" s="3" t="str">
        <f>IF(Line[DWG File Name]="","",Line[DWG File Name])</f>
        <v/>
      </c>
      <c r="B502" s="3" t="str">
        <f>IF(Line[DWG Layer Name]="","",Line[DWG Layer Name])</f>
        <v/>
      </c>
      <c r="C502" s="3" t="str">
        <f>IF(Line[DWG Handle]="","",Line[DWG Handle])</f>
        <v/>
      </c>
      <c r="D502" s="58" t="str">
        <f>IF(Line[Approx Centroid X]="","",Line[Approx Centroid X])</f>
        <v/>
      </c>
      <c r="E502" s="58" t="str">
        <f>IF(Line[Approx Centroid Y]="","",Line[Approx Centroid Y])</f>
        <v/>
      </c>
      <c r="F502" s="3" t="str">
        <f>IF(Line[Replacement Asset]="","",Line[Replacement Asset])</f>
        <v/>
      </c>
      <c r="G502" s="3" t="str">
        <f>IF(Line[Asset ID]="","",UPPER(Line[Asset ID]))</f>
        <v/>
      </c>
      <c r="H502" s="3" t="str">
        <f>IF(Line[Asset Group]="","",VLOOKUP(Line[Asset Group],asset_grp_line,4,FALSE))</f>
        <v/>
      </c>
      <c r="I502" s="3" t="str">
        <f>IF(Line[Asset Group]="","",VLOOKUP(Line[Asset Group],asset_grp_line,2,FALSE))</f>
        <v/>
      </c>
      <c r="J502" s="3" t="str">
        <f>IF(Line[Asset Group]="","",VLOOKUP(Line[Asset Group],asset_grp_line,3,FALSE))</f>
        <v/>
      </c>
      <c r="K502" s="3" t="str">
        <f>IF(Line[Asset Group]="","",VLOOKUP(Line[Asset Type],type_master_list,2,FALSE))</f>
        <v/>
      </c>
      <c r="L502" s="3" t="str">
        <f>IF(Line[Asset Name]="","",PROPER(Line[Asset Name]))</f>
        <v/>
      </c>
      <c r="M502" s="11" t="str">
        <f>IF(Line[Install Date]="","",(Line[Install Date]))</f>
        <v/>
      </c>
      <c r="N502" s="3" t="str">
        <f>IF(Line[Note]="","",PROPER(Line[Note]))</f>
        <v/>
      </c>
      <c r="O502" s="3" t="str">
        <f>IF(Line[Resource Consent Number]="","",UPPER(Line[Resource Consent Number]))</f>
        <v/>
      </c>
      <c r="P502" s="53" t="str">
        <f>IF(Line[Asset Unit Cost]="","",Line[Asset Unit Cost])</f>
        <v/>
      </c>
      <c r="Q502" s="3" t="str">
        <f>IF(Line[Added By]="","",UPPER(Line[Added By]))</f>
        <v/>
      </c>
      <c r="R502" s="11" t="str">
        <f>IF(Line[Added Date]="","",(Line[Added Date]))</f>
        <v/>
      </c>
      <c r="S502" s="3" t="str">
        <f>IF(Line[Z COORD]="","",PROPER(Line[Z COORD]))</f>
        <v/>
      </c>
      <c r="T502" s="3" t="str">
        <f>IF(Line[Asset Description]="","",PROPER(Line[Asset Description]))</f>
        <v/>
      </c>
      <c r="U502" s="3" t="str">
        <f>IF(Line[Asset Group]="","",VLOOKUP(Line[Wall SubType],subdom_master_gdb,2,FALSE))</f>
        <v/>
      </c>
      <c r="V502" s="3" t="str">
        <f>IF(Line[Asset Group]="","",VLOOKUP(Line[Material],material_master,2,FALSE))</f>
        <v/>
      </c>
      <c r="W502" s="3" t="str">
        <f>IF(Line[Height m]="","",Line[Height m])</f>
        <v/>
      </c>
      <c r="X502" s="3" t="str">
        <f>IF(Line[Length m]="","",Line[Length m])</f>
        <v/>
      </c>
      <c r="Y502" s="3" t="str">
        <f>IF(Line[Width m]="","",Line[Width m])</f>
        <v/>
      </c>
      <c r="Z502" s="3" t="str">
        <f>IF(Line[Asset Group]="","",VLOOKUP(Line[Purpose],f_g_function,2,FALSE))</f>
        <v/>
      </c>
      <c r="AA502" s="3" t="str">
        <f>IF(Line[Asset Group]="","",VLOOKUP(Line[Post Material],material_master,2,FALSE))</f>
        <v/>
      </c>
      <c r="AB502" s="3" t="str">
        <f>IF(Line[Pipe Diameter mm]="","",Line[Pipe Diameter mm])</f>
        <v/>
      </c>
      <c r="AC502" s="3" t="str">
        <f>IF(Line[Asset Group]="","",VLOOKUP(Line[Pipe Material],irrigation_pipe_material,2,FALSE))</f>
        <v/>
      </c>
      <c r="AD502" s="3" t="str">
        <f>IF(Line[Asset Group]="","",VLOOKUP(Line[System],irrigation_system,2,FALSE))</f>
        <v/>
      </c>
      <c r="AE502" s="3" t="str">
        <f>IF(Line[Asset Group]="","",VLOOKUP(Line[Status],irrigation_status,2,FALSE))</f>
        <v/>
      </c>
      <c r="AF502" s="3" t="str">
        <f>IF(Line[Asset Group]="","",VLOOKUP(Line[Surface],subdom_master_gdb,2,FALSE))</f>
        <v/>
      </c>
      <c r="AG502" s="3" t="str">
        <f>IF(Line[Surface Layer Depth mm]="","",Line[Surface Layer Depth mm])</f>
        <v/>
      </c>
      <c r="AH502" s="3" t="str">
        <f>IF(Line[Av Width m]="","",Line[Av Width m])</f>
        <v/>
      </c>
      <c r="AI502" s="3" t="str">
        <f>IF(Line[Asset Group]="","",VLOOKUP(Line[Cycle],yes_no,2,FALSE))</f>
        <v/>
      </c>
      <c r="AJ502" s="3" t="str">
        <f>IF(Line[Asset Group]="","",VLOOKUP(Line[Species],hedge_species,2,FALSE))</f>
        <v/>
      </c>
    </row>
    <row r="503" spans="1:36" s="3" customFormat="1" x14ac:dyDescent="0.2">
      <c r="A503" s="3" t="str">
        <f>IF(Line[DWG File Name]="","",Line[DWG File Name])</f>
        <v/>
      </c>
      <c r="B503" s="3" t="str">
        <f>IF(Line[DWG Layer Name]="","",Line[DWG Layer Name])</f>
        <v/>
      </c>
      <c r="C503" s="3" t="str">
        <f>IF(Line[DWG Handle]="","",Line[DWG Handle])</f>
        <v/>
      </c>
      <c r="D503" s="58" t="str">
        <f>IF(Line[Approx Centroid X]="","",Line[Approx Centroid X])</f>
        <v/>
      </c>
      <c r="E503" s="58" t="str">
        <f>IF(Line[Approx Centroid Y]="","",Line[Approx Centroid Y])</f>
        <v/>
      </c>
      <c r="F503" s="3" t="str">
        <f>IF(Line[Replacement Asset]="","",Line[Replacement Asset])</f>
        <v/>
      </c>
      <c r="G503" s="3" t="str">
        <f>IF(Line[Asset ID]="","",UPPER(Line[Asset ID]))</f>
        <v/>
      </c>
      <c r="H503" s="3" t="str">
        <f>IF(Line[Asset Group]="","",VLOOKUP(Line[Asset Group],asset_grp_line,4,FALSE))</f>
        <v/>
      </c>
      <c r="I503" s="3" t="str">
        <f>IF(Line[Asset Group]="","",VLOOKUP(Line[Asset Group],asset_grp_line,2,FALSE))</f>
        <v/>
      </c>
      <c r="J503" s="3" t="str">
        <f>IF(Line[Asset Group]="","",VLOOKUP(Line[Asset Group],asset_grp_line,3,FALSE))</f>
        <v/>
      </c>
      <c r="K503" s="3" t="str">
        <f>IF(Line[Asset Group]="","",VLOOKUP(Line[Asset Type],type_master_list,2,FALSE))</f>
        <v/>
      </c>
      <c r="L503" s="3" t="str">
        <f>IF(Line[Asset Name]="","",PROPER(Line[Asset Name]))</f>
        <v/>
      </c>
      <c r="M503" s="11" t="str">
        <f>IF(Line[Install Date]="","",(Line[Install Date]))</f>
        <v/>
      </c>
      <c r="N503" s="3" t="str">
        <f>IF(Line[Note]="","",PROPER(Line[Note]))</f>
        <v/>
      </c>
      <c r="O503" s="3" t="str">
        <f>IF(Line[Resource Consent Number]="","",UPPER(Line[Resource Consent Number]))</f>
        <v/>
      </c>
      <c r="P503" s="53" t="str">
        <f>IF(Line[Asset Unit Cost]="","",Line[Asset Unit Cost])</f>
        <v/>
      </c>
      <c r="Q503" s="3" t="str">
        <f>IF(Line[Added By]="","",UPPER(Line[Added By]))</f>
        <v/>
      </c>
      <c r="R503" s="11" t="str">
        <f>IF(Line[Added Date]="","",(Line[Added Date]))</f>
        <v/>
      </c>
      <c r="S503" s="3" t="str">
        <f>IF(Line[Z COORD]="","",PROPER(Line[Z COORD]))</f>
        <v/>
      </c>
      <c r="T503" s="3" t="str">
        <f>IF(Line[Asset Description]="","",PROPER(Line[Asset Description]))</f>
        <v/>
      </c>
      <c r="U503" s="3" t="str">
        <f>IF(Line[Asset Group]="","",VLOOKUP(Line[Wall SubType],subdom_master_gdb,2,FALSE))</f>
        <v/>
      </c>
      <c r="V503" s="3" t="str">
        <f>IF(Line[Asset Group]="","",VLOOKUP(Line[Material],material_master,2,FALSE))</f>
        <v/>
      </c>
      <c r="W503" s="3" t="str">
        <f>IF(Line[Height m]="","",Line[Height m])</f>
        <v/>
      </c>
      <c r="X503" s="3" t="str">
        <f>IF(Line[Length m]="","",Line[Length m])</f>
        <v/>
      </c>
      <c r="Y503" s="3" t="str">
        <f>IF(Line[Width m]="","",Line[Width m])</f>
        <v/>
      </c>
      <c r="Z503" s="3" t="str">
        <f>IF(Line[Asset Group]="","",VLOOKUP(Line[Purpose],f_g_function,2,FALSE))</f>
        <v/>
      </c>
      <c r="AA503" s="3" t="str">
        <f>IF(Line[Asset Group]="","",VLOOKUP(Line[Post Material],material_master,2,FALSE))</f>
        <v/>
      </c>
      <c r="AB503" s="3" t="str">
        <f>IF(Line[Pipe Diameter mm]="","",Line[Pipe Diameter mm])</f>
        <v/>
      </c>
      <c r="AC503" s="3" t="str">
        <f>IF(Line[Asset Group]="","",VLOOKUP(Line[Pipe Material],irrigation_pipe_material,2,FALSE))</f>
        <v/>
      </c>
      <c r="AD503" s="3" t="str">
        <f>IF(Line[Asset Group]="","",VLOOKUP(Line[System],irrigation_system,2,FALSE))</f>
        <v/>
      </c>
      <c r="AE503" s="3" t="str">
        <f>IF(Line[Asset Group]="","",VLOOKUP(Line[Status],irrigation_status,2,FALSE))</f>
        <v/>
      </c>
      <c r="AF503" s="3" t="str">
        <f>IF(Line[Asset Group]="","",VLOOKUP(Line[Surface],subdom_master_gdb,2,FALSE))</f>
        <v/>
      </c>
      <c r="AG503" s="3" t="str">
        <f>IF(Line[Surface Layer Depth mm]="","",Line[Surface Layer Depth mm])</f>
        <v/>
      </c>
      <c r="AH503" s="3" t="str">
        <f>IF(Line[Av Width m]="","",Line[Av Width m])</f>
        <v/>
      </c>
      <c r="AI503" s="3" t="str">
        <f>IF(Line[Asset Group]="","",VLOOKUP(Line[Cycle],yes_no,2,FALSE))</f>
        <v/>
      </c>
      <c r="AJ503" s="3" t="str">
        <f>IF(Line[Asset Group]="","",VLOOKUP(Line[Species],hedge_species,2,FALSE))</f>
        <v/>
      </c>
    </row>
    <row r="504" spans="1:36" s="3" customFormat="1" x14ac:dyDescent="0.2">
      <c r="A504" s="3" t="str">
        <f>IF(Line[DWG File Name]="","",Line[DWG File Name])</f>
        <v/>
      </c>
      <c r="B504" s="3" t="str">
        <f>IF(Line[DWG Layer Name]="","",Line[DWG Layer Name])</f>
        <v/>
      </c>
      <c r="C504" s="3" t="str">
        <f>IF(Line[DWG Handle]="","",Line[DWG Handle])</f>
        <v/>
      </c>
      <c r="D504" s="58" t="str">
        <f>IF(Line[Approx Centroid X]="","",Line[Approx Centroid X])</f>
        <v/>
      </c>
      <c r="E504" s="58" t="str">
        <f>IF(Line[Approx Centroid Y]="","",Line[Approx Centroid Y])</f>
        <v/>
      </c>
      <c r="F504" s="3" t="str">
        <f>IF(Line[Replacement Asset]="","",Line[Replacement Asset])</f>
        <v/>
      </c>
      <c r="G504" s="3" t="str">
        <f>IF(Line[Asset ID]="","",UPPER(Line[Asset ID]))</f>
        <v/>
      </c>
      <c r="H504" s="3" t="str">
        <f>IF(Line[Asset Group]="","",VLOOKUP(Line[Asset Group],asset_grp_line,4,FALSE))</f>
        <v/>
      </c>
      <c r="I504" s="3" t="str">
        <f>IF(Line[Asset Group]="","",VLOOKUP(Line[Asset Group],asset_grp_line,2,FALSE))</f>
        <v/>
      </c>
      <c r="J504" s="3" t="str">
        <f>IF(Line[Asset Group]="","",VLOOKUP(Line[Asset Group],asset_grp_line,3,FALSE))</f>
        <v/>
      </c>
      <c r="K504" s="3" t="str">
        <f>IF(Line[Asset Group]="","",VLOOKUP(Line[Asset Type],type_master_list,2,FALSE))</f>
        <v/>
      </c>
      <c r="L504" s="3" t="str">
        <f>IF(Line[Asset Name]="","",PROPER(Line[Asset Name]))</f>
        <v/>
      </c>
      <c r="M504" s="11" t="str">
        <f>IF(Line[Install Date]="","",(Line[Install Date]))</f>
        <v/>
      </c>
      <c r="N504" s="3" t="str">
        <f>IF(Line[Note]="","",PROPER(Line[Note]))</f>
        <v/>
      </c>
      <c r="O504" s="3" t="str">
        <f>IF(Line[Resource Consent Number]="","",UPPER(Line[Resource Consent Number]))</f>
        <v/>
      </c>
      <c r="P504" s="53" t="str">
        <f>IF(Line[Asset Unit Cost]="","",Line[Asset Unit Cost])</f>
        <v/>
      </c>
      <c r="Q504" s="3" t="str">
        <f>IF(Line[Added By]="","",UPPER(Line[Added By]))</f>
        <v/>
      </c>
      <c r="R504" s="11" t="str">
        <f>IF(Line[Added Date]="","",(Line[Added Date]))</f>
        <v/>
      </c>
      <c r="S504" s="3" t="str">
        <f>IF(Line[Z COORD]="","",PROPER(Line[Z COORD]))</f>
        <v/>
      </c>
      <c r="T504" s="3" t="str">
        <f>IF(Line[Asset Description]="","",PROPER(Line[Asset Description]))</f>
        <v/>
      </c>
      <c r="U504" s="3" t="str">
        <f>IF(Line[Asset Group]="","",VLOOKUP(Line[Wall SubType],subdom_master_gdb,2,FALSE))</f>
        <v/>
      </c>
      <c r="V504" s="3" t="str">
        <f>IF(Line[Asset Group]="","",VLOOKUP(Line[Material],material_master,2,FALSE))</f>
        <v/>
      </c>
      <c r="W504" s="3" t="str">
        <f>IF(Line[Height m]="","",Line[Height m])</f>
        <v/>
      </c>
      <c r="X504" s="3" t="str">
        <f>IF(Line[Length m]="","",Line[Length m])</f>
        <v/>
      </c>
      <c r="Y504" s="3" t="str">
        <f>IF(Line[Width m]="","",Line[Width m])</f>
        <v/>
      </c>
      <c r="Z504" s="3" t="str">
        <f>IF(Line[Asset Group]="","",VLOOKUP(Line[Purpose],f_g_function,2,FALSE))</f>
        <v/>
      </c>
      <c r="AA504" s="3" t="str">
        <f>IF(Line[Asset Group]="","",VLOOKUP(Line[Post Material],material_master,2,FALSE))</f>
        <v/>
      </c>
      <c r="AB504" s="3" t="str">
        <f>IF(Line[Pipe Diameter mm]="","",Line[Pipe Diameter mm])</f>
        <v/>
      </c>
      <c r="AC504" s="3" t="str">
        <f>IF(Line[Asset Group]="","",VLOOKUP(Line[Pipe Material],irrigation_pipe_material,2,FALSE))</f>
        <v/>
      </c>
      <c r="AD504" s="3" t="str">
        <f>IF(Line[Asset Group]="","",VLOOKUP(Line[System],irrigation_system,2,FALSE))</f>
        <v/>
      </c>
      <c r="AE504" s="3" t="str">
        <f>IF(Line[Asset Group]="","",VLOOKUP(Line[Status],irrigation_status,2,FALSE))</f>
        <v/>
      </c>
      <c r="AF504" s="3" t="str">
        <f>IF(Line[Asset Group]="","",VLOOKUP(Line[Surface],subdom_master_gdb,2,FALSE))</f>
        <v/>
      </c>
      <c r="AG504" s="3" t="str">
        <f>IF(Line[Surface Layer Depth mm]="","",Line[Surface Layer Depth mm])</f>
        <v/>
      </c>
      <c r="AH504" s="3" t="str">
        <f>IF(Line[Av Width m]="","",Line[Av Width m])</f>
        <v/>
      </c>
      <c r="AI504" s="3" t="str">
        <f>IF(Line[Asset Group]="","",VLOOKUP(Line[Cycle],yes_no,2,FALSE))</f>
        <v/>
      </c>
      <c r="AJ504" s="3" t="str">
        <f>IF(Line[Asset Group]="","",VLOOKUP(Line[Species],hedge_species,2,FALSE))</f>
        <v/>
      </c>
    </row>
    <row r="505" spans="1:36" s="3" customFormat="1" x14ac:dyDescent="0.2">
      <c r="A505" s="3" t="str">
        <f>IF(Line[DWG File Name]="","",Line[DWG File Name])</f>
        <v/>
      </c>
      <c r="B505" s="3" t="str">
        <f>IF(Line[DWG Layer Name]="","",Line[DWG Layer Name])</f>
        <v/>
      </c>
      <c r="C505" s="3" t="str">
        <f>IF(Line[DWG Handle]="","",Line[DWG Handle])</f>
        <v/>
      </c>
      <c r="D505" s="58" t="str">
        <f>IF(Line[Approx Centroid X]="","",Line[Approx Centroid X])</f>
        <v/>
      </c>
      <c r="E505" s="58" t="str">
        <f>IF(Line[Approx Centroid Y]="","",Line[Approx Centroid Y])</f>
        <v/>
      </c>
      <c r="F505" s="3" t="str">
        <f>IF(Line[Replacement Asset]="","",Line[Replacement Asset])</f>
        <v/>
      </c>
      <c r="G505" s="3" t="str">
        <f>IF(Line[Asset ID]="","",UPPER(Line[Asset ID]))</f>
        <v/>
      </c>
      <c r="H505" s="3" t="str">
        <f>IF(Line[Asset Group]="","",VLOOKUP(Line[Asset Group],asset_grp_line,4,FALSE))</f>
        <v/>
      </c>
      <c r="I505" s="3" t="str">
        <f>IF(Line[Asset Group]="","",VLOOKUP(Line[Asset Group],asset_grp_line,2,FALSE))</f>
        <v/>
      </c>
      <c r="J505" s="3" t="str">
        <f>IF(Line[Asset Group]="","",VLOOKUP(Line[Asset Group],asset_grp_line,3,FALSE))</f>
        <v/>
      </c>
      <c r="K505" s="3" t="str">
        <f>IF(Line[Asset Group]="","",VLOOKUP(Line[Asset Type],type_master_list,2,FALSE))</f>
        <v/>
      </c>
      <c r="L505" s="3" t="str">
        <f>IF(Line[Asset Name]="","",PROPER(Line[Asset Name]))</f>
        <v/>
      </c>
      <c r="M505" s="11" t="str">
        <f>IF(Line[Install Date]="","",(Line[Install Date]))</f>
        <v/>
      </c>
      <c r="N505" s="3" t="str">
        <f>IF(Line[Note]="","",PROPER(Line[Note]))</f>
        <v/>
      </c>
      <c r="O505" s="3" t="str">
        <f>IF(Line[Resource Consent Number]="","",UPPER(Line[Resource Consent Number]))</f>
        <v/>
      </c>
      <c r="P505" s="53" t="str">
        <f>IF(Line[Asset Unit Cost]="","",Line[Asset Unit Cost])</f>
        <v/>
      </c>
      <c r="Q505" s="3" t="str">
        <f>IF(Line[Added By]="","",UPPER(Line[Added By]))</f>
        <v/>
      </c>
      <c r="R505" s="11" t="str">
        <f>IF(Line[Added Date]="","",(Line[Added Date]))</f>
        <v/>
      </c>
      <c r="S505" s="3" t="str">
        <f>IF(Line[Z COORD]="","",PROPER(Line[Z COORD]))</f>
        <v/>
      </c>
      <c r="T505" s="3" t="str">
        <f>IF(Line[Asset Description]="","",PROPER(Line[Asset Description]))</f>
        <v/>
      </c>
      <c r="U505" s="3" t="str">
        <f>IF(Line[Asset Group]="","",VLOOKUP(Line[Wall SubType],subdom_master_gdb,2,FALSE))</f>
        <v/>
      </c>
      <c r="V505" s="3" t="str">
        <f>IF(Line[Asset Group]="","",VLOOKUP(Line[Material],material_master,2,FALSE))</f>
        <v/>
      </c>
      <c r="W505" s="3" t="str">
        <f>IF(Line[Height m]="","",Line[Height m])</f>
        <v/>
      </c>
      <c r="X505" s="3" t="str">
        <f>IF(Line[Length m]="","",Line[Length m])</f>
        <v/>
      </c>
      <c r="Y505" s="3" t="str">
        <f>IF(Line[Width m]="","",Line[Width m])</f>
        <v/>
      </c>
      <c r="Z505" s="3" t="str">
        <f>IF(Line[Asset Group]="","",VLOOKUP(Line[Purpose],f_g_function,2,FALSE))</f>
        <v/>
      </c>
      <c r="AA505" s="3" t="str">
        <f>IF(Line[Asset Group]="","",VLOOKUP(Line[Post Material],material_master,2,FALSE))</f>
        <v/>
      </c>
      <c r="AB505" s="3" t="str">
        <f>IF(Line[Pipe Diameter mm]="","",Line[Pipe Diameter mm])</f>
        <v/>
      </c>
      <c r="AC505" s="3" t="str">
        <f>IF(Line[Asset Group]="","",VLOOKUP(Line[Pipe Material],irrigation_pipe_material,2,FALSE))</f>
        <v/>
      </c>
      <c r="AD505" s="3" t="str">
        <f>IF(Line[Asset Group]="","",VLOOKUP(Line[System],irrigation_system,2,FALSE))</f>
        <v/>
      </c>
      <c r="AE505" s="3" t="str">
        <f>IF(Line[Asset Group]="","",VLOOKUP(Line[Status],irrigation_status,2,FALSE))</f>
        <v/>
      </c>
      <c r="AF505" s="3" t="str">
        <f>IF(Line[Asset Group]="","",VLOOKUP(Line[Surface],subdom_master_gdb,2,FALSE))</f>
        <v/>
      </c>
      <c r="AG505" s="3" t="str">
        <f>IF(Line[Surface Layer Depth mm]="","",Line[Surface Layer Depth mm])</f>
        <v/>
      </c>
      <c r="AH505" s="3" t="str">
        <f>IF(Line[Av Width m]="","",Line[Av Width m])</f>
        <v/>
      </c>
      <c r="AI505" s="3" t="str">
        <f>IF(Line[Asset Group]="","",VLOOKUP(Line[Cycle],yes_no,2,FALSE))</f>
        <v/>
      </c>
      <c r="AJ505" s="3" t="str">
        <f>IF(Line[Asset Group]="","",VLOOKUP(Line[Species],hedge_species,2,FALSE))</f>
        <v/>
      </c>
    </row>
    <row r="506" spans="1:36" s="3" customFormat="1" x14ac:dyDescent="0.2">
      <c r="A506" s="3" t="str">
        <f>IF(Line[DWG File Name]="","",Line[DWG File Name])</f>
        <v/>
      </c>
      <c r="B506" s="3" t="str">
        <f>IF(Line[DWG Layer Name]="","",Line[DWG Layer Name])</f>
        <v/>
      </c>
      <c r="C506" s="3" t="str">
        <f>IF(Line[DWG Handle]="","",Line[DWG Handle])</f>
        <v/>
      </c>
      <c r="D506" s="58" t="str">
        <f>IF(Line[Approx Centroid X]="","",Line[Approx Centroid X])</f>
        <v/>
      </c>
      <c r="E506" s="58" t="str">
        <f>IF(Line[Approx Centroid Y]="","",Line[Approx Centroid Y])</f>
        <v/>
      </c>
      <c r="F506" s="3" t="str">
        <f>IF(Line[Replacement Asset]="","",Line[Replacement Asset])</f>
        <v/>
      </c>
      <c r="G506" s="3" t="str">
        <f>IF(Line[Asset ID]="","",UPPER(Line[Asset ID]))</f>
        <v/>
      </c>
      <c r="H506" s="3" t="str">
        <f>IF(Line[Asset Group]="","",VLOOKUP(Line[Asset Group],asset_grp_line,4,FALSE))</f>
        <v/>
      </c>
      <c r="I506" s="3" t="str">
        <f>IF(Line[Asset Group]="","",VLOOKUP(Line[Asset Group],asset_grp_line,2,FALSE))</f>
        <v/>
      </c>
      <c r="J506" s="3" t="str">
        <f>IF(Line[Asset Group]="","",VLOOKUP(Line[Asset Group],asset_grp_line,3,FALSE))</f>
        <v/>
      </c>
      <c r="K506" s="3" t="str">
        <f>IF(Line[Asset Group]="","",VLOOKUP(Line[Asset Type],type_master_list,2,FALSE))</f>
        <v/>
      </c>
      <c r="L506" s="3" t="str">
        <f>IF(Line[Asset Name]="","",PROPER(Line[Asset Name]))</f>
        <v/>
      </c>
      <c r="M506" s="11" t="str">
        <f>IF(Line[Install Date]="","",(Line[Install Date]))</f>
        <v/>
      </c>
      <c r="N506" s="3" t="str">
        <f>IF(Line[Note]="","",PROPER(Line[Note]))</f>
        <v/>
      </c>
      <c r="O506" s="3" t="str">
        <f>IF(Line[Resource Consent Number]="","",UPPER(Line[Resource Consent Number]))</f>
        <v/>
      </c>
      <c r="P506" s="53" t="str">
        <f>IF(Line[Asset Unit Cost]="","",Line[Asset Unit Cost])</f>
        <v/>
      </c>
      <c r="Q506" s="3" t="str">
        <f>IF(Line[Added By]="","",UPPER(Line[Added By]))</f>
        <v/>
      </c>
      <c r="R506" s="11" t="str">
        <f>IF(Line[Added Date]="","",(Line[Added Date]))</f>
        <v/>
      </c>
      <c r="S506" s="3" t="str">
        <f>IF(Line[Z COORD]="","",PROPER(Line[Z COORD]))</f>
        <v/>
      </c>
      <c r="T506" s="3" t="str">
        <f>IF(Line[Asset Description]="","",PROPER(Line[Asset Description]))</f>
        <v/>
      </c>
      <c r="U506" s="3" t="str">
        <f>IF(Line[Asset Group]="","",VLOOKUP(Line[Wall SubType],subdom_master_gdb,2,FALSE))</f>
        <v/>
      </c>
      <c r="V506" s="3" t="str">
        <f>IF(Line[Asset Group]="","",VLOOKUP(Line[Material],material_master,2,FALSE))</f>
        <v/>
      </c>
      <c r="W506" s="3" t="str">
        <f>IF(Line[Height m]="","",Line[Height m])</f>
        <v/>
      </c>
      <c r="X506" s="3" t="str">
        <f>IF(Line[Length m]="","",Line[Length m])</f>
        <v/>
      </c>
      <c r="Y506" s="3" t="str">
        <f>IF(Line[Width m]="","",Line[Width m])</f>
        <v/>
      </c>
      <c r="Z506" s="3" t="str">
        <f>IF(Line[Asset Group]="","",VLOOKUP(Line[Purpose],f_g_function,2,FALSE))</f>
        <v/>
      </c>
      <c r="AA506" s="3" t="str">
        <f>IF(Line[Asset Group]="","",VLOOKUP(Line[Post Material],material_master,2,FALSE))</f>
        <v/>
      </c>
      <c r="AB506" s="3" t="str">
        <f>IF(Line[Pipe Diameter mm]="","",Line[Pipe Diameter mm])</f>
        <v/>
      </c>
      <c r="AC506" s="3" t="str">
        <f>IF(Line[Asset Group]="","",VLOOKUP(Line[Pipe Material],irrigation_pipe_material,2,FALSE))</f>
        <v/>
      </c>
      <c r="AD506" s="3" t="str">
        <f>IF(Line[Asset Group]="","",VLOOKUP(Line[System],irrigation_system,2,FALSE))</f>
        <v/>
      </c>
      <c r="AE506" s="3" t="str">
        <f>IF(Line[Asset Group]="","",VLOOKUP(Line[Status],irrigation_status,2,FALSE))</f>
        <v/>
      </c>
      <c r="AF506" s="3" t="str">
        <f>IF(Line[Asset Group]="","",VLOOKUP(Line[Surface],subdom_master_gdb,2,FALSE))</f>
        <v/>
      </c>
      <c r="AG506" s="3" t="str">
        <f>IF(Line[Surface Layer Depth mm]="","",Line[Surface Layer Depth mm])</f>
        <v/>
      </c>
      <c r="AH506" s="3" t="str">
        <f>IF(Line[Av Width m]="","",Line[Av Width m])</f>
        <v/>
      </c>
      <c r="AI506" s="3" t="str">
        <f>IF(Line[Asset Group]="","",VLOOKUP(Line[Cycle],yes_no,2,FALSE))</f>
        <v/>
      </c>
      <c r="AJ506" s="3" t="str">
        <f>IF(Line[Asset Group]="","",VLOOKUP(Line[Species],hedge_species,2,FALSE))</f>
        <v/>
      </c>
    </row>
    <row r="507" spans="1:36" s="3" customFormat="1" x14ac:dyDescent="0.2">
      <c r="A507" s="3" t="str">
        <f>IF(Line[DWG File Name]="","",Line[DWG File Name])</f>
        <v/>
      </c>
      <c r="B507" s="3" t="str">
        <f>IF(Line[DWG Layer Name]="","",Line[DWG Layer Name])</f>
        <v/>
      </c>
      <c r="C507" s="3" t="str">
        <f>IF(Line[DWG Handle]="","",Line[DWG Handle])</f>
        <v/>
      </c>
      <c r="D507" s="58" t="str">
        <f>IF(Line[Approx Centroid X]="","",Line[Approx Centroid X])</f>
        <v/>
      </c>
      <c r="E507" s="58" t="str">
        <f>IF(Line[Approx Centroid Y]="","",Line[Approx Centroid Y])</f>
        <v/>
      </c>
      <c r="F507" s="3" t="str">
        <f>IF(Line[Replacement Asset]="","",Line[Replacement Asset])</f>
        <v/>
      </c>
      <c r="G507" s="3" t="str">
        <f>IF(Line[Asset ID]="","",UPPER(Line[Asset ID]))</f>
        <v/>
      </c>
      <c r="H507" s="3" t="str">
        <f>IF(Line[Asset Group]="","",VLOOKUP(Line[Asset Group],asset_grp_line,4,FALSE))</f>
        <v/>
      </c>
      <c r="I507" s="3" t="str">
        <f>IF(Line[Asset Group]="","",VLOOKUP(Line[Asset Group],asset_grp_line,2,FALSE))</f>
        <v/>
      </c>
      <c r="J507" s="3" t="str">
        <f>IF(Line[Asset Group]="","",VLOOKUP(Line[Asset Group],asset_grp_line,3,FALSE))</f>
        <v/>
      </c>
      <c r="K507" s="3" t="str">
        <f>IF(Line[Asset Group]="","",VLOOKUP(Line[Asset Type],type_master_list,2,FALSE))</f>
        <v/>
      </c>
      <c r="L507" s="3" t="str">
        <f>IF(Line[Asset Name]="","",PROPER(Line[Asset Name]))</f>
        <v/>
      </c>
      <c r="M507" s="11" t="str">
        <f>IF(Line[Install Date]="","",(Line[Install Date]))</f>
        <v/>
      </c>
      <c r="N507" s="3" t="str">
        <f>IF(Line[Note]="","",PROPER(Line[Note]))</f>
        <v/>
      </c>
      <c r="O507" s="3" t="str">
        <f>IF(Line[Resource Consent Number]="","",UPPER(Line[Resource Consent Number]))</f>
        <v/>
      </c>
      <c r="P507" s="53" t="str">
        <f>IF(Line[Asset Unit Cost]="","",Line[Asset Unit Cost])</f>
        <v/>
      </c>
      <c r="Q507" s="3" t="str">
        <f>IF(Line[Added By]="","",UPPER(Line[Added By]))</f>
        <v/>
      </c>
      <c r="R507" s="11" t="str">
        <f>IF(Line[Added Date]="","",(Line[Added Date]))</f>
        <v/>
      </c>
      <c r="S507" s="3" t="str">
        <f>IF(Line[Z COORD]="","",PROPER(Line[Z COORD]))</f>
        <v/>
      </c>
      <c r="T507" s="3" t="str">
        <f>IF(Line[Asset Description]="","",PROPER(Line[Asset Description]))</f>
        <v/>
      </c>
      <c r="U507" s="3" t="str">
        <f>IF(Line[Asset Group]="","",VLOOKUP(Line[Wall SubType],subdom_master_gdb,2,FALSE))</f>
        <v/>
      </c>
      <c r="V507" s="3" t="str">
        <f>IF(Line[Asset Group]="","",VLOOKUP(Line[Material],material_master,2,FALSE))</f>
        <v/>
      </c>
      <c r="W507" s="3" t="str">
        <f>IF(Line[Height m]="","",Line[Height m])</f>
        <v/>
      </c>
      <c r="X507" s="3" t="str">
        <f>IF(Line[Length m]="","",Line[Length m])</f>
        <v/>
      </c>
      <c r="Y507" s="3" t="str">
        <f>IF(Line[Width m]="","",Line[Width m])</f>
        <v/>
      </c>
      <c r="Z507" s="3" t="str">
        <f>IF(Line[Asset Group]="","",VLOOKUP(Line[Purpose],f_g_function,2,FALSE))</f>
        <v/>
      </c>
      <c r="AA507" s="3" t="str">
        <f>IF(Line[Asset Group]="","",VLOOKUP(Line[Post Material],material_master,2,FALSE))</f>
        <v/>
      </c>
      <c r="AB507" s="3" t="str">
        <f>IF(Line[Pipe Diameter mm]="","",Line[Pipe Diameter mm])</f>
        <v/>
      </c>
      <c r="AC507" s="3" t="str">
        <f>IF(Line[Asset Group]="","",VLOOKUP(Line[Pipe Material],irrigation_pipe_material,2,FALSE))</f>
        <v/>
      </c>
      <c r="AD507" s="3" t="str">
        <f>IF(Line[Asset Group]="","",VLOOKUP(Line[System],irrigation_system,2,FALSE))</f>
        <v/>
      </c>
      <c r="AE507" s="3" t="str">
        <f>IF(Line[Asset Group]="","",VLOOKUP(Line[Status],irrigation_status,2,FALSE))</f>
        <v/>
      </c>
      <c r="AF507" s="3" t="str">
        <f>IF(Line[Asset Group]="","",VLOOKUP(Line[Surface],subdom_master_gdb,2,FALSE))</f>
        <v/>
      </c>
      <c r="AG507" s="3" t="str">
        <f>IF(Line[Surface Layer Depth mm]="","",Line[Surface Layer Depth mm])</f>
        <v/>
      </c>
      <c r="AH507" s="3" t="str">
        <f>IF(Line[Av Width m]="","",Line[Av Width m])</f>
        <v/>
      </c>
      <c r="AI507" s="3" t="str">
        <f>IF(Line[Asset Group]="","",VLOOKUP(Line[Cycle],yes_no,2,FALSE))</f>
        <v/>
      </c>
      <c r="AJ507" s="3" t="str">
        <f>IF(Line[Asset Group]="","",VLOOKUP(Line[Species],hedge_species,2,FALSE))</f>
        <v/>
      </c>
    </row>
    <row r="508" spans="1:36" s="3" customFormat="1" x14ac:dyDescent="0.2">
      <c r="A508" s="3" t="str">
        <f>IF(Line[DWG File Name]="","",Line[DWG File Name])</f>
        <v/>
      </c>
      <c r="B508" s="3" t="str">
        <f>IF(Line[DWG Layer Name]="","",Line[DWG Layer Name])</f>
        <v/>
      </c>
      <c r="C508" s="3" t="str">
        <f>IF(Line[DWG Handle]="","",Line[DWG Handle])</f>
        <v/>
      </c>
      <c r="D508" s="58" t="str">
        <f>IF(Line[Approx Centroid X]="","",Line[Approx Centroid X])</f>
        <v/>
      </c>
      <c r="E508" s="58" t="str">
        <f>IF(Line[Approx Centroid Y]="","",Line[Approx Centroid Y])</f>
        <v/>
      </c>
      <c r="F508" s="3" t="str">
        <f>IF(Line[Replacement Asset]="","",Line[Replacement Asset])</f>
        <v/>
      </c>
      <c r="G508" s="3" t="str">
        <f>IF(Line[Asset ID]="","",UPPER(Line[Asset ID]))</f>
        <v/>
      </c>
      <c r="H508" s="3" t="str">
        <f>IF(Line[Asset Group]="","",VLOOKUP(Line[Asset Group],asset_grp_line,4,FALSE))</f>
        <v/>
      </c>
      <c r="I508" s="3" t="str">
        <f>IF(Line[Asset Group]="","",VLOOKUP(Line[Asset Group],asset_grp_line,2,FALSE))</f>
        <v/>
      </c>
      <c r="J508" s="3" t="str">
        <f>IF(Line[Asset Group]="","",VLOOKUP(Line[Asset Group],asset_grp_line,3,FALSE))</f>
        <v/>
      </c>
      <c r="K508" s="3" t="str">
        <f>IF(Line[Asset Group]="","",VLOOKUP(Line[Asset Type],type_master_list,2,FALSE))</f>
        <v/>
      </c>
      <c r="L508" s="3" t="str">
        <f>IF(Line[Asset Name]="","",PROPER(Line[Asset Name]))</f>
        <v/>
      </c>
      <c r="M508" s="11" t="str">
        <f>IF(Line[Install Date]="","",(Line[Install Date]))</f>
        <v/>
      </c>
      <c r="N508" s="3" t="str">
        <f>IF(Line[Note]="","",PROPER(Line[Note]))</f>
        <v/>
      </c>
      <c r="O508" s="3" t="str">
        <f>IF(Line[Resource Consent Number]="","",UPPER(Line[Resource Consent Number]))</f>
        <v/>
      </c>
      <c r="P508" s="53" t="str">
        <f>IF(Line[Asset Unit Cost]="","",Line[Asset Unit Cost])</f>
        <v/>
      </c>
      <c r="Q508" s="3" t="str">
        <f>IF(Line[Added By]="","",UPPER(Line[Added By]))</f>
        <v/>
      </c>
      <c r="R508" s="11" t="str">
        <f>IF(Line[Added Date]="","",(Line[Added Date]))</f>
        <v/>
      </c>
      <c r="S508" s="3" t="str">
        <f>IF(Line[Z COORD]="","",PROPER(Line[Z COORD]))</f>
        <v/>
      </c>
      <c r="T508" s="3" t="str">
        <f>IF(Line[Asset Description]="","",PROPER(Line[Asset Description]))</f>
        <v/>
      </c>
      <c r="U508" s="3" t="str">
        <f>IF(Line[Asset Group]="","",VLOOKUP(Line[Wall SubType],subdom_master_gdb,2,FALSE))</f>
        <v/>
      </c>
      <c r="V508" s="3" t="str">
        <f>IF(Line[Asset Group]="","",VLOOKUP(Line[Material],material_master,2,FALSE))</f>
        <v/>
      </c>
      <c r="W508" s="3" t="str">
        <f>IF(Line[Height m]="","",Line[Height m])</f>
        <v/>
      </c>
      <c r="X508" s="3" t="str">
        <f>IF(Line[Length m]="","",Line[Length m])</f>
        <v/>
      </c>
      <c r="Y508" s="3" t="str">
        <f>IF(Line[Width m]="","",Line[Width m])</f>
        <v/>
      </c>
      <c r="Z508" s="3" t="str">
        <f>IF(Line[Asset Group]="","",VLOOKUP(Line[Purpose],f_g_function,2,FALSE))</f>
        <v/>
      </c>
      <c r="AA508" s="3" t="str">
        <f>IF(Line[Asset Group]="","",VLOOKUP(Line[Post Material],material_master,2,FALSE))</f>
        <v/>
      </c>
      <c r="AB508" s="3" t="str">
        <f>IF(Line[Pipe Diameter mm]="","",Line[Pipe Diameter mm])</f>
        <v/>
      </c>
      <c r="AC508" s="3" t="str">
        <f>IF(Line[Asset Group]="","",VLOOKUP(Line[Pipe Material],irrigation_pipe_material,2,FALSE))</f>
        <v/>
      </c>
      <c r="AD508" s="3" t="str">
        <f>IF(Line[Asset Group]="","",VLOOKUP(Line[System],irrigation_system,2,FALSE))</f>
        <v/>
      </c>
      <c r="AE508" s="3" t="str">
        <f>IF(Line[Asset Group]="","",VLOOKUP(Line[Status],irrigation_status,2,FALSE))</f>
        <v/>
      </c>
      <c r="AF508" s="3" t="str">
        <f>IF(Line[Asset Group]="","",VLOOKUP(Line[Surface],subdom_master_gdb,2,FALSE))</f>
        <v/>
      </c>
      <c r="AG508" s="3" t="str">
        <f>IF(Line[Surface Layer Depth mm]="","",Line[Surface Layer Depth mm])</f>
        <v/>
      </c>
      <c r="AH508" s="3" t="str">
        <f>IF(Line[Av Width m]="","",Line[Av Width m])</f>
        <v/>
      </c>
      <c r="AI508" s="3" t="str">
        <f>IF(Line[Asset Group]="","",VLOOKUP(Line[Cycle],yes_no,2,FALSE))</f>
        <v/>
      </c>
      <c r="AJ508" s="3" t="str">
        <f>IF(Line[Asset Group]="","",VLOOKUP(Line[Species],hedge_species,2,FALSE))</f>
        <v/>
      </c>
    </row>
    <row r="509" spans="1:36" s="3" customFormat="1" x14ac:dyDescent="0.2">
      <c r="A509" s="3" t="str">
        <f>IF(Line[DWG File Name]="","",Line[DWG File Name])</f>
        <v/>
      </c>
      <c r="B509" s="3" t="str">
        <f>IF(Line[DWG Layer Name]="","",Line[DWG Layer Name])</f>
        <v/>
      </c>
      <c r="C509" s="3" t="str">
        <f>IF(Line[DWG Handle]="","",Line[DWG Handle])</f>
        <v/>
      </c>
      <c r="D509" s="58" t="str">
        <f>IF(Line[Approx Centroid X]="","",Line[Approx Centroid X])</f>
        <v/>
      </c>
      <c r="E509" s="58" t="str">
        <f>IF(Line[Approx Centroid Y]="","",Line[Approx Centroid Y])</f>
        <v/>
      </c>
      <c r="F509" s="3" t="str">
        <f>IF(Line[Replacement Asset]="","",Line[Replacement Asset])</f>
        <v/>
      </c>
      <c r="G509" s="3" t="str">
        <f>IF(Line[Asset ID]="","",UPPER(Line[Asset ID]))</f>
        <v/>
      </c>
      <c r="H509" s="3" t="str">
        <f>IF(Line[Asset Group]="","",VLOOKUP(Line[Asset Group],asset_grp_line,4,FALSE))</f>
        <v/>
      </c>
      <c r="I509" s="3" t="str">
        <f>IF(Line[Asset Group]="","",VLOOKUP(Line[Asset Group],asset_grp_line,2,FALSE))</f>
        <v/>
      </c>
      <c r="J509" s="3" t="str">
        <f>IF(Line[Asset Group]="","",VLOOKUP(Line[Asset Group],asset_grp_line,3,FALSE))</f>
        <v/>
      </c>
      <c r="K509" s="3" t="str">
        <f>IF(Line[Asset Group]="","",VLOOKUP(Line[Asset Type],type_master_list,2,FALSE))</f>
        <v/>
      </c>
      <c r="L509" s="3" t="str">
        <f>IF(Line[Asset Name]="","",PROPER(Line[Asset Name]))</f>
        <v/>
      </c>
      <c r="M509" s="11" t="str">
        <f>IF(Line[Install Date]="","",(Line[Install Date]))</f>
        <v/>
      </c>
      <c r="N509" s="3" t="str">
        <f>IF(Line[Note]="","",PROPER(Line[Note]))</f>
        <v/>
      </c>
      <c r="O509" s="3" t="str">
        <f>IF(Line[Resource Consent Number]="","",UPPER(Line[Resource Consent Number]))</f>
        <v/>
      </c>
      <c r="P509" s="53" t="str">
        <f>IF(Line[Asset Unit Cost]="","",Line[Asset Unit Cost])</f>
        <v/>
      </c>
      <c r="Q509" s="3" t="str">
        <f>IF(Line[Added By]="","",UPPER(Line[Added By]))</f>
        <v/>
      </c>
      <c r="R509" s="11" t="str">
        <f>IF(Line[Added Date]="","",(Line[Added Date]))</f>
        <v/>
      </c>
      <c r="S509" s="3" t="str">
        <f>IF(Line[Z COORD]="","",PROPER(Line[Z COORD]))</f>
        <v/>
      </c>
      <c r="T509" s="3" t="str">
        <f>IF(Line[Asset Description]="","",PROPER(Line[Asset Description]))</f>
        <v/>
      </c>
      <c r="U509" s="3" t="str">
        <f>IF(Line[Asset Group]="","",VLOOKUP(Line[Wall SubType],subdom_master_gdb,2,FALSE))</f>
        <v/>
      </c>
      <c r="V509" s="3" t="str">
        <f>IF(Line[Asset Group]="","",VLOOKUP(Line[Material],material_master,2,FALSE))</f>
        <v/>
      </c>
      <c r="W509" s="3" t="str">
        <f>IF(Line[Height m]="","",Line[Height m])</f>
        <v/>
      </c>
      <c r="X509" s="3" t="str">
        <f>IF(Line[Length m]="","",Line[Length m])</f>
        <v/>
      </c>
      <c r="Y509" s="3" t="str">
        <f>IF(Line[Width m]="","",Line[Width m])</f>
        <v/>
      </c>
      <c r="Z509" s="3" t="str">
        <f>IF(Line[Asset Group]="","",VLOOKUP(Line[Purpose],f_g_function,2,FALSE))</f>
        <v/>
      </c>
      <c r="AA509" s="3" t="str">
        <f>IF(Line[Asset Group]="","",VLOOKUP(Line[Post Material],material_master,2,FALSE))</f>
        <v/>
      </c>
      <c r="AB509" s="3" t="str">
        <f>IF(Line[Pipe Diameter mm]="","",Line[Pipe Diameter mm])</f>
        <v/>
      </c>
      <c r="AC509" s="3" t="str">
        <f>IF(Line[Asset Group]="","",VLOOKUP(Line[Pipe Material],irrigation_pipe_material,2,FALSE))</f>
        <v/>
      </c>
      <c r="AD509" s="3" t="str">
        <f>IF(Line[Asset Group]="","",VLOOKUP(Line[System],irrigation_system,2,FALSE))</f>
        <v/>
      </c>
      <c r="AE509" s="3" t="str">
        <f>IF(Line[Asset Group]="","",VLOOKUP(Line[Status],irrigation_status,2,FALSE))</f>
        <v/>
      </c>
      <c r="AF509" s="3" t="str">
        <f>IF(Line[Asset Group]="","",VLOOKUP(Line[Surface],subdom_master_gdb,2,FALSE))</f>
        <v/>
      </c>
      <c r="AG509" s="3" t="str">
        <f>IF(Line[Surface Layer Depth mm]="","",Line[Surface Layer Depth mm])</f>
        <v/>
      </c>
      <c r="AH509" s="3" t="str">
        <f>IF(Line[Av Width m]="","",Line[Av Width m])</f>
        <v/>
      </c>
      <c r="AI509" s="3" t="str">
        <f>IF(Line[Asset Group]="","",VLOOKUP(Line[Cycle],yes_no,2,FALSE))</f>
        <v/>
      </c>
      <c r="AJ509" s="3" t="str">
        <f>IF(Line[Asset Group]="","",VLOOKUP(Line[Species],hedge_species,2,FALSE))</f>
        <v/>
      </c>
    </row>
    <row r="510" spans="1:36" s="3" customFormat="1" x14ac:dyDescent="0.2">
      <c r="A510" s="3" t="str">
        <f>IF(Line[DWG File Name]="","",Line[DWG File Name])</f>
        <v/>
      </c>
      <c r="B510" s="3" t="str">
        <f>IF(Line[DWG Layer Name]="","",Line[DWG Layer Name])</f>
        <v/>
      </c>
      <c r="C510" s="3" t="str">
        <f>IF(Line[DWG Handle]="","",Line[DWG Handle])</f>
        <v/>
      </c>
      <c r="D510" s="58" t="str">
        <f>IF(Line[Approx Centroid X]="","",Line[Approx Centroid X])</f>
        <v/>
      </c>
      <c r="E510" s="58" t="str">
        <f>IF(Line[Approx Centroid Y]="","",Line[Approx Centroid Y])</f>
        <v/>
      </c>
      <c r="F510" s="3" t="str">
        <f>IF(Line[Replacement Asset]="","",Line[Replacement Asset])</f>
        <v/>
      </c>
      <c r="G510" s="3" t="str">
        <f>IF(Line[Asset ID]="","",UPPER(Line[Asset ID]))</f>
        <v/>
      </c>
      <c r="H510" s="3" t="str">
        <f>IF(Line[Asset Group]="","",VLOOKUP(Line[Asset Group],asset_grp_line,4,FALSE))</f>
        <v/>
      </c>
      <c r="I510" s="3" t="str">
        <f>IF(Line[Asset Group]="","",VLOOKUP(Line[Asset Group],asset_grp_line,2,FALSE))</f>
        <v/>
      </c>
      <c r="J510" s="3" t="str">
        <f>IF(Line[Asset Group]="","",VLOOKUP(Line[Asset Group],asset_grp_line,3,FALSE))</f>
        <v/>
      </c>
      <c r="K510" s="3" t="str">
        <f>IF(Line[Asset Group]="","",VLOOKUP(Line[Asset Type],type_master_list,2,FALSE))</f>
        <v/>
      </c>
      <c r="L510" s="3" t="str">
        <f>IF(Line[Asset Name]="","",PROPER(Line[Asset Name]))</f>
        <v/>
      </c>
      <c r="M510" s="11" t="str">
        <f>IF(Line[Install Date]="","",(Line[Install Date]))</f>
        <v/>
      </c>
      <c r="N510" s="3" t="str">
        <f>IF(Line[Note]="","",PROPER(Line[Note]))</f>
        <v/>
      </c>
      <c r="O510" s="3" t="str">
        <f>IF(Line[Resource Consent Number]="","",UPPER(Line[Resource Consent Number]))</f>
        <v/>
      </c>
      <c r="P510" s="53" t="str">
        <f>IF(Line[Asset Unit Cost]="","",Line[Asset Unit Cost])</f>
        <v/>
      </c>
      <c r="Q510" s="3" t="str">
        <f>IF(Line[Added By]="","",UPPER(Line[Added By]))</f>
        <v/>
      </c>
      <c r="R510" s="11" t="str">
        <f>IF(Line[Added Date]="","",(Line[Added Date]))</f>
        <v/>
      </c>
      <c r="S510" s="3" t="str">
        <f>IF(Line[Z COORD]="","",PROPER(Line[Z COORD]))</f>
        <v/>
      </c>
      <c r="T510" s="3" t="str">
        <f>IF(Line[Asset Description]="","",PROPER(Line[Asset Description]))</f>
        <v/>
      </c>
      <c r="U510" s="3" t="str">
        <f>IF(Line[Asset Group]="","",VLOOKUP(Line[Wall SubType],subdom_master_gdb,2,FALSE))</f>
        <v/>
      </c>
      <c r="V510" s="3" t="str">
        <f>IF(Line[Asset Group]="","",VLOOKUP(Line[Material],material_master,2,FALSE))</f>
        <v/>
      </c>
      <c r="W510" s="3" t="str">
        <f>IF(Line[Height m]="","",Line[Height m])</f>
        <v/>
      </c>
      <c r="X510" s="3" t="str">
        <f>IF(Line[Length m]="","",Line[Length m])</f>
        <v/>
      </c>
      <c r="Y510" s="3" t="str">
        <f>IF(Line[Width m]="","",Line[Width m])</f>
        <v/>
      </c>
      <c r="Z510" s="3" t="str">
        <f>IF(Line[Asset Group]="","",VLOOKUP(Line[Purpose],f_g_function,2,FALSE))</f>
        <v/>
      </c>
      <c r="AA510" s="3" t="str">
        <f>IF(Line[Asset Group]="","",VLOOKUP(Line[Post Material],material_master,2,FALSE))</f>
        <v/>
      </c>
      <c r="AB510" s="3" t="str">
        <f>IF(Line[Pipe Diameter mm]="","",Line[Pipe Diameter mm])</f>
        <v/>
      </c>
      <c r="AC510" s="3" t="str">
        <f>IF(Line[Asset Group]="","",VLOOKUP(Line[Pipe Material],irrigation_pipe_material,2,FALSE))</f>
        <v/>
      </c>
      <c r="AD510" s="3" t="str">
        <f>IF(Line[Asset Group]="","",VLOOKUP(Line[System],irrigation_system,2,FALSE))</f>
        <v/>
      </c>
      <c r="AE510" s="3" t="str">
        <f>IF(Line[Asset Group]="","",VLOOKUP(Line[Status],irrigation_status,2,FALSE))</f>
        <v/>
      </c>
      <c r="AF510" s="3" t="str">
        <f>IF(Line[Asset Group]="","",VLOOKUP(Line[Surface],subdom_master_gdb,2,FALSE))</f>
        <v/>
      </c>
      <c r="AG510" s="3" t="str">
        <f>IF(Line[Surface Layer Depth mm]="","",Line[Surface Layer Depth mm])</f>
        <v/>
      </c>
      <c r="AH510" s="3" t="str">
        <f>IF(Line[Av Width m]="","",Line[Av Width m])</f>
        <v/>
      </c>
      <c r="AI510" s="3" t="str">
        <f>IF(Line[Asset Group]="","",VLOOKUP(Line[Cycle],yes_no,2,FALSE))</f>
        <v/>
      </c>
      <c r="AJ510" s="3" t="str">
        <f>IF(Line[Asset Group]="","",VLOOKUP(Line[Species],hedge_species,2,FALSE))</f>
        <v/>
      </c>
    </row>
    <row r="511" spans="1:36" s="3" customFormat="1" x14ac:dyDescent="0.2">
      <c r="A511" s="3" t="str">
        <f>IF(Line[DWG File Name]="","",Line[DWG File Name])</f>
        <v/>
      </c>
      <c r="B511" s="3" t="str">
        <f>IF(Line[DWG Layer Name]="","",Line[DWG Layer Name])</f>
        <v/>
      </c>
      <c r="C511" s="3" t="str">
        <f>IF(Line[DWG Handle]="","",Line[DWG Handle])</f>
        <v/>
      </c>
      <c r="D511" s="58" t="str">
        <f>IF(Line[Approx Centroid X]="","",Line[Approx Centroid X])</f>
        <v/>
      </c>
      <c r="E511" s="58" t="str">
        <f>IF(Line[Approx Centroid Y]="","",Line[Approx Centroid Y])</f>
        <v/>
      </c>
      <c r="F511" s="3" t="str">
        <f>IF(Line[Replacement Asset]="","",Line[Replacement Asset])</f>
        <v/>
      </c>
      <c r="G511" s="3" t="str">
        <f>IF(Line[Asset ID]="","",UPPER(Line[Asset ID]))</f>
        <v/>
      </c>
      <c r="H511" s="3" t="str">
        <f>IF(Line[Asset Group]="","",VLOOKUP(Line[Asset Group],asset_grp_line,4,FALSE))</f>
        <v/>
      </c>
      <c r="I511" s="3" t="str">
        <f>IF(Line[Asset Group]="","",VLOOKUP(Line[Asset Group],asset_grp_line,2,FALSE))</f>
        <v/>
      </c>
      <c r="J511" s="3" t="str">
        <f>IF(Line[Asset Group]="","",VLOOKUP(Line[Asset Group],asset_grp_line,3,FALSE))</f>
        <v/>
      </c>
      <c r="K511" s="3" t="str">
        <f>IF(Line[Asset Group]="","",VLOOKUP(Line[Asset Type],type_master_list,2,FALSE))</f>
        <v/>
      </c>
      <c r="L511" s="3" t="str">
        <f>IF(Line[Asset Name]="","",PROPER(Line[Asset Name]))</f>
        <v/>
      </c>
      <c r="M511" s="11" t="str">
        <f>IF(Line[Install Date]="","",(Line[Install Date]))</f>
        <v/>
      </c>
      <c r="N511" s="3" t="str">
        <f>IF(Line[Note]="","",PROPER(Line[Note]))</f>
        <v/>
      </c>
      <c r="O511" s="3" t="str">
        <f>IF(Line[Resource Consent Number]="","",UPPER(Line[Resource Consent Number]))</f>
        <v/>
      </c>
      <c r="P511" s="53" t="str">
        <f>IF(Line[Asset Unit Cost]="","",Line[Asset Unit Cost])</f>
        <v/>
      </c>
      <c r="Q511" s="3" t="str">
        <f>IF(Line[Added By]="","",UPPER(Line[Added By]))</f>
        <v/>
      </c>
      <c r="R511" s="11" t="str">
        <f>IF(Line[Added Date]="","",(Line[Added Date]))</f>
        <v/>
      </c>
      <c r="S511" s="3" t="str">
        <f>IF(Line[Z COORD]="","",PROPER(Line[Z COORD]))</f>
        <v/>
      </c>
      <c r="T511" s="3" t="str">
        <f>IF(Line[Asset Description]="","",PROPER(Line[Asset Description]))</f>
        <v/>
      </c>
      <c r="U511" s="3" t="str">
        <f>IF(Line[Asset Group]="","",VLOOKUP(Line[Wall SubType],subdom_master_gdb,2,FALSE))</f>
        <v/>
      </c>
      <c r="V511" s="3" t="str">
        <f>IF(Line[Asset Group]="","",VLOOKUP(Line[Material],material_master,2,FALSE))</f>
        <v/>
      </c>
      <c r="W511" s="3" t="str">
        <f>IF(Line[Height m]="","",Line[Height m])</f>
        <v/>
      </c>
      <c r="X511" s="3" t="str">
        <f>IF(Line[Length m]="","",Line[Length m])</f>
        <v/>
      </c>
      <c r="Y511" s="3" t="str">
        <f>IF(Line[Width m]="","",Line[Width m])</f>
        <v/>
      </c>
      <c r="Z511" s="3" t="str">
        <f>IF(Line[Asset Group]="","",VLOOKUP(Line[Purpose],f_g_function,2,FALSE))</f>
        <v/>
      </c>
      <c r="AA511" s="3" t="str">
        <f>IF(Line[Asset Group]="","",VLOOKUP(Line[Post Material],material_master,2,FALSE))</f>
        <v/>
      </c>
      <c r="AB511" s="3" t="str">
        <f>IF(Line[Pipe Diameter mm]="","",Line[Pipe Diameter mm])</f>
        <v/>
      </c>
      <c r="AC511" s="3" t="str">
        <f>IF(Line[Asset Group]="","",VLOOKUP(Line[Pipe Material],irrigation_pipe_material,2,FALSE))</f>
        <v/>
      </c>
      <c r="AD511" s="3" t="str">
        <f>IF(Line[Asset Group]="","",VLOOKUP(Line[System],irrigation_system,2,FALSE))</f>
        <v/>
      </c>
      <c r="AE511" s="3" t="str">
        <f>IF(Line[Asset Group]="","",VLOOKUP(Line[Status],irrigation_status,2,FALSE))</f>
        <v/>
      </c>
      <c r="AF511" s="3" t="str">
        <f>IF(Line[Asset Group]="","",VLOOKUP(Line[Surface],subdom_master_gdb,2,FALSE))</f>
        <v/>
      </c>
      <c r="AG511" s="3" t="str">
        <f>IF(Line[Surface Layer Depth mm]="","",Line[Surface Layer Depth mm])</f>
        <v/>
      </c>
      <c r="AH511" s="3" t="str">
        <f>IF(Line[Av Width m]="","",Line[Av Width m])</f>
        <v/>
      </c>
      <c r="AI511" s="3" t="str">
        <f>IF(Line[Asset Group]="","",VLOOKUP(Line[Cycle],yes_no,2,FALSE))</f>
        <v/>
      </c>
      <c r="AJ511" s="3" t="str">
        <f>IF(Line[Asset Group]="","",VLOOKUP(Line[Species],hedge_species,2,FALSE))</f>
        <v/>
      </c>
    </row>
    <row r="512" spans="1:36" s="3" customFormat="1" x14ac:dyDescent="0.2">
      <c r="A512" s="3" t="str">
        <f>IF(Line[DWG File Name]="","",Line[DWG File Name])</f>
        <v/>
      </c>
      <c r="B512" s="3" t="str">
        <f>IF(Line[DWG Layer Name]="","",Line[DWG Layer Name])</f>
        <v/>
      </c>
      <c r="C512" s="3" t="str">
        <f>IF(Line[DWG Handle]="","",Line[DWG Handle])</f>
        <v/>
      </c>
      <c r="D512" s="58" t="str">
        <f>IF(Line[Approx Centroid X]="","",Line[Approx Centroid X])</f>
        <v/>
      </c>
      <c r="E512" s="58" t="str">
        <f>IF(Line[Approx Centroid Y]="","",Line[Approx Centroid Y])</f>
        <v/>
      </c>
      <c r="F512" s="3" t="str">
        <f>IF(Line[Replacement Asset]="","",Line[Replacement Asset])</f>
        <v/>
      </c>
      <c r="G512" s="3" t="str">
        <f>IF(Line[Asset ID]="","",UPPER(Line[Asset ID]))</f>
        <v/>
      </c>
      <c r="H512" s="3" t="str">
        <f>IF(Line[Asset Group]="","",VLOOKUP(Line[Asset Group],asset_grp_line,4,FALSE))</f>
        <v/>
      </c>
      <c r="I512" s="3" t="str">
        <f>IF(Line[Asset Group]="","",VLOOKUP(Line[Asset Group],asset_grp_line,2,FALSE))</f>
        <v/>
      </c>
      <c r="J512" s="3" t="str">
        <f>IF(Line[Asset Group]="","",VLOOKUP(Line[Asset Group],asset_grp_line,3,FALSE))</f>
        <v/>
      </c>
      <c r="K512" s="3" t="str">
        <f>IF(Line[Asset Group]="","",VLOOKUP(Line[Asset Type],type_master_list,2,FALSE))</f>
        <v/>
      </c>
      <c r="L512" s="3" t="str">
        <f>IF(Line[Asset Name]="","",PROPER(Line[Asset Name]))</f>
        <v/>
      </c>
      <c r="M512" s="11" t="str">
        <f>IF(Line[Install Date]="","",(Line[Install Date]))</f>
        <v/>
      </c>
      <c r="N512" s="3" t="str">
        <f>IF(Line[Note]="","",PROPER(Line[Note]))</f>
        <v/>
      </c>
      <c r="O512" s="3" t="str">
        <f>IF(Line[Resource Consent Number]="","",UPPER(Line[Resource Consent Number]))</f>
        <v/>
      </c>
      <c r="P512" s="53" t="str">
        <f>IF(Line[Asset Unit Cost]="","",Line[Asset Unit Cost])</f>
        <v/>
      </c>
      <c r="Q512" s="3" t="str">
        <f>IF(Line[Added By]="","",UPPER(Line[Added By]))</f>
        <v/>
      </c>
      <c r="R512" s="11" t="str">
        <f>IF(Line[Added Date]="","",(Line[Added Date]))</f>
        <v/>
      </c>
      <c r="S512" s="3" t="str">
        <f>IF(Line[Z COORD]="","",PROPER(Line[Z COORD]))</f>
        <v/>
      </c>
      <c r="T512" s="3" t="str">
        <f>IF(Line[Asset Description]="","",PROPER(Line[Asset Description]))</f>
        <v/>
      </c>
      <c r="U512" s="3" t="str">
        <f>IF(Line[Asset Group]="","",VLOOKUP(Line[Wall SubType],subdom_master_gdb,2,FALSE))</f>
        <v/>
      </c>
      <c r="V512" s="3" t="str">
        <f>IF(Line[Asset Group]="","",VLOOKUP(Line[Material],material_master,2,FALSE))</f>
        <v/>
      </c>
      <c r="W512" s="3" t="str">
        <f>IF(Line[Height m]="","",Line[Height m])</f>
        <v/>
      </c>
      <c r="X512" s="3" t="str">
        <f>IF(Line[Length m]="","",Line[Length m])</f>
        <v/>
      </c>
      <c r="Y512" s="3" t="str">
        <f>IF(Line[Width m]="","",Line[Width m])</f>
        <v/>
      </c>
      <c r="Z512" s="3" t="str">
        <f>IF(Line[Asset Group]="","",VLOOKUP(Line[Purpose],f_g_function,2,FALSE))</f>
        <v/>
      </c>
      <c r="AA512" s="3" t="str">
        <f>IF(Line[Asset Group]="","",VLOOKUP(Line[Post Material],material_master,2,FALSE))</f>
        <v/>
      </c>
      <c r="AB512" s="3" t="str">
        <f>IF(Line[Pipe Diameter mm]="","",Line[Pipe Diameter mm])</f>
        <v/>
      </c>
      <c r="AC512" s="3" t="str">
        <f>IF(Line[Asset Group]="","",VLOOKUP(Line[Pipe Material],irrigation_pipe_material,2,FALSE))</f>
        <v/>
      </c>
      <c r="AD512" s="3" t="str">
        <f>IF(Line[Asset Group]="","",VLOOKUP(Line[System],irrigation_system,2,FALSE))</f>
        <v/>
      </c>
      <c r="AE512" s="3" t="str">
        <f>IF(Line[Asset Group]="","",VLOOKUP(Line[Status],irrigation_status,2,FALSE))</f>
        <v/>
      </c>
      <c r="AF512" s="3" t="str">
        <f>IF(Line[Asset Group]="","",VLOOKUP(Line[Surface],subdom_master_gdb,2,FALSE))</f>
        <v/>
      </c>
      <c r="AG512" s="3" t="str">
        <f>IF(Line[Surface Layer Depth mm]="","",Line[Surface Layer Depth mm])</f>
        <v/>
      </c>
      <c r="AH512" s="3" t="str">
        <f>IF(Line[Av Width m]="","",Line[Av Width m])</f>
        <v/>
      </c>
      <c r="AI512" s="3" t="str">
        <f>IF(Line[Asset Group]="","",VLOOKUP(Line[Cycle],yes_no,2,FALSE))</f>
        <v/>
      </c>
      <c r="AJ512" s="3" t="str">
        <f>IF(Line[Asset Group]="","",VLOOKUP(Line[Species],hedge_species,2,FALSE))</f>
        <v/>
      </c>
    </row>
    <row r="513" spans="1:36" s="3" customFormat="1" x14ac:dyDescent="0.2">
      <c r="A513" s="3" t="str">
        <f>IF(Line[DWG File Name]="","",Line[DWG File Name])</f>
        <v/>
      </c>
      <c r="B513" s="3" t="str">
        <f>IF(Line[DWG Layer Name]="","",Line[DWG Layer Name])</f>
        <v/>
      </c>
      <c r="C513" s="3" t="str">
        <f>IF(Line[DWG Handle]="","",Line[DWG Handle])</f>
        <v/>
      </c>
      <c r="D513" s="58" t="str">
        <f>IF(Line[Approx Centroid X]="","",Line[Approx Centroid X])</f>
        <v/>
      </c>
      <c r="E513" s="58" t="str">
        <f>IF(Line[Approx Centroid Y]="","",Line[Approx Centroid Y])</f>
        <v/>
      </c>
      <c r="F513" s="3" t="str">
        <f>IF(Line[Replacement Asset]="","",Line[Replacement Asset])</f>
        <v/>
      </c>
      <c r="G513" s="3" t="str">
        <f>IF(Line[Asset ID]="","",UPPER(Line[Asset ID]))</f>
        <v/>
      </c>
      <c r="H513" s="3" t="str">
        <f>IF(Line[Asset Group]="","",VLOOKUP(Line[Asset Group],asset_grp_line,4,FALSE))</f>
        <v/>
      </c>
      <c r="I513" s="3" t="str">
        <f>IF(Line[Asset Group]="","",VLOOKUP(Line[Asset Group],asset_grp_line,2,FALSE))</f>
        <v/>
      </c>
      <c r="J513" s="3" t="str">
        <f>IF(Line[Asset Group]="","",VLOOKUP(Line[Asset Group],asset_grp_line,3,FALSE))</f>
        <v/>
      </c>
      <c r="K513" s="3" t="str">
        <f>IF(Line[Asset Group]="","",VLOOKUP(Line[Asset Type],type_master_list,2,FALSE))</f>
        <v/>
      </c>
      <c r="L513" s="3" t="str">
        <f>IF(Line[Asset Name]="","",PROPER(Line[Asset Name]))</f>
        <v/>
      </c>
      <c r="M513" s="11" t="str">
        <f>IF(Line[Install Date]="","",(Line[Install Date]))</f>
        <v/>
      </c>
      <c r="N513" s="3" t="str">
        <f>IF(Line[Note]="","",PROPER(Line[Note]))</f>
        <v/>
      </c>
      <c r="O513" s="3" t="str">
        <f>IF(Line[Resource Consent Number]="","",UPPER(Line[Resource Consent Number]))</f>
        <v/>
      </c>
      <c r="P513" s="53" t="str">
        <f>IF(Line[Asset Unit Cost]="","",Line[Asset Unit Cost])</f>
        <v/>
      </c>
      <c r="Q513" s="3" t="str">
        <f>IF(Line[Added By]="","",UPPER(Line[Added By]))</f>
        <v/>
      </c>
      <c r="R513" s="11" t="str">
        <f>IF(Line[Added Date]="","",(Line[Added Date]))</f>
        <v/>
      </c>
      <c r="S513" s="3" t="str">
        <f>IF(Line[Z COORD]="","",PROPER(Line[Z COORD]))</f>
        <v/>
      </c>
      <c r="T513" s="3" t="str">
        <f>IF(Line[Asset Description]="","",PROPER(Line[Asset Description]))</f>
        <v/>
      </c>
      <c r="U513" s="3" t="str">
        <f>IF(Line[Asset Group]="","",VLOOKUP(Line[Wall SubType],subdom_master_gdb,2,FALSE))</f>
        <v/>
      </c>
      <c r="V513" s="3" t="str">
        <f>IF(Line[Asset Group]="","",VLOOKUP(Line[Material],material_master,2,FALSE))</f>
        <v/>
      </c>
      <c r="W513" s="3" t="str">
        <f>IF(Line[Height m]="","",Line[Height m])</f>
        <v/>
      </c>
      <c r="X513" s="3" t="str">
        <f>IF(Line[Length m]="","",Line[Length m])</f>
        <v/>
      </c>
      <c r="Y513" s="3" t="str">
        <f>IF(Line[Width m]="","",Line[Width m])</f>
        <v/>
      </c>
      <c r="Z513" s="3" t="str">
        <f>IF(Line[Asset Group]="","",VLOOKUP(Line[Purpose],f_g_function,2,FALSE))</f>
        <v/>
      </c>
      <c r="AA513" s="3" t="str">
        <f>IF(Line[Asset Group]="","",VLOOKUP(Line[Post Material],material_master,2,FALSE))</f>
        <v/>
      </c>
      <c r="AB513" s="3" t="str">
        <f>IF(Line[Pipe Diameter mm]="","",Line[Pipe Diameter mm])</f>
        <v/>
      </c>
      <c r="AC513" s="3" t="str">
        <f>IF(Line[Asset Group]="","",VLOOKUP(Line[Pipe Material],irrigation_pipe_material,2,FALSE))</f>
        <v/>
      </c>
      <c r="AD513" s="3" t="str">
        <f>IF(Line[Asset Group]="","",VLOOKUP(Line[System],irrigation_system,2,FALSE))</f>
        <v/>
      </c>
      <c r="AE513" s="3" t="str">
        <f>IF(Line[Asset Group]="","",VLOOKUP(Line[Status],irrigation_status,2,FALSE))</f>
        <v/>
      </c>
      <c r="AF513" s="3" t="str">
        <f>IF(Line[Asset Group]="","",VLOOKUP(Line[Surface],subdom_master_gdb,2,FALSE))</f>
        <v/>
      </c>
      <c r="AG513" s="3" t="str">
        <f>IF(Line[Surface Layer Depth mm]="","",Line[Surface Layer Depth mm])</f>
        <v/>
      </c>
      <c r="AH513" s="3" t="str">
        <f>IF(Line[Av Width m]="","",Line[Av Width m])</f>
        <v/>
      </c>
      <c r="AI513" s="3" t="str">
        <f>IF(Line[Asset Group]="","",VLOOKUP(Line[Cycle],yes_no,2,FALSE))</f>
        <v/>
      </c>
      <c r="AJ513" s="3" t="str">
        <f>IF(Line[Asset Group]="","",VLOOKUP(Line[Species],hedge_species,2,FALSE))</f>
        <v/>
      </c>
    </row>
    <row r="514" spans="1:36" s="3" customFormat="1" x14ac:dyDescent="0.2">
      <c r="A514" s="3" t="str">
        <f>IF(Line[DWG File Name]="","",Line[DWG File Name])</f>
        <v/>
      </c>
      <c r="B514" s="3" t="str">
        <f>IF(Line[DWG Layer Name]="","",Line[DWG Layer Name])</f>
        <v/>
      </c>
      <c r="C514" s="3" t="str">
        <f>IF(Line[DWG Handle]="","",Line[DWG Handle])</f>
        <v/>
      </c>
      <c r="D514" s="58" t="str">
        <f>IF(Line[Approx Centroid X]="","",Line[Approx Centroid X])</f>
        <v/>
      </c>
      <c r="E514" s="58" t="str">
        <f>IF(Line[Approx Centroid Y]="","",Line[Approx Centroid Y])</f>
        <v/>
      </c>
      <c r="F514" s="3" t="str">
        <f>IF(Line[Replacement Asset]="","",Line[Replacement Asset])</f>
        <v/>
      </c>
      <c r="G514" s="3" t="str">
        <f>IF(Line[Asset ID]="","",UPPER(Line[Asset ID]))</f>
        <v/>
      </c>
      <c r="H514" s="3" t="str">
        <f>IF(Line[Asset Group]="","",VLOOKUP(Line[Asset Group],asset_grp_line,4,FALSE))</f>
        <v/>
      </c>
      <c r="I514" s="3" t="str">
        <f>IF(Line[Asset Group]="","",VLOOKUP(Line[Asset Group],asset_grp_line,2,FALSE))</f>
        <v/>
      </c>
      <c r="J514" s="3" t="str">
        <f>IF(Line[Asset Group]="","",VLOOKUP(Line[Asset Group],asset_grp_line,3,FALSE))</f>
        <v/>
      </c>
      <c r="K514" s="3" t="str">
        <f>IF(Line[Asset Group]="","",VLOOKUP(Line[Asset Type],type_master_list,2,FALSE))</f>
        <v/>
      </c>
      <c r="L514" s="3" t="str">
        <f>IF(Line[Asset Name]="","",PROPER(Line[Asset Name]))</f>
        <v/>
      </c>
      <c r="M514" s="11" t="str">
        <f>IF(Line[Install Date]="","",(Line[Install Date]))</f>
        <v/>
      </c>
      <c r="N514" s="3" t="str">
        <f>IF(Line[Note]="","",PROPER(Line[Note]))</f>
        <v/>
      </c>
      <c r="O514" s="3" t="str">
        <f>IF(Line[Resource Consent Number]="","",UPPER(Line[Resource Consent Number]))</f>
        <v/>
      </c>
      <c r="P514" s="53" t="str">
        <f>IF(Line[Asset Unit Cost]="","",Line[Asset Unit Cost])</f>
        <v/>
      </c>
      <c r="Q514" s="3" t="str">
        <f>IF(Line[Added By]="","",UPPER(Line[Added By]))</f>
        <v/>
      </c>
      <c r="R514" s="11" t="str">
        <f>IF(Line[Added Date]="","",(Line[Added Date]))</f>
        <v/>
      </c>
      <c r="S514" s="3" t="str">
        <f>IF(Line[Z COORD]="","",PROPER(Line[Z COORD]))</f>
        <v/>
      </c>
      <c r="T514" s="3" t="str">
        <f>IF(Line[Asset Description]="","",PROPER(Line[Asset Description]))</f>
        <v/>
      </c>
      <c r="U514" s="3" t="str">
        <f>IF(Line[Asset Group]="","",VLOOKUP(Line[Wall SubType],subdom_master_gdb,2,FALSE))</f>
        <v/>
      </c>
      <c r="V514" s="3" t="str">
        <f>IF(Line[Asset Group]="","",VLOOKUP(Line[Material],material_master,2,FALSE))</f>
        <v/>
      </c>
      <c r="W514" s="3" t="str">
        <f>IF(Line[Height m]="","",Line[Height m])</f>
        <v/>
      </c>
      <c r="X514" s="3" t="str">
        <f>IF(Line[Length m]="","",Line[Length m])</f>
        <v/>
      </c>
      <c r="Y514" s="3" t="str">
        <f>IF(Line[Width m]="","",Line[Width m])</f>
        <v/>
      </c>
      <c r="Z514" s="3" t="str">
        <f>IF(Line[Asset Group]="","",VLOOKUP(Line[Purpose],f_g_function,2,FALSE))</f>
        <v/>
      </c>
      <c r="AA514" s="3" t="str">
        <f>IF(Line[Asset Group]="","",VLOOKUP(Line[Post Material],material_master,2,FALSE))</f>
        <v/>
      </c>
      <c r="AB514" s="3" t="str">
        <f>IF(Line[Pipe Diameter mm]="","",Line[Pipe Diameter mm])</f>
        <v/>
      </c>
      <c r="AC514" s="3" t="str">
        <f>IF(Line[Asset Group]="","",VLOOKUP(Line[Pipe Material],irrigation_pipe_material,2,FALSE))</f>
        <v/>
      </c>
      <c r="AD514" s="3" t="str">
        <f>IF(Line[Asset Group]="","",VLOOKUP(Line[System],irrigation_system,2,FALSE))</f>
        <v/>
      </c>
      <c r="AE514" s="3" t="str">
        <f>IF(Line[Asset Group]="","",VLOOKUP(Line[Status],irrigation_status,2,FALSE))</f>
        <v/>
      </c>
      <c r="AF514" s="3" t="str">
        <f>IF(Line[Asset Group]="","",VLOOKUP(Line[Surface],subdom_master_gdb,2,FALSE))</f>
        <v/>
      </c>
      <c r="AG514" s="3" t="str">
        <f>IF(Line[Surface Layer Depth mm]="","",Line[Surface Layer Depth mm])</f>
        <v/>
      </c>
      <c r="AH514" s="3" t="str">
        <f>IF(Line[Av Width m]="","",Line[Av Width m])</f>
        <v/>
      </c>
      <c r="AI514" s="3" t="str">
        <f>IF(Line[Asset Group]="","",VLOOKUP(Line[Cycle],yes_no,2,FALSE))</f>
        <v/>
      </c>
      <c r="AJ514" s="3" t="str">
        <f>IF(Line[Asset Group]="","",VLOOKUP(Line[Species],hedge_species,2,FALSE))</f>
        <v/>
      </c>
    </row>
    <row r="515" spans="1:36" s="3" customFormat="1" x14ac:dyDescent="0.2">
      <c r="A515" s="3" t="str">
        <f>IF(Line[DWG File Name]="","",Line[DWG File Name])</f>
        <v/>
      </c>
      <c r="B515" s="3" t="str">
        <f>IF(Line[DWG Layer Name]="","",Line[DWG Layer Name])</f>
        <v/>
      </c>
      <c r="C515" s="3" t="str">
        <f>IF(Line[DWG Handle]="","",Line[DWG Handle])</f>
        <v/>
      </c>
      <c r="D515" s="58" t="str">
        <f>IF(Line[Approx Centroid X]="","",Line[Approx Centroid X])</f>
        <v/>
      </c>
      <c r="E515" s="58" t="str">
        <f>IF(Line[Approx Centroid Y]="","",Line[Approx Centroid Y])</f>
        <v/>
      </c>
      <c r="F515" s="3" t="str">
        <f>IF(Line[Replacement Asset]="","",Line[Replacement Asset])</f>
        <v/>
      </c>
      <c r="G515" s="3" t="str">
        <f>IF(Line[Asset ID]="","",UPPER(Line[Asset ID]))</f>
        <v/>
      </c>
      <c r="H515" s="3" t="str">
        <f>IF(Line[Asset Group]="","",VLOOKUP(Line[Asset Group],asset_grp_line,4,FALSE))</f>
        <v/>
      </c>
      <c r="I515" s="3" t="str">
        <f>IF(Line[Asset Group]="","",VLOOKUP(Line[Asset Group],asset_grp_line,2,FALSE))</f>
        <v/>
      </c>
      <c r="J515" s="3" t="str">
        <f>IF(Line[Asset Group]="","",VLOOKUP(Line[Asset Group],asset_grp_line,3,FALSE))</f>
        <v/>
      </c>
      <c r="K515" s="3" t="str">
        <f>IF(Line[Asset Group]="","",VLOOKUP(Line[Asset Type],type_master_list,2,FALSE))</f>
        <v/>
      </c>
      <c r="L515" s="3" t="str">
        <f>IF(Line[Asset Name]="","",PROPER(Line[Asset Name]))</f>
        <v/>
      </c>
      <c r="M515" s="11" t="str">
        <f>IF(Line[Install Date]="","",(Line[Install Date]))</f>
        <v/>
      </c>
      <c r="N515" s="3" t="str">
        <f>IF(Line[Note]="","",PROPER(Line[Note]))</f>
        <v/>
      </c>
      <c r="O515" s="3" t="str">
        <f>IF(Line[Resource Consent Number]="","",UPPER(Line[Resource Consent Number]))</f>
        <v/>
      </c>
      <c r="P515" s="53" t="str">
        <f>IF(Line[Asset Unit Cost]="","",Line[Asset Unit Cost])</f>
        <v/>
      </c>
      <c r="Q515" s="3" t="str">
        <f>IF(Line[Added By]="","",UPPER(Line[Added By]))</f>
        <v/>
      </c>
      <c r="R515" s="11" t="str">
        <f>IF(Line[Added Date]="","",(Line[Added Date]))</f>
        <v/>
      </c>
      <c r="S515" s="3" t="str">
        <f>IF(Line[Z COORD]="","",PROPER(Line[Z COORD]))</f>
        <v/>
      </c>
      <c r="T515" s="3" t="str">
        <f>IF(Line[Asset Description]="","",PROPER(Line[Asset Description]))</f>
        <v/>
      </c>
      <c r="U515" s="3" t="str">
        <f>IF(Line[Asset Group]="","",VLOOKUP(Line[Wall SubType],subdom_master_gdb,2,FALSE))</f>
        <v/>
      </c>
      <c r="V515" s="3" t="str">
        <f>IF(Line[Asset Group]="","",VLOOKUP(Line[Material],material_master,2,FALSE))</f>
        <v/>
      </c>
      <c r="W515" s="3" t="str">
        <f>IF(Line[Height m]="","",Line[Height m])</f>
        <v/>
      </c>
      <c r="X515" s="3" t="str">
        <f>IF(Line[Length m]="","",Line[Length m])</f>
        <v/>
      </c>
      <c r="Y515" s="3" t="str">
        <f>IF(Line[Width m]="","",Line[Width m])</f>
        <v/>
      </c>
      <c r="Z515" s="3" t="str">
        <f>IF(Line[Asset Group]="","",VLOOKUP(Line[Purpose],f_g_function,2,FALSE))</f>
        <v/>
      </c>
      <c r="AA515" s="3" t="str">
        <f>IF(Line[Asset Group]="","",VLOOKUP(Line[Post Material],material_master,2,FALSE))</f>
        <v/>
      </c>
      <c r="AB515" s="3" t="str">
        <f>IF(Line[Pipe Diameter mm]="","",Line[Pipe Diameter mm])</f>
        <v/>
      </c>
      <c r="AC515" s="3" t="str">
        <f>IF(Line[Asset Group]="","",VLOOKUP(Line[Pipe Material],irrigation_pipe_material,2,FALSE))</f>
        <v/>
      </c>
      <c r="AD515" s="3" t="str">
        <f>IF(Line[Asset Group]="","",VLOOKUP(Line[System],irrigation_system,2,FALSE))</f>
        <v/>
      </c>
      <c r="AE515" s="3" t="str">
        <f>IF(Line[Asset Group]="","",VLOOKUP(Line[Status],irrigation_status,2,FALSE))</f>
        <v/>
      </c>
      <c r="AF515" s="3" t="str">
        <f>IF(Line[Asset Group]="","",VLOOKUP(Line[Surface],subdom_master_gdb,2,FALSE))</f>
        <v/>
      </c>
      <c r="AG515" s="3" t="str">
        <f>IF(Line[Surface Layer Depth mm]="","",Line[Surface Layer Depth mm])</f>
        <v/>
      </c>
      <c r="AH515" s="3" t="str">
        <f>IF(Line[Av Width m]="","",Line[Av Width m])</f>
        <v/>
      </c>
      <c r="AI515" s="3" t="str">
        <f>IF(Line[Asset Group]="","",VLOOKUP(Line[Cycle],yes_no,2,FALSE))</f>
        <v/>
      </c>
      <c r="AJ515" s="3" t="str">
        <f>IF(Line[Asset Group]="","",VLOOKUP(Line[Species],hedge_species,2,FALSE))</f>
        <v/>
      </c>
    </row>
    <row r="516" spans="1:36" s="3" customFormat="1" x14ac:dyDescent="0.2">
      <c r="A516" s="3" t="str">
        <f>IF(Line[DWG File Name]="","",Line[DWG File Name])</f>
        <v/>
      </c>
      <c r="B516" s="3" t="str">
        <f>IF(Line[DWG Layer Name]="","",Line[DWG Layer Name])</f>
        <v/>
      </c>
      <c r="C516" s="3" t="str">
        <f>IF(Line[DWG Handle]="","",Line[DWG Handle])</f>
        <v/>
      </c>
      <c r="D516" s="58" t="str">
        <f>IF(Line[Approx Centroid X]="","",Line[Approx Centroid X])</f>
        <v/>
      </c>
      <c r="E516" s="58" t="str">
        <f>IF(Line[Approx Centroid Y]="","",Line[Approx Centroid Y])</f>
        <v/>
      </c>
      <c r="F516" s="3" t="str">
        <f>IF(Line[Replacement Asset]="","",Line[Replacement Asset])</f>
        <v/>
      </c>
      <c r="G516" s="3" t="str">
        <f>IF(Line[Asset ID]="","",UPPER(Line[Asset ID]))</f>
        <v/>
      </c>
      <c r="H516" s="3" t="str">
        <f>IF(Line[Asset Group]="","",VLOOKUP(Line[Asset Group],asset_grp_line,4,FALSE))</f>
        <v/>
      </c>
      <c r="I516" s="3" t="str">
        <f>IF(Line[Asset Group]="","",VLOOKUP(Line[Asset Group],asset_grp_line,2,FALSE))</f>
        <v/>
      </c>
      <c r="J516" s="3" t="str">
        <f>IF(Line[Asset Group]="","",VLOOKUP(Line[Asset Group],asset_grp_line,3,FALSE))</f>
        <v/>
      </c>
      <c r="K516" s="3" t="str">
        <f>IF(Line[Asset Group]="","",VLOOKUP(Line[Asset Type],type_master_list,2,FALSE))</f>
        <v/>
      </c>
      <c r="L516" s="3" t="str">
        <f>IF(Line[Asset Name]="","",PROPER(Line[Asset Name]))</f>
        <v/>
      </c>
      <c r="M516" s="11" t="str">
        <f>IF(Line[Install Date]="","",(Line[Install Date]))</f>
        <v/>
      </c>
      <c r="N516" s="3" t="str">
        <f>IF(Line[Note]="","",PROPER(Line[Note]))</f>
        <v/>
      </c>
      <c r="O516" s="3" t="str">
        <f>IF(Line[Resource Consent Number]="","",UPPER(Line[Resource Consent Number]))</f>
        <v/>
      </c>
      <c r="P516" s="53" t="str">
        <f>IF(Line[Asset Unit Cost]="","",Line[Asset Unit Cost])</f>
        <v/>
      </c>
      <c r="Q516" s="3" t="str">
        <f>IF(Line[Added By]="","",UPPER(Line[Added By]))</f>
        <v/>
      </c>
      <c r="R516" s="11" t="str">
        <f>IF(Line[Added Date]="","",(Line[Added Date]))</f>
        <v/>
      </c>
      <c r="S516" s="3" t="str">
        <f>IF(Line[Z COORD]="","",PROPER(Line[Z COORD]))</f>
        <v/>
      </c>
      <c r="T516" s="3" t="str">
        <f>IF(Line[Asset Description]="","",PROPER(Line[Asset Description]))</f>
        <v/>
      </c>
      <c r="U516" s="3" t="str">
        <f>IF(Line[Asset Group]="","",VLOOKUP(Line[Wall SubType],subdom_master_gdb,2,FALSE))</f>
        <v/>
      </c>
      <c r="V516" s="3" t="str">
        <f>IF(Line[Asset Group]="","",VLOOKUP(Line[Material],material_master,2,FALSE))</f>
        <v/>
      </c>
      <c r="W516" s="3" t="str">
        <f>IF(Line[Height m]="","",Line[Height m])</f>
        <v/>
      </c>
      <c r="X516" s="3" t="str">
        <f>IF(Line[Length m]="","",Line[Length m])</f>
        <v/>
      </c>
      <c r="Y516" s="3" t="str">
        <f>IF(Line[Width m]="","",Line[Width m])</f>
        <v/>
      </c>
      <c r="Z516" s="3" t="str">
        <f>IF(Line[Asset Group]="","",VLOOKUP(Line[Purpose],f_g_function,2,FALSE))</f>
        <v/>
      </c>
      <c r="AA516" s="3" t="str">
        <f>IF(Line[Asset Group]="","",VLOOKUP(Line[Post Material],material_master,2,FALSE))</f>
        <v/>
      </c>
      <c r="AB516" s="3" t="str">
        <f>IF(Line[Pipe Diameter mm]="","",Line[Pipe Diameter mm])</f>
        <v/>
      </c>
      <c r="AC516" s="3" t="str">
        <f>IF(Line[Asset Group]="","",VLOOKUP(Line[Pipe Material],irrigation_pipe_material,2,FALSE))</f>
        <v/>
      </c>
      <c r="AD516" s="3" t="str">
        <f>IF(Line[Asset Group]="","",VLOOKUP(Line[System],irrigation_system,2,FALSE))</f>
        <v/>
      </c>
      <c r="AE516" s="3" t="str">
        <f>IF(Line[Asset Group]="","",VLOOKUP(Line[Status],irrigation_status,2,FALSE))</f>
        <v/>
      </c>
      <c r="AF516" s="3" t="str">
        <f>IF(Line[Asset Group]="","",VLOOKUP(Line[Surface],subdom_master_gdb,2,FALSE))</f>
        <v/>
      </c>
      <c r="AG516" s="3" t="str">
        <f>IF(Line[Surface Layer Depth mm]="","",Line[Surface Layer Depth mm])</f>
        <v/>
      </c>
      <c r="AH516" s="3" t="str">
        <f>IF(Line[Av Width m]="","",Line[Av Width m])</f>
        <v/>
      </c>
      <c r="AI516" s="3" t="str">
        <f>IF(Line[Asset Group]="","",VLOOKUP(Line[Cycle],yes_no,2,FALSE))</f>
        <v/>
      </c>
      <c r="AJ516" s="3" t="str">
        <f>IF(Line[Asset Group]="","",VLOOKUP(Line[Species],hedge_species,2,FALSE))</f>
        <v/>
      </c>
    </row>
    <row r="517" spans="1:36" s="3" customFormat="1" x14ac:dyDescent="0.2">
      <c r="A517" s="3" t="str">
        <f>IF(Line[DWG File Name]="","",Line[DWG File Name])</f>
        <v/>
      </c>
      <c r="B517" s="3" t="str">
        <f>IF(Line[DWG Layer Name]="","",Line[DWG Layer Name])</f>
        <v/>
      </c>
      <c r="C517" s="3" t="str">
        <f>IF(Line[DWG Handle]="","",Line[DWG Handle])</f>
        <v/>
      </c>
      <c r="D517" s="58" t="str">
        <f>IF(Line[Approx Centroid X]="","",Line[Approx Centroid X])</f>
        <v/>
      </c>
      <c r="E517" s="58" t="str">
        <f>IF(Line[Approx Centroid Y]="","",Line[Approx Centroid Y])</f>
        <v/>
      </c>
      <c r="F517" s="3" t="str">
        <f>IF(Line[Replacement Asset]="","",Line[Replacement Asset])</f>
        <v/>
      </c>
      <c r="G517" s="3" t="str">
        <f>IF(Line[Asset ID]="","",UPPER(Line[Asset ID]))</f>
        <v/>
      </c>
      <c r="H517" s="3" t="str">
        <f>IF(Line[Asset Group]="","",VLOOKUP(Line[Asset Group],asset_grp_line,4,FALSE))</f>
        <v/>
      </c>
      <c r="I517" s="3" t="str">
        <f>IF(Line[Asset Group]="","",VLOOKUP(Line[Asset Group],asset_grp_line,2,FALSE))</f>
        <v/>
      </c>
      <c r="J517" s="3" t="str">
        <f>IF(Line[Asset Group]="","",VLOOKUP(Line[Asset Group],asset_grp_line,3,FALSE))</f>
        <v/>
      </c>
      <c r="K517" s="3" t="str">
        <f>IF(Line[Asset Group]="","",VLOOKUP(Line[Asset Type],type_master_list,2,FALSE))</f>
        <v/>
      </c>
      <c r="L517" s="3" t="str">
        <f>IF(Line[Asset Name]="","",PROPER(Line[Asset Name]))</f>
        <v/>
      </c>
      <c r="M517" s="11" t="str">
        <f>IF(Line[Install Date]="","",(Line[Install Date]))</f>
        <v/>
      </c>
      <c r="N517" s="3" t="str">
        <f>IF(Line[Note]="","",PROPER(Line[Note]))</f>
        <v/>
      </c>
      <c r="O517" s="3" t="str">
        <f>IF(Line[Resource Consent Number]="","",UPPER(Line[Resource Consent Number]))</f>
        <v/>
      </c>
      <c r="P517" s="53" t="str">
        <f>IF(Line[Asset Unit Cost]="","",Line[Asset Unit Cost])</f>
        <v/>
      </c>
      <c r="Q517" s="3" t="str">
        <f>IF(Line[Added By]="","",UPPER(Line[Added By]))</f>
        <v/>
      </c>
      <c r="R517" s="11" t="str">
        <f>IF(Line[Added Date]="","",(Line[Added Date]))</f>
        <v/>
      </c>
      <c r="S517" s="3" t="str">
        <f>IF(Line[Z COORD]="","",PROPER(Line[Z COORD]))</f>
        <v/>
      </c>
      <c r="T517" s="3" t="str">
        <f>IF(Line[Asset Description]="","",PROPER(Line[Asset Description]))</f>
        <v/>
      </c>
      <c r="U517" s="3" t="str">
        <f>IF(Line[Asset Group]="","",VLOOKUP(Line[Wall SubType],subdom_master_gdb,2,FALSE))</f>
        <v/>
      </c>
      <c r="V517" s="3" t="str">
        <f>IF(Line[Asset Group]="","",VLOOKUP(Line[Material],material_master,2,FALSE))</f>
        <v/>
      </c>
      <c r="W517" s="3" t="str">
        <f>IF(Line[Height m]="","",Line[Height m])</f>
        <v/>
      </c>
      <c r="X517" s="3" t="str">
        <f>IF(Line[Length m]="","",Line[Length m])</f>
        <v/>
      </c>
      <c r="Y517" s="3" t="str">
        <f>IF(Line[Width m]="","",Line[Width m])</f>
        <v/>
      </c>
      <c r="Z517" s="3" t="str">
        <f>IF(Line[Asset Group]="","",VLOOKUP(Line[Purpose],f_g_function,2,FALSE))</f>
        <v/>
      </c>
      <c r="AA517" s="3" t="str">
        <f>IF(Line[Asset Group]="","",VLOOKUP(Line[Post Material],material_master,2,FALSE))</f>
        <v/>
      </c>
      <c r="AB517" s="3" t="str">
        <f>IF(Line[Pipe Diameter mm]="","",Line[Pipe Diameter mm])</f>
        <v/>
      </c>
      <c r="AC517" s="3" t="str">
        <f>IF(Line[Asset Group]="","",VLOOKUP(Line[Pipe Material],irrigation_pipe_material,2,FALSE))</f>
        <v/>
      </c>
      <c r="AD517" s="3" t="str">
        <f>IF(Line[Asset Group]="","",VLOOKUP(Line[System],irrigation_system,2,FALSE))</f>
        <v/>
      </c>
      <c r="AE517" s="3" t="str">
        <f>IF(Line[Asset Group]="","",VLOOKUP(Line[Status],irrigation_status,2,FALSE))</f>
        <v/>
      </c>
      <c r="AF517" s="3" t="str">
        <f>IF(Line[Asset Group]="","",VLOOKUP(Line[Surface],subdom_master_gdb,2,FALSE))</f>
        <v/>
      </c>
      <c r="AG517" s="3" t="str">
        <f>IF(Line[Surface Layer Depth mm]="","",Line[Surface Layer Depth mm])</f>
        <v/>
      </c>
      <c r="AH517" s="3" t="str">
        <f>IF(Line[Av Width m]="","",Line[Av Width m])</f>
        <v/>
      </c>
      <c r="AI517" s="3" t="str">
        <f>IF(Line[Asset Group]="","",VLOOKUP(Line[Cycle],yes_no,2,FALSE))</f>
        <v/>
      </c>
      <c r="AJ517" s="3" t="str">
        <f>IF(Line[Asset Group]="","",VLOOKUP(Line[Species],hedge_species,2,FALSE))</f>
        <v/>
      </c>
    </row>
    <row r="518" spans="1:36" s="3" customFormat="1" x14ac:dyDescent="0.2">
      <c r="A518" s="3" t="str">
        <f>IF(Line[DWG File Name]="","",Line[DWG File Name])</f>
        <v/>
      </c>
      <c r="B518" s="3" t="str">
        <f>IF(Line[DWG Layer Name]="","",Line[DWG Layer Name])</f>
        <v/>
      </c>
      <c r="C518" s="3" t="str">
        <f>IF(Line[DWG Handle]="","",Line[DWG Handle])</f>
        <v/>
      </c>
      <c r="D518" s="58" t="str">
        <f>IF(Line[Approx Centroid X]="","",Line[Approx Centroid X])</f>
        <v/>
      </c>
      <c r="E518" s="58" t="str">
        <f>IF(Line[Approx Centroid Y]="","",Line[Approx Centroid Y])</f>
        <v/>
      </c>
      <c r="F518" s="3" t="str">
        <f>IF(Line[Replacement Asset]="","",Line[Replacement Asset])</f>
        <v/>
      </c>
      <c r="G518" s="3" t="str">
        <f>IF(Line[Asset ID]="","",UPPER(Line[Asset ID]))</f>
        <v/>
      </c>
      <c r="H518" s="3" t="str">
        <f>IF(Line[Asset Group]="","",VLOOKUP(Line[Asset Group],asset_grp_line,4,FALSE))</f>
        <v/>
      </c>
      <c r="I518" s="3" t="str">
        <f>IF(Line[Asset Group]="","",VLOOKUP(Line[Asset Group],asset_grp_line,2,FALSE))</f>
        <v/>
      </c>
      <c r="J518" s="3" t="str">
        <f>IF(Line[Asset Group]="","",VLOOKUP(Line[Asset Group],asset_grp_line,3,FALSE))</f>
        <v/>
      </c>
      <c r="K518" s="3" t="str">
        <f>IF(Line[Asset Group]="","",VLOOKUP(Line[Asset Type],type_master_list,2,FALSE))</f>
        <v/>
      </c>
      <c r="L518" s="3" t="str">
        <f>IF(Line[Asset Name]="","",PROPER(Line[Asset Name]))</f>
        <v/>
      </c>
      <c r="M518" s="11" t="str">
        <f>IF(Line[Install Date]="","",(Line[Install Date]))</f>
        <v/>
      </c>
      <c r="N518" s="3" t="str">
        <f>IF(Line[Note]="","",PROPER(Line[Note]))</f>
        <v/>
      </c>
      <c r="O518" s="3" t="str">
        <f>IF(Line[Resource Consent Number]="","",UPPER(Line[Resource Consent Number]))</f>
        <v/>
      </c>
      <c r="P518" s="53" t="str">
        <f>IF(Line[Asset Unit Cost]="","",Line[Asset Unit Cost])</f>
        <v/>
      </c>
      <c r="Q518" s="3" t="str">
        <f>IF(Line[Added By]="","",UPPER(Line[Added By]))</f>
        <v/>
      </c>
      <c r="R518" s="11" t="str">
        <f>IF(Line[Added Date]="","",(Line[Added Date]))</f>
        <v/>
      </c>
      <c r="S518" s="3" t="str">
        <f>IF(Line[Z COORD]="","",PROPER(Line[Z COORD]))</f>
        <v/>
      </c>
      <c r="T518" s="3" t="str">
        <f>IF(Line[Asset Description]="","",PROPER(Line[Asset Description]))</f>
        <v/>
      </c>
      <c r="U518" s="3" t="str">
        <f>IF(Line[Asset Group]="","",VLOOKUP(Line[Wall SubType],subdom_master_gdb,2,FALSE))</f>
        <v/>
      </c>
      <c r="V518" s="3" t="str">
        <f>IF(Line[Asset Group]="","",VLOOKUP(Line[Material],material_master,2,FALSE))</f>
        <v/>
      </c>
      <c r="W518" s="3" t="str">
        <f>IF(Line[Height m]="","",Line[Height m])</f>
        <v/>
      </c>
      <c r="X518" s="3" t="str">
        <f>IF(Line[Length m]="","",Line[Length m])</f>
        <v/>
      </c>
      <c r="Y518" s="3" t="str">
        <f>IF(Line[Width m]="","",Line[Width m])</f>
        <v/>
      </c>
      <c r="Z518" s="3" t="str">
        <f>IF(Line[Asset Group]="","",VLOOKUP(Line[Purpose],f_g_function,2,FALSE))</f>
        <v/>
      </c>
      <c r="AA518" s="3" t="str">
        <f>IF(Line[Asset Group]="","",VLOOKUP(Line[Post Material],material_master,2,FALSE))</f>
        <v/>
      </c>
      <c r="AB518" s="3" t="str">
        <f>IF(Line[Pipe Diameter mm]="","",Line[Pipe Diameter mm])</f>
        <v/>
      </c>
      <c r="AC518" s="3" t="str">
        <f>IF(Line[Asset Group]="","",VLOOKUP(Line[Pipe Material],irrigation_pipe_material,2,FALSE))</f>
        <v/>
      </c>
      <c r="AD518" s="3" t="str">
        <f>IF(Line[Asset Group]="","",VLOOKUP(Line[System],irrigation_system,2,FALSE))</f>
        <v/>
      </c>
      <c r="AE518" s="3" t="str">
        <f>IF(Line[Asset Group]="","",VLOOKUP(Line[Status],irrigation_status,2,FALSE))</f>
        <v/>
      </c>
      <c r="AF518" s="3" t="str">
        <f>IF(Line[Asset Group]="","",VLOOKUP(Line[Surface],subdom_master_gdb,2,FALSE))</f>
        <v/>
      </c>
      <c r="AG518" s="3" t="str">
        <f>IF(Line[Surface Layer Depth mm]="","",Line[Surface Layer Depth mm])</f>
        <v/>
      </c>
      <c r="AH518" s="3" t="str">
        <f>IF(Line[Av Width m]="","",Line[Av Width m])</f>
        <v/>
      </c>
      <c r="AI518" s="3" t="str">
        <f>IF(Line[Asset Group]="","",VLOOKUP(Line[Cycle],yes_no,2,FALSE))</f>
        <v/>
      </c>
      <c r="AJ518" s="3" t="str">
        <f>IF(Line[Asset Group]="","",VLOOKUP(Line[Species],hedge_species,2,FALSE))</f>
        <v/>
      </c>
    </row>
    <row r="519" spans="1:36" s="3" customFormat="1" x14ac:dyDescent="0.2">
      <c r="A519" s="3" t="str">
        <f>IF(Line[DWG File Name]="","",Line[DWG File Name])</f>
        <v/>
      </c>
      <c r="B519" s="3" t="str">
        <f>IF(Line[DWG Layer Name]="","",Line[DWG Layer Name])</f>
        <v/>
      </c>
      <c r="C519" s="3" t="str">
        <f>IF(Line[DWG Handle]="","",Line[DWG Handle])</f>
        <v/>
      </c>
      <c r="D519" s="58" t="str">
        <f>IF(Line[Approx Centroid X]="","",Line[Approx Centroid X])</f>
        <v/>
      </c>
      <c r="E519" s="58" t="str">
        <f>IF(Line[Approx Centroid Y]="","",Line[Approx Centroid Y])</f>
        <v/>
      </c>
      <c r="F519" s="3" t="str">
        <f>IF(Line[Replacement Asset]="","",Line[Replacement Asset])</f>
        <v/>
      </c>
      <c r="G519" s="3" t="str">
        <f>IF(Line[Asset ID]="","",UPPER(Line[Asset ID]))</f>
        <v/>
      </c>
      <c r="H519" s="3" t="str">
        <f>IF(Line[Asset Group]="","",VLOOKUP(Line[Asset Group],asset_grp_line,4,FALSE))</f>
        <v/>
      </c>
      <c r="I519" s="3" t="str">
        <f>IF(Line[Asset Group]="","",VLOOKUP(Line[Asset Group],asset_grp_line,2,FALSE))</f>
        <v/>
      </c>
      <c r="J519" s="3" t="str">
        <f>IF(Line[Asset Group]="","",VLOOKUP(Line[Asset Group],asset_grp_line,3,FALSE))</f>
        <v/>
      </c>
      <c r="K519" s="3" t="str">
        <f>IF(Line[Asset Group]="","",VLOOKUP(Line[Asset Type],type_master_list,2,FALSE))</f>
        <v/>
      </c>
      <c r="L519" s="3" t="str">
        <f>IF(Line[Asset Name]="","",PROPER(Line[Asset Name]))</f>
        <v/>
      </c>
      <c r="M519" s="11" t="str">
        <f>IF(Line[Install Date]="","",(Line[Install Date]))</f>
        <v/>
      </c>
      <c r="N519" s="3" t="str">
        <f>IF(Line[Note]="","",PROPER(Line[Note]))</f>
        <v/>
      </c>
      <c r="O519" s="3" t="str">
        <f>IF(Line[Resource Consent Number]="","",UPPER(Line[Resource Consent Number]))</f>
        <v/>
      </c>
      <c r="P519" s="53" t="str">
        <f>IF(Line[Asset Unit Cost]="","",Line[Asset Unit Cost])</f>
        <v/>
      </c>
      <c r="Q519" s="3" t="str">
        <f>IF(Line[Added By]="","",UPPER(Line[Added By]))</f>
        <v/>
      </c>
      <c r="R519" s="11" t="str">
        <f>IF(Line[Added Date]="","",(Line[Added Date]))</f>
        <v/>
      </c>
      <c r="S519" s="3" t="str">
        <f>IF(Line[Z COORD]="","",PROPER(Line[Z COORD]))</f>
        <v/>
      </c>
      <c r="T519" s="3" t="str">
        <f>IF(Line[Asset Description]="","",PROPER(Line[Asset Description]))</f>
        <v/>
      </c>
      <c r="U519" s="3" t="str">
        <f>IF(Line[Asset Group]="","",VLOOKUP(Line[Wall SubType],subdom_master_gdb,2,FALSE))</f>
        <v/>
      </c>
      <c r="V519" s="3" t="str">
        <f>IF(Line[Asset Group]="","",VLOOKUP(Line[Material],material_master,2,FALSE))</f>
        <v/>
      </c>
      <c r="W519" s="3" t="str">
        <f>IF(Line[Height m]="","",Line[Height m])</f>
        <v/>
      </c>
      <c r="X519" s="3" t="str">
        <f>IF(Line[Length m]="","",Line[Length m])</f>
        <v/>
      </c>
      <c r="Y519" s="3" t="str">
        <f>IF(Line[Width m]="","",Line[Width m])</f>
        <v/>
      </c>
      <c r="Z519" s="3" t="str">
        <f>IF(Line[Asset Group]="","",VLOOKUP(Line[Purpose],f_g_function,2,FALSE))</f>
        <v/>
      </c>
      <c r="AA519" s="3" t="str">
        <f>IF(Line[Asset Group]="","",VLOOKUP(Line[Post Material],material_master,2,FALSE))</f>
        <v/>
      </c>
      <c r="AB519" s="3" t="str">
        <f>IF(Line[Pipe Diameter mm]="","",Line[Pipe Diameter mm])</f>
        <v/>
      </c>
      <c r="AC519" s="3" t="str">
        <f>IF(Line[Asset Group]="","",VLOOKUP(Line[Pipe Material],irrigation_pipe_material,2,FALSE))</f>
        <v/>
      </c>
      <c r="AD519" s="3" t="str">
        <f>IF(Line[Asset Group]="","",VLOOKUP(Line[System],irrigation_system,2,FALSE))</f>
        <v/>
      </c>
      <c r="AE519" s="3" t="str">
        <f>IF(Line[Asset Group]="","",VLOOKUP(Line[Status],irrigation_status,2,FALSE))</f>
        <v/>
      </c>
      <c r="AF519" s="3" t="str">
        <f>IF(Line[Asset Group]="","",VLOOKUP(Line[Surface],subdom_master_gdb,2,FALSE))</f>
        <v/>
      </c>
      <c r="AG519" s="3" t="str">
        <f>IF(Line[Surface Layer Depth mm]="","",Line[Surface Layer Depth mm])</f>
        <v/>
      </c>
      <c r="AH519" s="3" t="str">
        <f>IF(Line[Av Width m]="","",Line[Av Width m])</f>
        <v/>
      </c>
      <c r="AI519" s="3" t="str">
        <f>IF(Line[Asset Group]="","",VLOOKUP(Line[Cycle],yes_no,2,FALSE))</f>
        <v/>
      </c>
      <c r="AJ519" s="3" t="str">
        <f>IF(Line[Asset Group]="","",VLOOKUP(Line[Species],hedge_species,2,FALSE))</f>
        <v/>
      </c>
    </row>
    <row r="520" spans="1:36" s="3" customFormat="1" x14ac:dyDescent="0.2">
      <c r="A520" s="3" t="str">
        <f>IF(Line[DWG File Name]="","",Line[DWG File Name])</f>
        <v/>
      </c>
      <c r="B520" s="3" t="str">
        <f>IF(Line[DWG Layer Name]="","",Line[DWG Layer Name])</f>
        <v/>
      </c>
      <c r="C520" s="3" t="str">
        <f>IF(Line[DWG Handle]="","",Line[DWG Handle])</f>
        <v/>
      </c>
      <c r="D520" s="58" t="str">
        <f>IF(Line[Approx Centroid X]="","",Line[Approx Centroid X])</f>
        <v/>
      </c>
      <c r="E520" s="58" t="str">
        <f>IF(Line[Approx Centroid Y]="","",Line[Approx Centroid Y])</f>
        <v/>
      </c>
      <c r="F520" s="3" t="str">
        <f>IF(Line[Replacement Asset]="","",Line[Replacement Asset])</f>
        <v/>
      </c>
      <c r="G520" s="3" t="str">
        <f>IF(Line[Asset ID]="","",UPPER(Line[Asset ID]))</f>
        <v/>
      </c>
      <c r="H520" s="3" t="str">
        <f>IF(Line[Asset Group]="","",VLOOKUP(Line[Asset Group],asset_grp_line,4,FALSE))</f>
        <v/>
      </c>
      <c r="I520" s="3" t="str">
        <f>IF(Line[Asset Group]="","",VLOOKUP(Line[Asset Group],asset_grp_line,2,FALSE))</f>
        <v/>
      </c>
      <c r="J520" s="3" t="str">
        <f>IF(Line[Asset Group]="","",VLOOKUP(Line[Asset Group],asset_grp_line,3,FALSE))</f>
        <v/>
      </c>
      <c r="K520" s="3" t="str">
        <f>IF(Line[Asset Group]="","",VLOOKUP(Line[Asset Type],type_master_list,2,FALSE))</f>
        <v/>
      </c>
      <c r="L520" s="3" t="str">
        <f>IF(Line[Asset Name]="","",PROPER(Line[Asset Name]))</f>
        <v/>
      </c>
      <c r="M520" s="11" t="str">
        <f>IF(Line[Install Date]="","",(Line[Install Date]))</f>
        <v/>
      </c>
      <c r="N520" s="3" t="str">
        <f>IF(Line[Note]="","",PROPER(Line[Note]))</f>
        <v/>
      </c>
      <c r="O520" s="3" t="str">
        <f>IF(Line[Resource Consent Number]="","",UPPER(Line[Resource Consent Number]))</f>
        <v/>
      </c>
      <c r="P520" s="53" t="str">
        <f>IF(Line[Asset Unit Cost]="","",Line[Asset Unit Cost])</f>
        <v/>
      </c>
      <c r="Q520" s="3" t="str">
        <f>IF(Line[Added By]="","",UPPER(Line[Added By]))</f>
        <v/>
      </c>
      <c r="R520" s="11" t="str">
        <f>IF(Line[Added Date]="","",(Line[Added Date]))</f>
        <v/>
      </c>
      <c r="S520" s="3" t="str">
        <f>IF(Line[Z COORD]="","",PROPER(Line[Z COORD]))</f>
        <v/>
      </c>
      <c r="T520" s="3" t="str">
        <f>IF(Line[Asset Description]="","",PROPER(Line[Asset Description]))</f>
        <v/>
      </c>
      <c r="U520" s="3" t="str">
        <f>IF(Line[Asset Group]="","",VLOOKUP(Line[Wall SubType],subdom_master_gdb,2,FALSE))</f>
        <v/>
      </c>
      <c r="V520" s="3" t="str">
        <f>IF(Line[Asset Group]="","",VLOOKUP(Line[Material],material_master,2,FALSE))</f>
        <v/>
      </c>
      <c r="W520" s="3" t="str">
        <f>IF(Line[Height m]="","",Line[Height m])</f>
        <v/>
      </c>
      <c r="X520" s="3" t="str">
        <f>IF(Line[Length m]="","",Line[Length m])</f>
        <v/>
      </c>
      <c r="Y520" s="3" t="str">
        <f>IF(Line[Width m]="","",Line[Width m])</f>
        <v/>
      </c>
      <c r="Z520" s="3" t="str">
        <f>IF(Line[Asset Group]="","",VLOOKUP(Line[Purpose],f_g_function,2,FALSE))</f>
        <v/>
      </c>
      <c r="AA520" s="3" t="str">
        <f>IF(Line[Asset Group]="","",VLOOKUP(Line[Post Material],material_master,2,FALSE))</f>
        <v/>
      </c>
      <c r="AB520" s="3" t="str">
        <f>IF(Line[Pipe Diameter mm]="","",Line[Pipe Diameter mm])</f>
        <v/>
      </c>
      <c r="AC520" s="3" t="str">
        <f>IF(Line[Asset Group]="","",VLOOKUP(Line[Pipe Material],irrigation_pipe_material,2,FALSE))</f>
        <v/>
      </c>
      <c r="AD520" s="3" t="str">
        <f>IF(Line[Asset Group]="","",VLOOKUP(Line[System],irrigation_system,2,FALSE))</f>
        <v/>
      </c>
      <c r="AE520" s="3" t="str">
        <f>IF(Line[Asset Group]="","",VLOOKUP(Line[Status],irrigation_status,2,FALSE))</f>
        <v/>
      </c>
      <c r="AF520" s="3" t="str">
        <f>IF(Line[Asset Group]="","",VLOOKUP(Line[Surface],subdom_master_gdb,2,FALSE))</f>
        <v/>
      </c>
      <c r="AG520" s="3" t="str">
        <f>IF(Line[Surface Layer Depth mm]="","",Line[Surface Layer Depth mm])</f>
        <v/>
      </c>
      <c r="AH520" s="3" t="str">
        <f>IF(Line[Av Width m]="","",Line[Av Width m])</f>
        <v/>
      </c>
      <c r="AI520" s="3" t="str">
        <f>IF(Line[Asset Group]="","",VLOOKUP(Line[Cycle],yes_no,2,FALSE))</f>
        <v/>
      </c>
      <c r="AJ520" s="3" t="str">
        <f>IF(Line[Asset Group]="","",VLOOKUP(Line[Species],hedge_species,2,FALSE))</f>
        <v/>
      </c>
    </row>
    <row r="521" spans="1:36" s="3" customFormat="1" x14ac:dyDescent="0.2">
      <c r="A521" s="3" t="str">
        <f>IF(Line[DWG File Name]="","",Line[DWG File Name])</f>
        <v/>
      </c>
      <c r="B521" s="3" t="str">
        <f>IF(Line[DWG Layer Name]="","",Line[DWG Layer Name])</f>
        <v/>
      </c>
      <c r="C521" s="3" t="str">
        <f>IF(Line[DWG Handle]="","",Line[DWG Handle])</f>
        <v/>
      </c>
      <c r="D521" s="58" t="str">
        <f>IF(Line[Approx Centroid X]="","",Line[Approx Centroid X])</f>
        <v/>
      </c>
      <c r="E521" s="58" t="str">
        <f>IF(Line[Approx Centroid Y]="","",Line[Approx Centroid Y])</f>
        <v/>
      </c>
      <c r="F521" s="3" t="str">
        <f>IF(Line[Replacement Asset]="","",Line[Replacement Asset])</f>
        <v/>
      </c>
      <c r="G521" s="3" t="str">
        <f>IF(Line[Asset ID]="","",UPPER(Line[Asset ID]))</f>
        <v/>
      </c>
      <c r="H521" s="3" t="str">
        <f>IF(Line[Asset Group]="","",VLOOKUP(Line[Asset Group],asset_grp_line,4,FALSE))</f>
        <v/>
      </c>
      <c r="I521" s="3" t="str">
        <f>IF(Line[Asset Group]="","",VLOOKUP(Line[Asset Group],asset_grp_line,2,FALSE))</f>
        <v/>
      </c>
      <c r="J521" s="3" t="str">
        <f>IF(Line[Asset Group]="","",VLOOKUP(Line[Asset Group],asset_grp_line,3,FALSE))</f>
        <v/>
      </c>
      <c r="K521" s="3" t="str">
        <f>IF(Line[Asset Group]="","",VLOOKUP(Line[Asset Type],type_master_list,2,FALSE))</f>
        <v/>
      </c>
      <c r="L521" s="3" t="str">
        <f>IF(Line[Asset Name]="","",PROPER(Line[Asset Name]))</f>
        <v/>
      </c>
      <c r="M521" s="11" t="str">
        <f>IF(Line[Install Date]="","",(Line[Install Date]))</f>
        <v/>
      </c>
      <c r="N521" s="3" t="str">
        <f>IF(Line[Note]="","",PROPER(Line[Note]))</f>
        <v/>
      </c>
      <c r="O521" s="3" t="str">
        <f>IF(Line[Resource Consent Number]="","",UPPER(Line[Resource Consent Number]))</f>
        <v/>
      </c>
      <c r="P521" s="53" t="str">
        <f>IF(Line[Asset Unit Cost]="","",Line[Asset Unit Cost])</f>
        <v/>
      </c>
      <c r="Q521" s="3" t="str">
        <f>IF(Line[Added By]="","",UPPER(Line[Added By]))</f>
        <v/>
      </c>
      <c r="R521" s="11" t="str">
        <f>IF(Line[Added Date]="","",(Line[Added Date]))</f>
        <v/>
      </c>
      <c r="S521" s="3" t="str">
        <f>IF(Line[Z COORD]="","",PROPER(Line[Z COORD]))</f>
        <v/>
      </c>
      <c r="T521" s="3" t="str">
        <f>IF(Line[Asset Description]="","",PROPER(Line[Asset Description]))</f>
        <v/>
      </c>
      <c r="U521" s="3" t="str">
        <f>IF(Line[Asset Group]="","",VLOOKUP(Line[Wall SubType],subdom_master_gdb,2,FALSE))</f>
        <v/>
      </c>
      <c r="V521" s="3" t="str">
        <f>IF(Line[Asset Group]="","",VLOOKUP(Line[Material],material_master,2,FALSE))</f>
        <v/>
      </c>
      <c r="W521" s="3" t="str">
        <f>IF(Line[Height m]="","",Line[Height m])</f>
        <v/>
      </c>
      <c r="X521" s="3" t="str">
        <f>IF(Line[Length m]="","",Line[Length m])</f>
        <v/>
      </c>
      <c r="Y521" s="3" t="str">
        <f>IF(Line[Width m]="","",Line[Width m])</f>
        <v/>
      </c>
      <c r="Z521" s="3" t="str">
        <f>IF(Line[Asset Group]="","",VLOOKUP(Line[Purpose],f_g_function,2,FALSE))</f>
        <v/>
      </c>
      <c r="AA521" s="3" t="str">
        <f>IF(Line[Asset Group]="","",VLOOKUP(Line[Post Material],material_master,2,FALSE))</f>
        <v/>
      </c>
      <c r="AB521" s="3" t="str">
        <f>IF(Line[Pipe Diameter mm]="","",Line[Pipe Diameter mm])</f>
        <v/>
      </c>
      <c r="AC521" s="3" t="str">
        <f>IF(Line[Asset Group]="","",VLOOKUP(Line[Pipe Material],irrigation_pipe_material,2,FALSE))</f>
        <v/>
      </c>
      <c r="AD521" s="3" t="str">
        <f>IF(Line[Asset Group]="","",VLOOKUP(Line[System],irrigation_system,2,FALSE))</f>
        <v/>
      </c>
      <c r="AE521" s="3" t="str">
        <f>IF(Line[Asset Group]="","",VLOOKUP(Line[Status],irrigation_status,2,FALSE))</f>
        <v/>
      </c>
      <c r="AF521" s="3" t="str">
        <f>IF(Line[Asset Group]="","",VLOOKUP(Line[Surface],subdom_master_gdb,2,FALSE))</f>
        <v/>
      </c>
      <c r="AG521" s="3" t="str">
        <f>IF(Line[Surface Layer Depth mm]="","",Line[Surface Layer Depth mm])</f>
        <v/>
      </c>
      <c r="AH521" s="3" t="str">
        <f>IF(Line[Av Width m]="","",Line[Av Width m])</f>
        <v/>
      </c>
      <c r="AI521" s="3" t="str">
        <f>IF(Line[Asset Group]="","",VLOOKUP(Line[Cycle],yes_no,2,FALSE))</f>
        <v/>
      </c>
      <c r="AJ521" s="3" t="str">
        <f>IF(Line[Asset Group]="","",VLOOKUP(Line[Species],hedge_species,2,FALSE))</f>
        <v/>
      </c>
    </row>
    <row r="522" spans="1:36" s="3" customFormat="1" x14ac:dyDescent="0.2">
      <c r="A522" s="3" t="str">
        <f>IF(Line[DWG File Name]="","",Line[DWG File Name])</f>
        <v/>
      </c>
      <c r="B522" s="3" t="str">
        <f>IF(Line[DWG Layer Name]="","",Line[DWG Layer Name])</f>
        <v/>
      </c>
      <c r="C522" s="3" t="str">
        <f>IF(Line[DWG Handle]="","",Line[DWG Handle])</f>
        <v/>
      </c>
      <c r="D522" s="58" t="str">
        <f>IF(Line[Approx Centroid X]="","",Line[Approx Centroid X])</f>
        <v/>
      </c>
      <c r="E522" s="58" t="str">
        <f>IF(Line[Approx Centroid Y]="","",Line[Approx Centroid Y])</f>
        <v/>
      </c>
      <c r="F522" s="3" t="str">
        <f>IF(Line[Replacement Asset]="","",Line[Replacement Asset])</f>
        <v/>
      </c>
      <c r="G522" s="3" t="str">
        <f>IF(Line[Asset ID]="","",UPPER(Line[Asset ID]))</f>
        <v/>
      </c>
      <c r="H522" s="3" t="str">
        <f>IF(Line[Asset Group]="","",VLOOKUP(Line[Asset Group],asset_grp_line,4,FALSE))</f>
        <v/>
      </c>
      <c r="I522" s="3" t="str">
        <f>IF(Line[Asset Group]="","",VLOOKUP(Line[Asset Group],asset_grp_line,2,FALSE))</f>
        <v/>
      </c>
      <c r="J522" s="3" t="str">
        <f>IF(Line[Asset Group]="","",VLOOKUP(Line[Asset Group],asset_grp_line,3,FALSE))</f>
        <v/>
      </c>
      <c r="K522" s="3" t="str">
        <f>IF(Line[Asset Group]="","",VLOOKUP(Line[Asset Type],type_master_list,2,FALSE))</f>
        <v/>
      </c>
      <c r="L522" s="3" t="str">
        <f>IF(Line[Asset Name]="","",PROPER(Line[Asset Name]))</f>
        <v/>
      </c>
      <c r="M522" s="11" t="str">
        <f>IF(Line[Install Date]="","",(Line[Install Date]))</f>
        <v/>
      </c>
      <c r="N522" s="3" t="str">
        <f>IF(Line[Note]="","",PROPER(Line[Note]))</f>
        <v/>
      </c>
      <c r="O522" s="3" t="str">
        <f>IF(Line[Resource Consent Number]="","",UPPER(Line[Resource Consent Number]))</f>
        <v/>
      </c>
      <c r="P522" s="53" t="str">
        <f>IF(Line[Asset Unit Cost]="","",Line[Asset Unit Cost])</f>
        <v/>
      </c>
      <c r="Q522" s="3" t="str">
        <f>IF(Line[Added By]="","",UPPER(Line[Added By]))</f>
        <v/>
      </c>
      <c r="R522" s="11" t="str">
        <f>IF(Line[Added Date]="","",(Line[Added Date]))</f>
        <v/>
      </c>
      <c r="S522" s="3" t="str">
        <f>IF(Line[Z COORD]="","",PROPER(Line[Z COORD]))</f>
        <v/>
      </c>
      <c r="T522" s="3" t="str">
        <f>IF(Line[Asset Description]="","",PROPER(Line[Asset Description]))</f>
        <v/>
      </c>
      <c r="U522" s="3" t="str">
        <f>IF(Line[Asset Group]="","",VLOOKUP(Line[Wall SubType],subdom_master_gdb,2,FALSE))</f>
        <v/>
      </c>
      <c r="V522" s="3" t="str">
        <f>IF(Line[Asset Group]="","",VLOOKUP(Line[Material],material_master,2,FALSE))</f>
        <v/>
      </c>
      <c r="W522" s="3" t="str">
        <f>IF(Line[Height m]="","",Line[Height m])</f>
        <v/>
      </c>
      <c r="X522" s="3" t="str">
        <f>IF(Line[Length m]="","",Line[Length m])</f>
        <v/>
      </c>
      <c r="Y522" s="3" t="str">
        <f>IF(Line[Width m]="","",Line[Width m])</f>
        <v/>
      </c>
      <c r="Z522" s="3" t="str">
        <f>IF(Line[Asset Group]="","",VLOOKUP(Line[Purpose],f_g_function,2,FALSE))</f>
        <v/>
      </c>
      <c r="AA522" s="3" t="str">
        <f>IF(Line[Asset Group]="","",VLOOKUP(Line[Post Material],material_master,2,FALSE))</f>
        <v/>
      </c>
      <c r="AB522" s="3" t="str">
        <f>IF(Line[Pipe Diameter mm]="","",Line[Pipe Diameter mm])</f>
        <v/>
      </c>
      <c r="AC522" s="3" t="str">
        <f>IF(Line[Asset Group]="","",VLOOKUP(Line[Pipe Material],irrigation_pipe_material,2,FALSE))</f>
        <v/>
      </c>
      <c r="AD522" s="3" t="str">
        <f>IF(Line[Asset Group]="","",VLOOKUP(Line[System],irrigation_system,2,FALSE))</f>
        <v/>
      </c>
      <c r="AE522" s="3" t="str">
        <f>IF(Line[Asset Group]="","",VLOOKUP(Line[Status],irrigation_status,2,FALSE))</f>
        <v/>
      </c>
      <c r="AF522" s="3" t="str">
        <f>IF(Line[Asset Group]="","",VLOOKUP(Line[Surface],subdom_master_gdb,2,FALSE))</f>
        <v/>
      </c>
      <c r="AG522" s="3" t="str">
        <f>IF(Line[Surface Layer Depth mm]="","",Line[Surface Layer Depth mm])</f>
        <v/>
      </c>
      <c r="AH522" s="3" t="str">
        <f>IF(Line[Av Width m]="","",Line[Av Width m])</f>
        <v/>
      </c>
      <c r="AI522" s="3" t="str">
        <f>IF(Line[Asset Group]="","",VLOOKUP(Line[Cycle],yes_no,2,FALSE))</f>
        <v/>
      </c>
      <c r="AJ522" s="3" t="str">
        <f>IF(Line[Asset Group]="","",VLOOKUP(Line[Species],hedge_species,2,FALSE))</f>
        <v/>
      </c>
    </row>
    <row r="523" spans="1:36" s="3" customFormat="1" x14ac:dyDescent="0.2">
      <c r="A523" s="3" t="str">
        <f>IF(Line[DWG File Name]="","",Line[DWG File Name])</f>
        <v/>
      </c>
      <c r="B523" s="3" t="str">
        <f>IF(Line[DWG Layer Name]="","",Line[DWG Layer Name])</f>
        <v/>
      </c>
      <c r="C523" s="3" t="str">
        <f>IF(Line[DWG Handle]="","",Line[DWG Handle])</f>
        <v/>
      </c>
      <c r="D523" s="58" t="str">
        <f>IF(Line[Approx Centroid X]="","",Line[Approx Centroid X])</f>
        <v/>
      </c>
      <c r="E523" s="58" t="str">
        <f>IF(Line[Approx Centroid Y]="","",Line[Approx Centroid Y])</f>
        <v/>
      </c>
      <c r="F523" s="3" t="str">
        <f>IF(Line[Replacement Asset]="","",Line[Replacement Asset])</f>
        <v/>
      </c>
      <c r="G523" s="3" t="str">
        <f>IF(Line[Asset ID]="","",UPPER(Line[Asset ID]))</f>
        <v/>
      </c>
      <c r="H523" s="3" t="str">
        <f>IF(Line[Asset Group]="","",VLOOKUP(Line[Asset Group],asset_grp_line,4,FALSE))</f>
        <v/>
      </c>
      <c r="I523" s="3" t="str">
        <f>IF(Line[Asset Group]="","",VLOOKUP(Line[Asset Group],asset_grp_line,2,FALSE))</f>
        <v/>
      </c>
      <c r="J523" s="3" t="str">
        <f>IF(Line[Asset Group]="","",VLOOKUP(Line[Asset Group],asset_grp_line,3,FALSE))</f>
        <v/>
      </c>
      <c r="K523" s="3" t="str">
        <f>IF(Line[Asset Group]="","",VLOOKUP(Line[Asset Type],type_master_list,2,FALSE))</f>
        <v/>
      </c>
      <c r="L523" s="3" t="str">
        <f>IF(Line[Asset Name]="","",PROPER(Line[Asset Name]))</f>
        <v/>
      </c>
      <c r="M523" s="11" t="str">
        <f>IF(Line[Install Date]="","",(Line[Install Date]))</f>
        <v/>
      </c>
      <c r="N523" s="3" t="str">
        <f>IF(Line[Note]="","",PROPER(Line[Note]))</f>
        <v/>
      </c>
      <c r="O523" s="3" t="str">
        <f>IF(Line[Resource Consent Number]="","",UPPER(Line[Resource Consent Number]))</f>
        <v/>
      </c>
      <c r="P523" s="53" t="str">
        <f>IF(Line[Asset Unit Cost]="","",Line[Asset Unit Cost])</f>
        <v/>
      </c>
      <c r="Q523" s="3" t="str">
        <f>IF(Line[Added By]="","",UPPER(Line[Added By]))</f>
        <v/>
      </c>
      <c r="R523" s="11" t="str">
        <f>IF(Line[Added Date]="","",(Line[Added Date]))</f>
        <v/>
      </c>
      <c r="S523" s="3" t="str">
        <f>IF(Line[Z COORD]="","",PROPER(Line[Z COORD]))</f>
        <v/>
      </c>
      <c r="T523" s="3" t="str">
        <f>IF(Line[Asset Description]="","",PROPER(Line[Asset Description]))</f>
        <v/>
      </c>
      <c r="U523" s="3" t="str">
        <f>IF(Line[Asset Group]="","",VLOOKUP(Line[Wall SubType],subdom_master_gdb,2,FALSE))</f>
        <v/>
      </c>
      <c r="V523" s="3" t="str">
        <f>IF(Line[Asset Group]="","",VLOOKUP(Line[Material],material_master,2,FALSE))</f>
        <v/>
      </c>
      <c r="W523" s="3" t="str">
        <f>IF(Line[Height m]="","",Line[Height m])</f>
        <v/>
      </c>
      <c r="X523" s="3" t="str">
        <f>IF(Line[Length m]="","",Line[Length m])</f>
        <v/>
      </c>
      <c r="Y523" s="3" t="str">
        <f>IF(Line[Width m]="","",Line[Width m])</f>
        <v/>
      </c>
      <c r="Z523" s="3" t="str">
        <f>IF(Line[Asset Group]="","",VLOOKUP(Line[Purpose],f_g_function,2,FALSE))</f>
        <v/>
      </c>
      <c r="AA523" s="3" t="str">
        <f>IF(Line[Asset Group]="","",VLOOKUP(Line[Post Material],material_master,2,FALSE))</f>
        <v/>
      </c>
      <c r="AB523" s="3" t="str">
        <f>IF(Line[Pipe Diameter mm]="","",Line[Pipe Diameter mm])</f>
        <v/>
      </c>
      <c r="AC523" s="3" t="str">
        <f>IF(Line[Asset Group]="","",VLOOKUP(Line[Pipe Material],irrigation_pipe_material,2,FALSE))</f>
        <v/>
      </c>
      <c r="AD523" s="3" t="str">
        <f>IF(Line[Asset Group]="","",VLOOKUP(Line[System],irrigation_system,2,FALSE))</f>
        <v/>
      </c>
      <c r="AE523" s="3" t="str">
        <f>IF(Line[Asset Group]="","",VLOOKUP(Line[Status],irrigation_status,2,FALSE))</f>
        <v/>
      </c>
      <c r="AF523" s="3" t="str">
        <f>IF(Line[Asset Group]="","",VLOOKUP(Line[Surface],subdom_master_gdb,2,FALSE))</f>
        <v/>
      </c>
      <c r="AG523" s="3" t="str">
        <f>IF(Line[Surface Layer Depth mm]="","",Line[Surface Layer Depth mm])</f>
        <v/>
      </c>
      <c r="AH523" s="3" t="str">
        <f>IF(Line[Av Width m]="","",Line[Av Width m])</f>
        <v/>
      </c>
      <c r="AI523" s="3" t="str">
        <f>IF(Line[Asset Group]="","",VLOOKUP(Line[Cycle],yes_no,2,FALSE))</f>
        <v/>
      </c>
      <c r="AJ523" s="3" t="str">
        <f>IF(Line[Asset Group]="","",VLOOKUP(Line[Species],hedge_species,2,FALSE))</f>
        <v/>
      </c>
    </row>
    <row r="524" spans="1:36" s="3" customFormat="1" x14ac:dyDescent="0.2">
      <c r="A524" s="3" t="str">
        <f>IF(Line[DWG File Name]="","",Line[DWG File Name])</f>
        <v/>
      </c>
      <c r="B524" s="3" t="str">
        <f>IF(Line[DWG Layer Name]="","",Line[DWG Layer Name])</f>
        <v/>
      </c>
      <c r="C524" s="3" t="str">
        <f>IF(Line[DWG Handle]="","",Line[DWG Handle])</f>
        <v/>
      </c>
      <c r="D524" s="58" t="str">
        <f>IF(Line[Approx Centroid X]="","",Line[Approx Centroid X])</f>
        <v/>
      </c>
      <c r="E524" s="58" t="str">
        <f>IF(Line[Approx Centroid Y]="","",Line[Approx Centroid Y])</f>
        <v/>
      </c>
      <c r="F524" s="3" t="str">
        <f>IF(Line[Replacement Asset]="","",Line[Replacement Asset])</f>
        <v/>
      </c>
      <c r="G524" s="3" t="str">
        <f>IF(Line[Asset ID]="","",UPPER(Line[Asset ID]))</f>
        <v/>
      </c>
      <c r="H524" s="3" t="str">
        <f>IF(Line[Asset Group]="","",VLOOKUP(Line[Asset Group],asset_grp_line,4,FALSE))</f>
        <v/>
      </c>
      <c r="I524" s="3" t="str">
        <f>IF(Line[Asset Group]="","",VLOOKUP(Line[Asset Group],asset_grp_line,2,FALSE))</f>
        <v/>
      </c>
      <c r="J524" s="3" t="str">
        <f>IF(Line[Asset Group]="","",VLOOKUP(Line[Asset Group],asset_grp_line,3,FALSE))</f>
        <v/>
      </c>
      <c r="K524" s="3" t="str">
        <f>IF(Line[Asset Group]="","",VLOOKUP(Line[Asset Type],type_master_list,2,FALSE))</f>
        <v/>
      </c>
      <c r="L524" s="3" t="str">
        <f>IF(Line[Asset Name]="","",PROPER(Line[Asset Name]))</f>
        <v/>
      </c>
      <c r="M524" s="11" t="str">
        <f>IF(Line[Install Date]="","",(Line[Install Date]))</f>
        <v/>
      </c>
      <c r="N524" s="3" t="str">
        <f>IF(Line[Note]="","",PROPER(Line[Note]))</f>
        <v/>
      </c>
      <c r="O524" s="3" t="str">
        <f>IF(Line[Resource Consent Number]="","",UPPER(Line[Resource Consent Number]))</f>
        <v/>
      </c>
      <c r="P524" s="53" t="str">
        <f>IF(Line[Asset Unit Cost]="","",Line[Asset Unit Cost])</f>
        <v/>
      </c>
      <c r="Q524" s="3" t="str">
        <f>IF(Line[Added By]="","",UPPER(Line[Added By]))</f>
        <v/>
      </c>
      <c r="R524" s="11" t="str">
        <f>IF(Line[Added Date]="","",(Line[Added Date]))</f>
        <v/>
      </c>
      <c r="S524" s="3" t="str">
        <f>IF(Line[Z COORD]="","",PROPER(Line[Z COORD]))</f>
        <v/>
      </c>
      <c r="T524" s="3" t="str">
        <f>IF(Line[Asset Description]="","",PROPER(Line[Asset Description]))</f>
        <v/>
      </c>
      <c r="U524" s="3" t="str">
        <f>IF(Line[Asset Group]="","",VLOOKUP(Line[Wall SubType],subdom_master_gdb,2,FALSE))</f>
        <v/>
      </c>
      <c r="V524" s="3" t="str">
        <f>IF(Line[Asset Group]="","",VLOOKUP(Line[Material],material_master,2,FALSE))</f>
        <v/>
      </c>
      <c r="W524" s="3" t="str">
        <f>IF(Line[Height m]="","",Line[Height m])</f>
        <v/>
      </c>
      <c r="X524" s="3" t="str">
        <f>IF(Line[Length m]="","",Line[Length m])</f>
        <v/>
      </c>
      <c r="Y524" s="3" t="str">
        <f>IF(Line[Width m]="","",Line[Width m])</f>
        <v/>
      </c>
      <c r="Z524" s="3" t="str">
        <f>IF(Line[Asset Group]="","",VLOOKUP(Line[Purpose],f_g_function,2,FALSE))</f>
        <v/>
      </c>
      <c r="AA524" s="3" t="str">
        <f>IF(Line[Asset Group]="","",VLOOKUP(Line[Post Material],material_master,2,FALSE))</f>
        <v/>
      </c>
      <c r="AB524" s="3" t="str">
        <f>IF(Line[Pipe Diameter mm]="","",Line[Pipe Diameter mm])</f>
        <v/>
      </c>
      <c r="AC524" s="3" t="str">
        <f>IF(Line[Asset Group]="","",VLOOKUP(Line[Pipe Material],irrigation_pipe_material,2,FALSE))</f>
        <v/>
      </c>
      <c r="AD524" s="3" t="str">
        <f>IF(Line[Asset Group]="","",VLOOKUP(Line[System],irrigation_system,2,FALSE))</f>
        <v/>
      </c>
      <c r="AE524" s="3" t="str">
        <f>IF(Line[Asset Group]="","",VLOOKUP(Line[Status],irrigation_status,2,FALSE))</f>
        <v/>
      </c>
      <c r="AF524" s="3" t="str">
        <f>IF(Line[Asset Group]="","",VLOOKUP(Line[Surface],subdom_master_gdb,2,FALSE))</f>
        <v/>
      </c>
      <c r="AG524" s="3" t="str">
        <f>IF(Line[Surface Layer Depth mm]="","",Line[Surface Layer Depth mm])</f>
        <v/>
      </c>
      <c r="AH524" s="3" t="str">
        <f>IF(Line[Av Width m]="","",Line[Av Width m])</f>
        <v/>
      </c>
      <c r="AI524" s="3" t="str">
        <f>IF(Line[Asset Group]="","",VLOOKUP(Line[Cycle],yes_no,2,FALSE))</f>
        <v/>
      </c>
      <c r="AJ524" s="3" t="str">
        <f>IF(Line[Asset Group]="","",VLOOKUP(Line[Species],hedge_species,2,FALSE))</f>
        <v/>
      </c>
    </row>
    <row r="525" spans="1:36" s="3" customFormat="1" x14ac:dyDescent="0.2">
      <c r="A525" s="3" t="str">
        <f>IF(Line[DWG File Name]="","",Line[DWG File Name])</f>
        <v/>
      </c>
      <c r="B525" s="3" t="str">
        <f>IF(Line[DWG Layer Name]="","",Line[DWG Layer Name])</f>
        <v/>
      </c>
      <c r="C525" s="3" t="str">
        <f>IF(Line[DWG Handle]="","",Line[DWG Handle])</f>
        <v/>
      </c>
      <c r="D525" s="58" t="str">
        <f>IF(Line[Approx Centroid X]="","",Line[Approx Centroid X])</f>
        <v/>
      </c>
      <c r="E525" s="58" t="str">
        <f>IF(Line[Approx Centroid Y]="","",Line[Approx Centroid Y])</f>
        <v/>
      </c>
      <c r="F525" s="3" t="str">
        <f>IF(Line[Replacement Asset]="","",Line[Replacement Asset])</f>
        <v/>
      </c>
      <c r="G525" s="3" t="str">
        <f>IF(Line[Asset ID]="","",UPPER(Line[Asset ID]))</f>
        <v/>
      </c>
      <c r="H525" s="3" t="str">
        <f>IF(Line[Asset Group]="","",VLOOKUP(Line[Asset Group],asset_grp_line,4,FALSE))</f>
        <v/>
      </c>
      <c r="I525" s="3" t="str">
        <f>IF(Line[Asset Group]="","",VLOOKUP(Line[Asset Group],asset_grp_line,2,FALSE))</f>
        <v/>
      </c>
      <c r="J525" s="3" t="str">
        <f>IF(Line[Asset Group]="","",VLOOKUP(Line[Asset Group],asset_grp_line,3,FALSE))</f>
        <v/>
      </c>
      <c r="K525" s="3" t="str">
        <f>IF(Line[Asset Group]="","",VLOOKUP(Line[Asset Type],type_master_list,2,FALSE))</f>
        <v/>
      </c>
      <c r="L525" s="3" t="str">
        <f>IF(Line[Asset Name]="","",PROPER(Line[Asset Name]))</f>
        <v/>
      </c>
      <c r="M525" s="11" t="str">
        <f>IF(Line[Install Date]="","",(Line[Install Date]))</f>
        <v/>
      </c>
      <c r="N525" s="3" t="str">
        <f>IF(Line[Note]="","",PROPER(Line[Note]))</f>
        <v/>
      </c>
      <c r="O525" s="3" t="str">
        <f>IF(Line[Resource Consent Number]="","",UPPER(Line[Resource Consent Number]))</f>
        <v/>
      </c>
      <c r="P525" s="53" t="str">
        <f>IF(Line[Asset Unit Cost]="","",Line[Asset Unit Cost])</f>
        <v/>
      </c>
      <c r="Q525" s="3" t="str">
        <f>IF(Line[Added By]="","",UPPER(Line[Added By]))</f>
        <v/>
      </c>
      <c r="R525" s="11" t="str">
        <f>IF(Line[Added Date]="","",(Line[Added Date]))</f>
        <v/>
      </c>
      <c r="S525" s="3" t="str">
        <f>IF(Line[Z COORD]="","",PROPER(Line[Z COORD]))</f>
        <v/>
      </c>
      <c r="T525" s="3" t="str">
        <f>IF(Line[Asset Description]="","",PROPER(Line[Asset Description]))</f>
        <v/>
      </c>
      <c r="U525" s="3" t="str">
        <f>IF(Line[Asset Group]="","",VLOOKUP(Line[Wall SubType],subdom_master_gdb,2,FALSE))</f>
        <v/>
      </c>
      <c r="V525" s="3" t="str">
        <f>IF(Line[Asset Group]="","",VLOOKUP(Line[Material],material_master,2,FALSE))</f>
        <v/>
      </c>
      <c r="W525" s="3" t="str">
        <f>IF(Line[Height m]="","",Line[Height m])</f>
        <v/>
      </c>
      <c r="X525" s="3" t="str">
        <f>IF(Line[Length m]="","",Line[Length m])</f>
        <v/>
      </c>
      <c r="Y525" s="3" t="str">
        <f>IF(Line[Width m]="","",Line[Width m])</f>
        <v/>
      </c>
      <c r="Z525" s="3" t="str">
        <f>IF(Line[Asset Group]="","",VLOOKUP(Line[Purpose],f_g_function,2,FALSE))</f>
        <v/>
      </c>
      <c r="AA525" s="3" t="str">
        <f>IF(Line[Asset Group]="","",VLOOKUP(Line[Post Material],material_master,2,FALSE))</f>
        <v/>
      </c>
      <c r="AB525" s="3" t="str">
        <f>IF(Line[Pipe Diameter mm]="","",Line[Pipe Diameter mm])</f>
        <v/>
      </c>
      <c r="AC525" s="3" t="str">
        <f>IF(Line[Asset Group]="","",VLOOKUP(Line[Pipe Material],irrigation_pipe_material,2,FALSE))</f>
        <v/>
      </c>
      <c r="AD525" s="3" t="str">
        <f>IF(Line[Asset Group]="","",VLOOKUP(Line[System],irrigation_system,2,FALSE))</f>
        <v/>
      </c>
      <c r="AE525" s="3" t="str">
        <f>IF(Line[Asset Group]="","",VLOOKUP(Line[Status],irrigation_status,2,FALSE))</f>
        <v/>
      </c>
      <c r="AF525" s="3" t="str">
        <f>IF(Line[Asset Group]="","",VLOOKUP(Line[Surface],subdom_master_gdb,2,FALSE))</f>
        <v/>
      </c>
      <c r="AG525" s="3" t="str">
        <f>IF(Line[Surface Layer Depth mm]="","",Line[Surface Layer Depth mm])</f>
        <v/>
      </c>
      <c r="AH525" s="3" t="str">
        <f>IF(Line[Av Width m]="","",Line[Av Width m])</f>
        <v/>
      </c>
      <c r="AI525" s="3" t="str">
        <f>IF(Line[Asset Group]="","",VLOOKUP(Line[Cycle],yes_no,2,FALSE))</f>
        <v/>
      </c>
      <c r="AJ525" s="3" t="str">
        <f>IF(Line[Asset Group]="","",VLOOKUP(Line[Species],hedge_species,2,FALSE))</f>
        <v/>
      </c>
    </row>
    <row r="526" spans="1:36" s="3" customFormat="1" x14ac:dyDescent="0.2">
      <c r="A526" s="3" t="str">
        <f>IF(Line[DWG File Name]="","",Line[DWG File Name])</f>
        <v/>
      </c>
      <c r="B526" s="3" t="str">
        <f>IF(Line[DWG Layer Name]="","",Line[DWG Layer Name])</f>
        <v/>
      </c>
      <c r="C526" s="3" t="str">
        <f>IF(Line[DWG Handle]="","",Line[DWG Handle])</f>
        <v/>
      </c>
      <c r="D526" s="58" t="str">
        <f>IF(Line[Approx Centroid X]="","",Line[Approx Centroid X])</f>
        <v/>
      </c>
      <c r="E526" s="58" t="str">
        <f>IF(Line[Approx Centroid Y]="","",Line[Approx Centroid Y])</f>
        <v/>
      </c>
      <c r="F526" s="3" t="str">
        <f>IF(Line[Replacement Asset]="","",Line[Replacement Asset])</f>
        <v/>
      </c>
      <c r="G526" s="3" t="str">
        <f>IF(Line[Asset ID]="","",UPPER(Line[Asset ID]))</f>
        <v/>
      </c>
      <c r="H526" s="3" t="str">
        <f>IF(Line[Asset Group]="","",VLOOKUP(Line[Asset Group],asset_grp_line,4,FALSE))</f>
        <v/>
      </c>
      <c r="I526" s="3" t="str">
        <f>IF(Line[Asset Group]="","",VLOOKUP(Line[Asset Group],asset_grp_line,2,FALSE))</f>
        <v/>
      </c>
      <c r="J526" s="3" t="str">
        <f>IF(Line[Asset Group]="","",VLOOKUP(Line[Asset Group],asset_grp_line,3,FALSE))</f>
        <v/>
      </c>
      <c r="K526" s="3" t="str">
        <f>IF(Line[Asset Group]="","",VLOOKUP(Line[Asset Type],type_master_list,2,FALSE))</f>
        <v/>
      </c>
      <c r="L526" s="3" t="str">
        <f>IF(Line[Asset Name]="","",PROPER(Line[Asset Name]))</f>
        <v/>
      </c>
      <c r="M526" s="11" t="str">
        <f>IF(Line[Install Date]="","",(Line[Install Date]))</f>
        <v/>
      </c>
      <c r="N526" s="3" t="str">
        <f>IF(Line[Note]="","",PROPER(Line[Note]))</f>
        <v/>
      </c>
      <c r="O526" s="3" t="str">
        <f>IF(Line[Resource Consent Number]="","",UPPER(Line[Resource Consent Number]))</f>
        <v/>
      </c>
      <c r="P526" s="53" t="str">
        <f>IF(Line[Asset Unit Cost]="","",Line[Asset Unit Cost])</f>
        <v/>
      </c>
      <c r="Q526" s="3" t="str">
        <f>IF(Line[Added By]="","",UPPER(Line[Added By]))</f>
        <v/>
      </c>
      <c r="R526" s="11" t="str">
        <f>IF(Line[Added Date]="","",(Line[Added Date]))</f>
        <v/>
      </c>
      <c r="S526" s="3" t="str">
        <f>IF(Line[Z COORD]="","",PROPER(Line[Z COORD]))</f>
        <v/>
      </c>
      <c r="T526" s="3" t="str">
        <f>IF(Line[Asset Description]="","",PROPER(Line[Asset Description]))</f>
        <v/>
      </c>
      <c r="U526" s="3" t="str">
        <f>IF(Line[Asset Group]="","",VLOOKUP(Line[Wall SubType],subdom_master_gdb,2,FALSE))</f>
        <v/>
      </c>
      <c r="V526" s="3" t="str">
        <f>IF(Line[Asset Group]="","",VLOOKUP(Line[Material],material_master,2,FALSE))</f>
        <v/>
      </c>
      <c r="W526" s="3" t="str">
        <f>IF(Line[Height m]="","",Line[Height m])</f>
        <v/>
      </c>
      <c r="X526" s="3" t="str">
        <f>IF(Line[Length m]="","",Line[Length m])</f>
        <v/>
      </c>
      <c r="Y526" s="3" t="str">
        <f>IF(Line[Width m]="","",Line[Width m])</f>
        <v/>
      </c>
      <c r="Z526" s="3" t="str">
        <f>IF(Line[Asset Group]="","",VLOOKUP(Line[Purpose],f_g_function,2,FALSE))</f>
        <v/>
      </c>
      <c r="AA526" s="3" t="str">
        <f>IF(Line[Asset Group]="","",VLOOKUP(Line[Post Material],material_master,2,FALSE))</f>
        <v/>
      </c>
      <c r="AB526" s="3" t="str">
        <f>IF(Line[Pipe Diameter mm]="","",Line[Pipe Diameter mm])</f>
        <v/>
      </c>
      <c r="AC526" s="3" t="str">
        <f>IF(Line[Asset Group]="","",VLOOKUP(Line[Pipe Material],irrigation_pipe_material,2,FALSE))</f>
        <v/>
      </c>
      <c r="AD526" s="3" t="str">
        <f>IF(Line[Asset Group]="","",VLOOKUP(Line[System],irrigation_system,2,FALSE))</f>
        <v/>
      </c>
      <c r="AE526" s="3" t="str">
        <f>IF(Line[Asset Group]="","",VLOOKUP(Line[Status],irrigation_status,2,FALSE))</f>
        <v/>
      </c>
      <c r="AF526" s="3" t="str">
        <f>IF(Line[Asset Group]="","",VLOOKUP(Line[Surface],subdom_master_gdb,2,FALSE))</f>
        <v/>
      </c>
      <c r="AG526" s="3" t="str">
        <f>IF(Line[Surface Layer Depth mm]="","",Line[Surface Layer Depth mm])</f>
        <v/>
      </c>
      <c r="AH526" s="3" t="str">
        <f>IF(Line[Av Width m]="","",Line[Av Width m])</f>
        <v/>
      </c>
      <c r="AI526" s="3" t="str">
        <f>IF(Line[Asset Group]="","",VLOOKUP(Line[Cycle],yes_no,2,FALSE))</f>
        <v/>
      </c>
      <c r="AJ526" s="3" t="str">
        <f>IF(Line[Asset Group]="","",VLOOKUP(Line[Species],hedge_species,2,FALSE))</f>
        <v/>
      </c>
    </row>
    <row r="527" spans="1:36" s="3" customFormat="1" x14ac:dyDescent="0.2">
      <c r="A527" s="3" t="str">
        <f>IF(Line[DWG File Name]="","",Line[DWG File Name])</f>
        <v/>
      </c>
      <c r="B527" s="3" t="str">
        <f>IF(Line[DWG Layer Name]="","",Line[DWG Layer Name])</f>
        <v/>
      </c>
      <c r="C527" s="3" t="str">
        <f>IF(Line[DWG Handle]="","",Line[DWG Handle])</f>
        <v/>
      </c>
      <c r="D527" s="58" t="str">
        <f>IF(Line[Approx Centroid X]="","",Line[Approx Centroid X])</f>
        <v/>
      </c>
      <c r="E527" s="58" t="str">
        <f>IF(Line[Approx Centroid Y]="","",Line[Approx Centroid Y])</f>
        <v/>
      </c>
      <c r="F527" s="3" t="str">
        <f>IF(Line[Replacement Asset]="","",Line[Replacement Asset])</f>
        <v/>
      </c>
      <c r="G527" s="3" t="str">
        <f>IF(Line[Asset ID]="","",UPPER(Line[Asset ID]))</f>
        <v/>
      </c>
      <c r="H527" s="3" t="str">
        <f>IF(Line[Asset Group]="","",VLOOKUP(Line[Asset Group],asset_grp_line,4,FALSE))</f>
        <v/>
      </c>
      <c r="I527" s="3" t="str">
        <f>IF(Line[Asset Group]="","",VLOOKUP(Line[Asset Group],asset_grp_line,2,FALSE))</f>
        <v/>
      </c>
      <c r="J527" s="3" t="str">
        <f>IF(Line[Asset Group]="","",VLOOKUP(Line[Asset Group],asset_grp_line,3,FALSE))</f>
        <v/>
      </c>
      <c r="K527" s="3" t="str">
        <f>IF(Line[Asset Group]="","",VLOOKUP(Line[Asset Type],type_master_list,2,FALSE))</f>
        <v/>
      </c>
      <c r="L527" s="3" t="str">
        <f>IF(Line[Asset Name]="","",PROPER(Line[Asset Name]))</f>
        <v/>
      </c>
      <c r="M527" s="11" t="str">
        <f>IF(Line[Install Date]="","",(Line[Install Date]))</f>
        <v/>
      </c>
      <c r="N527" s="3" t="str">
        <f>IF(Line[Note]="","",PROPER(Line[Note]))</f>
        <v/>
      </c>
      <c r="O527" s="3" t="str">
        <f>IF(Line[Resource Consent Number]="","",UPPER(Line[Resource Consent Number]))</f>
        <v/>
      </c>
      <c r="P527" s="53" t="str">
        <f>IF(Line[Asset Unit Cost]="","",Line[Asset Unit Cost])</f>
        <v/>
      </c>
      <c r="Q527" s="3" t="str">
        <f>IF(Line[Added By]="","",UPPER(Line[Added By]))</f>
        <v/>
      </c>
      <c r="R527" s="11" t="str">
        <f>IF(Line[Added Date]="","",(Line[Added Date]))</f>
        <v/>
      </c>
      <c r="S527" s="3" t="str">
        <f>IF(Line[Z COORD]="","",PROPER(Line[Z COORD]))</f>
        <v/>
      </c>
      <c r="T527" s="3" t="str">
        <f>IF(Line[Asset Description]="","",PROPER(Line[Asset Description]))</f>
        <v/>
      </c>
      <c r="U527" s="3" t="str">
        <f>IF(Line[Asset Group]="","",VLOOKUP(Line[Wall SubType],subdom_master_gdb,2,FALSE))</f>
        <v/>
      </c>
      <c r="V527" s="3" t="str">
        <f>IF(Line[Asset Group]="","",VLOOKUP(Line[Material],material_master,2,FALSE))</f>
        <v/>
      </c>
      <c r="W527" s="3" t="str">
        <f>IF(Line[Height m]="","",Line[Height m])</f>
        <v/>
      </c>
      <c r="X527" s="3" t="str">
        <f>IF(Line[Length m]="","",Line[Length m])</f>
        <v/>
      </c>
      <c r="Y527" s="3" t="str">
        <f>IF(Line[Width m]="","",Line[Width m])</f>
        <v/>
      </c>
      <c r="Z527" s="3" t="str">
        <f>IF(Line[Asset Group]="","",VLOOKUP(Line[Purpose],f_g_function,2,FALSE))</f>
        <v/>
      </c>
      <c r="AA527" s="3" t="str">
        <f>IF(Line[Asset Group]="","",VLOOKUP(Line[Post Material],material_master,2,FALSE))</f>
        <v/>
      </c>
      <c r="AB527" s="3" t="str">
        <f>IF(Line[Pipe Diameter mm]="","",Line[Pipe Diameter mm])</f>
        <v/>
      </c>
      <c r="AC527" s="3" t="str">
        <f>IF(Line[Asset Group]="","",VLOOKUP(Line[Pipe Material],irrigation_pipe_material,2,FALSE))</f>
        <v/>
      </c>
      <c r="AD527" s="3" t="str">
        <f>IF(Line[Asset Group]="","",VLOOKUP(Line[System],irrigation_system,2,FALSE))</f>
        <v/>
      </c>
      <c r="AE527" s="3" t="str">
        <f>IF(Line[Asset Group]="","",VLOOKUP(Line[Status],irrigation_status,2,FALSE))</f>
        <v/>
      </c>
      <c r="AF527" s="3" t="str">
        <f>IF(Line[Asset Group]="","",VLOOKUP(Line[Surface],subdom_master_gdb,2,FALSE))</f>
        <v/>
      </c>
      <c r="AG527" s="3" t="str">
        <f>IF(Line[Surface Layer Depth mm]="","",Line[Surface Layer Depth mm])</f>
        <v/>
      </c>
      <c r="AH527" s="3" t="str">
        <f>IF(Line[Av Width m]="","",Line[Av Width m])</f>
        <v/>
      </c>
      <c r="AI527" s="3" t="str">
        <f>IF(Line[Asset Group]="","",VLOOKUP(Line[Cycle],yes_no,2,FALSE))</f>
        <v/>
      </c>
      <c r="AJ527" s="3" t="str">
        <f>IF(Line[Asset Group]="","",VLOOKUP(Line[Species],hedge_species,2,FALSE))</f>
        <v/>
      </c>
    </row>
    <row r="528" spans="1:36" s="3" customFormat="1" x14ac:dyDescent="0.2">
      <c r="A528" s="3" t="str">
        <f>IF(Line[DWG File Name]="","",Line[DWG File Name])</f>
        <v/>
      </c>
      <c r="B528" s="3" t="str">
        <f>IF(Line[DWG Layer Name]="","",Line[DWG Layer Name])</f>
        <v/>
      </c>
      <c r="C528" s="3" t="str">
        <f>IF(Line[DWG Handle]="","",Line[DWG Handle])</f>
        <v/>
      </c>
      <c r="D528" s="58" t="str">
        <f>IF(Line[Approx Centroid X]="","",Line[Approx Centroid X])</f>
        <v/>
      </c>
      <c r="E528" s="58" t="str">
        <f>IF(Line[Approx Centroid Y]="","",Line[Approx Centroid Y])</f>
        <v/>
      </c>
      <c r="F528" s="3" t="str">
        <f>IF(Line[Replacement Asset]="","",Line[Replacement Asset])</f>
        <v/>
      </c>
      <c r="G528" s="3" t="str">
        <f>IF(Line[Asset ID]="","",UPPER(Line[Asset ID]))</f>
        <v/>
      </c>
      <c r="H528" s="3" t="str">
        <f>IF(Line[Asset Group]="","",VLOOKUP(Line[Asset Group],asset_grp_line,4,FALSE))</f>
        <v/>
      </c>
      <c r="I528" s="3" t="str">
        <f>IF(Line[Asset Group]="","",VLOOKUP(Line[Asset Group],asset_grp_line,2,FALSE))</f>
        <v/>
      </c>
      <c r="J528" s="3" t="str">
        <f>IF(Line[Asset Group]="","",VLOOKUP(Line[Asset Group],asset_grp_line,3,FALSE))</f>
        <v/>
      </c>
      <c r="K528" s="3" t="str">
        <f>IF(Line[Asset Group]="","",VLOOKUP(Line[Asset Type],type_master_list,2,FALSE))</f>
        <v/>
      </c>
      <c r="L528" s="3" t="str">
        <f>IF(Line[Asset Name]="","",PROPER(Line[Asset Name]))</f>
        <v/>
      </c>
      <c r="M528" s="11" t="str">
        <f>IF(Line[Install Date]="","",(Line[Install Date]))</f>
        <v/>
      </c>
      <c r="N528" s="3" t="str">
        <f>IF(Line[Note]="","",PROPER(Line[Note]))</f>
        <v/>
      </c>
      <c r="O528" s="3" t="str">
        <f>IF(Line[Resource Consent Number]="","",UPPER(Line[Resource Consent Number]))</f>
        <v/>
      </c>
      <c r="P528" s="53" t="str">
        <f>IF(Line[Asset Unit Cost]="","",Line[Asset Unit Cost])</f>
        <v/>
      </c>
      <c r="Q528" s="3" t="str">
        <f>IF(Line[Added By]="","",UPPER(Line[Added By]))</f>
        <v/>
      </c>
      <c r="R528" s="11" t="str">
        <f>IF(Line[Added Date]="","",(Line[Added Date]))</f>
        <v/>
      </c>
      <c r="S528" s="3" t="str">
        <f>IF(Line[Z COORD]="","",PROPER(Line[Z COORD]))</f>
        <v/>
      </c>
      <c r="T528" s="3" t="str">
        <f>IF(Line[Asset Description]="","",PROPER(Line[Asset Description]))</f>
        <v/>
      </c>
      <c r="U528" s="3" t="str">
        <f>IF(Line[Asset Group]="","",VLOOKUP(Line[Wall SubType],subdom_master_gdb,2,FALSE))</f>
        <v/>
      </c>
      <c r="V528" s="3" t="str">
        <f>IF(Line[Asset Group]="","",VLOOKUP(Line[Material],material_master,2,FALSE))</f>
        <v/>
      </c>
      <c r="W528" s="3" t="str">
        <f>IF(Line[Height m]="","",Line[Height m])</f>
        <v/>
      </c>
      <c r="X528" s="3" t="str">
        <f>IF(Line[Length m]="","",Line[Length m])</f>
        <v/>
      </c>
      <c r="Y528" s="3" t="str">
        <f>IF(Line[Width m]="","",Line[Width m])</f>
        <v/>
      </c>
      <c r="Z528" s="3" t="str">
        <f>IF(Line[Asset Group]="","",VLOOKUP(Line[Purpose],f_g_function,2,FALSE))</f>
        <v/>
      </c>
      <c r="AA528" s="3" t="str">
        <f>IF(Line[Asset Group]="","",VLOOKUP(Line[Post Material],material_master,2,FALSE))</f>
        <v/>
      </c>
      <c r="AB528" s="3" t="str">
        <f>IF(Line[Pipe Diameter mm]="","",Line[Pipe Diameter mm])</f>
        <v/>
      </c>
      <c r="AC528" s="3" t="str">
        <f>IF(Line[Asset Group]="","",VLOOKUP(Line[Pipe Material],irrigation_pipe_material,2,FALSE))</f>
        <v/>
      </c>
      <c r="AD528" s="3" t="str">
        <f>IF(Line[Asset Group]="","",VLOOKUP(Line[System],irrigation_system,2,FALSE))</f>
        <v/>
      </c>
      <c r="AE528" s="3" t="str">
        <f>IF(Line[Asset Group]="","",VLOOKUP(Line[Status],irrigation_status,2,FALSE))</f>
        <v/>
      </c>
      <c r="AF528" s="3" t="str">
        <f>IF(Line[Asset Group]="","",VLOOKUP(Line[Surface],subdom_master_gdb,2,FALSE))</f>
        <v/>
      </c>
      <c r="AG528" s="3" t="str">
        <f>IF(Line[Surface Layer Depth mm]="","",Line[Surface Layer Depth mm])</f>
        <v/>
      </c>
      <c r="AH528" s="3" t="str">
        <f>IF(Line[Av Width m]="","",Line[Av Width m])</f>
        <v/>
      </c>
      <c r="AI528" s="3" t="str">
        <f>IF(Line[Asset Group]="","",VLOOKUP(Line[Cycle],yes_no,2,FALSE))</f>
        <v/>
      </c>
      <c r="AJ528" s="3" t="str">
        <f>IF(Line[Asset Group]="","",VLOOKUP(Line[Species],hedge_species,2,FALSE))</f>
        <v/>
      </c>
    </row>
    <row r="529" spans="1:36" s="3" customFormat="1" x14ac:dyDescent="0.2">
      <c r="A529" s="3" t="str">
        <f>IF(Line[DWG File Name]="","",Line[DWG File Name])</f>
        <v/>
      </c>
      <c r="B529" s="3" t="str">
        <f>IF(Line[DWG Layer Name]="","",Line[DWG Layer Name])</f>
        <v/>
      </c>
      <c r="C529" s="3" t="str">
        <f>IF(Line[DWG Handle]="","",Line[DWG Handle])</f>
        <v/>
      </c>
      <c r="D529" s="58" t="str">
        <f>IF(Line[Approx Centroid X]="","",Line[Approx Centroid X])</f>
        <v/>
      </c>
      <c r="E529" s="58" t="str">
        <f>IF(Line[Approx Centroid Y]="","",Line[Approx Centroid Y])</f>
        <v/>
      </c>
      <c r="F529" s="3" t="str">
        <f>IF(Line[Replacement Asset]="","",Line[Replacement Asset])</f>
        <v/>
      </c>
      <c r="G529" s="3" t="str">
        <f>IF(Line[Asset ID]="","",UPPER(Line[Asset ID]))</f>
        <v/>
      </c>
      <c r="H529" s="3" t="str">
        <f>IF(Line[Asset Group]="","",VLOOKUP(Line[Asset Group],asset_grp_line,4,FALSE))</f>
        <v/>
      </c>
      <c r="I529" s="3" t="str">
        <f>IF(Line[Asset Group]="","",VLOOKUP(Line[Asset Group],asset_grp_line,2,FALSE))</f>
        <v/>
      </c>
      <c r="J529" s="3" t="str">
        <f>IF(Line[Asset Group]="","",VLOOKUP(Line[Asset Group],asset_grp_line,3,FALSE))</f>
        <v/>
      </c>
      <c r="K529" s="3" t="str">
        <f>IF(Line[Asset Group]="","",VLOOKUP(Line[Asset Type],type_master_list,2,FALSE))</f>
        <v/>
      </c>
      <c r="L529" s="3" t="str">
        <f>IF(Line[Asset Name]="","",PROPER(Line[Asset Name]))</f>
        <v/>
      </c>
      <c r="M529" s="11" t="str">
        <f>IF(Line[Install Date]="","",(Line[Install Date]))</f>
        <v/>
      </c>
      <c r="N529" s="3" t="str">
        <f>IF(Line[Note]="","",PROPER(Line[Note]))</f>
        <v/>
      </c>
      <c r="O529" s="3" t="str">
        <f>IF(Line[Resource Consent Number]="","",UPPER(Line[Resource Consent Number]))</f>
        <v/>
      </c>
      <c r="P529" s="53" t="str">
        <f>IF(Line[Asset Unit Cost]="","",Line[Asset Unit Cost])</f>
        <v/>
      </c>
      <c r="Q529" s="3" t="str">
        <f>IF(Line[Added By]="","",UPPER(Line[Added By]))</f>
        <v/>
      </c>
      <c r="R529" s="11" t="str">
        <f>IF(Line[Added Date]="","",(Line[Added Date]))</f>
        <v/>
      </c>
      <c r="S529" s="3" t="str">
        <f>IF(Line[Z COORD]="","",PROPER(Line[Z COORD]))</f>
        <v/>
      </c>
      <c r="T529" s="3" t="str">
        <f>IF(Line[Asset Description]="","",PROPER(Line[Asset Description]))</f>
        <v/>
      </c>
      <c r="U529" s="3" t="str">
        <f>IF(Line[Asset Group]="","",VLOOKUP(Line[Wall SubType],subdom_master_gdb,2,FALSE))</f>
        <v/>
      </c>
      <c r="V529" s="3" t="str">
        <f>IF(Line[Asset Group]="","",VLOOKUP(Line[Material],material_master,2,FALSE))</f>
        <v/>
      </c>
      <c r="W529" s="3" t="str">
        <f>IF(Line[Height m]="","",Line[Height m])</f>
        <v/>
      </c>
      <c r="X529" s="3" t="str">
        <f>IF(Line[Length m]="","",Line[Length m])</f>
        <v/>
      </c>
      <c r="Y529" s="3" t="str">
        <f>IF(Line[Width m]="","",Line[Width m])</f>
        <v/>
      </c>
      <c r="Z529" s="3" t="str">
        <f>IF(Line[Asset Group]="","",VLOOKUP(Line[Purpose],f_g_function,2,FALSE))</f>
        <v/>
      </c>
      <c r="AA529" s="3" t="str">
        <f>IF(Line[Asset Group]="","",VLOOKUP(Line[Post Material],material_master,2,FALSE))</f>
        <v/>
      </c>
      <c r="AB529" s="3" t="str">
        <f>IF(Line[Pipe Diameter mm]="","",Line[Pipe Diameter mm])</f>
        <v/>
      </c>
      <c r="AC529" s="3" t="str">
        <f>IF(Line[Asset Group]="","",VLOOKUP(Line[Pipe Material],irrigation_pipe_material,2,FALSE))</f>
        <v/>
      </c>
      <c r="AD529" s="3" t="str">
        <f>IF(Line[Asset Group]="","",VLOOKUP(Line[System],irrigation_system,2,FALSE))</f>
        <v/>
      </c>
      <c r="AE529" s="3" t="str">
        <f>IF(Line[Asset Group]="","",VLOOKUP(Line[Status],irrigation_status,2,FALSE))</f>
        <v/>
      </c>
      <c r="AF529" s="3" t="str">
        <f>IF(Line[Asset Group]="","",VLOOKUP(Line[Surface],subdom_master_gdb,2,FALSE))</f>
        <v/>
      </c>
      <c r="AG529" s="3" t="str">
        <f>IF(Line[Surface Layer Depth mm]="","",Line[Surface Layer Depth mm])</f>
        <v/>
      </c>
      <c r="AH529" s="3" t="str">
        <f>IF(Line[Av Width m]="","",Line[Av Width m])</f>
        <v/>
      </c>
      <c r="AI529" s="3" t="str">
        <f>IF(Line[Asset Group]="","",VLOOKUP(Line[Cycle],yes_no,2,FALSE))</f>
        <v/>
      </c>
      <c r="AJ529" s="3" t="str">
        <f>IF(Line[Asset Group]="","",VLOOKUP(Line[Species],hedge_species,2,FALSE))</f>
        <v/>
      </c>
    </row>
    <row r="530" spans="1:36" s="3" customFormat="1" x14ac:dyDescent="0.2">
      <c r="A530" s="3" t="str">
        <f>IF(Line[DWG File Name]="","",Line[DWG File Name])</f>
        <v/>
      </c>
      <c r="B530" s="3" t="str">
        <f>IF(Line[DWG Layer Name]="","",Line[DWG Layer Name])</f>
        <v/>
      </c>
      <c r="C530" s="3" t="str">
        <f>IF(Line[DWG Handle]="","",Line[DWG Handle])</f>
        <v/>
      </c>
      <c r="D530" s="58" t="str">
        <f>IF(Line[Approx Centroid X]="","",Line[Approx Centroid X])</f>
        <v/>
      </c>
      <c r="E530" s="58" t="str">
        <f>IF(Line[Approx Centroid Y]="","",Line[Approx Centroid Y])</f>
        <v/>
      </c>
      <c r="F530" s="3" t="str">
        <f>IF(Line[Replacement Asset]="","",Line[Replacement Asset])</f>
        <v/>
      </c>
      <c r="G530" s="3" t="str">
        <f>IF(Line[Asset ID]="","",UPPER(Line[Asset ID]))</f>
        <v/>
      </c>
      <c r="H530" s="3" t="str">
        <f>IF(Line[Asset Group]="","",VLOOKUP(Line[Asset Group],asset_grp_line,4,FALSE))</f>
        <v/>
      </c>
      <c r="I530" s="3" t="str">
        <f>IF(Line[Asset Group]="","",VLOOKUP(Line[Asset Group],asset_grp_line,2,FALSE))</f>
        <v/>
      </c>
      <c r="J530" s="3" t="str">
        <f>IF(Line[Asset Group]="","",VLOOKUP(Line[Asset Group],asset_grp_line,3,FALSE))</f>
        <v/>
      </c>
      <c r="K530" s="3" t="str">
        <f>IF(Line[Asset Group]="","",VLOOKUP(Line[Asset Type],type_master_list,2,FALSE))</f>
        <v/>
      </c>
      <c r="L530" s="3" t="str">
        <f>IF(Line[Asset Name]="","",PROPER(Line[Asset Name]))</f>
        <v/>
      </c>
      <c r="M530" s="11" t="str">
        <f>IF(Line[Install Date]="","",(Line[Install Date]))</f>
        <v/>
      </c>
      <c r="N530" s="3" t="str">
        <f>IF(Line[Note]="","",PROPER(Line[Note]))</f>
        <v/>
      </c>
      <c r="O530" s="3" t="str">
        <f>IF(Line[Resource Consent Number]="","",UPPER(Line[Resource Consent Number]))</f>
        <v/>
      </c>
      <c r="P530" s="53" t="str">
        <f>IF(Line[Asset Unit Cost]="","",Line[Asset Unit Cost])</f>
        <v/>
      </c>
      <c r="Q530" s="3" t="str">
        <f>IF(Line[Added By]="","",UPPER(Line[Added By]))</f>
        <v/>
      </c>
      <c r="R530" s="11" t="str">
        <f>IF(Line[Added Date]="","",(Line[Added Date]))</f>
        <v/>
      </c>
      <c r="S530" s="3" t="str">
        <f>IF(Line[Z COORD]="","",PROPER(Line[Z COORD]))</f>
        <v/>
      </c>
      <c r="T530" s="3" t="str">
        <f>IF(Line[Asset Description]="","",PROPER(Line[Asset Description]))</f>
        <v/>
      </c>
      <c r="U530" s="3" t="str">
        <f>IF(Line[Asset Group]="","",VLOOKUP(Line[Wall SubType],subdom_master_gdb,2,FALSE))</f>
        <v/>
      </c>
      <c r="V530" s="3" t="str">
        <f>IF(Line[Asset Group]="","",VLOOKUP(Line[Material],material_master,2,FALSE))</f>
        <v/>
      </c>
      <c r="W530" s="3" t="str">
        <f>IF(Line[Height m]="","",Line[Height m])</f>
        <v/>
      </c>
      <c r="X530" s="3" t="str">
        <f>IF(Line[Length m]="","",Line[Length m])</f>
        <v/>
      </c>
      <c r="Y530" s="3" t="str">
        <f>IF(Line[Width m]="","",Line[Width m])</f>
        <v/>
      </c>
      <c r="Z530" s="3" t="str">
        <f>IF(Line[Asset Group]="","",VLOOKUP(Line[Purpose],f_g_function,2,FALSE))</f>
        <v/>
      </c>
      <c r="AA530" s="3" t="str">
        <f>IF(Line[Asset Group]="","",VLOOKUP(Line[Post Material],material_master,2,FALSE))</f>
        <v/>
      </c>
      <c r="AB530" s="3" t="str">
        <f>IF(Line[Pipe Diameter mm]="","",Line[Pipe Diameter mm])</f>
        <v/>
      </c>
      <c r="AC530" s="3" t="str">
        <f>IF(Line[Asset Group]="","",VLOOKUP(Line[Pipe Material],irrigation_pipe_material,2,FALSE))</f>
        <v/>
      </c>
      <c r="AD530" s="3" t="str">
        <f>IF(Line[Asset Group]="","",VLOOKUP(Line[System],irrigation_system,2,FALSE))</f>
        <v/>
      </c>
      <c r="AE530" s="3" t="str">
        <f>IF(Line[Asset Group]="","",VLOOKUP(Line[Status],irrigation_status,2,FALSE))</f>
        <v/>
      </c>
      <c r="AF530" s="3" t="str">
        <f>IF(Line[Asset Group]="","",VLOOKUP(Line[Surface],subdom_master_gdb,2,FALSE))</f>
        <v/>
      </c>
      <c r="AG530" s="3" t="str">
        <f>IF(Line[Surface Layer Depth mm]="","",Line[Surface Layer Depth mm])</f>
        <v/>
      </c>
      <c r="AH530" s="3" t="str">
        <f>IF(Line[Av Width m]="","",Line[Av Width m])</f>
        <v/>
      </c>
      <c r="AI530" s="3" t="str">
        <f>IF(Line[Asset Group]="","",VLOOKUP(Line[Cycle],yes_no,2,FALSE))</f>
        <v/>
      </c>
      <c r="AJ530" s="3" t="str">
        <f>IF(Line[Asset Group]="","",VLOOKUP(Line[Species],hedge_species,2,FALSE))</f>
        <v/>
      </c>
    </row>
    <row r="531" spans="1:36" s="3" customFormat="1" x14ac:dyDescent="0.2">
      <c r="A531" s="3" t="str">
        <f>IF(Line[DWG File Name]="","",Line[DWG File Name])</f>
        <v/>
      </c>
      <c r="B531" s="3" t="str">
        <f>IF(Line[DWG Layer Name]="","",Line[DWG Layer Name])</f>
        <v/>
      </c>
      <c r="C531" s="3" t="str">
        <f>IF(Line[DWG Handle]="","",Line[DWG Handle])</f>
        <v/>
      </c>
      <c r="D531" s="58" t="str">
        <f>IF(Line[Approx Centroid X]="","",Line[Approx Centroid X])</f>
        <v/>
      </c>
      <c r="E531" s="58" t="str">
        <f>IF(Line[Approx Centroid Y]="","",Line[Approx Centroid Y])</f>
        <v/>
      </c>
      <c r="F531" s="3" t="str">
        <f>IF(Line[Replacement Asset]="","",Line[Replacement Asset])</f>
        <v/>
      </c>
      <c r="G531" s="3" t="str">
        <f>IF(Line[Asset ID]="","",UPPER(Line[Asset ID]))</f>
        <v/>
      </c>
      <c r="H531" s="3" t="str">
        <f>IF(Line[Asset Group]="","",VLOOKUP(Line[Asset Group],asset_grp_line,4,FALSE))</f>
        <v/>
      </c>
      <c r="I531" s="3" t="str">
        <f>IF(Line[Asset Group]="","",VLOOKUP(Line[Asset Group],asset_grp_line,2,FALSE))</f>
        <v/>
      </c>
      <c r="J531" s="3" t="str">
        <f>IF(Line[Asset Group]="","",VLOOKUP(Line[Asset Group],asset_grp_line,3,FALSE))</f>
        <v/>
      </c>
      <c r="K531" s="3" t="str">
        <f>IF(Line[Asset Group]="","",VLOOKUP(Line[Asset Type],type_master_list,2,FALSE))</f>
        <v/>
      </c>
      <c r="L531" s="3" t="str">
        <f>IF(Line[Asset Name]="","",PROPER(Line[Asset Name]))</f>
        <v/>
      </c>
      <c r="M531" s="11" t="str">
        <f>IF(Line[Install Date]="","",(Line[Install Date]))</f>
        <v/>
      </c>
      <c r="N531" s="3" t="str">
        <f>IF(Line[Note]="","",PROPER(Line[Note]))</f>
        <v/>
      </c>
      <c r="O531" s="3" t="str">
        <f>IF(Line[Resource Consent Number]="","",UPPER(Line[Resource Consent Number]))</f>
        <v/>
      </c>
      <c r="P531" s="53" t="str">
        <f>IF(Line[Asset Unit Cost]="","",Line[Asset Unit Cost])</f>
        <v/>
      </c>
      <c r="Q531" s="3" t="str">
        <f>IF(Line[Added By]="","",UPPER(Line[Added By]))</f>
        <v/>
      </c>
      <c r="R531" s="11" t="str">
        <f>IF(Line[Added Date]="","",(Line[Added Date]))</f>
        <v/>
      </c>
      <c r="S531" s="3" t="str">
        <f>IF(Line[Z COORD]="","",PROPER(Line[Z COORD]))</f>
        <v/>
      </c>
      <c r="T531" s="3" t="str">
        <f>IF(Line[Asset Description]="","",PROPER(Line[Asset Description]))</f>
        <v/>
      </c>
      <c r="U531" s="3" t="str">
        <f>IF(Line[Asset Group]="","",VLOOKUP(Line[Wall SubType],subdom_master_gdb,2,FALSE))</f>
        <v/>
      </c>
      <c r="V531" s="3" t="str">
        <f>IF(Line[Asset Group]="","",VLOOKUP(Line[Material],material_master,2,FALSE))</f>
        <v/>
      </c>
      <c r="W531" s="3" t="str">
        <f>IF(Line[Height m]="","",Line[Height m])</f>
        <v/>
      </c>
      <c r="X531" s="3" t="str">
        <f>IF(Line[Length m]="","",Line[Length m])</f>
        <v/>
      </c>
      <c r="Y531" s="3" t="str">
        <f>IF(Line[Width m]="","",Line[Width m])</f>
        <v/>
      </c>
      <c r="Z531" s="3" t="str">
        <f>IF(Line[Asset Group]="","",VLOOKUP(Line[Purpose],f_g_function,2,FALSE))</f>
        <v/>
      </c>
      <c r="AA531" s="3" t="str">
        <f>IF(Line[Asset Group]="","",VLOOKUP(Line[Post Material],material_master,2,FALSE))</f>
        <v/>
      </c>
      <c r="AB531" s="3" t="str">
        <f>IF(Line[Pipe Diameter mm]="","",Line[Pipe Diameter mm])</f>
        <v/>
      </c>
      <c r="AC531" s="3" t="str">
        <f>IF(Line[Asset Group]="","",VLOOKUP(Line[Pipe Material],irrigation_pipe_material,2,FALSE))</f>
        <v/>
      </c>
      <c r="AD531" s="3" t="str">
        <f>IF(Line[Asset Group]="","",VLOOKUP(Line[System],irrigation_system,2,FALSE))</f>
        <v/>
      </c>
      <c r="AE531" s="3" t="str">
        <f>IF(Line[Asset Group]="","",VLOOKUP(Line[Status],irrigation_status,2,FALSE))</f>
        <v/>
      </c>
      <c r="AF531" s="3" t="str">
        <f>IF(Line[Asset Group]="","",VLOOKUP(Line[Surface],subdom_master_gdb,2,FALSE))</f>
        <v/>
      </c>
      <c r="AG531" s="3" t="str">
        <f>IF(Line[Surface Layer Depth mm]="","",Line[Surface Layer Depth mm])</f>
        <v/>
      </c>
      <c r="AH531" s="3" t="str">
        <f>IF(Line[Av Width m]="","",Line[Av Width m])</f>
        <v/>
      </c>
      <c r="AI531" s="3" t="str">
        <f>IF(Line[Asset Group]="","",VLOOKUP(Line[Cycle],yes_no,2,FALSE))</f>
        <v/>
      </c>
      <c r="AJ531" s="3" t="str">
        <f>IF(Line[Asset Group]="","",VLOOKUP(Line[Species],hedge_species,2,FALSE))</f>
        <v/>
      </c>
    </row>
    <row r="532" spans="1:36" s="3" customFormat="1" x14ac:dyDescent="0.2">
      <c r="A532" s="3" t="str">
        <f>IF(Line[DWG File Name]="","",Line[DWG File Name])</f>
        <v/>
      </c>
      <c r="B532" s="3" t="str">
        <f>IF(Line[DWG Layer Name]="","",Line[DWG Layer Name])</f>
        <v/>
      </c>
      <c r="C532" s="3" t="str">
        <f>IF(Line[DWG Handle]="","",Line[DWG Handle])</f>
        <v/>
      </c>
      <c r="D532" s="58" t="str">
        <f>IF(Line[Approx Centroid X]="","",Line[Approx Centroid X])</f>
        <v/>
      </c>
      <c r="E532" s="58" t="str">
        <f>IF(Line[Approx Centroid Y]="","",Line[Approx Centroid Y])</f>
        <v/>
      </c>
      <c r="F532" s="3" t="str">
        <f>IF(Line[Replacement Asset]="","",Line[Replacement Asset])</f>
        <v/>
      </c>
      <c r="G532" s="3" t="str">
        <f>IF(Line[Asset ID]="","",UPPER(Line[Asset ID]))</f>
        <v/>
      </c>
      <c r="H532" s="3" t="str">
        <f>IF(Line[Asset Group]="","",VLOOKUP(Line[Asset Group],asset_grp_line,4,FALSE))</f>
        <v/>
      </c>
      <c r="I532" s="3" t="str">
        <f>IF(Line[Asset Group]="","",VLOOKUP(Line[Asset Group],asset_grp_line,2,FALSE))</f>
        <v/>
      </c>
      <c r="J532" s="3" t="str">
        <f>IF(Line[Asset Group]="","",VLOOKUP(Line[Asset Group],asset_grp_line,3,FALSE))</f>
        <v/>
      </c>
      <c r="K532" s="3" t="str">
        <f>IF(Line[Asset Group]="","",VLOOKUP(Line[Asset Type],type_master_list,2,FALSE))</f>
        <v/>
      </c>
      <c r="L532" s="3" t="str">
        <f>IF(Line[Asset Name]="","",PROPER(Line[Asset Name]))</f>
        <v/>
      </c>
      <c r="M532" s="11" t="str">
        <f>IF(Line[Install Date]="","",(Line[Install Date]))</f>
        <v/>
      </c>
      <c r="N532" s="3" t="str">
        <f>IF(Line[Note]="","",PROPER(Line[Note]))</f>
        <v/>
      </c>
      <c r="O532" s="3" t="str">
        <f>IF(Line[Resource Consent Number]="","",UPPER(Line[Resource Consent Number]))</f>
        <v/>
      </c>
      <c r="P532" s="53" t="str">
        <f>IF(Line[Asset Unit Cost]="","",Line[Asset Unit Cost])</f>
        <v/>
      </c>
      <c r="Q532" s="3" t="str">
        <f>IF(Line[Added By]="","",UPPER(Line[Added By]))</f>
        <v/>
      </c>
      <c r="R532" s="11" t="str">
        <f>IF(Line[Added Date]="","",(Line[Added Date]))</f>
        <v/>
      </c>
      <c r="S532" s="3" t="str">
        <f>IF(Line[Z COORD]="","",PROPER(Line[Z COORD]))</f>
        <v/>
      </c>
      <c r="T532" s="3" t="str">
        <f>IF(Line[Asset Description]="","",PROPER(Line[Asset Description]))</f>
        <v/>
      </c>
      <c r="U532" s="3" t="str">
        <f>IF(Line[Asset Group]="","",VLOOKUP(Line[Wall SubType],subdom_master_gdb,2,FALSE))</f>
        <v/>
      </c>
      <c r="V532" s="3" t="str">
        <f>IF(Line[Asset Group]="","",VLOOKUP(Line[Material],material_master,2,FALSE))</f>
        <v/>
      </c>
      <c r="W532" s="3" t="str">
        <f>IF(Line[Height m]="","",Line[Height m])</f>
        <v/>
      </c>
      <c r="X532" s="3" t="str">
        <f>IF(Line[Length m]="","",Line[Length m])</f>
        <v/>
      </c>
      <c r="Y532" s="3" t="str">
        <f>IF(Line[Width m]="","",Line[Width m])</f>
        <v/>
      </c>
      <c r="Z532" s="3" t="str">
        <f>IF(Line[Asset Group]="","",VLOOKUP(Line[Purpose],f_g_function,2,FALSE))</f>
        <v/>
      </c>
      <c r="AA532" s="3" t="str">
        <f>IF(Line[Asset Group]="","",VLOOKUP(Line[Post Material],material_master,2,FALSE))</f>
        <v/>
      </c>
      <c r="AB532" s="3" t="str">
        <f>IF(Line[Pipe Diameter mm]="","",Line[Pipe Diameter mm])</f>
        <v/>
      </c>
      <c r="AC532" s="3" t="str">
        <f>IF(Line[Asset Group]="","",VLOOKUP(Line[Pipe Material],irrigation_pipe_material,2,FALSE))</f>
        <v/>
      </c>
      <c r="AD532" s="3" t="str">
        <f>IF(Line[Asset Group]="","",VLOOKUP(Line[System],irrigation_system,2,FALSE))</f>
        <v/>
      </c>
      <c r="AE532" s="3" t="str">
        <f>IF(Line[Asset Group]="","",VLOOKUP(Line[Status],irrigation_status,2,FALSE))</f>
        <v/>
      </c>
      <c r="AF532" s="3" t="str">
        <f>IF(Line[Asset Group]="","",VLOOKUP(Line[Surface],subdom_master_gdb,2,FALSE))</f>
        <v/>
      </c>
      <c r="AG532" s="3" t="str">
        <f>IF(Line[Surface Layer Depth mm]="","",Line[Surface Layer Depth mm])</f>
        <v/>
      </c>
      <c r="AH532" s="3" t="str">
        <f>IF(Line[Av Width m]="","",Line[Av Width m])</f>
        <v/>
      </c>
      <c r="AI532" s="3" t="str">
        <f>IF(Line[Asset Group]="","",VLOOKUP(Line[Cycle],yes_no,2,FALSE))</f>
        <v/>
      </c>
      <c r="AJ532" s="3" t="str">
        <f>IF(Line[Asset Group]="","",VLOOKUP(Line[Species],hedge_species,2,FALSE))</f>
        <v/>
      </c>
    </row>
    <row r="533" spans="1:36" s="3" customFormat="1" x14ac:dyDescent="0.2">
      <c r="A533" s="3" t="str">
        <f>IF(Line[DWG File Name]="","",Line[DWG File Name])</f>
        <v/>
      </c>
      <c r="B533" s="3" t="str">
        <f>IF(Line[DWG Layer Name]="","",Line[DWG Layer Name])</f>
        <v/>
      </c>
      <c r="C533" s="3" t="str">
        <f>IF(Line[DWG Handle]="","",Line[DWG Handle])</f>
        <v/>
      </c>
      <c r="D533" s="58" t="str">
        <f>IF(Line[Approx Centroid X]="","",Line[Approx Centroid X])</f>
        <v/>
      </c>
      <c r="E533" s="58" t="str">
        <f>IF(Line[Approx Centroid Y]="","",Line[Approx Centroid Y])</f>
        <v/>
      </c>
      <c r="F533" s="3" t="str">
        <f>IF(Line[Replacement Asset]="","",Line[Replacement Asset])</f>
        <v/>
      </c>
      <c r="G533" s="3" t="str">
        <f>IF(Line[Asset ID]="","",UPPER(Line[Asset ID]))</f>
        <v/>
      </c>
      <c r="H533" s="3" t="str">
        <f>IF(Line[Asset Group]="","",VLOOKUP(Line[Asset Group],asset_grp_line,4,FALSE))</f>
        <v/>
      </c>
      <c r="I533" s="3" t="str">
        <f>IF(Line[Asset Group]="","",VLOOKUP(Line[Asset Group],asset_grp_line,2,FALSE))</f>
        <v/>
      </c>
      <c r="J533" s="3" t="str">
        <f>IF(Line[Asset Group]="","",VLOOKUP(Line[Asset Group],asset_grp_line,3,FALSE))</f>
        <v/>
      </c>
      <c r="K533" s="3" t="str">
        <f>IF(Line[Asset Group]="","",VLOOKUP(Line[Asset Type],type_master_list,2,FALSE))</f>
        <v/>
      </c>
      <c r="L533" s="3" t="str">
        <f>IF(Line[Asset Name]="","",PROPER(Line[Asset Name]))</f>
        <v/>
      </c>
      <c r="M533" s="11" t="str">
        <f>IF(Line[Install Date]="","",(Line[Install Date]))</f>
        <v/>
      </c>
      <c r="N533" s="3" t="str">
        <f>IF(Line[Note]="","",PROPER(Line[Note]))</f>
        <v/>
      </c>
      <c r="O533" s="3" t="str">
        <f>IF(Line[Resource Consent Number]="","",UPPER(Line[Resource Consent Number]))</f>
        <v/>
      </c>
      <c r="P533" s="53" t="str">
        <f>IF(Line[Asset Unit Cost]="","",Line[Asset Unit Cost])</f>
        <v/>
      </c>
      <c r="Q533" s="3" t="str">
        <f>IF(Line[Added By]="","",UPPER(Line[Added By]))</f>
        <v/>
      </c>
      <c r="R533" s="11" t="str">
        <f>IF(Line[Added Date]="","",(Line[Added Date]))</f>
        <v/>
      </c>
      <c r="S533" s="3" t="str">
        <f>IF(Line[Z COORD]="","",PROPER(Line[Z COORD]))</f>
        <v/>
      </c>
      <c r="T533" s="3" t="str">
        <f>IF(Line[Asset Description]="","",PROPER(Line[Asset Description]))</f>
        <v/>
      </c>
      <c r="U533" s="3" t="str">
        <f>IF(Line[Asset Group]="","",VLOOKUP(Line[Wall SubType],subdom_master_gdb,2,FALSE))</f>
        <v/>
      </c>
      <c r="V533" s="3" t="str">
        <f>IF(Line[Asset Group]="","",VLOOKUP(Line[Material],material_master,2,FALSE))</f>
        <v/>
      </c>
      <c r="W533" s="3" t="str">
        <f>IF(Line[Height m]="","",Line[Height m])</f>
        <v/>
      </c>
      <c r="X533" s="3" t="str">
        <f>IF(Line[Length m]="","",Line[Length m])</f>
        <v/>
      </c>
      <c r="Y533" s="3" t="str">
        <f>IF(Line[Width m]="","",Line[Width m])</f>
        <v/>
      </c>
      <c r="Z533" s="3" t="str">
        <f>IF(Line[Asset Group]="","",VLOOKUP(Line[Purpose],f_g_function,2,FALSE))</f>
        <v/>
      </c>
      <c r="AA533" s="3" t="str">
        <f>IF(Line[Asset Group]="","",VLOOKUP(Line[Post Material],material_master,2,FALSE))</f>
        <v/>
      </c>
      <c r="AB533" s="3" t="str">
        <f>IF(Line[Pipe Diameter mm]="","",Line[Pipe Diameter mm])</f>
        <v/>
      </c>
      <c r="AC533" s="3" t="str">
        <f>IF(Line[Asset Group]="","",VLOOKUP(Line[Pipe Material],irrigation_pipe_material,2,FALSE))</f>
        <v/>
      </c>
      <c r="AD533" s="3" t="str">
        <f>IF(Line[Asset Group]="","",VLOOKUP(Line[System],irrigation_system,2,FALSE))</f>
        <v/>
      </c>
      <c r="AE533" s="3" t="str">
        <f>IF(Line[Asset Group]="","",VLOOKUP(Line[Status],irrigation_status,2,FALSE))</f>
        <v/>
      </c>
      <c r="AF533" s="3" t="str">
        <f>IF(Line[Asset Group]="","",VLOOKUP(Line[Surface],subdom_master_gdb,2,FALSE))</f>
        <v/>
      </c>
      <c r="AG533" s="3" t="str">
        <f>IF(Line[Surface Layer Depth mm]="","",Line[Surface Layer Depth mm])</f>
        <v/>
      </c>
      <c r="AH533" s="3" t="str">
        <f>IF(Line[Av Width m]="","",Line[Av Width m])</f>
        <v/>
      </c>
      <c r="AI533" s="3" t="str">
        <f>IF(Line[Asset Group]="","",VLOOKUP(Line[Cycle],yes_no,2,FALSE))</f>
        <v/>
      </c>
      <c r="AJ533" s="3" t="str">
        <f>IF(Line[Asset Group]="","",VLOOKUP(Line[Species],hedge_species,2,FALSE))</f>
        <v/>
      </c>
    </row>
    <row r="534" spans="1:36" s="3" customFormat="1" x14ac:dyDescent="0.2">
      <c r="A534" s="3" t="str">
        <f>IF(Line[DWG File Name]="","",Line[DWG File Name])</f>
        <v/>
      </c>
      <c r="B534" s="3" t="str">
        <f>IF(Line[DWG Layer Name]="","",Line[DWG Layer Name])</f>
        <v/>
      </c>
      <c r="C534" s="3" t="str">
        <f>IF(Line[DWG Handle]="","",Line[DWG Handle])</f>
        <v/>
      </c>
      <c r="D534" s="58" t="str">
        <f>IF(Line[Approx Centroid X]="","",Line[Approx Centroid X])</f>
        <v/>
      </c>
      <c r="E534" s="58" t="str">
        <f>IF(Line[Approx Centroid Y]="","",Line[Approx Centroid Y])</f>
        <v/>
      </c>
      <c r="F534" s="3" t="str">
        <f>IF(Line[Replacement Asset]="","",Line[Replacement Asset])</f>
        <v/>
      </c>
      <c r="G534" s="3" t="str">
        <f>IF(Line[Asset ID]="","",UPPER(Line[Asset ID]))</f>
        <v/>
      </c>
      <c r="H534" s="3" t="str">
        <f>IF(Line[Asset Group]="","",VLOOKUP(Line[Asset Group],asset_grp_line,4,FALSE))</f>
        <v/>
      </c>
      <c r="I534" s="3" t="str">
        <f>IF(Line[Asset Group]="","",VLOOKUP(Line[Asset Group],asset_grp_line,2,FALSE))</f>
        <v/>
      </c>
      <c r="J534" s="3" t="str">
        <f>IF(Line[Asset Group]="","",VLOOKUP(Line[Asset Group],asset_grp_line,3,FALSE))</f>
        <v/>
      </c>
      <c r="K534" s="3" t="str">
        <f>IF(Line[Asset Group]="","",VLOOKUP(Line[Asset Type],type_master_list,2,FALSE))</f>
        <v/>
      </c>
      <c r="L534" s="3" t="str">
        <f>IF(Line[Asset Name]="","",PROPER(Line[Asset Name]))</f>
        <v/>
      </c>
      <c r="M534" s="11" t="str">
        <f>IF(Line[Install Date]="","",(Line[Install Date]))</f>
        <v/>
      </c>
      <c r="N534" s="3" t="str">
        <f>IF(Line[Note]="","",PROPER(Line[Note]))</f>
        <v/>
      </c>
      <c r="O534" s="3" t="str">
        <f>IF(Line[Resource Consent Number]="","",UPPER(Line[Resource Consent Number]))</f>
        <v/>
      </c>
      <c r="P534" s="53" t="str">
        <f>IF(Line[Asset Unit Cost]="","",Line[Asset Unit Cost])</f>
        <v/>
      </c>
      <c r="Q534" s="3" t="str">
        <f>IF(Line[Added By]="","",UPPER(Line[Added By]))</f>
        <v/>
      </c>
      <c r="R534" s="11" t="str">
        <f>IF(Line[Added Date]="","",(Line[Added Date]))</f>
        <v/>
      </c>
      <c r="S534" s="3" t="str">
        <f>IF(Line[Z COORD]="","",PROPER(Line[Z COORD]))</f>
        <v/>
      </c>
      <c r="T534" s="3" t="str">
        <f>IF(Line[Asset Description]="","",PROPER(Line[Asset Description]))</f>
        <v/>
      </c>
      <c r="U534" s="3" t="str">
        <f>IF(Line[Asset Group]="","",VLOOKUP(Line[Wall SubType],subdom_master_gdb,2,FALSE))</f>
        <v/>
      </c>
      <c r="V534" s="3" t="str">
        <f>IF(Line[Asset Group]="","",VLOOKUP(Line[Material],material_master,2,FALSE))</f>
        <v/>
      </c>
      <c r="W534" s="3" t="str">
        <f>IF(Line[Height m]="","",Line[Height m])</f>
        <v/>
      </c>
      <c r="X534" s="3" t="str">
        <f>IF(Line[Length m]="","",Line[Length m])</f>
        <v/>
      </c>
      <c r="Y534" s="3" t="str">
        <f>IF(Line[Width m]="","",Line[Width m])</f>
        <v/>
      </c>
      <c r="Z534" s="3" t="str">
        <f>IF(Line[Asset Group]="","",VLOOKUP(Line[Purpose],f_g_function,2,FALSE))</f>
        <v/>
      </c>
      <c r="AA534" s="3" t="str">
        <f>IF(Line[Asset Group]="","",VLOOKUP(Line[Post Material],material_master,2,FALSE))</f>
        <v/>
      </c>
      <c r="AB534" s="3" t="str">
        <f>IF(Line[Pipe Diameter mm]="","",Line[Pipe Diameter mm])</f>
        <v/>
      </c>
      <c r="AC534" s="3" t="str">
        <f>IF(Line[Asset Group]="","",VLOOKUP(Line[Pipe Material],irrigation_pipe_material,2,FALSE))</f>
        <v/>
      </c>
      <c r="AD534" s="3" t="str">
        <f>IF(Line[Asset Group]="","",VLOOKUP(Line[System],irrigation_system,2,FALSE))</f>
        <v/>
      </c>
      <c r="AE534" s="3" t="str">
        <f>IF(Line[Asset Group]="","",VLOOKUP(Line[Status],irrigation_status,2,FALSE))</f>
        <v/>
      </c>
      <c r="AF534" s="3" t="str">
        <f>IF(Line[Asset Group]="","",VLOOKUP(Line[Surface],subdom_master_gdb,2,FALSE))</f>
        <v/>
      </c>
      <c r="AG534" s="3" t="str">
        <f>IF(Line[Surface Layer Depth mm]="","",Line[Surface Layer Depth mm])</f>
        <v/>
      </c>
      <c r="AH534" s="3" t="str">
        <f>IF(Line[Av Width m]="","",Line[Av Width m])</f>
        <v/>
      </c>
      <c r="AI534" s="3" t="str">
        <f>IF(Line[Asset Group]="","",VLOOKUP(Line[Cycle],yes_no,2,FALSE))</f>
        <v/>
      </c>
      <c r="AJ534" s="3" t="str">
        <f>IF(Line[Asset Group]="","",VLOOKUP(Line[Species],hedge_species,2,FALSE))</f>
        <v/>
      </c>
    </row>
    <row r="535" spans="1:36" s="3" customFormat="1" x14ac:dyDescent="0.2">
      <c r="A535" s="3" t="str">
        <f>IF(Line[DWG File Name]="","",Line[DWG File Name])</f>
        <v/>
      </c>
      <c r="B535" s="3" t="str">
        <f>IF(Line[DWG Layer Name]="","",Line[DWG Layer Name])</f>
        <v/>
      </c>
      <c r="C535" s="3" t="str">
        <f>IF(Line[DWG Handle]="","",Line[DWG Handle])</f>
        <v/>
      </c>
      <c r="D535" s="58" t="str">
        <f>IF(Line[Approx Centroid X]="","",Line[Approx Centroid X])</f>
        <v/>
      </c>
      <c r="E535" s="58" t="str">
        <f>IF(Line[Approx Centroid Y]="","",Line[Approx Centroid Y])</f>
        <v/>
      </c>
      <c r="F535" s="3" t="str">
        <f>IF(Line[Replacement Asset]="","",Line[Replacement Asset])</f>
        <v/>
      </c>
      <c r="G535" s="3" t="str">
        <f>IF(Line[Asset ID]="","",UPPER(Line[Asset ID]))</f>
        <v/>
      </c>
      <c r="H535" s="3" t="str">
        <f>IF(Line[Asset Group]="","",VLOOKUP(Line[Asset Group],asset_grp_line,4,FALSE))</f>
        <v/>
      </c>
      <c r="I535" s="3" t="str">
        <f>IF(Line[Asset Group]="","",VLOOKUP(Line[Asset Group],asset_grp_line,2,FALSE))</f>
        <v/>
      </c>
      <c r="J535" s="3" t="str">
        <f>IF(Line[Asset Group]="","",VLOOKUP(Line[Asset Group],asset_grp_line,3,FALSE))</f>
        <v/>
      </c>
      <c r="K535" s="3" t="str">
        <f>IF(Line[Asset Group]="","",VLOOKUP(Line[Asset Type],type_master_list,2,FALSE))</f>
        <v/>
      </c>
      <c r="L535" s="3" t="str">
        <f>IF(Line[Asset Name]="","",PROPER(Line[Asset Name]))</f>
        <v/>
      </c>
      <c r="M535" s="11" t="str">
        <f>IF(Line[Install Date]="","",(Line[Install Date]))</f>
        <v/>
      </c>
      <c r="N535" s="3" t="str">
        <f>IF(Line[Note]="","",PROPER(Line[Note]))</f>
        <v/>
      </c>
      <c r="O535" s="3" t="str">
        <f>IF(Line[Resource Consent Number]="","",UPPER(Line[Resource Consent Number]))</f>
        <v/>
      </c>
      <c r="P535" s="53" t="str">
        <f>IF(Line[Asset Unit Cost]="","",Line[Asset Unit Cost])</f>
        <v/>
      </c>
      <c r="Q535" s="3" t="str">
        <f>IF(Line[Added By]="","",UPPER(Line[Added By]))</f>
        <v/>
      </c>
      <c r="R535" s="11" t="str">
        <f>IF(Line[Added Date]="","",(Line[Added Date]))</f>
        <v/>
      </c>
      <c r="S535" s="3" t="str">
        <f>IF(Line[Z COORD]="","",PROPER(Line[Z COORD]))</f>
        <v/>
      </c>
      <c r="T535" s="3" t="str">
        <f>IF(Line[Asset Description]="","",PROPER(Line[Asset Description]))</f>
        <v/>
      </c>
      <c r="U535" s="3" t="str">
        <f>IF(Line[Asset Group]="","",VLOOKUP(Line[Wall SubType],subdom_master_gdb,2,FALSE))</f>
        <v/>
      </c>
      <c r="V535" s="3" t="str">
        <f>IF(Line[Asset Group]="","",VLOOKUP(Line[Material],material_master,2,FALSE))</f>
        <v/>
      </c>
      <c r="W535" s="3" t="str">
        <f>IF(Line[Height m]="","",Line[Height m])</f>
        <v/>
      </c>
      <c r="X535" s="3" t="str">
        <f>IF(Line[Length m]="","",Line[Length m])</f>
        <v/>
      </c>
      <c r="Y535" s="3" t="str">
        <f>IF(Line[Width m]="","",Line[Width m])</f>
        <v/>
      </c>
      <c r="Z535" s="3" t="str">
        <f>IF(Line[Asset Group]="","",VLOOKUP(Line[Purpose],f_g_function,2,FALSE))</f>
        <v/>
      </c>
      <c r="AA535" s="3" t="str">
        <f>IF(Line[Asset Group]="","",VLOOKUP(Line[Post Material],material_master,2,FALSE))</f>
        <v/>
      </c>
      <c r="AB535" s="3" t="str">
        <f>IF(Line[Pipe Diameter mm]="","",Line[Pipe Diameter mm])</f>
        <v/>
      </c>
      <c r="AC535" s="3" t="str">
        <f>IF(Line[Asset Group]="","",VLOOKUP(Line[Pipe Material],irrigation_pipe_material,2,FALSE))</f>
        <v/>
      </c>
      <c r="AD535" s="3" t="str">
        <f>IF(Line[Asset Group]="","",VLOOKUP(Line[System],irrigation_system,2,FALSE))</f>
        <v/>
      </c>
      <c r="AE535" s="3" t="str">
        <f>IF(Line[Asset Group]="","",VLOOKUP(Line[Status],irrigation_status,2,FALSE))</f>
        <v/>
      </c>
      <c r="AF535" s="3" t="str">
        <f>IF(Line[Asset Group]="","",VLOOKUP(Line[Surface],subdom_master_gdb,2,FALSE))</f>
        <v/>
      </c>
      <c r="AG535" s="3" t="str">
        <f>IF(Line[Surface Layer Depth mm]="","",Line[Surface Layer Depth mm])</f>
        <v/>
      </c>
      <c r="AH535" s="3" t="str">
        <f>IF(Line[Av Width m]="","",Line[Av Width m])</f>
        <v/>
      </c>
      <c r="AI535" s="3" t="str">
        <f>IF(Line[Asset Group]="","",VLOOKUP(Line[Cycle],yes_no,2,FALSE))</f>
        <v/>
      </c>
      <c r="AJ535" s="3" t="str">
        <f>IF(Line[Asset Group]="","",VLOOKUP(Line[Species],hedge_species,2,FALSE))</f>
        <v/>
      </c>
    </row>
    <row r="536" spans="1:36" s="3" customFormat="1" x14ac:dyDescent="0.2">
      <c r="A536" s="3" t="str">
        <f>IF(Line[DWG File Name]="","",Line[DWG File Name])</f>
        <v/>
      </c>
      <c r="B536" s="3" t="str">
        <f>IF(Line[DWG Layer Name]="","",Line[DWG Layer Name])</f>
        <v/>
      </c>
      <c r="C536" s="3" t="str">
        <f>IF(Line[DWG Handle]="","",Line[DWG Handle])</f>
        <v/>
      </c>
      <c r="D536" s="58" t="str">
        <f>IF(Line[Approx Centroid X]="","",Line[Approx Centroid X])</f>
        <v/>
      </c>
      <c r="E536" s="58" t="str">
        <f>IF(Line[Approx Centroid Y]="","",Line[Approx Centroid Y])</f>
        <v/>
      </c>
      <c r="F536" s="3" t="str">
        <f>IF(Line[Replacement Asset]="","",Line[Replacement Asset])</f>
        <v/>
      </c>
      <c r="G536" s="3" t="str">
        <f>IF(Line[Asset ID]="","",UPPER(Line[Asset ID]))</f>
        <v/>
      </c>
      <c r="H536" s="3" t="str">
        <f>IF(Line[Asset Group]="","",VLOOKUP(Line[Asset Group],asset_grp_line,4,FALSE))</f>
        <v/>
      </c>
      <c r="I536" s="3" t="str">
        <f>IF(Line[Asset Group]="","",VLOOKUP(Line[Asset Group],asset_grp_line,2,FALSE))</f>
        <v/>
      </c>
      <c r="J536" s="3" t="str">
        <f>IF(Line[Asset Group]="","",VLOOKUP(Line[Asset Group],asset_grp_line,3,FALSE))</f>
        <v/>
      </c>
      <c r="K536" s="3" t="str">
        <f>IF(Line[Asset Group]="","",VLOOKUP(Line[Asset Type],type_master_list,2,FALSE))</f>
        <v/>
      </c>
      <c r="L536" s="3" t="str">
        <f>IF(Line[Asset Name]="","",PROPER(Line[Asset Name]))</f>
        <v/>
      </c>
      <c r="M536" s="11" t="str">
        <f>IF(Line[Install Date]="","",(Line[Install Date]))</f>
        <v/>
      </c>
      <c r="N536" s="3" t="str">
        <f>IF(Line[Note]="","",PROPER(Line[Note]))</f>
        <v/>
      </c>
      <c r="O536" s="3" t="str">
        <f>IF(Line[Resource Consent Number]="","",UPPER(Line[Resource Consent Number]))</f>
        <v/>
      </c>
      <c r="P536" s="53" t="str">
        <f>IF(Line[Asset Unit Cost]="","",Line[Asset Unit Cost])</f>
        <v/>
      </c>
      <c r="Q536" s="3" t="str">
        <f>IF(Line[Added By]="","",UPPER(Line[Added By]))</f>
        <v/>
      </c>
      <c r="R536" s="11" t="str">
        <f>IF(Line[Added Date]="","",(Line[Added Date]))</f>
        <v/>
      </c>
      <c r="S536" s="3" t="str">
        <f>IF(Line[Z COORD]="","",PROPER(Line[Z COORD]))</f>
        <v/>
      </c>
      <c r="T536" s="3" t="str">
        <f>IF(Line[Asset Description]="","",PROPER(Line[Asset Description]))</f>
        <v/>
      </c>
      <c r="U536" s="3" t="str">
        <f>IF(Line[Asset Group]="","",VLOOKUP(Line[Wall SubType],subdom_master_gdb,2,FALSE))</f>
        <v/>
      </c>
      <c r="V536" s="3" t="str">
        <f>IF(Line[Asset Group]="","",VLOOKUP(Line[Material],material_master,2,FALSE))</f>
        <v/>
      </c>
      <c r="W536" s="3" t="str">
        <f>IF(Line[Height m]="","",Line[Height m])</f>
        <v/>
      </c>
      <c r="X536" s="3" t="str">
        <f>IF(Line[Length m]="","",Line[Length m])</f>
        <v/>
      </c>
      <c r="Y536" s="3" t="str">
        <f>IF(Line[Width m]="","",Line[Width m])</f>
        <v/>
      </c>
      <c r="Z536" s="3" t="str">
        <f>IF(Line[Asset Group]="","",VLOOKUP(Line[Purpose],f_g_function,2,FALSE))</f>
        <v/>
      </c>
      <c r="AA536" s="3" t="str">
        <f>IF(Line[Asset Group]="","",VLOOKUP(Line[Post Material],material_master,2,FALSE))</f>
        <v/>
      </c>
      <c r="AB536" s="3" t="str">
        <f>IF(Line[Pipe Diameter mm]="","",Line[Pipe Diameter mm])</f>
        <v/>
      </c>
      <c r="AC536" s="3" t="str">
        <f>IF(Line[Asset Group]="","",VLOOKUP(Line[Pipe Material],irrigation_pipe_material,2,FALSE))</f>
        <v/>
      </c>
      <c r="AD536" s="3" t="str">
        <f>IF(Line[Asset Group]="","",VLOOKUP(Line[System],irrigation_system,2,FALSE))</f>
        <v/>
      </c>
      <c r="AE536" s="3" t="str">
        <f>IF(Line[Asset Group]="","",VLOOKUP(Line[Status],irrigation_status,2,FALSE))</f>
        <v/>
      </c>
      <c r="AF536" s="3" t="str">
        <f>IF(Line[Asset Group]="","",VLOOKUP(Line[Surface],subdom_master_gdb,2,FALSE))</f>
        <v/>
      </c>
      <c r="AG536" s="3" t="str">
        <f>IF(Line[Surface Layer Depth mm]="","",Line[Surface Layer Depth mm])</f>
        <v/>
      </c>
      <c r="AH536" s="3" t="str">
        <f>IF(Line[Av Width m]="","",Line[Av Width m])</f>
        <v/>
      </c>
      <c r="AI536" s="3" t="str">
        <f>IF(Line[Asset Group]="","",VLOOKUP(Line[Cycle],yes_no,2,FALSE))</f>
        <v/>
      </c>
      <c r="AJ536" s="3" t="str">
        <f>IF(Line[Asset Group]="","",VLOOKUP(Line[Species],hedge_species,2,FALSE))</f>
        <v/>
      </c>
    </row>
    <row r="537" spans="1:36" s="3" customFormat="1" x14ac:dyDescent="0.2">
      <c r="A537" s="3" t="str">
        <f>IF(Line[DWG File Name]="","",Line[DWG File Name])</f>
        <v/>
      </c>
      <c r="B537" s="3" t="str">
        <f>IF(Line[DWG Layer Name]="","",Line[DWG Layer Name])</f>
        <v/>
      </c>
      <c r="C537" s="3" t="str">
        <f>IF(Line[DWG Handle]="","",Line[DWG Handle])</f>
        <v/>
      </c>
      <c r="D537" s="58" t="str">
        <f>IF(Line[Approx Centroid X]="","",Line[Approx Centroid X])</f>
        <v/>
      </c>
      <c r="E537" s="58" t="str">
        <f>IF(Line[Approx Centroid Y]="","",Line[Approx Centroid Y])</f>
        <v/>
      </c>
      <c r="F537" s="3" t="str">
        <f>IF(Line[Replacement Asset]="","",Line[Replacement Asset])</f>
        <v/>
      </c>
      <c r="G537" s="3" t="str">
        <f>IF(Line[Asset ID]="","",UPPER(Line[Asset ID]))</f>
        <v/>
      </c>
      <c r="H537" s="3" t="str">
        <f>IF(Line[Asset Group]="","",VLOOKUP(Line[Asset Group],asset_grp_line,4,FALSE))</f>
        <v/>
      </c>
      <c r="I537" s="3" t="str">
        <f>IF(Line[Asset Group]="","",VLOOKUP(Line[Asset Group],asset_grp_line,2,FALSE))</f>
        <v/>
      </c>
      <c r="J537" s="3" t="str">
        <f>IF(Line[Asset Group]="","",VLOOKUP(Line[Asset Group],asset_grp_line,3,FALSE))</f>
        <v/>
      </c>
      <c r="K537" s="3" t="str">
        <f>IF(Line[Asset Group]="","",VLOOKUP(Line[Asset Type],type_master_list,2,FALSE))</f>
        <v/>
      </c>
      <c r="L537" s="3" t="str">
        <f>IF(Line[Asset Name]="","",PROPER(Line[Asset Name]))</f>
        <v/>
      </c>
      <c r="M537" s="11" t="str">
        <f>IF(Line[Install Date]="","",(Line[Install Date]))</f>
        <v/>
      </c>
      <c r="N537" s="3" t="str">
        <f>IF(Line[Note]="","",PROPER(Line[Note]))</f>
        <v/>
      </c>
      <c r="O537" s="3" t="str">
        <f>IF(Line[Resource Consent Number]="","",UPPER(Line[Resource Consent Number]))</f>
        <v/>
      </c>
      <c r="P537" s="53" t="str">
        <f>IF(Line[Asset Unit Cost]="","",Line[Asset Unit Cost])</f>
        <v/>
      </c>
      <c r="Q537" s="3" t="str">
        <f>IF(Line[Added By]="","",UPPER(Line[Added By]))</f>
        <v/>
      </c>
      <c r="R537" s="11" t="str">
        <f>IF(Line[Added Date]="","",(Line[Added Date]))</f>
        <v/>
      </c>
      <c r="S537" s="3" t="str">
        <f>IF(Line[Z COORD]="","",PROPER(Line[Z COORD]))</f>
        <v/>
      </c>
      <c r="T537" s="3" t="str">
        <f>IF(Line[Asset Description]="","",PROPER(Line[Asset Description]))</f>
        <v/>
      </c>
      <c r="U537" s="3" t="str">
        <f>IF(Line[Asset Group]="","",VLOOKUP(Line[Wall SubType],subdom_master_gdb,2,FALSE))</f>
        <v/>
      </c>
      <c r="V537" s="3" t="str">
        <f>IF(Line[Asset Group]="","",VLOOKUP(Line[Material],material_master,2,FALSE))</f>
        <v/>
      </c>
      <c r="W537" s="3" t="str">
        <f>IF(Line[Height m]="","",Line[Height m])</f>
        <v/>
      </c>
      <c r="X537" s="3" t="str">
        <f>IF(Line[Length m]="","",Line[Length m])</f>
        <v/>
      </c>
      <c r="Y537" s="3" t="str">
        <f>IF(Line[Width m]="","",Line[Width m])</f>
        <v/>
      </c>
      <c r="Z537" s="3" t="str">
        <f>IF(Line[Asset Group]="","",VLOOKUP(Line[Purpose],f_g_function,2,FALSE))</f>
        <v/>
      </c>
      <c r="AA537" s="3" t="str">
        <f>IF(Line[Asset Group]="","",VLOOKUP(Line[Post Material],material_master,2,FALSE))</f>
        <v/>
      </c>
      <c r="AB537" s="3" t="str">
        <f>IF(Line[Pipe Diameter mm]="","",Line[Pipe Diameter mm])</f>
        <v/>
      </c>
      <c r="AC537" s="3" t="str">
        <f>IF(Line[Asset Group]="","",VLOOKUP(Line[Pipe Material],irrigation_pipe_material,2,FALSE))</f>
        <v/>
      </c>
      <c r="AD537" s="3" t="str">
        <f>IF(Line[Asset Group]="","",VLOOKUP(Line[System],irrigation_system,2,FALSE))</f>
        <v/>
      </c>
      <c r="AE537" s="3" t="str">
        <f>IF(Line[Asset Group]="","",VLOOKUP(Line[Status],irrigation_status,2,FALSE))</f>
        <v/>
      </c>
      <c r="AF537" s="3" t="str">
        <f>IF(Line[Asset Group]="","",VLOOKUP(Line[Surface],subdom_master_gdb,2,FALSE))</f>
        <v/>
      </c>
      <c r="AG537" s="3" t="str">
        <f>IF(Line[Surface Layer Depth mm]="","",Line[Surface Layer Depth mm])</f>
        <v/>
      </c>
      <c r="AH537" s="3" t="str">
        <f>IF(Line[Av Width m]="","",Line[Av Width m])</f>
        <v/>
      </c>
      <c r="AI537" s="3" t="str">
        <f>IF(Line[Asset Group]="","",VLOOKUP(Line[Cycle],yes_no,2,FALSE))</f>
        <v/>
      </c>
      <c r="AJ537" s="3" t="str">
        <f>IF(Line[Asset Group]="","",VLOOKUP(Line[Species],hedge_species,2,FALSE))</f>
        <v/>
      </c>
    </row>
    <row r="538" spans="1:36" s="3" customFormat="1" x14ac:dyDescent="0.2">
      <c r="A538" s="3" t="str">
        <f>IF(Line[DWG File Name]="","",Line[DWG File Name])</f>
        <v/>
      </c>
      <c r="B538" s="3" t="str">
        <f>IF(Line[DWG Layer Name]="","",Line[DWG Layer Name])</f>
        <v/>
      </c>
      <c r="C538" s="3" t="str">
        <f>IF(Line[DWG Handle]="","",Line[DWG Handle])</f>
        <v/>
      </c>
      <c r="D538" s="58" t="str">
        <f>IF(Line[Approx Centroid X]="","",Line[Approx Centroid X])</f>
        <v/>
      </c>
      <c r="E538" s="58" t="str">
        <f>IF(Line[Approx Centroid Y]="","",Line[Approx Centroid Y])</f>
        <v/>
      </c>
      <c r="F538" s="3" t="str">
        <f>IF(Line[Replacement Asset]="","",Line[Replacement Asset])</f>
        <v/>
      </c>
      <c r="G538" s="3" t="str">
        <f>IF(Line[Asset ID]="","",UPPER(Line[Asset ID]))</f>
        <v/>
      </c>
      <c r="H538" s="3" t="str">
        <f>IF(Line[Asset Group]="","",VLOOKUP(Line[Asset Group],asset_grp_line,4,FALSE))</f>
        <v/>
      </c>
      <c r="I538" s="3" t="str">
        <f>IF(Line[Asset Group]="","",VLOOKUP(Line[Asset Group],asset_grp_line,2,FALSE))</f>
        <v/>
      </c>
      <c r="J538" s="3" t="str">
        <f>IF(Line[Asset Group]="","",VLOOKUP(Line[Asset Group],asset_grp_line,3,FALSE))</f>
        <v/>
      </c>
      <c r="K538" s="3" t="str">
        <f>IF(Line[Asset Group]="","",VLOOKUP(Line[Asset Type],type_master_list,2,FALSE))</f>
        <v/>
      </c>
      <c r="L538" s="3" t="str">
        <f>IF(Line[Asset Name]="","",PROPER(Line[Asset Name]))</f>
        <v/>
      </c>
      <c r="M538" s="11" t="str">
        <f>IF(Line[Install Date]="","",(Line[Install Date]))</f>
        <v/>
      </c>
      <c r="N538" s="3" t="str">
        <f>IF(Line[Note]="","",PROPER(Line[Note]))</f>
        <v/>
      </c>
      <c r="O538" s="3" t="str">
        <f>IF(Line[Resource Consent Number]="","",UPPER(Line[Resource Consent Number]))</f>
        <v/>
      </c>
      <c r="P538" s="53" t="str">
        <f>IF(Line[Asset Unit Cost]="","",Line[Asset Unit Cost])</f>
        <v/>
      </c>
      <c r="Q538" s="3" t="str">
        <f>IF(Line[Added By]="","",UPPER(Line[Added By]))</f>
        <v/>
      </c>
      <c r="R538" s="11" t="str">
        <f>IF(Line[Added Date]="","",(Line[Added Date]))</f>
        <v/>
      </c>
      <c r="S538" s="3" t="str">
        <f>IF(Line[Z COORD]="","",PROPER(Line[Z COORD]))</f>
        <v/>
      </c>
      <c r="T538" s="3" t="str">
        <f>IF(Line[Asset Description]="","",PROPER(Line[Asset Description]))</f>
        <v/>
      </c>
      <c r="U538" s="3" t="str">
        <f>IF(Line[Asset Group]="","",VLOOKUP(Line[Wall SubType],subdom_master_gdb,2,FALSE))</f>
        <v/>
      </c>
      <c r="V538" s="3" t="str">
        <f>IF(Line[Asset Group]="","",VLOOKUP(Line[Material],material_master,2,FALSE))</f>
        <v/>
      </c>
      <c r="W538" s="3" t="str">
        <f>IF(Line[Height m]="","",Line[Height m])</f>
        <v/>
      </c>
      <c r="X538" s="3" t="str">
        <f>IF(Line[Length m]="","",Line[Length m])</f>
        <v/>
      </c>
      <c r="Y538" s="3" t="str">
        <f>IF(Line[Width m]="","",Line[Width m])</f>
        <v/>
      </c>
      <c r="Z538" s="3" t="str">
        <f>IF(Line[Asset Group]="","",VLOOKUP(Line[Purpose],f_g_function,2,FALSE))</f>
        <v/>
      </c>
      <c r="AA538" s="3" t="str">
        <f>IF(Line[Asset Group]="","",VLOOKUP(Line[Post Material],material_master,2,FALSE))</f>
        <v/>
      </c>
      <c r="AB538" s="3" t="str">
        <f>IF(Line[Pipe Diameter mm]="","",Line[Pipe Diameter mm])</f>
        <v/>
      </c>
      <c r="AC538" s="3" t="str">
        <f>IF(Line[Asset Group]="","",VLOOKUP(Line[Pipe Material],irrigation_pipe_material,2,FALSE))</f>
        <v/>
      </c>
      <c r="AD538" s="3" t="str">
        <f>IF(Line[Asset Group]="","",VLOOKUP(Line[System],irrigation_system,2,FALSE))</f>
        <v/>
      </c>
      <c r="AE538" s="3" t="str">
        <f>IF(Line[Asset Group]="","",VLOOKUP(Line[Status],irrigation_status,2,FALSE))</f>
        <v/>
      </c>
      <c r="AF538" s="3" t="str">
        <f>IF(Line[Asset Group]="","",VLOOKUP(Line[Surface],subdom_master_gdb,2,FALSE))</f>
        <v/>
      </c>
      <c r="AG538" s="3" t="str">
        <f>IF(Line[Surface Layer Depth mm]="","",Line[Surface Layer Depth mm])</f>
        <v/>
      </c>
      <c r="AH538" s="3" t="str">
        <f>IF(Line[Av Width m]="","",Line[Av Width m])</f>
        <v/>
      </c>
      <c r="AI538" s="3" t="str">
        <f>IF(Line[Asset Group]="","",VLOOKUP(Line[Cycle],yes_no,2,FALSE))</f>
        <v/>
      </c>
      <c r="AJ538" s="3" t="str">
        <f>IF(Line[Asset Group]="","",VLOOKUP(Line[Species],hedge_species,2,FALSE))</f>
        <v/>
      </c>
    </row>
    <row r="539" spans="1:36" s="3" customFormat="1" x14ac:dyDescent="0.2">
      <c r="A539" s="3" t="str">
        <f>IF(Line[DWG File Name]="","",Line[DWG File Name])</f>
        <v/>
      </c>
      <c r="B539" s="3" t="str">
        <f>IF(Line[DWG Layer Name]="","",Line[DWG Layer Name])</f>
        <v/>
      </c>
      <c r="C539" s="3" t="str">
        <f>IF(Line[DWG Handle]="","",Line[DWG Handle])</f>
        <v/>
      </c>
      <c r="D539" s="58" t="str">
        <f>IF(Line[Approx Centroid X]="","",Line[Approx Centroid X])</f>
        <v/>
      </c>
      <c r="E539" s="58" t="str">
        <f>IF(Line[Approx Centroid Y]="","",Line[Approx Centroid Y])</f>
        <v/>
      </c>
      <c r="F539" s="3" t="str">
        <f>IF(Line[Replacement Asset]="","",Line[Replacement Asset])</f>
        <v/>
      </c>
      <c r="G539" s="3" t="str">
        <f>IF(Line[Asset ID]="","",UPPER(Line[Asset ID]))</f>
        <v/>
      </c>
      <c r="H539" s="3" t="str">
        <f>IF(Line[Asset Group]="","",VLOOKUP(Line[Asset Group],asset_grp_line,4,FALSE))</f>
        <v/>
      </c>
      <c r="I539" s="3" t="str">
        <f>IF(Line[Asset Group]="","",VLOOKUP(Line[Asset Group],asset_grp_line,2,FALSE))</f>
        <v/>
      </c>
      <c r="J539" s="3" t="str">
        <f>IF(Line[Asset Group]="","",VLOOKUP(Line[Asset Group],asset_grp_line,3,FALSE))</f>
        <v/>
      </c>
      <c r="K539" s="3" t="str">
        <f>IF(Line[Asset Group]="","",VLOOKUP(Line[Asset Type],type_master_list,2,FALSE))</f>
        <v/>
      </c>
      <c r="L539" s="3" t="str">
        <f>IF(Line[Asset Name]="","",PROPER(Line[Asset Name]))</f>
        <v/>
      </c>
      <c r="M539" s="11" t="str">
        <f>IF(Line[Install Date]="","",(Line[Install Date]))</f>
        <v/>
      </c>
      <c r="N539" s="3" t="str">
        <f>IF(Line[Note]="","",PROPER(Line[Note]))</f>
        <v/>
      </c>
      <c r="O539" s="3" t="str">
        <f>IF(Line[Resource Consent Number]="","",UPPER(Line[Resource Consent Number]))</f>
        <v/>
      </c>
      <c r="P539" s="53" t="str">
        <f>IF(Line[Asset Unit Cost]="","",Line[Asset Unit Cost])</f>
        <v/>
      </c>
      <c r="Q539" s="3" t="str">
        <f>IF(Line[Added By]="","",UPPER(Line[Added By]))</f>
        <v/>
      </c>
      <c r="R539" s="11" t="str">
        <f>IF(Line[Added Date]="","",(Line[Added Date]))</f>
        <v/>
      </c>
      <c r="S539" s="3" t="str">
        <f>IF(Line[Z COORD]="","",PROPER(Line[Z COORD]))</f>
        <v/>
      </c>
      <c r="T539" s="3" t="str">
        <f>IF(Line[Asset Description]="","",PROPER(Line[Asset Description]))</f>
        <v/>
      </c>
      <c r="U539" s="3" t="str">
        <f>IF(Line[Asset Group]="","",VLOOKUP(Line[Wall SubType],subdom_master_gdb,2,FALSE))</f>
        <v/>
      </c>
      <c r="V539" s="3" t="str">
        <f>IF(Line[Asset Group]="","",VLOOKUP(Line[Material],material_master,2,FALSE))</f>
        <v/>
      </c>
      <c r="W539" s="3" t="str">
        <f>IF(Line[Height m]="","",Line[Height m])</f>
        <v/>
      </c>
      <c r="X539" s="3" t="str">
        <f>IF(Line[Length m]="","",Line[Length m])</f>
        <v/>
      </c>
      <c r="Y539" s="3" t="str">
        <f>IF(Line[Width m]="","",Line[Width m])</f>
        <v/>
      </c>
      <c r="Z539" s="3" t="str">
        <f>IF(Line[Asset Group]="","",VLOOKUP(Line[Purpose],f_g_function,2,FALSE))</f>
        <v/>
      </c>
      <c r="AA539" s="3" t="str">
        <f>IF(Line[Asset Group]="","",VLOOKUP(Line[Post Material],material_master,2,FALSE))</f>
        <v/>
      </c>
      <c r="AB539" s="3" t="str">
        <f>IF(Line[Pipe Diameter mm]="","",Line[Pipe Diameter mm])</f>
        <v/>
      </c>
      <c r="AC539" s="3" t="str">
        <f>IF(Line[Asset Group]="","",VLOOKUP(Line[Pipe Material],irrigation_pipe_material,2,FALSE))</f>
        <v/>
      </c>
      <c r="AD539" s="3" t="str">
        <f>IF(Line[Asset Group]="","",VLOOKUP(Line[System],irrigation_system,2,FALSE))</f>
        <v/>
      </c>
      <c r="AE539" s="3" t="str">
        <f>IF(Line[Asset Group]="","",VLOOKUP(Line[Status],irrigation_status,2,FALSE))</f>
        <v/>
      </c>
      <c r="AF539" s="3" t="str">
        <f>IF(Line[Asset Group]="","",VLOOKUP(Line[Surface],subdom_master_gdb,2,FALSE))</f>
        <v/>
      </c>
      <c r="AG539" s="3" t="str">
        <f>IF(Line[Surface Layer Depth mm]="","",Line[Surface Layer Depth mm])</f>
        <v/>
      </c>
      <c r="AH539" s="3" t="str">
        <f>IF(Line[Av Width m]="","",Line[Av Width m])</f>
        <v/>
      </c>
      <c r="AI539" s="3" t="str">
        <f>IF(Line[Asset Group]="","",VLOOKUP(Line[Cycle],yes_no,2,FALSE))</f>
        <v/>
      </c>
      <c r="AJ539" s="3" t="str">
        <f>IF(Line[Asset Group]="","",VLOOKUP(Line[Species],hedge_species,2,FALSE))</f>
        <v/>
      </c>
    </row>
    <row r="540" spans="1:36" s="3" customFormat="1" x14ac:dyDescent="0.2">
      <c r="A540" s="3" t="str">
        <f>IF(Line[DWG File Name]="","",Line[DWG File Name])</f>
        <v/>
      </c>
      <c r="B540" s="3" t="str">
        <f>IF(Line[DWG Layer Name]="","",Line[DWG Layer Name])</f>
        <v/>
      </c>
      <c r="C540" s="3" t="str">
        <f>IF(Line[DWG Handle]="","",Line[DWG Handle])</f>
        <v/>
      </c>
      <c r="D540" s="58" t="str">
        <f>IF(Line[Approx Centroid X]="","",Line[Approx Centroid X])</f>
        <v/>
      </c>
      <c r="E540" s="58" t="str">
        <f>IF(Line[Approx Centroid Y]="","",Line[Approx Centroid Y])</f>
        <v/>
      </c>
      <c r="F540" s="3" t="str">
        <f>IF(Line[Replacement Asset]="","",Line[Replacement Asset])</f>
        <v/>
      </c>
      <c r="G540" s="3" t="str">
        <f>IF(Line[Asset ID]="","",UPPER(Line[Asset ID]))</f>
        <v/>
      </c>
      <c r="H540" s="3" t="str">
        <f>IF(Line[Asset Group]="","",VLOOKUP(Line[Asset Group],asset_grp_line,4,FALSE))</f>
        <v/>
      </c>
      <c r="I540" s="3" t="str">
        <f>IF(Line[Asset Group]="","",VLOOKUP(Line[Asset Group],asset_grp_line,2,FALSE))</f>
        <v/>
      </c>
      <c r="J540" s="3" t="str">
        <f>IF(Line[Asset Group]="","",VLOOKUP(Line[Asset Group],asset_grp_line,3,FALSE))</f>
        <v/>
      </c>
      <c r="K540" s="3" t="str">
        <f>IF(Line[Asset Group]="","",VLOOKUP(Line[Asset Type],type_master_list,2,FALSE))</f>
        <v/>
      </c>
      <c r="L540" s="3" t="str">
        <f>IF(Line[Asset Name]="","",PROPER(Line[Asset Name]))</f>
        <v/>
      </c>
      <c r="M540" s="11" t="str">
        <f>IF(Line[Install Date]="","",(Line[Install Date]))</f>
        <v/>
      </c>
      <c r="N540" s="3" t="str">
        <f>IF(Line[Note]="","",PROPER(Line[Note]))</f>
        <v/>
      </c>
      <c r="O540" s="3" t="str">
        <f>IF(Line[Resource Consent Number]="","",UPPER(Line[Resource Consent Number]))</f>
        <v/>
      </c>
      <c r="P540" s="53" t="str">
        <f>IF(Line[Asset Unit Cost]="","",Line[Asset Unit Cost])</f>
        <v/>
      </c>
      <c r="Q540" s="3" t="str">
        <f>IF(Line[Added By]="","",UPPER(Line[Added By]))</f>
        <v/>
      </c>
      <c r="R540" s="11" t="str">
        <f>IF(Line[Added Date]="","",(Line[Added Date]))</f>
        <v/>
      </c>
      <c r="S540" s="3" t="str">
        <f>IF(Line[Z COORD]="","",PROPER(Line[Z COORD]))</f>
        <v/>
      </c>
      <c r="T540" s="3" t="str">
        <f>IF(Line[Asset Description]="","",PROPER(Line[Asset Description]))</f>
        <v/>
      </c>
      <c r="U540" s="3" t="str">
        <f>IF(Line[Asset Group]="","",VLOOKUP(Line[Wall SubType],subdom_master_gdb,2,FALSE))</f>
        <v/>
      </c>
      <c r="V540" s="3" t="str">
        <f>IF(Line[Asset Group]="","",VLOOKUP(Line[Material],material_master,2,FALSE))</f>
        <v/>
      </c>
      <c r="W540" s="3" t="str">
        <f>IF(Line[Height m]="","",Line[Height m])</f>
        <v/>
      </c>
      <c r="X540" s="3" t="str">
        <f>IF(Line[Length m]="","",Line[Length m])</f>
        <v/>
      </c>
      <c r="Y540" s="3" t="str">
        <f>IF(Line[Width m]="","",Line[Width m])</f>
        <v/>
      </c>
      <c r="Z540" s="3" t="str">
        <f>IF(Line[Asset Group]="","",VLOOKUP(Line[Purpose],f_g_function,2,FALSE))</f>
        <v/>
      </c>
      <c r="AA540" s="3" t="str">
        <f>IF(Line[Asset Group]="","",VLOOKUP(Line[Post Material],material_master,2,FALSE))</f>
        <v/>
      </c>
      <c r="AB540" s="3" t="str">
        <f>IF(Line[Pipe Diameter mm]="","",Line[Pipe Diameter mm])</f>
        <v/>
      </c>
      <c r="AC540" s="3" t="str">
        <f>IF(Line[Asset Group]="","",VLOOKUP(Line[Pipe Material],irrigation_pipe_material,2,FALSE))</f>
        <v/>
      </c>
      <c r="AD540" s="3" t="str">
        <f>IF(Line[Asset Group]="","",VLOOKUP(Line[System],irrigation_system,2,FALSE))</f>
        <v/>
      </c>
      <c r="AE540" s="3" t="str">
        <f>IF(Line[Asset Group]="","",VLOOKUP(Line[Status],irrigation_status,2,FALSE))</f>
        <v/>
      </c>
      <c r="AF540" s="3" t="str">
        <f>IF(Line[Asset Group]="","",VLOOKUP(Line[Surface],subdom_master_gdb,2,FALSE))</f>
        <v/>
      </c>
      <c r="AG540" s="3" t="str">
        <f>IF(Line[Surface Layer Depth mm]="","",Line[Surface Layer Depth mm])</f>
        <v/>
      </c>
      <c r="AH540" s="3" t="str">
        <f>IF(Line[Av Width m]="","",Line[Av Width m])</f>
        <v/>
      </c>
      <c r="AI540" s="3" t="str">
        <f>IF(Line[Asset Group]="","",VLOOKUP(Line[Cycle],yes_no,2,FALSE))</f>
        <v/>
      </c>
      <c r="AJ540" s="3" t="str">
        <f>IF(Line[Asset Group]="","",VLOOKUP(Line[Species],hedge_species,2,FALSE))</f>
        <v/>
      </c>
    </row>
    <row r="541" spans="1:36" s="3" customFormat="1" x14ac:dyDescent="0.2">
      <c r="A541" s="3" t="str">
        <f>IF(Line[DWG File Name]="","",Line[DWG File Name])</f>
        <v/>
      </c>
      <c r="B541" s="3" t="str">
        <f>IF(Line[DWG Layer Name]="","",Line[DWG Layer Name])</f>
        <v/>
      </c>
      <c r="C541" s="3" t="str">
        <f>IF(Line[DWG Handle]="","",Line[DWG Handle])</f>
        <v/>
      </c>
      <c r="D541" s="58" t="str">
        <f>IF(Line[Approx Centroid X]="","",Line[Approx Centroid X])</f>
        <v/>
      </c>
      <c r="E541" s="58" t="str">
        <f>IF(Line[Approx Centroid Y]="","",Line[Approx Centroid Y])</f>
        <v/>
      </c>
      <c r="F541" s="3" t="str">
        <f>IF(Line[Replacement Asset]="","",Line[Replacement Asset])</f>
        <v/>
      </c>
      <c r="G541" s="3" t="str">
        <f>IF(Line[Asset ID]="","",UPPER(Line[Asset ID]))</f>
        <v/>
      </c>
      <c r="H541" s="3" t="str">
        <f>IF(Line[Asset Group]="","",VLOOKUP(Line[Asset Group],asset_grp_line,4,FALSE))</f>
        <v/>
      </c>
      <c r="I541" s="3" t="str">
        <f>IF(Line[Asset Group]="","",VLOOKUP(Line[Asset Group],asset_grp_line,2,FALSE))</f>
        <v/>
      </c>
      <c r="J541" s="3" t="str">
        <f>IF(Line[Asset Group]="","",VLOOKUP(Line[Asset Group],asset_grp_line,3,FALSE))</f>
        <v/>
      </c>
      <c r="K541" s="3" t="str">
        <f>IF(Line[Asset Group]="","",VLOOKUP(Line[Asset Type],type_master_list,2,FALSE))</f>
        <v/>
      </c>
      <c r="L541" s="3" t="str">
        <f>IF(Line[Asset Name]="","",PROPER(Line[Asset Name]))</f>
        <v/>
      </c>
      <c r="M541" s="11" t="str">
        <f>IF(Line[Install Date]="","",(Line[Install Date]))</f>
        <v/>
      </c>
      <c r="N541" s="3" t="str">
        <f>IF(Line[Note]="","",PROPER(Line[Note]))</f>
        <v/>
      </c>
      <c r="O541" s="3" t="str">
        <f>IF(Line[Resource Consent Number]="","",UPPER(Line[Resource Consent Number]))</f>
        <v/>
      </c>
      <c r="P541" s="53" t="str">
        <f>IF(Line[Asset Unit Cost]="","",Line[Asset Unit Cost])</f>
        <v/>
      </c>
      <c r="Q541" s="3" t="str">
        <f>IF(Line[Added By]="","",UPPER(Line[Added By]))</f>
        <v/>
      </c>
      <c r="R541" s="11" t="str">
        <f>IF(Line[Added Date]="","",(Line[Added Date]))</f>
        <v/>
      </c>
      <c r="S541" s="3" t="str">
        <f>IF(Line[Z COORD]="","",PROPER(Line[Z COORD]))</f>
        <v/>
      </c>
      <c r="T541" s="3" t="str">
        <f>IF(Line[Asset Description]="","",PROPER(Line[Asset Description]))</f>
        <v/>
      </c>
      <c r="U541" s="3" t="str">
        <f>IF(Line[Asset Group]="","",VLOOKUP(Line[Wall SubType],subdom_master_gdb,2,FALSE))</f>
        <v/>
      </c>
      <c r="V541" s="3" t="str">
        <f>IF(Line[Asset Group]="","",VLOOKUP(Line[Material],material_master,2,FALSE))</f>
        <v/>
      </c>
      <c r="W541" s="3" t="str">
        <f>IF(Line[Height m]="","",Line[Height m])</f>
        <v/>
      </c>
      <c r="X541" s="3" t="str">
        <f>IF(Line[Length m]="","",Line[Length m])</f>
        <v/>
      </c>
      <c r="Y541" s="3" t="str">
        <f>IF(Line[Width m]="","",Line[Width m])</f>
        <v/>
      </c>
      <c r="Z541" s="3" t="str">
        <f>IF(Line[Asset Group]="","",VLOOKUP(Line[Purpose],f_g_function,2,FALSE))</f>
        <v/>
      </c>
      <c r="AA541" s="3" t="str">
        <f>IF(Line[Asset Group]="","",VLOOKUP(Line[Post Material],material_master,2,FALSE))</f>
        <v/>
      </c>
      <c r="AB541" s="3" t="str">
        <f>IF(Line[Pipe Diameter mm]="","",Line[Pipe Diameter mm])</f>
        <v/>
      </c>
      <c r="AC541" s="3" t="str">
        <f>IF(Line[Asset Group]="","",VLOOKUP(Line[Pipe Material],irrigation_pipe_material,2,FALSE))</f>
        <v/>
      </c>
      <c r="AD541" s="3" t="str">
        <f>IF(Line[Asset Group]="","",VLOOKUP(Line[System],irrigation_system,2,FALSE))</f>
        <v/>
      </c>
      <c r="AE541" s="3" t="str">
        <f>IF(Line[Asset Group]="","",VLOOKUP(Line[Status],irrigation_status,2,FALSE))</f>
        <v/>
      </c>
      <c r="AF541" s="3" t="str">
        <f>IF(Line[Asset Group]="","",VLOOKUP(Line[Surface],subdom_master_gdb,2,FALSE))</f>
        <v/>
      </c>
      <c r="AG541" s="3" t="str">
        <f>IF(Line[Surface Layer Depth mm]="","",Line[Surface Layer Depth mm])</f>
        <v/>
      </c>
      <c r="AH541" s="3" t="str">
        <f>IF(Line[Av Width m]="","",Line[Av Width m])</f>
        <v/>
      </c>
      <c r="AI541" s="3" t="str">
        <f>IF(Line[Asset Group]="","",VLOOKUP(Line[Cycle],yes_no,2,FALSE))</f>
        <v/>
      </c>
      <c r="AJ541" s="3" t="str">
        <f>IF(Line[Asset Group]="","",VLOOKUP(Line[Species],hedge_species,2,FALSE))</f>
        <v/>
      </c>
    </row>
    <row r="542" spans="1:36" s="3" customFormat="1" x14ac:dyDescent="0.2">
      <c r="A542" s="3" t="str">
        <f>IF(Line[DWG File Name]="","",Line[DWG File Name])</f>
        <v/>
      </c>
      <c r="B542" s="3" t="str">
        <f>IF(Line[DWG Layer Name]="","",Line[DWG Layer Name])</f>
        <v/>
      </c>
      <c r="C542" s="3" t="str">
        <f>IF(Line[DWG Handle]="","",Line[DWG Handle])</f>
        <v/>
      </c>
      <c r="D542" s="58" t="str">
        <f>IF(Line[Approx Centroid X]="","",Line[Approx Centroid X])</f>
        <v/>
      </c>
      <c r="E542" s="58" t="str">
        <f>IF(Line[Approx Centroid Y]="","",Line[Approx Centroid Y])</f>
        <v/>
      </c>
      <c r="F542" s="3" t="str">
        <f>IF(Line[Replacement Asset]="","",Line[Replacement Asset])</f>
        <v/>
      </c>
      <c r="G542" s="3" t="str">
        <f>IF(Line[Asset ID]="","",UPPER(Line[Asset ID]))</f>
        <v/>
      </c>
      <c r="H542" s="3" t="str">
        <f>IF(Line[Asset Group]="","",VLOOKUP(Line[Asset Group],asset_grp_line,4,FALSE))</f>
        <v/>
      </c>
      <c r="I542" s="3" t="str">
        <f>IF(Line[Asset Group]="","",VLOOKUP(Line[Asset Group],asset_grp_line,2,FALSE))</f>
        <v/>
      </c>
      <c r="J542" s="3" t="str">
        <f>IF(Line[Asset Group]="","",VLOOKUP(Line[Asset Group],asset_grp_line,3,FALSE))</f>
        <v/>
      </c>
      <c r="K542" s="3" t="str">
        <f>IF(Line[Asset Group]="","",VLOOKUP(Line[Asset Type],type_master_list,2,FALSE))</f>
        <v/>
      </c>
      <c r="L542" s="3" t="str">
        <f>IF(Line[Asset Name]="","",PROPER(Line[Asset Name]))</f>
        <v/>
      </c>
      <c r="M542" s="11" t="str">
        <f>IF(Line[Install Date]="","",(Line[Install Date]))</f>
        <v/>
      </c>
      <c r="N542" s="3" t="str">
        <f>IF(Line[Note]="","",PROPER(Line[Note]))</f>
        <v/>
      </c>
      <c r="O542" s="3" t="str">
        <f>IF(Line[Resource Consent Number]="","",UPPER(Line[Resource Consent Number]))</f>
        <v/>
      </c>
      <c r="P542" s="53" t="str">
        <f>IF(Line[Asset Unit Cost]="","",Line[Asset Unit Cost])</f>
        <v/>
      </c>
      <c r="Q542" s="3" t="str">
        <f>IF(Line[Added By]="","",UPPER(Line[Added By]))</f>
        <v/>
      </c>
      <c r="R542" s="11" t="str">
        <f>IF(Line[Added Date]="","",(Line[Added Date]))</f>
        <v/>
      </c>
      <c r="S542" s="3" t="str">
        <f>IF(Line[Z COORD]="","",PROPER(Line[Z COORD]))</f>
        <v/>
      </c>
      <c r="T542" s="3" t="str">
        <f>IF(Line[Asset Description]="","",PROPER(Line[Asset Description]))</f>
        <v/>
      </c>
      <c r="U542" s="3" t="str">
        <f>IF(Line[Asset Group]="","",VLOOKUP(Line[Wall SubType],subdom_master_gdb,2,FALSE))</f>
        <v/>
      </c>
      <c r="V542" s="3" t="str">
        <f>IF(Line[Asset Group]="","",VLOOKUP(Line[Material],material_master,2,FALSE))</f>
        <v/>
      </c>
      <c r="W542" s="3" t="str">
        <f>IF(Line[Height m]="","",Line[Height m])</f>
        <v/>
      </c>
      <c r="X542" s="3" t="str">
        <f>IF(Line[Length m]="","",Line[Length m])</f>
        <v/>
      </c>
      <c r="Y542" s="3" t="str">
        <f>IF(Line[Width m]="","",Line[Width m])</f>
        <v/>
      </c>
      <c r="Z542" s="3" t="str">
        <f>IF(Line[Asset Group]="","",VLOOKUP(Line[Purpose],f_g_function,2,FALSE))</f>
        <v/>
      </c>
      <c r="AA542" s="3" t="str">
        <f>IF(Line[Asset Group]="","",VLOOKUP(Line[Post Material],material_master,2,FALSE))</f>
        <v/>
      </c>
      <c r="AB542" s="3" t="str">
        <f>IF(Line[Pipe Diameter mm]="","",Line[Pipe Diameter mm])</f>
        <v/>
      </c>
      <c r="AC542" s="3" t="str">
        <f>IF(Line[Asset Group]="","",VLOOKUP(Line[Pipe Material],irrigation_pipe_material,2,FALSE))</f>
        <v/>
      </c>
      <c r="AD542" s="3" t="str">
        <f>IF(Line[Asset Group]="","",VLOOKUP(Line[System],irrigation_system,2,FALSE))</f>
        <v/>
      </c>
      <c r="AE542" s="3" t="str">
        <f>IF(Line[Asset Group]="","",VLOOKUP(Line[Status],irrigation_status,2,FALSE))</f>
        <v/>
      </c>
      <c r="AF542" s="3" t="str">
        <f>IF(Line[Asset Group]="","",VLOOKUP(Line[Surface],subdom_master_gdb,2,FALSE))</f>
        <v/>
      </c>
      <c r="AG542" s="3" t="str">
        <f>IF(Line[Surface Layer Depth mm]="","",Line[Surface Layer Depth mm])</f>
        <v/>
      </c>
      <c r="AH542" s="3" t="str">
        <f>IF(Line[Av Width m]="","",Line[Av Width m])</f>
        <v/>
      </c>
      <c r="AI542" s="3" t="str">
        <f>IF(Line[Asset Group]="","",VLOOKUP(Line[Cycle],yes_no,2,FALSE))</f>
        <v/>
      </c>
      <c r="AJ542" s="3" t="str">
        <f>IF(Line[Asset Group]="","",VLOOKUP(Line[Species],hedge_species,2,FALSE))</f>
        <v/>
      </c>
    </row>
    <row r="543" spans="1:36" s="3" customFormat="1" x14ac:dyDescent="0.2">
      <c r="A543" s="3" t="str">
        <f>IF(Line[DWG File Name]="","",Line[DWG File Name])</f>
        <v/>
      </c>
      <c r="B543" s="3" t="str">
        <f>IF(Line[DWG Layer Name]="","",Line[DWG Layer Name])</f>
        <v/>
      </c>
      <c r="C543" s="3" t="str">
        <f>IF(Line[DWG Handle]="","",Line[DWG Handle])</f>
        <v/>
      </c>
      <c r="D543" s="58" t="str">
        <f>IF(Line[Approx Centroid X]="","",Line[Approx Centroid X])</f>
        <v/>
      </c>
      <c r="E543" s="58" t="str">
        <f>IF(Line[Approx Centroid Y]="","",Line[Approx Centroid Y])</f>
        <v/>
      </c>
      <c r="F543" s="3" t="str">
        <f>IF(Line[Replacement Asset]="","",Line[Replacement Asset])</f>
        <v/>
      </c>
      <c r="G543" s="3" t="str">
        <f>IF(Line[Asset ID]="","",UPPER(Line[Asset ID]))</f>
        <v/>
      </c>
      <c r="H543" s="3" t="str">
        <f>IF(Line[Asset Group]="","",VLOOKUP(Line[Asset Group],asset_grp_line,4,FALSE))</f>
        <v/>
      </c>
      <c r="I543" s="3" t="str">
        <f>IF(Line[Asset Group]="","",VLOOKUP(Line[Asset Group],asset_grp_line,2,FALSE))</f>
        <v/>
      </c>
      <c r="J543" s="3" t="str">
        <f>IF(Line[Asset Group]="","",VLOOKUP(Line[Asset Group],asset_grp_line,3,FALSE))</f>
        <v/>
      </c>
      <c r="K543" s="3" t="str">
        <f>IF(Line[Asset Group]="","",VLOOKUP(Line[Asset Type],type_master_list,2,FALSE))</f>
        <v/>
      </c>
      <c r="L543" s="3" t="str">
        <f>IF(Line[Asset Name]="","",PROPER(Line[Asset Name]))</f>
        <v/>
      </c>
      <c r="M543" s="11" t="str">
        <f>IF(Line[Install Date]="","",(Line[Install Date]))</f>
        <v/>
      </c>
      <c r="N543" s="3" t="str">
        <f>IF(Line[Note]="","",PROPER(Line[Note]))</f>
        <v/>
      </c>
      <c r="O543" s="3" t="str">
        <f>IF(Line[Resource Consent Number]="","",UPPER(Line[Resource Consent Number]))</f>
        <v/>
      </c>
      <c r="P543" s="53" t="str">
        <f>IF(Line[Asset Unit Cost]="","",Line[Asset Unit Cost])</f>
        <v/>
      </c>
      <c r="Q543" s="3" t="str">
        <f>IF(Line[Added By]="","",UPPER(Line[Added By]))</f>
        <v/>
      </c>
      <c r="R543" s="11" t="str">
        <f>IF(Line[Added Date]="","",(Line[Added Date]))</f>
        <v/>
      </c>
      <c r="S543" s="3" t="str">
        <f>IF(Line[Z COORD]="","",PROPER(Line[Z COORD]))</f>
        <v/>
      </c>
      <c r="T543" s="3" t="str">
        <f>IF(Line[Asset Description]="","",PROPER(Line[Asset Description]))</f>
        <v/>
      </c>
      <c r="U543" s="3" t="str">
        <f>IF(Line[Asset Group]="","",VLOOKUP(Line[Wall SubType],subdom_master_gdb,2,FALSE))</f>
        <v/>
      </c>
      <c r="V543" s="3" t="str">
        <f>IF(Line[Asset Group]="","",VLOOKUP(Line[Material],material_master,2,FALSE))</f>
        <v/>
      </c>
      <c r="W543" s="3" t="str">
        <f>IF(Line[Height m]="","",Line[Height m])</f>
        <v/>
      </c>
      <c r="X543" s="3" t="str">
        <f>IF(Line[Length m]="","",Line[Length m])</f>
        <v/>
      </c>
      <c r="Y543" s="3" t="str">
        <f>IF(Line[Width m]="","",Line[Width m])</f>
        <v/>
      </c>
      <c r="Z543" s="3" t="str">
        <f>IF(Line[Asset Group]="","",VLOOKUP(Line[Purpose],f_g_function,2,FALSE))</f>
        <v/>
      </c>
      <c r="AA543" s="3" t="str">
        <f>IF(Line[Asset Group]="","",VLOOKUP(Line[Post Material],material_master,2,FALSE))</f>
        <v/>
      </c>
      <c r="AB543" s="3" t="str">
        <f>IF(Line[Pipe Diameter mm]="","",Line[Pipe Diameter mm])</f>
        <v/>
      </c>
      <c r="AC543" s="3" t="str">
        <f>IF(Line[Asset Group]="","",VLOOKUP(Line[Pipe Material],irrigation_pipe_material,2,FALSE))</f>
        <v/>
      </c>
      <c r="AD543" s="3" t="str">
        <f>IF(Line[Asset Group]="","",VLOOKUP(Line[System],irrigation_system,2,FALSE))</f>
        <v/>
      </c>
      <c r="AE543" s="3" t="str">
        <f>IF(Line[Asset Group]="","",VLOOKUP(Line[Status],irrigation_status,2,FALSE))</f>
        <v/>
      </c>
      <c r="AF543" s="3" t="str">
        <f>IF(Line[Asset Group]="","",VLOOKUP(Line[Surface],subdom_master_gdb,2,FALSE))</f>
        <v/>
      </c>
      <c r="AG543" s="3" t="str">
        <f>IF(Line[Surface Layer Depth mm]="","",Line[Surface Layer Depth mm])</f>
        <v/>
      </c>
      <c r="AH543" s="3" t="str">
        <f>IF(Line[Av Width m]="","",Line[Av Width m])</f>
        <v/>
      </c>
      <c r="AI543" s="3" t="str">
        <f>IF(Line[Asset Group]="","",VLOOKUP(Line[Cycle],yes_no,2,FALSE))</f>
        <v/>
      </c>
      <c r="AJ543" s="3" t="str">
        <f>IF(Line[Asset Group]="","",VLOOKUP(Line[Species],hedge_species,2,FALSE))</f>
        <v/>
      </c>
    </row>
    <row r="544" spans="1:36" s="3" customFormat="1" x14ac:dyDescent="0.2">
      <c r="A544" s="3" t="str">
        <f>IF(Line[DWG File Name]="","",Line[DWG File Name])</f>
        <v/>
      </c>
      <c r="B544" s="3" t="str">
        <f>IF(Line[DWG Layer Name]="","",Line[DWG Layer Name])</f>
        <v/>
      </c>
      <c r="C544" s="3" t="str">
        <f>IF(Line[DWG Handle]="","",Line[DWG Handle])</f>
        <v/>
      </c>
      <c r="D544" s="58" t="str">
        <f>IF(Line[Approx Centroid X]="","",Line[Approx Centroid X])</f>
        <v/>
      </c>
      <c r="E544" s="58" t="str">
        <f>IF(Line[Approx Centroid Y]="","",Line[Approx Centroid Y])</f>
        <v/>
      </c>
      <c r="F544" s="3" t="str">
        <f>IF(Line[Replacement Asset]="","",Line[Replacement Asset])</f>
        <v/>
      </c>
      <c r="G544" s="3" t="str">
        <f>IF(Line[Asset ID]="","",UPPER(Line[Asset ID]))</f>
        <v/>
      </c>
      <c r="H544" s="3" t="str">
        <f>IF(Line[Asset Group]="","",VLOOKUP(Line[Asset Group],asset_grp_line,4,FALSE))</f>
        <v/>
      </c>
      <c r="I544" s="3" t="str">
        <f>IF(Line[Asset Group]="","",VLOOKUP(Line[Asset Group],asset_grp_line,2,FALSE))</f>
        <v/>
      </c>
      <c r="J544" s="3" t="str">
        <f>IF(Line[Asset Group]="","",VLOOKUP(Line[Asset Group],asset_grp_line,3,FALSE))</f>
        <v/>
      </c>
      <c r="K544" s="3" t="str">
        <f>IF(Line[Asset Group]="","",VLOOKUP(Line[Asset Type],type_master_list,2,FALSE))</f>
        <v/>
      </c>
      <c r="L544" s="3" t="str">
        <f>IF(Line[Asset Name]="","",PROPER(Line[Asset Name]))</f>
        <v/>
      </c>
      <c r="M544" s="11" t="str">
        <f>IF(Line[Install Date]="","",(Line[Install Date]))</f>
        <v/>
      </c>
      <c r="N544" s="3" t="str">
        <f>IF(Line[Note]="","",PROPER(Line[Note]))</f>
        <v/>
      </c>
      <c r="O544" s="3" t="str">
        <f>IF(Line[Resource Consent Number]="","",UPPER(Line[Resource Consent Number]))</f>
        <v/>
      </c>
      <c r="P544" s="53" t="str">
        <f>IF(Line[Asset Unit Cost]="","",Line[Asset Unit Cost])</f>
        <v/>
      </c>
      <c r="Q544" s="3" t="str">
        <f>IF(Line[Added By]="","",UPPER(Line[Added By]))</f>
        <v/>
      </c>
      <c r="R544" s="11" t="str">
        <f>IF(Line[Added Date]="","",(Line[Added Date]))</f>
        <v/>
      </c>
      <c r="S544" s="3" t="str">
        <f>IF(Line[Z COORD]="","",PROPER(Line[Z COORD]))</f>
        <v/>
      </c>
      <c r="T544" s="3" t="str">
        <f>IF(Line[Asset Description]="","",PROPER(Line[Asset Description]))</f>
        <v/>
      </c>
      <c r="U544" s="3" t="str">
        <f>IF(Line[Asset Group]="","",VLOOKUP(Line[Wall SubType],subdom_master_gdb,2,FALSE))</f>
        <v/>
      </c>
      <c r="V544" s="3" t="str">
        <f>IF(Line[Asset Group]="","",VLOOKUP(Line[Material],material_master,2,FALSE))</f>
        <v/>
      </c>
      <c r="W544" s="3" t="str">
        <f>IF(Line[Height m]="","",Line[Height m])</f>
        <v/>
      </c>
      <c r="X544" s="3" t="str">
        <f>IF(Line[Length m]="","",Line[Length m])</f>
        <v/>
      </c>
      <c r="Y544" s="3" t="str">
        <f>IF(Line[Width m]="","",Line[Width m])</f>
        <v/>
      </c>
      <c r="Z544" s="3" t="str">
        <f>IF(Line[Asset Group]="","",VLOOKUP(Line[Purpose],f_g_function,2,FALSE))</f>
        <v/>
      </c>
      <c r="AA544" s="3" t="str">
        <f>IF(Line[Asset Group]="","",VLOOKUP(Line[Post Material],material_master,2,FALSE))</f>
        <v/>
      </c>
      <c r="AB544" s="3" t="str">
        <f>IF(Line[Pipe Diameter mm]="","",Line[Pipe Diameter mm])</f>
        <v/>
      </c>
      <c r="AC544" s="3" t="str">
        <f>IF(Line[Asset Group]="","",VLOOKUP(Line[Pipe Material],irrigation_pipe_material,2,FALSE))</f>
        <v/>
      </c>
      <c r="AD544" s="3" t="str">
        <f>IF(Line[Asset Group]="","",VLOOKUP(Line[System],irrigation_system,2,FALSE))</f>
        <v/>
      </c>
      <c r="AE544" s="3" t="str">
        <f>IF(Line[Asset Group]="","",VLOOKUP(Line[Status],irrigation_status,2,FALSE))</f>
        <v/>
      </c>
      <c r="AF544" s="3" t="str">
        <f>IF(Line[Asset Group]="","",VLOOKUP(Line[Surface],subdom_master_gdb,2,FALSE))</f>
        <v/>
      </c>
      <c r="AG544" s="3" t="str">
        <f>IF(Line[Surface Layer Depth mm]="","",Line[Surface Layer Depth mm])</f>
        <v/>
      </c>
      <c r="AH544" s="3" t="str">
        <f>IF(Line[Av Width m]="","",Line[Av Width m])</f>
        <v/>
      </c>
      <c r="AI544" s="3" t="str">
        <f>IF(Line[Asset Group]="","",VLOOKUP(Line[Cycle],yes_no,2,FALSE))</f>
        <v/>
      </c>
      <c r="AJ544" s="3" t="str">
        <f>IF(Line[Asset Group]="","",VLOOKUP(Line[Species],hedge_species,2,FALSE))</f>
        <v/>
      </c>
    </row>
    <row r="545" spans="1:36" s="3" customFormat="1" x14ac:dyDescent="0.2">
      <c r="A545" s="3" t="str">
        <f>IF(Line[DWG File Name]="","",Line[DWG File Name])</f>
        <v/>
      </c>
      <c r="B545" s="3" t="str">
        <f>IF(Line[DWG Layer Name]="","",Line[DWG Layer Name])</f>
        <v/>
      </c>
      <c r="C545" s="3" t="str">
        <f>IF(Line[DWG Handle]="","",Line[DWG Handle])</f>
        <v/>
      </c>
      <c r="D545" s="58" t="str">
        <f>IF(Line[Approx Centroid X]="","",Line[Approx Centroid X])</f>
        <v/>
      </c>
      <c r="E545" s="58" t="str">
        <f>IF(Line[Approx Centroid Y]="","",Line[Approx Centroid Y])</f>
        <v/>
      </c>
      <c r="F545" s="3" t="str">
        <f>IF(Line[Replacement Asset]="","",Line[Replacement Asset])</f>
        <v/>
      </c>
      <c r="G545" s="3" t="str">
        <f>IF(Line[Asset ID]="","",UPPER(Line[Asset ID]))</f>
        <v/>
      </c>
      <c r="H545" s="3" t="str">
        <f>IF(Line[Asset Group]="","",VLOOKUP(Line[Asset Group],asset_grp_line,4,FALSE))</f>
        <v/>
      </c>
      <c r="I545" s="3" t="str">
        <f>IF(Line[Asset Group]="","",VLOOKUP(Line[Asset Group],asset_grp_line,2,FALSE))</f>
        <v/>
      </c>
      <c r="J545" s="3" t="str">
        <f>IF(Line[Asset Group]="","",VLOOKUP(Line[Asset Group],asset_grp_line,3,FALSE))</f>
        <v/>
      </c>
      <c r="K545" s="3" t="str">
        <f>IF(Line[Asset Group]="","",VLOOKUP(Line[Asset Type],type_master_list,2,FALSE))</f>
        <v/>
      </c>
      <c r="L545" s="3" t="str">
        <f>IF(Line[Asset Name]="","",PROPER(Line[Asset Name]))</f>
        <v/>
      </c>
      <c r="M545" s="11" t="str">
        <f>IF(Line[Install Date]="","",(Line[Install Date]))</f>
        <v/>
      </c>
      <c r="N545" s="3" t="str">
        <f>IF(Line[Note]="","",PROPER(Line[Note]))</f>
        <v/>
      </c>
      <c r="O545" s="3" t="str">
        <f>IF(Line[Resource Consent Number]="","",UPPER(Line[Resource Consent Number]))</f>
        <v/>
      </c>
      <c r="P545" s="53" t="str">
        <f>IF(Line[Asset Unit Cost]="","",Line[Asset Unit Cost])</f>
        <v/>
      </c>
      <c r="Q545" s="3" t="str">
        <f>IF(Line[Added By]="","",UPPER(Line[Added By]))</f>
        <v/>
      </c>
      <c r="R545" s="11" t="str">
        <f>IF(Line[Added Date]="","",(Line[Added Date]))</f>
        <v/>
      </c>
      <c r="S545" s="3" t="str">
        <f>IF(Line[Z COORD]="","",PROPER(Line[Z COORD]))</f>
        <v/>
      </c>
      <c r="T545" s="3" t="str">
        <f>IF(Line[Asset Description]="","",PROPER(Line[Asset Description]))</f>
        <v/>
      </c>
      <c r="U545" s="3" t="str">
        <f>IF(Line[Asset Group]="","",VLOOKUP(Line[Wall SubType],subdom_master_gdb,2,FALSE))</f>
        <v/>
      </c>
      <c r="V545" s="3" t="str">
        <f>IF(Line[Asset Group]="","",VLOOKUP(Line[Material],material_master,2,FALSE))</f>
        <v/>
      </c>
      <c r="W545" s="3" t="str">
        <f>IF(Line[Height m]="","",Line[Height m])</f>
        <v/>
      </c>
      <c r="X545" s="3" t="str">
        <f>IF(Line[Length m]="","",Line[Length m])</f>
        <v/>
      </c>
      <c r="Y545" s="3" t="str">
        <f>IF(Line[Width m]="","",Line[Width m])</f>
        <v/>
      </c>
      <c r="Z545" s="3" t="str">
        <f>IF(Line[Asset Group]="","",VLOOKUP(Line[Purpose],f_g_function,2,FALSE))</f>
        <v/>
      </c>
      <c r="AA545" s="3" t="str">
        <f>IF(Line[Asset Group]="","",VLOOKUP(Line[Post Material],material_master,2,FALSE))</f>
        <v/>
      </c>
      <c r="AB545" s="3" t="str">
        <f>IF(Line[Pipe Diameter mm]="","",Line[Pipe Diameter mm])</f>
        <v/>
      </c>
      <c r="AC545" s="3" t="str">
        <f>IF(Line[Asset Group]="","",VLOOKUP(Line[Pipe Material],irrigation_pipe_material,2,FALSE))</f>
        <v/>
      </c>
      <c r="AD545" s="3" t="str">
        <f>IF(Line[Asset Group]="","",VLOOKUP(Line[System],irrigation_system,2,FALSE))</f>
        <v/>
      </c>
      <c r="AE545" s="3" t="str">
        <f>IF(Line[Asset Group]="","",VLOOKUP(Line[Status],irrigation_status,2,FALSE))</f>
        <v/>
      </c>
      <c r="AF545" s="3" t="str">
        <f>IF(Line[Asset Group]="","",VLOOKUP(Line[Surface],subdom_master_gdb,2,FALSE))</f>
        <v/>
      </c>
      <c r="AG545" s="3" t="str">
        <f>IF(Line[Surface Layer Depth mm]="","",Line[Surface Layer Depth mm])</f>
        <v/>
      </c>
      <c r="AH545" s="3" t="str">
        <f>IF(Line[Av Width m]="","",Line[Av Width m])</f>
        <v/>
      </c>
      <c r="AI545" s="3" t="str">
        <f>IF(Line[Asset Group]="","",VLOOKUP(Line[Cycle],yes_no,2,FALSE))</f>
        <v/>
      </c>
      <c r="AJ545" s="3" t="str">
        <f>IF(Line[Asset Group]="","",VLOOKUP(Line[Species],hedge_species,2,FALSE))</f>
        <v/>
      </c>
    </row>
    <row r="546" spans="1:36" s="3" customFormat="1" x14ac:dyDescent="0.2">
      <c r="A546" s="3" t="str">
        <f>IF(Line[DWG File Name]="","",Line[DWG File Name])</f>
        <v/>
      </c>
      <c r="B546" s="3" t="str">
        <f>IF(Line[DWG Layer Name]="","",Line[DWG Layer Name])</f>
        <v/>
      </c>
      <c r="C546" s="3" t="str">
        <f>IF(Line[DWG Handle]="","",Line[DWG Handle])</f>
        <v/>
      </c>
      <c r="D546" s="58" t="str">
        <f>IF(Line[Approx Centroid X]="","",Line[Approx Centroid X])</f>
        <v/>
      </c>
      <c r="E546" s="58" t="str">
        <f>IF(Line[Approx Centroid Y]="","",Line[Approx Centroid Y])</f>
        <v/>
      </c>
      <c r="F546" s="3" t="str">
        <f>IF(Line[Replacement Asset]="","",Line[Replacement Asset])</f>
        <v/>
      </c>
      <c r="G546" s="3" t="str">
        <f>IF(Line[Asset ID]="","",UPPER(Line[Asset ID]))</f>
        <v/>
      </c>
      <c r="H546" s="3" t="str">
        <f>IF(Line[Asset Group]="","",VLOOKUP(Line[Asset Group],asset_grp_line,4,FALSE))</f>
        <v/>
      </c>
      <c r="I546" s="3" t="str">
        <f>IF(Line[Asset Group]="","",VLOOKUP(Line[Asset Group],asset_grp_line,2,FALSE))</f>
        <v/>
      </c>
      <c r="J546" s="3" t="str">
        <f>IF(Line[Asset Group]="","",VLOOKUP(Line[Asset Group],asset_grp_line,3,FALSE))</f>
        <v/>
      </c>
      <c r="K546" s="3" t="str">
        <f>IF(Line[Asset Group]="","",VLOOKUP(Line[Asset Type],type_master_list,2,FALSE))</f>
        <v/>
      </c>
      <c r="L546" s="3" t="str">
        <f>IF(Line[Asset Name]="","",PROPER(Line[Asset Name]))</f>
        <v/>
      </c>
      <c r="M546" s="11" t="str">
        <f>IF(Line[Install Date]="","",(Line[Install Date]))</f>
        <v/>
      </c>
      <c r="N546" s="3" t="str">
        <f>IF(Line[Note]="","",PROPER(Line[Note]))</f>
        <v/>
      </c>
      <c r="O546" s="3" t="str">
        <f>IF(Line[Resource Consent Number]="","",UPPER(Line[Resource Consent Number]))</f>
        <v/>
      </c>
      <c r="P546" s="53" t="str">
        <f>IF(Line[Asset Unit Cost]="","",Line[Asset Unit Cost])</f>
        <v/>
      </c>
      <c r="Q546" s="3" t="str">
        <f>IF(Line[Added By]="","",UPPER(Line[Added By]))</f>
        <v/>
      </c>
      <c r="R546" s="11" t="str">
        <f>IF(Line[Added Date]="","",(Line[Added Date]))</f>
        <v/>
      </c>
      <c r="S546" s="3" t="str">
        <f>IF(Line[Z COORD]="","",PROPER(Line[Z COORD]))</f>
        <v/>
      </c>
      <c r="T546" s="3" t="str">
        <f>IF(Line[Asset Description]="","",PROPER(Line[Asset Description]))</f>
        <v/>
      </c>
      <c r="U546" s="3" t="str">
        <f>IF(Line[Asset Group]="","",VLOOKUP(Line[Wall SubType],subdom_master_gdb,2,FALSE))</f>
        <v/>
      </c>
      <c r="V546" s="3" t="str">
        <f>IF(Line[Asset Group]="","",VLOOKUP(Line[Material],material_master,2,FALSE))</f>
        <v/>
      </c>
      <c r="W546" s="3" t="str">
        <f>IF(Line[Height m]="","",Line[Height m])</f>
        <v/>
      </c>
      <c r="X546" s="3" t="str">
        <f>IF(Line[Length m]="","",Line[Length m])</f>
        <v/>
      </c>
      <c r="Y546" s="3" t="str">
        <f>IF(Line[Width m]="","",Line[Width m])</f>
        <v/>
      </c>
      <c r="Z546" s="3" t="str">
        <f>IF(Line[Asset Group]="","",VLOOKUP(Line[Purpose],f_g_function,2,FALSE))</f>
        <v/>
      </c>
      <c r="AA546" s="3" t="str">
        <f>IF(Line[Asset Group]="","",VLOOKUP(Line[Post Material],material_master,2,FALSE))</f>
        <v/>
      </c>
      <c r="AB546" s="3" t="str">
        <f>IF(Line[Pipe Diameter mm]="","",Line[Pipe Diameter mm])</f>
        <v/>
      </c>
      <c r="AC546" s="3" t="str">
        <f>IF(Line[Asset Group]="","",VLOOKUP(Line[Pipe Material],irrigation_pipe_material,2,FALSE))</f>
        <v/>
      </c>
      <c r="AD546" s="3" t="str">
        <f>IF(Line[Asset Group]="","",VLOOKUP(Line[System],irrigation_system,2,FALSE))</f>
        <v/>
      </c>
      <c r="AE546" s="3" t="str">
        <f>IF(Line[Asset Group]="","",VLOOKUP(Line[Status],irrigation_status,2,FALSE))</f>
        <v/>
      </c>
      <c r="AF546" s="3" t="str">
        <f>IF(Line[Asset Group]="","",VLOOKUP(Line[Surface],subdom_master_gdb,2,FALSE))</f>
        <v/>
      </c>
      <c r="AG546" s="3" t="str">
        <f>IF(Line[Surface Layer Depth mm]="","",Line[Surface Layer Depth mm])</f>
        <v/>
      </c>
      <c r="AH546" s="3" t="str">
        <f>IF(Line[Av Width m]="","",Line[Av Width m])</f>
        <v/>
      </c>
      <c r="AI546" s="3" t="str">
        <f>IF(Line[Asset Group]="","",VLOOKUP(Line[Cycle],yes_no,2,FALSE))</f>
        <v/>
      </c>
      <c r="AJ546" s="3" t="str">
        <f>IF(Line[Asset Group]="","",VLOOKUP(Line[Species],hedge_species,2,FALSE))</f>
        <v/>
      </c>
    </row>
    <row r="547" spans="1:36" s="3" customFormat="1" x14ac:dyDescent="0.2">
      <c r="A547" s="3" t="str">
        <f>IF(Line[DWG File Name]="","",Line[DWG File Name])</f>
        <v/>
      </c>
      <c r="B547" s="3" t="str">
        <f>IF(Line[DWG Layer Name]="","",Line[DWG Layer Name])</f>
        <v/>
      </c>
      <c r="C547" s="3" t="str">
        <f>IF(Line[DWG Handle]="","",Line[DWG Handle])</f>
        <v/>
      </c>
      <c r="D547" s="58" t="str">
        <f>IF(Line[Approx Centroid X]="","",Line[Approx Centroid X])</f>
        <v/>
      </c>
      <c r="E547" s="58" t="str">
        <f>IF(Line[Approx Centroid Y]="","",Line[Approx Centroid Y])</f>
        <v/>
      </c>
      <c r="F547" s="3" t="str">
        <f>IF(Line[Replacement Asset]="","",Line[Replacement Asset])</f>
        <v/>
      </c>
      <c r="G547" s="3" t="str">
        <f>IF(Line[Asset ID]="","",UPPER(Line[Asset ID]))</f>
        <v/>
      </c>
      <c r="H547" s="3" t="str">
        <f>IF(Line[Asset Group]="","",VLOOKUP(Line[Asset Group],asset_grp_line,4,FALSE))</f>
        <v/>
      </c>
      <c r="I547" s="3" t="str">
        <f>IF(Line[Asset Group]="","",VLOOKUP(Line[Asset Group],asset_grp_line,2,FALSE))</f>
        <v/>
      </c>
      <c r="J547" s="3" t="str">
        <f>IF(Line[Asset Group]="","",VLOOKUP(Line[Asset Group],asset_grp_line,3,FALSE))</f>
        <v/>
      </c>
      <c r="K547" s="3" t="str">
        <f>IF(Line[Asset Group]="","",VLOOKUP(Line[Asset Type],type_master_list,2,FALSE))</f>
        <v/>
      </c>
      <c r="L547" s="3" t="str">
        <f>IF(Line[Asset Name]="","",PROPER(Line[Asset Name]))</f>
        <v/>
      </c>
      <c r="M547" s="11" t="str">
        <f>IF(Line[Install Date]="","",(Line[Install Date]))</f>
        <v/>
      </c>
      <c r="N547" s="3" t="str">
        <f>IF(Line[Note]="","",PROPER(Line[Note]))</f>
        <v/>
      </c>
      <c r="O547" s="3" t="str">
        <f>IF(Line[Resource Consent Number]="","",UPPER(Line[Resource Consent Number]))</f>
        <v/>
      </c>
      <c r="P547" s="53" t="str">
        <f>IF(Line[Asset Unit Cost]="","",Line[Asset Unit Cost])</f>
        <v/>
      </c>
      <c r="Q547" s="3" t="str">
        <f>IF(Line[Added By]="","",UPPER(Line[Added By]))</f>
        <v/>
      </c>
      <c r="R547" s="11" t="str">
        <f>IF(Line[Added Date]="","",(Line[Added Date]))</f>
        <v/>
      </c>
      <c r="S547" s="3" t="str">
        <f>IF(Line[Z COORD]="","",PROPER(Line[Z COORD]))</f>
        <v/>
      </c>
      <c r="T547" s="3" t="str">
        <f>IF(Line[Asset Description]="","",PROPER(Line[Asset Description]))</f>
        <v/>
      </c>
      <c r="U547" s="3" t="str">
        <f>IF(Line[Asset Group]="","",VLOOKUP(Line[Wall SubType],subdom_master_gdb,2,FALSE))</f>
        <v/>
      </c>
      <c r="V547" s="3" t="str">
        <f>IF(Line[Asset Group]="","",VLOOKUP(Line[Material],material_master,2,FALSE))</f>
        <v/>
      </c>
      <c r="W547" s="3" t="str">
        <f>IF(Line[Height m]="","",Line[Height m])</f>
        <v/>
      </c>
      <c r="X547" s="3" t="str">
        <f>IF(Line[Length m]="","",Line[Length m])</f>
        <v/>
      </c>
      <c r="Y547" s="3" t="str">
        <f>IF(Line[Width m]="","",Line[Width m])</f>
        <v/>
      </c>
      <c r="Z547" s="3" t="str">
        <f>IF(Line[Asset Group]="","",VLOOKUP(Line[Purpose],f_g_function,2,FALSE))</f>
        <v/>
      </c>
      <c r="AA547" s="3" t="str">
        <f>IF(Line[Asset Group]="","",VLOOKUP(Line[Post Material],material_master,2,FALSE))</f>
        <v/>
      </c>
      <c r="AB547" s="3" t="str">
        <f>IF(Line[Pipe Diameter mm]="","",Line[Pipe Diameter mm])</f>
        <v/>
      </c>
      <c r="AC547" s="3" t="str">
        <f>IF(Line[Asset Group]="","",VLOOKUP(Line[Pipe Material],irrigation_pipe_material,2,FALSE))</f>
        <v/>
      </c>
      <c r="AD547" s="3" t="str">
        <f>IF(Line[Asset Group]="","",VLOOKUP(Line[System],irrigation_system,2,FALSE))</f>
        <v/>
      </c>
      <c r="AE547" s="3" t="str">
        <f>IF(Line[Asset Group]="","",VLOOKUP(Line[Status],irrigation_status,2,FALSE))</f>
        <v/>
      </c>
      <c r="AF547" s="3" t="str">
        <f>IF(Line[Asset Group]="","",VLOOKUP(Line[Surface],subdom_master_gdb,2,FALSE))</f>
        <v/>
      </c>
      <c r="AG547" s="3" t="str">
        <f>IF(Line[Surface Layer Depth mm]="","",Line[Surface Layer Depth mm])</f>
        <v/>
      </c>
      <c r="AH547" s="3" t="str">
        <f>IF(Line[Av Width m]="","",Line[Av Width m])</f>
        <v/>
      </c>
      <c r="AI547" s="3" t="str">
        <f>IF(Line[Asset Group]="","",VLOOKUP(Line[Cycle],yes_no,2,FALSE))</f>
        <v/>
      </c>
      <c r="AJ547" s="3" t="str">
        <f>IF(Line[Asset Group]="","",VLOOKUP(Line[Species],hedge_species,2,FALSE))</f>
        <v/>
      </c>
    </row>
    <row r="548" spans="1:36" s="3" customFormat="1" x14ac:dyDescent="0.2">
      <c r="A548" s="3" t="str">
        <f>IF(Line[DWG File Name]="","",Line[DWG File Name])</f>
        <v/>
      </c>
      <c r="B548" s="3" t="str">
        <f>IF(Line[DWG Layer Name]="","",Line[DWG Layer Name])</f>
        <v/>
      </c>
      <c r="C548" s="3" t="str">
        <f>IF(Line[DWG Handle]="","",Line[DWG Handle])</f>
        <v/>
      </c>
      <c r="D548" s="58" t="str">
        <f>IF(Line[Approx Centroid X]="","",Line[Approx Centroid X])</f>
        <v/>
      </c>
      <c r="E548" s="58" t="str">
        <f>IF(Line[Approx Centroid Y]="","",Line[Approx Centroid Y])</f>
        <v/>
      </c>
      <c r="F548" s="3" t="str">
        <f>IF(Line[Replacement Asset]="","",Line[Replacement Asset])</f>
        <v/>
      </c>
      <c r="G548" s="3" t="str">
        <f>IF(Line[Asset ID]="","",UPPER(Line[Asset ID]))</f>
        <v/>
      </c>
      <c r="H548" s="3" t="str">
        <f>IF(Line[Asset Group]="","",VLOOKUP(Line[Asset Group],asset_grp_line,4,FALSE))</f>
        <v/>
      </c>
      <c r="I548" s="3" t="str">
        <f>IF(Line[Asset Group]="","",VLOOKUP(Line[Asset Group],asset_grp_line,2,FALSE))</f>
        <v/>
      </c>
      <c r="J548" s="3" t="str">
        <f>IF(Line[Asset Group]="","",VLOOKUP(Line[Asset Group],asset_grp_line,3,FALSE))</f>
        <v/>
      </c>
      <c r="K548" s="3" t="str">
        <f>IF(Line[Asset Group]="","",VLOOKUP(Line[Asset Type],type_master_list,2,FALSE))</f>
        <v/>
      </c>
      <c r="L548" s="3" t="str">
        <f>IF(Line[Asset Name]="","",PROPER(Line[Asset Name]))</f>
        <v/>
      </c>
      <c r="M548" s="11" t="str">
        <f>IF(Line[Install Date]="","",(Line[Install Date]))</f>
        <v/>
      </c>
      <c r="N548" s="3" t="str">
        <f>IF(Line[Note]="","",PROPER(Line[Note]))</f>
        <v/>
      </c>
      <c r="O548" s="3" t="str">
        <f>IF(Line[Resource Consent Number]="","",UPPER(Line[Resource Consent Number]))</f>
        <v/>
      </c>
      <c r="P548" s="53" t="str">
        <f>IF(Line[Asset Unit Cost]="","",Line[Asset Unit Cost])</f>
        <v/>
      </c>
      <c r="Q548" s="3" t="str">
        <f>IF(Line[Added By]="","",UPPER(Line[Added By]))</f>
        <v/>
      </c>
      <c r="R548" s="11" t="str">
        <f>IF(Line[Added Date]="","",(Line[Added Date]))</f>
        <v/>
      </c>
      <c r="S548" s="3" t="str">
        <f>IF(Line[Z COORD]="","",PROPER(Line[Z COORD]))</f>
        <v/>
      </c>
      <c r="T548" s="3" t="str">
        <f>IF(Line[Asset Description]="","",PROPER(Line[Asset Description]))</f>
        <v/>
      </c>
      <c r="U548" s="3" t="str">
        <f>IF(Line[Asset Group]="","",VLOOKUP(Line[Wall SubType],subdom_master_gdb,2,FALSE))</f>
        <v/>
      </c>
      <c r="V548" s="3" t="str">
        <f>IF(Line[Asset Group]="","",VLOOKUP(Line[Material],material_master,2,FALSE))</f>
        <v/>
      </c>
      <c r="W548" s="3" t="str">
        <f>IF(Line[Height m]="","",Line[Height m])</f>
        <v/>
      </c>
      <c r="X548" s="3" t="str">
        <f>IF(Line[Length m]="","",Line[Length m])</f>
        <v/>
      </c>
      <c r="Y548" s="3" t="str">
        <f>IF(Line[Width m]="","",Line[Width m])</f>
        <v/>
      </c>
      <c r="Z548" s="3" t="str">
        <f>IF(Line[Asset Group]="","",VLOOKUP(Line[Purpose],f_g_function,2,FALSE))</f>
        <v/>
      </c>
      <c r="AA548" s="3" t="str">
        <f>IF(Line[Asset Group]="","",VLOOKUP(Line[Post Material],material_master,2,FALSE))</f>
        <v/>
      </c>
      <c r="AB548" s="3" t="str">
        <f>IF(Line[Pipe Diameter mm]="","",Line[Pipe Diameter mm])</f>
        <v/>
      </c>
      <c r="AC548" s="3" t="str">
        <f>IF(Line[Asset Group]="","",VLOOKUP(Line[Pipe Material],irrigation_pipe_material,2,FALSE))</f>
        <v/>
      </c>
      <c r="AD548" s="3" t="str">
        <f>IF(Line[Asset Group]="","",VLOOKUP(Line[System],irrigation_system,2,FALSE))</f>
        <v/>
      </c>
      <c r="AE548" s="3" t="str">
        <f>IF(Line[Asset Group]="","",VLOOKUP(Line[Status],irrigation_status,2,FALSE))</f>
        <v/>
      </c>
      <c r="AF548" s="3" t="str">
        <f>IF(Line[Asset Group]="","",VLOOKUP(Line[Surface],subdom_master_gdb,2,FALSE))</f>
        <v/>
      </c>
      <c r="AG548" s="3" t="str">
        <f>IF(Line[Surface Layer Depth mm]="","",Line[Surface Layer Depth mm])</f>
        <v/>
      </c>
      <c r="AH548" s="3" t="str">
        <f>IF(Line[Av Width m]="","",Line[Av Width m])</f>
        <v/>
      </c>
      <c r="AI548" s="3" t="str">
        <f>IF(Line[Asset Group]="","",VLOOKUP(Line[Cycle],yes_no,2,FALSE))</f>
        <v/>
      </c>
      <c r="AJ548" s="3" t="str">
        <f>IF(Line[Asset Group]="","",VLOOKUP(Line[Species],hedge_species,2,FALSE))</f>
        <v/>
      </c>
    </row>
    <row r="549" spans="1:36" s="3" customFormat="1" x14ac:dyDescent="0.2">
      <c r="A549" s="3" t="str">
        <f>IF(Line[DWG File Name]="","",Line[DWG File Name])</f>
        <v/>
      </c>
      <c r="B549" s="3" t="str">
        <f>IF(Line[DWG Layer Name]="","",Line[DWG Layer Name])</f>
        <v/>
      </c>
      <c r="C549" s="3" t="str">
        <f>IF(Line[DWG Handle]="","",Line[DWG Handle])</f>
        <v/>
      </c>
      <c r="D549" s="58" t="str">
        <f>IF(Line[Approx Centroid X]="","",Line[Approx Centroid X])</f>
        <v/>
      </c>
      <c r="E549" s="58" t="str">
        <f>IF(Line[Approx Centroid Y]="","",Line[Approx Centroid Y])</f>
        <v/>
      </c>
      <c r="F549" s="3" t="str">
        <f>IF(Line[Replacement Asset]="","",Line[Replacement Asset])</f>
        <v/>
      </c>
      <c r="G549" s="3" t="str">
        <f>IF(Line[Asset ID]="","",UPPER(Line[Asset ID]))</f>
        <v/>
      </c>
      <c r="H549" s="3" t="str">
        <f>IF(Line[Asset Group]="","",VLOOKUP(Line[Asset Group],asset_grp_line,4,FALSE))</f>
        <v/>
      </c>
      <c r="I549" s="3" t="str">
        <f>IF(Line[Asset Group]="","",VLOOKUP(Line[Asset Group],asset_grp_line,2,FALSE))</f>
        <v/>
      </c>
      <c r="J549" s="3" t="str">
        <f>IF(Line[Asset Group]="","",VLOOKUP(Line[Asset Group],asset_grp_line,3,FALSE))</f>
        <v/>
      </c>
      <c r="K549" s="3" t="str">
        <f>IF(Line[Asset Group]="","",VLOOKUP(Line[Asset Type],type_master_list,2,FALSE))</f>
        <v/>
      </c>
      <c r="L549" s="3" t="str">
        <f>IF(Line[Asset Name]="","",PROPER(Line[Asset Name]))</f>
        <v/>
      </c>
      <c r="M549" s="11" t="str">
        <f>IF(Line[Install Date]="","",(Line[Install Date]))</f>
        <v/>
      </c>
      <c r="N549" s="3" t="str">
        <f>IF(Line[Note]="","",PROPER(Line[Note]))</f>
        <v/>
      </c>
      <c r="O549" s="3" t="str">
        <f>IF(Line[Resource Consent Number]="","",UPPER(Line[Resource Consent Number]))</f>
        <v/>
      </c>
      <c r="P549" s="53" t="str">
        <f>IF(Line[Asset Unit Cost]="","",Line[Asset Unit Cost])</f>
        <v/>
      </c>
      <c r="Q549" s="3" t="str">
        <f>IF(Line[Added By]="","",UPPER(Line[Added By]))</f>
        <v/>
      </c>
      <c r="R549" s="11" t="str">
        <f>IF(Line[Added Date]="","",(Line[Added Date]))</f>
        <v/>
      </c>
      <c r="S549" s="3" t="str">
        <f>IF(Line[Z COORD]="","",PROPER(Line[Z COORD]))</f>
        <v/>
      </c>
      <c r="T549" s="3" t="str">
        <f>IF(Line[Asset Description]="","",PROPER(Line[Asset Description]))</f>
        <v/>
      </c>
      <c r="U549" s="3" t="str">
        <f>IF(Line[Asset Group]="","",VLOOKUP(Line[Wall SubType],subdom_master_gdb,2,FALSE))</f>
        <v/>
      </c>
      <c r="V549" s="3" t="str">
        <f>IF(Line[Asset Group]="","",VLOOKUP(Line[Material],material_master,2,FALSE))</f>
        <v/>
      </c>
      <c r="W549" s="3" t="str">
        <f>IF(Line[Height m]="","",Line[Height m])</f>
        <v/>
      </c>
      <c r="X549" s="3" t="str">
        <f>IF(Line[Length m]="","",Line[Length m])</f>
        <v/>
      </c>
      <c r="Y549" s="3" t="str">
        <f>IF(Line[Width m]="","",Line[Width m])</f>
        <v/>
      </c>
      <c r="Z549" s="3" t="str">
        <f>IF(Line[Asset Group]="","",VLOOKUP(Line[Purpose],f_g_function,2,FALSE))</f>
        <v/>
      </c>
      <c r="AA549" s="3" t="str">
        <f>IF(Line[Asset Group]="","",VLOOKUP(Line[Post Material],material_master,2,FALSE))</f>
        <v/>
      </c>
      <c r="AB549" s="3" t="str">
        <f>IF(Line[Pipe Diameter mm]="","",Line[Pipe Diameter mm])</f>
        <v/>
      </c>
      <c r="AC549" s="3" t="str">
        <f>IF(Line[Asset Group]="","",VLOOKUP(Line[Pipe Material],irrigation_pipe_material,2,FALSE))</f>
        <v/>
      </c>
      <c r="AD549" s="3" t="str">
        <f>IF(Line[Asset Group]="","",VLOOKUP(Line[System],irrigation_system,2,FALSE))</f>
        <v/>
      </c>
      <c r="AE549" s="3" t="str">
        <f>IF(Line[Asset Group]="","",VLOOKUP(Line[Status],irrigation_status,2,FALSE))</f>
        <v/>
      </c>
      <c r="AF549" s="3" t="str">
        <f>IF(Line[Asset Group]="","",VLOOKUP(Line[Surface],subdom_master_gdb,2,FALSE))</f>
        <v/>
      </c>
      <c r="AG549" s="3" t="str">
        <f>IF(Line[Surface Layer Depth mm]="","",Line[Surface Layer Depth mm])</f>
        <v/>
      </c>
      <c r="AH549" s="3" t="str">
        <f>IF(Line[Av Width m]="","",Line[Av Width m])</f>
        <v/>
      </c>
      <c r="AI549" s="3" t="str">
        <f>IF(Line[Asset Group]="","",VLOOKUP(Line[Cycle],yes_no,2,FALSE))</f>
        <v/>
      </c>
      <c r="AJ549" s="3" t="str">
        <f>IF(Line[Asset Group]="","",VLOOKUP(Line[Species],hedge_species,2,FALSE))</f>
        <v/>
      </c>
    </row>
    <row r="550" spans="1:36" s="3" customFormat="1" x14ac:dyDescent="0.2">
      <c r="A550" s="3" t="str">
        <f>IF(Line[DWG File Name]="","",Line[DWG File Name])</f>
        <v/>
      </c>
      <c r="B550" s="3" t="str">
        <f>IF(Line[DWG Layer Name]="","",Line[DWG Layer Name])</f>
        <v/>
      </c>
      <c r="C550" s="3" t="str">
        <f>IF(Line[DWG Handle]="","",Line[DWG Handle])</f>
        <v/>
      </c>
      <c r="D550" s="58" t="str">
        <f>IF(Line[Approx Centroid X]="","",Line[Approx Centroid X])</f>
        <v/>
      </c>
      <c r="E550" s="58" t="str">
        <f>IF(Line[Approx Centroid Y]="","",Line[Approx Centroid Y])</f>
        <v/>
      </c>
      <c r="F550" s="3" t="str">
        <f>IF(Line[Replacement Asset]="","",Line[Replacement Asset])</f>
        <v/>
      </c>
      <c r="G550" s="3" t="str">
        <f>IF(Line[Asset ID]="","",UPPER(Line[Asset ID]))</f>
        <v/>
      </c>
      <c r="H550" s="3" t="str">
        <f>IF(Line[Asset Group]="","",VLOOKUP(Line[Asset Group],asset_grp_line,4,FALSE))</f>
        <v/>
      </c>
      <c r="I550" s="3" t="str">
        <f>IF(Line[Asset Group]="","",VLOOKUP(Line[Asset Group],asset_grp_line,2,FALSE))</f>
        <v/>
      </c>
      <c r="J550" s="3" t="str">
        <f>IF(Line[Asset Group]="","",VLOOKUP(Line[Asset Group],asset_grp_line,3,FALSE))</f>
        <v/>
      </c>
      <c r="K550" s="3" t="str">
        <f>IF(Line[Asset Group]="","",VLOOKUP(Line[Asset Type],type_master_list,2,FALSE))</f>
        <v/>
      </c>
      <c r="L550" s="3" t="str">
        <f>IF(Line[Asset Name]="","",PROPER(Line[Asset Name]))</f>
        <v/>
      </c>
      <c r="M550" s="11" t="str">
        <f>IF(Line[Install Date]="","",(Line[Install Date]))</f>
        <v/>
      </c>
      <c r="N550" s="3" t="str">
        <f>IF(Line[Note]="","",PROPER(Line[Note]))</f>
        <v/>
      </c>
      <c r="O550" s="3" t="str">
        <f>IF(Line[Resource Consent Number]="","",UPPER(Line[Resource Consent Number]))</f>
        <v/>
      </c>
      <c r="P550" s="53" t="str">
        <f>IF(Line[Asset Unit Cost]="","",Line[Asset Unit Cost])</f>
        <v/>
      </c>
      <c r="Q550" s="3" t="str">
        <f>IF(Line[Added By]="","",UPPER(Line[Added By]))</f>
        <v/>
      </c>
      <c r="R550" s="11" t="str">
        <f>IF(Line[Added Date]="","",(Line[Added Date]))</f>
        <v/>
      </c>
      <c r="S550" s="3" t="str">
        <f>IF(Line[Z COORD]="","",PROPER(Line[Z COORD]))</f>
        <v/>
      </c>
      <c r="T550" s="3" t="str">
        <f>IF(Line[Asset Description]="","",PROPER(Line[Asset Description]))</f>
        <v/>
      </c>
      <c r="U550" s="3" t="str">
        <f>IF(Line[Asset Group]="","",VLOOKUP(Line[Wall SubType],subdom_master_gdb,2,FALSE))</f>
        <v/>
      </c>
      <c r="V550" s="3" t="str">
        <f>IF(Line[Asset Group]="","",VLOOKUP(Line[Material],material_master,2,FALSE))</f>
        <v/>
      </c>
      <c r="W550" s="3" t="str">
        <f>IF(Line[Height m]="","",Line[Height m])</f>
        <v/>
      </c>
      <c r="X550" s="3" t="str">
        <f>IF(Line[Length m]="","",Line[Length m])</f>
        <v/>
      </c>
      <c r="Y550" s="3" t="str">
        <f>IF(Line[Width m]="","",Line[Width m])</f>
        <v/>
      </c>
      <c r="Z550" s="3" t="str">
        <f>IF(Line[Asset Group]="","",VLOOKUP(Line[Purpose],f_g_function,2,FALSE))</f>
        <v/>
      </c>
      <c r="AA550" s="3" t="str">
        <f>IF(Line[Asset Group]="","",VLOOKUP(Line[Post Material],material_master,2,FALSE))</f>
        <v/>
      </c>
      <c r="AB550" s="3" t="str">
        <f>IF(Line[Pipe Diameter mm]="","",Line[Pipe Diameter mm])</f>
        <v/>
      </c>
      <c r="AC550" s="3" t="str">
        <f>IF(Line[Asset Group]="","",VLOOKUP(Line[Pipe Material],irrigation_pipe_material,2,FALSE))</f>
        <v/>
      </c>
      <c r="AD550" s="3" t="str">
        <f>IF(Line[Asset Group]="","",VLOOKUP(Line[System],irrigation_system,2,FALSE))</f>
        <v/>
      </c>
      <c r="AE550" s="3" t="str">
        <f>IF(Line[Asset Group]="","",VLOOKUP(Line[Status],irrigation_status,2,FALSE))</f>
        <v/>
      </c>
      <c r="AF550" s="3" t="str">
        <f>IF(Line[Asset Group]="","",VLOOKUP(Line[Surface],subdom_master_gdb,2,FALSE))</f>
        <v/>
      </c>
      <c r="AG550" s="3" t="str">
        <f>IF(Line[Surface Layer Depth mm]="","",Line[Surface Layer Depth mm])</f>
        <v/>
      </c>
      <c r="AH550" s="3" t="str">
        <f>IF(Line[Av Width m]="","",Line[Av Width m])</f>
        <v/>
      </c>
      <c r="AI550" s="3" t="str">
        <f>IF(Line[Asset Group]="","",VLOOKUP(Line[Cycle],yes_no,2,FALSE))</f>
        <v/>
      </c>
      <c r="AJ550" s="3" t="str">
        <f>IF(Line[Asset Group]="","",VLOOKUP(Line[Species],hedge_species,2,FALSE))</f>
        <v/>
      </c>
    </row>
    <row r="551" spans="1:36" s="3" customFormat="1" x14ac:dyDescent="0.2">
      <c r="A551" s="3" t="str">
        <f>IF(Line[DWG File Name]="","",Line[DWG File Name])</f>
        <v/>
      </c>
      <c r="B551" s="3" t="str">
        <f>IF(Line[DWG Layer Name]="","",Line[DWG Layer Name])</f>
        <v/>
      </c>
      <c r="C551" s="3" t="str">
        <f>IF(Line[DWG Handle]="","",Line[DWG Handle])</f>
        <v/>
      </c>
      <c r="D551" s="58" t="str">
        <f>IF(Line[Approx Centroid X]="","",Line[Approx Centroid X])</f>
        <v/>
      </c>
      <c r="E551" s="58" t="str">
        <f>IF(Line[Approx Centroid Y]="","",Line[Approx Centroid Y])</f>
        <v/>
      </c>
      <c r="F551" s="3" t="str">
        <f>IF(Line[Replacement Asset]="","",Line[Replacement Asset])</f>
        <v/>
      </c>
      <c r="G551" s="3" t="str">
        <f>IF(Line[Asset ID]="","",UPPER(Line[Asset ID]))</f>
        <v/>
      </c>
      <c r="H551" s="3" t="str">
        <f>IF(Line[Asset Group]="","",VLOOKUP(Line[Asset Group],asset_grp_line,4,FALSE))</f>
        <v/>
      </c>
      <c r="I551" s="3" t="str">
        <f>IF(Line[Asset Group]="","",VLOOKUP(Line[Asset Group],asset_grp_line,2,FALSE))</f>
        <v/>
      </c>
      <c r="J551" s="3" t="str">
        <f>IF(Line[Asset Group]="","",VLOOKUP(Line[Asset Group],asset_grp_line,3,FALSE))</f>
        <v/>
      </c>
      <c r="K551" s="3" t="str">
        <f>IF(Line[Asset Group]="","",VLOOKUP(Line[Asset Type],type_master_list,2,FALSE))</f>
        <v/>
      </c>
      <c r="L551" s="3" t="str">
        <f>IF(Line[Asset Name]="","",PROPER(Line[Asset Name]))</f>
        <v/>
      </c>
      <c r="M551" s="11" t="str">
        <f>IF(Line[Install Date]="","",(Line[Install Date]))</f>
        <v/>
      </c>
      <c r="N551" s="3" t="str">
        <f>IF(Line[Note]="","",PROPER(Line[Note]))</f>
        <v/>
      </c>
      <c r="O551" s="3" t="str">
        <f>IF(Line[Resource Consent Number]="","",UPPER(Line[Resource Consent Number]))</f>
        <v/>
      </c>
      <c r="P551" s="53" t="str">
        <f>IF(Line[Asset Unit Cost]="","",Line[Asset Unit Cost])</f>
        <v/>
      </c>
      <c r="Q551" s="3" t="str">
        <f>IF(Line[Added By]="","",UPPER(Line[Added By]))</f>
        <v/>
      </c>
      <c r="R551" s="11" t="str">
        <f>IF(Line[Added Date]="","",(Line[Added Date]))</f>
        <v/>
      </c>
      <c r="S551" s="3" t="str">
        <f>IF(Line[Z COORD]="","",PROPER(Line[Z COORD]))</f>
        <v/>
      </c>
      <c r="T551" s="3" t="str">
        <f>IF(Line[Asset Description]="","",PROPER(Line[Asset Description]))</f>
        <v/>
      </c>
      <c r="U551" s="3" t="str">
        <f>IF(Line[Asset Group]="","",VLOOKUP(Line[Wall SubType],subdom_master_gdb,2,FALSE))</f>
        <v/>
      </c>
      <c r="V551" s="3" t="str">
        <f>IF(Line[Asset Group]="","",VLOOKUP(Line[Material],material_master,2,FALSE))</f>
        <v/>
      </c>
      <c r="W551" s="3" t="str">
        <f>IF(Line[Height m]="","",Line[Height m])</f>
        <v/>
      </c>
      <c r="X551" s="3" t="str">
        <f>IF(Line[Length m]="","",Line[Length m])</f>
        <v/>
      </c>
      <c r="Y551" s="3" t="str">
        <f>IF(Line[Width m]="","",Line[Width m])</f>
        <v/>
      </c>
      <c r="Z551" s="3" t="str">
        <f>IF(Line[Asset Group]="","",VLOOKUP(Line[Purpose],f_g_function,2,FALSE))</f>
        <v/>
      </c>
      <c r="AA551" s="3" t="str">
        <f>IF(Line[Asset Group]="","",VLOOKUP(Line[Post Material],material_master,2,FALSE))</f>
        <v/>
      </c>
      <c r="AB551" s="3" t="str">
        <f>IF(Line[Pipe Diameter mm]="","",Line[Pipe Diameter mm])</f>
        <v/>
      </c>
      <c r="AC551" s="3" t="str">
        <f>IF(Line[Asset Group]="","",VLOOKUP(Line[Pipe Material],irrigation_pipe_material,2,FALSE))</f>
        <v/>
      </c>
      <c r="AD551" s="3" t="str">
        <f>IF(Line[Asset Group]="","",VLOOKUP(Line[System],irrigation_system,2,FALSE))</f>
        <v/>
      </c>
      <c r="AE551" s="3" t="str">
        <f>IF(Line[Asset Group]="","",VLOOKUP(Line[Status],irrigation_status,2,FALSE))</f>
        <v/>
      </c>
      <c r="AF551" s="3" t="str">
        <f>IF(Line[Asset Group]="","",VLOOKUP(Line[Surface],subdom_master_gdb,2,FALSE))</f>
        <v/>
      </c>
      <c r="AG551" s="3" t="str">
        <f>IF(Line[Surface Layer Depth mm]="","",Line[Surface Layer Depth mm])</f>
        <v/>
      </c>
      <c r="AH551" s="3" t="str">
        <f>IF(Line[Av Width m]="","",Line[Av Width m])</f>
        <v/>
      </c>
      <c r="AI551" s="3" t="str">
        <f>IF(Line[Asset Group]="","",VLOOKUP(Line[Cycle],yes_no,2,FALSE))</f>
        <v/>
      </c>
      <c r="AJ551" s="3" t="str">
        <f>IF(Line[Asset Group]="","",VLOOKUP(Line[Species],hedge_species,2,FALSE))</f>
        <v/>
      </c>
    </row>
    <row r="552" spans="1:36" s="3" customFormat="1" x14ac:dyDescent="0.2">
      <c r="A552" s="3" t="str">
        <f>IF(Line[DWG File Name]="","",Line[DWG File Name])</f>
        <v/>
      </c>
      <c r="B552" s="3" t="str">
        <f>IF(Line[DWG Layer Name]="","",Line[DWG Layer Name])</f>
        <v/>
      </c>
      <c r="C552" s="3" t="str">
        <f>IF(Line[DWG Handle]="","",Line[DWG Handle])</f>
        <v/>
      </c>
      <c r="D552" s="58" t="str">
        <f>IF(Line[Approx Centroid X]="","",Line[Approx Centroid X])</f>
        <v/>
      </c>
      <c r="E552" s="58" t="str">
        <f>IF(Line[Approx Centroid Y]="","",Line[Approx Centroid Y])</f>
        <v/>
      </c>
      <c r="F552" s="3" t="str">
        <f>IF(Line[Replacement Asset]="","",Line[Replacement Asset])</f>
        <v/>
      </c>
      <c r="G552" s="3" t="str">
        <f>IF(Line[Asset ID]="","",UPPER(Line[Asset ID]))</f>
        <v/>
      </c>
      <c r="H552" s="3" t="str">
        <f>IF(Line[Asset Group]="","",VLOOKUP(Line[Asset Group],asset_grp_line,4,FALSE))</f>
        <v/>
      </c>
      <c r="I552" s="3" t="str">
        <f>IF(Line[Asset Group]="","",VLOOKUP(Line[Asset Group],asset_grp_line,2,FALSE))</f>
        <v/>
      </c>
      <c r="J552" s="3" t="str">
        <f>IF(Line[Asset Group]="","",VLOOKUP(Line[Asset Group],asset_grp_line,3,FALSE))</f>
        <v/>
      </c>
      <c r="K552" s="3" t="str">
        <f>IF(Line[Asset Group]="","",VLOOKUP(Line[Asset Type],type_master_list,2,FALSE))</f>
        <v/>
      </c>
      <c r="L552" s="3" t="str">
        <f>IF(Line[Asset Name]="","",PROPER(Line[Asset Name]))</f>
        <v/>
      </c>
      <c r="M552" s="11" t="str">
        <f>IF(Line[Install Date]="","",(Line[Install Date]))</f>
        <v/>
      </c>
      <c r="N552" s="3" t="str">
        <f>IF(Line[Note]="","",PROPER(Line[Note]))</f>
        <v/>
      </c>
      <c r="O552" s="3" t="str">
        <f>IF(Line[Resource Consent Number]="","",UPPER(Line[Resource Consent Number]))</f>
        <v/>
      </c>
      <c r="P552" s="53" t="str">
        <f>IF(Line[Asset Unit Cost]="","",Line[Asset Unit Cost])</f>
        <v/>
      </c>
      <c r="Q552" s="3" t="str">
        <f>IF(Line[Added By]="","",UPPER(Line[Added By]))</f>
        <v/>
      </c>
      <c r="R552" s="11" t="str">
        <f>IF(Line[Added Date]="","",(Line[Added Date]))</f>
        <v/>
      </c>
      <c r="S552" s="3" t="str">
        <f>IF(Line[Z COORD]="","",PROPER(Line[Z COORD]))</f>
        <v/>
      </c>
      <c r="T552" s="3" t="str">
        <f>IF(Line[Asset Description]="","",PROPER(Line[Asset Description]))</f>
        <v/>
      </c>
      <c r="U552" s="3" t="str">
        <f>IF(Line[Asset Group]="","",VLOOKUP(Line[Wall SubType],subdom_master_gdb,2,FALSE))</f>
        <v/>
      </c>
      <c r="V552" s="3" t="str">
        <f>IF(Line[Asset Group]="","",VLOOKUP(Line[Material],material_master,2,FALSE))</f>
        <v/>
      </c>
      <c r="W552" s="3" t="str">
        <f>IF(Line[Height m]="","",Line[Height m])</f>
        <v/>
      </c>
      <c r="X552" s="3" t="str">
        <f>IF(Line[Length m]="","",Line[Length m])</f>
        <v/>
      </c>
      <c r="Y552" s="3" t="str">
        <f>IF(Line[Width m]="","",Line[Width m])</f>
        <v/>
      </c>
      <c r="Z552" s="3" t="str">
        <f>IF(Line[Asset Group]="","",VLOOKUP(Line[Purpose],f_g_function,2,FALSE))</f>
        <v/>
      </c>
      <c r="AA552" s="3" t="str">
        <f>IF(Line[Asset Group]="","",VLOOKUP(Line[Post Material],material_master,2,FALSE))</f>
        <v/>
      </c>
      <c r="AB552" s="3" t="str">
        <f>IF(Line[Pipe Diameter mm]="","",Line[Pipe Diameter mm])</f>
        <v/>
      </c>
      <c r="AC552" s="3" t="str">
        <f>IF(Line[Asset Group]="","",VLOOKUP(Line[Pipe Material],irrigation_pipe_material,2,FALSE))</f>
        <v/>
      </c>
      <c r="AD552" s="3" t="str">
        <f>IF(Line[Asset Group]="","",VLOOKUP(Line[System],irrigation_system,2,FALSE))</f>
        <v/>
      </c>
      <c r="AE552" s="3" t="str">
        <f>IF(Line[Asset Group]="","",VLOOKUP(Line[Status],irrigation_status,2,FALSE))</f>
        <v/>
      </c>
      <c r="AF552" s="3" t="str">
        <f>IF(Line[Asset Group]="","",VLOOKUP(Line[Surface],subdom_master_gdb,2,FALSE))</f>
        <v/>
      </c>
      <c r="AG552" s="3" t="str">
        <f>IF(Line[Surface Layer Depth mm]="","",Line[Surface Layer Depth mm])</f>
        <v/>
      </c>
      <c r="AH552" s="3" t="str">
        <f>IF(Line[Av Width m]="","",Line[Av Width m])</f>
        <v/>
      </c>
      <c r="AI552" s="3" t="str">
        <f>IF(Line[Asset Group]="","",VLOOKUP(Line[Cycle],yes_no,2,FALSE))</f>
        <v/>
      </c>
      <c r="AJ552" s="3" t="str">
        <f>IF(Line[Asset Group]="","",VLOOKUP(Line[Species],hedge_species,2,FALSE))</f>
        <v/>
      </c>
    </row>
    <row r="553" spans="1:36" s="3" customFormat="1" x14ac:dyDescent="0.2">
      <c r="A553" s="3" t="str">
        <f>IF(Line[DWG File Name]="","",Line[DWG File Name])</f>
        <v/>
      </c>
      <c r="B553" s="3" t="str">
        <f>IF(Line[DWG Layer Name]="","",Line[DWG Layer Name])</f>
        <v/>
      </c>
      <c r="C553" s="3" t="str">
        <f>IF(Line[DWG Handle]="","",Line[DWG Handle])</f>
        <v/>
      </c>
      <c r="D553" s="58" t="str">
        <f>IF(Line[Approx Centroid X]="","",Line[Approx Centroid X])</f>
        <v/>
      </c>
      <c r="E553" s="58" t="str">
        <f>IF(Line[Approx Centroid Y]="","",Line[Approx Centroid Y])</f>
        <v/>
      </c>
      <c r="F553" s="3" t="str">
        <f>IF(Line[Replacement Asset]="","",Line[Replacement Asset])</f>
        <v/>
      </c>
      <c r="G553" s="3" t="str">
        <f>IF(Line[Asset ID]="","",UPPER(Line[Asset ID]))</f>
        <v/>
      </c>
      <c r="H553" s="3" t="str">
        <f>IF(Line[Asset Group]="","",VLOOKUP(Line[Asset Group],asset_grp_line,4,FALSE))</f>
        <v/>
      </c>
      <c r="I553" s="3" t="str">
        <f>IF(Line[Asset Group]="","",VLOOKUP(Line[Asset Group],asset_grp_line,2,FALSE))</f>
        <v/>
      </c>
      <c r="J553" s="3" t="str">
        <f>IF(Line[Asset Group]="","",VLOOKUP(Line[Asset Group],asset_grp_line,3,FALSE))</f>
        <v/>
      </c>
      <c r="K553" s="3" t="str">
        <f>IF(Line[Asset Group]="","",VLOOKUP(Line[Asset Type],type_master_list,2,FALSE))</f>
        <v/>
      </c>
      <c r="L553" s="3" t="str">
        <f>IF(Line[Asset Name]="","",PROPER(Line[Asset Name]))</f>
        <v/>
      </c>
      <c r="M553" s="11" t="str">
        <f>IF(Line[Install Date]="","",(Line[Install Date]))</f>
        <v/>
      </c>
      <c r="N553" s="3" t="str">
        <f>IF(Line[Note]="","",PROPER(Line[Note]))</f>
        <v/>
      </c>
      <c r="O553" s="3" t="str">
        <f>IF(Line[Resource Consent Number]="","",UPPER(Line[Resource Consent Number]))</f>
        <v/>
      </c>
      <c r="P553" s="53" t="str">
        <f>IF(Line[Asset Unit Cost]="","",Line[Asset Unit Cost])</f>
        <v/>
      </c>
      <c r="Q553" s="3" t="str">
        <f>IF(Line[Added By]="","",UPPER(Line[Added By]))</f>
        <v/>
      </c>
      <c r="R553" s="11" t="str">
        <f>IF(Line[Added Date]="","",(Line[Added Date]))</f>
        <v/>
      </c>
      <c r="S553" s="3" t="str">
        <f>IF(Line[Z COORD]="","",PROPER(Line[Z COORD]))</f>
        <v/>
      </c>
      <c r="T553" s="3" t="str">
        <f>IF(Line[Asset Description]="","",PROPER(Line[Asset Description]))</f>
        <v/>
      </c>
      <c r="U553" s="3" t="str">
        <f>IF(Line[Asset Group]="","",VLOOKUP(Line[Wall SubType],subdom_master_gdb,2,FALSE))</f>
        <v/>
      </c>
      <c r="V553" s="3" t="str">
        <f>IF(Line[Asset Group]="","",VLOOKUP(Line[Material],material_master,2,FALSE))</f>
        <v/>
      </c>
      <c r="W553" s="3" t="str">
        <f>IF(Line[Height m]="","",Line[Height m])</f>
        <v/>
      </c>
      <c r="X553" s="3" t="str">
        <f>IF(Line[Length m]="","",Line[Length m])</f>
        <v/>
      </c>
      <c r="Y553" s="3" t="str">
        <f>IF(Line[Width m]="","",Line[Width m])</f>
        <v/>
      </c>
      <c r="Z553" s="3" t="str">
        <f>IF(Line[Asset Group]="","",VLOOKUP(Line[Purpose],f_g_function,2,FALSE))</f>
        <v/>
      </c>
      <c r="AA553" s="3" t="str">
        <f>IF(Line[Asset Group]="","",VLOOKUP(Line[Post Material],material_master,2,FALSE))</f>
        <v/>
      </c>
      <c r="AB553" s="3" t="str">
        <f>IF(Line[Pipe Diameter mm]="","",Line[Pipe Diameter mm])</f>
        <v/>
      </c>
      <c r="AC553" s="3" t="str">
        <f>IF(Line[Asset Group]="","",VLOOKUP(Line[Pipe Material],irrigation_pipe_material,2,FALSE))</f>
        <v/>
      </c>
      <c r="AD553" s="3" t="str">
        <f>IF(Line[Asset Group]="","",VLOOKUP(Line[System],irrigation_system,2,FALSE))</f>
        <v/>
      </c>
      <c r="AE553" s="3" t="str">
        <f>IF(Line[Asset Group]="","",VLOOKUP(Line[Status],irrigation_status,2,FALSE))</f>
        <v/>
      </c>
      <c r="AF553" s="3" t="str">
        <f>IF(Line[Asset Group]="","",VLOOKUP(Line[Surface],subdom_master_gdb,2,FALSE))</f>
        <v/>
      </c>
      <c r="AG553" s="3" t="str">
        <f>IF(Line[Surface Layer Depth mm]="","",Line[Surface Layer Depth mm])</f>
        <v/>
      </c>
      <c r="AH553" s="3" t="str">
        <f>IF(Line[Av Width m]="","",Line[Av Width m])</f>
        <v/>
      </c>
      <c r="AI553" s="3" t="str">
        <f>IF(Line[Asset Group]="","",VLOOKUP(Line[Cycle],yes_no,2,FALSE))</f>
        <v/>
      </c>
      <c r="AJ553" s="3" t="str">
        <f>IF(Line[Asset Group]="","",VLOOKUP(Line[Species],hedge_species,2,FALSE))</f>
        <v/>
      </c>
    </row>
    <row r="554" spans="1:36" s="3" customFormat="1" x14ac:dyDescent="0.2">
      <c r="A554" s="3" t="str">
        <f>IF(Line[DWG File Name]="","",Line[DWG File Name])</f>
        <v/>
      </c>
      <c r="B554" s="3" t="str">
        <f>IF(Line[DWG Layer Name]="","",Line[DWG Layer Name])</f>
        <v/>
      </c>
      <c r="C554" s="3" t="str">
        <f>IF(Line[DWG Handle]="","",Line[DWG Handle])</f>
        <v/>
      </c>
      <c r="D554" s="58" t="str">
        <f>IF(Line[Approx Centroid X]="","",Line[Approx Centroid X])</f>
        <v/>
      </c>
      <c r="E554" s="58" t="str">
        <f>IF(Line[Approx Centroid Y]="","",Line[Approx Centroid Y])</f>
        <v/>
      </c>
      <c r="F554" s="3" t="str">
        <f>IF(Line[Replacement Asset]="","",Line[Replacement Asset])</f>
        <v/>
      </c>
      <c r="G554" s="3" t="str">
        <f>IF(Line[Asset ID]="","",UPPER(Line[Asset ID]))</f>
        <v/>
      </c>
      <c r="H554" s="3" t="str">
        <f>IF(Line[Asset Group]="","",VLOOKUP(Line[Asset Group],asset_grp_line,4,FALSE))</f>
        <v/>
      </c>
      <c r="I554" s="3" t="str">
        <f>IF(Line[Asset Group]="","",VLOOKUP(Line[Asset Group],asset_grp_line,2,FALSE))</f>
        <v/>
      </c>
      <c r="J554" s="3" t="str">
        <f>IF(Line[Asset Group]="","",VLOOKUP(Line[Asset Group],asset_grp_line,3,FALSE))</f>
        <v/>
      </c>
      <c r="K554" s="3" t="str">
        <f>IF(Line[Asset Group]="","",VLOOKUP(Line[Asset Type],type_master_list,2,FALSE))</f>
        <v/>
      </c>
      <c r="L554" s="3" t="str">
        <f>IF(Line[Asset Name]="","",PROPER(Line[Asset Name]))</f>
        <v/>
      </c>
      <c r="M554" s="11" t="str">
        <f>IF(Line[Install Date]="","",(Line[Install Date]))</f>
        <v/>
      </c>
      <c r="N554" s="3" t="str">
        <f>IF(Line[Note]="","",PROPER(Line[Note]))</f>
        <v/>
      </c>
      <c r="O554" s="3" t="str">
        <f>IF(Line[Resource Consent Number]="","",UPPER(Line[Resource Consent Number]))</f>
        <v/>
      </c>
      <c r="P554" s="53" t="str">
        <f>IF(Line[Asset Unit Cost]="","",Line[Asset Unit Cost])</f>
        <v/>
      </c>
      <c r="Q554" s="3" t="str">
        <f>IF(Line[Added By]="","",UPPER(Line[Added By]))</f>
        <v/>
      </c>
      <c r="R554" s="11" t="str">
        <f>IF(Line[Added Date]="","",(Line[Added Date]))</f>
        <v/>
      </c>
      <c r="S554" s="3" t="str">
        <f>IF(Line[Z COORD]="","",PROPER(Line[Z COORD]))</f>
        <v/>
      </c>
      <c r="T554" s="3" t="str">
        <f>IF(Line[Asset Description]="","",PROPER(Line[Asset Description]))</f>
        <v/>
      </c>
      <c r="U554" s="3" t="str">
        <f>IF(Line[Asset Group]="","",VLOOKUP(Line[Wall SubType],subdom_master_gdb,2,FALSE))</f>
        <v/>
      </c>
      <c r="V554" s="3" t="str">
        <f>IF(Line[Asset Group]="","",VLOOKUP(Line[Material],material_master,2,FALSE))</f>
        <v/>
      </c>
      <c r="W554" s="3" t="str">
        <f>IF(Line[Height m]="","",Line[Height m])</f>
        <v/>
      </c>
      <c r="X554" s="3" t="str">
        <f>IF(Line[Length m]="","",Line[Length m])</f>
        <v/>
      </c>
      <c r="Y554" s="3" t="str">
        <f>IF(Line[Width m]="","",Line[Width m])</f>
        <v/>
      </c>
      <c r="Z554" s="3" t="str">
        <f>IF(Line[Asset Group]="","",VLOOKUP(Line[Purpose],f_g_function,2,FALSE))</f>
        <v/>
      </c>
      <c r="AA554" s="3" t="str">
        <f>IF(Line[Asset Group]="","",VLOOKUP(Line[Post Material],material_master,2,FALSE))</f>
        <v/>
      </c>
      <c r="AB554" s="3" t="str">
        <f>IF(Line[Pipe Diameter mm]="","",Line[Pipe Diameter mm])</f>
        <v/>
      </c>
      <c r="AC554" s="3" t="str">
        <f>IF(Line[Asset Group]="","",VLOOKUP(Line[Pipe Material],irrigation_pipe_material,2,FALSE))</f>
        <v/>
      </c>
      <c r="AD554" s="3" t="str">
        <f>IF(Line[Asset Group]="","",VLOOKUP(Line[System],irrigation_system,2,FALSE))</f>
        <v/>
      </c>
      <c r="AE554" s="3" t="str">
        <f>IF(Line[Asset Group]="","",VLOOKUP(Line[Status],irrigation_status,2,FALSE))</f>
        <v/>
      </c>
      <c r="AF554" s="3" t="str">
        <f>IF(Line[Asset Group]="","",VLOOKUP(Line[Surface],subdom_master_gdb,2,FALSE))</f>
        <v/>
      </c>
      <c r="AG554" s="3" t="str">
        <f>IF(Line[Surface Layer Depth mm]="","",Line[Surface Layer Depth mm])</f>
        <v/>
      </c>
      <c r="AH554" s="3" t="str">
        <f>IF(Line[Av Width m]="","",Line[Av Width m])</f>
        <v/>
      </c>
      <c r="AI554" s="3" t="str">
        <f>IF(Line[Asset Group]="","",VLOOKUP(Line[Cycle],yes_no,2,FALSE))</f>
        <v/>
      </c>
      <c r="AJ554" s="3" t="str">
        <f>IF(Line[Asset Group]="","",VLOOKUP(Line[Species],hedge_species,2,FALSE))</f>
        <v/>
      </c>
    </row>
    <row r="555" spans="1:36" s="3" customFormat="1" x14ac:dyDescent="0.2">
      <c r="A555" s="3" t="str">
        <f>IF(Line[DWG File Name]="","",Line[DWG File Name])</f>
        <v/>
      </c>
      <c r="B555" s="3" t="str">
        <f>IF(Line[DWG Layer Name]="","",Line[DWG Layer Name])</f>
        <v/>
      </c>
      <c r="C555" s="3" t="str">
        <f>IF(Line[DWG Handle]="","",Line[DWG Handle])</f>
        <v/>
      </c>
      <c r="D555" s="58" t="str">
        <f>IF(Line[Approx Centroid X]="","",Line[Approx Centroid X])</f>
        <v/>
      </c>
      <c r="E555" s="58" t="str">
        <f>IF(Line[Approx Centroid Y]="","",Line[Approx Centroid Y])</f>
        <v/>
      </c>
      <c r="F555" s="3" t="str">
        <f>IF(Line[Replacement Asset]="","",Line[Replacement Asset])</f>
        <v/>
      </c>
      <c r="G555" s="3" t="str">
        <f>IF(Line[Asset ID]="","",UPPER(Line[Asset ID]))</f>
        <v/>
      </c>
      <c r="H555" s="3" t="str">
        <f>IF(Line[Asset Group]="","",VLOOKUP(Line[Asset Group],asset_grp_line,4,FALSE))</f>
        <v/>
      </c>
      <c r="I555" s="3" t="str">
        <f>IF(Line[Asset Group]="","",VLOOKUP(Line[Asset Group],asset_grp_line,2,FALSE))</f>
        <v/>
      </c>
      <c r="J555" s="3" t="str">
        <f>IF(Line[Asset Group]="","",VLOOKUP(Line[Asset Group],asset_grp_line,3,FALSE))</f>
        <v/>
      </c>
      <c r="K555" s="3" t="str">
        <f>IF(Line[Asset Group]="","",VLOOKUP(Line[Asset Type],type_master_list,2,FALSE))</f>
        <v/>
      </c>
      <c r="L555" s="3" t="str">
        <f>IF(Line[Asset Name]="","",PROPER(Line[Asset Name]))</f>
        <v/>
      </c>
      <c r="M555" s="11" t="str">
        <f>IF(Line[Install Date]="","",(Line[Install Date]))</f>
        <v/>
      </c>
      <c r="N555" s="3" t="str">
        <f>IF(Line[Note]="","",PROPER(Line[Note]))</f>
        <v/>
      </c>
      <c r="O555" s="3" t="str">
        <f>IF(Line[Resource Consent Number]="","",UPPER(Line[Resource Consent Number]))</f>
        <v/>
      </c>
      <c r="P555" s="53" t="str">
        <f>IF(Line[Asset Unit Cost]="","",Line[Asset Unit Cost])</f>
        <v/>
      </c>
      <c r="Q555" s="3" t="str">
        <f>IF(Line[Added By]="","",UPPER(Line[Added By]))</f>
        <v/>
      </c>
      <c r="R555" s="11" t="str">
        <f>IF(Line[Added Date]="","",(Line[Added Date]))</f>
        <v/>
      </c>
      <c r="S555" s="3" t="str">
        <f>IF(Line[Z COORD]="","",PROPER(Line[Z COORD]))</f>
        <v/>
      </c>
      <c r="T555" s="3" t="str">
        <f>IF(Line[Asset Description]="","",PROPER(Line[Asset Description]))</f>
        <v/>
      </c>
      <c r="U555" s="3" t="str">
        <f>IF(Line[Asset Group]="","",VLOOKUP(Line[Wall SubType],subdom_master_gdb,2,FALSE))</f>
        <v/>
      </c>
      <c r="V555" s="3" t="str">
        <f>IF(Line[Asset Group]="","",VLOOKUP(Line[Material],material_master,2,FALSE))</f>
        <v/>
      </c>
      <c r="W555" s="3" t="str">
        <f>IF(Line[Height m]="","",Line[Height m])</f>
        <v/>
      </c>
      <c r="X555" s="3" t="str">
        <f>IF(Line[Length m]="","",Line[Length m])</f>
        <v/>
      </c>
      <c r="Y555" s="3" t="str">
        <f>IF(Line[Width m]="","",Line[Width m])</f>
        <v/>
      </c>
      <c r="Z555" s="3" t="str">
        <f>IF(Line[Asset Group]="","",VLOOKUP(Line[Purpose],f_g_function,2,FALSE))</f>
        <v/>
      </c>
      <c r="AA555" s="3" t="str">
        <f>IF(Line[Asset Group]="","",VLOOKUP(Line[Post Material],material_master,2,FALSE))</f>
        <v/>
      </c>
      <c r="AB555" s="3" t="str">
        <f>IF(Line[Pipe Diameter mm]="","",Line[Pipe Diameter mm])</f>
        <v/>
      </c>
      <c r="AC555" s="3" t="str">
        <f>IF(Line[Asset Group]="","",VLOOKUP(Line[Pipe Material],irrigation_pipe_material,2,FALSE))</f>
        <v/>
      </c>
      <c r="AD555" s="3" t="str">
        <f>IF(Line[Asset Group]="","",VLOOKUP(Line[System],irrigation_system,2,FALSE))</f>
        <v/>
      </c>
      <c r="AE555" s="3" t="str">
        <f>IF(Line[Asset Group]="","",VLOOKUP(Line[Status],irrigation_status,2,FALSE))</f>
        <v/>
      </c>
      <c r="AF555" s="3" t="str">
        <f>IF(Line[Asset Group]="","",VLOOKUP(Line[Surface],subdom_master_gdb,2,FALSE))</f>
        <v/>
      </c>
      <c r="AG555" s="3" t="str">
        <f>IF(Line[Surface Layer Depth mm]="","",Line[Surface Layer Depth mm])</f>
        <v/>
      </c>
      <c r="AH555" s="3" t="str">
        <f>IF(Line[Av Width m]="","",Line[Av Width m])</f>
        <v/>
      </c>
      <c r="AI555" s="3" t="str">
        <f>IF(Line[Asset Group]="","",VLOOKUP(Line[Cycle],yes_no,2,FALSE))</f>
        <v/>
      </c>
      <c r="AJ555" s="3" t="str">
        <f>IF(Line[Asset Group]="","",VLOOKUP(Line[Species],hedge_species,2,FALSE))</f>
        <v/>
      </c>
    </row>
    <row r="556" spans="1:36" s="3" customFormat="1" x14ac:dyDescent="0.2">
      <c r="A556" s="3" t="str">
        <f>IF(Line[DWG File Name]="","",Line[DWG File Name])</f>
        <v/>
      </c>
      <c r="B556" s="3" t="str">
        <f>IF(Line[DWG Layer Name]="","",Line[DWG Layer Name])</f>
        <v/>
      </c>
      <c r="C556" s="3" t="str">
        <f>IF(Line[DWG Handle]="","",Line[DWG Handle])</f>
        <v/>
      </c>
      <c r="D556" s="58" t="str">
        <f>IF(Line[Approx Centroid X]="","",Line[Approx Centroid X])</f>
        <v/>
      </c>
      <c r="E556" s="58" t="str">
        <f>IF(Line[Approx Centroid Y]="","",Line[Approx Centroid Y])</f>
        <v/>
      </c>
      <c r="F556" s="3" t="str">
        <f>IF(Line[Replacement Asset]="","",Line[Replacement Asset])</f>
        <v/>
      </c>
      <c r="G556" s="3" t="str">
        <f>IF(Line[Asset ID]="","",UPPER(Line[Asset ID]))</f>
        <v/>
      </c>
      <c r="H556" s="3" t="str">
        <f>IF(Line[Asset Group]="","",VLOOKUP(Line[Asset Group],asset_grp_line,4,FALSE))</f>
        <v/>
      </c>
      <c r="I556" s="3" t="str">
        <f>IF(Line[Asset Group]="","",VLOOKUP(Line[Asset Group],asset_grp_line,2,FALSE))</f>
        <v/>
      </c>
      <c r="J556" s="3" t="str">
        <f>IF(Line[Asset Group]="","",VLOOKUP(Line[Asset Group],asset_grp_line,3,FALSE))</f>
        <v/>
      </c>
      <c r="K556" s="3" t="str">
        <f>IF(Line[Asset Group]="","",VLOOKUP(Line[Asset Type],type_master_list,2,FALSE))</f>
        <v/>
      </c>
      <c r="L556" s="3" t="str">
        <f>IF(Line[Asset Name]="","",PROPER(Line[Asset Name]))</f>
        <v/>
      </c>
      <c r="M556" s="11" t="str">
        <f>IF(Line[Install Date]="","",(Line[Install Date]))</f>
        <v/>
      </c>
      <c r="N556" s="3" t="str">
        <f>IF(Line[Note]="","",PROPER(Line[Note]))</f>
        <v/>
      </c>
      <c r="O556" s="3" t="str">
        <f>IF(Line[Resource Consent Number]="","",UPPER(Line[Resource Consent Number]))</f>
        <v/>
      </c>
      <c r="P556" s="53" t="str">
        <f>IF(Line[Asset Unit Cost]="","",Line[Asset Unit Cost])</f>
        <v/>
      </c>
      <c r="Q556" s="3" t="str">
        <f>IF(Line[Added By]="","",UPPER(Line[Added By]))</f>
        <v/>
      </c>
      <c r="R556" s="11" t="str">
        <f>IF(Line[Added Date]="","",(Line[Added Date]))</f>
        <v/>
      </c>
      <c r="S556" s="3" t="str">
        <f>IF(Line[Z COORD]="","",PROPER(Line[Z COORD]))</f>
        <v/>
      </c>
      <c r="T556" s="3" t="str">
        <f>IF(Line[Asset Description]="","",PROPER(Line[Asset Description]))</f>
        <v/>
      </c>
      <c r="U556" s="3" t="str">
        <f>IF(Line[Asset Group]="","",VLOOKUP(Line[Wall SubType],subdom_master_gdb,2,FALSE))</f>
        <v/>
      </c>
      <c r="V556" s="3" t="str">
        <f>IF(Line[Asset Group]="","",VLOOKUP(Line[Material],material_master,2,FALSE))</f>
        <v/>
      </c>
      <c r="W556" s="3" t="str">
        <f>IF(Line[Height m]="","",Line[Height m])</f>
        <v/>
      </c>
      <c r="X556" s="3" t="str">
        <f>IF(Line[Length m]="","",Line[Length m])</f>
        <v/>
      </c>
      <c r="Y556" s="3" t="str">
        <f>IF(Line[Width m]="","",Line[Width m])</f>
        <v/>
      </c>
      <c r="Z556" s="3" t="str">
        <f>IF(Line[Asset Group]="","",VLOOKUP(Line[Purpose],f_g_function,2,FALSE))</f>
        <v/>
      </c>
      <c r="AA556" s="3" t="str">
        <f>IF(Line[Asset Group]="","",VLOOKUP(Line[Post Material],material_master,2,FALSE))</f>
        <v/>
      </c>
      <c r="AB556" s="3" t="str">
        <f>IF(Line[Pipe Diameter mm]="","",Line[Pipe Diameter mm])</f>
        <v/>
      </c>
      <c r="AC556" s="3" t="str">
        <f>IF(Line[Asset Group]="","",VLOOKUP(Line[Pipe Material],irrigation_pipe_material,2,FALSE))</f>
        <v/>
      </c>
      <c r="AD556" s="3" t="str">
        <f>IF(Line[Asset Group]="","",VLOOKUP(Line[System],irrigation_system,2,FALSE))</f>
        <v/>
      </c>
      <c r="AE556" s="3" t="str">
        <f>IF(Line[Asset Group]="","",VLOOKUP(Line[Status],irrigation_status,2,FALSE))</f>
        <v/>
      </c>
      <c r="AF556" s="3" t="str">
        <f>IF(Line[Asset Group]="","",VLOOKUP(Line[Surface],subdom_master_gdb,2,FALSE))</f>
        <v/>
      </c>
      <c r="AG556" s="3" t="str">
        <f>IF(Line[Surface Layer Depth mm]="","",Line[Surface Layer Depth mm])</f>
        <v/>
      </c>
      <c r="AH556" s="3" t="str">
        <f>IF(Line[Av Width m]="","",Line[Av Width m])</f>
        <v/>
      </c>
      <c r="AI556" s="3" t="str">
        <f>IF(Line[Asset Group]="","",VLOOKUP(Line[Cycle],yes_no,2,FALSE))</f>
        <v/>
      </c>
      <c r="AJ556" s="3" t="str">
        <f>IF(Line[Asset Group]="","",VLOOKUP(Line[Species],hedge_species,2,FALSE))</f>
        <v/>
      </c>
    </row>
    <row r="557" spans="1:36" s="3" customFormat="1" x14ac:dyDescent="0.2">
      <c r="A557" s="3" t="str">
        <f>IF(Line[DWG File Name]="","",Line[DWG File Name])</f>
        <v/>
      </c>
      <c r="B557" s="3" t="str">
        <f>IF(Line[DWG Layer Name]="","",Line[DWG Layer Name])</f>
        <v/>
      </c>
      <c r="C557" s="3" t="str">
        <f>IF(Line[DWG Handle]="","",Line[DWG Handle])</f>
        <v/>
      </c>
      <c r="D557" s="58" t="str">
        <f>IF(Line[Approx Centroid X]="","",Line[Approx Centroid X])</f>
        <v/>
      </c>
      <c r="E557" s="58" t="str">
        <f>IF(Line[Approx Centroid Y]="","",Line[Approx Centroid Y])</f>
        <v/>
      </c>
      <c r="F557" s="3" t="str">
        <f>IF(Line[Replacement Asset]="","",Line[Replacement Asset])</f>
        <v/>
      </c>
      <c r="G557" s="3" t="str">
        <f>IF(Line[Asset ID]="","",UPPER(Line[Asset ID]))</f>
        <v/>
      </c>
      <c r="H557" s="3" t="str">
        <f>IF(Line[Asset Group]="","",VLOOKUP(Line[Asset Group],asset_grp_line,4,FALSE))</f>
        <v/>
      </c>
      <c r="I557" s="3" t="str">
        <f>IF(Line[Asset Group]="","",VLOOKUP(Line[Asset Group],asset_grp_line,2,FALSE))</f>
        <v/>
      </c>
      <c r="J557" s="3" t="str">
        <f>IF(Line[Asset Group]="","",VLOOKUP(Line[Asset Group],asset_grp_line,3,FALSE))</f>
        <v/>
      </c>
      <c r="K557" s="3" t="str">
        <f>IF(Line[Asset Group]="","",VLOOKUP(Line[Asset Type],type_master_list,2,FALSE))</f>
        <v/>
      </c>
      <c r="L557" s="3" t="str">
        <f>IF(Line[Asset Name]="","",PROPER(Line[Asset Name]))</f>
        <v/>
      </c>
      <c r="M557" s="11" t="str">
        <f>IF(Line[Install Date]="","",(Line[Install Date]))</f>
        <v/>
      </c>
      <c r="N557" s="3" t="str">
        <f>IF(Line[Note]="","",PROPER(Line[Note]))</f>
        <v/>
      </c>
      <c r="O557" s="3" t="str">
        <f>IF(Line[Resource Consent Number]="","",UPPER(Line[Resource Consent Number]))</f>
        <v/>
      </c>
      <c r="P557" s="53" t="str">
        <f>IF(Line[Asset Unit Cost]="","",Line[Asset Unit Cost])</f>
        <v/>
      </c>
      <c r="Q557" s="3" t="str">
        <f>IF(Line[Added By]="","",UPPER(Line[Added By]))</f>
        <v/>
      </c>
      <c r="R557" s="11" t="str">
        <f>IF(Line[Added Date]="","",(Line[Added Date]))</f>
        <v/>
      </c>
      <c r="S557" s="3" t="str">
        <f>IF(Line[Z COORD]="","",PROPER(Line[Z COORD]))</f>
        <v/>
      </c>
      <c r="T557" s="3" t="str">
        <f>IF(Line[Asset Description]="","",PROPER(Line[Asset Description]))</f>
        <v/>
      </c>
      <c r="U557" s="3" t="str">
        <f>IF(Line[Asset Group]="","",VLOOKUP(Line[Wall SubType],subdom_master_gdb,2,FALSE))</f>
        <v/>
      </c>
      <c r="V557" s="3" t="str">
        <f>IF(Line[Asset Group]="","",VLOOKUP(Line[Material],material_master,2,FALSE))</f>
        <v/>
      </c>
      <c r="W557" s="3" t="str">
        <f>IF(Line[Height m]="","",Line[Height m])</f>
        <v/>
      </c>
      <c r="X557" s="3" t="str">
        <f>IF(Line[Length m]="","",Line[Length m])</f>
        <v/>
      </c>
      <c r="Y557" s="3" t="str">
        <f>IF(Line[Width m]="","",Line[Width m])</f>
        <v/>
      </c>
      <c r="Z557" s="3" t="str">
        <f>IF(Line[Asset Group]="","",VLOOKUP(Line[Purpose],f_g_function,2,FALSE))</f>
        <v/>
      </c>
      <c r="AA557" s="3" t="str">
        <f>IF(Line[Asset Group]="","",VLOOKUP(Line[Post Material],material_master,2,FALSE))</f>
        <v/>
      </c>
      <c r="AB557" s="3" t="str">
        <f>IF(Line[Pipe Diameter mm]="","",Line[Pipe Diameter mm])</f>
        <v/>
      </c>
      <c r="AC557" s="3" t="str">
        <f>IF(Line[Asset Group]="","",VLOOKUP(Line[Pipe Material],irrigation_pipe_material,2,FALSE))</f>
        <v/>
      </c>
      <c r="AD557" s="3" t="str">
        <f>IF(Line[Asset Group]="","",VLOOKUP(Line[System],irrigation_system,2,FALSE))</f>
        <v/>
      </c>
      <c r="AE557" s="3" t="str">
        <f>IF(Line[Asset Group]="","",VLOOKUP(Line[Status],irrigation_status,2,FALSE))</f>
        <v/>
      </c>
      <c r="AF557" s="3" t="str">
        <f>IF(Line[Asset Group]="","",VLOOKUP(Line[Surface],subdom_master_gdb,2,FALSE))</f>
        <v/>
      </c>
      <c r="AG557" s="3" t="str">
        <f>IF(Line[Surface Layer Depth mm]="","",Line[Surface Layer Depth mm])</f>
        <v/>
      </c>
      <c r="AH557" s="3" t="str">
        <f>IF(Line[Av Width m]="","",Line[Av Width m])</f>
        <v/>
      </c>
      <c r="AI557" s="3" t="str">
        <f>IF(Line[Asset Group]="","",VLOOKUP(Line[Cycle],yes_no,2,FALSE))</f>
        <v/>
      </c>
      <c r="AJ557" s="3" t="str">
        <f>IF(Line[Asset Group]="","",VLOOKUP(Line[Species],hedge_species,2,FALSE))</f>
        <v/>
      </c>
    </row>
    <row r="558" spans="1:36" s="3" customFormat="1" x14ac:dyDescent="0.2">
      <c r="A558" s="3" t="str">
        <f>IF(Line[DWG File Name]="","",Line[DWG File Name])</f>
        <v/>
      </c>
      <c r="B558" s="3" t="str">
        <f>IF(Line[DWG Layer Name]="","",Line[DWG Layer Name])</f>
        <v/>
      </c>
      <c r="C558" s="3" t="str">
        <f>IF(Line[DWG Handle]="","",Line[DWG Handle])</f>
        <v/>
      </c>
      <c r="D558" s="58" t="str">
        <f>IF(Line[Approx Centroid X]="","",Line[Approx Centroid X])</f>
        <v/>
      </c>
      <c r="E558" s="58" t="str">
        <f>IF(Line[Approx Centroid Y]="","",Line[Approx Centroid Y])</f>
        <v/>
      </c>
      <c r="F558" s="3" t="str">
        <f>IF(Line[Replacement Asset]="","",Line[Replacement Asset])</f>
        <v/>
      </c>
      <c r="G558" s="3" t="str">
        <f>IF(Line[Asset ID]="","",UPPER(Line[Asset ID]))</f>
        <v/>
      </c>
      <c r="H558" s="3" t="str">
        <f>IF(Line[Asset Group]="","",VLOOKUP(Line[Asset Group],asset_grp_line,4,FALSE))</f>
        <v/>
      </c>
      <c r="I558" s="3" t="str">
        <f>IF(Line[Asset Group]="","",VLOOKUP(Line[Asset Group],asset_grp_line,2,FALSE))</f>
        <v/>
      </c>
      <c r="J558" s="3" t="str">
        <f>IF(Line[Asset Group]="","",VLOOKUP(Line[Asset Group],asset_grp_line,3,FALSE))</f>
        <v/>
      </c>
      <c r="K558" s="3" t="str">
        <f>IF(Line[Asset Group]="","",VLOOKUP(Line[Asset Type],type_master_list,2,FALSE))</f>
        <v/>
      </c>
      <c r="L558" s="3" t="str">
        <f>IF(Line[Asset Name]="","",PROPER(Line[Asset Name]))</f>
        <v/>
      </c>
      <c r="M558" s="11" t="str">
        <f>IF(Line[Install Date]="","",(Line[Install Date]))</f>
        <v/>
      </c>
      <c r="N558" s="3" t="str">
        <f>IF(Line[Note]="","",PROPER(Line[Note]))</f>
        <v/>
      </c>
      <c r="O558" s="3" t="str">
        <f>IF(Line[Resource Consent Number]="","",UPPER(Line[Resource Consent Number]))</f>
        <v/>
      </c>
      <c r="P558" s="53" t="str">
        <f>IF(Line[Asset Unit Cost]="","",Line[Asset Unit Cost])</f>
        <v/>
      </c>
      <c r="Q558" s="3" t="str">
        <f>IF(Line[Added By]="","",UPPER(Line[Added By]))</f>
        <v/>
      </c>
      <c r="R558" s="11" t="str">
        <f>IF(Line[Added Date]="","",(Line[Added Date]))</f>
        <v/>
      </c>
      <c r="S558" s="3" t="str">
        <f>IF(Line[Z COORD]="","",PROPER(Line[Z COORD]))</f>
        <v/>
      </c>
      <c r="T558" s="3" t="str">
        <f>IF(Line[Asset Description]="","",PROPER(Line[Asset Description]))</f>
        <v/>
      </c>
      <c r="U558" s="3" t="str">
        <f>IF(Line[Asset Group]="","",VLOOKUP(Line[Wall SubType],subdom_master_gdb,2,FALSE))</f>
        <v/>
      </c>
      <c r="V558" s="3" t="str">
        <f>IF(Line[Asset Group]="","",VLOOKUP(Line[Material],material_master,2,FALSE))</f>
        <v/>
      </c>
      <c r="W558" s="3" t="str">
        <f>IF(Line[Height m]="","",Line[Height m])</f>
        <v/>
      </c>
      <c r="X558" s="3" t="str">
        <f>IF(Line[Length m]="","",Line[Length m])</f>
        <v/>
      </c>
      <c r="Y558" s="3" t="str">
        <f>IF(Line[Width m]="","",Line[Width m])</f>
        <v/>
      </c>
      <c r="Z558" s="3" t="str">
        <f>IF(Line[Asset Group]="","",VLOOKUP(Line[Purpose],f_g_function,2,FALSE))</f>
        <v/>
      </c>
      <c r="AA558" s="3" t="str">
        <f>IF(Line[Asset Group]="","",VLOOKUP(Line[Post Material],material_master,2,FALSE))</f>
        <v/>
      </c>
      <c r="AB558" s="3" t="str">
        <f>IF(Line[Pipe Diameter mm]="","",Line[Pipe Diameter mm])</f>
        <v/>
      </c>
      <c r="AC558" s="3" t="str">
        <f>IF(Line[Asset Group]="","",VLOOKUP(Line[Pipe Material],irrigation_pipe_material,2,FALSE))</f>
        <v/>
      </c>
      <c r="AD558" s="3" t="str">
        <f>IF(Line[Asset Group]="","",VLOOKUP(Line[System],irrigation_system,2,FALSE))</f>
        <v/>
      </c>
      <c r="AE558" s="3" t="str">
        <f>IF(Line[Asset Group]="","",VLOOKUP(Line[Status],irrigation_status,2,FALSE))</f>
        <v/>
      </c>
      <c r="AF558" s="3" t="str">
        <f>IF(Line[Asset Group]="","",VLOOKUP(Line[Surface],subdom_master_gdb,2,FALSE))</f>
        <v/>
      </c>
      <c r="AG558" s="3" t="str">
        <f>IF(Line[Surface Layer Depth mm]="","",Line[Surface Layer Depth mm])</f>
        <v/>
      </c>
      <c r="AH558" s="3" t="str">
        <f>IF(Line[Av Width m]="","",Line[Av Width m])</f>
        <v/>
      </c>
      <c r="AI558" s="3" t="str">
        <f>IF(Line[Asset Group]="","",VLOOKUP(Line[Cycle],yes_no,2,FALSE))</f>
        <v/>
      </c>
      <c r="AJ558" s="3" t="str">
        <f>IF(Line[Asset Group]="","",VLOOKUP(Line[Species],hedge_species,2,FALSE))</f>
        <v/>
      </c>
    </row>
    <row r="559" spans="1:36" s="3" customFormat="1" x14ac:dyDescent="0.2">
      <c r="A559" s="3" t="str">
        <f>IF(Line[DWG File Name]="","",Line[DWG File Name])</f>
        <v/>
      </c>
      <c r="B559" s="3" t="str">
        <f>IF(Line[DWG Layer Name]="","",Line[DWG Layer Name])</f>
        <v/>
      </c>
      <c r="C559" s="3" t="str">
        <f>IF(Line[DWG Handle]="","",Line[DWG Handle])</f>
        <v/>
      </c>
      <c r="D559" s="58" t="str">
        <f>IF(Line[Approx Centroid X]="","",Line[Approx Centroid X])</f>
        <v/>
      </c>
      <c r="E559" s="58" t="str">
        <f>IF(Line[Approx Centroid Y]="","",Line[Approx Centroid Y])</f>
        <v/>
      </c>
      <c r="F559" s="3" t="str">
        <f>IF(Line[Replacement Asset]="","",Line[Replacement Asset])</f>
        <v/>
      </c>
      <c r="G559" s="3" t="str">
        <f>IF(Line[Asset ID]="","",UPPER(Line[Asset ID]))</f>
        <v/>
      </c>
      <c r="H559" s="3" t="str">
        <f>IF(Line[Asset Group]="","",VLOOKUP(Line[Asset Group],asset_grp_line,4,FALSE))</f>
        <v/>
      </c>
      <c r="I559" s="3" t="str">
        <f>IF(Line[Asset Group]="","",VLOOKUP(Line[Asset Group],asset_grp_line,2,FALSE))</f>
        <v/>
      </c>
      <c r="J559" s="3" t="str">
        <f>IF(Line[Asset Group]="","",VLOOKUP(Line[Asset Group],asset_grp_line,3,FALSE))</f>
        <v/>
      </c>
      <c r="K559" s="3" t="str">
        <f>IF(Line[Asset Group]="","",VLOOKUP(Line[Asset Type],type_master_list,2,FALSE))</f>
        <v/>
      </c>
      <c r="L559" s="3" t="str">
        <f>IF(Line[Asset Name]="","",PROPER(Line[Asset Name]))</f>
        <v/>
      </c>
      <c r="M559" s="11" t="str">
        <f>IF(Line[Install Date]="","",(Line[Install Date]))</f>
        <v/>
      </c>
      <c r="N559" s="3" t="str">
        <f>IF(Line[Note]="","",PROPER(Line[Note]))</f>
        <v/>
      </c>
      <c r="O559" s="3" t="str">
        <f>IF(Line[Resource Consent Number]="","",UPPER(Line[Resource Consent Number]))</f>
        <v/>
      </c>
      <c r="P559" s="53" t="str">
        <f>IF(Line[Asset Unit Cost]="","",Line[Asset Unit Cost])</f>
        <v/>
      </c>
      <c r="Q559" s="3" t="str">
        <f>IF(Line[Added By]="","",UPPER(Line[Added By]))</f>
        <v/>
      </c>
      <c r="R559" s="11" t="str">
        <f>IF(Line[Added Date]="","",(Line[Added Date]))</f>
        <v/>
      </c>
      <c r="S559" s="3" t="str">
        <f>IF(Line[Z COORD]="","",PROPER(Line[Z COORD]))</f>
        <v/>
      </c>
      <c r="T559" s="3" t="str">
        <f>IF(Line[Asset Description]="","",PROPER(Line[Asset Description]))</f>
        <v/>
      </c>
      <c r="U559" s="3" t="str">
        <f>IF(Line[Asset Group]="","",VLOOKUP(Line[Wall SubType],subdom_master_gdb,2,FALSE))</f>
        <v/>
      </c>
      <c r="V559" s="3" t="str">
        <f>IF(Line[Asset Group]="","",VLOOKUP(Line[Material],material_master,2,FALSE))</f>
        <v/>
      </c>
      <c r="W559" s="3" t="str">
        <f>IF(Line[Height m]="","",Line[Height m])</f>
        <v/>
      </c>
      <c r="X559" s="3" t="str">
        <f>IF(Line[Length m]="","",Line[Length m])</f>
        <v/>
      </c>
      <c r="Y559" s="3" t="str">
        <f>IF(Line[Width m]="","",Line[Width m])</f>
        <v/>
      </c>
      <c r="Z559" s="3" t="str">
        <f>IF(Line[Asset Group]="","",VLOOKUP(Line[Purpose],f_g_function,2,FALSE))</f>
        <v/>
      </c>
      <c r="AA559" s="3" t="str">
        <f>IF(Line[Asset Group]="","",VLOOKUP(Line[Post Material],material_master,2,FALSE))</f>
        <v/>
      </c>
      <c r="AB559" s="3" t="str">
        <f>IF(Line[Pipe Diameter mm]="","",Line[Pipe Diameter mm])</f>
        <v/>
      </c>
      <c r="AC559" s="3" t="str">
        <f>IF(Line[Asset Group]="","",VLOOKUP(Line[Pipe Material],irrigation_pipe_material,2,FALSE))</f>
        <v/>
      </c>
      <c r="AD559" s="3" t="str">
        <f>IF(Line[Asset Group]="","",VLOOKUP(Line[System],irrigation_system,2,FALSE))</f>
        <v/>
      </c>
      <c r="AE559" s="3" t="str">
        <f>IF(Line[Asset Group]="","",VLOOKUP(Line[Status],irrigation_status,2,FALSE))</f>
        <v/>
      </c>
      <c r="AF559" s="3" t="str">
        <f>IF(Line[Asset Group]="","",VLOOKUP(Line[Surface],subdom_master_gdb,2,FALSE))</f>
        <v/>
      </c>
      <c r="AG559" s="3" t="str">
        <f>IF(Line[Surface Layer Depth mm]="","",Line[Surface Layer Depth mm])</f>
        <v/>
      </c>
      <c r="AH559" s="3" t="str">
        <f>IF(Line[Av Width m]="","",Line[Av Width m])</f>
        <v/>
      </c>
      <c r="AI559" s="3" t="str">
        <f>IF(Line[Asset Group]="","",VLOOKUP(Line[Cycle],yes_no,2,FALSE))</f>
        <v/>
      </c>
      <c r="AJ559" s="3" t="str">
        <f>IF(Line[Asset Group]="","",VLOOKUP(Line[Species],hedge_species,2,FALSE))</f>
        <v/>
      </c>
    </row>
    <row r="560" spans="1:36" s="3" customFormat="1" x14ac:dyDescent="0.2">
      <c r="A560" s="3" t="str">
        <f>IF(Line[DWG File Name]="","",Line[DWG File Name])</f>
        <v/>
      </c>
      <c r="B560" s="3" t="str">
        <f>IF(Line[DWG Layer Name]="","",Line[DWG Layer Name])</f>
        <v/>
      </c>
      <c r="C560" s="3" t="str">
        <f>IF(Line[DWG Handle]="","",Line[DWG Handle])</f>
        <v/>
      </c>
      <c r="D560" s="58" t="str">
        <f>IF(Line[Approx Centroid X]="","",Line[Approx Centroid X])</f>
        <v/>
      </c>
      <c r="E560" s="58" t="str">
        <f>IF(Line[Approx Centroid Y]="","",Line[Approx Centroid Y])</f>
        <v/>
      </c>
      <c r="F560" s="3" t="str">
        <f>IF(Line[Replacement Asset]="","",Line[Replacement Asset])</f>
        <v/>
      </c>
      <c r="G560" s="3" t="str">
        <f>IF(Line[Asset ID]="","",UPPER(Line[Asset ID]))</f>
        <v/>
      </c>
      <c r="H560" s="3" t="str">
        <f>IF(Line[Asset Group]="","",VLOOKUP(Line[Asset Group],asset_grp_line,4,FALSE))</f>
        <v/>
      </c>
      <c r="I560" s="3" t="str">
        <f>IF(Line[Asset Group]="","",VLOOKUP(Line[Asset Group],asset_grp_line,2,FALSE))</f>
        <v/>
      </c>
      <c r="J560" s="3" t="str">
        <f>IF(Line[Asset Group]="","",VLOOKUP(Line[Asset Group],asset_grp_line,3,FALSE))</f>
        <v/>
      </c>
      <c r="K560" s="3" t="str">
        <f>IF(Line[Asset Group]="","",VLOOKUP(Line[Asset Type],type_master_list,2,FALSE))</f>
        <v/>
      </c>
      <c r="L560" s="3" t="str">
        <f>IF(Line[Asset Name]="","",PROPER(Line[Asset Name]))</f>
        <v/>
      </c>
      <c r="M560" s="11" t="str">
        <f>IF(Line[Install Date]="","",(Line[Install Date]))</f>
        <v/>
      </c>
      <c r="N560" s="3" t="str">
        <f>IF(Line[Note]="","",PROPER(Line[Note]))</f>
        <v/>
      </c>
      <c r="O560" s="3" t="str">
        <f>IF(Line[Resource Consent Number]="","",UPPER(Line[Resource Consent Number]))</f>
        <v/>
      </c>
      <c r="P560" s="53" t="str">
        <f>IF(Line[Asset Unit Cost]="","",Line[Asset Unit Cost])</f>
        <v/>
      </c>
      <c r="Q560" s="3" t="str">
        <f>IF(Line[Added By]="","",UPPER(Line[Added By]))</f>
        <v/>
      </c>
      <c r="R560" s="11" t="str">
        <f>IF(Line[Added Date]="","",(Line[Added Date]))</f>
        <v/>
      </c>
      <c r="S560" s="3" t="str">
        <f>IF(Line[Z COORD]="","",PROPER(Line[Z COORD]))</f>
        <v/>
      </c>
      <c r="T560" s="3" t="str">
        <f>IF(Line[Asset Description]="","",PROPER(Line[Asset Description]))</f>
        <v/>
      </c>
      <c r="U560" s="3" t="str">
        <f>IF(Line[Asset Group]="","",VLOOKUP(Line[Wall SubType],subdom_master_gdb,2,FALSE))</f>
        <v/>
      </c>
      <c r="V560" s="3" t="str">
        <f>IF(Line[Asset Group]="","",VLOOKUP(Line[Material],material_master,2,FALSE))</f>
        <v/>
      </c>
      <c r="W560" s="3" t="str">
        <f>IF(Line[Height m]="","",Line[Height m])</f>
        <v/>
      </c>
      <c r="X560" s="3" t="str">
        <f>IF(Line[Length m]="","",Line[Length m])</f>
        <v/>
      </c>
      <c r="Y560" s="3" t="str">
        <f>IF(Line[Width m]="","",Line[Width m])</f>
        <v/>
      </c>
      <c r="Z560" s="3" t="str">
        <f>IF(Line[Asset Group]="","",VLOOKUP(Line[Purpose],f_g_function,2,FALSE))</f>
        <v/>
      </c>
      <c r="AA560" s="3" t="str">
        <f>IF(Line[Asset Group]="","",VLOOKUP(Line[Post Material],material_master,2,FALSE))</f>
        <v/>
      </c>
      <c r="AB560" s="3" t="str">
        <f>IF(Line[Pipe Diameter mm]="","",Line[Pipe Diameter mm])</f>
        <v/>
      </c>
      <c r="AC560" s="3" t="str">
        <f>IF(Line[Asset Group]="","",VLOOKUP(Line[Pipe Material],irrigation_pipe_material,2,FALSE))</f>
        <v/>
      </c>
      <c r="AD560" s="3" t="str">
        <f>IF(Line[Asset Group]="","",VLOOKUP(Line[System],irrigation_system,2,FALSE))</f>
        <v/>
      </c>
      <c r="AE560" s="3" t="str">
        <f>IF(Line[Asset Group]="","",VLOOKUP(Line[Status],irrigation_status,2,FALSE))</f>
        <v/>
      </c>
      <c r="AF560" s="3" t="str">
        <f>IF(Line[Asset Group]="","",VLOOKUP(Line[Surface],subdom_master_gdb,2,FALSE))</f>
        <v/>
      </c>
      <c r="AG560" s="3" t="str">
        <f>IF(Line[Surface Layer Depth mm]="","",Line[Surface Layer Depth mm])</f>
        <v/>
      </c>
      <c r="AH560" s="3" t="str">
        <f>IF(Line[Av Width m]="","",Line[Av Width m])</f>
        <v/>
      </c>
      <c r="AI560" s="3" t="str">
        <f>IF(Line[Asset Group]="","",VLOOKUP(Line[Cycle],yes_no,2,FALSE))</f>
        <v/>
      </c>
      <c r="AJ560" s="3" t="str">
        <f>IF(Line[Asset Group]="","",VLOOKUP(Line[Species],hedge_species,2,FALSE))</f>
        <v/>
      </c>
    </row>
    <row r="561" spans="1:36" s="3" customFormat="1" x14ac:dyDescent="0.2">
      <c r="A561" s="3" t="str">
        <f>IF(Line[DWG File Name]="","",Line[DWG File Name])</f>
        <v/>
      </c>
      <c r="B561" s="3" t="str">
        <f>IF(Line[DWG Layer Name]="","",Line[DWG Layer Name])</f>
        <v/>
      </c>
      <c r="C561" s="3" t="str">
        <f>IF(Line[DWG Handle]="","",Line[DWG Handle])</f>
        <v/>
      </c>
      <c r="D561" s="58" t="str">
        <f>IF(Line[Approx Centroid X]="","",Line[Approx Centroid X])</f>
        <v/>
      </c>
      <c r="E561" s="58" t="str">
        <f>IF(Line[Approx Centroid Y]="","",Line[Approx Centroid Y])</f>
        <v/>
      </c>
      <c r="F561" s="3" t="str">
        <f>IF(Line[Replacement Asset]="","",Line[Replacement Asset])</f>
        <v/>
      </c>
      <c r="G561" s="3" t="str">
        <f>IF(Line[Asset ID]="","",UPPER(Line[Asset ID]))</f>
        <v/>
      </c>
      <c r="H561" s="3" t="str">
        <f>IF(Line[Asset Group]="","",VLOOKUP(Line[Asset Group],asset_grp_line,4,FALSE))</f>
        <v/>
      </c>
      <c r="I561" s="3" t="str">
        <f>IF(Line[Asset Group]="","",VLOOKUP(Line[Asset Group],asset_grp_line,2,FALSE))</f>
        <v/>
      </c>
      <c r="J561" s="3" t="str">
        <f>IF(Line[Asset Group]="","",VLOOKUP(Line[Asset Group],asset_grp_line,3,FALSE))</f>
        <v/>
      </c>
      <c r="K561" s="3" t="str">
        <f>IF(Line[Asset Group]="","",VLOOKUP(Line[Asset Type],type_master_list,2,FALSE))</f>
        <v/>
      </c>
      <c r="L561" s="3" t="str">
        <f>IF(Line[Asset Name]="","",PROPER(Line[Asset Name]))</f>
        <v/>
      </c>
      <c r="M561" s="11" t="str">
        <f>IF(Line[Install Date]="","",(Line[Install Date]))</f>
        <v/>
      </c>
      <c r="N561" s="3" t="str">
        <f>IF(Line[Note]="","",PROPER(Line[Note]))</f>
        <v/>
      </c>
      <c r="O561" s="3" t="str">
        <f>IF(Line[Resource Consent Number]="","",UPPER(Line[Resource Consent Number]))</f>
        <v/>
      </c>
      <c r="P561" s="53" t="str">
        <f>IF(Line[Asset Unit Cost]="","",Line[Asset Unit Cost])</f>
        <v/>
      </c>
      <c r="Q561" s="3" t="str">
        <f>IF(Line[Added By]="","",UPPER(Line[Added By]))</f>
        <v/>
      </c>
      <c r="R561" s="11" t="str">
        <f>IF(Line[Added Date]="","",(Line[Added Date]))</f>
        <v/>
      </c>
      <c r="S561" s="3" t="str">
        <f>IF(Line[Z COORD]="","",PROPER(Line[Z COORD]))</f>
        <v/>
      </c>
      <c r="T561" s="3" t="str">
        <f>IF(Line[Asset Description]="","",PROPER(Line[Asset Description]))</f>
        <v/>
      </c>
      <c r="U561" s="3" t="str">
        <f>IF(Line[Asset Group]="","",VLOOKUP(Line[Wall SubType],subdom_master_gdb,2,FALSE))</f>
        <v/>
      </c>
      <c r="V561" s="3" t="str">
        <f>IF(Line[Asset Group]="","",VLOOKUP(Line[Material],material_master,2,FALSE))</f>
        <v/>
      </c>
      <c r="W561" s="3" t="str">
        <f>IF(Line[Height m]="","",Line[Height m])</f>
        <v/>
      </c>
      <c r="X561" s="3" t="str">
        <f>IF(Line[Length m]="","",Line[Length m])</f>
        <v/>
      </c>
      <c r="Y561" s="3" t="str">
        <f>IF(Line[Width m]="","",Line[Width m])</f>
        <v/>
      </c>
      <c r="Z561" s="3" t="str">
        <f>IF(Line[Asset Group]="","",VLOOKUP(Line[Purpose],f_g_function,2,FALSE))</f>
        <v/>
      </c>
      <c r="AA561" s="3" t="str">
        <f>IF(Line[Asset Group]="","",VLOOKUP(Line[Post Material],material_master,2,FALSE))</f>
        <v/>
      </c>
      <c r="AB561" s="3" t="str">
        <f>IF(Line[Pipe Diameter mm]="","",Line[Pipe Diameter mm])</f>
        <v/>
      </c>
      <c r="AC561" s="3" t="str">
        <f>IF(Line[Asset Group]="","",VLOOKUP(Line[Pipe Material],irrigation_pipe_material,2,FALSE))</f>
        <v/>
      </c>
      <c r="AD561" s="3" t="str">
        <f>IF(Line[Asset Group]="","",VLOOKUP(Line[System],irrigation_system,2,FALSE))</f>
        <v/>
      </c>
      <c r="AE561" s="3" t="str">
        <f>IF(Line[Asset Group]="","",VLOOKUP(Line[Status],irrigation_status,2,FALSE))</f>
        <v/>
      </c>
      <c r="AF561" s="3" t="str">
        <f>IF(Line[Asset Group]="","",VLOOKUP(Line[Surface],subdom_master_gdb,2,FALSE))</f>
        <v/>
      </c>
      <c r="AG561" s="3" t="str">
        <f>IF(Line[Surface Layer Depth mm]="","",Line[Surface Layer Depth mm])</f>
        <v/>
      </c>
      <c r="AH561" s="3" t="str">
        <f>IF(Line[Av Width m]="","",Line[Av Width m])</f>
        <v/>
      </c>
      <c r="AI561" s="3" t="str">
        <f>IF(Line[Asset Group]="","",VLOOKUP(Line[Cycle],yes_no,2,FALSE))</f>
        <v/>
      </c>
      <c r="AJ561" s="3" t="str">
        <f>IF(Line[Asset Group]="","",VLOOKUP(Line[Species],hedge_species,2,FALSE))</f>
        <v/>
      </c>
    </row>
    <row r="562" spans="1:36" s="3" customFormat="1" x14ac:dyDescent="0.2">
      <c r="A562" s="3" t="str">
        <f>IF(Line[DWG File Name]="","",Line[DWG File Name])</f>
        <v/>
      </c>
      <c r="B562" s="3" t="str">
        <f>IF(Line[DWG Layer Name]="","",Line[DWG Layer Name])</f>
        <v/>
      </c>
      <c r="C562" s="3" t="str">
        <f>IF(Line[DWG Handle]="","",Line[DWG Handle])</f>
        <v/>
      </c>
      <c r="D562" s="58" t="str">
        <f>IF(Line[Approx Centroid X]="","",Line[Approx Centroid X])</f>
        <v/>
      </c>
      <c r="E562" s="58" t="str">
        <f>IF(Line[Approx Centroid Y]="","",Line[Approx Centroid Y])</f>
        <v/>
      </c>
      <c r="F562" s="3" t="str">
        <f>IF(Line[Replacement Asset]="","",Line[Replacement Asset])</f>
        <v/>
      </c>
      <c r="G562" s="3" t="str">
        <f>IF(Line[Asset ID]="","",UPPER(Line[Asset ID]))</f>
        <v/>
      </c>
      <c r="H562" s="3" t="str">
        <f>IF(Line[Asset Group]="","",VLOOKUP(Line[Asset Group],asset_grp_line,4,FALSE))</f>
        <v/>
      </c>
      <c r="I562" s="3" t="str">
        <f>IF(Line[Asset Group]="","",VLOOKUP(Line[Asset Group],asset_grp_line,2,FALSE))</f>
        <v/>
      </c>
      <c r="J562" s="3" t="str">
        <f>IF(Line[Asset Group]="","",VLOOKUP(Line[Asset Group],asset_grp_line,3,FALSE))</f>
        <v/>
      </c>
      <c r="K562" s="3" t="str">
        <f>IF(Line[Asset Group]="","",VLOOKUP(Line[Asset Type],type_master_list,2,FALSE))</f>
        <v/>
      </c>
      <c r="L562" s="3" t="str">
        <f>IF(Line[Asset Name]="","",PROPER(Line[Asset Name]))</f>
        <v/>
      </c>
      <c r="M562" s="11" t="str">
        <f>IF(Line[Install Date]="","",(Line[Install Date]))</f>
        <v/>
      </c>
      <c r="N562" s="3" t="str">
        <f>IF(Line[Note]="","",PROPER(Line[Note]))</f>
        <v/>
      </c>
      <c r="O562" s="3" t="str">
        <f>IF(Line[Resource Consent Number]="","",UPPER(Line[Resource Consent Number]))</f>
        <v/>
      </c>
      <c r="P562" s="53" t="str">
        <f>IF(Line[Asset Unit Cost]="","",Line[Asset Unit Cost])</f>
        <v/>
      </c>
      <c r="Q562" s="3" t="str">
        <f>IF(Line[Added By]="","",UPPER(Line[Added By]))</f>
        <v/>
      </c>
      <c r="R562" s="11" t="str">
        <f>IF(Line[Added Date]="","",(Line[Added Date]))</f>
        <v/>
      </c>
      <c r="S562" s="3" t="str">
        <f>IF(Line[Z COORD]="","",PROPER(Line[Z COORD]))</f>
        <v/>
      </c>
      <c r="T562" s="3" t="str">
        <f>IF(Line[Asset Description]="","",PROPER(Line[Asset Description]))</f>
        <v/>
      </c>
      <c r="U562" s="3" t="str">
        <f>IF(Line[Asset Group]="","",VLOOKUP(Line[Wall SubType],subdom_master_gdb,2,FALSE))</f>
        <v/>
      </c>
      <c r="V562" s="3" t="str">
        <f>IF(Line[Asset Group]="","",VLOOKUP(Line[Material],material_master,2,FALSE))</f>
        <v/>
      </c>
      <c r="W562" s="3" t="str">
        <f>IF(Line[Height m]="","",Line[Height m])</f>
        <v/>
      </c>
      <c r="X562" s="3" t="str">
        <f>IF(Line[Length m]="","",Line[Length m])</f>
        <v/>
      </c>
      <c r="Y562" s="3" t="str">
        <f>IF(Line[Width m]="","",Line[Width m])</f>
        <v/>
      </c>
      <c r="Z562" s="3" t="str">
        <f>IF(Line[Asset Group]="","",VLOOKUP(Line[Purpose],f_g_function,2,FALSE))</f>
        <v/>
      </c>
      <c r="AA562" s="3" t="str">
        <f>IF(Line[Asset Group]="","",VLOOKUP(Line[Post Material],material_master,2,FALSE))</f>
        <v/>
      </c>
      <c r="AB562" s="3" t="str">
        <f>IF(Line[Pipe Diameter mm]="","",Line[Pipe Diameter mm])</f>
        <v/>
      </c>
      <c r="AC562" s="3" t="str">
        <f>IF(Line[Asset Group]="","",VLOOKUP(Line[Pipe Material],irrigation_pipe_material,2,FALSE))</f>
        <v/>
      </c>
      <c r="AD562" s="3" t="str">
        <f>IF(Line[Asset Group]="","",VLOOKUP(Line[System],irrigation_system,2,FALSE))</f>
        <v/>
      </c>
      <c r="AE562" s="3" t="str">
        <f>IF(Line[Asset Group]="","",VLOOKUP(Line[Status],irrigation_status,2,FALSE))</f>
        <v/>
      </c>
      <c r="AF562" s="3" t="str">
        <f>IF(Line[Asset Group]="","",VLOOKUP(Line[Surface],subdom_master_gdb,2,FALSE))</f>
        <v/>
      </c>
      <c r="AG562" s="3" t="str">
        <f>IF(Line[Surface Layer Depth mm]="","",Line[Surface Layer Depth mm])</f>
        <v/>
      </c>
      <c r="AH562" s="3" t="str">
        <f>IF(Line[Av Width m]="","",Line[Av Width m])</f>
        <v/>
      </c>
      <c r="AI562" s="3" t="str">
        <f>IF(Line[Asset Group]="","",VLOOKUP(Line[Cycle],yes_no,2,FALSE))</f>
        <v/>
      </c>
      <c r="AJ562" s="3" t="str">
        <f>IF(Line[Asset Group]="","",VLOOKUP(Line[Species],hedge_species,2,FALSE))</f>
        <v/>
      </c>
    </row>
    <row r="563" spans="1:36" s="3" customFormat="1" x14ac:dyDescent="0.2">
      <c r="A563" s="3" t="str">
        <f>IF(Line[DWG File Name]="","",Line[DWG File Name])</f>
        <v/>
      </c>
      <c r="B563" s="3" t="str">
        <f>IF(Line[DWG Layer Name]="","",Line[DWG Layer Name])</f>
        <v/>
      </c>
      <c r="C563" s="3" t="str">
        <f>IF(Line[DWG Handle]="","",Line[DWG Handle])</f>
        <v/>
      </c>
      <c r="D563" s="58" t="str">
        <f>IF(Line[Approx Centroid X]="","",Line[Approx Centroid X])</f>
        <v/>
      </c>
      <c r="E563" s="58" t="str">
        <f>IF(Line[Approx Centroid Y]="","",Line[Approx Centroid Y])</f>
        <v/>
      </c>
      <c r="F563" s="3" t="str">
        <f>IF(Line[Replacement Asset]="","",Line[Replacement Asset])</f>
        <v/>
      </c>
      <c r="G563" s="3" t="str">
        <f>IF(Line[Asset ID]="","",UPPER(Line[Asset ID]))</f>
        <v/>
      </c>
      <c r="H563" s="3" t="str">
        <f>IF(Line[Asset Group]="","",VLOOKUP(Line[Asset Group],asset_grp_line,4,FALSE))</f>
        <v/>
      </c>
      <c r="I563" s="3" t="str">
        <f>IF(Line[Asset Group]="","",VLOOKUP(Line[Asset Group],asset_grp_line,2,FALSE))</f>
        <v/>
      </c>
      <c r="J563" s="3" t="str">
        <f>IF(Line[Asset Group]="","",VLOOKUP(Line[Asset Group],asset_grp_line,3,FALSE))</f>
        <v/>
      </c>
      <c r="K563" s="3" t="str">
        <f>IF(Line[Asset Group]="","",VLOOKUP(Line[Asset Type],type_master_list,2,FALSE))</f>
        <v/>
      </c>
      <c r="L563" s="3" t="str">
        <f>IF(Line[Asset Name]="","",PROPER(Line[Asset Name]))</f>
        <v/>
      </c>
      <c r="M563" s="11" t="str">
        <f>IF(Line[Install Date]="","",(Line[Install Date]))</f>
        <v/>
      </c>
      <c r="N563" s="3" t="str">
        <f>IF(Line[Note]="","",PROPER(Line[Note]))</f>
        <v/>
      </c>
      <c r="O563" s="3" t="str">
        <f>IF(Line[Resource Consent Number]="","",UPPER(Line[Resource Consent Number]))</f>
        <v/>
      </c>
      <c r="P563" s="53" t="str">
        <f>IF(Line[Asset Unit Cost]="","",Line[Asset Unit Cost])</f>
        <v/>
      </c>
      <c r="Q563" s="3" t="str">
        <f>IF(Line[Added By]="","",UPPER(Line[Added By]))</f>
        <v/>
      </c>
      <c r="R563" s="11" t="str">
        <f>IF(Line[Added Date]="","",(Line[Added Date]))</f>
        <v/>
      </c>
      <c r="S563" s="3" t="str">
        <f>IF(Line[Z COORD]="","",PROPER(Line[Z COORD]))</f>
        <v/>
      </c>
      <c r="T563" s="3" t="str">
        <f>IF(Line[Asset Description]="","",PROPER(Line[Asset Description]))</f>
        <v/>
      </c>
      <c r="U563" s="3" t="str">
        <f>IF(Line[Asset Group]="","",VLOOKUP(Line[Wall SubType],subdom_master_gdb,2,FALSE))</f>
        <v/>
      </c>
      <c r="V563" s="3" t="str">
        <f>IF(Line[Asset Group]="","",VLOOKUP(Line[Material],material_master,2,FALSE))</f>
        <v/>
      </c>
      <c r="W563" s="3" t="str">
        <f>IF(Line[Height m]="","",Line[Height m])</f>
        <v/>
      </c>
      <c r="X563" s="3" t="str">
        <f>IF(Line[Length m]="","",Line[Length m])</f>
        <v/>
      </c>
      <c r="Y563" s="3" t="str">
        <f>IF(Line[Width m]="","",Line[Width m])</f>
        <v/>
      </c>
      <c r="Z563" s="3" t="str">
        <f>IF(Line[Asset Group]="","",VLOOKUP(Line[Purpose],f_g_function,2,FALSE))</f>
        <v/>
      </c>
      <c r="AA563" s="3" t="str">
        <f>IF(Line[Asset Group]="","",VLOOKUP(Line[Post Material],material_master,2,FALSE))</f>
        <v/>
      </c>
      <c r="AB563" s="3" t="str">
        <f>IF(Line[Pipe Diameter mm]="","",Line[Pipe Diameter mm])</f>
        <v/>
      </c>
      <c r="AC563" s="3" t="str">
        <f>IF(Line[Asset Group]="","",VLOOKUP(Line[Pipe Material],irrigation_pipe_material,2,FALSE))</f>
        <v/>
      </c>
      <c r="AD563" s="3" t="str">
        <f>IF(Line[Asset Group]="","",VLOOKUP(Line[System],irrigation_system,2,FALSE))</f>
        <v/>
      </c>
      <c r="AE563" s="3" t="str">
        <f>IF(Line[Asset Group]="","",VLOOKUP(Line[Status],irrigation_status,2,FALSE))</f>
        <v/>
      </c>
      <c r="AF563" s="3" t="str">
        <f>IF(Line[Asset Group]="","",VLOOKUP(Line[Surface],subdom_master_gdb,2,FALSE))</f>
        <v/>
      </c>
      <c r="AG563" s="3" t="str">
        <f>IF(Line[Surface Layer Depth mm]="","",Line[Surface Layer Depth mm])</f>
        <v/>
      </c>
      <c r="AH563" s="3" t="str">
        <f>IF(Line[Av Width m]="","",Line[Av Width m])</f>
        <v/>
      </c>
      <c r="AI563" s="3" t="str">
        <f>IF(Line[Asset Group]="","",VLOOKUP(Line[Cycle],yes_no,2,FALSE))</f>
        <v/>
      </c>
      <c r="AJ563" s="3" t="str">
        <f>IF(Line[Asset Group]="","",VLOOKUP(Line[Species],hedge_species,2,FALSE))</f>
        <v/>
      </c>
    </row>
    <row r="564" spans="1:36" s="3" customFormat="1" x14ac:dyDescent="0.2">
      <c r="A564" s="3" t="str">
        <f>IF(Line[DWG File Name]="","",Line[DWG File Name])</f>
        <v/>
      </c>
      <c r="B564" s="3" t="str">
        <f>IF(Line[DWG Layer Name]="","",Line[DWG Layer Name])</f>
        <v/>
      </c>
      <c r="C564" s="3" t="str">
        <f>IF(Line[DWG Handle]="","",Line[DWG Handle])</f>
        <v/>
      </c>
      <c r="D564" s="58" t="str">
        <f>IF(Line[Approx Centroid X]="","",Line[Approx Centroid X])</f>
        <v/>
      </c>
      <c r="E564" s="58" t="str">
        <f>IF(Line[Approx Centroid Y]="","",Line[Approx Centroid Y])</f>
        <v/>
      </c>
      <c r="F564" s="3" t="str">
        <f>IF(Line[Replacement Asset]="","",Line[Replacement Asset])</f>
        <v/>
      </c>
      <c r="G564" s="3" t="str">
        <f>IF(Line[Asset ID]="","",UPPER(Line[Asset ID]))</f>
        <v/>
      </c>
      <c r="H564" s="3" t="str">
        <f>IF(Line[Asset Group]="","",VLOOKUP(Line[Asset Group],asset_grp_line,4,FALSE))</f>
        <v/>
      </c>
      <c r="I564" s="3" t="str">
        <f>IF(Line[Asset Group]="","",VLOOKUP(Line[Asset Group],asset_grp_line,2,FALSE))</f>
        <v/>
      </c>
      <c r="J564" s="3" t="str">
        <f>IF(Line[Asset Group]="","",VLOOKUP(Line[Asset Group],asset_grp_line,3,FALSE))</f>
        <v/>
      </c>
      <c r="K564" s="3" t="str">
        <f>IF(Line[Asset Group]="","",VLOOKUP(Line[Asset Type],type_master_list,2,FALSE))</f>
        <v/>
      </c>
      <c r="L564" s="3" t="str">
        <f>IF(Line[Asset Name]="","",PROPER(Line[Asset Name]))</f>
        <v/>
      </c>
      <c r="M564" s="11" t="str">
        <f>IF(Line[Install Date]="","",(Line[Install Date]))</f>
        <v/>
      </c>
      <c r="N564" s="3" t="str">
        <f>IF(Line[Note]="","",PROPER(Line[Note]))</f>
        <v/>
      </c>
      <c r="O564" s="3" t="str">
        <f>IF(Line[Resource Consent Number]="","",UPPER(Line[Resource Consent Number]))</f>
        <v/>
      </c>
      <c r="P564" s="53" t="str">
        <f>IF(Line[Asset Unit Cost]="","",Line[Asset Unit Cost])</f>
        <v/>
      </c>
      <c r="Q564" s="3" t="str">
        <f>IF(Line[Added By]="","",UPPER(Line[Added By]))</f>
        <v/>
      </c>
      <c r="R564" s="11" t="str">
        <f>IF(Line[Added Date]="","",(Line[Added Date]))</f>
        <v/>
      </c>
      <c r="S564" s="3" t="str">
        <f>IF(Line[Z COORD]="","",PROPER(Line[Z COORD]))</f>
        <v/>
      </c>
      <c r="T564" s="3" t="str">
        <f>IF(Line[Asset Description]="","",PROPER(Line[Asset Description]))</f>
        <v/>
      </c>
      <c r="U564" s="3" t="str">
        <f>IF(Line[Asset Group]="","",VLOOKUP(Line[Wall SubType],subdom_master_gdb,2,FALSE))</f>
        <v/>
      </c>
      <c r="V564" s="3" t="str">
        <f>IF(Line[Asset Group]="","",VLOOKUP(Line[Material],material_master,2,FALSE))</f>
        <v/>
      </c>
      <c r="W564" s="3" t="str">
        <f>IF(Line[Height m]="","",Line[Height m])</f>
        <v/>
      </c>
      <c r="X564" s="3" t="str">
        <f>IF(Line[Length m]="","",Line[Length m])</f>
        <v/>
      </c>
      <c r="Y564" s="3" t="str">
        <f>IF(Line[Width m]="","",Line[Width m])</f>
        <v/>
      </c>
      <c r="Z564" s="3" t="str">
        <f>IF(Line[Asset Group]="","",VLOOKUP(Line[Purpose],f_g_function,2,FALSE))</f>
        <v/>
      </c>
      <c r="AA564" s="3" t="str">
        <f>IF(Line[Asset Group]="","",VLOOKUP(Line[Post Material],material_master,2,FALSE))</f>
        <v/>
      </c>
      <c r="AB564" s="3" t="str">
        <f>IF(Line[Pipe Diameter mm]="","",Line[Pipe Diameter mm])</f>
        <v/>
      </c>
      <c r="AC564" s="3" t="str">
        <f>IF(Line[Asset Group]="","",VLOOKUP(Line[Pipe Material],irrigation_pipe_material,2,FALSE))</f>
        <v/>
      </c>
      <c r="AD564" s="3" t="str">
        <f>IF(Line[Asset Group]="","",VLOOKUP(Line[System],irrigation_system,2,FALSE))</f>
        <v/>
      </c>
      <c r="AE564" s="3" t="str">
        <f>IF(Line[Asset Group]="","",VLOOKUP(Line[Status],irrigation_status,2,FALSE))</f>
        <v/>
      </c>
      <c r="AF564" s="3" t="str">
        <f>IF(Line[Asset Group]="","",VLOOKUP(Line[Surface],subdom_master_gdb,2,FALSE))</f>
        <v/>
      </c>
      <c r="AG564" s="3" t="str">
        <f>IF(Line[Surface Layer Depth mm]="","",Line[Surface Layer Depth mm])</f>
        <v/>
      </c>
      <c r="AH564" s="3" t="str">
        <f>IF(Line[Av Width m]="","",Line[Av Width m])</f>
        <v/>
      </c>
      <c r="AI564" s="3" t="str">
        <f>IF(Line[Asset Group]="","",VLOOKUP(Line[Cycle],yes_no,2,FALSE))</f>
        <v/>
      </c>
      <c r="AJ564" s="3" t="str">
        <f>IF(Line[Asset Group]="","",VLOOKUP(Line[Species],hedge_species,2,FALSE))</f>
        <v/>
      </c>
    </row>
    <row r="565" spans="1:36" s="3" customFormat="1" x14ac:dyDescent="0.2">
      <c r="A565" s="3" t="str">
        <f>IF(Line[DWG File Name]="","",Line[DWG File Name])</f>
        <v/>
      </c>
      <c r="B565" s="3" t="str">
        <f>IF(Line[DWG Layer Name]="","",Line[DWG Layer Name])</f>
        <v/>
      </c>
      <c r="C565" s="3" t="str">
        <f>IF(Line[DWG Handle]="","",Line[DWG Handle])</f>
        <v/>
      </c>
      <c r="D565" s="58" t="str">
        <f>IF(Line[Approx Centroid X]="","",Line[Approx Centroid X])</f>
        <v/>
      </c>
      <c r="E565" s="58" t="str">
        <f>IF(Line[Approx Centroid Y]="","",Line[Approx Centroid Y])</f>
        <v/>
      </c>
      <c r="F565" s="3" t="str">
        <f>IF(Line[Replacement Asset]="","",Line[Replacement Asset])</f>
        <v/>
      </c>
      <c r="G565" s="3" t="str">
        <f>IF(Line[Asset ID]="","",UPPER(Line[Asset ID]))</f>
        <v/>
      </c>
      <c r="H565" s="3" t="str">
        <f>IF(Line[Asset Group]="","",VLOOKUP(Line[Asset Group],asset_grp_line,4,FALSE))</f>
        <v/>
      </c>
      <c r="I565" s="3" t="str">
        <f>IF(Line[Asset Group]="","",VLOOKUP(Line[Asset Group],asset_grp_line,2,FALSE))</f>
        <v/>
      </c>
      <c r="J565" s="3" t="str">
        <f>IF(Line[Asset Group]="","",VLOOKUP(Line[Asset Group],asset_grp_line,3,FALSE))</f>
        <v/>
      </c>
      <c r="K565" s="3" t="str">
        <f>IF(Line[Asset Group]="","",VLOOKUP(Line[Asset Type],type_master_list,2,FALSE))</f>
        <v/>
      </c>
      <c r="L565" s="3" t="str">
        <f>IF(Line[Asset Name]="","",PROPER(Line[Asset Name]))</f>
        <v/>
      </c>
      <c r="M565" s="11" t="str">
        <f>IF(Line[Install Date]="","",(Line[Install Date]))</f>
        <v/>
      </c>
      <c r="N565" s="3" t="str">
        <f>IF(Line[Note]="","",PROPER(Line[Note]))</f>
        <v/>
      </c>
      <c r="O565" s="3" t="str">
        <f>IF(Line[Resource Consent Number]="","",UPPER(Line[Resource Consent Number]))</f>
        <v/>
      </c>
      <c r="P565" s="53" t="str">
        <f>IF(Line[Asset Unit Cost]="","",Line[Asset Unit Cost])</f>
        <v/>
      </c>
      <c r="Q565" s="3" t="str">
        <f>IF(Line[Added By]="","",UPPER(Line[Added By]))</f>
        <v/>
      </c>
      <c r="R565" s="11" t="str">
        <f>IF(Line[Added Date]="","",(Line[Added Date]))</f>
        <v/>
      </c>
      <c r="S565" s="3" t="str">
        <f>IF(Line[Z COORD]="","",PROPER(Line[Z COORD]))</f>
        <v/>
      </c>
      <c r="T565" s="3" t="str">
        <f>IF(Line[Asset Description]="","",PROPER(Line[Asset Description]))</f>
        <v/>
      </c>
      <c r="U565" s="3" t="str">
        <f>IF(Line[Asset Group]="","",VLOOKUP(Line[Wall SubType],subdom_master_gdb,2,FALSE))</f>
        <v/>
      </c>
      <c r="V565" s="3" t="str">
        <f>IF(Line[Asset Group]="","",VLOOKUP(Line[Material],material_master,2,FALSE))</f>
        <v/>
      </c>
      <c r="W565" s="3" t="str">
        <f>IF(Line[Height m]="","",Line[Height m])</f>
        <v/>
      </c>
      <c r="X565" s="3" t="str">
        <f>IF(Line[Length m]="","",Line[Length m])</f>
        <v/>
      </c>
      <c r="Y565" s="3" t="str">
        <f>IF(Line[Width m]="","",Line[Width m])</f>
        <v/>
      </c>
      <c r="Z565" s="3" t="str">
        <f>IF(Line[Asset Group]="","",VLOOKUP(Line[Purpose],f_g_function,2,FALSE))</f>
        <v/>
      </c>
      <c r="AA565" s="3" t="str">
        <f>IF(Line[Asset Group]="","",VLOOKUP(Line[Post Material],material_master,2,FALSE))</f>
        <v/>
      </c>
      <c r="AB565" s="3" t="str">
        <f>IF(Line[Pipe Diameter mm]="","",Line[Pipe Diameter mm])</f>
        <v/>
      </c>
      <c r="AC565" s="3" t="str">
        <f>IF(Line[Asset Group]="","",VLOOKUP(Line[Pipe Material],irrigation_pipe_material,2,FALSE))</f>
        <v/>
      </c>
      <c r="AD565" s="3" t="str">
        <f>IF(Line[Asset Group]="","",VLOOKUP(Line[System],irrigation_system,2,FALSE))</f>
        <v/>
      </c>
      <c r="AE565" s="3" t="str">
        <f>IF(Line[Asset Group]="","",VLOOKUP(Line[Status],irrigation_status,2,FALSE))</f>
        <v/>
      </c>
      <c r="AF565" s="3" t="str">
        <f>IF(Line[Asset Group]="","",VLOOKUP(Line[Surface],subdom_master_gdb,2,FALSE))</f>
        <v/>
      </c>
      <c r="AG565" s="3" t="str">
        <f>IF(Line[Surface Layer Depth mm]="","",Line[Surface Layer Depth mm])</f>
        <v/>
      </c>
      <c r="AH565" s="3" t="str">
        <f>IF(Line[Av Width m]="","",Line[Av Width m])</f>
        <v/>
      </c>
      <c r="AI565" s="3" t="str">
        <f>IF(Line[Asset Group]="","",VLOOKUP(Line[Cycle],yes_no,2,FALSE))</f>
        <v/>
      </c>
      <c r="AJ565" s="3" t="str">
        <f>IF(Line[Asset Group]="","",VLOOKUP(Line[Species],hedge_species,2,FALSE))</f>
        <v/>
      </c>
    </row>
    <row r="566" spans="1:36" s="3" customFormat="1" x14ac:dyDescent="0.2">
      <c r="A566" s="3" t="str">
        <f>IF(Line[DWG File Name]="","",Line[DWG File Name])</f>
        <v/>
      </c>
      <c r="B566" s="3" t="str">
        <f>IF(Line[DWG Layer Name]="","",Line[DWG Layer Name])</f>
        <v/>
      </c>
      <c r="C566" s="3" t="str">
        <f>IF(Line[DWG Handle]="","",Line[DWG Handle])</f>
        <v/>
      </c>
      <c r="D566" s="58" t="str">
        <f>IF(Line[Approx Centroid X]="","",Line[Approx Centroid X])</f>
        <v/>
      </c>
      <c r="E566" s="58" t="str">
        <f>IF(Line[Approx Centroid Y]="","",Line[Approx Centroid Y])</f>
        <v/>
      </c>
      <c r="F566" s="3" t="str">
        <f>IF(Line[Replacement Asset]="","",Line[Replacement Asset])</f>
        <v/>
      </c>
      <c r="G566" s="3" t="str">
        <f>IF(Line[Asset ID]="","",UPPER(Line[Asset ID]))</f>
        <v/>
      </c>
      <c r="H566" s="3" t="str">
        <f>IF(Line[Asset Group]="","",VLOOKUP(Line[Asset Group],asset_grp_line,4,FALSE))</f>
        <v/>
      </c>
      <c r="I566" s="3" t="str">
        <f>IF(Line[Asset Group]="","",VLOOKUP(Line[Asset Group],asset_grp_line,2,FALSE))</f>
        <v/>
      </c>
      <c r="J566" s="3" t="str">
        <f>IF(Line[Asset Group]="","",VLOOKUP(Line[Asset Group],asset_grp_line,3,FALSE))</f>
        <v/>
      </c>
      <c r="K566" s="3" t="str">
        <f>IF(Line[Asset Group]="","",VLOOKUP(Line[Asset Type],type_master_list,2,FALSE))</f>
        <v/>
      </c>
      <c r="L566" s="3" t="str">
        <f>IF(Line[Asset Name]="","",PROPER(Line[Asset Name]))</f>
        <v/>
      </c>
      <c r="M566" s="11" t="str">
        <f>IF(Line[Install Date]="","",(Line[Install Date]))</f>
        <v/>
      </c>
      <c r="N566" s="3" t="str">
        <f>IF(Line[Note]="","",PROPER(Line[Note]))</f>
        <v/>
      </c>
      <c r="O566" s="3" t="str">
        <f>IF(Line[Resource Consent Number]="","",UPPER(Line[Resource Consent Number]))</f>
        <v/>
      </c>
      <c r="P566" s="53" t="str">
        <f>IF(Line[Asset Unit Cost]="","",Line[Asset Unit Cost])</f>
        <v/>
      </c>
      <c r="Q566" s="3" t="str">
        <f>IF(Line[Added By]="","",UPPER(Line[Added By]))</f>
        <v/>
      </c>
      <c r="R566" s="11" t="str">
        <f>IF(Line[Added Date]="","",(Line[Added Date]))</f>
        <v/>
      </c>
      <c r="S566" s="3" t="str">
        <f>IF(Line[Z COORD]="","",PROPER(Line[Z COORD]))</f>
        <v/>
      </c>
      <c r="T566" s="3" t="str">
        <f>IF(Line[Asset Description]="","",PROPER(Line[Asset Description]))</f>
        <v/>
      </c>
      <c r="U566" s="3" t="str">
        <f>IF(Line[Asset Group]="","",VLOOKUP(Line[Wall SubType],subdom_master_gdb,2,FALSE))</f>
        <v/>
      </c>
      <c r="V566" s="3" t="str">
        <f>IF(Line[Asset Group]="","",VLOOKUP(Line[Material],material_master,2,FALSE))</f>
        <v/>
      </c>
      <c r="W566" s="3" t="str">
        <f>IF(Line[Height m]="","",Line[Height m])</f>
        <v/>
      </c>
      <c r="X566" s="3" t="str">
        <f>IF(Line[Length m]="","",Line[Length m])</f>
        <v/>
      </c>
      <c r="Y566" s="3" t="str">
        <f>IF(Line[Width m]="","",Line[Width m])</f>
        <v/>
      </c>
      <c r="Z566" s="3" t="str">
        <f>IF(Line[Asset Group]="","",VLOOKUP(Line[Purpose],f_g_function,2,FALSE))</f>
        <v/>
      </c>
      <c r="AA566" s="3" t="str">
        <f>IF(Line[Asset Group]="","",VLOOKUP(Line[Post Material],material_master,2,FALSE))</f>
        <v/>
      </c>
      <c r="AB566" s="3" t="str">
        <f>IF(Line[Pipe Diameter mm]="","",Line[Pipe Diameter mm])</f>
        <v/>
      </c>
      <c r="AC566" s="3" t="str">
        <f>IF(Line[Asset Group]="","",VLOOKUP(Line[Pipe Material],irrigation_pipe_material,2,FALSE))</f>
        <v/>
      </c>
      <c r="AD566" s="3" t="str">
        <f>IF(Line[Asset Group]="","",VLOOKUP(Line[System],irrigation_system,2,FALSE))</f>
        <v/>
      </c>
      <c r="AE566" s="3" t="str">
        <f>IF(Line[Asset Group]="","",VLOOKUP(Line[Status],irrigation_status,2,FALSE))</f>
        <v/>
      </c>
      <c r="AF566" s="3" t="str">
        <f>IF(Line[Asset Group]="","",VLOOKUP(Line[Surface],subdom_master_gdb,2,FALSE))</f>
        <v/>
      </c>
      <c r="AG566" s="3" t="str">
        <f>IF(Line[Surface Layer Depth mm]="","",Line[Surface Layer Depth mm])</f>
        <v/>
      </c>
      <c r="AH566" s="3" t="str">
        <f>IF(Line[Av Width m]="","",Line[Av Width m])</f>
        <v/>
      </c>
      <c r="AI566" s="3" t="str">
        <f>IF(Line[Asset Group]="","",VLOOKUP(Line[Cycle],yes_no,2,FALSE))</f>
        <v/>
      </c>
      <c r="AJ566" s="3" t="str">
        <f>IF(Line[Asset Group]="","",VLOOKUP(Line[Species],hedge_species,2,FALSE))</f>
        <v/>
      </c>
    </row>
    <row r="567" spans="1:36" s="3" customFormat="1" x14ac:dyDescent="0.2">
      <c r="A567" s="3" t="str">
        <f>IF(Line[DWG File Name]="","",Line[DWG File Name])</f>
        <v/>
      </c>
      <c r="B567" s="3" t="str">
        <f>IF(Line[DWG Layer Name]="","",Line[DWG Layer Name])</f>
        <v/>
      </c>
      <c r="C567" s="3" t="str">
        <f>IF(Line[DWG Handle]="","",Line[DWG Handle])</f>
        <v/>
      </c>
      <c r="D567" s="58" t="str">
        <f>IF(Line[Approx Centroid X]="","",Line[Approx Centroid X])</f>
        <v/>
      </c>
      <c r="E567" s="58" t="str">
        <f>IF(Line[Approx Centroid Y]="","",Line[Approx Centroid Y])</f>
        <v/>
      </c>
      <c r="F567" s="3" t="str">
        <f>IF(Line[Replacement Asset]="","",Line[Replacement Asset])</f>
        <v/>
      </c>
      <c r="G567" s="3" t="str">
        <f>IF(Line[Asset ID]="","",UPPER(Line[Asset ID]))</f>
        <v/>
      </c>
      <c r="H567" s="3" t="str">
        <f>IF(Line[Asset Group]="","",VLOOKUP(Line[Asset Group],asset_grp_line,4,FALSE))</f>
        <v/>
      </c>
      <c r="I567" s="3" t="str">
        <f>IF(Line[Asset Group]="","",VLOOKUP(Line[Asset Group],asset_grp_line,2,FALSE))</f>
        <v/>
      </c>
      <c r="J567" s="3" t="str">
        <f>IF(Line[Asset Group]="","",VLOOKUP(Line[Asset Group],asset_grp_line,3,FALSE))</f>
        <v/>
      </c>
      <c r="K567" s="3" t="str">
        <f>IF(Line[Asset Group]="","",VLOOKUP(Line[Asset Type],type_master_list,2,FALSE))</f>
        <v/>
      </c>
      <c r="L567" s="3" t="str">
        <f>IF(Line[Asset Name]="","",PROPER(Line[Asset Name]))</f>
        <v/>
      </c>
      <c r="M567" s="11" t="str">
        <f>IF(Line[Install Date]="","",(Line[Install Date]))</f>
        <v/>
      </c>
      <c r="N567" s="3" t="str">
        <f>IF(Line[Note]="","",PROPER(Line[Note]))</f>
        <v/>
      </c>
      <c r="O567" s="3" t="str">
        <f>IF(Line[Resource Consent Number]="","",UPPER(Line[Resource Consent Number]))</f>
        <v/>
      </c>
      <c r="P567" s="53" t="str">
        <f>IF(Line[Asset Unit Cost]="","",Line[Asset Unit Cost])</f>
        <v/>
      </c>
      <c r="Q567" s="3" t="str">
        <f>IF(Line[Added By]="","",UPPER(Line[Added By]))</f>
        <v/>
      </c>
      <c r="R567" s="11" t="str">
        <f>IF(Line[Added Date]="","",(Line[Added Date]))</f>
        <v/>
      </c>
      <c r="S567" s="3" t="str">
        <f>IF(Line[Z COORD]="","",PROPER(Line[Z COORD]))</f>
        <v/>
      </c>
      <c r="T567" s="3" t="str">
        <f>IF(Line[Asset Description]="","",PROPER(Line[Asset Description]))</f>
        <v/>
      </c>
      <c r="U567" s="3" t="str">
        <f>IF(Line[Asset Group]="","",VLOOKUP(Line[Wall SubType],subdom_master_gdb,2,FALSE))</f>
        <v/>
      </c>
      <c r="V567" s="3" t="str">
        <f>IF(Line[Asset Group]="","",VLOOKUP(Line[Material],material_master,2,FALSE))</f>
        <v/>
      </c>
      <c r="W567" s="3" t="str">
        <f>IF(Line[Height m]="","",Line[Height m])</f>
        <v/>
      </c>
      <c r="X567" s="3" t="str">
        <f>IF(Line[Length m]="","",Line[Length m])</f>
        <v/>
      </c>
      <c r="Y567" s="3" t="str">
        <f>IF(Line[Width m]="","",Line[Width m])</f>
        <v/>
      </c>
      <c r="Z567" s="3" t="str">
        <f>IF(Line[Asset Group]="","",VLOOKUP(Line[Purpose],f_g_function,2,FALSE))</f>
        <v/>
      </c>
      <c r="AA567" s="3" t="str">
        <f>IF(Line[Asset Group]="","",VLOOKUP(Line[Post Material],material_master,2,FALSE))</f>
        <v/>
      </c>
      <c r="AB567" s="3" t="str">
        <f>IF(Line[Pipe Diameter mm]="","",Line[Pipe Diameter mm])</f>
        <v/>
      </c>
      <c r="AC567" s="3" t="str">
        <f>IF(Line[Asset Group]="","",VLOOKUP(Line[Pipe Material],irrigation_pipe_material,2,FALSE))</f>
        <v/>
      </c>
      <c r="AD567" s="3" t="str">
        <f>IF(Line[Asset Group]="","",VLOOKUP(Line[System],irrigation_system,2,FALSE))</f>
        <v/>
      </c>
      <c r="AE567" s="3" t="str">
        <f>IF(Line[Asset Group]="","",VLOOKUP(Line[Status],irrigation_status,2,FALSE))</f>
        <v/>
      </c>
      <c r="AF567" s="3" t="str">
        <f>IF(Line[Asset Group]="","",VLOOKUP(Line[Surface],subdom_master_gdb,2,FALSE))</f>
        <v/>
      </c>
      <c r="AG567" s="3" t="str">
        <f>IF(Line[Surface Layer Depth mm]="","",Line[Surface Layer Depth mm])</f>
        <v/>
      </c>
      <c r="AH567" s="3" t="str">
        <f>IF(Line[Av Width m]="","",Line[Av Width m])</f>
        <v/>
      </c>
      <c r="AI567" s="3" t="str">
        <f>IF(Line[Asset Group]="","",VLOOKUP(Line[Cycle],yes_no,2,FALSE))</f>
        <v/>
      </c>
      <c r="AJ567" s="3" t="str">
        <f>IF(Line[Asset Group]="","",VLOOKUP(Line[Species],hedge_species,2,FALSE))</f>
        <v/>
      </c>
    </row>
    <row r="568" spans="1:36" s="3" customFormat="1" x14ac:dyDescent="0.2">
      <c r="A568" s="3" t="str">
        <f>IF(Line[DWG File Name]="","",Line[DWG File Name])</f>
        <v/>
      </c>
      <c r="B568" s="3" t="str">
        <f>IF(Line[DWG Layer Name]="","",Line[DWG Layer Name])</f>
        <v/>
      </c>
      <c r="C568" s="3" t="str">
        <f>IF(Line[DWG Handle]="","",Line[DWG Handle])</f>
        <v/>
      </c>
      <c r="D568" s="58" t="str">
        <f>IF(Line[Approx Centroid X]="","",Line[Approx Centroid X])</f>
        <v/>
      </c>
      <c r="E568" s="58" t="str">
        <f>IF(Line[Approx Centroid Y]="","",Line[Approx Centroid Y])</f>
        <v/>
      </c>
      <c r="F568" s="3" t="str">
        <f>IF(Line[Replacement Asset]="","",Line[Replacement Asset])</f>
        <v/>
      </c>
      <c r="G568" s="3" t="str">
        <f>IF(Line[Asset ID]="","",UPPER(Line[Asset ID]))</f>
        <v/>
      </c>
      <c r="H568" s="3" t="str">
        <f>IF(Line[Asset Group]="","",VLOOKUP(Line[Asset Group],asset_grp_line,4,FALSE))</f>
        <v/>
      </c>
      <c r="I568" s="3" t="str">
        <f>IF(Line[Asset Group]="","",VLOOKUP(Line[Asset Group],asset_grp_line,2,FALSE))</f>
        <v/>
      </c>
      <c r="J568" s="3" t="str">
        <f>IF(Line[Asset Group]="","",VLOOKUP(Line[Asset Group],asset_grp_line,3,FALSE))</f>
        <v/>
      </c>
      <c r="K568" s="3" t="str">
        <f>IF(Line[Asset Group]="","",VLOOKUP(Line[Asset Type],type_master_list,2,FALSE))</f>
        <v/>
      </c>
      <c r="L568" s="3" t="str">
        <f>IF(Line[Asset Name]="","",PROPER(Line[Asset Name]))</f>
        <v/>
      </c>
      <c r="M568" s="11" t="str">
        <f>IF(Line[Install Date]="","",(Line[Install Date]))</f>
        <v/>
      </c>
      <c r="N568" s="3" t="str">
        <f>IF(Line[Note]="","",PROPER(Line[Note]))</f>
        <v/>
      </c>
      <c r="O568" s="3" t="str">
        <f>IF(Line[Resource Consent Number]="","",UPPER(Line[Resource Consent Number]))</f>
        <v/>
      </c>
      <c r="P568" s="53" t="str">
        <f>IF(Line[Asset Unit Cost]="","",Line[Asset Unit Cost])</f>
        <v/>
      </c>
      <c r="Q568" s="3" t="str">
        <f>IF(Line[Added By]="","",UPPER(Line[Added By]))</f>
        <v/>
      </c>
      <c r="R568" s="11" t="str">
        <f>IF(Line[Added Date]="","",(Line[Added Date]))</f>
        <v/>
      </c>
      <c r="S568" s="3" t="str">
        <f>IF(Line[Z COORD]="","",PROPER(Line[Z COORD]))</f>
        <v/>
      </c>
      <c r="T568" s="3" t="str">
        <f>IF(Line[Asset Description]="","",PROPER(Line[Asset Description]))</f>
        <v/>
      </c>
      <c r="U568" s="3" t="str">
        <f>IF(Line[Asset Group]="","",VLOOKUP(Line[Wall SubType],subdom_master_gdb,2,FALSE))</f>
        <v/>
      </c>
      <c r="V568" s="3" t="str">
        <f>IF(Line[Asset Group]="","",VLOOKUP(Line[Material],material_master,2,FALSE))</f>
        <v/>
      </c>
      <c r="W568" s="3" t="str">
        <f>IF(Line[Height m]="","",Line[Height m])</f>
        <v/>
      </c>
      <c r="X568" s="3" t="str">
        <f>IF(Line[Length m]="","",Line[Length m])</f>
        <v/>
      </c>
      <c r="Y568" s="3" t="str">
        <f>IF(Line[Width m]="","",Line[Width m])</f>
        <v/>
      </c>
      <c r="Z568" s="3" t="str">
        <f>IF(Line[Asset Group]="","",VLOOKUP(Line[Purpose],f_g_function,2,FALSE))</f>
        <v/>
      </c>
      <c r="AA568" s="3" t="str">
        <f>IF(Line[Asset Group]="","",VLOOKUP(Line[Post Material],material_master,2,FALSE))</f>
        <v/>
      </c>
      <c r="AB568" s="3" t="str">
        <f>IF(Line[Pipe Diameter mm]="","",Line[Pipe Diameter mm])</f>
        <v/>
      </c>
      <c r="AC568" s="3" t="str">
        <f>IF(Line[Asset Group]="","",VLOOKUP(Line[Pipe Material],irrigation_pipe_material,2,FALSE))</f>
        <v/>
      </c>
      <c r="AD568" s="3" t="str">
        <f>IF(Line[Asset Group]="","",VLOOKUP(Line[System],irrigation_system,2,FALSE))</f>
        <v/>
      </c>
      <c r="AE568" s="3" t="str">
        <f>IF(Line[Asset Group]="","",VLOOKUP(Line[Status],irrigation_status,2,FALSE))</f>
        <v/>
      </c>
      <c r="AF568" s="3" t="str">
        <f>IF(Line[Asset Group]="","",VLOOKUP(Line[Surface],subdom_master_gdb,2,FALSE))</f>
        <v/>
      </c>
      <c r="AG568" s="3" t="str">
        <f>IF(Line[Surface Layer Depth mm]="","",Line[Surface Layer Depth mm])</f>
        <v/>
      </c>
      <c r="AH568" s="3" t="str">
        <f>IF(Line[Av Width m]="","",Line[Av Width m])</f>
        <v/>
      </c>
      <c r="AI568" s="3" t="str">
        <f>IF(Line[Asset Group]="","",VLOOKUP(Line[Cycle],yes_no,2,FALSE))</f>
        <v/>
      </c>
      <c r="AJ568" s="3" t="str">
        <f>IF(Line[Asset Group]="","",VLOOKUP(Line[Species],hedge_species,2,FALSE))</f>
        <v/>
      </c>
    </row>
    <row r="569" spans="1:36" s="3" customFormat="1" x14ac:dyDescent="0.2">
      <c r="A569" s="3" t="str">
        <f>IF(Line[DWG File Name]="","",Line[DWG File Name])</f>
        <v/>
      </c>
      <c r="B569" s="3" t="str">
        <f>IF(Line[DWG Layer Name]="","",Line[DWG Layer Name])</f>
        <v/>
      </c>
      <c r="C569" s="3" t="str">
        <f>IF(Line[DWG Handle]="","",Line[DWG Handle])</f>
        <v/>
      </c>
      <c r="D569" s="58" t="str">
        <f>IF(Line[Approx Centroid X]="","",Line[Approx Centroid X])</f>
        <v/>
      </c>
      <c r="E569" s="58" t="str">
        <f>IF(Line[Approx Centroid Y]="","",Line[Approx Centroid Y])</f>
        <v/>
      </c>
      <c r="F569" s="3" t="str">
        <f>IF(Line[Replacement Asset]="","",Line[Replacement Asset])</f>
        <v/>
      </c>
      <c r="G569" s="3" t="str">
        <f>IF(Line[Asset ID]="","",UPPER(Line[Asset ID]))</f>
        <v/>
      </c>
      <c r="H569" s="3" t="str">
        <f>IF(Line[Asset Group]="","",VLOOKUP(Line[Asset Group],asset_grp_line,4,FALSE))</f>
        <v/>
      </c>
      <c r="I569" s="3" t="str">
        <f>IF(Line[Asset Group]="","",VLOOKUP(Line[Asset Group],asset_grp_line,2,FALSE))</f>
        <v/>
      </c>
      <c r="J569" s="3" t="str">
        <f>IF(Line[Asset Group]="","",VLOOKUP(Line[Asset Group],asset_grp_line,3,FALSE))</f>
        <v/>
      </c>
      <c r="K569" s="3" t="str">
        <f>IF(Line[Asset Group]="","",VLOOKUP(Line[Asset Type],type_master_list,2,FALSE))</f>
        <v/>
      </c>
      <c r="L569" s="3" t="str">
        <f>IF(Line[Asset Name]="","",PROPER(Line[Asset Name]))</f>
        <v/>
      </c>
      <c r="M569" s="11" t="str">
        <f>IF(Line[Install Date]="","",(Line[Install Date]))</f>
        <v/>
      </c>
      <c r="N569" s="3" t="str">
        <f>IF(Line[Note]="","",PROPER(Line[Note]))</f>
        <v/>
      </c>
      <c r="O569" s="3" t="str">
        <f>IF(Line[Resource Consent Number]="","",UPPER(Line[Resource Consent Number]))</f>
        <v/>
      </c>
      <c r="P569" s="53" t="str">
        <f>IF(Line[Asset Unit Cost]="","",Line[Asset Unit Cost])</f>
        <v/>
      </c>
      <c r="Q569" s="3" t="str">
        <f>IF(Line[Added By]="","",UPPER(Line[Added By]))</f>
        <v/>
      </c>
      <c r="R569" s="11" t="str">
        <f>IF(Line[Added Date]="","",(Line[Added Date]))</f>
        <v/>
      </c>
      <c r="S569" s="3" t="str">
        <f>IF(Line[Z COORD]="","",PROPER(Line[Z COORD]))</f>
        <v/>
      </c>
      <c r="T569" s="3" t="str">
        <f>IF(Line[Asset Description]="","",PROPER(Line[Asset Description]))</f>
        <v/>
      </c>
      <c r="U569" s="3" t="str">
        <f>IF(Line[Asset Group]="","",VLOOKUP(Line[Wall SubType],subdom_master_gdb,2,FALSE))</f>
        <v/>
      </c>
      <c r="V569" s="3" t="str">
        <f>IF(Line[Asset Group]="","",VLOOKUP(Line[Material],material_master,2,FALSE))</f>
        <v/>
      </c>
      <c r="W569" s="3" t="str">
        <f>IF(Line[Height m]="","",Line[Height m])</f>
        <v/>
      </c>
      <c r="X569" s="3" t="str">
        <f>IF(Line[Length m]="","",Line[Length m])</f>
        <v/>
      </c>
      <c r="Y569" s="3" t="str">
        <f>IF(Line[Width m]="","",Line[Width m])</f>
        <v/>
      </c>
      <c r="Z569" s="3" t="str">
        <f>IF(Line[Asset Group]="","",VLOOKUP(Line[Purpose],f_g_function,2,FALSE))</f>
        <v/>
      </c>
      <c r="AA569" s="3" t="str">
        <f>IF(Line[Asset Group]="","",VLOOKUP(Line[Post Material],material_master,2,FALSE))</f>
        <v/>
      </c>
      <c r="AB569" s="3" t="str">
        <f>IF(Line[Pipe Diameter mm]="","",Line[Pipe Diameter mm])</f>
        <v/>
      </c>
      <c r="AC569" s="3" t="str">
        <f>IF(Line[Asset Group]="","",VLOOKUP(Line[Pipe Material],irrigation_pipe_material,2,FALSE))</f>
        <v/>
      </c>
      <c r="AD569" s="3" t="str">
        <f>IF(Line[Asset Group]="","",VLOOKUP(Line[System],irrigation_system,2,FALSE))</f>
        <v/>
      </c>
      <c r="AE569" s="3" t="str">
        <f>IF(Line[Asset Group]="","",VLOOKUP(Line[Status],irrigation_status,2,FALSE))</f>
        <v/>
      </c>
      <c r="AF569" s="3" t="str">
        <f>IF(Line[Asset Group]="","",VLOOKUP(Line[Surface],subdom_master_gdb,2,FALSE))</f>
        <v/>
      </c>
      <c r="AG569" s="3" t="str">
        <f>IF(Line[Surface Layer Depth mm]="","",Line[Surface Layer Depth mm])</f>
        <v/>
      </c>
      <c r="AH569" s="3" t="str">
        <f>IF(Line[Av Width m]="","",Line[Av Width m])</f>
        <v/>
      </c>
      <c r="AI569" s="3" t="str">
        <f>IF(Line[Asset Group]="","",VLOOKUP(Line[Cycle],yes_no,2,FALSE))</f>
        <v/>
      </c>
      <c r="AJ569" s="3" t="str">
        <f>IF(Line[Asset Group]="","",VLOOKUP(Line[Species],hedge_species,2,FALSE))</f>
        <v/>
      </c>
    </row>
    <row r="570" spans="1:36" s="3" customFormat="1" x14ac:dyDescent="0.2">
      <c r="A570" s="3" t="str">
        <f>IF(Line[DWG File Name]="","",Line[DWG File Name])</f>
        <v/>
      </c>
      <c r="B570" s="3" t="str">
        <f>IF(Line[DWG Layer Name]="","",Line[DWG Layer Name])</f>
        <v/>
      </c>
      <c r="C570" s="3" t="str">
        <f>IF(Line[DWG Handle]="","",Line[DWG Handle])</f>
        <v/>
      </c>
      <c r="D570" s="58" t="str">
        <f>IF(Line[Approx Centroid X]="","",Line[Approx Centroid X])</f>
        <v/>
      </c>
      <c r="E570" s="58" t="str">
        <f>IF(Line[Approx Centroid Y]="","",Line[Approx Centroid Y])</f>
        <v/>
      </c>
      <c r="F570" s="3" t="str">
        <f>IF(Line[Replacement Asset]="","",Line[Replacement Asset])</f>
        <v/>
      </c>
      <c r="G570" s="3" t="str">
        <f>IF(Line[Asset ID]="","",UPPER(Line[Asset ID]))</f>
        <v/>
      </c>
      <c r="H570" s="3" t="str">
        <f>IF(Line[Asset Group]="","",VLOOKUP(Line[Asset Group],asset_grp_line,4,FALSE))</f>
        <v/>
      </c>
      <c r="I570" s="3" t="str">
        <f>IF(Line[Asset Group]="","",VLOOKUP(Line[Asset Group],asset_grp_line,2,FALSE))</f>
        <v/>
      </c>
      <c r="J570" s="3" t="str">
        <f>IF(Line[Asset Group]="","",VLOOKUP(Line[Asset Group],asset_grp_line,3,FALSE))</f>
        <v/>
      </c>
      <c r="K570" s="3" t="str">
        <f>IF(Line[Asset Group]="","",VLOOKUP(Line[Asset Type],type_master_list,2,FALSE))</f>
        <v/>
      </c>
      <c r="L570" s="3" t="str">
        <f>IF(Line[Asset Name]="","",PROPER(Line[Asset Name]))</f>
        <v/>
      </c>
      <c r="M570" s="11" t="str">
        <f>IF(Line[Install Date]="","",(Line[Install Date]))</f>
        <v/>
      </c>
      <c r="N570" s="3" t="str">
        <f>IF(Line[Note]="","",PROPER(Line[Note]))</f>
        <v/>
      </c>
      <c r="O570" s="3" t="str">
        <f>IF(Line[Resource Consent Number]="","",UPPER(Line[Resource Consent Number]))</f>
        <v/>
      </c>
      <c r="P570" s="53" t="str">
        <f>IF(Line[Asset Unit Cost]="","",Line[Asset Unit Cost])</f>
        <v/>
      </c>
      <c r="Q570" s="3" t="str">
        <f>IF(Line[Added By]="","",UPPER(Line[Added By]))</f>
        <v/>
      </c>
      <c r="R570" s="11" t="str">
        <f>IF(Line[Added Date]="","",(Line[Added Date]))</f>
        <v/>
      </c>
      <c r="S570" s="3" t="str">
        <f>IF(Line[Z COORD]="","",PROPER(Line[Z COORD]))</f>
        <v/>
      </c>
      <c r="T570" s="3" t="str">
        <f>IF(Line[Asset Description]="","",PROPER(Line[Asset Description]))</f>
        <v/>
      </c>
      <c r="U570" s="3" t="str">
        <f>IF(Line[Asset Group]="","",VLOOKUP(Line[Wall SubType],subdom_master_gdb,2,FALSE))</f>
        <v/>
      </c>
      <c r="V570" s="3" t="str">
        <f>IF(Line[Asset Group]="","",VLOOKUP(Line[Material],material_master,2,FALSE))</f>
        <v/>
      </c>
      <c r="W570" s="3" t="str">
        <f>IF(Line[Height m]="","",Line[Height m])</f>
        <v/>
      </c>
      <c r="X570" s="3" t="str">
        <f>IF(Line[Length m]="","",Line[Length m])</f>
        <v/>
      </c>
      <c r="Y570" s="3" t="str">
        <f>IF(Line[Width m]="","",Line[Width m])</f>
        <v/>
      </c>
      <c r="Z570" s="3" t="str">
        <f>IF(Line[Asset Group]="","",VLOOKUP(Line[Purpose],f_g_function,2,FALSE))</f>
        <v/>
      </c>
      <c r="AA570" s="3" t="str">
        <f>IF(Line[Asset Group]="","",VLOOKUP(Line[Post Material],material_master,2,FALSE))</f>
        <v/>
      </c>
      <c r="AB570" s="3" t="str">
        <f>IF(Line[Pipe Diameter mm]="","",Line[Pipe Diameter mm])</f>
        <v/>
      </c>
      <c r="AC570" s="3" t="str">
        <f>IF(Line[Asset Group]="","",VLOOKUP(Line[Pipe Material],irrigation_pipe_material,2,FALSE))</f>
        <v/>
      </c>
      <c r="AD570" s="3" t="str">
        <f>IF(Line[Asset Group]="","",VLOOKUP(Line[System],irrigation_system,2,FALSE))</f>
        <v/>
      </c>
      <c r="AE570" s="3" t="str">
        <f>IF(Line[Asset Group]="","",VLOOKUP(Line[Status],irrigation_status,2,FALSE))</f>
        <v/>
      </c>
      <c r="AF570" s="3" t="str">
        <f>IF(Line[Asset Group]="","",VLOOKUP(Line[Surface],subdom_master_gdb,2,FALSE))</f>
        <v/>
      </c>
      <c r="AG570" s="3" t="str">
        <f>IF(Line[Surface Layer Depth mm]="","",Line[Surface Layer Depth mm])</f>
        <v/>
      </c>
      <c r="AH570" s="3" t="str">
        <f>IF(Line[Av Width m]="","",Line[Av Width m])</f>
        <v/>
      </c>
      <c r="AI570" s="3" t="str">
        <f>IF(Line[Asset Group]="","",VLOOKUP(Line[Cycle],yes_no,2,FALSE))</f>
        <v/>
      </c>
      <c r="AJ570" s="3" t="str">
        <f>IF(Line[Asset Group]="","",VLOOKUP(Line[Species],hedge_species,2,FALSE))</f>
        <v/>
      </c>
    </row>
    <row r="571" spans="1:36" s="3" customFormat="1" x14ac:dyDescent="0.2">
      <c r="A571" s="3" t="str">
        <f>IF(Line[DWG File Name]="","",Line[DWG File Name])</f>
        <v/>
      </c>
      <c r="B571" s="3" t="str">
        <f>IF(Line[DWG Layer Name]="","",Line[DWG Layer Name])</f>
        <v/>
      </c>
      <c r="C571" s="3" t="str">
        <f>IF(Line[DWG Handle]="","",Line[DWG Handle])</f>
        <v/>
      </c>
      <c r="D571" s="58" t="str">
        <f>IF(Line[Approx Centroid X]="","",Line[Approx Centroid X])</f>
        <v/>
      </c>
      <c r="E571" s="58" t="str">
        <f>IF(Line[Approx Centroid Y]="","",Line[Approx Centroid Y])</f>
        <v/>
      </c>
      <c r="F571" s="3" t="str">
        <f>IF(Line[Replacement Asset]="","",Line[Replacement Asset])</f>
        <v/>
      </c>
      <c r="G571" s="3" t="str">
        <f>IF(Line[Asset ID]="","",UPPER(Line[Asset ID]))</f>
        <v/>
      </c>
      <c r="H571" s="3" t="str">
        <f>IF(Line[Asset Group]="","",VLOOKUP(Line[Asset Group],asset_grp_line,4,FALSE))</f>
        <v/>
      </c>
      <c r="I571" s="3" t="str">
        <f>IF(Line[Asset Group]="","",VLOOKUP(Line[Asset Group],asset_grp_line,2,FALSE))</f>
        <v/>
      </c>
      <c r="J571" s="3" t="str">
        <f>IF(Line[Asset Group]="","",VLOOKUP(Line[Asset Group],asset_grp_line,3,FALSE))</f>
        <v/>
      </c>
      <c r="K571" s="3" t="str">
        <f>IF(Line[Asset Group]="","",VLOOKUP(Line[Asset Type],type_master_list,2,FALSE))</f>
        <v/>
      </c>
      <c r="L571" s="3" t="str">
        <f>IF(Line[Asset Name]="","",PROPER(Line[Asset Name]))</f>
        <v/>
      </c>
      <c r="M571" s="11" t="str">
        <f>IF(Line[Install Date]="","",(Line[Install Date]))</f>
        <v/>
      </c>
      <c r="N571" s="3" t="str">
        <f>IF(Line[Note]="","",PROPER(Line[Note]))</f>
        <v/>
      </c>
      <c r="O571" s="3" t="str">
        <f>IF(Line[Resource Consent Number]="","",UPPER(Line[Resource Consent Number]))</f>
        <v/>
      </c>
      <c r="P571" s="53" t="str">
        <f>IF(Line[Asset Unit Cost]="","",Line[Asset Unit Cost])</f>
        <v/>
      </c>
      <c r="Q571" s="3" t="str">
        <f>IF(Line[Added By]="","",UPPER(Line[Added By]))</f>
        <v/>
      </c>
      <c r="R571" s="11" t="str">
        <f>IF(Line[Added Date]="","",(Line[Added Date]))</f>
        <v/>
      </c>
      <c r="S571" s="3" t="str">
        <f>IF(Line[Z COORD]="","",PROPER(Line[Z COORD]))</f>
        <v/>
      </c>
      <c r="T571" s="3" t="str">
        <f>IF(Line[Asset Description]="","",PROPER(Line[Asset Description]))</f>
        <v/>
      </c>
      <c r="U571" s="3" t="str">
        <f>IF(Line[Asset Group]="","",VLOOKUP(Line[Wall SubType],subdom_master_gdb,2,FALSE))</f>
        <v/>
      </c>
      <c r="V571" s="3" t="str">
        <f>IF(Line[Asset Group]="","",VLOOKUP(Line[Material],material_master,2,FALSE))</f>
        <v/>
      </c>
      <c r="W571" s="3" t="str">
        <f>IF(Line[Height m]="","",Line[Height m])</f>
        <v/>
      </c>
      <c r="X571" s="3" t="str">
        <f>IF(Line[Length m]="","",Line[Length m])</f>
        <v/>
      </c>
      <c r="Y571" s="3" t="str">
        <f>IF(Line[Width m]="","",Line[Width m])</f>
        <v/>
      </c>
      <c r="Z571" s="3" t="str">
        <f>IF(Line[Asset Group]="","",VLOOKUP(Line[Purpose],f_g_function,2,FALSE))</f>
        <v/>
      </c>
      <c r="AA571" s="3" t="str">
        <f>IF(Line[Asset Group]="","",VLOOKUP(Line[Post Material],material_master,2,FALSE))</f>
        <v/>
      </c>
      <c r="AB571" s="3" t="str">
        <f>IF(Line[Pipe Diameter mm]="","",Line[Pipe Diameter mm])</f>
        <v/>
      </c>
      <c r="AC571" s="3" t="str">
        <f>IF(Line[Asset Group]="","",VLOOKUP(Line[Pipe Material],irrigation_pipe_material,2,FALSE))</f>
        <v/>
      </c>
      <c r="AD571" s="3" t="str">
        <f>IF(Line[Asset Group]="","",VLOOKUP(Line[System],irrigation_system,2,FALSE))</f>
        <v/>
      </c>
      <c r="AE571" s="3" t="str">
        <f>IF(Line[Asset Group]="","",VLOOKUP(Line[Status],irrigation_status,2,FALSE))</f>
        <v/>
      </c>
      <c r="AF571" s="3" t="str">
        <f>IF(Line[Asset Group]="","",VLOOKUP(Line[Surface],subdom_master_gdb,2,FALSE))</f>
        <v/>
      </c>
      <c r="AG571" s="3" t="str">
        <f>IF(Line[Surface Layer Depth mm]="","",Line[Surface Layer Depth mm])</f>
        <v/>
      </c>
      <c r="AH571" s="3" t="str">
        <f>IF(Line[Av Width m]="","",Line[Av Width m])</f>
        <v/>
      </c>
      <c r="AI571" s="3" t="str">
        <f>IF(Line[Asset Group]="","",VLOOKUP(Line[Cycle],yes_no,2,FALSE))</f>
        <v/>
      </c>
      <c r="AJ571" s="3" t="str">
        <f>IF(Line[Asset Group]="","",VLOOKUP(Line[Species],hedge_species,2,FALSE))</f>
        <v/>
      </c>
    </row>
    <row r="572" spans="1:36" s="3" customFormat="1" x14ac:dyDescent="0.2">
      <c r="A572" s="3" t="str">
        <f>IF(Line[DWG File Name]="","",Line[DWG File Name])</f>
        <v/>
      </c>
      <c r="B572" s="3" t="str">
        <f>IF(Line[DWG Layer Name]="","",Line[DWG Layer Name])</f>
        <v/>
      </c>
      <c r="C572" s="3" t="str">
        <f>IF(Line[DWG Handle]="","",Line[DWG Handle])</f>
        <v/>
      </c>
      <c r="D572" s="58" t="str">
        <f>IF(Line[Approx Centroid X]="","",Line[Approx Centroid X])</f>
        <v/>
      </c>
      <c r="E572" s="58" t="str">
        <f>IF(Line[Approx Centroid Y]="","",Line[Approx Centroid Y])</f>
        <v/>
      </c>
      <c r="F572" s="3" t="str">
        <f>IF(Line[Replacement Asset]="","",Line[Replacement Asset])</f>
        <v/>
      </c>
      <c r="G572" s="3" t="str">
        <f>IF(Line[Asset ID]="","",UPPER(Line[Asset ID]))</f>
        <v/>
      </c>
      <c r="H572" s="3" t="str">
        <f>IF(Line[Asset Group]="","",VLOOKUP(Line[Asset Group],asset_grp_line,4,FALSE))</f>
        <v/>
      </c>
      <c r="I572" s="3" t="str">
        <f>IF(Line[Asset Group]="","",VLOOKUP(Line[Asset Group],asset_grp_line,2,FALSE))</f>
        <v/>
      </c>
      <c r="J572" s="3" t="str">
        <f>IF(Line[Asset Group]="","",VLOOKUP(Line[Asset Group],asset_grp_line,3,FALSE))</f>
        <v/>
      </c>
      <c r="K572" s="3" t="str">
        <f>IF(Line[Asset Group]="","",VLOOKUP(Line[Asset Type],type_master_list,2,FALSE))</f>
        <v/>
      </c>
      <c r="L572" s="3" t="str">
        <f>IF(Line[Asset Name]="","",PROPER(Line[Asset Name]))</f>
        <v/>
      </c>
      <c r="M572" s="11" t="str">
        <f>IF(Line[Install Date]="","",(Line[Install Date]))</f>
        <v/>
      </c>
      <c r="N572" s="3" t="str">
        <f>IF(Line[Note]="","",PROPER(Line[Note]))</f>
        <v/>
      </c>
      <c r="O572" s="3" t="str">
        <f>IF(Line[Resource Consent Number]="","",UPPER(Line[Resource Consent Number]))</f>
        <v/>
      </c>
      <c r="P572" s="53" t="str">
        <f>IF(Line[Asset Unit Cost]="","",Line[Asset Unit Cost])</f>
        <v/>
      </c>
      <c r="Q572" s="3" t="str">
        <f>IF(Line[Added By]="","",UPPER(Line[Added By]))</f>
        <v/>
      </c>
      <c r="R572" s="11" t="str">
        <f>IF(Line[Added Date]="","",(Line[Added Date]))</f>
        <v/>
      </c>
      <c r="S572" s="3" t="str">
        <f>IF(Line[Z COORD]="","",PROPER(Line[Z COORD]))</f>
        <v/>
      </c>
      <c r="T572" s="3" t="str">
        <f>IF(Line[Asset Description]="","",PROPER(Line[Asset Description]))</f>
        <v/>
      </c>
      <c r="U572" s="3" t="str">
        <f>IF(Line[Asset Group]="","",VLOOKUP(Line[Wall SubType],subdom_master_gdb,2,FALSE))</f>
        <v/>
      </c>
      <c r="V572" s="3" t="str">
        <f>IF(Line[Asset Group]="","",VLOOKUP(Line[Material],material_master,2,FALSE))</f>
        <v/>
      </c>
      <c r="W572" s="3" t="str">
        <f>IF(Line[Height m]="","",Line[Height m])</f>
        <v/>
      </c>
      <c r="X572" s="3" t="str">
        <f>IF(Line[Length m]="","",Line[Length m])</f>
        <v/>
      </c>
      <c r="Y572" s="3" t="str">
        <f>IF(Line[Width m]="","",Line[Width m])</f>
        <v/>
      </c>
      <c r="Z572" s="3" t="str">
        <f>IF(Line[Asset Group]="","",VLOOKUP(Line[Purpose],f_g_function,2,FALSE))</f>
        <v/>
      </c>
      <c r="AA572" s="3" t="str">
        <f>IF(Line[Asset Group]="","",VLOOKUP(Line[Post Material],material_master,2,FALSE))</f>
        <v/>
      </c>
      <c r="AB572" s="3" t="str">
        <f>IF(Line[Pipe Diameter mm]="","",Line[Pipe Diameter mm])</f>
        <v/>
      </c>
      <c r="AC572" s="3" t="str">
        <f>IF(Line[Asset Group]="","",VLOOKUP(Line[Pipe Material],irrigation_pipe_material,2,FALSE))</f>
        <v/>
      </c>
      <c r="AD572" s="3" t="str">
        <f>IF(Line[Asset Group]="","",VLOOKUP(Line[System],irrigation_system,2,FALSE))</f>
        <v/>
      </c>
      <c r="AE572" s="3" t="str">
        <f>IF(Line[Asset Group]="","",VLOOKUP(Line[Status],irrigation_status,2,FALSE))</f>
        <v/>
      </c>
      <c r="AF572" s="3" t="str">
        <f>IF(Line[Asset Group]="","",VLOOKUP(Line[Surface],subdom_master_gdb,2,FALSE))</f>
        <v/>
      </c>
      <c r="AG572" s="3" t="str">
        <f>IF(Line[Surface Layer Depth mm]="","",Line[Surface Layer Depth mm])</f>
        <v/>
      </c>
      <c r="AH572" s="3" t="str">
        <f>IF(Line[Av Width m]="","",Line[Av Width m])</f>
        <v/>
      </c>
      <c r="AI572" s="3" t="str">
        <f>IF(Line[Asset Group]="","",VLOOKUP(Line[Cycle],yes_no,2,FALSE))</f>
        <v/>
      </c>
      <c r="AJ572" s="3" t="str">
        <f>IF(Line[Asset Group]="","",VLOOKUP(Line[Species],hedge_species,2,FALSE))</f>
        <v/>
      </c>
    </row>
    <row r="573" spans="1:36" s="3" customFormat="1" x14ac:dyDescent="0.2">
      <c r="A573" s="3" t="str">
        <f>IF(Line[DWG File Name]="","",Line[DWG File Name])</f>
        <v/>
      </c>
      <c r="B573" s="3" t="str">
        <f>IF(Line[DWG Layer Name]="","",Line[DWG Layer Name])</f>
        <v/>
      </c>
      <c r="C573" s="3" t="str">
        <f>IF(Line[DWG Handle]="","",Line[DWG Handle])</f>
        <v/>
      </c>
      <c r="D573" s="58" t="str">
        <f>IF(Line[Approx Centroid X]="","",Line[Approx Centroid X])</f>
        <v/>
      </c>
      <c r="E573" s="58" t="str">
        <f>IF(Line[Approx Centroid Y]="","",Line[Approx Centroid Y])</f>
        <v/>
      </c>
      <c r="F573" s="3" t="str">
        <f>IF(Line[Replacement Asset]="","",Line[Replacement Asset])</f>
        <v/>
      </c>
      <c r="G573" s="3" t="str">
        <f>IF(Line[Asset ID]="","",UPPER(Line[Asset ID]))</f>
        <v/>
      </c>
      <c r="H573" s="3" t="str">
        <f>IF(Line[Asset Group]="","",VLOOKUP(Line[Asset Group],asset_grp_line,4,FALSE))</f>
        <v/>
      </c>
      <c r="I573" s="3" t="str">
        <f>IF(Line[Asset Group]="","",VLOOKUP(Line[Asset Group],asset_grp_line,2,FALSE))</f>
        <v/>
      </c>
      <c r="J573" s="3" t="str">
        <f>IF(Line[Asset Group]="","",VLOOKUP(Line[Asset Group],asset_grp_line,3,FALSE))</f>
        <v/>
      </c>
      <c r="K573" s="3" t="str">
        <f>IF(Line[Asset Group]="","",VLOOKUP(Line[Asset Type],type_master_list,2,FALSE))</f>
        <v/>
      </c>
      <c r="L573" s="3" t="str">
        <f>IF(Line[Asset Name]="","",PROPER(Line[Asset Name]))</f>
        <v/>
      </c>
      <c r="M573" s="11" t="str">
        <f>IF(Line[Install Date]="","",(Line[Install Date]))</f>
        <v/>
      </c>
      <c r="N573" s="3" t="str">
        <f>IF(Line[Note]="","",PROPER(Line[Note]))</f>
        <v/>
      </c>
      <c r="O573" s="3" t="str">
        <f>IF(Line[Resource Consent Number]="","",UPPER(Line[Resource Consent Number]))</f>
        <v/>
      </c>
      <c r="P573" s="53" t="str">
        <f>IF(Line[Asset Unit Cost]="","",Line[Asset Unit Cost])</f>
        <v/>
      </c>
      <c r="Q573" s="3" t="str">
        <f>IF(Line[Added By]="","",UPPER(Line[Added By]))</f>
        <v/>
      </c>
      <c r="R573" s="11" t="str">
        <f>IF(Line[Added Date]="","",(Line[Added Date]))</f>
        <v/>
      </c>
      <c r="S573" s="3" t="str">
        <f>IF(Line[Z COORD]="","",PROPER(Line[Z COORD]))</f>
        <v/>
      </c>
      <c r="T573" s="3" t="str">
        <f>IF(Line[Asset Description]="","",PROPER(Line[Asset Description]))</f>
        <v/>
      </c>
      <c r="U573" s="3" t="str">
        <f>IF(Line[Asset Group]="","",VLOOKUP(Line[Wall SubType],subdom_master_gdb,2,FALSE))</f>
        <v/>
      </c>
      <c r="V573" s="3" t="str">
        <f>IF(Line[Asset Group]="","",VLOOKUP(Line[Material],material_master,2,FALSE))</f>
        <v/>
      </c>
      <c r="W573" s="3" t="str">
        <f>IF(Line[Height m]="","",Line[Height m])</f>
        <v/>
      </c>
      <c r="X573" s="3" t="str">
        <f>IF(Line[Length m]="","",Line[Length m])</f>
        <v/>
      </c>
      <c r="Y573" s="3" t="str">
        <f>IF(Line[Width m]="","",Line[Width m])</f>
        <v/>
      </c>
      <c r="Z573" s="3" t="str">
        <f>IF(Line[Asset Group]="","",VLOOKUP(Line[Purpose],f_g_function,2,FALSE))</f>
        <v/>
      </c>
      <c r="AA573" s="3" t="str">
        <f>IF(Line[Asset Group]="","",VLOOKUP(Line[Post Material],material_master,2,FALSE))</f>
        <v/>
      </c>
      <c r="AB573" s="3" t="str">
        <f>IF(Line[Pipe Diameter mm]="","",Line[Pipe Diameter mm])</f>
        <v/>
      </c>
      <c r="AC573" s="3" t="str">
        <f>IF(Line[Asset Group]="","",VLOOKUP(Line[Pipe Material],irrigation_pipe_material,2,FALSE))</f>
        <v/>
      </c>
      <c r="AD573" s="3" t="str">
        <f>IF(Line[Asset Group]="","",VLOOKUP(Line[System],irrigation_system,2,FALSE))</f>
        <v/>
      </c>
      <c r="AE573" s="3" t="str">
        <f>IF(Line[Asset Group]="","",VLOOKUP(Line[Status],irrigation_status,2,FALSE))</f>
        <v/>
      </c>
      <c r="AF573" s="3" t="str">
        <f>IF(Line[Asset Group]="","",VLOOKUP(Line[Surface],subdom_master_gdb,2,FALSE))</f>
        <v/>
      </c>
      <c r="AG573" s="3" t="str">
        <f>IF(Line[Surface Layer Depth mm]="","",Line[Surface Layer Depth mm])</f>
        <v/>
      </c>
      <c r="AH573" s="3" t="str">
        <f>IF(Line[Av Width m]="","",Line[Av Width m])</f>
        <v/>
      </c>
      <c r="AI573" s="3" t="str">
        <f>IF(Line[Asset Group]="","",VLOOKUP(Line[Cycle],yes_no,2,FALSE))</f>
        <v/>
      </c>
      <c r="AJ573" s="3" t="str">
        <f>IF(Line[Asset Group]="","",VLOOKUP(Line[Species],hedge_species,2,FALSE))</f>
        <v/>
      </c>
    </row>
    <row r="574" spans="1:36" s="3" customFormat="1" x14ac:dyDescent="0.2">
      <c r="A574" s="3" t="str">
        <f>IF(Line[DWG File Name]="","",Line[DWG File Name])</f>
        <v/>
      </c>
      <c r="B574" s="3" t="str">
        <f>IF(Line[DWG Layer Name]="","",Line[DWG Layer Name])</f>
        <v/>
      </c>
      <c r="C574" s="3" t="str">
        <f>IF(Line[DWG Handle]="","",Line[DWG Handle])</f>
        <v/>
      </c>
      <c r="D574" s="58" t="str">
        <f>IF(Line[Approx Centroid X]="","",Line[Approx Centroid X])</f>
        <v/>
      </c>
      <c r="E574" s="58" t="str">
        <f>IF(Line[Approx Centroid Y]="","",Line[Approx Centroid Y])</f>
        <v/>
      </c>
      <c r="F574" s="3" t="str">
        <f>IF(Line[Replacement Asset]="","",Line[Replacement Asset])</f>
        <v/>
      </c>
      <c r="G574" s="3" t="str">
        <f>IF(Line[Asset ID]="","",UPPER(Line[Asset ID]))</f>
        <v/>
      </c>
      <c r="H574" s="3" t="str">
        <f>IF(Line[Asset Group]="","",VLOOKUP(Line[Asset Group],asset_grp_line,4,FALSE))</f>
        <v/>
      </c>
      <c r="I574" s="3" t="str">
        <f>IF(Line[Asset Group]="","",VLOOKUP(Line[Asset Group],asset_grp_line,2,FALSE))</f>
        <v/>
      </c>
      <c r="J574" s="3" t="str">
        <f>IF(Line[Asset Group]="","",VLOOKUP(Line[Asset Group],asset_grp_line,3,FALSE))</f>
        <v/>
      </c>
      <c r="K574" s="3" t="str">
        <f>IF(Line[Asset Group]="","",VLOOKUP(Line[Asset Type],type_master_list,2,FALSE))</f>
        <v/>
      </c>
      <c r="L574" s="3" t="str">
        <f>IF(Line[Asset Name]="","",PROPER(Line[Asset Name]))</f>
        <v/>
      </c>
      <c r="M574" s="11" t="str">
        <f>IF(Line[Install Date]="","",(Line[Install Date]))</f>
        <v/>
      </c>
      <c r="N574" s="3" t="str">
        <f>IF(Line[Note]="","",PROPER(Line[Note]))</f>
        <v/>
      </c>
      <c r="O574" s="3" t="str">
        <f>IF(Line[Resource Consent Number]="","",UPPER(Line[Resource Consent Number]))</f>
        <v/>
      </c>
      <c r="P574" s="53" t="str">
        <f>IF(Line[Asset Unit Cost]="","",Line[Asset Unit Cost])</f>
        <v/>
      </c>
      <c r="Q574" s="3" t="str">
        <f>IF(Line[Added By]="","",UPPER(Line[Added By]))</f>
        <v/>
      </c>
      <c r="R574" s="11" t="str">
        <f>IF(Line[Added Date]="","",(Line[Added Date]))</f>
        <v/>
      </c>
      <c r="S574" s="3" t="str">
        <f>IF(Line[Z COORD]="","",PROPER(Line[Z COORD]))</f>
        <v/>
      </c>
      <c r="T574" s="3" t="str">
        <f>IF(Line[Asset Description]="","",PROPER(Line[Asset Description]))</f>
        <v/>
      </c>
      <c r="U574" s="3" t="str">
        <f>IF(Line[Asset Group]="","",VLOOKUP(Line[Wall SubType],subdom_master_gdb,2,FALSE))</f>
        <v/>
      </c>
      <c r="V574" s="3" t="str">
        <f>IF(Line[Asset Group]="","",VLOOKUP(Line[Material],material_master,2,FALSE))</f>
        <v/>
      </c>
      <c r="W574" s="3" t="str">
        <f>IF(Line[Height m]="","",Line[Height m])</f>
        <v/>
      </c>
      <c r="X574" s="3" t="str">
        <f>IF(Line[Length m]="","",Line[Length m])</f>
        <v/>
      </c>
      <c r="Y574" s="3" t="str">
        <f>IF(Line[Width m]="","",Line[Width m])</f>
        <v/>
      </c>
      <c r="Z574" s="3" t="str">
        <f>IF(Line[Asset Group]="","",VLOOKUP(Line[Purpose],f_g_function,2,FALSE))</f>
        <v/>
      </c>
      <c r="AA574" s="3" t="str">
        <f>IF(Line[Asset Group]="","",VLOOKUP(Line[Post Material],material_master,2,FALSE))</f>
        <v/>
      </c>
      <c r="AB574" s="3" t="str">
        <f>IF(Line[Pipe Diameter mm]="","",Line[Pipe Diameter mm])</f>
        <v/>
      </c>
      <c r="AC574" s="3" t="str">
        <f>IF(Line[Asset Group]="","",VLOOKUP(Line[Pipe Material],irrigation_pipe_material,2,FALSE))</f>
        <v/>
      </c>
      <c r="AD574" s="3" t="str">
        <f>IF(Line[Asset Group]="","",VLOOKUP(Line[System],irrigation_system,2,FALSE))</f>
        <v/>
      </c>
      <c r="AE574" s="3" t="str">
        <f>IF(Line[Asset Group]="","",VLOOKUP(Line[Status],irrigation_status,2,FALSE))</f>
        <v/>
      </c>
      <c r="AF574" s="3" t="str">
        <f>IF(Line[Asset Group]="","",VLOOKUP(Line[Surface],subdom_master_gdb,2,FALSE))</f>
        <v/>
      </c>
      <c r="AG574" s="3" t="str">
        <f>IF(Line[Surface Layer Depth mm]="","",Line[Surface Layer Depth mm])</f>
        <v/>
      </c>
      <c r="AH574" s="3" t="str">
        <f>IF(Line[Av Width m]="","",Line[Av Width m])</f>
        <v/>
      </c>
      <c r="AI574" s="3" t="str">
        <f>IF(Line[Asset Group]="","",VLOOKUP(Line[Cycle],yes_no,2,FALSE))</f>
        <v/>
      </c>
      <c r="AJ574" s="3" t="str">
        <f>IF(Line[Asset Group]="","",VLOOKUP(Line[Species],hedge_species,2,FALSE))</f>
        <v/>
      </c>
    </row>
    <row r="575" spans="1:36" s="3" customFormat="1" x14ac:dyDescent="0.2">
      <c r="A575" s="3" t="str">
        <f>IF(Line[DWG File Name]="","",Line[DWG File Name])</f>
        <v/>
      </c>
      <c r="B575" s="3" t="str">
        <f>IF(Line[DWG Layer Name]="","",Line[DWG Layer Name])</f>
        <v/>
      </c>
      <c r="C575" s="3" t="str">
        <f>IF(Line[DWG Handle]="","",Line[DWG Handle])</f>
        <v/>
      </c>
      <c r="D575" s="58" t="str">
        <f>IF(Line[Approx Centroid X]="","",Line[Approx Centroid X])</f>
        <v/>
      </c>
      <c r="E575" s="58" t="str">
        <f>IF(Line[Approx Centroid Y]="","",Line[Approx Centroid Y])</f>
        <v/>
      </c>
      <c r="F575" s="3" t="str">
        <f>IF(Line[Replacement Asset]="","",Line[Replacement Asset])</f>
        <v/>
      </c>
      <c r="G575" s="3" t="str">
        <f>IF(Line[Asset ID]="","",UPPER(Line[Asset ID]))</f>
        <v/>
      </c>
      <c r="H575" s="3" t="str">
        <f>IF(Line[Asset Group]="","",VLOOKUP(Line[Asset Group],asset_grp_line,4,FALSE))</f>
        <v/>
      </c>
      <c r="I575" s="3" t="str">
        <f>IF(Line[Asset Group]="","",VLOOKUP(Line[Asset Group],asset_grp_line,2,FALSE))</f>
        <v/>
      </c>
      <c r="J575" s="3" t="str">
        <f>IF(Line[Asset Group]="","",VLOOKUP(Line[Asset Group],asset_grp_line,3,FALSE))</f>
        <v/>
      </c>
      <c r="K575" s="3" t="str">
        <f>IF(Line[Asset Group]="","",VLOOKUP(Line[Asset Type],type_master_list,2,FALSE))</f>
        <v/>
      </c>
      <c r="L575" s="3" t="str">
        <f>IF(Line[Asset Name]="","",PROPER(Line[Asset Name]))</f>
        <v/>
      </c>
      <c r="M575" s="11" t="str">
        <f>IF(Line[Install Date]="","",(Line[Install Date]))</f>
        <v/>
      </c>
      <c r="N575" s="3" t="str">
        <f>IF(Line[Note]="","",PROPER(Line[Note]))</f>
        <v/>
      </c>
      <c r="O575" s="3" t="str">
        <f>IF(Line[Resource Consent Number]="","",UPPER(Line[Resource Consent Number]))</f>
        <v/>
      </c>
      <c r="P575" s="53" t="str">
        <f>IF(Line[Asset Unit Cost]="","",Line[Asset Unit Cost])</f>
        <v/>
      </c>
      <c r="Q575" s="3" t="str">
        <f>IF(Line[Added By]="","",UPPER(Line[Added By]))</f>
        <v/>
      </c>
      <c r="R575" s="11" t="str">
        <f>IF(Line[Added Date]="","",(Line[Added Date]))</f>
        <v/>
      </c>
      <c r="S575" s="3" t="str">
        <f>IF(Line[Z COORD]="","",PROPER(Line[Z COORD]))</f>
        <v/>
      </c>
      <c r="T575" s="3" t="str">
        <f>IF(Line[Asset Description]="","",PROPER(Line[Asset Description]))</f>
        <v/>
      </c>
      <c r="U575" s="3" t="str">
        <f>IF(Line[Asset Group]="","",VLOOKUP(Line[Wall SubType],subdom_master_gdb,2,FALSE))</f>
        <v/>
      </c>
      <c r="V575" s="3" t="str">
        <f>IF(Line[Asset Group]="","",VLOOKUP(Line[Material],material_master,2,FALSE))</f>
        <v/>
      </c>
      <c r="W575" s="3" t="str">
        <f>IF(Line[Height m]="","",Line[Height m])</f>
        <v/>
      </c>
      <c r="X575" s="3" t="str">
        <f>IF(Line[Length m]="","",Line[Length m])</f>
        <v/>
      </c>
      <c r="Y575" s="3" t="str">
        <f>IF(Line[Width m]="","",Line[Width m])</f>
        <v/>
      </c>
      <c r="Z575" s="3" t="str">
        <f>IF(Line[Asset Group]="","",VLOOKUP(Line[Purpose],f_g_function,2,FALSE))</f>
        <v/>
      </c>
      <c r="AA575" s="3" t="str">
        <f>IF(Line[Asset Group]="","",VLOOKUP(Line[Post Material],material_master,2,FALSE))</f>
        <v/>
      </c>
      <c r="AB575" s="3" t="str">
        <f>IF(Line[Pipe Diameter mm]="","",Line[Pipe Diameter mm])</f>
        <v/>
      </c>
      <c r="AC575" s="3" t="str">
        <f>IF(Line[Asset Group]="","",VLOOKUP(Line[Pipe Material],irrigation_pipe_material,2,FALSE))</f>
        <v/>
      </c>
      <c r="AD575" s="3" t="str">
        <f>IF(Line[Asset Group]="","",VLOOKUP(Line[System],irrigation_system,2,FALSE))</f>
        <v/>
      </c>
      <c r="AE575" s="3" t="str">
        <f>IF(Line[Asset Group]="","",VLOOKUP(Line[Status],irrigation_status,2,FALSE))</f>
        <v/>
      </c>
      <c r="AF575" s="3" t="str">
        <f>IF(Line[Asset Group]="","",VLOOKUP(Line[Surface],subdom_master_gdb,2,FALSE))</f>
        <v/>
      </c>
      <c r="AG575" s="3" t="str">
        <f>IF(Line[Surface Layer Depth mm]="","",Line[Surface Layer Depth mm])</f>
        <v/>
      </c>
      <c r="AH575" s="3" t="str">
        <f>IF(Line[Av Width m]="","",Line[Av Width m])</f>
        <v/>
      </c>
      <c r="AI575" s="3" t="str">
        <f>IF(Line[Asset Group]="","",VLOOKUP(Line[Cycle],yes_no,2,FALSE))</f>
        <v/>
      </c>
      <c r="AJ575" s="3" t="str">
        <f>IF(Line[Asset Group]="","",VLOOKUP(Line[Species],hedge_species,2,FALSE))</f>
        <v/>
      </c>
    </row>
    <row r="576" spans="1:36" s="3" customFormat="1" x14ac:dyDescent="0.2">
      <c r="A576" s="3" t="str">
        <f>IF(Line[DWG File Name]="","",Line[DWG File Name])</f>
        <v/>
      </c>
      <c r="B576" s="3" t="str">
        <f>IF(Line[DWG Layer Name]="","",Line[DWG Layer Name])</f>
        <v/>
      </c>
      <c r="C576" s="3" t="str">
        <f>IF(Line[DWG Handle]="","",Line[DWG Handle])</f>
        <v/>
      </c>
      <c r="D576" s="58" t="str">
        <f>IF(Line[Approx Centroid X]="","",Line[Approx Centroid X])</f>
        <v/>
      </c>
      <c r="E576" s="58" t="str">
        <f>IF(Line[Approx Centroid Y]="","",Line[Approx Centroid Y])</f>
        <v/>
      </c>
      <c r="F576" s="3" t="str">
        <f>IF(Line[Replacement Asset]="","",Line[Replacement Asset])</f>
        <v/>
      </c>
      <c r="G576" s="3" t="str">
        <f>IF(Line[Asset ID]="","",UPPER(Line[Asset ID]))</f>
        <v/>
      </c>
      <c r="H576" s="3" t="str">
        <f>IF(Line[Asset Group]="","",VLOOKUP(Line[Asset Group],asset_grp_line,4,FALSE))</f>
        <v/>
      </c>
      <c r="I576" s="3" t="str">
        <f>IF(Line[Asset Group]="","",VLOOKUP(Line[Asset Group],asset_grp_line,2,FALSE))</f>
        <v/>
      </c>
      <c r="J576" s="3" t="str">
        <f>IF(Line[Asset Group]="","",VLOOKUP(Line[Asset Group],asset_grp_line,3,FALSE))</f>
        <v/>
      </c>
      <c r="K576" s="3" t="str">
        <f>IF(Line[Asset Group]="","",VLOOKUP(Line[Asset Type],type_master_list,2,FALSE))</f>
        <v/>
      </c>
      <c r="L576" s="3" t="str">
        <f>IF(Line[Asset Name]="","",PROPER(Line[Asset Name]))</f>
        <v/>
      </c>
      <c r="M576" s="11" t="str">
        <f>IF(Line[Install Date]="","",(Line[Install Date]))</f>
        <v/>
      </c>
      <c r="N576" s="3" t="str">
        <f>IF(Line[Note]="","",PROPER(Line[Note]))</f>
        <v/>
      </c>
      <c r="O576" s="3" t="str">
        <f>IF(Line[Resource Consent Number]="","",UPPER(Line[Resource Consent Number]))</f>
        <v/>
      </c>
      <c r="P576" s="53" t="str">
        <f>IF(Line[Asset Unit Cost]="","",Line[Asset Unit Cost])</f>
        <v/>
      </c>
      <c r="Q576" s="3" t="str">
        <f>IF(Line[Added By]="","",UPPER(Line[Added By]))</f>
        <v/>
      </c>
      <c r="R576" s="11" t="str">
        <f>IF(Line[Added Date]="","",(Line[Added Date]))</f>
        <v/>
      </c>
      <c r="S576" s="3" t="str">
        <f>IF(Line[Z COORD]="","",PROPER(Line[Z COORD]))</f>
        <v/>
      </c>
      <c r="T576" s="3" t="str">
        <f>IF(Line[Asset Description]="","",PROPER(Line[Asset Description]))</f>
        <v/>
      </c>
      <c r="U576" s="3" t="str">
        <f>IF(Line[Asset Group]="","",VLOOKUP(Line[Wall SubType],subdom_master_gdb,2,FALSE))</f>
        <v/>
      </c>
      <c r="V576" s="3" t="str">
        <f>IF(Line[Asset Group]="","",VLOOKUP(Line[Material],material_master,2,FALSE))</f>
        <v/>
      </c>
      <c r="W576" s="3" t="str">
        <f>IF(Line[Height m]="","",Line[Height m])</f>
        <v/>
      </c>
      <c r="X576" s="3" t="str">
        <f>IF(Line[Length m]="","",Line[Length m])</f>
        <v/>
      </c>
      <c r="Y576" s="3" t="str">
        <f>IF(Line[Width m]="","",Line[Width m])</f>
        <v/>
      </c>
      <c r="Z576" s="3" t="str">
        <f>IF(Line[Asset Group]="","",VLOOKUP(Line[Purpose],f_g_function,2,FALSE))</f>
        <v/>
      </c>
      <c r="AA576" s="3" t="str">
        <f>IF(Line[Asset Group]="","",VLOOKUP(Line[Post Material],material_master,2,FALSE))</f>
        <v/>
      </c>
      <c r="AB576" s="3" t="str">
        <f>IF(Line[Pipe Diameter mm]="","",Line[Pipe Diameter mm])</f>
        <v/>
      </c>
      <c r="AC576" s="3" t="str">
        <f>IF(Line[Asset Group]="","",VLOOKUP(Line[Pipe Material],irrigation_pipe_material,2,FALSE))</f>
        <v/>
      </c>
      <c r="AD576" s="3" t="str">
        <f>IF(Line[Asset Group]="","",VLOOKUP(Line[System],irrigation_system,2,FALSE))</f>
        <v/>
      </c>
      <c r="AE576" s="3" t="str">
        <f>IF(Line[Asset Group]="","",VLOOKUP(Line[Status],irrigation_status,2,FALSE))</f>
        <v/>
      </c>
      <c r="AF576" s="3" t="str">
        <f>IF(Line[Asset Group]="","",VLOOKUP(Line[Surface],subdom_master_gdb,2,FALSE))</f>
        <v/>
      </c>
      <c r="AG576" s="3" t="str">
        <f>IF(Line[Surface Layer Depth mm]="","",Line[Surface Layer Depth mm])</f>
        <v/>
      </c>
      <c r="AH576" s="3" t="str">
        <f>IF(Line[Av Width m]="","",Line[Av Width m])</f>
        <v/>
      </c>
      <c r="AI576" s="3" t="str">
        <f>IF(Line[Asset Group]="","",VLOOKUP(Line[Cycle],yes_no,2,FALSE))</f>
        <v/>
      </c>
      <c r="AJ576" s="3" t="str">
        <f>IF(Line[Asset Group]="","",VLOOKUP(Line[Species],hedge_species,2,FALSE))</f>
        <v/>
      </c>
    </row>
    <row r="577" spans="1:36" s="3" customFormat="1" x14ac:dyDescent="0.2">
      <c r="A577" s="3" t="str">
        <f>IF(Line[DWG File Name]="","",Line[DWG File Name])</f>
        <v/>
      </c>
      <c r="B577" s="3" t="str">
        <f>IF(Line[DWG Layer Name]="","",Line[DWG Layer Name])</f>
        <v/>
      </c>
      <c r="C577" s="3" t="str">
        <f>IF(Line[DWG Handle]="","",Line[DWG Handle])</f>
        <v/>
      </c>
      <c r="D577" s="58" t="str">
        <f>IF(Line[Approx Centroid X]="","",Line[Approx Centroid X])</f>
        <v/>
      </c>
      <c r="E577" s="58" t="str">
        <f>IF(Line[Approx Centroid Y]="","",Line[Approx Centroid Y])</f>
        <v/>
      </c>
      <c r="F577" s="3" t="str">
        <f>IF(Line[Replacement Asset]="","",Line[Replacement Asset])</f>
        <v/>
      </c>
      <c r="G577" s="3" t="str">
        <f>IF(Line[Asset ID]="","",UPPER(Line[Asset ID]))</f>
        <v/>
      </c>
      <c r="H577" s="3" t="str">
        <f>IF(Line[Asset Group]="","",VLOOKUP(Line[Asset Group],asset_grp_line,4,FALSE))</f>
        <v/>
      </c>
      <c r="I577" s="3" t="str">
        <f>IF(Line[Asset Group]="","",VLOOKUP(Line[Asset Group],asset_grp_line,2,FALSE))</f>
        <v/>
      </c>
      <c r="J577" s="3" t="str">
        <f>IF(Line[Asset Group]="","",VLOOKUP(Line[Asset Group],asset_grp_line,3,FALSE))</f>
        <v/>
      </c>
      <c r="K577" s="3" t="str">
        <f>IF(Line[Asset Group]="","",VLOOKUP(Line[Asset Type],type_master_list,2,FALSE))</f>
        <v/>
      </c>
      <c r="L577" s="3" t="str">
        <f>IF(Line[Asset Name]="","",PROPER(Line[Asset Name]))</f>
        <v/>
      </c>
      <c r="M577" s="11" t="str">
        <f>IF(Line[Install Date]="","",(Line[Install Date]))</f>
        <v/>
      </c>
      <c r="N577" s="3" t="str">
        <f>IF(Line[Note]="","",PROPER(Line[Note]))</f>
        <v/>
      </c>
      <c r="O577" s="3" t="str">
        <f>IF(Line[Resource Consent Number]="","",UPPER(Line[Resource Consent Number]))</f>
        <v/>
      </c>
      <c r="P577" s="53" t="str">
        <f>IF(Line[Asset Unit Cost]="","",Line[Asset Unit Cost])</f>
        <v/>
      </c>
      <c r="Q577" s="3" t="str">
        <f>IF(Line[Added By]="","",UPPER(Line[Added By]))</f>
        <v/>
      </c>
      <c r="R577" s="11" t="str">
        <f>IF(Line[Added Date]="","",(Line[Added Date]))</f>
        <v/>
      </c>
      <c r="S577" s="3" t="str">
        <f>IF(Line[Z COORD]="","",PROPER(Line[Z COORD]))</f>
        <v/>
      </c>
      <c r="T577" s="3" t="str">
        <f>IF(Line[Asset Description]="","",PROPER(Line[Asset Description]))</f>
        <v/>
      </c>
      <c r="U577" s="3" t="str">
        <f>IF(Line[Asset Group]="","",VLOOKUP(Line[Wall SubType],subdom_master_gdb,2,FALSE))</f>
        <v/>
      </c>
      <c r="V577" s="3" t="str">
        <f>IF(Line[Asset Group]="","",VLOOKUP(Line[Material],material_master,2,FALSE))</f>
        <v/>
      </c>
      <c r="W577" s="3" t="str">
        <f>IF(Line[Height m]="","",Line[Height m])</f>
        <v/>
      </c>
      <c r="X577" s="3" t="str">
        <f>IF(Line[Length m]="","",Line[Length m])</f>
        <v/>
      </c>
      <c r="Y577" s="3" t="str">
        <f>IF(Line[Width m]="","",Line[Width m])</f>
        <v/>
      </c>
      <c r="Z577" s="3" t="str">
        <f>IF(Line[Asset Group]="","",VLOOKUP(Line[Purpose],f_g_function,2,FALSE))</f>
        <v/>
      </c>
      <c r="AA577" s="3" t="str">
        <f>IF(Line[Asset Group]="","",VLOOKUP(Line[Post Material],material_master,2,FALSE))</f>
        <v/>
      </c>
      <c r="AB577" s="3" t="str">
        <f>IF(Line[Pipe Diameter mm]="","",Line[Pipe Diameter mm])</f>
        <v/>
      </c>
      <c r="AC577" s="3" t="str">
        <f>IF(Line[Asset Group]="","",VLOOKUP(Line[Pipe Material],irrigation_pipe_material,2,FALSE))</f>
        <v/>
      </c>
      <c r="AD577" s="3" t="str">
        <f>IF(Line[Asset Group]="","",VLOOKUP(Line[System],irrigation_system,2,FALSE))</f>
        <v/>
      </c>
      <c r="AE577" s="3" t="str">
        <f>IF(Line[Asset Group]="","",VLOOKUP(Line[Status],irrigation_status,2,FALSE))</f>
        <v/>
      </c>
      <c r="AF577" s="3" t="str">
        <f>IF(Line[Asset Group]="","",VLOOKUP(Line[Surface],subdom_master_gdb,2,FALSE))</f>
        <v/>
      </c>
      <c r="AG577" s="3" t="str">
        <f>IF(Line[Surface Layer Depth mm]="","",Line[Surface Layer Depth mm])</f>
        <v/>
      </c>
      <c r="AH577" s="3" t="str">
        <f>IF(Line[Av Width m]="","",Line[Av Width m])</f>
        <v/>
      </c>
      <c r="AI577" s="3" t="str">
        <f>IF(Line[Asset Group]="","",VLOOKUP(Line[Cycle],yes_no,2,FALSE))</f>
        <v/>
      </c>
      <c r="AJ577" s="3" t="str">
        <f>IF(Line[Asset Group]="","",VLOOKUP(Line[Species],hedge_species,2,FALSE))</f>
        <v/>
      </c>
    </row>
    <row r="578" spans="1:36" s="3" customFormat="1" x14ac:dyDescent="0.2">
      <c r="A578" s="3" t="str">
        <f>IF(Line[DWG File Name]="","",Line[DWG File Name])</f>
        <v/>
      </c>
      <c r="B578" s="3" t="str">
        <f>IF(Line[DWG Layer Name]="","",Line[DWG Layer Name])</f>
        <v/>
      </c>
      <c r="C578" s="3" t="str">
        <f>IF(Line[DWG Handle]="","",Line[DWG Handle])</f>
        <v/>
      </c>
      <c r="D578" s="58" t="str">
        <f>IF(Line[Approx Centroid X]="","",Line[Approx Centroid X])</f>
        <v/>
      </c>
      <c r="E578" s="58" t="str">
        <f>IF(Line[Approx Centroid Y]="","",Line[Approx Centroid Y])</f>
        <v/>
      </c>
      <c r="F578" s="3" t="str">
        <f>IF(Line[Replacement Asset]="","",Line[Replacement Asset])</f>
        <v/>
      </c>
      <c r="G578" s="3" t="str">
        <f>IF(Line[Asset ID]="","",UPPER(Line[Asset ID]))</f>
        <v/>
      </c>
      <c r="H578" s="3" t="str">
        <f>IF(Line[Asset Group]="","",VLOOKUP(Line[Asset Group],asset_grp_line,4,FALSE))</f>
        <v/>
      </c>
      <c r="I578" s="3" t="str">
        <f>IF(Line[Asset Group]="","",VLOOKUP(Line[Asset Group],asset_grp_line,2,FALSE))</f>
        <v/>
      </c>
      <c r="J578" s="3" t="str">
        <f>IF(Line[Asset Group]="","",VLOOKUP(Line[Asset Group],asset_grp_line,3,FALSE))</f>
        <v/>
      </c>
      <c r="K578" s="3" t="str">
        <f>IF(Line[Asset Group]="","",VLOOKUP(Line[Asset Type],type_master_list,2,FALSE))</f>
        <v/>
      </c>
      <c r="L578" s="3" t="str">
        <f>IF(Line[Asset Name]="","",PROPER(Line[Asset Name]))</f>
        <v/>
      </c>
      <c r="M578" s="11" t="str">
        <f>IF(Line[Install Date]="","",(Line[Install Date]))</f>
        <v/>
      </c>
      <c r="N578" s="3" t="str">
        <f>IF(Line[Note]="","",PROPER(Line[Note]))</f>
        <v/>
      </c>
      <c r="O578" s="3" t="str">
        <f>IF(Line[Resource Consent Number]="","",UPPER(Line[Resource Consent Number]))</f>
        <v/>
      </c>
      <c r="P578" s="53" t="str">
        <f>IF(Line[Asset Unit Cost]="","",Line[Asset Unit Cost])</f>
        <v/>
      </c>
      <c r="Q578" s="3" t="str">
        <f>IF(Line[Added By]="","",UPPER(Line[Added By]))</f>
        <v/>
      </c>
      <c r="R578" s="11" t="str">
        <f>IF(Line[Added Date]="","",(Line[Added Date]))</f>
        <v/>
      </c>
      <c r="S578" s="3" t="str">
        <f>IF(Line[Z COORD]="","",PROPER(Line[Z COORD]))</f>
        <v/>
      </c>
      <c r="T578" s="3" t="str">
        <f>IF(Line[Asset Description]="","",PROPER(Line[Asset Description]))</f>
        <v/>
      </c>
      <c r="U578" s="3" t="str">
        <f>IF(Line[Asset Group]="","",VLOOKUP(Line[Wall SubType],subdom_master_gdb,2,FALSE))</f>
        <v/>
      </c>
      <c r="V578" s="3" t="str">
        <f>IF(Line[Asset Group]="","",VLOOKUP(Line[Material],material_master,2,FALSE))</f>
        <v/>
      </c>
      <c r="W578" s="3" t="str">
        <f>IF(Line[Height m]="","",Line[Height m])</f>
        <v/>
      </c>
      <c r="X578" s="3" t="str">
        <f>IF(Line[Length m]="","",Line[Length m])</f>
        <v/>
      </c>
      <c r="Y578" s="3" t="str">
        <f>IF(Line[Width m]="","",Line[Width m])</f>
        <v/>
      </c>
      <c r="Z578" s="3" t="str">
        <f>IF(Line[Asset Group]="","",VLOOKUP(Line[Purpose],f_g_function,2,FALSE))</f>
        <v/>
      </c>
      <c r="AA578" s="3" t="str">
        <f>IF(Line[Asset Group]="","",VLOOKUP(Line[Post Material],material_master,2,FALSE))</f>
        <v/>
      </c>
      <c r="AB578" s="3" t="str">
        <f>IF(Line[Pipe Diameter mm]="","",Line[Pipe Diameter mm])</f>
        <v/>
      </c>
      <c r="AC578" s="3" t="str">
        <f>IF(Line[Asset Group]="","",VLOOKUP(Line[Pipe Material],irrigation_pipe_material,2,FALSE))</f>
        <v/>
      </c>
      <c r="AD578" s="3" t="str">
        <f>IF(Line[Asset Group]="","",VLOOKUP(Line[System],irrigation_system,2,FALSE))</f>
        <v/>
      </c>
      <c r="AE578" s="3" t="str">
        <f>IF(Line[Asset Group]="","",VLOOKUP(Line[Status],irrigation_status,2,FALSE))</f>
        <v/>
      </c>
      <c r="AF578" s="3" t="str">
        <f>IF(Line[Asset Group]="","",VLOOKUP(Line[Surface],subdom_master_gdb,2,FALSE))</f>
        <v/>
      </c>
      <c r="AG578" s="3" t="str">
        <f>IF(Line[Surface Layer Depth mm]="","",Line[Surface Layer Depth mm])</f>
        <v/>
      </c>
      <c r="AH578" s="3" t="str">
        <f>IF(Line[Av Width m]="","",Line[Av Width m])</f>
        <v/>
      </c>
      <c r="AI578" s="3" t="str">
        <f>IF(Line[Asset Group]="","",VLOOKUP(Line[Cycle],yes_no,2,FALSE))</f>
        <v/>
      </c>
      <c r="AJ578" s="3" t="str">
        <f>IF(Line[Asset Group]="","",VLOOKUP(Line[Species],hedge_species,2,FALSE))</f>
        <v/>
      </c>
    </row>
    <row r="579" spans="1:36" s="3" customFormat="1" x14ac:dyDescent="0.2">
      <c r="A579" s="3" t="str">
        <f>IF(Line[DWG File Name]="","",Line[DWG File Name])</f>
        <v/>
      </c>
      <c r="B579" s="3" t="str">
        <f>IF(Line[DWG Layer Name]="","",Line[DWG Layer Name])</f>
        <v/>
      </c>
      <c r="C579" s="3" t="str">
        <f>IF(Line[DWG Handle]="","",Line[DWG Handle])</f>
        <v/>
      </c>
      <c r="D579" s="58" t="str">
        <f>IF(Line[Approx Centroid X]="","",Line[Approx Centroid X])</f>
        <v/>
      </c>
      <c r="E579" s="58" t="str">
        <f>IF(Line[Approx Centroid Y]="","",Line[Approx Centroid Y])</f>
        <v/>
      </c>
      <c r="F579" s="3" t="str">
        <f>IF(Line[Replacement Asset]="","",Line[Replacement Asset])</f>
        <v/>
      </c>
      <c r="G579" s="3" t="str">
        <f>IF(Line[Asset ID]="","",UPPER(Line[Asset ID]))</f>
        <v/>
      </c>
      <c r="H579" s="3" t="str">
        <f>IF(Line[Asset Group]="","",VLOOKUP(Line[Asset Group],asset_grp_line,4,FALSE))</f>
        <v/>
      </c>
      <c r="I579" s="3" t="str">
        <f>IF(Line[Asset Group]="","",VLOOKUP(Line[Asset Group],asset_grp_line,2,FALSE))</f>
        <v/>
      </c>
      <c r="J579" s="3" t="str">
        <f>IF(Line[Asset Group]="","",VLOOKUP(Line[Asset Group],asset_grp_line,3,FALSE))</f>
        <v/>
      </c>
      <c r="K579" s="3" t="str">
        <f>IF(Line[Asset Group]="","",VLOOKUP(Line[Asset Type],type_master_list,2,FALSE))</f>
        <v/>
      </c>
      <c r="L579" s="3" t="str">
        <f>IF(Line[Asset Name]="","",PROPER(Line[Asset Name]))</f>
        <v/>
      </c>
      <c r="M579" s="11" t="str">
        <f>IF(Line[Install Date]="","",(Line[Install Date]))</f>
        <v/>
      </c>
      <c r="N579" s="3" t="str">
        <f>IF(Line[Note]="","",PROPER(Line[Note]))</f>
        <v/>
      </c>
      <c r="O579" s="3" t="str">
        <f>IF(Line[Resource Consent Number]="","",UPPER(Line[Resource Consent Number]))</f>
        <v/>
      </c>
      <c r="P579" s="53" t="str">
        <f>IF(Line[Asset Unit Cost]="","",Line[Asset Unit Cost])</f>
        <v/>
      </c>
      <c r="Q579" s="3" t="str">
        <f>IF(Line[Added By]="","",UPPER(Line[Added By]))</f>
        <v/>
      </c>
      <c r="R579" s="11" t="str">
        <f>IF(Line[Added Date]="","",(Line[Added Date]))</f>
        <v/>
      </c>
      <c r="S579" s="3" t="str">
        <f>IF(Line[Z COORD]="","",PROPER(Line[Z COORD]))</f>
        <v/>
      </c>
      <c r="T579" s="3" t="str">
        <f>IF(Line[Asset Description]="","",PROPER(Line[Asset Description]))</f>
        <v/>
      </c>
      <c r="U579" s="3" t="str">
        <f>IF(Line[Asset Group]="","",VLOOKUP(Line[Wall SubType],subdom_master_gdb,2,FALSE))</f>
        <v/>
      </c>
      <c r="V579" s="3" t="str">
        <f>IF(Line[Asset Group]="","",VLOOKUP(Line[Material],material_master,2,FALSE))</f>
        <v/>
      </c>
      <c r="W579" s="3" t="str">
        <f>IF(Line[Height m]="","",Line[Height m])</f>
        <v/>
      </c>
      <c r="X579" s="3" t="str">
        <f>IF(Line[Length m]="","",Line[Length m])</f>
        <v/>
      </c>
      <c r="Y579" s="3" t="str">
        <f>IF(Line[Width m]="","",Line[Width m])</f>
        <v/>
      </c>
      <c r="Z579" s="3" t="str">
        <f>IF(Line[Asset Group]="","",VLOOKUP(Line[Purpose],f_g_function,2,FALSE))</f>
        <v/>
      </c>
      <c r="AA579" s="3" t="str">
        <f>IF(Line[Asset Group]="","",VLOOKUP(Line[Post Material],material_master,2,FALSE))</f>
        <v/>
      </c>
      <c r="AB579" s="3" t="str">
        <f>IF(Line[Pipe Diameter mm]="","",Line[Pipe Diameter mm])</f>
        <v/>
      </c>
      <c r="AC579" s="3" t="str">
        <f>IF(Line[Asset Group]="","",VLOOKUP(Line[Pipe Material],irrigation_pipe_material,2,FALSE))</f>
        <v/>
      </c>
      <c r="AD579" s="3" t="str">
        <f>IF(Line[Asset Group]="","",VLOOKUP(Line[System],irrigation_system,2,FALSE))</f>
        <v/>
      </c>
      <c r="AE579" s="3" t="str">
        <f>IF(Line[Asset Group]="","",VLOOKUP(Line[Status],irrigation_status,2,FALSE))</f>
        <v/>
      </c>
      <c r="AF579" s="3" t="str">
        <f>IF(Line[Asset Group]="","",VLOOKUP(Line[Surface],subdom_master_gdb,2,FALSE))</f>
        <v/>
      </c>
      <c r="AG579" s="3" t="str">
        <f>IF(Line[Surface Layer Depth mm]="","",Line[Surface Layer Depth mm])</f>
        <v/>
      </c>
      <c r="AH579" s="3" t="str">
        <f>IF(Line[Av Width m]="","",Line[Av Width m])</f>
        <v/>
      </c>
      <c r="AI579" s="3" t="str">
        <f>IF(Line[Asset Group]="","",VLOOKUP(Line[Cycle],yes_no,2,FALSE))</f>
        <v/>
      </c>
      <c r="AJ579" s="3" t="str">
        <f>IF(Line[Asset Group]="","",VLOOKUP(Line[Species],hedge_species,2,FALSE))</f>
        <v/>
      </c>
    </row>
    <row r="580" spans="1:36" s="3" customFormat="1" x14ac:dyDescent="0.2">
      <c r="A580" s="3" t="str">
        <f>IF(Line[DWG File Name]="","",Line[DWG File Name])</f>
        <v/>
      </c>
      <c r="B580" s="3" t="str">
        <f>IF(Line[DWG Layer Name]="","",Line[DWG Layer Name])</f>
        <v/>
      </c>
      <c r="C580" s="3" t="str">
        <f>IF(Line[DWG Handle]="","",Line[DWG Handle])</f>
        <v/>
      </c>
      <c r="D580" s="58" t="str">
        <f>IF(Line[Approx Centroid X]="","",Line[Approx Centroid X])</f>
        <v/>
      </c>
      <c r="E580" s="58" t="str">
        <f>IF(Line[Approx Centroid Y]="","",Line[Approx Centroid Y])</f>
        <v/>
      </c>
      <c r="F580" s="3" t="str">
        <f>IF(Line[Replacement Asset]="","",Line[Replacement Asset])</f>
        <v/>
      </c>
      <c r="G580" s="3" t="str">
        <f>IF(Line[Asset ID]="","",UPPER(Line[Asset ID]))</f>
        <v/>
      </c>
      <c r="H580" s="3" t="str">
        <f>IF(Line[Asset Group]="","",VLOOKUP(Line[Asset Group],asset_grp_line,4,FALSE))</f>
        <v/>
      </c>
      <c r="I580" s="3" t="str">
        <f>IF(Line[Asset Group]="","",VLOOKUP(Line[Asset Group],asset_grp_line,2,FALSE))</f>
        <v/>
      </c>
      <c r="J580" s="3" t="str">
        <f>IF(Line[Asset Group]="","",VLOOKUP(Line[Asset Group],asset_grp_line,3,FALSE))</f>
        <v/>
      </c>
      <c r="K580" s="3" t="str">
        <f>IF(Line[Asset Group]="","",VLOOKUP(Line[Asset Type],type_master_list,2,FALSE))</f>
        <v/>
      </c>
      <c r="L580" s="3" t="str">
        <f>IF(Line[Asset Name]="","",PROPER(Line[Asset Name]))</f>
        <v/>
      </c>
      <c r="M580" s="11" t="str">
        <f>IF(Line[Install Date]="","",(Line[Install Date]))</f>
        <v/>
      </c>
      <c r="N580" s="3" t="str">
        <f>IF(Line[Note]="","",PROPER(Line[Note]))</f>
        <v/>
      </c>
      <c r="O580" s="3" t="str">
        <f>IF(Line[Resource Consent Number]="","",UPPER(Line[Resource Consent Number]))</f>
        <v/>
      </c>
      <c r="P580" s="53" t="str">
        <f>IF(Line[Asset Unit Cost]="","",Line[Asset Unit Cost])</f>
        <v/>
      </c>
      <c r="Q580" s="3" t="str">
        <f>IF(Line[Added By]="","",UPPER(Line[Added By]))</f>
        <v/>
      </c>
      <c r="R580" s="11" t="str">
        <f>IF(Line[Added Date]="","",(Line[Added Date]))</f>
        <v/>
      </c>
      <c r="S580" s="3" t="str">
        <f>IF(Line[Z COORD]="","",PROPER(Line[Z COORD]))</f>
        <v/>
      </c>
      <c r="T580" s="3" t="str">
        <f>IF(Line[Asset Description]="","",PROPER(Line[Asset Description]))</f>
        <v/>
      </c>
      <c r="U580" s="3" t="str">
        <f>IF(Line[Asset Group]="","",VLOOKUP(Line[Wall SubType],subdom_master_gdb,2,FALSE))</f>
        <v/>
      </c>
      <c r="V580" s="3" t="str">
        <f>IF(Line[Asset Group]="","",VLOOKUP(Line[Material],material_master,2,FALSE))</f>
        <v/>
      </c>
      <c r="W580" s="3" t="str">
        <f>IF(Line[Height m]="","",Line[Height m])</f>
        <v/>
      </c>
      <c r="X580" s="3" t="str">
        <f>IF(Line[Length m]="","",Line[Length m])</f>
        <v/>
      </c>
      <c r="Y580" s="3" t="str">
        <f>IF(Line[Width m]="","",Line[Width m])</f>
        <v/>
      </c>
      <c r="Z580" s="3" t="str">
        <f>IF(Line[Asset Group]="","",VLOOKUP(Line[Purpose],f_g_function,2,FALSE))</f>
        <v/>
      </c>
      <c r="AA580" s="3" t="str">
        <f>IF(Line[Asset Group]="","",VLOOKUP(Line[Post Material],material_master,2,FALSE))</f>
        <v/>
      </c>
      <c r="AB580" s="3" t="str">
        <f>IF(Line[Pipe Diameter mm]="","",Line[Pipe Diameter mm])</f>
        <v/>
      </c>
      <c r="AC580" s="3" t="str">
        <f>IF(Line[Asset Group]="","",VLOOKUP(Line[Pipe Material],irrigation_pipe_material,2,FALSE))</f>
        <v/>
      </c>
      <c r="AD580" s="3" t="str">
        <f>IF(Line[Asset Group]="","",VLOOKUP(Line[System],irrigation_system,2,FALSE))</f>
        <v/>
      </c>
      <c r="AE580" s="3" t="str">
        <f>IF(Line[Asset Group]="","",VLOOKUP(Line[Status],irrigation_status,2,FALSE))</f>
        <v/>
      </c>
      <c r="AF580" s="3" t="str">
        <f>IF(Line[Asset Group]="","",VLOOKUP(Line[Surface],subdom_master_gdb,2,FALSE))</f>
        <v/>
      </c>
      <c r="AG580" s="3" t="str">
        <f>IF(Line[Surface Layer Depth mm]="","",Line[Surface Layer Depth mm])</f>
        <v/>
      </c>
      <c r="AH580" s="3" t="str">
        <f>IF(Line[Av Width m]="","",Line[Av Width m])</f>
        <v/>
      </c>
      <c r="AI580" s="3" t="str">
        <f>IF(Line[Asset Group]="","",VLOOKUP(Line[Cycle],yes_no,2,FALSE))</f>
        <v/>
      </c>
      <c r="AJ580" s="3" t="str">
        <f>IF(Line[Asset Group]="","",VLOOKUP(Line[Species],hedge_species,2,FALSE))</f>
        <v/>
      </c>
    </row>
    <row r="581" spans="1:36" s="3" customFormat="1" x14ac:dyDescent="0.2">
      <c r="A581" s="3" t="str">
        <f>IF(Line[DWG File Name]="","",Line[DWG File Name])</f>
        <v/>
      </c>
      <c r="B581" s="3" t="str">
        <f>IF(Line[DWG Layer Name]="","",Line[DWG Layer Name])</f>
        <v/>
      </c>
      <c r="C581" s="3" t="str">
        <f>IF(Line[DWG Handle]="","",Line[DWG Handle])</f>
        <v/>
      </c>
      <c r="D581" s="58" t="str">
        <f>IF(Line[Approx Centroid X]="","",Line[Approx Centroid X])</f>
        <v/>
      </c>
      <c r="E581" s="58" t="str">
        <f>IF(Line[Approx Centroid Y]="","",Line[Approx Centroid Y])</f>
        <v/>
      </c>
      <c r="F581" s="3" t="str">
        <f>IF(Line[Replacement Asset]="","",Line[Replacement Asset])</f>
        <v/>
      </c>
      <c r="G581" s="3" t="str">
        <f>IF(Line[Asset ID]="","",UPPER(Line[Asset ID]))</f>
        <v/>
      </c>
      <c r="H581" s="3" t="str">
        <f>IF(Line[Asset Group]="","",VLOOKUP(Line[Asset Group],asset_grp_line,4,FALSE))</f>
        <v/>
      </c>
      <c r="I581" s="3" t="str">
        <f>IF(Line[Asset Group]="","",VLOOKUP(Line[Asset Group],asset_grp_line,2,FALSE))</f>
        <v/>
      </c>
      <c r="J581" s="3" t="str">
        <f>IF(Line[Asset Group]="","",VLOOKUP(Line[Asset Group],asset_grp_line,3,FALSE))</f>
        <v/>
      </c>
      <c r="K581" s="3" t="str">
        <f>IF(Line[Asset Group]="","",VLOOKUP(Line[Asset Type],type_master_list,2,FALSE))</f>
        <v/>
      </c>
      <c r="L581" s="3" t="str">
        <f>IF(Line[Asset Name]="","",PROPER(Line[Asset Name]))</f>
        <v/>
      </c>
      <c r="M581" s="11" t="str">
        <f>IF(Line[Install Date]="","",(Line[Install Date]))</f>
        <v/>
      </c>
      <c r="N581" s="3" t="str">
        <f>IF(Line[Note]="","",PROPER(Line[Note]))</f>
        <v/>
      </c>
      <c r="O581" s="3" t="str">
        <f>IF(Line[Resource Consent Number]="","",UPPER(Line[Resource Consent Number]))</f>
        <v/>
      </c>
      <c r="P581" s="53" t="str">
        <f>IF(Line[Asset Unit Cost]="","",Line[Asset Unit Cost])</f>
        <v/>
      </c>
      <c r="Q581" s="3" t="str">
        <f>IF(Line[Added By]="","",UPPER(Line[Added By]))</f>
        <v/>
      </c>
      <c r="R581" s="11" t="str">
        <f>IF(Line[Added Date]="","",(Line[Added Date]))</f>
        <v/>
      </c>
      <c r="S581" s="3" t="str">
        <f>IF(Line[Z COORD]="","",PROPER(Line[Z COORD]))</f>
        <v/>
      </c>
      <c r="T581" s="3" t="str">
        <f>IF(Line[Asset Description]="","",PROPER(Line[Asset Description]))</f>
        <v/>
      </c>
      <c r="U581" s="3" t="str">
        <f>IF(Line[Asset Group]="","",VLOOKUP(Line[Wall SubType],subdom_master_gdb,2,FALSE))</f>
        <v/>
      </c>
      <c r="V581" s="3" t="str">
        <f>IF(Line[Asset Group]="","",VLOOKUP(Line[Material],material_master,2,FALSE))</f>
        <v/>
      </c>
      <c r="W581" s="3" t="str">
        <f>IF(Line[Height m]="","",Line[Height m])</f>
        <v/>
      </c>
      <c r="X581" s="3" t="str">
        <f>IF(Line[Length m]="","",Line[Length m])</f>
        <v/>
      </c>
      <c r="Y581" s="3" t="str">
        <f>IF(Line[Width m]="","",Line[Width m])</f>
        <v/>
      </c>
      <c r="Z581" s="3" t="str">
        <f>IF(Line[Asset Group]="","",VLOOKUP(Line[Purpose],f_g_function,2,FALSE))</f>
        <v/>
      </c>
      <c r="AA581" s="3" t="str">
        <f>IF(Line[Asset Group]="","",VLOOKUP(Line[Post Material],material_master,2,FALSE))</f>
        <v/>
      </c>
      <c r="AB581" s="3" t="str">
        <f>IF(Line[Pipe Diameter mm]="","",Line[Pipe Diameter mm])</f>
        <v/>
      </c>
      <c r="AC581" s="3" t="str">
        <f>IF(Line[Asset Group]="","",VLOOKUP(Line[Pipe Material],irrigation_pipe_material,2,FALSE))</f>
        <v/>
      </c>
      <c r="AD581" s="3" t="str">
        <f>IF(Line[Asset Group]="","",VLOOKUP(Line[System],irrigation_system,2,FALSE))</f>
        <v/>
      </c>
      <c r="AE581" s="3" t="str">
        <f>IF(Line[Asset Group]="","",VLOOKUP(Line[Status],irrigation_status,2,FALSE))</f>
        <v/>
      </c>
      <c r="AF581" s="3" t="str">
        <f>IF(Line[Asset Group]="","",VLOOKUP(Line[Surface],subdom_master_gdb,2,FALSE))</f>
        <v/>
      </c>
      <c r="AG581" s="3" t="str">
        <f>IF(Line[Surface Layer Depth mm]="","",Line[Surface Layer Depth mm])</f>
        <v/>
      </c>
      <c r="AH581" s="3" t="str">
        <f>IF(Line[Av Width m]="","",Line[Av Width m])</f>
        <v/>
      </c>
      <c r="AI581" s="3" t="str">
        <f>IF(Line[Asset Group]="","",VLOOKUP(Line[Cycle],yes_no,2,FALSE))</f>
        <v/>
      </c>
      <c r="AJ581" s="3" t="str">
        <f>IF(Line[Asset Group]="","",VLOOKUP(Line[Species],hedge_species,2,FALSE))</f>
        <v/>
      </c>
    </row>
    <row r="582" spans="1:36" s="3" customFormat="1" x14ac:dyDescent="0.2">
      <c r="A582" s="3" t="str">
        <f>IF(Line[DWG File Name]="","",Line[DWG File Name])</f>
        <v/>
      </c>
      <c r="B582" s="3" t="str">
        <f>IF(Line[DWG Layer Name]="","",Line[DWG Layer Name])</f>
        <v/>
      </c>
      <c r="C582" s="3" t="str">
        <f>IF(Line[DWG Handle]="","",Line[DWG Handle])</f>
        <v/>
      </c>
      <c r="D582" s="58" t="str">
        <f>IF(Line[Approx Centroid X]="","",Line[Approx Centroid X])</f>
        <v/>
      </c>
      <c r="E582" s="58" t="str">
        <f>IF(Line[Approx Centroid Y]="","",Line[Approx Centroid Y])</f>
        <v/>
      </c>
      <c r="F582" s="3" t="str">
        <f>IF(Line[Replacement Asset]="","",Line[Replacement Asset])</f>
        <v/>
      </c>
      <c r="G582" s="3" t="str">
        <f>IF(Line[Asset ID]="","",UPPER(Line[Asset ID]))</f>
        <v/>
      </c>
      <c r="H582" s="3" t="str">
        <f>IF(Line[Asset Group]="","",VLOOKUP(Line[Asset Group],asset_grp_line,4,FALSE))</f>
        <v/>
      </c>
      <c r="I582" s="3" t="str">
        <f>IF(Line[Asset Group]="","",VLOOKUP(Line[Asset Group],asset_grp_line,2,FALSE))</f>
        <v/>
      </c>
      <c r="J582" s="3" t="str">
        <f>IF(Line[Asset Group]="","",VLOOKUP(Line[Asset Group],asset_grp_line,3,FALSE))</f>
        <v/>
      </c>
      <c r="K582" s="3" t="str">
        <f>IF(Line[Asset Group]="","",VLOOKUP(Line[Asset Type],type_master_list,2,FALSE))</f>
        <v/>
      </c>
      <c r="L582" s="3" t="str">
        <f>IF(Line[Asset Name]="","",PROPER(Line[Asset Name]))</f>
        <v/>
      </c>
      <c r="M582" s="11" t="str">
        <f>IF(Line[Install Date]="","",(Line[Install Date]))</f>
        <v/>
      </c>
      <c r="N582" s="3" t="str">
        <f>IF(Line[Note]="","",PROPER(Line[Note]))</f>
        <v/>
      </c>
      <c r="O582" s="3" t="str">
        <f>IF(Line[Resource Consent Number]="","",UPPER(Line[Resource Consent Number]))</f>
        <v/>
      </c>
      <c r="P582" s="53" t="str">
        <f>IF(Line[Asset Unit Cost]="","",Line[Asset Unit Cost])</f>
        <v/>
      </c>
      <c r="Q582" s="3" t="str">
        <f>IF(Line[Added By]="","",UPPER(Line[Added By]))</f>
        <v/>
      </c>
      <c r="R582" s="11" t="str">
        <f>IF(Line[Added Date]="","",(Line[Added Date]))</f>
        <v/>
      </c>
      <c r="S582" s="3" t="str">
        <f>IF(Line[Z COORD]="","",PROPER(Line[Z COORD]))</f>
        <v/>
      </c>
      <c r="T582" s="3" t="str">
        <f>IF(Line[Asset Description]="","",PROPER(Line[Asset Description]))</f>
        <v/>
      </c>
      <c r="U582" s="3" t="str">
        <f>IF(Line[Asset Group]="","",VLOOKUP(Line[Wall SubType],subdom_master_gdb,2,FALSE))</f>
        <v/>
      </c>
      <c r="V582" s="3" t="str">
        <f>IF(Line[Asset Group]="","",VLOOKUP(Line[Material],material_master,2,FALSE))</f>
        <v/>
      </c>
      <c r="W582" s="3" t="str">
        <f>IF(Line[Height m]="","",Line[Height m])</f>
        <v/>
      </c>
      <c r="X582" s="3" t="str">
        <f>IF(Line[Length m]="","",Line[Length m])</f>
        <v/>
      </c>
      <c r="Y582" s="3" t="str">
        <f>IF(Line[Width m]="","",Line[Width m])</f>
        <v/>
      </c>
      <c r="Z582" s="3" t="str">
        <f>IF(Line[Asset Group]="","",VLOOKUP(Line[Purpose],f_g_function,2,FALSE))</f>
        <v/>
      </c>
      <c r="AA582" s="3" t="str">
        <f>IF(Line[Asset Group]="","",VLOOKUP(Line[Post Material],material_master,2,FALSE))</f>
        <v/>
      </c>
      <c r="AB582" s="3" t="str">
        <f>IF(Line[Pipe Diameter mm]="","",Line[Pipe Diameter mm])</f>
        <v/>
      </c>
      <c r="AC582" s="3" t="str">
        <f>IF(Line[Asset Group]="","",VLOOKUP(Line[Pipe Material],irrigation_pipe_material,2,FALSE))</f>
        <v/>
      </c>
      <c r="AD582" s="3" t="str">
        <f>IF(Line[Asset Group]="","",VLOOKUP(Line[System],irrigation_system,2,FALSE))</f>
        <v/>
      </c>
      <c r="AE582" s="3" t="str">
        <f>IF(Line[Asset Group]="","",VLOOKUP(Line[Status],irrigation_status,2,FALSE))</f>
        <v/>
      </c>
      <c r="AF582" s="3" t="str">
        <f>IF(Line[Asset Group]="","",VLOOKUP(Line[Surface],subdom_master_gdb,2,FALSE))</f>
        <v/>
      </c>
      <c r="AG582" s="3" t="str">
        <f>IF(Line[Surface Layer Depth mm]="","",Line[Surface Layer Depth mm])</f>
        <v/>
      </c>
      <c r="AH582" s="3" t="str">
        <f>IF(Line[Av Width m]="","",Line[Av Width m])</f>
        <v/>
      </c>
      <c r="AI582" s="3" t="str">
        <f>IF(Line[Asset Group]="","",VLOOKUP(Line[Cycle],yes_no,2,FALSE))</f>
        <v/>
      </c>
      <c r="AJ582" s="3" t="str">
        <f>IF(Line[Asset Group]="","",VLOOKUP(Line[Species],hedge_species,2,FALSE))</f>
        <v/>
      </c>
    </row>
    <row r="583" spans="1:36" s="3" customFormat="1" x14ac:dyDescent="0.2">
      <c r="A583" s="3" t="str">
        <f>IF(Line[DWG File Name]="","",Line[DWG File Name])</f>
        <v/>
      </c>
      <c r="B583" s="3" t="str">
        <f>IF(Line[DWG Layer Name]="","",Line[DWG Layer Name])</f>
        <v/>
      </c>
      <c r="C583" s="3" t="str">
        <f>IF(Line[DWG Handle]="","",Line[DWG Handle])</f>
        <v/>
      </c>
      <c r="D583" s="58" t="str">
        <f>IF(Line[Approx Centroid X]="","",Line[Approx Centroid X])</f>
        <v/>
      </c>
      <c r="E583" s="58" t="str">
        <f>IF(Line[Approx Centroid Y]="","",Line[Approx Centroid Y])</f>
        <v/>
      </c>
      <c r="F583" s="3" t="str">
        <f>IF(Line[Replacement Asset]="","",Line[Replacement Asset])</f>
        <v/>
      </c>
      <c r="G583" s="3" t="str">
        <f>IF(Line[Asset ID]="","",UPPER(Line[Asset ID]))</f>
        <v/>
      </c>
      <c r="H583" s="3" t="str">
        <f>IF(Line[Asset Group]="","",VLOOKUP(Line[Asset Group],asset_grp_line,4,FALSE))</f>
        <v/>
      </c>
      <c r="I583" s="3" t="str">
        <f>IF(Line[Asset Group]="","",VLOOKUP(Line[Asset Group],asset_grp_line,2,FALSE))</f>
        <v/>
      </c>
      <c r="J583" s="3" t="str">
        <f>IF(Line[Asset Group]="","",VLOOKUP(Line[Asset Group],asset_grp_line,3,FALSE))</f>
        <v/>
      </c>
      <c r="K583" s="3" t="str">
        <f>IF(Line[Asset Group]="","",VLOOKUP(Line[Asset Type],type_master_list,2,FALSE))</f>
        <v/>
      </c>
      <c r="L583" s="3" t="str">
        <f>IF(Line[Asset Name]="","",PROPER(Line[Asset Name]))</f>
        <v/>
      </c>
      <c r="M583" s="11" t="str">
        <f>IF(Line[Install Date]="","",(Line[Install Date]))</f>
        <v/>
      </c>
      <c r="N583" s="3" t="str">
        <f>IF(Line[Note]="","",PROPER(Line[Note]))</f>
        <v/>
      </c>
      <c r="O583" s="3" t="str">
        <f>IF(Line[Resource Consent Number]="","",UPPER(Line[Resource Consent Number]))</f>
        <v/>
      </c>
      <c r="P583" s="53" t="str">
        <f>IF(Line[Asset Unit Cost]="","",Line[Asset Unit Cost])</f>
        <v/>
      </c>
      <c r="Q583" s="3" t="str">
        <f>IF(Line[Added By]="","",UPPER(Line[Added By]))</f>
        <v/>
      </c>
      <c r="R583" s="11" t="str">
        <f>IF(Line[Added Date]="","",(Line[Added Date]))</f>
        <v/>
      </c>
      <c r="S583" s="3" t="str">
        <f>IF(Line[Z COORD]="","",PROPER(Line[Z COORD]))</f>
        <v/>
      </c>
      <c r="T583" s="3" t="str">
        <f>IF(Line[Asset Description]="","",PROPER(Line[Asset Description]))</f>
        <v/>
      </c>
      <c r="U583" s="3" t="str">
        <f>IF(Line[Asset Group]="","",VLOOKUP(Line[Wall SubType],subdom_master_gdb,2,FALSE))</f>
        <v/>
      </c>
      <c r="V583" s="3" t="str">
        <f>IF(Line[Asset Group]="","",VLOOKUP(Line[Material],material_master,2,FALSE))</f>
        <v/>
      </c>
      <c r="W583" s="3" t="str">
        <f>IF(Line[Height m]="","",Line[Height m])</f>
        <v/>
      </c>
      <c r="X583" s="3" t="str">
        <f>IF(Line[Length m]="","",Line[Length m])</f>
        <v/>
      </c>
      <c r="Y583" s="3" t="str">
        <f>IF(Line[Width m]="","",Line[Width m])</f>
        <v/>
      </c>
      <c r="Z583" s="3" t="str">
        <f>IF(Line[Asset Group]="","",VLOOKUP(Line[Purpose],f_g_function,2,FALSE))</f>
        <v/>
      </c>
      <c r="AA583" s="3" t="str">
        <f>IF(Line[Asset Group]="","",VLOOKUP(Line[Post Material],material_master,2,FALSE))</f>
        <v/>
      </c>
      <c r="AB583" s="3" t="str">
        <f>IF(Line[Pipe Diameter mm]="","",Line[Pipe Diameter mm])</f>
        <v/>
      </c>
      <c r="AC583" s="3" t="str">
        <f>IF(Line[Asset Group]="","",VLOOKUP(Line[Pipe Material],irrigation_pipe_material,2,FALSE))</f>
        <v/>
      </c>
      <c r="AD583" s="3" t="str">
        <f>IF(Line[Asset Group]="","",VLOOKUP(Line[System],irrigation_system,2,FALSE))</f>
        <v/>
      </c>
      <c r="AE583" s="3" t="str">
        <f>IF(Line[Asset Group]="","",VLOOKUP(Line[Status],irrigation_status,2,FALSE))</f>
        <v/>
      </c>
      <c r="AF583" s="3" t="str">
        <f>IF(Line[Asset Group]="","",VLOOKUP(Line[Surface],subdom_master_gdb,2,FALSE))</f>
        <v/>
      </c>
      <c r="AG583" s="3" t="str">
        <f>IF(Line[Surface Layer Depth mm]="","",Line[Surface Layer Depth mm])</f>
        <v/>
      </c>
      <c r="AH583" s="3" t="str">
        <f>IF(Line[Av Width m]="","",Line[Av Width m])</f>
        <v/>
      </c>
      <c r="AI583" s="3" t="str">
        <f>IF(Line[Asset Group]="","",VLOOKUP(Line[Cycle],yes_no,2,FALSE))</f>
        <v/>
      </c>
      <c r="AJ583" s="3" t="str">
        <f>IF(Line[Asset Group]="","",VLOOKUP(Line[Species],hedge_species,2,FALSE))</f>
        <v/>
      </c>
    </row>
    <row r="584" spans="1:36" s="3" customFormat="1" x14ac:dyDescent="0.2">
      <c r="A584" s="3" t="str">
        <f>IF(Line[DWG File Name]="","",Line[DWG File Name])</f>
        <v/>
      </c>
      <c r="B584" s="3" t="str">
        <f>IF(Line[DWG Layer Name]="","",Line[DWG Layer Name])</f>
        <v/>
      </c>
      <c r="C584" s="3" t="str">
        <f>IF(Line[DWG Handle]="","",Line[DWG Handle])</f>
        <v/>
      </c>
      <c r="D584" s="58" t="str">
        <f>IF(Line[Approx Centroid X]="","",Line[Approx Centroid X])</f>
        <v/>
      </c>
      <c r="E584" s="58" t="str">
        <f>IF(Line[Approx Centroid Y]="","",Line[Approx Centroid Y])</f>
        <v/>
      </c>
      <c r="F584" s="3" t="str">
        <f>IF(Line[Replacement Asset]="","",Line[Replacement Asset])</f>
        <v/>
      </c>
      <c r="G584" s="3" t="str">
        <f>IF(Line[Asset ID]="","",UPPER(Line[Asset ID]))</f>
        <v/>
      </c>
      <c r="H584" s="3" t="str">
        <f>IF(Line[Asset Group]="","",VLOOKUP(Line[Asset Group],asset_grp_line,4,FALSE))</f>
        <v/>
      </c>
      <c r="I584" s="3" t="str">
        <f>IF(Line[Asset Group]="","",VLOOKUP(Line[Asset Group],asset_grp_line,2,FALSE))</f>
        <v/>
      </c>
      <c r="J584" s="3" t="str">
        <f>IF(Line[Asset Group]="","",VLOOKUP(Line[Asset Group],asset_grp_line,3,FALSE))</f>
        <v/>
      </c>
      <c r="K584" s="3" t="str">
        <f>IF(Line[Asset Group]="","",VLOOKUP(Line[Asset Type],type_master_list,2,FALSE))</f>
        <v/>
      </c>
      <c r="L584" s="3" t="str">
        <f>IF(Line[Asset Name]="","",PROPER(Line[Asset Name]))</f>
        <v/>
      </c>
      <c r="M584" s="11" t="str">
        <f>IF(Line[Install Date]="","",(Line[Install Date]))</f>
        <v/>
      </c>
      <c r="N584" s="3" t="str">
        <f>IF(Line[Note]="","",PROPER(Line[Note]))</f>
        <v/>
      </c>
      <c r="O584" s="3" t="str">
        <f>IF(Line[Resource Consent Number]="","",UPPER(Line[Resource Consent Number]))</f>
        <v/>
      </c>
      <c r="P584" s="53" t="str">
        <f>IF(Line[Asset Unit Cost]="","",Line[Asset Unit Cost])</f>
        <v/>
      </c>
      <c r="Q584" s="3" t="str">
        <f>IF(Line[Added By]="","",UPPER(Line[Added By]))</f>
        <v/>
      </c>
      <c r="R584" s="11" t="str">
        <f>IF(Line[Added Date]="","",(Line[Added Date]))</f>
        <v/>
      </c>
      <c r="S584" s="3" t="str">
        <f>IF(Line[Z COORD]="","",PROPER(Line[Z COORD]))</f>
        <v/>
      </c>
      <c r="T584" s="3" t="str">
        <f>IF(Line[Asset Description]="","",PROPER(Line[Asset Description]))</f>
        <v/>
      </c>
      <c r="U584" s="3" t="str">
        <f>IF(Line[Asset Group]="","",VLOOKUP(Line[Wall SubType],subdom_master_gdb,2,FALSE))</f>
        <v/>
      </c>
      <c r="V584" s="3" t="str">
        <f>IF(Line[Asset Group]="","",VLOOKUP(Line[Material],material_master,2,FALSE))</f>
        <v/>
      </c>
      <c r="W584" s="3" t="str">
        <f>IF(Line[Height m]="","",Line[Height m])</f>
        <v/>
      </c>
      <c r="X584" s="3" t="str">
        <f>IF(Line[Length m]="","",Line[Length m])</f>
        <v/>
      </c>
      <c r="Y584" s="3" t="str">
        <f>IF(Line[Width m]="","",Line[Width m])</f>
        <v/>
      </c>
      <c r="Z584" s="3" t="str">
        <f>IF(Line[Asset Group]="","",VLOOKUP(Line[Purpose],f_g_function,2,FALSE))</f>
        <v/>
      </c>
      <c r="AA584" s="3" t="str">
        <f>IF(Line[Asset Group]="","",VLOOKUP(Line[Post Material],material_master,2,FALSE))</f>
        <v/>
      </c>
      <c r="AB584" s="3" t="str">
        <f>IF(Line[Pipe Diameter mm]="","",Line[Pipe Diameter mm])</f>
        <v/>
      </c>
      <c r="AC584" s="3" t="str">
        <f>IF(Line[Asset Group]="","",VLOOKUP(Line[Pipe Material],irrigation_pipe_material,2,FALSE))</f>
        <v/>
      </c>
      <c r="AD584" s="3" t="str">
        <f>IF(Line[Asset Group]="","",VLOOKUP(Line[System],irrigation_system,2,FALSE))</f>
        <v/>
      </c>
      <c r="AE584" s="3" t="str">
        <f>IF(Line[Asset Group]="","",VLOOKUP(Line[Status],irrigation_status,2,FALSE))</f>
        <v/>
      </c>
      <c r="AF584" s="3" t="str">
        <f>IF(Line[Asset Group]="","",VLOOKUP(Line[Surface],subdom_master_gdb,2,FALSE))</f>
        <v/>
      </c>
      <c r="AG584" s="3" t="str">
        <f>IF(Line[Surface Layer Depth mm]="","",Line[Surface Layer Depth mm])</f>
        <v/>
      </c>
      <c r="AH584" s="3" t="str">
        <f>IF(Line[Av Width m]="","",Line[Av Width m])</f>
        <v/>
      </c>
      <c r="AI584" s="3" t="str">
        <f>IF(Line[Asset Group]="","",VLOOKUP(Line[Cycle],yes_no,2,FALSE))</f>
        <v/>
      </c>
      <c r="AJ584" s="3" t="str">
        <f>IF(Line[Asset Group]="","",VLOOKUP(Line[Species],hedge_species,2,FALSE))</f>
        <v/>
      </c>
    </row>
    <row r="585" spans="1:36" s="3" customFormat="1" x14ac:dyDescent="0.2">
      <c r="A585" s="3" t="str">
        <f>IF(Line[DWG File Name]="","",Line[DWG File Name])</f>
        <v/>
      </c>
      <c r="B585" s="3" t="str">
        <f>IF(Line[DWG Layer Name]="","",Line[DWG Layer Name])</f>
        <v/>
      </c>
      <c r="C585" s="3" t="str">
        <f>IF(Line[DWG Handle]="","",Line[DWG Handle])</f>
        <v/>
      </c>
      <c r="D585" s="58" t="str">
        <f>IF(Line[Approx Centroid X]="","",Line[Approx Centroid X])</f>
        <v/>
      </c>
      <c r="E585" s="58" t="str">
        <f>IF(Line[Approx Centroid Y]="","",Line[Approx Centroid Y])</f>
        <v/>
      </c>
      <c r="F585" s="3" t="str">
        <f>IF(Line[Replacement Asset]="","",Line[Replacement Asset])</f>
        <v/>
      </c>
      <c r="G585" s="3" t="str">
        <f>IF(Line[Asset ID]="","",UPPER(Line[Asset ID]))</f>
        <v/>
      </c>
      <c r="H585" s="3" t="str">
        <f>IF(Line[Asset Group]="","",VLOOKUP(Line[Asset Group],asset_grp_line,4,FALSE))</f>
        <v/>
      </c>
      <c r="I585" s="3" t="str">
        <f>IF(Line[Asset Group]="","",VLOOKUP(Line[Asset Group],asset_grp_line,2,FALSE))</f>
        <v/>
      </c>
      <c r="J585" s="3" t="str">
        <f>IF(Line[Asset Group]="","",VLOOKUP(Line[Asset Group],asset_grp_line,3,FALSE))</f>
        <v/>
      </c>
      <c r="K585" s="3" t="str">
        <f>IF(Line[Asset Group]="","",VLOOKUP(Line[Asset Type],type_master_list,2,FALSE))</f>
        <v/>
      </c>
      <c r="L585" s="3" t="str">
        <f>IF(Line[Asset Name]="","",PROPER(Line[Asset Name]))</f>
        <v/>
      </c>
      <c r="M585" s="11" t="str">
        <f>IF(Line[Install Date]="","",(Line[Install Date]))</f>
        <v/>
      </c>
      <c r="N585" s="3" t="str">
        <f>IF(Line[Note]="","",PROPER(Line[Note]))</f>
        <v/>
      </c>
      <c r="O585" s="3" t="str">
        <f>IF(Line[Resource Consent Number]="","",UPPER(Line[Resource Consent Number]))</f>
        <v/>
      </c>
      <c r="P585" s="53" t="str">
        <f>IF(Line[Asset Unit Cost]="","",Line[Asset Unit Cost])</f>
        <v/>
      </c>
      <c r="Q585" s="3" t="str">
        <f>IF(Line[Added By]="","",UPPER(Line[Added By]))</f>
        <v/>
      </c>
      <c r="R585" s="11" t="str">
        <f>IF(Line[Added Date]="","",(Line[Added Date]))</f>
        <v/>
      </c>
      <c r="S585" s="3" t="str">
        <f>IF(Line[Z COORD]="","",PROPER(Line[Z COORD]))</f>
        <v/>
      </c>
      <c r="T585" s="3" t="str">
        <f>IF(Line[Asset Description]="","",PROPER(Line[Asset Description]))</f>
        <v/>
      </c>
      <c r="U585" s="3" t="str">
        <f>IF(Line[Asset Group]="","",VLOOKUP(Line[Wall SubType],subdom_master_gdb,2,FALSE))</f>
        <v/>
      </c>
      <c r="V585" s="3" t="str">
        <f>IF(Line[Asset Group]="","",VLOOKUP(Line[Material],material_master,2,FALSE))</f>
        <v/>
      </c>
      <c r="W585" s="3" t="str">
        <f>IF(Line[Height m]="","",Line[Height m])</f>
        <v/>
      </c>
      <c r="X585" s="3" t="str">
        <f>IF(Line[Length m]="","",Line[Length m])</f>
        <v/>
      </c>
      <c r="Y585" s="3" t="str">
        <f>IF(Line[Width m]="","",Line[Width m])</f>
        <v/>
      </c>
      <c r="Z585" s="3" t="str">
        <f>IF(Line[Asset Group]="","",VLOOKUP(Line[Purpose],f_g_function,2,FALSE))</f>
        <v/>
      </c>
      <c r="AA585" s="3" t="str">
        <f>IF(Line[Asset Group]="","",VLOOKUP(Line[Post Material],material_master,2,FALSE))</f>
        <v/>
      </c>
      <c r="AB585" s="3" t="str">
        <f>IF(Line[Pipe Diameter mm]="","",Line[Pipe Diameter mm])</f>
        <v/>
      </c>
      <c r="AC585" s="3" t="str">
        <f>IF(Line[Asset Group]="","",VLOOKUP(Line[Pipe Material],irrigation_pipe_material,2,FALSE))</f>
        <v/>
      </c>
      <c r="AD585" s="3" t="str">
        <f>IF(Line[Asset Group]="","",VLOOKUP(Line[System],irrigation_system,2,FALSE))</f>
        <v/>
      </c>
      <c r="AE585" s="3" t="str">
        <f>IF(Line[Asset Group]="","",VLOOKUP(Line[Status],irrigation_status,2,FALSE))</f>
        <v/>
      </c>
      <c r="AF585" s="3" t="str">
        <f>IF(Line[Asset Group]="","",VLOOKUP(Line[Surface],subdom_master_gdb,2,FALSE))</f>
        <v/>
      </c>
      <c r="AG585" s="3" t="str">
        <f>IF(Line[Surface Layer Depth mm]="","",Line[Surface Layer Depth mm])</f>
        <v/>
      </c>
      <c r="AH585" s="3" t="str">
        <f>IF(Line[Av Width m]="","",Line[Av Width m])</f>
        <v/>
      </c>
      <c r="AI585" s="3" t="str">
        <f>IF(Line[Asset Group]="","",VLOOKUP(Line[Cycle],yes_no,2,FALSE))</f>
        <v/>
      </c>
      <c r="AJ585" s="3" t="str">
        <f>IF(Line[Asset Group]="","",VLOOKUP(Line[Species],hedge_species,2,FALSE))</f>
        <v/>
      </c>
    </row>
    <row r="586" spans="1:36" s="3" customFormat="1" x14ac:dyDescent="0.2">
      <c r="A586" s="3" t="str">
        <f>IF(Line[DWG File Name]="","",Line[DWG File Name])</f>
        <v/>
      </c>
      <c r="B586" s="3" t="str">
        <f>IF(Line[DWG Layer Name]="","",Line[DWG Layer Name])</f>
        <v/>
      </c>
      <c r="C586" s="3" t="str">
        <f>IF(Line[DWG Handle]="","",Line[DWG Handle])</f>
        <v/>
      </c>
      <c r="D586" s="58" t="str">
        <f>IF(Line[Approx Centroid X]="","",Line[Approx Centroid X])</f>
        <v/>
      </c>
      <c r="E586" s="58" t="str">
        <f>IF(Line[Approx Centroid Y]="","",Line[Approx Centroid Y])</f>
        <v/>
      </c>
      <c r="F586" s="3" t="str">
        <f>IF(Line[Replacement Asset]="","",Line[Replacement Asset])</f>
        <v/>
      </c>
      <c r="G586" s="3" t="str">
        <f>IF(Line[Asset ID]="","",UPPER(Line[Asset ID]))</f>
        <v/>
      </c>
      <c r="H586" s="3" t="str">
        <f>IF(Line[Asset Group]="","",VLOOKUP(Line[Asset Group],asset_grp_line,4,FALSE))</f>
        <v/>
      </c>
      <c r="I586" s="3" t="str">
        <f>IF(Line[Asset Group]="","",VLOOKUP(Line[Asset Group],asset_grp_line,2,FALSE))</f>
        <v/>
      </c>
      <c r="J586" s="3" t="str">
        <f>IF(Line[Asset Group]="","",VLOOKUP(Line[Asset Group],asset_grp_line,3,FALSE))</f>
        <v/>
      </c>
      <c r="K586" s="3" t="str">
        <f>IF(Line[Asset Group]="","",VLOOKUP(Line[Asset Type],type_master_list,2,FALSE))</f>
        <v/>
      </c>
      <c r="L586" s="3" t="str">
        <f>IF(Line[Asset Name]="","",PROPER(Line[Asset Name]))</f>
        <v/>
      </c>
      <c r="M586" s="11" t="str">
        <f>IF(Line[Install Date]="","",(Line[Install Date]))</f>
        <v/>
      </c>
      <c r="N586" s="3" t="str">
        <f>IF(Line[Note]="","",PROPER(Line[Note]))</f>
        <v/>
      </c>
      <c r="O586" s="3" t="str">
        <f>IF(Line[Resource Consent Number]="","",UPPER(Line[Resource Consent Number]))</f>
        <v/>
      </c>
      <c r="P586" s="53" t="str">
        <f>IF(Line[Asset Unit Cost]="","",Line[Asset Unit Cost])</f>
        <v/>
      </c>
      <c r="Q586" s="3" t="str">
        <f>IF(Line[Added By]="","",UPPER(Line[Added By]))</f>
        <v/>
      </c>
      <c r="R586" s="11" t="str">
        <f>IF(Line[Added Date]="","",(Line[Added Date]))</f>
        <v/>
      </c>
      <c r="S586" s="3" t="str">
        <f>IF(Line[Z COORD]="","",PROPER(Line[Z COORD]))</f>
        <v/>
      </c>
      <c r="T586" s="3" t="str">
        <f>IF(Line[Asset Description]="","",PROPER(Line[Asset Description]))</f>
        <v/>
      </c>
      <c r="U586" s="3" t="str">
        <f>IF(Line[Asset Group]="","",VLOOKUP(Line[Wall SubType],subdom_master_gdb,2,FALSE))</f>
        <v/>
      </c>
      <c r="V586" s="3" t="str">
        <f>IF(Line[Asset Group]="","",VLOOKUP(Line[Material],material_master,2,FALSE))</f>
        <v/>
      </c>
      <c r="W586" s="3" t="str">
        <f>IF(Line[Height m]="","",Line[Height m])</f>
        <v/>
      </c>
      <c r="X586" s="3" t="str">
        <f>IF(Line[Length m]="","",Line[Length m])</f>
        <v/>
      </c>
      <c r="Y586" s="3" t="str">
        <f>IF(Line[Width m]="","",Line[Width m])</f>
        <v/>
      </c>
      <c r="Z586" s="3" t="str">
        <f>IF(Line[Asset Group]="","",VLOOKUP(Line[Purpose],f_g_function,2,FALSE))</f>
        <v/>
      </c>
      <c r="AA586" s="3" t="str">
        <f>IF(Line[Asset Group]="","",VLOOKUP(Line[Post Material],material_master,2,FALSE))</f>
        <v/>
      </c>
      <c r="AB586" s="3" t="str">
        <f>IF(Line[Pipe Diameter mm]="","",Line[Pipe Diameter mm])</f>
        <v/>
      </c>
      <c r="AC586" s="3" t="str">
        <f>IF(Line[Asset Group]="","",VLOOKUP(Line[Pipe Material],irrigation_pipe_material,2,FALSE))</f>
        <v/>
      </c>
      <c r="AD586" s="3" t="str">
        <f>IF(Line[Asset Group]="","",VLOOKUP(Line[System],irrigation_system,2,FALSE))</f>
        <v/>
      </c>
      <c r="AE586" s="3" t="str">
        <f>IF(Line[Asset Group]="","",VLOOKUP(Line[Status],irrigation_status,2,FALSE))</f>
        <v/>
      </c>
      <c r="AF586" s="3" t="str">
        <f>IF(Line[Asset Group]="","",VLOOKUP(Line[Surface],subdom_master_gdb,2,FALSE))</f>
        <v/>
      </c>
      <c r="AG586" s="3" t="str">
        <f>IF(Line[Surface Layer Depth mm]="","",Line[Surface Layer Depth mm])</f>
        <v/>
      </c>
      <c r="AH586" s="3" t="str">
        <f>IF(Line[Av Width m]="","",Line[Av Width m])</f>
        <v/>
      </c>
      <c r="AI586" s="3" t="str">
        <f>IF(Line[Asset Group]="","",VLOOKUP(Line[Cycle],yes_no,2,FALSE))</f>
        <v/>
      </c>
      <c r="AJ586" s="3" t="str">
        <f>IF(Line[Asset Group]="","",VLOOKUP(Line[Species],hedge_species,2,FALSE))</f>
        <v/>
      </c>
    </row>
    <row r="587" spans="1:36" s="3" customFormat="1" x14ac:dyDescent="0.2">
      <c r="A587" s="3" t="str">
        <f>IF(Line[DWG File Name]="","",Line[DWG File Name])</f>
        <v/>
      </c>
      <c r="B587" s="3" t="str">
        <f>IF(Line[DWG Layer Name]="","",Line[DWG Layer Name])</f>
        <v/>
      </c>
      <c r="C587" s="3" t="str">
        <f>IF(Line[DWG Handle]="","",Line[DWG Handle])</f>
        <v/>
      </c>
      <c r="D587" s="58" t="str">
        <f>IF(Line[Approx Centroid X]="","",Line[Approx Centroid X])</f>
        <v/>
      </c>
      <c r="E587" s="58" t="str">
        <f>IF(Line[Approx Centroid Y]="","",Line[Approx Centroid Y])</f>
        <v/>
      </c>
      <c r="F587" s="3" t="str">
        <f>IF(Line[Replacement Asset]="","",Line[Replacement Asset])</f>
        <v/>
      </c>
      <c r="G587" s="3" t="str">
        <f>IF(Line[Asset ID]="","",UPPER(Line[Asset ID]))</f>
        <v/>
      </c>
      <c r="H587" s="3" t="str">
        <f>IF(Line[Asset Group]="","",VLOOKUP(Line[Asset Group],asset_grp_line,4,FALSE))</f>
        <v/>
      </c>
      <c r="I587" s="3" t="str">
        <f>IF(Line[Asset Group]="","",VLOOKUP(Line[Asset Group],asset_grp_line,2,FALSE))</f>
        <v/>
      </c>
      <c r="J587" s="3" t="str">
        <f>IF(Line[Asset Group]="","",VLOOKUP(Line[Asset Group],asset_grp_line,3,FALSE))</f>
        <v/>
      </c>
      <c r="K587" s="3" t="str">
        <f>IF(Line[Asset Group]="","",VLOOKUP(Line[Asset Type],type_master_list,2,FALSE))</f>
        <v/>
      </c>
      <c r="L587" s="3" t="str">
        <f>IF(Line[Asset Name]="","",PROPER(Line[Asset Name]))</f>
        <v/>
      </c>
      <c r="M587" s="11" t="str">
        <f>IF(Line[Install Date]="","",(Line[Install Date]))</f>
        <v/>
      </c>
      <c r="N587" s="3" t="str">
        <f>IF(Line[Note]="","",PROPER(Line[Note]))</f>
        <v/>
      </c>
      <c r="O587" s="3" t="str">
        <f>IF(Line[Resource Consent Number]="","",UPPER(Line[Resource Consent Number]))</f>
        <v/>
      </c>
      <c r="P587" s="53" t="str">
        <f>IF(Line[Asset Unit Cost]="","",Line[Asset Unit Cost])</f>
        <v/>
      </c>
      <c r="Q587" s="3" t="str">
        <f>IF(Line[Added By]="","",UPPER(Line[Added By]))</f>
        <v/>
      </c>
      <c r="R587" s="11" t="str">
        <f>IF(Line[Added Date]="","",(Line[Added Date]))</f>
        <v/>
      </c>
      <c r="S587" s="3" t="str">
        <f>IF(Line[Z COORD]="","",PROPER(Line[Z COORD]))</f>
        <v/>
      </c>
      <c r="T587" s="3" t="str">
        <f>IF(Line[Asset Description]="","",PROPER(Line[Asset Description]))</f>
        <v/>
      </c>
      <c r="U587" s="3" t="str">
        <f>IF(Line[Asset Group]="","",VLOOKUP(Line[Wall SubType],subdom_master_gdb,2,FALSE))</f>
        <v/>
      </c>
      <c r="V587" s="3" t="str">
        <f>IF(Line[Asset Group]="","",VLOOKUP(Line[Material],material_master,2,FALSE))</f>
        <v/>
      </c>
      <c r="W587" s="3" t="str">
        <f>IF(Line[Height m]="","",Line[Height m])</f>
        <v/>
      </c>
      <c r="X587" s="3" t="str">
        <f>IF(Line[Length m]="","",Line[Length m])</f>
        <v/>
      </c>
      <c r="Y587" s="3" t="str">
        <f>IF(Line[Width m]="","",Line[Width m])</f>
        <v/>
      </c>
      <c r="Z587" s="3" t="str">
        <f>IF(Line[Asset Group]="","",VLOOKUP(Line[Purpose],f_g_function,2,FALSE))</f>
        <v/>
      </c>
      <c r="AA587" s="3" t="str">
        <f>IF(Line[Asset Group]="","",VLOOKUP(Line[Post Material],material_master,2,FALSE))</f>
        <v/>
      </c>
      <c r="AB587" s="3" t="str">
        <f>IF(Line[Pipe Diameter mm]="","",Line[Pipe Diameter mm])</f>
        <v/>
      </c>
      <c r="AC587" s="3" t="str">
        <f>IF(Line[Asset Group]="","",VLOOKUP(Line[Pipe Material],irrigation_pipe_material,2,FALSE))</f>
        <v/>
      </c>
      <c r="AD587" s="3" t="str">
        <f>IF(Line[Asset Group]="","",VLOOKUP(Line[System],irrigation_system,2,FALSE))</f>
        <v/>
      </c>
      <c r="AE587" s="3" t="str">
        <f>IF(Line[Asset Group]="","",VLOOKUP(Line[Status],irrigation_status,2,FALSE))</f>
        <v/>
      </c>
      <c r="AF587" s="3" t="str">
        <f>IF(Line[Asset Group]="","",VLOOKUP(Line[Surface],subdom_master_gdb,2,FALSE))</f>
        <v/>
      </c>
      <c r="AG587" s="3" t="str">
        <f>IF(Line[Surface Layer Depth mm]="","",Line[Surface Layer Depth mm])</f>
        <v/>
      </c>
      <c r="AH587" s="3" t="str">
        <f>IF(Line[Av Width m]="","",Line[Av Width m])</f>
        <v/>
      </c>
      <c r="AI587" s="3" t="str">
        <f>IF(Line[Asset Group]="","",VLOOKUP(Line[Cycle],yes_no,2,FALSE))</f>
        <v/>
      </c>
      <c r="AJ587" s="3" t="str">
        <f>IF(Line[Asset Group]="","",VLOOKUP(Line[Species],hedge_species,2,FALSE))</f>
        <v/>
      </c>
    </row>
    <row r="588" spans="1:36" s="3" customFormat="1" x14ac:dyDescent="0.2">
      <c r="A588" s="3" t="str">
        <f>IF(Line[DWG File Name]="","",Line[DWG File Name])</f>
        <v/>
      </c>
      <c r="B588" s="3" t="str">
        <f>IF(Line[DWG Layer Name]="","",Line[DWG Layer Name])</f>
        <v/>
      </c>
      <c r="C588" s="3" t="str">
        <f>IF(Line[DWG Handle]="","",Line[DWG Handle])</f>
        <v/>
      </c>
      <c r="D588" s="58" t="str">
        <f>IF(Line[Approx Centroid X]="","",Line[Approx Centroid X])</f>
        <v/>
      </c>
      <c r="E588" s="58" t="str">
        <f>IF(Line[Approx Centroid Y]="","",Line[Approx Centroid Y])</f>
        <v/>
      </c>
      <c r="F588" s="3" t="str">
        <f>IF(Line[Replacement Asset]="","",Line[Replacement Asset])</f>
        <v/>
      </c>
      <c r="G588" s="3" t="str">
        <f>IF(Line[Asset ID]="","",UPPER(Line[Asset ID]))</f>
        <v/>
      </c>
      <c r="H588" s="3" t="str">
        <f>IF(Line[Asset Group]="","",VLOOKUP(Line[Asset Group],asset_grp_line,4,FALSE))</f>
        <v/>
      </c>
      <c r="I588" s="3" t="str">
        <f>IF(Line[Asset Group]="","",VLOOKUP(Line[Asset Group],asset_grp_line,2,FALSE))</f>
        <v/>
      </c>
      <c r="J588" s="3" t="str">
        <f>IF(Line[Asset Group]="","",VLOOKUP(Line[Asset Group],asset_grp_line,3,FALSE))</f>
        <v/>
      </c>
      <c r="K588" s="3" t="str">
        <f>IF(Line[Asset Group]="","",VLOOKUP(Line[Asset Type],type_master_list,2,FALSE))</f>
        <v/>
      </c>
      <c r="L588" s="3" t="str">
        <f>IF(Line[Asset Name]="","",PROPER(Line[Asset Name]))</f>
        <v/>
      </c>
      <c r="M588" s="11" t="str">
        <f>IF(Line[Install Date]="","",(Line[Install Date]))</f>
        <v/>
      </c>
      <c r="N588" s="3" t="str">
        <f>IF(Line[Note]="","",PROPER(Line[Note]))</f>
        <v/>
      </c>
      <c r="O588" s="3" t="str">
        <f>IF(Line[Resource Consent Number]="","",UPPER(Line[Resource Consent Number]))</f>
        <v/>
      </c>
      <c r="P588" s="53" t="str">
        <f>IF(Line[Asset Unit Cost]="","",Line[Asset Unit Cost])</f>
        <v/>
      </c>
      <c r="Q588" s="3" t="str">
        <f>IF(Line[Added By]="","",UPPER(Line[Added By]))</f>
        <v/>
      </c>
      <c r="R588" s="11" t="str">
        <f>IF(Line[Added Date]="","",(Line[Added Date]))</f>
        <v/>
      </c>
      <c r="S588" s="3" t="str">
        <f>IF(Line[Z COORD]="","",PROPER(Line[Z COORD]))</f>
        <v/>
      </c>
      <c r="T588" s="3" t="str">
        <f>IF(Line[Asset Description]="","",PROPER(Line[Asset Description]))</f>
        <v/>
      </c>
      <c r="U588" s="3" t="str">
        <f>IF(Line[Asset Group]="","",VLOOKUP(Line[Wall SubType],subdom_master_gdb,2,FALSE))</f>
        <v/>
      </c>
      <c r="V588" s="3" t="str">
        <f>IF(Line[Asset Group]="","",VLOOKUP(Line[Material],material_master,2,FALSE))</f>
        <v/>
      </c>
      <c r="W588" s="3" t="str">
        <f>IF(Line[Height m]="","",Line[Height m])</f>
        <v/>
      </c>
      <c r="X588" s="3" t="str">
        <f>IF(Line[Length m]="","",Line[Length m])</f>
        <v/>
      </c>
      <c r="Y588" s="3" t="str">
        <f>IF(Line[Width m]="","",Line[Width m])</f>
        <v/>
      </c>
      <c r="Z588" s="3" t="str">
        <f>IF(Line[Asset Group]="","",VLOOKUP(Line[Purpose],f_g_function,2,FALSE))</f>
        <v/>
      </c>
      <c r="AA588" s="3" t="str">
        <f>IF(Line[Asset Group]="","",VLOOKUP(Line[Post Material],material_master,2,FALSE))</f>
        <v/>
      </c>
      <c r="AB588" s="3" t="str">
        <f>IF(Line[Pipe Diameter mm]="","",Line[Pipe Diameter mm])</f>
        <v/>
      </c>
      <c r="AC588" s="3" t="str">
        <f>IF(Line[Asset Group]="","",VLOOKUP(Line[Pipe Material],irrigation_pipe_material,2,FALSE))</f>
        <v/>
      </c>
      <c r="AD588" s="3" t="str">
        <f>IF(Line[Asset Group]="","",VLOOKUP(Line[System],irrigation_system,2,FALSE))</f>
        <v/>
      </c>
      <c r="AE588" s="3" t="str">
        <f>IF(Line[Asset Group]="","",VLOOKUP(Line[Status],irrigation_status,2,FALSE))</f>
        <v/>
      </c>
      <c r="AF588" s="3" t="str">
        <f>IF(Line[Asset Group]="","",VLOOKUP(Line[Surface],subdom_master_gdb,2,FALSE))</f>
        <v/>
      </c>
      <c r="AG588" s="3" t="str">
        <f>IF(Line[Surface Layer Depth mm]="","",Line[Surface Layer Depth mm])</f>
        <v/>
      </c>
      <c r="AH588" s="3" t="str">
        <f>IF(Line[Av Width m]="","",Line[Av Width m])</f>
        <v/>
      </c>
      <c r="AI588" s="3" t="str">
        <f>IF(Line[Asset Group]="","",VLOOKUP(Line[Cycle],yes_no,2,FALSE))</f>
        <v/>
      </c>
      <c r="AJ588" s="3" t="str">
        <f>IF(Line[Asset Group]="","",VLOOKUP(Line[Species],hedge_species,2,FALSE))</f>
        <v/>
      </c>
    </row>
    <row r="589" spans="1:36" s="3" customFormat="1" x14ac:dyDescent="0.2">
      <c r="A589" s="3" t="str">
        <f>IF(Line[DWG File Name]="","",Line[DWG File Name])</f>
        <v/>
      </c>
      <c r="B589" s="3" t="str">
        <f>IF(Line[DWG Layer Name]="","",Line[DWG Layer Name])</f>
        <v/>
      </c>
      <c r="C589" s="3" t="str">
        <f>IF(Line[DWG Handle]="","",Line[DWG Handle])</f>
        <v/>
      </c>
      <c r="D589" s="58" t="str">
        <f>IF(Line[Approx Centroid X]="","",Line[Approx Centroid X])</f>
        <v/>
      </c>
      <c r="E589" s="58" t="str">
        <f>IF(Line[Approx Centroid Y]="","",Line[Approx Centroid Y])</f>
        <v/>
      </c>
      <c r="F589" s="3" t="str">
        <f>IF(Line[Replacement Asset]="","",Line[Replacement Asset])</f>
        <v/>
      </c>
      <c r="G589" s="3" t="str">
        <f>IF(Line[Asset ID]="","",UPPER(Line[Asset ID]))</f>
        <v/>
      </c>
      <c r="H589" s="3" t="str">
        <f>IF(Line[Asset Group]="","",VLOOKUP(Line[Asset Group],asset_grp_line,4,FALSE))</f>
        <v/>
      </c>
      <c r="I589" s="3" t="str">
        <f>IF(Line[Asset Group]="","",VLOOKUP(Line[Asset Group],asset_grp_line,2,FALSE))</f>
        <v/>
      </c>
      <c r="J589" s="3" t="str">
        <f>IF(Line[Asset Group]="","",VLOOKUP(Line[Asset Group],asset_grp_line,3,FALSE))</f>
        <v/>
      </c>
      <c r="K589" s="3" t="str">
        <f>IF(Line[Asset Group]="","",VLOOKUP(Line[Asset Type],type_master_list,2,FALSE))</f>
        <v/>
      </c>
      <c r="L589" s="3" t="str">
        <f>IF(Line[Asset Name]="","",PROPER(Line[Asset Name]))</f>
        <v/>
      </c>
      <c r="M589" s="11" t="str">
        <f>IF(Line[Install Date]="","",(Line[Install Date]))</f>
        <v/>
      </c>
      <c r="N589" s="3" t="str">
        <f>IF(Line[Note]="","",PROPER(Line[Note]))</f>
        <v/>
      </c>
      <c r="O589" s="3" t="str">
        <f>IF(Line[Resource Consent Number]="","",UPPER(Line[Resource Consent Number]))</f>
        <v/>
      </c>
      <c r="P589" s="53" t="str">
        <f>IF(Line[Asset Unit Cost]="","",Line[Asset Unit Cost])</f>
        <v/>
      </c>
      <c r="Q589" s="3" t="str">
        <f>IF(Line[Added By]="","",UPPER(Line[Added By]))</f>
        <v/>
      </c>
      <c r="R589" s="11" t="str">
        <f>IF(Line[Added Date]="","",(Line[Added Date]))</f>
        <v/>
      </c>
      <c r="S589" s="3" t="str">
        <f>IF(Line[Z COORD]="","",PROPER(Line[Z COORD]))</f>
        <v/>
      </c>
      <c r="T589" s="3" t="str">
        <f>IF(Line[Asset Description]="","",PROPER(Line[Asset Description]))</f>
        <v/>
      </c>
      <c r="U589" s="3" t="str">
        <f>IF(Line[Asset Group]="","",VLOOKUP(Line[Wall SubType],subdom_master_gdb,2,FALSE))</f>
        <v/>
      </c>
      <c r="V589" s="3" t="str">
        <f>IF(Line[Asset Group]="","",VLOOKUP(Line[Material],material_master,2,FALSE))</f>
        <v/>
      </c>
      <c r="W589" s="3" t="str">
        <f>IF(Line[Height m]="","",Line[Height m])</f>
        <v/>
      </c>
      <c r="X589" s="3" t="str">
        <f>IF(Line[Length m]="","",Line[Length m])</f>
        <v/>
      </c>
      <c r="Y589" s="3" t="str">
        <f>IF(Line[Width m]="","",Line[Width m])</f>
        <v/>
      </c>
      <c r="Z589" s="3" t="str">
        <f>IF(Line[Asset Group]="","",VLOOKUP(Line[Purpose],f_g_function,2,FALSE))</f>
        <v/>
      </c>
      <c r="AA589" s="3" t="str">
        <f>IF(Line[Asset Group]="","",VLOOKUP(Line[Post Material],material_master,2,FALSE))</f>
        <v/>
      </c>
      <c r="AB589" s="3" t="str">
        <f>IF(Line[Pipe Diameter mm]="","",Line[Pipe Diameter mm])</f>
        <v/>
      </c>
      <c r="AC589" s="3" t="str">
        <f>IF(Line[Asset Group]="","",VLOOKUP(Line[Pipe Material],irrigation_pipe_material,2,FALSE))</f>
        <v/>
      </c>
      <c r="AD589" s="3" t="str">
        <f>IF(Line[Asset Group]="","",VLOOKUP(Line[System],irrigation_system,2,FALSE))</f>
        <v/>
      </c>
      <c r="AE589" s="3" t="str">
        <f>IF(Line[Asset Group]="","",VLOOKUP(Line[Status],irrigation_status,2,FALSE))</f>
        <v/>
      </c>
      <c r="AF589" s="3" t="str">
        <f>IF(Line[Asset Group]="","",VLOOKUP(Line[Surface],subdom_master_gdb,2,FALSE))</f>
        <v/>
      </c>
      <c r="AG589" s="3" t="str">
        <f>IF(Line[Surface Layer Depth mm]="","",Line[Surface Layer Depth mm])</f>
        <v/>
      </c>
      <c r="AH589" s="3" t="str">
        <f>IF(Line[Av Width m]="","",Line[Av Width m])</f>
        <v/>
      </c>
      <c r="AI589" s="3" t="str">
        <f>IF(Line[Asset Group]="","",VLOOKUP(Line[Cycle],yes_no,2,FALSE))</f>
        <v/>
      </c>
      <c r="AJ589" s="3" t="str">
        <f>IF(Line[Asset Group]="","",VLOOKUP(Line[Species],hedge_species,2,FALSE))</f>
        <v/>
      </c>
    </row>
    <row r="590" spans="1:36" s="3" customFormat="1" x14ac:dyDescent="0.2">
      <c r="A590" s="3" t="str">
        <f>IF(Line[DWG File Name]="","",Line[DWG File Name])</f>
        <v/>
      </c>
      <c r="B590" s="3" t="str">
        <f>IF(Line[DWG Layer Name]="","",Line[DWG Layer Name])</f>
        <v/>
      </c>
      <c r="C590" s="3" t="str">
        <f>IF(Line[DWG Handle]="","",Line[DWG Handle])</f>
        <v/>
      </c>
      <c r="D590" s="58" t="str">
        <f>IF(Line[Approx Centroid X]="","",Line[Approx Centroid X])</f>
        <v/>
      </c>
      <c r="E590" s="58" t="str">
        <f>IF(Line[Approx Centroid Y]="","",Line[Approx Centroid Y])</f>
        <v/>
      </c>
      <c r="F590" s="3" t="str">
        <f>IF(Line[Replacement Asset]="","",Line[Replacement Asset])</f>
        <v/>
      </c>
      <c r="G590" s="3" t="str">
        <f>IF(Line[Asset ID]="","",UPPER(Line[Asset ID]))</f>
        <v/>
      </c>
      <c r="H590" s="3" t="str">
        <f>IF(Line[Asset Group]="","",VLOOKUP(Line[Asset Group],asset_grp_line,4,FALSE))</f>
        <v/>
      </c>
      <c r="I590" s="3" t="str">
        <f>IF(Line[Asset Group]="","",VLOOKUP(Line[Asset Group],asset_grp_line,2,FALSE))</f>
        <v/>
      </c>
      <c r="J590" s="3" t="str">
        <f>IF(Line[Asset Group]="","",VLOOKUP(Line[Asset Group],asset_grp_line,3,FALSE))</f>
        <v/>
      </c>
      <c r="K590" s="3" t="str">
        <f>IF(Line[Asset Group]="","",VLOOKUP(Line[Asset Type],type_master_list,2,FALSE))</f>
        <v/>
      </c>
      <c r="L590" s="3" t="str">
        <f>IF(Line[Asset Name]="","",PROPER(Line[Asset Name]))</f>
        <v/>
      </c>
      <c r="M590" s="11" t="str">
        <f>IF(Line[Install Date]="","",(Line[Install Date]))</f>
        <v/>
      </c>
      <c r="N590" s="3" t="str">
        <f>IF(Line[Note]="","",PROPER(Line[Note]))</f>
        <v/>
      </c>
      <c r="O590" s="3" t="str">
        <f>IF(Line[Resource Consent Number]="","",UPPER(Line[Resource Consent Number]))</f>
        <v/>
      </c>
      <c r="P590" s="53" t="str">
        <f>IF(Line[Asset Unit Cost]="","",Line[Asset Unit Cost])</f>
        <v/>
      </c>
      <c r="Q590" s="3" t="str">
        <f>IF(Line[Added By]="","",UPPER(Line[Added By]))</f>
        <v/>
      </c>
      <c r="R590" s="11" t="str">
        <f>IF(Line[Added Date]="","",(Line[Added Date]))</f>
        <v/>
      </c>
      <c r="S590" s="3" t="str">
        <f>IF(Line[Z COORD]="","",PROPER(Line[Z COORD]))</f>
        <v/>
      </c>
      <c r="T590" s="3" t="str">
        <f>IF(Line[Asset Description]="","",PROPER(Line[Asset Description]))</f>
        <v/>
      </c>
      <c r="U590" s="3" t="str">
        <f>IF(Line[Asset Group]="","",VLOOKUP(Line[Wall SubType],subdom_master_gdb,2,FALSE))</f>
        <v/>
      </c>
      <c r="V590" s="3" t="str">
        <f>IF(Line[Asset Group]="","",VLOOKUP(Line[Material],material_master,2,FALSE))</f>
        <v/>
      </c>
      <c r="W590" s="3" t="str">
        <f>IF(Line[Height m]="","",Line[Height m])</f>
        <v/>
      </c>
      <c r="X590" s="3" t="str">
        <f>IF(Line[Length m]="","",Line[Length m])</f>
        <v/>
      </c>
      <c r="Y590" s="3" t="str">
        <f>IF(Line[Width m]="","",Line[Width m])</f>
        <v/>
      </c>
      <c r="Z590" s="3" t="str">
        <f>IF(Line[Asset Group]="","",VLOOKUP(Line[Purpose],f_g_function,2,FALSE))</f>
        <v/>
      </c>
      <c r="AA590" s="3" t="str">
        <f>IF(Line[Asset Group]="","",VLOOKUP(Line[Post Material],material_master,2,FALSE))</f>
        <v/>
      </c>
      <c r="AB590" s="3" t="str">
        <f>IF(Line[Pipe Diameter mm]="","",Line[Pipe Diameter mm])</f>
        <v/>
      </c>
      <c r="AC590" s="3" t="str">
        <f>IF(Line[Asset Group]="","",VLOOKUP(Line[Pipe Material],irrigation_pipe_material,2,FALSE))</f>
        <v/>
      </c>
      <c r="AD590" s="3" t="str">
        <f>IF(Line[Asset Group]="","",VLOOKUP(Line[System],irrigation_system,2,FALSE))</f>
        <v/>
      </c>
      <c r="AE590" s="3" t="str">
        <f>IF(Line[Asset Group]="","",VLOOKUP(Line[Status],irrigation_status,2,FALSE))</f>
        <v/>
      </c>
      <c r="AF590" s="3" t="str">
        <f>IF(Line[Asset Group]="","",VLOOKUP(Line[Surface],subdom_master_gdb,2,FALSE))</f>
        <v/>
      </c>
      <c r="AG590" s="3" t="str">
        <f>IF(Line[Surface Layer Depth mm]="","",Line[Surface Layer Depth mm])</f>
        <v/>
      </c>
      <c r="AH590" s="3" t="str">
        <f>IF(Line[Av Width m]="","",Line[Av Width m])</f>
        <v/>
      </c>
      <c r="AI590" s="3" t="str">
        <f>IF(Line[Asset Group]="","",VLOOKUP(Line[Cycle],yes_no,2,FALSE))</f>
        <v/>
      </c>
      <c r="AJ590" s="3" t="str">
        <f>IF(Line[Asset Group]="","",VLOOKUP(Line[Species],hedge_species,2,FALSE))</f>
        <v/>
      </c>
    </row>
    <row r="591" spans="1:36" s="3" customFormat="1" x14ac:dyDescent="0.2">
      <c r="A591" s="3" t="str">
        <f>IF(Line[DWG File Name]="","",Line[DWG File Name])</f>
        <v/>
      </c>
      <c r="B591" s="3" t="str">
        <f>IF(Line[DWG Layer Name]="","",Line[DWG Layer Name])</f>
        <v/>
      </c>
      <c r="C591" s="3" t="str">
        <f>IF(Line[DWG Handle]="","",Line[DWG Handle])</f>
        <v/>
      </c>
      <c r="D591" s="58" t="str">
        <f>IF(Line[Approx Centroid X]="","",Line[Approx Centroid X])</f>
        <v/>
      </c>
      <c r="E591" s="58" t="str">
        <f>IF(Line[Approx Centroid Y]="","",Line[Approx Centroid Y])</f>
        <v/>
      </c>
      <c r="F591" s="3" t="str">
        <f>IF(Line[Replacement Asset]="","",Line[Replacement Asset])</f>
        <v/>
      </c>
      <c r="G591" s="3" t="str">
        <f>IF(Line[Asset ID]="","",UPPER(Line[Asset ID]))</f>
        <v/>
      </c>
      <c r="H591" s="3" t="str">
        <f>IF(Line[Asset Group]="","",VLOOKUP(Line[Asset Group],asset_grp_line,4,FALSE))</f>
        <v/>
      </c>
      <c r="I591" s="3" t="str">
        <f>IF(Line[Asset Group]="","",VLOOKUP(Line[Asset Group],asset_grp_line,2,FALSE))</f>
        <v/>
      </c>
      <c r="J591" s="3" t="str">
        <f>IF(Line[Asset Group]="","",VLOOKUP(Line[Asset Group],asset_grp_line,3,FALSE))</f>
        <v/>
      </c>
      <c r="K591" s="3" t="str">
        <f>IF(Line[Asset Group]="","",VLOOKUP(Line[Asset Type],type_master_list,2,FALSE))</f>
        <v/>
      </c>
      <c r="L591" s="3" t="str">
        <f>IF(Line[Asset Name]="","",PROPER(Line[Asset Name]))</f>
        <v/>
      </c>
      <c r="M591" s="11" t="str">
        <f>IF(Line[Install Date]="","",(Line[Install Date]))</f>
        <v/>
      </c>
      <c r="N591" s="3" t="str">
        <f>IF(Line[Note]="","",PROPER(Line[Note]))</f>
        <v/>
      </c>
      <c r="O591" s="3" t="str">
        <f>IF(Line[Resource Consent Number]="","",UPPER(Line[Resource Consent Number]))</f>
        <v/>
      </c>
      <c r="P591" s="53" t="str">
        <f>IF(Line[Asset Unit Cost]="","",Line[Asset Unit Cost])</f>
        <v/>
      </c>
      <c r="Q591" s="3" t="str">
        <f>IF(Line[Added By]="","",UPPER(Line[Added By]))</f>
        <v/>
      </c>
      <c r="R591" s="11" t="str">
        <f>IF(Line[Added Date]="","",(Line[Added Date]))</f>
        <v/>
      </c>
      <c r="S591" s="3" t="str">
        <f>IF(Line[Z COORD]="","",PROPER(Line[Z COORD]))</f>
        <v/>
      </c>
      <c r="T591" s="3" t="str">
        <f>IF(Line[Asset Description]="","",PROPER(Line[Asset Description]))</f>
        <v/>
      </c>
      <c r="U591" s="3" t="str">
        <f>IF(Line[Asset Group]="","",VLOOKUP(Line[Wall SubType],subdom_master_gdb,2,FALSE))</f>
        <v/>
      </c>
      <c r="V591" s="3" t="str">
        <f>IF(Line[Asset Group]="","",VLOOKUP(Line[Material],material_master,2,FALSE))</f>
        <v/>
      </c>
      <c r="W591" s="3" t="str">
        <f>IF(Line[Height m]="","",Line[Height m])</f>
        <v/>
      </c>
      <c r="X591" s="3" t="str">
        <f>IF(Line[Length m]="","",Line[Length m])</f>
        <v/>
      </c>
      <c r="Y591" s="3" t="str">
        <f>IF(Line[Width m]="","",Line[Width m])</f>
        <v/>
      </c>
      <c r="Z591" s="3" t="str">
        <f>IF(Line[Asset Group]="","",VLOOKUP(Line[Purpose],f_g_function,2,FALSE))</f>
        <v/>
      </c>
      <c r="AA591" s="3" t="str">
        <f>IF(Line[Asset Group]="","",VLOOKUP(Line[Post Material],material_master,2,FALSE))</f>
        <v/>
      </c>
      <c r="AB591" s="3" t="str">
        <f>IF(Line[Pipe Diameter mm]="","",Line[Pipe Diameter mm])</f>
        <v/>
      </c>
      <c r="AC591" s="3" t="str">
        <f>IF(Line[Asset Group]="","",VLOOKUP(Line[Pipe Material],irrigation_pipe_material,2,FALSE))</f>
        <v/>
      </c>
      <c r="AD591" s="3" t="str">
        <f>IF(Line[Asset Group]="","",VLOOKUP(Line[System],irrigation_system,2,FALSE))</f>
        <v/>
      </c>
      <c r="AE591" s="3" t="str">
        <f>IF(Line[Asset Group]="","",VLOOKUP(Line[Status],irrigation_status,2,FALSE))</f>
        <v/>
      </c>
      <c r="AF591" s="3" t="str">
        <f>IF(Line[Asset Group]="","",VLOOKUP(Line[Surface],subdom_master_gdb,2,FALSE))</f>
        <v/>
      </c>
      <c r="AG591" s="3" t="str">
        <f>IF(Line[Surface Layer Depth mm]="","",Line[Surface Layer Depth mm])</f>
        <v/>
      </c>
      <c r="AH591" s="3" t="str">
        <f>IF(Line[Av Width m]="","",Line[Av Width m])</f>
        <v/>
      </c>
      <c r="AI591" s="3" t="str">
        <f>IF(Line[Asset Group]="","",VLOOKUP(Line[Cycle],yes_no,2,FALSE))</f>
        <v/>
      </c>
      <c r="AJ591" s="3" t="str">
        <f>IF(Line[Asset Group]="","",VLOOKUP(Line[Species],hedge_species,2,FALSE))</f>
        <v/>
      </c>
    </row>
    <row r="592" spans="1:36" s="3" customFormat="1" x14ac:dyDescent="0.2">
      <c r="A592" s="3" t="str">
        <f>IF(Line[DWG File Name]="","",Line[DWG File Name])</f>
        <v/>
      </c>
      <c r="B592" s="3" t="str">
        <f>IF(Line[DWG Layer Name]="","",Line[DWG Layer Name])</f>
        <v/>
      </c>
      <c r="C592" s="3" t="str">
        <f>IF(Line[DWG Handle]="","",Line[DWG Handle])</f>
        <v/>
      </c>
      <c r="D592" s="58" t="str">
        <f>IF(Line[Approx Centroid X]="","",Line[Approx Centroid X])</f>
        <v/>
      </c>
      <c r="E592" s="58" t="str">
        <f>IF(Line[Approx Centroid Y]="","",Line[Approx Centroid Y])</f>
        <v/>
      </c>
      <c r="F592" s="3" t="str">
        <f>IF(Line[Replacement Asset]="","",Line[Replacement Asset])</f>
        <v/>
      </c>
      <c r="G592" s="3" t="str">
        <f>IF(Line[Asset ID]="","",UPPER(Line[Asset ID]))</f>
        <v/>
      </c>
      <c r="H592" s="3" t="str">
        <f>IF(Line[Asset Group]="","",VLOOKUP(Line[Asset Group],asset_grp_line,4,FALSE))</f>
        <v/>
      </c>
      <c r="I592" s="3" t="str">
        <f>IF(Line[Asset Group]="","",VLOOKUP(Line[Asset Group],asset_grp_line,2,FALSE))</f>
        <v/>
      </c>
      <c r="J592" s="3" t="str">
        <f>IF(Line[Asset Group]="","",VLOOKUP(Line[Asset Group],asset_grp_line,3,FALSE))</f>
        <v/>
      </c>
      <c r="K592" s="3" t="str">
        <f>IF(Line[Asset Group]="","",VLOOKUP(Line[Asset Type],type_master_list,2,FALSE))</f>
        <v/>
      </c>
      <c r="L592" s="3" t="str">
        <f>IF(Line[Asset Name]="","",PROPER(Line[Asset Name]))</f>
        <v/>
      </c>
      <c r="M592" s="11" t="str">
        <f>IF(Line[Install Date]="","",(Line[Install Date]))</f>
        <v/>
      </c>
      <c r="N592" s="3" t="str">
        <f>IF(Line[Note]="","",PROPER(Line[Note]))</f>
        <v/>
      </c>
      <c r="O592" s="3" t="str">
        <f>IF(Line[Resource Consent Number]="","",UPPER(Line[Resource Consent Number]))</f>
        <v/>
      </c>
      <c r="P592" s="53" t="str">
        <f>IF(Line[Asset Unit Cost]="","",Line[Asset Unit Cost])</f>
        <v/>
      </c>
      <c r="Q592" s="3" t="str">
        <f>IF(Line[Added By]="","",UPPER(Line[Added By]))</f>
        <v/>
      </c>
      <c r="R592" s="11" t="str">
        <f>IF(Line[Added Date]="","",(Line[Added Date]))</f>
        <v/>
      </c>
      <c r="S592" s="3" t="str">
        <f>IF(Line[Z COORD]="","",PROPER(Line[Z COORD]))</f>
        <v/>
      </c>
      <c r="T592" s="3" t="str">
        <f>IF(Line[Asset Description]="","",PROPER(Line[Asset Description]))</f>
        <v/>
      </c>
      <c r="U592" s="3" t="str">
        <f>IF(Line[Asset Group]="","",VLOOKUP(Line[Wall SubType],subdom_master_gdb,2,FALSE))</f>
        <v/>
      </c>
      <c r="V592" s="3" t="str">
        <f>IF(Line[Asset Group]="","",VLOOKUP(Line[Material],material_master,2,FALSE))</f>
        <v/>
      </c>
      <c r="W592" s="3" t="str">
        <f>IF(Line[Height m]="","",Line[Height m])</f>
        <v/>
      </c>
      <c r="X592" s="3" t="str">
        <f>IF(Line[Length m]="","",Line[Length m])</f>
        <v/>
      </c>
      <c r="Y592" s="3" t="str">
        <f>IF(Line[Width m]="","",Line[Width m])</f>
        <v/>
      </c>
      <c r="Z592" s="3" t="str">
        <f>IF(Line[Asset Group]="","",VLOOKUP(Line[Purpose],f_g_function,2,FALSE))</f>
        <v/>
      </c>
      <c r="AA592" s="3" t="str">
        <f>IF(Line[Asset Group]="","",VLOOKUP(Line[Post Material],material_master,2,FALSE))</f>
        <v/>
      </c>
      <c r="AB592" s="3" t="str">
        <f>IF(Line[Pipe Diameter mm]="","",Line[Pipe Diameter mm])</f>
        <v/>
      </c>
      <c r="AC592" s="3" t="str">
        <f>IF(Line[Asset Group]="","",VLOOKUP(Line[Pipe Material],irrigation_pipe_material,2,FALSE))</f>
        <v/>
      </c>
      <c r="AD592" s="3" t="str">
        <f>IF(Line[Asset Group]="","",VLOOKUP(Line[System],irrigation_system,2,FALSE))</f>
        <v/>
      </c>
      <c r="AE592" s="3" t="str">
        <f>IF(Line[Asset Group]="","",VLOOKUP(Line[Status],irrigation_status,2,FALSE))</f>
        <v/>
      </c>
      <c r="AF592" s="3" t="str">
        <f>IF(Line[Asset Group]="","",VLOOKUP(Line[Surface],subdom_master_gdb,2,FALSE))</f>
        <v/>
      </c>
      <c r="AG592" s="3" t="str">
        <f>IF(Line[Surface Layer Depth mm]="","",Line[Surface Layer Depth mm])</f>
        <v/>
      </c>
      <c r="AH592" s="3" t="str">
        <f>IF(Line[Av Width m]="","",Line[Av Width m])</f>
        <v/>
      </c>
      <c r="AI592" s="3" t="str">
        <f>IF(Line[Asset Group]="","",VLOOKUP(Line[Cycle],yes_no,2,FALSE))</f>
        <v/>
      </c>
      <c r="AJ592" s="3" t="str">
        <f>IF(Line[Asset Group]="","",VLOOKUP(Line[Species],hedge_species,2,FALSE))</f>
        <v/>
      </c>
    </row>
    <row r="593" spans="1:36" s="3" customFormat="1" x14ac:dyDescent="0.2">
      <c r="A593" s="3" t="str">
        <f>IF(Line[DWG File Name]="","",Line[DWG File Name])</f>
        <v/>
      </c>
      <c r="B593" s="3" t="str">
        <f>IF(Line[DWG Layer Name]="","",Line[DWG Layer Name])</f>
        <v/>
      </c>
      <c r="C593" s="3" t="str">
        <f>IF(Line[DWG Handle]="","",Line[DWG Handle])</f>
        <v/>
      </c>
      <c r="D593" s="58" t="str">
        <f>IF(Line[Approx Centroid X]="","",Line[Approx Centroid X])</f>
        <v/>
      </c>
      <c r="E593" s="58" t="str">
        <f>IF(Line[Approx Centroid Y]="","",Line[Approx Centroid Y])</f>
        <v/>
      </c>
      <c r="F593" s="3" t="str">
        <f>IF(Line[Replacement Asset]="","",Line[Replacement Asset])</f>
        <v/>
      </c>
      <c r="G593" s="3" t="str">
        <f>IF(Line[Asset ID]="","",UPPER(Line[Asset ID]))</f>
        <v/>
      </c>
      <c r="H593" s="3" t="str">
        <f>IF(Line[Asset Group]="","",VLOOKUP(Line[Asset Group],asset_grp_line,4,FALSE))</f>
        <v/>
      </c>
      <c r="I593" s="3" t="str">
        <f>IF(Line[Asset Group]="","",VLOOKUP(Line[Asset Group],asset_grp_line,2,FALSE))</f>
        <v/>
      </c>
      <c r="J593" s="3" t="str">
        <f>IF(Line[Asset Group]="","",VLOOKUP(Line[Asset Group],asset_grp_line,3,FALSE))</f>
        <v/>
      </c>
      <c r="K593" s="3" t="str">
        <f>IF(Line[Asset Group]="","",VLOOKUP(Line[Asset Type],type_master_list,2,FALSE))</f>
        <v/>
      </c>
      <c r="L593" s="3" t="str">
        <f>IF(Line[Asset Name]="","",PROPER(Line[Asset Name]))</f>
        <v/>
      </c>
      <c r="M593" s="11" t="str">
        <f>IF(Line[Install Date]="","",(Line[Install Date]))</f>
        <v/>
      </c>
      <c r="N593" s="3" t="str">
        <f>IF(Line[Note]="","",PROPER(Line[Note]))</f>
        <v/>
      </c>
      <c r="O593" s="3" t="str">
        <f>IF(Line[Resource Consent Number]="","",UPPER(Line[Resource Consent Number]))</f>
        <v/>
      </c>
      <c r="P593" s="53" t="str">
        <f>IF(Line[Asset Unit Cost]="","",Line[Asset Unit Cost])</f>
        <v/>
      </c>
      <c r="Q593" s="3" t="str">
        <f>IF(Line[Added By]="","",UPPER(Line[Added By]))</f>
        <v/>
      </c>
      <c r="R593" s="11" t="str">
        <f>IF(Line[Added Date]="","",(Line[Added Date]))</f>
        <v/>
      </c>
      <c r="S593" s="3" t="str">
        <f>IF(Line[Z COORD]="","",PROPER(Line[Z COORD]))</f>
        <v/>
      </c>
      <c r="T593" s="3" t="str">
        <f>IF(Line[Asset Description]="","",PROPER(Line[Asset Description]))</f>
        <v/>
      </c>
      <c r="U593" s="3" t="str">
        <f>IF(Line[Asset Group]="","",VLOOKUP(Line[Wall SubType],subdom_master_gdb,2,FALSE))</f>
        <v/>
      </c>
      <c r="V593" s="3" t="str">
        <f>IF(Line[Asset Group]="","",VLOOKUP(Line[Material],material_master,2,FALSE))</f>
        <v/>
      </c>
      <c r="W593" s="3" t="str">
        <f>IF(Line[Height m]="","",Line[Height m])</f>
        <v/>
      </c>
      <c r="X593" s="3" t="str">
        <f>IF(Line[Length m]="","",Line[Length m])</f>
        <v/>
      </c>
      <c r="Y593" s="3" t="str">
        <f>IF(Line[Width m]="","",Line[Width m])</f>
        <v/>
      </c>
      <c r="Z593" s="3" t="str">
        <f>IF(Line[Asset Group]="","",VLOOKUP(Line[Purpose],f_g_function,2,FALSE))</f>
        <v/>
      </c>
      <c r="AA593" s="3" t="str">
        <f>IF(Line[Asset Group]="","",VLOOKUP(Line[Post Material],material_master,2,FALSE))</f>
        <v/>
      </c>
      <c r="AB593" s="3" t="str">
        <f>IF(Line[Pipe Diameter mm]="","",Line[Pipe Diameter mm])</f>
        <v/>
      </c>
      <c r="AC593" s="3" t="str">
        <f>IF(Line[Asset Group]="","",VLOOKUP(Line[Pipe Material],irrigation_pipe_material,2,FALSE))</f>
        <v/>
      </c>
      <c r="AD593" s="3" t="str">
        <f>IF(Line[Asset Group]="","",VLOOKUP(Line[System],irrigation_system,2,FALSE))</f>
        <v/>
      </c>
      <c r="AE593" s="3" t="str">
        <f>IF(Line[Asset Group]="","",VLOOKUP(Line[Status],irrigation_status,2,FALSE))</f>
        <v/>
      </c>
      <c r="AF593" s="3" t="str">
        <f>IF(Line[Asset Group]="","",VLOOKUP(Line[Surface],subdom_master_gdb,2,FALSE))</f>
        <v/>
      </c>
      <c r="AG593" s="3" t="str">
        <f>IF(Line[Surface Layer Depth mm]="","",Line[Surface Layer Depth mm])</f>
        <v/>
      </c>
      <c r="AH593" s="3" t="str">
        <f>IF(Line[Av Width m]="","",Line[Av Width m])</f>
        <v/>
      </c>
      <c r="AI593" s="3" t="str">
        <f>IF(Line[Asset Group]="","",VLOOKUP(Line[Cycle],yes_no,2,FALSE))</f>
        <v/>
      </c>
      <c r="AJ593" s="3" t="str">
        <f>IF(Line[Asset Group]="","",VLOOKUP(Line[Species],hedge_species,2,FALSE))</f>
        <v/>
      </c>
    </row>
    <row r="594" spans="1:36" s="3" customFormat="1" x14ac:dyDescent="0.2">
      <c r="A594" s="3" t="str">
        <f>IF(Line[DWG File Name]="","",Line[DWG File Name])</f>
        <v/>
      </c>
      <c r="B594" s="3" t="str">
        <f>IF(Line[DWG Layer Name]="","",Line[DWG Layer Name])</f>
        <v/>
      </c>
      <c r="C594" s="3" t="str">
        <f>IF(Line[DWG Handle]="","",Line[DWG Handle])</f>
        <v/>
      </c>
      <c r="D594" s="58" t="str">
        <f>IF(Line[Approx Centroid X]="","",Line[Approx Centroid X])</f>
        <v/>
      </c>
      <c r="E594" s="58" t="str">
        <f>IF(Line[Approx Centroid Y]="","",Line[Approx Centroid Y])</f>
        <v/>
      </c>
      <c r="F594" s="3" t="str">
        <f>IF(Line[Replacement Asset]="","",Line[Replacement Asset])</f>
        <v/>
      </c>
      <c r="G594" s="3" t="str">
        <f>IF(Line[Asset ID]="","",UPPER(Line[Asset ID]))</f>
        <v/>
      </c>
      <c r="H594" s="3" t="str">
        <f>IF(Line[Asset Group]="","",VLOOKUP(Line[Asset Group],asset_grp_line,4,FALSE))</f>
        <v/>
      </c>
      <c r="I594" s="3" t="str">
        <f>IF(Line[Asset Group]="","",VLOOKUP(Line[Asset Group],asset_grp_line,2,FALSE))</f>
        <v/>
      </c>
      <c r="J594" s="3" t="str">
        <f>IF(Line[Asset Group]="","",VLOOKUP(Line[Asset Group],asset_grp_line,3,FALSE))</f>
        <v/>
      </c>
      <c r="K594" s="3" t="str">
        <f>IF(Line[Asset Group]="","",VLOOKUP(Line[Asset Type],type_master_list,2,FALSE))</f>
        <v/>
      </c>
      <c r="L594" s="3" t="str">
        <f>IF(Line[Asset Name]="","",PROPER(Line[Asset Name]))</f>
        <v/>
      </c>
      <c r="M594" s="11" t="str">
        <f>IF(Line[Install Date]="","",(Line[Install Date]))</f>
        <v/>
      </c>
      <c r="N594" s="3" t="str">
        <f>IF(Line[Note]="","",PROPER(Line[Note]))</f>
        <v/>
      </c>
      <c r="O594" s="3" t="str">
        <f>IF(Line[Resource Consent Number]="","",UPPER(Line[Resource Consent Number]))</f>
        <v/>
      </c>
      <c r="P594" s="53" t="str">
        <f>IF(Line[Asset Unit Cost]="","",Line[Asset Unit Cost])</f>
        <v/>
      </c>
      <c r="Q594" s="3" t="str">
        <f>IF(Line[Added By]="","",UPPER(Line[Added By]))</f>
        <v/>
      </c>
      <c r="R594" s="11" t="str">
        <f>IF(Line[Added Date]="","",(Line[Added Date]))</f>
        <v/>
      </c>
      <c r="S594" s="3" t="str">
        <f>IF(Line[Z COORD]="","",PROPER(Line[Z COORD]))</f>
        <v/>
      </c>
      <c r="T594" s="3" t="str">
        <f>IF(Line[Asset Description]="","",PROPER(Line[Asset Description]))</f>
        <v/>
      </c>
      <c r="U594" s="3" t="str">
        <f>IF(Line[Asset Group]="","",VLOOKUP(Line[Wall SubType],subdom_master_gdb,2,FALSE))</f>
        <v/>
      </c>
      <c r="V594" s="3" t="str">
        <f>IF(Line[Asset Group]="","",VLOOKUP(Line[Material],material_master,2,FALSE))</f>
        <v/>
      </c>
      <c r="W594" s="3" t="str">
        <f>IF(Line[Height m]="","",Line[Height m])</f>
        <v/>
      </c>
      <c r="X594" s="3" t="str">
        <f>IF(Line[Length m]="","",Line[Length m])</f>
        <v/>
      </c>
      <c r="Y594" s="3" t="str">
        <f>IF(Line[Width m]="","",Line[Width m])</f>
        <v/>
      </c>
      <c r="Z594" s="3" t="str">
        <f>IF(Line[Asset Group]="","",VLOOKUP(Line[Purpose],f_g_function,2,FALSE))</f>
        <v/>
      </c>
      <c r="AA594" s="3" t="str">
        <f>IF(Line[Asset Group]="","",VLOOKUP(Line[Post Material],material_master,2,FALSE))</f>
        <v/>
      </c>
      <c r="AB594" s="3" t="str">
        <f>IF(Line[Pipe Diameter mm]="","",Line[Pipe Diameter mm])</f>
        <v/>
      </c>
      <c r="AC594" s="3" t="str">
        <f>IF(Line[Asset Group]="","",VLOOKUP(Line[Pipe Material],irrigation_pipe_material,2,FALSE))</f>
        <v/>
      </c>
      <c r="AD594" s="3" t="str">
        <f>IF(Line[Asset Group]="","",VLOOKUP(Line[System],irrigation_system,2,FALSE))</f>
        <v/>
      </c>
      <c r="AE594" s="3" t="str">
        <f>IF(Line[Asset Group]="","",VLOOKUP(Line[Status],irrigation_status,2,FALSE))</f>
        <v/>
      </c>
      <c r="AF594" s="3" t="str">
        <f>IF(Line[Asset Group]="","",VLOOKUP(Line[Surface],subdom_master_gdb,2,FALSE))</f>
        <v/>
      </c>
      <c r="AG594" s="3" t="str">
        <f>IF(Line[Surface Layer Depth mm]="","",Line[Surface Layer Depth mm])</f>
        <v/>
      </c>
      <c r="AH594" s="3" t="str">
        <f>IF(Line[Av Width m]="","",Line[Av Width m])</f>
        <v/>
      </c>
      <c r="AI594" s="3" t="str">
        <f>IF(Line[Asset Group]="","",VLOOKUP(Line[Cycle],yes_no,2,FALSE))</f>
        <v/>
      </c>
      <c r="AJ594" s="3" t="str">
        <f>IF(Line[Asset Group]="","",VLOOKUP(Line[Species],hedge_species,2,FALSE))</f>
        <v/>
      </c>
    </row>
    <row r="595" spans="1:36" s="3" customFormat="1" x14ac:dyDescent="0.2">
      <c r="A595" s="3" t="str">
        <f>IF(Line[DWG File Name]="","",Line[DWG File Name])</f>
        <v/>
      </c>
      <c r="B595" s="3" t="str">
        <f>IF(Line[DWG Layer Name]="","",Line[DWG Layer Name])</f>
        <v/>
      </c>
      <c r="C595" s="3" t="str">
        <f>IF(Line[DWG Handle]="","",Line[DWG Handle])</f>
        <v/>
      </c>
      <c r="D595" s="58" t="str">
        <f>IF(Line[Approx Centroid X]="","",Line[Approx Centroid X])</f>
        <v/>
      </c>
      <c r="E595" s="58" t="str">
        <f>IF(Line[Approx Centroid Y]="","",Line[Approx Centroid Y])</f>
        <v/>
      </c>
      <c r="F595" s="3" t="str">
        <f>IF(Line[Replacement Asset]="","",Line[Replacement Asset])</f>
        <v/>
      </c>
      <c r="G595" s="3" t="str">
        <f>IF(Line[Asset ID]="","",UPPER(Line[Asset ID]))</f>
        <v/>
      </c>
      <c r="H595" s="3" t="str">
        <f>IF(Line[Asset Group]="","",VLOOKUP(Line[Asset Group],asset_grp_line,4,FALSE))</f>
        <v/>
      </c>
      <c r="I595" s="3" t="str">
        <f>IF(Line[Asset Group]="","",VLOOKUP(Line[Asset Group],asset_grp_line,2,FALSE))</f>
        <v/>
      </c>
      <c r="J595" s="3" t="str">
        <f>IF(Line[Asset Group]="","",VLOOKUP(Line[Asset Group],asset_grp_line,3,FALSE))</f>
        <v/>
      </c>
      <c r="K595" s="3" t="str">
        <f>IF(Line[Asset Group]="","",VLOOKUP(Line[Asset Type],type_master_list,2,FALSE))</f>
        <v/>
      </c>
      <c r="L595" s="3" t="str">
        <f>IF(Line[Asset Name]="","",PROPER(Line[Asset Name]))</f>
        <v/>
      </c>
      <c r="M595" s="11" t="str">
        <f>IF(Line[Install Date]="","",(Line[Install Date]))</f>
        <v/>
      </c>
      <c r="N595" s="3" t="str">
        <f>IF(Line[Note]="","",PROPER(Line[Note]))</f>
        <v/>
      </c>
      <c r="O595" s="3" t="str">
        <f>IF(Line[Resource Consent Number]="","",UPPER(Line[Resource Consent Number]))</f>
        <v/>
      </c>
      <c r="P595" s="53" t="str">
        <f>IF(Line[Asset Unit Cost]="","",Line[Asset Unit Cost])</f>
        <v/>
      </c>
      <c r="Q595" s="3" t="str">
        <f>IF(Line[Added By]="","",UPPER(Line[Added By]))</f>
        <v/>
      </c>
      <c r="R595" s="11" t="str">
        <f>IF(Line[Added Date]="","",(Line[Added Date]))</f>
        <v/>
      </c>
      <c r="S595" s="3" t="str">
        <f>IF(Line[Z COORD]="","",PROPER(Line[Z COORD]))</f>
        <v/>
      </c>
      <c r="T595" s="3" t="str">
        <f>IF(Line[Asset Description]="","",PROPER(Line[Asset Description]))</f>
        <v/>
      </c>
      <c r="U595" s="3" t="str">
        <f>IF(Line[Asset Group]="","",VLOOKUP(Line[Wall SubType],subdom_master_gdb,2,FALSE))</f>
        <v/>
      </c>
      <c r="V595" s="3" t="str">
        <f>IF(Line[Asset Group]="","",VLOOKUP(Line[Material],material_master,2,FALSE))</f>
        <v/>
      </c>
      <c r="W595" s="3" t="str">
        <f>IF(Line[Height m]="","",Line[Height m])</f>
        <v/>
      </c>
      <c r="X595" s="3" t="str">
        <f>IF(Line[Length m]="","",Line[Length m])</f>
        <v/>
      </c>
      <c r="Y595" s="3" t="str">
        <f>IF(Line[Width m]="","",Line[Width m])</f>
        <v/>
      </c>
      <c r="Z595" s="3" t="str">
        <f>IF(Line[Asset Group]="","",VLOOKUP(Line[Purpose],f_g_function,2,FALSE))</f>
        <v/>
      </c>
      <c r="AA595" s="3" t="str">
        <f>IF(Line[Asset Group]="","",VLOOKUP(Line[Post Material],material_master,2,FALSE))</f>
        <v/>
      </c>
      <c r="AB595" s="3" t="str">
        <f>IF(Line[Pipe Diameter mm]="","",Line[Pipe Diameter mm])</f>
        <v/>
      </c>
      <c r="AC595" s="3" t="str">
        <f>IF(Line[Asset Group]="","",VLOOKUP(Line[Pipe Material],irrigation_pipe_material,2,FALSE))</f>
        <v/>
      </c>
      <c r="AD595" s="3" t="str">
        <f>IF(Line[Asset Group]="","",VLOOKUP(Line[System],irrigation_system,2,FALSE))</f>
        <v/>
      </c>
      <c r="AE595" s="3" t="str">
        <f>IF(Line[Asset Group]="","",VLOOKUP(Line[Status],irrigation_status,2,FALSE))</f>
        <v/>
      </c>
      <c r="AF595" s="3" t="str">
        <f>IF(Line[Asset Group]="","",VLOOKUP(Line[Surface],subdom_master_gdb,2,FALSE))</f>
        <v/>
      </c>
      <c r="AG595" s="3" t="str">
        <f>IF(Line[Surface Layer Depth mm]="","",Line[Surface Layer Depth mm])</f>
        <v/>
      </c>
      <c r="AH595" s="3" t="str">
        <f>IF(Line[Av Width m]="","",Line[Av Width m])</f>
        <v/>
      </c>
      <c r="AI595" s="3" t="str">
        <f>IF(Line[Asset Group]="","",VLOOKUP(Line[Cycle],yes_no,2,FALSE))</f>
        <v/>
      </c>
      <c r="AJ595" s="3" t="str">
        <f>IF(Line[Asset Group]="","",VLOOKUP(Line[Species],hedge_species,2,FALSE))</f>
        <v/>
      </c>
    </row>
    <row r="596" spans="1:36" s="3" customFormat="1" x14ac:dyDescent="0.2">
      <c r="A596" s="3" t="str">
        <f>IF(Line[DWG File Name]="","",Line[DWG File Name])</f>
        <v/>
      </c>
      <c r="B596" s="3" t="str">
        <f>IF(Line[DWG Layer Name]="","",Line[DWG Layer Name])</f>
        <v/>
      </c>
      <c r="C596" s="3" t="str">
        <f>IF(Line[DWG Handle]="","",Line[DWG Handle])</f>
        <v/>
      </c>
      <c r="D596" s="58" t="str">
        <f>IF(Line[Approx Centroid X]="","",Line[Approx Centroid X])</f>
        <v/>
      </c>
      <c r="E596" s="58" t="str">
        <f>IF(Line[Approx Centroid Y]="","",Line[Approx Centroid Y])</f>
        <v/>
      </c>
      <c r="F596" s="3" t="str">
        <f>IF(Line[Replacement Asset]="","",Line[Replacement Asset])</f>
        <v/>
      </c>
      <c r="G596" s="3" t="str">
        <f>IF(Line[Asset ID]="","",UPPER(Line[Asset ID]))</f>
        <v/>
      </c>
      <c r="H596" s="3" t="str">
        <f>IF(Line[Asset Group]="","",VLOOKUP(Line[Asset Group],asset_grp_line,4,FALSE))</f>
        <v/>
      </c>
      <c r="I596" s="3" t="str">
        <f>IF(Line[Asset Group]="","",VLOOKUP(Line[Asset Group],asset_grp_line,2,FALSE))</f>
        <v/>
      </c>
      <c r="J596" s="3" t="str">
        <f>IF(Line[Asset Group]="","",VLOOKUP(Line[Asset Group],asset_grp_line,3,FALSE))</f>
        <v/>
      </c>
      <c r="K596" s="3" t="str">
        <f>IF(Line[Asset Group]="","",VLOOKUP(Line[Asset Type],type_master_list,2,FALSE))</f>
        <v/>
      </c>
      <c r="L596" s="3" t="str">
        <f>IF(Line[Asset Name]="","",PROPER(Line[Asset Name]))</f>
        <v/>
      </c>
      <c r="M596" s="11" t="str">
        <f>IF(Line[Install Date]="","",(Line[Install Date]))</f>
        <v/>
      </c>
      <c r="N596" s="3" t="str">
        <f>IF(Line[Note]="","",PROPER(Line[Note]))</f>
        <v/>
      </c>
      <c r="O596" s="3" t="str">
        <f>IF(Line[Resource Consent Number]="","",UPPER(Line[Resource Consent Number]))</f>
        <v/>
      </c>
      <c r="P596" s="53" t="str">
        <f>IF(Line[Asset Unit Cost]="","",Line[Asset Unit Cost])</f>
        <v/>
      </c>
      <c r="Q596" s="3" t="str">
        <f>IF(Line[Added By]="","",UPPER(Line[Added By]))</f>
        <v/>
      </c>
      <c r="R596" s="11" t="str">
        <f>IF(Line[Added Date]="","",(Line[Added Date]))</f>
        <v/>
      </c>
      <c r="S596" s="3" t="str">
        <f>IF(Line[Z COORD]="","",PROPER(Line[Z COORD]))</f>
        <v/>
      </c>
      <c r="T596" s="3" t="str">
        <f>IF(Line[Asset Description]="","",PROPER(Line[Asset Description]))</f>
        <v/>
      </c>
      <c r="U596" s="3" t="str">
        <f>IF(Line[Asset Group]="","",VLOOKUP(Line[Wall SubType],subdom_master_gdb,2,FALSE))</f>
        <v/>
      </c>
      <c r="V596" s="3" t="str">
        <f>IF(Line[Asset Group]="","",VLOOKUP(Line[Material],material_master,2,FALSE))</f>
        <v/>
      </c>
      <c r="W596" s="3" t="str">
        <f>IF(Line[Height m]="","",Line[Height m])</f>
        <v/>
      </c>
      <c r="X596" s="3" t="str">
        <f>IF(Line[Length m]="","",Line[Length m])</f>
        <v/>
      </c>
      <c r="Y596" s="3" t="str">
        <f>IF(Line[Width m]="","",Line[Width m])</f>
        <v/>
      </c>
      <c r="Z596" s="3" t="str">
        <f>IF(Line[Asset Group]="","",VLOOKUP(Line[Purpose],f_g_function,2,FALSE))</f>
        <v/>
      </c>
      <c r="AA596" s="3" t="str">
        <f>IF(Line[Asset Group]="","",VLOOKUP(Line[Post Material],material_master,2,FALSE))</f>
        <v/>
      </c>
      <c r="AB596" s="3" t="str">
        <f>IF(Line[Pipe Diameter mm]="","",Line[Pipe Diameter mm])</f>
        <v/>
      </c>
      <c r="AC596" s="3" t="str">
        <f>IF(Line[Asset Group]="","",VLOOKUP(Line[Pipe Material],irrigation_pipe_material,2,FALSE))</f>
        <v/>
      </c>
      <c r="AD596" s="3" t="str">
        <f>IF(Line[Asset Group]="","",VLOOKUP(Line[System],irrigation_system,2,FALSE))</f>
        <v/>
      </c>
      <c r="AE596" s="3" t="str">
        <f>IF(Line[Asset Group]="","",VLOOKUP(Line[Status],irrigation_status,2,FALSE))</f>
        <v/>
      </c>
      <c r="AF596" s="3" t="str">
        <f>IF(Line[Asset Group]="","",VLOOKUP(Line[Surface],subdom_master_gdb,2,FALSE))</f>
        <v/>
      </c>
      <c r="AG596" s="3" t="str">
        <f>IF(Line[Surface Layer Depth mm]="","",Line[Surface Layer Depth mm])</f>
        <v/>
      </c>
      <c r="AH596" s="3" t="str">
        <f>IF(Line[Av Width m]="","",Line[Av Width m])</f>
        <v/>
      </c>
      <c r="AI596" s="3" t="str">
        <f>IF(Line[Asset Group]="","",VLOOKUP(Line[Cycle],yes_no,2,FALSE))</f>
        <v/>
      </c>
      <c r="AJ596" s="3" t="str">
        <f>IF(Line[Asset Group]="","",VLOOKUP(Line[Species],hedge_species,2,FALSE))</f>
        <v/>
      </c>
    </row>
    <row r="597" spans="1:36" s="3" customFormat="1" x14ac:dyDescent="0.2">
      <c r="A597" s="3" t="str">
        <f>IF(Line[DWG File Name]="","",Line[DWG File Name])</f>
        <v/>
      </c>
      <c r="B597" s="3" t="str">
        <f>IF(Line[DWG Layer Name]="","",Line[DWG Layer Name])</f>
        <v/>
      </c>
      <c r="C597" s="3" t="str">
        <f>IF(Line[DWG Handle]="","",Line[DWG Handle])</f>
        <v/>
      </c>
      <c r="D597" s="58" t="str">
        <f>IF(Line[Approx Centroid X]="","",Line[Approx Centroid X])</f>
        <v/>
      </c>
      <c r="E597" s="58" t="str">
        <f>IF(Line[Approx Centroid Y]="","",Line[Approx Centroid Y])</f>
        <v/>
      </c>
      <c r="F597" s="3" t="str">
        <f>IF(Line[Replacement Asset]="","",Line[Replacement Asset])</f>
        <v/>
      </c>
      <c r="G597" s="3" t="str">
        <f>IF(Line[Asset ID]="","",UPPER(Line[Asset ID]))</f>
        <v/>
      </c>
      <c r="H597" s="3" t="str">
        <f>IF(Line[Asset Group]="","",VLOOKUP(Line[Asset Group],asset_grp_line,4,FALSE))</f>
        <v/>
      </c>
      <c r="I597" s="3" t="str">
        <f>IF(Line[Asset Group]="","",VLOOKUP(Line[Asset Group],asset_grp_line,2,FALSE))</f>
        <v/>
      </c>
      <c r="J597" s="3" t="str">
        <f>IF(Line[Asset Group]="","",VLOOKUP(Line[Asset Group],asset_grp_line,3,FALSE))</f>
        <v/>
      </c>
      <c r="K597" s="3" t="str">
        <f>IF(Line[Asset Group]="","",VLOOKUP(Line[Asset Type],type_master_list,2,FALSE))</f>
        <v/>
      </c>
      <c r="L597" s="3" t="str">
        <f>IF(Line[Asset Name]="","",PROPER(Line[Asset Name]))</f>
        <v/>
      </c>
      <c r="M597" s="11" t="str">
        <f>IF(Line[Install Date]="","",(Line[Install Date]))</f>
        <v/>
      </c>
      <c r="N597" s="3" t="str">
        <f>IF(Line[Note]="","",PROPER(Line[Note]))</f>
        <v/>
      </c>
      <c r="O597" s="3" t="str">
        <f>IF(Line[Resource Consent Number]="","",UPPER(Line[Resource Consent Number]))</f>
        <v/>
      </c>
      <c r="P597" s="53" t="str">
        <f>IF(Line[Asset Unit Cost]="","",Line[Asset Unit Cost])</f>
        <v/>
      </c>
      <c r="Q597" s="3" t="str">
        <f>IF(Line[Added By]="","",UPPER(Line[Added By]))</f>
        <v/>
      </c>
      <c r="R597" s="11" t="str">
        <f>IF(Line[Added Date]="","",(Line[Added Date]))</f>
        <v/>
      </c>
      <c r="S597" s="3" t="str">
        <f>IF(Line[Z COORD]="","",PROPER(Line[Z COORD]))</f>
        <v/>
      </c>
      <c r="T597" s="3" t="str">
        <f>IF(Line[Asset Description]="","",PROPER(Line[Asset Description]))</f>
        <v/>
      </c>
      <c r="U597" s="3" t="str">
        <f>IF(Line[Asset Group]="","",VLOOKUP(Line[Wall SubType],subdom_master_gdb,2,FALSE))</f>
        <v/>
      </c>
      <c r="V597" s="3" t="str">
        <f>IF(Line[Asset Group]="","",VLOOKUP(Line[Material],material_master,2,FALSE))</f>
        <v/>
      </c>
      <c r="W597" s="3" t="str">
        <f>IF(Line[Height m]="","",Line[Height m])</f>
        <v/>
      </c>
      <c r="X597" s="3" t="str">
        <f>IF(Line[Length m]="","",Line[Length m])</f>
        <v/>
      </c>
      <c r="Y597" s="3" t="str">
        <f>IF(Line[Width m]="","",Line[Width m])</f>
        <v/>
      </c>
      <c r="Z597" s="3" t="str">
        <f>IF(Line[Asset Group]="","",VLOOKUP(Line[Purpose],f_g_function,2,FALSE))</f>
        <v/>
      </c>
      <c r="AA597" s="3" t="str">
        <f>IF(Line[Asset Group]="","",VLOOKUP(Line[Post Material],material_master,2,FALSE))</f>
        <v/>
      </c>
      <c r="AB597" s="3" t="str">
        <f>IF(Line[Pipe Diameter mm]="","",Line[Pipe Diameter mm])</f>
        <v/>
      </c>
      <c r="AC597" s="3" t="str">
        <f>IF(Line[Asset Group]="","",VLOOKUP(Line[Pipe Material],irrigation_pipe_material,2,FALSE))</f>
        <v/>
      </c>
      <c r="AD597" s="3" t="str">
        <f>IF(Line[Asset Group]="","",VLOOKUP(Line[System],irrigation_system,2,FALSE))</f>
        <v/>
      </c>
      <c r="AE597" s="3" t="str">
        <f>IF(Line[Asset Group]="","",VLOOKUP(Line[Status],irrigation_status,2,FALSE))</f>
        <v/>
      </c>
      <c r="AF597" s="3" t="str">
        <f>IF(Line[Asset Group]="","",VLOOKUP(Line[Surface],subdom_master_gdb,2,FALSE))</f>
        <v/>
      </c>
      <c r="AG597" s="3" t="str">
        <f>IF(Line[Surface Layer Depth mm]="","",Line[Surface Layer Depth mm])</f>
        <v/>
      </c>
      <c r="AH597" s="3" t="str">
        <f>IF(Line[Av Width m]="","",Line[Av Width m])</f>
        <v/>
      </c>
      <c r="AI597" s="3" t="str">
        <f>IF(Line[Asset Group]="","",VLOOKUP(Line[Cycle],yes_no,2,FALSE))</f>
        <v/>
      </c>
      <c r="AJ597" s="3" t="str">
        <f>IF(Line[Asset Group]="","",VLOOKUP(Line[Species],hedge_species,2,FALSE))</f>
        <v/>
      </c>
    </row>
    <row r="598" spans="1:36" s="3" customFormat="1" x14ac:dyDescent="0.2">
      <c r="A598" s="3" t="str">
        <f>IF(Line[DWG File Name]="","",Line[DWG File Name])</f>
        <v/>
      </c>
      <c r="B598" s="3" t="str">
        <f>IF(Line[DWG Layer Name]="","",Line[DWG Layer Name])</f>
        <v/>
      </c>
      <c r="C598" s="3" t="str">
        <f>IF(Line[DWG Handle]="","",Line[DWG Handle])</f>
        <v/>
      </c>
      <c r="D598" s="58" t="str">
        <f>IF(Line[Approx Centroid X]="","",Line[Approx Centroid X])</f>
        <v/>
      </c>
      <c r="E598" s="58" t="str">
        <f>IF(Line[Approx Centroid Y]="","",Line[Approx Centroid Y])</f>
        <v/>
      </c>
      <c r="F598" s="3" t="str">
        <f>IF(Line[Replacement Asset]="","",Line[Replacement Asset])</f>
        <v/>
      </c>
      <c r="G598" s="3" t="str">
        <f>IF(Line[Asset ID]="","",UPPER(Line[Asset ID]))</f>
        <v/>
      </c>
      <c r="H598" s="3" t="str">
        <f>IF(Line[Asset Group]="","",VLOOKUP(Line[Asset Group],asset_grp_line,4,FALSE))</f>
        <v/>
      </c>
      <c r="I598" s="3" t="str">
        <f>IF(Line[Asset Group]="","",VLOOKUP(Line[Asset Group],asset_grp_line,2,FALSE))</f>
        <v/>
      </c>
      <c r="J598" s="3" t="str">
        <f>IF(Line[Asset Group]="","",VLOOKUP(Line[Asset Group],asset_grp_line,3,FALSE))</f>
        <v/>
      </c>
      <c r="K598" s="3" t="str">
        <f>IF(Line[Asset Group]="","",VLOOKUP(Line[Asset Type],type_master_list,2,FALSE))</f>
        <v/>
      </c>
      <c r="L598" s="3" t="str">
        <f>IF(Line[Asset Name]="","",PROPER(Line[Asset Name]))</f>
        <v/>
      </c>
      <c r="M598" s="11" t="str">
        <f>IF(Line[Install Date]="","",(Line[Install Date]))</f>
        <v/>
      </c>
      <c r="N598" s="3" t="str">
        <f>IF(Line[Note]="","",PROPER(Line[Note]))</f>
        <v/>
      </c>
      <c r="O598" s="3" t="str">
        <f>IF(Line[Resource Consent Number]="","",UPPER(Line[Resource Consent Number]))</f>
        <v/>
      </c>
      <c r="P598" s="53" t="str">
        <f>IF(Line[Asset Unit Cost]="","",Line[Asset Unit Cost])</f>
        <v/>
      </c>
      <c r="Q598" s="3" t="str">
        <f>IF(Line[Added By]="","",UPPER(Line[Added By]))</f>
        <v/>
      </c>
      <c r="R598" s="11" t="str">
        <f>IF(Line[Added Date]="","",(Line[Added Date]))</f>
        <v/>
      </c>
      <c r="S598" s="3" t="str">
        <f>IF(Line[Z COORD]="","",PROPER(Line[Z COORD]))</f>
        <v/>
      </c>
      <c r="T598" s="3" t="str">
        <f>IF(Line[Asset Description]="","",PROPER(Line[Asset Description]))</f>
        <v/>
      </c>
      <c r="U598" s="3" t="str">
        <f>IF(Line[Asset Group]="","",VLOOKUP(Line[Wall SubType],subdom_master_gdb,2,FALSE))</f>
        <v/>
      </c>
      <c r="V598" s="3" t="str">
        <f>IF(Line[Asset Group]="","",VLOOKUP(Line[Material],material_master,2,FALSE))</f>
        <v/>
      </c>
      <c r="W598" s="3" t="str">
        <f>IF(Line[Height m]="","",Line[Height m])</f>
        <v/>
      </c>
      <c r="X598" s="3" t="str">
        <f>IF(Line[Length m]="","",Line[Length m])</f>
        <v/>
      </c>
      <c r="Y598" s="3" t="str">
        <f>IF(Line[Width m]="","",Line[Width m])</f>
        <v/>
      </c>
      <c r="Z598" s="3" t="str">
        <f>IF(Line[Asset Group]="","",VLOOKUP(Line[Purpose],f_g_function,2,FALSE))</f>
        <v/>
      </c>
      <c r="AA598" s="3" t="str">
        <f>IF(Line[Asset Group]="","",VLOOKUP(Line[Post Material],material_master,2,FALSE))</f>
        <v/>
      </c>
      <c r="AB598" s="3" t="str">
        <f>IF(Line[Pipe Diameter mm]="","",Line[Pipe Diameter mm])</f>
        <v/>
      </c>
      <c r="AC598" s="3" t="str">
        <f>IF(Line[Asset Group]="","",VLOOKUP(Line[Pipe Material],irrigation_pipe_material,2,FALSE))</f>
        <v/>
      </c>
      <c r="AD598" s="3" t="str">
        <f>IF(Line[Asset Group]="","",VLOOKUP(Line[System],irrigation_system,2,FALSE))</f>
        <v/>
      </c>
      <c r="AE598" s="3" t="str">
        <f>IF(Line[Asset Group]="","",VLOOKUP(Line[Status],irrigation_status,2,FALSE))</f>
        <v/>
      </c>
      <c r="AF598" s="3" t="str">
        <f>IF(Line[Asset Group]="","",VLOOKUP(Line[Surface],subdom_master_gdb,2,FALSE))</f>
        <v/>
      </c>
      <c r="AG598" s="3" t="str">
        <f>IF(Line[Surface Layer Depth mm]="","",Line[Surface Layer Depth mm])</f>
        <v/>
      </c>
      <c r="AH598" s="3" t="str">
        <f>IF(Line[Av Width m]="","",Line[Av Width m])</f>
        <v/>
      </c>
      <c r="AI598" s="3" t="str">
        <f>IF(Line[Asset Group]="","",VLOOKUP(Line[Cycle],yes_no,2,FALSE))</f>
        <v/>
      </c>
      <c r="AJ598" s="3" t="str">
        <f>IF(Line[Asset Group]="","",VLOOKUP(Line[Species],hedge_species,2,FALSE))</f>
        <v/>
      </c>
    </row>
    <row r="599" spans="1:36" s="3" customFormat="1" x14ac:dyDescent="0.2">
      <c r="A599" s="3" t="str">
        <f>IF(Line[DWG File Name]="","",Line[DWG File Name])</f>
        <v/>
      </c>
      <c r="B599" s="3" t="str">
        <f>IF(Line[DWG Layer Name]="","",Line[DWG Layer Name])</f>
        <v/>
      </c>
      <c r="C599" s="3" t="str">
        <f>IF(Line[DWG Handle]="","",Line[DWG Handle])</f>
        <v/>
      </c>
      <c r="D599" s="58" t="str">
        <f>IF(Line[Approx Centroid X]="","",Line[Approx Centroid X])</f>
        <v/>
      </c>
      <c r="E599" s="58" t="str">
        <f>IF(Line[Approx Centroid Y]="","",Line[Approx Centroid Y])</f>
        <v/>
      </c>
      <c r="F599" s="3" t="str">
        <f>IF(Line[Replacement Asset]="","",Line[Replacement Asset])</f>
        <v/>
      </c>
      <c r="G599" s="3" t="str">
        <f>IF(Line[Asset ID]="","",UPPER(Line[Asset ID]))</f>
        <v/>
      </c>
      <c r="H599" s="3" t="str">
        <f>IF(Line[Asset Group]="","",VLOOKUP(Line[Asset Group],asset_grp_line,4,FALSE))</f>
        <v/>
      </c>
      <c r="I599" s="3" t="str">
        <f>IF(Line[Asset Group]="","",VLOOKUP(Line[Asset Group],asset_grp_line,2,FALSE))</f>
        <v/>
      </c>
      <c r="J599" s="3" t="str">
        <f>IF(Line[Asset Group]="","",VLOOKUP(Line[Asset Group],asset_grp_line,3,FALSE))</f>
        <v/>
      </c>
      <c r="K599" s="3" t="str">
        <f>IF(Line[Asset Group]="","",VLOOKUP(Line[Asset Type],type_master_list,2,FALSE))</f>
        <v/>
      </c>
      <c r="L599" s="3" t="str">
        <f>IF(Line[Asset Name]="","",PROPER(Line[Asset Name]))</f>
        <v/>
      </c>
      <c r="M599" s="11" t="str">
        <f>IF(Line[Install Date]="","",(Line[Install Date]))</f>
        <v/>
      </c>
      <c r="N599" s="3" t="str">
        <f>IF(Line[Note]="","",PROPER(Line[Note]))</f>
        <v/>
      </c>
      <c r="O599" s="3" t="str">
        <f>IF(Line[Resource Consent Number]="","",UPPER(Line[Resource Consent Number]))</f>
        <v/>
      </c>
      <c r="P599" s="53" t="str">
        <f>IF(Line[Asset Unit Cost]="","",Line[Asset Unit Cost])</f>
        <v/>
      </c>
      <c r="Q599" s="3" t="str">
        <f>IF(Line[Added By]="","",UPPER(Line[Added By]))</f>
        <v/>
      </c>
      <c r="R599" s="11" t="str">
        <f>IF(Line[Added Date]="","",(Line[Added Date]))</f>
        <v/>
      </c>
      <c r="S599" s="3" t="str">
        <f>IF(Line[Z COORD]="","",PROPER(Line[Z COORD]))</f>
        <v/>
      </c>
      <c r="T599" s="3" t="str">
        <f>IF(Line[Asset Description]="","",PROPER(Line[Asset Description]))</f>
        <v/>
      </c>
      <c r="U599" s="3" t="str">
        <f>IF(Line[Asset Group]="","",VLOOKUP(Line[Wall SubType],subdom_master_gdb,2,FALSE))</f>
        <v/>
      </c>
      <c r="V599" s="3" t="str">
        <f>IF(Line[Asset Group]="","",VLOOKUP(Line[Material],material_master,2,FALSE))</f>
        <v/>
      </c>
      <c r="W599" s="3" t="str">
        <f>IF(Line[Height m]="","",Line[Height m])</f>
        <v/>
      </c>
      <c r="X599" s="3" t="str">
        <f>IF(Line[Length m]="","",Line[Length m])</f>
        <v/>
      </c>
      <c r="Y599" s="3" t="str">
        <f>IF(Line[Width m]="","",Line[Width m])</f>
        <v/>
      </c>
      <c r="Z599" s="3" t="str">
        <f>IF(Line[Asset Group]="","",VLOOKUP(Line[Purpose],f_g_function,2,FALSE))</f>
        <v/>
      </c>
      <c r="AA599" s="3" t="str">
        <f>IF(Line[Asset Group]="","",VLOOKUP(Line[Post Material],material_master,2,FALSE))</f>
        <v/>
      </c>
      <c r="AB599" s="3" t="str">
        <f>IF(Line[Pipe Diameter mm]="","",Line[Pipe Diameter mm])</f>
        <v/>
      </c>
      <c r="AC599" s="3" t="str">
        <f>IF(Line[Asset Group]="","",VLOOKUP(Line[Pipe Material],irrigation_pipe_material,2,FALSE))</f>
        <v/>
      </c>
      <c r="AD599" s="3" t="str">
        <f>IF(Line[Asset Group]="","",VLOOKUP(Line[System],irrigation_system,2,FALSE))</f>
        <v/>
      </c>
      <c r="AE599" s="3" t="str">
        <f>IF(Line[Asset Group]="","",VLOOKUP(Line[Status],irrigation_status,2,FALSE))</f>
        <v/>
      </c>
      <c r="AF599" s="3" t="str">
        <f>IF(Line[Asset Group]="","",VLOOKUP(Line[Surface],subdom_master_gdb,2,FALSE))</f>
        <v/>
      </c>
      <c r="AG599" s="3" t="str">
        <f>IF(Line[Surface Layer Depth mm]="","",Line[Surface Layer Depth mm])</f>
        <v/>
      </c>
      <c r="AH599" s="3" t="str">
        <f>IF(Line[Av Width m]="","",Line[Av Width m])</f>
        <v/>
      </c>
      <c r="AI599" s="3" t="str">
        <f>IF(Line[Asset Group]="","",VLOOKUP(Line[Cycle],yes_no,2,FALSE))</f>
        <v/>
      </c>
      <c r="AJ599" s="3" t="str">
        <f>IF(Line[Asset Group]="","",VLOOKUP(Line[Species],hedge_species,2,FALSE))</f>
        <v/>
      </c>
    </row>
    <row r="600" spans="1:36" s="3" customFormat="1" x14ac:dyDescent="0.2">
      <c r="A600" s="3" t="str">
        <f>IF(Line[DWG File Name]="","",Line[DWG File Name])</f>
        <v/>
      </c>
      <c r="B600" s="3" t="str">
        <f>IF(Line[DWG Layer Name]="","",Line[DWG Layer Name])</f>
        <v/>
      </c>
      <c r="C600" s="3" t="str">
        <f>IF(Line[DWG Handle]="","",Line[DWG Handle])</f>
        <v/>
      </c>
      <c r="D600" s="58" t="str">
        <f>IF(Line[Approx Centroid X]="","",Line[Approx Centroid X])</f>
        <v/>
      </c>
      <c r="E600" s="58" t="str">
        <f>IF(Line[Approx Centroid Y]="","",Line[Approx Centroid Y])</f>
        <v/>
      </c>
      <c r="F600" s="3" t="str">
        <f>IF(Line[Replacement Asset]="","",Line[Replacement Asset])</f>
        <v/>
      </c>
      <c r="G600" s="3" t="str">
        <f>IF(Line[Asset ID]="","",UPPER(Line[Asset ID]))</f>
        <v/>
      </c>
      <c r="H600" s="3" t="str">
        <f>IF(Line[Asset Group]="","",VLOOKUP(Line[Asset Group],asset_grp_line,4,FALSE))</f>
        <v/>
      </c>
      <c r="I600" s="3" t="str">
        <f>IF(Line[Asset Group]="","",VLOOKUP(Line[Asset Group],asset_grp_line,2,FALSE))</f>
        <v/>
      </c>
      <c r="J600" s="3" t="str">
        <f>IF(Line[Asset Group]="","",VLOOKUP(Line[Asset Group],asset_grp_line,3,FALSE))</f>
        <v/>
      </c>
      <c r="K600" s="3" t="str">
        <f>IF(Line[Asset Group]="","",VLOOKUP(Line[Asset Type],type_master_list,2,FALSE))</f>
        <v/>
      </c>
      <c r="L600" s="3" t="str">
        <f>IF(Line[Asset Name]="","",PROPER(Line[Asset Name]))</f>
        <v/>
      </c>
      <c r="M600" s="11" t="str">
        <f>IF(Line[Install Date]="","",(Line[Install Date]))</f>
        <v/>
      </c>
      <c r="N600" s="3" t="str">
        <f>IF(Line[Note]="","",PROPER(Line[Note]))</f>
        <v/>
      </c>
      <c r="O600" s="3" t="str">
        <f>IF(Line[Resource Consent Number]="","",UPPER(Line[Resource Consent Number]))</f>
        <v/>
      </c>
      <c r="P600" s="53" t="str">
        <f>IF(Line[Asset Unit Cost]="","",Line[Asset Unit Cost])</f>
        <v/>
      </c>
      <c r="Q600" s="3" t="str">
        <f>IF(Line[Added By]="","",UPPER(Line[Added By]))</f>
        <v/>
      </c>
      <c r="R600" s="11" t="str">
        <f>IF(Line[Added Date]="","",(Line[Added Date]))</f>
        <v/>
      </c>
      <c r="S600" s="3" t="str">
        <f>IF(Line[Z COORD]="","",PROPER(Line[Z COORD]))</f>
        <v/>
      </c>
      <c r="T600" s="3" t="str">
        <f>IF(Line[Asset Description]="","",PROPER(Line[Asset Description]))</f>
        <v/>
      </c>
      <c r="U600" s="3" t="str">
        <f>IF(Line[Asset Group]="","",VLOOKUP(Line[Wall SubType],subdom_master_gdb,2,FALSE))</f>
        <v/>
      </c>
      <c r="V600" s="3" t="str">
        <f>IF(Line[Asset Group]="","",VLOOKUP(Line[Material],material_master,2,FALSE))</f>
        <v/>
      </c>
      <c r="W600" s="3" t="str">
        <f>IF(Line[Height m]="","",Line[Height m])</f>
        <v/>
      </c>
      <c r="X600" s="3" t="str">
        <f>IF(Line[Length m]="","",Line[Length m])</f>
        <v/>
      </c>
      <c r="Y600" s="3" t="str">
        <f>IF(Line[Width m]="","",Line[Width m])</f>
        <v/>
      </c>
      <c r="Z600" s="3" t="str">
        <f>IF(Line[Asset Group]="","",VLOOKUP(Line[Purpose],f_g_function,2,FALSE))</f>
        <v/>
      </c>
      <c r="AA600" s="3" t="str">
        <f>IF(Line[Asset Group]="","",VLOOKUP(Line[Post Material],material_master,2,FALSE))</f>
        <v/>
      </c>
      <c r="AB600" s="3" t="str">
        <f>IF(Line[Pipe Diameter mm]="","",Line[Pipe Diameter mm])</f>
        <v/>
      </c>
      <c r="AC600" s="3" t="str">
        <f>IF(Line[Asset Group]="","",VLOOKUP(Line[Pipe Material],irrigation_pipe_material,2,FALSE))</f>
        <v/>
      </c>
      <c r="AD600" s="3" t="str">
        <f>IF(Line[Asset Group]="","",VLOOKUP(Line[System],irrigation_system,2,FALSE))</f>
        <v/>
      </c>
      <c r="AE600" s="3" t="str">
        <f>IF(Line[Asset Group]="","",VLOOKUP(Line[Status],irrigation_status,2,FALSE))</f>
        <v/>
      </c>
      <c r="AF600" s="3" t="str">
        <f>IF(Line[Asset Group]="","",VLOOKUP(Line[Surface],subdom_master_gdb,2,FALSE))</f>
        <v/>
      </c>
      <c r="AG600" s="3" t="str">
        <f>IF(Line[Surface Layer Depth mm]="","",Line[Surface Layer Depth mm])</f>
        <v/>
      </c>
      <c r="AH600" s="3" t="str">
        <f>IF(Line[Av Width m]="","",Line[Av Width m])</f>
        <v/>
      </c>
      <c r="AI600" s="3" t="str">
        <f>IF(Line[Asset Group]="","",VLOOKUP(Line[Cycle],yes_no,2,FALSE))</f>
        <v/>
      </c>
      <c r="AJ600" s="3" t="str">
        <f>IF(Line[Asset Group]="","",VLOOKUP(Line[Species],hedge_species,2,FALSE))</f>
        <v/>
      </c>
    </row>
    <row r="601" spans="1:36" s="3" customFormat="1" x14ac:dyDescent="0.2">
      <c r="A601" s="3" t="str">
        <f>IF(Line[DWG File Name]="","",Line[DWG File Name])</f>
        <v/>
      </c>
      <c r="B601" s="3" t="str">
        <f>IF(Line[DWG Layer Name]="","",Line[DWG Layer Name])</f>
        <v/>
      </c>
      <c r="C601" s="3" t="str">
        <f>IF(Line[DWG Handle]="","",Line[DWG Handle])</f>
        <v/>
      </c>
      <c r="D601" s="58" t="str">
        <f>IF(Line[Approx Centroid X]="","",Line[Approx Centroid X])</f>
        <v/>
      </c>
      <c r="E601" s="58" t="str">
        <f>IF(Line[Approx Centroid Y]="","",Line[Approx Centroid Y])</f>
        <v/>
      </c>
      <c r="F601" s="3" t="str">
        <f>IF(Line[Replacement Asset]="","",Line[Replacement Asset])</f>
        <v/>
      </c>
      <c r="G601" s="3" t="str">
        <f>IF(Line[Asset ID]="","",UPPER(Line[Asset ID]))</f>
        <v/>
      </c>
      <c r="H601" s="3" t="str">
        <f>IF(Line[Asset Group]="","",VLOOKUP(Line[Asset Group],asset_grp_line,4,FALSE))</f>
        <v/>
      </c>
      <c r="I601" s="3" t="str">
        <f>IF(Line[Asset Group]="","",VLOOKUP(Line[Asset Group],asset_grp_line,2,FALSE))</f>
        <v/>
      </c>
      <c r="J601" s="3" t="str">
        <f>IF(Line[Asset Group]="","",VLOOKUP(Line[Asset Group],asset_grp_line,3,FALSE))</f>
        <v/>
      </c>
      <c r="K601" s="3" t="str">
        <f>IF(Line[Asset Group]="","",VLOOKUP(Line[Asset Type],type_master_list,2,FALSE))</f>
        <v/>
      </c>
      <c r="L601" s="3" t="str">
        <f>IF(Line[Asset Name]="","",PROPER(Line[Asset Name]))</f>
        <v/>
      </c>
      <c r="M601" s="11" t="str">
        <f>IF(Line[Install Date]="","",(Line[Install Date]))</f>
        <v/>
      </c>
      <c r="N601" s="3" t="str">
        <f>IF(Line[Note]="","",PROPER(Line[Note]))</f>
        <v/>
      </c>
      <c r="O601" s="3" t="str">
        <f>IF(Line[Resource Consent Number]="","",UPPER(Line[Resource Consent Number]))</f>
        <v/>
      </c>
      <c r="P601" s="53" t="str">
        <f>IF(Line[Asset Unit Cost]="","",Line[Asset Unit Cost])</f>
        <v/>
      </c>
      <c r="Q601" s="3" t="str">
        <f>IF(Line[Added By]="","",UPPER(Line[Added By]))</f>
        <v/>
      </c>
      <c r="R601" s="11" t="str">
        <f>IF(Line[Added Date]="","",(Line[Added Date]))</f>
        <v/>
      </c>
      <c r="S601" s="3" t="str">
        <f>IF(Line[Z COORD]="","",PROPER(Line[Z COORD]))</f>
        <v/>
      </c>
      <c r="T601" s="3" t="str">
        <f>IF(Line[Asset Description]="","",PROPER(Line[Asset Description]))</f>
        <v/>
      </c>
      <c r="U601" s="3" t="str">
        <f>IF(Line[Asset Group]="","",VLOOKUP(Line[Wall SubType],subdom_master_gdb,2,FALSE))</f>
        <v/>
      </c>
      <c r="V601" s="3" t="str">
        <f>IF(Line[Asset Group]="","",VLOOKUP(Line[Material],material_master,2,FALSE))</f>
        <v/>
      </c>
      <c r="W601" s="3" t="str">
        <f>IF(Line[Height m]="","",Line[Height m])</f>
        <v/>
      </c>
      <c r="X601" s="3" t="str">
        <f>IF(Line[Length m]="","",Line[Length m])</f>
        <v/>
      </c>
      <c r="Y601" s="3" t="str">
        <f>IF(Line[Width m]="","",Line[Width m])</f>
        <v/>
      </c>
      <c r="Z601" s="3" t="str">
        <f>IF(Line[Asset Group]="","",VLOOKUP(Line[Purpose],f_g_function,2,FALSE))</f>
        <v/>
      </c>
      <c r="AA601" s="3" t="str">
        <f>IF(Line[Asset Group]="","",VLOOKUP(Line[Post Material],material_master,2,FALSE))</f>
        <v/>
      </c>
      <c r="AB601" s="3" t="str">
        <f>IF(Line[Pipe Diameter mm]="","",Line[Pipe Diameter mm])</f>
        <v/>
      </c>
      <c r="AC601" s="3" t="str">
        <f>IF(Line[Asset Group]="","",VLOOKUP(Line[Pipe Material],irrigation_pipe_material,2,FALSE))</f>
        <v/>
      </c>
      <c r="AD601" s="3" t="str">
        <f>IF(Line[Asset Group]="","",VLOOKUP(Line[System],irrigation_system,2,FALSE))</f>
        <v/>
      </c>
      <c r="AE601" s="3" t="str">
        <f>IF(Line[Asset Group]="","",VLOOKUP(Line[Status],irrigation_status,2,FALSE))</f>
        <v/>
      </c>
      <c r="AF601" s="3" t="str">
        <f>IF(Line[Asset Group]="","",VLOOKUP(Line[Surface],subdom_master_gdb,2,FALSE))</f>
        <v/>
      </c>
      <c r="AG601" s="3" t="str">
        <f>IF(Line[Surface Layer Depth mm]="","",Line[Surface Layer Depth mm])</f>
        <v/>
      </c>
      <c r="AH601" s="3" t="str">
        <f>IF(Line[Av Width m]="","",Line[Av Width m])</f>
        <v/>
      </c>
      <c r="AI601" s="3" t="str">
        <f>IF(Line[Asset Group]="","",VLOOKUP(Line[Cycle],yes_no,2,FALSE))</f>
        <v/>
      </c>
      <c r="AJ601" s="3" t="str">
        <f>IF(Line[Asset Group]="","",VLOOKUP(Line[Species],hedge_species,2,FALSE))</f>
        <v/>
      </c>
    </row>
    <row r="602" spans="1:36" s="3" customFormat="1" x14ac:dyDescent="0.2">
      <c r="A602" s="3" t="str">
        <f>IF(Line[DWG File Name]="","",Line[DWG File Name])</f>
        <v/>
      </c>
      <c r="B602" s="3" t="str">
        <f>IF(Line[DWG Layer Name]="","",Line[DWG Layer Name])</f>
        <v/>
      </c>
      <c r="C602" s="3" t="str">
        <f>IF(Line[DWG Handle]="","",Line[DWG Handle])</f>
        <v/>
      </c>
      <c r="D602" s="58" t="str">
        <f>IF(Line[Approx Centroid X]="","",Line[Approx Centroid X])</f>
        <v/>
      </c>
      <c r="E602" s="58" t="str">
        <f>IF(Line[Approx Centroid Y]="","",Line[Approx Centroid Y])</f>
        <v/>
      </c>
      <c r="F602" s="3" t="str">
        <f>IF(Line[Replacement Asset]="","",Line[Replacement Asset])</f>
        <v/>
      </c>
      <c r="G602" s="3" t="str">
        <f>IF(Line[Asset ID]="","",UPPER(Line[Asset ID]))</f>
        <v/>
      </c>
      <c r="H602" s="3" t="str">
        <f>IF(Line[Asset Group]="","",VLOOKUP(Line[Asset Group],asset_grp_line,4,FALSE))</f>
        <v/>
      </c>
      <c r="I602" s="3" t="str">
        <f>IF(Line[Asset Group]="","",VLOOKUP(Line[Asset Group],asset_grp_line,2,FALSE))</f>
        <v/>
      </c>
      <c r="J602" s="3" t="str">
        <f>IF(Line[Asset Group]="","",VLOOKUP(Line[Asset Group],asset_grp_line,3,FALSE))</f>
        <v/>
      </c>
      <c r="K602" s="3" t="str">
        <f>IF(Line[Asset Group]="","",VLOOKUP(Line[Asset Type],type_master_list,2,FALSE))</f>
        <v/>
      </c>
      <c r="L602" s="3" t="str">
        <f>IF(Line[Asset Name]="","",PROPER(Line[Asset Name]))</f>
        <v/>
      </c>
      <c r="M602" s="11" t="str">
        <f>IF(Line[Install Date]="","",(Line[Install Date]))</f>
        <v/>
      </c>
      <c r="N602" s="3" t="str">
        <f>IF(Line[Note]="","",PROPER(Line[Note]))</f>
        <v/>
      </c>
      <c r="O602" s="3" t="str">
        <f>IF(Line[Resource Consent Number]="","",UPPER(Line[Resource Consent Number]))</f>
        <v/>
      </c>
      <c r="P602" s="53" t="str">
        <f>IF(Line[Asset Unit Cost]="","",Line[Asset Unit Cost])</f>
        <v/>
      </c>
      <c r="Q602" s="3" t="str">
        <f>IF(Line[Added By]="","",UPPER(Line[Added By]))</f>
        <v/>
      </c>
      <c r="R602" s="11" t="str">
        <f>IF(Line[Added Date]="","",(Line[Added Date]))</f>
        <v/>
      </c>
      <c r="S602" s="3" t="str">
        <f>IF(Line[Z COORD]="","",PROPER(Line[Z COORD]))</f>
        <v/>
      </c>
      <c r="T602" s="3" t="str">
        <f>IF(Line[Asset Description]="","",PROPER(Line[Asset Description]))</f>
        <v/>
      </c>
      <c r="U602" s="3" t="str">
        <f>IF(Line[Asset Group]="","",VLOOKUP(Line[Wall SubType],subdom_master_gdb,2,FALSE))</f>
        <v/>
      </c>
      <c r="V602" s="3" t="str">
        <f>IF(Line[Asset Group]="","",VLOOKUP(Line[Material],material_master,2,FALSE))</f>
        <v/>
      </c>
      <c r="W602" s="3" t="str">
        <f>IF(Line[Height m]="","",Line[Height m])</f>
        <v/>
      </c>
      <c r="X602" s="3" t="str">
        <f>IF(Line[Length m]="","",Line[Length m])</f>
        <v/>
      </c>
      <c r="Y602" s="3" t="str">
        <f>IF(Line[Width m]="","",Line[Width m])</f>
        <v/>
      </c>
      <c r="Z602" s="3" t="str">
        <f>IF(Line[Asset Group]="","",VLOOKUP(Line[Purpose],f_g_function,2,FALSE))</f>
        <v/>
      </c>
      <c r="AA602" s="3" t="str">
        <f>IF(Line[Asset Group]="","",VLOOKUP(Line[Post Material],material_master,2,FALSE))</f>
        <v/>
      </c>
      <c r="AB602" s="3" t="str">
        <f>IF(Line[Pipe Diameter mm]="","",Line[Pipe Diameter mm])</f>
        <v/>
      </c>
      <c r="AC602" s="3" t="str">
        <f>IF(Line[Asset Group]="","",VLOOKUP(Line[Pipe Material],irrigation_pipe_material,2,FALSE))</f>
        <v/>
      </c>
      <c r="AD602" s="3" t="str">
        <f>IF(Line[Asset Group]="","",VLOOKUP(Line[System],irrigation_system,2,FALSE))</f>
        <v/>
      </c>
      <c r="AE602" s="3" t="str">
        <f>IF(Line[Asset Group]="","",VLOOKUP(Line[Status],irrigation_status,2,FALSE))</f>
        <v/>
      </c>
      <c r="AF602" s="3" t="str">
        <f>IF(Line[Asset Group]="","",VLOOKUP(Line[Surface],subdom_master_gdb,2,FALSE))</f>
        <v/>
      </c>
      <c r="AG602" s="3" t="str">
        <f>IF(Line[Surface Layer Depth mm]="","",Line[Surface Layer Depth mm])</f>
        <v/>
      </c>
      <c r="AH602" s="3" t="str">
        <f>IF(Line[Av Width m]="","",Line[Av Width m])</f>
        <v/>
      </c>
      <c r="AI602" s="3" t="str">
        <f>IF(Line[Asset Group]="","",VLOOKUP(Line[Cycle],yes_no,2,FALSE))</f>
        <v/>
      </c>
      <c r="AJ602" s="3" t="str">
        <f>IF(Line[Asset Group]="","",VLOOKUP(Line[Species],hedge_species,2,FALSE))</f>
        <v/>
      </c>
    </row>
    <row r="603" spans="1:36" s="3" customFormat="1" x14ac:dyDescent="0.2">
      <c r="A603" s="3" t="str">
        <f>IF(Line[DWG File Name]="","",Line[DWG File Name])</f>
        <v/>
      </c>
      <c r="B603" s="3" t="str">
        <f>IF(Line[DWG Layer Name]="","",Line[DWG Layer Name])</f>
        <v/>
      </c>
      <c r="C603" s="3" t="str">
        <f>IF(Line[DWG Handle]="","",Line[DWG Handle])</f>
        <v/>
      </c>
      <c r="D603" s="58" t="str">
        <f>IF(Line[Approx Centroid X]="","",Line[Approx Centroid X])</f>
        <v/>
      </c>
      <c r="E603" s="58" t="str">
        <f>IF(Line[Approx Centroid Y]="","",Line[Approx Centroid Y])</f>
        <v/>
      </c>
      <c r="F603" s="3" t="str">
        <f>IF(Line[Replacement Asset]="","",Line[Replacement Asset])</f>
        <v/>
      </c>
      <c r="G603" s="3" t="str">
        <f>IF(Line[Asset ID]="","",UPPER(Line[Asset ID]))</f>
        <v/>
      </c>
      <c r="H603" s="3" t="str">
        <f>IF(Line[Asset Group]="","",VLOOKUP(Line[Asset Group],asset_grp_line,4,FALSE))</f>
        <v/>
      </c>
      <c r="I603" s="3" t="str">
        <f>IF(Line[Asset Group]="","",VLOOKUP(Line[Asset Group],asset_grp_line,2,FALSE))</f>
        <v/>
      </c>
      <c r="J603" s="3" t="str">
        <f>IF(Line[Asset Group]="","",VLOOKUP(Line[Asset Group],asset_grp_line,3,FALSE))</f>
        <v/>
      </c>
      <c r="K603" s="3" t="str">
        <f>IF(Line[Asset Group]="","",VLOOKUP(Line[Asset Type],type_master_list,2,FALSE))</f>
        <v/>
      </c>
      <c r="L603" s="3" t="str">
        <f>IF(Line[Asset Name]="","",PROPER(Line[Asset Name]))</f>
        <v/>
      </c>
      <c r="M603" s="11" t="str">
        <f>IF(Line[Install Date]="","",(Line[Install Date]))</f>
        <v/>
      </c>
      <c r="N603" s="3" t="str">
        <f>IF(Line[Note]="","",PROPER(Line[Note]))</f>
        <v/>
      </c>
      <c r="O603" s="3" t="str">
        <f>IF(Line[Resource Consent Number]="","",UPPER(Line[Resource Consent Number]))</f>
        <v/>
      </c>
      <c r="P603" s="53" t="str">
        <f>IF(Line[Asset Unit Cost]="","",Line[Asset Unit Cost])</f>
        <v/>
      </c>
      <c r="Q603" s="3" t="str">
        <f>IF(Line[Added By]="","",UPPER(Line[Added By]))</f>
        <v/>
      </c>
      <c r="R603" s="11" t="str">
        <f>IF(Line[Added Date]="","",(Line[Added Date]))</f>
        <v/>
      </c>
      <c r="S603" s="3" t="str">
        <f>IF(Line[Z COORD]="","",PROPER(Line[Z COORD]))</f>
        <v/>
      </c>
      <c r="T603" s="3" t="str">
        <f>IF(Line[Asset Description]="","",PROPER(Line[Asset Description]))</f>
        <v/>
      </c>
      <c r="U603" s="3" t="str">
        <f>IF(Line[Asset Group]="","",VLOOKUP(Line[Wall SubType],subdom_master_gdb,2,FALSE))</f>
        <v/>
      </c>
      <c r="V603" s="3" t="str">
        <f>IF(Line[Asset Group]="","",VLOOKUP(Line[Material],material_master,2,FALSE))</f>
        <v/>
      </c>
      <c r="W603" s="3" t="str">
        <f>IF(Line[Height m]="","",Line[Height m])</f>
        <v/>
      </c>
      <c r="X603" s="3" t="str">
        <f>IF(Line[Length m]="","",Line[Length m])</f>
        <v/>
      </c>
      <c r="Y603" s="3" t="str">
        <f>IF(Line[Width m]="","",Line[Width m])</f>
        <v/>
      </c>
      <c r="Z603" s="3" t="str">
        <f>IF(Line[Asset Group]="","",VLOOKUP(Line[Purpose],f_g_function,2,FALSE))</f>
        <v/>
      </c>
      <c r="AA603" s="3" t="str">
        <f>IF(Line[Asset Group]="","",VLOOKUP(Line[Post Material],material_master,2,FALSE))</f>
        <v/>
      </c>
      <c r="AB603" s="3" t="str">
        <f>IF(Line[Pipe Diameter mm]="","",Line[Pipe Diameter mm])</f>
        <v/>
      </c>
      <c r="AC603" s="3" t="str">
        <f>IF(Line[Asset Group]="","",VLOOKUP(Line[Pipe Material],irrigation_pipe_material,2,FALSE))</f>
        <v/>
      </c>
      <c r="AD603" s="3" t="str">
        <f>IF(Line[Asset Group]="","",VLOOKUP(Line[System],irrigation_system,2,FALSE))</f>
        <v/>
      </c>
      <c r="AE603" s="3" t="str">
        <f>IF(Line[Asset Group]="","",VLOOKUP(Line[Status],irrigation_status,2,FALSE))</f>
        <v/>
      </c>
      <c r="AF603" s="3" t="str">
        <f>IF(Line[Asset Group]="","",VLOOKUP(Line[Surface],subdom_master_gdb,2,FALSE))</f>
        <v/>
      </c>
      <c r="AG603" s="3" t="str">
        <f>IF(Line[Surface Layer Depth mm]="","",Line[Surface Layer Depth mm])</f>
        <v/>
      </c>
      <c r="AH603" s="3" t="str">
        <f>IF(Line[Av Width m]="","",Line[Av Width m])</f>
        <v/>
      </c>
      <c r="AI603" s="3" t="str">
        <f>IF(Line[Asset Group]="","",VLOOKUP(Line[Cycle],yes_no,2,FALSE))</f>
        <v/>
      </c>
      <c r="AJ603" s="3" t="str">
        <f>IF(Line[Asset Group]="","",VLOOKUP(Line[Species],hedge_species,2,FALSE))</f>
        <v/>
      </c>
    </row>
    <row r="604" spans="1:36" s="3" customFormat="1" x14ac:dyDescent="0.2">
      <c r="A604" s="3" t="str">
        <f>IF(Line[DWG File Name]="","",Line[DWG File Name])</f>
        <v/>
      </c>
      <c r="B604" s="3" t="str">
        <f>IF(Line[DWG Layer Name]="","",Line[DWG Layer Name])</f>
        <v/>
      </c>
      <c r="C604" s="3" t="str">
        <f>IF(Line[DWG Handle]="","",Line[DWG Handle])</f>
        <v/>
      </c>
      <c r="D604" s="58" t="str">
        <f>IF(Line[Approx Centroid X]="","",Line[Approx Centroid X])</f>
        <v/>
      </c>
      <c r="E604" s="58" t="str">
        <f>IF(Line[Approx Centroid Y]="","",Line[Approx Centroid Y])</f>
        <v/>
      </c>
      <c r="F604" s="3" t="str">
        <f>IF(Line[Replacement Asset]="","",Line[Replacement Asset])</f>
        <v/>
      </c>
      <c r="G604" s="3" t="str">
        <f>IF(Line[Asset ID]="","",UPPER(Line[Asset ID]))</f>
        <v/>
      </c>
      <c r="H604" s="3" t="str">
        <f>IF(Line[Asset Group]="","",VLOOKUP(Line[Asset Group],asset_grp_line,4,FALSE))</f>
        <v/>
      </c>
      <c r="I604" s="3" t="str">
        <f>IF(Line[Asset Group]="","",VLOOKUP(Line[Asset Group],asset_grp_line,2,FALSE))</f>
        <v/>
      </c>
      <c r="J604" s="3" t="str">
        <f>IF(Line[Asset Group]="","",VLOOKUP(Line[Asset Group],asset_grp_line,3,FALSE))</f>
        <v/>
      </c>
      <c r="K604" s="3" t="str">
        <f>IF(Line[Asset Group]="","",VLOOKUP(Line[Asset Type],type_master_list,2,FALSE))</f>
        <v/>
      </c>
      <c r="L604" s="3" t="str">
        <f>IF(Line[Asset Name]="","",PROPER(Line[Asset Name]))</f>
        <v/>
      </c>
      <c r="M604" s="11" t="str">
        <f>IF(Line[Install Date]="","",(Line[Install Date]))</f>
        <v/>
      </c>
      <c r="N604" s="3" t="str">
        <f>IF(Line[Note]="","",PROPER(Line[Note]))</f>
        <v/>
      </c>
      <c r="O604" s="3" t="str">
        <f>IF(Line[Resource Consent Number]="","",UPPER(Line[Resource Consent Number]))</f>
        <v/>
      </c>
      <c r="P604" s="53" t="str">
        <f>IF(Line[Asset Unit Cost]="","",Line[Asset Unit Cost])</f>
        <v/>
      </c>
      <c r="Q604" s="3" t="str">
        <f>IF(Line[Added By]="","",UPPER(Line[Added By]))</f>
        <v/>
      </c>
      <c r="R604" s="11" t="str">
        <f>IF(Line[Added Date]="","",(Line[Added Date]))</f>
        <v/>
      </c>
      <c r="S604" s="3" t="str">
        <f>IF(Line[Z COORD]="","",PROPER(Line[Z COORD]))</f>
        <v/>
      </c>
      <c r="T604" s="3" t="str">
        <f>IF(Line[Asset Description]="","",PROPER(Line[Asset Description]))</f>
        <v/>
      </c>
      <c r="U604" s="3" t="str">
        <f>IF(Line[Asset Group]="","",VLOOKUP(Line[Wall SubType],subdom_master_gdb,2,FALSE))</f>
        <v/>
      </c>
      <c r="V604" s="3" t="str">
        <f>IF(Line[Asset Group]="","",VLOOKUP(Line[Material],material_master,2,FALSE))</f>
        <v/>
      </c>
      <c r="W604" s="3" t="str">
        <f>IF(Line[Height m]="","",Line[Height m])</f>
        <v/>
      </c>
      <c r="X604" s="3" t="str">
        <f>IF(Line[Length m]="","",Line[Length m])</f>
        <v/>
      </c>
      <c r="Y604" s="3" t="str">
        <f>IF(Line[Width m]="","",Line[Width m])</f>
        <v/>
      </c>
      <c r="Z604" s="3" t="str">
        <f>IF(Line[Asset Group]="","",VLOOKUP(Line[Purpose],f_g_function,2,FALSE))</f>
        <v/>
      </c>
      <c r="AA604" s="3" t="str">
        <f>IF(Line[Asset Group]="","",VLOOKUP(Line[Post Material],material_master,2,FALSE))</f>
        <v/>
      </c>
      <c r="AB604" s="3" t="str">
        <f>IF(Line[Pipe Diameter mm]="","",Line[Pipe Diameter mm])</f>
        <v/>
      </c>
      <c r="AC604" s="3" t="str">
        <f>IF(Line[Asset Group]="","",VLOOKUP(Line[Pipe Material],irrigation_pipe_material,2,FALSE))</f>
        <v/>
      </c>
      <c r="AD604" s="3" t="str">
        <f>IF(Line[Asset Group]="","",VLOOKUP(Line[System],irrigation_system,2,FALSE))</f>
        <v/>
      </c>
      <c r="AE604" s="3" t="str">
        <f>IF(Line[Asset Group]="","",VLOOKUP(Line[Status],irrigation_status,2,FALSE))</f>
        <v/>
      </c>
      <c r="AF604" s="3" t="str">
        <f>IF(Line[Asset Group]="","",VLOOKUP(Line[Surface],subdom_master_gdb,2,FALSE))</f>
        <v/>
      </c>
      <c r="AG604" s="3" t="str">
        <f>IF(Line[Surface Layer Depth mm]="","",Line[Surface Layer Depth mm])</f>
        <v/>
      </c>
      <c r="AH604" s="3" t="str">
        <f>IF(Line[Av Width m]="","",Line[Av Width m])</f>
        <v/>
      </c>
      <c r="AI604" s="3" t="str">
        <f>IF(Line[Asset Group]="","",VLOOKUP(Line[Cycle],yes_no,2,FALSE))</f>
        <v/>
      </c>
      <c r="AJ604" s="3" t="str">
        <f>IF(Line[Asset Group]="","",VLOOKUP(Line[Species],hedge_species,2,FALSE))</f>
        <v/>
      </c>
    </row>
    <row r="605" spans="1:36" s="3" customFormat="1" x14ac:dyDescent="0.2">
      <c r="A605" s="3" t="str">
        <f>IF(Line[DWG File Name]="","",Line[DWG File Name])</f>
        <v/>
      </c>
      <c r="B605" s="3" t="str">
        <f>IF(Line[DWG Layer Name]="","",Line[DWG Layer Name])</f>
        <v/>
      </c>
      <c r="C605" s="3" t="str">
        <f>IF(Line[DWG Handle]="","",Line[DWG Handle])</f>
        <v/>
      </c>
      <c r="D605" s="58" t="str">
        <f>IF(Line[Approx Centroid X]="","",Line[Approx Centroid X])</f>
        <v/>
      </c>
      <c r="E605" s="58" t="str">
        <f>IF(Line[Approx Centroid Y]="","",Line[Approx Centroid Y])</f>
        <v/>
      </c>
      <c r="F605" s="3" t="str">
        <f>IF(Line[Replacement Asset]="","",Line[Replacement Asset])</f>
        <v/>
      </c>
      <c r="G605" s="3" t="str">
        <f>IF(Line[Asset ID]="","",UPPER(Line[Asset ID]))</f>
        <v/>
      </c>
      <c r="H605" s="3" t="str">
        <f>IF(Line[Asset Group]="","",VLOOKUP(Line[Asset Group],asset_grp_line,4,FALSE))</f>
        <v/>
      </c>
      <c r="I605" s="3" t="str">
        <f>IF(Line[Asset Group]="","",VLOOKUP(Line[Asset Group],asset_grp_line,2,FALSE))</f>
        <v/>
      </c>
      <c r="J605" s="3" t="str">
        <f>IF(Line[Asset Group]="","",VLOOKUP(Line[Asset Group],asset_grp_line,3,FALSE))</f>
        <v/>
      </c>
      <c r="K605" s="3" t="str">
        <f>IF(Line[Asset Group]="","",VLOOKUP(Line[Asset Type],type_master_list,2,FALSE))</f>
        <v/>
      </c>
      <c r="L605" s="3" t="str">
        <f>IF(Line[Asset Name]="","",PROPER(Line[Asset Name]))</f>
        <v/>
      </c>
      <c r="M605" s="11" t="str">
        <f>IF(Line[Install Date]="","",(Line[Install Date]))</f>
        <v/>
      </c>
      <c r="N605" s="3" t="str">
        <f>IF(Line[Note]="","",PROPER(Line[Note]))</f>
        <v/>
      </c>
      <c r="O605" s="3" t="str">
        <f>IF(Line[Resource Consent Number]="","",UPPER(Line[Resource Consent Number]))</f>
        <v/>
      </c>
      <c r="P605" s="53" t="str">
        <f>IF(Line[Asset Unit Cost]="","",Line[Asset Unit Cost])</f>
        <v/>
      </c>
      <c r="Q605" s="3" t="str">
        <f>IF(Line[Added By]="","",UPPER(Line[Added By]))</f>
        <v/>
      </c>
      <c r="R605" s="11" t="str">
        <f>IF(Line[Added Date]="","",(Line[Added Date]))</f>
        <v/>
      </c>
      <c r="S605" s="3" t="str">
        <f>IF(Line[Z COORD]="","",PROPER(Line[Z COORD]))</f>
        <v/>
      </c>
      <c r="T605" s="3" t="str">
        <f>IF(Line[Asset Description]="","",PROPER(Line[Asset Description]))</f>
        <v/>
      </c>
      <c r="U605" s="3" t="str">
        <f>IF(Line[Asset Group]="","",VLOOKUP(Line[Wall SubType],subdom_master_gdb,2,FALSE))</f>
        <v/>
      </c>
      <c r="V605" s="3" t="str">
        <f>IF(Line[Asset Group]="","",VLOOKUP(Line[Material],material_master,2,FALSE))</f>
        <v/>
      </c>
      <c r="W605" s="3" t="str">
        <f>IF(Line[Height m]="","",Line[Height m])</f>
        <v/>
      </c>
      <c r="X605" s="3" t="str">
        <f>IF(Line[Length m]="","",Line[Length m])</f>
        <v/>
      </c>
      <c r="Y605" s="3" t="str">
        <f>IF(Line[Width m]="","",Line[Width m])</f>
        <v/>
      </c>
      <c r="Z605" s="3" t="str">
        <f>IF(Line[Asset Group]="","",VLOOKUP(Line[Purpose],f_g_function,2,FALSE))</f>
        <v/>
      </c>
      <c r="AA605" s="3" t="str">
        <f>IF(Line[Asset Group]="","",VLOOKUP(Line[Post Material],material_master,2,FALSE))</f>
        <v/>
      </c>
      <c r="AB605" s="3" t="str">
        <f>IF(Line[Pipe Diameter mm]="","",Line[Pipe Diameter mm])</f>
        <v/>
      </c>
      <c r="AC605" s="3" t="str">
        <f>IF(Line[Asset Group]="","",VLOOKUP(Line[Pipe Material],irrigation_pipe_material,2,FALSE))</f>
        <v/>
      </c>
      <c r="AD605" s="3" t="str">
        <f>IF(Line[Asset Group]="","",VLOOKUP(Line[System],irrigation_system,2,FALSE))</f>
        <v/>
      </c>
      <c r="AE605" s="3" t="str">
        <f>IF(Line[Asset Group]="","",VLOOKUP(Line[Status],irrigation_status,2,FALSE))</f>
        <v/>
      </c>
      <c r="AF605" s="3" t="str">
        <f>IF(Line[Asset Group]="","",VLOOKUP(Line[Surface],subdom_master_gdb,2,FALSE))</f>
        <v/>
      </c>
      <c r="AG605" s="3" t="str">
        <f>IF(Line[Surface Layer Depth mm]="","",Line[Surface Layer Depth mm])</f>
        <v/>
      </c>
      <c r="AH605" s="3" t="str">
        <f>IF(Line[Av Width m]="","",Line[Av Width m])</f>
        <v/>
      </c>
      <c r="AI605" s="3" t="str">
        <f>IF(Line[Asset Group]="","",VLOOKUP(Line[Cycle],yes_no,2,FALSE))</f>
        <v/>
      </c>
      <c r="AJ605" s="3" t="str">
        <f>IF(Line[Asset Group]="","",VLOOKUP(Line[Species],hedge_species,2,FALSE))</f>
        <v/>
      </c>
    </row>
    <row r="606" spans="1:36" s="3" customFormat="1" x14ac:dyDescent="0.2">
      <c r="A606" s="3" t="str">
        <f>IF(Line[DWG File Name]="","",Line[DWG File Name])</f>
        <v/>
      </c>
      <c r="B606" s="3" t="str">
        <f>IF(Line[DWG Layer Name]="","",Line[DWG Layer Name])</f>
        <v/>
      </c>
      <c r="C606" s="3" t="str">
        <f>IF(Line[DWG Handle]="","",Line[DWG Handle])</f>
        <v/>
      </c>
      <c r="D606" s="58" t="str">
        <f>IF(Line[Approx Centroid X]="","",Line[Approx Centroid X])</f>
        <v/>
      </c>
      <c r="E606" s="58" t="str">
        <f>IF(Line[Approx Centroid Y]="","",Line[Approx Centroid Y])</f>
        <v/>
      </c>
      <c r="F606" s="3" t="str">
        <f>IF(Line[Replacement Asset]="","",Line[Replacement Asset])</f>
        <v/>
      </c>
      <c r="G606" s="3" t="str">
        <f>IF(Line[Asset ID]="","",UPPER(Line[Asset ID]))</f>
        <v/>
      </c>
      <c r="H606" s="3" t="str">
        <f>IF(Line[Asset Group]="","",VLOOKUP(Line[Asset Group],asset_grp_line,4,FALSE))</f>
        <v/>
      </c>
      <c r="I606" s="3" t="str">
        <f>IF(Line[Asset Group]="","",VLOOKUP(Line[Asset Group],asset_grp_line,2,FALSE))</f>
        <v/>
      </c>
      <c r="J606" s="3" t="str">
        <f>IF(Line[Asset Group]="","",VLOOKUP(Line[Asset Group],asset_grp_line,3,FALSE))</f>
        <v/>
      </c>
      <c r="K606" s="3" t="str">
        <f>IF(Line[Asset Group]="","",VLOOKUP(Line[Asset Type],type_master_list,2,FALSE))</f>
        <v/>
      </c>
      <c r="L606" s="3" t="str">
        <f>IF(Line[Asset Name]="","",PROPER(Line[Asset Name]))</f>
        <v/>
      </c>
      <c r="M606" s="11" t="str">
        <f>IF(Line[Install Date]="","",(Line[Install Date]))</f>
        <v/>
      </c>
      <c r="N606" s="3" t="str">
        <f>IF(Line[Note]="","",PROPER(Line[Note]))</f>
        <v/>
      </c>
      <c r="O606" s="3" t="str">
        <f>IF(Line[Resource Consent Number]="","",UPPER(Line[Resource Consent Number]))</f>
        <v/>
      </c>
      <c r="P606" s="53" t="str">
        <f>IF(Line[Asset Unit Cost]="","",Line[Asset Unit Cost])</f>
        <v/>
      </c>
      <c r="Q606" s="3" t="str">
        <f>IF(Line[Added By]="","",UPPER(Line[Added By]))</f>
        <v/>
      </c>
      <c r="R606" s="11" t="str">
        <f>IF(Line[Added Date]="","",(Line[Added Date]))</f>
        <v/>
      </c>
      <c r="S606" s="3" t="str">
        <f>IF(Line[Z COORD]="","",PROPER(Line[Z COORD]))</f>
        <v/>
      </c>
      <c r="T606" s="3" t="str">
        <f>IF(Line[Asset Description]="","",PROPER(Line[Asset Description]))</f>
        <v/>
      </c>
      <c r="U606" s="3" t="str">
        <f>IF(Line[Asset Group]="","",VLOOKUP(Line[Wall SubType],subdom_master_gdb,2,FALSE))</f>
        <v/>
      </c>
      <c r="V606" s="3" t="str">
        <f>IF(Line[Asset Group]="","",VLOOKUP(Line[Material],material_master,2,FALSE))</f>
        <v/>
      </c>
      <c r="W606" s="3" t="str">
        <f>IF(Line[Height m]="","",Line[Height m])</f>
        <v/>
      </c>
      <c r="X606" s="3" t="str">
        <f>IF(Line[Length m]="","",Line[Length m])</f>
        <v/>
      </c>
      <c r="Y606" s="3" t="str">
        <f>IF(Line[Width m]="","",Line[Width m])</f>
        <v/>
      </c>
      <c r="Z606" s="3" t="str">
        <f>IF(Line[Asset Group]="","",VLOOKUP(Line[Purpose],f_g_function,2,FALSE))</f>
        <v/>
      </c>
      <c r="AA606" s="3" t="str">
        <f>IF(Line[Asset Group]="","",VLOOKUP(Line[Post Material],material_master,2,FALSE))</f>
        <v/>
      </c>
      <c r="AB606" s="3" t="str">
        <f>IF(Line[Pipe Diameter mm]="","",Line[Pipe Diameter mm])</f>
        <v/>
      </c>
      <c r="AC606" s="3" t="str">
        <f>IF(Line[Asset Group]="","",VLOOKUP(Line[Pipe Material],irrigation_pipe_material,2,FALSE))</f>
        <v/>
      </c>
      <c r="AD606" s="3" t="str">
        <f>IF(Line[Asset Group]="","",VLOOKUP(Line[System],irrigation_system,2,FALSE))</f>
        <v/>
      </c>
      <c r="AE606" s="3" t="str">
        <f>IF(Line[Asset Group]="","",VLOOKUP(Line[Status],irrigation_status,2,FALSE))</f>
        <v/>
      </c>
      <c r="AF606" s="3" t="str">
        <f>IF(Line[Asset Group]="","",VLOOKUP(Line[Surface],subdom_master_gdb,2,FALSE))</f>
        <v/>
      </c>
      <c r="AG606" s="3" t="str">
        <f>IF(Line[Surface Layer Depth mm]="","",Line[Surface Layer Depth mm])</f>
        <v/>
      </c>
      <c r="AH606" s="3" t="str">
        <f>IF(Line[Av Width m]="","",Line[Av Width m])</f>
        <v/>
      </c>
      <c r="AI606" s="3" t="str">
        <f>IF(Line[Asset Group]="","",VLOOKUP(Line[Cycle],yes_no,2,FALSE))</f>
        <v/>
      </c>
      <c r="AJ606" s="3" t="str">
        <f>IF(Line[Asset Group]="","",VLOOKUP(Line[Species],hedge_species,2,FALSE))</f>
        <v/>
      </c>
    </row>
    <row r="607" spans="1:36" s="3" customFormat="1" x14ac:dyDescent="0.2">
      <c r="A607" s="3" t="str">
        <f>IF(Line[DWG File Name]="","",Line[DWG File Name])</f>
        <v/>
      </c>
      <c r="B607" s="3" t="str">
        <f>IF(Line[DWG Layer Name]="","",Line[DWG Layer Name])</f>
        <v/>
      </c>
      <c r="C607" s="3" t="str">
        <f>IF(Line[DWG Handle]="","",Line[DWG Handle])</f>
        <v/>
      </c>
      <c r="D607" s="58" t="str">
        <f>IF(Line[Approx Centroid X]="","",Line[Approx Centroid X])</f>
        <v/>
      </c>
      <c r="E607" s="58" t="str">
        <f>IF(Line[Approx Centroid Y]="","",Line[Approx Centroid Y])</f>
        <v/>
      </c>
      <c r="F607" s="3" t="str">
        <f>IF(Line[Replacement Asset]="","",Line[Replacement Asset])</f>
        <v/>
      </c>
      <c r="G607" s="3" t="str">
        <f>IF(Line[Asset ID]="","",UPPER(Line[Asset ID]))</f>
        <v/>
      </c>
      <c r="H607" s="3" t="str">
        <f>IF(Line[Asset Group]="","",VLOOKUP(Line[Asset Group],asset_grp_line,4,FALSE))</f>
        <v/>
      </c>
      <c r="I607" s="3" t="str">
        <f>IF(Line[Asset Group]="","",VLOOKUP(Line[Asset Group],asset_grp_line,2,FALSE))</f>
        <v/>
      </c>
      <c r="J607" s="3" t="str">
        <f>IF(Line[Asset Group]="","",VLOOKUP(Line[Asset Group],asset_grp_line,3,FALSE))</f>
        <v/>
      </c>
      <c r="K607" s="3" t="str">
        <f>IF(Line[Asset Group]="","",VLOOKUP(Line[Asset Type],type_master_list,2,FALSE))</f>
        <v/>
      </c>
      <c r="L607" s="3" t="str">
        <f>IF(Line[Asset Name]="","",PROPER(Line[Asset Name]))</f>
        <v/>
      </c>
      <c r="M607" s="11" t="str">
        <f>IF(Line[Install Date]="","",(Line[Install Date]))</f>
        <v/>
      </c>
      <c r="N607" s="3" t="str">
        <f>IF(Line[Note]="","",PROPER(Line[Note]))</f>
        <v/>
      </c>
      <c r="O607" s="3" t="str">
        <f>IF(Line[Resource Consent Number]="","",UPPER(Line[Resource Consent Number]))</f>
        <v/>
      </c>
      <c r="P607" s="53" t="str">
        <f>IF(Line[Asset Unit Cost]="","",Line[Asset Unit Cost])</f>
        <v/>
      </c>
      <c r="Q607" s="3" t="str">
        <f>IF(Line[Added By]="","",UPPER(Line[Added By]))</f>
        <v/>
      </c>
      <c r="R607" s="11" t="str">
        <f>IF(Line[Added Date]="","",(Line[Added Date]))</f>
        <v/>
      </c>
      <c r="S607" s="3" t="str">
        <f>IF(Line[Z COORD]="","",PROPER(Line[Z COORD]))</f>
        <v/>
      </c>
      <c r="T607" s="3" t="str">
        <f>IF(Line[Asset Description]="","",PROPER(Line[Asset Description]))</f>
        <v/>
      </c>
      <c r="U607" s="3" t="str">
        <f>IF(Line[Asset Group]="","",VLOOKUP(Line[Wall SubType],subdom_master_gdb,2,FALSE))</f>
        <v/>
      </c>
      <c r="V607" s="3" t="str">
        <f>IF(Line[Asset Group]="","",VLOOKUP(Line[Material],material_master,2,FALSE))</f>
        <v/>
      </c>
      <c r="W607" s="3" t="str">
        <f>IF(Line[Height m]="","",Line[Height m])</f>
        <v/>
      </c>
      <c r="X607" s="3" t="str">
        <f>IF(Line[Length m]="","",Line[Length m])</f>
        <v/>
      </c>
      <c r="Y607" s="3" t="str">
        <f>IF(Line[Width m]="","",Line[Width m])</f>
        <v/>
      </c>
      <c r="Z607" s="3" t="str">
        <f>IF(Line[Asset Group]="","",VLOOKUP(Line[Purpose],f_g_function,2,FALSE))</f>
        <v/>
      </c>
      <c r="AA607" s="3" t="str">
        <f>IF(Line[Asset Group]="","",VLOOKUP(Line[Post Material],material_master,2,FALSE))</f>
        <v/>
      </c>
      <c r="AB607" s="3" t="str">
        <f>IF(Line[Pipe Diameter mm]="","",Line[Pipe Diameter mm])</f>
        <v/>
      </c>
      <c r="AC607" s="3" t="str">
        <f>IF(Line[Asset Group]="","",VLOOKUP(Line[Pipe Material],irrigation_pipe_material,2,FALSE))</f>
        <v/>
      </c>
      <c r="AD607" s="3" t="str">
        <f>IF(Line[Asset Group]="","",VLOOKUP(Line[System],irrigation_system,2,FALSE))</f>
        <v/>
      </c>
      <c r="AE607" s="3" t="str">
        <f>IF(Line[Asset Group]="","",VLOOKUP(Line[Status],irrigation_status,2,FALSE))</f>
        <v/>
      </c>
      <c r="AF607" s="3" t="str">
        <f>IF(Line[Asset Group]="","",VLOOKUP(Line[Surface],subdom_master_gdb,2,FALSE))</f>
        <v/>
      </c>
      <c r="AG607" s="3" t="str">
        <f>IF(Line[Surface Layer Depth mm]="","",Line[Surface Layer Depth mm])</f>
        <v/>
      </c>
      <c r="AH607" s="3" t="str">
        <f>IF(Line[Av Width m]="","",Line[Av Width m])</f>
        <v/>
      </c>
      <c r="AI607" s="3" t="str">
        <f>IF(Line[Asset Group]="","",VLOOKUP(Line[Cycle],yes_no,2,FALSE))</f>
        <v/>
      </c>
      <c r="AJ607" s="3" t="str">
        <f>IF(Line[Asset Group]="","",VLOOKUP(Line[Species],hedge_species,2,FALSE))</f>
        <v/>
      </c>
    </row>
    <row r="608" spans="1:36" s="3" customFormat="1" x14ac:dyDescent="0.2">
      <c r="A608" s="3" t="str">
        <f>IF(Line[DWG File Name]="","",Line[DWG File Name])</f>
        <v/>
      </c>
      <c r="B608" s="3" t="str">
        <f>IF(Line[DWG Layer Name]="","",Line[DWG Layer Name])</f>
        <v/>
      </c>
      <c r="C608" s="3" t="str">
        <f>IF(Line[DWG Handle]="","",Line[DWG Handle])</f>
        <v/>
      </c>
      <c r="D608" s="58" t="str">
        <f>IF(Line[Approx Centroid X]="","",Line[Approx Centroid X])</f>
        <v/>
      </c>
      <c r="E608" s="58" t="str">
        <f>IF(Line[Approx Centroid Y]="","",Line[Approx Centroid Y])</f>
        <v/>
      </c>
      <c r="F608" s="3" t="str">
        <f>IF(Line[Replacement Asset]="","",Line[Replacement Asset])</f>
        <v/>
      </c>
      <c r="G608" s="3" t="str">
        <f>IF(Line[Asset ID]="","",UPPER(Line[Asset ID]))</f>
        <v/>
      </c>
      <c r="H608" s="3" t="str">
        <f>IF(Line[Asset Group]="","",VLOOKUP(Line[Asset Group],asset_grp_line,4,FALSE))</f>
        <v/>
      </c>
      <c r="I608" s="3" t="str">
        <f>IF(Line[Asset Group]="","",VLOOKUP(Line[Asset Group],asset_grp_line,2,FALSE))</f>
        <v/>
      </c>
      <c r="J608" s="3" t="str">
        <f>IF(Line[Asset Group]="","",VLOOKUP(Line[Asset Group],asset_grp_line,3,FALSE))</f>
        <v/>
      </c>
      <c r="K608" s="3" t="str">
        <f>IF(Line[Asset Group]="","",VLOOKUP(Line[Asset Type],type_master_list,2,FALSE))</f>
        <v/>
      </c>
      <c r="L608" s="3" t="str">
        <f>IF(Line[Asset Name]="","",PROPER(Line[Asset Name]))</f>
        <v/>
      </c>
      <c r="M608" s="11" t="str">
        <f>IF(Line[Install Date]="","",(Line[Install Date]))</f>
        <v/>
      </c>
      <c r="N608" s="3" t="str">
        <f>IF(Line[Note]="","",PROPER(Line[Note]))</f>
        <v/>
      </c>
      <c r="O608" s="3" t="str">
        <f>IF(Line[Resource Consent Number]="","",UPPER(Line[Resource Consent Number]))</f>
        <v/>
      </c>
      <c r="P608" s="53" t="str">
        <f>IF(Line[Asset Unit Cost]="","",Line[Asset Unit Cost])</f>
        <v/>
      </c>
      <c r="Q608" s="3" t="str">
        <f>IF(Line[Added By]="","",UPPER(Line[Added By]))</f>
        <v/>
      </c>
      <c r="R608" s="11" t="str">
        <f>IF(Line[Added Date]="","",(Line[Added Date]))</f>
        <v/>
      </c>
      <c r="S608" s="3" t="str">
        <f>IF(Line[Z COORD]="","",PROPER(Line[Z COORD]))</f>
        <v/>
      </c>
      <c r="T608" s="3" t="str">
        <f>IF(Line[Asset Description]="","",PROPER(Line[Asset Description]))</f>
        <v/>
      </c>
      <c r="U608" s="3" t="str">
        <f>IF(Line[Asset Group]="","",VLOOKUP(Line[Wall SubType],subdom_master_gdb,2,FALSE))</f>
        <v/>
      </c>
      <c r="V608" s="3" t="str">
        <f>IF(Line[Asset Group]="","",VLOOKUP(Line[Material],material_master,2,FALSE))</f>
        <v/>
      </c>
      <c r="W608" s="3" t="str">
        <f>IF(Line[Height m]="","",Line[Height m])</f>
        <v/>
      </c>
      <c r="X608" s="3" t="str">
        <f>IF(Line[Length m]="","",Line[Length m])</f>
        <v/>
      </c>
      <c r="Y608" s="3" t="str">
        <f>IF(Line[Width m]="","",Line[Width m])</f>
        <v/>
      </c>
      <c r="Z608" s="3" t="str">
        <f>IF(Line[Asset Group]="","",VLOOKUP(Line[Purpose],f_g_function,2,FALSE))</f>
        <v/>
      </c>
      <c r="AA608" s="3" t="str">
        <f>IF(Line[Asset Group]="","",VLOOKUP(Line[Post Material],material_master,2,FALSE))</f>
        <v/>
      </c>
      <c r="AB608" s="3" t="str">
        <f>IF(Line[Pipe Diameter mm]="","",Line[Pipe Diameter mm])</f>
        <v/>
      </c>
      <c r="AC608" s="3" t="str">
        <f>IF(Line[Asset Group]="","",VLOOKUP(Line[Pipe Material],irrigation_pipe_material,2,FALSE))</f>
        <v/>
      </c>
      <c r="AD608" s="3" t="str">
        <f>IF(Line[Asset Group]="","",VLOOKUP(Line[System],irrigation_system,2,FALSE))</f>
        <v/>
      </c>
      <c r="AE608" s="3" t="str">
        <f>IF(Line[Asset Group]="","",VLOOKUP(Line[Status],irrigation_status,2,FALSE))</f>
        <v/>
      </c>
      <c r="AF608" s="3" t="str">
        <f>IF(Line[Asset Group]="","",VLOOKUP(Line[Surface],subdom_master_gdb,2,FALSE))</f>
        <v/>
      </c>
      <c r="AG608" s="3" t="str">
        <f>IF(Line[Surface Layer Depth mm]="","",Line[Surface Layer Depth mm])</f>
        <v/>
      </c>
      <c r="AH608" s="3" t="str">
        <f>IF(Line[Av Width m]="","",Line[Av Width m])</f>
        <v/>
      </c>
      <c r="AI608" s="3" t="str">
        <f>IF(Line[Asset Group]="","",VLOOKUP(Line[Cycle],yes_no,2,FALSE))</f>
        <v/>
      </c>
      <c r="AJ608" s="3" t="str">
        <f>IF(Line[Asset Group]="","",VLOOKUP(Line[Species],hedge_species,2,FALSE))</f>
        <v/>
      </c>
    </row>
    <row r="609" spans="1:36" s="3" customFormat="1" x14ac:dyDescent="0.2">
      <c r="A609" s="3" t="str">
        <f>IF(Line[DWG File Name]="","",Line[DWG File Name])</f>
        <v/>
      </c>
      <c r="B609" s="3" t="str">
        <f>IF(Line[DWG Layer Name]="","",Line[DWG Layer Name])</f>
        <v/>
      </c>
      <c r="C609" s="3" t="str">
        <f>IF(Line[DWG Handle]="","",Line[DWG Handle])</f>
        <v/>
      </c>
      <c r="D609" s="58" t="str">
        <f>IF(Line[Approx Centroid X]="","",Line[Approx Centroid X])</f>
        <v/>
      </c>
      <c r="E609" s="58" t="str">
        <f>IF(Line[Approx Centroid Y]="","",Line[Approx Centroid Y])</f>
        <v/>
      </c>
      <c r="F609" s="3" t="str">
        <f>IF(Line[Replacement Asset]="","",Line[Replacement Asset])</f>
        <v/>
      </c>
      <c r="G609" s="3" t="str">
        <f>IF(Line[Asset ID]="","",UPPER(Line[Asset ID]))</f>
        <v/>
      </c>
      <c r="H609" s="3" t="str">
        <f>IF(Line[Asset Group]="","",VLOOKUP(Line[Asset Group],asset_grp_line,4,FALSE))</f>
        <v/>
      </c>
      <c r="I609" s="3" t="str">
        <f>IF(Line[Asset Group]="","",VLOOKUP(Line[Asset Group],asset_grp_line,2,FALSE))</f>
        <v/>
      </c>
      <c r="J609" s="3" t="str">
        <f>IF(Line[Asset Group]="","",VLOOKUP(Line[Asset Group],asset_grp_line,3,FALSE))</f>
        <v/>
      </c>
      <c r="K609" s="3" t="str">
        <f>IF(Line[Asset Group]="","",VLOOKUP(Line[Asset Type],type_master_list,2,FALSE))</f>
        <v/>
      </c>
      <c r="L609" s="3" t="str">
        <f>IF(Line[Asset Name]="","",PROPER(Line[Asset Name]))</f>
        <v/>
      </c>
      <c r="M609" s="11" t="str">
        <f>IF(Line[Install Date]="","",(Line[Install Date]))</f>
        <v/>
      </c>
      <c r="N609" s="3" t="str">
        <f>IF(Line[Note]="","",PROPER(Line[Note]))</f>
        <v/>
      </c>
      <c r="O609" s="3" t="str">
        <f>IF(Line[Resource Consent Number]="","",UPPER(Line[Resource Consent Number]))</f>
        <v/>
      </c>
      <c r="P609" s="53" t="str">
        <f>IF(Line[Asset Unit Cost]="","",Line[Asset Unit Cost])</f>
        <v/>
      </c>
      <c r="Q609" s="3" t="str">
        <f>IF(Line[Added By]="","",UPPER(Line[Added By]))</f>
        <v/>
      </c>
      <c r="R609" s="11" t="str">
        <f>IF(Line[Added Date]="","",(Line[Added Date]))</f>
        <v/>
      </c>
      <c r="S609" s="3" t="str">
        <f>IF(Line[Z COORD]="","",PROPER(Line[Z COORD]))</f>
        <v/>
      </c>
      <c r="T609" s="3" t="str">
        <f>IF(Line[Asset Description]="","",PROPER(Line[Asset Description]))</f>
        <v/>
      </c>
      <c r="U609" s="3" t="str">
        <f>IF(Line[Asset Group]="","",VLOOKUP(Line[Wall SubType],subdom_master_gdb,2,FALSE))</f>
        <v/>
      </c>
      <c r="V609" s="3" t="str">
        <f>IF(Line[Asset Group]="","",VLOOKUP(Line[Material],material_master,2,FALSE))</f>
        <v/>
      </c>
      <c r="W609" s="3" t="str">
        <f>IF(Line[Height m]="","",Line[Height m])</f>
        <v/>
      </c>
      <c r="X609" s="3" t="str">
        <f>IF(Line[Length m]="","",Line[Length m])</f>
        <v/>
      </c>
      <c r="Y609" s="3" t="str">
        <f>IF(Line[Width m]="","",Line[Width m])</f>
        <v/>
      </c>
      <c r="Z609" s="3" t="str">
        <f>IF(Line[Asset Group]="","",VLOOKUP(Line[Purpose],f_g_function,2,FALSE))</f>
        <v/>
      </c>
      <c r="AA609" s="3" t="str">
        <f>IF(Line[Asset Group]="","",VLOOKUP(Line[Post Material],material_master,2,FALSE))</f>
        <v/>
      </c>
      <c r="AB609" s="3" t="str">
        <f>IF(Line[Pipe Diameter mm]="","",Line[Pipe Diameter mm])</f>
        <v/>
      </c>
      <c r="AC609" s="3" t="str">
        <f>IF(Line[Asset Group]="","",VLOOKUP(Line[Pipe Material],irrigation_pipe_material,2,FALSE))</f>
        <v/>
      </c>
      <c r="AD609" s="3" t="str">
        <f>IF(Line[Asset Group]="","",VLOOKUP(Line[System],irrigation_system,2,FALSE))</f>
        <v/>
      </c>
      <c r="AE609" s="3" t="str">
        <f>IF(Line[Asset Group]="","",VLOOKUP(Line[Status],irrigation_status,2,FALSE))</f>
        <v/>
      </c>
      <c r="AF609" s="3" t="str">
        <f>IF(Line[Asset Group]="","",VLOOKUP(Line[Surface],subdom_master_gdb,2,FALSE))</f>
        <v/>
      </c>
      <c r="AG609" s="3" t="str">
        <f>IF(Line[Surface Layer Depth mm]="","",Line[Surface Layer Depth mm])</f>
        <v/>
      </c>
      <c r="AH609" s="3" t="str">
        <f>IF(Line[Av Width m]="","",Line[Av Width m])</f>
        <v/>
      </c>
      <c r="AI609" s="3" t="str">
        <f>IF(Line[Asset Group]="","",VLOOKUP(Line[Cycle],yes_no,2,FALSE))</f>
        <v/>
      </c>
      <c r="AJ609" s="3" t="str">
        <f>IF(Line[Asset Group]="","",VLOOKUP(Line[Species],hedge_species,2,FALSE))</f>
        <v/>
      </c>
    </row>
    <row r="610" spans="1:36" s="3" customFormat="1" x14ac:dyDescent="0.2">
      <c r="A610" s="3" t="str">
        <f>IF(Line[DWG File Name]="","",Line[DWG File Name])</f>
        <v/>
      </c>
      <c r="B610" s="3" t="str">
        <f>IF(Line[DWG Layer Name]="","",Line[DWG Layer Name])</f>
        <v/>
      </c>
      <c r="C610" s="3" t="str">
        <f>IF(Line[DWG Handle]="","",Line[DWG Handle])</f>
        <v/>
      </c>
      <c r="D610" s="58" t="str">
        <f>IF(Line[Approx Centroid X]="","",Line[Approx Centroid X])</f>
        <v/>
      </c>
      <c r="E610" s="58" t="str">
        <f>IF(Line[Approx Centroid Y]="","",Line[Approx Centroid Y])</f>
        <v/>
      </c>
      <c r="F610" s="3" t="str">
        <f>IF(Line[Replacement Asset]="","",Line[Replacement Asset])</f>
        <v/>
      </c>
      <c r="G610" s="3" t="str">
        <f>IF(Line[Asset ID]="","",UPPER(Line[Asset ID]))</f>
        <v/>
      </c>
      <c r="H610" s="3" t="str">
        <f>IF(Line[Asset Group]="","",VLOOKUP(Line[Asset Group],asset_grp_line,4,FALSE))</f>
        <v/>
      </c>
      <c r="I610" s="3" t="str">
        <f>IF(Line[Asset Group]="","",VLOOKUP(Line[Asset Group],asset_grp_line,2,FALSE))</f>
        <v/>
      </c>
      <c r="J610" s="3" t="str">
        <f>IF(Line[Asset Group]="","",VLOOKUP(Line[Asset Group],asset_grp_line,3,FALSE))</f>
        <v/>
      </c>
      <c r="K610" s="3" t="str">
        <f>IF(Line[Asset Group]="","",VLOOKUP(Line[Asset Type],type_master_list,2,FALSE))</f>
        <v/>
      </c>
      <c r="L610" s="3" t="str">
        <f>IF(Line[Asset Name]="","",PROPER(Line[Asset Name]))</f>
        <v/>
      </c>
      <c r="M610" s="11" t="str">
        <f>IF(Line[Install Date]="","",(Line[Install Date]))</f>
        <v/>
      </c>
      <c r="N610" s="3" t="str">
        <f>IF(Line[Note]="","",PROPER(Line[Note]))</f>
        <v/>
      </c>
      <c r="O610" s="3" t="str">
        <f>IF(Line[Resource Consent Number]="","",UPPER(Line[Resource Consent Number]))</f>
        <v/>
      </c>
      <c r="P610" s="53" t="str">
        <f>IF(Line[Asset Unit Cost]="","",Line[Asset Unit Cost])</f>
        <v/>
      </c>
      <c r="Q610" s="3" t="str">
        <f>IF(Line[Added By]="","",UPPER(Line[Added By]))</f>
        <v/>
      </c>
      <c r="R610" s="11" t="str">
        <f>IF(Line[Added Date]="","",(Line[Added Date]))</f>
        <v/>
      </c>
      <c r="S610" s="3" t="str">
        <f>IF(Line[Z COORD]="","",PROPER(Line[Z COORD]))</f>
        <v/>
      </c>
      <c r="T610" s="3" t="str">
        <f>IF(Line[Asset Description]="","",PROPER(Line[Asset Description]))</f>
        <v/>
      </c>
      <c r="U610" s="3" t="str">
        <f>IF(Line[Asset Group]="","",VLOOKUP(Line[Wall SubType],subdom_master_gdb,2,FALSE))</f>
        <v/>
      </c>
      <c r="V610" s="3" t="str">
        <f>IF(Line[Asset Group]="","",VLOOKUP(Line[Material],material_master,2,FALSE))</f>
        <v/>
      </c>
      <c r="W610" s="3" t="str">
        <f>IF(Line[Height m]="","",Line[Height m])</f>
        <v/>
      </c>
      <c r="X610" s="3" t="str">
        <f>IF(Line[Length m]="","",Line[Length m])</f>
        <v/>
      </c>
      <c r="Y610" s="3" t="str">
        <f>IF(Line[Width m]="","",Line[Width m])</f>
        <v/>
      </c>
      <c r="Z610" s="3" t="str">
        <f>IF(Line[Asset Group]="","",VLOOKUP(Line[Purpose],f_g_function,2,FALSE))</f>
        <v/>
      </c>
      <c r="AA610" s="3" t="str">
        <f>IF(Line[Asset Group]="","",VLOOKUP(Line[Post Material],material_master,2,FALSE))</f>
        <v/>
      </c>
      <c r="AB610" s="3" t="str">
        <f>IF(Line[Pipe Diameter mm]="","",Line[Pipe Diameter mm])</f>
        <v/>
      </c>
      <c r="AC610" s="3" t="str">
        <f>IF(Line[Asset Group]="","",VLOOKUP(Line[Pipe Material],irrigation_pipe_material,2,FALSE))</f>
        <v/>
      </c>
      <c r="AD610" s="3" t="str">
        <f>IF(Line[Asset Group]="","",VLOOKUP(Line[System],irrigation_system,2,FALSE))</f>
        <v/>
      </c>
      <c r="AE610" s="3" t="str">
        <f>IF(Line[Asset Group]="","",VLOOKUP(Line[Status],irrigation_status,2,FALSE))</f>
        <v/>
      </c>
      <c r="AF610" s="3" t="str">
        <f>IF(Line[Asset Group]="","",VLOOKUP(Line[Surface],subdom_master_gdb,2,FALSE))</f>
        <v/>
      </c>
      <c r="AG610" s="3" t="str">
        <f>IF(Line[Surface Layer Depth mm]="","",Line[Surface Layer Depth mm])</f>
        <v/>
      </c>
      <c r="AH610" s="3" t="str">
        <f>IF(Line[Av Width m]="","",Line[Av Width m])</f>
        <v/>
      </c>
      <c r="AI610" s="3" t="str">
        <f>IF(Line[Asset Group]="","",VLOOKUP(Line[Cycle],yes_no,2,FALSE))</f>
        <v/>
      </c>
      <c r="AJ610" s="3" t="str">
        <f>IF(Line[Asset Group]="","",VLOOKUP(Line[Species],hedge_species,2,FALSE))</f>
        <v/>
      </c>
    </row>
    <row r="611" spans="1:36" s="3" customFormat="1" x14ac:dyDescent="0.2">
      <c r="A611" s="3" t="str">
        <f>IF(Line[DWG File Name]="","",Line[DWG File Name])</f>
        <v/>
      </c>
      <c r="B611" s="3" t="str">
        <f>IF(Line[DWG Layer Name]="","",Line[DWG Layer Name])</f>
        <v/>
      </c>
      <c r="C611" s="3" t="str">
        <f>IF(Line[DWG Handle]="","",Line[DWG Handle])</f>
        <v/>
      </c>
      <c r="D611" s="58" t="str">
        <f>IF(Line[Approx Centroid X]="","",Line[Approx Centroid X])</f>
        <v/>
      </c>
      <c r="E611" s="58" t="str">
        <f>IF(Line[Approx Centroid Y]="","",Line[Approx Centroid Y])</f>
        <v/>
      </c>
      <c r="F611" s="3" t="str">
        <f>IF(Line[Replacement Asset]="","",Line[Replacement Asset])</f>
        <v/>
      </c>
      <c r="G611" s="3" t="str">
        <f>IF(Line[Asset ID]="","",UPPER(Line[Asset ID]))</f>
        <v/>
      </c>
      <c r="H611" s="3" t="str">
        <f>IF(Line[Asset Group]="","",VLOOKUP(Line[Asset Group],asset_grp_line,4,FALSE))</f>
        <v/>
      </c>
      <c r="I611" s="3" t="str">
        <f>IF(Line[Asset Group]="","",VLOOKUP(Line[Asset Group],asset_grp_line,2,FALSE))</f>
        <v/>
      </c>
      <c r="J611" s="3" t="str">
        <f>IF(Line[Asset Group]="","",VLOOKUP(Line[Asset Group],asset_grp_line,3,FALSE))</f>
        <v/>
      </c>
      <c r="K611" s="3" t="str">
        <f>IF(Line[Asset Group]="","",VLOOKUP(Line[Asset Type],type_master_list,2,FALSE))</f>
        <v/>
      </c>
      <c r="L611" s="3" t="str">
        <f>IF(Line[Asset Name]="","",PROPER(Line[Asset Name]))</f>
        <v/>
      </c>
      <c r="M611" s="11" t="str">
        <f>IF(Line[Install Date]="","",(Line[Install Date]))</f>
        <v/>
      </c>
      <c r="N611" s="3" t="str">
        <f>IF(Line[Note]="","",PROPER(Line[Note]))</f>
        <v/>
      </c>
      <c r="O611" s="3" t="str">
        <f>IF(Line[Resource Consent Number]="","",UPPER(Line[Resource Consent Number]))</f>
        <v/>
      </c>
      <c r="P611" s="53" t="str">
        <f>IF(Line[Asset Unit Cost]="","",Line[Asset Unit Cost])</f>
        <v/>
      </c>
      <c r="Q611" s="3" t="str">
        <f>IF(Line[Added By]="","",UPPER(Line[Added By]))</f>
        <v/>
      </c>
      <c r="R611" s="11" t="str">
        <f>IF(Line[Added Date]="","",(Line[Added Date]))</f>
        <v/>
      </c>
      <c r="S611" s="3" t="str">
        <f>IF(Line[Z COORD]="","",PROPER(Line[Z COORD]))</f>
        <v/>
      </c>
      <c r="T611" s="3" t="str">
        <f>IF(Line[Asset Description]="","",PROPER(Line[Asset Description]))</f>
        <v/>
      </c>
      <c r="U611" s="3" t="str">
        <f>IF(Line[Asset Group]="","",VLOOKUP(Line[Wall SubType],subdom_master_gdb,2,FALSE))</f>
        <v/>
      </c>
      <c r="V611" s="3" t="str">
        <f>IF(Line[Asset Group]="","",VLOOKUP(Line[Material],material_master,2,FALSE))</f>
        <v/>
      </c>
      <c r="W611" s="3" t="str">
        <f>IF(Line[Height m]="","",Line[Height m])</f>
        <v/>
      </c>
      <c r="X611" s="3" t="str">
        <f>IF(Line[Length m]="","",Line[Length m])</f>
        <v/>
      </c>
      <c r="Y611" s="3" t="str">
        <f>IF(Line[Width m]="","",Line[Width m])</f>
        <v/>
      </c>
      <c r="Z611" s="3" t="str">
        <f>IF(Line[Asset Group]="","",VLOOKUP(Line[Purpose],f_g_function,2,FALSE))</f>
        <v/>
      </c>
      <c r="AA611" s="3" t="str">
        <f>IF(Line[Asset Group]="","",VLOOKUP(Line[Post Material],material_master,2,FALSE))</f>
        <v/>
      </c>
      <c r="AB611" s="3" t="str">
        <f>IF(Line[Pipe Diameter mm]="","",Line[Pipe Diameter mm])</f>
        <v/>
      </c>
      <c r="AC611" s="3" t="str">
        <f>IF(Line[Asset Group]="","",VLOOKUP(Line[Pipe Material],irrigation_pipe_material,2,FALSE))</f>
        <v/>
      </c>
      <c r="AD611" s="3" t="str">
        <f>IF(Line[Asset Group]="","",VLOOKUP(Line[System],irrigation_system,2,FALSE))</f>
        <v/>
      </c>
      <c r="AE611" s="3" t="str">
        <f>IF(Line[Asset Group]="","",VLOOKUP(Line[Status],irrigation_status,2,FALSE))</f>
        <v/>
      </c>
      <c r="AF611" s="3" t="str">
        <f>IF(Line[Asset Group]="","",VLOOKUP(Line[Surface],subdom_master_gdb,2,FALSE))</f>
        <v/>
      </c>
      <c r="AG611" s="3" t="str">
        <f>IF(Line[Surface Layer Depth mm]="","",Line[Surface Layer Depth mm])</f>
        <v/>
      </c>
      <c r="AH611" s="3" t="str">
        <f>IF(Line[Av Width m]="","",Line[Av Width m])</f>
        <v/>
      </c>
      <c r="AI611" s="3" t="str">
        <f>IF(Line[Asset Group]="","",VLOOKUP(Line[Cycle],yes_no,2,FALSE))</f>
        <v/>
      </c>
      <c r="AJ611" s="3" t="str">
        <f>IF(Line[Asset Group]="","",VLOOKUP(Line[Species],hedge_species,2,FALSE))</f>
        <v/>
      </c>
    </row>
    <row r="612" spans="1:36" s="3" customFormat="1" x14ac:dyDescent="0.2">
      <c r="A612" s="3" t="str">
        <f>IF(Line[DWG File Name]="","",Line[DWG File Name])</f>
        <v/>
      </c>
      <c r="B612" s="3" t="str">
        <f>IF(Line[DWG Layer Name]="","",Line[DWG Layer Name])</f>
        <v/>
      </c>
      <c r="C612" s="3" t="str">
        <f>IF(Line[DWG Handle]="","",Line[DWG Handle])</f>
        <v/>
      </c>
      <c r="D612" s="58" t="str">
        <f>IF(Line[Approx Centroid X]="","",Line[Approx Centroid X])</f>
        <v/>
      </c>
      <c r="E612" s="58" t="str">
        <f>IF(Line[Approx Centroid Y]="","",Line[Approx Centroid Y])</f>
        <v/>
      </c>
      <c r="F612" s="3" t="str">
        <f>IF(Line[Replacement Asset]="","",Line[Replacement Asset])</f>
        <v/>
      </c>
      <c r="G612" s="3" t="str">
        <f>IF(Line[Asset ID]="","",UPPER(Line[Asset ID]))</f>
        <v/>
      </c>
      <c r="H612" s="3" t="str">
        <f>IF(Line[Asset Group]="","",VLOOKUP(Line[Asset Group],asset_grp_line,4,FALSE))</f>
        <v/>
      </c>
      <c r="I612" s="3" t="str">
        <f>IF(Line[Asset Group]="","",VLOOKUP(Line[Asset Group],asset_grp_line,2,FALSE))</f>
        <v/>
      </c>
      <c r="J612" s="3" t="str">
        <f>IF(Line[Asset Group]="","",VLOOKUP(Line[Asset Group],asset_grp_line,3,FALSE))</f>
        <v/>
      </c>
      <c r="K612" s="3" t="str">
        <f>IF(Line[Asset Group]="","",VLOOKUP(Line[Asset Type],type_master_list,2,FALSE))</f>
        <v/>
      </c>
      <c r="L612" s="3" t="str">
        <f>IF(Line[Asset Name]="","",PROPER(Line[Asset Name]))</f>
        <v/>
      </c>
      <c r="M612" s="11" t="str">
        <f>IF(Line[Install Date]="","",(Line[Install Date]))</f>
        <v/>
      </c>
      <c r="N612" s="3" t="str">
        <f>IF(Line[Note]="","",PROPER(Line[Note]))</f>
        <v/>
      </c>
      <c r="O612" s="3" t="str">
        <f>IF(Line[Resource Consent Number]="","",UPPER(Line[Resource Consent Number]))</f>
        <v/>
      </c>
      <c r="P612" s="53" t="str">
        <f>IF(Line[Asset Unit Cost]="","",Line[Asset Unit Cost])</f>
        <v/>
      </c>
      <c r="Q612" s="3" t="str">
        <f>IF(Line[Added By]="","",UPPER(Line[Added By]))</f>
        <v/>
      </c>
      <c r="R612" s="11" t="str">
        <f>IF(Line[Added Date]="","",(Line[Added Date]))</f>
        <v/>
      </c>
      <c r="S612" s="3" t="str">
        <f>IF(Line[Z COORD]="","",PROPER(Line[Z COORD]))</f>
        <v/>
      </c>
      <c r="T612" s="3" t="str">
        <f>IF(Line[Asset Description]="","",PROPER(Line[Asset Description]))</f>
        <v/>
      </c>
      <c r="U612" s="3" t="str">
        <f>IF(Line[Asset Group]="","",VLOOKUP(Line[Wall SubType],subdom_master_gdb,2,FALSE))</f>
        <v/>
      </c>
      <c r="V612" s="3" t="str">
        <f>IF(Line[Asset Group]="","",VLOOKUP(Line[Material],material_master,2,FALSE))</f>
        <v/>
      </c>
      <c r="W612" s="3" t="str">
        <f>IF(Line[Height m]="","",Line[Height m])</f>
        <v/>
      </c>
      <c r="X612" s="3" t="str">
        <f>IF(Line[Length m]="","",Line[Length m])</f>
        <v/>
      </c>
      <c r="Y612" s="3" t="str">
        <f>IF(Line[Width m]="","",Line[Width m])</f>
        <v/>
      </c>
      <c r="Z612" s="3" t="str">
        <f>IF(Line[Asset Group]="","",VLOOKUP(Line[Purpose],f_g_function,2,FALSE))</f>
        <v/>
      </c>
      <c r="AA612" s="3" t="str">
        <f>IF(Line[Asset Group]="","",VLOOKUP(Line[Post Material],material_master,2,FALSE))</f>
        <v/>
      </c>
      <c r="AB612" s="3" t="str">
        <f>IF(Line[Pipe Diameter mm]="","",Line[Pipe Diameter mm])</f>
        <v/>
      </c>
      <c r="AC612" s="3" t="str">
        <f>IF(Line[Asset Group]="","",VLOOKUP(Line[Pipe Material],irrigation_pipe_material,2,FALSE))</f>
        <v/>
      </c>
      <c r="AD612" s="3" t="str">
        <f>IF(Line[Asset Group]="","",VLOOKUP(Line[System],irrigation_system,2,FALSE))</f>
        <v/>
      </c>
      <c r="AE612" s="3" t="str">
        <f>IF(Line[Asset Group]="","",VLOOKUP(Line[Status],irrigation_status,2,FALSE))</f>
        <v/>
      </c>
      <c r="AF612" s="3" t="str">
        <f>IF(Line[Asset Group]="","",VLOOKUP(Line[Surface],subdom_master_gdb,2,FALSE))</f>
        <v/>
      </c>
      <c r="AG612" s="3" t="str">
        <f>IF(Line[Surface Layer Depth mm]="","",Line[Surface Layer Depth mm])</f>
        <v/>
      </c>
      <c r="AH612" s="3" t="str">
        <f>IF(Line[Av Width m]="","",Line[Av Width m])</f>
        <v/>
      </c>
      <c r="AI612" s="3" t="str">
        <f>IF(Line[Asset Group]="","",VLOOKUP(Line[Cycle],yes_no,2,FALSE))</f>
        <v/>
      </c>
      <c r="AJ612" s="3" t="str">
        <f>IF(Line[Asset Group]="","",VLOOKUP(Line[Species],hedge_species,2,FALSE))</f>
        <v/>
      </c>
    </row>
    <row r="613" spans="1:36" s="3" customFormat="1" x14ac:dyDescent="0.2">
      <c r="A613" s="3" t="str">
        <f>IF(Line[DWG File Name]="","",Line[DWG File Name])</f>
        <v/>
      </c>
      <c r="B613" s="3" t="str">
        <f>IF(Line[DWG Layer Name]="","",Line[DWG Layer Name])</f>
        <v/>
      </c>
      <c r="C613" s="3" t="str">
        <f>IF(Line[DWG Handle]="","",Line[DWG Handle])</f>
        <v/>
      </c>
      <c r="D613" s="58" t="str">
        <f>IF(Line[Approx Centroid X]="","",Line[Approx Centroid X])</f>
        <v/>
      </c>
      <c r="E613" s="58" t="str">
        <f>IF(Line[Approx Centroid Y]="","",Line[Approx Centroid Y])</f>
        <v/>
      </c>
      <c r="F613" s="3" t="str">
        <f>IF(Line[Replacement Asset]="","",Line[Replacement Asset])</f>
        <v/>
      </c>
      <c r="G613" s="3" t="str">
        <f>IF(Line[Asset ID]="","",UPPER(Line[Asset ID]))</f>
        <v/>
      </c>
      <c r="H613" s="3" t="str">
        <f>IF(Line[Asset Group]="","",VLOOKUP(Line[Asset Group],asset_grp_line,4,FALSE))</f>
        <v/>
      </c>
      <c r="I613" s="3" t="str">
        <f>IF(Line[Asset Group]="","",VLOOKUP(Line[Asset Group],asset_grp_line,2,FALSE))</f>
        <v/>
      </c>
      <c r="J613" s="3" t="str">
        <f>IF(Line[Asset Group]="","",VLOOKUP(Line[Asset Group],asset_grp_line,3,FALSE))</f>
        <v/>
      </c>
      <c r="K613" s="3" t="str">
        <f>IF(Line[Asset Group]="","",VLOOKUP(Line[Asset Type],type_master_list,2,FALSE))</f>
        <v/>
      </c>
      <c r="L613" s="3" t="str">
        <f>IF(Line[Asset Name]="","",PROPER(Line[Asset Name]))</f>
        <v/>
      </c>
      <c r="M613" s="11" t="str">
        <f>IF(Line[Install Date]="","",(Line[Install Date]))</f>
        <v/>
      </c>
      <c r="N613" s="3" t="str">
        <f>IF(Line[Note]="","",PROPER(Line[Note]))</f>
        <v/>
      </c>
      <c r="O613" s="3" t="str">
        <f>IF(Line[Resource Consent Number]="","",UPPER(Line[Resource Consent Number]))</f>
        <v/>
      </c>
      <c r="P613" s="53" t="str">
        <f>IF(Line[Asset Unit Cost]="","",Line[Asset Unit Cost])</f>
        <v/>
      </c>
      <c r="Q613" s="3" t="str">
        <f>IF(Line[Added By]="","",UPPER(Line[Added By]))</f>
        <v/>
      </c>
      <c r="R613" s="11" t="str">
        <f>IF(Line[Added Date]="","",(Line[Added Date]))</f>
        <v/>
      </c>
      <c r="S613" s="3" t="str">
        <f>IF(Line[Z COORD]="","",PROPER(Line[Z COORD]))</f>
        <v/>
      </c>
      <c r="T613" s="3" t="str">
        <f>IF(Line[Asset Description]="","",PROPER(Line[Asset Description]))</f>
        <v/>
      </c>
      <c r="U613" s="3" t="str">
        <f>IF(Line[Asset Group]="","",VLOOKUP(Line[Wall SubType],subdom_master_gdb,2,FALSE))</f>
        <v/>
      </c>
      <c r="V613" s="3" t="str">
        <f>IF(Line[Asset Group]="","",VLOOKUP(Line[Material],material_master,2,FALSE))</f>
        <v/>
      </c>
      <c r="W613" s="3" t="str">
        <f>IF(Line[Height m]="","",Line[Height m])</f>
        <v/>
      </c>
      <c r="X613" s="3" t="str">
        <f>IF(Line[Length m]="","",Line[Length m])</f>
        <v/>
      </c>
      <c r="Y613" s="3" t="str">
        <f>IF(Line[Width m]="","",Line[Width m])</f>
        <v/>
      </c>
      <c r="Z613" s="3" t="str">
        <f>IF(Line[Asset Group]="","",VLOOKUP(Line[Purpose],f_g_function,2,FALSE))</f>
        <v/>
      </c>
      <c r="AA613" s="3" t="str">
        <f>IF(Line[Asset Group]="","",VLOOKUP(Line[Post Material],material_master,2,FALSE))</f>
        <v/>
      </c>
      <c r="AB613" s="3" t="str">
        <f>IF(Line[Pipe Diameter mm]="","",Line[Pipe Diameter mm])</f>
        <v/>
      </c>
      <c r="AC613" s="3" t="str">
        <f>IF(Line[Asset Group]="","",VLOOKUP(Line[Pipe Material],irrigation_pipe_material,2,FALSE))</f>
        <v/>
      </c>
      <c r="AD613" s="3" t="str">
        <f>IF(Line[Asset Group]="","",VLOOKUP(Line[System],irrigation_system,2,FALSE))</f>
        <v/>
      </c>
      <c r="AE613" s="3" t="str">
        <f>IF(Line[Asset Group]="","",VLOOKUP(Line[Status],irrigation_status,2,FALSE))</f>
        <v/>
      </c>
      <c r="AF613" s="3" t="str">
        <f>IF(Line[Asset Group]="","",VLOOKUP(Line[Surface],subdom_master_gdb,2,FALSE))</f>
        <v/>
      </c>
      <c r="AG613" s="3" t="str">
        <f>IF(Line[Surface Layer Depth mm]="","",Line[Surface Layer Depth mm])</f>
        <v/>
      </c>
      <c r="AH613" s="3" t="str">
        <f>IF(Line[Av Width m]="","",Line[Av Width m])</f>
        <v/>
      </c>
      <c r="AI613" s="3" t="str">
        <f>IF(Line[Asset Group]="","",VLOOKUP(Line[Cycle],yes_no,2,FALSE))</f>
        <v/>
      </c>
      <c r="AJ613" s="3" t="str">
        <f>IF(Line[Asset Group]="","",VLOOKUP(Line[Species],hedge_species,2,FALSE))</f>
        <v/>
      </c>
    </row>
    <row r="614" spans="1:36" s="3" customFormat="1" x14ac:dyDescent="0.2">
      <c r="A614" s="3" t="str">
        <f>IF(Line[DWG File Name]="","",Line[DWG File Name])</f>
        <v/>
      </c>
      <c r="B614" s="3" t="str">
        <f>IF(Line[DWG Layer Name]="","",Line[DWG Layer Name])</f>
        <v/>
      </c>
      <c r="C614" s="3" t="str">
        <f>IF(Line[DWG Handle]="","",Line[DWG Handle])</f>
        <v/>
      </c>
      <c r="D614" s="58" t="str">
        <f>IF(Line[Approx Centroid X]="","",Line[Approx Centroid X])</f>
        <v/>
      </c>
      <c r="E614" s="58" t="str">
        <f>IF(Line[Approx Centroid Y]="","",Line[Approx Centroid Y])</f>
        <v/>
      </c>
      <c r="F614" s="3" t="str">
        <f>IF(Line[Replacement Asset]="","",Line[Replacement Asset])</f>
        <v/>
      </c>
      <c r="G614" s="3" t="str">
        <f>IF(Line[Asset ID]="","",UPPER(Line[Asset ID]))</f>
        <v/>
      </c>
      <c r="H614" s="3" t="str">
        <f>IF(Line[Asset Group]="","",VLOOKUP(Line[Asset Group],asset_grp_line,4,FALSE))</f>
        <v/>
      </c>
      <c r="I614" s="3" t="str">
        <f>IF(Line[Asset Group]="","",VLOOKUP(Line[Asset Group],asset_grp_line,2,FALSE))</f>
        <v/>
      </c>
      <c r="J614" s="3" t="str">
        <f>IF(Line[Asset Group]="","",VLOOKUP(Line[Asset Group],asset_grp_line,3,FALSE))</f>
        <v/>
      </c>
      <c r="K614" s="3" t="str">
        <f>IF(Line[Asset Group]="","",VLOOKUP(Line[Asset Type],type_master_list,2,FALSE))</f>
        <v/>
      </c>
      <c r="L614" s="3" t="str">
        <f>IF(Line[Asset Name]="","",PROPER(Line[Asset Name]))</f>
        <v/>
      </c>
      <c r="M614" s="11" t="str">
        <f>IF(Line[Install Date]="","",(Line[Install Date]))</f>
        <v/>
      </c>
      <c r="N614" s="3" t="str">
        <f>IF(Line[Note]="","",PROPER(Line[Note]))</f>
        <v/>
      </c>
      <c r="O614" s="3" t="str">
        <f>IF(Line[Resource Consent Number]="","",UPPER(Line[Resource Consent Number]))</f>
        <v/>
      </c>
      <c r="P614" s="53" t="str">
        <f>IF(Line[Asset Unit Cost]="","",Line[Asset Unit Cost])</f>
        <v/>
      </c>
      <c r="Q614" s="3" t="str">
        <f>IF(Line[Added By]="","",UPPER(Line[Added By]))</f>
        <v/>
      </c>
      <c r="R614" s="11" t="str">
        <f>IF(Line[Added Date]="","",(Line[Added Date]))</f>
        <v/>
      </c>
      <c r="S614" s="3" t="str">
        <f>IF(Line[Z COORD]="","",PROPER(Line[Z COORD]))</f>
        <v/>
      </c>
      <c r="T614" s="3" t="str">
        <f>IF(Line[Asset Description]="","",PROPER(Line[Asset Description]))</f>
        <v/>
      </c>
      <c r="U614" s="3" t="str">
        <f>IF(Line[Asset Group]="","",VLOOKUP(Line[Wall SubType],subdom_master_gdb,2,FALSE))</f>
        <v/>
      </c>
      <c r="V614" s="3" t="str">
        <f>IF(Line[Asset Group]="","",VLOOKUP(Line[Material],material_master,2,FALSE))</f>
        <v/>
      </c>
      <c r="W614" s="3" t="str">
        <f>IF(Line[Height m]="","",Line[Height m])</f>
        <v/>
      </c>
      <c r="X614" s="3" t="str">
        <f>IF(Line[Length m]="","",Line[Length m])</f>
        <v/>
      </c>
      <c r="Y614" s="3" t="str">
        <f>IF(Line[Width m]="","",Line[Width m])</f>
        <v/>
      </c>
      <c r="Z614" s="3" t="str">
        <f>IF(Line[Asset Group]="","",VLOOKUP(Line[Purpose],f_g_function,2,FALSE))</f>
        <v/>
      </c>
      <c r="AA614" s="3" t="str">
        <f>IF(Line[Asset Group]="","",VLOOKUP(Line[Post Material],material_master,2,FALSE))</f>
        <v/>
      </c>
      <c r="AB614" s="3" t="str">
        <f>IF(Line[Pipe Diameter mm]="","",Line[Pipe Diameter mm])</f>
        <v/>
      </c>
      <c r="AC614" s="3" t="str">
        <f>IF(Line[Asset Group]="","",VLOOKUP(Line[Pipe Material],irrigation_pipe_material,2,FALSE))</f>
        <v/>
      </c>
      <c r="AD614" s="3" t="str">
        <f>IF(Line[Asset Group]="","",VLOOKUP(Line[System],irrigation_system,2,FALSE))</f>
        <v/>
      </c>
      <c r="AE614" s="3" t="str">
        <f>IF(Line[Asset Group]="","",VLOOKUP(Line[Status],irrigation_status,2,FALSE))</f>
        <v/>
      </c>
      <c r="AF614" s="3" t="str">
        <f>IF(Line[Asset Group]="","",VLOOKUP(Line[Surface],subdom_master_gdb,2,FALSE))</f>
        <v/>
      </c>
      <c r="AG614" s="3" t="str">
        <f>IF(Line[Surface Layer Depth mm]="","",Line[Surface Layer Depth mm])</f>
        <v/>
      </c>
      <c r="AH614" s="3" t="str">
        <f>IF(Line[Av Width m]="","",Line[Av Width m])</f>
        <v/>
      </c>
      <c r="AI614" s="3" t="str">
        <f>IF(Line[Asset Group]="","",VLOOKUP(Line[Cycle],yes_no,2,FALSE))</f>
        <v/>
      </c>
      <c r="AJ614" s="3" t="str">
        <f>IF(Line[Asset Group]="","",VLOOKUP(Line[Species],hedge_species,2,FALSE))</f>
        <v/>
      </c>
    </row>
    <row r="615" spans="1:36" s="3" customFormat="1" x14ac:dyDescent="0.2">
      <c r="A615" s="3" t="str">
        <f>IF(Line[DWG File Name]="","",Line[DWG File Name])</f>
        <v/>
      </c>
      <c r="B615" s="3" t="str">
        <f>IF(Line[DWG Layer Name]="","",Line[DWG Layer Name])</f>
        <v/>
      </c>
      <c r="C615" s="3" t="str">
        <f>IF(Line[DWG Handle]="","",Line[DWG Handle])</f>
        <v/>
      </c>
      <c r="D615" s="58" t="str">
        <f>IF(Line[Approx Centroid X]="","",Line[Approx Centroid X])</f>
        <v/>
      </c>
      <c r="E615" s="58" t="str">
        <f>IF(Line[Approx Centroid Y]="","",Line[Approx Centroid Y])</f>
        <v/>
      </c>
      <c r="F615" s="3" t="str">
        <f>IF(Line[Replacement Asset]="","",Line[Replacement Asset])</f>
        <v/>
      </c>
      <c r="G615" s="3" t="str">
        <f>IF(Line[Asset ID]="","",UPPER(Line[Asset ID]))</f>
        <v/>
      </c>
      <c r="H615" s="3" t="str">
        <f>IF(Line[Asset Group]="","",VLOOKUP(Line[Asset Group],asset_grp_line,4,FALSE))</f>
        <v/>
      </c>
      <c r="I615" s="3" t="str">
        <f>IF(Line[Asset Group]="","",VLOOKUP(Line[Asset Group],asset_grp_line,2,FALSE))</f>
        <v/>
      </c>
      <c r="J615" s="3" t="str">
        <f>IF(Line[Asset Group]="","",VLOOKUP(Line[Asset Group],asset_grp_line,3,FALSE))</f>
        <v/>
      </c>
      <c r="K615" s="3" t="str">
        <f>IF(Line[Asset Group]="","",VLOOKUP(Line[Asset Type],type_master_list,2,FALSE))</f>
        <v/>
      </c>
      <c r="L615" s="3" t="str">
        <f>IF(Line[Asset Name]="","",PROPER(Line[Asset Name]))</f>
        <v/>
      </c>
      <c r="M615" s="11" t="str">
        <f>IF(Line[Install Date]="","",(Line[Install Date]))</f>
        <v/>
      </c>
      <c r="N615" s="3" t="str">
        <f>IF(Line[Note]="","",PROPER(Line[Note]))</f>
        <v/>
      </c>
      <c r="O615" s="3" t="str">
        <f>IF(Line[Resource Consent Number]="","",UPPER(Line[Resource Consent Number]))</f>
        <v/>
      </c>
      <c r="P615" s="53" t="str">
        <f>IF(Line[Asset Unit Cost]="","",Line[Asset Unit Cost])</f>
        <v/>
      </c>
      <c r="Q615" s="3" t="str">
        <f>IF(Line[Added By]="","",UPPER(Line[Added By]))</f>
        <v/>
      </c>
      <c r="R615" s="11" t="str">
        <f>IF(Line[Added Date]="","",(Line[Added Date]))</f>
        <v/>
      </c>
      <c r="S615" s="3" t="str">
        <f>IF(Line[Z COORD]="","",PROPER(Line[Z COORD]))</f>
        <v/>
      </c>
      <c r="T615" s="3" t="str">
        <f>IF(Line[Asset Description]="","",PROPER(Line[Asset Description]))</f>
        <v/>
      </c>
      <c r="U615" s="3" t="str">
        <f>IF(Line[Asset Group]="","",VLOOKUP(Line[Wall SubType],subdom_master_gdb,2,FALSE))</f>
        <v/>
      </c>
      <c r="V615" s="3" t="str">
        <f>IF(Line[Asset Group]="","",VLOOKUP(Line[Material],material_master,2,FALSE))</f>
        <v/>
      </c>
      <c r="W615" s="3" t="str">
        <f>IF(Line[Height m]="","",Line[Height m])</f>
        <v/>
      </c>
      <c r="X615" s="3" t="str">
        <f>IF(Line[Length m]="","",Line[Length m])</f>
        <v/>
      </c>
      <c r="Y615" s="3" t="str">
        <f>IF(Line[Width m]="","",Line[Width m])</f>
        <v/>
      </c>
      <c r="Z615" s="3" t="str">
        <f>IF(Line[Asset Group]="","",VLOOKUP(Line[Purpose],f_g_function,2,FALSE))</f>
        <v/>
      </c>
      <c r="AA615" s="3" t="str">
        <f>IF(Line[Asset Group]="","",VLOOKUP(Line[Post Material],material_master,2,FALSE))</f>
        <v/>
      </c>
      <c r="AB615" s="3" t="str">
        <f>IF(Line[Pipe Diameter mm]="","",Line[Pipe Diameter mm])</f>
        <v/>
      </c>
      <c r="AC615" s="3" t="str">
        <f>IF(Line[Asset Group]="","",VLOOKUP(Line[Pipe Material],irrigation_pipe_material,2,FALSE))</f>
        <v/>
      </c>
      <c r="AD615" s="3" t="str">
        <f>IF(Line[Asset Group]="","",VLOOKUP(Line[System],irrigation_system,2,FALSE))</f>
        <v/>
      </c>
      <c r="AE615" s="3" t="str">
        <f>IF(Line[Asset Group]="","",VLOOKUP(Line[Status],irrigation_status,2,FALSE))</f>
        <v/>
      </c>
      <c r="AF615" s="3" t="str">
        <f>IF(Line[Asset Group]="","",VLOOKUP(Line[Surface],subdom_master_gdb,2,FALSE))</f>
        <v/>
      </c>
      <c r="AG615" s="3" t="str">
        <f>IF(Line[Surface Layer Depth mm]="","",Line[Surface Layer Depth mm])</f>
        <v/>
      </c>
      <c r="AH615" s="3" t="str">
        <f>IF(Line[Av Width m]="","",Line[Av Width m])</f>
        <v/>
      </c>
      <c r="AI615" s="3" t="str">
        <f>IF(Line[Asset Group]="","",VLOOKUP(Line[Cycle],yes_no,2,FALSE))</f>
        <v/>
      </c>
      <c r="AJ615" s="3" t="str">
        <f>IF(Line[Asset Group]="","",VLOOKUP(Line[Species],hedge_species,2,FALSE))</f>
        <v/>
      </c>
    </row>
    <row r="616" spans="1:36" s="3" customFormat="1" x14ac:dyDescent="0.2">
      <c r="A616" s="3" t="str">
        <f>IF(Line[DWG File Name]="","",Line[DWG File Name])</f>
        <v/>
      </c>
      <c r="B616" s="3" t="str">
        <f>IF(Line[DWG Layer Name]="","",Line[DWG Layer Name])</f>
        <v/>
      </c>
      <c r="C616" s="3" t="str">
        <f>IF(Line[DWG Handle]="","",Line[DWG Handle])</f>
        <v/>
      </c>
      <c r="D616" s="58" t="str">
        <f>IF(Line[Approx Centroid X]="","",Line[Approx Centroid X])</f>
        <v/>
      </c>
      <c r="E616" s="58" t="str">
        <f>IF(Line[Approx Centroid Y]="","",Line[Approx Centroid Y])</f>
        <v/>
      </c>
      <c r="F616" s="3" t="str">
        <f>IF(Line[Replacement Asset]="","",Line[Replacement Asset])</f>
        <v/>
      </c>
      <c r="G616" s="3" t="str">
        <f>IF(Line[Asset ID]="","",UPPER(Line[Asset ID]))</f>
        <v/>
      </c>
      <c r="H616" s="3" t="str">
        <f>IF(Line[Asset Group]="","",VLOOKUP(Line[Asset Group],asset_grp_line,4,FALSE))</f>
        <v/>
      </c>
      <c r="I616" s="3" t="str">
        <f>IF(Line[Asset Group]="","",VLOOKUP(Line[Asset Group],asset_grp_line,2,FALSE))</f>
        <v/>
      </c>
      <c r="J616" s="3" t="str">
        <f>IF(Line[Asset Group]="","",VLOOKUP(Line[Asset Group],asset_grp_line,3,FALSE))</f>
        <v/>
      </c>
      <c r="K616" s="3" t="str">
        <f>IF(Line[Asset Group]="","",VLOOKUP(Line[Asset Type],type_master_list,2,FALSE))</f>
        <v/>
      </c>
      <c r="L616" s="3" t="str">
        <f>IF(Line[Asset Name]="","",PROPER(Line[Asset Name]))</f>
        <v/>
      </c>
      <c r="M616" s="11" t="str">
        <f>IF(Line[Install Date]="","",(Line[Install Date]))</f>
        <v/>
      </c>
      <c r="N616" s="3" t="str">
        <f>IF(Line[Note]="","",PROPER(Line[Note]))</f>
        <v/>
      </c>
      <c r="O616" s="3" t="str">
        <f>IF(Line[Resource Consent Number]="","",UPPER(Line[Resource Consent Number]))</f>
        <v/>
      </c>
      <c r="P616" s="53" t="str">
        <f>IF(Line[Asset Unit Cost]="","",Line[Asset Unit Cost])</f>
        <v/>
      </c>
      <c r="Q616" s="3" t="str">
        <f>IF(Line[Added By]="","",UPPER(Line[Added By]))</f>
        <v/>
      </c>
      <c r="R616" s="11" t="str">
        <f>IF(Line[Added Date]="","",(Line[Added Date]))</f>
        <v/>
      </c>
      <c r="S616" s="3" t="str">
        <f>IF(Line[Z COORD]="","",PROPER(Line[Z COORD]))</f>
        <v/>
      </c>
      <c r="T616" s="3" t="str">
        <f>IF(Line[Asset Description]="","",PROPER(Line[Asset Description]))</f>
        <v/>
      </c>
      <c r="U616" s="3" t="str">
        <f>IF(Line[Asset Group]="","",VLOOKUP(Line[Wall SubType],subdom_master_gdb,2,FALSE))</f>
        <v/>
      </c>
      <c r="V616" s="3" t="str">
        <f>IF(Line[Asset Group]="","",VLOOKUP(Line[Material],material_master,2,FALSE))</f>
        <v/>
      </c>
      <c r="W616" s="3" t="str">
        <f>IF(Line[Height m]="","",Line[Height m])</f>
        <v/>
      </c>
      <c r="X616" s="3" t="str">
        <f>IF(Line[Length m]="","",Line[Length m])</f>
        <v/>
      </c>
      <c r="Y616" s="3" t="str">
        <f>IF(Line[Width m]="","",Line[Width m])</f>
        <v/>
      </c>
      <c r="Z616" s="3" t="str">
        <f>IF(Line[Asset Group]="","",VLOOKUP(Line[Purpose],f_g_function,2,FALSE))</f>
        <v/>
      </c>
      <c r="AA616" s="3" t="str">
        <f>IF(Line[Asset Group]="","",VLOOKUP(Line[Post Material],material_master,2,FALSE))</f>
        <v/>
      </c>
      <c r="AB616" s="3" t="str">
        <f>IF(Line[Pipe Diameter mm]="","",Line[Pipe Diameter mm])</f>
        <v/>
      </c>
      <c r="AC616" s="3" t="str">
        <f>IF(Line[Asset Group]="","",VLOOKUP(Line[Pipe Material],irrigation_pipe_material,2,FALSE))</f>
        <v/>
      </c>
      <c r="AD616" s="3" t="str">
        <f>IF(Line[Asset Group]="","",VLOOKUP(Line[System],irrigation_system,2,FALSE))</f>
        <v/>
      </c>
      <c r="AE616" s="3" t="str">
        <f>IF(Line[Asset Group]="","",VLOOKUP(Line[Status],irrigation_status,2,FALSE))</f>
        <v/>
      </c>
      <c r="AF616" s="3" t="str">
        <f>IF(Line[Asset Group]="","",VLOOKUP(Line[Surface],subdom_master_gdb,2,FALSE))</f>
        <v/>
      </c>
      <c r="AG616" s="3" t="str">
        <f>IF(Line[Surface Layer Depth mm]="","",Line[Surface Layer Depth mm])</f>
        <v/>
      </c>
      <c r="AH616" s="3" t="str">
        <f>IF(Line[Av Width m]="","",Line[Av Width m])</f>
        <v/>
      </c>
      <c r="AI616" s="3" t="str">
        <f>IF(Line[Asset Group]="","",VLOOKUP(Line[Cycle],yes_no,2,FALSE))</f>
        <v/>
      </c>
      <c r="AJ616" s="3" t="str">
        <f>IF(Line[Asset Group]="","",VLOOKUP(Line[Species],hedge_species,2,FALSE))</f>
        <v/>
      </c>
    </row>
    <row r="617" spans="1:36" s="3" customFormat="1" x14ac:dyDescent="0.2">
      <c r="A617" s="3" t="str">
        <f>IF(Line[DWG File Name]="","",Line[DWG File Name])</f>
        <v/>
      </c>
      <c r="B617" s="3" t="str">
        <f>IF(Line[DWG Layer Name]="","",Line[DWG Layer Name])</f>
        <v/>
      </c>
      <c r="C617" s="3" t="str">
        <f>IF(Line[DWG Handle]="","",Line[DWG Handle])</f>
        <v/>
      </c>
      <c r="D617" s="58" t="str">
        <f>IF(Line[Approx Centroid X]="","",Line[Approx Centroid X])</f>
        <v/>
      </c>
      <c r="E617" s="58" t="str">
        <f>IF(Line[Approx Centroid Y]="","",Line[Approx Centroid Y])</f>
        <v/>
      </c>
      <c r="F617" s="3" t="str">
        <f>IF(Line[Replacement Asset]="","",Line[Replacement Asset])</f>
        <v/>
      </c>
      <c r="G617" s="3" t="str">
        <f>IF(Line[Asset ID]="","",UPPER(Line[Asset ID]))</f>
        <v/>
      </c>
      <c r="H617" s="3" t="str">
        <f>IF(Line[Asset Group]="","",VLOOKUP(Line[Asset Group],asset_grp_line,4,FALSE))</f>
        <v/>
      </c>
      <c r="I617" s="3" t="str">
        <f>IF(Line[Asset Group]="","",VLOOKUP(Line[Asset Group],asset_grp_line,2,FALSE))</f>
        <v/>
      </c>
      <c r="J617" s="3" t="str">
        <f>IF(Line[Asset Group]="","",VLOOKUP(Line[Asset Group],asset_grp_line,3,FALSE))</f>
        <v/>
      </c>
      <c r="K617" s="3" t="str">
        <f>IF(Line[Asset Group]="","",VLOOKUP(Line[Asset Type],type_master_list,2,FALSE))</f>
        <v/>
      </c>
      <c r="L617" s="3" t="str">
        <f>IF(Line[Asset Name]="","",PROPER(Line[Asset Name]))</f>
        <v/>
      </c>
      <c r="M617" s="11" t="str">
        <f>IF(Line[Install Date]="","",(Line[Install Date]))</f>
        <v/>
      </c>
      <c r="N617" s="3" t="str">
        <f>IF(Line[Note]="","",PROPER(Line[Note]))</f>
        <v/>
      </c>
      <c r="O617" s="3" t="str">
        <f>IF(Line[Resource Consent Number]="","",UPPER(Line[Resource Consent Number]))</f>
        <v/>
      </c>
      <c r="P617" s="53" t="str">
        <f>IF(Line[Asset Unit Cost]="","",Line[Asset Unit Cost])</f>
        <v/>
      </c>
      <c r="Q617" s="3" t="str">
        <f>IF(Line[Added By]="","",UPPER(Line[Added By]))</f>
        <v/>
      </c>
      <c r="R617" s="11" t="str">
        <f>IF(Line[Added Date]="","",(Line[Added Date]))</f>
        <v/>
      </c>
      <c r="S617" s="3" t="str">
        <f>IF(Line[Z COORD]="","",PROPER(Line[Z COORD]))</f>
        <v/>
      </c>
      <c r="T617" s="3" t="str">
        <f>IF(Line[Asset Description]="","",PROPER(Line[Asset Description]))</f>
        <v/>
      </c>
      <c r="U617" s="3" t="str">
        <f>IF(Line[Asset Group]="","",VLOOKUP(Line[Wall SubType],subdom_master_gdb,2,FALSE))</f>
        <v/>
      </c>
      <c r="V617" s="3" t="str">
        <f>IF(Line[Asset Group]="","",VLOOKUP(Line[Material],material_master,2,FALSE))</f>
        <v/>
      </c>
      <c r="W617" s="3" t="str">
        <f>IF(Line[Height m]="","",Line[Height m])</f>
        <v/>
      </c>
      <c r="X617" s="3" t="str">
        <f>IF(Line[Length m]="","",Line[Length m])</f>
        <v/>
      </c>
      <c r="Y617" s="3" t="str">
        <f>IF(Line[Width m]="","",Line[Width m])</f>
        <v/>
      </c>
      <c r="Z617" s="3" t="str">
        <f>IF(Line[Asset Group]="","",VLOOKUP(Line[Purpose],f_g_function,2,FALSE))</f>
        <v/>
      </c>
      <c r="AA617" s="3" t="str">
        <f>IF(Line[Asset Group]="","",VLOOKUP(Line[Post Material],material_master,2,FALSE))</f>
        <v/>
      </c>
      <c r="AB617" s="3" t="str">
        <f>IF(Line[Pipe Diameter mm]="","",Line[Pipe Diameter mm])</f>
        <v/>
      </c>
      <c r="AC617" s="3" t="str">
        <f>IF(Line[Asset Group]="","",VLOOKUP(Line[Pipe Material],irrigation_pipe_material,2,FALSE))</f>
        <v/>
      </c>
      <c r="AD617" s="3" t="str">
        <f>IF(Line[Asset Group]="","",VLOOKUP(Line[System],irrigation_system,2,FALSE))</f>
        <v/>
      </c>
      <c r="AE617" s="3" t="str">
        <f>IF(Line[Asset Group]="","",VLOOKUP(Line[Status],irrigation_status,2,FALSE))</f>
        <v/>
      </c>
      <c r="AF617" s="3" t="str">
        <f>IF(Line[Asset Group]="","",VLOOKUP(Line[Surface],subdom_master_gdb,2,FALSE))</f>
        <v/>
      </c>
      <c r="AG617" s="3" t="str">
        <f>IF(Line[Surface Layer Depth mm]="","",Line[Surface Layer Depth mm])</f>
        <v/>
      </c>
      <c r="AH617" s="3" t="str">
        <f>IF(Line[Av Width m]="","",Line[Av Width m])</f>
        <v/>
      </c>
      <c r="AI617" s="3" t="str">
        <f>IF(Line[Asset Group]="","",VLOOKUP(Line[Cycle],yes_no,2,FALSE))</f>
        <v/>
      </c>
      <c r="AJ617" s="3" t="str">
        <f>IF(Line[Asset Group]="","",VLOOKUP(Line[Species],hedge_species,2,FALSE))</f>
        <v/>
      </c>
    </row>
    <row r="618" spans="1:36" s="3" customFormat="1" x14ac:dyDescent="0.2">
      <c r="A618" s="3" t="str">
        <f>IF(Line[DWG File Name]="","",Line[DWG File Name])</f>
        <v/>
      </c>
      <c r="B618" s="3" t="str">
        <f>IF(Line[DWG Layer Name]="","",Line[DWG Layer Name])</f>
        <v/>
      </c>
      <c r="C618" s="3" t="str">
        <f>IF(Line[DWG Handle]="","",Line[DWG Handle])</f>
        <v/>
      </c>
      <c r="D618" s="58" t="str">
        <f>IF(Line[Approx Centroid X]="","",Line[Approx Centroid X])</f>
        <v/>
      </c>
      <c r="E618" s="58" t="str">
        <f>IF(Line[Approx Centroid Y]="","",Line[Approx Centroid Y])</f>
        <v/>
      </c>
      <c r="F618" s="3" t="str">
        <f>IF(Line[Replacement Asset]="","",Line[Replacement Asset])</f>
        <v/>
      </c>
      <c r="G618" s="3" t="str">
        <f>IF(Line[Asset ID]="","",UPPER(Line[Asset ID]))</f>
        <v/>
      </c>
      <c r="H618" s="3" t="str">
        <f>IF(Line[Asset Group]="","",VLOOKUP(Line[Asset Group],asset_grp_line,4,FALSE))</f>
        <v/>
      </c>
      <c r="I618" s="3" t="str">
        <f>IF(Line[Asset Group]="","",VLOOKUP(Line[Asset Group],asset_grp_line,2,FALSE))</f>
        <v/>
      </c>
      <c r="J618" s="3" t="str">
        <f>IF(Line[Asset Group]="","",VLOOKUP(Line[Asset Group],asset_grp_line,3,FALSE))</f>
        <v/>
      </c>
      <c r="K618" s="3" t="str">
        <f>IF(Line[Asset Group]="","",VLOOKUP(Line[Asset Type],type_master_list,2,FALSE))</f>
        <v/>
      </c>
      <c r="L618" s="3" t="str">
        <f>IF(Line[Asset Name]="","",PROPER(Line[Asset Name]))</f>
        <v/>
      </c>
      <c r="M618" s="11" t="str">
        <f>IF(Line[Install Date]="","",(Line[Install Date]))</f>
        <v/>
      </c>
      <c r="N618" s="3" t="str">
        <f>IF(Line[Note]="","",PROPER(Line[Note]))</f>
        <v/>
      </c>
      <c r="O618" s="3" t="str">
        <f>IF(Line[Resource Consent Number]="","",UPPER(Line[Resource Consent Number]))</f>
        <v/>
      </c>
      <c r="P618" s="53" t="str">
        <f>IF(Line[Asset Unit Cost]="","",Line[Asset Unit Cost])</f>
        <v/>
      </c>
      <c r="Q618" s="3" t="str">
        <f>IF(Line[Added By]="","",UPPER(Line[Added By]))</f>
        <v/>
      </c>
      <c r="R618" s="11" t="str">
        <f>IF(Line[Added Date]="","",(Line[Added Date]))</f>
        <v/>
      </c>
      <c r="S618" s="3" t="str">
        <f>IF(Line[Z COORD]="","",PROPER(Line[Z COORD]))</f>
        <v/>
      </c>
      <c r="T618" s="3" t="str">
        <f>IF(Line[Asset Description]="","",PROPER(Line[Asset Description]))</f>
        <v/>
      </c>
      <c r="U618" s="3" t="str">
        <f>IF(Line[Asset Group]="","",VLOOKUP(Line[Wall SubType],subdom_master_gdb,2,FALSE))</f>
        <v/>
      </c>
      <c r="V618" s="3" t="str">
        <f>IF(Line[Asset Group]="","",VLOOKUP(Line[Material],material_master,2,FALSE))</f>
        <v/>
      </c>
      <c r="W618" s="3" t="str">
        <f>IF(Line[Height m]="","",Line[Height m])</f>
        <v/>
      </c>
      <c r="X618" s="3" t="str">
        <f>IF(Line[Length m]="","",Line[Length m])</f>
        <v/>
      </c>
      <c r="Y618" s="3" t="str">
        <f>IF(Line[Width m]="","",Line[Width m])</f>
        <v/>
      </c>
      <c r="Z618" s="3" t="str">
        <f>IF(Line[Asset Group]="","",VLOOKUP(Line[Purpose],f_g_function,2,FALSE))</f>
        <v/>
      </c>
      <c r="AA618" s="3" t="str">
        <f>IF(Line[Asset Group]="","",VLOOKUP(Line[Post Material],material_master,2,FALSE))</f>
        <v/>
      </c>
      <c r="AB618" s="3" t="str">
        <f>IF(Line[Pipe Diameter mm]="","",Line[Pipe Diameter mm])</f>
        <v/>
      </c>
      <c r="AC618" s="3" t="str">
        <f>IF(Line[Asset Group]="","",VLOOKUP(Line[Pipe Material],irrigation_pipe_material,2,FALSE))</f>
        <v/>
      </c>
      <c r="AD618" s="3" t="str">
        <f>IF(Line[Asset Group]="","",VLOOKUP(Line[System],irrigation_system,2,FALSE))</f>
        <v/>
      </c>
      <c r="AE618" s="3" t="str">
        <f>IF(Line[Asset Group]="","",VLOOKUP(Line[Status],irrigation_status,2,FALSE))</f>
        <v/>
      </c>
      <c r="AF618" s="3" t="str">
        <f>IF(Line[Asset Group]="","",VLOOKUP(Line[Surface],subdom_master_gdb,2,FALSE))</f>
        <v/>
      </c>
      <c r="AG618" s="3" t="str">
        <f>IF(Line[Surface Layer Depth mm]="","",Line[Surface Layer Depth mm])</f>
        <v/>
      </c>
      <c r="AH618" s="3" t="str">
        <f>IF(Line[Av Width m]="","",Line[Av Width m])</f>
        <v/>
      </c>
      <c r="AI618" s="3" t="str">
        <f>IF(Line[Asset Group]="","",VLOOKUP(Line[Cycle],yes_no,2,FALSE))</f>
        <v/>
      </c>
      <c r="AJ618" s="3" t="str">
        <f>IF(Line[Asset Group]="","",VLOOKUP(Line[Species],hedge_species,2,FALSE))</f>
        <v/>
      </c>
    </row>
    <row r="619" spans="1:36" s="3" customFormat="1" x14ac:dyDescent="0.2">
      <c r="A619" s="3" t="str">
        <f>IF(Line[DWG File Name]="","",Line[DWG File Name])</f>
        <v/>
      </c>
      <c r="B619" s="3" t="str">
        <f>IF(Line[DWG Layer Name]="","",Line[DWG Layer Name])</f>
        <v/>
      </c>
      <c r="C619" s="3" t="str">
        <f>IF(Line[DWG Handle]="","",Line[DWG Handle])</f>
        <v/>
      </c>
      <c r="D619" s="58" t="str">
        <f>IF(Line[Approx Centroid X]="","",Line[Approx Centroid X])</f>
        <v/>
      </c>
      <c r="E619" s="58" t="str">
        <f>IF(Line[Approx Centroid Y]="","",Line[Approx Centroid Y])</f>
        <v/>
      </c>
      <c r="F619" s="3" t="str">
        <f>IF(Line[Replacement Asset]="","",Line[Replacement Asset])</f>
        <v/>
      </c>
      <c r="G619" s="3" t="str">
        <f>IF(Line[Asset ID]="","",UPPER(Line[Asset ID]))</f>
        <v/>
      </c>
      <c r="H619" s="3" t="str">
        <f>IF(Line[Asset Group]="","",VLOOKUP(Line[Asset Group],asset_grp_line,4,FALSE))</f>
        <v/>
      </c>
      <c r="I619" s="3" t="str">
        <f>IF(Line[Asset Group]="","",VLOOKUP(Line[Asset Group],asset_grp_line,2,FALSE))</f>
        <v/>
      </c>
      <c r="J619" s="3" t="str">
        <f>IF(Line[Asset Group]="","",VLOOKUP(Line[Asset Group],asset_grp_line,3,FALSE))</f>
        <v/>
      </c>
      <c r="K619" s="3" t="str">
        <f>IF(Line[Asset Group]="","",VLOOKUP(Line[Asset Type],type_master_list,2,FALSE))</f>
        <v/>
      </c>
      <c r="L619" s="3" t="str">
        <f>IF(Line[Asset Name]="","",PROPER(Line[Asset Name]))</f>
        <v/>
      </c>
      <c r="M619" s="11" t="str">
        <f>IF(Line[Install Date]="","",(Line[Install Date]))</f>
        <v/>
      </c>
      <c r="N619" s="3" t="str">
        <f>IF(Line[Note]="","",PROPER(Line[Note]))</f>
        <v/>
      </c>
      <c r="O619" s="3" t="str">
        <f>IF(Line[Resource Consent Number]="","",UPPER(Line[Resource Consent Number]))</f>
        <v/>
      </c>
      <c r="P619" s="53" t="str">
        <f>IF(Line[Asset Unit Cost]="","",Line[Asset Unit Cost])</f>
        <v/>
      </c>
      <c r="Q619" s="3" t="str">
        <f>IF(Line[Added By]="","",UPPER(Line[Added By]))</f>
        <v/>
      </c>
      <c r="R619" s="11" t="str">
        <f>IF(Line[Added Date]="","",(Line[Added Date]))</f>
        <v/>
      </c>
      <c r="S619" s="3" t="str">
        <f>IF(Line[Z COORD]="","",PROPER(Line[Z COORD]))</f>
        <v/>
      </c>
      <c r="T619" s="3" t="str">
        <f>IF(Line[Asset Description]="","",PROPER(Line[Asset Description]))</f>
        <v/>
      </c>
      <c r="U619" s="3" t="str">
        <f>IF(Line[Asset Group]="","",VLOOKUP(Line[Wall SubType],subdom_master_gdb,2,FALSE))</f>
        <v/>
      </c>
      <c r="V619" s="3" t="str">
        <f>IF(Line[Asset Group]="","",VLOOKUP(Line[Material],material_master,2,FALSE))</f>
        <v/>
      </c>
      <c r="W619" s="3" t="str">
        <f>IF(Line[Height m]="","",Line[Height m])</f>
        <v/>
      </c>
      <c r="X619" s="3" t="str">
        <f>IF(Line[Length m]="","",Line[Length m])</f>
        <v/>
      </c>
      <c r="Y619" s="3" t="str">
        <f>IF(Line[Width m]="","",Line[Width m])</f>
        <v/>
      </c>
      <c r="Z619" s="3" t="str">
        <f>IF(Line[Asset Group]="","",VLOOKUP(Line[Purpose],f_g_function,2,FALSE))</f>
        <v/>
      </c>
      <c r="AA619" s="3" t="str">
        <f>IF(Line[Asset Group]="","",VLOOKUP(Line[Post Material],material_master,2,FALSE))</f>
        <v/>
      </c>
      <c r="AB619" s="3" t="str">
        <f>IF(Line[Pipe Diameter mm]="","",Line[Pipe Diameter mm])</f>
        <v/>
      </c>
      <c r="AC619" s="3" t="str">
        <f>IF(Line[Asset Group]="","",VLOOKUP(Line[Pipe Material],irrigation_pipe_material,2,FALSE))</f>
        <v/>
      </c>
      <c r="AD619" s="3" t="str">
        <f>IF(Line[Asset Group]="","",VLOOKUP(Line[System],irrigation_system,2,FALSE))</f>
        <v/>
      </c>
      <c r="AE619" s="3" t="str">
        <f>IF(Line[Asset Group]="","",VLOOKUP(Line[Status],irrigation_status,2,FALSE))</f>
        <v/>
      </c>
      <c r="AF619" s="3" t="str">
        <f>IF(Line[Asset Group]="","",VLOOKUP(Line[Surface],subdom_master_gdb,2,FALSE))</f>
        <v/>
      </c>
      <c r="AG619" s="3" t="str">
        <f>IF(Line[Surface Layer Depth mm]="","",Line[Surface Layer Depth mm])</f>
        <v/>
      </c>
      <c r="AH619" s="3" t="str">
        <f>IF(Line[Av Width m]="","",Line[Av Width m])</f>
        <v/>
      </c>
      <c r="AI619" s="3" t="str">
        <f>IF(Line[Asset Group]="","",VLOOKUP(Line[Cycle],yes_no,2,FALSE))</f>
        <v/>
      </c>
      <c r="AJ619" s="3" t="str">
        <f>IF(Line[Asset Group]="","",VLOOKUP(Line[Species],hedge_species,2,FALSE))</f>
        <v/>
      </c>
    </row>
    <row r="620" spans="1:36" s="3" customFormat="1" x14ac:dyDescent="0.2">
      <c r="A620" s="3" t="str">
        <f>IF(Line[DWG File Name]="","",Line[DWG File Name])</f>
        <v/>
      </c>
      <c r="B620" s="3" t="str">
        <f>IF(Line[DWG Layer Name]="","",Line[DWG Layer Name])</f>
        <v/>
      </c>
      <c r="C620" s="3" t="str">
        <f>IF(Line[DWG Handle]="","",Line[DWG Handle])</f>
        <v/>
      </c>
      <c r="D620" s="58" t="str">
        <f>IF(Line[Approx Centroid X]="","",Line[Approx Centroid X])</f>
        <v/>
      </c>
      <c r="E620" s="58" t="str">
        <f>IF(Line[Approx Centroid Y]="","",Line[Approx Centroid Y])</f>
        <v/>
      </c>
      <c r="F620" s="3" t="str">
        <f>IF(Line[Replacement Asset]="","",Line[Replacement Asset])</f>
        <v/>
      </c>
      <c r="G620" s="3" t="str">
        <f>IF(Line[Asset ID]="","",UPPER(Line[Asset ID]))</f>
        <v/>
      </c>
      <c r="H620" s="3" t="str">
        <f>IF(Line[Asset Group]="","",VLOOKUP(Line[Asset Group],asset_grp_line,4,FALSE))</f>
        <v/>
      </c>
      <c r="I620" s="3" t="str">
        <f>IF(Line[Asset Group]="","",VLOOKUP(Line[Asset Group],asset_grp_line,2,FALSE))</f>
        <v/>
      </c>
      <c r="J620" s="3" t="str">
        <f>IF(Line[Asset Group]="","",VLOOKUP(Line[Asset Group],asset_grp_line,3,FALSE))</f>
        <v/>
      </c>
      <c r="K620" s="3" t="str">
        <f>IF(Line[Asset Group]="","",VLOOKUP(Line[Asset Type],type_master_list,2,FALSE))</f>
        <v/>
      </c>
      <c r="L620" s="3" t="str">
        <f>IF(Line[Asset Name]="","",PROPER(Line[Asset Name]))</f>
        <v/>
      </c>
      <c r="M620" s="11" t="str">
        <f>IF(Line[Install Date]="","",(Line[Install Date]))</f>
        <v/>
      </c>
      <c r="N620" s="3" t="str">
        <f>IF(Line[Note]="","",PROPER(Line[Note]))</f>
        <v/>
      </c>
      <c r="O620" s="3" t="str">
        <f>IF(Line[Resource Consent Number]="","",UPPER(Line[Resource Consent Number]))</f>
        <v/>
      </c>
      <c r="P620" s="53" t="str">
        <f>IF(Line[Asset Unit Cost]="","",Line[Asset Unit Cost])</f>
        <v/>
      </c>
      <c r="Q620" s="3" t="str">
        <f>IF(Line[Added By]="","",UPPER(Line[Added By]))</f>
        <v/>
      </c>
      <c r="R620" s="11" t="str">
        <f>IF(Line[Added Date]="","",(Line[Added Date]))</f>
        <v/>
      </c>
      <c r="S620" s="3" t="str">
        <f>IF(Line[Z COORD]="","",PROPER(Line[Z COORD]))</f>
        <v/>
      </c>
      <c r="T620" s="3" t="str">
        <f>IF(Line[Asset Description]="","",PROPER(Line[Asset Description]))</f>
        <v/>
      </c>
      <c r="U620" s="3" t="str">
        <f>IF(Line[Asset Group]="","",VLOOKUP(Line[Wall SubType],subdom_master_gdb,2,FALSE))</f>
        <v/>
      </c>
      <c r="V620" s="3" t="str">
        <f>IF(Line[Asset Group]="","",VLOOKUP(Line[Material],material_master,2,FALSE))</f>
        <v/>
      </c>
      <c r="W620" s="3" t="str">
        <f>IF(Line[Height m]="","",Line[Height m])</f>
        <v/>
      </c>
      <c r="X620" s="3" t="str">
        <f>IF(Line[Length m]="","",Line[Length m])</f>
        <v/>
      </c>
      <c r="Y620" s="3" t="str">
        <f>IF(Line[Width m]="","",Line[Width m])</f>
        <v/>
      </c>
      <c r="Z620" s="3" t="str">
        <f>IF(Line[Asset Group]="","",VLOOKUP(Line[Purpose],f_g_function,2,FALSE))</f>
        <v/>
      </c>
      <c r="AA620" s="3" t="str">
        <f>IF(Line[Asset Group]="","",VLOOKUP(Line[Post Material],material_master,2,FALSE))</f>
        <v/>
      </c>
      <c r="AB620" s="3" t="str">
        <f>IF(Line[Pipe Diameter mm]="","",Line[Pipe Diameter mm])</f>
        <v/>
      </c>
      <c r="AC620" s="3" t="str">
        <f>IF(Line[Asset Group]="","",VLOOKUP(Line[Pipe Material],irrigation_pipe_material,2,FALSE))</f>
        <v/>
      </c>
      <c r="AD620" s="3" t="str">
        <f>IF(Line[Asset Group]="","",VLOOKUP(Line[System],irrigation_system,2,FALSE))</f>
        <v/>
      </c>
      <c r="AE620" s="3" t="str">
        <f>IF(Line[Asset Group]="","",VLOOKUP(Line[Status],irrigation_status,2,FALSE))</f>
        <v/>
      </c>
      <c r="AF620" s="3" t="str">
        <f>IF(Line[Asset Group]="","",VLOOKUP(Line[Surface],subdom_master_gdb,2,FALSE))</f>
        <v/>
      </c>
      <c r="AG620" s="3" t="str">
        <f>IF(Line[Surface Layer Depth mm]="","",Line[Surface Layer Depth mm])</f>
        <v/>
      </c>
      <c r="AH620" s="3" t="str">
        <f>IF(Line[Av Width m]="","",Line[Av Width m])</f>
        <v/>
      </c>
      <c r="AI620" s="3" t="str">
        <f>IF(Line[Asset Group]="","",VLOOKUP(Line[Cycle],yes_no,2,FALSE))</f>
        <v/>
      </c>
      <c r="AJ620" s="3" t="str">
        <f>IF(Line[Asset Group]="","",VLOOKUP(Line[Species],hedge_species,2,FALSE))</f>
        <v/>
      </c>
    </row>
    <row r="621" spans="1:36" s="3" customFormat="1" x14ac:dyDescent="0.2">
      <c r="A621" s="3" t="str">
        <f>IF(Line[DWG File Name]="","",Line[DWG File Name])</f>
        <v/>
      </c>
      <c r="B621" s="3" t="str">
        <f>IF(Line[DWG Layer Name]="","",Line[DWG Layer Name])</f>
        <v/>
      </c>
      <c r="C621" s="3" t="str">
        <f>IF(Line[DWG Handle]="","",Line[DWG Handle])</f>
        <v/>
      </c>
      <c r="D621" s="58" t="str">
        <f>IF(Line[Approx Centroid X]="","",Line[Approx Centroid X])</f>
        <v/>
      </c>
      <c r="E621" s="58" t="str">
        <f>IF(Line[Approx Centroid Y]="","",Line[Approx Centroid Y])</f>
        <v/>
      </c>
      <c r="F621" s="3" t="str">
        <f>IF(Line[Replacement Asset]="","",Line[Replacement Asset])</f>
        <v/>
      </c>
      <c r="G621" s="3" t="str">
        <f>IF(Line[Asset ID]="","",UPPER(Line[Asset ID]))</f>
        <v/>
      </c>
      <c r="H621" s="3" t="str">
        <f>IF(Line[Asset Group]="","",VLOOKUP(Line[Asset Group],asset_grp_line,4,FALSE))</f>
        <v/>
      </c>
      <c r="I621" s="3" t="str">
        <f>IF(Line[Asset Group]="","",VLOOKUP(Line[Asset Group],asset_grp_line,2,FALSE))</f>
        <v/>
      </c>
      <c r="J621" s="3" t="str">
        <f>IF(Line[Asset Group]="","",VLOOKUP(Line[Asset Group],asset_grp_line,3,FALSE))</f>
        <v/>
      </c>
      <c r="K621" s="3" t="str">
        <f>IF(Line[Asset Group]="","",VLOOKUP(Line[Asset Type],type_master_list,2,FALSE))</f>
        <v/>
      </c>
      <c r="L621" s="3" t="str">
        <f>IF(Line[Asset Name]="","",PROPER(Line[Asset Name]))</f>
        <v/>
      </c>
      <c r="M621" s="11" t="str">
        <f>IF(Line[Install Date]="","",(Line[Install Date]))</f>
        <v/>
      </c>
      <c r="N621" s="3" t="str">
        <f>IF(Line[Note]="","",PROPER(Line[Note]))</f>
        <v/>
      </c>
      <c r="O621" s="3" t="str">
        <f>IF(Line[Resource Consent Number]="","",UPPER(Line[Resource Consent Number]))</f>
        <v/>
      </c>
      <c r="P621" s="53" t="str">
        <f>IF(Line[Asset Unit Cost]="","",Line[Asset Unit Cost])</f>
        <v/>
      </c>
      <c r="Q621" s="3" t="str">
        <f>IF(Line[Added By]="","",UPPER(Line[Added By]))</f>
        <v/>
      </c>
      <c r="R621" s="11" t="str">
        <f>IF(Line[Added Date]="","",(Line[Added Date]))</f>
        <v/>
      </c>
      <c r="S621" s="3" t="str">
        <f>IF(Line[Z COORD]="","",PROPER(Line[Z COORD]))</f>
        <v/>
      </c>
      <c r="T621" s="3" t="str">
        <f>IF(Line[Asset Description]="","",PROPER(Line[Asset Description]))</f>
        <v/>
      </c>
      <c r="U621" s="3" t="str">
        <f>IF(Line[Asset Group]="","",VLOOKUP(Line[Wall SubType],subdom_master_gdb,2,FALSE))</f>
        <v/>
      </c>
      <c r="V621" s="3" t="str">
        <f>IF(Line[Asset Group]="","",VLOOKUP(Line[Material],material_master,2,FALSE))</f>
        <v/>
      </c>
      <c r="W621" s="3" t="str">
        <f>IF(Line[Height m]="","",Line[Height m])</f>
        <v/>
      </c>
      <c r="X621" s="3" t="str">
        <f>IF(Line[Length m]="","",Line[Length m])</f>
        <v/>
      </c>
      <c r="Y621" s="3" t="str">
        <f>IF(Line[Width m]="","",Line[Width m])</f>
        <v/>
      </c>
      <c r="Z621" s="3" t="str">
        <f>IF(Line[Asset Group]="","",VLOOKUP(Line[Purpose],f_g_function,2,FALSE))</f>
        <v/>
      </c>
      <c r="AA621" s="3" t="str">
        <f>IF(Line[Asset Group]="","",VLOOKUP(Line[Post Material],material_master,2,FALSE))</f>
        <v/>
      </c>
      <c r="AB621" s="3" t="str">
        <f>IF(Line[Pipe Diameter mm]="","",Line[Pipe Diameter mm])</f>
        <v/>
      </c>
      <c r="AC621" s="3" t="str">
        <f>IF(Line[Asset Group]="","",VLOOKUP(Line[Pipe Material],irrigation_pipe_material,2,FALSE))</f>
        <v/>
      </c>
      <c r="AD621" s="3" t="str">
        <f>IF(Line[Asset Group]="","",VLOOKUP(Line[System],irrigation_system,2,FALSE))</f>
        <v/>
      </c>
      <c r="AE621" s="3" t="str">
        <f>IF(Line[Asset Group]="","",VLOOKUP(Line[Status],irrigation_status,2,FALSE))</f>
        <v/>
      </c>
      <c r="AF621" s="3" t="str">
        <f>IF(Line[Asset Group]="","",VLOOKUP(Line[Surface],subdom_master_gdb,2,FALSE))</f>
        <v/>
      </c>
      <c r="AG621" s="3" t="str">
        <f>IF(Line[Surface Layer Depth mm]="","",Line[Surface Layer Depth mm])</f>
        <v/>
      </c>
      <c r="AH621" s="3" t="str">
        <f>IF(Line[Av Width m]="","",Line[Av Width m])</f>
        <v/>
      </c>
      <c r="AI621" s="3" t="str">
        <f>IF(Line[Asset Group]="","",VLOOKUP(Line[Cycle],yes_no,2,FALSE))</f>
        <v/>
      </c>
      <c r="AJ621" s="3" t="str">
        <f>IF(Line[Asset Group]="","",VLOOKUP(Line[Species],hedge_species,2,FALSE))</f>
        <v/>
      </c>
    </row>
    <row r="622" spans="1:36" s="3" customFormat="1" x14ac:dyDescent="0.2">
      <c r="A622" s="3" t="str">
        <f>IF(Line[DWG File Name]="","",Line[DWG File Name])</f>
        <v/>
      </c>
      <c r="B622" s="3" t="str">
        <f>IF(Line[DWG Layer Name]="","",Line[DWG Layer Name])</f>
        <v/>
      </c>
      <c r="C622" s="3" t="str">
        <f>IF(Line[DWG Handle]="","",Line[DWG Handle])</f>
        <v/>
      </c>
      <c r="D622" s="58" t="str">
        <f>IF(Line[Approx Centroid X]="","",Line[Approx Centroid X])</f>
        <v/>
      </c>
      <c r="E622" s="58" t="str">
        <f>IF(Line[Approx Centroid Y]="","",Line[Approx Centroid Y])</f>
        <v/>
      </c>
      <c r="F622" s="3" t="str">
        <f>IF(Line[Replacement Asset]="","",Line[Replacement Asset])</f>
        <v/>
      </c>
      <c r="G622" s="3" t="str">
        <f>IF(Line[Asset ID]="","",UPPER(Line[Asset ID]))</f>
        <v/>
      </c>
      <c r="H622" s="3" t="str">
        <f>IF(Line[Asset Group]="","",VLOOKUP(Line[Asset Group],asset_grp_line,4,FALSE))</f>
        <v/>
      </c>
      <c r="I622" s="3" t="str">
        <f>IF(Line[Asset Group]="","",VLOOKUP(Line[Asset Group],asset_grp_line,2,FALSE))</f>
        <v/>
      </c>
      <c r="J622" s="3" t="str">
        <f>IF(Line[Asset Group]="","",VLOOKUP(Line[Asset Group],asset_grp_line,3,FALSE))</f>
        <v/>
      </c>
      <c r="K622" s="3" t="str">
        <f>IF(Line[Asset Group]="","",VLOOKUP(Line[Asset Type],type_master_list,2,FALSE))</f>
        <v/>
      </c>
      <c r="L622" s="3" t="str">
        <f>IF(Line[Asset Name]="","",PROPER(Line[Asset Name]))</f>
        <v/>
      </c>
      <c r="M622" s="11" t="str">
        <f>IF(Line[Install Date]="","",(Line[Install Date]))</f>
        <v/>
      </c>
      <c r="N622" s="3" t="str">
        <f>IF(Line[Note]="","",PROPER(Line[Note]))</f>
        <v/>
      </c>
      <c r="O622" s="3" t="str">
        <f>IF(Line[Resource Consent Number]="","",UPPER(Line[Resource Consent Number]))</f>
        <v/>
      </c>
      <c r="P622" s="53" t="str">
        <f>IF(Line[Asset Unit Cost]="","",Line[Asset Unit Cost])</f>
        <v/>
      </c>
      <c r="Q622" s="3" t="str">
        <f>IF(Line[Added By]="","",UPPER(Line[Added By]))</f>
        <v/>
      </c>
      <c r="R622" s="11" t="str">
        <f>IF(Line[Added Date]="","",(Line[Added Date]))</f>
        <v/>
      </c>
      <c r="S622" s="3" t="str">
        <f>IF(Line[Z COORD]="","",PROPER(Line[Z COORD]))</f>
        <v/>
      </c>
      <c r="T622" s="3" t="str">
        <f>IF(Line[Asset Description]="","",PROPER(Line[Asset Description]))</f>
        <v/>
      </c>
      <c r="U622" s="3" t="str">
        <f>IF(Line[Asset Group]="","",VLOOKUP(Line[Wall SubType],subdom_master_gdb,2,FALSE))</f>
        <v/>
      </c>
      <c r="V622" s="3" t="str">
        <f>IF(Line[Asset Group]="","",VLOOKUP(Line[Material],material_master,2,FALSE))</f>
        <v/>
      </c>
      <c r="W622" s="3" t="str">
        <f>IF(Line[Height m]="","",Line[Height m])</f>
        <v/>
      </c>
      <c r="X622" s="3" t="str">
        <f>IF(Line[Length m]="","",Line[Length m])</f>
        <v/>
      </c>
      <c r="Y622" s="3" t="str">
        <f>IF(Line[Width m]="","",Line[Width m])</f>
        <v/>
      </c>
      <c r="Z622" s="3" t="str">
        <f>IF(Line[Asset Group]="","",VLOOKUP(Line[Purpose],f_g_function,2,FALSE))</f>
        <v/>
      </c>
      <c r="AA622" s="3" t="str">
        <f>IF(Line[Asset Group]="","",VLOOKUP(Line[Post Material],material_master,2,FALSE))</f>
        <v/>
      </c>
      <c r="AB622" s="3" t="str">
        <f>IF(Line[Pipe Diameter mm]="","",Line[Pipe Diameter mm])</f>
        <v/>
      </c>
      <c r="AC622" s="3" t="str">
        <f>IF(Line[Asset Group]="","",VLOOKUP(Line[Pipe Material],irrigation_pipe_material,2,FALSE))</f>
        <v/>
      </c>
      <c r="AD622" s="3" t="str">
        <f>IF(Line[Asset Group]="","",VLOOKUP(Line[System],irrigation_system,2,FALSE))</f>
        <v/>
      </c>
      <c r="AE622" s="3" t="str">
        <f>IF(Line[Asset Group]="","",VLOOKUP(Line[Status],irrigation_status,2,FALSE))</f>
        <v/>
      </c>
      <c r="AF622" s="3" t="str">
        <f>IF(Line[Asset Group]="","",VLOOKUP(Line[Surface],subdom_master_gdb,2,FALSE))</f>
        <v/>
      </c>
      <c r="AG622" s="3" t="str">
        <f>IF(Line[Surface Layer Depth mm]="","",Line[Surface Layer Depth mm])</f>
        <v/>
      </c>
      <c r="AH622" s="3" t="str">
        <f>IF(Line[Av Width m]="","",Line[Av Width m])</f>
        <v/>
      </c>
      <c r="AI622" s="3" t="str">
        <f>IF(Line[Asset Group]="","",VLOOKUP(Line[Cycle],yes_no,2,FALSE))</f>
        <v/>
      </c>
      <c r="AJ622" s="3" t="str">
        <f>IF(Line[Asset Group]="","",VLOOKUP(Line[Species],hedge_species,2,FALSE))</f>
        <v/>
      </c>
    </row>
    <row r="623" spans="1:36" s="3" customFormat="1" x14ac:dyDescent="0.2">
      <c r="A623" s="3" t="str">
        <f>IF(Line[DWG File Name]="","",Line[DWG File Name])</f>
        <v/>
      </c>
      <c r="B623" s="3" t="str">
        <f>IF(Line[DWG Layer Name]="","",Line[DWG Layer Name])</f>
        <v/>
      </c>
      <c r="C623" s="3" t="str">
        <f>IF(Line[DWG Handle]="","",Line[DWG Handle])</f>
        <v/>
      </c>
      <c r="D623" s="58" t="str">
        <f>IF(Line[Approx Centroid X]="","",Line[Approx Centroid X])</f>
        <v/>
      </c>
      <c r="E623" s="58" t="str">
        <f>IF(Line[Approx Centroid Y]="","",Line[Approx Centroid Y])</f>
        <v/>
      </c>
      <c r="F623" s="3" t="str">
        <f>IF(Line[Replacement Asset]="","",Line[Replacement Asset])</f>
        <v/>
      </c>
      <c r="G623" s="3" t="str">
        <f>IF(Line[Asset ID]="","",UPPER(Line[Asset ID]))</f>
        <v/>
      </c>
      <c r="H623" s="3" t="str">
        <f>IF(Line[Asset Group]="","",VLOOKUP(Line[Asset Group],asset_grp_line,4,FALSE))</f>
        <v/>
      </c>
      <c r="I623" s="3" t="str">
        <f>IF(Line[Asset Group]="","",VLOOKUP(Line[Asset Group],asset_grp_line,2,FALSE))</f>
        <v/>
      </c>
      <c r="J623" s="3" t="str">
        <f>IF(Line[Asset Group]="","",VLOOKUP(Line[Asset Group],asset_grp_line,3,FALSE))</f>
        <v/>
      </c>
      <c r="K623" s="3" t="str">
        <f>IF(Line[Asset Group]="","",VLOOKUP(Line[Asset Type],type_master_list,2,FALSE))</f>
        <v/>
      </c>
      <c r="L623" s="3" t="str">
        <f>IF(Line[Asset Name]="","",PROPER(Line[Asset Name]))</f>
        <v/>
      </c>
      <c r="M623" s="11" t="str">
        <f>IF(Line[Install Date]="","",(Line[Install Date]))</f>
        <v/>
      </c>
      <c r="N623" s="3" t="str">
        <f>IF(Line[Note]="","",PROPER(Line[Note]))</f>
        <v/>
      </c>
      <c r="O623" s="3" t="str">
        <f>IF(Line[Resource Consent Number]="","",UPPER(Line[Resource Consent Number]))</f>
        <v/>
      </c>
      <c r="P623" s="53" t="str">
        <f>IF(Line[Asset Unit Cost]="","",Line[Asset Unit Cost])</f>
        <v/>
      </c>
      <c r="Q623" s="3" t="str">
        <f>IF(Line[Added By]="","",UPPER(Line[Added By]))</f>
        <v/>
      </c>
      <c r="R623" s="11" t="str">
        <f>IF(Line[Added Date]="","",(Line[Added Date]))</f>
        <v/>
      </c>
      <c r="S623" s="3" t="str">
        <f>IF(Line[Z COORD]="","",PROPER(Line[Z COORD]))</f>
        <v/>
      </c>
      <c r="T623" s="3" t="str">
        <f>IF(Line[Asset Description]="","",PROPER(Line[Asset Description]))</f>
        <v/>
      </c>
      <c r="U623" s="3" t="str">
        <f>IF(Line[Asset Group]="","",VLOOKUP(Line[Wall SubType],subdom_master_gdb,2,FALSE))</f>
        <v/>
      </c>
      <c r="V623" s="3" t="str">
        <f>IF(Line[Asset Group]="","",VLOOKUP(Line[Material],material_master,2,FALSE))</f>
        <v/>
      </c>
      <c r="W623" s="3" t="str">
        <f>IF(Line[Height m]="","",Line[Height m])</f>
        <v/>
      </c>
      <c r="X623" s="3" t="str">
        <f>IF(Line[Length m]="","",Line[Length m])</f>
        <v/>
      </c>
      <c r="Y623" s="3" t="str">
        <f>IF(Line[Width m]="","",Line[Width m])</f>
        <v/>
      </c>
      <c r="Z623" s="3" t="str">
        <f>IF(Line[Asset Group]="","",VLOOKUP(Line[Purpose],f_g_function,2,FALSE))</f>
        <v/>
      </c>
      <c r="AA623" s="3" t="str">
        <f>IF(Line[Asset Group]="","",VLOOKUP(Line[Post Material],material_master,2,FALSE))</f>
        <v/>
      </c>
      <c r="AB623" s="3" t="str">
        <f>IF(Line[Pipe Diameter mm]="","",Line[Pipe Diameter mm])</f>
        <v/>
      </c>
      <c r="AC623" s="3" t="str">
        <f>IF(Line[Asset Group]="","",VLOOKUP(Line[Pipe Material],irrigation_pipe_material,2,FALSE))</f>
        <v/>
      </c>
      <c r="AD623" s="3" t="str">
        <f>IF(Line[Asset Group]="","",VLOOKUP(Line[System],irrigation_system,2,FALSE))</f>
        <v/>
      </c>
      <c r="AE623" s="3" t="str">
        <f>IF(Line[Asset Group]="","",VLOOKUP(Line[Status],irrigation_status,2,FALSE))</f>
        <v/>
      </c>
      <c r="AF623" s="3" t="str">
        <f>IF(Line[Asset Group]="","",VLOOKUP(Line[Surface],subdom_master_gdb,2,FALSE))</f>
        <v/>
      </c>
      <c r="AG623" s="3" t="str">
        <f>IF(Line[Surface Layer Depth mm]="","",Line[Surface Layer Depth mm])</f>
        <v/>
      </c>
      <c r="AH623" s="3" t="str">
        <f>IF(Line[Av Width m]="","",Line[Av Width m])</f>
        <v/>
      </c>
      <c r="AI623" s="3" t="str">
        <f>IF(Line[Asset Group]="","",VLOOKUP(Line[Cycle],yes_no,2,FALSE))</f>
        <v/>
      </c>
      <c r="AJ623" s="3" t="str">
        <f>IF(Line[Asset Group]="","",VLOOKUP(Line[Species],hedge_species,2,FALSE))</f>
        <v/>
      </c>
    </row>
    <row r="624" spans="1:36" s="3" customFormat="1" x14ac:dyDescent="0.2">
      <c r="A624" s="3" t="str">
        <f>IF(Line[DWG File Name]="","",Line[DWG File Name])</f>
        <v/>
      </c>
      <c r="B624" s="3" t="str">
        <f>IF(Line[DWG Layer Name]="","",Line[DWG Layer Name])</f>
        <v/>
      </c>
      <c r="C624" s="3" t="str">
        <f>IF(Line[DWG Handle]="","",Line[DWG Handle])</f>
        <v/>
      </c>
      <c r="D624" s="58" t="str">
        <f>IF(Line[Approx Centroid X]="","",Line[Approx Centroid X])</f>
        <v/>
      </c>
      <c r="E624" s="58" t="str">
        <f>IF(Line[Approx Centroid Y]="","",Line[Approx Centroid Y])</f>
        <v/>
      </c>
      <c r="F624" s="3" t="str">
        <f>IF(Line[Replacement Asset]="","",Line[Replacement Asset])</f>
        <v/>
      </c>
      <c r="G624" s="3" t="str">
        <f>IF(Line[Asset ID]="","",UPPER(Line[Asset ID]))</f>
        <v/>
      </c>
      <c r="H624" s="3" t="str">
        <f>IF(Line[Asset Group]="","",VLOOKUP(Line[Asset Group],asset_grp_line,4,FALSE))</f>
        <v/>
      </c>
      <c r="I624" s="3" t="str">
        <f>IF(Line[Asset Group]="","",VLOOKUP(Line[Asset Group],asset_grp_line,2,FALSE))</f>
        <v/>
      </c>
      <c r="J624" s="3" t="str">
        <f>IF(Line[Asset Group]="","",VLOOKUP(Line[Asset Group],asset_grp_line,3,FALSE))</f>
        <v/>
      </c>
      <c r="K624" s="3" t="str">
        <f>IF(Line[Asset Group]="","",VLOOKUP(Line[Asset Type],type_master_list,2,FALSE))</f>
        <v/>
      </c>
      <c r="L624" s="3" t="str">
        <f>IF(Line[Asset Name]="","",PROPER(Line[Asset Name]))</f>
        <v/>
      </c>
      <c r="M624" s="11" t="str">
        <f>IF(Line[Install Date]="","",(Line[Install Date]))</f>
        <v/>
      </c>
      <c r="N624" s="3" t="str">
        <f>IF(Line[Note]="","",PROPER(Line[Note]))</f>
        <v/>
      </c>
      <c r="O624" s="3" t="str">
        <f>IF(Line[Resource Consent Number]="","",UPPER(Line[Resource Consent Number]))</f>
        <v/>
      </c>
      <c r="P624" s="53" t="str">
        <f>IF(Line[Asset Unit Cost]="","",Line[Asset Unit Cost])</f>
        <v/>
      </c>
      <c r="Q624" s="3" t="str">
        <f>IF(Line[Added By]="","",UPPER(Line[Added By]))</f>
        <v/>
      </c>
      <c r="R624" s="11" t="str">
        <f>IF(Line[Added Date]="","",(Line[Added Date]))</f>
        <v/>
      </c>
      <c r="S624" s="3" t="str">
        <f>IF(Line[Z COORD]="","",PROPER(Line[Z COORD]))</f>
        <v/>
      </c>
      <c r="T624" s="3" t="str">
        <f>IF(Line[Asset Description]="","",PROPER(Line[Asset Description]))</f>
        <v/>
      </c>
      <c r="U624" s="3" t="str">
        <f>IF(Line[Asset Group]="","",VLOOKUP(Line[Wall SubType],subdom_master_gdb,2,FALSE))</f>
        <v/>
      </c>
      <c r="V624" s="3" t="str">
        <f>IF(Line[Asset Group]="","",VLOOKUP(Line[Material],material_master,2,FALSE))</f>
        <v/>
      </c>
      <c r="W624" s="3" t="str">
        <f>IF(Line[Height m]="","",Line[Height m])</f>
        <v/>
      </c>
      <c r="X624" s="3" t="str">
        <f>IF(Line[Length m]="","",Line[Length m])</f>
        <v/>
      </c>
      <c r="Y624" s="3" t="str">
        <f>IF(Line[Width m]="","",Line[Width m])</f>
        <v/>
      </c>
      <c r="Z624" s="3" t="str">
        <f>IF(Line[Asset Group]="","",VLOOKUP(Line[Purpose],f_g_function,2,FALSE))</f>
        <v/>
      </c>
      <c r="AA624" s="3" t="str">
        <f>IF(Line[Asset Group]="","",VLOOKUP(Line[Post Material],material_master,2,FALSE))</f>
        <v/>
      </c>
      <c r="AB624" s="3" t="str">
        <f>IF(Line[Pipe Diameter mm]="","",Line[Pipe Diameter mm])</f>
        <v/>
      </c>
      <c r="AC624" s="3" t="str">
        <f>IF(Line[Asset Group]="","",VLOOKUP(Line[Pipe Material],irrigation_pipe_material,2,FALSE))</f>
        <v/>
      </c>
      <c r="AD624" s="3" t="str">
        <f>IF(Line[Asset Group]="","",VLOOKUP(Line[System],irrigation_system,2,FALSE))</f>
        <v/>
      </c>
      <c r="AE624" s="3" t="str">
        <f>IF(Line[Asset Group]="","",VLOOKUP(Line[Status],irrigation_status,2,FALSE))</f>
        <v/>
      </c>
      <c r="AF624" s="3" t="str">
        <f>IF(Line[Asset Group]="","",VLOOKUP(Line[Surface],subdom_master_gdb,2,FALSE))</f>
        <v/>
      </c>
      <c r="AG624" s="3" t="str">
        <f>IF(Line[Surface Layer Depth mm]="","",Line[Surface Layer Depth mm])</f>
        <v/>
      </c>
      <c r="AH624" s="3" t="str">
        <f>IF(Line[Av Width m]="","",Line[Av Width m])</f>
        <v/>
      </c>
      <c r="AI624" s="3" t="str">
        <f>IF(Line[Asset Group]="","",VLOOKUP(Line[Cycle],yes_no,2,FALSE))</f>
        <v/>
      </c>
      <c r="AJ624" s="3" t="str">
        <f>IF(Line[Asset Group]="","",VLOOKUP(Line[Species],hedge_species,2,FALSE))</f>
        <v/>
      </c>
    </row>
    <row r="625" spans="1:36" s="3" customFormat="1" x14ac:dyDescent="0.2">
      <c r="A625" s="3" t="str">
        <f>IF(Line[DWG File Name]="","",Line[DWG File Name])</f>
        <v/>
      </c>
      <c r="B625" s="3" t="str">
        <f>IF(Line[DWG Layer Name]="","",Line[DWG Layer Name])</f>
        <v/>
      </c>
      <c r="C625" s="3" t="str">
        <f>IF(Line[DWG Handle]="","",Line[DWG Handle])</f>
        <v/>
      </c>
      <c r="D625" s="58" t="str">
        <f>IF(Line[Approx Centroid X]="","",Line[Approx Centroid X])</f>
        <v/>
      </c>
      <c r="E625" s="58" t="str">
        <f>IF(Line[Approx Centroid Y]="","",Line[Approx Centroid Y])</f>
        <v/>
      </c>
      <c r="F625" s="3" t="str">
        <f>IF(Line[Replacement Asset]="","",Line[Replacement Asset])</f>
        <v/>
      </c>
      <c r="G625" s="3" t="str">
        <f>IF(Line[Asset ID]="","",UPPER(Line[Asset ID]))</f>
        <v/>
      </c>
      <c r="H625" s="3" t="str">
        <f>IF(Line[Asset Group]="","",VLOOKUP(Line[Asset Group],asset_grp_line,4,FALSE))</f>
        <v/>
      </c>
      <c r="I625" s="3" t="str">
        <f>IF(Line[Asset Group]="","",VLOOKUP(Line[Asset Group],asset_grp_line,2,FALSE))</f>
        <v/>
      </c>
      <c r="J625" s="3" t="str">
        <f>IF(Line[Asset Group]="","",VLOOKUP(Line[Asset Group],asset_grp_line,3,FALSE))</f>
        <v/>
      </c>
      <c r="K625" s="3" t="str">
        <f>IF(Line[Asset Group]="","",VLOOKUP(Line[Asset Type],type_master_list,2,FALSE))</f>
        <v/>
      </c>
      <c r="L625" s="3" t="str">
        <f>IF(Line[Asset Name]="","",PROPER(Line[Asset Name]))</f>
        <v/>
      </c>
      <c r="M625" s="11" t="str">
        <f>IF(Line[Install Date]="","",(Line[Install Date]))</f>
        <v/>
      </c>
      <c r="N625" s="3" t="str">
        <f>IF(Line[Note]="","",PROPER(Line[Note]))</f>
        <v/>
      </c>
      <c r="O625" s="3" t="str">
        <f>IF(Line[Resource Consent Number]="","",UPPER(Line[Resource Consent Number]))</f>
        <v/>
      </c>
      <c r="P625" s="53" t="str">
        <f>IF(Line[Asset Unit Cost]="","",Line[Asset Unit Cost])</f>
        <v/>
      </c>
      <c r="Q625" s="3" t="str">
        <f>IF(Line[Added By]="","",UPPER(Line[Added By]))</f>
        <v/>
      </c>
      <c r="R625" s="11" t="str">
        <f>IF(Line[Added Date]="","",(Line[Added Date]))</f>
        <v/>
      </c>
      <c r="S625" s="3" t="str">
        <f>IF(Line[Z COORD]="","",PROPER(Line[Z COORD]))</f>
        <v/>
      </c>
      <c r="T625" s="3" t="str">
        <f>IF(Line[Asset Description]="","",PROPER(Line[Asset Description]))</f>
        <v/>
      </c>
      <c r="U625" s="3" t="str">
        <f>IF(Line[Asset Group]="","",VLOOKUP(Line[Wall SubType],subdom_master_gdb,2,FALSE))</f>
        <v/>
      </c>
      <c r="V625" s="3" t="str">
        <f>IF(Line[Asset Group]="","",VLOOKUP(Line[Material],material_master,2,FALSE))</f>
        <v/>
      </c>
      <c r="W625" s="3" t="str">
        <f>IF(Line[Height m]="","",Line[Height m])</f>
        <v/>
      </c>
      <c r="X625" s="3" t="str">
        <f>IF(Line[Length m]="","",Line[Length m])</f>
        <v/>
      </c>
      <c r="Y625" s="3" t="str">
        <f>IF(Line[Width m]="","",Line[Width m])</f>
        <v/>
      </c>
      <c r="Z625" s="3" t="str">
        <f>IF(Line[Asset Group]="","",VLOOKUP(Line[Purpose],f_g_function,2,FALSE))</f>
        <v/>
      </c>
      <c r="AA625" s="3" t="str">
        <f>IF(Line[Asset Group]="","",VLOOKUP(Line[Post Material],material_master,2,FALSE))</f>
        <v/>
      </c>
      <c r="AB625" s="3" t="str">
        <f>IF(Line[Pipe Diameter mm]="","",Line[Pipe Diameter mm])</f>
        <v/>
      </c>
      <c r="AC625" s="3" t="str">
        <f>IF(Line[Asset Group]="","",VLOOKUP(Line[Pipe Material],irrigation_pipe_material,2,FALSE))</f>
        <v/>
      </c>
      <c r="AD625" s="3" t="str">
        <f>IF(Line[Asset Group]="","",VLOOKUP(Line[System],irrigation_system,2,FALSE))</f>
        <v/>
      </c>
      <c r="AE625" s="3" t="str">
        <f>IF(Line[Asset Group]="","",VLOOKUP(Line[Status],irrigation_status,2,FALSE))</f>
        <v/>
      </c>
      <c r="AF625" s="3" t="str">
        <f>IF(Line[Asset Group]="","",VLOOKUP(Line[Surface],subdom_master_gdb,2,FALSE))</f>
        <v/>
      </c>
      <c r="AG625" s="3" t="str">
        <f>IF(Line[Surface Layer Depth mm]="","",Line[Surface Layer Depth mm])</f>
        <v/>
      </c>
      <c r="AH625" s="3" t="str">
        <f>IF(Line[Av Width m]="","",Line[Av Width m])</f>
        <v/>
      </c>
      <c r="AI625" s="3" t="str">
        <f>IF(Line[Asset Group]="","",VLOOKUP(Line[Cycle],yes_no,2,FALSE))</f>
        <v/>
      </c>
      <c r="AJ625" s="3" t="str">
        <f>IF(Line[Asset Group]="","",VLOOKUP(Line[Species],hedge_species,2,FALSE))</f>
        <v/>
      </c>
    </row>
    <row r="626" spans="1:36" s="3" customFormat="1" x14ac:dyDescent="0.2">
      <c r="A626" s="3" t="str">
        <f>IF(Line[DWG File Name]="","",Line[DWG File Name])</f>
        <v/>
      </c>
      <c r="B626" s="3" t="str">
        <f>IF(Line[DWG Layer Name]="","",Line[DWG Layer Name])</f>
        <v/>
      </c>
      <c r="C626" s="3" t="str">
        <f>IF(Line[DWG Handle]="","",Line[DWG Handle])</f>
        <v/>
      </c>
      <c r="D626" s="58" t="str">
        <f>IF(Line[Approx Centroid X]="","",Line[Approx Centroid X])</f>
        <v/>
      </c>
      <c r="E626" s="58" t="str">
        <f>IF(Line[Approx Centroid Y]="","",Line[Approx Centroid Y])</f>
        <v/>
      </c>
      <c r="F626" s="3" t="str">
        <f>IF(Line[Replacement Asset]="","",Line[Replacement Asset])</f>
        <v/>
      </c>
      <c r="G626" s="3" t="str">
        <f>IF(Line[Asset ID]="","",UPPER(Line[Asset ID]))</f>
        <v/>
      </c>
      <c r="H626" s="3" t="str">
        <f>IF(Line[Asset Group]="","",VLOOKUP(Line[Asset Group],asset_grp_line,4,FALSE))</f>
        <v/>
      </c>
      <c r="I626" s="3" t="str">
        <f>IF(Line[Asset Group]="","",VLOOKUP(Line[Asset Group],asset_grp_line,2,FALSE))</f>
        <v/>
      </c>
      <c r="J626" s="3" t="str">
        <f>IF(Line[Asset Group]="","",VLOOKUP(Line[Asset Group],asset_grp_line,3,FALSE))</f>
        <v/>
      </c>
      <c r="K626" s="3" t="str">
        <f>IF(Line[Asset Group]="","",VLOOKUP(Line[Asset Type],type_master_list,2,FALSE))</f>
        <v/>
      </c>
      <c r="L626" s="3" t="str">
        <f>IF(Line[Asset Name]="","",PROPER(Line[Asset Name]))</f>
        <v/>
      </c>
      <c r="M626" s="11" t="str">
        <f>IF(Line[Install Date]="","",(Line[Install Date]))</f>
        <v/>
      </c>
      <c r="N626" s="3" t="str">
        <f>IF(Line[Note]="","",PROPER(Line[Note]))</f>
        <v/>
      </c>
      <c r="O626" s="3" t="str">
        <f>IF(Line[Resource Consent Number]="","",UPPER(Line[Resource Consent Number]))</f>
        <v/>
      </c>
      <c r="P626" s="53" t="str">
        <f>IF(Line[Asset Unit Cost]="","",Line[Asset Unit Cost])</f>
        <v/>
      </c>
      <c r="Q626" s="3" t="str">
        <f>IF(Line[Added By]="","",UPPER(Line[Added By]))</f>
        <v/>
      </c>
      <c r="R626" s="11" t="str">
        <f>IF(Line[Added Date]="","",(Line[Added Date]))</f>
        <v/>
      </c>
      <c r="S626" s="3" t="str">
        <f>IF(Line[Z COORD]="","",PROPER(Line[Z COORD]))</f>
        <v/>
      </c>
      <c r="T626" s="3" t="str">
        <f>IF(Line[Asset Description]="","",PROPER(Line[Asset Description]))</f>
        <v/>
      </c>
      <c r="U626" s="3" t="str">
        <f>IF(Line[Asset Group]="","",VLOOKUP(Line[Wall SubType],subdom_master_gdb,2,FALSE))</f>
        <v/>
      </c>
      <c r="V626" s="3" t="str">
        <f>IF(Line[Asset Group]="","",VLOOKUP(Line[Material],material_master,2,FALSE))</f>
        <v/>
      </c>
      <c r="W626" s="3" t="str">
        <f>IF(Line[Height m]="","",Line[Height m])</f>
        <v/>
      </c>
      <c r="X626" s="3" t="str">
        <f>IF(Line[Length m]="","",Line[Length m])</f>
        <v/>
      </c>
      <c r="Y626" s="3" t="str">
        <f>IF(Line[Width m]="","",Line[Width m])</f>
        <v/>
      </c>
      <c r="Z626" s="3" t="str">
        <f>IF(Line[Asset Group]="","",VLOOKUP(Line[Purpose],f_g_function,2,FALSE))</f>
        <v/>
      </c>
      <c r="AA626" s="3" t="str">
        <f>IF(Line[Asset Group]="","",VLOOKUP(Line[Post Material],material_master,2,FALSE))</f>
        <v/>
      </c>
      <c r="AB626" s="3" t="str">
        <f>IF(Line[Pipe Diameter mm]="","",Line[Pipe Diameter mm])</f>
        <v/>
      </c>
      <c r="AC626" s="3" t="str">
        <f>IF(Line[Asset Group]="","",VLOOKUP(Line[Pipe Material],irrigation_pipe_material,2,FALSE))</f>
        <v/>
      </c>
      <c r="AD626" s="3" t="str">
        <f>IF(Line[Asset Group]="","",VLOOKUP(Line[System],irrigation_system,2,FALSE))</f>
        <v/>
      </c>
      <c r="AE626" s="3" t="str">
        <f>IF(Line[Asset Group]="","",VLOOKUP(Line[Status],irrigation_status,2,FALSE))</f>
        <v/>
      </c>
      <c r="AF626" s="3" t="str">
        <f>IF(Line[Asset Group]="","",VLOOKUP(Line[Surface],subdom_master_gdb,2,FALSE))</f>
        <v/>
      </c>
      <c r="AG626" s="3" t="str">
        <f>IF(Line[Surface Layer Depth mm]="","",Line[Surface Layer Depth mm])</f>
        <v/>
      </c>
      <c r="AH626" s="3" t="str">
        <f>IF(Line[Av Width m]="","",Line[Av Width m])</f>
        <v/>
      </c>
      <c r="AI626" s="3" t="str">
        <f>IF(Line[Asset Group]="","",VLOOKUP(Line[Cycle],yes_no,2,FALSE))</f>
        <v/>
      </c>
      <c r="AJ626" s="3" t="str">
        <f>IF(Line[Asset Group]="","",VLOOKUP(Line[Species],hedge_species,2,FALSE))</f>
        <v/>
      </c>
    </row>
    <row r="627" spans="1:36" s="3" customFormat="1" x14ac:dyDescent="0.2">
      <c r="A627" s="3" t="str">
        <f>IF(Line[DWG File Name]="","",Line[DWG File Name])</f>
        <v/>
      </c>
      <c r="B627" s="3" t="str">
        <f>IF(Line[DWG Layer Name]="","",Line[DWG Layer Name])</f>
        <v/>
      </c>
      <c r="C627" s="3" t="str">
        <f>IF(Line[DWG Handle]="","",Line[DWG Handle])</f>
        <v/>
      </c>
      <c r="D627" s="58" t="str">
        <f>IF(Line[Approx Centroid X]="","",Line[Approx Centroid X])</f>
        <v/>
      </c>
      <c r="E627" s="58" t="str">
        <f>IF(Line[Approx Centroid Y]="","",Line[Approx Centroid Y])</f>
        <v/>
      </c>
      <c r="F627" s="3" t="str">
        <f>IF(Line[Replacement Asset]="","",Line[Replacement Asset])</f>
        <v/>
      </c>
      <c r="G627" s="3" t="str">
        <f>IF(Line[Asset ID]="","",UPPER(Line[Asset ID]))</f>
        <v/>
      </c>
      <c r="H627" s="3" t="str">
        <f>IF(Line[Asset Group]="","",VLOOKUP(Line[Asset Group],asset_grp_line,4,FALSE))</f>
        <v/>
      </c>
      <c r="I627" s="3" t="str">
        <f>IF(Line[Asset Group]="","",VLOOKUP(Line[Asset Group],asset_grp_line,2,FALSE))</f>
        <v/>
      </c>
      <c r="J627" s="3" t="str">
        <f>IF(Line[Asset Group]="","",VLOOKUP(Line[Asset Group],asset_grp_line,3,FALSE))</f>
        <v/>
      </c>
      <c r="K627" s="3" t="str">
        <f>IF(Line[Asset Group]="","",VLOOKUP(Line[Asset Type],type_master_list,2,FALSE))</f>
        <v/>
      </c>
      <c r="L627" s="3" t="str">
        <f>IF(Line[Asset Name]="","",PROPER(Line[Asset Name]))</f>
        <v/>
      </c>
      <c r="M627" s="11" t="str">
        <f>IF(Line[Install Date]="","",(Line[Install Date]))</f>
        <v/>
      </c>
      <c r="N627" s="3" t="str">
        <f>IF(Line[Note]="","",PROPER(Line[Note]))</f>
        <v/>
      </c>
      <c r="O627" s="3" t="str">
        <f>IF(Line[Resource Consent Number]="","",UPPER(Line[Resource Consent Number]))</f>
        <v/>
      </c>
      <c r="P627" s="53" t="str">
        <f>IF(Line[Asset Unit Cost]="","",Line[Asset Unit Cost])</f>
        <v/>
      </c>
      <c r="Q627" s="3" t="str">
        <f>IF(Line[Added By]="","",UPPER(Line[Added By]))</f>
        <v/>
      </c>
      <c r="R627" s="11" t="str">
        <f>IF(Line[Added Date]="","",(Line[Added Date]))</f>
        <v/>
      </c>
      <c r="S627" s="3" t="str">
        <f>IF(Line[Z COORD]="","",PROPER(Line[Z COORD]))</f>
        <v/>
      </c>
      <c r="T627" s="3" t="str">
        <f>IF(Line[Asset Description]="","",PROPER(Line[Asset Description]))</f>
        <v/>
      </c>
      <c r="U627" s="3" t="str">
        <f>IF(Line[Asset Group]="","",VLOOKUP(Line[Wall SubType],subdom_master_gdb,2,FALSE))</f>
        <v/>
      </c>
      <c r="V627" s="3" t="str">
        <f>IF(Line[Asset Group]="","",VLOOKUP(Line[Material],material_master,2,FALSE))</f>
        <v/>
      </c>
      <c r="W627" s="3" t="str">
        <f>IF(Line[Height m]="","",Line[Height m])</f>
        <v/>
      </c>
      <c r="X627" s="3" t="str">
        <f>IF(Line[Length m]="","",Line[Length m])</f>
        <v/>
      </c>
      <c r="Y627" s="3" t="str">
        <f>IF(Line[Width m]="","",Line[Width m])</f>
        <v/>
      </c>
      <c r="Z627" s="3" t="str">
        <f>IF(Line[Asset Group]="","",VLOOKUP(Line[Purpose],f_g_function,2,FALSE))</f>
        <v/>
      </c>
      <c r="AA627" s="3" t="str">
        <f>IF(Line[Asset Group]="","",VLOOKUP(Line[Post Material],material_master,2,FALSE))</f>
        <v/>
      </c>
      <c r="AB627" s="3" t="str">
        <f>IF(Line[Pipe Diameter mm]="","",Line[Pipe Diameter mm])</f>
        <v/>
      </c>
      <c r="AC627" s="3" t="str">
        <f>IF(Line[Asset Group]="","",VLOOKUP(Line[Pipe Material],irrigation_pipe_material,2,FALSE))</f>
        <v/>
      </c>
      <c r="AD627" s="3" t="str">
        <f>IF(Line[Asset Group]="","",VLOOKUP(Line[System],irrigation_system,2,FALSE))</f>
        <v/>
      </c>
      <c r="AE627" s="3" t="str">
        <f>IF(Line[Asset Group]="","",VLOOKUP(Line[Status],irrigation_status,2,FALSE))</f>
        <v/>
      </c>
      <c r="AF627" s="3" t="str">
        <f>IF(Line[Asset Group]="","",VLOOKUP(Line[Surface],subdom_master_gdb,2,FALSE))</f>
        <v/>
      </c>
      <c r="AG627" s="3" t="str">
        <f>IF(Line[Surface Layer Depth mm]="","",Line[Surface Layer Depth mm])</f>
        <v/>
      </c>
      <c r="AH627" s="3" t="str">
        <f>IF(Line[Av Width m]="","",Line[Av Width m])</f>
        <v/>
      </c>
      <c r="AI627" s="3" t="str">
        <f>IF(Line[Asset Group]="","",VLOOKUP(Line[Cycle],yes_no,2,FALSE))</f>
        <v/>
      </c>
      <c r="AJ627" s="3" t="str">
        <f>IF(Line[Asset Group]="","",VLOOKUP(Line[Species],hedge_species,2,FALSE))</f>
        <v/>
      </c>
    </row>
    <row r="628" spans="1:36" s="3" customFormat="1" x14ac:dyDescent="0.2">
      <c r="A628" s="3" t="str">
        <f>IF(Line[DWG File Name]="","",Line[DWG File Name])</f>
        <v/>
      </c>
      <c r="B628" s="3" t="str">
        <f>IF(Line[DWG Layer Name]="","",Line[DWG Layer Name])</f>
        <v/>
      </c>
      <c r="C628" s="3" t="str">
        <f>IF(Line[DWG Handle]="","",Line[DWG Handle])</f>
        <v/>
      </c>
      <c r="D628" s="58" t="str">
        <f>IF(Line[Approx Centroid X]="","",Line[Approx Centroid X])</f>
        <v/>
      </c>
      <c r="E628" s="58" t="str">
        <f>IF(Line[Approx Centroid Y]="","",Line[Approx Centroid Y])</f>
        <v/>
      </c>
      <c r="F628" s="3" t="str">
        <f>IF(Line[Replacement Asset]="","",Line[Replacement Asset])</f>
        <v/>
      </c>
      <c r="G628" s="3" t="str">
        <f>IF(Line[Asset ID]="","",UPPER(Line[Asset ID]))</f>
        <v/>
      </c>
      <c r="H628" s="3" t="str">
        <f>IF(Line[Asset Group]="","",VLOOKUP(Line[Asset Group],asset_grp_line,4,FALSE))</f>
        <v/>
      </c>
      <c r="I628" s="3" t="str">
        <f>IF(Line[Asset Group]="","",VLOOKUP(Line[Asset Group],asset_grp_line,2,FALSE))</f>
        <v/>
      </c>
      <c r="J628" s="3" t="str">
        <f>IF(Line[Asset Group]="","",VLOOKUP(Line[Asset Group],asset_grp_line,3,FALSE))</f>
        <v/>
      </c>
      <c r="K628" s="3" t="str">
        <f>IF(Line[Asset Group]="","",VLOOKUP(Line[Asset Type],type_master_list,2,FALSE))</f>
        <v/>
      </c>
      <c r="L628" s="3" t="str">
        <f>IF(Line[Asset Name]="","",PROPER(Line[Asset Name]))</f>
        <v/>
      </c>
      <c r="M628" s="11" t="str">
        <f>IF(Line[Install Date]="","",(Line[Install Date]))</f>
        <v/>
      </c>
      <c r="N628" s="3" t="str">
        <f>IF(Line[Note]="","",PROPER(Line[Note]))</f>
        <v/>
      </c>
      <c r="O628" s="3" t="str">
        <f>IF(Line[Resource Consent Number]="","",UPPER(Line[Resource Consent Number]))</f>
        <v/>
      </c>
      <c r="P628" s="53" t="str">
        <f>IF(Line[Asset Unit Cost]="","",Line[Asset Unit Cost])</f>
        <v/>
      </c>
      <c r="Q628" s="3" t="str">
        <f>IF(Line[Added By]="","",UPPER(Line[Added By]))</f>
        <v/>
      </c>
      <c r="R628" s="11" t="str">
        <f>IF(Line[Added Date]="","",(Line[Added Date]))</f>
        <v/>
      </c>
      <c r="S628" s="3" t="str">
        <f>IF(Line[Z COORD]="","",PROPER(Line[Z COORD]))</f>
        <v/>
      </c>
      <c r="T628" s="3" t="str">
        <f>IF(Line[Asset Description]="","",PROPER(Line[Asset Description]))</f>
        <v/>
      </c>
      <c r="U628" s="3" t="str">
        <f>IF(Line[Asset Group]="","",VLOOKUP(Line[Wall SubType],subdom_master_gdb,2,FALSE))</f>
        <v/>
      </c>
      <c r="V628" s="3" t="str">
        <f>IF(Line[Asset Group]="","",VLOOKUP(Line[Material],material_master,2,FALSE))</f>
        <v/>
      </c>
      <c r="W628" s="3" t="str">
        <f>IF(Line[Height m]="","",Line[Height m])</f>
        <v/>
      </c>
      <c r="X628" s="3" t="str">
        <f>IF(Line[Length m]="","",Line[Length m])</f>
        <v/>
      </c>
      <c r="Y628" s="3" t="str">
        <f>IF(Line[Width m]="","",Line[Width m])</f>
        <v/>
      </c>
      <c r="Z628" s="3" t="str">
        <f>IF(Line[Asset Group]="","",VLOOKUP(Line[Purpose],f_g_function,2,FALSE))</f>
        <v/>
      </c>
      <c r="AA628" s="3" t="str">
        <f>IF(Line[Asset Group]="","",VLOOKUP(Line[Post Material],material_master,2,FALSE))</f>
        <v/>
      </c>
      <c r="AB628" s="3" t="str">
        <f>IF(Line[Pipe Diameter mm]="","",Line[Pipe Diameter mm])</f>
        <v/>
      </c>
      <c r="AC628" s="3" t="str">
        <f>IF(Line[Asset Group]="","",VLOOKUP(Line[Pipe Material],irrigation_pipe_material,2,FALSE))</f>
        <v/>
      </c>
      <c r="AD628" s="3" t="str">
        <f>IF(Line[Asset Group]="","",VLOOKUP(Line[System],irrigation_system,2,FALSE))</f>
        <v/>
      </c>
      <c r="AE628" s="3" t="str">
        <f>IF(Line[Asset Group]="","",VLOOKUP(Line[Status],irrigation_status,2,FALSE))</f>
        <v/>
      </c>
      <c r="AF628" s="3" t="str">
        <f>IF(Line[Asset Group]="","",VLOOKUP(Line[Surface],subdom_master_gdb,2,FALSE))</f>
        <v/>
      </c>
      <c r="AG628" s="3" t="str">
        <f>IF(Line[Surface Layer Depth mm]="","",Line[Surface Layer Depth mm])</f>
        <v/>
      </c>
      <c r="AH628" s="3" t="str">
        <f>IF(Line[Av Width m]="","",Line[Av Width m])</f>
        <v/>
      </c>
      <c r="AI628" s="3" t="str">
        <f>IF(Line[Asset Group]="","",VLOOKUP(Line[Cycle],yes_no,2,FALSE))</f>
        <v/>
      </c>
      <c r="AJ628" s="3" t="str">
        <f>IF(Line[Asset Group]="","",VLOOKUP(Line[Species],hedge_species,2,FALSE))</f>
        <v/>
      </c>
    </row>
    <row r="629" spans="1:36" s="3" customFormat="1" x14ac:dyDescent="0.2">
      <c r="A629" s="3" t="str">
        <f>IF(Line[DWG File Name]="","",Line[DWG File Name])</f>
        <v/>
      </c>
      <c r="B629" s="3" t="str">
        <f>IF(Line[DWG Layer Name]="","",Line[DWG Layer Name])</f>
        <v/>
      </c>
      <c r="C629" s="3" t="str">
        <f>IF(Line[DWG Handle]="","",Line[DWG Handle])</f>
        <v/>
      </c>
      <c r="D629" s="58" t="str">
        <f>IF(Line[Approx Centroid X]="","",Line[Approx Centroid X])</f>
        <v/>
      </c>
      <c r="E629" s="58" t="str">
        <f>IF(Line[Approx Centroid Y]="","",Line[Approx Centroid Y])</f>
        <v/>
      </c>
      <c r="F629" s="3" t="str">
        <f>IF(Line[Replacement Asset]="","",Line[Replacement Asset])</f>
        <v/>
      </c>
      <c r="G629" s="3" t="str">
        <f>IF(Line[Asset ID]="","",UPPER(Line[Asset ID]))</f>
        <v/>
      </c>
      <c r="H629" s="3" t="str">
        <f>IF(Line[Asset Group]="","",VLOOKUP(Line[Asset Group],asset_grp_line,4,FALSE))</f>
        <v/>
      </c>
      <c r="I629" s="3" t="str">
        <f>IF(Line[Asset Group]="","",VLOOKUP(Line[Asset Group],asset_grp_line,2,FALSE))</f>
        <v/>
      </c>
      <c r="J629" s="3" t="str">
        <f>IF(Line[Asset Group]="","",VLOOKUP(Line[Asset Group],asset_grp_line,3,FALSE))</f>
        <v/>
      </c>
      <c r="K629" s="3" t="str">
        <f>IF(Line[Asset Group]="","",VLOOKUP(Line[Asset Type],type_master_list,2,FALSE))</f>
        <v/>
      </c>
      <c r="L629" s="3" t="str">
        <f>IF(Line[Asset Name]="","",PROPER(Line[Asset Name]))</f>
        <v/>
      </c>
      <c r="M629" s="11" t="str">
        <f>IF(Line[Install Date]="","",(Line[Install Date]))</f>
        <v/>
      </c>
      <c r="N629" s="3" t="str">
        <f>IF(Line[Note]="","",PROPER(Line[Note]))</f>
        <v/>
      </c>
      <c r="O629" s="3" t="str">
        <f>IF(Line[Resource Consent Number]="","",UPPER(Line[Resource Consent Number]))</f>
        <v/>
      </c>
      <c r="P629" s="53" t="str">
        <f>IF(Line[Asset Unit Cost]="","",Line[Asset Unit Cost])</f>
        <v/>
      </c>
      <c r="Q629" s="3" t="str">
        <f>IF(Line[Added By]="","",UPPER(Line[Added By]))</f>
        <v/>
      </c>
      <c r="R629" s="11" t="str">
        <f>IF(Line[Added Date]="","",(Line[Added Date]))</f>
        <v/>
      </c>
      <c r="S629" s="3" t="str">
        <f>IF(Line[Z COORD]="","",PROPER(Line[Z COORD]))</f>
        <v/>
      </c>
      <c r="T629" s="3" t="str">
        <f>IF(Line[Asset Description]="","",PROPER(Line[Asset Description]))</f>
        <v/>
      </c>
      <c r="U629" s="3" t="str">
        <f>IF(Line[Asset Group]="","",VLOOKUP(Line[Wall SubType],subdom_master_gdb,2,FALSE))</f>
        <v/>
      </c>
      <c r="V629" s="3" t="str">
        <f>IF(Line[Asset Group]="","",VLOOKUP(Line[Material],material_master,2,FALSE))</f>
        <v/>
      </c>
      <c r="W629" s="3" t="str">
        <f>IF(Line[Height m]="","",Line[Height m])</f>
        <v/>
      </c>
      <c r="X629" s="3" t="str">
        <f>IF(Line[Length m]="","",Line[Length m])</f>
        <v/>
      </c>
      <c r="Y629" s="3" t="str">
        <f>IF(Line[Width m]="","",Line[Width m])</f>
        <v/>
      </c>
      <c r="Z629" s="3" t="str">
        <f>IF(Line[Asset Group]="","",VLOOKUP(Line[Purpose],f_g_function,2,FALSE))</f>
        <v/>
      </c>
      <c r="AA629" s="3" t="str">
        <f>IF(Line[Asset Group]="","",VLOOKUP(Line[Post Material],material_master,2,FALSE))</f>
        <v/>
      </c>
      <c r="AB629" s="3" t="str">
        <f>IF(Line[Pipe Diameter mm]="","",Line[Pipe Diameter mm])</f>
        <v/>
      </c>
      <c r="AC629" s="3" t="str">
        <f>IF(Line[Asset Group]="","",VLOOKUP(Line[Pipe Material],irrigation_pipe_material,2,FALSE))</f>
        <v/>
      </c>
      <c r="AD629" s="3" t="str">
        <f>IF(Line[Asset Group]="","",VLOOKUP(Line[System],irrigation_system,2,FALSE))</f>
        <v/>
      </c>
      <c r="AE629" s="3" t="str">
        <f>IF(Line[Asset Group]="","",VLOOKUP(Line[Status],irrigation_status,2,FALSE))</f>
        <v/>
      </c>
      <c r="AF629" s="3" t="str">
        <f>IF(Line[Asset Group]="","",VLOOKUP(Line[Surface],subdom_master_gdb,2,FALSE))</f>
        <v/>
      </c>
      <c r="AG629" s="3" t="str">
        <f>IF(Line[Surface Layer Depth mm]="","",Line[Surface Layer Depth mm])</f>
        <v/>
      </c>
      <c r="AH629" s="3" t="str">
        <f>IF(Line[Av Width m]="","",Line[Av Width m])</f>
        <v/>
      </c>
      <c r="AI629" s="3" t="str">
        <f>IF(Line[Asset Group]="","",VLOOKUP(Line[Cycle],yes_no,2,FALSE))</f>
        <v/>
      </c>
      <c r="AJ629" s="3" t="str">
        <f>IF(Line[Asset Group]="","",VLOOKUP(Line[Species],hedge_species,2,FALSE))</f>
        <v/>
      </c>
    </row>
    <row r="630" spans="1:36" s="3" customFormat="1" x14ac:dyDescent="0.2">
      <c r="A630" s="3" t="str">
        <f>IF(Line[DWG File Name]="","",Line[DWG File Name])</f>
        <v/>
      </c>
      <c r="B630" s="3" t="str">
        <f>IF(Line[DWG Layer Name]="","",Line[DWG Layer Name])</f>
        <v/>
      </c>
      <c r="C630" s="3" t="str">
        <f>IF(Line[DWG Handle]="","",Line[DWG Handle])</f>
        <v/>
      </c>
      <c r="D630" s="58" t="str">
        <f>IF(Line[Approx Centroid X]="","",Line[Approx Centroid X])</f>
        <v/>
      </c>
      <c r="E630" s="58" t="str">
        <f>IF(Line[Approx Centroid Y]="","",Line[Approx Centroid Y])</f>
        <v/>
      </c>
      <c r="F630" s="3" t="str">
        <f>IF(Line[Replacement Asset]="","",Line[Replacement Asset])</f>
        <v/>
      </c>
      <c r="G630" s="3" t="str">
        <f>IF(Line[Asset ID]="","",UPPER(Line[Asset ID]))</f>
        <v/>
      </c>
      <c r="H630" s="3" t="str">
        <f>IF(Line[Asset Group]="","",VLOOKUP(Line[Asset Group],asset_grp_line,4,FALSE))</f>
        <v/>
      </c>
      <c r="I630" s="3" t="str">
        <f>IF(Line[Asset Group]="","",VLOOKUP(Line[Asset Group],asset_grp_line,2,FALSE))</f>
        <v/>
      </c>
      <c r="J630" s="3" t="str">
        <f>IF(Line[Asset Group]="","",VLOOKUP(Line[Asset Group],asset_grp_line,3,FALSE))</f>
        <v/>
      </c>
      <c r="K630" s="3" t="str">
        <f>IF(Line[Asset Group]="","",VLOOKUP(Line[Asset Type],type_master_list,2,FALSE))</f>
        <v/>
      </c>
      <c r="L630" s="3" t="str">
        <f>IF(Line[Asset Name]="","",PROPER(Line[Asset Name]))</f>
        <v/>
      </c>
      <c r="M630" s="11" t="str">
        <f>IF(Line[Install Date]="","",(Line[Install Date]))</f>
        <v/>
      </c>
      <c r="N630" s="3" t="str">
        <f>IF(Line[Note]="","",PROPER(Line[Note]))</f>
        <v/>
      </c>
      <c r="O630" s="3" t="str">
        <f>IF(Line[Resource Consent Number]="","",UPPER(Line[Resource Consent Number]))</f>
        <v/>
      </c>
      <c r="P630" s="53" t="str">
        <f>IF(Line[Asset Unit Cost]="","",Line[Asset Unit Cost])</f>
        <v/>
      </c>
      <c r="Q630" s="3" t="str">
        <f>IF(Line[Added By]="","",UPPER(Line[Added By]))</f>
        <v/>
      </c>
      <c r="R630" s="11" t="str">
        <f>IF(Line[Added Date]="","",(Line[Added Date]))</f>
        <v/>
      </c>
      <c r="S630" s="3" t="str">
        <f>IF(Line[Z COORD]="","",PROPER(Line[Z COORD]))</f>
        <v/>
      </c>
      <c r="T630" s="3" t="str">
        <f>IF(Line[Asset Description]="","",PROPER(Line[Asset Description]))</f>
        <v/>
      </c>
      <c r="U630" s="3" t="str">
        <f>IF(Line[Asset Group]="","",VLOOKUP(Line[Wall SubType],subdom_master_gdb,2,FALSE))</f>
        <v/>
      </c>
      <c r="V630" s="3" t="str">
        <f>IF(Line[Asset Group]="","",VLOOKUP(Line[Material],material_master,2,FALSE))</f>
        <v/>
      </c>
      <c r="W630" s="3" t="str">
        <f>IF(Line[Height m]="","",Line[Height m])</f>
        <v/>
      </c>
      <c r="X630" s="3" t="str">
        <f>IF(Line[Length m]="","",Line[Length m])</f>
        <v/>
      </c>
      <c r="Y630" s="3" t="str">
        <f>IF(Line[Width m]="","",Line[Width m])</f>
        <v/>
      </c>
      <c r="Z630" s="3" t="str">
        <f>IF(Line[Asset Group]="","",VLOOKUP(Line[Purpose],f_g_function,2,FALSE))</f>
        <v/>
      </c>
      <c r="AA630" s="3" t="str">
        <f>IF(Line[Asset Group]="","",VLOOKUP(Line[Post Material],material_master,2,FALSE))</f>
        <v/>
      </c>
      <c r="AB630" s="3" t="str">
        <f>IF(Line[Pipe Diameter mm]="","",Line[Pipe Diameter mm])</f>
        <v/>
      </c>
      <c r="AC630" s="3" t="str">
        <f>IF(Line[Asset Group]="","",VLOOKUP(Line[Pipe Material],irrigation_pipe_material,2,FALSE))</f>
        <v/>
      </c>
      <c r="AD630" s="3" t="str">
        <f>IF(Line[Asset Group]="","",VLOOKUP(Line[System],irrigation_system,2,FALSE))</f>
        <v/>
      </c>
      <c r="AE630" s="3" t="str">
        <f>IF(Line[Asset Group]="","",VLOOKUP(Line[Status],irrigation_status,2,FALSE))</f>
        <v/>
      </c>
      <c r="AF630" s="3" t="str">
        <f>IF(Line[Asset Group]="","",VLOOKUP(Line[Surface],subdom_master_gdb,2,FALSE))</f>
        <v/>
      </c>
      <c r="AG630" s="3" t="str">
        <f>IF(Line[Surface Layer Depth mm]="","",Line[Surface Layer Depth mm])</f>
        <v/>
      </c>
      <c r="AH630" s="3" t="str">
        <f>IF(Line[Av Width m]="","",Line[Av Width m])</f>
        <v/>
      </c>
      <c r="AI630" s="3" t="str">
        <f>IF(Line[Asset Group]="","",VLOOKUP(Line[Cycle],yes_no,2,FALSE))</f>
        <v/>
      </c>
      <c r="AJ630" s="3" t="str">
        <f>IF(Line[Asset Group]="","",VLOOKUP(Line[Species],hedge_species,2,FALSE))</f>
        <v/>
      </c>
    </row>
    <row r="631" spans="1:36" s="3" customFormat="1" x14ac:dyDescent="0.2">
      <c r="A631" s="3" t="str">
        <f>IF(Line[DWG File Name]="","",Line[DWG File Name])</f>
        <v/>
      </c>
      <c r="B631" s="3" t="str">
        <f>IF(Line[DWG Layer Name]="","",Line[DWG Layer Name])</f>
        <v/>
      </c>
      <c r="C631" s="3" t="str">
        <f>IF(Line[DWG Handle]="","",Line[DWG Handle])</f>
        <v/>
      </c>
      <c r="D631" s="58" t="str">
        <f>IF(Line[Approx Centroid X]="","",Line[Approx Centroid X])</f>
        <v/>
      </c>
      <c r="E631" s="58" t="str">
        <f>IF(Line[Approx Centroid Y]="","",Line[Approx Centroid Y])</f>
        <v/>
      </c>
      <c r="F631" s="3" t="str">
        <f>IF(Line[Replacement Asset]="","",Line[Replacement Asset])</f>
        <v/>
      </c>
      <c r="G631" s="3" t="str">
        <f>IF(Line[Asset ID]="","",UPPER(Line[Asset ID]))</f>
        <v/>
      </c>
      <c r="H631" s="3" t="str">
        <f>IF(Line[Asset Group]="","",VLOOKUP(Line[Asset Group],asset_grp_line,4,FALSE))</f>
        <v/>
      </c>
      <c r="I631" s="3" t="str">
        <f>IF(Line[Asset Group]="","",VLOOKUP(Line[Asset Group],asset_grp_line,2,FALSE))</f>
        <v/>
      </c>
      <c r="J631" s="3" t="str">
        <f>IF(Line[Asset Group]="","",VLOOKUP(Line[Asset Group],asset_grp_line,3,FALSE))</f>
        <v/>
      </c>
      <c r="K631" s="3" t="str">
        <f>IF(Line[Asset Group]="","",VLOOKUP(Line[Asset Type],type_master_list,2,FALSE))</f>
        <v/>
      </c>
      <c r="L631" s="3" t="str">
        <f>IF(Line[Asset Name]="","",PROPER(Line[Asset Name]))</f>
        <v/>
      </c>
      <c r="M631" s="11" t="str">
        <f>IF(Line[Install Date]="","",(Line[Install Date]))</f>
        <v/>
      </c>
      <c r="N631" s="3" t="str">
        <f>IF(Line[Note]="","",PROPER(Line[Note]))</f>
        <v/>
      </c>
      <c r="O631" s="3" t="str">
        <f>IF(Line[Resource Consent Number]="","",UPPER(Line[Resource Consent Number]))</f>
        <v/>
      </c>
      <c r="P631" s="53" t="str">
        <f>IF(Line[Asset Unit Cost]="","",Line[Asset Unit Cost])</f>
        <v/>
      </c>
      <c r="Q631" s="3" t="str">
        <f>IF(Line[Added By]="","",UPPER(Line[Added By]))</f>
        <v/>
      </c>
      <c r="R631" s="11" t="str">
        <f>IF(Line[Added Date]="","",(Line[Added Date]))</f>
        <v/>
      </c>
      <c r="S631" s="3" t="str">
        <f>IF(Line[Z COORD]="","",PROPER(Line[Z COORD]))</f>
        <v/>
      </c>
      <c r="T631" s="3" t="str">
        <f>IF(Line[Asset Description]="","",PROPER(Line[Asset Description]))</f>
        <v/>
      </c>
      <c r="U631" s="3" t="str">
        <f>IF(Line[Asset Group]="","",VLOOKUP(Line[Wall SubType],subdom_master_gdb,2,FALSE))</f>
        <v/>
      </c>
      <c r="V631" s="3" t="str">
        <f>IF(Line[Asset Group]="","",VLOOKUP(Line[Material],material_master,2,FALSE))</f>
        <v/>
      </c>
      <c r="W631" s="3" t="str">
        <f>IF(Line[Height m]="","",Line[Height m])</f>
        <v/>
      </c>
      <c r="X631" s="3" t="str">
        <f>IF(Line[Length m]="","",Line[Length m])</f>
        <v/>
      </c>
      <c r="Y631" s="3" t="str">
        <f>IF(Line[Width m]="","",Line[Width m])</f>
        <v/>
      </c>
      <c r="Z631" s="3" t="str">
        <f>IF(Line[Asset Group]="","",VLOOKUP(Line[Purpose],f_g_function,2,FALSE))</f>
        <v/>
      </c>
      <c r="AA631" s="3" t="str">
        <f>IF(Line[Asset Group]="","",VLOOKUP(Line[Post Material],material_master,2,FALSE))</f>
        <v/>
      </c>
      <c r="AB631" s="3" t="str">
        <f>IF(Line[Pipe Diameter mm]="","",Line[Pipe Diameter mm])</f>
        <v/>
      </c>
      <c r="AC631" s="3" t="str">
        <f>IF(Line[Asset Group]="","",VLOOKUP(Line[Pipe Material],irrigation_pipe_material,2,FALSE))</f>
        <v/>
      </c>
      <c r="AD631" s="3" t="str">
        <f>IF(Line[Asset Group]="","",VLOOKUP(Line[System],irrigation_system,2,FALSE))</f>
        <v/>
      </c>
      <c r="AE631" s="3" t="str">
        <f>IF(Line[Asset Group]="","",VLOOKUP(Line[Status],irrigation_status,2,FALSE))</f>
        <v/>
      </c>
      <c r="AF631" s="3" t="str">
        <f>IF(Line[Asset Group]="","",VLOOKUP(Line[Surface],subdom_master_gdb,2,FALSE))</f>
        <v/>
      </c>
      <c r="AG631" s="3" t="str">
        <f>IF(Line[Surface Layer Depth mm]="","",Line[Surface Layer Depth mm])</f>
        <v/>
      </c>
      <c r="AH631" s="3" t="str">
        <f>IF(Line[Av Width m]="","",Line[Av Width m])</f>
        <v/>
      </c>
      <c r="AI631" s="3" t="str">
        <f>IF(Line[Asset Group]="","",VLOOKUP(Line[Cycle],yes_no,2,FALSE))</f>
        <v/>
      </c>
      <c r="AJ631" s="3" t="str">
        <f>IF(Line[Asset Group]="","",VLOOKUP(Line[Species],hedge_species,2,FALSE))</f>
        <v/>
      </c>
    </row>
    <row r="632" spans="1:36" s="3" customFormat="1" x14ac:dyDescent="0.2">
      <c r="A632" s="3" t="str">
        <f>IF(Line[DWG File Name]="","",Line[DWG File Name])</f>
        <v/>
      </c>
      <c r="B632" s="3" t="str">
        <f>IF(Line[DWG Layer Name]="","",Line[DWG Layer Name])</f>
        <v/>
      </c>
      <c r="C632" s="3" t="str">
        <f>IF(Line[DWG Handle]="","",Line[DWG Handle])</f>
        <v/>
      </c>
      <c r="D632" s="58" t="str">
        <f>IF(Line[Approx Centroid X]="","",Line[Approx Centroid X])</f>
        <v/>
      </c>
      <c r="E632" s="58" t="str">
        <f>IF(Line[Approx Centroid Y]="","",Line[Approx Centroid Y])</f>
        <v/>
      </c>
      <c r="F632" s="3" t="str">
        <f>IF(Line[Replacement Asset]="","",Line[Replacement Asset])</f>
        <v/>
      </c>
      <c r="G632" s="3" t="str">
        <f>IF(Line[Asset ID]="","",UPPER(Line[Asset ID]))</f>
        <v/>
      </c>
      <c r="H632" s="3" t="str">
        <f>IF(Line[Asset Group]="","",VLOOKUP(Line[Asset Group],asset_grp_line,4,FALSE))</f>
        <v/>
      </c>
      <c r="I632" s="3" t="str">
        <f>IF(Line[Asset Group]="","",VLOOKUP(Line[Asset Group],asset_grp_line,2,FALSE))</f>
        <v/>
      </c>
      <c r="J632" s="3" t="str">
        <f>IF(Line[Asset Group]="","",VLOOKUP(Line[Asset Group],asset_grp_line,3,FALSE))</f>
        <v/>
      </c>
      <c r="K632" s="3" t="str">
        <f>IF(Line[Asset Group]="","",VLOOKUP(Line[Asset Type],type_master_list,2,FALSE))</f>
        <v/>
      </c>
      <c r="L632" s="3" t="str">
        <f>IF(Line[Asset Name]="","",PROPER(Line[Asset Name]))</f>
        <v/>
      </c>
      <c r="M632" s="11" t="str">
        <f>IF(Line[Install Date]="","",(Line[Install Date]))</f>
        <v/>
      </c>
      <c r="N632" s="3" t="str">
        <f>IF(Line[Note]="","",PROPER(Line[Note]))</f>
        <v/>
      </c>
      <c r="O632" s="3" t="str">
        <f>IF(Line[Resource Consent Number]="","",UPPER(Line[Resource Consent Number]))</f>
        <v/>
      </c>
      <c r="P632" s="53" t="str">
        <f>IF(Line[Asset Unit Cost]="","",Line[Asset Unit Cost])</f>
        <v/>
      </c>
      <c r="Q632" s="3" t="str">
        <f>IF(Line[Added By]="","",UPPER(Line[Added By]))</f>
        <v/>
      </c>
      <c r="R632" s="11" t="str">
        <f>IF(Line[Added Date]="","",(Line[Added Date]))</f>
        <v/>
      </c>
      <c r="S632" s="3" t="str">
        <f>IF(Line[Z COORD]="","",PROPER(Line[Z COORD]))</f>
        <v/>
      </c>
      <c r="T632" s="3" t="str">
        <f>IF(Line[Asset Description]="","",PROPER(Line[Asset Description]))</f>
        <v/>
      </c>
      <c r="U632" s="3" t="str">
        <f>IF(Line[Asset Group]="","",VLOOKUP(Line[Wall SubType],subdom_master_gdb,2,FALSE))</f>
        <v/>
      </c>
      <c r="V632" s="3" t="str">
        <f>IF(Line[Asset Group]="","",VLOOKUP(Line[Material],material_master,2,FALSE))</f>
        <v/>
      </c>
      <c r="W632" s="3" t="str">
        <f>IF(Line[Height m]="","",Line[Height m])</f>
        <v/>
      </c>
      <c r="X632" s="3" t="str">
        <f>IF(Line[Length m]="","",Line[Length m])</f>
        <v/>
      </c>
      <c r="Y632" s="3" t="str">
        <f>IF(Line[Width m]="","",Line[Width m])</f>
        <v/>
      </c>
      <c r="Z632" s="3" t="str">
        <f>IF(Line[Asset Group]="","",VLOOKUP(Line[Purpose],f_g_function,2,FALSE))</f>
        <v/>
      </c>
      <c r="AA632" s="3" t="str">
        <f>IF(Line[Asset Group]="","",VLOOKUP(Line[Post Material],material_master,2,FALSE))</f>
        <v/>
      </c>
      <c r="AB632" s="3" t="str">
        <f>IF(Line[Pipe Diameter mm]="","",Line[Pipe Diameter mm])</f>
        <v/>
      </c>
      <c r="AC632" s="3" t="str">
        <f>IF(Line[Asset Group]="","",VLOOKUP(Line[Pipe Material],irrigation_pipe_material,2,FALSE))</f>
        <v/>
      </c>
      <c r="AD632" s="3" t="str">
        <f>IF(Line[Asset Group]="","",VLOOKUP(Line[System],irrigation_system,2,FALSE))</f>
        <v/>
      </c>
      <c r="AE632" s="3" t="str">
        <f>IF(Line[Asset Group]="","",VLOOKUP(Line[Status],irrigation_status,2,FALSE))</f>
        <v/>
      </c>
      <c r="AF632" s="3" t="str">
        <f>IF(Line[Asset Group]="","",VLOOKUP(Line[Surface],subdom_master_gdb,2,FALSE))</f>
        <v/>
      </c>
      <c r="AG632" s="3" t="str">
        <f>IF(Line[Surface Layer Depth mm]="","",Line[Surface Layer Depth mm])</f>
        <v/>
      </c>
      <c r="AH632" s="3" t="str">
        <f>IF(Line[Av Width m]="","",Line[Av Width m])</f>
        <v/>
      </c>
      <c r="AI632" s="3" t="str">
        <f>IF(Line[Asset Group]="","",VLOOKUP(Line[Cycle],yes_no,2,FALSE))</f>
        <v/>
      </c>
      <c r="AJ632" s="3" t="str">
        <f>IF(Line[Asset Group]="","",VLOOKUP(Line[Species],hedge_species,2,FALSE))</f>
        <v/>
      </c>
    </row>
    <row r="633" spans="1:36" s="3" customFormat="1" x14ac:dyDescent="0.2">
      <c r="A633" s="3" t="str">
        <f>IF(Line[DWG File Name]="","",Line[DWG File Name])</f>
        <v/>
      </c>
      <c r="B633" s="3" t="str">
        <f>IF(Line[DWG Layer Name]="","",Line[DWG Layer Name])</f>
        <v/>
      </c>
      <c r="C633" s="3" t="str">
        <f>IF(Line[DWG Handle]="","",Line[DWG Handle])</f>
        <v/>
      </c>
      <c r="D633" s="58" t="str">
        <f>IF(Line[Approx Centroid X]="","",Line[Approx Centroid X])</f>
        <v/>
      </c>
      <c r="E633" s="58" t="str">
        <f>IF(Line[Approx Centroid Y]="","",Line[Approx Centroid Y])</f>
        <v/>
      </c>
      <c r="F633" s="3" t="str">
        <f>IF(Line[Replacement Asset]="","",Line[Replacement Asset])</f>
        <v/>
      </c>
      <c r="G633" s="3" t="str">
        <f>IF(Line[Asset ID]="","",UPPER(Line[Asset ID]))</f>
        <v/>
      </c>
      <c r="H633" s="3" t="str">
        <f>IF(Line[Asset Group]="","",VLOOKUP(Line[Asset Group],asset_grp_line,4,FALSE))</f>
        <v/>
      </c>
      <c r="I633" s="3" t="str">
        <f>IF(Line[Asset Group]="","",VLOOKUP(Line[Asset Group],asset_grp_line,2,FALSE))</f>
        <v/>
      </c>
      <c r="J633" s="3" t="str">
        <f>IF(Line[Asset Group]="","",VLOOKUP(Line[Asset Group],asset_grp_line,3,FALSE))</f>
        <v/>
      </c>
      <c r="K633" s="3" t="str">
        <f>IF(Line[Asset Group]="","",VLOOKUP(Line[Asset Type],type_master_list,2,FALSE))</f>
        <v/>
      </c>
      <c r="L633" s="3" t="str">
        <f>IF(Line[Asset Name]="","",PROPER(Line[Asset Name]))</f>
        <v/>
      </c>
      <c r="M633" s="11" t="str">
        <f>IF(Line[Install Date]="","",(Line[Install Date]))</f>
        <v/>
      </c>
      <c r="N633" s="3" t="str">
        <f>IF(Line[Note]="","",PROPER(Line[Note]))</f>
        <v/>
      </c>
      <c r="O633" s="3" t="str">
        <f>IF(Line[Resource Consent Number]="","",UPPER(Line[Resource Consent Number]))</f>
        <v/>
      </c>
      <c r="P633" s="53" t="str">
        <f>IF(Line[Asset Unit Cost]="","",Line[Asset Unit Cost])</f>
        <v/>
      </c>
      <c r="Q633" s="3" t="str">
        <f>IF(Line[Added By]="","",UPPER(Line[Added By]))</f>
        <v/>
      </c>
      <c r="R633" s="11" t="str">
        <f>IF(Line[Added Date]="","",(Line[Added Date]))</f>
        <v/>
      </c>
      <c r="S633" s="3" t="str">
        <f>IF(Line[Z COORD]="","",PROPER(Line[Z COORD]))</f>
        <v/>
      </c>
      <c r="T633" s="3" t="str">
        <f>IF(Line[Asset Description]="","",PROPER(Line[Asset Description]))</f>
        <v/>
      </c>
      <c r="U633" s="3" t="str">
        <f>IF(Line[Asset Group]="","",VLOOKUP(Line[Wall SubType],subdom_master_gdb,2,FALSE))</f>
        <v/>
      </c>
      <c r="V633" s="3" t="str">
        <f>IF(Line[Asset Group]="","",VLOOKUP(Line[Material],material_master,2,FALSE))</f>
        <v/>
      </c>
      <c r="W633" s="3" t="str">
        <f>IF(Line[Height m]="","",Line[Height m])</f>
        <v/>
      </c>
      <c r="X633" s="3" t="str">
        <f>IF(Line[Length m]="","",Line[Length m])</f>
        <v/>
      </c>
      <c r="Y633" s="3" t="str">
        <f>IF(Line[Width m]="","",Line[Width m])</f>
        <v/>
      </c>
      <c r="Z633" s="3" t="str">
        <f>IF(Line[Asset Group]="","",VLOOKUP(Line[Purpose],f_g_function,2,FALSE))</f>
        <v/>
      </c>
      <c r="AA633" s="3" t="str">
        <f>IF(Line[Asset Group]="","",VLOOKUP(Line[Post Material],material_master,2,FALSE))</f>
        <v/>
      </c>
      <c r="AB633" s="3" t="str">
        <f>IF(Line[Pipe Diameter mm]="","",Line[Pipe Diameter mm])</f>
        <v/>
      </c>
      <c r="AC633" s="3" t="str">
        <f>IF(Line[Asset Group]="","",VLOOKUP(Line[Pipe Material],irrigation_pipe_material,2,FALSE))</f>
        <v/>
      </c>
      <c r="AD633" s="3" t="str">
        <f>IF(Line[Asset Group]="","",VLOOKUP(Line[System],irrigation_system,2,FALSE))</f>
        <v/>
      </c>
      <c r="AE633" s="3" t="str">
        <f>IF(Line[Asset Group]="","",VLOOKUP(Line[Status],irrigation_status,2,FALSE))</f>
        <v/>
      </c>
      <c r="AF633" s="3" t="str">
        <f>IF(Line[Asset Group]="","",VLOOKUP(Line[Surface],subdom_master_gdb,2,FALSE))</f>
        <v/>
      </c>
      <c r="AG633" s="3" t="str">
        <f>IF(Line[Surface Layer Depth mm]="","",Line[Surface Layer Depth mm])</f>
        <v/>
      </c>
      <c r="AH633" s="3" t="str">
        <f>IF(Line[Av Width m]="","",Line[Av Width m])</f>
        <v/>
      </c>
      <c r="AI633" s="3" t="str">
        <f>IF(Line[Asset Group]="","",VLOOKUP(Line[Cycle],yes_no,2,FALSE))</f>
        <v/>
      </c>
      <c r="AJ633" s="3" t="str">
        <f>IF(Line[Asset Group]="","",VLOOKUP(Line[Species],hedge_species,2,FALSE))</f>
        <v/>
      </c>
    </row>
    <row r="634" spans="1:36" s="3" customFormat="1" x14ac:dyDescent="0.2">
      <c r="A634" s="3" t="str">
        <f>IF(Line[DWG File Name]="","",Line[DWG File Name])</f>
        <v/>
      </c>
      <c r="B634" s="3" t="str">
        <f>IF(Line[DWG Layer Name]="","",Line[DWG Layer Name])</f>
        <v/>
      </c>
      <c r="C634" s="3" t="str">
        <f>IF(Line[DWG Handle]="","",Line[DWG Handle])</f>
        <v/>
      </c>
      <c r="D634" s="58" t="str">
        <f>IF(Line[Approx Centroid X]="","",Line[Approx Centroid X])</f>
        <v/>
      </c>
      <c r="E634" s="58" t="str">
        <f>IF(Line[Approx Centroid Y]="","",Line[Approx Centroid Y])</f>
        <v/>
      </c>
      <c r="F634" s="3" t="str">
        <f>IF(Line[Replacement Asset]="","",Line[Replacement Asset])</f>
        <v/>
      </c>
      <c r="G634" s="3" t="str">
        <f>IF(Line[Asset ID]="","",UPPER(Line[Asset ID]))</f>
        <v/>
      </c>
      <c r="H634" s="3" t="str">
        <f>IF(Line[Asset Group]="","",VLOOKUP(Line[Asset Group],asset_grp_line,4,FALSE))</f>
        <v/>
      </c>
      <c r="I634" s="3" t="str">
        <f>IF(Line[Asset Group]="","",VLOOKUP(Line[Asset Group],asset_grp_line,2,FALSE))</f>
        <v/>
      </c>
      <c r="J634" s="3" t="str">
        <f>IF(Line[Asset Group]="","",VLOOKUP(Line[Asset Group],asset_grp_line,3,FALSE))</f>
        <v/>
      </c>
      <c r="K634" s="3" t="str">
        <f>IF(Line[Asset Group]="","",VLOOKUP(Line[Asset Type],type_master_list,2,FALSE))</f>
        <v/>
      </c>
      <c r="L634" s="3" t="str">
        <f>IF(Line[Asset Name]="","",PROPER(Line[Asset Name]))</f>
        <v/>
      </c>
      <c r="M634" s="11" t="str">
        <f>IF(Line[Install Date]="","",(Line[Install Date]))</f>
        <v/>
      </c>
      <c r="N634" s="3" t="str">
        <f>IF(Line[Note]="","",PROPER(Line[Note]))</f>
        <v/>
      </c>
      <c r="O634" s="3" t="str">
        <f>IF(Line[Resource Consent Number]="","",UPPER(Line[Resource Consent Number]))</f>
        <v/>
      </c>
      <c r="P634" s="53" t="str">
        <f>IF(Line[Asset Unit Cost]="","",Line[Asset Unit Cost])</f>
        <v/>
      </c>
      <c r="Q634" s="3" t="str">
        <f>IF(Line[Added By]="","",UPPER(Line[Added By]))</f>
        <v/>
      </c>
      <c r="R634" s="11" t="str">
        <f>IF(Line[Added Date]="","",(Line[Added Date]))</f>
        <v/>
      </c>
      <c r="S634" s="3" t="str">
        <f>IF(Line[Z COORD]="","",PROPER(Line[Z COORD]))</f>
        <v/>
      </c>
      <c r="T634" s="3" t="str">
        <f>IF(Line[Asset Description]="","",PROPER(Line[Asset Description]))</f>
        <v/>
      </c>
      <c r="U634" s="3" t="str">
        <f>IF(Line[Asset Group]="","",VLOOKUP(Line[Wall SubType],subdom_master_gdb,2,FALSE))</f>
        <v/>
      </c>
      <c r="V634" s="3" t="str">
        <f>IF(Line[Asset Group]="","",VLOOKUP(Line[Material],material_master,2,FALSE))</f>
        <v/>
      </c>
      <c r="W634" s="3" t="str">
        <f>IF(Line[Height m]="","",Line[Height m])</f>
        <v/>
      </c>
      <c r="X634" s="3" t="str">
        <f>IF(Line[Length m]="","",Line[Length m])</f>
        <v/>
      </c>
      <c r="Y634" s="3" t="str">
        <f>IF(Line[Width m]="","",Line[Width m])</f>
        <v/>
      </c>
      <c r="Z634" s="3" t="str">
        <f>IF(Line[Asset Group]="","",VLOOKUP(Line[Purpose],f_g_function,2,FALSE))</f>
        <v/>
      </c>
      <c r="AA634" s="3" t="str">
        <f>IF(Line[Asset Group]="","",VLOOKUP(Line[Post Material],material_master,2,FALSE))</f>
        <v/>
      </c>
      <c r="AB634" s="3" t="str">
        <f>IF(Line[Pipe Diameter mm]="","",Line[Pipe Diameter mm])</f>
        <v/>
      </c>
      <c r="AC634" s="3" t="str">
        <f>IF(Line[Asset Group]="","",VLOOKUP(Line[Pipe Material],irrigation_pipe_material,2,FALSE))</f>
        <v/>
      </c>
      <c r="AD634" s="3" t="str">
        <f>IF(Line[Asset Group]="","",VLOOKUP(Line[System],irrigation_system,2,FALSE))</f>
        <v/>
      </c>
      <c r="AE634" s="3" t="str">
        <f>IF(Line[Asset Group]="","",VLOOKUP(Line[Status],irrigation_status,2,FALSE))</f>
        <v/>
      </c>
      <c r="AF634" s="3" t="str">
        <f>IF(Line[Asset Group]="","",VLOOKUP(Line[Surface],subdom_master_gdb,2,FALSE))</f>
        <v/>
      </c>
      <c r="AG634" s="3" t="str">
        <f>IF(Line[Surface Layer Depth mm]="","",Line[Surface Layer Depth mm])</f>
        <v/>
      </c>
      <c r="AH634" s="3" t="str">
        <f>IF(Line[Av Width m]="","",Line[Av Width m])</f>
        <v/>
      </c>
      <c r="AI634" s="3" t="str">
        <f>IF(Line[Asset Group]="","",VLOOKUP(Line[Cycle],yes_no,2,FALSE))</f>
        <v/>
      </c>
      <c r="AJ634" s="3" t="str">
        <f>IF(Line[Asset Group]="","",VLOOKUP(Line[Species],hedge_species,2,FALSE))</f>
        <v/>
      </c>
    </row>
    <row r="635" spans="1:36" s="3" customFormat="1" x14ac:dyDescent="0.2">
      <c r="A635" s="3" t="str">
        <f>IF(Line[DWG File Name]="","",Line[DWG File Name])</f>
        <v/>
      </c>
      <c r="B635" s="3" t="str">
        <f>IF(Line[DWG Layer Name]="","",Line[DWG Layer Name])</f>
        <v/>
      </c>
      <c r="C635" s="3" t="str">
        <f>IF(Line[DWG Handle]="","",Line[DWG Handle])</f>
        <v/>
      </c>
      <c r="D635" s="58" t="str">
        <f>IF(Line[Approx Centroid X]="","",Line[Approx Centroid X])</f>
        <v/>
      </c>
      <c r="E635" s="58" t="str">
        <f>IF(Line[Approx Centroid Y]="","",Line[Approx Centroid Y])</f>
        <v/>
      </c>
      <c r="F635" s="3" t="str">
        <f>IF(Line[Replacement Asset]="","",Line[Replacement Asset])</f>
        <v/>
      </c>
      <c r="G635" s="3" t="str">
        <f>IF(Line[Asset ID]="","",UPPER(Line[Asset ID]))</f>
        <v/>
      </c>
      <c r="H635" s="3" t="str">
        <f>IF(Line[Asset Group]="","",VLOOKUP(Line[Asset Group],asset_grp_line,4,FALSE))</f>
        <v/>
      </c>
      <c r="I635" s="3" t="str">
        <f>IF(Line[Asset Group]="","",VLOOKUP(Line[Asset Group],asset_grp_line,2,FALSE))</f>
        <v/>
      </c>
      <c r="J635" s="3" t="str">
        <f>IF(Line[Asset Group]="","",VLOOKUP(Line[Asset Group],asset_grp_line,3,FALSE))</f>
        <v/>
      </c>
      <c r="K635" s="3" t="str">
        <f>IF(Line[Asset Group]="","",VLOOKUP(Line[Asset Type],type_master_list,2,FALSE))</f>
        <v/>
      </c>
      <c r="L635" s="3" t="str">
        <f>IF(Line[Asset Name]="","",PROPER(Line[Asset Name]))</f>
        <v/>
      </c>
      <c r="M635" s="11" t="str">
        <f>IF(Line[Install Date]="","",(Line[Install Date]))</f>
        <v/>
      </c>
      <c r="N635" s="3" t="str">
        <f>IF(Line[Note]="","",PROPER(Line[Note]))</f>
        <v/>
      </c>
      <c r="O635" s="3" t="str">
        <f>IF(Line[Resource Consent Number]="","",UPPER(Line[Resource Consent Number]))</f>
        <v/>
      </c>
      <c r="P635" s="53" t="str">
        <f>IF(Line[Asset Unit Cost]="","",Line[Asset Unit Cost])</f>
        <v/>
      </c>
      <c r="Q635" s="3" t="str">
        <f>IF(Line[Added By]="","",UPPER(Line[Added By]))</f>
        <v/>
      </c>
      <c r="R635" s="11" t="str">
        <f>IF(Line[Added Date]="","",(Line[Added Date]))</f>
        <v/>
      </c>
      <c r="S635" s="3" t="str">
        <f>IF(Line[Z COORD]="","",PROPER(Line[Z COORD]))</f>
        <v/>
      </c>
      <c r="T635" s="3" t="str">
        <f>IF(Line[Asset Description]="","",PROPER(Line[Asset Description]))</f>
        <v/>
      </c>
      <c r="U635" s="3" t="str">
        <f>IF(Line[Asset Group]="","",VLOOKUP(Line[Wall SubType],subdom_master_gdb,2,FALSE))</f>
        <v/>
      </c>
      <c r="V635" s="3" t="str">
        <f>IF(Line[Asset Group]="","",VLOOKUP(Line[Material],material_master,2,FALSE))</f>
        <v/>
      </c>
      <c r="W635" s="3" t="str">
        <f>IF(Line[Height m]="","",Line[Height m])</f>
        <v/>
      </c>
      <c r="X635" s="3" t="str">
        <f>IF(Line[Length m]="","",Line[Length m])</f>
        <v/>
      </c>
      <c r="Y635" s="3" t="str">
        <f>IF(Line[Width m]="","",Line[Width m])</f>
        <v/>
      </c>
      <c r="Z635" s="3" t="str">
        <f>IF(Line[Asset Group]="","",VLOOKUP(Line[Purpose],f_g_function,2,FALSE))</f>
        <v/>
      </c>
      <c r="AA635" s="3" t="str">
        <f>IF(Line[Asset Group]="","",VLOOKUP(Line[Post Material],material_master,2,FALSE))</f>
        <v/>
      </c>
      <c r="AB635" s="3" t="str">
        <f>IF(Line[Pipe Diameter mm]="","",Line[Pipe Diameter mm])</f>
        <v/>
      </c>
      <c r="AC635" s="3" t="str">
        <f>IF(Line[Asset Group]="","",VLOOKUP(Line[Pipe Material],irrigation_pipe_material,2,FALSE))</f>
        <v/>
      </c>
      <c r="AD635" s="3" t="str">
        <f>IF(Line[Asset Group]="","",VLOOKUP(Line[System],irrigation_system,2,FALSE))</f>
        <v/>
      </c>
      <c r="AE635" s="3" t="str">
        <f>IF(Line[Asset Group]="","",VLOOKUP(Line[Status],irrigation_status,2,FALSE))</f>
        <v/>
      </c>
      <c r="AF635" s="3" t="str">
        <f>IF(Line[Asset Group]="","",VLOOKUP(Line[Surface],subdom_master_gdb,2,FALSE))</f>
        <v/>
      </c>
      <c r="AG635" s="3" t="str">
        <f>IF(Line[Surface Layer Depth mm]="","",Line[Surface Layer Depth mm])</f>
        <v/>
      </c>
      <c r="AH635" s="3" t="str">
        <f>IF(Line[Av Width m]="","",Line[Av Width m])</f>
        <v/>
      </c>
      <c r="AI635" s="3" t="str">
        <f>IF(Line[Asset Group]="","",VLOOKUP(Line[Cycle],yes_no,2,FALSE))</f>
        <v/>
      </c>
      <c r="AJ635" s="3" t="str">
        <f>IF(Line[Asset Group]="","",VLOOKUP(Line[Species],hedge_species,2,FALSE))</f>
        <v/>
      </c>
    </row>
    <row r="636" spans="1:36" s="3" customFormat="1" x14ac:dyDescent="0.2">
      <c r="A636" s="3" t="str">
        <f>IF(Line[DWG File Name]="","",Line[DWG File Name])</f>
        <v/>
      </c>
      <c r="B636" s="3" t="str">
        <f>IF(Line[DWG Layer Name]="","",Line[DWG Layer Name])</f>
        <v/>
      </c>
      <c r="C636" s="3" t="str">
        <f>IF(Line[DWG Handle]="","",Line[DWG Handle])</f>
        <v/>
      </c>
      <c r="D636" s="58" t="str">
        <f>IF(Line[Approx Centroid X]="","",Line[Approx Centroid X])</f>
        <v/>
      </c>
      <c r="E636" s="58" t="str">
        <f>IF(Line[Approx Centroid Y]="","",Line[Approx Centroid Y])</f>
        <v/>
      </c>
      <c r="F636" s="3" t="str">
        <f>IF(Line[Replacement Asset]="","",Line[Replacement Asset])</f>
        <v/>
      </c>
      <c r="G636" s="3" t="str">
        <f>IF(Line[Asset ID]="","",UPPER(Line[Asset ID]))</f>
        <v/>
      </c>
      <c r="H636" s="3" t="str">
        <f>IF(Line[Asset Group]="","",VLOOKUP(Line[Asset Group],asset_grp_line,4,FALSE))</f>
        <v/>
      </c>
      <c r="I636" s="3" t="str">
        <f>IF(Line[Asset Group]="","",VLOOKUP(Line[Asset Group],asset_grp_line,2,FALSE))</f>
        <v/>
      </c>
      <c r="J636" s="3" t="str">
        <f>IF(Line[Asset Group]="","",VLOOKUP(Line[Asset Group],asset_grp_line,3,FALSE))</f>
        <v/>
      </c>
      <c r="K636" s="3" t="str">
        <f>IF(Line[Asset Group]="","",VLOOKUP(Line[Asset Type],type_master_list,2,FALSE))</f>
        <v/>
      </c>
      <c r="L636" s="3" t="str">
        <f>IF(Line[Asset Name]="","",PROPER(Line[Asset Name]))</f>
        <v/>
      </c>
      <c r="M636" s="11" t="str">
        <f>IF(Line[Install Date]="","",(Line[Install Date]))</f>
        <v/>
      </c>
      <c r="N636" s="3" t="str">
        <f>IF(Line[Note]="","",PROPER(Line[Note]))</f>
        <v/>
      </c>
      <c r="O636" s="3" t="str">
        <f>IF(Line[Resource Consent Number]="","",UPPER(Line[Resource Consent Number]))</f>
        <v/>
      </c>
      <c r="P636" s="53" t="str">
        <f>IF(Line[Asset Unit Cost]="","",Line[Asset Unit Cost])</f>
        <v/>
      </c>
      <c r="Q636" s="3" t="str">
        <f>IF(Line[Added By]="","",UPPER(Line[Added By]))</f>
        <v/>
      </c>
      <c r="R636" s="11" t="str">
        <f>IF(Line[Added Date]="","",(Line[Added Date]))</f>
        <v/>
      </c>
      <c r="S636" s="3" t="str">
        <f>IF(Line[Z COORD]="","",PROPER(Line[Z COORD]))</f>
        <v/>
      </c>
      <c r="T636" s="3" t="str">
        <f>IF(Line[Asset Description]="","",PROPER(Line[Asset Description]))</f>
        <v/>
      </c>
      <c r="U636" s="3" t="str">
        <f>IF(Line[Asset Group]="","",VLOOKUP(Line[Wall SubType],subdom_master_gdb,2,FALSE))</f>
        <v/>
      </c>
      <c r="V636" s="3" t="str">
        <f>IF(Line[Asset Group]="","",VLOOKUP(Line[Material],material_master,2,FALSE))</f>
        <v/>
      </c>
      <c r="W636" s="3" t="str">
        <f>IF(Line[Height m]="","",Line[Height m])</f>
        <v/>
      </c>
      <c r="X636" s="3" t="str">
        <f>IF(Line[Length m]="","",Line[Length m])</f>
        <v/>
      </c>
      <c r="Y636" s="3" t="str">
        <f>IF(Line[Width m]="","",Line[Width m])</f>
        <v/>
      </c>
      <c r="Z636" s="3" t="str">
        <f>IF(Line[Asset Group]="","",VLOOKUP(Line[Purpose],f_g_function,2,FALSE))</f>
        <v/>
      </c>
      <c r="AA636" s="3" t="str">
        <f>IF(Line[Asset Group]="","",VLOOKUP(Line[Post Material],material_master,2,FALSE))</f>
        <v/>
      </c>
      <c r="AB636" s="3" t="str">
        <f>IF(Line[Pipe Diameter mm]="","",Line[Pipe Diameter mm])</f>
        <v/>
      </c>
      <c r="AC636" s="3" t="str">
        <f>IF(Line[Asset Group]="","",VLOOKUP(Line[Pipe Material],irrigation_pipe_material,2,FALSE))</f>
        <v/>
      </c>
      <c r="AD636" s="3" t="str">
        <f>IF(Line[Asset Group]="","",VLOOKUP(Line[System],irrigation_system,2,FALSE))</f>
        <v/>
      </c>
      <c r="AE636" s="3" t="str">
        <f>IF(Line[Asset Group]="","",VLOOKUP(Line[Status],irrigation_status,2,FALSE))</f>
        <v/>
      </c>
      <c r="AF636" s="3" t="str">
        <f>IF(Line[Asset Group]="","",VLOOKUP(Line[Surface],subdom_master_gdb,2,FALSE))</f>
        <v/>
      </c>
      <c r="AG636" s="3" t="str">
        <f>IF(Line[Surface Layer Depth mm]="","",Line[Surface Layer Depth mm])</f>
        <v/>
      </c>
      <c r="AH636" s="3" t="str">
        <f>IF(Line[Av Width m]="","",Line[Av Width m])</f>
        <v/>
      </c>
      <c r="AI636" s="3" t="str">
        <f>IF(Line[Asset Group]="","",VLOOKUP(Line[Cycle],yes_no,2,FALSE))</f>
        <v/>
      </c>
      <c r="AJ636" s="3" t="str">
        <f>IF(Line[Asset Group]="","",VLOOKUP(Line[Species],hedge_species,2,FALSE))</f>
        <v/>
      </c>
    </row>
    <row r="637" spans="1:36" s="3" customFormat="1" x14ac:dyDescent="0.2">
      <c r="A637" s="3" t="str">
        <f>IF(Line[DWG File Name]="","",Line[DWG File Name])</f>
        <v/>
      </c>
      <c r="B637" s="3" t="str">
        <f>IF(Line[DWG Layer Name]="","",Line[DWG Layer Name])</f>
        <v/>
      </c>
      <c r="C637" s="3" t="str">
        <f>IF(Line[DWG Handle]="","",Line[DWG Handle])</f>
        <v/>
      </c>
      <c r="D637" s="58" t="str">
        <f>IF(Line[Approx Centroid X]="","",Line[Approx Centroid X])</f>
        <v/>
      </c>
      <c r="E637" s="58" t="str">
        <f>IF(Line[Approx Centroid Y]="","",Line[Approx Centroid Y])</f>
        <v/>
      </c>
      <c r="F637" s="3" t="str">
        <f>IF(Line[Replacement Asset]="","",Line[Replacement Asset])</f>
        <v/>
      </c>
      <c r="G637" s="3" t="str">
        <f>IF(Line[Asset ID]="","",UPPER(Line[Asset ID]))</f>
        <v/>
      </c>
      <c r="H637" s="3" t="str">
        <f>IF(Line[Asset Group]="","",VLOOKUP(Line[Asset Group],asset_grp_line,4,FALSE))</f>
        <v/>
      </c>
      <c r="I637" s="3" t="str">
        <f>IF(Line[Asset Group]="","",VLOOKUP(Line[Asset Group],asset_grp_line,2,FALSE))</f>
        <v/>
      </c>
      <c r="J637" s="3" t="str">
        <f>IF(Line[Asset Group]="","",VLOOKUP(Line[Asset Group],asset_grp_line,3,FALSE))</f>
        <v/>
      </c>
      <c r="K637" s="3" t="str">
        <f>IF(Line[Asset Group]="","",VLOOKUP(Line[Asset Type],type_master_list,2,FALSE))</f>
        <v/>
      </c>
      <c r="L637" s="3" t="str">
        <f>IF(Line[Asset Name]="","",PROPER(Line[Asset Name]))</f>
        <v/>
      </c>
      <c r="M637" s="11" t="str">
        <f>IF(Line[Install Date]="","",(Line[Install Date]))</f>
        <v/>
      </c>
      <c r="N637" s="3" t="str">
        <f>IF(Line[Note]="","",PROPER(Line[Note]))</f>
        <v/>
      </c>
      <c r="O637" s="3" t="str">
        <f>IF(Line[Resource Consent Number]="","",UPPER(Line[Resource Consent Number]))</f>
        <v/>
      </c>
      <c r="P637" s="53" t="str">
        <f>IF(Line[Asset Unit Cost]="","",Line[Asset Unit Cost])</f>
        <v/>
      </c>
      <c r="Q637" s="3" t="str">
        <f>IF(Line[Added By]="","",UPPER(Line[Added By]))</f>
        <v/>
      </c>
      <c r="R637" s="11" t="str">
        <f>IF(Line[Added Date]="","",(Line[Added Date]))</f>
        <v/>
      </c>
      <c r="S637" s="3" t="str">
        <f>IF(Line[Z COORD]="","",PROPER(Line[Z COORD]))</f>
        <v/>
      </c>
      <c r="T637" s="3" t="str">
        <f>IF(Line[Asset Description]="","",PROPER(Line[Asset Description]))</f>
        <v/>
      </c>
      <c r="U637" s="3" t="str">
        <f>IF(Line[Asset Group]="","",VLOOKUP(Line[Wall SubType],subdom_master_gdb,2,FALSE))</f>
        <v/>
      </c>
      <c r="V637" s="3" t="str">
        <f>IF(Line[Asset Group]="","",VLOOKUP(Line[Material],material_master,2,FALSE))</f>
        <v/>
      </c>
      <c r="W637" s="3" t="str">
        <f>IF(Line[Height m]="","",Line[Height m])</f>
        <v/>
      </c>
      <c r="X637" s="3" t="str">
        <f>IF(Line[Length m]="","",Line[Length m])</f>
        <v/>
      </c>
      <c r="Y637" s="3" t="str">
        <f>IF(Line[Width m]="","",Line[Width m])</f>
        <v/>
      </c>
      <c r="Z637" s="3" t="str">
        <f>IF(Line[Asset Group]="","",VLOOKUP(Line[Purpose],f_g_function,2,FALSE))</f>
        <v/>
      </c>
      <c r="AA637" s="3" t="str">
        <f>IF(Line[Asset Group]="","",VLOOKUP(Line[Post Material],material_master,2,FALSE))</f>
        <v/>
      </c>
      <c r="AB637" s="3" t="str">
        <f>IF(Line[Pipe Diameter mm]="","",Line[Pipe Diameter mm])</f>
        <v/>
      </c>
      <c r="AC637" s="3" t="str">
        <f>IF(Line[Asset Group]="","",VLOOKUP(Line[Pipe Material],irrigation_pipe_material,2,FALSE))</f>
        <v/>
      </c>
      <c r="AD637" s="3" t="str">
        <f>IF(Line[Asset Group]="","",VLOOKUP(Line[System],irrigation_system,2,FALSE))</f>
        <v/>
      </c>
      <c r="AE637" s="3" t="str">
        <f>IF(Line[Asset Group]="","",VLOOKUP(Line[Status],irrigation_status,2,FALSE))</f>
        <v/>
      </c>
      <c r="AF637" s="3" t="str">
        <f>IF(Line[Asset Group]="","",VLOOKUP(Line[Surface],subdom_master_gdb,2,FALSE))</f>
        <v/>
      </c>
      <c r="AG637" s="3" t="str">
        <f>IF(Line[Surface Layer Depth mm]="","",Line[Surface Layer Depth mm])</f>
        <v/>
      </c>
      <c r="AH637" s="3" t="str">
        <f>IF(Line[Av Width m]="","",Line[Av Width m])</f>
        <v/>
      </c>
      <c r="AI637" s="3" t="str">
        <f>IF(Line[Asset Group]="","",VLOOKUP(Line[Cycle],yes_no,2,FALSE))</f>
        <v/>
      </c>
      <c r="AJ637" s="3" t="str">
        <f>IF(Line[Asset Group]="","",VLOOKUP(Line[Species],hedge_species,2,FALSE))</f>
        <v/>
      </c>
    </row>
    <row r="638" spans="1:36" s="3" customFormat="1" x14ac:dyDescent="0.2">
      <c r="A638" s="3" t="str">
        <f>IF(Line[DWG File Name]="","",Line[DWG File Name])</f>
        <v/>
      </c>
      <c r="B638" s="3" t="str">
        <f>IF(Line[DWG Layer Name]="","",Line[DWG Layer Name])</f>
        <v/>
      </c>
      <c r="C638" s="3" t="str">
        <f>IF(Line[DWG Handle]="","",Line[DWG Handle])</f>
        <v/>
      </c>
      <c r="D638" s="58" t="str">
        <f>IF(Line[Approx Centroid X]="","",Line[Approx Centroid X])</f>
        <v/>
      </c>
      <c r="E638" s="58" t="str">
        <f>IF(Line[Approx Centroid Y]="","",Line[Approx Centroid Y])</f>
        <v/>
      </c>
      <c r="F638" s="3" t="str">
        <f>IF(Line[Replacement Asset]="","",Line[Replacement Asset])</f>
        <v/>
      </c>
      <c r="G638" s="3" t="str">
        <f>IF(Line[Asset ID]="","",UPPER(Line[Asset ID]))</f>
        <v/>
      </c>
      <c r="H638" s="3" t="str">
        <f>IF(Line[Asset Group]="","",VLOOKUP(Line[Asset Group],asset_grp_line,4,FALSE))</f>
        <v/>
      </c>
      <c r="I638" s="3" t="str">
        <f>IF(Line[Asset Group]="","",VLOOKUP(Line[Asset Group],asset_grp_line,2,FALSE))</f>
        <v/>
      </c>
      <c r="J638" s="3" t="str">
        <f>IF(Line[Asset Group]="","",VLOOKUP(Line[Asset Group],asset_grp_line,3,FALSE))</f>
        <v/>
      </c>
      <c r="K638" s="3" t="str">
        <f>IF(Line[Asset Group]="","",VLOOKUP(Line[Asset Type],type_master_list,2,FALSE))</f>
        <v/>
      </c>
      <c r="L638" s="3" t="str">
        <f>IF(Line[Asset Name]="","",PROPER(Line[Asset Name]))</f>
        <v/>
      </c>
      <c r="M638" s="11" t="str">
        <f>IF(Line[Install Date]="","",(Line[Install Date]))</f>
        <v/>
      </c>
      <c r="N638" s="3" t="str">
        <f>IF(Line[Note]="","",PROPER(Line[Note]))</f>
        <v/>
      </c>
      <c r="O638" s="3" t="str">
        <f>IF(Line[Resource Consent Number]="","",UPPER(Line[Resource Consent Number]))</f>
        <v/>
      </c>
      <c r="P638" s="53" t="str">
        <f>IF(Line[Asset Unit Cost]="","",Line[Asset Unit Cost])</f>
        <v/>
      </c>
      <c r="Q638" s="3" t="str">
        <f>IF(Line[Added By]="","",UPPER(Line[Added By]))</f>
        <v/>
      </c>
      <c r="R638" s="11" t="str">
        <f>IF(Line[Added Date]="","",(Line[Added Date]))</f>
        <v/>
      </c>
      <c r="S638" s="3" t="str">
        <f>IF(Line[Z COORD]="","",PROPER(Line[Z COORD]))</f>
        <v/>
      </c>
      <c r="T638" s="3" t="str">
        <f>IF(Line[Asset Description]="","",PROPER(Line[Asset Description]))</f>
        <v/>
      </c>
      <c r="U638" s="3" t="str">
        <f>IF(Line[Asset Group]="","",VLOOKUP(Line[Wall SubType],subdom_master_gdb,2,FALSE))</f>
        <v/>
      </c>
      <c r="V638" s="3" t="str">
        <f>IF(Line[Asset Group]="","",VLOOKUP(Line[Material],material_master,2,FALSE))</f>
        <v/>
      </c>
      <c r="W638" s="3" t="str">
        <f>IF(Line[Height m]="","",Line[Height m])</f>
        <v/>
      </c>
      <c r="X638" s="3" t="str">
        <f>IF(Line[Length m]="","",Line[Length m])</f>
        <v/>
      </c>
      <c r="Y638" s="3" t="str">
        <f>IF(Line[Width m]="","",Line[Width m])</f>
        <v/>
      </c>
      <c r="Z638" s="3" t="str">
        <f>IF(Line[Asset Group]="","",VLOOKUP(Line[Purpose],f_g_function,2,FALSE))</f>
        <v/>
      </c>
      <c r="AA638" s="3" t="str">
        <f>IF(Line[Asset Group]="","",VLOOKUP(Line[Post Material],material_master,2,FALSE))</f>
        <v/>
      </c>
      <c r="AB638" s="3" t="str">
        <f>IF(Line[Pipe Diameter mm]="","",Line[Pipe Diameter mm])</f>
        <v/>
      </c>
      <c r="AC638" s="3" t="str">
        <f>IF(Line[Asset Group]="","",VLOOKUP(Line[Pipe Material],irrigation_pipe_material,2,FALSE))</f>
        <v/>
      </c>
      <c r="AD638" s="3" t="str">
        <f>IF(Line[Asset Group]="","",VLOOKUP(Line[System],irrigation_system,2,FALSE))</f>
        <v/>
      </c>
      <c r="AE638" s="3" t="str">
        <f>IF(Line[Asset Group]="","",VLOOKUP(Line[Status],irrigation_status,2,FALSE))</f>
        <v/>
      </c>
      <c r="AF638" s="3" t="str">
        <f>IF(Line[Asset Group]="","",VLOOKUP(Line[Surface],subdom_master_gdb,2,FALSE))</f>
        <v/>
      </c>
      <c r="AG638" s="3" t="str">
        <f>IF(Line[Surface Layer Depth mm]="","",Line[Surface Layer Depth mm])</f>
        <v/>
      </c>
      <c r="AH638" s="3" t="str">
        <f>IF(Line[Av Width m]="","",Line[Av Width m])</f>
        <v/>
      </c>
      <c r="AI638" s="3" t="str">
        <f>IF(Line[Asset Group]="","",VLOOKUP(Line[Cycle],yes_no,2,FALSE))</f>
        <v/>
      </c>
      <c r="AJ638" s="3" t="str">
        <f>IF(Line[Asset Group]="","",VLOOKUP(Line[Species],hedge_species,2,FALSE))</f>
        <v/>
      </c>
    </row>
    <row r="639" spans="1:36" s="3" customFormat="1" x14ac:dyDescent="0.2">
      <c r="A639" s="3" t="str">
        <f>IF(Line[DWG File Name]="","",Line[DWG File Name])</f>
        <v/>
      </c>
      <c r="B639" s="3" t="str">
        <f>IF(Line[DWG Layer Name]="","",Line[DWG Layer Name])</f>
        <v/>
      </c>
      <c r="C639" s="3" t="str">
        <f>IF(Line[DWG Handle]="","",Line[DWG Handle])</f>
        <v/>
      </c>
      <c r="D639" s="58" t="str">
        <f>IF(Line[Approx Centroid X]="","",Line[Approx Centroid X])</f>
        <v/>
      </c>
      <c r="E639" s="58" t="str">
        <f>IF(Line[Approx Centroid Y]="","",Line[Approx Centroid Y])</f>
        <v/>
      </c>
      <c r="F639" s="3" t="str">
        <f>IF(Line[Replacement Asset]="","",Line[Replacement Asset])</f>
        <v/>
      </c>
      <c r="G639" s="3" t="str">
        <f>IF(Line[Asset ID]="","",UPPER(Line[Asset ID]))</f>
        <v/>
      </c>
      <c r="H639" s="3" t="str">
        <f>IF(Line[Asset Group]="","",VLOOKUP(Line[Asset Group],asset_grp_line,4,FALSE))</f>
        <v/>
      </c>
      <c r="I639" s="3" t="str">
        <f>IF(Line[Asset Group]="","",VLOOKUP(Line[Asset Group],asset_grp_line,2,FALSE))</f>
        <v/>
      </c>
      <c r="J639" s="3" t="str">
        <f>IF(Line[Asset Group]="","",VLOOKUP(Line[Asset Group],asset_grp_line,3,FALSE))</f>
        <v/>
      </c>
      <c r="K639" s="3" t="str">
        <f>IF(Line[Asset Group]="","",VLOOKUP(Line[Asset Type],type_master_list,2,FALSE))</f>
        <v/>
      </c>
      <c r="L639" s="3" t="str">
        <f>IF(Line[Asset Name]="","",PROPER(Line[Asset Name]))</f>
        <v/>
      </c>
      <c r="M639" s="11" t="str">
        <f>IF(Line[Install Date]="","",(Line[Install Date]))</f>
        <v/>
      </c>
      <c r="N639" s="3" t="str">
        <f>IF(Line[Note]="","",PROPER(Line[Note]))</f>
        <v/>
      </c>
      <c r="O639" s="3" t="str">
        <f>IF(Line[Resource Consent Number]="","",UPPER(Line[Resource Consent Number]))</f>
        <v/>
      </c>
      <c r="P639" s="53" t="str">
        <f>IF(Line[Asset Unit Cost]="","",Line[Asset Unit Cost])</f>
        <v/>
      </c>
      <c r="Q639" s="3" t="str">
        <f>IF(Line[Added By]="","",UPPER(Line[Added By]))</f>
        <v/>
      </c>
      <c r="R639" s="11" t="str">
        <f>IF(Line[Added Date]="","",(Line[Added Date]))</f>
        <v/>
      </c>
      <c r="S639" s="3" t="str">
        <f>IF(Line[Z COORD]="","",PROPER(Line[Z COORD]))</f>
        <v/>
      </c>
      <c r="T639" s="3" t="str">
        <f>IF(Line[Asset Description]="","",PROPER(Line[Asset Description]))</f>
        <v/>
      </c>
      <c r="U639" s="3" t="str">
        <f>IF(Line[Asset Group]="","",VLOOKUP(Line[Wall SubType],subdom_master_gdb,2,FALSE))</f>
        <v/>
      </c>
      <c r="V639" s="3" t="str">
        <f>IF(Line[Asset Group]="","",VLOOKUP(Line[Material],material_master,2,FALSE))</f>
        <v/>
      </c>
      <c r="W639" s="3" t="str">
        <f>IF(Line[Height m]="","",Line[Height m])</f>
        <v/>
      </c>
      <c r="X639" s="3" t="str">
        <f>IF(Line[Length m]="","",Line[Length m])</f>
        <v/>
      </c>
      <c r="Y639" s="3" t="str">
        <f>IF(Line[Width m]="","",Line[Width m])</f>
        <v/>
      </c>
      <c r="Z639" s="3" t="str">
        <f>IF(Line[Asset Group]="","",VLOOKUP(Line[Purpose],f_g_function,2,FALSE))</f>
        <v/>
      </c>
      <c r="AA639" s="3" t="str">
        <f>IF(Line[Asset Group]="","",VLOOKUP(Line[Post Material],material_master,2,FALSE))</f>
        <v/>
      </c>
      <c r="AB639" s="3" t="str">
        <f>IF(Line[Pipe Diameter mm]="","",Line[Pipe Diameter mm])</f>
        <v/>
      </c>
      <c r="AC639" s="3" t="str">
        <f>IF(Line[Asset Group]="","",VLOOKUP(Line[Pipe Material],irrigation_pipe_material,2,FALSE))</f>
        <v/>
      </c>
      <c r="AD639" s="3" t="str">
        <f>IF(Line[Asset Group]="","",VLOOKUP(Line[System],irrigation_system,2,FALSE))</f>
        <v/>
      </c>
      <c r="AE639" s="3" t="str">
        <f>IF(Line[Asset Group]="","",VLOOKUP(Line[Status],irrigation_status,2,FALSE))</f>
        <v/>
      </c>
      <c r="AF639" s="3" t="str">
        <f>IF(Line[Asset Group]="","",VLOOKUP(Line[Surface],subdom_master_gdb,2,FALSE))</f>
        <v/>
      </c>
      <c r="AG639" s="3" t="str">
        <f>IF(Line[Surface Layer Depth mm]="","",Line[Surface Layer Depth mm])</f>
        <v/>
      </c>
      <c r="AH639" s="3" t="str">
        <f>IF(Line[Av Width m]="","",Line[Av Width m])</f>
        <v/>
      </c>
      <c r="AI639" s="3" t="str">
        <f>IF(Line[Asset Group]="","",VLOOKUP(Line[Cycle],yes_no,2,FALSE))</f>
        <v/>
      </c>
      <c r="AJ639" s="3" t="str">
        <f>IF(Line[Asset Group]="","",VLOOKUP(Line[Species],hedge_species,2,FALSE))</f>
        <v/>
      </c>
    </row>
    <row r="640" spans="1:36" s="3" customFormat="1" x14ac:dyDescent="0.2">
      <c r="A640" s="3" t="str">
        <f>IF(Line[DWG File Name]="","",Line[DWG File Name])</f>
        <v/>
      </c>
      <c r="B640" s="3" t="str">
        <f>IF(Line[DWG Layer Name]="","",Line[DWG Layer Name])</f>
        <v/>
      </c>
      <c r="C640" s="3" t="str">
        <f>IF(Line[DWG Handle]="","",Line[DWG Handle])</f>
        <v/>
      </c>
      <c r="D640" s="58" t="str">
        <f>IF(Line[Approx Centroid X]="","",Line[Approx Centroid X])</f>
        <v/>
      </c>
      <c r="E640" s="58" t="str">
        <f>IF(Line[Approx Centroid Y]="","",Line[Approx Centroid Y])</f>
        <v/>
      </c>
      <c r="F640" s="3" t="str">
        <f>IF(Line[Replacement Asset]="","",Line[Replacement Asset])</f>
        <v/>
      </c>
      <c r="G640" s="3" t="str">
        <f>IF(Line[Asset ID]="","",UPPER(Line[Asset ID]))</f>
        <v/>
      </c>
      <c r="H640" s="3" t="str">
        <f>IF(Line[Asset Group]="","",VLOOKUP(Line[Asset Group],asset_grp_line,4,FALSE))</f>
        <v/>
      </c>
      <c r="I640" s="3" t="str">
        <f>IF(Line[Asset Group]="","",VLOOKUP(Line[Asset Group],asset_grp_line,2,FALSE))</f>
        <v/>
      </c>
      <c r="J640" s="3" t="str">
        <f>IF(Line[Asset Group]="","",VLOOKUP(Line[Asset Group],asset_grp_line,3,FALSE))</f>
        <v/>
      </c>
      <c r="K640" s="3" t="str">
        <f>IF(Line[Asset Group]="","",VLOOKUP(Line[Asset Type],type_master_list,2,FALSE))</f>
        <v/>
      </c>
      <c r="L640" s="3" t="str">
        <f>IF(Line[Asset Name]="","",PROPER(Line[Asset Name]))</f>
        <v/>
      </c>
      <c r="M640" s="11" t="str">
        <f>IF(Line[Install Date]="","",(Line[Install Date]))</f>
        <v/>
      </c>
      <c r="N640" s="3" t="str">
        <f>IF(Line[Note]="","",PROPER(Line[Note]))</f>
        <v/>
      </c>
      <c r="O640" s="3" t="str">
        <f>IF(Line[Resource Consent Number]="","",UPPER(Line[Resource Consent Number]))</f>
        <v/>
      </c>
      <c r="P640" s="53" t="str">
        <f>IF(Line[Asset Unit Cost]="","",Line[Asset Unit Cost])</f>
        <v/>
      </c>
      <c r="Q640" s="3" t="str">
        <f>IF(Line[Added By]="","",UPPER(Line[Added By]))</f>
        <v/>
      </c>
      <c r="R640" s="11" t="str">
        <f>IF(Line[Added Date]="","",(Line[Added Date]))</f>
        <v/>
      </c>
      <c r="S640" s="3" t="str">
        <f>IF(Line[Z COORD]="","",PROPER(Line[Z COORD]))</f>
        <v/>
      </c>
      <c r="T640" s="3" t="str">
        <f>IF(Line[Asset Description]="","",PROPER(Line[Asset Description]))</f>
        <v/>
      </c>
      <c r="U640" s="3" t="str">
        <f>IF(Line[Asset Group]="","",VLOOKUP(Line[Wall SubType],subdom_master_gdb,2,FALSE))</f>
        <v/>
      </c>
      <c r="V640" s="3" t="str">
        <f>IF(Line[Asset Group]="","",VLOOKUP(Line[Material],material_master,2,FALSE))</f>
        <v/>
      </c>
      <c r="W640" s="3" t="str">
        <f>IF(Line[Height m]="","",Line[Height m])</f>
        <v/>
      </c>
      <c r="X640" s="3" t="str">
        <f>IF(Line[Length m]="","",Line[Length m])</f>
        <v/>
      </c>
      <c r="Y640" s="3" t="str">
        <f>IF(Line[Width m]="","",Line[Width m])</f>
        <v/>
      </c>
      <c r="Z640" s="3" t="str">
        <f>IF(Line[Asset Group]="","",VLOOKUP(Line[Purpose],f_g_function,2,FALSE))</f>
        <v/>
      </c>
      <c r="AA640" s="3" t="str">
        <f>IF(Line[Asset Group]="","",VLOOKUP(Line[Post Material],material_master,2,FALSE))</f>
        <v/>
      </c>
      <c r="AB640" s="3" t="str">
        <f>IF(Line[Pipe Diameter mm]="","",Line[Pipe Diameter mm])</f>
        <v/>
      </c>
      <c r="AC640" s="3" t="str">
        <f>IF(Line[Asset Group]="","",VLOOKUP(Line[Pipe Material],irrigation_pipe_material,2,FALSE))</f>
        <v/>
      </c>
      <c r="AD640" s="3" t="str">
        <f>IF(Line[Asset Group]="","",VLOOKUP(Line[System],irrigation_system,2,FALSE))</f>
        <v/>
      </c>
      <c r="AE640" s="3" t="str">
        <f>IF(Line[Asset Group]="","",VLOOKUP(Line[Status],irrigation_status,2,FALSE))</f>
        <v/>
      </c>
      <c r="AF640" s="3" t="str">
        <f>IF(Line[Asset Group]="","",VLOOKUP(Line[Surface],subdom_master_gdb,2,FALSE))</f>
        <v/>
      </c>
      <c r="AG640" s="3" t="str">
        <f>IF(Line[Surface Layer Depth mm]="","",Line[Surface Layer Depth mm])</f>
        <v/>
      </c>
      <c r="AH640" s="3" t="str">
        <f>IF(Line[Av Width m]="","",Line[Av Width m])</f>
        <v/>
      </c>
      <c r="AI640" s="3" t="str">
        <f>IF(Line[Asset Group]="","",VLOOKUP(Line[Cycle],yes_no,2,FALSE))</f>
        <v/>
      </c>
      <c r="AJ640" s="3" t="str">
        <f>IF(Line[Asset Group]="","",VLOOKUP(Line[Species],hedge_species,2,FALSE))</f>
        <v/>
      </c>
    </row>
    <row r="641" spans="1:36" s="3" customFormat="1" x14ac:dyDescent="0.2">
      <c r="A641" s="3" t="str">
        <f>IF(Line[DWG File Name]="","",Line[DWG File Name])</f>
        <v/>
      </c>
      <c r="B641" s="3" t="str">
        <f>IF(Line[DWG Layer Name]="","",Line[DWG Layer Name])</f>
        <v/>
      </c>
      <c r="C641" s="3" t="str">
        <f>IF(Line[DWG Handle]="","",Line[DWG Handle])</f>
        <v/>
      </c>
      <c r="D641" s="58" t="str">
        <f>IF(Line[Approx Centroid X]="","",Line[Approx Centroid X])</f>
        <v/>
      </c>
      <c r="E641" s="58" t="str">
        <f>IF(Line[Approx Centroid Y]="","",Line[Approx Centroid Y])</f>
        <v/>
      </c>
      <c r="F641" s="3" t="str">
        <f>IF(Line[Replacement Asset]="","",Line[Replacement Asset])</f>
        <v/>
      </c>
      <c r="G641" s="3" t="str">
        <f>IF(Line[Asset ID]="","",UPPER(Line[Asset ID]))</f>
        <v/>
      </c>
      <c r="H641" s="3" t="str">
        <f>IF(Line[Asset Group]="","",VLOOKUP(Line[Asset Group],asset_grp_line,4,FALSE))</f>
        <v/>
      </c>
      <c r="I641" s="3" t="str">
        <f>IF(Line[Asset Group]="","",VLOOKUP(Line[Asset Group],asset_grp_line,2,FALSE))</f>
        <v/>
      </c>
      <c r="J641" s="3" t="str">
        <f>IF(Line[Asset Group]="","",VLOOKUP(Line[Asset Group],asset_grp_line,3,FALSE))</f>
        <v/>
      </c>
      <c r="K641" s="3" t="str">
        <f>IF(Line[Asset Group]="","",VLOOKUP(Line[Asset Type],type_master_list,2,FALSE))</f>
        <v/>
      </c>
      <c r="L641" s="3" t="str">
        <f>IF(Line[Asset Name]="","",PROPER(Line[Asset Name]))</f>
        <v/>
      </c>
      <c r="M641" s="11" t="str">
        <f>IF(Line[Install Date]="","",(Line[Install Date]))</f>
        <v/>
      </c>
      <c r="N641" s="3" t="str">
        <f>IF(Line[Note]="","",PROPER(Line[Note]))</f>
        <v/>
      </c>
      <c r="O641" s="3" t="str">
        <f>IF(Line[Resource Consent Number]="","",UPPER(Line[Resource Consent Number]))</f>
        <v/>
      </c>
      <c r="P641" s="53" t="str">
        <f>IF(Line[Asset Unit Cost]="","",Line[Asset Unit Cost])</f>
        <v/>
      </c>
      <c r="Q641" s="3" t="str">
        <f>IF(Line[Added By]="","",UPPER(Line[Added By]))</f>
        <v/>
      </c>
      <c r="R641" s="11" t="str">
        <f>IF(Line[Added Date]="","",(Line[Added Date]))</f>
        <v/>
      </c>
      <c r="S641" s="3" t="str">
        <f>IF(Line[Z COORD]="","",PROPER(Line[Z COORD]))</f>
        <v/>
      </c>
      <c r="T641" s="3" t="str">
        <f>IF(Line[Asset Description]="","",PROPER(Line[Asset Description]))</f>
        <v/>
      </c>
      <c r="U641" s="3" t="str">
        <f>IF(Line[Asset Group]="","",VLOOKUP(Line[Wall SubType],subdom_master_gdb,2,FALSE))</f>
        <v/>
      </c>
      <c r="V641" s="3" t="str">
        <f>IF(Line[Asset Group]="","",VLOOKUP(Line[Material],material_master,2,FALSE))</f>
        <v/>
      </c>
      <c r="W641" s="3" t="str">
        <f>IF(Line[Height m]="","",Line[Height m])</f>
        <v/>
      </c>
      <c r="X641" s="3" t="str">
        <f>IF(Line[Length m]="","",Line[Length m])</f>
        <v/>
      </c>
      <c r="Y641" s="3" t="str">
        <f>IF(Line[Width m]="","",Line[Width m])</f>
        <v/>
      </c>
      <c r="Z641" s="3" t="str">
        <f>IF(Line[Asset Group]="","",VLOOKUP(Line[Purpose],f_g_function,2,FALSE))</f>
        <v/>
      </c>
      <c r="AA641" s="3" t="str">
        <f>IF(Line[Asset Group]="","",VLOOKUP(Line[Post Material],material_master,2,FALSE))</f>
        <v/>
      </c>
      <c r="AB641" s="3" t="str">
        <f>IF(Line[Pipe Diameter mm]="","",Line[Pipe Diameter mm])</f>
        <v/>
      </c>
      <c r="AC641" s="3" t="str">
        <f>IF(Line[Asset Group]="","",VLOOKUP(Line[Pipe Material],irrigation_pipe_material,2,FALSE))</f>
        <v/>
      </c>
      <c r="AD641" s="3" t="str">
        <f>IF(Line[Asset Group]="","",VLOOKUP(Line[System],irrigation_system,2,FALSE))</f>
        <v/>
      </c>
      <c r="AE641" s="3" t="str">
        <f>IF(Line[Asset Group]="","",VLOOKUP(Line[Status],irrigation_status,2,FALSE))</f>
        <v/>
      </c>
      <c r="AF641" s="3" t="str">
        <f>IF(Line[Asset Group]="","",VLOOKUP(Line[Surface],subdom_master_gdb,2,FALSE))</f>
        <v/>
      </c>
      <c r="AG641" s="3" t="str">
        <f>IF(Line[Surface Layer Depth mm]="","",Line[Surface Layer Depth mm])</f>
        <v/>
      </c>
      <c r="AH641" s="3" t="str">
        <f>IF(Line[Av Width m]="","",Line[Av Width m])</f>
        <v/>
      </c>
      <c r="AI641" s="3" t="str">
        <f>IF(Line[Asset Group]="","",VLOOKUP(Line[Cycle],yes_no,2,FALSE))</f>
        <v/>
      </c>
      <c r="AJ641" s="3" t="str">
        <f>IF(Line[Asset Group]="","",VLOOKUP(Line[Species],hedge_species,2,FALSE))</f>
        <v/>
      </c>
    </row>
    <row r="642" spans="1:36" s="3" customFormat="1" x14ac:dyDescent="0.2">
      <c r="A642" s="3" t="str">
        <f>IF(Line[DWG File Name]="","",Line[DWG File Name])</f>
        <v/>
      </c>
      <c r="B642" s="3" t="str">
        <f>IF(Line[DWG Layer Name]="","",Line[DWG Layer Name])</f>
        <v/>
      </c>
      <c r="C642" s="3" t="str">
        <f>IF(Line[DWG Handle]="","",Line[DWG Handle])</f>
        <v/>
      </c>
      <c r="D642" s="58" t="str">
        <f>IF(Line[Approx Centroid X]="","",Line[Approx Centroid X])</f>
        <v/>
      </c>
      <c r="E642" s="58" t="str">
        <f>IF(Line[Approx Centroid Y]="","",Line[Approx Centroid Y])</f>
        <v/>
      </c>
      <c r="F642" s="3" t="str">
        <f>IF(Line[Replacement Asset]="","",Line[Replacement Asset])</f>
        <v/>
      </c>
      <c r="G642" s="3" t="str">
        <f>IF(Line[Asset ID]="","",UPPER(Line[Asset ID]))</f>
        <v/>
      </c>
      <c r="H642" s="3" t="str">
        <f>IF(Line[Asset Group]="","",VLOOKUP(Line[Asset Group],asset_grp_line,4,FALSE))</f>
        <v/>
      </c>
      <c r="I642" s="3" t="str">
        <f>IF(Line[Asset Group]="","",VLOOKUP(Line[Asset Group],asset_grp_line,2,FALSE))</f>
        <v/>
      </c>
      <c r="J642" s="3" t="str">
        <f>IF(Line[Asset Group]="","",VLOOKUP(Line[Asset Group],asset_grp_line,3,FALSE))</f>
        <v/>
      </c>
      <c r="K642" s="3" t="str">
        <f>IF(Line[Asset Group]="","",VLOOKUP(Line[Asset Type],type_master_list,2,FALSE))</f>
        <v/>
      </c>
      <c r="L642" s="3" t="str">
        <f>IF(Line[Asset Name]="","",PROPER(Line[Asset Name]))</f>
        <v/>
      </c>
      <c r="M642" s="11" t="str">
        <f>IF(Line[Install Date]="","",(Line[Install Date]))</f>
        <v/>
      </c>
      <c r="N642" s="3" t="str">
        <f>IF(Line[Note]="","",PROPER(Line[Note]))</f>
        <v/>
      </c>
      <c r="O642" s="3" t="str">
        <f>IF(Line[Resource Consent Number]="","",UPPER(Line[Resource Consent Number]))</f>
        <v/>
      </c>
      <c r="P642" s="53" t="str">
        <f>IF(Line[Asset Unit Cost]="","",Line[Asset Unit Cost])</f>
        <v/>
      </c>
      <c r="Q642" s="3" t="str">
        <f>IF(Line[Added By]="","",UPPER(Line[Added By]))</f>
        <v/>
      </c>
      <c r="R642" s="11" t="str">
        <f>IF(Line[Added Date]="","",(Line[Added Date]))</f>
        <v/>
      </c>
      <c r="S642" s="3" t="str">
        <f>IF(Line[Z COORD]="","",PROPER(Line[Z COORD]))</f>
        <v/>
      </c>
      <c r="T642" s="3" t="str">
        <f>IF(Line[Asset Description]="","",PROPER(Line[Asset Description]))</f>
        <v/>
      </c>
      <c r="U642" s="3" t="str">
        <f>IF(Line[Asset Group]="","",VLOOKUP(Line[Wall SubType],subdom_master_gdb,2,FALSE))</f>
        <v/>
      </c>
      <c r="V642" s="3" t="str">
        <f>IF(Line[Asset Group]="","",VLOOKUP(Line[Material],material_master,2,FALSE))</f>
        <v/>
      </c>
      <c r="W642" s="3" t="str">
        <f>IF(Line[Height m]="","",Line[Height m])</f>
        <v/>
      </c>
      <c r="X642" s="3" t="str">
        <f>IF(Line[Length m]="","",Line[Length m])</f>
        <v/>
      </c>
      <c r="Y642" s="3" t="str">
        <f>IF(Line[Width m]="","",Line[Width m])</f>
        <v/>
      </c>
      <c r="Z642" s="3" t="str">
        <f>IF(Line[Asset Group]="","",VLOOKUP(Line[Purpose],f_g_function,2,FALSE))</f>
        <v/>
      </c>
      <c r="AA642" s="3" t="str">
        <f>IF(Line[Asset Group]="","",VLOOKUP(Line[Post Material],material_master,2,FALSE))</f>
        <v/>
      </c>
      <c r="AB642" s="3" t="str">
        <f>IF(Line[Pipe Diameter mm]="","",Line[Pipe Diameter mm])</f>
        <v/>
      </c>
      <c r="AC642" s="3" t="str">
        <f>IF(Line[Asset Group]="","",VLOOKUP(Line[Pipe Material],irrigation_pipe_material,2,FALSE))</f>
        <v/>
      </c>
      <c r="AD642" s="3" t="str">
        <f>IF(Line[Asset Group]="","",VLOOKUP(Line[System],irrigation_system,2,FALSE))</f>
        <v/>
      </c>
      <c r="AE642" s="3" t="str">
        <f>IF(Line[Asset Group]="","",VLOOKUP(Line[Status],irrigation_status,2,FALSE))</f>
        <v/>
      </c>
      <c r="AF642" s="3" t="str">
        <f>IF(Line[Asset Group]="","",VLOOKUP(Line[Surface],subdom_master_gdb,2,FALSE))</f>
        <v/>
      </c>
      <c r="AG642" s="3" t="str">
        <f>IF(Line[Surface Layer Depth mm]="","",Line[Surface Layer Depth mm])</f>
        <v/>
      </c>
      <c r="AH642" s="3" t="str">
        <f>IF(Line[Av Width m]="","",Line[Av Width m])</f>
        <v/>
      </c>
      <c r="AI642" s="3" t="str">
        <f>IF(Line[Asset Group]="","",VLOOKUP(Line[Cycle],yes_no,2,FALSE))</f>
        <v/>
      </c>
      <c r="AJ642" s="3" t="str">
        <f>IF(Line[Asset Group]="","",VLOOKUP(Line[Species],hedge_species,2,FALSE))</f>
        <v/>
      </c>
    </row>
    <row r="643" spans="1:36" s="3" customFormat="1" x14ac:dyDescent="0.2">
      <c r="A643" s="3" t="str">
        <f>IF(Line[DWG File Name]="","",Line[DWG File Name])</f>
        <v/>
      </c>
      <c r="B643" s="3" t="str">
        <f>IF(Line[DWG Layer Name]="","",Line[DWG Layer Name])</f>
        <v/>
      </c>
      <c r="C643" s="3" t="str">
        <f>IF(Line[DWG Handle]="","",Line[DWG Handle])</f>
        <v/>
      </c>
      <c r="D643" s="58" t="str">
        <f>IF(Line[Approx Centroid X]="","",Line[Approx Centroid X])</f>
        <v/>
      </c>
      <c r="E643" s="58" t="str">
        <f>IF(Line[Approx Centroid Y]="","",Line[Approx Centroid Y])</f>
        <v/>
      </c>
      <c r="F643" s="3" t="str">
        <f>IF(Line[Replacement Asset]="","",Line[Replacement Asset])</f>
        <v/>
      </c>
      <c r="G643" s="3" t="str">
        <f>IF(Line[Asset ID]="","",UPPER(Line[Asset ID]))</f>
        <v/>
      </c>
      <c r="H643" s="3" t="str">
        <f>IF(Line[Asset Group]="","",VLOOKUP(Line[Asset Group],asset_grp_line,4,FALSE))</f>
        <v/>
      </c>
      <c r="I643" s="3" t="str">
        <f>IF(Line[Asset Group]="","",VLOOKUP(Line[Asset Group],asset_grp_line,2,FALSE))</f>
        <v/>
      </c>
      <c r="J643" s="3" t="str">
        <f>IF(Line[Asset Group]="","",VLOOKUP(Line[Asset Group],asset_grp_line,3,FALSE))</f>
        <v/>
      </c>
      <c r="K643" s="3" t="str">
        <f>IF(Line[Asset Group]="","",VLOOKUP(Line[Asset Type],type_master_list,2,FALSE))</f>
        <v/>
      </c>
      <c r="L643" s="3" t="str">
        <f>IF(Line[Asset Name]="","",PROPER(Line[Asset Name]))</f>
        <v/>
      </c>
      <c r="M643" s="11" t="str">
        <f>IF(Line[Install Date]="","",(Line[Install Date]))</f>
        <v/>
      </c>
      <c r="N643" s="3" t="str">
        <f>IF(Line[Note]="","",PROPER(Line[Note]))</f>
        <v/>
      </c>
      <c r="O643" s="3" t="str">
        <f>IF(Line[Resource Consent Number]="","",UPPER(Line[Resource Consent Number]))</f>
        <v/>
      </c>
      <c r="P643" s="53" t="str">
        <f>IF(Line[Asset Unit Cost]="","",Line[Asset Unit Cost])</f>
        <v/>
      </c>
      <c r="Q643" s="3" t="str">
        <f>IF(Line[Added By]="","",UPPER(Line[Added By]))</f>
        <v/>
      </c>
      <c r="R643" s="11" t="str">
        <f>IF(Line[Added Date]="","",(Line[Added Date]))</f>
        <v/>
      </c>
      <c r="S643" s="3" t="str">
        <f>IF(Line[Z COORD]="","",PROPER(Line[Z COORD]))</f>
        <v/>
      </c>
      <c r="T643" s="3" t="str">
        <f>IF(Line[Asset Description]="","",PROPER(Line[Asset Description]))</f>
        <v/>
      </c>
      <c r="U643" s="3" t="str">
        <f>IF(Line[Asset Group]="","",VLOOKUP(Line[Wall SubType],subdom_master_gdb,2,FALSE))</f>
        <v/>
      </c>
      <c r="V643" s="3" t="str">
        <f>IF(Line[Asset Group]="","",VLOOKUP(Line[Material],material_master,2,FALSE))</f>
        <v/>
      </c>
      <c r="W643" s="3" t="str">
        <f>IF(Line[Height m]="","",Line[Height m])</f>
        <v/>
      </c>
      <c r="X643" s="3" t="str">
        <f>IF(Line[Length m]="","",Line[Length m])</f>
        <v/>
      </c>
      <c r="Y643" s="3" t="str">
        <f>IF(Line[Width m]="","",Line[Width m])</f>
        <v/>
      </c>
      <c r="Z643" s="3" t="str">
        <f>IF(Line[Asset Group]="","",VLOOKUP(Line[Purpose],f_g_function,2,FALSE))</f>
        <v/>
      </c>
      <c r="AA643" s="3" t="str">
        <f>IF(Line[Asset Group]="","",VLOOKUP(Line[Post Material],material_master,2,FALSE))</f>
        <v/>
      </c>
      <c r="AB643" s="3" t="str">
        <f>IF(Line[Pipe Diameter mm]="","",Line[Pipe Diameter mm])</f>
        <v/>
      </c>
      <c r="AC643" s="3" t="str">
        <f>IF(Line[Asset Group]="","",VLOOKUP(Line[Pipe Material],irrigation_pipe_material,2,FALSE))</f>
        <v/>
      </c>
      <c r="AD643" s="3" t="str">
        <f>IF(Line[Asset Group]="","",VLOOKUP(Line[System],irrigation_system,2,FALSE))</f>
        <v/>
      </c>
      <c r="AE643" s="3" t="str">
        <f>IF(Line[Asset Group]="","",VLOOKUP(Line[Status],irrigation_status,2,FALSE))</f>
        <v/>
      </c>
      <c r="AF643" s="3" t="str">
        <f>IF(Line[Asset Group]="","",VLOOKUP(Line[Surface],subdom_master_gdb,2,FALSE))</f>
        <v/>
      </c>
      <c r="AG643" s="3" t="str">
        <f>IF(Line[Surface Layer Depth mm]="","",Line[Surface Layer Depth mm])</f>
        <v/>
      </c>
      <c r="AH643" s="3" t="str">
        <f>IF(Line[Av Width m]="","",Line[Av Width m])</f>
        <v/>
      </c>
      <c r="AI643" s="3" t="str">
        <f>IF(Line[Asset Group]="","",VLOOKUP(Line[Cycle],yes_no,2,FALSE))</f>
        <v/>
      </c>
      <c r="AJ643" s="3" t="str">
        <f>IF(Line[Asset Group]="","",VLOOKUP(Line[Species],hedge_species,2,FALSE))</f>
        <v/>
      </c>
    </row>
    <row r="644" spans="1:36" s="3" customFormat="1" x14ac:dyDescent="0.2">
      <c r="A644" s="3" t="str">
        <f>IF(Line[DWG File Name]="","",Line[DWG File Name])</f>
        <v/>
      </c>
      <c r="B644" s="3" t="str">
        <f>IF(Line[DWG Layer Name]="","",Line[DWG Layer Name])</f>
        <v/>
      </c>
      <c r="C644" s="3" t="str">
        <f>IF(Line[DWG Handle]="","",Line[DWG Handle])</f>
        <v/>
      </c>
      <c r="D644" s="58" t="str">
        <f>IF(Line[Approx Centroid X]="","",Line[Approx Centroid X])</f>
        <v/>
      </c>
      <c r="E644" s="58" t="str">
        <f>IF(Line[Approx Centroid Y]="","",Line[Approx Centroid Y])</f>
        <v/>
      </c>
      <c r="F644" s="3" t="str">
        <f>IF(Line[Replacement Asset]="","",Line[Replacement Asset])</f>
        <v/>
      </c>
      <c r="G644" s="3" t="str">
        <f>IF(Line[Asset ID]="","",UPPER(Line[Asset ID]))</f>
        <v/>
      </c>
      <c r="H644" s="3" t="str">
        <f>IF(Line[Asset Group]="","",VLOOKUP(Line[Asset Group],asset_grp_line,4,FALSE))</f>
        <v/>
      </c>
      <c r="I644" s="3" t="str">
        <f>IF(Line[Asset Group]="","",VLOOKUP(Line[Asset Group],asset_grp_line,2,FALSE))</f>
        <v/>
      </c>
      <c r="J644" s="3" t="str">
        <f>IF(Line[Asset Group]="","",VLOOKUP(Line[Asset Group],asset_grp_line,3,FALSE))</f>
        <v/>
      </c>
      <c r="K644" s="3" t="str">
        <f>IF(Line[Asset Group]="","",VLOOKUP(Line[Asset Type],type_master_list,2,FALSE))</f>
        <v/>
      </c>
      <c r="L644" s="3" t="str">
        <f>IF(Line[Asset Name]="","",PROPER(Line[Asset Name]))</f>
        <v/>
      </c>
      <c r="M644" s="11" t="str">
        <f>IF(Line[Install Date]="","",(Line[Install Date]))</f>
        <v/>
      </c>
      <c r="N644" s="3" t="str">
        <f>IF(Line[Note]="","",PROPER(Line[Note]))</f>
        <v/>
      </c>
      <c r="O644" s="3" t="str">
        <f>IF(Line[Resource Consent Number]="","",UPPER(Line[Resource Consent Number]))</f>
        <v/>
      </c>
      <c r="P644" s="53" t="str">
        <f>IF(Line[Asset Unit Cost]="","",Line[Asset Unit Cost])</f>
        <v/>
      </c>
      <c r="Q644" s="3" t="str">
        <f>IF(Line[Added By]="","",UPPER(Line[Added By]))</f>
        <v/>
      </c>
      <c r="R644" s="11" t="str">
        <f>IF(Line[Added Date]="","",(Line[Added Date]))</f>
        <v/>
      </c>
      <c r="S644" s="3" t="str">
        <f>IF(Line[Z COORD]="","",PROPER(Line[Z COORD]))</f>
        <v/>
      </c>
      <c r="T644" s="3" t="str">
        <f>IF(Line[Asset Description]="","",PROPER(Line[Asset Description]))</f>
        <v/>
      </c>
      <c r="U644" s="3" t="str">
        <f>IF(Line[Asset Group]="","",VLOOKUP(Line[Wall SubType],subdom_master_gdb,2,FALSE))</f>
        <v/>
      </c>
      <c r="V644" s="3" t="str">
        <f>IF(Line[Asset Group]="","",VLOOKUP(Line[Material],material_master,2,FALSE))</f>
        <v/>
      </c>
      <c r="W644" s="3" t="str">
        <f>IF(Line[Height m]="","",Line[Height m])</f>
        <v/>
      </c>
      <c r="X644" s="3" t="str">
        <f>IF(Line[Length m]="","",Line[Length m])</f>
        <v/>
      </c>
      <c r="Y644" s="3" t="str">
        <f>IF(Line[Width m]="","",Line[Width m])</f>
        <v/>
      </c>
      <c r="Z644" s="3" t="str">
        <f>IF(Line[Asset Group]="","",VLOOKUP(Line[Purpose],f_g_function,2,FALSE))</f>
        <v/>
      </c>
      <c r="AA644" s="3" t="str">
        <f>IF(Line[Asset Group]="","",VLOOKUP(Line[Post Material],material_master,2,FALSE))</f>
        <v/>
      </c>
      <c r="AB644" s="3" t="str">
        <f>IF(Line[Pipe Diameter mm]="","",Line[Pipe Diameter mm])</f>
        <v/>
      </c>
      <c r="AC644" s="3" t="str">
        <f>IF(Line[Asset Group]="","",VLOOKUP(Line[Pipe Material],irrigation_pipe_material,2,FALSE))</f>
        <v/>
      </c>
      <c r="AD644" s="3" t="str">
        <f>IF(Line[Asset Group]="","",VLOOKUP(Line[System],irrigation_system,2,FALSE))</f>
        <v/>
      </c>
      <c r="AE644" s="3" t="str">
        <f>IF(Line[Asset Group]="","",VLOOKUP(Line[Status],irrigation_status,2,FALSE))</f>
        <v/>
      </c>
      <c r="AF644" s="3" t="str">
        <f>IF(Line[Asset Group]="","",VLOOKUP(Line[Surface],subdom_master_gdb,2,FALSE))</f>
        <v/>
      </c>
      <c r="AG644" s="3" t="str">
        <f>IF(Line[Surface Layer Depth mm]="","",Line[Surface Layer Depth mm])</f>
        <v/>
      </c>
      <c r="AH644" s="3" t="str">
        <f>IF(Line[Av Width m]="","",Line[Av Width m])</f>
        <v/>
      </c>
      <c r="AI644" s="3" t="str">
        <f>IF(Line[Asset Group]="","",VLOOKUP(Line[Cycle],yes_no,2,FALSE))</f>
        <v/>
      </c>
      <c r="AJ644" s="3" t="str">
        <f>IF(Line[Asset Group]="","",VLOOKUP(Line[Species],hedge_species,2,FALSE))</f>
        <v/>
      </c>
    </row>
    <row r="645" spans="1:36" s="3" customFormat="1" x14ac:dyDescent="0.2">
      <c r="A645" s="3" t="str">
        <f>IF(Line[DWG File Name]="","",Line[DWG File Name])</f>
        <v/>
      </c>
      <c r="B645" s="3" t="str">
        <f>IF(Line[DWG Layer Name]="","",Line[DWG Layer Name])</f>
        <v/>
      </c>
      <c r="C645" s="3" t="str">
        <f>IF(Line[DWG Handle]="","",Line[DWG Handle])</f>
        <v/>
      </c>
      <c r="D645" s="58" t="str">
        <f>IF(Line[Approx Centroid X]="","",Line[Approx Centroid X])</f>
        <v/>
      </c>
      <c r="E645" s="58" t="str">
        <f>IF(Line[Approx Centroid Y]="","",Line[Approx Centroid Y])</f>
        <v/>
      </c>
      <c r="F645" s="3" t="str">
        <f>IF(Line[Replacement Asset]="","",Line[Replacement Asset])</f>
        <v/>
      </c>
      <c r="G645" s="3" t="str">
        <f>IF(Line[Asset ID]="","",UPPER(Line[Asset ID]))</f>
        <v/>
      </c>
      <c r="H645" s="3" t="str">
        <f>IF(Line[Asset Group]="","",VLOOKUP(Line[Asset Group],asset_grp_line,4,FALSE))</f>
        <v/>
      </c>
      <c r="I645" s="3" t="str">
        <f>IF(Line[Asset Group]="","",VLOOKUP(Line[Asset Group],asset_grp_line,2,FALSE))</f>
        <v/>
      </c>
      <c r="J645" s="3" t="str">
        <f>IF(Line[Asset Group]="","",VLOOKUP(Line[Asset Group],asset_grp_line,3,FALSE))</f>
        <v/>
      </c>
      <c r="K645" s="3" t="str">
        <f>IF(Line[Asset Group]="","",VLOOKUP(Line[Asset Type],type_master_list,2,FALSE))</f>
        <v/>
      </c>
      <c r="L645" s="3" t="str">
        <f>IF(Line[Asset Name]="","",PROPER(Line[Asset Name]))</f>
        <v/>
      </c>
      <c r="M645" s="11" t="str">
        <f>IF(Line[Install Date]="","",(Line[Install Date]))</f>
        <v/>
      </c>
      <c r="N645" s="3" t="str">
        <f>IF(Line[Note]="","",PROPER(Line[Note]))</f>
        <v/>
      </c>
      <c r="O645" s="3" t="str">
        <f>IF(Line[Resource Consent Number]="","",UPPER(Line[Resource Consent Number]))</f>
        <v/>
      </c>
      <c r="P645" s="53" t="str">
        <f>IF(Line[Asset Unit Cost]="","",Line[Asset Unit Cost])</f>
        <v/>
      </c>
      <c r="Q645" s="3" t="str">
        <f>IF(Line[Added By]="","",UPPER(Line[Added By]))</f>
        <v/>
      </c>
      <c r="R645" s="11" t="str">
        <f>IF(Line[Added Date]="","",(Line[Added Date]))</f>
        <v/>
      </c>
      <c r="S645" s="3" t="str">
        <f>IF(Line[Z COORD]="","",PROPER(Line[Z COORD]))</f>
        <v/>
      </c>
      <c r="T645" s="3" t="str">
        <f>IF(Line[Asset Description]="","",PROPER(Line[Asset Description]))</f>
        <v/>
      </c>
      <c r="U645" s="3" t="str">
        <f>IF(Line[Asset Group]="","",VLOOKUP(Line[Wall SubType],subdom_master_gdb,2,FALSE))</f>
        <v/>
      </c>
      <c r="V645" s="3" t="str">
        <f>IF(Line[Asset Group]="","",VLOOKUP(Line[Material],material_master,2,FALSE))</f>
        <v/>
      </c>
      <c r="W645" s="3" t="str">
        <f>IF(Line[Height m]="","",Line[Height m])</f>
        <v/>
      </c>
      <c r="X645" s="3" t="str">
        <f>IF(Line[Length m]="","",Line[Length m])</f>
        <v/>
      </c>
      <c r="Y645" s="3" t="str">
        <f>IF(Line[Width m]="","",Line[Width m])</f>
        <v/>
      </c>
      <c r="Z645" s="3" t="str">
        <f>IF(Line[Asset Group]="","",VLOOKUP(Line[Purpose],f_g_function,2,FALSE))</f>
        <v/>
      </c>
      <c r="AA645" s="3" t="str">
        <f>IF(Line[Asset Group]="","",VLOOKUP(Line[Post Material],material_master,2,FALSE))</f>
        <v/>
      </c>
      <c r="AB645" s="3" t="str">
        <f>IF(Line[Pipe Diameter mm]="","",Line[Pipe Diameter mm])</f>
        <v/>
      </c>
      <c r="AC645" s="3" t="str">
        <f>IF(Line[Asset Group]="","",VLOOKUP(Line[Pipe Material],irrigation_pipe_material,2,FALSE))</f>
        <v/>
      </c>
      <c r="AD645" s="3" t="str">
        <f>IF(Line[Asset Group]="","",VLOOKUP(Line[System],irrigation_system,2,FALSE))</f>
        <v/>
      </c>
      <c r="AE645" s="3" t="str">
        <f>IF(Line[Asset Group]="","",VLOOKUP(Line[Status],irrigation_status,2,FALSE))</f>
        <v/>
      </c>
      <c r="AF645" s="3" t="str">
        <f>IF(Line[Asset Group]="","",VLOOKUP(Line[Surface],subdom_master_gdb,2,FALSE))</f>
        <v/>
      </c>
      <c r="AG645" s="3" t="str">
        <f>IF(Line[Surface Layer Depth mm]="","",Line[Surface Layer Depth mm])</f>
        <v/>
      </c>
      <c r="AH645" s="3" t="str">
        <f>IF(Line[Av Width m]="","",Line[Av Width m])</f>
        <v/>
      </c>
      <c r="AI645" s="3" t="str">
        <f>IF(Line[Asset Group]="","",VLOOKUP(Line[Cycle],yes_no,2,FALSE))</f>
        <v/>
      </c>
      <c r="AJ645" s="3" t="str">
        <f>IF(Line[Asset Group]="","",VLOOKUP(Line[Species],hedge_species,2,FALSE))</f>
        <v/>
      </c>
    </row>
    <row r="646" spans="1:36" s="3" customFormat="1" x14ac:dyDescent="0.2">
      <c r="A646" s="3" t="str">
        <f>IF(Line[DWG File Name]="","",Line[DWG File Name])</f>
        <v/>
      </c>
      <c r="B646" s="3" t="str">
        <f>IF(Line[DWG Layer Name]="","",Line[DWG Layer Name])</f>
        <v/>
      </c>
      <c r="C646" s="3" t="str">
        <f>IF(Line[DWG Handle]="","",Line[DWG Handle])</f>
        <v/>
      </c>
      <c r="D646" s="58" t="str">
        <f>IF(Line[Approx Centroid X]="","",Line[Approx Centroid X])</f>
        <v/>
      </c>
      <c r="E646" s="58" t="str">
        <f>IF(Line[Approx Centroid Y]="","",Line[Approx Centroid Y])</f>
        <v/>
      </c>
      <c r="F646" s="3" t="str">
        <f>IF(Line[Replacement Asset]="","",Line[Replacement Asset])</f>
        <v/>
      </c>
      <c r="G646" s="3" t="str">
        <f>IF(Line[Asset ID]="","",UPPER(Line[Asset ID]))</f>
        <v/>
      </c>
      <c r="H646" s="3" t="str">
        <f>IF(Line[Asset Group]="","",VLOOKUP(Line[Asset Group],asset_grp_line,4,FALSE))</f>
        <v/>
      </c>
      <c r="I646" s="3" t="str">
        <f>IF(Line[Asset Group]="","",VLOOKUP(Line[Asset Group],asset_grp_line,2,FALSE))</f>
        <v/>
      </c>
      <c r="J646" s="3" t="str">
        <f>IF(Line[Asset Group]="","",VLOOKUP(Line[Asset Group],asset_grp_line,3,FALSE))</f>
        <v/>
      </c>
      <c r="K646" s="3" t="str">
        <f>IF(Line[Asset Group]="","",VLOOKUP(Line[Asset Type],type_master_list,2,FALSE))</f>
        <v/>
      </c>
      <c r="L646" s="3" t="str">
        <f>IF(Line[Asset Name]="","",PROPER(Line[Asset Name]))</f>
        <v/>
      </c>
      <c r="M646" s="11" t="str">
        <f>IF(Line[Install Date]="","",(Line[Install Date]))</f>
        <v/>
      </c>
      <c r="N646" s="3" t="str">
        <f>IF(Line[Note]="","",PROPER(Line[Note]))</f>
        <v/>
      </c>
      <c r="O646" s="3" t="str">
        <f>IF(Line[Resource Consent Number]="","",UPPER(Line[Resource Consent Number]))</f>
        <v/>
      </c>
      <c r="P646" s="53" t="str">
        <f>IF(Line[Asset Unit Cost]="","",Line[Asset Unit Cost])</f>
        <v/>
      </c>
      <c r="Q646" s="3" t="str">
        <f>IF(Line[Added By]="","",UPPER(Line[Added By]))</f>
        <v/>
      </c>
      <c r="R646" s="11" t="str">
        <f>IF(Line[Added Date]="","",(Line[Added Date]))</f>
        <v/>
      </c>
      <c r="S646" s="3" t="str">
        <f>IF(Line[Z COORD]="","",PROPER(Line[Z COORD]))</f>
        <v/>
      </c>
      <c r="T646" s="3" t="str">
        <f>IF(Line[Asset Description]="","",PROPER(Line[Asset Description]))</f>
        <v/>
      </c>
      <c r="U646" s="3" t="str">
        <f>IF(Line[Asset Group]="","",VLOOKUP(Line[Wall SubType],subdom_master_gdb,2,FALSE))</f>
        <v/>
      </c>
      <c r="V646" s="3" t="str">
        <f>IF(Line[Asset Group]="","",VLOOKUP(Line[Material],material_master,2,FALSE))</f>
        <v/>
      </c>
      <c r="W646" s="3" t="str">
        <f>IF(Line[Height m]="","",Line[Height m])</f>
        <v/>
      </c>
      <c r="X646" s="3" t="str">
        <f>IF(Line[Length m]="","",Line[Length m])</f>
        <v/>
      </c>
      <c r="Y646" s="3" t="str">
        <f>IF(Line[Width m]="","",Line[Width m])</f>
        <v/>
      </c>
      <c r="Z646" s="3" t="str">
        <f>IF(Line[Asset Group]="","",VLOOKUP(Line[Purpose],f_g_function,2,FALSE))</f>
        <v/>
      </c>
      <c r="AA646" s="3" t="str">
        <f>IF(Line[Asset Group]="","",VLOOKUP(Line[Post Material],material_master,2,FALSE))</f>
        <v/>
      </c>
      <c r="AB646" s="3" t="str">
        <f>IF(Line[Pipe Diameter mm]="","",Line[Pipe Diameter mm])</f>
        <v/>
      </c>
      <c r="AC646" s="3" t="str">
        <f>IF(Line[Asset Group]="","",VLOOKUP(Line[Pipe Material],irrigation_pipe_material,2,FALSE))</f>
        <v/>
      </c>
      <c r="AD646" s="3" t="str">
        <f>IF(Line[Asset Group]="","",VLOOKUP(Line[System],irrigation_system,2,FALSE))</f>
        <v/>
      </c>
      <c r="AE646" s="3" t="str">
        <f>IF(Line[Asset Group]="","",VLOOKUP(Line[Status],irrigation_status,2,FALSE))</f>
        <v/>
      </c>
      <c r="AF646" s="3" t="str">
        <f>IF(Line[Asset Group]="","",VLOOKUP(Line[Surface],subdom_master_gdb,2,FALSE))</f>
        <v/>
      </c>
      <c r="AG646" s="3" t="str">
        <f>IF(Line[Surface Layer Depth mm]="","",Line[Surface Layer Depth mm])</f>
        <v/>
      </c>
      <c r="AH646" s="3" t="str">
        <f>IF(Line[Av Width m]="","",Line[Av Width m])</f>
        <v/>
      </c>
      <c r="AI646" s="3" t="str">
        <f>IF(Line[Asset Group]="","",VLOOKUP(Line[Cycle],yes_no,2,FALSE))</f>
        <v/>
      </c>
      <c r="AJ646" s="3" t="str">
        <f>IF(Line[Asset Group]="","",VLOOKUP(Line[Species],hedge_species,2,FALSE))</f>
        <v/>
      </c>
    </row>
    <row r="647" spans="1:36" s="3" customFormat="1" x14ac:dyDescent="0.2">
      <c r="A647" s="3" t="str">
        <f>IF(Line[DWG File Name]="","",Line[DWG File Name])</f>
        <v/>
      </c>
      <c r="B647" s="3" t="str">
        <f>IF(Line[DWG Layer Name]="","",Line[DWG Layer Name])</f>
        <v/>
      </c>
      <c r="C647" s="3" t="str">
        <f>IF(Line[DWG Handle]="","",Line[DWG Handle])</f>
        <v/>
      </c>
      <c r="D647" s="58" t="str">
        <f>IF(Line[Approx Centroid X]="","",Line[Approx Centroid X])</f>
        <v/>
      </c>
      <c r="E647" s="58" t="str">
        <f>IF(Line[Approx Centroid Y]="","",Line[Approx Centroid Y])</f>
        <v/>
      </c>
      <c r="F647" s="3" t="str">
        <f>IF(Line[Replacement Asset]="","",Line[Replacement Asset])</f>
        <v/>
      </c>
      <c r="G647" s="3" t="str">
        <f>IF(Line[Asset ID]="","",UPPER(Line[Asset ID]))</f>
        <v/>
      </c>
      <c r="H647" s="3" t="str">
        <f>IF(Line[Asset Group]="","",VLOOKUP(Line[Asset Group],asset_grp_line,4,FALSE))</f>
        <v/>
      </c>
      <c r="I647" s="3" t="str">
        <f>IF(Line[Asset Group]="","",VLOOKUP(Line[Asset Group],asset_grp_line,2,FALSE))</f>
        <v/>
      </c>
      <c r="J647" s="3" t="str">
        <f>IF(Line[Asset Group]="","",VLOOKUP(Line[Asset Group],asset_grp_line,3,FALSE))</f>
        <v/>
      </c>
      <c r="K647" s="3" t="str">
        <f>IF(Line[Asset Group]="","",VLOOKUP(Line[Asset Type],type_master_list,2,FALSE))</f>
        <v/>
      </c>
      <c r="L647" s="3" t="str">
        <f>IF(Line[Asset Name]="","",PROPER(Line[Asset Name]))</f>
        <v/>
      </c>
      <c r="M647" s="11" t="str">
        <f>IF(Line[Install Date]="","",(Line[Install Date]))</f>
        <v/>
      </c>
      <c r="N647" s="3" t="str">
        <f>IF(Line[Note]="","",PROPER(Line[Note]))</f>
        <v/>
      </c>
      <c r="O647" s="3" t="str">
        <f>IF(Line[Resource Consent Number]="","",UPPER(Line[Resource Consent Number]))</f>
        <v/>
      </c>
      <c r="P647" s="53" t="str">
        <f>IF(Line[Asset Unit Cost]="","",Line[Asset Unit Cost])</f>
        <v/>
      </c>
      <c r="Q647" s="3" t="str">
        <f>IF(Line[Added By]="","",UPPER(Line[Added By]))</f>
        <v/>
      </c>
      <c r="R647" s="11" t="str">
        <f>IF(Line[Added Date]="","",(Line[Added Date]))</f>
        <v/>
      </c>
      <c r="S647" s="3" t="str">
        <f>IF(Line[Z COORD]="","",PROPER(Line[Z COORD]))</f>
        <v/>
      </c>
      <c r="T647" s="3" t="str">
        <f>IF(Line[Asset Description]="","",PROPER(Line[Asset Description]))</f>
        <v/>
      </c>
      <c r="U647" s="3" t="str">
        <f>IF(Line[Asset Group]="","",VLOOKUP(Line[Wall SubType],subdom_master_gdb,2,FALSE))</f>
        <v/>
      </c>
      <c r="V647" s="3" t="str">
        <f>IF(Line[Asset Group]="","",VLOOKUP(Line[Material],material_master,2,FALSE))</f>
        <v/>
      </c>
      <c r="W647" s="3" t="str">
        <f>IF(Line[Height m]="","",Line[Height m])</f>
        <v/>
      </c>
      <c r="X647" s="3" t="str">
        <f>IF(Line[Length m]="","",Line[Length m])</f>
        <v/>
      </c>
      <c r="Y647" s="3" t="str">
        <f>IF(Line[Width m]="","",Line[Width m])</f>
        <v/>
      </c>
      <c r="Z647" s="3" t="str">
        <f>IF(Line[Asset Group]="","",VLOOKUP(Line[Purpose],f_g_function,2,FALSE))</f>
        <v/>
      </c>
      <c r="AA647" s="3" t="str">
        <f>IF(Line[Asset Group]="","",VLOOKUP(Line[Post Material],material_master,2,FALSE))</f>
        <v/>
      </c>
      <c r="AB647" s="3" t="str">
        <f>IF(Line[Pipe Diameter mm]="","",Line[Pipe Diameter mm])</f>
        <v/>
      </c>
      <c r="AC647" s="3" t="str">
        <f>IF(Line[Asset Group]="","",VLOOKUP(Line[Pipe Material],irrigation_pipe_material,2,FALSE))</f>
        <v/>
      </c>
      <c r="AD647" s="3" t="str">
        <f>IF(Line[Asset Group]="","",VLOOKUP(Line[System],irrigation_system,2,FALSE))</f>
        <v/>
      </c>
      <c r="AE647" s="3" t="str">
        <f>IF(Line[Asset Group]="","",VLOOKUP(Line[Status],irrigation_status,2,FALSE))</f>
        <v/>
      </c>
      <c r="AF647" s="3" t="str">
        <f>IF(Line[Asset Group]="","",VLOOKUP(Line[Surface],subdom_master_gdb,2,FALSE))</f>
        <v/>
      </c>
      <c r="AG647" s="3" t="str">
        <f>IF(Line[Surface Layer Depth mm]="","",Line[Surface Layer Depth mm])</f>
        <v/>
      </c>
      <c r="AH647" s="3" t="str">
        <f>IF(Line[Av Width m]="","",Line[Av Width m])</f>
        <v/>
      </c>
      <c r="AI647" s="3" t="str">
        <f>IF(Line[Asset Group]="","",VLOOKUP(Line[Cycle],yes_no,2,FALSE))</f>
        <v/>
      </c>
      <c r="AJ647" s="3" t="str">
        <f>IF(Line[Asset Group]="","",VLOOKUP(Line[Species],hedge_species,2,FALSE))</f>
        <v/>
      </c>
    </row>
    <row r="648" spans="1:36" s="3" customFormat="1" x14ac:dyDescent="0.2">
      <c r="A648" s="3" t="str">
        <f>IF(Line[DWG File Name]="","",Line[DWG File Name])</f>
        <v/>
      </c>
      <c r="B648" s="3" t="str">
        <f>IF(Line[DWG Layer Name]="","",Line[DWG Layer Name])</f>
        <v/>
      </c>
      <c r="C648" s="3" t="str">
        <f>IF(Line[DWG Handle]="","",Line[DWG Handle])</f>
        <v/>
      </c>
      <c r="D648" s="58" t="str">
        <f>IF(Line[Approx Centroid X]="","",Line[Approx Centroid X])</f>
        <v/>
      </c>
      <c r="E648" s="58" t="str">
        <f>IF(Line[Approx Centroid Y]="","",Line[Approx Centroid Y])</f>
        <v/>
      </c>
      <c r="F648" s="3" t="str">
        <f>IF(Line[Replacement Asset]="","",Line[Replacement Asset])</f>
        <v/>
      </c>
      <c r="G648" s="3" t="str">
        <f>IF(Line[Asset ID]="","",UPPER(Line[Asset ID]))</f>
        <v/>
      </c>
      <c r="H648" s="3" t="str">
        <f>IF(Line[Asset Group]="","",VLOOKUP(Line[Asset Group],asset_grp_line,4,FALSE))</f>
        <v/>
      </c>
      <c r="I648" s="3" t="str">
        <f>IF(Line[Asset Group]="","",VLOOKUP(Line[Asset Group],asset_grp_line,2,FALSE))</f>
        <v/>
      </c>
      <c r="J648" s="3" t="str">
        <f>IF(Line[Asset Group]="","",VLOOKUP(Line[Asset Group],asset_grp_line,3,FALSE))</f>
        <v/>
      </c>
      <c r="K648" s="3" t="str">
        <f>IF(Line[Asset Group]="","",VLOOKUP(Line[Asset Type],type_master_list,2,FALSE))</f>
        <v/>
      </c>
      <c r="L648" s="3" t="str">
        <f>IF(Line[Asset Name]="","",PROPER(Line[Asset Name]))</f>
        <v/>
      </c>
      <c r="M648" s="11" t="str">
        <f>IF(Line[Install Date]="","",(Line[Install Date]))</f>
        <v/>
      </c>
      <c r="N648" s="3" t="str">
        <f>IF(Line[Note]="","",PROPER(Line[Note]))</f>
        <v/>
      </c>
      <c r="O648" s="3" t="str">
        <f>IF(Line[Resource Consent Number]="","",UPPER(Line[Resource Consent Number]))</f>
        <v/>
      </c>
      <c r="P648" s="53" t="str">
        <f>IF(Line[Asset Unit Cost]="","",Line[Asset Unit Cost])</f>
        <v/>
      </c>
      <c r="Q648" s="3" t="str">
        <f>IF(Line[Added By]="","",UPPER(Line[Added By]))</f>
        <v/>
      </c>
      <c r="R648" s="11" t="str">
        <f>IF(Line[Added Date]="","",(Line[Added Date]))</f>
        <v/>
      </c>
      <c r="S648" s="3" t="str">
        <f>IF(Line[Z COORD]="","",PROPER(Line[Z COORD]))</f>
        <v/>
      </c>
      <c r="T648" s="3" t="str">
        <f>IF(Line[Asset Description]="","",PROPER(Line[Asset Description]))</f>
        <v/>
      </c>
      <c r="U648" s="3" t="str">
        <f>IF(Line[Asset Group]="","",VLOOKUP(Line[Wall SubType],subdom_master_gdb,2,FALSE))</f>
        <v/>
      </c>
      <c r="V648" s="3" t="str">
        <f>IF(Line[Asset Group]="","",VLOOKUP(Line[Material],material_master,2,FALSE))</f>
        <v/>
      </c>
      <c r="W648" s="3" t="str">
        <f>IF(Line[Height m]="","",Line[Height m])</f>
        <v/>
      </c>
      <c r="X648" s="3" t="str">
        <f>IF(Line[Length m]="","",Line[Length m])</f>
        <v/>
      </c>
      <c r="Y648" s="3" t="str">
        <f>IF(Line[Width m]="","",Line[Width m])</f>
        <v/>
      </c>
      <c r="Z648" s="3" t="str">
        <f>IF(Line[Asset Group]="","",VLOOKUP(Line[Purpose],f_g_function,2,FALSE))</f>
        <v/>
      </c>
      <c r="AA648" s="3" t="str">
        <f>IF(Line[Asset Group]="","",VLOOKUP(Line[Post Material],material_master,2,FALSE))</f>
        <v/>
      </c>
      <c r="AB648" s="3" t="str">
        <f>IF(Line[Pipe Diameter mm]="","",Line[Pipe Diameter mm])</f>
        <v/>
      </c>
      <c r="AC648" s="3" t="str">
        <f>IF(Line[Asset Group]="","",VLOOKUP(Line[Pipe Material],irrigation_pipe_material,2,FALSE))</f>
        <v/>
      </c>
      <c r="AD648" s="3" t="str">
        <f>IF(Line[Asset Group]="","",VLOOKUP(Line[System],irrigation_system,2,FALSE))</f>
        <v/>
      </c>
      <c r="AE648" s="3" t="str">
        <f>IF(Line[Asset Group]="","",VLOOKUP(Line[Status],irrigation_status,2,FALSE))</f>
        <v/>
      </c>
      <c r="AF648" s="3" t="str">
        <f>IF(Line[Asset Group]="","",VLOOKUP(Line[Surface],subdom_master_gdb,2,FALSE))</f>
        <v/>
      </c>
      <c r="AG648" s="3" t="str">
        <f>IF(Line[Surface Layer Depth mm]="","",Line[Surface Layer Depth mm])</f>
        <v/>
      </c>
      <c r="AH648" s="3" t="str">
        <f>IF(Line[Av Width m]="","",Line[Av Width m])</f>
        <v/>
      </c>
      <c r="AI648" s="3" t="str">
        <f>IF(Line[Asset Group]="","",VLOOKUP(Line[Cycle],yes_no,2,FALSE))</f>
        <v/>
      </c>
      <c r="AJ648" s="3" t="str">
        <f>IF(Line[Asset Group]="","",VLOOKUP(Line[Species],hedge_species,2,FALSE))</f>
        <v/>
      </c>
    </row>
    <row r="649" spans="1:36" s="3" customFormat="1" x14ac:dyDescent="0.2">
      <c r="A649" s="3" t="str">
        <f>IF(Line[DWG File Name]="","",Line[DWG File Name])</f>
        <v/>
      </c>
      <c r="B649" s="3" t="str">
        <f>IF(Line[DWG Layer Name]="","",Line[DWG Layer Name])</f>
        <v/>
      </c>
      <c r="C649" s="3" t="str">
        <f>IF(Line[DWG Handle]="","",Line[DWG Handle])</f>
        <v/>
      </c>
      <c r="D649" s="58" t="str">
        <f>IF(Line[Approx Centroid X]="","",Line[Approx Centroid X])</f>
        <v/>
      </c>
      <c r="E649" s="58" t="str">
        <f>IF(Line[Approx Centroid Y]="","",Line[Approx Centroid Y])</f>
        <v/>
      </c>
      <c r="F649" s="3" t="str">
        <f>IF(Line[Replacement Asset]="","",Line[Replacement Asset])</f>
        <v/>
      </c>
      <c r="G649" s="3" t="str">
        <f>IF(Line[Asset ID]="","",UPPER(Line[Asset ID]))</f>
        <v/>
      </c>
      <c r="H649" s="3" t="str">
        <f>IF(Line[Asset Group]="","",VLOOKUP(Line[Asset Group],asset_grp_line,4,FALSE))</f>
        <v/>
      </c>
      <c r="I649" s="3" t="str">
        <f>IF(Line[Asset Group]="","",VLOOKUP(Line[Asset Group],asset_grp_line,2,FALSE))</f>
        <v/>
      </c>
      <c r="J649" s="3" t="str">
        <f>IF(Line[Asset Group]="","",VLOOKUP(Line[Asset Group],asset_grp_line,3,FALSE))</f>
        <v/>
      </c>
      <c r="K649" s="3" t="str">
        <f>IF(Line[Asset Group]="","",VLOOKUP(Line[Asset Type],type_master_list,2,FALSE))</f>
        <v/>
      </c>
      <c r="L649" s="3" t="str">
        <f>IF(Line[Asset Name]="","",PROPER(Line[Asset Name]))</f>
        <v/>
      </c>
      <c r="M649" s="11" t="str">
        <f>IF(Line[Install Date]="","",(Line[Install Date]))</f>
        <v/>
      </c>
      <c r="N649" s="3" t="str">
        <f>IF(Line[Note]="","",PROPER(Line[Note]))</f>
        <v/>
      </c>
      <c r="O649" s="3" t="str">
        <f>IF(Line[Resource Consent Number]="","",UPPER(Line[Resource Consent Number]))</f>
        <v/>
      </c>
      <c r="P649" s="53" t="str">
        <f>IF(Line[Asset Unit Cost]="","",Line[Asset Unit Cost])</f>
        <v/>
      </c>
      <c r="Q649" s="3" t="str">
        <f>IF(Line[Added By]="","",UPPER(Line[Added By]))</f>
        <v/>
      </c>
      <c r="R649" s="11" t="str">
        <f>IF(Line[Added Date]="","",(Line[Added Date]))</f>
        <v/>
      </c>
      <c r="S649" s="3" t="str">
        <f>IF(Line[Z COORD]="","",PROPER(Line[Z COORD]))</f>
        <v/>
      </c>
      <c r="T649" s="3" t="str">
        <f>IF(Line[Asset Description]="","",PROPER(Line[Asset Description]))</f>
        <v/>
      </c>
      <c r="U649" s="3" t="str">
        <f>IF(Line[Asset Group]="","",VLOOKUP(Line[Wall SubType],subdom_master_gdb,2,FALSE))</f>
        <v/>
      </c>
      <c r="V649" s="3" t="str">
        <f>IF(Line[Asset Group]="","",VLOOKUP(Line[Material],material_master,2,FALSE))</f>
        <v/>
      </c>
      <c r="W649" s="3" t="str">
        <f>IF(Line[Height m]="","",Line[Height m])</f>
        <v/>
      </c>
      <c r="X649" s="3" t="str">
        <f>IF(Line[Length m]="","",Line[Length m])</f>
        <v/>
      </c>
      <c r="Y649" s="3" t="str">
        <f>IF(Line[Width m]="","",Line[Width m])</f>
        <v/>
      </c>
      <c r="Z649" s="3" t="str">
        <f>IF(Line[Asset Group]="","",VLOOKUP(Line[Purpose],f_g_function,2,FALSE))</f>
        <v/>
      </c>
      <c r="AA649" s="3" t="str">
        <f>IF(Line[Asset Group]="","",VLOOKUP(Line[Post Material],material_master,2,FALSE))</f>
        <v/>
      </c>
      <c r="AB649" s="3" t="str">
        <f>IF(Line[Pipe Diameter mm]="","",Line[Pipe Diameter mm])</f>
        <v/>
      </c>
      <c r="AC649" s="3" t="str">
        <f>IF(Line[Asset Group]="","",VLOOKUP(Line[Pipe Material],irrigation_pipe_material,2,FALSE))</f>
        <v/>
      </c>
      <c r="AD649" s="3" t="str">
        <f>IF(Line[Asset Group]="","",VLOOKUP(Line[System],irrigation_system,2,FALSE))</f>
        <v/>
      </c>
      <c r="AE649" s="3" t="str">
        <f>IF(Line[Asset Group]="","",VLOOKUP(Line[Status],irrigation_status,2,FALSE))</f>
        <v/>
      </c>
      <c r="AF649" s="3" t="str">
        <f>IF(Line[Asset Group]="","",VLOOKUP(Line[Surface],subdom_master_gdb,2,FALSE))</f>
        <v/>
      </c>
      <c r="AG649" s="3" t="str">
        <f>IF(Line[Surface Layer Depth mm]="","",Line[Surface Layer Depth mm])</f>
        <v/>
      </c>
      <c r="AH649" s="3" t="str">
        <f>IF(Line[Av Width m]="","",Line[Av Width m])</f>
        <v/>
      </c>
      <c r="AI649" s="3" t="str">
        <f>IF(Line[Asset Group]="","",VLOOKUP(Line[Cycle],yes_no,2,FALSE))</f>
        <v/>
      </c>
      <c r="AJ649" s="3" t="str">
        <f>IF(Line[Asset Group]="","",VLOOKUP(Line[Species],hedge_species,2,FALSE))</f>
        <v/>
      </c>
    </row>
    <row r="650" spans="1:36" s="3" customFormat="1" x14ac:dyDescent="0.2">
      <c r="A650" s="3" t="str">
        <f>IF(Line[DWG File Name]="","",Line[DWG File Name])</f>
        <v/>
      </c>
      <c r="B650" s="3" t="str">
        <f>IF(Line[DWG Layer Name]="","",Line[DWG Layer Name])</f>
        <v/>
      </c>
      <c r="C650" s="3" t="str">
        <f>IF(Line[DWG Handle]="","",Line[DWG Handle])</f>
        <v/>
      </c>
      <c r="D650" s="58" t="str">
        <f>IF(Line[Approx Centroid X]="","",Line[Approx Centroid X])</f>
        <v/>
      </c>
      <c r="E650" s="58" t="str">
        <f>IF(Line[Approx Centroid Y]="","",Line[Approx Centroid Y])</f>
        <v/>
      </c>
      <c r="F650" s="3" t="str">
        <f>IF(Line[Replacement Asset]="","",Line[Replacement Asset])</f>
        <v/>
      </c>
      <c r="G650" s="3" t="str">
        <f>IF(Line[Asset ID]="","",UPPER(Line[Asset ID]))</f>
        <v/>
      </c>
      <c r="H650" s="3" t="str">
        <f>IF(Line[Asset Group]="","",VLOOKUP(Line[Asset Group],asset_grp_line,4,FALSE))</f>
        <v/>
      </c>
      <c r="I650" s="3" t="str">
        <f>IF(Line[Asset Group]="","",VLOOKUP(Line[Asset Group],asset_grp_line,2,FALSE))</f>
        <v/>
      </c>
      <c r="J650" s="3" t="str">
        <f>IF(Line[Asset Group]="","",VLOOKUP(Line[Asset Group],asset_grp_line,3,FALSE))</f>
        <v/>
      </c>
      <c r="K650" s="3" t="str">
        <f>IF(Line[Asset Group]="","",VLOOKUP(Line[Asset Type],type_master_list,2,FALSE))</f>
        <v/>
      </c>
      <c r="L650" s="3" t="str">
        <f>IF(Line[Asset Name]="","",PROPER(Line[Asset Name]))</f>
        <v/>
      </c>
      <c r="M650" s="11" t="str">
        <f>IF(Line[Install Date]="","",(Line[Install Date]))</f>
        <v/>
      </c>
      <c r="N650" s="3" t="str">
        <f>IF(Line[Note]="","",PROPER(Line[Note]))</f>
        <v/>
      </c>
      <c r="O650" s="3" t="str">
        <f>IF(Line[Resource Consent Number]="","",UPPER(Line[Resource Consent Number]))</f>
        <v/>
      </c>
      <c r="P650" s="53" t="str">
        <f>IF(Line[Asset Unit Cost]="","",Line[Asset Unit Cost])</f>
        <v/>
      </c>
      <c r="Q650" s="3" t="str">
        <f>IF(Line[Added By]="","",UPPER(Line[Added By]))</f>
        <v/>
      </c>
      <c r="R650" s="11" t="str">
        <f>IF(Line[Added Date]="","",(Line[Added Date]))</f>
        <v/>
      </c>
      <c r="S650" s="3" t="str">
        <f>IF(Line[Z COORD]="","",PROPER(Line[Z COORD]))</f>
        <v/>
      </c>
      <c r="T650" s="3" t="str">
        <f>IF(Line[Asset Description]="","",PROPER(Line[Asset Description]))</f>
        <v/>
      </c>
      <c r="U650" s="3" t="str">
        <f>IF(Line[Asset Group]="","",VLOOKUP(Line[Wall SubType],subdom_master_gdb,2,FALSE))</f>
        <v/>
      </c>
      <c r="V650" s="3" t="str">
        <f>IF(Line[Asset Group]="","",VLOOKUP(Line[Material],material_master,2,FALSE))</f>
        <v/>
      </c>
      <c r="W650" s="3" t="str">
        <f>IF(Line[Height m]="","",Line[Height m])</f>
        <v/>
      </c>
      <c r="X650" s="3" t="str">
        <f>IF(Line[Length m]="","",Line[Length m])</f>
        <v/>
      </c>
      <c r="Y650" s="3" t="str">
        <f>IF(Line[Width m]="","",Line[Width m])</f>
        <v/>
      </c>
      <c r="Z650" s="3" t="str">
        <f>IF(Line[Asset Group]="","",VLOOKUP(Line[Purpose],f_g_function,2,FALSE))</f>
        <v/>
      </c>
      <c r="AA650" s="3" t="str">
        <f>IF(Line[Asset Group]="","",VLOOKUP(Line[Post Material],material_master,2,FALSE))</f>
        <v/>
      </c>
      <c r="AB650" s="3" t="str">
        <f>IF(Line[Pipe Diameter mm]="","",Line[Pipe Diameter mm])</f>
        <v/>
      </c>
      <c r="AC650" s="3" t="str">
        <f>IF(Line[Asset Group]="","",VLOOKUP(Line[Pipe Material],irrigation_pipe_material,2,FALSE))</f>
        <v/>
      </c>
      <c r="AD650" s="3" t="str">
        <f>IF(Line[Asset Group]="","",VLOOKUP(Line[System],irrigation_system,2,FALSE))</f>
        <v/>
      </c>
      <c r="AE650" s="3" t="str">
        <f>IF(Line[Asset Group]="","",VLOOKUP(Line[Status],irrigation_status,2,FALSE))</f>
        <v/>
      </c>
      <c r="AF650" s="3" t="str">
        <f>IF(Line[Asset Group]="","",VLOOKUP(Line[Surface],subdom_master_gdb,2,FALSE))</f>
        <v/>
      </c>
      <c r="AG650" s="3" t="str">
        <f>IF(Line[Surface Layer Depth mm]="","",Line[Surface Layer Depth mm])</f>
        <v/>
      </c>
      <c r="AH650" s="3" t="str">
        <f>IF(Line[Av Width m]="","",Line[Av Width m])</f>
        <v/>
      </c>
      <c r="AI650" s="3" t="str">
        <f>IF(Line[Asset Group]="","",VLOOKUP(Line[Cycle],yes_no,2,FALSE))</f>
        <v/>
      </c>
      <c r="AJ650" s="3" t="str">
        <f>IF(Line[Asset Group]="","",VLOOKUP(Line[Species],hedge_species,2,FALSE))</f>
        <v/>
      </c>
    </row>
    <row r="651" spans="1:36" s="3" customFormat="1" x14ac:dyDescent="0.2">
      <c r="A651" s="3" t="str">
        <f>IF(Line[DWG File Name]="","",Line[DWG File Name])</f>
        <v/>
      </c>
      <c r="B651" s="3" t="str">
        <f>IF(Line[DWG Layer Name]="","",Line[DWG Layer Name])</f>
        <v/>
      </c>
      <c r="C651" s="3" t="str">
        <f>IF(Line[DWG Handle]="","",Line[DWG Handle])</f>
        <v/>
      </c>
      <c r="D651" s="58" t="str">
        <f>IF(Line[Approx Centroid X]="","",Line[Approx Centroid X])</f>
        <v/>
      </c>
      <c r="E651" s="58" t="str">
        <f>IF(Line[Approx Centroid Y]="","",Line[Approx Centroid Y])</f>
        <v/>
      </c>
      <c r="F651" s="3" t="str">
        <f>IF(Line[Replacement Asset]="","",Line[Replacement Asset])</f>
        <v/>
      </c>
      <c r="G651" s="3" t="str">
        <f>IF(Line[Asset ID]="","",UPPER(Line[Asset ID]))</f>
        <v/>
      </c>
      <c r="H651" s="3" t="str">
        <f>IF(Line[Asset Group]="","",VLOOKUP(Line[Asset Group],asset_grp_line,4,FALSE))</f>
        <v/>
      </c>
      <c r="I651" s="3" t="str">
        <f>IF(Line[Asset Group]="","",VLOOKUP(Line[Asset Group],asset_grp_line,2,FALSE))</f>
        <v/>
      </c>
      <c r="J651" s="3" t="str">
        <f>IF(Line[Asset Group]="","",VLOOKUP(Line[Asset Group],asset_grp_line,3,FALSE))</f>
        <v/>
      </c>
      <c r="K651" s="3" t="str">
        <f>IF(Line[Asset Group]="","",VLOOKUP(Line[Asset Type],type_master_list,2,FALSE))</f>
        <v/>
      </c>
      <c r="L651" s="3" t="str">
        <f>IF(Line[Asset Name]="","",PROPER(Line[Asset Name]))</f>
        <v/>
      </c>
      <c r="M651" s="11" t="str">
        <f>IF(Line[Install Date]="","",(Line[Install Date]))</f>
        <v/>
      </c>
      <c r="N651" s="3" t="str">
        <f>IF(Line[Note]="","",PROPER(Line[Note]))</f>
        <v/>
      </c>
      <c r="O651" s="3" t="str">
        <f>IF(Line[Resource Consent Number]="","",UPPER(Line[Resource Consent Number]))</f>
        <v/>
      </c>
      <c r="P651" s="53" t="str">
        <f>IF(Line[Asset Unit Cost]="","",Line[Asset Unit Cost])</f>
        <v/>
      </c>
      <c r="Q651" s="3" t="str">
        <f>IF(Line[Added By]="","",UPPER(Line[Added By]))</f>
        <v/>
      </c>
      <c r="R651" s="11" t="str">
        <f>IF(Line[Added Date]="","",(Line[Added Date]))</f>
        <v/>
      </c>
      <c r="S651" s="3" t="str">
        <f>IF(Line[Z COORD]="","",PROPER(Line[Z COORD]))</f>
        <v/>
      </c>
      <c r="T651" s="3" t="str">
        <f>IF(Line[Asset Description]="","",PROPER(Line[Asset Description]))</f>
        <v/>
      </c>
      <c r="U651" s="3" t="str">
        <f>IF(Line[Asset Group]="","",VLOOKUP(Line[Wall SubType],subdom_master_gdb,2,FALSE))</f>
        <v/>
      </c>
      <c r="V651" s="3" t="str">
        <f>IF(Line[Asset Group]="","",VLOOKUP(Line[Material],material_master,2,FALSE))</f>
        <v/>
      </c>
      <c r="W651" s="3" t="str">
        <f>IF(Line[Height m]="","",Line[Height m])</f>
        <v/>
      </c>
      <c r="X651" s="3" t="str">
        <f>IF(Line[Length m]="","",Line[Length m])</f>
        <v/>
      </c>
      <c r="Y651" s="3" t="str">
        <f>IF(Line[Width m]="","",Line[Width m])</f>
        <v/>
      </c>
      <c r="Z651" s="3" t="str">
        <f>IF(Line[Asset Group]="","",VLOOKUP(Line[Purpose],f_g_function,2,FALSE))</f>
        <v/>
      </c>
      <c r="AA651" s="3" t="str">
        <f>IF(Line[Asset Group]="","",VLOOKUP(Line[Post Material],material_master,2,FALSE))</f>
        <v/>
      </c>
      <c r="AB651" s="3" t="str">
        <f>IF(Line[Pipe Diameter mm]="","",Line[Pipe Diameter mm])</f>
        <v/>
      </c>
      <c r="AC651" s="3" t="str">
        <f>IF(Line[Asset Group]="","",VLOOKUP(Line[Pipe Material],irrigation_pipe_material,2,FALSE))</f>
        <v/>
      </c>
      <c r="AD651" s="3" t="str">
        <f>IF(Line[Asset Group]="","",VLOOKUP(Line[System],irrigation_system,2,FALSE))</f>
        <v/>
      </c>
      <c r="AE651" s="3" t="str">
        <f>IF(Line[Asset Group]="","",VLOOKUP(Line[Status],irrigation_status,2,FALSE))</f>
        <v/>
      </c>
      <c r="AF651" s="3" t="str">
        <f>IF(Line[Asset Group]="","",VLOOKUP(Line[Surface],subdom_master_gdb,2,FALSE))</f>
        <v/>
      </c>
      <c r="AG651" s="3" t="str">
        <f>IF(Line[Surface Layer Depth mm]="","",Line[Surface Layer Depth mm])</f>
        <v/>
      </c>
      <c r="AH651" s="3" t="str">
        <f>IF(Line[Av Width m]="","",Line[Av Width m])</f>
        <v/>
      </c>
      <c r="AI651" s="3" t="str">
        <f>IF(Line[Asset Group]="","",VLOOKUP(Line[Cycle],yes_no,2,FALSE))</f>
        <v/>
      </c>
      <c r="AJ651" s="3" t="str">
        <f>IF(Line[Asset Group]="","",VLOOKUP(Line[Species],hedge_species,2,FALSE))</f>
        <v/>
      </c>
    </row>
    <row r="652" spans="1:36" s="3" customFormat="1" x14ac:dyDescent="0.2">
      <c r="A652" s="3" t="str">
        <f>IF(Line[DWG File Name]="","",Line[DWG File Name])</f>
        <v/>
      </c>
      <c r="B652" s="3" t="str">
        <f>IF(Line[DWG Layer Name]="","",Line[DWG Layer Name])</f>
        <v/>
      </c>
      <c r="C652" s="3" t="str">
        <f>IF(Line[DWG Handle]="","",Line[DWG Handle])</f>
        <v/>
      </c>
      <c r="D652" s="58" t="str">
        <f>IF(Line[Approx Centroid X]="","",Line[Approx Centroid X])</f>
        <v/>
      </c>
      <c r="E652" s="58" t="str">
        <f>IF(Line[Approx Centroid Y]="","",Line[Approx Centroid Y])</f>
        <v/>
      </c>
      <c r="F652" s="3" t="str">
        <f>IF(Line[Replacement Asset]="","",Line[Replacement Asset])</f>
        <v/>
      </c>
      <c r="G652" s="3" t="str">
        <f>IF(Line[Asset ID]="","",UPPER(Line[Asset ID]))</f>
        <v/>
      </c>
      <c r="H652" s="3" t="str">
        <f>IF(Line[Asset Group]="","",VLOOKUP(Line[Asset Group],asset_grp_line,4,FALSE))</f>
        <v/>
      </c>
      <c r="I652" s="3" t="str">
        <f>IF(Line[Asset Group]="","",VLOOKUP(Line[Asset Group],asset_grp_line,2,FALSE))</f>
        <v/>
      </c>
      <c r="J652" s="3" t="str">
        <f>IF(Line[Asset Group]="","",VLOOKUP(Line[Asset Group],asset_grp_line,3,FALSE))</f>
        <v/>
      </c>
      <c r="K652" s="3" t="str">
        <f>IF(Line[Asset Group]="","",VLOOKUP(Line[Asset Type],type_master_list,2,FALSE))</f>
        <v/>
      </c>
      <c r="L652" s="3" t="str">
        <f>IF(Line[Asset Name]="","",PROPER(Line[Asset Name]))</f>
        <v/>
      </c>
      <c r="M652" s="11" t="str">
        <f>IF(Line[Install Date]="","",(Line[Install Date]))</f>
        <v/>
      </c>
      <c r="N652" s="3" t="str">
        <f>IF(Line[Note]="","",PROPER(Line[Note]))</f>
        <v/>
      </c>
      <c r="O652" s="3" t="str">
        <f>IF(Line[Resource Consent Number]="","",UPPER(Line[Resource Consent Number]))</f>
        <v/>
      </c>
      <c r="P652" s="53" t="str">
        <f>IF(Line[Asset Unit Cost]="","",Line[Asset Unit Cost])</f>
        <v/>
      </c>
      <c r="Q652" s="3" t="str">
        <f>IF(Line[Added By]="","",UPPER(Line[Added By]))</f>
        <v/>
      </c>
      <c r="R652" s="11" t="str">
        <f>IF(Line[Added Date]="","",(Line[Added Date]))</f>
        <v/>
      </c>
      <c r="S652" s="3" t="str">
        <f>IF(Line[Z COORD]="","",PROPER(Line[Z COORD]))</f>
        <v/>
      </c>
      <c r="T652" s="3" t="str">
        <f>IF(Line[Asset Description]="","",PROPER(Line[Asset Description]))</f>
        <v/>
      </c>
      <c r="U652" s="3" t="str">
        <f>IF(Line[Asset Group]="","",VLOOKUP(Line[Wall SubType],subdom_master_gdb,2,FALSE))</f>
        <v/>
      </c>
      <c r="V652" s="3" t="str">
        <f>IF(Line[Asset Group]="","",VLOOKUP(Line[Material],material_master,2,FALSE))</f>
        <v/>
      </c>
      <c r="W652" s="3" t="str">
        <f>IF(Line[Height m]="","",Line[Height m])</f>
        <v/>
      </c>
      <c r="X652" s="3" t="str">
        <f>IF(Line[Length m]="","",Line[Length m])</f>
        <v/>
      </c>
      <c r="Y652" s="3" t="str">
        <f>IF(Line[Width m]="","",Line[Width m])</f>
        <v/>
      </c>
      <c r="Z652" s="3" t="str">
        <f>IF(Line[Asset Group]="","",VLOOKUP(Line[Purpose],f_g_function,2,FALSE))</f>
        <v/>
      </c>
      <c r="AA652" s="3" t="str">
        <f>IF(Line[Asset Group]="","",VLOOKUP(Line[Post Material],material_master,2,FALSE))</f>
        <v/>
      </c>
      <c r="AB652" s="3" t="str">
        <f>IF(Line[Pipe Diameter mm]="","",Line[Pipe Diameter mm])</f>
        <v/>
      </c>
      <c r="AC652" s="3" t="str">
        <f>IF(Line[Asset Group]="","",VLOOKUP(Line[Pipe Material],irrigation_pipe_material,2,FALSE))</f>
        <v/>
      </c>
      <c r="AD652" s="3" t="str">
        <f>IF(Line[Asset Group]="","",VLOOKUP(Line[System],irrigation_system,2,FALSE))</f>
        <v/>
      </c>
      <c r="AE652" s="3" t="str">
        <f>IF(Line[Asset Group]="","",VLOOKUP(Line[Status],irrigation_status,2,FALSE))</f>
        <v/>
      </c>
      <c r="AF652" s="3" t="str">
        <f>IF(Line[Asset Group]="","",VLOOKUP(Line[Surface],subdom_master_gdb,2,FALSE))</f>
        <v/>
      </c>
      <c r="AG652" s="3" t="str">
        <f>IF(Line[Surface Layer Depth mm]="","",Line[Surface Layer Depth mm])</f>
        <v/>
      </c>
      <c r="AH652" s="3" t="str">
        <f>IF(Line[Av Width m]="","",Line[Av Width m])</f>
        <v/>
      </c>
      <c r="AI652" s="3" t="str">
        <f>IF(Line[Asset Group]="","",VLOOKUP(Line[Cycle],yes_no,2,FALSE))</f>
        <v/>
      </c>
      <c r="AJ652" s="3" t="str">
        <f>IF(Line[Asset Group]="","",VLOOKUP(Line[Species],hedge_species,2,FALSE))</f>
        <v/>
      </c>
    </row>
    <row r="653" spans="1:36" s="3" customFormat="1" x14ac:dyDescent="0.2">
      <c r="A653" s="3" t="str">
        <f>IF(Line[DWG File Name]="","",Line[DWG File Name])</f>
        <v/>
      </c>
      <c r="B653" s="3" t="str">
        <f>IF(Line[DWG Layer Name]="","",Line[DWG Layer Name])</f>
        <v/>
      </c>
      <c r="C653" s="3" t="str">
        <f>IF(Line[DWG Handle]="","",Line[DWG Handle])</f>
        <v/>
      </c>
      <c r="D653" s="58" t="str">
        <f>IF(Line[Approx Centroid X]="","",Line[Approx Centroid X])</f>
        <v/>
      </c>
      <c r="E653" s="58" t="str">
        <f>IF(Line[Approx Centroid Y]="","",Line[Approx Centroid Y])</f>
        <v/>
      </c>
      <c r="F653" s="3" t="str">
        <f>IF(Line[Replacement Asset]="","",Line[Replacement Asset])</f>
        <v/>
      </c>
      <c r="G653" s="3" t="str">
        <f>IF(Line[Asset ID]="","",UPPER(Line[Asset ID]))</f>
        <v/>
      </c>
      <c r="H653" s="3" t="str">
        <f>IF(Line[Asset Group]="","",VLOOKUP(Line[Asset Group],asset_grp_line,4,FALSE))</f>
        <v/>
      </c>
      <c r="I653" s="3" t="str">
        <f>IF(Line[Asset Group]="","",VLOOKUP(Line[Asset Group],asset_grp_line,2,FALSE))</f>
        <v/>
      </c>
      <c r="J653" s="3" t="str">
        <f>IF(Line[Asset Group]="","",VLOOKUP(Line[Asset Group],asset_grp_line,3,FALSE))</f>
        <v/>
      </c>
      <c r="K653" s="3" t="str">
        <f>IF(Line[Asset Group]="","",VLOOKUP(Line[Asset Type],type_master_list,2,FALSE))</f>
        <v/>
      </c>
      <c r="L653" s="3" t="str">
        <f>IF(Line[Asset Name]="","",PROPER(Line[Asset Name]))</f>
        <v/>
      </c>
      <c r="M653" s="11" t="str">
        <f>IF(Line[Install Date]="","",(Line[Install Date]))</f>
        <v/>
      </c>
      <c r="N653" s="3" t="str">
        <f>IF(Line[Note]="","",PROPER(Line[Note]))</f>
        <v/>
      </c>
      <c r="O653" s="3" t="str">
        <f>IF(Line[Resource Consent Number]="","",UPPER(Line[Resource Consent Number]))</f>
        <v/>
      </c>
      <c r="P653" s="53" t="str">
        <f>IF(Line[Asset Unit Cost]="","",Line[Asset Unit Cost])</f>
        <v/>
      </c>
      <c r="Q653" s="3" t="str">
        <f>IF(Line[Added By]="","",UPPER(Line[Added By]))</f>
        <v/>
      </c>
      <c r="R653" s="11" t="str">
        <f>IF(Line[Added Date]="","",(Line[Added Date]))</f>
        <v/>
      </c>
      <c r="S653" s="3" t="str">
        <f>IF(Line[Z COORD]="","",PROPER(Line[Z COORD]))</f>
        <v/>
      </c>
      <c r="T653" s="3" t="str">
        <f>IF(Line[Asset Description]="","",PROPER(Line[Asset Description]))</f>
        <v/>
      </c>
      <c r="U653" s="3" t="str">
        <f>IF(Line[Asset Group]="","",VLOOKUP(Line[Wall SubType],subdom_master_gdb,2,FALSE))</f>
        <v/>
      </c>
      <c r="V653" s="3" t="str">
        <f>IF(Line[Asset Group]="","",VLOOKUP(Line[Material],material_master,2,FALSE))</f>
        <v/>
      </c>
      <c r="W653" s="3" t="str">
        <f>IF(Line[Height m]="","",Line[Height m])</f>
        <v/>
      </c>
      <c r="X653" s="3" t="str">
        <f>IF(Line[Length m]="","",Line[Length m])</f>
        <v/>
      </c>
      <c r="Y653" s="3" t="str">
        <f>IF(Line[Width m]="","",Line[Width m])</f>
        <v/>
      </c>
      <c r="Z653" s="3" t="str">
        <f>IF(Line[Asset Group]="","",VLOOKUP(Line[Purpose],f_g_function,2,FALSE))</f>
        <v/>
      </c>
      <c r="AA653" s="3" t="str">
        <f>IF(Line[Asset Group]="","",VLOOKUP(Line[Post Material],material_master,2,FALSE))</f>
        <v/>
      </c>
      <c r="AB653" s="3" t="str">
        <f>IF(Line[Pipe Diameter mm]="","",Line[Pipe Diameter mm])</f>
        <v/>
      </c>
      <c r="AC653" s="3" t="str">
        <f>IF(Line[Asset Group]="","",VLOOKUP(Line[Pipe Material],irrigation_pipe_material,2,FALSE))</f>
        <v/>
      </c>
      <c r="AD653" s="3" t="str">
        <f>IF(Line[Asset Group]="","",VLOOKUP(Line[System],irrigation_system,2,FALSE))</f>
        <v/>
      </c>
      <c r="AE653" s="3" t="str">
        <f>IF(Line[Asset Group]="","",VLOOKUP(Line[Status],irrigation_status,2,FALSE))</f>
        <v/>
      </c>
      <c r="AF653" s="3" t="str">
        <f>IF(Line[Asset Group]="","",VLOOKUP(Line[Surface],subdom_master_gdb,2,FALSE))</f>
        <v/>
      </c>
      <c r="AG653" s="3" t="str">
        <f>IF(Line[Surface Layer Depth mm]="","",Line[Surface Layer Depth mm])</f>
        <v/>
      </c>
      <c r="AH653" s="3" t="str">
        <f>IF(Line[Av Width m]="","",Line[Av Width m])</f>
        <v/>
      </c>
      <c r="AI653" s="3" t="str">
        <f>IF(Line[Asset Group]="","",VLOOKUP(Line[Cycle],yes_no,2,FALSE))</f>
        <v/>
      </c>
      <c r="AJ653" s="3" t="str">
        <f>IF(Line[Asset Group]="","",VLOOKUP(Line[Species],hedge_species,2,FALSE))</f>
        <v/>
      </c>
    </row>
    <row r="654" spans="1:36" s="3" customFormat="1" x14ac:dyDescent="0.2">
      <c r="A654" s="3" t="str">
        <f>IF(Line[DWG File Name]="","",Line[DWG File Name])</f>
        <v/>
      </c>
      <c r="B654" s="3" t="str">
        <f>IF(Line[DWG Layer Name]="","",Line[DWG Layer Name])</f>
        <v/>
      </c>
      <c r="C654" s="3" t="str">
        <f>IF(Line[DWG Handle]="","",Line[DWG Handle])</f>
        <v/>
      </c>
      <c r="D654" s="58" t="str">
        <f>IF(Line[Approx Centroid X]="","",Line[Approx Centroid X])</f>
        <v/>
      </c>
      <c r="E654" s="58" t="str">
        <f>IF(Line[Approx Centroid Y]="","",Line[Approx Centroid Y])</f>
        <v/>
      </c>
      <c r="F654" s="3" t="str">
        <f>IF(Line[Replacement Asset]="","",Line[Replacement Asset])</f>
        <v/>
      </c>
      <c r="G654" s="3" t="str">
        <f>IF(Line[Asset ID]="","",UPPER(Line[Asset ID]))</f>
        <v/>
      </c>
      <c r="H654" s="3" t="str">
        <f>IF(Line[Asset Group]="","",VLOOKUP(Line[Asset Group],asset_grp_line,4,FALSE))</f>
        <v/>
      </c>
      <c r="I654" s="3" t="str">
        <f>IF(Line[Asset Group]="","",VLOOKUP(Line[Asset Group],asset_grp_line,2,FALSE))</f>
        <v/>
      </c>
      <c r="J654" s="3" t="str">
        <f>IF(Line[Asset Group]="","",VLOOKUP(Line[Asset Group],asset_grp_line,3,FALSE))</f>
        <v/>
      </c>
      <c r="K654" s="3" t="str">
        <f>IF(Line[Asset Group]="","",VLOOKUP(Line[Asset Type],type_master_list,2,FALSE))</f>
        <v/>
      </c>
      <c r="L654" s="3" t="str">
        <f>IF(Line[Asset Name]="","",PROPER(Line[Asset Name]))</f>
        <v/>
      </c>
      <c r="M654" s="11" t="str">
        <f>IF(Line[Install Date]="","",(Line[Install Date]))</f>
        <v/>
      </c>
      <c r="N654" s="3" t="str">
        <f>IF(Line[Note]="","",PROPER(Line[Note]))</f>
        <v/>
      </c>
      <c r="O654" s="3" t="str">
        <f>IF(Line[Resource Consent Number]="","",UPPER(Line[Resource Consent Number]))</f>
        <v/>
      </c>
      <c r="P654" s="53" t="str">
        <f>IF(Line[Asset Unit Cost]="","",Line[Asset Unit Cost])</f>
        <v/>
      </c>
      <c r="Q654" s="3" t="str">
        <f>IF(Line[Added By]="","",UPPER(Line[Added By]))</f>
        <v/>
      </c>
      <c r="R654" s="11" t="str">
        <f>IF(Line[Added Date]="","",(Line[Added Date]))</f>
        <v/>
      </c>
      <c r="S654" s="3" t="str">
        <f>IF(Line[Z COORD]="","",PROPER(Line[Z COORD]))</f>
        <v/>
      </c>
      <c r="T654" s="3" t="str">
        <f>IF(Line[Asset Description]="","",PROPER(Line[Asset Description]))</f>
        <v/>
      </c>
      <c r="U654" s="3" t="str">
        <f>IF(Line[Asset Group]="","",VLOOKUP(Line[Wall SubType],subdom_master_gdb,2,FALSE))</f>
        <v/>
      </c>
      <c r="V654" s="3" t="str">
        <f>IF(Line[Asset Group]="","",VLOOKUP(Line[Material],material_master,2,FALSE))</f>
        <v/>
      </c>
      <c r="W654" s="3" t="str">
        <f>IF(Line[Height m]="","",Line[Height m])</f>
        <v/>
      </c>
      <c r="X654" s="3" t="str">
        <f>IF(Line[Length m]="","",Line[Length m])</f>
        <v/>
      </c>
      <c r="Y654" s="3" t="str">
        <f>IF(Line[Width m]="","",Line[Width m])</f>
        <v/>
      </c>
      <c r="Z654" s="3" t="str">
        <f>IF(Line[Asset Group]="","",VLOOKUP(Line[Purpose],f_g_function,2,FALSE))</f>
        <v/>
      </c>
      <c r="AA654" s="3" t="str">
        <f>IF(Line[Asset Group]="","",VLOOKUP(Line[Post Material],material_master,2,FALSE))</f>
        <v/>
      </c>
      <c r="AB654" s="3" t="str">
        <f>IF(Line[Pipe Diameter mm]="","",Line[Pipe Diameter mm])</f>
        <v/>
      </c>
      <c r="AC654" s="3" t="str">
        <f>IF(Line[Asset Group]="","",VLOOKUP(Line[Pipe Material],irrigation_pipe_material,2,FALSE))</f>
        <v/>
      </c>
      <c r="AD654" s="3" t="str">
        <f>IF(Line[Asset Group]="","",VLOOKUP(Line[System],irrigation_system,2,FALSE))</f>
        <v/>
      </c>
      <c r="AE654" s="3" t="str">
        <f>IF(Line[Asset Group]="","",VLOOKUP(Line[Status],irrigation_status,2,FALSE))</f>
        <v/>
      </c>
      <c r="AF654" s="3" t="str">
        <f>IF(Line[Asset Group]="","",VLOOKUP(Line[Surface],subdom_master_gdb,2,FALSE))</f>
        <v/>
      </c>
      <c r="AG654" s="3" t="str">
        <f>IF(Line[Surface Layer Depth mm]="","",Line[Surface Layer Depth mm])</f>
        <v/>
      </c>
      <c r="AH654" s="3" t="str">
        <f>IF(Line[Av Width m]="","",Line[Av Width m])</f>
        <v/>
      </c>
      <c r="AI654" s="3" t="str">
        <f>IF(Line[Asset Group]="","",VLOOKUP(Line[Cycle],yes_no,2,FALSE))</f>
        <v/>
      </c>
      <c r="AJ654" s="3" t="str">
        <f>IF(Line[Asset Group]="","",VLOOKUP(Line[Species],hedge_species,2,FALSE))</f>
        <v/>
      </c>
    </row>
    <row r="655" spans="1:36" s="3" customFormat="1" x14ac:dyDescent="0.2">
      <c r="A655" s="3" t="str">
        <f>IF(Line[DWG File Name]="","",Line[DWG File Name])</f>
        <v/>
      </c>
      <c r="B655" s="3" t="str">
        <f>IF(Line[DWG Layer Name]="","",Line[DWG Layer Name])</f>
        <v/>
      </c>
      <c r="C655" s="3" t="str">
        <f>IF(Line[DWG Handle]="","",Line[DWG Handle])</f>
        <v/>
      </c>
      <c r="D655" s="58" t="str">
        <f>IF(Line[Approx Centroid X]="","",Line[Approx Centroid X])</f>
        <v/>
      </c>
      <c r="E655" s="58" t="str">
        <f>IF(Line[Approx Centroid Y]="","",Line[Approx Centroid Y])</f>
        <v/>
      </c>
      <c r="F655" s="3" t="str">
        <f>IF(Line[Replacement Asset]="","",Line[Replacement Asset])</f>
        <v/>
      </c>
      <c r="G655" s="3" t="str">
        <f>IF(Line[Asset ID]="","",UPPER(Line[Asset ID]))</f>
        <v/>
      </c>
      <c r="H655" s="3" t="str">
        <f>IF(Line[Asset Group]="","",VLOOKUP(Line[Asset Group],asset_grp_line,4,FALSE))</f>
        <v/>
      </c>
      <c r="I655" s="3" t="str">
        <f>IF(Line[Asset Group]="","",VLOOKUP(Line[Asset Group],asset_grp_line,2,FALSE))</f>
        <v/>
      </c>
      <c r="J655" s="3" t="str">
        <f>IF(Line[Asset Group]="","",VLOOKUP(Line[Asset Group],asset_grp_line,3,FALSE))</f>
        <v/>
      </c>
      <c r="K655" s="3" t="str">
        <f>IF(Line[Asset Group]="","",VLOOKUP(Line[Asset Type],type_master_list,2,FALSE))</f>
        <v/>
      </c>
      <c r="L655" s="3" t="str">
        <f>IF(Line[Asset Name]="","",PROPER(Line[Asset Name]))</f>
        <v/>
      </c>
      <c r="M655" s="11" t="str">
        <f>IF(Line[Install Date]="","",(Line[Install Date]))</f>
        <v/>
      </c>
      <c r="N655" s="3" t="str">
        <f>IF(Line[Note]="","",PROPER(Line[Note]))</f>
        <v/>
      </c>
      <c r="O655" s="3" t="str">
        <f>IF(Line[Resource Consent Number]="","",UPPER(Line[Resource Consent Number]))</f>
        <v/>
      </c>
      <c r="P655" s="53" t="str">
        <f>IF(Line[Asset Unit Cost]="","",Line[Asset Unit Cost])</f>
        <v/>
      </c>
      <c r="Q655" s="3" t="str">
        <f>IF(Line[Added By]="","",UPPER(Line[Added By]))</f>
        <v/>
      </c>
      <c r="R655" s="11" t="str">
        <f>IF(Line[Added Date]="","",(Line[Added Date]))</f>
        <v/>
      </c>
      <c r="S655" s="3" t="str">
        <f>IF(Line[Z COORD]="","",PROPER(Line[Z COORD]))</f>
        <v/>
      </c>
      <c r="T655" s="3" t="str">
        <f>IF(Line[Asset Description]="","",PROPER(Line[Asset Description]))</f>
        <v/>
      </c>
      <c r="U655" s="3" t="str">
        <f>IF(Line[Asset Group]="","",VLOOKUP(Line[Wall SubType],subdom_master_gdb,2,FALSE))</f>
        <v/>
      </c>
      <c r="V655" s="3" t="str">
        <f>IF(Line[Asset Group]="","",VLOOKUP(Line[Material],material_master,2,FALSE))</f>
        <v/>
      </c>
      <c r="W655" s="3" t="str">
        <f>IF(Line[Height m]="","",Line[Height m])</f>
        <v/>
      </c>
      <c r="X655" s="3" t="str">
        <f>IF(Line[Length m]="","",Line[Length m])</f>
        <v/>
      </c>
      <c r="Y655" s="3" t="str">
        <f>IF(Line[Width m]="","",Line[Width m])</f>
        <v/>
      </c>
      <c r="Z655" s="3" t="str">
        <f>IF(Line[Asset Group]="","",VLOOKUP(Line[Purpose],f_g_function,2,FALSE))</f>
        <v/>
      </c>
      <c r="AA655" s="3" t="str">
        <f>IF(Line[Asset Group]="","",VLOOKUP(Line[Post Material],material_master,2,FALSE))</f>
        <v/>
      </c>
      <c r="AB655" s="3" t="str">
        <f>IF(Line[Pipe Diameter mm]="","",Line[Pipe Diameter mm])</f>
        <v/>
      </c>
      <c r="AC655" s="3" t="str">
        <f>IF(Line[Asset Group]="","",VLOOKUP(Line[Pipe Material],irrigation_pipe_material,2,FALSE))</f>
        <v/>
      </c>
      <c r="AD655" s="3" t="str">
        <f>IF(Line[Asset Group]="","",VLOOKUP(Line[System],irrigation_system,2,FALSE))</f>
        <v/>
      </c>
      <c r="AE655" s="3" t="str">
        <f>IF(Line[Asset Group]="","",VLOOKUP(Line[Status],irrigation_status,2,FALSE))</f>
        <v/>
      </c>
      <c r="AF655" s="3" t="str">
        <f>IF(Line[Asset Group]="","",VLOOKUP(Line[Surface],subdom_master_gdb,2,FALSE))</f>
        <v/>
      </c>
      <c r="AG655" s="3" t="str">
        <f>IF(Line[Surface Layer Depth mm]="","",Line[Surface Layer Depth mm])</f>
        <v/>
      </c>
      <c r="AH655" s="3" t="str">
        <f>IF(Line[Av Width m]="","",Line[Av Width m])</f>
        <v/>
      </c>
      <c r="AI655" s="3" t="str">
        <f>IF(Line[Asset Group]="","",VLOOKUP(Line[Cycle],yes_no,2,FALSE))</f>
        <v/>
      </c>
      <c r="AJ655" s="3" t="str">
        <f>IF(Line[Asset Group]="","",VLOOKUP(Line[Species],hedge_species,2,FALSE))</f>
        <v/>
      </c>
    </row>
    <row r="656" spans="1:36" s="3" customFormat="1" x14ac:dyDescent="0.2">
      <c r="A656" s="3" t="str">
        <f>IF(Line[DWG File Name]="","",Line[DWG File Name])</f>
        <v/>
      </c>
      <c r="B656" s="3" t="str">
        <f>IF(Line[DWG Layer Name]="","",Line[DWG Layer Name])</f>
        <v/>
      </c>
      <c r="C656" s="3" t="str">
        <f>IF(Line[DWG Handle]="","",Line[DWG Handle])</f>
        <v/>
      </c>
      <c r="D656" s="58" t="str">
        <f>IF(Line[Approx Centroid X]="","",Line[Approx Centroid X])</f>
        <v/>
      </c>
      <c r="E656" s="58" t="str">
        <f>IF(Line[Approx Centroid Y]="","",Line[Approx Centroid Y])</f>
        <v/>
      </c>
      <c r="F656" s="3" t="str">
        <f>IF(Line[Replacement Asset]="","",Line[Replacement Asset])</f>
        <v/>
      </c>
      <c r="G656" s="3" t="str">
        <f>IF(Line[Asset ID]="","",UPPER(Line[Asset ID]))</f>
        <v/>
      </c>
      <c r="H656" s="3" t="str">
        <f>IF(Line[Asset Group]="","",VLOOKUP(Line[Asset Group],asset_grp_line,4,FALSE))</f>
        <v/>
      </c>
      <c r="I656" s="3" t="str">
        <f>IF(Line[Asset Group]="","",VLOOKUP(Line[Asset Group],asset_grp_line,2,FALSE))</f>
        <v/>
      </c>
      <c r="J656" s="3" t="str">
        <f>IF(Line[Asset Group]="","",VLOOKUP(Line[Asset Group],asset_grp_line,3,FALSE))</f>
        <v/>
      </c>
      <c r="K656" s="3" t="str">
        <f>IF(Line[Asset Group]="","",VLOOKUP(Line[Asset Type],type_master_list,2,FALSE))</f>
        <v/>
      </c>
      <c r="L656" s="3" t="str">
        <f>IF(Line[Asset Name]="","",PROPER(Line[Asset Name]))</f>
        <v/>
      </c>
      <c r="M656" s="11" t="str">
        <f>IF(Line[Install Date]="","",(Line[Install Date]))</f>
        <v/>
      </c>
      <c r="N656" s="3" t="str">
        <f>IF(Line[Note]="","",PROPER(Line[Note]))</f>
        <v/>
      </c>
      <c r="O656" s="3" t="str">
        <f>IF(Line[Resource Consent Number]="","",UPPER(Line[Resource Consent Number]))</f>
        <v/>
      </c>
      <c r="P656" s="53" t="str">
        <f>IF(Line[Asset Unit Cost]="","",Line[Asset Unit Cost])</f>
        <v/>
      </c>
      <c r="Q656" s="3" t="str">
        <f>IF(Line[Added By]="","",UPPER(Line[Added By]))</f>
        <v/>
      </c>
      <c r="R656" s="11" t="str">
        <f>IF(Line[Added Date]="","",(Line[Added Date]))</f>
        <v/>
      </c>
      <c r="S656" s="3" t="str">
        <f>IF(Line[Z COORD]="","",PROPER(Line[Z COORD]))</f>
        <v/>
      </c>
      <c r="T656" s="3" t="str">
        <f>IF(Line[Asset Description]="","",PROPER(Line[Asset Description]))</f>
        <v/>
      </c>
      <c r="U656" s="3" t="str">
        <f>IF(Line[Asset Group]="","",VLOOKUP(Line[Wall SubType],subdom_master_gdb,2,FALSE))</f>
        <v/>
      </c>
      <c r="V656" s="3" t="str">
        <f>IF(Line[Asset Group]="","",VLOOKUP(Line[Material],material_master,2,FALSE))</f>
        <v/>
      </c>
      <c r="W656" s="3" t="str">
        <f>IF(Line[Height m]="","",Line[Height m])</f>
        <v/>
      </c>
      <c r="X656" s="3" t="str">
        <f>IF(Line[Length m]="","",Line[Length m])</f>
        <v/>
      </c>
      <c r="Y656" s="3" t="str">
        <f>IF(Line[Width m]="","",Line[Width m])</f>
        <v/>
      </c>
      <c r="Z656" s="3" t="str">
        <f>IF(Line[Asset Group]="","",VLOOKUP(Line[Purpose],f_g_function,2,FALSE))</f>
        <v/>
      </c>
      <c r="AA656" s="3" t="str">
        <f>IF(Line[Asset Group]="","",VLOOKUP(Line[Post Material],material_master,2,FALSE))</f>
        <v/>
      </c>
      <c r="AB656" s="3" t="str">
        <f>IF(Line[Pipe Diameter mm]="","",Line[Pipe Diameter mm])</f>
        <v/>
      </c>
      <c r="AC656" s="3" t="str">
        <f>IF(Line[Asset Group]="","",VLOOKUP(Line[Pipe Material],irrigation_pipe_material,2,FALSE))</f>
        <v/>
      </c>
      <c r="AD656" s="3" t="str">
        <f>IF(Line[Asset Group]="","",VLOOKUP(Line[System],irrigation_system,2,FALSE))</f>
        <v/>
      </c>
      <c r="AE656" s="3" t="str">
        <f>IF(Line[Asset Group]="","",VLOOKUP(Line[Status],irrigation_status,2,FALSE))</f>
        <v/>
      </c>
      <c r="AF656" s="3" t="str">
        <f>IF(Line[Asset Group]="","",VLOOKUP(Line[Surface],subdom_master_gdb,2,FALSE))</f>
        <v/>
      </c>
      <c r="AG656" s="3" t="str">
        <f>IF(Line[Surface Layer Depth mm]="","",Line[Surface Layer Depth mm])</f>
        <v/>
      </c>
      <c r="AH656" s="3" t="str">
        <f>IF(Line[Av Width m]="","",Line[Av Width m])</f>
        <v/>
      </c>
      <c r="AI656" s="3" t="str">
        <f>IF(Line[Asset Group]="","",VLOOKUP(Line[Cycle],yes_no,2,FALSE))</f>
        <v/>
      </c>
      <c r="AJ656" s="3" t="str">
        <f>IF(Line[Asset Group]="","",VLOOKUP(Line[Species],hedge_species,2,FALSE))</f>
        <v/>
      </c>
    </row>
    <row r="657" spans="1:36" s="3" customFormat="1" x14ac:dyDescent="0.2">
      <c r="A657" s="3" t="str">
        <f>IF(Line[DWG File Name]="","",Line[DWG File Name])</f>
        <v/>
      </c>
      <c r="B657" s="3" t="str">
        <f>IF(Line[DWG Layer Name]="","",Line[DWG Layer Name])</f>
        <v/>
      </c>
      <c r="C657" s="3" t="str">
        <f>IF(Line[DWG Handle]="","",Line[DWG Handle])</f>
        <v/>
      </c>
      <c r="D657" s="58" t="str">
        <f>IF(Line[Approx Centroid X]="","",Line[Approx Centroid X])</f>
        <v/>
      </c>
      <c r="E657" s="58" t="str">
        <f>IF(Line[Approx Centroid Y]="","",Line[Approx Centroid Y])</f>
        <v/>
      </c>
      <c r="F657" s="3" t="str">
        <f>IF(Line[Replacement Asset]="","",Line[Replacement Asset])</f>
        <v/>
      </c>
      <c r="G657" s="3" t="str">
        <f>IF(Line[Asset ID]="","",UPPER(Line[Asset ID]))</f>
        <v/>
      </c>
      <c r="H657" s="3" t="str">
        <f>IF(Line[Asset Group]="","",VLOOKUP(Line[Asset Group],asset_grp_line,4,FALSE))</f>
        <v/>
      </c>
      <c r="I657" s="3" t="str">
        <f>IF(Line[Asset Group]="","",VLOOKUP(Line[Asset Group],asset_grp_line,2,FALSE))</f>
        <v/>
      </c>
      <c r="J657" s="3" t="str">
        <f>IF(Line[Asset Group]="","",VLOOKUP(Line[Asset Group],asset_grp_line,3,FALSE))</f>
        <v/>
      </c>
      <c r="K657" s="3" t="str">
        <f>IF(Line[Asset Group]="","",VLOOKUP(Line[Asset Type],type_master_list,2,FALSE))</f>
        <v/>
      </c>
      <c r="L657" s="3" t="str">
        <f>IF(Line[Asset Name]="","",PROPER(Line[Asset Name]))</f>
        <v/>
      </c>
      <c r="M657" s="11" t="str">
        <f>IF(Line[Install Date]="","",(Line[Install Date]))</f>
        <v/>
      </c>
      <c r="N657" s="3" t="str">
        <f>IF(Line[Note]="","",PROPER(Line[Note]))</f>
        <v/>
      </c>
      <c r="O657" s="3" t="str">
        <f>IF(Line[Resource Consent Number]="","",UPPER(Line[Resource Consent Number]))</f>
        <v/>
      </c>
      <c r="P657" s="53" t="str">
        <f>IF(Line[Asset Unit Cost]="","",Line[Asset Unit Cost])</f>
        <v/>
      </c>
      <c r="Q657" s="3" t="str">
        <f>IF(Line[Added By]="","",UPPER(Line[Added By]))</f>
        <v/>
      </c>
      <c r="R657" s="11" t="str">
        <f>IF(Line[Added Date]="","",(Line[Added Date]))</f>
        <v/>
      </c>
      <c r="S657" s="3" t="str">
        <f>IF(Line[Z COORD]="","",PROPER(Line[Z COORD]))</f>
        <v/>
      </c>
      <c r="T657" s="3" t="str">
        <f>IF(Line[Asset Description]="","",PROPER(Line[Asset Description]))</f>
        <v/>
      </c>
      <c r="U657" s="3" t="str">
        <f>IF(Line[Asset Group]="","",VLOOKUP(Line[Wall SubType],subdom_master_gdb,2,FALSE))</f>
        <v/>
      </c>
      <c r="V657" s="3" t="str">
        <f>IF(Line[Asset Group]="","",VLOOKUP(Line[Material],material_master,2,FALSE))</f>
        <v/>
      </c>
      <c r="W657" s="3" t="str">
        <f>IF(Line[Height m]="","",Line[Height m])</f>
        <v/>
      </c>
      <c r="X657" s="3" t="str">
        <f>IF(Line[Length m]="","",Line[Length m])</f>
        <v/>
      </c>
      <c r="Y657" s="3" t="str">
        <f>IF(Line[Width m]="","",Line[Width m])</f>
        <v/>
      </c>
      <c r="Z657" s="3" t="str">
        <f>IF(Line[Asset Group]="","",VLOOKUP(Line[Purpose],f_g_function,2,FALSE))</f>
        <v/>
      </c>
      <c r="AA657" s="3" t="str">
        <f>IF(Line[Asset Group]="","",VLOOKUP(Line[Post Material],material_master,2,FALSE))</f>
        <v/>
      </c>
      <c r="AB657" s="3" t="str">
        <f>IF(Line[Pipe Diameter mm]="","",Line[Pipe Diameter mm])</f>
        <v/>
      </c>
      <c r="AC657" s="3" t="str">
        <f>IF(Line[Asset Group]="","",VLOOKUP(Line[Pipe Material],irrigation_pipe_material,2,FALSE))</f>
        <v/>
      </c>
      <c r="AD657" s="3" t="str">
        <f>IF(Line[Asset Group]="","",VLOOKUP(Line[System],irrigation_system,2,FALSE))</f>
        <v/>
      </c>
      <c r="AE657" s="3" t="str">
        <f>IF(Line[Asset Group]="","",VLOOKUP(Line[Status],irrigation_status,2,FALSE))</f>
        <v/>
      </c>
      <c r="AF657" s="3" t="str">
        <f>IF(Line[Asset Group]="","",VLOOKUP(Line[Surface],subdom_master_gdb,2,FALSE))</f>
        <v/>
      </c>
      <c r="AG657" s="3" t="str">
        <f>IF(Line[Surface Layer Depth mm]="","",Line[Surface Layer Depth mm])</f>
        <v/>
      </c>
      <c r="AH657" s="3" t="str">
        <f>IF(Line[Av Width m]="","",Line[Av Width m])</f>
        <v/>
      </c>
      <c r="AI657" s="3" t="str">
        <f>IF(Line[Asset Group]="","",VLOOKUP(Line[Cycle],yes_no,2,FALSE))</f>
        <v/>
      </c>
      <c r="AJ657" s="3" t="str">
        <f>IF(Line[Asset Group]="","",VLOOKUP(Line[Species],hedge_species,2,FALSE))</f>
        <v/>
      </c>
    </row>
    <row r="658" spans="1:36" s="3" customFormat="1" x14ac:dyDescent="0.2">
      <c r="A658" s="3" t="str">
        <f>IF(Line[DWG File Name]="","",Line[DWG File Name])</f>
        <v/>
      </c>
      <c r="B658" s="3" t="str">
        <f>IF(Line[DWG Layer Name]="","",Line[DWG Layer Name])</f>
        <v/>
      </c>
      <c r="C658" s="3" t="str">
        <f>IF(Line[DWG Handle]="","",Line[DWG Handle])</f>
        <v/>
      </c>
      <c r="D658" s="58" t="str">
        <f>IF(Line[Approx Centroid X]="","",Line[Approx Centroid X])</f>
        <v/>
      </c>
      <c r="E658" s="58" t="str">
        <f>IF(Line[Approx Centroid Y]="","",Line[Approx Centroid Y])</f>
        <v/>
      </c>
      <c r="F658" s="3" t="str">
        <f>IF(Line[Replacement Asset]="","",Line[Replacement Asset])</f>
        <v/>
      </c>
      <c r="G658" s="3" t="str">
        <f>IF(Line[Asset ID]="","",UPPER(Line[Asset ID]))</f>
        <v/>
      </c>
      <c r="H658" s="3" t="str">
        <f>IF(Line[Asset Group]="","",VLOOKUP(Line[Asset Group],asset_grp_line,4,FALSE))</f>
        <v/>
      </c>
      <c r="I658" s="3" t="str">
        <f>IF(Line[Asset Group]="","",VLOOKUP(Line[Asset Group],asset_grp_line,2,FALSE))</f>
        <v/>
      </c>
      <c r="J658" s="3" t="str">
        <f>IF(Line[Asset Group]="","",VLOOKUP(Line[Asset Group],asset_grp_line,3,FALSE))</f>
        <v/>
      </c>
      <c r="K658" s="3" t="str">
        <f>IF(Line[Asset Group]="","",VLOOKUP(Line[Asset Type],type_master_list,2,FALSE))</f>
        <v/>
      </c>
      <c r="L658" s="3" t="str">
        <f>IF(Line[Asset Name]="","",PROPER(Line[Asset Name]))</f>
        <v/>
      </c>
      <c r="M658" s="11" t="str">
        <f>IF(Line[Install Date]="","",(Line[Install Date]))</f>
        <v/>
      </c>
      <c r="N658" s="3" t="str">
        <f>IF(Line[Note]="","",PROPER(Line[Note]))</f>
        <v/>
      </c>
      <c r="O658" s="3" t="str">
        <f>IF(Line[Resource Consent Number]="","",UPPER(Line[Resource Consent Number]))</f>
        <v/>
      </c>
      <c r="P658" s="53" t="str">
        <f>IF(Line[Asset Unit Cost]="","",Line[Asset Unit Cost])</f>
        <v/>
      </c>
      <c r="Q658" s="3" t="str">
        <f>IF(Line[Added By]="","",UPPER(Line[Added By]))</f>
        <v/>
      </c>
      <c r="R658" s="11" t="str">
        <f>IF(Line[Added Date]="","",(Line[Added Date]))</f>
        <v/>
      </c>
      <c r="S658" s="3" t="str">
        <f>IF(Line[Z COORD]="","",PROPER(Line[Z COORD]))</f>
        <v/>
      </c>
      <c r="T658" s="3" t="str">
        <f>IF(Line[Asset Description]="","",PROPER(Line[Asset Description]))</f>
        <v/>
      </c>
      <c r="U658" s="3" t="str">
        <f>IF(Line[Asset Group]="","",VLOOKUP(Line[Wall SubType],subdom_master_gdb,2,FALSE))</f>
        <v/>
      </c>
      <c r="V658" s="3" t="str">
        <f>IF(Line[Asset Group]="","",VLOOKUP(Line[Material],material_master,2,FALSE))</f>
        <v/>
      </c>
      <c r="W658" s="3" t="str">
        <f>IF(Line[Height m]="","",Line[Height m])</f>
        <v/>
      </c>
      <c r="X658" s="3" t="str">
        <f>IF(Line[Length m]="","",Line[Length m])</f>
        <v/>
      </c>
      <c r="Y658" s="3" t="str">
        <f>IF(Line[Width m]="","",Line[Width m])</f>
        <v/>
      </c>
      <c r="Z658" s="3" t="str">
        <f>IF(Line[Asset Group]="","",VLOOKUP(Line[Purpose],f_g_function,2,FALSE))</f>
        <v/>
      </c>
      <c r="AA658" s="3" t="str">
        <f>IF(Line[Asset Group]="","",VLOOKUP(Line[Post Material],material_master,2,FALSE))</f>
        <v/>
      </c>
      <c r="AB658" s="3" t="str">
        <f>IF(Line[Pipe Diameter mm]="","",Line[Pipe Diameter mm])</f>
        <v/>
      </c>
      <c r="AC658" s="3" t="str">
        <f>IF(Line[Asset Group]="","",VLOOKUP(Line[Pipe Material],irrigation_pipe_material,2,FALSE))</f>
        <v/>
      </c>
      <c r="AD658" s="3" t="str">
        <f>IF(Line[Asset Group]="","",VLOOKUP(Line[System],irrigation_system,2,FALSE))</f>
        <v/>
      </c>
      <c r="AE658" s="3" t="str">
        <f>IF(Line[Asset Group]="","",VLOOKUP(Line[Status],irrigation_status,2,FALSE))</f>
        <v/>
      </c>
      <c r="AF658" s="3" t="str">
        <f>IF(Line[Asset Group]="","",VLOOKUP(Line[Surface],subdom_master_gdb,2,FALSE))</f>
        <v/>
      </c>
      <c r="AG658" s="3" t="str">
        <f>IF(Line[Surface Layer Depth mm]="","",Line[Surface Layer Depth mm])</f>
        <v/>
      </c>
      <c r="AH658" s="3" t="str">
        <f>IF(Line[Av Width m]="","",Line[Av Width m])</f>
        <v/>
      </c>
      <c r="AI658" s="3" t="str">
        <f>IF(Line[Asset Group]="","",VLOOKUP(Line[Cycle],yes_no,2,FALSE))</f>
        <v/>
      </c>
      <c r="AJ658" s="3" t="str">
        <f>IF(Line[Asset Group]="","",VLOOKUP(Line[Species],hedge_species,2,FALSE))</f>
        <v/>
      </c>
    </row>
    <row r="659" spans="1:36" s="3" customFormat="1" x14ac:dyDescent="0.2">
      <c r="A659" s="3" t="str">
        <f>IF(Line[DWG File Name]="","",Line[DWG File Name])</f>
        <v/>
      </c>
      <c r="B659" s="3" t="str">
        <f>IF(Line[DWG Layer Name]="","",Line[DWG Layer Name])</f>
        <v/>
      </c>
      <c r="C659" s="3" t="str">
        <f>IF(Line[DWG Handle]="","",Line[DWG Handle])</f>
        <v/>
      </c>
      <c r="D659" s="58" t="str">
        <f>IF(Line[Approx Centroid X]="","",Line[Approx Centroid X])</f>
        <v/>
      </c>
      <c r="E659" s="58" t="str">
        <f>IF(Line[Approx Centroid Y]="","",Line[Approx Centroid Y])</f>
        <v/>
      </c>
      <c r="F659" s="3" t="str">
        <f>IF(Line[Replacement Asset]="","",Line[Replacement Asset])</f>
        <v/>
      </c>
      <c r="G659" s="3" t="str">
        <f>IF(Line[Asset ID]="","",UPPER(Line[Asset ID]))</f>
        <v/>
      </c>
      <c r="H659" s="3" t="str">
        <f>IF(Line[Asset Group]="","",VLOOKUP(Line[Asset Group],asset_grp_line,4,FALSE))</f>
        <v/>
      </c>
      <c r="I659" s="3" t="str">
        <f>IF(Line[Asset Group]="","",VLOOKUP(Line[Asset Group],asset_grp_line,2,FALSE))</f>
        <v/>
      </c>
      <c r="J659" s="3" t="str">
        <f>IF(Line[Asset Group]="","",VLOOKUP(Line[Asset Group],asset_grp_line,3,FALSE))</f>
        <v/>
      </c>
      <c r="K659" s="3" t="str">
        <f>IF(Line[Asset Group]="","",VLOOKUP(Line[Asset Type],type_master_list,2,FALSE))</f>
        <v/>
      </c>
      <c r="L659" s="3" t="str">
        <f>IF(Line[Asset Name]="","",PROPER(Line[Asset Name]))</f>
        <v/>
      </c>
      <c r="M659" s="11" t="str">
        <f>IF(Line[Install Date]="","",(Line[Install Date]))</f>
        <v/>
      </c>
      <c r="N659" s="3" t="str">
        <f>IF(Line[Note]="","",PROPER(Line[Note]))</f>
        <v/>
      </c>
      <c r="O659" s="3" t="str">
        <f>IF(Line[Resource Consent Number]="","",UPPER(Line[Resource Consent Number]))</f>
        <v/>
      </c>
      <c r="P659" s="53" t="str">
        <f>IF(Line[Asset Unit Cost]="","",Line[Asset Unit Cost])</f>
        <v/>
      </c>
      <c r="Q659" s="3" t="str">
        <f>IF(Line[Added By]="","",UPPER(Line[Added By]))</f>
        <v/>
      </c>
      <c r="R659" s="11" t="str">
        <f>IF(Line[Added Date]="","",(Line[Added Date]))</f>
        <v/>
      </c>
      <c r="S659" s="3" t="str">
        <f>IF(Line[Z COORD]="","",PROPER(Line[Z COORD]))</f>
        <v/>
      </c>
      <c r="T659" s="3" t="str">
        <f>IF(Line[Asset Description]="","",PROPER(Line[Asset Description]))</f>
        <v/>
      </c>
      <c r="U659" s="3" t="str">
        <f>IF(Line[Asset Group]="","",VLOOKUP(Line[Wall SubType],subdom_master_gdb,2,FALSE))</f>
        <v/>
      </c>
      <c r="V659" s="3" t="str">
        <f>IF(Line[Asset Group]="","",VLOOKUP(Line[Material],material_master,2,FALSE))</f>
        <v/>
      </c>
      <c r="W659" s="3" t="str">
        <f>IF(Line[Height m]="","",Line[Height m])</f>
        <v/>
      </c>
      <c r="X659" s="3" t="str">
        <f>IF(Line[Length m]="","",Line[Length m])</f>
        <v/>
      </c>
      <c r="Y659" s="3" t="str">
        <f>IF(Line[Width m]="","",Line[Width m])</f>
        <v/>
      </c>
      <c r="Z659" s="3" t="str">
        <f>IF(Line[Asset Group]="","",VLOOKUP(Line[Purpose],f_g_function,2,FALSE))</f>
        <v/>
      </c>
      <c r="AA659" s="3" t="str">
        <f>IF(Line[Asset Group]="","",VLOOKUP(Line[Post Material],material_master,2,FALSE))</f>
        <v/>
      </c>
      <c r="AB659" s="3" t="str">
        <f>IF(Line[Pipe Diameter mm]="","",Line[Pipe Diameter mm])</f>
        <v/>
      </c>
      <c r="AC659" s="3" t="str">
        <f>IF(Line[Asset Group]="","",VLOOKUP(Line[Pipe Material],irrigation_pipe_material,2,FALSE))</f>
        <v/>
      </c>
      <c r="AD659" s="3" t="str">
        <f>IF(Line[Asset Group]="","",VLOOKUP(Line[System],irrigation_system,2,FALSE))</f>
        <v/>
      </c>
      <c r="AE659" s="3" t="str">
        <f>IF(Line[Asset Group]="","",VLOOKUP(Line[Status],irrigation_status,2,FALSE))</f>
        <v/>
      </c>
      <c r="AF659" s="3" t="str">
        <f>IF(Line[Asset Group]="","",VLOOKUP(Line[Surface],subdom_master_gdb,2,FALSE))</f>
        <v/>
      </c>
      <c r="AG659" s="3" t="str">
        <f>IF(Line[Surface Layer Depth mm]="","",Line[Surface Layer Depth mm])</f>
        <v/>
      </c>
      <c r="AH659" s="3" t="str">
        <f>IF(Line[Av Width m]="","",Line[Av Width m])</f>
        <v/>
      </c>
      <c r="AI659" s="3" t="str">
        <f>IF(Line[Asset Group]="","",VLOOKUP(Line[Cycle],yes_no,2,FALSE))</f>
        <v/>
      </c>
      <c r="AJ659" s="3" t="str">
        <f>IF(Line[Asset Group]="","",VLOOKUP(Line[Species],hedge_species,2,FALSE))</f>
        <v/>
      </c>
    </row>
    <row r="660" spans="1:36" s="3" customFormat="1" x14ac:dyDescent="0.2">
      <c r="A660" s="3" t="str">
        <f>IF(Line[DWG File Name]="","",Line[DWG File Name])</f>
        <v/>
      </c>
      <c r="B660" s="3" t="str">
        <f>IF(Line[DWG Layer Name]="","",Line[DWG Layer Name])</f>
        <v/>
      </c>
      <c r="C660" s="3" t="str">
        <f>IF(Line[DWG Handle]="","",Line[DWG Handle])</f>
        <v/>
      </c>
      <c r="D660" s="58" t="str">
        <f>IF(Line[Approx Centroid X]="","",Line[Approx Centroid X])</f>
        <v/>
      </c>
      <c r="E660" s="58" t="str">
        <f>IF(Line[Approx Centroid Y]="","",Line[Approx Centroid Y])</f>
        <v/>
      </c>
      <c r="F660" s="3" t="str">
        <f>IF(Line[Replacement Asset]="","",Line[Replacement Asset])</f>
        <v/>
      </c>
      <c r="G660" s="3" t="str">
        <f>IF(Line[Asset ID]="","",UPPER(Line[Asset ID]))</f>
        <v/>
      </c>
      <c r="H660" s="3" t="str">
        <f>IF(Line[Asset Group]="","",VLOOKUP(Line[Asset Group],asset_grp_line,4,FALSE))</f>
        <v/>
      </c>
      <c r="I660" s="3" t="str">
        <f>IF(Line[Asset Group]="","",VLOOKUP(Line[Asset Group],asset_grp_line,2,FALSE))</f>
        <v/>
      </c>
      <c r="J660" s="3" t="str">
        <f>IF(Line[Asset Group]="","",VLOOKUP(Line[Asset Group],asset_grp_line,3,FALSE))</f>
        <v/>
      </c>
      <c r="K660" s="3" t="str">
        <f>IF(Line[Asset Group]="","",VLOOKUP(Line[Asset Type],type_master_list,2,FALSE))</f>
        <v/>
      </c>
      <c r="L660" s="3" t="str">
        <f>IF(Line[Asset Name]="","",PROPER(Line[Asset Name]))</f>
        <v/>
      </c>
      <c r="M660" s="11" t="str">
        <f>IF(Line[Install Date]="","",(Line[Install Date]))</f>
        <v/>
      </c>
      <c r="N660" s="3" t="str">
        <f>IF(Line[Note]="","",PROPER(Line[Note]))</f>
        <v/>
      </c>
      <c r="O660" s="3" t="str">
        <f>IF(Line[Resource Consent Number]="","",UPPER(Line[Resource Consent Number]))</f>
        <v/>
      </c>
      <c r="P660" s="53" t="str">
        <f>IF(Line[Asset Unit Cost]="","",Line[Asset Unit Cost])</f>
        <v/>
      </c>
      <c r="Q660" s="3" t="str">
        <f>IF(Line[Added By]="","",UPPER(Line[Added By]))</f>
        <v/>
      </c>
      <c r="R660" s="11" t="str">
        <f>IF(Line[Added Date]="","",(Line[Added Date]))</f>
        <v/>
      </c>
      <c r="S660" s="3" t="str">
        <f>IF(Line[Z COORD]="","",PROPER(Line[Z COORD]))</f>
        <v/>
      </c>
      <c r="T660" s="3" t="str">
        <f>IF(Line[Asset Description]="","",PROPER(Line[Asset Description]))</f>
        <v/>
      </c>
      <c r="U660" s="3" t="str">
        <f>IF(Line[Asset Group]="","",VLOOKUP(Line[Wall SubType],subdom_master_gdb,2,FALSE))</f>
        <v/>
      </c>
      <c r="V660" s="3" t="str">
        <f>IF(Line[Asset Group]="","",VLOOKUP(Line[Material],material_master,2,FALSE))</f>
        <v/>
      </c>
      <c r="W660" s="3" t="str">
        <f>IF(Line[Height m]="","",Line[Height m])</f>
        <v/>
      </c>
      <c r="X660" s="3" t="str">
        <f>IF(Line[Length m]="","",Line[Length m])</f>
        <v/>
      </c>
      <c r="Y660" s="3" t="str">
        <f>IF(Line[Width m]="","",Line[Width m])</f>
        <v/>
      </c>
      <c r="Z660" s="3" t="str">
        <f>IF(Line[Asset Group]="","",VLOOKUP(Line[Purpose],f_g_function,2,FALSE))</f>
        <v/>
      </c>
      <c r="AA660" s="3" t="str">
        <f>IF(Line[Asset Group]="","",VLOOKUP(Line[Post Material],material_master,2,FALSE))</f>
        <v/>
      </c>
      <c r="AB660" s="3" t="str">
        <f>IF(Line[Pipe Diameter mm]="","",Line[Pipe Diameter mm])</f>
        <v/>
      </c>
      <c r="AC660" s="3" t="str">
        <f>IF(Line[Asset Group]="","",VLOOKUP(Line[Pipe Material],irrigation_pipe_material,2,FALSE))</f>
        <v/>
      </c>
      <c r="AD660" s="3" t="str">
        <f>IF(Line[Asset Group]="","",VLOOKUP(Line[System],irrigation_system,2,FALSE))</f>
        <v/>
      </c>
      <c r="AE660" s="3" t="str">
        <f>IF(Line[Asset Group]="","",VLOOKUP(Line[Status],irrigation_status,2,FALSE))</f>
        <v/>
      </c>
      <c r="AF660" s="3" t="str">
        <f>IF(Line[Asset Group]="","",VLOOKUP(Line[Surface],subdom_master_gdb,2,FALSE))</f>
        <v/>
      </c>
      <c r="AG660" s="3" t="str">
        <f>IF(Line[Surface Layer Depth mm]="","",Line[Surface Layer Depth mm])</f>
        <v/>
      </c>
      <c r="AH660" s="3" t="str">
        <f>IF(Line[Av Width m]="","",Line[Av Width m])</f>
        <v/>
      </c>
      <c r="AI660" s="3" t="str">
        <f>IF(Line[Asset Group]="","",VLOOKUP(Line[Cycle],yes_no,2,FALSE))</f>
        <v/>
      </c>
      <c r="AJ660" s="3" t="str">
        <f>IF(Line[Asset Group]="","",VLOOKUP(Line[Species],hedge_species,2,FALSE))</f>
        <v/>
      </c>
    </row>
    <row r="661" spans="1:36" s="3" customFormat="1" x14ac:dyDescent="0.2">
      <c r="A661" s="3" t="str">
        <f>IF(Line[DWG File Name]="","",Line[DWG File Name])</f>
        <v/>
      </c>
      <c r="B661" s="3" t="str">
        <f>IF(Line[DWG Layer Name]="","",Line[DWG Layer Name])</f>
        <v/>
      </c>
      <c r="C661" s="3" t="str">
        <f>IF(Line[DWG Handle]="","",Line[DWG Handle])</f>
        <v/>
      </c>
      <c r="D661" s="58" t="str">
        <f>IF(Line[Approx Centroid X]="","",Line[Approx Centroid X])</f>
        <v/>
      </c>
      <c r="E661" s="58" t="str">
        <f>IF(Line[Approx Centroid Y]="","",Line[Approx Centroid Y])</f>
        <v/>
      </c>
      <c r="F661" s="3" t="str">
        <f>IF(Line[Replacement Asset]="","",Line[Replacement Asset])</f>
        <v/>
      </c>
      <c r="G661" s="3" t="str">
        <f>IF(Line[Asset ID]="","",UPPER(Line[Asset ID]))</f>
        <v/>
      </c>
      <c r="H661" s="3" t="str">
        <f>IF(Line[Asset Group]="","",VLOOKUP(Line[Asset Group],asset_grp_line,4,FALSE))</f>
        <v/>
      </c>
      <c r="I661" s="3" t="str">
        <f>IF(Line[Asset Group]="","",VLOOKUP(Line[Asset Group],asset_grp_line,2,FALSE))</f>
        <v/>
      </c>
      <c r="J661" s="3" t="str">
        <f>IF(Line[Asset Group]="","",VLOOKUP(Line[Asset Group],asset_grp_line,3,FALSE))</f>
        <v/>
      </c>
      <c r="K661" s="3" t="str">
        <f>IF(Line[Asset Group]="","",VLOOKUP(Line[Asset Type],type_master_list,2,FALSE))</f>
        <v/>
      </c>
      <c r="L661" s="3" t="str">
        <f>IF(Line[Asset Name]="","",PROPER(Line[Asset Name]))</f>
        <v/>
      </c>
      <c r="M661" s="11" t="str">
        <f>IF(Line[Install Date]="","",(Line[Install Date]))</f>
        <v/>
      </c>
      <c r="N661" s="3" t="str">
        <f>IF(Line[Note]="","",PROPER(Line[Note]))</f>
        <v/>
      </c>
      <c r="O661" s="3" t="str">
        <f>IF(Line[Resource Consent Number]="","",UPPER(Line[Resource Consent Number]))</f>
        <v/>
      </c>
      <c r="P661" s="53" t="str">
        <f>IF(Line[Asset Unit Cost]="","",Line[Asset Unit Cost])</f>
        <v/>
      </c>
      <c r="Q661" s="3" t="str">
        <f>IF(Line[Added By]="","",UPPER(Line[Added By]))</f>
        <v/>
      </c>
      <c r="R661" s="11" t="str">
        <f>IF(Line[Added Date]="","",(Line[Added Date]))</f>
        <v/>
      </c>
      <c r="S661" s="3" t="str">
        <f>IF(Line[Z COORD]="","",PROPER(Line[Z COORD]))</f>
        <v/>
      </c>
      <c r="T661" s="3" t="str">
        <f>IF(Line[Asset Description]="","",PROPER(Line[Asset Description]))</f>
        <v/>
      </c>
      <c r="U661" s="3" t="str">
        <f>IF(Line[Asset Group]="","",VLOOKUP(Line[Wall SubType],subdom_master_gdb,2,FALSE))</f>
        <v/>
      </c>
      <c r="V661" s="3" t="str">
        <f>IF(Line[Asset Group]="","",VLOOKUP(Line[Material],material_master,2,FALSE))</f>
        <v/>
      </c>
      <c r="W661" s="3" t="str">
        <f>IF(Line[Height m]="","",Line[Height m])</f>
        <v/>
      </c>
      <c r="X661" s="3" t="str">
        <f>IF(Line[Length m]="","",Line[Length m])</f>
        <v/>
      </c>
      <c r="Y661" s="3" t="str">
        <f>IF(Line[Width m]="","",Line[Width m])</f>
        <v/>
      </c>
      <c r="Z661" s="3" t="str">
        <f>IF(Line[Asset Group]="","",VLOOKUP(Line[Purpose],f_g_function,2,FALSE))</f>
        <v/>
      </c>
      <c r="AA661" s="3" t="str">
        <f>IF(Line[Asset Group]="","",VLOOKUP(Line[Post Material],material_master,2,FALSE))</f>
        <v/>
      </c>
      <c r="AB661" s="3" t="str">
        <f>IF(Line[Pipe Diameter mm]="","",Line[Pipe Diameter mm])</f>
        <v/>
      </c>
      <c r="AC661" s="3" t="str">
        <f>IF(Line[Asset Group]="","",VLOOKUP(Line[Pipe Material],irrigation_pipe_material,2,FALSE))</f>
        <v/>
      </c>
      <c r="AD661" s="3" t="str">
        <f>IF(Line[Asset Group]="","",VLOOKUP(Line[System],irrigation_system,2,FALSE))</f>
        <v/>
      </c>
      <c r="AE661" s="3" t="str">
        <f>IF(Line[Asset Group]="","",VLOOKUP(Line[Status],irrigation_status,2,FALSE))</f>
        <v/>
      </c>
      <c r="AF661" s="3" t="str">
        <f>IF(Line[Asset Group]="","",VLOOKUP(Line[Surface],subdom_master_gdb,2,FALSE))</f>
        <v/>
      </c>
      <c r="AG661" s="3" t="str">
        <f>IF(Line[Surface Layer Depth mm]="","",Line[Surface Layer Depth mm])</f>
        <v/>
      </c>
      <c r="AH661" s="3" t="str">
        <f>IF(Line[Av Width m]="","",Line[Av Width m])</f>
        <v/>
      </c>
      <c r="AI661" s="3" t="str">
        <f>IF(Line[Asset Group]="","",VLOOKUP(Line[Cycle],yes_no,2,FALSE))</f>
        <v/>
      </c>
      <c r="AJ661" s="3" t="str">
        <f>IF(Line[Asset Group]="","",VLOOKUP(Line[Species],hedge_species,2,FALSE))</f>
        <v/>
      </c>
    </row>
    <row r="662" spans="1:36" s="3" customFormat="1" x14ac:dyDescent="0.2">
      <c r="A662" s="3" t="str">
        <f>IF(Line[DWG File Name]="","",Line[DWG File Name])</f>
        <v/>
      </c>
      <c r="B662" s="3" t="str">
        <f>IF(Line[DWG Layer Name]="","",Line[DWG Layer Name])</f>
        <v/>
      </c>
      <c r="C662" s="3" t="str">
        <f>IF(Line[DWG Handle]="","",Line[DWG Handle])</f>
        <v/>
      </c>
      <c r="D662" s="58" t="str">
        <f>IF(Line[Approx Centroid X]="","",Line[Approx Centroid X])</f>
        <v/>
      </c>
      <c r="E662" s="58" t="str">
        <f>IF(Line[Approx Centroid Y]="","",Line[Approx Centroid Y])</f>
        <v/>
      </c>
      <c r="F662" s="3" t="str">
        <f>IF(Line[Replacement Asset]="","",Line[Replacement Asset])</f>
        <v/>
      </c>
      <c r="G662" s="3" t="str">
        <f>IF(Line[Asset ID]="","",UPPER(Line[Asset ID]))</f>
        <v/>
      </c>
      <c r="H662" s="3" t="str">
        <f>IF(Line[Asset Group]="","",VLOOKUP(Line[Asset Group],asset_grp_line,4,FALSE))</f>
        <v/>
      </c>
      <c r="I662" s="3" t="str">
        <f>IF(Line[Asset Group]="","",VLOOKUP(Line[Asset Group],asset_grp_line,2,FALSE))</f>
        <v/>
      </c>
      <c r="J662" s="3" t="str">
        <f>IF(Line[Asset Group]="","",VLOOKUP(Line[Asset Group],asset_grp_line,3,FALSE))</f>
        <v/>
      </c>
      <c r="K662" s="3" t="str">
        <f>IF(Line[Asset Group]="","",VLOOKUP(Line[Asset Type],type_master_list,2,FALSE))</f>
        <v/>
      </c>
      <c r="L662" s="3" t="str">
        <f>IF(Line[Asset Name]="","",PROPER(Line[Asset Name]))</f>
        <v/>
      </c>
      <c r="M662" s="11" t="str">
        <f>IF(Line[Install Date]="","",(Line[Install Date]))</f>
        <v/>
      </c>
      <c r="N662" s="3" t="str">
        <f>IF(Line[Note]="","",PROPER(Line[Note]))</f>
        <v/>
      </c>
      <c r="O662" s="3" t="str">
        <f>IF(Line[Resource Consent Number]="","",UPPER(Line[Resource Consent Number]))</f>
        <v/>
      </c>
      <c r="P662" s="53" t="str">
        <f>IF(Line[Asset Unit Cost]="","",Line[Asset Unit Cost])</f>
        <v/>
      </c>
      <c r="Q662" s="3" t="str">
        <f>IF(Line[Added By]="","",UPPER(Line[Added By]))</f>
        <v/>
      </c>
      <c r="R662" s="11" t="str">
        <f>IF(Line[Added Date]="","",(Line[Added Date]))</f>
        <v/>
      </c>
      <c r="S662" s="3" t="str">
        <f>IF(Line[Z COORD]="","",PROPER(Line[Z COORD]))</f>
        <v/>
      </c>
      <c r="T662" s="3" t="str">
        <f>IF(Line[Asset Description]="","",PROPER(Line[Asset Description]))</f>
        <v/>
      </c>
      <c r="U662" s="3" t="str">
        <f>IF(Line[Asset Group]="","",VLOOKUP(Line[Wall SubType],subdom_master_gdb,2,FALSE))</f>
        <v/>
      </c>
      <c r="V662" s="3" t="str">
        <f>IF(Line[Asset Group]="","",VLOOKUP(Line[Material],material_master,2,FALSE))</f>
        <v/>
      </c>
      <c r="W662" s="3" t="str">
        <f>IF(Line[Height m]="","",Line[Height m])</f>
        <v/>
      </c>
      <c r="X662" s="3" t="str">
        <f>IF(Line[Length m]="","",Line[Length m])</f>
        <v/>
      </c>
      <c r="Y662" s="3" t="str">
        <f>IF(Line[Width m]="","",Line[Width m])</f>
        <v/>
      </c>
      <c r="Z662" s="3" t="str">
        <f>IF(Line[Asset Group]="","",VLOOKUP(Line[Purpose],f_g_function,2,FALSE))</f>
        <v/>
      </c>
      <c r="AA662" s="3" t="str">
        <f>IF(Line[Asset Group]="","",VLOOKUP(Line[Post Material],material_master,2,FALSE))</f>
        <v/>
      </c>
      <c r="AB662" s="3" t="str">
        <f>IF(Line[Pipe Diameter mm]="","",Line[Pipe Diameter mm])</f>
        <v/>
      </c>
      <c r="AC662" s="3" t="str">
        <f>IF(Line[Asset Group]="","",VLOOKUP(Line[Pipe Material],irrigation_pipe_material,2,FALSE))</f>
        <v/>
      </c>
      <c r="AD662" s="3" t="str">
        <f>IF(Line[Asset Group]="","",VLOOKUP(Line[System],irrigation_system,2,FALSE))</f>
        <v/>
      </c>
      <c r="AE662" s="3" t="str">
        <f>IF(Line[Asset Group]="","",VLOOKUP(Line[Status],irrigation_status,2,FALSE))</f>
        <v/>
      </c>
      <c r="AF662" s="3" t="str">
        <f>IF(Line[Asset Group]="","",VLOOKUP(Line[Surface],subdom_master_gdb,2,FALSE))</f>
        <v/>
      </c>
      <c r="AG662" s="3" t="str">
        <f>IF(Line[Surface Layer Depth mm]="","",Line[Surface Layer Depth mm])</f>
        <v/>
      </c>
      <c r="AH662" s="3" t="str">
        <f>IF(Line[Av Width m]="","",Line[Av Width m])</f>
        <v/>
      </c>
      <c r="AI662" s="3" t="str">
        <f>IF(Line[Asset Group]="","",VLOOKUP(Line[Cycle],yes_no,2,FALSE))</f>
        <v/>
      </c>
      <c r="AJ662" s="3" t="str">
        <f>IF(Line[Asset Group]="","",VLOOKUP(Line[Species],hedge_species,2,FALSE))</f>
        <v/>
      </c>
    </row>
    <row r="663" spans="1:36" s="3" customFormat="1" x14ac:dyDescent="0.2">
      <c r="A663" s="3" t="str">
        <f>IF(Line[DWG File Name]="","",Line[DWG File Name])</f>
        <v/>
      </c>
      <c r="B663" s="3" t="str">
        <f>IF(Line[DWG Layer Name]="","",Line[DWG Layer Name])</f>
        <v/>
      </c>
      <c r="C663" s="3" t="str">
        <f>IF(Line[DWG Handle]="","",Line[DWG Handle])</f>
        <v/>
      </c>
      <c r="D663" s="58" t="str">
        <f>IF(Line[Approx Centroid X]="","",Line[Approx Centroid X])</f>
        <v/>
      </c>
      <c r="E663" s="58" t="str">
        <f>IF(Line[Approx Centroid Y]="","",Line[Approx Centroid Y])</f>
        <v/>
      </c>
      <c r="F663" s="3" t="str">
        <f>IF(Line[Replacement Asset]="","",Line[Replacement Asset])</f>
        <v/>
      </c>
      <c r="G663" s="3" t="str">
        <f>IF(Line[Asset ID]="","",UPPER(Line[Asset ID]))</f>
        <v/>
      </c>
      <c r="H663" s="3" t="str">
        <f>IF(Line[Asset Group]="","",VLOOKUP(Line[Asset Group],asset_grp_line,4,FALSE))</f>
        <v/>
      </c>
      <c r="I663" s="3" t="str">
        <f>IF(Line[Asset Group]="","",VLOOKUP(Line[Asset Group],asset_grp_line,2,FALSE))</f>
        <v/>
      </c>
      <c r="J663" s="3" t="str">
        <f>IF(Line[Asset Group]="","",VLOOKUP(Line[Asset Group],asset_grp_line,3,FALSE))</f>
        <v/>
      </c>
      <c r="K663" s="3" t="str">
        <f>IF(Line[Asset Group]="","",VLOOKUP(Line[Asset Type],type_master_list,2,FALSE))</f>
        <v/>
      </c>
      <c r="L663" s="3" t="str">
        <f>IF(Line[Asset Name]="","",PROPER(Line[Asset Name]))</f>
        <v/>
      </c>
      <c r="M663" s="11" t="str">
        <f>IF(Line[Install Date]="","",(Line[Install Date]))</f>
        <v/>
      </c>
      <c r="N663" s="3" t="str">
        <f>IF(Line[Note]="","",PROPER(Line[Note]))</f>
        <v/>
      </c>
      <c r="O663" s="3" t="str">
        <f>IF(Line[Resource Consent Number]="","",UPPER(Line[Resource Consent Number]))</f>
        <v/>
      </c>
      <c r="P663" s="53" t="str">
        <f>IF(Line[Asset Unit Cost]="","",Line[Asset Unit Cost])</f>
        <v/>
      </c>
      <c r="Q663" s="3" t="str">
        <f>IF(Line[Added By]="","",UPPER(Line[Added By]))</f>
        <v/>
      </c>
      <c r="R663" s="11" t="str">
        <f>IF(Line[Added Date]="","",(Line[Added Date]))</f>
        <v/>
      </c>
      <c r="S663" s="3" t="str">
        <f>IF(Line[Z COORD]="","",PROPER(Line[Z COORD]))</f>
        <v/>
      </c>
      <c r="T663" s="3" t="str">
        <f>IF(Line[Asset Description]="","",PROPER(Line[Asset Description]))</f>
        <v/>
      </c>
      <c r="U663" s="3" t="str">
        <f>IF(Line[Asset Group]="","",VLOOKUP(Line[Wall SubType],subdom_master_gdb,2,FALSE))</f>
        <v/>
      </c>
      <c r="V663" s="3" t="str">
        <f>IF(Line[Asset Group]="","",VLOOKUP(Line[Material],material_master,2,FALSE))</f>
        <v/>
      </c>
      <c r="W663" s="3" t="str">
        <f>IF(Line[Height m]="","",Line[Height m])</f>
        <v/>
      </c>
      <c r="X663" s="3" t="str">
        <f>IF(Line[Length m]="","",Line[Length m])</f>
        <v/>
      </c>
      <c r="Y663" s="3" t="str">
        <f>IF(Line[Width m]="","",Line[Width m])</f>
        <v/>
      </c>
      <c r="Z663" s="3" t="str">
        <f>IF(Line[Asset Group]="","",VLOOKUP(Line[Purpose],f_g_function,2,FALSE))</f>
        <v/>
      </c>
      <c r="AA663" s="3" t="str">
        <f>IF(Line[Asset Group]="","",VLOOKUP(Line[Post Material],material_master,2,FALSE))</f>
        <v/>
      </c>
      <c r="AB663" s="3" t="str">
        <f>IF(Line[Pipe Diameter mm]="","",Line[Pipe Diameter mm])</f>
        <v/>
      </c>
      <c r="AC663" s="3" t="str">
        <f>IF(Line[Asset Group]="","",VLOOKUP(Line[Pipe Material],irrigation_pipe_material,2,FALSE))</f>
        <v/>
      </c>
      <c r="AD663" s="3" t="str">
        <f>IF(Line[Asset Group]="","",VLOOKUP(Line[System],irrigation_system,2,FALSE))</f>
        <v/>
      </c>
      <c r="AE663" s="3" t="str">
        <f>IF(Line[Asset Group]="","",VLOOKUP(Line[Status],irrigation_status,2,FALSE))</f>
        <v/>
      </c>
      <c r="AF663" s="3" t="str">
        <f>IF(Line[Asset Group]="","",VLOOKUP(Line[Surface],subdom_master_gdb,2,FALSE))</f>
        <v/>
      </c>
      <c r="AG663" s="3" t="str">
        <f>IF(Line[Surface Layer Depth mm]="","",Line[Surface Layer Depth mm])</f>
        <v/>
      </c>
      <c r="AH663" s="3" t="str">
        <f>IF(Line[Av Width m]="","",Line[Av Width m])</f>
        <v/>
      </c>
      <c r="AI663" s="3" t="str">
        <f>IF(Line[Asset Group]="","",VLOOKUP(Line[Cycle],yes_no,2,FALSE))</f>
        <v/>
      </c>
      <c r="AJ663" s="3" t="str">
        <f>IF(Line[Asset Group]="","",VLOOKUP(Line[Species],hedge_species,2,FALSE))</f>
        <v/>
      </c>
    </row>
    <row r="664" spans="1:36" s="3" customFormat="1" x14ac:dyDescent="0.2">
      <c r="A664" s="3" t="str">
        <f>IF(Line[DWG File Name]="","",Line[DWG File Name])</f>
        <v/>
      </c>
      <c r="B664" s="3" t="str">
        <f>IF(Line[DWG Layer Name]="","",Line[DWG Layer Name])</f>
        <v/>
      </c>
      <c r="C664" s="3" t="str">
        <f>IF(Line[DWG Handle]="","",Line[DWG Handle])</f>
        <v/>
      </c>
      <c r="D664" s="58" t="str">
        <f>IF(Line[Approx Centroid X]="","",Line[Approx Centroid X])</f>
        <v/>
      </c>
      <c r="E664" s="58" t="str">
        <f>IF(Line[Approx Centroid Y]="","",Line[Approx Centroid Y])</f>
        <v/>
      </c>
      <c r="F664" s="3" t="str">
        <f>IF(Line[Replacement Asset]="","",Line[Replacement Asset])</f>
        <v/>
      </c>
      <c r="G664" s="3" t="str">
        <f>IF(Line[Asset ID]="","",UPPER(Line[Asset ID]))</f>
        <v/>
      </c>
      <c r="H664" s="3" t="str">
        <f>IF(Line[Asset Group]="","",VLOOKUP(Line[Asset Group],asset_grp_line,4,FALSE))</f>
        <v/>
      </c>
      <c r="I664" s="3" t="str">
        <f>IF(Line[Asset Group]="","",VLOOKUP(Line[Asset Group],asset_grp_line,2,FALSE))</f>
        <v/>
      </c>
      <c r="J664" s="3" t="str">
        <f>IF(Line[Asset Group]="","",VLOOKUP(Line[Asset Group],asset_grp_line,3,FALSE))</f>
        <v/>
      </c>
      <c r="K664" s="3" t="str">
        <f>IF(Line[Asset Group]="","",VLOOKUP(Line[Asset Type],type_master_list,2,FALSE))</f>
        <v/>
      </c>
      <c r="L664" s="3" t="str">
        <f>IF(Line[Asset Name]="","",PROPER(Line[Asset Name]))</f>
        <v/>
      </c>
      <c r="M664" s="11" t="str">
        <f>IF(Line[Install Date]="","",(Line[Install Date]))</f>
        <v/>
      </c>
      <c r="N664" s="3" t="str">
        <f>IF(Line[Note]="","",PROPER(Line[Note]))</f>
        <v/>
      </c>
      <c r="O664" s="3" t="str">
        <f>IF(Line[Resource Consent Number]="","",UPPER(Line[Resource Consent Number]))</f>
        <v/>
      </c>
      <c r="P664" s="53" t="str">
        <f>IF(Line[Asset Unit Cost]="","",Line[Asset Unit Cost])</f>
        <v/>
      </c>
      <c r="Q664" s="3" t="str">
        <f>IF(Line[Added By]="","",UPPER(Line[Added By]))</f>
        <v/>
      </c>
      <c r="R664" s="11" t="str">
        <f>IF(Line[Added Date]="","",(Line[Added Date]))</f>
        <v/>
      </c>
      <c r="S664" s="3" t="str">
        <f>IF(Line[Z COORD]="","",PROPER(Line[Z COORD]))</f>
        <v/>
      </c>
      <c r="T664" s="3" t="str">
        <f>IF(Line[Asset Description]="","",PROPER(Line[Asset Description]))</f>
        <v/>
      </c>
      <c r="U664" s="3" t="str">
        <f>IF(Line[Asset Group]="","",VLOOKUP(Line[Wall SubType],subdom_master_gdb,2,FALSE))</f>
        <v/>
      </c>
      <c r="V664" s="3" t="str">
        <f>IF(Line[Asset Group]="","",VLOOKUP(Line[Material],material_master,2,FALSE))</f>
        <v/>
      </c>
      <c r="W664" s="3" t="str">
        <f>IF(Line[Height m]="","",Line[Height m])</f>
        <v/>
      </c>
      <c r="X664" s="3" t="str">
        <f>IF(Line[Length m]="","",Line[Length m])</f>
        <v/>
      </c>
      <c r="Y664" s="3" t="str">
        <f>IF(Line[Width m]="","",Line[Width m])</f>
        <v/>
      </c>
      <c r="Z664" s="3" t="str">
        <f>IF(Line[Asset Group]="","",VLOOKUP(Line[Purpose],f_g_function,2,FALSE))</f>
        <v/>
      </c>
      <c r="AA664" s="3" t="str">
        <f>IF(Line[Asset Group]="","",VLOOKUP(Line[Post Material],material_master,2,FALSE))</f>
        <v/>
      </c>
      <c r="AB664" s="3" t="str">
        <f>IF(Line[Pipe Diameter mm]="","",Line[Pipe Diameter mm])</f>
        <v/>
      </c>
      <c r="AC664" s="3" t="str">
        <f>IF(Line[Asset Group]="","",VLOOKUP(Line[Pipe Material],irrigation_pipe_material,2,FALSE))</f>
        <v/>
      </c>
      <c r="AD664" s="3" t="str">
        <f>IF(Line[Asset Group]="","",VLOOKUP(Line[System],irrigation_system,2,FALSE))</f>
        <v/>
      </c>
      <c r="AE664" s="3" t="str">
        <f>IF(Line[Asset Group]="","",VLOOKUP(Line[Status],irrigation_status,2,FALSE))</f>
        <v/>
      </c>
      <c r="AF664" s="3" t="str">
        <f>IF(Line[Asset Group]="","",VLOOKUP(Line[Surface],subdom_master_gdb,2,FALSE))</f>
        <v/>
      </c>
      <c r="AG664" s="3" t="str">
        <f>IF(Line[Surface Layer Depth mm]="","",Line[Surface Layer Depth mm])</f>
        <v/>
      </c>
      <c r="AH664" s="3" t="str">
        <f>IF(Line[Av Width m]="","",Line[Av Width m])</f>
        <v/>
      </c>
      <c r="AI664" s="3" t="str">
        <f>IF(Line[Asset Group]="","",VLOOKUP(Line[Cycle],yes_no,2,FALSE))</f>
        <v/>
      </c>
      <c r="AJ664" s="3" t="str">
        <f>IF(Line[Asset Group]="","",VLOOKUP(Line[Species],hedge_species,2,FALSE))</f>
        <v/>
      </c>
    </row>
    <row r="665" spans="1:36" s="3" customFormat="1" x14ac:dyDescent="0.2">
      <c r="A665" s="3" t="str">
        <f>IF(Line[DWG File Name]="","",Line[DWG File Name])</f>
        <v/>
      </c>
      <c r="B665" s="3" t="str">
        <f>IF(Line[DWG Layer Name]="","",Line[DWG Layer Name])</f>
        <v/>
      </c>
      <c r="C665" s="3" t="str">
        <f>IF(Line[DWG Handle]="","",Line[DWG Handle])</f>
        <v/>
      </c>
      <c r="D665" s="58" t="str">
        <f>IF(Line[Approx Centroid X]="","",Line[Approx Centroid X])</f>
        <v/>
      </c>
      <c r="E665" s="58" t="str">
        <f>IF(Line[Approx Centroid Y]="","",Line[Approx Centroid Y])</f>
        <v/>
      </c>
      <c r="F665" s="3" t="str">
        <f>IF(Line[Replacement Asset]="","",Line[Replacement Asset])</f>
        <v/>
      </c>
      <c r="G665" s="3" t="str">
        <f>IF(Line[Asset ID]="","",UPPER(Line[Asset ID]))</f>
        <v/>
      </c>
      <c r="H665" s="3" t="str">
        <f>IF(Line[Asset Group]="","",VLOOKUP(Line[Asset Group],asset_grp_line,4,FALSE))</f>
        <v/>
      </c>
      <c r="I665" s="3" t="str">
        <f>IF(Line[Asset Group]="","",VLOOKUP(Line[Asset Group],asset_grp_line,2,FALSE))</f>
        <v/>
      </c>
      <c r="J665" s="3" t="str">
        <f>IF(Line[Asset Group]="","",VLOOKUP(Line[Asset Group],asset_grp_line,3,FALSE))</f>
        <v/>
      </c>
      <c r="K665" s="3" t="str">
        <f>IF(Line[Asset Group]="","",VLOOKUP(Line[Asset Type],type_master_list,2,FALSE))</f>
        <v/>
      </c>
      <c r="L665" s="3" t="str">
        <f>IF(Line[Asset Name]="","",PROPER(Line[Asset Name]))</f>
        <v/>
      </c>
      <c r="M665" s="11" t="str">
        <f>IF(Line[Install Date]="","",(Line[Install Date]))</f>
        <v/>
      </c>
      <c r="N665" s="3" t="str">
        <f>IF(Line[Note]="","",PROPER(Line[Note]))</f>
        <v/>
      </c>
      <c r="O665" s="3" t="str">
        <f>IF(Line[Resource Consent Number]="","",UPPER(Line[Resource Consent Number]))</f>
        <v/>
      </c>
      <c r="P665" s="53" t="str">
        <f>IF(Line[Asset Unit Cost]="","",Line[Asset Unit Cost])</f>
        <v/>
      </c>
      <c r="Q665" s="3" t="str">
        <f>IF(Line[Added By]="","",UPPER(Line[Added By]))</f>
        <v/>
      </c>
      <c r="R665" s="11" t="str">
        <f>IF(Line[Added Date]="","",(Line[Added Date]))</f>
        <v/>
      </c>
      <c r="S665" s="3" t="str">
        <f>IF(Line[Z COORD]="","",PROPER(Line[Z COORD]))</f>
        <v/>
      </c>
      <c r="T665" s="3" t="str">
        <f>IF(Line[Asset Description]="","",PROPER(Line[Asset Description]))</f>
        <v/>
      </c>
      <c r="U665" s="3" t="str">
        <f>IF(Line[Asset Group]="","",VLOOKUP(Line[Wall SubType],subdom_master_gdb,2,FALSE))</f>
        <v/>
      </c>
      <c r="V665" s="3" t="str">
        <f>IF(Line[Asset Group]="","",VLOOKUP(Line[Material],material_master,2,FALSE))</f>
        <v/>
      </c>
      <c r="W665" s="3" t="str">
        <f>IF(Line[Height m]="","",Line[Height m])</f>
        <v/>
      </c>
      <c r="X665" s="3" t="str">
        <f>IF(Line[Length m]="","",Line[Length m])</f>
        <v/>
      </c>
      <c r="Y665" s="3" t="str">
        <f>IF(Line[Width m]="","",Line[Width m])</f>
        <v/>
      </c>
      <c r="Z665" s="3" t="str">
        <f>IF(Line[Asset Group]="","",VLOOKUP(Line[Purpose],f_g_function,2,FALSE))</f>
        <v/>
      </c>
      <c r="AA665" s="3" t="str">
        <f>IF(Line[Asset Group]="","",VLOOKUP(Line[Post Material],material_master,2,FALSE))</f>
        <v/>
      </c>
      <c r="AB665" s="3" t="str">
        <f>IF(Line[Pipe Diameter mm]="","",Line[Pipe Diameter mm])</f>
        <v/>
      </c>
      <c r="AC665" s="3" t="str">
        <f>IF(Line[Asset Group]="","",VLOOKUP(Line[Pipe Material],irrigation_pipe_material,2,FALSE))</f>
        <v/>
      </c>
      <c r="AD665" s="3" t="str">
        <f>IF(Line[Asset Group]="","",VLOOKUP(Line[System],irrigation_system,2,FALSE))</f>
        <v/>
      </c>
      <c r="AE665" s="3" t="str">
        <f>IF(Line[Asset Group]="","",VLOOKUP(Line[Status],irrigation_status,2,FALSE))</f>
        <v/>
      </c>
      <c r="AF665" s="3" t="str">
        <f>IF(Line[Asset Group]="","",VLOOKUP(Line[Surface],subdom_master_gdb,2,FALSE))</f>
        <v/>
      </c>
      <c r="AG665" s="3" t="str">
        <f>IF(Line[Surface Layer Depth mm]="","",Line[Surface Layer Depth mm])</f>
        <v/>
      </c>
      <c r="AH665" s="3" t="str">
        <f>IF(Line[Av Width m]="","",Line[Av Width m])</f>
        <v/>
      </c>
      <c r="AI665" s="3" t="str">
        <f>IF(Line[Asset Group]="","",VLOOKUP(Line[Cycle],yes_no,2,FALSE))</f>
        <v/>
      </c>
      <c r="AJ665" s="3" t="str">
        <f>IF(Line[Asset Group]="","",VLOOKUP(Line[Species],hedge_species,2,FALSE))</f>
        <v/>
      </c>
    </row>
    <row r="666" spans="1:36" s="3" customFormat="1" x14ac:dyDescent="0.2">
      <c r="A666" s="3" t="str">
        <f>IF(Line[DWG File Name]="","",Line[DWG File Name])</f>
        <v/>
      </c>
      <c r="B666" s="3" t="str">
        <f>IF(Line[DWG Layer Name]="","",Line[DWG Layer Name])</f>
        <v/>
      </c>
      <c r="C666" s="3" t="str">
        <f>IF(Line[DWG Handle]="","",Line[DWG Handle])</f>
        <v/>
      </c>
      <c r="D666" s="58" t="str">
        <f>IF(Line[Approx Centroid X]="","",Line[Approx Centroid X])</f>
        <v/>
      </c>
      <c r="E666" s="58" t="str">
        <f>IF(Line[Approx Centroid Y]="","",Line[Approx Centroid Y])</f>
        <v/>
      </c>
      <c r="F666" s="3" t="str">
        <f>IF(Line[Replacement Asset]="","",Line[Replacement Asset])</f>
        <v/>
      </c>
      <c r="G666" s="3" t="str">
        <f>IF(Line[Asset ID]="","",UPPER(Line[Asset ID]))</f>
        <v/>
      </c>
      <c r="H666" s="3" t="str">
        <f>IF(Line[Asset Group]="","",VLOOKUP(Line[Asset Group],asset_grp_line,4,FALSE))</f>
        <v/>
      </c>
      <c r="I666" s="3" t="str">
        <f>IF(Line[Asset Group]="","",VLOOKUP(Line[Asset Group],asset_grp_line,2,FALSE))</f>
        <v/>
      </c>
      <c r="J666" s="3" t="str">
        <f>IF(Line[Asset Group]="","",VLOOKUP(Line[Asset Group],asset_grp_line,3,FALSE))</f>
        <v/>
      </c>
      <c r="K666" s="3" t="str">
        <f>IF(Line[Asset Group]="","",VLOOKUP(Line[Asset Type],type_master_list,2,FALSE))</f>
        <v/>
      </c>
      <c r="L666" s="3" t="str">
        <f>IF(Line[Asset Name]="","",PROPER(Line[Asset Name]))</f>
        <v/>
      </c>
      <c r="M666" s="11" t="str">
        <f>IF(Line[Install Date]="","",(Line[Install Date]))</f>
        <v/>
      </c>
      <c r="N666" s="3" t="str">
        <f>IF(Line[Note]="","",PROPER(Line[Note]))</f>
        <v/>
      </c>
      <c r="O666" s="3" t="str">
        <f>IF(Line[Resource Consent Number]="","",UPPER(Line[Resource Consent Number]))</f>
        <v/>
      </c>
      <c r="P666" s="53" t="str">
        <f>IF(Line[Asset Unit Cost]="","",Line[Asset Unit Cost])</f>
        <v/>
      </c>
      <c r="Q666" s="3" t="str">
        <f>IF(Line[Added By]="","",UPPER(Line[Added By]))</f>
        <v/>
      </c>
      <c r="R666" s="11" t="str">
        <f>IF(Line[Added Date]="","",(Line[Added Date]))</f>
        <v/>
      </c>
      <c r="S666" s="3" t="str">
        <f>IF(Line[Z COORD]="","",PROPER(Line[Z COORD]))</f>
        <v/>
      </c>
      <c r="T666" s="3" t="str">
        <f>IF(Line[Asset Description]="","",PROPER(Line[Asset Description]))</f>
        <v/>
      </c>
      <c r="U666" s="3" t="str">
        <f>IF(Line[Asset Group]="","",VLOOKUP(Line[Wall SubType],subdom_master_gdb,2,FALSE))</f>
        <v/>
      </c>
      <c r="V666" s="3" t="str">
        <f>IF(Line[Asset Group]="","",VLOOKUP(Line[Material],material_master,2,FALSE))</f>
        <v/>
      </c>
      <c r="W666" s="3" t="str">
        <f>IF(Line[Height m]="","",Line[Height m])</f>
        <v/>
      </c>
      <c r="X666" s="3" t="str">
        <f>IF(Line[Length m]="","",Line[Length m])</f>
        <v/>
      </c>
      <c r="Y666" s="3" t="str">
        <f>IF(Line[Width m]="","",Line[Width m])</f>
        <v/>
      </c>
      <c r="Z666" s="3" t="str">
        <f>IF(Line[Asset Group]="","",VLOOKUP(Line[Purpose],f_g_function,2,FALSE))</f>
        <v/>
      </c>
      <c r="AA666" s="3" t="str">
        <f>IF(Line[Asset Group]="","",VLOOKUP(Line[Post Material],material_master,2,FALSE))</f>
        <v/>
      </c>
      <c r="AB666" s="3" t="str">
        <f>IF(Line[Pipe Diameter mm]="","",Line[Pipe Diameter mm])</f>
        <v/>
      </c>
      <c r="AC666" s="3" t="str">
        <f>IF(Line[Asset Group]="","",VLOOKUP(Line[Pipe Material],irrigation_pipe_material,2,FALSE))</f>
        <v/>
      </c>
      <c r="AD666" s="3" t="str">
        <f>IF(Line[Asset Group]="","",VLOOKUP(Line[System],irrigation_system,2,FALSE))</f>
        <v/>
      </c>
      <c r="AE666" s="3" t="str">
        <f>IF(Line[Asset Group]="","",VLOOKUP(Line[Status],irrigation_status,2,FALSE))</f>
        <v/>
      </c>
      <c r="AF666" s="3" t="str">
        <f>IF(Line[Asset Group]="","",VLOOKUP(Line[Surface],subdom_master_gdb,2,FALSE))</f>
        <v/>
      </c>
      <c r="AG666" s="3" t="str">
        <f>IF(Line[Surface Layer Depth mm]="","",Line[Surface Layer Depth mm])</f>
        <v/>
      </c>
      <c r="AH666" s="3" t="str">
        <f>IF(Line[Av Width m]="","",Line[Av Width m])</f>
        <v/>
      </c>
      <c r="AI666" s="3" t="str">
        <f>IF(Line[Asset Group]="","",VLOOKUP(Line[Cycle],yes_no,2,FALSE))</f>
        <v/>
      </c>
      <c r="AJ666" s="3" t="str">
        <f>IF(Line[Asset Group]="","",VLOOKUP(Line[Species],hedge_species,2,FALSE))</f>
        <v/>
      </c>
    </row>
    <row r="667" spans="1:36" s="3" customFormat="1" x14ac:dyDescent="0.2">
      <c r="A667" s="3" t="str">
        <f>IF(Line[DWG File Name]="","",Line[DWG File Name])</f>
        <v/>
      </c>
      <c r="B667" s="3" t="str">
        <f>IF(Line[DWG Layer Name]="","",Line[DWG Layer Name])</f>
        <v/>
      </c>
      <c r="C667" s="3" t="str">
        <f>IF(Line[DWG Handle]="","",Line[DWG Handle])</f>
        <v/>
      </c>
      <c r="D667" s="58" t="str">
        <f>IF(Line[Approx Centroid X]="","",Line[Approx Centroid X])</f>
        <v/>
      </c>
      <c r="E667" s="58" t="str">
        <f>IF(Line[Approx Centroid Y]="","",Line[Approx Centroid Y])</f>
        <v/>
      </c>
      <c r="F667" s="3" t="str">
        <f>IF(Line[Replacement Asset]="","",Line[Replacement Asset])</f>
        <v/>
      </c>
      <c r="G667" s="3" t="str">
        <f>IF(Line[Asset ID]="","",UPPER(Line[Asset ID]))</f>
        <v/>
      </c>
      <c r="H667" s="3" t="str">
        <f>IF(Line[Asset Group]="","",VLOOKUP(Line[Asset Group],asset_grp_line,4,FALSE))</f>
        <v/>
      </c>
      <c r="I667" s="3" t="str">
        <f>IF(Line[Asset Group]="","",VLOOKUP(Line[Asset Group],asset_grp_line,2,FALSE))</f>
        <v/>
      </c>
      <c r="J667" s="3" t="str">
        <f>IF(Line[Asset Group]="","",VLOOKUP(Line[Asset Group],asset_grp_line,3,FALSE))</f>
        <v/>
      </c>
      <c r="K667" s="3" t="str">
        <f>IF(Line[Asset Group]="","",VLOOKUP(Line[Asset Type],type_master_list,2,FALSE))</f>
        <v/>
      </c>
      <c r="L667" s="3" t="str">
        <f>IF(Line[Asset Name]="","",PROPER(Line[Asset Name]))</f>
        <v/>
      </c>
      <c r="M667" s="11" t="str">
        <f>IF(Line[Install Date]="","",(Line[Install Date]))</f>
        <v/>
      </c>
      <c r="N667" s="3" t="str">
        <f>IF(Line[Note]="","",PROPER(Line[Note]))</f>
        <v/>
      </c>
      <c r="O667" s="3" t="str">
        <f>IF(Line[Resource Consent Number]="","",UPPER(Line[Resource Consent Number]))</f>
        <v/>
      </c>
      <c r="P667" s="53" t="str">
        <f>IF(Line[Asset Unit Cost]="","",Line[Asset Unit Cost])</f>
        <v/>
      </c>
      <c r="Q667" s="3" t="str">
        <f>IF(Line[Added By]="","",UPPER(Line[Added By]))</f>
        <v/>
      </c>
      <c r="R667" s="11" t="str">
        <f>IF(Line[Added Date]="","",(Line[Added Date]))</f>
        <v/>
      </c>
      <c r="S667" s="3" t="str">
        <f>IF(Line[Z COORD]="","",PROPER(Line[Z COORD]))</f>
        <v/>
      </c>
      <c r="T667" s="3" t="str">
        <f>IF(Line[Asset Description]="","",PROPER(Line[Asset Description]))</f>
        <v/>
      </c>
      <c r="U667" s="3" t="str">
        <f>IF(Line[Asset Group]="","",VLOOKUP(Line[Wall SubType],subdom_master_gdb,2,FALSE))</f>
        <v/>
      </c>
      <c r="V667" s="3" t="str">
        <f>IF(Line[Asset Group]="","",VLOOKUP(Line[Material],material_master,2,FALSE))</f>
        <v/>
      </c>
      <c r="W667" s="3" t="str">
        <f>IF(Line[Height m]="","",Line[Height m])</f>
        <v/>
      </c>
      <c r="X667" s="3" t="str">
        <f>IF(Line[Length m]="","",Line[Length m])</f>
        <v/>
      </c>
      <c r="Y667" s="3" t="str">
        <f>IF(Line[Width m]="","",Line[Width m])</f>
        <v/>
      </c>
      <c r="Z667" s="3" t="str">
        <f>IF(Line[Asset Group]="","",VLOOKUP(Line[Purpose],f_g_function,2,FALSE))</f>
        <v/>
      </c>
      <c r="AA667" s="3" t="str">
        <f>IF(Line[Asset Group]="","",VLOOKUP(Line[Post Material],material_master,2,FALSE))</f>
        <v/>
      </c>
      <c r="AB667" s="3" t="str">
        <f>IF(Line[Pipe Diameter mm]="","",Line[Pipe Diameter mm])</f>
        <v/>
      </c>
      <c r="AC667" s="3" t="str">
        <f>IF(Line[Asset Group]="","",VLOOKUP(Line[Pipe Material],irrigation_pipe_material,2,FALSE))</f>
        <v/>
      </c>
      <c r="AD667" s="3" t="str">
        <f>IF(Line[Asset Group]="","",VLOOKUP(Line[System],irrigation_system,2,FALSE))</f>
        <v/>
      </c>
      <c r="AE667" s="3" t="str">
        <f>IF(Line[Asset Group]="","",VLOOKUP(Line[Status],irrigation_status,2,FALSE))</f>
        <v/>
      </c>
      <c r="AF667" s="3" t="str">
        <f>IF(Line[Asset Group]="","",VLOOKUP(Line[Surface],subdom_master_gdb,2,FALSE))</f>
        <v/>
      </c>
      <c r="AG667" s="3" t="str">
        <f>IF(Line[Surface Layer Depth mm]="","",Line[Surface Layer Depth mm])</f>
        <v/>
      </c>
      <c r="AH667" s="3" t="str">
        <f>IF(Line[Av Width m]="","",Line[Av Width m])</f>
        <v/>
      </c>
      <c r="AI667" s="3" t="str">
        <f>IF(Line[Asset Group]="","",VLOOKUP(Line[Cycle],yes_no,2,FALSE))</f>
        <v/>
      </c>
      <c r="AJ667" s="3" t="str">
        <f>IF(Line[Asset Group]="","",VLOOKUP(Line[Species],hedge_species,2,FALSE))</f>
        <v/>
      </c>
    </row>
    <row r="668" spans="1:36" s="3" customFormat="1" x14ac:dyDescent="0.2">
      <c r="A668" s="3" t="str">
        <f>IF(Line[DWG File Name]="","",Line[DWG File Name])</f>
        <v/>
      </c>
      <c r="B668" s="3" t="str">
        <f>IF(Line[DWG Layer Name]="","",Line[DWG Layer Name])</f>
        <v/>
      </c>
      <c r="C668" s="3" t="str">
        <f>IF(Line[DWG Handle]="","",Line[DWG Handle])</f>
        <v/>
      </c>
      <c r="D668" s="58" t="str">
        <f>IF(Line[Approx Centroid X]="","",Line[Approx Centroid X])</f>
        <v/>
      </c>
      <c r="E668" s="58" t="str">
        <f>IF(Line[Approx Centroid Y]="","",Line[Approx Centroid Y])</f>
        <v/>
      </c>
      <c r="F668" s="3" t="str">
        <f>IF(Line[Replacement Asset]="","",Line[Replacement Asset])</f>
        <v/>
      </c>
      <c r="G668" s="3" t="str">
        <f>IF(Line[Asset ID]="","",UPPER(Line[Asset ID]))</f>
        <v/>
      </c>
      <c r="H668" s="3" t="str">
        <f>IF(Line[Asset Group]="","",VLOOKUP(Line[Asset Group],asset_grp_line,4,FALSE))</f>
        <v/>
      </c>
      <c r="I668" s="3" t="str">
        <f>IF(Line[Asset Group]="","",VLOOKUP(Line[Asset Group],asset_grp_line,2,FALSE))</f>
        <v/>
      </c>
      <c r="J668" s="3" t="str">
        <f>IF(Line[Asset Group]="","",VLOOKUP(Line[Asset Group],asset_grp_line,3,FALSE))</f>
        <v/>
      </c>
      <c r="K668" s="3" t="str">
        <f>IF(Line[Asset Group]="","",VLOOKUP(Line[Asset Type],type_master_list,2,FALSE))</f>
        <v/>
      </c>
      <c r="L668" s="3" t="str">
        <f>IF(Line[Asset Name]="","",PROPER(Line[Asset Name]))</f>
        <v/>
      </c>
      <c r="M668" s="11" t="str">
        <f>IF(Line[Install Date]="","",(Line[Install Date]))</f>
        <v/>
      </c>
      <c r="N668" s="3" t="str">
        <f>IF(Line[Note]="","",PROPER(Line[Note]))</f>
        <v/>
      </c>
      <c r="O668" s="3" t="str">
        <f>IF(Line[Resource Consent Number]="","",UPPER(Line[Resource Consent Number]))</f>
        <v/>
      </c>
      <c r="P668" s="53" t="str">
        <f>IF(Line[Asset Unit Cost]="","",Line[Asset Unit Cost])</f>
        <v/>
      </c>
      <c r="Q668" s="3" t="str">
        <f>IF(Line[Added By]="","",UPPER(Line[Added By]))</f>
        <v/>
      </c>
      <c r="R668" s="11" t="str">
        <f>IF(Line[Added Date]="","",(Line[Added Date]))</f>
        <v/>
      </c>
      <c r="S668" s="3" t="str">
        <f>IF(Line[Z COORD]="","",PROPER(Line[Z COORD]))</f>
        <v/>
      </c>
      <c r="T668" s="3" t="str">
        <f>IF(Line[Asset Description]="","",PROPER(Line[Asset Description]))</f>
        <v/>
      </c>
      <c r="U668" s="3" t="str">
        <f>IF(Line[Asset Group]="","",VLOOKUP(Line[Wall SubType],subdom_master_gdb,2,FALSE))</f>
        <v/>
      </c>
      <c r="V668" s="3" t="str">
        <f>IF(Line[Asset Group]="","",VLOOKUP(Line[Material],material_master,2,FALSE))</f>
        <v/>
      </c>
      <c r="W668" s="3" t="str">
        <f>IF(Line[Height m]="","",Line[Height m])</f>
        <v/>
      </c>
      <c r="X668" s="3" t="str">
        <f>IF(Line[Length m]="","",Line[Length m])</f>
        <v/>
      </c>
      <c r="Y668" s="3" t="str">
        <f>IF(Line[Width m]="","",Line[Width m])</f>
        <v/>
      </c>
      <c r="Z668" s="3" t="str">
        <f>IF(Line[Asset Group]="","",VLOOKUP(Line[Purpose],f_g_function,2,FALSE))</f>
        <v/>
      </c>
      <c r="AA668" s="3" t="str">
        <f>IF(Line[Asset Group]="","",VLOOKUP(Line[Post Material],material_master,2,FALSE))</f>
        <v/>
      </c>
      <c r="AB668" s="3" t="str">
        <f>IF(Line[Pipe Diameter mm]="","",Line[Pipe Diameter mm])</f>
        <v/>
      </c>
      <c r="AC668" s="3" t="str">
        <f>IF(Line[Asset Group]="","",VLOOKUP(Line[Pipe Material],irrigation_pipe_material,2,FALSE))</f>
        <v/>
      </c>
      <c r="AD668" s="3" t="str">
        <f>IF(Line[Asset Group]="","",VLOOKUP(Line[System],irrigation_system,2,FALSE))</f>
        <v/>
      </c>
      <c r="AE668" s="3" t="str">
        <f>IF(Line[Asset Group]="","",VLOOKUP(Line[Status],irrigation_status,2,FALSE))</f>
        <v/>
      </c>
      <c r="AF668" s="3" t="str">
        <f>IF(Line[Asset Group]="","",VLOOKUP(Line[Surface],subdom_master_gdb,2,FALSE))</f>
        <v/>
      </c>
      <c r="AG668" s="3" t="str">
        <f>IF(Line[Surface Layer Depth mm]="","",Line[Surface Layer Depth mm])</f>
        <v/>
      </c>
      <c r="AH668" s="3" t="str">
        <f>IF(Line[Av Width m]="","",Line[Av Width m])</f>
        <v/>
      </c>
      <c r="AI668" s="3" t="str">
        <f>IF(Line[Asset Group]="","",VLOOKUP(Line[Cycle],yes_no,2,FALSE))</f>
        <v/>
      </c>
      <c r="AJ668" s="3" t="str">
        <f>IF(Line[Asset Group]="","",VLOOKUP(Line[Species],hedge_species,2,FALSE))</f>
        <v/>
      </c>
    </row>
    <row r="669" spans="1:36" s="3" customFormat="1" x14ac:dyDescent="0.2">
      <c r="A669" s="3" t="str">
        <f>IF(Line[DWG File Name]="","",Line[DWG File Name])</f>
        <v/>
      </c>
      <c r="B669" s="3" t="str">
        <f>IF(Line[DWG Layer Name]="","",Line[DWG Layer Name])</f>
        <v/>
      </c>
      <c r="C669" s="3" t="str">
        <f>IF(Line[DWG Handle]="","",Line[DWG Handle])</f>
        <v/>
      </c>
      <c r="D669" s="58" t="str">
        <f>IF(Line[Approx Centroid X]="","",Line[Approx Centroid X])</f>
        <v/>
      </c>
      <c r="E669" s="58" t="str">
        <f>IF(Line[Approx Centroid Y]="","",Line[Approx Centroid Y])</f>
        <v/>
      </c>
      <c r="F669" s="3" t="str">
        <f>IF(Line[Replacement Asset]="","",Line[Replacement Asset])</f>
        <v/>
      </c>
      <c r="G669" s="3" t="str">
        <f>IF(Line[Asset ID]="","",UPPER(Line[Asset ID]))</f>
        <v/>
      </c>
      <c r="H669" s="3" t="str">
        <f>IF(Line[Asset Group]="","",VLOOKUP(Line[Asset Group],asset_grp_line,4,FALSE))</f>
        <v/>
      </c>
      <c r="I669" s="3" t="str">
        <f>IF(Line[Asset Group]="","",VLOOKUP(Line[Asset Group],asset_grp_line,2,FALSE))</f>
        <v/>
      </c>
      <c r="J669" s="3" t="str">
        <f>IF(Line[Asset Group]="","",VLOOKUP(Line[Asset Group],asset_grp_line,3,FALSE))</f>
        <v/>
      </c>
      <c r="K669" s="3" t="str">
        <f>IF(Line[Asset Group]="","",VLOOKUP(Line[Asset Type],type_master_list,2,FALSE))</f>
        <v/>
      </c>
      <c r="L669" s="3" t="str">
        <f>IF(Line[Asset Name]="","",PROPER(Line[Asset Name]))</f>
        <v/>
      </c>
      <c r="M669" s="11" t="str">
        <f>IF(Line[Install Date]="","",(Line[Install Date]))</f>
        <v/>
      </c>
      <c r="N669" s="3" t="str">
        <f>IF(Line[Note]="","",PROPER(Line[Note]))</f>
        <v/>
      </c>
      <c r="O669" s="3" t="str">
        <f>IF(Line[Resource Consent Number]="","",UPPER(Line[Resource Consent Number]))</f>
        <v/>
      </c>
      <c r="P669" s="53" t="str">
        <f>IF(Line[Asset Unit Cost]="","",Line[Asset Unit Cost])</f>
        <v/>
      </c>
      <c r="Q669" s="3" t="str">
        <f>IF(Line[Added By]="","",UPPER(Line[Added By]))</f>
        <v/>
      </c>
      <c r="R669" s="11" t="str">
        <f>IF(Line[Added Date]="","",(Line[Added Date]))</f>
        <v/>
      </c>
      <c r="S669" s="3" t="str">
        <f>IF(Line[Z COORD]="","",PROPER(Line[Z COORD]))</f>
        <v/>
      </c>
      <c r="T669" s="3" t="str">
        <f>IF(Line[Asset Description]="","",PROPER(Line[Asset Description]))</f>
        <v/>
      </c>
      <c r="U669" s="3" t="str">
        <f>IF(Line[Asset Group]="","",VLOOKUP(Line[Wall SubType],subdom_master_gdb,2,FALSE))</f>
        <v/>
      </c>
      <c r="V669" s="3" t="str">
        <f>IF(Line[Asset Group]="","",VLOOKUP(Line[Material],material_master,2,FALSE))</f>
        <v/>
      </c>
      <c r="W669" s="3" t="str">
        <f>IF(Line[Height m]="","",Line[Height m])</f>
        <v/>
      </c>
      <c r="X669" s="3" t="str">
        <f>IF(Line[Length m]="","",Line[Length m])</f>
        <v/>
      </c>
      <c r="Y669" s="3" t="str">
        <f>IF(Line[Width m]="","",Line[Width m])</f>
        <v/>
      </c>
      <c r="Z669" s="3" t="str">
        <f>IF(Line[Asset Group]="","",VLOOKUP(Line[Purpose],f_g_function,2,FALSE))</f>
        <v/>
      </c>
      <c r="AA669" s="3" t="str">
        <f>IF(Line[Asset Group]="","",VLOOKUP(Line[Post Material],material_master,2,FALSE))</f>
        <v/>
      </c>
      <c r="AB669" s="3" t="str">
        <f>IF(Line[Pipe Diameter mm]="","",Line[Pipe Diameter mm])</f>
        <v/>
      </c>
      <c r="AC669" s="3" t="str">
        <f>IF(Line[Asset Group]="","",VLOOKUP(Line[Pipe Material],irrigation_pipe_material,2,FALSE))</f>
        <v/>
      </c>
      <c r="AD669" s="3" t="str">
        <f>IF(Line[Asset Group]="","",VLOOKUP(Line[System],irrigation_system,2,FALSE))</f>
        <v/>
      </c>
      <c r="AE669" s="3" t="str">
        <f>IF(Line[Asset Group]="","",VLOOKUP(Line[Status],irrigation_status,2,FALSE))</f>
        <v/>
      </c>
      <c r="AF669" s="3" t="str">
        <f>IF(Line[Asset Group]="","",VLOOKUP(Line[Surface],subdom_master_gdb,2,FALSE))</f>
        <v/>
      </c>
      <c r="AG669" s="3" t="str">
        <f>IF(Line[Surface Layer Depth mm]="","",Line[Surface Layer Depth mm])</f>
        <v/>
      </c>
      <c r="AH669" s="3" t="str">
        <f>IF(Line[Av Width m]="","",Line[Av Width m])</f>
        <v/>
      </c>
      <c r="AI669" s="3" t="str">
        <f>IF(Line[Asset Group]="","",VLOOKUP(Line[Cycle],yes_no,2,FALSE))</f>
        <v/>
      </c>
      <c r="AJ669" s="3" t="str">
        <f>IF(Line[Asset Group]="","",VLOOKUP(Line[Species],hedge_species,2,FALSE))</f>
        <v/>
      </c>
    </row>
    <row r="670" spans="1:36" s="3" customFormat="1" x14ac:dyDescent="0.2">
      <c r="A670" s="3" t="str">
        <f>IF(Line[DWG File Name]="","",Line[DWG File Name])</f>
        <v/>
      </c>
      <c r="B670" s="3" t="str">
        <f>IF(Line[DWG Layer Name]="","",Line[DWG Layer Name])</f>
        <v/>
      </c>
      <c r="C670" s="3" t="str">
        <f>IF(Line[DWG Handle]="","",Line[DWG Handle])</f>
        <v/>
      </c>
      <c r="D670" s="58" t="str">
        <f>IF(Line[Approx Centroid X]="","",Line[Approx Centroid X])</f>
        <v/>
      </c>
      <c r="E670" s="58" t="str">
        <f>IF(Line[Approx Centroid Y]="","",Line[Approx Centroid Y])</f>
        <v/>
      </c>
      <c r="F670" s="3" t="str">
        <f>IF(Line[Replacement Asset]="","",Line[Replacement Asset])</f>
        <v/>
      </c>
      <c r="G670" s="3" t="str">
        <f>IF(Line[Asset ID]="","",UPPER(Line[Asset ID]))</f>
        <v/>
      </c>
      <c r="H670" s="3" t="str">
        <f>IF(Line[Asset Group]="","",VLOOKUP(Line[Asset Group],asset_grp_line,4,FALSE))</f>
        <v/>
      </c>
      <c r="I670" s="3" t="str">
        <f>IF(Line[Asset Group]="","",VLOOKUP(Line[Asset Group],asset_grp_line,2,FALSE))</f>
        <v/>
      </c>
      <c r="J670" s="3" t="str">
        <f>IF(Line[Asset Group]="","",VLOOKUP(Line[Asset Group],asset_grp_line,3,FALSE))</f>
        <v/>
      </c>
      <c r="K670" s="3" t="str">
        <f>IF(Line[Asset Group]="","",VLOOKUP(Line[Asset Type],type_master_list,2,FALSE))</f>
        <v/>
      </c>
      <c r="L670" s="3" t="str">
        <f>IF(Line[Asset Name]="","",PROPER(Line[Asset Name]))</f>
        <v/>
      </c>
      <c r="M670" s="11" t="str">
        <f>IF(Line[Install Date]="","",(Line[Install Date]))</f>
        <v/>
      </c>
      <c r="N670" s="3" t="str">
        <f>IF(Line[Note]="","",PROPER(Line[Note]))</f>
        <v/>
      </c>
      <c r="O670" s="3" t="str">
        <f>IF(Line[Resource Consent Number]="","",UPPER(Line[Resource Consent Number]))</f>
        <v/>
      </c>
      <c r="P670" s="53" t="str">
        <f>IF(Line[Asset Unit Cost]="","",Line[Asset Unit Cost])</f>
        <v/>
      </c>
      <c r="Q670" s="3" t="str">
        <f>IF(Line[Added By]="","",UPPER(Line[Added By]))</f>
        <v/>
      </c>
      <c r="R670" s="11" t="str">
        <f>IF(Line[Added Date]="","",(Line[Added Date]))</f>
        <v/>
      </c>
      <c r="S670" s="3" t="str">
        <f>IF(Line[Z COORD]="","",PROPER(Line[Z COORD]))</f>
        <v/>
      </c>
      <c r="T670" s="3" t="str">
        <f>IF(Line[Asset Description]="","",PROPER(Line[Asset Description]))</f>
        <v/>
      </c>
      <c r="U670" s="3" t="str">
        <f>IF(Line[Asset Group]="","",VLOOKUP(Line[Wall SubType],subdom_master_gdb,2,FALSE))</f>
        <v/>
      </c>
      <c r="V670" s="3" t="str">
        <f>IF(Line[Asset Group]="","",VLOOKUP(Line[Material],material_master,2,FALSE))</f>
        <v/>
      </c>
      <c r="W670" s="3" t="str">
        <f>IF(Line[Height m]="","",Line[Height m])</f>
        <v/>
      </c>
      <c r="X670" s="3" t="str">
        <f>IF(Line[Length m]="","",Line[Length m])</f>
        <v/>
      </c>
      <c r="Y670" s="3" t="str">
        <f>IF(Line[Width m]="","",Line[Width m])</f>
        <v/>
      </c>
      <c r="Z670" s="3" t="str">
        <f>IF(Line[Asset Group]="","",VLOOKUP(Line[Purpose],f_g_function,2,FALSE))</f>
        <v/>
      </c>
      <c r="AA670" s="3" t="str">
        <f>IF(Line[Asset Group]="","",VLOOKUP(Line[Post Material],material_master,2,FALSE))</f>
        <v/>
      </c>
      <c r="AB670" s="3" t="str">
        <f>IF(Line[Pipe Diameter mm]="","",Line[Pipe Diameter mm])</f>
        <v/>
      </c>
      <c r="AC670" s="3" t="str">
        <f>IF(Line[Asset Group]="","",VLOOKUP(Line[Pipe Material],irrigation_pipe_material,2,FALSE))</f>
        <v/>
      </c>
      <c r="AD670" s="3" t="str">
        <f>IF(Line[Asset Group]="","",VLOOKUP(Line[System],irrigation_system,2,FALSE))</f>
        <v/>
      </c>
      <c r="AE670" s="3" t="str">
        <f>IF(Line[Asset Group]="","",VLOOKUP(Line[Status],irrigation_status,2,FALSE))</f>
        <v/>
      </c>
      <c r="AF670" s="3" t="str">
        <f>IF(Line[Asset Group]="","",VLOOKUP(Line[Surface],subdom_master_gdb,2,FALSE))</f>
        <v/>
      </c>
      <c r="AG670" s="3" t="str">
        <f>IF(Line[Surface Layer Depth mm]="","",Line[Surface Layer Depth mm])</f>
        <v/>
      </c>
      <c r="AH670" s="3" t="str">
        <f>IF(Line[Av Width m]="","",Line[Av Width m])</f>
        <v/>
      </c>
      <c r="AI670" s="3" t="str">
        <f>IF(Line[Asset Group]="","",VLOOKUP(Line[Cycle],yes_no,2,FALSE))</f>
        <v/>
      </c>
      <c r="AJ670" s="3" t="str">
        <f>IF(Line[Asset Group]="","",VLOOKUP(Line[Species],hedge_species,2,FALSE))</f>
        <v/>
      </c>
    </row>
    <row r="671" spans="1:36" s="3" customFormat="1" x14ac:dyDescent="0.2">
      <c r="A671" s="3" t="str">
        <f>IF(Line[DWG File Name]="","",Line[DWG File Name])</f>
        <v/>
      </c>
      <c r="B671" s="3" t="str">
        <f>IF(Line[DWG Layer Name]="","",Line[DWG Layer Name])</f>
        <v/>
      </c>
      <c r="C671" s="3" t="str">
        <f>IF(Line[DWG Handle]="","",Line[DWG Handle])</f>
        <v/>
      </c>
      <c r="D671" s="58" t="str">
        <f>IF(Line[Approx Centroid X]="","",Line[Approx Centroid X])</f>
        <v/>
      </c>
      <c r="E671" s="58" t="str">
        <f>IF(Line[Approx Centroid Y]="","",Line[Approx Centroid Y])</f>
        <v/>
      </c>
      <c r="F671" s="3" t="str">
        <f>IF(Line[Replacement Asset]="","",Line[Replacement Asset])</f>
        <v/>
      </c>
      <c r="G671" s="3" t="str">
        <f>IF(Line[Asset ID]="","",UPPER(Line[Asset ID]))</f>
        <v/>
      </c>
      <c r="H671" s="3" t="str">
        <f>IF(Line[Asset Group]="","",VLOOKUP(Line[Asset Group],asset_grp_line,4,FALSE))</f>
        <v/>
      </c>
      <c r="I671" s="3" t="str">
        <f>IF(Line[Asset Group]="","",VLOOKUP(Line[Asset Group],asset_grp_line,2,FALSE))</f>
        <v/>
      </c>
      <c r="J671" s="3" t="str">
        <f>IF(Line[Asset Group]="","",VLOOKUP(Line[Asset Group],asset_grp_line,3,FALSE))</f>
        <v/>
      </c>
      <c r="K671" s="3" t="str">
        <f>IF(Line[Asset Group]="","",VLOOKUP(Line[Asset Type],type_master_list,2,FALSE))</f>
        <v/>
      </c>
      <c r="L671" s="3" t="str">
        <f>IF(Line[Asset Name]="","",PROPER(Line[Asset Name]))</f>
        <v/>
      </c>
      <c r="M671" s="11" t="str">
        <f>IF(Line[Install Date]="","",(Line[Install Date]))</f>
        <v/>
      </c>
      <c r="N671" s="3" t="str">
        <f>IF(Line[Note]="","",PROPER(Line[Note]))</f>
        <v/>
      </c>
      <c r="O671" s="3" t="str">
        <f>IF(Line[Resource Consent Number]="","",UPPER(Line[Resource Consent Number]))</f>
        <v/>
      </c>
      <c r="P671" s="53" t="str">
        <f>IF(Line[Asset Unit Cost]="","",Line[Asset Unit Cost])</f>
        <v/>
      </c>
      <c r="Q671" s="3" t="str">
        <f>IF(Line[Added By]="","",UPPER(Line[Added By]))</f>
        <v/>
      </c>
      <c r="R671" s="11" t="str">
        <f>IF(Line[Added Date]="","",(Line[Added Date]))</f>
        <v/>
      </c>
      <c r="S671" s="3" t="str">
        <f>IF(Line[Z COORD]="","",PROPER(Line[Z COORD]))</f>
        <v/>
      </c>
      <c r="T671" s="3" t="str">
        <f>IF(Line[Asset Description]="","",PROPER(Line[Asset Description]))</f>
        <v/>
      </c>
      <c r="U671" s="3" t="str">
        <f>IF(Line[Asset Group]="","",VLOOKUP(Line[Wall SubType],subdom_master_gdb,2,FALSE))</f>
        <v/>
      </c>
      <c r="V671" s="3" t="str">
        <f>IF(Line[Asset Group]="","",VLOOKUP(Line[Material],material_master,2,FALSE))</f>
        <v/>
      </c>
      <c r="W671" s="3" t="str">
        <f>IF(Line[Height m]="","",Line[Height m])</f>
        <v/>
      </c>
      <c r="X671" s="3" t="str">
        <f>IF(Line[Length m]="","",Line[Length m])</f>
        <v/>
      </c>
      <c r="Y671" s="3" t="str">
        <f>IF(Line[Width m]="","",Line[Width m])</f>
        <v/>
      </c>
      <c r="Z671" s="3" t="str">
        <f>IF(Line[Asset Group]="","",VLOOKUP(Line[Purpose],f_g_function,2,FALSE))</f>
        <v/>
      </c>
      <c r="AA671" s="3" t="str">
        <f>IF(Line[Asset Group]="","",VLOOKUP(Line[Post Material],material_master,2,FALSE))</f>
        <v/>
      </c>
      <c r="AB671" s="3" t="str">
        <f>IF(Line[Pipe Diameter mm]="","",Line[Pipe Diameter mm])</f>
        <v/>
      </c>
      <c r="AC671" s="3" t="str">
        <f>IF(Line[Asset Group]="","",VLOOKUP(Line[Pipe Material],irrigation_pipe_material,2,FALSE))</f>
        <v/>
      </c>
      <c r="AD671" s="3" t="str">
        <f>IF(Line[Asset Group]="","",VLOOKUP(Line[System],irrigation_system,2,FALSE))</f>
        <v/>
      </c>
      <c r="AE671" s="3" t="str">
        <f>IF(Line[Asset Group]="","",VLOOKUP(Line[Status],irrigation_status,2,FALSE))</f>
        <v/>
      </c>
      <c r="AF671" s="3" t="str">
        <f>IF(Line[Asset Group]="","",VLOOKUP(Line[Surface],subdom_master_gdb,2,FALSE))</f>
        <v/>
      </c>
      <c r="AG671" s="3" t="str">
        <f>IF(Line[Surface Layer Depth mm]="","",Line[Surface Layer Depth mm])</f>
        <v/>
      </c>
      <c r="AH671" s="3" t="str">
        <f>IF(Line[Av Width m]="","",Line[Av Width m])</f>
        <v/>
      </c>
      <c r="AI671" s="3" t="str">
        <f>IF(Line[Asset Group]="","",VLOOKUP(Line[Cycle],yes_no,2,FALSE))</f>
        <v/>
      </c>
      <c r="AJ671" s="3" t="str">
        <f>IF(Line[Asset Group]="","",VLOOKUP(Line[Species],hedge_species,2,FALSE))</f>
        <v/>
      </c>
    </row>
    <row r="672" spans="1:36" s="3" customFormat="1" x14ac:dyDescent="0.2">
      <c r="A672" s="3" t="str">
        <f>IF(Line[DWG File Name]="","",Line[DWG File Name])</f>
        <v/>
      </c>
      <c r="B672" s="3" t="str">
        <f>IF(Line[DWG Layer Name]="","",Line[DWG Layer Name])</f>
        <v/>
      </c>
      <c r="C672" s="3" t="str">
        <f>IF(Line[DWG Handle]="","",Line[DWG Handle])</f>
        <v/>
      </c>
      <c r="D672" s="58" t="str">
        <f>IF(Line[Approx Centroid X]="","",Line[Approx Centroid X])</f>
        <v/>
      </c>
      <c r="E672" s="58" t="str">
        <f>IF(Line[Approx Centroid Y]="","",Line[Approx Centroid Y])</f>
        <v/>
      </c>
      <c r="F672" s="3" t="str">
        <f>IF(Line[Replacement Asset]="","",Line[Replacement Asset])</f>
        <v/>
      </c>
      <c r="G672" s="3" t="str">
        <f>IF(Line[Asset ID]="","",UPPER(Line[Asset ID]))</f>
        <v/>
      </c>
      <c r="H672" s="3" t="str">
        <f>IF(Line[Asset Group]="","",VLOOKUP(Line[Asset Group],asset_grp_line,4,FALSE))</f>
        <v/>
      </c>
      <c r="I672" s="3" t="str">
        <f>IF(Line[Asset Group]="","",VLOOKUP(Line[Asset Group],asset_grp_line,2,FALSE))</f>
        <v/>
      </c>
      <c r="J672" s="3" t="str">
        <f>IF(Line[Asset Group]="","",VLOOKUP(Line[Asset Group],asset_grp_line,3,FALSE))</f>
        <v/>
      </c>
      <c r="K672" s="3" t="str">
        <f>IF(Line[Asset Group]="","",VLOOKUP(Line[Asset Type],type_master_list,2,FALSE))</f>
        <v/>
      </c>
      <c r="L672" s="3" t="str">
        <f>IF(Line[Asset Name]="","",PROPER(Line[Asset Name]))</f>
        <v/>
      </c>
      <c r="M672" s="11" t="str">
        <f>IF(Line[Install Date]="","",(Line[Install Date]))</f>
        <v/>
      </c>
      <c r="N672" s="3" t="str">
        <f>IF(Line[Note]="","",PROPER(Line[Note]))</f>
        <v/>
      </c>
      <c r="O672" s="3" t="str">
        <f>IF(Line[Resource Consent Number]="","",UPPER(Line[Resource Consent Number]))</f>
        <v/>
      </c>
      <c r="P672" s="53" t="str">
        <f>IF(Line[Asset Unit Cost]="","",Line[Asset Unit Cost])</f>
        <v/>
      </c>
      <c r="Q672" s="3" t="str">
        <f>IF(Line[Added By]="","",UPPER(Line[Added By]))</f>
        <v/>
      </c>
      <c r="R672" s="11" t="str">
        <f>IF(Line[Added Date]="","",(Line[Added Date]))</f>
        <v/>
      </c>
      <c r="S672" s="3" t="str">
        <f>IF(Line[Z COORD]="","",PROPER(Line[Z COORD]))</f>
        <v/>
      </c>
      <c r="T672" s="3" t="str">
        <f>IF(Line[Asset Description]="","",PROPER(Line[Asset Description]))</f>
        <v/>
      </c>
      <c r="U672" s="3" t="str">
        <f>IF(Line[Asset Group]="","",VLOOKUP(Line[Wall SubType],subdom_master_gdb,2,FALSE))</f>
        <v/>
      </c>
      <c r="V672" s="3" t="str">
        <f>IF(Line[Asset Group]="","",VLOOKUP(Line[Material],material_master,2,FALSE))</f>
        <v/>
      </c>
      <c r="W672" s="3" t="str">
        <f>IF(Line[Height m]="","",Line[Height m])</f>
        <v/>
      </c>
      <c r="X672" s="3" t="str">
        <f>IF(Line[Length m]="","",Line[Length m])</f>
        <v/>
      </c>
      <c r="Y672" s="3" t="str">
        <f>IF(Line[Width m]="","",Line[Width m])</f>
        <v/>
      </c>
      <c r="Z672" s="3" t="str">
        <f>IF(Line[Asset Group]="","",VLOOKUP(Line[Purpose],f_g_function,2,FALSE))</f>
        <v/>
      </c>
      <c r="AA672" s="3" t="str">
        <f>IF(Line[Asset Group]="","",VLOOKUP(Line[Post Material],material_master,2,FALSE))</f>
        <v/>
      </c>
      <c r="AB672" s="3" t="str">
        <f>IF(Line[Pipe Diameter mm]="","",Line[Pipe Diameter mm])</f>
        <v/>
      </c>
      <c r="AC672" s="3" t="str">
        <f>IF(Line[Asset Group]="","",VLOOKUP(Line[Pipe Material],irrigation_pipe_material,2,FALSE))</f>
        <v/>
      </c>
      <c r="AD672" s="3" t="str">
        <f>IF(Line[Asset Group]="","",VLOOKUP(Line[System],irrigation_system,2,FALSE))</f>
        <v/>
      </c>
      <c r="AE672" s="3" t="str">
        <f>IF(Line[Asset Group]="","",VLOOKUP(Line[Status],irrigation_status,2,FALSE))</f>
        <v/>
      </c>
      <c r="AF672" s="3" t="str">
        <f>IF(Line[Asset Group]="","",VLOOKUP(Line[Surface],subdom_master_gdb,2,FALSE))</f>
        <v/>
      </c>
      <c r="AG672" s="3" t="str">
        <f>IF(Line[Surface Layer Depth mm]="","",Line[Surface Layer Depth mm])</f>
        <v/>
      </c>
      <c r="AH672" s="3" t="str">
        <f>IF(Line[Av Width m]="","",Line[Av Width m])</f>
        <v/>
      </c>
      <c r="AI672" s="3" t="str">
        <f>IF(Line[Asset Group]="","",VLOOKUP(Line[Cycle],yes_no,2,FALSE))</f>
        <v/>
      </c>
      <c r="AJ672" s="3" t="str">
        <f>IF(Line[Asset Group]="","",VLOOKUP(Line[Species],hedge_species,2,FALSE))</f>
        <v/>
      </c>
    </row>
    <row r="673" spans="1:36" s="3" customFormat="1" x14ac:dyDescent="0.2">
      <c r="A673" s="3" t="str">
        <f>IF(Line[DWG File Name]="","",Line[DWG File Name])</f>
        <v/>
      </c>
      <c r="B673" s="3" t="str">
        <f>IF(Line[DWG Layer Name]="","",Line[DWG Layer Name])</f>
        <v/>
      </c>
      <c r="C673" s="3" t="str">
        <f>IF(Line[DWG Handle]="","",Line[DWG Handle])</f>
        <v/>
      </c>
      <c r="D673" s="58" t="str">
        <f>IF(Line[Approx Centroid X]="","",Line[Approx Centroid X])</f>
        <v/>
      </c>
      <c r="E673" s="58" t="str">
        <f>IF(Line[Approx Centroid Y]="","",Line[Approx Centroid Y])</f>
        <v/>
      </c>
      <c r="F673" s="3" t="str">
        <f>IF(Line[Replacement Asset]="","",Line[Replacement Asset])</f>
        <v/>
      </c>
      <c r="G673" s="3" t="str">
        <f>IF(Line[Asset ID]="","",UPPER(Line[Asset ID]))</f>
        <v/>
      </c>
      <c r="H673" s="3" t="str">
        <f>IF(Line[Asset Group]="","",VLOOKUP(Line[Asset Group],asset_grp_line,4,FALSE))</f>
        <v/>
      </c>
      <c r="I673" s="3" t="str">
        <f>IF(Line[Asset Group]="","",VLOOKUP(Line[Asset Group],asset_grp_line,2,FALSE))</f>
        <v/>
      </c>
      <c r="J673" s="3" t="str">
        <f>IF(Line[Asset Group]="","",VLOOKUP(Line[Asset Group],asset_grp_line,3,FALSE))</f>
        <v/>
      </c>
      <c r="K673" s="3" t="str">
        <f>IF(Line[Asset Group]="","",VLOOKUP(Line[Asset Type],type_master_list,2,FALSE))</f>
        <v/>
      </c>
      <c r="L673" s="3" t="str">
        <f>IF(Line[Asset Name]="","",PROPER(Line[Asset Name]))</f>
        <v/>
      </c>
      <c r="M673" s="11" t="str">
        <f>IF(Line[Install Date]="","",(Line[Install Date]))</f>
        <v/>
      </c>
      <c r="N673" s="3" t="str">
        <f>IF(Line[Note]="","",PROPER(Line[Note]))</f>
        <v/>
      </c>
      <c r="O673" s="3" t="str">
        <f>IF(Line[Resource Consent Number]="","",UPPER(Line[Resource Consent Number]))</f>
        <v/>
      </c>
      <c r="P673" s="53" t="str">
        <f>IF(Line[Asset Unit Cost]="","",Line[Asset Unit Cost])</f>
        <v/>
      </c>
      <c r="Q673" s="3" t="str">
        <f>IF(Line[Added By]="","",UPPER(Line[Added By]))</f>
        <v/>
      </c>
      <c r="R673" s="11" t="str">
        <f>IF(Line[Added Date]="","",(Line[Added Date]))</f>
        <v/>
      </c>
      <c r="S673" s="3" t="str">
        <f>IF(Line[Z COORD]="","",PROPER(Line[Z COORD]))</f>
        <v/>
      </c>
      <c r="T673" s="3" t="str">
        <f>IF(Line[Asset Description]="","",PROPER(Line[Asset Description]))</f>
        <v/>
      </c>
      <c r="U673" s="3" t="str">
        <f>IF(Line[Asset Group]="","",VLOOKUP(Line[Wall SubType],subdom_master_gdb,2,FALSE))</f>
        <v/>
      </c>
      <c r="V673" s="3" t="str">
        <f>IF(Line[Asset Group]="","",VLOOKUP(Line[Material],material_master,2,FALSE))</f>
        <v/>
      </c>
      <c r="W673" s="3" t="str">
        <f>IF(Line[Height m]="","",Line[Height m])</f>
        <v/>
      </c>
      <c r="X673" s="3" t="str">
        <f>IF(Line[Length m]="","",Line[Length m])</f>
        <v/>
      </c>
      <c r="Y673" s="3" t="str">
        <f>IF(Line[Width m]="","",Line[Width m])</f>
        <v/>
      </c>
      <c r="Z673" s="3" t="str">
        <f>IF(Line[Asset Group]="","",VLOOKUP(Line[Purpose],f_g_function,2,FALSE))</f>
        <v/>
      </c>
      <c r="AA673" s="3" t="str">
        <f>IF(Line[Asset Group]="","",VLOOKUP(Line[Post Material],material_master,2,FALSE))</f>
        <v/>
      </c>
      <c r="AB673" s="3" t="str">
        <f>IF(Line[Pipe Diameter mm]="","",Line[Pipe Diameter mm])</f>
        <v/>
      </c>
      <c r="AC673" s="3" t="str">
        <f>IF(Line[Asset Group]="","",VLOOKUP(Line[Pipe Material],irrigation_pipe_material,2,FALSE))</f>
        <v/>
      </c>
      <c r="AD673" s="3" t="str">
        <f>IF(Line[Asset Group]="","",VLOOKUP(Line[System],irrigation_system,2,FALSE))</f>
        <v/>
      </c>
      <c r="AE673" s="3" t="str">
        <f>IF(Line[Asset Group]="","",VLOOKUP(Line[Status],irrigation_status,2,FALSE))</f>
        <v/>
      </c>
      <c r="AF673" s="3" t="str">
        <f>IF(Line[Asset Group]="","",VLOOKUP(Line[Surface],subdom_master_gdb,2,FALSE))</f>
        <v/>
      </c>
      <c r="AG673" s="3" t="str">
        <f>IF(Line[Surface Layer Depth mm]="","",Line[Surface Layer Depth mm])</f>
        <v/>
      </c>
      <c r="AH673" s="3" t="str">
        <f>IF(Line[Av Width m]="","",Line[Av Width m])</f>
        <v/>
      </c>
      <c r="AI673" s="3" t="str">
        <f>IF(Line[Asset Group]="","",VLOOKUP(Line[Cycle],yes_no,2,FALSE))</f>
        <v/>
      </c>
      <c r="AJ673" s="3" t="str">
        <f>IF(Line[Asset Group]="","",VLOOKUP(Line[Species],hedge_species,2,FALSE))</f>
        <v/>
      </c>
    </row>
    <row r="674" spans="1:36" s="3" customFormat="1" x14ac:dyDescent="0.2">
      <c r="A674" s="3" t="str">
        <f>IF(Line[DWG File Name]="","",Line[DWG File Name])</f>
        <v/>
      </c>
      <c r="B674" s="3" t="str">
        <f>IF(Line[DWG Layer Name]="","",Line[DWG Layer Name])</f>
        <v/>
      </c>
      <c r="C674" s="3" t="str">
        <f>IF(Line[DWG Handle]="","",Line[DWG Handle])</f>
        <v/>
      </c>
      <c r="D674" s="58" t="str">
        <f>IF(Line[Approx Centroid X]="","",Line[Approx Centroid X])</f>
        <v/>
      </c>
      <c r="E674" s="58" t="str">
        <f>IF(Line[Approx Centroid Y]="","",Line[Approx Centroid Y])</f>
        <v/>
      </c>
      <c r="F674" s="3" t="str">
        <f>IF(Line[Replacement Asset]="","",Line[Replacement Asset])</f>
        <v/>
      </c>
      <c r="G674" s="3" t="str">
        <f>IF(Line[Asset ID]="","",UPPER(Line[Asset ID]))</f>
        <v/>
      </c>
      <c r="H674" s="3" t="str">
        <f>IF(Line[Asset Group]="","",VLOOKUP(Line[Asset Group],asset_grp_line,4,FALSE))</f>
        <v/>
      </c>
      <c r="I674" s="3" t="str">
        <f>IF(Line[Asset Group]="","",VLOOKUP(Line[Asset Group],asset_grp_line,2,FALSE))</f>
        <v/>
      </c>
      <c r="J674" s="3" t="str">
        <f>IF(Line[Asset Group]="","",VLOOKUP(Line[Asset Group],asset_grp_line,3,FALSE))</f>
        <v/>
      </c>
      <c r="K674" s="3" t="str">
        <f>IF(Line[Asset Group]="","",VLOOKUP(Line[Asset Type],type_master_list,2,FALSE))</f>
        <v/>
      </c>
      <c r="L674" s="3" t="str">
        <f>IF(Line[Asset Name]="","",PROPER(Line[Asset Name]))</f>
        <v/>
      </c>
      <c r="M674" s="11" t="str">
        <f>IF(Line[Install Date]="","",(Line[Install Date]))</f>
        <v/>
      </c>
      <c r="N674" s="3" t="str">
        <f>IF(Line[Note]="","",PROPER(Line[Note]))</f>
        <v/>
      </c>
      <c r="O674" s="3" t="str">
        <f>IF(Line[Resource Consent Number]="","",UPPER(Line[Resource Consent Number]))</f>
        <v/>
      </c>
      <c r="P674" s="53" t="str">
        <f>IF(Line[Asset Unit Cost]="","",Line[Asset Unit Cost])</f>
        <v/>
      </c>
      <c r="Q674" s="3" t="str">
        <f>IF(Line[Added By]="","",UPPER(Line[Added By]))</f>
        <v/>
      </c>
      <c r="R674" s="11" t="str">
        <f>IF(Line[Added Date]="","",(Line[Added Date]))</f>
        <v/>
      </c>
      <c r="S674" s="3" t="str">
        <f>IF(Line[Z COORD]="","",PROPER(Line[Z COORD]))</f>
        <v/>
      </c>
      <c r="T674" s="3" t="str">
        <f>IF(Line[Asset Description]="","",PROPER(Line[Asset Description]))</f>
        <v/>
      </c>
      <c r="U674" s="3" t="str">
        <f>IF(Line[Asset Group]="","",VLOOKUP(Line[Wall SubType],subdom_master_gdb,2,FALSE))</f>
        <v/>
      </c>
      <c r="V674" s="3" t="str">
        <f>IF(Line[Asset Group]="","",VLOOKUP(Line[Material],material_master,2,FALSE))</f>
        <v/>
      </c>
      <c r="W674" s="3" t="str">
        <f>IF(Line[Height m]="","",Line[Height m])</f>
        <v/>
      </c>
      <c r="X674" s="3" t="str">
        <f>IF(Line[Length m]="","",Line[Length m])</f>
        <v/>
      </c>
      <c r="Y674" s="3" t="str">
        <f>IF(Line[Width m]="","",Line[Width m])</f>
        <v/>
      </c>
      <c r="Z674" s="3" t="str">
        <f>IF(Line[Asset Group]="","",VLOOKUP(Line[Purpose],f_g_function,2,FALSE))</f>
        <v/>
      </c>
      <c r="AA674" s="3" t="str">
        <f>IF(Line[Asset Group]="","",VLOOKUP(Line[Post Material],material_master,2,FALSE))</f>
        <v/>
      </c>
      <c r="AB674" s="3" t="str">
        <f>IF(Line[Pipe Diameter mm]="","",Line[Pipe Diameter mm])</f>
        <v/>
      </c>
      <c r="AC674" s="3" t="str">
        <f>IF(Line[Asset Group]="","",VLOOKUP(Line[Pipe Material],irrigation_pipe_material,2,FALSE))</f>
        <v/>
      </c>
      <c r="AD674" s="3" t="str">
        <f>IF(Line[Asset Group]="","",VLOOKUP(Line[System],irrigation_system,2,FALSE))</f>
        <v/>
      </c>
      <c r="AE674" s="3" t="str">
        <f>IF(Line[Asset Group]="","",VLOOKUP(Line[Status],irrigation_status,2,FALSE))</f>
        <v/>
      </c>
      <c r="AF674" s="3" t="str">
        <f>IF(Line[Asset Group]="","",VLOOKUP(Line[Surface],subdom_master_gdb,2,FALSE))</f>
        <v/>
      </c>
      <c r="AG674" s="3" t="str">
        <f>IF(Line[Surface Layer Depth mm]="","",Line[Surface Layer Depth mm])</f>
        <v/>
      </c>
      <c r="AH674" s="3" t="str">
        <f>IF(Line[Av Width m]="","",Line[Av Width m])</f>
        <v/>
      </c>
      <c r="AI674" s="3" t="str">
        <f>IF(Line[Asset Group]="","",VLOOKUP(Line[Cycle],yes_no,2,FALSE))</f>
        <v/>
      </c>
      <c r="AJ674" s="3" t="str">
        <f>IF(Line[Asset Group]="","",VLOOKUP(Line[Species],hedge_species,2,FALSE))</f>
        <v/>
      </c>
    </row>
    <row r="675" spans="1:36" s="3" customFormat="1" x14ac:dyDescent="0.2">
      <c r="A675" s="3" t="str">
        <f>IF(Line[DWG File Name]="","",Line[DWG File Name])</f>
        <v/>
      </c>
      <c r="B675" s="3" t="str">
        <f>IF(Line[DWG Layer Name]="","",Line[DWG Layer Name])</f>
        <v/>
      </c>
      <c r="C675" s="3" t="str">
        <f>IF(Line[DWG Handle]="","",Line[DWG Handle])</f>
        <v/>
      </c>
      <c r="D675" s="58" t="str">
        <f>IF(Line[Approx Centroid X]="","",Line[Approx Centroid X])</f>
        <v/>
      </c>
      <c r="E675" s="58" t="str">
        <f>IF(Line[Approx Centroid Y]="","",Line[Approx Centroid Y])</f>
        <v/>
      </c>
      <c r="F675" s="3" t="str">
        <f>IF(Line[Replacement Asset]="","",Line[Replacement Asset])</f>
        <v/>
      </c>
      <c r="G675" s="3" t="str">
        <f>IF(Line[Asset ID]="","",UPPER(Line[Asset ID]))</f>
        <v/>
      </c>
      <c r="H675" s="3" t="str">
        <f>IF(Line[Asset Group]="","",VLOOKUP(Line[Asset Group],asset_grp_line,4,FALSE))</f>
        <v/>
      </c>
      <c r="I675" s="3" t="str">
        <f>IF(Line[Asset Group]="","",VLOOKUP(Line[Asset Group],asset_grp_line,2,FALSE))</f>
        <v/>
      </c>
      <c r="J675" s="3" t="str">
        <f>IF(Line[Asset Group]="","",VLOOKUP(Line[Asset Group],asset_grp_line,3,FALSE))</f>
        <v/>
      </c>
      <c r="K675" s="3" t="str">
        <f>IF(Line[Asset Group]="","",VLOOKUP(Line[Asset Type],type_master_list,2,FALSE))</f>
        <v/>
      </c>
      <c r="L675" s="3" t="str">
        <f>IF(Line[Asset Name]="","",PROPER(Line[Asset Name]))</f>
        <v/>
      </c>
      <c r="M675" s="11" t="str">
        <f>IF(Line[Install Date]="","",(Line[Install Date]))</f>
        <v/>
      </c>
      <c r="N675" s="3" t="str">
        <f>IF(Line[Note]="","",PROPER(Line[Note]))</f>
        <v/>
      </c>
      <c r="O675" s="3" t="str">
        <f>IF(Line[Resource Consent Number]="","",UPPER(Line[Resource Consent Number]))</f>
        <v/>
      </c>
      <c r="P675" s="53" t="str">
        <f>IF(Line[Asset Unit Cost]="","",Line[Asset Unit Cost])</f>
        <v/>
      </c>
      <c r="Q675" s="3" t="str">
        <f>IF(Line[Added By]="","",UPPER(Line[Added By]))</f>
        <v/>
      </c>
      <c r="R675" s="11" t="str">
        <f>IF(Line[Added Date]="","",(Line[Added Date]))</f>
        <v/>
      </c>
      <c r="S675" s="3" t="str">
        <f>IF(Line[Z COORD]="","",PROPER(Line[Z COORD]))</f>
        <v/>
      </c>
      <c r="T675" s="3" t="str">
        <f>IF(Line[Asset Description]="","",PROPER(Line[Asset Description]))</f>
        <v/>
      </c>
      <c r="U675" s="3" t="str">
        <f>IF(Line[Asset Group]="","",VLOOKUP(Line[Wall SubType],subdom_master_gdb,2,FALSE))</f>
        <v/>
      </c>
      <c r="V675" s="3" t="str">
        <f>IF(Line[Asset Group]="","",VLOOKUP(Line[Material],material_master,2,FALSE))</f>
        <v/>
      </c>
      <c r="W675" s="3" t="str">
        <f>IF(Line[Height m]="","",Line[Height m])</f>
        <v/>
      </c>
      <c r="X675" s="3" t="str">
        <f>IF(Line[Length m]="","",Line[Length m])</f>
        <v/>
      </c>
      <c r="Y675" s="3" t="str">
        <f>IF(Line[Width m]="","",Line[Width m])</f>
        <v/>
      </c>
      <c r="Z675" s="3" t="str">
        <f>IF(Line[Asset Group]="","",VLOOKUP(Line[Purpose],f_g_function,2,FALSE))</f>
        <v/>
      </c>
      <c r="AA675" s="3" t="str">
        <f>IF(Line[Asset Group]="","",VLOOKUP(Line[Post Material],material_master,2,FALSE))</f>
        <v/>
      </c>
      <c r="AB675" s="3" t="str">
        <f>IF(Line[Pipe Diameter mm]="","",Line[Pipe Diameter mm])</f>
        <v/>
      </c>
      <c r="AC675" s="3" t="str">
        <f>IF(Line[Asset Group]="","",VLOOKUP(Line[Pipe Material],irrigation_pipe_material,2,FALSE))</f>
        <v/>
      </c>
      <c r="AD675" s="3" t="str">
        <f>IF(Line[Asset Group]="","",VLOOKUP(Line[System],irrigation_system,2,FALSE))</f>
        <v/>
      </c>
      <c r="AE675" s="3" t="str">
        <f>IF(Line[Asset Group]="","",VLOOKUP(Line[Status],irrigation_status,2,FALSE))</f>
        <v/>
      </c>
      <c r="AF675" s="3" t="str">
        <f>IF(Line[Asset Group]="","",VLOOKUP(Line[Surface],subdom_master_gdb,2,FALSE))</f>
        <v/>
      </c>
      <c r="AG675" s="3" t="str">
        <f>IF(Line[Surface Layer Depth mm]="","",Line[Surface Layer Depth mm])</f>
        <v/>
      </c>
      <c r="AH675" s="3" t="str">
        <f>IF(Line[Av Width m]="","",Line[Av Width m])</f>
        <v/>
      </c>
      <c r="AI675" s="3" t="str">
        <f>IF(Line[Asset Group]="","",VLOOKUP(Line[Cycle],yes_no,2,FALSE))</f>
        <v/>
      </c>
      <c r="AJ675" s="3" t="str">
        <f>IF(Line[Asset Group]="","",VLOOKUP(Line[Species],hedge_species,2,FALSE))</f>
        <v/>
      </c>
    </row>
    <row r="676" spans="1:36" s="3" customFormat="1" x14ac:dyDescent="0.2">
      <c r="A676" s="3" t="str">
        <f>IF(Line[DWG File Name]="","",Line[DWG File Name])</f>
        <v/>
      </c>
      <c r="B676" s="3" t="str">
        <f>IF(Line[DWG Layer Name]="","",Line[DWG Layer Name])</f>
        <v/>
      </c>
      <c r="C676" s="3" t="str">
        <f>IF(Line[DWG Handle]="","",Line[DWG Handle])</f>
        <v/>
      </c>
      <c r="D676" s="58" t="str">
        <f>IF(Line[Approx Centroid X]="","",Line[Approx Centroid X])</f>
        <v/>
      </c>
      <c r="E676" s="58" t="str">
        <f>IF(Line[Approx Centroid Y]="","",Line[Approx Centroid Y])</f>
        <v/>
      </c>
      <c r="F676" s="3" t="str">
        <f>IF(Line[Replacement Asset]="","",Line[Replacement Asset])</f>
        <v/>
      </c>
      <c r="G676" s="3" t="str">
        <f>IF(Line[Asset ID]="","",UPPER(Line[Asset ID]))</f>
        <v/>
      </c>
      <c r="H676" s="3" t="str">
        <f>IF(Line[Asset Group]="","",VLOOKUP(Line[Asset Group],asset_grp_line,4,FALSE))</f>
        <v/>
      </c>
      <c r="I676" s="3" t="str">
        <f>IF(Line[Asset Group]="","",VLOOKUP(Line[Asset Group],asset_grp_line,2,FALSE))</f>
        <v/>
      </c>
      <c r="J676" s="3" t="str">
        <f>IF(Line[Asset Group]="","",VLOOKUP(Line[Asset Group],asset_grp_line,3,FALSE))</f>
        <v/>
      </c>
      <c r="K676" s="3" t="str">
        <f>IF(Line[Asset Group]="","",VLOOKUP(Line[Asset Type],type_master_list,2,FALSE))</f>
        <v/>
      </c>
      <c r="L676" s="3" t="str">
        <f>IF(Line[Asset Name]="","",PROPER(Line[Asset Name]))</f>
        <v/>
      </c>
      <c r="M676" s="11" t="str">
        <f>IF(Line[Install Date]="","",(Line[Install Date]))</f>
        <v/>
      </c>
      <c r="N676" s="3" t="str">
        <f>IF(Line[Note]="","",PROPER(Line[Note]))</f>
        <v/>
      </c>
      <c r="O676" s="3" t="str">
        <f>IF(Line[Resource Consent Number]="","",UPPER(Line[Resource Consent Number]))</f>
        <v/>
      </c>
      <c r="P676" s="53" t="str">
        <f>IF(Line[Asset Unit Cost]="","",Line[Asset Unit Cost])</f>
        <v/>
      </c>
      <c r="Q676" s="3" t="str">
        <f>IF(Line[Added By]="","",UPPER(Line[Added By]))</f>
        <v/>
      </c>
      <c r="R676" s="11" t="str">
        <f>IF(Line[Added Date]="","",(Line[Added Date]))</f>
        <v/>
      </c>
      <c r="S676" s="3" t="str">
        <f>IF(Line[Z COORD]="","",PROPER(Line[Z COORD]))</f>
        <v/>
      </c>
      <c r="T676" s="3" t="str">
        <f>IF(Line[Asset Description]="","",PROPER(Line[Asset Description]))</f>
        <v/>
      </c>
      <c r="U676" s="3" t="str">
        <f>IF(Line[Asset Group]="","",VLOOKUP(Line[Wall SubType],subdom_master_gdb,2,FALSE))</f>
        <v/>
      </c>
      <c r="V676" s="3" t="str">
        <f>IF(Line[Asset Group]="","",VLOOKUP(Line[Material],material_master,2,FALSE))</f>
        <v/>
      </c>
      <c r="W676" s="3" t="str">
        <f>IF(Line[Height m]="","",Line[Height m])</f>
        <v/>
      </c>
      <c r="X676" s="3" t="str">
        <f>IF(Line[Length m]="","",Line[Length m])</f>
        <v/>
      </c>
      <c r="Y676" s="3" t="str">
        <f>IF(Line[Width m]="","",Line[Width m])</f>
        <v/>
      </c>
      <c r="Z676" s="3" t="str">
        <f>IF(Line[Asset Group]="","",VLOOKUP(Line[Purpose],f_g_function,2,FALSE))</f>
        <v/>
      </c>
      <c r="AA676" s="3" t="str">
        <f>IF(Line[Asset Group]="","",VLOOKUP(Line[Post Material],material_master,2,FALSE))</f>
        <v/>
      </c>
      <c r="AB676" s="3" t="str">
        <f>IF(Line[Pipe Diameter mm]="","",Line[Pipe Diameter mm])</f>
        <v/>
      </c>
      <c r="AC676" s="3" t="str">
        <f>IF(Line[Asset Group]="","",VLOOKUP(Line[Pipe Material],irrigation_pipe_material,2,FALSE))</f>
        <v/>
      </c>
      <c r="AD676" s="3" t="str">
        <f>IF(Line[Asset Group]="","",VLOOKUP(Line[System],irrigation_system,2,FALSE))</f>
        <v/>
      </c>
      <c r="AE676" s="3" t="str">
        <f>IF(Line[Asset Group]="","",VLOOKUP(Line[Status],irrigation_status,2,FALSE))</f>
        <v/>
      </c>
      <c r="AF676" s="3" t="str">
        <f>IF(Line[Asset Group]="","",VLOOKUP(Line[Surface],subdom_master_gdb,2,FALSE))</f>
        <v/>
      </c>
      <c r="AG676" s="3" t="str">
        <f>IF(Line[Surface Layer Depth mm]="","",Line[Surface Layer Depth mm])</f>
        <v/>
      </c>
      <c r="AH676" s="3" t="str">
        <f>IF(Line[Av Width m]="","",Line[Av Width m])</f>
        <v/>
      </c>
      <c r="AI676" s="3" t="str">
        <f>IF(Line[Asset Group]="","",VLOOKUP(Line[Cycle],yes_no,2,FALSE))</f>
        <v/>
      </c>
      <c r="AJ676" s="3" t="str">
        <f>IF(Line[Asset Group]="","",VLOOKUP(Line[Species],hedge_species,2,FALSE))</f>
        <v/>
      </c>
    </row>
    <row r="677" spans="1:36" s="3" customFormat="1" x14ac:dyDescent="0.2">
      <c r="A677" s="3" t="str">
        <f>IF(Line[DWG File Name]="","",Line[DWG File Name])</f>
        <v/>
      </c>
      <c r="B677" s="3" t="str">
        <f>IF(Line[DWG Layer Name]="","",Line[DWG Layer Name])</f>
        <v/>
      </c>
      <c r="C677" s="3" t="str">
        <f>IF(Line[DWG Handle]="","",Line[DWG Handle])</f>
        <v/>
      </c>
      <c r="D677" s="58" t="str">
        <f>IF(Line[Approx Centroid X]="","",Line[Approx Centroid X])</f>
        <v/>
      </c>
      <c r="E677" s="58" t="str">
        <f>IF(Line[Approx Centroid Y]="","",Line[Approx Centroid Y])</f>
        <v/>
      </c>
      <c r="F677" s="3" t="str">
        <f>IF(Line[Replacement Asset]="","",Line[Replacement Asset])</f>
        <v/>
      </c>
      <c r="G677" s="3" t="str">
        <f>IF(Line[Asset ID]="","",UPPER(Line[Asset ID]))</f>
        <v/>
      </c>
      <c r="H677" s="3" t="str">
        <f>IF(Line[Asset Group]="","",VLOOKUP(Line[Asset Group],asset_grp_line,4,FALSE))</f>
        <v/>
      </c>
      <c r="I677" s="3" t="str">
        <f>IF(Line[Asset Group]="","",VLOOKUP(Line[Asset Group],asset_grp_line,2,FALSE))</f>
        <v/>
      </c>
      <c r="J677" s="3" t="str">
        <f>IF(Line[Asset Group]="","",VLOOKUP(Line[Asset Group],asset_grp_line,3,FALSE))</f>
        <v/>
      </c>
      <c r="K677" s="3" t="str">
        <f>IF(Line[Asset Group]="","",VLOOKUP(Line[Asset Type],type_master_list,2,FALSE))</f>
        <v/>
      </c>
      <c r="L677" s="3" t="str">
        <f>IF(Line[Asset Name]="","",PROPER(Line[Asset Name]))</f>
        <v/>
      </c>
      <c r="M677" s="11" t="str">
        <f>IF(Line[Install Date]="","",(Line[Install Date]))</f>
        <v/>
      </c>
      <c r="N677" s="3" t="str">
        <f>IF(Line[Note]="","",PROPER(Line[Note]))</f>
        <v/>
      </c>
      <c r="O677" s="3" t="str">
        <f>IF(Line[Resource Consent Number]="","",UPPER(Line[Resource Consent Number]))</f>
        <v/>
      </c>
      <c r="P677" s="53" t="str">
        <f>IF(Line[Asset Unit Cost]="","",Line[Asset Unit Cost])</f>
        <v/>
      </c>
      <c r="Q677" s="3" t="str">
        <f>IF(Line[Added By]="","",UPPER(Line[Added By]))</f>
        <v/>
      </c>
      <c r="R677" s="11" t="str">
        <f>IF(Line[Added Date]="","",(Line[Added Date]))</f>
        <v/>
      </c>
      <c r="S677" s="3" t="str">
        <f>IF(Line[Z COORD]="","",PROPER(Line[Z COORD]))</f>
        <v/>
      </c>
      <c r="T677" s="3" t="str">
        <f>IF(Line[Asset Description]="","",PROPER(Line[Asset Description]))</f>
        <v/>
      </c>
      <c r="U677" s="3" t="str">
        <f>IF(Line[Asset Group]="","",VLOOKUP(Line[Wall SubType],subdom_master_gdb,2,FALSE))</f>
        <v/>
      </c>
      <c r="V677" s="3" t="str">
        <f>IF(Line[Asset Group]="","",VLOOKUP(Line[Material],material_master,2,FALSE))</f>
        <v/>
      </c>
      <c r="W677" s="3" t="str">
        <f>IF(Line[Height m]="","",Line[Height m])</f>
        <v/>
      </c>
      <c r="X677" s="3" t="str">
        <f>IF(Line[Length m]="","",Line[Length m])</f>
        <v/>
      </c>
      <c r="Y677" s="3" t="str">
        <f>IF(Line[Width m]="","",Line[Width m])</f>
        <v/>
      </c>
      <c r="Z677" s="3" t="str">
        <f>IF(Line[Asset Group]="","",VLOOKUP(Line[Purpose],f_g_function,2,FALSE))</f>
        <v/>
      </c>
      <c r="AA677" s="3" t="str">
        <f>IF(Line[Asset Group]="","",VLOOKUP(Line[Post Material],material_master,2,FALSE))</f>
        <v/>
      </c>
      <c r="AB677" s="3" t="str">
        <f>IF(Line[Pipe Diameter mm]="","",Line[Pipe Diameter mm])</f>
        <v/>
      </c>
      <c r="AC677" s="3" t="str">
        <f>IF(Line[Asset Group]="","",VLOOKUP(Line[Pipe Material],irrigation_pipe_material,2,FALSE))</f>
        <v/>
      </c>
      <c r="AD677" s="3" t="str">
        <f>IF(Line[Asset Group]="","",VLOOKUP(Line[System],irrigation_system,2,FALSE))</f>
        <v/>
      </c>
      <c r="AE677" s="3" t="str">
        <f>IF(Line[Asset Group]="","",VLOOKUP(Line[Status],irrigation_status,2,FALSE))</f>
        <v/>
      </c>
      <c r="AF677" s="3" t="str">
        <f>IF(Line[Asset Group]="","",VLOOKUP(Line[Surface],subdom_master_gdb,2,FALSE))</f>
        <v/>
      </c>
      <c r="AG677" s="3" t="str">
        <f>IF(Line[Surface Layer Depth mm]="","",Line[Surface Layer Depth mm])</f>
        <v/>
      </c>
      <c r="AH677" s="3" t="str">
        <f>IF(Line[Av Width m]="","",Line[Av Width m])</f>
        <v/>
      </c>
      <c r="AI677" s="3" t="str">
        <f>IF(Line[Asset Group]="","",VLOOKUP(Line[Cycle],yes_no,2,FALSE))</f>
        <v/>
      </c>
      <c r="AJ677" s="3" t="str">
        <f>IF(Line[Asset Group]="","",VLOOKUP(Line[Species],hedge_species,2,FALSE))</f>
        <v/>
      </c>
    </row>
    <row r="678" spans="1:36" s="3" customFormat="1" x14ac:dyDescent="0.2">
      <c r="A678" s="3" t="str">
        <f>IF(Line[DWG File Name]="","",Line[DWG File Name])</f>
        <v/>
      </c>
      <c r="B678" s="3" t="str">
        <f>IF(Line[DWG Layer Name]="","",Line[DWG Layer Name])</f>
        <v/>
      </c>
      <c r="C678" s="3" t="str">
        <f>IF(Line[DWG Handle]="","",Line[DWG Handle])</f>
        <v/>
      </c>
      <c r="D678" s="58" t="str">
        <f>IF(Line[Approx Centroid X]="","",Line[Approx Centroid X])</f>
        <v/>
      </c>
      <c r="E678" s="58" t="str">
        <f>IF(Line[Approx Centroid Y]="","",Line[Approx Centroid Y])</f>
        <v/>
      </c>
      <c r="F678" s="3" t="str">
        <f>IF(Line[Replacement Asset]="","",Line[Replacement Asset])</f>
        <v/>
      </c>
      <c r="G678" s="3" t="str">
        <f>IF(Line[Asset ID]="","",UPPER(Line[Asset ID]))</f>
        <v/>
      </c>
      <c r="H678" s="3" t="str">
        <f>IF(Line[Asset Group]="","",VLOOKUP(Line[Asset Group],asset_grp_line,4,FALSE))</f>
        <v/>
      </c>
      <c r="I678" s="3" t="str">
        <f>IF(Line[Asset Group]="","",VLOOKUP(Line[Asset Group],asset_grp_line,2,FALSE))</f>
        <v/>
      </c>
      <c r="J678" s="3" t="str">
        <f>IF(Line[Asset Group]="","",VLOOKUP(Line[Asset Group],asset_grp_line,3,FALSE))</f>
        <v/>
      </c>
      <c r="K678" s="3" t="str">
        <f>IF(Line[Asset Group]="","",VLOOKUP(Line[Asset Type],type_master_list,2,FALSE))</f>
        <v/>
      </c>
      <c r="L678" s="3" t="str">
        <f>IF(Line[Asset Name]="","",PROPER(Line[Asset Name]))</f>
        <v/>
      </c>
      <c r="M678" s="11" t="str">
        <f>IF(Line[Install Date]="","",(Line[Install Date]))</f>
        <v/>
      </c>
      <c r="N678" s="3" t="str">
        <f>IF(Line[Note]="","",PROPER(Line[Note]))</f>
        <v/>
      </c>
      <c r="O678" s="3" t="str">
        <f>IF(Line[Resource Consent Number]="","",UPPER(Line[Resource Consent Number]))</f>
        <v/>
      </c>
      <c r="P678" s="53" t="str">
        <f>IF(Line[Asset Unit Cost]="","",Line[Asset Unit Cost])</f>
        <v/>
      </c>
      <c r="Q678" s="3" t="str">
        <f>IF(Line[Added By]="","",UPPER(Line[Added By]))</f>
        <v/>
      </c>
      <c r="R678" s="11" t="str">
        <f>IF(Line[Added Date]="","",(Line[Added Date]))</f>
        <v/>
      </c>
      <c r="S678" s="3" t="str">
        <f>IF(Line[Z COORD]="","",PROPER(Line[Z COORD]))</f>
        <v/>
      </c>
      <c r="T678" s="3" t="str">
        <f>IF(Line[Asset Description]="","",PROPER(Line[Asset Description]))</f>
        <v/>
      </c>
      <c r="U678" s="3" t="str">
        <f>IF(Line[Asset Group]="","",VLOOKUP(Line[Wall SubType],subdom_master_gdb,2,FALSE))</f>
        <v/>
      </c>
      <c r="V678" s="3" t="str">
        <f>IF(Line[Asset Group]="","",VLOOKUP(Line[Material],material_master,2,FALSE))</f>
        <v/>
      </c>
      <c r="W678" s="3" t="str">
        <f>IF(Line[Height m]="","",Line[Height m])</f>
        <v/>
      </c>
      <c r="X678" s="3" t="str">
        <f>IF(Line[Length m]="","",Line[Length m])</f>
        <v/>
      </c>
      <c r="Y678" s="3" t="str">
        <f>IF(Line[Width m]="","",Line[Width m])</f>
        <v/>
      </c>
      <c r="Z678" s="3" t="str">
        <f>IF(Line[Asset Group]="","",VLOOKUP(Line[Purpose],f_g_function,2,FALSE))</f>
        <v/>
      </c>
      <c r="AA678" s="3" t="str">
        <f>IF(Line[Asset Group]="","",VLOOKUP(Line[Post Material],material_master,2,FALSE))</f>
        <v/>
      </c>
      <c r="AB678" s="3" t="str">
        <f>IF(Line[Pipe Diameter mm]="","",Line[Pipe Diameter mm])</f>
        <v/>
      </c>
      <c r="AC678" s="3" t="str">
        <f>IF(Line[Asset Group]="","",VLOOKUP(Line[Pipe Material],irrigation_pipe_material,2,FALSE))</f>
        <v/>
      </c>
      <c r="AD678" s="3" t="str">
        <f>IF(Line[Asset Group]="","",VLOOKUP(Line[System],irrigation_system,2,FALSE))</f>
        <v/>
      </c>
      <c r="AE678" s="3" t="str">
        <f>IF(Line[Asset Group]="","",VLOOKUP(Line[Status],irrigation_status,2,FALSE))</f>
        <v/>
      </c>
      <c r="AF678" s="3" t="str">
        <f>IF(Line[Asset Group]="","",VLOOKUP(Line[Surface],subdom_master_gdb,2,FALSE))</f>
        <v/>
      </c>
      <c r="AG678" s="3" t="str">
        <f>IF(Line[Surface Layer Depth mm]="","",Line[Surface Layer Depth mm])</f>
        <v/>
      </c>
      <c r="AH678" s="3" t="str">
        <f>IF(Line[Av Width m]="","",Line[Av Width m])</f>
        <v/>
      </c>
      <c r="AI678" s="3" t="str">
        <f>IF(Line[Asset Group]="","",VLOOKUP(Line[Cycle],yes_no,2,FALSE))</f>
        <v/>
      </c>
      <c r="AJ678" s="3" t="str">
        <f>IF(Line[Asset Group]="","",VLOOKUP(Line[Species],hedge_species,2,FALSE))</f>
        <v/>
      </c>
    </row>
    <row r="679" spans="1:36" s="3" customFormat="1" x14ac:dyDescent="0.2">
      <c r="A679" s="3" t="str">
        <f>IF(Line[DWG File Name]="","",Line[DWG File Name])</f>
        <v/>
      </c>
      <c r="B679" s="3" t="str">
        <f>IF(Line[DWG Layer Name]="","",Line[DWG Layer Name])</f>
        <v/>
      </c>
      <c r="C679" s="3" t="str">
        <f>IF(Line[DWG Handle]="","",Line[DWG Handle])</f>
        <v/>
      </c>
      <c r="D679" s="58" t="str">
        <f>IF(Line[Approx Centroid X]="","",Line[Approx Centroid X])</f>
        <v/>
      </c>
      <c r="E679" s="58" t="str">
        <f>IF(Line[Approx Centroid Y]="","",Line[Approx Centroid Y])</f>
        <v/>
      </c>
      <c r="F679" s="3" t="str">
        <f>IF(Line[Replacement Asset]="","",Line[Replacement Asset])</f>
        <v/>
      </c>
      <c r="G679" s="3" t="str">
        <f>IF(Line[Asset ID]="","",UPPER(Line[Asset ID]))</f>
        <v/>
      </c>
      <c r="H679" s="3" t="str">
        <f>IF(Line[Asset Group]="","",VLOOKUP(Line[Asset Group],asset_grp_line,4,FALSE))</f>
        <v/>
      </c>
      <c r="I679" s="3" t="str">
        <f>IF(Line[Asset Group]="","",VLOOKUP(Line[Asset Group],asset_grp_line,2,FALSE))</f>
        <v/>
      </c>
      <c r="J679" s="3" t="str">
        <f>IF(Line[Asset Group]="","",VLOOKUP(Line[Asset Group],asset_grp_line,3,FALSE))</f>
        <v/>
      </c>
      <c r="K679" s="3" t="str">
        <f>IF(Line[Asset Group]="","",VLOOKUP(Line[Asset Type],type_master_list,2,FALSE))</f>
        <v/>
      </c>
      <c r="L679" s="3" t="str">
        <f>IF(Line[Asset Name]="","",PROPER(Line[Asset Name]))</f>
        <v/>
      </c>
      <c r="M679" s="11" t="str">
        <f>IF(Line[Install Date]="","",(Line[Install Date]))</f>
        <v/>
      </c>
      <c r="N679" s="3" t="str">
        <f>IF(Line[Note]="","",PROPER(Line[Note]))</f>
        <v/>
      </c>
      <c r="O679" s="3" t="str">
        <f>IF(Line[Resource Consent Number]="","",UPPER(Line[Resource Consent Number]))</f>
        <v/>
      </c>
      <c r="P679" s="53" t="str">
        <f>IF(Line[Asset Unit Cost]="","",Line[Asset Unit Cost])</f>
        <v/>
      </c>
      <c r="Q679" s="3" t="str">
        <f>IF(Line[Added By]="","",UPPER(Line[Added By]))</f>
        <v/>
      </c>
      <c r="R679" s="11" t="str">
        <f>IF(Line[Added Date]="","",(Line[Added Date]))</f>
        <v/>
      </c>
      <c r="S679" s="3" t="str">
        <f>IF(Line[Z COORD]="","",PROPER(Line[Z COORD]))</f>
        <v/>
      </c>
      <c r="T679" s="3" t="str">
        <f>IF(Line[Asset Description]="","",PROPER(Line[Asset Description]))</f>
        <v/>
      </c>
      <c r="U679" s="3" t="str">
        <f>IF(Line[Asset Group]="","",VLOOKUP(Line[Wall SubType],subdom_master_gdb,2,FALSE))</f>
        <v/>
      </c>
      <c r="V679" s="3" t="str">
        <f>IF(Line[Asset Group]="","",VLOOKUP(Line[Material],material_master,2,FALSE))</f>
        <v/>
      </c>
      <c r="W679" s="3" t="str">
        <f>IF(Line[Height m]="","",Line[Height m])</f>
        <v/>
      </c>
      <c r="X679" s="3" t="str">
        <f>IF(Line[Length m]="","",Line[Length m])</f>
        <v/>
      </c>
      <c r="Y679" s="3" t="str">
        <f>IF(Line[Width m]="","",Line[Width m])</f>
        <v/>
      </c>
      <c r="Z679" s="3" t="str">
        <f>IF(Line[Asset Group]="","",VLOOKUP(Line[Purpose],f_g_function,2,FALSE))</f>
        <v/>
      </c>
      <c r="AA679" s="3" t="str">
        <f>IF(Line[Asset Group]="","",VLOOKUP(Line[Post Material],material_master,2,FALSE))</f>
        <v/>
      </c>
      <c r="AB679" s="3" t="str">
        <f>IF(Line[Pipe Diameter mm]="","",Line[Pipe Diameter mm])</f>
        <v/>
      </c>
      <c r="AC679" s="3" t="str">
        <f>IF(Line[Asset Group]="","",VLOOKUP(Line[Pipe Material],irrigation_pipe_material,2,FALSE))</f>
        <v/>
      </c>
      <c r="AD679" s="3" t="str">
        <f>IF(Line[Asset Group]="","",VLOOKUP(Line[System],irrigation_system,2,FALSE))</f>
        <v/>
      </c>
      <c r="AE679" s="3" t="str">
        <f>IF(Line[Asset Group]="","",VLOOKUP(Line[Status],irrigation_status,2,FALSE))</f>
        <v/>
      </c>
      <c r="AF679" s="3" t="str">
        <f>IF(Line[Asset Group]="","",VLOOKUP(Line[Surface],subdom_master_gdb,2,FALSE))</f>
        <v/>
      </c>
      <c r="AG679" s="3" t="str">
        <f>IF(Line[Surface Layer Depth mm]="","",Line[Surface Layer Depth mm])</f>
        <v/>
      </c>
      <c r="AH679" s="3" t="str">
        <f>IF(Line[Av Width m]="","",Line[Av Width m])</f>
        <v/>
      </c>
      <c r="AI679" s="3" t="str">
        <f>IF(Line[Asset Group]="","",VLOOKUP(Line[Cycle],yes_no,2,FALSE))</f>
        <v/>
      </c>
      <c r="AJ679" s="3" t="str">
        <f>IF(Line[Asset Group]="","",VLOOKUP(Line[Species],hedge_species,2,FALSE))</f>
        <v/>
      </c>
    </row>
    <row r="680" spans="1:36" s="3" customFormat="1" x14ac:dyDescent="0.2">
      <c r="A680" s="3" t="str">
        <f>IF(Line[DWG File Name]="","",Line[DWG File Name])</f>
        <v/>
      </c>
      <c r="B680" s="3" t="str">
        <f>IF(Line[DWG Layer Name]="","",Line[DWG Layer Name])</f>
        <v/>
      </c>
      <c r="C680" s="3" t="str">
        <f>IF(Line[DWG Handle]="","",Line[DWG Handle])</f>
        <v/>
      </c>
      <c r="D680" s="58" t="str">
        <f>IF(Line[Approx Centroid X]="","",Line[Approx Centroid X])</f>
        <v/>
      </c>
      <c r="E680" s="58" t="str">
        <f>IF(Line[Approx Centroid Y]="","",Line[Approx Centroid Y])</f>
        <v/>
      </c>
      <c r="F680" s="3" t="str">
        <f>IF(Line[Replacement Asset]="","",Line[Replacement Asset])</f>
        <v/>
      </c>
      <c r="G680" s="3" t="str">
        <f>IF(Line[Asset ID]="","",UPPER(Line[Asset ID]))</f>
        <v/>
      </c>
      <c r="H680" s="3" t="str">
        <f>IF(Line[Asset Group]="","",VLOOKUP(Line[Asset Group],asset_grp_line,4,FALSE))</f>
        <v/>
      </c>
      <c r="I680" s="3" t="str">
        <f>IF(Line[Asset Group]="","",VLOOKUP(Line[Asset Group],asset_grp_line,2,FALSE))</f>
        <v/>
      </c>
      <c r="J680" s="3" t="str">
        <f>IF(Line[Asset Group]="","",VLOOKUP(Line[Asset Group],asset_grp_line,3,FALSE))</f>
        <v/>
      </c>
      <c r="K680" s="3" t="str">
        <f>IF(Line[Asset Group]="","",VLOOKUP(Line[Asset Type],type_master_list,2,FALSE))</f>
        <v/>
      </c>
      <c r="L680" s="3" t="str">
        <f>IF(Line[Asset Name]="","",PROPER(Line[Asset Name]))</f>
        <v/>
      </c>
      <c r="M680" s="11" t="str">
        <f>IF(Line[Install Date]="","",(Line[Install Date]))</f>
        <v/>
      </c>
      <c r="N680" s="3" t="str">
        <f>IF(Line[Note]="","",PROPER(Line[Note]))</f>
        <v/>
      </c>
      <c r="O680" s="3" t="str">
        <f>IF(Line[Resource Consent Number]="","",UPPER(Line[Resource Consent Number]))</f>
        <v/>
      </c>
      <c r="P680" s="53" t="str">
        <f>IF(Line[Asset Unit Cost]="","",Line[Asset Unit Cost])</f>
        <v/>
      </c>
      <c r="Q680" s="3" t="str">
        <f>IF(Line[Added By]="","",UPPER(Line[Added By]))</f>
        <v/>
      </c>
      <c r="R680" s="11" t="str">
        <f>IF(Line[Added Date]="","",(Line[Added Date]))</f>
        <v/>
      </c>
      <c r="S680" s="3" t="str">
        <f>IF(Line[Z COORD]="","",PROPER(Line[Z COORD]))</f>
        <v/>
      </c>
      <c r="T680" s="3" t="str">
        <f>IF(Line[Asset Description]="","",PROPER(Line[Asset Description]))</f>
        <v/>
      </c>
      <c r="U680" s="3" t="str">
        <f>IF(Line[Asset Group]="","",VLOOKUP(Line[Wall SubType],subdom_master_gdb,2,FALSE))</f>
        <v/>
      </c>
      <c r="V680" s="3" t="str">
        <f>IF(Line[Asset Group]="","",VLOOKUP(Line[Material],material_master,2,FALSE))</f>
        <v/>
      </c>
      <c r="W680" s="3" t="str">
        <f>IF(Line[Height m]="","",Line[Height m])</f>
        <v/>
      </c>
      <c r="X680" s="3" t="str">
        <f>IF(Line[Length m]="","",Line[Length m])</f>
        <v/>
      </c>
      <c r="Y680" s="3" t="str">
        <f>IF(Line[Width m]="","",Line[Width m])</f>
        <v/>
      </c>
      <c r="Z680" s="3" t="str">
        <f>IF(Line[Asset Group]="","",VLOOKUP(Line[Purpose],f_g_function,2,FALSE))</f>
        <v/>
      </c>
      <c r="AA680" s="3" t="str">
        <f>IF(Line[Asset Group]="","",VLOOKUP(Line[Post Material],material_master,2,FALSE))</f>
        <v/>
      </c>
      <c r="AB680" s="3" t="str">
        <f>IF(Line[Pipe Diameter mm]="","",Line[Pipe Diameter mm])</f>
        <v/>
      </c>
      <c r="AC680" s="3" t="str">
        <f>IF(Line[Asset Group]="","",VLOOKUP(Line[Pipe Material],irrigation_pipe_material,2,FALSE))</f>
        <v/>
      </c>
      <c r="AD680" s="3" t="str">
        <f>IF(Line[Asset Group]="","",VLOOKUP(Line[System],irrigation_system,2,FALSE))</f>
        <v/>
      </c>
      <c r="AE680" s="3" t="str">
        <f>IF(Line[Asset Group]="","",VLOOKUP(Line[Status],irrigation_status,2,FALSE))</f>
        <v/>
      </c>
      <c r="AF680" s="3" t="str">
        <f>IF(Line[Asset Group]="","",VLOOKUP(Line[Surface],subdom_master_gdb,2,FALSE))</f>
        <v/>
      </c>
      <c r="AG680" s="3" t="str">
        <f>IF(Line[Surface Layer Depth mm]="","",Line[Surface Layer Depth mm])</f>
        <v/>
      </c>
      <c r="AH680" s="3" t="str">
        <f>IF(Line[Av Width m]="","",Line[Av Width m])</f>
        <v/>
      </c>
      <c r="AI680" s="3" t="str">
        <f>IF(Line[Asset Group]="","",VLOOKUP(Line[Cycle],yes_no,2,FALSE))</f>
        <v/>
      </c>
      <c r="AJ680" s="3" t="str">
        <f>IF(Line[Asset Group]="","",VLOOKUP(Line[Species],hedge_species,2,FALSE))</f>
        <v/>
      </c>
    </row>
    <row r="681" spans="1:36" s="3" customFormat="1" x14ac:dyDescent="0.2">
      <c r="A681" s="3" t="str">
        <f>IF(Line[DWG File Name]="","",Line[DWG File Name])</f>
        <v/>
      </c>
      <c r="B681" s="3" t="str">
        <f>IF(Line[DWG Layer Name]="","",Line[DWG Layer Name])</f>
        <v/>
      </c>
      <c r="C681" s="3" t="str">
        <f>IF(Line[DWG Handle]="","",Line[DWG Handle])</f>
        <v/>
      </c>
      <c r="D681" s="58" t="str">
        <f>IF(Line[Approx Centroid X]="","",Line[Approx Centroid X])</f>
        <v/>
      </c>
      <c r="E681" s="58" t="str">
        <f>IF(Line[Approx Centroid Y]="","",Line[Approx Centroid Y])</f>
        <v/>
      </c>
      <c r="F681" s="3" t="str">
        <f>IF(Line[Replacement Asset]="","",Line[Replacement Asset])</f>
        <v/>
      </c>
      <c r="G681" s="3" t="str">
        <f>IF(Line[Asset ID]="","",UPPER(Line[Asset ID]))</f>
        <v/>
      </c>
      <c r="H681" s="3" t="str">
        <f>IF(Line[Asset Group]="","",VLOOKUP(Line[Asset Group],asset_grp_line,4,FALSE))</f>
        <v/>
      </c>
      <c r="I681" s="3" t="str">
        <f>IF(Line[Asset Group]="","",VLOOKUP(Line[Asset Group],asset_grp_line,2,FALSE))</f>
        <v/>
      </c>
      <c r="J681" s="3" t="str">
        <f>IF(Line[Asset Group]="","",VLOOKUP(Line[Asset Group],asset_grp_line,3,FALSE))</f>
        <v/>
      </c>
      <c r="K681" s="3" t="str">
        <f>IF(Line[Asset Group]="","",VLOOKUP(Line[Asset Type],type_master_list,2,FALSE))</f>
        <v/>
      </c>
      <c r="L681" s="3" t="str">
        <f>IF(Line[Asset Name]="","",PROPER(Line[Asset Name]))</f>
        <v/>
      </c>
      <c r="M681" s="11" t="str">
        <f>IF(Line[Install Date]="","",(Line[Install Date]))</f>
        <v/>
      </c>
      <c r="N681" s="3" t="str">
        <f>IF(Line[Note]="","",PROPER(Line[Note]))</f>
        <v/>
      </c>
      <c r="O681" s="3" t="str">
        <f>IF(Line[Resource Consent Number]="","",UPPER(Line[Resource Consent Number]))</f>
        <v/>
      </c>
      <c r="P681" s="53" t="str">
        <f>IF(Line[Asset Unit Cost]="","",Line[Asset Unit Cost])</f>
        <v/>
      </c>
      <c r="Q681" s="3" t="str">
        <f>IF(Line[Added By]="","",UPPER(Line[Added By]))</f>
        <v/>
      </c>
      <c r="R681" s="11" t="str">
        <f>IF(Line[Added Date]="","",(Line[Added Date]))</f>
        <v/>
      </c>
      <c r="S681" s="3" t="str">
        <f>IF(Line[Z COORD]="","",PROPER(Line[Z COORD]))</f>
        <v/>
      </c>
      <c r="T681" s="3" t="str">
        <f>IF(Line[Asset Description]="","",PROPER(Line[Asset Description]))</f>
        <v/>
      </c>
      <c r="U681" s="3" t="str">
        <f>IF(Line[Asset Group]="","",VLOOKUP(Line[Wall SubType],subdom_master_gdb,2,FALSE))</f>
        <v/>
      </c>
      <c r="V681" s="3" t="str">
        <f>IF(Line[Asset Group]="","",VLOOKUP(Line[Material],material_master,2,FALSE))</f>
        <v/>
      </c>
      <c r="W681" s="3" t="str">
        <f>IF(Line[Height m]="","",Line[Height m])</f>
        <v/>
      </c>
      <c r="X681" s="3" t="str">
        <f>IF(Line[Length m]="","",Line[Length m])</f>
        <v/>
      </c>
      <c r="Y681" s="3" t="str">
        <f>IF(Line[Width m]="","",Line[Width m])</f>
        <v/>
      </c>
      <c r="Z681" s="3" t="str">
        <f>IF(Line[Asset Group]="","",VLOOKUP(Line[Purpose],f_g_function,2,FALSE))</f>
        <v/>
      </c>
      <c r="AA681" s="3" t="str">
        <f>IF(Line[Asset Group]="","",VLOOKUP(Line[Post Material],material_master,2,FALSE))</f>
        <v/>
      </c>
      <c r="AB681" s="3" t="str">
        <f>IF(Line[Pipe Diameter mm]="","",Line[Pipe Diameter mm])</f>
        <v/>
      </c>
      <c r="AC681" s="3" t="str">
        <f>IF(Line[Asset Group]="","",VLOOKUP(Line[Pipe Material],irrigation_pipe_material,2,FALSE))</f>
        <v/>
      </c>
      <c r="AD681" s="3" t="str">
        <f>IF(Line[Asset Group]="","",VLOOKUP(Line[System],irrigation_system,2,FALSE))</f>
        <v/>
      </c>
      <c r="AE681" s="3" t="str">
        <f>IF(Line[Asset Group]="","",VLOOKUP(Line[Status],irrigation_status,2,FALSE))</f>
        <v/>
      </c>
      <c r="AF681" s="3" t="str">
        <f>IF(Line[Asset Group]="","",VLOOKUP(Line[Surface],subdom_master_gdb,2,FALSE))</f>
        <v/>
      </c>
      <c r="AG681" s="3" t="str">
        <f>IF(Line[Surface Layer Depth mm]="","",Line[Surface Layer Depth mm])</f>
        <v/>
      </c>
      <c r="AH681" s="3" t="str">
        <f>IF(Line[Av Width m]="","",Line[Av Width m])</f>
        <v/>
      </c>
      <c r="AI681" s="3" t="str">
        <f>IF(Line[Asset Group]="","",VLOOKUP(Line[Cycle],yes_no,2,FALSE))</f>
        <v/>
      </c>
      <c r="AJ681" s="3" t="str">
        <f>IF(Line[Asset Group]="","",VLOOKUP(Line[Species],hedge_species,2,FALSE))</f>
        <v/>
      </c>
    </row>
    <row r="682" spans="1:36" s="3" customFormat="1" x14ac:dyDescent="0.2">
      <c r="A682" s="3" t="str">
        <f>IF(Line[DWG File Name]="","",Line[DWG File Name])</f>
        <v/>
      </c>
      <c r="B682" s="3" t="str">
        <f>IF(Line[DWG Layer Name]="","",Line[DWG Layer Name])</f>
        <v/>
      </c>
      <c r="C682" s="3" t="str">
        <f>IF(Line[DWG Handle]="","",Line[DWG Handle])</f>
        <v/>
      </c>
      <c r="D682" s="58" t="str">
        <f>IF(Line[Approx Centroid X]="","",Line[Approx Centroid X])</f>
        <v/>
      </c>
      <c r="E682" s="58" t="str">
        <f>IF(Line[Approx Centroid Y]="","",Line[Approx Centroid Y])</f>
        <v/>
      </c>
      <c r="F682" s="3" t="str">
        <f>IF(Line[Replacement Asset]="","",Line[Replacement Asset])</f>
        <v/>
      </c>
      <c r="G682" s="3" t="str">
        <f>IF(Line[Asset ID]="","",UPPER(Line[Asset ID]))</f>
        <v/>
      </c>
      <c r="H682" s="3" t="str">
        <f>IF(Line[Asset Group]="","",VLOOKUP(Line[Asset Group],asset_grp_line,4,FALSE))</f>
        <v/>
      </c>
      <c r="I682" s="3" t="str">
        <f>IF(Line[Asset Group]="","",VLOOKUP(Line[Asset Group],asset_grp_line,2,FALSE))</f>
        <v/>
      </c>
      <c r="J682" s="3" t="str">
        <f>IF(Line[Asset Group]="","",VLOOKUP(Line[Asset Group],asset_grp_line,3,FALSE))</f>
        <v/>
      </c>
      <c r="K682" s="3" t="str">
        <f>IF(Line[Asset Group]="","",VLOOKUP(Line[Asset Type],type_master_list,2,FALSE))</f>
        <v/>
      </c>
      <c r="L682" s="3" t="str">
        <f>IF(Line[Asset Name]="","",PROPER(Line[Asset Name]))</f>
        <v/>
      </c>
      <c r="M682" s="11" t="str">
        <f>IF(Line[Install Date]="","",(Line[Install Date]))</f>
        <v/>
      </c>
      <c r="N682" s="3" t="str">
        <f>IF(Line[Note]="","",PROPER(Line[Note]))</f>
        <v/>
      </c>
      <c r="O682" s="3" t="str">
        <f>IF(Line[Resource Consent Number]="","",UPPER(Line[Resource Consent Number]))</f>
        <v/>
      </c>
      <c r="P682" s="53" t="str">
        <f>IF(Line[Asset Unit Cost]="","",Line[Asset Unit Cost])</f>
        <v/>
      </c>
      <c r="Q682" s="3" t="str">
        <f>IF(Line[Added By]="","",UPPER(Line[Added By]))</f>
        <v/>
      </c>
      <c r="R682" s="11" t="str">
        <f>IF(Line[Added Date]="","",(Line[Added Date]))</f>
        <v/>
      </c>
      <c r="S682" s="3" t="str">
        <f>IF(Line[Z COORD]="","",PROPER(Line[Z COORD]))</f>
        <v/>
      </c>
      <c r="T682" s="3" t="str">
        <f>IF(Line[Asset Description]="","",PROPER(Line[Asset Description]))</f>
        <v/>
      </c>
      <c r="U682" s="3" t="str">
        <f>IF(Line[Asset Group]="","",VLOOKUP(Line[Wall SubType],subdom_master_gdb,2,FALSE))</f>
        <v/>
      </c>
      <c r="V682" s="3" t="str">
        <f>IF(Line[Asset Group]="","",VLOOKUP(Line[Material],material_master,2,FALSE))</f>
        <v/>
      </c>
      <c r="W682" s="3" t="str">
        <f>IF(Line[Height m]="","",Line[Height m])</f>
        <v/>
      </c>
      <c r="X682" s="3" t="str">
        <f>IF(Line[Length m]="","",Line[Length m])</f>
        <v/>
      </c>
      <c r="Y682" s="3" t="str">
        <f>IF(Line[Width m]="","",Line[Width m])</f>
        <v/>
      </c>
      <c r="Z682" s="3" t="str">
        <f>IF(Line[Asset Group]="","",VLOOKUP(Line[Purpose],f_g_function,2,FALSE))</f>
        <v/>
      </c>
      <c r="AA682" s="3" t="str">
        <f>IF(Line[Asset Group]="","",VLOOKUP(Line[Post Material],material_master,2,FALSE))</f>
        <v/>
      </c>
      <c r="AB682" s="3" t="str">
        <f>IF(Line[Pipe Diameter mm]="","",Line[Pipe Diameter mm])</f>
        <v/>
      </c>
      <c r="AC682" s="3" t="str">
        <f>IF(Line[Asset Group]="","",VLOOKUP(Line[Pipe Material],irrigation_pipe_material,2,FALSE))</f>
        <v/>
      </c>
      <c r="AD682" s="3" t="str">
        <f>IF(Line[Asset Group]="","",VLOOKUP(Line[System],irrigation_system,2,FALSE))</f>
        <v/>
      </c>
      <c r="AE682" s="3" t="str">
        <f>IF(Line[Asset Group]="","",VLOOKUP(Line[Status],irrigation_status,2,FALSE))</f>
        <v/>
      </c>
      <c r="AF682" s="3" t="str">
        <f>IF(Line[Asset Group]="","",VLOOKUP(Line[Surface],subdom_master_gdb,2,FALSE))</f>
        <v/>
      </c>
      <c r="AG682" s="3" t="str">
        <f>IF(Line[Surface Layer Depth mm]="","",Line[Surface Layer Depth mm])</f>
        <v/>
      </c>
      <c r="AH682" s="3" t="str">
        <f>IF(Line[Av Width m]="","",Line[Av Width m])</f>
        <v/>
      </c>
      <c r="AI682" s="3" t="str">
        <f>IF(Line[Asset Group]="","",VLOOKUP(Line[Cycle],yes_no,2,FALSE))</f>
        <v/>
      </c>
      <c r="AJ682" s="3" t="str">
        <f>IF(Line[Asset Group]="","",VLOOKUP(Line[Species],hedge_species,2,FALSE))</f>
        <v/>
      </c>
    </row>
    <row r="683" spans="1:36" s="3" customFormat="1" x14ac:dyDescent="0.2">
      <c r="A683" s="3" t="str">
        <f>IF(Line[DWG File Name]="","",Line[DWG File Name])</f>
        <v/>
      </c>
      <c r="B683" s="3" t="str">
        <f>IF(Line[DWG Layer Name]="","",Line[DWG Layer Name])</f>
        <v/>
      </c>
      <c r="C683" s="3" t="str">
        <f>IF(Line[DWG Handle]="","",Line[DWG Handle])</f>
        <v/>
      </c>
      <c r="D683" s="58" t="str">
        <f>IF(Line[Approx Centroid X]="","",Line[Approx Centroid X])</f>
        <v/>
      </c>
      <c r="E683" s="58" t="str">
        <f>IF(Line[Approx Centroid Y]="","",Line[Approx Centroid Y])</f>
        <v/>
      </c>
      <c r="F683" s="3" t="str">
        <f>IF(Line[Replacement Asset]="","",Line[Replacement Asset])</f>
        <v/>
      </c>
      <c r="G683" s="3" t="str">
        <f>IF(Line[Asset ID]="","",UPPER(Line[Asset ID]))</f>
        <v/>
      </c>
      <c r="H683" s="3" t="str">
        <f>IF(Line[Asset Group]="","",VLOOKUP(Line[Asset Group],asset_grp_line,4,FALSE))</f>
        <v/>
      </c>
      <c r="I683" s="3" t="str">
        <f>IF(Line[Asset Group]="","",VLOOKUP(Line[Asset Group],asset_grp_line,2,FALSE))</f>
        <v/>
      </c>
      <c r="J683" s="3" t="str">
        <f>IF(Line[Asset Group]="","",VLOOKUP(Line[Asset Group],asset_grp_line,3,FALSE))</f>
        <v/>
      </c>
      <c r="K683" s="3" t="str">
        <f>IF(Line[Asset Group]="","",VLOOKUP(Line[Asset Type],type_master_list,2,FALSE))</f>
        <v/>
      </c>
      <c r="L683" s="3" t="str">
        <f>IF(Line[Asset Name]="","",PROPER(Line[Asset Name]))</f>
        <v/>
      </c>
      <c r="M683" s="11" t="str">
        <f>IF(Line[Install Date]="","",(Line[Install Date]))</f>
        <v/>
      </c>
      <c r="N683" s="3" t="str">
        <f>IF(Line[Note]="","",PROPER(Line[Note]))</f>
        <v/>
      </c>
      <c r="O683" s="3" t="str">
        <f>IF(Line[Resource Consent Number]="","",UPPER(Line[Resource Consent Number]))</f>
        <v/>
      </c>
      <c r="P683" s="53" t="str">
        <f>IF(Line[Asset Unit Cost]="","",Line[Asset Unit Cost])</f>
        <v/>
      </c>
      <c r="Q683" s="3" t="str">
        <f>IF(Line[Added By]="","",UPPER(Line[Added By]))</f>
        <v/>
      </c>
      <c r="R683" s="11" t="str">
        <f>IF(Line[Added Date]="","",(Line[Added Date]))</f>
        <v/>
      </c>
      <c r="S683" s="3" t="str">
        <f>IF(Line[Z COORD]="","",PROPER(Line[Z COORD]))</f>
        <v/>
      </c>
      <c r="T683" s="3" t="str">
        <f>IF(Line[Asset Description]="","",PROPER(Line[Asset Description]))</f>
        <v/>
      </c>
      <c r="U683" s="3" t="str">
        <f>IF(Line[Asset Group]="","",VLOOKUP(Line[Wall SubType],subdom_master_gdb,2,FALSE))</f>
        <v/>
      </c>
      <c r="V683" s="3" t="str">
        <f>IF(Line[Asset Group]="","",VLOOKUP(Line[Material],material_master,2,FALSE))</f>
        <v/>
      </c>
      <c r="W683" s="3" t="str">
        <f>IF(Line[Height m]="","",Line[Height m])</f>
        <v/>
      </c>
      <c r="X683" s="3" t="str">
        <f>IF(Line[Length m]="","",Line[Length m])</f>
        <v/>
      </c>
      <c r="Y683" s="3" t="str">
        <f>IF(Line[Width m]="","",Line[Width m])</f>
        <v/>
      </c>
      <c r="Z683" s="3" t="str">
        <f>IF(Line[Asset Group]="","",VLOOKUP(Line[Purpose],f_g_function,2,FALSE))</f>
        <v/>
      </c>
      <c r="AA683" s="3" t="str">
        <f>IF(Line[Asset Group]="","",VLOOKUP(Line[Post Material],material_master,2,FALSE))</f>
        <v/>
      </c>
      <c r="AB683" s="3" t="str">
        <f>IF(Line[Pipe Diameter mm]="","",Line[Pipe Diameter mm])</f>
        <v/>
      </c>
      <c r="AC683" s="3" t="str">
        <f>IF(Line[Asset Group]="","",VLOOKUP(Line[Pipe Material],irrigation_pipe_material,2,FALSE))</f>
        <v/>
      </c>
      <c r="AD683" s="3" t="str">
        <f>IF(Line[Asset Group]="","",VLOOKUP(Line[System],irrigation_system,2,FALSE))</f>
        <v/>
      </c>
      <c r="AE683" s="3" t="str">
        <f>IF(Line[Asset Group]="","",VLOOKUP(Line[Status],irrigation_status,2,FALSE))</f>
        <v/>
      </c>
      <c r="AF683" s="3" t="str">
        <f>IF(Line[Asset Group]="","",VLOOKUP(Line[Surface],subdom_master_gdb,2,FALSE))</f>
        <v/>
      </c>
      <c r="AG683" s="3" t="str">
        <f>IF(Line[Surface Layer Depth mm]="","",Line[Surface Layer Depth mm])</f>
        <v/>
      </c>
      <c r="AH683" s="3" t="str">
        <f>IF(Line[Av Width m]="","",Line[Av Width m])</f>
        <v/>
      </c>
      <c r="AI683" s="3" t="str">
        <f>IF(Line[Asset Group]="","",VLOOKUP(Line[Cycle],yes_no,2,FALSE))</f>
        <v/>
      </c>
      <c r="AJ683" s="3" t="str">
        <f>IF(Line[Asset Group]="","",VLOOKUP(Line[Species],hedge_species,2,FALSE))</f>
        <v/>
      </c>
    </row>
    <row r="684" spans="1:36" s="3" customFormat="1" x14ac:dyDescent="0.2">
      <c r="A684" s="3" t="str">
        <f>IF(Line[DWG File Name]="","",Line[DWG File Name])</f>
        <v/>
      </c>
      <c r="B684" s="3" t="str">
        <f>IF(Line[DWG Layer Name]="","",Line[DWG Layer Name])</f>
        <v/>
      </c>
      <c r="C684" s="3" t="str">
        <f>IF(Line[DWG Handle]="","",Line[DWG Handle])</f>
        <v/>
      </c>
      <c r="D684" s="58" t="str">
        <f>IF(Line[Approx Centroid X]="","",Line[Approx Centroid X])</f>
        <v/>
      </c>
      <c r="E684" s="58" t="str">
        <f>IF(Line[Approx Centroid Y]="","",Line[Approx Centroid Y])</f>
        <v/>
      </c>
      <c r="F684" s="3" t="str">
        <f>IF(Line[Replacement Asset]="","",Line[Replacement Asset])</f>
        <v/>
      </c>
      <c r="G684" s="3" t="str">
        <f>IF(Line[Asset ID]="","",UPPER(Line[Asset ID]))</f>
        <v/>
      </c>
      <c r="H684" s="3" t="str">
        <f>IF(Line[Asset Group]="","",VLOOKUP(Line[Asset Group],asset_grp_line,4,FALSE))</f>
        <v/>
      </c>
      <c r="I684" s="3" t="str">
        <f>IF(Line[Asset Group]="","",VLOOKUP(Line[Asset Group],asset_grp_line,2,FALSE))</f>
        <v/>
      </c>
      <c r="J684" s="3" t="str">
        <f>IF(Line[Asset Group]="","",VLOOKUP(Line[Asset Group],asset_grp_line,3,FALSE))</f>
        <v/>
      </c>
      <c r="K684" s="3" t="str">
        <f>IF(Line[Asset Group]="","",VLOOKUP(Line[Asset Type],type_master_list,2,FALSE))</f>
        <v/>
      </c>
      <c r="L684" s="3" t="str">
        <f>IF(Line[Asset Name]="","",PROPER(Line[Asset Name]))</f>
        <v/>
      </c>
      <c r="M684" s="11" t="str">
        <f>IF(Line[Install Date]="","",(Line[Install Date]))</f>
        <v/>
      </c>
      <c r="N684" s="3" t="str">
        <f>IF(Line[Note]="","",PROPER(Line[Note]))</f>
        <v/>
      </c>
      <c r="O684" s="3" t="str">
        <f>IF(Line[Resource Consent Number]="","",UPPER(Line[Resource Consent Number]))</f>
        <v/>
      </c>
      <c r="P684" s="53" t="str">
        <f>IF(Line[Asset Unit Cost]="","",Line[Asset Unit Cost])</f>
        <v/>
      </c>
      <c r="Q684" s="3" t="str">
        <f>IF(Line[Added By]="","",UPPER(Line[Added By]))</f>
        <v/>
      </c>
      <c r="R684" s="11" t="str">
        <f>IF(Line[Added Date]="","",(Line[Added Date]))</f>
        <v/>
      </c>
      <c r="S684" s="3" t="str">
        <f>IF(Line[Z COORD]="","",PROPER(Line[Z COORD]))</f>
        <v/>
      </c>
      <c r="T684" s="3" t="str">
        <f>IF(Line[Asset Description]="","",PROPER(Line[Asset Description]))</f>
        <v/>
      </c>
      <c r="U684" s="3" t="str">
        <f>IF(Line[Asset Group]="","",VLOOKUP(Line[Wall SubType],subdom_master_gdb,2,FALSE))</f>
        <v/>
      </c>
      <c r="V684" s="3" t="str">
        <f>IF(Line[Asset Group]="","",VLOOKUP(Line[Material],material_master,2,FALSE))</f>
        <v/>
      </c>
      <c r="W684" s="3" t="str">
        <f>IF(Line[Height m]="","",Line[Height m])</f>
        <v/>
      </c>
      <c r="X684" s="3" t="str">
        <f>IF(Line[Length m]="","",Line[Length m])</f>
        <v/>
      </c>
      <c r="Y684" s="3" t="str">
        <f>IF(Line[Width m]="","",Line[Width m])</f>
        <v/>
      </c>
      <c r="Z684" s="3" t="str">
        <f>IF(Line[Asset Group]="","",VLOOKUP(Line[Purpose],f_g_function,2,FALSE))</f>
        <v/>
      </c>
      <c r="AA684" s="3" t="str">
        <f>IF(Line[Asset Group]="","",VLOOKUP(Line[Post Material],material_master,2,FALSE))</f>
        <v/>
      </c>
      <c r="AB684" s="3" t="str">
        <f>IF(Line[Pipe Diameter mm]="","",Line[Pipe Diameter mm])</f>
        <v/>
      </c>
      <c r="AC684" s="3" t="str">
        <f>IF(Line[Asset Group]="","",VLOOKUP(Line[Pipe Material],irrigation_pipe_material,2,FALSE))</f>
        <v/>
      </c>
      <c r="AD684" s="3" t="str">
        <f>IF(Line[Asset Group]="","",VLOOKUP(Line[System],irrigation_system,2,FALSE))</f>
        <v/>
      </c>
      <c r="AE684" s="3" t="str">
        <f>IF(Line[Asset Group]="","",VLOOKUP(Line[Status],irrigation_status,2,FALSE))</f>
        <v/>
      </c>
      <c r="AF684" s="3" t="str">
        <f>IF(Line[Asset Group]="","",VLOOKUP(Line[Surface],subdom_master_gdb,2,FALSE))</f>
        <v/>
      </c>
      <c r="AG684" s="3" t="str">
        <f>IF(Line[Surface Layer Depth mm]="","",Line[Surface Layer Depth mm])</f>
        <v/>
      </c>
      <c r="AH684" s="3" t="str">
        <f>IF(Line[Av Width m]="","",Line[Av Width m])</f>
        <v/>
      </c>
      <c r="AI684" s="3" t="str">
        <f>IF(Line[Asset Group]="","",VLOOKUP(Line[Cycle],yes_no,2,FALSE))</f>
        <v/>
      </c>
      <c r="AJ684" s="3" t="str">
        <f>IF(Line[Asset Group]="","",VLOOKUP(Line[Species],hedge_species,2,FALSE))</f>
        <v/>
      </c>
    </row>
    <row r="685" spans="1:36" s="3" customFormat="1" x14ac:dyDescent="0.2">
      <c r="A685" s="3" t="str">
        <f>IF(Line[DWG File Name]="","",Line[DWG File Name])</f>
        <v/>
      </c>
      <c r="B685" s="3" t="str">
        <f>IF(Line[DWG Layer Name]="","",Line[DWG Layer Name])</f>
        <v/>
      </c>
      <c r="C685" s="3" t="str">
        <f>IF(Line[DWG Handle]="","",Line[DWG Handle])</f>
        <v/>
      </c>
      <c r="D685" s="58" t="str">
        <f>IF(Line[Approx Centroid X]="","",Line[Approx Centroid X])</f>
        <v/>
      </c>
      <c r="E685" s="58" t="str">
        <f>IF(Line[Approx Centroid Y]="","",Line[Approx Centroid Y])</f>
        <v/>
      </c>
      <c r="F685" s="3" t="str">
        <f>IF(Line[Replacement Asset]="","",Line[Replacement Asset])</f>
        <v/>
      </c>
      <c r="G685" s="3" t="str">
        <f>IF(Line[Asset ID]="","",UPPER(Line[Asset ID]))</f>
        <v/>
      </c>
      <c r="H685" s="3" t="str">
        <f>IF(Line[Asset Group]="","",VLOOKUP(Line[Asset Group],asset_grp_line,4,FALSE))</f>
        <v/>
      </c>
      <c r="I685" s="3" t="str">
        <f>IF(Line[Asset Group]="","",VLOOKUP(Line[Asset Group],asset_grp_line,2,FALSE))</f>
        <v/>
      </c>
      <c r="J685" s="3" t="str">
        <f>IF(Line[Asset Group]="","",VLOOKUP(Line[Asset Group],asset_grp_line,3,FALSE))</f>
        <v/>
      </c>
      <c r="K685" s="3" t="str">
        <f>IF(Line[Asset Group]="","",VLOOKUP(Line[Asset Type],type_master_list,2,FALSE))</f>
        <v/>
      </c>
      <c r="L685" s="3" t="str">
        <f>IF(Line[Asset Name]="","",PROPER(Line[Asset Name]))</f>
        <v/>
      </c>
      <c r="M685" s="11" t="str">
        <f>IF(Line[Install Date]="","",(Line[Install Date]))</f>
        <v/>
      </c>
      <c r="N685" s="3" t="str">
        <f>IF(Line[Note]="","",PROPER(Line[Note]))</f>
        <v/>
      </c>
      <c r="O685" s="3" t="str">
        <f>IF(Line[Resource Consent Number]="","",UPPER(Line[Resource Consent Number]))</f>
        <v/>
      </c>
      <c r="P685" s="53" t="str">
        <f>IF(Line[Asset Unit Cost]="","",Line[Asset Unit Cost])</f>
        <v/>
      </c>
      <c r="Q685" s="3" t="str">
        <f>IF(Line[Added By]="","",UPPER(Line[Added By]))</f>
        <v/>
      </c>
      <c r="R685" s="11" t="str">
        <f>IF(Line[Added Date]="","",(Line[Added Date]))</f>
        <v/>
      </c>
      <c r="S685" s="3" t="str">
        <f>IF(Line[Z COORD]="","",PROPER(Line[Z COORD]))</f>
        <v/>
      </c>
      <c r="T685" s="3" t="str">
        <f>IF(Line[Asset Description]="","",PROPER(Line[Asset Description]))</f>
        <v/>
      </c>
      <c r="U685" s="3" t="str">
        <f>IF(Line[Asset Group]="","",VLOOKUP(Line[Wall SubType],subdom_master_gdb,2,FALSE))</f>
        <v/>
      </c>
      <c r="V685" s="3" t="str">
        <f>IF(Line[Asset Group]="","",VLOOKUP(Line[Material],material_master,2,FALSE))</f>
        <v/>
      </c>
      <c r="W685" s="3" t="str">
        <f>IF(Line[Height m]="","",Line[Height m])</f>
        <v/>
      </c>
      <c r="X685" s="3" t="str">
        <f>IF(Line[Length m]="","",Line[Length m])</f>
        <v/>
      </c>
      <c r="Y685" s="3" t="str">
        <f>IF(Line[Width m]="","",Line[Width m])</f>
        <v/>
      </c>
      <c r="Z685" s="3" t="str">
        <f>IF(Line[Asset Group]="","",VLOOKUP(Line[Purpose],f_g_function,2,FALSE))</f>
        <v/>
      </c>
      <c r="AA685" s="3" t="str">
        <f>IF(Line[Asset Group]="","",VLOOKUP(Line[Post Material],material_master,2,FALSE))</f>
        <v/>
      </c>
      <c r="AB685" s="3" t="str">
        <f>IF(Line[Pipe Diameter mm]="","",Line[Pipe Diameter mm])</f>
        <v/>
      </c>
      <c r="AC685" s="3" t="str">
        <f>IF(Line[Asset Group]="","",VLOOKUP(Line[Pipe Material],irrigation_pipe_material,2,FALSE))</f>
        <v/>
      </c>
      <c r="AD685" s="3" t="str">
        <f>IF(Line[Asset Group]="","",VLOOKUP(Line[System],irrigation_system,2,FALSE))</f>
        <v/>
      </c>
      <c r="AE685" s="3" t="str">
        <f>IF(Line[Asset Group]="","",VLOOKUP(Line[Status],irrigation_status,2,FALSE))</f>
        <v/>
      </c>
      <c r="AF685" s="3" t="str">
        <f>IF(Line[Asset Group]="","",VLOOKUP(Line[Surface],subdom_master_gdb,2,FALSE))</f>
        <v/>
      </c>
      <c r="AG685" s="3" t="str">
        <f>IF(Line[Surface Layer Depth mm]="","",Line[Surface Layer Depth mm])</f>
        <v/>
      </c>
      <c r="AH685" s="3" t="str">
        <f>IF(Line[Av Width m]="","",Line[Av Width m])</f>
        <v/>
      </c>
      <c r="AI685" s="3" t="str">
        <f>IF(Line[Asset Group]="","",VLOOKUP(Line[Cycle],yes_no,2,FALSE))</f>
        <v/>
      </c>
      <c r="AJ685" s="3" t="str">
        <f>IF(Line[Asset Group]="","",VLOOKUP(Line[Species],hedge_species,2,FALSE))</f>
        <v/>
      </c>
    </row>
    <row r="686" spans="1:36" s="3" customFormat="1" x14ac:dyDescent="0.2">
      <c r="A686" s="3" t="str">
        <f>IF(Line[DWG File Name]="","",Line[DWG File Name])</f>
        <v/>
      </c>
      <c r="B686" s="3" t="str">
        <f>IF(Line[DWG Layer Name]="","",Line[DWG Layer Name])</f>
        <v/>
      </c>
      <c r="C686" s="3" t="str">
        <f>IF(Line[DWG Handle]="","",Line[DWG Handle])</f>
        <v/>
      </c>
      <c r="D686" s="58" t="str">
        <f>IF(Line[Approx Centroid X]="","",Line[Approx Centroid X])</f>
        <v/>
      </c>
      <c r="E686" s="58" t="str">
        <f>IF(Line[Approx Centroid Y]="","",Line[Approx Centroid Y])</f>
        <v/>
      </c>
      <c r="F686" s="3" t="str">
        <f>IF(Line[Replacement Asset]="","",Line[Replacement Asset])</f>
        <v/>
      </c>
      <c r="G686" s="3" t="str">
        <f>IF(Line[Asset ID]="","",UPPER(Line[Asset ID]))</f>
        <v/>
      </c>
      <c r="H686" s="3" t="str">
        <f>IF(Line[Asset Group]="","",VLOOKUP(Line[Asset Group],asset_grp_line,4,FALSE))</f>
        <v/>
      </c>
      <c r="I686" s="3" t="str">
        <f>IF(Line[Asset Group]="","",VLOOKUP(Line[Asset Group],asset_grp_line,2,FALSE))</f>
        <v/>
      </c>
      <c r="J686" s="3" t="str">
        <f>IF(Line[Asset Group]="","",VLOOKUP(Line[Asset Group],asset_grp_line,3,FALSE))</f>
        <v/>
      </c>
      <c r="K686" s="3" t="str">
        <f>IF(Line[Asset Group]="","",VLOOKUP(Line[Asset Type],type_master_list,2,FALSE))</f>
        <v/>
      </c>
      <c r="L686" s="3" t="str">
        <f>IF(Line[Asset Name]="","",PROPER(Line[Asset Name]))</f>
        <v/>
      </c>
      <c r="M686" s="11" t="str">
        <f>IF(Line[Install Date]="","",(Line[Install Date]))</f>
        <v/>
      </c>
      <c r="N686" s="3" t="str">
        <f>IF(Line[Note]="","",PROPER(Line[Note]))</f>
        <v/>
      </c>
      <c r="O686" s="3" t="str">
        <f>IF(Line[Resource Consent Number]="","",UPPER(Line[Resource Consent Number]))</f>
        <v/>
      </c>
      <c r="P686" s="53" t="str">
        <f>IF(Line[Asset Unit Cost]="","",Line[Asset Unit Cost])</f>
        <v/>
      </c>
      <c r="Q686" s="3" t="str">
        <f>IF(Line[Added By]="","",UPPER(Line[Added By]))</f>
        <v/>
      </c>
      <c r="R686" s="11" t="str">
        <f>IF(Line[Added Date]="","",(Line[Added Date]))</f>
        <v/>
      </c>
      <c r="S686" s="3" t="str">
        <f>IF(Line[Z COORD]="","",PROPER(Line[Z COORD]))</f>
        <v/>
      </c>
      <c r="T686" s="3" t="str">
        <f>IF(Line[Asset Description]="","",PROPER(Line[Asset Description]))</f>
        <v/>
      </c>
      <c r="U686" s="3" t="str">
        <f>IF(Line[Asset Group]="","",VLOOKUP(Line[Wall SubType],subdom_master_gdb,2,FALSE))</f>
        <v/>
      </c>
      <c r="V686" s="3" t="str">
        <f>IF(Line[Asset Group]="","",VLOOKUP(Line[Material],material_master,2,FALSE))</f>
        <v/>
      </c>
      <c r="W686" s="3" t="str">
        <f>IF(Line[Height m]="","",Line[Height m])</f>
        <v/>
      </c>
      <c r="X686" s="3" t="str">
        <f>IF(Line[Length m]="","",Line[Length m])</f>
        <v/>
      </c>
      <c r="Y686" s="3" t="str">
        <f>IF(Line[Width m]="","",Line[Width m])</f>
        <v/>
      </c>
      <c r="Z686" s="3" t="str">
        <f>IF(Line[Asset Group]="","",VLOOKUP(Line[Purpose],f_g_function,2,FALSE))</f>
        <v/>
      </c>
      <c r="AA686" s="3" t="str">
        <f>IF(Line[Asset Group]="","",VLOOKUP(Line[Post Material],material_master,2,FALSE))</f>
        <v/>
      </c>
      <c r="AB686" s="3" t="str">
        <f>IF(Line[Pipe Diameter mm]="","",Line[Pipe Diameter mm])</f>
        <v/>
      </c>
      <c r="AC686" s="3" t="str">
        <f>IF(Line[Asset Group]="","",VLOOKUP(Line[Pipe Material],irrigation_pipe_material,2,FALSE))</f>
        <v/>
      </c>
      <c r="AD686" s="3" t="str">
        <f>IF(Line[Asset Group]="","",VLOOKUP(Line[System],irrigation_system,2,FALSE))</f>
        <v/>
      </c>
      <c r="AE686" s="3" t="str">
        <f>IF(Line[Asset Group]="","",VLOOKUP(Line[Status],irrigation_status,2,FALSE))</f>
        <v/>
      </c>
      <c r="AF686" s="3" t="str">
        <f>IF(Line[Asset Group]="","",VLOOKUP(Line[Surface],subdom_master_gdb,2,FALSE))</f>
        <v/>
      </c>
      <c r="AG686" s="3" t="str">
        <f>IF(Line[Surface Layer Depth mm]="","",Line[Surface Layer Depth mm])</f>
        <v/>
      </c>
      <c r="AH686" s="3" t="str">
        <f>IF(Line[Av Width m]="","",Line[Av Width m])</f>
        <v/>
      </c>
      <c r="AI686" s="3" t="str">
        <f>IF(Line[Asset Group]="","",VLOOKUP(Line[Cycle],yes_no,2,FALSE))</f>
        <v/>
      </c>
      <c r="AJ686" s="3" t="str">
        <f>IF(Line[Asset Group]="","",VLOOKUP(Line[Species],hedge_species,2,FALSE))</f>
        <v/>
      </c>
    </row>
    <row r="687" spans="1:36" s="3" customFormat="1" x14ac:dyDescent="0.2">
      <c r="A687" s="3" t="str">
        <f>IF(Line[DWG File Name]="","",Line[DWG File Name])</f>
        <v/>
      </c>
      <c r="B687" s="3" t="str">
        <f>IF(Line[DWG Layer Name]="","",Line[DWG Layer Name])</f>
        <v/>
      </c>
      <c r="C687" s="3" t="str">
        <f>IF(Line[DWG Handle]="","",Line[DWG Handle])</f>
        <v/>
      </c>
      <c r="D687" s="58" t="str">
        <f>IF(Line[Approx Centroid X]="","",Line[Approx Centroid X])</f>
        <v/>
      </c>
      <c r="E687" s="58" t="str">
        <f>IF(Line[Approx Centroid Y]="","",Line[Approx Centroid Y])</f>
        <v/>
      </c>
      <c r="F687" s="3" t="str">
        <f>IF(Line[Replacement Asset]="","",Line[Replacement Asset])</f>
        <v/>
      </c>
      <c r="G687" s="3" t="str">
        <f>IF(Line[Asset ID]="","",UPPER(Line[Asset ID]))</f>
        <v/>
      </c>
      <c r="H687" s="3" t="str">
        <f>IF(Line[Asset Group]="","",VLOOKUP(Line[Asset Group],asset_grp_line,4,FALSE))</f>
        <v/>
      </c>
      <c r="I687" s="3" t="str">
        <f>IF(Line[Asset Group]="","",VLOOKUP(Line[Asset Group],asset_grp_line,2,FALSE))</f>
        <v/>
      </c>
      <c r="J687" s="3" t="str">
        <f>IF(Line[Asset Group]="","",VLOOKUP(Line[Asset Group],asset_grp_line,3,FALSE))</f>
        <v/>
      </c>
      <c r="K687" s="3" t="str">
        <f>IF(Line[Asset Group]="","",VLOOKUP(Line[Asset Type],type_master_list,2,FALSE))</f>
        <v/>
      </c>
      <c r="L687" s="3" t="str">
        <f>IF(Line[Asset Name]="","",PROPER(Line[Asset Name]))</f>
        <v/>
      </c>
      <c r="M687" s="11" t="str">
        <f>IF(Line[Install Date]="","",(Line[Install Date]))</f>
        <v/>
      </c>
      <c r="N687" s="3" t="str">
        <f>IF(Line[Note]="","",PROPER(Line[Note]))</f>
        <v/>
      </c>
      <c r="O687" s="3" t="str">
        <f>IF(Line[Resource Consent Number]="","",UPPER(Line[Resource Consent Number]))</f>
        <v/>
      </c>
      <c r="P687" s="53" t="str">
        <f>IF(Line[Asset Unit Cost]="","",Line[Asset Unit Cost])</f>
        <v/>
      </c>
      <c r="Q687" s="3" t="str">
        <f>IF(Line[Added By]="","",UPPER(Line[Added By]))</f>
        <v/>
      </c>
      <c r="R687" s="11" t="str">
        <f>IF(Line[Added Date]="","",(Line[Added Date]))</f>
        <v/>
      </c>
      <c r="S687" s="3" t="str">
        <f>IF(Line[Z COORD]="","",PROPER(Line[Z COORD]))</f>
        <v/>
      </c>
      <c r="T687" s="3" t="str">
        <f>IF(Line[Asset Description]="","",PROPER(Line[Asset Description]))</f>
        <v/>
      </c>
      <c r="U687" s="3" t="str">
        <f>IF(Line[Asset Group]="","",VLOOKUP(Line[Wall SubType],subdom_master_gdb,2,FALSE))</f>
        <v/>
      </c>
      <c r="V687" s="3" t="str">
        <f>IF(Line[Asset Group]="","",VLOOKUP(Line[Material],material_master,2,FALSE))</f>
        <v/>
      </c>
      <c r="W687" s="3" t="str">
        <f>IF(Line[Height m]="","",Line[Height m])</f>
        <v/>
      </c>
      <c r="X687" s="3" t="str">
        <f>IF(Line[Length m]="","",Line[Length m])</f>
        <v/>
      </c>
      <c r="Y687" s="3" t="str">
        <f>IF(Line[Width m]="","",Line[Width m])</f>
        <v/>
      </c>
      <c r="Z687" s="3" t="str">
        <f>IF(Line[Asset Group]="","",VLOOKUP(Line[Purpose],f_g_function,2,FALSE))</f>
        <v/>
      </c>
      <c r="AA687" s="3" t="str">
        <f>IF(Line[Asset Group]="","",VLOOKUP(Line[Post Material],material_master,2,FALSE))</f>
        <v/>
      </c>
      <c r="AB687" s="3" t="str">
        <f>IF(Line[Pipe Diameter mm]="","",Line[Pipe Diameter mm])</f>
        <v/>
      </c>
      <c r="AC687" s="3" t="str">
        <f>IF(Line[Asset Group]="","",VLOOKUP(Line[Pipe Material],irrigation_pipe_material,2,FALSE))</f>
        <v/>
      </c>
      <c r="AD687" s="3" t="str">
        <f>IF(Line[Asset Group]="","",VLOOKUP(Line[System],irrigation_system,2,FALSE))</f>
        <v/>
      </c>
      <c r="AE687" s="3" t="str">
        <f>IF(Line[Asset Group]="","",VLOOKUP(Line[Status],irrigation_status,2,FALSE))</f>
        <v/>
      </c>
      <c r="AF687" s="3" t="str">
        <f>IF(Line[Asset Group]="","",VLOOKUP(Line[Surface],subdom_master_gdb,2,FALSE))</f>
        <v/>
      </c>
      <c r="AG687" s="3" t="str">
        <f>IF(Line[Surface Layer Depth mm]="","",Line[Surface Layer Depth mm])</f>
        <v/>
      </c>
      <c r="AH687" s="3" t="str">
        <f>IF(Line[Av Width m]="","",Line[Av Width m])</f>
        <v/>
      </c>
      <c r="AI687" s="3" t="str">
        <f>IF(Line[Asset Group]="","",VLOOKUP(Line[Cycle],yes_no,2,FALSE))</f>
        <v/>
      </c>
      <c r="AJ687" s="3" t="str">
        <f>IF(Line[Asset Group]="","",VLOOKUP(Line[Species],hedge_species,2,FALSE))</f>
        <v/>
      </c>
    </row>
    <row r="688" spans="1:36" s="3" customFormat="1" x14ac:dyDescent="0.2">
      <c r="A688" s="3" t="str">
        <f>IF(Line[DWG File Name]="","",Line[DWG File Name])</f>
        <v/>
      </c>
      <c r="B688" s="3" t="str">
        <f>IF(Line[DWG Layer Name]="","",Line[DWG Layer Name])</f>
        <v/>
      </c>
      <c r="C688" s="3" t="str">
        <f>IF(Line[DWG Handle]="","",Line[DWG Handle])</f>
        <v/>
      </c>
      <c r="D688" s="58" t="str">
        <f>IF(Line[Approx Centroid X]="","",Line[Approx Centroid X])</f>
        <v/>
      </c>
      <c r="E688" s="58" t="str">
        <f>IF(Line[Approx Centroid Y]="","",Line[Approx Centroid Y])</f>
        <v/>
      </c>
      <c r="F688" s="3" t="str">
        <f>IF(Line[Replacement Asset]="","",Line[Replacement Asset])</f>
        <v/>
      </c>
      <c r="G688" s="3" t="str">
        <f>IF(Line[Asset ID]="","",UPPER(Line[Asset ID]))</f>
        <v/>
      </c>
      <c r="H688" s="3" t="str">
        <f>IF(Line[Asset Group]="","",VLOOKUP(Line[Asset Group],asset_grp_line,4,FALSE))</f>
        <v/>
      </c>
      <c r="I688" s="3" t="str">
        <f>IF(Line[Asset Group]="","",VLOOKUP(Line[Asset Group],asset_grp_line,2,FALSE))</f>
        <v/>
      </c>
      <c r="J688" s="3" t="str">
        <f>IF(Line[Asset Group]="","",VLOOKUP(Line[Asset Group],asset_grp_line,3,FALSE))</f>
        <v/>
      </c>
      <c r="K688" s="3" t="str">
        <f>IF(Line[Asset Group]="","",VLOOKUP(Line[Asset Type],type_master_list,2,FALSE))</f>
        <v/>
      </c>
      <c r="L688" s="3" t="str">
        <f>IF(Line[Asset Name]="","",PROPER(Line[Asset Name]))</f>
        <v/>
      </c>
      <c r="M688" s="11" t="str">
        <f>IF(Line[Install Date]="","",(Line[Install Date]))</f>
        <v/>
      </c>
      <c r="N688" s="3" t="str">
        <f>IF(Line[Note]="","",PROPER(Line[Note]))</f>
        <v/>
      </c>
      <c r="O688" s="3" t="str">
        <f>IF(Line[Resource Consent Number]="","",UPPER(Line[Resource Consent Number]))</f>
        <v/>
      </c>
      <c r="P688" s="53" t="str">
        <f>IF(Line[Asset Unit Cost]="","",Line[Asset Unit Cost])</f>
        <v/>
      </c>
      <c r="Q688" s="3" t="str">
        <f>IF(Line[Added By]="","",UPPER(Line[Added By]))</f>
        <v/>
      </c>
      <c r="R688" s="11" t="str">
        <f>IF(Line[Added Date]="","",(Line[Added Date]))</f>
        <v/>
      </c>
      <c r="S688" s="3" t="str">
        <f>IF(Line[Z COORD]="","",PROPER(Line[Z COORD]))</f>
        <v/>
      </c>
      <c r="T688" s="3" t="str">
        <f>IF(Line[Asset Description]="","",PROPER(Line[Asset Description]))</f>
        <v/>
      </c>
      <c r="U688" s="3" t="str">
        <f>IF(Line[Asset Group]="","",VLOOKUP(Line[Wall SubType],subdom_master_gdb,2,FALSE))</f>
        <v/>
      </c>
      <c r="V688" s="3" t="str">
        <f>IF(Line[Asset Group]="","",VLOOKUP(Line[Material],material_master,2,FALSE))</f>
        <v/>
      </c>
      <c r="W688" s="3" t="str">
        <f>IF(Line[Height m]="","",Line[Height m])</f>
        <v/>
      </c>
      <c r="X688" s="3" t="str">
        <f>IF(Line[Length m]="","",Line[Length m])</f>
        <v/>
      </c>
      <c r="Y688" s="3" t="str">
        <f>IF(Line[Width m]="","",Line[Width m])</f>
        <v/>
      </c>
      <c r="Z688" s="3" t="str">
        <f>IF(Line[Asset Group]="","",VLOOKUP(Line[Purpose],f_g_function,2,FALSE))</f>
        <v/>
      </c>
      <c r="AA688" s="3" t="str">
        <f>IF(Line[Asset Group]="","",VLOOKUP(Line[Post Material],material_master,2,FALSE))</f>
        <v/>
      </c>
      <c r="AB688" s="3" t="str">
        <f>IF(Line[Pipe Diameter mm]="","",Line[Pipe Diameter mm])</f>
        <v/>
      </c>
      <c r="AC688" s="3" t="str">
        <f>IF(Line[Asset Group]="","",VLOOKUP(Line[Pipe Material],irrigation_pipe_material,2,FALSE))</f>
        <v/>
      </c>
      <c r="AD688" s="3" t="str">
        <f>IF(Line[Asset Group]="","",VLOOKUP(Line[System],irrigation_system,2,FALSE))</f>
        <v/>
      </c>
      <c r="AE688" s="3" t="str">
        <f>IF(Line[Asset Group]="","",VLOOKUP(Line[Status],irrigation_status,2,FALSE))</f>
        <v/>
      </c>
      <c r="AF688" s="3" t="str">
        <f>IF(Line[Asset Group]="","",VLOOKUP(Line[Surface],subdom_master_gdb,2,FALSE))</f>
        <v/>
      </c>
      <c r="AG688" s="3" t="str">
        <f>IF(Line[Surface Layer Depth mm]="","",Line[Surface Layer Depth mm])</f>
        <v/>
      </c>
      <c r="AH688" s="3" t="str">
        <f>IF(Line[Av Width m]="","",Line[Av Width m])</f>
        <v/>
      </c>
      <c r="AI688" s="3" t="str">
        <f>IF(Line[Asset Group]="","",VLOOKUP(Line[Cycle],yes_no,2,FALSE))</f>
        <v/>
      </c>
      <c r="AJ688" s="3" t="str">
        <f>IF(Line[Asset Group]="","",VLOOKUP(Line[Species],hedge_species,2,FALSE))</f>
        <v/>
      </c>
    </row>
    <row r="689" spans="1:36" s="3" customFormat="1" x14ac:dyDescent="0.2">
      <c r="A689" s="3" t="str">
        <f>IF(Line[DWG File Name]="","",Line[DWG File Name])</f>
        <v/>
      </c>
      <c r="B689" s="3" t="str">
        <f>IF(Line[DWG Layer Name]="","",Line[DWG Layer Name])</f>
        <v/>
      </c>
      <c r="C689" s="3" t="str">
        <f>IF(Line[DWG Handle]="","",Line[DWG Handle])</f>
        <v/>
      </c>
      <c r="D689" s="58" t="str">
        <f>IF(Line[Approx Centroid X]="","",Line[Approx Centroid X])</f>
        <v/>
      </c>
      <c r="E689" s="58" t="str">
        <f>IF(Line[Approx Centroid Y]="","",Line[Approx Centroid Y])</f>
        <v/>
      </c>
      <c r="F689" s="3" t="str">
        <f>IF(Line[Replacement Asset]="","",Line[Replacement Asset])</f>
        <v/>
      </c>
      <c r="G689" s="3" t="str">
        <f>IF(Line[Asset ID]="","",UPPER(Line[Asset ID]))</f>
        <v/>
      </c>
      <c r="H689" s="3" t="str">
        <f>IF(Line[Asset Group]="","",VLOOKUP(Line[Asset Group],asset_grp_line,4,FALSE))</f>
        <v/>
      </c>
      <c r="I689" s="3" t="str">
        <f>IF(Line[Asset Group]="","",VLOOKUP(Line[Asset Group],asset_grp_line,2,FALSE))</f>
        <v/>
      </c>
      <c r="J689" s="3" t="str">
        <f>IF(Line[Asset Group]="","",VLOOKUP(Line[Asset Group],asset_grp_line,3,FALSE))</f>
        <v/>
      </c>
      <c r="K689" s="3" t="str">
        <f>IF(Line[Asset Group]="","",VLOOKUP(Line[Asset Type],type_master_list,2,FALSE))</f>
        <v/>
      </c>
      <c r="L689" s="3" t="str">
        <f>IF(Line[Asset Name]="","",PROPER(Line[Asset Name]))</f>
        <v/>
      </c>
      <c r="M689" s="11" t="str">
        <f>IF(Line[Install Date]="","",(Line[Install Date]))</f>
        <v/>
      </c>
      <c r="N689" s="3" t="str">
        <f>IF(Line[Note]="","",PROPER(Line[Note]))</f>
        <v/>
      </c>
      <c r="O689" s="3" t="str">
        <f>IF(Line[Resource Consent Number]="","",UPPER(Line[Resource Consent Number]))</f>
        <v/>
      </c>
      <c r="P689" s="53" t="str">
        <f>IF(Line[Asset Unit Cost]="","",Line[Asset Unit Cost])</f>
        <v/>
      </c>
      <c r="Q689" s="3" t="str">
        <f>IF(Line[Added By]="","",UPPER(Line[Added By]))</f>
        <v/>
      </c>
      <c r="R689" s="11" t="str">
        <f>IF(Line[Added Date]="","",(Line[Added Date]))</f>
        <v/>
      </c>
      <c r="S689" s="3" t="str">
        <f>IF(Line[Z COORD]="","",PROPER(Line[Z COORD]))</f>
        <v/>
      </c>
      <c r="T689" s="3" t="str">
        <f>IF(Line[Asset Description]="","",PROPER(Line[Asset Description]))</f>
        <v/>
      </c>
      <c r="U689" s="3" t="str">
        <f>IF(Line[Asset Group]="","",VLOOKUP(Line[Wall SubType],subdom_master_gdb,2,FALSE))</f>
        <v/>
      </c>
      <c r="V689" s="3" t="str">
        <f>IF(Line[Asset Group]="","",VLOOKUP(Line[Material],material_master,2,FALSE))</f>
        <v/>
      </c>
      <c r="W689" s="3" t="str">
        <f>IF(Line[Height m]="","",Line[Height m])</f>
        <v/>
      </c>
      <c r="X689" s="3" t="str">
        <f>IF(Line[Length m]="","",Line[Length m])</f>
        <v/>
      </c>
      <c r="Y689" s="3" t="str">
        <f>IF(Line[Width m]="","",Line[Width m])</f>
        <v/>
      </c>
      <c r="Z689" s="3" t="str">
        <f>IF(Line[Asset Group]="","",VLOOKUP(Line[Purpose],f_g_function,2,FALSE))</f>
        <v/>
      </c>
      <c r="AA689" s="3" t="str">
        <f>IF(Line[Asset Group]="","",VLOOKUP(Line[Post Material],material_master,2,FALSE))</f>
        <v/>
      </c>
      <c r="AB689" s="3" t="str">
        <f>IF(Line[Pipe Diameter mm]="","",Line[Pipe Diameter mm])</f>
        <v/>
      </c>
      <c r="AC689" s="3" t="str">
        <f>IF(Line[Asset Group]="","",VLOOKUP(Line[Pipe Material],irrigation_pipe_material,2,FALSE))</f>
        <v/>
      </c>
      <c r="AD689" s="3" t="str">
        <f>IF(Line[Asset Group]="","",VLOOKUP(Line[System],irrigation_system,2,FALSE))</f>
        <v/>
      </c>
      <c r="AE689" s="3" t="str">
        <f>IF(Line[Asset Group]="","",VLOOKUP(Line[Status],irrigation_status,2,FALSE))</f>
        <v/>
      </c>
      <c r="AF689" s="3" t="str">
        <f>IF(Line[Asset Group]="","",VLOOKUP(Line[Surface],subdom_master_gdb,2,FALSE))</f>
        <v/>
      </c>
      <c r="AG689" s="3" t="str">
        <f>IF(Line[Surface Layer Depth mm]="","",Line[Surface Layer Depth mm])</f>
        <v/>
      </c>
      <c r="AH689" s="3" t="str">
        <f>IF(Line[Av Width m]="","",Line[Av Width m])</f>
        <v/>
      </c>
      <c r="AI689" s="3" t="str">
        <f>IF(Line[Asset Group]="","",VLOOKUP(Line[Cycle],yes_no,2,FALSE))</f>
        <v/>
      </c>
      <c r="AJ689" s="3" t="str">
        <f>IF(Line[Asset Group]="","",VLOOKUP(Line[Species],hedge_species,2,FALSE))</f>
        <v/>
      </c>
    </row>
    <row r="690" spans="1:36" s="3" customFormat="1" x14ac:dyDescent="0.2">
      <c r="A690" s="3" t="str">
        <f>IF(Line[DWG File Name]="","",Line[DWG File Name])</f>
        <v/>
      </c>
      <c r="B690" s="3" t="str">
        <f>IF(Line[DWG Layer Name]="","",Line[DWG Layer Name])</f>
        <v/>
      </c>
      <c r="C690" s="3" t="str">
        <f>IF(Line[DWG Handle]="","",Line[DWG Handle])</f>
        <v/>
      </c>
      <c r="D690" s="58" t="str">
        <f>IF(Line[Approx Centroid X]="","",Line[Approx Centroid X])</f>
        <v/>
      </c>
      <c r="E690" s="58" t="str">
        <f>IF(Line[Approx Centroid Y]="","",Line[Approx Centroid Y])</f>
        <v/>
      </c>
      <c r="F690" s="3" t="str">
        <f>IF(Line[Replacement Asset]="","",Line[Replacement Asset])</f>
        <v/>
      </c>
      <c r="G690" s="3" t="str">
        <f>IF(Line[Asset ID]="","",UPPER(Line[Asset ID]))</f>
        <v/>
      </c>
      <c r="H690" s="3" t="str">
        <f>IF(Line[Asset Group]="","",VLOOKUP(Line[Asset Group],asset_grp_line,4,FALSE))</f>
        <v/>
      </c>
      <c r="I690" s="3" t="str">
        <f>IF(Line[Asset Group]="","",VLOOKUP(Line[Asset Group],asset_grp_line,2,FALSE))</f>
        <v/>
      </c>
      <c r="J690" s="3" t="str">
        <f>IF(Line[Asset Group]="","",VLOOKUP(Line[Asset Group],asset_grp_line,3,FALSE))</f>
        <v/>
      </c>
      <c r="K690" s="3" t="str">
        <f>IF(Line[Asset Group]="","",VLOOKUP(Line[Asset Type],type_master_list,2,FALSE))</f>
        <v/>
      </c>
      <c r="L690" s="3" t="str">
        <f>IF(Line[Asset Name]="","",PROPER(Line[Asset Name]))</f>
        <v/>
      </c>
      <c r="M690" s="11" t="str">
        <f>IF(Line[Install Date]="","",(Line[Install Date]))</f>
        <v/>
      </c>
      <c r="N690" s="3" t="str">
        <f>IF(Line[Note]="","",PROPER(Line[Note]))</f>
        <v/>
      </c>
      <c r="O690" s="3" t="str">
        <f>IF(Line[Resource Consent Number]="","",UPPER(Line[Resource Consent Number]))</f>
        <v/>
      </c>
      <c r="P690" s="53" t="str">
        <f>IF(Line[Asset Unit Cost]="","",Line[Asset Unit Cost])</f>
        <v/>
      </c>
      <c r="Q690" s="3" t="str">
        <f>IF(Line[Added By]="","",UPPER(Line[Added By]))</f>
        <v/>
      </c>
      <c r="R690" s="11" t="str">
        <f>IF(Line[Added Date]="","",(Line[Added Date]))</f>
        <v/>
      </c>
      <c r="S690" s="3" t="str">
        <f>IF(Line[Z COORD]="","",PROPER(Line[Z COORD]))</f>
        <v/>
      </c>
      <c r="T690" s="3" t="str">
        <f>IF(Line[Asset Description]="","",PROPER(Line[Asset Description]))</f>
        <v/>
      </c>
      <c r="U690" s="3" t="str">
        <f>IF(Line[Asset Group]="","",VLOOKUP(Line[Wall SubType],subdom_master_gdb,2,FALSE))</f>
        <v/>
      </c>
      <c r="V690" s="3" t="str">
        <f>IF(Line[Asset Group]="","",VLOOKUP(Line[Material],material_master,2,FALSE))</f>
        <v/>
      </c>
      <c r="W690" s="3" t="str">
        <f>IF(Line[Height m]="","",Line[Height m])</f>
        <v/>
      </c>
      <c r="X690" s="3" t="str">
        <f>IF(Line[Length m]="","",Line[Length m])</f>
        <v/>
      </c>
      <c r="Y690" s="3" t="str">
        <f>IF(Line[Width m]="","",Line[Width m])</f>
        <v/>
      </c>
      <c r="Z690" s="3" t="str">
        <f>IF(Line[Asset Group]="","",VLOOKUP(Line[Purpose],f_g_function,2,FALSE))</f>
        <v/>
      </c>
      <c r="AA690" s="3" t="str">
        <f>IF(Line[Asset Group]="","",VLOOKUP(Line[Post Material],material_master,2,FALSE))</f>
        <v/>
      </c>
      <c r="AB690" s="3" t="str">
        <f>IF(Line[Pipe Diameter mm]="","",Line[Pipe Diameter mm])</f>
        <v/>
      </c>
      <c r="AC690" s="3" t="str">
        <f>IF(Line[Asset Group]="","",VLOOKUP(Line[Pipe Material],irrigation_pipe_material,2,FALSE))</f>
        <v/>
      </c>
      <c r="AD690" s="3" t="str">
        <f>IF(Line[Asset Group]="","",VLOOKUP(Line[System],irrigation_system,2,FALSE))</f>
        <v/>
      </c>
      <c r="AE690" s="3" t="str">
        <f>IF(Line[Asset Group]="","",VLOOKUP(Line[Status],irrigation_status,2,FALSE))</f>
        <v/>
      </c>
      <c r="AF690" s="3" t="str">
        <f>IF(Line[Asset Group]="","",VLOOKUP(Line[Surface],subdom_master_gdb,2,FALSE))</f>
        <v/>
      </c>
      <c r="AG690" s="3" t="str">
        <f>IF(Line[Surface Layer Depth mm]="","",Line[Surface Layer Depth mm])</f>
        <v/>
      </c>
      <c r="AH690" s="3" t="str">
        <f>IF(Line[Av Width m]="","",Line[Av Width m])</f>
        <v/>
      </c>
      <c r="AI690" s="3" t="str">
        <f>IF(Line[Asset Group]="","",VLOOKUP(Line[Cycle],yes_no,2,FALSE))</f>
        <v/>
      </c>
      <c r="AJ690" s="3" t="str">
        <f>IF(Line[Asset Group]="","",VLOOKUP(Line[Species],hedge_species,2,FALSE))</f>
        <v/>
      </c>
    </row>
    <row r="691" spans="1:36" s="3" customFormat="1" x14ac:dyDescent="0.2">
      <c r="A691" s="3" t="str">
        <f>IF(Line[DWG File Name]="","",Line[DWG File Name])</f>
        <v/>
      </c>
      <c r="B691" s="3" t="str">
        <f>IF(Line[DWG Layer Name]="","",Line[DWG Layer Name])</f>
        <v/>
      </c>
      <c r="C691" s="3" t="str">
        <f>IF(Line[DWG Handle]="","",Line[DWG Handle])</f>
        <v/>
      </c>
      <c r="D691" s="58" t="str">
        <f>IF(Line[Approx Centroid X]="","",Line[Approx Centroid X])</f>
        <v/>
      </c>
      <c r="E691" s="58" t="str">
        <f>IF(Line[Approx Centroid Y]="","",Line[Approx Centroid Y])</f>
        <v/>
      </c>
      <c r="F691" s="3" t="str">
        <f>IF(Line[Replacement Asset]="","",Line[Replacement Asset])</f>
        <v/>
      </c>
      <c r="G691" s="3" t="str">
        <f>IF(Line[Asset ID]="","",UPPER(Line[Asset ID]))</f>
        <v/>
      </c>
      <c r="H691" s="3" t="str">
        <f>IF(Line[Asset Group]="","",VLOOKUP(Line[Asset Group],asset_grp_line,4,FALSE))</f>
        <v/>
      </c>
      <c r="I691" s="3" t="str">
        <f>IF(Line[Asset Group]="","",VLOOKUP(Line[Asset Group],asset_grp_line,2,FALSE))</f>
        <v/>
      </c>
      <c r="J691" s="3" t="str">
        <f>IF(Line[Asset Group]="","",VLOOKUP(Line[Asset Group],asset_grp_line,3,FALSE))</f>
        <v/>
      </c>
      <c r="K691" s="3" t="str">
        <f>IF(Line[Asset Group]="","",VLOOKUP(Line[Asset Type],type_master_list,2,FALSE))</f>
        <v/>
      </c>
      <c r="L691" s="3" t="str">
        <f>IF(Line[Asset Name]="","",PROPER(Line[Asset Name]))</f>
        <v/>
      </c>
      <c r="M691" s="11" t="str">
        <f>IF(Line[Install Date]="","",(Line[Install Date]))</f>
        <v/>
      </c>
      <c r="N691" s="3" t="str">
        <f>IF(Line[Note]="","",PROPER(Line[Note]))</f>
        <v/>
      </c>
      <c r="O691" s="3" t="str">
        <f>IF(Line[Resource Consent Number]="","",UPPER(Line[Resource Consent Number]))</f>
        <v/>
      </c>
      <c r="P691" s="53" t="str">
        <f>IF(Line[Asset Unit Cost]="","",Line[Asset Unit Cost])</f>
        <v/>
      </c>
      <c r="Q691" s="3" t="str">
        <f>IF(Line[Added By]="","",UPPER(Line[Added By]))</f>
        <v/>
      </c>
      <c r="R691" s="11" t="str">
        <f>IF(Line[Added Date]="","",(Line[Added Date]))</f>
        <v/>
      </c>
      <c r="S691" s="3" t="str">
        <f>IF(Line[Z COORD]="","",PROPER(Line[Z COORD]))</f>
        <v/>
      </c>
      <c r="T691" s="3" t="str">
        <f>IF(Line[Asset Description]="","",PROPER(Line[Asset Description]))</f>
        <v/>
      </c>
      <c r="U691" s="3" t="str">
        <f>IF(Line[Asset Group]="","",VLOOKUP(Line[Wall SubType],subdom_master_gdb,2,FALSE))</f>
        <v/>
      </c>
      <c r="V691" s="3" t="str">
        <f>IF(Line[Asset Group]="","",VLOOKUP(Line[Material],material_master,2,FALSE))</f>
        <v/>
      </c>
      <c r="W691" s="3" t="str">
        <f>IF(Line[Height m]="","",Line[Height m])</f>
        <v/>
      </c>
      <c r="X691" s="3" t="str">
        <f>IF(Line[Length m]="","",Line[Length m])</f>
        <v/>
      </c>
      <c r="Y691" s="3" t="str">
        <f>IF(Line[Width m]="","",Line[Width m])</f>
        <v/>
      </c>
      <c r="Z691" s="3" t="str">
        <f>IF(Line[Asset Group]="","",VLOOKUP(Line[Purpose],f_g_function,2,FALSE))</f>
        <v/>
      </c>
      <c r="AA691" s="3" t="str">
        <f>IF(Line[Asset Group]="","",VLOOKUP(Line[Post Material],material_master,2,FALSE))</f>
        <v/>
      </c>
      <c r="AB691" s="3" t="str">
        <f>IF(Line[Pipe Diameter mm]="","",Line[Pipe Diameter mm])</f>
        <v/>
      </c>
      <c r="AC691" s="3" t="str">
        <f>IF(Line[Asset Group]="","",VLOOKUP(Line[Pipe Material],irrigation_pipe_material,2,FALSE))</f>
        <v/>
      </c>
      <c r="AD691" s="3" t="str">
        <f>IF(Line[Asset Group]="","",VLOOKUP(Line[System],irrigation_system,2,FALSE))</f>
        <v/>
      </c>
      <c r="AE691" s="3" t="str">
        <f>IF(Line[Asset Group]="","",VLOOKUP(Line[Status],irrigation_status,2,FALSE))</f>
        <v/>
      </c>
      <c r="AF691" s="3" t="str">
        <f>IF(Line[Asset Group]="","",VLOOKUP(Line[Surface],subdom_master_gdb,2,FALSE))</f>
        <v/>
      </c>
      <c r="AG691" s="3" t="str">
        <f>IF(Line[Surface Layer Depth mm]="","",Line[Surface Layer Depth mm])</f>
        <v/>
      </c>
      <c r="AH691" s="3" t="str">
        <f>IF(Line[Av Width m]="","",Line[Av Width m])</f>
        <v/>
      </c>
      <c r="AI691" s="3" t="str">
        <f>IF(Line[Asset Group]="","",VLOOKUP(Line[Cycle],yes_no,2,FALSE))</f>
        <v/>
      </c>
      <c r="AJ691" s="3" t="str">
        <f>IF(Line[Asset Group]="","",VLOOKUP(Line[Species],hedge_species,2,FALSE))</f>
        <v/>
      </c>
    </row>
    <row r="692" spans="1:36" s="3" customFormat="1" x14ac:dyDescent="0.2">
      <c r="A692" s="3" t="str">
        <f>IF(Line[DWG File Name]="","",Line[DWG File Name])</f>
        <v/>
      </c>
      <c r="B692" s="3" t="str">
        <f>IF(Line[DWG Layer Name]="","",Line[DWG Layer Name])</f>
        <v/>
      </c>
      <c r="C692" s="3" t="str">
        <f>IF(Line[DWG Handle]="","",Line[DWG Handle])</f>
        <v/>
      </c>
      <c r="D692" s="58" t="str">
        <f>IF(Line[Approx Centroid X]="","",Line[Approx Centroid X])</f>
        <v/>
      </c>
      <c r="E692" s="58" t="str">
        <f>IF(Line[Approx Centroid Y]="","",Line[Approx Centroid Y])</f>
        <v/>
      </c>
      <c r="F692" s="3" t="str">
        <f>IF(Line[Replacement Asset]="","",Line[Replacement Asset])</f>
        <v/>
      </c>
      <c r="G692" s="3" t="str">
        <f>IF(Line[Asset ID]="","",UPPER(Line[Asset ID]))</f>
        <v/>
      </c>
      <c r="H692" s="3" t="str">
        <f>IF(Line[Asset Group]="","",VLOOKUP(Line[Asset Group],asset_grp_line,4,FALSE))</f>
        <v/>
      </c>
      <c r="I692" s="3" t="str">
        <f>IF(Line[Asset Group]="","",VLOOKUP(Line[Asset Group],asset_grp_line,2,FALSE))</f>
        <v/>
      </c>
      <c r="J692" s="3" t="str">
        <f>IF(Line[Asset Group]="","",VLOOKUP(Line[Asset Group],asset_grp_line,3,FALSE))</f>
        <v/>
      </c>
      <c r="K692" s="3" t="str">
        <f>IF(Line[Asset Group]="","",VLOOKUP(Line[Asset Type],type_master_list,2,FALSE))</f>
        <v/>
      </c>
      <c r="L692" s="3" t="str">
        <f>IF(Line[Asset Name]="","",PROPER(Line[Asset Name]))</f>
        <v/>
      </c>
      <c r="M692" s="11" t="str">
        <f>IF(Line[Install Date]="","",(Line[Install Date]))</f>
        <v/>
      </c>
      <c r="N692" s="3" t="str">
        <f>IF(Line[Note]="","",PROPER(Line[Note]))</f>
        <v/>
      </c>
      <c r="O692" s="3" t="str">
        <f>IF(Line[Resource Consent Number]="","",UPPER(Line[Resource Consent Number]))</f>
        <v/>
      </c>
      <c r="P692" s="53" t="str">
        <f>IF(Line[Asset Unit Cost]="","",Line[Asset Unit Cost])</f>
        <v/>
      </c>
      <c r="Q692" s="3" t="str">
        <f>IF(Line[Added By]="","",UPPER(Line[Added By]))</f>
        <v/>
      </c>
      <c r="R692" s="11" t="str">
        <f>IF(Line[Added Date]="","",(Line[Added Date]))</f>
        <v/>
      </c>
      <c r="S692" s="3" t="str">
        <f>IF(Line[Z COORD]="","",PROPER(Line[Z COORD]))</f>
        <v/>
      </c>
      <c r="T692" s="3" t="str">
        <f>IF(Line[Asset Description]="","",PROPER(Line[Asset Description]))</f>
        <v/>
      </c>
      <c r="U692" s="3" t="str">
        <f>IF(Line[Asset Group]="","",VLOOKUP(Line[Wall SubType],subdom_master_gdb,2,FALSE))</f>
        <v/>
      </c>
      <c r="V692" s="3" t="str">
        <f>IF(Line[Asset Group]="","",VLOOKUP(Line[Material],material_master,2,FALSE))</f>
        <v/>
      </c>
      <c r="W692" s="3" t="str">
        <f>IF(Line[Height m]="","",Line[Height m])</f>
        <v/>
      </c>
      <c r="X692" s="3" t="str">
        <f>IF(Line[Length m]="","",Line[Length m])</f>
        <v/>
      </c>
      <c r="Y692" s="3" t="str">
        <f>IF(Line[Width m]="","",Line[Width m])</f>
        <v/>
      </c>
      <c r="Z692" s="3" t="str">
        <f>IF(Line[Asset Group]="","",VLOOKUP(Line[Purpose],f_g_function,2,FALSE))</f>
        <v/>
      </c>
      <c r="AA692" s="3" t="str">
        <f>IF(Line[Asset Group]="","",VLOOKUP(Line[Post Material],material_master,2,FALSE))</f>
        <v/>
      </c>
      <c r="AB692" s="3" t="str">
        <f>IF(Line[Pipe Diameter mm]="","",Line[Pipe Diameter mm])</f>
        <v/>
      </c>
      <c r="AC692" s="3" t="str">
        <f>IF(Line[Asset Group]="","",VLOOKUP(Line[Pipe Material],irrigation_pipe_material,2,FALSE))</f>
        <v/>
      </c>
      <c r="AD692" s="3" t="str">
        <f>IF(Line[Asset Group]="","",VLOOKUP(Line[System],irrigation_system,2,FALSE))</f>
        <v/>
      </c>
      <c r="AE692" s="3" t="str">
        <f>IF(Line[Asset Group]="","",VLOOKUP(Line[Status],irrigation_status,2,FALSE))</f>
        <v/>
      </c>
      <c r="AF692" s="3" t="str">
        <f>IF(Line[Asset Group]="","",VLOOKUP(Line[Surface],subdom_master_gdb,2,FALSE))</f>
        <v/>
      </c>
      <c r="AG692" s="3" t="str">
        <f>IF(Line[Surface Layer Depth mm]="","",Line[Surface Layer Depth mm])</f>
        <v/>
      </c>
      <c r="AH692" s="3" t="str">
        <f>IF(Line[Av Width m]="","",Line[Av Width m])</f>
        <v/>
      </c>
      <c r="AI692" s="3" t="str">
        <f>IF(Line[Asset Group]="","",VLOOKUP(Line[Cycle],yes_no,2,FALSE))</f>
        <v/>
      </c>
      <c r="AJ692" s="3" t="str">
        <f>IF(Line[Asset Group]="","",VLOOKUP(Line[Species],hedge_species,2,FALSE))</f>
        <v/>
      </c>
    </row>
    <row r="693" spans="1:36" s="3" customFormat="1" x14ac:dyDescent="0.2">
      <c r="A693" s="3" t="str">
        <f>IF(Line[DWG File Name]="","",Line[DWG File Name])</f>
        <v/>
      </c>
      <c r="B693" s="3" t="str">
        <f>IF(Line[DWG Layer Name]="","",Line[DWG Layer Name])</f>
        <v/>
      </c>
      <c r="C693" s="3" t="str">
        <f>IF(Line[DWG Handle]="","",Line[DWG Handle])</f>
        <v/>
      </c>
      <c r="D693" s="58" t="str">
        <f>IF(Line[Approx Centroid X]="","",Line[Approx Centroid X])</f>
        <v/>
      </c>
      <c r="E693" s="58" t="str">
        <f>IF(Line[Approx Centroid Y]="","",Line[Approx Centroid Y])</f>
        <v/>
      </c>
      <c r="F693" s="3" t="str">
        <f>IF(Line[Replacement Asset]="","",Line[Replacement Asset])</f>
        <v/>
      </c>
      <c r="G693" s="3" t="str">
        <f>IF(Line[Asset ID]="","",UPPER(Line[Asset ID]))</f>
        <v/>
      </c>
      <c r="H693" s="3" t="str">
        <f>IF(Line[Asset Group]="","",VLOOKUP(Line[Asset Group],asset_grp_line,4,FALSE))</f>
        <v/>
      </c>
      <c r="I693" s="3" t="str">
        <f>IF(Line[Asset Group]="","",VLOOKUP(Line[Asset Group],asset_grp_line,2,FALSE))</f>
        <v/>
      </c>
      <c r="J693" s="3" t="str">
        <f>IF(Line[Asset Group]="","",VLOOKUP(Line[Asset Group],asset_grp_line,3,FALSE))</f>
        <v/>
      </c>
      <c r="K693" s="3" t="str">
        <f>IF(Line[Asset Group]="","",VLOOKUP(Line[Asset Type],type_master_list,2,FALSE))</f>
        <v/>
      </c>
      <c r="L693" s="3" t="str">
        <f>IF(Line[Asset Name]="","",PROPER(Line[Asset Name]))</f>
        <v/>
      </c>
      <c r="M693" s="11" t="str">
        <f>IF(Line[Install Date]="","",(Line[Install Date]))</f>
        <v/>
      </c>
      <c r="N693" s="3" t="str">
        <f>IF(Line[Note]="","",PROPER(Line[Note]))</f>
        <v/>
      </c>
      <c r="O693" s="3" t="str">
        <f>IF(Line[Resource Consent Number]="","",UPPER(Line[Resource Consent Number]))</f>
        <v/>
      </c>
      <c r="P693" s="53" t="str">
        <f>IF(Line[Asset Unit Cost]="","",Line[Asset Unit Cost])</f>
        <v/>
      </c>
      <c r="Q693" s="3" t="str">
        <f>IF(Line[Added By]="","",UPPER(Line[Added By]))</f>
        <v/>
      </c>
      <c r="R693" s="11" t="str">
        <f>IF(Line[Added Date]="","",(Line[Added Date]))</f>
        <v/>
      </c>
      <c r="S693" s="3" t="str">
        <f>IF(Line[Z COORD]="","",PROPER(Line[Z COORD]))</f>
        <v/>
      </c>
      <c r="T693" s="3" t="str">
        <f>IF(Line[Asset Description]="","",PROPER(Line[Asset Description]))</f>
        <v/>
      </c>
      <c r="U693" s="3" t="str">
        <f>IF(Line[Asset Group]="","",VLOOKUP(Line[Wall SubType],subdom_master_gdb,2,FALSE))</f>
        <v/>
      </c>
      <c r="V693" s="3" t="str">
        <f>IF(Line[Asset Group]="","",VLOOKUP(Line[Material],material_master,2,FALSE))</f>
        <v/>
      </c>
      <c r="W693" s="3" t="str">
        <f>IF(Line[Height m]="","",Line[Height m])</f>
        <v/>
      </c>
      <c r="X693" s="3" t="str">
        <f>IF(Line[Length m]="","",Line[Length m])</f>
        <v/>
      </c>
      <c r="Y693" s="3" t="str">
        <f>IF(Line[Width m]="","",Line[Width m])</f>
        <v/>
      </c>
      <c r="Z693" s="3" t="str">
        <f>IF(Line[Asset Group]="","",VLOOKUP(Line[Purpose],f_g_function,2,FALSE))</f>
        <v/>
      </c>
      <c r="AA693" s="3" t="str">
        <f>IF(Line[Asset Group]="","",VLOOKUP(Line[Post Material],material_master,2,FALSE))</f>
        <v/>
      </c>
      <c r="AB693" s="3" t="str">
        <f>IF(Line[Pipe Diameter mm]="","",Line[Pipe Diameter mm])</f>
        <v/>
      </c>
      <c r="AC693" s="3" t="str">
        <f>IF(Line[Asset Group]="","",VLOOKUP(Line[Pipe Material],irrigation_pipe_material,2,FALSE))</f>
        <v/>
      </c>
      <c r="AD693" s="3" t="str">
        <f>IF(Line[Asset Group]="","",VLOOKUP(Line[System],irrigation_system,2,FALSE))</f>
        <v/>
      </c>
      <c r="AE693" s="3" t="str">
        <f>IF(Line[Asset Group]="","",VLOOKUP(Line[Status],irrigation_status,2,FALSE))</f>
        <v/>
      </c>
      <c r="AF693" s="3" t="str">
        <f>IF(Line[Asset Group]="","",VLOOKUP(Line[Surface],subdom_master_gdb,2,FALSE))</f>
        <v/>
      </c>
      <c r="AG693" s="3" t="str">
        <f>IF(Line[Surface Layer Depth mm]="","",Line[Surface Layer Depth mm])</f>
        <v/>
      </c>
      <c r="AH693" s="3" t="str">
        <f>IF(Line[Av Width m]="","",Line[Av Width m])</f>
        <v/>
      </c>
      <c r="AI693" s="3" t="str">
        <f>IF(Line[Asset Group]="","",VLOOKUP(Line[Cycle],yes_no,2,FALSE))</f>
        <v/>
      </c>
      <c r="AJ693" s="3" t="str">
        <f>IF(Line[Asset Group]="","",VLOOKUP(Line[Species],hedge_species,2,FALSE))</f>
        <v/>
      </c>
    </row>
    <row r="694" spans="1:36" s="3" customFormat="1" x14ac:dyDescent="0.2">
      <c r="A694" s="3" t="str">
        <f>IF(Line[DWG File Name]="","",Line[DWG File Name])</f>
        <v/>
      </c>
      <c r="B694" s="3" t="str">
        <f>IF(Line[DWG Layer Name]="","",Line[DWG Layer Name])</f>
        <v/>
      </c>
      <c r="C694" s="3" t="str">
        <f>IF(Line[DWG Handle]="","",Line[DWG Handle])</f>
        <v/>
      </c>
      <c r="D694" s="58" t="str">
        <f>IF(Line[Approx Centroid X]="","",Line[Approx Centroid X])</f>
        <v/>
      </c>
      <c r="E694" s="58" t="str">
        <f>IF(Line[Approx Centroid Y]="","",Line[Approx Centroid Y])</f>
        <v/>
      </c>
      <c r="F694" s="3" t="str">
        <f>IF(Line[Replacement Asset]="","",Line[Replacement Asset])</f>
        <v/>
      </c>
      <c r="G694" s="3" t="str">
        <f>IF(Line[Asset ID]="","",UPPER(Line[Asset ID]))</f>
        <v/>
      </c>
      <c r="H694" s="3" t="str">
        <f>IF(Line[Asset Group]="","",VLOOKUP(Line[Asset Group],asset_grp_line,4,FALSE))</f>
        <v/>
      </c>
      <c r="I694" s="3" t="str">
        <f>IF(Line[Asset Group]="","",VLOOKUP(Line[Asset Group],asset_grp_line,2,FALSE))</f>
        <v/>
      </c>
      <c r="J694" s="3" t="str">
        <f>IF(Line[Asset Group]="","",VLOOKUP(Line[Asset Group],asset_grp_line,3,FALSE))</f>
        <v/>
      </c>
      <c r="K694" s="3" t="str">
        <f>IF(Line[Asset Group]="","",VLOOKUP(Line[Asset Type],type_master_list,2,FALSE))</f>
        <v/>
      </c>
      <c r="L694" s="3" t="str">
        <f>IF(Line[Asset Name]="","",PROPER(Line[Asset Name]))</f>
        <v/>
      </c>
      <c r="M694" s="11" t="str">
        <f>IF(Line[Install Date]="","",(Line[Install Date]))</f>
        <v/>
      </c>
      <c r="N694" s="3" t="str">
        <f>IF(Line[Note]="","",PROPER(Line[Note]))</f>
        <v/>
      </c>
      <c r="O694" s="3" t="str">
        <f>IF(Line[Resource Consent Number]="","",UPPER(Line[Resource Consent Number]))</f>
        <v/>
      </c>
      <c r="P694" s="53" t="str">
        <f>IF(Line[Asset Unit Cost]="","",Line[Asset Unit Cost])</f>
        <v/>
      </c>
      <c r="Q694" s="3" t="str">
        <f>IF(Line[Added By]="","",UPPER(Line[Added By]))</f>
        <v/>
      </c>
      <c r="R694" s="11" t="str">
        <f>IF(Line[Added Date]="","",(Line[Added Date]))</f>
        <v/>
      </c>
      <c r="S694" s="3" t="str">
        <f>IF(Line[Z COORD]="","",PROPER(Line[Z COORD]))</f>
        <v/>
      </c>
      <c r="T694" s="3" t="str">
        <f>IF(Line[Asset Description]="","",PROPER(Line[Asset Description]))</f>
        <v/>
      </c>
      <c r="U694" s="3" t="str">
        <f>IF(Line[Asset Group]="","",VLOOKUP(Line[Wall SubType],subdom_master_gdb,2,FALSE))</f>
        <v/>
      </c>
      <c r="V694" s="3" t="str">
        <f>IF(Line[Asset Group]="","",VLOOKUP(Line[Material],material_master,2,FALSE))</f>
        <v/>
      </c>
      <c r="W694" s="3" t="str">
        <f>IF(Line[Height m]="","",Line[Height m])</f>
        <v/>
      </c>
      <c r="X694" s="3" t="str">
        <f>IF(Line[Length m]="","",Line[Length m])</f>
        <v/>
      </c>
      <c r="Y694" s="3" t="str">
        <f>IF(Line[Width m]="","",Line[Width m])</f>
        <v/>
      </c>
      <c r="Z694" s="3" t="str">
        <f>IF(Line[Asset Group]="","",VLOOKUP(Line[Purpose],f_g_function,2,FALSE))</f>
        <v/>
      </c>
      <c r="AA694" s="3" t="str">
        <f>IF(Line[Asset Group]="","",VLOOKUP(Line[Post Material],material_master,2,FALSE))</f>
        <v/>
      </c>
      <c r="AB694" s="3" t="str">
        <f>IF(Line[Pipe Diameter mm]="","",Line[Pipe Diameter mm])</f>
        <v/>
      </c>
      <c r="AC694" s="3" t="str">
        <f>IF(Line[Asset Group]="","",VLOOKUP(Line[Pipe Material],irrigation_pipe_material,2,FALSE))</f>
        <v/>
      </c>
      <c r="AD694" s="3" t="str">
        <f>IF(Line[Asset Group]="","",VLOOKUP(Line[System],irrigation_system,2,FALSE))</f>
        <v/>
      </c>
      <c r="AE694" s="3" t="str">
        <f>IF(Line[Asset Group]="","",VLOOKUP(Line[Status],irrigation_status,2,FALSE))</f>
        <v/>
      </c>
      <c r="AF694" s="3" t="str">
        <f>IF(Line[Asset Group]="","",VLOOKUP(Line[Surface],subdom_master_gdb,2,FALSE))</f>
        <v/>
      </c>
      <c r="AG694" s="3" t="str">
        <f>IF(Line[Surface Layer Depth mm]="","",Line[Surface Layer Depth mm])</f>
        <v/>
      </c>
      <c r="AH694" s="3" t="str">
        <f>IF(Line[Av Width m]="","",Line[Av Width m])</f>
        <v/>
      </c>
      <c r="AI694" s="3" t="str">
        <f>IF(Line[Asset Group]="","",VLOOKUP(Line[Cycle],yes_no,2,FALSE))</f>
        <v/>
      </c>
      <c r="AJ694" s="3" t="str">
        <f>IF(Line[Asset Group]="","",VLOOKUP(Line[Species],hedge_species,2,FALSE))</f>
        <v/>
      </c>
    </row>
    <row r="695" spans="1:36" s="3" customFormat="1" x14ac:dyDescent="0.2">
      <c r="A695" s="3" t="str">
        <f>IF(Line[DWG File Name]="","",Line[DWG File Name])</f>
        <v/>
      </c>
      <c r="B695" s="3" t="str">
        <f>IF(Line[DWG Layer Name]="","",Line[DWG Layer Name])</f>
        <v/>
      </c>
      <c r="C695" s="3" t="str">
        <f>IF(Line[DWG Handle]="","",Line[DWG Handle])</f>
        <v/>
      </c>
      <c r="D695" s="58" t="str">
        <f>IF(Line[Approx Centroid X]="","",Line[Approx Centroid X])</f>
        <v/>
      </c>
      <c r="E695" s="58" t="str">
        <f>IF(Line[Approx Centroid Y]="","",Line[Approx Centroid Y])</f>
        <v/>
      </c>
      <c r="F695" s="3" t="str">
        <f>IF(Line[Replacement Asset]="","",Line[Replacement Asset])</f>
        <v/>
      </c>
      <c r="G695" s="3" t="str">
        <f>IF(Line[Asset ID]="","",UPPER(Line[Asset ID]))</f>
        <v/>
      </c>
      <c r="H695" s="3" t="str">
        <f>IF(Line[Asset Group]="","",VLOOKUP(Line[Asset Group],asset_grp_line,4,FALSE))</f>
        <v/>
      </c>
      <c r="I695" s="3" t="str">
        <f>IF(Line[Asset Group]="","",VLOOKUP(Line[Asset Group],asset_grp_line,2,FALSE))</f>
        <v/>
      </c>
      <c r="J695" s="3" t="str">
        <f>IF(Line[Asset Group]="","",VLOOKUP(Line[Asset Group],asset_grp_line,3,FALSE))</f>
        <v/>
      </c>
      <c r="K695" s="3" t="str">
        <f>IF(Line[Asset Group]="","",VLOOKUP(Line[Asset Type],type_master_list,2,FALSE))</f>
        <v/>
      </c>
      <c r="L695" s="3" t="str">
        <f>IF(Line[Asset Name]="","",PROPER(Line[Asset Name]))</f>
        <v/>
      </c>
      <c r="M695" s="11" t="str">
        <f>IF(Line[Install Date]="","",(Line[Install Date]))</f>
        <v/>
      </c>
      <c r="N695" s="3" t="str">
        <f>IF(Line[Note]="","",PROPER(Line[Note]))</f>
        <v/>
      </c>
      <c r="O695" s="3" t="str">
        <f>IF(Line[Resource Consent Number]="","",UPPER(Line[Resource Consent Number]))</f>
        <v/>
      </c>
      <c r="P695" s="53" t="str">
        <f>IF(Line[Asset Unit Cost]="","",Line[Asset Unit Cost])</f>
        <v/>
      </c>
      <c r="Q695" s="3" t="str">
        <f>IF(Line[Added By]="","",UPPER(Line[Added By]))</f>
        <v/>
      </c>
      <c r="R695" s="11" t="str">
        <f>IF(Line[Added Date]="","",(Line[Added Date]))</f>
        <v/>
      </c>
      <c r="S695" s="3" t="str">
        <f>IF(Line[Z COORD]="","",PROPER(Line[Z COORD]))</f>
        <v/>
      </c>
      <c r="T695" s="3" t="str">
        <f>IF(Line[Asset Description]="","",PROPER(Line[Asset Description]))</f>
        <v/>
      </c>
      <c r="U695" s="3" t="str">
        <f>IF(Line[Asset Group]="","",VLOOKUP(Line[Wall SubType],subdom_master_gdb,2,FALSE))</f>
        <v/>
      </c>
      <c r="V695" s="3" t="str">
        <f>IF(Line[Asset Group]="","",VLOOKUP(Line[Material],material_master,2,FALSE))</f>
        <v/>
      </c>
      <c r="W695" s="3" t="str">
        <f>IF(Line[Height m]="","",Line[Height m])</f>
        <v/>
      </c>
      <c r="X695" s="3" t="str">
        <f>IF(Line[Length m]="","",Line[Length m])</f>
        <v/>
      </c>
      <c r="Y695" s="3" t="str">
        <f>IF(Line[Width m]="","",Line[Width m])</f>
        <v/>
      </c>
      <c r="Z695" s="3" t="str">
        <f>IF(Line[Asset Group]="","",VLOOKUP(Line[Purpose],f_g_function,2,FALSE))</f>
        <v/>
      </c>
      <c r="AA695" s="3" t="str">
        <f>IF(Line[Asset Group]="","",VLOOKUP(Line[Post Material],material_master,2,FALSE))</f>
        <v/>
      </c>
      <c r="AB695" s="3" t="str">
        <f>IF(Line[Pipe Diameter mm]="","",Line[Pipe Diameter mm])</f>
        <v/>
      </c>
      <c r="AC695" s="3" t="str">
        <f>IF(Line[Asset Group]="","",VLOOKUP(Line[Pipe Material],irrigation_pipe_material,2,FALSE))</f>
        <v/>
      </c>
      <c r="AD695" s="3" t="str">
        <f>IF(Line[Asset Group]="","",VLOOKUP(Line[System],irrigation_system,2,FALSE))</f>
        <v/>
      </c>
      <c r="AE695" s="3" t="str">
        <f>IF(Line[Asset Group]="","",VLOOKUP(Line[Status],irrigation_status,2,FALSE))</f>
        <v/>
      </c>
      <c r="AF695" s="3" t="str">
        <f>IF(Line[Asset Group]="","",VLOOKUP(Line[Surface],subdom_master_gdb,2,FALSE))</f>
        <v/>
      </c>
      <c r="AG695" s="3" t="str">
        <f>IF(Line[Surface Layer Depth mm]="","",Line[Surface Layer Depth mm])</f>
        <v/>
      </c>
      <c r="AH695" s="3" t="str">
        <f>IF(Line[Av Width m]="","",Line[Av Width m])</f>
        <v/>
      </c>
      <c r="AI695" s="3" t="str">
        <f>IF(Line[Asset Group]="","",VLOOKUP(Line[Cycle],yes_no,2,FALSE))</f>
        <v/>
      </c>
      <c r="AJ695" s="3" t="str">
        <f>IF(Line[Asset Group]="","",VLOOKUP(Line[Species],hedge_species,2,FALSE))</f>
        <v/>
      </c>
    </row>
    <row r="696" spans="1:36" s="3" customFormat="1" x14ac:dyDescent="0.2">
      <c r="A696" s="3" t="str">
        <f>IF(Line[DWG File Name]="","",Line[DWG File Name])</f>
        <v/>
      </c>
      <c r="B696" s="3" t="str">
        <f>IF(Line[DWG Layer Name]="","",Line[DWG Layer Name])</f>
        <v/>
      </c>
      <c r="C696" s="3" t="str">
        <f>IF(Line[DWG Handle]="","",Line[DWG Handle])</f>
        <v/>
      </c>
      <c r="D696" s="58" t="str">
        <f>IF(Line[Approx Centroid X]="","",Line[Approx Centroid X])</f>
        <v/>
      </c>
      <c r="E696" s="58" t="str">
        <f>IF(Line[Approx Centroid Y]="","",Line[Approx Centroid Y])</f>
        <v/>
      </c>
      <c r="F696" s="3" t="str">
        <f>IF(Line[Replacement Asset]="","",Line[Replacement Asset])</f>
        <v/>
      </c>
      <c r="G696" s="3" t="str">
        <f>IF(Line[Asset ID]="","",UPPER(Line[Asset ID]))</f>
        <v/>
      </c>
      <c r="H696" s="3" t="str">
        <f>IF(Line[Asset Group]="","",VLOOKUP(Line[Asset Group],asset_grp_line,4,FALSE))</f>
        <v/>
      </c>
      <c r="I696" s="3" t="str">
        <f>IF(Line[Asset Group]="","",VLOOKUP(Line[Asset Group],asset_grp_line,2,FALSE))</f>
        <v/>
      </c>
      <c r="J696" s="3" t="str">
        <f>IF(Line[Asset Group]="","",VLOOKUP(Line[Asset Group],asset_grp_line,3,FALSE))</f>
        <v/>
      </c>
      <c r="K696" s="3" t="str">
        <f>IF(Line[Asset Group]="","",VLOOKUP(Line[Asset Type],type_master_list,2,FALSE))</f>
        <v/>
      </c>
      <c r="L696" s="3" t="str">
        <f>IF(Line[Asset Name]="","",PROPER(Line[Asset Name]))</f>
        <v/>
      </c>
      <c r="M696" s="11" t="str">
        <f>IF(Line[Install Date]="","",(Line[Install Date]))</f>
        <v/>
      </c>
      <c r="N696" s="3" t="str">
        <f>IF(Line[Note]="","",PROPER(Line[Note]))</f>
        <v/>
      </c>
      <c r="O696" s="3" t="str">
        <f>IF(Line[Resource Consent Number]="","",UPPER(Line[Resource Consent Number]))</f>
        <v/>
      </c>
      <c r="P696" s="53" t="str">
        <f>IF(Line[Asset Unit Cost]="","",Line[Asset Unit Cost])</f>
        <v/>
      </c>
      <c r="Q696" s="3" t="str">
        <f>IF(Line[Added By]="","",UPPER(Line[Added By]))</f>
        <v/>
      </c>
      <c r="R696" s="11" t="str">
        <f>IF(Line[Added Date]="","",(Line[Added Date]))</f>
        <v/>
      </c>
      <c r="S696" s="3" t="str">
        <f>IF(Line[Z COORD]="","",PROPER(Line[Z COORD]))</f>
        <v/>
      </c>
      <c r="T696" s="3" t="str">
        <f>IF(Line[Asset Description]="","",PROPER(Line[Asset Description]))</f>
        <v/>
      </c>
      <c r="U696" s="3" t="str">
        <f>IF(Line[Asset Group]="","",VLOOKUP(Line[Wall SubType],subdom_master_gdb,2,FALSE))</f>
        <v/>
      </c>
      <c r="V696" s="3" t="str">
        <f>IF(Line[Asset Group]="","",VLOOKUP(Line[Material],material_master,2,FALSE))</f>
        <v/>
      </c>
      <c r="W696" s="3" t="str">
        <f>IF(Line[Height m]="","",Line[Height m])</f>
        <v/>
      </c>
      <c r="X696" s="3" t="str">
        <f>IF(Line[Length m]="","",Line[Length m])</f>
        <v/>
      </c>
      <c r="Y696" s="3" t="str">
        <f>IF(Line[Width m]="","",Line[Width m])</f>
        <v/>
      </c>
      <c r="Z696" s="3" t="str">
        <f>IF(Line[Asset Group]="","",VLOOKUP(Line[Purpose],f_g_function,2,FALSE))</f>
        <v/>
      </c>
      <c r="AA696" s="3" t="str">
        <f>IF(Line[Asset Group]="","",VLOOKUP(Line[Post Material],material_master,2,FALSE))</f>
        <v/>
      </c>
      <c r="AB696" s="3" t="str">
        <f>IF(Line[Pipe Diameter mm]="","",Line[Pipe Diameter mm])</f>
        <v/>
      </c>
      <c r="AC696" s="3" t="str">
        <f>IF(Line[Asset Group]="","",VLOOKUP(Line[Pipe Material],irrigation_pipe_material,2,FALSE))</f>
        <v/>
      </c>
      <c r="AD696" s="3" t="str">
        <f>IF(Line[Asset Group]="","",VLOOKUP(Line[System],irrigation_system,2,FALSE))</f>
        <v/>
      </c>
      <c r="AE696" s="3" t="str">
        <f>IF(Line[Asset Group]="","",VLOOKUP(Line[Status],irrigation_status,2,FALSE))</f>
        <v/>
      </c>
      <c r="AF696" s="3" t="str">
        <f>IF(Line[Asset Group]="","",VLOOKUP(Line[Surface],subdom_master_gdb,2,FALSE))</f>
        <v/>
      </c>
      <c r="AG696" s="3" t="str">
        <f>IF(Line[Surface Layer Depth mm]="","",Line[Surface Layer Depth mm])</f>
        <v/>
      </c>
      <c r="AH696" s="3" t="str">
        <f>IF(Line[Av Width m]="","",Line[Av Width m])</f>
        <v/>
      </c>
      <c r="AI696" s="3" t="str">
        <f>IF(Line[Asset Group]="","",VLOOKUP(Line[Cycle],yes_no,2,FALSE))</f>
        <v/>
      </c>
      <c r="AJ696" s="3" t="str">
        <f>IF(Line[Asset Group]="","",VLOOKUP(Line[Species],hedge_species,2,FALSE))</f>
        <v/>
      </c>
    </row>
    <row r="697" spans="1:36" s="3" customFormat="1" x14ac:dyDescent="0.2">
      <c r="A697" s="3" t="str">
        <f>IF(Line[DWG File Name]="","",Line[DWG File Name])</f>
        <v/>
      </c>
      <c r="B697" s="3" t="str">
        <f>IF(Line[DWG Layer Name]="","",Line[DWG Layer Name])</f>
        <v/>
      </c>
      <c r="C697" s="3" t="str">
        <f>IF(Line[DWG Handle]="","",Line[DWG Handle])</f>
        <v/>
      </c>
      <c r="D697" s="58" t="str">
        <f>IF(Line[Approx Centroid X]="","",Line[Approx Centroid X])</f>
        <v/>
      </c>
      <c r="E697" s="58" t="str">
        <f>IF(Line[Approx Centroid Y]="","",Line[Approx Centroid Y])</f>
        <v/>
      </c>
      <c r="F697" s="3" t="str">
        <f>IF(Line[Replacement Asset]="","",Line[Replacement Asset])</f>
        <v/>
      </c>
      <c r="G697" s="3" t="str">
        <f>IF(Line[Asset ID]="","",UPPER(Line[Asset ID]))</f>
        <v/>
      </c>
      <c r="H697" s="3" t="str">
        <f>IF(Line[Asset Group]="","",VLOOKUP(Line[Asset Group],asset_grp_line,4,FALSE))</f>
        <v/>
      </c>
      <c r="I697" s="3" t="str">
        <f>IF(Line[Asset Group]="","",VLOOKUP(Line[Asset Group],asset_grp_line,2,FALSE))</f>
        <v/>
      </c>
      <c r="J697" s="3" t="str">
        <f>IF(Line[Asset Group]="","",VLOOKUP(Line[Asset Group],asset_grp_line,3,FALSE))</f>
        <v/>
      </c>
      <c r="K697" s="3" t="str">
        <f>IF(Line[Asset Group]="","",VLOOKUP(Line[Asset Type],type_master_list,2,FALSE))</f>
        <v/>
      </c>
      <c r="L697" s="3" t="str">
        <f>IF(Line[Asset Name]="","",PROPER(Line[Asset Name]))</f>
        <v/>
      </c>
      <c r="M697" s="11" t="str">
        <f>IF(Line[Install Date]="","",(Line[Install Date]))</f>
        <v/>
      </c>
      <c r="N697" s="3" t="str">
        <f>IF(Line[Note]="","",PROPER(Line[Note]))</f>
        <v/>
      </c>
      <c r="O697" s="3" t="str">
        <f>IF(Line[Resource Consent Number]="","",UPPER(Line[Resource Consent Number]))</f>
        <v/>
      </c>
      <c r="P697" s="53" t="str">
        <f>IF(Line[Asset Unit Cost]="","",Line[Asset Unit Cost])</f>
        <v/>
      </c>
      <c r="Q697" s="3" t="str">
        <f>IF(Line[Added By]="","",UPPER(Line[Added By]))</f>
        <v/>
      </c>
      <c r="R697" s="11" t="str">
        <f>IF(Line[Added Date]="","",(Line[Added Date]))</f>
        <v/>
      </c>
      <c r="S697" s="3" t="str">
        <f>IF(Line[Z COORD]="","",PROPER(Line[Z COORD]))</f>
        <v/>
      </c>
      <c r="T697" s="3" t="str">
        <f>IF(Line[Asset Description]="","",PROPER(Line[Asset Description]))</f>
        <v/>
      </c>
      <c r="U697" s="3" t="str">
        <f>IF(Line[Asset Group]="","",VLOOKUP(Line[Wall SubType],subdom_master_gdb,2,FALSE))</f>
        <v/>
      </c>
      <c r="V697" s="3" t="str">
        <f>IF(Line[Asset Group]="","",VLOOKUP(Line[Material],material_master,2,FALSE))</f>
        <v/>
      </c>
      <c r="W697" s="3" t="str">
        <f>IF(Line[Height m]="","",Line[Height m])</f>
        <v/>
      </c>
      <c r="X697" s="3" t="str">
        <f>IF(Line[Length m]="","",Line[Length m])</f>
        <v/>
      </c>
      <c r="Y697" s="3" t="str">
        <f>IF(Line[Width m]="","",Line[Width m])</f>
        <v/>
      </c>
      <c r="Z697" s="3" t="str">
        <f>IF(Line[Asset Group]="","",VLOOKUP(Line[Purpose],f_g_function,2,FALSE))</f>
        <v/>
      </c>
      <c r="AA697" s="3" t="str">
        <f>IF(Line[Asset Group]="","",VLOOKUP(Line[Post Material],material_master,2,FALSE))</f>
        <v/>
      </c>
      <c r="AB697" s="3" t="str">
        <f>IF(Line[Pipe Diameter mm]="","",Line[Pipe Diameter mm])</f>
        <v/>
      </c>
      <c r="AC697" s="3" t="str">
        <f>IF(Line[Asset Group]="","",VLOOKUP(Line[Pipe Material],irrigation_pipe_material,2,FALSE))</f>
        <v/>
      </c>
      <c r="AD697" s="3" t="str">
        <f>IF(Line[Asset Group]="","",VLOOKUP(Line[System],irrigation_system,2,FALSE))</f>
        <v/>
      </c>
      <c r="AE697" s="3" t="str">
        <f>IF(Line[Asset Group]="","",VLOOKUP(Line[Status],irrigation_status,2,FALSE))</f>
        <v/>
      </c>
      <c r="AF697" s="3" t="str">
        <f>IF(Line[Asset Group]="","",VLOOKUP(Line[Surface],subdom_master_gdb,2,FALSE))</f>
        <v/>
      </c>
      <c r="AG697" s="3" t="str">
        <f>IF(Line[Surface Layer Depth mm]="","",Line[Surface Layer Depth mm])</f>
        <v/>
      </c>
      <c r="AH697" s="3" t="str">
        <f>IF(Line[Av Width m]="","",Line[Av Width m])</f>
        <v/>
      </c>
      <c r="AI697" s="3" t="str">
        <f>IF(Line[Asset Group]="","",VLOOKUP(Line[Cycle],yes_no,2,FALSE))</f>
        <v/>
      </c>
      <c r="AJ697" s="3" t="str">
        <f>IF(Line[Asset Group]="","",VLOOKUP(Line[Species],hedge_species,2,FALSE))</f>
        <v/>
      </c>
    </row>
    <row r="698" spans="1:36" s="3" customFormat="1" x14ac:dyDescent="0.2">
      <c r="A698" s="3" t="str">
        <f>IF(Line[DWG File Name]="","",Line[DWG File Name])</f>
        <v/>
      </c>
      <c r="B698" s="3" t="str">
        <f>IF(Line[DWG Layer Name]="","",Line[DWG Layer Name])</f>
        <v/>
      </c>
      <c r="C698" s="3" t="str">
        <f>IF(Line[DWG Handle]="","",Line[DWG Handle])</f>
        <v/>
      </c>
      <c r="D698" s="58" t="str">
        <f>IF(Line[Approx Centroid X]="","",Line[Approx Centroid X])</f>
        <v/>
      </c>
      <c r="E698" s="58" t="str">
        <f>IF(Line[Approx Centroid Y]="","",Line[Approx Centroid Y])</f>
        <v/>
      </c>
      <c r="F698" s="3" t="str">
        <f>IF(Line[Replacement Asset]="","",Line[Replacement Asset])</f>
        <v/>
      </c>
      <c r="G698" s="3" t="str">
        <f>IF(Line[Asset ID]="","",UPPER(Line[Asset ID]))</f>
        <v/>
      </c>
      <c r="H698" s="3" t="str">
        <f>IF(Line[Asset Group]="","",VLOOKUP(Line[Asset Group],asset_grp_line,4,FALSE))</f>
        <v/>
      </c>
      <c r="I698" s="3" t="str">
        <f>IF(Line[Asset Group]="","",VLOOKUP(Line[Asset Group],asset_grp_line,2,FALSE))</f>
        <v/>
      </c>
      <c r="J698" s="3" t="str">
        <f>IF(Line[Asset Group]="","",VLOOKUP(Line[Asset Group],asset_grp_line,3,FALSE))</f>
        <v/>
      </c>
      <c r="K698" s="3" t="str">
        <f>IF(Line[Asset Group]="","",VLOOKUP(Line[Asset Type],type_master_list,2,FALSE))</f>
        <v/>
      </c>
      <c r="L698" s="3" t="str">
        <f>IF(Line[Asset Name]="","",PROPER(Line[Asset Name]))</f>
        <v/>
      </c>
      <c r="M698" s="11" t="str">
        <f>IF(Line[Install Date]="","",(Line[Install Date]))</f>
        <v/>
      </c>
      <c r="N698" s="3" t="str">
        <f>IF(Line[Note]="","",PROPER(Line[Note]))</f>
        <v/>
      </c>
      <c r="O698" s="3" t="str">
        <f>IF(Line[Resource Consent Number]="","",UPPER(Line[Resource Consent Number]))</f>
        <v/>
      </c>
      <c r="P698" s="53" t="str">
        <f>IF(Line[Asset Unit Cost]="","",Line[Asset Unit Cost])</f>
        <v/>
      </c>
      <c r="Q698" s="3" t="str">
        <f>IF(Line[Added By]="","",UPPER(Line[Added By]))</f>
        <v/>
      </c>
      <c r="R698" s="11" t="str">
        <f>IF(Line[Added Date]="","",(Line[Added Date]))</f>
        <v/>
      </c>
      <c r="S698" s="3" t="str">
        <f>IF(Line[Z COORD]="","",PROPER(Line[Z COORD]))</f>
        <v/>
      </c>
      <c r="T698" s="3" t="str">
        <f>IF(Line[Asset Description]="","",PROPER(Line[Asset Description]))</f>
        <v/>
      </c>
      <c r="U698" s="3" t="str">
        <f>IF(Line[Asset Group]="","",VLOOKUP(Line[Wall SubType],subdom_master_gdb,2,FALSE))</f>
        <v/>
      </c>
      <c r="V698" s="3" t="str">
        <f>IF(Line[Asset Group]="","",VLOOKUP(Line[Material],material_master,2,FALSE))</f>
        <v/>
      </c>
      <c r="W698" s="3" t="str">
        <f>IF(Line[Height m]="","",Line[Height m])</f>
        <v/>
      </c>
      <c r="X698" s="3" t="str">
        <f>IF(Line[Length m]="","",Line[Length m])</f>
        <v/>
      </c>
      <c r="Y698" s="3" t="str">
        <f>IF(Line[Width m]="","",Line[Width m])</f>
        <v/>
      </c>
      <c r="Z698" s="3" t="str">
        <f>IF(Line[Asset Group]="","",VLOOKUP(Line[Purpose],f_g_function,2,FALSE))</f>
        <v/>
      </c>
      <c r="AA698" s="3" t="str">
        <f>IF(Line[Asset Group]="","",VLOOKUP(Line[Post Material],material_master,2,FALSE))</f>
        <v/>
      </c>
      <c r="AB698" s="3" t="str">
        <f>IF(Line[Pipe Diameter mm]="","",Line[Pipe Diameter mm])</f>
        <v/>
      </c>
      <c r="AC698" s="3" t="str">
        <f>IF(Line[Asset Group]="","",VLOOKUP(Line[Pipe Material],irrigation_pipe_material,2,FALSE))</f>
        <v/>
      </c>
      <c r="AD698" s="3" t="str">
        <f>IF(Line[Asset Group]="","",VLOOKUP(Line[System],irrigation_system,2,FALSE))</f>
        <v/>
      </c>
      <c r="AE698" s="3" t="str">
        <f>IF(Line[Asset Group]="","",VLOOKUP(Line[Status],irrigation_status,2,FALSE))</f>
        <v/>
      </c>
      <c r="AF698" s="3" t="str">
        <f>IF(Line[Asset Group]="","",VLOOKUP(Line[Surface],subdom_master_gdb,2,FALSE))</f>
        <v/>
      </c>
      <c r="AG698" s="3" t="str">
        <f>IF(Line[Surface Layer Depth mm]="","",Line[Surface Layer Depth mm])</f>
        <v/>
      </c>
      <c r="AH698" s="3" t="str">
        <f>IF(Line[Av Width m]="","",Line[Av Width m])</f>
        <v/>
      </c>
      <c r="AI698" s="3" t="str">
        <f>IF(Line[Asset Group]="","",VLOOKUP(Line[Cycle],yes_no,2,FALSE))</f>
        <v/>
      </c>
      <c r="AJ698" s="3" t="str">
        <f>IF(Line[Asset Group]="","",VLOOKUP(Line[Species],hedge_species,2,FALSE))</f>
        <v/>
      </c>
    </row>
    <row r="699" spans="1:36" s="3" customFormat="1" x14ac:dyDescent="0.2">
      <c r="A699" s="3" t="str">
        <f>IF(Line[DWG File Name]="","",Line[DWG File Name])</f>
        <v/>
      </c>
      <c r="B699" s="3" t="str">
        <f>IF(Line[DWG Layer Name]="","",Line[DWG Layer Name])</f>
        <v/>
      </c>
      <c r="C699" s="3" t="str">
        <f>IF(Line[DWG Handle]="","",Line[DWG Handle])</f>
        <v/>
      </c>
      <c r="D699" s="58" t="str">
        <f>IF(Line[Approx Centroid X]="","",Line[Approx Centroid X])</f>
        <v/>
      </c>
      <c r="E699" s="58" t="str">
        <f>IF(Line[Approx Centroid Y]="","",Line[Approx Centroid Y])</f>
        <v/>
      </c>
      <c r="F699" s="3" t="str">
        <f>IF(Line[Replacement Asset]="","",Line[Replacement Asset])</f>
        <v/>
      </c>
      <c r="G699" s="3" t="str">
        <f>IF(Line[Asset ID]="","",UPPER(Line[Asset ID]))</f>
        <v/>
      </c>
      <c r="H699" s="3" t="str">
        <f>IF(Line[Asset Group]="","",VLOOKUP(Line[Asset Group],asset_grp_line,4,FALSE))</f>
        <v/>
      </c>
      <c r="I699" s="3" t="str">
        <f>IF(Line[Asset Group]="","",VLOOKUP(Line[Asset Group],asset_grp_line,2,FALSE))</f>
        <v/>
      </c>
      <c r="J699" s="3" t="str">
        <f>IF(Line[Asset Group]="","",VLOOKUP(Line[Asset Group],asset_grp_line,3,FALSE))</f>
        <v/>
      </c>
      <c r="K699" s="3" t="str">
        <f>IF(Line[Asset Group]="","",VLOOKUP(Line[Asset Type],type_master_list,2,FALSE))</f>
        <v/>
      </c>
      <c r="L699" s="3" t="str">
        <f>IF(Line[Asset Name]="","",PROPER(Line[Asset Name]))</f>
        <v/>
      </c>
      <c r="M699" s="11" t="str">
        <f>IF(Line[Install Date]="","",(Line[Install Date]))</f>
        <v/>
      </c>
      <c r="N699" s="3" t="str">
        <f>IF(Line[Note]="","",PROPER(Line[Note]))</f>
        <v/>
      </c>
      <c r="O699" s="3" t="str">
        <f>IF(Line[Resource Consent Number]="","",UPPER(Line[Resource Consent Number]))</f>
        <v/>
      </c>
      <c r="P699" s="53" t="str">
        <f>IF(Line[Asset Unit Cost]="","",Line[Asset Unit Cost])</f>
        <v/>
      </c>
      <c r="Q699" s="3" t="str">
        <f>IF(Line[Added By]="","",UPPER(Line[Added By]))</f>
        <v/>
      </c>
      <c r="R699" s="11" t="str">
        <f>IF(Line[Added Date]="","",(Line[Added Date]))</f>
        <v/>
      </c>
      <c r="S699" s="3" t="str">
        <f>IF(Line[Z COORD]="","",PROPER(Line[Z COORD]))</f>
        <v/>
      </c>
      <c r="T699" s="3" t="str">
        <f>IF(Line[Asset Description]="","",PROPER(Line[Asset Description]))</f>
        <v/>
      </c>
      <c r="U699" s="3" t="str">
        <f>IF(Line[Asset Group]="","",VLOOKUP(Line[Wall SubType],subdom_master_gdb,2,FALSE))</f>
        <v/>
      </c>
      <c r="V699" s="3" t="str">
        <f>IF(Line[Asset Group]="","",VLOOKUP(Line[Material],material_master,2,FALSE))</f>
        <v/>
      </c>
      <c r="W699" s="3" t="str">
        <f>IF(Line[Height m]="","",Line[Height m])</f>
        <v/>
      </c>
      <c r="X699" s="3" t="str">
        <f>IF(Line[Length m]="","",Line[Length m])</f>
        <v/>
      </c>
      <c r="Y699" s="3" t="str">
        <f>IF(Line[Width m]="","",Line[Width m])</f>
        <v/>
      </c>
      <c r="Z699" s="3" t="str">
        <f>IF(Line[Asset Group]="","",VLOOKUP(Line[Purpose],f_g_function,2,FALSE))</f>
        <v/>
      </c>
      <c r="AA699" s="3" t="str">
        <f>IF(Line[Asset Group]="","",VLOOKUP(Line[Post Material],material_master,2,FALSE))</f>
        <v/>
      </c>
      <c r="AB699" s="3" t="str">
        <f>IF(Line[Pipe Diameter mm]="","",Line[Pipe Diameter mm])</f>
        <v/>
      </c>
      <c r="AC699" s="3" t="str">
        <f>IF(Line[Asset Group]="","",VLOOKUP(Line[Pipe Material],irrigation_pipe_material,2,FALSE))</f>
        <v/>
      </c>
      <c r="AD699" s="3" t="str">
        <f>IF(Line[Asset Group]="","",VLOOKUP(Line[System],irrigation_system,2,FALSE))</f>
        <v/>
      </c>
      <c r="AE699" s="3" t="str">
        <f>IF(Line[Asset Group]="","",VLOOKUP(Line[Status],irrigation_status,2,FALSE))</f>
        <v/>
      </c>
      <c r="AF699" s="3" t="str">
        <f>IF(Line[Asset Group]="","",VLOOKUP(Line[Surface],subdom_master_gdb,2,FALSE))</f>
        <v/>
      </c>
      <c r="AG699" s="3" t="str">
        <f>IF(Line[Surface Layer Depth mm]="","",Line[Surface Layer Depth mm])</f>
        <v/>
      </c>
      <c r="AH699" s="3" t="str">
        <f>IF(Line[Av Width m]="","",Line[Av Width m])</f>
        <v/>
      </c>
      <c r="AI699" s="3" t="str">
        <f>IF(Line[Asset Group]="","",VLOOKUP(Line[Cycle],yes_no,2,FALSE))</f>
        <v/>
      </c>
      <c r="AJ699" s="3" t="str">
        <f>IF(Line[Asset Group]="","",VLOOKUP(Line[Species],hedge_species,2,FALSE))</f>
        <v/>
      </c>
    </row>
    <row r="700" spans="1:36" s="3" customFormat="1" x14ac:dyDescent="0.2">
      <c r="A700" s="3" t="str">
        <f>IF(Line[DWG File Name]="","",Line[DWG File Name])</f>
        <v/>
      </c>
      <c r="B700" s="3" t="str">
        <f>IF(Line[DWG Layer Name]="","",Line[DWG Layer Name])</f>
        <v/>
      </c>
      <c r="C700" s="3" t="str">
        <f>IF(Line[DWG Handle]="","",Line[DWG Handle])</f>
        <v/>
      </c>
      <c r="D700" s="58" t="str">
        <f>IF(Line[Approx Centroid X]="","",Line[Approx Centroid X])</f>
        <v/>
      </c>
      <c r="E700" s="58" t="str">
        <f>IF(Line[Approx Centroid Y]="","",Line[Approx Centroid Y])</f>
        <v/>
      </c>
      <c r="F700" s="3" t="str">
        <f>IF(Line[Replacement Asset]="","",Line[Replacement Asset])</f>
        <v/>
      </c>
      <c r="G700" s="3" t="str">
        <f>IF(Line[Asset ID]="","",UPPER(Line[Asset ID]))</f>
        <v/>
      </c>
      <c r="H700" s="3" t="str">
        <f>IF(Line[Asset Group]="","",VLOOKUP(Line[Asset Group],asset_grp_line,4,FALSE))</f>
        <v/>
      </c>
      <c r="I700" s="3" t="str">
        <f>IF(Line[Asset Group]="","",VLOOKUP(Line[Asset Group],asset_grp_line,2,FALSE))</f>
        <v/>
      </c>
      <c r="J700" s="3" t="str">
        <f>IF(Line[Asset Group]="","",VLOOKUP(Line[Asset Group],asset_grp_line,3,FALSE))</f>
        <v/>
      </c>
      <c r="K700" s="3" t="str">
        <f>IF(Line[Asset Group]="","",VLOOKUP(Line[Asset Type],type_master_list,2,FALSE))</f>
        <v/>
      </c>
      <c r="L700" s="3" t="str">
        <f>IF(Line[Asset Name]="","",PROPER(Line[Asset Name]))</f>
        <v/>
      </c>
      <c r="M700" s="11" t="str">
        <f>IF(Line[Install Date]="","",(Line[Install Date]))</f>
        <v/>
      </c>
      <c r="N700" s="3" t="str">
        <f>IF(Line[Note]="","",PROPER(Line[Note]))</f>
        <v/>
      </c>
      <c r="O700" s="3" t="str">
        <f>IF(Line[Resource Consent Number]="","",UPPER(Line[Resource Consent Number]))</f>
        <v/>
      </c>
      <c r="P700" s="53" t="str">
        <f>IF(Line[Asset Unit Cost]="","",Line[Asset Unit Cost])</f>
        <v/>
      </c>
      <c r="Q700" s="3" t="str">
        <f>IF(Line[Added By]="","",UPPER(Line[Added By]))</f>
        <v/>
      </c>
      <c r="R700" s="11" t="str">
        <f>IF(Line[Added Date]="","",(Line[Added Date]))</f>
        <v/>
      </c>
      <c r="S700" s="3" t="str">
        <f>IF(Line[Z COORD]="","",PROPER(Line[Z COORD]))</f>
        <v/>
      </c>
      <c r="T700" s="3" t="str">
        <f>IF(Line[Asset Description]="","",PROPER(Line[Asset Description]))</f>
        <v/>
      </c>
      <c r="U700" s="3" t="str">
        <f>IF(Line[Asset Group]="","",VLOOKUP(Line[Wall SubType],subdom_master_gdb,2,FALSE))</f>
        <v/>
      </c>
      <c r="V700" s="3" t="str">
        <f>IF(Line[Asset Group]="","",VLOOKUP(Line[Material],material_master,2,FALSE))</f>
        <v/>
      </c>
      <c r="W700" s="3" t="str">
        <f>IF(Line[Height m]="","",Line[Height m])</f>
        <v/>
      </c>
      <c r="X700" s="3" t="str">
        <f>IF(Line[Length m]="","",Line[Length m])</f>
        <v/>
      </c>
      <c r="Y700" s="3" t="str">
        <f>IF(Line[Width m]="","",Line[Width m])</f>
        <v/>
      </c>
      <c r="Z700" s="3" t="str">
        <f>IF(Line[Asset Group]="","",VLOOKUP(Line[Purpose],f_g_function,2,FALSE))</f>
        <v/>
      </c>
      <c r="AA700" s="3" t="str">
        <f>IF(Line[Asset Group]="","",VLOOKUP(Line[Post Material],material_master,2,FALSE))</f>
        <v/>
      </c>
      <c r="AB700" s="3" t="str">
        <f>IF(Line[Pipe Diameter mm]="","",Line[Pipe Diameter mm])</f>
        <v/>
      </c>
      <c r="AC700" s="3" t="str">
        <f>IF(Line[Asset Group]="","",VLOOKUP(Line[Pipe Material],irrigation_pipe_material,2,FALSE))</f>
        <v/>
      </c>
      <c r="AD700" s="3" t="str">
        <f>IF(Line[Asset Group]="","",VLOOKUP(Line[System],irrigation_system,2,FALSE))</f>
        <v/>
      </c>
      <c r="AE700" s="3" t="str">
        <f>IF(Line[Asset Group]="","",VLOOKUP(Line[Status],irrigation_status,2,FALSE))</f>
        <v/>
      </c>
      <c r="AF700" s="3" t="str">
        <f>IF(Line[Asset Group]="","",VLOOKUP(Line[Surface],subdom_master_gdb,2,FALSE))</f>
        <v/>
      </c>
      <c r="AG700" s="3" t="str">
        <f>IF(Line[Surface Layer Depth mm]="","",Line[Surface Layer Depth mm])</f>
        <v/>
      </c>
      <c r="AH700" s="3" t="str">
        <f>IF(Line[Av Width m]="","",Line[Av Width m])</f>
        <v/>
      </c>
      <c r="AI700" s="3" t="str">
        <f>IF(Line[Asset Group]="","",VLOOKUP(Line[Cycle],yes_no,2,FALSE))</f>
        <v/>
      </c>
      <c r="AJ700" s="3" t="str">
        <f>IF(Line[Asset Group]="","",VLOOKUP(Line[Species],hedge_species,2,FALSE))</f>
        <v/>
      </c>
    </row>
    <row r="701" spans="1:36" s="3" customFormat="1" x14ac:dyDescent="0.2">
      <c r="A701" s="3" t="str">
        <f>IF(Line[DWG File Name]="","",Line[DWG File Name])</f>
        <v/>
      </c>
      <c r="B701" s="3" t="str">
        <f>IF(Line[DWG Layer Name]="","",Line[DWG Layer Name])</f>
        <v/>
      </c>
      <c r="C701" s="3" t="str">
        <f>IF(Line[DWG Handle]="","",Line[DWG Handle])</f>
        <v/>
      </c>
      <c r="D701" s="58" t="str">
        <f>IF(Line[Approx Centroid X]="","",Line[Approx Centroid X])</f>
        <v/>
      </c>
      <c r="E701" s="58" t="str">
        <f>IF(Line[Approx Centroid Y]="","",Line[Approx Centroid Y])</f>
        <v/>
      </c>
      <c r="F701" s="3" t="str">
        <f>IF(Line[Replacement Asset]="","",Line[Replacement Asset])</f>
        <v/>
      </c>
      <c r="G701" s="3" t="str">
        <f>IF(Line[Asset ID]="","",UPPER(Line[Asset ID]))</f>
        <v/>
      </c>
      <c r="H701" s="3" t="str">
        <f>IF(Line[Asset Group]="","",VLOOKUP(Line[Asset Group],asset_grp_line,4,FALSE))</f>
        <v/>
      </c>
      <c r="I701" s="3" t="str">
        <f>IF(Line[Asset Group]="","",VLOOKUP(Line[Asset Group],asset_grp_line,2,FALSE))</f>
        <v/>
      </c>
      <c r="J701" s="3" t="str">
        <f>IF(Line[Asset Group]="","",VLOOKUP(Line[Asset Group],asset_grp_line,3,FALSE))</f>
        <v/>
      </c>
      <c r="K701" s="3" t="str">
        <f>IF(Line[Asset Group]="","",VLOOKUP(Line[Asset Type],type_master_list,2,FALSE))</f>
        <v/>
      </c>
      <c r="L701" s="3" t="str">
        <f>IF(Line[Asset Name]="","",PROPER(Line[Asset Name]))</f>
        <v/>
      </c>
      <c r="M701" s="11" t="str">
        <f>IF(Line[Install Date]="","",(Line[Install Date]))</f>
        <v/>
      </c>
      <c r="N701" s="3" t="str">
        <f>IF(Line[Note]="","",PROPER(Line[Note]))</f>
        <v/>
      </c>
      <c r="O701" s="3" t="str">
        <f>IF(Line[Resource Consent Number]="","",UPPER(Line[Resource Consent Number]))</f>
        <v/>
      </c>
      <c r="P701" s="53" t="str">
        <f>IF(Line[Asset Unit Cost]="","",Line[Asset Unit Cost])</f>
        <v/>
      </c>
      <c r="Q701" s="3" t="str">
        <f>IF(Line[Added By]="","",UPPER(Line[Added By]))</f>
        <v/>
      </c>
      <c r="R701" s="11" t="str">
        <f>IF(Line[Added Date]="","",(Line[Added Date]))</f>
        <v/>
      </c>
      <c r="S701" s="3" t="str">
        <f>IF(Line[Z COORD]="","",PROPER(Line[Z COORD]))</f>
        <v/>
      </c>
      <c r="T701" s="3" t="str">
        <f>IF(Line[Asset Description]="","",PROPER(Line[Asset Description]))</f>
        <v/>
      </c>
      <c r="U701" s="3" t="str">
        <f>IF(Line[Asset Group]="","",VLOOKUP(Line[Wall SubType],subdom_master_gdb,2,FALSE))</f>
        <v/>
      </c>
      <c r="V701" s="3" t="str">
        <f>IF(Line[Asset Group]="","",VLOOKUP(Line[Material],material_master,2,FALSE))</f>
        <v/>
      </c>
      <c r="W701" s="3" t="str">
        <f>IF(Line[Height m]="","",Line[Height m])</f>
        <v/>
      </c>
      <c r="X701" s="3" t="str">
        <f>IF(Line[Length m]="","",Line[Length m])</f>
        <v/>
      </c>
      <c r="Y701" s="3" t="str">
        <f>IF(Line[Width m]="","",Line[Width m])</f>
        <v/>
      </c>
      <c r="Z701" s="3" t="str">
        <f>IF(Line[Asset Group]="","",VLOOKUP(Line[Purpose],f_g_function,2,FALSE))</f>
        <v/>
      </c>
      <c r="AA701" s="3" t="str">
        <f>IF(Line[Asset Group]="","",VLOOKUP(Line[Post Material],material_master,2,FALSE))</f>
        <v/>
      </c>
      <c r="AB701" s="3" t="str">
        <f>IF(Line[Pipe Diameter mm]="","",Line[Pipe Diameter mm])</f>
        <v/>
      </c>
      <c r="AC701" s="3" t="str">
        <f>IF(Line[Asset Group]="","",VLOOKUP(Line[Pipe Material],irrigation_pipe_material,2,FALSE))</f>
        <v/>
      </c>
      <c r="AD701" s="3" t="str">
        <f>IF(Line[Asset Group]="","",VLOOKUP(Line[System],irrigation_system,2,FALSE))</f>
        <v/>
      </c>
      <c r="AE701" s="3" t="str">
        <f>IF(Line[Asset Group]="","",VLOOKUP(Line[Status],irrigation_status,2,FALSE))</f>
        <v/>
      </c>
      <c r="AF701" s="3" t="str">
        <f>IF(Line[Asset Group]="","",VLOOKUP(Line[Surface],subdom_master_gdb,2,FALSE))</f>
        <v/>
      </c>
      <c r="AG701" s="3" t="str">
        <f>IF(Line[Surface Layer Depth mm]="","",Line[Surface Layer Depth mm])</f>
        <v/>
      </c>
      <c r="AH701" s="3" t="str">
        <f>IF(Line[Av Width m]="","",Line[Av Width m])</f>
        <v/>
      </c>
      <c r="AI701" s="3" t="str">
        <f>IF(Line[Asset Group]="","",VLOOKUP(Line[Cycle],yes_no,2,FALSE))</f>
        <v/>
      </c>
      <c r="AJ701" s="3" t="str">
        <f>IF(Line[Asset Group]="","",VLOOKUP(Line[Species],hedge_species,2,FALSE))</f>
        <v/>
      </c>
    </row>
    <row r="702" spans="1:36" s="3" customFormat="1" x14ac:dyDescent="0.2">
      <c r="A702" s="3" t="str">
        <f>IF(Line[DWG File Name]="","",Line[DWG File Name])</f>
        <v/>
      </c>
      <c r="B702" s="3" t="str">
        <f>IF(Line[DWG Layer Name]="","",Line[DWG Layer Name])</f>
        <v/>
      </c>
      <c r="C702" s="3" t="str">
        <f>IF(Line[DWG Handle]="","",Line[DWG Handle])</f>
        <v/>
      </c>
      <c r="D702" s="58" t="str">
        <f>IF(Line[Approx Centroid X]="","",Line[Approx Centroid X])</f>
        <v/>
      </c>
      <c r="E702" s="58" t="str">
        <f>IF(Line[Approx Centroid Y]="","",Line[Approx Centroid Y])</f>
        <v/>
      </c>
      <c r="F702" s="3" t="str">
        <f>IF(Line[Replacement Asset]="","",Line[Replacement Asset])</f>
        <v/>
      </c>
      <c r="G702" s="3" t="str">
        <f>IF(Line[Asset ID]="","",UPPER(Line[Asset ID]))</f>
        <v/>
      </c>
      <c r="H702" s="3" t="str">
        <f>IF(Line[Asset Group]="","",VLOOKUP(Line[Asset Group],asset_grp_line,4,FALSE))</f>
        <v/>
      </c>
      <c r="I702" s="3" t="str">
        <f>IF(Line[Asset Group]="","",VLOOKUP(Line[Asset Group],asset_grp_line,2,FALSE))</f>
        <v/>
      </c>
      <c r="J702" s="3" t="str">
        <f>IF(Line[Asset Group]="","",VLOOKUP(Line[Asset Group],asset_grp_line,3,FALSE))</f>
        <v/>
      </c>
      <c r="K702" s="3" t="str">
        <f>IF(Line[Asset Group]="","",VLOOKUP(Line[Asset Type],type_master_list,2,FALSE))</f>
        <v/>
      </c>
      <c r="L702" s="3" t="str">
        <f>IF(Line[Asset Name]="","",PROPER(Line[Asset Name]))</f>
        <v/>
      </c>
      <c r="M702" s="11" t="str">
        <f>IF(Line[Install Date]="","",(Line[Install Date]))</f>
        <v/>
      </c>
      <c r="N702" s="3" t="str">
        <f>IF(Line[Note]="","",PROPER(Line[Note]))</f>
        <v/>
      </c>
      <c r="O702" s="3" t="str">
        <f>IF(Line[Resource Consent Number]="","",UPPER(Line[Resource Consent Number]))</f>
        <v/>
      </c>
      <c r="P702" s="53" t="str">
        <f>IF(Line[Asset Unit Cost]="","",Line[Asset Unit Cost])</f>
        <v/>
      </c>
      <c r="Q702" s="3" t="str">
        <f>IF(Line[Added By]="","",UPPER(Line[Added By]))</f>
        <v/>
      </c>
      <c r="R702" s="11" t="str">
        <f>IF(Line[Added Date]="","",(Line[Added Date]))</f>
        <v/>
      </c>
      <c r="S702" s="3" t="str">
        <f>IF(Line[Z COORD]="","",PROPER(Line[Z COORD]))</f>
        <v/>
      </c>
      <c r="T702" s="3" t="str">
        <f>IF(Line[Asset Description]="","",PROPER(Line[Asset Description]))</f>
        <v/>
      </c>
      <c r="U702" s="3" t="str">
        <f>IF(Line[Asset Group]="","",VLOOKUP(Line[Wall SubType],subdom_master_gdb,2,FALSE))</f>
        <v/>
      </c>
      <c r="V702" s="3" t="str">
        <f>IF(Line[Asset Group]="","",VLOOKUP(Line[Material],material_master,2,FALSE))</f>
        <v/>
      </c>
      <c r="W702" s="3" t="str">
        <f>IF(Line[Height m]="","",Line[Height m])</f>
        <v/>
      </c>
      <c r="X702" s="3" t="str">
        <f>IF(Line[Length m]="","",Line[Length m])</f>
        <v/>
      </c>
      <c r="Y702" s="3" t="str">
        <f>IF(Line[Width m]="","",Line[Width m])</f>
        <v/>
      </c>
      <c r="Z702" s="3" t="str">
        <f>IF(Line[Asset Group]="","",VLOOKUP(Line[Purpose],f_g_function,2,FALSE))</f>
        <v/>
      </c>
      <c r="AA702" s="3" t="str">
        <f>IF(Line[Asset Group]="","",VLOOKUP(Line[Post Material],material_master,2,FALSE))</f>
        <v/>
      </c>
      <c r="AB702" s="3" t="str">
        <f>IF(Line[Pipe Diameter mm]="","",Line[Pipe Diameter mm])</f>
        <v/>
      </c>
      <c r="AC702" s="3" t="str">
        <f>IF(Line[Asset Group]="","",VLOOKUP(Line[Pipe Material],irrigation_pipe_material,2,FALSE))</f>
        <v/>
      </c>
      <c r="AD702" s="3" t="str">
        <f>IF(Line[Asset Group]="","",VLOOKUP(Line[System],irrigation_system,2,FALSE))</f>
        <v/>
      </c>
      <c r="AE702" s="3" t="str">
        <f>IF(Line[Asset Group]="","",VLOOKUP(Line[Status],irrigation_status,2,FALSE))</f>
        <v/>
      </c>
      <c r="AF702" s="3" t="str">
        <f>IF(Line[Asset Group]="","",VLOOKUP(Line[Surface],subdom_master_gdb,2,FALSE))</f>
        <v/>
      </c>
      <c r="AG702" s="3" t="str">
        <f>IF(Line[Surface Layer Depth mm]="","",Line[Surface Layer Depth mm])</f>
        <v/>
      </c>
      <c r="AH702" s="3" t="str">
        <f>IF(Line[Av Width m]="","",Line[Av Width m])</f>
        <v/>
      </c>
      <c r="AI702" s="3" t="str">
        <f>IF(Line[Asset Group]="","",VLOOKUP(Line[Cycle],yes_no,2,FALSE))</f>
        <v/>
      </c>
      <c r="AJ702" s="3" t="str">
        <f>IF(Line[Asset Group]="","",VLOOKUP(Line[Species],hedge_species,2,FALSE))</f>
        <v/>
      </c>
    </row>
    <row r="703" spans="1:36" s="3" customFormat="1" x14ac:dyDescent="0.2">
      <c r="A703" s="3" t="str">
        <f>IF(Line[DWG File Name]="","",Line[DWG File Name])</f>
        <v/>
      </c>
      <c r="B703" s="3" t="str">
        <f>IF(Line[DWG Layer Name]="","",Line[DWG Layer Name])</f>
        <v/>
      </c>
      <c r="C703" s="3" t="str">
        <f>IF(Line[DWG Handle]="","",Line[DWG Handle])</f>
        <v/>
      </c>
      <c r="D703" s="58" t="str">
        <f>IF(Line[Approx Centroid X]="","",Line[Approx Centroid X])</f>
        <v/>
      </c>
      <c r="E703" s="58" t="str">
        <f>IF(Line[Approx Centroid Y]="","",Line[Approx Centroid Y])</f>
        <v/>
      </c>
      <c r="F703" s="3" t="str">
        <f>IF(Line[Replacement Asset]="","",Line[Replacement Asset])</f>
        <v/>
      </c>
      <c r="G703" s="3" t="str">
        <f>IF(Line[Asset ID]="","",UPPER(Line[Asset ID]))</f>
        <v/>
      </c>
      <c r="H703" s="3" t="str">
        <f>IF(Line[Asset Group]="","",VLOOKUP(Line[Asset Group],asset_grp_line,4,FALSE))</f>
        <v/>
      </c>
      <c r="I703" s="3" t="str">
        <f>IF(Line[Asset Group]="","",VLOOKUP(Line[Asset Group],asset_grp_line,2,FALSE))</f>
        <v/>
      </c>
      <c r="J703" s="3" t="str">
        <f>IF(Line[Asset Group]="","",VLOOKUP(Line[Asset Group],asset_grp_line,3,FALSE))</f>
        <v/>
      </c>
      <c r="K703" s="3" t="str">
        <f>IF(Line[Asset Group]="","",VLOOKUP(Line[Asset Type],type_master_list,2,FALSE))</f>
        <v/>
      </c>
      <c r="L703" s="3" t="str">
        <f>IF(Line[Asset Name]="","",PROPER(Line[Asset Name]))</f>
        <v/>
      </c>
      <c r="M703" s="11" t="str">
        <f>IF(Line[Install Date]="","",(Line[Install Date]))</f>
        <v/>
      </c>
      <c r="N703" s="3" t="str">
        <f>IF(Line[Note]="","",PROPER(Line[Note]))</f>
        <v/>
      </c>
      <c r="O703" s="3" t="str">
        <f>IF(Line[Resource Consent Number]="","",UPPER(Line[Resource Consent Number]))</f>
        <v/>
      </c>
      <c r="P703" s="53" t="str">
        <f>IF(Line[Asset Unit Cost]="","",Line[Asset Unit Cost])</f>
        <v/>
      </c>
      <c r="Q703" s="3" t="str">
        <f>IF(Line[Added By]="","",UPPER(Line[Added By]))</f>
        <v/>
      </c>
      <c r="R703" s="11" t="str">
        <f>IF(Line[Added Date]="","",(Line[Added Date]))</f>
        <v/>
      </c>
      <c r="S703" s="3" t="str">
        <f>IF(Line[Z COORD]="","",PROPER(Line[Z COORD]))</f>
        <v/>
      </c>
      <c r="T703" s="3" t="str">
        <f>IF(Line[Asset Description]="","",PROPER(Line[Asset Description]))</f>
        <v/>
      </c>
      <c r="U703" s="3" t="str">
        <f>IF(Line[Asset Group]="","",VLOOKUP(Line[Wall SubType],subdom_master_gdb,2,FALSE))</f>
        <v/>
      </c>
      <c r="V703" s="3" t="str">
        <f>IF(Line[Asset Group]="","",VLOOKUP(Line[Material],material_master,2,FALSE))</f>
        <v/>
      </c>
      <c r="W703" s="3" t="str">
        <f>IF(Line[Height m]="","",Line[Height m])</f>
        <v/>
      </c>
      <c r="X703" s="3" t="str">
        <f>IF(Line[Length m]="","",Line[Length m])</f>
        <v/>
      </c>
      <c r="Y703" s="3" t="str">
        <f>IF(Line[Width m]="","",Line[Width m])</f>
        <v/>
      </c>
      <c r="Z703" s="3" t="str">
        <f>IF(Line[Asset Group]="","",VLOOKUP(Line[Purpose],f_g_function,2,FALSE))</f>
        <v/>
      </c>
      <c r="AA703" s="3" t="str">
        <f>IF(Line[Asset Group]="","",VLOOKUP(Line[Post Material],material_master,2,FALSE))</f>
        <v/>
      </c>
      <c r="AB703" s="3" t="str">
        <f>IF(Line[Pipe Diameter mm]="","",Line[Pipe Diameter mm])</f>
        <v/>
      </c>
      <c r="AC703" s="3" t="str">
        <f>IF(Line[Asset Group]="","",VLOOKUP(Line[Pipe Material],irrigation_pipe_material,2,FALSE))</f>
        <v/>
      </c>
      <c r="AD703" s="3" t="str">
        <f>IF(Line[Asset Group]="","",VLOOKUP(Line[System],irrigation_system,2,FALSE))</f>
        <v/>
      </c>
      <c r="AE703" s="3" t="str">
        <f>IF(Line[Asset Group]="","",VLOOKUP(Line[Status],irrigation_status,2,FALSE))</f>
        <v/>
      </c>
      <c r="AF703" s="3" t="str">
        <f>IF(Line[Asset Group]="","",VLOOKUP(Line[Surface],subdom_master_gdb,2,FALSE))</f>
        <v/>
      </c>
      <c r="AG703" s="3" t="str">
        <f>IF(Line[Surface Layer Depth mm]="","",Line[Surface Layer Depth mm])</f>
        <v/>
      </c>
      <c r="AH703" s="3" t="str">
        <f>IF(Line[Av Width m]="","",Line[Av Width m])</f>
        <v/>
      </c>
      <c r="AI703" s="3" t="str">
        <f>IF(Line[Asset Group]="","",VLOOKUP(Line[Cycle],yes_no,2,FALSE))</f>
        <v/>
      </c>
      <c r="AJ703" s="3" t="str">
        <f>IF(Line[Asset Group]="","",VLOOKUP(Line[Species],hedge_species,2,FALSE))</f>
        <v/>
      </c>
    </row>
    <row r="704" spans="1:36" s="3" customFormat="1" x14ac:dyDescent="0.2">
      <c r="A704" s="3" t="str">
        <f>IF(Line[DWG File Name]="","",Line[DWG File Name])</f>
        <v/>
      </c>
      <c r="B704" s="3" t="str">
        <f>IF(Line[DWG Layer Name]="","",Line[DWG Layer Name])</f>
        <v/>
      </c>
      <c r="C704" s="3" t="str">
        <f>IF(Line[DWG Handle]="","",Line[DWG Handle])</f>
        <v/>
      </c>
      <c r="D704" s="58" t="str">
        <f>IF(Line[Approx Centroid X]="","",Line[Approx Centroid X])</f>
        <v/>
      </c>
      <c r="E704" s="58" t="str">
        <f>IF(Line[Approx Centroid Y]="","",Line[Approx Centroid Y])</f>
        <v/>
      </c>
      <c r="F704" s="3" t="str">
        <f>IF(Line[Replacement Asset]="","",Line[Replacement Asset])</f>
        <v/>
      </c>
      <c r="G704" s="3" t="str">
        <f>IF(Line[Asset ID]="","",UPPER(Line[Asset ID]))</f>
        <v/>
      </c>
      <c r="H704" s="3" t="str">
        <f>IF(Line[Asset Group]="","",VLOOKUP(Line[Asset Group],asset_grp_line,4,FALSE))</f>
        <v/>
      </c>
      <c r="I704" s="3" t="str">
        <f>IF(Line[Asset Group]="","",VLOOKUP(Line[Asset Group],asset_grp_line,2,FALSE))</f>
        <v/>
      </c>
      <c r="J704" s="3" t="str">
        <f>IF(Line[Asset Group]="","",VLOOKUP(Line[Asset Group],asset_grp_line,3,FALSE))</f>
        <v/>
      </c>
      <c r="K704" s="3" t="str">
        <f>IF(Line[Asset Group]="","",VLOOKUP(Line[Asset Type],type_master_list,2,FALSE))</f>
        <v/>
      </c>
      <c r="L704" s="3" t="str">
        <f>IF(Line[Asset Name]="","",PROPER(Line[Asset Name]))</f>
        <v/>
      </c>
      <c r="M704" s="11" t="str">
        <f>IF(Line[Install Date]="","",(Line[Install Date]))</f>
        <v/>
      </c>
      <c r="N704" s="3" t="str">
        <f>IF(Line[Note]="","",PROPER(Line[Note]))</f>
        <v/>
      </c>
      <c r="O704" s="3" t="str">
        <f>IF(Line[Resource Consent Number]="","",UPPER(Line[Resource Consent Number]))</f>
        <v/>
      </c>
      <c r="P704" s="53" t="str">
        <f>IF(Line[Asset Unit Cost]="","",Line[Asset Unit Cost])</f>
        <v/>
      </c>
      <c r="Q704" s="3" t="str">
        <f>IF(Line[Added By]="","",UPPER(Line[Added By]))</f>
        <v/>
      </c>
      <c r="R704" s="11" t="str">
        <f>IF(Line[Added Date]="","",(Line[Added Date]))</f>
        <v/>
      </c>
      <c r="S704" s="3" t="str">
        <f>IF(Line[Z COORD]="","",PROPER(Line[Z COORD]))</f>
        <v/>
      </c>
      <c r="T704" s="3" t="str">
        <f>IF(Line[Asset Description]="","",PROPER(Line[Asset Description]))</f>
        <v/>
      </c>
      <c r="U704" s="3" t="str">
        <f>IF(Line[Asset Group]="","",VLOOKUP(Line[Wall SubType],subdom_master_gdb,2,FALSE))</f>
        <v/>
      </c>
      <c r="V704" s="3" t="str">
        <f>IF(Line[Asset Group]="","",VLOOKUP(Line[Material],material_master,2,FALSE))</f>
        <v/>
      </c>
      <c r="W704" s="3" t="str">
        <f>IF(Line[Height m]="","",Line[Height m])</f>
        <v/>
      </c>
      <c r="X704" s="3" t="str">
        <f>IF(Line[Length m]="","",Line[Length m])</f>
        <v/>
      </c>
      <c r="Y704" s="3" t="str">
        <f>IF(Line[Width m]="","",Line[Width m])</f>
        <v/>
      </c>
      <c r="Z704" s="3" t="str">
        <f>IF(Line[Asset Group]="","",VLOOKUP(Line[Purpose],f_g_function,2,FALSE))</f>
        <v/>
      </c>
      <c r="AA704" s="3" t="str">
        <f>IF(Line[Asset Group]="","",VLOOKUP(Line[Post Material],material_master,2,FALSE))</f>
        <v/>
      </c>
      <c r="AB704" s="3" t="str">
        <f>IF(Line[Pipe Diameter mm]="","",Line[Pipe Diameter mm])</f>
        <v/>
      </c>
      <c r="AC704" s="3" t="str">
        <f>IF(Line[Asset Group]="","",VLOOKUP(Line[Pipe Material],irrigation_pipe_material,2,FALSE))</f>
        <v/>
      </c>
      <c r="AD704" s="3" t="str">
        <f>IF(Line[Asset Group]="","",VLOOKUP(Line[System],irrigation_system,2,FALSE))</f>
        <v/>
      </c>
      <c r="AE704" s="3" t="str">
        <f>IF(Line[Asset Group]="","",VLOOKUP(Line[Status],irrigation_status,2,FALSE))</f>
        <v/>
      </c>
      <c r="AF704" s="3" t="str">
        <f>IF(Line[Asset Group]="","",VLOOKUP(Line[Surface],subdom_master_gdb,2,FALSE))</f>
        <v/>
      </c>
      <c r="AG704" s="3" t="str">
        <f>IF(Line[Surface Layer Depth mm]="","",Line[Surface Layer Depth mm])</f>
        <v/>
      </c>
      <c r="AH704" s="3" t="str">
        <f>IF(Line[Av Width m]="","",Line[Av Width m])</f>
        <v/>
      </c>
      <c r="AI704" s="3" t="str">
        <f>IF(Line[Asset Group]="","",VLOOKUP(Line[Cycle],yes_no,2,FALSE))</f>
        <v/>
      </c>
      <c r="AJ704" s="3" t="str">
        <f>IF(Line[Asset Group]="","",VLOOKUP(Line[Species],hedge_species,2,FALSE))</f>
        <v/>
      </c>
    </row>
    <row r="705" spans="1:36" s="3" customFormat="1" x14ac:dyDescent="0.2">
      <c r="A705" s="3" t="str">
        <f>IF(Line[DWG File Name]="","",Line[DWG File Name])</f>
        <v/>
      </c>
      <c r="B705" s="3" t="str">
        <f>IF(Line[DWG Layer Name]="","",Line[DWG Layer Name])</f>
        <v/>
      </c>
      <c r="C705" s="3" t="str">
        <f>IF(Line[DWG Handle]="","",Line[DWG Handle])</f>
        <v/>
      </c>
      <c r="D705" s="58" t="str">
        <f>IF(Line[Approx Centroid X]="","",Line[Approx Centroid X])</f>
        <v/>
      </c>
      <c r="E705" s="58" t="str">
        <f>IF(Line[Approx Centroid Y]="","",Line[Approx Centroid Y])</f>
        <v/>
      </c>
      <c r="F705" s="3" t="str">
        <f>IF(Line[Replacement Asset]="","",Line[Replacement Asset])</f>
        <v/>
      </c>
      <c r="G705" s="3" t="str">
        <f>IF(Line[Asset ID]="","",UPPER(Line[Asset ID]))</f>
        <v/>
      </c>
      <c r="H705" s="3" t="str">
        <f>IF(Line[Asset Group]="","",VLOOKUP(Line[Asset Group],asset_grp_line,4,FALSE))</f>
        <v/>
      </c>
      <c r="I705" s="3" t="str">
        <f>IF(Line[Asset Group]="","",VLOOKUP(Line[Asset Group],asset_grp_line,2,FALSE))</f>
        <v/>
      </c>
      <c r="J705" s="3" t="str">
        <f>IF(Line[Asset Group]="","",VLOOKUP(Line[Asset Group],asset_grp_line,3,FALSE))</f>
        <v/>
      </c>
      <c r="K705" s="3" t="str">
        <f>IF(Line[Asset Group]="","",VLOOKUP(Line[Asset Type],type_master_list,2,FALSE))</f>
        <v/>
      </c>
      <c r="L705" s="3" t="str">
        <f>IF(Line[Asset Name]="","",PROPER(Line[Asset Name]))</f>
        <v/>
      </c>
      <c r="M705" s="11" t="str">
        <f>IF(Line[Install Date]="","",(Line[Install Date]))</f>
        <v/>
      </c>
      <c r="N705" s="3" t="str">
        <f>IF(Line[Note]="","",PROPER(Line[Note]))</f>
        <v/>
      </c>
      <c r="O705" s="3" t="str">
        <f>IF(Line[Resource Consent Number]="","",UPPER(Line[Resource Consent Number]))</f>
        <v/>
      </c>
      <c r="P705" s="53" t="str">
        <f>IF(Line[Asset Unit Cost]="","",Line[Asset Unit Cost])</f>
        <v/>
      </c>
      <c r="Q705" s="3" t="str">
        <f>IF(Line[Added By]="","",UPPER(Line[Added By]))</f>
        <v/>
      </c>
      <c r="R705" s="11" t="str">
        <f>IF(Line[Added Date]="","",(Line[Added Date]))</f>
        <v/>
      </c>
      <c r="S705" s="3" t="str">
        <f>IF(Line[Z COORD]="","",PROPER(Line[Z COORD]))</f>
        <v/>
      </c>
      <c r="T705" s="3" t="str">
        <f>IF(Line[Asset Description]="","",PROPER(Line[Asset Description]))</f>
        <v/>
      </c>
      <c r="U705" s="3" t="str">
        <f>IF(Line[Asset Group]="","",VLOOKUP(Line[Wall SubType],subdom_master_gdb,2,FALSE))</f>
        <v/>
      </c>
      <c r="V705" s="3" t="str">
        <f>IF(Line[Asset Group]="","",VLOOKUP(Line[Material],material_master,2,FALSE))</f>
        <v/>
      </c>
      <c r="W705" s="3" t="str">
        <f>IF(Line[Height m]="","",Line[Height m])</f>
        <v/>
      </c>
      <c r="X705" s="3" t="str">
        <f>IF(Line[Length m]="","",Line[Length m])</f>
        <v/>
      </c>
      <c r="Y705" s="3" t="str">
        <f>IF(Line[Width m]="","",Line[Width m])</f>
        <v/>
      </c>
      <c r="Z705" s="3" t="str">
        <f>IF(Line[Asset Group]="","",VLOOKUP(Line[Purpose],f_g_function,2,FALSE))</f>
        <v/>
      </c>
      <c r="AA705" s="3" t="str">
        <f>IF(Line[Asset Group]="","",VLOOKUP(Line[Post Material],material_master,2,FALSE))</f>
        <v/>
      </c>
      <c r="AB705" s="3" t="str">
        <f>IF(Line[Pipe Diameter mm]="","",Line[Pipe Diameter mm])</f>
        <v/>
      </c>
      <c r="AC705" s="3" t="str">
        <f>IF(Line[Asset Group]="","",VLOOKUP(Line[Pipe Material],irrigation_pipe_material,2,FALSE))</f>
        <v/>
      </c>
      <c r="AD705" s="3" t="str">
        <f>IF(Line[Asset Group]="","",VLOOKUP(Line[System],irrigation_system,2,FALSE))</f>
        <v/>
      </c>
      <c r="AE705" s="3" t="str">
        <f>IF(Line[Asset Group]="","",VLOOKUP(Line[Status],irrigation_status,2,FALSE))</f>
        <v/>
      </c>
      <c r="AF705" s="3" t="str">
        <f>IF(Line[Asset Group]="","",VLOOKUP(Line[Surface],subdom_master_gdb,2,FALSE))</f>
        <v/>
      </c>
      <c r="AG705" s="3" t="str">
        <f>IF(Line[Surface Layer Depth mm]="","",Line[Surface Layer Depth mm])</f>
        <v/>
      </c>
      <c r="AH705" s="3" t="str">
        <f>IF(Line[Av Width m]="","",Line[Av Width m])</f>
        <v/>
      </c>
      <c r="AI705" s="3" t="str">
        <f>IF(Line[Asset Group]="","",VLOOKUP(Line[Cycle],yes_no,2,FALSE))</f>
        <v/>
      </c>
      <c r="AJ705" s="3" t="str">
        <f>IF(Line[Asset Group]="","",VLOOKUP(Line[Species],hedge_species,2,FALSE))</f>
        <v/>
      </c>
    </row>
    <row r="706" spans="1:36" s="3" customFormat="1" x14ac:dyDescent="0.2">
      <c r="A706" s="3" t="str">
        <f>IF(Line[DWG File Name]="","",Line[DWG File Name])</f>
        <v/>
      </c>
      <c r="B706" s="3" t="str">
        <f>IF(Line[DWG Layer Name]="","",Line[DWG Layer Name])</f>
        <v/>
      </c>
      <c r="C706" s="3" t="str">
        <f>IF(Line[DWG Handle]="","",Line[DWG Handle])</f>
        <v/>
      </c>
      <c r="D706" s="58" t="str">
        <f>IF(Line[Approx Centroid X]="","",Line[Approx Centroid X])</f>
        <v/>
      </c>
      <c r="E706" s="58" t="str">
        <f>IF(Line[Approx Centroid Y]="","",Line[Approx Centroid Y])</f>
        <v/>
      </c>
      <c r="F706" s="3" t="str">
        <f>IF(Line[Replacement Asset]="","",Line[Replacement Asset])</f>
        <v/>
      </c>
      <c r="G706" s="3" t="str">
        <f>IF(Line[Asset ID]="","",UPPER(Line[Asset ID]))</f>
        <v/>
      </c>
      <c r="H706" s="3" t="str">
        <f>IF(Line[Asset Group]="","",VLOOKUP(Line[Asset Group],asset_grp_line,4,FALSE))</f>
        <v/>
      </c>
      <c r="I706" s="3" t="str">
        <f>IF(Line[Asset Group]="","",VLOOKUP(Line[Asset Group],asset_grp_line,2,FALSE))</f>
        <v/>
      </c>
      <c r="J706" s="3" t="str">
        <f>IF(Line[Asset Group]="","",VLOOKUP(Line[Asset Group],asset_grp_line,3,FALSE))</f>
        <v/>
      </c>
      <c r="K706" s="3" t="str">
        <f>IF(Line[Asset Group]="","",VLOOKUP(Line[Asset Type],type_master_list,2,FALSE))</f>
        <v/>
      </c>
      <c r="L706" s="3" t="str">
        <f>IF(Line[Asset Name]="","",PROPER(Line[Asset Name]))</f>
        <v/>
      </c>
      <c r="M706" s="11" t="str">
        <f>IF(Line[Install Date]="","",(Line[Install Date]))</f>
        <v/>
      </c>
      <c r="N706" s="3" t="str">
        <f>IF(Line[Note]="","",PROPER(Line[Note]))</f>
        <v/>
      </c>
      <c r="O706" s="3" t="str">
        <f>IF(Line[Resource Consent Number]="","",UPPER(Line[Resource Consent Number]))</f>
        <v/>
      </c>
      <c r="P706" s="53" t="str">
        <f>IF(Line[Asset Unit Cost]="","",Line[Asset Unit Cost])</f>
        <v/>
      </c>
      <c r="Q706" s="3" t="str">
        <f>IF(Line[Added By]="","",UPPER(Line[Added By]))</f>
        <v/>
      </c>
      <c r="R706" s="11" t="str">
        <f>IF(Line[Added Date]="","",(Line[Added Date]))</f>
        <v/>
      </c>
      <c r="S706" s="3" t="str">
        <f>IF(Line[Z COORD]="","",PROPER(Line[Z COORD]))</f>
        <v/>
      </c>
      <c r="T706" s="3" t="str">
        <f>IF(Line[Asset Description]="","",PROPER(Line[Asset Description]))</f>
        <v/>
      </c>
      <c r="U706" s="3" t="str">
        <f>IF(Line[Asset Group]="","",VLOOKUP(Line[Wall SubType],subdom_master_gdb,2,FALSE))</f>
        <v/>
      </c>
      <c r="V706" s="3" t="str">
        <f>IF(Line[Asset Group]="","",VLOOKUP(Line[Material],material_master,2,FALSE))</f>
        <v/>
      </c>
      <c r="W706" s="3" t="str">
        <f>IF(Line[Height m]="","",Line[Height m])</f>
        <v/>
      </c>
      <c r="X706" s="3" t="str">
        <f>IF(Line[Length m]="","",Line[Length m])</f>
        <v/>
      </c>
      <c r="Y706" s="3" t="str">
        <f>IF(Line[Width m]="","",Line[Width m])</f>
        <v/>
      </c>
      <c r="Z706" s="3" t="str">
        <f>IF(Line[Asset Group]="","",VLOOKUP(Line[Purpose],f_g_function,2,FALSE))</f>
        <v/>
      </c>
      <c r="AA706" s="3" t="str">
        <f>IF(Line[Asset Group]="","",VLOOKUP(Line[Post Material],material_master,2,FALSE))</f>
        <v/>
      </c>
      <c r="AB706" s="3" t="str">
        <f>IF(Line[Pipe Diameter mm]="","",Line[Pipe Diameter mm])</f>
        <v/>
      </c>
      <c r="AC706" s="3" t="str">
        <f>IF(Line[Asset Group]="","",VLOOKUP(Line[Pipe Material],irrigation_pipe_material,2,FALSE))</f>
        <v/>
      </c>
      <c r="AD706" s="3" t="str">
        <f>IF(Line[Asset Group]="","",VLOOKUP(Line[System],irrigation_system,2,FALSE))</f>
        <v/>
      </c>
      <c r="AE706" s="3" t="str">
        <f>IF(Line[Asset Group]="","",VLOOKUP(Line[Status],irrigation_status,2,FALSE))</f>
        <v/>
      </c>
      <c r="AF706" s="3" t="str">
        <f>IF(Line[Asset Group]="","",VLOOKUP(Line[Surface],subdom_master_gdb,2,FALSE))</f>
        <v/>
      </c>
      <c r="AG706" s="3" t="str">
        <f>IF(Line[Surface Layer Depth mm]="","",Line[Surface Layer Depth mm])</f>
        <v/>
      </c>
      <c r="AH706" s="3" t="str">
        <f>IF(Line[Av Width m]="","",Line[Av Width m])</f>
        <v/>
      </c>
      <c r="AI706" s="3" t="str">
        <f>IF(Line[Asset Group]="","",VLOOKUP(Line[Cycle],yes_no,2,FALSE))</f>
        <v/>
      </c>
      <c r="AJ706" s="3" t="str">
        <f>IF(Line[Asset Group]="","",VLOOKUP(Line[Species],hedge_species,2,FALSE))</f>
        <v/>
      </c>
    </row>
    <row r="707" spans="1:36" s="3" customFormat="1" x14ac:dyDescent="0.2">
      <c r="A707" s="3" t="str">
        <f>IF(Line[DWG File Name]="","",Line[DWG File Name])</f>
        <v/>
      </c>
      <c r="B707" s="3" t="str">
        <f>IF(Line[DWG Layer Name]="","",Line[DWG Layer Name])</f>
        <v/>
      </c>
      <c r="C707" s="3" t="str">
        <f>IF(Line[DWG Handle]="","",Line[DWG Handle])</f>
        <v/>
      </c>
      <c r="D707" s="58" t="str">
        <f>IF(Line[Approx Centroid X]="","",Line[Approx Centroid X])</f>
        <v/>
      </c>
      <c r="E707" s="58" t="str">
        <f>IF(Line[Approx Centroid Y]="","",Line[Approx Centroid Y])</f>
        <v/>
      </c>
      <c r="F707" s="3" t="str">
        <f>IF(Line[Replacement Asset]="","",Line[Replacement Asset])</f>
        <v/>
      </c>
      <c r="G707" s="3" t="str">
        <f>IF(Line[Asset ID]="","",UPPER(Line[Asset ID]))</f>
        <v/>
      </c>
      <c r="H707" s="3" t="str">
        <f>IF(Line[Asset Group]="","",VLOOKUP(Line[Asset Group],asset_grp_line,4,FALSE))</f>
        <v/>
      </c>
      <c r="I707" s="3" t="str">
        <f>IF(Line[Asset Group]="","",VLOOKUP(Line[Asset Group],asset_grp_line,2,FALSE))</f>
        <v/>
      </c>
      <c r="J707" s="3" t="str">
        <f>IF(Line[Asset Group]="","",VLOOKUP(Line[Asset Group],asset_grp_line,3,FALSE))</f>
        <v/>
      </c>
      <c r="K707" s="3" t="str">
        <f>IF(Line[Asset Group]="","",VLOOKUP(Line[Asset Type],type_master_list,2,FALSE))</f>
        <v/>
      </c>
      <c r="L707" s="3" t="str">
        <f>IF(Line[Asset Name]="","",PROPER(Line[Asset Name]))</f>
        <v/>
      </c>
      <c r="M707" s="11" t="str">
        <f>IF(Line[Install Date]="","",(Line[Install Date]))</f>
        <v/>
      </c>
      <c r="N707" s="3" t="str">
        <f>IF(Line[Note]="","",PROPER(Line[Note]))</f>
        <v/>
      </c>
      <c r="O707" s="3" t="str">
        <f>IF(Line[Resource Consent Number]="","",UPPER(Line[Resource Consent Number]))</f>
        <v/>
      </c>
      <c r="P707" s="53" t="str">
        <f>IF(Line[Asset Unit Cost]="","",Line[Asset Unit Cost])</f>
        <v/>
      </c>
      <c r="Q707" s="3" t="str">
        <f>IF(Line[Added By]="","",UPPER(Line[Added By]))</f>
        <v/>
      </c>
      <c r="R707" s="11" t="str">
        <f>IF(Line[Added Date]="","",(Line[Added Date]))</f>
        <v/>
      </c>
      <c r="S707" s="3" t="str">
        <f>IF(Line[Z COORD]="","",PROPER(Line[Z COORD]))</f>
        <v/>
      </c>
      <c r="T707" s="3" t="str">
        <f>IF(Line[Asset Description]="","",PROPER(Line[Asset Description]))</f>
        <v/>
      </c>
      <c r="U707" s="3" t="str">
        <f>IF(Line[Asset Group]="","",VLOOKUP(Line[Wall SubType],subdom_master_gdb,2,FALSE))</f>
        <v/>
      </c>
      <c r="V707" s="3" t="str">
        <f>IF(Line[Asset Group]="","",VLOOKUP(Line[Material],material_master,2,FALSE))</f>
        <v/>
      </c>
      <c r="W707" s="3" t="str">
        <f>IF(Line[Height m]="","",Line[Height m])</f>
        <v/>
      </c>
      <c r="X707" s="3" t="str">
        <f>IF(Line[Length m]="","",Line[Length m])</f>
        <v/>
      </c>
      <c r="Y707" s="3" t="str">
        <f>IF(Line[Width m]="","",Line[Width m])</f>
        <v/>
      </c>
      <c r="Z707" s="3" t="str">
        <f>IF(Line[Asset Group]="","",VLOOKUP(Line[Purpose],f_g_function,2,FALSE))</f>
        <v/>
      </c>
      <c r="AA707" s="3" t="str">
        <f>IF(Line[Asset Group]="","",VLOOKUP(Line[Post Material],material_master,2,FALSE))</f>
        <v/>
      </c>
      <c r="AB707" s="3" t="str">
        <f>IF(Line[Pipe Diameter mm]="","",Line[Pipe Diameter mm])</f>
        <v/>
      </c>
      <c r="AC707" s="3" t="str">
        <f>IF(Line[Asset Group]="","",VLOOKUP(Line[Pipe Material],irrigation_pipe_material,2,FALSE))</f>
        <v/>
      </c>
      <c r="AD707" s="3" t="str">
        <f>IF(Line[Asset Group]="","",VLOOKUP(Line[System],irrigation_system,2,FALSE))</f>
        <v/>
      </c>
      <c r="AE707" s="3" t="str">
        <f>IF(Line[Asset Group]="","",VLOOKUP(Line[Status],irrigation_status,2,FALSE))</f>
        <v/>
      </c>
      <c r="AF707" s="3" t="str">
        <f>IF(Line[Asset Group]="","",VLOOKUP(Line[Surface],subdom_master_gdb,2,FALSE))</f>
        <v/>
      </c>
      <c r="AG707" s="3" t="str">
        <f>IF(Line[Surface Layer Depth mm]="","",Line[Surface Layer Depth mm])</f>
        <v/>
      </c>
      <c r="AH707" s="3" t="str">
        <f>IF(Line[Av Width m]="","",Line[Av Width m])</f>
        <v/>
      </c>
      <c r="AI707" s="3" t="str">
        <f>IF(Line[Asset Group]="","",VLOOKUP(Line[Cycle],yes_no,2,FALSE))</f>
        <v/>
      </c>
      <c r="AJ707" s="3" t="str">
        <f>IF(Line[Asset Group]="","",VLOOKUP(Line[Species],hedge_species,2,FALSE))</f>
        <v/>
      </c>
    </row>
    <row r="708" spans="1:36" s="3" customFormat="1" x14ac:dyDescent="0.2">
      <c r="A708" s="3" t="str">
        <f>IF(Line[DWG File Name]="","",Line[DWG File Name])</f>
        <v/>
      </c>
      <c r="B708" s="3" t="str">
        <f>IF(Line[DWG Layer Name]="","",Line[DWG Layer Name])</f>
        <v/>
      </c>
      <c r="C708" s="3" t="str">
        <f>IF(Line[DWG Handle]="","",Line[DWG Handle])</f>
        <v/>
      </c>
      <c r="D708" s="58" t="str">
        <f>IF(Line[Approx Centroid X]="","",Line[Approx Centroid X])</f>
        <v/>
      </c>
      <c r="E708" s="58" t="str">
        <f>IF(Line[Approx Centroid Y]="","",Line[Approx Centroid Y])</f>
        <v/>
      </c>
      <c r="F708" s="3" t="str">
        <f>IF(Line[Replacement Asset]="","",Line[Replacement Asset])</f>
        <v/>
      </c>
      <c r="G708" s="3" t="str">
        <f>IF(Line[Asset ID]="","",UPPER(Line[Asset ID]))</f>
        <v/>
      </c>
      <c r="H708" s="3" t="str">
        <f>IF(Line[Asset Group]="","",VLOOKUP(Line[Asset Group],asset_grp_line,4,FALSE))</f>
        <v/>
      </c>
      <c r="I708" s="3" t="str">
        <f>IF(Line[Asset Group]="","",VLOOKUP(Line[Asset Group],asset_grp_line,2,FALSE))</f>
        <v/>
      </c>
      <c r="J708" s="3" t="str">
        <f>IF(Line[Asset Group]="","",VLOOKUP(Line[Asset Group],asset_grp_line,3,FALSE))</f>
        <v/>
      </c>
      <c r="K708" s="3" t="str">
        <f>IF(Line[Asset Group]="","",VLOOKUP(Line[Asset Type],type_master_list,2,FALSE))</f>
        <v/>
      </c>
      <c r="L708" s="3" t="str">
        <f>IF(Line[Asset Name]="","",PROPER(Line[Asset Name]))</f>
        <v/>
      </c>
      <c r="M708" s="11" t="str">
        <f>IF(Line[Install Date]="","",(Line[Install Date]))</f>
        <v/>
      </c>
      <c r="N708" s="3" t="str">
        <f>IF(Line[Note]="","",PROPER(Line[Note]))</f>
        <v/>
      </c>
      <c r="O708" s="3" t="str">
        <f>IF(Line[Resource Consent Number]="","",UPPER(Line[Resource Consent Number]))</f>
        <v/>
      </c>
      <c r="P708" s="53" t="str">
        <f>IF(Line[Asset Unit Cost]="","",Line[Asset Unit Cost])</f>
        <v/>
      </c>
      <c r="Q708" s="3" t="str">
        <f>IF(Line[Added By]="","",UPPER(Line[Added By]))</f>
        <v/>
      </c>
      <c r="R708" s="11" t="str">
        <f>IF(Line[Added Date]="","",(Line[Added Date]))</f>
        <v/>
      </c>
      <c r="S708" s="3" t="str">
        <f>IF(Line[Z COORD]="","",PROPER(Line[Z COORD]))</f>
        <v/>
      </c>
      <c r="T708" s="3" t="str">
        <f>IF(Line[Asset Description]="","",PROPER(Line[Asset Description]))</f>
        <v/>
      </c>
      <c r="U708" s="3" t="str">
        <f>IF(Line[Asset Group]="","",VLOOKUP(Line[Wall SubType],subdom_master_gdb,2,FALSE))</f>
        <v/>
      </c>
      <c r="V708" s="3" t="str">
        <f>IF(Line[Asset Group]="","",VLOOKUP(Line[Material],material_master,2,FALSE))</f>
        <v/>
      </c>
      <c r="W708" s="3" t="str">
        <f>IF(Line[Height m]="","",Line[Height m])</f>
        <v/>
      </c>
      <c r="X708" s="3" t="str">
        <f>IF(Line[Length m]="","",Line[Length m])</f>
        <v/>
      </c>
      <c r="Y708" s="3" t="str">
        <f>IF(Line[Width m]="","",Line[Width m])</f>
        <v/>
      </c>
      <c r="Z708" s="3" t="str">
        <f>IF(Line[Asset Group]="","",VLOOKUP(Line[Purpose],f_g_function,2,FALSE))</f>
        <v/>
      </c>
      <c r="AA708" s="3" t="str">
        <f>IF(Line[Asset Group]="","",VLOOKUP(Line[Post Material],material_master,2,FALSE))</f>
        <v/>
      </c>
      <c r="AB708" s="3" t="str">
        <f>IF(Line[Pipe Diameter mm]="","",Line[Pipe Diameter mm])</f>
        <v/>
      </c>
      <c r="AC708" s="3" t="str">
        <f>IF(Line[Asset Group]="","",VLOOKUP(Line[Pipe Material],irrigation_pipe_material,2,FALSE))</f>
        <v/>
      </c>
      <c r="AD708" s="3" t="str">
        <f>IF(Line[Asset Group]="","",VLOOKUP(Line[System],irrigation_system,2,FALSE))</f>
        <v/>
      </c>
      <c r="AE708" s="3" t="str">
        <f>IF(Line[Asset Group]="","",VLOOKUP(Line[Status],irrigation_status,2,FALSE))</f>
        <v/>
      </c>
      <c r="AF708" s="3" t="str">
        <f>IF(Line[Asset Group]="","",VLOOKUP(Line[Surface],subdom_master_gdb,2,FALSE))</f>
        <v/>
      </c>
      <c r="AG708" s="3" t="str">
        <f>IF(Line[Surface Layer Depth mm]="","",Line[Surface Layer Depth mm])</f>
        <v/>
      </c>
      <c r="AH708" s="3" t="str">
        <f>IF(Line[Av Width m]="","",Line[Av Width m])</f>
        <v/>
      </c>
      <c r="AI708" s="3" t="str">
        <f>IF(Line[Asset Group]="","",VLOOKUP(Line[Cycle],yes_no,2,FALSE))</f>
        <v/>
      </c>
      <c r="AJ708" s="3" t="str">
        <f>IF(Line[Asset Group]="","",VLOOKUP(Line[Species],hedge_species,2,FALSE))</f>
        <v/>
      </c>
    </row>
    <row r="709" spans="1:36" s="3" customFormat="1" x14ac:dyDescent="0.2">
      <c r="A709" s="3" t="str">
        <f>IF(Line[DWG File Name]="","",Line[DWG File Name])</f>
        <v/>
      </c>
      <c r="B709" s="3" t="str">
        <f>IF(Line[DWG Layer Name]="","",Line[DWG Layer Name])</f>
        <v/>
      </c>
      <c r="C709" s="3" t="str">
        <f>IF(Line[DWG Handle]="","",Line[DWG Handle])</f>
        <v/>
      </c>
      <c r="D709" s="58" t="str">
        <f>IF(Line[Approx Centroid X]="","",Line[Approx Centroid X])</f>
        <v/>
      </c>
      <c r="E709" s="58" t="str">
        <f>IF(Line[Approx Centroid Y]="","",Line[Approx Centroid Y])</f>
        <v/>
      </c>
      <c r="F709" s="3" t="str">
        <f>IF(Line[Replacement Asset]="","",Line[Replacement Asset])</f>
        <v/>
      </c>
      <c r="G709" s="3" t="str">
        <f>IF(Line[Asset ID]="","",UPPER(Line[Asset ID]))</f>
        <v/>
      </c>
      <c r="H709" s="3" t="str">
        <f>IF(Line[Asset Group]="","",VLOOKUP(Line[Asset Group],asset_grp_line,4,FALSE))</f>
        <v/>
      </c>
      <c r="I709" s="3" t="str">
        <f>IF(Line[Asset Group]="","",VLOOKUP(Line[Asset Group],asset_grp_line,2,FALSE))</f>
        <v/>
      </c>
      <c r="J709" s="3" t="str">
        <f>IF(Line[Asset Group]="","",VLOOKUP(Line[Asset Group],asset_grp_line,3,FALSE))</f>
        <v/>
      </c>
      <c r="K709" s="3" t="str">
        <f>IF(Line[Asset Group]="","",VLOOKUP(Line[Asset Type],type_master_list,2,FALSE))</f>
        <v/>
      </c>
      <c r="L709" s="3" t="str">
        <f>IF(Line[Asset Name]="","",PROPER(Line[Asset Name]))</f>
        <v/>
      </c>
      <c r="M709" s="11" t="str">
        <f>IF(Line[Install Date]="","",(Line[Install Date]))</f>
        <v/>
      </c>
      <c r="N709" s="3" t="str">
        <f>IF(Line[Note]="","",PROPER(Line[Note]))</f>
        <v/>
      </c>
      <c r="O709" s="3" t="str">
        <f>IF(Line[Resource Consent Number]="","",UPPER(Line[Resource Consent Number]))</f>
        <v/>
      </c>
      <c r="P709" s="53" t="str">
        <f>IF(Line[Asset Unit Cost]="","",Line[Asset Unit Cost])</f>
        <v/>
      </c>
      <c r="Q709" s="3" t="str">
        <f>IF(Line[Added By]="","",UPPER(Line[Added By]))</f>
        <v/>
      </c>
      <c r="R709" s="11" t="str">
        <f>IF(Line[Added Date]="","",(Line[Added Date]))</f>
        <v/>
      </c>
      <c r="S709" s="3" t="str">
        <f>IF(Line[Z COORD]="","",PROPER(Line[Z COORD]))</f>
        <v/>
      </c>
      <c r="T709" s="3" t="str">
        <f>IF(Line[Asset Description]="","",PROPER(Line[Asset Description]))</f>
        <v/>
      </c>
      <c r="U709" s="3" t="str">
        <f>IF(Line[Asset Group]="","",VLOOKUP(Line[Wall SubType],subdom_master_gdb,2,FALSE))</f>
        <v/>
      </c>
      <c r="V709" s="3" t="str">
        <f>IF(Line[Asset Group]="","",VLOOKUP(Line[Material],material_master,2,FALSE))</f>
        <v/>
      </c>
      <c r="W709" s="3" t="str">
        <f>IF(Line[Height m]="","",Line[Height m])</f>
        <v/>
      </c>
      <c r="X709" s="3" t="str">
        <f>IF(Line[Length m]="","",Line[Length m])</f>
        <v/>
      </c>
      <c r="Y709" s="3" t="str">
        <f>IF(Line[Width m]="","",Line[Width m])</f>
        <v/>
      </c>
      <c r="Z709" s="3" t="str">
        <f>IF(Line[Asset Group]="","",VLOOKUP(Line[Purpose],f_g_function,2,FALSE))</f>
        <v/>
      </c>
      <c r="AA709" s="3" t="str">
        <f>IF(Line[Asset Group]="","",VLOOKUP(Line[Post Material],material_master,2,FALSE))</f>
        <v/>
      </c>
      <c r="AB709" s="3" t="str">
        <f>IF(Line[Pipe Diameter mm]="","",Line[Pipe Diameter mm])</f>
        <v/>
      </c>
      <c r="AC709" s="3" t="str">
        <f>IF(Line[Asset Group]="","",VLOOKUP(Line[Pipe Material],irrigation_pipe_material,2,FALSE))</f>
        <v/>
      </c>
      <c r="AD709" s="3" t="str">
        <f>IF(Line[Asset Group]="","",VLOOKUP(Line[System],irrigation_system,2,FALSE))</f>
        <v/>
      </c>
      <c r="AE709" s="3" t="str">
        <f>IF(Line[Asset Group]="","",VLOOKUP(Line[Status],irrigation_status,2,FALSE))</f>
        <v/>
      </c>
      <c r="AF709" s="3" t="str">
        <f>IF(Line[Asset Group]="","",VLOOKUP(Line[Surface],subdom_master_gdb,2,FALSE))</f>
        <v/>
      </c>
      <c r="AG709" s="3" t="str">
        <f>IF(Line[Surface Layer Depth mm]="","",Line[Surface Layer Depth mm])</f>
        <v/>
      </c>
      <c r="AH709" s="3" t="str">
        <f>IF(Line[Av Width m]="","",Line[Av Width m])</f>
        <v/>
      </c>
      <c r="AI709" s="3" t="str">
        <f>IF(Line[Asset Group]="","",VLOOKUP(Line[Cycle],yes_no,2,FALSE))</f>
        <v/>
      </c>
      <c r="AJ709" s="3" t="str">
        <f>IF(Line[Asset Group]="","",VLOOKUP(Line[Species],hedge_species,2,FALSE))</f>
        <v/>
      </c>
    </row>
    <row r="710" spans="1:36" s="3" customFormat="1" x14ac:dyDescent="0.2">
      <c r="A710" s="3" t="str">
        <f>IF(Line[DWG File Name]="","",Line[DWG File Name])</f>
        <v/>
      </c>
      <c r="B710" s="3" t="str">
        <f>IF(Line[DWG Layer Name]="","",Line[DWG Layer Name])</f>
        <v/>
      </c>
      <c r="C710" s="3" t="str">
        <f>IF(Line[DWG Handle]="","",Line[DWG Handle])</f>
        <v/>
      </c>
      <c r="D710" s="58" t="str">
        <f>IF(Line[Approx Centroid X]="","",Line[Approx Centroid X])</f>
        <v/>
      </c>
      <c r="E710" s="58" t="str">
        <f>IF(Line[Approx Centroid Y]="","",Line[Approx Centroid Y])</f>
        <v/>
      </c>
      <c r="F710" s="3" t="str">
        <f>IF(Line[Replacement Asset]="","",Line[Replacement Asset])</f>
        <v/>
      </c>
      <c r="G710" s="3" t="str">
        <f>IF(Line[Asset ID]="","",UPPER(Line[Asset ID]))</f>
        <v/>
      </c>
      <c r="H710" s="3" t="str">
        <f>IF(Line[Asset Group]="","",VLOOKUP(Line[Asset Group],asset_grp_line,4,FALSE))</f>
        <v/>
      </c>
      <c r="I710" s="3" t="str">
        <f>IF(Line[Asset Group]="","",VLOOKUP(Line[Asset Group],asset_grp_line,2,FALSE))</f>
        <v/>
      </c>
      <c r="J710" s="3" t="str">
        <f>IF(Line[Asset Group]="","",VLOOKUP(Line[Asset Group],asset_grp_line,3,FALSE))</f>
        <v/>
      </c>
      <c r="K710" s="3" t="str">
        <f>IF(Line[Asset Group]="","",VLOOKUP(Line[Asset Type],type_master_list,2,FALSE))</f>
        <v/>
      </c>
      <c r="L710" s="3" t="str">
        <f>IF(Line[Asset Name]="","",PROPER(Line[Asset Name]))</f>
        <v/>
      </c>
      <c r="M710" s="11" t="str">
        <f>IF(Line[Install Date]="","",(Line[Install Date]))</f>
        <v/>
      </c>
      <c r="N710" s="3" t="str">
        <f>IF(Line[Note]="","",PROPER(Line[Note]))</f>
        <v/>
      </c>
      <c r="O710" s="3" t="str">
        <f>IF(Line[Resource Consent Number]="","",UPPER(Line[Resource Consent Number]))</f>
        <v/>
      </c>
      <c r="P710" s="53" t="str">
        <f>IF(Line[Asset Unit Cost]="","",Line[Asset Unit Cost])</f>
        <v/>
      </c>
      <c r="Q710" s="3" t="str">
        <f>IF(Line[Added By]="","",UPPER(Line[Added By]))</f>
        <v/>
      </c>
      <c r="R710" s="11" t="str">
        <f>IF(Line[Added Date]="","",(Line[Added Date]))</f>
        <v/>
      </c>
      <c r="S710" s="3" t="str">
        <f>IF(Line[Z COORD]="","",PROPER(Line[Z COORD]))</f>
        <v/>
      </c>
      <c r="T710" s="3" t="str">
        <f>IF(Line[Asset Description]="","",PROPER(Line[Asset Description]))</f>
        <v/>
      </c>
      <c r="U710" s="3" t="str">
        <f>IF(Line[Asset Group]="","",VLOOKUP(Line[Wall SubType],subdom_master_gdb,2,FALSE))</f>
        <v/>
      </c>
      <c r="V710" s="3" t="str">
        <f>IF(Line[Asset Group]="","",VLOOKUP(Line[Material],material_master,2,FALSE))</f>
        <v/>
      </c>
      <c r="W710" s="3" t="str">
        <f>IF(Line[Height m]="","",Line[Height m])</f>
        <v/>
      </c>
      <c r="X710" s="3" t="str">
        <f>IF(Line[Length m]="","",Line[Length m])</f>
        <v/>
      </c>
      <c r="Y710" s="3" t="str">
        <f>IF(Line[Width m]="","",Line[Width m])</f>
        <v/>
      </c>
      <c r="Z710" s="3" t="str">
        <f>IF(Line[Asset Group]="","",VLOOKUP(Line[Purpose],f_g_function,2,FALSE))</f>
        <v/>
      </c>
      <c r="AA710" s="3" t="str">
        <f>IF(Line[Asset Group]="","",VLOOKUP(Line[Post Material],material_master,2,FALSE))</f>
        <v/>
      </c>
      <c r="AB710" s="3" t="str">
        <f>IF(Line[Pipe Diameter mm]="","",Line[Pipe Diameter mm])</f>
        <v/>
      </c>
      <c r="AC710" s="3" t="str">
        <f>IF(Line[Asset Group]="","",VLOOKUP(Line[Pipe Material],irrigation_pipe_material,2,FALSE))</f>
        <v/>
      </c>
      <c r="AD710" s="3" t="str">
        <f>IF(Line[Asset Group]="","",VLOOKUP(Line[System],irrigation_system,2,FALSE))</f>
        <v/>
      </c>
      <c r="AE710" s="3" t="str">
        <f>IF(Line[Asset Group]="","",VLOOKUP(Line[Status],irrigation_status,2,FALSE))</f>
        <v/>
      </c>
      <c r="AF710" s="3" t="str">
        <f>IF(Line[Asset Group]="","",VLOOKUP(Line[Surface],subdom_master_gdb,2,FALSE))</f>
        <v/>
      </c>
      <c r="AG710" s="3" t="str">
        <f>IF(Line[Surface Layer Depth mm]="","",Line[Surface Layer Depth mm])</f>
        <v/>
      </c>
      <c r="AH710" s="3" t="str">
        <f>IF(Line[Av Width m]="","",Line[Av Width m])</f>
        <v/>
      </c>
      <c r="AI710" s="3" t="str">
        <f>IF(Line[Asset Group]="","",VLOOKUP(Line[Cycle],yes_no,2,FALSE))</f>
        <v/>
      </c>
      <c r="AJ710" s="3" t="str">
        <f>IF(Line[Asset Group]="","",VLOOKUP(Line[Species],hedge_species,2,FALSE))</f>
        <v/>
      </c>
    </row>
    <row r="711" spans="1:36" s="3" customFormat="1" x14ac:dyDescent="0.2">
      <c r="A711" s="3" t="str">
        <f>IF(Line[DWG File Name]="","",Line[DWG File Name])</f>
        <v/>
      </c>
      <c r="B711" s="3" t="str">
        <f>IF(Line[DWG Layer Name]="","",Line[DWG Layer Name])</f>
        <v/>
      </c>
      <c r="C711" s="3" t="str">
        <f>IF(Line[DWG Handle]="","",Line[DWG Handle])</f>
        <v/>
      </c>
      <c r="D711" s="58" t="str">
        <f>IF(Line[Approx Centroid X]="","",Line[Approx Centroid X])</f>
        <v/>
      </c>
      <c r="E711" s="58" t="str">
        <f>IF(Line[Approx Centroid Y]="","",Line[Approx Centroid Y])</f>
        <v/>
      </c>
      <c r="F711" s="3" t="str">
        <f>IF(Line[Replacement Asset]="","",Line[Replacement Asset])</f>
        <v/>
      </c>
      <c r="G711" s="3" t="str">
        <f>IF(Line[Asset ID]="","",UPPER(Line[Asset ID]))</f>
        <v/>
      </c>
      <c r="H711" s="3" t="str">
        <f>IF(Line[Asset Group]="","",VLOOKUP(Line[Asset Group],asset_grp_line,4,FALSE))</f>
        <v/>
      </c>
      <c r="I711" s="3" t="str">
        <f>IF(Line[Asset Group]="","",VLOOKUP(Line[Asset Group],asset_grp_line,2,FALSE))</f>
        <v/>
      </c>
      <c r="J711" s="3" t="str">
        <f>IF(Line[Asset Group]="","",VLOOKUP(Line[Asset Group],asset_grp_line,3,FALSE))</f>
        <v/>
      </c>
      <c r="K711" s="3" t="str">
        <f>IF(Line[Asset Group]="","",VLOOKUP(Line[Asset Type],type_master_list,2,FALSE))</f>
        <v/>
      </c>
      <c r="L711" s="3" t="str">
        <f>IF(Line[Asset Name]="","",PROPER(Line[Asset Name]))</f>
        <v/>
      </c>
      <c r="M711" s="11" t="str">
        <f>IF(Line[Install Date]="","",(Line[Install Date]))</f>
        <v/>
      </c>
      <c r="N711" s="3" t="str">
        <f>IF(Line[Note]="","",PROPER(Line[Note]))</f>
        <v/>
      </c>
      <c r="O711" s="3" t="str">
        <f>IF(Line[Resource Consent Number]="","",UPPER(Line[Resource Consent Number]))</f>
        <v/>
      </c>
      <c r="P711" s="53" t="str">
        <f>IF(Line[Asset Unit Cost]="","",Line[Asset Unit Cost])</f>
        <v/>
      </c>
      <c r="Q711" s="3" t="str">
        <f>IF(Line[Added By]="","",UPPER(Line[Added By]))</f>
        <v/>
      </c>
      <c r="R711" s="11" t="str">
        <f>IF(Line[Added Date]="","",(Line[Added Date]))</f>
        <v/>
      </c>
      <c r="S711" s="3" t="str">
        <f>IF(Line[Z COORD]="","",PROPER(Line[Z COORD]))</f>
        <v/>
      </c>
      <c r="T711" s="3" t="str">
        <f>IF(Line[Asset Description]="","",PROPER(Line[Asset Description]))</f>
        <v/>
      </c>
      <c r="U711" s="3" t="str">
        <f>IF(Line[Asset Group]="","",VLOOKUP(Line[Wall SubType],subdom_master_gdb,2,FALSE))</f>
        <v/>
      </c>
      <c r="V711" s="3" t="str">
        <f>IF(Line[Asset Group]="","",VLOOKUP(Line[Material],material_master,2,FALSE))</f>
        <v/>
      </c>
      <c r="W711" s="3" t="str">
        <f>IF(Line[Height m]="","",Line[Height m])</f>
        <v/>
      </c>
      <c r="X711" s="3" t="str">
        <f>IF(Line[Length m]="","",Line[Length m])</f>
        <v/>
      </c>
      <c r="Y711" s="3" t="str">
        <f>IF(Line[Width m]="","",Line[Width m])</f>
        <v/>
      </c>
      <c r="Z711" s="3" t="str">
        <f>IF(Line[Asset Group]="","",VLOOKUP(Line[Purpose],f_g_function,2,FALSE))</f>
        <v/>
      </c>
      <c r="AA711" s="3" t="str">
        <f>IF(Line[Asset Group]="","",VLOOKUP(Line[Post Material],material_master,2,FALSE))</f>
        <v/>
      </c>
      <c r="AB711" s="3" t="str">
        <f>IF(Line[Pipe Diameter mm]="","",Line[Pipe Diameter mm])</f>
        <v/>
      </c>
      <c r="AC711" s="3" t="str">
        <f>IF(Line[Asset Group]="","",VLOOKUP(Line[Pipe Material],irrigation_pipe_material,2,FALSE))</f>
        <v/>
      </c>
      <c r="AD711" s="3" t="str">
        <f>IF(Line[Asset Group]="","",VLOOKUP(Line[System],irrigation_system,2,FALSE))</f>
        <v/>
      </c>
      <c r="AE711" s="3" t="str">
        <f>IF(Line[Asset Group]="","",VLOOKUP(Line[Status],irrigation_status,2,FALSE))</f>
        <v/>
      </c>
      <c r="AF711" s="3" t="str">
        <f>IF(Line[Asset Group]="","",VLOOKUP(Line[Surface],subdom_master_gdb,2,FALSE))</f>
        <v/>
      </c>
      <c r="AG711" s="3" t="str">
        <f>IF(Line[Surface Layer Depth mm]="","",Line[Surface Layer Depth mm])</f>
        <v/>
      </c>
      <c r="AH711" s="3" t="str">
        <f>IF(Line[Av Width m]="","",Line[Av Width m])</f>
        <v/>
      </c>
      <c r="AI711" s="3" t="str">
        <f>IF(Line[Asset Group]="","",VLOOKUP(Line[Cycle],yes_no,2,FALSE))</f>
        <v/>
      </c>
      <c r="AJ711" s="3" t="str">
        <f>IF(Line[Asset Group]="","",VLOOKUP(Line[Species],hedge_species,2,FALSE))</f>
        <v/>
      </c>
    </row>
    <row r="712" spans="1:36" s="3" customFormat="1" x14ac:dyDescent="0.2">
      <c r="A712" s="3" t="str">
        <f>IF(Line[DWG File Name]="","",Line[DWG File Name])</f>
        <v/>
      </c>
      <c r="B712" s="3" t="str">
        <f>IF(Line[DWG Layer Name]="","",Line[DWG Layer Name])</f>
        <v/>
      </c>
      <c r="C712" s="3" t="str">
        <f>IF(Line[DWG Handle]="","",Line[DWG Handle])</f>
        <v/>
      </c>
      <c r="D712" s="58" t="str">
        <f>IF(Line[Approx Centroid X]="","",Line[Approx Centroid X])</f>
        <v/>
      </c>
      <c r="E712" s="58" t="str">
        <f>IF(Line[Approx Centroid Y]="","",Line[Approx Centroid Y])</f>
        <v/>
      </c>
      <c r="F712" s="3" t="str">
        <f>IF(Line[Replacement Asset]="","",Line[Replacement Asset])</f>
        <v/>
      </c>
      <c r="G712" s="3" t="str">
        <f>IF(Line[Asset ID]="","",UPPER(Line[Asset ID]))</f>
        <v/>
      </c>
      <c r="H712" s="3" t="str">
        <f>IF(Line[Asset Group]="","",VLOOKUP(Line[Asset Group],asset_grp_line,4,FALSE))</f>
        <v/>
      </c>
      <c r="I712" s="3" t="str">
        <f>IF(Line[Asset Group]="","",VLOOKUP(Line[Asset Group],asset_grp_line,2,FALSE))</f>
        <v/>
      </c>
      <c r="J712" s="3" t="str">
        <f>IF(Line[Asset Group]="","",VLOOKUP(Line[Asset Group],asset_grp_line,3,FALSE))</f>
        <v/>
      </c>
      <c r="K712" s="3" t="str">
        <f>IF(Line[Asset Group]="","",VLOOKUP(Line[Asset Type],type_master_list,2,FALSE))</f>
        <v/>
      </c>
      <c r="L712" s="3" t="str">
        <f>IF(Line[Asset Name]="","",PROPER(Line[Asset Name]))</f>
        <v/>
      </c>
      <c r="M712" s="11" t="str">
        <f>IF(Line[Install Date]="","",(Line[Install Date]))</f>
        <v/>
      </c>
      <c r="N712" s="3" t="str">
        <f>IF(Line[Note]="","",PROPER(Line[Note]))</f>
        <v/>
      </c>
      <c r="O712" s="3" t="str">
        <f>IF(Line[Resource Consent Number]="","",UPPER(Line[Resource Consent Number]))</f>
        <v/>
      </c>
      <c r="P712" s="53" t="str">
        <f>IF(Line[Asset Unit Cost]="","",Line[Asset Unit Cost])</f>
        <v/>
      </c>
      <c r="Q712" s="3" t="str">
        <f>IF(Line[Added By]="","",UPPER(Line[Added By]))</f>
        <v/>
      </c>
      <c r="R712" s="11" t="str">
        <f>IF(Line[Added Date]="","",(Line[Added Date]))</f>
        <v/>
      </c>
      <c r="S712" s="3" t="str">
        <f>IF(Line[Z COORD]="","",PROPER(Line[Z COORD]))</f>
        <v/>
      </c>
      <c r="T712" s="3" t="str">
        <f>IF(Line[Asset Description]="","",PROPER(Line[Asset Description]))</f>
        <v/>
      </c>
      <c r="U712" s="3" t="str">
        <f>IF(Line[Asset Group]="","",VLOOKUP(Line[Wall SubType],subdom_master_gdb,2,FALSE))</f>
        <v/>
      </c>
      <c r="V712" s="3" t="str">
        <f>IF(Line[Asset Group]="","",VLOOKUP(Line[Material],material_master,2,FALSE))</f>
        <v/>
      </c>
      <c r="W712" s="3" t="str">
        <f>IF(Line[Height m]="","",Line[Height m])</f>
        <v/>
      </c>
      <c r="X712" s="3" t="str">
        <f>IF(Line[Length m]="","",Line[Length m])</f>
        <v/>
      </c>
      <c r="Y712" s="3" t="str">
        <f>IF(Line[Width m]="","",Line[Width m])</f>
        <v/>
      </c>
      <c r="Z712" s="3" t="str">
        <f>IF(Line[Asset Group]="","",VLOOKUP(Line[Purpose],f_g_function,2,FALSE))</f>
        <v/>
      </c>
      <c r="AA712" s="3" t="str">
        <f>IF(Line[Asset Group]="","",VLOOKUP(Line[Post Material],material_master,2,FALSE))</f>
        <v/>
      </c>
      <c r="AB712" s="3" t="str">
        <f>IF(Line[Pipe Diameter mm]="","",Line[Pipe Diameter mm])</f>
        <v/>
      </c>
      <c r="AC712" s="3" t="str">
        <f>IF(Line[Asset Group]="","",VLOOKUP(Line[Pipe Material],irrigation_pipe_material,2,FALSE))</f>
        <v/>
      </c>
      <c r="AD712" s="3" t="str">
        <f>IF(Line[Asset Group]="","",VLOOKUP(Line[System],irrigation_system,2,FALSE))</f>
        <v/>
      </c>
      <c r="AE712" s="3" t="str">
        <f>IF(Line[Asset Group]="","",VLOOKUP(Line[Status],irrigation_status,2,FALSE))</f>
        <v/>
      </c>
      <c r="AF712" s="3" t="str">
        <f>IF(Line[Asset Group]="","",VLOOKUP(Line[Surface],subdom_master_gdb,2,FALSE))</f>
        <v/>
      </c>
      <c r="AG712" s="3" t="str">
        <f>IF(Line[Surface Layer Depth mm]="","",Line[Surface Layer Depth mm])</f>
        <v/>
      </c>
      <c r="AH712" s="3" t="str">
        <f>IF(Line[Av Width m]="","",Line[Av Width m])</f>
        <v/>
      </c>
      <c r="AI712" s="3" t="str">
        <f>IF(Line[Asset Group]="","",VLOOKUP(Line[Cycle],yes_no,2,FALSE))</f>
        <v/>
      </c>
      <c r="AJ712" s="3" t="str">
        <f>IF(Line[Asset Group]="","",VLOOKUP(Line[Species],hedge_species,2,FALSE))</f>
        <v/>
      </c>
    </row>
    <row r="713" spans="1:36" s="3" customFormat="1" x14ac:dyDescent="0.2">
      <c r="A713" s="3" t="str">
        <f>IF(Line[DWG File Name]="","",Line[DWG File Name])</f>
        <v/>
      </c>
      <c r="B713" s="3" t="str">
        <f>IF(Line[DWG Layer Name]="","",Line[DWG Layer Name])</f>
        <v/>
      </c>
      <c r="C713" s="3" t="str">
        <f>IF(Line[DWG Handle]="","",Line[DWG Handle])</f>
        <v/>
      </c>
      <c r="D713" s="58" t="str">
        <f>IF(Line[Approx Centroid X]="","",Line[Approx Centroid X])</f>
        <v/>
      </c>
      <c r="E713" s="58" t="str">
        <f>IF(Line[Approx Centroid Y]="","",Line[Approx Centroid Y])</f>
        <v/>
      </c>
      <c r="F713" s="3" t="str">
        <f>IF(Line[Replacement Asset]="","",Line[Replacement Asset])</f>
        <v/>
      </c>
      <c r="G713" s="3" t="str">
        <f>IF(Line[Asset ID]="","",UPPER(Line[Asset ID]))</f>
        <v/>
      </c>
      <c r="H713" s="3" t="str">
        <f>IF(Line[Asset Group]="","",VLOOKUP(Line[Asset Group],asset_grp_line,4,FALSE))</f>
        <v/>
      </c>
      <c r="I713" s="3" t="str">
        <f>IF(Line[Asset Group]="","",VLOOKUP(Line[Asset Group],asset_grp_line,2,FALSE))</f>
        <v/>
      </c>
      <c r="J713" s="3" t="str">
        <f>IF(Line[Asset Group]="","",VLOOKUP(Line[Asset Group],asset_grp_line,3,FALSE))</f>
        <v/>
      </c>
      <c r="K713" s="3" t="str">
        <f>IF(Line[Asset Group]="","",VLOOKUP(Line[Asset Type],type_master_list,2,FALSE))</f>
        <v/>
      </c>
      <c r="L713" s="3" t="str">
        <f>IF(Line[Asset Name]="","",PROPER(Line[Asset Name]))</f>
        <v/>
      </c>
      <c r="M713" s="11" t="str">
        <f>IF(Line[Install Date]="","",(Line[Install Date]))</f>
        <v/>
      </c>
      <c r="N713" s="3" t="str">
        <f>IF(Line[Note]="","",PROPER(Line[Note]))</f>
        <v/>
      </c>
      <c r="O713" s="3" t="str">
        <f>IF(Line[Resource Consent Number]="","",UPPER(Line[Resource Consent Number]))</f>
        <v/>
      </c>
      <c r="P713" s="53" t="str">
        <f>IF(Line[Asset Unit Cost]="","",Line[Asset Unit Cost])</f>
        <v/>
      </c>
      <c r="Q713" s="3" t="str">
        <f>IF(Line[Added By]="","",UPPER(Line[Added By]))</f>
        <v/>
      </c>
      <c r="R713" s="11" t="str">
        <f>IF(Line[Added Date]="","",(Line[Added Date]))</f>
        <v/>
      </c>
      <c r="S713" s="3" t="str">
        <f>IF(Line[Z COORD]="","",PROPER(Line[Z COORD]))</f>
        <v/>
      </c>
      <c r="T713" s="3" t="str">
        <f>IF(Line[Asset Description]="","",PROPER(Line[Asset Description]))</f>
        <v/>
      </c>
      <c r="U713" s="3" t="str">
        <f>IF(Line[Asset Group]="","",VLOOKUP(Line[Wall SubType],subdom_master_gdb,2,FALSE))</f>
        <v/>
      </c>
      <c r="V713" s="3" t="str">
        <f>IF(Line[Asset Group]="","",VLOOKUP(Line[Material],material_master,2,FALSE))</f>
        <v/>
      </c>
      <c r="W713" s="3" t="str">
        <f>IF(Line[Height m]="","",Line[Height m])</f>
        <v/>
      </c>
      <c r="X713" s="3" t="str">
        <f>IF(Line[Length m]="","",Line[Length m])</f>
        <v/>
      </c>
      <c r="Y713" s="3" t="str">
        <f>IF(Line[Width m]="","",Line[Width m])</f>
        <v/>
      </c>
      <c r="Z713" s="3" t="str">
        <f>IF(Line[Asset Group]="","",VLOOKUP(Line[Purpose],f_g_function,2,FALSE))</f>
        <v/>
      </c>
      <c r="AA713" s="3" t="str">
        <f>IF(Line[Asset Group]="","",VLOOKUP(Line[Post Material],material_master,2,FALSE))</f>
        <v/>
      </c>
      <c r="AB713" s="3" t="str">
        <f>IF(Line[Pipe Diameter mm]="","",Line[Pipe Diameter mm])</f>
        <v/>
      </c>
      <c r="AC713" s="3" t="str">
        <f>IF(Line[Asset Group]="","",VLOOKUP(Line[Pipe Material],irrigation_pipe_material,2,FALSE))</f>
        <v/>
      </c>
      <c r="AD713" s="3" t="str">
        <f>IF(Line[Asset Group]="","",VLOOKUP(Line[System],irrigation_system,2,FALSE))</f>
        <v/>
      </c>
      <c r="AE713" s="3" t="str">
        <f>IF(Line[Asset Group]="","",VLOOKUP(Line[Status],irrigation_status,2,FALSE))</f>
        <v/>
      </c>
      <c r="AF713" s="3" t="str">
        <f>IF(Line[Asset Group]="","",VLOOKUP(Line[Surface],subdom_master_gdb,2,FALSE))</f>
        <v/>
      </c>
      <c r="AG713" s="3" t="str">
        <f>IF(Line[Surface Layer Depth mm]="","",Line[Surface Layer Depth mm])</f>
        <v/>
      </c>
      <c r="AH713" s="3" t="str">
        <f>IF(Line[Av Width m]="","",Line[Av Width m])</f>
        <v/>
      </c>
      <c r="AI713" s="3" t="str">
        <f>IF(Line[Asset Group]="","",VLOOKUP(Line[Cycle],yes_no,2,FALSE))</f>
        <v/>
      </c>
      <c r="AJ713" s="3" t="str">
        <f>IF(Line[Asset Group]="","",VLOOKUP(Line[Species],hedge_species,2,FALSE))</f>
        <v/>
      </c>
    </row>
    <row r="714" spans="1:36" s="3" customFormat="1" x14ac:dyDescent="0.2">
      <c r="A714" s="3" t="str">
        <f>IF(Line[DWG File Name]="","",Line[DWG File Name])</f>
        <v/>
      </c>
      <c r="B714" s="3" t="str">
        <f>IF(Line[DWG Layer Name]="","",Line[DWG Layer Name])</f>
        <v/>
      </c>
      <c r="C714" s="3" t="str">
        <f>IF(Line[DWG Handle]="","",Line[DWG Handle])</f>
        <v/>
      </c>
      <c r="D714" s="58" t="str">
        <f>IF(Line[Approx Centroid X]="","",Line[Approx Centroid X])</f>
        <v/>
      </c>
      <c r="E714" s="58" t="str">
        <f>IF(Line[Approx Centroid Y]="","",Line[Approx Centroid Y])</f>
        <v/>
      </c>
      <c r="F714" s="3" t="str">
        <f>IF(Line[Replacement Asset]="","",Line[Replacement Asset])</f>
        <v/>
      </c>
      <c r="G714" s="3" t="str">
        <f>IF(Line[Asset ID]="","",UPPER(Line[Asset ID]))</f>
        <v/>
      </c>
      <c r="H714" s="3" t="str">
        <f>IF(Line[Asset Group]="","",VLOOKUP(Line[Asset Group],asset_grp_line,4,FALSE))</f>
        <v/>
      </c>
      <c r="I714" s="3" t="str">
        <f>IF(Line[Asset Group]="","",VLOOKUP(Line[Asset Group],asset_grp_line,2,FALSE))</f>
        <v/>
      </c>
      <c r="J714" s="3" t="str">
        <f>IF(Line[Asset Group]="","",VLOOKUP(Line[Asset Group],asset_grp_line,3,FALSE))</f>
        <v/>
      </c>
      <c r="K714" s="3" t="str">
        <f>IF(Line[Asset Group]="","",VLOOKUP(Line[Asset Type],type_master_list,2,FALSE))</f>
        <v/>
      </c>
      <c r="L714" s="3" t="str">
        <f>IF(Line[Asset Name]="","",PROPER(Line[Asset Name]))</f>
        <v/>
      </c>
      <c r="M714" s="11" t="str">
        <f>IF(Line[Install Date]="","",(Line[Install Date]))</f>
        <v/>
      </c>
      <c r="N714" s="3" t="str">
        <f>IF(Line[Note]="","",PROPER(Line[Note]))</f>
        <v/>
      </c>
      <c r="O714" s="3" t="str">
        <f>IF(Line[Resource Consent Number]="","",UPPER(Line[Resource Consent Number]))</f>
        <v/>
      </c>
      <c r="P714" s="53" t="str">
        <f>IF(Line[Asset Unit Cost]="","",Line[Asset Unit Cost])</f>
        <v/>
      </c>
      <c r="Q714" s="3" t="str">
        <f>IF(Line[Added By]="","",UPPER(Line[Added By]))</f>
        <v/>
      </c>
      <c r="R714" s="11" t="str">
        <f>IF(Line[Added Date]="","",(Line[Added Date]))</f>
        <v/>
      </c>
      <c r="S714" s="3" t="str">
        <f>IF(Line[Z COORD]="","",PROPER(Line[Z COORD]))</f>
        <v/>
      </c>
      <c r="T714" s="3" t="str">
        <f>IF(Line[Asset Description]="","",PROPER(Line[Asset Description]))</f>
        <v/>
      </c>
      <c r="U714" s="3" t="str">
        <f>IF(Line[Asset Group]="","",VLOOKUP(Line[Wall SubType],subdom_master_gdb,2,FALSE))</f>
        <v/>
      </c>
      <c r="V714" s="3" t="str">
        <f>IF(Line[Asset Group]="","",VLOOKUP(Line[Material],material_master,2,FALSE))</f>
        <v/>
      </c>
      <c r="W714" s="3" t="str">
        <f>IF(Line[Height m]="","",Line[Height m])</f>
        <v/>
      </c>
      <c r="X714" s="3" t="str">
        <f>IF(Line[Length m]="","",Line[Length m])</f>
        <v/>
      </c>
      <c r="Y714" s="3" t="str">
        <f>IF(Line[Width m]="","",Line[Width m])</f>
        <v/>
      </c>
      <c r="Z714" s="3" t="str">
        <f>IF(Line[Asset Group]="","",VLOOKUP(Line[Purpose],f_g_function,2,FALSE))</f>
        <v/>
      </c>
      <c r="AA714" s="3" t="str">
        <f>IF(Line[Asset Group]="","",VLOOKUP(Line[Post Material],material_master,2,FALSE))</f>
        <v/>
      </c>
      <c r="AB714" s="3" t="str">
        <f>IF(Line[Pipe Diameter mm]="","",Line[Pipe Diameter mm])</f>
        <v/>
      </c>
      <c r="AC714" s="3" t="str">
        <f>IF(Line[Asset Group]="","",VLOOKUP(Line[Pipe Material],irrigation_pipe_material,2,FALSE))</f>
        <v/>
      </c>
      <c r="AD714" s="3" t="str">
        <f>IF(Line[Asset Group]="","",VLOOKUP(Line[System],irrigation_system,2,FALSE))</f>
        <v/>
      </c>
      <c r="AE714" s="3" t="str">
        <f>IF(Line[Asset Group]="","",VLOOKUP(Line[Status],irrigation_status,2,FALSE))</f>
        <v/>
      </c>
      <c r="AF714" s="3" t="str">
        <f>IF(Line[Asset Group]="","",VLOOKUP(Line[Surface],subdom_master_gdb,2,FALSE))</f>
        <v/>
      </c>
      <c r="AG714" s="3" t="str">
        <f>IF(Line[Surface Layer Depth mm]="","",Line[Surface Layer Depth mm])</f>
        <v/>
      </c>
      <c r="AH714" s="3" t="str">
        <f>IF(Line[Av Width m]="","",Line[Av Width m])</f>
        <v/>
      </c>
      <c r="AI714" s="3" t="str">
        <f>IF(Line[Asset Group]="","",VLOOKUP(Line[Cycle],yes_no,2,FALSE))</f>
        <v/>
      </c>
      <c r="AJ714" s="3" t="str">
        <f>IF(Line[Asset Group]="","",VLOOKUP(Line[Species],hedge_species,2,FALSE))</f>
        <v/>
      </c>
    </row>
    <row r="715" spans="1:36" s="3" customFormat="1" x14ac:dyDescent="0.2">
      <c r="A715" s="3" t="str">
        <f>IF(Line[DWG File Name]="","",Line[DWG File Name])</f>
        <v/>
      </c>
      <c r="B715" s="3" t="str">
        <f>IF(Line[DWG Layer Name]="","",Line[DWG Layer Name])</f>
        <v/>
      </c>
      <c r="C715" s="3" t="str">
        <f>IF(Line[DWG Handle]="","",Line[DWG Handle])</f>
        <v/>
      </c>
      <c r="D715" s="58" t="str">
        <f>IF(Line[Approx Centroid X]="","",Line[Approx Centroid X])</f>
        <v/>
      </c>
      <c r="E715" s="58" t="str">
        <f>IF(Line[Approx Centroid Y]="","",Line[Approx Centroid Y])</f>
        <v/>
      </c>
      <c r="F715" s="3" t="str">
        <f>IF(Line[Replacement Asset]="","",Line[Replacement Asset])</f>
        <v/>
      </c>
      <c r="G715" s="3" t="str">
        <f>IF(Line[Asset ID]="","",UPPER(Line[Asset ID]))</f>
        <v/>
      </c>
      <c r="H715" s="3" t="str">
        <f>IF(Line[Asset Group]="","",VLOOKUP(Line[Asset Group],asset_grp_line,4,FALSE))</f>
        <v/>
      </c>
      <c r="I715" s="3" t="str">
        <f>IF(Line[Asset Group]="","",VLOOKUP(Line[Asset Group],asset_grp_line,2,FALSE))</f>
        <v/>
      </c>
      <c r="J715" s="3" t="str">
        <f>IF(Line[Asset Group]="","",VLOOKUP(Line[Asset Group],asset_grp_line,3,FALSE))</f>
        <v/>
      </c>
      <c r="K715" s="3" t="str">
        <f>IF(Line[Asset Group]="","",VLOOKUP(Line[Asset Type],type_master_list,2,FALSE))</f>
        <v/>
      </c>
      <c r="L715" s="3" t="str">
        <f>IF(Line[Asset Name]="","",PROPER(Line[Asset Name]))</f>
        <v/>
      </c>
      <c r="M715" s="11" t="str">
        <f>IF(Line[Install Date]="","",(Line[Install Date]))</f>
        <v/>
      </c>
      <c r="N715" s="3" t="str">
        <f>IF(Line[Note]="","",PROPER(Line[Note]))</f>
        <v/>
      </c>
      <c r="O715" s="3" t="str">
        <f>IF(Line[Resource Consent Number]="","",UPPER(Line[Resource Consent Number]))</f>
        <v/>
      </c>
      <c r="P715" s="53" t="str">
        <f>IF(Line[Asset Unit Cost]="","",Line[Asset Unit Cost])</f>
        <v/>
      </c>
      <c r="Q715" s="3" t="str">
        <f>IF(Line[Added By]="","",UPPER(Line[Added By]))</f>
        <v/>
      </c>
      <c r="R715" s="11" t="str">
        <f>IF(Line[Added Date]="","",(Line[Added Date]))</f>
        <v/>
      </c>
      <c r="S715" s="3" t="str">
        <f>IF(Line[Z COORD]="","",PROPER(Line[Z COORD]))</f>
        <v/>
      </c>
      <c r="T715" s="3" t="str">
        <f>IF(Line[Asset Description]="","",PROPER(Line[Asset Description]))</f>
        <v/>
      </c>
      <c r="U715" s="3" t="str">
        <f>IF(Line[Asset Group]="","",VLOOKUP(Line[Wall SubType],subdom_master_gdb,2,FALSE))</f>
        <v/>
      </c>
      <c r="V715" s="3" t="str">
        <f>IF(Line[Asset Group]="","",VLOOKUP(Line[Material],material_master,2,FALSE))</f>
        <v/>
      </c>
      <c r="W715" s="3" t="str">
        <f>IF(Line[Height m]="","",Line[Height m])</f>
        <v/>
      </c>
      <c r="X715" s="3" t="str">
        <f>IF(Line[Length m]="","",Line[Length m])</f>
        <v/>
      </c>
      <c r="Y715" s="3" t="str">
        <f>IF(Line[Width m]="","",Line[Width m])</f>
        <v/>
      </c>
      <c r="Z715" s="3" t="str">
        <f>IF(Line[Asset Group]="","",VLOOKUP(Line[Purpose],f_g_function,2,FALSE))</f>
        <v/>
      </c>
      <c r="AA715" s="3" t="str">
        <f>IF(Line[Asset Group]="","",VLOOKUP(Line[Post Material],material_master,2,FALSE))</f>
        <v/>
      </c>
      <c r="AB715" s="3" t="str">
        <f>IF(Line[Pipe Diameter mm]="","",Line[Pipe Diameter mm])</f>
        <v/>
      </c>
      <c r="AC715" s="3" t="str">
        <f>IF(Line[Asset Group]="","",VLOOKUP(Line[Pipe Material],irrigation_pipe_material,2,FALSE))</f>
        <v/>
      </c>
      <c r="AD715" s="3" t="str">
        <f>IF(Line[Asset Group]="","",VLOOKUP(Line[System],irrigation_system,2,FALSE))</f>
        <v/>
      </c>
      <c r="AE715" s="3" t="str">
        <f>IF(Line[Asset Group]="","",VLOOKUP(Line[Status],irrigation_status,2,FALSE))</f>
        <v/>
      </c>
      <c r="AF715" s="3" t="str">
        <f>IF(Line[Asset Group]="","",VLOOKUP(Line[Surface],subdom_master_gdb,2,FALSE))</f>
        <v/>
      </c>
      <c r="AG715" s="3" t="str">
        <f>IF(Line[Surface Layer Depth mm]="","",Line[Surface Layer Depth mm])</f>
        <v/>
      </c>
      <c r="AH715" s="3" t="str">
        <f>IF(Line[Av Width m]="","",Line[Av Width m])</f>
        <v/>
      </c>
      <c r="AI715" s="3" t="str">
        <f>IF(Line[Asset Group]="","",VLOOKUP(Line[Cycle],yes_no,2,FALSE))</f>
        <v/>
      </c>
      <c r="AJ715" s="3" t="str">
        <f>IF(Line[Asset Group]="","",VLOOKUP(Line[Species],hedge_species,2,FALSE))</f>
        <v/>
      </c>
    </row>
    <row r="716" spans="1:36" s="3" customFormat="1" x14ac:dyDescent="0.2">
      <c r="A716" s="3" t="str">
        <f>IF(Line[DWG File Name]="","",Line[DWG File Name])</f>
        <v/>
      </c>
      <c r="B716" s="3" t="str">
        <f>IF(Line[DWG Layer Name]="","",Line[DWG Layer Name])</f>
        <v/>
      </c>
      <c r="C716" s="3" t="str">
        <f>IF(Line[DWG Handle]="","",Line[DWG Handle])</f>
        <v/>
      </c>
      <c r="D716" s="58" t="str">
        <f>IF(Line[Approx Centroid X]="","",Line[Approx Centroid X])</f>
        <v/>
      </c>
      <c r="E716" s="58" t="str">
        <f>IF(Line[Approx Centroid Y]="","",Line[Approx Centroid Y])</f>
        <v/>
      </c>
      <c r="F716" s="3" t="str">
        <f>IF(Line[Replacement Asset]="","",Line[Replacement Asset])</f>
        <v/>
      </c>
      <c r="G716" s="3" t="str">
        <f>IF(Line[Asset ID]="","",UPPER(Line[Asset ID]))</f>
        <v/>
      </c>
      <c r="H716" s="3" t="str">
        <f>IF(Line[Asset Group]="","",VLOOKUP(Line[Asset Group],asset_grp_line,4,FALSE))</f>
        <v/>
      </c>
      <c r="I716" s="3" t="str">
        <f>IF(Line[Asset Group]="","",VLOOKUP(Line[Asset Group],asset_grp_line,2,FALSE))</f>
        <v/>
      </c>
      <c r="J716" s="3" t="str">
        <f>IF(Line[Asset Group]="","",VLOOKUP(Line[Asset Group],asset_grp_line,3,FALSE))</f>
        <v/>
      </c>
      <c r="K716" s="3" t="str">
        <f>IF(Line[Asset Group]="","",VLOOKUP(Line[Asset Type],type_master_list,2,FALSE))</f>
        <v/>
      </c>
      <c r="L716" s="3" t="str">
        <f>IF(Line[Asset Name]="","",PROPER(Line[Asset Name]))</f>
        <v/>
      </c>
      <c r="M716" s="11" t="str">
        <f>IF(Line[Install Date]="","",(Line[Install Date]))</f>
        <v/>
      </c>
      <c r="N716" s="3" t="str">
        <f>IF(Line[Note]="","",PROPER(Line[Note]))</f>
        <v/>
      </c>
      <c r="O716" s="3" t="str">
        <f>IF(Line[Resource Consent Number]="","",UPPER(Line[Resource Consent Number]))</f>
        <v/>
      </c>
      <c r="P716" s="53" t="str">
        <f>IF(Line[Asset Unit Cost]="","",Line[Asset Unit Cost])</f>
        <v/>
      </c>
      <c r="Q716" s="3" t="str">
        <f>IF(Line[Added By]="","",UPPER(Line[Added By]))</f>
        <v/>
      </c>
      <c r="R716" s="11" t="str">
        <f>IF(Line[Added Date]="","",(Line[Added Date]))</f>
        <v/>
      </c>
      <c r="S716" s="3" t="str">
        <f>IF(Line[Z COORD]="","",PROPER(Line[Z COORD]))</f>
        <v/>
      </c>
      <c r="T716" s="3" t="str">
        <f>IF(Line[Asset Description]="","",PROPER(Line[Asset Description]))</f>
        <v/>
      </c>
      <c r="U716" s="3" t="str">
        <f>IF(Line[Asset Group]="","",VLOOKUP(Line[Wall SubType],subdom_master_gdb,2,FALSE))</f>
        <v/>
      </c>
      <c r="V716" s="3" t="str">
        <f>IF(Line[Asset Group]="","",VLOOKUP(Line[Material],material_master,2,FALSE))</f>
        <v/>
      </c>
      <c r="W716" s="3" t="str">
        <f>IF(Line[Height m]="","",Line[Height m])</f>
        <v/>
      </c>
      <c r="X716" s="3" t="str">
        <f>IF(Line[Length m]="","",Line[Length m])</f>
        <v/>
      </c>
      <c r="Y716" s="3" t="str">
        <f>IF(Line[Width m]="","",Line[Width m])</f>
        <v/>
      </c>
      <c r="Z716" s="3" t="str">
        <f>IF(Line[Asset Group]="","",VLOOKUP(Line[Purpose],f_g_function,2,FALSE))</f>
        <v/>
      </c>
      <c r="AA716" s="3" t="str">
        <f>IF(Line[Asset Group]="","",VLOOKUP(Line[Post Material],material_master,2,FALSE))</f>
        <v/>
      </c>
      <c r="AB716" s="3" t="str">
        <f>IF(Line[Pipe Diameter mm]="","",Line[Pipe Diameter mm])</f>
        <v/>
      </c>
      <c r="AC716" s="3" t="str">
        <f>IF(Line[Asset Group]="","",VLOOKUP(Line[Pipe Material],irrigation_pipe_material,2,FALSE))</f>
        <v/>
      </c>
      <c r="AD716" s="3" t="str">
        <f>IF(Line[Asset Group]="","",VLOOKUP(Line[System],irrigation_system,2,FALSE))</f>
        <v/>
      </c>
      <c r="AE716" s="3" t="str">
        <f>IF(Line[Asset Group]="","",VLOOKUP(Line[Status],irrigation_status,2,FALSE))</f>
        <v/>
      </c>
      <c r="AF716" s="3" t="str">
        <f>IF(Line[Asset Group]="","",VLOOKUP(Line[Surface],subdom_master_gdb,2,FALSE))</f>
        <v/>
      </c>
      <c r="AG716" s="3" t="str">
        <f>IF(Line[Surface Layer Depth mm]="","",Line[Surface Layer Depth mm])</f>
        <v/>
      </c>
      <c r="AH716" s="3" t="str">
        <f>IF(Line[Av Width m]="","",Line[Av Width m])</f>
        <v/>
      </c>
      <c r="AI716" s="3" t="str">
        <f>IF(Line[Asset Group]="","",VLOOKUP(Line[Cycle],yes_no,2,FALSE))</f>
        <v/>
      </c>
      <c r="AJ716" s="3" t="str">
        <f>IF(Line[Asset Group]="","",VLOOKUP(Line[Species],hedge_species,2,FALSE))</f>
        <v/>
      </c>
    </row>
    <row r="717" spans="1:36" s="3" customFormat="1" x14ac:dyDescent="0.2">
      <c r="A717" s="3" t="str">
        <f>IF(Line[DWG File Name]="","",Line[DWG File Name])</f>
        <v/>
      </c>
      <c r="B717" s="3" t="str">
        <f>IF(Line[DWG Layer Name]="","",Line[DWG Layer Name])</f>
        <v/>
      </c>
      <c r="C717" s="3" t="str">
        <f>IF(Line[DWG Handle]="","",Line[DWG Handle])</f>
        <v/>
      </c>
      <c r="D717" s="58" t="str">
        <f>IF(Line[Approx Centroid X]="","",Line[Approx Centroid X])</f>
        <v/>
      </c>
      <c r="E717" s="58" t="str">
        <f>IF(Line[Approx Centroid Y]="","",Line[Approx Centroid Y])</f>
        <v/>
      </c>
      <c r="F717" s="3" t="str">
        <f>IF(Line[Replacement Asset]="","",Line[Replacement Asset])</f>
        <v/>
      </c>
      <c r="G717" s="3" t="str">
        <f>IF(Line[Asset ID]="","",UPPER(Line[Asset ID]))</f>
        <v/>
      </c>
      <c r="H717" s="3" t="str">
        <f>IF(Line[Asset Group]="","",VLOOKUP(Line[Asset Group],asset_grp_line,4,FALSE))</f>
        <v/>
      </c>
      <c r="I717" s="3" t="str">
        <f>IF(Line[Asset Group]="","",VLOOKUP(Line[Asset Group],asset_grp_line,2,FALSE))</f>
        <v/>
      </c>
      <c r="J717" s="3" t="str">
        <f>IF(Line[Asset Group]="","",VLOOKUP(Line[Asset Group],asset_grp_line,3,FALSE))</f>
        <v/>
      </c>
      <c r="K717" s="3" t="str">
        <f>IF(Line[Asset Group]="","",VLOOKUP(Line[Asset Type],type_master_list,2,FALSE))</f>
        <v/>
      </c>
      <c r="L717" s="3" t="str">
        <f>IF(Line[Asset Name]="","",PROPER(Line[Asset Name]))</f>
        <v/>
      </c>
      <c r="M717" s="11" t="str">
        <f>IF(Line[Install Date]="","",(Line[Install Date]))</f>
        <v/>
      </c>
      <c r="N717" s="3" t="str">
        <f>IF(Line[Note]="","",PROPER(Line[Note]))</f>
        <v/>
      </c>
      <c r="O717" s="3" t="str">
        <f>IF(Line[Resource Consent Number]="","",UPPER(Line[Resource Consent Number]))</f>
        <v/>
      </c>
      <c r="P717" s="53" t="str">
        <f>IF(Line[Asset Unit Cost]="","",Line[Asset Unit Cost])</f>
        <v/>
      </c>
      <c r="Q717" s="3" t="str">
        <f>IF(Line[Added By]="","",UPPER(Line[Added By]))</f>
        <v/>
      </c>
      <c r="R717" s="11" t="str">
        <f>IF(Line[Added Date]="","",(Line[Added Date]))</f>
        <v/>
      </c>
      <c r="S717" s="3" t="str">
        <f>IF(Line[Z COORD]="","",PROPER(Line[Z COORD]))</f>
        <v/>
      </c>
      <c r="T717" s="3" t="str">
        <f>IF(Line[Asset Description]="","",PROPER(Line[Asset Description]))</f>
        <v/>
      </c>
      <c r="U717" s="3" t="str">
        <f>IF(Line[Asset Group]="","",VLOOKUP(Line[Wall SubType],subdom_master_gdb,2,FALSE))</f>
        <v/>
      </c>
      <c r="V717" s="3" t="str">
        <f>IF(Line[Asset Group]="","",VLOOKUP(Line[Material],material_master,2,FALSE))</f>
        <v/>
      </c>
      <c r="W717" s="3" t="str">
        <f>IF(Line[Height m]="","",Line[Height m])</f>
        <v/>
      </c>
      <c r="X717" s="3" t="str">
        <f>IF(Line[Length m]="","",Line[Length m])</f>
        <v/>
      </c>
      <c r="Y717" s="3" t="str">
        <f>IF(Line[Width m]="","",Line[Width m])</f>
        <v/>
      </c>
      <c r="Z717" s="3" t="str">
        <f>IF(Line[Asset Group]="","",VLOOKUP(Line[Purpose],f_g_function,2,FALSE))</f>
        <v/>
      </c>
      <c r="AA717" s="3" t="str">
        <f>IF(Line[Asset Group]="","",VLOOKUP(Line[Post Material],material_master,2,FALSE))</f>
        <v/>
      </c>
      <c r="AB717" s="3" t="str">
        <f>IF(Line[Pipe Diameter mm]="","",Line[Pipe Diameter mm])</f>
        <v/>
      </c>
      <c r="AC717" s="3" t="str">
        <f>IF(Line[Asset Group]="","",VLOOKUP(Line[Pipe Material],irrigation_pipe_material,2,FALSE))</f>
        <v/>
      </c>
      <c r="AD717" s="3" t="str">
        <f>IF(Line[Asset Group]="","",VLOOKUP(Line[System],irrigation_system,2,FALSE))</f>
        <v/>
      </c>
      <c r="AE717" s="3" t="str">
        <f>IF(Line[Asset Group]="","",VLOOKUP(Line[Status],irrigation_status,2,FALSE))</f>
        <v/>
      </c>
      <c r="AF717" s="3" t="str">
        <f>IF(Line[Asset Group]="","",VLOOKUP(Line[Surface],subdom_master_gdb,2,FALSE))</f>
        <v/>
      </c>
      <c r="AG717" s="3" t="str">
        <f>IF(Line[Surface Layer Depth mm]="","",Line[Surface Layer Depth mm])</f>
        <v/>
      </c>
      <c r="AH717" s="3" t="str">
        <f>IF(Line[Av Width m]="","",Line[Av Width m])</f>
        <v/>
      </c>
      <c r="AI717" s="3" t="str">
        <f>IF(Line[Asset Group]="","",VLOOKUP(Line[Cycle],yes_no,2,FALSE))</f>
        <v/>
      </c>
      <c r="AJ717" s="3" t="str">
        <f>IF(Line[Asset Group]="","",VLOOKUP(Line[Species],hedge_species,2,FALSE))</f>
        <v/>
      </c>
    </row>
    <row r="718" spans="1:36" s="3" customFormat="1" x14ac:dyDescent="0.2">
      <c r="A718" s="3" t="str">
        <f>IF(Line[DWG File Name]="","",Line[DWG File Name])</f>
        <v/>
      </c>
      <c r="B718" s="3" t="str">
        <f>IF(Line[DWG Layer Name]="","",Line[DWG Layer Name])</f>
        <v/>
      </c>
      <c r="C718" s="3" t="str">
        <f>IF(Line[DWG Handle]="","",Line[DWG Handle])</f>
        <v/>
      </c>
      <c r="D718" s="58" t="str">
        <f>IF(Line[Approx Centroid X]="","",Line[Approx Centroid X])</f>
        <v/>
      </c>
      <c r="E718" s="58" t="str">
        <f>IF(Line[Approx Centroid Y]="","",Line[Approx Centroid Y])</f>
        <v/>
      </c>
      <c r="F718" s="3" t="str">
        <f>IF(Line[Replacement Asset]="","",Line[Replacement Asset])</f>
        <v/>
      </c>
      <c r="G718" s="3" t="str">
        <f>IF(Line[Asset ID]="","",UPPER(Line[Asset ID]))</f>
        <v/>
      </c>
      <c r="H718" s="3" t="str">
        <f>IF(Line[Asset Group]="","",VLOOKUP(Line[Asset Group],asset_grp_line,4,FALSE))</f>
        <v/>
      </c>
      <c r="I718" s="3" t="str">
        <f>IF(Line[Asset Group]="","",VLOOKUP(Line[Asset Group],asset_grp_line,2,FALSE))</f>
        <v/>
      </c>
      <c r="J718" s="3" t="str">
        <f>IF(Line[Asset Group]="","",VLOOKUP(Line[Asset Group],asset_grp_line,3,FALSE))</f>
        <v/>
      </c>
      <c r="K718" s="3" t="str">
        <f>IF(Line[Asset Group]="","",VLOOKUP(Line[Asset Type],type_master_list,2,FALSE))</f>
        <v/>
      </c>
      <c r="L718" s="3" t="str">
        <f>IF(Line[Asset Name]="","",PROPER(Line[Asset Name]))</f>
        <v/>
      </c>
      <c r="M718" s="11" t="str">
        <f>IF(Line[Install Date]="","",(Line[Install Date]))</f>
        <v/>
      </c>
      <c r="N718" s="3" t="str">
        <f>IF(Line[Note]="","",PROPER(Line[Note]))</f>
        <v/>
      </c>
      <c r="O718" s="3" t="str">
        <f>IF(Line[Resource Consent Number]="","",UPPER(Line[Resource Consent Number]))</f>
        <v/>
      </c>
      <c r="P718" s="53" t="str">
        <f>IF(Line[Asset Unit Cost]="","",Line[Asset Unit Cost])</f>
        <v/>
      </c>
      <c r="Q718" s="3" t="str">
        <f>IF(Line[Added By]="","",UPPER(Line[Added By]))</f>
        <v/>
      </c>
      <c r="R718" s="11" t="str">
        <f>IF(Line[Added Date]="","",(Line[Added Date]))</f>
        <v/>
      </c>
      <c r="S718" s="3" t="str">
        <f>IF(Line[Z COORD]="","",PROPER(Line[Z COORD]))</f>
        <v/>
      </c>
      <c r="T718" s="3" t="str">
        <f>IF(Line[Asset Description]="","",PROPER(Line[Asset Description]))</f>
        <v/>
      </c>
      <c r="U718" s="3" t="str">
        <f>IF(Line[Asset Group]="","",VLOOKUP(Line[Wall SubType],subdom_master_gdb,2,FALSE))</f>
        <v/>
      </c>
      <c r="V718" s="3" t="str">
        <f>IF(Line[Asset Group]="","",VLOOKUP(Line[Material],material_master,2,FALSE))</f>
        <v/>
      </c>
      <c r="W718" s="3" t="str">
        <f>IF(Line[Height m]="","",Line[Height m])</f>
        <v/>
      </c>
      <c r="X718" s="3" t="str">
        <f>IF(Line[Length m]="","",Line[Length m])</f>
        <v/>
      </c>
      <c r="Y718" s="3" t="str">
        <f>IF(Line[Width m]="","",Line[Width m])</f>
        <v/>
      </c>
      <c r="Z718" s="3" t="str">
        <f>IF(Line[Asset Group]="","",VLOOKUP(Line[Purpose],f_g_function,2,FALSE))</f>
        <v/>
      </c>
      <c r="AA718" s="3" t="str">
        <f>IF(Line[Asset Group]="","",VLOOKUP(Line[Post Material],material_master,2,FALSE))</f>
        <v/>
      </c>
      <c r="AB718" s="3" t="str">
        <f>IF(Line[Pipe Diameter mm]="","",Line[Pipe Diameter mm])</f>
        <v/>
      </c>
      <c r="AC718" s="3" t="str">
        <f>IF(Line[Asset Group]="","",VLOOKUP(Line[Pipe Material],irrigation_pipe_material,2,FALSE))</f>
        <v/>
      </c>
      <c r="AD718" s="3" t="str">
        <f>IF(Line[Asset Group]="","",VLOOKUP(Line[System],irrigation_system,2,FALSE))</f>
        <v/>
      </c>
      <c r="AE718" s="3" t="str">
        <f>IF(Line[Asset Group]="","",VLOOKUP(Line[Status],irrigation_status,2,FALSE))</f>
        <v/>
      </c>
      <c r="AF718" s="3" t="str">
        <f>IF(Line[Asset Group]="","",VLOOKUP(Line[Surface],subdom_master_gdb,2,FALSE))</f>
        <v/>
      </c>
      <c r="AG718" s="3" t="str">
        <f>IF(Line[Surface Layer Depth mm]="","",Line[Surface Layer Depth mm])</f>
        <v/>
      </c>
      <c r="AH718" s="3" t="str">
        <f>IF(Line[Av Width m]="","",Line[Av Width m])</f>
        <v/>
      </c>
      <c r="AI718" s="3" t="str">
        <f>IF(Line[Asset Group]="","",VLOOKUP(Line[Cycle],yes_no,2,FALSE))</f>
        <v/>
      </c>
      <c r="AJ718" s="3" t="str">
        <f>IF(Line[Asset Group]="","",VLOOKUP(Line[Species],hedge_species,2,FALSE))</f>
        <v/>
      </c>
    </row>
    <row r="719" spans="1:36" s="3" customFormat="1" x14ac:dyDescent="0.2">
      <c r="A719" s="3" t="str">
        <f>IF(Line[DWG File Name]="","",Line[DWG File Name])</f>
        <v/>
      </c>
      <c r="B719" s="3" t="str">
        <f>IF(Line[DWG Layer Name]="","",Line[DWG Layer Name])</f>
        <v/>
      </c>
      <c r="C719" s="3" t="str">
        <f>IF(Line[DWG Handle]="","",Line[DWG Handle])</f>
        <v/>
      </c>
      <c r="D719" s="58" t="str">
        <f>IF(Line[Approx Centroid X]="","",Line[Approx Centroid X])</f>
        <v/>
      </c>
      <c r="E719" s="58" t="str">
        <f>IF(Line[Approx Centroid Y]="","",Line[Approx Centroid Y])</f>
        <v/>
      </c>
      <c r="F719" s="3" t="str">
        <f>IF(Line[Replacement Asset]="","",Line[Replacement Asset])</f>
        <v/>
      </c>
      <c r="G719" s="3" t="str">
        <f>IF(Line[Asset ID]="","",UPPER(Line[Asset ID]))</f>
        <v/>
      </c>
      <c r="H719" s="3" t="str">
        <f>IF(Line[Asset Group]="","",VLOOKUP(Line[Asset Group],asset_grp_line,4,FALSE))</f>
        <v/>
      </c>
      <c r="I719" s="3" t="str">
        <f>IF(Line[Asset Group]="","",VLOOKUP(Line[Asset Group],asset_grp_line,2,FALSE))</f>
        <v/>
      </c>
      <c r="J719" s="3" t="str">
        <f>IF(Line[Asset Group]="","",VLOOKUP(Line[Asset Group],asset_grp_line,3,FALSE))</f>
        <v/>
      </c>
      <c r="K719" s="3" t="str">
        <f>IF(Line[Asset Group]="","",VLOOKUP(Line[Asset Type],type_master_list,2,FALSE))</f>
        <v/>
      </c>
      <c r="L719" s="3" t="str">
        <f>IF(Line[Asset Name]="","",PROPER(Line[Asset Name]))</f>
        <v/>
      </c>
      <c r="M719" s="11" t="str">
        <f>IF(Line[Install Date]="","",(Line[Install Date]))</f>
        <v/>
      </c>
      <c r="N719" s="3" t="str">
        <f>IF(Line[Note]="","",PROPER(Line[Note]))</f>
        <v/>
      </c>
      <c r="O719" s="3" t="str">
        <f>IF(Line[Resource Consent Number]="","",UPPER(Line[Resource Consent Number]))</f>
        <v/>
      </c>
      <c r="P719" s="53" t="str">
        <f>IF(Line[Asset Unit Cost]="","",Line[Asset Unit Cost])</f>
        <v/>
      </c>
      <c r="Q719" s="3" t="str">
        <f>IF(Line[Added By]="","",UPPER(Line[Added By]))</f>
        <v/>
      </c>
      <c r="R719" s="11" t="str">
        <f>IF(Line[Added Date]="","",(Line[Added Date]))</f>
        <v/>
      </c>
      <c r="S719" s="3" t="str">
        <f>IF(Line[Z COORD]="","",PROPER(Line[Z COORD]))</f>
        <v/>
      </c>
      <c r="T719" s="3" t="str">
        <f>IF(Line[Asset Description]="","",PROPER(Line[Asset Description]))</f>
        <v/>
      </c>
      <c r="U719" s="3" t="str">
        <f>IF(Line[Asset Group]="","",VLOOKUP(Line[Wall SubType],subdom_master_gdb,2,FALSE))</f>
        <v/>
      </c>
      <c r="V719" s="3" t="str">
        <f>IF(Line[Asset Group]="","",VLOOKUP(Line[Material],material_master,2,FALSE))</f>
        <v/>
      </c>
      <c r="W719" s="3" t="str">
        <f>IF(Line[Height m]="","",Line[Height m])</f>
        <v/>
      </c>
      <c r="X719" s="3" t="str">
        <f>IF(Line[Length m]="","",Line[Length m])</f>
        <v/>
      </c>
      <c r="Y719" s="3" t="str">
        <f>IF(Line[Width m]="","",Line[Width m])</f>
        <v/>
      </c>
      <c r="Z719" s="3" t="str">
        <f>IF(Line[Asset Group]="","",VLOOKUP(Line[Purpose],f_g_function,2,FALSE))</f>
        <v/>
      </c>
      <c r="AA719" s="3" t="str">
        <f>IF(Line[Asset Group]="","",VLOOKUP(Line[Post Material],material_master,2,FALSE))</f>
        <v/>
      </c>
      <c r="AB719" s="3" t="str">
        <f>IF(Line[Pipe Diameter mm]="","",Line[Pipe Diameter mm])</f>
        <v/>
      </c>
      <c r="AC719" s="3" t="str">
        <f>IF(Line[Asset Group]="","",VLOOKUP(Line[Pipe Material],irrigation_pipe_material,2,FALSE))</f>
        <v/>
      </c>
      <c r="AD719" s="3" t="str">
        <f>IF(Line[Asset Group]="","",VLOOKUP(Line[System],irrigation_system,2,FALSE))</f>
        <v/>
      </c>
      <c r="AE719" s="3" t="str">
        <f>IF(Line[Asset Group]="","",VLOOKUP(Line[Status],irrigation_status,2,FALSE))</f>
        <v/>
      </c>
      <c r="AF719" s="3" t="str">
        <f>IF(Line[Asset Group]="","",VLOOKUP(Line[Surface],subdom_master_gdb,2,FALSE))</f>
        <v/>
      </c>
      <c r="AG719" s="3" t="str">
        <f>IF(Line[Surface Layer Depth mm]="","",Line[Surface Layer Depth mm])</f>
        <v/>
      </c>
      <c r="AH719" s="3" t="str">
        <f>IF(Line[Av Width m]="","",Line[Av Width m])</f>
        <v/>
      </c>
      <c r="AI719" s="3" t="str">
        <f>IF(Line[Asset Group]="","",VLOOKUP(Line[Cycle],yes_no,2,FALSE))</f>
        <v/>
      </c>
      <c r="AJ719" s="3" t="str">
        <f>IF(Line[Asset Group]="","",VLOOKUP(Line[Species],hedge_species,2,FALSE))</f>
        <v/>
      </c>
    </row>
    <row r="720" spans="1:36" s="3" customFormat="1" x14ac:dyDescent="0.2">
      <c r="A720" s="3" t="str">
        <f>IF(Line[DWG File Name]="","",Line[DWG File Name])</f>
        <v/>
      </c>
      <c r="B720" s="3" t="str">
        <f>IF(Line[DWG Layer Name]="","",Line[DWG Layer Name])</f>
        <v/>
      </c>
      <c r="C720" s="3" t="str">
        <f>IF(Line[DWG Handle]="","",Line[DWG Handle])</f>
        <v/>
      </c>
      <c r="D720" s="58" t="str">
        <f>IF(Line[Approx Centroid X]="","",Line[Approx Centroid X])</f>
        <v/>
      </c>
      <c r="E720" s="58" t="str">
        <f>IF(Line[Approx Centroid Y]="","",Line[Approx Centroid Y])</f>
        <v/>
      </c>
      <c r="F720" s="3" t="str">
        <f>IF(Line[Replacement Asset]="","",Line[Replacement Asset])</f>
        <v/>
      </c>
      <c r="G720" s="3" t="str">
        <f>IF(Line[Asset ID]="","",UPPER(Line[Asset ID]))</f>
        <v/>
      </c>
      <c r="H720" s="3" t="str">
        <f>IF(Line[Asset Group]="","",VLOOKUP(Line[Asset Group],asset_grp_line,4,FALSE))</f>
        <v/>
      </c>
      <c r="I720" s="3" t="str">
        <f>IF(Line[Asset Group]="","",VLOOKUP(Line[Asset Group],asset_grp_line,2,FALSE))</f>
        <v/>
      </c>
      <c r="J720" s="3" t="str">
        <f>IF(Line[Asset Group]="","",VLOOKUP(Line[Asset Group],asset_grp_line,3,FALSE))</f>
        <v/>
      </c>
      <c r="K720" s="3" t="str">
        <f>IF(Line[Asset Group]="","",VLOOKUP(Line[Asset Type],type_master_list,2,FALSE))</f>
        <v/>
      </c>
      <c r="L720" s="3" t="str">
        <f>IF(Line[Asset Name]="","",PROPER(Line[Asset Name]))</f>
        <v/>
      </c>
      <c r="M720" s="11" t="str">
        <f>IF(Line[Install Date]="","",(Line[Install Date]))</f>
        <v/>
      </c>
      <c r="N720" s="3" t="str">
        <f>IF(Line[Note]="","",PROPER(Line[Note]))</f>
        <v/>
      </c>
      <c r="O720" s="3" t="str">
        <f>IF(Line[Resource Consent Number]="","",UPPER(Line[Resource Consent Number]))</f>
        <v/>
      </c>
      <c r="P720" s="53" t="str">
        <f>IF(Line[Asset Unit Cost]="","",Line[Asset Unit Cost])</f>
        <v/>
      </c>
      <c r="Q720" s="3" t="str">
        <f>IF(Line[Added By]="","",UPPER(Line[Added By]))</f>
        <v/>
      </c>
      <c r="R720" s="11" t="str">
        <f>IF(Line[Added Date]="","",(Line[Added Date]))</f>
        <v/>
      </c>
      <c r="S720" s="3" t="str">
        <f>IF(Line[Z COORD]="","",PROPER(Line[Z COORD]))</f>
        <v/>
      </c>
      <c r="T720" s="3" t="str">
        <f>IF(Line[Asset Description]="","",PROPER(Line[Asset Description]))</f>
        <v/>
      </c>
      <c r="U720" s="3" t="str">
        <f>IF(Line[Asset Group]="","",VLOOKUP(Line[Wall SubType],subdom_master_gdb,2,FALSE))</f>
        <v/>
      </c>
      <c r="V720" s="3" t="str">
        <f>IF(Line[Asset Group]="","",VLOOKUP(Line[Material],material_master,2,FALSE))</f>
        <v/>
      </c>
      <c r="W720" s="3" t="str">
        <f>IF(Line[Height m]="","",Line[Height m])</f>
        <v/>
      </c>
      <c r="X720" s="3" t="str">
        <f>IF(Line[Length m]="","",Line[Length m])</f>
        <v/>
      </c>
      <c r="Y720" s="3" t="str">
        <f>IF(Line[Width m]="","",Line[Width m])</f>
        <v/>
      </c>
      <c r="Z720" s="3" t="str">
        <f>IF(Line[Asset Group]="","",VLOOKUP(Line[Purpose],f_g_function,2,FALSE))</f>
        <v/>
      </c>
      <c r="AA720" s="3" t="str">
        <f>IF(Line[Asset Group]="","",VLOOKUP(Line[Post Material],material_master,2,FALSE))</f>
        <v/>
      </c>
      <c r="AB720" s="3" t="str">
        <f>IF(Line[Pipe Diameter mm]="","",Line[Pipe Diameter mm])</f>
        <v/>
      </c>
      <c r="AC720" s="3" t="str">
        <f>IF(Line[Asset Group]="","",VLOOKUP(Line[Pipe Material],irrigation_pipe_material,2,FALSE))</f>
        <v/>
      </c>
      <c r="AD720" s="3" t="str">
        <f>IF(Line[Asset Group]="","",VLOOKUP(Line[System],irrigation_system,2,FALSE))</f>
        <v/>
      </c>
      <c r="AE720" s="3" t="str">
        <f>IF(Line[Asset Group]="","",VLOOKUP(Line[Status],irrigation_status,2,FALSE))</f>
        <v/>
      </c>
      <c r="AF720" s="3" t="str">
        <f>IF(Line[Asset Group]="","",VLOOKUP(Line[Surface],subdom_master_gdb,2,FALSE))</f>
        <v/>
      </c>
      <c r="AG720" s="3" t="str">
        <f>IF(Line[Surface Layer Depth mm]="","",Line[Surface Layer Depth mm])</f>
        <v/>
      </c>
      <c r="AH720" s="3" t="str">
        <f>IF(Line[Av Width m]="","",Line[Av Width m])</f>
        <v/>
      </c>
      <c r="AI720" s="3" t="str">
        <f>IF(Line[Asset Group]="","",VLOOKUP(Line[Cycle],yes_no,2,FALSE))</f>
        <v/>
      </c>
      <c r="AJ720" s="3" t="str">
        <f>IF(Line[Asset Group]="","",VLOOKUP(Line[Species],hedge_species,2,FALSE))</f>
        <v/>
      </c>
    </row>
    <row r="721" spans="1:36" s="3" customFormat="1" x14ac:dyDescent="0.2">
      <c r="A721" s="3" t="str">
        <f>IF(Line[DWG File Name]="","",Line[DWG File Name])</f>
        <v/>
      </c>
      <c r="B721" s="3" t="str">
        <f>IF(Line[DWG Layer Name]="","",Line[DWG Layer Name])</f>
        <v/>
      </c>
      <c r="C721" s="3" t="str">
        <f>IF(Line[DWG Handle]="","",Line[DWG Handle])</f>
        <v/>
      </c>
      <c r="D721" s="58" t="str">
        <f>IF(Line[Approx Centroid X]="","",Line[Approx Centroid X])</f>
        <v/>
      </c>
      <c r="E721" s="58" t="str">
        <f>IF(Line[Approx Centroid Y]="","",Line[Approx Centroid Y])</f>
        <v/>
      </c>
      <c r="F721" s="3" t="str">
        <f>IF(Line[Replacement Asset]="","",Line[Replacement Asset])</f>
        <v/>
      </c>
      <c r="G721" s="3" t="str">
        <f>IF(Line[Asset ID]="","",UPPER(Line[Asset ID]))</f>
        <v/>
      </c>
      <c r="H721" s="3" t="str">
        <f>IF(Line[Asset Group]="","",VLOOKUP(Line[Asset Group],asset_grp_line,4,FALSE))</f>
        <v/>
      </c>
      <c r="I721" s="3" t="str">
        <f>IF(Line[Asset Group]="","",VLOOKUP(Line[Asset Group],asset_grp_line,2,FALSE))</f>
        <v/>
      </c>
      <c r="J721" s="3" t="str">
        <f>IF(Line[Asset Group]="","",VLOOKUP(Line[Asset Group],asset_grp_line,3,FALSE))</f>
        <v/>
      </c>
      <c r="K721" s="3" t="str">
        <f>IF(Line[Asset Group]="","",VLOOKUP(Line[Asset Type],type_master_list,2,FALSE))</f>
        <v/>
      </c>
      <c r="L721" s="3" t="str">
        <f>IF(Line[Asset Name]="","",PROPER(Line[Asset Name]))</f>
        <v/>
      </c>
      <c r="M721" s="11" t="str">
        <f>IF(Line[Install Date]="","",(Line[Install Date]))</f>
        <v/>
      </c>
      <c r="N721" s="3" t="str">
        <f>IF(Line[Note]="","",PROPER(Line[Note]))</f>
        <v/>
      </c>
      <c r="O721" s="3" t="str">
        <f>IF(Line[Resource Consent Number]="","",UPPER(Line[Resource Consent Number]))</f>
        <v/>
      </c>
      <c r="P721" s="53" t="str">
        <f>IF(Line[Asset Unit Cost]="","",Line[Asset Unit Cost])</f>
        <v/>
      </c>
      <c r="Q721" s="3" t="str">
        <f>IF(Line[Added By]="","",UPPER(Line[Added By]))</f>
        <v/>
      </c>
      <c r="R721" s="11" t="str">
        <f>IF(Line[Added Date]="","",(Line[Added Date]))</f>
        <v/>
      </c>
      <c r="S721" s="3" t="str">
        <f>IF(Line[Z COORD]="","",PROPER(Line[Z COORD]))</f>
        <v/>
      </c>
      <c r="T721" s="3" t="str">
        <f>IF(Line[Asset Description]="","",PROPER(Line[Asset Description]))</f>
        <v/>
      </c>
      <c r="U721" s="3" t="str">
        <f>IF(Line[Asset Group]="","",VLOOKUP(Line[Wall SubType],subdom_master_gdb,2,FALSE))</f>
        <v/>
      </c>
      <c r="V721" s="3" t="str">
        <f>IF(Line[Asset Group]="","",VLOOKUP(Line[Material],material_master,2,FALSE))</f>
        <v/>
      </c>
      <c r="W721" s="3" t="str">
        <f>IF(Line[Height m]="","",Line[Height m])</f>
        <v/>
      </c>
      <c r="X721" s="3" t="str">
        <f>IF(Line[Length m]="","",Line[Length m])</f>
        <v/>
      </c>
      <c r="Y721" s="3" t="str">
        <f>IF(Line[Width m]="","",Line[Width m])</f>
        <v/>
      </c>
      <c r="Z721" s="3" t="str">
        <f>IF(Line[Asset Group]="","",VLOOKUP(Line[Purpose],f_g_function,2,FALSE))</f>
        <v/>
      </c>
      <c r="AA721" s="3" t="str">
        <f>IF(Line[Asset Group]="","",VLOOKUP(Line[Post Material],material_master,2,FALSE))</f>
        <v/>
      </c>
      <c r="AB721" s="3" t="str">
        <f>IF(Line[Pipe Diameter mm]="","",Line[Pipe Diameter mm])</f>
        <v/>
      </c>
      <c r="AC721" s="3" t="str">
        <f>IF(Line[Asset Group]="","",VLOOKUP(Line[Pipe Material],irrigation_pipe_material,2,FALSE))</f>
        <v/>
      </c>
      <c r="AD721" s="3" t="str">
        <f>IF(Line[Asset Group]="","",VLOOKUP(Line[System],irrigation_system,2,FALSE))</f>
        <v/>
      </c>
      <c r="AE721" s="3" t="str">
        <f>IF(Line[Asset Group]="","",VLOOKUP(Line[Status],irrigation_status,2,FALSE))</f>
        <v/>
      </c>
      <c r="AF721" s="3" t="str">
        <f>IF(Line[Asset Group]="","",VLOOKUP(Line[Surface],subdom_master_gdb,2,FALSE))</f>
        <v/>
      </c>
      <c r="AG721" s="3" t="str">
        <f>IF(Line[Surface Layer Depth mm]="","",Line[Surface Layer Depth mm])</f>
        <v/>
      </c>
      <c r="AH721" s="3" t="str">
        <f>IF(Line[Av Width m]="","",Line[Av Width m])</f>
        <v/>
      </c>
      <c r="AI721" s="3" t="str">
        <f>IF(Line[Asset Group]="","",VLOOKUP(Line[Cycle],yes_no,2,FALSE))</f>
        <v/>
      </c>
      <c r="AJ721" s="3" t="str">
        <f>IF(Line[Asset Group]="","",VLOOKUP(Line[Species],hedge_species,2,FALSE))</f>
        <v/>
      </c>
    </row>
    <row r="722" spans="1:36" s="3" customFormat="1" x14ac:dyDescent="0.2">
      <c r="A722" s="3" t="str">
        <f>IF(Line[DWG File Name]="","",Line[DWG File Name])</f>
        <v/>
      </c>
      <c r="B722" s="3" t="str">
        <f>IF(Line[DWG Layer Name]="","",Line[DWG Layer Name])</f>
        <v/>
      </c>
      <c r="C722" s="3" t="str">
        <f>IF(Line[DWG Handle]="","",Line[DWG Handle])</f>
        <v/>
      </c>
      <c r="D722" s="58" t="str">
        <f>IF(Line[Approx Centroid X]="","",Line[Approx Centroid X])</f>
        <v/>
      </c>
      <c r="E722" s="58" t="str">
        <f>IF(Line[Approx Centroid Y]="","",Line[Approx Centroid Y])</f>
        <v/>
      </c>
      <c r="F722" s="3" t="str">
        <f>IF(Line[Replacement Asset]="","",Line[Replacement Asset])</f>
        <v/>
      </c>
      <c r="G722" s="3" t="str">
        <f>IF(Line[Asset ID]="","",UPPER(Line[Asset ID]))</f>
        <v/>
      </c>
      <c r="H722" s="3" t="str">
        <f>IF(Line[Asset Group]="","",VLOOKUP(Line[Asset Group],asset_grp_line,4,FALSE))</f>
        <v/>
      </c>
      <c r="I722" s="3" t="str">
        <f>IF(Line[Asset Group]="","",VLOOKUP(Line[Asset Group],asset_grp_line,2,FALSE))</f>
        <v/>
      </c>
      <c r="J722" s="3" t="str">
        <f>IF(Line[Asset Group]="","",VLOOKUP(Line[Asset Group],asset_grp_line,3,FALSE))</f>
        <v/>
      </c>
      <c r="K722" s="3" t="str">
        <f>IF(Line[Asset Group]="","",VLOOKUP(Line[Asset Type],type_master_list,2,FALSE))</f>
        <v/>
      </c>
      <c r="L722" s="3" t="str">
        <f>IF(Line[Asset Name]="","",PROPER(Line[Asset Name]))</f>
        <v/>
      </c>
      <c r="M722" s="11" t="str">
        <f>IF(Line[Install Date]="","",(Line[Install Date]))</f>
        <v/>
      </c>
      <c r="N722" s="3" t="str">
        <f>IF(Line[Note]="","",PROPER(Line[Note]))</f>
        <v/>
      </c>
      <c r="O722" s="3" t="str">
        <f>IF(Line[Resource Consent Number]="","",UPPER(Line[Resource Consent Number]))</f>
        <v/>
      </c>
      <c r="P722" s="53" t="str">
        <f>IF(Line[Asset Unit Cost]="","",Line[Asset Unit Cost])</f>
        <v/>
      </c>
      <c r="Q722" s="3" t="str">
        <f>IF(Line[Added By]="","",UPPER(Line[Added By]))</f>
        <v/>
      </c>
      <c r="R722" s="11" t="str">
        <f>IF(Line[Added Date]="","",(Line[Added Date]))</f>
        <v/>
      </c>
      <c r="S722" s="3" t="str">
        <f>IF(Line[Z COORD]="","",PROPER(Line[Z COORD]))</f>
        <v/>
      </c>
      <c r="T722" s="3" t="str">
        <f>IF(Line[Asset Description]="","",PROPER(Line[Asset Description]))</f>
        <v/>
      </c>
      <c r="U722" s="3" t="str">
        <f>IF(Line[Asset Group]="","",VLOOKUP(Line[Wall SubType],subdom_master_gdb,2,FALSE))</f>
        <v/>
      </c>
      <c r="V722" s="3" t="str">
        <f>IF(Line[Asset Group]="","",VLOOKUP(Line[Material],material_master,2,FALSE))</f>
        <v/>
      </c>
      <c r="W722" s="3" t="str">
        <f>IF(Line[Height m]="","",Line[Height m])</f>
        <v/>
      </c>
      <c r="X722" s="3" t="str">
        <f>IF(Line[Length m]="","",Line[Length m])</f>
        <v/>
      </c>
      <c r="Y722" s="3" t="str">
        <f>IF(Line[Width m]="","",Line[Width m])</f>
        <v/>
      </c>
      <c r="Z722" s="3" t="str">
        <f>IF(Line[Asset Group]="","",VLOOKUP(Line[Purpose],f_g_function,2,FALSE))</f>
        <v/>
      </c>
      <c r="AA722" s="3" t="str">
        <f>IF(Line[Asset Group]="","",VLOOKUP(Line[Post Material],material_master,2,FALSE))</f>
        <v/>
      </c>
      <c r="AB722" s="3" t="str">
        <f>IF(Line[Pipe Diameter mm]="","",Line[Pipe Diameter mm])</f>
        <v/>
      </c>
      <c r="AC722" s="3" t="str">
        <f>IF(Line[Asset Group]="","",VLOOKUP(Line[Pipe Material],irrigation_pipe_material,2,FALSE))</f>
        <v/>
      </c>
      <c r="AD722" s="3" t="str">
        <f>IF(Line[Asset Group]="","",VLOOKUP(Line[System],irrigation_system,2,FALSE))</f>
        <v/>
      </c>
      <c r="AE722" s="3" t="str">
        <f>IF(Line[Asset Group]="","",VLOOKUP(Line[Status],irrigation_status,2,FALSE))</f>
        <v/>
      </c>
      <c r="AF722" s="3" t="str">
        <f>IF(Line[Asset Group]="","",VLOOKUP(Line[Surface],subdom_master_gdb,2,FALSE))</f>
        <v/>
      </c>
      <c r="AG722" s="3" t="str">
        <f>IF(Line[Surface Layer Depth mm]="","",Line[Surface Layer Depth mm])</f>
        <v/>
      </c>
      <c r="AH722" s="3" t="str">
        <f>IF(Line[Av Width m]="","",Line[Av Width m])</f>
        <v/>
      </c>
      <c r="AI722" s="3" t="str">
        <f>IF(Line[Asset Group]="","",VLOOKUP(Line[Cycle],yes_no,2,FALSE))</f>
        <v/>
      </c>
      <c r="AJ722" s="3" t="str">
        <f>IF(Line[Asset Group]="","",VLOOKUP(Line[Species],hedge_species,2,FALSE))</f>
        <v/>
      </c>
    </row>
    <row r="723" spans="1:36" s="3" customFormat="1" x14ac:dyDescent="0.2">
      <c r="A723" s="3" t="str">
        <f>IF(Line[DWG File Name]="","",Line[DWG File Name])</f>
        <v/>
      </c>
      <c r="B723" s="3" t="str">
        <f>IF(Line[DWG Layer Name]="","",Line[DWG Layer Name])</f>
        <v/>
      </c>
      <c r="C723" s="3" t="str">
        <f>IF(Line[DWG Handle]="","",Line[DWG Handle])</f>
        <v/>
      </c>
      <c r="D723" s="58" t="str">
        <f>IF(Line[Approx Centroid X]="","",Line[Approx Centroid X])</f>
        <v/>
      </c>
      <c r="E723" s="58" t="str">
        <f>IF(Line[Approx Centroid Y]="","",Line[Approx Centroid Y])</f>
        <v/>
      </c>
      <c r="F723" s="3" t="str">
        <f>IF(Line[Replacement Asset]="","",Line[Replacement Asset])</f>
        <v/>
      </c>
      <c r="G723" s="3" t="str">
        <f>IF(Line[Asset ID]="","",UPPER(Line[Asset ID]))</f>
        <v/>
      </c>
      <c r="H723" s="3" t="str">
        <f>IF(Line[Asset Group]="","",VLOOKUP(Line[Asset Group],asset_grp_line,4,FALSE))</f>
        <v/>
      </c>
      <c r="I723" s="3" t="str">
        <f>IF(Line[Asset Group]="","",VLOOKUP(Line[Asset Group],asset_grp_line,2,FALSE))</f>
        <v/>
      </c>
      <c r="J723" s="3" t="str">
        <f>IF(Line[Asset Group]="","",VLOOKUP(Line[Asset Group],asset_grp_line,3,FALSE))</f>
        <v/>
      </c>
      <c r="K723" s="3" t="str">
        <f>IF(Line[Asset Group]="","",VLOOKUP(Line[Asset Type],type_master_list,2,FALSE))</f>
        <v/>
      </c>
      <c r="L723" s="3" t="str">
        <f>IF(Line[Asset Name]="","",PROPER(Line[Asset Name]))</f>
        <v/>
      </c>
      <c r="M723" s="11" t="str">
        <f>IF(Line[Install Date]="","",(Line[Install Date]))</f>
        <v/>
      </c>
      <c r="N723" s="3" t="str">
        <f>IF(Line[Note]="","",PROPER(Line[Note]))</f>
        <v/>
      </c>
      <c r="O723" s="3" t="str">
        <f>IF(Line[Resource Consent Number]="","",UPPER(Line[Resource Consent Number]))</f>
        <v/>
      </c>
      <c r="P723" s="53" t="str">
        <f>IF(Line[Asset Unit Cost]="","",Line[Asset Unit Cost])</f>
        <v/>
      </c>
      <c r="Q723" s="3" t="str">
        <f>IF(Line[Added By]="","",UPPER(Line[Added By]))</f>
        <v/>
      </c>
      <c r="R723" s="11" t="str">
        <f>IF(Line[Added Date]="","",(Line[Added Date]))</f>
        <v/>
      </c>
      <c r="S723" s="3" t="str">
        <f>IF(Line[Z COORD]="","",PROPER(Line[Z COORD]))</f>
        <v/>
      </c>
      <c r="T723" s="3" t="str">
        <f>IF(Line[Asset Description]="","",PROPER(Line[Asset Description]))</f>
        <v/>
      </c>
      <c r="U723" s="3" t="str">
        <f>IF(Line[Asset Group]="","",VLOOKUP(Line[Wall SubType],subdom_master_gdb,2,FALSE))</f>
        <v/>
      </c>
      <c r="V723" s="3" t="str">
        <f>IF(Line[Asset Group]="","",VLOOKUP(Line[Material],material_master,2,FALSE))</f>
        <v/>
      </c>
      <c r="W723" s="3" t="str">
        <f>IF(Line[Height m]="","",Line[Height m])</f>
        <v/>
      </c>
      <c r="X723" s="3" t="str">
        <f>IF(Line[Length m]="","",Line[Length m])</f>
        <v/>
      </c>
      <c r="Y723" s="3" t="str">
        <f>IF(Line[Width m]="","",Line[Width m])</f>
        <v/>
      </c>
      <c r="Z723" s="3" t="str">
        <f>IF(Line[Asset Group]="","",VLOOKUP(Line[Purpose],f_g_function,2,FALSE))</f>
        <v/>
      </c>
      <c r="AA723" s="3" t="str">
        <f>IF(Line[Asset Group]="","",VLOOKUP(Line[Post Material],material_master,2,FALSE))</f>
        <v/>
      </c>
      <c r="AB723" s="3" t="str">
        <f>IF(Line[Pipe Diameter mm]="","",Line[Pipe Diameter mm])</f>
        <v/>
      </c>
      <c r="AC723" s="3" t="str">
        <f>IF(Line[Asset Group]="","",VLOOKUP(Line[Pipe Material],irrigation_pipe_material,2,FALSE))</f>
        <v/>
      </c>
      <c r="AD723" s="3" t="str">
        <f>IF(Line[Asset Group]="","",VLOOKUP(Line[System],irrigation_system,2,FALSE))</f>
        <v/>
      </c>
      <c r="AE723" s="3" t="str">
        <f>IF(Line[Asset Group]="","",VLOOKUP(Line[Status],irrigation_status,2,FALSE))</f>
        <v/>
      </c>
      <c r="AF723" s="3" t="str">
        <f>IF(Line[Asset Group]="","",VLOOKUP(Line[Surface],subdom_master_gdb,2,FALSE))</f>
        <v/>
      </c>
      <c r="AG723" s="3" t="str">
        <f>IF(Line[Surface Layer Depth mm]="","",Line[Surface Layer Depth mm])</f>
        <v/>
      </c>
      <c r="AH723" s="3" t="str">
        <f>IF(Line[Av Width m]="","",Line[Av Width m])</f>
        <v/>
      </c>
      <c r="AI723" s="3" t="str">
        <f>IF(Line[Asset Group]="","",VLOOKUP(Line[Cycle],yes_no,2,FALSE))</f>
        <v/>
      </c>
      <c r="AJ723" s="3" t="str">
        <f>IF(Line[Asset Group]="","",VLOOKUP(Line[Species],hedge_species,2,FALSE))</f>
        <v/>
      </c>
    </row>
    <row r="724" spans="1:36" s="3" customFormat="1" x14ac:dyDescent="0.2">
      <c r="A724" s="3" t="str">
        <f>IF(Line[DWG File Name]="","",Line[DWG File Name])</f>
        <v/>
      </c>
      <c r="B724" s="3" t="str">
        <f>IF(Line[DWG Layer Name]="","",Line[DWG Layer Name])</f>
        <v/>
      </c>
      <c r="C724" s="3" t="str">
        <f>IF(Line[DWG Handle]="","",Line[DWG Handle])</f>
        <v/>
      </c>
      <c r="D724" s="58" t="str">
        <f>IF(Line[Approx Centroid X]="","",Line[Approx Centroid X])</f>
        <v/>
      </c>
      <c r="E724" s="58" t="str">
        <f>IF(Line[Approx Centroid Y]="","",Line[Approx Centroid Y])</f>
        <v/>
      </c>
      <c r="F724" s="3" t="str">
        <f>IF(Line[Replacement Asset]="","",Line[Replacement Asset])</f>
        <v/>
      </c>
      <c r="G724" s="3" t="str">
        <f>IF(Line[Asset ID]="","",UPPER(Line[Asset ID]))</f>
        <v/>
      </c>
      <c r="H724" s="3" t="str">
        <f>IF(Line[Asset Group]="","",VLOOKUP(Line[Asset Group],asset_grp_line,4,FALSE))</f>
        <v/>
      </c>
      <c r="I724" s="3" t="str">
        <f>IF(Line[Asset Group]="","",VLOOKUP(Line[Asset Group],asset_grp_line,2,FALSE))</f>
        <v/>
      </c>
      <c r="J724" s="3" t="str">
        <f>IF(Line[Asset Group]="","",VLOOKUP(Line[Asset Group],asset_grp_line,3,FALSE))</f>
        <v/>
      </c>
      <c r="K724" s="3" t="str">
        <f>IF(Line[Asset Group]="","",VLOOKUP(Line[Asset Type],type_master_list,2,FALSE))</f>
        <v/>
      </c>
      <c r="L724" s="3" t="str">
        <f>IF(Line[Asset Name]="","",PROPER(Line[Asset Name]))</f>
        <v/>
      </c>
      <c r="M724" s="11" t="str">
        <f>IF(Line[Install Date]="","",(Line[Install Date]))</f>
        <v/>
      </c>
      <c r="N724" s="3" t="str">
        <f>IF(Line[Note]="","",PROPER(Line[Note]))</f>
        <v/>
      </c>
      <c r="O724" s="3" t="str">
        <f>IF(Line[Resource Consent Number]="","",UPPER(Line[Resource Consent Number]))</f>
        <v/>
      </c>
      <c r="P724" s="53" t="str">
        <f>IF(Line[Asset Unit Cost]="","",Line[Asset Unit Cost])</f>
        <v/>
      </c>
      <c r="Q724" s="3" t="str">
        <f>IF(Line[Added By]="","",UPPER(Line[Added By]))</f>
        <v/>
      </c>
      <c r="R724" s="11" t="str">
        <f>IF(Line[Added Date]="","",(Line[Added Date]))</f>
        <v/>
      </c>
      <c r="S724" s="3" t="str">
        <f>IF(Line[Z COORD]="","",PROPER(Line[Z COORD]))</f>
        <v/>
      </c>
      <c r="T724" s="3" t="str">
        <f>IF(Line[Asset Description]="","",PROPER(Line[Asset Description]))</f>
        <v/>
      </c>
      <c r="U724" s="3" t="str">
        <f>IF(Line[Asset Group]="","",VLOOKUP(Line[Wall SubType],subdom_master_gdb,2,FALSE))</f>
        <v/>
      </c>
      <c r="V724" s="3" t="str">
        <f>IF(Line[Asset Group]="","",VLOOKUP(Line[Material],material_master,2,FALSE))</f>
        <v/>
      </c>
      <c r="W724" s="3" t="str">
        <f>IF(Line[Height m]="","",Line[Height m])</f>
        <v/>
      </c>
      <c r="X724" s="3" t="str">
        <f>IF(Line[Length m]="","",Line[Length m])</f>
        <v/>
      </c>
      <c r="Y724" s="3" t="str">
        <f>IF(Line[Width m]="","",Line[Width m])</f>
        <v/>
      </c>
      <c r="Z724" s="3" t="str">
        <f>IF(Line[Asset Group]="","",VLOOKUP(Line[Purpose],f_g_function,2,FALSE))</f>
        <v/>
      </c>
      <c r="AA724" s="3" t="str">
        <f>IF(Line[Asset Group]="","",VLOOKUP(Line[Post Material],material_master,2,FALSE))</f>
        <v/>
      </c>
      <c r="AB724" s="3" t="str">
        <f>IF(Line[Pipe Diameter mm]="","",Line[Pipe Diameter mm])</f>
        <v/>
      </c>
      <c r="AC724" s="3" t="str">
        <f>IF(Line[Asset Group]="","",VLOOKUP(Line[Pipe Material],irrigation_pipe_material,2,FALSE))</f>
        <v/>
      </c>
      <c r="AD724" s="3" t="str">
        <f>IF(Line[Asset Group]="","",VLOOKUP(Line[System],irrigation_system,2,FALSE))</f>
        <v/>
      </c>
      <c r="AE724" s="3" t="str">
        <f>IF(Line[Asset Group]="","",VLOOKUP(Line[Status],irrigation_status,2,FALSE))</f>
        <v/>
      </c>
      <c r="AF724" s="3" t="str">
        <f>IF(Line[Asset Group]="","",VLOOKUP(Line[Surface],subdom_master_gdb,2,FALSE))</f>
        <v/>
      </c>
      <c r="AG724" s="3" t="str">
        <f>IF(Line[Surface Layer Depth mm]="","",Line[Surface Layer Depth mm])</f>
        <v/>
      </c>
      <c r="AH724" s="3" t="str">
        <f>IF(Line[Av Width m]="","",Line[Av Width m])</f>
        <v/>
      </c>
      <c r="AI724" s="3" t="str">
        <f>IF(Line[Asset Group]="","",VLOOKUP(Line[Cycle],yes_no,2,FALSE))</f>
        <v/>
      </c>
      <c r="AJ724" s="3" t="str">
        <f>IF(Line[Asset Group]="","",VLOOKUP(Line[Species],hedge_species,2,FALSE))</f>
        <v/>
      </c>
    </row>
    <row r="725" spans="1:36" s="3" customFormat="1" x14ac:dyDescent="0.2">
      <c r="A725" s="3" t="str">
        <f>IF(Line[DWG File Name]="","",Line[DWG File Name])</f>
        <v/>
      </c>
      <c r="B725" s="3" t="str">
        <f>IF(Line[DWG Layer Name]="","",Line[DWG Layer Name])</f>
        <v/>
      </c>
      <c r="C725" s="3" t="str">
        <f>IF(Line[DWG Handle]="","",Line[DWG Handle])</f>
        <v/>
      </c>
      <c r="D725" s="58" t="str">
        <f>IF(Line[Approx Centroid X]="","",Line[Approx Centroid X])</f>
        <v/>
      </c>
      <c r="E725" s="58" t="str">
        <f>IF(Line[Approx Centroid Y]="","",Line[Approx Centroid Y])</f>
        <v/>
      </c>
      <c r="F725" s="3" t="str">
        <f>IF(Line[Replacement Asset]="","",Line[Replacement Asset])</f>
        <v/>
      </c>
      <c r="G725" s="3" t="str">
        <f>IF(Line[Asset ID]="","",UPPER(Line[Asset ID]))</f>
        <v/>
      </c>
      <c r="H725" s="3" t="str">
        <f>IF(Line[Asset Group]="","",VLOOKUP(Line[Asset Group],asset_grp_line,4,FALSE))</f>
        <v/>
      </c>
      <c r="I725" s="3" t="str">
        <f>IF(Line[Asset Group]="","",VLOOKUP(Line[Asset Group],asset_grp_line,2,FALSE))</f>
        <v/>
      </c>
      <c r="J725" s="3" t="str">
        <f>IF(Line[Asset Group]="","",VLOOKUP(Line[Asset Group],asset_grp_line,3,FALSE))</f>
        <v/>
      </c>
      <c r="K725" s="3" t="str">
        <f>IF(Line[Asset Group]="","",VLOOKUP(Line[Asset Type],type_master_list,2,FALSE))</f>
        <v/>
      </c>
      <c r="L725" s="3" t="str">
        <f>IF(Line[Asset Name]="","",PROPER(Line[Asset Name]))</f>
        <v/>
      </c>
      <c r="M725" s="11" t="str">
        <f>IF(Line[Install Date]="","",(Line[Install Date]))</f>
        <v/>
      </c>
      <c r="N725" s="3" t="str">
        <f>IF(Line[Note]="","",PROPER(Line[Note]))</f>
        <v/>
      </c>
      <c r="O725" s="3" t="str">
        <f>IF(Line[Resource Consent Number]="","",UPPER(Line[Resource Consent Number]))</f>
        <v/>
      </c>
      <c r="P725" s="53" t="str">
        <f>IF(Line[Asset Unit Cost]="","",Line[Asset Unit Cost])</f>
        <v/>
      </c>
      <c r="Q725" s="3" t="str">
        <f>IF(Line[Added By]="","",UPPER(Line[Added By]))</f>
        <v/>
      </c>
      <c r="R725" s="11" t="str">
        <f>IF(Line[Added Date]="","",(Line[Added Date]))</f>
        <v/>
      </c>
      <c r="S725" s="3" t="str">
        <f>IF(Line[Z COORD]="","",PROPER(Line[Z COORD]))</f>
        <v/>
      </c>
      <c r="T725" s="3" t="str">
        <f>IF(Line[Asset Description]="","",PROPER(Line[Asset Description]))</f>
        <v/>
      </c>
      <c r="U725" s="3" t="str">
        <f>IF(Line[Asset Group]="","",VLOOKUP(Line[Wall SubType],subdom_master_gdb,2,FALSE))</f>
        <v/>
      </c>
      <c r="V725" s="3" t="str">
        <f>IF(Line[Asset Group]="","",VLOOKUP(Line[Material],material_master,2,FALSE))</f>
        <v/>
      </c>
      <c r="W725" s="3" t="str">
        <f>IF(Line[Height m]="","",Line[Height m])</f>
        <v/>
      </c>
      <c r="X725" s="3" t="str">
        <f>IF(Line[Length m]="","",Line[Length m])</f>
        <v/>
      </c>
      <c r="Y725" s="3" t="str">
        <f>IF(Line[Width m]="","",Line[Width m])</f>
        <v/>
      </c>
      <c r="Z725" s="3" t="str">
        <f>IF(Line[Asset Group]="","",VLOOKUP(Line[Purpose],f_g_function,2,FALSE))</f>
        <v/>
      </c>
      <c r="AA725" s="3" t="str">
        <f>IF(Line[Asset Group]="","",VLOOKUP(Line[Post Material],material_master,2,FALSE))</f>
        <v/>
      </c>
      <c r="AB725" s="3" t="str">
        <f>IF(Line[Pipe Diameter mm]="","",Line[Pipe Diameter mm])</f>
        <v/>
      </c>
      <c r="AC725" s="3" t="str">
        <f>IF(Line[Asset Group]="","",VLOOKUP(Line[Pipe Material],irrigation_pipe_material,2,FALSE))</f>
        <v/>
      </c>
      <c r="AD725" s="3" t="str">
        <f>IF(Line[Asset Group]="","",VLOOKUP(Line[System],irrigation_system,2,FALSE))</f>
        <v/>
      </c>
      <c r="AE725" s="3" t="str">
        <f>IF(Line[Asset Group]="","",VLOOKUP(Line[Status],irrigation_status,2,FALSE))</f>
        <v/>
      </c>
      <c r="AF725" s="3" t="str">
        <f>IF(Line[Asset Group]="","",VLOOKUP(Line[Surface],subdom_master_gdb,2,FALSE))</f>
        <v/>
      </c>
      <c r="AG725" s="3" t="str">
        <f>IF(Line[Surface Layer Depth mm]="","",Line[Surface Layer Depth mm])</f>
        <v/>
      </c>
      <c r="AH725" s="3" t="str">
        <f>IF(Line[Av Width m]="","",Line[Av Width m])</f>
        <v/>
      </c>
      <c r="AI725" s="3" t="str">
        <f>IF(Line[Asset Group]="","",VLOOKUP(Line[Cycle],yes_no,2,FALSE))</f>
        <v/>
      </c>
      <c r="AJ725" s="3" t="str">
        <f>IF(Line[Asset Group]="","",VLOOKUP(Line[Species],hedge_species,2,FALSE))</f>
        <v/>
      </c>
    </row>
    <row r="726" spans="1:36" s="3" customFormat="1" x14ac:dyDescent="0.2">
      <c r="A726" s="3" t="str">
        <f>IF(Line[DWG File Name]="","",Line[DWG File Name])</f>
        <v/>
      </c>
      <c r="B726" s="3" t="str">
        <f>IF(Line[DWG Layer Name]="","",Line[DWG Layer Name])</f>
        <v/>
      </c>
      <c r="C726" s="3" t="str">
        <f>IF(Line[DWG Handle]="","",Line[DWG Handle])</f>
        <v/>
      </c>
      <c r="D726" s="58" t="str">
        <f>IF(Line[Approx Centroid X]="","",Line[Approx Centroid X])</f>
        <v/>
      </c>
      <c r="E726" s="58" t="str">
        <f>IF(Line[Approx Centroid Y]="","",Line[Approx Centroid Y])</f>
        <v/>
      </c>
      <c r="F726" s="3" t="str">
        <f>IF(Line[Replacement Asset]="","",Line[Replacement Asset])</f>
        <v/>
      </c>
      <c r="G726" s="3" t="str">
        <f>IF(Line[Asset ID]="","",UPPER(Line[Asset ID]))</f>
        <v/>
      </c>
      <c r="H726" s="3" t="str">
        <f>IF(Line[Asset Group]="","",VLOOKUP(Line[Asset Group],asset_grp_line,4,FALSE))</f>
        <v/>
      </c>
      <c r="I726" s="3" t="str">
        <f>IF(Line[Asset Group]="","",VLOOKUP(Line[Asset Group],asset_grp_line,2,FALSE))</f>
        <v/>
      </c>
      <c r="J726" s="3" t="str">
        <f>IF(Line[Asset Group]="","",VLOOKUP(Line[Asset Group],asset_grp_line,3,FALSE))</f>
        <v/>
      </c>
      <c r="K726" s="3" t="str">
        <f>IF(Line[Asset Group]="","",VLOOKUP(Line[Asset Type],type_master_list,2,FALSE))</f>
        <v/>
      </c>
      <c r="L726" s="3" t="str">
        <f>IF(Line[Asset Name]="","",PROPER(Line[Asset Name]))</f>
        <v/>
      </c>
      <c r="M726" s="11" t="str">
        <f>IF(Line[Install Date]="","",(Line[Install Date]))</f>
        <v/>
      </c>
      <c r="N726" s="3" t="str">
        <f>IF(Line[Note]="","",PROPER(Line[Note]))</f>
        <v/>
      </c>
      <c r="O726" s="3" t="str">
        <f>IF(Line[Resource Consent Number]="","",UPPER(Line[Resource Consent Number]))</f>
        <v/>
      </c>
      <c r="P726" s="53" t="str">
        <f>IF(Line[Asset Unit Cost]="","",Line[Asset Unit Cost])</f>
        <v/>
      </c>
      <c r="Q726" s="3" t="str">
        <f>IF(Line[Added By]="","",UPPER(Line[Added By]))</f>
        <v/>
      </c>
      <c r="R726" s="11" t="str">
        <f>IF(Line[Added Date]="","",(Line[Added Date]))</f>
        <v/>
      </c>
      <c r="S726" s="3" t="str">
        <f>IF(Line[Z COORD]="","",PROPER(Line[Z COORD]))</f>
        <v/>
      </c>
      <c r="T726" s="3" t="str">
        <f>IF(Line[Asset Description]="","",PROPER(Line[Asset Description]))</f>
        <v/>
      </c>
      <c r="U726" s="3" t="str">
        <f>IF(Line[Asset Group]="","",VLOOKUP(Line[Wall SubType],subdom_master_gdb,2,FALSE))</f>
        <v/>
      </c>
      <c r="V726" s="3" t="str">
        <f>IF(Line[Asset Group]="","",VLOOKUP(Line[Material],material_master,2,FALSE))</f>
        <v/>
      </c>
      <c r="W726" s="3" t="str">
        <f>IF(Line[Height m]="","",Line[Height m])</f>
        <v/>
      </c>
      <c r="X726" s="3" t="str">
        <f>IF(Line[Length m]="","",Line[Length m])</f>
        <v/>
      </c>
      <c r="Y726" s="3" t="str">
        <f>IF(Line[Width m]="","",Line[Width m])</f>
        <v/>
      </c>
      <c r="Z726" s="3" t="str">
        <f>IF(Line[Asset Group]="","",VLOOKUP(Line[Purpose],f_g_function,2,FALSE))</f>
        <v/>
      </c>
      <c r="AA726" s="3" t="str">
        <f>IF(Line[Asset Group]="","",VLOOKUP(Line[Post Material],material_master,2,FALSE))</f>
        <v/>
      </c>
      <c r="AB726" s="3" t="str">
        <f>IF(Line[Pipe Diameter mm]="","",Line[Pipe Diameter mm])</f>
        <v/>
      </c>
      <c r="AC726" s="3" t="str">
        <f>IF(Line[Asset Group]="","",VLOOKUP(Line[Pipe Material],irrigation_pipe_material,2,FALSE))</f>
        <v/>
      </c>
      <c r="AD726" s="3" t="str">
        <f>IF(Line[Asset Group]="","",VLOOKUP(Line[System],irrigation_system,2,FALSE))</f>
        <v/>
      </c>
      <c r="AE726" s="3" t="str">
        <f>IF(Line[Asset Group]="","",VLOOKUP(Line[Status],irrigation_status,2,FALSE))</f>
        <v/>
      </c>
      <c r="AF726" s="3" t="str">
        <f>IF(Line[Asset Group]="","",VLOOKUP(Line[Surface],subdom_master_gdb,2,FALSE))</f>
        <v/>
      </c>
      <c r="AG726" s="3" t="str">
        <f>IF(Line[Surface Layer Depth mm]="","",Line[Surface Layer Depth mm])</f>
        <v/>
      </c>
      <c r="AH726" s="3" t="str">
        <f>IF(Line[Av Width m]="","",Line[Av Width m])</f>
        <v/>
      </c>
      <c r="AI726" s="3" t="str">
        <f>IF(Line[Asset Group]="","",VLOOKUP(Line[Cycle],yes_no,2,FALSE))</f>
        <v/>
      </c>
      <c r="AJ726" s="3" t="str">
        <f>IF(Line[Asset Group]="","",VLOOKUP(Line[Species],hedge_species,2,FALSE))</f>
        <v/>
      </c>
    </row>
    <row r="727" spans="1:36" s="3" customFormat="1" x14ac:dyDescent="0.2">
      <c r="A727" s="3" t="str">
        <f>IF(Line[DWG File Name]="","",Line[DWG File Name])</f>
        <v/>
      </c>
      <c r="B727" s="3" t="str">
        <f>IF(Line[DWG Layer Name]="","",Line[DWG Layer Name])</f>
        <v/>
      </c>
      <c r="C727" s="3" t="str">
        <f>IF(Line[DWG Handle]="","",Line[DWG Handle])</f>
        <v/>
      </c>
      <c r="D727" s="58" t="str">
        <f>IF(Line[Approx Centroid X]="","",Line[Approx Centroid X])</f>
        <v/>
      </c>
      <c r="E727" s="58" t="str">
        <f>IF(Line[Approx Centroid Y]="","",Line[Approx Centroid Y])</f>
        <v/>
      </c>
      <c r="F727" s="3" t="str">
        <f>IF(Line[Replacement Asset]="","",Line[Replacement Asset])</f>
        <v/>
      </c>
      <c r="G727" s="3" t="str">
        <f>IF(Line[Asset ID]="","",UPPER(Line[Asset ID]))</f>
        <v/>
      </c>
      <c r="H727" s="3" t="str">
        <f>IF(Line[Asset Group]="","",VLOOKUP(Line[Asset Group],asset_grp_line,4,FALSE))</f>
        <v/>
      </c>
      <c r="I727" s="3" t="str">
        <f>IF(Line[Asset Group]="","",VLOOKUP(Line[Asset Group],asset_grp_line,2,FALSE))</f>
        <v/>
      </c>
      <c r="J727" s="3" t="str">
        <f>IF(Line[Asset Group]="","",VLOOKUP(Line[Asset Group],asset_grp_line,3,FALSE))</f>
        <v/>
      </c>
      <c r="K727" s="3" t="str">
        <f>IF(Line[Asset Group]="","",VLOOKUP(Line[Asset Type],type_master_list,2,FALSE))</f>
        <v/>
      </c>
      <c r="L727" s="3" t="str">
        <f>IF(Line[Asset Name]="","",PROPER(Line[Asset Name]))</f>
        <v/>
      </c>
      <c r="M727" s="11" t="str">
        <f>IF(Line[Install Date]="","",(Line[Install Date]))</f>
        <v/>
      </c>
      <c r="N727" s="3" t="str">
        <f>IF(Line[Note]="","",PROPER(Line[Note]))</f>
        <v/>
      </c>
      <c r="O727" s="3" t="str">
        <f>IF(Line[Resource Consent Number]="","",UPPER(Line[Resource Consent Number]))</f>
        <v/>
      </c>
      <c r="P727" s="53" t="str">
        <f>IF(Line[Asset Unit Cost]="","",Line[Asset Unit Cost])</f>
        <v/>
      </c>
      <c r="Q727" s="3" t="str">
        <f>IF(Line[Added By]="","",UPPER(Line[Added By]))</f>
        <v/>
      </c>
      <c r="R727" s="11" t="str">
        <f>IF(Line[Added Date]="","",(Line[Added Date]))</f>
        <v/>
      </c>
      <c r="S727" s="3" t="str">
        <f>IF(Line[Z COORD]="","",PROPER(Line[Z COORD]))</f>
        <v/>
      </c>
      <c r="T727" s="3" t="str">
        <f>IF(Line[Asset Description]="","",PROPER(Line[Asset Description]))</f>
        <v/>
      </c>
      <c r="U727" s="3" t="str">
        <f>IF(Line[Asset Group]="","",VLOOKUP(Line[Wall SubType],subdom_master_gdb,2,FALSE))</f>
        <v/>
      </c>
      <c r="V727" s="3" t="str">
        <f>IF(Line[Asset Group]="","",VLOOKUP(Line[Material],material_master,2,FALSE))</f>
        <v/>
      </c>
      <c r="W727" s="3" t="str">
        <f>IF(Line[Height m]="","",Line[Height m])</f>
        <v/>
      </c>
      <c r="X727" s="3" t="str">
        <f>IF(Line[Length m]="","",Line[Length m])</f>
        <v/>
      </c>
      <c r="Y727" s="3" t="str">
        <f>IF(Line[Width m]="","",Line[Width m])</f>
        <v/>
      </c>
      <c r="Z727" s="3" t="str">
        <f>IF(Line[Asset Group]="","",VLOOKUP(Line[Purpose],f_g_function,2,FALSE))</f>
        <v/>
      </c>
      <c r="AA727" s="3" t="str">
        <f>IF(Line[Asset Group]="","",VLOOKUP(Line[Post Material],material_master,2,FALSE))</f>
        <v/>
      </c>
      <c r="AB727" s="3" t="str">
        <f>IF(Line[Pipe Diameter mm]="","",Line[Pipe Diameter mm])</f>
        <v/>
      </c>
      <c r="AC727" s="3" t="str">
        <f>IF(Line[Asset Group]="","",VLOOKUP(Line[Pipe Material],irrigation_pipe_material,2,FALSE))</f>
        <v/>
      </c>
      <c r="AD727" s="3" t="str">
        <f>IF(Line[Asset Group]="","",VLOOKUP(Line[System],irrigation_system,2,FALSE))</f>
        <v/>
      </c>
      <c r="AE727" s="3" t="str">
        <f>IF(Line[Asset Group]="","",VLOOKUP(Line[Status],irrigation_status,2,FALSE))</f>
        <v/>
      </c>
      <c r="AF727" s="3" t="str">
        <f>IF(Line[Asset Group]="","",VLOOKUP(Line[Surface],subdom_master_gdb,2,FALSE))</f>
        <v/>
      </c>
      <c r="AG727" s="3" t="str">
        <f>IF(Line[Surface Layer Depth mm]="","",Line[Surface Layer Depth mm])</f>
        <v/>
      </c>
      <c r="AH727" s="3" t="str">
        <f>IF(Line[Av Width m]="","",Line[Av Width m])</f>
        <v/>
      </c>
      <c r="AI727" s="3" t="str">
        <f>IF(Line[Asset Group]="","",VLOOKUP(Line[Cycle],yes_no,2,FALSE))</f>
        <v/>
      </c>
      <c r="AJ727" s="3" t="str">
        <f>IF(Line[Asset Group]="","",VLOOKUP(Line[Species],hedge_species,2,FALSE))</f>
        <v/>
      </c>
    </row>
    <row r="728" spans="1:36" s="3" customFormat="1" x14ac:dyDescent="0.2">
      <c r="A728" s="3" t="str">
        <f>IF(Line[DWG File Name]="","",Line[DWG File Name])</f>
        <v/>
      </c>
      <c r="B728" s="3" t="str">
        <f>IF(Line[DWG Layer Name]="","",Line[DWG Layer Name])</f>
        <v/>
      </c>
      <c r="C728" s="3" t="str">
        <f>IF(Line[DWG Handle]="","",Line[DWG Handle])</f>
        <v/>
      </c>
      <c r="D728" s="58" t="str">
        <f>IF(Line[Approx Centroid X]="","",Line[Approx Centroid X])</f>
        <v/>
      </c>
      <c r="E728" s="58" t="str">
        <f>IF(Line[Approx Centroid Y]="","",Line[Approx Centroid Y])</f>
        <v/>
      </c>
      <c r="F728" s="3" t="str">
        <f>IF(Line[Replacement Asset]="","",Line[Replacement Asset])</f>
        <v/>
      </c>
      <c r="G728" s="3" t="str">
        <f>IF(Line[Asset ID]="","",UPPER(Line[Asset ID]))</f>
        <v/>
      </c>
      <c r="H728" s="3" t="str">
        <f>IF(Line[Asset Group]="","",VLOOKUP(Line[Asset Group],asset_grp_line,4,FALSE))</f>
        <v/>
      </c>
      <c r="I728" s="3" t="str">
        <f>IF(Line[Asset Group]="","",VLOOKUP(Line[Asset Group],asset_grp_line,2,FALSE))</f>
        <v/>
      </c>
      <c r="J728" s="3" t="str">
        <f>IF(Line[Asset Group]="","",VLOOKUP(Line[Asset Group],asset_grp_line,3,FALSE))</f>
        <v/>
      </c>
      <c r="K728" s="3" t="str">
        <f>IF(Line[Asset Group]="","",VLOOKUP(Line[Asset Type],type_master_list,2,FALSE))</f>
        <v/>
      </c>
      <c r="L728" s="3" t="str">
        <f>IF(Line[Asset Name]="","",PROPER(Line[Asset Name]))</f>
        <v/>
      </c>
      <c r="M728" s="11" t="str">
        <f>IF(Line[Install Date]="","",(Line[Install Date]))</f>
        <v/>
      </c>
      <c r="N728" s="3" t="str">
        <f>IF(Line[Note]="","",PROPER(Line[Note]))</f>
        <v/>
      </c>
      <c r="O728" s="3" t="str">
        <f>IF(Line[Resource Consent Number]="","",UPPER(Line[Resource Consent Number]))</f>
        <v/>
      </c>
      <c r="P728" s="53" t="str">
        <f>IF(Line[Asset Unit Cost]="","",Line[Asset Unit Cost])</f>
        <v/>
      </c>
      <c r="Q728" s="3" t="str">
        <f>IF(Line[Added By]="","",UPPER(Line[Added By]))</f>
        <v/>
      </c>
      <c r="R728" s="11" t="str">
        <f>IF(Line[Added Date]="","",(Line[Added Date]))</f>
        <v/>
      </c>
      <c r="S728" s="3" t="str">
        <f>IF(Line[Z COORD]="","",PROPER(Line[Z COORD]))</f>
        <v/>
      </c>
      <c r="T728" s="3" t="str">
        <f>IF(Line[Asset Description]="","",PROPER(Line[Asset Description]))</f>
        <v/>
      </c>
      <c r="U728" s="3" t="str">
        <f>IF(Line[Asset Group]="","",VLOOKUP(Line[Wall SubType],subdom_master_gdb,2,FALSE))</f>
        <v/>
      </c>
      <c r="V728" s="3" t="str">
        <f>IF(Line[Asset Group]="","",VLOOKUP(Line[Material],material_master,2,FALSE))</f>
        <v/>
      </c>
      <c r="W728" s="3" t="str">
        <f>IF(Line[Height m]="","",Line[Height m])</f>
        <v/>
      </c>
      <c r="X728" s="3" t="str">
        <f>IF(Line[Length m]="","",Line[Length m])</f>
        <v/>
      </c>
      <c r="Y728" s="3" t="str">
        <f>IF(Line[Width m]="","",Line[Width m])</f>
        <v/>
      </c>
      <c r="Z728" s="3" t="str">
        <f>IF(Line[Asset Group]="","",VLOOKUP(Line[Purpose],f_g_function,2,FALSE))</f>
        <v/>
      </c>
      <c r="AA728" s="3" t="str">
        <f>IF(Line[Asset Group]="","",VLOOKUP(Line[Post Material],material_master,2,FALSE))</f>
        <v/>
      </c>
      <c r="AB728" s="3" t="str">
        <f>IF(Line[Pipe Diameter mm]="","",Line[Pipe Diameter mm])</f>
        <v/>
      </c>
      <c r="AC728" s="3" t="str">
        <f>IF(Line[Asset Group]="","",VLOOKUP(Line[Pipe Material],irrigation_pipe_material,2,FALSE))</f>
        <v/>
      </c>
      <c r="AD728" s="3" t="str">
        <f>IF(Line[Asset Group]="","",VLOOKUP(Line[System],irrigation_system,2,FALSE))</f>
        <v/>
      </c>
      <c r="AE728" s="3" t="str">
        <f>IF(Line[Asset Group]="","",VLOOKUP(Line[Status],irrigation_status,2,FALSE))</f>
        <v/>
      </c>
      <c r="AF728" s="3" t="str">
        <f>IF(Line[Asset Group]="","",VLOOKUP(Line[Surface],subdom_master_gdb,2,FALSE))</f>
        <v/>
      </c>
      <c r="AG728" s="3" t="str">
        <f>IF(Line[Surface Layer Depth mm]="","",Line[Surface Layer Depth mm])</f>
        <v/>
      </c>
      <c r="AH728" s="3" t="str">
        <f>IF(Line[Av Width m]="","",Line[Av Width m])</f>
        <v/>
      </c>
      <c r="AI728" s="3" t="str">
        <f>IF(Line[Asset Group]="","",VLOOKUP(Line[Cycle],yes_no,2,FALSE))</f>
        <v/>
      </c>
      <c r="AJ728" s="3" t="str">
        <f>IF(Line[Asset Group]="","",VLOOKUP(Line[Species],hedge_species,2,FALSE))</f>
        <v/>
      </c>
    </row>
    <row r="729" spans="1:36" s="3" customFormat="1" x14ac:dyDescent="0.2">
      <c r="A729" s="3" t="str">
        <f>IF(Line[DWG File Name]="","",Line[DWG File Name])</f>
        <v/>
      </c>
      <c r="B729" s="3" t="str">
        <f>IF(Line[DWG Layer Name]="","",Line[DWG Layer Name])</f>
        <v/>
      </c>
      <c r="C729" s="3" t="str">
        <f>IF(Line[DWG Handle]="","",Line[DWG Handle])</f>
        <v/>
      </c>
      <c r="D729" s="58" t="str">
        <f>IF(Line[Approx Centroid X]="","",Line[Approx Centroid X])</f>
        <v/>
      </c>
      <c r="E729" s="58" t="str">
        <f>IF(Line[Approx Centroid Y]="","",Line[Approx Centroid Y])</f>
        <v/>
      </c>
      <c r="F729" s="3" t="str">
        <f>IF(Line[Replacement Asset]="","",Line[Replacement Asset])</f>
        <v/>
      </c>
      <c r="G729" s="3" t="str">
        <f>IF(Line[Asset ID]="","",UPPER(Line[Asset ID]))</f>
        <v/>
      </c>
      <c r="H729" s="3" t="str">
        <f>IF(Line[Asset Group]="","",VLOOKUP(Line[Asset Group],asset_grp_line,4,FALSE))</f>
        <v/>
      </c>
      <c r="I729" s="3" t="str">
        <f>IF(Line[Asset Group]="","",VLOOKUP(Line[Asset Group],asset_grp_line,2,FALSE))</f>
        <v/>
      </c>
      <c r="J729" s="3" t="str">
        <f>IF(Line[Asset Group]="","",VLOOKUP(Line[Asset Group],asset_grp_line,3,FALSE))</f>
        <v/>
      </c>
      <c r="K729" s="3" t="str">
        <f>IF(Line[Asset Group]="","",VLOOKUP(Line[Asset Type],type_master_list,2,FALSE))</f>
        <v/>
      </c>
      <c r="L729" s="3" t="str">
        <f>IF(Line[Asset Name]="","",PROPER(Line[Asset Name]))</f>
        <v/>
      </c>
      <c r="M729" s="11" t="str">
        <f>IF(Line[Install Date]="","",(Line[Install Date]))</f>
        <v/>
      </c>
      <c r="N729" s="3" t="str">
        <f>IF(Line[Note]="","",PROPER(Line[Note]))</f>
        <v/>
      </c>
      <c r="O729" s="3" t="str">
        <f>IF(Line[Resource Consent Number]="","",UPPER(Line[Resource Consent Number]))</f>
        <v/>
      </c>
      <c r="P729" s="53" t="str">
        <f>IF(Line[Asset Unit Cost]="","",Line[Asset Unit Cost])</f>
        <v/>
      </c>
      <c r="Q729" s="3" t="str">
        <f>IF(Line[Added By]="","",UPPER(Line[Added By]))</f>
        <v/>
      </c>
      <c r="R729" s="11" t="str">
        <f>IF(Line[Added Date]="","",(Line[Added Date]))</f>
        <v/>
      </c>
      <c r="S729" s="3" t="str">
        <f>IF(Line[Z COORD]="","",PROPER(Line[Z COORD]))</f>
        <v/>
      </c>
      <c r="T729" s="3" t="str">
        <f>IF(Line[Asset Description]="","",PROPER(Line[Asset Description]))</f>
        <v/>
      </c>
      <c r="U729" s="3" t="str">
        <f>IF(Line[Asset Group]="","",VLOOKUP(Line[Wall SubType],subdom_master_gdb,2,FALSE))</f>
        <v/>
      </c>
      <c r="V729" s="3" t="str">
        <f>IF(Line[Asset Group]="","",VLOOKUP(Line[Material],material_master,2,FALSE))</f>
        <v/>
      </c>
      <c r="W729" s="3" t="str">
        <f>IF(Line[Height m]="","",Line[Height m])</f>
        <v/>
      </c>
      <c r="X729" s="3" t="str">
        <f>IF(Line[Length m]="","",Line[Length m])</f>
        <v/>
      </c>
      <c r="Y729" s="3" t="str">
        <f>IF(Line[Width m]="","",Line[Width m])</f>
        <v/>
      </c>
      <c r="Z729" s="3" t="str">
        <f>IF(Line[Asset Group]="","",VLOOKUP(Line[Purpose],f_g_function,2,FALSE))</f>
        <v/>
      </c>
      <c r="AA729" s="3" t="str">
        <f>IF(Line[Asset Group]="","",VLOOKUP(Line[Post Material],material_master,2,FALSE))</f>
        <v/>
      </c>
      <c r="AB729" s="3" t="str">
        <f>IF(Line[Pipe Diameter mm]="","",Line[Pipe Diameter mm])</f>
        <v/>
      </c>
      <c r="AC729" s="3" t="str">
        <f>IF(Line[Asset Group]="","",VLOOKUP(Line[Pipe Material],irrigation_pipe_material,2,FALSE))</f>
        <v/>
      </c>
      <c r="AD729" s="3" t="str">
        <f>IF(Line[Asset Group]="","",VLOOKUP(Line[System],irrigation_system,2,FALSE))</f>
        <v/>
      </c>
      <c r="AE729" s="3" t="str">
        <f>IF(Line[Asset Group]="","",VLOOKUP(Line[Status],irrigation_status,2,FALSE))</f>
        <v/>
      </c>
      <c r="AF729" s="3" t="str">
        <f>IF(Line[Asset Group]="","",VLOOKUP(Line[Surface],subdom_master_gdb,2,FALSE))</f>
        <v/>
      </c>
      <c r="AG729" s="3" t="str">
        <f>IF(Line[Surface Layer Depth mm]="","",Line[Surface Layer Depth mm])</f>
        <v/>
      </c>
      <c r="AH729" s="3" t="str">
        <f>IF(Line[Av Width m]="","",Line[Av Width m])</f>
        <v/>
      </c>
      <c r="AI729" s="3" t="str">
        <f>IF(Line[Asset Group]="","",VLOOKUP(Line[Cycle],yes_no,2,FALSE))</f>
        <v/>
      </c>
      <c r="AJ729" s="3" t="str">
        <f>IF(Line[Asset Group]="","",VLOOKUP(Line[Species],hedge_species,2,FALSE))</f>
        <v/>
      </c>
    </row>
    <row r="730" spans="1:36" s="3" customFormat="1" x14ac:dyDescent="0.2">
      <c r="A730" s="3" t="str">
        <f>IF(Line[DWG File Name]="","",Line[DWG File Name])</f>
        <v/>
      </c>
      <c r="B730" s="3" t="str">
        <f>IF(Line[DWG Layer Name]="","",Line[DWG Layer Name])</f>
        <v/>
      </c>
      <c r="C730" s="3" t="str">
        <f>IF(Line[DWG Handle]="","",Line[DWG Handle])</f>
        <v/>
      </c>
      <c r="D730" s="58" t="str">
        <f>IF(Line[Approx Centroid X]="","",Line[Approx Centroid X])</f>
        <v/>
      </c>
      <c r="E730" s="58" t="str">
        <f>IF(Line[Approx Centroid Y]="","",Line[Approx Centroid Y])</f>
        <v/>
      </c>
      <c r="F730" s="3" t="str">
        <f>IF(Line[Replacement Asset]="","",Line[Replacement Asset])</f>
        <v/>
      </c>
      <c r="G730" s="3" t="str">
        <f>IF(Line[Asset ID]="","",UPPER(Line[Asset ID]))</f>
        <v/>
      </c>
      <c r="H730" s="3" t="str">
        <f>IF(Line[Asset Group]="","",VLOOKUP(Line[Asset Group],asset_grp_line,4,FALSE))</f>
        <v/>
      </c>
      <c r="I730" s="3" t="str">
        <f>IF(Line[Asset Group]="","",VLOOKUP(Line[Asset Group],asset_grp_line,2,FALSE))</f>
        <v/>
      </c>
      <c r="J730" s="3" t="str">
        <f>IF(Line[Asset Group]="","",VLOOKUP(Line[Asset Group],asset_grp_line,3,FALSE))</f>
        <v/>
      </c>
      <c r="K730" s="3" t="str">
        <f>IF(Line[Asset Group]="","",VLOOKUP(Line[Asset Type],type_master_list,2,FALSE))</f>
        <v/>
      </c>
      <c r="L730" s="3" t="str">
        <f>IF(Line[Asset Name]="","",PROPER(Line[Asset Name]))</f>
        <v/>
      </c>
      <c r="M730" s="11" t="str">
        <f>IF(Line[Install Date]="","",(Line[Install Date]))</f>
        <v/>
      </c>
      <c r="N730" s="3" t="str">
        <f>IF(Line[Note]="","",PROPER(Line[Note]))</f>
        <v/>
      </c>
      <c r="O730" s="3" t="str">
        <f>IF(Line[Resource Consent Number]="","",UPPER(Line[Resource Consent Number]))</f>
        <v/>
      </c>
      <c r="P730" s="53" t="str">
        <f>IF(Line[Asset Unit Cost]="","",Line[Asset Unit Cost])</f>
        <v/>
      </c>
      <c r="Q730" s="3" t="str">
        <f>IF(Line[Added By]="","",UPPER(Line[Added By]))</f>
        <v/>
      </c>
      <c r="R730" s="11" t="str">
        <f>IF(Line[Added Date]="","",(Line[Added Date]))</f>
        <v/>
      </c>
      <c r="S730" s="3" t="str">
        <f>IF(Line[Z COORD]="","",PROPER(Line[Z COORD]))</f>
        <v/>
      </c>
      <c r="T730" s="3" t="str">
        <f>IF(Line[Asset Description]="","",PROPER(Line[Asset Description]))</f>
        <v/>
      </c>
      <c r="U730" s="3" t="str">
        <f>IF(Line[Asset Group]="","",VLOOKUP(Line[Wall SubType],subdom_master_gdb,2,FALSE))</f>
        <v/>
      </c>
      <c r="V730" s="3" t="str">
        <f>IF(Line[Asset Group]="","",VLOOKUP(Line[Material],material_master,2,FALSE))</f>
        <v/>
      </c>
      <c r="W730" s="3" t="str">
        <f>IF(Line[Height m]="","",Line[Height m])</f>
        <v/>
      </c>
      <c r="X730" s="3" t="str">
        <f>IF(Line[Length m]="","",Line[Length m])</f>
        <v/>
      </c>
      <c r="Y730" s="3" t="str">
        <f>IF(Line[Width m]="","",Line[Width m])</f>
        <v/>
      </c>
      <c r="Z730" s="3" t="str">
        <f>IF(Line[Asset Group]="","",VLOOKUP(Line[Purpose],f_g_function,2,FALSE))</f>
        <v/>
      </c>
      <c r="AA730" s="3" t="str">
        <f>IF(Line[Asset Group]="","",VLOOKUP(Line[Post Material],material_master,2,FALSE))</f>
        <v/>
      </c>
      <c r="AB730" s="3" t="str">
        <f>IF(Line[Pipe Diameter mm]="","",Line[Pipe Diameter mm])</f>
        <v/>
      </c>
      <c r="AC730" s="3" t="str">
        <f>IF(Line[Asset Group]="","",VLOOKUP(Line[Pipe Material],irrigation_pipe_material,2,FALSE))</f>
        <v/>
      </c>
      <c r="AD730" s="3" t="str">
        <f>IF(Line[Asset Group]="","",VLOOKUP(Line[System],irrigation_system,2,FALSE))</f>
        <v/>
      </c>
      <c r="AE730" s="3" t="str">
        <f>IF(Line[Asset Group]="","",VLOOKUP(Line[Status],irrigation_status,2,FALSE))</f>
        <v/>
      </c>
      <c r="AF730" s="3" t="str">
        <f>IF(Line[Asset Group]="","",VLOOKUP(Line[Surface],subdom_master_gdb,2,FALSE))</f>
        <v/>
      </c>
      <c r="AG730" s="3" t="str">
        <f>IF(Line[Surface Layer Depth mm]="","",Line[Surface Layer Depth mm])</f>
        <v/>
      </c>
      <c r="AH730" s="3" t="str">
        <f>IF(Line[Av Width m]="","",Line[Av Width m])</f>
        <v/>
      </c>
      <c r="AI730" s="3" t="str">
        <f>IF(Line[Asset Group]="","",VLOOKUP(Line[Cycle],yes_no,2,FALSE))</f>
        <v/>
      </c>
      <c r="AJ730" s="3" t="str">
        <f>IF(Line[Asset Group]="","",VLOOKUP(Line[Species],hedge_species,2,FALSE))</f>
        <v/>
      </c>
    </row>
    <row r="731" spans="1:36" s="3" customFormat="1" x14ac:dyDescent="0.2">
      <c r="A731" s="3" t="str">
        <f>IF(Line[DWG File Name]="","",Line[DWG File Name])</f>
        <v/>
      </c>
      <c r="B731" s="3" t="str">
        <f>IF(Line[DWG Layer Name]="","",Line[DWG Layer Name])</f>
        <v/>
      </c>
      <c r="C731" s="3" t="str">
        <f>IF(Line[DWG Handle]="","",Line[DWG Handle])</f>
        <v/>
      </c>
      <c r="D731" s="58" t="str">
        <f>IF(Line[Approx Centroid X]="","",Line[Approx Centroid X])</f>
        <v/>
      </c>
      <c r="E731" s="58" t="str">
        <f>IF(Line[Approx Centroid Y]="","",Line[Approx Centroid Y])</f>
        <v/>
      </c>
      <c r="F731" s="3" t="str">
        <f>IF(Line[Replacement Asset]="","",Line[Replacement Asset])</f>
        <v/>
      </c>
      <c r="G731" s="3" t="str">
        <f>IF(Line[Asset ID]="","",UPPER(Line[Asset ID]))</f>
        <v/>
      </c>
      <c r="H731" s="3" t="str">
        <f>IF(Line[Asset Group]="","",VLOOKUP(Line[Asset Group],asset_grp_line,4,FALSE))</f>
        <v/>
      </c>
      <c r="I731" s="3" t="str">
        <f>IF(Line[Asset Group]="","",VLOOKUP(Line[Asset Group],asset_grp_line,2,FALSE))</f>
        <v/>
      </c>
      <c r="J731" s="3" t="str">
        <f>IF(Line[Asset Group]="","",VLOOKUP(Line[Asset Group],asset_grp_line,3,FALSE))</f>
        <v/>
      </c>
      <c r="K731" s="3" t="str">
        <f>IF(Line[Asset Group]="","",VLOOKUP(Line[Asset Type],type_master_list,2,FALSE))</f>
        <v/>
      </c>
      <c r="L731" s="3" t="str">
        <f>IF(Line[Asset Name]="","",PROPER(Line[Asset Name]))</f>
        <v/>
      </c>
      <c r="M731" s="11" t="str">
        <f>IF(Line[Install Date]="","",(Line[Install Date]))</f>
        <v/>
      </c>
      <c r="N731" s="3" t="str">
        <f>IF(Line[Note]="","",PROPER(Line[Note]))</f>
        <v/>
      </c>
      <c r="O731" s="3" t="str">
        <f>IF(Line[Resource Consent Number]="","",UPPER(Line[Resource Consent Number]))</f>
        <v/>
      </c>
      <c r="P731" s="53" t="str">
        <f>IF(Line[Asset Unit Cost]="","",Line[Asset Unit Cost])</f>
        <v/>
      </c>
      <c r="Q731" s="3" t="str">
        <f>IF(Line[Added By]="","",UPPER(Line[Added By]))</f>
        <v/>
      </c>
      <c r="R731" s="11" t="str">
        <f>IF(Line[Added Date]="","",(Line[Added Date]))</f>
        <v/>
      </c>
      <c r="S731" s="3" t="str">
        <f>IF(Line[Z COORD]="","",PROPER(Line[Z COORD]))</f>
        <v/>
      </c>
      <c r="T731" s="3" t="str">
        <f>IF(Line[Asset Description]="","",PROPER(Line[Asset Description]))</f>
        <v/>
      </c>
      <c r="U731" s="3" t="str">
        <f>IF(Line[Asset Group]="","",VLOOKUP(Line[Wall SubType],subdom_master_gdb,2,FALSE))</f>
        <v/>
      </c>
      <c r="V731" s="3" t="str">
        <f>IF(Line[Asset Group]="","",VLOOKUP(Line[Material],material_master,2,FALSE))</f>
        <v/>
      </c>
      <c r="W731" s="3" t="str">
        <f>IF(Line[Height m]="","",Line[Height m])</f>
        <v/>
      </c>
      <c r="X731" s="3" t="str">
        <f>IF(Line[Length m]="","",Line[Length m])</f>
        <v/>
      </c>
      <c r="Y731" s="3" t="str">
        <f>IF(Line[Width m]="","",Line[Width m])</f>
        <v/>
      </c>
      <c r="Z731" s="3" t="str">
        <f>IF(Line[Asset Group]="","",VLOOKUP(Line[Purpose],f_g_function,2,FALSE))</f>
        <v/>
      </c>
      <c r="AA731" s="3" t="str">
        <f>IF(Line[Asset Group]="","",VLOOKUP(Line[Post Material],material_master,2,FALSE))</f>
        <v/>
      </c>
      <c r="AB731" s="3" t="str">
        <f>IF(Line[Pipe Diameter mm]="","",Line[Pipe Diameter mm])</f>
        <v/>
      </c>
      <c r="AC731" s="3" t="str">
        <f>IF(Line[Asset Group]="","",VLOOKUP(Line[Pipe Material],irrigation_pipe_material,2,FALSE))</f>
        <v/>
      </c>
      <c r="AD731" s="3" t="str">
        <f>IF(Line[Asset Group]="","",VLOOKUP(Line[System],irrigation_system,2,FALSE))</f>
        <v/>
      </c>
      <c r="AE731" s="3" t="str">
        <f>IF(Line[Asset Group]="","",VLOOKUP(Line[Status],irrigation_status,2,FALSE))</f>
        <v/>
      </c>
      <c r="AF731" s="3" t="str">
        <f>IF(Line[Asset Group]="","",VLOOKUP(Line[Surface],subdom_master_gdb,2,FALSE))</f>
        <v/>
      </c>
      <c r="AG731" s="3" t="str">
        <f>IF(Line[Surface Layer Depth mm]="","",Line[Surface Layer Depth mm])</f>
        <v/>
      </c>
      <c r="AH731" s="3" t="str">
        <f>IF(Line[Av Width m]="","",Line[Av Width m])</f>
        <v/>
      </c>
      <c r="AI731" s="3" t="str">
        <f>IF(Line[Asset Group]="","",VLOOKUP(Line[Cycle],yes_no,2,FALSE))</f>
        <v/>
      </c>
      <c r="AJ731" s="3" t="str">
        <f>IF(Line[Asset Group]="","",VLOOKUP(Line[Species],hedge_species,2,FALSE))</f>
        <v/>
      </c>
    </row>
    <row r="732" spans="1:36" s="3" customFormat="1" x14ac:dyDescent="0.2">
      <c r="A732" s="3" t="str">
        <f>IF(Line[DWG File Name]="","",Line[DWG File Name])</f>
        <v/>
      </c>
      <c r="B732" s="3" t="str">
        <f>IF(Line[DWG Layer Name]="","",Line[DWG Layer Name])</f>
        <v/>
      </c>
      <c r="C732" s="3" t="str">
        <f>IF(Line[DWG Handle]="","",Line[DWG Handle])</f>
        <v/>
      </c>
      <c r="D732" s="58" t="str">
        <f>IF(Line[Approx Centroid X]="","",Line[Approx Centroid X])</f>
        <v/>
      </c>
      <c r="E732" s="58" t="str">
        <f>IF(Line[Approx Centroid Y]="","",Line[Approx Centroid Y])</f>
        <v/>
      </c>
      <c r="F732" s="3" t="str">
        <f>IF(Line[Replacement Asset]="","",Line[Replacement Asset])</f>
        <v/>
      </c>
      <c r="G732" s="3" t="str">
        <f>IF(Line[Asset ID]="","",UPPER(Line[Asset ID]))</f>
        <v/>
      </c>
      <c r="H732" s="3" t="str">
        <f>IF(Line[Asset Group]="","",VLOOKUP(Line[Asset Group],asset_grp_line,4,FALSE))</f>
        <v/>
      </c>
      <c r="I732" s="3" t="str">
        <f>IF(Line[Asset Group]="","",VLOOKUP(Line[Asset Group],asset_grp_line,2,FALSE))</f>
        <v/>
      </c>
      <c r="J732" s="3" t="str">
        <f>IF(Line[Asset Group]="","",VLOOKUP(Line[Asset Group],asset_grp_line,3,FALSE))</f>
        <v/>
      </c>
      <c r="K732" s="3" t="str">
        <f>IF(Line[Asset Group]="","",VLOOKUP(Line[Asset Type],type_master_list,2,FALSE))</f>
        <v/>
      </c>
      <c r="L732" s="3" t="str">
        <f>IF(Line[Asset Name]="","",PROPER(Line[Asset Name]))</f>
        <v/>
      </c>
      <c r="M732" s="11" t="str">
        <f>IF(Line[Install Date]="","",(Line[Install Date]))</f>
        <v/>
      </c>
      <c r="N732" s="3" t="str">
        <f>IF(Line[Note]="","",PROPER(Line[Note]))</f>
        <v/>
      </c>
      <c r="O732" s="3" t="str">
        <f>IF(Line[Resource Consent Number]="","",UPPER(Line[Resource Consent Number]))</f>
        <v/>
      </c>
      <c r="P732" s="53" t="str">
        <f>IF(Line[Asset Unit Cost]="","",Line[Asset Unit Cost])</f>
        <v/>
      </c>
      <c r="Q732" s="3" t="str">
        <f>IF(Line[Added By]="","",UPPER(Line[Added By]))</f>
        <v/>
      </c>
      <c r="R732" s="11" t="str">
        <f>IF(Line[Added Date]="","",(Line[Added Date]))</f>
        <v/>
      </c>
      <c r="S732" s="3" t="str">
        <f>IF(Line[Z COORD]="","",PROPER(Line[Z COORD]))</f>
        <v/>
      </c>
      <c r="T732" s="3" t="str">
        <f>IF(Line[Asset Description]="","",PROPER(Line[Asset Description]))</f>
        <v/>
      </c>
      <c r="U732" s="3" t="str">
        <f>IF(Line[Asset Group]="","",VLOOKUP(Line[Wall SubType],subdom_master_gdb,2,FALSE))</f>
        <v/>
      </c>
      <c r="V732" s="3" t="str">
        <f>IF(Line[Asset Group]="","",VLOOKUP(Line[Material],material_master,2,FALSE))</f>
        <v/>
      </c>
      <c r="W732" s="3" t="str">
        <f>IF(Line[Height m]="","",Line[Height m])</f>
        <v/>
      </c>
      <c r="X732" s="3" t="str">
        <f>IF(Line[Length m]="","",Line[Length m])</f>
        <v/>
      </c>
      <c r="Y732" s="3" t="str">
        <f>IF(Line[Width m]="","",Line[Width m])</f>
        <v/>
      </c>
      <c r="Z732" s="3" t="str">
        <f>IF(Line[Asset Group]="","",VLOOKUP(Line[Purpose],f_g_function,2,FALSE))</f>
        <v/>
      </c>
      <c r="AA732" s="3" t="str">
        <f>IF(Line[Asset Group]="","",VLOOKUP(Line[Post Material],material_master,2,FALSE))</f>
        <v/>
      </c>
      <c r="AB732" s="3" t="str">
        <f>IF(Line[Pipe Diameter mm]="","",Line[Pipe Diameter mm])</f>
        <v/>
      </c>
      <c r="AC732" s="3" t="str">
        <f>IF(Line[Asset Group]="","",VLOOKUP(Line[Pipe Material],irrigation_pipe_material,2,FALSE))</f>
        <v/>
      </c>
      <c r="AD732" s="3" t="str">
        <f>IF(Line[Asset Group]="","",VLOOKUP(Line[System],irrigation_system,2,FALSE))</f>
        <v/>
      </c>
      <c r="AE732" s="3" t="str">
        <f>IF(Line[Asset Group]="","",VLOOKUP(Line[Status],irrigation_status,2,FALSE))</f>
        <v/>
      </c>
      <c r="AF732" s="3" t="str">
        <f>IF(Line[Asset Group]="","",VLOOKUP(Line[Surface],subdom_master_gdb,2,FALSE))</f>
        <v/>
      </c>
      <c r="AG732" s="3" t="str">
        <f>IF(Line[Surface Layer Depth mm]="","",Line[Surface Layer Depth mm])</f>
        <v/>
      </c>
      <c r="AH732" s="3" t="str">
        <f>IF(Line[Av Width m]="","",Line[Av Width m])</f>
        <v/>
      </c>
      <c r="AI732" s="3" t="str">
        <f>IF(Line[Asset Group]="","",VLOOKUP(Line[Cycle],yes_no,2,FALSE))</f>
        <v/>
      </c>
      <c r="AJ732" s="3" t="str">
        <f>IF(Line[Asset Group]="","",VLOOKUP(Line[Species],hedge_species,2,FALSE))</f>
        <v/>
      </c>
    </row>
    <row r="733" spans="1:36" s="3" customFormat="1" x14ac:dyDescent="0.2">
      <c r="A733" s="3" t="str">
        <f>IF(Line[DWG File Name]="","",Line[DWG File Name])</f>
        <v/>
      </c>
      <c r="B733" s="3" t="str">
        <f>IF(Line[DWG Layer Name]="","",Line[DWG Layer Name])</f>
        <v/>
      </c>
      <c r="C733" s="3" t="str">
        <f>IF(Line[DWG Handle]="","",Line[DWG Handle])</f>
        <v/>
      </c>
      <c r="D733" s="58" t="str">
        <f>IF(Line[Approx Centroid X]="","",Line[Approx Centroid X])</f>
        <v/>
      </c>
      <c r="E733" s="58" t="str">
        <f>IF(Line[Approx Centroid Y]="","",Line[Approx Centroid Y])</f>
        <v/>
      </c>
      <c r="F733" s="3" t="str">
        <f>IF(Line[Replacement Asset]="","",Line[Replacement Asset])</f>
        <v/>
      </c>
      <c r="G733" s="3" t="str">
        <f>IF(Line[Asset ID]="","",UPPER(Line[Asset ID]))</f>
        <v/>
      </c>
      <c r="H733" s="3" t="str">
        <f>IF(Line[Asset Group]="","",VLOOKUP(Line[Asset Group],asset_grp_line,4,FALSE))</f>
        <v/>
      </c>
      <c r="I733" s="3" t="str">
        <f>IF(Line[Asset Group]="","",VLOOKUP(Line[Asset Group],asset_grp_line,2,FALSE))</f>
        <v/>
      </c>
      <c r="J733" s="3" t="str">
        <f>IF(Line[Asset Group]="","",VLOOKUP(Line[Asset Group],asset_grp_line,3,FALSE))</f>
        <v/>
      </c>
      <c r="K733" s="3" t="str">
        <f>IF(Line[Asset Group]="","",VLOOKUP(Line[Asset Type],type_master_list,2,FALSE))</f>
        <v/>
      </c>
      <c r="L733" s="3" t="str">
        <f>IF(Line[Asset Name]="","",PROPER(Line[Asset Name]))</f>
        <v/>
      </c>
      <c r="M733" s="11" t="str">
        <f>IF(Line[Install Date]="","",(Line[Install Date]))</f>
        <v/>
      </c>
      <c r="N733" s="3" t="str">
        <f>IF(Line[Note]="","",PROPER(Line[Note]))</f>
        <v/>
      </c>
      <c r="O733" s="3" t="str">
        <f>IF(Line[Resource Consent Number]="","",UPPER(Line[Resource Consent Number]))</f>
        <v/>
      </c>
      <c r="P733" s="53" t="str">
        <f>IF(Line[Asset Unit Cost]="","",Line[Asset Unit Cost])</f>
        <v/>
      </c>
      <c r="Q733" s="3" t="str">
        <f>IF(Line[Added By]="","",UPPER(Line[Added By]))</f>
        <v/>
      </c>
      <c r="R733" s="11" t="str">
        <f>IF(Line[Added Date]="","",(Line[Added Date]))</f>
        <v/>
      </c>
      <c r="S733" s="3" t="str">
        <f>IF(Line[Z COORD]="","",PROPER(Line[Z COORD]))</f>
        <v/>
      </c>
      <c r="T733" s="3" t="str">
        <f>IF(Line[Asset Description]="","",PROPER(Line[Asset Description]))</f>
        <v/>
      </c>
      <c r="U733" s="3" t="str">
        <f>IF(Line[Asset Group]="","",VLOOKUP(Line[Wall SubType],subdom_master_gdb,2,FALSE))</f>
        <v/>
      </c>
      <c r="V733" s="3" t="str">
        <f>IF(Line[Asset Group]="","",VLOOKUP(Line[Material],material_master,2,FALSE))</f>
        <v/>
      </c>
      <c r="W733" s="3" t="str">
        <f>IF(Line[Height m]="","",Line[Height m])</f>
        <v/>
      </c>
      <c r="X733" s="3" t="str">
        <f>IF(Line[Length m]="","",Line[Length m])</f>
        <v/>
      </c>
      <c r="Y733" s="3" t="str">
        <f>IF(Line[Width m]="","",Line[Width m])</f>
        <v/>
      </c>
      <c r="Z733" s="3" t="str">
        <f>IF(Line[Asset Group]="","",VLOOKUP(Line[Purpose],f_g_function,2,FALSE))</f>
        <v/>
      </c>
      <c r="AA733" s="3" t="str">
        <f>IF(Line[Asset Group]="","",VLOOKUP(Line[Post Material],material_master,2,FALSE))</f>
        <v/>
      </c>
      <c r="AB733" s="3" t="str">
        <f>IF(Line[Pipe Diameter mm]="","",Line[Pipe Diameter mm])</f>
        <v/>
      </c>
      <c r="AC733" s="3" t="str">
        <f>IF(Line[Asset Group]="","",VLOOKUP(Line[Pipe Material],irrigation_pipe_material,2,FALSE))</f>
        <v/>
      </c>
      <c r="AD733" s="3" t="str">
        <f>IF(Line[Asset Group]="","",VLOOKUP(Line[System],irrigation_system,2,FALSE))</f>
        <v/>
      </c>
      <c r="AE733" s="3" t="str">
        <f>IF(Line[Asset Group]="","",VLOOKUP(Line[Status],irrigation_status,2,FALSE))</f>
        <v/>
      </c>
      <c r="AF733" s="3" t="str">
        <f>IF(Line[Asset Group]="","",VLOOKUP(Line[Surface],subdom_master_gdb,2,FALSE))</f>
        <v/>
      </c>
      <c r="AG733" s="3" t="str">
        <f>IF(Line[Surface Layer Depth mm]="","",Line[Surface Layer Depth mm])</f>
        <v/>
      </c>
      <c r="AH733" s="3" t="str">
        <f>IF(Line[Av Width m]="","",Line[Av Width m])</f>
        <v/>
      </c>
      <c r="AI733" s="3" t="str">
        <f>IF(Line[Asset Group]="","",VLOOKUP(Line[Cycle],yes_no,2,FALSE))</f>
        <v/>
      </c>
      <c r="AJ733" s="3" t="str">
        <f>IF(Line[Asset Group]="","",VLOOKUP(Line[Species],hedge_species,2,FALSE))</f>
        <v/>
      </c>
    </row>
    <row r="734" spans="1:36" s="3" customFormat="1" x14ac:dyDescent="0.2">
      <c r="A734" s="3" t="str">
        <f>IF(Line[DWG File Name]="","",Line[DWG File Name])</f>
        <v/>
      </c>
      <c r="B734" s="3" t="str">
        <f>IF(Line[DWG Layer Name]="","",Line[DWG Layer Name])</f>
        <v/>
      </c>
      <c r="C734" s="3" t="str">
        <f>IF(Line[DWG Handle]="","",Line[DWG Handle])</f>
        <v/>
      </c>
      <c r="D734" s="58" t="str">
        <f>IF(Line[Approx Centroid X]="","",Line[Approx Centroid X])</f>
        <v/>
      </c>
      <c r="E734" s="58" t="str">
        <f>IF(Line[Approx Centroid Y]="","",Line[Approx Centroid Y])</f>
        <v/>
      </c>
      <c r="F734" s="3" t="str">
        <f>IF(Line[Replacement Asset]="","",Line[Replacement Asset])</f>
        <v/>
      </c>
      <c r="G734" s="3" t="str">
        <f>IF(Line[Asset ID]="","",UPPER(Line[Asset ID]))</f>
        <v/>
      </c>
      <c r="H734" s="3" t="str">
        <f>IF(Line[Asset Group]="","",VLOOKUP(Line[Asset Group],asset_grp_line,4,FALSE))</f>
        <v/>
      </c>
      <c r="I734" s="3" t="str">
        <f>IF(Line[Asset Group]="","",VLOOKUP(Line[Asset Group],asset_grp_line,2,FALSE))</f>
        <v/>
      </c>
      <c r="J734" s="3" t="str">
        <f>IF(Line[Asset Group]="","",VLOOKUP(Line[Asset Group],asset_grp_line,3,FALSE))</f>
        <v/>
      </c>
      <c r="K734" s="3" t="str">
        <f>IF(Line[Asset Group]="","",VLOOKUP(Line[Asset Type],type_master_list,2,FALSE))</f>
        <v/>
      </c>
      <c r="L734" s="3" t="str">
        <f>IF(Line[Asset Name]="","",PROPER(Line[Asset Name]))</f>
        <v/>
      </c>
      <c r="M734" s="11" t="str">
        <f>IF(Line[Install Date]="","",(Line[Install Date]))</f>
        <v/>
      </c>
      <c r="N734" s="3" t="str">
        <f>IF(Line[Note]="","",PROPER(Line[Note]))</f>
        <v/>
      </c>
      <c r="O734" s="3" t="str">
        <f>IF(Line[Resource Consent Number]="","",UPPER(Line[Resource Consent Number]))</f>
        <v/>
      </c>
      <c r="P734" s="53" t="str">
        <f>IF(Line[Asset Unit Cost]="","",Line[Asset Unit Cost])</f>
        <v/>
      </c>
      <c r="Q734" s="3" t="str">
        <f>IF(Line[Added By]="","",UPPER(Line[Added By]))</f>
        <v/>
      </c>
      <c r="R734" s="11" t="str">
        <f>IF(Line[Added Date]="","",(Line[Added Date]))</f>
        <v/>
      </c>
      <c r="S734" s="3" t="str">
        <f>IF(Line[Z COORD]="","",PROPER(Line[Z COORD]))</f>
        <v/>
      </c>
      <c r="T734" s="3" t="str">
        <f>IF(Line[Asset Description]="","",PROPER(Line[Asset Description]))</f>
        <v/>
      </c>
      <c r="U734" s="3" t="str">
        <f>IF(Line[Asset Group]="","",VLOOKUP(Line[Wall SubType],subdom_master_gdb,2,FALSE))</f>
        <v/>
      </c>
      <c r="V734" s="3" t="str">
        <f>IF(Line[Asset Group]="","",VLOOKUP(Line[Material],material_master,2,FALSE))</f>
        <v/>
      </c>
      <c r="W734" s="3" t="str">
        <f>IF(Line[Height m]="","",Line[Height m])</f>
        <v/>
      </c>
      <c r="X734" s="3" t="str">
        <f>IF(Line[Length m]="","",Line[Length m])</f>
        <v/>
      </c>
      <c r="Y734" s="3" t="str">
        <f>IF(Line[Width m]="","",Line[Width m])</f>
        <v/>
      </c>
      <c r="Z734" s="3" t="str">
        <f>IF(Line[Asset Group]="","",VLOOKUP(Line[Purpose],f_g_function,2,FALSE))</f>
        <v/>
      </c>
      <c r="AA734" s="3" t="str">
        <f>IF(Line[Asset Group]="","",VLOOKUP(Line[Post Material],material_master,2,FALSE))</f>
        <v/>
      </c>
      <c r="AB734" s="3" t="str">
        <f>IF(Line[Pipe Diameter mm]="","",Line[Pipe Diameter mm])</f>
        <v/>
      </c>
      <c r="AC734" s="3" t="str">
        <f>IF(Line[Asset Group]="","",VLOOKUP(Line[Pipe Material],irrigation_pipe_material,2,FALSE))</f>
        <v/>
      </c>
      <c r="AD734" s="3" t="str">
        <f>IF(Line[Asset Group]="","",VLOOKUP(Line[System],irrigation_system,2,FALSE))</f>
        <v/>
      </c>
      <c r="AE734" s="3" t="str">
        <f>IF(Line[Asset Group]="","",VLOOKUP(Line[Status],irrigation_status,2,FALSE))</f>
        <v/>
      </c>
      <c r="AF734" s="3" t="str">
        <f>IF(Line[Asset Group]="","",VLOOKUP(Line[Surface],subdom_master_gdb,2,FALSE))</f>
        <v/>
      </c>
      <c r="AG734" s="3" t="str">
        <f>IF(Line[Surface Layer Depth mm]="","",Line[Surface Layer Depth mm])</f>
        <v/>
      </c>
      <c r="AH734" s="3" t="str">
        <f>IF(Line[Av Width m]="","",Line[Av Width m])</f>
        <v/>
      </c>
      <c r="AI734" s="3" t="str">
        <f>IF(Line[Asset Group]="","",VLOOKUP(Line[Cycle],yes_no,2,FALSE))</f>
        <v/>
      </c>
      <c r="AJ734" s="3" t="str">
        <f>IF(Line[Asset Group]="","",VLOOKUP(Line[Species],hedge_species,2,FALSE))</f>
        <v/>
      </c>
    </row>
    <row r="735" spans="1:36" s="3" customFormat="1" x14ac:dyDescent="0.2">
      <c r="A735" s="3" t="str">
        <f>IF(Line[DWG File Name]="","",Line[DWG File Name])</f>
        <v/>
      </c>
      <c r="B735" s="3" t="str">
        <f>IF(Line[DWG Layer Name]="","",Line[DWG Layer Name])</f>
        <v/>
      </c>
      <c r="C735" s="3" t="str">
        <f>IF(Line[DWG Handle]="","",Line[DWG Handle])</f>
        <v/>
      </c>
      <c r="D735" s="58" t="str">
        <f>IF(Line[Approx Centroid X]="","",Line[Approx Centroid X])</f>
        <v/>
      </c>
      <c r="E735" s="58" t="str">
        <f>IF(Line[Approx Centroid Y]="","",Line[Approx Centroid Y])</f>
        <v/>
      </c>
      <c r="F735" s="3" t="str">
        <f>IF(Line[Replacement Asset]="","",Line[Replacement Asset])</f>
        <v/>
      </c>
      <c r="G735" s="3" t="str">
        <f>IF(Line[Asset ID]="","",UPPER(Line[Asset ID]))</f>
        <v/>
      </c>
      <c r="H735" s="3" t="str">
        <f>IF(Line[Asset Group]="","",VLOOKUP(Line[Asset Group],asset_grp_line,4,FALSE))</f>
        <v/>
      </c>
      <c r="I735" s="3" t="str">
        <f>IF(Line[Asset Group]="","",VLOOKUP(Line[Asset Group],asset_grp_line,2,FALSE))</f>
        <v/>
      </c>
      <c r="J735" s="3" t="str">
        <f>IF(Line[Asset Group]="","",VLOOKUP(Line[Asset Group],asset_grp_line,3,FALSE))</f>
        <v/>
      </c>
      <c r="K735" s="3" t="str">
        <f>IF(Line[Asset Group]="","",VLOOKUP(Line[Asset Type],type_master_list,2,FALSE))</f>
        <v/>
      </c>
      <c r="L735" s="3" t="str">
        <f>IF(Line[Asset Name]="","",PROPER(Line[Asset Name]))</f>
        <v/>
      </c>
      <c r="M735" s="11" t="str">
        <f>IF(Line[Install Date]="","",(Line[Install Date]))</f>
        <v/>
      </c>
      <c r="N735" s="3" t="str">
        <f>IF(Line[Note]="","",PROPER(Line[Note]))</f>
        <v/>
      </c>
      <c r="O735" s="3" t="str">
        <f>IF(Line[Resource Consent Number]="","",UPPER(Line[Resource Consent Number]))</f>
        <v/>
      </c>
      <c r="P735" s="53" t="str">
        <f>IF(Line[Asset Unit Cost]="","",Line[Asset Unit Cost])</f>
        <v/>
      </c>
      <c r="Q735" s="3" t="str">
        <f>IF(Line[Added By]="","",UPPER(Line[Added By]))</f>
        <v/>
      </c>
      <c r="R735" s="11" t="str">
        <f>IF(Line[Added Date]="","",(Line[Added Date]))</f>
        <v/>
      </c>
      <c r="S735" s="3" t="str">
        <f>IF(Line[Z COORD]="","",PROPER(Line[Z COORD]))</f>
        <v/>
      </c>
      <c r="T735" s="3" t="str">
        <f>IF(Line[Asset Description]="","",PROPER(Line[Asset Description]))</f>
        <v/>
      </c>
      <c r="U735" s="3" t="str">
        <f>IF(Line[Asset Group]="","",VLOOKUP(Line[Wall SubType],subdom_master_gdb,2,FALSE))</f>
        <v/>
      </c>
      <c r="V735" s="3" t="str">
        <f>IF(Line[Asset Group]="","",VLOOKUP(Line[Material],material_master,2,FALSE))</f>
        <v/>
      </c>
      <c r="W735" s="3" t="str">
        <f>IF(Line[Height m]="","",Line[Height m])</f>
        <v/>
      </c>
      <c r="X735" s="3" t="str">
        <f>IF(Line[Length m]="","",Line[Length m])</f>
        <v/>
      </c>
      <c r="Y735" s="3" t="str">
        <f>IF(Line[Width m]="","",Line[Width m])</f>
        <v/>
      </c>
      <c r="Z735" s="3" t="str">
        <f>IF(Line[Asset Group]="","",VLOOKUP(Line[Purpose],f_g_function,2,FALSE))</f>
        <v/>
      </c>
      <c r="AA735" s="3" t="str">
        <f>IF(Line[Asset Group]="","",VLOOKUP(Line[Post Material],material_master,2,FALSE))</f>
        <v/>
      </c>
      <c r="AB735" s="3" t="str">
        <f>IF(Line[Pipe Diameter mm]="","",Line[Pipe Diameter mm])</f>
        <v/>
      </c>
      <c r="AC735" s="3" t="str">
        <f>IF(Line[Asset Group]="","",VLOOKUP(Line[Pipe Material],irrigation_pipe_material,2,FALSE))</f>
        <v/>
      </c>
      <c r="AD735" s="3" t="str">
        <f>IF(Line[Asset Group]="","",VLOOKUP(Line[System],irrigation_system,2,FALSE))</f>
        <v/>
      </c>
      <c r="AE735" s="3" t="str">
        <f>IF(Line[Asset Group]="","",VLOOKUP(Line[Status],irrigation_status,2,FALSE))</f>
        <v/>
      </c>
      <c r="AF735" s="3" t="str">
        <f>IF(Line[Asset Group]="","",VLOOKUP(Line[Surface],subdom_master_gdb,2,FALSE))</f>
        <v/>
      </c>
      <c r="AG735" s="3" t="str">
        <f>IF(Line[Surface Layer Depth mm]="","",Line[Surface Layer Depth mm])</f>
        <v/>
      </c>
      <c r="AH735" s="3" t="str">
        <f>IF(Line[Av Width m]="","",Line[Av Width m])</f>
        <v/>
      </c>
      <c r="AI735" s="3" t="str">
        <f>IF(Line[Asset Group]="","",VLOOKUP(Line[Cycle],yes_no,2,FALSE))</f>
        <v/>
      </c>
      <c r="AJ735" s="3" t="str">
        <f>IF(Line[Asset Group]="","",VLOOKUP(Line[Species],hedge_species,2,FALSE))</f>
        <v/>
      </c>
    </row>
    <row r="736" spans="1:36" s="3" customFormat="1" x14ac:dyDescent="0.2">
      <c r="A736" s="3" t="str">
        <f>IF(Line[DWG File Name]="","",Line[DWG File Name])</f>
        <v/>
      </c>
      <c r="B736" s="3" t="str">
        <f>IF(Line[DWG Layer Name]="","",Line[DWG Layer Name])</f>
        <v/>
      </c>
      <c r="C736" s="3" t="str">
        <f>IF(Line[DWG Handle]="","",Line[DWG Handle])</f>
        <v/>
      </c>
      <c r="D736" s="58" t="str">
        <f>IF(Line[Approx Centroid X]="","",Line[Approx Centroid X])</f>
        <v/>
      </c>
      <c r="E736" s="58" t="str">
        <f>IF(Line[Approx Centroid Y]="","",Line[Approx Centroid Y])</f>
        <v/>
      </c>
      <c r="F736" s="3" t="str">
        <f>IF(Line[Replacement Asset]="","",Line[Replacement Asset])</f>
        <v/>
      </c>
      <c r="G736" s="3" t="str">
        <f>IF(Line[Asset ID]="","",UPPER(Line[Asset ID]))</f>
        <v/>
      </c>
      <c r="H736" s="3" t="str">
        <f>IF(Line[Asset Group]="","",VLOOKUP(Line[Asset Group],asset_grp_line,4,FALSE))</f>
        <v/>
      </c>
      <c r="I736" s="3" t="str">
        <f>IF(Line[Asset Group]="","",VLOOKUP(Line[Asset Group],asset_grp_line,2,FALSE))</f>
        <v/>
      </c>
      <c r="J736" s="3" t="str">
        <f>IF(Line[Asset Group]="","",VLOOKUP(Line[Asset Group],asset_grp_line,3,FALSE))</f>
        <v/>
      </c>
      <c r="K736" s="3" t="str">
        <f>IF(Line[Asset Group]="","",VLOOKUP(Line[Asset Type],type_master_list,2,FALSE))</f>
        <v/>
      </c>
      <c r="L736" s="3" t="str">
        <f>IF(Line[Asset Name]="","",PROPER(Line[Asset Name]))</f>
        <v/>
      </c>
      <c r="M736" s="11" t="str">
        <f>IF(Line[Install Date]="","",(Line[Install Date]))</f>
        <v/>
      </c>
      <c r="N736" s="3" t="str">
        <f>IF(Line[Note]="","",PROPER(Line[Note]))</f>
        <v/>
      </c>
      <c r="O736" s="3" t="str">
        <f>IF(Line[Resource Consent Number]="","",UPPER(Line[Resource Consent Number]))</f>
        <v/>
      </c>
      <c r="P736" s="53" t="str">
        <f>IF(Line[Asset Unit Cost]="","",Line[Asset Unit Cost])</f>
        <v/>
      </c>
      <c r="Q736" s="3" t="str">
        <f>IF(Line[Added By]="","",UPPER(Line[Added By]))</f>
        <v/>
      </c>
      <c r="R736" s="11" t="str">
        <f>IF(Line[Added Date]="","",(Line[Added Date]))</f>
        <v/>
      </c>
      <c r="S736" s="3" t="str">
        <f>IF(Line[Z COORD]="","",PROPER(Line[Z COORD]))</f>
        <v/>
      </c>
      <c r="T736" s="3" t="str">
        <f>IF(Line[Asset Description]="","",PROPER(Line[Asset Description]))</f>
        <v/>
      </c>
      <c r="U736" s="3" t="str">
        <f>IF(Line[Asset Group]="","",VLOOKUP(Line[Wall SubType],subdom_master_gdb,2,FALSE))</f>
        <v/>
      </c>
      <c r="V736" s="3" t="str">
        <f>IF(Line[Asset Group]="","",VLOOKUP(Line[Material],material_master,2,FALSE))</f>
        <v/>
      </c>
      <c r="W736" s="3" t="str">
        <f>IF(Line[Height m]="","",Line[Height m])</f>
        <v/>
      </c>
      <c r="X736" s="3" t="str">
        <f>IF(Line[Length m]="","",Line[Length m])</f>
        <v/>
      </c>
      <c r="Y736" s="3" t="str">
        <f>IF(Line[Width m]="","",Line[Width m])</f>
        <v/>
      </c>
      <c r="Z736" s="3" t="str">
        <f>IF(Line[Asset Group]="","",VLOOKUP(Line[Purpose],f_g_function,2,FALSE))</f>
        <v/>
      </c>
      <c r="AA736" s="3" t="str">
        <f>IF(Line[Asset Group]="","",VLOOKUP(Line[Post Material],material_master,2,FALSE))</f>
        <v/>
      </c>
      <c r="AB736" s="3" t="str">
        <f>IF(Line[Pipe Diameter mm]="","",Line[Pipe Diameter mm])</f>
        <v/>
      </c>
      <c r="AC736" s="3" t="str">
        <f>IF(Line[Asset Group]="","",VLOOKUP(Line[Pipe Material],irrigation_pipe_material,2,FALSE))</f>
        <v/>
      </c>
      <c r="AD736" s="3" t="str">
        <f>IF(Line[Asset Group]="","",VLOOKUP(Line[System],irrigation_system,2,FALSE))</f>
        <v/>
      </c>
      <c r="AE736" s="3" t="str">
        <f>IF(Line[Asset Group]="","",VLOOKUP(Line[Status],irrigation_status,2,FALSE))</f>
        <v/>
      </c>
      <c r="AF736" s="3" t="str">
        <f>IF(Line[Asset Group]="","",VLOOKUP(Line[Surface],subdom_master_gdb,2,FALSE))</f>
        <v/>
      </c>
      <c r="AG736" s="3" t="str">
        <f>IF(Line[Surface Layer Depth mm]="","",Line[Surface Layer Depth mm])</f>
        <v/>
      </c>
      <c r="AH736" s="3" t="str">
        <f>IF(Line[Av Width m]="","",Line[Av Width m])</f>
        <v/>
      </c>
      <c r="AI736" s="3" t="str">
        <f>IF(Line[Asset Group]="","",VLOOKUP(Line[Cycle],yes_no,2,FALSE))</f>
        <v/>
      </c>
      <c r="AJ736" s="3" t="str">
        <f>IF(Line[Asset Group]="","",VLOOKUP(Line[Species],hedge_species,2,FALSE))</f>
        <v/>
      </c>
    </row>
    <row r="737" spans="1:36" s="3" customFormat="1" x14ac:dyDescent="0.2">
      <c r="A737" s="3" t="str">
        <f>IF(Line[DWG File Name]="","",Line[DWG File Name])</f>
        <v/>
      </c>
      <c r="B737" s="3" t="str">
        <f>IF(Line[DWG Layer Name]="","",Line[DWG Layer Name])</f>
        <v/>
      </c>
      <c r="C737" s="3" t="str">
        <f>IF(Line[DWG Handle]="","",Line[DWG Handle])</f>
        <v/>
      </c>
      <c r="D737" s="58" t="str">
        <f>IF(Line[Approx Centroid X]="","",Line[Approx Centroid X])</f>
        <v/>
      </c>
      <c r="E737" s="58" t="str">
        <f>IF(Line[Approx Centroid Y]="","",Line[Approx Centroid Y])</f>
        <v/>
      </c>
      <c r="F737" s="3" t="str">
        <f>IF(Line[Replacement Asset]="","",Line[Replacement Asset])</f>
        <v/>
      </c>
      <c r="G737" s="3" t="str">
        <f>IF(Line[Asset ID]="","",UPPER(Line[Asset ID]))</f>
        <v/>
      </c>
      <c r="H737" s="3" t="str">
        <f>IF(Line[Asset Group]="","",VLOOKUP(Line[Asset Group],asset_grp_line,4,FALSE))</f>
        <v/>
      </c>
      <c r="I737" s="3" t="str">
        <f>IF(Line[Asset Group]="","",VLOOKUP(Line[Asset Group],asset_grp_line,2,FALSE))</f>
        <v/>
      </c>
      <c r="J737" s="3" t="str">
        <f>IF(Line[Asset Group]="","",VLOOKUP(Line[Asset Group],asset_grp_line,3,FALSE))</f>
        <v/>
      </c>
      <c r="K737" s="3" t="str">
        <f>IF(Line[Asset Group]="","",VLOOKUP(Line[Asset Type],type_master_list,2,FALSE))</f>
        <v/>
      </c>
      <c r="L737" s="3" t="str">
        <f>IF(Line[Asset Name]="","",PROPER(Line[Asset Name]))</f>
        <v/>
      </c>
      <c r="M737" s="11" t="str">
        <f>IF(Line[Install Date]="","",(Line[Install Date]))</f>
        <v/>
      </c>
      <c r="N737" s="3" t="str">
        <f>IF(Line[Note]="","",PROPER(Line[Note]))</f>
        <v/>
      </c>
      <c r="O737" s="3" t="str">
        <f>IF(Line[Resource Consent Number]="","",UPPER(Line[Resource Consent Number]))</f>
        <v/>
      </c>
      <c r="P737" s="53" t="str">
        <f>IF(Line[Asset Unit Cost]="","",Line[Asset Unit Cost])</f>
        <v/>
      </c>
      <c r="Q737" s="3" t="str">
        <f>IF(Line[Added By]="","",UPPER(Line[Added By]))</f>
        <v/>
      </c>
      <c r="R737" s="11" t="str">
        <f>IF(Line[Added Date]="","",(Line[Added Date]))</f>
        <v/>
      </c>
      <c r="S737" s="3" t="str">
        <f>IF(Line[Z COORD]="","",PROPER(Line[Z COORD]))</f>
        <v/>
      </c>
      <c r="T737" s="3" t="str">
        <f>IF(Line[Asset Description]="","",PROPER(Line[Asset Description]))</f>
        <v/>
      </c>
      <c r="U737" s="3" t="str">
        <f>IF(Line[Asset Group]="","",VLOOKUP(Line[Wall SubType],subdom_master_gdb,2,FALSE))</f>
        <v/>
      </c>
      <c r="V737" s="3" t="str">
        <f>IF(Line[Asset Group]="","",VLOOKUP(Line[Material],material_master,2,FALSE))</f>
        <v/>
      </c>
      <c r="W737" s="3" t="str">
        <f>IF(Line[Height m]="","",Line[Height m])</f>
        <v/>
      </c>
      <c r="X737" s="3" t="str">
        <f>IF(Line[Length m]="","",Line[Length m])</f>
        <v/>
      </c>
      <c r="Y737" s="3" t="str">
        <f>IF(Line[Width m]="","",Line[Width m])</f>
        <v/>
      </c>
      <c r="Z737" s="3" t="str">
        <f>IF(Line[Asset Group]="","",VLOOKUP(Line[Purpose],f_g_function,2,FALSE))</f>
        <v/>
      </c>
      <c r="AA737" s="3" t="str">
        <f>IF(Line[Asset Group]="","",VLOOKUP(Line[Post Material],material_master,2,FALSE))</f>
        <v/>
      </c>
      <c r="AB737" s="3" t="str">
        <f>IF(Line[Pipe Diameter mm]="","",Line[Pipe Diameter mm])</f>
        <v/>
      </c>
      <c r="AC737" s="3" t="str">
        <f>IF(Line[Asset Group]="","",VLOOKUP(Line[Pipe Material],irrigation_pipe_material,2,FALSE))</f>
        <v/>
      </c>
      <c r="AD737" s="3" t="str">
        <f>IF(Line[Asset Group]="","",VLOOKUP(Line[System],irrigation_system,2,FALSE))</f>
        <v/>
      </c>
      <c r="AE737" s="3" t="str">
        <f>IF(Line[Asset Group]="","",VLOOKUP(Line[Status],irrigation_status,2,FALSE))</f>
        <v/>
      </c>
      <c r="AF737" s="3" t="str">
        <f>IF(Line[Asset Group]="","",VLOOKUP(Line[Surface],subdom_master_gdb,2,FALSE))</f>
        <v/>
      </c>
      <c r="AG737" s="3" t="str">
        <f>IF(Line[Surface Layer Depth mm]="","",Line[Surface Layer Depth mm])</f>
        <v/>
      </c>
      <c r="AH737" s="3" t="str">
        <f>IF(Line[Av Width m]="","",Line[Av Width m])</f>
        <v/>
      </c>
      <c r="AI737" s="3" t="str">
        <f>IF(Line[Asset Group]="","",VLOOKUP(Line[Cycle],yes_no,2,FALSE))</f>
        <v/>
      </c>
      <c r="AJ737" s="3" t="str">
        <f>IF(Line[Asset Group]="","",VLOOKUP(Line[Species],hedge_species,2,FALSE))</f>
        <v/>
      </c>
    </row>
    <row r="738" spans="1:36" s="3" customFormat="1" x14ac:dyDescent="0.2">
      <c r="A738" s="3" t="str">
        <f>IF(Line[DWG File Name]="","",Line[DWG File Name])</f>
        <v/>
      </c>
      <c r="B738" s="3" t="str">
        <f>IF(Line[DWG Layer Name]="","",Line[DWG Layer Name])</f>
        <v/>
      </c>
      <c r="C738" s="3" t="str">
        <f>IF(Line[DWG Handle]="","",Line[DWG Handle])</f>
        <v/>
      </c>
      <c r="D738" s="58" t="str">
        <f>IF(Line[Approx Centroid X]="","",Line[Approx Centroid X])</f>
        <v/>
      </c>
      <c r="E738" s="58" t="str">
        <f>IF(Line[Approx Centroid Y]="","",Line[Approx Centroid Y])</f>
        <v/>
      </c>
      <c r="F738" s="3" t="str">
        <f>IF(Line[Replacement Asset]="","",Line[Replacement Asset])</f>
        <v/>
      </c>
      <c r="G738" s="3" t="str">
        <f>IF(Line[Asset ID]="","",UPPER(Line[Asset ID]))</f>
        <v/>
      </c>
      <c r="H738" s="3" t="str">
        <f>IF(Line[Asset Group]="","",VLOOKUP(Line[Asset Group],asset_grp_line,4,FALSE))</f>
        <v/>
      </c>
      <c r="I738" s="3" t="str">
        <f>IF(Line[Asset Group]="","",VLOOKUP(Line[Asset Group],asset_grp_line,2,FALSE))</f>
        <v/>
      </c>
      <c r="J738" s="3" t="str">
        <f>IF(Line[Asset Group]="","",VLOOKUP(Line[Asset Group],asset_grp_line,3,FALSE))</f>
        <v/>
      </c>
      <c r="K738" s="3" t="str">
        <f>IF(Line[Asset Group]="","",VLOOKUP(Line[Asset Type],type_master_list,2,FALSE))</f>
        <v/>
      </c>
      <c r="L738" s="3" t="str">
        <f>IF(Line[Asset Name]="","",PROPER(Line[Asset Name]))</f>
        <v/>
      </c>
      <c r="M738" s="11" t="str">
        <f>IF(Line[Install Date]="","",(Line[Install Date]))</f>
        <v/>
      </c>
      <c r="N738" s="3" t="str">
        <f>IF(Line[Note]="","",PROPER(Line[Note]))</f>
        <v/>
      </c>
      <c r="O738" s="3" t="str">
        <f>IF(Line[Resource Consent Number]="","",UPPER(Line[Resource Consent Number]))</f>
        <v/>
      </c>
      <c r="P738" s="53" t="str">
        <f>IF(Line[Asset Unit Cost]="","",Line[Asset Unit Cost])</f>
        <v/>
      </c>
      <c r="Q738" s="3" t="str">
        <f>IF(Line[Added By]="","",UPPER(Line[Added By]))</f>
        <v/>
      </c>
      <c r="R738" s="11" t="str">
        <f>IF(Line[Added Date]="","",(Line[Added Date]))</f>
        <v/>
      </c>
      <c r="S738" s="3" t="str">
        <f>IF(Line[Z COORD]="","",PROPER(Line[Z COORD]))</f>
        <v/>
      </c>
      <c r="T738" s="3" t="str">
        <f>IF(Line[Asset Description]="","",PROPER(Line[Asset Description]))</f>
        <v/>
      </c>
      <c r="U738" s="3" t="str">
        <f>IF(Line[Asset Group]="","",VLOOKUP(Line[Wall SubType],subdom_master_gdb,2,FALSE))</f>
        <v/>
      </c>
      <c r="V738" s="3" t="str">
        <f>IF(Line[Asset Group]="","",VLOOKUP(Line[Material],material_master,2,FALSE))</f>
        <v/>
      </c>
      <c r="W738" s="3" t="str">
        <f>IF(Line[Height m]="","",Line[Height m])</f>
        <v/>
      </c>
      <c r="X738" s="3" t="str">
        <f>IF(Line[Length m]="","",Line[Length m])</f>
        <v/>
      </c>
      <c r="Y738" s="3" t="str">
        <f>IF(Line[Width m]="","",Line[Width m])</f>
        <v/>
      </c>
      <c r="Z738" s="3" t="str">
        <f>IF(Line[Asset Group]="","",VLOOKUP(Line[Purpose],f_g_function,2,FALSE))</f>
        <v/>
      </c>
      <c r="AA738" s="3" t="str">
        <f>IF(Line[Asset Group]="","",VLOOKUP(Line[Post Material],material_master,2,FALSE))</f>
        <v/>
      </c>
      <c r="AB738" s="3" t="str">
        <f>IF(Line[Pipe Diameter mm]="","",Line[Pipe Diameter mm])</f>
        <v/>
      </c>
      <c r="AC738" s="3" t="str">
        <f>IF(Line[Asset Group]="","",VLOOKUP(Line[Pipe Material],irrigation_pipe_material,2,FALSE))</f>
        <v/>
      </c>
      <c r="AD738" s="3" t="str">
        <f>IF(Line[Asset Group]="","",VLOOKUP(Line[System],irrigation_system,2,FALSE))</f>
        <v/>
      </c>
      <c r="AE738" s="3" t="str">
        <f>IF(Line[Asset Group]="","",VLOOKUP(Line[Status],irrigation_status,2,FALSE))</f>
        <v/>
      </c>
      <c r="AF738" s="3" t="str">
        <f>IF(Line[Asset Group]="","",VLOOKUP(Line[Surface],subdom_master_gdb,2,FALSE))</f>
        <v/>
      </c>
      <c r="AG738" s="3" t="str">
        <f>IF(Line[Surface Layer Depth mm]="","",Line[Surface Layer Depth mm])</f>
        <v/>
      </c>
      <c r="AH738" s="3" t="str">
        <f>IF(Line[Av Width m]="","",Line[Av Width m])</f>
        <v/>
      </c>
      <c r="AI738" s="3" t="str">
        <f>IF(Line[Asset Group]="","",VLOOKUP(Line[Cycle],yes_no,2,FALSE))</f>
        <v/>
      </c>
      <c r="AJ738" s="3" t="str">
        <f>IF(Line[Asset Group]="","",VLOOKUP(Line[Species],hedge_species,2,FALSE))</f>
        <v/>
      </c>
    </row>
    <row r="739" spans="1:36" s="3" customFormat="1" x14ac:dyDescent="0.2">
      <c r="A739" s="3" t="str">
        <f>IF(Line[DWG File Name]="","",Line[DWG File Name])</f>
        <v/>
      </c>
      <c r="B739" s="3" t="str">
        <f>IF(Line[DWG Layer Name]="","",Line[DWG Layer Name])</f>
        <v/>
      </c>
      <c r="C739" s="3" t="str">
        <f>IF(Line[DWG Handle]="","",Line[DWG Handle])</f>
        <v/>
      </c>
      <c r="D739" s="58" t="str">
        <f>IF(Line[Approx Centroid X]="","",Line[Approx Centroid X])</f>
        <v/>
      </c>
      <c r="E739" s="58" t="str">
        <f>IF(Line[Approx Centroid Y]="","",Line[Approx Centroid Y])</f>
        <v/>
      </c>
      <c r="F739" s="3" t="str">
        <f>IF(Line[Replacement Asset]="","",Line[Replacement Asset])</f>
        <v/>
      </c>
      <c r="G739" s="3" t="str">
        <f>IF(Line[Asset ID]="","",UPPER(Line[Asset ID]))</f>
        <v/>
      </c>
      <c r="H739" s="3" t="str">
        <f>IF(Line[Asset Group]="","",VLOOKUP(Line[Asset Group],asset_grp_line,4,FALSE))</f>
        <v/>
      </c>
      <c r="I739" s="3" t="str">
        <f>IF(Line[Asset Group]="","",VLOOKUP(Line[Asset Group],asset_grp_line,2,FALSE))</f>
        <v/>
      </c>
      <c r="J739" s="3" t="str">
        <f>IF(Line[Asset Group]="","",VLOOKUP(Line[Asset Group],asset_grp_line,3,FALSE))</f>
        <v/>
      </c>
      <c r="K739" s="3" t="str">
        <f>IF(Line[Asset Group]="","",VLOOKUP(Line[Asset Type],type_master_list,2,FALSE))</f>
        <v/>
      </c>
      <c r="L739" s="3" t="str">
        <f>IF(Line[Asset Name]="","",PROPER(Line[Asset Name]))</f>
        <v/>
      </c>
      <c r="M739" s="11" t="str">
        <f>IF(Line[Install Date]="","",(Line[Install Date]))</f>
        <v/>
      </c>
      <c r="N739" s="3" t="str">
        <f>IF(Line[Note]="","",PROPER(Line[Note]))</f>
        <v/>
      </c>
      <c r="O739" s="3" t="str">
        <f>IF(Line[Resource Consent Number]="","",UPPER(Line[Resource Consent Number]))</f>
        <v/>
      </c>
      <c r="P739" s="53" t="str">
        <f>IF(Line[Asset Unit Cost]="","",Line[Asset Unit Cost])</f>
        <v/>
      </c>
      <c r="Q739" s="3" t="str">
        <f>IF(Line[Added By]="","",UPPER(Line[Added By]))</f>
        <v/>
      </c>
      <c r="R739" s="11" t="str">
        <f>IF(Line[Added Date]="","",(Line[Added Date]))</f>
        <v/>
      </c>
      <c r="S739" s="3" t="str">
        <f>IF(Line[Z COORD]="","",PROPER(Line[Z COORD]))</f>
        <v/>
      </c>
      <c r="T739" s="3" t="str">
        <f>IF(Line[Asset Description]="","",PROPER(Line[Asset Description]))</f>
        <v/>
      </c>
      <c r="U739" s="3" t="str">
        <f>IF(Line[Asset Group]="","",VLOOKUP(Line[Wall SubType],subdom_master_gdb,2,FALSE))</f>
        <v/>
      </c>
      <c r="V739" s="3" t="str">
        <f>IF(Line[Asset Group]="","",VLOOKUP(Line[Material],material_master,2,FALSE))</f>
        <v/>
      </c>
      <c r="W739" s="3" t="str">
        <f>IF(Line[Height m]="","",Line[Height m])</f>
        <v/>
      </c>
      <c r="X739" s="3" t="str">
        <f>IF(Line[Length m]="","",Line[Length m])</f>
        <v/>
      </c>
      <c r="Y739" s="3" t="str">
        <f>IF(Line[Width m]="","",Line[Width m])</f>
        <v/>
      </c>
      <c r="Z739" s="3" t="str">
        <f>IF(Line[Asset Group]="","",VLOOKUP(Line[Purpose],f_g_function,2,FALSE))</f>
        <v/>
      </c>
      <c r="AA739" s="3" t="str">
        <f>IF(Line[Asset Group]="","",VLOOKUP(Line[Post Material],material_master,2,FALSE))</f>
        <v/>
      </c>
      <c r="AB739" s="3" t="str">
        <f>IF(Line[Pipe Diameter mm]="","",Line[Pipe Diameter mm])</f>
        <v/>
      </c>
      <c r="AC739" s="3" t="str">
        <f>IF(Line[Asset Group]="","",VLOOKUP(Line[Pipe Material],irrigation_pipe_material,2,FALSE))</f>
        <v/>
      </c>
      <c r="AD739" s="3" t="str">
        <f>IF(Line[Asset Group]="","",VLOOKUP(Line[System],irrigation_system,2,FALSE))</f>
        <v/>
      </c>
      <c r="AE739" s="3" t="str">
        <f>IF(Line[Asset Group]="","",VLOOKUP(Line[Status],irrigation_status,2,FALSE))</f>
        <v/>
      </c>
      <c r="AF739" s="3" t="str">
        <f>IF(Line[Asset Group]="","",VLOOKUP(Line[Surface],subdom_master_gdb,2,FALSE))</f>
        <v/>
      </c>
      <c r="AG739" s="3" t="str">
        <f>IF(Line[Surface Layer Depth mm]="","",Line[Surface Layer Depth mm])</f>
        <v/>
      </c>
      <c r="AH739" s="3" t="str">
        <f>IF(Line[Av Width m]="","",Line[Av Width m])</f>
        <v/>
      </c>
      <c r="AI739" s="3" t="str">
        <f>IF(Line[Asset Group]="","",VLOOKUP(Line[Cycle],yes_no,2,FALSE))</f>
        <v/>
      </c>
      <c r="AJ739" s="3" t="str">
        <f>IF(Line[Asset Group]="","",VLOOKUP(Line[Species],hedge_species,2,FALSE))</f>
        <v/>
      </c>
    </row>
    <row r="740" spans="1:36" s="3" customFormat="1" x14ac:dyDescent="0.2">
      <c r="A740" s="3" t="str">
        <f>IF(Line[DWG File Name]="","",Line[DWG File Name])</f>
        <v/>
      </c>
      <c r="B740" s="3" t="str">
        <f>IF(Line[DWG Layer Name]="","",Line[DWG Layer Name])</f>
        <v/>
      </c>
      <c r="C740" s="3" t="str">
        <f>IF(Line[DWG Handle]="","",Line[DWG Handle])</f>
        <v/>
      </c>
      <c r="D740" s="58" t="str">
        <f>IF(Line[Approx Centroid X]="","",Line[Approx Centroid X])</f>
        <v/>
      </c>
      <c r="E740" s="58" t="str">
        <f>IF(Line[Approx Centroid Y]="","",Line[Approx Centroid Y])</f>
        <v/>
      </c>
      <c r="F740" s="3" t="str">
        <f>IF(Line[Replacement Asset]="","",Line[Replacement Asset])</f>
        <v/>
      </c>
      <c r="G740" s="3" t="str">
        <f>IF(Line[Asset ID]="","",UPPER(Line[Asset ID]))</f>
        <v/>
      </c>
      <c r="H740" s="3" t="str">
        <f>IF(Line[Asset Group]="","",VLOOKUP(Line[Asset Group],asset_grp_line,4,FALSE))</f>
        <v/>
      </c>
      <c r="I740" s="3" t="str">
        <f>IF(Line[Asset Group]="","",VLOOKUP(Line[Asset Group],asset_grp_line,2,FALSE))</f>
        <v/>
      </c>
      <c r="J740" s="3" t="str">
        <f>IF(Line[Asset Group]="","",VLOOKUP(Line[Asset Group],asset_grp_line,3,FALSE))</f>
        <v/>
      </c>
      <c r="K740" s="3" t="str">
        <f>IF(Line[Asset Group]="","",VLOOKUP(Line[Asset Type],type_master_list,2,FALSE))</f>
        <v/>
      </c>
      <c r="L740" s="3" t="str">
        <f>IF(Line[Asset Name]="","",PROPER(Line[Asset Name]))</f>
        <v/>
      </c>
      <c r="M740" s="11" t="str">
        <f>IF(Line[Install Date]="","",(Line[Install Date]))</f>
        <v/>
      </c>
      <c r="N740" s="3" t="str">
        <f>IF(Line[Note]="","",PROPER(Line[Note]))</f>
        <v/>
      </c>
      <c r="O740" s="3" t="str">
        <f>IF(Line[Resource Consent Number]="","",UPPER(Line[Resource Consent Number]))</f>
        <v/>
      </c>
      <c r="P740" s="53" t="str">
        <f>IF(Line[Asset Unit Cost]="","",Line[Asset Unit Cost])</f>
        <v/>
      </c>
      <c r="Q740" s="3" t="str">
        <f>IF(Line[Added By]="","",UPPER(Line[Added By]))</f>
        <v/>
      </c>
      <c r="R740" s="11" t="str">
        <f>IF(Line[Added Date]="","",(Line[Added Date]))</f>
        <v/>
      </c>
      <c r="S740" s="3" t="str">
        <f>IF(Line[Z COORD]="","",PROPER(Line[Z COORD]))</f>
        <v/>
      </c>
      <c r="T740" s="3" t="str">
        <f>IF(Line[Asset Description]="","",PROPER(Line[Asset Description]))</f>
        <v/>
      </c>
      <c r="U740" s="3" t="str">
        <f>IF(Line[Asset Group]="","",VLOOKUP(Line[Wall SubType],subdom_master_gdb,2,FALSE))</f>
        <v/>
      </c>
      <c r="V740" s="3" t="str">
        <f>IF(Line[Asset Group]="","",VLOOKUP(Line[Material],material_master,2,FALSE))</f>
        <v/>
      </c>
      <c r="W740" s="3" t="str">
        <f>IF(Line[Height m]="","",Line[Height m])</f>
        <v/>
      </c>
      <c r="X740" s="3" t="str">
        <f>IF(Line[Length m]="","",Line[Length m])</f>
        <v/>
      </c>
      <c r="Y740" s="3" t="str">
        <f>IF(Line[Width m]="","",Line[Width m])</f>
        <v/>
      </c>
      <c r="Z740" s="3" t="str">
        <f>IF(Line[Asset Group]="","",VLOOKUP(Line[Purpose],f_g_function,2,FALSE))</f>
        <v/>
      </c>
      <c r="AA740" s="3" t="str">
        <f>IF(Line[Asset Group]="","",VLOOKUP(Line[Post Material],material_master,2,FALSE))</f>
        <v/>
      </c>
      <c r="AB740" s="3" t="str">
        <f>IF(Line[Pipe Diameter mm]="","",Line[Pipe Diameter mm])</f>
        <v/>
      </c>
      <c r="AC740" s="3" t="str">
        <f>IF(Line[Asset Group]="","",VLOOKUP(Line[Pipe Material],irrigation_pipe_material,2,FALSE))</f>
        <v/>
      </c>
      <c r="AD740" s="3" t="str">
        <f>IF(Line[Asset Group]="","",VLOOKUP(Line[System],irrigation_system,2,FALSE))</f>
        <v/>
      </c>
      <c r="AE740" s="3" t="str">
        <f>IF(Line[Asset Group]="","",VLOOKUP(Line[Status],irrigation_status,2,FALSE))</f>
        <v/>
      </c>
      <c r="AF740" s="3" t="str">
        <f>IF(Line[Asset Group]="","",VLOOKUP(Line[Surface],subdom_master_gdb,2,FALSE))</f>
        <v/>
      </c>
      <c r="AG740" s="3" t="str">
        <f>IF(Line[Surface Layer Depth mm]="","",Line[Surface Layer Depth mm])</f>
        <v/>
      </c>
      <c r="AH740" s="3" t="str">
        <f>IF(Line[Av Width m]="","",Line[Av Width m])</f>
        <v/>
      </c>
      <c r="AI740" s="3" t="str">
        <f>IF(Line[Asset Group]="","",VLOOKUP(Line[Cycle],yes_no,2,FALSE))</f>
        <v/>
      </c>
      <c r="AJ740" s="3" t="str">
        <f>IF(Line[Asset Group]="","",VLOOKUP(Line[Species],hedge_species,2,FALSE))</f>
        <v/>
      </c>
    </row>
    <row r="741" spans="1:36" s="3" customFormat="1" x14ac:dyDescent="0.2">
      <c r="A741" s="3" t="str">
        <f>IF(Line[DWG File Name]="","",Line[DWG File Name])</f>
        <v/>
      </c>
      <c r="B741" s="3" t="str">
        <f>IF(Line[DWG Layer Name]="","",Line[DWG Layer Name])</f>
        <v/>
      </c>
      <c r="C741" s="3" t="str">
        <f>IF(Line[DWG Handle]="","",Line[DWG Handle])</f>
        <v/>
      </c>
      <c r="D741" s="58" t="str">
        <f>IF(Line[Approx Centroid X]="","",Line[Approx Centroid X])</f>
        <v/>
      </c>
      <c r="E741" s="58" t="str">
        <f>IF(Line[Approx Centroid Y]="","",Line[Approx Centroid Y])</f>
        <v/>
      </c>
      <c r="F741" s="3" t="str">
        <f>IF(Line[Replacement Asset]="","",Line[Replacement Asset])</f>
        <v/>
      </c>
      <c r="G741" s="3" t="str">
        <f>IF(Line[Asset ID]="","",UPPER(Line[Asset ID]))</f>
        <v/>
      </c>
      <c r="H741" s="3" t="str">
        <f>IF(Line[Asset Group]="","",VLOOKUP(Line[Asset Group],asset_grp_line,4,FALSE))</f>
        <v/>
      </c>
      <c r="I741" s="3" t="str">
        <f>IF(Line[Asset Group]="","",VLOOKUP(Line[Asset Group],asset_grp_line,2,FALSE))</f>
        <v/>
      </c>
      <c r="J741" s="3" t="str">
        <f>IF(Line[Asset Group]="","",VLOOKUP(Line[Asset Group],asset_grp_line,3,FALSE))</f>
        <v/>
      </c>
      <c r="K741" s="3" t="str">
        <f>IF(Line[Asset Group]="","",VLOOKUP(Line[Asset Type],type_master_list,2,FALSE))</f>
        <v/>
      </c>
      <c r="L741" s="3" t="str">
        <f>IF(Line[Asset Name]="","",PROPER(Line[Asset Name]))</f>
        <v/>
      </c>
      <c r="M741" s="11" t="str">
        <f>IF(Line[Install Date]="","",(Line[Install Date]))</f>
        <v/>
      </c>
      <c r="N741" s="3" t="str">
        <f>IF(Line[Note]="","",PROPER(Line[Note]))</f>
        <v/>
      </c>
      <c r="O741" s="3" t="str">
        <f>IF(Line[Resource Consent Number]="","",UPPER(Line[Resource Consent Number]))</f>
        <v/>
      </c>
      <c r="P741" s="53" t="str">
        <f>IF(Line[Asset Unit Cost]="","",Line[Asset Unit Cost])</f>
        <v/>
      </c>
      <c r="Q741" s="3" t="str">
        <f>IF(Line[Added By]="","",UPPER(Line[Added By]))</f>
        <v/>
      </c>
      <c r="R741" s="11" t="str">
        <f>IF(Line[Added Date]="","",(Line[Added Date]))</f>
        <v/>
      </c>
      <c r="S741" s="3" t="str">
        <f>IF(Line[Z COORD]="","",PROPER(Line[Z COORD]))</f>
        <v/>
      </c>
      <c r="T741" s="3" t="str">
        <f>IF(Line[Asset Description]="","",PROPER(Line[Asset Description]))</f>
        <v/>
      </c>
      <c r="U741" s="3" t="str">
        <f>IF(Line[Asset Group]="","",VLOOKUP(Line[Wall SubType],subdom_master_gdb,2,FALSE))</f>
        <v/>
      </c>
      <c r="V741" s="3" t="str">
        <f>IF(Line[Asset Group]="","",VLOOKUP(Line[Material],material_master,2,FALSE))</f>
        <v/>
      </c>
      <c r="W741" s="3" t="str">
        <f>IF(Line[Height m]="","",Line[Height m])</f>
        <v/>
      </c>
      <c r="X741" s="3" t="str">
        <f>IF(Line[Length m]="","",Line[Length m])</f>
        <v/>
      </c>
      <c r="Y741" s="3" t="str">
        <f>IF(Line[Width m]="","",Line[Width m])</f>
        <v/>
      </c>
      <c r="Z741" s="3" t="str">
        <f>IF(Line[Asset Group]="","",VLOOKUP(Line[Purpose],f_g_function,2,FALSE))</f>
        <v/>
      </c>
      <c r="AA741" s="3" t="str">
        <f>IF(Line[Asset Group]="","",VLOOKUP(Line[Post Material],material_master,2,FALSE))</f>
        <v/>
      </c>
      <c r="AB741" s="3" t="str">
        <f>IF(Line[Pipe Diameter mm]="","",Line[Pipe Diameter mm])</f>
        <v/>
      </c>
      <c r="AC741" s="3" t="str">
        <f>IF(Line[Asset Group]="","",VLOOKUP(Line[Pipe Material],irrigation_pipe_material,2,FALSE))</f>
        <v/>
      </c>
      <c r="AD741" s="3" t="str">
        <f>IF(Line[Asset Group]="","",VLOOKUP(Line[System],irrigation_system,2,FALSE))</f>
        <v/>
      </c>
      <c r="AE741" s="3" t="str">
        <f>IF(Line[Asset Group]="","",VLOOKUP(Line[Status],irrigation_status,2,FALSE))</f>
        <v/>
      </c>
      <c r="AF741" s="3" t="str">
        <f>IF(Line[Asset Group]="","",VLOOKUP(Line[Surface],subdom_master_gdb,2,FALSE))</f>
        <v/>
      </c>
      <c r="AG741" s="3" t="str">
        <f>IF(Line[Surface Layer Depth mm]="","",Line[Surface Layer Depth mm])</f>
        <v/>
      </c>
      <c r="AH741" s="3" t="str">
        <f>IF(Line[Av Width m]="","",Line[Av Width m])</f>
        <v/>
      </c>
      <c r="AI741" s="3" t="str">
        <f>IF(Line[Asset Group]="","",VLOOKUP(Line[Cycle],yes_no,2,FALSE))</f>
        <v/>
      </c>
      <c r="AJ741" s="3" t="str">
        <f>IF(Line[Asset Group]="","",VLOOKUP(Line[Species],hedge_species,2,FALSE))</f>
        <v/>
      </c>
    </row>
    <row r="742" spans="1:36" s="3" customFormat="1" x14ac:dyDescent="0.2">
      <c r="A742" s="3" t="str">
        <f>IF(Line[DWG File Name]="","",Line[DWG File Name])</f>
        <v/>
      </c>
      <c r="B742" s="3" t="str">
        <f>IF(Line[DWG Layer Name]="","",Line[DWG Layer Name])</f>
        <v/>
      </c>
      <c r="C742" s="3" t="str">
        <f>IF(Line[DWG Handle]="","",Line[DWG Handle])</f>
        <v/>
      </c>
      <c r="D742" s="58" t="str">
        <f>IF(Line[Approx Centroid X]="","",Line[Approx Centroid X])</f>
        <v/>
      </c>
      <c r="E742" s="58" t="str">
        <f>IF(Line[Approx Centroid Y]="","",Line[Approx Centroid Y])</f>
        <v/>
      </c>
      <c r="F742" s="3" t="str">
        <f>IF(Line[Replacement Asset]="","",Line[Replacement Asset])</f>
        <v/>
      </c>
      <c r="G742" s="3" t="str">
        <f>IF(Line[Asset ID]="","",UPPER(Line[Asset ID]))</f>
        <v/>
      </c>
      <c r="H742" s="3" t="str">
        <f>IF(Line[Asset Group]="","",VLOOKUP(Line[Asset Group],asset_grp_line,4,FALSE))</f>
        <v/>
      </c>
      <c r="I742" s="3" t="str">
        <f>IF(Line[Asset Group]="","",VLOOKUP(Line[Asset Group],asset_grp_line,2,FALSE))</f>
        <v/>
      </c>
      <c r="J742" s="3" t="str">
        <f>IF(Line[Asset Group]="","",VLOOKUP(Line[Asset Group],asset_grp_line,3,FALSE))</f>
        <v/>
      </c>
      <c r="K742" s="3" t="str">
        <f>IF(Line[Asset Group]="","",VLOOKUP(Line[Asset Type],type_master_list,2,FALSE))</f>
        <v/>
      </c>
      <c r="L742" s="3" t="str">
        <f>IF(Line[Asset Name]="","",PROPER(Line[Asset Name]))</f>
        <v/>
      </c>
      <c r="M742" s="11" t="str">
        <f>IF(Line[Install Date]="","",(Line[Install Date]))</f>
        <v/>
      </c>
      <c r="N742" s="3" t="str">
        <f>IF(Line[Note]="","",PROPER(Line[Note]))</f>
        <v/>
      </c>
      <c r="O742" s="3" t="str">
        <f>IF(Line[Resource Consent Number]="","",UPPER(Line[Resource Consent Number]))</f>
        <v/>
      </c>
      <c r="P742" s="53" t="str">
        <f>IF(Line[Asset Unit Cost]="","",Line[Asset Unit Cost])</f>
        <v/>
      </c>
      <c r="Q742" s="3" t="str">
        <f>IF(Line[Added By]="","",UPPER(Line[Added By]))</f>
        <v/>
      </c>
      <c r="R742" s="11" t="str">
        <f>IF(Line[Added Date]="","",(Line[Added Date]))</f>
        <v/>
      </c>
      <c r="S742" s="3" t="str">
        <f>IF(Line[Z COORD]="","",PROPER(Line[Z COORD]))</f>
        <v/>
      </c>
      <c r="T742" s="3" t="str">
        <f>IF(Line[Asset Description]="","",PROPER(Line[Asset Description]))</f>
        <v/>
      </c>
      <c r="U742" s="3" t="str">
        <f>IF(Line[Asset Group]="","",VLOOKUP(Line[Wall SubType],subdom_master_gdb,2,FALSE))</f>
        <v/>
      </c>
      <c r="V742" s="3" t="str">
        <f>IF(Line[Asset Group]="","",VLOOKUP(Line[Material],material_master,2,FALSE))</f>
        <v/>
      </c>
      <c r="W742" s="3" t="str">
        <f>IF(Line[Height m]="","",Line[Height m])</f>
        <v/>
      </c>
      <c r="X742" s="3" t="str">
        <f>IF(Line[Length m]="","",Line[Length m])</f>
        <v/>
      </c>
      <c r="Y742" s="3" t="str">
        <f>IF(Line[Width m]="","",Line[Width m])</f>
        <v/>
      </c>
      <c r="Z742" s="3" t="str">
        <f>IF(Line[Asset Group]="","",VLOOKUP(Line[Purpose],f_g_function,2,FALSE))</f>
        <v/>
      </c>
      <c r="AA742" s="3" t="str">
        <f>IF(Line[Asset Group]="","",VLOOKUP(Line[Post Material],material_master,2,FALSE))</f>
        <v/>
      </c>
      <c r="AB742" s="3" t="str">
        <f>IF(Line[Pipe Diameter mm]="","",Line[Pipe Diameter mm])</f>
        <v/>
      </c>
      <c r="AC742" s="3" t="str">
        <f>IF(Line[Asset Group]="","",VLOOKUP(Line[Pipe Material],irrigation_pipe_material,2,FALSE))</f>
        <v/>
      </c>
      <c r="AD742" s="3" t="str">
        <f>IF(Line[Asset Group]="","",VLOOKUP(Line[System],irrigation_system,2,FALSE))</f>
        <v/>
      </c>
      <c r="AE742" s="3" t="str">
        <f>IF(Line[Asset Group]="","",VLOOKUP(Line[Status],irrigation_status,2,FALSE))</f>
        <v/>
      </c>
      <c r="AF742" s="3" t="str">
        <f>IF(Line[Asset Group]="","",VLOOKUP(Line[Surface],subdom_master_gdb,2,FALSE))</f>
        <v/>
      </c>
      <c r="AG742" s="3" t="str">
        <f>IF(Line[Surface Layer Depth mm]="","",Line[Surface Layer Depth mm])</f>
        <v/>
      </c>
      <c r="AH742" s="3" t="str">
        <f>IF(Line[Av Width m]="","",Line[Av Width m])</f>
        <v/>
      </c>
      <c r="AI742" s="3" t="str">
        <f>IF(Line[Asset Group]="","",VLOOKUP(Line[Cycle],yes_no,2,FALSE))</f>
        <v/>
      </c>
      <c r="AJ742" s="3" t="str">
        <f>IF(Line[Asset Group]="","",VLOOKUP(Line[Species],hedge_species,2,FALSE))</f>
        <v/>
      </c>
    </row>
    <row r="743" spans="1:36" s="3" customFormat="1" x14ac:dyDescent="0.2">
      <c r="A743" s="3" t="str">
        <f>IF(Line[DWG File Name]="","",Line[DWG File Name])</f>
        <v/>
      </c>
      <c r="B743" s="3" t="str">
        <f>IF(Line[DWG Layer Name]="","",Line[DWG Layer Name])</f>
        <v/>
      </c>
      <c r="C743" s="3" t="str">
        <f>IF(Line[DWG Handle]="","",Line[DWG Handle])</f>
        <v/>
      </c>
      <c r="D743" s="58" t="str">
        <f>IF(Line[Approx Centroid X]="","",Line[Approx Centroid X])</f>
        <v/>
      </c>
      <c r="E743" s="58" t="str">
        <f>IF(Line[Approx Centroid Y]="","",Line[Approx Centroid Y])</f>
        <v/>
      </c>
      <c r="F743" s="3" t="str">
        <f>IF(Line[Replacement Asset]="","",Line[Replacement Asset])</f>
        <v/>
      </c>
      <c r="G743" s="3" t="str">
        <f>IF(Line[Asset ID]="","",UPPER(Line[Asset ID]))</f>
        <v/>
      </c>
      <c r="H743" s="3" t="str">
        <f>IF(Line[Asset Group]="","",VLOOKUP(Line[Asset Group],asset_grp_line,4,FALSE))</f>
        <v/>
      </c>
      <c r="I743" s="3" t="str">
        <f>IF(Line[Asset Group]="","",VLOOKUP(Line[Asset Group],asset_grp_line,2,FALSE))</f>
        <v/>
      </c>
      <c r="J743" s="3" t="str">
        <f>IF(Line[Asset Group]="","",VLOOKUP(Line[Asset Group],asset_grp_line,3,FALSE))</f>
        <v/>
      </c>
      <c r="K743" s="3" t="str">
        <f>IF(Line[Asset Group]="","",VLOOKUP(Line[Asset Type],type_master_list,2,FALSE))</f>
        <v/>
      </c>
      <c r="L743" s="3" t="str">
        <f>IF(Line[Asset Name]="","",PROPER(Line[Asset Name]))</f>
        <v/>
      </c>
      <c r="M743" s="11" t="str">
        <f>IF(Line[Install Date]="","",(Line[Install Date]))</f>
        <v/>
      </c>
      <c r="N743" s="3" t="str">
        <f>IF(Line[Note]="","",PROPER(Line[Note]))</f>
        <v/>
      </c>
      <c r="O743" s="3" t="str">
        <f>IF(Line[Resource Consent Number]="","",UPPER(Line[Resource Consent Number]))</f>
        <v/>
      </c>
      <c r="P743" s="53" t="str">
        <f>IF(Line[Asset Unit Cost]="","",Line[Asset Unit Cost])</f>
        <v/>
      </c>
      <c r="Q743" s="3" t="str">
        <f>IF(Line[Added By]="","",UPPER(Line[Added By]))</f>
        <v/>
      </c>
      <c r="R743" s="11" t="str">
        <f>IF(Line[Added Date]="","",(Line[Added Date]))</f>
        <v/>
      </c>
      <c r="S743" s="3" t="str">
        <f>IF(Line[Z COORD]="","",PROPER(Line[Z COORD]))</f>
        <v/>
      </c>
      <c r="T743" s="3" t="str">
        <f>IF(Line[Asset Description]="","",PROPER(Line[Asset Description]))</f>
        <v/>
      </c>
      <c r="U743" s="3" t="str">
        <f>IF(Line[Asset Group]="","",VLOOKUP(Line[Wall SubType],subdom_master_gdb,2,FALSE))</f>
        <v/>
      </c>
      <c r="V743" s="3" t="str">
        <f>IF(Line[Asset Group]="","",VLOOKUP(Line[Material],material_master,2,FALSE))</f>
        <v/>
      </c>
      <c r="W743" s="3" t="str">
        <f>IF(Line[Height m]="","",Line[Height m])</f>
        <v/>
      </c>
      <c r="X743" s="3" t="str">
        <f>IF(Line[Length m]="","",Line[Length m])</f>
        <v/>
      </c>
      <c r="Y743" s="3" t="str">
        <f>IF(Line[Width m]="","",Line[Width m])</f>
        <v/>
      </c>
      <c r="Z743" s="3" t="str">
        <f>IF(Line[Asset Group]="","",VLOOKUP(Line[Purpose],f_g_function,2,FALSE))</f>
        <v/>
      </c>
      <c r="AA743" s="3" t="str">
        <f>IF(Line[Asset Group]="","",VLOOKUP(Line[Post Material],material_master,2,FALSE))</f>
        <v/>
      </c>
      <c r="AB743" s="3" t="str">
        <f>IF(Line[Pipe Diameter mm]="","",Line[Pipe Diameter mm])</f>
        <v/>
      </c>
      <c r="AC743" s="3" t="str">
        <f>IF(Line[Asset Group]="","",VLOOKUP(Line[Pipe Material],irrigation_pipe_material,2,FALSE))</f>
        <v/>
      </c>
      <c r="AD743" s="3" t="str">
        <f>IF(Line[Asset Group]="","",VLOOKUP(Line[System],irrigation_system,2,FALSE))</f>
        <v/>
      </c>
      <c r="AE743" s="3" t="str">
        <f>IF(Line[Asset Group]="","",VLOOKUP(Line[Status],irrigation_status,2,FALSE))</f>
        <v/>
      </c>
      <c r="AF743" s="3" t="str">
        <f>IF(Line[Asset Group]="","",VLOOKUP(Line[Surface],subdom_master_gdb,2,FALSE))</f>
        <v/>
      </c>
      <c r="AG743" s="3" t="str">
        <f>IF(Line[Surface Layer Depth mm]="","",Line[Surface Layer Depth mm])</f>
        <v/>
      </c>
      <c r="AH743" s="3" t="str">
        <f>IF(Line[Av Width m]="","",Line[Av Width m])</f>
        <v/>
      </c>
      <c r="AI743" s="3" t="str">
        <f>IF(Line[Asset Group]="","",VLOOKUP(Line[Cycle],yes_no,2,FALSE))</f>
        <v/>
      </c>
      <c r="AJ743" s="3" t="str">
        <f>IF(Line[Asset Group]="","",VLOOKUP(Line[Species],hedge_species,2,FALSE))</f>
        <v/>
      </c>
    </row>
    <row r="744" spans="1:36" s="3" customFormat="1" x14ac:dyDescent="0.2">
      <c r="A744" s="3" t="str">
        <f>IF(Line[DWG File Name]="","",Line[DWG File Name])</f>
        <v/>
      </c>
      <c r="B744" s="3" t="str">
        <f>IF(Line[DWG Layer Name]="","",Line[DWG Layer Name])</f>
        <v/>
      </c>
      <c r="C744" s="3" t="str">
        <f>IF(Line[DWG Handle]="","",Line[DWG Handle])</f>
        <v/>
      </c>
      <c r="D744" s="58" t="str">
        <f>IF(Line[Approx Centroid X]="","",Line[Approx Centroid X])</f>
        <v/>
      </c>
      <c r="E744" s="58" t="str">
        <f>IF(Line[Approx Centroid Y]="","",Line[Approx Centroid Y])</f>
        <v/>
      </c>
      <c r="F744" s="3" t="str">
        <f>IF(Line[Replacement Asset]="","",Line[Replacement Asset])</f>
        <v/>
      </c>
      <c r="G744" s="3" t="str">
        <f>IF(Line[Asset ID]="","",UPPER(Line[Asset ID]))</f>
        <v/>
      </c>
      <c r="H744" s="3" t="str">
        <f>IF(Line[Asset Group]="","",VLOOKUP(Line[Asset Group],asset_grp_line,4,FALSE))</f>
        <v/>
      </c>
      <c r="I744" s="3" t="str">
        <f>IF(Line[Asset Group]="","",VLOOKUP(Line[Asset Group],asset_grp_line,2,FALSE))</f>
        <v/>
      </c>
      <c r="J744" s="3" t="str">
        <f>IF(Line[Asset Group]="","",VLOOKUP(Line[Asset Group],asset_grp_line,3,FALSE))</f>
        <v/>
      </c>
      <c r="K744" s="3" t="str">
        <f>IF(Line[Asset Group]="","",VLOOKUP(Line[Asset Type],type_master_list,2,FALSE))</f>
        <v/>
      </c>
      <c r="L744" s="3" t="str">
        <f>IF(Line[Asset Name]="","",PROPER(Line[Asset Name]))</f>
        <v/>
      </c>
      <c r="M744" s="11" t="str">
        <f>IF(Line[Install Date]="","",(Line[Install Date]))</f>
        <v/>
      </c>
      <c r="N744" s="3" t="str">
        <f>IF(Line[Note]="","",PROPER(Line[Note]))</f>
        <v/>
      </c>
      <c r="O744" s="3" t="str">
        <f>IF(Line[Resource Consent Number]="","",UPPER(Line[Resource Consent Number]))</f>
        <v/>
      </c>
      <c r="P744" s="53" t="str">
        <f>IF(Line[Asset Unit Cost]="","",Line[Asset Unit Cost])</f>
        <v/>
      </c>
      <c r="Q744" s="3" t="str">
        <f>IF(Line[Added By]="","",UPPER(Line[Added By]))</f>
        <v/>
      </c>
      <c r="R744" s="11" t="str">
        <f>IF(Line[Added Date]="","",(Line[Added Date]))</f>
        <v/>
      </c>
      <c r="S744" s="3" t="str">
        <f>IF(Line[Z COORD]="","",PROPER(Line[Z COORD]))</f>
        <v/>
      </c>
      <c r="T744" s="3" t="str">
        <f>IF(Line[Asset Description]="","",PROPER(Line[Asset Description]))</f>
        <v/>
      </c>
      <c r="U744" s="3" t="str">
        <f>IF(Line[Asset Group]="","",VLOOKUP(Line[Wall SubType],subdom_master_gdb,2,FALSE))</f>
        <v/>
      </c>
      <c r="V744" s="3" t="str">
        <f>IF(Line[Asset Group]="","",VLOOKUP(Line[Material],material_master,2,FALSE))</f>
        <v/>
      </c>
      <c r="W744" s="3" t="str">
        <f>IF(Line[Height m]="","",Line[Height m])</f>
        <v/>
      </c>
      <c r="X744" s="3" t="str">
        <f>IF(Line[Length m]="","",Line[Length m])</f>
        <v/>
      </c>
      <c r="Y744" s="3" t="str">
        <f>IF(Line[Width m]="","",Line[Width m])</f>
        <v/>
      </c>
      <c r="Z744" s="3" t="str">
        <f>IF(Line[Asset Group]="","",VLOOKUP(Line[Purpose],f_g_function,2,FALSE))</f>
        <v/>
      </c>
      <c r="AA744" s="3" t="str">
        <f>IF(Line[Asset Group]="","",VLOOKUP(Line[Post Material],material_master,2,FALSE))</f>
        <v/>
      </c>
      <c r="AB744" s="3" t="str">
        <f>IF(Line[Pipe Diameter mm]="","",Line[Pipe Diameter mm])</f>
        <v/>
      </c>
      <c r="AC744" s="3" t="str">
        <f>IF(Line[Asset Group]="","",VLOOKUP(Line[Pipe Material],irrigation_pipe_material,2,FALSE))</f>
        <v/>
      </c>
      <c r="AD744" s="3" t="str">
        <f>IF(Line[Asset Group]="","",VLOOKUP(Line[System],irrigation_system,2,FALSE))</f>
        <v/>
      </c>
      <c r="AE744" s="3" t="str">
        <f>IF(Line[Asset Group]="","",VLOOKUP(Line[Status],irrigation_status,2,FALSE))</f>
        <v/>
      </c>
      <c r="AF744" s="3" t="str">
        <f>IF(Line[Asset Group]="","",VLOOKUP(Line[Surface],subdom_master_gdb,2,FALSE))</f>
        <v/>
      </c>
      <c r="AG744" s="3" t="str">
        <f>IF(Line[Surface Layer Depth mm]="","",Line[Surface Layer Depth mm])</f>
        <v/>
      </c>
      <c r="AH744" s="3" t="str">
        <f>IF(Line[Av Width m]="","",Line[Av Width m])</f>
        <v/>
      </c>
      <c r="AI744" s="3" t="str">
        <f>IF(Line[Asset Group]="","",VLOOKUP(Line[Cycle],yes_no,2,FALSE))</f>
        <v/>
      </c>
      <c r="AJ744" s="3" t="str">
        <f>IF(Line[Asset Group]="","",VLOOKUP(Line[Species],hedge_species,2,FALSE))</f>
        <v/>
      </c>
    </row>
    <row r="745" spans="1:36" s="3" customFormat="1" x14ac:dyDescent="0.2">
      <c r="A745" s="3" t="str">
        <f>IF(Line[DWG File Name]="","",Line[DWG File Name])</f>
        <v/>
      </c>
      <c r="B745" s="3" t="str">
        <f>IF(Line[DWG Layer Name]="","",Line[DWG Layer Name])</f>
        <v/>
      </c>
      <c r="C745" s="3" t="str">
        <f>IF(Line[DWG Handle]="","",Line[DWG Handle])</f>
        <v/>
      </c>
      <c r="D745" s="58" t="str">
        <f>IF(Line[Approx Centroid X]="","",Line[Approx Centroid X])</f>
        <v/>
      </c>
      <c r="E745" s="58" t="str">
        <f>IF(Line[Approx Centroid Y]="","",Line[Approx Centroid Y])</f>
        <v/>
      </c>
      <c r="F745" s="3" t="str">
        <f>IF(Line[Replacement Asset]="","",Line[Replacement Asset])</f>
        <v/>
      </c>
      <c r="G745" s="3" t="str">
        <f>IF(Line[Asset ID]="","",UPPER(Line[Asset ID]))</f>
        <v/>
      </c>
      <c r="H745" s="3" t="str">
        <f>IF(Line[Asset Group]="","",VLOOKUP(Line[Asset Group],asset_grp_line,4,FALSE))</f>
        <v/>
      </c>
      <c r="I745" s="3" t="str">
        <f>IF(Line[Asset Group]="","",VLOOKUP(Line[Asset Group],asset_grp_line,2,FALSE))</f>
        <v/>
      </c>
      <c r="J745" s="3" t="str">
        <f>IF(Line[Asset Group]="","",VLOOKUP(Line[Asset Group],asset_grp_line,3,FALSE))</f>
        <v/>
      </c>
      <c r="K745" s="3" t="str">
        <f>IF(Line[Asset Group]="","",VLOOKUP(Line[Asset Type],type_master_list,2,FALSE))</f>
        <v/>
      </c>
      <c r="L745" s="3" t="str">
        <f>IF(Line[Asset Name]="","",PROPER(Line[Asset Name]))</f>
        <v/>
      </c>
      <c r="M745" s="11" t="str">
        <f>IF(Line[Install Date]="","",(Line[Install Date]))</f>
        <v/>
      </c>
      <c r="N745" s="3" t="str">
        <f>IF(Line[Note]="","",PROPER(Line[Note]))</f>
        <v/>
      </c>
      <c r="O745" s="3" t="str">
        <f>IF(Line[Resource Consent Number]="","",UPPER(Line[Resource Consent Number]))</f>
        <v/>
      </c>
      <c r="P745" s="53" t="str">
        <f>IF(Line[Asset Unit Cost]="","",Line[Asset Unit Cost])</f>
        <v/>
      </c>
      <c r="Q745" s="3" t="str">
        <f>IF(Line[Added By]="","",UPPER(Line[Added By]))</f>
        <v/>
      </c>
      <c r="R745" s="11" t="str">
        <f>IF(Line[Added Date]="","",(Line[Added Date]))</f>
        <v/>
      </c>
      <c r="S745" s="3" t="str">
        <f>IF(Line[Z COORD]="","",PROPER(Line[Z COORD]))</f>
        <v/>
      </c>
      <c r="T745" s="3" t="str">
        <f>IF(Line[Asset Description]="","",PROPER(Line[Asset Description]))</f>
        <v/>
      </c>
      <c r="U745" s="3" t="str">
        <f>IF(Line[Asset Group]="","",VLOOKUP(Line[Wall SubType],subdom_master_gdb,2,FALSE))</f>
        <v/>
      </c>
      <c r="V745" s="3" t="str">
        <f>IF(Line[Asset Group]="","",VLOOKUP(Line[Material],material_master,2,FALSE))</f>
        <v/>
      </c>
      <c r="W745" s="3" t="str">
        <f>IF(Line[Height m]="","",Line[Height m])</f>
        <v/>
      </c>
      <c r="X745" s="3" t="str">
        <f>IF(Line[Length m]="","",Line[Length m])</f>
        <v/>
      </c>
      <c r="Y745" s="3" t="str">
        <f>IF(Line[Width m]="","",Line[Width m])</f>
        <v/>
      </c>
      <c r="Z745" s="3" t="str">
        <f>IF(Line[Asset Group]="","",VLOOKUP(Line[Purpose],f_g_function,2,FALSE))</f>
        <v/>
      </c>
      <c r="AA745" s="3" t="str">
        <f>IF(Line[Asset Group]="","",VLOOKUP(Line[Post Material],material_master,2,FALSE))</f>
        <v/>
      </c>
      <c r="AB745" s="3" t="str">
        <f>IF(Line[Pipe Diameter mm]="","",Line[Pipe Diameter mm])</f>
        <v/>
      </c>
      <c r="AC745" s="3" t="str">
        <f>IF(Line[Asset Group]="","",VLOOKUP(Line[Pipe Material],irrigation_pipe_material,2,FALSE))</f>
        <v/>
      </c>
      <c r="AD745" s="3" t="str">
        <f>IF(Line[Asset Group]="","",VLOOKUP(Line[System],irrigation_system,2,FALSE))</f>
        <v/>
      </c>
      <c r="AE745" s="3" t="str">
        <f>IF(Line[Asset Group]="","",VLOOKUP(Line[Status],irrigation_status,2,FALSE))</f>
        <v/>
      </c>
      <c r="AF745" s="3" t="str">
        <f>IF(Line[Asset Group]="","",VLOOKUP(Line[Surface],subdom_master_gdb,2,FALSE))</f>
        <v/>
      </c>
      <c r="AG745" s="3" t="str">
        <f>IF(Line[Surface Layer Depth mm]="","",Line[Surface Layer Depth mm])</f>
        <v/>
      </c>
      <c r="AH745" s="3" t="str">
        <f>IF(Line[Av Width m]="","",Line[Av Width m])</f>
        <v/>
      </c>
      <c r="AI745" s="3" t="str">
        <f>IF(Line[Asset Group]="","",VLOOKUP(Line[Cycle],yes_no,2,FALSE))</f>
        <v/>
      </c>
      <c r="AJ745" s="3" t="str">
        <f>IF(Line[Asset Group]="","",VLOOKUP(Line[Species],hedge_species,2,FALSE))</f>
        <v/>
      </c>
    </row>
    <row r="746" spans="1:36" s="3" customFormat="1" x14ac:dyDescent="0.2">
      <c r="A746" s="3" t="str">
        <f>IF(Line[DWG File Name]="","",Line[DWG File Name])</f>
        <v/>
      </c>
      <c r="B746" s="3" t="str">
        <f>IF(Line[DWG Layer Name]="","",Line[DWG Layer Name])</f>
        <v/>
      </c>
      <c r="C746" s="3" t="str">
        <f>IF(Line[DWG Handle]="","",Line[DWG Handle])</f>
        <v/>
      </c>
      <c r="D746" s="58" t="str">
        <f>IF(Line[Approx Centroid X]="","",Line[Approx Centroid X])</f>
        <v/>
      </c>
      <c r="E746" s="58" t="str">
        <f>IF(Line[Approx Centroid Y]="","",Line[Approx Centroid Y])</f>
        <v/>
      </c>
      <c r="F746" s="3" t="str">
        <f>IF(Line[Replacement Asset]="","",Line[Replacement Asset])</f>
        <v/>
      </c>
      <c r="G746" s="3" t="str">
        <f>IF(Line[Asset ID]="","",UPPER(Line[Asset ID]))</f>
        <v/>
      </c>
      <c r="H746" s="3" t="str">
        <f>IF(Line[Asset Group]="","",VLOOKUP(Line[Asset Group],asset_grp_line,4,FALSE))</f>
        <v/>
      </c>
      <c r="I746" s="3" t="str">
        <f>IF(Line[Asset Group]="","",VLOOKUP(Line[Asset Group],asset_grp_line,2,FALSE))</f>
        <v/>
      </c>
      <c r="J746" s="3" t="str">
        <f>IF(Line[Asset Group]="","",VLOOKUP(Line[Asset Group],asset_grp_line,3,FALSE))</f>
        <v/>
      </c>
      <c r="K746" s="3" t="str">
        <f>IF(Line[Asset Group]="","",VLOOKUP(Line[Asset Type],type_master_list,2,FALSE))</f>
        <v/>
      </c>
      <c r="L746" s="3" t="str">
        <f>IF(Line[Asset Name]="","",PROPER(Line[Asset Name]))</f>
        <v/>
      </c>
      <c r="M746" s="11" t="str">
        <f>IF(Line[Install Date]="","",(Line[Install Date]))</f>
        <v/>
      </c>
      <c r="N746" s="3" t="str">
        <f>IF(Line[Note]="","",PROPER(Line[Note]))</f>
        <v/>
      </c>
      <c r="O746" s="3" t="str">
        <f>IF(Line[Resource Consent Number]="","",UPPER(Line[Resource Consent Number]))</f>
        <v/>
      </c>
      <c r="P746" s="53" t="str">
        <f>IF(Line[Asset Unit Cost]="","",Line[Asset Unit Cost])</f>
        <v/>
      </c>
      <c r="Q746" s="3" t="str">
        <f>IF(Line[Added By]="","",UPPER(Line[Added By]))</f>
        <v/>
      </c>
      <c r="R746" s="11" t="str">
        <f>IF(Line[Added Date]="","",(Line[Added Date]))</f>
        <v/>
      </c>
      <c r="S746" s="3" t="str">
        <f>IF(Line[Z COORD]="","",PROPER(Line[Z COORD]))</f>
        <v/>
      </c>
      <c r="T746" s="3" t="str">
        <f>IF(Line[Asset Description]="","",PROPER(Line[Asset Description]))</f>
        <v/>
      </c>
      <c r="U746" s="3" t="str">
        <f>IF(Line[Asset Group]="","",VLOOKUP(Line[Wall SubType],subdom_master_gdb,2,FALSE))</f>
        <v/>
      </c>
      <c r="V746" s="3" t="str">
        <f>IF(Line[Asset Group]="","",VLOOKUP(Line[Material],material_master,2,FALSE))</f>
        <v/>
      </c>
      <c r="W746" s="3" t="str">
        <f>IF(Line[Height m]="","",Line[Height m])</f>
        <v/>
      </c>
      <c r="X746" s="3" t="str">
        <f>IF(Line[Length m]="","",Line[Length m])</f>
        <v/>
      </c>
      <c r="Y746" s="3" t="str">
        <f>IF(Line[Width m]="","",Line[Width m])</f>
        <v/>
      </c>
      <c r="Z746" s="3" t="str">
        <f>IF(Line[Asset Group]="","",VLOOKUP(Line[Purpose],f_g_function,2,FALSE))</f>
        <v/>
      </c>
      <c r="AA746" s="3" t="str">
        <f>IF(Line[Asset Group]="","",VLOOKUP(Line[Post Material],material_master,2,FALSE))</f>
        <v/>
      </c>
      <c r="AB746" s="3" t="str">
        <f>IF(Line[Pipe Diameter mm]="","",Line[Pipe Diameter mm])</f>
        <v/>
      </c>
      <c r="AC746" s="3" t="str">
        <f>IF(Line[Asset Group]="","",VLOOKUP(Line[Pipe Material],irrigation_pipe_material,2,FALSE))</f>
        <v/>
      </c>
      <c r="AD746" s="3" t="str">
        <f>IF(Line[Asset Group]="","",VLOOKUP(Line[System],irrigation_system,2,FALSE))</f>
        <v/>
      </c>
      <c r="AE746" s="3" t="str">
        <f>IF(Line[Asset Group]="","",VLOOKUP(Line[Status],irrigation_status,2,FALSE))</f>
        <v/>
      </c>
      <c r="AF746" s="3" t="str">
        <f>IF(Line[Asset Group]="","",VLOOKUP(Line[Surface],subdom_master_gdb,2,FALSE))</f>
        <v/>
      </c>
      <c r="AG746" s="3" t="str">
        <f>IF(Line[Surface Layer Depth mm]="","",Line[Surface Layer Depth mm])</f>
        <v/>
      </c>
      <c r="AH746" s="3" t="str">
        <f>IF(Line[Av Width m]="","",Line[Av Width m])</f>
        <v/>
      </c>
      <c r="AI746" s="3" t="str">
        <f>IF(Line[Asset Group]="","",VLOOKUP(Line[Cycle],yes_no,2,FALSE))</f>
        <v/>
      </c>
      <c r="AJ746" s="3" t="str">
        <f>IF(Line[Asset Group]="","",VLOOKUP(Line[Species],hedge_species,2,FALSE))</f>
        <v/>
      </c>
    </row>
    <row r="747" spans="1:36" s="3" customFormat="1" x14ac:dyDescent="0.2">
      <c r="A747" s="3" t="str">
        <f>IF(Line[DWG File Name]="","",Line[DWG File Name])</f>
        <v/>
      </c>
      <c r="B747" s="3" t="str">
        <f>IF(Line[DWG Layer Name]="","",Line[DWG Layer Name])</f>
        <v/>
      </c>
      <c r="C747" s="3" t="str">
        <f>IF(Line[DWG Handle]="","",Line[DWG Handle])</f>
        <v/>
      </c>
      <c r="D747" s="58" t="str">
        <f>IF(Line[Approx Centroid X]="","",Line[Approx Centroid X])</f>
        <v/>
      </c>
      <c r="E747" s="58" t="str">
        <f>IF(Line[Approx Centroid Y]="","",Line[Approx Centroid Y])</f>
        <v/>
      </c>
      <c r="F747" s="3" t="str">
        <f>IF(Line[Replacement Asset]="","",Line[Replacement Asset])</f>
        <v/>
      </c>
      <c r="G747" s="3" t="str">
        <f>IF(Line[Asset ID]="","",UPPER(Line[Asset ID]))</f>
        <v/>
      </c>
      <c r="H747" s="3" t="str">
        <f>IF(Line[Asset Group]="","",VLOOKUP(Line[Asset Group],asset_grp_line,4,FALSE))</f>
        <v/>
      </c>
      <c r="I747" s="3" t="str">
        <f>IF(Line[Asset Group]="","",VLOOKUP(Line[Asset Group],asset_grp_line,2,FALSE))</f>
        <v/>
      </c>
      <c r="J747" s="3" t="str">
        <f>IF(Line[Asset Group]="","",VLOOKUP(Line[Asset Group],asset_grp_line,3,FALSE))</f>
        <v/>
      </c>
      <c r="K747" s="3" t="str">
        <f>IF(Line[Asset Group]="","",VLOOKUP(Line[Asset Type],type_master_list,2,FALSE))</f>
        <v/>
      </c>
      <c r="L747" s="3" t="str">
        <f>IF(Line[Asset Name]="","",PROPER(Line[Asset Name]))</f>
        <v/>
      </c>
      <c r="M747" s="11" t="str">
        <f>IF(Line[Install Date]="","",(Line[Install Date]))</f>
        <v/>
      </c>
      <c r="N747" s="3" t="str">
        <f>IF(Line[Note]="","",PROPER(Line[Note]))</f>
        <v/>
      </c>
      <c r="O747" s="3" t="str">
        <f>IF(Line[Resource Consent Number]="","",UPPER(Line[Resource Consent Number]))</f>
        <v/>
      </c>
      <c r="P747" s="53" t="str">
        <f>IF(Line[Asset Unit Cost]="","",Line[Asset Unit Cost])</f>
        <v/>
      </c>
      <c r="Q747" s="3" t="str">
        <f>IF(Line[Added By]="","",UPPER(Line[Added By]))</f>
        <v/>
      </c>
      <c r="R747" s="11" t="str">
        <f>IF(Line[Added Date]="","",(Line[Added Date]))</f>
        <v/>
      </c>
      <c r="S747" s="3" t="str">
        <f>IF(Line[Z COORD]="","",PROPER(Line[Z COORD]))</f>
        <v/>
      </c>
      <c r="T747" s="3" t="str">
        <f>IF(Line[Asset Description]="","",PROPER(Line[Asset Description]))</f>
        <v/>
      </c>
      <c r="U747" s="3" t="str">
        <f>IF(Line[Asset Group]="","",VLOOKUP(Line[Wall SubType],subdom_master_gdb,2,FALSE))</f>
        <v/>
      </c>
      <c r="V747" s="3" t="str">
        <f>IF(Line[Asset Group]="","",VLOOKUP(Line[Material],material_master,2,FALSE))</f>
        <v/>
      </c>
      <c r="W747" s="3" t="str">
        <f>IF(Line[Height m]="","",Line[Height m])</f>
        <v/>
      </c>
      <c r="X747" s="3" t="str">
        <f>IF(Line[Length m]="","",Line[Length m])</f>
        <v/>
      </c>
      <c r="Y747" s="3" t="str">
        <f>IF(Line[Width m]="","",Line[Width m])</f>
        <v/>
      </c>
      <c r="Z747" s="3" t="str">
        <f>IF(Line[Asset Group]="","",VLOOKUP(Line[Purpose],f_g_function,2,FALSE))</f>
        <v/>
      </c>
      <c r="AA747" s="3" t="str">
        <f>IF(Line[Asset Group]="","",VLOOKUP(Line[Post Material],material_master,2,FALSE))</f>
        <v/>
      </c>
      <c r="AB747" s="3" t="str">
        <f>IF(Line[Pipe Diameter mm]="","",Line[Pipe Diameter mm])</f>
        <v/>
      </c>
      <c r="AC747" s="3" t="str">
        <f>IF(Line[Asset Group]="","",VLOOKUP(Line[Pipe Material],irrigation_pipe_material,2,FALSE))</f>
        <v/>
      </c>
      <c r="AD747" s="3" t="str">
        <f>IF(Line[Asset Group]="","",VLOOKUP(Line[System],irrigation_system,2,FALSE))</f>
        <v/>
      </c>
      <c r="AE747" s="3" t="str">
        <f>IF(Line[Asset Group]="","",VLOOKUP(Line[Status],irrigation_status,2,FALSE))</f>
        <v/>
      </c>
      <c r="AF747" s="3" t="str">
        <f>IF(Line[Asset Group]="","",VLOOKUP(Line[Surface],subdom_master_gdb,2,FALSE))</f>
        <v/>
      </c>
      <c r="AG747" s="3" t="str">
        <f>IF(Line[Surface Layer Depth mm]="","",Line[Surface Layer Depth mm])</f>
        <v/>
      </c>
      <c r="AH747" s="3" t="str">
        <f>IF(Line[Av Width m]="","",Line[Av Width m])</f>
        <v/>
      </c>
      <c r="AI747" s="3" t="str">
        <f>IF(Line[Asset Group]="","",VLOOKUP(Line[Cycle],yes_no,2,FALSE))</f>
        <v/>
      </c>
      <c r="AJ747" s="3" t="str">
        <f>IF(Line[Asset Group]="","",VLOOKUP(Line[Species],hedge_species,2,FALSE))</f>
        <v/>
      </c>
    </row>
    <row r="748" spans="1:36" s="3" customFormat="1" x14ac:dyDescent="0.2">
      <c r="A748" s="3" t="str">
        <f>IF(Line[DWG File Name]="","",Line[DWG File Name])</f>
        <v/>
      </c>
      <c r="B748" s="3" t="str">
        <f>IF(Line[DWG Layer Name]="","",Line[DWG Layer Name])</f>
        <v/>
      </c>
      <c r="C748" s="3" t="str">
        <f>IF(Line[DWG Handle]="","",Line[DWG Handle])</f>
        <v/>
      </c>
      <c r="D748" s="58" t="str">
        <f>IF(Line[Approx Centroid X]="","",Line[Approx Centroid X])</f>
        <v/>
      </c>
      <c r="E748" s="58" t="str">
        <f>IF(Line[Approx Centroid Y]="","",Line[Approx Centroid Y])</f>
        <v/>
      </c>
      <c r="F748" s="3" t="str">
        <f>IF(Line[Replacement Asset]="","",Line[Replacement Asset])</f>
        <v/>
      </c>
      <c r="G748" s="3" t="str">
        <f>IF(Line[Asset ID]="","",UPPER(Line[Asset ID]))</f>
        <v/>
      </c>
      <c r="H748" s="3" t="str">
        <f>IF(Line[Asset Group]="","",VLOOKUP(Line[Asset Group],asset_grp_line,4,FALSE))</f>
        <v/>
      </c>
      <c r="I748" s="3" t="str">
        <f>IF(Line[Asset Group]="","",VLOOKUP(Line[Asset Group],asset_grp_line,2,FALSE))</f>
        <v/>
      </c>
      <c r="J748" s="3" t="str">
        <f>IF(Line[Asset Group]="","",VLOOKUP(Line[Asset Group],asset_grp_line,3,FALSE))</f>
        <v/>
      </c>
      <c r="K748" s="3" t="str">
        <f>IF(Line[Asset Group]="","",VLOOKUP(Line[Asset Type],type_master_list,2,FALSE))</f>
        <v/>
      </c>
      <c r="L748" s="3" t="str">
        <f>IF(Line[Asset Name]="","",PROPER(Line[Asset Name]))</f>
        <v/>
      </c>
      <c r="M748" s="11" t="str">
        <f>IF(Line[Install Date]="","",(Line[Install Date]))</f>
        <v/>
      </c>
      <c r="N748" s="3" t="str">
        <f>IF(Line[Note]="","",PROPER(Line[Note]))</f>
        <v/>
      </c>
      <c r="O748" s="3" t="str">
        <f>IF(Line[Resource Consent Number]="","",UPPER(Line[Resource Consent Number]))</f>
        <v/>
      </c>
      <c r="P748" s="53" t="str">
        <f>IF(Line[Asset Unit Cost]="","",Line[Asset Unit Cost])</f>
        <v/>
      </c>
      <c r="Q748" s="3" t="str">
        <f>IF(Line[Added By]="","",UPPER(Line[Added By]))</f>
        <v/>
      </c>
      <c r="R748" s="11" t="str">
        <f>IF(Line[Added Date]="","",(Line[Added Date]))</f>
        <v/>
      </c>
      <c r="S748" s="3" t="str">
        <f>IF(Line[Z COORD]="","",PROPER(Line[Z COORD]))</f>
        <v/>
      </c>
      <c r="T748" s="3" t="str">
        <f>IF(Line[Asset Description]="","",PROPER(Line[Asset Description]))</f>
        <v/>
      </c>
      <c r="U748" s="3" t="str">
        <f>IF(Line[Asset Group]="","",VLOOKUP(Line[Wall SubType],subdom_master_gdb,2,FALSE))</f>
        <v/>
      </c>
      <c r="V748" s="3" t="str">
        <f>IF(Line[Asset Group]="","",VLOOKUP(Line[Material],material_master,2,FALSE))</f>
        <v/>
      </c>
      <c r="W748" s="3" t="str">
        <f>IF(Line[Height m]="","",Line[Height m])</f>
        <v/>
      </c>
      <c r="X748" s="3" t="str">
        <f>IF(Line[Length m]="","",Line[Length m])</f>
        <v/>
      </c>
      <c r="Y748" s="3" t="str">
        <f>IF(Line[Width m]="","",Line[Width m])</f>
        <v/>
      </c>
      <c r="Z748" s="3" t="str">
        <f>IF(Line[Asset Group]="","",VLOOKUP(Line[Purpose],f_g_function,2,FALSE))</f>
        <v/>
      </c>
      <c r="AA748" s="3" t="str">
        <f>IF(Line[Asset Group]="","",VLOOKUP(Line[Post Material],material_master,2,FALSE))</f>
        <v/>
      </c>
      <c r="AB748" s="3" t="str">
        <f>IF(Line[Pipe Diameter mm]="","",Line[Pipe Diameter mm])</f>
        <v/>
      </c>
      <c r="AC748" s="3" t="str">
        <f>IF(Line[Asset Group]="","",VLOOKUP(Line[Pipe Material],irrigation_pipe_material,2,FALSE))</f>
        <v/>
      </c>
      <c r="AD748" s="3" t="str">
        <f>IF(Line[Asset Group]="","",VLOOKUP(Line[System],irrigation_system,2,FALSE))</f>
        <v/>
      </c>
      <c r="AE748" s="3" t="str">
        <f>IF(Line[Asset Group]="","",VLOOKUP(Line[Status],irrigation_status,2,FALSE))</f>
        <v/>
      </c>
      <c r="AF748" s="3" t="str">
        <f>IF(Line[Asset Group]="","",VLOOKUP(Line[Surface],subdom_master_gdb,2,FALSE))</f>
        <v/>
      </c>
      <c r="AG748" s="3" t="str">
        <f>IF(Line[Surface Layer Depth mm]="","",Line[Surface Layer Depth mm])</f>
        <v/>
      </c>
      <c r="AH748" s="3" t="str">
        <f>IF(Line[Av Width m]="","",Line[Av Width m])</f>
        <v/>
      </c>
      <c r="AI748" s="3" t="str">
        <f>IF(Line[Asset Group]="","",VLOOKUP(Line[Cycle],yes_no,2,FALSE))</f>
        <v/>
      </c>
      <c r="AJ748" s="3" t="str">
        <f>IF(Line[Asset Group]="","",VLOOKUP(Line[Species],hedge_species,2,FALSE))</f>
        <v/>
      </c>
    </row>
    <row r="749" spans="1:36" s="3" customFormat="1" x14ac:dyDescent="0.2">
      <c r="A749" s="3" t="str">
        <f>IF(Line[DWG File Name]="","",Line[DWG File Name])</f>
        <v/>
      </c>
      <c r="B749" s="3" t="str">
        <f>IF(Line[DWG Layer Name]="","",Line[DWG Layer Name])</f>
        <v/>
      </c>
      <c r="C749" s="3" t="str">
        <f>IF(Line[DWG Handle]="","",Line[DWG Handle])</f>
        <v/>
      </c>
      <c r="D749" s="58" t="str">
        <f>IF(Line[Approx Centroid X]="","",Line[Approx Centroid X])</f>
        <v/>
      </c>
      <c r="E749" s="58" t="str">
        <f>IF(Line[Approx Centroid Y]="","",Line[Approx Centroid Y])</f>
        <v/>
      </c>
      <c r="F749" s="3" t="str">
        <f>IF(Line[Replacement Asset]="","",Line[Replacement Asset])</f>
        <v/>
      </c>
      <c r="G749" s="3" t="str">
        <f>IF(Line[Asset ID]="","",UPPER(Line[Asset ID]))</f>
        <v/>
      </c>
      <c r="H749" s="3" t="str">
        <f>IF(Line[Asset Group]="","",VLOOKUP(Line[Asset Group],asset_grp_line,4,FALSE))</f>
        <v/>
      </c>
      <c r="I749" s="3" t="str">
        <f>IF(Line[Asset Group]="","",VLOOKUP(Line[Asset Group],asset_grp_line,2,FALSE))</f>
        <v/>
      </c>
      <c r="J749" s="3" t="str">
        <f>IF(Line[Asset Group]="","",VLOOKUP(Line[Asset Group],asset_grp_line,3,FALSE))</f>
        <v/>
      </c>
      <c r="K749" s="3" t="str">
        <f>IF(Line[Asset Group]="","",VLOOKUP(Line[Asset Type],type_master_list,2,FALSE))</f>
        <v/>
      </c>
      <c r="L749" s="3" t="str">
        <f>IF(Line[Asset Name]="","",PROPER(Line[Asset Name]))</f>
        <v/>
      </c>
      <c r="M749" s="11" t="str">
        <f>IF(Line[Install Date]="","",(Line[Install Date]))</f>
        <v/>
      </c>
      <c r="N749" s="3" t="str">
        <f>IF(Line[Note]="","",PROPER(Line[Note]))</f>
        <v/>
      </c>
      <c r="O749" s="3" t="str">
        <f>IF(Line[Resource Consent Number]="","",UPPER(Line[Resource Consent Number]))</f>
        <v/>
      </c>
      <c r="P749" s="53" t="str">
        <f>IF(Line[Asset Unit Cost]="","",Line[Asset Unit Cost])</f>
        <v/>
      </c>
      <c r="Q749" s="3" t="str">
        <f>IF(Line[Added By]="","",UPPER(Line[Added By]))</f>
        <v/>
      </c>
      <c r="R749" s="11" t="str">
        <f>IF(Line[Added Date]="","",(Line[Added Date]))</f>
        <v/>
      </c>
      <c r="S749" s="3" t="str">
        <f>IF(Line[Z COORD]="","",PROPER(Line[Z COORD]))</f>
        <v/>
      </c>
      <c r="T749" s="3" t="str">
        <f>IF(Line[Asset Description]="","",PROPER(Line[Asset Description]))</f>
        <v/>
      </c>
      <c r="U749" s="3" t="str">
        <f>IF(Line[Asset Group]="","",VLOOKUP(Line[Wall SubType],subdom_master_gdb,2,FALSE))</f>
        <v/>
      </c>
      <c r="V749" s="3" t="str">
        <f>IF(Line[Asset Group]="","",VLOOKUP(Line[Material],material_master,2,FALSE))</f>
        <v/>
      </c>
      <c r="W749" s="3" t="str">
        <f>IF(Line[Height m]="","",Line[Height m])</f>
        <v/>
      </c>
      <c r="X749" s="3" t="str">
        <f>IF(Line[Length m]="","",Line[Length m])</f>
        <v/>
      </c>
      <c r="Y749" s="3" t="str">
        <f>IF(Line[Width m]="","",Line[Width m])</f>
        <v/>
      </c>
      <c r="Z749" s="3" t="str">
        <f>IF(Line[Asset Group]="","",VLOOKUP(Line[Purpose],f_g_function,2,FALSE))</f>
        <v/>
      </c>
      <c r="AA749" s="3" t="str">
        <f>IF(Line[Asset Group]="","",VLOOKUP(Line[Post Material],material_master,2,FALSE))</f>
        <v/>
      </c>
      <c r="AB749" s="3" t="str">
        <f>IF(Line[Pipe Diameter mm]="","",Line[Pipe Diameter mm])</f>
        <v/>
      </c>
      <c r="AC749" s="3" t="str">
        <f>IF(Line[Asset Group]="","",VLOOKUP(Line[Pipe Material],irrigation_pipe_material,2,FALSE))</f>
        <v/>
      </c>
      <c r="AD749" s="3" t="str">
        <f>IF(Line[Asset Group]="","",VLOOKUP(Line[System],irrigation_system,2,FALSE))</f>
        <v/>
      </c>
      <c r="AE749" s="3" t="str">
        <f>IF(Line[Asset Group]="","",VLOOKUP(Line[Status],irrigation_status,2,FALSE))</f>
        <v/>
      </c>
      <c r="AF749" s="3" t="str">
        <f>IF(Line[Asset Group]="","",VLOOKUP(Line[Surface],subdom_master_gdb,2,FALSE))</f>
        <v/>
      </c>
      <c r="AG749" s="3" t="str">
        <f>IF(Line[Surface Layer Depth mm]="","",Line[Surface Layer Depth mm])</f>
        <v/>
      </c>
      <c r="AH749" s="3" t="str">
        <f>IF(Line[Av Width m]="","",Line[Av Width m])</f>
        <v/>
      </c>
      <c r="AI749" s="3" t="str">
        <f>IF(Line[Asset Group]="","",VLOOKUP(Line[Cycle],yes_no,2,FALSE))</f>
        <v/>
      </c>
      <c r="AJ749" s="3" t="str">
        <f>IF(Line[Asset Group]="","",VLOOKUP(Line[Species],hedge_species,2,FALSE))</f>
        <v/>
      </c>
    </row>
    <row r="750" spans="1:36" s="3" customFormat="1" x14ac:dyDescent="0.2">
      <c r="A750" s="3" t="str">
        <f>IF(Line[DWG File Name]="","",Line[DWG File Name])</f>
        <v/>
      </c>
      <c r="B750" s="3" t="str">
        <f>IF(Line[DWG Layer Name]="","",Line[DWG Layer Name])</f>
        <v/>
      </c>
      <c r="C750" s="3" t="str">
        <f>IF(Line[DWG Handle]="","",Line[DWG Handle])</f>
        <v/>
      </c>
      <c r="D750" s="58" t="str">
        <f>IF(Line[Approx Centroid X]="","",Line[Approx Centroid X])</f>
        <v/>
      </c>
      <c r="E750" s="58" t="str">
        <f>IF(Line[Approx Centroid Y]="","",Line[Approx Centroid Y])</f>
        <v/>
      </c>
      <c r="F750" s="3" t="str">
        <f>IF(Line[Replacement Asset]="","",Line[Replacement Asset])</f>
        <v/>
      </c>
      <c r="G750" s="3" t="str">
        <f>IF(Line[Asset ID]="","",UPPER(Line[Asset ID]))</f>
        <v/>
      </c>
      <c r="H750" s="3" t="str">
        <f>IF(Line[Asset Group]="","",VLOOKUP(Line[Asset Group],asset_grp_line,4,FALSE))</f>
        <v/>
      </c>
      <c r="I750" s="3" t="str">
        <f>IF(Line[Asset Group]="","",VLOOKUP(Line[Asset Group],asset_grp_line,2,FALSE))</f>
        <v/>
      </c>
      <c r="J750" s="3" t="str">
        <f>IF(Line[Asset Group]="","",VLOOKUP(Line[Asset Group],asset_grp_line,3,FALSE))</f>
        <v/>
      </c>
      <c r="K750" s="3" t="str">
        <f>IF(Line[Asset Group]="","",VLOOKUP(Line[Asset Type],type_master_list,2,FALSE))</f>
        <v/>
      </c>
      <c r="L750" s="3" t="str">
        <f>IF(Line[Asset Name]="","",PROPER(Line[Asset Name]))</f>
        <v/>
      </c>
      <c r="M750" s="11" t="str">
        <f>IF(Line[Install Date]="","",(Line[Install Date]))</f>
        <v/>
      </c>
      <c r="N750" s="3" t="str">
        <f>IF(Line[Note]="","",PROPER(Line[Note]))</f>
        <v/>
      </c>
      <c r="O750" s="3" t="str">
        <f>IF(Line[Resource Consent Number]="","",UPPER(Line[Resource Consent Number]))</f>
        <v/>
      </c>
      <c r="P750" s="53" t="str">
        <f>IF(Line[Asset Unit Cost]="","",Line[Asset Unit Cost])</f>
        <v/>
      </c>
      <c r="Q750" s="3" t="str">
        <f>IF(Line[Added By]="","",UPPER(Line[Added By]))</f>
        <v/>
      </c>
      <c r="R750" s="11" t="str">
        <f>IF(Line[Added Date]="","",(Line[Added Date]))</f>
        <v/>
      </c>
      <c r="S750" s="3" t="str">
        <f>IF(Line[Z COORD]="","",PROPER(Line[Z COORD]))</f>
        <v/>
      </c>
      <c r="T750" s="3" t="str">
        <f>IF(Line[Asset Description]="","",PROPER(Line[Asset Description]))</f>
        <v/>
      </c>
      <c r="U750" s="3" t="str">
        <f>IF(Line[Asset Group]="","",VLOOKUP(Line[Wall SubType],subdom_master_gdb,2,FALSE))</f>
        <v/>
      </c>
      <c r="V750" s="3" t="str">
        <f>IF(Line[Asset Group]="","",VLOOKUP(Line[Material],material_master,2,FALSE))</f>
        <v/>
      </c>
      <c r="W750" s="3" t="str">
        <f>IF(Line[Height m]="","",Line[Height m])</f>
        <v/>
      </c>
      <c r="X750" s="3" t="str">
        <f>IF(Line[Length m]="","",Line[Length m])</f>
        <v/>
      </c>
      <c r="Y750" s="3" t="str">
        <f>IF(Line[Width m]="","",Line[Width m])</f>
        <v/>
      </c>
      <c r="Z750" s="3" t="str">
        <f>IF(Line[Asset Group]="","",VLOOKUP(Line[Purpose],f_g_function,2,FALSE))</f>
        <v/>
      </c>
      <c r="AA750" s="3" t="str">
        <f>IF(Line[Asset Group]="","",VLOOKUP(Line[Post Material],material_master,2,FALSE))</f>
        <v/>
      </c>
      <c r="AB750" s="3" t="str">
        <f>IF(Line[Pipe Diameter mm]="","",Line[Pipe Diameter mm])</f>
        <v/>
      </c>
      <c r="AC750" s="3" t="str">
        <f>IF(Line[Asset Group]="","",VLOOKUP(Line[Pipe Material],irrigation_pipe_material,2,FALSE))</f>
        <v/>
      </c>
      <c r="AD750" s="3" t="str">
        <f>IF(Line[Asset Group]="","",VLOOKUP(Line[System],irrigation_system,2,FALSE))</f>
        <v/>
      </c>
      <c r="AE750" s="3" t="str">
        <f>IF(Line[Asset Group]="","",VLOOKUP(Line[Status],irrigation_status,2,FALSE))</f>
        <v/>
      </c>
      <c r="AF750" s="3" t="str">
        <f>IF(Line[Asset Group]="","",VLOOKUP(Line[Surface],subdom_master_gdb,2,FALSE))</f>
        <v/>
      </c>
      <c r="AG750" s="3" t="str">
        <f>IF(Line[Surface Layer Depth mm]="","",Line[Surface Layer Depth mm])</f>
        <v/>
      </c>
      <c r="AH750" s="3" t="str">
        <f>IF(Line[Av Width m]="","",Line[Av Width m])</f>
        <v/>
      </c>
      <c r="AI750" s="3" t="str">
        <f>IF(Line[Asset Group]="","",VLOOKUP(Line[Cycle],yes_no,2,FALSE))</f>
        <v/>
      </c>
      <c r="AJ750" s="3" t="str">
        <f>IF(Line[Asset Group]="","",VLOOKUP(Line[Species],hedge_species,2,FALSE))</f>
        <v/>
      </c>
    </row>
    <row r="751" spans="1:36" s="3" customFormat="1" x14ac:dyDescent="0.2">
      <c r="A751" s="3" t="str">
        <f>IF(Line[DWG File Name]="","",Line[DWG File Name])</f>
        <v/>
      </c>
      <c r="B751" s="3" t="str">
        <f>IF(Line[DWG Layer Name]="","",Line[DWG Layer Name])</f>
        <v/>
      </c>
      <c r="C751" s="3" t="str">
        <f>IF(Line[DWG Handle]="","",Line[DWG Handle])</f>
        <v/>
      </c>
      <c r="D751" s="58" t="str">
        <f>IF(Line[Approx Centroid X]="","",Line[Approx Centroid X])</f>
        <v/>
      </c>
      <c r="E751" s="58" t="str">
        <f>IF(Line[Approx Centroid Y]="","",Line[Approx Centroid Y])</f>
        <v/>
      </c>
      <c r="F751" s="3" t="str">
        <f>IF(Line[Replacement Asset]="","",Line[Replacement Asset])</f>
        <v/>
      </c>
      <c r="G751" s="3" t="str">
        <f>IF(Line[Asset ID]="","",UPPER(Line[Asset ID]))</f>
        <v/>
      </c>
      <c r="H751" s="3" t="str">
        <f>IF(Line[Asset Group]="","",VLOOKUP(Line[Asset Group],asset_grp_line,4,FALSE))</f>
        <v/>
      </c>
      <c r="I751" s="3" t="str">
        <f>IF(Line[Asset Group]="","",VLOOKUP(Line[Asset Group],asset_grp_line,2,FALSE))</f>
        <v/>
      </c>
      <c r="J751" s="3" t="str">
        <f>IF(Line[Asset Group]="","",VLOOKUP(Line[Asset Group],asset_grp_line,3,FALSE))</f>
        <v/>
      </c>
      <c r="K751" s="3" t="str">
        <f>IF(Line[Asset Group]="","",VLOOKUP(Line[Asset Type],type_master_list,2,FALSE))</f>
        <v/>
      </c>
      <c r="L751" s="3" t="str">
        <f>IF(Line[Asset Name]="","",PROPER(Line[Asset Name]))</f>
        <v/>
      </c>
      <c r="M751" s="11" t="str">
        <f>IF(Line[Install Date]="","",(Line[Install Date]))</f>
        <v/>
      </c>
      <c r="N751" s="3" t="str">
        <f>IF(Line[Note]="","",PROPER(Line[Note]))</f>
        <v/>
      </c>
      <c r="O751" s="3" t="str">
        <f>IF(Line[Resource Consent Number]="","",UPPER(Line[Resource Consent Number]))</f>
        <v/>
      </c>
      <c r="P751" s="53" t="str">
        <f>IF(Line[Asset Unit Cost]="","",Line[Asset Unit Cost])</f>
        <v/>
      </c>
      <c r="Q751" s="3" t="str">
        <f>IF(Line[Added By]="","",UPPER(Line[Added By]))</f>
        <v/>
      </c>
      <c r="R751" s="11" t="str">
        <f>IF(Line[Added Date]="","",(Line[Added Date]))</f>
        <v/>
      </c>
      <c r="S751" s="3" t="str">
        <f>IF(Line[Z COORD]="","",PROPER(Line[Z COORD]))</f>
        <v/>
      </c>
      <c r="T751" s="3" t="str">
        <f>IF(Line[Asset Description]="","",PROPER(Line[Asset Description]))</f>
        <v/>
      </c>
      <c r="U751" s="3" t="str">
        <f>IF(Line[Asset Group]="","",VLOOKUP(Line[Wall SubType],subdom_master_gdb,2,FALSE))</f>
        <v/>
      </c>
      <c r="V751" s="3" t="str">
        <f>IF(Line[Asset Group]="","",VLOOKUP(Line[Material],material_master,2,FALSE))</f>
        <v/>
      </c>
      <c r="W751" s="3" t="str">
        <f>IF(Line[Height m]="","",Line[Height m])</f>
        <v/>
      </c>
      <c r="X751" s="3" t="str">
        <f>IF(Line[Length m]="","",Line[Length m])</f>
        <v/>
      </c>
      <c r="Y751" s="3" t="str">
        <f>IF(Line[Width m]="","",Line[Width m])</f>
        <v/>
      </c>
      <c r="Z751" s="3" t="str">
        <f>IF(Line[Asset Group]="","",VLOOKUP(Line[Purpose],f_g_function,2,FALSE))</f>
        <v/>
      </c>
      <c r="AA751" s="3" t="str">
        <f>IF(Line[Asset Group]="","",VLOOKUP(Line[Post Material],material_master,2,FALSE))</f>
        <v/>
      </c>
      <c r="AB751" s="3" t="str">
        <f>IF(Line[Pipe Diameter mm]="","",Line[Pipe Diameter mm])</f>
        <v/>
      </c>
      <c r="AC751" s="3" t="str">
        <f>IF(Line[Asset Group]="","",VLOOKUP(Line[Pipe Material],irrigation_pipe_material,2,FALSE))</f>
        <v/>
      </c>
      <c r="AD751" s="3" t="str">
        <f>IF(Line[Asset Group]="","",VLOOKUP(Line[System],irrigation_system,2,FALSE))</f>
        <v/>
      </c>
      <c r="AE751" s="3" t="str">
        <f>IF(Line[Asset Group]="","",VLOOKUP(Line[Status],irrigation_status,2,FALSE))</f>
        <v/>
      </c>
      <c r="AF751" s="3" t="str">
        <f>IF(Line[Asset Group]="","",VLOOKUP(Line[Surface],subdom_master_gdb,2,FALSE))</f>
        <v/>
      </c>
      <c r="AG751" s="3" t="str">
        <f>IF(Line[Surface Layer Depth mm]="","",Line[Surface Layer Depth mm])</f>
        <v/>
      </c>
      <c r="AH751" s="3" t="str">
        <f>IF(Line[Av Width m]="","",Line[Av Width m])</f>
        <v/>
      </c>
      <c r="AI751" s="3" t="str">
        <f>IF(Line[Asset Group]="","",VLOOKUP(Line[Cycle],yes_no,2,FALSE))</f>
        <v/>
      </c>
      <c r="AJ751" s="3" t="str">
        <f>IF(Line[Asset Group]="","",VLOOKUP(Line[Species],hedge_species,2,FALSE))</f>
        <v/>
      </c>
    </row>
    <row r="752" spans="1:36" s="3" customFormat="1" x14ac:dyDescent="0.2">
      <c r="A752" s="3" t="str">
        <f>IF(Line[DWG File Name]="","",Line[DWG File Name])</f>
        <v/>
      </c>
      <c r="B752" s="3" t="str">
        <f>IF(Line[DWG Layer Name]="","",Line[DWG Layer Name])</f>
        <v/>
      </c>
      <c r="C752" s="3" t="str">
        <f>IF(Line[DWG Handle]="","",Line[DWG Handle])</f>
        <v/>
      </c>
      <c r="D752" s="58" t="str">
        <f>IF(Line[Approx Centroid X]="","",Line[Approx Centroid X])</f>
        <v/>
      </c>
      <c r="E752" s="58" t="str">
        <f>IF(Line[Approx Centroid Y]="","",Line[Approx Centroid Y])</f>
        <v/>
      </c>
      <c r="F752" s="3" t="str">
        <f>IF(Line[Replacement Asset]="","",Line[Replacement Asset])</f>
        <v/>
      </c>
      <c r="G752" s="3" t="str">
        <f>IF(Line[Asset ID]="","",UPPER(Line[Asset ID]))</f>
        <v/>
      </c>
      <c r="H752" s="3" t="str">
        <f>IF(Line[Asset Group]="","",VLOOKUP(Line[Asset Group],asset_grp_line,4,FALSE))</f>
        <v/>
      </c>
      <c r="I752" s="3" t="str">
        <f>IF(Line[Asset Group]="","",VLOOKUP(Line[Asset Group],asset_grp_line,2,FALSE))</f>
        <v/>
      </c>
      <c r="J752" s="3" t="str">
        <f>IF(Line[Asset Group]="","",VLOOKUP(Line[Asset Group],asset_grp_line,3,FALSE))</f>
        <v/>
      </c>
      <c r="K752" s="3" t="str">
        <f>IF(Line[Asset Group]="","",VLOOKUP(Line[Asset Type],type_master_list,2,FALSE))</f>
        <v/>
      </c>
      <c r="L752" s="3" t="str">
        <f>IF(Line[Asset Name]="","",PROPER(Line[Asset Name]))</f>
        <v/>
      </c>
      <c r="M752" s="11" t="str">
        <f>IF(Line[Install Date]="","",(Line[Install Date]))</f>
        <v/>
      </c>
      <c r="N752" s="3" t="str">
        <f>IF(Line[Note]="","",PROPER(Line[Note]))</f>
        <v/>
      </c>
      <c r="O752" s="3" t="str">
        <f>IF(Line[Resource Consent Number]="","",UPPER(Line[Resource Consent Number]))</f>
        <v/>
      </c>
      <c r="P752" s="53" t="str">
        <f>IF(Line[Asset Unit Cost]="","",Line[Asset Unit Cost])</f>
        <v/>
      </c>
      <c r="Q752" s="3" t="str">
        <f>IF(Line[Added By]="","",UPPER(Line[Added By]))</f>
        <v/>
      </c>
      <c r="R752" s="11" t="str">
        <f>IF(Line[Added Date]="","",(Line[Added Date]))</f>
        <v/>
      </c>
      <c r="S752" s="3" t="str">
        <f>IF(Line[Z COORD]="","",PROPER(Line[Z COORD]))</f>
        <v/>
      </c>
      <c r="T752" s="3" t="str">
        <f>IF(Line[Asset Description]="","",PROPER(Line[Asset Description]))</f>
        <v/>
      </c>
      <c r="U752" s="3" t="str">
        <f>IF(Line[Asset Group]="","",VLOOKUP(Line[Wall SubType],subdom_master_gdb,2,FALSE))</f>
        <v/>
      </c>
      <c r="V752" s="3" t="str">
        <f>IF(Line[Asset Group]="","",VLOOKUP(Line[Material],material_master,2,FALSE))</f>
        <v/>
      </c>
      <c r="W752" s="3" t="str">
        <f>IF(Line[Height m]="","",Line[Height m])</f>
        <v/>
      </c>
      <c r="X752" s="3" t="str">
        <f>IF(Line[Length m]="","",Line[Length m])</f>
        <v/>
      </c>
      <c r="Y752" s="3" t="str">
        <f>IF(Line[Width m]="","",Line[Width m])</f>
        <v/>
      </c>
      <c r="Z752" s="3" t="str">
        <f>IF(Line[Asset Group]="","",VLOOKUP(Line[Purpose],f_g_function,2,FALSE))</f>
        <v/>
      </c>
      <c r="AA752" s="3" t="str">
        <f>IF(Line[Asset Group]="","",VLOOKUP(Line[Post Material],material_master,2,FALSE))</f>
        <v/>
      </c>
      <c r="AB752" s="3" t="str">
        <f>IF(Line[Pipe Diameter mm]="","",Line[Pipe Diameter mm])</f>
        <v/>
      </c>
      <c r="AC752" s="3" t="str">
        <f>IF(Line[Asset Group]="","",VLOOKUP(Line[Pipe Material],irrigation_pipe_material,2,FALSE))</f>
        <v/>
      </c>
      <c r="AD752" s="3" t="str">
        <f>IF(Line[Asset Group]="","",VLOOKUP(Line[System],irrigation_system,2,FALSE))</f>
        <v/>
      </c>
      <c r="AE752" s="3" t="str">
        <f>IF(Line[Asset Group]="","",VLOOKUP(Line[Status],irrigation_status,2,FALSE))</f>
        <v/>
      </c>
      <c r="AF752" s="3" t="str">
        <f>IF(Line[Asset Group]="","",VLOOKUP(Line[Surface],subdom_master_gdb,2,FALSE))</f>
        <v/>
      </c>
      <c r="AG752" s="3" t="str">
        <f>IF(Line[Surface Layer Depth mm]="","",Line[Surface Layer Depth mm])</f>
        <v/>
      </c>
      <c r="AH752" s="3" t="str">
        <f>IF(Line[Av Width m]="","",Line[Av Width m])</f>
        <v/>
      </c>
      <c r="AI752" s="3" t="str">
        <f>IF(Line[Asset Group]="","",VLOOKUP(Line[Cycle],yes_no,2,FALSE))</f>
        <v/>
      </c>
      <c r="AJ752" s="3" t="str">
        <f>IF(Line[Asset Group]="","",VLOOKUP(Line[Species],hedge_species,2,FALSE))</f>
        <v/>
      </c>
    </row>
    <row r="753" spans="1:36" s="3" customFormat="1" x14ac:dyDescent="0.2">
      <c r="A753" s="3" t="str">
        <f>IF(Line[DWG File Name]="","",Line[DWG File Name])</f>
        <v/>
      </c>
      <c r="B753" s="3" t="str">
        <f>IF(Line[DWG Layer Name]="","",Line[DWG Layer Name])</f>
        <v/>
      </c>
      <c r="C753" s="3" t="str">
        <f>IF(Line[DWG Handle]="","",Line[DWG Handle])</f>
        <v/>
      </c>
      <c r="D753" s="58" t="str">
        <f>IF(Line[Approx Centroid X]="","",Line[Approx Centroid X])</f>
        <v/>
      </c>
      <c r="E753" s="58" t="str">
        <f>IF(Line[Approx Centroid Y]="","",Line[Approx Centroid Y])</f>
        <v/>
      </c>
      <c r="F753" s="3" t="str">
        <f>IF(Line[Replacement Asset]="","",Line[Replacement Asset])</f>
        <v/>
      </c>
      <c r="G753" s="3" t="str">
        <f>IF(Line[Asset ID]="","",UPPER(Line[Asset ID]))</f>
        <v/>
      </c>
      <c r="H753" s="3" t="str">
        <f>IF(Line[Asset Group]="","",VLOOKUP(Line[Asset Group],asset_grp_line,4,FALSE))</f>
        <v/>
      </c>
      <c r="I753" s="3" t="str">
        <f>IF(Line[Asset Group]="","",VLOOKUP(Line[Asset Group],asset_grp_line,2,FALSE))</f>
        <v/>
      </c>
      <c r="J753" s="3" t="str">
        <f>IF(Line[Asset Group]="","",VLOOKUP(Line[Asset Group],asset_grp_line,3,FALSE))</f>
        <v/>
      </c>
      <c r="K753" s="3" t="str">
        <f>IF(Line[Asset Group]="","",VLOOKUP(Line[Asset Type],type_master_list,2,FALSE))</f>
        <v/>
      </c>
      <c r="L753" s="3" t="str">
        <f>IF(Line[Asset Name]="","",PROPER(Line[Asset Name]))</f>
        <v/>
      </c>
      <c r="M753" s="11" t="str">
        <f>IF(Line[Install Date]="","",(Line[Install Date]))</f>
        <v/>
      </c>
      <c r="N753" s="3" t="str">
        <f>IF(Line[Note]="","",PROPER(Line[Note]))</f>
        <v/>
      </c>
      <c r="O753" s="3" t="str">
        <f>IF(Line[Resource Consent Number]="","",UPPER(Line[Resource Consent Number]))</f>
        <v/>
      </c>
      <c r="P753" s="53" t="str">
        <f>IF(Line[Asset Unit Cost]="","",Line[Asset Unit Cost])</f>
        <v/>
      </c>
      <c r="Q753" s="3" t="str">
        <f>IF(Line[Added By]="","",UPPER(Line[Added By]))</f>
        <v/>
      </c>
      <c r="R753" s="11" t="str">
        <f>IF(Line[Added Date]="","",(Line[Added Date]))</f>
        <v/>
      </c>
      <c r="S753" s="3" t="str">
        <f>IF(Line[Z COORD]="","",PROPER(Line[Z COORD]))</f>
        <v/>
      </c>
      <c r="T753" s="3" t="str">
        <f>IF(Line[Asset Description]="","",PROPER(Line[Asset Description]))</f>
        <v/>
      </c>
      <c r="U753" s="3" t="str">
        <f>IF(Line[Asset Group]="","",VLOOKUP(Line[Wall SubType],subdom_master_gdb,2,FALSE))</f>
        <v/>
      </c>
      <c r="V753" s="3" t="str">
        <f>IF(Line[Asset Group]="","",VLOOKUP(Line[Material],material_master,2,FALSE))</f>
        <v/>
      </c>
      <c r="W753" s="3" t="str">
        <f>IF(Line[Height m]="","",Line[Height m])</f>
        <v/>
      </c>
      <c r="X753" s="3" t="str">
        <f>IF(Line[Length m]="","",Line[Length m])</f>
        <v/>
      </c>
      <c r="Y753" s="3" t="str">
        <f>IF(Line[Width m]="","",Line[Width m])</f>
        <v/>
      </c>
      <c r="Z753" s="3" t="str">
        <f>IF(Line[Asset Group]="","",VLOOKUP(Line[Purpose],f_g_function,2,FALSE))</f>
        <v/>
      </c>
      <c r="AA753" s="3" t="str">
        <f>IF(Line[Asset Group]="","",VLOOKUP(Line[Post Material],material_master,2,FALSE))</f>
        <v/>
      </c>
      <c r="AB753" s="3" t="str">
        <f>IF(Line[Pipe Diameter mm]="","",Line[Pipe Diameter mm])</f>
        <v/>
      </c>
      <c r="AC753" s="3" t="str">
        <f>IF(Line[Asset Group]="","",VLOOKUP(Line[Pipe Material],irrigation_pipe_material,2,FALSE))</f>
        <v/>
      </c>
      <c r="AD753" s="3" t="str">
        <f>IF(Line[Asset Group]="","",VLOOKUP(Line[System],irrigation_system,2,FALSE))</f>
        <v/>
      </c>
      <c r="AE753" s="3" t="str">
        <f>IF(Line[Asset Group]="","",VLOOKUP(Line[Status],irrigation_status,2,FALSE))</f>
        <v/>
      </c>
      <c r="AF753" s="3" t="str">
        <f>IF(Line[Asset Group]="","",VLOOKUP(Line[Surface],subdom_master_gdb,2,FALSE))</f>
        <v/>
      </c>
      <c r="AG753" s="3" t="str">
        <f>IF(Line[Surface Layer Depth mm]="","",Line[Surface Layer Depth mm])</f>
        <v/>
      </c>
      <c r="AH753" s="3" t="str">
        <f>IF(Line[Av Width m]="","",Line[Av Width m])</f>
        <v/>
      </c>
      <c r="AI753" s="3" t="str">
        <f>IF(Line[Asset Group]="","",VLOOKUP(Line[Cycle],yes_no,2,FALSE))</f>
        <v/>
      </c>
      <c r="AJ753" s="3" t="str">
        <f>IF(Line[Asset Group]="","",VLOOKUP(Line[Species],hedge_species,2,FALSE))</f>
        <v/>
      </c>
    </row>
    <row r="754" spans="1:36" s="3" customFormat="1" x14ac:dyDescent="0.2">
      <c r="A754" s="3" t="str">
        <f>IF(Line[DWG File Name]="","",Line[DWG File Name])</f>
        <v/>
      </c>
      <c r="B754" s="3" t="str">
        <f>IF(Line[DWG Layer Name]="","",Line[DWG Layer Name])</f>
        <v/>
      </c>
      <c r="C754" s="3" t="str">
        <f>IF(Line[DWG Handle]="","",Line[DWG Handle])</f>
        <v/>
      </c>
      <c r="D754" s="58" t="str">
        <f>IF(Line[Approx Centroid X]="","",Line[Approx Centroid X])</f>
        <v/>
      </c>
      <c r="E754" s="58" t="str">
        <f>IF(Line[Approx Centroid Y]="","",Line[Approx Centroid Y])</f>
        <v/>
      </c>
      <c r="F754" s="3" t="str">
        <f>IF(Line[Replacement Asset]="","",Line[Replacement Asset])</f>
        <v/>
      </c>
      <c r="G754" s="3" t="str">
        <f>IF(Line[Asset ID]="","",UPPER(Line[Asset ID]))</f>
        <v/>
      </c>
      <c r="H754" s="3" t="str">
        <f>IF(Line[Asset Group]="","",VLOOKUP(Line[Asset Group],asset_grp_line,4,FALSE))</f>
        <v/>
      </c>
      <c r="I754" s="3" t="str">
        <f>IF(Line[Asset Group]="","",VLOOKUP(Line[Asset Group],asset_grp_line,2,FALSE))</f>
        <v/>
      </c>
      <c r="J754" s="3" t="str">
        <f>IF(Line[Asset Group]="","",VLOOKUP(Line[Asset Group],asset_grp_line,3,FALSE))</f>
        <v/>
      </c>
      <c r="K754" s="3" t="str">
        <f>IF(Line[Asset Group]="","",VLOOKUP(Line[Asset Type],type_master_list,2,FALSE))</f>
        <v/>
      </c>
      <c r="L754" s="3" t="str">
        <f>IF(Line[Asset Name]="","",PROPER(Line[Asset Name]))</f>
        <v/>
      </c>
      <c r="M754" s="11" t="str">
        <f>IF(Line[Install Date]="","",(Line[Install Date]))</f>
        <v/>
      </c>
      <c r="N754" s="3" t="str">
        <f>IF(Line[Note]="","",PROPER(Line[Note]))</f>
        <v/>
      </c>
      <c r="O754" s="3" t="str">
        <f>IF(Line[Resource Consent Number]="","",UPPER(Line[Resource Consent Number]))</f>
        <v/>
      </c>
      <c r="P754" s="53" t="str">
        <f>IF(Line[Asset Unit Cost]="","",Line[Asset Unit Cost])</f>
        <v/>
      </c>
      <c r="Q754" s="3" t="str">
        <f>IF(Line[Added By]="","",UPPER(Line[Added By]))</f>
        <v/>
      </c>
      <c r="R754" s="11" t="str">
        <f>IF(Line[Added Date]="","",(Line[Added Date]))</f>
        <v/>
      </c>
      <c r="S754" s="3" t="str">
        <f>IF(Line[Z COORD]="","",PROPER(Line[Z COORD]))</f>
        <v/>
      </c>
      <c r="T754" s="3" t="str">
        <f>IF(Line[Asset Description]="","",PROPER(Line[Asset Description]))</f>
        <v/>
      </c>
      <c r="U754" s="3" t="str">
        <f>IF(Line[Asset Group]="","",VLOOKUP(Line[Wall SubType],subdom_master_gdb,2,FALSE))</f>
        <v/>
      </c>
      <c r="V754" s="3" t="str">
        <f>IF(Line[Asset Group]="","",VLOOKUP(Line[Material],material_master,2,FALSE))</f>
        <v/>
      </c>
      <c r="W754" s="3" t="str">
        <f>IF(Line[Height m]="","",Line[Height m])</f>
        <v/>
      </c>
      <c r="X754" s="3" t="str">
        <f>IF(Line[Length m]="","",Line[Length m])</f>
        <v/>
      </c>
      <c r="Y754" s="3" t="str">
        <f>IF(Line[Width m]="","",Line[Width m])</f>
        <v/>
      </c>
      <c r="Z754" s="3" t="str">
        <f>IF(Line[Asset Group]="","",VLOOKUP(Line[Purpose],f_g_function,2,FALSE))</f>
        <v/>
      </c>
      <c r="AA754" s="3" t="str">
        <f>IF(Line[Asset Group]="","",VLOOKUP(Line[Post Material],material_master,2,FALSE))</f>
        <v/>
      </c>
      <c r="AB754" s="3" t="str">
        <f>IF(Line[Pipe Diameter mm]="","",Line[Pipe Diameter mm])</f>
        <v/>
      </c>
      <c r="AC754" s="3" t="str">
        <f>IF(Line[Asset Group]="","",VLOOKUP(Line[Pipe Material],irrigation_pipe_material,2,FALSE))</f>
        <v/>
      </c>
      <c r="AD754" s="3" t="str">
        <f>IF(Line[Asset Group]="","",VLOOKUP(Line[System],irrigation_system,2,FALSE))</f>
        <v/>
      </c>
      <c r="AE754" s="3" t="str">
        <f>IF(Line[Asset Group]="","",VLOOKUP(Line[Status],irrigation_status,2,FALSE))</f>
        <v/>
      </c>
      <c r="AF754" s="3" t="str">
        <f>IF(Line[Asset Group]="","",VLOOKUP(Line[Surface],subdom_master_gdb,2,FALSE))</f>
        <v/>
      </c>
      <c r="AG754" s="3" t="str">
        <f>IF(Line[Surface Layer Depth mm]="","",Line[Surface Layer Depth mm])</f>
        <v/>
      </c>
      <c r="AH754" s="3" t="str">
        <f>IF(Line[Av Width m]="","",Line[Av Width m])</f>
        <v/>
      </c>
      <c r="AI754" s="3" t="str">
        <f>IF(Line[Asset Group]="","",VLOOKUP(Line[Cycle],yes_no,2,FALSE))</f>
        <v/>
      </c>
      <c r="AJ754" s="3" t="str">
        <f>IF(Line[Asset Group]="","",VLOOKUP(Line[Species],hedge_species,2,FALSE))</f>
        <v/>
      </c>
    </row>
    <row r="755" spans="1:36" s="3" customFormat="1" x14ac:dyDescent="0.2">
      <c r="A755" s="3" t="str">
        <f>IF(Line[DWG File Name]="","",Line[DWG File Name])</f>
        <v/>
      </c>
      <c r="B755" s="3" t="str">
        <f>IF(Line[DWG Layer Name]="","",Line[DWG Layer Name])</f>
        <v/>
      </c>
      <c r="C755" s="3" t="str">
        <f>IF(Line[DWG Handle]="","",Line[DWG Handle])</f>
        <v/>
      </c>
      <c r="D755" s="58" t="str">
        <f>IF(Line[Approx Centroid X]="","",Line[Approx Centroid X])</f>
        <v/>
      </c>
      <c r="E755" s="58" t="str">
        <f>IF(Line[Approx Centroid Y]="","",Line[Approx Centroid Y])</f>
        <v/>
      </c>
      <c r="F755" s="3" t="str">
        <f>IF(Line[Replacement Asset]="","",Line[Replacement Asset])</f>
        <v/>
      </c>
      <c r="G755" s="3" t="str">
        <f>IF(Line[Asset ID]="","",UPPER(Line[Asset ID]))</f>
        <v/>
      </c>
      <c r="H755" s="3" t="str">
        <f>IF(Line[Asset Group]="","",VLOOKUP(Line[Asset Group],asset_grp_line,4,FALSE))</f>
        <v/>
      </c>
      <c r="I755" s="3" t="str">
        <f>IF(Line[Asset Group]="","",VLOOKUP(Line[Asset Group],asset_grp_line,2,FALSE))</f>
        <v/>
      </c>
      <c r="J755" s="3" t="str">
        <f>IF(Line[Asset Group]="","",VLOOKUP(Line[Asset Group],asset_grp_line,3,FALSE))</f>
        <v/>
      </c>
      <c r="K755" s="3" t="str">
        <f>IF(Line[Asset Group]="","",VLOOKUP(Line[Asset Type],type_master_list,2,FALSE))</f>
        <v/>
      </c>
      <c r="L755" s="3" t="str">
        <f>IF(Line[Asset Name]="","",PROPER(Line[Asset Name]))</f>
        <v/>
      </c>
      <c r="M755" s="11" t="str">
        <f>IF(Line[Install Date]="","",(Line[Install Date]))</f>
        <v/>
      </c>
      <c r="N755" s="3" t="str">
        <f>IF(Line[Note]="","",PROPER(Line[Note]))</f>
        <v/>
      </c>
      <c r="O755" s="3" t="str">
        <f>IF(Line[Resource Consent Number]="","",UPPER(Line[Resource Consent Number]))</f>
        <v/>
      </c>
      <c r="P755" s="53" t="str">
        <f>IF(Line[Asset Unit Cost]="","",Line[Asset Unit Cost])</f>
        <v/>
      </c>
      <c r="Q755" s="3" t="str">
        <f>IF(Line[Added By]="","",UPPER(Line[Added By]))</f>
        <v/>
      </c>
      <c r="R755" s="11" t="str">
        <f>IF(Line[Added Date]="","",(Line[Added Date]))</f>
        <v/>
      </c>
      <c r="S755" s="3" t="str">
        <f>IF(Line[Z COORD]="","",PROPER(Line[Z COORD]))</f>
        <v/>
      </c>
      <c r="T755" s="3" t="str">
        <f>IF(Line[Asset Description]="","",PROPER(Line[Asset Description]))</f>
        <v/>
      </c>
      <c r="U755" s="3" t="str">
        <f>IF(Line[Asset Group]="","",VLOOKUP(Line[Wall SubType],subdom_master_gdb,2,FALSE))</f>
        <v/>
      </c>
      <c r="V755" s="3" t="str">
        <f>IF(Line[Asset Group]="","",VLOOKUP(Line[Material],material_master,2,FALSE))</f>
        <v/>
      </c>
      <c r="W755" s="3" t="str">
        <f>IF(Line[Height m]="","",Line[Height m])</f>
        <v/>
      </c>
      <c r="X755" s="3" t="str">
        <f>IF(Line[Length m]="","",Line[Length m])</f>
        <v/>
      </c>
      <c r="Y755" s="3" t="str">
        <f>IF(Line[Width m]="","",Line[Width m])</f>
        <v/>
      </c>
      <c r="Z755" s="3" t="str">
        <f>IF(Line[Asset Group]="","",VLOOKUP(Line[Purpose],f_g_function,2,FALSE))</f>
        <v/>
      </c>
      <c r="AA755" s="3" t="str">
        <f>IF(Line[Asset Group]="","",VLOOKUP(Line[Post Material],material_master,2,FALSE))</f>
        <v/>
      </c>
      <c r="AB755" s="3" t="str">
        <f>IF(Line[Pipe Diameter mm]="","",Line[Pipe Diameter mm])</f>
        <v/>
      </c>
      <c r="AC755" s="3" t="str">
        <f>IF(Line[Asset Group]="","",VLOOKUP(Line[Pipe Material],irrigation_pipe_material,2,FALSE))</f>
        <v/>
      </c>
      <c r="AD755" s="3" t="str">
        <f>IF(Line[Asset Group]="","",VLOOKUP(Line[System],irrigation_system,2,FALSE))</f>
        <v/>
      </c>
      <c r="AE755" s="3" t="str">
        <f>IF(Line[Asset Group]="","",VLOOKUP(Line[Status],irrigation_status,2,FALSE))</f>
        <v/>
      </c>
      <c r="AF755" s="3" t="str">
        <f>IF(Line[Asset Group]="","",VLOOKUP(Line[Surface],subdom_master_gdb,2,FALSE))</f>
        <v/>
      </c>
      <c r="AG755" s="3" t="str">
        <f>IF(Line[Surface Layer Depth mm]="","",Line[Surface Layer Depth mm])</f>
        <v/>
      </c>
      <c r="AH755" s="3" t="str">
        <f>IF(Line[Av Width m]="","",Line[Av Width m])</f>
        <v/>
      </c>
      <c r="AI755" s="3" t="str">
        <f>IF(Line[Asset Group]="","",VLOOKUP(Line[Cycle],yes_no,2,FALSE))</f>
        <v/>
      </c>
      <c r="AJ755" s="3" t="str">
        <f>IF(Line[Asset Group]="","",VLOOKUP(Line[Species],hedge_species,2,FALSE))</f>
        <v/>
      </c>
    </row>
    <row r="756" spans="1:36" s="3" customFormat="1" x14ac:dyDescent="0.2">
      <c r="A756" s="3" t="str">
        <f>IF(Line[DWG File Name]="","",Line[DWG File Name])</f>
        <v/>
      </c>
      <c r="B756" s="3" t="str">
        <f>IF(Line[DWG Layer Name]="","",Line[DWG Layer Name])</f>
        <v/>
      </c>
      <c r="C756" s="3" t="str">
        <f>IF(Line[DWG Handle]="","",Line[DWG Handle])</f>
        <v/>
      </c>
      <c r="D756" s="58" t="str">
        <f>IF(Line[Approx Centroid X]="","",Line[Approx Centroid X])</f>
        <v/>
      </c>
      <c r="E756" s="58" t="str">
        <f>IF(Line[Approx Centroid Y]="","",Line[Approx Centroid Y])</f>
        <v/>
      </c>
      <c r="F756" s="3" t="str">
        <f>IF(Line[Replacement Asset]="","",Line[Replacement Asset])</f>
        <v/>
      </c>
      <c r="G756" s="3" t="str">
        <f>IF(Line[Asset ID]="","",UPPER(Line[Asset ID]))</f>
        <v/>
      </c>
      <c r="H756" s="3" t="str">
        <f>IF(Line[Asset Group]="","",VLOOKUP(Line[Asset Group],asset_grp_line,4,FALSE))</f>
        <v/>
      </c>
      <c r="I756" s="3" t="str">
        <f>IF(Line[Asset Group]="","",VLOOKUP(Line[Asset Group],asset_grp_line,2,FALSE))</f>
        <v/>
      </c>
      <c r="J756" s="3" t="str">
        <f>IF(Line[Asset Group]="","",VLOOKUP(Line[Asset Group],asset_grp_line,3,FALSE))</f>
        <v/>
      </c>
      <c r="K756" s="3" t="str">
        <f>IF(Line[Asset Group]="","",VLOOKUP(Line[Asset Type],type_master_list,2,FALSE))</f>
        <v/>
      </c>
      <c r="L756" s="3" t="str">
        <f>IF(Line[Asset Name]="","",PROPER(Line[Asset Name]))</f>
        <v/>
      </c>
      <c r="M756" s="11" t="str">
        <f>IF(Line[Install Date]="","",(Line[Install Date]))</f>
        <v/>
      </c>
      <c r="N756" s="3" t="str">
        <f>IF(Line[Note]="","",PROPER(Line[Note]))</f>
        <v/>
      </c>
      <c r="O756" s="3" t="str">
        <f>IF(Line[Resource Consent Number]="","",UPPER(Line[Resource Consent Number]))</f>
        <v/>
      </c>
      <c r="P756" s="53" t="str">
        <f>IF(Line[Asset Unit Cost]="","",Line[Asset Unit Cost])</f>
        <v/>
      </c>
      <c r="Q756" s="3" t="str">
        <f>IF(Line[Added By]="","",UPPER(Line[Added By]))</f>
        <v/>
      </c>
      <c r="R756" s="11" t="str">
        <f>IF(Line[Added Date]="","",(Line[Added Date]))</f>
        <v/>
      </c>
      <c r="S756" s="3" t="str">
        <f>IF(Line[Z COORD]="","",PROPER(Line[Z COORD]))</f>
        <v/>
      </c>
      <c r="T756" s="3" t="str">
        <f>IF(Line[Asset Description]="","",PROPER(Line[Asset Description]))</f>
        <v/>
      </c>
      <c r="U756" s="3" t="str">
        <f>IF(Line[Asset Group]="","",VLOOKUP(Line[Wall SubType],subdom_master_gdb,2,FALSE))</f>
        <v/>
      </c>
      <c r="V756" s="3" t="str">
        <f>IF(Line[Asset Group]="","",VLOOKUP(Line[Material],material_master,2,FALSE))</f>
        <v/>
      </c>
      <c r="W756" s="3" t="str">
        <f>IF(Line[Height m]="","",Line[Height m])</f>
        <v/>
      </c>
      <c r="X756" s="3" t="str">
        <f>IF(Line[Length m]="","",Line[Length m])</f>
        <v/>
      </c>
      <c r="Y756" s="3" t="str">
        <f>IF(Line[Width m]="","",Line[Width m])</f>
        <v/>
      </c>
      <c r="Z756" s="3" t="str">
        <f>IF(Line[Asset Group]="","",VLOOKUP(Line[Purpose],f_g_function,2,FALSE))</f>
        <v/>
      </c>
      <c r="AA756" s="3" t="str">
        <f>IF(Line[Asset Group]="","",VLOOKUP(Line[Post Material],material_master,2,FALSE))</f>
        <v/>
      </c>
      <c r="AB756" s="3" t="str">
        <f>IF(Line[Pipe Diameter mm]="","",Line[Pipe Diameter mm])</f>
        <v/>
      </c>
      <c r="AC756" s="3" t="str">
        <f>IF(Line[Asset Group]="","",VLOOKUP(Line[Pipe Material],irrigation_pipe_material,2,FALSE))</f>
        <v/>
      </c>
      <c r="AD756" s="3" t="str">
        <f>IF(Line[Asset Group]="","",VLOOKUP(Line[System],irrigation_system,2,FALSE))</f>
        <v/>
      </c>
      <c r="AE756" s="3" t="str">
        <f>IF(Line[Asset Group]="","",VLOOKUP(Line[Status],irrigation_status,2,FALSE))</f>
        <v/>
      </c>
      <c r="AF756" s="3" t="str">
        <f>IF(Line[Asset Group]="","",VLOOKUP(Line[Surface],subdom_master_gdb,2,FALSE))</f>
        <v/>
      </c>
      <c r="AG756" s="3" t="str">
        <f>IF(Line[Surface Layer Depth mm]="","",Line[Surface Layer Depth mm])</f>
        <v/>
      </c>
      <c r="AH756" s="3" t="str">
        <f>IF(Line[Av Width m]="","",Line[Av Width m])</f>
        <v/>
      </c>
      <c r="AI756" s="3" t="str">
        <f>IF(Line[Asset Group]="","",VLOOKUP(Line[Cycle],yes_no,2,FALSE))</f>
        <v/>
      </c>
      <c r="AJ756" s="3" t="str">
        <f>IF(Line[Asset Group]="","",VLOOKUP(Line[Species],hedge_species,2,FALSE))</f>
        <v/>
      </c>
    </row>
    <row r="757" spans="1:36" s="3" customFormat="1" x14ac:dyDescent="0.2">
      <c r="A757" s="3" t="str">
        <f>IF(Line[DWG File Name]="","",Line[DWG File Name])</f>
        <v/>
      </c>
      <c r="B757" s="3" t="str">
        <f>IF(Line[DWG Layer Name]="","",Line[DWG Layer Name])</f>
        <v/>
      </c>
      <c r="C757" s="3" t="str">
        <f>IF(Line[DWG Handle]="","",Line[DWG Handle])</f>
        <v/>
      </c>
      <c r="D757" s="58" t="str">
        <f>IF(Line[Approx Centroid X]="","",Line[Approx Centroid X])</f>
        <v/>
      </c>
      <c r="E757" s="58" t="str">
        <f>IF(Line[Approx Centroid Y]="","",Line[Approx Centroid Y])</f>
        <v/>
      </c>
      <c r="F757" s="3" t="str">
        <f>IF(Line[Replacement Asset]="","",Line[Replacement Asset])</f>
        <v/>
      </c>
      <c r="G757" s="3" t="str">
        <f>IF(Line[Asset ID]="","",UPPER(Line[Asset ID]))</f>
        <v/>
      </c>
      <c r="H757" s="3" t="str">
        <f>IF(Line[Asset Group]="","",VLOOKUP(Line[Asset Group],asset_grp_line,4,FALSE))</f>
        <v/>
      </c>
      <c r="I757" s="3" t="str">
        <f>IF(Line[Asset Group]="","",VLOOKUP(Line[Asset Group],asset_grp_line,2,FALSE))</f>
        <v/>
      </c>
      <c r="J757" s="3" t="str">
        <f>IF(Line[Asset Group]="","",VLOOKUP(Line[Asset Group],asset_grp_line,3,FALSE))</f>
        <v/>
      </c>
      <c r="K757" s="3" t="str">
        <f>IF(Line[Asset Group]="","",VLOOKUP(Line[Asset Type],type_master_list,2,FALSE))</f>
        <v/>
      </c>
      <c r="L757" s="3" t="str">
        <f>IF(Line[Asset Name]="","",PROPER(Line[Asset Name]))</f>
        <v/>
      </c>
      <c r="M757" s="11" t="str">
        <f>IF(Line[Install Date]="","",(Line[Install Date]))</f>
        <v/>
      </c>
      <c r="N757" s="3" t="str">
        <f>IF(Line[Note]="","",PROPER(Line[Note]))</f>
        <v/>
      </c>
      <c r="O757" s="3" t="str">
        <f>IF(Line[Resource Consent Number]="","",UPPER(Line[Resource Consent Number]))</f>
        <v/>
      </c>
      <c r="P757" s="53" t="str">
        <f>IF(Line[Asset Unit Cost]="","",Line[Asset Unit Cost])</f>
        <v/>
      </c>
      <c r="Q757" s="3" t="str">
        <f>IF(Line[Added By]="","",UPPER(Line[Added By]))</f>
        <v/>
      </c>
      <c r="R757" s="11" t="str">
        <f>IF(Line[Added Date]="","",(Line[Added Date]))</f>
        <v/>
      </c>
      <c r="S757" s="3" t="str">
        <f>IF(Line[Z COORD]="","",PROPER(Line[Z COORD]))</f>
        <v/>
      </c>
      <c r="T757" s="3" t="str">
        <f>IF(Line[Asset Description]="","",PROPER(Line[Asset Description]))</f>
        <v/>
      </c>
      <c r="U757" s="3" t="str">
        <f>IF(Line[Asset Group]="","",VLOOKUP(Line[Wall SubType],subdom_master_gdb,2,FALSE))</f>
        <v/>
      </c>
      <c r="V757" s="3" t="str">
        <f>IF(Line[Asset Group]="","",VLOOKUP(Line[Material],material_master,2,FALSE))</f>
        <v/>
      </c>
      <c r="W757" s="3" t="str">
        <f>IF(Line[Height m]="","",Line[Height m])</f>
        <v/>
      </c>
      <c r="X757" s="3" t="str">
        <f>IF(Line[Length m]="","",Line[Length m])</f>
        <v/>
      </c>
      <c r="Y757" s="3" t="str">
        <f>IF(Line[Width m]="","",Line[Width m])</f>
        <v/>
      </c>
      <c r="Z757" s="3" t="str">
        <f>IF(Line[Asset Group]="","",VLOOKUP(Line[Purpose],f_g_function,2,FALSE))</f>
        <v/>
      </c>
      <c r="AA757" s="3" t="str">
        <f>IF(Line[Asset Group]="","",VLOOKUP(Line[Post Material],material_master,2,FALSE))</f>
        <v/>
      </c>
      <c r="AB757" s="3" t="str">
        <f>IF(Line[Pipe Diameter mm]="","",Line[Pipe Diameter mm])</f>
        <v/>
      </c>
      <c r="AC757" s="3" t="str">
        <f>IF(Line[Asset Group]="","",VLOOKUP(Line[Pipe Material],irrigation_pipe_material,2,FALSE))</f>
        <v/>
      </c>
      <c r="AD757" s="3" t="str">
        <f>IF(Line[Asset Group]="","",VLOOKUP(Line[System],irrigation_system,2,FALSE))</f>
        <v/>
      </c>
      <c r="AE757" s="3" t="str">
        <f>IF(Line[Asset Group]="","",VLOOKUP(Line[Status],irrigation_status,2,FALSE))</f>
        <v/>
      </c>
      <c r="AF757" s="3" t="str">
        <f>IF(Line[Asset Group]="","",VLOOKUP(Line[Surface],subdom_master_gdb,2,FALSE))</f>
        <v/>
      </c>
      <c r="AG757" s="3" t="str">
        <f>IF(Line[Surface Layer Depth mm]="","",Line[Surface Layer Depth mm])</f>
        <v/>
      </c>
      <c r="AH757" s="3" t="str">
        <f>IF(Line[Av Width m]="","",Line[Av Width m])</f>
        <v/>
      </c>
      <c r="AI757" s="3" t="str">
        <f>IF(Line[Asset Group]="","",VLOOKUP(Line[Cycle],yes_no,2,FALSE))</f>
        <v/>
      </c>
      <c r="AJ757" s="3" t="str">
        <f>IF(Line[Asset Group]="","",VLOOKUP(Line[Species],hedge_species,2,FALSE))</f>
        <v/>
      </c>
    </row>
    <row r="758" spans="1:36" s="3" customFormat="1" x14ac:dyDescent="0.2">
      <c r="A758" s="3" t="str">
        <f>IF(Line[DWG File Name]="","",Line[DWG File Name])</f>
        <v/>
      </c>
      <c r="B758" s="3" t="str">
        <f>IF(Line[DWG Layer Name]="","",Line[DWG Layer Name])</f>
        <v/>
      </c>
      <c r="C758" s="3" t="str">
        <f>IF(Line[DWG Handle]="","",Line[DWG Handle])</f>
        <v/>
      </c>
      <c r="D758" s="58" t="str">
        <f>IF(Line[Approx Centroid X]="","",Line[Approx Centroid X])</f>
        <v/>
      </c>
      <c r="E758" s="58" t="str">
        <f>IF(Line[Approx Centroid Y]="","",Line[Approx Centroid Y])</f>
        <v/>
      </c>
      <c r="F758" s="3" t="str">
        <f>IF(Line[Replacement Asset]="","",Line[Replacement Asset])</f>
        <v/>
      </c>
      <c r="G758" s="3" t="str">
        <f>IF(Line[Asset ID]="","",UPPER(Line[Asset ID]))</f>
        <v/>
      </c>
      <c r="H758" s="3" t="str">
        <f>IF(Line[Asset Group]="","",VLOOKUP(Line[Asset Group],asset_grp_line,4,FALSE))</f>
        <v/>
      </c>
      <c r="I758" s="3" t="str">
        <f>IF(Line[Asset Group]="","",VLOOKUP(Line[Asset Group],asset_grp_line,2,FALSE))</f>
        <v/>
      </c>
      <c r="J758" s="3" t="str">
        <f>IF(Line[Asset Group]="","",VLOOKUP(Line[Asset Group],asset_grp_line,3,FALSE))</f>
        <v/>
      </c>
      <c r="K758" s="3" t="str">
        <f>IF(Line[Asset Group]="","",VLOOKUP(Line[Asset Type],type_master_list,2,FALSE))</f>
        <v/>
      </c>
      <c r="L758" s="3" t="str">
        <f>IF(Line[Asset Name]="","",PROPER(Line[Asset Name]))</f>
        <v/>
      </c>
      <c r="M758" s="11" t="str">
        <f>IF(Line[Install Date]="","",(Line[Install Date]))</f>
        <v/>
      </c>
      <c r="N758" s="3" t="str">
        <f>IF(Line[Note]="","",PROPER(Line[Note]))</f>
        <v/>
      </c>
      <c r="O758" s="3" t="str">
        <f>IF(Line[Resource Consent Number]="","",UPPER(Line[Resource Consent Number]))</f>
        <v/>
      </c>
      <c r="P758" s="53" t="str">
        <f>IF(Line[Asset Unit Cost]="","",Line[Asset Unit Cost])</f>
        <v/>
      </c>
      <c r="Q758" s="3" t="str">
        <f>IF(Line[Added By]="","",UPPER(Line[Added By]))</f>
        <v/>
      </c>
      <c r="R758" s="11" t="str">
        <f>IF(Line[Added Date]="","",(Line[Added Date]))</f>
        <v/>
      </c>
      <c r="S758" s="3" t="str">
        <f>IF(Line[Z COORD]="","",PROPER(Line[Z COORD]))</f>
        <v/>
      </c>
      <c r="T758" s="3" t="str">
        <f>IF(Line[Asset Description]="","",PROPER(Line[Asset Description]))</f>
        <v/>
      </c>
      <c r="U758" s="3" t="str">
        <f>IF(Line[Asset Group]="","",VLOOKUP(Line[Wall SubType],subdom_master_gdb,2,FALSE))</f>
        <v/>
      </c>
      <c r="V758" s="3" t="str">
        <f>IF(Line[Asset Group]="","",VLOOKUP(Line[Material],material_master,2,FALSE))</f>
        <v/>
      </c>
      <c r="W758" s="3" t="str">
        <f>IF(Line[Height m]="","",Line[Height m])</f>
        <v/>
      </c>
      <c r="X758" s="3" t="str">
        <f>IF(Line[Length m]="","",Line[Length m])</f>
        <v/>
      </c>
      <c r="Y758" s="3" t="str">
        <f>IF(Line[Width m]="","",Line[Width m])</f>
        <v/>
      </c>
      <c r="Z758" s="3" t="str">
        <f>IF(Line[Asset Group]="","",VLOOKUP(Line[Purpose],f_g_function,2,FALSE))</f>
        <v/>
      </c>
      <c r="AA758" s="3" t="str">
        <f>IF(Line[Asset Group]="","",VLOOKUP(Line[Post Material],material_master,2,FALSE))</f>
        <v/>
      </c>
      <c r="AB758" s="3" t="str">
        <f>IF(Line[Pipe Diameter mm]="","",Line[Pipe Diameter mm])</f>
        <v/>
      </c>
      <c r="AC758" s="3" t="str">
        <f>IF(Line[Asset Group]="","",VLOOKUP(Line[Pipe Material],irrigation_pipe_material,2,FALSE))</f>
        <v/>
      </c>
      <c r="AD758" s="3" t="str">
        <f>IF(Line[Asset Group]="","",VLOOKUP(Line[System],irrigation_system,2,FALSE))</f>
        <v/>
      </c>
      <c r="AE758" s="3" t="str">
        <f>IF(Line[Asset Group]="","",VLOOKUP(Line[Status],irrigation_status,2,FALSE))</f>
        <v/>
      </c>
      <c r="AF758" s="3" t="str">
        <f>IF(Line[Asset Group]="","",VLOOKUP(Line[Surface],subdom_master_gdb,2,FALSE))</f>
        <v/>
      </c>
      <c r="AG758" s="3" t="str">
        <f>IF(Line[Surface Layer Depth mm]="","",Line[Surface Layer Depth mm])</f>
        <v/>
      </c>
      <c r="AH758" s="3" t="str">
        <f>IF(Line[Av Width m]="","",Line[Av Width m])</f>
        <v/>
      </c>
      <c r="AI758" s="3" t="str">
        <f>IF(Line[Asset Group]="","",VLOOKUP(Line[Cycle],yes_no,2,FALSE))</f>
        <v/>
      </c>
      <c r="AJ758" s="3" t="str">
        <f>IF(Line[Asset Group]="","",VLOOKUP(Line[Species],hedge_species,2,FALSE))</f>
        <v/>
      </c>
    </row>
    <row r="759" spans="1:36" s="3" customFormat="1" x14ac:dyDescent="0.2">
      <c r="A759" s="3" t="str">
        <f>IF(Line[DWG File Name]="","",Line[DWG File Name])</f>
        <v/>
      </c>
      <c r="B759" s="3" t="str">
        <f>IF(Line[DWG Layer Name]="","",Line[DWG Layer Name])</f>
        <v/>
      </c>
      <c r="C759" s="3" t="str">
        <f>IF(Line[DWG Handle]="","",Line[DWG Handle])</f>
        <v/>
      </c>
      <c r="D759" s="58" t="str">
        <f>IF(Line[Approx Centroid X]="","",Line[Approx Centroid X])</f>
        <v/>
      </c>
      <c r="E759" s="58" t="str">
        <f>IF(Line[Approx Centroid Y]="","",Line[Approx Centroid Y])</f>
        <v/>
      </c>
      <c r="F759" s="3" t="str">
        <f>IF(Line[Replacement Asset]="","",Line[Replacement Asset])</f>
        <v/>
      </c>
      <c r="G759" s="3" t="str">
        <f>IF(Line[Asset ID]="","",UPPER(Line[Asset ID]))</f>
        <v/>
      </c>
      <c r="H759" s="3" t="str">
        <f>IF(Line[Asset Group]="","",VLOOKUP(Line[Asset Group],asset_grp_line,4,FALSE))</f>
        <v/>
      </c>
      <c r="I759" s="3" t="str">
        <f>IF(Line[Asset Group]="","",VLOOKUP(Line[Asset Group],asset_grp_line,2,FALSE))</f>
        <v/>
      </c>
      <c r="J759" s="3" t="str">
        <f>IF(Line[Asset Group]="","",VLOOKUP(Line[Asset Group],asset_grp_line,3,FALSE))</f>
        <v/>
      </c>
      <c r="K759" s="3" t="str">
        <f>IF(Line[Asset Group]="","",VLOOKUP(Line[Asset Type],type_master_list,2,FALSE))</f>
        <v/>
      </c>
      <c r="L759" s="3" t="str">
        <f>IF(Line[Asset Name]="","",PROPER(Line[Asset Name]))</f>
        <v/>
      </c>
      <c r="M759" s="11" t="str">
        <f>IF(Line[Install Date]="","",(Line[Install Date]))</f>
        <v/>
      </c>
      <c r="N759" s="3" t="str">
        <f>IF(Line[Note]="","",PROPER(Line[Note]))</f>
        <v/>
      </c>
      <c r="O759" s="3" t="str">
        <f>IF(Line[Resource Consent Number]="","",UPPER(Line[Resource Consent Number]))</f>
        <v/>
      </c>
      <c r="P759" s="53" t="str">
        <f>IF(Line[Asset Unit Cost]="","",Line[Asset Unit Cost])</f>
        <v/>
      </c>
      <c r="Q759" s="3" t="str">
        <f>IF(Line[Added By]="","",UPPER(Line[Added By]))</f>
        <v/>
      </c>
      <c r="R759" s="11" t="str">
        <f>IF(Line[Added Date]="","",(Line[Added Date]))</f>
        <v/>
      </c>
      <c r="S759" s="3" t="str">
        <f>IF(Line[Z COORD]="","",PROPER(Line[Z COORD]))</f>
        <v/>
      </c>
      <c r="T759" s="3" t="str">
        <f>IF(Line[Asset Description]="","",PROPER(Line[Asset Description]))</f>
        <v/>
      </c>
      <c r="U759" s="3" t="str">
        <f>IF(Line[Asset Group]="","",VLOOKUP(Line[Wall SubType],subdom_master_gdb,2,FALSE))</f>
        <v/>
      </c>
      <c r="V759" s="3" t="str">
        <f>IF(Line[Asset Group]="","",VLOOKUP(Line[Material],material_master,2,FALSE))</f>
        <v/>
      </c>
      <c r="W759" s="3" t="str">
        <f>IF(Line[Height m]="","",Line[Height m])</f>
        <v/>
      </c>
      <c r="X759" s="3" t="str">
        <f>IF(Line[Length m]="","",Line[Length m])</f>
        <v/>
      </c>
      <c r="Y759" s="3" t="str">
        <f>IF(Line[Width m]="","",Line[Width m])</f>
        <v/>
      </c>
      <c r="Z759" s="3" t="str">
        <f>IF(Line[Asset Group]="","",VLOOKUP(Line[Purpose],f_g_function,2,FALSE))</f>
        <v/>
      </c>
      <c r="AA759" s="3" t="str">
        <f>IF(Line[Asset Group]="","",VLOOKUP(Line[Post Material],material_master,2,FALSE))</f>
        <v/>
      </c>
      <c r="AB759" s="3" t="str">
        <f>IF(Line[Pipe Diameter mm]="","",Line[Pipe Diameter mm])</f>
        <v/>
      </c>
      <c r="AC759" s="3" t="str">
        <f>IF(Line[Asset Group]="","",VLOOKUP(Line[Pipe Material],irrigation_pipe_material,2,FALSE))</f>
        <v/>
      </c>
      <c r="AD759" s="3" t="str">
        <f>IF(Line[Asset Group]="","",VLOOKUP(Line[System],irrigation_system,2,FALSE))</f>
        <v/>
      </c>
      <c r="AE759" s="3" t="str">
        <f>IF(Line[Asset Group]="","",VLOOKUP(Line[Status],irrigation_status,2,FALSE))</f>
        <v/>
      </c>
      <c r="AF759" s="3" t="str">
        <f>IF(Line[Asset Group]="","",VLOOKUP(Line[Surface],subdom_master_gdb,2,FALSE))</f>
        <v/>
      </c>
      <c r="AG759" s="3" t="str">
        <f>IF(Line[Surface Layer Depth mm]="","",Line[Surface Layer Depth mm])</f>
        <v/>
      </c>
      <c r="AH759" s="3" t="str">
        <f>IF(Line[Av Width m]="","",Line[Av Width m])</f>
        <v/>
      </c>
      <c r="AI759" s="3" t="str">
        <f>IF(Line[Asset Group]="","",VLOOKUP(Line[Cycle],yes_no,2,FALSE))</f>
        <v/>
      </c>
      <c r="AJ759" s="3" t="str">
        <f>IF(Line[Asset Group]="","",VLOOKUP(Line[Species],hedge_species,2,FALSE))</f>
        <v/>
      </c>
    </row>
    <row r="760" spans="1:36" s="3" customFormat="1" x14ac:dyDescent="0.2">
      <c r="A760" s="3" t="str">
        <f>IF(Line[DWG File Name]="","",Line[DWG File Name])</f>
        <v/>
      </c>
      <c r="B760" s="3" t="str">
        <f>IF(Line[DWG Layer Name]="","",Line[DWG Layer Name])</f>
        <v/>
      </c>
      <c r="C760" s="3" t="str">
        <f>IF(Line[DWG Handle]="","",Line[DWG Handle])</f>
        <v/>
      </c>
      <c r="D760" s="58" t="str">
        <f>IF(Line[Approx Centroid X]="","",Line[Approx Centroid X])</f>
        <v/>
      </c>
      <c r="E760" s="58" t="str">
        <f>IF(Line[Approx Centroid Y]="","",Line[Approx Centroid Y])</f>
        <v/>
      </c>
      <c r="F760" s="3" t="str">
        <f>IF(Line[Replacement Asset]="","",Line[Replacement Asset])</f>
        <v/>
      </c>
      <c r="G760" s="3" t="str">
        <f>IF(Line[Asset ID]="","",UPPER(Line[Asset ID]))</f>
        <v/>
      </c>
      <c r="H760" s="3" t="str">
        <f>IF(Line[Asset Group]="","",VLOOKUP(Line[Asset Group],asset_grp_line,4,FALSE))</f>
        <v/>
      </c>
      <c r="I760" s="3" t="str">
        <f>IF(Line[Asset Group]="","",VLOOKUP(Line[Asset Group],asset_grp_line,2,FALSE))</f>
        <v/>
      </c>
      <c r="J760" s="3" t="str">
        <f>IF(Line[Asset Group]="","",VLOOKUP(Line[Asset Group],asset_grp_line,3,FALSE))</f>
        <v/>
      </c>
      <c r="K760" s="3" t="str">
        <f>IF(Line[Asset Group]="","",VLOOKUP(Line[Asset Type],type_master_list,2,FALSE))</f>
        <v/>
      </c>
      <c r="L760" s="3" t="str">
        <f>IF(Line[Asset Name]="","",PROPER(Line[Asset Name]))</f>
        <v/>
      </c>
      <c r="M760" s="11" t="str">
        <f>IF(Line[Install Date]="","",(Line[Install Date]))</f>
        <v/>
      </c>
      <c r="N760" s="3" t="str">
        <f>IF(Line[Note]="","",PROPER(Line[Note]))</f>
        <v/>
      </c>
      <c r="O760" s="3" t="str">
        <f>IF(Line[Resource Consent Number]="","",UPPER(Line[Resource Consent Number]))</f>
        <v/>
      </c>
      <c r="P760" s="53" t="str">
        <f>IF(Line[Asset Unit Cost]="","",Line[Asset Unit Cost])</f>
        <v/>
      </c>
      <c r="Q760" s="3" t="str">
        <f>IF(Line[Added By]="","",UPPER(Line[Added By]))</f>
        <v/>
      </c>
      <c r="R760" s="11" t="str">
        <f>IF(Line[Added Date]="","",(Line[Added Date]))</f>
        <v/>
      </c>
      <c r="S760" s="3" t="str">
        <f>IF(Line[Z COORD]="","",PROPER(Line[Z COORD]))</f>
        <v/>
      </c>
      <c r="T760" s="3" t="str">
        <f>IF(Line[Asset Description]="","",PROPER(Line[Asset Description]))</f>
        <v/>
      </c>
      <c r="U760" s="3" t="str">
        <f>IF(Line[Asset Group]="","",VLOOKUP(Line[Wall SubType],subdom_master_gdb,2,FALSE))</f>
        <v/>
      </c>
      <c r="V760" s="3" t="str">
        <f>IF(Line[Asset Group]="","",VLOOKUP(Line[Material],material_master,2,FALSE))</f>
        <v/>
      </c>
      <c r="W760" s="3" t="str">
        <f>IF(Line[Height m]="","",Line[Height m])</f>
        <v/>
      </c>
      <c r="X760" s="3" t="str">
        <f>IF(Line[Length m]="","",Line[Length m])</f>
        <v/>
      </c>
      <c r="Y760" s="3" t="str">
        <f>IF(Line[Width m]="","",Line[Width m])</f>
        <v/>
      </c>
      <c r="Z760" s="3" t="str">
        <f>IF(Line[Asset Group]="","",VLOOKUP(Line[Purpose],f_g_function,2,FALSE))</f>
        <v/>
      </c>
      <c r="AA760" s="3" t="str">
        <f>IF(Line[Asset Group]="","",VLOOKUP(Line[Post Material],material_master,2,FALSE))</f>
        <v/>
      </c>
      <c r="AB760" s="3" t="str">
        <f>IF(Line[Pipe Diameter mm]="","",Line[Pipe Diameter mm])</f>
        <v/>
      </c>
      <c r="AC760" s="3" t="str">
        <f>IF(Line[Asset Group]="","",VLOOKUP(Line[Pipe Material],irrigation_pipe_material,2,FALSE))</f>
        <v/>
      </c>
      <c r="AD760" s="3" t="str">
        <f>IF(Line[Asset Group]="","",VLOOKUP(Line[System],irrigation_system,2,FALSE))</f>
        <v/>
      </c>
      <c r="AE760" s="3" t="str">
        <f>IF(Line[Asset Group]="","",VLOOKUP(Line[Status],irrigation_status,2,FALSE))</f>
        <v/>
      </c>
      <c r="AF760" s="3" t="str">
        <f>IF(Line[Asset Group]="","",VLOOKUP(Line[Surface],subdom_master_gdb,2,FALSE))</f>
        <v/>
      </c>
      <c r="AG760" s="3" t="str">
        <f>IF(Line[Surface Layer Depth mm]="","",Line[Surface Layer Depth mm])</f>
        <v/>
      </c>
      <c r="AH760" s="3" t="str">
        <f>IF(Line[Av Width m]="","",Line[Av Width m])</f>
        <v/>
      </c>
      <c r="AI760" s="3" t="str">
        <f>IF(Line[Asset Group]="","",VLOOKUP(Line[Cycle],yes_no,2,FALSE))</f>
        <v/>
      </c>
      <c r="AJ760" s="3" t="str">
        <f>IF(Line[Asset Group]="","",VLOOKUP(Line[Species],hedge_species,2,FALSE))</f>
        <v/>
      </c>
    </row>
    <row r="761" spans="1:36" s="3" customFormat="1" x14ac:dyDescent="0.2">
      <c r="A761" s="3" t="str">
        <f>IF(Line[DWG File Name]="","",Line[DWG File Name])</f>
        <v/>
      </c>
      <c r="B761" s="3" t="str">
        <f>IF(Line[DWG Layer Name]="","",Line[DWG Layer Name])</f>
        <v/>
      </c>
      <c r="C761" s="3" t="str">
        <f>IF(Line[DWG Handle]="","",Line[DWG Handle])</f>
        <v/>
      </c>
      <c r="D761" s="58" t="str">
        <f>IF(Line[Approx Centroid X]="","",Line[Approx Centroid X])</f>
        <v/>
      </c>
      <c r="E761" s="58" t="str">
        <f>IF(Line[Approx Centroid Y]="","",Line[Approx Centroid Y])</f>
        <v/>
      </c>
      <c r="F761" s="3" t="str">
        <f>IF(Line[Replacement Asset]="","",Line[Replacement Asset])</f>
        <v/>
      </c>
      <c r="G761" s="3" t="str">
        <f>IF(Line[Asset ID]="","",UPPER(Line[Asset ID]))</f>
        <v/>
      </c>
      <c r="H761" s="3" t="str">
        <f>IF(Line[Asset Group]="","",VLOOKUP(Line[Asset Group],asset_grp_line,4,FALSE))</f>
        <v/>
      </c>
      <c r="I761" s="3" t="str">
        <f>IF(Line[Asset Group]="","",VLOOKUP(Line[Asset Group],asset_grp_line,2,FALSE))</f>
        <v/>
      </c>
      <c r="J761" s="3" t="str">
        <f>IF(Line[Asset Group]="","",VLOOKUP(Line[Asset Group],asset_grp_line,3,FALSE))</f>
        <v/>
      </c>
      <c r="K761" s="3" t="str">
        <f>IF(Line[Asset Group]="","",VLOOKUP(Line[Asset Type],type_master_list,2,FALSE))</f>
        <v/>
      </c>
      <c r="L761" s="3" t="str">
        <f>IF(Line[Asset Name]="","",PROPER(Line[Asset Name]))</f>
        <v/>
      </c>
      <c r="M761" s="11" t="str">
        <f>IF(Line[Install Date]="","",(Line[Install Date]))</f>
        <v/>
      </c>
      <c r="N761" s="3" t="str">
        <f>IF(Line[Note]="","",PROPER(Line[Note]))</f>
        <v/>
      </c>
      <c r="O761" s="3" t="str">
        <f>IF(Line[Resource Consent Number]="","",UPPER(Line[Resource Consent Number]))</f>
        <v/>
      </c>
      <c r="P761" s="53" t="str">
        <f>IF(Line[Asset Unit Cost]="","",Line[Asset Unit Cost])</f>
        <v/>
      </c>
      <c r="Q761" s="3" t="str">
        <f>IF(Line[Added By]="","",UPPER(Line[Added By]))</f>
        <v/>
      </c>
      <c r="R761" s="11" t="str">
        <f>IF(Line[Added Date]="","",(Line[Added Date]))</f>
        <v/>
      </c>
      <c r="S761" s="3" t="str">
        <f>IF(Line[Z COORD]="","",PROPER(Line[Z COORD]))</f>
        <v/>
      </c>
      <c r="T761" s="3" t="str">
        <f>IF(Line[Asset Description]="","",PROPER(Line[Asset Description]))</f>
        <v/>
      </c>
      <c r="U761" s="3" t="str">
        <f>IF(Line[Asset Group]="","",VLOOKUP(Line[Wall SubType],subdom_master_gdb,2,FALSE))</f>
        <v/>
      </c>
      <c r="V761" s="3" t="str">
        <f>IF(Line[Asset Group]="","",VLOOKUP(Line[Material],material_master,2,FALSE))</f>
        <v/>
      </c>
      <c r="W761" s="3" t="str">
        <f>IF(Line[Height m]="","",Line[Height m])</f>
        <v/>
      </c>
      <c r="X761" s="3" t="str">
        <f>IF(Line[Length m]="","",Line[Length m])</f>
        <v/>
      </c>
      <c r="Y761" s="3" t="str">
        <f>IF(Line[Width m]="","",Line[Width m])</f>
        <v/>
      </c>
      <c r="Z761" s="3" t="str">
        <f>IF(Line[Asset Group]="","",VLOOKUP(Line[Purpose],f_g_function,2,FALSE))</f>
        <v/>
      </c>
      <c r="AA761" s="3" t="str">
        <f>IF(Line[Asset Group]="","",VLOOKUP(Line[Post Material],material_master,2,FALSE))</f>
        <v/>
      </c>
      <c r="AB761" s="3" t="str">
        <f>IF(Line[Pipe Diameter mm]="","",Line[Pipe Diameter mm])</f>
        <v/>
      </c>
      <c r="AC761" s="3" t="str">
        <f>IF(Line[Asset Group]="","",VLOOKUP(Line[Pipe Material],irrigation_pipe_material,2,FALSE))</f>
        <v/>
      </c>
      <c r="AD761" s="3" t="str">
        <f>IF(Line[Asset Group]="","",VLOOKUP(Line[System],irrigation_system,2,FALSE))</f>
        <v/>
      </c>
      <c r="AE761" s="3" t="str">
        <f>IF(Line[Asset Group]="","",VLOOKUP(Line[Status],irrigation_status,2,FALSE))</f>
        <v/>
      </c>
      <c r="AF761" s="3" t="str">
        <f>IF(Line[Asset Group]="","",VLOOKUP(Line[Surface],subdom_master_gdb,2,FALSE))</f>
        <v/>
      </c>
      <c r="AG761" s="3" t="str">
        <f>IF(Line[Surface Layer Depth mm]="","",Line[Surface Layer Depth mm])</f>
        <v/>
      </c>
      <c r="AH761" s="3" t="str">
        <f>IF(Line[Av Width m]="","",Line[Av Width m])</f>
        <v/>
      </c>
      <c r="AI761" s="3" t="str">
        <f>IF(Line[Asset Group]="","",VLOOKUP(Line[Cycle],yes_no,2,FALSE))</f>
        <v/>
      </c>
      <c r="AJ761" s="3" t="str">
        <f>IF(Line[Asset Group]="","",VLOOKUP(Line[Species],hedge_species,2,FALSE))</f>
        <v/>
      </c>
    </row>
    <row r="762" spans="1:36" s="3" customFormat="1" x14ac:dyDescent="0.2">
      <c r="A762" s="3" t="str">
        <f>IF(Line[DWG File Name]="","",Line[DWG File Name])</f>
        <v/>
      </c>
      <c r="B762" s="3" t="str">
        <f>IF(Line[DWG Layer Name]="","",Line[DWG Layer Name])</f>
        <v/>
      </c>
      <c r="C762" s="3" t="str">
        <f>IF(Line[DWG Handle]="","",Line[DWG Handle])</f>
        <v/>
      </c>
      <c r="D762" s="58" t="str">
        <f>IF(Line[Approx Centroid X]="","",Line[Approx Centroid X])</f>
        <v/>
      </c>
      <c r="E762" s="58" t="str">
        <f>IF(Line[Approx Centroid Y]="","",Line[Approx Centroid Y])</f>
        <v/>
      </c>
      <c r="F762" s="3" t="str">
        <f>IF(Line[Replacement Asset]="","",Line[Replacement Asset])</f>
        <v/>
      </c>
      <c r="G762" s="3" t="str">
        <f>IF(Line[Asset ID]="","",UPPER(Line[Asset ID]))</f>
        <v/>
      </c>
      <c r="H762" s="3" t="str">
        <f>IF(Line[Asset Group]="","",VLOOKUP(Line[Asset Group],asset_grp_line,4,FALSE))</f>
        <v/>
      </c>
      <c r="I762" s="3" t="str">
        <f>IF(Line[Asset Group]="","",VLOOKUP(Line[Asset Group],asset_grp_line,2,FALSE))</f>
        <v/>
      </c>
      <c r="J762" s="3" t="str">
        <f>IF(Line[Asset Group]="","",VLOOKUP(Line[Asset Group],asset_grp_line,3,FALSE))</f>
        <v/>
      </c>
      <c r="K762" s="3" t="str">
        <f>IF(Line[Asset Group]="","",VLOOKUP(Line[Asset Type],type_master_list,2,FALSE))</f>
        <v/>
      </c>
      <c r="L762" s="3" t="str">
        <f>IF(Line[Asset Name]="","",PROPER(Line[Asset Name]))</f>
        <v/>
      </c>
      <c r="M762" s="11" t="str">
        <f>IF(Line[Install Date]="","",(Line[Install Date]))</f>
        <v/>
      </c>
      <c r="N762" s="3" t="str">
        <f>IF(Line[Note]="","",PROPER(Line[Note]))</f>
        <v/>
      </c>
      <c r="O762" s="3" t="str">
        <f>IF(Line[Resource Consent Number]="","",UPPER(Line[Resource Consent Number]))</f>
        <v/>
      </c>
      <c r="P762" s="53" t="str">
        <f>IF(Line[Asset Unit Cost]="","",Line[Asset Unit Cost])</f>
        <v/>
      </c>
      <c r="Q762" s="3" t="str">
        <f>IF(Line[Added By]="","",UPPER(Line[Added By]))</f>
        <v/>
      </c>
      <c r="R762" s="11" t="str">
        <f>IF(Line[Added Date]="","",(Line[Added Date]))</f>
        <v/>
      </c>
      <c r="S762" s="3" t="str">
        <f>IF(Line[Z COORD]="","",PROPER(Line[Z COORD]))</f>
        <v/>
      </c>
      <c r="T762" s="3" t="str">
        <f>IF(Line[Asset Description]="","",PROPER(Line[Asset Description]))</f>
        <v/>
      </c>
      <c r="U762" s="3" t="str">
        <f>IF(Line[Asset Group]="","",VLOOKUP(Line[Wall SubType],subdom_master_gdb,2,FALSE))</f>
        <v/>
      </c>
      <c r="V762" s="3" t="str">
        <f>IF(Line[Asset Group]="","",VLOOKUP(Line[Material],material_master,2,FALSE))</f>
        <v/>
      </c>
      <c r="W762" s="3" t="str">
        <f>IF(Line[Height m]="","",Line[Height m])</f>
        <v/>
      </c>
      <c r="X762" s="3" t="str">
        <f>IF(Line[Length m]="","",Line[Length m])</f>
        <v/>
      </c>
      <c r="Y762" s="3" t="str">
        <f>IF(Line[Width m]="","",Line[Width m])</f>
        <v/>
      </c>
      <c r="Z762" s="3" t="str">
        <f>IF(Line[Asset Group]="","",VLOOKUP(Line[Purpose],f_g_function,2,FALSE))</f>
        <v/>
      </c>
      <c r="AA762" s="3" t="str">
        <f>IF(Line[Asset Group]="","",VLOOKUP(Line[Post Material],material_master,2,FALSE))</f>
        <v/>
      </c>
      <c r="AB762" s="3" t="str">
        <f>IF(Line[Pipe Diameter mm]="","",Line[Pipe Diameter mm])</f>
        <v/>
      </c>
      <c r="AC762" s="3" t="str">
        <f>IF(Line[Asset Group]="","",VLOOKUP(Line[Pipe Material],irrigation_pipe_material,2,FALSE))</f>
        <v/>
      </c>
      <c r="AD762" s="3" t="str">
        <f>IF(Line[Asset Group]="","",VLOOKUP(Line[System],irrigation_system,2,FALSE))</f>
        <v/>
      </c>
      <c r="AE762" s="3" t="str">
        <f>IF(Line[Asset Group]="","",VLOOKUP(Line[Status],irrigation_status,2,FALSE))</f>
        <v/>
      </c>
      <c r="AF762" s="3" t="str">
        <f>IF(Line[Asset Group]="","",VLOOKUP(Line[Surface],subdom_master_gdb,2,FALSE))</f>
        <v/>
      </c>
      <c r="AG762" s="3" t="str">
        <f>IF(Line[Surface Layer Depth mm]="","",Line[Surface Layer Depth mm])</f>
        <v/>
      </c>
      <c r="AH762" s="3" t="str">
        <f>IF(Line[Av Width m]="","",Line[Av Width m])</f>
        <v/>
      </c>
      <c r="AI762" s="3" t="str">
        <f>IF(Line[Asset Group]="","",VLOOKUP(Line[Cycle],yes_no,2,FALSE))</f>
        <v/>
      </c>
      <c r="AJ762" s="3" t="str">
        <f>IF(Line[Asset Group]="","",VLOOKUP(Line[Species],hedge_species,2,FALSE))</f>
        <v/>
      </c>
    </row>
    <row r="763" spans="1:36" s="3" customFormat="1" x14ac:dyDescent="0.2">
      <c r="A763" s="3" t="str">
        <f>IF(Line[DWG File Name]="","",Line[DWG File Name])</f>
        <v/>
      </c>
      <c r="B763" s="3" t="str">
        <f>IF(Line[DWG Layer Name]="","",Line[DWG Layer Name])</f>
        <v/>
      </c>
      <c r="C763" s="3" t="str">
        <f>IF(Line[DWG Handle]="","",Line[DWG Handle])</f>
        <v/>
      </c>
      <c r="D763" s="58" t="str">
        <f>IF(Line[Approx Centroid X]="","",Line[Approx Centroid X])</f>
        <v/>
      </c>
      <c r="E763" s="58" t="str">
        <f>IF(Line[Approx Centroid Y]="","",Line[Approx Centroid Y])</f>
        <v/>
      </c>
      <c r="F763" s="3" t="str">
        <f>IF(Line[Replacement Asset]="","",Line[Replacement Asset])</f>
        <v/>
      </c>
      <c r="G763" s="3" t="str">
        <f>IF(Line[Asset ID]="","",UPPER(Line[Asset ID]))</f>
        <v/>
      </c>
      <c r="H763" s="3" t="str">
        <f>IF(Line[Asset Group]="","",VLOOKUP(Line[Asset Group],asset_grp_line,4,FALSE))</f>
        <v/>
      </c>
      <c r="I763" s="3" t="str">
        <f>IF(Line[Asset Group]="","",VLOOKUP(Line[Asset Group],asset_grp_line,2,FALSE))</f>
        <v/>
      </c>
      <c r="J763" s="3" t="str">
        <f>IF(Line[Asset Group]="","",VLOOKUP(Line[Asset Group],asset_grp_line,3,FALSE))</f>
        <v/>
      </c>
      <c r="K763" s="3" t="str">
        <f>IF(Line[Asset Group]="","",VLOOKUP(Line[Asset Type],type_master_list,2,FALSE))</f>
        <v/>
      </c>
      <c r="L763" s="3" t="str">
        <f>IF(Line[Asset Name]="","",PROPER(Line[Asset Name]))</f>
        <v/>
      </c>
      <c r="M763" s="11" t="str">
        <f>IF(Line[Install Date]="","",(Line[Install Date]))</f>
        <v/>
      </c>
      <c r="N763" s="3" t="str">
        <f>IF(Line[Note]="","",PROPER(Line[Note]))</f>
        <v/>
      </c>
      <c r="O763" s="3" t="str">
        <f>IF(Line[Resource Consent Number]="","",UPPER(Line[Resource Consent Number]))</f>
        <v/>
      </c>
      <c r="P763" s="53" t="str">
        <f>IF(Line[Asset Unit Cost]="","",Line[Asset Unit Cost])</f>
        <v/>
      </c>
      <c r="Q763" s="3" t="str">
        <f>IF(Line[Added By]="","",UPPER(Line[Added By]))</f>
        <v/>
      </c>
      <c r="R763" s="11" t="str">
        <f>IF(Line[Added Date]="","",(Line[Added Date]))</f>
        <v/>
      </c>
      <c r="S763" s="3" t="str">
        <f>IF(Line[Z COORD]="","",PROPER(Line[Z COORD]))</f>
        <v/>
      </c>
      <c r="T763" s="3" t="str">
        <f>IF(Line[Asset Description]="","",PROPER(Line[Asset Description]))</f>
        <v/>
      </c>
      <c r="U763" s="3" t="str">
        <f>IF(Line[Asset Group]="","",VLOOKUP(Line[Wall SubType],subdom_master_gdb,2,FALSE))</f>
        <v/>
      </c>
      <c r="V763" s="3" t="str">
        <f>IF(Line[Asset Group]="","",VLOOKUP(Line[Material],material_master,2,FALSE))</f>
        <v/>
      </c>
      <c r="W763" s="3" t="str">
        <f>IF(Line[Height m]="","",Line[Height m])</f>
        <v/>
      </c>
      <c r="X763" s="3" t="str">
        <f>IF(Line[Length m]="","",Line[Length m])</f>
        <v/>
      </c>
      <c r="Y763" s="3" t="str">
        <f>IF(Line[Width m]="","",Line[Width m])</f>
        <v/>
      </c>
      <c r="Z763" s="3" t="str">
        <f>IF(Line[Asset Group]="","",VLOOKUP(Line[Purpose],f_g_function,2,FALSE))</f>
        <v/>
      </c>
      <c r="AA763" s="3" t="str">
        <f>IF(Line[Asset Group]="","",VLOOKUP(Line[Post Material],material_master,2,FALSE))</f>
        <v/>
      </c>
      <c r="AB763" s="3" t="str">
        <f>IF(Line[Pipe Diameter mm]="","",Line[Pipe Diameter mm])</f>
        <v/>
      </c>
      <c r="AC763" s="3" t="str">
        <f>IF(Line[Asset Group]="","",VLOOKUP(Line[Pipe Material],irrigation_pipe_material,2,FALSE))</f>
        <v/>
      </c>
      <c r="AD763" s="3" t="str">
        <f>IF(Line[Asset Group]="","",VLOOKUP(Line[System],irrigation_system,2,FALSE))</f>
        <v/>
      </c>
      <c r="AE763" s="3" t="str">
        <f>IF(Line[Asset Group]="","",VLOOKUP(Line[Status],irrigation_status,2,FALSE))</f>
        <v/>
      </c>
      <c r="AF763" s="3" t="str">
        <f>IF(Line[Asset Group]="","",VLOOKUP(Line[Surface],subdom_master_gdb,2,FALSE))</f>
        <v/>
      </c>
      <c r="AG763" s="3" t="str">
        <f>IF(Line[Surface Layer Depth mm]="","",Line[Surface Layer Depth mm])</f>
        <v/>
      </c>
      <c r="AH763" s="3" t="str">
        <f>IF(Line[Av Width m]="","",Line[Av Width m])</f>
        <v/>
      </c>
      <c r="AI763" s="3" t="str">
        <f>IF(Line[Asset Group]="","",VLOOKUP(Line[Cycle],yes_no,2,FALSE))</f>
        <v/>
      </c>
      <c r="AJ763" s="3" t="str">
        <f>IF(Line[Asset Group]="","",VLOOKUP(Line[Species],hedge_species,2,FALSE))</f>
        <v/>
      </c>
    </row>
    <row r="764" spans="1:36" s="3" customFormat="1" x14ac:dyDescent="0.2">
      <c r="A764" s="3" t="str">
        <f>IF(Line[DWG File Name]="","",Line[DWG File Name])</f>
        <v/>
      </c>
      <c r="B764" s="3" t="str">
        <f>IF(Line[DWG Layer Name]="","",Line[DWG Layer Name])</f>
        <v/>
      </c>
      <c r="C764" s="3" t="str">
        <f>IF(Line[DWG Handle]="","",Line[DWG Handle])</f>
        <v/>
      </c>
      <c r="D764" s="58" t="str">
        <f>IF(Line[Approx Centroid X]="","",Line[Approx Centroid X])</f>
        <v/>
      </c>
      <c r="E764" s="58" t="str">
        <f>IF(Line[Approx Centroid Y]="","",Line[Approx Centroid Y])</f>
        <v/>
      </c>
      <c r="F764" s="3" t="str">
        <f>IF(Line[Replacement Asset]="","",Line[Replacement Asset])</f>
        <v/>
      </c>
      <c r="G764" s="3" t="str">
        <f>IF(Line[Asset ID]="","",UPPER(Line[Asset ID]))</f>
        <v/>
      </c>
      <c r="H764" s="3" t="str">
        <f>IF(Line[Asset Group]="","",VLOOKUP(Line[Asset Group],asset_grp_line,4,FALSE))</f>
        <v/>
      </c>
      <c r="I764" s="3" t="str">
        <f>IF(Line[Asset Group]="","",VLOOKUP(Line[Asset Group],asset_grp_line,2,FALSE))</f>
        <v/>
      </c>
      <c r="J764" s="3" t="str">
        <f>IF(Line[Asset Group]="","",VLOOKUP(Line[Asset Group],asset_grp_line,3,FALSE))</f>
        <v/>
      </c>
      <c r="K764" s="3" t="str">
        <f>IF(Line[Asset Group]="","",VLOOKUP(Line[Asset Type],type_master_list,2,FALSE))</f>
        <v/>
      </c>
      <c r="L764" s="3" t="str">
        <f>IF(Line[Asset Name]="","",PROPER(Line[Asset Name]))</f>
        <v/>
      </c>
      <c r="M764" s="11" t="str">
        <f>IF(Line[Install Date]="","",(Line[Install Date]))</f>
        <v/>
      </c>
      <c r="N764" s="3" t="str">
        <f>IF(Line[Note]="","",PROPER(Line[Note]))</f>
        <v/>
      </c>
      <c r="O764" s="3" t="str">
        <f>IF(Line[Resource Consent Number]="","",UPPER(Line[Resource Consent Number]))</f>
        <v/>
      </c>
      <c r="P764" s="53" t="str">
        <f>IF(Line[Asset Unit Cost]="","",Line[Asset Unit Cost])</f>
        <v/>
      </c>
      <c r="Q764" s="3" t="str">
        <f>IF(Line[Added By]="","",UPPER(Line[Added By]))</f>
        <v/>
      </c>
      <c r="R764" s="11" t="str">
        <f>IF(Line[Added Date]="","",(Line[Added Date]))</f>
        <v/>
      </c>
      <c r="S764" s="3" t="str">
        <f>IF(Line[Z COORD]="","",PROPER(Line[Z COORD]))</f>
        <v/>
      </c>
      <c r="T764" s="3" t="str">
        <f>IF(Line[Asset Description]="","",PROPER(Line[Asset Description]))</f>
        <v/>
      </c>
      <c r="U764" s="3" t="str">
        <f>IF(Line[Asset Group]="","",VLOOKUP(Line[Wall SubType],subdom_master_gdb,2,FALSE))</f>
        <v/>
      </c>
      <c r="V764" s="3" t="str">
        <f>IF(Line[Asset Group]="","",VLOOKUP(Line[Material],material_master,2,FALSE))</f>
        <v/>
      </c>
      <c r="W764" s="3" t="str">
        <f>IF(Line[Height m]="","",Line[Height m])</f>
        <v/>
      </c>
      <c r="X764" s="3" t="str">
        <f>IF(Line[Length m]="","",Line[Length m])</f>
        <v/>
      </c>
      <c r="Y764" s="3" t="str">
        <f>IF(Line[Width m]="","",Line[Width m])</f>
        <v/>
      </c>
      <c r="Z764" s="3" t="str">
        <f>IF(Line[Asset Group]="","",VLOOKUP(Line[Purpose],f_g_function,2,FALSE))</f>
        <v/>
      </c>
      <c r="AA764" s="3" t="str">
        <f>IF(Line[Asset Group]="","",VLOOKUP(Line[Post Material],material_master,2,FALSE))</f>
        <v/>
      </c>
      <c r="AB764" s="3" t="str">
        <f>IF(Line[Pipe Diameter mm]="","",Line[Pipe Diameter mm])</f>
        <v/>
      </c>
      <c r="AC764" s="3" t="str">
        <f>IF(Line[Asset Group]="","",VLOOKUP(Line[Pipe Material],irrigation_pipe_material,2,FALSE))</f>
        <v/>
      </c>
      <c r="AD764" s="3" t="str">
        <f>IF(Line[Asset Group]="","",VLOOKUP(Line[System],irrigation_system,2,FALSE))</f>
        <v/>
      </c>
      <c r="AE764" s="3" t="str">
        <f>IF(Line[Asset Group]="","",VLOOKUP(Line[Status],irrigation_status,2,FALSE))</f>
        <v/>
      </c>
      <c r="AF764" s="3" t="str">
        <f>IF(Line[Asset Group]="","",VLOOKUP(Line[Surface],subdom_master_gdb,2,FALSE))</f>
        <v/>
      </c>
      <c r="AG764" s="3" t="str">
        <f>IF(Line[Surface Layer Depth mm]="","",Line[Surface Layer Depth mm])</f>
        <v/>
      </c>
      <c r="AH764" s="3" t="str">
        <f>IF(Line[Av Width m]="","",Line[Av Width m])</f>
        <v/>
      </c>
      <c r="AI764" s="3" t="str">
        <f>IF(Line[Asset Group]="","",VLOOKUP(Line[Cycle],yes_no,2,FALSE))</f>
        <v/>
      </c>
      <c r="AJ764" s="3" t="str">
        <f>IF(Line[Asset Group]="","",VLOOKUP(Line[Species],hedge_species,2,FALSE))</f>
        <v/>
      </c>
    </row>
    <row r="765" spans="1:36" s="3" customFormat="1" x14ac:dyDescent="0.2">
      <c r="A765" s="3" t="str">
        <f>IF(Line[DWG File Name]="","",Line[DWG File Name])</f>
        <v/>
      </c>
      <c r="B765" s="3" t="str">
        <f>IF(Line[DWG Layer Name]="","",Line[DWG Layer Name])</f>
        <v/>
      </c>
      <c r="C765" s="3" t="str">
        <f>IF(Line[DWG Handle]="","",Line[DWG Handle])</f>
        <v/>
      </c>
      <c r="D765" s="58" t="str">
        <f>IF(Line[Approx Centroid X]="","",Line[Approx Centroid X])</f>
        <v/>
      </c>
      <c r="E765" s="58" t="str">
        <f>IF(Line[Approx Centroid Y]="","",Line[Approx Centroid Y])</f>
        <v/>
      </c>
      <c r="F765" s="3" t="str">
        <f>IF(Line[Replacement Asset]="","",Line[Replacement Asset])</f>
        <v/>
      </c>
      <c r="G765" s="3" t="str">
        <f>IF(Line[Asset ID]="","",UPPER(Line[Asset ID]))</f>
        <v/>
      </c>
      <c r="H765" s="3" t="str">
        <f>IF(Line[Asset Group]="","",VLOOKUP(Line[Asset Group],asset_grp_line,4,FALSE))</f>
        <v/>
      </c>
      <c r="I765" s="3" t="str">
        <f>IF(Line[Asset Group]="","",VLOOKUP(Line[Asset Group],asset_grp_line,2,FALSE))</f>
        <v/>
      </c>
      <c r="J765" s="3" t="str">
        <f>IF(Line[Asset Group]="","",VLOOKUP(Line[Asset Group],asset_grp_line,3,FALSE))</f>
        <v/>
      </c>
      <c r="K765" s="3" t="str">
        <f>IF(Line[Asset Group]="","",VLOOKUP(Line[Asset Type],type_master_list,2,FALSE))</f>
        <v/>
      </c>
      <c r="L765" s="3" t="str">
        <f>IF(Line[Asset Name]="","",PROPER(Line[Asset Name]))</f>
        <v/>
      </c>
      <c r="M765" s="11" t="str">
        <f>IF(Line[Install Date]="","",(Line[Install Date]))</f>
        <v/>
      </c>
      <c r="N765" s="3" t="str">
        <f>IF(Line[Note]="","",PROPER(Line[Note]))</f>
        <v/>
      </c>
      <c r="O765" s="3" t="str">
        <f>IF(Line[Resource Consent Number]="","",UPPER(Line[Resource Consent Number]))</f>
        <v/>
      </c>
      <c r="P765" s="53" t="str">
        <f>IF(Line[Asset Unit Cost]="","",Line[Asset Unit Cost])</f>
        <v/>
      </c>
      <c r="Q765" s="3" t="str">
        <f>IF(Line[Added By]="","",UPPER(Line[Added By]))</f>
        <v/>
      </c>
      <c r="R765" s="11" t="str">
        <f>IF(Line[Added Date]="","",(Line[Added Date]))</f>
        <v/>
      </c>
      <c r="S765" s="3" t="str">
        <f>IF(Line[Z COORD]="","",PROPER(Line[Z COORD]))</f>
        <v/>
      </c>
      <c r="T765" s="3" t="str">
        <f>IF(Line[Asset Description]="","",PROPER(Line[Asset Description]))</f>
        <v/>
      </c>
      <c r="U765" s="3" t="str">
        <f>IF(Line[Asset Group]="","",VLOOKUP(Line[Wall SubType],subdom_master_gdb,2,FALSE))</f>
        <v/>
      </c>
      <c r="V765" s="3" t="str">
        <f>IF(Line[Asset Group]="","",VLOOKUP(Line[Material],material_master,2,FALSE))</f>
        <v/>
      </c>
      <c r="W765" s="3" t="str">
        <f>IF(Line[Height m]="","",Line[Height m])</f>
        <v/>
      </c>
      <c r="X765" s="3" t="str">
        <f>IF(Line[Length m]="","",Line[Length m])</f>
        <v/>
      </c>
      <c r="Y765" s="3" t="str">
        <f>IF(Line[Width m]="","",Line[Width m])</f>
        <v/>
      </c>
      <c r="Z765" s="3" t="str">
        <f>IF(Line[Asset Group]="","",VLOOKUP(Line[Purpose],f_g_function,2,FALSE))</f>
        <v/>
      </c>
      <c r="AA765" s="3" t="str">
        <f>IF(Line[Asset Group]="","",VLOOKUP(Line[Post Material],material_master,2,FALSE))</f>
        <v/>
      </c>
      <c r="AB765" s="3" t="str">
        <f>IF(Line[Pipe Diameter mm]="","",Line[Pipe Diameter mm])</f>
        <v/>
      </c>
      <c r="AC765" s="3" t="str">
        <f>IF(Line[Asset Group]="","",VLOOKUP(Line[Pipe Material],irrigation_pipe_material,2,FALSE))</f>
        <v/>
      </c>
      <c r="AD765" s="3" t="str">
        <f>IF(Line[Asset Group]="","",VLOOKUP(Line[System],irrigation_system,2,FALSE))</f>
        <v/>
      </c>
      <c r="AE765" s="3" t="str">
        <f>IF(Line[Asset Group]="","",VLOOKUP(Line[Status],irrigation_status,2,FALSE))</f>
        <v/>
      </c>
      <c r="AF765" s="3" t="str">
        <f>IF(Line[Asset Group]="","",VLOOKUP(Line[Surface],subdom_master_gdb,2,FALSE))</f>
        <v/>
      </c>
      <c r="AG765" s="3" t="str">
        <f>IF(Line[Surface Layer Depth mm]="","",Line[Surface Layer Depth mm])</f>
        <v/>
      </c>
      <c r="AH765" s="3" t="str">
        <f>IF(Line[Av Width m]="","",Line[Av Width m])</f>
        <v/>
      </c>
      <c r="AI765" s="3" t="str">
        <f>IF(Line[Asset Group]="","",VLOOKUP(Line[Cycle],yes_no,2,FALSE))</f>
        <v/>
      </c>
      <c r="AJ765" s="3" t="str">
        <f>IF(Line[Asset Group]="","",VLOOKUP(Line[Species],hedge_species,2,FALSE))</f>
        <v/>
      </c>
    </row>
    <row r="766" spans="1:36" s="3" customFormat="1" x14ac:dyDescent="0.2">
      <c r="A766" s="3" t="str">
        <f>IF(Line[DWG File Name]="","",Line[DWG File Name])</f>
        <v/>
      </c>
      <c r="B766" s="3" t="str">
        <f>IF(Line[DWG Layer Name]="","",Line[DWG Layer Name])</f>
        <v/>
      </c>
      <c r="C766" s="3" t="str">
        <f>IF(Line[DWG Handle]="","",Line[DWG Handle])</f>
        <v/>
      </c>
      <c r="D766" s="58" t="str">
        <f>IF(Line[Approx Centroid X]="","",Line[Approx Centroid X])</f>
        <v/>
      </c>
      <c r="E766" s="58" t="str">
        <f>IF(Line[Approx Centroid Y]="","",Line[Approx Centroid Y])</f>
        <v/>
      </c>
      <c r="F766" s="3" t="str">
        <f>IF(Line[Replacement Asset]="","",Line[Replacement Asset])</f>
        <v/>
      </c>
      <c r="G766" s="3" t="str">
        <f>IF(Line[Asset ID]="","",UPPER(Line[Asset ID]))</f>
        <v/>
      </c>
      <c r="H766" s="3" t="str">
        <f>IF(Line[Asset Group]="","",VLOOKUP(Line[Asset Group],asset_grp_line,4,FALSE))</f>
        <v/>
      </c>
      <c r="I766" s="3" t="str">
        <f>IF(Line[Asset Group]="","",VLOOKUP(Line[Asset Group],asset_grp_line,2,FALSE))</f>
        <v/>
      </c>
      <c r="J766" s="3" t="str">
        <f>IF(Line[Asset Group]="","",VLOOKUP(Line[Asset Group],asset_grp_line,3,FALSE))</f>
        <v/>
      </c>
      <c r="K766" s="3" t="str">
        <f>IF(Line[Asset Group]="","",VLOOKUP(Line[Asset Type],type_master_list,2,FALSE))</f>
        <v/>
      </c>
      <c r="L766" s="3" t="str">
        <f>IF(Line[Asset Name]="","",PROPER(Line[Asset Name]))</f>
        <v/>
      </c>
      <c r="M766" s="11" t="str">
        <f>IF(Line[Install Date]="","",(Line[Install Date]))</f>
        <v/>
      </c>
      <c r="N766" s="3" t="str">
        <f>IF(Line[Note]="","",PROPER(Line[Note]))</f>
        <v/>
      </c>
      <c r="O766" s="3" t="str">
        <f>IF(Line[Resource Consent Number]="","",UPPER(Line[Resource Consent Number]))</f>
        <v/>
      </c>
      <c r="P766" s="53" t="str">
        <f>IF(Line[Asset Unit Cost]="","",Line[Asset Unit Cost])</f>
        <v/>
      </c>
      <c r="Q766" s="3" t="str">
        <f>IF(Line[Added By]="","",UPPER(Line[Added By]))</f>
        <v/>
      </c>
      <c r="R766" s="11" t="str">
        <f>IF(Line[Added Date]="","",(Line[Added Date]))</f>
        <v/>
      </c>
      <c r="S766" s="3" t="str">
        <f>IF(Line[Z COORD]="","",PROPER(Line[Z COORD]))</f>
        <v/>
      </c>
      <c r="T766" s="3" t="str">
        <f>IF(Line[Asset Description]="","",PROPER(Line[Asset Description]))</f>
        <v/>
      </c>
      <c r="U766" s="3" t="str">
        <f>IF(Line[Asset Group]="","",VLOOKUP(Line[Wall SubType],subdom_master_gdb,2,FALSE))</f>
        <v/>
      </c>
      <c r="V766" s="3" t="str">
        <f>IF(Line[Asset Group]="","",VLOOKUP(Line[Material],material_master,2,FALSE))</f>
        <v/>
      </c>
      <c r="W766" s="3" t="str">
        <f>IF(Line[Height m]="","",Line[Height m])</f>
        <v/>
      </c>
      <c r="X766" s="3" t="str">
        <f>IF(Line[Length m]="","",Line[Length m])</f>
        <v/>
      </c>
      <c r="Y766" s="3" t="str">
        <f>IF(Line[Width m]="","",Line[Width m])</f>
        <v/>
      </c>
      <c r="Z766" s="3" t="str">
        <f>IF(Line[Asset Group]="","",VLOOKUP(Line[Purpose],f_g_function,2,FALSE))</f>
        <v/>
      </c>
      <c r="AA766" s="3" t="str">
        <f>IF(Line[Asset Group]="","",VLOOKUP(Line[Post Material],material_master,2,FALSE))</f>
        <v/>
      </c>
      <c r="AB766" s="3" t="str">
        <f>IF(Line[Pipe Diameter mm]="","",Line[Pipe Diameter mm])</f>
        <v/>
      </c>
      <c r="AC766" s="3" t="str">
        <f>IF(Line[Asset Group]="","",VLOOKUP(Line[Pipe Material],irrigation_pipe_material,2,FALSE))</f>
        <v/>
      </c>
      <c r="AD766" s="3" t="str">
        <f>IF(Line[Asset Group]="","",VLOOKUP(Line[System],irrigation_system,2,FALSE))</f>
        <v/>
      </c>
      <c r="AE766" s="3" t="str">
        <f>IF(Line[Asset Group]="","",VLOOKUP(Line[Status],irrigation_status,2,FALSE))</f>
        <v/>
      </c>
      <c r="AF766" s="3" t="str">
        <f>IF(Line[Asset Group]="","",VLOOKUP(Line[Surface],subdom_master_gdb,2,FALSE))</f>
        <v/>
      </c>
      <c r="AG766" s="3" t="str">
        <f>IF(Line[Surface Layer Depth mm]="","",Line[Surface Layer Depth mm])</f>
        <v/>
      </c>
      <c r="AH766" s="3" t="str">
        <f>IF(Line[Av Width m]="","",Line[Av Width m])</f>
        <v/>
      </c>
      <c r="AI766" s="3" t="str">
        <f>IF(Line[Asset Group]="","",VLOOKUP(Line[Cycle],yes_no,2,FALSE))</f>
        <v/>
      </c>
      <c r="AJ766" s="3" t="str">
        <f>IF(Line[Asset Group]="","",VLOOKUP(Line[Species],hedge_species,2,FALSE))</f>
        <v/>
      </c>
    </row>
    <row r="767" spans="1:36" s="3" customFormat="1" x14ac:dyDescent="0.2">
      <c r="A767" s="3" t="str">
        <f>IF(Line[DWG File Name]="","",Line[DWG File Name])</f>
        <v/>
      </c>
      <c r="B767" s="3" t="str">
        <f>IF(Line[DWG Layer Name]="","",Line[DWG Layer Name])</f>
        <v/>
      </c>
      <c r="C767" s="3" t="str">
        <f>IF(Line[DWG Handle]="","",Line[DWG Handle])</f>
        <v/>
      </c>
      <c r="D767" s="58" t="str">
        <f>IF(Line[Approx Centroid X]="","",Line[Approx Centroid X])</f>
        <v/>
      </c>
      <c r="E767" s="58" t="str">
        <f>IF(Line[Approx Centroid Y]="","",Line[Approx Centroid Y])</f>
        <v/>
      </c>
      <c r="F767" s="3" t="str">
        <f>IF(Line[Replacement Asset]="","",Line[Replacement Asset])</f>
        <v/>
      </c>
      <c r="G767" s="3" t="str">
        <f>IF(Line[Asset ID]="","",UPPER(Line[Asset ID]))</f>
        <v/>
      </c>
      <c r="H767" s="3" t="str">
        <f>IF(Line[Asset Group]="","",VLOOKUP(Line[Asset Group],asset_grp_line,4,FALSE))</f>
        <v/>
      </c>
      <c r="I767" s="3" t="str">
        <f>IF(Line[Asset Group]="","",VLOOKUP(Line[Asset Group],asset_grp_line,2,FALSE))</f>
        <v/>
      </c>
      <c r="J767" s="3" t="str">
        <f>IF(Line[Asset Group]="","",VLOOKUP(Line[Asset Group],asset_grp_line,3,FALSE))</f>
        <v/>
      </c>
      <c r="K767" s="3" t="str">
        <f>IF(Line[Asset Group]="","",VLOOKUP(Line[Asset Type],type_master_list,2,FALSE))</f>
        <v/>
      </c>
      <c r="L767" s="3" t="str">
        <f>IF(Line[Asset Name]="","",PROPER(Line[Asset Name]))</f>
        <v/>
      </c>
      <c r="M767" s="11" t="str">
        <f>IF(Line[Install Date]="","",(Line[Install Date]))</f>
        <v/>
      </c>
      <c r="N767" s="3" t="str">
        <f>IF(Line[Note]="","",PROPER(Line[Note]))</f>
        <v/>
      </c>
      <c r="O767" s="3" t="str">
        <f>IF(Line[Resource Consent Number]="","",UPPER(Line[Resource Consent Number]))</f>
        <v/>
      </c>
      <c r="P767" s="53" t="str">
        <f>IF(Line[Asset Unit Cost]="","",Line[Asset Unit Cost])</f>
        <v/>
      </c>
      <c r="Q767" s="3" t="str">
        <f>IF(Line[Added By]="","",UPPER(Line[Added By]))</f>
        <v/>
      </c>
      <c r="R767" s="11" t="str">
        <f>IF(Line[Added Date]="","",(Line[Added Date]))</f>
        <v/>
      </c>
      <c r="S767" s="3" t="str">
        <f>IF(Line[Z COORD]="","",PROPER(Line[Z COORD]))</f>
        <v/>
      </c>
      <c r="T767" s="3" t="str">
        <f>IF(Line[Asset Description]="","",PROPER(Line[Asset Description]))</f>
        <v/>
      </c>
      <c r="U767" s="3" t="str">
        <f>IF(Line[Asset Group]="","",VLOOKUP(Line[Wall SubType],subdom_master_gdb,2,FALSE))</f>
        <v/>
      </c>
      <c r="V767" s="3" t="str">
        <f>IF(Line[Asset Group]="","",VLOOKUP(Line[Material],material_master,2,FALSE))</f>
        <v/>
      </c>
      <c r="W767" s="3" t="str">
        <f>IF(Line[Height m]="","",Line[Height m])</f>
        <v/>
      </c>
      <c r="X767" s="3" t="str">
        <f>IF(Line[Length m]="","",Line[Length m])</f>
        <v/>
      </c>
      <c r="Y767" s="3" t="str">
        <f>IF(Line[Width m]="","",Line[Width m])</f>
        <v/>
      </c>
      <c r="Z767" s="3" t="str">
        <f>IF(Line[Asset Group]="","",VLOOKUP(Line[Purpose],f_g_function,2,FALSE))</f>
        <v/>
      </c>
      <c r="AA767" s="3" t="str">
        <f>IF(Line[Asset Group]="","",VLOOKUP(Line[Post Material],material_master,2,FALSE))</f>
        <v/>
      </c>
      <c r="AB767" s="3" t="str">
        <f>IF(Line[Pipe Diameter mm]="","",Line[Pipe Diameter mm])</f>
        <v/>
      </c>
      <c r="AC767" s="3" t="str">
        <f>IF(Line[Asset Group]="","",VLOOKUP(Line[Pipe Material],irrigation_pipe_material,2,FALSE))</f>
        <v/>
      </c>
      <c r="AD767" s="3" t="str">
        <f>IF(Line[Asset Group]="","",VLOOKUP(Line[System],irrigation_system,2,FALSE))</f>
        <v/>
      </c>
      <c r="AE767" s="3" t="str">
        <f>IF(Line[Asset Group]="","",VLOOKUP(Line[Status],irrigation_status,2,FALSE))</f>
        <v/>
      </c>
      <c r="AF767" s="3" t="str">
        <f>IF(Line[Asset Group]="","",VLOOKUP(Line[Surface],subdom_master_gdb,2,FALSE))</f>
        <v/>
      </c>
      <c r="AG767" s="3" t="str">
        <f>IF(Line[Surface Layer Depth mm]="","",Line[Surface Layer Depth mm])</f>
        <v/>
      </c>
      <c r="AH767" s="3" t="str">
        <f>IF(Line[Av Width m]="","",Line[Av Width m])</f>
        <v/>
      </c>
      <c r="AI767" s="3" t="str">
        <f>IF(Line[Asset Group]="","",VLOOKUP(Line[Cycle],yes_no,2,FALSE))</f>
        <v/>
      </c>
      <c r="AJ767" s="3" t="str">
        <f>IF(Line[Asset Group]="","",VLOOKUP(Line[Species],hedge_species,2,FALSE))</f>
        <v/>
      </c>
    </row>
    <row r="768" spans="1:36" s="3" customFormat="1" x14ac:dyDescent="0.2">
      <c r="A768" s="3" t="str">
        <f>IF(Line[DWG File Name]="","",Line[DWG File Name])</f>
        <v/>
      </c>
      <c r="B768" s="3" t="str">
        <f>IF(Line[DWG Layer Name]="","",Line[DWG Layer Name])</f>
        <v/>
      </c>
      <c r="C768" s="3" t="str">
        <f>IF(Line[DWG Handle]="","",Line[DWG Handle])</f>
        <v/>
      </c>
      <c r="D768" s="58" t="str">
        <f>IF(Line[Approx Centroid X]="","",Line[Approx Centroid X])</f>
        <v/>
      </c>
      <c r="E768" s="58" t="str">
        <f>IF(Line[Approx Centroid Y]="","",Line[Approx Centroid Y])</f>
        <v/>
      </c>
      <c r="F768" s="3" t="str">
        <f>IF(Line[Replacement Asset]="","",Line[Replacement Asset])</f>
        <v/>
      </c>
      <c r="G768" s="3" t="str">
        <f>IF(Line[Asset ID]="","",UPPER(Line[Asset ID]))</f>
        <v/>
      </c>
      <c r="H768" s="3" t="str">
        <f>IF(Line[Asset Group]="","",VLOOKUP(Line[Asset Group],asset_grp_line,4,FALSE))</f>
        <v/>
      </c>
      <c r="I768" s="3" t="str">
        <f>IF(Line[Asset Group]="","",VLOOKUP(Line[Asset Group],asset_grp_line,2,FALSE))</f>
        <v/>
      </c>
      <c r="J768" s="3" t="str">
        <f>IF(Line[Asset Group]="","",VLOOKUP(Line[Asset Group],asset_grp_line,3,FALSE))</f>
        <v/>
      </c>
      <c r="K768" s="3" t="str">
        <f>IF(Line[Asset Group]="","",VLOOKUP(Line[Asset Type],type_master_list,2,FALSE))</f>
        <v/>
      </c>
      <c r="L768" s="3" t="str">
        <f>IF(Line[Asset Name]="","",PROPER(Line[Asset Name]))</f>
        <v/>
      </c>
      <c r="M768" s="11" t="str">
        <f>IF(Line[Install Date]="","",(Line[Install Date]))</f>
        <v/>
      </c>
      <c r="N768" s="3" t="str">
        <f>IF(Line[Note]="","",PROPER(Line[Note]))</f>
        <v/>
      </c>
      <c r="O768" s="3" t="str">
        <f>IF(Line[Resource Consent Number]="","",UPPER(Line[Resource Consent Number]))</f>
        <v/>
      </c>
      <c r="P768" s="53" t="str">
        <f>IF(Line[Asset Unit Cost]="","",Line[Asset Unit Cost])</f>
        <v/>
      </c>
      <c r="Q768" s="3" t="str">
        <f>IF(Line[Added By]="","",UPPER(Line[Added By]))</f>
        <v/>
      </c>
      <c r="R768" s="11" t="str">
        <f>IF(Line[Added Date]="","",(Line[Added Date]))</f>
        <v/>
      </c>
      <c r="S768" s="3" t="str">
        <f>IF(Line[Z COORD]="","",PROPER(Line[Z COORD]))</f>
        <v/>
      </c>
      <c r="T768" s="3" t="str">
        <f>IF(Line[Asset Description]="","",PROPER(Line[Asset Description]))</f>
        <v/>
      </c>
      <c r="U768" s="3" t="str">
        <f>IF(Line[Asset Group]="","",VLOOKUP(Line[Wall SubType],subdom_master_gdb,2,FALSE))</f>
        <v/>
      </c>
      <c r="V768" s="3" t="str">
        <f>IF(Line[Asset Group]="","",VLOOKUP(Line[Material],material_master,2,FALSE))</f>
        <v/>
      </c>
      <c r="W768" s="3" t="str">
        <f>IF(Line[Height m]="","",Line[Height m])</f>
        <v/>
      </c>
      <c r="X768" s="3" t="str">
        <f>IF(Line[Length m]="","",Line[Length m])</f>
        <v/>
      </c>
      <c r="Y768" s="3" t="str">
        <f>IF(Line[Width m]="","",Line[Width m])</f>
        <v/>
      </c>
      <c r="Z768" s="3" t="str">
        <f>IF(Line[Asset Group]="","",VLOOKUP(Line[Purpose],f_g_function,2,FALSE))</f>
        <v/>
      </c>
      <c r="AA768" s="3" t="str">
        <f>IF(Line[Asset Group]="","",VLOOKUP(Line[Post Material],material_master,2,FALSE))</f>
        <v/>
      </c>
      <c r="AB768" s="3" t="str">
        <f>IF(Line[Pipe Diameter mm]="","",Line[Pipe Diameter mm])</f>
        <v/>
      </c>
      <c r="AC768" s="3" t="str">
        <f>IF(Line[Asset Group]="","",VLOOKUP(Line[Pipe Material],irrigation_pipe_material,2,FALSE))</f>
        <v/>
      </c>
      <c r="AD768" s="3" t="str">
        <f>IF(Line[Asset Group]="","",VLOOKUP(Line[System],irrigation_system,2,FALSE))</f>
        <v/>
      </c>
      <c r="AE768" s="3" t="str">
        <f>IF(Line[Asset Group]="","",VLOOKUP(Line[Status],irrigation_status,2,FALSE))</f>
        <v/>
      </c>
      <c r="AF768" s="3" t="str">
        <f>IF(Line[Asset Group]="","",VLOOKUP(Line[Surface],subdom_master_gdb,2,FALSE))</f>
        <v/>
      </c>
      <c r="AG768" s="3" t="str">
        <f>IF(Line[Surface Layer Depth mm]="","",Line[Surface Layer Depth mm])</f>
        <v/>
      </c>
      <c r="AH768" s="3" t="str">
        <f>IF(Line[Av Width m]="","",Line[Av Width m])</f>
        <v/>
      </c>
      <c r="AI768" s="3" t="str">
        <f>IF(Line[Asset Group]="","",VLOOKUP(Line[Cycle],yes_no,2,FALSE))</f>
        <v/>
      </c>
      <c r="AJ768" s="3" t="str">
        <f>IF(Line[Asset Group]="","",VLOOKUP(Line[Species],hedge_species,2,FALSE))</f>
        <v/>
      </c>
    </row>
    <row r="769" spans="1:36" s="3" customFormat="1" x14ac:dyDescent="0.2">
      <c r="A769" s="3" t="str">
        <f>IF(Line[DWG File Name]="","",Line[DWG File Name])</f>
        <v/>
      </c>
      <c r="B769" s="3" t="str">
        <f>IF(Line[DWG Layer Name]="","",Line[DWG Layer Name])</f>
        <v/>
      </c>
      <c r="C769" s="3" t="str">
        <f>IF(Line[DWG Handle]="","",Line[DWG Handle])</f>
        <v/>
      </c>
      <c r="D769" s="58" t="str">
        <f>IF(Line[Approx Centroid X]="","",Line[Approx Centroid X])</f>
        <v/>
      </c>
      <c r="E769" s="58" t="str">
        <f>IF(Line[Approx Centroid Y]="","",Line[Approx Centroid Y])</f>
        <v/>
      </c>
      <c r="F769" s="3" t="str">
        <f>IF(Line[Replacement Asset]="","",Line[Replacement Asset])</f>
        <v/>
      </c>
      <c r="G769" s="3" t="str">
        <f>IF(Line[Asset ID]="","",UPPER(Line[Asset ID]))</f>
        <v/>
      </c>
      <c r="H769" s="3" t="str">
        <f>IF(Line[Asset Group]="","",VLOOKUP(Line[Asset Group],asset_grp_line,4,FALSE))</f>
        <v/>
      </c>
      <c r="I769" s="3" t="str">
        <f>IF(Line[Asset Group]="","",VLOOKUP(Line[Asset Group],asset_grp_line,2,FALSE))</f>
        <v/>
      </c>
      <c r="J769" s="3" t="str">
        <f>IF(Line[Asset Group]="","",VLOOKUP(Line[Asset Group],asset_grp_line,3,FALSE))</f>
        <v/>
      </c>
      <c r="K769" s="3" t="str">
        <f>IF(Line[Asset Group]="","",VLOOKUP(Line[Asset Type],type_master_list,2,FALSE))</f>
        <v/>
      </c>
      <c r="L769" s="3" t="str">
        <f>IF(Line[Asset Name]="","",PROPER(Line[Asset Name]))</f>
        <v/>
      </c>
      <c r="M769" s="11" t="str">
        <f>IF(Line[Install Date]="","",(Line[Install Date]))</f>
        <v/>
      </c>
      <c r="N769" s="3" t="str">
        <f>IF(Line[Note]="","",PROPER(Line[Note]))</f>
        <v/>
      </c>
      <c r="O769" s="3" t="str">
        <f>IF(Line[Resource Consent Number]="","",UPPER(Line[Resource Consent Number]))</f>
        <v/>
      </c>
      <c r="P769" s="53" t="str">
        <f>IF(Line[Asset Unit Cost]="","",Line[Asset Unit Cost])</f>
        <v/>
      </c>
      <c r="Q769" s="3" t="str">
        <f>IF(Line[Added By]="","",UPPER(Line[Added By]))</f>
        <v/>
      </c>
      <c r="R769" s="11" t="str">
        <f>IF(Line[Added Date]="","",(Line[Added Date]))</f>
        <v/>
      </c>
      <c r="S769" s="3" t="str">
        <f>IF(Line[Z COORD]="","",PROPER(Line[Z COORD]))</f>
        <v/>
      </c>
      <c r="T769" s="3" t="str">
        <f>IF(Line[Asset Description]="","",PROPER(Line[Asset Description]))</f>
        <v/>
      </c>
      <c r="U769" s="3" t="str">
        <f>IF(Line[Asset Group]="","",VLOOKUP(Line[Wall SubType],subdom_master_gdb,2,FALSE))</f>
        <v/>
      </c>
      <c r="V769" s="3" t="str">
        <f>IF(Line[Asset Group]="","",VLOOKUP(Line[Material],material_master,2,FALSE))</f>
        <v/>
      </c>
      <c r="W769" s="3" t="str">
        <f>IF(Line[Height m]="","",Line[Height m])</f>
        <v/>
      </c>
      <c r="X769" s="3" t="str">
        <f>IF(Line[Length m]="","",Line[Length m])</f>
        <v/>
      </c>
      <c r="Y769" s="3" t="str">
        <f>IF(Line[Width m]="","",Line[Width m])</f>
        <v/>
      </c>
      <c r="Z769" s="3" t="str">
        <f>IF(Line[Asset Group]="","",VLOOKUP(Line[Purpose],f_g_function,2,FALSE))</f>
        <v/>
      </c>
      <c r="AA769" s="3" t="str">
        <f>IF(Line[Asset Group]="","",VLOOKUP(Line[Post Material],material_master,2,FALSE))</f>
        <v/>
      </c>
      <c r="AB769" s="3" t="str">
        <f>IF(Line[Pipe Diameter mm]="","",Line[Pipe Diameter mm])</f>
        <v/>
      </c>
      <c r="AC769" s="3" t="str">
        <f>IF(Line[Asset Group]="","",VLOOKUP(Line[Pipe Material],irrigation_pipe_material,2,FALSE))</f>
        <v/>
      </c>
      <c r="AD769" s="3" t="str">
        <f>IF(Line[Asset Group]="","",VLOOKUP(Line[System],irrigation_system,2,FALSE))</f>
        <v/>
      </c>
      <c r="AE769" s="3" t="str">
        <f>IF(Line[Asset Group]="","",VLOOKUP(Line[Status],irrigation_status,2,FALSE))</f>
        <v/>
      </c>
      <c r="AF769" s="3" t="str">
        <f>IF(Line[Asset Group]="","",VLOOKUP(Line[Surface],subdom_master_gdb,2,FALSE))</f>
        <v/>
      </c>
      <c r="AG769" s="3" t="str">
        <f>IF(Line[Surface Layer Depth mm]="","",Line[Surface Layer Depth mm])</f>
        <v/>
      </c>
      <c r="AH769" s="3" t="str">
        <f>IF(Line[Av Width m]="","",Line[Av Width m])</f>
        <v/>
      </c>
      <c r="AI769" s="3" t="str">
        <f>IF(Line[Asset Group]="","",VLOOKUP(Line[Cycle],yes_no,2,FALSE))</f>
        <v/>
      </c>
      <c r="AJ769" s="3" t="str">
        <f>IF(Line[Asset Group]="","",VLOOKUP(Line[Species],hedge_species,2,FALSE))</f>
        <v/>
      </c>
    </row>
    <row r="770" spans="1:36" s="3" customFormat="1" x14ac:dyDescent="0.2">
      <c r="A770" s="3" t="str">
        <f>IF(Line[DWG File Name]="","",Line[DWG File Name])</f>
        <v/>
      </c>
      <c r="B770" s="3" t="str">
        <f>IF(Line[DWG Layer Name]="","",Line[DWG Layer Name])</f>
        <v/>
      </c>
      <c r="C770" s="3" t="str">
        <f>IF(Line[DWG Handle]="","",Line[DWG Handle])</f>
        <v/>
      </c>
      <c r="D770" s="58" t="str">
        <f>IF(Line[Approx Centroid X]="","",Line[Approx Centroid X])</f>
        <v/>
      </c>
      <c r="E770" s="58" t="str">
        <f>IF(Line[Approx Centroid Y]="","",Line[Approx Centroid Y])</f>
        <v/>
      </c>
      <c r="F770" s="3" t="str">
        <f>IF(Line[Replacement Asset]="","",Line[Replacement Asset])</f>
        <v/>
      </c>
      <c r="G770" s="3" t="str">
        <f>IF(Line[Asset ID]="","",UPPER(Line[Asset ID]))</f>
        <v/>
      </c>
      <c r="H770" s="3" t="str">
        <f>IF(Line[Asset Group]="","",VLOOKUP(Line[Asset Group],asset_grp_line,4,FALSE))</f>
        <v/>
      </c>
      <c r="I770" s="3" t="str">
        <f>IF(Line[Asset Group]="","",VLOOKUP(Line[Asset Group],asset_grp_line,2,FALSE))</f>
        <v/>
      </c>
      <c r="J770" s="3" t="str">
        <f>IF(Line[Asset Group]="","",VLOOKUP(Line[Asset Group],asset_grp_line,3,FALSE))</f>
        <v/>
      </c>
      <c r="K770" s="3" t="str">
        <f>IF(Line[Asset Group]="","",VLOOKUP(Line[Asset Type],type_master_list,2,FALSE))</f>
        <v/>
      </c>
      <c r="L770" s="3" t="str">
        <f>IF(Line[Asset Name]="","",PROPER(Line[Asset Name]))</f>
        <v/>
      </c>
      <c r="M770" s="11" t="str">
        <f>IF(Line[Install Date]="","",(Line[Install Date]))</f>
        <v/>
      </c>
      <c r="N770" s="3" t="str">
        <f>IF(Line[Note]="","",PROPER(Line[Note]))</f>
        <v/>
      </c>
      <c r="O770" s="3" t="str">
        <f>IF(Line[Resource Consent Number]="","",UPPER(Line[Resource Consent Number]))</f>
        <v/>
      </c>
      <c r="P770" s="53" t="str">
        <f>IF(Line[Asset Unit Cost]="","",Line[Asset Unit Cost])</f>
        <v/>
      </c>
      <c r="Q770" s="3" t="str">
        <f>IF(Line[Added By]="","",UPPER(Line[Added By]))</f>
        <v/>
      </c>
      <c r="R770" s="11" t="str">
        <f>IF(Line[Added Date]="","",(Line[Added Date]))</f>
        <v/>
      </c>
      <c r="S770" s="3" t="str">
        <f>IF(Line[Z COORD]="","",PROPER(Line[Z COORD]))</f>
        <v/>
      </c>
      <c r="T770" s="3" t="str">
        <f>IF(Line[Asset Description]="","",PROPER(Line[Asset Description]))</f>
        <v/>
      </c>
      <c r="U770" s="3" t="str">
        <f>IF(Line[Asset Group]="","",VLOOKUP(Line[Wall SubType],subdom_master_gdb,2,FALSE))</f>
        <v/>
      </c>
      <c r="V770" s="3" t="str">
        <f>IF(Line[Asset Group]="","",VLOOKUP(Line[Material],material_master,2,FALSE))</f>
        <v/>
      </c>
      <c r="W770" s="3" t="str">
        <f>IF(Line[Height m]="","",Line[Height m])</f>
        <v/>
      </c>
      <c r="X770" s="3" t="str">
        <f>IF(Line[Length m]="","",Line[Length m])</f>
        <v/>
      </c>
      <c r="Y770" s="3" t="str">
        <f>IF(Line[Width m]="","",Line[Width m])</f>
        <v/>
      </c>
      <c r="Z770" s="3" t="str">
        <f>IF(Line[Asset Group]="","",VLOOKUP(Line[Purpose],f_g_function,2,FALSE))</f>
        <v/>
      </c>
      <c r="AA770" s="3" t="str">
        <f>IF(Line[Asset Group]="","",VLOOKUP(Line[Post Material],material_master,2,FALSE))</f>
        <v/>
      </c>
      <c r="AB770" s="3" t="str">
        <f>IF(Line[Pipe Diameter mm]="","",Line[Pipe Diameter mm])</f>
        <v/>
      </c>
      <c r="AC770" s="3" t="str">
        <f>IF(Line[Asset Group]="","",VLOOKUP(Line[Pipe Material],irrigation_pipe_material,2,FALSE))</f>
        <v/>
      </c>
      <c r="AD770" s="3" t="str">
        <f>IF(Line[Asset Group]="","",VLOOKUP(Line[System],irrigation_system,2,FALSE))</f>
        <v/>
      </c>
      <c r="AE770" s="3" t="str">
        <f>IF(Line[Asset Group]="","",VLOOKUP(Line[Status],irrigation_status,2,FALSE))</f>
        <v/>
      </c>
      <c r="AF770" s="3" t="str">
        <f>IF(Line[Asset Group]="","",VLOOKUP(Line[Surface],subdom_master_gdb,2,FALSE))</f>
        <v/>
      </c>
      <c r="AG770" s="3" t="str">
        <f>IF(Line[Surface Layer Depth mm]="","",Line[Surface Layer Depth mm])</f>
        <v/>
      </c>
      <c r="AH770" s="3" t="str">
        <f>IF(Line[Av Width m]="","",Line[Av Width m])</f>
        <v/>
      </c>
      <c r="AI770" s="3" t="str">
        <f>IF(Line[Asset Group]="","",VLOOKUP(Line[Cycle],yes_no,2,FALSE))</f>
        <v/>
      </c>
      <c r="AJ770" s="3" t="str">
        <f>IF(Line[Asset Group]="","",VLOOKUP(Line[Species],hedge_species,2,FALSE))</f>
        <v/>
      </c>
    </row>
    <row r="771" spans="1:36" s="3" customFormat="1" x14ac:dyDescent="0.2">
      <c r="A771" s="3" t="str">
        <f>IF(Line[DWG File Name]="","",Line[DWG File Name])</f>
        <v/>
      </c>
      <c r="B771" s="3" t="str">
        <f>IF(Line[DWG Layer Name]="","",Line[DWG Layer Name])</f>
        <v/>
      </c>
      <c r="C771" s="3" t="str">
        <f>IF(Line[DWG Handle]="","",Line[DWG Handle])</f>
        <v/>
      </c>
      <c r="D771" s="58" t="str">
        <f>IF(Line[Approx Centroid X]="","",Line[Approx Centroid X])</f>
        <v/>
      </c>
      <c r="E771" s="58" t="str">
        <f>IF(Line[Approx Centroid Y]="","",Line[Approx Centroid Y])</f>
        <v/>
      </c>
      <c r="F771" s="3" t="str">
        <f>IF(Line[Replacement Asset]="","",Line[Replacement Asset])</f>
        <v/>
      </c>
      <c r="G771" s="3" t="str">
        <f>IF(Line[Asset ID]="","",UPPER(Line[Asset ID]))</f>
        <v/>
      </c>
      <c r="H771" s="3" t="str">
        <f>IF(Line[Asset Group]="","",VLOOKUP(Line[Asset Group],asset_grp_line,4,FALSE))</f>
        <v/>
      </c>
      <c r="I771" s="3" t="str">
        <f>IF(Line[Asset Group]="","",VLOOKUP(Line[Asset Group],asset_grp_line,2,FALSE))</f>
        <v/>
      </c>
      <c r="J771" s="3" t="str">
        <f>IF(Line[Asset Group]="","",VLOOKUP(Line[Asset Group],asset_grp_line,3,FALSE))</f>
        <v/>
      </c>
      <c r="K771" s="3" t="str">
        <f>IF(Line[Asset Group]="","",VLOOKUP(Line[Asset Type],type_master_list,2,FALSE))</f>
        <v/>
      </c>
      <c r="L771" s="3" t="str">
        <f>IF(Line[Asset Name]="","",PROPER(Line[Asset Name]))</f>
        <v/>
      </c>
      <c r="M771" s="11" t="str">
        <f>IF(Line[Install Date]="","",(Line[Install Date]))</f>
        <v/>
      </c>
      <c r="N771" s="3" t="str">
        <f>IF(Line[Note]="","",PROPER(Line[Note]))</f>
        <v/>
      </c>
      <c r="O771" s="3" t="str">
        <f>IF(Line[Resource Consent Number]="","",UPPER(Line[Resource Consent Number]))</f>
        <v/>
      </c>
      <c r="P771" s="53" t="str">
        <f>IF(Line[Asset Unit Cost]="","",Line[Asset Unit Cost])</f>
        <v/>
      </c>
      <c r="Q771" s="3" t="str">
        <f>IF(Line[Added By]="","",UPPER(Line[Added By]))</f>
        <v/>
      </c>
      <c r="R771" s="11" t="str">
        <f>IF(Line[Added Date]="","",(Line[Added Date]))</f>
        <v/>
      </c>
      <c r="S771" s="3" t="str">
        <f>IF(Line[Z COORD]="","",PROPER(Line[Z COORD]))</f>
        <v/>
      </c>
      <c r="T771" s="3" t="str">
        <f>IF(Line[Asset Description]="","",PROPER(Line[Asset Description]))</f>
        <v/>
      </c>
      <c r="U771" s="3" t="str">
        <f>IF(Line[Asset Group]="","",VLOOKUP(Line[Wall SubType],subdom_master_gdb,2,FALSE))</f>
        <v/>
      </c>
      <c r="V771" s="3" t="str">
        <f>IF(Line[Asset Group]="","",VLOOKUP(Line[Material],material_master,2,FALSE))</f>
        <v/>
      </c>
      <c r="W771" s="3" t="str">
        <f>IF(Line[Height m]="","",Line[Height m])</f>
        <v/>
      </c>
      <c r="X771" s="3" t="str">
        <f>IF(Line[Length m]="","",Line[Length m])</f>
        <v/>
      </c>
      <c r="Y771" s="3" t="str">
        <f>IF(Line[Width m]="","",Line[Width m])</f>
        <v/>
      </c>
      <c r="Z771" s="3" t="str">
        <f>IF(Line[Asset Group]="","",VLOOKUP(Line[Purpose],f_g_function,2,FALSE))</f>
        <v/>
      </c>
      <c r="AA771" s="3" t="str">
        <f>IF(Line[Asset Group]="","",VLOOKUP(Line[Post Material],material_master,2,FALSE))</f>
        <v/>
      </c>
      <c r="AB771" s="3" t="str">
        <f>IF(Line[Pipe Diameter mm]="","",Line[Pipe Diameter mm])</f>
        <v/>
      </c>
      <c r="AC771" s="3" t="str">
        <f>IF(Line[Asset Group]="","",VLOOKUP(Line[Pipe Material],irrigation_pipe_material,2,FALSE))</f>
        <v/>
      </c>
      <c r="AD771" s="3" t="str">
        <f>IF(Line[Asset Group]="","",VLOOKUP(Line[System],irrigation_system,2,FALSE))</f>
        <v/>
      </c>
      <c r="AE771" s="3" t="str">
        <f>IF(Line[Asset Group]="","",VLOOKUP(Line[Status],irrigation_status,2,FALSE))</f>
        <v/>
      </c>
      <c r="AF771" s="3" t="str">
        <f>IF(Line[Asset Group]="","",VLOOKUP(Line[Surface],subdom_master_gdb,2,FALSE))</f>
        <v/>
      </c>
      <c r="AG771" s="3" t="str">
        <f>IF(Line[Surface Layer Depth mm]="","",Line[Surface Layer Depth mm])</f>
        <v/>
      </c>
      <c r="AH771" s="3" t="str">
        <f>IF(Line[Av Width m]="","",Line[Av Width m])</f>
        <v/>
      </c>
      <c r="AI771" s="3" t="str">
        <f>IF(Line[Asset Group]="","",VLOOKUP(Line[Cycle],yes_no,2,FALSE))</f>
        <v/>
      </c>
      <c r="AJ771" s="3" t="str">
        <f>IF(Line[Asset Group]="","",VLOOKUP(Line[Species],hedge_species,2,FALSE))</f>
        <v/>
      </c>
    </row>
    <row r="772" spans="1:36" s="3" customFormat="1" x14ac:dyDescent="0.2">
      <c r="A772" s="3" t="str">
        <f>IF(Line[DWG File Name]="","",Line[DWG File Name])</f>
        <v/>
      </c>
      <c r="B772" s="3" t="str">
        <f>IF(Line[DWG Layer Name]="","",Line[DWG Layer Name])</f>
        <v/>
      </c>
      <c r="C772" s="3" t="str">
        <f>IF(Line[DWG Handle]="","",Line[DWG Handle])</f>
        <v/>
      </c>
      <c r="D772" s="58" t="str">
        <f>IF(Line[Approx Centroid X]="","",Line[Approx Centroid X])</f>
        <v/>
      </c>
      <c r="E772" s="58" t="str">
        <f>IF(Line[Approx Centroid Y]="","",Line[Approx Centroid Y])</f>
        <v/>
      </c>
      <c r="F772" s="3" t="str">
        <f>IF(Line[Replacement Asset]="","",Line[Replacement Asset])</f>
        <v/>
      </c>
      <c r="G772" s="3" t="str">
        <f>IF(Line[Asset ID]="","",UPPER(Line[Asset ID]))</f>
        <v/>
      </c>
      <c r="H772" s="3" t="str">
        <f>IF(Line[Asset Group]="","",VLOOKUP(Line[Asset Group],asset_grp_line,4,FALSE))</f>
        <v/>
      </c>
      <c r="I772" s="3" t="str">
        <f>IF(Line[Asset Group]="","",VLOOKUP(Line[Asset Group],asset_grp_line,2,FALSE))</f>
        <v/>
      </c>
      <c r="J772" s="3" t="str">
        <f>IF(Line[Asset Group]="","",VLOOKUP(Line[Asset Group],asset_grp_line,3,FALSE))</f>
        <v/>
      </c>
      <c r="K772" s="3" t="str">
        <f>IF(Line[Asset Group]="","",VLOOKUP(Line[Asset Type],type_master_list,2,FALSE))</f>
        <v/>
      </c>
      <c r="L772" s="3" t="str">
        <f>IF(Line[Asset Name]="","",PROPER(Line[Asset Name]))</f>
        <v/>
      </c>
      <c r="M772" s="11" t="str">
        <f>IF(Line[Install Date]="","",(Line[Install Date]))</f>
        <v/>
      </c>
      <c r="N772" s="3" t="str">
        <f>IF(Line[Note]="","",PROPER(Line[Note]))</f>
        <v/>
      </c>
      <c r="O772" s="3" t="str">
        <f>IF(Line[Resource Consent Number]="","",UPPER(Line[Resource Consent Number]))</f>
        <v/>
      </c>
      <c r="P772" s="53" t="str">
        <f>IF(Line[Asset Unit Cost]="","",Line[Asset Unit Cost])</f>
        <v/>
      </c>
      <c r="Q772" s="3" t="str">
        <f>IF(Line[Added By]="","",UPPER(Line[Added By]))</f>
        <v/>
      </c>
      <c r="R772" s="11" t="str">
        <f>IF(Line[Added Date]="","",(Line[Added Date]))</f>
        <v/>
      </c>
      <c r="S772" s="3" t="str">
        <f>IF(Line[Z COORD]="","",PROPER(Line[Z COORD]))</f>
        <v/>
      </c>
      <c r="T772" s="3" t="str">
        <f>IF(Line[Asset Description]="","",PROPER(Line[Asset Description]))</f>
        <v/>
      </c>
      <c r="U772" s="3" t="str">
        <f>IF(Line[Asset Group]="","",VLOOKUP(Line[Wall SubType],subdom_master_gdb,2,FALSE))</f>
        <v/>
      </c>
      <c r="V772" s="3" t="str">
        <f>IF(Line[Asset Group]="","",VLOOKUP(Line[Material],material_master,2,FALSE))</f>
        <v/>
      </c>
      <c r="W772" s="3" t="str">
        <f>IF(Line[Height m]="","",Line[Height m])</f>
        <v/>
      </c>
      <c r="X772" s="3" t="str">
        <f>IF(Line[Length m]="","",Line[Length m])</f>
        <v/>
      </c>
      <c r="Y772" s="3" t="str">
        <f>IF(Line[Width m]="","",Line[Width m])</f>
        <v/>
      </c>
      <c r="Z772" s="3" t="str">
        <f>IF(Line[Asset Group]="","",VLOOKUP(Line[Purpose],f_g_function,2,FALSE))</f>
        <v/>
      </c>
      <c r="AA772" s="3" t="str">
        <f>IF(Line[Asset Group]="","",VLOOKUP(Line[Post Material],material_master,2,FALSE))</f>
        <v/>
      </c>
      <c r="AB772" s="3" t="str">
        <f>IF(Line[Pipe Diameter mm]="","",Line[Pipe Diameter mm])</f>
        <v/>
      </c>
      <c r="AC772" s="3" t="str">
        <f>IF(Line[Asset Group]="","",VLOOKUP(Line[Pipe Material],irrigation_pipe_material,2,FALSE))</f>
        <v/>
      </c>
      <c r="AD772" s="3" t="str">
        <f>IF(Line[Asset Group]="","",VLOOKUP(Line[System],irrigation_system,2,FALSE))</f>
        <v/>
      </c>
      <c r="AE772" s="3" t="str">
        <f>IF(Line[Asset Group]="","",VLOOKUP(Line[Status],irrigation_status,2,FALSE))</f>
        <v/>
      </c>
      <c r="AF772" s="3" t="str">
        <f>IF(Line[Asset Group]="","",VLOOKUP(Line[Surface],subdom_master_gdb,2,FALSE))</f>
        <v/>
      </c>
      <c r="AG772" s="3" t="str">
        <f>IF(Line[Surface Layer Depth mm]="","",Line[Surface Layer Depth mm])</f>
        <v/>
      </c>
      <c r="AH772" s="3" t="str">
        <f>IF(Line[Av Width m]="","",Line[Av Width m])</f>
        <v/>
      </c>
      <c r="AI772" s="3" t="str">
        <f>IF(Line[Asset Group]="","",VLOOKUP(Line[Cycle],yes_no,2,FALSE))</f>
        <v/>
      </c>
      <c r="AJ772" s="3" t="str">
        <f>IF(Line[Asset Group]="","",VLOOKUP(Line[Species],hedge_species,2,FALSE))</f>
        <v/>
      </c>
    </row>
    <row r="773" spans="1:36" s="3" customFormat="1" x14ac:dyDescent="0.2">
      <c r="A773" s="3" t="str">
        <f>IF(Line[DWG File Name]="","",Line[DWG File Name])</f>
        <v/>
      </c>
      <c r="B773" s="3" t="str">
        <f>IF(Line[DWG Layer Name]="","",Line[DWG Layer Name])</f>
        <v/>
      </c>
      <c r="C773" s="3" t="str">
        <f>IF(Line[DWG Handle]="","",Line[DWG Handle])</f>
        <v/>
      </c>
      <c r="D773" s="58" t="str">
        <f>IF(Line[Approx Centroid X]="","",Line[Approx Centroid X])</f>
        <v/>
      </c>
      <c r="E773" s="58" t="str">
        <f>IF(Line[Approx Centroid Y]="","",Line[Approx Centroid Y])</f>
        <v/>
      </c>
      <c r="F773" s="3" t="str">
        <f>IF(Line[Replacement Asset]="","",Line[Replacement Asset])</f>
        <v/>
      </c>
      <c r="G773" s="3" t="str">
        <f>IF(Line[Asset ID]="","",UPPER(Line[Asset ID]))</f>
        <v/>
      </c>
      <c r="H773" s="3" t="str">
        <f>IF(Line[Asset Group]="","",VLOOKUP(Line[Asset Group],asset_grp_line,4,FALSE))</f>
        <v/>
      </c>
      <c r="I773" s="3" t="str">
        <f>IF(Line[Asset Group]="","",VLOOKUP(Line[Asset Group],asset_grp_line,2,FALSE))</f>
        <v/>
      </c>
      <c r="J773" s="3" t="str">
        <f>IF(Line[Asset Group]="","",VLOOKUP(Line[Asset Group],asset_grp_line,3,FALSE))</f>
        <v/>
      </c>
      <c r="K773" s="3" t="str">
        <f>IF(Line[Asset Group]="","",VLOOKUP(Line[Asset Type],type_master_list,2,FALSE))</f>
        <v/>
      </c>
      <c r="L773" s="3" t="str">
        <f>IF(Line[Asset Name]="","",PROPER(Line[Asset Name]))</f>
        <v/>
      </c>
      <c r="M773" s="11" t="str">
        <f>IF(Line[Install Date]="","",(Line[Install Date]))</f>
        <v/>
      </c>
      <c r="N773" s="3" t="str">
        <f>IF(Line[Note]="","",PROPER(Line[Note]))</f>
        <v/>
      </c>
      <c r="O773" s="3" t="str">
        <f>IF(Line[Resource Consent Number]="","",UPPER(Line[Resource Consent Number]))</f>
        <v/>
      </c>
      <c r="P773" s="53" t="str">
        <f>IF(Line[Asset Unit Cost]="","",Line[Asset Unit Cost])</f>
        <v/>
      </c>
      <c r="Q773" s="3" t="str">
        <f>IF(Line[Added By]="","",UPPER(Line[Added By]))</f>
        <v/>
      </c>
      <c r="R773" s="11" t="str">
        <f>IF(Line[Added Date]="","",(Line[Added Date]))</f>
        <v/>
      </c>
      <c r="S773" s="3" t="str">
        <f>IF(Line[Z COORD]="","",PROPER(Line[Z COORD]))</f>
        <v/>
      </c>
      <c r="T773" s="3" t="str">
        <f>IF(Line[Asset Description]="","",PROPER(Line[Asset Description]))</f>
        <v/>
      </c>
      <c r="U773" s="3" t="str">
        <f>IF(Line[Asset Group]="","",VLOOKUP(Line[Wall SubType],subdom_master_gdb,2,FALSE))</f>
        <v/>
      </c>
      <c r="V773" s="3" t="str">
        <f>IF(Line[Asset Group]="","",VLOOKUP(Line[Material],material_master,2,FALSE))</f>
        <v/>
      </c>
      <c r="W773" s="3" t="str">
        <f>IF(Line[Height m]="","",Line[Height m])</f>
        <v/>
      </c>
      <c r="X773" s="3" t="str">
        <f>IF(Line[Length m]="","",Line[Length m])</f>
        <v/>
      </c>
      <c r="Y773" s="3" t="str">
        <f>IF(Line[Width m]="","",Line[Width m])</f>
        <v/>
      </c>
      <c r="Z773" s="3" t="str">
        <f>IF(Line[Asset Group]="","",VLOOKUP(Line[Purpose],f_g_function,2,FALSE))</f>
        <v/>
      </c>
      <c r="AA773" s="3" t="str">
        <f>IF(Line[Asset Group]="","",VLOOKUP(Line[Post Material],material_master,2,FALSE))</f>
        <v/>
      </c>
      <c r="AB773" s="3" t="str">
        <f>IF(Line[Pipe Diameter mm]="","",Line[Pipe Diameter mm])</f>
        <v/>
      </c>
      <c r="AC773" s="3" t="str">
        <f>IF(Line[Asset Group]="","",VLOOKUP(Line[Pipe Material],irrigation_pipe_material,2,FALSE))</f>
        <v/>
      </c>
      <c r="AD773" s="3" t="str">
        <f>IF(Line[Asset Group]="","",VLOOKUP(Line[System],irrigation_system,2,FALSE))</f>
        <v/>
      </c>
      <c r="AE773" s="3" t="str">
        <f>IF(Line[Asset Group]="","",VLOOKUP(Line[Status],irrigation_status,2,FALSE))</f>
        <v/>
      </c>
      <c r="AF773" s="3" t="str">
        <f>IF(Line[Asset Group]="","",VLOOKUP(Line[Surface],subdom_master_gdb,2,FALSE))</f>
        <v/>
      </c>
      <c r="AG773" s="3" t="str">
        <f>IF(Line[Surface Layer Depth mm]="","",Line[Surface Layer Depth mm])</f>
        <v/>
      </c>
      <c r="AH773" s="3" t="str">
        <f>IF(Line[Av Width m]="","",Line[Av Width m])</f>
        <v/>
      </c>
      <c r="AI773" s="3" t="str">
        <f>IF(Line[Asset Group]="","",VLOOKUP(Line[Cycle],yes_no,2,FALSE))</f>
        <v/>
      </c>
      <c r="AJ773" s="3" t="str">
        <f>IF(Line[Asset Group]="","",VLOOKUP(Line[Species],hedge_species,2,FALSE))</f>
        <v/>
      </c>
    </row>
    <row r="774" spans="1:36" s="3" customFormat="1" x14ac:dyDescent="0.2">
      <c r="A774" s="3" t="str">
        <f>IF(Line[DWG File Name]="","",Line[DWG File Name])</f>
        <v/>
      </c>
      <c r="B774" s="3" t="str">
        <f>IF(Line[DWG Layer Name]="","",Line[DWG Layer Name])</f>
        <v/>
      </c>
      <c r="C774" s="3" t="str">
        <f>IF(Line[DWG Handle]="","",Line[DWG Handle])</f>
        <v/>
      </c>
      <c r="D774" s="58" t="str">
        <f>IF(Line[Approx Centroid X]="","",Line[Approx Centroid X])</f>
        <v/>
      </c>
      <c r="E774" s="58" t="str">
        <f>IF(Line[Approx Centroid Y]="","",Line[Approx Centroid Y])</f>
        <v/>
      </c>
      <c r="F774" s="3" t="str">
        <f>IF(Line[Replacement Asset]="","",Line[Replacement Asset])</f>
        <v/>
      </c>
      <c r="G774" s="3" t="str">
        <f>IF(Line[Asset ID]="","",UPPER(Line[Asset ID]))</f>
        <v/>
      </c>
      <c r="H774" s="3" t="str">
        <f>IF(Line[Asset Group]="","",VLOOKUP(Line[Asset Group],asset_grp_line,4,FALSE))</f>
        <v/>
      </c>
      <c r="I774" s="3" t="str">
        <f>IF(Line[Asset Group]="","",VLOOKUP(Line[Asset Group],asset_grp_line,2,FALSE))</f>
        <v/>
      </c>
      <c r="J774" s="3" t="str">
        <f>IF(Line[Asset Group]="","",VLOOKUP(Line[Asset Group],asset_grp_line,3,FALSE))</f>
        <v/>
      </c>
      <c r="K774" s="3" t="str">
        <f>IF(Line[Asset Group]="","",VLOOKUP(Line[Asset Type],type_master_list,2,FALSE))</f>
        <v/>
      </c>
      <c r="L774" s="3" t="str">
        <f>IF(Line[Asset Name]="","",PROPER(Line[Asset Name]))</f>
        <v/>
      </c>
      <c r="M774" s="11" t="str">
        <f>IF(Line[Install Date]="","",(Line[Install Date]))</f>
        <v/>
      </c>
      <c r="N774" s="3" t="str">
        <f>IF(Line[Note]="","",PROPER(Line[Note]))</f>
        <v/>
      </c>
      <c r="O774" s="3" t="str">
        <f>IF(Line[Resource Consent Number]="","",UPPER(Line[Resource Consent Number]))</f>
        <v/>
      </c>
      <c r="P774" s="53" t="str">
        <f>IF(Line[Asset Unit Cost]="","",Line[Asset Unit Cost])</f>
        <v/>
      </c>
      <c r="Q774" s="3" t="str">
        <f>IF(Line[Added By]="","",UPPER(Line[Added By]))</f>
        <v/>
      </c>
      <c r="R774" s="11" t="str">
        <f>IF(Line[Added Date]="","",(Line[Added Date]))</f>
        <v/>
      </c>
      <c r="S774" s="3" t="str">
        <f>IF(Line[Z COORD]="","",PROPER(Line[Z COORD]))</f>
        <v/>
      </c>
      <c r="T774" s="3" t="str">
        <f>IF(Line[Asset Description]="","",PROPER(Line[Asset Description]))</f>
        <v/>
      </c>
      <c r="U774" s="3" t="str">
        <f>IF(Line[Asset Group]="","",VLOOKUP(Line[Wall SubType],subdom_master_gdb,2,FALSE))</f>
        <v/>
      </c>
      <c r="V774" s="3" t="str">
        <f>IF(Line[Asset Group]="","",VLOOKUP(Line[Material],material_master,2,FALSE))</f>
        <v/>
      </c>
      <c r="W774" s="3" t="str">
        <f>IF(Line[Height m]="","",Line[Height m])</f>
        <v/>
      </c>
      <c r="X774" s="3" t="str">
        <f>IF(Line[Length m]="","",Line[Length m])</f>
        <v/>
      </c>
      <c r="Y774" s="3" t="str">
        <f>IF(Line[Width m]="","",Line[Width m])</f>
        <v/>
      </c>
      <c r="Z774" s="3" t="str">
        <f>IF(Line[Asset Group]="","",VLOOKUP(Line[Purpose],f_g_function,2,FALSE))</f>
        <v/>
      </c>
      <c r="AA774" s="3" t="str">
        <f>IF(Line[Asset Group]="","",VLOOKUP(Line[Post Material],material_master,2,FALSE))</f>
        <v/>
      </c>
      <c r="AB774" s="3" t="str">
        <f>IF(Line[Pipe Diameter mm]="","",Line[Pipe Diameter mm])</f>
        <v/>
      </c>
      <c r="AC774" s="3" t="str">
        <f>IF(Line[Asset Group]="","",VLOOKUP(Line[Pipe Material],irrigation_pipe_material,2,FALSE))</f>
        <v/>
      </c>
      <c r="AD774" s="3" t="str">
        <f>IF(Line[Asset Group]="","",VLOOKUP(Line[System],irrigation_system,2,FALSE))</f>
        <v/>
      </c>
      <c r="AE774" s="3" t="str">
        <f>IF(Line[Asset Group]="","",VLOOKUP(Line[Status],irrigation_status,2,FALSE))</f>
        <v/>
      </c>
      <c r="AF774" s="3" t="str">
        <f>IF(Line[Asset Group]="","",VLOOKUP(Line[Surface],subdom_master_gdb,2,FALSE))</f>
        <v/>
      </c>
      <c r="AG774" s="3" t="str">
        <f>IF(Line[Surface Layer Depth mm]="","",Line[Surface Layer Depth mm])</f>
        <v/>
      </c>
      <c r="AH774" s="3" t="str">
        <f>IF(Line[Av Width m]="","",Line[Av Width m])</f>
        <v/>
      </c>
      <c r="AI774" s="3" t="str">
        <f>IF(Line[Asset Group]="","",VLOOKUP(Line[Cycle],yes_no,2,FALSE))</f>
        <v/>
      </c>
      <c r="AJ774" s="3" t="str">
        <f>IF(Line[Asset Group]="","",VLOOKUP(Line[Species],hedge_species,2,FALSE))</f>
        <v/>
      </c>
    </row>
    <row r="775" spans="1:36" s="3" customFormat="1" x14ac:dyDescent="0.2">
      <c r="A775" s="3" t="str">
        <f>IF(Line[DWG File Name]="","",Line[DWG File Name])</f>
        <v/>
      </c>
      <c r="B775" s="3" t="str">
        <f>IF(Line[DWG Layer Name]="","",Line[DWG Layer Name])</f>
        <v/>
      </c>
      <c r="C775" s="3" t="str">
        <f>IF(Line[DWG Handle]="","",Line[DWG Handle])</f>
        <v/>
      </c>
      <c r="D775" s="58" t="str">
        <f>IF(Line[Approx Centroid X]="","",Line[Approx Centroid X])</f>
        <v/>
      </c>
      <c r="E775" s="58" t="str">
        <f>IF(Line[Approx Centroid Y]="","",Line[Approx Centroid Y])</f>
        <v/>
      </c>
      <c r="F775" s="3" t="str">
        <f>IF(Line[Replacement Asset]="","",Line[Replacement Asset])</f>
        <v/>
      </c>
      <c r="G775" s="3" t="str">
        <f>IF(Line[Asset ID]="","",UPPER(Line[Asset ID]))</f>
        <v/>
      </c>
      <c r="H775" s="3" t="str">
        <f>IF(Line[Asset Group]="","",VLOOKUP(Line[Asset Group],asset_grp_line,4,FALSE))</f>
        <v/>
      </c>
      <c r="I775" s="3" t="str">
        <f>IF(Line[Asset Group]="","",VLOOKUP(Line[Asset Group],asset_grp_line,2,FALSE))</f>
        <v/>
      </c>
      <c r="J775" s="3" t="str">
        <f>IF(Line[Asset Group]="","",VLOOKUP(Line[Asset Group],asset_grp_line,3,FALSE))</f>
        <v/>
      </c>
      <c r="K775" s="3" t="str">
        <f>IF(Line[Asset Group]="","",VLOOKUP(Line[Asset Type],type_master_list,2,FALSE))</f>
        <v/>
      </c>
      <c r="L775" s="3" t="str">
        <f>IF(Line[Asset Name]="","",PROPER(Line[Asset Name]))</f>
        <v/>
      </c>
      <c r="M775" s="11" t="str">
        <f>IF(Line[Install Date]="","",(Line[Install Date]))</f>
        <v/>
      </c>
      <c r="N775" s="3" t="str">
        <f>IF(Line[Note]="","",PROPER(Line[Note]))</f>
        <v/>
      </c>
      <c r="O775" s="3" t="str">
        <f>IF(Line[Resource Consent Number]="","",UPPER(Line[Resource Consent Number]))</f>
        <v/>
      </c>
      <c r="P775" s="53" t="str">
        <f>IF(Line[Asset Unit Cost]="","",Line[Asset Unit Cost])</f>
        <v/>
      </c>
      <c r="Q775" s="3" t="str">
        <f>IF(Line[Added By]="","",UPPER(Line[Added By]))</f>
        <v/>
      </c>
      <c r="R775" s="11" t="str">
        <f>IF(Line[Added Date]="","",(Line[Added Date]))</f>
        <v/>
      </c>
      <c r="S775" s="3" t="str">
        <f>IF(Line[Z COORD]="","",PROPER(Line[Z COORD]))</f>
        <v/>
      </c>
      <c r="T775" s="3" t="str">
        <f>IF(Line[Asset Description]="","",PROPER(Line[Asset Description]))</f>
        <v/>
      </c>
      <c r="U775" s="3" t="str">
        <f>IF(Line[Asset Group]="","",VLOOKUP(Line[Wall SubType],subdom_master_gdb,2,FALSE))</f>
        <v/>
      </c>
      <c r="V775" s="3" t="str">
        <f>IF(Line[Asset Group]="","",VLOOKUP(Line[Material],material_master,2,FALSE))</f>
        <v/>
      </c>
      <c r="W775" s="3" t="str">
        <f>IF(Line[Height m]="","",Line[Height m])</f>
        <v/>
      </c>
      <c r="X775" s="3" t="str">
        <f>IF(Line[Length m]="","",Line[Length m])</f>
        <v/>
      </c>
      <c r="Y775" s="3" t="str">
        <f>IF(Line[Width m]="","",Line[Width m])</f>
        <v/>
      </c>
      <c r="Z775" s="3" t="str">
        <f>IF(Line[Asset Group]="","",VLOOKUP(Line[Purpose],f_g_function,2,FALSE))</f>
        <v/>
      </c>
      <c r="AA775" s="3" t="str">
        <f>IF(Line[Asset Group]="","",VLOOKUP(Line[Post Material],material_master,2,FALSE))</f>
        <v/>
      </c>
      <c r="AB775" s="3" t="str">
        <f>IF(Line[Pipe Diameter mm]="","",Line[Pipe Diameter mm])</f>
        <v/>
      </c>
      <c r="AC775" s="3" t="str">
        <f>IF(Line[Asset Group]="","",VLOOKUP(Line[Pipe Material],irrigation_pipe_material,2,FALSE))</f>
        <v/>
      </c>
      <c r="AD775" s="3" t="str">
        <f>IF(Line[Asset Group]="","",VLOOKUP(Line[System],irrigation_system,2,FALSE))</f>
        <v/>
      </c>
      <c r="AE775" s="3" t="str">
        <f>IF(Line[Asset Group]="","",VLOOKUP(Line[Status],irrigation_status,2,FALSE))</f>
        <v/>
      </c>
      <c r="AF775" s="3" t="str">
        <f>IF(Line[Asset Group]="","",VLOOKUP(Line[Surface],subdom_master_gdb,2,FALSE))</f>
        <v/>
      </c>
      <c r="AG775" s="3" t="str">
        <f>IF(Line[Surface Layer Depth mm]="","",Line[Surface Layer Depth mm])</f>
        <v/>
      </c>
      <c r="AH775" s="3" t="str">
        <f>IF(Line[Av Width m]="","",Line[Av Width m])</f>
        <v/>
      </c>
      <c r="AI775" s="3" t="str">
        <f>IF(Line[Asset Group]="","",VLOOKUP(Line[Cycle],yes_no,2,FALSE))</f>
        <v/>
      </c>
      <c r="AJ775" s="3" t="str">
        <f>IF(Line[Asset Group]="","",VLOOKUP(Line[Species],hedge_species,2,FALSE))</f>
        <v/>
      </c>
    </row>
    <row r="776" spans="1:36" s="3" customFormat="1" x14ac:dyDescent="0.2">
      <c r="A776" s="3" t="str">
        <f>IF(Line[DWG File Name]="","",Line[DWG File Name])</f>
        <v/>
      </c>
      <c r="B776" s="3" t="str">
        <f>IF(Line[DWG Layer Name]="","",Line[DWG Layer Name])</f>
        <v/>
      </c>
      <c r="C776" s="3" t="str">
        <f>IF(Line[DWG Handle]="","",Line[DWG Handle])</f>
        <v/>
      </c>
      <c r="D776" s="58" t="str">
        <f>IF(Line[Approx Centroid X]="","",Line[Approx Centroid X])</f>
        <v/>
      </c>
      <c r="E776" s="58" t="str">
        <f>IF(Line[Approx Centroid Y]="","",Line[Approx Centroid Y])</f>
        <v/>
      </c>
      <c r="F776" s="3" t="str">
        <f>IF(Line[Replacement Asset]="","",Line[Replacement Asset])</f>
        <v/>
      </c>
      <c r="G776" s="3" t="str">
        <f>IF(Line[Asset ID]="","",UPPER(Line[Asset ID]))</f>
        <v/>
      </c>
      <c r="H776" s="3" t="str">
        <f>IF(Line[Asset Group]="","",VLOOKUP(Line[Asset Group],asset_grp_line,4,FALSE))</f>
        <v/>
      </c>
      <c r="I776" s="3" t="str">
        <f>IF(Line[Asset Group]="","",VLOOKUP(Line[Asset Group],asset_grp_line,2,FALSE))</f>
        <v/>
      </c>
      <c r="J776" s="3" t="str">
        <f>IF(Line[Asset Group]="","",VLOOKUP(Line[Asset Group],asset_grp_line,3,FALSE))</f>
        <v/>
      </c>
      <c r="K776" s="3" t="str">
        <f>IF(Line[Asset Group]="","",VLOOKUP(Line[Asset Type],type_master_list,2,FALSE))</f>
        <v/>
      </c>
      <c r="L776" s="3" t="str">
        <f>IF(Line[Asset Name]="","",PROPER(Line[Asset Name]))</f>
        <v/>
      </c>
      <c r="M776" s="11" t="str">
        <f>IF(Line[Install Date]="","",(Line[Install Date]))</f>
        <v/>
      </c>
      <c r="N776" s="3" t="str">
        <f>IF(Line[Note]="","",PROPER(Line[Note]))</f>
        <v/>
      </c>
      <c r="O776" s="3" t="str">
        <f>IF(Line[Resource Consent Number]="","",UPPER(Line[Resource Consent Number]))</f>
        <v/>
      </c>
      <c r="P776" s="53" t="str">
        <f>IF(Line[Asset Unit Cost]="","",Line[Asset Unit Cost])</f>
        <v/>
      </c>
      <c r="Q776" s="3" t="str">
        <f>IF(Line[Added By]="","",UPPER(Line[Added By]))</f>
        <v/>
      </c>
      <c r="R776" s="11" t="str">
        <f>IF(Line[Added Date]="","",(Line[Added Date]))</f>
        <v/>
      </c>
      <c r="S776" s="3" t="str">
        <f>IF(Line[Z COORD]="","",PROPER(Line[Z COORD]))</f>
        <v/>
      </c>
      <c r="T776" s="3" t="str">
        <f>IF(Line[Asset Description]="","",PROPER(Line[Asset Description]))</f>
        <v/>
      </c>
      <c r="U776" s="3" t="str">
        <f>IF(Line[Asset Group]="","",VLOOKUP(Line[Wall SubType],subdom_master_gdb,2,FALSE))</f>
        <v/>
      </c>
      <c r="V776" s="3" t="str">
        <f>IF(Line[Asset Group]="","",VLOOKUP(Line[Material],material_master,2,FALSE))</f>
        <v/>
      </c>
      <c r="W776" s="3" t="str">
        <f>IF(Line[Height m]="","",Line[Height m])</f>
        <v/>
      </c>
      <c r="X776" s="3" t="str">
        <f>IF(Line[Length m]="","",Line[Length m])</f>
        <v/>
      </c>
      <c r="Y776" s="3" t="str">
        <f>IF(Line[Width m]="","",Line[Width m])</f>
        <v/>
      </c>
      <c r="Z776" s="3" t="str">
        <f>IF(Line[Asset Group]="","",VLOOKUP(Line[Purpose],f_g_function,2,FALSE))</f>
        <v/>
      </c>
      <c r="AA776" s="3" t="str">
        <f>IF(Line[Asset Group]="","",VLOOKUP(Line[Post Material],material_master,2,FALSE))</f>
        <v/>
      </c>
      <c r="AB776" s="3" t="str">
        <f>IF(Line[Pipe Diameter mm]="","",Line[Pipe Diameter mm])</f>
        <v/>
      </c>
      <c r="AC776" s="3" t="str">
        <f>IF(Line[Asset Group]="","",VLOOKUP(Line[Pipe Material],irrigation_pipe_material,2,FALSE))</f>
        <v/>
      </c>
      <c r="AD776" s="3" t="str">
        <f>IF(Line[Asset Group]="","",VLOOKUP(Line[System],irrigation_system,2,FALSE))</f>
        <v/>
      </c>
      <c r="AE776" s="3" t="str">
        <f>IF(Line[Asset Group]="","",VLOOKUP(Line[Status],irrigation_status,2,FALSE))</f>
        <v/>
      </c>
      <c r="AF776" s="3" t="str">
        <f>IF(Line[Asset Group]="","",VLOOKUP(Line[Surface],subdom_master_gdb,2,FALSE))</f>
        <v/>
      </c>
      <c r="AG776" s="3" t="str">
        <f>IF(Line[Surface Layer Depth mm]="","",Line[Surface Layer Depth mm])</f>
        <v/>
      </c>
      <c r="AH776" s="3" t="str">
        <f>IF(Line[Av Width m]="","",Line[Av Width m])</f>
        <v/>
      </c>
      <c r="AI776" s="3" t="str">
        <f>IF(Line[Asset Group]="","",VLOOKUP(Line[Cycle],yes_no,2,FALSE))</f>
        <v/>
      </c>
      <c r="AJ776" s="3" t="str">
        <f>IF(Line[Asset Group]="","",VLOOKUP(Line[Species],hedge_species,2,FALSE))</f>
        <v/>
      </c>
    </row>
    <row r="777" spans="1:36" s="3" customFormat="1" x14ac:dyDescent="0.2">
      <c r="A777" s="3" t="str">
        <f>IF(Line[DWG File Name]="","",Line[DWG File Name])</f>
        <v/>
      </c>
      <c r="B777" s="3" t="str">
        <f>IF(Line[DWG Layer Name]="","",Line[DWG Layer Name])</f>
        <v/>
      </c>
      <c r="C777" s="3" t="str">
        <f>IF(Line[DWG Handle]="","",Line[DWG Handle])</f>
        <v/>
      </c>
      <c r="D777" s="58" t="str">
        <f>IF(Line[Approx Centroid X]="","",Line[Approx Centroid X])</f>
        <v/>
      </c>
      <c r="E777" s="58" t="str">
        <f>IF(Line[Approx Centroid Y]="","",Line[Approx Centroid Y])</f>
        <v/>
      </c>
      <c r="F777" s="3" t="str">
        <f>IF(Line[Replacement Asset]="","",Line[Replacement Asset])</f>
        <v/>
      </c>
      <c r="G777" s="3" t="str">
        <f>IF(Line[Asset ID]="","",UPPER(Line[Asset ID]))</f>
        <v/>
      </c>
      <c r="H777" s="3" t="str">
        <f>IF(Line[Asset Group]="","",VLOOKUP(Line[Asset Group],asset_grp_line,4,FALSE))</f>
        <v/>
      </c>
      <c r="I777" s="3" t="str">
        <f>IF(Line[Asset Group]="","",VLOOKUP(Line[Asset Group],asset_grp_line,2,FALSE))</f>
        <v/>
      </c>
      <c r="J777" s="3" t="str">
        <f>IF(Line[Asset Group]="","",VLOOKUP(Line[Asset Group],asset_grp_line,3,FALSE))</f>
        <v/>
      </c>
      <c r="K777" s="3" t="str">
        <f>IF(Line[Asset Group]="","",VLOOKUP(Line[Asset Type],type_master_list,2,FALSE))</f>
        <v/>
      </c>
      <c r="L777" s="3" t="str">
        <f>IF(Line[Asset Name]="","",PROPER(Line[Asset Name]))</f>
        <v/>
      </c>
      <c r="M777" s="11" t="str">
        <f>IF(Line[Install Date]="","",(Line[Install Date]))</f>
        <v/>
      </c>
      <c r="N777" s="3" t="str">
        <f>IF(Line[Note]="","",PROPER(Line[Note]))</f>
        <v/>
      </c>
      <c r="O777" s="3" t="str">
        <f>IF(Line[Resource Consent Number]="","",UPPER(Line[Resource Consent Number]))</f>
        <v/>
      </c>
      <c r="P777" s="53" t="str">
        <f>IF(Line[Asset Unit Cost]="","",Line[Asset Unit Cost])</f>
        <v/>
      </c>
      <c r="Q777" s="3" t="str">
        <f>IF(Line[Added By]="","",UPPER(Line[Added By]))</f>
        <v/>
      </c>
      <c r="R777" s="11" t="str">
        <f>IF(Line[Added Date]="","",(Line[Added Date]))</f>
        <v/>
      </c>
      <c r="S777" s="3" t="str">
        <f>IF(Line[Z COORD]="","",PROPER(Line[Z COORD]))</f>
        <v/>
      </c>
      <c r="T777" s="3" t="str">
        <f>IF(Line[Asset Description]="","",PROPER(Line[Asset Description]))</f>
        <v/>
      </c>
      <c r="U777" s="3" t="str">
        <f>IF(Line[Asset Group]="","",VLOOKUP(Line[Wall SubType],subdom_master_gdb,2,FALSE))</f>
        <v/>
      </c>
      <c r="V777" s="3" t="str">
        <f>IF(Line[Asset Group]="","",VLOOKUP(Line[Material],material_master,2,FALSE))</f>
        <v/>
      </c>
      <c r="W777" s="3" t="str">
        <f>IF(Line[Height m]="","",Line[Height m])</f>
        <v/>
      </c>
      <c r="X777" s="3" t="str">
        <f>IF(Line[Length m]="","",Line[Length m])</f>
        <v/>
      </c>
      <c r="Y777" s="3" t="str">
        <f>IF(Line[Width m]="","",Line[Width m])</f>
        <v/>
      </c>
      <c r="Z777" s="3" t="str">
        <f>IF(Line[Asset Group]="","",VLOOKUP(Line[Purpose],f_g_function,2,FALSE))</f>
        <v/>
      </c>
      <c r="AA777" s="3" t="str">
        <f>IF(Line[Asset Group]="","",VLOOKUP(Line[Post Material],material_master,2,FALSE))</f>
        <v/>
      </c>
      <c r="AB777" s="3" t="str">
        <f>IF(Line[Pipe Diameter mm]="","",Line[Pipe Diameter mm])</f>
        <v/>
      </c>
      <c r="AC777" s="3" t="str">
        <f>IF(Line[Asset Group]="","",VLOOKUP(Line[Pipe Material],irrigation_pipe_material,2,FALSE))</f>
        <v/>
      </c>
      <c r="AD777" s="3" t="str">
        <f>IF(Line[Asset Group]="","",VLOOKUP(Line[System],irrigation_system,2,FALSE))</f>
        <v/>
      </c>
      <c r="AE777" s="3" t="str">
        <f>IF(Line[Asset Group]="","",VLOOKUP(Line[Status],irrigation_status,2,FALSE))</f>
        <v/>
      </c>
      <c r="AF777" s="3" t="str">
        <f>IF(Line[Asset Group]="","",VLOOKUP(Line[Surface],subdom_master_gdb,2,FALSE))</f>
        <v/>
      </c>
      <c r="AG777" s="3" t="str">
        <f>IF(Line[Surface Layer Depth mm]="","",Line[Surface Layer Depth mm])</f>
        <v/>
      </c>
      <c r="AH777" s="3" t="str">
        <f>IF(Line[Av Width m]="","",Line[Av Width m])</f>
        <v/>
      </c>
      <c r="AI777" s="3" t="str">
        <f>IF(Line[Asset Group]="","",VLOOKUP(Line[Cycle],yes_no,2,FALSE))</f>
        <v/>
      </c>
      <c r="AJ777" s="3" t="str">
        <f>IF(Line[Asset Group]="","",VLOOKUP(Line[Species],hedge_species,2,FALSE))</f>
        <v/>
      </c>
    </row>
    <row r="778" spans="1:36" s="3" customFormat="1" x14ac:dyDescent="0.2">
      <c r="A778" s="3" t="str">
        <f>IF(Line[DWG File Name]="","",Line[DWG File Name])</f>
        <v/>
      </c>
      <c r="B778" s="3" t="str">
        <f>IF(Line[DWG Layer Name]="","",Line[DWG Layer Name])</f>
        <v/>
      </c>
      <c r="C778" s="3" t="str">
        <f>IF(Line[DWG Handle]="","",Line[DWG Handle])</f>
        <v/>
      </c>
      <c r="D778" s="58" t="str">
        <f>IF(Line[Approx Centroid X]="","",Line[Approx Centroid X])</f>
        <v/>
      </c>
      <c r="E778" s="58" t="str">
        <f>IF(Line[Approx Centroid Y]="","",Line[Approx Centroid Y])</f>
        <v/>
      </c>
      <c r="F778" s="3" t="str">
        <f>IF(Line[Replacement Asset]="","",Line[Replacement Asset])</f>
        <v/>
      </c>
      <c r="G778" s="3" t="str">
        <f>IF(Line[Asset ID]="","",UPPER(Line[Asset ID]))</f>
        <v/>
      </c>
      <c r="H778" s="3" t="str">
        <f>IF(Line[Asset Group]="","",VLOOKUP(Line[Asset Group],asset_grp_line,4,FALSE))</f>
        <v/>
      </c>
      <c r="I778" s="3" t="str">
        <f>IF(Line[Asset Group]="","",VLOOKUP(Line[Asset Group],asset_grp_line,2,FALSE))</f>
        <v/>
      </c>
      <c r="J778" s="3" t="str">
        <f>IF(Line[Asset Group]="","",VLOOKUP(Line[Asset Group],asset_grp_line,3,FALSE))</f>
        <v/>
      </c>
      <c r="K778" s="3" t="str">
        <f>IF(Line[Asset Group]="","",VLOOKUP(Line[Asset Type],type_master_list,2,FALSE))</f>
        <v/>
      </c>
      <c r="L778" s="3" t="str">
        <f>IF(Line[Asset Name]="","",PROPER(Line[Asset Name]))</f>
        <v/>
      </c>
      <c r="M778" s="11" t="str">
        <f>IF(Line[Install Date]="","",(Line[Install Date]))</f>
        <v/>
      </c>
      <c r="N778" s="3" t="str">
        <f>IF(Line[Note]="","",PROPER(Line[Note]))</f>
        <v/>
      </c>
      <c r="O778" s="3" t="str">
        <f>IF(Line[Resource Consent Number]="","",UPPER(Line[Resource Consent Number]))</f>
        <v/>
      </c>
      <c r="P778" s="53" t="str">
        <f>IF(Line[Asset Unit Cost]="","",Line[Asset Unit Cost])</f>
        <v/>
      </c>
      <c r="Q778" s="3" t="str">
        <f>IF(Line[Added By]="","",UPPER(Line[Added By]))</f>
        <v/>
      </c>
      <c r="R778" s="11" t="str">
        <f>IF(Line[Added Date]="","",(Line[Added Date]))</f>
        <v/>
      </c>
      <c r="S778" s="3" t="str">
        <f>IF(Line[Z COORD]="","",PROPER(Line[Z COORD]))</f>
        <v/>
      </c>
      <c r="T778" s="3" t="str">
        <f>IF(Line[Asset Description]="","",PROPER(Line[Asset Description]))</f>
        <v/>
      </c>
      <c r="U778" s="3" t="str">
        <f>IF(Line[Asset Group]="","",VLOOKUP(Line[Wall SubType],subdom_master_gdb,2,FALSE))</f>
        <v/>
      </c>
      <c r="V778" s="3" t="str">
        <f>IF(Line[Asset Group]="","",VLOOKUP(Line[Material],material_master,2,FALSE))</f>
        <v/>
      </c>
      <c r="W778" s="3" t="str">
        <f>IF(Line[Height m]="","",Line[Height m])</f>
        <v/>
      </c>
      <c r="X778" s="3" t="str">
        <f>IF(Line[Length m]="","",Line[Length m])</f>
        <v/>
      </c>
      <c r="Y778" s="3" t="str">
        <f>IF(Line[Width m]="","",Line[Width m])</f>
        <v/>
      </c>
      <c r="Z778" s="3" t="str">
        <f>IF(Line[Asset Group]="","",VLOOKUP(Line[Purpose],f_g_function,2,FALSE))</f>
        <v/>
      </c>
      <c r="AA778" s="3" t="str">
        <f>IF(Line[Asset Group]="","",VLOOKUP(Line[Post Material],material_master,2,FALSE))</f>
        <v/>
      </c>
      <c r="AB778" s="3" t="str">
        <f>IF(Line[Pipe Diameter mm]="","",Line[Pipe Diameter mm])</f>
        <v/>
      </c>
      <c r="AC778" s="3" t="str">
        <f>IF(Line[Asset Group]="","",VLOOKUP(Line[Pipe Material],irrigation_pipe_material,2,FALSE))</f>
        <v/>
      </c>
      <c r="AD778" s="3" t="str">
        <f>IF(Line[Asset Group]="","",VLOOKUP(Line[System],irrigation_system,2,FALSE))</f>
        <v/>
      </c>
      <c r="AE778" s="3" t="str">
        <f>IF(Line[Asset Group]="","",VLOOKUP(Line[Status],irrigation_status,2,FALSE))</f>
        <v/>
      </c>
      <c r="AF778" s="3" t="str">
        <f>IF(Line[Asset Group]="","",VLOOKUP(Line[Surface],subdom_master_gdb,2,FALSE))</f>
        <v/>
      </c>
      <c r="AG778" s="3" t="str">
        <f>IF(Line[Surface Layer Depth mm]="","",Line[Surface Layer Depth mm])</f>
        <v/>
      </c>
      <c r="AH778" s="3" t="str">
        <f>IF(Line[Av Width m]="","",Line[Av Width m])</f>
        <v/>
      </c>
      <c r="AI778" s="3" t="str">
        <f>IF(Line[Asset Group]="","",VLOOKUP(Line[Cycle],yes_no,2,FALSE))</f>
        <v/>
      </c>
      <c r="AJ778" s="3" t="str">
        <f>IF(Line[Asset Group]="","",VLOOKUP(Line[Species],hedge_species,2,FALSE))</f>
        <v/>
      </c>
    </row>
    <row r="779" spans="1:36" s="3" customFormat="1" x14ac:dyDescent="0.2">
      <c r="A779" s="3" t="str">
        <f>IF(Line[DWG File Name]="","",Line[DWG File Name])</f>
        <v/>
      </c>
      <c r="B779" s="3" t="str">
        <f>IF(Line[DWG Layer Name]="","",Line[DWG Layer Name])</f>
        <v/>
      </c>
      <c r="C779" s="3" t="str">
        <f>IF(Line[DWG Handle]="","",Line[DWG Handle])</f>
        <v/>
      </c>
      <c r="D779" s="58" t="str">
        <f>IF(Line[Approx Centroid X]="","",Line[Approx Centroid X])</f>
        <v/>
      </c>
      <c r="E779" s="58" t="str">
        <f>IF(Line[Approx Centroid Y]="","",Line[Approx Centroid Y])</f>
        <v/>
      </c>
      <c r="F779" s="3" t="str">
        <f>IF(Line[Replacement Asset]="","",Line[Replacement Asset])</f>
        <v/>
      </c>
      <c r="G779" s="3" t="str">
        <f>IF(Line[Asset ID]="","",UPPER(Line[Asset ID]))</f>
        <v/>
      </c>
      <c r="H779" s="3" t="str">
        <f>IF(Line[Asset Group]="","",VLOOKUP(Line[Asset Group],asset_grp_line,4,FALSE))</f>
        <v/>
      </c>
      <c r="I779" s="3" t="str">
        <f>IF(Line[Asset Group]="","",VLOOKUP(Line[Asset Group],asset_grp_line,2,FALSE))</f>
        <v/>
      </c>
      <c r="J779" s="3" t="str">
        <f>IF(Line[Asset Group]="","",VLOOKUP(Line[Asset Group],asset_grp_line,3,FALSE))</f>
        <v/>
      </c>
      <c r="K779" s="3" t="str">
        <f>IF(Line[Asset Group]="","",VLOOKUP(Line[Asset Type],type_master_list,2,FALSE))</f>
        <v/>
      </c>
      <c r="L779" s="3" t="str">
        <f>IF(Line[Asset Name]="","",PROPER(Line[Asset Name]))</f>
        <v/>
      </c>
      <c r="M779" s="11" t="str">
        <f>IF(Line[Install Date]="","",(Line[Install Date]))</f>
        <v/>
      </c>
      <c r="N779" s="3" t="str">
        <f>IF(Line[Note]="","",PROPER(Line[Note]))</f>
        <v/>
      </c>
      <c r="O779" s="3" t="str">
        <f>IF(Line[Resource Consent Number]="","",UPPER(Line[Resource Consent Number]))</f>
        <v/>
      </c>
      <c r="P779" s="53" t="str">
        <f>IF(Line[Asset Unit Cost]="","",Line[Asset Unit Cost])</f>
        <v/>
      </c>
      <c r="Q779" s="3" t="str">
        <f>IF(Line[Added By]="","",UPPER(Line[Added By]))</f>
        <v/>
      </c>
      <c r="R779" s="11" t="str">
        <f>IF(Line[Added Date]="","",(Line[Added Date]))</f>
        <v/>
      </c>
      <c r="S779" s="3" t="str">
        <f>IF(Line[Z COORD]="","",PROPER(Line[Z COORD]))</f>
        <v/>
      </c>
      <c r="T779" s="3" t="str">
        <f>IF(Line[Asset Description]="","",PROPER(Line[Asset Description]))</f>
        <v/>
      </c>
      <c r="U779" s="3" t="str">
        <f>IF(Line[Asset Group]="","",VLOOKUP(Line[Wall SubType],subdom_master_gdb,2,FALSE))</f>
        <v/>
      </c>
      <c r="V779" s="3" t="str">
        <f>IF(Line[Asset Group]="","",VLOOKUP(Line[Material],material_master,2,FALSE))</f>
        <v/>
      </c>
      <c r="W779" s="3" t="str">
        <f>IF(Line[Height m]="","",Line[Height m])</f>
        <v/>
      </c>
      <c r="X779" s="3" t="str">
        <f>IF(Line[Length m]="","",Line[Length m])</f>
        <v/>
      </c>
      <c r="Y779" s="3" t="str">
        <f>IF(Line[Width m]="","",Line[Width m])</f>
        <v/>
      </c>
      <c r="Z779" s="3" t="str">
        <f>IF(Line[Asset Group]="","",VLOOKUP(Line[Purpose],f_g_function,2,FALSE))</f>
        <v/>
      </c>
      <c r="AA779" s="3" t="str">
        <f>IF(Line[Asset Group]="","",VLOOKUP(Line[Post Material],material_master,2,FALSE))</f>
        <v/>
      </c>
      <c r="AB779" s="3" t="str">
        <f>IF(Line[Pipe Diameter mm]="","",Line[Pipe Diameter mm])</f>
        <v/>
      </c>
      <c r="AC779" s="3" t="str">
        <f>IF(Line[Asset Group]="","",VLOOKUP(Line[Pipe Material],irrigation_pipe_material,2,FALSE))</f>
        <v/>
      </c>
      <c r="AD779" s="3" t="str">
        <f>IF(Line[Asset Group]="","",VLOOKUP(Line[System],irrigation_system,2,FALSE))</f>
        <v/>
      </c>
      <c r="AE779" s="3" t="str">
        <f>IF(Line[Asset Group]="","",VLOOKUP(Line[Status],irrigation_status,2,FALSE))</f>
        <v/>
      </c>
      <c r="AF779" s="3" t="str">
        <f>IF(Line[Asset Group]="","",VLOOKUP(Line[Surface],subdom_master_gdb,2,FALSE))</f>
        <v/>
      </c>
      <c r="AG779" s="3" t="str">
        <f>IF(Line[Surface Layer Depth mm]="","",Line[Surface Layer Depth mm])</f>
        <v/>
      </c>
      <c r="AH779" s="3" t="str">
        <f>IF(Line[Av Width m]="","",Line[Av Width m])</f>
        <v/>
      </c>
      <c r="AI779" s="3" t="str">
        <f>IF(Line[Asset Group]="","",VLOOKUP(Line[Cycle],yes_no,2,FALSE))</f>
        <v/>
      </c>
      <c r="AJ779" s="3" t="str">
        <f>IF(Line[Asset Group]="","",VLOOKUP(Line[Species],hedge_species,2,FALSE))</f>
        <v/>
      </c>
    </row>
    <row r="780" spans="1:36" s="3" customFormat="1" x14ac:dyDescent="0.2">
      <c r="A780" s="3" t="str">
        <f>IF(Line[DWG File Name]="","",Line[DWG File Name])</f>
        <v/>
      </c>
      <c r="B780" s="3" t="str">
        <f>IF(Line[DWG Layer Name]="","",Line[DWG Layer Name])</f>
        <v/>
      </c>
      <c r="C780" s="3" t="str">
        <f>IF(Line[DWG Handle]="","",Line[DWG Handle])</f>
        <v/>
      </c>
      <c r="D780" s="58" t="str">
        <f>IF(Line[Approx Centroid X]="","",Line[Approx Centroid X])</f>
        <v/>
      </c>
      <c r="E780" s="58" t="str">
        <f>IF(Line[Approx Centroid Y]="","",Line[Approx Centroid Y])</f>
        <v/>
      </c>
      <c r="F780" s="3" t="str">
        <f>IF(Line[Replacement Asset]="","",Line[Replacement Asset])</f>
        <v/>
      </c>
      <c r="G780" s="3" t="str">
        <f>IF(Line[Asset ID]="","",UPPER(Line[Asset ID]))</f>
        <v/>
      </c>
      <c r="H780" s="3" t="str">
        <f>IF(Line[Asset Group]="","",VLOOKUP(Line[Asset Group],asset_grp_line,4,FALSE))</f>
        <v/>
      </c>
      <c r="I780" s="3" t="str">
        <f>IF(Line[Asset Group]="","",VLOOKUP(Line[Asset Group],asset_grp_line,2,FALSE))</f>
        <v/>
      </c>
      <c r="J780" s="3" t="str">
        <f>IF(Line[Asset Group]="","",VLOOKUP(Line[Asset Group],asset_grp_line,3,FALSE))</f>
        <v/>
      </c>
      <c r="K780" s="3" t="str">
        <f>IF(Line[Asset Group]="","",VLOOKUP(Line[Asset Type],type_master_list,2,FALSE))</f>
        <v/>
      </c>
      <c r="L780" s="3" t="str">
        <f>IF(Line[Asset Name]="","",PROPER(Line[Asset Name]))</f>
        <v/>
      </c>
      <c r="M780" s="11" t="str">
        <f>IF(Line[Install Date]="","",(Line[Install Date]))</f>
        <v/>
      </c>
      <c r="N780" s="3" t="str">
        <f>IF(Line[Note]="","",PROPER(Line[Note]))</f>
        <v/>
      </c>
      <c r="O780" s="3" t="str">
        <f>IF(Line[Resource Consent Number]="","",UPPER(Line[Resource Consent Number]))</f>
        <v/>
      </c>
      <c r="P780" s="53" t="str">
        <f>IF(Line[Asset Unit Cost]="","",Line[Asset Unit Cost])</f>
        <v/>
      </c>
      <c r="Q780" s="3" t="str">
        <f>IF(Line[Added By]="","",UPPER(Line[Added By]))</f>
        <v/>
      </c>
      <c r="R780" s="11" t="str">
        <f>IF(Line[Added Date]="","",(Line[Added Date]))</f>
        <v/>
      </c>
      <c r="S780" s="3" t="str">
        <f>IF(Line[Z COORD]="","",PROPER(Line[Z COORD]))</f>
        <v/>
      </c>
      <c r="T780" s="3" t="str">
        <f>IF(Line[Asset Description]="","",PROPER(Line[Asset Description]))</f>
        <v/>
      </c>
      <c r="U780" s="3" t="str">
        <f>IF(Line[Asset Group]="","",VLOOKUP(Line[Wall SubType],subdom_master_gdb,2,FALSE))</f>
        <v/>
      </c>
      <c r="V780" s="3" t="str">
        <f>IF(Line[Asset Group]="","",VLOOKUP(Line[Material],material_master,2,FALSE))</f>
        <v/>
      </c>
      <c r="W780" s="3" t="str">
        <f>IF(Line[Height m]="","",Line[Height m])</f>
        <v/>
      </c>
      <c r="X780" s="3" t="str">
        <f>IF(Line[Length m]="","",Line[Length m])</f>
        <v/>
      </c>
      <c r="Y780" s="3" t="str">
        <f>IF(Line[Width m]="","",Line[Width m])</f>
        <v/>
      </c>
      <c r="Z780" s="3" t="str">
        <f>IF(Line[Asset Group]="","",VLOOKUP(Line[Purpose],f_g_function,2,FALSE))</f>
        <v/>
      </c>
      <c r="AA780" s="3" t="str">
        <f>IF(Line[Asset Group]="","",VLOOKUP(Line[Post Material],material_master,2,FALSE))</f>
        <v/>
      </c>
      <c r="AB780" s="3" t="str">
        <f>IF(Line[Pipe Diameter mm]="","",Line[Pipe Diameter mm])</f>
        <v/>
      </c>
      <c r="AC780" s="3" t="str">
        <f>IF(Line[Asset Group]="","",VLOOKUP(Line[Pipe Material],irrigation_pipe_material,2,FALSE))</f>
        <v/>
      </c>
      <c r="AD780" s="3" t="str">
        <f>IF(Line[Asset Group]="","",VLOOKUP(Line[System],irrigation_system,2,FALSE))</f>
        <v/>
      </c>
      <c r="AE780" s="3" t="str">
        <f>IF(Line[Asset Group]="","",VLOOKUP(Line[Status],irrigation_status,2,FALSE))</f>
        <v/>
      </c>
      <c r="AF780" s="3" t="str">
        <f>IF(Line[Asset Group]="","",VLOOKUP(Line[Surface],subdom_master_gdb,2,FALSE))</f>
        <v/>
      </c>
      <c r="AG780" s="3" t="str">
        <f>IF(Line[Surface Layer Depth mm]="","",Line[Surface Layer Depth mm])</f>
        <v/>
      </c>
      <c r="AH780" s="3" t="str">
        <f>IF(Line[Av Width m]="","",Line[Av Width m])</f>
        <v/>
      </c>
      <c r="AI780" s="3" t="str">
        <f>IF(Line[Asset Group]="","",VLOOKUP(Line[Cycle],yes_no,2,FALSE))</f>
        <v/>
      </c>
      <c r="AJ780" s="3" t="str">
        <f>IF(Line[Asset Group]="","",VLOOKUP(Line[Species],hedge_species,2,FALSE))</f>
        <v/>
      </c>
    </row>
    <row r="781" spans="1:36" s="3" customFormat="1" x14ac:dyDescent="0.2">
      <c r="A781" s="3" t="str">
        <f>IF(Line[DWG File Name]="","",Line[DWG File Name])</f>
        <v/>
      </c>
      <c r="B781" s="3" t="str">
        <f>IF(Line[DWG Layer Name]="","",Line[DWG Layer Name])</f>
        <v/>
      </c>
      <c r="C781" s="3" t="str">
        <f>IF(Line[DWG Handle]="","",Line[DWG Handle])</f>
        <v/>
      </c>
      <c r="D781" s="58" t="str">
        <f>IF(Line[Approx Centroid X]="","",Line[Approx Centroid X])</f>
        <v/>
      </c>
      <c r="E781" s="58" t="str">
        <f>IF(Line[Approx Centroid Y]="","",Line[Approx Centroid Y])</f>
        <v/>
      </c>
      <c r="F781" s="3" t="str">
        <f>IF(Line[Replacement Asset]="","",Line[Replacement Asset])</f>
        <v/>
      </c>
      <c r="G781" s="3" t="str">
        <f>IF(Line[Asset ID]="","",UPPER(Line[Asset ID]))</f>
        <v/>
      </c>
      <c r="H781" s="3" t="str">
        <f>IF(Line[Asset Group]="","",VLOOKUP(Line[Asset Group],asset_grp_line,4,FALSE))</f>
        <v/>
      </c>
      <c r="I781" s="3" t="str">
        <f>IF(Line[Asset Group]="","",VLOOKUP(Line[Asset Group],asset_grp_line,2,FALSE))</f>
        <v/>
      </c>
      <c r="J781" s="3" t="str">
        <f>IF(Line[Asset Group]="","",VLOOKUP(Line[Asset Group],asset_grp_line,3,FALSE))</f>
        <v/>
      </c>
      <c r="K781" s="3" t="str">
        <f>IF(Line[Asset Group]="","",VLOOKUP(Line[Asset Type],type_master_list,2,FALSE))</f>
        <v/>
      </c>
      <c r="L781" s="3" t="str">
        <f>IF(Line[Asset Name]="","",PROPER(Line[Asset Name]))</f>
        <v/>
      </c>
      <c r="M781" s="11" t="str">
        <f>IF(Line[Install Date]="","",(Line[Install Date]))</f>
        <v/>
      </c>
      <c r="N781" s="3" t="str">
        <f>IF(Line[Note]="","",PROPER(Line[Note]))</f>
        <v/>
      </c>
      <c r="O781" s="3" t="str">
        <f>IF(Line[Resource Consent Number]="","",UPPER(Line[Resource Consent Number]))</f>
        <v/>
      </c>
      <c r="P781" s="53" t="str">
        <f>IF(Line[Asset Unit Cost]="","",Line[Asset Unit Cost])</f>
        <v/>
      </c>
      <c r="Q781" s="3" t="str">
        <f>IF(Line[Added By]="","",UPPER(Line[Added By]))</f>
        <v/>
      </c>
      <c r="R781" s="11" t="str">
        <f>IF(Line[Added Date]="","",(Line[Added Date]))</f>
        <v/>
      </c>
      <c r="S781" s="3" t="str">
        <f>IF(Line[Z COORD]="","",PROPER(Line[Z COORD]))</f>
        <v/>
      </c>
      <c r="T781" s="3" t="str">
        <f>IF(Line[Asset Description]="","",PROPER(Line[Asset Description]))</f>
        <v/>
      </c>
      <c r="U781" s="3" t="str">
        <f>IF(Line[Asset Group]="","",VLOOKUP(Line[Wall SubType],subdom_master_gdb,2,FALSE))</f>
        <v/>
      </c>
      <c r="V781" s="3" t="str">
        <f>IF(Line[Asset Group]="","",VLOOKUP(Line[Material],material_master,2,FALSE))</f>
        <v/>
      </c>
      <c r="W781" s="3" t="str">
        <f>IF(Line[Height m]="","",Line[Height m])</f>
        <v/>
      </c>
      <c r="X781" s="3" t="str">
        <f>IF(Line[Length m]="","",Line[Length m])</f>
        <v/>
      </c>
      <c r="Y781" s="3" t="str">
        <f>IF(Line[Width m]="","",Line[Width m])</f>
        <v/>
      </c>
      <c r="Z781" s="3" t="str">
        <f>IF(Line[Asset Group]="","",VLOOKUP(Line[Purpose],f_g_function,2,FALSE))</f>
        <v/>
      </c>
      <c r="AA781" s="3" t="str">
        <f>IF(Line[Asset Group]="","",VLOOKUP(Line[Post Material],material_master,2,FALSE))</f>
        <v/>
      </c>
      <c r="AB781" s="3" t="str">
        <f>IF(Line[Pipe Diameter mm]="","",Line[Pipe Diameter mm])</f>
        <v/>
      </c>
      <c r="AC781" s="3" t="str">
        <f>IF(Line[Asset Group]="","",VLOOKUP(Line[Pipe Material],irrigation_pipe_material,2,FALSE))</f>
        <v/>
      </c>
      <c r="AD781" s="3" t="str">
        <f>IF(Line[Asset Group]="","",VLOOKUP(Line[System],irrigation_system,2,FALSE))</f>
        <v/>
      </c>
      <c r="AE781" s="3" t="str">
        <f>IF(Line[Asset Group]="","",VLOOKUP(Line[Status],irrigation_status,2,FALSE))</f>
        <v/>
      </c>
      <c r="AF781" s="3" t="str">
        <f>IF(Line[Asset Group]="","",VLOOKUP(Line[Surface],subdom_master_gdb,2,FALSE))</f>
        <v/>
      </c>
      <c r="AG781" s="3" t="str">
        <f>IF(Line[Surface Layer Depth mm]="","",Line[Surface Layer Depth mm])</f>
        <v/>
      </c>
      <c r="AH781" s="3" t="str">
        <f>IF(Line[Av Width m]="","",Line[Av Width m])</f>
        <v/>
      </c>
      <c r="AI781" s="3" t="str">
        <f>IF(Line[Asset Group]="","",VLOOKUP(Line[Cycle],yes_no,2,FALSE))</f>
        <v/>
      </c>
      <c r="AJ781" s="3" t="str">
        <f>IF(Line[Asset Group]="","",VLOOKUP(Line[Species],hedge_species,2,FALSE))</f>
        <v/>
      </c>
    </row>
    <row r="782" spans="1:36" s="3" customFormat="1" x14ac:dyDescent="0.2">
      <c r="A782" s="3" t="str">
        <f>IF(Line[DWG File Name]="","",Line[DWG File Name])</f>
        <v/>
      </c>
      <c r="B782" s="3" t="str">
        <f>IF(Line[DWG Layer Name]="","",Line[DWG Layer Name])</f>
        <v/>
      </c>
      <c r="C782" s="3" t="str">
        <f>IF(Line[DWG Handle]="","",Line[DWG Handle])</f>
        <v/>
      </c>
      <c r="D782" s="58" t="str">
        <f>IF(Line[Approx Centroid X]="","",Line[Approx Centroid X])</f>
        <v/>
      </c>
      <c r="E782" s="58" t="str">
        <f>IF(Line[Approx Centroid Y]="","",Line[Approx Centroid Y])</f>
        <v/>
      </c>
      <c r="F782" s="3" t="str">
        <f>IF(Line[Replacement Asset]="","",Line[Replacement Asset])</f>
        <v/>
      </c>
      <c r="G782" s="3" t="str">
        <f>IF(Line[Asset ID]="","",UPPER(Line[Asset ID]))</f>
        <v/>
      </c>
      <c r="H782" s="3" t="str">
        <f>IF(Line[Asset Group]="","",VLOOKUP(Line[Asset Group],asset_grp_line,4,FALSE))</f>
        <v/>
      </c>
      <c r="I782" s="3" t="str">
        <f>IF(Line[Asset Group]="","",VLOOKUP(Line[Asset Group],asset_grp_line,2,FALSE))</f>
        <v/>
      </c>
      <c r="J782" s="3" t="str">
        <f>IF(Line[Asset Group]="","",VLOOKUP(Line[Asset Group],asset_grp_line,3,FALSE))</f>
        <v/>
      </c>
      <c r="K782" s="3" t="str">
        <f>IF(Line[Asset Group]="","",VLOOKUP(Line[Asset Type],type_master_list,2,FALSE))</f>
        <v/>
      </c>
      <c r="L782" s="3" t="str">
        <f>IF(Line[Asset Name]="","",PROPER(Line[Asset Name]))</f>
        <v/>
      </c>
      <c r="M782" s="11" t="str">
        <f>IF(Line[Install Date]="","",(Line[Install Date]))</f>
        <v/>
      </c>
      <c r="N782" s="3" t="str">
        <f>IF(Line[Note]="","",PROPER(Line[Note]))</f>
        <v/>
      </c>
      <c r="O782" s="3" t="str">
        <f>IF(Line[Resource Consent Number]="","",UPPER(Line[Resource Consent Number]))</f>
        <v/>
      </c>
      <c r="P782" s="53" t="str">
        <f>IF(Line[Asset Unit Cost]="","",Line[Asset Unit Cost])</f>
        <v/>
      </c>
      <c r="Q782" s="3" t="str">
        <f>IF(Line[Added By]="","",UPPER(Line[Added By]))</f>
        <v/>
      </c>
      <c r="R782" s="11" t="str">
        <f>IF(Line[Added Date]="","",(Line[Added Date]))</f>
        <v/>
      </c>
      <c r="S782" s="3" t="str">
        <f>IF(Line[Z COORD]="","",PROPER(Line[Z COORD]))</f>
        <v/>
      </c>
      <c r="T782" s="3" t="str">
        <f>IF(Line[Asset Description]="","",PROPER(Line[Asset Description]))</f>
        <v/>
      </c>
      <c r="U782" s="3" t="str">
        <f>IF(Line[Asset Group]="","",VLOOKUP(Line[Wall SubType],subdom_master_gdb,2,FALSE))</f>
        <v/>
      </c>
      <c r="V782" s="3" t="str">
        <f>IF(Line[Asset Group]="","",VLOOKUP(Line[Material],material_master,2,FALSE))</f>
        <v/>
      </c>
      <c r="W782" s="3" t="str">
        <f>IF(Line[Height m]="","",Line[Height m])</f>
        <v/>
      </c>
      <c r="X782" s="3" t="str">
        <f>IF(Line[Length m]="","",Line[Length m])</f>
        <v/>
      </c>
      <c r="Y782" s="3" t="str">
        <f>IF(Line[Width m]="","",Line[Width m])</f>
        <v/>
      </c>
      <c r="Z782" s="3" t="str">
        <f>IF(Line[Asset Group]="","",VLOOKUP(Line[Purpose],f_g_function,2,FALSE))</f>
        <v/>
      </c>
      <c r="AA782" s="3" t="str">
        <f>IF(Line[Asset Group]="","",VLOOKUP(Line[Post Material],material_master,2,FALSE))</f>
        <v/>
      </c>
      <c r="AB782" s="3" t="str">
        <f>IF(Line[Pipe Diameter mm]="","",Line[Pipe Diameter mm])</f>
        <v/>
      </c>
      <c r="AC782" s="3" t="str">
        <f>IF(Line[Asset Group]="","",VLOOKUP(Line[Pipe Material],irrigation_pipe_material,2,FALSE))</f>
        <v/>
      </c>
      <c r="AD782" s="3" t="str">
        <f>IF(Line[Asset Group]="","",VLOOKUP(Line[System],irrigation_system,2,FALSE))</f>
        <v/>
      </c>
      <c r="AE782" s="3" t="str">
        <f>IF(Line[Asset Group]="","",VLOOKUP(Line[Status],irrigation_status,2,FALSE))</f>
        <v/>
      </c>
      <c r="AF782" s="3" t="str">
        <f>IF(Line[Asset Group]="","",VLOOKUP(Line[Surface],subdom_master_gdb,2,FALSE))</f>
        <v/>
      </c>
      <c r="AG782" s="3" t="str">
        <f>IF(Line[Surface Layer Depth mm]="","",Line[Surface Layer Depth mm])</f>
        <v/>
      </c>
      <c r="AH782" s="3" t="str">
        <f>IF(Line[Av Width m]="","",Line[Av Width m])</f>
        <v/>
      </c>
      <c r="AI782" s="3" t="str">
        <f>IF(Line[Asset Group]="","",VLOOKUP(Line[Cycle],yes_no,2,FALSE))</f>
        <v/>
      </c>
      <c r="AJ782" s="3" t="str">
        <f>IF(Line[Asset Group]="","",VLOOKUP(Line[Species],hedge_species,2,FALSE))</f>
        <v/>
      </c>
    </row>
    <row r="783" spans="1:36" s="3" customFormat="1" x14ac:dyDescent="0.2">
      <c r="A783" s="3" t="str">
        <f>IF(Line[DWG File Name]="","",Line[DWG File Name])</f>
        <v/>
      </c>
      <c r="B783" s="3" t="str">
        <f>IF(Line[DWG Layer Name]="","",Line[DWG Layer Name])</f>
        <v/>
      </c>
      <c r="C783" s="3" t="str">
        <f>IF(Line[DWG Handle]="","",Line[DWG Handle])</f>
        <v/>
      </c>
      <c r="D783" s="58" t="str">
        <f>IF(Line[Approx Centroid X]="","",Line[Approx Centroid X])</f>
        <v/>
      </c>
      <c r="E783" s="58" t="str">
        <f>IF(Line[Approx Centroid Y]="","",Line[Approx Centroid Y])</f>
        <v/>
      </c>
      <c r="F783" s="3" t="str">
        <f>IF(Line[Replacement Asset]="","",Line[Replacement Asset])</f>
        <v/>
      </c>
      <c r="G783" s="3" t="str">
        <f>IF(Line[Asset ID]="","",UPPER(Line[Asset ID]))</f>
        <v/>
      </c>
      <c r="H783" s="3" t="str">
        <f>IF(Line[Asset Group]="","",VLOOKUP(Line[Asset Group],asset_grp_line,4,FALSE))</f>
        <v/>
      </c>
      <c r="I783" s="3" t="str">
        <f>IF(Line[Asset Group]="","",VLOOKUP(Line[Asset Group],asset_grp_line,2,FALSE))</f>
        <v/>
      </c>
      <c r="J783" s="3" t="str">
        <f>IF(Line[Asset Group]="","",VLOOKUP(Line[Asset Group],asset_grp_line,3,FALSE))</f>
        <v/>
      </c>
      <c r="K783" s="3" t="str">
        <f>IF(Line[Asset Group]="","",VLOOKUP(Line[Asset Type],type_master_list,2,FALSE))</f>
        <v/>
      </c>
      <c r="L783" s="3" t="str">
        <f>IF(Line[Asset Name]="","",PROPER(Line[Asset Name]))</f>
        <v/>
      </c>
      <c r="M783" s="11" t="str">
        <f>IF(Line[Install Date]="","",(Line[Install Date]))</f>
        <v/>
      </c>
      <c r="N783" s="3" t="str">
        <f>IF(Line[Note]="","",PROPER(Line[Note]))</f>
        <v/>
      </c>
      <c r="O783" s="3" t="str">
        <f>IF(Line[Resource Consent Number]="","",UPPER(Line[Resource Consent Number]))</f>
        <v/>
      </c>
      <c r="P783" s="53" t="str">
        <f>IF(Line[Asset Unit Cost]="","",Line[Asset Unit Cost])</f>
        <v/>
      </c>
      <c r="Q783" s="3" t="str">
        <f>IF(Line[Added By]="","",UPPER(Line[Added By]))</f>
        <v/>
      </c>
      <c r="R783" s="11" t="str">
        <f>IF(Line[Added Date]="","",(Line[Added Date]))</f>
        <v/>
      </c>
      <c r="S783" s="3" t="str">
        <f>IF(Line[Z COORD]="","",PROPER(Line[Z COORD]))</f>
        <v/>
      </c>
      <c r="T783" s="3" t="str">
        <f>IF(Line[Asset Description]="","",PROPER(Line[Asset Description]))</f>
        <v/>
      </c>
      <c r="U783" s="3" t="str">
        <f>IF(Line[Asset Group]="","",VLOOKUP(Line[Wall SubType],subdom_master_gdb,2,FALSE))</f>
        <v/>
      </c>
      <c r="V783" s="3" t="str">
        <f>IF(Line[Asset Group]="","",VLOOKUP(Line[Material],material_master,2,FALSE))</f>
        <v/>
      </c>
      <c r="W783" s="3" t="str">
        <f>IF(Line[Height m]="","",Line[Height m])</f>
        <v/>
      </c>
      <c r="X783" s="3" t="str">
        <f>IF(Line[Length m]="","",Line[Length m])</f>
        <v/>
      </c>
      <c r="Y783" s="3" t="str">
        <f>IF(Line[Width m]="","",Line[Width m])</f>
        <v/>
      </c>
      <c r="Z783" s="3" t="str">
        <f>IF(Line[Asset Group]="","",VLOOKUP(Line[Purpose],f_g_function,2,FALSE))</f>
        <v/>
      </c>
      <c r="AA783" s="3" t="str">
        <f>IF(Line[Asset Group]="","",VLOOKUP(Line[Post Material],material_master,2,FALSE))</f>
        <v/>
      </c>
      <c r="AB783" s="3" t="str">
        <f>IF(Line[Pipe Diameter mm]="","",Line[Pipe Diameter mm])</f>
        <v/>
      </c>
      <c r="AC783" s="3" t="str">
        <f>IF(Line[Asset Group]="","",VLOOKUP(Line[Pipe Material],irrigation_pipe_material,2,FALSE))</f>
        <v/>
      </c>
      <c r="AD783" s="3" t="str">
        <f>IF(Line[Asset Group]="","",VLOOKUP(Line[System],irrigation_system,2,FALSE))</f>
        <v/>
      </c>
      <c r="AE783" s="3" t="str">
        <f>IF(Line[Asset Group]="","",VLOOKUP(Line[Status],irrigation_status,2,FALSE))</f>
        <v/>
      </c>
      <c r="AF783" s="3" t="str">
        <f>IF(Line[Asset Group]="","",VLOOKUP(Line[Surface],subdom_master_gdb,2,FALSE))</f>
        <v/>
      </c>
      <c r="AG783" s="3" t="str">
        <f>IF(Line[Surface Layer Depth mm]="","",Line[Surface Layer Depth mm])</f>
        <v/>
      </c>
      <c r="AH783" s="3" t="str">
        <f>IF(Line[Av Width m]="","",Line[Av Width m])</f>
        <v/>
      </c>
      <c r="AI783" s="3" t="str">
        <f>IF(Line[Asset Group]="","",VLOOKUP(Line[Cycle],yes_no,2,FALSE))</f>
        <v/>
      </c>
      <c r="AJ783" s="3" t="str">
        <f>IF(Line[Asset Group]="","",VLOOKUP(Line[Species],hedge_species,2,FALSE))</f>
        <v/>
      </c>
    </row>
    <row r="784" spans="1:36" s="3" customFormat="1" x14ac:dyDescent="0.2">
      <c r="A784" s="3" t="str">
        <f>IF(Line[DWG File Name]="","",Line[DWG File Name])</f>
        <v/>
      </c>
      <c r="B784" s="3" t="str">
        <f>IF(Line[DWG Layer Name]="","",Line[DWG Layer Name])</f>
        <v/>
      </c>
      <c r="C784" s="3" t="str">
        <f>IF(Line[DWG Handle]="","",Line[DWG Handle])</f>
        <v/>
      </c>
      <c r="D784" s="58" t="str">
        <f>IF(Line[Approx Centroid X]="","",Line[Approx Centroid X])</f>
        <v/>
      </c>
      <c r="E784" s="58" t="str">
        <f>IF(Line[Approx Centroid Y]="","",Line[Approx Centroid Y])</f>
        <v/>
      </c>
      <c r="F784" s="3" t="str">
        <f>IF(Line[Replacement Asset]="","",Line[Replacement Asset])</f>
        <v/>
      </c>
      <c r="G784" s="3" t="str">
        <f>IF(Line[Asset ID]="","",UPPER(Line[Asset ID]))</f>
        <v/>
      </c>
      <c r="H784" s="3" t="str">
        <f>IF(Line[Asset Group]="","",VLOOKUP(Line[Asset Group],asset_grp_line,4,FALSE))</f>
        <v/>
      </c>
      <c r="I784" s="3" t="str">
        <f>IF(Line[Asset Group]="","",VLOOKUP(Line[Asset Group],asset_grp_line,2,FALSE))</f>
        <v/>
      </c>
      <c r="J784" s="3" t="str">
        <f>IF(Line[Asset Group]="","",VLOOKUP(Line[Asset Group],asset_grp_line,3,FALSE))</f>
        <v/>
      </c>
      <c r="K784" s="3" t="str">
        <f>IF(Line[Asset Group]="","",VLOOKUP(Line[Asset Type],type_master_list,2,FALSE))</f>
        <v/>
      </c>
      <c r="L784" s="3" t="str">
        <f>IF(Line[Asset Name]="","",PROPER(Line[Asset Name]))</f>
        <v/>
      </c>
      <c r="M784" s="11" t="str">
        <f>IF(Line[Install Date]="","",(Line[Install Date]))</f>
        <v/>
      </c>
      <c r="N784" s="3" t="str">
        <f>IF(Line[Note]="","",PROPER(Line[Note]))</f>
        <v/>
      </c>
      <c r="O784" s="3" t="str">
        <f>IF(Line[Resource Consent Number]="","",UPPER(Line[Resource Consent Number]))</f>
        <v/>
      </c>
      <c r="P784" s="53" t="str">
        <f>IF(Line[Asset Unit Cost]="","",Line[Asset Unit Cost])</f>
        <v/>
      </c>
      <c r="Q784" s="3" t="str">
        <f>IF(Line[Added By]="","",UPPER(Line[Added By]))</f>
        <v/>
      </c>
      <c r="R784" s="11" t="str">
        <f>IF(Line[Added Date]="","",(Line[Added Date]))</f>
        <v/>
      </c>
      <c r="S784" s="3" t="str">
        <f>IF(Line[Z COORD]="","",PROPER(Line[Z COORD]))</f>
        <v/>
      </c>
      <c r="T784" s="3" t="str">
        <f>IF(Line[Asset Description]="","",PROPER(Line[Asset Description]))</f>
        <v/>
      </c>
      <c r="U784" s="3" t="str">
        <f>IF(Line[Asset Group]="","",VLOOKUP(Line[Wall SubType],subdom_master_gdb,2,FALSE))</f>
        <v/>
      </c>
      <c r="V784" s="3" t="str">
        <f>IF(Line[Asset Group]="","",VLOOKUP(Line[Material],material_master,2,FALSE))</f>
        <v/>
      </c>
      <c r="W784" s="3" t="str">
        <f>IF(Line[Height m]="","",Line[Height m])</f>
        <v/>
      </c>
      <c r="X784" s="3" t="str">
        <f>IF(Line[Length m]="","",Line[Length m])</f>
        <v/>
      </c>
      <c r="Y784" s="3" t="str">
        <f>IF(Line[Width m]="","",Line[Width m])</f>
        <v/>
      </c>
      <c r="Z784" s="3" t="str">
        <f>IF(Line[Asset Group]="","",VLOOKUP(Line[Purpose],f_g_function,2,FALSE))</f>
        <v/>
      </c>
      <c r="AA784" s="3" t="str">
        <f>IF(Line[Asset Group]="","",VLOOKUP(Line[Post Material],material_master,2,FALSE))</f>
        <v/>
      </c>
      <c r="AB784" s="3" t="str">
        <f>IF(Line[Pipe Diameter mm]="","",Line[Pipe Diameter mm])</f>
        <v/>
      </c>
      <c r="AC784" s="3" t="str">
        <f>IF(Line[Asset Group]="","",VLOOKUP(Line[Pipe Material],irrigation_pipe_material,2,FALSE))</f>
        <v/>
      </c>
      <c r="AD784" s="3" t="str">
        <f>IF(Line[Asset Group]="","",VLOOKUP(Line[System],irrigation_system,2,FALSE))</f>
        <v/>
      </c>
      <c r="AE784" s="3" t="str">
        <f>IF(Line[Asset Group]="","",VLOOKUP(Line[Status],irrigation_status,2,FALSE))</f>
        <v/>
      </c>
      <c r="AF784" s="3" t="str">
        <f>IF(Line[Asset Group]="","",VLOOKUP(Line[Surface],subdom_master_gdb,2,FALSE))</f>
        <v/>
      </c>
      <c r="AG784" s="3" t="str">
        <f>IF(Line[Surface Layer Depth mm]="","",Line[Surface Layer Depth mm])</f>
        <v/>
      </c>
      <c r="AH784" s="3" t="str">
        <f>IF(Line[Av Width m]="","",Line[Av Width m])</f>
        <v/>
      </c>
      <c r="AI784" s="3" t="str">
        <f>IF(Line[Asset Group]="","",VLOOKUP(Line[Cycle],yes_no,2,FALSE))</f>
        <v/>
      </c>
      <c r="AJ784" s="3" t="str">
        <f>IF(Line[Asset Group]="","",VLOOKUP(Line[Species],hedge_species,2,FALSE))</f>
        <v/>
      </c>
    </row>
    <row r="785" spans="1:36" s="3" customFormat="1" x14ac:dyDescent="0.2">
      <c r="A785" s="3" t="str">
        <f>IF(Line[DWG File Name]="","",Line[DWG File Name])</f>
        <v/>
      </c>
      <c r="B785" s="3" t="str">
        <f>IF(Line[DWG Layer Name]="","",Line[DWG Layer Name])</f>
        <v/>
      </c>
      <c r="C785" s="3" t="str">
        <f>IF(Line[DWG Handle]="","",Line[DWG Handle])</f>
        <v/>
      </c>
      <c r="D785" s="58" t="str">
        <f>IF(Line[Approx Centroid X]="","",Line[Approx Centroid X])</f>
        <v/>
      </c>
      <c r="E785" s="58" t="str">
        <f>IF(Line[Approx Centroid Y]="","",Line[Approx Centroid Y])</f>
        <v/>
      </c>
      <c r="F785" s="3" t="str">
        <f>IF(Line[Replacement Asset]="","",Line[Replacement Asset])</f>
        <v/>
      </c>
      <c r="G785" s="3" t="str">
        <f>IF(Line[Asset ID]="","",UPPER(Line[Asset ID]))</f>
        <v/>
      </c>
      <c r="H785" s="3" t="str">
        <f>IF(Line[Asset Group]="","",VLOOKUP(Line[Asset Group],asset_grp_line,4,FALSE))</f>
        <v/>
      </c>
      <c r="I785" s="3" t="str">
        <f>IF(Line[Asset Group]="","",VLOOKUP(Line[Asset Group],asset_grp_line,2,FALSE))</f>
        <v/>
      </c>
      <c r="J785" s="3" t="str">
        <f>IF(Line[Asset Group]="","",VLOOKUP(Line[Asset Group],asset_grp_line,3,FALSE))</f>
        <v/>
      </c>
      <c r="K785" s="3" t="str">
        <f>IF(Line[Asset Group]="","",VLOOKUP(Line[Asset Type],type_master_list,2,FALSE))</f>
        <v/>
      </c>
      <c r="L785" s="3" t="str">
        <f>IF(Line[Asset Name]="","",PROPER(Line[Asset Name]))</f>
        <v/>
      </c>
      <c r="M785" s="11" t="str">
        <f>IF(Line[Install Date]="","",(Line[Install Date]))</f>
        <v/>
      </c>
      <c r="N785" s="3" t="str">
        <f>IF(Line[Note]="","",PROPER(Line[Note]))</f>
        <v/>
      </c>
      <c r="O785" s="3" t="str">
        <f>IF(Line[Resource Consent Number]="","",UPPER(Line[Resource Consent Number]))</f>
        <v/>
      </c>
      <c r="P785" s="53" t="str">
        <f>IF(Line[Asset Unit Cost]="","",Line[Asset Unit Cost])</f>
        <v/>
      </c>
      <c r="Q785" s="3" t="str">
        <f>IF(Line[Added By]="","",UPPER(Line[Added By]))</f>
        <v/>
      </c>
      <c r="R785" s="11" t="str">
        <f>IF(Line[Added Date]="","",(Line[Added Date]))</f>
        <v/>
      </c>
      <c r="S785" s="3" t="str">
        <f>IF(Line[Z COORD]="","",PROPER(Line[Z COORD]))</f>
        <v/>
      </c>
      <c r="T785" s="3" t="str">
        <f>IF(Line[Asset Description]="","",PROPER(Line[Asset Description]))</f>
        <v/>
      </c>
      <c r="U785" s="3" t="str">
        <f>IF(Line[Asset Group]="","",VLOOKUP(Line[Wall SubType],subdom_master_gdb,2,FALSE))</f>
        <v/>
      </c>
      <c r="V785" s="3" t="str">
        <f>IF(Line[Asset Group]="","",VLOOKUP(Line[Material],material_master,2,FALSE))</f>
        <v/>
      </c>
      <c r="W785" s="3" t="str">
        <f>IF(Line[Height m]="","",Line[Height m])</f>
        <v/>
      </c>
      <c r="X785" s="3" t="str">
        <f>IF(Line[Length m]="","",Line[Length m])</f>
        <v/>
      </c>
      <c r="Y785" s="3" t="str">
        <f>IF(Line[Width m]="","",Line[Width m])</f>
        <v/>
      </c>
      <c r="Z785" s="3" t="str">
        <f>IF(Line[Asset Group]="","",VLOOKUP(Line[Purpose],f_g_function,2,FALSE))</f>
        <v/>
      </c>
      <c r="AA785" s="3" t="str">
        <f>IF(Line[Asset Group]="","",VLOOKUP(Line[Post Material],material_master,2,FALSE))</f>
        <v/>
      </c>
      <c r="AB785" s="3" t="str">
        <f>IF(Line[Pipe Diameter mm]="","",Line[Pipe Diameter mm])</f>
        <v/>
      </c>
      <c r="AC785" s="3" t="str">
        <f>IF(Line[Asset Group]="","",VLOOKUP(Line[Pipe Material],irrigation_pipe_material,2,FALSE))</f>
        <v/>
      </c>
      <c r="AD785" s="3" t="str">
        <f>IF(Line[Asset Group]="","",VLOOKUP(Line[System],irrigation_system,2,FALSE))</f>
        <v/>
      </c>
      <c r="AE785" s="3" t="str">
        <f>IF(Line[Asset Group]="","",VLOOKUP(Line[Status],irrigation_status,2,FALSE))</f>
        <v/>
      </c>
      <c r="AF785" s="3" t="str">
        <f>IF(Line[Asset Group]="","",VLOOKUP(Line[Surface],subdom_master_gdb,2,FALSE))</f>
        <v/>
      </c>
      <c r="AG785" s="3" t="str">
        <f>IF(Line[Surface Layer Depth mm]="","",Line[Surface Layer Depth mm])</f>
        <v/>
      </c>
      <c r="AH785" s="3" t="str">
        <f>IF(Line[Av Width m]="","",Line[Av Width m])</f>
        <v/>
      </c>
      <c r="AI785" s="3" t="str">
        <f>IF(Line[Asset Group]="","",VLOOKUP(Line[Cycle],yes_no,2,FALSE))</f>
        <v/>
      </c>
      <c r="AJ785" s="3" t="str">
        <f>IF(Line[Asset Group]="","",VLOOKUP(Line[Species],hedge_species,2,FALSE))</f>
        <v/>
      </c>
    </row>
    <row r="786" spans="1:36" s="3" customFormat="1" x14ac:dyDescent="0.2">
      <c r="A786" s="3" t="str">
        <f>IF(Line[DWG File Name]="","",Line[DWG File Name])</f>
        <v/>
      </c>
      <c r="B786" s="3" t="str">
        <f>IF(Line[DWG Layer Name]="","",Line[DWG Layer Name])</f>
        <v/>
      </c>
      <c r="C786" s="3" t="str">
        <f>IF(Line[DWG Handle]="","",Line[DWG Handle])</f>
        <v/>
      </c>
      <c r="D786" s="58" t="str">
        <f>IF(Line[Approx Centroid X]="","",Line[Approx Centroid X])</f>
        <v/>
      </c>
      <c r="E786" s="58" t="str">
        <f>IF(Line[Approx Centroid Y]="","",Line[Approx Centroid Y])</f>
        <v/>
      </c>
      <c r="F786" s="3" t="str">
        <f>IF(Line[Replacement Asset]="","",Line[Replacement Asset])</f>
        <v/>
      </c>
      <c r="G786" s="3" t="str">
        <f>IF(Line[Asset ID]="","",UPPER(Line[Asset ID]))</f>
        <v/>
      </c>
      <c r="H786" s="3" t="str">
        <f>IF(Line[Asset Group]="","",VLOOKUP(Line[Asset Group],asset_grp_line,4,FALSE))</f>
        <v/>
      </c>
      <c r="I786" s="3" t="str">
        <f>IF(Line[Asset Group]="","",VLOOKUP(Line[Asset Group],asset_grp_line,2,FALSE))</f>
        <v/>
      </c>
      <c r="J786" s="3" t="str">
        <f>IF(Line[Asset Group]="","",VLOOKUP(Line[Asset Group],asset_grp_line,3,FALSE))</f>
        <v/>
      </c>
      <c r="K786" s="3" t="str">
        <f>IF(Line[Asset Group]="","",VLOOKUP(Line[Asset Type],type_master_list,2,FALSE))</f>
        <v/>
      </c>
      <c r="L786" s="3" t="str">
        <f>IF(Line[Asset Name]="","",PROPER(Line[Asset Name]))</f>
        <v/>
      </c>
      <c r="M786" s="11" t="str">
        <f>IF(Line[Install Date]="","",(Line[Install Date]))</f>
        <v/>
      </c>
      <c r="N786" s="3" t="str">
        <f>IF(Line[Note]="","",PROPER(Line[Note]))</f>
        <v/>
      </c>
      <c r="O786" s="3" t="str">
        <f>IF(Line[Resource Consent Number]="","",UPPER(Line[Resource Consent Number]))</f>
        <v/>
      </c>
      <c r="P786" s="53" t="str">
        <f>IF(Line[Asset Unit Cost]="","",Line[Asset Unit Cost])</f>
        <v/>
      </c>
      <c r="Q786" s="3" t="str">
        <f>IF(Line[Added By]="","",UPPER(Line[Added By]))</f>
        <v/>
      </c>
      <c r="R786" s="11" t="str">
        <f>IF(Line[Added Date]="","",(Line[Added Date]))</f>
        <v/>
      </c>
      <c r="S786" s="3" t="str">
        <f>IF(Line[Z COORD]="","",PROPER(Line[Z COORD]))</f>
        <v/>
      </c>
      <c r="T786" s="3" t="str">
        <f>IF(Line[Asset Description]="","",PROPER(Line[Asset Description]))</f>
        <v/>
      </c>
      <c r="U786" s="3" t="str">
        <f>IF(Line[Asset Group]="","",VLOOKUP(Line[Wall SubType],subdom_master_gdb,2,FALSE))</f>
        <v/>
      </c>
      <c r="V786" s="3" t="str">
        <f>IF(Line[Asset Group]="","",VLOOKUP(Line[Material],material_master,2,FALSE))</f>
        <v/>
      </c>
      <c r="W786" s="3" t="str">
        <f>IF(Line[Height m]="","",Line[Height m])</f>
        <v/>
      </c>
      <c r="X786" s="3" t="str">
        <f>IF(Line[Length m]="","",Line[Length m])</f>
        <v/>
      </c>
      <c r="Y786" s="3" t="str">
        <f>IF(Line[Width m]="","",Line[Width m])</f>
        <v/>
      </c>
      <c r="Z786" s="3" t="str">
        <f>IF(Line[Asset Group]="","",VLOOKUP(Line[Purpose],f_g_function,2,FALSE))</f>
        <v/>
      </c>
      <c r="AA786" s="3" t="str">
        <f>IF(Line[Asset Group]="","",VLOOKUP(Line[Post Material],material_master,2,FALSE))</f>
        <v/>
      </c>
      <c r="AB786" s="3" t="str">
        <f>IF(Line[Pipe Diameter mm]="","",Line[Pipe Diameter mm])</f>
        <v/>
      </c>
      <c r="AC786" s="3" t="str">
        <f>IF(Line[Asset Group]="","",VLOOKUP(Line[Pipe Material],irrigation_pipe_material,2,FALSE))</f>
        <v/>
      </c>
      <c r="AD786" s="3" t="str">
        <f>IF(Line[Asset Group]="","",VLOOKUP(Line[System],irrigation_system,2,FALSE))</f>
        <v/>
      </c>
      <c r="AE786" s="3" t="str">
        <f>IF(Line[Asset Group]="","",VLOOKUP(Line[Status],irrigation_status,2,FALSE))</f>
        <v/>
      </c>
      <c r="AF786" s="3" t="str">
        <f>IF(Line[Asset Group]="","",VLOOKUP(Line[Surface],subdom_master_gdb,2,FALSE))</f>
        <v/>
      </c>
      <c r="AG786" s="3" t="str">
        <f>IF(Line[Surface Layer Depth mm]="","",Line[Surface Layer Depth mm])</f>
        <v/>
      </c>
      <c r="AH786" s="3" t="str">
        <f>IF(Line[Av Width m]="","",Line[Av Width m])</f>
        <v/>
      </c>
      <c r="AI786" s="3" t="str">
        <f>IF(Line[Asset Group]="","",VLOOKUP(Line[Cycle],yes_no,2,FALSE))</f>
        <v/>
      </c>
      <c r="AJ786" s="3" t="str">
        <f>IF(Line[Asset Group]="","",VLOOKUP(Line[Species],hedge_species,2,FALSE))</f>
        <v/>
      </c>
    </row>
    <row r="787" spans="1:36" s="3" customFormat="1" x14ac:dyDescent="0.2">
      <c r="A787" s="3" t="str">
        <f>IF(Line[DWG File Name]="","",Line[DWG File Name])</f>
        <v/>
      </c>
      <c r="B787" s="3" t="str">
        <f>IF(Line[DWG Layer Name]="","",Line[DWG Layer Name])</f>
        <v/>
      </c>
      <c r="C787" s="3" t="str">
        <f>IF(Line[DWG Handle]="","",Line[DWG Handle])</f>
        <v/>
      </c>
      <c r="D787" s="58" t="str">
        <f>IF(Line[Approx Centroid X]="","",Line[Approx Centroid X])</f>
        <v/>
      </c>
      <c r="E787" s="58" t="str">
        <f>IF(Line[Approx Centroid Y]="","",Line[Approx Centroid Y])</f>
        <v/>
      </c>
      <c r="F787" s="3" t="str">
        <f>IF(Line[Replacement Asset]="","",Line[Replacement Asset])</f>
        <v/>
      </c>
      <c r="G787" s="3" t="str">
        <f>IF(Line[Asset ID]="","",UPPER(Line[Asset ID]))</f>
        <v/>
      </c>
      <c r="H787" s="3" t="str">
        <f>IF(Line[Asset Group]="","",VLOOKUP(Line[Asset Group],asset_grp_line,4,FALSE))</f>
        <v/>
      </c>
      <c r="I787" s="3" t="str">
        <f>IF(Line[Asset Group]="","",VLOOKUP(Line[Asset Group],asset_grp_line,2,FALSE))</f>
        <v/>
      </c>
      <c r="J787" s="3" t="str">
        <f>IF(Line[Asset Group]="","",VLOOKUP(Line[Asset Group],asset_grp_line,3,FALSE))</f>
        <v/>
      </c>
      <c r="K787" s="3" t="str">
        <f>IF(Line[Asset Group]="","",VLOOKUP(Line[Asset Type],type_master_list,2,FALSE))</f>
        <v/>
      </c>
      <c r="L787" s="3" t="str">
        <f>IF(Line[Asset Name]="","",PROPER(Line[Asset Name]))</f>
        <v/>
      </c>
      <c r="M787" s="11" t="str">
        <f>IF(Line[Install Date]="","",(Line[Install Date]))</f>
        <v/>
      </c>
      <c r="N787" s="3" t="str">
        <f>IF(Line[Note]="","",PROPER(Line[Note]))</f>
        <v/>
      </c>
      <c r="O787" s="3" t="str">
        <f>IF(Line[Resource Consent Number]="","",UPPER(Line[Resource Consent Number]))</f>
        <v/>
      </c>
      <c r="P787" s="53" t="str">
        <f>IF(Line[Asset Unit Cost]="","",Line[Asset Unit Cost])</f>
        <v/>
      </c>
      <c r="Q787" s="3" t="str">
        <f>IF(Line[Added By]="","",UPPER(Line[Added By]))</f>
        <v/>
      </c>
      <c r="R787" s="11" t="str">
        <f>IF(Line[Added Date]="","",(Line[Added Date]))</f>
        <v/>
      </c>
      <c r="S787" s="3" t="str">
        <f>IF(Line[Z COORD]="","",PROPER(Line[Z COORD]))</f>
        <v/>
      </c>
      <c r="T787" s="3" t="str">
        <f>IF(Line[Asset Description]="","",PROPER(Line[Asset Description]))</f>
        <v/>
      </c>
      <c r="U787" s="3" t="str">
        <f>IF(Line[Asset Group]="","",VLOOKUP(Line[Wall SubType],subdom_master_gdb,2,FALSE))</f>
        <v/>
      </c>
      <c r="V787" s="3" t="str">
        <f>IF(Line[Asset Group]="","",VLOOKUP(Line[Material],material_master,2,FALSE))</f>
        <v/>
      </c>
      <c r="W787" s="3" t="str">
        <f>IF(Line[Height m]="","",Line[Height m])</f>
        <v/>
      </c>
      <c r="X787" s="3" t="str">
        <f>IF(Line[Length m]="","",Line[Length m])</f>
        <v/>
      </c>
      <c r="Y787" s="3" t="str">
        <f>IF(Line[Width m]="","",Line[Width m])</f>
        <v/>
      </c>
      <c r="Z787" s="3" t="str">
        <f>IF(Line[Asset Group]="","",VLOOKUP(Line[Purpose],f_g_function,2,FALSE))</f>
        <v/>
      </c>
      <c r="AA787" s="3" t="str">
        <f>IF(Line[Asset Group]="","",VLOOKUP(Line[Post Material],material_master,2,FALSE))</f>
        <v/>
      </c>
      <c r="AB787" s="3" t="str">
        <f>IF(Line[Pipe Diameter mm]="","",Line[Pipe Diameter mm])</f>
        <v/>
      </c>
      <c r="AC787" s="3" t="str">
        <f>IF(Line[Asset Group]="","",VLOOKUP(Line[Pipe Material],irrigation_pipe_material,2,FALSE))</f>
        <v/>
      </c>
      <c r="AD787" s="3" t="str">
        <f>IF(Line[Asset Group]="","",VLOOKUP(Line[System],irrigation_system,2,FALSE))</f>
        <v/>
      </c>
      <c r="AE787" s="3" t="str">
        <f>IF(Line[Asset Group]="","",VLOOKUP(Line[Status],irrigation_status,2,FALSE))</f>
        <v/>
      </c>
      <c r="AF787" s="3" t="str">
        <f>IF(Line[Asset Group]="","",VLOOKUP(Line[Surface],subdom_master_gdb,2,FALSE))</f>
        <v/>
      </c>
      <c r="AG787" s="3" t="str">
        <f>IF(Line[Surface Layer Depth mm]="","",Line[Surface Layer Depth mm])</f>
        <v/>
      </c>
      <c r="AH787" s="3" t="str">
        <f>IF(Line[Av Width m]="","",Line[Av Width m])</f>
        <v/>
      </c>
      <c r="AI787" s="3" t="str">
        <f>IF(Line[Asset Group]="","",VLOOKUP(Line[Cycle],yes_no,2,FALSE))</f>
        <v/>
      </c>
      <c r="AJ787" s="3" t="str">
        <f>IF(Line[Asset Group]="","",VLOOKUP(Line[Species],hedge_species,2,FALSE))</f>
        <v/>
      </c>
    </row>
    <row r="788" spans="1:36" s="3" customFormat="1" x14ac:dyDescent="0.2">
      <c r="A788" s="3" t="str">
        <f>IF(Line[DWG File Name]="","",Line[DWG File Name])</f>
        <v/>
      </c>
      <c r="B788" s="3" t="str">
        <f>IF(Line[DWG Layer Name]="","",Line[DWG Layer Name])</f>
        <v/>
      </c>
      <c r="C788" s="3" t="str">
        <f>IF(Line[DWG Handle]="","",Line[DWG Handle])</f>
        <v/>
      </c>
      <c r="D788" s="58" t="str">
        <f>IF(Line[Approx Centroid X]="","",Line[Approx Centroid X])</f>
        <v/>
      </c>
      <c r="E788" s="58" t="str">
        <f>IF(Line[Approx Centroid Y]="","",Line[Approx Centroid Y])</f>
        <v/>
      </c>
      <c r="F788" s="3" t="str">
        <f>IF(Line[Replacement Asset]="","",Line[Replacement Asset])</f>
        <v/>
      </c>
      <c r="G788" s="3" t="str">
        <f>IF(Line[Asset ID]="","",UPPER(Line[Asset ID]))</f>
        <v/>
      </c>
      <c r="H788" s="3" t="str">
        <f>IF(Line[Asset Group]="","",VLOOKUP(Line[Asset Group],asset_grp_line,4,FALSE))</f>
        <v/>
      </c>
      <c r="I788" s="3" t="str">
        <f>IF(Line[Asset Group]="","",VLOOKUP(Line[Asset Group],asset_grp_line,2,FALSE))</f>
        <v/>
      </c>
      <c r="J788" s="3" t="str">
        <f>IF(Line[Asset Group]="","",VLOOKUP(Line[Asset Group],asset_grp_line,3,FALSE))</f>
        <v/>
      </c>
      <c r="K788" s="3" t="str">
        <f>IF(Line[Asset Group]="","",VLOOKUP(Line[Asset Type],type_master_list,2,FALSE))</f>
        <v/>
      </c>
      <c r="L788" s="3" t="str">
        <f>IF(Line[Asset Name]="","",PROPER(Line[Asset Name]))</f>
        <v/>
      </c>
      <c r="M788" s="11" t="str">
        <f>IF(Line[Install Date]="","",(Line[Install Date]))</f>
        <v/>
      </c>
      <c r="N788" s="3" t="str">
        <f>IF(Line[Note]="","",PROPER(Line[Note]))</f>
        <v/>
      </c>
      <c r="O788" s="3" t="str">
        <f>IF(Line[Resource Consent Number]="","",UPPER(Line[Resource Consent Number]))</f>
        <v/>
      </c>
      <c r="P788" s="53" t="str">
        <f>IF(Line[Asset Unit Cost]="","",Line[Asset Unit Cost])</f>
        <v/>
      </c>
      <c r="Q788" s="3" t="str">
        <f>IF(Line[Added By]="","",UPPER(Line[Added By]))</f>
        <v/>
      </c>
      <c r="R788" s="11" t="str">
        <f>IF(Line[Added Date]="","",(Line[Added Date]))</f>
        <v/>
      </c>
      <c r="S788" s="3" t="str">
        <f>IF(Line[Z COORD]="","",PROPER(Line[Z COORD]))</f>
        <v/>
      </c>
      <c r="T788" s="3" t="str">
        <f>IF(Line[Asset Description]="","",PROPER(Line[Asset Description]))</f>
        <v/>
      </c>
      <c r="U788" s="3" t="str">
        <f>IF(Line[Asset Group]="","",VLOOKUP(Line[Wall SubType],subdom_master_gdb,2,FALSE))</f>
        <v/>
      </c>
      <c r="V788" s="3" t="str">
        <f>IF(Line[Asset Group]="","",VLOOKUP(Line[Material],material_master,2,FALSE))</f>
        <v/>
      </c>
      <c r="W788" s="3" t="str">
        <f>IF(Line[Height m]="","",Line[Height m])</f>
        <v/>
      </c>
      <c r="X788" s="3" t="str">
        <f>IF(Line[Length m]="","",Line[Length m])</f>
        <v/>
      </c>
      <c r="Y788" s="3" t="str">
        <f>IF(Line[Width m]="","",Line[Width m])</f>
        <v/>
      </c>
      <c r="Z788" s="3" t="str">
        <f>IF(Line[Asset Group]="","",VLOOKUP(Line[Purpose],f_g_function,2,FALSE))</f>
        <v/>
      </c>
      <c r="AA788" s="3" t="str">
        <f>IF(Line[Asset Group]="","",VLOOKUP(Line[Post Material],material_master,2,FALSE))</f>
        <v/>
      </c>
      <c r="AB788" s="3" t="str">
        <f>IF(Line[Pipe Diameter mm]="","",Line[Pipe Diameter mm])</f>
        <v/>
      </c>
      <c r="AC788" s="3" t="str">
        <f>IF(Line[Asset Group]="","",VLOOKUP(Line[Pipe Material],irrigation_pipe_material,2,FALSE))</f>
        <v/>
      </c>
      <c r="AD788" s="3" t="str">
        <f>IF(Line[Asset Group]="","",VLOOKUP(Line[System],irrigation_system,2,FALSE))</f>
        <v/>
      </c>
      <c r="AE788" s="3" t="str">
        <f>IF(Line[Asset Group]="","",VLOOKUP(Line[Status],irrigation_status,2,FALSE))</f>
        <v/>
      </c>
      <c r="AF788" s="3" t="str">
        <f>IF(Line[Asset Group]="","",VLOOKUP(Line[Surface],subdom_master_gdb,2,FALSE))</f>
        <v/>
      </c>
      <c r="AG788" s="3" t="str">
        <f>IF(Line[Surface Layer Depth mm]="","",Line[Surface Layer Depth mm])</f>
        <v/>
      </c>
      <c r="AH788" s="3" t="str">
        <f>IF(Line[Av Width m]="","",Line[Av Width m])</f>
        <v/>
      </c>
      <c r="AI788" s="3" t="str">
        <f>IF(Line[Asset Group]="","",VLOOKUP(Line[Cycle],yes_no,2,FALSE))</f>
        <v/>
      </c>
      <c r="AJ788" s="3" t="str">
        <f>IF(Line[Asset Group]="","",VLOOKUP(Line[Species],hedge_species,2,FALSE))</f>
        <v/>
      </c>
    </row>
    <row r="789" spans="1:36" s="3" customFormat="1" x14ac:dyDescent="0.2">
      <c r="A789" s="3" t="str">
        <f>IF(Line[DWG File Name]="","",Line[DWG File Name])</f>
        <v/>
      </c>
      <c r="B789" s="3" t="str">
        <f>IF(Line[DWG Layer Name]="","",Line[DWG Layer Name])</f>
        <v/>
      </c>
      <c r="C789" s="3" t="str">
        <f>IF(Line[DWG Handle]="","",Line[DWG Handle])</f>
        <v/>
      </c>
      <c r="D789" s="58" t="str">
        <f>IF(Line[Approx Centroid X]="","",Line[Approx Centroid X])</f>
        <v/>
      </c>
      <c r="E789" s="58" t="str">
        <f>IF(Line[Approx Centroid Y]="","",Line[Approx Centroid Y])</f>
        <v/>
      </c>
      <c r="F789" s="3" t="str">
        <f>IF(Line[Replacement Asset]="","",Line[Replacement Asset])</f>
        <v/>
      </c>
      <c r="G789" s="3" t="str">
        <f>IF(Line[Asset ID]="","",UPPER(Line[Asset ID]))</f>
        <v/>
      </c>
      <c r="H789" s="3" t="str">
        <f>IF(Line[Asset Group]="","",VLOOKUP(Line[Asset Group],asset_grp_line,4,FALSE))</f>
        <v/>
      </c>
      <c r="I789" s="3" t="str">
        <f>IF(Line[Asset Group]="","",VLOOKUP(Line[Asset Group],asset_grp_line,2,FALSE))</f>
        <v/>
      </c>
      <c r="J789" s="3" t="str">
        <f>IF(Line[Asset Group]="","",VLOOKUP(Line[Asset Group],asset_grp_line,3,FALSE))</f>
        <v/>
      </c>
      <c r="K789" s="3" t="str">
        <f>IF(Line[Asset Group]="","",VLOOKUP(Line[Asset Type],type_master_list,2,FALSE))</f>
        <v/>
      </c>
      <c r="L789" s="3" t="str">
        <f>IF(Line[Asset Name]="","",PROPER(Line[Asset Name]))</f>
        <v/>
      </c>
      <c r="M789" s="11" t="str">
        <f>IF(Line[Install Date]="","",(Line[Install Date]))</f>
        <v/>
      </c>
      <c r="N789" s="3" t="str">
        <f>IF(Line[Note]="","",PROPER(Line[Note]))</f>
        <v/>
      </c>
      <c r="O789" s="3" t="str">
        <f>IF(Line[Resource Consent Number]="","",UPPER(Line[Resource Consent Number]))</f>
        <v/>
      </c>
      <c r="P789" s="53" t="str">
        <f>IF(Line[Asset Unit Cost]="","",Line[Asset Unit Cost])</f>
        <v/>
      </c>
      <c r="Q789" s="3" t="str">
        <f>IF(Line[Added By]="","",UPPER(Line[Added By]))</f>
        <v/>
      </c>
      <c r="R789" s="11" t="str">
        <f>IF(Line[Added Date]="","",(Line[Added Date]))</f>
        <v/>
      </c>
      <c r="S789" s="3" t="str">
        <f>IF(Line[Z COORD]="","",PROPER(Line[Z COORD]))</f>
        <v/>
      </c>
      <c r="T789" s="3" t="str">
        <f>IF(Line[Asset Description]="","",PROPER(Line[Asset Description]))</f>
        <v/>
      </c>
      <c r="U789" s="3" t="str">
        <f>IF(Line[Asset Group]="","",VLOOKUP(Line[Wall SubType],subdom_master_gdb,2,FALSE))</f>
        <v/>
      </c>
      <c r="V789" s="3" t="str">
        <f>IF(Line[Asset Group]="","",VLOOKUP(Line[Material],material_master,2,FALSE))</f>
        <v/>
      </c>
      <c r="W789" s="3" t="str">
        <f>IF(Line[Height m]="","",Line[Height m])</f>
        <v/>
      </c>
      <c r="X789" s="3" t="str">
        <f>IF(Line[Length m]="","",Line[Length m])</f>
        <v/>
      </c>
      <c r="Y789" s="3" t="str">
        <f>IF(Line[Width m]="","",Line[Width m])</f>
        <v/>
      </c>
      <c r="Z789" s="3" t="str">
        <f>IF(Line[Asset Group]="","",VLOOKUP(Line[Purpose],f_g_function,2,FALSE))</f>
        <v/>
      </c>
      <c r="AA789" s="3" t="str">
        <f>IF(Line[Asset Group]="","",VLOOKUP(Line[Post Material],material_master,2,FALSE))</f>
        <v/>
      </c>
      <c r="AB789" s="3" t="str">
        <f>IF(Line[Pipe Diameter mm]="","",Line[Pipe Diameter mm])</f>
        <v/>
      </c>
      <c r="AC789" s="3" t="str">
        <f>IF(Line[Asset Group]="","",VLOOKUP(Line[Pipe Material],irrigation_pipe_material,2,FALSE))</f>
        <v/>
      </c>
      <c r="AD789" s="3" t="str">
        <f>IF(Line[Asset Group]="","",VLOOKUP(Line[System],irrigation_system,2,FALSE))</f>
        <v/>
      </c>
      <c r="AE789" s="3" t="str">
        <f>IF(Line[Asset Group]="","",VLOOKUP(Line[Status],irrigation_status,2,FALSE))</f>
        <v/>
      </c>
      <c r="AF789" s="3" t="str">
        <f>IF(Line[Asset Group]="","",VLOOKUP(Line[Surface],subdom_master_gdb,2,FALSE))</f>
        <v/>
      </c>
      <c r="AG789" s="3" t="str">
        <f>IF(Line[Surface Layer Depth mm]="","",Line[Surface Layer Depth mm])</f>
        <v/>
      </c>
      <c r="AH789" s="3" t="str">
        <f>IF(Line[Av Width m]="","",Line[Av Width m])</f>
        <v/>
      </c>
      <c r="AI789" s="3" t="str">
        <f>IF(Line[Asset Group]="","",VLOOKUP(Line[Cycle],yes_no,2,FALSE))</f>
        <v/>
      </c>
      <c r="AJ789" s="3" t="str">
        <f>IF(Line[Asset Group]="","",VLOOKUP(Line[Species],hedge_species,2,FALSE))</f>
        <v/>
      </c>
    </row>
    <row r="790" spans="1:36" s="3" customFormat="1" x14ac:dyDescent="0.2">
      <c r="A790" s="3" t="str">
        <f>IF(Line[DWG File Name]="","",Line[DWG File Name])</f>
        <v/>
      </c>
      <c r="B790" s="3" t="str">
        <f>IF(Line[DWG Layer Name]="","",Line[DWG Layer Name])</f>
        <v/>
      </c>
      <c r="C790" s="3" t="str">
        <f>IF(Line[DWG Handle]="","",Line[DWG Handle])</f>
        <v/>
      </c>
      <c r="D790" s="58" t="str">
        <f>IF(Line[Approx Centroid X]="","",Line[Approx Centroid X])</f>
        <v/>
      </c>
      <c r="E790" s="58" t="str">
        <f>IF(Line[Approx Centroid Y]="","",Line[Approx Centroid Y])</f>
        <v/>
      </c>
      <c r="F790" s="3" t="str">
        <f>IF(Line[Replacement Asset]="","",Line[Replacement Asset])</f>
        <v/>
      </c>
      <c r="G790" s="3" t="str">
        <f>IF(Line[Asset ID]="","",UPPER(Line[Asset ID]))</f>
        <v/>
      </c>
      <c r="H790" s="3" t="str">
        <f>IF(Line[Asset Group]="","",VLOOKUP(Line[Asset Group],asset_grp_line,4,FALSE))</f>
        <v/>
      </c>
      <c r="I790" s="3" t="str">
        <f>IF(Line[Asset Group]="","",VLOOKUP(Line[Asset Group],asset_grp_line,2,FALSE))</f>
        <v/>
      </c>
      <c r="J790" s="3" t="str">
        <f>IF(Line[Asset Group]="","",VLOOKUP(Line[Asset Group],asset_grp_line,3,FALSE))</f>
        <v/>
      </c>
      <c r="K790" s="3" t="str">
        <f>IF(Line[Asset Group]="","",VLOOKUP(Line[Asset Type],type_master_list,2,FALSE))</f>
        <v/>
      </c>
      <c r="L790" s="3" t="str">
        <f>IF(Line[Asset Name]="","",PROPER(Line[Asset Name]))</f>
        <v/>
      </c>
      <c r="M790" s="11" t="str">
        <f>IF(Line[Install Date]="","",(Line[Install Date]))</f>
        <v/>
      </c>
      <c r="N790" s="3" t="str">
        <f>IF(Line[Note]="","",PROPER(Line[Note]))</f>
        <v/>
      </c>
      <c r="O790" s="3" t="str">
        <f>IF(Line[Resource Consent Number]="","",UPPER(Line[Resource Consent Number]))</f>
        <v/>
      </c>
      <c r="P790" s="53" t="str">
        <f>IF(Line[Asset Unit Cost]="","",Line[Asset Unit Cost])</f>
        <v/>
      </c>
      <c r="Q790" s="3" t="str">
        <f>IF(Line[Added By]="","",UPPER(Line[Added By]))</f>
        <v/>
      </c>
      <c r="R790" s="11" t="str">
        <f>IF(Line[Added Date]="","",(Line[Added Date]))</f>
        <v/>
      </c>
      <c r="S790" s="3" t="str">
        <f>IF(Line[Z COORD]="","",PROPER(Line[Z COORD]))</f>
        <v/>
      </c>
      <c r="T790" s="3" t="str">
        <f>IF(Line[Asset Description]="","",PROPER(Line[Asset Description]))</f>
        <v/>
      </c>
      <c r="U790" s="3" t="str">
        <f>IF(Line[Asset Group]="","",VLOOKUP(Line[Wall SubType],subdom_master_gdb,2,FALSE))</f>
        <v/>
      </c>
      <c r="V790" s="3" t="str">
        <f>IF(Line[Asset Group]="","",VLOOKUP(Line[Material],material_master,2,FALSE))</f>
        <v/>
      </c>
      <c r="W790" s="3" t="str">
        <f>IF(Line[Height m]="","",Line[Height m])</f>
        <v/>
      </c>
      <c r="X790" s="3" t="str">
        <f>IF(Line[Length m]="","",Line[Length m])</f>
        <v/>
      </c>
      <c r="Y790" s="3" t="str">
        <f>IF(Line[Width m]="","",Line[Width m])</f>
        <v/>
      </c>
      <c r="Z790" s="3" t="str">
        <f>IF(Line[Asset Group]="","",VLOOKUP(Line[Purpose],f_g_function,2,FALSE))</f>
        <v/>
      </c>
      <c r="AA790" s="3" t="str">
        <f>IF(Line[Asset Group]="","",VLOOKUP(Line[Post Material],material_master,2,FALSE))</f>
        <v/>
      </c>
      <c r="AB790" s="3" t="str">
        <f>IF(Line[Pipe Diameter mm]="","",Line[Pipe Diameter mm])</f>
        <v/>
      </c>
      <c r="AC790" s="3" t="str">
        <f>IF(Line[Asset Group]="","",VLOOKUP(Line[Pipe Material],irrigation_pipe_material,2,FALSE))</f>
        <v/>
      </c>
      <c r="AD790" s="3" t="str">
        <f>IF(Line[Asset Group]="","",VLOOKUP(Line[System],irrigation_system,2,FALSE))</f>
        <v/>
      </c>
      <c r="AE790" s="3" t="str">
        <f>IF(Line[Asset Group]="","",VLOOKUP(Line[Status],irrigation_status,2,FALSE))</f>
        <v/>
      </c>
      <c r="AF790" s="3" t="str">
        <f>IF(Line[Asset Group]="","",VLOOKUP(Line[Surface],subdom_master_gdb,2,FALSE))</f>
        <v/>
      </c>
      <c r="AG790" s="3" t="str">
        <f>IF(Line[Surface Layer Depth mm]="","",Line[Surface Layer Depth mm])</f>
        <v/>
      </c>
      <c r="AH790" s="3" t="str">
        <f>IF(Line[Av Width m]="","",Line[Av Width m])</f>
        <v/>
      </c>
      <c r="AI790" s="3" t="str">
        <f>IF(Line[Asset Group]="","",VLOOKUP(Line[Cycle],yes_no,2,FALSE))</f>
        <v/>
      </c>
      <c r="AJ790" s="3" t="str">
        <f>IF(Line[Asset Group]="","",VLOOKUP(Line[Species],hedge_species,2,FALSE))</f>
        <v/>
      </c>
    </row>
    <row r="791" spans="1:36" s="3" customFormat="1" x14ac:dyDescent="0.2">
      <c r="A791" s="3" t="str">
        <f>IF(Line[DWG File Name]="","",Line[DWG File Name])</f>
        <v/>
      </c>
      <c r="B791" s="3" t="str">
        <f>IF(Line[DWG Layer Name]="","",Line[DWG Layer Name])</f>
        <v/>
      </c>
      <c r="C791" s="3" t="str">
        <f>IF(Line[DWG Handle]="","",Line[DWG Handle])</f>
        <v/>
      </c>
      <c r="D791" s="58" t="str">
        <f>IF(Line[Approx Centroid X]="","",Line[Approx Centroid X])</f>
        <v/>
      </c>
      <c r="E791" s="58" t="str">
        <f>IF(Line[Approx Centroid Y]="","",Line[Approx Centroid Y])</f>
        <v/>
      </c>
      <c r="F791" s="3" t="str">
        <f>IF(Line[Replacement Asset]="","",Line[Replacement Asset])</f>
        <v/>
      </c>
      <c r="G791" s="3" t="str">
        <f>IF(Line[Asset ID]="","",UPPER(Line[Asset ID]))</f>
        <v/>
      </c>
      <c r="H791" s="3" t="str">
        <f>IF(Line[Asset Group]="","",VLOOKUP(Line[Asset Group],asset_grp_line,4,FALSE))</f>
        <v/>
      </c>
      <c r="I791" s="3" t="str">
        <f>IF(Line[Asset Group]="","",VLOOKUP(Line[Asset Group],asset_grp_line,2,FALSE))</f>
        <v/>
      </c>
      <c r="J791" s="3" t="str">
        <f>IF(Line[Asset Group]="","",VLOOKUP(Line[Asset Group],asset_grp_line,3,FALSE))</f>
        <v/>
      </c>
      <c r="K791" s="3" t="str">
        <f>IF(Line[Asset Group]="","",VLOOKUP(Line[Asset Type],type_master_list,2,FALSE))</f>
        <v/>
      </c>
      <c r="L791" s="3" t="str">
        <f>IF(Line[Asset Name]="","",PROPER(Line[Asset Name]))</f>
        <v/>
      </c>
      <c r="M791" s="11" t="str">
        <f>IF(Line[Install Date]="","",(Line[Install Date]))</f>
        <v/>
      </c>
      <c r="N791" s="3" t="str">
        <f>IF(Line[Note]="","",PROPER(Line[Note]))</f>
        <v/>
      </c>
      <c r="O791" s="3" t="str">
        <f>IF(Line[Resource Consent Number]="","",UPPER(Line[Resource Consent Number]))</f>
        <v/>
      </c>
      <c r="P791" s="53" t="str">
        <f>IF(Line[Asset Unit Cost]="","",Line[Asset Unit Cost])</f>
        <v/>
      </c>
      <c r="Q791" s="3" t="str">
        <f>IF(Line[Added By]="","",UPPER(Line[Added By]))</f>
        <v/>
      </c>
      <c r="R791" s="11" t="str">
        <f>IF(Line[Added Date]="","",(Line[Added Date]))</f>
        <v/>
      </c>
      <c r="S791" s="3" t="str">
        <f>IF(Line[Z COORD]="","",PROPER(Line[Z COORD]))</f>
        <v/>
      </c>
      <c r="T791" s="3" t="str">
        <f>IF(Line[Asset Description]="","",PROPER(Line[Asset Description]))</f>
        <v/>
      </c>
      <c r="U791" s="3" t="str">
        <f>IF(Line[Asset Group]="","",VLOOKUP(Line[Wall SubType],subdom_master_gdb,2,FALSE))</f>
        <v/>
      </c>
      <c r="V791" s="3" t="str">
        <f>IF(Line[Asset Group]="","",VLOOKUP(Line[Material],material_master,2,FALSE))</f>
        <v/>
      </c>
      <c r="W791" s="3" t="str">
        <f>IF(Line[Height m]="","",Line[Height m])</f>
        <v/>
      </c>
      <c r="X791" s="3" t="str">
        <f>IF(Line[Length m]="","",Line[Length m])</f>
        <v/>
      </c>
      <c r="Y791" s="3" t="str">
        <f>IF(Line[Width m]="","",Line[Width m])</f>
        <v/>
      </c>
      <c r="Z791" s="3" t="str">
        <f>IF(Line[Asset Group]="","",VLOOKUP(Line[Purpose],f_g_function,2,FALSE))</f>
        <v/>
      </c>
      <c r="AA791" s="3" t="str">
        <f>IF(Line[Asset Group]="","",VLOOKUP(Line[Post Material],material_master,2,FALSE))</f>
        <v/>
      </c>
      <c r="AB791" s="3" t="str">
        <f>IF(Line[Pipe Diameter mm]="","",Line[Pipe Diameter mm])</f>
        <v/>
      </c>
      <c r="AC791" s="3" t="str">
        <f>IF(Line[Asset Group]="","",VLOOKUP(Line[Pipe Material],irrigation_pipe_material,2,FALSE))</f>
        <v/>
      </c>
      <c r="AD791" s="3" t="str">
        <f>IF(Line[Asset Group]="","",VLOOKUP(Line[System],irrigation_system,2,FALSE))</f>
        <v/>
      </c>
      <c r="AE791" s="3" t="str">
        <f>IF(Line[Asset Group]="","",VLOOKUP(Line[Status],irrigation_status,2,FALSE))</f>
        <v/>
      </c>
      <c r="AF791" s="3" t="str">
        <f>IF(Line[Asset Group]="","",VLOOKUP(Line[Surface],subdom_master_gdb,2,FALSE))</f>
        <v/>
      </c>
      <c r="AG791" s="3" t="str">
        <f>IF(Line[Surface Layer Depth mm]="","",Line[Surface Layer Depth mm])</f>
        <v/>
      </c>
      <c r="AH791" s="3" t="str">
        <f>IF(Line[Av Width m]="","",Line[Av Width m])</f>
        <v/>
      </c>
      <c r="AI791" s="3" t="str">
        <f>IF(Line[Asset Group]="","",VLOOKUP(Line[Cycle],yes_no,2,FALSE))</f>
        <v/>
      </c>
      <c r="AJ791" s="3" t="str">
        <f>IF(Line[Asset Group]="","",VLOOKUP(Line[Species],hedge_species,2,FALSE))</f>
        <v/>
      </c>
    </row>
    <row r="792" spans="1:36" s="3" customFormat="1" x14ac:dyDescent="0.2">
      <c r="A792" s="3" t="str">
        <f>IF(Line[DWG File Name]="","",Line[DWG File Name])</f>
        <v/>
      </c>
      <c r="B792" s="3" t="str">
        <f>IF(Line[DWG Layer Name]="","",Line[DWG Layer Name])</f>
        <v/>
      </c>
      <c r="C792" s="3" t="str">
        <f>IF(Line[DWG Handle]="","",Line[DWG Handle])</f>
        <v/>
      </c>
      <c r="D792" s="58" t="str">
        <f>IF(Line[Approx Centroid X]="","",Line[Approx Centroid X])</f>
        <v/>
      </c>
      <c r="E792" s="58" t="str">
        <f>IF(Line[Approx Centroid Y]="","",Line[Approx Centroid Y])</f>
        <v/>
      </c>
      <c r="F792" s="3" t="str">
        <f>IF(Line[Replacement Asset]="","",Line[Replacement Asset])</f>
        <v/>
      </c>
      <c r="G792" s="3" t="str">
        <f>IF(Line[Asset ID]="","",UPPER(Line[Asset ID]))</f>
        <v/>
      </c>
      <c r="H792" s="3" t="str">
        <f>IF(Line[Asset Group]="","",VLOOKUP(Line[Asset Group],asset_grp_line,4,FALSE))</f>
        <v/>
      </c>
      <c r="I792" s="3" t="str">
        <f>IF(Line[Asset Group]="","",VLOOKUP(Line[Asset Group],asset_grp_line,2,FALSE))</f>
        <v/>
      </c>
      <c r="J792" s="3" t="str">
        <f>IF(Line[Asset Group]="","",VLOOKUP(Line[Asset Group],asset_grp_line,3,FALSE))</f>
        <v/>
      </c>
      <c r="K792" s="3" t="str">
        <f>IF(Line[Asset Group]="","",VLOOKUP(Line[Asset Type],type_master_list,2,FALSE))</f>
        <v/>
      </c>
      <c r="L792" s="3" t="str">
        <f>IF(Line[Asset Name]="","",PROPER(Line[Asset Name]))</f>
        <v/>
      </c>
      <c r="M792" s="11" t="str">
        <f>IF(Line[Install Date]="","",(Line[Install Date]))</f>
        <v/>
      </c>
      <c r="N792" s="3" t="str">
        <f>IF(Line[Note]="","",PROPER(Line[Note]))</f>
        <v/>
      </c>
      <c r="O792" s="3" t="str">
        <f>IF(Line[Resource Consent Number]="","",UPPER(Line[Resource Consent Number]))</f>
        <v/>
      </c>
      <c r="P792" s="53" t="str">
        <f>IF(Line[Asset Unit Cost]="","",Line[Asset Unit Cost])</f>
        <v/>
      </c>
      <c r="Q792" s="3" t="str">
        <f>IF(Line[Added By]="","",UPPER(Line[Added By]))</f>
        <v/>
      </c>
      <c r="R792" s="11" t="str">
        <f>IF(Line[Added Date]="","",(Line[Added Date]))</f>
        <v/>
      </c>
      <c r="S792" s="3" t="str">
        <f>IF(Line[Z COORD]="","",PROPER(Line[Z COORD]))</f>
        <v/>
      </c>
      <c r="T792" s="3" t="str">
        <f>IF(Line[Asset Description]="","",PROPER(Line[Asset Description]))</f>
        <v/>
      </c>
      <c r="U792" s="3" t="str">
        <f>IF(Line[Asset Group]="","",VLOOKUP(Line[Wall SubType],subdom_master_gdb,2,FALSE))</f>
        <v/>
      </c>
      <c r="V792" s="3" t="str">
        <f>IF(Line[Asset Group]="","",VLOOKUP(Line[Material],material_master,2,FALSE))</f>
        <v/>
      </c>
      <c r="W792" s="3" t="str">
        <f>IF(Line[Height m]="","",Line[Height m])</f>
        <v/>
      </c>
      <c r="X792" s="3" t="str">
        <f>IF(Line[Length m]="","",Line[Length m])</f>
        <v/>
      </c>
      <c r="Y792" s="3" t="str">
        <f>IF(Line[Width m]="","",Line[Width m])</f>
        <v/>
      </c>
      <c r="Z792" s="3" t="str">
        <f>IF(Line[Asset Group]="","",VLOOKUP(Line[Purpose],f_g_function,2,FALSE))</f>
        <v/>
      </c>
      <c r="AA792" s="3" t="str">
        <f>IF(Line[Asset Group]="","",VLOOKUP(Line[Post Material],material_master,2,FALSE))</f>
        <v/>
      </c>
      <c r="AB792" s="3" t="str">
        <f>IF(Line[Pipe Diameter mm]="","",Line[Pipe Diameter mm])</f>
        <v/>
      </c>
      <c r="AC792" s="3" t="str">
        <f>IF(Line[Asset Group]="","",VLOOKUP(Line[Pipe Material],irrigation_pipe_material,2,FALSE))</f>
        <v/>
      </c>
      <c r="AD792" s="3" t="str">
        <f>IF(Line[Asset Group]="","",VLOOKUP(Line[System],irrigation_system,2,FALSE))</f>
        <v/>
      </c>
      <c r="AE792" s="3" t="str">
        <f>IF(Line[Asset Group]="","",VLOOKUP(Line[Status],irrigation_status,2,FALSE))</f>
        <v/>
      </c>
      <c r="AF792" s="3" t="str">
        <f>IF(Line[Asset Group]="","",VLOOKUP(Line[Surface],subdom_master_gdb,2,FALSE))</f>
        <v/>
      </c>
      <c r="AG792" s="3" t="str">
        <f>IF(Line[Surface Layer Depth mm]="","",Line[Surface Layer Depth mm])</f>
        <v/>
      </c>
      <c r="AH792" s="3" t="str">
        <f>IF(Line[Av Width m]="","",Line[Av Width m])</f>
        <v/>
      </c>
      <c r="AI792" s="3" t="str">
        <f>IF(Line[Asset Group]="","",VLOOKUP(Line[Cycle],yes_no,2,FALSE))</f>
        <v/>
      </c>
      <c r="AJ792" s="3" t="str">
        <f>IF(Line[Asset Group]="","",VLOOKUP(Line[Species],hedge_species,2,FALSE))</f>
        <v/>
      </c>
    </row>
    <row r="793" spans="1:36" s="3" customFormat="1" x14ac:dyDescent="0.2">
      <c r="A793" s="3" t="str">
        <f>IF(Line[DWG File Name]="","",Line[DWG File Name])</f>
        <v/>
      </c>
      <c r="B793" s="3" t="str">
        <f>IF(Line[DWG Layer Name]="","",Line[DWG Layer Name])</f>
        <v/>
      </c>
      <c r="C793" s="3" t="str">
        <f>IF(Line[DWG Handle]="","",Line[DWG Handle])</f>
        <v/>
      </c>
      <c r="D793" s="58" t="str">
        <f>IF(Line[Approx Centroid X]="","",Line[Approx Centroid X])</f>
        <v/>
      </c>
      <c r="E793" s="58" t="str">
        <f>IF(Line[Approx Centroid Y]="","",Line[Approx Centroid Y])</f>
        <v/>
      </c>
      <c r="F793" s="3" t="str">
        <f>IF(Line[Replacement Asset]="","",Line[Replacement Asset])</f>
        <v/>
      </c>
      <c r="G793" s="3" t="str">
        <f>IF(Line[Asset ID]="","",UPPER(Line[Asset ID]))</f>
        <v/>
      </c>
      <c r="H793" s="3" t="str">
        <f>IF(Line[Asset Group]="","",VLOOKUP(Line[Asset Group],asset_grp_line,4,FALSE))</f>
        <v/>
      </c>
      <c r="I793" s="3" t="str">
        <f>IF(Line[Asset Group]="","",VLOOKUP(Line[Asset Group],asset_grp_line,2,FALSE))</f>
        <v/>
      </c>
      <c r="J793" s="3" t="str">
        <f>IF(Line[Asset Group]="","",VLOOKUP(Line[Asset Group],asset_grp_line,3,FALSE))</f>
        <v/>
      </c>
      <c r="K793" s="3" t="str">
        <f>IF(Line[Asset Group]="","",VLOOKUP(Line[Asset Type],type_master_list,2,FALSE))</f>
        <v/>
      </c>
      <c r="L793" s="3" t="str">
        <f>IF(Line[Asset Name]="","",PROPER(Line[Asset Name]))</f>
        <v/>
      </c>
      <c r="M793" s="11" t="str">
        <f>IF(Line[Install Date]="","",(Line[Install Date]))</f>
        <v/>
      </c>
      <c r="N793" s="3" t="str">
        <f>IF(Line[Note]="","",PROPER(Line[Note]))</f>
        <v/>
      </c>
      <c r="O793" s="3" t="str">
        <f>IF(Line[Resource Consent Number]="","",UPPER(Line[Resource Consent Number]))</f>
        <v/>
      </c>
      <c r="P793" s="53" t="str">
        <f>IF(Line[Asset Unit Cost]="","",Line[Asset Unit Cost])</f>
        <v/>
      </c>
      <c r="Q793" s="3" t="str">
        <f>IF(Line[Added By]="","",UPPER(Line[Added By]))</f>
        <v/>
      </c>
      <c r="R793" s="11" t="str">
        <f>IF(Line[Added Date]="","",(Line[Added Date]))</f>
        <v/>
      </c>
      <c r="S793" s="3" t="str">
        <f>IF(Line[Z COORD]="","",PROPER(Line[Z COORD]))</f>
        <v/>
      </c>
      <c r="T793" s="3" t="str">
        <f>IF(Line[Asset Description]="","",PROPER(Line[Asset Description]))</f>
        <v/>
      </c>
      <c r="U793" s="3" t="str">
        <f>IF(Line[Asset Group]="","",VLOOKUP(Line[Wall SubType],subdom_master_gdb,2,FALSE))</f>
        <v/>
      </c>
      <c r="V793" s="3" t="str">
        <f>IF(Line[Asset Group]="","",VLOOKUP(Line[Material],material_master,2,FALSE))</f>
        <v/>
      </c>
      <c r="W793" s="3" t="str">
        <f>IF(Line[Height m]="","",Line[Height m])</f>
        <v/>
      </c>
      <c r="X793" s="3" t="str">
        <f>IF(Line[Length m]="","",Line[Length m])</f>
        <v/>
      </c>
      <c r="Y793" s="3" t="str">
        <f>IF(Line[Width m]="","",Line[Width m])</f>
        <v/>
      </c>
      <c r="Z793" s="3" t="str">
        <f>IF(Line[Asset Group]="","",VLOOKUP(Line[Purpose],f_g_function,2,FALSE))</f>
        <v/>
      </c>
      <c r="AA793" s="3" t="str">
        <f>IF(Line[Asset Group]="","",VLOOKUP(Line[Post Material],material_master,2,FALSE))</f>
        <v/>
      </c>
      <c r="AB793" s="3" t="str">
        <f>IF(Line[Pipe Diameter mm]="","",Line[Pipe Diameter mm])</f>
        <v/>
      </c>
      <c r="AC793" s="3" t="str">
        <f>IF(Line[Asset Group]="","",VLOOKUP(Line[Pipe Material],irrigation_pipe_material,2,FALSE))</f>
        <v/>
      </c>
      <c r="AD793" s="3" t="str">
        <f>IF(Line[Asset Group]="","",VLOOKUP(Line[System],irrigation_system,2,FALSE))</f>
        <v/>
      </c>
      <c r="AE793" s="3" t="str">
        <f>IF(Line[Asset Group]="","",VLOOKUP(Line[Status],irrigation_status,2,FALSE))</f>
        <v/>
      </c>
      <c r="AF793" s="3" t="str">
        <f>IF(Line[Asset Group]="","",VLOOKUP(Line[Surface],subdom_master_gdb,2,FALSE))</f>
        <v/>
      </c>
      <c r="AG793" s="3" t="str">
        <f>IF(Line[Surface Layer Depth mm]="","",Line[Surface Layer Depth mm])</f>
        <v/>
      </c>
      <c r="AH793" s="3" t="str">
        <f>IF(Line[Av Width m]="","",Line[Av Width m])</f>
        <v/>
      </c>
      <c r="AI793" s="3" t="str">
        <f>IF(Line[Asset Group]="","",VLOOKUP(Line[Cycle],yes_no,2,FALSE))</f>
        <v/>
      </c>
      <c r="AJ793" s="3" t="str">
        <f>IF(Line[Asset Group]="","",VLOOKUP(Line[Species],hedge_species,2,FALSE))</f>
        <v/>
      </c>
    </row>
    <row r="794" spans="1:36" s="3" customFormat="1" x14ac:dyDescent="0.2">
      <c r="A794" s="3" t="str">
        <f>IF(Line[DWG File Name]="","",Line[DWG File Name])</f>
        <v/>
      </c>
      <c r="B794" s="3" t="str">
        <f>IF(Line[DWG Layer Name]="","",Line[DWG Layer Name])</f>
        <v/>
      </c>
      <c r="C794" s="3" t="str">
        <f>IF(Line[DWG Handle]="","",Line[DWG Handle])</f>
        <v/>
      </c>
      <c r="D794" s="58" t="str">
        <f>IF(Line[Approx Centroid X]="","",Line[Approx Centroid X])</f>
        <v/>
      </c>
      <c r="E794" s="58" t="str">
        <f>IF(Line[Approx Centroid Y]="","",Line[Approx Centroid Y])</f>
        <v/>
      </c>
      <c r="F794" s="3" t="str">
        <f>IF(Line[Replacement Asset]="","",Line[Replacement Asset])</f>
        <v/>
      </c>
      <c r="G794" s="3" t="str">
        <f>IF(Line[Asset ID]="","",UPPER(Line[Asset ID]))</f>
        <v/>
      </c>
      <c r="H794" s="3" t="str">
        <f>IF(Line[Asset Group]="","",VLOOKUP(Line[Asset Group],asset_grp_line,4,FALSE))</f>
        <v/>
      </c>
      <c r="I794" s="3" t="str">
        <f>IF(Line[Asset Group]="","",VLOOKUP(Line[Asset Group],asset_grp_line,2,FALSE))</f>
        <v/>
      </c>
      <c r="J794" s="3" t="str">
        <f>IF(Line[Asset Group]="","",VLOOKUP(Line[Asset Group],asset_grp_line,3,FALSE))</f>
        <v/>
      </c>
      <c r="K794" s="3" t="str">
        <f>IF(Line[Asset Group]="","",VLOOKUP(Line[Asset Type],type_master_list,2,FALSE))</f>
        <v/>
      </c>
      <c r="L794" s="3" t="str">
        <f>IF(Line[Asset Name]="","",PROPER(Line[Asset Name]))</f>
        <v/>
      </c>
      <c r="M794" s="11" t="str">
        <f>IF(Line[Install Date]="","",(Line[Install Date]))</f>
        <v/>
      </c>
      <c r="N794" s="3" t="str">
        <f>IF(Line[Note]="","",PROPER(Line[Note]))</f>
        <v/>
      </c>
      <c r="O794" s="3" t="str">
        <f>IF(Line[Resource Consent Number]="","",UPPER(Line[Resource Consent Number]))</f>
        <v/>
      </c>
      <c r="P794" s="53" t="str">
        <f>IF(Line[Asset Unit Cost]="","",Line[Asset Unit Cost])</f>
        <v/>
      </c>
      <c r="Q794" s="3" t="str">
        <f>IF(Line[Added By]="","",UPPER(Line[Added By]))</f>
        <v/>
      </c>
      <c r="R794" s="11" t="str">
        <f>IF(Line[Added Date]="","",(Line[Added Date]))</f>
        <v/>
      </c>
      <c r="S794" s="3" t="str">
        <f>IF(Line[Z COORD]="","",PROPER(Line[Z COORD]))</f>
        <v/>
      </c>
      <c r="T794" s="3" t="str">
        <f>IF(Line[Asset Description]="","",PROPER(Line[Asset Description]))</f>
        <v/>
      </c>
      <c r="U794" s="3" t="str">
        <f>IF(Line[Asset Group]="","",VLOOKUP(Line[Wall SubType],subdom_master_gdb,2,FALSE))</f>
        <v/>
      </c>
      <c r="V794" s="3" t="str">
        <f>IF(Line[Asset Group]="","",VLOOKUP(Line[Material],material_master,2,FALSE))</f>
        <v/>
      </c>
      <c r="W794" s="3" t="str">
        <f>IF(Line[Height m]="","",Line[Height m])</f>
        <v/>
      </c>
      <c r="X794" s="3" t="str">
        <f>IF(Line[Length m]="","",Line[Length m])</f>
        <v/>
      </c>
      <c r="Y794" s="3" t="str">
        <f>IF(Line[Width m]="","",Line[Width m])</f>
        <v/>
      </c>
      <c r="Z794" s="3" t="str">
        <f>IF(Line[Asset Group]="","",VLOOKUP(Line[Purpose],f_g_function,2,FALSE))</f>
        <v/>
      </c>
      <c r="AA794" s="3" t="str">
        <f>IF(Line[Asset Group]="","",VLOOKUP(Line[Post Material],material_master,2,FALSE))</f>
        <v/>
      </c>
      <c r="AB794" s="3" t="str">
        <f>IF(Line[Pipe Diameter mm]="","",Line[Pipe Diameter mm])</f>
        <v/>
      </c>
      <c r="AC794" s="3" t="str">
        <f>IF(Line[Asset Group]="","",VLOOKUP(Line[Pipe Material],irrigation_pipe_material,2,FALSE))</f>
        <v/>
      </c>
      <c r="AD794" s="3" t="str">
        <f>IF(Line[Asset Group]="","",VLOOKUP(Line[System],irrigation_system,2,FALSE))</f>
        <v/>
      </c>
      <c r="AE794" s="3" t="str">
        <f>IF(Line[Asset Group]="","",VLOOKUP(Line[Status],irrigation_status,2,FALSE))</f>
        <v/>
      </c>
      <c r="AF794" s="3" t="str">
        <f>IF(Line[Asset Group]="","",VLOOKUP(Line[Surface],subdom_master_gdb,2,FALSE))</f>
        <v/>
      </c>
      <c r="AG794" s="3" t="str">
        <f>IF(Line[Surface Layer Depth mm]="","",Line[Surface Layer Depth mm])</f>
        <v/>
      </c>
      <c r="AH794" s="3" t="str">
        <f>IF(Line[Av Width m]="","",Line[Av Width m])</f>
        <v/>
      </c>
      <c r="AI794" s="3" t="str">
        <f>IF(Line[Asset Group]="","",VLOOKUP(Line[Cycle],yes_no,2,FALSE))</f>
        <v/>
      </c>
      <c r="AJ794" s="3" t="str">
        <f>IF(Line[Asset Group]="","",VLOOKUP(Line[Species],hedge_species,2,FALSE))</f>
        <v/>
      </c>
    </row>
    <row r="795" spans="1:36" s="3" customFormat="1" x14ac:dyDescent="0.2">
      <c r="A795" s="3" t="str">
        <f>IF(Line[DWG File Name]="","",Line[DWG File Name])</f>
        <v/>
      </c>
      <c r="B795" s="3" t="str">
        <f>IF(Line[DWG Layer Name]="","",Line[DWG Layer Name])</f>
        <v/>
      </c>
      <c r="C795" s="3" t="str">
        <f>IF(Line[DWG Handle]="","",Line[DWG Handle])</f>
        <v/>
      </c>
      <c r="D795" s="58" t="str">
        <f>IF(Line[Approx Centroid X]="","",Line[Approx Centroid X])</f>
        <v/>
      </c>
      <c r="E795" s="58" t="str">
        <f>IF(Line[Approx Centroid Y]="","",Line[Approx Centroid Y])</f>
        <v/>
      </c>
      <c r="F795" s="3" t="str">
        <f>IF(Line[Replacement Asset]="","",Line[Replacement Asset])</f>
        <v/>
      </c>
      <c r="G795" s="3" t="str">
        <f>IF(Line[Asset ID]="","",UPPER(Line[Asset ID]))</f>
        <v/>
      </c>
      <c r="H795" s="3" t="str">
        <f>IF(Line[Asset Group]="","",VLOOKUP(Line[Asset Group],asset_grp_line,4,FALSE))</f>
        <v/>
      </c>
      <c r="I795" s="3" t="str">
        <f>IF(Line[Asset Group]="","",VLOOKUP(Line[Asset Group],asset_grp_line,2,FALSE))</f>
        <v/>
      </c>
      <c r="J795" s="3" t="str">
        <f>IF(Line[Asset Group]="","",VLOOKUP(Line[Asset Group],asset_grp_line,3,FALSE))</f>
        <v/>
      </c>
      <c r="K795" s="3" t="str">
        <f>IF(Line[Asset Group]="","",VLOOKUP(Line[Asset Type],type_master_list,2,FALSE))</f>
        <v/>
      </c>
      <c r="L795" s="3" t="str">
        <f>IF(Line[Asset Name]="","",PROPER(Line[Asset Name]))</f>
        <v/>
      </c>
      <c r="M795" s="11" t="str">
        <f>IF(Line[Install Date]="","",(Line[Install Date]))</f>
        <v/>
      </c>
      <c r="N795" s="3" t="str">
        <f>IF(Line[Note]="","",PROPER(Line[Note]))</f>
        <v/>
      </c>
      <c r="O795" s="3" t="str">
        <f>IF(Line[Resource Consent Number]="","",UPPER(Line[Resource Consent Number]))</f>
        <v/>
      </c>
      <c r="P795" s="53" t="str">
        <f>IF(Line[Asset Unit Cost]="","",Line[Asset Unit Cost])</f>
        <v/>
      </c>
      <c r="Q795" s="3" t="str">
        <f>IF(Line[Added By]="","",UPPER(Line[Added By]))</f>
        <v/>
      </c>
      <c r="R795" s="11" t="str">
        <f>IF(Line[Added Date]="","",(Line[Added Date]))</f>
        <v/>
      </c>
      <c r="S795" s="3" t="str">
        <f>IF(Line[Z COORD]="","",PROPER(Line[Z COORD]))</f>
        <v/>
      </c>
      <c r="T795" s="3" t="str">
        <f>IF(Line[Asset Description]="","",PROPER(Line[Asset Description]))</f>
        <v/>
      </c>
      <c r="U795" s="3" t="str">
        <f>IF(Line[Asset Group]="","",VLOOKUP(Line[Wall SubType],subdom_master_gdb,2,FALSE))</f>
        <v/>
      </c>
      <c r="V795" s="3" t="str">
        <f>IF(Line[Asset Group]="","",VLOOKUP(Line[Material],material_master,2,FALSE))</f>
        <v/>
      </c>
      <c r="W795" s="3" t="str">
        <f>IF(Line[Height m]="","",Line[Height m])</f>
        <v/>
      </c>
      <c r="X795" s="3" t="str">
        <f>IF(Line[Length m]="","",Line[Length m])</f>
        <v/>
      </c>
      <c r="Y795" s="3" t="str">
        <f>IF(Line[Width m]="","",Line[Width m])</f>
        <v/>
      </c>
      <c r="Z795" s="3" t="str">
        <f>IF(Line[Asset Group]="","",VLOOKUP(Line[Purpose],f_g_function,2,FALSE))</f>
        <v/>
      </c>
      <c r="AA795" s="3" t="str">
        <f>IF(Line[Asset Group]="","",VLOOKUP(Line[Post Material],material_master,2,FALSE))</f>
        <v/>
      </c>
      <c r="AB795" s="3" t="str">
        <f>IF(Line[Pipe Diameter mm]="","",Line[Pipe Diameter mm])</f>
        <v/>
      </c>
      <c r="AC795" s="3" t="str">
        <f>IF(Line[Asset Group]="","",VLOOKUP(Line[Pipe Material],irrigation_pipe_material,2,FALSE))</f>
        <v/>
      </c>
      <c r="AD795" s="3" t="str">
        <f>IF(Line[Asset Group]="","",VLOOKUP(Line[System],irrigation_system,2,FALSE))</f>
        <v/>
      </c>
      <c r="AE795" s="3" t="str">
        <f>IF(Line[Asset Group]="","",VLOOKUP(Line[Status],irrigation_status,2,FALSE))</f>
        <v/>
      </c>
      <c r="AF795" s="3" t="str">
        <f>IF(Line[Asset Group]="","",VLOOKUP(Line[Surface],subdom_master_gdb,2,FALSE))</f>
        <v/>
      </c>
      <c r="AG795" s="3" t="str">
        <f>IF(Line[Surface Layer Depth mm]="","",Line[Surface Layer Depth mm])</f>
        <v/>
      </c>
      <c r="AH795" s="3" t="str">
        <f>IF(Line[Av Width m]="","",Line[Av Width m])</f>
        <v/>
      </c>
      <c r="AI795" s="3" t="str">
        <f>IF(Line[Asset Group]="","",VLOOKUP(Line[Cycle],yes_no,2,FALSE))</f>
        <v/>
      </c>
      <c r="AJ795" s="3" t="str">
        <f>IF(Line[Asset Group]="","",VLOOKUP(Line[Species],hedge_species,2,FALSE))</f>
        <v/>
      </c>
    </row>
    <row r="796" spans="1:36" s="3" customFormat="1" x14ac:dyDescent="0.2">
      <c r="A796" s="3" t="str">
        <f>IF(Line[DWG File Name]="","",Line[DWG File Name])</f>
        <v/>
      </c>
      <c r="B796" s="3" t="str">
        <f>IF(Line[DWG Layer Name]="","",Line[DWG Layer Name])</f>
        <v/>
      </c>
      <c r="C796" s="3" t="str">
        <f>IF(Line[DWG Handle]="","",Line[DWG Handle])</f>
        <v/>
      </c>
      <c r="D796" s="58" t="str">
        <f>IF(Line[Approx Centroid X]="","",Line[Approx Centroid X])</f>
        <v/>
      </c>
      <c r="E796" s="58" t="str">
        <f>IF(Line[Approx Centroid Y]="","",Line[Approx Centroid Y])</f>
        <v/>
      </c>
      <c r="F796" s="3" t="str">
        <f>IF(Line[Replacement Asset]="","",Line[Replacement Asset])</f>
        <v/>
      </c>
      <c r="G796" s="3" t="str">
        <f>IF(Line[Asset ID]="","",UPPER(Line[Asset ID]))</f>
        <v/>
      </c>
      <c r="H796" s="3" t="str">
        <f>IF(Line[Asset Group]="","",VLOOKUP(Line[Asset Group],asset_grp_line,4,FALSE))</f>
        <v/>
      </c>
      <c r="I796" s="3" t="str">
        <f>IF(Line[Asset Group]="","",VLOOKUP(Line[Asset Group],asset_grp_line,2,FALSE))</f>
        <v/>
      </c>
      <c r="J796" s="3" t="str">
        <f>IF(Line[Asset Group]="","",VLOOKUP(Line[Asset Group],asset_grp_line,3,FALSE))</f>
        <v/>
      </c>
      <c r="K796" s="3" t="str">
        <f>IF(Line[Asset Group]="","",VLOOKUP(Line[Asset Type],type_master_list,2,FALSE))</f>
        <v/>
      </c>
      <c r="L796" s="3" t="str">
        <f>IF(Line[Asset Name]="","",PROPER(Line[Asset Name]))</f>
        <v/>
      </c>
      <c r="M796" s="11" t="str">
        <f>IF(Line[Install Date]="","",(Line[Install Date]))</f>
        <v/>
      </c>
      <c r="N796" s="3" t="str">
        <f>IF(Line[Note]="","",PROPER(Line[Note]))</f>
        <v/>
      </c>
      <c r="O796" s="3" t="str">
        <f>IF(Line[Resource Consent Number]="","",UPPER(Line[Resource Consent Number]))</f>
        <v/>
      </c>
      <c r="P796" s="53" t="str">
        <f>IF(Line[Asset Unit Cost]="","",Line[Asset Unit Cost])</f>
        <v/>
      </c>
      <c r="Q796" s="3" t="str">
        <f>IF(Line[Added By]="","",UPPER(Line[Added By]))</f>
        <v/>
      </c>
      <c r="R796" s="11" t="str">
        <f>IF(Line[Added Date]="","",(Line[Added Date]))</f>
        <v/>
      </c>
      <c r="S796" s="3" t="str">
        <f>IF(Line[Z COORD]="","",PROPER(Line[Z COORD]))</f>
        <v/>
      </c>
      <c r="T796" s="3" t="str">
        <f>IF(Line[Asset Description]="","",PROPER(Line[Asset Description]))</f>
        <v/>
      </c>
      <c r="U796" s="3" t="str">
        <f>IF(Line[Asset Group]="","",VLOOKUP(Line[Wall SubType],subdom_master_gdb,2,FALSE))</f>
        <v/>
      </c>
      <c r="V796" s="3" t="str">
        <f>IF(Line[Asset Group]="","",VLOOKUP(Line[Material],material_master,2,FALSE))</f>
        <v/>
      </c>
      <c r="W796" s="3" t="str">
        <f>IF(Line[Height m]="","",Line[Height m])</f>
        <v/>
      </c>
      <c r="X796" s="3" t="str">
        <f>IF(Line[Length m]="","",Line[Length m])</f>
        <v/>
      </c>
      <c r="Y796" s="3" t="str">
        <f>IF(Line[Width m]="","",Line[Width m])</f>
        <v/>
      </c>
      <c r="Z796" s="3" t="str">
        <f>IF(Line[Asset Group]="","",VLOOKUP(Line[Purpose],f_g_function,2,FALSE))</f>
        <v/>
      </c>
      <c r="AA796" s="3" t="str">
        <f>IF(Line[Asset Group]="","",VLOOKUP(Line[Post Material],material_master,2,FALSE))</f>
        <v/>
      </c>
      <c r="AB796" s="3" t="str">
        <f>IF(Line[Pipe Diameter mm]="","",Line[Pipe Diameter mm])</f>
        <v/>
      </c>
      <c r="AC796" s="3" t="str">
        <f>IF(Line[Asset Group]="","",VLOOKUP(Line[Pipe Material],irrigation_pipe_material,2,FALSE))</f>
        <v/>
      </c>
      <c r="AD796" s="3" t="str">
        <f>IF(Line[Asset Group]="","",VLOOKUP(Line[System],irrigation_system,2,FALSE))</f>
        <v/>
      </c>
      <c r="AE796" s="3" t="str">
        <f>IF(Line[Asset Group]="","",VLOOKUP(Line[Status],irrigation_status,2,FALSE))</f>
        <v/>
      </c>
      <c r="AF796" s="3" t="str">
        <f>IF(Line[Asset Group]="","",VLOOKUP(Line[Surface],subdom_master_gdb,2,FALSE))</f>
        <v/>
      </c>
      <c r="AG796" s="3" t="str">
        <f>IF(Line[Surface Layer Depth mm]="","",Line[Surface Layer Depth mm])</f>
        <v/>
      </c>
      <c r="AH796" s="3" t="str">
        <f>IF(Line[Av Width m]="","",Line[Av Width m])</f>
        <v/>
      </c>
      <c r="AI796" s="3" t="str">
        <f>IF(Line[Asset Group]="","",VLOOKUP(Line[Cycle],yes_no,2,FALSE))</f>
        <v/>
      </c>
      <c r="AJ796" s="3" t="str">
        <f>IF(Line[Asset Group]="","",VLOOKUP(Line[Species],hedge_species,2,FALSE))</f>
        <v/>
      </c>
    </row>
    <row r="797" spans="1:36" s="3" customFormat="1" x14ac:dyDescent="0.2">
      <c r="A797" s="3" t="str">
        <f>IF(Line[DWG File Name]="","",Line[DWG File Name])</f>
        <v/>
      </c>
      <c r="B797" s="3" t="str">
        <f>IF(Line[DWG Layer Name]="","",Line[DWG Layer Name])</f>
        <v/>
      </c>
      <c r="C797" s="3" t="str">
        <f>IF(Line[DWG Handle]="","",Line[DWG Handle])</f>
        <v/>
      </c>
      <c r="D797" s="58" t="str">
        <f>IF(Line[Approx Centroid X]="","",Line[Approx Centroid X])</f>
        <v/>
      </c>
      <c r="E797" s="58" t="str">
        <f>IF(Line[Approx Centroid Y]="","",Line[Approx Centroid Y])</f>
        <v/>
      </c>
      <c r="F797" s="3" t="str">
        <f>IF(Line[Replacement Asset]="","",Line[Replacement Asset])</f>
        <v/>
      </c>
      <c r="G797" s="3" t="str">
        <f>IF(Line[Asset ID]="","",UPPER(Line[Asset ID]))</f>
        <v/>
      </c>
      <c r="H797" s="3" t="str">
        <f>IF(Line[Asset Group]="","",VLOOKUP(Line[Asset Group],asset_grp_line,4,FALSE))</f>
        <v/>
      </c>
      <c r="I797" s="3" t="str">
        <f>IF(Line[Asset Group]="","",VLOOKUP(Line[Asset Group],asset_grp_line,2,FALSE))</f>
        <v/>
      </c>
      <c r="J797" s="3" t="str">
        <f>IF(Line[Asset Group]="","",VLOOKUP(Line[Asset Group],asset_grp_line,3,FALSE))</f>
        <v/>
      </c>
      <c r="K797" s="3" t="str">
        <f>IF(Line[Asset Group]="","",VLOOKUP(Line[Asset Type],type_master_list,2,FALSE))</f>
        <v/>
      </c>
      <c r="L797" s="3" t="str">
        <f>IF(Line[Asset Name]="","",PROPER(Line[Asset Name]))</f>
        <v/>
      </c>
      <c r="M797" s="11" t="str">
        <f>IF(Line[Install Date]="","",(Line[Install Date]))</f>
        <v/>
      </c>
      <c r="N797" s="3" t="str">
        <f>IF(Line[Note]="","",PROPER(Line[Note]))</f>
        <v/>
      </c>
      <c r="O797" s="3" t="str">
        <f>IF(Line[Resource Consent Number]="","",UPPER(Line[Resource Consent Number]))</f>
        <v/>
      </c>
      <c r="P797" s="53" t="str">
        <f>IF(Line[Asset Unit Cost]="","",Line[Asset Unit Cost])</f>
        <v/>
      </c>
      <c r="Q797" s="3" t="str">
        <f>IF(Line[Added By]="","",UPPER(Line[Added By]))</f>
        <v/>
      </c>
      <c r="R797" s="11" t="str">
        <f>IF(Line[Added Date]="","",(Line[Added Date]))</f>
        <v/>
      </c>
      <c r="S797" s="3" t="str">
        <f>IF(Line[Z COORD]="","",PROPER(Line[Z COORD]))</f>
        <v/>
      </c>
      <c r="T797" s="3" t="str">
        <f>IF(Line[Asset Description]="","",PROPER(Line[Asset Description]))</f>
        <v/>
      </c>
      <c r="U797" s="3" t="str">
        <f>IF(Line[Asset Group]="","",VLOOKUP(Line[Wall SubType],subdom_master_gdb,2,FALSE))</f>
        <v/>
      </c>
      <c r="V797" s="3" t="str">
        <f>IF(Line[Asset Group]="","",VLOOKUP(Line[Material],material_master,2,FALSE))</f>
        <v/>
      </c>
      <c r="W797" s="3" t="str">
        <f>IF(Line[Height m]="","",Line[Height m])</f>
        <v/>
      </c>
      <c r="X797" s="3" t="str">
        <f>IF(Line[Length m]="","",Line[Length m])</f>
        <v/>
      </c>
      <c r="Y797" s="3" t="str">
        <f>IF(Line[Width m]="","",Line[Width m])</f>
        <v/>
      </c>
      <c r="Z797" s="3" t="str">
        <f>IF(Line[Asset Group]="","",VLOOKUP(Line[Purpose],f_g_function,2,FALSE))</f>
        <v/>
      </c>
      <c r="AA797" s="3" t="str">
        <f>IF(Line[Asset Group]="","",VLOOKUP(Line[Post Material],material_master,2,FALSE))</f>
        <v/>
      </c>
      <c r="AB797" s="3" t="str">
        <f>IF(Line[Pipe Diameter mm]="","",Line[Pipe Diameter mm])</f>
        <v/>
      </c>
      <c r="AC797" s="3" t="str">
        <f>IF(Line[Asset Group]="","",VLOOKUP(Line[Pipe Material],irrigation_pipe_material,2,FALSE))</f>
        <v/>
      </c>
      <c r="AD797" s="3" t="str">
        <f>IF(Line[Asset Group]="","",VLOOKUP(Line[System],irrigation_system,2,FALSE))</f>
        <v/>
      </c>
      <c r="AE797" s="3" t="str">
        <f>IF(Line[Asset Group]="","",VLOOKUP(Line[Status],irrigation_status,2,FALSE))</f>
        <v/>
      </c>
      <c r="AF797" s="3" t="str">
        <f>IF(Line[Asset Group]="","",VLOOKUP(Line[Surface],subdom_master_gdb,2,FALSE))</f>
        <v/>
      </c>
      <c r="AG797" s="3" t="str">
        <f>IF(Line[Surface Layer Depth mm]="","",Line[Surface Layer Depth mm])</f>
        <v/>
      </c>
      <c r="AH797" s="3" t="str">
        <f>IF(Line[Av Width m]="","",Line[Av Width m])</f>
        <v/>
      </c>
      <c r="AI797" s="3" t="str">
        <f>IF(Line[Asset Group]="","",VLOOKUP(Line[Cycle],yes_no,2,FALSE))</f>
        <v/>
      </c>
      <c r="AJ797" s="3" t="str">
        <f>IF(Line[Asset Group]="","",VLOOKUP(Line[Species],hedge_species,2,FALSE))</f>
        <v/>
      </c>
    </row>
    <row r="798" spans="1:36" s="3" customFormat="1" x14ac:dyDescent="0.2">
      <c r="A798" s="3" t="str">
        <f>IF(Line[DWG File Name]="","",Line[DWG File Name])</f>
        <v/>
      </c>
      <c r="B798" s="3" t="str">
        <f>IF(Line[DWG Layer Name]="","",Line[DWG Layer Name])</f>
        <v/>
      </c>
      <c r="C798" s="3" t="str">
        <f>IF(Line[DWG Handle]="","",Line[DWG Handle])</f>
        <v/>
      </c>
      <c r="D798" s="58" t="str">
        <f>IF(Line[Approx Centroid X]="","",Line[Approx Centroid X])</f>
        <v/>
      </c>
      <c r="E798" s="58" t="str">
        <f>IF(Line[Approx Centroid Y]="","",Line[Approx Centroid Y])</f>
        <v/>
      </c>
      <c r="F798" s="3" t="str">
        <f>IF(Line[Replacement Asset]="","",Line[Replacement Asset])</f>
        <v/>
      </c>
      <c r="G798" s="3" t="str">
        <f>IF(Line[Asset ID]="","",UPPER(Line[Asset ID]))</f>
        <v/>
      </c>
      <c r="H798" s="3" t="str">
        <f>IF(Line[Asset Group]="","",VLOOKUP(Line[Asset Group],asset_grp_line,4,FALSE))</f>
        <v/>
      </c>
      <c r="I798" s="3" t="str">
        <f>IF(Line[Asset Group]="","",VLOOKUP(Line[Asset Group],asset_grp_line,2,FALSE))</f>
        <v/>
      </c>
      <c r="J798" s="3" t="str">
        <f>IF(Line[Asset Group]="","",VLOOKUP(Line[Asset Group],asset_grp_line,3,FALSE))</f>
        <v/>
      </c>
      <c r="K798" s="3" t="str">
        <f>IF(Line[Asset Group]="","",VLOOKUP(Line[Asset Type],type_master_list,2,FALSE))</f>
        <v/>
      </c>
      <c r="L798" s="3" t="str">
        <f>IF(Line[Asset Name]="","",PROPER(Line[Asset Name]))</f>
        <v/>
      </c>
      <c r="M798" s="11" t="str">
        <f>IF(Line[Install Date]="","",(Line[Install Date]))</f>
        <v/>
      </c>
      <c r="N798" s="3" t="str">
        <f>IF(Line[Note]="","",PROPER(Line[Note]))</f>
        <v/>
      </c>
      <c r="O798" s="3" t="str">
        <f>IF(Line[Resource Consent Number]="","",UPPER(Line[Resource Consent Number]))</f>
        <v/>
      </c>
      <c r="P798" s="53" t="str">
        <f>IF(Line[Asset Unit Cost]="","",Line[Asset Unit Cost])</f>
        <v/>
      </c>
      <c r="Q798" s="3" t="str">
        <f>IF(Line[Added By]="","",UPPER(Line[Added By]))</f>
        <v/>
      </c>
      <c r="R798" s="11" t="str">
        <f>IF(Line[Added Date]="","",(Line[Added Date]))</f>
        <v/>
      </c>
      <c r="S798" s="3" t="str">
        <f>IF(Line[Z COORD]="","",PROPER(Line[Z COORD]))</f>
        <v/>
      </c>
      <c r="T798" s="3" t="str">
        <f>IF(Line[Asset Description]="","",PROPER(Line[Asset Description]))</f>
        <v/>
      </c>
      <c r="U798" s="3" t="str">
        <f>IF(Line[Asset Group]="","",VLOOKUP(Line[Wall SubType],subdom_master_gdb,2,FALSE))</f>
        <v/>
      </c>
      <c r="V798" s="3" t="str">
        <f>IF(Line[Asset Group]="","",VLOOKUP(Line[Material],material_master,2,FALSE))</f>
        <v/>
      </c>
      <c r="W798" s="3" t="str">
        <f>IF(Line[Height m]="","",Line[Height m])</f>
        <v/>
      </c>
      <c r="X798" s="3" t="str">
        <f>IF(Line[Length m]="","",Line[Length m])</f>
        <v/>
      </c>
      <c r="Y798" s="3" t="str">
        <f>IF(Line[Width m]="","",Line[Width m])</f>
        <v/>
      </c>
      <c r="Z798" s="3" t="str">
        <f>IF(Line[Asset Group]="","",VLOOKUP(Line[Purpose],f_g_function,2,FALSE))</f>
        <v/>
      </c>
      <c r="AA798" s="3" t="str">
        <f>IF(Line[Asset Group]="","",VLOOKUP(Line[Post Material],material_master,2,FALSE))</f>
        <v/>
      </c>
      <c r="AB798" s="3" t="str">
        <f>IF(Line[Pipe Diameter mm]="","",Line[Pipe Diameter mm])</f>
        <v/>
      </c>
      <c r="AC798" s="3" t="str">
        <f>IF(Line[Asset Group]="","",VLOOKUP(Line[Pipe Material],irrigation_pipe_material,2,FALSE))</f>
        <v/>
      </c>
      <c r="AD798" s="3" t="str">
        <f>IF(Line[Asset Group]="","",VLOOKUP(Line[System],irrigation_system,2,FALSE))</f>
        <v/>
      </c>
      <c r="AE798" s="3" t="str">
        <f>IF(Line[Asset Group]="","",VLOOKUP(Line[Status],irrigation_status,2,FALSE))</f>
        <v/>
      </c>
      <c r="AF798" s="3" t="str">
        <f>IF(Line[Asset Group]="","",VLOOKUP(Line[Surface],subdom_master_gdb,2,FALSE))</f>
        <v/>
      </c>
      <c r="AG798" s="3" t="str">
        <f>IF(Line[Surface Layer Depth mm]="","",Line[Surface Layer Depth mm])</f>
        <v/>
      </c>
      <c r="AH798" s="3" t="str">
        <f>IF(Line[Av Width m]="","",Line[Av Width m])</f>
        <v/>
      </c>
      <c r="AI798" s="3" t="str">
        <f>IF(Line[Asset Group]="","",VLOOKUP(Line[Cycle],yes_no,2,FALSE))</f>
        <v/>
      </c>
      <c r="AJ798" s="3" t="str">
        <f>IF(Line[Asset Group]="","",VLOOKUP(Line[Species],hedge_species,2,FALSE))</f>
        <v/>
      </c>
    </row>
    <row r="799" spans="1:36" s="3" customFormat="1" x14ac:dyDescent="0.2">
      <c r="A799" s="3" t="str">
        <f>IF(Line[DWG File Name]="","",Line[DWG File Name])</f>
        <v/>
      </c>
      <c r="B799" s="3" t="str">
        <f>IF(Line[DWG Layer Name]="","",Line[DWG Layer Name])</f>
        <v/>
      </c>
      <c r="C799" s="3" t="str">
        <f>IF(Line[DWG Handle]="","",Line[DWG Handle])</f>
        <v/>
      </c>
      <c r="D799" s="58" t="str">
        <f>IF(Line[Approx Centroid X]="","",Line[Approx Centroid X])</f>
        <v/>
      </c>
      <c r="E799" s="58" t="str">
        <f>IF(Line[Approx Centroid Y]="","",Line[Approx Centroid Y])</f>
        <v/>
      </c>
      <c r="F799" s="3" t="str">
        <f>IF(Line[Replacement Asset]="","",Line[Replacement Asset])</f>
        <v/>
      </c>
      <c r="G799" s="3" t="str">
        <f>IF(Line[Asset ID]="","",UPPER(Line[Asset ID]))</f>
        <v/>
      </c>
      <c r="H799" s="3" t="str">
        <f>IF(Line[Asset Group]="","",VLOOKUP(Line[Asset Group],asset_grp_line,4,FALSE))</f>
        <v/>
      </c>
      <c r="I799" s="3" t="str">
        <f>IF(Line[Asset Group]="","",VLOOKUP(Line[Asset Group],asset_grp_line,2,FALSE))</f>
        <v/>
      </c>
      <c r="J799" s="3" t="str">
        <f>IF(Line[Asset Group]="","",VLOOKUP(Line[Asset Group],asset_grp_line,3,FALSE))</f>
        <v/>
      </c>
      <c r="K799" s="3" t="str">
        <f>IF(Line[Asset Group]="","",VLOOKUP(Line[Asset Type],type_master_list,2,FALSE))</f>
        <v/>
      </c>
      <c r="L799" s="3" t="str">
        <f>IF(Line[Asset Name]="","",PROPER(Line[Asset Name]))</f>
        <v/>
      </c>
      <c r="M799" s="11" t="str">
        <f>IF(Line[Install Date]="","",(Line[Install Date]))</f>
        <v/>
      </c>
      <c r="N799" s="3" t="str">
        <f>IF(Line[Note]="","",PROPER(Line[Note]))</f>
        <v/>
      </c>
      <c r="O799" s="3" t="str">
        <f>IF(Line[Resource Consent Number]="","",UPPER(Line[Resource Consent Number]))</f>
        <v/>
      </c>
      <c r="P799" s="53" t="str">
        <f>IF(Line[Asset Unit Cost]="","",Line[Asset Unit Cost])</f>
        <v/>
      </c>
      <c r="Q799" s="3" t="str">
        <f>IF(Line[Added By]="","",UPPER(Line[Added By]))</f>
        <v/>
      </c>
      <c r="R799" s="11" t="str">
        <f>IF(Line[Added Date]="","",(Line[Added Date]))</f>
        <v/>
      </c>
      <c r="S799" s="3" t="str">
        <f>IF(Line[Z COORD]="","",PROPER(Line[Z COORD]))</f>
        <v/>
      </c>
      <c r="T799" s="3" t="str">
        <f>IF(Line[Asset Description]="","",PROPER(Line[Asset Description]))</f>
        <v/>
      </c>
      <c r="U799" s="3" t="str">
        <f>IF(Line[Asset Group]="","",VLOOKUP(Line[Wall SubType],subdom_master_gdb,2,FALSE))</f>
        <v/>
      </c>
      <c r="V799" s="3" t="str">
        <f>IF(Line[Asset Group]="","",VLOOKUP(Line[Material],material_master,2,FALSE))</f>
        <v/>
      </c>
      <c r="W799" s="3" t="str">
        <f>IF(Line[Height m]="","",Line[Height m])</f>
        <v/>
      </c>
      <c r="X799" s="3" t="str">
        <f>IF(Line[Length m]="","",Line[Length m])</f>
        <v/>
      </c>
      <c r="Y799" s="3" t="str">
        <f>IF(Line[Width m]="","",Line[Width m])</f>
        <v/>
      </c>
      <c r="Z799" s="3" t="str">
        <f>IF(Line[Asset Group]="","",VLOOKUP(Line[Purpose],f_g_function,2,FALSE))</f>
        <v/>
      </c>
      <c r="AA799" s="3" t="str">
        <f>IF(Line[Asset Group]="","",VLOOKUP(Line[Post Material],material_master,2,FALSE))</f>
        <v/>
      </c>
      <c r="AB799" s="3" t="str">
        <f>IF(Line[Pipe Diameter mm]="","",Line[Pipe Diameter mm])</f>
        <v/>
      </c>
      <c r="AC799" s="3" t="str">
        <f>IF(Line[Asset Group]="","",VLOOKUP(Line[Pipe Material],irrigation_pipe_material,2,FALSE))</f>
        <v/>
      </c>
      <c r="AD799" s="3" t="str">
        <f>IF(Line[Asset Group]="","",VLOOKUP(Line[System],irrigation_system,2,FALSE))</f>
        <v/>
      </c>
      <c r="AE799" s="3" t="str">
        <f>IF(Line[Asset Group]="","",VLOOKUP(Line[Status],irrigation_status,2,FALSE))</f>
        <v/>
      </c>
      <c r="AF799" s="3" t="str">
        <f>IF(Line[Asset Group]="","",VLOOKUP(Line[Surface],subdom_master_gdb,2,FALSE))</f>
        <v/>
      </c>
      <c r="AG799" s="3" t="str">
        <f>IF(Line[Surface Layer Depth mm]="","",Line[Surface Layer Depth mm])</f>
        <v/>
      </c>
      <c r="AH799" s="3" t="str">
        <f>IF(Line[Av Width m]="","",Line[Av Width m])</f>
        <v/>
      </c>
      <c r="AI799" s="3" t="str">
        <f>IF(Line[Asset Group]="","",VLOOKUP(Line[Cycle],yes_no,2,FALSE))</f>
        <v/>
      </c>
      <c r="AJ799" s="3" t="str">
        <f>IF(Line[Asset Group]="","",VLOOKUP(Line[Species],hedge_species,2,FALSE))</f>
        <v/>
      </c>
    </row>
    <row r="800" spans="1:36" s="3" customFormat="1" x14ac:dyDescent="0.2">
      <c r="A800" s="3" t="str">
        <f>IF(Line[DWG File Name]="","",Line[DWG File Name])</f>
        <v/>
      </c>
      <c r="B800" s="3" t="str">
        <f>IF(Line[DWG Layer Name]="","",Line[DWG Layer Name])</f>
        <v/>
      </c>
      <c r="C800" s="3" t="str">
        <f>IF(Line[DWG Handle]="","",Line[DWG Handle])</f>
        <v/>
      </c>
      <c r="D800" s="58" t="str">
        <f>IF(Line[Approx Centroid X]="","",Line[Approx Centroid X])</f>
        <v/>
      </c>
      <c r="E800" s="58" t="str">
        <f>IF(Line[Approx Centroid Y]="","",Line[Approx Centroid Y])</f>
        <v/>
      </c>
      <c r="F800" s="3" t="str">
        <f>IF(Line[Replacement Asset]="","",Line[Replacement Asset])</f>
        <v/>
      </c>
      <c r="G800" s="3" t="str">
        <f>IF(Line[Asset ID]="","",UPPER(Line[Asset ID]))</f>
        <v/>
      </c>
      <c r="H800" s="3" t="str">
        <f>IF(Line[Asset Group]="","",VLOOKUP(Line[Asset Group],asset_grp_line,4,FALSE))</f>
        <v/>
      </c>
      <c r="I800" s="3" t="str">
        <f>IF(Line[Asset Group]="","",VLOOKUP(Line[Asset Group],asset_grp_line,2,FALSE))</f>
        <v/>
      </c>
      <c r="J800" s="3" t="str">
        <f>IF(Line[Asset Group]="","",VLOOKUP(Line[Asset Group],asset_grp_line,3,FALSE))</f>
        <v/>
      </c>
      <c r="K800" s="3" t="str">
        <f>IF(Line[Asset Group]="","",VLOOKUP(Line[Asset Type],type_master_list,2,FALSE))</f>
        <v/>
      </c>
      <c r="L800" s="3" t="str">
        <f>IF(Line[Asset Name]="","",PROPER(Line[Asset Name]))</f>
        <v/>
      </c>
      <c r="M800" s="11" t="str">
        <f>IF(Line[Install Date]="","",(Line[Install Date]))</f>
        <v/>
      </c>
      <c r="N800" s="3" t="str">
        <f>IF(Line[Note]="","",PROPER(Line[Note]))</f>
        <v/>
      </c>
      <c r="O800" s="3" t="str">
        <f>IF(Line[Resource Consent Number]="","",UPPER(Line[Resource Consent Number]))</f>
        <v/>
      </c>
      <c r="P800" s="53" t="str">
        <f>IF(Line[Asset Unit Cost]="","",Line[Asset Unit Cost])</f>
        <v/>
      </c>
      <c r="Q800" s="3" t="str">
        <f>IF(Line[Added By]="","",UPPER(Line[Added By]))</f>
        <v/>
      </c>
      <c r="R800" s="11" t="str">
        <f>IF(Line[Added Date]="","",(Line[Added Date]))</f>
        <v/>
      </c>
      <c r="S800" s="3" t="str">
        <f>IF(Line[Z COORD]="","",PROPER(Line[Z COORD]))</f>
        <v/>
      </c>
      <c r="T800" s="3" t="str">
        <f>IF(Line[Asset Description]="","",PROPER(Line[Asset Description]))</f>
        <v/>
      </c>
      <c r="U800" s="3" t="str">
        <f>IF(Line[Asset Group]="","",VLOOKUP(Line[Wall SubType],subdom_master_gdb,2,FALSE))</f>
        <v/>
      </c>
      <c r="V800" s="3" t="str">
        <f>IF(Line[Asset Group]="","",VLOOKUP(Line[Material],material_master,2,FALSE))</f>
        <v/>
      </c>
      <c r="W800" s="3" t="str">
        <f>IF(Line[Height m]="","",Line[Height m])</f>
        <v/>
      </c>
      <c r="X800" s="3" t="str">
        <f>IF(Line[Length m]="","",Line[Length m])</f>
        <v/>
      </c>
      <c r="Y800" s="3" t="str">
        <f>IF(Line[Width m]="","",Line[Width m])</f>
        <v/>
      </c>
      <c r="Z800" s="3" t="str">
        <f>IF(Line[Asset Group]="","",VLOOKUP(Line[Purpose],f_g_function,2,FALSE))</f>
        <v/>
      </c>
      <c r="AA800" s="3" t="str">
        <f>IF(Line[Asset Group]="","",VLOOKUP(Line[Post Material],material_master,2,FALSE))</f>
        <v/>
      </c>
      <c r="AB800" s="3" t="str">
        <f>IF(Line[Pipe Diameter mm]="","",Line[Pipe Diameter mm])</f>
        <v/>
      </c>
      <c r="AC800" s="3" t="str">
        <f>IF(Line[Asset Group]="","",VLOOKUP(Line[Pipe Material],irrigation_pipe_material,2,FALSE))</f>
        <v/>
      </c>
      <c r="AD800" s="3" t="str">
        <f>IF(Line[Asset Group]="","",VLOOKUP(Line[System],irrigation_system,2,FALSE))</f>
        <v/>
      </c>
      <c r="AE800" s="3" t="str">
        <f>IF(Line[Asset Group]="","",VLOOKUP(Line[Status],irrigation_status,2,FALSE))</f>
        <v/>
      </c>
      <c r="AF800" s="3" t="str">
        <f>IF(Line[Asset Group]="","",VLOOKUP(Line[Surface],subdom_master_gdb,2,FALSE))</f>
        <v/>
      </c>
      <c r="AG800" s="3" t="str">
        <f>IF(Line[Surface Layer Depth mm]="","",Line[Surface Layer Depth mm])</f>
        <v/>
      </c>
      <c r="AH800" s="3" t="str">
        <f>IF(Line[Av Width m]="","",Line[Av Width m])</f>
        <v/>
      </c>
      <c r="AI800" s="3" t="str">
        <f>IF(Line[Asset Group]="","",VLOOKUP(Line[Cycle],yes_no,2,FALSE))</f>
        <v/>
      </c>
      <c r="AJ800" s="3" t="str">
        <f>IF(Line[Asset Group]="","",VLOOKUP(Line[Species],hedge_species,2,FALSE))</f>
        <v/>
      </c>
    </row>
    <row r="801" spans="1:36" s="3" customFormat="1" x14ac:dyDescent="0.2">
      <c r="A801" s="3" t="str">
        <f>IF(Line[DWG File Name]="","",Line[DWG File Name])</f>
        <v/>
      </c>
      <c r="B801" s="3" t="str">
        <f>IF(Line[DWG Layer Name]="","",Line[DWG Layer Name])</f>
        <v/>
      </c>
      <c r="C801" s="3" t="str">
        <f>IF(Line[DWG Handle]="","",Line[DWG Handle])</f>
        <v/>
      </c>
      <c r="D801" s="58" t="str">
        <f>IF(Line[Approx Centroid X]="","",Line[Approx Centroid X])</f>
        <v/>
      </c>
      <c r="E801" s="58" t="str">
        <f>IF(Line[Approx Centroid Y]="","",Line[Approx Centroid Y])</f>
        <v/>
      </c>
      <c r="F801" s="3" t="str">
        <f>IF(Line[Replacement Asset]="","",Line[Replacement Asset])</f>
        <v/>
      </c>
      <c r="G801" s="3" t="str">
        <f>IF(Line[Asset ID]="","",UPPER(Line[Asset ID]))</f>
        <v/>
      </c>
      <c r="H801" s="3" t="str">
        <f>IF(Line[Asset Group]="","",VLOOKUP(Line[Asset Group],asset_grp_line,4,FALSE))</f>
        <v/>
      </c>
      <c r="I801" s="3" t="str">
        <f>IF(Line[Asset Group]="","",VLOOKUP(Line[Asset Group],asset_grp_line,2,FALSE))</f>
        <v/>
      </c>
      <c r="J801" s="3" t="str">
        <f>IF(Line[Asset Group]="","",VLOOKUP(Line[Asset Group],asset_grp_line,3,FALSE))</f>
        <v/>
      </c>
      <c r="K801" s="3" t="str">
        <f>IF(Line[Asset Group]="","",VLOOKUP(Line[Asset Type],type_master_list,2,FALSE))</f>
        <v/>
      </c>
      <c r="L801" s="3" t="str">
        <f>IF(Line[Asset Name]="","",PROPER(Line[Asset Name]))</f>
        <v/>
      </c>
      <c r="M801" s="11" t="str">
        <f>IF(Line[Install Date]="","",(Line[Install Date]))</f>
        <v/>
      </c>
      <c r="N801" s="3" t="str">
        <f>IF(Line[Note]="","",PROPER(Line[Note]))</f>
        <v/>
      </c>
      <c r="O801" s="3" t="str">
        <f>IF(Line[Resource Consent Number]="","",UPPER(Line[Resource Consent Number]))</f>
        <v/>
      </c>
      <c r="P801" s="53" t="str">
        <f>IF(Line[Asset Unit Cost]="","",Line[Asset Unit Cost])</f>
        <v/>
      </c>
      <c r="Q801" s="3" t="str">
        <f>IF(Line[Added By]="","",UPPER(Line[Added By]))</f>
        <v/>
      </c>
      <c r="R801" s="11" t="str">
        <f>IF(Line[Added Date]="","",(Line[Added Date]))</f>
        <v/>
      </c>
      <c r="S801" s="3" t="str">
        <f>IF(Line[Z COORD]="","",PROPER(Line[Z COORD]))</f>
        <v/>
      </c>
      <c r="T801" s="3" t="str">
        <f>IF(Line[Asset Description]="","",PROPER(Line[Asset Description]))</f>
        <v/>
      </c>
      <c r="U801" s="3" t="str">
        <f>IF(Line[Asset Group]="","",VLOOKUP(Line[Wall SubType],subdom_master_gdb,2,FALSE))</f>
        <v/>
      </c>
      <c r="V801" s="3" t="str">
        <f>IF(Line[Asset Group]="","",VLOOKUP(Line[Material],material_master,2,FALSE))</f>
        <v/>
      </c>
      <c r="W801" s="3" t="str">
        <f>IF(Line[Height m]="","",Line[Height m])</f>
        <v/>
      </c>
      <c r="X801" s="3" t="str">
        <f>IF(Line[Length m]="","",Line[Length m])</f>
        <v/>
      </c>
      <c r="Y801" s="3" t="str">
        <f>IF(Line[Width m]="","",Line[Width m])</f>
        <v/>
      </c>
      <c r="Z801" s="3" t="str">
        <f>IF(Line[Asset Group]="","",VLOOKUP(Line[Purpose],f_g_function,2,FALSE))</f>
        <v/>
      </c>
      <c r="AA801" s="3" t="str">
        <f>IF(Line[Asset Group]="","",VLOOKUP(Line[Post Material],material_master,2,FALSE))</f>
        <v/>
      </c>
      <c r="AB801" s="3" t="str">
        <f>IF(Line[Pipe Diameter mm]="","",Line[Pipe Diameter mm])</f>
        <v/>
      </c>
      <c r="AC801" s="3" t="str">
        <f>IF(Line[Asset Group]="","",VLOOKUP(Line[Pipe Material],irrigation_pipe_material,2,FALSE))</f>
        <v/>
      </c>
      <c r="AD801" s="3" t="str">
        <f>IF(Line[Asset Group]="","",VLOOKUP(Line[System],irrigation_system,2,FALSE))</f>
        <v/>
      </c>
      <c r="AE801" s="3" t="str">
        <f>IF(Line[Asset Group]="","",VLOOKUP(Line[Status],irrigation_status,2,FALSE))</f>
        <v/>
      </c>
      <c r="AF801" s="3" t="str">
        <f>IF(Line[Asset Group]="","",VLOOKUP(Line[Surface],subdom_master_gdb,2,FALSE))</f>
        <v/>
      </c>
      <c r="AG801" s="3" t="str">
        <f>IF(Line[Surface Layer Depth mm]="","",Line[Surface Layer Depth mm])</f>
        <v/>
      </c>
      <c r="AH801" s="3" t="str">
        <f>IF(Line[Av Width m]="","",Line[Av Width m])</f>
        <v/>
      </c>
      <c r="AI801" s="3" t="str">
        <f>IF(Line[Asset Group]="","",VLOOKUP(Line[Cycle],yes_no,2,FALSE))</f>
        <v/>
      </c>
      <c r="AJ801" s="3" t="str">
        <f>IF(Line[Asset Group]="","",VLOOKUP(Line[Species],hedge_species,2,FALSE))</f>
        <v/>
      </c>
    </row>
    <row r="802" spans="1:36" s="3" customFormat="1" x14ac:dyDescent="0.2">
      <c r="A802" s="3" t="str">
        <f>IF(Line[DWG File Name]="","",Line[DWG File Name])</f>
        <v/>
      </c>
      <c r="B802" s="3" t="str">
        <f>IF(Line[DWG Layer Name]="","",Line[DWG Layer Name])</f>
        <v/>
      </c>
      <c r="C802" s="3" t="str">
        <f>IF(Line[DWG Handle]="","",Line[DWG Handle])</f>
        <v/>
      </c>
      <c r="D802" s="58" t="str">
        <f>IF(Line[Approx Centroid X]="","",Line[Approx Centroid X])</f>
        <v/>
      </c>
      <c r="E802" s="58" t="str">
        <f>IF(Line[Approx Centroid Y]="","",Line[Approx Centroid Y])</f>
        <v/>
      </c>
      <c r="F802" s="3" t="str">
        <f>IF(Line[Replacement Asset]="","",Line[Replacement Asset])</f>
        <v/>
      </c>
      <c r="G802" s="3" t="str">
        <f>IF(Line[Asset ID]="","",UPPER(Line[Asset ID]))</f>
        <v/>
      </c>
      <c r="H802" s="3" t="str">
        <f>IF(Line[Asset Group]="","",VLOOKUP(Line[Asset Group],asset_grp_line,4,FALSE))</f>
        <v/>
      </c>
      <c r="I802" s="3" t="str">
        <f>IF(Line[Asset Group]="","",VLOOKUP(Line[Asset Group],asset_grp_line,2,FALSE))</f>
        <v/>
      </c>
      <c r="J802" s="3" t="str">
        <f>IF(Line[Asset Group]="","",VLOOKUP(Line[Asset Group],asset_grp_line,3,FALSE))</f>
        <v/>
      </c>
      <c r="K802" s="3" t="str">
        <f>IF(Line[Asset Group]="","",VLOOKUP(Line[Asset Type],type_master_list,2,FALSE))</f>
        <v/>
      </c>
      <c r="L802" s="3" t="str">
        <f>IF(Line[Asset Name]="","",PROPER(Line[Asset Name]))</f>
        <v/>
      </c>
      <c r="M802" s="11" t="str">
        <f>IF(Line[Install Date]="","",(Line[Install Date]))</f>
        <v/>
      </c>
      <c r="N802" s="3" t="str">
        <f>IF(Line[Note]="","",PROPER(Line[Note]))</f>
        <v/>
      </c>
      <c r="O802" s="3" t="str">
        <f>IF(Line[Resource Consent Number]="","",UPPER(Line[Resource Consent Number]))</f>
        <v/>
      </c>
      <c r="P802" s="53" t="str">
        <f>IF(Line[Asset Unit Cost]="","",Line[Asset Unit Cost])</f>
        <v/>
      </c>
      <c r="Q802" s="3" t="str">
        <f>IF(Line[Added By]="","",UPPER(Line[Added By]))</f>
        <v/>
      </c>
      <c r="R802" s="11" t="str">
        <f>IF(Line[Added Date]="","",(Line[Added Date]))</f>
        <v/>
      </c>
      <c r="S802" s="3" t="str">
        <f>IF(Line[Z COORD]="","",PROPER(Line[Z COORD]))</f>
        <v/>
      </c>
      <c r="T802" s="3" t="str">
        <f>IF(Line[Asset Description]="","",PROPER(Line[Asset Description]))</f>
        <v/>
      </c>
      <c r="U802" s="3" t="str">
        <f>IF(Line[Asset Group]="","",VLOOKUP(Line[Wall SubType],subdom_master_gdb,2,FALSE))</f>
        <v/>
      </c>
      <c r="V802" s="3" t="str">
        <f>IF(Line[Asset Group]="","",VLOOKUP(Line[Material],material_master,2,FALSE))</f>
        <v/>
      </c>
      <c r="W802" s="3" t="str">
        <f>IF(Line[Height m]="","",Line[Height m])</f>
        <v/>
      </c>
      <c r="X802" s="3" t="str">
        <f>IF(Line[Length m]="","",Line[Length m])</f>
        <v/>
      </c>
      <c r="Y802" s="3" t="str">
        <f>IF(Line[Width m]="","",Line[Width m])</f>
        <v/>
      </c>
      <c r="Z802" s="3" t="str">
        <f>IF(Line[Asset Group]="","",VLOOKUP(Line[Purpose],f_g_function,2,FALSE))</f>
        <v/>
      </c>
      <c r="AA802" s="3" t="str">
        <f>IF(Line[Asset Group]="","",VLOOKUP(Line[Post Material],material_master,2,FALSE))</f>
        <v/>
      </c>
      <c r="AB802" s="3" t="str">
        <f>IF(Line[Pipe Diameter mm]="","",Line[Pipe Diameter mm])</f>
        <v/>
      </c>
      <c r="AC802" s="3" t="str">
        <f>IF(Line[Asset Group]="","",VLOOKUP(Line[Pipe Material],irrigation_pipe_material,2,FALSE))</f>
        <v/>
      </c>
      <c r="AD802" s="3" t="str">
        <f>IF(Line[Asset Group]="","",VLOOKUP(Line[System],irrigation_system,2,FALSE))</f>
        <v/>
      </c>
      <c r="AE802" s="3" t="str">
        <f>IF(Line[Asset Group]="","",VLOOKUP(Line[Status],irrigation_status,2,FALSE))</f>
        <v/>
      </c>
      <c r="AF802" s="3" t="str">
        <f>IF(Line[Asset Group]="","",VLOOKUP(Line[Surface],subdom_master_gdb,2,FALSE))</f>
        <v/>
      </c>
      <c r="AG802" s="3" t="str">
        <f>IF(Line[Surface Layer Depth mm]="","",Line[Surface Layer Depth mm])</f>
        <v/>
      </c>
      <c r="AH802" s="3" t="str">
        <f>IF(Line[Av Width m]="","",Line[Av Width m])</f>
        <v/>
      </c>
      <c r="AI802" s="3" t="str">
        <f>IF(Line[Asset Group]="","",VLOOKUP(Line[Cycle],yes_no,2,FALSE))</f>
        <v/>
      </c>
      <c r="AJ802" s="3" t="str">
        <f>IF(Line[Asset Group]="","",VLOOKUP(Line[Species],hedge_species,2,FALSE))</f>
        <v/>
      </c>
    </row>
    <row r="803" spans="1:36" s="3" customFormat="1" x14ac:dyDescent="0.2">
      <c r="A803" s="3" t="str">
        <f>IF(Line[DWG File Name]="","",Line[DWG File Name])</f>
        <v/>
      </c>
      <c r="B803" s="3" t="str">
        <f>IF(Line[DWG Layer Name]="","",Line[DWG Layer Name])</f>
        <v/>
      </c>
      <c r="C803" s="3" t="str">
        <f>IF(Line[DWG Handle]="","",Line[DWG Handle])</f>
        <v/>
      </c>
      <c r="D803" s="58" t="str">
        <f>IF(Line[Approx Centroid X]="","",Line[Approx Centroid X])</f>
        <v/>
      </c>
      <c r="E803" s="58" t="str">
        <f>IF(Line[Approx Centroid Y]="","",Line[Approx Centroid Y])</f>
        <v/>
      </c>
      <c r="F803" s="3" t="str">
        <f>IF(Line[Replacement Asset]="","",Line[Replacement Asset])</f>
        <v/>
      </c>
      <c r="G803" s="3" t="str">
        <f>IF(Line[Asset ID]="","",UPPER(Line[Asset ID]))</f>
        <v/>
      </c>
      <c r="H803" s="3" t="str">
        <f>IF(Line[Asset Group]="","",VLOOKUP(Line[Asset Group],asset_grp_line,4,FALSE))</f>
        <v/>
      </c>
      <c r="I803" s="3" t="str">
        <f>IF(Line[Asset Group]="","",VLOOKUP(Line[Asset Group],asset_grp_line,2,FALSE))</f>
        <v/>
      </c>
      <c r="J803" s="3" t="str">
        <f>IF(Line[Asset Group]="","",VLOOKUP(Line[Asset Group],asset_grp_line,3,FALSE))</f>
        <v/>
      </c>
      <c r="K803" s="3" t="str">
        <f>IF(Line[Asset Group]="","",VLOOKUP(Line[Asset Type],type_master_list,2,FALSE))</f>
        <v/>
      </c>
      <c r="L803" s="3" t="str">
        <f>IF(Line[Asset Name]="","",PROPER(Line[Asset Name]))</f>
        <v/>
      </c>
      <c r="M803" s="11" t="str">
        <f>IF(Line[Install Date]="","",(Line[Install Date]))</f>
        <v/>
      </c>
      <c r="N803" s="3" t="str">
        <f>IF(Line[Note]="","",PROPER(Line[Note]))</f>
        <v/>
      </c>
      <c r="O803" s="3" t="str">
        <f>IF(Line[Resource Consent Number]="","",UPPER(Line[Resource Consent Number]))</f>
        <v/>
      </c>
      <c r="P803" s="53" t="str">
        <f>IF(Line[Asset Unit Cost]="","",Line[Asset Unit Cost])</f>
        <v/>
      </c>
      <c r="Q803" s="3" t="str">
        <f>IF(Line[Added By]="","",UPPER(Line[Added By]))</f>
        <v/>
      </c>
      <c r="R803" s="11" t="str">
        <f>IF(Line[Added Date]="","",(Line[Added Date]))</f>
        <v/>
      </c>
      <c r="S803" s="3" t="str">
        <f>IF(Line[Z COORD]="","",PROPER(Line[Z COORD]))</f>
        <v/>
      </c>
      <c r="T803" s="3" t="str">
        <f>IF(Line[Asset Description]="","",PROPER(Line[Asset Description]))</f>
        <v/>
      </c>
      <c r="U803" s="3" t="str">
        <f>IF(Line[Asset Group]="","",VLOOKUP(Line[Wall SubType],subdom_master_gdb,2,FALSE))</f>
        <v/>
      </c>
      <c r="V803" s="3" t="str">
        <f>IF(Line[Asset Group]="","",VLOOKUP(Line[Material],material_master,2,FALSE))</f>
        <v/>
      </c>
      <c r="W803" s="3" t="str">
        <f>IF(Line[Height m]="","",Line[Height m])</f>
        <v/>
      </c>
      <c r="X803" s="3" t="str">
        <f>IF(Line[Length m]="","",Line[Length m])</f>
        <v/>
      </c>
      <c r="Y803" s="3" t="str">
        <f>IF(Line[Width m]="","",Line[Width m])</f>
        <v/>
      </c>
      <c r="Z803" s="3" t="str">
        <f>IF(Line[Asset Group]="","",VLOOKUP(Line[Purpose],f_g_function,2,FALSE))</f>
        <v/>
      </c>
      <c r="AA803" s="3" t="str">
        <f>IF(Line[Asset Group]="","",VLOOKUP(Line[Post Material],material_master,2,FALSE))</f>
        <v/>
      </c>
      <c r="AB803" s="3" t="str">
        <f>IF(Line[Pipe Diameter mm]="","",Line[Pipe Diameter mm])</f>
        <v/>
      </c>
      <c r="AC803" s="3" t="str">
        <f>IF(Line[Asset Group]="","",VLOOKUP(Line[Pipe Material],irrigation_pipe_material,2,FALSE))</f>
        <v/>
      </c>
      <c r="AD803" s="3" t="str">
        <f>IF(Line[Asset Group]="","",VLOOKUP(Line[System],irrigation_system,2,FALSE))</f>
        <v/>
      </c>
      <c r="AE803" s="3" t="str">
        <f>IF(Line[Asset Group]="","",VLOOKUP(Line[Status],irrigation_status,2,FALSE))</f>
        <v/>
      </c>
      <c r="AF803" s="3" t="str">
        <f>IF(Line[Asset Group]="","",VLOOKUP(Line[Surface],subdom_master_gdb,2,FALSE))</f>
        <v/>
      </c>
      <c r="AG803" s="3" t="str">
        <f>IF(Line[Surface Layer Depth mm]="","",Line[Surface Layer Depth mm])</f>
        <v/>
      </c>
      <c r="AH803" s="3" t="str">
        <f>IF(Line[Av Width m]="","",Line[Av Width m])</f>
        <v/>
      </c>
      <c r="AI803" s="3" t="str">
        <f>IF(Line[Asset Group]="","",VLOOKUP(Line[Cycle],yes_no,2,FALSE))</f>
        <v/>
      </c>
      <c r="AJ803" s="3" t="str">
        <f>IF(Line[Asset Group]="","",VLOOKUP(Line[Species],hedge_species,2,FALSE))</f>
        <v/>
      </c>
    </row>
    <row r="804" spans="1:36" s="3" customFormat="1" x14ac:dyDescent="0.2">
      <c r="A804" s="3" t="str">
        <f>IF(Line[DWG File Name]="","",Line[DWG File Name])</f>
        <v/>
      </c>
      <c r="B804" s="3" t="str">
        <f>IF(Line[DWG Layer Name]="","",Line[DWG Layer Name])</f>
        <v/>
      </c>
      <c r="C804" s="3" t="str">
        <f>IF(Line[DWG Handle]="","",Line[DWG Handle])</f>
        <v/>
      </c>
      <c r="D804" s="58" t="str">
        <f>IF(Line[Approx Centroid X]="","",Line[Approx Centroid X])</f>
        <v/>
      </c>
      <c r="E804" s="58" t="str">
        <f>IF(Line[Approx Centroid Y]="","",Line[Approx Centroid Y])</f>
        <v/>
      </c>
      <c r="F804" s="3" t="str">
        <f>IF(Line[Replacement Asset]="","",Line[Replacement Asset])</f>
        <v/>
      </c>
      <c r="G804" s="3" t="str">
        <f>IF(Line[Asset ID]="","",UPPER(Line[Asset ID]))</f>
        <v/>
      </c>
      <c r="H804" s="3" t="str">
        <f>IF(Line[Asset Group]="","",VLOOKUP(Line[Asset Group],asset_grp_line,4,FALSE))</f>
        <v/>
      </c>
      <c r="I804" s="3" t="str">
        <f>IF(Line[Asset Group]="","",VLOOKUP(Line[Asset Group],asset_grp_line,2,FALSE))</f>
        <v/>
      </c>
      <c r="J804" s="3" t="str">
        <f>IF(Line[Asset Group]="","",VLOOKUP(Line[Asset Group],asset_grp_line,3,FALSE))</f>
        <v/>
      </c>
      <c r="K804" s="3" t="str">
        <f>IF(Line[Asset Group]="","",VLOOKUP(Line[Asset Type],type_master_list,2,FALSE))</f>
        <v/>
      </c>
      <c r="L804" s="3" t="str">
        <f>IF(Line[Asset Name]="","",PROPER(Line[Asset Name]))</f>
        <v/>
      </c>
      <c r="M804" s="11" t="str">
        <f>IF(Line[Install Date]="","",(Line[Install Date]))</f>
        <v/>
      </c>
      <c r="N804" s="3" t="str">
        <f>IF(Line[Note]="","",PROPER(Line[Note]))</f>
        <v/>
      </c>
      <c r="O804" s="3" t="str">
        <f>IF(Line[Resource Consent Number]="","",UPPER(Line[Resource Consent Number]))</f>
        <v/>
      </c>
      <c r="P804" s="53" t="str">
        <f>IF(Line[Asset Unit Cost]="","",Line[Asset Unit Cost])</f>
        <v/>
      </c>
      <c r="Q804" s="3" t="str">
        <f>IF(Line[Added By]="","",UPPER(Line[Added By]))</f>
        <v/>
      </c>
      <c r="R804" s="11" t="str">
        <f>IF(Line[Added Date]="","",(Line[Added Date]))</f>
        <v/>
      </c>
      <c r="S804" s="3" t="str">
        <f>IF(Line[Z COORD]="","",PROPER(Line[Z COORD]))</f>
        <v/>
      </c>
      <c r="T804" s="3" t="str">
        <f>IF(Line[Asset Description]="","",PROPER(Line[Asset Description]))</f>
        <v/>
      </c>
      <c r="U804" s="3" t="str">
        <f>IF(Line[Asset Group]="","",VLOOKUP(Line[Wall SubType],subdom_master_gdb,2,FALSE))</f>
        <v/>
      </c>
      <c r="V804" s="3" t="str">
        <f>IF(Line[Asset Group]="","",VLOOKUP(Line[Material],material_master,2,FALSE))</f>
        <v/>
      </c>
      <c r="W804" s="3" t="str">
        <f>IF(Line[Height m]="","",Line[Height m])</f>
        <v/>
      </c>
      <c r="X804" s="3" t="str">
        <f>IF(Line[Length m]="","",Line[Length m])</f>
        <v/>
      </c>
      <c r="Y804" s="3" t="str">
        <f>IF(Line[Width m]="","",Line[Width m])</f>
        <v/>
      </c>
      <c r="Z804" s="3" t="str">
        <f>IF(Line[Asset Group]="","",VLOOKUP(Line[Purpose],f_g_function,2,FALSE))</f>
        <v/>
      </c>
      <c r="AA804" s="3" t="str">
        <f>IF(Line[Asset Group]="","",VLOOKUP(Line[Post Material],material_master,2,FALSE))</f>
        <v/>
      </c>
      <c r="AB804" s="3" t="str">
        <f>IF(Line[Pipe Diameter mm]="","",Line[Pipe Diameter mm])</f>
        <v/>
      </c>
      <c r="AC804" s="3" t="str">
        <f>IF(Line[Asset Group]="","",VLOOKUP(Line[Pipe Material],irrigation_pipe_material,2,FALSE))</f>
        <v/>
      </c>
      <c r="AD804" s="3" t="str">
        <f>IF(Line[Asset Group]="","",VLOOKUP(Line[System],irrigation_system,2,FALSE))</f>
        <v/>
      </c>
      <c r="AE804" s="3" t="str">
        <f>IF(Line[Asset Group]="","",VLOOKUP(Line[Status],irrigation_status,2,FALSE))</f>
        <v/>
      </c>
      <c r="AF804" s="3" t="str">
        <f>IF(Line[Asset Group]="","",VLOOKUP(Line[Surface],subdom_master_gdb,2,FALSE))</f>
        <v/>
      </c>
      <c r="AG804" s="3" t="str">
        <f>IF(Line[Surface Layer Depth mm]="","",Line[Surface Layer Depth mm])</f>
        <v/>
      </c>
      <c r="AH804" s="3" t="str">
        <f>IF(Line[Av Width m]="","",Line[Av Width m])</f>
        <v/>
      </c>
      <c r="AI804" s="3" t="str">
        <f>IF(Line[Asset Group]="","",VLOOKUP(Line[Cycle],yes_no,2,FALSE))</f>
        <v/>
      </c>
      <c r="AJ804" s="3" t="str">
        <f>IF(Line[Asset Group]="","",VLOOKUP(Line[Species],hedge_species,2,FALSE))</f>
        <v/>
      </c>
    </row>
    <row r="805" spans="1:36" s="3" customFormat="1" x14ac:dyDescent="0.2">
      <c r="A805" s="3" t="str">
        <f>IF(Line[DWG File Name]="","",Line[DWG File Name])</f>
        <v/>
      </c>
      <c r="B805" s="3" t="str">
        <f>IF(Line[DWG Layer Name]="","",Line[DWG Layer Name])</f>
        <v/>
      </c>
      <c r="C805" s="3" t="str">
        <f>IF(Line[DWG Handle]="","",Line[DWG Handle])</f>
        <v/>
      </c>
      <c r="D805" s="58" t="str">
        <f>IF(Line[Approx Centroid X]="","",Line[Approx Centroid X])</f>
        <v/>
      </c>
      <c r="E805" s="58" t="str">
        <f>IF(Line[Approx Centroid Y]="","",Line[Approx Centroid Y])</f>
        <v/>
      </c>
      <c r="F805" s="3" t="str">
        <f>IF(Line[Replacement Asset]="","",Line[Replacement Asset])</f>
        <v/>
      </c>
      <c r="G805" s="3" t="str">
        <f>IF(Line[Asset ID]="","",UPPER(Line[Asset ID]))</f>
        <v/>
      </c>
      <c r="H805" s="3" t="str">
        <f>IF(Line[Asset Group]="","",VLOOKUP(Line[Asset Group],asset_grp_line,4,FALSE))</f>
        <v/>
      </c>
      <c r="I805" s="3" t="str">
        <f>IF(Line[Asset Group]="","",VLOOKUP(Line[Asset Group],asset_grp_line,2,FALSE))</f>
        <v/>
      </c>
      <c r="J805" s="3" t="str">
        <f>IF(Line[Asset Group]="","",VLOOKUP(Line[Asset Group],asset_grp_line,3,FALSE))</f>
        <v/>
      </c>
      <c r="K805" s="3" t="str">
        <f>IF(Line[Asset Group]="","",VLOOKUP(Line[Asset Type],type_master_list,2,FALSE))</f>
        <v/>
      </c>
      <c r="L805" s="3" t="str">
        <f>IF(Line[Asset Name]="","",PROPER(Line[Asset Name]))</f>
        <v/>
      </c>
      <c r="M805" s="11" t="str">
        <f>IF(Line[Install Date]="","",(Line[Install Date]))</f>
        <v/>
      </c>
      <c r="N805" s="3" t="str">
        <f>IF(Line[Note]="","",PROPER(Line[Note]))</f>
        <v/>
      </c>
      <c r="O805" s="3" t="str">
        <f>IF(Line[Resource Consent Number]="","",UPPER(Line[Resource Consent Number]))</f>
        <v/>
      </c>
      <c r="P805" s="53" t="str">
        <f>IF(Line[Asset Unit Cost]="","",Line[Asset Unit Cost])</f>
        <v/>
      </c>
      <c r="Q805" s="3" t="str">
        <f>IF(Line[Added By]="","",UPPER(Line[Added By]))</f>
        <v/>
      </c>
      <c r="R805" s="11" t="str">
        <f>IF(Line[Added Date]="","",(Line[Added Date]))</f>
        <v/>
      </c>
      <c r="S805" s="3" t="str">
        <f>IF(Line[Z COORD]="","",PROPER(Line[Z COORD]))</f>
        <v/>
      </c>
      <c r="T805" s="3" t="str">
        <f>IF(Line[Asset Description]="","",PROPER(Line[Asset Description]))</f>
        <v/>
      </c>
      <c r="U805" s="3" t="str">
        <f>IF(Line[Asset Group]="","",VLOOKUP(Line[Wall SubType],subdom_master_gdb,2,FALSE))</f>
        <v/>
      </c>
      <c r="V805" s="3" t="str">
        <f>IF(Line[Asset Group]="","",VLOOKUP(Line[Material],material_master,2,FALSE))</f>
        <v/>
      </c>
      <c r="W805" s="3" t="str">
        <f>IF(Line[Height m]="","",Line[Height m])</f>
        <v/>
      </c>
      <c r="X805" s="3" t="str">
        <f>IF(Line[Length m]="","",Line[Length m])</f>
        <v/>
      </c>
      <c r="Y805" s="3" t="str">
        <f>IF(Line[Width m]="","",Line[Width m])</f>
        <v/>
      </c>
      <c r="Z805" s="3" t="str">
        <f>IF(Line[Asset Group]="","",VLOOKUP(Line[Purpose],f_g_function,2,FALSE))</f>
        <v/>
      </c>
      <c r="AA805" s="3" t="str">
        <f>IF(Line[Asset Group]="","",VLOOKUP(Line[Post Material],material_master,2,FALSE))</f>
        <v/>
      </c>
      <c r="AB805" s="3" t="str">
        <f>IF(Line[Pipe Diameter mm]="","",Line[Pipe Diameter mm])</f>
        <v/>
      </c>
      <c r="AC805" s="3" t="str">
        <f>IF(Line[Asset Group]="","",VLOOKUP(Line[Pipe Material],irrigation_pipe_material,2,FALSE))</f>
        <v/>
      </c>
      <c r="AD805" s="3" t="str">
        <f>IF(Line[Asset Group]="","",VLOOKUP(Line[System],irrigation_system,2,FALSE))</f>
        <v/>
      </c>
      <c r="AE805" s="3" t="str">
        <f>IF(Line[Asset Group]="","",VLOOKUP(Line[Status],irrigation_status,2,FALSE))</f>
        <v/>
      </c>
      <c r="AF805" s="3" t="str">
        <f>IF(Line[Asset Group]="","",VLOOKUP(Line[Surface],subdom_master_gdb,2,FALSE))</f>
        <v/>
      </c>
      <c r="AG805" s="3" t="str">
        <f>IF(Line[Surface Layer Depth mm]="","",Line[Surface Layer Depth mm])</f>
        <v/>
      </c>
      <c r="AH805" s="3" t="str">
        <f>IF(Line[Av Width m]="","",Line[Av Width m])</f>
        <v/>
      </c>
      <c r="AI805" s="3" t="str">
        <f>IF(Line[Asset Group]="","",VLOOKUP(Line[Cycle],yes_no,2,FALSE))</f>
        <v/>
      </c>
      <c r="AJ805" s="3" t="str">
        <f>IF(Line[Asset Group]="","",VLOOKUP(Line[Species],hedge_species,2,FALSE))</f>
        <v/>
      </c>
    </row>
    <row r="806" spans="1:36" s="3" customFormat="1" x14ac:dyDescent="0.2">
      <c r="A806" s="3" t="str">
        <f>IF(Line[DWG File Name]="","",Line[DWG File Name])</f>
        <v/>
      </c>
      <c r="B806" s="3" t="str">
        <f>IF(Line[DWG Layer Name]="","",Line[DWG Layer Name])</f>
        <v/>
      </c>
      <c r="C806" s="3" t="str">
        <f>IF(Line[DWG Handle]="","",Line[DWG Handle])</f>
        <v/>
      </c>
      <c r="D806" s="58" t="str">
        <f>IF(Line[Approx Centroid X]="","",Line[Approx Centroid X])</f>
        <v/>
      </c>
      <c r="E806" s="58" t="str">
        <f>IF(Line[Approx Centroid Y]="","",Line[Approx Centroid Y])</f>
        <v/>
      </c>
      <c r="F806" s="3" t="str">
        <f>IF(Line[Replacement Asset]="","",Line[Replacement Asset])</f>
        <v/>
      </c>
      <c r="G806" s="3" t="str">
        <f>IF(Line[Asset ID]="","",UPPER(Line[Asset ID]))</f>
        <v/>
      </c>
      <c r="H806" s="3" t="str">
        <f>IF(Line[Asset Group]="","",VLOOKUP(Line[Asset Group],asset_grp_line,4,FALSE))</f>
        <v/>
      </c>
      <c r="I806" s="3" t="str">
        <f>IF(Line[Asset Group]="","",VLOOKUP(Line[Asset Group],asset_grp_line,2,FALSE))</f>
        <v/>
      </c>
      <c r="J806" s="3" t="str">
        <f>IF(Line[Asset Group]="","",VLOOKUP(Line[Asset Group],asset_grp_line,3,FALSE))</f>
        <v/>
      </c>
      <c r="K806" s="3" t="str">
        <f>IF(Line[Asset Group]="","",VLOOKUP(Line[Asset Type],type_master_list,2,FALSE))</f>
        <v/>
      </c>
      <c r="L806" s="3" t="str">
        <f>IF(Line[Asset Name]="","",PROPER(Line[Asset Name]))</f>
        <v/>
      </c>
      <c r="M806" s="11" t="str">
        <f>IF(Line[Install Date]="","",(Line[Install Date]))</f>
        <v/>
      </c>
      <c r="N806" s="3" t="str">
        <f>IF(Line[Note]="","",PROPER(Line[Note]))</f>
        <v/>
      </c>
      <c r="O806" s="3" t="str">
        <f>IF(Line[Resource Consent Number]="","",UPPER(Line[Resource Consent Number]))</f>
        <v/>
      </c>
      <c r="P806" s="53" t="str">
        <f>IF(Line[Asset Unit Cost]="","",Line[Asset Unit Cost])</f>
        <v/>
      </c>
      <c r="Q806" s="3" t="str">
        <f>IF(Line[Added By]="","",UPPER(Line[Added By]))</f>
        <v/>
      </c>
      <c r="R806" s="11" t="str">
        <f>IF(Line[Added Date]="","",(Line[Added Date]))</f>
        <v/>
      </c>
      <c r="S806" s="3" t="str">
        <f>IF(Line[Z COORD]="","",PROPER(Line[Z COORD]))</f>
        <v/>
      </c>
      <c r="T806" s="3" t="str">
        <f>IF(Line[Asset Description]="","",PROPER(Line[Asset Description]))</f>
        <v/>
      </c>
      <c r="U806" s="3" t="str">
        <f>IF(Line[Asset Group]="","",VLOOKUP(Line[Wall SubType],subdom_master_gdb,2,FALSE))</f>
        <v/>
      </c>
      <c r="V806" s="3" t="str">
        <f>IF(Line[Asset Group]="","",VLOOKUP(Line[Material],material_master,2,FALSE))</f>
        <v/>
      </c>
      <c r="W806" s="3" t="str">
        <f>IF(Line[Height m]="","",Line[Height m])</f>
        <v/>
      </c>
      <c r="X806" s="3" t="str">
        <f>IF(Line[Length m]="","",Line[Length m])</f>
        <v/>
      </c>
      <c r="Y806" s="3" t="str">
        <f>IF(Line[Width m]="","",Line[Width m])</f>
        <v/>
      </c>
      <c r="Z806" s="3" t="str">
        <f>IF(Line[Asset Group]="","",VLOOKUP(Line[Purpose],f_g_function,2,FALSE))</f>
        <v/>
      </c>
      <c r="AA806" s="3" t="str">
        <f>IF(Line[Asset Group]="","",VLOOKUP(Line[Post Material],material_master,2,FALSE))</f>
        <v/>
      </c>
      <c r="AB806" s="3" t="str">
        <f>IF(Line[Pipe Diameter mm]="","",Line[Pipe Diameter mm])</f>
        <v/>
      </c>
      <c r="AC806" s="3" t="str">
        <f>IF(Line[Asset Group]="","",VLOOKUP(Line[Pipe Material],irrigation_pipe_material,2,FALSE))</f>
        <v/>
      </c>
      <c r="AD806" s="3" t="str">
        <f>IF(Line[Asset Group]="","",VLOOKUP(Line[System],irrigation_system,2,FALSE))</f>
        <v/>
      </c>
      <c r="AE806" s="3" t="str">
        <f>IF(Line[Asset Group]="","",VLOOKUP(Line[Status],irrigation_status,2,FALSE))</f>
        <v/>
      </c>
      <c r="AF806" s="3" t="str">
        <f>IF(Line[Asset Group]="","",VLOOKUP(Line[Surface],subdom_master_gdb,2,FALSE))</f>
        <v/>
      </c>
      <c r="AG806" s="3" t="str">
        <f>IF(Line[Surface Layer Depth mm]="","",Line[Surface Layer Depth mm])</f>
        <v/>
      </c>
      <c r="AH806" s="3" t="str">
        <f>IF(Line[Av Width m]="","",Line[Av Width m])</f>
        <v/>
      </c>
      <c r="AI806" s="3" t="str">
        <f>IF(Line[Asset Group]="","",VLOOKUP(Line[Cycle],yes_no,2,FALSE))</f>
        <v/>
      </c>
      <c r="AJ806" s="3" t="str">
        <f>IF(Line[Asset Group]="","",VLOOKUP(Line[Species],hedge_species,2,FALSE))</f>
        <v/>
      </c>
    </row>
    <row r="807" spans="1:36" s="3" customFormat="1" x14ac:dyDescent="0.2">
      <c r="A807" s="3" t="str">
        <f>IF(Line[DWG File Name]="","",Line[DWG File Name])</f>
        <v/>
      </c>
      <c r="B807" s="3" t="str">
        <f>IF(Line[DWG Layer Name]="","",Line[DWG Layer Name])</f>
        <v/>
      </c>
      <c r="C807" s="3" t="str">
        <f>IF(Line[DWG Handle]="","",Line[DWG Handle])</f>
        <v/>
      </c>
      <c r="D807" s="58" t="str">
        <f>IF(Line[Approx Centroid X]="","",Line[Approx Centroid X])</f>
        <v/>
      </c>
      <c r="E807" s="58" t="str">
        <f>IF(Line[Approx Centroid Y]="","",Line[Approx Centroid Y])</f>
        <v/>
      </c>
      <c r="F807" s="3" t="str">
        <f>IF(Line[Replacement Asset]="","",Line[Replacement Asset])</f>
        <v/>
      </c>
      <c r="G807" s="3" t="str">
        <f>IF(Line[Asset ID]="","",UPPER(Line[Asset ID]))</f>
        <v/>
      </c>
      <c r="H807" s="3" t="str">
        <f>IF(Line[Asset Group]="","",VLOOKUP(Line[Asset Group],asset_grp_line,4,FALSE))</f>
        <v/>
      </c>
      <c r="I807" s="3" t="str">
        <f>IF(Line[Asset Group]="","",VLOOKUP(Line[Asset Group],asset_grp_line,2,FALSE))</f>
        <v/>
      </c>
      <c r="J807" s="3" t="str">
        <f>IF(Line[Asset Group]="","",VLOOKUP(Line[Asset Group],asset_grp_line,3,FALSE))</f>
        <v/>
      </c>
      <c r="K807" s="3" t="str">
        <f>IF(Line[Asset Group]="","",VLOOKUP(Line[Asset Type],type_master_list,2,FALSE))</f>
        <v/>
      </c>
      <c r="L807" s="3" t="str">
        <f>IF(Line[Asset Name]="","",PROPER(Line[Asset Name]))</f>
        <v/>
      </c>
      <c r="M807" s="11" t="str">
        <f>IF(Line[Install Date]="","",(Line[Install Date]))</f>
        <v/>
      </c>
      <c r="N807" s="3" t="str">
        <f>IF(Line[Note]="","",PROPER(Line[Note]))</f>
        <v/>
      </c>
      <c r="O807" s="3" t="str">
        <f>IF(Line[Resource Consent Number]="","",UPPER(Line[Resource Consent Number]))</f>
        <v/>
      </c>
      <c r="P807" s="53" t="str">
        <f>IF(Line[Asset Unit Cost]="","",Line[Asset Unit Cost])</f>
        <v/>
      </c>
      <c r="Q807" s="3" t="str">
        <f>IF(Line[Added By]="","",UPPER(Line[Added By]))</f>
        <v/>
      </c>
      <c r="R807" s="11" t="str">
        <f>IF(Line[Added Date]="","",(Line[Added Date]))</f>
        <v/>
      </c>
      <c r="S807" s="3" t="str">
        <f>IF(Line[Z COORD]="","",PROPER(Line[Z COORD]))</f>
        <v/>
      </c>
      <c r="T807" s="3" t="str">
        <f>IF(Line[Asset Description]="","",PROPER(Line[Asset Description]))</f>
        <v/>
      </c>
      <c r="U807" s="3" t="str">
        <f>IF(Line[Asset Group]="","",VLOOKUP(Line[Wall SubType],subdom_master_gdb,2,FALSE))</f>
        <v/>
      </c>
      <c r="V807" s="3" t="str">
        <f>IF(Line[Asset Group]="","",VLOOKUP(Line[Material],material_master,2,FALSE))</f>
        <v/>
      </c>
      <c r="W807" s="3" t="str">
        <f>IF(Line[Height m]="","",Line[Height m])</f>
        <v/>
      </c>
      <c r="X807" s="3" t="str">
        <f>IF(Line[Length m]="","",Line[Length m])</f>
        <v/>
      </c>
      <c r="Y807" s="3" t="str">
        <f>IF(Line[Width m]="","",Line[Width m])</f>
        <v/>
      </c>
      <c r="Z807" s="3" t="str">
        <f>IF(Line[Asset Group]="","",VLOOKUP(Line[Purpose],f_g_function,2,FALSE))</f>
        <v/>
      </c>
      <c r="AA807" s="3" t="str">
        <f>IF(Line[Asset Group]="","",VLOOKUP(Line[Post Material],material_master,2,FALSE))</f>
        <v/>
      </c>
      <c r="AB807" s="3" t="str">
        <f>IF(Line[Pipe Diameter mm]="","",Line[Pipe Diameter mm])</f>
        <v/>
      </c>
      <c r="AC807" s="3" t="str">
        <f>IF(Line[Asset Group]="","",VLOOKUP(Line[Pipe Material],irrigation_pipe_material,2,FALSE))</f>
        <v/>
      </c>
      <c r="AD807" s="3" t="str">
        <f>IF(Line[Asset Group]="","",VLOOKUP(Line[System],irrigation_system,2,FALSE))</f>
        <v/>
      </c>
      <c r="AE807" s="3" t="str">
        <f>IF(Line[Asset Group]="","",VLOOKUP(Line[Status],irrigation_status,2,FALSE))</f>
        <v/>
      </c>
      <c r="AF807" s="3" t="str">
        <f>IF(Line[Asset Group]="","",VLOOKUP(Line[Surface],subdom_master_gdb,2,FALSE))</f>
        <v/>
      </c>
      <c r="AG807" s="3" t="str">
        <f>IF(Line[Surface Layer Depth mm]="","",Line[Surface Layer Depth mm])</f>
        <v/>
      </c>
      <c r="AH807" s="3" t="str">
        <f>IF(Line[Av Width m]="","",Line[Av Width m])</f>
        <v/>
      </c>
      <c r="AI807" s="3" t="str">
        <f>IF(Line[Asset Group]="","",VLOOKUP(Line[Cycle],yes_no,2,FALSE))</f>
        <v/>
      </c>
      <c r="AJ807" s="3" t="str">
        <f>IF(Line[Asset Group]="","",VLOOKUP(Line[Species],hedge_species,2,FALSE))</f>
        <v/>
      </c>
    </row>
    <row r="808" spans="1:36" s="3" customFormat="1" x14ac:dyDescent="0.2">
      <c r="A808" s="3" t="str">
        <f>IF(Line[DWG File Name]="","",Line[DWG File Name])</f>
        <v/>
      </c>
      <c r="B808" s="3" t="str">
        <f>IF(Line[DWG Layer Name]="","",Line[DWG Layer Name])</f>
        <v/>
      </c>
      <c r="C808" s="3" t="str">
        <f>IF(Line[DWG Handle]="","",Line[DWG Handle])</f>
        <v/>
      </c>
      <c r="D808" s="58" t="str">
        <f>IF(Line[Approx Centroid X]="","",Line[Approx Centroid X])</f>
        <v/>
      </c>
      <c r="E808" s="58" t="str">
        <f>IF(Line[Approx Centroid Y]="","",Line[Approx Centroid Y])</f>
        <v/>
      </c>
      <c r="F808" s="3" t="str">
        <f>IF(Line[Replacement Asset]="","",Line[Replacement Asset])</f>
        <v/>
      </c>
      <c r="G808" s="3" t="str">
        <f>IF(Line[Asset ID]="","",UPPER(Line[Asset ID]))</f>
        <v/>
      </c>
      <c r="H808" s="3" t="str">
        <f>IF(Line[Asset Group]="","",VLOOKUP(Line[Asset Group],asset_grp_line,4,FALSE))</f>
        <v/>
      </c>
      <c r="I808" s="3" t="str">
        <f>IF(Line[Asset Group]="","",VLOOKUP(Line[Asset Group],asset_grp_line,2,FALSE))</f>
        <v/>
      </c>
      <c r="J808" s="3" t="str">
        <f>IF(Line[Asset Group]="","",VLOOKUP(Line[Asset Group],asset_grp_line,3,FALSE))</f>
        <v/>
      </c>
      <c r="K808" s="3" t="str">
        <f>IF(Line[Asset Group]="","",VLOOKUP(Line[Asset Type],type_master_list,2,FALSE))</f>
        <v/>
      </c>
      <c r="L808" s="3" t="str">
        <f>IF(Line[Asset Name]="","",PROPER(Line[Asset Name]))</f>
        <v/>
      </c>
      <c r="M808" s="11" t="str">
        <f>IF(Line[Install Date]="","",(Line[Install Date]))</f>
        <v/>
      </c>
      <c r="N808" s="3" t="str">
        <f>IF(Line[Note]="","",PROPER(Line[Note]))</f>
        <v/>
      </c>
      <c r="O808" s="3" t="str">
        <f>IF(Line[Resource Consent Number]="","",UPPER(Line[Resource Consent Number]))</f>
        <v/>
      </c>
      <c r="P808" s="53" t="str">
        <f>IF(Line[Asset Unit Cost]="","",Line[Asset Unit Cost])</f>
        <v/>
      </c>
      <c r="Q808" s="3" t="str">
        <f>IF(Line[Added By]="","",UPPER(Line[Added By]))</f>
        <v/>
      </c>
      <c r="R808" s="11" t="str">
        <f>IF(Line[Added Date]="","",(Line[Added Date]))</f>
        <v/>
      </c>
      <c r="S808" s="3" t="str">
        <f>IF(Line[Z COORD]="","",PROPER(Line[Z COORD]))</f>
        <v/>
      </c>
      <c r="T808" s="3" t="str">
        <f>IF(Line[Asset Description]="","",PROPER(Line[Asset Description]))</f>
        <v/>
      </c>
      <c r="U808" s="3" t="str">
        <f>IF(Line[Asset Group]="","",VLOOKUP(Line[Wall SubType],subdom_master_gdb,2,FALSE))</f>
        <v/>
      </c>
      <c r="V808" s="3" t="str">
        <f>IF(Line[Asset Group]="","",VLOOKUP(Line[Material],material_master,2,FALSE))</f>
        <v/>
      </c>
      <c r="W808" s="3" t="str">
        <f>IF(Line[Height m]="","",Line[Height m])</f>
        <v/>
      </c>
      <c r="X808" s="3" t="str">
        <f>IF(Line[Length m]="","",Line[Length m])</f>
        <v/>
      </c>
      <c r="Y808" s="3" t="str">
        <f>IF(Line[Width m]="","",Line[Width m])</f>
        <v/>
      </c>
      <c r="Z808" s="3" t="str">
        <f>IF(Line[Asset Group]="","",VLOOKUP(Line[Purpose],f_g_function,2,FALSE))</f>
        <v/>
      </c>
      <c r="AA808" s="3" t="str">
        <f>IF(Line[Asset Group]="","",VLOOKUP(Line[Post Material],material_master,2,FALSE))</f>
        <v/>
      </c>
      <c r="AB808" s="3" t="str">
        <f>IF(Line[Pipe Diameter mm]="","",Line[Pipe Diameter mm])</f>
        <v/>
      </c>
      <c r="AC808" s="3" t="str">
        <f>IF(Line[Asset Group]="","",VLOOKUP(Line[Pipe Material],irrigation_pipe_material,2,FALSE))</f>
        <v/>
      </c>
      <c r="AD808" s="3" t="str">
        <f>IF(Line[Asset Group]="","",VLOOKUP(Line[System],irrigation_system,2,FALSE))</f>
        <v/>
      </c>
      <c r="AE808" s="3" t="str">
        <f>IF(Line[Asset Group]="","",VLOOKUP(Line[Status],irrigation_status,2,FALSE))</f>
        <v/>
      </c>
      <c r="AF808" s="3" t="str">
        <f>IF(Line[Asset Group]="","",VLOOKUP(Line[Surface],subdom_master_gdb,2,FALSE))</f>
        <v/>
      </c>
      <c r="AG808" s="3" t="str">
        <f>IF(Line[Surface Layer Depth mm]="","",Line[Surface Layer Depth mm])</f>
        <v/>
      </c>
      <c r="AH808" s="3" t="str">
        <f>IF(Line[Av Width m]="","",Line[Av Width m])</f>
        <v/>
      </c>
      <c r="AI808" s="3" t="str">
        <f>IF(Line[Asset Group]="","",VLOOKUP(Line[Cycle],yes_no,2,FALSE))</f>
        <v/>
      </c>
      <c r="AJ808" s="3" t="str">
        <f>IF(Line[Asset Group]="","",VLOOKUP(Line[Species],hedge_species,2,FALSE))</f>
        <v/>
      </c>
    </row>
    <row r="809" spans="1:36" s="3" customFormat="1" x14ac:dyDescent="0.2">
      <c r="A809" s="3" t="str">
        <f>IF(Line[DWG File Name]="","",Line[DWG File Name])</f>
        <v/>
      </c>
      <c r="B809" s="3" t="str">
        <f>IF(Line[DWG Layer Name]="","",Line[DWG Layer Name])</f>
        <v/>
      </c>
      <c r="C809" s="3" t="str">
        <f>IF(Line[DWG Handle]="","",Line[DWG Handle])</f>
        <v/>
      </c>
      <c r="D809" s="58" t="str">
        <f>IF(Line[Approx Centroid X]="","",Line[Approx Centroid X])</f>
        <v/>
      </c>
      <c r="E809" s="58" t="str">
        <f>IF(Line[Approx Centroid Y]="","",Line[Approx Centroid Y])</f>
        <v/>
      </c>
      <c r="F809" s="3" t="str">
        <f>IF(Line[Replacement Asset]="","",Line[Replacement Asset])</f>
        <v/>
      </c>
      <c r="G809" s="3" t="str">
        <f>IF(Line[Asset ID]="","",UPPER(Line[Asset ID]))</f>
        <v/>
      </c>
      <c r="H809" s="3" t="str">
        <f>IF(Line[Asset Group]="","",VLOOKUP(Line[Asset Group],asset_grp_line,4,FALSE))</f>
        <v/>
      </c>
      <c r="I809" s="3" t="str">
        <f>IF(Line[Asset Group]="","",VLOOKUP(Line[Asset Group],asset_grp_line,2,FALSE))</f>
        <v/>
      </c>
      <c r="J809" s="3" t="str">
        <f>IF(Line[Asset Group]="","",VLOOKUP(Line[Asset Group],asset_grp_line,3,FALSE))</f>
        <v/>
      </c>
      <c r="K809" s="3" t="str">
        <f>IF(Line[Asset Group]="","",VLOOKUP(Line[Asset Type],type_master_list,2,FALSE))</f>
        <v/>
      </c>
      <c r="L809" s="3" t="str">
        <f>IF(Line[Asset Name]="","",PROPER(Line[Asset Name]))</f>
        <v/>
      </c>
      <c r="M809" s="11" t="str">
        <f>IF(Line[Install Date]="","",(Line[Install Date]))</f>
        <v/>
      </c>
      <c r="N809" s="3" t="str">
        <f>IF(Line[Note]="","",PROPER(Line[Note]))</f>
        <v/>
      </c>
      <c r="O809" s="3" t="str">
        <f>IF(Line[Resource Consent Number]="","",UPPER(Line[Resource Consent Number]))</f>
        <v/>
      </c>
      <c r="P809" s="53" t="str">
        <f>IF(Line[Asset Unit Cost]="","",Line[Asset Unit Cost])</f>
        <v/>
      </c>
      <c r="Q809" s="3" t="str">
        <f>IF(Line[Added By]="","",UPPER(Line[Added By]))</f>
        <v/>
      </c>
      <c r="R809" s="11" t="str">
        <f>IF(Line[Added Date]="","",(Line[Added Date]))</f>
        <v/>
      </c>
      <c r="S809" s="3" t="str">
        <f>IF(Line[Z COORD]="","",PROPER(Line[Z COORD]))</f>
        <v/>
      </c>
      <c r="T809" s="3" t="str">
        <f>IF(Line[Asset Description]="","",PROPER(Line[Asset Description]))</f>
        <v/>
      </c>
      <c r="U809" s="3" t="str">
        <f>IF(Line[Asset Group]="","",VLOOKUP(Line[Wall SubType],subdom_master_gdb,2,FALSE))</f>
        <v/>
      </c>
      <c r="V809" s="3" t="str">
        <f>IF(Line[Asset Group]="","",VLOOKUP(Line[Material],material_master,2,FALSE))</f>
        <v/>
      </c>
      <c r="W809" s="3" t="str">
        <f>IF(Line[Height m]="","",Line[Height m])</f>
        <v/>
      </c>
      <c r="X809" s="3" t="str">
        <f>IF(Line[Length m]="","",Line[Length m])</f>
        <v/>
      </c>
      <c r="Y809" s="3" t="str">
        <f>IF(Line[Width m]="","",Line[Width m])</f>
        <v/>
      </c>
      <c r="Z809" s="3" t="str">
        <f>IF(Line[Asset Group]="","",VLOOKUP(Line[Purpose],f_g_function,2,FALSE))</f>
        <v/>
      </c>
      <c r="AA809" s="3" t="str">
        <f>IF(Line[Asset Group]="","",VLOOKUP(Line[Post Material],material_master,2,FALSE))</f>
        <v/>
      </c>
      <c r="AB809" s="3" t="str">
        <f>IF(Line[Pipe Diameter mm]="","",Line[Pipe Diameter mm])</f>
        <v/>
      </c>
      <c r="AC809" s="3" t="str">
        <f>IF(Line[Asset Group]="","",VLOOKUP(Line[Pipe Material],irrigation_pipe_material,2,FALSE))</f>
        <v/>
      </c>
      <c r="AD809" s="3" t="str">
        <f>IF(Line[Asset Group]="","",VLOOKUP(Line[System],irrigation_system,2,FALSE))</f>
        <v/>
      </c>
      <c r="AE809" s="3" t="str">
        <f>IF(Line[Asset Group]="","",VLOOKUP(Line[Status],irrigation_status,2,FALSE))</f>
        <v/>
      </c>
      <c r="AF809" s="3" t="str">
        <f>IF(Line[Asset Group]="","",VLOOKUP(Line[Surface],subdom_master_gdb,2,FALSE))</f>
        <v/>
      </c>
      <c r="AG809" s="3" t="str">
        <f>IF(Line[Surface Layer Depth mm]="","",Line[Surface Layer Depth mm])</f>
        <v/>
      </c>
      <c r="AH809" s="3" t="str">
        <f>IF(Line[Av Width m]="","",Line[Av Width m])</f>
        <v/>
      </c>
      <c r="AI809" s="3" t="str">
        <f>IF(Line[Asset Group]="","",VLOOKUP(Line[Cycle],yes_no,2,FALSE))</f>
        <v/>
      </c>
      <c r="AJ809" s="3" t="str">
        <f>IF(Line[Asset Group]="","",VLOOKUP(Line[Species],hedge_species,2,FALSE))</f>
        <v/>
      </c>
    </row>
    <row r="810" spans="1:36" s="3" customFormat="1" x14ac:dyDescent="0.2">
      <c r="A810" s="3" t="str">
        <f>IF(Line[DWG File Name]="","",Line[DWG File Name])</f>
        <v/>
      </c>
      <c r="B810" s="3" t="str">
        <f>IF(Line[DWG Layer Name]="","",Line[DWG Layer Name])</f>
        <v/>
      </c>
      <c r="C810" s="3" t="str">
        <f>IF(Line[DWG Handle]="","",Line[DWG Handle])</f>
        <v/>
      </c>
      <c r="D810" s="58" t="str">
        <f>IF(Line[Approx Centroid X]="","",Line[Approx Centroid X])</f>
        <v/>
      </c>
      <c r="E810" s="58" t="str">
        <f>IF(Line[Approx Centroid Y]="","",Line[Approx Centroid Y])</f>
        <v/>
      </c>
      <c r="F810" s="3" t="str">
        <f>IF(Line[Replacement Asset]="","",Line[Replacement Asset])</f>
        <v/>
      </c>
      <c r="G810" s="3" t="str">
        <f>IF(Line[Asset ID]="","",UPPER(Line[Asset ID]))</f>
        <v/>
      </c>
      <c r="H810" s="3" t="str">
        <f>IF(Line[Asset Group]="","",VLOOKUP(Line[Asset Group],asset_grp_line,4,FALSE))</f>
        <v/>
      </c>
      <c r="I810" s="3" t="str">
        <f>IF(Line[Asset Group]="","",VLOOKUP(Line[Asset Group],asset_grp_line,2,FALSE))</f>
        <v/>
      </c>
      <c r="J810" s="3" t="str">
        <f>IF(Line[Asset Group]="","",VLOOKUP(Line[Asset Group],asset_grp_line,3,FALSE))</f>
        <v/>
      </c>
      <c r="K810" s="3" t="str">
        <f>IF(Line[Asset Group]="","",VLOOKUP(Line[Asset Type],type_master_list,2,FALSE))</f>
        <v/>
      </c>
      <c r="L810" s="3" t="str">
        <f>IF(Line[Asset Name]="","",PROPER(Line[Asset Name]))</f>
        <v/>
      </c>
      <c r="M810" s="11" t="str">
        <f>IF(Line[Install Date]="","",(Line[Install Date]))</f>
        <v/>
      </c>
      <c r="N810" s="3" t="str">
        <f>IF(Line[Note]="","",PROPER(Line[Note]))</f>
        <v/>
      </c>
      <c r="O810" s="3" t="str">
        <f>IF(Line[Resource Consent Number]="","",UPPER(Line[Resource Consent Number]))</f>
        <v/>
      </c>
      <c r="P810" s="53" t="str">
        <f>IF(Line[Asset Unit Cost]="","",Line[Asset Unit Cost])</f>
        <v/>
      </c>
      <c r="Q810" s="3" t="str">
        <f>IF(Line[Added By]="","",UPPER(Line[Added By]))</f>
        <v/>
      </c>
      <c r="R810" s="11" t="str">
        <f>IF(Line[Added Date]="","",(Line[Added Date]))</f>
        <v/>
      </c>
      <c r="S810" s="3" t="str">
        <f>IF(Line[Z COORD]="","",PROPER(Line[Z COORD]))</f>
        <v/>
      </c>
      <c r="T810" s="3" t="str">
        <f>IF(Line[Asset Description]="","",PROPER(Line[Asset Description]))</f>
        <v/>
      </c>
      <c r="U810" s="3" t="str">
        <f>IF(Line[Asset Group]="","",VLOOKUP(Line[Wall SubType],subdom_master_gdb,2,FALSE))</f>
        <v/>
      </c>
      <c r="V810" s="3" t="str">
        <f>IF(Line[Asset Group]="","",VLOOKUP(Line[Material],material_master,2,FALSE))</f>
        <v/>
      </c>
      <c r="W810" s="3" t="str">
        <f>IF(Line[Height m]="","",Line[Height m])</f>
        <v/>
      </c>
      <c r="X810" s="3" t="str">
        <f>IF(Line[Length m]="","",Line[Length m])</f>
        <v/>
      </c>
      <c r="Y810" s="3" t="str">
        <f>IF(Line[Width m]="","",Line[Width m])</f>
        <v/>
      </c>
      <c r="Z810" s="3" t="str">
        <f>IF(Line[Asset Group]="","",VLOOKUP(Line[Purpose],f_g_function,2,FALSE))</f>
        <v/>
      </c>
      <c r="AA810" s="3" t="str">
        <f>IF(Line[Asset Group]="","",VLOOKUP(Line[Post Material],material_master,2,FALSE))</f>
        <v/>
      </c>
      <c r="AB810" s="3" t="str">
        <f>IF(Line[Pipe Diameter mm]="","",Line[Pipe Diameter mm])</f>
        <v/>
      </c>
      <c r="AC810" s="3" t="str">
        <f>IF(Line[Asset Group]="","",VLOOKUP(Line[Pipe Material],irrigation_pipe_material,2,FALSE))</f>
        <v/>
      </c>
      <c r="AD810" s="3" t="str">
        <f>IF(Line[Asset Group]="","",VLOOKUP(Line[System],irrigation_system,2,FALSE))</f>
        <v/>
      </c>
      <c r="AE810" s="3" t="str">
        <f>IF(Line[Asset Group]="","",VLOOKUP(Line[Status],irrigation_status,2,FALSE))</f>
        <v/>
      </c>
      <c r="AF810" s="3" t="str">
        <f>IF(Line[Asset Group]="","",VLOOKUP(Line[Surface],subdom_master_gdb,2,FALSE))</f>
        <v/>
      </c>
      <c r="AG810" s="3" t="str">
        <f>IF(Line[Surface Layer Depth mm]="","",Line[Surface Layer Depth mm])</f>
        <v/>
      </c>
      <c r="AH810" s="3" t="str">
        <f>IF(Line[Av Width m]="","",Line[Av Width m])</f>
        <v/>
      </c>
      <c r="AI810" s="3" t="str">
        <f>IF(Line[Asset Group]="","",VLOOKUP(Line[Cycle],yes_no,2,FALSE))</f>
        <v/>
      </c>
      <c r="AJ810" s="3" t="str">
        <f>IF(Line[Asset Group]="","",VLOOKUP(Line[Species],hedge_species,2,FALSE))</f>
        <v/>
      </c>
    </row>
    <row r="811" spans="1:36" s="3" customFormat="1" x14ac:dyDescent="0.2">
      <c r="A811" s="3" t="str">
        <f>IF(Line[DWG File Name]="","",Line[DWG File Name])</f>
        <v/>
      </c>
      <c r="B811" s="3" t="str">
        <f>IF(Line[DWG Layer Name]="","",Line[DWG Layer Name])</f>
        <v/>
      </c>
      <c r="C811" s="3" t="str">
        <f>IF(Line[DWG Handle]="","",Line[DWG Handle])</f>
        <v/>
      </c>
      <c r="D811" s="58" t="str">
        <f>IF(Line[Approx Centroid X]="","",Line[Approx Centroid X])</f>
        <v/>
      </c>
      <c r="E811" s="58" t="str">
        <f>IF(Line[Approx Centroid Y]="","",Line[Approx Centroid Y])</f>
        <v/>
      </c>
      <c r="F811" s="3" t="str">
        <f>IF(Line[Replacement Asset]="","",Line[Replacement Asset])</f>
        <v/>
      </c>
      <c r="G811" s="3" t="str">
        <f>IF(Line[Asset ID]="","",UPPER(Line[Asset ID]))</f>
        <v/>
      </c>
      <c r="H811" s="3" t="str">
        <f>IF(Line[Asset Group]="","",VLOOKUP(Line[Asset Group],asset_grp_line,4,FALSE))</f>
        <v/>
      </c>
      <c r="I811" s="3" t="str">
        <f>IF(Line[Asset Group]="","",VLOOKUP(Line[Asset Group],asset_grp_line,2,FALSE))</f>
        <v/>
      </c>
      <c r="J811" s="3" t="str">
        <f>IF(Line[Asset Group]="","",VLOOKUP(Line[Asset Group],asset_grp_line,3,FALSE))</f>
        <v/>
      </c>
      <c r="K811" s="3" t="str">
        <f>IF(Line[Asset Group]="","",VLOOKUP(Line[Asset Type],type_master_list,2,FALSE))</f>
        <v/>
      </c>
      <c r="L811" s="3" t="str">
        <f>IF(Line[Asset Name]="","",PROPER(Line[Asset Name]))</f>
        <v/>
      </c>
      <c r="M811" s="11" t="str">
        <f>IF(Line[Install Date]="","",(Line[Install Date]))</f>
        <v/>
      </c>
      <c r="N811" s="3" t="str">
        <f>IF(Line[Note]="","",PROPER(Line[Note]))</f>
        <v/>
      </c>
      <c r="O811" s="3" t="str">
        <f>IF(Line[Resource Consent Number]="","",UPPER(Line[Resource Consent Number]))</f>
        <v/>
      </c>
      <c r="P811" s="53" t="str">
        <f>IF(Line[Asset Unit Cost]="","",Line[Asset Unit Cost])</f>
        <v/>
      </c>
      <c r="Q811" s="3" t="str">
        <f>IF(Line[Added By]="","",UPPER(Line[Added By]))</f>
        <v/>
      </c>
      <c r="R811" s="11" t="str">
        <f>IF(Line[Added Date]="","",(Line[Added Date]))</f>
        <v/>
      </c>
      <c r="S811" s="3" t="str">
        <f>IF(Line[Z COORD]="","",PROPER(Line[Z COORD]))</f>
        <v/>
      </c>
      <c r="T811" s="3" t="str">
        <f>IF(Line[Asset Description]="","",PROPER(Line[Asset Description]))</f>
        <v/>
      </c>
      <c r="U811" s="3" t="str">
        <f>IF(Line[Asset Group]="","",VLOOKUP(Line[Wall SubType],subdom_master_gdb,2,FALSE))</f>
        <v/>
      </c>
      <c r="V811" s="3" t="str">
        <f>IF(Line[Asset Group]="","",VLOOKUP(Line[Material],material_master,2,FALSE))</f>
        <v/>
      </c>
      <c r="W811" s="3" t="str">
        <f>IF(Line[Height m]="","",Line[Height m])</f>
        <v/>
      </c>
      <c r="X811" s="3" t="str">
        <f>IF(Line[Length m]="","",Line[Length m])</f>
        <v/>
      </c>
      <c r="Y811" s="3" t="str">
        <f>IF(Line[Width m]="","",Line[Width m])</f>
        <v/>
      </c>
      <c r="Z811" s="3" t="str">
        <f>IF(Line[Asset Group]="","",VLOOKUP(Line[Purpose],f_g_function,2,FALSE))</f>
        <v/>
      </c>
      <c r="AA811" s="3" t="str">
        <f>IF(Line[Asset Group]="","",VLOOKUP(Line[Post Material],material_master,2,FALSE))</f>
        <v/>
      </c>
      <c r="AB811" s="3" t="str">
        <f>IF(Line[Pipe Diameter mm]="","",Line[Pipe Diameter mm])</f>
        <v/>
      </c>
      <c r="AC811" s="3" t="str">
        <f>IF(Line[Asset Group]="","",VLOOKUP(Line[Pipe Material],irrigation_pipe_material,2,FALSE))</f>
        <v/>
      </c>
      <c r="AD811" s="3" t="str">
        <f>IF(Line[Asset Group]="","",VLOOKUP(Line[System],irrigation_system,2,FALSE))</f>
        <v/>
      </c>
      <c r="AE811" s="3" t="str">
        <f>IF(Line[Asset Group]="","",VLOOKUP(Line[Status],irrigation_status,2,FALSE))</f>
        <v/>
      </c>
      <c r="AF811" s="3" t="str">
        <f>IF(Line[Asset Group]="","",VLOOKUP(Line[Surface],subdom_master_gdb,2,FALSE))</f>
        <v/>
      </c>
      <c r="AG811" s="3" t="str">
        <f>IF(Line[Surface Layer Depth mm]="","",Line[Surface Layer Depth mm])</f>
        <v/>
      </c>
      <c r="AH811" s="3" t="str">
        <f>IF(Line[Av Width m]="","",Line[Av Width m])</f>
        <v/>
      </c>
      <c r="AI811" s="3" t="str">
        <f>IF(Line[Asset Group]="","",VLOOKUP(Line[Cycle],yes_no,2,FALSE))</f>
        <v/>
      </c>
      <c r="AJ811" s="3" t="str">
        <f>IF(Line[Asset Group]="","",VLOOKUP(Line[Species],hedge_species,2,FALSE))</f>
        <v/>
      </c>
    </row>
    <row r="812" spans="1:36" s="3" customFormat="1" x14ac:dyDescent="0.2">
      <c r="A812" s="3" t="str">
        <f>IF(Line[DWG File Name]="","",Line[DWG File Name])</f>
        <v/>
      </c>
      <c r="B812" s="3" t="str">
        <f>IF(Line[DWG Layer Name]="","",Line[DWG Layer Name])</f>
        <v/>
      </c>
      <c r="C812" s="3" t="str">
        <f>IF(Line[DWG Handle]="","",Line[DWG Handle])</f>
        <v/>
      </c>
      <c r="D812" s="58" t="str">
        <f>IF(Line[Approx Centroid X]="","",Line[Approx Centroid X])</f>
        <v/>
      </c>
      <c r="E812" s="58" t="str">
        <f>IF(Line[Approx Centroid Y]="","",Line[Approx Centroid Y])</f>
        <v/>
      </c>
      <c r="F812" s="3" t="str">
        <f>IF(Line[Replacement Asset]="","",Line[Replacement Asset])</f>
        <v/>
      </c>
      <c r="G812" s="3" t="str">
        <f>IF(Line[Asset ID]="","",UPPER(Line[Asset ID]))</f>
        <v/>
      </c>
      <c r="H812" s="3" t="str">
        <f>IF(Line[Asset Group]="","",VLOOKUP(Line[Asset Group],asset_grp_line,4,FALSE))</f>
        <v/>
      </c>
      <c r="I812" s="3" t="str">
        <f>IF(Line[Asset Group]="","",VLOOKUP(Line[Asset Group],asset_grp_line,2,FALSE))</f>
        <v/>
      </c>
      <c r="J812" s="3" t="str">
        <f>IF(Line[Asset Group]="","",VLOOKUP(Line[Asset Group],asset_grp_line,3,FALSE))</f>
        <v/>
      </c>
      <c r="K812" s="3" t="str">
        <f>IF(Line[Asset Group]="","",VLOOKUP(Line[Asset Type],type_master_list,2,FALSE))</f>
        <v/>
      </c>
      <c r="L812" s="3" t="str">
        <f>IF(Line[Asset Name]="","",PROPER(Line[Asset Name]))</f>
        <v/>
      </c>
      <c r="M812" s="11" t="str">
        <f>IF(Line[Install Date]="","",(Line[Install Date]))</f>
        <v/>
      </c>
      <c r="N812" s="3" t="str">
        <f>IF(Line[Note]="","",PROPER(Line[Note]))</f>
        <v/>
      </c>
      <c r="O812" s="3" t="str">
        <f>IF(Line[Resource Consent Number]="","",UPPER(Line[Resource Consent Number]))</f>
        <v/>
      </c>
      <c r="P812" s="53" t="str">
        <f>IF(Line[Asset Unit Cost]="","",Line[Asset Unit Cost])</f>
        <v/>
      </c>
      <c r="Q812" s="3" t="str">
        <f>IF(Line[Added By]="","",UPPER(Line[Added By]))</f>
        <v/>
      </c>
      <c r="R812" s="11" t="str">
        <f>IF(Line[Added Date]="","",(Line[Added Date]))</f>
        <v/>
      </c>
      <c r="S812" s="3" t="str">
        <f>IF(Line[Z COORD]="","",PROPER(Line[Z COORD]))</f>
        <v/>
      </c>
      <c r="T812" s="3" t="str">
        <f>IF(Line[Asset Description]="","",PROPER(Line[Asset Description]))</f>
        <v/>
      </c>
      <c r="U812" s="3" t="str">
        <f>IF(Line[Asset Group]="","",VLOOKUP(Line[Wall SubType],subdom_master_gdb,2,FALSE))</f>
        <v/>
      </c>
      <c r="V812" s="3" t="str">
        <f>IF(Line[Asset Group]="","",VLOOKUP(Line[Material],material_master,2,FALSE))</f>
        <v/>
      </c>
      <c r="W812" s="3" t="str">
        <f>IF(Line[Height m]="","",Line[Height m])</f>
        <v/>
      </c>
      <c r="X812" s="3" t="str">
        <f>IF(Line[Length m]="","",Line[Length m])</f>
        <v/>
      </c>
      <c r="Y812" s="3" t="str">
        <f>IF(Line[Width m]="","",Line[Width m])</f>
        <v/>
      </c>
      <c r="Z812" s="3" t="str">
        <f>IF(Line[Asset Group]="","",VLOOKUP(Line[Purpose],f_g_function,2,FALSE))</f>
        <v/>
      </c>
      <c r="AA812" s="3" t="str">
        <f>IF(Line[Asset Group]="","",VLOOKUP(Line[Post Material],material_master,2,FALSE))</f>
        <v/>
      </c>
      <c r="AB812" s="3" t="str">
        <f>IF(Line[Pipe Diameter mm]="","",Line[Pipe Diameter mm])</f>
        <v/>
      </c>
      <c r="AC812" s="3" t="str">
        <f>IF(Line[Asset Group]="","",VLOOKUP(Line[Pipe Material],irrigation_pipe_material,2,FALSE))</f>
        <v/>
      </c>
      <c r="AD812" s="3" t="str">
        <f>IF(Line[Asset Group]="","",VLOOKUP(Line[System],irrigation_system,2,FALSE))</f>
        <v/>
      </c>
      <c r="AE812" s="3" t="str">
        <f>IF(Line[Asset Group]="","",VLOOKUP(Line[Status],irrigation_status,2,FALSE))</f>
        <v/>
      </c>
      <c r="AF812" s="3" t="str">
        <f>IF(Line[Asset Group]="","",VLOOKUP(Line[Surface],subdom_master_gdb,2,FALSE))</f>
        <v/>
      </c>
      <c r="AG812" s="3" t="str">
        <f>IF(Line[Surface Layer Depth mm]="","",Line[Surface Layer Depth mm])</f>
        <v/>
      </c>
      <c r="AH812" s="3" t="str">
        <f>IF(Line[Av Width m]="","",Line[Av Width m])</f>
        <v/>
      </c>
      <c r="AI812" s="3" t="str">
        <f>IF(Line[Asset Group]="","",VLOOKUP(Line[Cycle],yes_no,2,FALSE))</f>
        <v/>
      </c>
      <c r="AJ812" s="3" t="str">
        <f>IF(Line[Asset Group]="","",VLOOKUP(Line[Species],hedge_species,2,FALSE))</f>
        <v/>
      </c>
    </row>
    <row r="813" spans="1:36" s="3" customFormat="1" x14ac:dyDescent="0.2">
      <c r="A813" s="3" t="str">
        <f>IF(Line[DWG File Name]="","",Line[DWG File Name])</f>
        <v/>
      </c>
      <c r="B813" s="3" t="str">
        <f>IF(Line[DWG Layer Name]="","",Line[DWG Layer Name])</f>
        <v/>
      </c>
      <c r="C813" s="3" t="str">
        <f>IF(Line[DWG Handle]="","",Line[DWG Handle])</f>
        <v/>
      </c>
      <c r="D813" s="58" t="str">
        <f>IF(Line[Approx Centroid X]="","",Line[Approx Centroid X])</f>
        <v/>
      </c>
      <c r="E813" s="58" t="str">
        <f>IF(Line[Approx Centroid Y]="","",Line[Approx Centroid Y])</f>
        <v/>
      </c>
      <c r="F813" s="3" t="str">
        <f>IF(Line[Replacement Asset]="","",Line[Replacement Asset])</f>
        <v/>
      </c>
      <c r="G813" s="3" t="str">
        <f>IF(Line[Asset ID]="","",UPPER(Line[Asset ID]))</f>
        <v/>
      </c>
      <c r="H813" s="3" t="str">
        <f>IF(Line[Asset Group]="","",VLOOKUP(Line[Asset Group],asset_grp_line,4,FALSE))</f>
        <v/>
      </c>
      <c r="I813" s="3" t="str">
        <f>IF(Line[Asset Group]="","",VLOOKUP(Line[Asset Group],asset_grp_line,2,FALSE))</f>
        <v/>
      </c>
      <c r="J813" s="3" t="str">
        <f>IF(Line[Asset Group]="","",VLOOKUP(Line[Asset Group],asset_grp_line,3,FALSE))</f>
        <v/>
      </c>
      <c r="K813" s="3" t="str">
        <f>IF(Line[Asset Group]="","",VLOOKUP(Line[Asset Type],type_master_list,2,FALSE))</f>
        <v/>
      </c>
      <c r="L813" s="3" t="str">
        <f>IF(Line[Asset Name]="","",PROPER(Line[Asset Name]))</f>
        <v/>
      </c>
      <c r="M813" s="11" t="str">
        <f>IF(Line[Install Date]="","",(Line[Install Date]))</f>
        <v/>
      </c>
      <c r="N813" s="3" t="str">
        <f>IF(Line[Note]="","",PROPER(Line[Note]))</f>
        <v/>
      </c>
      <c r="O813" s="3" t="str">
        <f>IF(Line[Resource Consent Number]="","",UPPER(Line[Resource Consent Number]))</f>
        <v/>
      </c>
      <c r="P813" s="53" t="str">
        <f>IF(Line[Asset Unit Cost]="","",Line[Asset Unit Cost])</f>
        <v/>
      </c>
      <c r="Q813" s="3" t="str">
        <f>IF(Line[Added By]="","",UPPER(Line[Added By]))</f>
        <v/>
      </c>
      <c r="R813" s="11" t="str">
        <f>IF(Line[Added Date]="","",(Line[Added Date]))</f>
        <v/>
      </c>
      <c r="S813" s="3" t="str">
        <f>IF(Line[Z COORD]="","",PROPER(Line[Z COORD]))</f>
        <v/>
      </c>
      <c r="T813" s="3" t="str">
        <f>IF(Line[Asset Description]="","",PROPER(Line[Asset Description]))</f>
        <v/>
      </c>
      <c r="U813" s="3" t="str">
        <f>IF(Line[Asset Group]="","",VLOOKUP(Line[Wall SubType],subdom_master_gdb,2,FALSE))</f>
        <v/>
      </c>
      <c r="V813" s="3" t="str">
        <f>IF(Line[Asset Group]="","",VLOOKUP(Line[Material],material_master,2,FALSE))</f>
        <v/>
      </c>
      <c r="W813" s="3" t="str">
        <f>IF(Line[Height m]="","",Line[Height m])</f>
        <v/>
      </c>
      <c r="X813" s="3" t="str">
        <f>IF(Line[Length m]="","",Line[Length m])</f>
        <v/>
      </c>
      <c r="Y813" s="3" t="str">
        <f>IF(Line[Width m]="","",Line[Width m])</f>
        <v/>
      </c>
      <c r="Z813" s="3" t="str">
        <f>IF(Line[Asset Group]="","",VLOOKUP(Line[Purpose],f_g_function,2,FALSE))</f>
        <v/>
      </c>
      <c r="AA813" s="3" t="str">
        <f>IF(Line[Asset Group]="","",VLOOKUP(Line[Post Material],material_master,2,FALSE))</f>
        <v/>
      </c>
      <c r="AB813" s="3" t="str">
        <f>IF(Line[Pipe Diameter mm]="","",Line[Pipe Diameter mm])</f>
        <v/>
      </c>
      <c r="AC813" s="3" t="str">
        <f>IF(Line[Asset Group]="","",VLOOKUP(Line[Pipe Material],irrigation_pipe_material,2,FALSE))</f>
        <v/>
      </c>
      <c r="AD813" s="3" t="str">
        <f>IF(Line[Asset Group]="","",VLOOKUP(Line[System],irrigation_system,2,FALSE))</f>
        <v/>
      </c>
      <c r="AE813" s="3" t="str">
        <f>IF(Line[Asset Group]="","",VLOOKUP(Line[Status],irrigation_status,2,FALSE))</f>
        <v/>
      </c>
      <c r="AF813" s="3" t="str">
        <f>IF(Line[Asset Group]="","",VLOOKUP(Line[Surface],subdom_master_gdb,2,FALSE))</f>
        <v/>
      </c>
      <c r="AG813" s="3" t="str">
        <f>IF(Line[Surface Layer Depth mm]="","",Line[Surface Layer Depth mm])</f>
        <v/>
      </c>
      <c r="AH813" s="3" t="str">
        <f>IF(Line[Av Width m]="","",Line[Av Width m])</f>
        <v/>
      </c>
      <c r="AI813" s="3" t="str">
        <f>IF(Line[Asset Group]="","",VLOOKUP(Line[Cycle],yes_no,2,FALSE))</f>
        <v/>
      </c>
      <c r="AJ813" s="3" t="str">
        <f>IF(Line[Asset Group]="","",VLOOKUP(Line[Species],hedge_species,2,FALSE))</f>
        <v/>
      </c>
    </row>
    <row r="814" spans="1:36" s="3" customFormat="1" x14ac:dyDescent="0.2">
      <c r="A814" s="3" t="str">
        <f>IF(Line[DWG File Name]="","",Line[DWG File Name])</f>
        <v/>
      </c>
      <c r="B814" s="3" t="str">
        <f>IF(Line[DWG Layer Name]="","",Line[DWG Layer Name])</f>
        <v/>
      </c>
      <c r="C814" s="3" t="str">
        <f>IF(Line[DWG Handle]="","",Line[DWG Handle])</f>
        <v/>
      </c>
      <c r="D814" s="58" t="str">
        <f>IF(Line[Approx Centroid X]="","",Line[Approx Centroid X])</f>
        <v/>
      </c>
      <c r="E814" s="58" t="str">
        <f>IF(Line[Approx Centroid Y]="","",Line[Approx Centroid Y])</f>
        <v/>
      </c>
      <c r="F814" s="3" t="str">
        <f>IF(Line[Replacement Asset]="","",Line[Replacement Asset])</f>
        <v/>
      </c>
      <c r="G814" s="3" t="str">
        <f>IF(Line[Asset ID]="","",UPPER(Line[Asset ID]))</f>
        <v/>
      </c>
      <c r="H814" s="3" t="str">
        <f>IF(Line[Asset Group]="","",VLOOKUP(Line[Asset Group],asset_grp_line,4,FALSE))</f>
        <v/>
      </c>
      <c r="I814" s="3" t="str">
        <f>IF(Line[Asset Group]="","",VLOOKUP(Line[Asset Group],asset_grp_line,2,FALSE))</f>
        <v/>
      </c>
      <c r="J814" s="3" t="str">
        <f>IF(Line[Asset Group]="","",VLOOKUP(Line[Asset Group],asset_grp_line,3,FALSE))</f>
        <v/>
      </c>
      <c r="K814" s="3" t="str">
        <f>IF(Line[Asset Group]="","",VLOOKUP(Line[Asset Type],type_master_list,2,FALSE))</f>
        <v/>
      </c>
      <c r="L814" s="3" t="str">
        <f>IF(Line[Asset Name]="","",PROPER(Line[Asset Name]))</f>
        <v/>
      </c>
      <c r="M814" s="11" t="str">
        <f>IF(Line[Install Date]="","",(Line[Install Date]))</f>
        <v/>
      </c>
      <c r="N814" s="3" t="str">
        <f>IF(Line[Note]="","",PROPER(Line[Note]))</f>
        <v/>
      </c>
      <c r="O814" s="3" t="str">
        <f>IF(Line[Resource Consent Number]="","",UPPER(Line[Resource Consent Number]))</f>
        <v/>
      </c>
      <c r="P814" s="53" t="str">
        <f>IF(Line[Asset Unit Cost]="","",Line[Asset Unit Cost])</f>
        <v/>
      </c>
      <c r="Q814" s="3" t="str">
        <f>IF(Line[Added By]="","",UPPER(Line[Added By]))</f>
        <v/>
      </c>
      <c r="R814" s="11" t="str">
        <f>IF(Line[Added Date]="","",(Line[Added Date]))</f>
        <v/>
      </c>
      <c r="S814" s="3" t="str">
        <f>IF(Line[Z COORD]="","",PROPER(Line[Z COORD]))</f>
        <v/>
      </c>
      <c r="T814" s="3" t="str">
        <f>IF(Line[Asset Description]="","",PROPER(Line[Asset Description]))</f>
        <v/>
      </c>
      <c r="U814" s="3" t="str">
        <f>IF(Line[Asset Group]="","",VLOOKUP(Line[Wall SubType],subdom_master_gdb,2,FALSE))</f>
        <v/>
      </c>
      <c r="V814" s="3" t="str">
        <f>IF(Line[Asset Group]="","",VLOOKUP(Line[Material],material_master,2,FALSE))</f>
        <v/>
      </c>
      <c r="W814" s="3" t="str">
        <f>IF(Line[Height m]="","",Line[Height m])</f>
        <v/>
      </c>
      <c r="X814" s="3" t="str">
        <f>IF(Line[Length m]="","",Line[Length m])</f>
        <v/>
      </c>
      <c r="Y814" s="3" t="str">
        <f>IF(Line[Width m]="","",Line[Width m])</f>
        <v/>
      </c>
      <c r="Z814" s="3" t="str">
        <f>IF(Line[Asset Group]="","",VLOOKUP(Line[Purpose],f_g_function,2,FALSE))</f>
        <v/>
      </c>
      <c r="AA814" s="3" t="str">
        <f>IF(Line[Asset Group]="","",VLOOKUP(Line[Post Material],material_master,2,FALSE))</f>
        <v/>
      </c>
      <c r="AB814" s="3" t="str">
        <f>IF(Line[Pipe Diameter mm]="","",Line[Pipe Diameter mm])</f>
        <v/>
      </c>
      <c r="AC814" s="3" t="str">
        <f>IF(Line[Asset Group]="","",VLOOKUP(Line[Pipe Material],irrigation_pipe_material,2,FALSE))</f>
        <v/>
      </c>
      <c r="AD814" s="3" t="str">
        <f>IF(Line[Asset Group]="","",VLOOKUP(Line[System],irrigation_system,2,FALSE))</f>
        <v/>
      </c>
      <c r="AE814" s="3" t="str">
        <f>IF(Line[Asset Group]="","",VLOOKUP(Line[Status],irrigation_status,2,FALSE))</f>
        <v/>
      </c>
      <c r="AF814" s="3" t="str">
        <f>IF(Line[Asset Group]="","",VLOOKUP(Line[Surface],subdom_master_gdb,2,FALSE))</f>
        <v/>
      </c>
      <c r="AG814" s="3" t="str">
        <f>IF(Line[Surface Layer Depth mm]="","",Line[Surface Layer Depth mm])</f>
        <v/>
      </c>
      <c r="AH814" s="3" t="str">
        <f>IF(Line[Av Width m]="","",Line[Av Width m])</f>
        <v/>
      </c>
      <c r="AI814" s="3" t="str">
        <f>IF(Line[Asset Group]="","",VLOOKUP(Line[Cycle],yes_no,2,FALSE))</f>
        <v/>
      </c>
      <c r="AJ814" s="3" t="str">
        <f>IF(Line[Asset Group]="","",VLOOKUP(Line[Species],hedge_species,2,FALSE))</f>
        <v/>
      </c>
    </row>
    <row r="815" spans="1:36" s="3" customFormat="1" x14ac:dyDescent="0.2">
      <c r="A815" s="3" t="str">
        <f>IF(Line[DWG File Name]="","",Line[DWG File Name])</f>
        <v/>
      </c>
      <c r="B815" s="3" t="str">
        <f>IF(Line[DWG Layer Name]="","",Line[DWG Layer Name])</f>
        <v/>
      </c>
      <c r="C815" s="3" t="str">
        <f>IF(Line[DWG Handle]="","",Line[DWG Handle])</f>
        <v/>
      </c>
      <c r="D815" s="58" t="str">
        <f>IF(Line[Approx Centroid X]="","",Line[Approx Centroid X])</f>
        <v/>
      </c>
      <c r="E815" s="58" t="str">
        <f>IF(Line[Approx Centroid Y]="","",Line[Approx Centroid Y])</f>
        <v/>
      </c>
      <c r="F815" s="3" t="str">
        <f>IF(Line[Replacement Asset]="","",Line[Replacement Asset])</f>
        <v/>
      </c>
      <c r="G815" s="3" t="str">
        <f>IF(Line[Asset ID]="","",UPPER(Line[Asset ID]))</f>
        <v/>
      </c>
      <c r="H815" s="3" t="str">
        <f>IF(Line[Asset Group]="","",VLOOKUP(Line[Asset Group],asset_grp_line,4,FALSE))</f>
        <v/>
      </c>
      <c r="I815" s="3" t="str">
        <f>IF(Line[Asset Group]="","",VLOOKUP(Line[Asset Group],asset_grp_line,2,FALSE))</f>
        <v/>
      </c>
      <c r="J815" s="3" t="str">
        <f>IF(Line[Asset Group]="","",VLOOKUP(Line[Asset Group],asset_grp_line,3,FALSE))</f>
        <v/>
      </c>
      <c r="K815" s="3" t="str">
        <f>IF(Line[Asset Group]="","",VLOOKUP(Line[Asset Type],type_master_list,2,FALSE))</f>
        <v/>
      </c>
      <c r="L815" s="3" t="str">
        <f>IF(Line[Asset Name]="","",PROPER(Line[Asset Name]))</f>
        <v/>
      </c>
      <c r="M815" s="11" t="str">
        <f>IF(Line[Install Date]="","",(Line[Install Date]))</f>
        <v/>
      </c>
      <c r="N815" s="3" t="str">
        <f>IF(Line[Note]="","",PROPER(Line[Note]))</f>
        <v/>
      </c>
      <c r="O815" s="3" t="str">
        <f>IF(Line[Resource Consent Number]="","",UPPER(Line[Resource Consent Number]))</f>
        <v/>
      </c>
      <c r="P815" s="53" t="str">
        <f>IF(Line[Asset Unit Cost]="","",Line[Asset Unit Cost])</f>
        <v/>
      </c>
      <c r="Q815" s="3" t="str">
        <f>IF(Line[Added By]="","",UPPER(Line[Added By]))</f>
        <v/>
      </c>
      <c r="R815" s="11" t="str">
        <f>IF(Line[Added Date]="","",(Line[Added Date]))</f>
        <v/>
      </c>
      <c r="S815" s="3" t="str">
        <f>IF(Line[Z COORD]="","",PROPER(Line[Z COORD]))</f>
        <v/>
      </c>
      <c r="T815" s="3" t="str">
        <f>IF(Line[Asset Description]="","",PROPER(Line[Asset Description]))</f>
        <v/>
      </c>
      <c r="U815" s="3" t="str">
        <f>IF(Line[Asset Group]="","",VLOOKUP(Line[Wall SubType],subdom_master_gdb,2,FALSE))</f>
        <v/>
      </c>
      <c r="V815" s="3" t="str">
        <f>IF(Line[Asset Group]="","",VLOOKUP(Line[Material],material_master,2,FALSE))</f>
        <v/>
      </c>
      <c r="W815" s="3" t="str">
        <f>IF(Line[Height m]="","",Line[Height m])</f>
        <v/>
      </c>
      <c r="X815" s="3" t="str">
        <f>IF(Line[Length m]="","",Line[Length m])</f>
        <v/>
      </c>
      <c r="Y815" s="3" t="str">
        <f>IF(Line[Width m]="","",Line[Width m])</f>
        <v/>
      </c>
      <c r="Z815" s="3" t="str">
        <f>IF(Line[Asset Group]="","",VLOOKUP(Line[Purpose],f_g_function,2,FALSE))</f>
        <v/>
      </c>
      <c r="AA815" s="3" t="str">
        <f>IF(Line[Asset Group]="","",VLOOKUP(Line[Post Material],material_master,2,FALSE))</f>
        <v/>
      </c>
      <c r="AB815" s="3" t="str">
        <f>IF(Line[Pipe Diameter mm]="","",Line[Pipe Diameter mm])</f>
        <v/>
      </c>
      <c r="AC815" s="3" t="str">
        <f>IF(Line[Asset Group]="","",VLOOKUP(Line[Pipe Material],irrigation_pipe_material,2,FALSE))</f>
        <v/>
      </c>
      <c r="AD815" s="3" t="str">
        <f>IF(Line[Asset Group]="","",VLOOKUP(Line[System],irrigation_system,2,FALSE))</f>
        <v/>
      </c>
      <c r="AE815" s="3" t="str">
        <f>IF(Line[Asset Group]="","",VLOOKUP(Line[Status],irrigation_status,2,FALSE))</f>
        <v/>
      </c>
      <c r="AF815" s="3" t="str">
        <f>IF(Line[Asset Group]="","",VLOOKUP(Line[Surface],subdom_master_gdb,2,FALSE))</f>
        <v/>
      </c>
      <c r="AG815" s="3" t="str">
        <f>IF(Line[Surface Layer Depth mm]="","",Line[Surface Layer Depth mm])</f>
        <v/>
      </c>
      <c r="AH815" s="3" t="str">
        <f>IF(Line[Av Width m]="","",Line[Av Width m])</f>
        <v/>
      </c>
      <c r="AI815" s="3" t="str">
        <f>IF(Line[Asset Group]="","",VLOOKUP(Line[Cycle],yes_no,2,FALSE))</f>
        <v/>
      </c>
      <c r="AJ815" s="3" t="str">
        <f>IF(Line[Asset Group]="","",VLOOKUP(Line[Species],hedge_species,2,FALSE))</f>
        <v/>
      </c>
    </row>
    <row r="816" spans="1:36" s="3" customFormat="1" x14ac:dyDescent="0.2">
      <c r="A816" s="3" t="str">
        <f>IF(Line[DWG File Name]="","",Line[DWG File Name])</f>
        <v/>
      </c>
      <c r="B816" s="3" t="str">
        <f>IF(Line[DWG Layer Name]="","",Line[DWG Layer Name])</f>
        <v/>
      </c>
      <c r="C816" s="3" t="str">
        <f>IF(Line[DWG Handle]="","",Line[DWG Handle])</f>
        <v/>
      </c>
      <c r="D816" s="58" t="str">
        <f>IF(Line[Approx Centroid X]="","",Line[Approx Centroid X])</f>
        <v/>
      </c>
      <c r="E816" s="58" t="str">
        <f>IF(Line[Approx Centroid Y]="","",Line[Approx Centroid Y])</f>
        <v/>
      </c>
      <c r="F816" s="3" t="str">
        <f>IF(Line[Replacement Asset]="","",Line[Replacement Asset])</f>
        <v/>
      </c>
      <c r="G816" s="3" t="str">
        <f>IF(Line[Asset ID]="","",UPPER(Line[Asset ID]))</f>
        <v/>
      </c>
      <c r="H816" s="3" t="str">
        <f>IF(Line[Asset Group]="","",VLOOKUP(Line[Asset Group],asset_grp_line,4,FALSE))</f>
        <v/>
      </c>
      <c r="I816" s="3" t="str">
        <f>IF(Line[Asset Group]="","",VLOOKUP(Line[Asset Group],asset_grp_line,2,FALSE))</f>
        <v/>
      </c>
      <c r="J816" s="3" t="str">
        <f>IF(Line[Asset Group]="","",VLOOKUP(Line[Asset Group],asset_grp_line,3,FALSE))</f>
        <v/>
      </c>
      <c r="K816" s="3" t="str">
        <f>IF(Line[Asset Group]="","",VLOOKUP(Line[Asset Type],type_master_list,2,FALSE))</f>
        <v/>
      </c>
      <c r="L816" s="3" t="str">
        <f>IF(Line[Asset Name]="","",PROPER(Line[Asset Name]))</f>
        <v/>
      </c>
      <c r="M816" s="11" t="str">
        <f>IF(Line[Install Date]="","",(Line[Install Date]))</f>
        <v/>
      </c>
      <c r="N816" s="3" t="str">
        <f>IF(Line[Note]="","",PROPER(Line[Note]))</f>
        <v/>
      </c>
      <c r="O816" s="3" t="str">
        <f>IF(Line[Resource Consent Number]="","",UPPER(Line[Resource Consent Number]))</f>
        <v/>
      </c>
      <c r="P816" s="53" t="str">
        <f>IF(Line[Asset Unit Cost]="","",Line[Asset Unit Cost])</f>
        <v/>
      </c>
      <c r="Q816" s="3" t="str">
        <f>IF(Line[Added By]="","",UPPER(Line[Added By]))</f>
        <v/>
      </c>
      <c r="R816" s="11" t="str">
        <f>IF(Line[Added Date]="","",(Line[Added Date]))</f>
        <v/>
      </c>
      <c r="S816" s="3" t="str">
        <f>IF(Line[Z COORD]="","",PROPER(Line[Z COORD]))</f>
        <v/>
      </c>
      <c r="T816" s="3" t="str">
        <f>IF(Line[Asset Description]="","",PROPER(Line[Asset Description]))</f>
        <v/>
      </c>
      <c r="U816" s="3" t="str">
        <f>IF(Line[Asset Group]="","",VLOOKUP(Line[Wall SubType],subdom_master_gdb,2,FALSE))</f>
        <v/>
      </c>
      <c r="V816" s="3" t="str">
        <f>IF(Line[Asset Group]="","",VLOOKUP(Line[Material],material_master,2,FALSE))</f>
        <v/>
      </c>
      <c r="W816" s="3" t="str">
        <f>IF(Line[Height m]="","",Line[Height m])</f>
        <v/>
      </c>
      <c r="X816" s="3" t="str">
        <f>IF(Line[Length m]="","",Line[Length m])</f>
        <v/>
      </c>
      <c r="Y816" s="3" t="str">
        <f>IF(Line[Width m]="","",Line[Width m])</f>
        <v/>
      </c>
      <c r="Z816" s="3" t="str">
        <f>IF(Line[Asset Group]="","",VLOOKUP(Line[Purpose],f_g_function,2,FALSE))</f>
        <v/>
      </c>
      <c r="AA816" s="3" t="str">
        <f>IF(Line[Asset Group]="","",VLOOKUP(Line[Post Material],material_master,2,FALSE))</f>
        <v/>
      </c>
      <c r="AB816" s="3" t="str">
        <f>IF(Line[Pipe Diameter mm]="","",Line[Pipe Diameter mm])</f>
        <v/>
      </c>
      <c r="AC816" s="3" t="str">
        <f>IF(Line[Asset Group]="","",VLOOKUP(Line[Pipe Material],irrigation_pipe_material,2,FALSE))</f>
        <v/>
      </c>
      <c r="AD816" s="3" t="str">
        <f>IF(Line[Asset Group]="","",VLOOKUP(Line[System],irrigation_system,2,FALSE))</f>
        <v/>
      </c>
      <c r="AE816" s="3" t="str">
        <f>IF(Line[Asset Group]="","",VLOOKUP(Line[Status],irrigation_status,2,FALSE))</f>
        <v/>
      </c>
      <c r="AF816" s="3" t="str">
        <f>IF(Line[Asset Group]="","",VLOOKUP(Line[Surface],subdom_master_gdb,2,FALSE))</f>
        <v/>
      </c>
      <c r="AG816" s="3" t="str">
        <f>IF(Line[Surface Layer Depth mm]="","",Line[Surface Layer Depth mm])</f>
        <v/>
      </c>
      <c r="AH816" s="3" t="str">
        <f>IF(Line[Av Width m]="","",Line[Av Width m])</f>
        <v/>
      </c>
      <c r="AI816" s="3" t="str">
        <f>IF(Line[Asset Group]="","",VLOOKUP(Line[Cycle],yes_no,2,FALSE))</f>
        <v/>
      </c>
      <c r="AJ816" s="3" t="str">
        <f>IF(Line[Asset Group]="","",VLOOKUP(Line[Species],hedge_species,2,FALSE))</f>
        <v/>
      </c>
    </row>
    <row r="817" spans="1:36" s="3" customFormat="1" x14ac:dyDescent="0.2">
      <c r="A817" s="3" t="str">
        <f>IF(Line[DWG File Name]="","",Line[DWG File Name])</f>
        <v/>
      </c>
      <c r="B817" s="3" t="str">
        <f>IF(Line[DWG Layer Name]="","",Line[DWG Layer Name])</f>
        <v/>
      </c>
      <c r="C817" s="3" t="str">
        <f>IF(Line[DWG Handle]="","",Line[DWG Handle])</f>
        <v/>
      </c>
      <c r="D817" s="58" t="str">
        <f>IF(Line[Approx Centroid X]="","",Line[Approx Centroid X])</f>
        <v/>
      </c>
      <c r="E817" s="58" t="str">
        <f>IF(Line[Approx Centroid Y]="","",Line[Approx Centroid Y])</f>
        <v/>
      </c>
      <c r="F817" s="3" t="str">
        <f>IF(Line[Replacement Asset]="","",Line[Replacement Asset])</f>
        <v/>
      </c>
      <c r="G817" s="3" t="str">
        <f>IF(Line[Asset ID]="","",UPPER(Line[Asset ID]))</f>
        <v/>
      </c>
      <c r="H817" s="3" t="str">
        <f>IF(Line[Asset Group]="","",VLOOKUP(Line[Asset Group],asset_grp_line,4,FALSE))</f>
        <v/>
      </c>
      <c r="I817" s="3" t="str">
        <f>IF(Line[Asset Group]="","",VLOOKUP(Line[Asset Group],asset_grp_line,2,FALSE))</f>
        <v/>
      </c>
      <c r="J817" s="3" t="str">
        <f>IF(Line[Asset Group]="","",VLOOKUP(Line[Asset Group],asset_grp_line,3,FALSE))</f>
        <v/>
      </c>
      <c r="K817" s="3" t="str">
        <f>IF(Line[Asset Group]="","",VLOOKUP(Line[Asset Type],type_master_list,2,FALSE))</f>
        <v/>
      </c>
      <c r="L817" s="3" t="str">
        <f>IF(Line[Asset Name]="","",PROPER(Line[Asset Name]))</f>
        <v/>
      </c>
      <c r="M817" s="11" t="str">
        <f>IF(Line[Install Date]="","",(Line[Install Date]))</f>
        <v/>
      </c>
      <c r="N817" s="3" t="str">
        <f>IF(Line[Note]="","",PROPER(Line[Note]))</f>
        <v/>
      </c>
      <c r="O817" s="3" t="str">
        <f>IF(Line[Resource Consent Number]="","",UPPER(Line[Resource Consent Number]))</f>
        <v/>
      </c>
      <c r="P817" s="53" t="str">
        <f>IF(Line[Asset Unit Cost]="","",Line[Asset Unit Cost])</f>
        <v/>
      </c>
      <c r="Q817" s="3" t="str">
        <f>IF(Line[Added By]="","",UPPER(Line[Added By]))</f>
        <v/>
      </c>
      <c r="R817" s="11" t="str">
        <f>IF(Line[Added Date]="","",(Line[Added Date]))</f>
        <v/>
      </c>
      <c r="S817" s="3" t="str">
        <f>IF(Line[Z COORD]="","",PROPER(Line[Z COORD]))</f>
        <v/>
      </c>
      <c r="T817" s="3" t="str">
        <f>IF(Line[Asset Description]="","",PROPER(Line[Asset Description]))</f>
        <v/>
      </c>
      <c r="U817" s="3" t="str">
        <f>IF(Line[Asset Group]="","",VLOOKUP(Line[Wall SubType],subdom_master_gdb,2,FALSE))</f>
        <v/>
      </c>
      <c r="V817" s="3" t="str">
        <f>IF(Line[Asset Group]="","",VLOOKUP(Line[Material],material_master,2,FALSE))</f>
        <v/>
      </c>
      <c r="W817" s="3" t="str">
        <f>IF(Line[Height m]="","",Line[Height m])</f>
        <v/>
      </c>
      <c r="X817" s="3" t="str">
        <f>IF(Line[Length m]="","",Line[Length m])</f>
        <v/>
      </c>
      <c r="Y817" s="3" t="str">
        <f>IF(Line[Width m]="","",Line[Width m])</f>
        <v/>
      </c>
      <c r="Z817" s="3" t="str">
        <f>IF(Line[Asset Group]="","",VLOOKUP(Line[Purpose],f_g_function,2,FALSE))</f>
        <v/>
      </c>
      <c r="AA817" s="3" t="str">
        <f>IF(Line[Asset Group]="","",VLOOKUP(Line[Post Material],material_master,2,FALSE))</f>
        <v/>
      </c>
      <c r="AB817" s="3" t="str">
        <f>IF(Line[Pipe Diameter mm]="","",Line[Pipe Diameter mm])</f>
        <v/>
      </c>
      <c r="AC817" s="3" t="str">
        <f>IF(Line[Asset Group]="","",VLOOKUP(Line[Pipe Material],irrigation_pipe_material,2,FALSE))</f>
        <v/>
      </c>
      <c r="AD817" s="3" t="str">
        <f>IF(Line[Asset Group]="","",VLOOKUP(Line[System],irrigation_system,2,FALSE))</f>
        <v/>
      </c>
      <c r="AE817" s="3" t="str">
        <f>IF(Line[Asset Group]="","",VLOOKUP(Line[Status],irrigation_status,2,FALSE))</f>
        <v/>
      </c>
      <c r="AF817" s="3" t="str">
        <f>IF(Line[Asset Group]="","",VLOOKUP(Line[Surface],subdom_master_gdb,2,FALSE))</f>
        <v/>
      </c>
      <c r="AG817" s="3" t="str">
        <f>IF(Line[Surface Layer Depth mm]="","",Line[Surface Layer Depth mm])</f>
        <v/>
      </c>
      <c r="AH817" s="3" t="str">
        <f>IF(Line[Av Width m]="","",Line[Av Width m])</f>
        <v/>
      </c>
      <c r="AI817" s="3" t="str">
        <f>IF(Line[Asset Group]="","",VLOOKUP(Line[Cycle],yes_no,2,FALSE))</f>
        <v/>
      </c>
      <c r="AJ817" s="3" t="str">
        <f>IF(Line[Asset Group]="","",VLOOKUP(Line[Species],hedge_species,2,FALSE))</f>
        <v/>
      </c>
    </row>
    <row r="818" spans="1:36" s="3" customFormat="1" x14ac:dyDescent="0.2">
      <c r="A818" s="3" t="str">
        <f>IF(Line[DWG File Name]="","",Line[DWG File Name])</f>
        <v/>
      </c>
      <c r="B818" s="3" t="str">
        <f>IF(Line[DWG Layer Name]="","",Line[DWG Layer Name])</f>
        <v/>
      </c>
      <c r="C818" s="3" t="str">
        <f>IF(Line[DWG Handle]="","",Line[DWG Handle])</f>
        <v/>
      </c>
      <c r="D818" s="58" t="str">
        <f>IF(Line[Approx Centroid X]="","",Line[Approx Centroid X])</f>
        <v/>
      </c>
      <c r="E818" s="58" t="str">
        <f>IF(Line[Approx Centroid Y]="","",Line[Approx Centroid Y])</f>
        <v/>
      </c>
      <c r="F818" s="3" t="str">
        <f>IF(Line[Replacement Asset]="","",Line[Replacement Asset])</f>
        <v/>
      </c>
      <c r="G818" s="3" t="str">
        <f>IF(Line[Asset ID]="","",UPPER(Line[Asset ID]))</f>
        <v/>
      </c>
      <c r="H818" s="3" t="str">
        <f>IF(Line[Asset Group]="","",VLOOKUP(Line[Asset Group],asset_grp_line,4,FALSE))</f>
        <v/>
      </c>
      <c r="I818" s="3" t="str">
        <f>IF(Line[Asset Group]="","",VLOOKUP(Line[Asset Group],asset_grp_line,2,FALSE))</f>
        <v/>
      </c>
      <c r="J818" s="3" t="str">
        <f>IF(Line[Asset Group]="","",VLOOKUP(Line[Asset Group],asset_grp_line,3,FALSE))</f>
        <v/>
      </c>
      <c r="K818" s="3" t="str">
        <f>IF(Line[Asset Group]="","",VLOOKUP(Line[Asset Type],type_master_list,2,FALSE))</f>
        <v/>
      </c>
      <c r="L818" s="3" t="str">
        <f>IF(Line[Asset Name]="","",PROPER(Line[Asset Name]))</f>
        <v/>
      </c>
      <c r="M818" s="11" t="str">
        <f>IF(Line[Install Date]="","",(Line[Install Date]))</f>
        <v/>
      </c>
      <c r="N818" s="3" t="str">
        <f>IF(Line[Note]="","",PROPER(Line[Note]))</f>
        <v/>
      </c>
      <c r="O818" s="3" t="str">
        <f>IF(Line[Resource Consent Number]="","",UPPER(Line[Resource Consent Number]))</f>
        <v/>
      </c>
      <c r="P818" s="53" t="str">
        <f>IF(Line[Asset Unit Cost]="","",Line[Asset Unit Cost])</f>
        <v/>
      </c>
      <c r="Q818" s="3" t="str">
        <f>IF(Line[Added By]="","",UPPER(Line[Added By]))</f>
        <v/>
      </c>
      <c r="R818" s="11" t="str">
        <f>IF(Line[Added Date]="","",(Line[Added Date]))</f>
        <v/>
      </c>
      <c r="S818" s="3" t="str">
        <f>IF(Line[Z COORD]="","",PROPER(Line[Z COORD]))</f>
        <v/>
      </c>
      <c r="T818" s="3" t="str">
        <f>IF(Line[Asset Description]="","",PROPER(Line[Asset Description]))</f>
        <v/>
      </c>
      <c r="U818" s="3" t="str">
        <f>IF(Line[Asset Group]="","",VLOOKUP(Line[Wall SubType],subdom_master_gdb,2,FALSE))</f>
        <v/>
      </c>
      <c r="V818" s="3" t="str">
        <f>IF(Line[Asset Group]="","",VLOOKUP(Line[Material],material_master,2,FALSE))</f>
        <v/>
      </c>
      <c r="W818" s="3" t="str">
        <f>IF(Line[Height m]="","",Line[Height m])</f>
        <v/>
      </c>
      <c r="X818" s="3" t="str">
        <f>IF(Line[Length m]="","",Line[Length m])</f>
        <v/>
      </c>
      <c r="Y818" s="3" t="str">
        <f>IF(Line[Width m]="","",Line[Width m])</f>
        <v/>
      </c>
      <c r="Z818" s="3" t="str">
        <f>IF(Line[Asset Group]="","",VLOOKUP(Line[Purpose],f_g_function,2,FALSE))</f>
        <v/>
      </c>
      <c r="AA818" s="3" t="str">
        <f>IF(Line[Asset Group]="","",VLOOKUP(Line[Post Material],material_master,2,FALSE))</f>
        <v/>
      </c>
      <c r="AB818" s="3" t="str">
        <f>IF(Line[Pipe Diameter mm]="","",Line[Pipe Diameter mm])</f>
        <v/>
      </c>
      <c r="AC818" s="3" t="str">
        <f>IF(Line[Asset Group]="","",VLOOKUP(Line[Pipe Material],irrigation_pipe_material,2,FALSE))</f>
        <v/>
      </c>
      <c r="AD818" s="3" t="str">
        <f>IF(Line[Asset Group]="","",VLOOKUP(Line[System],irrigation_system,2,FALSE))</f>
        <v/>
      </c>
      <c r="AE818" s="3" t="str">
        <f>IF(Line[Asset Group]="","",VLOOKUP(Line[Status],irrigation_status,2,FALSE))</f>
        <v/>
      </c>
      <c r="AF818" s="3" t="str">
        <f>IF(Line[Asset Group]="","",VLOOKUP(Line[Surface],subdom_master_gdb,2,FALSE))</f>
        <v/>
      </c>
      <c r="AG818" s="3" t="str">
        <f>IF(Line[Surface Layer Depth mm]="","",Line[Surface Layer Depth mm])</f>
        <v/>
      </c>
      <c r="AH818" s="3" t="str">
        <f>IF(Line[Av Width m]="","",Line[Av Width m])</f>
        <v/>
      </c>
      <c r="AI818" s="3" t="str">
        <f>IF(Line[Asset Group]="","",VLOOKUP(Line[Cycle],yes_no,2,FALSE))</f>
        <v/>
      </c>
      <c r="AJ818" s="3" t="str">
        <f>IF(Line[Asset Group]="","",VLOOKUP(Line[Species],hedge_species,2,FALSE))</f>
        <v/>
      </c>
    </row>
    <row r="819" spans="1:36" s="3" customFormat="1" x14ac:dyDescent="0.2">
      <c r="A819" s="3" t="str">
        <f>IF(Line[DWG File Name]="","",Line[DWG File Name])</f>
        <v/>
      </c>
      <c r="B819" s="3" t="str">
        <f>IF(Line[DWG Layer Name]="","",Line[DWG Layer Name])</f>
        <v/>
      </c>
      <c r="C819" s="3" t="str">
        <f>IF(Line[DWG Handle]="","",Line[DWG Handle])</f>
        <v/>
      </c>
      <c r="D819" s="58" t="str">
        <f>IF(Line[Approx Centroid X]="","",Line[Approx Centroid X])</f>
        <v/>
      </c>
      <c r="E819" s="58" t="str">
        <f>IF(Line[Approx Centroid Y]="","",Line[Approx Centroid Y])</f>
        <v/>
      </c>
      <c r="F819" s="3" t="str">
        <f>IF(Line[Replacement Asset]="","",Line[Replacement Asset])</f>
        <v/>
      </c>
      <c r="G819" s="3" t="str">
        <f>IF(Line[Asset ID]="","",UPPER(Line[Asset ID]))</f>
        <v/>
      </c>
      <c r="H819" s="3" t="str">
        <f>IF(Line[Asset Group]="","",VLOOKUP(Line[Asset Group],asset_grp_line,4,FALSE))</f>
        <v/>
      </c>
      <c r="I819" s="3" t="str">
        <f>IF(Line[Asset Group]="","",VLOOKUP(Line[Asset Group],asset_grp_line,2,FALSE))</f>
        <v/>
      </c>
      <c r="J819" s="3" t="str">
        <f>IF(Line[Asset Group]="","",VLOOKUP(Line[Asset Group],asset_grp_line,3,FALSE))</f>
        <v/>
      </c>
      <c r="K819" s="3" t="str">
        <f>IF(Line[Asset Group]="","",VLOOKUP(Line[Asset Type],type_master_list,2,FALSE))</f>
        <v/>
      </c>
      <c r="L819" s="3" t="str">
        <f>IF(Line[Asset Name]="","",PROPER(Line[Asset Name]))</f>
        <v/>
      </c>
      <c r="M819" s="11" t="str">
        <f>IF(Line[Install Date]="","",(Line[Install Date]))</f>
        <v/>
      </c>
      <c r="N819" s="3" t="str">
        <f>IF(Line[Note]="","",PROPER(Line[Note]))</f>
        <v/>
      </c>
      <c r="O819" s="3" t="str">
        <f>IF(Line[Resource Consent Number]="","",UPPER(Line[Resource Consent Number]))</f>
        <v/>
      </c>
      <c r="P819" s="53" t="str">
        <f>IF(Line[Asset Unit Cost]="","",Line[Asset Unit Cost])</f>
        <v/>
      </c>
      <c r="Q819" s="3" t="str">
        <f>IF(Line[Added By]="","",UPPER(Line[Added By]))</f>
        <v/>
      </c>
      <c r="R819" s="11" t="str">
        <f>IF(Line[Added Date]="","",(Line[Added Date]))</f>
        <v/>
      </c>
      <c r="S819" s="3" t="str">
        <f>IF(Line[Z COORD]="","",PROPER(Line[Z COORD]))</f>
        <v/>
      </c>
      <c r="T819" s="3" t="str">
        <f>IF(Line[Asset Description]="","",PROPER(Line[Asset Description]))</f>
        <v/>
      </c>
      <c r="U819" s="3" t="str">
        <f>IF(Line[Asset Group]="","",VLOOKUP(Line[Wall SubType],subdom_master_gdb,2,FALSE))</f>
        <v/>
      </c>
      <c r="V819" s="3" t="str">
        <f>IF(Line[Asset Group]="","",VLOOKUP(Line[Material],material_master,2,FALSE))</f>
        <v/>
      </c>
      <c r="W819" s="3" t="str">
        <f>IF(Line[Height m]="","",Line[Height m])</f>
        <v/>
      </c>
      <c r="X819" s="3" t="str">
        <f>IF(Line[Length m]="","",Line[Length m])</f>
        <v/>
      </c>
      <c r="Y819" s="3" t="str">
        <f>IF(Line[Width m]="","",Line[Width m])</f>
        <v/>
      </c>
      <c r="Z819" s="3" t="str">
        <f>IF(Line[Asset Group]="","",VLOOKUP(Line[Purpose],f_g_function,2,FALSE))</f>
        <v/>
      </c>
      <c r="AA819" s="3" t="str">
        <f>IF(Line[Asset Group]="","",VLOOKUP(Line[Post Material],material_master,2,FALSE))</f>
        <v/>
      </c>
      <c r="AB819" s="3" t="str">
        <f>IF(Line[Pipe Diameter mm]="","",Line[Pipe Diameter mm])</f>
        <v/>
      </c>
      <c r="AC819" s="3" t="str">
        <f>IF(Line[Asset Group]="","",VLOOKUP(Line[Pipe Material],irrigation_pipe_material,2,FALSE))</f>
        <v/>
      </c>
      <c r="AD819" s="3" t="str">
        <f>IF(Line[Asset Group]="","",VLOOKUP(Line[System],irrigation_system,2,FALSE))</f>
        <v/>
      </c>
      <c r="AE819" s="3" t="str">
        <f>IF(Line[Asset Group]="","",VLOOKUP(Line[Status],irrigation_status,2,FALSE))</f>
        <v/>
      </c>
      <c r="AF819" s="3" t="str">
        <f>IF(Line[Asset Group]="","",VLOOKUP(Line[Surface],subdom_master_gdb,2,FALSE))</f>
        <v/>
      </c>
      <c r="AG819" s="3" t="str">
        <f>IF(Line[Surface Layer Depth mm]="","",Line[Surface Layer Depth mm])</f>
        <v/>
      </c>
      <c r="AH819" s="3" t="str">
        <f>IF(Line[Av Width m]="","",Line[Av Width m])</f>
        <v/>
      </c>
      <c r="AI819" s="3" t="str">
        <f>IF(Line[Asset Group]="","",VLOOKUP(Line[Cycle],yes_no,2,FALSE))</f>
        <v/>
      </c>
      <c r="AJ819" s="3" t="str">
        <f>IF(Line[Asset Group]="","",VLOOKUP(Line[Species],hedge_species,2,FALSE))</f>
        <v/>
      </c>
    </row>
    <row r="820" spans="1:36" s="3" customFormat="1" x14ac:dyDescent="0.2">
      <c r="A820" s="3" t="str">
        <f>IF(Line[DWG File Name]="","",Line[DWG File Name])</f>
        <v/>
      </c>
      <c r="B820" s="3" t="str">
        <f>IF(Line[DWG Layer Name]="","",Line[DWG Layer Name])</f>
        <v/>
      </c>
      <c r="C820" s="3" t="str">
        <f>IF(Line[DWG Handle]="","",Line[DWG Handle])</f>
        <v/>
      </c>
      <c r="D820" s="58" t="str">
        <f>IF(Line[Approx Centroid X]="","",Line[Approx Centroid X])</f>
        <v/>
      </c>
      <c r="E820" s="58" t="str">
        <f>IF(Line[Approx Centroid Y]="","",Line[Approx Centroid Y])</f>
        <v/>
      </c>
      <c r="F820" s="3" t="str">
        <f>IF(Line[Replacement Asset]="","",Line[Replacement Asset])</f>
        <v/>
      </c>
      <c r="G820" s="3" t="str">
        <f>IF(Line[Asset ID]="","",UPPER(Line[Asset ID]))</f>
        <v/>
      </c>
      <c r="H820" s="3" t="str">
        <f>IF(Line[Asset Group]="","",VLOOKUP(Line[Asset Group],asset_grp_line,4,FALSE))</f>
        <v/>
      </c>
      <c r="I820" s="3" t="str">
        <f>IF(Line[Asset Group]="","",VLOOKUP(Line[Asset Group],asset_grp_line,2,FALSE))</f>
        <v/>
      </c>
      <c r="J820" s="3" t="str">
        <f>IF(Line[Asset Group]="","",VLOOKUP(Line[Asset Group],asset_grp_line,3,FALSE))</f>
        <v/>
      </c>
      <c r="K820" s="3" t="str">
        <f>IF(Line[Asset Group]="","",VLOOKUP(Line[Asset Type],type_master_list,2,FALSE))</f>
        <v/>
      </c>
      <c r="L820" s="3" t="str">
        <f>IF(Line[Asset Name]="","",PROPER(Line[Asset Name]))</f>
        <v/>
      </c>
      <c r="M820" s="11" t="str">
        <f>IF(Line[Install Date]="","",(Line[Install Date]))</f>
        <v/>
      </c>
      <c r="N820" s="3" t="str">
        <f>IF(Line[Note]="","",PROPER(Line[Note]))</f>
        <v/>
      </c>
      <c r="O820" s="3" t="str">
        <f>IF(Line[Resource Consent Number]="","",UPPER(Line[Resource Consent Number]))</f>
        <v/>
      </c>
      <c r="P820" s="53" t="str">
        <f>IF(Line[Asset Unit Cost]="","",Line[Asset Unit Cost])</f>
        <v/>
      </c>
      <c r="Q820" s="3" t="str">
        <f>IF(Line[Added By]="","",UPPER(Line[Added By]))</f>
        <v/>
      </c>
      <c r="R820" s="11" t="str">
        <f>IF(Line[Added Date]="","",(Line[Added Date]))</f>
        <v/>
      </c>
      <c r="S820" s="3" t="str">
        <f>IF(Line[Z COORD]="","",PROPER(Line[Z COORD]))</f>
        <v/>
      </c>
      <c r="T820" s="3" t="str">
        <f>IF(Line[Asset Description]="","",PROPER(Line[Asset Description]))</f>
        <v/>
      </c>
      <c r="U820" s="3" t="str">
        <f>IF(Line[Asset Group]="","",VLOOKUP(Line[Wall SubType],subdom_master_gdb,2,FALSE))</f>
        <v/>
      </c>
      <c r="V820" s="3" t="str">
        <f>IF(Line[Asset Group]="","",VLOOKUP(Line[Material],material_master,2,FALSE))</f>
        <v/>
      </c>
      <c r="W820" s="3" t="str">
        <f>IF(Line[Height m]="","",Line[Height m])</f>
        <v/>
      </c>
      <c r="X820" s="3" t="str">
        <f>IF(Line[Length m]="","",Line[Length m])</f>
        <v/>
      </c>
      <c r="Y820" s="3" t="str">
        <f>IF(Line[Width m]="","",Line[Width m])</f>
        <v/>
      </c>
      <c r="Z820" s="3" t="str">
        <f>IF(Line[Asset Group]="","",VLOOKUP(Line[Purpose],f_g_function,2,FALSE))</f>
        <v/>
      </c>
      <c r="AA820" s="3" t="str">
        <f>IF(Line[Asset Group]="","",VLOOKUP(Line[Post Material],material_master,2,FALSE))</f>
        <v/>
      </c>
      <c r="AB820" s="3" t="str">
        <f>IF(Line[Pipe Diameter mm]="","",Line[Pipe Diameter mm])</f>
        <v/>
      </c>
      <c r="AC820" s="3" t="str">
        <f>IF(Line[Asset Group]="","",VLOOKUP(Line[Pipe Material],irrigation_pipe_material,2,FALSE))</f>
        <v/>
      </c>
      <c r="AD820" s="3" t="str">
        <f>IF(Line[Asset Group]="","",VLOOKUP(Line[System],irrigation_system,2,FALSE))</f>
        <v/>
      </c>
      <c r="AE820" s="3" t="str">
        <f>IF(Line[Asset Group]="","",VLOOKUP(Line[Status],irrigation_status,2,FALSE))</f>
        <v/>
      </c>
      <c r="AF820" s="3" t="str">
        <f>IF(Line[Asset Group]="","",VLOOKUP(Line[Surface],subdom_master_gdb,2,FALSE))</f>
        <v/>
      </c>
      <c r="AG820" s="3" t="str">
        <f>IF(Line[Surface Layer Depth mm]="","",Line[Surface Layer Depth mm])</f>
        <v/>
      </c>
      <c r="AH820" s="3" t="str">
        <f>IF(Line[Av Width m]="","",Line[Av Width m])</f>
        <v/>
      </c>
      <c r="AI820" s="3" t="str">
        <f>IF(Line[Asset Group]="","",VLOOKUP(Line[Cycle],yes_no,2,FALSE))</f>
        <v/>
      </c>
      <c r="AJ820" s="3" t="str">
        <f>IF(Line[Asset Group]="","",VLOOKUP(Line[Species],hedge_species,2,FALSE))</f>
        <v/>
      </c>
    </row>
    <row r="821" spans="1:36" s="3" customFormat="1" x14ac:dyDescent="0.2">
      <c r="A821" s="3" t="str">
        <f>IF(Line[DWG File Name]="","",Line[DWG File Name])</f>
        <v/>
      </c>
      <c r="B821" s="3" t="str">
        <f>IF(Line[DWG Layer Name]="","",Line[DWG Layer Name])</f>
        <v/>
      </c>
      <c r="C821" s="3" t="str">
        <f>IF(Line[DWG Handle]="","",Line[DWG Handle])</f>
        <v/>
      </c>
      <c r="D821" s="58" t="str">
        <f>IF(Line[Approx Centroid X]="","",Line[Approx Centroid X])</f>
        <v/>
      </c>
      <c r="E821" s="58" t="str">
        <f>IF(Line[Approx Centroid Y]="","",Line[Approx Centroid Y])</f>
        <v/>
      </c>
      <c r="F821" s="3" t="str">
        <f>IF(Line[Replacement Asset]="","",Line[Replacement Asset])</f>
        <v/>
      </c>
      <c r="G821" s="3" t="str">
        <f>IF(Line[Asset ID]="","",UPPER(Line[Asset ID]))</f>
        <v/>
      </c>
      <c r="H821" s="3" t="str">
        <f>IF(Line[Asset Group]="","",VLOOKUP(Line[Asset Group],asset_grp_line,4,FALSE))</f>
        <v/>
      </c>
      <c r="I821" s="3" t="str">
        <f>IF(Line[Asset Group]="","",VLOOKUP(Line[Asset Group],asset_grp_line,2,FALSE))</f>
        <v/>
      </c>
      <c r="J821" s="3" t="str">
        <f>IF(Line[Asset Group]="","",VLOOKUP(Line[Asset Group],asset_grp_line,3,FALSE))</f>
        <v/>
      </c>
      <c r="K821" s="3" t="str">
        <f>IF(Line[Asset Group]="","",VLOOKUP(Line[Asset Type],type_master_list,2,FALSE))</f>
        <v/>
      </c>
      <c r="L821" s="3" t="str">
        <f>IF(Line[Asset Name]="","",PROPER(Line[Asset Name]))</f>
        <v/>
      </c>
      <c r="M821" s="11" t="str">
        <f>IF(Line[Install Date]="","",(Line[Install Date]))</f>
        <v/>
      </c>
      <c r="N821" s="3" t="str">
        <f>IF(Line[Note]="","",PROPER(Line[Note]))</f>
        <v/>
      </c>
      <c r="O821" s="3" t="str">
        <f>IF(Line[Resource Consent Number]="","",UPPER(Line[Resource Consent Number]))</f>
        <v/>
      </c>
      <c r="P821" s="53" t="str">
        <f>IF(Line[Asset Unit Cost]="","",Line[Asset Unit Cost])</f>
        <v/>
      </c>
      <c r="Q821" s="3" t="str">
        <f>IF(Line[Added By]="","",UPPER(Line[Added By]))</f>
        <v/>
      </c>
      <c r="R821" s="11" t="str">
        <f>IF(Line[Added Date]="","",(Line[Added Date]))</f>
        <v/>
      </c>
      <c r="S821" s="3" t="str">
        <f>IF(Line[Z COORD]="","",PROPER(Line[Z COORD]))</f>
        <v/>
      </c>
      <c r="T821" s="3" t="str">
        <f>IF(Line[Asset Description]="","",PROPER(Line[Asset Description]))</f>
        <v/>
      </c>
      <c r="U821" s="3" t="str">
        <f>IF(Line[Asset Group]="","",VLOOKUP(Line[Wall SubType],subdom_master_gdb,2,FALSE))</f>
        <v/>
      </c>
      <c r="V821" s="3" t="str">
        <f>IF(Line[Asset Group]="","",VLOOKUP(Line[Material],material_master,2,FALSE))</f>
        <v/>
      </c>
      <c r="W821" s="3" t="str">
        <f>IF(Line[Height m]="","",Line[Height m])</f>
        <v/>
      </c>
      <c r="X821" s="3" t="str">
        <f>IF(Line[Length m]="","",Line[Length m])</f>
        <v/>
      </c>
      <c r="Y821" s="3" t="str">
        <f>IF(Line[Width m]="","",Line[Width m])</f>
        <v/>
      </c>
      <c r="Z821" s="3" t="str">
        <f>IF(Line[Asset Group]="","",VLOOKUP(Line[Purpose],f_g_function,2,FALSE))</f>
        <v/>
      </c>
      <c r="AA821" s="3" t="str">
        <f>IF(Line[Asset Group]="","",VLOOKUP(Line[Post Material],material_master,2,FALSE))</f>
        <v/>
      </c>
      <c r="AB821" s="3" t="str">
        <f>IF(Line[Pipe Diameter mm]="","",Line[Pipe Diameter mm])</f>
        <v/>
      </c>
      <c r="AC821" s="3" t="str">
        <f>IF(Line[Asset Group]="","",VLOOKUP(Line[Pipe Material],irrigation_pipe_material,2,FALSE))</f>
        <v/>
      </c>
      <c r="AD821" s="3" t="str">
        <f>IF(Line[Asset Group]="","",VLOOKUP(Line[System],irrigation_system,2,FALSE))</f>
        <v/>
      </c>
      <c r="AE821" s="3" t="str">
        <f>IF(Line[Asset Group]="","",VLOOKUP(Line[Status],irrigation_status,2,FALSE))</f>
        <v/>
      </c>
      <c r="AF821" s="3" t="str">
        <f>IF(Line[Asset Group]="","",VLOOKUP(Line[Surface],subdom_master_gdb,2,FALSE))</f>
        <v/>
      </c>
      <c r="AG821" s="3" t="str">
        <f>IF(Line[Surface Layer Depth mm]="","",Line[Surface Layer Depth mm])</f>
        <v/>
      </c>
      <c r="AH821" s="3" t="str">
        <f>IF(Line[Av Width m]="","",Line[Av Width m])</f>
        <v/>
      </c>
      <c r="AI821" s="3" t="str">
        <f>IF(Line[Asset Group]="","",VLOOKUP(Line[Cycle],yes_no,2,FALSE))</f>
        <v/>
      </c>
      <c r="AJ821" s="3" t="str">
        <f>IF(Line[Asset Group]="","",VLOOKUP(Line[Species],hedge_species,2,FALSE))</f>
        <v/>
      </c>
    </row>
    <row r="822" spans="1:36" s="3" customFormat="1" x14ac:dyDescent="0.2">
      <c r="A822" s="3" t="str">
        <f>IF(Line[DWG File Name]="","",Line[DWG File Name])</f>
        <v/>
      </c>
      <c r="B822" s="3" t="str">
        <f>IF(Line[DWG Layer Name]="","",Line[DWG Layer Name])</f>
        <v/>
      </c>
      <c r="C822" s="3" t="str">
        <f>IF(Line[DWG Handle]="","",Line[DWG Handle])</f>
        <v/>
      </c>
      <c r="D822" s="58" t="str">
        <f>IF(Line[Approx Centroid X]="","",Line[Approx Centroid X])</f>
        <v/>
      </c>
      <c r="E822" s="58" t="str">
        <f>IF(Line[Approx Centroid Y]="","",Line[Approx Centroid Y])</f>
        <v/>
      </c>
      <c r="F822" s="3" t="str">
        <f>IF(Line[Replacement Asset]="","",Line[Replacement Asset])</f>
        <v/>
      </c>
      <c r="G822" s="3" t="str">
        <f>IF(Line[Asset ID]="","",UPPER(Line[Asset ID]))</f>
        <v/>
      </c>
      <c r="H822" s="3" t="str">
        <f>IF(Line[Asset Group]="","",VLOOKUP(Line[Asset Group],asset_grp_line,4,FALSE))</f>
        <v/>
      </c>
      <c r="I822" s="3" t="str">
        <f>IF(Line[Asset Group]="","",VLOOKUP(Line[Asset Group],asset_grp_line,2,FALSE))</f>
        <v/>
      </c>
      <c r="J822" s="3" t="str">
        <f>IF(Line[Asset Group]="","",VLOOKUP(Line[Asset Group],asset_grp_line,3,FALSE))</f>
        <v/>
      </c>
      <c r="K822" s="3" t="str">
        <f>IF(Line[Asset Group]="","",VLOOKUP(Line[Asset Type],type_master_list,2,FALSE))</f>
        <v/>
      </c>
      <c r="L822" s="3" t="str">
        <f>IF(Line[Asset Name]="","",PROPER(Line[Asset Name]))</f>
        <v/>
      </c>
      <c r="M822" s="11" t="str">
        <f>IF(Line[Install Date]="","",(Line[Install Date]))</f>
        <v/>
      </c>
      <c r="N822" s="3" t="str">
        <f>IF(Line[Note]="","",PROPER(Line[Note]))</f>
        <v/>
      </c>
      <c r="O822" s="3" t="str">
        <f>IF(Line[Resource Consent Number]="","",UPPER(Line[Resource Consent Number]))</f>
        <v/>
      </c>
      <c r="P822" s="53" t="str">
        <f>IF(Line[Asset Unit Cost]="","",Line[Asset Unit Cost])</f>
        <v/>
      </c>
      <c r="Q822" s="3" t="str">
        <f>IF(Line[Added By]="","",UPPER(Line[Added By]))</f>
        <v/>
      </c>
      <c r="R822" s="11" t="str">
        <f>IF(Line[Added Date]="","",(Line[Added Date]))</f>
        <v/>
      </c>
      <c r="S822" s="3" t="str">
        <f>IF(Line[Z COORD]="","",PROPER(Line[Z COORD]))</f>
        <v/>
      </c>
      <c r="T822" s="3" t="str">
        <f>IF(Line[Asset Description]="","",PROPER(Line[Asset Description]))</f>
        <v/>
      </c>
      <c r="U822" s="3" t="str">
        <f>IF(Line[Asset Group]="","",VLOOKUP(Line[Wall SubType],subdom_master_gdb,2,FALSE))</f>
        <v/>
      </c>
      <c r="V822" s="3" t="str">
        <f>IF(Line[Asset Group]="","",VLOOKUP(Line[Material],material_master,2,FALSE))</f>
        <v/>
      </c>
      <c r="W822" s="3" t="str">
        <f>IF(Line[Height m]="","",Line[Height m])</f>
        <v/>
      </c>
      <c r="X822" s="3" t="str">
        <f>IF(Line[Length m]="","",Line[Length m])</f>
        <v/>
      </c>
      <c r="Y822" s="3" t="str">
        <f>IF(Line[Width m]="","",Line[Width m])</f>
        <v/>
      </c>
      <c r="Z822" s="3" t="str">
        <f>IF(Line[Asset Group]="","",VLOOKUP(Line[Purpose],f_g_function,2,FALSE))</f>
        <v/>
      </c>
      <c r="AA822" s="3" t="str">
        <f>IF(Line[Asset Group]="","",VLOOKUP(Line[Post Material],material_master,2,FALSE))</f>
        <v/>
      </c>
      <c r="AB822" s="3" t="str">
        <f>IF(Line[Pipe Diameter mm]="","",Line[Pipe Diameter mm])</f>
        <v/>
      </c>
      <c r="AC822" s="3" t="str">
        <f>IF(Line[Asset Group]="","",VLOOKUP(Line[Pipe Material],irrigation_pipe_material,2,FALSE))</f>
        <v/>
      </c>
      <c r="AD822" s="3" t="str">
        <f>IF(Line[Asset Group]="","",VLOOKUP(Line[System],irrigation_system,2,FALSE))</f>
        <v/>
      </c>
      <c r="AE822" s="3" t="str">
        <f>IF(Line[Asset Group]="","",VLOOKUP(Line[Status],irrigation_status,2,FALSE))</f>
        <v/>
      </c>
      <c r="AF822" s="3" t="str">
        <f>IF(Line[Asset Group]="","",VLOOKUP(Line[Surface],subdom_master_gdb,2,FALSE))</f>
        <v/>
      </c>
      <c r="AG822" s="3" t="str">
        <f>IF(Line[Surface Layer Depth mm]="","",Line[Surface Layer Depth mm])</f>
        <v/>
      </c>
      <c r="AH822" s="3" t="str">
        <f>IF(Line[Av Width m]="","",Line[Av Width m])</f>
        <v/>
      </c>
      <c r="AI822" s="3" t="str">
        <f>IF(Line[Asset Group]="","",VLOOKUP(Line[Cycle],yes_no,2,FALSE))</f>
        <v/>
      </c>
      <c r="AJ822" s="3" t="str">
        <f>IF(Line[Asset Group]="","",VLOOKUP(Line[Species],hedge_species,2,FALSE))</f>
        <v/>
      </c>
    </row>
    <row r="823" spans="1:36" s="3" customFormat="1" x14ac:dyDescent="0.2">
      <c r="A823" s="3" t="str">
        <f>IF(Line[DWG File Name]="","",Line[DWG File Name])</f>
        <v/>
      </c>
      <c r="B823" s="3" t="str">
        <f>IF(Line[DWG Layer Name]="","",Line[DWG Layer Name])</f>
        <v/>
      </c>
      <c r="C823" s="3" t="str">
        <f>IF(Line[DWG Handle]="","",Line[DWG Handle])</f>
        <v/>
      </c>
      <c r="D823" s="58" t="str">
        <f>IF(Line[Approx Centroid X]="","",Line[Approx Centroid X])</f>
        <v/>
      </c>
      <c r="E823" s="58" t="str">
        <f>IF(Line[Approx Centroid Y]="","",Line[Approx Centroid Y])</f>
        <v/>
      </c>
      <c r="F823" s="3" t="str">
        <f>IF(Line[Replacement Asset]="","",Line[Replacement Asset])</f>
        <v/>
      </c>
      <c r="G823" s="3" t="str">
        <f>IF(Line[Asset ID]="","",UPPER(Line[Asset ID]))</f>
        <v/>
      </c>
      <c r="H823" s="3" t="str">
        <f>IF(Line[Asset Group]="","",VLOOKUP(Line[Asset Group],asset_grp_line,4,FALSE))</f>
        <v/>
      </c>
      <c r="I823" s="3" t="str">
        <f>IF(Line[Asset Group]="","",VLOOKUP(Line[Asset Group],asset_grp_line,2,FALSE))</f>
        <v/>
      </c>
      <c r="J823" s="3" t="str">
        <f>IF(Line[Asset Group]="","",VLOOKUP(Line[Asset Group],asset_grp_line,3,FALSE))</f>
        <v/>
      </c>
      <c r="K823" s="3" t="str">
        <f>IF(Line[Asset Group]="","",VLOOKUP(Line[Asset Type],type_master_list,2,FALSE))</f>
        <v/>
      </c>
      <c r="L823" s="3" t="str">
        <f>IF(Line[Asset Name]="","",PROPER(Line[Asset Name]))</f>
        <v/>
      </c>
      <c r="M823" s="11" t="str">
        <f>IF(Line[Install Date]="","",(Line[Install Date]))</f>
        <v/>
      </c>
      <c r="N823" s="3" t="str">
        <f>IF(Line[Note]="","",PROPER(Line[Note]))</f>
        <v/>
      </c>
      <c r="O823" s="3" t="str">
        <f>IF(Line[Resource Consent Number]="","",UPPER(Line[Resource Consent Number]))</f>
        <v/>
      </c>
      <c r="P823" s="53" t="str">
        <f>IF(Line[Asset Unit Cost]="","",Line[Asset Unit Cost])</f>
        <v/>
      </c>
      <c r="Q823" s="3" t="str">
        <f>IF(Line[Added By]="","",UPPER(Line[Added By]))</f>
        <v/>
      </c>
      <c r="R823" s="11" t="str">
        <f>IF(Line[Added Date]="","",(Line[Added Date]))</f>
        <v/>
      </c>
      <c r="S823" s="3" t="str">
        <f>IF(Line[Z COORD]="","",PROPER(Line[Z COORD]))</f>
        <v/>
      </c>
      <c r="T823" s="3" t="str">
        <f>IF(Line[Asset Description]="","",PROPER(Line[Asset Description]))</f>
        <v/>
      </c>
      <c r="U823" s="3" t="str">
        <f>IF(Line[Asset Group]="","",VLOOKUP(Line[Wall SubType],subdom_master_gdb,2,FALSE))</f>
        <v/>
      </c>
      <c r="V823" s="3" t="str">
        <f>IF(Line[Asset Group]="","",VLOOKUP(Line[Material],material_master,2,FALSE))</f>
        <v/>
      </c>
      <c r="W823" s="3" t="str">
        <f>IF(Line[Height m]="","",Line[Height m])</f>
        <v/>
      </c>
      <c r="X823" s="3" t="str">
        <f>IF(Line[Length m]="","",Line[Length m])</f>
        <v/>
      </c>
      <c r="Y823" s="3" t="str">
        <f>IF(Line[Width m]="","",Line[Width m])</f>
        <v/>
      </c>
      <c r="Z823" s="3" t="str">
        <f>IF(Line[Asset Group]="","",VLOOKUP(Line[Purpose],f_g_function,2,FALSE))</f>
        <v/>
      </c>
      <c r="AA823" s="3" t="str">
        <f>IF(Line[Asset Group]="","",VLOOKUP(Line[Post Material],material_master,2,FALSE))</f>
        <v/>
      </c>
      <c r="AB823" s="3" t="str">
        <f>IF(Line[Pipe Diameter mm]="","",Line[Pipe Diameter mm])</f>
        <v/>
      </c>
      <c r="AC823" s="3" t="str">
        <f>IF(Line[Asset Group]="","",VLOOKUP(Line[Pipe Material],irrigation_pipe_material,2,FALSE))</f>
        <v/>
      </c>
      <c r="AD823" s="3" t="str">
        <f>IF(Line[Asset Group]="","",VLOOKUP(Line[System],irrigation_system,2,FALSE))</f>
        <v/>
      </c>
      <c r="AE823" s="3" t="str">
        <f>IF(Line[Asset Group]="","",VLOOKUP(Line[Status],irrigation_status,2,FALSE))</f>
        <v/>
      </c>
      <c r="AF823" s="3" t="str">
        <f>IF(Line[Asset Group]="","",VLOOKUP(Line[Surface],subdom_master_gdb,2,FALSE))</f>
        <v/>
      </c>
      <c r="AG823" s="3" t="str">
        <f>IF(Line[Surface Layer Depth mm]="","",Line[Surface Layer Depth mm])</f>
        <v/>
      </c>
      <c r="AH823" s="3" t="str">
        <f>IF(Line[Av Width m]="","",Line[Av Width m])</f>
        <v/>
      </c>
      <c r="AI823" s="3" t="str">
        <f>IF(Line[Asset Group]="","",VLOOKUP(Line[Cycle],yes_no,2,FALSE))</f>
        <v/>
      </c>
      <c r="AJ823" s="3" t="str">
        <f>IF(Line[Asset Group]="","",VLOOKUP(Line[Species],hedge_species,2,FALSE))</f>
        <v/>
      </c>
    </row>
    <row r="824" spans="1:36" s="3" customFormat="1" x14ac:dyDescent="0.2">
      <c r="A824" s="3" t="str">
        <f>IF(Line[DWG File Name]="","",Line[DWG File Name])</f>
        <v/>
      </c>
      <c r="B824" s="3" t="str">
        <f>IF(Line[DWG Layer Name]="","",Line[DWG Layer Name])</f>
        <v/>
      </c>
      <c r="C824" s="3" t="str">
        <f>IF(Line[DWG Handle]="","",Line[DWG Handle])</f>
        <v/>
      </c>
      <c r="D824" s="58" t="str">
        <f>IF(Line[Approx Centroid X]="","",Line[Approx Centroid X])</f>
        <v/>
      </c>
      <c r="E824" s="58" t="str">
        <f>IF(Line[Approx Centroid Y]="","",Line[Approx Centroid Y])</f>
        <v/>
      </c>
      <c r="F824" s="3" t="str">
        <f>IF(Line[Replacement Asset]="","",Line[Replacement Asset])</f>
        <v/>
      </c>
      <c r="G824" s="3" t="str">
        <f>IF(Line[Asset ID]="","",UPPER(Line[Asset ID]))</f>
        <v/>
      </c>
      <c r="H824" s="3" t="str">
        <f>IF(Line[Asset Group]="","",VLOOKUP(Line[Asset Group],asset_grp_line,4,FALSE))</f>
        <v/>
      </c>
      <c r="I824" s="3" t="str">
        <f>IF(Line[Asset Group]="","",VLOOKUP(Line[Asset Group],asset_grp_line,2,FALSE))</f>
        <v/>
      </c>
      <c r="J824" s="3" t="str">
        <f>IF(Line[Asset Group]="","",VLOOKUP(Line[Asset Group],asset_grp_line,3,FALSE))</f>
        <v/>
      </c>
      <c r="K824" s="3" t="str">
        <f>IF(Line[Asset Group]="","",VLOOKUP(Line[Asset Type],type_master_list,2,FALSE))</f>
        <v/>
      </c>
      <c r="L824" s="3" t="str">
        <f>IF(Line[Asset Name]="","",PROPER(Line[Asset Name]))</f>
        <v/>
      </c>
      <c r="M824" s="11" t="str">
        <f>IF(Line[Install Date]="","",(Line[Install Date]))</f>
        <v/>
      </c>
      <c r="N824" s="3" t="str">
        <f>IF(Line[Note]="","",PROPER(Line[Note]))</f>
        <v/>
      </c>
      <c r="O824" s="3" t="str">
        <f>IF(Line[Resource Consent Number]="","",UPPER(Line[Resource Consent Number]))</f>
        <v/>
      </c>
      <c r="P824" s="53" t="str">
        <f>IF(Line[Asset Unit Cost]="","",Line[Asset Unit Cost])</f>
        <v/>
      </c>
      <c r="Q824" s="3" t="str">
        <f>IF(Line[Added By]="","",UPPER(Line[Added By]))</f>
        <v/>
      </c>
      <c r="R824" s="11" t="str">
        <f>IF(Line[Added Date]="","",(Line[Added Date]))</f>
        <v/>
      </c>
      <c r="S824" s="3" t="str">
        <f>IF(Line[Z COORD]="","",PROPER(Line[Z COORD]))</f>
        <v/>
      </c>
      <c r="T824" s="3" t="str">
        <f>IF(Line[Asset Description]="","",PROPER(Line[Asset Description]))</f>
        <v/>
      </c>
      <c r="U824" s="3" t="str">
        <f>IF(Line[Asset Group]="","",VLOOKUP(Line[Wall SubType],subdom_master_gdb,2,FALSE))</f>
        <v/>
      </c>
      <c r="V824" s="3" t="str">
        <f>IF(Line[Asset Group]="","",VLOOKUP(Line[Material],material_master,2,FALSE))</f>
        <v/>
      </c>
      <c r="W824" s="3" t="str">
        <f>IF(Line[Height m]="","",Line[Height m])</f>
        <v/>
      </c>
      <c r="X824" s="3" t="str">
        <f>IF(Line[Length m]="","",Line[Length m])</f>
        <v/>
      </c>
      <c r="Y824" s="3" t="str">
        <f>IF(Line[Width m]="","",Line[Width m])</f>
        <v/>
      </c>
      <c r="Z824" s="3" t="str">
        <f>IF(Line[Asset Group]="","",VLOOKUP(Line[Purpose],f_g_function,2,FALSE))</f>
        <v/>
      </c>
      <c r="AA824" s="3" t="str">
        <f>IF(Line[Asset Group]="","",VLOOKUP(Line[Post Material],material_master,2,FALSE))</f>
        <v/>
      </c>
      <c r="AB824" s="3" t="str">
        <f>IF(Line[Pipe Diameter mm]="","",Line[Pipe Diameter mm])</f>
        <v/>
      </c>
      <c r="AC824" s="3" t="str">
        <f>IF(Line[Asset Group]="","",VLOOKUP(Line[Pipe Material],irrigation_pipe_material,2,FALSE))</f>
        <v/>
      </c>
      <c r="AD824" s="3" t="str">
        <f>IF(Line[Asset Group]="","",VLOOKUP(Line[System],irrigation_system,2,FALSE))</f>
        <v/>
      </c>
      <c r="AE824" s="3" t="str">
        <f>IF(Line[Asset Group]="","",VLOOKUP(Line[Status],irrigation_status,2,FALSE))</f>
        <v/>
      </c>
      <c r="AF824" s="3" t="str">
        <f>IF(Line[Asset Group]="","",VLOOKUP(Line[Surface],subdom_master_gdb,2,FALSE))</f>
        <v/>
      </c>
      <c r="AG824" s="3" t="str">
        <f>IF(Line[Surface Layer Depth mm]="","",Line[Surface Layer Depth mm])</f>
        <v/>
      </c>
      <c r="AH824" s="3" t="str">
        <f>IF(Line[Av Width m]="","",Line[Av Width m])</f>
        <v/>
      </c>
      <c r="AI824" s="3" t="str">
        <f>IF(Line[Asset Group]="","",VLOOKUP(Line[Cycle],yes_no,2,FALSE))</f>
        <v/>
      </c>
      <c r="AJ824" s="3" t="str">
        <f>IF(Line[Asset Group]="","",VLOOKUP(Line[Species],hedge_species,2,FALSE))</f>
        <v/>
      </c>
    </row>
    <row r="825" spans="1:36" s="3" customFormat="1" x14ac:dyDescent="0.2">
      <c r="A825" s="3" t="str">
        <f>IF(Line[DWG File Name]="","",Line[DWG File Name])</f>
        <v/>
      </c>
      <c r="B825" s="3" t="str">
        <f>IF(Line[DWG Layer Name]="","",Line[DWG Layer Name])</f>
        <v/>
      </c>
      <c r="C825" s="3" t="str">
        <f>IF(Line[DWG Handle]="","",Line[DWG Handle])</f>
        <v/>
      </c>
      <c r="D825" s="58" t="str">
        <f>IF(Line[Approx Centroid X]="","",Line[Approx Centroid X])</f>
        <v/>
      </c>
      <c r="E825" s="58" t="str">
        <f>IF(Line[Approx Centroid Y]="","",Line[Approx Centroid Y])</f>
        <v/>
      </c>
      <c r="F825" s="3" t="str">
        <f>IF(Line[Replacement Asset]="","",Line[Replacement Asset])</f>
        <v/>
      </c>
      <c r="G825" s="3" t="str">
        <f>IF(Line[Asset ID]="","",UPPER(Line[Asset ID]))</f>
        <v/>
      </c>
      <c r="H825" s="3" t="str">
        <f>IF(Line[Asset Group]="","",VLOOKUP(Line[Asset Group],asset_grp_line,4,FALSE))</f>
        <v/>
      </c>
      <c r="I825" s="3" t="str">
        <f>IF(Line[Asset Group]="","",VLOOKUP(Line[Asset Group],asset_grp_line,2,FALSE))</f>
        <v/>
      </c>
      <c r="J825" s="3" t="str">
        <f>IF(Line[Asset Group]="","",VLOOKUP(Line[Asset Group],asset_grp_line,3,FALSE))</f>
        <v/>
      </c>
      <c r="K825" s="3" t="str">
        <f>IF(Line[Asset Group]="","",VLOOKUP(Line[Asset Type],type_master_list,2,FALSE))</f>
        <v/>
      </c>
      <c r="L825" s="3" t="str">
        <f>IF(Line[Asset Name]="","",PROPER(Line[Asset Name]))</f>
        <v/>
      </c>
      <c r="M825" s="11" t="str">
        <f>IF(Line[Install Date]="","",(Line[Install Date]))</f>
        <v/>
      </c>
      <c r="N825" s="3" t="str">
        <f>IF(Line[Note]="","",PROPER(Line[Note]))</f>
        <v/>
      </c>
      <c r="O825" s="3" t="str">
        <f>IF(Line[Resource Consent Number]="","",UPPER(Line[Resource Consent Number]))</f>
        <v/>
      </c>
      <c r="P825" s="53" t="str">
        <f>IF(Line[Asset Unit Cost]="","",Line[Asset Unit Cost])</f>
        <v/>
      </c>
      <c r="Q825" s="3" t="str">
        <f>IF(Line[Added By]="","",UPPER(Line[Added By]))</f>
        <v/>
      </c>
      <c r="R825" s="11" t="str">
        <f>IF(Line[Added Date]="","",(Line[Added Date]))</f>
        <v/>
      </c>
      <c r="S825" s="3" t="str">
        <f>IF(Line[Z COORD]="","",PROPER(Line[Z COORD]))</f>
        <v/>
      </c>
      <c r="T825" s="3" t="str">
        <f>IF(Line[Asset Description]="","",PROPER(Line[Asset Description]))</f>
        <v/>
      </c>
      <c r="U825" s="3" t="str">
        <f>IF(Line[Asset Group]="","",VLOOKUP(Line[Wall SubType],subdom_master_gdb,2,FALSE))</f>
        <v/>
      </c>
      <c r="V825" s="3" t="str">
        <f>IF(Line[Asset Group]="","",VLOOKUP(Line[Material],material_master,2,FALSE))</f>
        <v/>
      </c>
      <c r="W825" s="3" t="str">
        <f>IF(Line[Height m]="","",Line[Height m])</f>
        <v/>
      </c>
      <c r="X825" s="3" t="str">
        <f>IF(Line[Length m]="","",Line[Length m])</f>
        <v/>
      </c>
      <c r="Y825" s="3" t="str">
        <f>IF(Line[Width m]="","",Line[Width m])</f>
        <v/>
      </c>
      <c r="Z825" s="3" t="str">
        <f>IF(Line[Asset Group]="","",VLOOKUP(Line[Purpose],f_g_function,2,FALSE))</f>
        <v/>
      </c>
      <c r="AA825" s="3" t="str">
        <f>IF(Line[Asset Group]="","",VLOOKUP(Line[Post Material],material_master,2,FALSE))</f>
        <v/>
      </c>
      <c r="AB825" s="3" t="str">
        <f>IF(Line[Pipe Diameter mm]="","",Line[Pipe Diameter mm])</f>
        <v/>
      </c>
      <c r="AC825" s="3" t="str">
        <f>IF(Line[Asset Group]="","",VLOOKUP(Line[Pipe Material],irrigation_pipe_material,2,FALSE))</f>
        <v/>
      </c>
      <c r="AD825" s="3" t="str">
        <f>IF(Line[Asset Group]="","",VLOOKUP(Line[System],irrigation_system,2,FALSE))</f>
        <v/>
      </c>
      <c r="AE825" s="3" t="str">
        <f>IF(Line[Asset Group]="","",VLOOKUP(Line[Status],irrigation_status,2,FALSE))</f>
        <v/>
      </c>
      <c r="AF825" s="3" t="str">
        <f>IF(Line[Asset Group]="","",VLOOKUP(Line[Surface],subdom_master_gdb,2,FALSE))</f>
        <v/>
      </c>
      <c r="AG825" s="3" t="str">
        <f>IF(Line[Surface Layer Depth mm]="","",Line[Surface Layer Depth mm])</f>
        <v/>
      </c>
      <c r="AH825" s="3" t="str">
        <f>IF(Line[Av Width m]="","",Line[Av Width m])</f>
        <v/>
      </c>
      <c r="AI825" s="3" t="str">
        <f>IF(Line[Asset Group]="","",VLOOKUP(Line[Cycle],yes_no,2,FALSE))</f>
        <v/>
      </c>
      <c r="AJ825" s="3" t="str">
        <f>IF(Line[Asset Group]="","",VLOOKUP(Line[Species],hedge_species,2,FALSE))</f>
        <v/>
      </c>
    </row>
    <row r="826" spans="1:36" s="3" customFormat="1" x14ac:dyDescent="0.2">
      <c r="A826" s="3" t="str">
        <f>IF(Line[DWG File Name]="","",Line[DWG File Name])</f>
        <v/>
      </c>
      <c r="B826" s="3" t="str">
        <f>IF(Line[DWG Layer Name]="","",Line[DWG Layer Name])</f>
        <v/>
      </c>
      <c r="C826" s="3" t="str">
        <f>IF(Line[DWG Handle]="","",Line[DWG Handle])</f>
        <v/>
      </c>
      <c r="D826" s="58" t="str">
        <f>IF(Line[Approx Centroid X]="","",Line[Approx Centroid X])</f>
        <v/>
      </c>
      <c r="E826" s="58" t="str">
        <f>IF(Line[Approx Centroid Y]="","",Line[Approx Centroid Y])</f>
        <v/>
      </c>
      <c r="F826" s="3" t="str">
        <f>IF(Line[Replacement Asset]="","",Line[Replacement Asset])</f>
        <v/>
      </c>
      <c r="G826" s="3" t="str">
        <f>IF(Line[Asset ID]="","",UPPER(Line[Asset ID]))</f>
        <v/>
      </c>
      <c r="H826" s="3" t="str">
        <f>IF(Line[Asset Group]="","",VLOOKUP(Line[Asset Group],asset_grp_line,4,FALSE))</f>
        <v/>
      </c>
      <c r="I826" s="3" t="str">
        <f>IF(Line[Asset Group]="","",VLOOKUP(Line[Asset Group],asset_grp_line,2,FALSE))</f>
        <v/>
      </c>
      <c r="J826" s="3" t="str">
        <f>IF(Line[Asset Group]="","",VLOOKUP(Line[Asset Group],asset_grp_line,3,FALSE))</f>
        <v/>
      </c>
      <c r="K826" s="3" t="str">
        <f>IF(Line[Asset Group]="","",VLOOKUP(Line[Asset Type],type_master_list,2,FALSE))</f>
        <v/>
      </c>
      <c r="L826" s="3" t="str">
        <f>IF(Line[Asset Name]="","",PROPER(Line[Asset Name]))</f>
        <v/>
      </c>
      <c r="M826" s="11" t="str">
        <f>IF(Line[Install Date]="","",(Line[Install Date]))</f>
        <v/>
      </c>
      <c r="N826" s="3" t="str">
        <f>IF(Line[Note]="","",PROPER(Line[Note]))</f>
        <v/>
      </c>
      <c r="O826" s="3" t="str">
        <f>IF(Line[Resource Consent Number]="","",UPPER(Line[Resource Consent Number]))</f>
        <v/>
      </c>
      <c r="P826" s="53" t="str">
        <f>IF(Line[Asset Unit Cost]="","",Line[Asset Unit Cost])</f>
        <v/>
      </c>
      <c r="Q826" s="3" t="str">
        <f>IF(Line[Added By]="","",UPPER(Line[Added By]))</f>
        <v/>
      </c>
      <c r="R826" s="11" t="str">
        <f>IF(Line[Added Date]="","",(Line[Added Date]))</f>
        <v/>
      </c>
      <c r="S826" s="3" t="str">
        <f>IF(Line[Z COORD]="","",PROPER(Line[Z COORD]))</f>
        <v/>
      </c>
      <c r="T826" s="3" t="str">
        <f>IF(Line[Asset Description]="","",PROPER(Line[Asset Description]))</f>
        <v/>
      </c>
      <c r="U826" s="3" t="str">
        <f>IF(Line[Asset Group]="","",VLOOKUP(Line[Wall SubType],subdom_master_gdb,2,FALSE))</f>
        <v/>
      </c>
      <c r="V826" s="3" t="str">
        <f>IF(Line[Asset Group]="","",VLOOKUP(Line[Material],material_master,2,FALSE))</f>
        <v/>
      </c>
      <c r="W826" s="3" t="str">
        <f>IF(Line[Height m]="","",Line[Height m])</f>
        <v/>
      </c>
      <c r="X826" s="3" t="str">
        <f>IF(Line[Length m]="","",Line[Length m])</f>
        <v/>
      </c>
      <c r="Y826" s="3" t="str">
        <f>IF(Line[Width m]="","",Line[Width m])</f>
        <v/>
      </c>
      <c r="Z826" s="3" t="str">
        <f>IF(Line[Asset Group]="","",VLOOKUP(Line[Purpose],f_g_function,2,FALSE))</f>
        <v/>
      </c>
      <c r="AA826" s="3" t="str">
        <f>IF(Line[Asset Group]="","",VLOOKUP(Line[Post Material],material_master,2,FALSE))</f>
        <v/>
      </c>
      <c r="AB826" s="3" t="str">
        <f>IF(Line[Pipe Diameter mm]="","",Line[Pipe Diameter mm])</f>
        <v/>
      </c>
      <c r="AC826" s="3" t="str">
        <f>IF(Line[Asset Group]="","",VLOOKUP(Line[Pipe Material],irrigation_pipe_material,2,FALSE))</f>
        <v/>
      </c>
      <c r="AD826" s="3" t="str">
        <f>IF(Line[Asset Group]="","",VLOOKUP(Line[System],irrigation_system,2,FALSE))</f>
        <v/>
      </c>
      <c r="AE826" s="3" t="str">
        <f>IF(Line[Asset Group]="","",VLOOKUP(Line[Status],irrigation_status,2,FALSE))</f>
        <v/>
      </c>
      <c r="AF826" s="3" t="str">
        <f>IF(Line[Asset Group]="","",VLOOKUP(Line[Surface],subdom_master_gdb,2,FALSE))</f>
        <v/>
      </c>
      <c r="AG826" s="3" t="str">
        <f>IF(Line[Surface Layer Depth mm]="","",Line[Surface Layer Depth mm])</f>
        <v/>
      </c>
      <c r="AH826" s="3" t="str">
        <f>IF(Line[Av Width m]="","",Line[Av Width m])</f>
        <v/>
      </c>
      <c r="AI826" s="3" t="str">
        <f>IF(Line[Asset Group]="","",VLOOKUP(Line[Cycle],yes_no,2,FALSE))</f>
        <v/>
      </c>
      <c r="AJ826" s="3" t="str">
        <f>IF(Line[Asset Group]="","",VLOOKUP(Line[Species],hedge_species,2,FALSE))</f>
        <v/>
      </c>
    </row>
    <row r="827" spans="1:36" s="3" customFormat="1" x14ac:dyDescent="0.2">
      <c r="A827" s="3" t="str">
        <f>IF(Line[DWG File Name]="","",Line[DWG File Name])</f>
        <v/>
      </c>
      <c r="B827" s="3" t="str">
        <f>IF(Line[DWG Layer Name]="","",Line[DWG Layer Name])</f>
        <v/>
      </c>
      <c r="C827" s="3" t="str">
        <f>IF(Line[DWG Handle]="","",Line[DWG Handle])</f>
        <v/>
      </c>
      <c r="D827" s="58" t="str">
        <f>IF(Line[Approx Centroid X]="","",Line[Approx Centroid X])</f>
        <v/>
      </c>
      <c r="E827" s="58" t="str">
        <f>IF(Line[Approx Centroid Y]="","",Line[Approx Centroid Y])</f>
        <v/>
      </c>
      <c r="F827" s="3" t="str">
        <f>IF(Line[Replacement Asset]="","",Line[Replacement Asset])</f>
        <v/>
      </c>
      <c r="G827" s="3" t="str">
        <f>IF(Line[Asset ID]="","",UPPER(Line[Asset ID]))</f>
        <v/>
      </c>
      <c r="H827" s="3" t="str">
        <f>IF(Line[Asset Group]="","",VLOOKUP(Line[Asset Group],asset_grp_line,4,FALSE))</f>
        <v/>
      </c>
      <c r="I827" s="3" t="str">
        <f>IF(Line[Asset Group]="","",VLOOKUP(Line[Asset Group],asset_grp_line,2,FALSE))</f>
        <v/>
      </c>
      <c r="J827" s="3" t="str">
        <f>IF(Line[Asset Group]="","",VLOOKUP(Line[Asset Group],asset_grp_line,3,FALSE))</f>
        <v/>
      </c>
      <c r="K827" s="3" t="str">
        <f>IF(Line[Asset Group]="","",VLOOKUP(Line[Asset Type],type_master_list,2,FALSE))</f>
        <v/>
      </c>
      <c r="L827" s="3" t="str">
        <f>IF(Line[Asset Name]="","",PROPER(Line[Asset Name]))</f>
        <v/>
      </c>
      <c r="M827" s="11" t="str">
        <f>IF(Line[Install Date]="","",(Line[Install Date]))</f>
        <v/>
      </c>
      <c r="N827" s="3" t="str">
        <f>IF(Line[Note]="","",PROPER(Line[Note]))</f>
        <v/>
      </c>
      <c r="O827" s="3" t="str">
        <f>IF(Line[Resource Consent Number]="","",UPPER(Line[Resource Consent Number]))</f>
        <v/>
      </c>
      <c r="P827" s="53" t="str">
        <f>IF(Line[Asset Unit Cost]="","",Line[Asset Unit Cost])</f>
        <v/>
      </c>
      <c r="Q827" s="3" t="str">
        <f>IF(Line[Added By]="","",UPPER(Line[Added By]))</f>
        <v/>
      </c>
      <c r="R827" s="11" t="str">
        <f>IF(Line[Added Date]="","",(Line[Added Date]))</f>
        <v/>
      </c>
      <c r="S827" s="3" t="str">
        <f>IF(Line[Z COORD]="","",PROPER(Line[Z COORD]))</f>
        <v/>
      </c>
      <c r="T827" s="3" t="str">
        <f>IF(Line[Asset Description]="","",PROPER(Line[Asset Description]))</f>
        <v/>
      </c>
      <c r="U827" s="3" t="str">
        <f>IF(Line[Asset Group]="","",VLOOKUP(Line[Wall SubType],subdom_master_gdb,2,FALSE))</f>
        <v/>
      </c>
      <c r="V827" s="3" t="str">
        <f>IF(Line[Asset Group]="","",VLOOKUP(Line[Material],material_master,2,FALSE))</f>
        <v/>
      </c>
      <c r="W827" s="3" t="str">
        <f>IF(Line[Height m]="","",Line[Height m])</f>
        <v/>
      </c>
      <c r="X827" s="3" t="str">
        <f>IF(Line[Length m]="","",Line[Length m])</f>
        <v/>
      </c>
      <c r="Y827" s="3" t="str">
        <f>IF(Line[Width m]="","",Line[Width m])</f>
        <v/>
      </c>
      <c r="Z827" s="3" t="str">
        <f>IF(Line[Asset Group]="","",VLOOKUP(Line[Purpose],f_g_function,2,FALSE))</f>
        <v/>
      </c>
      <c r="AA827" s="3" t="str">
        <f>IF(Line[Asset Group]="","",VLOOKUP(Line[Post Material],material_master,2,FALSE))</f>
        <v/>
      </c>
      <c r="AB827" s="3" t="str">
        <f>IF(Line[Pipe Diameter mm]="","",Line[Pipe Diameter mm])</f>
        <v/>
      </c>
      <c r="AC827" s="3" t="str">
        <f>IF(Line[Asset Group]="","",VLOOKUP(Line[Pipe Material],irrigation_pipe_material,2,FALSE))</f>
        <v/>
      </c>
      <c r="AD827" s="3" t="str">
        <f>IF(Line[Asset Group]="","",VLOOKUP(Line[System],irrigation_system,2,FALSE))</f>
        <v/>
      </c>
      <c r="AE827" s="3" t="str">
        <f>IF(Line[Asset Group]="","",VLOOKUP(Line[Status],irrigation_status,2,FALSE))</f>
        <v/>
      </c>
      <c r="AF827" s="3" t="str">
        <f>IF(Line[Asset Group]="","",VLOOKUP(Line[Surface],subdom_master_gdb,2,FALSE))</f>
        <v/>
      </c>
      <c r="AG827" s="3" t="str">
        <f>IF(Line[Surface Layer Depth mm]="","",Line[Surface Layer Depth mm])</f>
        <v/>
      </c>
      <c r="AH827" s="3" t="str">
        <f>IF(Line[Av Width m]="","",Line[Av Width m])</f>
        <v/>
      </c>
      <c r="AI827" s="3" t="str">
        <f>IF(Line[Asset Group]="","",VLOOKUP(Line[Cycle],yes_no,2,FALSE))</f>
        <v/>
      </c>
      <c r="AJ827" s="3" t="str">
        <f>IF(Line[Asset Group]="","",VLOOKUP(Line[Species],hedge_species,2,FALSE))</f>
        <v/>
      </c>
    </row>
    <row r="828" spans="1:36" s="3" customFormat="1" x14ac:dyDescent="0.2">
      <c r="A828" s="3" t="str">
        <f>IF(Line[DWG File Name]="","",Line[DWG File Name])</f>
        <v/>
      </c>
      <c r="B828" s="3" t="str">
        <f>IF(Line[DWG Layer Name]="","",Line[DWG Layer Name])</f>
        <v/>
      </c>
      <c r="C828" s="3" t="str">
        <f>IF(Line[DWG Handle]="","",Line[DWG Handle])</f>
        <v/>
      </c>
      <c r="D828" s="58" t="str">
        <f>IF(Line[Approx Centroid X]="","",Line[Approx Centroid X])</f>
        <v/>
      </c>
      <c r="E828" s="58" t="str">
        <f>IF(Line[Approx Centroid Y]="","",Line[Approx Centroid Y])</f>
        <v/>
      </c>
      <c r="F828" s="3" t="str">
        <f>IF(Line[Replacement Asset]="","",Line[Replacement Asset])</f>
        <v/>
      </c>
      <c r="G828" s="3" t="str">
        <f>IF(Line[Asset ID]="","",UPPER(Line[Asset ID]))</f>
        <v/>
      </c>
      <c r="H828" s="3" t="str">
        <f>IF(Line[Asset Group]="","",VLOOKUP(Line[Asset Group],asset_grp_line,4,FALSE))</f>
        <v/>
      </c>
      <c r="I828" s="3" t="str">
        <f>IF(Line[Asset Group]="","",VLOOKUP(Line[Asset Group],asset_grp_line,2,FALSE))</f>
        <v/>
      </c>
      <c r="J828" s="3" t="str">
        <f>IF(Line[Asset Group]="","",VLOOKUP(Line[Asset Group],asset_grp_line,3,FALSE))</f>
        <v/>
      </c>
      <c r="K828" s="3" t="str">
        <f>IF(Line[Asset Group]="","",VLOOKUP(Line[Asset Type],type_master_list,2,FALSE))</f>
        <v/>
      </c>
      <c r="L828" s="3" t="str">
        <f>IF(Line[Asset Name]="","",PROPER(Line[Asset Name]))</f>
        <v/>
      </c>
      <c r="M828" s="11" t="str">
        <f>IF(Line[Install Date]="","",(Line[Install Date]))</f>
        <v/>
      </c>
      <c r="N828" s="3" t="str">
        <f>IF(Line[Note]="","",PROPER(Line[Note]))</f>
        <v/>
      </c>
      <c r="O828" s="3" t="str">
        <f>IF(Line[Resource Consent Number]="","",UPPER(Line[Resource Consent Number]))</f>
        <v/>
      </c>
      <c r="P828" s="53" t="str">
        <f>IF(Line[Asset Unit Cost]="","",Line[Asset Unit Cost])</f>
        <v/>
      </c>
      <c r="Q828" s="3" t="str">
        <f>IF(Line[Added By]="","",UPPER(Line[Added By]))</f>
        <v/>
      </c>
      <c r="R828" s="11" t="str">
        <f>IF(Line[Added Date]="","",(Line[Added Date]))</f>
        <v/>
      </c>
      <c r="S828" s="3" t="str">
        <f>IF(Line[Z COORD]="","",PROPER(Line[Z COORD]))</f>
        <v/>
      </c>
      <c r="T828" s="3" t="str">
        <f>IF(Line[Asset Description]="","",PROPER(Line[Asset Description]))</f>
        <v/>
      </c>
      <c r="U828" s="3" t="str">
        <f>IF(Line[Asset Group]="","",VLOOKUP(Line[Wall SubType],subdom_master_gdb,2,FALSE))</f>
        <v/>
      </c>
      <c r="V828" s="3" t="str">
        <f>IF(Line[Asset Group]="","",VLOOKUP(Line[Material],material_master,2,FALSE))</f>
        <v/>
      </c>
      <c r="W828" s="3" t="str">
        <f>IF(Line[Height m]="","",Line[Height m])</f>
        <v/>
      </c>
      <c r="X828" s="3" t="str">
        <f>IF(Line[Length m]="","",Line[Length m])</f>
        <v/>
      </c>
      <c r="Y828" s="3" t="str">
        <f>IF(Line[Width m]="","",Line[Width m])</f>
        <v/>
      </c>
      <c r="Z828" s="3" t="str">
        <f>IF(Line[Asset Group]="","",VLOOKUP(Line[Purpose],f_g_function,2,FALSE))</f>
        <v/>
      </c>
      <c r="AA828" s="3" t="str">
        <f>IF(Line[Asset Group]="","",VLOOKUP(Line[Post Material],material_master,2,FALSE))</f>
        <v/>
      </c>
      <c r="AB828" s="3" t="str">
        <f>IF(Line[Pipe Diameter mm]="","",Line[Pipe Diameter mm])</f>
        <v/>
      </c>
      <c r="AC828" s="3" t="str">
        <f>IF(Line[Asset Group]="","",VLOOKUP(Line[Pipe Material],irrigation_pipe_material,2,FALSE))</f>
        <v/>
      </c>
      <c r="AD828" s="3" t="str">
        <f>IF(Line[Asset Group]="","",VLOOKUP(Line[System],irrigation_system,2,FALSE))</f>
        <v/>
      </c>
      <c r="AE828" s="3" t="str">
        <f>IF(Line[Asset Group]="","",VLOOKUP(Line[Status],irrigation_status,2,FALSE))</f>
        <v/>
      </c>
      <c r="AF828" s="3" t="str">
        <f>IF(Line[Asset Group]="","",VLOOKUP(Line[Surface],subdom_master_gdb,2,FALSE))</f>
        <v/>
      </c>
      <c r="AG828" s="3" t="str">
        <f>IF(Line[Surface Layer Depth mm]="","",Line[Surface Layer Depth mm])</f>
        <v/>
      </c>
      <c r="AH828" s="3" t="str">
        <f>IF(Line[Av Width m]="","",Line[Av Width m])</f>
        <v/>
      </c>
      <c r="AI828" s="3" t="str">
        <f>IF(Line[Asset Group]="","",VLOOKUP(Line[Cycle],yes_no,2,FALSE))</f>
        <v/>
      </c>
      <c r="AJ828" s="3" t="str">
        <f>IF(Line[Asset Group]="","",VLOOKUP(Line[Species],hedge_species,2,FALSE))</f>
        <v/>
      </c>
    </row>
    <row r="829" spans="1:36" s="3" customFormat="1" x14ac:dyDescent="0.2">
      <c r="A829" s="3" t="str">
        <f>IF(Line[DWG File Name]="","",Line[DWG File Name])</f>
        <v/>
      </c>
      <c r="B829" s="3" t="str">
        <f>IF(Line[DWG Layer Name]="","",Line[DWG Layer Name])</f>
        <v/>
      </c>
      <c r="C829" s="3" t="str">
        <f>IF(Line[DWG Handle]="","",Line[DWG Handle])</f>
        <v/>
      </c>
      <c r="D829" s="58" t="str">
        <f>IF(Line[Approx Centroid X]="","",Line[Approx Centroid X])</f>
        <v/>
      </c>
      <c r="E829" s="58" t="str">
        <f>IF(Line[Approx Centroid Y]="","",Line[Approx Centroid Y])</f>
        <v/>
      </c>
      <c r="F829" s="3" t="str">
        <f>IF(Line[Replacement Asset]="","",Line[Replacement Asset])</f>
        <v/>
      </c>
      <c r="G829" s="3" t="str">
        <f>IF(Line[Asset ID]="","",UPPER(Line[Asset ID]))</f>
        <v/>
      </c>
      <c r="H829" s="3" t="str">
        <f>IF(Line[Asset Group]="","",VLOOKUP(Line[Asset Group],asset_grp_line,4,FALSE))</f>
        <v/>
      </c>
      <c r="I829" s="3" t="str">
        <f>IF(Line[Asset Group]="","",VLOOKUP(Line[Asset Group],asset_grp_line,2,FALSE))</f>
        <v/>
      </c>
      <c r="J829" s="3" t="str">
        <f>IF(Line[Asset Group]="","",VLOOKUP(Line[Asset Group],asset_grp_line,3,FALSE))</f>
        <v/>
      </c>
      <c r="K829" s="3" t="str">
        <f>IF(Line[Asset Group]="","",VLOOKUP(Line[Asset Type],type_master_list,2,FALSE))</f>
        <v/>
      </c>
      <c r="L829" s="3" t="str">
        <f>IF(Line[Asset Name]="","",PROPER(Line[Asset Name]))</f>
        <v/>
      </c>
      <c r="M829" s="11" t="str">
        <f>IF(Line[Install Date]="","",(Line[Install Date]))</f>
        <v/>
      </c>
      <c r="N829" s="3" t="str">
        <f>IF(Line[Note]="","",PROPER(Line[Note]))</f>
        <v/>
      </c>
      <c r="O829" s="3" t="str">
        <f>IF(Line[Resource Consent Number]="","",UPPER(Line[Resource Consent Number]))</f>
        <v/>
      </c>
      <c r="P829" s="53" t="str">
        <f>IF(Line[Asset Unit Cost]="","",Line[Asset Unit Cost])</f>
        <v/>
      </c>
      <c r="Q829" s="3" t="str">
        <f>IF(Line[Added By]="","",UPPER(Line[Added By]))</f>
        <v/>
      </c>
      <c r="R829" s="11" t="str">
        <f>IF(Line[Added Date]="","",(Line[Added Date]))</f>
        <v/>
      </c>
      <c r="S829" s="3" t="str">
        <f>IF(Line[Z COORD]="","",PROPER(Line[Z COORD]))</f>
        <v/>
      </c>
      <c r="T829" s="3" t="str">
        <f>IF(Line[Asset Description]="","",PROPER(Line[Asset Description]))</f>
        <v/>
      </c>
      <c r="U829" s="3" t="str">
        <f>IF(Line[Asset Group]="","",VLOOKUP(Line[Wall SubType],subdom_master_gdb,2,FALSE))</f>
        <v/>
      </c>
      <c r="V829" s="3" t="str">
        <f>IF(Line[Asset Group]="","",VLOOKUP(Line[Material],material_master,2,FALSE))</f>
        <v/>
      </c>
      <c r="W829" s="3" t="str">
        <f>IF(Line[Height m]="","",Line[Height m])</f>
        <v/>
      </c>
      <c r="X829" s="3" t="str">
        <f>IF(Line[Length m]="","",Line[Length m])</f>
        <v/>
      </c>
      <c r="Y829" s="3" t="str">
        <f>IF(Line[Width m]="","",Line[Width m])</f>
        <v/>
      </c>
      <c r="Z829" s="3" t="str">
        <f>IF(Line[Asset Group]="","",VLOOKUP(Line[Purpose],f_g_function,2,FALSE))</f>
        <v/>
      </c>
      <c r="AA829" s="3" t="str">
        <f>IF(Line[Asset Group]="","",VLOOKUP(Line[Post Material],material_master,2,FALSE))</f>
        <v/>
      </c>
      <c r="AB829" s="3" t="str">
        <f>IF(Line[Pipe Diameter mm]="","",Line[Pipe Diameter mm])</f>
        <v/>
      </c>
      <c r="AC829" s="3" t="str">
        <f>IF(Line[Asset Group]="","",VLOOKUP(Line[Pipe Material],irrigation_pipe_material,2,FALSE))</f>
        <v/>
      </c>
      <c r="AD829" s="3" t="str">
        <f>IF(Line[Asset Group]="","",VLOOKUP(Line[System],irrigation_system,2,FALSE))</f>
        <v/>
      </c>
      <c r="AE829" s="3" t="str">
        <f>IF(Line[Asset Group]="","",VLOOKUP(Line[Status],irrigation_status,2,FALSE))</f>
        <v/>
      </c>
      <c r="AF829" s="3" t="str">
        <f>IF(Line[Asset Group]="","",VLOOKUP(Line[Surface],subdom_master_gdb,2,FALSE))</f>
        <v/>
      </c>
      <c r="AG829" s="3" t="str">
        <f>IF(Line[Surface Layer Depth mm]="","",Line[Surface Layer Depth mm])</f>
        <v/>
      </c>
      <c r="AH829" s="3" t="str">
        <f>IF(Line[Av Width m]="","",Line[Av Width m])</f>
        <v/>
      </c>
      <c r="AI829" s="3" t="str">
        <f>IF(Line[Asset Group]="","",VLOOKUP(Line[Cycle],yes_no,2,FALSE))</f>
        <v/>
      </c>
      <c r="AJ829" s="3" t="str">
        <f>IF(Line[Asset Group]="","",VLOOKUP(Line[Species],hedge_species,2,FALSE))</f>
        <v/>
      </c>
    </row>
    <row r="830" spans="1:36" s="3" customFormat="1" x14ac:dyDescent="0.2">
      <c r="A830" s="3" t="str">
        <f>IF(Line[DWG File Name]="","",Line[DWG File Name])</f>
        <v/>
      </c>
      <c r="B830" s="3" t="str">
        <f>IF(Line[DWG Layer Name]="","",Line[DWG Layer Name])</f>
        <v/>
      </c>
      <c r="C830" s="3" t="str">
        <f>IF(Line[DWG Handle]="","",Line[DWG Handle])</f>
        <v/>
      </c>
      <c r="D830" s="58" t="str">
        <f>IF(Line[Approx Centroid X]="","",Line[Approx Centroid X])</f>
        <v/>
      </c>
      <c r="E830" s="58" t="str">
        <f>IF(Line[Approx Centroid Y]="","",Line[Approx Centroid Y])</f>
        <v/>
      </c>
      <c r="F830" s="3" t="str">
        <f>IF(Line[Replacement Asset]="","",Line[Replacement Asset])</f>
        <v/>
      </c>
      <c r="G830" s="3" t="str">
        <f>IF(Line[Asset ID]="","",UPPER(Line[Asset ID]))</f>
        <v/>
      </c>
      <c r="H830" s="3" t="str">
        <f>IF(Line[Asset Group]="","",VLOOKUP(Line[Asset Group],asset_grp_line,4,FALSE))</f>
        <v/>
      </c>
      <c r="I830" s="3" t="str">
        <f>IF(Line[Asset Group]="","",VLOOKUP(Line[Asset Group],asset_grp_line,2,FALSE))</f>
        <v/>
      </c>
      <c r="J830" s="3" t="str">
        <f>IF(Line[Asset Group]="","",VLOOKUP(Line[Asset Group],asset_grp_line,3,FALSE))</f>
        <v/>
      </c>
      <c r="K830" s="3" t="str">
        <f>IF(Line[Asset Group]="","",VLOOKUP(Line[Asset Type],type_master_list,2,FALSE))</f>
        <v/>
      </c>
      <c r="L830" s="3" t="str">
        <f>IF(Line[Asset Name]="","",PROPER(Line[Asset Name]))</f>
        <v/>
      </c>
      <c r="M830" s="11" t="str">
        <f>IF(Line[Install Date]="","",(Line[Install Date]))</f>
        <v/>
      </c>
      <c r="N830" s="3" t="str">
        <f>IF(Line[Note]="","",PROPER(Line[Note]))</f>
        <v/>
      </c>
      <c r="O830" s="3" t="str">
        <f>IF(Line[Resource Consent Number]="","",UPPER(Line[Resource Consent Number]))</f>
        <v/>
      </c>
      <c r="P830" s="53" t="str">
        <f>IF(Line[Asset Unit Cost]="","",Line[Asset Unit Cost])</f>
        <v/>
      </c>
      <c r="Q830" s="3" t="str">
        <f>IF(Line[Added By]="","",UPPER(Line[Added By]))</f>
        <v/>
      </c>
      <c r="R830" s="11" t="str">
        <f>IF(Line[Added Date]="","",(Line[Added Date]))</f>
        <v/>
      </c>
      <c r="S830" s="3" t="str">
        <f>IF(Line[Z COORD]="","",PROPER(Line[Z COORD]))</f>
        <v/>
      </c>
      <c r="T830" s="3" t="str">
        <f>IF(Line[Asset Description]="","",PROPER(Line[Asset Description]))</f>
        <v/>
      </c>
      <c r="U830" s="3" t="str">
        <f>IF(Line[Asset Group]="","",VLOOKUP(Line[Wall SubType],subdom_master_gdb,2,FALSE))</f>
        <v/>
      </c>
      <c r="V830" s="3" t="str">
        <f>IF(Line[Asset Group]="","",VLOOKUP(Line[Material],material_master,2,FALSE))</f>
        <v/>
      </c>
      <c r="W830" s="3" t="str">
        <f>IF(Line[Height m]="","",Line[Height m])</f>
        <v/>
      </c>
      <c r="X830" s="3" t="str">
        <f>IF(Line[Length m]="","",Line[Length m])</f>
        <v/>
      </c>
      <c r="Y830" s="3" t="str">
        <f>IF(Line[Width m]="","",Line[Width m])</f>
        <v/>
      </c>
      <c r="Z830" s="3" t="str">
        <f>IF(Line[Asset Group]="","",VLOOKUP(Line[Purpose],f_g_function,2,FALSE))</f>
        <v/>
      </c>
      <c r="AA830" s="3" t="str">
        <f>IF(Line[Asset Group]="","",VLOOKUP(Line[Post Material],material_master,2,FALSE))</f>
        <v/>
      </c>
      <c r="AB830" s="3" t="str">
        <f>IF(Line[Pipe Diameter mm]="","",Line[Pipe Diameter mm])</f>
        <v/>
      </c>
      <c r="AC830" s="3" t="str">
        <f>IF(Line[Asset Group]="","",VLOOKUP(Line[Pipe Material],irrigation_pipe_material,2,FALSE))</f>
        <v/>
      </c>
      <c r="AD830" s="3" t="str">
        <f>IF(Line[Asset Group]="","",VLOOKUP(Line[System],irrigation_system,2,FALSE))</f>
        <v/>
      </c>
      <c r="AE830" s="3" t="str">
        <f>IF(Line[Asset Group]="","",VLOOKUP(Line[Status],irrigation_status,2,FALSE))</f>
        <v/>
      </c>
      <c r="AF830" s="3" t="str">
        <f>IF(Line[Asset Group]="","",VLOOKUP(Line[Surface],subdom_master_gdb,2,FALSE))</f>
        <v/>
      </c>
      <c r="AG830" s="3" t="str">
        <f>IF(Line[Surface Layer Depth mm]="","",Line[Surface Layer Depth mm])</f>
        <v/>
      </c>
      <c r="AH830" s="3" t="str">
        <f>IF(Line[Av Width m]="","",Line[Av Width m])</f>
        <v/>
      </c>
      <c r="AI830" s="3" t="str">
        <f>IF(Line[Asset Group]="","",VLOOKUP(Line[Cycle],yes_no,2,FALSE))</f>
        <v/>
      </c>
      <c r="AJ830" s="3" t="str">
        <f>IF(Line[Asset Group]="","",VLOOKUP(Line[Species],hedge_species,2,FALSE))</f>
        <v/>
      </c>
    </row>
    <row r="831" spans="1:36" s="3" customFormat="1" x14ac:dyDescent="0.2">
      <c r="A831" s="3" t="str">
        <f>IF(Line[DWG File Name]="","",Line[DWG File Name])</f>
        <v/>
      </c>
      <c r="B831" s="3" t="str">
        <f>IF(Line[DWG Layer Name]="","",Line[DWG Layer Name])</f>
        <v/>
      </c>
      <c r="C831" s="3" t="str">
        <f>IF(Line[DWG Handle]="","",Line[DWG Handle])</f>
        <v/>
      </c>
      <c r="D831" s="58" t="str">
        <f>IF(Line[Approx Centroid X]="","",Line[Approx Centroid X])</f>
        <v/>
      </c>
      <c r="E831" s="58" t="str">
        <f>IF(Line[Approx Centroid Y]="","",Line[Approx Centroid Y])</f>
        <v/>
      </c>
      <c r="F831" s="3" t="str">
        <f>IF(Line[Replacement Asset]="","",Line[Replacement Asset])</f>
        <v/>
      </c>
      <c r="G831" s="3" t="str">
        <f>IF(Line[Asset ID]="","",UPPER(Line[Asset ID]))</f>
        <v/>
      </c>
      <c r="H831" s="3" t="str">
        <f>IF(Line[Asset Group]="","",VLOOKUP(Line[Asset Group],asset_grp_line,4,FALSE))</f>
        <v/>
      </c>
      <c r="I831" s="3" t="str">
        <f>IF(Line[Asset Group]="","",VLOOKUP(Line[Asset Group],asset_grp_line,2,FALSE))</f>
        <v/>
      </c>
      <c r="J831" s="3" t="str">
        <f>IF(Line[Asset Group]="","",VLOOKUP(Line[Asset Group],asset_grp_line,3,FALSE))</f>
        <v/>
      </c>
      <c r="K831" s="3" t="str">
        <f>IF(Line[Asset Group]="","",VLOOKUP(Line[Asset Type],type_master_list,2,FALSE))</f>
        <v/>
      </c>
      <c r="L831" s="3" t="str">
        <f>IF(Line[Asset Name]="","",PROPER(Line[Asset Name]))</f>
        <v/>
      </c>
      <c r="M831" s="11" t="str">
        <f>IF(Line[Install Date]="","",(Line[Install Date]))</f>
        <v/>
      </c>
      <c r="N831" s="3" t="str">
        <f>IF(Line[Note]="","",PROPER(Line[Note]))</f>
        <v/>
      </c>
      <c r="O831" s="3" t="str">
        <f>IF(Line[Resource Consent Number]="","",UPPER(Line[Resource Consent Number]))</f>
        <v/>
      </c>
      <c r="P831" s="53" t="str">
        <f>IF(Line[Asset Unit Cost]="","",Line[Asset Unit Cost])</f>
        <v/>
      </c>
      <c r="Q831" s="3" t="str">
        <f>IF(Line[Added By]="","",UPPER(Line[Added By]))</f>
        <v/>
      </c>
      <c r="R831" s="11" t="str">
        <f>IF(Line[Added Date]="","",(Line[Added Date]))</f>
        <v/>
      </c>
      <c r="S831" s="3" t="str">
        <f>IF(Line[Z COORD]="","",PROPER(Line[Z COORD]))</f>
        <v/>
      </c>
      <c r="T831" s="3" t="str">
        <f>IF(Line[Asset Description]="","",PROPER(Line[Asset Description]))</f>
        <v/>
      </c>
      <c r="U831" s="3" t="str">
        <f>IF(Line[Asset Group]="","",VLOOKUP(Line[Wall SubType],subdom_master_gdb,2,FALSE))</f>
        <v/>
      </c>
      <c r="V831" s="3" t="str">
        <f>IF(Line[Asset Group]="","",VLOOKUP(Line[Material],material_master,2,FALSE))</f>
        <v/>
      </c>
      <c r="W831" s="3" t="str">
        <f>IF(Line[Height m]="","",Line[Height m])</f>
        <v/>
      </c>
      <c r="X831" s="3" t="str">
        <f>IF(Line[Length m]="","",Line[Length m])</f>
        <v/>
      </c>
      <c r="Y831" s="3" t="str">
        <f>IF(Line[Width m]="","",Line[Width m])</f>
        <v/>
      </c>
      <c r="Z831" s="3" t="str">
        <f>IF(Line[Asset Group]="","",VLOOKUP(Line[Purpose],f_g_function,2,FALSE))</f>
        <v/>
      </c>
      <c r="AA831" s="3" t="str">
        <f>IF(Line[Asset Group]="","",VLOOKUP(Line[Post Material],material_master,2,FALSE))</f>
        <v/>
      </c>
      <c r="AB831" s="3" t="str">
        <f>IF(Line[Pipe Diameter mm]="","",Line[Pipe Diameter mm])</f>
        <v/>
      </c>
      <c r="AC831" s="3" t="str">
        <f>IF(Line[Asset Group]="","",VLOOKUP(Line[Pipe Material],irrigation_pipe_material,2,FALSE))</f>
        <v/>
      </c>
      <c r="AD831" s="3" t="str">
        <f>IF(Line[Asset Group]="","",VLOOKUP(Line[System],irrigation_system,2,FALSE))</f>
        <v/>
      </c>
      <c r="AE831" s="3" t="str">
        <f>IF(Line[Asset Group]="","",VLOOKUP(Line[Status],irrigation_status,2,FALSE))</f>
        <v/>
      </c>
      <c r="AF831" s="3" t="str">
        <f>IF(Line[Asset Group]="","",VLOOKUP(Line[Surface],subdom_master_gdb,2,FALSE))</f>
        <v/>
      </c>
      <c r="AG831" s="3" t="str">
        <f>IF(Line[Surface Layer Depth mm]="","",Line[Surface Layer Depth mm])</f>
        <v/>
      </c>
      <c r="AH831" s="3" t="str">
        <f>IF(Line[Av Width m]="","",Line[Av Width m])</f>
        <v/>
      </c>
      <c r="AI831" s="3" t="str">
        <f>IF(Line[Asset Group]="","",VLOOKUP(Line[Cycle],yes_no,2,FALSE))</f>
        <v/>
      </c>
      <c r="AJ831" s="3" t="str">
        <f>IF(Line[Asset Group]="","",VLOOKUP(Line[Species],hedge_species,2,FALSE))</f>
        <v/>
      </c>
    </row>
    <row r="832" spans="1:36" s="3" customFormat="1" x14ac:dyDescent="0.2">
      <c r="A832" s="3" t="str">
        <f>IF(Line[DWG File Name]="","",Line[DWG File Name])</f>
        <v/>
      </c>
      <c r="B832" s="3" t="str">
        <f>IF(Line[DWG Layer Name]="","",Line[DWG Layer Name])</f>
        <v/>
      </c>
      <c r="C832" s="3" t="str">
        <f>IF(Line[DWG Handle]="","",Line[DWG Handle])</f>
        <v/>
      </c>
      <c r="D832" s="58" t="str">
        <f>IF(Line[Approx Centroid X]="","",Line[Approx Centroid X])</f>
        <v/>
      </c>
      <c r="E832" s="58" t="str">
        <f>IF(Line[Approx Centroid Y]="","",Line[Approx Centroid Y])</f>
        <v/>
      </c>
      <c r="F832" s="3" t="str">
        <f>IF(Line[Replacement Asset]="","",Line[Replacement Asset])</f>
        <v/>
      </c>
      <c r="G832" s="3" t="str">
        <f>IF(Line[Asset ID]="","",UPPER(Line[Asset ID]))</f>
        <v/>
      </c>
      <c r="H832" s="3" t="str">
        <f>IF(Line[Asset Group]="","",VLOOKUP(Line[Asset Group],asset_grp_line,4,FALSE))</f>
        <v/>
      </c>
      <c r="I832" s="3" t="str">
        <f>IF(Line[Asset Group]="","",VLOOKUP(Line[Asset Group],asset_grp_line,2,FALSE))</f>
        <v/>
      </c>
      <c r="J832" s="3" t="str">
        <f>IF(Line[Asset Group]="","",VLOOKUP(Line[Asset Group],asset_grp_line,3,FALSE))</f>
        <v/>
      </c>
      <c r="K832" s="3" t="str">
        <f>IF(Line[Asset Group]="","",VLOOKUP(Line[Asset Type],type_master_list,2,FALSE))</f>
        <v/>
      </c>
      <c r="L832" s="3" t="str">
        <f>IF(Line[Asset Name]="","",PROPER(Line[Asset Name]))</f>
        <v/>
      </c>
      <c r="M832" s="11" t="str">
        <f>IF(Line[Install Date]="","",(Line[Install Date]))</f>
        <v/>
      </c>
      <c r="N832" s="3" t="str">
        <f>IF(Line[Note]="","",PROPER(Line[Note]))</f>
        <v/>
      </c>
      <c r="O832" s="3" t="str">
        <f>IF(Line[Resource Consent Number]="","",UPPER(Line[Resource Consent Number]))</f>
        <v/>
      </c>
      <c r="P832" s="53" t="str">
        <f>IF(Line[Asset Unit Cost]="","",Line[Asset Unit Cost])</f>
        <v/>
      </c>
      <c r="Q832" s="3" t="str">
        <f>IF(Line[Added By]="","",UPPER(Line[Added By]))</f>
        <v/>
      </c>
      <c r="R832" s="11" t="str">
        <f>IF(Line[Added Date]="","",(Line[Added Date]))</f>
        <v/>
      </c>
      <c r="S832" s="3" t="str">
        <f>IF(Line[Z COORD]="","",PROPER(Line[Z COORD]))</f>
        <v/>
      </c>
      <c r="T832" s="3" t="str">
        <f>IF(Line[Asset Description]="","",PROPER(Line[Asset Description]))</f>
        <v/>
      </c>
      <c r="U832" s="3" t="str">
        <f>IF(Line[Asset Group]="","",VLOOKUP(Line[Wall SubType],subdom_master_gdb,2,FALSE))</f>
        <v/>
      </c>
      <c r="V832" s="3" t="str">
        <f>IF(Line[Asset Group]="","",VLOOKUP(Line[Material],material_master,2,FALSE))</f>
        <v/>
      </c>
      <c r="W832" s="3" t="str">
        <f>IF(Line[Height m]="","",Line[Height m])</f>
        <v/>
      </c>
      <c r="X832" s="3" t="str">
        <f>IF(Line[Length m]="","",Line[Length m])</f>
        <v/>
      </c>
      <c r="Y832" s="3" t="str">
        <f>IF(Line[Width m]="","",Line[Width m])</f>
        <v/>
      </c>
      <c r="Z832" s="3" t="str">
        <f>IF(Line[Asset Group]="","",VLOOKUP(Line[Purpose],f_g_function,2,FALSE))</f>
        <v/>
      </c>
      <c r="AA832" s="3" t="str">
        <f>IF(Line[Asset Group]="","",VLOOKUP(Line[Post Material],material_master,2,FALSE))</f>
        <v/>
      </c>
      <c r="AB832" s="3" t="str">
        <f>IF(Line[Pipe Diameter mm]="","",Line[Pipe Diameter mm])</f>
        <v/>
      </c>
      <c r="AC832" s="3" t="str">
        <f>IF(Line[Asset Group]="","",VLOOKUP(Line[Pipe Material],irrigation_pipe_material,2,FALSE))</f>
        <v/>
      </c>
      <c r="AD832" s="3" t="str">
        <f>IF(Line[Asset Group]="","",VLOOKUP(Line[System],irrigation_system,2,FALSE))</f>
        <v/>
      </c>
      <c r="AE832" s="3" t="str">
        <f>IF(Line[Asset Group]="","",VLOOKUP(Line[Status],irrigation_status,2,FALSE))</f>
        <v/>
      </c>
      <c r="AF832" s="3" t="str">
        <f>IF(Line[Asset Group]="","",VLOOKUP(Line[Surface],subdom_master_gdb,2,FALSE))</f>
        <v/>
      </c>
      <c r="AG832" s="3" t="str">
        <f>IF(Line[Surface Layer Depth mm]="","",Line[Surface Layer Depth mm])</f>
        <v/>
      </c>
      <c r="AH832" s="3" t="str">
        <f>IF(Line[Av Width m]="","",Line[Av Width m])</f>
        <v/>
      </c>
      <c r="AI832" s="3" t="str">
        <f>IF(Line[Asset Group]="","",VLOOKUP(Line[Cycle],yes_no,2,FALSE))</f>
        <v/>
      </c>
      <c r="AJ832" s="3" t="str">
        <f>IF(Line[Asset Group]="","",VLOOKUP(Line[Species],hedge_species,2,FALSE))</f>
        <v/>
      </c>
    </row>
    <row r="833" spans="1:36" s="3" customFormat="1" x14ac:dyDescent="0.2">
      <c r="A833" s="3" t="str">
        <f>IF(Line[DWG File Name]="","",Line[DWG File Name])</f>
        <v/>
      </c>
      <c r="B833" s="3" t="str">
        <f>IF(Line[DWG Layer Name]="","",Line[DWG Layer Name])</f>
        <v/>
      </c>
      <c r="C833" s="3" t="str">
        <f>IF(Line[DWG Handle]="","",Line[DWG Handle])</f>
        <v/>
      </c>
      <c r="D833" s="58" t="str">
        <f>IF(Line[Approx Centroid X]="","",Line[Approx Centroid X])</f>
        <v/>
      </c>
      <c r="E833" s="58" t="str">
        <f>IF(Line[Approx Centroid Y]="","",Line[Approx Centroid Y])</f>
        <v/>
      </c>
      <c r="F833" s="3" t="str">
        <f>IF(Line[Replacement Asset]="","",Line[Replacement Asset])</f>
        <v/>
      </c>
      <c r="G833" s="3" t="str">
        <f>IF(Line[Asset ID]="","",UPPER(Line[Asset ID]))</f>
        <v/>
      </c>
      <c r="H833" s="3" t="str">
        <f>IF(Line[Asset Group]="","",VLOOKUP(Line[Asset Group],asset_grp_line,4,FALSE))</f>
        <v/>
      </c>
      <c r="I833" s="3" t="str">
        <f>IF(Line[Asset Group]="","",VLOOKUP(Line[Asset Group],asset_grp_line,2,FALSE))</f>
        <v/>
      </c>
      <c r="J833" s="3" t="str">
        <f>IF(Line[Asset Group]="","",VLOOKUP(Line[Asset Group],asset_grp_line,3,FALSE))</f>
        <v/>
      </c>
      <c r="K833" s="3" t="str">
        <f>IF(Line[Asset Group]="","",VLOOKUP(Line[Asset Type],type_master_list,2,FALSE))</f>
        <v/>
      </c>
      <c r="L833" s="3" t="str">
        <f>IF(Line[Asset Name]="","",PROPER(Line[Asset Name]))</f>
        <v/>
      </c>
      <c r="M833" s="11" t="str">
        <f>IF(Line[Install Date]="","",(Line[Install Date]))</f>
        <v/>
      </c>
      <c r="N833" s="3" t="str">
        <f>IF(Line[Note]="","",PROPER(Line[Note]))</f>
        <v/>
      </c>
      <c r="O833" s="3" t="str">
        <f>IF(Line[Resource Consent Number]="","",UPPER(Line[Resource Consent Number]))</f>
        <v/>
      </c>
      <c r="P833" s="53" t="str">
        <f>IF(Line[Asset Unit Cost]="","",Line[Asset Unit Cost])</f>
        <v/>
      </c>
      <c r="Q833" s="3" t="str">
        <f>IF(Line[Added By]="","",UPPER(Line[Added By]))</f>
        <v/>
      </c>
      <c r="R833" s="11" t="str">
        <f>IF(Line[Added Date]="","",(Line[Added Date]))</f>
        <v/>
      </c>
      <c r="S833" s="3" t="str">
        <f>IF(Line[Z COORD]="","",PROPER(Line[Z COORD]))</f>
        <v/>
      </c>
      <c r="T833" s="3" t="str">
        <f>IF(Line[Asset Description]="","",PROPER(Line[Asset Description]))</f>
        <v/>
      </c>
      <c r="U833" s="3" t="str">
        <f>IF(Line[Asset Group]="","",VLOOKUP(Line[Wall SubType],subdom_master_gdb,2,FALSE))</f>
        <v/>
      </c>
      <c r="V833" s="3" t="str">
        <f>IF(Line[Asset Group]="","",VLOOKUP(Line[Material],material_master,2,FALSE))</f>
        <v/>
      </c>
      <c r="W833" s="3" t="str">
        <f>IF(Line[Height m]="","",Line[Height m])</f>
        <v/>
      </c>
      <c r="X833" s="3" t="str">
        <f>IF(Line[Length m]="","",Line[Length m])</f>
        <v/>
      </c>
      <c r="Y833" s="3" t="str">
        <f>IF(Line[Width m]="","",Line[Width m])</f>
        <v/>
      </c>
      <c r="Z833" s="3" t="str">
        <f>IF(Line[Asset Group]="","",VLOOKUP(Line[Purpose],f_g_function,2,FALSE))</f>
        <v/>
      </c>
      <c r="AA833" s="3" t="str">
        <f>IF(Line[Asset Group]="","",VLOOKUP(Line[Post Material],material_master,2,FALSE))</f>
        <v/>
      </c>
      <c r="AB833" s="3" t="str">
        <f>IF(Line[Pipe Diameter mm]="","",Line[Pipe Diameter mm])</f>
        <v/>
      </c>
      <c r="AC833" s="3" t="str">
        <f>IF(Line[Asset Group]="","",VLOOKUP(Line[Pipe Material],irrigation_pipe_material,2,FALSE))</f>
        <v/>
      </c>
      <c r="AD833" s="3" t="str">
        <f>IF(Line[Asset Group]="","",VLOOKUP(Line[System],irrigation_system,2,FALSE))</f>
        <v/>
      </c>
      <c r="AE833" s="3" t="str">
        <f>IF(Line[Asset Group]="","",VLOOKUP(Line[Status],irrigation_status,2,FALSE))</f>
        <v/>
      </c>
      <c r="AF833" s="3" t="str">
        <f>IF(Line[Asset Group]="","",VLOOKUP(Line[Surface],subdom_master_gdb,2,FALSE))</f>
        <v/>
      </c>
      <c r="AG833" s="3" t="str">
        <f>IF(Line[Surface Layer Depth mm]="","",Line[Surface Layer Depth mm])</f>
        <v/>
      </c>
      <c r="AH833" s="3" t="str">
        <f>IF(Line[Av Width m]="","",Line[Av Width m])</f>
        <v/>
      </c>
      <c r="AI833" s="3" t="str">
        <f>IF(Line[Asset Group]="","",VLOOKUP(Line[Cycle],yes_no,2,FALSE))</f>
        <v/>
      </c>
      <c r="AJ833" s="3" t="str">
        <f>IF(Line[Asset Group]="","",VLOOKUP(Line[Species],hedge_species,2,FALSE))</f>
        <v/>
      </c>
    </row>
    <row r="834" spans="1:36" s="3" customFormat="1" x14ac:dyDescent="0.2">
      <c r="A834" s="3" t="str">
        <f>IF(Line[DWG File Name]="","",Line[DWG File Name])</f>
        <v/>
      </c>
      <c r="B834" s="3" t="str">
        <f>IF(Line[DWG Layer Name]="","",Line[DWG Layer Name])</f>
        <v/>
      </c>
      <c r="C834" s="3" t="str">
        <f>IF(Line[DWG Handle]="","",Line[DWG Handle])</f>
        <v/>
      </c>
      <c r="D834" s="58" t="str">
        <f>IF(Line[Approx Centroid X]="","",Line[Approx Centroid X])</f>
        <v/>
      </c>
      <c r="E834" s="58" t="str">
        <f>IF(Line[Approx Centroid Y]="","",Line[Approx Centroid Y])</f>
        <v/>
      </c>
      <c r="F834" s="3" t="str">
        <f>IF(Line[Replacement Asset]="","",Line[Replacement Asset])</f>
        <v/>
      </c>
      <c r="G834" s="3" t="str">
        <f>IF(Line[Asset ID]="","",UPPER(Line[Asset ID]))</f>
        <v/>
      </c>
      <c r="H834" s="3" t="str">
        <f>IF(Line[Asset Group]="","",VLOOKUP(Line[Asset Group],asset_grp_line,4,FALSE))</f>
        <v/>
      </c>
      <c r="I834" s="3" t="str">
        <f>IF(Line[Asset Group]="","",VLOOKUP(Line[Asset Group],asset_grp_line,2,FALSE))</f>
        <v/>
      </c>
      <c r="J834" s="3" t="str">
        <f>IF(Line[Asset Group]="","",VLOOKUP(Line[Asset Group],asset_grp_line,3,FALSE))</f>
        <v/>
      </c>
      <c r="K834" s="3" t="str">
        <f>IF(Line[Asset Group]="","",VLOOKUP(Line[Asset Type],type_master_list,2,FALSE))</f>
        <v/>
      </c>
      <c r="L834" s="3" t="str">
        <f>IF(Line[Asset Name]="","",PROPER(Line[Asset Name]))</f>
        <v/>
      </c>
      <c r="M834" s="11" t="str">
        <f>IF(Line[Install Date]="","",(Line[Install Date]))</f>
        <v/>
      </c>
      <c r="N834" s="3" t="str">
        <f>IF(Line[Note]="","",PROPER(Line[Note]))</f>
        <v/>
      </c>
      <c r="O834" s="3" t="str">
        <f>IF(Line[Resource Consent Number]="","",UPPER(Line[Resource Consent Number]))</f>
        <v/>
      </c>
      <c r="P834" s="53" t="str">
        <f>IF(Line[Asset Unit Cost]="","",Line[Asset Unit Cost])</f>
        <v/>
      </c>
      <c r="Q834" s="3" t="str">
        <f>IF(Line[Added By]="","",UPPER(Line[Added By]))</f>
        <v/>
      </c>
      <c r="R834" s="11" t="str">
        <f>IF(Line[Added Date]="","",(Line[Added Date]))</f>
        <v/>
      </c>
      <c r="S834" s="3" t="str">
        <f>IF(Line[Z COORD]="","",PROPER(Line[Z COORD]))</f>
        <v/>
      </c>
      <c r="T834" s="3" t="str">
        <f>IF(Line[Asset Description]="","",PROPER(Line[Asset Description]))</f>
        <v/>
      </c>
      <c r="U834" s="3" t="str">
        <f>IF(Line[Asset Group]="","",VLOOKUP(Line[Wall SubType],subdom_master_gdb,2,FALSE))</f>
        <v/>
      </c>
      <c r="V834" s="3" t="str">
        <f>IF(Line[Asset Group]="","",VLOOKUP(Line[Material],material_master,2,FALSE))</f>
        <v/>
      </c>
      <c r="W834" s="3" t="str">
        <f>IF(Line[Height m]="","",Line[Height m])</f>
        <v/>
      </c>
      <c r="X834" s="3" t="str">
        <f>IF(Line[Length m]="","",Line[Length m])</f>
        <v/>
      </c>
      <c r="Y834" s="3" t="str">
        <f>IF(Line[Width m]="","",Line[Width m])</f>
        <v/>
      </c>
      <c r="Z834" s="3" t="str">
        <f>IF(Line[Asset Group]="","",VLOOKUP(Line[Purpose],f_g_function,2,FALSE))</f>
        <v/>
      </c>
      <c r="AA834" s="3" t="str">
        <f>IF(Line[Asset Group]="","",VLOOKUP(Line[Post Material],material_master,2,FALSE))</f>
        <v/>
      </c>
      <c r="AB834" s="3" t="str">
        <f>IF(Line[Pipe Diameter mm]="","",Line[Pipe Diameter mm])</f>
        <v/>
      </c>
      <c r="AC834" s="3" t="str">
        <f>IF(Line[Asset Group]="","",VLOOKUP(Line[Pipe Material],irrigation_pipe_material,2,FALSE))</f>
        <v/>
      </c>
      <c r="AD834" s="3" t="str">
        <f>IF(Line[Asset Group]="","",VLOOKUP(Line[System],irrigation_system,2,FALSE))</f>
        <v/>
      </c>
      <c r="AE834" s="3" t="str">
        <f>IF(Line[Asset Group]="","",VLOOKUP(Line[Status],irrigation_status,2,FALSE))</f>
        <v/>
      </c>
      <c r="AF834" s="3" t="str">
        <f>IF(Line[Asset Group]="","",VLOOKUP(Line[Surface],subdom_master_gdb,2,FALSE))</f>
        <v/>
      </c>
      <c r="AG834" s="3" t="str">
        <f>IF(Line[Surface Layer Depth mm]="","",Line[Surface Layer Depth mm])</f>
        <v/>
      </c>
      <c r="AH834" s="3" t="str">
        <f>IF(Line[Av Width m]="","",Line[Av Width m])</f>
        <v/>
      </c>
      <c r="AI834" s="3" t="str">
        <f>IF(Line[Asset Group]="","",VLOOKUP(Line[Cycle],yes_no,2,FALSE))</f>
        <v/>
      </c>
      <c r="AJ834" s="3" t="str">
        <f>IF(Line[Asset Group]="","",VLOOKUP(Line[Species],hedge_species,2,FALSE))</f>
        <v/>
      </c>
    </row>
    <row r="835" spans="1:36" s="3" customFormat="1" x14ac:dyDescent="0.2">
      <c r="A835" s="3" t="str">
        <f>IF(Line[DWG File Name]="","",Line[DWG File Name])</f>
        <v/>
      </c>
      <c r="B835" s="3" t="str">
        <f>IF(Line[DWG Layer Name]="","",Line[DWG Layer Name])</f>
        <v/>
      </c>
      <c r="C835" s="3" t="str">
        <f>IF(Line[DWG Handle]="","",Line[DWG Handle])</f>
        <v/>
      </c>
      <c r="D835" s="58" t="str">
        <f>IF(Line[Approx Centroid X]="","",Line[Approx Centroid X])</f>
        <v/>
      </c>
      <c r="E835" s="58" t="str">
        <f>IF(Line[Approx Centroid Y]="","",Line[Approx Centroid Y])</f>
        <v/>
      </c>
      <c r="F835" s="3" t="str">
        <f>IF(Line[Replacement Asset]="","",Line[Replacement Asset])</f>
        <v/>
      </c>
      <c r="G835" s="3" t="str">
        <f>IF(Line[Asset ID]="","",UPPER(Line[Asset ID]))</f>
        <v/>
      </c>
      <c r="H835" s="3" t="str">
        <f>IF(Line[Asset Group]="","",VLOOKUP(Line[Asset Group],asset_grp_line,4,FALSE))</f>
        <v/>
      </c>
      <c r="I835" s="3" t="str">
        <f>IF(Line[Asset Group]="","",VLOOKUP(Line[Asset Group],asset_grp_line,2,FALSE))</f>
        <v/>
      </c>
      <c r="J835" s="3" t="str">
        <f>IF(Line[Asset Group]="","",VLOOKUP(Line[Asset Group],asset_grp_line,3,FALSE))</f>
        <v/>
      </c>
      <c r="K835" s="3" t="str">
        <f>IF(Line[Asset Group]="","",VLOOKUP(Line[Asset Type],type_master_list,2,FALSE))</f>
        <v/>
      </c>
      <c r="L835" s="3" t="str">
        <f>IF(Line[Asset Name]="","",PROPER(Line[Asset Name]))</f>
        <v/>
      </c>
      <c r="M835" s="11" t="str">
        <f>IF(Line[Install Date]="","",(Line[Install Date]))</f>
        <v/>
      </c>
      <c r="N835" s="3" t="str">
        <f>IF(Line[Note]="","",PROPER(Line[Note]))</f>
        <v/>
      </c>
      <c r="O835" s="3" t="str">
        <f>IF(Line[Resource Consent Number]="","",UPPER(Line[Resource Consent Number]))</f>
        <v/>
      </c>
      <c r="P835" s="53" t="str">
        <f>IF(Line[Asset Unit Cost]="","",Line[Asset Unit Cost])</f>
        <v/>
      </c>
      <c r="Q835" s="3" t="str">
        <f>IF(Line[Added By]="","",UPPER(Line[Added By]))</f>
        <v/>
      </c>
      <c r="R835" s="11" t="str">
        <f>IF(Line[Added Date]="","",(Line[Added Date]))</f>
        <v/>
      </c>
      <c r="S835" s="3" t="str">
        <f>IF(Line[Z COORD]="","",PROPER(Line[Z COORD]))</f>
        <v/>
      </c>
      <c r="T835" s="3" t="str">
        <f>IF(Line[Asset Description]="","",PROPER(Line[Asset Description]))</f>
        <v/>
      </c>
      <c r="U835" s="3" t="str">
        <f>IF(Line[Asset Group]="","",VLOOKUP(Line[Wall SubType],subdom_master_gdb,2,FALSE))</f>
        <v/>
      </c>
      <c r="V835" s="3" t="str">
        <f>IF(Line[Asset Group]="","",VLOOKUP(Line[Material],material_master,2,FALSE))</f>
        <v/>
      </c>
      <c r="W835" s="3" t="str">
        <f>IF(Line[Height m]="","",Line[Height m])</f>
        <v/>
      </c>
      <c r="X835" s="3" t="str">
        <f>IF(Line[Length m]="","",Line[Length m])</f>
        <v/>
      </c>
      <c r="Y835" s="3" t="str">
        <f>IF(Line[Width m]="","",Line[Width m])</f>
        <v/>
      </c>
      <c r="Z835" s="3" t="str">
        <f>IF(Line[Asset Group]="","",VLOOKUP(Line[Purpose],f_g_function,2,FALSE))</f>
        <v/>
      </c>
      <c r="AA835" s="3" t="str">
        <f>IF(Line[Asset Group]="","",VLOOKUP(Line[Post Material],material_master,2,FALSE))</f>
        <v/>
      </c>
      <c r="AB835" s="3" t="str">
        <f>IF(Line[Pipe Diameter mm]="","",Line[Pipe Diameter mm])</f>
        <v/>
      </c>
      <c r="AC835" s="3" t="str">
        <f>IF(Line[Asset Group]="","",VLOOKUP(Line[Pipe Material],irrigation_pipe_material,2,FALSE))</f>
        <v/>
      </c>
      <c r="AD835" s="3" t="str">
        <f>IF(Line[Asset Group]="","",VLOOKUP(Line[System],irrigation_system,2,FALSE))</f>
        <v/>
      </c>
      <c r="AE835" s="3" t="str">
        <f>IF(Line[Asset Group]="","",VLOOKUP(Line[Status],irrigation_status,2,FALSE))</f>
        <v/>
      </c>
      <c r="AF835" s="3" t="str">
        <f>IF(Line[Asset Group]="","",VLOOKUP(Line[Surface],subdom_master_gdb,2,FALSE))</f>
        <v/>
      </c>
      <c r="AG835" s="3" t="str">
        <f>IF(Line[Surface Layer Depth mm]="","",Line[Surface Layer Depth mm])</f>
        <v/>
      </c>
      <c r="AH835" s="3" t="str">
        <f>IF(Line[Av Width m]="","",Line[Av Width m])</f>
        <v/>
      </c>
      <c r="AI835" s="3" t="str">
        <f>IF(Line[Asset Group]="","",VLOOKUP(Line[Cycle],yes_no,2,FALSE))</f>
        <v/>
      </c>
      <c r="AJ835" s="3" t="str">
        <f>IF(Line[Asset Group]="","",VLOOKUP(Line[Species],hedge_species,2,FALSE))</f>
        <v/>
      </c>
    </row>
    <row r="836" spans="1:36" s="3" customFormat="1" x14ac:dyDescent="0.2">
      <c r="A836" s="3" t="str">
        <f>IF(Line[DWG File Name]="","",Line[DWG File Name])</f>
        <v/>
      </c>
      <c r="B836" s="3" t="str">
        <f>IF(Line[DWG Layer Name]="","",Line[DWG Layer Name])</f>
        <v/>
      </c>
      <c r="C836" s="3" t="str">
        <f>IF(Line[DWG Handle]="","",Line[DWG Handle])</f>
        <v/>
      </c>
      <c r="D836" s="58" t="str">
        <f>IF(Line[Approx Centroid X]="","",Line[Approx Centroid X])</f>
        <v/>
      </c>
      <c r="E836" s="58" t="str">
        <f>IF(Line[Approx Centroid Y]="","",Line[Approx Centroid Y])</f>
        <v/>
      </c>
      <c r="F836" s="3" t="str">
        <f>IF(Line[Replacement Asset]="","",Line[Replacement Asset])</f>
        <v/>
      </c>
      <c r="G836" s="3" t="str">
        <f>IF(Line[Asset ID]="","",UPPER(Line[Asset ID]))</f>
        <v/>
      </c>
      <c r="H836" s="3" t="str">
        <f>IF(Line[Asset Group]="","",VLOOKUP(Line[Asset Group],asset_grp_line,4,FALSE))</f>
        <v/>
      </c>
      <c r="I836" s="3" t="str">
        <f>IF(Line[Asset Group]="","",VLOOKUP(Line[Asset Group],asset_grp_line,2,FALSE))</f>
        <v/>
      </c>
      <c r="J836" s="3" t="str">
        <f>IF(Line[Asset Group]="","",VLOOKUP(Line[Asset Group],asset_grp_line,3,FALSE))</f>
        <v/>
      </c>
      <c r="K836" s="3" t="str">
        <f>IF(Line[Asset Group]="","",VLOOKUP(Line[Asset Type],type_master_list,2,FALSE))</f>
        <v/>
      </c>
      <c r="L836" s="3" t="str">
        <f>IF(Line[Asset Name]="","",PROPER(Line[Asset Name]))</f>
        <v/>
      </c>
      <c r="M836" s="11" t="str">
        <f>IF(Line[Install Date]="","",(Line[Install Date]))</f>
        <v/>
      </c>
      <c r="N836" s="3" t="str">
        <f>IF(Line[Note]="","",PROPER(Line[Note]))</f>
        <v/>
      </c>
      <c r="O836" s="3" t="str">
        <f>IF(Line[Resource Consent Number]="","",UPPER(Line[Resource Consent Number]))</f>
        <v/>
      </c>
      <c r="P836" s="53" t="str">
        <f>IF(Line[Asset Unit Cost]="","",Line[Asset Unit Cost])</f>
        <v/>
      </c>
      <c r="Q836" s="3" t="str">
        <f>IF(Line[Added By]="","",UPPER(Line[Added By]))</f>
        <v/>
      </c>
      <c r="R836" s="11" t="str">
        <f>IF(Line[Added Date]="","",(Line[Added Date]))</f>
        <v/>
      </c>
      <c r="S836" s="3" t="str">
        <f>IF(Line[Z COORD]="","",PROPER(Line[Z COORD]))</f>
        <v/>
      </c>
      <c r="T836" s="3" t="str">
        <f>IF(Line[Asset Description]="","",PROPER(Line[Asset Description]))</f>
        <v/>
      </c>
      <c r="U836" s="3" t="str">
        <f>IF(Line[Asset Group]="","",VLOOKUP(Line[Wall SubType],subdom_master_gdb,2,FALSE))</f>
        <v/>
      </c>
      <c r="V836" s="3" t="str">
        <f>IF(Line[Asset Group]="","",VLOOKUP(Line[Material],material_master,2,FALSE))</f>
        <v/>
      </c>
      <c r="W836" s="3" t="str">
        <f>IF(Line[Height m]="","",Line[Height m])</f>
        <v/>
      </c>
      <c r="X836" s="3" t="str">
        <f>IF(Line[Length m]="","",Line[Length m])</f>
        <v/>
      </c>
      <c r="Y836" s="3" t="str">
        <f>IF(Line[Width m]="","",Line[Width m])</f>
        <v/>
      </c>
      <c r="Z836" s="3" t="str">
        <f>IF(Line[Asset Group]="","",VLOOKUP(Line[Purpose],f_g_function,2,FALSE))</f>
        <v/>
      </c>
      <c r="AA836" s="3" t="str">
        <f>IF(Line[Asset Group]="","",VLOOKUP(Line[Post Material],material_master,2,FALSE))</f>
        <v/>
      </c>
      <c r="AB836" s="3" t="str">
        <f>IF(Line[Pipe Diameter mm]="","",Line[Pipe Diameter mm])</f>
        <v/>
      </c>
      <c r="AC836" s="3" t="str">
        <f>IF(Line[Asset Group]="","",VLOOKUP(Line[Pipe Material],irrigation_pipe_material,2,FALSE))</f>
        <v/>
      </c>
      <c r="AD836" s="3" t="str">
        <f>IF(Line[Asset Group]="","",VLOOKUP(Line[System],irrigation_system,2,FALSE))</f>
        <v/>
      </c>
      <c r="AE836" s="3" t="str">
        <f>IF(Line[Asset Group]="","",VLOOKUP(Line[Status],irrigation_status,2,FALSE))</f>
        <v/>
      </c>
      <c r="AF836" s="3" t="str">
        <f>IF(Line[Asset Group]="","",VLOOKUP(Line[Surface],subdom_master_gdb,2,FALSE))</f>
        <v/>
      </c>
      <c r="AG836" s="3" t="str">
        <f>IF(Line[Surface Layer Depth mm]="","",Line[Surface Layer Depth mm])</f>
        <v/>
      </c>
      <c r="AH836" s="3" t="str">
        <f>IF(Line[Av Width m]="","",Line[Av Width m])</f>
        <v/>
      </c>
      <c r="AI836" s="3" t="str">
        <f>IF(Line[Asset Group]="","",VLOOKUP(Line[Cycle],yes_no,2,FALSE))</f>
        <v/>
      </c>
      <c r="AJ836" s="3" t="str">
        <f>IF(Line[Asset Group]="","",VLOOKUP(Line[Species],hedge_species,2,FALSE))</f>
        <v/>
      </c>
    </row>
    <row r="837" spans="1:36" s="3" customFormat="1" x14ac:dyDescent="0.2">
      <c r="A837" s="3" t="str">
        <f>IF(Line[DWG File Name]="","",Line[DWG File Name])</f>
        <v/>
      </c>
      <c r="B837" s="3" t="str">
        <f>IF(Line[DWG Layer Name]="","",Line[DWG Layer Name])</f>
        <v/>
      </c>
      <c r="C837" s="3" t="str">
        <f>IF(Line[DWG Handle]="","",Line[DWG Handle])</f>
        <v/>
      </c>
      <c r="D837" s="58" t="str">
        <f>IF(Line[Approx Centroid X]="","",Line[Approx Centroid X])</f>
        <v/>
      </c>
      <c r="E837" s="58" t="str">
        <f>IF(Line[Approx Centroid Y]="","",Line[Approx Centroid Y])</f>
        <v/>
      </c>
      <c r="F837" s="3" t="str">
        <f>IF(Line[Replacement Asset]="","",Line[Replacement Asset])</f>
        <v/>
      </c>
      <c r="G837" s="3" t="str">
        <f>IF(Line[Asset ID]="","",UPPER(Line[Asset ID]))</f>
        <v/>
      </c>
      <c r="H837" s="3" t="str">
        <f>IF(Line[Asset Group]="","",VLOOKUP(Line[Asset Group],asset_grp_line,4,FALSE))</f>
        <v/>
      </c>
      <c r="I837" s="3" t="str">
        <f>IF(Line[Asset Group]="","",VLOOKUP(Line[Asset Group],asset_grp_line,2,FALSE))</f>
        <v/>
      </c>
      <c r="J837" s="3" t="str">
        <f>IF(Line[Asset Group]="","",VLOOKUP(Line[Asset Group],asset_grp_line,3,FALSE))</f>
        <v/>
      </c>
      <c r="K837" s="3" t="str">
        <f>IF(Line[Asset Group]="","",VLOOKUP(Line[Asset Type],type_master_list,2,FALSE))</f>
        <v/>
      </c>
      <c r="L837" s="3" t="str">
        <f>IF(Line[Asset Name]="","",PROPER(Line[Asset Name]))</f>
        <v/>
      </c>
      <c r="M837" s="11" t="str">
        <f>IF(Line[Install Date]="","",(Line[Install Date]))</f>
        <v/>
      </c>
      <c r="N837" s="3" t="str">
        <f>IF(Line[Note]="","",PROPER(Line[Note]))</f>
        <v/>
      </c>
      <c r="O837" s="3" t="str">
        <f>IF(Line[Resource Consent Number]="","",UPPER(Line[Resource Consent Number]))</f>
        <v/>
      </c>
      <c r="P837" s="53" t="str">
        <f>IF(Line[Asset Unit Cost]="","",Line[Asset Unit Cost])</f>
        <v/>
      </c>
      <c r="Q837" s="3" t="str">
        <f>IF(Line[Added By]="","",UPPER(Line[Added By]))</f>
        <v/>
      </c>
      <c r="R837" s="11" t="str">
        <f>IF(Line[Added Date]="","",(Line[Added Date]))</f>
        <v/>
      </c>
      <c r="S837" s="3" t="str">
        <f>IF(Line[Z COORD]="","",PROPER(Line[Z COORD]))</f>
        <v/>
      </c>
      <c r="T837" s="3" t="str">
        <f>IF(Line[Asset Description]="","",PROPER(Line[Asset Description]))</f>
        <v/>
      </c>
      <c r="U837" s="3" t="str">
        <f>IF(Line[Asset Group]="","",VLOOKUP(Line[Wall SubType],subdom_master_gdb,2,FALSE))</f>
        <v/>
      </c>
      <c r="V837" s="3" t="str">
        <f>IF(Line[Asset Group]="","",VLOOKUP(Line[Material],material_master,2,FALSE))</f>
        <v/>
      </c>
      <c r="W837" s="3" t="str">
        <f>IF(Line[Height m]="","",Line[Height m])</f>
        <v/>
      </c>
      <c r="X837" s="3" t="str">
        <f>IF(Line[Length m]="","",Line[Length m])</f>
        <v/>
      </c>
      <c r="Y837" s="3" t="str">
        <f>IF(Line[Width m]="","",Line[Width m])</f>
        <v/>
      </c>
      <c r="Z837" s="3" t="str">
        <f>IF(Line[Asset Group]="","",VLOOKUP(Line[Purpose],f_g_function,2,FALSE))</f>
        <v/>
      </c>
      <c r="AA837" s="3" t="str">
        <f>IF(Line[Asset Group]="","",VLOOKUP(Line[Post Material],material_master,2,FALSE))</f>
        <v/>
      </c>
      <c r="AB837" s="3" t="str">
        <f>IF(Line[Pipe Diameter mm]="","",Line[Pipe Diameter mm])</f>
        <v/>
      </c>
      <c r="AC837" s="3" t="str">
        <f>IF(Line[Asset Group]="","",VLOOKUP(Line[Pipe Material],irrigation_pipe_material,2,FALSE))</f>
        <v/>
      </c>
      <c r="AD837" s="3" t="str">
        <f>IF(Line[Asset Group]="","",VLOOKUP(Line[System],irrigation_system,2,FALSE))</f>
        <v/>
      </c>
      <c r="AE837" s="3" t="str">
        <f>IF(Line[Asset Group]="","",VLOOKUP(Line[Status],irrigation_status,2,FALSE))</f>
        <v/>
      </c>
      <c r="AF837" s="3" t="str">
        <f>IF(Line[Asset Group]="","",VLOOKUP(Line[Surface],subdom_master_gdb,2,FALSE))</f>
        <v/>
      </c>
      <c r="AG837" s="3" t="str">
        <f>IF(Line[Surface Layer Depth mm]="","",Line[Surface Layer Depth mm])</f>
        <v/>
      </c>
      <c r="AH837" s="3" t="str">
        <f>IF(Line[Av Width m]="","",Line[Av Width m])</f>
        <v/>
      </c>
      <c r="AI837" s="3" t="str">
        <f>IF(Line[Asset Group]="","",VLOOKUP(Line[Cycle],yes_no,2,FALSE))</f>
        <v/>
      </c>
      <c r="AJ837" s="3" t="str">
        <f>IF(Line[Asset Group]="","",VLOOKUP(Line[Species],hedge_species,2,FALSE))</f>
        <v/>
      </c>
    </row>
    <row r="838" spans="1:36" s="3" customFormat="1" x14ac:dyDescent="0.2">
      <c r="A838" s="3" t="str">
        <f>IF(Line[DWG File Name]="","",Line[DWG File Name])</f>
        <v/>
      </c>
      <c r="B838" s="3" t="str">
        <f>IF(Line[DWG Layer Name]="","",Line[DWG Layer Name])</f>
        <v/>
      </c>
      <c r="C838" s="3" t="str">
        <f>IF(Line[DWG Handle]="","",Line[DWG Handle])</f>
        <v/>
      </c>
      <c r="D838" s="58" t="str">
        <f>IF(Line[Approx Centroid X]="","",Line[Approx Centroid X])</f>
        <v/>
      </c>
      <c r="E838" s="58" t="str">
        <f>IF(Line[Approx Centroid Y]="","",Line[Approx Centroid Y])</f>
        <v/>
      </c>
      <c r="F838" s="3" t="str">
        <f>IF(Line[Replacement Asset]="","",Line[Replacement Asset])</f>
        <v/>
      </c>
      <c r="G838" s="3" t="str">
        <f>IF(Line[Asset ID]="","",UPPER(Line[Asset ID]))</f>
        <v/>
      </c>
      <c r="H838" s="3" t="str">
        <f>IF(Line[Asset Group]="","",VLOOKUP(Line[Asset Group],asset_grp_line,4,FALSE))</f>
        <v/>
      </c>
      <c r="I838" s="3" t="str">
        <f>IF(Line[Asset Group]="","",VLOOKUP(Line[Asset Group],asset_grp_line,2,FALSE))</f>
        <v/>
      </c>
      <c r="J838" s="3" t="str">
        <f>IF(Line[Asset Group]="","",VLOOKUP(Line[Asset Group],asset_grp_line,3,FALSE))</f>
        <v/>
      </c>
      <c r="K838" s="3" t="str">
        <f>IF(Line[Asset Group]="","",VLOOKUP(Line[Asset Type],type_master_list,2,FALSE))</f>
        <v/>
      </c>
      <c r="L838" s="3" t="str">
        <f>IF(Line[Asset Name]="","",PROPER(Line[Asset Name]))</f>
        <v/>
      </c>
      <c r="M838" s="11" t="str">
        <f>IF(Line[Install Date]="","",(Line[Install Date]))</f>
        <v/>
      </c>
      <c r="N838" s="3" t="str">
        <f>IF(Line[Note]="","",PROPER(Line[Note]))</f>
        <v/>
      </c>
      <c r="O838" s="3" t="str">
        <f>IF(Line[Resource Consent Number]="","",UPPER(Line[Resource Consent Number]))</f>
        <v/>
      </c>
      <c r="P838" s="53" t="str">
        <f>IF(Line[Asset Unit Cost]="","",Line[Asset Unit Cost])</f>
        <v/>
      </c>
      <c r="Q838" s="3" t="str">
        <f>IF(Line[Added By]="","",UPPER(Line[Added By]))</f>
        <v/>
      </c>
      <c r="R838" s="11" t="str">
        <f>IF(Line[Added Date]="","",(Line[Added Date]))</f>
        <v/>
      </c>
      <c r="S838" s="3" t="str">
        <f>IF(Line[Z COORD]="","",PROPER(Line[Z COORD]))</f>
        <v/>
      </c>
      <c r="T838" s="3" t="str">
        <f>IF(Line[Asset Description]="","",PROPER(Line[Asset Description]))</f>
        <v/>
      </c>
      <c r="U838" s="3" t="str">
        <f>IF(Line[Asset Group]="","",VLOOKUP(Line[Wall SubType],subdom_master_gdb,2,FALSE))</f>
        <v/>
      </c>
      <c r="V838" s="3" t="str">
        <f>IF(Line[Asset Group]="","",VLOOKUP(Line[Material],material_master,2,FALSE))</f>
        <v/>
      </c>
      <c r="W838" s="3" t="str">
        <f>IF(Line[Height m]="","",Line[Height m])</f>
        <v/>
      </c>
      <c r="X838" s="3" t="str">
        <f>IF(Line[Length m]="","",Line[Length m])</f>
        <v/>
      </c>
      <c r="Y838" s="3" t="str">
        <f>IF(Line[Width m]="","",Line[Width m])</f>
        <v/>
      </c>
      <c r="Z838" s="3" t="str">
        <f>IF(Line[Asset Group]="","",VLOOKUP(Line[Purpose],f_g_function,2,FALSE))</f>
        <v/>
      </c>
      <c r="AA838" s="3" t="str">
        <f>IF(Line[Asset Group]="","",VLOOKUP(Line[Post Material],material_master,2,FALSE))</f>
        <v/>
      </c>
      <c r="AB838" s="3" t="str">
        <f>IF(Line[Pipe Diameter mm]="","",Line[Pipe Diameter mm])</f>
        <v/>
      </c>
      <c r="AC838" s="3" t="str">
        <f>IF(Line[Asset Group]="","",VLOOKUP(Line[Pipe Material],irrigation_pipe_material,2,FALSE))</f>
        <v/>
      </c>
      <c r="AD838" s="3" t="str">
        <f>IF(Line[Asset Group]="","",VLOOKUP(Line[System],irrigation_system,2,FALSE))</f>
        <v/>
      </c>
      <c r="AE838" s="3" t="str">
        <f>IF(Line[Asset Group]="","",VLOOKUP(Line[Status],irrigation_status,2,FALSE))</f>
        <v/>
      </c>
      <c r="AF838" s="3" t="str">
        <f>IF(Line[Asset Group]="","",VLOOKUP(Line[Surface],subdom_master_gdb,2,FALSE))</f>
        <v/>
      </c>
      <c r="AG838" s="3" t="str">
        <f>IF(Line[Surface Layer Depth mm]="","",Line[Surface Layer Depth mm])</f>
        <v/>
      </c>
      <c r="AH838" s="3" t="str">
        <f>IF(Line[Av Width m]="","",Line[Av Width m])</f>
        <v/>
      </c>
      <c r="AI838" s="3" t="str">
        <f>IF(Line[Asset Group]="","",VLOOKUP(Line[Cycle],yes_no,2,FALSE))</f>
        <v/>
      </c>
      <c r="AJ838" s="3" t="str">
        <f>IF(Line[Asset Group]="","",VLOOKUP(Line[Species],hedge_species,2,FALSE))</f>
        <v/>
      </c>
    </row>
    <row r="839" spans="1:36" s="3" customFormat="1" x14ac:dyDescent="0.2">
      <c r="A839" s="3" t="str">
        <f>IF(Line[DWG File Name]="","",Line[DWG File Name])</f>
        <v/>
      </c>
      <c r="B839" s="3" t="str">
        <f>IF(Line[DWG Layer Name]="","",Line[DWG Layer Name])</f>
        <v/>
      </c>
      <c r="C839" s="3" t="str">
        <f>IF(Line[DWG Handle]="","",Line[DWG Handle])</f>
        <v/>
      </c>
      <c r="D839" s="58" t="str">
        <f>IF(Line[Approx Centroid X]="","",Line[Approx Centroid X])</f>
        <v/>
      </c>
      <c r="E839" s="58" t="str">
        <f>IF(Line[Approx Centroid Y]="","",Line[Approx Centroid Y])</f>
        <v/>
      </c>
      <c r="F839" s="3" t="str">
        <f>IF(Line[Replacement Asset]="","",Line[Replacement Asset])</f>
        <v/>
      </c>
      <c r="G839" s="3" t="str">
        <f>IF(Line[Asset ID]="","",UPPER(Line[Asset ID]))</f>
        <v/>
      </c>
      <c r="H839" s="3" t="str">
        <f>IF(Line[Asset Group]="","",VLOOKUP(Line[Asset Group],asset_grp_line,4,FALSE))</f>
        <v/>
      </c>
      <c r="I839" s="3" t="str">
        <f>IF(Line[Asset Group]="","",VLOOKUP(Line[Asset Group],asset_grp_line,2,FALSE))</f>
        <v/>
      </c>
      <c r="J839" s="3" t="str">
        <f>IF(Line[Asset Group]="","",VLOOKUP(Line[Asset Group],asset_grp_line,3,FALSE))</f>
        <v/>
      </c>
      <c r="K839" s="3" t="str">
        <f>IF(Line[Asset Group]="","",VLOOKUP(Line[Asset Type],type_master_list,2,FALSE))</f>
        <v/>
      </c>
      <c r="L839" s="3" t="str">
        <f>IF(Line[Asset Name]="","",PROPER(Line[Asset Name]))</f>
        <v/>
      </c>
      <c r="M839" s="11" t="str">
        <f>IF(Line[Install Date]="","",(Line[Install Date]))</f>
        <v/>
      </c>
      <c r="N839" s="3" t="str">
        <f>IF(Line[Note]="","",PROPER(Line[Note]))</f>
        <v/>
      </c>
      <c r="O839" s="3" t="str">
        <f>IF(Line[Resource Consent Number]="","",UPPER(Line[Resource Consent Number]))</f>
        <v/>
      </c>
      <c r="P839" s="53" t="str">
        <f>IF(Line[Asset Unit Cost]="","",Line[Asset Unit Cost])</f>
        <v/>
      </c>
      <c r="Q839" s="3" t="str">
        <f>IF(Line[Added By]="","",UPPER(Line[Added By]))</f>
        <v/>
      </c>
      <c r="R839" s="11" t="str">
        <f>IF(Line[Added Date]="","",(Line[Added Date]))</f>
        <v/>
      </c>
      <c r="S839" s="3" t="str">
        <f>IF(Line[Z COORD]="","",PROPER(Line[Z COORD]))</f>
        <v/>
      </c>
      <c r="T839" s="3" t="str">
        <f>IF(Line[Asset Description]="","",PROPER(Line[Asset Description]))</f>
        <v/>
      </c>
      <c r="U839" s="3" t="str">
        <f>IF(Line[Asset Group]="","",VLOOKUP(Line[Wall SubType],subdom_master_gdb,2,FALSE))</f>
        <v/>
      </c>
      <c r="V839" s="3" t="str">
        <f>IF(Line[Asset Group]="","",VLOOKUP(Line[Material],material_master,2,FALSE))</f>
        <v/>
      </c>
      <c r="W839" s="3" t="str">
        <f>IF(Line[Height m]="","",Line[Height m])</f>
        <v/>
      </c>
      <c r="X839" s="3" t="str">
        <f>IF(Line[Length m]="","",Line[Length m])</f>
        <v/>
      </c>
      <c r="Y839" s="3" t="str">
        <f>IF(Line[Width m]="","",Line[Width m])</f>
        <v/>
      </c>
      <c r="Z839" s="3" t="str">
        <f>IF(Line[Asset Group]="","",VLOOKUP(Line[Purpose],f_g_function,2,FALSE))</f>
        <v/>
      </c>
      <c r="AA839" s="3" t="str">
        <f>IF(Line[Asset Group]="","",VLOOKUP(Line[Post Material],material_master,2,FALSE))</f>
        <v/>
      </c>
      <c r="AB839" s="3" t="str">
        <f>IF(Line[Pipe Diameter mm]="","",Line[Pipe Diameter mm])</f>
        <v/>
      </c>
      <c r="AC839" s="3" t="str">
        <f>IF(Line[Asset Group]="","",VLOOKUP(Line[Pipe Material],irrigation_pipe_material,2,FALSE))</f>
        <v/>
      </c>
      <c r="AD839" s="3" t="str">
        <f>IF(Line[Asset Group]="","",VLOOKUP(Line[System],irrigation_system,2,FALSE))</f>
        <v/>
      </c>
      <c r="AE839" s="3" t="str">
        <f>IF(Line[Asset Group]="","",VLOOKUP(Line[Status],irrigation_status,2,FALSE))</f>
        <v/>
      </c>
      <c r="AF839" s="3" t="str">
        <f>IF(Line[Asset Group]="","",VLOOKUP(Line[Surface],subdom_master_gdb,2,FALSE))</f>
        <v/>
      </c>
      <c r="AG839" s="3" t="str">
        <f>IF(Line[Surface Layer Depth mm]="","",Line[Surface Layer Depth mm])</f>
        <v/>
      </c>
      <c r="AH839" s="3" t="str">
        <f>IF(Line[Av Width m]="","",Line[Av Width m])</f>
        <v/>
      </c>
      <c r="AI839" s="3" t="str">
        <f>IF(Line[Asset Group]="","",VLOOKUP(Line[Cycle],yes_no,2,FALSE))</f>
        <v/>
      </c>
      <c r="AJ839" s="3" t="str">
        <f>IF(Line[Asset Group]="","",VLOOKUP(Line[Species],hedge_species,2,FALSE))</f>
        <v/>
      </c>
    </row>
    <row r="840" spans="1:36" s="3" customFormat="1" x14ac:dyDescent="0.2">
      <c r="A840" s="3" t="str">
        <f>IF(Line[DWG File Name]="","",Line[DWG File Name])</f>
        <v/>
      </c>
      <c r="B840" s="3" t="str">
        <f>IF(Line[DWG Layer Name]="","",Line[DWG Layer Name])</f>
        <v/>
      </c>
      <c r="C840" s="3" t="str">
        <f>IF(Line[DWG Handle]="","",Line[DWG Handle])</f>
        <v/>
      </c>
      <c r="D840" s="58" t="str">
        <f>IF(Line[Approx Centroid X]="","",Line[Approx Centroid X])</f>
        <v/>
      </c>
      <c r="E840" s="58" t="str">
        <f>IF(Line[Approx Centroid Y]="","",Line[Approx Centroid Y])</f>
        <v/>
      </c>
      <c r="F840" s="3" t="str">
        <f>IF(Line[Replacement Asset]="","",Line[Replacement Asset])</f>
        <v/>
      </c>
      <c r="G840" s="3" t="str">
        <f>IF(Line[Asset ID]="","",UPPER(Line[Asset ID]))</f>
        <v/>
      </c>
      <c r="H840" s="3" t="str">
        <f>IF(Line[Asset Group]="","",VLOOKUP(Line[Asset Group],asset_grp_line,4,FALSE))</f>
        <v/>
      </c>
      <c r="I840" s="3" t="str">
        <f>IF(Line[Asset Group]="","",VLOOKUP(Line[Asset Group],asset_grp_line,2,FALSE))</f>
        <v/>
      </c>
      <c r="J840" s="3" t="str">
        <f>IF(Line[Asset Group]="","",VLOOKUP(Line[Asset Group],asset_grp_line,3,FALSE))</f>
        <v/>
      </c>
      <c r="K840" s="3" t="str">
        <f>IF(Line[Asset Group]="","",VLOOKUP(Line[Asset Type],type_master_list,2,FALSE))</f>
        <v/>
      </c>
      <c r="L840" s="3" t="str">
        <f>IF(Line[Asset Name]="","",PROPER(Line[Asset Name]))</f>
        <v/>
      </c>
      <c r="M840" s="11" t="str">
        <f>IF(Line[Install Date]="","",(Line[Install Date]))</f>
        <v/>
      </c>
      <c r="N840" s="3" t="str">
        <f>IF(Line[Note]="","",PROPER(Line[Note]))</f>
        <v/>
      </c>
      <c r="O840" s="3" t="str">
        <f>IF(Line[Resource Consent Number]="","",UPPER(Line[Resource Consent Number]))</f>
        <v/>
      </c>
      <c r="P840" s="53" t="str">
        <f>IF(Line[Asset Unit Cost]="","",Line[Asset Unit Cost])</f>
        <v/>
      </c>
      <c r="Q840" s="3" t="str">
        <f>IF(Line[Added By]="","",UPPER(Line[Added By]))</f>
        <v/>
      </c>
      <c r="R840" s="11" t="str">
        <f>IF(Line[Added Date]="","",(Line[Added Date]))</f>
        <v/>
      </c>
      <c r="S840" s="3" t="str">
        <f>IF(Line[Z COORD]="","",PROPER(Line[Z COORD]))</f>
        <v/>
      </c>
      <c r="T840" s="3" t="str">
        <f>IF(Line[Asset Description]="","",PROPER(Line[Asset Description]))</f>
        <v/>
      </c>
      <c r="U840" s="3" t="str">
        <f>IF(Line[Asset Group]="","",VLOOKUP(Line[Wall SubType],subdom_master_gdb,2,FALSE))</f>
        <v/>
      </c>
      <c r="V840" s="3" t="str">
        <f>IF(Line[Asset Group]="","",VLOOKUP(Line[Material],material_master,2,FALSE))</f>
        <v/>
      </c>
      <c r="W840" s="3" t="str">
        <f>IF(Line[Height m]="","",Line[Height m])</f>
        <v/>
      </c>
      <c r="X840" s="3" t="str">
        <f>IF(Line[Length m]="","",Line[Length m])</f>
        <v/>
      </c>
      <c r="Y840" s="3" t="str">
        <f>IF(Line[Width m]="","",Line[Width m])</f>
        <v/>
      </c>
      <c r="Z840" s="3" t="str">
        <f>IF(Line[Asset Group]="","",VLOOKUP(Line[Purpose],f_g_function,2,FALSE))</f>
        <v/>
      </c>
      <c r="AA840" s="3" t="str">
        <f>IF(Line[Asset Group]="","",VLOOKUP(Line[Post Material],material_master,2,FALSE))</f>
        <v/>
      </c>
      <c r="AB840" s="3" t="str">
        <f>IF(Line[Pipe Diameter mm]="","",Line[Pipe Diameter mm])</f>
        <v/>
      </c>
      <c r="AC840" s="3" t="str">
        <f>IF(Line[Asset Group]="","",VLOOKUP(Line[Pipe Material],irrigation_pipe_material,2,FALSE))</f>
        <v/>
      </c>
      <c r="AD840" s="3" t="str">
        <f>IF(Line[Asset Group]="","",VLOOKUP(Line[System],irrigation_system,2,FALSE))</f>
        <v/>
      </c>
      <c r="AE840" s="3" t="str">
        <f>IF(Line[Asset Group]="","",VLOOKUP(Line[Status],irrigation_status,2,FALSE))</f>
        <v/>
      </c>
      <c r="AF840" s="3" t="str">
        <f>IF(Line[Asset Group]="","",VLOOKUP(Line[Surface],subdom_master_gdb,2,FALSE))</f>
        <v/>
      </c>
      <c r="AG840" s="3" t="str">
        <f>IF(Line[Surface Layer Depth mm]="","",Line[Surface Layer Depth mm])</f>
        <v/>
      </c>
      <c r="AH840" s="3" t="str">
        <f>IF(Line[Av Width m]="","",Line[Av Width m])</f>
        <v/>
      </c>
      <c r="AI840" s="3" t="str">
        <f>IF(Line[Asset Group]="","",VLOOKUP(Line[Cycle],yes_no,2,FALSE))</f>
        <v/>
      </c>
      <c r="AJ840" s="3" t="str">
        <f>IF(Line[Asset Group]="","",VLOOKUP(Line[Species],hedge_species,2,FALSE))</f>
        <v/>
      </c>
    </row>
    <row r="841" spans="1:36" s="3" customFormat="1" x14ac:dyDescent="0.2">
      <c r="A841" s="3" t="str">
        <f>IF(Line[DWG File Name]="","",Line[DWG File Name])</f>
        <v/>
      </c>
      <c r="B841" s="3" t="str">
        <f>IF(Line[DWG Layer Name]="","",Line[DWG Layer Name])</f>
        <v/>
      </c>
      <c r="C841" s="3" t="str">
        <f>IF(Line[DWG Handle]="","",Line[DWG Handle])</f>
        <v/>
      </c>
      <c r="D841" s="58" t="str">
        <f>IF(Line[Approx Centroid X]="","",Line[Approx Centroid X])</f>
        <v/>
      </c>
      <c r="E841" s="58" t="str">
        <f>IF(Line[Approx Centroid Y]="","",Line[Approx Centroid Y])</f>
        <v/>
      </c>
      <c r="F841" s="3" t="str">
        <f>IF(Line[Replacement Asset]="","",Line[Replacement Asset])</f>
        <v/>
      </c>
      <c r="G841" s="3" t="str">
        <f>IF(Line[Asset ID]="","",UPPER(Line[Asset ID]))</f>
        <v/>
      </c>
      <c r="H841" s="3" t="str">
        <f>IF(Line[Asset Group]="","",VLOOKUP(Line[Asset Group],asset_grp_line,4,FALSE))</f>
        <v/>
      </c>
      <c r="I841" s="3" t="str">
        <f>IF(Line[Asset Group]="","",VLOOKUP(Line[Asset Group],asset_grp_line,2,FALSE))</f>
        <v/>
      </c>
      <c r="J841" s="3" t="str">
        <f>IF(Line[Asset Group]="","",VLOOKUP(Line[Asset Group],asset_grp_line,3,FALSE))</f>
        <v/>
      </c>
      <c r="K841" s="3" t="str">
        <f>IF(Line[Asset Group]="","",VLOOKUP(Line[Asset Type],type_master_list,2,FALSE))</f>
        <v/>
      </c>
      <c r="L841" s="3" t="str">
        <f>IF(Line[Asset Name]="","",PROPER(Line[Asset Name]))</f>
        <v/>
      </c>
      <c r="M841" s="11" t="str">
        <f>IF(Line[Install Date]="","",(Line[Install Date]))</f>
        <v/>
      </c>
      <c r="N841" s="3" t="str">
        <f>IF(Line[Note]="","",PROPER(Line[Note]))</f>
        <v/>
      </c>
      <c r="O841" s="3" t="str">
        <f>IF(Line[Resource Consent Number]="","",UPPER(Line[Resource Consent Number]))</f>
        <v/>
      </c>
      <c r="P841" s="53" t="str">
        <f>IF(Line[Asset Unit Cost]="","",Line[Asset Unit Cost])</f>
        <v/>
      </c>
      <c r="Q841" s="3" t="str">
        <f>IF(Line[Added By]="","",UPPER(Line[Added By]))</f>
        <v/>
      </c>
      <c r="R841" s="11" t="str">
        <f>IF(Line[Added Date]="","",(Line[Added Date]))</f>
        <v/>
      </c>
      <c r="S841" s="3" t="str">
        <f>IF(Line[Z COORD]="","",PROPER(Line[Z COORD]))</f>
        <v/>
      </c>
      <c r="T841" s="3" t="str">
        <f>IF(Line[Asset Description]="","",PROPER(Line[Asset Description]))</f>
        <v/>
      </c>
      <c r="U841" s="3" t="str">
        <f>IF(Line[Asset Group]="","",VLOOKUP(Line[Wall SubType],subdom_master_gdb,2,FALSE))</f>
        <v/>
      </c>
      <c r="V841" s="3" t="str">
        <f>IF(Line[Asset Group]="","",VLOOKUP(Line[Material],material_master,2,FALSE))</f>
        <v/>
      </c>
      <c r="W841" s="3" t="str">
        <f>IF(Line[Height m]="","",Line[Height m])</f>
        <v/>
      </c>
      <c r="X841" s="3" t="str">
        <f>IF(Line[Length m]="","",Line[Length m])</f>
        <v/>
      </c>
      <c r="Y841" s="3" t="str">
        <f>IF(Line[Width m]="","",Line[Width m])</f>
        <v/>
      </c>
      <c r="Z841" s="3" t="str">
        <f>IF(Line[Asset Group]="","",VLOOKUP(Line[Purpose],f_g_function,2,FALSE))</f>
        <v/>
      </c>
      <c r="AA841" s="3" t="str">
        <f>IF(Line[Asset Group]="","",VLOOKUP(Line[Post Material],material_master,2,FALSE))</f>
        <v/>
      </c>
      <c r="AB841" s="3" t="str">
        <f>IF(Line[Pipe Diameter mm]="","",Line[Pipe Diameter mm])</f>
        <v/>
      </c>
      <c r="AC841" s="3" t="str">
        <f>IF(Line[Asset Group]="","",VLOOKUP(Line[Pipe Material],irrigation_pipe_material,2,FALSE))</f>
        <v/>
      </c>
      <c r="AD841" s="3" t="str">
        <f>IF(Line[Asset Group]="","",VLOOKUP(Line[System],irrigation_system,2,FALSE))</f>
        <v/>
      </c>
      <c r="AE841" s="3" t="str">
        <f>IF(Line[Asset Group]="","",VLOOKUP(Line[Status],irrigation_status,2,FALSE))</f>
        <v/>
      </c>
      <c r="AF841" s="3" t="str">
        <f>IF(Line[Asset Group]="","",VLOOKUP(Line[Surface],subdom_master_gdb,2,FALSE))</f>
        <v/>
      </c>
      <c r="AG841" s="3" t="str">
        <f>IF(Line[Surface Layer Depth mm]="","",Line[Surface Layer Depth mm])</f>
        <v/>
      </c>
      <c r="AH841" s="3" t="str">
        <f>IF(Line[Av Width m]="","",Line[Av Width m])</f>
        <v/>
      </c>
      <c r="AI841" s="3" t="str">
        <f>IF(Line[Asset Group]="","",VLOOKUP(Line[Cycle],yes_no,2,FALSE))</f>
        <v/>
      </c>
      <c r="AJ841" s="3" t="str">
        <f>IF(Line[Asset Group]="","",VLOOKUP(Line[Species],hedge_species,2,FALSE))</f>
        <v/>
      </c>
    </row>
    <row r="842" spans="1:36" s="3" customFormat="1" x14ac:dyDescent="0.2">
      <c r="A842" s="3" t="str">
        <f>IF(Line[DWG File Name]="","",Line[DWG File Name])</f>
        <v/>
      </c>
      <c r="B842" s="3" t="str">
        <f>IF(Line[DWG Layer Name]="","",Line[DWG Layer Name])</f>
        <v/>
      </c>
      <c r="C842" s="3" t="str">
        <f>IF(Line[DWG Handle]="","",Line[DWG Handle])</f>
        <v/>
      </c>
      <c r="D842" s="58" t="str">
        <f>IF(Line[Approx Centroid X]="","",Line[Approx Centroid X])</f>
        <v/>
      </c>
      <c r="E842" s="58" t="str">
        <f>IF(Line[Approx Centroid Y]="","",Line[Approx Centroid Y])</f>
        <v/>
      </c>
      <c r="F842" s="3" t="str">
        <f>IF(Line[Replacement Asset]="","",Line[Replacement Asset])</f>
        <v/>
      </c>
      <c r="G842" s="3" t="str">
        <f>IF(Line[Asset ID]="","",UPPER(Line[Asset ID]))</f>
        <v/>
      </c>
      <c r="H842" s="3" t="str">
        <f>IF(Line[Asset Group]="","",VLOOKUP(Line[Asset Group],asset_grp_line,4,FALSE))</f>
        <v/>
      </c>
      <c r="I842" s="3" t="str">
        <f>IF(Line[Asset Group]="","",VLOOKUP(Line[Asset Group],asset_grp_line,2,FALSE))</f>
        <v/>
      </c>
      <c r="J842" s="3" t="str">
        <f>IF(Line[Asset Group]="","",VLOOKUP(Line[Asset Group],asset_grp_line,3,FALSE))</f>
        <v/>
      </c>
      <c r="K842" s="3" t="str">
        <f>IF(Line[Asset Group]="","",VLOOKUP(Line[Asset Type],type_master_list,2,FALSE))</f>
        <v/>
      </c>
      <c r="L842" s="3" t="str">
        <f>IF(Line[Asset Name]="","",PROPER(Line[Asset Name]))</f>
        <v/>
      </c>
      <c r="M842" s="11" t="str">
        <f>IF(Line[Install Date]="","",(Line[Install Date]))</f>
        <v/>
      </c>
      <c r="N842" s="3" t="str">
        <f>IF(Line[Note]="","",PROPER(Line[Note]))</f>
        <v/>
      </c>
      <c r="O842" s="3" t="str">
        <f>IF(Line[Resource Consent Number]="","",UPPER(Line[Resource Consent Number]))</f>
        <v/>
      </c>
      <c r="P842" s="53" t="str">
        <f>IF(Line[Asset Unit Cost]="","",Line[Asset Unit Cost])</f>
        <v/>
      </c>
      <c r="Q842" s="3" t="str">
        <f>IF(Line[Added By]="","",UPPER(Line[Added By]))</f>
        <v/>
      </c>
      <c r="R842" s="11" t="str">
        <f>IF(Line[Added Date]="","",(Line[Added Date]))</f>
        <v/>
      </c>
      <c r="S842" s="3" t="str">
        <f>IF(Line[Z COORD]="","",PROPER(Line[Z COORD]))</f>
        <v/>
      </c>
      <c r="T842" s="3" t="str">
        <f>IF(Line[Asset Description]="","",PROPER(Line[Asset Description]))</f>
        <v/>
      </c>
      <c r="U842" s="3" t="str">
        <f>IF(Line[Asset Group]="","",VLOOKUP(Line[Wall SubType],subdom_master_gdb,2,FALSE))</f>
        <v/>
      </c>
      <c r="V842" s="3" t="str">
        <f>IF(Line[Asset Group]="","",VLOOKUP(Line[Material],material_master,2,FALSE))</f>
        <v/>
      </c>
      <c r="W842" s="3" t="str">
        <f>IF(Line[Height m]="","",Line[Height m])</f>
        <v/>
      </c>
      <c r="X842" s="3" t="str">
        <f>IF(Line[Length m]="","",Line[Length m])</f>
        <v/>
      </c>
      <c r="Y842" s="3" t="str">
        <f>IF(Line[Width m]="","",Line[Width m])</f>
        <v/>
      </c>
      <c r="Z842" s="3" t="str">
        <f>IF(Line[Asset Group]="","",VLOOKUP(Line[Purpose],f_g_function,2,FALSE))</f>
        <v/>
      </c>
      <c r="AA842" s="3" t="str">
        <f>IF(Line[Asset Group]="","",VLOOKUP(Line[Post Material],material_master,2,FALSE))</f>
        <v/>
      </c>
      <c r="AB842" s="3" t="str">
        <f>IF(Line[Pipe Diameter mm]="","",Line[Pipe Diameter mm])</f>
        <v/>
      </c>
      <c r="AC842" s="3" t="str">
        <f>IF(Line[Asset Group]="","",VLOOKUP(Line[Pipe Material],irrigation_pipe_material,2,FALSE))</f>
        <v/>
      </c>
      <c r="AD842" s="3" t="str">
        <f>IF(Line[Asset Group]="","",VLOOKUP(Line[System],irrigation_system,2,FALSE))</f>
        <v/>
      </c>
      <c r="AE842" s="3" t="str">
        <f>IF(Line[Asset Group]="","",VLOOKUP(Line[Status],irrigation_status,2,FALSE))</f>
        <v/>
      </c>
      <c r="AF842" s="3" t="str">
        <f>IF(Line[Asset Group]="","",VLOOKUP(Line[Surface],subdom_master_gdb,2,FALSE))</f>
        <v/>
      </c>
      <c r="AG842" s="3" t="str">
        <f>IF(Line[Surface Layer Depth mm]="","",Line[Surface Layer Depth mm])</f>
        <v/>
      </c>
      <c r="AH842" s="3" t="str">
        <f>IF(Line[Av Width m]="","",Line[Av Width m])</f>
        <v/>
      </c>
      <c r="AI842" s="3" t="str">
        <f>IF(Line[Asset Group]="","",VLOOKUP(Line[Cycle],yes_no,2,FALSE))</f>
        <v/>
      </c>
      <c r="AJ842" s="3" t="str">
        <f>IF(Line[Asset Group]="","",VLOOKUP(Line[Species],hedge_species,2,FALSE))</f>
        <v/>
      </c>
    </row>
    <row r="843" spans="1:36" s="3" customFormat="1" x14ac:dyDescent="0.2">
      <c r="A843" s="3" t="str">
        <f>IF(Line[DWG File Name]="","",Line[DWG File Name])</f>
        <v/>
      </c>
      <c r="B843" s="3" t="str">
        <f>IF(Line[DWG Layer Name]="","",Line[DWG Layer Name])</f>
        <v/>
      </c>
      <c r="C843" s="3" t="str">
        <f>IF(Line[DWG Handle]="","",Line[DWG Handle])</f>
        <v/>
      </c>
      <c r="D843" s="58" t="str">
        <f>IF(Line[Approx Centroid X]="","",Line[Approx Centroid X])</f>
        <v/>
      </c>
      <c r="E843" s="58" t="str">
        <f>IF(Line[Approx Centroid Y]="","",Line[Approx Centroid Y])</f>
        <v/>
      </c>
      <c r="F843" s="3" t="str">
        <f>IF(Line[Replacement Asset]="","",Line[Replacement Asset])</f>
        <v/>
      </c>
      <c r="G843" s="3" t="str">
        <f>IF(Line[Asset ID]="","",UPPER(Line[Asset ID]))</f>
        <v/>
      </c>
      <c r="H843" s="3" t="str">
        <f>IF(Line[Asset Group]="","",VLOOKUP(Line[Asset Group],asset_grp_line,4,FALSE))</f>
        <v/>
      </c>
      <c r="I843" s="3" t="str">
        <f>IF(Line[Asset Group]="","",VLOOKUP(Line[Asset Group],asset_grp_line,2,FALSE))</f>
        <v/>
      </c>
      <c r="J843" s="3" t="str">
        <f>IF(Line[Asset Group]="","",VLOOKUP(Line[Asset Group],asset_grp_line,3,FALSE))</f>
        <v/>
      </c>
      <c r="K843" s="3" t="str">
        <f>IF(Line[Asset Group]="","",VLOOKUP(Line[Asset Type],type_master_list,2,FALSE))</f>
        <v/>
      </c>
      <c r="L843" s="3" t="str">
        <f>IF(Line[Asset Name]="","",PROPER(Line[Asset Name]))</f>
        <v/>
      </c>
      <c r="M843" s="11" t="str">
        <f>IF(Line[Install Date]="","",(Line[Install Date]))</f>
        <v/>
      </c>
      <c r="N843" s="3" t="str">
        <f>IF(Line[Note]="","",PROPER(Line[Note]))</f>
        <v/>
      </c>
      <c r="O843" s="3" t="str">
        <f>IF(Line[Resource Consent Number]="","",UPPER(Line[Resource Consent Number]))</f>
        <v/>
      </c>
      <c r="P843" s="53" t="str">
        <f>IF(Line[Asset Unit Cost]="","",Line[Asset Unit Cost])</f>
        <v/>
      </c>
      <c r="Q843" s="3" t="str">
        <f>IF(Line[Added By]="","",UPPER(Line[Added By]))</f>
        <v/>
      </c>
      <c r="R843" s="11" t="str">
        <f>IF(Line[Added Date]="","",(Line[Added Date]))</f>
        <v/>
      </c>
      <c r="S843" s="3" t="str">
        <f>IF(Line[Z COORD]="","",PROPER(Line[Z COORD]))</f>
        <v/>
      </c>
      <c r="T843" s="3" t="str">
        <f>IF(Line[Asset Description]="","",PROPER(Line[Asset Description]))</f>
        <v/>
      </c>
      <c r="U843" s="3" t="str">
        <f>IF(Line[Asset Group]="","",VLOOKUP(Line[Wall SubType],subdom_master_gdb,2,FALSE))</f>
        <v/>
      </c>
      <c r="V843" s="3" t="str">
        <f>IF(Line[Asset Group]="","",VLOOKUP(Line[Material],material_master,2,FALSE))</f>
        <v/>
      </c>
      <c r="W843" s="3" t="str">
        <f>IF(Line[Height m]="","",Line[Height m])</f>
        <v/>
      </c>
      <c r="X843" s="3" t="str">
        <f>IF(Line[Length m]="","",Line[Length m])</f>
        <v/>
      </c>
      <c r="Y843" s="3" t="str">
        <f>IF(Line[Width m]="","",Line[Width m])</f>
        <v/>
      </c>
      <c r="Z843" s="3" t="str">
        <f>IF(Line[Asset Group]="","",VLOOKUP(Line[Purpose],f_g_function,2,FALSE))</f>
        <v/>
      </c>
      <c r="AA843" s="3" t="str">
        <f>IF(Line[Asset Group]="","",VLOOKUP(Line[Post Material],material_master,2,FALSE))</f>
        <v/>
      </c>
      <c r="AB843" s="3" t="str">
        <f>IF(Line[Pipe Diameter mm]="","",Line[Pipe Diameter mm])</f>
        <v/>
      </c>
      <c r="AC843" s="3" t="str">
        <f>IF(Line[Asset Group]="","",VLOOKUP(Line[Pipe Material],irrigation_pipe_material,2,FALSE))</f>
        <v/>
      </c>
      <c r="AD843" s="3" t="str">
        <f>IF(Line[Asset Group]="","",VLOOKUP(Line[System],irrigation_system,2,FALSE))</f>
        <v/>
      </c>
      <c r="AE843" s="3" t="str">
        <f>IF(Line[Asset Group]="","",VLOOKUP(Line[Status],irrigation_status,2,FALSE))</f>
        <v/>
      </c>
      <c r="AF843" s="3" t="str">
        <f>IF(Line[Asset Group]="","",VLOOKUP(Line[Surface],subdom_master_gdb,2,FALSE))</f>
        <v/>
      </c>
      <c r="AG843" s="3" t="str">
        <f>IF(Line[Surface Layer Depth mm]="","",Line[Surface Layer Depth mm])</f>
        <v/>
      </c>
      <c r="AH843" s="3" t="str">
        <f>IF(Line[Av Width m]="","",Line[Av Width m])</f>
        <v/>
      </c>
      <c r="AI843" s="3" t="str">
        <f>IF(Line[Asset Group]="","",VLOOKUP(Line[Cycle],yes_no,2,FALSE))</f>
        <v/>
      </c>
      <c r="AJ843" s="3" t="str">
        <f>IF(Line[Asset Group]="","",VLOOKUP(Line[Species],hedge_species,2,FALSE))</f>
        <v/>
      </c>
    </row>
    <row r="844" spans="1:36" s="3" customFormat="1" x14ac:dyDescent="0.2">
      <c r="A844" s="3" t="str">
        <f>IF(Line[DWG File Name]="","",Line[DWG File Name])</f>
        <v/>
      </c>
      <c r="B844" s="3" t="str">
        <f>IF(Line[DWG Layer Name]="","",Line[DWG Layer Name])</f>
        <v/>
      </c>
      <c r="C844" s="3" t="str">
        <f>IF(Line[DWG Handle]="","",Line[DWG Handle])</f>
        <v/>
      </c>
      <c r="D844" s="58" t="str">
        <f>IF(Line[Approx Centroid X]="","",Line[Approx Centroid X])</f>
        <v/>
      </c>
      <c r="E844" s="58" t="str">
        <f>IF(Line[Approx Centroid Y]="","",Line[Approx Centroid Y])</f>
        <v/>
      </c>
      <c r="F844" s="3" t="str">
        <f>IF(Line[Replacement Asset]="","",Line[Replacement Asset])</f>
        <v/>
      </c>
      <c r="G844" s="3" t="str">
        <f>IF(Line[Asset ID]="","",UPPER(Line[Asset ID]))</f>
        <v/>
      </c>
      <c r="H844" s="3" t="str">
        <f>IF(Line[Asset Group]="","",VLOOKUP(Line[Asset Group],asset_grp_line,4,FALSE))</f>
        <v/>
      </c>
      <c r="I844" s="3" t="str">
        <f>IF(Line[Asset Group]="","",VLOOKUP(Line[Asset Group],asset_grp_line,2,FALSE))</f>
        <v/>
      </c>
      <c r="J844" s="3" t="str">
        <f>IF(Line[Asset Group]="","",VLOOKUP(Line[Asset Group],asset_grp_line,3,FALSE))</f>
        <v/>
      </c>
      <c r="K844" s="3" t="str">
        <f>IF(Line[Asset Group]="","",VLOOKUP(Line[Asset Type],type_master_list,2,FALSE))</f>
        <v/>
      </c>
      <c r="L844" s="3" t="str">
        <f>IF(Line[Asset Name]="","",PROPER(Line[Asset Name]))</f>
        <v/>
      </c>
      <c r="M844" s="11" t="str">
        <f>IF(Line[Install Date]="","",(Line[Install Date]))</f>
        <v/>
      </c>
      <c r="N844" s="3" t="str">
        <f>IF(Line[Note]="","",PROPER(Line[Note]))</f>
        <v/>
      </c>
      <c r="O844" s="3" t="str">
        <f>IF(Line[Resource Consent Number]="","",UPPER(Line[Resource Consent Number]))</f>
        <v/>
      </c>
      <c r="P844" s="53" t="str">
        <f>IF(Line[Asset Unit Cost]="","",Line[Asset Unit Cost])</f>
        <v/>
      </c>
      <c r="Q844" s="3" t="str">
        <f>IF(Line[Added By]="","",UPPER(Line[Added By]))</f>
        <v/>
      </c>
      <c r="R844" s="11" t="str">
        <f>IF(Line[Added Date]="","",(Line[Added Date]))</f>
        <v/>
      </c>
      <c r="S844" s="3" t="str">
        <f>IF(Line[Z COORD]="","",PROPER(Line[Z COORD]))</f>
        <v/>
      </c>
      <c r="T844" s="3" t="str">
        <f>IF(Line[Asset Description]="","",PROPER(Line[Asset Description]))</f>
        <v/>
      </c>
      <c r="U844" s="3" t="str">
        <f>IF(Line[Asset Group]="","",VLOOKUP(Line[Wall SubType],subdom_master_gdb,2,FALSE))</f>
        <v/>
      </c>
      <c r="V844" s="3" t="str">
        <f>IF(Line[Asset Group]="","",VLOOKUP(Line[Material],material_master,2,FALSE))</f>
        <v/>
      </c>
      <c r="W844" s="3" t="str">
        <f>IF(Line[Height m]="","",Line[Height m])</f>
        <v/>
      </c>
      <c r="X844" s="3" t="str">
        <f>IF(Line[Length m]="","",Line[Length m])</f>
        <v/>
      </c>
      <c r="Y844" s="3" t="str">
        <f>IF(Line[Width m]="","",Line[Width m])</f>
        <v/>
      </c>
      <c r="Z844" s="3" t="str">
        <f>IF(Line[Asset Group]="","",VLOOKUP(Line[Purpose],f_g_function,2,FALSE))</f>
        <v/>
      </c>
      <c r="AA844" s="3" t="str">
        <f>IF(Line[Asset Group]="","",VLOOKUP(Line[Post Material],material_master,2,FALSE))</f>
        <v/>
      </c>
      <c r="AB844" s="3" t="str">
        <f>IF(Line[Pipe Diameter mm]="","",Line[Pipe Diameter mm])</f>
        <v/>
      </c>
      <c r="AC844" s="3" t="str">
        <f>IF(Line[Asset Group]="","",VLOOKUP(Line[Pipe Material],irrigation_pipe_material,2,FALSE))</f>
        <v/>
      </c>
      <c r="AD844" s="3" t="str">
        <f>IF(Line[Asset Group]="","",VLOOKUP(Line[System],irrigation_system,2,FALSE))</f>
        <v/>
      </c>
      <c r="AE844" s="3" t="str">
        <f>IF(Line[Asset Group]="","",VLOOKUP(Line[Status],irrigation_status,2,FALSE))</f>
        <v/>
      </c>
      <c r="AF844" s="3" t="str">
        <f>IF(Line[Asset Group]="","",VLOOKUP(Line[Surface],subdom_master_gdb,2,FALSE))</f>
        <v/>
      </c>
      <c r="AG844" s="3" t="str">
        <f>IF(Line[Surface Layer Depth mm]="","",Line[Surface Layer Depth mm])</f>
        <v/>
      </c>
      <c r="AH844" s="3" t="str">
        <f>IF(Line[Av Width m]="","",Line[Av Width m])</f>
        <v/>
      </c>
      <c r="AI844" s="3" t="str">
        <f>IF(Line[Asset Group]="","",VLOOKUP(Line[Cycle],yes_no,2,FALSE))</f>
        <v/>
      </c>
      <c r="AJ844" s="3" t="str">
        <f>IF(Line[Asset Group]="","",VLOOKUP(Line[Species],hedge_species,2,FALSE))</f>
        <v/>
      </c>
    </row>
    <row r="845" spans="1:36" s="3" customFormat="1" x14ac:dyDescent="0.2">
      <c r="A845" s="3" t="str">
        <f>IF(Line[DWG File Name]="","",Line[DWG File Name])</f>
        <v/>
      </c>
      <c r="B845" s="3" t="str">
        <f>IF(Line[DWG Layer Name]="","",Line[DWG Layer Name])</f>
        <v/>
      </c>
      <c r="C845" s="3" t="str">
        <f>IF(Line[DWG Handle]="","",Line[DWG Handle])</f>
        <v/>
      </c>
      <c r="D845" s="58" t="str">
        <f>IF(Line[Approx Centroid X]="","",Line[Approx Centroid X])</f>
        <v/>
      </c>
      <c r="E845" s="58" t="str">
        <f>IF(Line[Approx Centroid Y]="","",Line[Approx Centroid Y])</f>
        <v/>
      </c>
      <c r="F845" s="3" t="str">
        <f>IF(Line[Replacement Asset]="","",Line[Replacement Asset])</f>
        <v/>
      </c>
      <c r="G845" s="3" t="str">
        <f>IF(Line[Asset ID]="","",UPPER(Line[Asset ID]))</f>
        <v/>
      </c>
      <c r="H845" s="3" t="str">
        <f>IF(Line[Asset Group]="","",VLOOKUP(Line[Asset Group],asset_grp_line,4,FALSE))</f>
        <v/>
      </c>
      <c r="I845" s="3" t="str">
        <f>IF(Line[Asset Group]="","",VLOOKUP(Line[Asset Group],asset_grp_line,2,FALSE))</f>
        <v/>
      </c>
      <c r="J845" s="3" t="str">
        <f>IF(Line[Asset Group]="","",VLOOKUP(Line[Asset Group],asset_grp_line,3,FALSE))</f>
        <v/>
      </c>
      <c r="K845" s="3" t="str">
        <f>IF(Line[Asset Group]="","",VLOOKUP(Line[Asset Type],type_master_list,2,FALSE))</f>
        <v/>
      </c>
      <c r="L845" s="3" t="str">
        <f>IF(Line[Asset Name]="","",PROPER(Line[Asset Name]))</f>
        <v/>
      </c>
      <c r="M845" s="11" t="str">
        <f>IF(Line[Install Date]="","",(Line[Install Date]))</f>
        <v/>
      </c>
      <c r="N845" s="3" t="str">
        <f>IF(Line[Note]="","",PROPER(Line[Note]))</f>
        <v/>
      </c>
      <c r="O845" s="3" t="str">
        <f>IF(Line[Resource Consent Number]="","",UPPER(Line[Resource Consent Number]))</f>
        <v/>
      </c>
      <c r="P845" s="53" t="str">
        <f>IF(Line[Asset Unit Cost]="","",Line[Asset Unit Cost])</f>
        <v/>
      </c>
      <c r="Q845" s="3" t="str">
        <f>IF(Line[Added By]="","",UPPER(Line[Added By]))</f>
        <v/>
      </c>
      <c r="R845" s="11" t="str">
        <f>IF(Line[Added Date]="","",(Line[Added Date]))</f>
        <v/>
      </c>
      <c r="S845" s="3" t="str">
        <f>IF(Line[Z COORD]="","",PROPER(Line[Z COORD]))</f>
        <v/>
      </c>
      <c r="T845" s="3" t="str">
        <f>IF(Line[Asset Description]="","",PROPER(Line[Asset Description]))</f>
        <v/>
      </c>
      <c r="U845" s="3" t="str">
        <f>IF(Line[Asset Group]="","",VLOOKUP(Line[Wall SubType],subdom_master_gdb,2,FALSE))</f>
        <v/>
      </c>
      <c r="V845" s="3" t="str">
        <f>IF(Line[Asset Group]="","",VLOOKUP(Line[Material],material_master,2,FALSE))</f>
        <v/>
      </c>
      <c r="W845" s="3" t="str">
        <f>IF(Line[Height m]="","",Line[Height m])</f>
        <v/>
      </c>
      <c r="X845" s="3" t="str">
        <f>IF(Line[Length m]="","",Line[Length m])</f>
        <v/>
      </c>
      <c r="Y845" s="3" t="str">
        <f>IF(Line[Width m]="","",Line[Width m])</f>
        <v/>
      </c>
      <c r="Z845" s="3" t="str">
        <f>IF(Line[Asset Group]="","",VLOOKUP(Line[Purpose],f_g_function,2,FALSE))</f>
        <v/>
      </c>
      <c r="AA845" s="3" t="str">
        <f>IF(Line[Asset Group]="","",VLOOKUP(Line[Post Material],material_master,2,FALSE))</f>
        <v/>
      </c>
      <c r="AB845" s="3" t="str">
        <f>IF(Line[Pipe Diameter mm]="","",Line[Pipe Diameter mm])</f>
        <v/>
      </c>
      <c r="AC845" s="3" t="str">
        <f>IF(Line[Asset Group]="","",VLOOKUP(Line[Pipe Material],irrigation_pipe_material,2,FALSE))</f>
        <v/>
      </c>
      <c r="AD845" s="3" t="str">
        <f>IF(Line[Asset Group]="","",VLOOKUP(Line[System],irrigation_system,2,FALSE))</f>
        <v/>
      </c>
      <c r="AE845" s="3" t="str">
        <f>IF(Line[Asset Group]="","",VLOOKUP(Line[Status],irrigation_status,2,FALSE))</f>
        <v/>
      </c>
      <c r="AF845" s="3" t="str">
        <f>IF(Line[Asset Group]="","",VLOOKUP(Line[Surface],subdom_master_gdb,2,FALSE))</f>
        <v/>
      </c>
      <c r="AG845" s="3" t="str">
        <f>IF(Line[Surface Layer Depth mm]="","",Line[Surface Layer Depth mm])</f>
        <v/>
      </c>
      <c r="AH845" s="3" t="str">
        <f>IF(Line[Av Width m]="","",Line[Av Width m])</f>
        <v/>
      </c>
      <c r="AI845" s="3" t="str">
        <f>IF(Line[Asset Group]="","",VLOOKUP(Line[Cycle],yes_no,2,FALSE))</f>
        <v/>
      </c>
      <c r="AJ845" s="3" t="str">
        <f>IF(Line[Asset Group]="","",VLOOKUP(Line[Species],hedge_species,2,FALSE))</f>
        <v/>
      </c>
    </row>
    <row r="846" spans="1:36" s="3" customFormat="1" x14ac:dyDescent="0.2">
      <c r="A846" s="3" t="str">
        <f>IF(Line[DWG File Name]="","",Line[DWG File Name])</f>
        <v/>
      </c>
      <c r="B846" s="3" t="str">
        <f>IF(Line[DWG Layer Name]="","",Line[DWG Layer Name])</f>
        <v/>
      </c>
      <c r="C846" s="3" t="str">
        <f>IF(Line[DWG Handle]="","",Line[DWG Handle])</f>
        <v/>
      </c>
      <c r="D846" s="58" t="str">
        <f>IF(Line[Approx Centroid X]="","",Line[Approx Centroid X])</f>
        <v/>
      </c>
      <c r="E846" s="58" t="str">
        <f>IF(Line[Approx Centroid Y]="","",Line[Approx Centroid Y])</f>
        <v/>
      </c>
      <c r="F846" s="3" t="str">
        <f>IF(Line[Replacement Asset]="","",Line[Replacement Asset])</f>
        <v/>
      </c>
      <c r="G846" s="3" t="str">
        <f>IF(Line[Asset ID]="","",UPPER(Line[Asset ID]))</f>
        <v/>
      </c>
      <c r="H846" s="3" t="str">
        <f>IF(Line[Asset Group]="","",VLOOKUP(Line[Asset Group],asset_grp_line,4,FALSE))</f>
        <v/>
      </c>
      <c r="I846" s="3" t="str">
        <f>IF(Line[Asset Group]="","",VLOOKUP(Line[Asset Group],asset_grp_line,2,FALSE))</f>
        <v/>
      </c>
      <c r="J846" s="3" t="str">
        <f>IF(Line[Asset Group]="","",VLOOKUP(Line[Asset Group],asset_grp_line,3,FALSE))</f>
        <v/>
      </c>
      <c r="K846" s="3" t="str">
        <f>IF(Line[Asset Group]="","",VLOOKUP(Line[Asset Type],type_master_list,2,FALSE))</f>
        <v/>
      </c>
      <c r="L846" s="3" t="str">
        <f>IF(Line[Asset Name]="","",PROPER(Line[Asset Name]))</f>
        <v/>
      </c>
      <c r="M846" s="11" t="str">
        <f>IF(Line[Install Date]="","",(Line[Install Date]))</f>
        <v/>
      </c>
      <c r="N846" s="3" t="str">
        <f>IF(Line[Note]="","",PROPER(Line[Note]))</f>
        <v/>
      </c>
      <c r="O846" s="3" t="str">
        <f>IF(Line[Resource Consent Number]="","",UPPER(Line[Resource Consent Number]))</f>
        <v/>
      </c>
      <c r="P846" s="53" t="str">
        <f>IF(Line[Asset Unit Cost]="","",Line[Asset Unit Cost])</f>
        <v/>
      </c>
      <c r="Q846" s="3" t="str">
        <f>IF(Line[Added By]="","",UPPER(Line[Added By]))</f>
        <v/>
      </c>
      <c r="R846" s="11" t="str">
        <f>IF(Line[Added Date]="","",(Line[Added Date]))</f>
        <v/>
      </c>
      <c r="S846" s="3" t="str">
        <f>IF(Line[Z COORD]="","",PROPER(Line[Z COORD]))</f>
        <v/>
      </c>
      <c r="T846" s="3" t="str">
        <f>IF(Line[Asset Description]="","",PROPER(Line[Asset Description]))</f>
        <v/>
      </c>
      <c r="U846" s="3" t="str">
        <f>IF(Line[Asset Group]="","",VLOOKUP(Line[Wall SubType],subdom_master_gdb,2,FALSE))</f>
        <v/>
      </c>
      <c r="V846" s="3" t="str">
        <f>IF(Line[Asset Group]="","",VLOOKUP(Line[Material],material_master,2,FALSE))</f>
        <v/>
      </c>
      <c r="W846" s="3" t="str">
        <f>IF(Line[Height m]="","",Line[Height m])</f>
        <v/>
      </c>
      <c r="X846" s="3" t="str">
        <f>IF(Line[Length m]="","",Line[Length m])</f>
        <v/>
      </c>
      <c r="Y846" s="3" t="str">
        <f>IF(Line[Width m]="","",Line[Width m])</f>
        <v/>
      </c>
      <c r="Z846" s="3" t="str">
        <f>IF(Line[Asset Group]="","",VLOOKUP(Line[Purpose],f_g_function,2,FALSE))</f>
        <v/>
      </c>
      <c r="AA846" s="3" t="str">
        <f>IF(Line[Asset Group]="","",VLOOKUP(Line[Post Material],material_master,2,FALSE))</f>
        <v/>
      </c>
      <c r="AB846" s="3" t="str">
        <f>IF(Line[Pipe Diameter mm]="","",Line[Pipe Diameter mm])</f>
        <v/>
      </c>
      <c r="AC846" s="3" t="str">
        <f>IF(Line[Asset Group]="","",VLOOKUP(Line[Pipe Material],irrigation_pipe_material,2,FALSE))</f>
        <v/>
      </c>
      <c r="AD846" s="3" t="str">
        <f>IF(Line[Asset Group]="","",VLOOKUP(Line[System],irrigation_system,2,FALSE))</f>
        <v/>
      </c>
      <c r="AE846" s="3" t="str">
        <f>IF(Line[Asset Group]="","",VLOOKUP(Line[Status],irrigation_status,2,FALSE))</f>
        <v/>
      </c>
      <c r="AF846" s="3" t="str">
        <f>IF(Line[Asset Group]="","",VLOOKUP(Line[Surface],subdom_master_gdb,2,FALSE))</f>
        <v/>
      </c>
      <c r="AG846" s="3" t="str">
        <f>IF(Line[Surface Layer Depth mm]="","",Line[Surface Layer Depth mm])</f>
        <v/>
      </c>
      <c r="AH846" s="3" t="str">
        <f>IF(Line[Av Width m]="","",Line[Av Width m])</f>
        <v/>
      </c>
      <c r="AI846" s="3" t="str">
        <f>IF(Line[Asset Group]="","",VLOOKUP(Line[Cycle],yes_no,2,FALSE))</f>
        <v/>
      </c>
      <c r="AJ846" s="3" t="str">
        <f>IF(Line[Asset Group]="","",VLOOKUP(Line[Species],hedge_species,2,FALSE))</f>
        <v/>
      </c>
    </row>
    <row r="847" spans="1:36" s="3" customFormat="1" x14ac:dyDescent="0.2">
      <c r="A847" s="3" t="str">
        <f>IF(Line[DWG File Name]="","",Line[DWG File Name])</f>
        <v/>
      </c>
      <c r="B847" s="3" t="str">
        <f>IF(Line[DWG Layer Name]="","",Line[DWG Layer Name])</f>
        <v/>
      </c>
      <c r="C847" s="3" t="str">
        <f>IF(Line[DWG Handle]="","",Line[DWG Handle])</f>
        <v/>
      </c>
      <c r="D847" s="58" t="str">
        <f>IF(Line[Approx Centroid X]="","",Line[Approx Centroid X])</f>
        <v/>
      </c>
      <c r="E847" s="58" t="str">
        <f>IF(Line[Approx Centroid Y]="","",Line[Approx Centroid Y])</f>
        <v/>
      </c>
      <c r="F847" s="3" t="str">
        <f>IF(Line[Replacement Asset]="","",Line[Replacement Asset])</f>
        <v/>
      </c>
      <c r="G847" s="3" t="str">
        <f>IF(Line[Asset ID]="","",UPPER(Line[Asset ID]))</f>
        <v/>
      </c>
      <c r="H847" s="3" t="str">
        <f>IF(Line[Asset Group]="","",VLOOKUP(Line[Asset Group],asset_grp_line,4,FALSE))</f>
        <v/>
      </c>
      <c r="I847" s="3" t="str">
        <f>IF(Line[Asset Group]="","",VLOOKUP(Line[Asset Group],asset_grp_line,2,FALSE))</f>
        <v/>
      </c>
      <c r="J847" s="3" t="str">
        <f>IF(Line[Asset Group]="","",VLOOKUP(Line[Asset Group],asset_grp_line,3,FALSE))</f>
        <v/>
      </c>
      <c r="K847" s="3" t="str">
        <f>IF(Line[Asset Group]="","",VLOOKUP(Line[Asset Type],type_master_list,2,FALSE))</f>
        <v/>
      </c>
      <c r="L847" s="3" t="str">
        <f>IF(Line[Asset Name]="","",PROPER(Line[Asset Name]))</f>
        <v/>
      </c>
      <c r="M847" s="11" t="str">
        <f>IF(Line[Install Date]="","",(Line[Install Date]))</f>
        <v/>
      </c>
      <c r="N847" s="3" t="str">
        <f>IF(Line[Note]="","",PROPER(Line[Note]))</f>
        <v/>
      </c>
      <c r="O847" s="3" t="str">
        <f>IF(Line[Resource Consent Number]="","",UPPER(Line[Resource Consent Number]))</f>
        <v/>
      </c>
      <c r="P847" s="53" t="str">
        <f>IF(Line[Asset Unit Cost]="","",Line[Asset Unit Cost])</f>
        <v/>
      </c>
      <c r="Q847" s="3" t="str">
        <f>IF(Line[Added By]="","",UPPER(Line[Added By]))</f>
        <v/>
      </c>
      <c r="R847" s="11" t="str">
        <f>IF(Line[Added Date]="","",(Line[Added Date]))</f>
        <v/>
      </c>
      <c r="S847" s="3" t="str">
        <f>IF(Line[Z COORD]="","",PROPER(Line[Z COORD]))</f>
        <v/>
      </c>
      <c r="T847" s="3" t="str">
        <f>IF(Line[Asset Description]="","",PROPER(Line[Asset Description]))</f>
        <v/>
      </c>
      <c r="U847" s="3" t="str">
        <f>IF(Line[Asset Group]="","",VLOOKUP(Line[Wall SubType],subdom_master_gdb,2,FALSE))</f>
        <v/>
      </c>
      <c r="V847" s="3" t="str">
        <f>IF(Line[Asset Group]="","",VLOOKUP(Line[Material],material_master,2,FALSE))</f>
        <v/>
      </c>
      <c r="W847" s="3" t="str">
        <f>IF(Line[Height m]="","",Line[Height m])</f>
        <v/>
      </c>
      <c r="X847" s="3" t="str">
        <f>IF(Line[Length m]="","",Line[Length m])</f>
        <v/>
      </c>
      <c r="Y847" s="3" t="str">
        <f>IF(Line[Width m]="","",Line[Width m])</f>
        <v/>
      </c>
      <c r="Z847" s="3" t="str">
        <f>IF(Line[Asset Group]="","",VLOOKUP(Line[Purpose],f_g_function,2,FALSE))</f>
        <v/>
      </c>
      <c r="AA847" s="3" t="str">
        <f>IF(Line[Asset Group]="","",VLOOKUP(Line[Post Material],material_master,2,FALSE))</f>
        <v/>
      </c>
      <c r="AB847" s="3" t="str">
        <f>IF(Line[Pipe Diameter mm]="","",Line[Pipe Diameter mm])</f>
        <v/>
      </c>
      <c r="AC847" s="3" t="str">
        <f>IF(Line[Asset Group]="","",VLOOKUP(Line[Pipe Material],irrigation_pipe_material,2,FALSE))</f>
        <v/>
      </c>
      <c r="AD847" s="3" t="str">
        <f>IF(Line[Asset Group]="","",VLOOKUP(Line[System],irrigation_system,2,FALSE))</f>
        <v/>
      </c>
      <c r="AE847" s="3" t="str">
        <f>IF(Line[Asset Group]="","",VLOOKUP(Line[Status],irrigation_status,2,FALSE))</f>
        <v/>
      </c>
      <c r="AF847" s="3" t="str">
        <f>IF(Line[Asset Group]="","",VLOOKUP(Line[Surface],subdom_master_gdb,2,FALSE))</f>
        <v/>
      </c>
      <c r="AG847" s="3" t="str">
        <f>IF(Line[Surface Layer Depth mm]="","",Line[Surface Layer Depth mm])</f>
        <v/>
      </c>
      <c r="AH847" s="3" t="str">
        <f>IF(Line[Av Width m]="","",Line[Av Width m])</f>
        <v/>
      </c>
      <c r="AI847" s="3" t="str">
        <f>IF(Line[Asset Group]="","",VLOOKUP(Line[Cycle],yes_no,2,FALSE))</f>
        <v/>
      </c>
      <c r="AJ847" s="3" t="str">
        <f>IF(Line[Asset Group]="","",VLOOKUP(Line[Species],hedge_species,2,FALSE))</f>
        <v/>
      </c>
    </row>
    <row r="848" spans="1:36" s="3" customFormat="1" x14ac:dyDescent="0.2">
      <c r="A848" s="3" t="str">
        <f>IF(Line[DWG File Name]="","",Line[DWG File Name])</f>
        <v/>
      </c>
      <c r="B848" s="3" t="str">
        <f>IF(Line[DWG Layer Name]="","",Line[DWG Layer Name])</f>
        <v/>
      </c>
      <c r="C848" s="3" t="str">
        <f>IF(Line[DWG Handle]="","",Line[DWG Handle])</f>
        <v/>
      </c>
      <c r="D848" s="58" t="str">
        <f>IF(Line[Approx Centroid X]="","",Line[Approx Centroid X])</f>
        <v/>
      </c>
      <c r="E848" s="58" t="str">
        <f>IF(Line[Approx Centroid Y]="","",Line[Approx Centroid Y])</f>
        <v/>
      </c>
      <c r="F848" s="3" t="str">
        <f>IF(Line[Replacement Asset]="","",Line[Replacement Asset])</f>
        <v/>
      </c>
      <c r="G848" s="3" t="str">
        <f>IF(Line[Asset ID]="","",UPPER(Line[Asset ID]))</f>
        <v/>
      </c>
      <c r="H848" s="3" t="str">
        <f>IF(Line[Asset Group]="","",VLOOKUP(Line[Asset Group],asset_grp_line,4,FALSE))</f>
        <v/>
      </c>
      <c r="I848" s="3" t="str">
        <f>IF(Line[Asset Group]="","",VLOOKUP(Line[Asset Group],asset_grp_line,2,FALSE))</f>
        <v/>
      </c>
      <c r="J848" s="3" t="str">
        <f>IF(Line[Asset Group]="","",VLOOKUP(Line[Asset Group],asset_grp_line,3,FALSE))</f>
        <v/>
      </c>
      <c r="K848" s="3" t="str">
        <f>IF(Line[Asset Group]="","",VLOOKUP(Line[Asset Type],type_master_list,2,FALSE))</f>
        <v/>
      </c>
      <c r="L848" s="3" t="str">
        <f>IF(Line[Asset Name]="","",PROPER(Line[Asset Name]))</f>
        <v/>
      </c>
      <c r="M848" s="11" t="str">
        <f>IF(Line[Install Date]="","",(Line[Install Date]))</f>
        <v/>
      </c>
      <c r="N848" s="3" t="str">
        <f>IF(Line[Note]="","",PROPER(Line[Note]))</f>
        <v/>
      </c>
      <c r="O848" s="3" t="str">
        <f>IF(Line[Resource Consent Number]="","",UPPER(Line[Resource Consent Number]))</f>
        <v/>
      </c>
      <c r="P848" s="53" t="str">
        <f>IF(Line[Asset Unit Cost]="","",Line[Asset Unit Cost])</f>
        <v/>
      </c>
      <c r="Q848" s="3" t="str">
        <f>IF(Line[Added By]="","",UPPER(Line[Added By]))</f>
        <v/>
      </c>
      <c r="R848" s="11" t="str">
        <f>IF(Line[Added Date]="","",(Line[Added Date]))</f>
        <v/>
      </c>
      <c r="S848" s="3" t="str">
        <f>IF(Line[Z COORD]="","",PROPER(Line[Z COORD]))</f>
        <v/>
      </c>
      <c r="T848" s="3" t="str">
        <f>IF(Line[Asset Description]="","",PROPER(Line[Asset Description]))</f>
        <v/>
      </c>
      <c r="U848" s="3" t="str">
        <f>IF(Line[Asset Group]="","",VLOOKUP(Line[Wall SubType],subdom_master_gdb,2,FALSE))</f>
        <v/>
      </c>
      <c r="V848" s="3" t="str">
        <f>IF(Line[Asset Group]="","",VLOOKUP(Line[Material],material_master,2,FALSE))</f>
        <v/>
      </c>
      <c r="W848" s="3" t="str">
        <f>IF(Line[Height m]="","",Line[Height m])</f>
        <v/>
      </c>
      <c r="X848" s="3" t="str">
        <f>IF(Line[Length m]="","",Line[Length m])</f>
        <v/>
      </c>
      <c r="Y848" s="3" t="str">
        <f>IF(Line[Width m]="","",Line[Width m])</f>
        <v/>
      </c>
      <c r="Z848" s="3" t="str">
        <f>IF(Line[Asset Group]="","",VLOOKUP(Line[Purpose],f_g_function,2,FALSE))</f>
        <v/>
      </c>
      <c r="AA848" s="3" t="str">
        <f>IF(Line[Asset Group]="","",VLOOKUP(Line[Post Material],material_master,2,FALSE))</f>
        <v/>
      </c>
      <c r="AB848" s="3" t="str">
        <f>IF(Line[Pipe Diameter mm]="","",Line[Pipe Diameter mm])</f>
        <v/>
      </c>
      <c r="AC848" s="3" t="str">
        <f>IF(Line[Asset Group]="","",VLOOKUP(Line[Pipe Material],irrigation_pipe_material,2,FALSE))</f>
        <v/>
      </c>
      <c r="AD848" s="3" t="str">
        <f>IF(Line[Asset Group]="","",VLOOKUP(Line[System],irrigation_system,2,FALSE))</f>
        <v/>
      </c>
      <c r="AE848" s="3" t="str">
        <f>IF(Line[Asset Group]="","",VLOOKUP(Line[Status],irrigation_status,2,FALSE))</f>
        <v/>
      </c>
      <c r="AF848" s="3" t="str">
        <f>IF(Line[Asset Group]="","",VLOOKUP(Line[Surface],subdom_master_gdb,2,FALSE))</f>
        <v/>
      </c>
      <c r="AG848" s="3" t="str">
        <f>IF(Line[Surface Layer Depth mm]="","",Line[Surface Layer Depth mm])</f>
        <v/>
      </c>
      <c r="AH848" s="3" t="str">
        <f>IF(Line[Av Width m]="","",Line[Av Width m])</f>
        <v/>
      </c>
      <c r="AI848" s="3" t="str">
        <f>IF(Line[Asset Group]="","",VLOOKUP(Line[Cycle],yes_no,2,FALSE))</f>
        <v/>
      </c>
      <c r="AJ848" s="3" t="str">
        <f>IF(Line[Asset Group]="","",VLOOKUP(Line[Species],hedge_species,2,FALSE))</f>
        <v/>
      </c>
    </row>
    <row r="849" spans="1:36" s="3" customFormat="1" x14ac:dyDescent="0.2">
      <c r="A849" s="3" t="str">
        <f>IF(Line[DWG File Name]="","",Line[DWG File Name])</f>
        <v/>
      </c>
      <c r="B849" s="3" t="str">
        <f>IF(Line[DWG Layer Name]="","",Line[DWG Layer Name])</f>
        <v/>
      </c>
      <c r="C849" s="3" t="str">
        <f>IF(Line[DWG Handle]="","",Line[DWG Handle])</f>
        <v/>
      </c>
      <c r="D849" s="58" t="str">
        <f>IF(Line[Approx Centroid X]="","",Line[Approx Centroid X])</f>
        <v/>
      </c>
      <c r="E849" s="58" t="str">
        <f>IF(Line[Approx Centroid Y]="","",Line[Approx Centroid Y])</f>
        <v/>
      </c>
      <c r="F849" s="3" t="str">
        <f>IF(Line[Replacement Asset]="","",Line[Replacement Asset])</f>
        <v/>
      </c>
      <c r="G849" s="3" t="str">
        <f>IF(Line[Asset ID]="","",UPPER(Line[Asset ID]))</f>
        <v/>
      </c>
      <c r="H849" s="3" t="str">
        <f>IF(Line[Asset Group]="","",VLOOKUP(Line[Asset Group],asset_grp_line,4,FALSE))</f>
        <v/>
      </c>
      <c r="I849" s="3" t="str">
        <f>IF(Line[Asset Group]="","",VLOOKUP(Line[Asset Group],asset_grp_line,2,FALSE))</f>
        <v/>
      </c>
      <c r="J849" s="3" t="str">
        <f>IF(Line[Asset Group]="","",VLOOKUP(Line[Asset Group],asset_grp_line,3,FALSE))</f>
        <v/>
      </c>
      <c r="K849" s="3" t="str">
        <f>IF(Line[Asset Group]="","",VLOOKUP(Line[Asset Type],type_master_list,2,FALSE))</f>
        <v/>
      </c>
      <c r="L849" s="3" t="str">
        <f>IF(Line[Asset Name]="","",PROPER(Line[Asset Name]))</f>
        <v/>
      </c>
      <c r="M849" s="11" t="str">
        <f>IF(Line[Install Date]="","",(Line[Install Date]))</f>
        <v/>
      </c>
      <c r="N849" s="3" t="str">
        <f>IF(Line[Note]="","",PROPER(Line[Note]))</f>
        <v/>
      </c>
      <c r="O849" s="3" t="str">
        <f>IF(Line[Resource Consent Number]="","",UPPER(Line[Resource Consent Number]))</f>
        <v/>
      </c>
      <c r="P849" s="53" t="str">
        <f>IF(Line[Asset Unit Cost]="","",Line[Asset Unit Cost])</f>
        <v/>
      </c>
      <c r="Q849" s="3" t="str">
        <f>IF(Line[Added By]="","",UPPER(Line[Added By]))</f>
        <v/>
      </c>
      <c r="R849" s="11" t="str">
        <f>IF(Line[Added Date]="","",(Line[Added Date]))</f>
        <v/>
      </c>
      <c r="S849" s="3" t="str">
        <f>IF(Line[Z COORD]="","",PROPER(Line[Z COORD]))</f>
        <v/>
      </c>
      <c r="T849" s="3" t="str">
        <f>IF(Line[Asset Description]="","",PROPER(Line[Asset Description]))</f>
        <v/>
      </c>
      <c r="U849" s="3" t="str">
        <f>IF(Line[Asset Group]="","",VLOOKUP(Line[Wall SubType],subdom_master_gdb,2,FALSE))</f>
        <v/>
      </c>
      <c r="V849" s="3" t="str">
        <f>IF(Line[Asset Group]="","",VLOOKUP(Line[Material],material_master,2,FALSE))</f>
        <v/>
      </c>
      <c r="W849" s="3" t="str">
        <f>IF(Line[Height m]="","",Line[Height m])</f>
        <v/>
      </c>
      <c r="X849" s="3" t="str">
        <f>IF(Line[Length m]="","",Line[Length m])</f>
        <v/>
      </c>
      <c r="Y849" s="3" t="str">
        <f>IF(Line[Width m]="","",Line[Width m])</f>
        <v/>
      </c>
      <c r="Z849" s="3" t="str">
        <f>IF(Line[Asset Group]="","",VLOOKUP(Line[Purpose],f_g_function,2,FALSE))</f>
        <v/>
      </c>
      <c r="AA849" s="3" t="str">
        <f>IF(Line[Asset Group]="","",VLOOKUP(Line[Post Material],material_master,2,FALSE))</f>
        <v/>
      </c>
      <c r="AB849" s="3" t="str">
        <f>IF(Line[Pipe Diameter mm]="","",Line[Pipe Diameter mm])</f>
        <v/>
      </c>
      <c r="AC849" s="3" t="str">
        <f>IF(Line[Asset Group]="","",VLOOKUP(Line[Pipe Material],irrigation_pipe_material,2,FALSE))</f>
        <v/>
      </c>
      <c r="AD849" s="3" t="str">
        <f>IF(Line[Asset Group]="","",VLOOKUP(Line[System],irrigation_system,2,FALSE))</f>
        <v/>
      </c>
      <c r="AE849" s="3" t="str">
        <f>IF(Line[Asset Group]="","",VLOOKUP(Line[Status],irrigation_status,2,FALSE))</f>
        <v/>
      </c>
      <c r="AF849" s="3" t="str">
        <f>IF(Line[Asset Group]="","",VLOOKUP(Line[Surface],subdom_master_gdb,2,FALSE))</f>
        <v/>
      </c>
      <c r="AG849" s="3" t="str">
        <f>IF(Line[Surface Layer Depth mm]="","",Line[Surface Layer Depth mm])</f>
        <v/>
      </c>
      <c r="AH849" s="3" t="str">
        <f>IF(Line[Av Width m]="","",Line[Av Width m])</f>
        <v/>
      </c>
      <c r="AI849" s="3" t="str">
        <f>IF(Line[Asset Group]="","",VLOOKUP(Line[Cycle],yes_no,2,FALSE))</f>
        <v/>
      </c>
      <c r="AJ849" s="3" t="str">
        <f>IF(Line[Asset Group]="","",VLOOKUP(Line[Species],hedge_species,2,FALSE))</f>
        <v/>
      </c>
    </row>
    <row r="850" spans="1:36" s="3" customFormat="1" x14ac:dyDescent="0.2">
      <c r="A850" s="3" t="str">
        <f>IF(Line[DWG File Name]="","",Line[DWG File Name])</f>
        <v/>
      </c>
      <c r="B850" s="3" t="str">
        <f>IF(Line[DWG Layer Name]="","",Line[DWG Layer Name])</f>
        <v/>
      </c>
      <c r="C850" s="3" t="str">
        <f>IF(Line[DWG Handle]="","",Line[DWG Handle])</f>
        <v/>
      </c>
      <c r="D850" s="58" t="str">
        <f>IF(Line[Approx Centroid X]="","",Line[Approx Centroid X])</f>
        <v/>
      </c>
      <c r="E850" s="58" t="str">
        <f>IF(Line[Approx Centroid Y]="","",Line[Approx Centroid Y])</f>
        <v/>
      </c>
      <c r="F850" s="3" t="str">
        <f>IF(Line[Replacement Asset]="","",Line[Replacement Asset])</f>
        <v/>
      </c>
      <c r="G850" s="3" t="str">
        <f>IF(Line[Asset ID]="","",UPPER(Line[Asset ID]))</f>
        <v/>
      </c>
      <c r="H850" s="3" t="str">
        <f>IF(Line[Asset Group]="","",VLOOKUP(Line[Asset Group],asset_grp_line,4,FALSE))</f>
        <v/>
      </c>
      <c r="I850" s="3" t="str">
        <f>IF(Line[Asset Group]="","",VLOOKUP(Line[Asset Group],asset_grp_line,2,FALSE))</f>
        <v/>
      </c>
      <c r="J850" s="3" t="str">
        <f>IF(Line[Asset Group]="","",VLOOKUP(Line[Asset Group],asset_grp_line,3,FALSE))</f>
        <v/>
      </c>
      <c r="K850" s="3" t="str">
        <f>IF(Line[Asset Group]="","",VLOOKUP(Line[Asset Type],type_master_list,2,FALSE))</f>
        <v/>
      </c>
      <c r="L850" s="3" t="str">
        <f>IF(Line[Asset Name]="","",PROPER(Line[Asset Name]))</f>
        <v/>
      </c>
      <c r="M850" s="11" t="str">
        <f>IF(Line[Install Date]="","",(Line[Install Date]))</f>
        <v/>
      </c>
      <c r="N850" s="3" t="str">
        <f>IF(Line[Note]="","",PROPER(Line[Note]))</f>
        <v/>
      </c>
      <c r="O850" s="3" t="str">
        <f>IF(Line[Resource Consent Number]="","",UPPER(Line[Resource Consent Number]))</f>
        <v/>
      </c>
      <c r="P850" s="53" t="str">
        <f>IF(Line[Asset Unit Cost]="","",Line[Asset Unit Cost])</f>
        <v/>
      </c>
      <c r="Q850" s="3" t="str">
        <f>IF(Line[Added By]="","",UPPER(Line[Added By]))</f>
        <v/>
      </c>
      <c r="R850" s="11" t="str">
        <f>IF(Line[Added Date]="","",(Line[Added Date]))</f>
        <v/>
      </c>
      <c r="S850" s="3" t="str">
        <f>IF(Line[Z COORD]="","",PROPER(Line[Z COORD]))</f>
        <v/>
      </c>
      <c r="T850" s="3" t="str">
        <f>IF(Line[Asset Description]="","",PROPER(Line[Asset Description]))</f>
        <v/>
      </c>
      <c r="U850" s="3" t="str">
        <f>IF(Line[Asset Group]="","",VLOOKUP(Line[Wall SubType],subdom_master_gdb,2,FALSE))</f>
        <v/>
      </c>
      <c r="V850" s="3" t="str">
        <f>IF(Line[Asset Group]="","",VLOOKUP(Line[Material],material_master,2,FALSE))</f>
        <v/>
      </c>
      <c r="W850" s="3" t="str">
        <f>IF(Line[Height m]="","",Line[Height m])</f>
        <v/>
      </c>
      <c r="X850" s="3" t="str">
        <f>IF(Line[Length m]="","",Line[Length m])</f>
        <v/>
      </c>
      <c r="Y850" s="3" t="str">
        <f>IF(Line[Width m]="","",Line[Width m])</f>
        <v/>
      </c>
      <c r="Z850" s="3" t="str">
        <f>IF(Line[Asset Group]="","",VLOOKUP(Line[Purpose],f_g_function,2,FALSE))</f>
        <v/>
      </c>
      <c r="AA850" s="3" t="str">
        <f>IF(Line[Asset Group]="","",VLOOKUP(Line[Post Material],material_master,2,FALSE))</f>
        <v/>
      </c>
      <c r="AB850" s="3" t="str">
        <f>IF(Line[Pipe Diameter mm]="","",Line[Pipe Diameter mm])</f>
        <v/>
      </c>
      <c r="AC850" s="3" t="str">
        <f>IF(Line[Asset Group]="","",VLOOKUP(Line[Pipe Material],irrigation_pipe_material,2,FALSE))</f>
        <v/>
      </c>
      <c r="AD850" s="3" t="str">
        <f>IF(Line[Asset Group]="","",VLOOKUP(Line[System],irrigation_system,2,FALSE))</f>
        <v/>
      </c>
      <c r="AE850" s="3" t="str">
        <f>IF(Line[Asset Group]="","",VLOOKUP(Line[Status],irrigation_status,2,FALSE))</f>
        <v/>
      </c>
      <c r="AF850" s="3" t="str">
        <f>IF(Line[Asset Group]="","",VLOOKUP(Line[Surface],subdom_master_gdb,2,FALSE))</f>
        <v/>
      </c>
      <c r="AG850" s="3" t="str">
        <f>IF(Line[Surface Layer Depth mm]="","",Line[Surface Layer Depth mm])</f>
        <v/>
      </c>
      <c r="AH850" s="3" t="str">
        <f>IF(Line[Av Width m]="","",Line[Av Width m])</f>
        <v/>
      </c>
      <c r="AI850" s="3" t="str">
        <f>IF(Line[Asset Group]="","",VLOOKUP(Line[Cycle],yes_no,2,FALSE))</f>
        <v/>
      </c>
      <c r="AJ850" s="3" t="str">
        <f>IF(Line[Asset Group]="","",VLOOKUP(Line[Species],hedge_species,2,FALSE))</f>
        <v/>
      </c>
    </row>
    <row r="851" spans="1:36" s="3" customFormat="1" x14ac:dyDescent="0.2">
      <c r="A851" s="3" t="str">
        <f>IF(Line[DWG File Name]="","",Line[DWG File Name])</f>
        <v/>
      </c>
      <c r="B851" s="3" t="str">
        <f>IF(Line[DWG Layer Name]="","",Line[DWG Layer Name])</f>
        <v/>
      </c>
      <c r="C851" s="3" t="str">
        <f>IF(Line[DWG Handle]="","",Line[DWG Handle])</f>
        <v/>
      </c>
      <c r="D851" s="58" t="str">
        <f>IF(Line[Approx Centroid X]="","",Line[Approx Centroid X])</f>
        <v/>
      </c>
      <c r="E851" s="58" t="str">
        <f>IF(Line[Approx Centroid Y]="","",Line[Approx Centroid Y])</f>
        <v/>
      </c>
      <c r="F851" s="3" t="str">
        <f>IF(Line[Replacement Asset]="","",Line[Replacement Asset])</f>
        <v/>
      </c>
      <c r="G851" s="3" t="str">
        <f>IF(Line[Asset ID]="","",UPPER(Line[Asset ID]))</f>
        <v/>
      </c>
      <c r="H851" s="3" t="str">
        <f>IF(Line[Asset Group]="","",VLOOKUP(Line[Asset Group],asset_grp_line,4,FALSE))</f>
        <v/>
      </c>
      <c r="I851" s="3" t="str">
        <f>IF(Line[Asset Group]="","",VLOOKUP(Line[Asset Group],asset_grp_line,2,FALSE))</f>
        <v/>
      </c>
      <c r="J851" s="3" t="str">
        <f>IF(Line[Asset Group]="","",VLOOKUP(Line[Asset Group],asset_grp_line,3,FALSE))</f>
        <v/>
      </c>
      <c r="K851" s="3" t="str">
        <f>IF(Line[Asset Group]="","",VLOOKUP(Line[Asset Type],type_master_list,2,FALSE))</f>
        <v/>
      </c>
      <c r="L851" s="3" t="str">
        <f>IF(Line[Asset Name]="","",PROPER(Line[Asset Name]))</f>
        <v/>
      </c>
      <c r="M851" s="11" t="str">
        <f>IF(Line[Install Date]="","",(Line[Install Date]))</f>
        <v/>
      </c>
      <c r="N851" s="3" t="str">
        <f>IF(Line[Note]="","",PROPER(Line[Note]))</f>
        <v/>
      </c>
      <c r="O851" s="3" t="str">
        <f>IF(Line[Resource Consent Number]="","",UPPER(Line[Resource Consent Number]))</f>
        <v/>
      </c>
      <c r="P851" s="53" t="str">
        <f>IF(Line[Asset Unit Cost]="","",Line[Asset Unit Cost])</f>
        <v/>
      </c>
      <c r="Q851" s="3" t="str">
        <f>IF(Line[Added By]="","",UPPER(Line[Added By]))</f>
        <v/>
      </c>
      <c r="R851" s="11" t="str">
        <f>IF(Line[Added Date]="","",(Line[Added Date]))</f>
        <v/>
      </c>
      <c r="S851" s="3" t="str">
        <f>IF(Line[Z COORD]="","",PROPER(Line[Z COORD]))</f>
        <v/>
      </c>
      <c r="T851" s="3" t="str">
        <f>IF(Line[Asset Description]="","",PROPER(Line[Asset Description]))</f>
        <v/>
      </c>
      <c r="U851" s="3" t="str">
        <f>IF(Line[Asset Group]="","",VLOOKUP(Line[Wall SubType],subdom_master_gdb,2,FALSE))</f>
        <v/>
      </c>
      <c r="V851" s="3" t="str">
        <f>IF(Line[Asset Group]="","",VLOOKUP(Line[Material],material_master,2,FALSE))</f>
        <v/>
      </c>
      <c r="W851" s="3" t="str">
        <f>IF(Line[Height m]="","",Line[Height m])</f>
        <v/>
      </c>
      <c r="X851" s="3" t="str">
        <f>IF(Line[Length m]="","",Line[Length m])</f>
        <v/>
      </c>
      <c r="Y851" s="3" t="str">
        <f>IF(Line[Width m]="","",Line[Width m])</f>
        <v/>
      </c>
      <c r="Z851" s="3" t="str">
        <f>IF(Line[Asset Group]="","",VLOOKUP(Line[Purpose],f_g_function,2,FALSE))</f>
        <v/>
      </c>
      <c r="AA851" s="3" t="str">
        <f>IF(Line[Asset Group]="","",VLOOKUP(Line[Post Material],material_master,2,FALSE))</f>
        <v/>
      </c>
      <c r="AB851" s="3" t="str">
        <f>IF(Line[Pipe Diameter mm]="","",Line[Pipe Diameter mm])</f>
        <v/>
      </c>
      <c r="AC851" s="3" t="str">
        <f>IF(Line[Asset Group]="","",VLOOKUP(Line[Pipe Material],irrigation_pipe_material,2,FALSE))</f>
        <v/>
      </c>
      <c r="AD851" s="3" t="str">
        <f>IF(Line[Asset Group]="","",VLOOKUP(Line[System],irrigation_system,2,FALSE))</f>
        <v/>
      </c>
      <c r="AE851" s="3" t="str">
        <f>IF(Line[Asset Group]="","",VLOOKUP(Line[Status],irrigation_status,2,FALSE))</f>
        <v/>
      </c>
      <c r="AF851" s="3" t="str">
        <f>IF(Line[Asset Group]="","",VLOOKUP(Line[Surface],subdom_master_gdb,2,FALSE))</f>
        <v/>
      </c>
      <c r="AG851" s="3" t="str">
        <f>IF(Line[Surface Layer Depth mm]="","",Line[Surface Layer Depth mm])</f>
        <v/>
      </c>
      <c r="AH851" s="3" t="str">
        <f>IF(Line[Av Width m]="","",Line[Av Width m])</f>
        <v/>
      </c>
      <c r="AI851" s="3" t="str">
        <f>IF(Line[Asset Group]="","",VLOOKUP(Line[Cycle],yes_no,2,FALSE))</f>
        <v/>
      </c>
      <c r="AJ851" s="3" t="str">
        <f>IF(Line[Asset Group]="","",VLOOKUP(Line[Species],hedge_species,2,FALSE))</f>
        <v/>
      </c>
    </row>
    <row r="852" spans="1:36" s="3" customFormat="1" x14ac:dyDescent="0.2">
      <c r="A852" s="3" t="str">
        <f>IF(Line[DWG File Name]="","",Line[DWG File Name])</f>
        <v/>
      </c>
      <c r="B852" s="3" t="str">
        <f>IF(Line[DWG Layer Name]="","",Line[DWG Layer Name])</f>
        <v/>
      </c>
      <c r="C852" s="3" t="str">
        <f>IF(Line[DWG Handle]="","",Line[DWG Handle])</f>
        <v/>
      </c>
      <c r="D852" s="58" t="str">
        <f>IF(Line[Approx Centroid X]="","",Line[Approx Centroid X])</f>
        <v/>
      </c>
      <c r="E852" s="58" t="str">
        <f>IF(Line[Approx Centroid Y]="","",Line[Approx Centroid Y])</f>
        <v/>
      </c>
      <c r="F852" s="3" t="str">
        <f>IF(Line[Replacement Asset]="","",Line[Replacement Asset])</f>
        <v/>
      </c>
      <c r="G852" s="3" t="str">
        <f>IF(Line[Asset ID]="","",UPPER(Line[Asset ID]))</f>
        <v/>
      </c>
      <c r="H852" s="3" t="str">
        <f>IF(Line[Asset Group]="","",VLOOKUP(Line[Asset Group],asset_grp_line,4,FALSE))</f>
        <v/>
      </c>
      <c r="I852" s="3" t="str">
        <f>IF(Line[Asset Group]="","",VLOOKUP(Line[Asset Group],asset_grp_line,2,FALSE))</f>
        <v/>
      </c>
      <c r="J852" s="3" t="str">
        <f>IF(Line[Asset Group]="","",VLOOKUP(Line[Asset Group],asset_grp_line,3,FALSE))</f>
        <v/>
      </c>
      <c r="K852" s="3" t="str">
        <f>IF(Line[Asset Group]="","",VLOOKUP(Line[Asset Type],type_master_list,2,FALSE))</f>
        <v/>
      </c>
      <c r="L852" s="3" t="str">
        <f>IF(Line[Asset Name]="","",PROPER(Line[Asset Name]))</f>
        <v/>
      </c>
      <c r="M852" s="11" t="str">
        <f>IF(Line[Install Date]="","",(Line[Install Date]))</f>
        <v/>
      </c>
      <c r="N852" s="3" t="str">
        <f>IF(Line[Note]="","",PROPER(Line[Note]))</f>
        <v/>
      </c>
      <c r="O852" s="3" t="str">
        <f>IF(Line[Resource Consent Number]="","",UPPER(Line[Resource Consent Number]))</f>
        <v/>
      </c>
      <c r="P852" s="53" t="str">
        <f>IF(Line[Asset Unit Cost]="","",Line[Asset Unit Cost])</f>
        <v/>
      </c>
      <c r="Q852" s="3" t="str">
        <f>IF(Line[Added By]="","",UPPER(Line[Added By]))</f>
        <v/>
      </c>
      <c r="R852" s="11" t="str">
        <f>IF(Line[Added Date]="","",(Line[Added Date]))</f>
        <v/>
      </c>
      <c r="S852" s="3" t="str">
        <f>IF(Line[Z COORD]="","",PROPER(Line[Z COORD]))</f>
        <v/>
      </c>
      <c r="T852" s="3" t="str">
        <f>IF(Line[Asset Description]="","",PROPER(Line[Asset Description]))</f>
        <v/>
      </c>
      <c r="U852" s="3" t="str">
        <f>IF(Line[Asset Group]="","",VLOOKUP(Line[Wall SubType],subdom_master_gdb,2,FALSE))</f>
        <v/>
      </c>
      <c r="V852" s="3" t="str">
        <f>IF(Line[Asset Group]="","",VLOOKUP(Line[Material],material_master,2,FALSE))</f>
        <v/>
      </c>
      <c r="W852" s="3" t="str">
        <f>IF(Line[Height m]="","",Line[Height m])</f>
        <v/>
      </c>
      <c r="X852" s="3" t="str">
        <f>IF(Line[Length m]="","",Line[Length m])</f>
        <v/>
      </c>
      <c r="Y852" s="3" t="str">
        <f>IF(Line[Width m]="","",Line[Width m])</f>
        <v/>
      </c>
      <c r="Z852" s="3" t="str">
        <f>IF(Line[Asset Group]="","",VLOOKUP(Line[Purpose],f_g_function,2,FALSE))</f>
        <v/>
      </c>
      <c r="AA852" s="3" t="str">
        <f>IF(Line[Asset Group]="","",VLOOKUP(Line[Post Material],material_master,2,FALSE))</f>
        <v/>
      </c>
      <c r="AB852" s="3" t="str">
        <f>IF(Line[Pipe Diameter mm]="","",Line[Pipe Diameter mm])</f>
        <v/>
      </c>
      <c r="AC852" s="3" t="str">
        <f>IF(Line[Asset Group]="","",VLOOKUP(Line[Pipe Material],irrigation_pipe_material,2,FALSE))</f>
        <v/>
      </c>
      <c r="AD852" s="3" t="str">
        <f>IF(Line[Asset Group]="","",VLOOKUP(Line[System],irrigation_system,2,FALSE))</f>
        <v/>
      </c>
      <c r="AE852" s="3" t="str">
        <f>IF(Line[Asset Group]="","",VLOOKUP(Line[Status],irrigation_status,2,FALSE))</f>
        <v/>
      </c>
      <c r="AF852" s="3" t="str">
        <f>IF(Line[Asset Group]="","",VLOOKUP(Line[Surface],subdom_master_gdb,2,FALSE))</f>
        <v/>
      </c>
      <c r="AG852" s="3" t="str">
        <f>IF(Line[Surface Layer Depth mm]="","",Line[Surface Layer Depth mm])</f>
        <v/>
      </c>
      <c r="AH852" s="3" t="str">
        <f>IF(Line[Av Width m]="","",Line[Av Width m])</f>
        <v/>
      </c>
      <c r="AI852" s="3" t="str">
        <f>IF(Line[Asset Group]="","",VLOOKUP(Line[Cycle],yes_no,2,FALSE))</f>
        <v/>
      </c>
      <c r="AJ852" s="3" t="str">
        <f>IF(Line[Asset Group]="","",VLOOKUP(Line[Species],hedge_species,2,FALSE))</f>
        <v/>
      </c>
    </row>
    <row r="853" spans="1:36" s="3" customFormat="1" x14ac:dyDescent="0.2">
      <c r="A853" s="3" t="str">
        <f>IF(Line[DWG File Name]="","",Line[DWG File Name])</f>
        <v/>
      </c>
      <c r="B853" s="3" t="str">
        <f>IF(Line[DWG Layer Name]="","",Line[DWG Layer Name])</f>
        <v/>
      </c>
      <c r="C853" s="3" t="str">
        <f>IF(Line[DWG Handle]="","",Line[DWG Handle])</f>
        <v/>
      </c>
      <c r="D853" s="58" t="str">
        <f>IF(Line[Approx Centroid X]="","",Line[Approx Centroid X])</f>
        <v/>
      </c>
      <c r="E853" s="58" t="str">
        <f>IF(Line[Approx Centroid Y]="","",Line[Approx Centroid Y])</f>
        <v/>
      </c>
      <c r="F853" s="3" t="str">
        <f>IF(Line[Replacement Asset]="","",Line[Replacement Asset])</f>
        <v/>
      </c>
      <c r="G853" s="3" t="str">
        <f>IF(Line[Asset ID]="","",UPPER(Line[Asset ID]))</f>
        <v/>
      </c>
      <c r="H853" s="3" t="str">
        <f>IF(Line[Asset Group]="","",VLOOKUP(Line[Asset Group],asset_grp_line,4,FALSE))</f>
        <v/>
      </c>
      <c r="I853" s="3" t="str">
        <f>IF(Line[Asset Group]="","",VLOOKUP(Line[Asset Group],asset_grp_line,2,FALSE))</f>
        <v/>
      </c>
      <c r="J853" s="3" t="str">
        <f>IF(Line[Asset Group]="","",VLOOKUP(Line[Asset Group],asset_grp_line,3,FALSE))</f>
        <v/>
      </c>
      <c r="K853" s="3" t="str">
        <f>IF(Line[Asset Group]="","",VLOOKUP(Line[Asset Type],type_master_list,2,FALSE))</f>
        <v/>
      </c>
      <c r="L853" s="3" t="str">
        <f>IF(Line[Asset Name]="","",PROPER(Line[Asset Name]))</f>
        <v/>
      </c>
      <c r="M853" s="11" t="str">
        <f>IF(Line[Install Date]="","",(Line[Install Date]))</f>
        <v/>
      </c>
      <c r="N853" s="3" t="str">
        <f>IF(Line[Note]="","",PROPER(Line[Note]))</f>
        <v/>
      </c>
      <c r="O853" s="3" t="str">
        <f>IF(Line[Resource Consent Number]="","",UPPER(Line[Resource Consent Number]))</f>
        <v/>
      </c>
      <c r="P853" s="53" t="str">
        <f>IF(Line[Asset Unit Cost]="","",Line[Asset Unit Cost])</f>
        <v/>
      </c>
      <c r="Q853" s="3" t="str">
        <f>IF(Line[Added By]="","",UPPER(Line[Added By]))</f>
        <v/>
      </c>
      <c r="R853" s="11" t="str">
        <f>IF(Line[Added Date]="","",(Line[Added Date]))</f>
        <v/>
      </c>
      <c r="S853" s="3" t="str">
        <f>IF(Line[Z COORD]="","",PROPER(Line[Z COORD]))</f>
        <v/>
      </c>
      <c r="T853" s="3" t="str">
        <f>IF(Line[Asset Description]="","",PROPER(Line[Asset Description]))</f>
        <v/>
      </c>
      <c r="U853" s="3" t="str">
        <f>IF(Line[Asset Group]="","",VLOOKUP(Line[Wall SubType],subdom_master_gdb,2,FALSE))</f>
        <v/>
      </c>
      <c r="V853" s="3" t="str">
        <f>IF(Line[Asset Group]="","",VLOOKUP(Line[Material],material_master,2,FALSE))</f>
        <v/>
      </c>
      <c r="W853" s="3" t="str">
        <f>IF(Line[Height m]="","",Line[Height m])</f>
        <v/>
      </c>
      <c r="X853" s="3" t="str">
        <f>IF(Line[Length m]="","",Line[Length m])</f>
        <v/>
      </c>
      <c r="Y853" s="3" t="str">
        <f>IF(Line[Width m]="","",Line[Width m])</f>
        <v/>
      </c>
      <c r="Z853" s="3" t="str">
        <f>IF(Line[Asset Group]="","",VLOOKUP(Line[Purpose],f_g_function,2,FALSE))</f>
        <v/>
      </c>
      <c r="AA853" s="3" t="str">
        <f>IF(Line[Asset Group]="","",VLOOKUP(Line[Post Material],material_master,2,FALSE))</f>
        <v/>
      </c>
      <c r="AB853" s="3" t="str">
        <f>IF(Line[Pipe Diameter mm]="","",Line[Pipe Diameter mm])</f>
        <v/>
      </c>
      <c r="AC853" s="3" t="str">
        <f>IF(Line[Asset Group]="","",VLOOKUP(Line[Pipe Material],irrigation_pipe_material,2,FALSE))</f>
        <v/>
      </c>
      <c r="AD853" s="3" t="str">
        <f>IF(Line[Asset Group]="","",VLOOKUP(Line[System],irrigation_system,2,FALSE))</f>
        <v/>
      </c>
      <c r="AE853" s="3" t="str">
        <f>IF(Line[Asset Group]="","",VLOOKUP(Line[Status],irrigation_status,2,FALSE))</f>
        <v/>
      </c>
      <c r="AF853" s="3" t="str">
        <f>IF(Line[Asset Group]="","",VLOOKUP(Line[Surface],subdom_master_gdb,2,FALSE))</f>
        <v/>
      </c>
      <c r="AG853" s="3" t="str">
        <f>IF(Line[Surface Layer Depth mm]="","",Line[Surface Layer Depth mm])</f>
        <v/>
      </c>
      <c r="AH853" s="3" t="str">
        <f>IF(Line[Av Width m]="","",Line[Av Width m])</f>
        <v/>
      </c>
      <c r="AI853" s="3" t="str">
        <f>IF(Line[Asset Group]="","",VLOOKUP(Line[Cycle],yes_no,2,FALSE))</f>
        <v/>
      </c>
      <c r="AJ853" s="3" t="str">
        <f>IF(Line[Asset Group]="","",VLOOKUP(Line[Species],hedge_species,2,FALSE))</f>
        <v/>
      </c>
    </row>
    <row r="854" spans="1:36" s="3" customFormat="1" x14ac:dyDescent="0.2">
      <c r="A854" s="3" t="str">
        <f>IF(Line[DWG File Name]="","",Line[DWG File Name])</f>
        <v/>
      </c>
      <c r="B854" s="3" t="str">
        <f>IF(Line[DWG Layer Name]="","",Line[DWG Layer Name])</f>
        <v/>
      </c>
      <c r="C854" s="3" t="str">
        <f>IF(Line[DWG Handle]="","",Line[DWG Handle])</f>
        <v/>
      </c>
      <c r="D854" s="58" t="str">
        <f>IF(Line[Approx Centroid X]="","",Line[Approx Centroid X])</f>
        <v/>
      </c>
      <c r="E854" s="58" t="str">
        <f>IF(Line[Approx Centroid Y]="","",Line[Approx Centroid Y])</f>
        <v/>
      </c>
      <c r="F854" s="3" t="str">
        <f>IF(Line[Replacement Asset]="","",Line[Replacement Asset])</f>
        <v/>
      </c>
      <c r="G854" s="3" t="str">
        <f>IF(Line[Asset ID]="","",UPPER(Line[Asset ID]))</f>
        <v/>
      </c>
      <c r="H854" s="3" t="str">
        <f>IF(Line[Asset Group]="","",VLOOKUP(Line[Asset Group],asset_grp_line,4,FALSE))</f>
        <v/>
      </c>
      <c r="I854" s="3" t="str">
        <f>IF(Line[Asset Group]="","",VLOOKUP(Line[Asset Group],asset_grp_line,2,FALSE))</f>
        <v/>
      </c>
      <c r="J854" s="3" t="str">
        <f>IF(Line[Asset Group]="","",VLOOKUP(Line[Asset Group],asset_grp_line,3,FALSE))</f>
        <v/>
      </c>
      <c r="K854" s="3" t="str">
        <f>IF(Line[Asset Group]="","",VLOOKUP(Line[Asset Type],type_master_list,2,FALSE))</f>
        <v/>
      </c>
      <c r="L854" s="3" t="str">
        <f>IF(Line[Asset Name]="","",PROPER(Line[Asset Name]))</f>
        <v/>
      </c>
      <c r="M854" s="11" t="str">
        <f>IF(Line[Install Date]="","",(Line[Install Date]))</f>
        <v/>
      </c>
      <c r="N854" s="3" t="str">
        <f>IF(Line[Note]="","",PROPER(Line[Note]))</f>
        <v/>
      </c>
      <c r="O854" s="3" t="str">
        <f>IF(Line[Resource Consent Number]="","",UPPER(Line[Resource Consent Number]))</f>
        <v/>
      </c>
      <c r="P854" s="53" t="str">
        <f>IF(Line[Asset Unit Cost]="","",Line[Asset Unit Cost])</f>
        <v/>
      </c>
      <c r="Q854" s="3" t="str">
        <f>IF(Line[Added By]="","",UPPER(Line[Added By]))</f>
        <v/>
      </c>
      <c r="R854" s="11" t="str">
        <f>IF(Line[Added Date]="","",(Line[Added Date]))</f>
        <v/>
      </c>
      <c r="S854" s="3" t="str">
        <f>IF(Line[Z COORD]="","",PROPER(Line[Z COORD]))</f>
        <v/>
      </c>
      <c r="T854" s="3" t="str">
        <f>IF(Line[Asset Description]="","",PROPER(Line[Asset Description]))</f>
        <v/>
      </c>
      <c r="U854" s="3" t="str">
        <f>IF(Line[Asset Group]="","",VLOOKUP(Line[Wall SubType],subdom_master_gdb,2,FALSE))</f>
        <v/>
      </c>
      <c r="V854" s="3" t="str">
        <f>IF(Line[Asset Group]="","",VLOOKUP(Line[Material],material_master,2,FALSE))</f>
        <v/>
      </c>
      <c r="W854" s="3" t="str">
        <f>IF(Line[Height m]="","",Line[Height m])</f>
        <v/>
      </c>
      <c r="X854" s="3" t="str">
        <f>IF(Line[Length m]="","",Line[Length m])</f>
        <v/>
      </c>
      <c r="Y854" s="3" t="str">
        <f>IF(Line[Width m]="","",Line[Width m])</f>
        <v/>
      </c>
      <c r="Z854" s="3" t="str">
        <f>IF(Line[Asset Group]="","",VLOOKUP(Line[Purpose],f_g_function,2,FALSE))</f>
        <v/>
      </c>
      <c r="AA854" s="3" t="str">
        <f>IF(Line[Asset Group]="","",VLOOKUP(Line[Post Material],material_master,2,FALSE))</f>
        <v/>
      </c>
      <c r="AB854" s="3" t="str">
        <f>IF(Line[Pipe Diameter mm]="","",Line[Pipe Diameter mm])</f>
        <v/>
      </c>
      <c r="AC854" s="3" t="str">
        <f>IF(Line[Asset Group]="","",VLOOKUP(Line[Pipe Material],irrigation_pipe_material,2,FALSE))</f>
        <v/>
      </c>
      <c r="AD854" s="3" t="str">
        <f>IF(Line[Asset Group]="","",VLOOKUP(Line[System],irrigation_system,2,FALSE))</f>
        <v/>
      </c>
      <c r="AE854" s="3" t="str">
        <f>IF(Line[Asset Group]="","",VLOOKUP(Line[Status],irrigation_status,2,FALSE))</f>
        <v/>
      </c>
      <c r="AF854" s="3" t="str">
        <f>IF(Line[Asset Group]="","",VLOOKUP(Line[Surface],subdom_master_gdb,2,FALSE))</f>
        <v/>
      </c>
      <c r="AG854" s="3" t="str">
        <f>IF(Line[Surface Layer Depth mm]="","",Line[Surface Layer Depth mm])</f>
        <v/>
      </c>
      <c r="AH854" s="3" t="str">
        <f>IF(Line[Av Width m]="","",Line[Av Width m])</f>
        <v/>
      </c>
      <c r="AI854" s="3" t="str">
        <f>IF(Line[Asset Group]="","",VLOOKUP(Line[Cycle],yes_no,2,FALSE))</f>
        <v/>
      </c>
      <c r="AJ854" s="3" t="str">
        <f>IF(Line[Asset Group]="","",VLOOKUP(Line[Species],hedge_species,2,FALSE))</f>
        <v/>
      </c>
    </row>
    <row r="855" spans="1:36" s="3" customFormat="1" x14ac:dyDescent="0.2">
      <c r="A855" s="3" t="str">
        <f>IF(Line[DWG File Name]="","",Line[DWG File Name])</f>
        <v/>
      </c>
      <c r="B855" s="3" t="str">
        <f>IF(Line[DWG Layer Name]="","",Line[DWG Layer Name])</f>
        <v/>
      </c>
      <c r="C855" s="3" t="str">
        <f>IF(Line[DWG Handle]="","",Line[DWG Handle])</f>
        <v/>
      </c>
      <c r="D855" s="58" t="str">
        <f>IF(Line[Approx Centroid X]="","",Line[Approx Centroid X])</f>
        <v/>
      </c>
      <c r="E855" s="58" t="str">
        <f>IF(Line[Approx Centroid Y]="","",Line[Approx Centroid Y])</f>
        <v/>
      </c>
      <c r="F855" s="3" t="str">
        <f>IF(Line[Replacement Asset]="","",Line[Replacement Asset])</f>
        <v/>
      </c>
      <c r="G855" s="3" t="str">
        <f>IF(Line[Asset ID]="","",UPPER(Line[Asset ID]))</f>
        <v/>
      </c>
      <c r="H855" s="3" t="str">
        <f>IF(Line[Asset Group]="","",VLOOKUP(Line[Asset Group],asset_grp_line,4,FALSE))</f>
        <v/>
      </c>
      <c r="I855" s="3" t="str">
        <f>IF(Line[Asset Group]="","",VLOOKUP(Line[Asset Group],asset_grp_line,2,FALSE))</f>
        <v/>
      </c>
      <c r="J855" s="3" t="str">
        <f>IF(Line[Asset Group]="","",VLOOKUP(Line[Asset Group],asset_grp_line,3,FALSE))</f>
        <v/>
      </c>
      <c r="K855" s="3" t="str">
        <f>IF(Line[Asset Group]="","",VLOOKUP(Line[Asset Type],type_master_list,2,FALSE))</f>
        <v/>
      </c>
      <c r="L855" s="3" t="str">
        <f>IF(Line[Asset Name]="","",PROPER(Line[Asset Name]))</f>
        <v/>
      </c>
      <c r="M855" s="11" t="str">
        <f>IF(Line[Install Date]="","",(Line[Install Date]))</f>
        <v/>
      </c>
      <c r="N855" s="3" t="str">
        <f>IF(Line[Note]="","",PROPER(Line[Note]))</f>
        <v/>
      </c>
      <c r="O855" s="3" t="str">
        <f>IF(Line[Resource Consent Number]="","",UPPER(Line[Resource Consent Number]))</f>
        <v/>
      </c>
      <c r="P855" s="53" t="str">
        <f>IF(Line[Asset Unit Cost]="","",Line[Asset Unit Cost])</f>
        <v/>
      </c>
      <c r="Q855" s="3" t="str">
        <f>IF(Line[Added By]="","",UPPER(Line[Added By]))</f>
        <v/>
      </c>
      <c r="R855" s="11" t="str">
        <f>IF(Line[Added Date]="","",(Line[Added Date]))</f>
        <v/>
      </c>
      <c r="S855" s="3" t="str">
        <f>IF(Line[Z COORD]="","",PROPER(Line[Z COORD]))</f>
        <v/>
      </c>
      <c r="T855" s="3" t="str">
        <f>IF(Line[Asset Description]="","",PROPER(Line[Asset Description]))</f>
        <v/>
      </c>
      <c r="U855" s="3" t="str">
        <f>IF(Line[Asset Group]="","",VLOOKUP(Line[Wall SubType],subdom_master_gdb,2,FALSE))</f>
        <v/>
      </c>
      <c r="V855" s="3" t="str">
        <f>IF(Line[Asset Group]="","",VLOOKUP(Line[Material],material_master,2,FALSE))</f>
        <v/>
      </c>
      <c r="W855" s="3" t="str">
        <f>IF(Line[Height m]="","",Line[Height m])</f>
        <v/>
      </c>
      <c r="X855" s="3" t="str">
        <f>IF(Line[Length m]="","",Line[Length m])</f>
        <v/>
      </c>
      <c r="Y855" s="3" t="str">
        <f>IF(Line[Width m]="","",Line[Width m])</f>
        <v/>
      </c>
      <c r="Z855" s="3" t="str">
        <f>IF(Line[Asset Group]="","",VLOOKUP(Line[Purpose],f_g_function,2,FALSE))</f>
        <v/>
      </c>
      <c r="AA855" s="3" t="str">
        <f>IF(Line[Asset Group]="","",VLOOKUP(Line[Post Material],material_master,2,FALSE))</f>
        <v/>
      </c>
      <c r="AB855" s="3" t="str">
        <f>IF(Line[Pipe Diameter mm]="","",Line[Pipe Diameter mm])</f>
        <v/>
      </c>
      <c r="AC855" s="3" t="str">
        <f>IF(Line[Asset Group]="","",VLOOKUP(Line[Pipe Material],irrigation_pipe_material,2,FALSE))</f>
        <v/>
      </c>
      <c r="AD855" s="3" t="str">
        <f>IF(Line[Asset Group]="","",VLOOKUP(Line[System],irrigation_system,2,FALSE))</f>
        <v/>
      </c>
      <c r="AE855" s="3" t="str">
        <f>IF(Line[Asset Group]="","",VLOOKUP(Line[Status],irrigation_status,2,FALSE))</f>
        <v/>
      </c>
      <c r="AF855" s="3" t="str">
        <f>IF(Line[Asset Group]="","",VLOOKUP(Line[Surface],subdom_master_gdb,2,FALSE))</f>
        <v/>
      </c>
      <c r="AG855" s="3" t="str">
        <f>IF(Line[Surface Layer Depth mm]="","",Line[Surface Layer Depth mm])</f>
        <v/>
      </c>
      <c r="AH855" s="3" t="str">
        <f>IF(Line[Av Width m]="","",Line[Av Width m])</f>
        <v/>
      </c>
      <c r="AI855" s="3" t="str">
        <f>IF(Line[Asset Group]="","",VLOOKUP(Line[Cycle],yes_no,2,FALSE))</f>
        <v/>
      </c>
      <c r="AJ855" s="3" t="str">
        <f>IF(Line[Asset Group]="","",VLOOKUP(Line[Species],hedge_species,2,FALSE))</f>
        <v/>
      </c>
    </row>
    <row r="856" spans="1:36" s="3" customFormat="1" x14ac:dyDescent="0.2">
      <c r="A856" s="3" t="str">
        <f>IF(Line[DWG File Name]="","",Line[DWG File Name])</f>
        <v/>
      </c>
      <c r="B856" s="3" t="str">
        <f>IF(Line[DWG Layer Name]="","",Line[DWG Layer Name])</f>
        <v/>
      </c>
      <c r="C856" s="3" t="str">
        <f>IF(Line[DWG Handle]="","",Line[DWG Handle])</f>
        <v/>
      </c>
      <c r="D856" s="58" t="str">
        <f>IF(Line[Approx Centroid X]="","",Line[Approx Centroid X])</f>
        <v/>
      </c>
      <c r="E856" s="58" t="str">
        <f>IF(Line[Approx Centroid Y]="","",Line[Approx Centroid Y])</f>
        <v/>
      </c>
      <c r="F856" s="3" t="str">
        <f>IF(Line[Replacement Asset]="","",Line[Replacement Asset])</f>
        <v/>
      </c>
      <c r="G856" s="3" t="str">
        <f>IF(Line[Asset ID]="","",UPPER(Line[Asset ID]))</f>
        <v/>
      </c>
      <c r="H856" s="3" t="str">
        <f>IF(Line[Asset Group]="","",VLOOKUP(Line[Asset Group],asset_grp_line,4,FALSE))</f>
        <v/>
      </c>
      <c r="I856" s="3" t="str">
        <f>IF(Line[Asset Group]="","",VLOOKUP(Line[Asset Group],asset_grp_line,2,FALSE))</f>
        <v/>
      </c>
      <c r="J856" s="3" t="str">
        <f>IF(Line[Asset Group]="","",VLOOKUP(Line[Asset Group],asset_grp_line,3,FALSE))</f>
        <v/>
      </c>
      <c r="K856" s="3" t="str">
        <f>IF(Line[Asset Group]="","",VLOOKUP(Line[Asset Type],type_master_list,2,FALSE))</f>
        <v/>
      </c>
      <c r="L856" s="3" t="str">
        <f>IF(Line[Asset Name]="","",PROPER(Line[Asset Name]))</f>
        <v/>
      </c>
      <c r="M856" s="11" t="str">
        <f>IF(Line[Install Date]="","",(Line[Install Date]))</f>
        <v/>
      </c>
      <c r="N856" s="3" t="str">
        <f>IF(Line[Note]="","",PROPER(Line[Note]))</f>
        <v/>
      </c>
      <c r="O856" s="3" t="str">
        <f>IF(Line[Resource Consent Number]="","",UPPER(Line[Resource Consent Number]))</f>
        <v/>
      </c>
      <c r="P856" s="53" t="str">
        <f>IF(Line[Asset Unit Cost]="","",Line[Asset Unit Cost])</f>
        <v/>
      </c>
      <c r="Q856" s="3" t="str">
        <f>IF(Line[Added By]="","",UPPER(Line[Added By]))</f>
        <v/>
      </c>
      <c r="R856" s="11" t="str">
        <f>IF(Line[Added Date]="","",(Line[Added Date]))</f>
        <v/>
      </c>
      <c r="S856" s="3" t="str">
        <f>IF(Line[Z COORD]="","",PROPER(Line[Z COORD]))</f>
        <v/>
      </c>
      <c r="T856" s="3" t="str">
        <f>IF(Line[Asset Description]="","",PROPER(Line[Asset Description]))</f>
        <v/>
      </c>
      <c r="U856" s="3" t="str">
        <f>IF(Line[Asset Group]="","",VLOOKUP(Line[Wall SubType],subdom_master_gdb,2,FALSE))</f>
        <v/>
      </c>
      <c r="V856" s="3" t="str">
        <f>IF(Line[Asset Group]="","",VLOOKUP(Line[Material],material_master,2,FALSE))</f>
        <v/>
      </c>
      <c r="W856" s="3" t="str">
        <f>IF(Line[Height m]="","",Line[Height m])</f>
        <v/>
      </c>
      <c r="X856" s="3" t="str">
        <f>IF(Line[Length m]="","",Line[Length m])</f>
        <v/>
      </c>
      <c r="Y856" s="3" t="str">
        <f>IF(Line[Width m]="","",Line[Width m])</f>
        <v/>
      </c>
      <c r="Z856" s="3" t="str">
        <f>IF(Line[Asset Group]="","",VLOOKUP(Line[Purpose],f_g_function,2,FALSE))</f>
        <v/>
      </c>
      <c r="AA856" s="3" t="str">
        <f>IF(Line[Asset Group]="","",VLOOKUP(Line[Post Material],material_master,2,FALSE))</f>
        <v/>
      </c>
      <c r="AB856" s="3" t="str">
        <f>IF(Line[Pipe Diameter mm]="","",Line[Pipe Diameter mm])</f>
        <v/>
      </c>
      <c r="AC856" s="3" t="str">
        <f>IF(Line[Asset Group]="","",VLOOKUP(Line[Pipe Material],irrigation_pipe_material,2,FALSE))</f>
        <v/>
      </c>
      <c r="AD856" s="3" t="str">
        <f>IF(Line[Asset Group]="","",VLOOKUP(Line[System],irrigation_system,2,FALSE))</f>
        <v/>
      </c>
      <c r="AE856" s="3" t="str">
        <f>IF(Line[Asset Group]="","",VLOOKUP(Line[Status],irrigation_status,2,FALSE))</f>
        <v/>
      </c>
      <c r="AF856" s="3" t="str">
        <f>IF(Line[Asset Group]="","",VLOOKUP(Line[Surface],subdom_master_gdb,2,FALSE))</f>
        <v/>
      </c>
      <c r="AG856" s="3" t="str">
        <f>IF(Line[Surface Layer Depth mm]="","",Line[Surface Layer Depth mm])</f>
        <v/>
      </c>
      <c r="AH856" s="3" t="str">
        <f>IF(Line[Av Width m]="","",Line[Av Width m])</f>
        <v/>
      </c>
      <c r="AI856" s="3" t="str">
        <f>IF(Line[Asset Group]="","",VLOOKUP(Line[Cycle],yes_no,2,FALSE))</f>
        <v/>
      </c>
      <c r="AJ856" s="3" t="str">
        <f>IF(Line[Asset Group]="","",VLOOKUP(Line[Species],hedge_species,2,FALSE))</f>
        <v/>
      </c>
    </row>
    <row r="857" spans="1:36" s="3" customFormat="1" x14ac:dyDescent="0.2">
      <c r="A857" s="3" t="str">
        <f>IF(Line[DWG File Name]="","",Line[DWG File Name])</f>
        <v/>
      </c>
      <c r="B857" s="3" t="str">
        <f>IF(Line[DWG Layer Name]="","",Line[DWG Layer Name])</f>
        <v/>
      </c>
      <c r="C857" s="3" t="str">
        <f>IF(Line[DWG Handle]="","",Line[DWG Handle])</f>
        <v/>
      </c>
      <c r="D857" s="58" t="str">
        <f>IF(Line[Approx Centroid X]="","",Line[Approx Centroid X])</f>
        <v/>
      </c>
      <c r="E857" s="58" t="str">
        <f>IF(Line[Approx Centroid Y]="","",Line[Approx Centroid Y])</f>
        <v/>
      </c>
      <c r="F857" s="3" t="str">
        <f>IF(Line[Replacement Asset]="","",Line[Replacement Asset])</f>
        <v/>
      </c>
      <c r="G857" s="3" t="str">
        <f>IF(Line[Asset ID]="","",UPPER(Line[Asset ID]))</f>
        <v/>
      </c>
      <c r="H857" s="3" t="str">
        <f>IF(Line[Asset Group]="","",VLOOKUP(Line[Asset Group],asset_grp_line,4,FALSE))</f>
        <v/>
      </c>
      <c r="I857" s="3" t="str">
        <f>IF(Line[Asset Group]="","",VLOOKUP(Line[Asset Group],asset_grp_line,2,FALSE))</f>
        <v/>
      </c>
      <c r="J857" s="3" t="str">
        <f>IF(Line[Asset Group]="","",VLOOKUP(Line[Asset Group],asset_grp_line,3,FALSE))</f>
        <v/>
      </c>
      <c r="K857" s="3" t="str">
        <f>IF(Line[Asset Group]="","",VLOOKUP(Line[Asset Type],type_master_list,2,FALSE))</f>
        <v/>
      </c>
      <c r="L857" s="3" t="str">
        <f>IF(Line[Asset Name]="","",PROPER(Line[Asset Name]))</f>
        <v/>
      </c>
      <c r="M857" s="11" t="str">
        <f>IF(Line[Install Date]="","",(Line[Install Date]))</f>
        <v/>
      </c>
      <c r="N857" s="3" t="str">
        <f>IF(Line[Note]="","",PROPER(Line[Note]))</f>
        <v/>
      </c>
      <c r="O857" s="3" t="str">
        <f>IF(Line[Resource Consent Number]="","",UPPER(Line[Resource Consent Number]))</f>
        <v/>
      </c>
      <c r="P857" s="53" t="str">
        <f>IF(Line[Asset Unit Cost]="","",Line[Asset Unit Cost])</f>
        <v/>
      </c>
      <c r="Q857" s="3" t="str">
        <f>IF(Line[Added By]="","",UPPER(Line[Added By]))</f>
        <v/>
      </c>
      <c r="R857" s="11" t="str">
        <f>IF(Line[Added Date]="","",(Line[Added Date]))</f>
        <v/>
      </c>
      <c r="S857" s="3" t="str">
        <f>IF(Line[Z COORD]="","",PROPER(Line[Z COORD]))</f>
        <v/>
      </c>
      <c r="T857" s="3" t="str">
        <f>IF(Line[Asset Description]="","",PROPER(Line[Asset Description]))</f>
        <v/>
      </c>
      <c r="U857" s="3" t="str">
        <f>IF(Line[Asset Group]="","",VLOOKUP(Line[Wall SubType],subdom_master_gdb,2,FALSE))</f>
        <v/>
      </c>
      <c r="V857" s="3" t="str">
        <f>IF(Line[Asset Group]="","",VLOOKUP(Line[Material],material_master,2,FALSE))</f>
        <v/>
      </c>
      <c r="W857" s="3" t="str">
        <f>IF(Line[Height m]="","",Line[Height m])</f>
        <v/>
      </c>
      <c r="X857" s="3" t="str">
        <f>IF(Line[Length m]="","",Line[Length m])</f>
        <v/>
      </c>
      <c r="Y857" s="3" t="str">
        <f>IF(Line[Width m]="","",Line[Width m])</f>
        <v/>
      </c>
      <c r="Z857" s="3" t="str">
        <f>IF(Line[Asset Group]="","",VLOOKUP(Line[Purpose],f_g_function,2,FALSE))</f>
        <v/>
      </c>
      <c r="AA857" s="3" t="str">
        <f>IF(Line[Asset Group]="","",VLOOKUP(Line[Post Material],material_master,2,FALSE))</f>
        <v/>
      </c>
      <c r="AB857" s="3" t="str">
        <f>IF(Line[Pipe Diameter mm]="","",Line[Pipe Diameter mm])</f>
        <v/>
      </c>
      <c r="AC857" s="3" t="str">
        <f>IF(Line[Asset Group]="","",VLOOKUP(Line[Pipe Material],irrigation_pipe_material,2,FALSE))</f>
        <v/>
      </c>
      <c r="AD857" s="3" t="str">
        <f>IF(Line[Asset Group]="","",VLOOKUP(Line[System],irrigation_system,2,FALSE))</f>
        <v/>
      </c>
      <c r="AE857" s="3" t="str">
        <f>IF(Line[Asset Group]="","",VLOOKUP(Line[Status],irrigation_status,2,FALSE))</f>
        <v/>
      </c>
      <c r="AF857" s="3" t="str">
        <f>IF(Line[Asset Group]="","",VLOOKUP(Line[Surface],subdom_master_gdb,2,FALSE))</f>
        <v/>
      </c>
      <c r="AG857" s="3" t="str">
        <f>IF(Line[Surface Layer Depth mm]="","",Line[Surface Layer Depth mm])</f>
        <v/>
      </c>
      <c r="AH857" s="3" t="str">
        <f>IF(Line[Av Width m]="","",Line[Av Width m])</f>
        <v/>
      </c>
      <c r="AI857" s="3" t="str">
        <f>IF(Line[Asset Group]="","",VLOOKUP(Line[Cycle],yes_no,2,FALSE))</f>
        <v/>
      </c>
      <c r="AJ857" s="3" t="str">
        <f>IF(Line[Asset Group]="","",VLOOKUP(Line[Species],hedge_species,2,FALSE))</f>
        <v/>
      </c>
    </row>
    <row r="858" spans="1:36" s="3" customFormat="1" x14ac:dyDescent="0.2">
      <c r="A858" s="3" t="str">
        <f>IF(Line[DWG File Name]="","",Line[DWG File Name])</f>
        <v/>
      </c>
      <c r="B858" s="3" t="str">
        <f>IF(Line[DWG Layer Name]="","",Line[DWG Layer Name])</f>
        <v/>
      </c>
      <c r="C858" s="3" t="str">
        <f>IF(Line[DWG Handle]="","",Line[DWG Handle])</f>
        <v/>
      </c>
      <c r="D858" s="58" t="str">
        <f>IF(Line[Approx Centroid X]="","",Line[Approx Centroid X])</f>
        <v/>
      </c>
      <c r="E858" s="58" t="str">
        <f>IF(Line[Approx Centroid Y]="","",Line[Approx Centroid Y])</f>
        <v/>
      </c>
      <c r="F858" s="3" t="str">
        <f>IF(Line[Replacement Asset]="","",Line[Replacement Asset])</f>
        <v/>
      </c>
      <c r="G858" s="3" t="str">
        <f>IF(Line[Asset ID]="","",UPPER(Line[Asset ID]))</f>
        <v/>
      </c>
      <c r="H858" s="3" t="str">
        <f>IF(Line[Asset Group]="","",VLOOKUP(Line[Asset Group],asset_grp_line,4,FALSE))</f>
        <v/>
      </c>
      <c r="I858" s="3" t="str">
        <f>IF(Line[Asset Group]="","",VLOOKUP(Line[Asset Group],asset_grp_line,2,FALSE))</f>
        <v/>
      </c>
      <c r="J858" s="3" t="str">
        <f>IF(Line[Asset Group]="","",VLOOKUP(Line[Asset Group],asset_grp_line,3,FALSE))</f>
        <v/>
      </c>
      <c r="K858" s="3" t="str">
        <f>IF(Line[Asset Group]="","",VLOOKUP(Line[Asset Type],type_master_list,2,FALSE))</f>
        <v/>
      </c>
      <c r="L858" s="3" t="str">
        <f>IF(Line[Asset Name]="","",PROPER(Line[Asset Name]))</f>
        <v/>
      </c>
      <c r="M858" s="11" t="str">
        <f>IF(Line[Install Date]="","",(Line[Install Date]))</f>
        <v/>
      </c>
      <c r="N858" s="3" t="str">
        <f>IF(Line[Note]="","",PROPER(Line[Note]))</f>
        <v/>
      </c>
      <c r="O858" s="3" t="str">
        <f>IF(Line[Resource Consent Number]="","",UPPER(Line[Resource Consent Number]))</f>
        <v/>
      </c>
      <c r="P858" s="53" t="str">
        <f>IF(Line[Asset Unit Cost]="","",Line[Asset Unit Cost])</f>
        <v/>
      </c>
      <c r="Q858" s="3" t="str">
        <f>IF(Line[Added By]="","",UPPER(Line[Added By]))</f>
        <v/>
      </c>
      <c r="R858" s="11" t="str">
        <f>IF(Line[Added Date]="","",(Line[Added Date]))</f>
        <v/>
      </c>
      <c r="S858" s="3" t="str">
        <f>IF(Line[Z COORD]="","",PROPER(Line[Z COORD]))</f>
        <v/>
      </c>
      <c r="T858" s="3" t="str">
        <f>IF(Line[Asset Description]="","",PROPER(Line[Asset Description]))</f>
        <v/>
      </c>
      <c r="U858" s="3" t="str">
        <f>IF(Line[Asset Group]="","",VLOOKUP(Line[Wall SubType],subdom_master_gdb,2,FALSE))</f>
        <v/>
      </c>
      <c r="V858" s="3" t="str">
        <f>IF(Line[Asset Group]="","",VLOOKUP(Line[Material],material_master,2,FALSE))</f>
        <v/>
      </c>
      <c r="W858" s="3" t="str">
        <f>IF(Line[Height m]="","",Line[Height m])</f>
        <v/>
      </c>
      <c r="X858" s="3" t="str">
        <f>IF(Line[Length m]="","",Line[Length m])</f>
        <v/>
      </c>
      <c r="Y858" s="3" t="str">
        <f>IF(Line[Width m]="","",Line[Width m])</f>
        <v/>
      </c>
      <c r="Z858" s="3" t="str">
        <f>IF(Line[Asset Group]="","",VLOOKUP(Line[Purpose],f_g_function,2,FALSE))</f>
        <v/>
      </c>
      <c r="AA858" s="3" t="str">
        <f>IF(Line[Asset Group]="","",VLOOKUP(Line[Post Material],material_master,2,FALSE))</f>
        <v/>
      </c>
      <c r="AB858" s="3" t="str">
        <f>IF(Line[Pipe Diameter mm]="","",Line[Pipe Diameter mm])</f>
        <v/>
      </c>
      <c r="AC858" s="3" t="str">
        <f>IF(Line[Asset Group]="","",VLOOKUP(Line[Pipe Material],irrigation_pipe_material,2,FALSE))</f>
        <v/>
      </c>
      <c r="AD858" s="3" t="str">
        <f>IF(Line[Asset Group]="","",VLOOKUP(Line[System],irrigation_system,2,FALSE))</f>
        <v/>
      </c>
      <c r="AE858" s="3" t="str">
        <f>IF(Line[Asset Group]="","",VLOOKUP(Line[Status],irrigation_status,2,FALSE))</f>
        <v/>
      </c>
      <c r="AF858" s="3" t="str">
        <f>IF(Line[Asset Group]="","",VLOOKUP(Line[Surface],subdom_master_gdb,2,FALSE))</f>
        <v/>
      </c>
      <c r="AG858" s="3" t="str">
        <f>IF(Line[Surface Layer Depth mm]="","",Line[Surface Layer Depth mm])</f>
        <v/>
      </c>
      <c r="AH858" s="3" t="str">
        <f>IF(Line[Av Width m]="","",Line[Av Width m])</f>
        <v/>
      </c>
      <c r="AI858" s="3" t="str">
        <f>IF(Line[Asset Group]="","",VLOOKUP(Line[Cycle],yes_no,2,FALSE))</f>
        <v/>
      </c>
      <c r="AJ858" s="3" t="str">
        <f>IF(Line[Asset Group]="","",VLOOKUP(Line[Species],hedge_species,2,FALSE))</f>
        <v/>
      </c>
    </row>
    <row r="859" spans="1:36" s="3" customFormat="1" x14ac:dyDescent="0.2">
      <c r="A859" s="3" t="str">
        <f>IF(Line[DWG File Name]="","",Line[DWG File Name])</f>
        <v/>
      </c>
      <c r="B859" s="3" t="str">
        <f>IF(Line[DWG Layer Name]="","",Line[DWG Layer Name])</f>
        <v/>
      </c>
      <c r="C859" s="3" t="str">
        <f>IF(Line[DWG Handle]="","",Line[DWG Handle])</f>
        <v/>
      </c>
      <c r="D859" s="58" t="str">
        <f>IF(Line[Approx Centroid X]="","",Line[Approx Centroid X])</f>
        <v/>
      </c>
      <c r="E859" s="58" t="str">
        <f>IF(Line[Approx Centroid Y]="","",Line[Approx Centroid Y])</f>
        <v/>
      </c>
      <c r="F859" s="3" t="str">
        <f>IF(Line[Replacement Asset]="","",Line[Replacement Asset])</f>
        <v/>
      </c>
      <c r="G859" s="3" t="str">
        <f>IF(Line[Asset ID]="","",UPPER(Line[Asset ID]))</f>
        <v/>
      </c>
      <c r="H859" s="3" t="str">
        <f>IF(Line[Asset Group]="","",VLOOKUP(Line[Asset Group],asset_grp_line,4,FALSE))</f>
        <v/>
      </c>
      <c r="I859" s="3" t="str">
        <f>IF(Line[Asset Group]="","",VLOOKUP(Line[Asset Group],asset_grp_line,2,FALSE))</f>
        <v/>
      </c>
      <c r="J859" s="3" t="str">
        <f>IF(Line[Asset Group]="","",VLOOKUP(Line[Asset Group],asset_grp_line,3,FALSE))</f>
        <v/>
      </c>
      <c r="K859" s="3" t="str">
        <f>IF(Line[Asset Group]="","",VLOOKUP(Line[Asset Type],type_master_list,2,FALSE))</f>
        <v/>
      </c>
      <c r="L859" s="3" t="str">
        <f>IF(Line[Asset Name]="","",PROPER(Line[Asset Name]))</f>
        <v/>
      </c>
      <c r="M859" s="11" t="str">
        <f>IF(Line[Install Date]="","",(Line[Install Date]))</f>
        <v/>
      </c>
      <c r="N859" s="3" t="str">
        <f>IF(Line[Note]="","",PROPER(Line[Note]))</f>
        <v/>
      </c>
      <c r="O859" s="3" t="str">
        <f>IF(Line[Resource Consent Number]="","",UPPER(Line[Resource Consent Number]))</f>
        <v/>
      </c>
      <c r="P859" s="53" t="str">
        <f>IF(Line[Asset Unit Cost]="","",Line[Asset Unit Cost])</f>
        <v/>
      </c>
      <c r="Q859" s="3" t="str">
        <f>IF(Line[Added By]="","",UPPER(Line[Added By]))</f>
        <v/>
      </c>
      <c r="R859" s="11" t="str">
        <f>IF(Line[Added Date]="","",(Line[Added Date]))</f>
        <v/>
      </c>
      <c r="S859" s="3" t="str">
        <f>IF(Line[Z COORD]="","",PROPER(Line[Z COORD]))</f>
        <v/>
      </c>
      <c r="T859" s="3" t="str">
        <f>IF(Line[Asset Description]="","",PROPER(Line[Asset Description]))</f>
        <v/>
      </c>
      <c r="U859" s="3" t="str">
        <f>IF(Line[Asset Group]="","",VLOOKUP(Line[Wall SubType],subdom_master_gdb,2,FALSE))</f>
        <v/>
      </c>
      <c r="V859" s="3" t="str">
        <f>IF(Line[Asset Group]="","",VLOOKUP(Line[Material],material_master,2,FALSE))</f>
        <v/>
      </c>
      <c r="W859" s="3" t="str">
        <f>IF(Line[Height m]="","",Line[Height m])</f>
        <v/>
      </c>
      <c r="X859" s="3" t="str">
        <f>IF(Line[Length m]="","",Line[Length m])</f>
        <v/>
      </c>
      <c r="Y859" s="3" t="str">
        <f>IF(Line[Width m]="","",Line[Width m])</f>
        <v/>
      </c>
      <c r="Z859" s="3" t="str">
        <f>IF(Line[Asset Group]="","",VLOOKUP(Line[Purpose],f_g_function,2,FALSE))</f>
        <v/>
      </c>
      <c r="AA859" s="3" t="str">
        <f>IF(Line[Asset Group]="","",VLOOKUP(Line[Post Material],material_master,2,FALSE))</f>
        <v/>
      </c>
      <c r="AB859" s="3" t="str">
        <f>IF(Line[Pipe Diameter mm]="","",Line[Pipe Diameter mm])</f>
        <v/>
      </c>
      <c r="AC859" s="3" t="str">
        <f>IF(Line[Asset Group]="","",VLOOKUP(Line[Pipe Material],irrigation_pipe_material,2,FALSE))</f>
        <v/>
      </c>
      <c r="AD859" s="3" t="str">
        <f>IF(Line[Asset Group]="","",VLOOKUP(Line[System],irrigation_system,2,FALSE))</f>
        <v/>
      </c>
      <c r="AE859" s="3" t="str">
        <f>IF(Line[Asset Group]="","",VLOOKUP(Line[Status],irrigation_status,2,FALSE))</f>
        <v/>
      </c>
      <c r="AF859" s="3" t="str">
        <f>IF(Line[Asset Group]="","",VLOOKUP(Line[Surface],subdom_master_gdb,2,FALSE))</f>
        <v/>
      </c>
      <c r="AG859" s="3" t="str">
        <f>IF(Line[Surface Layer Depth mm]="","",Line[Surface Layer Depth mm])</f>
        <v/>
      </c>
      <c r="AH859" s="3" t="str">
        <f>IF(Line[Av Width m]="","",Line[Av Width m])</f>
        <v/>
      </c>
      <c r="AI859" s="3" t="str">
        <f>IF(Line[Asset Group]="","",VLOOKUP(Line[Cycle],yes_no,2,FALSE))</f>
        <v/>
      </c>
      <c r="AJ859" s="3" t="str">
        <f>IF(Line[Asset Group]="","",VLOOKUP(Line[Species],hedge_species,2,FALSE))</f>
        <v/>
      </c>
    </row>
    <row r="860" spans="1:36" s="3" customFormat="1" x14ac:dyDescent="0.2">
      <c r="A860" s="3" t="str">
        <f>IF(Line[DWG File Name]="","",Line[DWG File Name])</f>
        <v/>
      </c>
      <c r="B860" s="3" t="str">
        <f>IF(Line[DWG Layer Name]="","",Line[DWG Layer Name])</f>
        <v/>
      </c>
      <c r="C860" s="3" t="str">
        <f>IF(Line[DWG Handle]="","",Line[DWG Handle])</f>
        <v/>
      </c>
      <c r="D860" s="58" t="str">
        <f>IF(Line[Approx Centroid X]="","",Line[Approx Centroid X])</f>
        <v/>
      </c>
      <c r="E860" s="58" t="str">
        <f>IF(Line[Approx Centroid Y]="","",Line[Approx Centroid Y])</f>
        <v/>
      </c>
      <c r="F860" s="3" t="str">
        <f>IF(Line[Replacement Asset]="","",Line[Replacement Asset])</f>
        <v/>
      </c>
      <c r="G860" s="3" t="str">
        <f>IF(Line[Asset ID]="","",UPPER(Line[Asset ID]))</f>
        <v/>
      </c>
      <c r="H860" s="3" t="str">
        <f>IF(Line[Asset Group]="","",VLOOKUP(Line[Asset Group],asset_grp_line,4,FALSE))</f>
        <v/>
      </c>
      <c r="I860" s="3" t="str">
        <f>IF(Line[Asset Group]="","",VLOOKUP(Line[Asset Group],asset_grp_line,2,FALSE))</f>
        <v/>
      </c>
      <c r="J860" s="3" t="str">
        <f>IF(Line[Asset Group]="","",VLOOKUP(Line[Asset Group],asset_grp_line,3,FALSE))</f>
        <v/>
      </c>
      <c r="K860" s="3" t="str">
        <f>IF(Line[Asset Group]="","",VLOOKUP(Line[Asset Type],type_master_list,2,FALSE))</f>
        <v/>
      </c>
      <c r="L860" s="3" t="str">
        <f>IF(Line[Asset Name]="","",PROPER(Line[Asset Name]))</f>
        <v/>
      </c>
      <c r="M860" s="11" t="str">
        <f>IF(Line[Install Date]="","",(Line[Install Date]))</f>
        <v/>
      </c>
      <c r="N860" s="3" t="str">
        <f>IF(Line[Note]="","",PROPER(Line[Note]))</f>
        <v/>
      </c>
      <c r="O860" s="3" t="str">
        <f>IF(Line[Resource Consent Number]="","",UPPER(Line[Resource Consent Number]))</f>
        <v/>
      </c>
      <c r="P860" s="53" t="str">
        <f>IF(Line[Asset Unit Cost]="","",Line[Asset Unit Cost])</f>
        <v/>
      </c>
      <c r="Q860" s="3" t="str">
        <f>IF(Line[Added By]="","",UPPER(Line[Added By]))</f>
        <v/>
      </c>
      <c r="R860" s="11" t="str">
        <f>IF(Line[Added Date]="","",(Line[Added Date]))</f>
        <v/>
      </c>
      <c r="S860" s="3" t="str">
        <f>IF(Line[Z COORD]="","",PROPER(Line[Z COORD]))</f>
        <v/>
      </c>
      <c r="T860" s="3" t="str">
        <f>IF(Line[Asset Description]="","",PROPER(Line[Asset Description]))</f>
        <v/>
      </c>
      <c r="U860" s="3" t="str">
        <f>IF(Line[Asset Group]="","",VLOOKUP(Line[Wall SubType],subdom_master_gdb,2,FALSE))</f>
        <v/>
      </c>
      <c r="V860" s="3" t="str">
        <f>IF(Line[Asset Group]="","",VLOOKUP(Line[Material],material_master,2,FALSE))</f>
        <v/>
      </c>
      <c r="W860" s="3" t="str">
        <f>IF(Line[Height m]="","",Line[Height m])</f>
        <v/>
      </c>
      <c r="X860" s="3" t="str">
        <f>IF(Line[Length m]="","",Line[Length m])</f>
        <v/>
      </c>
      <c r="Y860" s="3" t="str">
        <f>IF(Line[Width m]="","",Line[Width m])</f>
        <v/>
      </c>
      <c r="Z860" s="3" t="str">
        <f>IF(Line[Asset Group]="","",VLOOKUP(Line[Purpose],f_g_function,2,FALSE))</f>
        <v/>
      </c>
      <c r="AA860" s="3" t="str">
        <f>IF(Line[Asset Group]="","",VLOOKUP(Line[Post Material],material_master,2,FALSE))</f>
        <v/>
      </c>
      <c r="AB860" s="3" t="str">
        <f>IF(Line[Pipe Diameter mm]="","",Line[Pipe Diameter mm])</f>
        <v/>
      </c>
      <c r="AC860" s="3" t="str">
        <f>IF(Line[Asset Group]="","",VLOOKUP(Line[Pipe Material],irrigation_pipe_material,2,FALSE))</f>
        <v/>
      </c>
      <c r="AD860" s="3" t="str">
        <f>IF(Line[Asset Group]="","",VLOOKUP(Line[System],irrigation_system,2,FALSE))</f>
        <v/>
      </c>
      <c r="AE860" s="3" t="str">
        <f>IF(Line[Asset Group]="","",VLOOKUP(Line[Status],irrigation_status,2,FALSE))</f>
        <v/>
      </c>
      <c r="AF860" s="3" t="str">
        <f>IF(Line[Asset Group]="","",VLOOKUP(Line[Surface],subdom_master_gdb,2,FALSE))</f>
        <v/>
      </c>
      <c r="AG860" s="3" t="str">
        <f>IF(Line[Surface Layer Depth mm]="","",Line[Surface Layer Depth mm])</f>
        <v/>
      </c>
      <c r="AH860" s="3" t="str">
        <f>IF(Line[Av Width m]="","",Line[Av Width m])</f>
        <v/>
      </c>
      <c r="AI860" s="3" t="str">
        <f>IF(Line[Asset Group]="","",VLOOKUP(Line[Cycle],yes_no,2,FALSE))</f>
        <v/>
      </c>
      <c r="AJ860" s="3" t="str">
        <f>IF(Line[Asset Group]="","",VLOOKUP(Line[Species],hedge_species,2,FALSE))</f>
        <v/>
      </c>
    </row>
    <row r="861" spans="1:36" s="3" customFormat="1" x14ac:dyDescent="0.2">
      <c r="A861" s="3" t="str">
        <f>IF(Line[DWG File Name]="","",Line[DWG File Name])</f>
        <v/>
      </c>
      <c r="B861" s="3" t="str">
        <f>IF(Line[DWG Layer Name]="","",Line[DWG Layer Name])</f>
        <v/>
      </c>
      <c r="C861" s="3" t="str">
        <f>IF(Line[DWG Handle]="","",Line[DWG Handle])</f>
        <v/>
      </c>
      <c r="D861" s="58" t="str">
        <f>IF(Line[Approx Centroid X]="","",Line[Approx Centroid X])</f>
        <v/>
      </c>
      <c r="E861" s="58" t="str">
        <f>IF(Line[Approx Centroid Y]="","",Line[Approx Centroid Y])</f>
        <v/>
      </c>
      <c r="F861" s="3" t="str">
        <f>IF(Line[Replacement Asset]="","",Line[Replacement Asset])</f>
        <v/>
      </c>
      <c r="G861" s="3" t="str">
        <f>IF(Line[Asset ID]="","",UPPER(Line[Asset ID]))</f>
        <v/>
      </c>
      <c r="H861" s="3" t="str">
        <f>IF(Line[Asset Group]="","",VLOOKUP(Line[Asset Group],asset_grp_line,4,FALSE))</f>
        <v/>
      </c>
      <c r="I861" s="3" t="str">
        <f>IF(Line[Asset Group]="","",VLOOKUP(Line[Asset Group],asset_grp_line,2,FALSE))</f>
        <v/>
      </c>
      <c r="J861" s="3" t="str">
        <f>IF(Line[Asset Group]="","",VLOOKUP(Line[Asset Group],asset_grp_line,3,FALSE))</f>
        <v/>
      </c>
      <c r="K861" s="3" t="str">
        <f>IF(Line[Asset Group]="","",VLOOKUP(Line[Asset Type],type_master_list,2,FALSE))</f>
        <v/>
      </c>
      <c r="L861" s="3" t="str">
        <f>IF(Line[Asset Name]="","",PROPER(Line[Asset Name]))</f>
        <v/>
      </c>
      <c r="M861" s="11" t="str">
        <f>IF(Line[Install Date]="","",(Line[Install Date]))</f>
        <v/>
      </c>
      <c r="N861" s="3" t="str">
        <f>IF(Line[Note]="","",PROPER(Line[Note]))</f>
        <v/>
      </c>
      <c r="O861" s="3" t="str">
        <f>IF(Line[Resource Consent Number]="","",UPPER(Line[Resource Consent Number]))</f>
        <v/>
      </c>
      <c r="P861" s="53" t="str">
        <f>IF(Line[Asset Unit Cost]="","",Line[Asset Unit Cost])</f>
        <v/>
      </c>
      <c r="Q861" s="3" t="str">
        <f>IF(Line[Added By]="","",UPPER(Line[Added By]))</f>
        <v/>
      </c>
      <c r="R861" s="11" t="str">
        <f>IF(Line[Added Date]="","",(Line[Added Date]))</f>
        <v/>
      </c>
      <c r="S861" s="3" t="str">
        <f>IF(Line[Z COORD]="","",PROPER(Line[Z COORD]))</f>
        <v/>
      </c>
      <c r="T861" s="3" t="str">
        <f>IF(Line[Asset Description]="","",PROPER(Line[Asset Description]))</f>
        <v/>
      </c>
      <c r="U861" s="3" t="str">
        <f>IF(Line[Asset Group]="","",VLOOKUP(Line[Wall SubType],subdom_master_gdb,2,FALSE))</f>
        <v/>
      </c>
      <c r="V861" s="3" t="str">
        <f>IF(Line[Asset Group]="","",VLOOKUP(Line[Material],material_master,2,FALSE))</f>
        <v/>
      </c>
      <c r="W861" s="3" t="str">
        <f>IF(Line[Height m]="","",Line[Height m])</f>
        <v/>
      </c>
      <c r="X861" s="3" t="str">
        <f>IF(Line[Length m]="","",Line[Length m])</f>
        <v/>
      </c>
      <c r="Y861" s="3" t="str">
        <f>IF(Line[Width m]="","",Line[Width m])</f>
        <v/>
      </c>
      <c r="Z861" s="3" t="str">
        <f>IF(Line[Asset Group]="","",VLOOKUP(Line[Purpose],f_g_function,2,FALSE))</f>
        <v/>
      </c>
      <c r="AA861" s="3" t="str">
        <f>IF(Line[Asset Group]="","",VLOOKUP(Line[Post Material],material_master,2,FALSE))</f>
        <v/>
      </c>
      <c r="AB861" s="3" t="str">
        <f>IF(Line[Pipe Diameter mm]="","",Line[Pipe Diameter mm])</f>
        <v/>
      </c>
      <c r="AC861" s="3" t="str">
        <f>IF(Line[Asset Group]="","",VLOOKUP(Line[Pipe Material],irrigation_pipe_material,2,FALSE))</f>
        <v/>
      </c>
      <c r="AD861" s="3" t="str">
        <f>IF(Line[Asset Group]="","",VLOOKUP(Line[System],irrigation_system,2,FALSE))</f>
        <v/>
      </c>
      <c r="AE861" s="3" t="str">
        <f>IF(Line[Asset Group]="","",VLOOKUP(Line[Status],irrigation_status,2,FALSE))</f>
        <v/>
      </c>
      <c r="AF861" s="3" t="str">
        <f>IF(Line[Asset Group]="","",VLOOKUP(Line[Surface],subdom_master_gdb,2,FALSE))</f>
        <v/>
      </c>
      <c r="AG861" s="3" t="str">
        <f>IF(Line[Surface Layer Depth mm]="","",Line[Surface Layer Depth mm])</f>
        <v/>
      </c>
      <c r="AH861" s="3" t="str">
        <f>IF(Line[Av Width m]="","",Line[Av Width m])</f>
        <v/>
      </c>
      <c r="AI861" s="3" t="str">
        <f>IF(Line[Asset Group]="","",VLOOKUP(Line[Cycle],yes_no,2,FALSE))</f>
        <v/>
      </c>
      <c r="AJ861" s="3" t="str">
        <f>IF(Line[Asset Group]="","",VLOOKUP(Line[Species],hedge_species,2,FALSE))</f>
        <v/>
      </c>
    </row>
    <row r="862" spans="1:36" s="3" customFormat="1" x14ac:dyDescent="0.2">
      <c r="A862" s="3" t="str">
        <f>IF(Line[DWG File Name]="","",Line[DWG File Name])</f>
        <v/>
      </c>
      <c r="B862" s="3" t="str">
        <f>IF(Line[DWG Layer Name]="","",Line[DWG Layer Name])</f>
        <v/>
      </c>
      <c r="C862" s="3" t="str">
        <f>IF(Line[DWG Handle]="","",Line[DWG Handle])</f>
        <v/>
      </c>
      <c r="D862" s="58" t="str">
        <f>IF(Line[Approx Centroid X]="","",Line[Approx Centroid X])</f>
        <v/>
      </c>
      <c r="E862" s="58" t="str">
        <f>IF(Line[Approx Centroid Y]="","",Line[Approx Centroid Y])</f>
        <v/>
      </c>
      <c r="F862" s="3" t="str">
        <f>IF(Line[Replacement Asset]="","",Line[Replacement Asset])</f>
        <v/>
      </c>
      <c r="G862" s="3" t="str">
        <f>IF(Line[Asset ID]="","",UPPER(Line[Asset ID]))</f>
        <v/>
      </c>
      <c r="H862" s="3" t="str">
        <f>IF(Line[Asset Group]="","",VLOOKUP(Line[Asset Group],asset_grp_line,4,FALSE))</f>
        <v/>
      </c>
      <c r="I862" s="3" t="str">
        <f>IF(Line[Asset Group]="","",VLOOKUP(Line[Asset Group],asset_grp_line,2,FALSE))</f>
        <v/>
      </c>
      <c r="J862" s="3" t="str">
        <f>IF(Line[Asset Group]="","",VLOOKUP(Line[Asset Group],asset_grp_line,3,FALSE))</f>
        <v/>
      </c>
      <c r="K862" s="3" t="str">
        <f>IF(Line[Asset Group]="","",VLOOKUP(Line[Asset Type],type_master_list,2,FALSE))</f>
        <v/>
      </c>
      <c r="L862" s="3" t="str">
        <f>IF(Line[Asset Name]="","",PROPER(Line[Asset Name]))</f>
        <v/>
      </c>
      <c r="M862" s="11" t="str">
        <f>IF(Line[Install Date]="","",(Line[Install Date]))</f>
        <v/>
      </c>
      <c r="N862" s="3" t="str">
        <f>IF(Line[Note]="","",PROPER(Line[Note]))</f>
        <v/>
      </c>
      <c r="O862" s="3" t="str">
        <f>IF(Line[Resource Consent Number]="","",UPPER(Line[Resource Consent Number]))</f>
        <v/>
      </c>
      <c r="P862" s="53" t="str">
        <f>IF(Line[Asset Unit Cost]="","",Line[Asset Unit Cost])</f>
        <v/>
      </c>
      <c r="Q862" s="3" t="str">
        <f>IF(Line[Added By]="","",UPPER(Line[Added By]))</f>
        <v/>
      </c>
      <c r="R862" s="11" t="str">
        <f>IF(Line[Added Date]="","",(Line[Added Date]))</f>
        <v/>
      </c>
      <c r="S862" s="3" t="str">
        <f>IF(Line[Z COORD]="","",PROPER(Line[Z COORD]))</f>
        <v/>
      </c>
      <c r="T862" s="3" t="str">
        <f>IF(Line[Asset Description]="","",PROPER(Line[Asset Description]))</f>
        <v/>
      </c>
      <c r="U862" s="3" t="str">
        <f>IF(Line[Asset Group]="","",VLOOKUP(Line[Wall SubType],subdom_master_gdb,2,FALSE))</f>
        <v/>
      </c>
      <c r="V862" s="3" t="str">
        <f>IF(Line[Asset Group]="","",VLOOKUP(Line[Material],material_master,2,FALSE))</f>
        <v/>
      </c>
      <c r="W862" s="3" t="str">
        <f>IF(Line[Height m]="","",Line[Height m])</f>
        <v/>
      </c>
      <c r="X862" s="3" t="str">
        <f>IF(Line[Length m]="","",Line[Length m])</f>
        <v/>
      </c>
      <c r="Y862" s="3" t="str">
        <f>IF(Line[Width m]="","",Line[Width m])</f>
        <v/>
      </c>
      <c r="Z862" s="3" t="str">
        <f>IF(Line[Asset Group]="","",VLOOKUP(Line[Purpose],f_g_function,2,FALSE))</f>
        <v/>
      </c>
      <c r="AA862" s="3" t="str">
        <f>IF(Line[Asset Group]="","",VLOOKUP(Line[Post Material],material_master,2,FALSE))</f>
        <v/>
      </c>
      <c r="AB862" s="3" t="str">
        <f>IF(Line[Pipe Diameter mm]="","",Line[Pipe Diameter mm])</f>
        <v/>
      </c>
      <c r="AC862" s="3" t="str">
        <f>IF(Line[Asset Group]="","",VLOOKUP(Line[Pipe Material],irrigation_pipe_material,2,FALSE))</f>
        <v/>
      </c>
      <c r="AD862" s="3" t="str">
        <f>IF(Line[Asset Group]="","",VLOOKUP(Line[System],irrigation_system,2,FALSE))</f>
        <v/>
      </c>
      <c r="AE862" s="3" t="str">
        <f>IF(Line[Asset Group]="","",VLOOKUP(Line[Status],irrigation_status,2,FALSE))</f>
        <v/>
      </c>
      <c r="AF862" s="3" t="str">
        <f>IF(Line[Asset Group]="","",VLOOKUP(Line[Surface],subdom_master_gdb,2,FALSE))</f>
        <v/>
      </c>
      <c r="AG862" s="3" t="str">
        <f>IF(Line[Surface Layer Depth mm]="","",Line[Surface Layer Depth mm])</f>
        <v/>
      </c>
      <c r="AH862" s="3" t="str">
        <f>IF(Line[Av Width m]="","",Line[Av Width m])</f>
        <v/>
      </c>
      <c r="AI862" s="3" t="str">
        <f>IF(Line[Asset Group]="","",VLOOKUP(Line[Cycle],yes_no,2,FALSE))</f>
        <v/>
      </c>
      <c r="AJ862" s="3" t="str">
        <f>IF(Line[Asset Group]="","",VLOOKUP(Line[Species],hedge_species,2,FALSE))</f>
        <v/>
      </c>
    </row>
    <row r="863" spans="1:36" s="3" customFormat="1" x14ac:dyDescent="0.2">
      <c r="A863" s="3" t="str">
        <f>IF(Line[DWG File Name]="","",Line[DWG File Name])</f>
        <v/>
      </c>
      <c r="B863" s="3" t="str">
        <f>IF(Line[DWG Layer Name]="","",Line[DWG Layer Name])</f>
        <v/>
      </c>
      <c r="C863" s="3" t="str">
        <f>IF(Line[DWG Handle]="","",Line[DWG Handle])</f>
        <v/>
      </c>
      <c r="D863" s="58" t="str">
        <f>IF(Line[Approx Centroid X]="","",Line[Approx Centroid X])</f>
        <v/>
      </c>
      <c r="E863" s="58" t="str">
        <f>IF(Line[Approx Centroid Y]="","",Line[Approx Centroid Y])</f>
        <v/>
      </c>
      <c r="F863" s="3" t="str">
        <f>IF(Line[Replacement Asset]="","",Line[Replacement Asset])</f>
        <v/>
      </c>
      <c r="G863" s="3" t="str">
        <f>IF(Line[Asset ID]="","",UPPER(Line[Asset ID]))</f>
        <v/>
      </c>
      <c r="H863" s="3" t="str">
        <f>IF(Line[Asset Group]="","",VLOOKUP(Line[Asset Group],asset_grp_line,4,FALSE))</f>
        <v/>
      </c>
      <c r="I863" s="3" t="str">
        <f>IF(Line[Asset Group]="","",VLOOKUP(Line[Asset Group],asset_grp_line,2,FALSE))</f>
        <v/>
      </c>
      <c r="J863" s="3" t="str">
        <f>IF(Line[Asset Group]="","",VLOOKUP(Line[Asset Group],asset_grp_line,3,FALSE))</f>
        <v/>
      </c>
      <c r="K863" s="3" t="str">
        <f>IF(Line[Asset Group]="","",VLOOKUP(Line[Asset Type],type_master_list,2,FALSE))</f>
        <v/>
      </c>
      <c r="L863" s="3" t="str">
        <f>IF(Line[Asset Name]="","",PROPER(Line[Asset Name]))</f>
        <v/>
      </c>
      <c r="M863" s="11" t="str">
        <f>IF(Line[Install Date]="","",(Line[Install Date]))</f>
        <v/>
      </c>
      <c r="N863" s="3" t="str">
        <f>IF(Line[Note]="","",PROPER(Line[Note]))</f>
        <v/>
      </c>
      <c r="O863" s="3" t="str">
        <f>IF(Line[Resource Consent Number]="","",UPPER(Line[Resource Consent Number]))</f>
        <v/>
      </c>
      <c r="P863" s="53" t="str">
        <f>IF(Line[Asset Unit Cost]="","",Line[Asset Unit Cost])</f>
        <v/>
      </c>
      <c r="Q863" s="3" t="str">
        <f>IF(Line[Added By]="","",UPPER(Line[Added By]))</f>
        <v/>
      </c>
      <c r="R863" s="11" t="str">
        <f>IF(Line[Added Date]="","",(Line[Added Date]))</f>
        <v/>
      </c>
      <c r="S863" s="3" t="str">
        <f>IF(Line[Z COORD]="","",PROPER(Line[Z COORD]))</f>
        <v/>
      </c>
      <c r="T863" s="3" t="str">
        <f>IF(Line[Asset Description]="","",PROPER(Line[Asset Description]))</f>
        <v/>
      </c>
      <c r="U863" s="3" t="str">
        <f>IF(Line[Asset Group]="","",VLOOKUP(Line[Wall SubType],subdom_master_gdb,2,FALSE))</f>
        <v/>
      </c>
      <c r="V863" s="3" t="str">
        <f>IF(Line[Asset Group]="","",VLOOKUP(Line[Material],material_master,2,FALSE))</f>
        <v/>
      </c>
      <c r="W863" s="3" t="str">
        <f>IF(Line[Height m]="","",Line[Height m])</f>
        <v/>
      </c>
      <c r="X863" s="3" t="str">
        <f>IF(Line[Length m]="","",Line[Length m])</f>
        <v/>
      </c>
      <c r="Y863" s="3" t="str">
        <f>IF(Line[Width m]="","",Line[Width m])</f>
        <v/>
      </c>
      <c r="Z863" s="3" t="str">
        <f>IF(Line[Asset Group]="","",VLOOKUP(Line[Purpose],f_g_function,2,FALSE))</f>
        <v/>
      </c>
      <c r="AA863" s="3" t="str">
        <f>IF(Line[Asset Group]="","",VLOOKUP(Line[Post Material],material_master,2,FALSE))</f>
        <v/>
      </c>
      <c r="AB863" s="3" t="str">
        <f>IF(Line[Pipe Diameter mm]="","",Line[Pipe Diameter mm])</f>
        <v/>
      </c>
      <c r="AC863" s="3" t="str">
        <f>IF(Line[Asset Group]="","",VLOOKUP(Line[Pipe Material],irrigation_pipe_material,2,FALSE))</f>
        <v/>
      </c>
      <c r="AD863" s="3" t="str">
        <f>IF(Line[Asset Group]="","",VLOOKUP(Line[System],irrigation_system,2,FALSE))</f>
        <v/>
      </c>
      <c r="AE863" s="3" t="str">
        <f>IF(Line[Asset Group]="","",VLOOKUP(Line[Status],irrigation_status,2,FALSE))</f>
        <v/>
      </c>
      <c r="AF863" s="3" t="str">
        <f>IF(Line[Asset Group]="","",VLOOKUP(Line[Surface],subdom_master_gdb,2,FALSE))</f>
        <v/>
      </c>
      <c r="AG863" s="3" t="str">
        <f>IF(Line[Surface Layer Depth mm]="","",Line[Surface Layer Depth mm])</f>
        <v/>
      </c>
      <c r="AH863" s="3" t="str">
        <f>IF(Line[Av Width m]="","",Line[Av Width m])</f>
        <v/>
      </c>
      <c r="AI863" s="3" t="str">
        <f>IF(Line[Asset Group]="","",VLOOKUP(Line[Cycle],yes_no,2,FALSE))</f>
        <v/>
      </c>
      <c r="AJ863" s="3" t="str">
        <f>IF(Line[Asset Group]="","",VLOOKUP(Line[Species],hedge_species,2,FALSE))</f>
        <v/>
      </c>
    </row>
    <row r="864" spans="1:36" s="3" customFormat="1" x14ac:dyDescent="0.2">
      <c r="A864" s="3" t="str">
        <f>IF(Line[DWG File Name]="","",Line[DWG File Name])</f>
        <v/>
      </c>
      <c r="B864" s="3" t="str">
        <f>IF(Line[DWG Layer Name]="","",Line[DWG Layer Name])</f>
        <v/>
      </c>
      <c r="C864" s="3" t="str">
        <f>IF(Line[DWG Handle]="","",Line[DWG Handle])</f>
        <v/>
      </c>
      <c r="D864" s="58" t="str">
        <f>IF(Line[Approx Centroid X]="","",Line[Approx Centroid X])</f>
        <v/>
      </c>
      <c r="E864" s="58" t="str">
        <f>IF(Line[Approx Centroid Y]="","",Line[Approx Centroid Y])</f>
        <v/>
      </c>
      <c r="F864" s="3" t="str">
        <f>IF(Line[Replacement Asset]="","",Line[Replacement Asset])</f>
        <v/>
      </c>
      <c r="G864" s="3" t="str">
        <f>IF(Line[Asset ID]="","",UPPER(Line[Asset ID]))</f>
        <v/>
      </c>
      <c r="H864" s="3" t="str">
        <f>IF(Line[Asset Group]="","",VLOOKUP(Line[Asset Group],asset_grp_line,4,FALSE))</f>
        <v/>
      </c>
      <c r="I864" s="3" t="str">
        <f>IF(Line[Asset Group]="","",VLOOKUP(Line[Asset Group],asset_grp_line,2,FALSE))</f>
        <v/>
      </c>
      <c r="J864" s="3" t="str">
        <f>IF(Line[Asset Group]="","",VLOOKUP(Line[Asset Group],asset_grp_line,3,FALSE))</f>
        <v/>
      </c>
      <c r="K864" s="3" t="str">
        <f>IF(Line[Asset Group]="","",VLOOKUP(Line[Asset Type],type_master_list,2,FALSE))</f>
        <v/>
      </c>
      <c r="L864" s="3" t="str">
        <f>IF(Line[Asset Name]="","",PROPER(Line[Asset Name]))</f>
        <v/>
      </c>
      <c r="M864" s="11" t="str">
        <f>IF(Line[Install Date]="","",(Line[Install Date]))</f>
        <v/>
      </c>
      <c r="N864" s="3" t="str">
        <f>IF(Line[Note]="","",PROPER(Line[Note]))</f>
        <v/>
      </c>
      <c r="O864" s="3" t="str">
        <f>IF(Line[Resource Consent Number]="","",UPPER(Line[Resource Consent Number]))</f>
        <v/>
      </c>
      <c r="P864" s="53" t="str">
        <f>IF(Line[Asset Unit Cost]="","",Line[Asset Unit Cost])</f>
        <v/>
      </c>
      <c r="Q864" s="3" t="str">
        <f>IF(Line[Added By]="","",UPPER(Line[Added By]))</f>
        <v/>
      </c>
      <c r="R864" s="11" t="str">
        <f>IF(Line[Added Date]="","",(Line[Added Date]))</f>
        <v/>
      </c>
      <c r="S864" s="3" t="str">
        <f>IF(Line[Z COORD]="","",PROPER(Line[Z COORD]))</f>
        <v/>
      </c>
      <c r="T864" s="3" t="str">
        <f>IF(Line[Asset Description]="","",PROPER(Line[Asset Description]))</f>
        <v/>
      </c>
      <c r="U864" s="3" t="str">
        <f>IF(Line[Asset Group]="","",VLOOKUP(Line[Wall SubType],subdom_master_gdb,2,FALSE))</f>
        <v/>
      </c>
      <c r="V864" s="3" t="str">
        <f>IF(Line[Asset Group]="","",VLOOKUP(Line[Material],material_master,2,FALSE))</f>
        <v/>
      </c>
      <c r="W864" s="3" t="str">
        <f>IF(Line[Height m]="","",Line[Height m])</f>
        <v/>
      </c>
      <c r="X864" s="3" t="str">
        <f>IF(Line[Length m]="","",Line[Length m])</f>
        <v/>
      </c>
      <c r="Y864" s="3" t="str">
        <f>IF(Line[Width m]="","",Line[Width m])</f>
        <v/>
      </c>
      <c r="Z864" s="3" t="str">
        <f>IF(Line[Asset Group]="","",VLOOKUP(Line[Purpose],f_g_function,2,FALSE))</f>
        <v/>
      </c>
      <c r="AA864" s="3" t="str">
        <f>IF(Line[Asset Group]="","",VLOOKUP(Line[Post Material],material_master,2,FALSE))</f>
        <v/>
      </c>
      <c r="AB864" s="3" t="str">
        <f>IF(Line[Pipe Diameter mm]="","",Line[Pipe Diameter mm])</f>
        <v/>
      </c>
      <c r="AC864" s="3" t="str">
        <f>IF(Line[Asset Group]="","",VLOOKUP(Line[Pipe Material],irrigation_pipe_material,2,FALSE))</f>
        <v/>
      </c>
      <c r="AD864" s="3" t="str">
        <f>IF(Line[Asset Group]="","",VLOOKUP(Line[System],irrigation_system,2,FALSE))</f>
        <v/>
      </c>
      <c r="AE864" s="3" t="str">
        <f>IF(Line[Asset Group]="","",VLOOKUP(Line[Status],irrigation_status,2,FALSE))</f>
        <v/>
      </c>
      <c r="AF864" s="3" t="str">
        <f>IF(Line[Asset Group]="","",VLOOKUP(Line[Surface],subdom_master_gdb,2,FALSE))</f>
        <v/>
      </c>
      <c r="AG864" s="3" t="str">
        <f>IF(Line[Surface Layer Depth mm]="","",Line[Surface Layer Depth mm])</f>
        <v/>
      </c>
      <c r="AH864" s="3" t="str">
        <f>IF(Line[Av Width m]="","",Line[Av Width m])</f>
        <v/>
      </c>
      <c r="AI864" s="3" t="str">
        <f>IF(Line[Asset Group]="","",VLOOKUP(Line[Cycle],yes_no,2,FALSE))</f>
        <v/>
      </c>
      <c r="AJ864" s="3" t="str">
        <f>IF(Line[Asset Group]="","",VLOOKUP(Line[Species],hedge_species,2,FALSE))</f>
        <v/>
      </c>
    </row>
    <row r="865" spans="1:36" s="3" customFormat="1" x14ac:dyDescent="0.2">
      <c r="A865" s="3" t="str">
        <f>IF(Line[DWG File Name]="","",Line[DWG File Name])</f>
        <v/>
      </c>
      <c r="B865" s="3" t="str">
        <f>IF(Line[DWG Layer Name]="","",Line[DWG Layer Name])</f>
        <v/>
      </c>
      <c r="C865" s="3" t="str">
        <f>IF(Line[DWG Handle]="","",Line[DWG Handle])</f>
        <v/>
      </c>
      <c r="D865" s="58" t="str">
        <f>IF(Line[Approx Centroid X]="","",Line[Approx Centroid X])</f>
        <v/>
      </c>
      <c r="E865" s="58" t="str">
        <f>IF(Line[Approx Centroid Y]="","",Line[Approx Centroid Y])</f>
        <v/>
      </c>
      <c r="F865" s="3" t="str">
        <f>IF(Line[Replacement Asset]="","",Line[Replacement Asset])</f>
        <v/>
      </c>
      <c r="G865" s="3" t="str">
        <f>IF(Line[Asset ID]="","",UPPER(Line[Asset ID]))</f>
        <v/>
      </c>
      <c r="H865" s="3" t="str">
        <f>IF(Line[Asset Group]="","",VLOOKUP(Line[Asset Group],asset_grp_line,4,FALSE))</f>
        <v/>
      </c>
      <c r="I865" s="3" t="str">
        <f>IF(Line[Asset Group]="","",VLOOKUP(Line[Asset Group],asset_grp_line,2,FALSE))</f>
        <v/>
      </c>
      <c r="J865" s="3" t="str">
        <f>IF(Line[Asset Group]="","",VLOOKUP(Line[Asset Group],asset_grp_line,3,FALSE))</f>
        <v/>
      </c>
      <c r="K865" s="3" t="str">
        <f>IF(Line[Asset Group]="","",VLOOKUP(Line[Asset Type],type_master_list,2,FALSE))</f>
        <v/>
      </c>
      <c r="L865" s="3" t="str">
        <f>IF(Line[Asset Name]="","",PROPER(Line[Asset Name]))</f>
        <v/>
      </c>
      <c r="M865" s="11" t="str">
        <f>IF(Line[Install Date]="","",(Line[Install Date]))</f>
        <v/>
      </c>
      <c r="N865" s="3" t="str">
        <f>IF(Line[Note]="","",PROPER(Line[Note]))</f>
        <v/>
      </c>
      <c r="O865" s="3" t="str">
        <f>IF(Line[Resource Consent Number]="","",UPPER(Line[Resource Consent Number]))</f>
        <v/>
      </c>
      <c r="P865" s="53" t="str">
        <f>IF(Line[Asset Unit Cost]="","",Line[Asset Unit Cost])</f>
        <v/>
      </c>
      <c r="Q865" s="3" t="str">
        <f>IF(Line[Added By]="","",UPPER(Line[Added By]))</f>
        <v/>
      </c>
      <c r="R865" s="11" t="str">
        <f>IF(Line[Added Date]="","",(Line[Added Date]))</f>
        <v/>
      </c>
      <c r="S865" s="3" t="str">
        <f>IF(Line[Z COORD]="","",PROPER(Line[Z COORD]))</f>
        <v/>
      </c>
      <c r="T865" s="3" t="str">
        <f>IF(Line[Asset Description]="","",PROPER(Line[Asset Description]))</f>
        <v/>
      </c>
      <c r="U865" s="3" t="str">
        <f>IF(Line[Asset Group]="","",VLOOKUP(Line[Wall SubType],subdom_master_gdb,2,FALSE))</f>
        <v/>
      </c>
      <c r="V865" s="3" t="str">
        <f>IF(Line[Asset Group]="","",VLOOKUP(Line[Material],material_master,2,FALSE))</f>
        <v/>
      </c>
      <c r="W865" s="3" t="str">
        <f>IF(Line[Height m]="","",Line[Height m])</f>
        <v/>
      </c>
      <c r="X865" s="3" t="str">
        <f>IF(Line[Length m]="","",Line[Length m])</f>
        <v/>
      </c>
      <c r="Y865" s="3" t="str">
        <f>IF(Line[Width m]="","",Line[Width m])</f>
        <v/>
      </c>
      <c r="Z865" s="3" t="str">
        <f>IF(Line[Asset Group]="","",VLOOKUP(Line[Purpose],f_g_function,2,FALSE))</f>
        <v/>
      </c>
      <c r="AA865" s="3" t="str">
        <f>IF(Line[Asset Group]="","",VLOOKUP(Line[Post Material],material_master,2,FALSE))</f>
        <v/>
      </c>
      <c r="AB865" s="3" t="str">
        <f>IF(Line[Pipe Diameter mm]="","",Line[Pipe Diameter mm])</f>
        <v/>
      </c>
      <c r="AC865" s="3" t="str">
        <f>IF(Line[Asset Group]="","",VLOOKUP(Line[Pipe Material],irrigation_pipe_material,2,FALSE))</f>
        <v/>
      </c>
      <c r="AD865" s="3" t="str">
        <f>IF(Line[Asset Group]="","",VLOOKUP(Line[System],irrigation_system,2,FALSE))</f>
        <v/>
      </c>
      <c r="AE865" s="3" t="str">
        <f>IF(Line[Asset Group]="","",VLOOKUP(Line[Status],irrigation_status,2,FALSE))</f>
        <v/>
      </c>
      <c r="AF865" s="3" t="str">
        <f>IF(Line[Asset Group]="","",VLOOKUP(Line[Surface],subdom_master_gdb,2,FALSE))</f>
        <v/>
      </c>
      <c r="AG865" s="3" t="str">
        <f>IF(Line[Surface Layer Depth mm]="","",Line[Surface Layer Depth mm])</f>
        <v/>
      </c>
      <c r="AH865" s="3" t="str">
        <f>IF(Line[Av Width m]="","",Line[Av Width m])</f>
        <v/>
      </c>
      <c r="AI865" s="3" t="str">
        <f>IF(Line[Asset Group]="","",VLOOKUP(Line[Cycle],yes_no,2,FALSE))</f>
        <v/>
      </c>
      <c r="AJ865" s="3" t="str">
        <f>IF(Line[Asset Group]="","",VLOOKUP(Line[Species],hedge_species,2,FALSE))</f>
        <v/>
      </c>
    </row>
    <row r="866" spans="1:36" s="3" customFormat="1" x14ac:dyDescent="0.2">
      <c r="A866" s="3" t="str">
        <f>IF(Line[DWG File Name]="","",Line[DWG File Name])</f>
        <v/>
      </c>
      <c r="B866" s="3" t="str">
        <f>IF(Line[DWG Layer Name]="","",Line[DWG Layer Name])</f>
        <v/>
      </c>
      <c r="C866" s="3" t="str">
        <f>IF(Line[DWG Handle]="","",Line[DWG Handle])</f>
        <v/>
      </c>
      <c r="D866" s="58" t="str">
        <f>IF(Line[Approx Centroid X]="","",Line[Approx Centroid X])</f>
        <v/>
      </c>
      <c r="E866" s="58" t="str">
        <f>IF(Line[Approx Centroid Y]="","",Line[Approx Centroid Y])</f>
        <v/>
      </c>
      <c r="F866" s="3" t="str">
        <f>IF(Line[Replacement Asset]="","",Line[Replacement Asset])</f>
        <v/>
      </c>
      <c r="G866" s="3" t="str">
        <f>IF(Line[Asset ID]="","",UPPER(Line[Asset ID]))</f>
        <v/>
      </c>
      <c r="H866" s="3" t="str">
        <f>IF(Line[Asset Group]="","",VLOOKUP(Line[Asset Group],asset_grp_line,4,FALSE))</f>
        <v/>
      </c>
      <c r="I866" s="3" t="str">
        <f>IF(Line[Asset Group]="","",VLOOKUP(Line[Asset Group],asset_grp_line,2,FALSE))</f>
        <v/>
      </c>
      <c r="J866" s="3" t="str">
        <f>IF(Line[Asset Group]="","",VLOOKUP(Line[Asset Group],asset_grp_line,3,FALSE))</f>
        <v/>
      </c>
      <c r="K866" s="3" t="str">
        <f>IF(Line[Asset Group]="","",VLOOKUP(Line[Asset Type],type_master_list,2,FALSE))</f>
        <v/>
      </c>
      <c r="L866" s="3" t="str">
        <f>IF(Line[Asset Name]="","",PROPER(Line[Asset Name]))</f>
        <v/>
      </c>
      <c r="M866" s="11" t="str">
        <f>IF(Line[Install Date]="","",(Line[Install Date]))</f>
        <v/>
      </c>
      <c r="N866" s="3" t="str">
        <f>IF(Line[Note]="","",PROPER(Line[Note]))</f>
        <v/>
      </c>
      <c r="O866" s="3" t="str">
        <f>IF(Line[Resource Consent Number]="","",UPPER(Line[Resource Consent Number]))</f>
        <v/>
      </c>
      <c r="P866" s="53" t="str">
        <f>IF(Line[Asset Unit Cost]="","",Line[Asset Unit Cost])</f>
        <v/>
      </c>
      <c r="Q866" s="3" t="str">
        <f>IF(Line[Added By]="","",UPPER(Line[Added By]))</f>
        <v/>
      </c>
      <c r="R866" s="11" t="str">
        <f>IF(Line[Added Date]="","",(Line[Added Date]))</f>
        <v/>
      </c>
      <c r="S866" s="3" t="str">
        <f>IF(Line[Z COORD]="","",PROPER(Line[Z COORD]))</f>
        <v/>
      </c>
      <c r="T866" s="3" t="str">
        <f>IF(Line[Asset Description]="","",PROPER(Line[Asset Description]))</f>
        <v/>
      </c>
      <c r="U866" s="3" t="str">
        <f>IF(Line[Asset Group]="","",VLOOKUP(Line[Wall SubType],subdom_master_gdb,2,FALSE))</f>
        <v/>
      </c>
      <c r="V866" s="3" t="str">
        <f>IF(Line[Asset Group]="","",VLOOKUP(Line[Material],material_master,2,FALSE))</f>
        <v/>
      </c>
      <c r="W866" s="3" t="str">
        <f>IF(Line[Height m]="","",Line[Height m])</f>
        <v/>
      </c>
      <c r="X866" s="3" t="str">
        <f>IF(Line[Length m]="","",Line[Length m])</f>
        <v/>
      </c>
      <c r="Y866" s="3" t="str">
        <f>IF(Line[Width m]="","",Line[Width m])</f>
        <v/>
      </c>
      <c r="Z866" s="3" t="str">
        <f>IF(Line[Asset Group]="","",VLOOKUP(Line[Purpose],f_g_function,2,FALSE))</f>
        <v/>
      </c>
      <c r="AA866" s="3" t="str">
        <f>IF(Line[Asset Group]="","",VLOOKUP(Line[Post Material],material_master,2,FALSE))</f>
        <v/>
      </c>
      <c r="AB866" s="3" t="str">
        <f>IF(Line[Pipe Diameter mm]="","",Line[Pipe Diameter mm])</f>
        <v/>
      </c>
      <c r="AC866" s="3" t="str">
        <f>IF(Line[Asset Group]="","",VLOOKUP(Line[Pipe Material],irrigation_pipe_material,2,FALSE))</f>
        <v/>
      </c>
      <c r="AD866" s="3" t="str">
        <f>IF(Line[Asset Group]="","",VLOOKUP(Line[System],irrigation_system,2,FALSE))</f>
        <v/>
      </c>
      <c r="AE866" s="3" t="str">
        <f>IF(Line[Asset Group]="","",VLOOKUP(Line[Status],irrigation_status,2,FALSE))</f>
        <v/>
      </c>
      <c r="AF866" s="3" t="str">
        <f>IF(Line[Asset Group]="","",VLOOKUP(Line[Surface],subdom_master_gdb,2,FALSE))</f>
        <v/>
      </c>
      <c r="AG866" s="3" t="str">
        <f>IF(Line[Surface Layer Depth mm]="","",Line[Surface Layer Depth mm])</f>
        <v/>
      </c>
      <c r="AH866" s="3" t="str">
        <f>IF(Line[Av Width m]="","",Line[Av Width m])</f>
        <v/>
      </c>
      <c r="AI866" s="3" t="str">
        <f>IF(Line[Asset Group]="","",VLOOKUP(Line[Cycle],yes_no,2,FALSE))</f>
        <v/>
      </c>
      <c r="AJ866" s="3" t="str">
        <f>IF(Line[Asset Group]="","",VLOOKUP(Line[Species],hedge_species,2,FALSE))</f>
        <v/>
      </c>
    </row>
    <row r="867" spans="1:36" s="3" customFormat="1" x14ac:dyDescent="0.2">
      <c r="A867" s="3" t="str">
        <f>IF(Line[DWG File Name]="","",Line[DWG File Name])</f>
        <v/>
      </c>
      <c r="B867" s="3" t="str">
        <f>IF(Line[DWG Layer Name]="","",Line[DWG Layer Name])</f>
        <v/>
      </c>
      <c r="C867" s="3" t="str">
        <f>IF(Line[DWG Handle]="","",Line[DWG Handle])</f>
        <v/>
      </c>
      <c r="D867" s="58" t="str">
        <f>IF(Line[Approx Centroid X]="","",Line[Approx Centroid X])</f>
        <v/>
      </c>
      <c r="E867" s="58" t="str">
        <f>IF(Line[Approx Centroid Y]="","",Line[Approx Centroid Y])</f>
        <v/>
      </c>
      <c r="F867" s="3" t="str">
        <f>IF(Line[Replacement Asset]="","",Line[Replacement Asset])</f>
        <v/>
      </c>
      <c r="G867" s="3" t="str">
        <f>IF(Line[Asset ID]="","",UPPER(Line[Asset ID]))</f>
        <v/>
      </c>
      <c r="H867" s="3" t="str">
        <f>IF(Line[Asset Group]="","",VLOOKUP(Line[Asset Group],asset_grp_line,4,FALSE))</f>
        <v/>
      </c>
      <c r="I867" s="3" t="str">
        <f>IF(Line[Asset Group]="","",VLOOKUP(Line[Asset Group],asset_grp_line,2,FALSE))</f>
        <v/>
      </c>
      <c r="J867" s="3" t="str">
        <f>IF(Line[Asset Group]="","",VLOOKUP(Line[Asset Group],asset_grp_line,3,FALSE))</f>
        <v/>
      </c>
      <c r="K867" s="3" t="str">
        <f>IF(Line[Asset Group]="","",VLOOKUP(Line[Asset Type],type_master_list,2,FALSE))</f>
        <v/>
      </c>
      <c r="L867" s="3" t="str">
        <f>IF(Line[Asset Name]="","",PROPER(Line[Asset Name]))</f>
        <v/>
      </c>
      <c r="M867" s="11" t="str">
        <f>IF(Line[Install Date]="","",(Line[Install Date]))</f>
        <v/>
      </c>
      <c r="N867" s="3" t="str">
        <f>IF(Line[Note]="","",PROPER(Line[Note]))</f>
        <v/>
      </c>
      <c r="O867" s="3" t="str">
        <f>IF(Line[Resource Consent Number]="","",UPPER(Line[Resource Consent Number]))</f>
        <v/>
      </c>
      <c r="P867" s="53" t="str">
        <f>IF(Line[Asset Unit Cost]="","",Line[Asset Unit Cost])</f>
        <v/>
      </c>
      <c r="Q867" s="3" t="str">
        <f>IF(Line[Added By]="","",UPPER(Line[Added By]))</f>
        <v/>
      </c>
      <c r="R867" s="11" t="str">
        <f>IF(Line[Added Date]="","",(Line[Added Date]))</f>
        <v/>
      </c>
      <c r="S867" s="3" t="str">
        <f>IF(Line[Z COORD]="","",PROPER(Line[Z COORD]))</f>
        <v/>
      </c>
      <c r="T867" s="3" t="str">
        <f>IF(Line[Asset Description]="","",PROPER(Line[Asset Description]))</f>
        <v/>
      </c>
      <c r="U867" s="3" t="str">
        <f>IF(Line[Asset Group]="","",VLOOKUP(Line[Wall SubType],subdom_master_gdb,2,FALSE))</f>
        <v/>
      </c>
      <c r="V867" s="3" t="str">
        <f>IF(Line[Asset Group]="","",VLOOKUP(Line[Material],material_master,2,FALSE))</f>
        <v/>
      </c>
      <c r="W867" s="3" t="str">
        <f>IF(Line[Height m]="","",Line[Height m])</f>
        <v/>
      </c>
      <c r="X867" s="3" t="str">
        <f>IF(Line[Length m]="","",Line[Length m])</f>
        <v/>
      </c>
      <c r="Y867" s="3" t="str">
        <f>IF(Line[Width m]="","",Line[Width m])</f>
        <v/>
      </c>
      <c r="Z867" s="3" t="str">
        <f>IF(Line[Asset Group]="","",VLOOKUP(Line[Purpose],f_g_function,2,FALSE))</f>
        <v/>
      </c>
      <c r="AA867" s="3" t="str">
        <f>IF(Line[Asset Group]="","",VLOOKUP(Line[Post Material],material_master,2,FALSE))</f>
        <v/>
      </c>
      <c r="AB867" s="3" t="str">
        <f>IF(Line[Pipe Diameter mm]="","",Line[Pipe Diameter mm])</f>
        <v/>
      </c>
      <c r="AC867" s="3" t="str">
        <f>IF(Line[Asset Group]="","",VLOOKUP(Line[Pipe Material],irrigation_pipe_material,2,FALSE))</f>
        <v/>
      </c>
      <c r="AD867" s="3" t="str">
        <f>IF(Line[Asset Group]="","",VLOOKUP(Line[System],irrigation_system,2,FALSE))</f>
        <v/>
      </c>
      <c r="AE867" s="3" t="str">
        <f>IF(Line[Asset Group]="","",VLOOKUP(Line[Status],irrigation_status,2,FALSE))</f>
        <v/>
      </c>
      <c r="AF867" s="3" t="str">
        <f>IF(Line[Asset Group]="","",VLOOKUP(Line[Surface],subdom_master_gdb,2,FALSE))</f>
        <v/>
      </c>
      <c r="AG867" s="3" t="str">
        <f>IF(Line[Surface Layer Depth mm]="","",Line[Surface Layer Depth mm])</f>
        <v/>
      </c>
      <c r="AH867" s="3" t="str">
        <f>IF(Line[Av Width m]="","",Line[Av Width m])</f>
        <v/>
      </c>
      <c r="AI867" s="3" t="str">
        <f>IF(Line[Asset Group]="","",VLOOKUP(Line[Cycle],yes_no,2,FALSE))</f>
        <v/>
      </c>
      <c r="AJ867" s="3" t="str">
        <f>IF(Line[Asset Group]="","",VLOOKUP(Line[Species],hedge_species,2,FALSE))</f>
        <v/>
      </c>
    </row>
    <row r="868" spans="1:36" s="3" customFormat="1" x14ac:dyDescent="0.2">
      <c r="A868" s="3" t="str">
        <f>IF(Line[DWG File Name]="","",Line[DWG File Name])</f>
        <v/>
      </c>
      <c r="B868" s="3" t="str">
        <f>IF(Line[DWG Layer Name]="","",Line[DWG Layer Name])</f>
        <v/>
      </c>
      <c r="C868" s="3" t="str">
        <f>IF(Line[DWG Handle]="","",Line[DWG Handle])</f>
        <v/>
      </c>
      <c r="D868" s="58" t="str">
        <f>IF(Line[Approx Centroid X]="","",Line[Approx Centroid X])</f>
        <v/>
      </c>
      <c r="E868" s="58" t="str">
        <f>IF(Line[Approx Centroid Y]="","",Line[Approx Centroid Y])</f>
        <v/>
      </c>
      <c r="F868" s="3" t="str">
        <f>IF(Line[Replacement Asset]="","",Line[Replacement Asset])</f>
        <v/>
      </c>
      <c r="G868" s="3" t="str">
        <f>IF(Line[Asset ID]="","",UPPER(Line[Asset ID]))</f>
        <v/>
      </c>
      <c r="H868" s="3" t="str">
        <f>IF(Line[Asset Group]="","",VLOOKUP(Line[Asset Group],asset_grp_line,4,FALSE))</f>
        <v/>
      </c>
      <c r="I868" s="3" t="str">
        <f>IF(Line[Asset Group]="","",VLOOKUP(Line[Asset Group],asset_grp_line,2,FALSE))</f>
        <v/>
      </c>
      <c r="J868" s="3" t="str">
        <f>IF(Line[Asset Group]="","",VLOOKUP(Line[Asset Group],asset_grp_line,3,FALSE))</f>
        <v/>
      </c>
      <c r="K868" s="3" t="str">
        <f>IF(Line[Asset Group]="","",VLOOKUP(Line[Asset Type],type_master_list,2,FALSE))</f>
        <v/>
      </c>
      <c r="L868" s="3" t="str">
        <f>IF(Line[Asset Name]="","",PROPER(Line[Asset Name]))</f>
        <v/>
      </c>
      <c r="M868" s="11" t="str">
        <f>IF(Line[Install Date]="","",(Line[Install Date]))</f>
        <v/>
      </c>
      <c r="N868" s="3" t="str">
        <f>IF(Line[Note]="","",PROPER(Line[Note]))</f>
        <v/>
      </c>
      <c r="O868" s="3" t="str">
        <f>IF(Line[Resource Consent Number]="","",UPPER(Line[Resource Consent Number]))</f>
        <v/>
      </c>
      <c r="P868" s="53" t="str">
        <f>IF(Line[Asset Unit Cost]="","",Line[Asset Unit Cost])</f>
        <v/>
      </c>
      <c r="Q868" s="3" t="str">
        <f>IF(Line[Added By]="","",UPPER(Line[Added By]))</f>
        <v/>
      </c>
      <c r="R868" s="11" t="str">
        <f>IF(Line[Added Date]="","",(Line[Added Date]))</f>
        <v/>
      </c>
      <c r="S868" s="3" t="str">
        <f>IF(Line[Z COORD]="","",PROPER(Line[Z COORD]))</f>
        <v/>
      </c>
      <c r="T868" s="3" t="str">
        <f>IF(Line[Asset Description]="","",PROPER(Line[Asset Description]))</f>
        <v/>
      </c>
      <c r="U868" s="3" t="str">
        <f>IF(Line[Asset Group]="","",VLOOKUP(Line[Wall SubType],subdom_master_gdb,2,FALSE))</f>
        <v/>
      </c>
      <c r="V868" s="3" t="str">
        <f>IF(Line[Asset Group]="","",VLOOKUP(Line[Material],material_master,2,FALSE))</f>
        <v/>
      </c>
      <c r="W868" s="3" t="str">
        <f>IF(Line[Height m]="","",Line[Height m])</f>
        <v/>
      </c>
      <c r="X868" s="3" t="str">
        <f>IF(Line[Length m]="","",Line[Length m])</f>
        <v/>
      </c>
      <c r="Y868" s="3" t="str">
        <f>IF(Line[Width m]="","",Line[Width m])</f>
        <v/>
      </c>
      <c r="Z868" s="3" t="str">
        <f>IF(Line[Asset Group]="","",VLOOKUP(Line[Purpose],f_g_function,2,FALSE))</f>
        <v/>
      </c>
      <c r="AA868" s="3" t="str">
        <f>IF(Line[Asset Group]="","",VLOOKUP(Line[Post Material],material_master,2,FALSE))</f>
        <v/>
      </c>
      <c r="AB868" s="3" t="str">
        <f>IF(Line[Pipe Diameter mm]="","",Line[Pipe Diameter mm])</f>
        <v/>
      </c>
      <c r="AC868" s="3" t="str">
        <f>IF(Line[Asset Group]="","",VLOOKUP(Line[Pipe Material],irrigation_pipe_material,2,FALSE))</f>
        <v/>
      </c>
      <c r="AD868" s="3" t="str">
        <f>IF(Line[Asset Group]="","",VLOOKUP(Line[System],irrigation_system,2,FALSE))</f>
        <v/>
      </c>
      <c r="AE868" s="3" t="str">
        <f>IF(Line[Asset Group]="","",VLOOKUP(Line[Status],irrigation_status,2,FALSE))</f>
        <v/>
      </c>
      <c r="AF868" s="3" t="str">
        <f>IF(Line[Asset Group]="","",VLOOKUP(Line[Surface],subdom_master_gdb,2,FALSE))</f>
        <v/>
      </c>
      <c r="AG868" s="3" t="str">
        <f>IF(Line[Surface Layer Depth mm]="","",Line[Surface Layer Depth mm])</f>
        <v/>
      </c>
      <c r="AH868" s="3" t="str">
        <f>IF(Line[Av Width m]="","",Line[Av Width m])</f>
        <v/>
      </c>
      <c r="AI868" s="3" t="str">
        <f>IF(Line[Asset Group]="","",VLOOKUP(Line[Cycle],yes_no,2,FALSE))</f>
        <v/>
      </c>
      <c r="AJ868" s="3" t="str">
        <f>IF(Line[Asset Group]="","",VLOOKUP(Line[Species],hedge_species,2,FALSE))</f>
        <v/>
      </c>
    </row>
    <row r="869" spans="1:36" s="3" customFormat="1" x14ac:dyDescent="0.2">
      <c r="A869" s="3" t="str">
        <f>IF(Line[DWG File Name]="","",Line[DWG File Name])</f>
        <v/>
      </c>
      <c r="B869" s="3" t="str">
        <f>IF(Line[DWG Layer Name]="","",Line[DWG Layer Name])</f>
        <v/>
      </c>
      <c r="C869" s="3" t="str">
        <f>IF(Line[DWG Handle]="","",Line[DWG Handle])</f>
        <v/>
      </c>
      <c r="D869" s="58" t="str">
        <f>IF(Line[Approx Centroid X]="","",Line[Approx Centroid X])</f>
        <v/>
      </c>
      <c r="E869" s="58" t="str">
        <f>IF(Line[Approx Centroid Y]="","",Line[Approx Centroid Y])</f>
        <v/>
      </c>
      <c r="F869" s="3" t="str">
        <f>IF(Line[Replacement Asset]="","",Line[Replacement Asset])</f>
        <v/>
      </c>
      <c r="G869" s="3" t="str">
        <f>IF(Line[Asset ID]="","",UPPER(Line[Asset ID]))</f>
        <v/>
      </c>
      <c r="H869" s="3" t="str">
        <f>IF(Line[Asset Group]="","",VLOOKUP(Line[Asset Group],asset_grp_line,4,FALSE))</f>
        <v/>
      </c>
      <c r="I869" s="3" t="str">
        <f>IF(Line[Asset Group]="","",VLOOKUP(Line[Asset Group],asset_grp_line,2,FALSE))</f>
        <v/>
      </c>
      <c r="J869" s="3" t="str">
        <f>IF(Line[Asset Group]="","",VLOOKUP(Line[Asset Group],asset_grp_line,3,FALSE))</f>
        <v/>
      </c>
      <c r="K869" s="3" t="str">
        <f>IF(Line[Asset Group]="","",VLOOKUP(Line[Asset Type],type_master_list,2,FALSE))</f>
        <v/>
      </c>
      <c r="L869" s="3" t="str">
        <f>IF(Line[Asset Name]="","",PROPER(Line[Asset Name]))</f>
        <v/>
      </c>
      <c r="M869" s="11" t="str">
        <f>IF(Line[Install Date]="","",(Line[Install Date]))</f>
        <v/>
      </c>
      <c r="N869" s="3" t="str">
        <f>IF(Line[Note]="","",PROPER(Line[Note]))</f>
        <v/>
      </c>
      <c r="O869" s="3" t="str">
        <f>IF(Line[Resource Consent Number]="","",UPPER(Line[Resource Consent Number]))</f>
        <v/>
      </c>
      <c r="P869" s="53" t="str">
        <f>IF(Line[Asset Unit Cost]="","",Line[Asset Unit Cost])</f>
        <v/>
      </c>
      <c r="Q869" s="3" t="str">
        <f>IF(Line[Added By]="","",UPPER(Line[Added By]))</f>
        <v/>
      </c>
      <c r="R869" s="11" t="str">
        <f>IF(Line[Added Date]="","",(Line[Added Date]))</f>
        <v/>
      </c>
      <c r="S869" s="3" t="str">
        <f>IF(Line[Z COORD]="","",PROPER(Line[Z COORD]))</f>
        <v/>
      </c>
      <c r="T869" s="3" t="str">
        <f>IF(Line[Asset Description]="","",PROPER(Line[Asset Description]))</f>
        <v/>
      </c>
      <c r="U869" s="3" t="str">
        <f>IF(Line[Asset Group]="","",VLOOKUP(Line[Wall SubType],subdom_master_gdb,2,FALSE))</f>
        <v/>
      </c>
      <c r="V869" s="3" t="str">
        <f>IF(Line[Asset Group]="","",VLOOKUP(Line[Material],material_master,2,FALSE))</f>
        <v/>
      </c>
      <c r="W869" s="3" t="str">
        <f>IF(Line[Height m]="","",Line[Height m])</f>
        <v/>
      </c>
      <c r="X869" s="3" t="str">
        <f>IF(Line[Length m]="","",Line[Length m])</f>
        <v/>
      </c>
      <c r="Y869" s="3" t="str">
        <f>IF(Line[Width m]="","",Line[Width m])</f>
        <v/>
      </c>
      <c r="Z869" s="3" t="str">
        <f>IF(Line[Asset Group]="","",VLOOKUP(Line[Purpose],f_g_function,2,FALSE))</f>
        <v/>
      </c>
      <c r="AA869" s="3" t="str">
        <f>IF(Line[Asset Group]="","",VLOOKUP(Line[Post Material],material_master,2,FALSE))</f>
        <v/>
      </c>
      <c r="AB869" s="3" t="str">
        <f>IF(Line[Pipe Diameter mm]="","",Line[Pipe Diameter mm])</f>
        <v/>
      </c>
      <c r="AC869" s="3" t="str">
        <f>IF(Line[Asset Group]="","",VLOOKUP(Line[Pipe Material],irrigation_pipe_material,2,FALSE))</f>
        <v/>
      </c>
      <c r="AD869" s="3" t="str">
        <f>IF(Line[Asset Group]="","",VLOOKUP(Line[System],irrigation_system,2,FALSE))</f>
        <v/>
      </c>
      <c r="AE869" s="3" t="str">
        <f>IF(Line[Asset Group]="","",VLOOKUP(Line[Status],irrigation_status,2,FALSE))</f>
        <v/>
      </c>
      <c r="AF869" s="3" t="str">
        <f>IF(Line[Asset Group]="","",VLOOKUP(Line[Surface],subdom_master_gdb,2,FALSE))</f>
        <v/>
      </c>
      <c r="AG869" s="3" t="str">
        <f>IF(Line[Surface Layer Depth mm]="","",Line[Surface Layer Depth mm])</f>
        <v/>
      </c>
      <c r="AH869" s="3" t="str">
        <f>IF(Line[Av Width m]="","",Line[Av Width m])</f>
        <v/>
      </c>
      <c r="AI869" s="3" t="str">
        <f>IF(Line[Asset Group]="","",VLOOKUP(Line[Cycle],yes_no,2,FALSE))</f>
        <v/>
      </c>
      <c r="AJ869" s="3" t="str">
        <f>IF(Line[Asset Group]="","",VLOOKUP(Line[Species],hedge_species,2,FALSE))</f>
        <v/>
      </c>
    </row>
    <row r="870" spans="1:36" s="3" customFormat="1" x14ac:dyDescent="0.2">
      <c r="A870" s="3" t="str">
        <f>IF(Line[DWG File Name]="","",Line[DWG File Name])</f>
        <v/>
      </c>
      <c r="B870" s="3" t="str">
        <f>IF(Line[DWG Layer Name]="","",Line[DWG Layer Name])</f>
        <v/>
      </c>
      <c r="C870" s="3" t="str">
        <f>IF(Line[DWG Handle]="","",Line[DWG Handle])</f>
        <v/>
      </c>
      <c r="D870" s="58" t="str">
        <f>IF(Line[Approx Centroid X]="","",Line[Approx Centroid X])</f>
        <v/>
      </c>
      <c r="E870" s="58" t="str">
        <f>IF(Line[Approx Centroid Y]="","",Line[Approx Centroid Y])</f>
        <v/>
      </c>
      <c r="F870" s="3" t="str">
        <f>IF(Line[Replacement Asset]="","",Line[Replacement Asset])</f>
        <v/>
      </c>
      <c r="G870" s="3" t="str">
        <f>IF(Line[Asset ID]="","",UPPER(Line[Asset ID]))</f>
        <v/>
      </c>
      <c r="H870" s="3" t="str">
        <f>IF(Line[Asset Group]="","",VLOOKUP(Line[Asset Group],asset_grp_line,4,FALSE))</f>
        <v/>
      </c>
      <c r="I870" s="3" t="str">
        <f>IF(Line[Asset Group]="","",VLOOKUP(Line[Asset Group],asset_grp_line,2,FALSE))</f>
        <v/>
      </c>
      <c r="J870" s="3" t="str">
        <f>IF(Line[Asset Group]="","",VLOOKUP(Line[Asset Group],asset_grp_line,3,FALSE))</f>
        <v/>
      </c>
      <c r="K870" s="3" t="str">
        <f>IF(Line[Asset Group]="","",VLOOKUP(Line[Asset Type],type_master_list,2,FALSE))</f>
        <v/>
      </c>
      <c r="L870" s="3" t="str">
        <f>IF(Line[Asset Name]="","",PROPER(Line[Asset Name]))</f>
        <v/>
      </c>
      <c r="M870" s="11" t="str">
        <f>IF(Line[Install Date]="","",(Line[Install Date]))</f>
        <v/>
      </c>
      <c r="N870" s="3" t="str">
        <f>IF(Line[Note]="","",PROPER(Line[Note]))</f>
        <v/>
      </c>
      <c r="O870" s="3" t="str">
        <f>IF(Line[Resource Consent Number]="","",UPPER(Line[Resource Consent Number]))</f>
        <v/>
      </c>
      <c r="P870" s="53" t="str">
        <f>IF(Line[Asset Unit Cost]="","",Line[Asset Unit Cost])</f>
        <v/>
      </c>
      <c r="Q870" s="3" t="str">
        <f>IF(Line[Added By]="","",UPPER(Line[Added By]))</f>
        <v/>
      </c>
      <c r="R870" s="11" t="str">
        <f>IF(Line[Added Date]="","",(Line[Added Date]))</f>
        <v/>
      </c>
      <c r="S870" s="3" t="str">
        <f>IF(Line[Z COORD]="","",PROPER(Line[Z COORD]))</f>
        <v/>
      </c>
      <c r="T870" s="3" t="str">
        <f>IF(Line[Asset Description]="","",PROPER(Line[Asset Description]))</f>
        <v/>
      </c>
      <c r="U870" s="3" t="str">
        <f>IF(Line[Asset Group]="","",VLOOKUP(Line[Wall SubType],subdom_master_gdb,2,FALSE))</f>
        <v/>
      </c>
      <c r="V870" s="3" t="str">
        <f>IF(Line[Asset Group]="","",VLOOKUP(Line[Material],material_master,2,FALSE))</f>
        <v/>
      </c>
      <c r="W870" s="3" t="str">
        <f>IF(Line[Height m]="","",Line[Height m])</f>
        <v/>
      </c>
      <c r="X870" s="3" t="str">
        <f>IF(Line[Length m]="","",Line[Length m])</f>
        <v/>
      </c>
      <c r="Y870" s="3" t="str">
        <f>IF(Line[Width m]="","",Line[Width m])</f>
        <v/>
      </c>
      <c r="Z870" s="3" t="str">
        <f>IF(Line[Asset Group]="","",VLOOKUP(Line[Purpose],f_g_function,2,FALSE))</f>
        <v/>
      </c>
      <c r="AA870" s="3" t="str">
        <f>IF(Line[Asset Group]="","",VLOOKUP(Line[Post Material],material_master,2,FALSE))</f>
        <v/>
      </c>
      <c r="AB870" s="3" t="str">
        <f>IF(Line[Pipe Diameter mm]="","",Line[Pipe Diameter mm])</f>
        <v/>
      </c>
      <c r="AC870" s="3" t="str">
        <f>IF(Line[Asset Group]="","",VLOOKUP(Line[Pipe Material],irrigation_pipe_material,2,FALSE))</f>
        <v/>
      </c>
      <c r="AD870" s="3" t="str">
        <f>IF(Line[Asset Group]="","",VLOOKUP(Line[System],irrigation_system,2,FALSE))</f>
        <v/>
      </c>
      <c r="AE870" s="3" t="str">
        <f>IF(Line[Asset Group]="","",VLOOKUP(Line[Status],irrigation_status,2,FALSE))</f>
        <v/>
      </c>
      <c r="AF870" s="3" t="str">
        <f>IF(Line[Asset Group]="","",VLOOKUP(Line[Surface],subdom_master_gdb,2,FALSE))</f>
        <v/>
      </c>
      <c r="AG870" s="3" t="str">
        <f>IF(Line[Surface Layer Depth mm]="","",Line[Surface Layer Depth mm])</f>
        <v/>
      </c>
      <c r="AH870" s="3" t="str">
        <f>IF(Line[Av Width m]="","",Line[Av Width m])</f>
        <v/>
      </c>
      <c r="AI870" s="3" t="str">
        <f>IF(Line[Asset Group]="","",VLOOKUP(Line[Cycle],yes_no,2,FALSE))</f>
        <v/>
      </c>
      <c r="AJ870" s="3" t="str">
        <f>IF(Line[Asset Group]="","",VLOOKUP(Line[Species],hedge_species,2,FALSE))</f>
        <v/>
      </c>
    </row>
    <row r="871" spans="1:36" s="3" customFormat="1" x14ac:dyDescent="0.2">
      <c r="A871" s="3" t="str">
        <f>IF(Line[DWG File Name]="","",Line[DWG File Name])</f>
        <v/>
      </c>
      <c r="B871" s="3" t="str">
        <f>IF(Line[DWG Layer Name]="","",Line[DWG Layer Name])</f>
        <v/>
      </c>
      <c r="C871" s="3" t="str">
        <f>IF(Line[DWG Handle]="","",Line[DWG Handle])</f>
        <v/>
      </c>
      <c r="D871" s="58" t="str">
        <f>IF(Line[Approx Centroid X]="","",Line[Approx Centroid X])</f>
        <v/>
      </c>
      <c r="E871" s="58" t="str">
        <f>IF(Line[Approx Centroid Y]="","",Line[Approx Centroid Y])</f>
        <v/>
      </c>
      <c r="F871" s="3" t="str">
        <f>IF(Line[Replacement Asset]="","",Line[Replacement Asset])</f>
        <v/>
      </c>
      <c r="G871" s="3" t="str">
        <f>IF(Line[Asset ID]="","",UPPER(Line[Asset ID]))</f>
        <v/>
      </c>
      <c r="H871" s="3" t="str">
        <f>IF(Line[Asset Group]="","",VLOOKUP(Line[Asset Group],asset_grp_line,4,FALSE))</f>
        <v/>
      </c>
      <c r="I871" s="3" t="str">
        <f>IF(Line[Asset Group]="","",VLOOKUP(Line[Asset Group],asset_grp_line,2,FALSE))</f>
        <v/>
      </c>
      <c r="J871" s="3" t="str">
        <f>IF(Line[Asset Group]="","",VLOOKUP(Line[Asset Group],asset_grp_line,3,FALSE))</f>
        <v/>
      </c>
      <c r="K871" s="3" t="str">
        <f>IF(Line[Asset Group]="","",VLOOKUP(Line[Asset Type],type_master_list,2,FALSE))</f>
        <v/>
      </c>
      <c r="L871" s="3" t="str">
        <f>IF(Line[Asset Name]="","",PROPER(Line[Asset Name]))</f>
        <v/>
      </c>
      <c r="M871" s="11" t="str">
        <f>IF(Line[Install Date]="","",(Line[Install Date]))</f>
        <v/>
      </c>
      <c r="N871" s="3" t="str">
        <f>IF(Line[Note]="","",PROPER(Line[Note]))</f>
        <v/>
      </c>
      <c r="O871" s="3" t="str">
        <f>IF(Line[Resource Consent Number]="","",UPPER(Line[Resource Consent Number]))</f>
        <v/>
      </c>
      <c r="P871" s="53" t="str">
        <f>IF(Line[Asset Unit Cost]="","",Line[Asset Unit Cost])</f>
        <v/>
      </c>
      <c r="Q871" s="3" t="str">
        <f>IF(Line[Added By]="","",UPPER(Line[Added By]))</f>
        <v/>
      </c>
      <c r="R871" s="11" t="str">
        <f>IF(Line[Added Date]="","",(Line[Added Date]))</f>
        <v/>
      </c>
      <c r="S871" s="3" t="str">
        <f>IF(Line[Z COORD]="","",PROPER(Line[Z COORD]))</f>
        <v/>
      </c>
      <c r="T871" s="3" t="str">
        <f>IF(Line[Asset Description]="","",PROPER(Line[Asset Description]))</f>
        <v/>
      </c>
      <c r="U871" s="3" t="str">
        <f>IF(Line[Asset Group]="","",VLOOKUP(Line[Wall SubType],subdom_master_gdb,2,FALSE))</f>
        <v/>
      </c>
      <c r="V871" s="3" t="str">
        <f>IF(Line[Asset Group]="","",VLOOKUP(Line[Material],material_master,2,FALSE))</f>
        <v/>
      </c>
      <c r="W871" s="3" t="str">
        <f>IF(Line[Height m]="","",Line[Height m])</f>
        <v/>
      </c>
      <c r="X871" s="3" t="str">
        <f>IF(Line[Length m]="","",Line[Length m])</f>
        <v/>
      </c>
      <c r="Y871" s="3" t="str">
        <f>IF(Line[Width m]="","",Line[Width m])</f>
        <v/>
      </c>
      <c r="Z871" s="3" t="str">
        <f>IF(Line[Asset Group]="","",VLOOKUP(Line[Purpose],f_g_function,2,FALSE))</f>
        <v/>
      </c>
      <c r="AA871" s="3" t="str">
        <f>IF(Line[Asset Group]="","",VLOOKUP(Line[Post Material],material_master,2,FALSE))</f>
        <v/>
      </c>
      <c r="AB871" s="3" t="str">
        <f>IF(Line[Pipe Diameter mm]="","",Line[Pipe Diameter mm])</f>
        <v/>
      </c>
      <c r="AC871" s="3" t="str">
        <f>IF(Line[Asset Group]="","",VLOOKUP(Line[Pipe Material],irrigation_pipe_material,2,FALSE))</f>
        <v/>
      </c>
      <c r="AD871" s="3" t="str">
        <f>IF(Line[Asset Group]="","",VLOOKUP(Line[System],irrigation_system,2,FALSE))</f>
        <v/>
      </c>
      <c r="AE871" s="3" t="str">
        <f>IF(Line[Asset Group]="","",VLOOKUP(Line[Status],irrigation_status,2,FALSE))</f>
        <v/>
      </c>
      <c r="AF871" s="3" t="str">
        <f>IF(Line[Asset Group]="","",VLOOKUP(Line[Surface],subdom_master_gdb,2,FALSE))</f>
        <v/>
      </c>
      <c r="AG871" s="3" t="str">
        <f>IF(Line[Surface Layer Depth mm]="","",Line[Surface Layer Depth mm])</f>
        <v/>
      </c>
      <c r="AH871" s="3" t="str">
        <f>IF(Line[Av Width m]="","",Line[Av Width m])</f>
        <v/>
      </c>
      <c r="AI871" s="3" t="str">
        <f>IF(Line[Asset Group]="","",VLOOKUP(Line[Cycle],yes_no,2,FALSE))</f>
        <v/>
      </c>
      <c r="AJ871" s="3" t="str">
        <f>IF(Line[Asset Group]="","",VLOOKUP(Line[Species],hedge_species,2,FALSE))</f>
        <v/>
      </c>
    </row>
    <row r="872" spans="1:36" s="3" customFormat="1" x14ac:dyDescent="0.2">
      <c r="A872" s="3" t="str">
        <f>IF(Line[DWG File Name]="","",Line[DWG File Name])</f>
        <v/>
      </c>
      <c r="B872" s="3" t="str">
        <f>IF(Line[DWG Layer Name]="","",Line[DWG Layer Name])</f>
        <v/>
      </c>
      <c r="C872" s="3" t="str">
        <f>IF(Line[DWG Handle]="","",Line[DWG Handle])</f>
        <v/>
      </c>
      <c r="D872" s="58" t="str">
        <f>IF(Line[Approx Centroid X]="","",Line[Approx Centroid X])</f>
        <v/>
      </c>
      <c r="E872" s="58" t="str">
        <f>IF(Line[Approx Centroid Y]="","",Line[Approx Centroid Y])</f>
        <v/>
      </c>
      <c r="F872" s="3" t="str">
        <f>IF(Line[Replacement Asset]="","",Line[Replacement Asset])</f>
        <v/>
      </c>
      <c r="G872" s="3" t="str">
        <f>IF(Line[Asset ID]="","",UPPER(Line[Asset ID]))</f>
        <v/>
      </c>
      <c r="H872" s="3" t="str">
        <f>IF(Line[Asset Group]="","",VLOOKUP(Line[Asset Group],asset_grp_line,4,FALSE))</f>
        <v/>
      </c>
      <c r="I872" s="3" t="str">
        <f>IF(Line[Asset Group]="","",VLOOKUP(Line[Asset Group],asset_grp_line,2,FALSE))</f>
        <v/>
      </c>
      <c r="J872" s="3" t="str">
        <f>IF(Line[Asset Group]="","",VLOOKUP(Line[Asset Group],asset_grp_line,3,FALSE))</f>
        <v/>
      </c>
      <c r="K872" s="3" t="str">
        <f>IF(Line[Asset Group]="","",VLOOKUP(Line[Asset Type],type_master_list,2,FALSE))</f>
        <v/>
      </c>
      <c r="L872" s="3" t="str">
        <f>IF(Line[Asset Name]="","",PROPER(Line[Asset Name]))</f>
        <v/>
      </c>
      <c r="M872" s="11" t="str">
        <f>IF(Line[Install Date]="","",(Line[Install Date]))</f>
        <v/>
      </c>
      <c r="N872" s="3" t="str">
        <f>IF(Line[Note]="","",PROPER(Line[Note]))</f>
        <v/>
      </c>
      <c r="O872" s="3" t="str">
        <f>IF(Line[Resource Consent Number]="","",UPPER(Line[Resource Consent Number]))</f>
        <v/>
      </c>
      <c r="P872" s="53" t="str">
        <f>IF(Line[Asset Unit Cost]="","",Line[Asset Unit Cost])</f>
        <v/>
      </c>
      <c r="Q872" s="3" t="str">
        <f>IF(Line[Added By]="","",UPPER(Line[Added By]))</f>
        <v/>
      </c>
      <c r="R872" s="11" t="str">
        <f>IF(Line[Added Date]="","",(Line[Added Date]))</f>
        <v/>
      </c>
      <c r="S872" s="3" t="str">
        <f>IF(Line[Z COORD]="","",PROPER(Line[Z COORD]))</f>
        <v/>
      </c>
      <c r="T872" s="3" t="str">
        <f>IF(Line[Asset Description]="","",PROPER(Line[Asset Description]))</f>
        <v/>
      </c>
      <c r="U872" s="3" t="str">
        <f>IF(Line[Asset Group]="","",VLOOKUP(Line[Wall SubType],subdom_master_gdb,2,FALSE))</f>
        <v/>
      </c>
      <c r="V872" s="3" t="str">
        <f>IF(Line[Asset Group]="","",VLOOKUP(Line[Material],material_master,2,FALSE))</f>
        <v/>
      </c>
      <c r="W872" s="3" t="str">
        <f>IF(Line[Height m]="","",Line[Height m])</f>
        <v/>
      </c>
      <c r="X872" s="3" t="str">
        <f>IF(Line[Length m]="","",Line[Length m])</f>
        <v/>
      </c>
      <c r="Y872" s="3" t="str">
        <f>IF(Line[Width m]="","",Line[Width m])</f>
        <v/>
      </c>
      <c r="Z872" s="3" t="str">
        <f>IF(Line[Asset Group]="","",VLOOKUP(Line[Purpose],f_g_function,2,FALSE))</f>
        <v/>
      </c>
      <c r="AA872" s="3" t="str">
        <f>IF(Line[Asset Group]="","",VLOOKUP(Line[Post Material],material_master,2,FALSE))</f>
        <v/>
      </c>
      <c r="AB872" s="3" t="str">
        <f>IF(Line[Pipe Diameter mm]="","",Line[Pipe Diameter mm])</f>
        <v/>
      </c>
      <c r="AC872" s="3" t="str">
        <f>IF(Line[Asset Group]="","",VLOOKUP(Line[Pipe Material],irrigation_pipe_material,2,FALSE))</f>
        <v/>
      </c>
      <c r="AD872" s="3" t="str">
        <f>IF(Line[Asset Group]="","",VLOOKUP(Line[System],irrigation_system,2,FALSE))</f>
        <v/>
      </c>
      <c r="AE872" s="3" t="str">
        <f>IF(Line[Asset Group]="","",VLOOKUP(Line[Status],irrigation_status,2,FALSE))</f>
        <v/>
      </c>
      <c r="AF872" s="3" t="str">
        <f>IF(Line[Asset Group]="","",VLOOKUP(Line[Surface],subdom_master_gdb,2,FALSE))</f>
        <v/>
      </c>
      <c r="AG872" s="3" t="str">
        <f>IF(Line[Surface Layer Depth mm]="","",Line[Surface Layer Depth mm])</f>
        <v/>
      </c>
      <c r="AH872" s="3" t="str">
        <f>IF(Line[Av Width m]="","",Line[Av Width m])</f>
        <v/>
      </c>
      <c r="AI872" s="3" t="str">
        <f>IF(Line[Asset Group]="","",VLOOKUP(Line[Cycle],yes_no,2,FALSE))</f>
        <v/>
      </c>
      <c r="AJ872" s="3" t="str">
        <f>IF(Line[Asset Group]="","",VLOOKUP(Line[Species],hedge_species,2,FALSE))</f>
        <v/>
      </c>
    </row>
    <row r="873" spans="1:36" s="3" customFormat="1" x14ac:dyDescent="0.2">
      <c r="A873" s="3" t="str">
        <f>IF(Line[DWG File Name]="","",Line[DWG File Name])</f>
        <v/>
      </c>
      <c r="B873" s="3" t="str">
        <f>IF(Line[DWG Layer Name]="","",Line[DWG Layer Name])</f>
        <v/>
      </c>
      <c r="C873" s="3" t="str">
        <f>IF(Line[DWG Handle]="","",Line[DWG Handle])</f>
        <v/>
      </c>
      <c r="D873" s="58" t="str">
        <f>IF(Line[Approx Centroid X]="","",Line[Approx Centroid X])</f>
        <v/>
      </c>
      <c r="E873" s="58" t="str">
        <f>IF(Line[Approx Centroid Y]="","",Line[Approx Centroid Y])</f>
        <v/>
      </c>
      <c r="F873" s="3" t="str">
        <f>IF(Line[Replacement Asset]="","",Line[Replacement Asset])</f>
        <v/>
      </c>
      <c r="G873" s="3" t="str">
        <f>IF(Line[Asset ID]="","",UPPER(Line[Asset ID]))</f>
        <v/>
      </c>
      <c r="H873" s="3" t="str">
        <f>IF(Line[Asset Group]="","",VLOOKUP(Line[Asset Group],asset_grp_line,4,FALSE))</f>
        <v/>
      </c>
      <c r="I873" s="3" t="str">
        <f>IF(Line[Asset Group]="","",VLOOKUP(Line[Asset Group],asset_grp_line,2,FALSE))</f>
        <v/>
      </c>
      <c r="J873" s="3" t="str">
        <f>IF(Line[Asset Group]="","",VLOOKUP(Line[Asset Group],asset_grp_line,3,FALSE))</f>
        <v/>
      </c>
      <c r="K873" s="3" t="str">
        <f>IF(Line[Asset Group]="","",VLOOKUP(Line[Asset Type],type_master_list,2,FALSE))</f>
        <v/>
      </c>
      <c r="L873" s="3" t="str">
        <f>IF(Line[Asset Name]="","",PROPER(Line[Asset Name]))</f>
        <v/>
      </c>
      <c r="M873" s="11" t="str">
        <f>IF(Line[Install Date]="","",(Line[Install Date]))</f>
        <v/>
      </c>
      <c r="N873" s="3" t="str">
        <f>IF(Line[Note]="","",PROPER(Line[Note]))</f>
        <v/>
      </c>
      <c r="O873" s="3" t="str">
        <f>IF(Line[Resource Consent Number]="","",UPPER(Line[Resource Consent Number]))</f>
        <v/>
      </c>
      <c r="P873" s="53" t="str">
        <f>IF(Line[Asset Unit Cost]="","",Line[Asset Unit Cost])</f>
        <v/>
      </c>
      <c r="Q873" s="3" t="str">
        <f>IF(Line[Added By]="","",UPPER(Line[Added By]))</f>
        <v/>
      </c>
      <c r="R873" s="11" t="str">
        <f>IF(Line[Added Date]="","",(Line[Added Date]))</f>
        <v/>
      </c>
      <c r="S873" s="3" t="str">
        <f>IF(Line[Z COORD]="","",PROPER(Line[Z COORD]))</f>
        <v/>
      </c>
      <c r="T873" s="3" t="str">
        <f>IF(Line[Asset Description]="","",PROPER(Line[Asset Description]))</f>
        <v/>
      </c>
      <c r="U873" s="3" t="str">
        <f>IF(Line[Asset Group]="","",VLOOKUP(Line[Wall SubType],subdom_master_gdb,2,FALSE))</f>
        <v/>
      </c>
      <c r="V873" s="3" t="str">
        <f>IF(Line[Asset Group]="","",VLOOKUP(Line[Material],material_master,2,FALSE))</f>
        <v/>
      </c>
      <c r="W873" s="3" t="str">
        <f>IF(Line[Height m]="","",Line[Height m])</f>
        <v/>
      </c>
      <c r="X873" s="3" t="str">
        <f>IF(Line[Length m]="","",Line[Length m])</f>
        <v/>
      </c>
      <c r="Y873" s="3" t="str">
        <f>IF(Line[Width m]="","",Line[Width m])</f>
        <v/>
      </c>
      <c r="Z873" s="3" t="str">
        <f>IF(Line[Asset Group]="","",VLOOKUP(Line[Purpose],f_g_function,2,FALSE))</f>
        <v/>
      </c>
      <c r="AA873" s="3" t="str">
        <f>IF(Line[Asset Group]="","",VLOOKUP(Line[Post Material],material_master,2,FALSE))</f>
        <v/>
      </c>
      <c r="AB873" s="3" t="str">
        <f>IF(Line[Pipe Diameter mm]="","",Line[Pipe Diameter mm])</f>
        <v/>
      </c>
      <c r="AC873" s="3" t="str">
        <f>IF(Line[Asset Group]="","",VLOOKUP(Line[Pipe Material],irrigation_pipe_material,2,FALSE))</f>
        <v/>
      </c>
      <c r="AD873" s="3" t="str">
        <f>IF(Line[Asset Group]="","",VLOOKUP(Line[System],irrigation_system,2,FALSE))</f>
        <v/>
      </c>
      <c r="AE873" s="3" t="str">
        <f>IF(Line[Asset Group]="","",VLOOKUP(Line[Status],irrigation_status,2,FALSE))</f>
        <v/>
      </c>
      <c r="AF873" s="3" t="str">
        <f>IF(Line[Asset Group]="","",VLOOKUP(Line[Surface],subdom_master_gdb,2,FALSE))</f>
        <v/>
      </c>
      <c r="AG873" s="3" t="str">
        <f>IF(Line[Surface Layer Depth mm]="","",Line[Surface Layer Depth mm])</f>
        <v/>
      </c>
      <c r="AH873" s="3" t="str">
        <f>IF(Line[Av Width m]="","",Line[Av Width m])</f>
        <v/>
      </c>
      <c r="AI873" s="3" t="str">
        <f>IF(Line[Asset Group]="","",VLOOKUP(Line[Cycle],yes_no,2,FALSE))</f>
        <v/>
      </c>
      <c r="AJ873" s="3" t="str">
        <f>IF(Line[Asset Group]="","",VLOOKUP(Line[Species],hedge_species,2,FALSE))</f>
        <v/>
      </c>
    </row>
    <row r="874" spans="1:36" s="3" customFormat="1" x14ac:dyDescent="0.2">
      <c r="A874" s="3" t="str">
        <f>IF(Line[DWG File Name]="","",Line[DWG File Name])</f>
        <v/>
      </c>
      <c r="B874" s="3" t="str">
        <f>IF(Line[DWG Layer Name]="","",Line[DWG Layer Name])</f>
        <v/>
      </c>
      <c r="C874" s="3" t="str">
        <f>IF(Line[DWG Handle]="","",Line[DWG Handle])</f>
        <v/>
      </c>
      <c r="D874" s="58" t="str">
        <f>IF(Line[Approx Centroid X]="","",Line[Approx Centroid X])</f>
        <v/>
      </c>
      <c r="E874" s="58" t="str">
        <f>IF(Line[Approx Centroid Y]="","",Line[Approx Centroid Y])</f>
        <v/>
      </c>
      <c r="F874" s="3" t="str">
        <f>IF(Line[Replacement Asset]="","",Line[Replacement Asset])</f>
        <v/>
      </c>
      <c r="G874" s="3" t="str">
        <f>IF(Line[Asset ID]="","",UPPER(Line[Asset ID]))</f>
        <v/>
      </c>
      <c r="H874" s="3" t="str">
        <f>IF(Line[Asset Group]="","",VLOOKUP(Line[Asset Group],asset_grp_line,4,FALSE))</f>
        <v/>
      </c>
      <c r="I874" s="3" t="str">
        <f>IF(Line[Asset Group]="","",VLOOKUP(Line[Asset Group],asset_grp_line,2,FALSE))</f>
        <v/>
      </c>
      <c r="J874" s="3" t="str">
        <f>IF(Line[Asset Group]="","",VLOOKUP(Line[Asset Group],asset_grp_line,3,FALSE))</f>
        <v/>
      </c>
      <c r="K874" s="3" t="str">
        <f>IF(Line[Asset Group]="","",VLOOKUP(Line[Asset Type],type_master_list,2,FALSE))</f>
        <v/>
      </c>
      <c r="L874" s="3" t="str">
        <f>IF(Line[Asset Name]="","",PROPER(Line[Asset Name]))</f>
        <v/>
      </c>
      <c r="M874" s="11" t="str">
        <f>IF(Line[Install Date]="","",(Line[Install Date]))</f>
        <v/>
      </c>
      <c r="N874" s="3" t="str">
        <f>IF(Line[Note]="","",PROPER(Line[Note]))</f>
        <v/>
      </c>
      <c r="O874" s="3" t="str">
        <f>IF(Line[Resource Consent Number]="","",UPPER(Line[Resource Consent Number]))</f>
        <v/>
      </c>
      <c r="P874" s="53" t="str">
        <f>IF(Line[Asset Unit Cost]="","",Line[Asset Unit Cost])</f>
        <v/>
      </c>
      <c r="Q874" s="3" t="str">
        <f>IF(Line[Added By]="","",UPPER(Line[Added By]))</f>
        <v/>
      </c>
      <c r="R874" s="11" t="str">
        <f>IF(Line[Added Date]="","",(Line[Added Date]))</f>
        <v/>
      </c>
      <c r="S874" s="3" t="str">
        <f>IF(Line[Z COORD]="","",PROPER(Line[Z COORD]))</f>
        <v/>
      </c>
      <c r="T874" s="3" t="str">
        <f>IF(Line[Asset Description]="","",PROPER(Line[Asset Description]))</f>
        <v/>
      </c>
      <c r="U874" s="3" t="str">
        <f>IF(Line[Asset Group]="","",VLOOKUP(Line[Wall SubType],subdom_master_gdb,2,FALSE))</f>
        <v/>
      </c>
      <c r="V874" s="3" t="str">
        <f>IF(Line[Asset Group]="","",VLOOKUP(Line[Material],material_master,2,FALSE))</f>
        <v/>
      </c>
      <c r="W874" s="3" t="str">
        <f>IF(Line[Height m]="","",Line[Height m])</f>
        <v/>
      </c>
      <c r="X874" s="3" t="str">
        <f>IF(Line[Length m]="","",Line[Length m])</f>
        <v/>
      </c>
      <c r="Y874" s="3" t="str">
        <f>IF(Line[Width m]="","",Line[Width m])</f>
        <v/>
      </c>
      <c r="Z874" s="3" t="str">
        <f>IF(Line[Asset Group]="","",VLOOKUP(Line[Purpose],f_g_function,2,FALSE))</f>
        <v/>
      </c>
      <c r="AA874" s="3" t="str">
        <f>IF(Line[Asset Group]="","",VLOOKUP(Line[Post Material],material_master,2,FALSE))</f>
        <v/>
      </c>
      <c r="AB874" s="3" t="str">
        <f>IF(Line[Pipe Diameter mm]="","",Line[Pipe Diameter mm])</f>
        <v/>
      </c>
      <c r="AC874" s="3" t="str">
        <f>IF(Line[Asset Group]="","",VLOOKUP(Line[Pipe Material],irrigation_pipe_material,2,FALSE))</f>
        <v/>
      </c>
      <c r="AD874" s="3" t="str">
        <f>IF(Line[Asset Group]="","",VLOOKUP(Line[System],irrigation_system,2,FALSE))</f>
        <v/>
      </c>
      <c r="AE874" s="3" t="str">
        <f>IF(Line[Asset Group]="","",VLOOKUP(Line[Status],irrigation_status,2,FALSE))</f>
        <v/>
      </c>
      <c r="AF874" s="3" t="str">
        <f>IF(Line[Asset Group]="","",VLOOKUP(Line[Surface],subdom_master_gdb,2,FALSE))</f>
        <v/>
      </c>
      <c r="AG874" s="3" t="str">
        <f>IF(Line[Surface Layer Depth mm]="","",Line[Surface Layer Depth mm])</f>
        <v/>
      </c>
      <c r="AH874" s="3" t="str">
        <f>IF(Line[Av Width m]="","",Line[Av Width m])</f>
        <v/>
      </c>
      <c r="AI874" s="3" t="str">
        <f>IF(Line[Asset Group]="","",VLOOKUP(Line[Cycle],yes_no,2,FALSE))</f>
        <v/>
      </c>
      <c r="AJ874" s="3" t="str">
        <f>IF(Line[Asset Group]="","",VLOOKUP(Line[Species],hedge_species,2,FALSE))</f>
        <v/>
      </c>
    </row>
    <row r="875" spans="1:36" s="3" customFormat="1" x14ac:dyDescent="0.2">
      <c r="A875" s="3" t="str">
        <f>IF(Line[DWG File Name]="","",Line[DWG File Name])</f>
        <v/>
      </c>
      <c r="B875" s="3" t="str">
        <f>IF(Line[DWG Layer Name]="","",Line[DWG Layer Name])</f>
        <v/>
      </c>
      <c r="C875" s="3" t="str">
        <f>IF(Line[DWG Handle]="","",Line[DWG Handle])</f>
        <v/>
      </c>
      <c r="D875" s="58" t="str">
        <f>IF(Line[Approx Centroid X]="","",Line[Approx Centroid X])</f>
        <v/>
      </c>
      <c r="E875" s="58" t="str">
        <f>IF(Line[Approx Centroid Y]="","",Line[Approx Centroid Y])</f>
        <v/>
      </c>
      <c r="F875" s="3" t="str">
        <f>IF(Line[Replacement Asset]="","",Line[Replacement Asset])</f>
        <v/>
      </c>
      <c r="G875" s="3" t="str">
        <f>IF(Line[Asset ID]="","",UPPER(Line[Asset ID]))</f>
        <v/>
      </c>
      <c r="H875" s="3" t="str">
        <f>IF(Line[Asset Group]="","",VLOOKUP(Line[Asset Group],asset_grp_line,4,FALSE))</f>
        <v/>
      </c>
      <c r="I875" s="3" t="str">
        <f>IF(Line[Asset Group]="","",VLOOKUP(Line[Asset Group],asset_grp_line,2,FALSE))</f>
        <v/>
      </c>
      <c r="J875" s="3" t="str">
        <f>IF(Line[Asset Group]="","",VLOOKUP(Line[Asset Group],asset_grp_line,3,FALSE))</f>
        <v/>
      </c>
      <c r="K875" s="3" t="str">
        <f>IF(Line[Asset Group]="","",VLOOKUP(Line[Asset Type],type_master_list,2,FALSE))</f>
        <v/>
      </c>
      <c r="L875" s="3" t="str">
        <f>IF(Line[Asset Name]="","",PROPER(Line[Asset Name]))</f>
        <v/>
      </c>
      <c r="M875" s="11" t="str">
        <f>IF(Line[Install Date]="","",(Line[Install Date]))</f>
        <v/>
      </c>
      <c r="N875" s="3" t="str">
        <f>IF(Line[Note]="","",PROPER(Line[Note]))</f>
        <v/>
      </c>
      <c r="O875" s="3" t="str">
        <f>IF(Line[Resource Consent Number]="","",UPPER(Line[Resource Consent Number]))</f>
        <v/>
      </c>
      <c r="P875" s="53" t="str">
        <f>IF(Line[Asset Unit Cost]="","",Line[Asset Unit Cost])</f>
        <v/>
      </c>
      <c r="Q875" s="3" t="str">
        <f>IF(Line[Added By]="","",UPPER(Line[Added By]))</f>
        <v/>
      </c>
      <c r="R875" s="11" t="str">
        <f>IF(Line[Added Date]="","",(Line[Added Date]))</f>
        <v/>
      </c>
      <c r="S875" s="3" t="str">
        <f>IF(Line[Z COORD]="","",PROPER(Line[Z COORD]))</f>
        <v/>
      </c>
      <c r="T875" s="3" t="str">
        <f>IF(Line[Asset Description]="","",PROPER(Line[Asset Description]))</f>
        <v/>
      </c>
      <c r="U875" s="3" t="str">
        <f>IF(Line[Asset Group]="","",VLOOKUP(Line[Wall SubType],subdom_master_gdb,2,FALSE))</f>
        <v/>
      </c>
      <c r="V875" s="3" t="str">
        <f>IF(Line[Asset Group]="","",VLOOKUP(Line[Material],material_master,2,FALSE))</f>
        <v/>
      </c>
      <c r="W875" s="3" t="str">
        <f>IF(Line[Height m]="","",Line[Height m])</f>
        <v/>
      </c>
      <c r="X875" s="3" t="str">
        <f>IF(Line[Length m]="","",Line[Length m])</f>
        <v/>
      </c>
      <c r="Y875" s="3" t="str">
        <f>IF(Line[Width m]="","",Line[Width m])</f>
        <v/>
      </c>
      <c r="Z875" s="3" t="str">
        <f>IF(Line[Asset Group]="","",VLOOKUP(Line[Purpose],f_g_function,2,FALSE))</f>
        <v/>
      </c>
      <c r="AA875" s="3" t="str">
        <f>IF(Line[Asset Group]="","",VLOOKUP(Line[Post Material],material_master,2,FALSE))</f>
        <v/>
      </c>
      <c r="AB875" s="3" t="str">
        <f>IF(Line[Pipe Diameter mm]="","",Line[Pipe Diameter mm])</f>
        <v/>
      </c>
      <c r="AC875" s="3" t="str">
        <f>IF(Line[Asset Group]="","",VLOOKUP(Line[Pipe Material],irrigation_pipe_material,2,FALSE))</f>
        <v/>
      </c>
      <c r="AD875" s="3" t="str">
        <f>IF(Line[Asset Group]="","",VLOOKUP(Line[System],irrigation_system,2,FALSE))</f>
        <v/>
      </c>
      <c r="AE875" s="3" t="str">
        <f>IF(Line[Asset Group]="","",VLOOKUP(Line[Status],irrigation_status,2,FALSE))</f>
        <v/>
      </c>
      <c r="AF875" s="3" t="str">
        <f>IF(Line[Asset Group]="","",VLOOKUP(Line[Surface],subdom_master_gdb,2,FALSE))</f>
        <v/>
      </c>
      <c r="AG875" s="3" t="str">
        <f>IF(Line[Surface Layer Depth mm]="","",Line[Surface Layer Depth mm])</f>
        <v/>
      </c>
      <c r="AH875" s="3" t="str">
        <f>IF(Line[Av Width m]="","",Line[Av Width m])</f>
        <v/>
      </c>
      <c r="AI875" s="3" t="str">
        <f>IF(Line[Asset Group]="","",VLOOKUP(Line[Cycle],yes_no,2,FALSE))</f>
        <v/>
      </c>
      <c r="AJ875" s="3" t="str">
        <f>IF(Line[Asset Group]="","",VLOOKUP(Line[Species],hedge_species,2,FALSE))</f>
        <v/>
      </c>
    </row>
    <row r="876" spans="1:36" s="3" customFormat="1" x14ac:dyDescent="0.2">
      <c r="A876" s="3" t="str">
        <f>IF(Line[DWG File Name]="","",Line[DWG File Name])</f>
        <v/>
      </c>
      <c r="B876" s="3" t="str">
        <f>IF(Line[DWG Layer Name]="","",Line[DWG Layer Name])</f>
        <v/>
      </c>
      <c r="C876" s="3" t="str">
        <f>IF(Line[DWG Handle]="","",Line[DWG Handle])</f>
        <v/>
      </c>
      <c r="D876" s="58" t="str">
        <f>IF(Line[Approx Centroid X]="","",Line[Approx Centroid X])</f>
        <v/>
      </c>
      <c r="E876" s="58" t="str">
        <f>IF(Line[Approx Centroid Y]="","",Line[Approx Centroid Y])</f>
        <v/>
      </c>
      <c r="F876" s="3" t="str">
        <f>IF(Line[Replacement Asset]="","",Line[Replacement Asset])</f>
        <v/>
      </c>
      <c r="G876" s="3" t="str">
        <f>IF(Line[Asset ID]="","",UPPER(Line[Asset ID]))</f>
        <v/>
      </c>
      <c r="H876" s="3" t="str">
        <f>IF(Line[Asset Group]="","",VLOOKUP(Line[Asset Group],asset_grp_line,4,FALSE))</f>
        <v/>
      </c>
      <c r="I876" s="3" t="str">
        <f>IF(Line[Asset Group]="","",VLOOKUP(Line[Asset Group],asset_grp_line,2,FALSE))</f>
        <v/>
      </c>
      <c r="J876" s="3" t="str">
        <f>IF(Line[Asset Group]="","",VLOOKUP(Line[Asset Group],asset_grp_line,3,FALSE))</f>
        <v/>
      </c>
      <c r="K876" s="3" t="str">
        <f>IF(Line[Asset Group]="","",VLOOKUP(Line[Asset Type],type_master_list,2,FALSE))</f>
        <v/>
      </c>
      <c r="L876" s="3" t="str">
        <f>IF(Line[Asset Name]="","",PROPER(Line[Asset Name]))</f>
        <v/>
      </c>
      <c r="M876" s="11" t="str">
        <f>IF(Line[Install Date]="","",(Line[Install Date]))</f>
        <v/>
      </c>
      <c r="N876" s="3" t="str">
        <f>IF(Line[Note]="","",PROPER(Line[Note]))</f>
        <v/>
      </c>
      <c r="O876" s="3" t="str">
        <f>IF(Line[Resource Consent Number]="","",UPPER(Line[Resource Consent Number]))</f>
        <v/>
      </c>
      <c r="P876" s="53" t="str">
        <f>IF(Line[Asset Unit Cost]="","",Line[Asset Unit Cost])</f>
        <v/>
      </c>
      <c r="Q876" s="3" t="str">
        <f>IF(Line[Added By]="","",UPPER(Line[Added By]))</f>
        <v/>
      </c>
      <c r="R876" s="11" t="str">
        <f>IF(Line[Added Date]="","",(Line[Added Date]))</f>
        <v/>
      </c>
      <c r="S876" s="3" t="str">
        <f>IF(Line[Z COORD]="","",PROPER(Line[Z COORD]))</f>
        <v/>
      </c>
      <c r="T876" s="3" t="str">
        <f>IF(Line[Asset Description]="","",PROPER(Line[Asset Description]))</f>
        <v/>
      </c>
      <c r="U876" s="3" t="str">
        <f>IF(Line[Asset Group]="","",VLOOKUP(Line[Wall SubType],subdom_master_gdb,2,FALSE))</f>
        <v/>
      </c>
      <c r="V876" s="3" t="str">
        <f>IF(Line[Asset Group]="","",VLOOKUP(Line[Material],material_master,2,FALSE))</f>
        <v/>
      </c>
      <c r="W876" s="3" t="str">
        <f>IF(Line[Height m]="","",Line[Height m])</f>
        <v/>
      </c>
      <c r="X876" s="3" t="str">
        <f>IF(Line[Length m]="","",Line[Length m])</f>
        <v/>
      </c>
      <c r="Y876" s="3" t="str">
        <f>IF(Line[Width m]="","",Line[Width m])</f>
        <v/>
      </c>
      <c r="Z876" s="3" t="str">
        <f>IF(Line[Asset Group]="","",VLOOKUP(Line[Purpose],f_g_function,2,FALSE))</f>
        <v/>
      </c>
      <c r="AA876" s="3" t="str">
        <f>IF(Line[Asset Group]="","",VLOOKUP(Line[Post Material],material_master,2,FALSE))</f>
        <v/>
      </c>
      <c r="AB876" s="3" t="str">
        <f>IF(Line[Pipe Diameter mm]="","",Line[Pipe Diameter mm])</f>
        <v/>
      </c>
      <c r="AC876" s="3" t="str">
        <f>IF(Line[Asset Group]="","",VLOOKUP(Line[Pipe Material],irrigation_pipe_material,2,FALSE))</f>
        <v/>
      </c>
      <c r="AD876" s="3" t="str">
        <f>IF(Line[Asset Group]="","",VLOOKUP(Line[System],irrigation_system,2,FALSE))</f>
        <v/>
      </c>
      <c r="AE876" s="3" t="str">
        <f>IF(Line[Asset Group]="","",VLOOKUP(Line[Status],irrigation_status,2,FALSE))</f>
        <v/>
      </c>
      <c r="AF876" s="3" t="str">
        <f>IF(Line[Asset Group]="","",VLOOKUP(Line[Surface],subdom_master_gdb,2,FALSE))</f>
        <v/>
      </c>
      <c r="AG876" s="3" t="str">
        <f>IF(Line[Surface Layer Depth mm]="","",Line[Surface Layer Depth mm])</f>
        <v/>
      </c>
      <c r="AH876" s="3" t="str">
        <f>IF(Line[Av Width m]="","",Line[Av Width m])</f>
        <v/>
      </c>
      <c r="AI876" s="3" t="str">
        <f>IF(Line[Asset Group]="","",VLOOKUP(Line[Cycle],yes_no,2,FALSE))</f>
        <v/>
      </c>
      <c r="AJ876" s="3" t="str">
        <f>IF(Line[Asset Group]="","",VLOOKUP(Line[Species],hedge_species,2,FALSE))</f>
        <v/>
      </c>
    </row>
    <row r="877" spans="1:36" s="3" customFormat="1" x14ac:dyDescent="0.2">
      <c r="A877" s="3" t="str">
        <f>IF(Line[DWG File Name]="","",Line[DWG File Name])</f>
        <v/>
      </c>
      <c r="B877" s="3" t="str">
        <f>IF(Line[DWG Layer Name]="","",Line[DWG Layer Name])</f>
        <v/>
      </c>
      <c r="C877" s="3" t="str">
        <f>IF(Line[DWG Handle]="","",Line[DWG Handle])</f>
        <v/>
      </c>
      <c r="D877" s="58" t="str">
        <f>IF(Line[Approx Centroid X]="","",Line[Approx Centroid X])</f>
        <v/>
      </c>
      <c r="E877" s="58" t="str">
        <f>IF(Line[Approx Centroid Y]="","",Line[Approx Centroid Y])</f>
        <v/>
      </c>
      <c r="F877" s="3" t="str">
        <f>IF(Line[Replacement Asset]="","",Line[Replacement Asset])</f>
        <v/>
      </c>
      <c r="G877" s="3" t="str">
        <f>IF(Line[Asset ID]="","",UPPER(Line[Asset ID]))</f>
        <v/>
      </c>
      <c r="H877" s="3" t="str">
        <f>IF(Line[Asset Group]="","",VLOOKUP(Line[Asset Group],asset_grp_line,4,FALSE))</f>
        <v/>
      </c>
      <c r="I877" s="3" t="str">
        <f>IF(Line[Asset Group]="","",VLOOKUP(Line[Asset Group],asset_grp_line,2,FALSE))</f>
        <v/>
      </c>
      <c r="J877" s="3" t="str">
        <f>IF(Line[Asset Group]="","",VLOOKUP(Line[Asset Group],asset_grp_line,3,FALSE))</f>
        <v/>
      </c>
      <c r="K877" s="3" t="str">
        <f>IF(Line[Asset Group]="","",VLOOKUP(Line[Asset Type],type_master_list,2,FALSE))</f>
        <v/>
      </c>
      <c r="L877" s="3" t="str">
        <f>IF(Line[Asset Name]="","",PROPER(Line[Asset Name]))</f>
        <v/>
      </c>
      <c r="M877" s="11" t="str">
        <f>IF(Line[Install Date]="","",(Line[Install Date]))</f>
        <v/>
      </c>
      <c r="N877" s="3" t="str">
        <f>IF(Line[Note]="","",PROPER(Line[Note]))</f>
        <v/>
      </c>
      <c r="O877" s="3" t="str">
        <f>IF(Line[Resource Consent Number]="","",UPPER(Line[Resource Consent Number]))</f>
        <v/>
      </c>
      <c r="P877" s="53" t="str">
        <f>IF(Line[Asset Unit Cost]="","",Line[Asset Unit Cost])</f>
        <v/>
      </c>
      <c r="Q877" s="3" t="str">
        <f>IF(Line[Added By]="","",UPPER(Line[Added By]))</f>
        <v/>
      </c>
      <c r="R877" s="11" t="str">
        <f>IF(Line[Added Date]="","",(Line[Added Date]))</f>
        <v/>
      </c>
      <c r="S877" s="3" t="str">
        <f>IF(Line[Z COORD]="","",PROPER(Line[Z COORD]))</f>
        <v/>
      </c>
      <c r="T877" s="3" t="str">
        <f>IF(Line[Asset Description]="","",PROPER(Line[Asset Description]))</f>
        <v/>
      </c>
      <c r="U877" s="3" t="str">
        <f>IF(Line[Asset Group]="","",VLOOKUP(Line[Wall SubType],subdom_master_gdb,2,FALSE))</f>
        <v/>
      </c>
      <c r="V877" s="3" t="str">
        <f>IF(Line[Asset Group]="","",VLOOKUP(Line[Material],material_master,2,FALSE))</f>
        <v/>
      </c>
      <c r="W877" s="3" t="str">
        <f>IF(Line[Height m]="","",Line[Height m])</f>
        <v/>
      </c>
      <c r="X877" s="3" t="str">
        <f>IF(Line[Length m]="","",Line[Length m])</f>
        <v/>
      </c>
      <c r="Y877" s="3" t="str">
        <f>IF(Line[Width m]="","",Line[Width m])</f>
        <v/>
      </c>
      <c r="Z877" s="3" t="str">
        <f>IF(Line[Asset Group]="","",VLOOKUP(Line[Purpose],f_g_function,2,FALSE))</f>
        <v/>
      </c>
      <c r="AA877" s="3" t="str">
        <f>IF(Line[Asset Group]="","",VLOOKUP(Line[Post Material],material_master,2,FALSE))</f>
        <v/>
      </c>
      <c r="AB877" s="3" t="str">
        <f>IF(Line[Pipe Diameter mm]="","",Line[Pipe Diameter mm])</f>
        <v/>
      </c>
      <c r="AC877" s="3" t="str">
        <f>IF(Line[Asset Group]="","",VLOOKUP(Line[Pipe Material],irrigation_pipe_material,2,FALSE))</f>
        <v/>
      </c>
      <c r="AD877" s="3" t="str">
        <f>IF(Line[Asset Group]="","",VLOOKUP(Line[System],irrigation_system,2,FALSE))</f>
        <v/>
      </c>
      <c r="AE877" s="3" t="str">
        <f>IF(Line[Asset Group]="","",VLOOKUP(Line[Status],irrigation_status,2,FALSE))</f>
        <v/>
      </c>
      <c r="AF877" s="3" t="str">
        <f>IF(Line[Asset Group]="","",VLOOKUP(Line[Surface],subdom_master_gdb,2,FALSE))</f>
        <v/>
      </c>
      <c r="AG877" s="3" t="str">
        <f>IF(Line[Surface Layer Depth mm]="","",Line[Surface Layer Depth mm])</f>
        <v/>
      </c>
      <c r="AH877" s="3" t="str">
        <f>IF(Line[Av Width m]="","",Line[Av Width m])</f>
        <v/>
      </c>
      <c r="AI877" s="3" t="str">
        <f>IF(Line[Asset Group]="","",VLOOKUP(Line[Cycle],yes_no,2,FALSE))</f>
        <v/>
      </c>
      <c r="AJ877" s="3" t="str">
        <f>IF(Line[Asset Group]="","",VLOOKUP(Line[Species],hedge_species,2,FALSE))</f>
        <v/>
      </c>
    </row>
    <row r="878" spans="1:36" s="3" customFormat="1" x14ac:dyDescent="0.2">
      <c r="A878" s="3" t="str">
        <f>IF(Line[DWG File Name]="","",Line[DWG File Name])</f>
        <v/>
      </c>
      <c r="B878" s="3" t="str">
        <f>IF(Line[DWG Layer Name]="","",Line[DWG Layer Name])</f>
        <v/>
      </c>
      <c r="C878" s="3" t="str">
        <f>IF(Line[DWG Handle]="","",Line[DWG Handle])</f>
        <v/>
      </c>
      <c r="D878" s="58" t="str">
        <f>IF(Line[Approx Centroid X]="","",Line[Approx Centroid X])</f>
        <v/>
      </c>
      <c r="E878" s="58" t="str">
        <f>IF(Line[Approx Centroid Y]="","",Line[Approx Centroid Y])</f>
        <v/>
      </c>
      <c r="F878" s="3" t="str">
        <f>IF(Line[Replacement Asset]="","",Line[Replacement Asset])</f>
        <v/>
      </c>
      <c r="G878" s="3" t="str">
        <f>IF(Line[Asset ID]="","",UPPER(Line[Asset ID]))</f>
        <v/>
      </c>
      <c r="H878" s="3" t="str">
        <f>IF(Line[Asset Group]="","",VLOOKUP(Line[Asset Group],asset_grp_line,4,FALSE))</f>
        <v/>
      </c>
      <c r="I878" s="3" t="str">
        <f>IF(Line[Asset Group]="","",VLOOKUP(Line[Asset Group],asset_grp_line,2,FALSE))</f>
        <v/>
      </c>
      <c r="J878" s="3" t="str">
        <f>IF(Line[Asset Group]="","",VLOOKUP(Line[Asset Group],asset_grp_line,3,FALSE))</f>
        <v/>
      </c>
      <c r="K878" s="3" t="str">
        <f>IF(Line[Asset Group]="","",VLOOKUP(Line[Asset Type],type_master_list,2,FALSE))</f>
        <v/>
      </c>
      <c r="L878" s="3" t="str">
        <f>IF(Line[Asset Name]="","",PROPER(Line[Asset Name]))</f>
        <v/>
      </c>
      <c r="M878" s="11" t="str">
        <f>IF(Line[Install Date]="","",(Line[Install Date]))</f>
        <v/>
      </c>
      <c r="N878" s="3" t="str">
        <f>IF(Line[Note]="","",PROPER(Line[Note]))</f>
        <v/>
      </c>
      <c r="O878" s="3" t="str">
        <f>IF(Line[Resource Consent Number]="","",UPPER(Line[Resource Consent Number]))</f>
        <v/>
      </c>
      <c r="P878" s="53" t="str">
        <f>IF(Line[Asset Unit Cost]="","",Line[Asset Unit Cost])</f>
        <v/>
      </c>
      <c r="Q878" s="3" t="str">
        <f>IF(Line[Added By]="","",UPPER(Line[Added By]))</f>
        <v/>
      </c>
      <c r="R878" s="11" t="str">
        <f>IF(Line[Added Date]="","",(Line[Added Date]))</f>
        <v/>
      </c>
      <c r="S878" s="3" t="str">
        <f>IF(Line[Z COORD]="","",PROPER(Line[Z COORD]))</f>
        <v/>
      </c>
      <c r="T878" s="3" t="str">
        <f>IF(Line[Asset Description]="","",PROPER(Line[Asset Description]))</f>
        <v/>
      </c>
      <c r="U878" s="3" t="str">
        <f>IF(Line[Asset Group]="","",VLOOKUP(Line[Wall SubType],subdom_master_gdb,2,FALSE))</f>
        <v/>
      </c>
      <c r="V878" s="3" t="str">
        <f>IF(Line[Asset Group]="","",VLOOKUP(Line[Material],material_master,2,FALSE))</f>
        <v/>
      </c>
      <c r="W878" s="3" t="str">
        <f>IF(Line[Height m]="","",Line[Height m])</f>
        <v/>
      </c>
      <c r="X878" s="3" t="str">
        <f>IF(Line[Length m]="","",Line[Length m])</f>
        <v/>
      </c>
      <c r="Y878" s="3" t="str">
        <f>IF(Line[Width m]="","",Line[Width m])</f>
        <v/>
      </c>
      <c r="Z878" s="3" t="str">
        <f>IF(Line[Asset Group]="","",VLOOKUP(Line[Purpose],f_g_function,2,FALSE))</f>
        <v/>
      </c>
      <c r="AA878" s="3" t="str">
        <f>IF(Line[Asset Group]="","",VLOOKUP(Line[Post Material],material_master,2,FALSE))</f>
        <v/>
      </c>
      <c r="AB878" s="3" t="str">
        <f>IF(Line[Pipe Diameter mm]="","",Line[Pipe Diameter mm])</f>
        <v/>
      </c>
      <c r="AC878" s="3" t="str">
        <f>IF(Line[Asset Group]="","",VLOOKUP(Line[Pipe Material],irrigation_pipe_material,2,FALSE))</f>
        <v/>
      </c>
      <c r="AD878" s="3" t="str">
        <f>IF(Line[Asset Group]="","",VLOOKUP(Line[System],irrigation_system,2,FALSE))</f>
        <v/>
      </c>
      <c r="AE878" s="3" t="str">
        <f>IF(Line[Asset Group]="","",VLOOKUP(Line[Status],irrigation_status,2,FALSE))</f>
        <v/>
      </c>
      <c r="AF878" s="3" t="str">
        <f>IF(Line[Asset Group]="","",VLOOKUP(Line[Surface],subdom_master_gdb,2,FALSE))</f>
        <v/>
      </c>
      <c r="AG878" s="3" t="str">
        <f>IF(Line[Surface Layer Depth mm]="","",Line[Surface Layer Depth mm])</f>
        <v/>
      </c>
      <c r="AH878" s="3" t="str">
        <f>IF(Line[Av Width m]="","",Line[Av Width m])</f>
        <v/>
      </c>
      <c r="AI878" s="3" t="str">
        <f>IF(Line[Asset Group]="","",VLOOKUP(Line[Cycle],yes_no,2,FALSE))</f>
        <v/>
      </c>
      <c r="AJ878" s="3" t="str">
        <f>IF(Line[Asset Group]="","",VLOOKUP(Line[Species],hedge_species,2,FALSE))</f>
        <v/>
      </c>
    </row>
    <row r="879" spans="1:36" s="3" customFormat="1" x14ac:dyDescent="0.2">
      <c r="A879" s="3" t="str">
        <f>IF(Line[DWG File Name]="","",Line[DWG File Name])</f>
        <v/>
      </c>
      <c r="B879" s="3" t="str">
        <f>IF(Line[DWG Layer Name]="","",Line[DWG Layer Name])</f>
        <v/>
      </c>
      <c r="C879" s="3" t="str">
        <f>IF(Line[DWG Handle]="","",Line[DWG Handle])</f>
        <v/>
      </c>
      <c r="D879" s="58" t="str">
        <f>IF(Line[Approx Centroid X]="","",Line[Approx Centroid X])</f>
        <v/>
      </c>
      <c r="E879" s="58" t="str">
        <f>IF(Line[Approx Centroid Y]="","",Line[Approx Centroid Y])</f>
        <v/>
      </c>
      <c r="F879" s="3" t="str">
        <f>IF(Line[Replacement Asset]="","",Line[Replacement Asset])</f>
        <v/>
      </c>
      <c r="G879" s="3" t="str">
        <f>IF(Line[Asset ID]="","",UPPER(Line[Asset ID]))</f>
        <v/>
      </c>
      <c r="H879" s="3" t="str">
        <f>IF(Line[Asset Group]="","",VLOOKUP(Line[Asset Group],asset_grp_line,4,FALSE))</f>
        <v/>
      </c>
      <c r="I879" s="3" t="str">
        <f>IF(Line[Asset Group]="","",VLOOKUP(Line[Asset Group],asset_grp_line,2,FALSE))</f>
        <v/>
      </c>
      <c r="J879" s="3" t="str">
        <f>IF(Line[Asset Group]="","",VLOOKUP(Line[Asset Group],asset_grp_line,3,FALSE))</f>
        <v/>
      </c>
      <c r="K879" s="3" t="str">
        <f>IF(Line[Asset Group]="","",VLOOKUP(Line[Asset Type],type_master_list,2,FALSE))</f>
        <v/>
      </c>
      <c r="L879" s="3" t="str">
        <f>IF(Line[Asset Name]="","",PROPER(Line[Asset Name]))</f>
        <v/>
      </c>
      <c r="M879" s="11" t="str">
        <f>IF(Line[Install Date]="","",(Line[Install Date]))</f>
        <v/>
      </c>
      <c r="N879" s="3" t="str">
        <f>IF(Line[Note]="","",PROPER(Line[Note]))</f>
        <v/>
      </c>
      <c r="O879" s="3" t="str">
        <f>IF(Line[Resource Consent Number]="","",UPPER(Line[Resource Consent Number]))</f>
        <v/>
      </c>
      <c r="P879" s="53" t="str">
        <f>IF(Line[Asset Unit Cost]="","",Line[Asset Unit Cost])</f>
        <v/>
      </c>
      <c r="Q879" s="3" t="str">
        <f>IF(Line[Added By]="","",UPPER(Line[Added By]))</f>
        <v/>
      </c>
      <c r="R879" s="11" t="str">
        <f>IF(Line[Added Date]="","",(Line[Added Date]))</f>
        <v/>
      </c>
      <c r="S879" s="3" t="str">
        <f>IF(Line[Z COORD]="","",PROPER(Line[Z COORD]))</f>
        <v/>
      </c>
      <c r="T879" s="3" t="str">
        <f>IF(Line[Asset Description]="","",PROPER(Line[Asset Description]))</f>
        <v/>
      </c>
      <c r="U879" s="3" t="str">
        <f>IF(Line[Asset Group]="","",VLOOKUP(Line[Wall SubType],subdom_master_gdb,2,FALSE))</f>
        <v/>
      </c>
      <c r="V879" s="3" t="str">
        <f>IF(Line[Asset Group]="","",VLOOKUP(Line[Material],material_master,2,FALSE))</f>
        <v/>
      </c>
      <c r="W879" s="3" t="str">
        <f>IF(Line[Height m]="","",Line[Height m])</f>
        <v/>
      </c>
      <c r="X879" s="3" t="str">
        <f>IF(Line[Length m]="","",Line[Length m])</f>
        <v/>
      </c>
      <c r="Y879" s="3" t="str">
        <f>IF(Line[Width m]="","",Line[Width m])</f>
        <v/>
      </c>
      <c r="Z879" s="3" t="str">
        <f>IF(Line[Asset Group]="","",VLOOKUP(Line[Purpose],f_g_function,2,FALSE))</f>
        <v/>
      </c>
      <c r="AA879" s="3" t="str">
        <f>IF(Line[Asset Group]="","",VLOOKUP(Line[Post Material],material_master,2,FALSE))</f>
        <v/>
      </c>
      <c r="AB879" s="3" t="str">
        <f>IF(Line[Pipe Diameter mm]="","",Line[Pipe Diameter mm])</f>
        <v/>
      </c>
      <c r="AC879" s="3" t="str">
        <f>IF(Line[Asset Group]="","",VLOOKUP(Line[Pipe Material],irrigation_pipe_material,2,FALSE))</f>
        <v/>
      </c>
      <c r="AD879" s="3" t="str">
        <f>IF(Line[Asset Group]="","",VLOOKUP(Line[System],irrigation_system,2,FALSE))</f>
        <v/>
      </c>
      <c r="AE879" s="3" t="str">
        <f>IF(Line[Asset Group]="","",VLOOKUP(Line[Status],irrigation_status,2,FALSE))</f>
        <v/>
      </c>
      <c r="AF879" s="3" t="str">
        <f>IF(Line[Asset Group]="","",VLOOKUP(Line[Surface],subdom_master_gdb,2,FALSE))</f>
        <v/>
      </c>
      <c r="AG879" s="3" t="str">
        <f>IF(Line[Surface Layer Depth mm]="","",Line[Surface Layer Depth mm])</f>
        <v/>
      </c>
      <c r="AH879" s="3" t="str">
        <f>IF(Line[Av Width m]="","",Line[Av Width m])</f>
        <v/>
      </c>
      <c r="AI879" s="3" t="str">
        <f>IF(Line[Asset Group]="","",VLOOKUP(Line[Cycle],yes_no,2,FALSE))</f>
        <v/>
      </c>
      <c r="AJ879" s="3" t="str">
        <f>IF(Line[Asset Group]="","",VLOOKUP(Line[Species],hedge_species,2,FALSE))</f>
        <v/>
      </c>
    </row>
    <row r="880" spans="1:36" s="3" customFormat="1" x14ac:dyDescent="0.2">
      <c r="A880" s="3" t="str">
        <f>IF(Line[DWG File Name]="","",Line[DWG File Name])</f>
        <v/>
      </c>
      <c r="B880" s="3" t="str">
        <f>IF(Line[DWG Layer Name]="","",Line[DWG Layer Name])</f>
        <v/>
      </c>
      <c r="C880" s="3" t="str">
        <f>IF(Line[DWG Handle]="","",Line[DWG Handle])</f>
        <v/>
      </c>
      <c r="D880" s="58" t="str">
        <f>IF(Line[Approx Centroid X]="","",Line[Approx Centroid X])</f>
        <v/>
      </c>
      <c r="E880" s="58" t="str">
        <f>IF(Line[Approx Centroid Y]="","",Line[Approx Centroid Y])</f>
        <v/>
      </c>
      <c r="F880" s="3" t="str">
        <f>IF(Line[Replacement Asset]="","",Line[Replacement Asset])</f>
        <v/>
      </c>
      <c r="G880" s="3" t="str">
        <f>IF(Line[Asset ID]="","",UPPER(Line[Asset ID]))</f>
        <v/>
      </c>
      <c r="H880" s="3" t="str">
        <f>IF(Line[Asset Group]="","",VLOOKUP(Line[Asset Group],asset_grp_line,4,FALSE))</f>
        <v/>
      </c>
      <c r="I880" s="3" t="str">
        <f>IF(Line[Asset Group]="","",VLOOKUP(Line[Asset Group],asset_grp_line,2,FALSE))</f>
        <v/>
      </c>
      <c r="J880" s="3" t="str">
        <f>IF(Line[Asset Group]="","",VLOOKUP(Line[Asset Group],asset_grp_line,3,FALSE))</f>
        <v/>
      </c>
      <c r="K880" s="3" t="str">
        <f>IF(Line[Asset Group]="","",VLOOKUP(Line[Asset Type],type_master_list,2,FALSE))</f>
        <v/>
      </c>
      <c r="L880" s="3" t="str">
        <f>IF(Line[Asset Name]="","",PROPER(Line[Asset Name]))</f>
        <v/>
      </c>
      <c r="M880" s="11" t="str">
        <f>IF(Line[Install Date]="","",(Line[Install Date]))</f>
        <v/>
      </c>
      <c r="N880" s="3" t="str">
        <f>IF(Line[Note]="","",PROPER(Line[Note]))</f>
        <v/>
      </c>
      <c r="O880" s="3" t="str">
        <f>IF(Line[Resource Consent Number]="","",UPPER(Line[Resource Consent Number]))</f>
        <v/>
      </c>
      <c r="P880" s="53" t="str">
        <f>IF(Line[Asset Unit Cost]="","",Line[Asset Unit Cost])</f>
        <v/>
      </c>
      <c r="Q880" s="3" t="str">
        <f>IF(Line[Added By]="","",UPPER(Line[Added By]))</f>
        <v/>
      </c>
      <c r="R880" s="11" t="str">
        <f>IF(Line[Added Date]="","",(Line[Added Date]))</f>
        <v/>
      </c>
      <c r="S880" s="3" t="str">
        <f>IF(Line[Z COORD]="","",PROPER(Line[Z COORD]))</f>
        <v/>
      </c>
      <c r="T880" s="3" t="str">
        <f>IF(Line[Asset Description]="","",PROPER(Line[Asset Description]))</f>
        <v/>
      </c>
      <c r="U880" s="3" t="str">
        <f>IF(Line[Asset Group]="","",VLOOKUP(Line[Wall SubType],subdom_master_gdb,2,FALSE))</f>
        <v/>
      </c>
      <c r="V880" s="3" t="str">
        <f>IF(Line[Asset Group]="","",VLOOKUP(Line[Material],material_master,2,FALSE))</f>
        <v/>
      </c>
      <c r="W880" s="3" t="str">
        <f>IF(Line[Height m]="","",Line[Height m])</f>
        <v/>
      </c>
      <c r="X880" s="3" t="str">
        <f>IF(Line[Length m]="","",Line[Length m])</f>
        <v/>
      </c>
      <c r="Y880" s="3" t="str">
        <f>IF(Line[Width m]="","",Line[Width m])</f>
        <v/>
      </c>
      <c r="Z880" s="3" t="str">
        <f>IF(Line[Asset Group]="","",VLOOKUP(Line[Purpose],f_g_function,2,FALSE))</f>
        <v/>
      </c>
      <c r="AA880" s="3" t="str">
        <f>IF(Line[Asset Group]="","",VLOOKUP(Line[Post Material],material_master,2,FALSE))</f>
        <v/>
      </c>
      <c r="AB880" s="3" t="str">
        <f>IF(Line[Pipe Diameter mm]="","",Line[Pipe Diameter mm])</f>
        <v/>
      </c>
      <c r="AC880" s="3" t="str">
        <f>IF(Line[Asset Group]="","",VLOOKUP(Line[Pipe Material],irrigation_pipe_material,2,FALSE))</f>
        <v/>
      </c>
      <c r="AD880" s="3" t="str">
        <f>IF(Line[Asset Group]="","",VLOOKUP(Line[System],irrigation_system,2,FALSE))</f>
        <v/>
      </c>
      <c r="AE880" s="3" t="str">
        <f>IF(Line[Asset Group]="","",VLOOKUP(Line[Status],irrigation_status,2,FALSE))</f>
        <v/>
      </c>
      <c r="AF880" s="3" t="str">
        <f>IF(Line[Asset Group]="","",VLOOKUP(Line[Surface],subdom_master_gdb,2,FALSE))</f>
        <v/>
      </c>
      <c r="AG880" s="3" t="str">
        <f>IF(Line[Surface Layer Depth mm]="","",Line[Surface Layer Depth mm])</f>
        <v/>
      </c>
      <c r="AH880" s="3" t="str">
        <f>IF(Line[Av Width m]="","",Line[Av Width m])</f>
        <v/>
      </c>
      <c r="AI880" s="3" t="str">
        <f>IF(Line[Asset Group]="","",VLOOKUP(Line[Cycle],yes_no,2,FALSE))</f>
        <v/>
      </c>
      <c r="AJ880" s="3" t="str">
        <f>IF(Line[Asset Group]="","",VLOOKUP(Line[Species],hedge_species,2,FALSE))</f>
        <v/>
      </c>
    </row>
    <row r="881" spans="1:36" s="3" customFormat="1" x14ac:dyDescent="0.2">
      <c r="A881" s="3" t="str">
        <f>IF(Line[DWG File Name]="","",Line[DWG File Name])</f>
        <v/>
      </c>
      <c r="B881" s="3" t="str">
        <f>IF(Line[DWG Layer Name]="","",Line[DWG Layer Name])</f>
        <v/>
      </c>
      <c r="C881" s="3" t="str">
        <f>IF(Line[DWG Handle]="","",Line[DWG Handle])</f>
        <v/>
      </c>
      <c r="D881" s="58" t="str">
        <f>IF(Line[Approx Centroid X]="","",Line[Approx Centroid X])</f>
        <v/>
      </c>
      <c r="E881" s="58" t="str">
        <f>IF(Line[Approx Centroid Y]="","",Line[Approx Centroid Y])</f>
        <v/>
      </c>
      <c r="F881" s="3" t="str">
        <f>IF(Line[Replacement Asset]="","",Line[Replacement Asset])</f>
        <v/>
      </c>
      <c r="G881" s="3" t="str">
        <f>IF(Line[Asset ID]="","",UPPER(Line[Asset ID]))</f>
        <v/>
      </c>
      <c r="H881" s="3" t="str">
        <f>IF(Line[Asset Group]="","",VLOOKUP(Line[Asset Group],asset_grp_line,4,FALSE))</f>
        <v/>
      </c>
      <c r="I881" s="3" t="str">
        <f>IF(Line[Asset Group]="","",VLOOKUP(Line[Asset Group],asset_grp_line,2,FALSE))</f>
        <v/>
      </c>
      <c r="J881" s="3" t="str">
        <f>IF(Line[Asset Group]="","",VLOOKUP(Line[Asset Group],asset_grp_line,3,FALSE))</f>
        <v/>
      </c>
      <c r="K881" s="3" t="str">
        <f>IF(Line[Asset Group]="","",VLOOKUP(Line[Asset Type],type_master_list,2,FALSE))</f>
        <v/>
      </c>
      <c r="L881" s="3" t="str">
        <f>IF(Line[Asset Name]="","",PROPER(Line[Asset Name]))</f>
        <v/>
      </c>
      <c r="M881" s="11" t="str">
        <f>IF(Line[Install Date]="","",(Line[Install Date]))</f>
        <v/>
      </c>
      <c r="N881" s="3" t="str">
        <f>IF(Line[Note]="","",PROPER(Line[Note]))</f>
        <v/>
      </c>
      <c r="O881" s="3" t="str">
        <f>IF(Line[Resource Consent Number]="","",UPPER(Line[Resource Consent Number]))</f>
        <v/>
      </c>
      <c r="P881" s="53" t="str">
        <f>IF(Line[Asset Unit Cost]="","",Line[Asset Unit Cost])</f>
        <v/>
      </c>
      <c r="Q881" s="3" t="str">
        <f>IF(Line[Added By]="","",UPPER(Line[Added By]))</f>
        <v/>
      </c>
      <c r="R881" s="11" t="str">
        <f>IF(Line[Added Date]="","",(Line[Added Date]))</f>
        <v/>
      </c>
      <c r="S881" s="3" t="str">
        <f>IF(Line[Z COORD]="","",PROPER(Line[Z COORD]))</f>
        <v/>
      </c>
      <c r="T881" s="3" t="str">
        <f>IF(Line[Asset Description]="","",PROPER(Line[Asset Description]))</f>
        <v/>
      </c>
      <c r="U881" s="3" t="str">
        <f>IF(Line[Asset Group]="","",VLOOKUP(Line[Wall SubType],subdom_master_gdb,2,FALSE))</f>
        <v/>
      </c>
      <c r="V881" s="3" t="str">
        <f>IF(Line[Asset Group]="","",VLOOKUP(Line[Material],material_master,2,FALSE))</f>
        <v/>
      </c>
      <c r="W881" s="3" t="str">
        <f>IF(Line[Height m]="","",Line[Height m])</f>
        <v/>
      </c>
      <c r="X881" s="3" t="str">
        <f>IF(Line[Length m]="","",Line[Length m])</f>
        <v/>
      </c>
      <c r="Y881" s="3" t="str">
        <f>IF(Line[Width m]="","",Line[Width m])</f>
        <v/>
      </c>
      <c r="Z881" s="3" t="str">
        <f>IF(Line[Asset Group]="","",VLOOKUP(Line[Purpose],f_g_function,2,FALSE))</f>
        <v/>
      </c>
      <c r="AA881" s="3" t="str">
        <f>IF(Line[Asset Group]="","",VLOOKUP(Line[Post Material],material_master,2,FALSE))</f>
        <v/>
      </c>
      <c r="AB881" s="3" t="str">
        <f>IF(Line[Pipe Diameter mm]="","",Line[Pipe Diameter mm])</f>
        <v/>
      </c>
      <c r="AC881" s="3" t="str">
        <f>IF(Line[Asset Group]="","",VLOOKUP(Line[Pipe Material],irrigation_pipe_material,2,FALSE))</f>
        <v/>
      </c>
      <c r="AD881" s="3" t="str">
        <f>IF(Line[Asset Group]="","",VLOOKUP(Line[System],irrigation_system,2,FALSE))</f>
        <v/>
      </c>
      <c r="AE881" s="3" t="str">
        <f>IF(Line[Asset Group]="","",VLOOKUP(Line[Status],irrigation_status,2,FALSE))</f>
        <v/>
      </c>
      <c r="AF881" s="3" t="str">
        <f>IF(Line[Asset Group]="","",VLOOKUP(Line[Surface],subdom_master_gdb,2,FALSE))</f>
        <v/>
      </c>
      <c r="AG881" s="3" t="str">
        <f>IF(Line[Surface Layer Depth mm]="","",Line[Surface Layer Depth mm])</f>
        <v/>
      </c>
      <c r="AH881" s="3" t="str">
        <f>IF(Line[Av Width m]="","",Line[Av Width m])</f>
        <v/>
      </c>
      <c r="AI881" s="3" t="str">
        <f>IF(Line[Asset Group]="","",VLOOKUP(Line[Cycle],yes_no,2,FALSE))</f>
        <v/>
      </c>
      <c r="AJ881" s="3" t="str">
        <f>IF(Line[Asset Group]="","",VLOOKUP(Line[Species],hedge_species,2,FALSE))</f>
        <v/>
      </c>
    </row>
    <row r="882" spans="1:36" s="3" customFormat="1" x14ac:dyDescent="0.2">
      <c r="A882" s="3" t="str">
        <f>IF(Line[DWG File Name]="","",Line[DWG File Name])</f>
        <v/>
      </c>
      <c r="B882" s="3" t="str">
        <f>IF(Line[DWG Layer Name]="","",Line[DWG Layer Name])</f>
        <v/>
      </c>
      <c r="C882" s="3" t="str">
        <f>IF(Line[DWG Handle]="","",Line[DWG Handle])</f>
        <v/>
      </c>
      <c r="D882" s="58" t="str">
        <f>IF(Line[Approx Centroid X]="","",Line[Approx Centroid X])</f>
        <v/>
      </c>
      <c r="E882" s="58" t="str">
        <f>IF(Line[Approx Centroid Y]="","",Line[Approx Centroid Y])</f>
        <v/>
      </c>
      <c r="F882" s="3" t="str">
        <f>IF(Line[Replacement Asset]="","",Line[Replacement Asset])</f>
        <v/>
      </c>
      <c r="G882" s="3" t="str">
        <f>IF(Line[Asset ID]="","",UPPER(Line[Asset ID]))</f>
        <v/>
      </c>
      <c r="H882" s="3" t="str">
        <f>IF(Line[Asset Group]="","",VLOOKUP(Line[Asset Group],asset_grp_line,4,FALSE))</f>
        <v/>
      </c>
      <c r="I882" s="3" t="str">
        <f>IF(Line[Asset Group]="","",VLOOKUP(Line[Asset Group],asset_grp_line,2,FALSE))</f>
        <v/>
      </c>
      <c r="J882" s="3" t="str">
        <f>IF(Line[Asset Group]="","",VLOOKUP(Line[Asset Group],asset_grp_line,3,FALSE))</f>
        <v/>
      </c>
      <c r="K882" s="3" t="str">
        <f>IF(Line[Asset Group]="","",VLOOKUP(Line[Asset Type],type_master_list,2,FALSE))</f>
        <v/>
      </c>
      <c r="L882" s="3" t="str">
        <f>IF(Line[Asset Name]="","",PROPER(Line[Asset Name]))</f>
        <v/>
      </c>
      <c r="M882" s="11" t="str">
        <f>IF(Line[Install Date]="","",(Line[Install Date]))</f>
        <v/>
      </c>
      <c r="N882" s="3" t="str">
        <f>IF(Line[Note]="","",PROPER(Line[Note]))</f>
        <v/>
      </c>
      <c r="O882" s="3" t="str">
        <f>IF(Line[Resource Consent Number]="","",UPPER(Line[Resource Consent Number]))</f>
        <v/>
      </c>
      <c r="P882" s="53" t="str">
        <f>IF(Line[Asset Unit Cost]="","",Line[Asset Unit Cost])</f>
        <v/>
      </c>
      <c r="Q882" s="3" t="str">
        <f>IF(Line[Added By]="","",UPPER(Line[Added By]))</f>
        <v/>
      </c>
      <c r="R882" s="11" t="str">
        <f>IF(Line[Added Date]="","",(Line[Added Date]))</f>
        <v/>
      </c>
      <c r="S882" s="3" t="str">
        <f>IF(Line[Z COORD]="","",PROPER(Line[Z COORD]))</f>
        <v/>
      </c>
      <c r="T882" s="3" t="str">
        <f>IF(Line[Asset Description]="","",PROPER(Line[Asset Description]))</f>
        <v/>
      </c>
      <c r="U882" s="3" t="str">
        <f>IF(Line[Asset Group]="","",VLOOKUP(Line[Wall SubType],subdom_master_gdb,2,FALSE))</f>
        <v/>
      </c>
      <c r="V882" s="3" t="str">
        <f>IF(Line[Asset Group]="","",VLOOKUP(Line[Material],material_master,2,FALSE))</f>
        <v/>
      </c>
      <c r="W882" s="3" t="str">
        <f>IF(Line[Height m]="","",Line[Height m])</f>
        <v/>
      </c>
      <c r="X882" s="3" t="str">
        <f>IF(Line[Length m]="","",Line[Length m])</f>
        <v/>
      </c>
      <c r="Y882" s="3" t="str">
        <f>IF(Line[Width m]="","",Line[Width m])</f>
        <v/>
      </c>
      <c r="Z882" s="3" t="str">
        <f>IF(Line[Asset Group]="","",VLOOKUP(Line[Purpose],f_g_function,2,FALSE))</f>
        <v/>
      </c>
      <c r="AA882" s="3" t="str">
        <f>IF(Line[Asset Group]="","",VLOOKUP(Line[Post Material],material_master,2,FALSE))</f>
        <v/>
      </c>
      <c r="AB882" s="3" t="str">
        <f>IF(Line[Pipe Diameter mm]="","",Line[Pipe Diameter mm])</f>
        <v/>
      </c>
      <c r="AC882" s="3" t="str">
        <f>IF(Line[Asset Group]="","",VLOOKUP(Line[Pipe Material],irrigation_pipe_material,2,FALSE))</f>
        <v/>
      </c>
      <c r="AD882" s="3" t="str">
        <f>IF(Line[Asset Group]="","",VLOOKUP(Line[System],irrigation_system,2,FALSE))</f>
        <v/>
      </c>
      <c r="AE882" s="3" t="str">
        <f>IF(Line[Asset Group]="","",VLOOKUP(Line[Status],irrigation_status,2,FALSE))</f>
        <v/>
      </c>
      <c r="AF882" s="3" t="str">
        <f>IF(Line[Asset Group]="","",VLOOKUP(Line[Surface],subdom_master_gdb,2,FALSE))</f>
        <v/>
      </c>
      <c r="AG882" s="3" t="str">
        <f>IF(Line[Surface Layer Depth mm]="","",Line[Surface Layer Depth mm])</f>
        <v/>
      </c>
      <c r="AH882" s="3" t="str">
        <f>IF(Line[Av Width m]="","",Line[Av Width m])</f>
        <v/>
      </c>
      <c r="AI882" s="3" t="str">
        <f>IF(Line[Asset Group]="","",VLOOKUP(Line[Cycle],yes_no,2,FALSE))</f>
        <v/>
      </c>
      <c r="AJ882" s="3" t="str">
        <f>IF(Line[Asset Group]="","",VLOOKUP(Line[Species],hedge_species,2,FALSE))</f>
        <v/>
      </c>
    </row>
    <row r="883" spans="1:36" s="3" customFormat="1" x14ac:dyDescent="0.2">
      <c r="A883" s="3" t="str">
        <f>IF(Line[DWG File Name]="","",Line[DWG File Name])</f>
        <v/>
      </c>
      <c r="B883" s="3" t="str">
        <f>IF(Line[DWG Layer Name]="","",Line[DWG Layer Name])</f>
        <v/>
      </c>
      <c r="C883" s="3" t="str">
        <f>IF(Line[DWG Handle]="","",Line[DWG Handle])</f>
        <v/>
      </c>
      <c r="D883" s="58" t="str">
        <f>IF(Line[Approx Centroid X]="","",Line[Approx Centroid X])</f>
        <v/>
      </c>
      <c r="E883" s="58" t="str">
        <f>IF(Line[Approx Centroid Y]="","",Line[Approx Centroid Y])</f>
        <v/>
      </c>
      <c r="F883" s="3" t="str">
        <f>IF(Line[Replacement Asset]="","",Line[Replacement Asset])</f>
        <v/>
      </c>
      <c r="G883" s="3" t="str">
        <f>IF(Line[Asset ID]="","",UPPER(Line[Asset ID]))</f>
        <v/>
      </c>
      <c r="H883" s="3" t="str">
        <f>IF(Line[Asset Group]="","",VLOOKUP(Line[Asset Group],asset_grp_line,4,FALSE))</f>
        <v/>
      </c>
      <c r="I883" s="3" t="str">
        <f>IF(Line[Asset Group]="","",VLOOKUP(Line[Asset Group],asset_grp_line,2,FALSE))</f>
        <v/>
      </c>
      <c r="J883" s="3" t="str">
        <f>IF(Line[Asset Group]="","",VLOOKUP(Line[Asset Group],asset_grp_line,3,FALSE))</f>
        <v/>
      </c>
      <c r="K883" s="3" t="str">
        <f>IF(Line[Asset Group]="","",VLOOKUP(Line[Asset Type],type_master_list,2,FALSE))</f>
        <v/>
      </c>
      <c r="L883" s="3" t="str">
        <f>IF(Line[Asset Name]="","",PROPER(Line[Asset Name]))</f>
        <v/>
      </c>
      <c r="M883" s="11" t="str">
        <f>IF(Line[Install Date]="","",(Line[Install Date]))</f>
        <v/>
      </c>
      <c r="N883" s="3" t="str">
        <f>IF(Line[Note]="","",PROPER(Line[Note]))</f>
        <v/>
      </c>
      <c r="O883" s="3" t="str">
        <f>IF(Line[Resource Consent Number]="","",UPPER(Line[Resource Consent Number]))</f>
        <v/>
      </c>
      <c r="P883" s="53" t="str">
        <f>IF(Line[Asset Unit Cost]="","",Line[Asset Unit Cost])</f>
        <v/>
      </c>
      <c r="Q883" s="3" t="str">
        <f>IF(Line[Added By]="","",UPPER(Line[Added By]))</f>
        <v/>
      </c>
      <c r="R883" s="11" t="str">
        <f>IF(Line[Added Date]="","",(Line[Added Date]))</f>
        <v/>
      </c>
      <c r="S883" s="3" t="str">
        <f>IF(Line[Z COORD]="","",PROPER(Line[Z COORD]))</f>
        <v/>
      </c>
      <c r="T883" s="3" t="str">
        <f>IF(Line[Asset Description]="","",PROPER(Line[Asset Description]))</f>
        <v/>
      </c>
      <c r="U883" s="3" t="str">
        <f>IF(Line[Asset Group]="","",VLOOKUP(Line[Wall SubType],subdom_master_gdb,2,FALSE))</f>
        <v/>
      </c>
      <c r="V883" s="3" t="str">
        <f>IF(Line[Asset Group]="","",VLOOKUP(Line[Material],material_master,2,FALSE))</f>
        <v/>
      </c>
      <c r="W883" s="3" t="str">
        <f>IF(Line[Height m]="","",Line[Height m])</f>
        <v/>
      </c>
      <c r="X883" s="3" t="str">
        <f>IF(Line[Length m]="","",Line[Length m])</f>
        <v/>
      </c>
      <c r="Y883" s="3" t="str">
        <f>IF(Line[Width m]="","",Line[Width m])</f>
        <v/>
      </c>
      <c r="Z883" s="3" t="str">
        <f>IF(Line[Asset Group]="","",VLOOKUP(Line[Purpose],f_g_function,2,FALSE))</f>
        <v/>
      </c>
      <c r="AA883" s="3" t="str">
        <f>IF(Line[Asset Group]="","",VLOOKUP(Line[Post Material],material_master,2,FALSE))</f>
        <v/>
      </c>
      <c r="AB883" s="3" t="str">
        <f>IF(Line[Pipe Diameter mm]="","",Line[Pipe Diameter mm])</f>
        <v/>
      </c>
      <c r="AC883" s="3" t="str">
        <f>IF(Line[Asset Group]="","",VLOOKUP(Line[Pipe Material],irrigation_pipe_material,2,FALSE))</f>
        <v/>
      </c>
      <c r="AD883" s="3" t="str">
        <f>IF(Line[Asset Group]="","",VLOOKUP(Line[System],irrigation_system,2,FALSE))</f>
        <v/>
      </c>
      <c r="AE883" s="3" t="str">
        <f>IF(Line[Asset Group]="","",VLOOKUP(Line[Status],irrigation_status,2,FALSE))</f>
        <v/>
      </c>
      <c r="AF883" s="3" t="str">
        <f>IF(Line[Asset Group]="","",VLOOKUP(Line[Surface],subdom_master_gdb,2,FALSE))</f>
        <v/>
      </c>
      <c r="AG883" s="3" t="str">
        <f>IF(Line[Surface Layer Depth mm]="","",Line[Surface Layer Depth mm])</f>
        <v/>
      </c>
      <c r="AH883" s="3" t="str">
        <f>IF(Line[Av Width m]="","",Line[Av Width m])</f>
        <v/>
      </c>
      <c r="AI883" s="3" t="str">
        <f>IF(Line[Asset Group]="","",VLOOKUP(Line[Cycle],yes_no,2,FALSE))</f>
        <v/>
      </c>
      <c r="AJ883" s="3" t="str">
        <f>IF(Line[Asset Group]="","",VLOOKUP(Line[Species],hedge_species,2,FALSE))</f>
        <v/>
      </c>
    </row>
    <row r="884" spans="1:36" s="3" customFormat="1" x14ac:dyDescent="0.2">
      <c r="A884" s="3" t="str">
        <f>IF(Line[DWG File Name]="","",Line[DWG File Name])</f>
        <v/>
      </c>
      <c r="B884" s="3" t="str">
        <f>IF(Line[DWG Layer Name]="","",Line[DWG Layer Name])</f>
        <v/>
      </c>
      <c r="C884" s="3" t="str">
        <f>IF(Line[DWG Handle]="","",Line[DWG Handle])</f>
        <v/>
      </c>
      <c r="D884" s="58" t="str">
        <f>IF(Line[Approx Centroid X]="","",Line[Approx Centroid X])</f>
        <v/>
      </c>
      <c r="E884" s="58" t="str">
        <f>IF(Line[Approx Centroid Y]="","",Line[Approx Centroid Y])</f>
        <v/>
      </c>
      <c r="F884" s="3" t="str">
        <f>IF(Line[Replacement Asset]="","",Line[Replacement Asset])</f>
        <v/>
      </c>
      <c r="G884" s="3" t="str">
        <f>IF(Line[Asset ID]="","",UPPER(Line[Asset ID]))</f>
        <v/>
      </c>
      <c r="H884" s="3" t="str">
        <f>IF(Line[Asset Group]="","",VLOOKUP(Line[Asset Group],asset_grp_line,4,FALSE))</f>
        <v/>
      </c>
      <c r="I884" s="3" t="str">
        <f>IF(Line[Asset Group]="","",VLOOKUP(Line[Asset Group],asset_grp_line,2,FALSE))</f>
        <v/>
      </c>
      <c r="J884" s="3" t="str">
        <f>IF(Line[Asset Group]="","",VLOOKUP(Line[Asset Group],asset_grp_line,3,FALSE))</f>
        <v/>
      </c>
      <c r="K884" s="3" t="str">
        <f>IF(Line[Asset Group]="","",VLOOKUP(Line[Asset Type],type_master_list,2,FALSE))</f>
        <v/>
      </c>
      <c r="L884" s="3" t="str">
        <f>IF(Line[Asset Name]="","",PROPER(Line[Asset Name]))</f>
        <v/>
      </c>
      <c r="M884" s="11" t="str">
        <f>IF(Line[Install Date]="","",(Line[Install Date]))</f>
        <v/>
      </c>
      <c r="N884" s="3" t="str">
        <f>IF(Line[Note]="","",PROPER(Line[Note]))</f>
        <v/>
      </c>
      <c r="O884" s="3" t="str">
        <f>IF(Line[Resource Consent Number]="","",UPPER(Line[Resource Consent Number]))</f>
        <v/>
      </c>
      <c r="P884" s="53" t="str">
        <f>IF(Line[Asset Unit Cost]="","",Line[Asset Unit Cost])</f>
        <v/>
      </c>
      <c r="Q884" s="3" t="str">
        <f>IF(Line[Added By]="","",UPPER(Line[Added By]))</f>
        <v/>
      </c>
      <c r="R884" s="11" t="str">
        <f>IF(Line[Added Date]="","",(Line[Added Date]))</f>
        <v/>
      </c>
      <c r="S884" s="3" t="str">
        <f>IF(Line[Z COORD]="","",PROPER(Line[Z COORD]))</f>
        <v/>
      </c>
      <c r="T884" s="3" t="str">
        <f>IF(Line[Asset Description]="","",PROPER(Line[Asset Description]))</f>
        <v/>
      </c>
      <c r="U884" s="3" t="str">
        <f>IF(Line[Asset Group]="","",VLOOKUP(Line[Wall SubType],subdom_master_gdb,2,FALSE))</f>
        <v/>
      </c>
      <c r="V884" s="3" t="str">
        <f>IF(Line[Asset Group]="","",VLOOKUP(Line[Material],material_master,2,FALSE))</f>
        <v/>
      </c>
      <c r="W884" s="3" t="str">
        <f>IF(Line[Height m]="","",Line[Height m])</f>
        <v/>
      </c>
      <c r="X884" s="3" t="str">
        <f>IF(Line[Length m]="","",Line[Length m])</f>
        <v/>
      </c>
      <c r="Y884" s="3" t="str">
        <f>IF(Line[Width m]="","",Line[Width m])</f>
        <v/>
      </c>
      <c r="Z884" s="3" t="str">
        <f>IF(Line[Asset Group]="","",VLOOKUP(Line[Purpose],f_g_function,2,FALSE))</f>
        <v/>
      </c>
      <c r="AA884" s="3" t="str">
        <f>IF(Line[Asset Group]="","",VLOOKUP(Line[Post Material],material_master,2,FALSE))</f>
        <v/>
      </c>
      <c r="AB884" s="3" t="str">
        <f>IF(Line[Pipe Diameter mm]="","",Line[Pipe Diameter mm])</f>
        <v/>
      </c>
      <c r="AC884" s="3" t="str">
        <f>IF(Line[Asset Group]="","",VLOOKUP(Line[Pipe Material],irrigation_pipe_material,2,FALSE))</f>
        <v/>
      </c>
      <c r="AD884" s="3" t="str">
        <f>IF(Line[Asset Group]="","",VLOOKUP(Line[System],irrigation_system,2,FALSE))</f>
        <v/>
      </c>
      <c r="AE884" s="3" t="str">
        <f>IF(Line[Asset Group]="","",VLOOKUP(Line[Status],irrigation_status,2,FALSE))</f>
        <v/>
      </c>
      <c r="AF884" s="3" t="str">
        <f>IF(Line[Asset Group]="","",VLOOKUP(Line[Surface],subdom_master_gdb,2,FALSE))</f>
        <v/>
      </c>
      <c r="AG884" s="3" t="str">
        <f>IF(Line[Surface Layer Depth mm]="","",Line[Surface Layer Depth mm])</f>
        <v/>
      </c>
      <c r="AH884" s="3" t="str">
        <f>IF(Line[Av Width m]="","",Line[Av Width m])</f>
        <v/>
      </c>
      <c r="AI884" s="3" t="str">
        <f>IF(Line[Asset Group]="","",VLOOKUP(Line[Cycle],yes_no,2,FALSE))</f>
        <v/>
      </c>
      <c r="AJ884" s="3" t="str">
        <f>IF(Line[Asset Group]="","",VLOOKUP(Line[Species],hedge_species,2,FALSE))</f>
        <v/>
      </c>
    </row>
    <row r="885" spans="1:36" s="3" customFormat="1" x14ac:dyDescent="0.2">
      <c r="A885" s="3" t="str">
        <f>IF(Line[DWG File Name]="","",Line[DWG File Name])</f>
        <v/>
      </c>
      <c r="B885" s="3" t="str">
        <f>IF(Line[DWG Layer Name]="","",Line[DWG Layer Name])</f>
        <v/>
      </c>
      <c r="C885" s="3" t="str">
        <f>IF(Line[DWG Handle]="","",Line[DWG Handle])</f>
        <v/>
      </c>
      <c r="D885" s="58" t="str">
        <f>IF(Line[Approx Centroid X]="","",Line[Approx Centroid X])</f>
        <v/>
      </c>
      <c r="E885" s="58" t="str">
        <f>IF(Line[Approx Centroid Y]="","",Line[Approx Centroid Y])</f>
        <v/>
      </c>
      <c r="F885" s="3" t="str">
        <f>IF(Line[Replacement Asset]="","",Line[Replacement Asset])</f>
        <v/>
      </c>
      <c r="G885" s="3" t="str">
        <f>IF(Line[Asset ID]="","",UPPER(Line[Asset ID]))</f>
        <v/>
      </c>
      <c r="H885" s="3" t="str">
        <f>IF(Line[Asset Group]="","",VLOOKUP(Line[Asset Group],asset_grp_line,4,FALSE))</f>
        <v/>
      </c>
      <c r="I885" s="3" t="str">
        <f>IF(Line[Asset Group]="","",VLOOKUP(Line[Asset Group],asset_grp_line,2,FALSE))</f>
        <v/>
      </c>
      <c r="J885" s="3" t="str">
        <f>IF(Line[Asset Group]="","",VLOOKUP(Line[Asset Group],asset_grp_line,3,FALSE))</f>
        <v/>
      </c>
      <c r="K885" s="3" t="str">
        <f>IF(Line[Asset Group]="","",VLOOKUP(Line[Asset Type],type_master_list,2,FALSE))</f>
        <v/>
      </c>
      <c r="L885" s="3" t="str">
        <f>IF(Line[Asset Name]="","",PROPER(Line[Asset Name]))</f>
        <v/>
      </c>
      <c r="M885" s="11" t="str">
        <f>IF(Line[Install Date]="","",(Line[Install Date]))</f>
        <v/>
      </c>
      <c r="N885" s="3" t="str">
        <f>IF(Line[Note]="","",PROPER(Line[Note]))</f>
        <v/>
      </c>
      <c r="O885" s="3" t="str">
        <f>IF(Line[Resource Consent Number]="","",UPPER(Line[Resource Consent Number]))</f>
        <v/>
      </c>
      <c r="P885" s="53" t="str">
        <f>IF(Line[Asset Unit Cost]="","",Line[Asset Unit Cost])</f>
        <v/>
      </c>
      <c r="Q885" s="3" t="str">
        <f>IF(Line[Added By]="","",UPPER(Line[Added By]))</f>
        <v/>
      </c>
      <c r="R885" s="11" t="str">
        <f>IF(Line[Added Date]="","",(Line[Added Date]))</f>
        <v/>
      </c>
      <c r="S885" s="3" t="str">
        <f>IF(Line[Z COORD]="","",PROPER(Line[Z COORD]))</f>
        <v/>
      </c>
      <c r="T885" s="3" t="str">
        <f>IF(Line[Asset Description]="","",PROPER(Line[Asset Description]))</f>
        <v/>
      </c>
      <c r="U885" s="3" t="str">
        <f>IF(Line[Asset Group]="","",VLOOKUP(Line[Wall SubType],subdom_master_gdb,2,FALSE))</f>
        <v/>
      </c>
      <c r="V885" s="3" t="str">
        <f>IF(Line[Asset Group]="","",VLOOKUP(Line[Material],material_master,2,FALSE))</f>
        <v/>
      </c>
      <c r="W885" s="3" t="str">
        <f>IF(Line[Height m]="","",Line[Height m])</f>
        <v/>
      </c>
      <c r="X885" s="3" t="str">
        <f>IF(Line[Length m]="","",Line[Length m])</f>
        <v/>
      </c>
      <c r="Y885" s="3" t="str">
        <f>IF(Line[Width m]="","",Line[Width m])</f>
        <v/>
      </c>
      <c r="Z885" s="3" t="str">
        <f>IF(Line[Asset Group]="","",VLOOKUP(Line[Purpose],f_g_function,2,FALSE))</f>
        <v/>
      </c>
      <c r="AA885" s="3" t="str">
        <f>IF(Line[Asset Group]="","",VLOOKUP(Line[Post Material],material_master,2,FALSE))</f>
        <v/>
      </c>
      <c r="AB885" s="3" t="str">
        <f>IF(Line[Pipe Diameter mm]="","",Line[Pipe Diameter mm])</f>
        <v/>
      </c>
      <c r="AC885" s="3" t="str">
        <f>IF(Line[Asset Group]="","",VLOOKUP(Line[Pipe Material],irrigation_pipe_material,2,FALSE))</f>
        <v/>
      </c>
      <c r="AD885" s="3" t="str">
        <f>IF(Line[Asset Group]="","",VLOOKUP(Line[System],irrigation_system,2,FALSE))</f>
        <v/>
      </c>
      <c r="AE885" s="3" t="str">
        <f>IF(Line[Asset Group]="","",VLOOKUP(Line[Status],irrigation_status,2,FALSE))</f>
        <v/>
      </c>
      <c r="AF885" s="3" t="str">
        <f>IF(Line[Asset Group]="","",VLOOKUP(Line[Surface],subdom_master_gdb,2,FALSE))</f>
        <v/>
      </c>
      <c r="AG885" s="3" t="str">
        <f>IF(Line[Surface Layer Depth mm]="","",Line[Surface Layer Depth mm])</f>
        <v/>
      </c>
      <c r="AH885" s="3" t="str">
        <f>IF(Line[Av Width m]="","",Line[Av Width m])</f>
        <v/>
      </c>
      <c r="AI885" s="3" t="str">
        <f>IF(Line[Asset Group]="","",VLOOKUP(Line[Cycle],yes_no,2,FALSE))</f>
        <v/>
      </c>
      <c r="AJ885" s="3" t="str">
        <f>IF(Line[Asset Group]="","",VLOOKUP(Line[Species],hedge_species,2,FALSE))</f>
        <v/>
      </c>
    </row>
    <row r="886" spans="1:36" s="3" customFormat="1" x14ac:dyDescent="0.2">
      <c r="A886" s="3" t="str">
        <f>IF(Line[DWG File Name]="","",Line[DWG File Name])</f>
        <v/>
      </c>
      <c r="B886" s="3" t="str">
        <f>IF(Line[DWG Layer Name]="","",Line[DWG Layer Name])</f>
        <v/>
      </c>
      <c r="C886" s="3" t="str">
        <f>IF(Line[DWG Handle]="","",Line[DWG Handle])</f>
        <v/>
      </c>
      <c r="D886" s="58" t="str">
        <f>IF(Line[Approx Centroid X]="","",Line[Approx Centroid X])</f>
        <v/>
      </c>
      <c r="E886" s="58" t="str">
        <f>IF(Line[Approx Centroid Y]="","",Line[Approx Centroid Y])</f>
        <v/>
      </c>
      <c r="F886" s="3" t="str">
        <f>IF(Line[Replacement Asset]="","",Line[Replacement Asset])</f>
        <v/>
      </c>
      <c r="G886" s="3" t="str">
        <f>IF(Line[Asset ID]="","",UPPER(Line[Asset ID]))</f>
        <v/>
      </c>
      <c r="H886" s="3" t="str">
        <f>IF(Line[Asset Group]="","",VLOOKUP(Line[Asset Group],asset_grp_line,4,FALSE))</f>
        <v/>
      </c>
      <c r="I886" s="3" t="str">
        <f>IF(Line[Asset Group]="","",VLOOKUP(Line[Asset Group],asset_grp_line,2,FALSE))</f>
        <v/>
      </c>
      <c r="J886" s="3" t="str">
        <f>IF(Line[Asset Group]="","",VLOOKUP(Line[Asset Group],asset_grp_line,3,FALSE))</f>
        <v/>
      </c>
      <c r="K886" s="3" t="str">
        <f>IF(Line[Asset Group]="","",VLOOKUP(Line[Asset Type],type_master_list,2,FALSE))</f>
        <v/>
      </c>
      <c r="L886" s="3" t="str">
        <f>IF(Line[Asset Name]="","",PROPER(Line[Asset Name]))</f>
        <v/>
      </c>
      <c r="M886" s="11" t="str">
        <f>IF(Line[Install Date]="","",(Line[Install Date]))</f>
        <v/>
      </c>
      <c r="N886" s="3" t="str">
        <f>IF(Line[Note]="","",PROPER(Line[Note]))</f>
        <v/>
      </c>
      <c r="O886" s="3" t="str">
        <f>IF(Line[Resource Consent Number]="","",UPPER(Line[Resource Consent Number]))</f>
        <v/>
      </c>
      <c r="P886" s="53" t="str">
        <f>IF(Line[Asset Unit Cost]="","",Line[Asset Unit Cost])</f>
        <v/>
      </c>
      <c r="Q886" s="3" t="str">
        <f>IF(Line[Added By]="","",UPPER(Line[Added By]))</f>
        <v/>
      </c>
      <c r="R886" s="11" t="str">
        <f>IF(Line[Added Date]="","",(Line[Added Date]))</f>
        <v/>
      </c>
      <c r="S886" s="3" t="str">
        <f>IF(Line[Z COORD]="","",PROPER(Line[Z COORD]))</f>
        <v/>
      </c>
      <c r="T886" s="3" t="str">
        <f>IF(Line[Asset Description]="","",PROPER(Line[Asset Description]))</f>
        <v/>
      </c>
      <c r="U886" s="3" t="str">
        <f>IF(Line[Asset Group]="","",VLOOKUP(Line[Wall SubType],subdom_master_gdb,2,FALSE))</f>
        <v/>
      </c>
      <c r="V886" s="3" t="str">
        <f>IF(Line[Asset Group]="","",VLOOKUP(Line[Material],material_master,2,FALSE))</f>
        <v/>
      </c>
      <c r="W886" s="3" t="str">
        <f>IF(Line[Height m]="","",Line[Height m])</f>
        <v/>
      </c>
      <c r="X886" s="3" t="str">
        <f>IF(Line[Length m]="","",Line[Length m])</f>
        <v/>
      </c>
      <c r="Y886" s="3" t="str">
        <f>IF(Line[Width m]="","",Line[Width m])</f>
        <v/>
      </c>
      <c r="Z886" s="3" t="str">
        <f>IF(Line[Asset Group]="","",VLOOKUP(Line[Purpose],f_g_function,2,FALSE))</f>
        <v/>
      </c>
      <c r="AA886" s="3" t="str">
        <f>IF(Line[Asset Group]="","",VLOOKUP(Line[Post Material],material_master,2,FALSE))</f>
        <v/>
      </c>
      <c r="AB886" s="3" t="str">
        <f>IF(Line[Pipe Diameter mm]="","",Line[Pipe Diameter mm])</f>
        <v/>
      </c>
      <c r="AC886" s="3" t="str">
        <f>IF(Line[Asset Group]="","",VLOOKUP(Line[Pipe Material],irrigation_pipe_material,2,FALSE))</f>
        <v/>
      </c>
      <c r="AD886" s="3" t="str">
        <f>IF(Line[Asset Group]="","",VLOOKUP(Line[System],irrigation_system,2,FALSE))</f>
        <v/>
      </c>
      <c r="AE886" s="3" t="str">
        <f>IF(Line[Asset Group]="","",VLOOKUP(Line[Status],irrigation_status,2,FALSE))</f>
        <v/>
      </c>
      <c r="AF886" s="3" t="str">
        <f>IF(Line[Asset Group]="","",VLOOKUP(Line[Surface],subdom_master_gdb,2,FALSE))</f>
        <v/>
      </c>
      <c r="AG886" s="3" t="str">
        <f>IF(Line[Surface Layer Depth mm]="","",Line[Surface Layer Depth mm])</f>
        <v/>
      </c>
      <c r="AH886" s="3" t="str">
        <f>IF(Line[Av Width m]="","",Line[Av Width m])</f>
        <v/>
      </c>
      <c r="AI886" s="3" t="str">
        <f>IF(Line[Asset Group]="","",VLOOKUP(Line[Cycle],yes_no,2,FALSE))</f>
        <v/>
      </c>
      <c r="AJ886" s="3" t="str">
        <f>IF(Line[Asset Group]="","",VLOOKUP(Line[Species],hedge_species,2,FALSE))</f>
        <v/>
      </c>
    </row>
    <row r="887" spans="1:36" s="3" customFormat="1" x14ac:dyDescent="0.2">
      <c r="A887" s="3" t="str">
        <f>IF(Line[DWG File Name]="","",Line[DWG File Name])</f>
        <v/>
      </c>
      <c r="B887" s="3" t="str">
        <f>IF(Line[DWG Layer Name]="","",Line[DWG Layer Name])</f>
        <v/>
      </c>
      <c r="C887" s="3" t="str">
        <f>IF(Line[DWG Handle]="","",Line[DWG Handle])</f>
        <v/>
      </c>
      <c r="D887" s="58" t="str">
        <f>IF(Line[Approx Centroid X]="","",Line[Approx Centroid X])</f>
        <v/>
      </c>
      <c r="E887" s="58" t="str">
        <f>IF(Line[Approx Centroid Y]="","",Line[Approx Centroid Y])</f>
        <v/>
      </c>
      <c r="F887" s="3" t="str">
        <f>IF(Line[Replacement Asset]="","",Line[Replacement Asset])</f>
        <v/>
      </c>
      <c r="G887" s="3" t="str">
        <f>IF(Line[Asset ID]="","",UPPER(Line[Asset ID]))</f>
        <v/>
      </c>
      <c r="H887" s="3" t="str">
        <f>IF(Line[Asset Group]="","",VLOOKUP(Line[Asset Group],asset_grp_line,4,FALSE))</f>
        <v/>
      </c>
      <c r="I887" s="3" t="str">
        <f>IF(Line[Asset Group]="","",VLOOKUP(Line[Asset Group],asset_grp_line,2,FALSE))</f>
        <v/>
      </c>
      <c r="J887" s="3" t="str">
        <f>IF(Line[Asset Group]="","",VLOOKUP(Line[Asset Group],asset_grp_line,3,FALSE))</f>
        <v/>
      </c>
      <c r="K887" s="3" t="str">
        <f>IF(Line[Asset Group]="","",VLOOKUP(Line[Asset Type],type_master_list,2,FALSE))</f>
        <v/>
      </c>
      <c r="L887" s="3" t="str">
        <f>IF(Line[Asset Name]="","",PROPER(Line[Asset Name]))</f>
        <v/>
      </c>
      <c r="M887" s="11" t="str">
        <f>IF(Line[Install Date]="","",(Line[Install Date]))</f>
        <v/>
      </c>
      <c r="N887" s="3" t="str">
        <f>IF(Line[Note]="","",PROPER(Line[Note]))</f>
        <v/>
      </c>
      <c r="O887" s="3" t="str">
        <f>IF(Line[Resource Consent Number]="","",UPPER(Line[Resource Consent Number]))</f>
        <v/>
      </c>
      <c r="P887" s="53" t="str">
        <f>IF(Line[Asset Unit Cost]="","",Line[Asset Unit Cost])</f>
        <v/>
      </c>
      <c r="Q887" s="3" t="str">
        <f>IF(Line[Added By]="","",UPPER(Line[Added By]))</f>
        <v/>
      </c>
      <c r="R887" s="11" t="str">
        <f>IF(Line[Added Date]="","",(Line[Added Date]))</f>
        <v/>
      </c>
      <c r="S887" s="3" t="str">
        <f>IF(Line[Z COORD]="","",PROPER(Line[Z COORD]))</f>
        <v/>
      </c>
      <c r="T887" s="3" t="str">
        <f>IF(Line[Asset Description]="","",PROPER(Line[Asset Description]))</f>
        <v/>
      </c>
      <c r="U887" s="3" t="str">
        <f>IF(Line[Asset Group]="","",VLOOKUP(Line[Wall SubType],subdom_master_gdb,2,FALSE))</f>
        <v/>
      </c>
      <c r="V887" s="3" t="str">
        <f>IF(Line[Asset Group]="","",VLOOKUP(Line[Material],material_master,2,FALSE))</f>
        <v/>
      </c>
      <c r="W887" s="3" t="str">
        <f>IF(Line[Height m]="","",Line[Height m])</f>
        <v/>
      </c>
      <c r="X887" s="3" t="str">
        <f>IF(Line[Length m]="","",Line[Length m])</f>
        <v/>
      </c>
      <c r="Y887" s="3" t="str">
        <f>IF(Line[Width m]="","",Line[Width m])</f>
        <v/>
      </c>
      <c r="Z887" s="3" t="str">
        <f>IF(Line[Asset Group]="","",VLOOKUP(Line[Purpose],f_g_function,2,FALSE))</f>
        <v/>
      </c>
      <c r="AA887" s="3" t="str">
        <f>IF(Line[Asset Group]="","",VLOOKUP(Line[Post Material],material_master,2,FALSE))</f>
        <v/>
      </c>
      <c r="AB887" s="3" t="str">
        <f>IF(Line[Pipe Diameter mm]="","",Line[Pipe Diameter mm])</f>
        <v/>
      </c>
      <c r="AC887" s="3" t="str">
        <f>IF(Line[Asset Group]="","",VLOOKUP(Line[Pipe Material],irrigation_pipe_material,2,FALSE))</f>
        <v/>
      </c>
      <c r="AD887" s="3" t="str">
        <f>IF(Line[Asset Group]="","",VLOOKUP(Line[System],irrigation_system,2,FALSE))</f>
        <v/>
      </c>
      <c r="AE887" s="3" t="str">
        <f>IF(Line[Asset Group]="","",VLOOKUP(Line[Status],irrigation_status,2,FALSE))</f>
        <v/>
      </c>
      <c r="AF887" s="3" t="str">
        <f>IF(Line[Asset Group]="","",VLOOKUP(Line[Surface],subdom_master_gdb,2,FALSE))</f>
        <v/>
      </c>
      <c r="AG887" s="3" t="str">
        <f>IF(Line[Surface Layer Depth mm]="","",Line[Surface Layer Depth mm])</f>
        <v/>
      </c>
      <c r="AH887" s="3" t="str">
        <f>IF(Line[Av Width m]="","",Line[Av Width m])</f>
        <v/>
      </c>
      <c r="AI887" s="3" t="str">
        <f>IF(Line[Asset Group]="","",VLOOKUP(Line[Cycle],yes_no,2,FALSE))</f>
        <v/>
      </c>
      <c r="AJ887" s="3" t="str">
        <f>IF(Line[Asset Group]="","",VLOOKUP(Line[Species],hedge_species,2,FALSE))</f>
        <v/>
      </c>
    </row>
    <row r="888" spans="1:36" s="3" customFormat="1" x14ac:dyDescent="0.2">
      <c r="A888" s="3" t="str">
        <f>IF(Line[DWG File Name]="","",Line[DWG File Name])</f>
        <v/>
      </c>
      <c r="B888" s="3" t="str">
        <f>IF(Line[DWG Layer Name]="","",Line[DWG Layer Name])</f>
        <v/>
      </c>
      <c r="C888" s="3" t="str">
        <f>IF(Line[DWG Handle]="","",Line[DWG Handle])</f>
        <v/>
      </c>
      <c r="D888" s="58" t="str">
        <f>IF(Line[Approx Centroid X]="","",Line[Approx Centroid X])</f>
        <v/>
      </c>
      <c r="E888" s="58" t="str">
        <f>IF(Line[Approx Centroid Y]="","",Line[Approx Centroid Y])</f>
        <v/>
      </c>
      <c r="F888" s="3" t="str">
        <f>IF(Line[Replacement Asset]="","",Line[Replacement Asset])</f>
        <v/>
      </c>
      <c r="G888" s="3" t="str">
        <f>IF(Line[Asset ID]="","",UPPER(Line[Asset ID]))</f>
        <v/>
      </c>
      <c r="H888" s="3" t="str">
        <f>IF(Line[Asset Group]="","",VLOOKUP(Line[Asset Group],asset_grp_line,4,FALSE))</f>
        <v/>
      </c>
      <c r="I888" s="3" t="str">
        <f>IF(Line[Asset Group]="","",VLOOKUP(Line[Asset Group],asset_grp_line,2,FALSE))</f>
        <v/>
      </c>
      <c r="J888" s="3" t="str">
        <f>IF(Line[Asset Group]="","",VLOOKUP(Line[Asset Group],asset_grp_line,3,FALSE))</f>
        <v/>
      </c>
      <c r="K888" s="3" t="str">
        <f>IF(Line[Asset Group]="","",VLOOKUP(Line[Asset Type],type_master_list,2,FALSE))</f>
        <v/>
      </c>
      <c r="L888" s="3" t="str">
        <f>IF(Line[Asset Name]="","",PROPER(Line[Asset Name]))</f>
        <v/>
      </c>
      <c r="M888" s="11" t="str">
        <f>IF(Line[Install Date]="","",(Line[Install Date]))</f>
        <v/>
      </c>
      <c r="N888" s="3" t="str">
        <f>IF(Line[Note]="","",PROPER(Line[Note]))</f>
        <v/>
      </c>
      <c r="O888" s="3" t="str">
        <f>IF(Line[Resource Consent Number]="","",UPPER(Line[Resource Consent Number]))</f>
        <v/>
      </c>
      <c r="P888" s="53" t="str">
        <f>IF(Line[Asset Unit Cost]="","",Line[Asset Unit Cost])</f>
        <v/>
      </c>
      <c r="Q888" s="3" t="str">
        <f>IF(Line[Added By]="","",UPPER(Line[Added By]))</f>
        <v/>
      </c>
      <c r="R888" s="11" t="str">
        <f>IF(Line[Added Date]="","",(Line[Added Date]))</f>
        <v/>
      </c>
      <c r="S888" s="3" t="str">
        <f>IF(Line[Z COORD]="","",PROPER(Line[Z COORD]))</f>
        <v/>
      </c>
      <c r="T888" s="3" t="str">
        <f>IF(Line[Asset Description]="","",PROPER(Line[Asset Description]))</f>
        <v/>
      </c>
      <c r="U888" s="3" t="str">
        <f>IF(Line[Asset Group]="","",VLOOKUP(Line[Wall SubType],subdom_master_gdb,2,FALSE))</f>
        <v/>
      </c>
      <c r="V888" s="3" t="str">
        <f>IF(Line[Asset Group]="","",VLOOKUP(Line[Material],material_master,2,FALSE))</f>
        <v/>
      </c>
      <c r="W888" s="3" t="str">
        <f>IF(Line[Height m]="","",Line[Height m])</f>
        <v/>
      </c>
      <c r="X888" s="3" t="str">
        <f>IF(Line[Length m]="","",Line[Length m])</f>
        <v/>
      </c>
      <c r="Y888" s="3" t="str">
        <f>IF(Line[Width m]="","",Line[Width m])</f>
        <v/>
      </c>
      <c r="Z888" s="3" t="str">
        <f>IF(Line[Asset Group]="","",VLOOKUP(Line[Purpose],f_g_function,2,FALSE))</f>
        <v/>
      </c>
      <c r="AA888" s="3" t="str">
        <f>IF(Line[Asset Group]="","",VLOOKUP(Line[Post Material],material_master,2,FALSE))</f>
        <v/>
      </c>
      <c r="AB888" s="3" t="str">
        <f>IF(Line[Pipe Diameter mm]="","",Line[Pipe Diameter mm])</f>
        <v/>
      </c>
      <c r="AC888" s="3" t="str">
        <f>IF(Line[Asset Group]="","",VLOOKUP(Line[Pipe Material],irrigation_pipe_material,2,FALSE))</f>
        <v/>
      </c>
      <c r="AD888" s="3" t="str">
        <f>IF(Line[Asset Group]="","",VLOOKUP(Line[System],irrigation_system,2,FALSE))</f>
        <v/>
      </c>
      <c r="AE888" s="3" t="str">
        <f>IF(Line[Asset Group]="","",VLOOKUP(Line[Status],irrigation_status,2,FALSE))</f>
        <v/>
      </c>
      <c r="AF888" s="3" t="str">
        <f>IF(Line[Asset Group]="","",VLOOKUP(Line[Surface],subdom_master_gdb,2,FALSE))</f>
        <v/>
      </c>
      <c r="AG888" s="3" t="str">
        <f>IF(Line[Surface Layer Depth mm]="","",Line[Surface Layer Depth mm])</f>
        <v/>
      </c>
      <c r="AH888" s="3" t="str">
        <f>IF(Line[Av Width m]="","",Line[Av Width m])</f>
        <v/>
      </c>
      <c r="AI888" s="3" t="str">
        <f>IF(Line[Asset Group]="","",VLOOKUP(Line[Cycle],yes_no,2,FALSE))</f>
        <v/>
      </c>
      <c r="AJ888" s="3" t="str">
        <f>IF(Line[Asset Group]="","",VLOOKUP(Line[Species],hedge_species,2,FALSE))</f>
        <v/>
      </c>
    </row>
    <row r="889" spans="1:36" s="3" customFormat="1" x14ac:dyDescent="0.2">
      <c r="A889" s="3" t="str">
        <f>IF(Line[DWG File Name]="","",Line[DWG File Name])</f>
        <v/>
      </c>
      <c r="B889" s="3" t="str">
        <f>IF(Line[DWG Layer Name]="","",Line[DWG Layer Name])</f>
        <v/>
      </c>
      <c r="C889" s="3" t="str">
        <f>IF(Line[DWG Handle]="","",Line[DWG Handle])</f>
        <v/>
      </c>
      <c r="D889" s="58" t="str">
        <f>IF(Line[Approx Centroid X]="","",Line[Approx Centroid X])</f>
        <v/>
      </c>
      <c r="E889" s="58" t="str">
        <f>IF(Line[Approx Centroid Y]="","",Line[Approx Centroid Y])</f>
        <v/>
      </c>
      <c r="F889" s="3" t="str">
        <f>IF(Line[Replacement Asset]="","",Line[Replacement Asset])</f>
        <v/>
      </c>
      <c r="G889" s="3" t="str">
        <f>IF(Line[Asset ID]="","",UPPER(Line[Asset ID]))</f>
        <v/>
      </c>
      <c r="H889" s="3" t="str">
        <f>IF(Line[Asset Group]="","",VLOOKUP(Line[Asset Group],asset_grp_line,4,FALSE))</f>
        <v/>
      </c>
      <c r="I889" s="3" t="str">
        <f>IF(Line[Asset Group]="","",VLOOKUP(Line[Asset Group],asset_grp_line,2,FALSE))</f>
        <v/>
      </c>
      <c r="J889" s="3" t="str">
        <f>IF(Line[Asset Group]="","",VLOOKUP(Line[Asset Group],asset_grp_line,3,FALSE))</f>
        <v/>
      </c>
      <c r="K889" s="3" t="str">
        <f>IF(Line[Asset Group]="","",VLOOKUP(Line[Asset Type],type_master_list,2,FALSE))</f>
        <v/>
      </c>
      <c r="L889" s="3" t="str">
        <f>IF(Line[Asset Name]="","",PROPER(Line[Asset Name]))</f>
        <v/>
      </c>
      <c r="M889" s="11" t="str">
        <f>IF(Line[Install Date]="","",(Line[Install Date]))</f>
        <v/>
      </c>
      <c r="N889" s="3" t="str">
        <f>IF(Line[Note]="","",PROPER(Line[Note]))</f>
        <v/>
      </c>
      <c r="O889" s="3" t="str">
        <f>IF(Line[Resource Consent Number]="","",UPPER(Line[Resource Consent Number]))</f>
        <v/>
      </c>
      <c r="P889" s="53" t="str">
        <f>IF(Line[Asset Unit Cost]="","",Line[Asset Unit Cost])</f>
        <v/>
      </c>
      <c r="Q889" s="3" t="str">
        <f>IF(Line[Added By]="","",UPPER(Line[Added By]))</f>
        <v/>
      </c>
      <c r="R889" s="11" t="str">
        <f>IF(Line[Added Date]="","",(Line[Added Date]))</f>
        <v/>
      </c>
      <c r="S889" s="3" t="str">
        <f>IF(Line[Z COORD]="","",PROPER(Line[Z COORD]))</f>
        <v/>
      </c>
      <c r="T889" s="3" t="str">
        <f>IF(Line[Asset Description]="","",PROPER(Line[Asset Description]))</f>
        <v/>
      </c>
      <c r="U889" s="3" t="str">
        <f>IF(Line[Asset Group]="","",VLOOKUP(Line[Wall SubType],subdom_master_gdb,2,FALSE))</f>
        <v/>
      </c>
      <c r="V889" s="3" t="str">
        <f>IF(Line[Asset Group]="","",VLOOKUP(Line[Material],material_master,2,FALSE))</f>
        <v/>
      </c>
      <c r="W889" s="3" t="str">
        <f>IF(Line[Height m]="","",Line[Height m])</f>
        <v/>
      </c>
      <c r="X889" s="3" t="str">
        <f>IF(Line[Length m]="","",Line[Length m])</f>
        <v/>
      </c>
      <c r="Y889" s="3" t="str">
        <f>IF(Line[Width m]="","",Line[Width m])</f>
        <v/>
      </c>
      <c r="Z889" s="3" t="str">
        <f>IF(Line[Asset Group]="","",VLOOKUP(Line[Purpose],f_g_function,2,FALSE))</f>
        <v/>
      </c>
      <c r="AA889" s="3" t="str">
        <f>IF(Line[Asset Group]="","",VLOOKUP(Line[Post Material],material_master,2,FALSE))</f>
        <v/>
      </c>
      <c r="AB889" s="3" t="str">
        <f>IF(Line[Pipe Diameter mm]="","",Line[Pipe Diameter mm])</f>
        <v/>
      </c>
      <c r="AC889" s="3" t="str">
        <f>IF(Line[Asset Group]="","",VLOOKUP(Line[Pipe Material],irrigation_pipe_material,2,FALSE))</f>
        <v/>
      </c>
      <c r="AD889" s="3" t="str">
        <f>IF(Line[Asset Group]="","",VLOOKUP(Line[System],irrigation_system,2,FALSE))</f>
        <v/>
      </c>
      <c r="AE889" s="3" t="str">
        <f>IF(Line[Asset Group]="","",VLOOKUP(Line[Status],irrigation_status,2,FALSE))</f>
        <v/>
      </c>
      <c r="AF889" s="3" t="str">
        <f>IF(Line[Asset Group]="","",VLOOKUP(Line[Surface],subdom_master_gdb,2,FALSE))</f>
        <v/>
      </c>
      <c r="AG889" s="3" t="str">
        <f>IF(Line[Surface Layer Depth mm]="","",Line[Surface Layer Depth mm])</f>
        <v/>
      </c>
      <c r="AH889" s="3" t="str">
        <f>IF(Line[Av Width m]="","",Line[Av Width m])</f>
        <v/>
      </c>
      <c r="AI889" s="3" t="str">
        <f>IF(Line[Asset Group]="","",VLOOKUP(Line[Cycle],yes_no,2,FALSE))</f>
        <v/>
      </c>
      <c r="AJ889" s="3" t="str">
        <f>IF(Line[Asset Group]="","",VLOOKUP(Line[Species],hedge_species,2,FALSE))</f>
        <v/>
      </c>
    </row>
    <row r="890" spans="1:36" s="3" customFormat="1" x14ac:dyDescent="0.2">
      <c r="A890" s="3" t="str">
        <f>IF(Line[DWG File Name]="","",Line[DWG File Name])</f>
        <v/>
      </c>
      <c r="B890" s="3" t="str">
        <f>IF(Line[DWG Layer Name]="","",Line[DWG Layer Name])</f>
        <v/>
      </c>
      <c r="C890" s="3" t="str">
        <f>IF(Line[DWG Handle]="","",Line[DWG Handle])</f>
        <v/>
      </c>
      <c r="D890" s="58" t="str">
        <f>IF(Line[Approx Centroid X]="","",Line[Approx Centroid X])</f>
        <v/>
      </c>
      <c r="E890" s="58" t="str">
        <f>IF(Line[Approx Centroid Y]="","",Line[Approx Centroid Y])</f>
        <v/>
      </c>
      <c r="F890" s="3" t="str">
        <f>IF(Line[Replacement Asset]="","",Line[Replacement Asset])</f>
        <v/>
      </c>
      <c r="G890" s="3" t="str">
        <f>IF(Line[Asset ID]="","",UPPER(Line[Asset ID]))</f>
        <v/>
      </c>
      <c r="H890" s="3" t="str">
        <f>IF(Line[Asset Group]="","",VLOOKUP(Line[Asset Group],asset_grp_line,4,FALSE))</f>
        <v/>
      </c>
      <c r="I890" s="3" t="str">
        <f>IF(Line[Asset Group]="","",VLOOKUP(Line[Asset Group],asset_grp_line,2,FALSE))</f>
        <v/>
      </c>
      <c r="J890" s="3" t="str">
        <f>IF(Line[Asset Group]="","",VLOOKUP(Line[Asset Group],asset_grp_line,3,FALSE))</f>
        <v/>
      </c>
      <c r="K890" s="3" t="str">
        <f>IF(Line[Asset Group]="","",VLOOKUP(Line[Asset Type],type_master_list,2,FALSE))</f>
        <v/>
      </c>
      <c r="L890" s="3" t="str">
        <f>IF(Line[Asset Name]="","",PROPER(Line[Asset Name]))</f>
        <v/>
      </c>
      <c r="M890" s="11" t="str">
        <f>IF(Line[Install Date]="","",(Line[Install Date]))</f>
        <v/>
      </c>
      <c r="N890" s="3" t="str">
        <f>IF(Line[Note]="","",PROPER(Line[Note]))</f>
        <v/>
      </c>
      <c r="O890" s="3" t="str">
        <f>IF(Line[Resource Consent Number]="","",UPPER(Line[Resource Consent Number]))</f>
        <v/>
      </c>
      <c r="P890" s="53" t="str">
        <f>IF(Line[Asset Unit Cost]="","",Line[Asset Unit Cost])</f>
        <v/>
      </c>
      <c r="Q890" s="3" t="str">
        <f>IF(Line[Added By]="","",UPPER(Line[Added By]))</f>
        <v/>
      </c>
      <c r="R890" s="11" t="str">
        <f>IF(Line[Added Date]="","",(Line[Added Date]))</f>
        <v/>
      </c>
      <c r="S890" s="3" t="str">
        <f>IF(Line[Z COORD]="","",PROPER(Line[Z COORD]))</f>
        <v/>
      </c>
      <c r="T890" s="3" t="str">
        <f>IF(Line[Asset Description]="","",PROPER(Line[Asset Description]))</f>
        <v/>
      </c>
      <c r="U890" s="3" t="str">
        <f>IF(Line[Asset Group]="","",VLOOKUP(Line[Wall SubType],subdom_master_gdb,2,FALSE))</f>
        <v/>
      </c>
      <c r="V890" s="3" t="str">
        <f>IF(Line[Asset Group]="","",VLOOKUP(Line[Material],material_master,2,FALSE))</f>
        <v/>
      </c>
      <c r="W890" s="3" t="str">
        <f>IF(Line[Height m]="","",Line[Height m])</f>
        <v/>
      </c>
      <c r="X890" s="3" t="str">
        <f>IF(Line[Length m]="","",Line[Length m])</f>
        <v/>
      </c>
      <c r="Y890" s="3" t="str">
        <f>IF(Line[Width m]="","",Line[Width m])</f>
        <v/>
      </c>
      <c r="Z890" s="3" t="str">
        <f>IF(Line[Asset Group]="","",VLOOKUP(Line[Purpose],f_g_function,2,FALSE))</f>
        <v/>
      </c>
      <c r="AA890" s="3" t="str">
        <f>IF(Line[Asset Group]="","",VLOOKUP(Line[Post Material],material_master,2,FALSE))</f>
        <v/>
      </c>
      <c r="AB890" s="3" t="str">
        <f>IF(Line[Pipe Diameter mm]="","",Line[Pipe Diameter mm])</f>
        <v/>
      </c>
      <c r="AC890" s="3" t="str">
        <f>IF(Line[Asset Group]="","",VLOOKUP(Line[Pipe Material],irrigation_pipe_material,2,FALSE))</f>
        <v/>
      </c>
      <c r="AD890" s="3" t="str">
        <f>IF(Line[Asset Group]="","",VLOOKUP(Line[System],irrigation_system,2,FALSE))</f>
        <v/>
      </c>
      <c r="AE890" s="3" t="str">
        <f>IF(Line[Asset Group]="","",VLOOKUP(Line[Status],irrigation_status,2,FALSE))</f>
        <v/>
      </c>
      <c r="AF890" s="3" t="str">
        <f>IF(Line[Asset Group]="","",VLOOKUP(Line[Surface],subdom_master_gdb,2,FALSE))</f>
        <v/>
      </c>
      <c r="AG890" s="3" t="str">
        <f>IF(Line[Surface Layer Depth mm]="","",Line[Surface Layer Depth mm])</f>
        <v/>
      </c>
      <c r="AH890" s="3" t="str">
        <f>IF(Line[Av Width m]="","",Line[Av Width m])</f>
        <v/>
      </c>
      <c r="AI890" s="3" t="str">
        <f>IF(Line[Asset Group]="","",VLOOKUP(Line[Cycle],yes_no,2,FALSE))</f>
        <v/>
      </c>
      <c r="AJ890" s="3" t="str">
        <f>IF(Line[Asset Group]="","",VLOOKUP(Line[Species],hedge_species,2,FALSE))</f>
        <v/>
      </c>
    </row>
    <row r="891" spans="1:36" s="3" customFormat="1" x14ac:dyDescent="0.2">
      <c r="A891" s="3" t="str">
        <f>IF(Line[DWG File Name]="","",Line[DWG File Name])</f>
        <v/>
      </c>
      <c r="B891" s="3" t="str">
        <f>IF(Line[DWG Layer Name]="","",Line[DWG Layer Name])</f>
        <v/>
      </c>
      <c r="C891" s="3" t="str">
        <f>IF(Line[DWG Handle]="","",Line[DWG Handle])</f>
        <v/>
      </c>
      <c r="D891" s="58" t="str">
        <f>IF(Line[Approx Centroid X]="","",Line[Approx Centroid X])</f>
        <v/>
      </c>
      <c r="E891" s="58" t="str">
        <f>IF(Line[Approx Centroid Y]="","",Line[Approx Centroid Y])</f>
        <v/>
      </c>
      <c r="F891" s="3" t="str">
        <f>IF(Line[Replacement Asset]="","",Line[Replacement Asset])</f>
        <v/>
      </c>
      <c r="G891" s="3" t="str">
        <f>IF(Line[Asset ID]="","",UPPER(Line[Asset ID]))</f>
        <v/>
      </c>
      <c r="H891" s="3" t="str">
        <f>IF(Line[Asset Group]="","",VLOOKUP(Line[Asset Group],asset_grp_line,4,FALSE))</f>
        <v/>
      </c>
      <c r="I891" s="3" t="str">
        <f>IF(Line[Asset Group]="","",VLOOKUP(Line[Asset Group],asset_grp_line,2,FALSE))</f>
        <v/>
      </c>
      <c r="J891" s="3" t="str">
        <f>IF(Line[Asset Group]="","",VLOOKUP(Line[Asset Group],asset_grp_line,3,FALSE))</f>
        <v/>
      </c>
      <c r="K891" s="3" t="str">
        <f>IF(Line[Asset Group]="","",VLOOKUP(Line[Asset Type],type_master_list,2,FALSE))</f>
        <v/>
      </c>
      <c r="L891" s="3" t="str">
        <f>IF(Line[Asset Name]="","",PROPER(Line[Asset Name]))</f>
        <v/>
      </c>
      <c r="M891" s="11" t="str">
        <f>IF(Line[Install Date]="","",(Line[Install Date]))</f>
        <v/>
      </c>
      <c r="N891" s="3" t="str">
        <f>IF(Line[Note]="","",PROPER(Line[Note]))</f>
        <v/>
      </c>
      <c r="O891" s="3" t="str">
        <f>IF(Line[Resource Consent Number]="","",UPPER(Line[Resource Consent Number]))</f>
        <v/>
      </c>
      <c r="P891" s="53" t="str">
        <f>IF(Line[Asset Unit Cost]="","",Line[Asset Unit Cost])</f>
        <v/>
      </c>
      <c r="Q891" s="3" t="str">
        <f>IF(Line[Added By]="","",UPPER(Line[Added By]))</f>
        <v/>
      </c>
      <c r="R891" s="11" t="str">
        <f>IF(Line[Added Date]="","",(Line[Added Date]))</f>
        <v/>
      </c>
      <c r="S891" s="3" t="str">
        <f>IF(Line[Z COORD]="","",PROPER(Line[Z COORD]))</f>
        <v/>
      </c>
      <c r="T891" s="3" t="str">
        <f>IF(Line[Asset Description]="","",PROPER(Line[Asset Description]))</f>
        <v/>
      </c>
      <c r="U891" s="3" t="str">
        <f>IF(Line[Asset Group]="","",VLOOKUP(Line[Wall SubType],subdom_master_gdb,2,FALSE))</f>
        <v/>
      </c>
      <c r="V891" s="3" t="str">
        <f>IF(Line[Asset Group]="","",VLOOKUP(Line[Material],material_master,2,FALSE))</f>
        <v/>
      </c>
      <c r="W891" s="3" t="str">
        <f>IF(Line[Height m]="","",Line[Height m])</f>
        <v/>
      </c>
      <c r="X891" s="3" t="str">
        <f>IF(Line[Length m]="","",Line[Length m])</f>
        <v/>
      </c>
      <c r="Y891" s="3" t="str">
        <f>IF(Line[Width m]="","",Line[Width m])</f>
        <v/>
      </c>
      <c r="Z891" s="3" t="str">
        <f>IF(Line[Asset Group]="","",VLOOKUP(Line[Purpose],f_g_function,2,FALSE))</f>
        <v/>
      </c>
      <c r="AA891" s="3" t="str">
        <f>IF(Line[Asset Group]="","",VLOOKUP(Line[Post Material],material_master,2,FALSE))</f>
        <v/>
      </c>
      <c r="AB891" s="3" t="str">
        <f>IF(Line[Pipe Diameter mm]="","",Line[Pipe Diameter mm])</f>
        <v/>
      </c>
      <c r="AC891" s="3" t="str">
        <f>IF(Line[Asset Group]="","",VLOOKUP(Line[Pipe Material],irrigation_pipe_material,2,FALSE))</f>
        <v/>
      </c>
      <c r="AD891" s="3" t="str">
        <f>IF(Line[Asset Group]="","",VLOOKUP(Line[System],irrigation_system,2,FALSE))</f>
        <v/>
      </c>
      <c r="AE891" s="3" t="str">
        <f>IF(Line[Asset Group]="","",VLOOKUP(Line[Status],irrigation_status,2,FALSE))</f>
        <v/>
      </c>
      <c r="AF891" s="3" t="str">
        <f>IF(Line[Asset Group]="","",VLOOKUP(Line[Surface],subdom_master_gdb,2,FALSE))</f>
        <v/>
      </c>
      <c r="AG891" s="3" t="str">
        <f>IF(Line[Surface Layer Depth mm]="","",Line[Surface Layer Depth mm])</f>
        <v/>
      </c>
      <c r="AH891" s="3" t="str">
        <f>IF(Line[Av Width m]="","",Line[Av Width m])</f>
        <v/>
      </c>
      <c r="AI891" s="3" t="str">
        <f>IF(Line[Asset Group]="","",VLOOKUP(Line[Cycle],yes_no,2,FALSE))</f>
        <v/>
      </c>
      <c r="AJ891" s="3" t="str">
        <f>IF(Line[Asset Group]="","",VLOOKUP(Line[Species],hedge_species,2,FALSE))</f>
        <v/>
      </c>
    </row>
    <row r="892" spans="1:36" s="3" customFormat="1" x14ac:dyDescent="0.2">
      <c r="A892" s="3" t="str">
        <f>IF(Line[DWG File Name]="","",Line[DWG File Name])</f>
        <v/>
      </c>
      <c r="B892" s="3" t="str">
        <f>IF(Line[DWG Layer Name]="","",Line[DWG Layer Name])</f>
        <v/>
      </c>
      <c r="C892" s="3" t="str">
        <f>IF(Line[DWG Handle]="","",Line[DWG Handle])</f>
        <v/>
      </c>
      <c r="D892" s="58" t="str">
        <f>IF(Line[Approx Centroid X]="","",Line[Approx Centroid X])</f>
        <v/>
      </c>
      <c r="E892" s="58" t="str">
        <f>IF(Line[Approx Centroid Y]="","",Line[Approx Centroid Y])</f>
        <v/>
      </c>
      <c r="F892" s="3" t="str">
        <f>IF(Line[Replacement Asset]="","",Line[Replacement Asset])</f>
        <v/>
      </c>
      <c r="G892" s="3" t="str">
        <f>IF(Line[Asset ID]="","",UPPER(Line[Asset ID]))</f>
        <v/>
      </c>
      <c r="H892" s="3" t="str">
        <f>IF(Line[Asset Group]="","",VLOOKUP(Line[Asset Group],asset_grp_line,4,FALSE))</f>
        <v/>
      </c>
      <c r="I892" s="3" t="str">
        <f>IF(Line[Asset Group]="","",VLOOKUP(Line[Asset Group],asset_grp_line,2,FALSE))</f>
        <v/>
      </c>
      <c r="J892" s="3" t="str">
        <f>IF(Line[Asset Group]="","",VLOOKUP(Line[Asset Group],asset_grp_line,3,FALSE))</f>
        <v/>
      </c>
      <c r="K892" s="3" t="str">
        <f>IF(Line[Asset Group]="","",VLOOKUP(Line[Asset Type],type_master_list,2,FALSE))</f>
        <v/>
      </c>
      <c r="L892" s="3" t="str">
        <f>IF(Line[Asset Name]="","",PROPER(Line[Asset Name]))</f>
        <v/>
      </c>
      <c r="M892" s="11" t="str">
        <f>IF(Line[Install Date]="","",(Line[Install Date]))</f>
        <v/>
      </c>
      <c r="N892" s="3" t="str">
        <f>IF(Line[Note]="","",PROPER(Line[Note]))</f>
        <v/>
      </c>
      <c r="O892" s="3" t="str">
        <f>IF(Line[Resource Consent Number]="","",UPPER(Line[Resource Consent Number]))</f>
        <v/>
      </c>
      <c r="P892" s="53" t="str">
        <f>IF(Line[Asset Unit Cost]="","",Line[Asset Unit Cost])</f>
        <v/>
      </c>
      <c r="Q892" s="3" t="str">
        <f>IF(Line[Added By]="","",UPPER(Line[Added By]))</f>
        <v/>
      </c>
      <c r="R892" s="11" t="str">
        <f>IF(Line[Added Date]="","",(Line[Added Date]))</f>
        <v/>
      </c>
      <c r="S892" s="3" t="str">
        <f>IF(Line[Z COORD]="","",PROPER(Line[Z COORD]))</f>
        <v/>
      </c>
      <c r="T892" s="3" t="str">
        <f>IF(Line[Asset Description]="","",PROPER(Line[Asset Description]))</f>
        <v/>
      </c>
      <c r="U892" s="3" t="str">
        <f>IF(Line[Asset Group]="","",VLOOKUP(Line[Wall SubType],subdom_master_gdb,2,FALSE))</f>
        <v/>
      </c>
      <c r="V892" s="3" t="str">
        <f>IF(Line[Asset Group]="","",VLOOKUP(Line[Material],material_master,2,FALSE))</f>
        <v/>
      </c>
      <c r="W892" s="3" t="str">
        <f>IF(Line[Height m]="","",Line[Height m])</f>
        <v/>
      </c>
      <c r="X892" s="3" t="str">
        <f>IF(Line[Length m]="","",Line[Length m])</f>
        <v/>
      </c>
      <c r="Y892" s="3" t="str">
        <f>IF(Line[Width m]="","",Line[Width m])</f>
        <v/>
      </c>
      <c r="Z892" s="3" t="str">
        <f>IF(Line[Asset Group]="","",VLOOKUP(Line[Purpose],f_g_function,2,FALSE))</f>
        <v/>
      </c>
      <c r="AA892" s="3" t="str">
        <f>IF(Line[Asset Group]="","",VLOOKUP(Line[Post Material],material_master,2,FALSE))</f>
        <v/>
      </c>
      <c r="AB892" s="3" t="str">
        <f>IF(Line[Pipe Diameter mm]="","",Line[Pipe Diameter mm])</f>
        <v/>
      </c>
      <c r="AC892" s="3" t="str">
        <f>IF(Line[Asset Group]="","",VLOOKUP(Line[Pipe Material],irrigation_pipe_material,2,FALSE))</f>
        <v/>
      </c>
      <c r="AD892" s="3" t="str">
        <f>IF(Line[Asset Group]="","",VLOOKUP(Line[System],irrigation_system,2,FALSE))</f>
        <v/>
      </c>
      <c r="AE892" s="3" t="str">
        <f>IF(Line[Asset Group]="","",VLOOKUP(Line[Status],irrigation_status,2,FALSE))</f>
        <v/>
      </c>
      <c r="AF892" s="3" t="str">
        <f>IF(Line[Asset Group]="","",VLOOKUP(Line[Surface],subdom_master_gdb,2,FALSE))</f>
        <v/>
      </c>
      <c r="AG892" s="3" t="str">
        <f>IF(Line[Surface Layer Depth mm]="","",Line[Surface Layer Depth mm])</f>
        <v/>
      </c>
      <c r="AH892" s="3" t="str">
        <f>IF(Line[Av Width m]="","",Line[Av Width m])</f>
        <v/>
      </c>
      <c r="AI892" s="3" t="str">
        <f>IF(Line[Asset Group]="","",VLOOKUP(Line[Cycle],yes_no,2,FALSE))</f>
        <v/>
      </c>
      <c r="AJ892" s="3" t="str">
        <f>IF(Line[Asset Group]="","",VLOOKUP(Line[Species],hedge_species,2,FALSE))</f>
        <v/>
      </c>
    </row>
    <row r="893" spans="1:36" s="3" customFormat="1" x14ac:dyDescent="0.2">
      <c r="A893" s="3" t="str">
        <f>IF(Line[DWG File Name]="","",Line[DWG File Name])</f>
        <v/>
      </c>
      <c r="B893" s="3" t="str">
        <f>IF(Line[DWG Layer Name]="","",Line[DWG Layer Name])</f>
        <v/>
      </c>
      <c r="C893" s="3" t="str">
        <f>IF(Line[DWG Handle]="","",Line[DWG Handle])</f>
        <v/>
      </c>
      <c r="D893" s="58" t="str">
        <f>IF(Line[Approx Centroid X]="","",Line[Approx Centroid X])</f>
        <v/>
      </c>
      <c r="E893" s="58" t="str">
        <f>IF(Line[Approx Centroid Y]="","",Line[Approx Centroid Y])</f>
        <v/>
      </c>
      <c r="F893" s="3" t="str">
        <f>IF(Line[Replacement Asset]="","",Line[Replacement Asset])</f>
        <v/>
      </c>
      <c r="G893" s="3" t="str">
        <f>IF(Line[Asset ID]="","",UPPER(Line[Asset ID]))</f>
        <v/>
      </c>
      <c r="H893" s="3" t="str">
        <f>IF(Line[Asset Group]="","",VLOOKUP(Line[Asset Group],asset_grp_line,4,FALSE))</f>
        <v/>
      </c>
      <c r="I893" s="3" t="str">
        <f>IF(Line[Asset Group]="","",VLOOKUP(Line[Asset Group],asset_grp_line,2,FALSE))</f>
        <v/>
      </c>
      <c r="J893" s="3" t="str">
        <f>IF(Line[Asset Group]="","",VLOOKUP(Line[Asset Group],asset_grp_line,3,FALSE))</f>
        <v/>
      </c>
      <c r="K893" s="3" t="str">
        <f>IF(Line[Asset Group]="","",VLOOKUP(Line[Asset Type],type_master_list,2,FALSE))</f>
        <v/>
      </c>
      <c r="L893" s="3" t="str">
        <f>IF(Line[Asset Name]="","",PROPER(Line[Asset Name]))</f>
        <v/>
      </c>
      <c r="M893" s="11" t="str">
        <f>IF(Line[Install Date]="","",(Line[Install Date]))</f>
        <v/>
      </c>
      <c r="N893" s="3" t="str">
        <f>IF(Line[Note]="","",PROPER(Line[Note]))</f>
        <v/>
      </c>
      <c r="O893" s="3" t="str">
        <f>IF(Line[Resource Consent Number]="","",UPPER(Line[Resource Consent Number]))</f>
        <v/>
      </c>
      <c r="P893" s="53" t="str">
        <f>IF(Line[Asset Unit Cost]="","",Line[Asset Unit Cost])</f>
        <v/>
      </c>
      <c r="Q893" s="3" t="str">
        <f>IF(Line[Added By]="","",UPPER(Line[Added By]))</f>
        <v/>
      </c>
      <c r="R893" s="11" t="str">
        <f>IF(Line[Added Date]="","",(Line[Added Date]))</f>
        <v/>
      </c>
      <c r="S893" s="3" t="str">
        <f>IF(Line[Z COORD]="","",PROPER(Line[Z COORD]))</f>
        <v/>
      </c>
      <c r="T893" s="3" t="str">
        <f>IF(Line[Asset Description]="","",PROPER(Line[Asset Description]))</f>
        <v/>
      </c>
      <c r="U893" s="3" t="str">
        <f>IF(Line[Asset Group]="","",VLOOKUP(Line[Wall SubType],subdom_master_gdb,2,FALSE))</f>
        <v/>
      </c>
      <c r="V893" s="3" t="str">
        <f>IF(Line[Asset Group]="","",VLOOKUP(Line[Material],material_master,2,FALSE))</f>
        <v/>
      </c>
      <c r="W893" s="3" t="str">
        <f>IF(Line[Height m]="","",Line[Height m])</f>
        <v/>
      </c>
      <c r="X893" s="3" t="str">
        <f>IF(Line[Length m]="","",Line[Length m])</f>
        <v/>
      </c>
      <c r="Y893" s="3" t="str">
        <f>IF(Line[Width m]="","",Line[Width m])</f>
        <v/>
      </c>
      <c r="Z893" s="3" t="str">
        <f>IF(Line[Asset Group]="","",VLOOKUP(Line[Purpose],f_g_function,2,FALSE))</f>
        <v/>
      </c>
      <c r="AA893" s="3" t="str">
        <f>IF(Line[Asset Group]="","",VLOOKUP(Line[Post Material],material_master,2,FALSE))</f>
        <v/>
      </c>
      <c r="AB893" s="3" t="str">
        <f>IF(Line[Pipe Diameter mm]="","",Line[Pipe Diameter mm])</f>
        <v/>
      </c>
      <c r="AC893" s="3" t="str">
        <f>IF(Line[Asset Group]="","",VLOOKUP(Line[Pipe Material],irrigation_pipe_material,2,FALSE))</f>
        <v/>
      </c>
      <c r="AD893" s="3" t="str">
        <f>IF(Line[Asset Group]="","",VLOOKUP(Line[System],irrigation_system,2,FALSE))</f>
        <v/>
      </c>
      <c r="AE893" s="3" t="str">
        <f>IF(Line[Asset Group]="","",VLOOKUP(Line[Status],irrigation_status,2,FALSE))</f>
        <v/>
      </c>
      <c r="AF893" s="3" t="str">
        <f>IF(Line[Asset Group]="","",VLOOKUP(Line[Surface],subdom_master_gdb,2,FALSE))</f>
        <v/>
      </c>
      <c r="AG893" s="3" t="str">
        <f>IF(Line[Surface Layer Depth mm]="","",Line[Surface Layer Depth mm])</f>
        <v/>
      </c>
      <c r="AH893" s="3" t="str">
        <f>IF(Line[Av Width m]="","",Line[Av Width m])</f>
        <v/>
      </c>
      <c r="AI893" s="3" t="str">
        <f>IF(Line[Asset Group]="","",VLOOKUP(Line[Cycle],yes_no,2,FALSE))</f>
        <v/>
      </c>
      <c r="AJ893" s="3" t="str">
        <f>IF(Line[Asset Group]="","",VLOOKUP(Line[Species],hedge_species,2,FALSE))</f>
        <v/>
      </c>
    </row>
    <row r="894" spans="1:36" s="3" customFormat="1" x14ac:dyDescent="0.2">
      <c r="A894" s="3" t="str">
        <f>IF(Line[DWG File Name]="","",Line[DWG File Name])</f>
        <v/>
      </c>
      <c r="B894" s="3" t="str">
        <f>IF(Line[DWG Layer Name]="","",Line[DWG Layer Name])</f>
        <v/>
      </c>
      <c r="C894" s="3" t="str">
        <f>IF(Line[DWG Handle]="","",Line[DWG Handle])</f>
        <v/>
      </c>
      <c r="D894" s="58" t="str">
        <f>IF(Line[Approx Centroid X]="","",Line[Approx Centroid X])</f>
        <v/>
      </c>
      <c r="E894" s="58" t="str">
        <f>IF(Line[Approx Centroid Y]="","",Line[Approx Centroid Y])</f>
        <v/>
      </c>
      <c r="F894" s="3" t="str">
        <f>IF(Line[Replacement Asset]="","",Line[Replacement Asset])</f>
        <v/>
      </c>
      <c r="G894" s="3" t="str">
        <f>IF(Line[Asset ID]="","",UPPER(Line[Asset ID]))</f>
        <v/>
      </c>
      <c r="H894" s="3" t="str">
        <f>IF(Line[Asset Group]="","",VLOOKUP(Line[Asset Group],asset_grp_line,4,FALSE))</f>
        <v/>
      </c>
      <c r="I894" s="3" t="str">
        <f>IF(Line[Asset Group]="","",VLOOKUP(Line[Asset Group],asset_grp_line,2,FALSE))</f>
        <v/>
      </c>
      <c r="J894" s="3" t="str">
        <f>IF(Line[Asset Group]="","",VLOOKUP(Line[Asset Group],asset_grp_line,3,FALSE))</f>
        <v/>
      </c>
      <c r="K894" s="3" t="str">
        <f>IF(Line[Asset Group]="","",VLOOKUP(Line[Asset Type],type_master_list,2,FALSE))</f>
        <v/>
      </c>
      <c r="L894" s="3" t="str">
        <f>IF(Line[Asset Name]="","",PROPER(Line[Asset Name]))</f>
        <v/>
      </c>
      <c r="M894" s="11" t="str">
        <f>IF(Line[Install Date]="","",(Line[Install Date]))</f>
        <v/>
      </c>
      <c r="N894" s="3" t="str">
        <f>IF(Line[Note]="","",PROPER(Line[Note]))</f>
        <v/>
      </c>
      <c r="O894" s="3" t="str">
        <f>IF(Line[Resource Consent Number]="","",UPPER(Line[Resource Consent Number]))</f>
        <v/>
      </c>
      <c r="P894" s="53" t="str">
        <f>IF(Line[Asset Unit Cost]="","",Line[Asset Unit Cost])</f>
        <v/>
      </c>
      <c r="Q894" s="3" t="str">
        <f>IF(Line[Added By]="","",UPPER(Line[Added By]))</f>
        <v/>
      </c>
      <c r="R894" s="11" t="str">
        <f>IF(Line[Added Date]="","",(Line[Added Date]))</f>
        <v/>
      </c>
      <c r="S894" s="3" t="str">
        <f>IF(Line[Z COORD]="","",PROPER(Line[Z COORD]))</f>
        <v/>
      </c>
      <c r="T894" s="3" t="str">
        <f>IF(Line[Asset Description]="","",PROPER(Line[Asset Description]))</f>
        <v/>
      </c>
      <c r="U894" s="3" t="str">
        <f>IF(Line[Asset Group]="","",VLOOKUP(Line[Wall SubType],subdom_master_gdb,2,FALSE))</f>
        <v/>
      </c>
      <c r="V894" s="3" t="str">
        <f>IF(Line[Asset Group]="","",VLOOKUP(Line[Material],material_master,2,FALSE))</f>
        <v/>
      </c>
      <c r="W894" s="3" t="str">
        <f>IF(Line[Height m]="","",Line[Height m])</f>
        <v/>
      </c>
      <c r="X894" s="3" t="str">
        <f>IF(Line[Length m]="","",Line[Length m])</f>
        <v/>
      </c>
      <c r="Y894" s="3" t="str">
        <f>IF(Line[Width m]="","",Line[Width m])</f>
        <v/>
      </c>
      <c r="Z894" s="3" t="str">
        <f>IF(Line[Asset Group]="","",VLOOKUP(Line[Purpose],f_g_function,2,FALSE))</f>
        <v/>
      </c>
      <c r="AA894" s="3" t="str">
        <f>IF(Line[Asset Group]="","",VLOOKUP(Line[Post Material],material_master,2,FALSE))</f>
        <v/>
      </c>
      <c r="AB894" s="3" t="str">
        <f>IF(Line[Pipe Diameter mm]="","",Line[Pipe Diameter mm])</f>
        <v/>
      </c>
      <c r="AC894" s="3" t="str">
        <f>IF(Line[Asset Group]="","",VLOOKUP(Line[Pipe Material],irrigation_pipe_material,2,FALSE))</f>
        <v/>
      </c>
      <c r="AD894" s="3" t="str">
        <f>IF(Line[Asset Group]="","",VLOOKUP(Line[System],irrigation_system,2,FALSE))</f>
        <v/>
      </c>
      <c r="AE894" s="3" t="str">
        <f>IF(Line[Asset Group]="","",VLOOKUP(Line[Status],irrigation_status,2,FALSE))</f>
        <v/>
      </c>
      <c r="AF894" s="3" t="str">
        <f>IF(Line[Asset Group]="","",VLOOKUP(Line[Surface],subdom_master_gdb,2,FALSE))</f>
        <v/>
      </c>
      <c r="AG894" s="3" t="str">
        <f>IF(Line[Surface Layer Depth mm]="","",Line[Surface Layer Depth mm])</f>
        <v/>
      </c>
      <c r="AH894" s="3" t="str">
        <f>IF(Line[Av Width m]="","",Line[Av Width m])</f>
        <v/>
      </c>
      <c r="AI894" s="3" t="str">
        <f>IF(Line[Asset Group]="","",VLOOKUP(Line[Cycle],yes_no,2,FALSE))</f>
        <v/>
      </c>
      <c r="AJ894" s="3" t="str">
        <f>IF(Line[Asset Group]="","",VLOOKUP(Line[Species],hedge_species,2,FALSE))</f>
        <v/>
      </c>
    </row>
    <row r="895" spans="1:36" s="3" customFormat="1" x14ac:dyDescent="0.2">
      <c r="A895" s="3" t="str">
        <f>IF(Line[DWG File Name]="","",Line[DWG File Name])</f>
        <v/>
      </c>
      <c r="B895" s="3" t="str">
        <f>IF(Line[DWG Layer Name]="","",Line[DWG Layer Name])</f>
        <v/>
      </c>
      <c r="C895" s="3" t="str">
        <f>IF(Line[DWG Handle]="","",Line[DWG Handle])</f>
        <v/>
      </c>
      <c r="D895" s="58" t="str">
        <f>IF(Line[Approx Centroid X]="","",Line[Approx Centroid X])</f>
        <v/>
      </c>
      <c r="E895" s="58" t="str">
        <f>IF(Line[Approx Centroid Y]="","",Line[Approx Centroid Y])</f>
        <v/>
      </c>
      <c r="F895" s="3" t="str">
        <f>IF(Line[Replacement Asset]="","",Line[Replacement Asset])</f>
        <v/>
      </c>
      <c r="G895" s="3" t="str">
        <f>IF(Line[Asset ID]="","",UPPER(Line[Asset ID]))</f>
        <v/>
      </c>
      <c r="H895" s="3" t="str">
        <f>IF(Line[Asset Group]="","",VLOOKUP(Line[Asset Group],asset_grp_line,4,FALSE))</f>
        <v/>
      </c>
      <c r="I895" s="3" t="str">
        <f>IF(Line[Asset Group]="","",VLOOKUP(Line[Asset Group],asset_grp_line,2,FALSE))</f>
        <v/>
      </c>
      <c r="J895" s="3" t="str">
        <f>IF(Line[Asset Group]="","",VLOOKUP(Line[Asset Group],asset_grp_line,3,FALSE))</f>
        <v/>
      </c>
      <c r="K895" s="3" t="str">
        <f>IF(Line[Asset Group]="","",VLOOKUP(Line[Asset Type],type_master_list,2,FALSE))</f>
        <v/>
      </c>
      <c r="L895" s="3" t="str">
        <f>IF(Line[Asset Name]="","",PROPER(Line[Asset Name]))</f>
        <v/>
      </c>
      <c r="M895" s="11" t="str">
        <f>IF(Line[Install Date]="","",(Line[Install Date]))</f>
        <v/>
      </c>
      <c r="N895" s="3" t="str">
        <f>IF(Line[Note]="","",PROPER(Line[Note]))</f>
        <v/>
      </c>
      <c r="O895" s="3" t="str">
        <f>IF(Line[Resource Consent Number]="","",UPPER(Line[Resource Consent Number]))</f>
        <v/>
      </c>
      <c r="P895" s="53" t="str">
        <f>IF(Line[Asset Unit Cost]="","",Line[Asset Unit Cost])</f>
        <v/>
      </c>
      <c r="Q895" s="3" t="str">
        <f>IF(Line[Added By]="","",UPPER(Line[Added By]))</f>
        <v/>
      </c>
      <c r="R895" s="11" t="str">
        <f>IF(Line[Added Date]="","",(Line[Added Date]))</f>
        <v/>
      </c>
      <c r="S895" s="3" t="str">
        <f>IF(Line[Z COORD]="","",PROPER(Line[Z COORD]))</f>
        <v/>
      </c>
      <c r="T895" s="3" t="str">
        <f>IF(Line[Asset Description]="","",PROPER(Line[Asset Description]))</f>
        <v/>
      </c>
      <c r="U895" s="3" t="str">
        <f>IF(Line[Asset Group]="","",VLOOKUP(Line[Wall SubType],subdom_master_gdb,2,FALSE))</f>
        <v/>
      </c>
      <c r="V895" s="3" t="str">
        <f>IF(Line[Asset Group]="","",VLOOKUP(Line[Material],material_master,2,FALSE))</f>
        <v/>
      </c>
      <c r="W895" s="3" t="str">
        <f>IF(Line[Height m]="","",Line[Height m])</f>
        <v/>
      </c>
      <c r="X895" s="3" t="str">
        <f>IF(Line[Length m]="","",Line[Length m])</f>
        <v/>
      </c>
      <c r="Y895" s="3" t="str">
        <f>IF(Line[Width m]="","",Line[Width m])</f>
        <v/>
      </c>
      <c r="Z895" s="3" t="str">
        <f>IF(Line[Asset Group]="","",VLOOKUP(Line[Purpose],f_g_function,2,FALSE))</f>
        <v/>
      </c>
      <c r="AA895" s="3" t="str">
        <f>IF(Line[Asset Group]="","",VLOOKUP(Line[Post Material],material_master,2,FALSE))</f>
        <v/>
      </c>
      <c r="AB895" s="3" t="str">
        <f>IF(Line[Pipe Diameter mm]="","",Line[Pipe Diameter mm])</f>
        <v/>
      </c>
      <c r="AC895" s="3" t="str">
        <f>IF(Line[Asset Group]="","",VLOOKUP(Line[Pipe Material],irrigation_pipe_material,2,FALSE))</f>
        <v/>
      </c>
      <c r="AD895" s="3" t="str">
        <f>IF(Line[Asset Group]="","",VLOOKUP(Line[System],irrigation_system,2,FALSE))</f>
        <v/>
      </c>
      <c r="AE895" s="3" t="str">
        <f>IF(Line[Asset Group]="","",VLOOKUP(Line[Status],irrigation_status,2,FALSE))</f>
        <v/>
      </c>
      <c r="AF895" s="3" t="str">
        <f>IF(Line[Asset Group]="","",VLOOKUP(Line[Surface],subdom_master_gdb,2,FALSE))</f>
        <v/>
      </c>
      <c r="AG895" s="3" t="str">
        <f>IF(Line[Surface Layer Depth mm]="","",Line[Surface Layer Depth mm])</f>
        <v/>
      </c>
      <c r="AH895" s="3" t="str">
        <f>IF(Line[Av Width m]="","",Line[Av Width m])</f>
        <v/>
      </c>
      <c r="AI895" s="3" t="str">
        <f>IF(Line[Asset Group]="","",VLOOKUP(Line[Cycle],yes_no,2,FALSE))</f>
        <v/>
      </c>
      <c r="AJ895" s="3" t="str">
        <f>IF(Line[Asset Group]="","",VLOOKUP(Line[Species],hedge_species,2,FALSE))</f>
        <v/>
      </c>
    </row>
    <row r="896" spans="1:36" s="3" customFormat="1" x14ac:dyDescent="0.2">
      <c r="A896" s="3" t="str">
        <f>IF(Line[DWG File Name]="","",Line[DWG File Name])</f>
        <v/>
      </c>
      <c r="B896" s="3" t="str">
        <f>IF(Line[DWG Layer Name]="","",Line[DWG Layer Name])</f>
        <v/>
      </c>
      <c r="C896" s="3" t="str">
        <f>IF(Line[DWG Handle]="","",Line[DWG Handle])</f>
        <v/>
      </c>
      <c r="D896" s="58" t="str">
        <f>IF(Line[Approx Centroid X]="","",Line[Approx Centroid X])</f>
        <v/>
      </c>
      <c r="E896" s="58" t="str">
        <f>IF(Line[Approx Centroid Y]="","",Line[Approx Centroid Y])</f>
        <v/>
      </c>
      <c r="F896" s="3" t="str">
        <f>IF(Line[Replacement Asset]="","",Line[Replacement Asset])</f>
        <v/>
      </c>
      <c r="G896" s="3" t="str">
        <f>IF(Line[Asset ID]="","",UPPER(Line[Asset ID]))</f>
        <v/>
      </c>
      <c r="H896" s="3" t="str">
        <f>IF(Line[Asset Group]="","",VLOOKUP(Line[Asset Group],asset_grp_line,4,FALSE))</f>
        <v/>
      </c>
      <c r="I896" s="3" t="str">
        <f>IF(Line[Asset Group]="","",VLOOKUP(Line[Asset Group],asset_grp_line,2,FALSE))</f>
        <v/>
      </c>
      <c r="J896" s="3" t="str">
        <f>IF(Line[Asset Group]="","",VLOOKUP(Line[Asset Group],asset_grp_line,3,FALSE))</f>
        <v/>
      </c>
      <c r="K896" s="3" t="str">
        <f>IF(Line[Asset Group]="","",VLOOKUP(Line[Asset Type],type_master_list,2,FALSE))</f>
        <v/>
      </c>
      <c r="L896" s="3" t="str">
        <f>IF(Line[Asset Name]="","",PROPER(Line[Asset Name]))</f>
        <v/>
      </c>
      <c r="M896" s="11" t="str">
        <f>IF(Line[Install Date]="","",(Line[Install Date]))</f>
        <v/>
      </c>
      <c r="N896" s="3" t="str">
        <f>IF(Line[Note]="","",PROPER(Line[Note]))</f>
        <v/>
      </c>
      <c r="O896" s="3" t="str">
        <f>IF(Line[Resource Consent Number]="","",UPPER(Line[Resource Consent Number]))</f>
        <v/>
      </c>
      <c r="P896" s="53" t="str">
        <f>IF(Line[Asset Unit Cost]="","",Line[Asset Unit Cost])</f>
        <v/>
      </c>
      <c r="Q896" s="3" t="str">
        <f>IF(Line[Added By]="","",UPPER(Line[Added By]))</f>
        <v/>
      </c>
      <c r="R896" s="11" t="str">
        <f>IF(Line[Added Date]="","",(Line[Added Date]))</f>
        <v/>
      </c>
      <c r="S896" s="3" t="str">
        <f>IF(Line[Z COORD]="","",PROPER(Line[Z COORD]))</f>
        <v/>
      </c>
      <c r="T896" s="3" t="str">
        <f>IF(Line[Asset Description]="","",PROPER(Line[Asset Description]))</f>
        <v/>
      </c>
      <c r="U896" s="3" t="str">
        <f>IF(Line[Asset Group]="","",VLOOKUP(Line[Wall SubType],subdom_master_gdb,2,FALSE))</f>
        <v/>
      </c>
      <c r="V896" s="3" t="str">
        <f>IF(Line[Asset Group]="","",VLOOKUP(Line[Material],material_master,2,FALSE))</f>
        <v/>
      </c>
      <c r="W896" s="3" t="str">
        <f>IF(Line[Height m]="","",Line[Height m])</f>
        <v/>
      </c>
      <c r="X896" s="3" t="str">
        <f>IF(Line[Length m]="","",Line[Length m])</f>
        <v/>
      </c>
      <c r="Y896" s="3" t="str">
        <f>IF(Line[Width m]="","",Line[Width m])</f>
        <v/>
      </c>
      <c r="Z896" s="3" t="str">
        <f>IF(Line[Asset Group]="","",VLOOKUP(Line[Purpose],f_g_function,2,FALSE))</f>
        <v/>
      </c>
      <c r="AA896" s="3" t="str">
        <f>IF(Line[Asset Group]="","",VLOOKUP(Line[Post Material],material_master,2,FALSE))</f>
        <v/>
      </c>
      <c r="AB896" s="3" t="str">
        <f>IF(Line[Pipe Diameter mm]="","",Line[Pipe Diameter mm])</f>
        <v/>
      </c>
      <c r="AC896" s="3" t="str">
        <f>IF(Line[Asset Group]="","",VLOOKUP(Line[Pipe Material],irrigation_pipe_material,2,FALSE))</f>
        <v/>
      </c>
      <c r="AD896" s="3" t="str">
        <f>IF(Line[Asset Group]="","",VLOOKUP(Line[System],irrigation_system,2,FALSE))</f>
        <v/>
      </c>
      <c r="AE896" s="3" t="str">
        <f>IF(Line[Asset Group]="","",VLOOKUP(Line[Status],irrigation_status,2,FALSE))</f>
        <v/>
      </c>
      <c r="AF896" s="3" t="str">
        <f>IF(Line[Asset Group]="","",VLOOKUP(Line[Surface],subdom_master_gdb,2,FALSE))</f>
        <v/>
      </c>
      <c r="AG896" s="3" t="str">
        <f>IF(Line[Surface Layer Depth mm]="","",Line[Surface Layer Depth mm])</f>
        <v/>
      </c>
      <c r="AH896" s="3" t="str">
        <f>IF(Line[Av Width m]="","",Line[Av Width m])</f>
        <v/>
      </c>
      <c r="AI896" s="3" t="str">
        <f>IF(Line[Asset Group]="","",VLOOKUP(Line[Cycle],yes_no,2,FALSE))</f>
        <v/>
      </c>
      <c r="AJ896" s="3" t="str">
        <f>IF(Line[Asset Group]="","",VLOOKUP(Line[Species],hedge_species,2,FALSE))</f>
        <v/>
      </c>
    </row>
    <row r="897" spans="1:36" s="3" customFormat="1" x14ac:dyDescent="0.2">
      <c r="A897" s="3" t="str">
        <f>IF(Line[DWG File Name]="","",Line[DWG File Name])</f>
        <v/>
      </c>
      <c r="B897" s="3" t="str">
        <f>IF(Line[DWG Layer Name]="","",Line[DWG Layer Name])</f>
        <v/>
      </c>
      <c r="C897" s="3" t="str">
        <f>IF(Line[DWG Handle]="","",Line[DWG Handle])</f>
        <v/>
      </c>
      <c r="D897" s="58" t="str">
        <f>IF(Line[Approx Centroid X]="","",Line[Approx Centroid X])</f>
        <v/>
      </c>
      <c r="E897" s="58" t="str">
        <f>IF(Line[Approx Centroid Y]="","",Line[Approx Centroid Y])</f>
        <v/>
      </c>
      <c r="F897" s="3" t="str">
        <f>IF(Line[Replacement Asset]="","",Line[Replacement Asset])</f>
        <v/>
      </c>
      <c r="G897" s="3" t="str">
        <f>IF(Line[Asset ID]="","",UPPER(Line[Asset ID]))</f>
        <v/>
      </c>
      <c r="H897" s="3" t="str">
        <f>IF(Line[Asset Group]="","",VLOOKUP(Line[Asset Group],asset_grp_line,4,FALSE))</f>
        <v/>
      </c>
      <c r="I897" s="3" t="str">
        <f>IF(Line[Asset Group]="","",VLOOKUP(Line[Asset Group],asset_grp_line,2,FALSE))</f>
        <v/>
      </c>
      <c r="J897" s="3" t="str">
        <f>IF(Line[Asset Group]="","",VLOOKUP(Line[Asset Group],asset_grp_line,3,FALSE))</f>
        <v/>
      </c>
      <c r="K897" s="3" t="str">
        <f>IF(Line[Asset Group]="","",VLOOKUP(Line[Asset Type],type_master_list,2,FALSE))</f>
        <v/>
      </c>
      <c r="L897" s="3" t="str">
        <f>IF(Line[Asset Name]="","",PROPER(Line[Asset Name]))</f>
        <v/>
      </c>
      <c r="M897" s="11" t="str">
        <f>IF(Line[Install Date]="","",(Line[Install Date]))</f>
        <v/>
      </c>
      <c r="N897" s="3" t="str">
        <f>IF(Line[Note]="","",PROPER(Line[Note]))</f>
        <v/>
      </c>
      <c r="O897" s="3" t="str">
        <f>IF(Line[Resource Consent Number]="","",UPPER(Line[Resource Consent Number]))</f>
        <v/>
      </c>
      <c r="P897" s="53" t="str">
        <f>IF(Line[Asset Unit Cost]="","",Line[Asset Unit Cost])</f>
        <v/>
      </c>
      <c r="Q897" s="3" t="str">
        <f>IF(Line[Added By]="","",UPPER(Line[Added By]))</f>
        <v/>
      </c>
      <c r="R897" s="11" t="str">
        <f>IF(Line[Added Date]="","",(Line[Added Date]))</f>
        <v/>
      </c>
      <c r="S897" s="3" t="str">
        <f>IF(Line[Z COORD]="","",PROPER(Line[Z COORD]))</f>
        <v/>
      </c>
      <c r="T897" s="3" t="str">
        <f>IF(Line[Asset Description]="","",PROPER(Line[Asset Description]))</f>
        <v/>
      </c>
      <c r="U897" s="3" t="str">
        <f>IF(Line[Asset Group]="","",VLOOKUP(Line[Wall SubType],subdom_master_gdb,2,FALSE))</f>
        <v/>
      </c>
      <c r="V897" s="3" t="str">
        <f>IF(Line[Asset Group]="","",VLOOKUP(Line[Material],material_master,2,FALSE))</f>
        <v/>
      </c>
      <c r="W897" s="3" t="str">
        <f>IF(Line[Height m]="","",Line[Height m])</f>
        <v/>
      </c>
      <c r="X897" s="3" t="str">
        <f>IF(Line[Length m]="","",Line[Length m])</f>
        <v/>
      </c>
      <c r="Y897" s="3" t="str">
        <f>IF(Line[Width m]="","",Line[Width m])</f>
        <v/>
      </c>
      <c r="Z897" s="3" t="str">
        <f>IF(Line[Asset Group]="","",VLOOKUP(Line[Purpose],f_g_function,2,FALSE))</f>
        <v/>
      </c>
      <c r="AA897" s="3" t="str">
        <f>IF(Line[Asset Group]="","",VLOOKUP(Line[Post Material],material_master,2,FALSE))</f>
        <v/>
      </c>
      <c r="AB897" s="3" t="str">
        <f>IF(Line[Pipe Diameter mm]="","",Line[Pipe Diameter mm])</f>
        <v/>
      </c>
      <c r="AC897" s="3" t="str">
        <f>IF(Line[Asset Group]="","",VLOOKUP(Line[Pipe Material],irrigation_pipe_material,2,FALSE))</f>
        <v/>
      </c>
      <c r="AD897" s="3" t="str">
        <f>IF(Line[Asset Group]="","",VLOOKUP(Line[System],irrigation_system,2,FALSE))</f>
        <v/>
      </c>
      <c r="AE897" s="3" t="str">
        <f>IF(Line[Asset Group]="","",VLOOKUP(Line[Status],irrigation_status,2,FALSE))</f>
        <v/>
      </c>
      <c r="AF897" s="3" t="str">
        <f>IF(Line[Asset Group]="","",VLOOKUP(Line[Surface],subdom_master_gdb,2,FALSE))</f>
        <v/>
      </c>
      <c r="AG897" s="3" t="str">
        <f>IF(Line[Surface Layer Depth mm]="","",Line[Surface Layer Depth mm])</f>
        <v/>
      </c>
      <c r="AH897" s="3" t="str">
        <f>IF(Line[Av Width m]="","",Line[Av Width m])</f>
        <v/>
      </c>
      <c r="AI897" s="3" t="str">
        <f>IF(Line[Asset Group]="","",VLOOKUP(Line[Cycle],yes_no,2,FALSE))</f>
        <v/>
      </c>
      <c r="AJ897" s="3" t="str">
        <f>IF(Line[Asset Group]="","",VLOOKUP(Line[Species],hedge_species,2,FALSE))</f>
        <v/>
      </c>
    </row>
    <row r="898" spans="1:36" s="3" customFormat="1" x14ac:dyDescent="0.2">
      <c r="A898" s="3" t="str">
        <f>IF(Line[DWG File Name]="","",Line[DWG File Name])</f>
        <v/>
      </c>
      <c r="B898" s="3" t="str">
        <f>IF(Line[DWG Layer Name]="","",Line[DWG Layer Name])</f>
        <v/>
      </c>
      <c r="C898" s="3" t="str">
        <f>IF(Line[DWG Handle]="","",Line[DWG Handle])</f>
        <v/>
      </c>
      <c r="D898" s="58" t="str">
        <f>IF(Line[Approx Centroid X]="","",Line[Approx Centroid X])</f>
        <v/>
      </c>
      <c r="E898" s="58" t="str">
        <f>IF(Line[Approx Centroid Y]="","",Line[Approx Centroid Y])</f>
        <v/>
      </c>
      <c r="F898" s="3" t="str">
        <f>IF(Line[Replacement Asset]="","",Line[Replacement Asset])</f>
        <v/>
      </c>
      <c r="G898" s="3" t="str">
        <f>IF(Line[Asset ID]="","",UPPER(Line[Asset ID]))</f>
        <v/>
      </c>
      <c r="H898" s="3" t="str">
        <f>IF(Line[Asset Group]="","",VLOOKUP(Line[Asset Group],asset_grp_line,4,FALSE))</f>
        <v/>
      </c>
      <c r="I898" s="3" t="str">
        <f>IF(Line[Asset Group]="","",VLOOKUP(Line[Asset Group],asset_grp_line,2,FALSE))</f>
        <v/>
      </c>
      <c r="J898" s="3" t="str">
        <f>IF(Line[Asset Group]="","",VLOOKUP(Line[Asset Group],asset_grp_line,3,FALSE))</f>
        <v/>
      </c>
      <c r="K898" s="3" t="str">
        <f>IF(Line[Asset Group]="","",VLOOKUP(Line[Asset Type],type_master_list,2,FALSE))</f>
        <v/>
      </c>
      <c r="L898" s="3" t="str">
        <f>IF(Line[Asset Name]="","",PROPER(Line[Asset Name]))</f>
        <v/>
      </c>
      <c r="M898" s="11" t="str">
        <f>IF(Line[Install Date]="","",(Line[Install Date]))</f>
        <v/>
      </c>
      <c r="N898" s="3" t="str">
        <f>IF(Line[Note]="","",PROPER(Line[Note]))</f>
        <v/>
      </c>
      <c r="O898" s="3" t="str">
        <f>IF(Line[Resource Consent Number]="","",UPPER(Line[Resource Consent Number]))</f>
        <v/>
      </c>
      <c r="P898" s="53" t="str">
        <f>IF(Line[Asset Unit Cost]="","",Line[Asset Unit Cost])</f>
        <v/>
      </c>
      <c r="Q898" s="3" t="str">
        <f>IF(Line[Added By]="","",UPPER(Line[Added By]))</f>
        <v/>
      </c>
      <c r="R898" s="11" t="str">
        <f>IF(Line[Added Date]="","",(Line[Added Date]))</f>
        <v/>
      </c>
      <c r="S898" s="3" t="str">
        <f>IF(Line[Z COORD]="","",PROPER(Line[Z COORD]))</f>
        <v/>
      </c>
      <c r="T898" s="3" t="str">
        <f>IF(Line[Asset Description]="","",PROPER(Line[Asset Description]))</f>
        <v/>
      </c>
      <c r="U898" s="3" t="str">
        <f>IF(Line[Asset Group]="","",VLOOKUP(Line[Wall SubType],subdom_master_gdb,2,FALSE))</f>
        <v/>
      </c>
      <c r="V898" s="3" t="str">
        <f>IF(Line[Asset Group]="","",VLOOKUP(Line[Material],material_master,2,FALSE))</f>
        <v/>
      </c>
      <c r="W898" s="3" t="str">
        <f>IF(Line[Height m]="","",Line[Height m])</f>
        <v/>
      </c>
      <c r="X898" s="3" t="str">
        <f>IF(Line[Length m]="","",Line[Length m])</f>
        <v/>
      </c>
      <c r="Y898" s="3" t="str">
        <f>IF(Line[Width m]="","",Line[Width m])</f>
        <v/>
      </c>
      <c r="Z898" s="3" t="str">
        <f>IF(Line[Asset Group]="","",VLOOKUP(Line[Purpose],f_g_function,2,FALSE))</f>
        <v/>
      </c>
      <c r="AA898" s="3" t="str">
        <f>IF(Line[Asset Group]="","",VLOOKUP(Line[Post Material],material_master,2,FALSE))</f>
        <v/>
      </c>
      <c r="AB898" s="3" t="str">
        <f>IF(Line[Pipe Diameter mm]="","",Line[Pipe Diameter mm])</f>
        <v/>
      </c>
      <c r="AC898" s="3" t="str">
        <f>IF(Line[Asset Group]="","",VLOOKUP(Line[Pipe Material],irrigation_pipe_material,2,FALSE))</f>
        <v/>
      </c>
      <c r="AD898" s="3" t="str">
        <f>IF(Line[Asset Group]="","",VLOOKUP(Line[System],irrigation_system,2,FALSE))</f>
        <v/>
      </c>
      <c r="AE898" s="3" t="str">
        <f>IF(Line[Asset Group]="","",VLOOKUP(Line[Status],irrigation_status,2,FALSE))</f>
        <v/>
      </c>
      <c r="AF898" s="3" t="str">
        <f>IF(Line[Asset Group]="","",VLOOKUP(Line[Surface],subdom_master_gdb,2,FALSE))</f>
        <v/>
      </c>
      <c r="AG898" s="3" t="str">
        <f>IF(Line[Surface Layer Depth mm]="","",Line[Surface Layer Depth mm])</f>
        <v/>
      </c>
      <c r="AH898" s="3" t="str">
        <f>IF(Line[Av Width m]="","",Line[Av Width m])</f>
        <v/>
      </c>
      <c r="AI898" s="3" t="str">
        <f>IF(Line[Asset Group]="","",VLOOKUP(Line[Cycle],yes_no,2,FALSE))</f>
        <v/>
      </c>
      <c r="AJ898" s="3" t="str">
        <f>IF(Line[Asset Group]="","",VLOOKUP(Line[Species],hedge_species,2,FALSE))</f>
        <v/>
      </c>
    </row>
    <row r="899" spans="1:36" s="3" customFormat="1" x14ac:dyDescent="0.2">
      <c r="A899" s="3" t="str">
        <f>IF(Line[DWG File Name]="","",Line[DWG File Name])</f>
        <v/>
      </c>
      <c r="B899" s="3" t="str">
        <f>IF(Line[DWG Layer Name]="","",Line[DWG Layer Name])</f>
        <v/>
      </c>
      <c r="C899" s="3" t="str">
        <f>IF(Line[DWG Handle]="","",Line[DWG Handle])</f>
        <v/>
      </c>
      <c r="D899" s="58" t="str">
        <f>IF(Line[Approx Centroid X]="","",Line[Approx Centroid X])</f>
        <v/>
      </c>
      <c r="E899" s="58" t="str">
        <f>IF(Line[Approx Centroid Y]="","",Line[Approx Centroid Y])</f>
        <v/>
      </c>
      <c r="F899" s="3" t="str">
        <f>IF(Line[Replacement Asset]="","",Line[Replacement Asset])</f>
        <v/>
      </c>
      <c r="G899" s="3" t="str">
        <f>IF(Line[Asset ID]="","",UPPER(Line[Asset ID]))</f>
        <v/>
      </c>
      <c r="H899" s="3" t="str">
        <f>IF(Line[Asset Group]="","",VLOOKUP(Line[Asset Group],asset_grp_line,4,FALSE))</f>
        <v/>
      </c>
      <c r="I899" s="3" t="str">
        <f>IF(Line[Asset Group]="","",VLOOKUP(Line[Asset Group],asset_grp_line,2,FALSE))</f>
        <v/>
      </c>
      <c r="J899" s="3" t="str">
        <f>IF(Line[Asset Group]="","",VLOOKUP(Line[Asset Group],asset_grp_line,3,FALSE))</f>
        <v/>
      </c>
      <c r="K899" s="3" t="str">
        <f>IF(Line[Asset Group]="","",VLOOKUP(Line[Asset Type],type_master_list,2,FALSE))</f>
        <v/>
      </c>
      <c r="L899" s="3" t="str">
        <f>IF(Line[Asset Name]="","",PROPER(Line[Asset Name]))</f>
        <v/>
      </c>
      <c r="M899" s="11" t="str">
        <f>IF(Line[Install Date]="","",(Line[Install Date]))</f>
        <v/>
      </c>
      <c r="N899" s="3" t="str">
        <f>IF(Line[Note]="","",PROPER(Line[Note]))</f>
        <v/>
      </c>
      <c r="O899" s="3" t="str">
        <f>IF(Line[Resource Consent Number]="","",UPPER(Line[Resource Consent Number]))</f>
        <v/>
      </c>
      <c r="P899" s="53" t="str">
        <f>IF(Line[Asset Unit Cost]="","",Line[Asset Unit Cost])</f>
        <v/>
      </c>
      <c r="Q899" s="3" t="str">
        <f>IF(Line[Added By]="","",UPPER(Line[Added By]))</f>
        <v/>
      </c>
      <c r="R899" s="11" t="str">
        <f>IF(Line[Added Date]="","",(Line[Added Date]))</f>
        <v/>
      </c>
      <c r="S899" s="3" t="str">
        <f>IF(Line[Z COORD]="","",PROPER(Line[Z COORD]))</f>
        <v/>
      </c>
      <c r="T899" s="3" t="str">
        <f>IF(Line[Asset Description]="","",PROPER(Line[Asset Description]))</f>
        <v/>
      </c>
      <c r="U899" s="3" t="str">
        <f>IF(Line[Asset Group]="","",VLOOKUP(Line[Wall SubType],subdom_master_gdb,2,FALSE))</f>
        <v/>
      </c>
      <c r="V899" s="3" t="str">
        <f>IF(Line[Asset Group]="","",VLOOKUP(Line[Material],material_master,2,FALSE))</f>
        <v/>
      </c>
      <c r="W899" s="3" t="str">
        <f>IF(Line[Height m]="","",Line[Height m])</f>
        <v/>
      </c>
      <c r="X899" s="3" t="str">
        <f>IF(Line[Length m]="","",Line[Length m])</f>
        <v/>
      </c>
      <c r="Y899" s="3" t="str">
        <f>IF(Line[Width m]="","",Line[Width m])</f>
        <v/>
      </c>
      <c r="Z899" s="3" t="str">
        <f>IF(Line[Asset Group]="","",VLOOKUP(Line[Purpose],f_g_function,2,FALSE))</f>
        <v/>
      </c>
      <c r="AA899" s="3" t="str">
        <f>IF(Line[Asset Group]="","",VLOOKUP(Line[Post Material],material_master,2,FALSE))</f>
        <v/>
      </c>
      <c r="AB899" s="3" t="str">
        <f>IF(Line[Pipe Diameter mm]="","",Line[Pipe Diameter mm])</f>
        <v/>
      </c>
      <c r="AC899" s="3" t="str">
        <f>IF(Line[Asset Group]="","",VLOOKUP(Line[Pipe Material],irrigation_pipe_material,2,FALSE))</f>
        <v/>
      </c>
      <c r="AD899" s="3" t="str">
        <f>IF(Line[Asset Group]="","",VLOOKUP(Line[System],irrigation_system,2,FALSE))</f>
        <v/>
      </c>
      <c r="AE899" s="3" t="str">
        <f>IF(Line[Asset Group]="","",VLOOKUP(Line[Status],irrigation_status,2,FALSE))</f>
        <v/>
      </c>
      <c r="AF899" s="3" t="str">
        <f>IF(Line[Asset Group]="","",VLOOKUP(Line[Surface],subdom_master_gdb,2,FALSE))</f>
        <v/>
      </c>
      <c r="AG899" s="3" t="str">
        <f>IF(Line[Surface Layer Depth mm]="","",Line[Surface Layer Depth mm])</f>
        <v/>
      </c>
      <c r="AH899" s="3" t="str">
        <f>IF(Line[Av Width m]="","",Line[Av Width m])</f>
        <v/>
      </c>
      <c r="AI899" s="3" t="str">
        <f>IF(Line[Asset Group]="","",VLOOKUP(Line[Cycle],yes_no,2,FALSE))</f>
        <v/>
      </c>
      <c r="AJ899" s="3" t="str">
        <f>IF(Line[Asset Group]="","",VLOOKUP(Line[Species],hedge_species,2,FALSE))</f>
        <v/>
      </c>
    </row>
    <row r="900" spans="1:36" s="3" customFormat="1" x14ac:dyDescent="0.2">
      <c r="A900" s="3" t="str">
        <f>IF(Line[DWG File Name]="","",Line[DWG File Name])</f>
        <v/>
      </c>
      <c r="B900" s="3" t="str">
        <f>IF(Line[DWG Layer Name]="","",Line[DWG Layer Name])</f>
        <v/>
      </c>
      <c r="C900" s="3" t="str">
        <f>IF(Line[DWG Handle]="","",Line[DWG Handle])</f>
        <v/>
      </c>
      <c r="D900" s="58" t="str">
        <f>IF(Line[Approx Centroid X]="","",Line[Approx Centroid X])</f>
        <v/>
      </c>
      <c r="E900" s="58" t="str">
        <f>IF(Line[Approx Centroid Y]="","",Line[Approx Centroid Y])</f>
        <v/>
      </c>
      <c r="F900" s="3" t="str">
        <f>IF(Line[Replacement Asset]="","",Line[Replacement Asset])</f>
        <v/>
      </c>
      <c r="G900" s="3" t="str">
        <f>IF(Line[Asset ID]="","",UPPER(Line[Asset ID]))</f>
        <v/>
      </c>
      <c r="H900" s="3" t="str">
        <f>IF(Line[Asset Group]="","",VLOOKUP(Line[Asset Group],asset_grp_line,4,FALSE))</f>
        <v/>
      </c>
      <c r="I900" s="3" t="str">
        <f>IF(Line[Asset Group]="","",VLOOKUP(Line[Asset Group],asset_grp_line,2,FALSE))</f>
        <v/>
      </c>
      <c r="J900" s="3" t="str">
        <f>IF(Line[Asset Group]="","",VLOOKUP(Line[Asset Group],asset_grp_line,3,FALSE))</f>
        <v/>
      </c>
      <c r="K900" s="3" t="str">
        <f>IF(Line[Asset Group]="","",VLOOKUP(Line[Asset Type],type_master_list,2,FALSE))</f>
        <v/>
      </c>
      <c r="L900" s="3" t="str">
        <f>IF(Line[Asset Name]="","",PROPER(Line[Asset Name]))</f>
        <v/>
      </c>
      <c r="M900" s="11" t="str">
        <f>IF(Line[Install Date]="","",(Line[Install Date]))</f>
        <v/>
      </c>
      <c r="N900" s="3" t="str">
        <f>IF(Line[Note]="","",PROPER(Line[Note]))</f>
        <v/>
      </c>
      <c r="O900" s="3" t="str">
        <f>IF(Line[Resource Consent Number]="","",UPPER(Line[Resource Consent Number]))</f>
        <v/>
      </c>
      <c r="P900" s="53" t="str">
        <f>IF(Line[Asset Unit Cost]="","",Line[Asset Unit Cost])</f>
        <v/>
      </c>
      <c r="Q900" s="3" t="str">
        <f>IF(Line[Added By]="","",UPPER(Line[Added By]))</f>
        <v/>
      </c>
      <c r="R900" s="11" t="str">
        <f>IF(Line[Added Date]="","",(Line[Added Date]))</f>
        <v/>
      </c>
      <c r="S900" s="3" t="str">
        <f>IF(Line[Z COORD]="","",PROPER(Line[Z COORD]))</f>
        <v/>
      </c>
      <c r="T900" s="3" t="str">
        <f>IF(Line[Asset Description]="","",PROPER(Line[Asset Description]))</f>
        <v/>
      </c>
      <c r="U900" s="3" t="str">
        <f>IF(Line[Asset Group]="","",VLOOKUP(Line[Wall SubType],subdom_master_gdb,2,FALSE))</f>
        <v/>
      </c>
      <c r="V900" s="3" t="str">
        <f>IF(Line[Asset Group]="","",VLOOKUP(Line[Material],material_master,2,FALSE))</f>
        <v/>
      </c>
      <c r="W900" s="3" t="str">
        <f>IF(Line[Height m]="","",Line[Height m])</f>
        <v/>
      </c>
      <c r="X900" s="3" t="str">
        <f>IF(Line[Length m]="","",Line[Length m])</f>
        <v/>
      </c>
      <c r="Y900" s="3" t="str">
        <f>IF(Line[Width m]="","",Line[Width m])</f>
        <v/>
      </c>
      <c r="Z900" s="3" t="str">
        <f>IF(Line[Asset Group]="","",VLOOKUP(Line[Purpose],f_g_function,2,FALSE))</f>
        <v/>
      </c>
      <c r="AA900" s="3" t="str">
        <f>IF(Line[Asset Group]="","",VLOOKUP(Line[Post Material],material_master,2,FALSE))</f>
        <v/>
      </c>
      <c r="AB900" s="3" t="str">
        <f>IF(Line[Pipe Diameter mm]="","",Line[Pipe Diameter mm])</f>
        <v/>
      </c>
      <c r="AC900" s="3" t="str">
        <f>IF(Line[Asset Group]="","",VLOOKUP(Line[Pipe Material],irrigation_pipe_material,2,FALSE))</f>
        <v/>
      </c>
      <c r="AD900" s="3" t="str">
        <f>IF(Line[Asset Group]="","",VLOOKUP(Line[System],irrigation_system,2,FALSE))</f>
        <v/>
      </c>
      <c r="AE900" s="3" t="str">
        <f>IF(Line[Asset Group]="","",VLOOKUP(Line[Status],irrigation_status,2,FALSE))</f>
        <v/>
      </c>
      <c r="AF900" s="3" t="str">
        <f>IF(Line[Asset Group]="","",VLOOKUP(Line[Surface],subdom_master_gdb,2,FALSE))</f>
        <v/>
      </c>
      <c r="AG900" s="3" t="str">
        <f>IF(Line[Surface Layer Depth mm]="","",Line[Surface Layer Depth mm])</f>
        <v/>
      </c>
      <c r="AH900" s="3" t="str">
        <f>IF(Line[Av Width m]="","",Line[Av Width m])</f>
        <v/>
      </c>
      <c r="AI900" s="3" t="str">
        <f>IF(Line[Asset Group]="","",VLOOKUP(Line[Cycle],yes_no,2,FALSE))</f>
        <v/>
      </c>
      <c r="AJ900" s="3" t="str">
        <f>IF(Line[Asset Group]="","",VLOOKUP(Line[Species],hedge_species,2,FALSE))</f>
        <v/>
      </c>
    </row>
    <row r="901" spans="1:36" s="3" customFormat="1" x14ac:dyDescent="0.2">
      <c r="A901" s="3" t="str">
        <f>IF(Line[DWG File Name]="","",Line[DWG File Name])</f>
        <v/>
      </c>
      <c r="B901" s="3" t="str">
        <f>IF(Line[DWG Layer Name]="","",Line[DWG Layer Name])</f>
        <v/>
      </c>
      <c r="C901" s="3" t="str">
        <f>IF(Line[DWG Handle]="","",Line[DWG Handle])</f>
        <v/>
      </c>
      <c r="D901" s="58" t="str">
        <f>IF(Line[Approx Centroid X]="","",Line[Approx Centroid X])</f>
        <v/>
      </c>
      <c r="E901" s="58" t="str">
        <f>IF(Line[Approx Centroid Y]="","",Line[Approx Centroid Y])</f>
        <v/>
      </c>
      <c r="F901" s="3" t="str">
        <f>IF(Line[Replacement Asset]="","",Line[Replacement Asset])</f>
        <v/>
      </c>
      <c r="G901" s="3" t="str">
        <f>IF(Line[Asset ID]="","",UPPER(Line[Asset ID]))</f>
        <v/>
      </c>
      <c r="H901" s="3" t="str">
        <f>IF(Line[Asset Group]="","",VLOOKUP(Line[Asset Group],asset_grp_line,4,FALSE))</f>
        <v/>
      </c>
      <c r="I901" s="3" t="str">
        <f>IF(Line[Asset Group]="","",VLOOKUP(Line[Asset Group],asset_grp_line,2,FALSE))</f>
        <v/>
      </c>
      <c r="J901" s="3" t="str">
        <f>IF(Line[Asset Group]="","",VLOOKUP(Line[Asset Group],asset_grp_line,3,FALSE))</f>
        <v/>
      </c>
      <c r="K901" s="3" t="str">
        <f>IF(Line[Asset Group]="","",VLOOKUP(Line[Asset Type],type_master_list,2,FALSE))</f>
        <v/>
      </c>
      <c r="L901" s="3" t="str">
        <f>IF(Line[Asset Name]="","",PROPER(Line[Asset Name]))</f>
        <v/>
      </c>
      <c r="M901" s="11" t="str">
        <f>IF(Line[Install Date]="","",(Line[Install Date]))</f>
        <v/>
      </c>
      <c r="N901" s="3" t="str">
        <f>IF(Line[Note]="","",PROPER(Line[Note]))</f>
        <v/>
      </c>
      <c r="O901" s="3" t="str">
        <f>IF(Line[Resource Consent Number]="","",UPPER(Line[Resource Consent Number]))</f>
        <v/>
      </c>
      <c r="P901" s="53" t="str">
        <f>IF(Line[Asset Unit Cost]="","",Line[Asset Unit Cost])</f>
        <v/>
      </c>
      <c r="Q901" s="3" t="str">
        <f>IF(Line[Added By]="","",UPPER(Line[Added By]))</f>
        <v/>
      </c>
      <c r="R901" s="11" t="str">
        <f>IF(Line[Added Date]="","",(Line[Added Date]))</f>
        <v/>
      </c>
      <c r="S901" s="3" t="str">
        <f>IF(Line[Z COORD]="","",PROPER(Line[Z COORD]))</f>
        <v/>
      </c>
      <c r="T901" s="3" t="str">
        <f>IF(Line[Asset Description]="","",PROPER(Line[Asset Description]))</f>
        <v/>
      </c>
      <c r="U901" s="3" t="str">
        <f>IF(Line[Asset Group]="","",VLOOKUP(Line[Wall SubType],subdom_master_gdb,2,FALSE))</f>
        <v/>
      </c>
      <c r="V901" s="3" t="str">
        <f>IF(Line[Asset Group]="","",VLOOKUP(Line[Material],material_master,2,FALSE))</f>
        <v/>
      </c>
      <c r="W901" s="3" t="str">
        <f>IF(Line[Height m]="","",Line[Height m])</f>
        <v/>
      </c>
      <c r="X901" s="3" t="str">
        <f>IF(Line[Length m]="","",Line[Length m])</f>
        <v/>
      </c>
      <c r="Y901" s="3" t="str">
        <f>IF(Line[Width m]="","",Line[Width m])</f>
        <v/>
      </c>
      <c r="Z901" s="3" t="str">
        <f>IF(Line[Asset Group]="","",VLOOKUP(Line[Purpose],f_g_function,2,FALSE))</f>
        <v/>
      </c>
      <c r="AA901" s="3" t="str">
        <f>IF(Line[Asset Group]="","",VLOOKUP(Line[Post Material],material_master,2,FALSE))</f>
        <v/>
      </c>
      <c r="AB901" s="3" t="str">
        <f>IF(Line[Pipe Diameter mm]="","",Line[Pipe Diameter mm])</f>
        <v/>
      </c>
      <c r="AC901" s="3" t="str">
        <f>IF(Line[Asset Group]="","",VLOOKUP(Line[Pipe Material],irrigation_pipe_material,2,FALSE))</f>
        <v/>
      </c>
      <c r="AD901" s="3" t="str">
        <f>IF(Line[Asset Group]="","",VLOOKUP(Line[System],irrigation_system,2,FALSE))</f>
        <v/>
      </c>
      <c r="AE901" s="3" t="str">
        <f>IF(Line[Asset Group]="","",VLOOKUP(Line[Status],irrigation_status,2,FALSE))</f>
        <v/>
      </c>
      <c r="AF901" s="3" t="str">
        <f>IF(Line[Asset Group]="","",VLOOKUP(Line[Surface],subdom_master_gdb,2,FALSE))</f>
        <v/>
      </c>
      <c r="AG901" s="3" t="str">
        <f>IF(Line[Surface Layer Depth mm]="","",Line[Surface Layer Depth mm])</f>
        <v/>
      </c>
      <c r="AH901" s="3" t="str">
        <f>IF(Line[Av Width m]="","",Line[Av Width m])</f>
        <v/>
      </c>
      <c r="AI901" s="3" t="str">
        <f>IF(Line[Asset Group]="","",VLOOKUP(Line[Cycle],yes_no,2,FALSE))</f>
        <v/>
      </c>
      <c r="AJ901" s="3" t="str">
        <f>IF(Line[Asset Group]="","",VLOOKUP(Line[Species],hedge_species,2,FALSE))</f>
        <v/>
      </c>
    </row>
    <row r="902" spans="1:36" s="3" customFormat="1" x14ac:dyDescent="0.2">
      <c r="A902" s="3" t="str">
        <f>IF(Line[DWG File Name]="","",Line[DWG File Name])</f>
        <v/>
      </c>
      <c r="B902" s="3" t="str">
        <f>IF(Line[DWG Layer Name]="","",Line[DWG Layer Name])</f>
        <v/>
      </c>
      <c r="C902" s="3" t="str">
        <f>IF(Line[DWG Handle]="","",Line[DWG Handle])</f>
        <v/>
      </c>
      <c r="D902" s="58" t="str">
        <f>IF(Line[Approx Centroid X]="","",Line[Approx Centroid X])</f>
        <v/>
      </c>
      <c r="E902" s="58" t="str">
        <f>IF(Line[Approx Centroid Y]="","",Line[Approx Centroid Y])</f>
        <v/>
      </c>
      <c r="F902" s="3" t="str">
        <f>IF(Line[Replacement Asset]="","",Line[Replacement Asset])</f>
        <v/>
      </c>
      <c r="G902" s="3" t="str">
        <f>IF(Line[Asset ID]="","",UPPER(Line[Asset ID]))</f>
        <v/>
      </c>
      <c r="H902" s="3" t="str">
        <f>IF(Line[Asset Group]="","",VLOOKUP(Line[Asset Group],asset_grp_line,4,FALSE))</f>
        <v/>
      </c>
      <c r="I902" s="3" t="str">
        <f>IF(Line[Asset Group]="","",VLOOKUP(Line[Asset Group],asset_grp_line,2,FALSE))</f>
        <v/>
      </c>
      <c r="J902" s="3" t="str">
        <f>IF(Line[Asset Group]="","",VLOOKUP(Line[Asset Group],asset_grp_line,3,FALSE))</f>
        <v/>
      </c>
      <c r="K902" s="3" t="str">
        <f>IF(Line[Asset Group]="","",VLOOKUP(Line[Asset Type],type_master_list,2,FALSE))</f>
        <v/>
      </c>
      <c r="L902" s="3" t="str">
        <f>IF(Line[Asset Name]="","",PROPER(Line[Asset Name]))</f>
        <v/>
      </c>
      <c r="M902" s="11" t="str">
        <f>IF(Line[Install Date]="","",(Line[Install Date]))</f>
        <v/>
      </c>
      <c r="N902" s="3" t="str">
        <f>IF(Line[Note]="","",PROPER(Line[Note]))</f>
        <v/>
      </c>
      <c r="O902" s="3" t="str">
        <f>IF(Line[Resource Consent Number]="","",UPPER(Line[Resource Consent Number]))</f>
        <v/>
      </c>
      <c r="P902" s="53" t="str">
        <f>IF(Line[Asset Unit Cost]="","",Line[Asset Unit Cost])</f>
        <v/>
      </c>
      <c r="Q902" s="3" t="str">
        <f>IF(Line[Added By]="","",UPPER(Line[Added By]))</f>
        <v/>
      </c>
      <c r="R902" s="11" t="str">
        <f>IF(Line[Added Date]="","",(Line[Added Date]))</f>
        <v/>
      </c>
      <c r="S902" s="3" t="str">
        <f>IF(Line[Z COORD]="","",PROPER(Line[Z COORD]))</f>
        <v/>
      </c>
      <c r="T902" s="3" t="str">
        <f>IF(Line[Asset Description]="","",PROPER(Line[Asset Description]))</f>
        <v/>
      </c>
      <c r="U902" s="3" t="str">
        <f>IF(Line[Asset Group]="","",VLOOKUP(Line[Wall SubType],subdom_master_gdb,2,FALSE))</f>
        <v/>
      </c>
      <c r="V902" s="3" t="str">
        <f>IF(Line[Asset Group]="","",VLOOKUP(Line[Material],material_master,2,FALSE))</f>
        <v/>
      </c>
      <c r="W902" s="3" t="str">
        <f>IF(Line[Height m]="","",Line[Height m])</f>
        <v/>
      </c>
      <c r="X902" s="3" t="str">
        <f>IF(Line[Length m]="","",Line[Length m])</f>
        <v/>
      </c>
      <c r="Y902" s="3" t="str">
        <f>IF(Line[Width m]="","",Line[Width m])</f>
        <v/>
      </c>
      <c r="Z902" s="3" t="str">
        <f>IF(Line[Asset Group]="","",VLOOKUP(Line[Purpose],f_g_function,2,FALSE))</f>
        <v/>
      </c>
      <c r="AA902" s="3" t="str">
        <f>IF(Line[Asset Group]="","",VLOOKUP(Line[Post Material],material_master,2,FALSE))</f>
        <v/>
      </c>
      <c r="AB902" s="3" t="str">
        <f>IF(Line[Pipe Diameter mm]="","",Line[Pipe Diameter mm])</f>
        <v/>
      </c>
      <c r="AC902" s="3" t="str">
        <f>IF(Line[Asset Group]="","",VLOOKUP(Line[Pipe Material],irrigation_pipe_material,2,FALSE))</f>
        <v/>
      </c>
      <c r="AD902" s="3" t="str">
        <f>IF(Line[Asset Group]="","",VLOOKUP(Line[System],irrigation_system,2,FALSE))</f>
        <v/>
      </c>
      <c r="AE902" s="3" t="str">
        <f>IF(Line[Asset Group]="","",VLOOKUP(Line[Status],irrigation_status,2,FALSE))</f>
        <v/>
      </c>
      <c r="AF902" s="3" t="str">
        <f>IF(Line[Asset Group]="","",VLOOKUP(Line[Surface],subdom_master_gdb,2,FALSE))</f>
        <v/>
      </c>
      <c r="AG902" s="3" t="str">
        <f>IF(Line[Surface Layer Depth mm]="","",Line[Surface Layer Depth mm])</f>
        <v/>
      </c>
      <c r="AH902" s="3" t="str">
        <f>IF(Line[Av Width m]="","",Line[Av Width m])</f>
        <v/>
      </c>
      <c r="AI902" s="3" t="str">
        <f>IF(Line[Asset Group]="","",VLOOKUP(Line[Cycle],yes_no,2,FALSE))</f>
        <v/>
      </c>
      <c r="AJ902" s="3" t="str">
        <f>IF(Line[Asset Group]="","",VLOOKUP(Line[Species],hedge_species,2,FALSE))</f>
        <v/>
      </c>
    </row>
    <row r="903" spans="1:36" s="3" customFormat="1" x14ac:dyDescent="0.2">
      <c r="A903" s="3" t="str">
        <f>IF(Line[DWG File Name]="","",Line[DWG File Name])</f>
        <v/>
      </c>
      <c r="B903" s="3" t="str">
        <f>IF(Line[DWG Layer Name]="","",Line[DWG Layer Name])</f>
        <v/>
      </c>
      <c r="C903" s="3" t="str">
        <f>IF(Line[DWG Handle]="","",Line[DWG Handle])</f>
        <v/>
      </c>
      <c r="D903" s="58" t="str">
        <f>IF(Line[Approx Centroid X]="","",Line[Approx Centroid X])</f>
        <v/>
      </c>
      <c r="E903" s="58" t="str">
        <f>IF(Line[Approx Centroid Y]="","",Line[Approx Centroid Y])</f>
        <v/>
      </c>
      <c r="F903" s="3" t="str">
        <f>IF(Line[Replacement Asset]="","",Line[Replacement Asset])</f>
        <v/>
      </c>
      <c r="G903" s="3" t="str">
        <f>IF(Line[Asset ID]="","",UPPER(Line[Asset ID]))</f>
        <v/>
      </c>
      <c r="H903" s="3" t="str">
        <f>IF(Line[Asset Group]="","",VLOOKUP(Line[Asset Group],asset_grp_line,4,FALSE))</f>
        <v/>
      </c>
      <c r="I903" s="3" t="str">
        <f>IF(Line[Asset Group]="","",VLOOKUP(Line[Asset Group],asset_grp_line,2,FALSE))</f>
        <v/>
      </c>
      <c r="J903" s="3" t="str">
        <f>IF(Line[Asset Group]="","",VLOOKUP(Line[Asset Group],asset_grp_line,3,FALSE))</f>
        <v/>
      </c>
      <c r="K903" s="3" t="str">
        <f>IF(Line[Asset Group]="","",VLOOKUP(Line[Asset Type],type_master_list,2,FALSE))</f>
        <v/>
      </c>
      <c r="L903" s="3" t="str">
        <f>IF(Line[Asset Name]="","",PROPER(Line[Asset Name]))</f>
        <v/>
      </c>
      <c r="M903" s="11" t="str">
        <f>IF(Line[Install Date]="","",(Line[Install Date]))</f>
        <v/>
      </c>
      <c r="N903" s="3" t="str">
        <f>IF(Line[Note]="","",PROPER(Line[Note]))</f>
        <v/>
      </c>
      <c r="O903" s="3" t="str">
        <f>IF(Line[Resource Consent Number]="","",UPPER(Line[Resource Consent Number]))</f>
        <v/>
      </c>
      <c r="P903" s="53" t="str">
        <f>IF(Line[Asset Unit Cost]="","",Line[Asset Unit Cost])</f>
        <v/>
      </c>
      <c r="Q903" s="3" t="str">
        <f>IF(Line[Added By]="","",UPPER(Line[Added By]))</f>
        <v/>
      </c>
      <c r="R903" s="11" t="str">
        <f>IF(Line[Added Date]="","",(Line[Added Date]))</f>
        <v/>
      </c>
      <c r="S903" s="3" t="str">
        <f>IF(Line[Z COORD]="","",PROPER(Line[Z COORD]))</f>
        <v/>
      </c>
      <c r="T903" s="3" t="str">
        <f>IF(Line[Asset Description]="","",PROPER(Line[Asset Description]))</f>
        <v/>
      </c>
      <c r="U903" s="3" t="str">
        <f>IF(Line[Asset Group]="","",VLOOKUP(Line[Wall SubType],subdom_master_gdb,2,FALSE))</f>
        <v/>
      </c>
      <c r="V903" s="3" t="str">
        <f>IF(Line[Asset Group]="","",VLOOKUP(Line[Material],material_master,2,FALSE))</f>
        <v/>
      </c>
      <c r="W903" s="3" t="str">
        <f>IF(Line[Height m]="","",Line[Height m])</f>
        <v/>
      </c>
      <c r="X903" s="3" t="str">
        <f>IF(Line[Length m]="","",Line[Length m])</f>
        <v/>
      </c>
      <c r="Y903" s="3" t="str">
        <f>IF(Line[Width m]="","",Line[Width m])</f>
        <v/>
      </c>
      <c r="Z903" s="3" t="str">
        <f>IF(Line[Asset Group]="","",VLOOKUP(Line[Purpose],f_g_function,2,FALSE))</f>
        <v/>
      </c>
      <c r="AA903" s="3" t="str">
        <f>IF(Line[Asset Group]="","",VLOOKUP(Line[Post Material],material_master,2,FALSE))</f>
        <v/>
      </c>
      <c r="AB903" s="3" t="str">
        <f>IF(Line[Pipe Diameter mm]="","",Line[Pipe Diameter mm])</f>
        <v/>
      </c>
      <c r="AC903" s="3" t="str">
        <f>IF(Line[Asset Group]="","",VLOOKUP(Line[Pipe Material],irrigation_pipe_material,2,FALSE))</f>
        <v/>
      </c>
      <c r="AD903" s="3" t="str">
        <f>IF(Line[Asset Group]="","",VLOOKUP(Line[System],irrigation_system,2,FALSE))</f>
        <v/>
      </c>
      <c r="AE903" s="3" t="str">
        <f>IF(Line[Asset Group]="","",VLOOKUP(Line[Status],irrigation_status,2,FALSE))</f>
        <v/>
      </c>
      <c r="AF903" s="3" t="str">
        <f>IF(Line[Asset Group]="","",VLOOKUP(Line[Surface],subdom_master_gdb,2,FALSE))</f>
        <v/>
      </c>
      <c r="AG903" s="3" t="str">
        <f>IF(Line[Surface Layer Depth mm]="","",Line[Surface Layer Depth mm])</f>
        <v/>
      </c>
      <c r="AH903" s="3" t="str">
        <f>IF(Line[Av Width m]="","",Line[Av Width m])</f>
        <v/>
      </c>
      <c r="AI903" s="3" t="str">
        <f>IF(Line[Asset Group]="","",VLOOKUP(Line[Cycle],yes_no,2,FALSE))</f>
        <v/>
      </c>
      <c r="AJ903" s="3" t="str">
        <f>IF(Line[Asset Group]="","",VLOOKUP(Line[Species],hedge_species,2,FALSE))</f>
        <v/>
      </c>
    </row>
    <row r="904" spans="1:36" s="3" customFormat="1" x14ac:dyDescent="0.2">
      <c r="A904" s="3" t="str">
        <f>IF(Line[DWG File Name]="","",Line[DWG File Name])</f>
        <v/>
      </c>
      <c r="B904" s="3" t="str">
        <f>IF(Line[DWG Layer Name]="","",Line[DWG Layer Name])</f>
        <v/>
      </c>
      <c r="C904" s="3" t="str">
        <f>IF(Line[DWG Handle]="","",Line[DWG Handle])</f>
        <v/>
      </c>
      <c r="D904" s="58" t="str">
        <f>IF(Line[Approx Centroid X]="","",Line[Approx Centroid X])</f>
        <v/>
      </c>
      <c r="E904" s="58" t="str">
        <f>IF(Line[Approx Centroid Y]="","",Line[Approx Centroid Y])</f>
        <v/>
      </c>
      <c r="F904" s="3" t="str">
        <f>IF(Line[Replacement Asset]="","",Line[Replacement Asset])</f>
        <v/>
      </c>
      <c r="G904" s="3" t="str">
        <f>IF(Line[Asset ID]="","",UPPER(Line[Asset ID]))</f>
        <v/>
      </c>
      <c r="H904" s="3" t="str">
        <f>IF(Line[Asset Group]="","",VLOOKUP(Line[Asset Group],asset_grp_line,4,FALSE))</f>
        <v/>
      </c>
      <c r="I904" s="3" t="str">
        <f>IF(Line[Asset Group]="","",VLOOKUP(Line[Asset Group],asset_grp_line,2,FALSE))</f>
        <v/>
      </c>
      <c r="J904" s="3" t="str">
        <f>IF(Line[Asset Group]="","",VLOOKUP(Line[Asset Group],asset_grp_line,3,FALSE))</f>
        <v/>
      </c>
      <c r="K904" s="3" t="str">
        <f>IF(Line[Asset Group]="","",VLOOKUP(Line[Asset Type],type_master_list,2,FALSE))</f>
        <v/>
      </c>
      <c r="L904" s="3" t="str">
        <f>IF(Line[Asset Name]="","",PROPER(Line[Asset Name]))</f>
        <v/>
      </c>
      <c r="M904" s="11" t="str">
        <f>IF(Line[Install Date]="","",(Line[Install Date]))</f>
        <v/>
      </c>
      <c r="N904" s="3" t="str">
        <f>IF(Line[Note]="","",PROPER(Line[Note]))</f>
        <v/>
      </c>
      <c r="O904" s="3" t="str">
        <f>IF(Line[Resource Consent Number]="","",UPPER(Line[Resource Consent Number]))</f>
        <v/>
      </c>
      <c r="P904" s="53" t="str">
        <f>IF(Line[Asset Unit Cost]="","",Line[Asset Unit Cost])</f>
        <v/>
      </c>
      <c r="Q904" s="3" t="str">
        <f>IF(Line[Added By]="","",UPPER(Line[Added By]))</f>
        <v/>
      </c>
      <c r="R904" s="11" t="str">
        <f>IF(Line[Added Date]="","",(Line[Added Date]))</f>
        <v/>
      </c>
      <c r="S904" s="3" t="str">
        <f>IF(Line[Z COORD]="","",PROPER(Line[Z COORD]))</f>
        <v/>
      </c>
      <c r="T904" s="3" t="str">
        <f>IF(Line[Asset Description]="","",PROPER(Line[Asset Description]))</f>
        <v/>
      </c>
      <c r="U904" s="3" t="str">
        <f>IF(Line[Asset Group]="","",VLOOKUP(Line[Wall SubType],subdom_master_gdb,2,FALSE))</f>
        <v/>
      </c>
      <c r="V904" s="3" t="str">
        <f>IF(Line[Asset Group]="","",VLOOKUP(Line[Material],material_master,2,FALSE))</f>
        <v/>
      </c>
      <c r="W904" s="3" t="str">
        <f>IF(Line[Height m]="","",Line[Height m])</f>
        <v/>
      </c>
      <c r="X904" s="3" t="str">
        <f>IF(Line[Length m]="","",Line[Length m])</f>
        <v/>
      </c>
      <c r="Y904" s="3" t="str">
        <f>IF(Line[Width m]="","",Line[Width m])</f>
        <v/>
      </c>
      <c r="Z904" s="3" t="str">
        <f>IF(Line[Asset Group]="","",VLOOKUP(Line[Purpose],f_g_function,2,FALSE))</f>
        <v/>
      </c>
      <c r="AA904" s="3" t="str">
        <f>IF(Line[Asset Group]="","",VLOOKUP(Line[Post Material],material_master,2,FALSE))</f>
        <v/>
      </c>
      <c r="AB904" s="3" t="str">
        <f>IF(Line[Pipe Diameter mm]="","",Line[Pipe Diameter mm])</f>
        <v/>
      </c>
      <c r="AC904" s="3" t="str">
        <f>IF(Line[Asset Group]="","",VLOOKUP(Line[Pipe Material],irrigation_pipe_material,2,FALSE))</f>
        <v/>
      </c>
      <c r="AD904" s="3" t="str">
        <f>IF(Line[Asset Group]="","",VLOOKUP(Line[System],irrigation_system,2,FALSE))</f>
        <v/>
      </c>
      <c r="AE904" s="3" t="str">
        <f>IF(Line[Asset Group]="","",VLOOKUP(Line[Status],irrigation_status,2,FALSE))</f>
        <v/>
      </c>
      <c r="AF904" s="3" t="str">
        <f>IF(Line[Asset Group]="","",VLOOKUP(Line[Surface],subdom_master_gdb,2,FALSE))</f>
        <v/>
      </c>
      <c r="AG904" s="3" t="str">
        <f>IF(Line[Surface Layer Depth mm]="","",Line[Surface Layer Depth mm])</f>
        <v/>
      </c>
      <c r="AH904" s="3" t="str">
        <f>IF(Line[Av Width m]="","",Line[Av Width m])</f>
        <v/>
      </c>
      <c r="AI904" s="3" t="str">
        <f>IF(Line[Asset Group]="","",VLOOKUP(Line[Cycle],yes_no,2,FALSE))</f>
        <v/>
      </c>
      <c r="AJ904" s="3" t="str">
        <f>IF(Line[Asset Group]="","",VLOOKUP(Line[Species],hedge_species,2,FALSE))</f>
        <v/>
      </c>
    </row>
    <row r="905" spans="1:36" s="3" customFormat="1" x14ac:dyDescent="0.2">
      <c r="A905" s="3" t="str">
        <f>IF(Line[DWG File Name]="","",Line[DWG File Name])</f>
        <v/>
      </c>
      <c r="B905" s="3" t="str">
        <f>IF(Line[DWG Layer Name]="","",Line[DWG Layer Name])</f>
        <v/>
      </c>
      <c r="C905" s="3" t="str">
        <f>IF(Line[DWG Handle]="","",Line[DWG Handle])</f>
        <v/>
      </c>
      <c r="D905" s="58" t="str">
        <f>IF(Line[Approx Centroid X]="","",Line[Approx Centroid X])</f>
        <v/>
      </c>
      <c r="E905" s="58" t="str">
        <f>IF(Line[Approx Centroid Y]="","",Line[Approx Centroid Y])</f>
        <v/>
      </c>
      <c r="F905" s="3" t="str">
        <f>IF(Line[Replacement Asset]="","",Line[Replacement Asset])</f>
        <v/>
      </c>
      <c r="G905" s="3" t="str">
        <f>IF(Line[Asset ID]="","",UPPER(Line[Asset ID]))</f>
        <v/>
      </c>
      <c r="H905" s="3" t="str">
        <f>IF(Line[Asset Group]="","",VLOOKUP(Line[Asset Group],asset_grp_line,4,FALSE))</f>
        <v/>
      </c>
      <c r="I905" s="3" t="str">
        <f>IF(Line[Asset Group]="","",VLOOKUP(Line[Asset Group],asset_grp_line,2,FALSE))</f>
        <v/>
      </c>
      <c r="J905" s="3" t="str">
        <f>IF(Line[Asset Group]="","",VLOOKUP(Line[Asset Group],asset_grp_line,3,FALSE))</f>
        <v/>
      </c>
      <c r="K905" s="3" t="str">
        <f>IF(Line[Asset Group]="","",VLOOKUP(Line[Asset Type],type_master_list,2,FALSE))</f>
        <v/>
      </c>
      <c r="L905" s="3" t="str">
        <f>IF(Line[Asset Name]="","",PROPER(Line[Asset Name]))</f>
        <v/>
      </c>
      <c r="M905" s="11" t="str">
        <f>IF(Line[Install Date]="","",(Line[Install Date]))</f>
        <v/>
      </c>
      <c r="N905" s="3" t="str">
        <f>IF(Line[Note]="","",PROPER(Line[Note]))</f>
        <v/>
      </c>
      <c r="O905" s="3" t="str">
        <f>IF(Line[Resource Consent Number]="","",UPPER(Line[Resource Consent Number]))</f>
        <v/>
      </c>
      <c r="P905" s="53" t="str">
        <f>IF(Line[Asset Unit Cost]="","",Line[Asset Unit Cost])</f>
        <v/>
      </c>
      <c r="Q905" s="3" t="str">
        <f>IF(Line[Added By]="","",UPPER(Line[Added By]))</f>
        <v/>
      </c>
      <c r="R905" s="11" t="str">
        <f>IF(Line[Added Date]="","",(Line[Added Date]))</f>
        <v/>
      </c>
      <c r="S905" s="3" t="str">
        <f>IF(Line[Z COORD]="","",PROPER(Line[Z COORD]))</f>
        <v/>
      </c>
      <c r="T905" s="3" t="str">
        <f>IF(Line[Asset Description]="","",PROPER(Line[Asset Description]))</f>
        <v/>
      </c>
      <c r="U905" s="3" t="str">
        <f>IF(Line[Asset Group]="","",VLOOKUP(Line[Wall SubType],subdom_master_gdb,2,FALSE))</f>
        <v/>
      </c>
      <c r="V905" s="3" t="str">
        <f>IF(Line[Asset Group]="","",VLOOKUP(Line[Material],material_master,2,FALSE))</f>
        <v/>
      </c>
      <c r="W905" s="3" t="str">
        <f>IF(Line[Height m]="","",Line[Height m])</f>
        <v/>
      </c>
      <c r="X905" s="3" t="str">
        <f>IF(Line[Length m]="","",Line[Length m])</f>
        <v/>
      </c>
      <c r="Y905" s="3" t="str">
        <f>IF(Line[Width m]="","",Line[Width m])</f>
        <v/>
      </c>
      <c r="Z905" s="3" t="str">
        <f>IF(Line[Asset Group]="","",VLOOKUP(Line[Purpose],f_g_function,2,FALSE))</f>
        <v/>
      </c>
      <c r="AA905" s="3" t="str">
        <f>IF(Line[Asset Group]="","",VLOOKUP(Line[Post Material],material_master,2,FALSE))</f>
        <v/>
      </c>
      <c r="AB905" s="3" t="str">
        <f>IF(Line[Pipe Diameter mm]="","",Line[Pipe Diameter mm])</f>
        <v/>
      </c>
      <c r="AC905" s="3" t="str">
        <f>IF(Line[Asset Group]="","",VLOOKUP(Line[Pipe Material],irrigation_pipe_material,2,FALSE))</f>
        <v/>
      </c>
      <c r="AD905" s="3" t="str">
        <f>IF(Line[Asset Group]="","",VLOOKUP(Line[System],irrigation_system,2,FALSE))</f>
        <v/>
      </c>
      <c r="AE905" s="3" t="str">
        <f>IF(Line[Asset Group]="","",VLOOKUP(Line[Status],irrigation_status,2,FALSE))</f>
        <v/>
      </c>
      <c r="AF905" s="3" t="str">
        <f>IF(Line[Asset Group]="","",VLOOKUP(Line[Surface],subdom_master_gdb,2,FALSE))</f>
        <v/>
      </c>
      <c r="AG905" s="3" t="str">
        <f>IF(Line[Surface Layer Depth mm]="","",Line[Surface Layer Depth mm])</f>
        <v/>
      </c>
      <c r="AH905" s="3" t="str">
        <f>IF(Line[Av Width m]="","",Line[Av Width m])</f>
        <v/>
      </c>
      <c r="AI905" s="3" t="str">
        <f>IF(Line[Asset Group]="","",VLOOKUP(Line[Cycle],yes_no,2,FALSE))</f>
        <v/>
      </c>
      <c r="AJ905" s="3" t="str">
        <f>IF(Line[Asset Group]="","",VLOOKUP(Line[Species],hedge_species,2,FALSE))</f>
        <v/>
      </c>
    </row>
    <row r="906" spans="1:36" s="3" customFormat="1" x14ac:dyDescent="0.2">
      <c r="A906" s="3" t="str">
        <f>IF(Line[DWG File Name]="","",Line[DWG File Name])</f>
        <v/>
      </c>
      <c r="B906" s="3" t="str">
        <f>IF(Line[DWG Layer Name]="","",Line[DWG Layer Name])</f>
        <v/>
      </c>
      <c r="C906" s="3" t="str">
        <f>IF(Line[DWG Handle]="","",Line[DWG Handle])</f>
        <v/>
      </c>
      <c r="D906" s="58" t="str">
        <f>IF(Line[Approx Centroid X]="","",Line[Approx Centroid X])</f>
        <v/>
      </c>
      <c r="E906" s="58" t="str">
        <f>IF(Line[Approx Centroid Y]="","",Line[Approx Centroid Y])</f>
        <v/>
      </c>
      <c r="F906" s="3" t="str">
        <f>IF(Line[Replacement Asset]="","",Line[Replacement Asset])</f>
        <v/>
      </c>
      <c r="G906" s="3" t="str">
        <f>IF(Line[Asset ID]="","",UPPER(Line[Asset ID]))</f>
        <v/>
      </c>
      <c r="H906" s="3" t="str">
        <f>IF(Line[Asset Group]="","",VLOOKUP(Line[Asset Group],asset_grp_line,4,FALSE))</f>
        <v/>
      </c>
      <c r="I906" s="3" t="str">
        <f>IF(Line[Asset Group]="","",VLOOKUP(Line[Asset Group],asset_grp_line,2,FALSE))</f>
        <v/>
      </c>
      <c r="J906" s="3" t="str">
        <f>IF(Line[Asset Group]="","",VLOOKUP(Line[Asset Group],asset_grp_line,3,FALSE))</f>
        <v/>
      </c>
      <c r="K906" s="3" t="str">
        <f>IF(Line[Asset Group]="","",VLOOKUP(Line[Asset Type],type_master_list,2,FALSE))</f>
        <v/>
      </c>
      <c r="L906" s="3" t="str">
        <f>IF(Line[Asset Name]="","",PROPER(Line[Asset Name]))</f>
        <v/>
      </c>
      <c r="M906" s="11" t="str">
        <f>IF(Line[Install Date]="","",(Line[Install Date]))</f>
        <v/>
      </c>
      <c r="N906" s="3" t="str">
        <f>IF(Line[Note]="","",PROPER(Line[Note]))</f>
        <v/>
      </c>
      <c r="O906" s="3" t="str">
        <f>IF(Line[Resource Consent Number]="","",UPPER(Line[Resource Consent Number]))</f>
        <v/>
      </c>
      <c r="P906" s="53" t="str">
        <f>IF(Line[Asset Unit Cost]="","",Line[Asset Unit Cost])</f>
        <v/>
      </c>
      <c r="Q906" s="3" t="str">
        <f>IF(Line[Added By]="","",UPPER(Line[Added By]))</f>
        <v/>
      </c>
      <c r="R906" s="11" t="str">
        <f>IF(Line[Added Date]="","",(Line[Added Date]))</f>
        <v/>
      </c>
      <c r="S906" s="3" t="str">
        <f>IF(Line[Z COORD]="","",PROPER(Line[Z COORD]))</f>
        <v/>
      </c>
      <c r="T906" s="3" t="str">
        <f>IF(Line[Asset Description]="","",PROPER(Line[Asset Description]))</f>
        <v/>
      </c>
      <c r="U906" s="3" t="str">
        <f>IF(Line[Asset Group]="","",VLOOKUP(Line[Wall SubType],subdom_master_gdb,2,FALSE))</f>
        <v/>
      </c>
      <c r="V906" s="3" t="str">
        <f>IF(Line[Asset Group]="","",VLOOKUP(Line[Material],material_master,2,FALSE))</f>
        <v/>
      </c>
      <c r="W906" s="3" t="str">
        <f>IF(Line[Height m]="","",Line[Height m])</f>
        <v/>
      </c>
      <c r="X906" s="3" t="str">
        <f>IF(Line[Length m]="","",Line[Length m])</f>
        <v/>
      </c>
      <c r="Y906" s="3" t="str">
        <f>IF(Line[Width m]="","",Line[Width m])</f>
        <v/>
      </c>
      <c r="Z906" s="3" t="str">
        <f>IF(Line[Asset Group]="","",VLOOKUP(Line[Purpose],f_g_function,2,FALSE))</f>
        <v/>
      </c>
      <c r="AA906" s="3" t="str">
        <f>IF(Line[Asset Group]="","",VLOOKUP(Line[Post Material],material_master,2,FALSE))</f>
        <v/>
      </c>
      <c r="AB906" s="3" t="str">
        <f>IF(Line[Pipe Diameter mm]="","",Line[Pipe Diameter mm])</f>
        <v/>
      </c>
      <c r="AC906" s="3" t="str">
        <f>IF(Line[Asset Group]="","",VLOOKUP(Line[Pipe Material],irrigation_pipe_material,2,FALSE))</f>
        <v/>
      </c>
      <c r="AD906" s="3" t="str">
        <f>IF(Line[Asset Group]="","",VLOOKUP(Line[System],irrigation_system,2,FALSE))</f>
        <v/>
      </c>
      <c r="AE906" s="3" t="str">
        <f>IF(Line[Asset Group]="","",VLOOKUP(Line[Status],irrigation_status,2,FALSE))</f>
        <v/>
      </c>
      <c r="AF906" s="3" t="str">
        <f>IF(Line[Asset Group]="","",VLOOKUP(Line[Surface],subdom_master_gdb,2,FALSE))</f>
        <v/>
      </c>
      <c r="AG906" s="3" t="str">
        <f>IF(Line[Surface Layer Depth mm]="","",Line[Surface Layer Depth mm])</f>
        <v/>
      </c>
      <c r="AH906" s="3" t="str">
        <f>IF(Line[Av Width m]="","",Line[Av Width m])</f>
        <v/>
      </c>
      <c r="AI906" s="3" t="str">
        <f>IF(Line[Asset Group]="","",VLOOKUP(Line[Cycle],yes_no,2,FALSE))</f>
        <v/>
      </c>
      <c r="AJ906" s="3" t="str">
        <f>IF(Line[Asset Group]="","",VLOOKUP(Line[Species],hedge_species,2,FALSE))</f>
        <v/>
      </c>
    </row>
    <row r="907" spans="1:36" s="3" customFormat="1" x14ac:dyDescent="0.2">
      <c r="A907" s="3" t="str">
        <f>IF(Line[DWG File Name]="","",Line[DWG File Name])</f>
        <v/>
      </c>
      <c r="B907" s="3" t="str">
        <f>IF(Line[DWG Layer Name]="","",Line[DWG Layer Name])</f>
        <v/>
      </c>
      <c r="C907" s="3" t="str">
        <f>IF(Line[DWG Handle]="","",Line[DWG Handle])</f>
        <v/>
      </c>
      <c r="D907" s="58" t="str">
        <f>IF(Line[Approx Centroid X]="","",Line[Approx Centroid X])</f>
        <v/>
      </c>
      <c r="E907" s="58" t="str">
        <f>IF(Line[Approx Centroid Y]="","",Line[Approx Centroid Y])</f>
        <v/>
      </c>
      <c r="F907" s="3" t="str">
        <f>IF(Line[Replacement Asset]="","",Line[Replacement Asset])</f>
        <v/>
      </c>
      <c r="G907" s="3" t="str">
        <f>IF(Line[Asset ID]="","",UPPER(Line[Asset ID]))</f>
        <v/>
      </c>
      <c r="H907" s="3" t="str">
        <f>IF(Line[Asset Group]="","",VLOOKUP(Line[Asset Group],asset_grp_line,4,FALSE))</f>
        <v/>
      </c>
      <c r="I907" s="3" t="str">
        <f>IF(Line[Asset Group]="","",VLOOKUP(Line[Asset Group],asset_grp_line,2,FALSE))</f>
        <v/>
      </c>
      <c r="J907" s="3" t="str">
        <f>IF(Line[Asset Group]="","",VLOOKUP(Line[Asset Group],asset_grp_line,3,FALSE))</f>
        <v/>
      </c>
      <c r="K907" s="3" t="str">
        <f>IF(Line[Asset Group]="","",VLOOKUP(Line[Asset Type],type_master_list,2,FALSE))</f>
        <v/>
      </c>
      <c r="L907" s="3" t="str">
        <f>IF(Line[Asset Name]="","",PROPER(Line[Asset Name]))</f>
        <v/>
      </c>
      <c r="M907" s="11" t="str">
        <f>IF(Line[Install Date]="","",(Line[Install Date]))</f>
        <v/>
      </c>
      <c r="N907" s="3" t="str">
        <f>IF(Line[Note]="","",PROPER(Line[Note]))</f>
        <v/>
      </c>
      <c r="O907" s="3" t="str">
        <f>IF(Line[Resource Consent Number]="","",UPPER(Line[Resource Consent Number]))</f>
        <v/>
      </c>
      <c r="P907" s="53" t="str">
        <f>IF(Line[Asset Unit Cost]="","",Line[Asset Unit Cost])</f>
        <v/>
      </c>
      <c r="Q907" s="3" t="str">
        <f>IF(Line[Added By]="","",UPPER(Line[Added By]))</f>
        <v/>
      </c>
      <c r="R907" s="11" t="str">
        <f>IF(Line[Added Date]="","",(Line[Added Date]))</f>
        <v/>
      </c>
      <c r="S907" s="3" t="str">
        <f>IF(Line[Z COORD]="","",PROPER(Line[Z COORD]))</f>
        <v/>
      </c>
      <c r="T907" s="3" t="str">
        <f>IF(Line[Asset Description]="","",PROPER(Line[Asset Description]))</f>
        <v/>
      </c>
      <c r="U907" s="3" t="str">
        <f>IF(Line[Asset Group]="","",VLOOKUP(Line[Wall SubType],subdom_master_gdb,2,FALSE))</f>
        <v/>
      </c>
      <c r="V907" s="3" t="str">
        <f>IF(Line[Asset Group]="","",VLOOKUP(Line[Material],material_master,2,FALSE))</f>
        <v/>
      </c>
      <c r="W907" s="3" t="str">
        <f>IF(Line[Height m]="","",Line[Height m])</f>
        <v/>
      </c>
      <c r="X907" s="3" t="str">
        <f>IF(Line[Length m]="","",Line[Length m])</f>
        <v/>
      </c>
      <c r="Y907" s="3" t="str">
        <f>IF(Line[Width m]="","",Line[Width m])</f>
        <v/>
      </c>
      <c r="Z907" s="3" t="str">
        <f>IF(Line[Asset Group]="","",VLOOKUP(Line[Purpose],f_g_function,2,FALSE))</f>
        <v/>
      </c>
      <c r="AA907" s="3" t="str">
        <f>IF(Line[Asset Group]="","",VLOOKUP(Line[Post Material],material_master,2,FALSE))</f>
        <v/>
      </c>
      <c r="AB907" s="3" t="str">
        <f>IF(Line[Pipe Diameter mm]="","",Line[Pipe Diameter mm])</f>
        <v/>
      </c>
      <c r="AC907" s="3" t="str">
        <f>IF(Line[Asset Group]="","",VLOOKUP(Line[Pipe Material],irrigation_pipe_material,2,FALSE))</f>
        <v/>
      </c>
      <c r="AD907" s="3" t="str">
        <f>IF(Line[Asset Group]="","",VLOOKUP(Line[System],irrigation_system,2,FALSE))</f>
        <v/>
      </c>
      <c r="AE907" s="3" t="str">
        <f>IF(Line[Asset Group]="","",VLOOKUP(Line[Status],irrigation_status,2,FALSE))</f>
        <v/>
      </c>
      <c r="AF907" s="3" t="str">
        <f>IF(Line[Asset Group]="","",VLOOKUP(Line[Surface],subdom_master_gdb,2,FALSE))</f>
        <v/>
      </c>
      <c r="AG907" s="3" t="str">
        <f>IF(Line[Surface Layer Depth mm]="","",Line[Surface Layer Depth mm])</f>
        <v/>
      </c>
      <c r="AH907" s="3" t="str">
        <f>IF(Line[Av Width m]="","",Line[Av Width m])</f>
        <v/>
      </c>
      <c r="AI907" s="3" t="str">
        <f>IF(Line[Asset Group]="","",VLOOKUP(Line[Cycle],yes_no,2,FALSE))</f>
        <v/>
      </c>
      <c r="AJ907" s="3" t="str">
        <f>IF(Line[Asset Group]="","",VLOOKUP(Line[Species],hedge_species,2,FALSE))</f>
        <v/>
      </c>
    </row>
    <row r="908" spans="1:36" s="3" customFormat="1" x14ac:dyDescent="0.2">
      <c r="A908" s="3" t="str">
        <f>IF(Line[DWG File Name]="","",Line[DWG File Name])</f>
        <v/>
      </c>
      <c r="B908" s="3" t="str">
        <f>IF(Line[DWG Layer Name]="","",Line[DWG Layer Name])</f>
        <v/>
      </c>
      <c r="C908" s="3" t="str">
        <f>IF(Line[DWG Handle]="","",Line[DWG Handle])</f>
        <v/>
      </c>
      <c r="D908" s="58" t="str">
        <f>IF(Line[Approx Centroid X]="","",Line[Approx Centroid X])</f>
        <v/>
      </c>
      <c r="E908" s="58" t="str">
        <f>IF(Line[Approx Centroid Y]="","",Line[Approx Centroid Y])</f>
        <v/>
      </c>
      <c r="F908" s="3" t="str">
        <f>IF(Line[Replacement Asset]="","",Line[Replacement Asset])</f>
        <v/>
      </c>
      <c r="G908" s="3" t="str">
        <f>IF(Line[Asset ID]="","",UPPER(Line[Asset ID]))</f>
        <v/>
      </c>
      <c r="H908" s="3" t="str">
        <f>IF(Line[Asset Group]="","",VLOOKUP(Line[Asset Group],asset_grp_line,4,FALSE))</f>
        <v/>
      </c>
      <c r="I908" s="3" t="str">
        <f>IF(Line[Asset Group]="","",VLOOKUP(Line[Asset Group],asset_grp_line,2,FALSE))</f>
        <v/>
      </c>
      <c r="J908" s="3" t="str">
        <f>IF(Line[Asset Group]="","",VLOOKUP(Line[Asset Group],asset_grp_line,3,FALSE))</f>
        <v/>
      </c>
      <c r="K908" s="3" t="str">
        <f>IF(Line[Asset Group]="","",VLOOKUP(Line[Asset Type],type_master_list,2,FALSE))</f>
        <v/>
      </c>
      <c r="L908" s="3" t="str">
        <f>IF(Line[Asset Name]="","",PROPER(Line[Asset Name]))</f>
        <v/>
      </c>
      <c r="M908" s="11" t="str">
        <f>IF(Line[Install Date]="","",(Line[Install Date]))</f>
        <v/>
      </c>
      <c r="N908" s="3" t="str">
        <f>IF(Line[Note]="","",PROPER(Line[Note]))</f>
        <v/>
      </c>
      <c r="O908" s="3" t="str">
        <f>IF(Line[Resource Consent Number]="","",UPPER(Line[Resource Consent Number]))</f>
        <v/>
      </c>
      <c r="P908" s="53" t="str">
        <f>IF(Line[Asset Unit Cost]="","",Line[Asset Unit Cost])</f>
        <v/>
      </c>
      <c r="Q908" s="3" t="str">
        <f>IF(Line[Added By]="","",UPPER(Line[Added By]))</f>
        <v/>
      </c>
      <c r="R908" s="11" t="str">
        <f>IF(Line[Added Date]="","",(Line[Added Date]))</f>
        <v/>
      </c>
      <c r="S908" s="3" t="str">
        <f>IF(Line[Z COORD]="","",PROPER(Line[Z COORD]))</f>
        <v/>
      </c>
      <c r="T908" s="3" t="str">
        <f>IF(Line[Asset Description]="","",PROPER(Line[Asset Description]))</f>
        <v/>
      </c>
      <c r="U908" s="3" t="str">
        <f>IF(Line[Asset Group]="","",VLOOKUP(Line[Wall SubType],subdom_master_gdb,2,FALSE))</f>
        <v/>
      </c>
      <c r="V908" s="3" t="str">
        <f>IF(Line[Asset Group]="","",VLOOKUP(Line[Material],material_master,2,FALSE))</f>
        <v/>
      </c>
      <c r="W908" s="3" t="str">
        <f>IF(Line[Height m]="","",Line[Height m])</f>
        <v/>
      </c>
      <c r="X908" s="3" t="str">
        <f>IF(Line[Length m]="","",Line[Length m])</f>
        <v/>
      </c>
      <c r="Y908" s="3" t="str">
        <f>IF(Line[Width m]="","",Line[Width m])</f>
        <v/>
      </c>
      <c r="Z908" s="3" t="str">
        <f>IF(Line[Asset Group]="","",VLOOKUP(Line[Purpose],f_g_function,2,FALSE))</f>
        <v/>
      </c>
      <c r="AA908" s="3" t="str">
        <f>IF(Line[Asset Group]="","",VLOOKUP(Line[Post Material],material_master,2,FALSE))</f>
        <v/>
      </c>
      <c r="AB908" s="3" t="str">
        <f>IF(Line[Pipe Diameter mm]="","",Line[Pipe Diameter mm])</f>
        <v/>
      </c>
      <c r="AC908" s="3" t="str">
        <f>IF(Line[Asset Group]="","",VLOOKUP(Line[Pipe Material],irrigation_pipe_material,2,FALSE))</f>
        <v/>
      </c>
      <c r="AD908" s="3" t="str">
        <f>IF(Line[Asset Group]="","",VLOOKUP(Line[System],irrigation_system,2,FALSE))</f>
        <v/>
      </c>
      <c r="AE908" s="3" t="str">
        <f>IF(Line[Asset Group]="","",VLOOKUP(Line[Status],irrigation_status,2,FALSE))</f>
        <v/>
      </c>
      <c r="AF908" s="3" t="str">
        <f>IF(Line[Asset Group]="","",VLOOKUP(Line[Surface],subdom_master_gdb,2,FALSE))</f>
        <v/>
      </c>
      <c r="AG908" s="3" t="str">
        <f>IF(Line[Surface Layer Depth mm]="","",Line[Surface Layer Depth mm])</f>
        <v/>
      </c>
      <c r="AH908" s="3" t="str">
        <f>IF(Line[Av Width m]="","",Line[Av Width m])</f>
        <v/>
      </c>
      <c r="AI908" s="3" t="str">
        <f>IF(Line[Asset Group]="","",VLOOKUP(Line[Cycle],yes_no,2,FALSE))</f>
        <v/>
      </c>
      <c r="AJ908" s="3" t="str">
        <f>IF(Line[Asset Group]="","",VLOOKUP(Line[Species],hedge_species,2,FALSE))</f>
        <v/>
      </c>
    </row>
    <row r="909" spans="1:36" s="3" customFormat="1" x14ac:dyDescent="0.2">
      <c r="A909" s="3" t="str">
        <f>IF(Line[DWG File Name]="","",Line[DWG File Name])</f>
        <v/>
      </c>
      <c r="B909" s="3" t="str">
        <f>IF(Line[DWG Layer Name]="","",Line[DWG Layer Name])</f>
        <v/>
      </c>
      <c r="C909" s="3" t="str">
        <f>IF(Line[DWG Handle]="","",Line[DWG Handle])</f>
        <v/>
      </c>
      <c r="D909" s="58" t="str">
        <f>IF(Line[Approx Centroid X]="","",Line[Approx Centroid X])</f>
        <v/>
      </c>
      <c r="E909" s="58" t="str">
        <f>IF(Line[Approx Centroid Y]="","",Line[Approx Centroid Y])</f>
        <v/>
      </c>
      <c r="F909" s="3" t="str">
        <f>IF(Line[Replacement Asset]="","",Line[Replacement Asset])</f>
        <v/>
      </c>
      <c r="G909" s="3" t="str">
        <f>IF(Line[Asset ID]="","",UPPER(Line[Asset ID]))</f>
        <v/>
      </c>
      <c r="H909" s="3" t="str">
        <f>IF(Line[Asset Group]="","",VLOOKUP(Line[Asset Group],asset_grp_line,4,FALSE))</f>
        <v/>
      </c>
      <c r="I909" s="3" t="str">
        <f>IF(Line[Asset Group]="","",VLOOKUP(Line[Asset Group],asset_grp_line,2,FALSE))</f>
        <v/>
      </c>
      <c r="J909" s="3" t="str">
        <f>IF(Line[Asset Group]="","",VLOOKUP(Line[Asset Group],asset_grp_line,3,FALSE))</f>
        <v/>
      </c>
      <c r="K909" s="3" t="str">
        <f>IF(Line[Asset Group]="","",VLOOKUP(Line[Asset Type],type_master_list,2,FALSE))</f>
        <v/>
      </c>
      <c r="L909" s="3" t="str">
        <f>IF(Line[Asset Name]="","",PROPER(Line[Asset Name]))</f>
        <v/>
      </c>
      <c r="M909" s="11" t="str">
        <f>IF(Line[Install Date]="","",(Line[Install Date]))</f>
        <v/>
      </c>
      <c r="N909" s="3" t="str">
        <f>IF(Line[Note]="","",PROPER(Line[Note]))</f>
        <v/>
      </c>
      <c r="O909" s="3" t="str">
        <f>IF(Line[Resource Consent Number]="","",UPPER(Line[Resource Consent Number]))</f>
        <v/>
      </c>
      <c r="P909" s="53" t="str">
        <f>IF(Line[Asset Unit Cost]="","",Line[Asset Unit Cost])</f>
        <v/>
      </c>
      <c r="Q909" s="3" t="str">
        <f>IF(Line[Added By]="","",UPPER(Line[Added By]))</f>
        <v/>
      </c>
      <c r="R909" s="11" t="str">
        <f>IF(Line[Added Date]="","",(Line[Added Date]))</f>
        <v/>
      </c>
      <c r="S909" s="3" t="str">
        <f>IF(Line[Z COORD]="","",PROPER(Line[Z COORD]))</f>
        <v/>
      </c>
      <c r="T909" s="3" t="str">
        <f>IF(Line[Asset Description]="","",PROPER(Line[Asset Description]))</f>
        <v/>
      </c>
      <c r="U909" s="3" t="str">
        <f>IF(Line[Asset Group]="","",VLOOKUP(Line[Wall SubType],subdom_master_gdb,2,FALSE))</f>
        <v/>
      </c>
      <c r="V909" s="3" t="str">
        <f>IF(Line[Asset Group]="","",VLOOKUP(Line[Material],material_master,2,FALSE))</f>
        <v/>
      </c>
      <c r="W909" s="3" t="str">
        <f>IF(Line[Height m]="","",Line[Height m])</f>
        <v/>
      </c>
      <c r="X909" s="3" t="str">
        <f>IF(Line[Length m]="","",Line[Length m])</f>
        <v/>
      </c>
      <c r="Y909" s="3" t="str">
        <f>IF(Line[Width m]="","",Line[Width m])</f>
        <v/>
      </c>
      <c r="Z909" s="3" t="str">
        <f>IF(Line[Asset Group]="","",VLOOKUP(Line[Purpose],f_g_function,2,FALSE))</f>
        <v/>
      </c>
      <c r="AA909" s="3" t="str">
        <f>IF(Line[Asset Group]="","",VLOOKUP(Line[Post Material],material_master,2,FALSE))</f>
        <v/>
      </c>
      <c r="AB909" s="3" t="str">
        <f>IF(Line[Pipe Diameter mm]="","",Line[Pipe Diameter mm])</f>
        <v/>
      </c>
      <c r="AC909" s="3" t="str">
        <f>IF(Line[Asset Group]="","",VLOOKUP(Line[Pipe Material],irrigation_pipe_material,2,FALSE))</f>
        <v/>
      </c>
      <c r="AD909" s="3" t="str">
        <f>IF(Line[Asset Group]="","",VLOOKUP(Line[System],irrigation_system,2,FALSE))</f>
        <v/>
      </c>
      <c r="AE909" s="3" t="str">
        <f>IF(Line[Asset Group]="","",VLOOKUP(Line[Status],irrigation_status,2,FALSE))</f>
        <v/>
      </c>
      <c r="AF909" s="3" t="str">
        <f>IF(Line[Asset Group]="","",VLOOKUP(Line[Surface],subdom_master_gdb,2,FALSE))</f>
        <v/>
      </c>
      <c r="AG909" s="3" t="str">
        <f>IF(Line[Surface Layer Depth mm]="","",Line[Surface Layer Depth mm])</f>
        <v/>
      </c>
      <c r="AH909" s="3" t="str">
        <f>IF(Line[Av Width m]="","",Line[Av Width m])</f>
        <v/>
      </c>
      <c r="AI909" s="3" t="str">
        <f>IF(Line[Asset Group]="","",VLOOKUP(Line[Cycle],yes_no,2,FALSE))</f>
        <v/>
      </c>
      <c r="AJ909" s="3" t="str">
        <f>IF(Line[Asset Group]="","",VLOOKUP(Line[Species],hedge_species,2,FALSE))</f>
        <v/>
      </c>
    </row>
    <row r="910" spans="1:36" s="3" customFormat="1" x14ac:dyDescent="0.2">
      <c r="A910" s="3" t="str">
        <f>IF(Line[DWG File Name]="","",Line[DWG File Name])</f>
        <v/>
      </c>
      <c r="B910" s="3" t="str">
        <f>IF(Line[DWG Layer Name]="","",Line[DWG Layer Name])</f>
        <v/>
      </c>
      <c r="C910" s="3" t="str">
        <f>IF(Line[DWG Handle]="","",Line[DWG Handle])</f>
        <v/>
      </c>
      <c r="D910" s="58" t="str">
        <f>IF(Line[Approx Centroid X]="","",Line[Approx Centroid X])</f>
        <v/>
      </c>
      <c r="E910" s="58" t="str">
        <f>IF(Line[Approx Centroid Y]="","",Line[Approx Centroid Y])</f>
        <v/>
      </c>
      <c r="F910" s="3" t="str">
        <f>IF(Line[Replacement Asset]="","",Line[Replacement Asset])</f>
        <v/>
      </c>
      <c r="G910" s="3" t="str">
        <f>IF(Line[Asset ID]="","",UPPER(Line[Asset ID]))</f>
        <v/>
      </c>
      <c r="H910" s="3" t="str">
        <f>IF(Line[Asset Group]="","",VLOOKUP(Line[Asset Group],asset_grp_line,4,FALSE))</f>
        <v/>
      </c>
      <c r="I910" s="3" t="str">
        <f>IF(Line[Asset Group]="","",VLOOKUP(Line[Asset Group],asset_grp_line,2,FALSE))</f>
        <v/>
      </c>
      <c r="J910" s="3" t="str">
        <f>IF(Line[Asset Group]="","",VLOOKUP(Line[Asset Group],asset_grp_line,3,FALSE))</f>
        <v/>
      </c>
      <c r="K910" s="3" t="str">
        <f>IF(Line[Asset Group]="","",VLOOKUP(Line[Asset Type],type_master_list,2,FALSE))</f>
        <v/>
      </c>
      <c r="L910" s="3" t="str">
        <f>IF(Line[Asset Name]="","",PROPER(Line[Asset Name]))</f>
        <v/>
      </c>
      <c r="M910" s="11" t="str">
        <f>IF(Line[Install Date]="","",(Line[Install Date]))</f>
        <v/>
      </c>
      <c r="N910" s="3" t="str">
        <f>IF(Line[Note]="","",PROPER(Line[Note]))</f>
        <v/>
      </c>
      <c r="O910" s="3" t="str">
        <f>IF(Line[Resource Consent Number]="","",UPPER(Line[Resource Consent Number]))</f>
        <v/>
      </c>
      <c r="P910" s="53" t="str">
        <f>IF(Line[Asset Unit Cost]="","",Line[Asset Unit Cost])</f>
        <v/>
      </c>
      <c r="Q910" s="3" t="str">
        <f>IF(Line[Added By]="","",UPPER(Line[Added By]))</f>
        <v/>
      </c>
      <c r="R910" s="11" t="str">
        <f>IF(Line[Added Date]="","",(Line[Added Date]))</f>
        <v/>
      </c>
      <c r="S910" s="3" t="str">
        <f>IF(Line[Z COORD]="","",PROPER(Line[Z COORD]))</f>
        <v/>
      </c>
      <c r="T910" s="3" t="str">
        <f>IF(Line[Asset Description]="","",PROPER(Line[Asset Description]))</f>
        <v/>
      </c>
      <c r="U910" s="3" t="str">
        <f>IF(Line[Asset Group]="","",VLOOKUP(Line[Wall SubType],subdom_master_gdb,2,FALSE))</f>
        <v/>
      </c>
      <c r="V910" s="3" t="str">
        <f>IF(Line[Asset Group]="","",VLOOKUP(Line[Material],material_master,2,FALSE))</f>
        <v/>
      </c>
      <c r="W910" s="3" t="str">
        <f>IF(Line[Height m]="","",Line[Height m])</f>
        <v/>
      </c>
      <c r="X910" s="3" t="str">
        <f>IF(Line[Length m]="","",Line[Length m])</f>
        <v/>
      </c>
      <c r="Y910" s="3" t="str">
        <f>IF(Line[Width m]="","",Line[Width m])</f>
        <v/>
      </c>
      <c r="Z910" s="3" t="str">
        <f>IF(Line[Asset Group]="","",VLOOKUP(Line[Purpose],f_g_function,2,FALSE))</f>
        <v/>
      </c>
      <c r="AA910" s="3" t="str">
        <f>IF(Line[Asset Group]="","",VLOOKUP(Line[Post Material],material_master,2,FALSE))</f>
        <v/>
      </c>
      <c r="AB910" s="3" t="str">
        <f>IF(Line[Pipe Diameter mm]="","",Line[Pipe Diameter mm])</f>
        <v/>
      </c>
      <c r="AC910" s="3" t="str">
        <f>IF(Line[Asset Group]="","",VLOOKUP(Line[Pipe Material],irrigation_pipe_material,2,FALSE))</f>
        <v/>
      </c>
      <c r="AD910" s="3" t="str">
        <f>IF(Line[Asset Group]="","",VLOOKUP(Line[System],irrigation_system,2,FALSE))</f>
        <v/>
      </c>
      <c r="AE910" s="3" t="str">
        <f>IF(Line[Asset Group]="","",VLOOKUP(Line[Status],irrigation_status,2,FALSE))</f>
        <v/>
      </c>
      <c r="AF910" s="3" t="str">
        <f>IF(Line[Asset Group]="","",VLOOKUP(Line[Surface],subdom_master_gdb,2,FALSE))</f>
        <v/>
      </c>
      <c r="AG910" s="3" t="str">
        <f>IF(Line[Surface Layer Depth mm]="","",Line[Surface Layer Depth mm])</f>
        <v/>
      </c>
      <c r="AH910" s="3" t="str">
        <f>IF(Line[Av Width m]="","",Line[Av Width m])</f>
        <v/>
      </c>
      <c r="AI910" s="3" t="str">
        <f>IF(Line[Asset Group]="","",VLOOKUP(Line[Cycle],yes_no,2,FALSE))</f>
        <v/>
      </c>
      <c r="AJ910" s="3" t="str">
        <f>IF(Line[Asset Group]="","",VLOOKUP(Line[Species],hedge_species,2,FALSE))</f>
        <v/>
      </c>
    </row>
    <row r="911" spans="1:36" s="3" customFormat="1" x14ac:dyDescent="0.2">
      <c r="A911" s="3" t="str">
        <f>IF(Line[DWG File Name]="","",Line[DWG File Name])</f>
        <v/>
      </c>
      <c r="B911" s="3" t="str">
        <f>IF(Line[DWG Layer Name]="","",Line[DWG Layer Name])</f>
        <v/>
      </c>
      <c r="C911" s="3" t="str">
        <f>IF(Line[DWG Handle]="","",Line[DWG Handle])</f>
        <v/>
      </c>
      <c r="D911" s="58" t="str">
        <f>IF(Line[Approx Centroid X]="","",Line[Approx Centroid X])</f>
        <v/>
      </c>
      <c r="E911" s="58" t="str">
        <f>IF(Line[Approx Centroid Y]="","",Line[Approx Centroid Y])</f>
        <v/>
      </c>
      <c r="F911" s="3" t="str">
        <f>IF(Line[Replacement Asset]="","",Line[Replacement Asset])</f>
        <v/>
      </c>
      <c r="G911" s="3" t="str">
        <f>IF(Line[Asset ID]="","",UPPER(Line[Asset ID]))</f>
        <v/>
      </c>
      <c r="H911" s="3" t="str">
        <f>IF(Line[Asset Group]="","",VLOOKUP(Line[Asset Group],asset_grp_line,4,FALSE))</f>
        <v/>
      </c>
      <c r="I911" s="3" t="str">
        <f>IF(Line[Asset Group]="","",VLOOKUP(Line[Asset Group],asset_grp_line,2,FALSE))</f>
        <v/>
      </c>
      <c r="J911" s="3" t="str">
        <f>IF(Line[Asset Group]="","",VLOOKUP(Line[Asset Group],asset_grp_line,3,FALSE))</f>
        <v/>
      </c>
      <c r="K911" s="3" t="str">
        <f>IF(Line[Asset Group]="","",VLOOKUP(Line[Asset Type],type_master_list,2,FALSE))</f>
        <v/>
      </c>
      <c r="L911" s="3" t="str">
        <f>IF(Line[Asset Name]="","",PROPER(Line[Asset Name]))</f>
        <v/>
      </c>
      <c r="M911" s="11" t="str">
        <f>IF(Line[Install Date]="","",(Line[Install Date]))</f>
        <v/>
      </c>
      <c r="N911" s="3" t="str">
        <f>IF(Line[Note]="","",PROPER(Line[Note]))</f>
        <v/>
      </c>
      <c r="O911" s="3" t="str">
        <f>IF(Line[Resource Consent Number]="","",UPPER(Line[Resource Consent Number]))</f>
        <v/>
      </c>
      <c r="P911" s="53" t="str">
        <f>IF(Line[Asset Unit Cost]="","",Line[Asset Unit Cost])</f>
        <v/>
      </c>
      <c r="Q911" s="3" t="str">
        <f>IF(Line[Added By]="","",UPPER(Line[Added By]))</f>
        <v/>
      </c>
      <c r="R911" s="11" t="str">
        <f>IF(Line[Added Date]="","",(Line[Added Date]))</f>
        <v/>
      </c>
      <c r="S911" s="3" t="str">
        <f>IF(Line[Z COORD]="","",PROPER(Line[Z COORD]))</f>
        <v/>
      </c>
      <c r="T911" s="3" t="str">
        <f>IF(Line[Asset Description]="","",PROPER(Line[Asset Description]))</f>
        <v/>
      </c>
      <c r="U911" s="3" t="str">
        <f>IF(Line[Asset Group]="","",VLOOKUP(Line[Wall SubType],subdom_master_gdb,2,FALSE))</f>
        <v/>
      </c>
      <c r="V911" s="3" t="str">
        <f>IF(Line[Asset Group]="","",VLOOKUP(Line[Material],material_master,2,FALSE))</f>
        <v/>
      </c>
      <c r="W911" s="3" t="str">
        <f>IF(Line[Height m]="","",Line[Height m])</f>
        <v/>
      </c>
      <c r="X911" s="3" t="str">
        <f>IF(Line[Length m]="","",Line[Length m])</f>
        <v/>
      </c>
      <c r="Y911" s="3" t="str">
        <f>IF(Line[Width m]="","",Line[Width m])</f>
        <v/>
      </c>
      <c r="Z911" s="3" t="str">
        <f>IF(Line[Asset Group]="","",VLOOKUP(Line[Purpose],f_g_function,2,FALSE))</f>
        <v/>
      </c>
      <c r="AA911" s="3" t="str">
        <f>IF(Line[Asset Group]="","",VLOOKUP(Line[Post Material],material_master,2,FALSE))</f>
        <v/>
      </c>
      <c r="AB911" s="3" t="str">
        <f>IF(Line[Pipe Diameter mm]="","",Line[Pipe Diameter mm])</f>
        <v/>
      </c>
      <c r="AC911" s="3" t="str">
        <f>IF(Line[Asset Group]="","",VLOOKUP(Line[Pipe Material],irrigation_pipe_material,2,FALSE))</f>
        <v/>
      </c>
      <c r="AD911" s="3" t="str">
        <f>IF(Line[Asset Group]="","",VLOOKUP(Line[System],irrigation_system,2,FALSE))</f>
        <v/>
      </c>
      <c r="AE911" s="3" t="str">
        <f>IF(Line[Asset Group]="","",VLOOKUP(Line[Status],irrigation_status,2,FALSE))</f>
        <v/>
      </c>
      <c r="AF911" s="3" t="str">
        <f>IF(Line[Asset Group]="","",VLOOKUP(Line[Surface],subdom_master_gdb,2,FALSE))</f>
        <v/>
      </c>
      <c r="AG911" s="3" t="str">
        <f>IF(Line[Surface Layer Depth mm]="","",Line[Surface Layer Depth mm])</f>
        <v/>
      </c>
      <c r="AH911" s="3" t="str">
        <f>IF(Line[Av Width m]="","",Line[Av Width m])</f>
        <v/>
      </c>
      <c r="AI911" s="3" t="str">
        <f>IF(Line[Asset Group]="","",VLOOKUP(Line[Cycle],yes_no,2,FALSE))</f>
        <v/>
      </c>
      <c r="AJ911" s="3" t="str">
        <f>IF(Line[Asset Group]="","",VLOOKUP(Line[Species],hedge_species,2,FALSE))</f>
        <v/>
      </c>
    </row>
    <row r="912" spans="1:36" s="3" customFormat="1" x14ac:dyDescent="0.2">
      <c r="A912" s="3" t="str">
        <f>IF(Line[DWG File Name]="","",Line[DWG File Name])</f>
        <v/>
      </c>
      <c r="B912" s="3" t="str">
        <f>IF(Line[DWG Layer Name]="","",Line[DWG Layer Name])</f>
        <v/>
      </c>
      <c r="C912" s="3" t="str">
        <f>IF(Line[DWG Handle]="","",Line[DWG Handle])</f>
        <v/>
      </c>
      <c r="D912" s="58" t="str">
        <f>IF(Line[Approx Centroid X]="","",Line[Approx Centroid X])</f>
        <v/>
      </c>
      <c r="E912" s="58" t="str">
        <f>IF(Line[Approx Centroid Y]="","",Line[Approx Centroid Y])</f>
        <v/>
      </c>
      <c r="F912" s="3" t="str">
        <f>IF(Line[Replacement Asset]="","",Line[Replacement Asset])</f>
        <v/>
      </c>
      <c r="G912" s="3" t="str">
        <f>IF(Line[Asset ID]="","",UPPER(Line[Asset ID]))</f>
        <v/>
      </c>
      <c r="H912" s="3" t="str">
        <f>IF(Line[Asset Group]="","",VLOOKUP(Line[Asset Group],asset_grp_line,4,FALSE))</f>
        <v/>
      </c>
      <c r="I912" s="3" t="str">
        <f>IF(Line[Asset Group]="","",VLOOKUP(Line[Asset Group],asset_grp_line,2,FALSE))</f>
        <v/>
      </c>
      <c r="J912" s="3" t="str">
        <f>IF(Line[Asset Group]="","",VLOOKUP(Line[Asset Group],asset_grp_line,3,FALSE))</f>
        <v/>
      </c>
      <c r="K912" s="3" t="str">
        <f>IF(Line[Asset Group]="","",VLOOKUP(Line[Asset Type],type_master_list,2,FALSE))</f>
        <v/>
      </c>
      <c r="L912" s="3" t="str">
        <f>IF(Line[Asset Name]="","",PROPER(Line[Asset Name]))</f>
        <v/>
      </c>
      <c r="M912" s="11" t="str">
        <f>IF(Line[Install Date]="","",(Line[Install Date]))</f>
        <v/>
      </c>
      <c r="N912" s="3" t="str">
        <f>IF(Line[Note]="","",PROPER(Line[Note]))</f>
        <v/>
      </c>
      <c r="O912" s="3" t="str">
        <f>IF(Line[Resource Consent Number]="","",UPPER(Line[Resource Consent Number]))</f>
        <v/>
      </c>
      <c r="P912" s="53" t="str">
        <f>IF(Line[Asset Unit Cost]="","",Line[Asset Unit Cost])</f>
        <v/>
      </c>
      <c r="Q912" s="3" t="str">
        <f>IF(Line[Added By]="","",UPPER(Line[Added By]))</f>
        <v/>
      </c>
      <c r="R912" s="11" t="str">
        <f>IF(Line[Added Date]="","",(Line[Added Date]))</f>
        <v/>
      </c>
      <c r="S912" s="3" t="str">
        <f>IF(Line[Z COORD]="","",PROPER(Line[Z COORD]))</f>
        <v/>
      </c>
      <c r="T912" s="3" t="str">
        <f>IF(Line[Asset Description]="","",PROPER(Line[Asset Description]))</f>
        <v/>
      </c>
      <c r="U912" s="3" t="str">
        <f>IF(Line[Asset Group]="","",VLOOKUP(Line[Wall SubType],subdom_master_gdb,2,FALSE))</f>
        <v/>
      </c>
      <c r="V912" s="3" t="str">
        <f>IF(Line[Asset Group]="","",VLOOKUP(Line[Material],material_master,2,FALSE))</f>
        <v/>
      </c>
      <c r="W912" s="3" t="str">
        <f>IF(Line[Height m]="","",Line[Height m])</f>
        <v/>
      </c>
      <c r="X912" s="3" t="str">
        <f>IF(Line[Length m]="","",Line[Length m])</f>
        <v/>
      </c>
      <c r="Y912" s="3" t="str">
        <f>IF(Line[Width m]="","",Line[Width m])</f>
        <v/>
      </c>
      <c r="Z912" s="3" t="str">
        <f>IF(Line[Asset Group]="","",VLOOKUP(Line[Purpose],f_g_function,2,FALSE))</f>
        <v/>
      </c>
      <c r="AA912" s="3" t="str">
        <f>IF(Line[Asset Group]="","",VLOOKUP(Line[Post Material],material_master,2,FALSE))</f>
        <v/>
      </c>
      <c r="AB912" s="3" t="str">
        <f>IF(Line[Pipe Diameter mm]="","",Line[Pipe Diameter mm])</f>
        <v/>
      </c>
      <c r="AC912" s="3" t="str">
        <f>IF(Line[Asset Group]="","",VLOOKUP(Line[Pipe Material],irrigation_pipe_material,2,FALSE))</f>
        <v/>
      </c>
      <c r="AD912" s="3" t="str">
        <f>IF(Line[Asset Group]="","",VLOOKUP(Line[System],irrigation_system,2,FALSE))</f>
        <v/>
      </c>
      <c r="AE912" s="3" t="str">
        <f>IF(Line[Asset Group]="","",VLOOKUP(Line[Status],irrigation_status,2,FALSE))</f>
        <v/>
      </c>
      <c r="AF912" s="3" t="str">
        <f>IF(Line[Asset Group]="","",VLOOKUP(Line[Surface],subdom_master_gdb,2,FALSE))</f>
        <v/>
      </c>
      <c r="AG912" s="3" t="str">
        <f>IF(Line[Surface Layer Depth mm]="","",Line[Surface Layer Depth mm])</f>
        <v/>
      </c>
      <c r="AH912" s="3" t="str">
        <f>IF(Line[Av Width m]="","",Line[Av Width m])</f>
        <v/>
      </c>
      <c r="AI912" s="3" t="str">
        <f>IF(Line[Asset Group]="","",VLOOKUP(Line[Cycle],yes_no,2,FALSE))</f>
        <v/>
      </c>
      <c r="AJ912" s="3" t="str">
        <f>IF(Line[Asset Group]="","",VLOOKUP(Line[Species],hedge_species,2,FALSE))</f>
        <v/>
      </c>
    </row>
    <row r="913" spans="1:36" s="3" customFormat="1" x14ac:dyDescent="0.2">
      <c r="A913" s="3" t="str">
        <f>IF(Line[DWG File Name]="","",Line[DWG File Name])</f>
        <v/>
      </c>
      <c r="B913" s="3" t="str">
        <f>IF(Line[DWG Layer Name]="","",Line[DWG Layer Name])</f>
        <v/>
      </c>
      <c r="C913" s="3" t="str">
        <f>IF(Line[DWG Handle]="","",Line[DWG Handle])</f>
        <v/>
      </c>
      <c r="D913" s="58" t="str">
        <f>IF(Line[Approx Centroid X]="","",Line[Approx Centroid X])</f>
        <v/>
      </c>
      <c r="E913" s="58" t="str">
        <f>IF(Line[Approx Centroid Y]="","",Line[Approx Centroid Y])</f>
        <v/>
      </c>
      <c r="F913" s="3" t="str">
        <f>IF(Line[Replacement Asset]="","",Line[Replacement Asset])</f>
        <v/>
      </c>
      <c r="G913" s="3" t="str">
        <f>IF(Line[Asset ID]="","",UPPER(Line[Asset ID]))</f>
        <v/>
      </c>
      <c r="H913" s="3" t="str">
        <f>IF(Line[Asset Group]="","",VLOOKUP(Line[Asset Group],asset_grp_line,4,FALSE))</f>
        <v/>
      </c>
      <c r="I913" s="3" t="str">
        <f>IF(Line[Asset Group]="","",VLOOKUP(Line[Asset Group],asset_grp_line,2,FALSE))</f>
        <v/>
      </c>
      <c r="J913" s="3" t="str">
        <f>IF(Line[Asset Group]="","",VLOOKUP(Line[Asset Group],asset_grp_line,3,FALSE))</f>
        <v/>
      </c>
      <c r="K913" s="3" t="str">
        <f>IF(Line[Asset Group]="","",VLOOKUP(Line[Asset Type],type_master_list,2,FALSE))</f>
        <v/>
      </c>
      <c r="L913" s="3" t="str">
        <f>IF(Line[Asset Name]="","",PROPER(Line[Asset Name]))</f>
        <v/>
      </c>
      <c r="M913" s="11" t="str">
        <f>IF(Line[Install Date]="","",(Line[Install Date]))</f>
        <v/>
      </c>
      <c r="N913" s="3" t="str">
        <f>IF(Line[Note]="","",PROPER(Line[Note]))</f>
        <v/>
      </c>
      <c r="O913" s="3" t="str">
        <f>IF(Line[Resource Consent Number]="","",UPPER(Line[Resource Consent Number]))</f>
        <v/>
      </c>
      <c r="P913" s="53" t="str">
        <f>IF(Line[Asset Unit Cost]="","",Line[Asset Unit Cost])</f>
        <v/>
      </c>
      <c r="Q913" s="3" t="str">
        <f>IF(Line[Added By]="","",UPPER(Line[Added By]))</f>
        <v/>
      </c>
      <c r="R913" s="11" t="str">
        <f>IF(Line[Added Date]="","",(Line[Added Date]))</f>
        <v/>
      </c>
      <c r="S913" s="3" t="str">
        <f>IF(Line[Z COORD]="","",PROPER(Line[Z COORD]))</f>
        <v/>
      </c>
      <c r="T913" s="3" t="str">
        <f>IF(Line[Asset Description]="","",PROPER(Line[Asset Description]))</f>
        <v/>
      </c>
      <c r="U913" s="3" t="str">
        <f>IF(Line[Asset Group]="","",VLOOKUP(Line[Wall SubType],subdom_master_gdb,2,FALSE))</f>
        <v/>
      </c>
      <c r="V913" s="3" t="str">
        <f>IF(Line[Asset Group]="","",VLOOKUP(Line[Material],material_master,2,FALSE))</f>
        <v/>
      </c>
      <c r="W913" s="3" t="str">
        <f>IF(Line[Height m]="","",Line[Height m])</f>
        <v/>
      </c>
      <c r="X913" s="3" t="str">
        <f>IF(Line[Length m]="","",Line[Length m])</f>
        <v/>
      </c>
      <c r="Y913" s="3" t="str">
        <f>IF(Line[Width m]="","",Line[Width m])</f>
        <v/>
      </c>
      <c r="Z913" s="3" t="str">
        <f>IF(Line[Asset Group]="","",VLOOKUP(Line[Purpose],f_g_function,2,FALSE))</f>
        <v/>
      </c>
      <c r="AA913" s="3" t="str">
        <f>IF(Line[Asset Group]="","",VLOOKUP(Line[Post Material],material_master,2,FALSE))</f>
        <v/>
      </c>
      <c r="AB913" s="3" t="str">
        <f>IF(Line[Pipe Diameter mm]="","",Line[Pipe Diameter mm])</f>
        <v/>
      </c>
      <c r="AC913" s="3" t="str">
        <f>IF(Line[Asset Group]="","",VLOOKUP(Line[Pipe Material],irrigation_pipe_material,2,FALSE))</f>
        <v/>
      </c>
      <c r="AD913" s="3" t="str">
        <f>IF(Line[Asset Group]="","",VLOOKUP(Line[System],irrigation_system,2,FALSE))</f>
        <v/>
      </c>
      <c r="AE913" s="3" t="str">
        <f>IF(Line[Asset Group]="","",VLOOKUP(Line[Status],irrigation_status,2,FALSE))</f>
        <v/>
      </c>
      <c r="AF913" s="3" t="str">
        <f>IF(Line[Asset Group]="","",VLOOKUP(Line[Surface],subdom_master_gdb,2,FALSE))</f>
        <v/>
      </c>
      <c r="AG913" s="3" t="str">
        <f>IF(Line[Surface Layer Depth mm]="","",Line[Surface Layer Depth mm])</f>
        <v/>
      </c>
      <c r="AH913" s="3" t="str">
        <f>IF(Line[Av Width m]="","",Line[Av Width m])</f>
        <v/>
      </c>
      <c r="AI913" s="3" t="str">
        <f>IF(Line[Asset Group]="","",VLOOKUP(Line[Cycle],yes_no,2,FALSE))</f>
        <v/>
      </c>
      <c r="AJ913" s="3" t="str">
        <f>IF(Line[Asset Group]="","",VLOOKUP(Line[Species],hedge_species,2,FALSE))</f>
        <v/>
      </c>
    </row>
    <row r="914" spans="1:36" s="3" customFormat="1" x14ac:dyDescent="0.2">
      <c r="A914" s="3" t="str">
        <f>IF(Line[DWG File Name]="","",Line[DWG File Name])</f>
        <v/>
      </c>
      <c r="B914" s="3" t="str">
        <f>IF(Line[DWG Layer Name]="","",Line[DWG Layer Name])</f>
        <v/>
      </c>
      <c r="C914" s="3" t="str">
        <f>IF(Line[DWG Handle]="","",Line[DWG Handle])</f>
        <v/>
      </c>
      <c r="D914" s="58" t="str">
        <f>IF(Line[Approx Centroid X]="","",Line[Approx Centroid X])</f>
        <v/>
      </c>
      <c r="E914" s="58" t="str">
        <f>IF(Line[Approx Centroid Y]="","",Line[Approx Centroid Y])</f>
        <v/>
      </c>
      <c r="F914" s="3" t="str">
        <f>IF(Line[Replacement Asset]="","",Line[Replacement Asset])</f>
        <v/>
      </c>
      <c r="G914" s="3" t="str">
        <f>IF(Line[Asset ID]="","",UPPER(Line[Asset ID]))</f>
        <v/>
      </c>
      <c r="H914" s="3" t="str">
        <f>IF(Line[Asset Group]="","",VLOOKUP(Line[Asset Group],asset_grp_line,4,FALSE))</f>
        <v/>
      </c>
      <c r="I914" s="3" t="str">
        <f>IF(Line[Asset Group]="","",VLOOKUP(Line[Asset Group],asset_grp_line,2,FALSE))</f>
        <v/>
      </c>
      <c r="J914" s="3" t="str">
        <f>IF(Line[Asset Group]="","",VLOOKUP(Line[Asset Group],asset_grp_line,3,FALSE))</f>
        <v/>
      </c>
      <c r="K914" s="3" t="str">
        <f>IF(Line[Asset Group]="","",VLOOKUP(Line[Asset Type],type_master_list,2,FALSE))</f>
        <v/>
      </c>
      <c r="L914" s="3" t="str">
        <f>IF(Line[Asset Name]="","",PROPER(Line[Asset Name]))</f>
        <v/>
      </c>
      <c r="M914" s="11" t="str">
        <f>IF(Line[Install Date]="","",(Line[Install Date]))</f>
        <v/>
      </c>
      <c r="N914" s="3" t="str">
        <f>IF(Line[Note]="","",PROPER(Line[Note]))</f>
        <v/>
      </c>
      <c r="O914" s="3" t="str">
        <f>IF(Line[Resource Consent Number]="","",UPPER(Line[Resource Consent Number]))</f>
        <v/>
      </c>
      <c r="P914" s="53" t="str">
        <f>IF(Line[Asset Unit Cost]="","",Line[Asset Unit Cost])</f>
        <v/>
      </c>
      <c r="Q914" s="3" t="str">
        <f>IF(Line[Added By]="","",UPPER(Line[Added By]))</f>
        <v/>
      </c>
      <c r="R914" s="11" t="str">
        <f>IF(Line[Added Date]="","",(Line[Added Date]))</f>
        <v/>
      </c>
      <c r="S914" s="3" t="str">
        <f>IF(Line[Z COORD]="","",PROPER(Line[Z COORD]))</f>
        <v/>
      </c>
      <c r="T914" s="3" t="str">
        <f>IF(Line[Asset Description]="","",PROPER(Line[Asset Description]))</f>
        <v/>
      </c>
      <c r="U914" s="3" t="str">
        <f>IF(Line[Asset Group]="","",VLOOKUP(Line[Wall SubType],subdom_master_gdb,2,FALSE))</f>
        <v/>
      </c>
      <c r="V914" s="3" t="str">
        <f>IF(Line[Asset Group]="","",VLOOKUP(Line[Material],material_master,2,FALSE))</f>
        <v/>
      </c>
      <c r="W914" s="3" t="str">
        <f>IF(Line[Height m]="","",Line[Height m])</f>
        <v/>
      </c>
      <c r="X914" s="3" t="str">
        <f>IF(Line[Length m]="","",Line[Length m])</f>
        <v/>
      </c>
      <c r="Y914" s="3" t="str">
        <f>IF(Line[Width m]="","",Line[Width m])</f>
        <v/>
      </c>
      <c r="Z914" s="3" t="str">
        <f>IF(Line[Asset Group]="","",VLOOKUP(Line[Purpose],f_g_function,2,FALSE))</f>
        <v/>
      </c>
      <c r="AA914" s="3" t="str">
        <f>IF(Line[Asset Group]="","",VLOOKUP(Line[Post Material],material_master,2,FALSE))</f>
        <v/>
      </c>
      <c r="AB914" s="3" t="str">
        <f>IF(Line[Pipe Diameter mm]="","",Line[Pipe Diameter mm])</f>
        <v/>
      </c>
      <c r="AC914" s="3" t="str">
        <f>IF(Line[Asset Group]="","",VLOOKUP(Line[Pipe Material],irrigation_pipe_material,2,FALSE))</f>
        <v/>
      </c>
      <c r="AD914" s="3" t="str">
        <f>IF(Line[Asset Group]="","",VLOOKUP(Line[System],irrigation_system,2,FALSE))</f>
        <v/>
      </c>
      <c r="AE914" s="3" t="str">
        <f>IF(Line[Asset Group]="","",VLOOKUP(Line[Status],irrigation_status,2,FALSE))</f>
        <v/>
      </c>
      <c r="AF914" s="3" t="str">
        <f>IF(Line[Asset Group]="","",VLOOKUP(Line[Surface],subdom_master_gdb,2,FALSE))</f>
        <v/>
      </c>
      <c r="AG914" s="3" t="str">
        <f>IF(Line[Surface Layer Depth mm]="","",Line[Surface Layer Depth mm])</f>
        <v/>
      </c>
      <c r="AH914" s="3" t="str">
        <f>IF(Line[Av Width m]="","",Line[Av Width m])</f>
        <v/>
      </c>
      <c r="AI914" s="3" t="str">
        <f>IF(Line[Asset Group]="","",VLOOKUP(Line[Cycle],yes_no,2,FALSE))</f>
        <v/>
      </c>
      <c r="AJ914" s="3" t="str">
        <f>IF(Line[Asset Group]="","",VLOOKUP(Line[Species],hedge_species,2,FALSE))</f>
        <v/>
      </c>
    </row>
    <row r="915" spans="1:36" s="3" customFormat="1" x14ac:dyDescent="0.2">
      <c r="A915" s="3" t="str">
        <f>IF(Line[DWG File Name]="","",Line[DWG File Name])</f>
        <v/>
      </c>
      <c r="B915" s="3" t="str">
        <f>IF(Line[DWG Layer Name]="","",Line[DWG Layer Name])</f>
        <v/>
      </c>
      <c r="C915" s="3" t="str">
        <f>IF(Line[DWG Handle]="","",Line[DWG Handle])</f>
        <v/>
      </c>
      <c r="D915" s="58" t="str">
        <f>IF(Line[Approx Centroid X]="","",Line[Approx Centroid X])</f>
        <v/>
      </c>
      <c r="E915" s="58" t="str">
        <f>IF(Line[Approx Centroid Y]="","",Line[Approx Centroid Y])</f>
        <v/>
      </c>
      <c r="F915" s="3" t="str">
        <f>IF(Line[Replacement Asset]="","",Line[Replacement Asset])</f>
        <v/>
      </c>
      <c r="G915" s="3" t="str">
        <f>IF(Line[Asset ID]="","",UPPER(Line[Asset ID]))</f>
        <v/>
      </c>
      <c r="H915" s="3" t="str">
        <f>IF(Line[Asset Group]="","",VLOOKUP(Line[Asset Group],asset_grp_line,4,FALSE))</f>
        <v/>
      </c>
      <c r="I915" s="3" t="str">
        <f>IF(Line[Asset Group]="","",VLOOKUP(Line[Asset Group],asset_grp_line,2,FALSE))</f>
        <v/>
      </c>
      <c r="J915" s="3" t="str">
        <f>IF(Line[Asset Group]="","",VLOOKUP(Line[Asset Group],asset_grp_line,3,FALSE))</f>
        <v/>
      </c>
      <c r="K915" s="3" t="str">
        <f>IF(Line[Asset Group]="","",VLOOKUP(Line[Asset Type],type_master_list,2,FALSE))</f>
        <v/>
      </c>
      <c r="L915" s="3" t="str">
        <f>IF(Line[Asset Name]="","",PROPER(Line[Asset Name]))</f>
        <v/>
      </c>
      <c r="M915" s="11" t="str">
        <f>IF(Line[Install Date]="","",(Line[Install Date]))</f>
        <v/>
      </c>
      <c r="N915" s="3" t="str">
        <f>IF(Line[Note]="","",PROPER(Line[Note]))</f>
        <v/>
      </c>
      <c r="O915" s="3" t="str">
        <f>IF(Line[Resource Consent Number]="","",UPPER(Line[Resource Consent Number]))</f>
        <v/>
      </c>
      <c r="P915" s="53" t="str">
        <f>IF(Line[Asset Unit Cost]="","",Line[Asset Unit Cost])</f>
        <v/>
      </c>
      <c r="Q915" s="3" t="str">
        <f>IF(Line[Added By]="","",UPPER(Line[Added By]))</f>
        <v/>
      </c>
      <c r="R915" s="11" t="str">
        <f>IF(Line[Added Date]="","",(Line[Added Date]))</f>
        <v/>
      </c>
      <c r="S915" s="3" t="str">
        <f>IF(Line[Z COORD]="","",PROPER(Line[Z COORD]))</f>
        <v/>
      </c>
      <c r="T915" s="3" t="str">
        <f>IF(Line[Asset Description]="","",PROPER(Line[Asset Description]))</f>
        <v/>
      </c>
      <c r="U915" s="3" t="str">
        <f>IF(Line[Asset Group]="","",VLOOKUP(Line[Wall SubType],subdom_master_gdb,2,FALSE))</f>
        <v/>
      </c>
      <c r="V915" s="3" t="str">
        <f>IF(Line[Asset Group]="","",VLOOKUP(Line[Material],material_master,2,FALSE))</f>
        <v/>
      </c>
      <c r="W915" s="3" t="str">
        <f>IF(Line[Height m]="","",Line[Height m])</f>
        <v/>
      </c>
      <c r="X915" s="3" t="str">
        <f>IF(Line[Length m]="","",Line[Length m])</f>
        <v/>
      </c>
      <c r="Y915" s="3" t="str">
        <f>IF(Line[Width m]="","",Line[Width m])</f>
        <v/>
      </c>
      <c r="Z915" s="3" t="str">
        <f>IF(Line[Asset Group]="","",VLOOKUP(Line[Purpose],f_g_function,2,FALSE))</f>
        <v/>
      </c>
      <c r="AA915" s="3" t="str">
        <f>IF(Line[Asset Group]="","",VLOOKUP(Line[Post Material],material_master,2,FALSE))</f>
        <v/>
      </c>
      <c r="AB915" s="3" t="str">
        <f>IF(Line[Pipe Diameter mm]="","",Line[Pipe Diameter mm])</f>
        <v/>
      </c>
      <c r="AC915" s="3" t="str">
        <f>IF(Line[Asset Group]="","",VLOOKUP(Line[Pipe Material],irrigation_pipe_material,2,FALSE))</f>
        <v/>
      </c>
      <c r="AD915" s="3" t="str">
        <f>IF(Line[Asset Group]="","",VLOOKUP(Line[System],irrigation_system,2,FALSE))</f>
        <v/>
      </c>
      <c r="AE915" s="3" t="str">
        <f>IF(Line[Asset Group]="","",VLOOKUP(Line[Status],irrigation_status,2,FALSE))</f>
        <v/>
      </c>
      <c r="AF915" s="3" t="str">
        <f>IF(Line[Asset Group]="","",VLOOKUP(Line[Surface],subdom_master_gdb,2,FALSE))</f>
        <v/>
      </c>
      <c r="AG915" s="3" t="str">
        <f>IF(Line[Surface Layer Depth mm]="","",Line[Surface Layer Depth mm])</f>
        <v/>
      </c>
      <c r="AH915" s="3" t="str">
        <f>IF(Line[Av Width m]="","",Line[Av Width m])</f>
        <v/>
      </c>
      <c r="AI915" s="3" t="str">
        <f>IF(Line[Asset Group]="","",VLOOKUP(Line[Cycle],yes_no,2,FALSE))</f>
        <v/>
      </c>
      <c r="AJ915" s="3" t="str">
        <f>IF(Line[Asset Group]="","",VLOOKUP(Line[Species],hedge_species,2,FALSE))</f>
        <v/>
      </c>
    </row>
    <row r="916" spans="1:36" s="3" customFormat="1" x14ac:dyDescent="0.2">
      <c r="A916" s="3" t="str">
        <f>IF(Line[DWG File Name]="","",Line[DWG File Name])</f>
        <v/>
      </c>
      <c r="B916" s="3" t="str">
        <f>IF(Line[DWG Layer Name]="","",Line[DWG Layer Name])</f>
        <v/>
      </c>
      <c r="C916" s="3" t="str">
        <f>IF(Line[DWG Handle]="","",Line[DWG Handle])</f>
        <v/>
      </c>
      <c r="D916" s="58" t="str">
        <f>IF(Line[Approx Centroid X]="","",Line[Approx Centroid X])</f>
        <v/>
      </c>
      <c r="E916" s="58" t="str">
        <f>IF(Line[Approx Centroid Y]="","",Line[Approx Centroid Y])</f>
        <v/>
      </c>
      <c r="F916" s="3" t="str">
        <f>IF(Line[Replacement Asset]="","",Line[Replacement Asset])</f>
        <v/>
      </c>
      <c r="G916" s="3" t="str">
        <f>IF(Line[Asset ID]="","",UPPER(Line[Asset ID]))</f>
        <v/>
      </c>
      <c r="H916" s="3" t="str">
        <f>IF(Line[Asset Group]="","",VLOOKUP(Line[Asset Group],asset_grp_line,4,FALSE))</f>
        <v/>
      </c>
      <c r="I916" s="3" t="str">
        <f>IF(Line[Asset Group]="","",VLOOKUP(Line[Asset Group],asset_grp_line,2,FALSE))</f>
        <v/>
      </c>
      <c r="J916" s="3" t="str">
        <f>IF(Line[Asset Group]="","",VLOOKUP(Line[Asset Group],asset_grp_line,3,FALSE))</f>
        <v/>
      </c>
      <c r="K916" s="3" t="str">
        <f>IF(Line[Asset Group]="","",VLOOKUP(Line[Asset Type],type_master_list,2,FALSE))</f>
        <v/>
      </c>
      <c r="L916" s="3" t="str">
        <f>IF(Line[Asset Name]="","",PROPER(Line[Asset Name]))</f>
        <v/>
      </c>
      <c r="M916" s="11" t="str">
        <f>IF(Line[Install Date]="","",(Line[Install Date]))</f>
        <v/>
      </c>
      <c r="N916" s="3" t="str">
        <f>IF(Line[Note]="","",PROPER(Line[Note]))</f>
        <v/>
      </c>
      <c r="O916" s="3" t="str">
        <f>IF(Line[Resource Consent Number]="","",UPPER(Line[Resource Consent Number]))</f>
        <v/>
      </c>
      <c r="P916" s="53" t="str">
        <f>IF(Line[Asset Unit Cost]="","",Line[Asset Unit Cost])</f>
        <v/>
      </c>
      <c r="Q916" s="3" t="str">
        <f>IF(Line[Added By]="","",UPPER(Line[Added By]))</f>
        <v/>
      </c>
      <c r="R916" s="11" t="str">
        <f>IF(Line[Added Date]="","",(Line[Added Date]))</f>
        <v/>
      </c>
      <c r="S916" s="3" t="str">
        <f>IF(Line[Z COORD]="","",PROPER(Line[Z COORD]))</f>
        <v/>
      </c>
      <c r="T916" s="3" t="str">
        <f>IF(Line[Asset Description]="","",PROPER(Line[Asset Description]))</f>
        <v/>
      </c>
      <c r="U916" s="3" t="str">
        <f>IF(Line[Asset Group]="","",VLOOKUP(Line[Wall SubType],subdom_master_gdb,2,FALSE))</f>
        <v/>
      </c>
      <c r="V916" s="3" t="str">
        <f>IF(Line[Asset Group]="","",VLOOKUP(Line[Material],material_master,2,FALSE))</f>
        <v/>
      </c>
      <c r="W916" s="3" t="str">
        <f>IF(Line[Height m]="","",Line[Height m])</f>
        <v/>
      </c>
      <c r="X916" s="3" t="str">
        <f>IF(Line[Length m]="","",Line[Length m])</f>
        <v/>
      </c>
      <c r="Y916" s="3" t="str">
        <f>IF(Line[Width m]="","",Line[Width m])</f>
        <v/>
      </c>
      <c r="Z916" s="3" t="str">
        <f>IF(Line[Asset Group]="","",VLOOKUP(Line[Purpose],f_g_function,2,FALSE))</f>
        <v/>
      </c>
      <c r="AA916" s="3" t="str">
        <f>IF(Line[Asset Group]="","",VLOOKUP(Line[Post Material],material_master,2,FALSE))</f>
        <v/>
      </c>
      <c r="AB916" s="3" t="str">
        <f>IF(Line[Pipe Diameter mm]="","",Line[Pipe Diameter mm])</f>
        <v/>
      </c>
      <c r="AC916" s="3" t="str">
        <f>IF(Line[Asset Group]="","",VLOOKUP(Line[Pipe Material],irrigation_pipe_material,2,FALSE))</f>
        <v/>
      </c>
      <c r="AD916" s="3" t="str">
        <f>IF(Line[Asset Group]="","",VLOOKUP(Line[System],irrigation_system,2,FALSE))</f>
        <v/>
      </c>
      <c r="AE916" s="3" t="str">
        <f>IF(Line[Asset Group]="","",VLOOKUP(Line[Status],irrigation_status,2,FALSE))</f>
        <v/>
      </c>
      <c r="AF916" s="3" t="str">
        <f>IF(Line[Asset Group]="","",VLOOKUP(Line[Surface],subdom_master_gdb,2,FALSE))</f>
        <v/>
      </c>
      <c r="AG916" s="3" t="str">
        <f>IF(Line[Surface Layer Depth mm]="","",Line[Surface Layer Depth mm])</f>
        <v/>
      </c>
      <c r="AH916" s="3" t="str">
        <f>IF(Line[Av Width m]="","",Line[Av Width m])</f>
        <v/>
      </c>
      <c r="AI916" s="3" t="str">
        <f>IF(Line[Asset Group]="","",VLOOKUP(Line[Cycle],yes_no,2,FALSE))</f>
        <v/>
      </c>
      <c r="AJ916" s="3" t="str">
        <f>IF(Line[Asset Group]="","",VLOOKUP(Line[Species],hedge_species,2,FALSE))</f>
        <v/>
      </c>
    </row>
    <row r="917" spans="1:36" s="3" customFormat="1" x14ac:dyDescent="0.2">
      <c r="A917" s="3" t="str">
        <f>IF(Line[DWG File Name]="","",Line[DWG File Name])</f>
        <v/>
      </c>
      <c r="B917" s="3" t="str">
        <f>IF(Line[DWG Layer Name]="","",Line[DWG Layer Name])</f>
        <v/>
      </c>
      <c r="C917" s="3" t="str">
        <f>IF(Line[DWG Handle]="","",Line[DWG Handle])</f>
        <v/>
      </c>
      <c r="D917" s="58" t="str">
        <f>IF(Line[Approx Centroid X]="","",Line[Approx Centroid X])</f>
        <v/>
      </c>
      <c r="E917" s="58" t="str">
        <f>IF(Line[Approx Centroid Y]="","",Line[Approx Centroid Y])</f>
        <v/>
      </c>
      <c r="F917" s="3" t="str">
        <f>IF(Line[Replacement Asset]="","",Line[Replacement Asset])</f>
        <v/>
      </c>
      <c r="G917" s="3" t="str">
        <f>IF(Line[Asset ID]="","",UPPER(Line[Asset ID]))</f>
        <v/>
      </c>
      <c r="H917" s="3" t="str">
        <f>IF(Line[Asset Group]="","",VLOOKUP(Line[Asset Group],asset_grp_line,4,FALSE))</f>
        <v/>
      </c>
      <c r="I917" s="3" t="str">
        <f>IF(Line[Asset Group]="","",VLOOKUP(Line[Asset Group],asset_grp_line,2,FALSE))</f>
        <v/>
      </c>
      <c r="J917" s="3" t="str">
        <f>IF(Line[Asset Group]="","",VLOOKUP(Line[Asset Group],asset_grp_line,3,FALSE))</f>
        <v/>
      </c>
      <c r="K917" s="3" t="str">
        <f>IF(Line[Asset Group]="","",VLOOKUP(Line[Asset Type],type_master_list,2,FALSE))</f>
        <v/>
      </c>
      <c r="L917" s="3" t="str">
        <f>IF(Line[Asset Name]="","",PROPER(Line[Asset Name]))</f>
        <v/>
      </c>
      <c r="M917" s="11" t="str">
        <f>IF(Line[Install Date]="","",(Line[Install Date]))</f>
        <v/>
      </c>
      <c r="N917" s="3" t="str">
        <f>IF(Line[Note]="","",PROPER(Line[Note]))</f>
        <v/>
      </c>
      <c r="O917" s="3" t="str">
        <f>IF(Line[Resource Consent Number]="","",UPPER(Line[Resource Consent Number]))</f>
        <v/>
      </c>
      <c r="P917" s="53" t="str">
        <f>IF(Line[Asset Unit Cost]="","",Line[Asset Unit Cost])</f>
        <v/>
      </c>
      <c r="Q917" s="3" t="str">
        <f>IF(Line[Added By]="","",UPPER(Line[Added By]))</f>
        <v/>
      </c>
      <c r="R917" s="11" t="str">
        <f>IF(Line[Added Date]="","",(Line[Added Date]))</f>
        <v/>
      </c>
      <c r="S917" s="3" t="str">
        <f>IF(Line[Z COORD]="","",PROPER(Line[Z COORD]))</f>
        <v/>
      </c>
      <c r="T917" s="3" t="str">
        <f>IF(Line[Asset Description]="","",PROPER(Line[Asset Description]))</f>
        <v/>
      </c>
      <c r="U917" s="3" t="str">
        <f>IF(Line[Asset Group]="","",VLOOKUP(Line[Wall SubType],subdom_master_gdb,2,FALSE))</f>
        <v/>
      </c>
      <c r="V917" s="3" t="str">
        <f>IF(Line[Asset Group]="","",VLOOKUP(Line[Material],material_master,2,FALSE))</f>
        <v/>
      </c>
      <c r="W917" s="3" t="str">
        <f>IF(Line[Height m]="","",Line[Height m])</f>
        <v/>
      </c>
      <c r="X917" s="3" t="str">
        <f>IF(Line[Length m]="","",Line[Length m])</f>
        <v/>
      </c>
      <c r="Y917" s="3" t="str">
        <f>IF(Line[Width m]="","",Line[Width m])</f>
        <v/>
      </c>
      <c r="Z917" s="3" t="str">
        <f>IF(Line[Asset Group]="","",VLOOKUP(Line[Purpose],f_g_function,2,FALSE))</f>
        <v/>
      </c>
      <c r="AA917" s="3" t="str">
        <f>IF(Line[Asset Group]="","",VLOOKUP(Line[Post Material],material_master,2,FALSE))</f>
        <v/>
      </c>
      <c r="AB917" s="3" t="str">
        <f>IF(Line[Pipe Diameter mm]="","",Line[Pipe Diameter mm])</f>
        <v/>
      </c>
      <c r="AC917" s="3" t="str">
        <f>IF(Line[Asset Group]="","",VLOOKUP(Line[Pipe Material],irrigation_pipe_material,2,FALSE))</f>
        <v/>
      </c>
      <c r="AD917" s="3" t="str">
        <f>IF(Line[Asset Group]="","",VLOOKUP(Line[System],irrigation_system,2,FALSE))</f>
        <v/>
      </c>
      <c r="AE917" s="3" t="str">
        <f>IF(Line[Asset Group]="","",VLOOKUP(Line[Status],irrigation_status,2,FALSE))</f>
        <v/>
      </c>
      <c r="AF917" s="3" t="str">
        <f>IF(Line[Asset Group]="","",VLOOKUP(Line[Surface],subdom_master_gdb,2,FALSE))</f>
        <v/>
      </c>
      <c r="AG917" s="3" t="str">
        <f>IF(Line[Surface Layer Depth mm]="","",Line[Surface Layer Depth mm])</f>
        <v/>
      </c>
      <c r="AH917" s="3" t="str">
        <f>IF(Line[Av Width m]="","",Line[Av Width m])</f>
        <v/>
      </c>
      <c r="AI917" s="3" t="str">
        <f>IF(Line[Asset Group]="","",VLOOKUP(Line[Cycle],yes_no,2,FALSE))</f>
        <v/>
      </c>
      <c r="AJ917" s="3" t="str">
        <f>IF(Line[Asset Group]="","",VLOOKUP(Line[Species],hedge_species,2,FALSE))</f>
        <v/>
      </c>
    </row>
    <row r="918" spans="1:36" s="3" customFormat="1" x14ac:dyDescent="0.2">
      <c r="A918" s="3" t="str">
        <f>IF(Line[DWG File Name]="","",Line[DWG File Name])</f>
        <v/>
      </c>
      <c r="B918" s="3" t="str">
        <f>IF(Line[DWG Layer Name]="","",Line[DWG Layer Name])</f>
        <v/>
      </c>
      <c r="C918" s="3" t="str">
        <f>IF(Line[DWG Handle]="","",Line[DWG Handle])</f>
        <v/>
      </c>
      <c r="D918" s="58" t="str">
        <f>IF(Line[Approx Centroid X]="","",Line[Approx Centroid X])</f>
        <v/>
      </c>
      <c r="E918" s="58" t="str">
        <f>IF(Line[Approx Centroid Y]="","",Line[Approx Centroid Y])</f>
        <v/>
      </c>
      <c r="F918" s="3" t="str">
        <f>IF(Line[Replacement Asset]="","",Line[Replacement Asset])</f>
        <v/>
      </c>
      <c r="G918" s="3" t="str">
        <f>IF(Line[Asset ID]="","",UPPER(Line[Asset ID]))</f>
        <v/>
      </c>
      <c r="H918" s="3" t="str">
        <f>IF(Line[Asset Group]="","",VLOOKUP(Line[Asset Group],asset_grp_line,4,FALSE))</f>
        <v/>
      </c>
      <c r="I918" s="3" t="str">
        <f>IF(Line[Asset Group]="","",VLOOKUP(Line[Asset Group],asset_grp_line,2,FALSE))</f>
        <v/>
      </c>
      <c r="J918" s="3" t="str">
        <f>IF(Line[Asset Group]="","",VLOOKUP(Line[Asset Group],asset_grp_line,3,FALSE))</f>
        <v/>
      </c>
      <c r="K918" s="3" t="str">
        <f>IF(Line[Asset Group]="","",VLOOKUP(Line[Asset Type],type_master_list,2,FALSE))</f>
        <v/>
      </c>
      <c r="L918" s="3" t="str">
        <f>IF(Line[Asset Name]="","",PROPER(Line[Asset Name]))</f>
        <v/>
      </c>
      <c r="M918" s="11" t="str">
        <f>IF(Line[Install Date]="","",(Line[Install Date]))</f>
        <v/>
      </c>
      <c r="N918" s="3" t="str">
        <f>IF(Line[Note]="","",PROPER(Line[Note]))</f>
        <v/>
      </c>
      <c r="O918" s="3" t="str">
        <f>IF(Line[Resource Consent Number]="","",UPPER(Line[Resource Consent Number]))</f>
        <v/>
      </c>
      <c r="P918" s="53" t="str">
        <f>IF(Line[Asset Unit Cost]="","",Line[Asset Unit Cost])</f>
        <v/>
      </c>
      <c r="Q918" s="3" t="str">
        <f>IF(Line[Added By]="","",UPPER(Line[Added By]))</f>
        <v/>
      </c>
      <c r="R918" s="11" t="str">
        <f>IF(Line[Added Date]="","",(Line[Added Date]))</f>
        <v/>
      </c>
      <c r="S918" s="3" t="str">
        <f>IF(Line[Z COORD]="","",PROPER(Line[Z COORD]))</f>
        <v/>
      </c>
      <c r="T918" s="3" t="str">
        <f>IF(Line[Asset Description]="","",PROPER(Line[Asset Description]))</f>
        <v/>
      </c>
      <c r="U918" s="3" t="str">
        <f>IF(Line[Asset Group]="","",VLOOKUP(Line[Wall SubType],subdom_master_gdb,2,FALSE))</f>
        <v/>
      </c>
      <c r="V918" s="3" t="str">
        <f>IF(Line[Asset Group]="","",VLOOKUP(Line[Material],material_master,2,FALSE))</f>
        <v/>
      </c>
      <c r="W918" s="3" t="str">
        <f>IF(Line[Height m]="","",Line[Height m])</f>
        <v/>
      </c>
      <c r="X918" s="3" t="str">
        <f>IF(Line[Length m]="","",Line[Length m])</f>
        <v/>
      </c>
      <c r="Y918" s="3" t="str">
        <f>IF(Line[Width m]="","",Line[Width m])</f>
        <v/>
      </c>
      <c r="Z918" s="3" t="str">
        <f>IF(Line[Asset Group]="","",VLOOKUP(Line[Purpose],f_g_function,2,FALSE))</f>
        <v/>
      </c>
      <c r="AA918" s="3" t="str">
        <f>IF(Line[Asset Group]="","",VLOOKUP(Line[Post Material],material_master,2,FALSE))</f>
        <v/>
      </c>
      <c r="AB918" s="3" t="str">
        <f>IF(Line[Pipe Diameter mm]="","",Line[Pipe Diameter mm])</f>
        <v/>
      </c>
      <c r="AC918" s="3" t="str">
        <f>IF(Line[Asset Group]="","",VLOOKUP(Line[Pipe Material],irrigation_pipe_material,2,FALSE))</f>
        <v/>
      </c>
      <c r="AD918" s="3" t="str">
        <f>IF(Line[Asset Group]="","",VLOOKUP(Line[System],irrigation_system,2,FALSE))</f>
        <v/>
      </c>
      <c r="AE918" s="3" t="str">
        <f>IF(Line[Asset Group]="","",VLOOKUP(Line[Status],irrigation_status,2,FALSE))</f>
        <v/>
      </c>
      <c r="AF918" s="3" t="str">
        <f>IF(Line[Asset Group]="","",VLOOKUP(Line[Surface],subdom_master_gdb,2,FALSE))</f>
        <v/>
      </c>
      <c r="AG918" s="3" t="str">
        <f>IF(Line[Surface Layer Depth mm]="","",Line[Surface Layer Depth mm])</f>
        <v/>
      </c>
      <c r="AH918" s="3" t="str">
        <f>IF(Line[Av Width m]="","",Line[Av Width m])</f>
        <v/>
      </c>
      <c r="AI918" s="3" t="str">
        <f>IF(Line[Asset Group]="","",VLOOKUP(Line[Cycle],yes_no,2,FALSE))</f>
        <v/>
      </c>
      <c r="AJ918" s="3" t="str">
        <f>IF(Line[Asset Group]="","",VLOOKUP(Line[Species],hedge_species,2,FALSE))</f>
        <v/>
      </c>
    </row>
    <row r="919" spans="1:36" s="3" customFormat="1" x14ac:dyDescent="0.2">
      <c r="A919" s="3" t="str">
        <f>IF(Line[DWG File Name]="","",Line[DWG File Name])</f>
        <v/>
      </c>
      <c r="B919" s="3" t="str">
        <f>IF(Line[DWG Layer Name]="","",Line[DWG Layer Name])</f>
        <v/>
      </c>
      <c r="C919" s="3" t="str">
        <f>IF(Line[DWG Handle]="","",Line[DWG Handle])</f>
        <v/>
      </c>
      <c r="D919" s="58" t="str">
        <f>IF(Line[Approx Centroid X]="","",Line[Approx Centroid X])</f>
        <v/>
      </c>
      <c r="E919" s="58" t="str">
        <f>IF(Line[Approx Centroid Y]="","",Line[Approx Centroid Y])</f>
        <v/>
      </c>
      <c r="F919" s="3" t="str">
        <f>IF(Line[Replacement Asset]="","",Line[Replacement Asset])</f>
        <v/>
      </c>
      <c r="G919" s="3" t="str">
        <f>IF(Line[Asset ID]="","",UPPER(Line[Asset ID]))</f>
        <v/>
      </c>
      <c r="H919" s="3" t="str">
        <f>IF(Line[Asset Group]="","",VLOOKUP(Line[Asset Group],asset_grp_line,4,FALSE))</f>
        <v/>
      </c>
      <c r="I919" s="3" t="str">
        <f>IF(Line[Asset Group]="","",VLOOKUP(Line[Asset Group],asset_grp_line,2,FALSE))</f>
        <v/>
      </c>
      <c r="J919" s="3" t="str">
        <f>IF(Line[Asset Group]="","",VLOOKUP(Line[Asset Group],asset_grp_line,3,FALSE))</f>
        <v/>
      </c>
      <c r="K919" s="3" t="str">
        <f>IF(Line[Asset Group]="","",VLOOKUP(Line[Asset Type],type_master_list,2,FALSE))</f>
        <v/>
      </c>
      <c r="L919" s="3" t="str">
        <f>IF(Line[Asset Name]="","",PROPER(Line[Asset Name]))</f>
        <v/>
      </c>
      <c r="M919" s="11" t="str">
        <f>IF(Line[Install Date]="","",(Line[Install Date]))</f>
        <v/>
      </c>
      <c r="N919" s="3" t="str">
        <f>IF(Line[Note]="","",PROPER(Line[Note]))</f>
        <v/>
      </c>
      <c r="O919" s="3" t="str">
        <f>IF(Line[Resource Consent Number]="","",UPPER(Line[Resource Consent Number]))</f>
        <v/>
      </c>
      <c r="P919" s="53" t="str">
        <f>IF(Line[Asset Unit Cost]="","",Line[Asset Unit Cost])</f>
        <v/>
      </c>
      <c r="Q919" s="3" t="str">
        <f>IF(Line[Added By]="","",UPPER(Line[Added By]))</f>
        <v/>
      </c>
      <c r="R919" s="11" t="str">
        <f>IF(Line[Added Date]="","",(Line[Added Date]))</f>
        <v/>
      </c>
      <c r="S919" s="3" t="str">
        <f>IF(Line[Z COORD]="","",PROPER(Line[Z COORD]))</f>
        <v/>
      </c>
      <c r="T919" s="3" t="str">
        <f>IF(Line[Asset Description]="","",PROPER(Line[Asset Description]))</f>
        <v/>
      </c>
      <c r="U919" s="3" t="str">
        <f>IF(Line[Asset Group]="","",VLOOKUP(Line[Wall SubType],subdom_master_gdb,2,FALSE))</f>
        <v/>
      </c>
      <c r="V919" s="3" t="str">
        <f>IF(Line[Asset Group]="","",VLOOKUP(Line[Material],material_master,2,FALSE))</f>
        <v/>
      </c>
      <c r="W919" s="3" t="str">
        <f>IF(Line[Height m]="","",Line[Height m])</f>
        <v/>
      </c>
      <c r="X919" s="3" t="str">
        <f>IF(Line[Length m]="","",Line[Length m])</f>
        <v/>
      </c>
      <c r="Y919" s="3" t="str">
        <f>IF(Line[Width m]="","",Line[Width m])</f>
        <v/>
      </c>
      <c r="Z919" s="3" t="str">
        <f>IF(Line[Asset Group]="","",VLOOKUP(Line[Purpose],f_g_function,2,FALSE))</f>
        <v/>
      </c>
      <c r="AA919" s="3" t="str">
        <f>IF(Line[Asset Group]="","",VLOOKUP(Line[Post Material],material_master,2,FALSE))</f>
        <v/>
      </c>
      <c r="AB919" s="3" t="str">
        <f>IF(Line[Pipe Diameter mm]="","",Line[Pipe Diameter mm])</f>
        <v/>
      </c>
      <c r="AC919" s="3" t="str">
        <f>IF(Line[Asset Group]="","",VLOOKUP(Line[Pipe Material],irrigation_pipe_material,2,FALSE))</f>
        <v/>
      </c>
      <c r="AD919" s="3" t="str">
        <f>IF(Line[Asset Group]="","",VLOOKUP(Line[System],irrigation_system,2,FALSE))</f>
        <v/>
      </c>
      <c r="AE919" s="3" t="str">
        <f>IF(Line[Asset Group]="","",VLOOKUP(Line[Status],irrigation_status,2,FALSE))</f>
        <v/>
      </c>
      <c r="AF919" s="3" t="str">
        <f>IF(Line[Asset Group]="","",VLOOKUP(Line[Surface],subdom_master_gdb,2,FALSE))</f>
        <v/>
      </c>
      <c r="AG919" s="3" t="str">
        <f>IF(Line[Surface Layer Depth mm]="","",Line[Surface Layer Depth mm])</f>
        <v/>
      </c>
      <c r="AH919" s="3" t="str">
        <f>IF(Line[Av Width m]="","",Line[Av Width m])</f>
        <v/>
      </c>
      <c r="AI919" s="3" t="str">
        <f>IF(Line[Asset Group]="","",VLOOKUP(Line[Cycle],yes_no,2,FALSE))</f>
        <v/>
      </c>
      <c r="AJ919" s="3" t="str">
        <f>IF(Line[Asset Group]="","",VLOOKUP(Line[Species],hedge_species,2,FALSE))</f>
        <v/>
      </c>
    </row>
    <row r="920" spans="1:36" s="3" customFormat="1" x14ac:dyDescent="0.2">
      <c r="A920" s="3" t="str">
        <f>IF(Line[DWG File Name]="","",Line[DWG File Name])</f>
        <v/>
      </c>
      <c r="B920" s="3" t="str">
        <f>IF(Line[DWG Layer Name]="","",Line[DWG Layer Name])</f>
        <v/>
      </c>
      <c r="C920" s="3" t="str">
        <f>IF(Line[DWG Handle]="","",Line[DWG Handle])</f>
        <v/>
      </c>
      <c r="D920" s="58" t="str">
        <f>IF(Line[Approx Centroid X]="","",Line[Approx Centroid X])</f>
        <v/>
      </c>
      <c r="E920" s="58" t="str">
        <f>IF(Line[Approx Centroid Y]="","",Line[Approx Centroid Y])</f>
        <v/>
      </c>
      <c r="F920" s="3" t="str">
        <f>IF(Line[Replacement Asset]="","",Line[Replacement Asset])</f>
        <v/>
      </c>
      <c r="G920" s="3" t="str">
        <f>IF(Line[Asset ID]="","",UPPER(Line[Asset ID]))</f>
        <v/>
      </c>
      <c r="H920" s="3" t="str">
        <f>IF(Line[Asset Group]="","",VLOOKUP(Line[Asset Group],asset_grp_line,4,FALSE))</f>
        <v/>
      </c>
      <c r="I920" s="3" t="str">
        <f>IF(Line[Asset Group]="","",VLOOKUP(Line[Asset Group],asset_grp_line,2,FALSE))</f>
        <v/>
      </c>
      <c r="J920" s="3" t="str">
        <f>IF(Line[Asset Group]="","",VLOOKUP(Line[Asset Group],asset_grp_line,3,FALSE))</f>
        <v/>
      </c>
      <c r="K920" s="3" t="str">
        <f>IF(Line[Asset Group]="","",VLOOKUP(Line[Asset Type],type_master_list,2,FALSE))</f>
        <v/>
      </c>
      <c r="L920" s="3" t="str">
        <f>IF(Line[Asset Name]="","",PROPER(Line[Asset Name]))</f>
        <v/>
      </c>
      <c r="M920" s="11" t="str">
        <f>IF(Line[Install Date]="","",(Line[Install Date]))</f>
        <v/>
      </c>
      <c r="N920" s="3" t="str">
        <f>IF(Line[Note]="","",PROPER(Line[Note]))</f>
        <v/>
      </c>
      <c r="O920" s="3" t="str">
        <f>IF(Line[Resource Consent Number]="","",UPPER(Line[Resource Consent Number]))</f>
        <v/>
      </c>
      <c r="P920" s="53" t="str">
        <f>IF(Line[Asset Unit Cost]="","",Line[Asset Unit Cost])</f>
        <v/>
      </c>
      <c r="Q920" s="3" t="str">
        <f>IF(Line[Added By]="","",UPPER(Line[Added By]))</f>
        <v/>
      </c>
      <c r="R920" s="11" t="str">
        <f>IF(Line[Added Date]="","",(Line[Added Date]))</f>
        <v/>
      </c>
      <c r="S920" s="3" t="str">
        <f>IF(Line[Z COORD]="","",PROPER(Line[Z COORD]))</f>
        <v/>
      </c>
      <c r="T920" s="3" t="str">
        <f>IF(Line[Asset Description]="","",PROPER(Line[Asset Description]))</f>
        <v/>
      </c>
      <c r="U920" s="3" t="str">
        <f>IF(Line[Asset Group]="","",VLOOKUP(Line[Wall SubType],subdom_master_gdb,2,FALSE))</f>
        <v/>
      </c>
      <c r="V920" s="3" t="str">
        <f>IF(Line[Asset Group]="","",VLOOKUP(Line[Material],material_master,2,FALSE))</f>
        <v/>
      </c>
      <c r="W920" s="3" t="str">
        <f>IF(Line[Height m]="","",Line[Height m])</f>
        <v/>
      </c>
      <c r="X920" s="3" t="str">
        <f>IF(Line[Length m]="","",Line[Length m])</f>
        <v/>
      </c>
      <c r="Y920" s="3" t="str">
        <f>IF(Line[Width m]="","",Line[Width m])</f>
        <v/>
      </c>
      <c r="Z920" s="3" t="str">
        <f>IF(Line[Asset Group]="","",VLOOKUP(Line[Purpose],f_g_function,2,FALSE))</f>
        <v/>
      </c>
      <c r="AA920" s="3" t="str">
        <f>IF(Line[Asset Group]="","",VLOOKUP(Line[Post Material],material_master,2,FALSE))</f>
        <v/>
      </c>
      <c r="AB920" s="3" t="str">
        <f>IF(Line[Pipe Diameter mm]="","",Line[Pipe Diameter mm])</f>
        <v/>
      </c>
      <c r="AC920" s="3" t="str">
        <f>IF(Line[Asset Group]="","",VLOOKUP(Line[Pipe Material],irrigation_pipe_material,2,FALSE))</f>
        <v/>
      </c>
      <c r="AD920" s="3" t="str">
        <f>IF(Line[Asset Group]="","",VLOOKUP(Line[System],irrigation_system,2,FALSE))</f>
        <v/>
      </c>
      <c r="AE920" s="3" t="str">
        <f>IF(Line[Asset Group]="","",VLOOKUP(Line[Status],irrigation_status,2,FALSE))</f>
        <v/>
      </c>
      <c r="AF920" s="3" t="str">
        <f>IF(Line[Asset Group]="","",VLOOKUP(Line[Surface],subdom_master_gdb,2,FALSE))</f>
        <v/>
      </c>
      <c r="AG920" s="3" t="str">
        <f>IF(Line[Surface Layer Depth mm]="","",Line[Surface Layer Depth mm])</f>
        <v/>
      </c>
      <c r="AH920" s="3" t="str">
        <f>IF(Line[Av Width m]="","",Line[Av Width m])</f>
        <v/>
      </c>
      <c r="AI920" s="3" t="str">
        <f>IF(Line[Asset Group]="","",VLOOKUP(Line[Cycle],yes_no,2,FALSE))</f>
        <v/>
      </c>
      <c r="AJ920" s="3" t="str">
        <f>IF(Line[Asset Group]="","",VLOOKUP(Line[Species],hedge_species,2,FALSE))</f>
        <v/>
      </c>
    </row>
    <row r="921" spans="1:36" s="3" customFormat="1" x14ac:dyDescent="0.2">
      <c r="A921" s="3" t="str">
        <f>IF(Line[DWG File Name]="","",Line[DWG File Name])</f>
        <v/>
      </c>
      <c r="B921" s="3" t="str">
        <f>IF(Line[DWG Layer Name]="","",Line[DWG Layer Name])</f>
        <v/>
      </c>
      <c r="C921" s="3" t="str">
        <f>IF(Line[DWG Handle]="","",Line[DWG Handle])</f>
        <v/>
      </c>
      <c r="D921" s="58" t="str">
        <f>IF(Line[Approx Centroid X]="","",Line[Approx Centroid X])</f>
        <v/>
      </c>
      <c r="E921" s="58" t="str">
        <f>IF(Line[Approx Centroid Y]="","",Line[Approx Centroid Y])</f>
        <v/>
      </c>
      <c r="F921" s="3" t="str">
        <f>IF(Line[Replacement Asset]="","",Line[Replacement Asset])</f>
        <v/>
      </c>
      <c r="G921" s="3" t="str">
        <f>IF(Line[Asset ID]="","",UPPER(Line[Asset ID]))</f>
        <v/>
      </c>
      <c r="H921" s="3" t="str">
        <f>IF(Line[Asset Group]="","",VLOOKUP(Line[Asset Group],asset_grp_line,4,FALSE))</f>
        <v/>
      </c>
      <c r="I921" s="3" t="str">
        <f>IF(Line[Asset Group]="","",VLOOKUP(Line[Asset Group],asset_grp_line,2,FALSE))</f>
        <v/>
      </c>
      <c r="J921" s="3" t="str">
        <f>IF(Line[Asset Group]="","",VLOOKUP(Line[Asset Group],asset_grp_line,3,FALSE))</f>
        <v/>
      </c>
      <c r="K921" s="3" t="str">
        <f>IF(Line[Asset Group]="","",VLOOKUP(Line[Asset Type],type_master_list,2,FALSE))</f>
        <v/>
      </c>
      <c r="L921" s="3" t="str">
        <f>IF(Line[Asset Name]="","",PROPER(Line[Asset Name]))</f>
        <v/>
      </c>
      <c r="M921" s="11" t="str">
        <f>IF(Line[Install Date]="","",(Line[Install Date]))</f>
        <v/>
      </c>
      <c r="N921" s="3" t="str">
        <f>IF(Line[Note]="","",PROPER(Line[Note]))</f>
        <v/>
      </c>
      <c r="O921" s="3" t="str">
        <f>IF(Line[Resource Consent Number]="","",UPPER(Line[Resource Consent Number]))</f>
        <v/>
      </c>
      <c r="P921" s="53" t="str">
        <f>IF(Line[Asset Unit Cost]="","",Line[Asset Unit Cost])</f>
        <v/>
      </c>
      <c r="Q921" s="3" t="str">
        <f>IF(Line[Added By]="","",UPPER(Line[Added By]))</f>
        <v/>
      </c>
      <c r="R921" s="11" t="str">
        <f>IF(Line[Added Date]="","",(Line[Added Date]))</f>
        <v/>
      </c>
      <c r="S921" s="3" t="str">
        <f>IF(Line[Z COORD]="","",PROPER(Line[Z COORD]))</f>
        <v/>
      </c>
      <c r="T921" s="3" t="str">
        <f>IF(Line[Asset Description]="","",PROPER(Line[Asset Description]))</f>
        <v/>
      </c>
      <c r="U921" s="3" t="str">
        <f>IF(Line[Asset Group]="","",VLOOKUP(Line[Wall SubType],subdom_master_gdb,2,FALSE))</f>
        <v/>
      </c>
      <c r="V921" s="3" t="str">
        <f>IF(Line[Asset Group]="","",VLOOKUP(Line[Material],material_master,2,FALSE))</f>
        <v/>
      </c>
      <c r="W921" s="3" t="str">
        <f>IF(Line[Height m]="","",Line[Height m])</f>
        <v/>
      </c>
      <c r="X921" s="3" t="str">
        <f>IF(Line[Length m]="","",Line[Length m])</f>
        <v/>
      </c>
      <c r="Y921" s="3" t="str">
        <f>IF(Line[Width m]="","",Line[Width m])</f>
        <v/>
      </c>
      <c r="Z921" s="3" t="str">
        <f>IF(Line[Asset Group]="","",VLOOKUP(Line[Purpose],f_g_function,2,FALSE))</f>
        <v/>
      </c>
      <c r="AA921" s="3" t="str">
        <f>IF(Line[Asset Group]="","",VLOOKUP(Line[Post Material],material_master,2,FALSE))</f>
        <v/>
      </c>
      <c r="AB921" s="3" t="str">
        <f>IF(Line[Pipe Diameter mm]="","",Line[Pipe Diameter mm])</f>
        <v/>
      </c>
      <c r="AC921" s="3" t="str">
        <f>IF(Line[Asset Group]="","",VLOOKUP(Line[Pipe Material],irrigation_pipe_material,2,FALSE))</f>
        <v/>
      </c>
      <c r="AD921" s="3" t="str">
        <f>IF(Line[Asset Group]="","",VLOOKUP(Line[System],irrigation_system,2,FALSE))</f>
        <v/>
      </c>
      <c r="AE921" s="3" t="str">
        <f>IF(Line[Asset Group]="","",VLOOKUP(Line[Status],irrigation_status,2,FALSE))</f>
        <v/>
      </c>
      <c r="AF921" s="3" t="str">
        <f>IF(Line[Asset Group]="","",VLOOKUP(Line[Surface],subdom_master_gdb,2,FALSE))</f>
        <v/>
      </c>
      <c r="AG921" s="3" t="str">
        <f>IF(Line[Surface Layer Depth mm]="","",Line[Surface Layer Depth mm])</f>
        <v/>
      </c>
      <c r="AH921" s="3" t="str">
        <f>IF(Line[Av Width m]="","",Line[Av Width m])</f>
        <v/>
      </c>
      <c r="AI921" s="3" t="str">
        <f>IF(Line[Asset Group]="","",VLOOKUP(Line[Cycle],yes_no,2,FALSE))</f>
        <v/>
      </c>
      <c r="AJ921" s="3" t="str">
        <f>IF(Line[Asset Group]="","",VLOOKUP(Line[Species],hedge_species,2,FALSE))</f>
        <v/>
      </c>
    </row>
    <row r="922" spans="1:36" s="3" customFormat="1" x14ac:dyDescent="0.2">
      <c r="A922" s="3" t="str">
        <f>IF(Line[DWG File Name]="","",Line[DWG File Name])</f>
        <v/>
      </c>
      <c r="B922" s="3" t="str">
        <f>IF(Line[DWG Layer Name]="","",Line[DWG Layer Name])</f>
        <v/>
      </c>
      <c r="C922" s="3" t="str">
        <f>IF(Line[DWG Handle]="","",Line[DWG Handle])</f>
        <v/>
      </c>
      <c r="D922" s="58" t="str">
        <f>IF(Line[Approx Centroid X]="","",Line[Approx Centroid X])</f>
        <v/>
      </c>
      <c r="E922" s="58" t="str">
        <f>IF(Line[Approx Centroid Y]="","",Line[Approx Centroid Y])</f>
        <v/>
      </c>
      <c r="F922" s="3" t="str">
        <f>IF(Line[Replacement Asset]="","",Line[Replacement Asset])</f>
        <v/>
      </c>
      <c r="G922" s="3" t="str">
        <f>IF(Line[Asset ID]="","",UPPER(Line[Asset ID]))</f>
        <v/>
      </c>
      <c r="H922" s="3" t="str">
        <f>IF(Line[Asset Group]="","",VLOOKUP(Line[Asset Group],asset_grp_line,4,FALSE))</f>
        <v/>
      </c>
      <c r="I922" s="3" t="str">
        <f>IF(Line[Asset Group]="","",VLOOKUP(Line[Asset Group],asset_grp_line,2,FALSE))</f>
        <v/>
      </c>
      <c r="J922" s="3" t="str">
        <f>IF(Line[Asset Group]="","",VLOOKUP(Line[Asset Group],asset_grp_line,3,FALSE))</f>
        <v/>
      </c>
      <c r="K922" s="3" t="str">
        <f>IF(Line[Asset Group]="","",VLOOKUP(Line[Asset Type],type_master_list,2,FALSE))</f>
        <v/>
      </c>
      <c r="L922" s="3" t="str">
        <f>IF(Line[Asset Name]="","",PROPER(Line[Asset Name]))</f>
        <v/>
      </c>
      <c r="M922" s="11" t="str">
        <f>IF(Line[Install Date]="","",(Line[Install Date]))</f>
        <v/>
      </c>
      <c r="N922" s="3" t="str">
        <f>IF(Line[Note]="","",PROPER(Line[Note]))</f>
        <v/>
      </c>
      <c r="O922" s="3" t="str">
        <f>IF(Line[Resource Consent Number]="","",UPPER(Line[Resource Consent Number]))</f>
        <v/>
      </c>
      <c r="P922" s="53" t="str">
        <f>IF(Line[Asset Unit Cost]="","",Line[Asset Unit Cost])</f>
        <v/>
      </c>
      <c r="Q922" s="3" t="str">
        <f>IF(Line[Added By]="","",UPPER(Line[Added By]))</f>
        <v/>
      </c>
      <c r="R922" s="11" t="str">
        <f>IF(Line[Added Date]="","",(Line[Added Date]))</f>
        <v/>
      </c>
      <c r="S922" s="3" t="str">
        <f>IF(Line[Z COORD]="","",PROPER(Line[Z COORD]))</f>
        <v/>
      </c>
      <c r="T922" s="3" t="str">
        <f>IF(Line[Asset Description]="","",PROPER(Line[Asset Description]))</f>
        <v/>
      </c>
      <c r="U922" s="3" t="str">
        <f>IF(Line[Asset Group]="","",VLOOKUP(Line[Wall SubType],subdom_master_gdb,2,FALSE))</f>
        <v/>
      </c>
      <c r="V922" s="3" t="str">
        <f>IF(Line[Asset Group]="","",VLOOKUP(Line[Material],material_master,2,FALSE))</f>
        <v/>
      </c>
      <c r="W922" s="3" t="str">
        <f>IF(Line[Height m]="","",Line[Height m])</f>
        <v/>
      </c>
      <c r="X922" s="3" t="str">
        <f>IF(Line[Length m]="","",Line[Length m])</f>
        <v/>
      </c>
      <c r="Y922" s="3" t="str">
        <f>IF(Line[Width m]="","",Line[Width m])</f>
        <v/>
      </c>
      <c r="Z922" s="3" t="str">
        <f>IF(Line[Asset Group]="","",VLOOKUP(Line[Purpose],f_g_function,2,FALSE))</f>
        <v/>
      </c>
      <c r="AA922" s="3" t="str">
        <f>IF(Line[Asset Group]="","",VLOOKUP(Line[Post Material],material_master,2,FALSE))</f>
        <v/>
      </c>
      <c r="AB922" s="3" t="str">
        <f>IF(Line[Pipe Diameter mm]="","",Line[Pipe Diameter mm])</f>
        <v/>
      </c>
      <c r="AC922" s="3" t="str">
        <f>IF(Line[Asset Group]="","",VLOOKUP(Line[Pipe Material],irrigation_pipe_material,2,FALSE))</f>
        <v/>
      </c>
      <c r="AD922" s="3" t="str">
        <f>IF(Line[Asset Group]="","",VLOOKUP(Line[System],irrigation_system,2,FALSE))</f>
        <v/>
      </c>
      <c r="AE922" s="3" t="str">
        <f>IF(Line[Asset Group]="","",VLOOKUP(Line[Status],irrigation_status,2,FALSE))</f>
        <v/>
      </c>
      <c r="AF922" s="3" t="str">
        <f>IF(Line[Asset Group]="","",VLOOKUP(Line[Surface],subdom_master_gdb,2,FALSE))</f>
        <v/>
      </c>
      <c r="AG922" s="3" t="str">
        <f>IF(Line[Surface Layer Depth mm]="","",Line[Surface Layer Depth mm])</f>
        <v/>
      </c>
      <c r="AH922" s="3" t="str">
        <f>IF(Line[Av Width m]="","",Line[Av Width m])</f>
        <v/>
      </c>
      <c r="AI922" s="3" t="str">
        <f>IF(Line[Asset Group]="","",VLOOKUP(Line[Cycle],yes_no,2,FALSE))</f>
        <v/>
      </c>
      <c r="AJ922" s="3" t="str">
        <f>IF(Line[Asset Group]="","",VLOOKUP(Line[Species],hedge_species,2,FALSE))</f>
        <v/>
      </c>
    </row>
    <row r="923" spans="1:36" s="3" customFormat="1" x14ac:dyDescent="0.2">
      <c r="A923" s="3" t="str">
        <f>IF(Line[DWG File Name]="","",Line[DWG File Name])</f>
        <v/>
      </c>
      <c r="B923" s="3" t="str">
        <f>IF(Line[DWG Layer Name]="","",Line[DWG Layer Name])</f>
        <v/>
      </c>
      <c r="C923" s="3" t="str">
        <f>IF(Line[DWG Handle]="","",Line[DWG Handle])</f>
        <v/>
      </c>
      <c r="D923" s="58" t="str">
        <f>IF(Line[Approx Centroid X]="","",Line[Approx Centroid X])</f>
        <v/>
      </c>
      <c r="E923" s="58" t="str">
        <f>IF(Line[Approx Centroid Y]="","",Line[Approx Centroid Y])</f>
        <v/>
      </c>
      <c r="F923" s="3" t="str">
        <f>IF(Line[Replacement Asset]="","",Line[Replacement Asset])</f>
        <v/>
      </c>
      <c r="G923" s="3" t="str">
        <f>IF(Line[Asset ID]="","",UPPER(Line[Asset ID]))</f>
        <v/>
      </c>
      <c r="H923" s="3" t="str">
        <f>IF(Line[Asset Group]="","",VLOOKUP(Line[Asset Group],asset_grp_line,4,FALSE))</f>
        <v/>
      </c>
      <c r="I923" s="3" t="str">
        <f>IF(Line[Asset Group]="","",VLOOKUP(Line[Asset Group],asset_grp_line,2,FALSE))</f>
        <v/>
      </c>
      <c r="J923" s="3" t="str">
        <f>IF(Line[Asset Group]="","",VLOOKUP(Line[Asset Group],asset_grp_line,3,FALSE))</f>
        <v/>
      </c>
      <c r="K923" s="3" t="str">
        <f>IF(Line[Asset Group]="","",VLOOKUP(Line[Asset Type],type_master_list,2,FALSE))</f>
        <v/>
      </c>
      <c r="L923" s="3" t="str">
        <f>IF(Line[Asset Name]="","",PROPER(Line[Asset Name]))</f>
        <v/>
      </c>
      <c r="M923" s="11" t="str">
        <f>IF(Line[Install Date]="","",(Line[Install Date]))</f>
        <v/>
      </c>
      <c r="N923" s="3" t="str">
        <f>IF(Line[Note]="","",PROPER(Line[Note]))</f>
        <v/>
      </c>
      <c r="O923" s="3" t="str">
        <f>IF(Line[Resource Consent Number]="","",UPPER(Line[Resource Consent Number]))</f>
        <v/>
      </c>
      <c r="P923" s="53" t="str">
        <f>IF(Line[Asset Unit Cost]="","",Line[Asset Unit Cost])</f>
        <v/>
      </c>
      <c r="Q923" s="3" t="str">
        <f>IF(Line[Added By]="","",UPPER(Line[Added By]))</f>
        <v/>
      </c>
      <c r="R923" s="11" t="str">
        <f>IF(Line[Added Date]="","",(Line[Added Date]))</f>
        <v/>
      </c>
      <c r="S923" s="3" t="str">
        <f>IF(Line[Z COORD]="","",PROPER(Line[Z COORD]))</f>
        <v/>
      </c>
      <c r="T923" s="3" t="str">
        <f>IF(Line[Asset Description]="","",PROPER(Line[Asset Description]))</f>
        <v/>
      </c>
      <c r="U923" s="3" t="str">
        <f>IF(Line[Asset Group]="","",VLOOKUP(Line[Wall SubType],subdom_master_gdb,2,FALSE))</f>
        <v/>
      </c>
      <c r="V923" s="3" t="str">
        <f>IF(Line[Asset Group]="","",VLOOKUP(Line[Material],material_master,2,FALSE))</f>
        <v/>
      </c>
      <c r="W923" s="3" t="str">
        <f>IF(Line[Height m]="","",Line[Height m])</f>
        <v/>
      </c>
      <c r="X923" s="3" t="str">
        <f>IF(Line[Length m]="","",Line[Length m])</f>
        <v/>
      </c>
      <c r="Y923" s="3" t="str">
        <f>IF(Line[Width m]="","",Line[Width m])</f>
        <v/>
      </c>
      <c r="Z923" s="3" t="str">
        <f>IF(Line[Asset Group]="","",VLOOKUP(Line[Purpose],f_g_function,2,FALSE))</f>
        <v/>
      </c>
      <c r="AA923" s="3" t="str">
        <f>IF(Line[Asset Group]="","",VLOOKUP(Line[Post Material],material_master,2,FALSE))</f>
        <v/>
      </c>
      <c r="AB923" s="3" t="str">
        <f>IF(Line[Pipe Diameter mm]="","",Line[Pipe Diameter mm])</f>
        <v/>
      </c>
      <c r="AC923" s="3" t="str">
        <f>IF(Line[Asset Group]="","",VLOOKUP(Line[Pipe Material],irrigation_pipe_material,2,FALSE))</f>
        <v/>
      </c>
      <c r="AD923" s="3" t="str">
        <f>IF(Line[Asset Group]="","",VLOOKUP(Line[System],irrigation_system,2,FALSE))</f>
        <v/>
      </c>
      <c r="AE923" s="3" t="str">
        <f>IF(Line[Asset Group]="","",VLOOKUP(Line[Status],irrigation_status,2,FALSE))</f>
        <v/>
      </c>
      <c r="AF923" s="3" t="str">
        <f>IF(Line[Asset Group]="","",VLOOKUP(Line[Surface],subdom_master_gdb,2,FALSE))</f>
        <v/>
      </c>
      <c r="AG923" s="3" t="str">
        <f>IF(Line[Surface Layer Depth mm]="","",Line[Surface Layer Depth mm])</f>
        <v/>
      </c>
      <c r="AH923" s="3" t="str">
        <f>IF(Line[Av Width m]="","",Line[Av Width m])</f>
        <v/>
      </c>
      <c r="AI923" s="3" t="str">
        <f>IF(Line[Asset Group]="","",VLOOKUP(Line[Cycle],yes_no,2,FALSE))</f>
        <v/>
      </c>
      <c r="AJ923" s="3" t="str">
        <f>IF(Line[Asset Group]="","",VLOOKUP(Line[Species],hedge_species,2,FALSE))</f>
        <v/>
      </c>
    </row>
    <row r="924" spans="1:36" s="3" customFormat="1" x14ac:dyDescent="0.2">
      <c r="A924" s="3" t="str">
        <f>IF(Line[DWG File Name]="","",Line[DWG File Name])</f>
        <v/>
      </c>
      <c r="B924" s="3" t="str">
        <f>IF(Line[DWG Layer Name]="","",Line[DWG Layer Name])</f>
        <v/>
      </c>
      <c r="C924" s="3" t="str">
        <f>IF(Line[DWG Handle]="","",Line[DWG Handle])</f>
        <v/>
      </c>
      <c r="D924" s="58" t="str">
        <f>IF(Line[Approx Centroid X]="","",Line[Approx Centroid X])</f>
        <v/>
      </c>
      <c r="E924" s="58" t="str">
        <f>IF(Line[Approx Centroid Y]="","",Line[Approx Centroid Y])</f>
        <v/>
      </c>
      <c r="F924" s="3" t="str">
        <f>IF(Line[Replacement Asset]="","",Line[Replacement Asset])</f>
        <v/>
      </c>
      <c r="G924" s="3" t="str">
        <f>IF(Line[Asset ID]="","",UPPER(Line[Asset ID]))</f>
        <v/>
      </c>
      <c r="H924" s="3" t="str">
        <f>IF(Line[Asset Group]="","",VLOOKUP(Line[Asset Group],asset_grp_line,4,FALSE))</f>
        <v/>
      </c>
      <c r="I924" s="3" t="str">
        <f>IF(Line[Asset Group]="","",VLOOKUP(Line[Asset Group],asset_grp_line,2,FALSE))</f>
        <v/>
      </c>
      <c r="J924" s="3" t="str">
        <f>IF(Line[Asset Group]="","",VLOOKUP(Line[Asset Group],asset_grp_line,3,FALSE))</f>
        <v/>
      </c>
      <c r="K924" s="3" t="str">
        <f>IF(Line[Asset Group]="","",VLOOKUP(Line[Asset Type],type_master_list,2,FALSE))</f>
        <v/>
      </c>
      <c r="L924" s="3" t="str">
        <f>IF(Line[Asset Name]="","",PROPER(Line[Asset Name]))</f>
        <v/>
      </c>
      <c r="M924" s="11" t="str">
        <f>IF(Line[Install Date]="","",(Line[Install Date]))</f>
        <v/>
      </c>
      <c r="N924" s="3" t="str">
        <f>IF(Line[Note]="","",PROPER(Line[Note]))</f>
        <v/>
      </c>
      <c r="O924" s="3" t="str">
        <f>IF(Line[Resource Consent Number]="","",UPPER(Line[Resource Consent Number]))</f>
        <v/>
      </c>
      <c r="P924" s="53" t="str">
        <f>IF(Line[Asset Unit Cost]="","",Line[Asset Unit Cost])</f>
        <v/>
      </c>
      <c r="Q924" s="3" t="str">
        <f>IF(Line[Added By]="","",UPPER(Line[Added By]))</f>
        <v/>
      </c>
      <c r="R924" s="11" t="str">
        <f>IF(Line[Added Date]="","",(Line[Added Date]))</f>
        <v/>
      </c>
      <c r="S924" s="3" t="str">
        <f>IF(Line[Z COORD]="","",PROPER(Line[Z COORD]))</f>
        <v/>
      </c>
      <c r="T924" s="3" t="str">
        <f>IF(Line[Asset Description]="","",PROPER(Line[Asset Description]))</f>
        <v/>
      </c>
      <c r="U924" s="3" t="str">
        <f>IF(Line[Asset Group]="","",VLOOKUP(Line[Wall SubType],subdom_master_gdb,2,FALSE))</f>
        <v/>
      </c>
      <c r="V924" s="3" t="str">
        <f>IF(Line[Asset Group]="","",VLOOKUP(Line[Material],material_master,2,FALSE))</f>
        <v/>
      </c>
      <c r="W924" s="3" t="str">
        <f>IF(Line[Height m]="","",Line[Height m])</f>
        <v/>
      </c>
      <c r="X924" s="3" t="str">
        <f>IF(Line[Length m]="","",Line[Length m])</f>
        <v/>
      </c>
      <c r="Y924" s="3" t="str">
        <f>IF(Line[Width m]="","",Line[Width m])</f>
        <v/>
      </c>
      <c r="Z924" s="3" t="str">
        <f>IF(Line[Asset Group]="","",VLOOKUP(Line[Purpose],f_g_function,2,FALSE))</f>
        <v/>
      </c>
      <c r="AA924" s="3" t="str">
        <f>IF(Line[Asset Group]="","",VLOOKUP(Line[Post Material],material_master,2,FALSE))</f>
        <v/>
      </c>
      <c r="AB924" s="3" t="str">
        <f>IF(Line[Pipe Diameter mm]="","",Line[Pipe Diameter mm])</f>
        <v/>
      </c>
      <c r="AC924" s="3" t="str">
        <f>IF(Line[Asset Group]="","",VLOOKUP(Line[Pipe Material],irrigation_pipe_material,2,FALSE))</f>
        <v/>
      </c>
      <c r="AD924" s="3" t="str">
        <f>IF(Line[Asset Group]="","",VLOOKUP(Line[System],irrigation_system,2,FALSE))</f>
        <v/>
      </c>
      <c r="AE924" s="3" t="str">
        <f>IF(Line[Asset Group]="","",VLOOKUP(Line[Status],irrigation_status,2,FALSE))</f>
        <v/>
      </c>
      <c r="AF924" s="3" t="str">
        <f>IF(Line[Asset Group]="","",VLOOKUP(Line[Surface],subdom_master_gdb,2,FALSE))</f>
        <v/>
      </c>
      <c r="AG924" s="3" t="str">
        <f>IF(Line[Surface Layer Depth mm]="","",Line[Surface Layer Depth mm])</f>
        <v/>
      </c>
      <c r="AH924" s="3" t="str">
        <f>IF(Line[Av Width m]="","",Line[Av Width m])</f>
        <v/>
      </c>
      <c r="AI924" s="3" t="str">
        <f>IF(Line[Asset Group]="","",VLOOKUP(Line[Cycle],yes_no,2,FALSE))</f>
        <v/>
      </c>
      <c r="AJ924" s="3" t="str">
        <f>IF(Line[Asset Group]="","",VLOOKUP(Line[Species],hedge_species,2,FALSE))</f>
        <v/>
      </c>
    </row>
    <row r="925" spans="1:36" s="3" customFormat="1" x14ac:dyDescent="0.2">
      <c r="A925" s="3" t="str">
        <f>IF(Line[DWG File Name]="","",Line[DWG File Name])</f>
        <v/>
      </c>
      <c r="B925" s="3" t="str">
        <f>IF(Line[DWG Layer Name]="","",Line[DWG Layer Name])</f>
        <v/>
      </c>
      <c r="C925" s="3" t="str">
        <f>IF(Line[DWG Handle]="","",Line[DWG Handle])</f>
        <v/>
      </c>
      <c r="D925" s="58" t="str">
        <f>IF(Line[Approx Centroid X]="","",Line[Approx Centroid X])</f>
        <v/>
      </c>
      <c r="E925" s="58" t="str">
        <f>IF(Line[Approx Centroid Y]="","",Line[Approx Centroid Y])</f>
        <v/>
      </c>
      <c r="F925" s="3" t="str">
        <f>IF(Line[Replacement Asset]="","",Line[Replacement Asset])</f>
        <v/>
      </c>
      <c r="G925" s="3" t="str">
        <f>IF(Line[Asset ID]="","",UPPER(Line[Asset ID]))</f>
        <v/>
      </c>
      <c r="H925" s="3" t="str">
        <f>IF(Line[Asset Group]="","",VLOOKUP(Line[Asset Group],asset_grp_line,4,FALSE))</f>
        <v/>
      </c>
      <c r="I925" s="3" t="str">
        <f>IF(Line[Asset Group]="","",VLOOKUP(Line[Asset Group],asset_grp_line,2,FALSE))</f>
        <v/>
      </c>
      <c r="J925" s="3" t="str">
        <f>IF(Line[Asset Group]="","",VLOOKUP(Line[Asset Group],asset_grp_line,3,FALSE))</f>
        <v/>
      </c>
      <c r="K925" s="3" t="str">
        <f>IF(Line[Asset Group]="","",VLOOKUP(Line[Asset Type],type_master_list,2,FALSE))</f>
        <v/>
      </c>
      <c r="L925" s="3" t="str">
        <f>IF(Line[Asset Name]="","",PROPER(Line[Asset Name]))</f>
        <v/>
      </c>
      <c r="M925" s="11" t="str">
        <f>IF(Line[Install Date]="","",(Line[Install Date]))</f>
        <v/>
      </c>
      <c r="N925" s="3" t="str">
        <f>IF(Line[Note]="","",PROPER(Line[Note]))</f>
        <v/>
      </c>
      <c r="O925" s="3" t="str">
        <f>IF(Line[Resource Consent Number]="","",UPPER(Line[Resource Consent Number]))</f>
        <v/>
      </c>
      <c r="P925" s="53" t="str">
        <f>IF(Line[Asset Unit Cost]="","",Line[Asset Unit Cost])</f>
        <v/>
      </c>
      <c r="Q925" s="3" t="str">
        <f>IF(Line[Added By]="","",UPPER(Line[Added By]))</f>
        <v/>
      </c>
      <c r="R925" s="11" t="str">
        <f>IF(Line[Added Date]="","",(Line[Added Date]))</f>
        <v/>
      </c>
      <c r="S925" s="3" t="str">
        <f>IF(Line[Z COORD]="","",PROPER(Line[Z COORD]))</f>
        <v/>
      </c>
      <c r="T925" s="3" t="str">
        <f>IF(Line[Asset Description]="","",PROPER(Line[Asset Description]))</f>
        <v/>
      </c>
      <c r="U925" s="3" t="str">
        <f>IF(Line[Asset Group]="","",VLOOKUP(Line[Wall SubType],subdom_master_gdb,2,FALSE))</f>
        <v/>
      </c>
      <c r="V925" s="3" t="str">
        <f>IF(Line[Asset Group]="","",VLOOKUP(Line[Material],material_master,2,FALSE))</f>
        <v/>
      </c>
      <c r="W925" s="3" t="str">
        <f>IF(Line[Height m]="","",Line[Height m])</f>
        <v/>
      </c>
      <c r="X925" s="3" t="str">
        <f>IF(Line[Length m]="","",Line[Length m])</f>
        <v/>
      </c>
      <c r="Y925" s="3" t="str">
        <f>IF(Line[Width m]="","",Line[Width m])</f>
        <v/>
      </c>
      <c r="Z925" s="3" t="str">
        <f>IF(Line[Asset Group]="","",VLOOKUP(Line[Purpose],f_g_function,2,FALSE))</f>
        <v/>
      </c>
      <c r="AA925" s="3" t="str">
        <f>IF(Line[Asset Group]="","",VLOOKUP(Line[Post Material],material_master,2,FALSE))</f>
        <v/>
      </c>
      <c r="AB925" s="3" t="str">
        <f>IF(Line[Pipe Diameter mm]="","",Line[Pipe Diameter mm])</f>
        <v/>
      </c>
      <c r="AC925" s="3" t="str">
        <f>IF(Line[Asset Group]="","",VLOOKUP(Line[Pipe Material],irrigation_pipe_material,2,FALSE))</f>
        <v/>
      </c>
      <c r="AD925" s="3" t="str">
        <f>IF(Line[Asset Group]="","",VLOOKUP(Line[System],irrigation_system,2,FALSE))</f>
        <v/>
      </c>
      <c r="AE925" s="3" t="str">
        <f>IF(Line[Asset Group]="","",VLOOKUP(Line[Status],irrigation_status,2,FALSE))</f>
        <v/>
      </c>
      <c r="AF925" s="3" t="str">
        <f>IF(Line[Asset Group]="","",VLOOKUP(Line[Surface],subdom_master_gdb,2,FALSE))</f>
        <v/>
      </c>
      <c r="AG925" s="3" t="str">
        <f>IF(Line[Surface Layer Depth mm]="","",Line[Surface Layer Depth mm])</f>
        <v/>
      </c>
      <c r="AH925" s="3" t="str">
        <f>IF(Line[Av Width m]="","",Line[Av Width m])</f>
        <v/>
      </c>
      <c r="AI925" s="3" t="str">
        <f>IF(Line[Asset Group]="","",VLOOKUP(Line[Cycle],yes_no,2,FALSE))</f>
        <v/>
      </c>
      <c r="AJ925" s="3" t="str">
        <f>IF(Line[Asset Group]="","",VLOOKUP(Line[Species],hedge_species,2,FALSE))</f>
        <v/>
      </c>
    </row>
    <row r="926" spans="1:36" s="3" customFormat="1" x14ac:dyDescent="0.2">
      <c r="A926" s="3" t="str">
        <f>IF(Line[DWG File Name]="","",Line[DWG File Name])</f>
        <v/>
      </c>
      <c r="B926" s="3" t="str">
        <f>IF(Line[DWG Layer Name]="","",Line[DWG Layer Name])</f>
        <v/>
      </c>
      <c r="C926" s="3" t="str">
        <f>IF(Line[DWG Handle]="","",Line[DWG Handle])</f>
        <v/>
      </c>
      <c r="D926" s="58" t="str">
        <f>IF(Line[Approx Centroid X]="","",Line[Approx Centroid X])</f>
        <v/>
      </c>
      <c r="E926" s="58" t="str">
        <f>IF(Line[Approx Centroid Y]="","",Line[Approx Centroid Y])</f>
        <v/>
      </c>
      <c r="F926" s="3" t="str">
        <f>IF(Line[Replacement Asset]="","",Line[Replacement Asset])</f>
        <v/>
      </c>
      <c r="G926" s="3" t="str">
        <f>IF(Line[Asset ID]="","",UPPER(Line[Asset ID]))</f>
        <v/>
      </c>
      <c r="H926" s="3" t="str">
        <f>IF(Line[Asset Group]="","",VLOOKUP(Line[Asset Group],asset_grp_line,4,FALSE))</f>
        <v/>
      </c>
      <c r="I926" s="3" t="str">
        <f>IF(Line[Asset Group]="","",VLOOKUP(Line[Asset Group],asset_grp_line,2,FALSE))</f>
        <v/>
      </c>
      <c r="J926" s="3" t="str">
        <f>IF(Line[Asset Group]="","",VLOOKUP(Line[Asset Group],asset_grp_line,3,FALSE))</f>
        <v/>
      </c>
      <c r="K926" s="3" t="str">
        <f>IF(Line[Asset Group]="","",VLOOKUP(Line[Asset Type],type_master_list,2,FALSE))</f>
        <v/>
      </c>
      <c r="L926" s="3" t="str">
        <f>IF(Line[Asset Name]="","",PROPER(Line[Asset Name]))</f>
        <v/>
      </c>
      <c r="M926" s="11" t="str">
        <f>IF(Line[Install Date]="","",(Line[Install Date]))</f>
        <v/>
      </c>
      <c r="N926" s="3" t="str">
        <f>IF(Line[Note]="","",PROPER(Line[Note]))</f>
        <v/>
      </c>
      <c r="O926" s="3" t="str">
        <f>IF(Line[Resource Consent Number]="","",UPPER(Line[Resource Consent Number]))</f>
        <v/>
      </c>
      <c r="P926" s="53" t="str">
        <f>IF(Line[Asset Unit Cost]="","",Line[Asset Unit Cost])</f>
        <v/>
      </c>
      <c r="Q926" s="3" t="str">
        <f>IF(Line[Added By]="","",UPPER(Line[Added By]))</f>
        <v/>
      </c>
      <c r="R926" s="11" t="str">
        <f>IF(Line[Added Date]="","",(Line[Added Date]))</f>
        <v/>
      </c>
      <c r="S926" s="3" t="str">
        <f>IF(Line[Z COORD]="","",PROPER(Line[Z COORD]))</f>
        <v/>
      </c>
      <c r="T926" s="3" t="str">
        <f>IF(Line[Asset Description]="","",PROPER(Line[Asset Description]))</f>
        <v/>
      </c>
      <c r="U926" s="3" t="str">
        <f>IF(Line[Asset Group]="","",VLOOKUP(Line[Wall SubType],subdom_master_gdb,2,FALSE))</f>
        <v/>
      </c>
      <c r="V926" s="3" t="str">
        <f>IF(Line[Asset Group]="","",VLOOKUP(Line[Material],material_master,2,FALSE))</f>
        <v/>
      </c>
      <c r="W926" s="3" t="str">
        <f>IF(Line[Height m]="","",Line[Height m])</f>
        <v/>
      </c>
      <c r="X926" s="3" t="str">
        <f>IF(Line[Length m]="","",Line[Length m])</f>
        <v/>
      </c>
      <c r="Y926" s="3" t="str">
        <f>IF(Line[Width m]="","",Line[Width m])</f>
        <v/>
      </c>
      <c r="Z926" s="3" t="str">
        <f>IF(Line[Asset Group]="","",VLOOKUP(Line[Purpose],f_g_function,2,FALSE))</f>
        <v/>
      </c>
      <c r="AA926" s="3" t="str">
        <f>IF(Line[Asset Group]="","",VLOOKUP(Line[Post Material],material_master,2,FALSE))</f>
        <v/>
      </c>
      <c r="AB926" s="3" t="str">
        <f>IF(Line[Pipe Diameter mm]="","",Line[Pipe Diameter mm])</f>
        <v/>
      </c>
      <c r="AC926" s="3" t="str">
        <f>IF(Line[Asset Group]="","",VLOOKUP(Line[Pipe Material],irrigation_pipe_material,2,FALSE))</f>
        <v/>
      </c>
      <c r="AD926" s="3" t="str">
        <f>IF(Line[Asset Group]="","",VLOOKUP(Line[System],irrigation_system,2,FALSE))</f>
        <v/>
      </c>
      <c r="AE926" s="3" t="str">
        <f>IF(Line[Asset Group]="","",VLOOKUP(Line[Status],irrigation_status,2,FALSE))</f>
        <v/>
      </c>
      <c r="AF926" s="3" t="str">
        <f>IF(Line[Asset Group]="","",VLOOKUP(Line[Surface],subdom_master_gdb,2,FALSE))</f>
        <v/>
      </c>
      <c r="AG926" s="3" t="str">
        <f>IF(Line[Surface Layer Depth mm]="","",Line[Surface Layer Depth mm])</f>
        <v/>
      </c>
      <c r="AH926" s="3" t="str">
        <f>IF(Line[Av Width m]="","",Line[Av Width m])</f>
        <v/>
      </c>
      <c r="AI926" s="3" t="str">
        <f>IF(Line[Asset Group]="","",VLOOKUP(Line[Cycle],yes_no,2,FALSE))</f>
        <v/>
      </c>
      <c r="AJ926" s="3" t="str">
        <f>IF(Line[Asset Group]="","",VLOOKUP(Line[Species],hedge_species,2,FALSE))</f>
        <v/>
      </c>
    </row>
    <row r="927" spans="1:36" s="3" customFormat="1" x14ac:dyDescent="0.2">
      <c r="A927" s="3" t="str">
        <f>IF(Line[DWG File Name]="","",Line[DWG File Name])</f>
        <v/>
      </c>
      <c r="B927" s="3" t="str">
        <f>IF(Line[DWG Layer Name]="","",Line[DWG Layer Name])</f>
        <v/>
      </c>
      <c r="C927" s="3" t="str">
        <f>IF(Line[DWG Handle]="","",Line[DWG Handle])</f>
        <v/>
      </c>
      <c r="D927" s="58" t="str">
        <f>IF(Line[Approx Centroid X]="","",Line[Approx Centroid X])</f>
        <v/>
      </c>
      <c r="E927" s="58" t="str">
        <f>IF(Line[Approx Centroid Y]="","",Line[Approx Centroid Y])</f>
        <v/>
      </c>
      <c r="F927" s="3" t="str">
        <f>IF(Line[Replacement Asset]="","",Line[Replacement Asset])</f>
        <v/>
      </c>
      <c r="G927" s="3" t="str">
        <f>IF(Line[Asset ID]="","",UPPER(Line[Asset ID]))</f>
        <v/>
      </c>
      <c r="H927" s="3" t="str">
        <f>IF(Line[Asset Group]="","",VLOOKUP(Line[Asset Group],asset_grp_line,4,FALSE))</f>
        <v/>
      </c>
      <c r="I927" s="3" t="str">
        <f>IF(Line[Asset Group]="","",VLOOKUP(Line[Asset Group],asset_grp_line,2,FALSE))</f>
        <v/>
      </c>
      <c r="J927" s="3" t="str">
        <f>IF(Line[Asset Group]="","",VLOOKUP(Line[Asset Group],asset_grp_line,3,FALSE))</f>
        <v/>
      </c>
      <c r="K927" s="3" t="str">
        <f>IF(Line[Asset Group]="","",VLOOKUP(Line[Asset Type],type_master_list,2,FALSE))</f>
        <v/>
      </c>
      <c r="L927" s="3" t="str">
        <f>IF(Line[Asset Name]="","",PROPER(Line[Asset Name]))</f>
        <v/>
      </c>
      <c r="M927" s="11" t="str">
        <f>IF(Line[Install Date]="","",(Line[Install Date]))</f>
        <v/>
      </c>
      <c r="N927" s="3" t="str">
        <f>IF(Line[Note]="","",PROPER(Line[Note]))</f>
        <v/>
      </c>
      <c r="O927" s="3" t="str">
        <f>IF(Line[Resource Consent Number]="","",UPPER(Line[Resource Consent Number]))</f>
        <v/>
      </c>
      <c r="P927" s="53" t="str">
        <f>IF(Line[Asset Unit Cost]="","",Line[Asset Unit Cost])</f>
        <v/>
      </c>
      <c r="Q927" s="3" t="str">
        <f>IF(Line[Added By]="","",UPPER(Line[Added By]))</f>
        <v/>
      </c>
      <c r="R927" s="11" t="str">
        <f>IF(Line[Added Date]="","",(Line[Added Date]))</f>
        <v/>
      </c>
      <c r="S927" s="3" t="str">
        <f>IF(Line[Z COORD]="","",PROPER(Line[Z COORD]))</f>
        <v/>
      </c>
      <c r="T927" s="3" t="str">
        <f>IF(Line[Asset Description]="","",PROPER(Line[Asset Description]))</f>
        <v/>
      </c>
      <c r="U927" s="3" t="str">
        <f>IF(Line[Asset Group]="","",VLOOKUP(Line[Wall SubType],subdom_master_gdb,2,FALSE))</f>
        <v/>
      </c>
      <c r="V927" s="3" t="str">
        <f>IF(Line[Asset Group]="","",VLOOKUP(Line[Material],material_master,2,FALSE))</f>
        <v/>
      </c>
      <c r="W927" s="3" t="str">
        <f>IF(Line[Height m]="","",Line[Height m])</f>
        <v/>
      </c>
      <c r="X927" s="3" t="str">
        <f>IF(Line[Length m]="","",Line[Length m])</f>
        <v/>
      </c>
      <c r="Y927" s="3" t="str">
        <f>IF(Line[Width m]="","",Line[Width m])</f>
        <v/>
      </c>
      <c r="Z927" s="3" t="str">
        <f>IF(Line[Asset Group]="","",VLOOKUP(Line[Purpose],f_g_function,2,FALSE))</f>
        <v/>
      </c>
      <c r="AA927" s="3" t="str">
        <f>IF(Line[Asset Group]="","",VLOOKUP(Line[Post Material],material_master,2,FALSE))</f>
        <v/>
      </c>
      <c r="AB927" s="3" t="str">
        <f>IF(Line[Pipe Diameter mm]="","",Line[Pipe Diameter mm])</f>
        <v/>
      </c>
      <c r="AC927" s="3" t="str">
        <f>IF(Line[Asset Group]="","",VLOOKUP(Line[Pipe Material],irrigation_pipe_material,2,FALSE))</f>
        <v/>
      </c>
      <c r="AD927" s="3" t="str">
        <f>IF(Line[Asset Group]="","",VLOOKUP(Line[System],irrigation_system,2,FALSE))</f>
        <v/>
      </c>
      <c r="AE927" s="3" t="str">
        <f>IF(Line[Asset Group]="","",VLOOKUP(Line[Status],irrigation_status,2,FALSE))</f>
        <v/>
      </c>
      <c r="AF927" s="3" t="str">
        <f>IF(Line[Asset Group]="","",VLOOKUP(Line[Surface],subdom_master_gdb,2,FALSE))</f>
        <v/>
      </c>
      <c r="AG927" s="3" t="str">
        <f>IF(Line[Surface Layer Depth mm]="","",Line[Surface Layer Depth mm])</f>
        <v/>
      </c>
      <c r="AH927" s="3" t="str">
        <f>IF(Line[Av Width m]="","",Line[Av Width m])</f>
        <v/>
      </c>
      <c r="AI927" s="3" t="str">
        <f>IF(Line[Asset Group]="","",VLOOKUP(Line[Cycle],yes_no,2,FALSE))</f>
        <v/>
      </c>
      <c r="AJ927" s="3" t="str">
        <f>IF(Line[Asset Group]="","",VLOOKUP(Line[Species],hedge_species,2,FALSE))</f>
        <v/>
      </c>
    </row>
    <row r="928" spans="1:36" s="3" customFormat="1" x14ac:dyDescent="0.2">
      <c r="A928" s="3" t="str">
        <f>IF(Line[DWG File Name]="","",Line[DWG File Name])</f>
        <v/>
      </c>
      <c r="B928" s="3" t="str">
        <f>IF(Line[DWG Layer Name]="","",Line[DWG Layer Name])</f>
        <v/>
      </c>
      <c r="C928" s="3" t="str">
        <f>IF(Line[DWG Handle]="","",Line[DWG Handle])</f>
        <v/>
      </c>
      <c r="D928" s="58" t="str">
        <f>IF(Line[Approx Centroid X]="","",Line[Approx Centroid X])</f>
        <v/>
      </c>
      <c r="E928" s="58" t="str">
        <f>IF(Line[Approx Centroid Y]="","",Line[Approx Centroid Y])</f>
        <v/>
      </c>
      <c r="F928" s="3" t="str">
        <f>IF(Line[Replacement Asset]="","",Line[Replacement Asset])</f>
        <v/>
      </c>
      <c r="G928" s="3" t="str">
        <f>IF(Line[Asset ID]="","",UPPER(Line[Asset ID]))</f>
        <v/>
      </c>
      <c r="H928" s="3" t="str">
        <f>IF(Line[Asset Group]="","",VLOOKUP(Line[Asset Group],asset_grp_line,4,FALSE))</f>
        <v/>
      </c>
      <c r="I928" s="3" t="str">
        <f>IF(Line[Asset Group]="","",VLOOKUP(Line[Asset Group],asset_grp_line,2,FALSE))</f>
        <v/>
      </c>
      <c r="J928" s="3" t="str">
        <f>IF(Line[Asset Group]="","",VLOOKUP(Line[Asset Group],asset_grp_line,3,FALSE))</f>
        <v/>
      </c>
      <c r="K928" s="3" t="str">
        <f>IF(Line[Asset Group]="","",VLOOKUP(Line[Asset Type],type_master_list,2,FALSE))</f>
        <v/>
      </c>
      <c r="L928" s="3" t="str">
        <f>IF(Line[Asset Name]="","",PROPER(Line[Asset Name]))</f>
        <v/>
      </c>
      <c r="M928" s="11" t="str">
        <f>IF(Line[Install Date]="","",(Line[Install Date]))</f>
        <v/>
      </c>
      <c r="N928" s="3" t="str">
        <f>IF(Line[Note]="","",PROPER(Line[Note]))</f>
        <v/>
      </c>
      <c r="O928" s="3" t="str">
        <f>IF(Line[Resource Consent Number]="","",UPPER(Line[Resource Consent Number]))</f>
        <v/>
      </c>
      <c r="P928" s="53" t="str">
        <f>IF(Line[Asset Unit Cost]="","",Line[Asset Unit Cost])</f>
        <v/>
      </c>
      <c r="Q928" s="3" t="str">
        <f>IF(Line[Added By]="","",UPPER(Line[Added By]))</f>
        <v/>
      </c>
      <c r="R928" s="11" t="str">
        <f>IF(Line[Added Date]="","",(Line[Added Date]))</f>
        <v/>
      </c>
      <c r="S928" s="3" t="str">
        <f>IF(Line[Z COORD]="","",PROPER(Line[Z COORD]))</f>
        <v/>
      </c>
      <c r="T928" s="3" t="str">
        <f>IF(Line[Asset Description]="","",PROPER(Line[Asset Description]))</f>
        <v/>
      </c>
      <c r="U928" s="3" t="str">
        <f>IF(Line[Asset Group]="","",VLOOKUP(Line[Wall SubType],subdom_master_gdb,2,FALSE))</f>
        <v/>
      </c>
      <c r="V928" s="3" t="str">
        <f>IF(Line[Asset Group]="","",VLOOKUP(Line[Material],material_master,2,FALSE))</f>
        <v/>
      </c>
      <c r="W928" s="3" t="str">
        <f>IF(Line[Height m]="","",Line[Height m])</f>
        <v/>
      </c>
      <c r="X928" s="3" t="str">
        <f>IF(Line[Length m]="","",Line[Length m])</f>
        <v/>
      </c>
      <c r="Y928" s="3" t="str">
        <f>IF(Line[Width m]="","",Line[Width m])</f>
        <v/>
      </c>
      <c r="Z928" s="3" t="str">
        <f>IF(Line[Asset Group]="","",VLOOKUP(Line[Purpose],f_g_function,2,FALSE))</f>
        <v/>
      </c>
      <c r="AA928" s="3" t="str">
        <f>IF(Line[Asset Group]="","",VLOOKUP(Line[Post Material],material_master,2,FALSE))</f>
        <v/>
      </c>
      <c r="AB928" s="3" t="str">
        <f>IF(Line[Pipe Diameter mm]="","",Line[Pipe Diameter mm])</f>
        <v/>
      </c>
      <c r="AC928" s="3" t="str">
        <f>IF(Line[Asset Group]="","",VLOOKUP(Line[Pipe Material],irrigation_pipe_material,2,FALSE))</f>
        <v/>
      </c>
      <c r="AD928" s="3" t="str">
        <f>IF(Line[Asset Group]="","",VLOOKUP(Line[System],irrigation_system,2,FALSE))</f>
        <v/>
      </c>
      <c r="AE928" s="3" t="str">
        <f>IF(Line[Asset Group]="","",VLOOKUP(Line[Status],irrigation_status,2,FALSE))</f>
        <v/>
      </c>
      <c r="AF928" s="3" t="str">
        <f>IF(Line[Asset Group]="","",VLOOKUP(Line[Surface],subdom_master_gdb,2,FALSE))</f>
        <v/>
      </c>
      <c r="AG928" s="3" t="str">
        <f>IF(Line[Surface Layer Depth mm]="","",Line[Surface Layer Depth mm])</f>
        <v/>
      </c>
      <c r="AH928" s="3" t="str">
        <f>IF(Line[Av Width m]="","",Line[Av Width m])</f>
        <v/>
      </c>
      <c r="AI928" s="3" t="str">
        <f>IF(Line[Asset Group]="","",VLOOKUP(Line[Cycle],yes_no,2,FALSE))</f>
        <v/>
      </c>
      <c r="AJ928" s="3" t="str">
        <f>IF(Line[Asset Group]="","",VLOOKUP(Line[Species],hedge_species,2,FALSE))</f>
        <v/>
      </c>
    </row>
    <row r="929" spans="1:36" s="3" customFormat="1" x14ac:dyDescent="0.2">
      <c r="A929" s="3" t="str">
        <f>IF(Line[DWG File Name]="","",Line[DWG File Name])</f>
        <v/>
      </c>
      <c r="B929" s="3" t="str">
        <f>IF(Line[DWG Layer Name]="","",Line[DWG Layer Name])</f>
        <v/>
      </c>
      <c r="C929" s="3" t="str">
        <f>IF(Line[DWG Handle]="","",Line[DWG Handle])</f>
        <v/>
      </c>
      <c r="D929" s="58" t="str">
        <f>IF(Line[Approx Centroid X]="","",Line[Approx Centroid X])</f>
        <v/>
      </c>
      <c r="E929" s="58" t="str">
        <f>IF(Line[Approx Centroid Y]="","",Line[Approx Centroid Y])</f>
        <v/>
      </c>
      <c r="F929" s="3" t="str">
        <f>IF(Line[Replacement Asset]="","",Line[Replacement Asset])</f>
        <v/>
      </c>
      <c r="G929" s="3" t="str">
        <f>IF(Line[Asset ID]="","",UPPER(Line[Asset ID]))</f>
        <v/>
      </c>
      <c r="H929" s="3" t="str">
        <f>IF(Line[Asset Group]="","",VLOOKUP(Line[Asset Group],asset_grp_line,4,FALSE))</f>
        <v/>
      </c>
      <c r="I929" s="3" t="str">
        <f>IF(Line[Asset Group]="","",VLOOKUP(Line[Asset Group],asset_grp_line,2,FALSE))</f>
        <v/>
      </c>
      <c r="J929" s="3" t="str">
        <f>IF(Line[Asset Group]="","",VLOOKUP(Line[Asset Group],asset_grp_line,3,FALSE))</f>
        <v/>
      </c>
      <c r="K929" s="3" t="str">
        <f>IF(Line[Asset Group]="","",VLOOKUP(Line[Asset Type],type_master_list,2,FALSE))</f>
        <v/>
      </c>
      <c r="L929" s="3" t="str">
        <f>IF(Line[Asset Name]="","",PROPER(Line[Asset Name]))</f>
        <v/>
      </c>
      <c r="M929" s="11" t="str">
        <f>IF(Line[Install Date]="","",(Line[Install Date]))</f>
        <v/>
      </c>
      <c r="N929" s="3" t="str">
        <f>IF(Line[Note]="","",PROPER(Line[Note]))</f>
        <v/>
      </c>
      <c r="O929" s="3" t="str">
        <f>IF(Line[Resource Consent Number]="","",UPPER(Line[Resource Consent Number]))</f>
        <v/>
      </c>
      <c r="P929" s="53" t="str">
        <f>IF(Line[Asset Unit Cost]="","",Line[Asset Unit Cost])</f>
        <v/>
      </c>
      <c r="Q929" s="3" t="str">
        <f>IF(Line[Added By]="","",UPPER(Line[Added By]))</f>
        <v/>
      </c>
      <c r="R929" s="11" t="str">
        <f>IF(Line[Added Date]="","",(Line[Added Date]))</f>
        <v/>
      </c>
      <c r="S929" s="3" t="str">
        <f>IF(Line[Z COORD]="","",PROPER(Line[Z COORD]))</f>
        <v/>
      </c>
      <c r="T929" s="3" t="str">
        <f>IF(Line[Asset Description]="","",PROPER(Line[Asset Description]))</f>
        <v/>
      </c>
      <c r="U929" s="3" t="str">
        <f>IF(Line[Asset Group]="","",VLOOKUP(Line[Wall SubType],subdom_master_gdb,2,FALSE))</f>
        <v/>
      </c>
      <c r="V929" s="3" t="str">
        <f>IF(Line[Asset Group]="","",VLOOKUP(Line[Material],material_master,2,FALSE))</f>
        <v/>
      </c>
      <c r="W929" s="3" t="str">
        <f>IF(Line[Height m]="","",Line[Height m])</f>
        <v/>
      </c>
      <c r="X929" s="3" t="str">
        <f>IF(Line[Length m]="","",Line[Length m])</f>
        <v/>
      </c>
      <c r="Y929" s="3" t="str">
        <f>IF(Line[Width m]="","",Line[Width m])</f>
        <v/>
      </c>
      <c r="Z929" s="3" t="str">
        <f>IF(Line[Asset Group]="","",VLOOKUP(Line[Purpose],f_g_function,2,FALSE))</f>
        <v/>
      </c>
      <c r="AA929" s="3" t="str">
        <f>IF(Line[Asset Group]="","",VLOOKUP(Line[Post Material],material_master,2,FALSE))</f>
        <v/>
      </c>
      <c r="AB929" s="3" t="str">
        <f>IF(Line[Pipe Diameter mm]="","",Line[Pipe Diameter mm])</f>
        <v/>
      </c>
      <c r="AC929" s="3" t="str">
        <f>IF(Line[Asset Group]="","",VLOOKUP(Line[Pipe Material],irrigation_pipe_material,2,FALSE))</f>
        <v/>
      </c>
      <c r="AD929" s="3" t="str">
        <f>IF(Line[Asset Group]="","",VLOOKUP(Line[System],irrigation_system,2,FALSE))</f>
        <v/>
      </c>
      <c r="AE929" s="3" t="str">
        <f>IF(Line[Asset Group]="","",VLOOKUP(Line[Status],irrigation_status,2,FALSE))</f>
        <v/>
      </c>
      <c r="AF929" s="3" t="str">
        <f>IF(Line[Asset Group]="","",VLOOKUP(Line[Surface],subdom_master_gdb,2,FALSE))</f>
        <v/>
      </c>
      <c r="AG929" s="3" t="str">
        <f>IF(Line[Surface Layer Depth mm]="","",Line[Surface Layer Depth mm])</f>
        <v/>
      </c>
      <c r="AH929" s="3" t="str">
        <f>IF(Line[Av Width m]="","",Line[Av Width m])</f>
        <v/>
      </c>
      <c r="AI929" s="3" t="str">
        <f>IF(Line[Asset Group]="","",VLOOKUP(Line[Cycle],yes_no,2,FALSE))</f>
        <v/>
      </c>
      <c r="AJ929" s="3" t="str">
        <f>IF(Line[Asset Group]="","",VLOOKUP(Line[Species],hedge_species,2,FALSE))</f>
        <v/>
      </c>
    </row>
    <row r="930" spans="1:36" s="3" customFormat="1" x14ac:dyDescent="0.2">
      <c r="A930" s="3" t="str">
        <f>IF(Line[DWG File Name]="","",Line[DWG File Name])</f>
        <v/>
      </c>
      <c r="B930" s="3" t="str">
        <f>IF(Line[DWG Layer Name]="","",Line[DWG Layer Name])</f>
        <v/>
      </c>
      <c r="C930" s="3" t="str">
        <f>IF(Line[DWG Handle]="","",Line[DWG Handle])</f>
        <v/>
      </c>
      <c r="D930" s="58" t="str">
        <f>IF(Line[Approx Centroid X]="","",Line[Approx Centroid X])</f>
        <v/>
      </c>
      <c r="E930" s="58" t="str">
        <f>IF(Line[Approx Centroid Y]="","",Line[Approx Centroid Y])</f>
        <v/>
      </c>
      <c r="F930" s="3" t="str">
        <f>IF(Line[Replacement Asset]="","",Line[Replacement Asset])</f>
        <v/>
      </c>
      <c r="G930" s="3" t="str">
        <f>IF(Line[Asset ID]="","",UPPER(Line[Asset ID]))</f>
        <v/>
      </c>
      <c r="H930" s="3" t="str">
        <f>IF(Line[Asset Group]="","",VLOOKUP(Line[Asset Group],asset_grp_line,4,FALSE))</f>
        <v/>
      </c>
      <c r="I930" s="3" t="str">
        <f>IF(Line[Asset Group]="","",VLOOKUP(Line[Asset Group],asset_grp_line,2,FALSE))</f>
        <v/>
      </c>
      <c r="J930" s="3" t="str">
        <f>IF(Line[Asset Group]="","",VLOOKUP(Line[Asset Group],asset_grp_line,3,FALSE))</f>
        <v/>
      </c>
      <c r="K930" s="3" t="str">
        <f>IF(Line[Asset Group]="","",VLOOKUP(Line[Asset Type],type_master_list,2,FALSE))</f>
        <v/>
      </c>
      <c r="L930" s="3" t="str">
        <f>IF(Line[Asset Name]="","",PROPER(Line[Asset Name]))</f>
        <v/>
      </c>
      <c r="M930" s="11" t="str">
        <f>IF(Line[Install Date]="","",(Line[Install Date]))</f>
        <v/>
      </c>
      <c r="N930" s="3" t="str">
        <f>IF(Line[Note]="","",PROPER(Line[Note]))</f>
        <v/>
      </c>
      <c r="O930" s="3" t="str">
        <f>IF(Line[Resource Consent Number]="","",UPPER(Line[Resource Consent Number]))</f>
        <v/>
      </c>
      <c r="P930" s="53" t="str">
        <f>IF(Line[Asset Unit Cost]="","",Line[Asset Unit Cost])</f>
        <v/>
      </c>
      <c r="Q930" s="3" t="str">
        <f>IF(Line[Added By]="","",UPPER(Line[Added By]))</f>
        <v/>
      </c>
      <c r="R930" s="11" t="str">
        <f>IF(Line[Added Date]="","",(Line[Added Date]))</f>
        <v/>
      </c>
      <c r="S930" s="3" t="str">
        <f>IF(Line[Z COORD]="","",PROPER(Line[Z COORD]))</f>
        <v/>
      </c>
      <c r="T930" s="3" t="str">
        <f>IF(Line[Asset Description]="","",PROPER(Line[Asset Description]))</f>
        <v/>
      </c>
      <c r="U930" s="3" t="str">
        <f>IF(Line[Asset Group]="","",VLOOKUP(Line[Wall SubType],subdom_master_gdb,2,FALSE))</f>
        <v/>
      </c>
      <c r="V930" s="3" t="str">
        <f>IF(Line[Asset Group]="","",VLOOKUP(Line[Material],material_master,2,FALSE))</f>
        <v/>
      </c>
      <c r="W930" s="3" t="str">
        <f>IF(Line[Height m]="","",Line[Height m])</f>
        <v/>
      </c>
      <c r="X930" s="3" t="str">
        <f>IF(Line[Length m]="","",Line[Length m])</f>
        <v/>
      </c>
      <c r="Y930" s="3" t="str">
        <f>IF(Line[Width m]="","",Line[Width m])</f>
        <v/>
      </c>
      <c r="Z930" s="3" t="str">
        <f>IF(Line[Asset Group]="","",VLOOKUP(Line[Purpose],f_g_function,2,FALSE))</f>
        <v/>
      </c>
      <c r="AA930" s="3" t="str">
        <f>IF(Line[Asset Group]="","",VLOOKUP(Line[Post Material],material_master,2,FALSE))</f>
        <v/>
      </c>
      <c r="AB930" s="3" t="str">
        <f>IF(Line[Pipe Diameter mm]="","",Line[Pipe Diameter mm])</f>
        <v/>
      </c>
      <c r="AC930" s="3" t="str">
        <f>IF(Line[Asset Group]="","",VLOOKUP(Line[Pipe Material],irrigation_pipe_material,2,FALSE))</f>
        <v/>
      </c>
      <c r="AD930" s="3" t="str">
        <f>IF(Line[Asset Group]="","",VLOOKUP(Line[System],irrigation_system,2,FALSE))</f>
        <v/>
      </c>
      <c r="AE930" s="3" t="str">
        <f>IF(Line[Asset Group]="","",VLOOKUP(Line[Status],irrigation_status,2,FALSE))</f>
        <v/>
      </c>
      <c r="AF930" s="3" t="str">
        <f>IF(Line[Asset Group]="","",VLOOKUP(Line[Surface],subdom_master_gdb,2,FALSE))</f>
        <v/>
      </c>
      <c r="AG930" s="3" t="str">
        <f>IF(Line[Surface Layer Depth mm]="","",Line[Surface Layer Depth mm])</f>
        <v/>
      </c>
      <c r="AH930" s="3" t="str">
        <f>IF(Line[Av Width m]="","",Line[Av Width m])</f>
        <v/>
      </c>
      <c r="AI930" s="3" t="str">
        <f>IF(Line[Asset Group]="","",VLOOKUP(Line[Cycle],yes_no,2,FALSE))</f>
        <v/>
      </c>
      <c r="AJ930" s="3" t="str">
        <f>IF(Line[Asset Group]="","",VLOOKUP(Line[Species],hedge_species,2,FALSE))</f>
        <v/>
      </c>
    </row>
    <row r="931" spans="1:36" s="3" customFormat="1" x14ac:dyDescent="0.2">
      <c r="A931" s="3" t="str">
        <f>IF(Line[DWG File Name]="","",Line[DWG File Name])</f>
        <v/>
      </c>
      <c r="B931" s="3" t="str">
        <f>IF(Line[DWG Layer Name]="","",Line[DWG Layer Name])</f>
        <v/>
      </c>
      <c r="C931" s="3" t="str">
        <f>IF(Line[DWG Handle]="","",Line[DWG Handle])</f>
        <v/>
      </c>
      <c r="D931" s="58" t="str">
        <f>IF(Line[Approx Centroid X]="","",Line[Approx Centroid X])</f>
        <v/>
      </c>
      <c r="E931" s="58" t="str">
        <f>IF(Line[Approx Centroid Y]="","",Line[Approx Centroid Y])</f>
        <v/>
      </c>
      <c r="F931" s="3" t="str">
        <f>IF(Line[Replacement Asset]="","",Line[Replacement Asset])</f>
        <v/>
      </c>
      <c r="G931" s="3" t="str">
        <f>IF(Line[Asset ID]="","",UPPER(Line[Asset ID]))</f>
        <v/>
      </c>
      <c r="H931" s="3" t="str">
        <f>IF(Line[Asset Group]="","",VLOOKUP(Line[Asset Group],asset_grp_line,4,FALSE))</f>
        <v/>
      </c>
      <c r="I931" s="3" t="str">
        <f>IF(Line[Asset Group]="","",VLOOKUP(Line[Asset Group],asset_grp_line,2,FALSE))</f>
        <v/>
      </c>
      <c r="J931" s="3" t="str">
        <f>IF(Line[Asset Group]="","",VLOOKUP(Line[Asset Group],asset_grp_line,3,FALSE))</f>
        <v/>
      </c>
      <c r="K931" s="3" t="str">
        <f>IF(Line[Asset Group]="","",VLOOKUP(Line[Asset Type],type_master_list,2,FALSE))</f>
        <v/>
      </c>
      <c r="L931" s="3" t="str">
        <f>IF(Line[Asset Name]="","",PROPER(Line[Asset Name]))</f>
        <v/>
      </c>
      <c r="M931" s="11" t="str">
        <f>IF(Line[Install Date]="","",(Line[Install Date]))</f>
        <v/>
      </c>
      <c r="N931" s="3" t="str">
        <f>IF(Line[Note]="","",PROPER(Line[Note]))</f>
        <v/>
      </c>
      <c r="O931" s="3" t="str">
        <f>IF(Line[Resource Consent Number]="","",UPPER(Line[Resource Consent Number]))</f>
        <v/>
      </c>
      <c r="P931" s="53" t="str">
        <f>IF(Line[Asset Unit Cost]="","",Line[Asset Unit Cost])</f>
        <v/>
      </c>
      <c r="Q931" s="3" t="str">
        <f>IF(Line[Added By]="","",UPPER(Line[Added By]))</f>
        <v/>
      </c>
      <c r="R931" s="11" t="str">
        <f>IF(Line[Added Date]="","",(Line[Added Date]))</f>
        <v/>
      </c>
      <c r="S931" s="3" t="str">
        <f>IF(Line[Z COORD]="","",PROPER(Line[Z COORD]))</f>
        <v/>
      </c>
      <c r="T931" s="3" t="str">
        <f>IF(Line[Asset Description]="","",PROPER(Line[Asset Description]))</f>
        <v/>
      </c>
      <c r="U931" s="3" t="str">
        <f>IF(Line[Asset Group]="","",VLOOKUP(Line[Wall SubType],subdom_master_gdb,2,FALSE))</f>
        <v/>
      </c>
      <c r="V931" s="3" t="str">
        <f>IF(Line[Asset Group]="","",VLOOKUP(Line[Material],material_master,2,FALSE))</f>
        <v/>
      </c>
      <c r="W931" s="3" t="str">
        <f>IF(Line[Height m]="","",Line[Height m])</f>
        <v/>
      </c>
      <c r="X931" s="3" t="str">
        <f>IF(Line[Length m]="","",Line[Length m])</f>
        <v/>
      </c>
      <c r="Y931" s="3" t="str">
        <f>IF(Line[Width m]="","",Line[Width m])</f>
        <v/>
      </c>
      <c r="Z931" s="3" t="str">
        <f>IF(Line[Asset Group]="","",VLOOKUP(Line[Purpose],f_g_function,2,FALSE))</f>
        <v/>
      </c>
      <c r="AA931" s="3" t="str">
        <f>IF(Line[Asset Group]="","",VLOOKUP(Line[Post Material],material_master,2,FALSE))</f>
        <v/>
      </c>
      <c r="AB931" s="3" t="str">
        <f>IF(Line[Pipe Diameter mm]="","",Line[Pipe Diameter mm])</f>
        <v/>
      </c>
      <c r="AC931" s="3" t="str">
        <f>IF(Line[Asset Group]="","",VLOOKUP(Line[Pipe Material],irrigation_pipe_material,2,FALSE))</f>
        <v/>
      </c>
      <c r="AD931" s="3" t="str">
        <f>IF(Line[Asset Group]="","",VLOOKUP(Line[System],irrigation_system,2,FALSE))</f>
        <v/>
      </c>
      <c r="AE931" s="3" t="str">
        <f>IF(Line[Asset Group]="","",VLOOKUP(Line[Status],irrigation_status,2,FALSE))</f>
        <v/>
      </c>
      <c r="AF931" s="3" t="str">
        <f>IF(Line[Asset Group]="","",VLOOKUP(Line[Surface],subdom_master_gdb,2,FALSE))</f>
        <v/>
      </c>
      <c r="AG931" s="3" t="str">
        <f>IF(Line[Surface Layer Depth mm]="","",Line[Surface Layer Depth mm])</f>
        <v/>
      </c>
      <c r="AH931" s="3" t="str">
        <f>IF(Line[Av Width m]="","",Line[Av Width m])</f>
        <v/>
      </c>
      <c r="AI931" s="3" t="str">
        <f>IF(Line[Asset Group]="","",VLOOKUP(Line[Cycle],yes_no,2,FALSE))</f>
        <v/>
      </c>
      <c r="AJ931" s="3" t="str">
        <f>IF(Line[Asset Group]="","",VLOOKUP(Line[Species],hedge_species,2,FALSE))</f>
        <v/>
      </c>
    </row>
    <row r="932" spans="1:36" s="3" customFormat="1" x14ac:dyDescent="0.2">
      <c r="A932" s="3" t="str">
        <f>IF(Line[DWG File Name]="","",Line[DWG File Name])</f>
        <v/>
      </c>
      <c r="B932" s="3" t="str">
        <f>IF(Line[DWG Layer Name]="","",Line[DWG Layer Name])</f>
        <v/>
      </c>
      <c r="C932" s="3" t="str">
        <f>IF(Line[DWG Handle]="","",Line[DWG Handle])</f>
        <v/>
      </c>
      <c r="D932" s="58" t="str">
        <f>IF(Line[Approx Centroid X]="","",Line[Approx Centroid X])</f>
        <v/>
      </c>
      <c r="E932" s="58" t="str">
        <f>IF(Line[Approx Centroid Y]="","",Line[Approx Centroid Y])</f>
        <v/>
      </c>
      <c r="F932" s="3" t="str">
        <f>IF(Line[Replacement Asset]="","",Line[Replacement Asset])</f>
        <v/>
      </c>
      <c r="G932" s="3" t="str">
        <f>IF(Line[Asset ID]="","",UPPER(Line[Asset ID]))</f>
        <v/>
      </c>
      <c r="H932" s="3" t="str">
        <f>IF(Line[Asset Group]="","",VLOOKUP(Line[Asset Group],asset_grp_line,4,FALSE))</f>
        <v/>
      </c>
      <c r="I932" s="3" t="str">
        <f>IF(Line[Asset Group]="","",VLOOKUP(Line[Asset Group],asset_grp_line,2,FALSE))</f>
        <v/>
      </c>
      <c r="J932" s="3" t="str">
        <f>IF(Line[Asset Group]="","",VLOOKUP(Line[Asset Group],asset_grp_line,3,FALSE))</f>
        <v/>
      </c>
      <c r="K932" s="3" t="str">
        <f>IF(Line[Asset Group]="","",VLOOKUP(Line[Asset Type],type_master_list,2,FALSE))</f>
        <v/>
      </c>
      <c r="L932" s="3" t="str">
        <f>IF(Line[Asset Name]="","",PROPER(Line[Asset Name]))</f>
        <v/>
      </c>
      <c r="M932" s="11" t="str">
        <f>IF(Line[Install Date]="","",(Line[Install Date]))</f>
        <v/>
      </c>
      <c r="N932" s="3" t="str">
        <f>IF(Line[Note]="","",PROPER(Line[Note]))</f>
        <v/>
      </c>
      <c r="O932" s="3" t="str">
        <f>IF(Line[Resource Consent Number]="","",UPPER(Line[Resource Consent Number]))</f>
        <v/>
      </c>
      <c r="P932" s="53" t="str">
        <f>IF(Line[Asset Unit Cost]="","",Line[Asset Unit Cost])</f>
        <v/>
      </c>
      <c r="Q932" s="3" t="str">
        <f>IF(Line[Added By]="","",UPPER(Line[Added By]))</f>
        <v/>
      </c>
      <c r="R932" s="11" t="str">
        <f>IF(Line[Added Date]="","",(Line[Added Date]))</f>
        <v/>
      </c>
      <c r="S932" s="3" t="str">
        <f>IF(Line[Z COORD]="","",PROPER(Line[Z COORD]))</f>
        <v/>
      </c>
      <c r="T932" s="3" t="str">
        <f>IF(Line[Asset Description]="","",PROPER(Line[Asset Description]))</f>
        <v/>
      </c>
      <c r="U932" s="3" t="str">
        <f>IF(Line[Asset Group]="","",VLOOKUP(Line[Wall SubType],subdom_master_gdb,2,FALSE))</f>
        <v/>
      </c>
      <c r="V932" s="3" t="str">
        <f>IF(Line[Asset Group]="","",VLOOKUP(Line[Material],material_master,2,FALSE))</f>
        <v/>
      </c>
      <c r="W932" s="3" t="str">
        <f>IF(Line[Height m]="","",Line[Height m])</f>
        <v/>
      </c>
      <c r="X932" s="3" t="str">
        <f>IF(Line[Length m]="","",Line[Length m])</f>
        <v/>
      </c>
      <c r="Y932" s="3" t="str">
        <f>IF(Line[Width m]="","",Line[Width m])</f>
        <v/>
      </c>
      <c r="Z932" s="3" t="str">
        <f>IF(Line[Asset Group]="","",VLOOKUP(Line[Purpose],f_g_function,2,FALSE))</f>
        <v/>
      </c>
      <c r="AA932" s="3" t="str">
        <f>IF(Line[Asset Group]="","",VLOOKUP(Line[Post Material],material_master,2,FALSE))</f>
        <v/>
      </c>
      <c r="AB932" s="3" t="str">
        <f>IF(Line[Pipe Diameter mm]="","",Line[Pipe Diameter mm])</f>
        <v/>
      </c>
      <c r="AC932" s="3" t="str">
        <f>IF(Line[Asset Group]="","",VLOOKUP(Line[Pipe Material],irrigation_pipe_material,2,FALSE))</f>
        <v/>
      </c>
      <c r="AD932" s="3" t="str">
        <f>IF(Line[Asset Group]="","",VLOOKUP(Line[System],irrigation_system,2,FALSE))</f>
        <v/>
      </c>
      <c r="AE932" s="3" t="str">
        <f>IF(Line[Asset Group]="","",VLOOKUP(Line[Status],irrigation_status,2,FALSE))</f>
        <v/>
      </c>
      <c r="AF932" s="3" t="str">
        <f>IF(Line[Asset Group]="","",VLOOKUP(Line[Surface],subdom_master_gdb,2,FALSE))</f>
        <v/>
      </c>
      <c r="AG932" s="3" t="str">
        <f>IF(Line[Surface Layer Depth mm]="","",Line[Surface Layer Depth mm])</f>
        <v/>
      </c>
      <c r="AH932" s="3" t="str">
        <f>IF(Line[Av Width m]="","",Line[Av Width m])</f>
        <v/>
      </c>
      <c r="AI932" s="3" t="str">
        <f>IF(Line[Asset Group]="","",VLOOKUP(Line[Cycle],yes_no,2,FALSE))</f>
        <v/>
      </c>
      <c r="AJ932" s="3" t="str">
        <f>IF(Line[Asset Group]="","",VLOOKUP(Line[Species],hedge_species,2,FALSE))</f>
        <v/>
      </c>
    </row>
    <row r="933" spans="1:36" s="3" customFormat="1" x14ac:dyDescent="0.2">
      <c r="A933" s="3" t="str">
        <f>IF(Line[DWG File Name]="","",Line[DWG File Name])</f>
        <v/>
      </c>
      <c r="B933" s="3" t="str">
        <f>IF(Line[DWG Layer Name]="","",Line[DWG Layer Name])</f>
        <v/>
      </c>
      <c r="C933" s="3" t="str">
        <f>IF(Line[DWG Handle]="","",Line[DWG Handle])</f>
        <v/>
      </c>
      <c r="D933" s="58" t="str">
        <f>IF(Line[Approx Centroid X]="","",Line[Approx Centroid X])</f>
        <v/>
      </c>
      <c r="E933" s="58" t="str">
        <f>IF(Line[Approx Centroid Y]="","",Line[Approx Centroid Y])</f>
        <v/>
      </c>
      <c r="F933" s="3" t="str">
        <f>IF(Line[Replacement Asset]="","",Line[Replacement Asset])</f>
        <v/>
      </c>
      <c r="G933" s="3" t="str">
        <f>IF(Line[Asset ID]="","",UPPER(Line[Asset ID]))</f>
        <v/>
      </c>
      <c r="H933" s="3" t="str">
        <f>IF(Line[Asset Group]="","",VLOOKUP(Line[Asset Group],asset_grp_line,4,FALSE))</f>
        <v/>
      </c>
      <c r="I933" s="3" t="str">
        <f>IF(Line[Asset Group]="","",VLOOKUP(Line[Asset Group],asset_grp_line,2,FALSE))</f>
        <v/>
      </c>
      <c r="J933" s="3" t="str">
        <f>IF(Line[Asset Group]="","",VLOOKUP(Line[Asset Group],asset_grp_line,3,FALSE))</f>
        <v/>
      </c>
      <c r="K933" s="3" t="str">
        <f>IF(Line[Asset Group]="","",VLOOKUP(Line[Asset Type],type_master_list,2,FALSE))</f>
        <v/>
      </c>
      <c r="L933" s="3" t="str">
        <f>IF(Line[Asset Name]="","",PROPER(Line[Asset Name]))</f>
        <v/>
      </c>
      <c r="M933" s="11" t="str">
        <f>IF(Line[Install Date]="","",(Line[Install Date]))</f>
        <v/>
      </c>
      <c r="N933" s="3" t="str">
        <f>IF(Line[Note]="","",PROPER(Line[Note]))</f>
        <v/>
      </c>
      <c r="O933" s="3" t="str">
        <f>IF(Line[Resource Consent Number]="","",UPPER(Line[Resource Consent Number]))</f>
        <v/>
      </c>
      <c r="P933" s="53" t="str">
        <f>IF(Line[Asset Unit Cost]="","",Line[Asset Unit Cost])</f>
        <v/>
      </c>
      <c r="Q933" s="3" t="str">
        <f>IF(Line[Added By]="","",UPPER(Line[Added By]))</f>
        <v/>
      </c>
      <c r="R933" s="11" t="str">
        <f>IF(Line[Added Date]="","",(Line[Added Date]))</f>
        <v/>
      </c>
      <c r="S933" s="3" t="str">
        <f>IF(Line[Z COORD]="","",PROPER(Line[Z COORD]))</f>
        <v/>
      </c>
      <c r="T933" s="3" t="str">
        <f>IF(Line[Asset Description]="","",PROPER(Line[Asset Description]))</f>
        <v/>
      </c>
      <c r="U933" s="3" t="str">
        <f>IF(Line[Asset Group]="","",VLOOKUP(Line[Wall SubType],subdom_master_gdb,2,FALSE))</f>
        <v/>
      </c>
      <c r="V933" s="3" t="str">
        <f>IF(Line[Asset Group]="","",VLOOKUP(Line[Material],material_master,2,FALSE))</f>
        <v/>
      </c>
      <c r="W933" s="3" t="str">
        <f>IF(Line[Height m]="","",Line[Height m])</f>
        <v/>
      </c>
      <c r="X933" s="3" t="str">
        <f>IF(Line[Length m]="","",Line[Length m])</f>
        <v/>
      </c>
      <c r="Y933" s="3" t="str">
        <f>IF(Line[Width m]="","",Line[Width m])</f>
        <v/>
      </c>
      <c r="Z933" s="3" t="str">
        <f>IF(Line[Asset Group]="","",VLOOKUP(Line[Purpose],f_g_function,2,FALSE))</f>
        <v/>
      </c>
      <c r="AA933" s="3" t="str">
        <f>IF(Line[Asset Group]="","",VLOOKUP(Line[Post Material],material_master,2,FALSE))</f>
        <v/>
      </c>
      <c r="AB933" s="3" t="str">
        <f>IF(Line[Pipe Diameter mm]="","",Line[Pipe Diameter mm])</f>
        <v/>
      </c>
      <c r="AC933" s="3" t="str">
        <f>IF(Line[Asset Group]="","",VLOOKUP(Line[Pipe Material],irrigation_pipe_material,2,FALSE))</f>
        <v/>
      </c>
      <c r="AD933" s="3" t="str">
        <f>IF(Line[Asset Group]="","",VLOOKUP(Line[System],irrigation_system,2,FALSE))</f>
        <v/>
      </c>
      <c r="AE933" s="3" t="str">
        <f>IF(Line[Asset Group]="","",VLOOKUP(Line[Status],irrigation_status,2,FALSE))</f>
        <v/>
      </c>
      <c r="AF933" s="3" t="str">
        <f>IF(Line[Asset Group]="","",VLOOKUP(Line[Surface],subdom_master_gdb,2,FALSE))</f>
        <v/>
      </c>
      <c r="AG933" s="3" t="str">
        <f>IF(Line[Surface Layer Depth mm]="","",Line[Surface Layer Depth mm])</f>
        <v/>
      </c>
      <c r="AH933" s="3" t="str">
        <f>IF(Line[Av Width m]="","",Line[Av Width m])</f>
        <v/>
      </c>
      <c r="AI933" s="3" t="str">
        <f>IF(Line[Asset Group]="","",VLOOKUP(Line[Cycle],yes_no,2,FALSE))</f>
        <v/>
      </c>
      <c r="AJ933" s="3" t="str">
        <f>IF(Line[Asset Group]="","",VLOOKUP(Line[Species],hedge_species,2,FALSE))</f>
        <v/>
      </c>
    </row>
    <row r="934" spans="1:36" s="3" customFormat="1" x14ac:dyDescent="0.2">
      <c r="A934" s="3" t="str">
        <f>IF(Line[DWG File Name]="","",Line[DWG File Name])</f>
        <v/>
      </c>
      <c r="B934" s="3" t="str">
        <f>IF(Line[DWG Layer Name]="","",Line[DWG Layer Name])</f>
        <v/>
      </c>
      <c r="C934" s="3" t="str">
        <f>IF(Line[DWG Handle]="","",Line[DWG Handle])</f>
        <v/>
      </c>
      <c r="D934" s="58" t="str">
        <f>IF(Line[Approx Centroid X]="","",Line[Approx Centroid X])</f>
        <v/>
      </c>
      <c r="E934" s="58" t="str">
        <f>IF(Line[Approx Centroid Y]="","",Line[Approx Centroid Y])</f>
        <v/>
      </c>
      <c r="F934" s="3" t="str">
        <f>IF(Line[Replacement Asset]="","",Line[Replacement Asset])</f>
        <v/>
      </c>
      <c r="G934" s="3" t="str">
        <f>IF(Line[Asset ID]="","",UPPER(Line[Asset ID]))</f>
        <v/>
      </c>
      <c r="H934" s="3" t="str">
        <f>IF(Line[Asset Group]="","",VLOOKUP(Line[Asset Group],asset_grp_line,4,FALSE))</f>
        <v/>
      </c>
      <c r="I934" s="3" t="str">
        <f>IF(Line[Asset Group]="","",VLOOKUP(Line[Asset Group],asset_grp_line,2,FALSE))</f>
        <v/>
      </c>
      <c r="J934" s="3" t="str">
        <f>IF(Line[Asset Group]="","",VLOOKUP(Line[Asset Group],asset_grp_line,3,FALSE))</f>
        <v/>
      </c>
      <c r="K934" s="3" t="str">
        <f>IF(Line[Asset Group]="","",VLOOKUP(Line[Asset Type],type_master_list,2,FALSE))</f>
        <v/>
      </c>
      <c r="L934" s="3" t="str">
        <f>IF(Line[Asset Name]="","",PROPER(Line[Asset Name]))</f>
        <v/>
      </c>
      <c r="M934" s="11" t="str">
        <f>IF(Line[Install Date]="","",(Line[Install Date]))</f>
        <v/>
      </c>
      <c r="N934" s="3" t="str">
        <f>IF(Line[Note]="","",PROPER(Line[Note]))</f>
        <v/>
      </c>
      <c r="O934" s="3" t="str">
        <f>IF(Line[Resource Consent Number]="","",UPPER(Line[Resource Consent Number]))</f>
        <v/>
      </c>
      <c r="P934" s="53" t="str">
        <f>IF(Line[Asset Unit Cost]="","",Line[Asset Unit Cost])</f>
        <v/>
      </c>
      <c r="Q934" s="3" t="str">
        <f>IF(Line[Added By]="","",UPPER(Line[Added By]))</f>
        <v/>
      </c>
      <c r="R934" s="11" t="str">
        <f>IF(Line[Added Date]="","",(Line[Added Date]))</f>
        <v/>
      </c>
      <c r="S934" s="3" t="str">
        <f>IF(Line[Z COORD]="","",PROPER(Line[Z COORD]))</f>
        <v/>
      </c>
      <c r="T934" s="3" t="str">
        <f>IF(Line[Asset Description]="","",PROPER(Line[Asset Description]))</f>
        <v/>
      </c>
      <c r="U934" s="3" t="str">
        <f>IF(Line[Asset Group]="","",VLOOKUP(Line[Wall SubType],subdom_master_gdb,2,FALSE))</f>
        <v/>
      </c>
      <c r="V934" s="3" t="str">
        <f>IF(Line[Asset Group]="","",VLOOKUP(Line[Material],material_master,2,FALSE))</f>
        <v/>
      </c>
      <c r="W934" s="3" t="str">
        <f>IF(Line[Height m]="","",Line[Height m])</f>
        <v/>
      </c>
      <c r="X934" s="3" t="str">
        <f>IF(Line[Length m]="","",Line[Length m])</f>
        <v/>
      </c>
      <c r="Y934" s="3" t="str">
        <f>IF(Line[Width m]="","",Line[Width m])</f>
        <v/>
      </c>
      <c r="Z934" s="3" t="str">
        <f>IF(Line[Asset Group]="","",VLOOKUP(Line[Purpose],f_g_function,2,FALSE))</f>
        <v/>
      </c>
      <c r="AA934" s="3" t="str">
        <f>IF(Line[Asset Group]="","",VLOOKUP(Line[Post Material],material_master,2,FALSE))</f>
        <v/>
      </c>
      <c r="AB934" s="3" t="str">
        <f>IF(Line[Pipe Diameter mm]="","",Line[Pipe Diameter mm])</f>
        <v/>
      </c>
      <c r="AC934" s="3" t="str">
        <f>IF(Line[Asset Group]="","",VLOOKUP(Line[Pipe Material],irrigation_pipe_material,2,FALSE))</f>
        <v/>
      </c>
      <c r="AD934" s="3" t="str">
        <f>IF(Line[Asset Group]="","",VLOOKUP(Line[System],irrigation_system,2,FALSE))</f>
        <v/>
      </c>
      <c r="AE934" s="3" t="str">
        <f>IF(Line[Asset Group]="","",VLOOKUP(Line[Status],irrigation_status,2,FALSE))</f>
        <v/>
      </c>
      <c r="AF934" s="3" t="str">
        <f>IF(Line[Asset Group]="","",VLOOKUP(Line[Surface],subdom_master_gdb,2,FALSE))</f>
        <v/>
      </c>
      <c r="AG934" s="3" t="str">
        <f>IF(Line[Surface Layer Depth mm]="","",Line[Surface Layer Depth mm])</f>
        <v/>
      </c>
      <c r="AH934" s="3" t="str">
        <f>IF(Line[Av Width m]="","",Line[Av Width m])</f>
        <v/>
      </c>
      <c r="AI934" s="3" t="str">
        <f>IF(Line[Asset Group]="","",VLOOKUP(Line[Cycle],yes_no,2,FALSE))</f>
        <v/>
      </c>
      <c r="AJ934" s="3" t="str">
        <f>IF(Line[Asset Group]="","",VLOOKUP(Line[Species],hedge_species,2,FALSE))</f>
        <v/>
      </c>
    </row>
    <row r="935" spans="1:36" s="3" customFormat="1" x14ac:dyDescent="0.2">
      <c r="A935" s="3" t="str">
        <f>IF(Line[DWG File Name]="","",Line[DWG File Name])</f>
        <v/>
      </c>
      <c r="B935" s="3" t="str">
        <f>IF(Line[DWG Layer Name]="","",Line[DWG Layer Name])</f>
        <v/>
      </c>
      <c r="C935" s="3" t="str">
        <f>IF(Line[DWG Handle]="","",Line[DWG Handle])</f>
        <v/>
      </c>
      <c r="D935" s="58" t="str">
        <f>IF(Line[Approx Centroid X]="","",Line[Approx Centroid X])</f>
        <v/>
      </c>
      <c r="E935" s="58" t="str">
        <f>IF(Line[Approx Centroid Y]="","",Line[Approx Centroid Y])</f>
        <v/>
      </c>
      <c r="F935" s="3" t="str">
        <f>IF(Line[Replacement Asset]="","",Line[Replacement Asset])</f>
        <v/>
      </c>
      <c r="G935" s="3" t="str">
        <f>IF(Line[Asset ID]="","",UPPER(Line[Asset ID]))</f>
        <v/>
      </c>
      <c r="H935" s="3" t="str">
        <f>IF(Line[Asset Group]="","",VLOOKUP(Line[Asset Group],asset_grp_line,4,FALSE))</f>
        <v/>
      </c>
      <c r="I935" s="3" t="str">
        <f>IF(Line[Asset Group]="","",VLOOKUP(Line[Asset Group],asset_grp_line,2,FALSE))</f>
        <v/>
      </c>
      <c r="J935" s="3" t="str">
        <f>IF(Line[Asset Group]="","",VLOOKUP(Line[Asset Group],asset_grp_line,3,FALSE))</f>
        <v/>
      </c>
      <c r="K935" s="3" t="str">
        <f>IF(Line[Asset Group]="","",VLOOKUP(Line[Asset Type],type_master_list,2,FALSE))</f>
        <v/>
      </c>
      <c r="L935" s="3" t="str">
        <f>IF(Line[Asset Name]="","",PROPER(Line[Asset Name]))</f>
        <v/>
      </c>
      <c r="M935" s="11" t="str">
        <f>IF(Line[Install Date]="","",(Line[Install Date]))</f>
        <v/>
      </c>
      <c r="N935" s="3" t="str">
        <f>IF(Line[Note]="","",PROPER(Line[Note]))</f>
        <v/>
      </c>
      <c r="O935" s="3" t="str">
        <f>IF(Line[Resource Consent Number]="","",UPPER(Line[Resource Consent Number]))</f>
        <v/>
      </c>
      <c r="P935" s="53" t="str">
        <f>IF(Line[Asset Unit Cost]="","",Line[Asset Unit Cost])</f>
        <v/>
      </c>
      <c r="Q935" s="3" t="str">
        <f>IF(Line[Added By]="","",UPPER(Line[Added By]))</f>
        <v/>
      </c>
      <c r="R935" s="11" t="str">
        <f>IF(Line[Added Date]="","",(Line[Added Date]))</f>
        <v/>
      </c>
      <c r="S935" s="3" t="str">
        <f>IF(Line[Z COORD]="","",PROPER(Line[Z COORD]))</f>
        <v/>
      </c>
      <c r="T935" s="3" t="str">
        <f>IF(Line[Asset Description]="","",PROPER(Line[Asset Description]))</f>
        <v/>
      </c>
      <c r="U935" s="3" t="str">
        <f>IF(Line[Asset Group]="","",VLOOKUP(Line[Wall SubType],subdom_master_gdb,2,FALSE))</f>
        <v/>
      </c>
      <c r="V935" s="3" t="str">
        <f>IF(Line[Asset Group]="","",VLOOKUP(Line[Material],material_master,2,FALSE))</f>
        <v/>
      </c>
      <c r="W935" s="3" t="str">
        <f>IF(Line[Height m]="","",Line[Height m])</f>
        <v/>
      </c>
      <c r="X935" s="3" t="str">
        <f>IF(Line[Length m]="","",Line[Length m])</f>
        <v/>
      </c>
      <c r="Y935" s="3" t="str">
        <f>IF(Line[Width m]="","",Line[Width m])</f>
        <v/>
      </c>
      <c r="Z935" s="3" t="str">
        <f>IF(Line[Asset Group]="","",VLOOKUP(Line[Purpose],f_g_function,2,FALSE))</f>
        <v/>
      </c>
      <c r="AA935" s="3" t="str">
        <f>IF(Line[Asset Group]="","",VLOOKUP(Line[Post Material],material_master,2,FALSE))</f>
        <v/>
      </c>
      <c r="AB935" s="3" t="str">
        <f>IF(Line[Pipe Diameter mm]="","",Line[Pipe Diameter mm])</f>
        <v/>
      </c>
      <c r="AC935" s="3" t="str">
        <f>IF(Line[Asset Group]="","",VLOOKUP(Line[Pipe Material],irrigation_pipe_material,2,FALSE))</f>
        <v/>
      </c>
      <c r="AD935" s="3" t="str">
        <f>IF(Line[Asset Group]="","",VLOOKUP(Line[System],irrigation_system,2,FALSE))</f>
        <v/>
      </c>
      <c r="AE935" s="3" t="str">
        <f>IF(Line[Asset Group]="","",VLOOKUP(Line[Status],irrigation_status,2,FALSE))</f>
        <v/>
      </c>
      <c r="AF935" s="3" t="str">
        <f>IF(Line[Asset Group]="","",VLOOKUP(Line[Surface],subdom_master_gdb,2,FALSE))</f>
        <v/>
      </c>
      <c r="AG935" s="3" t="str">
        <f>IF(Line[Surface Layer Depth mm]="","",Line[Surface Layer Depth mm])</f>
        <v/>
      </c>
      <c r="AH935" s="3" t="str">
        <f>IF(Line[Av Width m]="","",Line[Av Width m])</f>
        <v/>
      </c>
      <c r="AI935" s="3" t="str">
        <f>IF(Line[Asset Group]="","",VLOOKUP(Line[Cycle],yes_no,2,FALSE))</f>
        <v/>
      </c>
      <c r="AJ935" s="3" t="str">
        <f>IF(Line[Asset Group]="","",VLOOKUP(Line[Species],hedge_species,2,FALSE))</f>
        <v/>
      </c>
    </row>
    <row r="936" spans="1:36" s="3" customFormat="1" x14ac:dyDescent="0.2">
      <c r="A936" s="3" t="str">
        <f>IF(Line[DWG File Name]="","",Line[DWG File Name])</f>
        <v/>
      </c>
      <c r="B936" s="3" t="str">
        <f>IF(Line[DWG Layer Name]="","",Line[DWG Layer Name])</f>
        <v/>
      </c>
      <c r="C936" s="3" t="str">
        <f>IF(Line[DWG Handle]="","",Line[DWG Handle])</f>
        <v/>
      </c>
      <c r="D936" s="58" t="str">
        <f>IF(Line[Approx Centroid X]="","",Line[Approx Centroid X])</f>
        <v/>
      </c>
      <c r="E936" s="58" t="str">
        <f>IF(Line[Approx Centroid Y]="","",Line[Approx Centroid Y])</f>
        <v/>
      </c>
      <c r="F936" s="3" t="str">
        <f>IF(Line[Replacement Asset]="","",Line[Replacement Asset])</f>
        <v/>
      </c>
      <c r="G936" s="3" t="str">
        <f>IF(Line[Asset ID]="","",UPPER(Line[Asset ID]))</f>
        <v/>
      </c>
      <c r="H936" s="3" t="str">
        <f>IF(Line[Asset Group]="","",VLOOKUP(Line[Asset Group],asset_grp_line,4,FALSE))</f>
        <v/>
      </c>
      <c r="I936" s="3" t="str">
        <f>IF(Line[Asset Group]="","",VLOOKUP(Line[Asset Group],asset_grp_line,2,FALSE))</f>
        <v/>
      </c>
      <c r="J936" s="3" t="str">
        <f>IF(Line[Asset Group]="","",VLOOKUP(Line[Asset Group],asset_grp_line,3,FALSE))</f>
        <v/>
      </c>
      <c r="K936" s="3" t="str">
        <f>IF(Line[Asset Group]="","",VLOOKUP(Line[Asset Type],type_master_list,2,FALSE))</f>
        <v/>
      </c>
      <c r="L936" s="3" t="str">
        <f>IF(Line[Asset Name]="","",PROPER(Line[Asset Name]))</f>
        <v/>
      </c>
      <c r="M936" s="11" t="str">
        <f>IF(Line[Install Date]="","",(Line[Install Date]))</f>
        <v/>
      </c>
      <c r="N936" s="3" t="str">
        <f>IF(Line[Note]="","",PROPER(Line[Note]))</f>
        <v/>
      </c>
      <c r="O936" s="3" t="str">
        <f>IF(Line[Resource Consent Number]="","",UPPER(Line[Resource Consent Number]))</f>
        <v/>
      </c>
      <c r="P936" s="53" t="str">
        <f>IF(Line[Asset Unit Cost]="","",Line[Asset Unit Cost])</f>
        <v/>
      </c>
      <c r="Q936" s="3" t="str">
        <f>IF(Line[Added By]="","",UPPER(Line[Added By]))</f>
        <v/>
      </c>
      <c r="R936" s="11" t="str">
        <f>IF(Line[Added Date]="","",(Line[Added Date]))</f>
        <v/>
      </c>
      <c r="S936" s="3" t="str">
        <f>IF(Line[Z COORD]="","",PROPER(Line[Z COORD]))</f>
        <v/>
      </c>
      <c r="T936" s="3" t="str">
        <f>IF(Line[Asset Description]="","",PROPER(Line[Asset Description]))</f>
        <v/>
      </c>
      <c r="U936" s="3" t="str">
        <f>IF(Line[Asset Group]="","",VLOOKUP(Line[Wall SubType],subdom_master_gdb,2,FALSE))</f>
        <v/>
      </c>
      <c r="V936" s="3" t="str">
        <f>IF(Line[Asset Group]="","",VLOOKUP(Line[Material],material_master,2,FALSE))</f>
        <v/>
      </c>
      <c r="W936" s="3" t="str">
        <f>IF(Line[Height m]="","",Line[Height m])</f>
        <v/>
      </c>
      <c r="X936" s="3" t="str">
        <f>IF(Line[Length m]="","",Line[Length m])</f>
        <v/>
      </c>
      <c r="Y936" s="3" t="str">
        <f>IF(Line[Width m]="","",Line[Width m])</f>
        <v/>
      </c>
      <c r="Z936" s="3" t="str">
        <f>IF(Line[Asset Group]="","",VLOOKUP(Line[Purpose],f_g_function,2,FALSE))</f>
        <v/>
      </c>
      <c r="AA936" s="3" t="str">
        <f>IF(Line[Asset Group]="","",VLOOKUP(Line[Post Material],material_master,2,FALSE))</f>
        <v/>
      </c>
      <c r="AB936" s="3" t="str">
        <f>IF(Line[Pipe Diameter mm]="","",Line[Pipe Diameter mm])</f>
        <v/>
      </c>
      <c r="AC936" s="3" t="str">
        <f>IF(Line[Asset Group]="","",VLOOKUP(Line[Pipe Material],irrigation_pipe_material,2,FALSE))</f>
        <v/>
      </c>
      <c r="AD936" s="3" t="str">
        <f>IF(Line[Asset Group]="","",VLOOKUP(Line[System],irrigation_system,2,FALSE))</f>
        <v/>
      </c>
      <c r="AE936" s="3" t="str">
        <f>IF(Line[Asset Group]="","",VLOOKUP(Line[Status],irrigation_status,2,FALSE))</f>
        <v/>
      </c>
      <c r="AF936" s="3" t="str">
        <f>IF(Line[Asset Group]="","",VLOOKUP(Line[Surface],subdom_master_gdb,2,FALSE))</f>
        <v/>
      </c>
      <c r="AG936" s="3" t="str">
        <f>IF(Line[Surface Layer Depth mm]="","",Line[Surface Layer Depth mm])</f>
        <v/>
      </c>
      <c r="AH936" s="3" t="str">
        <f>IF(Line[Av Width m]="","",Line[Av Width m])</f>
        <v/>
      </c>
      <c r="AI936" s="3" t="str">
        <f>IF(Line[Asset Group]="","",VLOOKUP(Line[Cycle],yes_no,2,FALSE))</f>
        <v/>
      </c>
      <c r="AJ936" s="3" t="str">
        <f>IF(Line[Asset Group]="","",VLOOKUP(Line[Species],hedge_species,2,FALSE))</f>
        <v/>
      </c>
    </row>
    <row r="937" spans="1:36" s="3" customFormat="1" x14ac:dyDescent="0.2">
      <c r="A937" s="3" t="str">
        <f>IF(Line[DWG File Name]="","",Line[DWG File Name])</f>
        <v/>
      </c>
      <c r="B937" s="3" t="str">
        <f>IF(Line[DWG Layer Name]="","",Line[DWG Layer Name])</f>
        <v/>
      </c>
      <c r="C937" s="3" t="str">
        <f>IF(Line[DWG Handle]="","",Line[DWG Handle])</f>
        <v/>
      </c>
      <c r="D937" s="58" t="str">
        <f>IF(Line[Approx Centroid X]="","",Line[Approx Centroid X])</f>
        <v/>
      </c>
      <c r="E937" s="58" t="str">
        <f>IF(Line[Approx Centroid Y]="","",Line[Approx Centroid Y])</f>
        <v/>
      </c>
      <c r="F937" s="3" t="str">
        <f>IF(Line[Replacement Asset]="","",Line[Replacement Asset])</f>
        <v/>
      </c>
      <c r="G937" s="3" t="str">
        <f>IF(Line[Asset ID]="","",UPPER(Line[Asset ID]))</f>
        <v/>
      </c>
      <c r="H937" s="3" t="str">
        <f>IF(Line[Asset Group]="","",VLOOKUP(Line[Asset Group],asset_grp_line,4,FALSE))</f>
        <v/>
      </c>
      <c r="I937" s="3" t="str">
        <f>IF(Line[Asset Group]="","",VLOOKUP(Line[Asset Group],asset_grp_line,2,FALSE))</f>
        <v/>
      </c>
      <c r="J937" s="3" t="str">
        <f>IF(Line[Asset Group]="","",VLOOKUP(Line[Asset Group],asset_grp_line,3,FALSE))</f>
        <v/>
      </c>
      <c r="K937" s="3" t="str">
        <f>IF(Line[Asset Group]="","",VLOOKUP(Line[Asset Type],type_master_list,2,FALSE))</f>
        <v/>
      </c>
      <c r="L937" s="3" t="str">
        <f>IF(Line[Asset Name]="","",PROPER(Line[Asset Name]))</f>
        <v/>
      </c>
      <c r="M937" s="11" t="str">
        <f>IF(Line[Install Date]="","",(Line[Install Date]))</f>
        <v/>
      </c>
      <c r="N937" s="3" t="str">
        <f>IF(Line[Note]="","",PROPER(Line[Note]))</f>
        <v/>
      </c>
      <c r="O937" s="3" t="str">
        <f>IF(Line[Resource Consent Number]="","",UPPER(Line[Resource Consent Number]))</f>
        <v/>
      </c>
      <c r="P937" s="53" t="str">
        <f>IF(Line[Asset Unit Cost]="","",Line[Asset Unit Cost])</f>
        <v/>
      </c>
      <c r="Q937" s="3" t="str">
        <f>IF(Line[Added By]="","",UPPER(Line[Added By]))</f>
        <v/>
      </c>
      <c r="R937" s="11" t="str">
        <f>IF(Line[Added Date]="","",(Line[Added Date]))</f>
        <v/>
      </c>
      <c r="S937" s="3" t="str">
        <f>IF(Line[Z COORD]="","",PROPER(Line[Z COORD]))</f>
        <v/>
      </c>
      <c r="T937" s="3" t="str">
        <f>IF(Line[Asset Description]="","",PROPER(Line[Asset Description]))</f>
        <v/>
      </c>
      <c r="U937" s="3" t="str">
        <f>IF(Line[Asset Group]="","",VLOOKUP(Line[Wall SubType],subdom_master_gdb,2,FALSE))</f>
        <v/>
      </c>
      <c r="V937" s="3" t="str">
        <f>IF(Line[Asset Group]="","",VLOOKUP(Line[Material],material_master,2,FALSE))</f>
        <v/>
      </c>
      <c r="W937" s="3" t="str">
        <f>IF(Line[Height m]="","",Line[Height m])</f>
        <v/>
      </c>
      <c r="X937" s="3" t="str">
        <f>IF(Line[Length m]="","",Line[Length m])</f>
        <v/>
      </c>
      <c r="Y937" s="3" t="str">
        <f>IF(Line[Width m]="","",Line[Width m])</f>
        <v/>
      </c>
      <c r="Z937" s="3" t="str">
        <f>IF(Line[Asset Group]="","",VLOOKUP(Line[Purpose],f_g_function,2,FALSE))</f>
        <v/>
      </c>
      <c r="AA937" s="3" t="str">
        <f>IF(Line[Asset Group]="","",VLOOKUP(Line[Post Material],material_master,2,FALSE))</f>
        <v/>
      </c>
      <c r="AB937" s="3" t="str">
        <f>IF(Line[Pipe Diameter mm]="","",Line[Pipe Diameter mm])</f>
        <v/>
      </c>
      <c r="AC937" s="3" t="str">
        <f>IF(Line[Asset Group]="","",VLOOKUP(Line[Pipe Material],irrigation_pipe_material,2,FALSE))</f>
        <v/>
      </c>
      <c r="AD937" s="3" t="str">
        <f>IF(Line[Asset Group]="","",VLOOKUP(Line[System],irrigation_system,2,FALSE))</f>
        <v/>
      </c>
      <c r="AE937" s="3" t="str">
        <f>IF(Line[Asset Group]="","",VLOOKUP(Line[Status],irrigation_status,2,FALSE))</f>
        <v/>
      </c>
      <c r="AF937" s="3" t="str">
        <f>IF(Line[Asset Group]="","",VLOOKUP(Line[Surface],subdom_master_gdb,2,FALSE))</f>
        <v/>
      </c>
      <c r="AG937" s="3" t="str">
        <f>IF(Line[Surface Layer Depth mm]="","",Line[Surface Layer Depth mm])</f>
        <v/>
      </c>
      <c r="AH937" s="3" t="str">
        <f>IF(Line[Av Width m]="","",Line[Av Width m])</f>
        <v/>
      </c>
      <c r="AI937" s="3" t="str">
        <f>IF(Line[Asset Group]="","",VLOOKUP(Line[Cycle],yes_no,2,FALSE))</f>
        <v/>
      </c>
      <c r="AJ937" s="3" t="str">
        <f>IF(Line[Asset Group]="","",VLOOKUP(Line[Species],hedge_species,2,FALSE))</f>
        <v/>
      </c>
    </row>
    <row r="938" spans="1:36" s="3" customFormat="1" x14ac:dyDescent="0.2">
      <c r="A938" s="3" t="str">
        <f>IF(Line[DWG File Name]="","",Line[DWG File Name])</f>
        <v/>
      </c>
      <c r="B938" s="3" t="str">
        <f>IF(Line[DWG Layer Name]="","",Line[DWG Layer Name])</f>
        <v/>
      </c>
      <c r="C938" s="3" t="str">
        <f>IF(Line[DWG Handle]="","",Line[DWG Handle])</f>
        <v/>
      </c>
      <c r="D938" s="58" t="str">
        <f>IF(Line[Approx Centroid X]="","",Line[Approx Centroid X])</f>
        <v/>
      </c>
      <c r="E938" s="58" t="str">
        <f>IF(Line[Approx Centroid Y]="","",Line[Approx Centroid Y])</f>
        <v/>
      </c>
      <c r="F938" s="3" t="str">
        <f>IF(Line[Replacement Asset]="","",Line[Replacement Asset])</f>
        <v/>
      </c>
      <c r="G938" s="3" t="str">
        <f>IF(Line[Asset ID]="","",UPPER(Line[Asset ID]))</f>
        <v/>
      </c>
      <c r="H938" s="3" t="str">
        <f>IF(Line[Asset Group]="","",VLOOKUP(Line[Asset Group],asset_grp_line,4,FALSE))</f>
        <v/>
      </c>
      <c r="I938" s="3" t="str">
        <f>IF(Line[Asset Group]="","",VLOOKUP(Line[Asset Group],asset_grp_line,2,FALSE))</f>
        <v/>
      </c>
      <c r="J938" s="3" t="str">
        <f>IF(Line[Asset Group]="","",VLOOKUP(Line[Asset Group],asset_grp_line,3,FALSE))</f>
        <v/>
      </c>
      <c r="K938" s="3" t="str">
        <f>IF(Line[Asset Group]="","",VLOOKUP(Line[Asset Type],type_master_list,2,FALSE))</f>
        <v/>
      </c>
      <c r="L938" s="3" t="str">
        <f>IF(Line[Asset Name]="","",PROPER(Line[Asset Name]))</f>
        <v/>
      </c>
      <c r="M938" s="11" t="str">
        <f>IF(Line[Install Date]="","",(Line[Install Date]))</f>
        <v/>
      </c>
      <c r="N938" s="3" t="str">
        <f>IF(Line[Note]="","",PROPER(Line[Note]))</f>
        <v/>
      </c>
      <c r="O938" s="3" t="str">
        <f>IF(Line[Resource Consent Number]="","",UPPER(Line[Resource Consent Number]))</f>
        <v/>
      </c>
      <c r="P938" s="53" t="str">
        <f>IF(Line[Asset Unit Cost]="","",Line[Asset Unit Cost])</f>
        <v/>
      </c>
      <c r="Q938" s="3" t="str">
        <f>IF(Line[Added By]="","",UPPER(Line[Added By]))</f>
        <v/>
      </c>
      <c r="R938" s="11" t="str">
        <f>IF(Line[Added Date]="","",(Line[Added Date]))</f>
        <v/>
      </c>
      <c r="S938" s="3" t="str">
        <f>IF(Line[Z COORD]="","",PROPER(Line[Z COORD]))</f>
        <v/>
      </c>
      <c r="T938" s="3" t="str">
        <f>IF(Line[Asset Description]="","",PROPER(Line[Asset Description]))</f>
        <v/>
      </c>
      <c r="U938" s="3" t="str">
        <f>IF(Line[Asset Group]="","",VLOOKUP(Line[Wall SubType],subdom_master_gdb,2,FALSE))</f>
        <v/>
      </c>
      <c r="V938" s="3" t="str">
        <f>IF(Line[Asset Group]="","",VLOOKUP(Line[Material],material_master,2,FALSE))</f>
        <v/>
      </c>
      <c r="W938" s="3" t="str">
        <f>IF(Line[Height m]="","",Line[Height m])</f>
        <v/>
      </c>
      <c r="X938" s="3" t="str">
        <f>IF(Line[Length m]="","",Line[Length m])</f>
        <v/>
      </c>
      <c r="Y938" s="3" t="str">
        <f>IF(Line[Width m]="","",Line[Width m])</f>
        <v/>
      </c>
      <c r="Z938" s="3" t="str">
        <f>IF(Line[Asset Group]="","",VLOOKUP(Line[Purpose],f_g_function,2,FALSE))</f>
        <v/>
      </c>
      <c r="AA938" s="3" t="str">
        <f>IF(Line[Asset Group]="","",VLOOKUP(Line[Post Material],material_master,2,FALSE))</f>
        <v/>
      </c>
      <c r="AB938" s="3" t="str">
        <f>IF(Line[Pipe Diameter mm]="","",Line[Pipe Diameter mm])</f>
        <v/>
      </c>
      <c r="AC938" s="3" t="str">
        <f>IF(Line[Asset Group]="","",VLOOKUP(Line[Pipe Material],irrigation_pipe_material,2,FALSE))</f>
        <v/>
      </c>
      <c r="AD938" s="3" t="str">
        <f>IF(Line[Asset Group]="","",VLOOKUP(Line[System],irrigation_system,2,FALSE))</f>
        <v/>
      </c>
      <c r="AE938" s="3" t="str">
        <f>IF(Line[Asset Group]="","",VLOOKUP(Line[Status],irrigation_status,2,FALSE))</f>
        <v/>
      </c>
      <c r="AF938" s="3" t="str">
        <f>IF(Line[Asset Group]="","",VLOOKUP(Line[Surface],subdom_master_gdb,2,FALSE))</f>
        <v/>
      </c>
      <c r="AG938" s="3" t="str">
        <f>IF(Line[Surface Layer Depth mm]="","",Line[Surface Layer Depth mm])</f>
        <v/>
      </c>
      <c r="AH938" s="3" t="str">
        <f>IF(Line[Av Width m]="","",Line[Av Width m])</f>
        <v/>
      </c>
      <c r="AI938" s="3" t="str">
        <f>IF(Line[Asset Group]="","",VLOOKUP(Line[Cycle],yes_no,2,FALSE))</f>
        <v/>
      </c>
      <c r="AJ938" s="3" t="str">
        <f>IF(Line[Asset Group]="","",VLOOKUP(Line[Species],hedge_species,2,FALSE))</f>
        <v/>
      </c>
    </row>
    <row r="939" spans="1:36" s="3" customFormat="1" x14ac:dyDescent="0.2">
      <c r="A939" s="3" t="str">
        <f>IF(Line[DWG File Name]="","",Line[DWG File Name])</f>
        <v/>
      </c>
      <c r="B939" s="3" t="str">
        <f>IF(Line[DWG Layer Name]="","",Line[DWG Layer Name])</f>
        <v/>
      </c>
      <c r="C939" s="3" t="str">
        <f>IF(Line[DWG Handle]="","",Line[DWG Handle])</f>
        <v/>
      </c>
      <c r="D939" s="58" t="str">
        <f>IF(Line[Approx Centroid X]="","",Line[Approx Centroid X])</f>
        <v/>
      </c>
      <c r="E939" s="58" t="str">
        <f>IF(Line[Approx Centroid Y]="","",Line[Approx Centroid Y])</f>
        <v/>
      </c>
      <c r="F939" s="3" t="str">
        <f>IF(Line[Replacement Asset]="","",Line[Replacement Asset])</f>
        <v/>
      </c>
      <c r="G939" s="3" t="str">
        <f>IF(Line[Asset ID]="","",UPPER(Line[Asset ID]))</f>
        <v/>
      </c>
      <c r="H939" s="3" t="str">
        <f>IF(Line[Asset Group]="","",VLOOKUP(Line[Asset Group],asset_grp_line,4,FALSE))</f>
        <v/>
      </c>
      <c r="I939" s="3" t="str">
        <f>IF(Line[Asset Group]="","",VLOOKUP(Line[Asset Group],asset_grp_line,2,FALSE))</f>
        <v/>
      </c>
      <c r="J939" s="3" t="str">
        <f>IF(Line[Asset Group]="","",VLOOKUP(Line[Asset Group],asset_grp_line,3,FALSE))</f>
        <v/>
      </c>
      <c r="K939" s="3" t="str">
        <f>IF(Line[Asset Group]="","",VLOOKUP(Line[Asset Type],type_master_list,2,FALSE))</f>
        <v/>
      </c>
      <c r="L939" s="3" t="str">
        <f>IF(Line[Asset Name]="","",PROPER(Line[Asset Name]))</f>
        <v/>
      </c>
      <c r="M939" s="11" t="str">
        <f>IF(Line[Install Date]="","",(Line[Install Date]))</f>
        <v/>
      </c>
      <c r="N939" s="3" t="str">
        <f>IF(Line[Note]="","",PROPER(Line[Note]))</f>
        <v/>
      </c>
      <c r="O939" s="3" t="str">
        <f>IF(Line[Resource Consent Number]="","",UPPER(Line[Resource Consent Number]))</f>
        <v/>
      </c>
      <c r="P939" s="53" t="str">
        <f>IF(Line[Asset Unit Cost]="","",Line[Asset Unit Cost])</f>
        <v/>
      </c>
      <c r="Q939" s="3" t="str">
        <f>IF(Line[Added By]="","",UPPER(Line[Added By]))</f>
        <v/>
      </c>
      <c r="R939" s="11" t="str">
        <f>IF(Line[Added Date]="","",(Line[Added Date]))</f>
        <v/>
      </c>
      <c r="S939" s="3" t="str">
        <f>IF(Line[Z COORD]="","",PROPER(Line[Z COORD]))</f>
        <v/>
      </c>
      <c r="T939" s="3" t="str">
        <f>IF(Line[Asset Description]="","",PROPER(Line[Asset Description]))</f>
        <v/>
      </c>
      <c r="U939" s="3" t="str">
        <f>IF(Line[Asset Group]="","",VLOOKUP(Line[Wall SubType],subdom_master_gdb,2,FALSE))</f>
        <v/>
      </c>
      <c r="V939" s="3" t="str">
        <f>IF(Line[Asset Group]="","",VLOOKUP(Line[Material],material_master,2,FALSE))</f>
        <v/>
      </c>
      <c r="W939" s="3" t="str">
        <f>IF(Line[Height m]="","",Line[Height m])</f>
        <v/>
      </c>
      <c r="X939" s="3" t="str">
        <f>IF(Line[Length m]="","",Line[Length m])</f>
        <v/>
      </c>
      <c r="Y939" s="3" t="str">
        <f>IF(Line[Width m]="","",Line[Width m])</f>
        <v/>
      </c>
      <c r="Z939" s="3" t="str">
        <f>IF(Line[Asset Group]="","",VLOOKUP(Line[Purpose],f_g_function,2,FALSE))</f>
        <v/>
      </c>
      <c r="AA939" s="3" t="str">
        <f>IF(Line[Asset Group]="","",VLOOKUP(Line[Post Material],material_master,2,FALSE))</f>
        <v/>
      </c>
      <c r="AB939" s="3" t="str">
        <f>IF(Line[Pipe Diameter mm]="","",Line[Pipe Diameter mm])</f>
        <v/>
      </c>
      <c r="AC939" s="3" t="str">
        <f>IF(Line[Asset Group]="","",VLOOKUP(Line[Pipe Material],irrigation_pipe_material,2,FALSE))</f>
        <v/>
      </c>
      <c r="AD939" s="3" t="str">
        <f>IF(Line[Asset Group]="","",VLOOKUP(Line[System],irrigation_system,2,FALSE))</f>
        <v/>
      </c>
      <c r="AE939" s="3" t="str">
        <f>IF(Line[Asset Group]="","",VLOOKUP(Line[Status],irrigation_status,2,FALSE))</f>
        <v/>
      </c>
      <c r="AF939" s="3" t="str">
        <f>IF(Line[Asset Group]="","",VLOOKUP(Line[Surface],subdom_master_gdb,2,FALSE))</f>
        <v/>
      </c>
      <c r="AG939" s="3" t="str">
        <f>IF(Line[Surface Layer Depth mm]="","",Line[Surface Layer Depth mm])</f>
        <v/>
      </c>
      <c r="AH939" s="3" t="str">
        <f>IF(Line[Av Width m]="","",Line[Av Width m])</f>
        <v/>
      </c>
      <c r="AI939" s="3" t="str">
        <f>IF(Line[Asset Group]="","",VLOOKUP(Line[Cycle],yes_no,2,FALSE))</f>
        <v/>
      </c>
      <c r="AJ939" s="3" t="str">
        <f>IF(Line[Asset Group]="","",VLOOKUP(Line[Species],hedge_species,2,FALSE))</f>
        <v/>
      </c>
    </row>
    <row r="940" spans="1:36" s="3" customFormat="1" x14ac:dyDescent="0.2">
      <c r="A940" s="3" t="str">
        <f>IF(Line[DWG File Name]="","",Line[DWG File Name])</f>
        <v/>
      </c>
      <c r="B940" s="3" t="str">
        <f>IF(Line[DWG Layer Name]="","",Line[DWG Layer Name])</f>
        <v/>
      </c>
      <c r="C940" s="3" t="str">
        <f>IF(Line[DWG Handle]="","",Line[DWG Handle])</f>
        <v/>
      </c>
      <c r="D940" s="58" t="str">
        <f>IF(Line[Approx Centroid X]="","",Line[Approx Centroid X])</f>
        <v/>
      </c>
      <c r="E940" s="58" t="str">
        <f>IF(Line[Approx Centroid Y]="","",Line[Approx Centroid Y])</f>
        <v/>
      </c>
      <c r="F940" s="3" t="str">
        <f>IF(Line[Replacement Asset]="","",Line[Replacement Asset])</f>
        <v/>
      </c>
      <c r="G940" s="3" t="str">
        <f>IF(Line[Asset ID]="","",UPPER(Line[Asset ID]))</f>
        <v/>
      </c>
      <c r="H940" s="3" t="str">
        <f>IF(Line[Asset Group]="","",VLOOKUP(Line[Asset Group],asset_grp_line,4,FALSE))</f>
        <v/>
      </c>
      <c r="I940" s="3" t="str">
        <f>IF(Line[Asset Group]="","",VLOOKUP(Line[Asset Group],asset_grp_line,2,FALSE))</f>
        <v/>
      </c>
      <c r="J940" s="3" t="str">
        <f>IF(Line[Asset Group]="","",VLOOKUP(Line[Asset Group],asset_grp_line,3,FALSE))</f>
        <v/>
      </c>
      <c r="K940" s="3" t="str">
        <f>IF(Line[Asset Group]="","",VLOOKUP(Line[Asset Type],type_master_list,2,FALSE))</f>
        <v/>
      </c>
      <c r="L940" s="3" t="str">
        <f>IF(Line[Asset Name]="","",PROPER(Line[Asset Name]))</f>
        <v/>
      </c>
      <c r="M940" s="11" t="str">
        <f>IF(Line[Install Date]="","",(Line[Install Date]))</f>
        <v/>
      </c>
      <c r="N940" s="3" t="str">
        <f>IF(Line[Note]="","",PROPER(Line[Note]))</f>
        <v/>
      </c>
      <c r="O940" s="3" t="str">
        <f>IF(Line[Resource Consent Number]="","",UPPER(Line[Resource Consent Number]))</f>
        <v/>
      </c>
      <c r="P940" s="53" t="str">
        <f>IF(Line[Asset Unit Cost]="","",Line[Asset Unit Cost])</f>
        <v/>
      </c>
      <c r="Q940" s="3" t="str">
        <f>IF(Line[Added By]="","",UPPER(Line[Added By]))</f>
        <v/>
      </c>
      <c r="R940" s="11" t="str">
        <f>IF(Line[Added Date]="","",(Line[Added Date]))</f>
        <v/>
      </c>
      <c r="S940" s="3" t="str">
        <f>IF(Line[Z COORD]="","",PROPER(Line[Z COORD]))</f>
        <v/>
      </c>
      <c r="T940" s="3" t="str">
        <f>IF(Line[Asset Description]="","",PROPER(Line[Asset Description]))</f>
        <v/>
      </c>
      <c r="U940" s="3" t="str">
        <f>IF(Line[Asset Group]="","",VLOOKUP(Line[Wall SubType],subdom_master_gdb,2,FALSE))</f>
        <v/>
      </c>
      <c r="V940" s="3" t="str">
        <f>IF(Line[Asset Group]="","",VLOOKUP(Line[Material],material_master,2,FALSE))</f>
        <v/>
      </c>
      <c r="W940" s="3" t="str">
        <f>IF(Line[Height m]="","",Line[Height m])</f>
        <v/>
      </c>
      <c r="X940" s="3" t="str">
        <f>IF(Line[Length m]="","",Line[Length m])</f>
        <v/>
      </c>
      <c r="Y940" s="3" t="str">
        <f>IF(Line[Width m]="","",Line[Width m])</f>
        <v/>
      </c>
      <c r="Z940" s="3" t="str">
        <f>IF(Line[Asset Group]="","",VLOOKUP(Line[Purpose],f_g_function,2,FALSE))</f>
        <v/>
      </c>
      <c r="AA940" s="3" t="str">
        <f>IF(Line[Asset Group]="","",VLOOKUP(Line[Post Material],material_master,2,FALSE))</f>
        <v/>
      </c>
      <c r="AB940" s="3" t="str">
        <f>IF(Line[Pipe Diameter mm]="","",Line[Pipe Diameter mm])</f>
        <v/>
      </c>
      <c r="AC940" s="3" t="str">
        <f>IF(Line[Asset Group]="","",VLOOKUP(Line[Pipe Material],irrigation_pipe_material,2,FALSE))</f>
        <v/>
      </c>
      <c r="AD940" s="3" t="str">
        <f>IF(Line[Asset Group]="","",VLOOKUP(Line[System],irrigation_system,2,FALSE))</f>
        <v/>
      </c>
      <c r="AE940" s="3" t="str">
        <f>IF(Line[Asset Group]="","",VLOOKUP(Line[Status],irrigation_status,2,FALSE))</f>
        <v/>
      </c>
      <c r="AF940" s="3" t="str">
        <f>IF(Line[Asset Group]="","",VLOOKUP(Line[Surface],subdom_master_gdb,2,FALSE))</f>
        <v/>
      </c>
      <c r="AG940" s="3" t="str">
        <f>IF(Line[Surface Layer Depth mm]="","",Line[Surface Layer Depth mm])</f>
        <v/>
      </c>
      <c r="AH940" s="3" t="str">
        <f>IF(Line[Av Width m]="","",Line[Av Width m])</f>
        <v/>
      </c>
      <c r="AI940" s="3" t="str">
        <f>IF(Line[Asset Group]="","",VLOOKUP(Line[Cycle],yes_no,2,FALSE))</f>
        <v/>
      </c>
      <c r="AJ940" s="3" t="str">
        <f>IF(Line[Asset Group]="","",VLOOKUP(Line[Species],hedge_species,2,FALSE))</f>
        <v/>
      </c>
    </row>
    <row r="941" spans="1:36" s="3" customFormat="1" x14ac:dyDescent="0.2">
      <c r="A941" s="3" t="str">
        <f>IF(Line[DWG File Name]="","",Line[DWG File Name])</f>
        <v/>
      </c>
      <c r="B941" s="3" t="str">
        <f>IF(Line[DWG Layer Name]="","",Line[DWG Layer Name])</f>
        <v/>
      </c>
      <c r="C941" s="3" t="str">
        <f>IF(Line[DWG Handle]="","",Line[DWG Handle])</f>
        <v/>
      </c>
      <c r="D941" s="58" t="str">
        <f>IF(Line[Approx Centroid X]="","",Line[Approx Centroid X])</f>
        <v/>
      </c>
      <c r="E941" s="58" t="str">
        <f>IF(Line[Approx Centroid Y]="","",Line[Approx Centroid Y])</f>
        <v/>
      </c>
      <c r="F941" s="3" t="str">
        <f>IF(Line[Replacement Asset]="","",Line[Replacement Asset])</f>
        <v/>
      </c>
      <c r="G941" s="3" t="str">
        <f>IF(Line[Asset ID]="","",UPPER(Line[Asset ID]))</f>
        <v/>
      </c>
      <c r="H941" s="3" t="str">
        <f>IF(Line[Asset Group]="","",VLOOKUP(Line[Asset Group],asset_grp_line,4,FALSE))</f>
        <v/>
      </c>
      <c r="I941" s="3" t="str">
        <f>IF(Line[Asset Group]="","",VLOOKUP(Line[Asset Group],asset_grp_line,2,FALSE))</f>
        <v/>
      </c>
      <c r="J941" s="3" t="str">
        <f>IF(Line[Asset Group]="","",VLOOKUP(Line[Asset Group],asset_grp_line,3,FALSE))</f>
        <v/>
      </c>
      <c r="K941" s="3" t="str">
        <f>IF(Line[Asset Group]="","",VLOOKUP(Line[Asset Type],type_master_list,2,FALSE))</f>
        <v/>
      </c>
      <c r="L941" s="3" t="str">
        <f>IF(Line[Asset Name]="","",PROPER(Line[Asset Name]))</f>
        <v/>
      </c>
      <c r="M941" s="11" t="str">
        <f>IF(Line[Install Date]="","",(Line[Install Date]))</f>
        <v/>
      </c>
      <c r="N941" s="3" t="str">
        <f>IF(Line[Note]="","",PROPER(Line[Note]))</f>
        <v/>
      </c>
      <c r="O941" s="3" t="str">
        <f>IF(Line[Resource Consent Number]="","",UPPER(Line[Resource Consent Number]))</f>
        <v/>
      </c>
      <c r="P941" s="53" t="str">
        <f>IF(Line[Asset Unit Cost]="","",Line[Asset Unit Cost])</f>
        <v/>
      </c>
      <c r="Q941" s="3" t="str">
        <f>IF(Line[Added By]="","",UPPER(Line[Added By]))</f>
        <v/>
      </c>
      <c r="R941" s="11" t="str">
        <f>IF(Line[Added Date]="","",(Line[Added Date]))</f>
        <v/>
      </c>
      <c r="S941" s="3" t="str">
        <f>IF(Line[Z COORD]="","",PROPER(Line[Z COORD]))</f>
        <v/>
      </c>
      <c r="T941" s="3" t="str">
        <f>IF(Line[Asset Description]="","",PROPER(Line[Asset Description]))</f>
        <v/>
      </c>
      <c r="U941" s="3" t="str">
        <f>IF(Line[Asset Group]="","",VLOOKUP(Line[Wall SubType],subdom_master_gdb,2,FALSE))</f>
        <v/>
      </c>
      <c r="V941" s="3" t="str">
        <f>IF(Line[Asset Group]="","",VLOOKUP(Line[Material],material_master,2,FALSE))</f>
        <v/>
      </c>
      <c r="W941" s="3" t="str">
        <f>IF(Line[Height m]="","",Line[Height m])</f>
        <v/>
      </c>
      <c r="X941" s="3" t="str">
        <f>IF(Line[Length m]="","",Line[Length m])</f>
        <v/>
      </c>
      <c r="Y941" s="3" t="str">
        <f>IF(Line[Width m]="","",Line[Width m])</f>
        <v/>
      </c>
      <c r="Z941" s="3" t="str">
        <f>IF(Line[Asset Group]="","",VLOOKUP(Line[Purpose],f_g_function,2,FALSE))</f>
        <v/>
      </c>
      <c r="AA941" s="3" t="str">
        <f>IF(Line[Asset Group]="","",VLOOKUP(Line[Post Material],material_master,2,FALSE))</f>
        <v/>
      </c>
      <c r="AB941" s="3" t="str">
        <f>IF(Line[Pipe Diameter mm]="","",Line[Pipe Diameter mm])</f>
        <v/>
      </c>
      <c r="AC941" s="3" t="str">
        <f>IF(Line[Asset Group]="","",VLOOKUP(Line[Pipe Material],irrigation_pipe_material,2,FALSE))</f>
        <v/>
      </c>
      <c r="AD941" s="3" t="str">
        <f>IF(Line[Asset Group]="","",VLOOKUP(Line[System],irrigation_system,2,FALSE))</f>
        <v/>
      </c>
      <c r="AE941" s="3" t="str">
        <f>IF(Line[Asset Group]="","",VLOOKUP(Line[Status],irrigation_status,2,FALSE))</f>
        <v/>
      </c>
      <c r="AF941" s="3" t="str">
        <f>IF(Line[Asset Group]="","",VLOOKUP(Line[Surface],subdom_master_gdb,2,FALSE))</f>
        <v/>
      </c>
      <c r="AG941" s="3" t="str">
        <f>IF(Line[Surface Layer Depth mm]="","",Line[Surface Layer Depth mm])</f>
        <v/>
      </c>
      <c r="AH941" s="3" t="str">
        <f>IF(Line[Av Width m]="","",Line[Av Width m])</f>
        <v/>
      </c>
      <c r="AI941" s="3" t="str">
        <f>IF(Line[Asset Group]="","",VLOOKUP(Line[Cycle],yes_no,2,FALSE))</f>
        <v/>
      </c>
      <c r="AJ941" s="3" t="str">
        <f>IF(Line[Asset Group]="","",VLOOKUP(Line[Species],hedge_species,2,FALSE))</f>
        <v/>
      </c>
    </row>
    <row r="942" spans="1:36" s="3" customFormat="1" x14ac:dyDescent="0.2">
      <c r="A942" s="3" t="str">
        <f>IF(Line[DWG File Name]="","",Line[DWG File Name])</f>
        <v/>
      </c>
      <c r="B942" s="3" t="str">
        <f>IF(Line[DWG Layer Name]="","",Line[DWG Layer Name])</f>
        <v/>
      </c>
      <c r="C942" s="3" t="str">
        <f>IF(Line[DWG Handle]="","",Line[DWG Handle])</f>
        <v/>
      </c>
      <c r="D942" s="58" t="str">
        <f>IF(Line[Approx Centroid X]="","",Line[Approx Centroid X])</f>
        <v/>
      </c>
      <c r="E942" s="58" t="str">
        <f>IF(Line[Approx Centroid Y]="","",Line[Approx Centroid Y])</f>
        <v/>
      </c>
      <c r="F942" s="3" t="str">
        <f>IF(Line[Replacement Asset]="","",Line[Replacement Asset])</f>
        <v/>
      </c>
      <c r="G942" s="3" t="str">
        <f>IF(Line[Asset ID]="","",UPPER(Line[Asset ID]))</f>
        <v/>
      </c>
      <c r="H942" s="3" t="str">
        <f>IF(Line[Asset Group]="","",VLOOKUP(Line[Asset Group],asset_grp_line,4,FALSE))</f>
        <v/>
      </c>
      <c r="I942" s="3" t="str">
        <f>IF(Line[Asset Group]="","",VLOOKUP(Line[Asset Group],asset_grp_line,2,FALSE))</f>
        <v/>
      </c>
      <c r="J942" s="3" t="str">
        <f>IF(Line[Asset Group]="","",VLOOKUP(Line[Asset Group],asset_grp_line,3,FALSE))</f>
        <v/>
      </c>
      <c r="K942" s="3" t="str">
        <f>IF(Line[Asset Group]="","",VLOOKUP(Line[Asset Type],type_master_list,2,FALSE))</f>
        <v/>
      </c>
      <c r="L942" s="3" t="str">
        <f>IF(Line[Asset Name]="","",PROPER(Line[Asset Name]))</f>
        <v/>
      </c>
      <c r="M942" s="11" t="str">
        <f>IF(Line[Install Date]="","",(Line[Install Date]))</f>
        <v/>
      </c>
      <c r="N942" s="3" t="str">
        <f>IF(Line[Note]="","",PROPER(Line[Note]))</f>
        <v/>
      </c>
      <c r="O942" s="3" t="str">
        <f>IF(Line[Resource Consent Number]="","",UPPER(Line[Resource Consent Number]))</f>
        <v/>
      </c>
      <c r="P942" s="53" t="str">
        <f>IF(Line[Asset Unit Cost]="","",Line[Asset Unit Cost])</f>
        <v/>
      </c>
      <c r="Q942" s="3" t="str">
        <f>IF(Line[Added By]="","",UPPER(Line[Added By]))</f>
        <v/>
      </c>
      <c r="R942" s="11" t="str">
        <f>IF(Line[Added Date]="","",(Line[Added Date]))</f>
        <v/>
      </c>
      <c r="S942" s="3" t="str">
        <f>IF(Line[Z COORD]="","",PROPER(Line[Z COORD]))</f>
        <v/>
      </c>
      <c r="T942" s="3" t="str">
        <f>IF(Line[Asset Description]="","",PROPER(Line[Asset Description]))</f>
        <v/>
      </c>
      <c r="U942" s="3" t="str">
        <f>IF(Line[Asset Group]="","",VLOOKUP(Line[Wall SubType],subdom_master_gdb,2,FALSE))</f>
        <v/>
      </c>
      <c r="V942" s="3" t="str">
        <f>IF(Line[Asset Group]="","",VLOOKUP(Line[Material],material_master,2,FALSE))</f>
        <v/>
      </c>
      <c r="W942" s="3" t="str">
        <f>IF(Line[Height m]="","",Line[Height m])</f>
        <v/>
      </c>
      <c r="X942" s="3" t="str">
        <f>IF(Line[Length m]="","",Line[Length m])</f>
        <v/>
      </c>
      <c r="Y942" s="3" t="str">
        <f>IF(Line[Width m]="","",Line[Width m])</f>
        <v/>
      </c>
      <c r="Z942" s="3" t="str">
        <f>IF(Line[Asset Group]="","",VLOOKUP(Line[Purpose],f_g_function,2,FALSE))</f>
        <v/>
      </c>
      <c r="AA942" s="3" t="str">
        <f>IF(Line[Asset Group]="","",VLOOKUP(Line[Post Material],material_master,2,FALSE))</f>
        <v/>
      </c>
      <c r="AB942" s="3" t="str">
        <f>IF(Line[Pipe Diameter mm]="","",Line[Pipe Diameter mm])</f>
        <v/>
      </c>
      <c r="AC942" s="3" t="str">
        <f>IF(Line[Asset Group]="","",VLOOKUP(Line[Pipe Material],irrigation_pipe_material,2,FALSE))</f>
        <v/>
      </c>
      <c r="AD942" s="3" t="str">
        <f>IF(Line[Asset Group]="","",VLOOKUP(Line[System],irrigation_system,2,FALSE))</f>
        <v/>
      </c>
      <c r="AE942" s="3" t="str">
        <f>IF(Line[Asset Group]="","",VLOOKUP(Line[Status],irrigation_status,2,FALSE))</f>
        <v/>
      </c>
      <c r="AF942" s="3" t="str">
        <f>IF(Line[Asset Group]="","",VLOOKUP(Line[Surface],subdom_master_gdb,2,FALSE))</f>
        <v/>
      </c>
      <c r="AG942" s="3" t="str">
        <f>IF(Line[Surface Layer Depth mm]="","",Line[Surface Layer Depth mm])</f>
        <v/>
      </c>
      <c r="AH942" s="3" t="str">
        <f>IF(Line[Av Width m]="","",Line[Av Width m])</f>
        <v/>
      </c>
      <c r="AI942" s="3" t="str">
        <f>IF(Line[Asset Group]="","",VLOOKUP(Line[Cycle],yes_no,2,FALSE))</f>
        <v/>
      </c>
      <c r="AJ942" s="3" t="str">
        <f>IF(Line[Asset Group]="","",VLOOKUP(Line[Species],hedge_species,2,FALSE))</f>
        <v/>
      </c>
    </row>
    <row r="943" spans="1:36" s="3" customFormat="1" x14ac:dyDescent="0.2">
      <c r="A943" s="3" t="str">
        <f>IF(Line[DWG File Name]="","",Line[DWG File Name])</f>
        <v/>
      </c>
      <c r="B943" s="3" t="str">
        <f>IF(Line[DWG Layer Name]="","",Line[DWG Layer Name])</f>
        <v/>
      </c>
      <c r="C943" s="3" t="str">
        <f>IF(Line[DWG Handle]="","",Line[DWG Handle])</f>
        <v/>
      </c>
      <c r="D943" s="58" t="str">
        <f>IF(Line[Approx Centroid X]="","",Line[Approx Centroid X])</f>
        <v/>
      </c>
      <c r="E943" s="58" t="str">
        <f>IF(Line[Approx Centroid Y]="","",Line[Approx Centroid Y])</f>
        <v/>
      </c>
      <c r="F943" s="3" t="str">
        <f>IF(Line[Replacement Asset]="","",Line[Replacement Asset])</f>
        <v/>
      </c>
      <c r="G943" s="3" t="str">
        <f>IF(Line[Asset ID]="","",UPPER(Line[Asset ID]))</f>
        <v/>
      </c>
      <c r="H943" s="3" t="str">
        <f>IF(Line[Asset Group]="","",VLOOKUP(Line[Asset Group],asset_grp_line,4,FALSE))</f>
        <v/>
      </c>
      <c r="I943" s="3" t="str">
        <f>IF(Line[Asset Group]="","",VLOOKUP(Line[Asset Group],asset_grp_line,2,FALSE))</f>
        <v/>
      </c>
      <c r="J943" s="3" t="str">
        <f>IF(Line[Asset Group]="","",VLOOKUP(Line[Asset Group],asset_grp_line,3,FALSE))</f>
        <v/>
      </c>
      <c r="K943" s="3" t="str">
        <f>IF(Line[Asset Group]="","",VLOOKUP(Line[Asset Type],type_master_list,2,FALSE))</f>
        <v/>
      </c>
      <c r="L943" s="3" t="str">
        <f>IF(Line[Asset Name]="","",PROPER(Line[Asset Name]))</f>
        <v/>
      </c>
      <c r="M943" s="11" t="str">
        <f>IF(Line[Install Date]="","",(Line[Install Date]))</f>
        <v/>
      </c>
      <c r="N943" s="3" t="str">
        <f>IF(Line[Note]="","",PROPER(Line[Note]))</f>
        <v/>
      </c>
      <c r="O943" s="3" t="str">
        <f>IF(Line[Resource Consent Number]="","",UPPER(Line[Resource Consent Number]))</f>
        <v/>
      </c>
      <c r="P943" s="53" t="str">
        <f>IF(Line[Asset Unit Cost]="","",Line[Asset Unit Cost])</f>
        <v/>
      </c>
      <c r="Q943" s="3" t="str">
        <f>IF(Line[Added By]="","",UPPER(Line[Added By]))</f>
        <v/>
      </c>
      <c r="R943" s="11" t="str">
        <f>IF(Line[Added Date]="","",(Line[Added Date]))</f>
        <v/>
      </c>
      <c r="S943" s="3" t="str">
        <f>IF(Line[Z COORD]="","",PROPER(Line[Z COORD]))</f>
        <v/>
      </c>
      <c r="T943" s="3" t="str">
        <f>IF(Line[Asset Description]="","",PROPER(Line[Asset Description]))</f>
        <v/>
      </c>
      <c r="U943" s="3" t="str">
        <f>IF(Line[Asset Group]="","",VLOOKUP(Line[Wall SubType],subdom_master_gdb,2,FALSE))</f>
        <v/>
      </c>
      <c r="V943" s="3" t="str">
        <f>IF(Line[Asset Group]="","",VLOOKUP(Line[Material],material_master,2,FALSE))</f>
        <v/>
      </c>
      <c r="W943" s="3" t="str">
        <f>IF(Line[Height m]="","",Line[Height m])</f>
        <v/>
      </c>
      <c r="X943" s="3" t="str">
        <f>IF(Line[Length m]="","",Line[Length m])</f>
        <v/>
      </c>
      <c r="Y943" s="3" t="str">
        <f>IF(Line[Width m]="","",Line[Width m])</f>
        <v/>
      </c>
      <c r="Z943" s="3" t="str">
        <f>IF(Line[Asset Group]="","",VLOOKUP(Line[Purpose],f_g_function,2,FALSE))</f>
        <v/>
      </c>
      <c r="AA943" s="3" t="str">
        <f>IF(Line[Asset Group]="","",VLOOKUP(Line[Post Material],material_master,2,FALSE))</f>
        <v/>
      </c>
      <c r="AB943" s="3" t="str">
        <f>IF(Line[Pipe Diameter mm]="","",Line[Pipe Diameter mm])</f>
        <v/>
      </c>
      <c r="AC943" s="3" t="str">
        <f>IF(Line[Asset Group]="","",VLOOKUP(Line[Pipe Material],irrigation_pipe_material,2,FALSE))</f>
        <v/>
      </c>
      <c r="AD943" s="3" t="str">
        <f>IF(Line[Asset Group]="","",VLOOKUP(Line[System],irrigation_system,2,FALSE))</f>
        <v/>
      </c>
      <c r="AE943" s="3" t="str">
        <f>IF(Line[Asset Group]="","",VLOOKUP(Line[Status],irrigation_status,2,FALSE))</f>
        <v/>
      </c>
      <c r="AF943" s="3" t="str">
        <f>IF(Line[Asset Group]="","",VLOOKUP(Line[Surface],subdom_master_gdb,2,FALSE))</f>
        <v/>
      </c>
      <c r="AG943" s="3" t="str">
        <f>IF(Line[Surface Layer Depth mm]="","",Line[Surface Layer Depth mm])</f>
        <v/>
      </c>
      <c r="AH943" s="3" t="str">
        <f>IF(Line[Av Width m]="","",Line[Av Width m])</f>
        <v/>
      </c>
      <c r="AI943" s="3" t="str">
        <f>IF(Line[Asset Group]="","",VLOOKUP(Line[Cycle],yes_no,2,FALSE))</f>
        <v/>
      </c>
      <c r="AJ943" s="3" t="str">
        <f>IF(Line[Asset Group]="","",VLOOKUP(Line[Species],hedge_species,2,FALSE))</f>
        <v/>
      </c>
    </row>
    <row r="944" spans="1:36" s="3" customFormat="1" x14ac:dyDescent="0.2">
      <c r="A944" s="3" t="str">
        <f>IF(Line[DWG File Name]="","",Line[DWG File Name])</f>
        <v/>
      </c>
      <c r="B944" s="3" t="str">
        <f>IF(Line[DWG Layer Name]="","",Line[DWG Layer Name])</f>
        <v/>
      </c>
      <c r="C944" s="3" t="str">
        <f>IF(Line[DWG Handle]="","",Line[DWG Handle])</f>
        <v/>
      </c>
      <c r="D944" s="58" t="str">
        <f>IF(Line[Approx Centroid X]="","",Line[Approx Centroid X])</f>
        <v/>
      </c>
      <c r="E944" s="58" t="str">
        <f>IF(Line[Approx Centroid Y]="","",Line[Approx Centroid Y])</f>
        <v/>
      </c>
      <c r="F944" s="3" t="str">
        <f>IF(Line[Replacement Asset]="","",Line[Replacement Asset])</f>
        <v/>
      </c>
      <c r="G944" s="3" t="str">
        <f>IF(Line[Asset ID]="","",UPPER(Line[Asset ID]))</f>
        <v/>
      </c>
      <c r="H944" s="3" t="str">
        <f>IF(Line[Asset Group]="","",VLOOKUP(Line[Asset Group],asset_grp_line,4,FALSE))</f>
        <v/>
      </c>
      <c r="I944" s="3" t="str">
        <f>IF(Line[Asset Group]="","",VLOOKUP(Line[Asset Group],asset_grp_line,2,FALSE))</f>
        <v/>
      </c>
      <c r="J944" s="3" t="str">
        <f>IF(Line[Asset Group]="","",VLOOKUP(Line[Asset Group],asset_grp_line,3,FALSE))</f>
        <v/>
      </c>
      <c r="K944" s="3" t="str">
        <f>IF(Line[Asset Group]="","",VLOOKUP(Line[Asset Type],type_master_list,2,FALSE))</f>
        <v/>
      </c>
      <c r="L944" s="3" t="str">
        <f>IF(Line[Asset Name]="","",PROPER(Line[Asset Name]))</f>
        <v/>
      </c>
      <c r="M944" s="11" t="str">
        <f>IF(Line[Install Date]="","",(Line[Install Date]))</f>
        <v/>
      </c>
      <c r="N944" s="3" t="str">
        <f>IF(Line[Note]="","",PROPER(Line[Note]))</f>
        <v/>
      </c>
      <c r="O944" s="3" t="str">
        <f>IF(Line[Resource Consent Number]="","",UPPER(Line[Resource Consent Number]))</f>
        <v/>
      </c>
      <c r="P944" s="53" t="str">
        <f>IF(Line[Asset Unit Cost]="","",Line[Asset Unit Cost])</f>
        <v/>
      </c>
      <c r="Q944" s="3" t="str">
        <f>IF(Line[Added By]="","",UPPER(Line[Added By]))</f>
        <v/>
      </c>
      <c r="R944" s="11" t="str">
        <f>IF(Line[Added Date]="","",(Line[Added Date]))</f>
        <v/>
      </c>
      <c r="S944" s="3" t="str">
        <f>IF(Line[Z COORD]="","",PROPER(Line[Z COORD]))</f>
        <v/>
      </c>
      <c r="T944" s="3" t="str">
        <f>IF(Line[Asset Description]="","",PROPER(Line[Asset Description]))</f>
        <v/>
      </c>
      <c r="U944" s="3" t="str">
        <f>IF(Line[Asset Group]="","",VLOOKUP(Line[Wall SubType],subdom_master_gdb,2,FALSE))</f>
        <v/>
      </c>
      <c r="V944" s="3" t="str">
        <f>IF(Line[Asset Group]="","",VLOOKUP(Line[Material],material_master,2,FALSE))</f>
        <v/>
      </c>
      <c r="W944" s="3" t="str">
        <f>IF(Line[Height m]="","",Line[Height m])</f>
        <v/>
      </c>
      <c r="X944" s="3" t="str">
        <f>IF(Line[Length m]="","",Line[Length m])</f>
        <v/>
      </c>
      <c r="Y944" s="3" t="str">
        <f>IF(Line[Width m]="","",Line[Width m])</f>
        <v/>
      </c>
      <c r="Z944" s="3" t="str">
        <f>IF(Line[Asset Group]="","",VLOOKUP(Line[Purpose],f_g_function,2,FALSE))</f>
        <v/>
      </c>
      <c r="AA944" s="3" t="str">
        <f>IF(Line[Asset Group]="","",VLOOKUP(Line[Post Material],material_master,2,FALSE))</f>
        <v/>
      </c>
      <c r="AB944" s="3" t="str">
        <f>IF(Line[Pipe Diameter mm]="","",Line[Pipe Diameter mm])</f>
        <v/>
      </c>
      <c r="AC944" s="3" t="str">
        <f>IF(Line[Asset Group]="","",VLOOKUP(Line[Pipe Material],irrigation_pipe_material,2,FALSE))</f>
        <v/>
      </c>
      <c r="AD944" s="3" t="str">
        <f>IF(Line[Asset Group]="","",VLOOKUP(Line[System],irrigation_system,2,FALSE))</f>
        <v/>
      </c>
      <c r="AE944" s="3" t="str">
        <f>IF(Line[Asset Group]="","",VLOOKUP(Line[Status],irrigation_status,2,FALSE))</f>
        <v/>
      </c>
      <c r="AF944" s="3" t="str">
        <f>IF(Line[Asset Group]="","",VLOOKUP(Line[Surface],subdom_master_gdb,2,FALSE))</f>
        <v/>
      </c>
      <c r="AG944" s="3" t="str">
        <f>IF(Line[Surface Layer Depth mm]="","",Line[Surface Layer Depth mm])</f>
        <v/>
      </c>
      <c r="AH944" s="3" t="str">
        <f>IF(Line[Av Width m]="","",Line[Av Width m])</f>
        <v/>
      </c>
      <c r="AI944" s="3" t="str">
        <f>IF(Line[Asset Group]="","",VLOOKUP(Line[Cycle],yes_no,2,FALSE))</f>
        <v/>
      </c>
      <c r="AJ944" s="3" t="str">
        <f>IF(Line[Asset Group]="","",VLOOKUP(Line[Species],hedge_species,2,FALSE))</f>
        <v/>
      </c>
    </row>
    <row r="945" spans="1:36" s="3" customFormat="1" x14ac:dyDescent="0.2">
      <c r="A945" s="3" t="str">
        <f>IF(Line[DWG File Name]="","",Line[DWG File Name])</f>
        <v/>
      </c>
      <c r="B945" s="3" t="str">
        <f>IF(Line[DWG Layer Name]="","",Line[DWG Layer Name])</f>
        <v/>
      </c>
      <c r="C945" s="3" t="str">
        <f>IF(Line[DWG Handle]="","",Line[DWG Handle])</f>
        <v/>
      </c>
      <c r="D945" s="58" t="str">
        <f>IF(Line[Approx Centroid X]="","",Line[Approx Centroid X])</f>
        <v/>
      </c>
      <c r="E945" s="58" t="str">
        <f>IF(Line[Approx Centroid Y]="","",Line[Approx Centroid Y])</f>
        <v/>
      </c>
      <c r="F945" s="3" t="str">
        <f>IF(Line[Replacement Asset]="","",Line[Replacement Asset])</f>
        <v/>
      </c>
      <c r="G945" s="3" t="str">
        <f>IF(Line[Asset ID]="","",UPPER(Line[Asset ID]))</f>
        <v/>
      </c>
      <c r="H945" s="3" t="str">
        <f>IF(Line[Asset Group]="","",VLOOKUP(Line[Asset Group],asset_grp_line,4,FALSE))</f>
        <v/>
      </c>
      <c r="I945" s="3" t="str">
        <f>IF(Line[Asset Group]="","",VLOOKUP(Line[Asset Group],asset_grp_line,2,FALSE))</f>
        <v/>
      </c>
      <c r="J945" s="3" t="str">
        <f>IF(Line[Asset Group]="","",VLOOKUP(Line[Asset Group],asset_grp_line,3,FALSE))</f>
        <v/>
      </c>
      <c r="K945" s="3" t="str">
        <f>IF(Line[Asset Group]="","",VLOOKUP(Line[Asset Type],type_master_list,2,FALSE))</f>
        <v/>
      </c>
      <c r="L945" s="3" t="str">
        <f>IF(Line[Asset Name]="","",PROPER(Line[Asset Name]))</f>
        <v/>
      </c>
      <c r="M945" s="11" t="str">
        <f>IF(Line[Install Date]="","",(Line[Install Date]))</f>
        <v/>
      </c>
      <c r="N945" s="3" t="str">
        <f>IF(Line[Note]="","",PROPER(Line[Note]))</f>
        <v/>
      </c>
      <c r="O945" s="3" t="str">
        <f>IF(Line[Resource Consent Number]="","",UPPER(Line[Resource Consent Number]))</f>
        <v/>
      </c>
      <c r="P945" s="53" t="str">
        <f>IF(Line[Asset Unit Cost]="","",Line[Asset Unit Cost])</f>
        <v/>
      </c>
      <c r="Q945" s="3" t="str">
        <f>IF(Line[Added By]="","",UPPER(Line[Added By]))</f>
        <v/>
      </c>
      <c r="R945" s="11" t="str">
        <f>IF(Line[Added Date]="","",(Line[Added Date]))</f>
        <v/>
      </c>
      <c r="S945" s="3" t="str">
        <f>IF(Line[Z COORD]="","",PROPER(Line[Z COORD]))</f>
        <v/>
      </c>
      <c r="T945" s="3" t="str">
        <f>IF(Line[Asset Description]="","",PROPER(Line[Asset Description]))</f>
        <v/>
      </c>
      <c r="U945" s="3" t="str">
        <f>IF(Line[Asset Group]="","",VLOOKUP(Line[Wall SubType],subdom_master_gdb,2,FALSE))</f>
        <v/>
      </c>
      <c r="V945" s="3" t="str">
        <f>IF(Line[Asset Group]="","",VLOOKUP(Line[Material],material_master,2,FALSE))</f>
        <v/>
      </c>
      <c r="W945" s="3" t="str">
        <f>IF(Line[Height m]="","",Line[Height m])</f>
        <v/>
      </c>
      <c r="X945" s="3" t="str">
        <f>IF(Line[Length m]="","",Line[Length m])</f>
        <v/>
      </c>
      <c r="Y945" s="3" t="str">
        <f>IF(Line[Width m]="","",Line[Width m])</f>
        <v/>
      </c>
      <c r="Z945" s="3" t="str">
        <f>IF(Line[Asset Group]="","",VLOOKUP(Line[Purpose],f_g_function,2,FALSE))</f>
        <v/>
      </c>
      <c r="AA945" s="3" t="str">
        <f>IF(Line[Asset Group]="","",VLOOKUP(Line[Post Material],material_master,2,FALSE))</f>
        <v/>
      </c>
      <c r="AB945" s="3" t="str">
        <f>IF(Line[Pipe Diameter mm]="","",Line[Pipe Diameter mm])</f>
        <v/>
      </c>
      <c r="AC945" s="3" t="str">
        <f>IF(Line[Asset Group]="","",VLOOKUP(Line[Pipe Material],irrigation_pipe_material,2,FALSE))</f>
        <v/>
      </c>
      <c r="AD945" s="3" t="str">
        <f>IF(Line[Asset Group]="","",VLOOKUP(Line[System],irrigation_system,2,FALSE))</f>
        <v/>
      </c>
      <c r="AE945" s="3" t="str">
        <f>IF(Line[Asset Group]="","",VLOOKUP(Line[Status],irrigation_status,2,FALSE))</f>
        <v/>
      </c>
      <c r="AF945" s="3" t="str">
        <f>IF(Line[Asset Group]="","",VLOOKUP(Line[Surface],subdom_master_gdb,2,FALSE))</f>
        <v/>
      </c>
      <c r="AG945" s="3" t="str">
        <f>IF(Line[Surface Layer Depth mm]="","",Line[Surface Layer Depth mm])</f>
        <v/>
      </c>
      <c r="AH945" s="3" t="str">
        <f>IF(Line[Av Width m]="","",Line[Av Width m])</f>
        <v/>
      </c>
      <c r="AI945" s="3" t="str">
        <f>IF(Line[Asset Group]="","",VLOOKUP(Line[Cycle],yes_no,2,FALSE))</f>
        <v/>
      </c>
      <c r="AJ945" s="3" t="str">
        <f>IF(Line[Asset Group]="","",VLOOKUP(Line[Species],hedge_species,2,FALSE))</f>
        <v/>
      </c>
    </row>
    <row r="946" spans="1:36" s="3" customFormat="1" x14ac:dyDescent="0.2">
      <c r="A946" s="3" t="str">
        <f>IF(Line[DWG File Name]="","",Line[DWG File Name])</f>
        <v/>
      </c>
      <c r="B946" s="3" t="str">
        <f>IF(Line[DWG Layer Name]="","",Line[DWG Layer Name])</f>
        <v/>
      </c>
      <c r="C946" s="3" t="str">
        <f>IF(Line[DWG Handle]="","",Line[DWG Handle])</f>
        <v/>
      </c>
      <c r="D946" s="58" t="str">
        <f>IF(Line[Approx Centroid X]="","",Line[Approx Centroid X])</f>
        <v/>
      </c>
      <c r="E946" s="58" t="str">
        <f>IF(Line[Approx Centroid Y]="","",Line[Approx Centroid Y])</f>
        <v/>
      </c>
      <c r="F946" s="3" t="str">
        <f>IF(Line[Replacement Asset]="","",Line[Replacement Asset])</f>
        <v/>
      </c>
      <c r="G946" s="3" t="str">
        <f>IF(Line[Asset ID]="","",UPPER(Line[Asset ID]))</f>
        <v/>
      </c>
      <c r="H946" s="3" t="str">
        <f>IF(Line[Asset Group]="","",VLOOKUP(Line[Asset Group],asset_grp_line,4,FALSE))</f>
        <v/>
      </c>
      <c r="I946" s="3" t="str">
        <f>IF(Line[Asset Group]="","",VLOOKUP(Line[Asset Group],asset_grp_line,2,FALSE))</f>
        <v/>
      </c>
      <c r="J946" s="3" t="str">
        <f>IF(Line[Asset Group]="","",VLOOKUP(Line[Asset Group],asset_grp_line,3,FALSE))</f>
        <v/>
      </c>
      <c r="K946" s="3" t="str">
        <f>IF(Line[Asset Group]="","",VLOOKUP(Line[Asset Type],type_master_list,2,FALSE))</f>
        <v/>
      </c>
      <c r="L946" s="3" t="str">
        <f>IF(Line[Asset Name]="","",PROPER(Line[Asset Name]))</f>
        <v/>
      </c>
      <c r="M946" s="11" t="str">
        <f>IF(Line[Install Date]="","",(Line[Install Date]))</f>
        <v/>
      </c>
      <c r="N946" s="3" t="str">
        <f>IF(Line[Note]="","",PROPER(Line[Note]))</f>
        <v/>
      </c>
      <c r="O946" s="3" t="str">
        <f>IF(Line[Resource Consent Number]="","",UPPER(Line[Resource Consent Number]))</f>
        <v/>
      </c>
      <c r="P946" s="53" t="str">
        <f>IF(Line[Asset Unit Cost]="","",Line[Asset Unit Cost])</f>
        <v/>
      </c>
      <c r="Q946" s="3" t="str">
        <f>IF(Line[Added By]="","",UPPER(Line[Added By]))</f>
        <v/>
      </c>
      <c r="R946" s="11" t="str">
        <f>IF(Line[Added Date]="","",(Line[Added Date]))</f>
        <v/>
      </c>
      <c r="S946" s="3" t="str">
        <f>IF(Line[Z COORD]="","",PROPER(Line[Z COORD]))</f>
        <v/>
      </c>
      <c r="T946" s="3" t="str">
        <f>IF(Line[Asset Description]="","",PROPER(Line[Asset Description]))</f>
        <v/>
      </c>
      <c r="U946" s="3" t="str">
        <f>IF(Line[Asset Group]="","",VLOOKUP(Line[Wall SubType],subdom_master_gdb,2,FALSE))</f>
        <v/>
      </c>
      <c r="V946" s="3" t="str">
        <f>IF(Line[Asset Group]="","",VLOOKUP(Line[Material],material_master,2,FALSE))</f>
        <v/>
      </c>
      <c r="W946" s="3" t="str">
        <f>IF(Line[Height m]="","",Line[Height m])</f>
        <v/>
      </c>
      <c r="X946" s="3" t="str">
        <f>IF(Line[Length m]="","",Line[Length m])</f>
        <v/>
      </c>
      <c r="Y946" s="3" t="str">
        <f>IF(Line[Width m]="","",Line[Width m])</f>
        <v/>
      </c>
      <c r="Z946" s="3" t="str">
        <f>IF(Line[Asset Group]="","",VLOOKUP(Line[Purpose],f_g_function,2,FALSE))</f>
        <v/>
      </c>
      <c r="AA946" s="3" t="str">
        <f>IF(Line[Asset Group]="","",VLOOKUP(Line[Post Material],material_master,2,FALSE))</f>
        <v/>
      </c>
      <c r="AB946" s="3" t="str">
        <f>IF(Line[Pipe Diameter mm]="","",Line[Pipe Diameter mm])</f>
        <v/>
      </c>
      <c r="AC946" s="3" t="str">
        <f>IF(Line[Asset Group]="","",VLOOKUP(Line[Pipe Material],irrigation_pipe_material,2,FALSE))</f>
        <v/>
      </c>
      <c r="AD946" s="3" t="str">
        <f>IF(Line[Asset Group]="","",VLOOKUP(Line[System],irrigation_system,2,FALSE))</f>
        <v/>
      </c>
      <c r="AE946" s="3" t="str">
        <f>IF(Line[Asset Group]="","",VLOOKUP(Line[Status],irrigation_status,2,FALSE))</f>
        <v/>
      </c>
      <c r="AF946" s="3" t="str">
        <f>IF(Line[Asset Group]="","",VLOOKUP(Line[Surface],subdom_master_gdb,2,FALSE))</f>
        <v/>
      </c>
      <c r="AG946" s="3" t="str">
        <f>IF(Line[Surface Layer Depth mm]="","",Line[Surface Layer Depth mm])</f>
        <v/>
      </c>
      <c r="AH946" s="3" t="str">
        <f>IF(Line[Av Width m]="","",Line[Av Width m])</f>
        <v/>
      </c>
      <c r="AI946" s="3" t="str">
        <f>IF(Line[Asset Group]="","",VLOOKUP(Line[Cycle],yes_no,2,FALSE))</f>
        <v/>
      </c>
      <c r="AJ946" s="3" t="str">
        <f>IF(Line[Asset Group]="","",VLOOKUP(Line[Species],hedge_species,2,FALSE))</f>
        <v/>
      </c>
    </row>
    <row r="947" spans="1:36" s="3" customFormat="1" x14ac:dyDescent="0.2">
      <c r="A947" s="3" t="str">
        <f>IF(Line[DWG File Name]="","",Line[DWG File Name])</f>
        <v/>
      </c>
      <c r="B947" s="3" t="str">
        <f>IF(Line[DWG Layer Name]="","",Line[DWG Layer Name])</f>
        <v/>
      </c>
      <c r="C947" s="3" t="str">
        <f>IF(Line[DWG Handle]="","",Line[DWG Handle])</f>
        <v/>
      </c>
      <c r="D947" s="58" t="str">
        <f>IF(Line[Approx Centroid X]="","",Line[Approx Centroid X])</f>
        <v/>
      </c>
      <c r="E947" s="58" t="str">
        <f>IF(Line[Approx Centroid Y]="","",Line[Approx Centroid Y])</f>
        <v/>
      </c>
      <c r="F947" s="3" t="str">
        <f>IF(Line[Replacement Asset]="","",Line[Replacement Asset])</f>
        <v/>
      </c>
      <c r="G947" s="3" t="str">
        <f>IF(Line[Asset ID]="","",UPPER(Line[Asset ID]))</f>
        <v/>
      </c>
      <c r="H947" s="3" t="str">
        <f>IF(Line[Asset Group]="","",VLOOKUP(Line[Asset Group],asset_grp_line,4,FALSE))</f>
        <v/>
      </c>
      <c r="I947" s="3" t="str">
        <f>IF(Line[Asset Group]="","",VLOOKUP(Line[Asset Group],asset_grp_line,2,FALSE))</f>
        <v/>
      </c>
      <c r="J947" s="3" t="str">
        <f>IF(Line[Asset Group]="","",VLOOKUP(Line[Asset Group],asset_grp_line,3,FALSE))</f>
        <v/>
      </c>
      <c r="K947" s="3" t="str">
        <f>IF(Line[Asset Group]="","",VLOOKUP(Line[Asset Type],type_master_list,2,FALSE))</f>
        <v/>
      </c>
      <c r="L947" s="3" t="str">
        <f>IF(Line[Asset Name]="","",PROPER(Line[Asset Name]))</f>
        <v/>
      </c>
      <c r="M947" s="11" t="str">
        <f>IF(Line[Install Date]="","",(Line[Install Date]))</f>
        <v/>
      </c>
      <c r="N947" s="3" t="str">
        <f>IF(Line[Note]="","",PROPER(Line[Note]))</f>
        <v/>
      </c>
      <c r="O947" s="3" t="str">
        <f>IF(Line[Resource Consent Number]="","",UPPER(Line[Resource Consent Number]))</f>
        <v/>
      </c>
      <c r="P947" s="53" t="str">
        <f>IF(Line[Asset Unit Cost]="","",Line[Asset Unit Cost])</f>
        <v/>
      </c>
      <c r="Q947" s="3" t="str">
        <f>IF(Line[Added By]="","",UPPER(Line[Added By]))</f>
        <v/>
      </c>
      <c r="R947" s="11" t="str">
        <f>IF(Line[Added Date]="","",(Line[Added Date]))</f>
        <v/>
      </c>
      <c r="S947" s="3" t="str">
        <f>IF(Line[Z COORD]="","",PROPER(Line[Z COORD]))</f>
        <v/>
      </c>
      <c r="T947" s="3" t="str">
        <f>IF(Line[Asset Description]="","",PROPER(Line[Asset Description]))</f>
        <v/>
      </c>
      <c r="U947" s="3" t="str">
        <f>IF(Line[Asset Group]="","",VLOOKUP(Line[Wall SubType],subdom_master_gdb,2,FALSE))</f>
        <v/>
      </c>
      <c r="V947" s="3" t="str">
        <f>IF(Line[Asset Group]="","",VLOOKUP(Line[Material],material_master,2,FALSE))</f>
        <v/>
      </c>
      <c r="W947" s="3" t="str">
        <f>IF(Line[Height m]="","",Line[Height m])</f>
        <v/>
      </c>
      <c r="X947" s="3" t="str">
        <f>IF(Line[Length m]="","",Line[Length m])</f>
        <v/>
      </c>
      <c r="Y947" s="3" t="str">
        <f>IF(Line[Width m]="","",Line[Width m])</f>
        <v/>
      </c>
      <c r="Z947" s="3" t="str">
        <f>IF(Line[Asset Group]="","",VLOOKUP(Line[Purpose],f_g_function,2,FALSE))</f>
        <v/>
      </c>
      <c r="AA947" s="3" t="str">
        <f>IF(Line[Asset Group]="","",VLOOKUP(Line[Post Material],material_master,2,FALSE))</f>
        <v/>
      </c>
      <c r="AB947" s="3" t="str">
        <f>IF(Line[Pipe Diameter mm]="","",Line[Pipe Diameter mm])</f>
        <v/>
      </c>
      <c r="AC947" s="3" t="str">
        <f>IF(Line[Asset Group]="","",VLOOKUP(Line[Pipe Material],irrigation_pipe_material,2,FALSE))</f>
        <v/>
      </c>
      <c r="AD947" s="3" t="str">
        <f>IF(Line[Asset Group]="","",VLOOKUP(Line[System],irrigation_system,2,FALSE))</f>
        <v/>
      </c>
      <c r="AE947" s="3" t="str">
        <f>IF(Line[Asset Group]="","",VLOOKUP(Line[Status],irrigation_status,2,FALSE))</f>
        <v/>
      </c>
      <c r="AF947" s="3" t="str">
        <f>IF(Line[Asset Group]="","",VLOOKUP(Line[Surface],subdom_master_gdb,2,FALSE))</f>
        <v/>
      </c>
      <c r="AG947" s="3" t="str">
        <f>IF(Line[Surface Layer Depth mm]="","",Line[Surface Layer Depth mm])</f>
        <v/>
      </c>
      <c r="AH947" s="3" t="str">
        <f>IF(Line[Av Width m]="","",Line[Av Width m])</f>
        <v/>
      </c>
      <c r="AI947" s="3" t="str">
        <f>IF(Line[Asset Group]="","",VLOOKUP(Line[Cycle],yes_no,2,FALSE))</f>
        <v/>
      </c>
      <c r="AJ947" s="3" t="str">
        <f>IF(Line[Asset Group]="","",VLOOKUP(Line[Species],hedge_species,2,FALSE))</f>
        <v/>
      </c>
    </row>
    <row r="948" spans="1:36" s="3" customFormat="1" x14ac:dyDescent="0.2">
      <c r="A948" s="3" t="str">
        <f>IF(Line[DWG File Name]="","",Line[DWG File Name])</f>
        <v/>
      </c>
      <c r="B948" s="3" t="str">
        <f>IF(Line[DWG Layer Name]="","",Line[DWG Layer Name])</f>
        <v/>
      </c>
      <c r="C948" s="3" t="str">
        <f>IF(Line[DWG Handle]="","",Line[DWG Handle])</f>
        <v/>
      </c>
      <c r="D948" s="58" t="str">
        <f>IF(Line[Approx Centroid X]="","",Line[Approx Centroid X])</f>
        <v/>
      </c>
      <c r="E948" s="58" t="str">
        <f>IF(Line[Approx Centroid Y]="","",Line[Approx Centroid Y])</f>
        <v/>
      </c>
      <c r="F948" s="3" t="str">
        <f>IF(Line[Replacement Asset]="","",Line[Replacement Asset])</f>
        <v/>
      </c>
      <c r="G948" s="3" t="str">
        <f>IF(Line[Asset ID]="","",UPPER(Line[Asset ID]))</f>
        <v/>
      </c>
      <c r="H948" s="3" t="str">
        <f>IF(Line[Asset Group]="","",VLOOKUP(Line[Asset Group],asset_grp_line,4,FALSE))</f>
        <v/>
      </c>
      <c r="I948" s="3" t="str">
        <f>IF(Line[Asset Group]="","",VLOOKUP(Line[Asset Group],asset_grp_line,2,FALSE))</f>
        <v/>
      </c>
      <c r="J948" s="3" t="str">
        <f>IF(Line[Asset Group]="","",VLOOKUP(Line[Asset Group],asset_grp_line,3,FALSE))</f>
        <v/>
      </c>
      <c r="K948" s="3" t="str">
        <f>IF(Line[Asset Group]="","",VLOOKUP(Line[Asset Type],type_master_list,2,FALSE))</f>
        <v/>
      </c>
      <c r="L948" s="3" t="str">
        <f>IF(Line[Asset Name]="","",PROPER(Line[Asset Name]))</f>
        <v/>
      </c>
      <c r="M948" s="11" t="str">
        <f>IF(Line[Install Date]="","",(Line[Install Date]))</f>
        <v/>
      </c>
      <c r="N948" s="3" t="str">
        <f>IF(Line[Note]="","",PROPER(Line[Note]))</f>
        <v/>
      </c>
      <c r="O948" s="3" t="str">
        <f>IF(Line[Resource Consent Number]="","",UPPER(Line[Resource Consent Number]))</f>
        <v/>
      </c>
      <c r="P948" s="53" t="str">
        <f>IF(Line[Asset Unit Cost]="","",Line[Asset Unit Cost])</f>
        <v/>
      </c>
      <c r="Q948" s="3" t="str">
        <f>IF(Line[Added By]="","",UPPER(Line[Added By]))</f>
        <v/>
      </c>
      <c r="R948" s="11" t="str">
        <f>IF(Line[Added Date]="","",(Line[Added Date]))</f>
        <v/>
      </c>
      <c r="S948" s="3" t="str">
        <f>IF(Line[Z COORD]="","",PROPER(Line[Z COORD]))</f>
        <v/>
      </c>
      <c r="T948" s="3" t="str">
        <f>IF(Line[Asset Description]="","",PROPER(Line[Asset Description]))</f>
        <v/>
      </c>
      <c r="U948" s="3" t="str">
        <f>IF(Line[Asset Group]="","",VLOOKUP(Line[Wall SubType],subdom_master_gdb,2,FALSE))</f>
        <v/>
      </c>
      <c r="V948" s="3" t="str">
        <f>IF(Line[Asset Group]="","",VLOOKUP(Line[Material],material_master,2,FALSE))</f>
        <v/>
      </c>
      <c r="W948" s="3" t="str">
        <f>IF(Line[Height m]="","",Line[Height m])</f>
        <v/>
      </c>
      <c r="X948" s="3" t="str">
        <f>IF(Line[Length m]="","",Line[Length m])</f>
        <v/>
      </c>
      <c r="Y948" s="3" t="str">
        <f>IF(Line[Width m]="","",Line[Width m])</f>
        <v/>
      </c>
      <c r="Z948" s="3" t="str">
        <f>IF(Line[Asset Group]="","",VLOOKUP(Line[Purpose],f_g_function,2,FALSE))</f>
        <v/>
      </c>
      <c r="AA948" s="3" t="str">
        <f>IF(Line[Asset Group]="","",VLOOKUP(Line[Post Material],material_master,2,FALSE))</f>
        <v/>
      </c>
      <c r="AB948" s="3" t="str">
        <f>IF(Line[Pipe Diameter mm]="","",Line[Pipe Diameter mm])</f>
        <v/>
      </c>
      <c r="AC948" s="3" t="str">
        <f>IF(Line[Asset Group]="","",VLOOKUP(Line[Pipe Material],irrigation_pipe_material,2,FALSE))</f>
        <v/>
      </c>
      <c r="AD948" s="3" t="str">
        <f>IF(Line[Asset Group]="","",VLOOKUP(Line[System],irrigation_system,2,FALSE))</f>
        <v/>
      </c>
      <c r="AE948" s="3" t="str">
        <f>IF(Line[Asset Group]="","",VLOOKUP(Line[Status],irrigation_status,2,FALSE))</f>
        <v/>
      </c>
      <c r="AF948" s="3" t="str">
        <f>IF(Line[Asset Group]="","",VLOOKUP(Line[Surface],subdom_master_gdb,2,FALSE))</f>
        <v/>
      </c>
      <c r="AG948" s="3" t="str">
        <f>IF(Line[Surface Layer Depth mm]="","",Line[Surface Layer Depth mm])</f>
        <v/>
      </c>
      <c r="AH948" s="3" t="str">
        <f>IF(Line[Av Width m]="","",Line[Av Width m])</f>
        <v/>
      </c>
      <c r="AI948" s="3" t="str">
        <f>IF(Line[Asset Group]="","",VLOOKUP(Line[Cycle],yes_no,2,FALSE))</f>
        <v/>
      </c>
      <c r="AJ948" s="3" t="str">
        <f>IF(Line[Asset Group]="","",VLOOKUP(Line[Species],hedge_species,2,FALSE))</f>
        <v/>
      </c>
    </row>
    <row r="949" spans="1:36" s="3" customFormat="1" x14ac:dyDescent="0.2">
      <c r="A949" s="3" t="str">
        <f>IF(Line[DWG File Name]="","",Line[DWG File Name])</f>
        <v/>
      </c>
      <c r="B949" s="3" t="str">
        <f>IF(Line[DWG Layer Name]="","",Line[DWG Layer Name])</f>
        <v/>
      </c>
      <c r="C949" s="3" t="str">
        <f>IF(Line[DWG Handle]="","",Line[DWG Handle])</f>
        <v/>
      </c>
      <c r="D949" s="58" t="str">
        <f>IF(Line[Approx Centroid X]="","",Line[Approx Centroid X])</f>
        <v/>
      </c>
      <c r="E949" s="58" t="str">
        <f>IF(Line[Approx Centroid Y]="","",Line[Approx Centroid Y])</f>
        <v/>
      </c>
      <c r="F949" s="3" t="str">
        <f>IF(Line[Replacement Asset]="","",Line[Replacement Asset])</f>
        <v/>
      </c>
      <c r="G949" s="3" t="str">
        <f>IF(Line[Asset ID]="","",UPPER(Line[Asset ID]))</f>
        <v/>
      </c>
      <c r="H949" s="3" t="str">
        <f>IF(Line[Asset Group]="","",VLOOKUP(Line[Asset Group],asset_grp_line,4,FALSE))</f>
        <v/>
      </c>
      <c r="I949" s="3" t="str">
        <f>IF(Line[Asset Group]="","",VLOOKUP(Line[Asset Group],asset_grp_line,2,FALSE))</f>
        <v/>
      </c>
      <c r="J949" s="3" t="str">
        <f>IF(Line[Asset Group]="","",VLOOKUP(Line[Asset Group],asset_grp_line,3,FALSE))</f>
        <v/>
      </c>
      <c r="K949" s="3" t="str">
        <f>IF(Line[Asset Group]="","",VLOOKUP(Line[Asset Type],type_master_list,2,FALSE))</f>
        <v/>
      </c>
      <c r="L949" s="3" t="str">
        <f>IF(Line[Asset Name]="","",PROPER(Line[Asset Name]))</f>
        <v/>
      </c>
      <c r="M949" s="11" t="str">
        <f>IF(Line[Install Date]="","",(Line[Install Date]))</f>
        <v/>
      </c>
      <c r="N949" s="3" t="str">
        <f>IF(Line[Note]="","",PROPER(Line[Note]))</f>
        <v/>
      </c>
      <c r="O949" s="3" t="str">
        <f>IF(Line[Resource Consent Number]="","",UPPER(Line[Resource Consent Number]))</f>
        <v/>
      </c>
      <c r="P949" s="53" t="str">
        <f>IF(Line[Asset Unit Cost]="","",Line[Asset Unit Cost])</f>
        <v/>
      </c>
      <c r="Q949" s="3" t="str">
        <f>IF(Line[Added By]="","",UPPER(Line[Added By]))</f>
        <v/>
      </c>
      <c r="R949" s="11" t="str">
        <f>IF(Line[Added Date]="","",(Line[Added Date]))</f>
        <v/>
      </c>
      <c r="S949" s="3" t="str">
        <f>IF(Line[Z COORD]="","",PROPER(Line[Z COORD]))</f>
        <v/>
      </c>
      <c r="T949" s="3" t="str">
        <f>IF(Line[Asset Description]="","",PROPER(Line[Asset Description]))</f>
        <v/>
      </c>
      <c r="U949" s="3" t="str">
        <f>IF(Line[Asset Group]="","",VLOOKUP(Line[Wall SubType],subdom_master_gdb,2,FALSE))</f>
        <v/>
      </c>
      <c r="V949" s="3" t="str">
        <f>IF(Line[Asset Group]="","",VLOOKUP(Line[Material],material_master,2,FALSE))</f>
        <v/>
      </c>
      <c r="W949" s="3" t="str">
        <f>IF(Line[Height m]="","",Line[Height m])</f>
        <v/>
      </c>
      <c r="X949" s="3" t="str">
        <f>IF(Line[Length m]="","",Line[Length m])</f>
        <v/>
      </c>
      <c r="Y949" s="3" t="str">
        <f>IF(Line[Width m]="","",Line[Width m])</f>
        <v/>
      </c>
      <c r="Z949" s="3" t="str">
        <f>IF(Line[Asset Group]="","",VLOOKUP(Line[Purpose],f_g_function,2,FALSE))</f>
        <v/>
      </c>
      <c r="AA949" s="3" t="str">
        <f>IF(Line[Asset Group]="","",VLOOKUP(Line[Post Material],material_master,2,FALSE))</f>
        <v/>
      </c>
      <c r="AB949" s="3" t="str">
        <f>IF(Line[Pipe Diameter mm]="","",Line[Pipe Diameter mm])</f>
        <v/>
      </c>
      <c r="AC949" s="3" t="str">
        <f>IF(Line[Asset Group]="","",VLOOKUP(Line[Pipe Material],irrigation_pipe_material,2,FALSE))</f>
        <v/>
      </c>
      <c r="AD949" s="3" t="str">
        <f>IF(Line[Asset Group]="","",VLOOKUP(Line[System],irrigation_system,2,FALSE))</f>
        <v/>
      </c>
      <c r="AE949" s="3" t="str">
        <f>IF(Line[Asset Group]="","",VLOOKUP(Line[Status],irrigation_status,2,FALSE))</f>
        <v/>
      </c>
      <c r="AF949" s="3" t="str">
        <f>IF(Line[Asset Group]="","",VLOOKUP(Line[Surface],subdom_master_gdb,2,FALSE))</f>
        <v/>
      </c>
      <c r="AG949" s="3" t="str">
        <f>IF(Line[Surface Layer Depth mm]="","",Line[Surface Layer Depth mm])</f>
        <v/>
      </c>
      <c r="AH949" s="3" t="str">
        <f>IF(Line[Av Width m]="","",Line[Av Width m])</f>
        <v/>
      </c>
      <c r="AI949" s="3" t="str">
        <f>IF(Line[Asset Group]="","",VLOOKUP(Line[Cycle],yes_no,2,FALSE))</f>
        <v/>
      </c>
      <c r="AJ949" s="3" t="str">
        <f>IF(Line[Asset Group]="","",VLOOKUP(Line[Species],hedge_species,2,FALSE))</f>
        <v/>
      </c>
    </row>
    <row r="950" spans="1:36" s="3" customFormat="1" x14ac:dyDescent="0.2">
      <c r="A950" s="3" t="str">
        <f>IF(Line[DWG File Name]="","",Line[DWG File Name])</f>
        <v/>
      </c>
      <c r="B950" s="3" t="str">
        <f>IF(Line[DWG Layer Name]="","",Line[DWG Layer Name])</f>
        <v/>
      </c>
      <c r="C950" s="3" t="str">
        <f>IF(Line[DWG Handle]="","",Line[DWG Handle])</f>
        <v/>
      </c>
      <c r="D950" s="58" t="str">
        <f>IF(Line[Approx Centroid X]="","",Line[Approx Centroid X])</f>
        <v/>
      </c>
      <c r="E950" s="58" t="str">
        <f>IF(Line[Approx Centroid Y]="","",Line[Approx Centroid Y])</f>
        <v/>
      </c>
      <c r="F950" s="3" t="str">
        <f>IF(Line[Replacement Asset]="","",Line[Replacement Asset])</f>
        <v/>
      </c>
      <c r="G950" s="3" t="str">
        <f>IF(Line[Asset ID]="","",UPPER(Line[Asset ID]))</f>
        <v/>
      </c>
      <c r="H950" s="3" t="str">
        <f>IF(Line[Asset Group]="","",VLOOKUP(Line[Asset Group],asset_grp_line,4,FALSE))</f>
        <v/>
      </c>
      <c r="I950" s="3" t="str">
        <f>IF(Line[Asset Group]="","",VLOOKUP(Line[Asset Group],asset_grp_line,2,FALSE))</f>
        <v/>
      </c>
      <c r="J950" s="3" t="str">
        <f>IF(Line[Asset Group]="","",VLOOKUP(Line[Asset Group],asset_grp_line,3,FALSE))</f>
        <v/>
      </c>
      <c r="K950" s="3" t="str">
        <f>IF(Line[Asset Group]="","",VLOOKUP(Line[Asset Type],type_master_list,2,FALSE))</f>
        <v/>
      </c>
      <c r="L950" s="3" t="str">
        <f>IF(Line[Asset Name]="","",PROPER(Line[Asset Name]))</f>
        <v/>
      </c>
      <c r="M950" s="11" t="str">
        <f>IF(Line[Install Date]="","",(Line[Install Date]))</f>
        <v/>
      </c>
      <c r="N950" s="3" t="str">
        <f>IF(Line[Note]="","",PROPER(Line[Note]))</f>
        <v/>
      </c>
      <c r="O950" s="3" t="str">
        <f>IF(Line[Resource Consent Number]="","",UPPER(Line[Resource Consent Number]))</f>
        <v/>
      </c>
      <c r="P950" s="53" t="str">
        <f>IF(Line[Asset Unit Cost]="","",Line[Asset Unit Cost])</f>
        <v/>
      </c>
      <c r="Q950" s="3" t="str">
        <f>IF(Line[Added By]="","",UPPER(Line[Added By]))</f>
        <v/>
      </c>
      <c r="R950" s="11" t="str">
        <f>IF(Line[Added Date]="","",(Line[Added Date]))</f>
        <v/>
      </c>
      <c r="S950" s="3" t="str">
        <f>IF(Line[Z COORD]="","",PROPER(Line[Z COORD]))</f>
        <v/>
      </c>
      <c r="T950" s="3" t="str">
        <f>IF(Line[Asset Description]="","",PROPER(Line[Asset Description]))</f>
        <v/>
      </c>
      <c r="U950" s="3" t="str">
        <f>IF(Line[Asset Group]="","",VLOOKUP(Line[Wall SubType],subdom_master_gdb,2,FALSE))</f>
        <v/>
      </c>
      <c r="V950" s="3" t="str">
        <f>IF(Line[Asset Group]="","",VLOOKUP(Line[Material],material_master,2,FALSE))</f>
        <v/>
      </c>
      <c r="W950" s="3" t="str">
        <f>IF(Line[Height m]="","",Line[Height m])</f>
        <v/>
      </c>
      <c r="X950" s="3" t="str">
        <f>IF(Line[Length m]="","",Line[Length m])</f>
        <v/>
      </c>
      <c r="Y950" s="3" t="str">
        <f>IF(Line[Width m]="","",Line[Width m])</f>
        <v/>
      </c>
      <c r="Z950" s="3" t="str">
        <f>IF(Line[Asset Group]="","",VLOOKUP(Line[Purpose],f_g_function,2,FALSE))</f>
        <v/>
      </c>
      <c r="AA950" s="3" t="str">
        <f>IF(Line[Asset Group]="","",VLOOKUP(Line[Post Material],material_master,2,FALSE))</f>
        <v/>
      </c>
      <c r="AB950" s="3" t="str">
        <f>IF(Line[Pipe Diameter mm]="","",Line[Pipe Diameter mm])</f>
        <v/>
      </c>
      <c r="AC950" s="3" t="str">
        <f>IF(Line[Asset Group]="","",VLOOKUP(Line[Pipe Material],irrigation_pipe_material,2,FALSE))</f>
        <v/>
      </c>
      <c r="AD950" s="3" t="str">
        <f>IF(Line[Asset Group]="","",VLOOKUP(Line[System],irrigation_system,2,FALSE))</f>
        <v/>
      </c>
      <c r="AE950" s="3" t="str">
        <f>IF(Line[Asset Group]="","",VLOOKUP(Line[Status],irrigation_status,2,FALSE))</f>
        <v/>
      </c>
      <c r="AF950" s="3" t="str">
        <f>IF(Line[Asset Group]="","",VLOOKUP(Line[Surface],subdom_master_gdb,2,FALSE))</f>
        <v/>
      </c>
      <c r="AG950" s="3" t="str">
        <f>IF(Line[Surface Layer Depth mm]="","",Line[Surface Layer Depth mm])</f>
        <v/>
      </c>
      <c r="AH950" s="3" t="str">
        <f>IF(Line[Av Width m]="","",Line[Av Width m])</f>
        <v/>
      </c>
      <c r="AI950" s="3" t="str">
        <f>IF(Line[Asset Group]="","",VLOOKUP(Line[Cycle],yes_no,2,FALSE))</f>
        <v/>
      </c>
      <c r="AJ950" s="3" t="str">
        <f>IF(Line[Asset Group]="","",VLOOKUP(Line[Species],hedge_species,2,FALSE))</f>
        <v/>
      </c>
    </row>
    <row r="951" spans="1:36" s="3" customFormat="1" x14ac:dyDescent="0.2">
      <c r="A951" s="3" t="str">
        <f>IF(Line[DWG File Name]="","",Line[DWG File Name])</f>
        <v/>
      </c>
      <c r="B951" s="3" t="str">
        <f>IF(Line[DWG Layer Name]="","",Line[DWG Layer Name])</f>
        <v/>
      </c>
      <c r="C951" s="3" t="str">
        <f>IF(Line[DWG Handle]="","",Line[DWG Handle])</f>
        <v/>
      </c>
      <c r="D951" s="58" t="str">
        <f>IF(Line[Approx Centroid X]="","",Line[Approx Centroid X])</f>
        <v/>
      </c>
      <c r="E951" s="58" t="str">
        <f>IF(Line[Approx Centroid Y]="","",Line[Approx Centroid Y])</f>
        <v/>
      </c>
      <c r="F951" s="3" t="str">
        <f>IF(Line[Replacement Asset]="","",Line[Replacement Asset])</f>
        <v/>
      </c>
      <c r="G951" s="3" t="str">
        <f>IF(Line[Asset ID]="","",UPPER(Line[Asset ID]))</f>
        <v/>
      </c>
      <c r="H951" s="3" t="str">
        <f>IF(Line[Asset Group]="","",VLOOKUP(Line[Asset Group],asset_grp_line,4,FALSE))</f>
        <v/>
      </c>
      <c r="I951" s="3" t="str">
        <f>IF(Line[Asset Group]="","",VLOOKUP(Line[Asset Group],asset_grp_line,2,FALSE))</f>
        <v/>
      </c>
      <c r="J951" s="3" t="str">
        <f>IF(Line[Asset Group]="","",VLOOKUP(Line[Asset Group],asset_grp_line,3,FALSE))</f>
        <v/>
      </c>
      <c r="K951" s="3" t="str">
        <f>IF(Line[Asset Group]="","",VLOOKUP(Line[Asset Type],type_master_list,2,FALSE))</f>
        <v/>
      </c>
      <c r="L951" s="3" t="str">
        <f>IF(Line[Asset Name]="","",PROPER(Line[Asset Name]))</f>
        <v/>
      </c>
      <c r="M951" s="11" t="str">
        <f>IF(Line[Install Date]="","",(Line[Install Date]))</f>
        <v/>
      </c>
      <c r="N951" s="3" t="str">
        <f>IF(Line[Note]="","",PROPER(Line[Note]))</f>
        <v/>
      </c>
      <c r="O951" s="3" t="str">
        <f>IF(Line[Resource Consent Number]="","",UPPER(Line[Resource Consent Number]))</f>
        <v/>
      </c>
      <c r="P951" s="53" t="str">
        <f>IF(Line[Asset Unit Cost]="","",Line[Asset Unit Cost])</f>
        <v/>
      </c>
      <c r="Q951" s="3" t="str">
        <f>IF(Line[Added By]="","",UPPER(Line[Added By]))</f>
        <v/>
      </c>
      <c r="R951" s="11" t="str">
        <f>IF(Line[Added Date]="","",(Line[Added Date]))</f>
        <v/>
      </c>
      <c r="S951" s="3" t="str">
        <f>IF(Line[Z COORD]="","",PROPER(Line[Z COORD]))</f>
        <v/>
      </c>
      <c r="T951" s="3" t="str">
        <f>IF(Line[Asset Description]="","",PROPER(Line[Asset Description]))</f>
        <v/>
      </c>
      <c r="U951" s="3" t="str">
        <f>IF(Line[Asset Group]="","",VLOOKUP(Line[Wall SubType],subdom_master_gdb,2,FALSE))</f>
        <v/>
      </c>
      <c r="V951" s="3" t="str">
        <f>IF(Line[Asset Group]="","",VLOOKUP(Line[Material],material_master,2,FALSE))</f>
        <v/>
      </c>
      <c r="W951" s="3" t="str">
        <f>IF(Line[Height m]="","",Line[Height m])</f>
        <v/>
      </c>
      <c r="X951" s="3" t="str">
        <f>IF(Line[Length m]="","",Line[Length m])</f>
        <v/>
      </c>
      <c r="Y951" s="3" t="str">
        <f>IF(Line[Width m]="","",Line[Width m])</f>
        <v/>
      </c>
      <c r="Z951" s="3" t="str">
        <f>IF(Line[Asset Group]="","",VLOOKUP(Line[Purpose],f_g_function,2,FALSE))</f>
        <v/>
      </c>
      <c r="AA951" s="3" t="str">
        <f>IF(Line[Asset Group]="","",VLOOKUP(Line[Post Material],material_master,2,FALSE))</f>
        <v/>
      </c>
      <c r="AB951" s="3" t="str">
        <f>IF(Line[Pipe Diameter mm]="","",Line[Pipe Diameter mm])</f>
        <v/>
      </c>
      <c r="AC951" s="3" t="str">
        <f>IF(Line[Asset Group]="","",VLOOKUP(Line[Pipe Material],irrigation_pipe_material,2,FALSE))</f>
        <v/>
      </c>
      <c r="AD951" s="3" t="str">
        <f>IF(Line[Asset Group]="","",VLOOKUP(Line[System],irrigation_system,2,FALSE))</f>
        <v/>
      </c>
      <c r="AE951" s="3" t="str">
        <f>IF(Line[Asset Group]="","",VLOOKUP(Line[Status],irrigation_status,2,FALSE))</f>
        <v/>
      </c>
      <c r="AF951" s="3" t="str">
        <f>IF(Line[Asset Group]="","",VLOOKUP(Line[Surface],subdom_master_gdb,2,FALSE))</f>
        <v/>
      </c>
      <c r="AG951" s="3" t="str">
        <f>IF(Line[Surface Layer Depth mm]="","",Line[Surface Layer Depth mm])</f>
        <v/>
      </c>
      <c r="AH951" s="3" t="str">
        <f>IF(Line[Av Width m]="","",Line[Av Width m])</f>
        <v/>
      </c>
      <c r="AI951" s="3" t="str">
        <f>IF(Line[Asset Group]="","",VLOOKUP(Line[Cycle],yes_no,2,FALSE))</f>
        <v/>
      </c>
      <c r="AJ951" s="3" t="str">
        <f>IF(Line[Asset Group]="","",VLOOKUP(Line[Species],hedge_species,2,FALSE))</f>
        <v/>
      </c>
    </row>
    <row r="952" spans="1:36" s="3" customFormat="1" x14ac:dyDescent="0.2">
      <c r="A952" s="3" t="str">
        <f>IF(Line[DWG File Name]="","",Line[DWG File Name])</f>
        <v/>
      </c>
      <c r="B952" s="3" t="str">
        <f>IF(Line[DWG Layer Name]="","",Line[DWG Layer Name])</f>
        <v/>
      </c>
      <c r="C952" s="3" t="str">
        <f>IF(Line[DWG Handle]="","",Line[DWG Handle])</f>
        <v/>
      </c>
      <c r="D952" s="58" t="str">
        <f>IF(Line[Approx Centroid X]="","",Line[Approx Centroid X])</f>
        <v/>
      </c>
      <c r="E952" s="58" t="str">
        <f>IF(Line[Approx Centroid Y]="","",Line[Approx Centroid Y])</f>
        <v/>
      </c>
      <c r="F952" s="3" t="str">
        <f>IF(Line[Replacement Asset]="","",Line[Replacement Asset])</f>
        <v/>
      </c>
      <c r="G952" s="3" t="str">
        <f>IF(Line[Asset ID]="","",UPPER(Line[Asset ID]))</f>
        <v/>
      </c>
      <c r="H952" s="3" t="str">
        <f>IF(Line[Asset Group]="","",VLOOKUP(Line[Asset Group],asset_grp_line,4,FALSE))</f>
        <v/>
      </c>
      <c r="I952" s="3" t="str">
        <f>IF(Line[Asset Group]="","",VLOOKUP(Line[Asset Group],asset_grp_line,2,FALSE))</f>
        <v/>
      </c>
      <c r="J952" s="3" t="str">
        <f>IF(Line[Asset Group]="","",VLOOKUP(Line[Asset Group],asset_grp_line,3,FALSE))</f>
        <v/>
      </c>
      <c r="K952" s="3" t="str">
        <f>IF(Line[Asset Group]="","",VLOOKUP(Line[Asset Type],type_master_list,2,FALSE))</f>
        <v/>
      </c>
      <c r="L952" s="3" t="str">
        <f>IF(Line[Asset Name]="","",PROPER(Line[Asset Name]))</f>
        <v/>
      </c>
      <c r="M952" s="11" t="str">
        <f>IF(Line[Install Date]="","",(Line[Install Date]))</f>
        <v/>
      </c>
      <c r="N952" s="3" t="str">
        <f>IF(Line[Note]="","",PROPER(Line[Note]))</f>
        <v/>
      </c>
      <c r="O952" s="3" t="str">
        <f>IF(Line[Resource Consent Number]="","",UPPER(Line[Resource Consent Number]))</f>
        <v/>
      </c>
      <c r="P952" s="53" t="str">
        <f>IF(Line[Asset Unit Cost]="","",Line[Asset Unit Cost])</f>
        <v/>
      </c>
      <c r="Q952" s="3" t="str">
        <f>IF(Line[Added By]="","",UPPER(Line[Added By]))</f>
        <v/>
      </c>
      <c r="R952" s="11" t="str">
        <f>IF(Line[Added Date]="","",(Line[Added Date]))</f>
        <v/>
      </c>
      <c r="S952" s="3" t="str">
        <f>IF(Line[Z COORD]="","",PROPER(Line[Z COORD]))</f>
        <v/>
      </c>
      <c r="T952" s="3" t="str">
        <f>IF(Line[Asset Description]="","",PROPER(Line[Asset Description]))</f>
        <v/>
      </c>
      <c r="U952" s="3" t="str">
        <f>IF(Line[Asset Group]="","",VLOOKUP(Line[Wall SubType],subdom_master_gdb,2,FALSE))</f>
        <v/>
      </c>
      <c r="V952" s="3" t="str">
        <f>IF(Line[Asset Group]="","",VLOOKUP(Line[Material],material_master,2,FALSE))</f>
        <v/>
      </c>
      <c r="W952" s="3" t="str">
        <f>IF(Line[Height m]="","",Line[Height m])</f>
        <v/>
      </c>
      <c r="X952" s="3" t="str">
        <f>IF(Line[Length m]="","",Line[Length m])</f>
        <v/>
      </c>
      <c r="Y952" s="3" t="str">
        <f>IF(Line[Width m]="","",Line[Width m])</f>
        <v/>
      </c>
      <c r="Z952" s="3" t="str">
        <f>IF(Line[Asset Group]="","",VLOOKUP(Line[Purpose],f_g_function,2,FALSE))</f>
        <v/>
      </c>
      <c r="AA952" s="3" t="str">
        <f>IF(Line[Asset Group]="","",VLOOKUP(Line[Post Material],material_master,2,FALSE))</f>
        <v/>
      </c>
      <c r="AB952" s="3" t="str">
        <f>IF(Line[Pipe Diameter mm]="","",Line[Pipe Diameter mm])</f>
        <v/>
      </c>
      <c r="AC952" s="3" t="str">
        <f>IF(Line[Asset Group]="","",VLOOKUP(Line[Pipe Material],irrigation_pipe_material,2,FALSE))</f>
        <v/>
      </c>
      <c r="AD952" s="3" t="str">
        <f>IF(Line[Asset Group]="","",VLOOKUP(Line[System],irrigation_system,2,FALSE))</f>
        <v/>
      </c>
      <c r="AE952" s="3" t="str">
        <f>IF(Line[Asset Group]="","",VLOOKUP(Line[Status],irrigation_status,2,FALSE))</f>
        <v/>
      </c>
      <c r="AF952" s="3" t="str">
        <f>IF(Line[Asset Group]="","",VLOOKUP(Line[Surface],subdom_master_gdb,2,FALSE))</f>
        <v/>
      </c>
      <c r="AG952" s="3" t="str">
        <f>IF(Line[Surface Layer Depth mm]="","",Line[Surface Layer Depth mm])</f>
        <v/>
      </c>
      <c r="AH952" s="3" t="str">
        <f>IF(Line[Av Width m]="","",Line[Av Width m])</f>
        <v/>
      </c>
      <c r="AI952" s="3" t="str">
        <f>IF(Line[Asset Group]="","",VLOOKUP(Line[Cycle],yes_no,2,FALSE))</f>
        <v/>
      </c>
      <c r="AJ952" s="3" t="str">
        <f>IF(Line[Asset Group]="","",VLOOKUP(Line[Species],hedge_species,2,FALSE))</f>
        <v/>
      </c>
    </row>
    <row r="953" spans="1:36" s="3" customFormat="1" x14ac:dyDescent="0.2">
      <c r="A953" s="3" t="str">
        <f>IF(Line[DWG File Name]="","",Line[DWG File Name])</f>
        <v/>
      </c>
      <c r="B953" s="3" t="str">
        <f>IF(Line[DWG Layer Name]="","",Line[DWG Layer Name])</f>
        <v/>
      </c>
      <c r="C953" s="3" t="str">
        <f>IF(Line[DWG Handle]="","",Line[DWG Handle])</f>
        <v/>
      </c>
      <c r="D953" s="58" t="str">
        <f>IF(Line[Approx Centroid X]="","",Line[Approx Centroid X])</f>
        <v/>
      </c>
      <c r="E953" s="58" t="str">
        <f>IF(Line[Approx Centroid Y]="","",Line[Approx Centroid Y])</f>
        <v/>
      </c>
      <c r="F953" s="3" t="str">
        <f>IF(Line[Replacement Asset]="","",Line[Replacement Asset])</f>
        <v/>
      </c>
      <c r="G953" s="3" t="str">
        <f>IF(Line[Asset ID]="","",UPPER(Line[Asset ID]))</f>
        <v/>
      </c>
      <c r="H953" s="3" t="str">
        <f>IF(Line[Asset Group]="","",VLOOKUP(Line[Asset Group],asset_grp_line,4,FALSE))</f>
        <v/>
      </c>
      <c r="I953" s="3" t="str">
        <f>IF(Line[Asset Group]="","",VLOOKUP(Line[Asset Group],asset_grp_line,2,FALSE))</f>
        <v/>
      </c>
      <c r="J953" s="3" t="str">
        <f>IF(Line[Asset Group]="","",VLOOKUP(Line[Asset Group],asset_grp_line,3,FALSE))</f>
        <v/>
      </c>
      <c r="K953" s="3" t="str">
        <f>IF(Line[Asset Group]="","",VLOOKUP(Line[Asset Type],type_master_list,2,FALSE))</f>
        <v/>
      </c>
      <c r="L953" s="3" t="str">
        <f>IF(Line[Asset Name]="","",PROPER(Line[Asset Name]))</f>
        <v/>
      </c>
      <c r="M953" s="11" t="str">
        <f>IF(Line[Install Date]="","",(Line[Install Date]))</f>
        <v/>
      </c>
      <c r="N953" s="3" t="str">
        <f>IF(Line[Note]="","",PROPER(Line[Note]))</f>
        <v/>
      </c>
      <c r="O953" s="3" t="str">
        <f>IF(Line[Resource Consent Number]="","",UPPER(Line[Resource Consent Number]))</f>
        <v/>
      </c>
      <c r="P953" s="53" t="str">
        <f>IF(Line[Asset Unit Cost]="","",Line[Asset Unit Cost])</f>
        <v/>
      </c>
      <c r="Q953" s="3" t="str">
        <f>IF(Line[Added By]="","",UPPER(Line[Added By]))</f>
        <v/>
      </c>
      <c r="R953" s="11" t="str">
        <f>IF(Line[Added Date]="","",(Line[Added Date]))</f>
        <v/>
      </c>
      <c r="S953" s="3" t="str">
        <f>IF(Line[Z COORD]="","",PROPER(Line[Z COORD]))</f>
        <v/>
      </c>
      <c r="T953" s="3" t="str">
        <f>IF(Line[Asset Description]="","",PROPER(Line[Asset Description]))</f>
        <v/>
      </c>
      <c r="U953" s="3" t="str">
        <f>IF(Line[Asset Group]="","",VLOOKUP(Line[Wall SubType],subdom_master_gdb,2,FALSE))</f>
        <v/>
      </c>
      <c r="V953" s="3" t="str">
        <f>IF(Line[Asset Group]="","",VLOOKUP(Line[Material],material_master,2,FALSE))</f>
        <v/>
      </c>
      <c r="W953" s="3" t="str">
        <f>IF(Line[Height m]="","",Line[Height m])</f>
        <v/>
      </c>
      <c r="X953" s="3" t="str">
        <f>IF(Line[Length m]="","",Line[Length m])</f>
        <v/>
      </c>
      <c r="Y953" s="3" t="str">
        <f>IF(Line[Width m]="","",Line[Width m])</f>
        <v/>
      </c>
      <c r="Z953" s="3" t="str">
        <f>IF(Line[Asset Group]="","",VLOOKUP(Line[Purpose],f_g_function,2,FALSE))</f>
        <v/>
      </c>
      <c r="AA953" s="3" t="str">
        <f>IF(Line[Asset Group]="","",VLOOKUP(Line[Post Material],material_master,2,FALSE))</f>
        <v/>
      </c>
      <c r="AB953" s="3" t="str">
        <f>IF(Line[Pipe Diameter mm]="","",Line[Pipe Diameter mm])</f>
        <v/>
      </c>
      <c r="AC953" s="3" t="str">
        <f>IF(Line[Asset Group]="","",VLOOKUP(Line[Pipe Material],irrigation_pipe_material,2,FALSE))</f>
        <v/>
      </c>
      <c r="AD953" s="3" t="str">
        <f>IF(Line[Asset Group]="","",VLOOKUP(Line[System],irrigation_system,2,FALSE))</f>
        <v/>
      </c>
      <c r="AE953" s="3" t="str">
        <f>IF(Line[Asset Group]="","",VLOOKUP(Line[Status],irrigation_status,2,FALSE))</f>
        <v/>
      </c>
      <c r="AF953" s="3" t="str">
        <f>IF(Line[Asset Group]="","",VLOOKUP(Line[Surface],subdom_master_gdb,2,FALSE))</f>
        <v/>
      </c>
      <c r="AG953" s="3" t="str">
        <f>IF(Line[Surface Layer Depth mm]="","",Line[Surface Layer Depth mm])</f>
        <v/>
      </c>
      <c r="AH953" s="3" t="str">
        <f>IF(Line[Av Width m]="","",Line[Av Width m])</f>
        <v/>
      </c>
      <c r="AI953" s="3" t="str">
        <f>IF(Line[Asset Group]="","",VLOOKUP(Line[Cycle],yes_no,2,FALSE))</f>
        <v/>
      </c>
      <c r="AJ953" s="3" t="str">
        <f>IF(Line[Asset Group]="","",VLOOKUP(Line[Species],hedge_species,2,FALSE))</f>
        <v/>
      </c>
    </row>
    <row r="954" spans="1:36" s="3" customFormat="1" x14ac:dyDescent="0.2">
      <c r="A954" s="3" t="str">
        <f>IF(Line[DWG File Name]="","",Line[DWG File Name])</f>
        <v/>
      </c>
      <c r="B954" s="3" t="str">
        <f>IF(Line[DWG Layer Name]="","",Line[DWG Layer Name])</f>
        <v/>
      </c>
      <c r="C954" s="3" t="str">
        <f>IF(Line[DWG Handle]="","",Line[DWG Handle])</f>
        <v/>
      </c>
      <c r="D954" s="58" t="str">
        <f>IF(Line[Approx Centroid X]="","",Line[Approx Centroid X])</f>
        <v/>
      </c>
      <c r="E954" s="58" t="str">
        <f>IF(Line[Approx Centroid Y]="","",Line[Approx Centroid Y])</f>
        <v/>
      </c>
      <c r="F954" s="3" t="str">
        <f>IF(Line[Replacement Asset]="","",Line[Replacement Asset])</f>
        <v/>
      </c>
      <c r="G954" s="3" t="str">
        <f>IF(Line[Asset ID]="","",UPPER(Line[Asset ID]))</f>
        <v/>
      </c>
      <c r="H954" s="3" t="str">
        <f>IF(Line[Asset Group]="","",VLOOKUP(Line[Asset Group],asset_grp_line,4,FALSE))</f>
        <v/>
      </c>
      <c r="I954" s="3" t="str">
        <f>IF(Line[Asset Group]="","",VLOOKUP(Line[Asset Group],asset_grp_line,2,FALSE))</f>
        <v/>
      </c>
      <c r="J954" s="3" t="str">
        <f>IF(Line[Asset Group]="","",VLOOKUP(Line[Asset Group],asset_grp_line,3,FALSE))</f>
        <v/>
      </c>
      <c r="K954" s="3" t="str">
        <f>IF(Line[Asset Group]="","",VLOOKUP(Line[Asset Type],type_master_list,2,FALSE))</f>
        <v/>
      </c>
      <c r="L954" s="3" t="str">
        <f>IF(Line[Asset Name]="","",PROPER(Line[Asset Name]))</f>
        <v/>
      </c>
      <c r="M954" s="11" t="str">
        <f>IF(Line[Install Date]="","",(Line[Install Date]))</f>
        <v/>
      </c>
      <c r="N954" s="3" t="str">
        <f>IF(Line[Note]="","",PROPER(Line[Note]))</f>
        <v/>
      </c>
      <c r="O954" s="3" t="str">
        <f>IF(Line[Resource Consent Number]="","",UPPER(Line[Resource Consent Number]))</f>
        <v/>
      </c>
      <c r="P954" s="53" t="str">
        <f>IF(Line[Asset Unit Cost]="","",Line[Asset Unit Cost])</f>
        <v/>
      </c>
      <c r="Q954" s="3" t="str">
        <f>IF(Line[Added By]="","",UPPER(Line[Added By]))</f>
        <v/>
      </c>
      <c r="R954" s="11" t="str">
        <f>IF(Line[Added Date]="","",(Line[Added Date]))</f>
        <v/>
      </c>
      <c r="S954" s="3" t="str">
        <f>IF(Line[Z COORD]="","",PROPER(Line[Z COORD]))</f>
        <v/>
      </c>
      <c r="T954" s="3" t="str">
        <f>IF(Line[Asset Description]="","",PROPER(Line[Asset Description]))</f>
        <v/>
      </c>
      <c r="U954" s="3" t="str">
        <f>IF(Line[Asset Group]="","",VLOOKUP(Line[Wall SubType],subdom_master_gdb,2,FALSE))</f>
        <v/>
      </c>
      <c r="V954" s="3" t="str">
        <f>IF(Line[Asset Group]="","",VLOOKUP(Line[Material],material_master,2,FALSE))</f>
        <v/>
      </c>
      <c r="W954" s="3" t="str">
        <f>IF(Line[Height m]="","",Line[Height m])</f>
        <v/>
      </c>
      <c r="X954" s="3" t="str">
        <f>IF(Line[Length m]="","",Line[Length m])</f>
        <v/>
      </c>
      <c r="Y954" s="3" t="str">
        <f>IF(Line[Width m]="","",Line[Width m])</f>
        <v/>
      </c>
      <c r="Z954" s="3" t="str">
        <f>IF(Line[Asset Group]="","",VLOOKUP(Line[Purpose],f_g_function,2,FALSE))</f>
        <v/>
      </c>
      <c r="AA954" s="3" t="str">
        <f>IF(Line[Asset Group]="","",VLOOKUP(Line[Post Material],material_master,2,FALSE))</f>
        <v/>
      </c>
      <c r="AB954" s="3" t="str">
        <f>IF(Line[Pipe Diameter mm]="","",Line[Pipe Diameter mm])</f>
        <v/>
      </c>
      <c r="AC954" s="3" t="str">
        <f>IF(Line[Asset Group]="","",VLOOKUP(Line[Pipe Material],irrigation_pipe_material,2,FALSE))</f>
        <v/>
      </c>
      <c r="AD954" s="3" t="str">
        <f>IF(Line[Asset Group]="","",VLOOKUP(Line[System],irrigation_system,2,FALSE))</f>
        <v/>
      </c>
      <c r="AE954" s="3" t="str">
        <f>IF(Line[Asset Group]="","",VLOOKUP(Line[Status],irrigation_status,2,FALSE))</f>
        <v/>
      </c>
      <c r="AF954" s="3" t="str">
        <f>IF(Line[Asset Group]="","",VLOOKUP(Line[Surface],subdom_master_gdb,2,FALSE))</f>
        <v/>
      </c>
      <c r="AG954" s="3" t="str">
        <f>IF(Line[Surface Layer Depth mm]="","",Line[Surface Layer Depth mm])</f>
        <v/>
      </c>
      <c r="AH954" s="3" t="str">
        <f>IF(Line[Av Width m]="","",Line[Av Width m])</f>
        <v/>
      </c>
      <c r="AI954" s="3" t="str">
        <f>IF(Line[Asset Group]="","",VLOOKUP(Line[Cycle],yes_no,2,FALSE))</f>
        <v/>
      </c>
      <c r="AJ954" s="3" t="str">
        <f>IF(Line[Asset Group]="","",VLOOKUP(Line[Species],hedge_species,2,FALSE))</f>
        <v/>
      </c>
    </row>
    <row r="955" spans="1:36" s="3" customFormat="1" x14ac:dyDescent="0.2">
      <c r="A955" s="3" t="str">
        <f>IF(Line[DWG File Name]="","",Line[DWG File Name])</f>
        <v/>
      </c>
      <c r="B955" s="3" t="str">
        <f>IF(Line[DWG Layer Name]="","",Line[DWG Layer Name])</f>
        <v/>
      </c>
      <c r="C955" s="3" t="str">
        <f>IF(Line[DWG Handle]="","",Line[DWG Handle])</f>
        <v/>
      </c>
      <c r="D955" s="58" t="str">
        <f>IF(Line[Approx Centroid X]="","",Line[Approx Centroid X])</f>
        <v/>
      </c>
      <c r="E955" s="58" t="str">
        <f>IF(Line[Approx Centroid Y]="","",Line[Approx Centroid Y])</f>
        <v/>
      </c>
      <c r="F955" s="3" t="str">
        <f>IF(Line[Replacement Asset]="","",Line[Replacement Asset])</f>
        <v/>
      </c>
      <c r="G955" s="3" t="str">
        <f>IF(Line[Asset ID]="","",UPPER(Line[Asset ID]))</f>
        <v/>
      </c>
      <c r="H955" s="3" t="str">
        <f>IF(Line[Asset Group]="","",VLOOKUP(Line[Asset Group],asset_grp_line,4,FALSE))</f>
        <v/>
      </c>
      <c r="I955" s="3" t="str">
        <f>IF(Line[Asset Group]="","",VLOOKUP(Line[Asset Group],asset_grp_line,2,FALSE))</f>
        <v/>
      </c>
      <c r="J955" s="3" t="str">
        <f>IF(Line[Asset Group]="","",VLOOKUP(Line[Asset Group],asset_grp_line,3,FALSE))</f>
        <v/>
      </c>
      <c r="K955" s="3" t="str">
        <f>IF(Line[Asset Group]="","",VLOOKUP(Line[Asset Type],type_master_list,2,FALSE))</f>
        <v/>
      </c>
      <c r="L955" s="3" t="str">
        <f>IF(Line[Asset Name]="","",PROPER(Line[Asset Name]))</f>
        <v/>
      </c>
      <c r="M955" s="11" t="str">
        <f>IF(Line[Install Date]="","",(Line[Install Date]))</f>
        <v/>
      </c>
      <c r="N955" s="3" t="str">
        <f>IF(Line[Note]="","",PROPER(Line[Note]))</f>
        <v/>
      </c>
      <c r="O955" s="3" t="str">
        <f>IF(Line[Resource Consent Number]="","",UPPER(Line[Resource Consent Number]))</f>
        <v/>
      </c>
      <c r="P955" s="53" t="str">
        <f>IF(Line[Asset Unit Cost]="","",Line[Asset Unit Cost])</f>
        <v/>
      </c>
      <c r="Q955" s="3" t="str">
        <f>IF(Line[Added By]="","",UPPER(Line[Added By]))</f>
        <v/>
      </c>
      <c r="R955" s="11" t="str">
        <f>IF(Line[Added Date]="","",(Line[Added Date]))</f>
        <v/>
      </c>
      <c r="S955" s="3" t="str">
        <f>IF(Line[Z COORD]="","",PROPER(Line[Z COORD]))</f>
        <v/>
      </c>
      <c r="T955" s="3" t="str">
        <f>IF(Line[Asset Description]="","",PROPER(Line[Asset Description]))</f>
        <v/>
      </c>
      <c r="U955" s="3" t="str">
        <f>IF(Line[Asset Group]="","",VLOOKUP(Line[Wall SubType],subdom_master_gdb,2,FALSE))</f>
        <v/>
      </c>
      <c r="V955" s="3" t="str">
        <f>IF(Line[Asset Group]="","",VLOOKUP(Line[Material],material_master,2,FALSE))</f>
        <v/>
      </c>
      <c r="W955" s="3" t="str">
        <f>IF(Line[Height m]="","",Line[Height m])</f>
        <v/>
      </c>
      <c r="X955" s="3" t="str">
        <f>IF(Line[Length m]="","",Line[Length m])</f>
        <v/>
      </c>
      <c r="Y955" s="3" t="str">
        <f>IF(Line[Width m]="","",Line[Width m])</f>
        <v/>
      </c>
      <c r="Z955" s="3" t="str">
        <f>IF(Line[Asset Group]="","",VLOOKUP(Line[Purpose],f_g_function,2,FALSE))</f>
        <v/>
      </c>
      <c r="AA955" s="3" t="str">
        <f>IF(Line[Asset Group]="","",VLOOKUP(Line[Post Material],material_master,2,FALSE))</f>
        <v/>
      </c>
      <c r="AB955" s="3" t="str">
        <f>IF(Line[Pipe Diameter mm]="","",Line[Pipe Diameter mm])</f>
        <v/>
      </c>
      <c r="AC955" s="3" t="str">
        <f>IF(Line[Asset Group]="","",VLOOKUP(Line[Pipe Material],irrigation_pipe_material,2,FALSE))</f>
        <v/>
      </c>
      <c r="AD955" s="3" t="str">
        <f>IF(Line[Asset Group]="","",VLOOKUP(Line[System],irrigation_system,2,FALSE))</f>
        <v/>
      </c>
      <c r="AE955" s="3" t="str">
        <f>IF(Line[Asset Group]="","",VLOOKUP(Line[Status],irrigation_status,2,FALSE))</f>
        <v/>
      </c>
      <c r="AF955" s="3" t="str">
        <f>IF(Line[Asset Group]="","",VLOOKUP(Line[Surface],subdom_master_gdb,2,FALSE))</f>
        <v/>
      </c>
      <c r="AG955" s="3" t="str">
        <f>IF(Line[Surface Layer Depth mm]="","",Line[Surface Layer Depth mm])</f>
        <v/>
      </c>
      <c r="AH955" s="3" t="str">
        <f>IF(Line[Av Width m]="","",Line[Av Width m])</f>
        <v/>
      </c>
      <c r="AI955" s="3" t="str">
        <f>IF(Line[Asset Group]="","",VLOOKUP(Line[Cycle],yes_no,2,FALSE))</f>
        <v/>
      </c>
      <c r="AJ955" s="3" t="str">
        <f>IF(Line[Asset Group]="","",VLOOKUP(Line[Species],hedge_species,2,FALSE))</f>
        <v/>
      </c>
    </row>
    <row r="956" spans="1:36" s="3" customFormat="1" x14ac:dyDescent="0.2">
      <c r="A956" s="3" t="str">
        <f>IF(Line[DWG File Name]="","",Line[DWG File Name])</f>
        <v/>
      </c>
      <c r="B956" s="3" t="str">
        <f>IF(Line[DWG Layer Name]="","",Line[DWG Layer Name])</f>
        <v/>
      </c>
      <c r="C956" s="3" t="str">
        <f>IF(Line[DWG Handle]="","",Line[DWG Handle])</f>
        <v/>
      </c>
      <c r="D956" s="58" t="str">
        <f>IF(Line[Approx Centroid X]="","",Line[Approx Centroid X])</f>
        <v/>
      </c>
      <c r="E956" s="58" t="str">
        <f>IF(Line[Approx Centroid Y]="","",Line[Approx Centroid Y])</f>
        <v/>
      </c>
      <c r="F956" s="3" t="str">
        <f>IF(Line[Replacement Asset]="","",Line[Replacement Asset])</f>
        <v/>
      </c>
      <c r="G956" s="3" t="str">
        <f>IF(Line[Asset ID]="","",UPPER(Line[Asset ID]))</f>
        <v/>
      </c>
      <c r="H956" s="3" t="str">
        <f>IF(Line[Asset Group]="","",VLOOKUP(Line[Asset Group],asset_grp_line,4,FALSE))</f>
        <v/>
      </c>
      <c r="I956" s="3" t="str">
        <f>IF(Line[Asset Group]="","",VLOOKUP(Line[Asset Group],asset_grp_line,2,FALSE))</f>
        <v/>
      </c>
      <c r="J956" s="3" t="str">
        <f>IF(Line[Asset Group]="","",VLOOKUP(Line[Asset Group],asset_grp_line,3,FALSE))</f>
        <v/>
      </c>
      <c r="K956" s="3" t="str">
        <f>IF(Line[Asset Group]="","",VLOOKUP(Line[Asset Type],type_master_list,2,FALSE))</f>
        <v/>
      </c>
      <c r="L956" s="3" t="str">
        <f>IF(Line[Asset Name]="","",PROPER(Line[Asset Name]))</f>
        <v/>
      </c>
      <c r="M956" s="11" t="str">
        <f>IF(Line[Install Date]="","",(Line[Install Date]))</f>
        <v/>
      </c>
      <c r="N956" s="3" t="str">
        <f>IF(Line[Note]="","",PROPER(Line[Note]))</f>
        <v/>
      </c>
      <c r="O956" s="3" t="str">
        <f>IF(Line[Resource Consent Number]="","",UPPER(Line[Resource Consent Number]))</f>
        <v/>
      </c>
      <c r="P956" s="53" t="str">
        <f>IF(Line[Asset Unit Cost]="","",Line[Asset Unit Cost])</f>
        <v/>
      </c>
      <c r="Q956" s="3" t="str">
        <f>IF(Line[Added By]="","",UPPER(Line[Added By]))</f>
        <v/>
      </c>
      <c r="R956" s="11" t="str">
        <f>IF(Line[Added Date]="","",(Line[Added Date]))</f>
        <v/>
      </c>
      <c r="S956" s="3" t="str">
        <f>IF(Line[Z COORD]="","",PROPER(Line[Z COORD]))</f>
        <v/>
      </c>
      <c r="T956" s="3" t="str">
        <f>IF(Line[Asset Description]="","",PROPER(Line[Asset Description]))</f>
        <v/>
      </c>
      <c r="U956" s="3" t="str">
        <f>IF(Line[Asset Group]="","",VLOOKUP(Line[Wall SubType],subdom_master_gdb,2,FALSE))</f>
        <v/>
      </c>
      <c r="V956" s="3" t="str">
        <f>IF(Line[Asset Group]="","",VLOOKUP(Line[Material],material_master,2,FALSE))</f>
        <v/>
      </c>
      <c r="W956" s="3" t="str">
        <f>IF(Line[Height m]="","",Line[Height m])</f>
        <v/>
      </c>
      <c r="X956" s="3" t="str">
        <f>IF(Line[Length m]="","",Line[Length m])</f>
        <v/>
      </c>
      <c r="Y956" s="3" t="str">
        <f>IF(Line[Width m]="","",Line[Width m])</f>
        <v/>
      </c>
      <c r="Z956" s="3" t="str">
        <f>IF(Line[Asset Group]="","",VLOOKUP(Line[Purpose],f_g_function,2,FALSE))</f>
        <v/>
      </c>
      <c r="AA956" s="3" t="str">
        <f>IF(Line[Asset Group]="","",VLOOKUP(Line[Post Material],material_master,2,FALSE))</f>
        <v/>
      </c>
      <c r="AB956" s="3" t="str">
        <f>IF(Line[Pipe Diameter mm]="","",Line[Pipe Diameter mm])</f>
        <v/>
      </c>
      <c r="AC956" s="3" t="str">
        <f>IF(Line[Asset Group]="","",VLOOKUP(Line[Pipe Material],irrigation_pipe_material,2,FALSE))</f>
        <v/>
      </c>
      <c r="AD956" s="3" t="str">
        <f>IF(Line[Asset Group]="","",VLOOKUP(Line[System],irrigation_system,2,FALSE))</f>
        <v/>
      </c>
      <c r="AE956" s="3" t="str">
        <f>IF(Line[Asset Group]="","",VLOOKUP(Line[Status],irrigation_status,2,FALSE))</f>
        <v/>
      </c>
      <c r="AF956" s="3" t="str">
        <f>IF(Line[Asset Group]="","",VLOOKUP(Line[Surface],subdom_master_gdb,2,FALSE))</f>
        <v/>
      </c>
      <c r="AG956" s="3" t="str">
        <f>IF(Line[Surface Layer Depth mm]="","",Line[Surface Layer Depth mm])</f>
        <v/>
      </c>
      <c r="AH956" s="3" t="str">
        <f>IF(Line[Av Width m]="","",Line[Av Width m])</f>
        <v/>
      </c>
      <c r="AI956" s="3" t="str">
        <f>IF(Line[Asset Group]="","",VLOOKUP(Line[Cycle],yes_no,2,FALSE))</f>
        <v/>
      </c>
      <c r="AJ956" s="3" t="str">
        <f>IF(Line[Asset Group]="","",VLOOKUP(Line[Species],hedge_species,2,FALSE))</f>
        <v/>
      </c>
    </row>
    <row r="957" spans="1:36" s="3" customFormat="1" x14ac:dyDescent="0.2">
      <c r="A957" s="3" t="str">
        <f>IF(Line[DWG File Name]="","",Line[DWG File Name])</f>
        <v/>
      </c>
      <c r="B957" s="3" t="str">
        <f>IF(Line[DWG Layer Name]="","",Line[DWG Layer Name])</f>
        <v/>
      </c>
      <c r="C957" s="3" t="str">
        <f>IF(Line[DWG Handle]="","",Line[DWG Handle])</f>
        <v/>
      </c>
      <c r="D957" s="58" t="str">
        <f>IF(Line[Approx Centroid X]="","",Line[Approx Centroid X])</f>
        <v/>
      </c>
      <c r="E957" s="58" t="str">
        <f>IF(Line[Approx Centroid Y]="","",Line[Approx Centroid Y])</f>
        <v/>
      </c>
      <c r="F957" s="3" t="str">
        <f>IF(Line[Replacement Asset]="","",Line[Replacement Asset])</f>
        <v/>
      </c>
      <c r="G957" s="3" t="str">
        <f>IF(Line[Asset ID]="","",UPPER(Line[Asset ID]))</f>
        <v/>
      </c>
      <c r="H957" s="3" t="str">
        <f>IF(Line[Asset Group]="","",VLOOKUP(Line[Asset Group],asset_grp_line,4,FALSE))</f>
        <v/>
      </c>
      <c r="I957" s="3" t="str">
        <f>IF(Line[Asset Group]="","",VLOOKUP(Line[Asset Group],asset_grp_line,2,FALSE))</f>
        <v/>
      </c>
      <c r="J957" s="3" t="str">
        <f>IF(Line[Asset Group]="","",VLOOKUP(Line[Asset Group],asset_grp_line,3,FALSE))</f>
        <v/>
      </c>
      <c r="K957" s="3" t="str">
        <f>IF(Line[Asset Group]="","",VLOOKUP(Line[Asset Type],type_master_list,2,FALSE))</f>
        <v/>
      </c>
      <c r="L957" s="3" t="str">
        <f>IF(Line[Asset Name]="","",PROPER(Line[Asset Name]))</f>
        <v/>
      </c>
      <c r="M957" s="11" t="str">
        <f>IF(Line[Install Date]="","",(Line[Install Date]))</f>
        <v/>
      </c>
      <c r="N957" s="3" t="str">
        <f>IF(Line[Note]="","",PROPER(Line[Note]))</f>
        <v/>
      </c>
      <c r="O957" s="3" t="str">
        <f>IF(Line[Resource Consent Number]="","",UPPER(Line[Resource Consent Number]))</f>
        <v/>
      </c>
      <c r="P957" s="53" t="str">
        <f>IF(Line[Asset Unit Cost]="","",Line[Asset Unit Cost])</f>
        <v/>
      </c>
      <c r="Q957" s="3" t="str">
        <f>IF(Line[Added By]="","",UPPER(Line[Added By]))</f>
        <v/>
      </c>
      <c r="R957" s="11" t="str">
        <f>IF(Line[Added Date]="","",(Line[Added Date]))</f>
        <v/>
      </c>
      <c r="S957" s="3" t="str">
        <f>IF(Line[Z COORD]="","",PROPER(Line[Z COORD]))</f>
        <v/>
      </c>
      <c r="T957" s="3" t="str">
        <f>IF(Line[Asset Description]="","",PROPER(Line[Asset Description]))</f>
        <v/>
      </c>
      <c r="U957" s="3" t="str">
        <f>IF(Line[Asset Group]="","",VLOOKUP(Line[Wall SubType],subdom_master_gdb,2,FALSE))</f>
        <v/>
      </c>
      <c r="V957" s="3" t="str">
        <f>IF(Line[Asset Group]="","",VLOOKUP(Line[Material],material_master,2,FALSE))</f>
        <v/>
      </c>
      <c r="W957" s="3" t="str">
        <f>IF(Line[Height m]="","",Line[Height m])</f>
        <v/>
      </c>
      <c r="X957" s="3" t="str">
        <f>IF(Line[Length m]="","",Line[Length m])</f>
        <v/>
      </c>
      <c r="Y957" s="3" t="str">
        <f>IF(Line[Width m]="","",Line[Width m])</f>
        <v/>
      </c>
      <c r="Z957" s="3" t="str">
        <f>IF(Line[Asset Group]="","",VLOOKUP(Line[Purpose],f_g_function,2,FALSE))</f>
        <v/>
      </c>
      <c r="AA957" s="3" t="str">
        <f>IF(Line[Asset Group]="","",VLOOKUP(Line[Post Material],material_master,2,FALSE))</f>
        <v/>
      </c>
      <c r="AB957" s="3" t="str">
        <f>IF(Line[Pipe Diameter mm]="","",Line[Pipe Diameter mm])</f>
        <v/>
      </c>
      <c r="AC957" s="3" t="str">
        <f>IF(Line[Asset Group]="","",VLOOKUP(Line[Pipe Material],irrigation_pipe_material,2,FALSE))</f>
        <v/>
      </c>
      <c r="AD957" s="3" t="str">
        <f>IF(Line[Asset Group]="","",VLOOKUP(Line[System],irrigation_system,2,FALSE))</f>
        <v/>
      </c>
      <c r="AE957" s="3" t="str">
        <f>IF(Line[Asset Group]="","",VLOOKUP(Line[Status],irrigation_status,2,FALSE))</f>
        <v/>
      </c>
      <c r="AF957" s="3" t="str">
        <f>IF(Line[Asset Group]="","",VLOOKUP(Line[Surface],subdom_master_gdb,2,FALSE))</f>
        <v/>
      </c>
      <c r="AG957" s="3" t="str">
        <f>IF(Line[Surface Layer Depth mm]="","",Line[Surface Layer Depth mm])</f>
        <v/>
      </c>
      <c r="AH957" s="3" t="str">
        <f>IF(Line[Av Width m]="","",Line[Av Width m])</f>
        <v/>
      </c>
      <c r="AI957" s="3" t="str">
        <f>IF(Line[Asset Group]="","",VLOOKUP(Line[Cycle],yes_no,2,FALSE))</f>
        <v/>
      </c>
      <c r="AJ957" s="3" t="str">
        <f>IF(Line[Asset Group]="","",VLOOKUP(Line[Species],hedge_species,2,FALSE))</f>
        <v/>
      </c>
    </row>
    <row r="958" spans="1:36" s="3" customFormat="1" x14ac:dyDescent="0.2">
      <c r="A958" s="3" t="str">
        <f>IF(Line[DWG File Name]="","",Line[DWG File Name])</f>
        <v/>
      </c>
      <c r="B958" s="3" t="str">
        <f>IF(Line[DWG Layer Name]="","",Line[DWG Layer Name])</f>
        <v/>
      </c>
      <c r="C958" s="3" t="str">
        <f>IF(Line[DWG Handle]="","",Line[DWG Handle])</f>
        <v/>
      </c>
      <c r="D958" s="58" t="str">
        <f>IF(Line[Approx Centroid X]="","",Line[Approx Centroid X])</f>
        <v/>
      </c>
      <c r="E958" s="58" t="str">
        <f>IF(Line[Approx Centroid Y]="","",Line[Approx Centroid Y])</f>
        <v/>
      </c>
      <c r="F958" s="3" t="str">
        <f>IF(Line[Replacement Asset]="","",Line[Replacement Asset])</f>
        <v/>
      </c>
      <c r="G958" s="3" t="str">
        <f>IF(Line[Asset ID]="","",UPPER(Line[Asset ID]))</f>
        <v/>
      </c>
      <c r="H958" s="3" t="str">
        <f>IF(Line[Asset Group]="","",VLOOKUP(Line[Asset Group],asset_grp_line,4,FALSE))</f>
        <v/>
      </c>
      <c r="I958" s="3" t="str">
        <f>IF(Line[Asset Group]="","",VLOOKUP(Line[Asset Group],asset_grp_line,2,FALSE))</f>
        <v/>
      </c>
      <c r="J958" s="3" t="str">
        <f>IF(Line[Asset Group]="","",VLOOKUP(Line[Asset Group],asset_grp_line,3,FALSE))</f>
        <v/>
      </c>
      <c r="K958" s="3" t="str">
        <f>IF(Line[Asset Group]="","",VLOOKUP(Line[Asset Type],type_master_list,2,FALSE))</f>
        <v/>
      </c>
      <c r="L958" s="3" t="str">
        <f>IF(Line[Asset Name]="","",PROPER(Line[Asset Name]))</f>
        <v/>
      </c>
      <c r="M958" s="11" t="str">
        <f>IF(Line[Install Date]="","",(Line[Install Date]))</f>
        <v/>
      </c>
      <c r="N958" s="3" t="str">
        <f>IF(Line[Note]="","",PROPER(Line[Note]))</f>
        <v/>
      </c>
      <c r="O958" s="3" t="str">
        <f>IF(Line[Resource Consent Number]="","",UPPER(Line[Resource Consent Number]))</f>
        <v/>
      </c>
      <c r="P958" s="53" t="str">
        <f>IF(Line[Asset Unit Cost]="","",Line[Asset Unit Cost])</f>
        <v/>
      </c>
      <c r="Q958" s="3" t="str">
        <f>IF(Line[Added By]="","",UPPER(Line[Added By]))</f>
        <v/>
      </c>
      <c r="R958" s="11" t="str">
        <f>IF(Line[Added Date]="","",(Line[Added Date]))</f>
        <v/>
      </c>
      <c r="S958" s="3" t="str">
        <f>IF(Line[Z COORD]="","",PROPER(Line[Z COORD]))</f>
        <v/>
      </c>
      <c r="T958" s="3" t="str">
        <f>IF(Line[Asset Description]="","",PROPER(Line[Asset Description]))</f>
        <v/>
      </c>
      <c r="U958" s="3" t="str">
        <f>IF(Line[Asset Group]="","",VLOOKUP(Line[Wall SubType],subdom_master_gdb,2,FALSE))</f>
        <v/>
      </c>
      <c r="V958" s="3" t="str">
        <f>IF(Line[Asset Group]="","",VLOOKUP(Line[Material],material_master,2,FALSE))</f>
        <v/>
      </c>
      <c r="W958" s="3" t="str">
        <f>IF(Line[Height m]="","",Line[Height m])</f>
        <v/>
      </c>
      <c r="X958" s="3" t="str">
        <f>IF(Line[Length m]="","",Line[Length m])</f>
        <v/>
      </c>
      <c r="Y958" s="3" t="str">
        <f>IF(Line[Width m]="","",Line[Width m])</f>
        <v/>
      </c>
      <c r="Z958" s="3" t="str">
        <f>IF(Line[Asset Group]="","",VLOOKUP(Line[Purpose],f_g_function,2,FALSE))</f>
        <v/>
      </c>
      <c r="AA958" s="3" t="str">
        <f>IF(Line[Asset Group]="","",VLOOKUP(Line[Post Material],material_master,2,FALSE))</f>
        <v/>
      </c>
      <c r="AB958" s="3" t="str">
        <f>IF(Line[Pipe Diameter mm]="","",Line[Pipe Diameter mm])</f>
        <v/>
      </c>
      <c r="AC958" s="3" t="str">
        <f>IF(Line[Asset Group]="","",VLOOKUP(Line[Pipe Material],irrigation_pipe_material,2,FALSE))</f>
        <v/>
      </c>
      <c r="AD958" s="3" t="str">
        <f>IF(Line[Asset Group]="","",VLOOKUP(Line[System],irrigation_system,2,FALSE))</f>
        <v/>
      </c>
      <c r="AE958" s="3" t="str">
        <f>IF(Line[Asset Group]="","",VLOOKUP(Line[Status],irrigation_status,2,FALSE))</f>
        <v/>
      </c>
      <c r="AF958" s="3" t="str">
        <f>IF(Line[Asset Group]="","",VLOOKUP(Line[Surface],subdom_master_gdb,2,FALSE))</f>
        <v/>
      </c>
      <c r="AG958" s="3" t="str">
        <f>IF(Line[Surface Layer Depth mm]="","",Line[Surface Layer Depth mm])</f>
        <v/>
      </c>
      <c r="AH958" s="3" t="str">
        <f>IF(Line[Av Width m]="","",Line[Av Width m])</f>
        <v/>
      </c>
      <c r="AI958" s="3" t="str">
        <f>IF(Line[Asset Group]="","",VLOOKUP(Line[Cycle],yes_no,2,FALSE))</f>
        <v/>
      </c>
      <c r="AJ958" s="3" t="str">
        <f>IF(Line[Asset Group]="","",VLOOKUP(Line[Species],hedge_species,2,FALSE))</f>
        <v/>
      </c>
    </row>
    <row r="959" spans="1:36" s="3" customFormat="1" x14ac:dyDescent="0.2">
      <c r="A959" s="3" t="str">
        <f>IF(Line[DWG File Name]="","",Line[DWG File Name])</f>
        <v/>
      </c>
      <c r="B959" s="3" t="str">
        <f>IF(Line[DWG Layer Name]="","",Line[DWG Layer Name])</f>
        <v/>
      </c>
      <c r="C959" s="3" t="str">
        <f>IF(Line[DWG Handle]="","",Line[DWG Handle])</f>
        <v/>
      </c>
      <c r="D959" s="58" t="str">
        <f>IF(Line[Approx Centroid X]="","",Line[Approx Centroid X])</f>
        <v/>
      </c>
      <c r="E959" s="58" t="str">
        <f>IF(Line[Approx Centroid Y]="","",Line[Approx Centroid Y])</f>
        <v/>
      </c>
      <c r="F959" s="3" t="str">
        <f>IF(Line[Replacement Asset]="","",Line[Replacement Asset])</f>
        <v/>
      </c>
      <c r="G959" s="3" t="str">
        <f>IF(Line[Asset ID]="","",UPPER(Line[Asset ID]))</f>
        <v/>
      </c>
      <c r="H959" s="3" t="str">
        <f>IF(Line[Asset Group]="","",VLOOKUP(Line[Asset Group],asset_grp_line,4,FALSE))</f>
        <v/>
      </c>
      <c r="I959" s="3" t="str">
        <f>IF(Line[Asset Group]="","",VLOOKUP(Line[Asset Group],asset_grp_line,2,FALSE))</f>
        <v/>
      </c>
      <c r="J959" s="3" t="str">
        <f>IF(Line[Asset Group]="","",VLOOKUP(Line[Asset Group],asset_grp_line,3,FALSE))</f>
        <v/>
      </c>
      <c r="K959" s="3" t="str">
        <f>IF(Line[Asset Group]="","",VLOOKUP(Line[Asset Type],type_master_list,2,FALSE))</f>
        <v/>
      </c>
      <c r="L959" s="3" t="str">
        <f>IF(Line[Asset Name]="","",PROPER(Line[Asset Name]))</f>
        <v/>
      </c>
      <c r="M959" s="11" t="str">
        <f>IF(Line[Install Date]="","",(Line[Install Date]))</f>
        <v/>
      </c>
      <c r="N959" s="3" t="str">
        <f>IF(Line[Note]="","",PROPER(Line[Note]))</f>
        <v/>
      </c>
      <c r="O959" s="3" t="str">
        <f>IF(Line[Resource Consent Number]="","",UPPER(Line[Resource Consent Number]))</f>
        <v/>
      </c>
      <c r="P959" s="53" t="str">
        <f>IF(Line[Asset Unit Cost]="","",Line[Asset Unit Cost])</f>
        <v/>
      </c>
      <c r="Q959" s="3" t="str">
        <f>IF(Line[Added By]="","",UPPER(Line[Added By]))</f>
        <v/>
      </c>
      <c r="R959" s="11" t="str">
        <f>IF(Line[Added Date]="","",(Line[Added Date]))</f>
        <v/>
      </c>
      <c r="S959" s="3" t="str">
        <f>IF(Line[Z COORD]="","",PROPER(Line[Z COORD]))</f>
        <v/>
      </c>
      <c r="T959" s="3" t="str">
        <f>IF(Line[Asset Description]="","",PROPER(Line[Asset Description]))</f>
        <v/>
      </c>
      <c r="U959" s="3" t="str">
        <f>IF(Line[Asset Group]="","",VLOOKUP(Line[Wall SubType],subdom_master_gdb,2,FALSE))</f>
        <v/>
      </c>
      <c r="V959" s="3" t="str">
        <f>IF(Line[Asset Group]="","",VLOOKUP(Line[Material],material_master,2,FALSE))</f>
        <v/>
      </c>
      <c r="W959" s="3" t="str">
        <f>IF(Line[Height m]="","",Line[Height m])</f>
        <v/>
      </c>
      <c r="X959" s="3" t="str">
        <f>IF(Line[Length m]="","",Line[Length m])</f>
        <v/>
      </c>
      <c r="Y959" s="3" t="str">
        <f>IF(Line[Width m]="","",Line[Width m])</f>
        <v/>
      </c>
      <c r="Z959" s="3" t="str">
        <f>IF(Line[Asset Group]="","",VLOOKUP(Line[Purpose],f_g_function,2,FALSE))</f>
        <v/>
      </c>
      <c r="AA959" s="3" t="str">
        <f>IF(Line[Asset Group]="","",VLOOKUP(Line[Post Material],material_master,2,FALSE))</f>
        <v/>
      </c>
      <c r="AB959" s="3" t="str">
        <f>IF(Line[Pipe Diameter mm]="","",Line[Pipe Diameter mm])</f>
        <v/>
      </c>
      <c r="AC959" s="3" t="str">
        <f>IF(Line[Asset Group]="","",VLOOKUP(Line[Pipe Material],irrigation_pipe_material,2,FALSE))</f>
        <v/>
      </c>
      <c r="AD959" s="3" t="str">
        <f>IF(Line[Asset Group]="","",VLOOKUP(Line[System],irrigation_system,2,FALSE))</f>
        <v/>
      </c>
      <c r="AE959" s="3" t="str">
        <f>IF(Line[Asset Group]="","",VLOOKUP(Line[Status],irrigation_status,2,FALSE))</f>
        <v/>
      </c>
      <c r="AF959" s="3" t="str">
        <f>IF(Line[Asset Group]="","",VLOOKUP(Line[Surface],subdom_master_gdb,2,FALSE))</f>
        <v/>
      </c>
      <c r="AG959" s="3" t="str">
        <f>IF(Line[Surface Layer Depth mm]="","",Line[Surface Layer Depth mm])</f>
        <v/>
      </c>
      <c r="AH959" s="3" t="str">
        <f>IF(Line[Av Width m]="","",Line[Av Width m])</f>
        <v/>
      </c>
      <c r="AI959" s="3" t="str">
        <f>IF(Line[Asset Group]="","",VLOOKUP(Line[Cycle],yes_no,2,FALSE))</f>
        <v/>
      </c>
      <c r="AJ959" s="3" t="str">
        <f>IF(Line[Asset Group]="","",VLOOKUP(Line[Species],hedge_species,2,FALSE))</f>
        <v/>
      </c>
    </row>
    <row r="960" spans="1:36" s="3" customFormat="1" x14ac:dyDescent="0.2">
      <c r="A960" s="3" t="str">
        <f>IF(Line[DWG File Name]="","",Line[DWG File Name])</f>
        <v/>
      </c>
      <c r="B960" s="3" t="str">
        <f>IF(Line[DWG Layer Name]="","",Line[DWG Layer Name])</f>
        <v/>
      </c>
      <c r="C960" s="3" t="str">
        <f>IF(Line[DWG Handle]="","",Line[DWG Handle])</f>
        <v/>
      </c>
      <c r="D960" s="58" t="str">
        <f>IF(Line[Approx Centroid X]="","",Line[Approx Centroid X])</f>
        <v/>
      </c>
      <c r="E960" s="58" t="str">
        <f>IF(Line[Approx Centroid Y]="","",Line[Approx Centroid Y])</f>
        <v/>
      </c>
      <c r="F960" s="3" t="str">
        <f>IF(Line[Replacement Asset]="","",Line[Replacement Asset])</f>
        <v/>
      </c>
      <c r="G960" s="3" t="str">
        <f>IF(Line[Asset ID]="","",UPPER(Line[Asset ID]))</f>
        <v/>
      </c>
      <c r="H960" s="3" t="str">
        <f>IF(Line[Asset Group]="","",VLOOKUP(Line[Asset Group],asset_grp_line,4,FALSE))</f>
        <v/>
      </c>
      <c r="I960" s="3" t="str">
        <f>IF(Line[Asset Group]="","",VLOOKUP(Line[Asset Group],asset_grp_line,2,FALSE))</f>
        <v/>
      </c>
      <c r="J960" s="3" t="str">
        <f>IF(Line[Asset Group]="","",VLOOKUP(Line[Asset Group],asset_grp_line,3,FALSE))</f>
        <v/>
      </c>
      <c r="K960" s="3" t="str">
        <f>IF(Line[Asset Group]="","",VLOOKUP(Line[Asset Type],type_master_list,2,FALSE))</f>
        <v/>
      </c>
      <c r="L960" s="3" t="str">
        <f>IF(Line[Asset Name]="","",PROPER(Line[Asset Name]))</f>
        <v/>
      </c>
      <c r="M960" s="11" t="str">
        <f>IF(Line[Install Date]="","",(Line[Install Date]))</f>
        <v/>
      </c>
      <c r="N960" s="3" t="str">
        <f>IF(Line[Note]="","",PROPER(Line[Note]))</f>
        <v/>
      </c>
      <c r="O960" s="3" t="str">
        <f>IF(Line[Resource Consent Number]="","",UPPER(Line[Resource Consent Number]))</f>
        <v/>
      </c>
      <c r="P960" s="53" t="str">
        <f>IF(Line[Asset Unit Cost]="","",Line[Asset Unit Cost])</f>
        <v/>
      </c>
      <c r="Q960" s="3" t="str">
        <f>IF(Line[Added By]="","",UPPER(Line[Added By]))</f>
        <v/>
      </c>
      <c r="R960" s="11" t="str">
        <f>IF(Line[Added Date]="","",(Line[Added Date]))</f>
        <v/>
      </c>
      <c r="S960" s="3" t="str">
        <f>IF(Line[Z COORD]="","",PROPER(Line[Z COORD]))</f>
        <v/>
      </c>
      <c r="T960" s="3" t="str">
        <f>IF(Line[Asset Description]="","",PROPER(Line[Asset Description]))</f>
        <v/>
      </c>
      <c r="U960" s="3" t="str">
        <f>IF(Line[Asset Group]="","",VLOOKUP(Line[Wall SubType],subdom_master_gdb,2,FALSE))</f>
        <v/>
      </c>
      <c r="V960" s="3" t="str">
        <f>IF(Line[Asset Group]="","",VLOOKUP(Line[Material],material_master,2,FALSE))</f>
        <v/>
      </c>
      <c r="W960" s="3" t="str">
        <f>IF(Line[Height m]="","",Line[Height m])</f>
        <v/>
      </c>
      <c r="X960" s="3" t="str">
        <f>IF(Line[Length m]="","",Line[Length m])</f>
        <v/>
      </c>
      <c r="Y960" s="3" t="str">
        <f>IF(Line[Width m]="","",Line[Width m])</f>
        <v/>
      </c>
      <c r="Z960" s="3" t="str">
        <f>IF(Line[Asset Group]="","",VLOOKUP(Line[Purpose],f_g_function,2,FALSE))</f>
        <v/>
      </c>
      <c r="AA960" s="3" t="str">
        <f>IF(Line[Asset Group]="","",VLOOKUP(Line[Post Material],material_master,2,FALSE))</f>
        <v/>
      </c>
      <c r="AB960" s="3" t="str">
        <f>IF(Line[Pipe Diameter mm]="","",Line[Pipe Diameter mm])</f>
        <v/>
      </c>
      <c r="AC960" s="3" t="str">
        <f>IF(Line[Asset Group]="","",VLOOKUP(Line[Pipe Material],irrigation_pipe_material,2,FALSE))</f>
        <v/>
      </c>
      <c r="AD960" s="3" t="str">
        <f>IF(Line[Asset Group]="","",VLOOKUP(Line[System],irrigation_system,2,FALSE))</f>
        <v/>
      </c>
      <c r="AE960" s="3" t="str">
        <f>IF(Line[Asset Group]="","",VLOOKUP(Line[Status],irrigation_status,2,FALSE))</f>
        <v/>
      </c>
      <c r="AF960" s="3" t="str">
        <f>IF(Line[Asset Group]="","",VLOOKUP(Line[Surface],subdom_master_gdb,2,FALSE))</f>
        <v/>
      </c>
      <c r="AG960" s="3" t="str">
        <f>IF(Line[Surface Layer Depth mm]="","",Line[Surface Layer Depth mm])</f>
        <v/>
      </c>
      <c r="AH960" s="3" t="str">
        <f>IF(Line[Av Width m]="","",Line[Av Width m])</f>
        <v/>
      </c>
      <c r="AI960" s="3" t="str">
        <f>IF(Line[Asset Group]="","",VLOOKUP(Line[Cycle],yes_no,2,FALSE))</f>
        <v/>
      </c>
      <c r="AJ960" s="3" t="str">
        <f>IF(Line[Asset Group]="","",VLOOKUP(Line[Species],hedge_species,2,FALSE))</f>
        <v/>
      </c>
    </row>
    <row r="961" spans="1:36" s="3" customFormat="1" x14ac:dyDescent="0.2">
      <c r="A961" s="3" t="str">
        <f>IF(Line[DWG File Name]="","",Line[DWG File Name])</f>
        <v/>
      </c>
      <c r="B961" s="3" t="str">
        <f>IF(Line[DWG Layer Name]="","",Line[DWG Layer Name])</f>
        <v/>
      </c>
      <c r="C961" s="3" t="str">
        <f>IF(Line[DWG Handle]="","",Line[DWG Handle])</f>
        <v/>
      </c>
      <c r="D961" s="58" t="str">
        <f>IF(Line[Approx Centroid X]="","",Line[Approx Centroid X])</f>
        <v/>
      </c>
      <c r="E961" s="58" t="str">
        <f>IF(Line[Approx Centroid Y]="","",Line[Approx Centroid Y])</f>
        <v/>
      </c>
      <c r="F961" s="3" t="str">
        <f>IF(Line[Replacement Asset]="","",Line[Replacement Asset])</f>
        <v/>
      </c>
      <c r="G961" s="3" t="str">
        <f>IF(Line[Asset ID]="","",UPPER(Line[Asset ID]))</f>
        <v/>
      </c>
      <c r="H961" s="3" t="str">
        <f>IF(Line[Asset Group]="","",VLOOKUP(Line[Asset Group],asset_grp_line,4,FALSE))</f>
        <v/>
      </c>
      <c r="I961" s="3" t="str">
        <f>IF(Line[Asset Group]="","",VLOOKUP(Line[Asset Group],asset_grp_line,2,FALSE))</f>
        <v/>
      </c>
      <c r="J961" s="3" t="str">
        <f>IF(Line[Asset Group]="","",VLOOKUP(Line[Asset Group],asset_grp_line,3,FALSE))</f>
        <v/>
      </c>
      <c r="K961" s="3" t="str">
        <f>IF(Line[Asset Group]="","",VLOOKUP(Line[Asset Type],type_master_list,2,FALSE))</f>
        <v/>
      </c>
      <c r="L961" s="3" t="str">
        <f>IF(Line[Asset Name]="","",PROPER(Line[Asset Name]))</f>
        <v/>
      </c>
      <c r="M961" s="11" t="str">
        <f>IF(Line[Install Date]="","",(Line[Install Date]))</f>
        <v/>
      </c>
      <c r="N961" s="3" t="str">
        <f>IF(Line[Note]="","",PROPER(Line[Note]))</f>
        <v/>
      </c>
      <c r="O961" s="3" t="str">
        <f>IF(Line[Resource Consent Number]="","",UPPER(Line[Resource Consent Number]))</f>
        <v/>
      </c>
      <c r="P961" s="53" t="str">
        <f>IF(Line[Asset Unit Cost]="","",Line[Asset Unit Cost])</f>
        <v/>
      </c>
      <c r="Q961" s="3" t="str">
        <f>IF(Line[Added By]="","",UPPER(Line[Added By]))</f>
        <v/>
      </c>
      <c r="R961" s="11" t="str">
        <f>IF(Line[Added Date]="","",(Line[Added Date]))</f>
        <v/>
      </c>
      <c r="S961" s="3" t="str">
        <f>IF(Line[Z COORD]="","",PROPER(Line[Z COORD]))</f>
        <v/>
      </c>
      <c r="T961" s="3" t="str">
        <f>IF(Line[Asset Description]="","",PROPER(Line[Asset Description]))</f>
        <v/>
      </c>
      <c r="U961" s="3" t="str">
        <f>IF(Line[Asset Group]="","",VLOOKUP(Line[Wall SubType],subdom_master_gdb,2,FALSE))</f>
        <v/>
      </c>
      <c r="V961" s="3" t="str">
        <f>IF(Line[Asset Group]="","",VLOOKUP(Line[Material],material_master,2,FALSE))</f>
        <v/>
      </c>
      <c r="W961" s="3" t="str">
        <f>IF(Line[Height m]="","",Line[Height m])</f>
        <v/>
      </c>
      <c r="X961" s="3" t="str">
        <f>IF(Line[Length m]="","",Line[Length m])</f>
        <v/>
      </c>
      <c r="Y961" s="3" t="str">
        <f>IF(Line[Width m]="","",Line[Width m])</f>
        <v/>
      </c>
      <c r="Z961" s="3" t="str">
        <f>IF(Line[Asset Group]="","",VLOOKUP(Line[Purpose],f_g_function,2,FALSE))</f>
        <v/>
      </c>
      <c r="AA961" s="3" t="str">
        <f>IF(Line[Asset Group]="","",VLOOKUP(Line[Post Material],material_master,2,FALSE))</f>
        <v/>
      </c>
      <c r="AB961" s="3" t="str">
        <f>IF(Line[Pipe Diameter mm]="","",Line[Pipe Diameter mm])</f>
        <v/>
      </c>
      <c r="AC961" s="3" t="str">
        <f>IF(Line[Asset Group]="","",VLOOKUP(Line[Pipe Material],irrigation_pipe_material,2,FALSE))</f>
        <v/>
      </c>
      <c r="AD961" s="3" t="str">
        <f>IF(Line[Asset Group]="","",VLOOKUP(Line[System],irrigation_system,2,FALSE))</f>
        <v/>
      </c>
      <c r="AE961" s="3" t="str">
        <f>IF(Line[Asset Group]="","",VLOOKUP(Line[Status],irrigation_status,2,FALSE))</f>
        <v/>
      </c>
      <c r="AF961" s="3" t="str">
        <f>IF(Line[Asset Group]="","",VLOOKUP(Line[Surface],subdom_master_gdb,2,FALSE))</f>
        <v/>
      </c>
      <c r="AG961" s="3" t="str">
        <f>IF(Line[Surface Layer Depth mm]="","",Line[Surface Layer Depth mm])</f>
        <v/>
      </c>
      <c r="AH961" s="3" t="str">
        <f>IF(Line[Av Width m]="","",Line[Av Width m])</f>
        <v/>
      </c>
      <c r="AI961" s="3" t="str">
        <f>IF(Line[Asset Group]="","",VLOOKUP(Line[Cycle],yes_no,2,FALSE))</f>
        <v/>
      </c>
      <c r="AJ961" s="3" t="str">
        <f>IF(Line[Asset Group]="","",VLOOKUP(Line[Species],hedge_species,2,FALSE))</f>
        <v/>
      </c>
    </row>
    <row r="962" spans="1:36" s="3" customFormat="1" x14ac:dyDescent="0.2">
      <c r="A962" s="3" t="str">
        <f>IF(Line[DWG File Name]="","",Line[DWG File Name])</f>
        <v/>
      </c>
      <c r="B962" s="3" t="str">
        <f>IF(Line[DWG Layer Name]="","",Line[DWG Layer Name])</f>
        <v/>
      </c>
      <c r="C962" s="3" t="str">
        <f>IF(Line[DWG Handle]="","",Line[DWG Handle])</f>
        <v/>
      </c>
      <c r="D962" s="58" t="str">
        <f>IF(Line[Approx Centroid X]="","",Line[Approx Centroid X])</f>
        <v/>
      </c>
      <c r="E962" s="58" t="str">
        <f>IF(Line[Approx Centroid Y]="","",Line[Approx Centroid Y])</f>
        <v/>
      </c>
      <c r="F962" s="3" t="str">
        <f>IF(Line[Replacement Asset]="","",Line[Replacement Asset])</f>
        <v/>
      </c>
      <c r="G962" s="3" t="str">
        <f>IF(Line[Asset ID]="","",UPPER(Line[Asset ID]))</f>
        <v/>
      </c>
      <c r="H962" s="3" t="str">
        <f>IF(Line[Asset Group]="","",VLOOKUP(Line[Asset Group],asset_grp_line,4,FALSE))</f>
        <v/>
      </c>
      <c r="I962" s="3" t="str">
        <f>IF(Line[Asset Group]="","",VLOOKUP(Line[Asset Group],asset_grp_line,2,FALSE))</f>
        <v/>
      </c>
      <c r="J962" s="3" t="str">
        <f>IF(Line[Asset Group]="","",VLOOKUP(Line[Asset Group],asset_grp_line,3,FALSE))</f>
        <v/>
      </c>
      <c r="K962" s="3" t="str">
        <f>IF(Line[Asset Group]="","",VLOOKUP(Line[Asset Type],type_master_list,2,FALSE))</f>
        <v/>
      </c>
      <c r="L962" s="3" t="str">
        <f>IF(Line[Asset Name]="","",PROPER(Line[Asset Name]))</f>
        <v/>
      </c>
      <c r="M962" s="11" t="str">
        <f>IF(Line[Install Date]="","",(Line[Install Date]))</f>
        <v/>
      </c>
      <c r="N962" s="3" t="str">
        <f>IF(Line[Note]="","",PROPER(Line[Note]))</f>
        <v/>
      </c>
      <c r="O962" s="3" t="str">
        <f>IF(Line[Resource Consent Number]="","",UPPER(Line[Resource Consent Number]))</f>
        <v/>
      </c>
      <c r="P962" s="53" t="str">
        <f>IF(Line[Asset Unit Cost]="","",Line[Asset Unit Cost])</f>
        <v/>
      </c>
      <c r="Q962" s="3" t="str">
        <f>IF(Line[Added By]="","",UPPER(Line[Added By]))</f>
        <v/>
      </c>
      <c r="R962" s="11" t="str">
        <f>IF(Line[Added Date]="","",(Line[Added Date]))</f>
        <v/>
      </c>
      <c r="S962" s="3" t="str">
        <f>IF(Line[Z COORD]="","",PROPER(Line[Z COORD]))</f>
        <v/>
      </c>
      <c r="T962" s="3" t="str">
        <f>IF(Line[Asset Description]="","",PROPER(Line[Asset Description]))</f>
        <v/>
      </c>
      <c r="U962" s="3" t="str">
        <f>IF(Line[Asset Group]="","",VLOOKUP(Line[Wall SubType],subdom_master_gdb,2,FALSE))</f>
        <v/>
      </c>
      <c r="V962" s="3" t="str">
        <f>IF(Line[Asset Group]="","",VLOOKUP(Line[Material],material_master,2,FALSE))</f>
        <v/>
      </c>
      <c r="W962" s="3" t="str">
        <f>IF(Line[Height m]="","",Line[Height m])</f>
        <v/>
      </c>
      <c r="X962" s="3" t="str">
        <f>IF(Line[Length m]="","",Line[Length m])</f>
        <v/>
      </c>
      <c r="Y962" s="3" t="str">
        <f>IF(Line[Width m]="","",Line[Width m])</f>
        <v/>
      </c>
      <c r="Z962" s="3" t="str">
        <f>IF(Line[Asset Group]="","",VLOOKUP(Line[Purpose],f_g_function,2,FALSE))</f>
        <v/>
      </c>
      <c r="AA962" s="3" t="str">
        <f>IF(Line[Asset Group]="","",VLOOKUP(Line[Post Material],material_master,2,FALSE))</f>
        <v/>
      </c>
      <c r="AB962" s="3" t="str">
        <f>IF(Line[Pipe Diameter mm]="","",Line[Pipe Diameter mm])</f>
        <v/>
      </c>
      <c r="AC962" s="3" t="str">
        <f>IF(Line[Asset Group]="","",VLOOKUP(Line[Pipe Material],irrigation_pipe_material,2,FALSE))</f>
        <v/>
      </c>
      <c r="AD962" s="3" t="str">
        <f>IF(Line[Asset Group]="","",VLOOKUP(Line[System],irrigation_system,2,FALSE))</f>
        <v/>
      </c>
      <c r="AE962" s="3" t="str">
        <f>IF(Line[Asset Group]="","",VLOOKUP(Line[Status],irrigation_status,2,FALSE))</f>
        <v/>
      </c>
      <c r="AF962" s="3" t="str">
        <f>IF(Line[Asset Group]="","",VLOOKUP(Line[Surface],subdom_master_gdb,2,FALSE))</f>
        <v/>
      </c>
      <c r="AG962" s="3" t="str">
        <f>IF(Line[Surface Layer Depth mm]="","",Line[Surface Layer Depth mm])</f>
        <v/>
      </c>
      <c r="AH962" s="3" t="str">
        <f>IF(Line[Av Width m]="","",Line[Av Width m])</f>
        <v/>
      </c>
      <c r="AI962" s="3" t="str">
        <f>IF(Line[Asset Group]="","",VLOOKUP(Line[Cycle],yes_no,2,FALSE))</f>
        <v/>
      </c>
      <c r="AJ962" s="3" t="str">
        <f>IF(Line[Asset Group]="","",VLOOKUP(Line[Species],hedge_species,2,FALSE))</f>
        <v/>
      </c>
    </row>
    <row r="963" spans="1:36" s="3" customFormat="1" x14ac:dyDescent="0.2">
      <c r="A963" s="3" t="str">
        <f>IF(Line[DWG File Name]="","",Line[DWG File Name])</f>
        <v/>
      </c>
      <c r="B963" s="3" t="str">
        <f>IF(Line[DWG Layer Name]="","",Line[DWG Layer Name])</f>
        <v/>
      </c>
      <c r="C963" s="3" t="str">
        <f>IF(Line[DWG Handle]="","",Line[DWG Handle])</f>
        <v/>
      </c>
      <c r="D963" s="58" t="str">
        <f>IF(Line[Approx Centroid X]="","",Line[Approx Centroid X])</f>
        <v/>
      </c>
      <c r="E963" s="58" t="str">
        <f>IF(Line[Approx Centroid Y]="","",Line[Approx Centroid Y])</f>
        <v/>
      </c>
      <c r="F963" s="3" t="str">
        <f>IF(Line[Replacement Asset]="","",Line[Replacement Asset])</f>
        <v/>
      </c>
      <c r="G963" s="3" t="str">
        <f>IF(Line[Asset ID]="","",UPPER(Line[Asset ID]))</f>
        <v/>
      </c>
      <c r="H963" s="3" t="str">
        <f>IF(Line[Asset Group]="","",VLOOKUP(Line[Asset Group],asset_grp_line,4,FALSE))</f>
        <v/>
      </c>
      <c r="I963" s="3" t="str">
        <f>IF(Line[Asset Group]="","",VLOOKUP(Line[Asset Group],asset_grp_line,2,FALSE))</f>
        <v/>
      </c>
      <c r="J963" s="3" t="str">
        <f>IF(Line[Asset Group]="","",VLOOKUP(Line[Asset Group],asset_grp_line,3,FALSE))</f>
        <v/>
      </c>
      <c r="K963" s="3" t="str">
        <f>IF(Line[Asset Group]="","",VLOOKUP(Line[Asset Type],type_master_list,2,FALSE))</f>
        <v/>
      </c>
      <c r="L963" s="3" t="str">
        <f>IF(Line[Asset Name]="","",PROPER(Line[Asset Name]))</f>
        <v/>
      </c>
      <c r="M963" s="11" t="str">
        <f>IF(Line[Install Date]="","",(Line[Install Date]))</f>
        <v/>
      </c>
      <c r="N963" s="3" t="str">
        <f>IF(Line[Note]="","",PROPER(Line[Note]))</f>
        <v/>
      </c>
      <c r="O963" s="3" t="str">
        <f>IF(Line[Resource Consent Number]="","",UPPER(Line[Resource Consent Number]))</f>
        <v/>
      </c>
      <c r="P963" s="53" t="str">
        <f>IF(Line[Asset Unit Cost]="","",Line[Asset Unit Cost])</f>
        <v/>
      </c>
      <c r="Q963" s="3" t="str">
        <f>IF(Line[Added By]="","",UPPER(Line[Added By]))</f>
        <v/>
      </c>
      <c r="R963" s="11" t="str">
        <f>IF(Line[Added Date]="","",(Line[Added Date]))</f>
        <v/>
      </c>
      <c r="S963" s="3" t="str">
        <f>IF(Line[Z COORD]="","",PROPER(Line[Z COORD]))</f>
        <v/>
      </c>
      <c r="T963" s="3" t="str">
        <f>IF(Line[Asset Description]="","",PROPER(Line[Asset Description]))</f>
        <v/>
      </c>
      <c r="U963" s="3" t="str">
        <f>IF(Line[Asset Group]="","",VLOOKUP(Line[Wall SubType],subdom_master_gdb,2,FALSE))</f>
        <v/>
      </c>
      <c r="V963" s="3" t="str">
        <f>IF(Line[Asset Group]="","",VLOOKUP(Line[Material],material_master,2,FALSE))</f>
        <v/>
      </c>
      <c r="W963" s="3" t="str">
        <f>IF(Line[Height m]="","",Line[Height m])</f>
        <v/>
      </c>
      <c r="X963" s="3" t="str">
        <f>IF(Line[Length m]="","",Line[Length m])</f>
        <v/>
      </c>
      <c r="Y963" s="3" t="str">
        <f>IF(Line[Width m]="","",Line[Width m])</f>
        <v/>
      </c>
      <c r="Z963" s="3" t="str">
        <f>IF(Line[Asset Group]="","",VLOOKUP(Line[Purpose],f_g_function,2,FALSE))</f>
        <v/>
      </c>
      <c r="AA963" s="3" t="str">
        <f>IF(Line[Asset Group]="","",VLOOKUP(Line[Post Material],material_master,2,FALSE))</f>
        <v/>
      </c>
      <c r="AB963" s="3" t="str">
        <f>IF(Line[Pipe Diameter mm]="","",Line[Pipe Diameter mm])</f>
        <v/>
      </c>
      <c r="AC963" s="3" t="str">
        <f>IF(Line[Asset Group]="","",VLOOKUP(Line[Pipe Material],irrigation_pipe_material,2,FALSE))</f>
        <v/>
      </c>
      <c r="AD963" s="3" t="str">
        <f>IF(Line[Asset Group]="","",VLOOKUP(Line[System],irrigation_system,2,FALSE))</f>
        <v/>
      </c>
      <c r="AE963" s="3" t="str">
        <f>IF(Line[Asset Group]="","",VLOOKUP(Line[Status],irrigation_status,2,FALSE))</f>
        <v/>
      </c>
      <c r="AF963" s="3" t="str">
        <f>IF(Line[Asset Group]="","",VLOOKUP(Line[Surface],subdom_master_gdb,2,FALSE))</f>
        <v/>
      </c>
      <c r="AG963" s="3" t="str">
        <f>IF(Line[Surface Layer Depth mm]="","",Line[Surface Layer Depth mm])</f>
        <v/>
      </c>
      <c r="AH963" s="3" t="str">
        <f>IF(Line[Av Width m]="","",Line[Av Width m])</f>
        <v/>
      </c>
      <c r="AI963" s="3" t="str">
        <f>IF(Line[Asset Group]="","",VLOOKUP(Line[Cycle],yes_no,2,FALSE))</f>
        <v/>
      </c>
      <c r="AJ963" s="3" t="str">
        <f>IF(Line[Asset Group]="","",VLOOKUP(Line[Species],hedge_species,2,FALSE))</f>
        <v/>
      </c>
    </row>
    <row r="964" spans="1:36" s="3" customFormat="1" x14ac:dyDescent="0.2">
      <c r="A964" s="3" t="str">
        <f>IF(Line[DWG File Name]="","",Line[DWG File Name])</f>
        <v/>
      </c>
      <c r="B964" s="3" t="str">
        <f>IF(Line[DWG Layer Name]="","",Line[DWG Layer Name])</f>
        <v/>
      </c>
      <c r="C964" s="3" t="str">
        <f>IF(Line[DWG Handle]="","",Line[DWG Handle])</f>
        <v/>
      </c>
      <c r="D964" s="58" t="str">
        <f>IF(Line[Approx Centroid X]="","",Line[Approx Centroid X])</f>
        <v/>
      </c>
      <c r="E964" s="58" t="str">
        <f>IF(Line[Approx Centroid Y]="","",Line[Approx Centroid Y])</f>
        <v/>
      </c>
      <c r="F964" s="3" t="str">
        <f>IF(Line[Replacement Asset]="","",Line[Replacement Asset])</f>
        <v/>
      </c>
      <c r="G964" s="3" t="str">
        <f>IF(Line[Asset ID]="","",UPPER(Line[Asset ID]))</f>
        <v/>
      </c>
      <c r="H964" s="3" t="str">
        <f>IF(Line[Asset Group]="","",VLOOKUP(Line[Asset Group],asset_grp_line,4,FALSE))</f>
        <v/>
      </c>
      <c r="I964" s="3" t="str">
        <f>IF(Line[Asset Group]="","",VLOOKUP(Line[Asset Group],asset_grp_line,2,FALSE))</f>
        <v/>
      </c>
      <c r="J964" s="3" t="str">
        <f>IF(Line[Asset Group]="","",VLOOKUP(Line[Asset Group],asset_grp_line,3,FALSE))</f>
        <v/>
      </c>
      <c r="K964" s="3" t="str">
        <f>IF(Line[Asset Group]="","",VLOOKUP(Line[Asset Type],type_master_list,2,FALSE))</f>
        <v/>
      </c>
      <c r="L964" s="3" t="str">
        <f>IF(Line[Asset Name]="","",PROPER(Line[Asset Name]))</f>
        <v/>
      </c>
      <c r="M964" s="11" t="str">
        <f>IF(Line[Install Date]="","",(Line[Install Date]))</f>
        <v/>
      </c>
      <c r="N964" s="3" t="str">
        <f>IF(Line[Note]="","",PROPER(Line[Note]))</f>
        <v/>
      </c>
      <c r="O964" s="3" t="str">
        <f>IF(Line[Resource Consent Number]="","",UPPER(Line[Resource Consent Number]))</f>
        <v/>
      </c>
      <c r="P964" s="53" t="str">
        <f>IF(Line[Asset Unit Cost]="","",Line[Asset Unit Cost])</f>
        <v/>
      </c>
      <c r="Q964" s="3" t="str">
        <f>IF(Line[Added By]="","",UPPER(Line[Added By]))</f>
        <v/>
      </c>
      <c r="R964" s="11" t="str">
        <f>IF(Line[Added Date]="","",(Line[Added Date]))</f>
        <v/>
      </c>
      <c r="S964" s="3" t="str">
        <f>IF(Line[Z COORD]="","",PROPER(Line[Z COORD]))</f>
        <v/>
      </c>
      <c r="T964" s="3" t="str">
        <f>IF(Line[Asset Description]="","",PROPER(Line[Asset Description]))</f>
        <v/>
      </c>
      <c r="U964" s="3" t="str">
        <f>IF(Line[Asset Group]="","",VLOOKUP(Line[Wall SubType],subdom_master_gdb,2,FALSE))</f>
        <v/>
      </c>
      <c r="V964" s="3" t="str">
        <f>IF(Line[Asset Group]="","",VLOOKUP(Line[Material],material_master,2,FALSE))</f>
        <v/>
      </c>
      <c r="W964" s="3" t="str">
        <f>IF(Line[Height m]="","",Line[Height m])</f>
        <v/>
      </c>
      <c r="X964" s="3" t="str">
        <f>IF(Line[Length m]="","",Line[Length m])</f>
        <v/>
      </c>
      <c r="Y964" s="3" t="str">
        <f>IF(Line[Width m]="","",Line[Width m])</f>
        <v/>
      </c>
      <c r="Z964" s="3" t="str">
        <f>IF(Line[Asset Group]="","",VLOOKUP(Line[Purpose],f_g_function,2,FALSE))</f>
        <v/>
      </c>
      <c r="AA964" s="3" t="str">
        <f>IF(Line[Asset Group]="","",VLOOKUP(Line[Post Material],material_master,2,FALSE))</f>
        <v/>
      </c>
      <c r="AB964" s="3" t="str">
        <f>IF(Line[Pipe Diameter mm]="","",Line[Pipe Diameter mm])</f>
        <v/>
      </c>
      <c r="AC964" s="3" t="str">
        <f>IF(Line[Asset Group]="","",VLOOKUP(Line[Pipe Material],irrigation_pipe_material,2,FALSE))</f>
        <v/>
      </c>
      <c r="AD964" s="3" t="str">
        <f>IF(Line[Asset Group]="","",VLOOKUP(Line[System],irrigation_system,2,FALSE))</f>
        <v/>
      </c>
      <c r="AE964" s="3" t="str">
        <f>IF(Line[Asset Group]="","",VLOOKUP(Line[Status],irrigation_status,2,FALSE))</f>
        <v/>
      </c>
      <c r="AF964" s="3" t="str">
        <f>IF(Line[Asset Group]="","",VLOOKUP(Line[Surface],subdom_master_gdb,2,FALSE))</f>
        <v/>
      </c>
      <c r="AG964" s="3" t="str">
        <f>IF(Line[Surface Layer Depth mm]="","",Line[Surface Layer Depth mm])</f>
        <v/>
      </c>
      <c r="AH964" s="3" t="str">
        <f>IF(Line[Av Width m]="","",Line[Av Width m])</f>
        <v/>
      </c>
      <c r="AI964" s="3" t="str">
        <f>IF(Line[Asset Group]="","",VLOOKUP(Line[Cycle],yes_no,2,FALSE))</f>
        <v/>
      </c>
      <c r="AJ964" s="3" t="str">
        <f>IF(Line[Asset Group]="","",VLOOKUP(Line[Species],hedge_species,2,FALSE))</f>
        <v/>
      </c>
    </row>
    <row r="965" spans="1:36" s="3" customFormat="1" x14ac:dyDescent="0.2">
      <c r="A965" s="3" t="str">
        <f>IF(Line[DWG File Name]="","",Line[DWG File Name])</f>
        <v/>
      </c>
      <c r="B965" s="3" t="str">
        <f>IF(Line[DWG Layer Name]="","",Line[DWG Layer Name])</f>
        <v/>
      </c>
      <c r="C965" s="3" t="str">
        <f>IF(Line[DWG Handle]="","",Line[DWG Handle])</f>
        <v/>
      </c>
      <c r="D965" s="58" t="str">
        <f>IF(Line[Approx Centroid X]="","",Line[Approx Centroid X])</f>
        <v/>
      </c>
      <c r="E965" s="58" t="str">
        <f>IF(Line[Approx Centroid Y]="","",Line[Approx Centroid Y])</f>
        <v/>
      </c>
      <c r="F965" s="3" t="str">
        <f>IF(Line[Replacement Asset]="","",Line[Replacement Asset])</f>
        <v/>
      </c>
      <c r="G965" s="3" t="str">
        <f>IF(Line[Asset ID]="","",UPPER(Line[Asset ID]))</f>
        <v/>
      </c>
      <c r="H965" s="3" t="str">
        <f>IF(Line[Asset Group]="","",VLOOKUP(Line[Asset Group],asset_grp_line,4,FALSE))</f>
        <v/>
      </c>
      <c r="I965" s="3" t="str">
        <f>IF(Line[Asset Group]="","",VLOOKUP(Line[Asset Group],asset_grp_line,2,FALSE))</f>
        <v/>
      </c>
      <c r="J965" s="3" t="str">
        <f>IF(Line[Asset Group]="","",VLOOKUP(Line[Asset Group],asset_grp_line,3,FALSE))</f>
        <v/>
      </c>
      <c r="K965" s="3" t="str">
        <f>IF(Line[Asset Group]="","",VLOOKUP(Line[Asset Type],type_master_list,2,FALSE))</f>
        <v/>
      </c>
      <c r="L965" s="3" t="str">
        <f>IF(Line[Asset Name]="","",PROPER(Line[Asset Name]))</f>
        <v/>
      </c>
      <c r="M965" s="11" t="str">
        <f>IF(Line[Install Date]="","",(Line[Install Date]))</f>
        <v/>
      </c>
      <c r="N965" s="3" t="str">
        <f>IF(Line[Note]="","",PROPER(Line[Note]))</f>
        <v/>
      </c>
      <c r="O965" s="3" t="str">
        <f>IF(Line[Resource Consent Number]="","",UPPER(Line[Resource Consent Number]))</f>
        <v/>
      </c>
      <c r="P965" s="53" t="str">
        <f>IF(Line[Asset Unit Cost]="","",Line[Asset Unit Cost])</f>
        <v/>
      </c>
      <c r="Q965" s="3" t="str">
        <f>IF(Line[Added By]="","",UPPER(Line[Added By]))</f>
        <v/>
      </c>
      <c r="R965" s="11" t="str">
        <f>IF(Line[Added Date]="","",(Line[Added Date]))</f>
        <v/>
      </c>
      <c r="S965" s="3" t="str">
        <f>IF(Line[Z COORD]="","",PROPER(Line[Z COORD]))</f>
        <v/>
      </c>
      <c r="T965" s="3" t="str">
        <f>IF(Line[Asset Description]="","",PROPER(Line[Asset Description]))</f>
        <v/>
      </c>
      <c r="U965" s="3" t="str">
        <f>IF(Line[Asset Group]="","",VLOOKUP(Line[Wall SubType],subdom_master_gdb,2,FALSE))</f>
        <v/>
      </c>
      <c r="V965" s="3" t="str">
        <f>IF(Line[Asset Group]="","",VLOOKUP(Line[Material],material_master,2,FALSE))</f>
        <v/>
      </c>
      <c r="W965" s="3" t="str">
        <f>IF(Line[Height m]="","",Line[Height m])</f>
        <v/>
      </c>
      <c r="X965" s="3" t="str">
        <f>IF(Line[Length m]="","",Line[Length m])</f>
        <v/>
      </c>
      <c r="Y965" s="3" t="str">
        <f>IF(Line[Width m]="","",Line[Width m])</f>
        <v/>
      </c>
      <c r="Z965" s="3" t="str">
        <f>IF(Line[Asset Group]="","",VLOOKUP(Line[Purpose],f_g_function,2,FALSE))</f>
        <v/>
      </c>
      <c r="AA965" s="3" t="str">
        <f>IF(Line[Asset Group]="","",VLOOKUP(Line[Post Material],material_master,2,FALSE))</f>
        <v/>
      </c>
      <c r="AB965" s="3" t="str">
        <f>IF(Line[Pipe Diameter mm]="","",Line[Pipe Diameter mm])</f>
        <v/>
      </c>
      <c r="AC965" s="3" t="str">
        <f>IF(Line[Asset Group]="","",VLOOKUP(Line[Pipe Material],irrigation_pipe_material,2,FALSE))</f>
        <v/>
      </c>
      <c r="AD965" s="3" t="str">
        <f>IF(Line[Asset Group]="","",VLOOKUP(Line[System],irrigation_system,2,FALSE))</f>
        <v/>
      </c>
      <c r="AE965" s="3" t="str">
        <f>IF(Line[Asset Group]="","",VLOOKUP(Line[Status],irrigation_status,2,FALSE))</f>
        <v/>
      </c>
      <c r="AF965" s="3" t="str">
        <f>IF(Line[Asset Group]="","",VLOOKUP(Line[Surface],subdom_master_gdb,2,FALSE))</f>
        <v/>
      </c>
      <c r="AG965" s="3" t="str">
        <f>IF(Line[Surface Layer Depth mm]="","",Line[Surface Layer Depth mm])</f>
        <v/>
      </c>
      <c r="AH965" s="3" t="str">
        <f>IF(Line[Av Width m]="","",Line[Av Width m])</f>
        <v/>
      </c>
      <c r="AI965" s="3" t="str">
        <f>IF(Line[Asset Group]="","",VLOOKUP(Line[Cycle],yes_no,2,FALSE))</f>
        <v/>
      </c>
      <c r="AJ965" s="3" t="str">
        <f>IF(Line[Asset Group]="","",VLOOKUP(Line[Species],hedge_species,2,FALSE))</f>
        <v/>
      </c>
    </row>
    <row r="966" spans="1:36" s="3" customFormat="1" x14ac:dyDescent="0.2">
      <c r="A966" s="3" t="str">
        <f>IF(Line[DWG File Name]="","",Line[DWG File Name])</f>
        <v/>
      </c>
      <c r="B966" s="3" t="str">
        <f>IF(Line[DWG Layer Name]="","",Line[DWG Layer Name])</f>
        <v/>
      </c>
      <c r="C966" s="3" t="str">
        <f>IF(Line[DWG Handle]="","",Line[DWG Handle])</f>
        <v/>
      </c>
      <c r="D966" s="58" t="str">
        <f>IF(Line[Approx Centroid X]="","",Line[Approx Centroid X])</f>
        <v/>
      </c>
      <c r="E966" s="58" t="str">
        <f>IF(Line[Approx Centroid Y]="","",Line[Approx Centroid Y])</f>
        <v/>
      </c>
      <c r="F966" s="3" t="str">
        <f>IF(Line[Replacement Asset]="","",Line[Replacement Asset])</f>
        <v/>
      </c>
      <c r="G966" s="3" t="str">
        <f>IF(Line[Asset ID]="","",UPPER(Line[Asset ID]))</f>
        <v/>
      </c>
      <c r="H966" s="3" t="str">
        <f>IF(Line[Asset Group]="","",VLOOKUP(Line[Asset Group],asset_grp_line,4,FALSE))</f>
        <v/>
      </c>
      <c r="I966" s="3" t="str">
        <f>IF(Line[Asset Group]="","",VLOOKUP(Line[Asset Group],asset_grp_line,2,FALSE))</f>
        <v/>
      </c>
      <c r="J966" s="3" t="str">
        <f>IF(Line[Asset Group]="","",VLOOKUP(Line[Asset Group],asset_grp_line,3,FALSE))</f>
        <v/>
      </c>
      <c r="K966" s="3" t="str">
        <f>IF(Line[Asset Group]="","",VLOOKUP(Line[Asset Type],type_master_list,2,FALSE))</f>
        <v/>
      </c>
      <c r="L966" s="3" t="str">
        <f>IF(Line[Asset Name]="","",PROPER(Line[Asset Name]))</f>
        <v/>
      </c>
      <c r="M966" s="11" t="str">
        <f>IF(Line[Install Date]="","",(Line[Install Date]))</f>
        <v/>
      </c>
      <c r="N966" s="3" t="str">
        <f>IF(Line[Note]="","",PROPER(Line[Note]))</f>
        <v/>
      </c>
      <c r="O966" s="3" t="str">
        <f>IF(Line[Resource Consent Number]="","",UPPER(Line[Resource Consent Number]))</f>
        <v/>
      </c>
      <c r="P966" s="53" t="str">
        <f>IF(Line[Asset Unit Cost]="","",Line[Asset Unit Cost])</f>
        <v/>
      </c>
      <c r="Q966" s="3" t="str">
        <f>IF(Line[Added By]="","",UPPER(Line[Added By]))</f>
        <v/>
      </c>
      <c r="R966" s="11" t="str">
        <f>IF(Line[Added Date]="","",(Line[Added Date]))</f>
        <v/>
      </c>
      <c r="S966" s="3" t="str">
        <f>IF(Line[Z COORD]="","",PROPER(Line[Z COORD]))</f>
        <v/>
      </c>
      <c r="T966" s="3" t="str">
        <f>IF(Line[Asset Description]="","",PROPER(Line[Asset Description]))</f>
        <v/>
      </c>
      <c r="U966" s="3" t="str">
        <f>IF(Line[Asset Group]="","",VLOOKUP(Line[Wall SubType],subdom_master_gdb,2,FALSE))</f>
        <v/>
      </c>
      <c r="V966" s="3" t="str">
        <f>IF(Line[Asset Group]="","",VLOOKUP(Line[Material],material_master,2,FALSE))</f>
        <v/>
      </c>
      <c r="W966" s="3" t="str">
        <f>IF(Line[Height m]="","",Line[Height m])</f>
        <v/>
      </c>
      <c r="X966" s="3" t="str">
        <f>IF(Line[Length m]="","",Line[Length m])</f>
        <v/>
      </c>
      <c r="Y966" s="3" t="str">
        <f>IF(Line[Width m]="","",Line[Width m])</f>
        <v/>
      </c>
      <c r="Z966" s="3" t="str">
        <f>IF(Line[Asset Group]="","",VLOOKUP(Line[Purpose],f_g_function,2,FALSE))</f>
        <v/>
      </c>
      <c r="AA966" s="3" t="str">
        <f>IF(Line[Asset Group]="","",VLOOKUP(Line[Post Material],material_master,2,FALSE))</f>
        <v/>
      </c>
      <c r="AB966" s="3" t="str">
        <f>IF(Line[Pipe Diameter mm]="","",Line[Pipe Diameter mm])</f>
        <v/>
      </c>
      <c r="AC966" s="3" t="str">
        <f>IF(Line[Asset Group]="","",VLOOKUP(Line[Pipe Material],irrigation_pipe_material,2,FALSE))</f>
        <v/>
      </c>
      <c r="AD966" s="3" t="str">
        <f>IF(Line[Asset Group]="","",VLOOKUP(Line[System],irrigation_system,2,FALSE))</f>
        <v/>
      </c>
      <c r="AE966" s="3" t="str">
        <f>IF(Line[Asset Group]="","",VLOOKUP(Line[Status],irrigation_status,2,FALSE))</f>
        <v/>
      </c>
      <c r="AF966" s="3" t="str">
        <f>IF(Line[Asset Group]="","",VLOOKUP(Line[Surface],subdom_master_gdb,2,FALSE))</f>
        <v/>
      </c>
      <c r="AG966" s="3" t="str">
        <f>IF(Line[Surface Layer Depth mm]="","",Line[Surface Layer Depth mm])</f>
        <v/>
      </c>
      <c r="AH966" s="3" t="str">
        <f>IF(Line[Av Width m]="","",Line[Av Width m])</f>
        <v/>
      </c>
      <c r="AI966" s="3" t="str">
        <f>IF(Line[Asset Group]="","",VLOOKUP(Line[Cycle],yes_no,2,FALSE))</f>
        <v/>
      </c>
      <c r="AJ966" s="3" t="str">
        <f>IF(Line[Asset Group]="","",VLOOKUP(Line[Species],hedge_species,2,FALSE))</f>
        <v/>
      </c>
    </row>
    <row r="967" spans="1:36" s="3" customFormat="1" x14ac:dyDescent="0.2">
      <c r="A967" s="3" t="str">
        <f>IF(Line[DWG File Name]="","",Line[DWG File Name])</f>
        <v/>
      </c>
      <c r="B967" s="3" t="str">
        <f>IF(Line[DWG Layer Name]="","",Line[DWG Layer Name])</f>
        <v/>
      </c>
      <c r="C967" s="3" t="str">
        <f>IF(Line[DWG Handle]="","",Line[DWG Handle])</f>
        <v/>
      </c>
      <c r="D967" s="58" t="str">
        <f>IF(Line[Approx Centroid X]="","",Line[Approx Centroid X])</f>
        <v/>
      </c>
      <c r="E967" s="58" t="str">
        <f>IF(Line[Approx Centroid Y]="","",Line[Approx Centroid Y])</f>
        <v/>
      </c>
      <c r="F967" s="3" t="str">
        <f>IF(Line[Replacement Asset]="","",Line[Replacement Asset])</f>
        <v/>
      </c>
      <c r="G967" s="3" t="str">
        <f>IF(Line[Asset ID]="","",UPPER(Line[Asset ID]))</f>
        <v/>
      </c>
      <c r="H967" s="3" t="str">
        <f>IF(Line[Asset Group]="","",VLOOKUP(Line[Asset Group],asset_grp_line,4,FALSE))</f>
        <v/>
      </c>
      <c r="I967" s="3" t="str">
        <f>IF(Line[Asset Group]="","",VLOOKUP(Line[Asset Group],asset_grp_line,2,FALSE))</f>
        <v/>
      </c>
      <c r="J967" s="3" t="str">
        <f>IF(Line[Asset Group]="","",VLOOKUP(Line[Asset Group],asset_grp_line,3,FALSE))</f>
        <v/>
      </c>
      <c r="K967" s="3" t="str">
        <f>IF(Line[Asset Group]="","",VLOOKUP(Line[Asset Type],type_master_list,2,FALSE))</f>
        <v/>
      </c>
      <c r="L967" s="3" t="str">
        <f>IF(Line[Asset Name]="","",PROPER(Line[Asset Name]))</f>
        <v/>
      </c>
      <c r="M967" s="11" t="str">
        <f>IF(Line[Install Date]="","",(Line[Install Date]))</f>
        <v/>
      </c>
      <c r="N967" s="3" t="str">
        <f>IF(Line[Note]="","",PROPER(Line[Note]))</f>
        <v/>
      </c>
      <c r="O967" s="3" t="str">
        <f>IF(Line[Resource Consent Number]="","",UPPER(Line[Resource Consent Number]))</f>
        <v/>
      </c>
      <c r="P967" s="53" t="str">
        <f>IF(Line[Asset Unit Cost]="","",Line[Asset Unit Cost])</f>
        <v/>
      </c>
      <c r="Q967" s="3" t="str">
        <f>IF(Line[Added By]="","",UPPER(Line[Added By]))</f>
        <v/>
      </c>
      <c r="R967" s="11" t="str">
        <f>IF(Line[Added Date]="","",(Line[Added Date]))</f>
        <v/>
      </c>
      <c r="S967" s="3" t="str">
        <f>IF(Line[Z COORD]="","",PROPER(Line[Z COORD]))</f>
        <v/>
      </c>
      <c r="T967" s="3" t="str">
        <f>IF(Line[Asset Description]="","",PROPER(Line[Asset Description]))</f>
        <v/>
      </c>
      <c r="U967" s="3" t="str">
        <f>IF(Line[Asset Group]="","",VLOOKUP(Line[Wall SubType],subdom_master_gdb,2,FALSE))</f>
        <v/>
      </c>
      <c r="V967" s="3" t="str">
        <f>IF(Line[Asset Group]="","",VLOOKUP(Line[Material],material_master,2,FALSE))</f>
        <v/>
      </c>
      <c r="W967" s="3" t="str">
        <f>IF(Line[Height m]="","",Line[Height m])</f>
        <v/>
      </c>
      <c r="X967" s="3" t="str">
        <f>IF(Line[Length m]="","",Line[Length m])</f>
        <v/>
      </c>
      <c r="Y967" s="3" t="str">
        <f>IF(Line[Width m]="","",Line[Width m])</f>
        <v/>
      </c>
      <c r="Z967" s="3" t="str">
        <f>IF(Line[Asset Group]="","",VLOOKUP(Line[Purpose],f_g_function,2,FALSE))</f>
        <v/>
      </c>
      <c r="AA967" s="3" t="str">
        <f>IF(Line[Asset Group]="","",VLOOKUP(Line[Post Material],material_master,2,FALSE))</f>
        <v/>
      </c>
      <c r="AB967" s="3" t="str">
        <f>IF(Line[Pipe Diameter mm]="","",Line[Pipe Diameter mm])</f>
        <v/>
      </c>
      <c r="AC967" s="3" t="str">
        <f>IF(Line[Asset Group]="","",VLOOKUP(Line[Pipe Material],irrigation_pipe_material,2,FALSE))</f>
        <v/>
      </c>
      <c r="AD967" s="3" t="str">
        <f>IF(Line[Asset Group]="","",VLOOKUP(Line[System],irrigation_system,2,FALSE))</f>
        <v/>
      </c>
      <c r="AE967" s="3" t="str">
        <f>IF(Line[Asset Group]="","",VLOOKUP(Line[Status],irrigation_status,2,FALSE))</f>
        <v/>
      </c>
      <c r="AF967" s="3" t="str">
        <f>IF(Line[Asset Group]="","",VLOOKUP(Line[Surface],subdom_master_gdb,2,FALSE))</f>
        <v/>
      </c>
      <c r="AG967" s="3" t="str">
        <f>IF(Line[Surface Layer Depth mm]="","",Line[Surface Layer Depth mm])</f>
        <v/>
      </c>
      <c r="AH967" s="3" t="str">
        <f>IF(Line[Av Width m]="","",Line[Av Width m])</f>
        <v/>
      </c>
      <c r="AI967" s="3" t="str">
        <f>IF(Line[Asset Group]="","",VLOOKUP(Line[Cycle],yes_no,2,FALSE))</f>
        <v/>
      </c>
      <c r="AJ967" s="3" t="str">
        <f>IF(Line[Asset Group]="","",VLOOKUP(Line[Species],hedge_species,2,FALSE))</f>
        <v/>
      </c>
    </row>
    <row r="968" spans="1:36" s="3" customFormat="1" x14ac:dyDescent="0.2">
      <c r="A968" s="3" t="str">
        <f>IF(Line[DWG File Name]="","",Line[DWG File Name])</f>
        <v/>
      </c>
      <c r="B968" s="3" t="str">
        <f>IF(Line[DWG Layer Name]="","",Line[DWG Layer Name])</f>
        <v/>
      </c>
      <c r="C968" s="3" t="str">
        <f>IF(Line[DWG Handle]="","",Line[DWG Handle])</f>
        <v/>
      </c>
      <c r="D968" s="58" t="str">
        <f>IF(Line[Approx Centroid X]="","",Line[Approx Centroid X])</f>
        <v/>
      </c>
      <c r="E968" s="58" t="str">
        <f>IF(Line[Approx Centroid Y]="","",Line[Approx Centroid Y])</f>
        <v/>
      </c>
      <c r="F968" s="3" t="str">
        <f>IF(Line[Replacement Asset]="","",Line[Replacement Asset])</f>
        <v/>
      </c>
      <c r="G968" s="3" t="str">
        <f>IF(Line[Asset ID]="","",UPPER(Line[Asset ID]))</f>
        <v/>
      </c>
      <c r="H968" s="3" t="str">
        <f>IF(Line[Asset Group]="","",VLOOKUP(Line[Asset Group],asset_grp_line,4,FALSE))</f>
        <v/>
      </c>
      <c r="I968" s="3" t="str">
        <f>IF(Line[Asset Group]="","",VLOOKUP(Line[Asset Group],asset_grp_line,2,FALSE))</f>
        <v/>
      </c>
      <c r="J968" s="3" t="str">
        <f>IF(Line[Asset Group]="","",VLOOKUP(Line[Asset Group],asset_grp_line,3,FALSE))</f>
        <v/>
      </c>
      <c r="K968" s="3" t="str">
        <f>IF(Line[Asset Group]="","",VLOOKUP(Line[Asset Type],type_master_list,2,FALSE))</f>
        <v/>
      </c>
      <c r="L968" s="3" t="str">
        <f>IF(Line[Asset Name]="","",PROPER(Line[Asset Name]))</f>
        <v/>
      </c>
      <c r="M968" s="11" t="str">
        <f>IF(Line[Install Date]="","",(Line[Install Date]))</f>
        <v/>
      </c>
      <c r="N968" s="3" t="str">
        <f>IF(Line[Note]="","",PROPER(Line[Note]))</f>
        <v/>
      </c>
      <c r="O968" s="3" t="str">
        <f>IF(Line[Resource Consent Number]="","",UPPER(Line[Resource Consent Number]))</f>
        <v/>
      </c>
      <c r="P968" s="53" t="str">
        <f>IF(Line[Asset Unit Cost]="","",Line[Asset Unit Cost])</f>
        <v/>
      </c>
      <c r="Q968" s="3" t="str">
        <f>IF(Line[Added By]="","",UPPER(Line[Added By]))</f>
        <v/>
      </c>
      <c r="R968" s="11" t="str">
        <f>IF(Line[Added Date]="","",(Line[Added Date]))</f>
        <v/>
      </c>
      <c r="S968" s="3" t="str">
        <f>IF(Line[Z COORD]="","",PROPER(Line[Z COORD]))</f>
        <v/>
      </c>
      <c r="T968" s="3" t="str">
        <f>IF(Line[Asset Description]="","",PROPER(Line[Asset Description]))</f>
        <v/>
      </c>
      <c r="U968" s="3" t="str">
        <f>IF(Line[Asset Group]="","",VLOOKUP(Line[Wall SubType],subdom_master_gdb,2,FALSE))</f>
        <v/>
      </c>
      <c r="V968" s="3" t="str">
        <f>IF(Line[Asset Group]="","",VLOOKUP(Line[Material],material_master,2,FALSE))</f>
        <v/>
      </c>
      <c r="W968" s="3" t="str">
        <f>IF(Line[Height m]="","",Line[Height m])</f>
        <v/>
      </c>
      <c r="X968" s="3" t="str">
        <f>IF(Line[Length m]="","",Line[Length m])</f>
        <v/>
      </c>
      <c r="Y968" s="3" t="str">
        <f>IF(Line[Width m]="","",Line[Width m])</f>
        <v/>
      </c>
      <c r="Z968" s="3" t="str">
        <f>IF(Line[Asset Group]="","",VLOOKUP(Line[Purpose],f_g_function,2,FALSE))</f>
        <v/>
      </c>
      <c r="AA968" s="3" t="str">
        <f>IF(Line[Asset Group]="","",VLOOKUP(Line[Post Material],material_master,2,FALSE))</f>
        <v/>
      </c>
      <c r="AB968" s="3" t="str">
        <f>IF(Line[Pipe Diameter mm]="","",Line[Pipe Diameter mm])</f>
        <v/>
      </c>
      <c r="AC968" s="3" t="str">
        <f>IF(Line[Asset Group]="","",VLOOKUP(Line[Pipe Material],irrigation_pipe_material,2,FALSE))</f>
        <v/>
      </c>
      <c r="AD968" s="3" t="str">
        <f>IF(Line[Asset Group]="","",VLOOKUP(Line[System],irrigation_system,2,FALSE))</f>
        <v/>
      </c>
      <c r="AE968" s="3" t="str">
        <f>IF(Line[Asset Group]="","",VLOOKUP(Line[Status],irrigation_status,2,FALSE))</f>
        <v/>
      </c>
      <c r="AF968" s="3" t="str">
        <f>IF(Line[Asset Group]="","",VLOOKUP(Line[Surface],subdom_master_gdb,2,FALSE))</f>
        <v/>
      </c>
      <c r="AG968" s="3" t="str">
        <f>IF(Line[Surface Layer Depth mm]="","",Line[Surface Layer Depth mm])</f>
        <v/>
      </c>
      <c r="AH968" s="3" t="str">
        <f>IF(Line[Av Width m]="","",Line[Av Width m])</f>
        <v/>
      </c>
      <c r="AI968" s="3" t="str">
        <f>IF(Line[Asset Group]="","",VLOOKUP(Line[Cycle],yes_no,2,FALSE))</f>
        <v/>
      </c>
      <c r="AJ968" s="3" t="str">
        <f>IF(Line[Asset Group]="","",VLOOKUP(Line[Species],hedge_species,2,FALSE))</f>
        <v/>
      </c>
    </row>
    <row r="969" spans="1:36" s="3" customFormat="1" x14ac:dyDescent="0.2">
      <c r="A969" s="3" t="str">
        <f>IF(Line[DWG File Name]="","",Line[DWG File Name])</f>
        <v/>
      </c>
      <c r="B969" s="3" t="str">
        <f>IF(Line[DWG Layer Name]="","",Line[DWG Layer Name])</f>
        <v/>
      </c>
      <c r="C969" s="3" t="str">
        <f>IF(Line[DWG Handle]="","",Line[DWG Handle])</f>
        <v/>
      </c>
      <c r="D969" s="58" t="str">
        <f>IF(Line[Approx Centroid X]="","",Line[Approx Centroid X])</f>
        <v/>
      </c>
      <c r="E969" s="58" t="str">
        <f>IF(Line[Approx Centroid Y]="","",Line[Approx Centroid Y])</f>
        <v/>
      </c>
      <c r="F969" s="3" t="str">
        <f>IF(Line[Replacement Asset]="","",Line[Replacement Asset])</f>
        <v/>
      </c>
      <c r="G969" s="3" t="str">
        <f>IF(Line[Asset ID]="","",UPPER(Line[Asset ID]))</f>
        <v/>
      </c>
      <c r="H969" s="3" t="str">
        <f>IF(Line[Asset Group]="","",VLOOKUP(Line[Asset Group],asset_grp_line,4,FALSE))</f>
        <v/>
      </c>
      <c r="I969" s="3" t="str">
        <f>IF(Line[Asset Group]="","",VLOOKUP(Line[Asset Group],asset_grp_line,2,FALSE))</f>
        <v/>
      </c>
      <c r="J969" s="3" t="str">
        <f>IF(Line[Asset Group]="","",VLOOKUP(Line[Asset Group],asset_grp_line,3,FALSE))</f>
        <v/>
      </c>
      <c r="K969" s="3" t="str">
        <f>IF(Line[Asset Group]="","",VLOOKUP(Line[Asset Type],type_master_list,2,FALSE))</f>
        <v/>
      </c>
      <c r="L969" s="3" t="str">
        <f>IF(Line[Asset Name]="","",PROPER(Line[Asset Name]))</f>
        <v/>
      </c>
      <c r="M969" s="11" t="str">
        <f>IF(Line[Install Date]="","",(Line[Install Date]))</f>
        <v/>
      </c>
      <c r="N969" s="3" t="str">
        <f>IF(Line[Note]="","",PROPER(Line[Note]))</f>
        <v/>
      </c>
      <c r="O969" s="3" t="str">
        <f>IF(Line[Resource Consent Number]="","",UPPER(Line[Resource Consent Number]))</f>
        <v/>
      </c>
      <c r="P969" s="53" t="str">
        <f>IF(Line[Asset Unit Cost]="","",Line[Asset Unit Cost])</f>
        <v/>
      </c>
      <c r="Q969" s="3" t="str">
        <f>IF(Line[Added By]="","",UPPER(Line[Added By]))</f>
        <v/>
      </c>
      <c r="R969" s="11" t="str">
        <f>IF(Line[Added Date]="","",(Line[Added Date]))</f>
        <v/>
      </c>
      <c r="S969" s="3" t="str">
        <f>IF(Line[Z COORD]="","",PROPER(Line[Z COORD]))</f>
        <v/>
      </c>
      <c r="T969" s="3" t="str">
        <f>IF(Line[Asset Description]="","",PROPER(Line[Asset Description]))</f>
        <v/>
      </c>
      <c r="U969" s="3" t="str">
        <f>IF(Line[Asset Group]="","",VLOOKUP(Line[Wall SubType],subdom_master_gdb,2,FALSE))</f>
        <v/>
      </c>
      <c r="V969" s="3" t="str">
        <f>IF(Line[Asset Group]="","",VLOOKUP(Line[Material],material_master,2,FALSE))</f>
        <v/>
      </c>
      <c r="W969" s="3" t="str">
        <f>IF(Line[Height m]="","",Line[Height m])</f>
        <v/>
      </c>
      <c r="X969" s="3" t="str">
        <f>IF(Line[Length m]="","",Line[Length m])</f>
        <v/>
      </c>
      <c r="Y969" s="3" t="str">
        <f>IF(Line[Width m]="","",Line[Width m])</f>
        <v/>
      </c>
      <c r="Z969" s="3" t="str">
        <f>IF(Line[Asset Group]="","",VLOOKUP(Line[Purpose],f_g_function,2,FALSE))</f>
        <v/>
      </c>
      <c r="AA969" s="3" t="str">
        <f>IF(Line[Asset Group]="","",VLOOKUP(Line[Post Material],material_master,2,FALSE))</f>
        <v/>
      </c>
      <c r="AB969" s="3" t="str">
        <f>IF(Line[Pipe Diameter mm]="","",Line[Pipe Diameter mm])</f>
        <v/>
      </c>
      <c r="AC969" s="3" t="str">
        <f>IF(Line[Asset Group]="","",VLOOKUP(Line[Pipe Material],irrigation_pipe_material,2,FALSE))</f>
        <v/>
      </c>
      <c r="AD969" s="3" t="str">
        <f>IF(Line[Asset Group]="","",VLOOKUP(Line[System],irrigation_system,2,FALSE))</f>
        <v/>
      </c>
      <c r="AE969" s="3" t="str">
        <f>IF(Line[Asset Group]="","",VLOOKUP(Line[Status],irrigation_status,2,FALSE))</f>
        <v/>
      </c>
      <c r="AF969" s="3" t="str">
        <f>IF(Line[Asset Group]="","",VLOOKUP(Line[Surface],subdom_master_gdb,2,FALSE))</f>
        <v/>
      </c>
      <c r="AG969" s="3" t="str">
        <f>IF(Line[Surface Layer Depth mm]="","",Line[Surface Layer Depth mm])</f>
        <v/>
      </c>
      <c r="AH969" s="3" t="str">
        <f>IF(Line[Av Width m]="","",Line[Av Width m])</f>
        <v/>
      </c>
      <c r="AI969" s="3" t="str">
        <f>IF(Line[Asset Group]="","",VLOOKUP(Line[Cycle],yes_no,2,FALSE))</f>
        <v/>
      </c>
      <c r="AJ969" s="3" t="str">
        <f>IF(Line[Asset Group]="","",VLOOKUP(Line[Species],hedge_species,2,FALSE))</f>
        <v/>
      </c>
    </row>
    <row r="970" spans="1:36" s="3" customFormat="1" x14ac:dyDescent="0.2">
      <c r="A970" s="3" t="str">
        <f>IF(Line[DWG File Name]="","",Line[DWG File Name])</f>
        <v/>
      </c>
      <c r="B970" s="3" t="str">
        <f>IF(Line[DWG Layer Name]="","",Line[DWG Layer Name])</f>
        <v/>
      </c>
      <c r="C970" s="3" t="str">
        <f>IF(Line[DWG Handle]="","",Line[DWG Handle])</f>
        <v/>
      </c>
      <c r="D970" s="58" t="str">
        <f>IF(Line[Approx Centroid X]="","",Line[Approx Centroid X])</f>
        <v/>
      </c>
      <c r="E970" s="58" t="str">
        <f>IF(Line[Approx Centroid Y]="","",Line[Approx Centroid Y])</f>
        <v/>
      </c>
      <c r="F970" s="3" t="str">
        <f>IF(Line[Replacement Asset]="","",Line[Replacement Asset])</f>
        <v/>
      </c>
      <c r="G970" s="3" t="str">
        <f>IF(Line[Asset ID]="","",UPPER(Line[Asset ID]))</f>
        <v/>
      </c>
      <c r="H970" s="3" t="str">
        <f>IF(Line[Asset Group]="","",VLOOKUP(Line[Asset Group],asset_grp_line,4,FALSE))</f>
        <v/>
      </c>
      <c r="I970" s="3" t="str">
        <f>IF(Line[Asset Group]="","",VLOOKUP(Line[Asset Group],asset_grp_line,2,FALSE))</f>
        <v/>
      </c>
      <c r="J970" s="3" t="str">
        <f>IF(Line[Asset Group]="","",VLOOKUP(Line[Asset Group],asset_grp_line,3,FALSE))</f>
        <v/>
      </c>
      <c r="K970" s="3" t="str">
        <f>IF(Line[Asset Group]="","",VLOOKUP(Line[Asset Type],type_master_list,2,FALSE))</f>
        <v/>
      </c>
      <c r="L970" s="3" t="str">
        <f>IF(Line[Asset Name]="","",PROPER(Line[Asset Name]))</f>
        <v/>
      </c>
      <c r="M970" s="11" t="str">
        <f>IF(Line[Install Date]="","",(Line[Install Date]))</f>
        <v/>
      </c>
      <c r="N970" s="3" t="str">
        <f>IF(Line[Note]="","",PROPER(Line[Note]))</f>
        <v/>
      </c>
      <c r="O970" s="3" t="str">
        <f>IF(Line[Resource Consent Number]="","",UPPER(Line[Resource Consent Number]))</f>
        <v/>
      </c>
      <c r="P970" s="53" t="str">
        <f>IF(Line[Asset Unit Cost]="","",Line[Asset Unit Cost])</f>
        <v/>
      </c>
      <c r="Q970" s="3" t="str">
        <f>IF(Line[Added By]="","",UPPER(Line[Added By]))</f>
        <v/>
      </c>
      <c r="R970" s="11" t="str">
        <f>IF(Line[Added Date]="","",(Line[Added Date]))</f>
        <v/>
      </c>
      <c r="S970" s="3" t="str">
        <f>IF(Line[Z COORD]="","",PROPER(Line[Z COORD]))</f>
        <v/>
      </c>
      <c r="T970" s="3" t="str">
        <f>IF(Line[Asset Description]="","",PROPER(Line[Asset Description]))</f>
        <v/>
      </c>
      <c r="U970" s="3" t="str">
        <f>IF(Line[Asset Group]="","",VLOOKUP(Line[Wall SubType],subdom_master_gdb,2,FALSE))</f>
        <v/>
      </c>
      <c r="V970" s="3" t="str">
        <f>IF(Line[Asset Group]="","",VLOOKUP(Line[Material],material_master,2,FALSE))</f>
        <v/>
      </c>
      <c r="W970" s="3" t="str">
        <f>IF(Line[Height m]="","",Line[Height m])</f>
        <v/>
      </c>
      <c r="X970" s="3" t="str">
        <f>IF(Line[Length m]="","",Line[Length m])</f>
        <v/>
      </c>
      <c r="Y970" s="3" t="str">
        <f>IF(Line[Width m]="","",Line[Width m])</f>
        <v/>
      </c>
      <c r="Z970" s="3" t="str">
        <f>IF(Line[Asset Group]="","",VLOOKUP(Line[Purpose],f_g_function,2,FALSE))</f>
        <v/>
      </c>
      <c r="AA970" s="3" t="str">
        <f>IF(Line[Asset Group]="","",VLOOKUP(Line[Post Material],material_master,2,FALSE))</f>
        <v/>
      </c>
      <c r="AB970" s="3" t="str">
        <f>IF(Line[Pipe Diameter mm]="","",Line[Pipe Diameter mm])</f>
        <v/>
      </c>
      <c r="AC970" s="3" t="str">
        <f>IF(Line[Asset Group]="","",VLOOKUP(Line[Pipe Material],irrigation_pipe_material,2,FALSE))</f>
        <v/>
      </c>
      <c r="AD970" s="3" t="str">
        <f>IF(Line[Asset Group]="","",VLOOKUP(Line[System],irrigation_system,2,FALSE))</f>
        <v/>
      </c>
      <c r="AE970" s="3" t="str">
        <f>IF(Line[Asset Group]="","",VLOOKUP(Line[Status],irrigation_status,2,FALSE))</f>
        <v/>
      </c>
      <c r="AF970" s="3" t="str">
        <f>IF(Line[Asset Group]="","",VLOOKUP(Line[Surface],subdom_master_gdb,2,FALSE))</f>
        <v/>
      </c>
      <c r="AG970" s="3" t="str">
        <f>IF(Line[Surface Layer Depth mm]="","",Line[Surface Layer Depth mm])</f>
        <v/>
      </c>
      <c r="AH970" s="3" t="str">
        <f>IF(Line[Av Width m]="","",Line[Av Width m])</f>
        <v/>
      </c>
      <c r="AI970" s="3" t="str">
        <f>IF(Line[Asset Group]="","",VLOOKUP(Line[Cycle],yes_no,2,FALSE))</f>
        <v/>
      </c>
      <c r="AJ970" s="3" t="str">
        <f>IF(Line[Asset Group]="","",VLOOKUP(Line[Species],hedge_species,2,FALSE))</f>
        <v/>
      </c>
    </row>
    <row r="971" spans="1:36" s="3" customFormat="1" x14ac:dyDescent="0.2">
      <c r="A971" s="3" t="str">
        <f>IF(Line[DWG File Name]="","",Line[DWG File Name])</f>
        <v/>
      </c>
      <c r="B971" s="3" t="str">
        <f>IF(Line[DWG Layer Name]="","",Line[DWG Layer Name])</f>
        <v/>
      </c>
      <c r="C971" s="3" t="str">
        <f>IF(Line[DWG Handle]="","",Line[DWG Handle])</f>
        <v/>
      </c>
      <c r="D971" s="58" t="str">
        <f>IF(Line[Approx Centroid X]="","",Line[Approx Centroid X])</f>
        <v/>
      </c>
      <c r="E971" s="58" t="str">
        <f>IF(Line[Approx Centroid Y]="","",Line[Approx Centroid Y])</f>
        <v/>
      </c>
      <c r="F971" s="3" t="str">
        <f>IF(Line[Replacement Asset]="","",Line[Replacement Asset])</f>
        <v/>
      </c>
      <c r="G971" s="3" t="str">
        <f>IF(Line[Asset ID]="","",UPPER(Line[Asset ID]))</f>
        <v/>
      </c>
      <c r="H971" s="3" t="str">
        <f>IF(Line[Asset Group]="","",VLOOKUP(Line[Asset Group],asset_grp_line,4,FALSE))</f>
        <v/>
      </c>
      <c r="I971" s="3" t="str">
        <f>IF(Line[Asset Group]="","",VLOOKUP(Line[Asset Group],asset_grp_line,2,FALSE))</f>
        <v/>
      </c>
      <c r="J971" s="3" t="str">
        <f>IF(Line[Asset Group]="","",VLOOKUP(Line[Asset Group],asset_grp_line,3,FALSE))</f>
        <v/>
      </c>
      <c r="K971" s="3" t="str">
        <f>IF(Line[Asset Group]="","",VLOOKUP(Line[Asset Type],type_master_list,2,FALSE))</f>
        <v/>
      </c>
      <c r="L971" s="3" t="str">
        <f>IF(Line[Asset Name]="","",PROPER(Line[Asset Name]))</f>
        <v/>
      </c>
      <c r="M971" s="11" t="str">
        <f>IF(Line[Install Date]="","",(Line[Install Date]))</f>
        <v/>
      </c>
      <c r="N971" s="3" t="str">
        <f>IF(Line[Note]="","",PROPER(Line[Note]))</f>
        <v/>
      </c>
      <c r="O971" s="3" t="str">
        <f>IF(Line[Resource Consent Number]="","",UPPER(Line[Resource Consent Number]))</f>
        <v/>
      </c>
      <c r="P971" s="53" t="str">
        <f>IF(Line[Asset Unit Cost]="","",Line[Asset Unit Cost])</f>
        <v/>
      </c>
      <c r="Q971" s="3" t="str">
        <f>IF(Line[Added By]="","",UPPER(Line[Added By]))</f>
        <v/>
      </c>
      <c r="R971" s="11" t="str">
        <f>IF(Line[Added Date]="","",(Line[Added Date]))</f>
        <v/>
      </c>
      <c r="S971" s="3" t="str">
        <f>IF(Line[Z COORD]="","",PROPER(Line[Z COORD]))</f>
        <v/>
      </c>
      <c r="T971" s="3" t="str">
        <f>IF(Line[Asset Description]="","",PROPER(Line[Asset Description]))</f>
        <v/>
      </c>
      <c r="U971" s="3" t="str">
        <f>IF(Line[Asset Group]="","",VLOOKUP(Line[Wall SubType],subdom_master_gdb,2,FALSE))</f>
        <v/>
      </c>
      <c r="V971" s="3" t="str">
        <f>IF(Line[Asset Group]="","",VLOOKUP(Line[Material],material_master,2,FALSE))</f>
        <v/>
      </c>
      <c r="W971" s="3" t="str">
        <f>IF(Line[Height m]="","",Line[Height m])</f>
        <v/>
      </c>
      <c r="X971" s="3" t="str">
        <f>IF(Line[Length m]="","",Line[Length m])</f>
        <v/>
      </c>
      <c r="Y971" s="3" t="str">
        <f>IF(Line[Width m]="","",Line[Width m])</f>
        <v/>
      </c>
      <c r="Z971" s="3" t="str">
        <f>IF(Line[Asset Group]="","",VLOOKUP(Line[Purpose],f_g_function,2,FALSE))</f>
        <v/>
      </c>
      <c r="AA971" s="3" t="str">
        <f>IF(Line[Asset Group]="","",VLOOKUP(Line[Post Material],material_master,2,FALSE))</f>
        <v/>
      </c>
      <c r="AB971" s="3" t="str">
        <f>IF(Line[Pipe Diameter mm]="","",Line[Pipe Diameter mm])</f>
        <v/>
      </c>
      <c r="AC971" s="3" t="str">
        <f>IF(Line[Asset Group]="","",VLOOKUP(Line[Pipe Material],irrigation_pipe_material,2,FALSE))</f>
        <v/>
      </c>
      <c r="AD971" s="3" t="str">
        <f>IF(Line[Asset Group]="","",VLOOKUP(Line[System],irrigation_system,2,FALSE))</f>
        <v/>
      </c>
      <c r="AE971" s="3" t="str">
        <f>IF(Line[Asset Group]="","",VLOOKUP(Line[Status],irrigation_status,2,FALSE))</f>
        <v/>
      </c>
      <c r="AF971" s="3" t="str">
        <f>IF(Line[Asset Group]="","",VLOOKUP(Line[Surface],subdom_master_gdb,2,FALSE))</f>
        <v/>
      </c>
      <c r="AG971" s="3" t="str">
        <f>IF(Line[Surface Layer Depth mm]="","",Line[Surface Layer Depth mm])</f>
        <v/>
      </c>
      <c r="AH971" s="3" t="str">
        <f>IF(Line[Av Width m]="","",Line[Av Width m])</f>
        <v/>
      </c>
      <c r="AI971" s="3" t="str">
        <f>IF(Line[Asset Group]="","",VLOOKUP(Line[Cycle],yes_no,2,FALSE))</f>
        <v/>
      </c>
      <c r="AJ971" s="3" t="str">
        <f>IF(Line[Asset Group]="","",VLOOKUP(Line[Species],hedge_species,2,FALSE))</f>
        <v/>
      </c>
    </row>
    <row r="972" spans="1:36" s="3" customFormat="1" x14ac:dyDescent="0.2">
      <c r="A972" s="3" t="str">
        <f>IF(Line[DWG File Name]="","",Line[DWG File Name])</f>
        <v/>
      </c>
      <c r="B972" s="3" t="str">
        <f>IF(Line[DWG Layer Name]="","",Line[DWG Layer Name])</f>
        <v/>
      </c>
      <c r="C972" s="3" t="str">
        <f>IF(Line[DWG Handle]="","",Line[DWG Handle])</f>
        <v/>
      </c>
      <c r="D972" s="58" t="str">
        <f>IF(Line[Approx Centroid X]="","",Line[Approx Centroid X])</f>
        <v/>
      </c>
      <c r="E972" s="58" t="str">
        <f>IF(Line[Approx Centroid Y]="","",Line[Approx Centroid Y])</f>
        <v/>
      </c>
      <c r="F972" s="3" t="str">
        <f>IF(Line[Replacement Asset]="","",Line[Replacement Asset])</f>
        <v/>
      </c>
      <c r="G972" s="3" t="str">
        <f>IF(Line[Asset ID]="","",UPPER(Line[Asset ID]))</f>
        <v/>
      </c>
      <c r="H972" s="3" t="str">
        <f>IF(Line[Asset Group]="","",VLOOKUP(Line[Asset Group],asset_grp_line,4,FALSE))</f>
        <v/>
      </c>
      <c r="I972" s="3" t="str">
        <f>IF(Line[Asset Group]="","",VLOOKUP(Line[Asset Group],asset_grp_line,2,FALSE))</f>
        <v/>
      </c>
      <c r="J972" s="3" t="str">
        <f>IF(Line[Asset Group]="","",VLOOKUP(Line[Asset Group],asset_grp_line,3,FALSE))</f>
        <v/>
      </c>
      <c r="K972" s="3" t="str">
        <f>IF(Line[Asset Group]="","",VLOOKUP(Line[Asset Type],type_master_list,2,FALSE))</f>
        <v/>
      </c>
      <c r="L972" s="3" t="str">
        <f>IF(Line[Asset Name]="","",PROPER(Line[Asset Name]))</f>
        <v/>
      </c>
      <c r="M972" s="11" t="str">
        <f>IF(Line[Install Date]="","",(Line[Install Date]))</f>
        <v/>
      </c>
      <c r="N972" s="3" t="str">
        <f>IF(Line[Note]="","",PROPER(Line[Note]))</f>
        <v/>
      </c>
      <c r="O972" s="3" t="str">
        <f>IF(Line[Resource Consent Number]="","",UPPER(Line[Resource Consent Number]))</f>
        <v/>
      </c>
      <c r="P972" s="53" t="str">
        <f>IF(Line[Asset Unit Cost]="","",Line[Asset Unit Cost])</f>
        <v/>
      </c>
      <c r="Q972" s="3" t="str">
        <f>IF(Line[Added By]="","",UPPER(Line[Added By]))</f>
        <v/>
      </c>
      <c r="R972" s="11" t="str">
        <f>IF(Line[Added Date]="","",(Line[Added Date]))</f>
        <v/>
      </c>
      <c r="S972" s="3" t="str">
        <f>IF(Line[Z COORD]="","",PROPER(Line[Z COORD]))</f>
        <v/>
      </c>
      <c r="T972" s="3" t="str">
        <f>IF(Line[Asset Description]="","",PROPER(Line[Asset Description]))</f>
        <v/>
      </c>
      <c r="U972" s="3" t="str">
        <f>IF(Line[Asset Group]="","",VLOOKUP(Line[Wall SubType],subdom_master_gdb,2,FALSE))</f>
        <v/>
      </c>
      <c r="V972" s="3" t="str">
        <f>IF(Line[Asset Group]="","",VLOOKUP(Line[Material],material_master,2,FALSE))</f>
        <v/>
      </c>
      <c r="W972" s="3" t="str">
        <f>IF(Line[Height m]="","",Line[Height m])</f>
        <v/>
      </c>
      <c r="X972" s="3" t="str">
        <f>IF(Line[Length m]="","",Line[Length m])</f>
        <v/>
      </c>
      <c r="Y972" s="3" t="str">
        <f>IF(Line[Width m]="","",Line[Width m])</f>
        <v/>
      </c>
      <c r="Z972" s="3" t="str">
        <f>IF(Line[Asset Group]="","",VLOOKUP(Line[Purpose],f_g_function,2,FALSE))</f>
        <v/>
      </c>
      <c r="AA972" s="3" t="str">
        <f>IF(Line[Asset Group]="","",VLOOKUP(Line[Post Material],material_master,2,FALSE))</f>
        <v/>
      </c>
      <c r="AB972" s="3" t="str">
        <f>IF(Line[Pipe Diameter mm]="","",Line[Pipe Diameter mm])</f>
        <v/>
      </c>
      <c r="AC972" s="3" t="str">
        <f>IF(Line[Asset Group]="","",VLOOKUP(Line[Pipe Material],irrigation_pipe_material,2,FALSE))</f>
        <v/>
      </c>
      <c r="AD972" s="3" t="str">
        <f>IF(Line[Asset Group]="","",VLOOKUP(Line[System],irrigation_system,2,FALSE))</f>
        <v/>
      </c>
      <c r="AE972" s="3" t="str">
        <f>IF(Line[Asset Group]="","",VLOOKUP(Line[Status],irrigation_status,2,FALSE))</f>
        <v/>
      </c>
      <c r="AF972" s="3" t="str">
        <f>IF(Line[Asset Group]="","",VLOOKUP(Line[Surface],subdom_master_gdb,2,FALSE))</f>
        <v/>
      </c>
      <c r="AG972" s="3" t="str">
        <f>IF(Line[Surface Layer Depth mm]="","",Line[Surface Layer Depth mm])</f>
        <v/>
      </c>
      <c r="AH972" s="3" t="str">
        <f>IF(Line[Av Width m]="","",Line[Av Width m])</f>
        <v/>
      </c>
      <c r="AI972" s="3" t="str">
        <f>IF(Line[Asset Group]="","",VLOOKUP(Line[Cycle],yes_no,2,FALSE))</f>
        <v/>
      </c>
      <c r="AJ972" s="3" t="str">
        <f>IF(Line[Asset Group]="","",VLOOKUP(Line[Species],hedge_species,2,FALSE))</f>
        <v/>
      </c>
    </row>
    <row r="973" spans="1:36" s="3" customFormat="1" x14ac:dyDescent="0.2">
      <c r="A973" s="3" t="str">
        <f>IF(Line[DWG File Name]="","",Line[DWG File Name])</f>
        <v/>
      </c>
      <c r="B973" s="3" t="str">
        <f>IF(Line[DWG Layer Name]="","",Line[DWG Layer Name])</f>
        <v/>
      </c>
      <c r="C973" s="3" t="str">
        <f>IF(Line[DWG Handle]="","",Line[DWG Handle])</f>
        <v/>
      </c>
      <c r="D973" s="58" t="str">
        <f>IF(Line[Approx Centroid X]="","",Line[Approx Centroid X])</f>
        <v/>
      </c>
      <c r="E973" s="58" t="str">
        <f>IF(Line[Approx Centroid Y]="","",Line[Approx Centroid Y])</f>
        <v/>
      </c>
      <c r="F973" s="3" t="str">
        <f>IF(Line[Replacement Asset]="","",Line[Replacement Asset])</f>
        <v/>
      </c>
      <c r="G973" s="3" t="str">
        <f>IF(Line[Asset ID]="","",UPPER(Line[Asset ID]))</f>
        <v/>
      </c>
      <c r="H973" s="3" t="str">
        <f>IF(Line[Asset Group]="","",VLOOKUP(Line[Asset Group],asset_grp_line,4,FALSE))</f>
        <v/>
      </c>
      <c r="I973" s="3" t="str">
        <f>IF(Line[Asset Group]="","",VLOOKUP(Line[Asset Group],asset_grp_line,2,FALSE))</f>
        <v/>
      </c>
      <c r="J973" s="3" t="str">
        <f>IF(Line[Asset Group]="","",VLOOKUP(Line[Asset Group],asset_grp_line,3,FALSE))</f>
        <v/>
      </c>
      <c r="K973" s="3" t="str">
        <f>IF(Line[Asset Group]="","",VLOOKUP(Line[Asset Type],type_master_list,2,FALSE))</f>
        <v/>
      </c>
      <c r="L973" s="3" t="str">
        <f>IF(Line[Asset Name]="","",PROPER(Line[Asset Name]))</f>
        <v/>
      </c>
      <c r="M973" s="11" t="str">
        <f>IF(Line[Install Date]="","",(Line[Install Date]))</f>
        <v/>
      </c>
      <c r="N973" s="3" t="str">
        <f>IF(Line[Note]="","",PROPER(Line[Note]))</f>
        <v/>
      </c>
      <c r="O973" s="3" t="str">
        <f>IF(Line[Resource Consent Number]="","",UPPER(Line[Resource Consent Number]))</f>
        <v/>
      </c>
      <c r="P973" s="53" t="str">
        <f>IF(Line[Asset Unit Cost]="","",Line[Asset Unit Cost])</f>
        <v/>
      </c>
      <c r="Q973" s="3" t="str">
        <f>IF(Line[Added By]="","",UPPER(Line[Added By]))</f>
        <v/>
      </c>
      <c r="R973" s="11" t="str">
        <f>IF(Line[Added Date]="","",(Line[Added Date]))</f>
        <v/>
      </c>
      <c r="S973" s="3" t="str">
        <f>IF(Line[Z COORD]="","",PROPER(Line[Z COORD]))</f>
        <v/>
      </c>
      <c r="T973" s="3" t="str">
        <f>IF(Line[Asset Description]="","",PROPER(Line[Asset Description]))</f>
        <v/>
      </c>
      <c r="U973" s="3" t="str">
        <f>IF(Line[Asset Group]="","",VLOOKUP(Line[Wall SubType],subdom_master_gdb,2,FALSE))</f>
        <v/>
      </c>
      <c r="V973" s="3" t="str">
        <f>IF(Line[Asset Group]="","",VLOOKUP(Line[Material],material_master,2,FALSE))</f>
        <v/>
      </c>
      <c r="W973" s="3" t="str">
        <f>IF(Line[Height m]="","",Line[Height m])</f>
        <v/>
      </c>
      <c r="X973" s="3" t="str">
        <f>IF(Line[Length m]="","",Line[Length m])</f>
        <v/>
      </c>
      <c r="Y973" s="3" t="str">
        <f>IF(Line[Width m]="","",Line[Width m])</f>
        <v/>
      </c>
      <c r="Z973" s="3" t="str">
        <f>IF(Line[Asset Group]="","",VLOOKUP(Line[Purpose],f_g_function,2,FALSE))</f>
        <v/>
      </c>
      <c r="AA973" s="3" t="str">
        <f>IF(Line[Asset Group]="","",VLOOKUP(Line[Post Material],material_master,2,FALSE))</f>
        <v/>
      </c>
      <c r="AB973" s="3" t="str">
        <f>IF(Line[Pipe Diameter mm]="","",Line[Pipe Diameter mm])</f>
        <v/>
      </c>
      <c r="AC973" s="3" t="str">
        <f>IF(Line[Asset Group]="","",VLOOKUP(Line[Pipe Material],irrigation_pipe_material,2,FALSE))</f>
        <v/>
      </c>
      <c r="AD973" s="3" t="str">
        <f>IF(Line[Asset Group]="","",VLOOKUP(Line[System],irrigation_system,2,FALSE))</f>
        <v/>
      </c>
      <c r="AE973" s="3" t="str">
        <f>IF(Line[Asset Group]="","",VLOOKUP(Line[Status],irrigation_status,2,FALSE))</f>
        <v/>
      </c>
      <c r="AF973" s="3" t="str">
        <f>IF(Line[Asset Group]="","",VLOOKUP(Line[Surface],subdom_master_gdb,2,FALSE))</f>
        <v/>
      </c>
      <c r="AG973" s="3" t="str">
        <f>IF(Line[Surface Layer Depth mm]="","",Line[Surface Layer Depth mm])</f>
        <v/>
      </c>
      <c r="AH973" s="3" t="str">
        <f>IF(Line[Av Width m]="","",Line[Av Width m])</f>
        <v/>
      </c>
      <c r="AI973" s="3" t="str">
        <f>IF(Line[Asset Group]="","",VLOOKUP(Line[Cycle],yes_no,2,FALSE))</f>
        <v/>
      </c>
      <c r="AJ973" s="3" t="str">
        <f>IF(Line[Asset Group]="","",VLOOKUP(Line[Species],hedge_species,2,FALSE))</f>
        <v/>
      </c>
    </row>
    <row r="974" spans="1:36" s="3" customFormat="1" x14ac:dyDescent="0.2">
      <c r="A974" s="3" t="str">
        <f>IF(Line[DWG File Name]="","",Line[DWG File Name])</f>
        <v/>
      </c>
      <c r="B974" s="3" t="str">
        <f>IF(Line[DWG Layer Name]="","",Line[DWG Layer Name])</f>
        <v/>
      </c>
      <c r="C974" s="3" t="str">
        <f>IF(Line[DWG Handle]="","",Line[DWG Handle])</f>
        <v/>
      </c>
      <c r="D974" s="58" t="str">
        <f>IF(Line[Approx Centroid X]="","",Line[Approx Centroid X])</f>
        <v/>
      </c>
      <c r="E974" s="58" t="str">
        <f>IF(Line[Approx Centroid Y]="","",Line[Approx Centroid Y])</f>
        <v/>
      </c>
      <c r="F974" s="3" t="str">
        <f>IF(Line[Replacement Asset]="","",Line[Replacement Asset])</f>
        <v/>
      </c>
      <c r="G974" s="3" t="str">
        <f>IF(Line[Asset ID]="","",UPPER(Line[Asset ID]))</f>
        <v/>
      </c>
      <c r="H974" s="3" t="str">
        <f>IF(Line[Asset Group]="","",VLOOKUP(Line[Asset Group],asset_grp_line,4,FALSE))</f>
        <v/>
      </c>
      <c r="I974" s="3" t="str">
        <f>IF(Line[Asset Group]="","",VLOOKUP(Line[Asset Group],asset_grp_line,2,FALSE))</f>
        <v/>
      </c>
      <c r="J974" s="3" t="str">
        <f>IF(Line[Asset Group]="","",VLOOKUP(Line[Asset Group],asset_grp_line,3,FALSE))</f>
        <v/>
      </c>
      <c r="K974" s="3" t="str">
        <f>IF(Line[Asset Group]="","",VLOOKUP(Line[Asset Type],type_master_list,2,FALSE))</f>
        <v/>
      </c>
      <c r="L974" s="3" t="str">
        <f>IF(Line[Asset Name]="","",PROPER(Line[Asset Name]))</f>
        <v/>
      </c>
      <c r="M974" s="11" t="str">
        <f>IF(Line[Install Date]="","",(Line[Install Date]))</f>
        <v/>
      </c>
      <c r="N974" s="3" t="str">
        <f>IF(Line[Note]="","",PROPER(Line[Note]))</f>
        <v/>
      </c>
      <c r="O974" s="3" t="str">
        <f>IF(Line[Resource Consent Number]="","",UPPER(Line[Resource Consent Number]))</f>
        <v/>
      </c>
      <c r="P974" s="53" t="str">
        <f>IF(Line[Asset Unit Cost]="","",Line[Asset Unit Cost])</f>
        <v/>
      </c>
      <c r="Q974" s="3" t="str">
        <f>IF(Line[Added By]="","",UPPER(Line[Added By]))</f>
        <v/>
      </c>
      <c r="R974" s="11" t="str">
        <f>IF(Line[Added Date]="","",(Line[Added Date]))</f>
        <v/>
      </c>
      <c r="S974" s="3" t="str">
        <f>IF(Line[Z COORD]="","",PROPER(Line[Z COORD]))</f>
        <v/>
      </c>
      <c r="T974" s="3" t="str">
        <f>IF(Line[Asset Description]="","",PROPER(Line[Asset Description]))</f>
        <v/>
      </c>
      <c r="U974" s="3" t="str">
        <f>IF(Line[Asset Group]="","",VLOOKUP(Line[Wall SubType],subdom_master_gdb,2,FALSE))</f>
        <v/>
      </c>
      <c r="V974" s="3" t="str">
        <f>IF(Line[Asset Group]="","",VLOOKUP(Line[Material],material_master,2,FALSE))</f>
        <v/>
      </c>
      <c r="W974" s="3" t="str">
        <f>IF(Line[Height m]="","",Line[Height m])</f>
        <v/>
      </c>
      <c r="X974" s="3" t="str">
        <f>IF(Line[Length m]="","",Line[Length m])</f>
        <v/>
      </c>
      <c r="Y974" s="3" t="str">
        <f>IF(Line[Width m]="","",Line[Width m])</f>
        <v/>
      </c>
      <c r="Z974" s="3" t="str">
        <f>IF(Line[Asset Group]="","",VLOOKUP(Line[Purpose],f_g_function,2,FALSE))</f>
        <v/>
      </c>
      <c r="AA974" s="3" t="str">
        <f>IF(Line[Asset Group]="","",VLOOKUP(Line[Post Material],material_master,2,FALSE))</f>
        <v/>
      </c>
      <c r="AB974" s="3" t="str">
        <f>IF(Line[Pipe Diameter mm]="","",Line[Pipe Diameter mm])</f>
        <v/>
      </c>
      <c r="AC974" s="3" t="str">
        <f>IF(Line[Asset Group]="","",VLOOKUP(Line[Pipe Material],irrigation_pipe_material,2,FALSE))</f>
        <v/>
      </c>
      <c r="AD974" s="3" t="str">
        <f>IF(Line[Asset Group]="","",VLOOKUP(Line[System],irrigation_system,2,FALSE))</f>
        <v/>
      </c>
      <c r="AE974" s="3" t="str">
        <f>IF(Line[Asset Group]="","",VLOOKUP(Line[Status],irrigation_status,2,FALSE))</f>
        <v/>
      </c>
      <c r="AF974" s="3" t="str">
        <f>IF(Line[Asset Group]="","",VLOOKUP(Line[Surface],subdom_master_gdb,2,FALSE))</f>
        <v/>
      </c>
      <c r="AG974" s="3" t="str">
        <f>IF(Line[Surface Layer Depth mm]="","",Line[Surface Layer Depth mm])</f>
        <v/>
      </c>
      <c r="AH974" s="3" t="str">
        <f>IF(Line[Av Width m]="","",Line[Av Width m])</f>
        <v/>
      </c>
      <c r="AI974" s="3" t="str">
        <f>IF(Line[Asset Group]="","",VLOOKUP(Line[Cycle],yes_no,2,FALSE))</f>
        <v/>
      </c>
      <c r="AJ974" s="3" t="str">
        <f>IF(Line[Asset Group]="","",VLOOKUP(Line[Species],hedge_species,2,FALSE))</f>
        <v/>
      </c>
    </row>
    <row r="975" spans="1:36" s="3" customFormat="1" x14ac:dyDescent="0.2">
      <c r="A975" s="3" t="str">
        <f>IF(Line[DWG File Name]="","",Line[DWG File Name])</f>
        <v/>
      </c>
      <c r="B975" s="3" t="str">
        <f>IF(Line[DWG Layer Name]="","",Line[DWG Layer Name])</f>
        <v/>
      </c>
      <c r="C975" s="3" t="str">
        <f>IF(Line[DWG Handle]="","",Line[DWG Handle])</f>
        <v/>
      </c>
      <c r="D975" s="58" t="str">
        <f>IF(Line[Approx Centroid X]="","",Line[Approx Centroid X])</f>
        <v/>
      </c>
      <c r="E975" s="58" t="str">
        <f>IF(Line[Approx Centroid Y]="","",Line[Approx Centroid Y])</f>
        <v/>
      </c>
      <c r="F975" s="3" t="str">
        <f>IF(Line[Replacement Asset]="","",Line[Replacement Asset])</f>
        <v/>
      </c>
      <c r="G975" s="3" t="str">
        <f>IF(Line[Asset ID]="","",UPPER(Line[Asset ID]))</f>
        <v/>
      </c>
      <c r="H975" s="3" t="str">
        <f>IF(Line[Asset Group]="","",VLOOKUP(Line[Asset Group],asset_grp_line,4,FALSE))</f>
        <v/>
      </c>
      <c r="I975" s="3" t="str">
        <f>IF(Line[Asset Group]="","",VLOOKUP(Line[Asset Group],asset_grp_line,2,FALSE))</f>
        <v/>
      </c>
      <c r="J975" s="3" t="str">
        <f>IF(Line[Asset Group]="","",VLOOKUP(Line[Asset Group],asset_grp_line,3,FALSE))</f>
        <v/>
      </c>
      <c r="K975" s="3" t="str">
        <f>IF(Line[Asset Group]="","",VLOOKUP(Line[Asset Type],type_master_list,2,FALSE))</f>
        <v/>
      </c>
      <c r="L975" s="3" t="str">
        <f>IF(Line[Asset Name]="","",PROPER(Line[Asset Name]))</f>
        <v/>
      </c>
      <c r="M975" s="11" t="str">
        <f>IF(Line[Install Date]="","",(Line[Install Date]))</f>
        <v/>
      </c>
      <c r="N975" s="3" t="str">
        <f>IF(Line[Note]="","",PROPER(Line[Note]))</f>
        <v/>
      </c>
      <c r="O975" s="3" t="str">
        <f>IF(Line[Resource Consent Number]="","",UPPER(Line[Resource Consent Number]))</f>
        <v/>
      </c>
      <c r="P975" s="53" t="str">
        <f>IF(Line[Asset Unit Cost]="","",Line[Asset Unit Cost])</f>
        <v/>
      </c>
      <c r="Q975" s="3" t="str">
        <f>IF(Line[Added By]="","",UPPER(Line[Added By]))</f>
        <v/>
      </c>
      <c r="R975" s="11" t="str">
        <f>IF(Line[Added Date]="","",(Line[Added Date]))</f>
        <v/>
      </c>
      <c r="S975" s="3" t="str">
        <f>IF(Line[Z COORD]="","",PROPER(Line[Z COORD]))</f>
        <v/>
      </c>
      <c r="T975" s="3" t="str">
        <f>IF(Line[Asset Description]="","",PROPER(Line[Asset Description]))</f>
        <v/>
      </c>
      <c r="U975" s="3" t="str">
        <f>IF(Line[Asset Group]="","",VLOOKUP(Line[Wall SubType],subdom_master_gdb,2,FALSE))</f>
        <v/>
      </c>
      <c r="V975" s="3" t="str">
        <f>IF(Line[Asset Group]="","",VLOOKUP(Line[Material],material_master,2,FALSE))</f>
        <v/>
      </c>
      <c r="W975" s="3" t="str">
        <f>IF(Line[Height m]="","",Line[Height m])</f>
        <v/>
      </c>
      <c r="X975" s="3" t="str">
        <f>IF(Line[Length m]="","",Line[Length m])</f>
        <v/>
      </c>
      <c r="Y975" s="3" t="str">
        <f>IF(Line[Width m]="","",Line[Width m])</f>
        <v/>
      </c>
      <c r="Z975" s="3" t="str">
        <f>IF(Line[Asset Group]="","",VLOOKUP(Line[Purpose],f_g_function,2,FALSE))</f>
        <v/>
      </c>
      <c r="AA975" s="3" t="str">
        <f>IF(Line[Asset Group]="","",VLOOKUP(Line[Post Material],material_master,2,FALSE))</f>
        <v/>
      </c>
      <c r="AB975" s="3" t="str">
        <f>IF(Line[Pipe Diameter mm]="","",Line[Pipe Diameter mm])</f>
        <v/>
      </c>
      <c r="AC975" s="3" t="str">
        <f>IF(Line[Asset Group]="","",VLOOKUP(Line[Pipe Material],irrigation_pipe_material,2,FALSE))</f>
        <v/>
      </c>
      <c r="AD975" s="3" t="str">
        <f>IF(Line[Asset Group]="","",VLOOKUP(Line[System],irrigation_system,2,FALSE))</f>
        <v/>
      </c>
      <c r="AE975" s="3" t="str">
        <f>IF(Line[Asset Group]="","",VLOOKUP(Line[Status],irrigation_status,2,FALSE))</f>
        <v/>
      </c>
      <c r="AF975" s="3" t="str">
        <f>IF(Line[Asset Group]="","",VLOOKUP(Line[Surface],subdom_master_gdb,2,FALSE))</f>
        <v/>
      </c>
      <c r="AG975" s="3" t="str">
        <f>IF(Line[Surface Layer Depth mm]="","",Line[Surface Layer Depth mm])</f>
        <v/>
      </c>
      <c r="AH975" s="3" t="str">
        <f>IF(Line[Av Width m]="","",Line[Av Width m])</f>
        <v/>
      </c>
      <c r="AI975" s="3" t="str">
        <f>IF(Line[Asset Group]="","",VLOOKUP(Line[Cycle],yes_no,2,FALSE))</f>
        <v/>
      </c>
      <c r="AJ975" s="3" t="str">
        <f>IF(Line[Asset Group]="","",VLOOKUP(Line[Species],hedge_species,2,FALSE))</f>
        <v/>
      </c>
    </row>
    <row r="976" spans="1:36" s="3" customFormat="1" x14ac:dyDescent="0.2">
      <c r="A976" s="3" t="str">
        <f>IF(Line[DWG File Name]="","",Line[DWG File Name])</f>
        <v/>
      </c>
      <c r="B976" s="3" t="str">
        <f>IF(Line[DWG Layer Name]="","",Line[DWG Layer Name])</f>
        <v/>
      </c>
      <c r="C976" s="3" t="str">
        <f>IF(Line[DWG Handle]="","",Line[DWG Handle])</f>
        <v/>
      </c>
      <c r="D976" s="58" t="str">
        <f>IF(Line[Approx Centroid X]="","",Line[Approx Centroid X])</f>
        <v/>
      </c>
      <c r="E976" s="58" t="str">
        <f>IF(Line[Approx Centroid Y]="","",Line[Approx Centroid Y])</f>
        <v/>
      </c>
      <c r="F976" s="3" t="str">
        <f>IF(Line[Replacement Asset]="","",Line[Replacement Asset])</f>
        <v/>
      </c>
      <c r="G976" s="3" t="str">
        <f>IF(Line[Asset ID]="","",UPPER(Line[Asset ID]))</f>
        <v/>
      </c>
      <c r="H976" s="3" t="str">
        <f>IF(Line[Asset Group]="","",VLOOKUP(Line[Asset Group],asset_grp_line,4,FALSE))</f>
        <v/>
      </c>
      <c r="I976" s="3" t="str">
        <f>IF(Line[Asset Group]="","",VLOOKUP(Line[Asset Group],asset_grp_line,2,FALSE))</f>
        <v/>
      </c>
      <c r="J976" s="3" t="str">
        <f>IF(Line[Asset Group]="","",VLOOKUP(Line[Asset Group],asset_grp_line,3,FALSE))</f>
        <v/>
      </c>
      <c r="K976" s="3" t="str">
        <f>IF(Line[Asset Group]="","",VLOOKUP(Line[Asset Type],type_master_list,2,FALSE))</f>
        <v/>
      </c>
      <c r="L976" s="3" t="str">
        <f>IF(Line[Asset Name]="","",PROPER(Line[Asset Name]))</f>
        <v/>
      </c>
      <c r="M976" s="11" t="str">
        <f>IF(Line[Install Date]="","",(Line[Install Date]))</f>
        <v/>
      </c>
      <c r="N976" s="3" t="str">
        <f>IF(Line[Note]="","",PROPER(Line[Note]))</f>
        <v/>
      </c>
      <c r="O976" s="3" t="str">
        <f>IF(Line[Resource Consent Number]="","",UPPER(Line[Resource Consent Number]))</f>
        <v/>
      </c>
      <c r="P976" s="53" t="str">
        <f>IF(Line[Asset Unit Cost]="","",Line[Asset Unit Cost])</f>
        <v/>
      </c>
      <c r="Q976" s="3" t="str">
        <f>IF(Line[Added By]="","",UPPER(Line[Added By]))</f>
        <v/>
      </c>
      <c r="R976" s="11" t="str">
        <f>IF(Line[Added Date]="","",(Line[Added Date]))</f>
        <v/>
      </c>
      <c r="S976" s="3" t="str">
        <f>IF(Line[Z COORD]="","",PROPER(Line[Z COORD]))</f>
        <v/>
      </c>
      <c r="T976" s="3" t="str">
        <f>IF(Line[Asset Description]="","",PROPER(Line[Asset Description]))</f>
        <v/>
      </c>
      <c r="U976" s="3" t="str">
        <f>IF(Line[Asset Group]="","",VLOOKUP(Line[Wall SubType],subdom_master_gdb,2,FALSE))</f>
        <v/>
      </c>
      <c r="V976" s="3" t="str">
        <f>IF(Line[Asset Group]="","",VLOOKUP(Line[Material],material_master,2,FALSE))</f>
        <v/>
      </c>
      <c r="W976" s="3" t="str">
        <f>IF(Line[Height m]="","",Line[Height m])</f>
        <v/>
      </c>
      <c r="X976" s="3" t="str">
        <f>IF(Line[Length m]="","",Line[Length m])</f>
        <v/>
      </c>
      <c r="Y976" s="3" t="str">
        <f>IF(Line[Width m]="","",Line[Width m])</f>
        <v/>
      </c>
      <c r="Z976" s="3" t="str">
        <f>IF(Line[Asset Group]="","",VLOOKUP(Line[Purpose],f_g_function,2,FALSE))</f>
        <v/>
      </c>
      <c r="AA976" s="3" t="str">
        <f>IF(Line[Asset Group]="","",VLOOKUP(Line[Post Material],material_master,2,FALSE))</f>
        <v/>
      </c>
      <c r="AB976" s="3" t="str">
        <f>IF(Line[Pipe Diameter mm]="","",Line[Pipe Diameter mm])</f>
        <v/>
      </c>
      <c r="AC976" s="3" t="str">
        <f>IF(Line[Asset Group]="","",VLOOKUP(Line[Pipe Material],irrigation_pipe_material,2,FALSE))</f>
        <v/>
      </c>
      <c r="AD976" s="3" t="str">
        <f>IF(Line[Asset Group]="","",VLOOKUP(Line[System],irrigation_system,2,FALSE))</f>
        <v/>
      </c>
      <c r="AE976" s="3" t="str">
        <f>IF(Line[Asset Group]="","",VLOOKUP(Line[Status],irrigation_status,2,FALSE))</f>
        <v/>
      </c>
      <c r="AF976" s="3" t="str">
        <f>IF(Line[Asset Group]="","",VLOOKUP(Line[Surface],subdom_master_gdb,2,FALSE))</f>
        <v/>
      </c>
      <c r="AG976" s="3" t="str">
        <f>IF(Line[Surface Layer Depth mm]="","",Line[Surface Layer Depth mm])</f>
        <v/>
      </c>
      <c r="AH976" s="3" t="str">
        <f>IF(Line[Av Width m]="","",Line[Av Width m])</f>
        <v/>
      </c>
      <c r="AI976" s="3" t="str">
        <f>IF(Line[Asset Group]="","",VLOOKUP(Line[Cycle],yes_no,2,FALSE))</f>
        <v/>
      </c>
      <c r="AJ976" s="3" t="str">
        <f>IF(Line[Asset Group]="","",VLOOKUP(Line[Species],hedge_species,2,FALSE))</f>
        <v/>
      </c>
    </row>
    <row r="977" spans="1:36" s="3" customFormat="1" x14ac:dyDescent="0.2">
      <c r="A977" s="3" t="str">
        <f>IF(Line[DWG File Name]="","",Line[DWG File Name])</f>
        <v/>
      </c>
      <c r="B977" s="3" t="str">
        <f>IF(Line[DWG Layer Name]="","",Line[DWG Layer Name])</f>
        <v/>
      </c>
      <c r="C977" s="3" t="str">
        <f>IF(Line[DWG Handle]="","",Line[DWG Handle])</f>
        <v/>
      </c>
      <c r="D977" s="58" t="str">
        <f>IF(Line[Approx Centroid X]="","",Line[Approx Centroid X])</f>
        <v/>
      </c>
      <c r="E977" s="58" t="str">
        <f>IF(Line[Approx Centroid Y]="","",Line[Approx Centroid Y])</f>
        <v/>
      </c>
      <c r="F977" s="3" t="str">
        <f>IF(Line[Replacement Asset]="","",Line[Replacement Asset])</f>
        <v/>
      </c>
      <c r="G977" s="3" t="str">
        <f>IF(Line[Asset ID]="","",UPPER(Line[Asset ID]))</f>
        <v/>
      </c>
      <c r="H977" s="3" t="str">
        <f>IF(Line[Asset Group]="","",VLOOKUP(Line[Asset Group],asset_grp_line,4,FALSE))</f>
        <v/>
      </c>
      <c r="I977" s="3" t="str">
        <f>IF(Line[Asset Group]="","",VLOOKUP(Line[Asset Group],asset_grp_line,2,FALSE))</f>
        <v/>
      </c>
      <c r="J977" s="3" t="str">
        <f>IF(Line[Asset Group]="","",VLOOKUP(Line[Asset Group],asset_grp_line,3,FALSE))</f>
        <v/>
      </c>
      <c r="K977" s="3" t="str">
        <f>IF(Line[Asset Group]="","",VLOOKUP(Line[Asset Type],type_master_list,2,FALSE))</f>
        <v/>
      </c>
      <c r="L977" s="3" t="str">
        <f>IF(Line[Asset Name]="","",PROPER(Line[Asset Name]))</f>
        <v/>
      </c>
      <c r="M977" s="11" t="str">
        <f>IF(Line[Install Date]="","",(Line[Install Date]))</f>
        <v/>
      </c>
      <c r="N977" s="3" t="str">
        <f>IF(Line[Note]="","",PROPER(Line[Note]))</f>
        <v/>
      </c>
      <c r="O977" s="3" t="str">
        <f>IF(Line[Resource Consent Number]="","",UPPER(Line[Resource Consent Number]))</f>
        <v/>
      </c>
      <c r="P977" s="53" t="str">
        <f>IF(Line[Asset Unit Cost]="","",Line[Asset Unit Cost])</f>
        <v/>
      </c>
      <c r="Q977" s="3" t="str">
        <f>IF(Line[Added By]="","",UPPER(Line[Added By]))</f>
        <v/>
      </c>
      <c r="R977" s="11" t="str">
        <f>IF(Line[Added Date]="","",(Line[Added Date]))</f>
        <v/>
      </c>
      <c r="S977" s="3" t="str">
        <f>IF(Line[Z COORD]="","",PROPER(Line[Z COORD]))</f>
        <v/>
      </c>
      <c r="T977" s="3" t="str">
        <f>IF(Line[Asset Description]="","",PROPER(Line[Asset Description]))</f>
        <v/>
      </c>
      <c r="U977" s="3" t="str">
        <f>IF(Line[Asset Group]="","",VLOOKUP(Line[Wall SubType],subdom_master_gdb,2,FALSE))</f>
        <v/>
      </c>
      <c r="V977" s="3" t="str">
        <f>IF(Line[Asset Group]="","",VLOOKUP(Line[Material],material_master,2,FALSE))</f>
        <v/>
      </c>
      <c r="W977" s="3" t="str">
        <f>IF(Line[Height m]="","",Line[Height m])</f>
        <v/>
      </c>
      <c r="X977" s="3" t="str">
        <f>IF(Line[Length m]="","",Line[Length m])</f>
        <v/>
      </c>
      <c r="Y977" s="3" t="str">
        <f>IF(Line[Width m]="","",Line[Width m])</f>
        <v/>
      </c>
      <c r="Z977" s="3" t="str">
        <f>IF(Line[Asset Group]="","",VLOOKUP(Line[Purpose],f_g_function,2,FALSE))</f>
        <v/>
      </c>
      <c r="AA977" s="3" t="str">
        <f>IF(Line[Asset Group]="","",VLOOKUP(Line[Post Material],material_master,2,FALSE))</f>
        <v/>
      </c>
      <c r="AB977" s="3" t="str">
        <f>IF(Line[Pipe Diameter mm]="","",Line[Pipe Diameter mm])</f>
        <v/>
      </c>
      <c r="AC977" s="3" t="str">
        <f>IF(Line[Asset Group]="","",VLOOKUP(Line[Pipe Material],irrigation_pipe_material,2,FALSE))</f>
        <v/>
      </c>
      <c r="AD977" s="3" t="str">
        <f>IF(Line[Asset Group]="","",VLOOKUP(Line[System],irrigation_system,2,FALSE))</f>
        <v/>
      </c>
      <c r="AE977" s="3" t="str">
        <f>IF(Line[Asset Group]="","",VLOOKUP(Line[Status],irrigation_status,2,FALSE))</f>
        <v/>
      </c>
      <c r="AF977" s="3" t="str">
        <f>IF(Line[Asset Group]="","",VLOOKUP(Line[Surface],subdom_master_gdb,2,FALSE))</f>
        <v/>
      </c>
      <c r="AG977" s="3" t="str">
        <f>IF(Line[Surface Layer Depth mm]="","",Line[Surface Layer Depth mm])</f>
        <v/>
      </c>
      <c r="AH977" s="3" t="str">
        <f>IF(Line[Av Width m]="","",Line[Av Width m])</f>
        <v/>
      </c>
      <c r="AI977" s="3" t="str">
        <f>IF(Line[Asset Group]="","",VLOOKUP(Line[Cycle],yes_no,2,FALSE))</f>
        <v/>
      </c>
      <c r="AJ977" s="3" t="str">
        <f>IF(Line[Asset Group]="","",VLOOKUP(Line[Species],hedge_species,2,FALSE))</f>
        <v/>
      </c>
    </row>
    <row r="978" spans="1:36" s="3" customFormat="1" x14ac:dyDescent="0.2">
      <c r="A978" s="3" t="str">
        <f>IF(Line[DWG File Name]="","",Line[DWG File Name])</f>
        <v/>
      </c>
      <c r="B978" s="3" t="str">
        <f>IF(Line[DWG Layer Name]="","",Line[DWG Layer Name])</f>
        <v/>
      </c>
      <c r="C978" s="3" t="str">
        <f>IF(Line[DWG Handle]="","",Line[DWG Handle])</f>
        <v/>
      </c>
      <c r="D978" s="58" t="str">
        <f>IF(Line[Approx Centroid X]="","",Line[Approx Centroid X])</f>
        <v/>
      </c>
      <c r="E978" s="58" t="str">
        <f>IF(Line[Approx Centroid Y]="","",Line[Approx Centroid Y])</f>
        <v/>
      </c>
      <c r="F978" s="3" t="str">
        <f>IF(Line[Replacement Asset]="","",Line[Replacement Asset])</f>
        <v/>
      </c>
      <c r="G978" s="3" t="str">
        <f>IF(Line[Asset ID]="","",UPPER(Line[Asset ID]))</f>
        <v/>
      </c>
      <c r="H978" s="3" t="str">
        <f>IF(Line[Asset Group]="","",VLOOKUP(Line[Asset Group],asset_grp_line,4,FALSE))</f>
        <v/>
      </c>
      <c r="I978" s="3" t="str">
        <f>IF(Line[Asset Group]="","",VLOOKUP(Line[Asset Group],asset_grp_line,2,FALSE))</f>
        <v/>
      </c>
      <c r="J978" s="3" t="str">
        <f>IF(Line[Asset Group]="","",VLOOKUP(Line[Asset Group],asset_grp_line,3,FALSE))</f>
        <v/>
      </c>
      <c r="K978" s="3" t="str">
        <f>IF(Line[Asset Group]="","",VLOOKUP(Line[Asset Type],type_master_list,2,FALSE))</f>
        <v/>
      </c>
      <c r="L978" s="3" t="str">
        <f>IF(Line[Asset Name]="","",PROPER(Line[Asset Name]))</f>
        <v/>
      </c>
      <c r="M978" s="11" t="str">
        <f>IF(Line[Install Date]="","",(Line[Install Date]))</f>
        <v/>
      </c>
      <c r="N978" s="3" t="str">
        <f>IF(Line[Note]="","",PROPER(Line[Note]))</f>
        <v/>
      </c>
      <c r="O978" s="3" t="str">
        <f>IF(Line[Resource Consent Number]="","",UPPER(Line[Resource Consent Number]))</f>
        <v/>
      </c>
      <c r="P978" s="53" t="str">
        <f>IF(Line[Asset Unit Cost]="","",Line[Asset Unit Cost])</f>
        <v/>
      </c>
      <c r="Q978" s="3" t="str">
        <f>IF(Line[Added By]="","",UPPER(Line[Added By]))</f>
        <v/>
      </c>
      <c r="R978" s="11" t="str">
        <f>IF(Line[Added Date]="","",(Line[Added Date]))</f>
        <v/>
      </c>
      <c r="S978" s="3" t="str">
        <f>IF(Line[Z COORD]="","",PROPER(Line[Z COORD]))</f>
        <v/>
      </c>
      <c r="T978" s="3" t="str">
        <f>IF(Line[Asset Description]="","",PROPER(Line[Asset Description]))</f>
        <v/>
      </c>
      <c r="U978" s="3" t="str">
        <f>IF(Line[Asset Group]="","",VLOOKUP(Line[Wall SubType],subdom_master_gdb,2,FALSE))</f>
        <v/>
      </c>
      <c r="V978" s="3" t="str">
        <f>IF(Line[Asset Group]="","",VLOOKUP(Line[Material],material_master,2,FALSE))</f>
        <v/>
      </c>
      <c r="W978" s="3" t="str">
        <f>IF(Line[Height m]="","",Line[Height m])</f>
        <v/>
      </c>
      <c r="X978" s="3" t="str">
        <f>IF(Line[Length m]="","",Line[Length m])</f>
        <v/>
      </c>
      <c r="Y978" s="3" t="str">
        <f>IF(Line[Width m]="","",Line[Width m])</f>
        <v/>
      </c>
      <c r="Z978" s="3" t="str">
        <f>IF(Line[Asset Group]="","",VLOOKUP(Line[Purpose],f_g_function,2,FALSE))</f>
        <v/>
      </c>
      <c r="AA978" s="3" t="str">
        <f>IF(Line[Asset Group]="","",VLOOKUP(Line[Post Material],material_master,2,FALSE))</f>
        <v/>
      </c>
      <c r="AB978" s="3" t="str">
        <f>IF(Line[Pipe Diameter mm]="","",Line[Pipe Diameter mm])</f>
        <v/>
      </c>
      <c r="AC978" s="3" t="str">
        <f>IF(Line[Asset Group]="","",VLOOKUP(Line[Pipe Material],irrigation_pipe_material,2,FALSE))</f>
        <v/>
      </c>
      <c r="AD978" s="3" t="str">
        <f>IF(Line[Asset Group]="","",VLOOKUP(Line[System],irrigation_system,2,FALSE))</f>
        <v/>
      </c>
      <c r="AE978" s="3" t="str">
        <f>IF(Line[Asset Group]="","",VLOOKUP(Line[Status],irrigation_status,2,FALSE))</f>
        <v/>
      </c>
      <c r="AF978" s="3" t="str">
        <f>IF(Line[Asset Group]="","",VLOOKUP(Line[Surface],subdom_master_gdb,2,FALSE))</f>
        <v/>
      </c>
      <c r="AG978" s="3" t="str">
        <f>IF(Line[Surface Layer Depth mm]="","",Line[Surface Layer Depth mm])</f>
        <v/>
      </c>
      <c r="AH978" s="3" t="str">
        <f>IF(Line[Av Width m]="","",Line[Av Width m])</f>
        <v/>
      </c>
      <c r="AI978" s="3" t="str">
        <f>IF(Line[Asset Group]="","",VLOOKUP(Line[Cycle],yes_no,2,FALSE))</f>
        <v/>
      </c>
      <c r="AJ978" s="3" t="str">
        <f>IF(Line[Asset Group]="","",VLOOKUP(Line[Species],hedge_species,2,FALSE))</f>
        <v/>
      </c>
    </row>
    <row r="979" spans="1:36" s="3" customFormat="1" x14ac:dyDescent="0.2">
      <c r="A979" s="3" t="str">
        <f>IF(Line[DWG File Name]="","",Line[DWG File Name])</f>
        <v/>
      </c>
      <c r="B979" s="3" t="str">
        <f>IF(Line[DWG Layer Name]="","",Line[DWG Layer Name])</f>
        <v/>
      </c>
      <c r="C979" s="3" t="str">
        <f>IF(Line[DWG Handle]="","",Line[DWG Handle])</f>
        <v/>
      </c>
      <c r="D979" s="58" t="str">
        <f>IF(Line[Approx Centroid X]="","",Line[Approx Centroid X])</f>
        <v/>
      </c>
      <c r="E979" s="58" t="str">
        <f>IF(Line[Approx Centroid Y]="","",Line[Approx Centroid Y])</f>
        <v/>
      </c>
      <c r="F979" s="3" t="str">
        <f>IF(Line[Replacement Asset]="","",Line[Replacement Asset])</f>
        <v/>
      </c>
      <c r="G979" s="3" t="str">
        <f>IF(Line[Asset ID]="","",UPPER(Line[Asset ID]))</f>
        <v/>
      </c>
      <c r="H979" s="3" t="str">
        <f>IF(Line[Asset Group]="","",VLOOKUP(Line[Asset Group],asset_grp_line,4,FALSE))</f>
        <v/>
      </c>
      <c r="I979" s="3" t="str">
        <f>IF(Line[Asset Group]="","",VLOOKUP(Line[Asset Group],asset_grp_line,2,FALSE))</f>
        <v/>
      </c>
      <c r="J979" s="3" t="str">
        <f>IF(Line[Asset Group]="","",VLOOKUP(Line[Asset Group],asset_grp_line,3,FALSE))</f>
        <v/>
      </c>
      <c r="K979" s="3" t="str">
        <f>IF(Line[Asset Group]="","",VLOOKUP(Line[Asset Type],type_master_list,2,FALSE))</f>
        <v/>
      </c>
      <c r="L979" s="3" t="str">
        <f>IF(Line[Asset Name]="","",PROPER(Line[Asset Name]))</f>
        <v/>
      </c>
      <c r="M979" s="11" t="str">
        <f>IF(Line[Install Date]="","",(Line[Install Date]))</f>
        <v/>
      </c>
      <c r="N979" s="3" t="str">
        <f>IF(Line[Note]="","",PROPER(Line[Note]))</f>
        <v/>
      </c>
      <c r="O979" s="3" t="str">
        <f>IF(Line[Resource Consent Number]="","",UPPER(Line[Resource Consent Number]))</f>
        <v/>
      </c>
      <c r="P979" s="53" t="str">
        <f>IF(Line[Asset Unit Cost]="","",Line[Asset Unit Cost])</f>
        <v/>
      </c>
      <c r="Q979" s="3" t="str">
        <f>IF(Line[Added By]="","",UPPER(Line[Added By]))</f>
        <v/>
      </c>
      <c r="R979" s="11" t="str">
        <f>IF(Line[Added Date]="","",(Line[Added Date]))</f>
        <v/>
      </c>
      <c r="S979" s="3" t="str">
        <f>IF(Line[Z COORD]="","",PROPER(Line[Z COORD]))</f>
        <v/>
      </c>
      <c r="T979" s="3" t="str">
        <f>IF(Line[Asset Description]="","",PROPER(Line[Asset Description]))</f>
        <v/>
      </c>
      <c r="U979" s="3" t="str">
        <f>IF(Line[Asset Group]="","",VLOOKUP(Line[Wall SubType],subdom_master_gdb,2,FALSE))</f>
        <v/>
      </c>
      <c r="V979" s="3" t="str">
        <f>IF(Line[Asset Group]="","",VLOOKUP(Line[Material],material_master,2,FALSE))</f>
        <v/>
      </c>
      <c r="W979" s="3" t="str">
        <f>IF(Line[Height m]="","",Line[Height m])</f>
        <v/>
      </c>
      <c r="X979" s="3" t="str">
        <f>IF(Line[Length m]="","",Line[Length m])</f>
        <v/>
      </c>
      <c r="Y979" s="3" t="str">
        <f>IF(Line[Width m]="","",Line[Width m])</f>
        <v/>
      </c>
      <c r="Z979" s="3" t="str">
        <f>IF(Line[Asset Group]="","",VLOOKUP(Line[Purpose],f_g_function,2,FALSE))</f>
        <v/>
      </c>
      <c r="AA979" s="3" t="str">
        <f>IF(Line[Asset Group]="","",VLOOKUP(Line[Post Material],material_master,2,FALSE))</f>
        <v/>
      </c>
      <c r="AB979" s="3" t="str">
        <f>IF(Line[Pipe Diameter mm]="","",Line[Pipe Diameter mm])</f>
        <v/>
      </c>
      <c r="AC979" s="3" t="str">
        <f>IF(Line[Asset Group]="","",VLOOKUP(Line[Pipe Material],irrigation_pipe_material,2,FALSE))</f>
        <v/>
      </c>
      <c r="AD979" s="3" t="str">
        <f>IF(Line[Asset Group]="","",VLOOKUP(Line[System],irrigation_system,2,FALSE))</f>
        <v/>
      </c>
      <c r="AE979" s="3" t="str">
        <f>IF(Line[Asset Group]="","",VLOOKUP(Line[Status],irrigation_status,2,FALSE))</f>
        <v/>
      </c>
      <c r="AF979" s="3" t="str">
        <f>IF(Line[Asset Group]="","",VLOOKUP(Line[Surface],subdom_master_gdb,2,FALSE))</f>
        <v/>
      </c>
      <c r="AG979" s="3" t="str">
        <f>IF(Line[Surface Layer Depth mm]="","",Line[Surface Layer Depth mm])</f>
        <v/>
      </c>
      <c r="AH979" s="3" t="str">
        <f>IF(Line[Av Width m]="","",Line[Av Width m])</f>
        <v/>
      </c>
      <c r="AI979" s="3" t="str">
        <f>IF(Line[Asset Group]="","",VLOOKUP(Line[Cycle],yes_no,2,FALSE))</f>
        <v/>
      </c>
      <c r="AJ979" s="3" t="str">
        <f>IF(Line[Asset Group]="","",VLOOKUP(Line[Species],hedge_species,2,FALSE))</f>
        <v/>
      </c>
    </row>
    <row r="980" spans="1:36" s="3" customFormat="1" x14ac:dyDescent="0.2">
      <c r="A980" s="3" t="str">
        <f>IF(Line[DWG File Name]="","",Line[DWG File Name])</f>
        <v/>
      </c>
      <c r="B980" s="3" t="str">
        <f>IF(Line[DWG Layer Name]="","",Line[DWG Layer Name])</f>
        <v/>
      </c>
      <c r="C980" s="3" t="str">
        <f>IF(Line[DWG Handle]="","",Line[DWG Handle])</f>
        <v/>
      </c>
      <c r="D980" s="58" t="str">
        <f>IF(Line[Approx Centroid X]="","",Line[Approx Centroid X])</f>
        <v/>
      </c>
      <c r="E980" s="58" t="str">
        <f>IF(Line[Approx Centroid Y]="","",Line[Approx Centroid Y])</f>
        <v/>
      </c>
      <c r="F980" s="3" t="str">
        <f>IF(Line[Replacement Asset]="","",Line[Replacement Asset])</f>
        <v/>
      </c>
      <c r="G980" s="3" t="str">
        <f>IF(Line[Asset ID]="","",UPPER(Line[Asset ID]))</f>
        <v/>
      </c>
      <c r="H980" s="3" t="str">
        <f>IF(Line[Asset Group]="","",VLOOKUP(Line[Asset Group],asset_grp_line,4,FALSE))</f>
        <v/>
      </c>
      <c r="I980" s="3" t="str">
        <f>IF(Line[Asset Group]="","",VLOOKUP(Line[Asset Group],asset_grp_line,2,FALSE))</f>
        <v/>
      </c>
      <c r="J980" s="3" t="str">
        <f>IF(Line[Asset Group]="","",VLOOKUP(Line[Asset Group],asset_grp_line,3,FALSE))</f>
        <v/>
      </c>
      <c r="K980" s="3" t="str">
        <f>IF(Line[Asset Group]="","",VLOOKUP(Line[Asset Type],type_master_list,2,FALSE))</f>
        <v/>
      </c>
      <c r="L980" s="3" t="str">
        <f>IF(Line[Asset Name]="","",PROPER(Line[Asset Name]))</f>
        <v/>
      </c>
      <c r="M980" s="11" t="str">
        <f>IF(Line[Install Date]="","",(Line[Install Date]))</f>
        <v/>
      </c>
      <c r="N980" s="3" t="str">
        <f>IF(Line[Note]="","",PROPER(Line[Note]))</f>
        <v/>
      </c>
      <c r="O980" s="3" t="str">
        <f>IF(Line[Resource Consent Number]="","",UPPER(Line[Resource Consent Number]))</f>
        <v/>
      </c>
      <c r="P980" s="53" t="str">
        <f>IF(Line[Asset Unit Cost]="","",Line[Asset Unit Cost])</f>
        <v/>
      </c>
      <c r="Q980" s="3" t="str">
        <f>IF(Line[Added By]="","",UPPER(Line[Added By]))</f>
        <v/>
      </c>
      <c r="R980" s="11" t="str">
        <f>IF(Line[Added Date]="","",(Line[Added Date]))</f>
        <v/>
      </c>
      <c r="S980" s="3" t="str">
        <f>IF(Line[Z COORD]="","",PROPER(Line[Z COORD]))</f>
        <v/>
      </c>
      <c r="T980" s="3" t="str">
        <f>IF(Line[Asset Description]="","",PROPER(Line[Asset Description]))</f>
        <v/>
      </c>
      <c r="U980" s="3" t="str">
        <f>IF(Line[Asset Group]="","",VLOOKUP(Line[Wall SubType],subdom_master_gdb,2,FALSE))</f>
        <v/>
      </c>
      <c r="V980" s="3" t="str">
        <f>IF(Line[Asset Group]="","",VLOOKUP(Line[Material],material_master,2,FALSE))</f>
        <v/>
      </c>
      <c r="W980" s="3" t="str">
        <f>IF(Line[Height m]="","",Line[Height m])</f>
        <v/>
      </c>
      <c r="X980" s="3" t="str">
        <f>IF(Line[Length m]="","",Line[Length m])</f>
        <v/>
      </c>
      <c r="Y980" s="3" t="str">
        <f>IF(Line[Width m]="","",Line[Width m])</f>
        <v/>
      </c>
      <c r="Z980" s="3" t="str">
        <f>IF(Line[Asset Group]="","",VLOOKUP(Line[Purpose],f_g_function,2,FALSE))</f>
        <v/>
      </c>
      <c r="AA980" s="3" t="str">
        <f>IF(Line[Asset Group]="","",VLOOKUP(Line[Post Material],material_master,2,FALSE))</f>
        <v/>
      </c>
      <c r="AB980" s="3" t="str">
        <f>IF(Line[Pipe Diameter mm]="","",Line[Pipe Diameter mm])</f>
        <v/>
      </c>
      <c r="AC980" s="3" t="str">
        <f>IF(Line[Asset Group]="","",VLOOKUP(Line[Pipe Material],irrigation_pipe_material,2,FALSE))</f>
        <v/>
      </c>
      <c r="AD980" s="3" t="str">
        <f>IF(Line[Asset Group]="","",VLOOKUP(Line[System],irrigation_system,2,FALSE))</f>
        <v/>
      </c>
      <c r="AE980" s="3" t="str">
        <f>IF(Line[Asset Group]="","",VLOOKUP(Line[Status],irrigation_status,2,FALSE))</f>
        <v/>
      </c>
      <c r="AF980" s="3" t="str">
        <f>IF(Line[Asset Group]="","",VLOOKUP(Line[Surface],subdom_master_gdb,2,FALSE))</f>
        <v/>
      </c>
      <c r="AG980" s="3" t="str">
        <f>IF(Line[Surface Layer Depth mm]="","",Line[Surface Layer Depth mm])</f>
        <v/>
      </c>
      <c r="AH980" s="3" t="str">
        <f>IF(Line[Av Width m]="","",Line[Av Width m])</f>
        <v/>
      </c>
      <c r="AI980" s="3" t="str">
        <f>IF(Line[Asset Group]="","",VLOOKUP(Line[Cycle],yes_no,2,FALSE))</f>
        <v/>
      </c>
      <c r="AJ980" s="3" t="str">
        <f>IF(Line[Asset Group]="","",VLOOKUP(Line[Species],hedge_species,2,FALSE))</f>
        <v/>
      </c>
    </row>
    <row r="981" spans="1:36" s="3" customFormat="1" x14ac:dyDescent="0.2">
      <c r="A981" s="3" t="str">
        <f>IF(Line[DWG File Name]="","",Line[DWG File Name])</f>
        <v/>
      </c>
      <c r="B981" s="3" t="str">
        <f>IF(Line[DWG Layer Name]="","",Line[DWG Layer Name])</f>
        <v/>
      </c>
      <c r="C981" s="3" t="str">
        <f>IF(Line[DWG Handle]="","",Line[DWG Handle])</f>
        <v/>
      </c>
      <c r="D981" s="58" t="str">
        <f>IF(Line[Approx Centroid X]="","",Line[Approx Centroid X])</f>
        <v/>
      </c>
      <c r="E981" s="58" t="str">
        <f>IF(Line[Approx Centroid Y]="","",Line[Approx Centroid Y])</f>
        <v/>
      </c>
      <c r="F981" s="3" t="str">
        <f>IF(Line[Replacement Asset]="","",Line[Replacement Asset])</f>
        <v/>
      </c>
      <c r="G981" s="3" t="str">
        <f>IF(Line[Asset ID]="","",UPPER(Line[Asset ID]))</f>
        <v/>
      </c>
      <c r="H981" s="3" t="str">
        <f>IF(Line[Asset Group]="","",VLOOKUP(Line[Asset Group],asset_grp_line,4,FALSE))</f>
        <v/>
      </c>
      <c r="I981" s="3" t="str">
        <f>IF(Line[Asset Group]="","",VLOOKUP(Line[Asset Group],asset_grp_line,2,FALSE))</f>
        <v/>
      </c>
      <c r="J981" s="3" t="str">
        <f>IF(Line[Asset Group]="","",VLOOKUP(Line[Asset Group],asset_grp_line,3,FALSE))</f>
        <v/>
      </c>
      <c r="K981" s="3" t="str">
        <f>IF(Line[Asset Group]="","",VLOOKUP(Line[Asset Type],type_master_list,2,FALSE))</f>
        <v/>
      </c>
      <c r="L981" s="3" t="str">
        <f>IF(Line[Asset Name]="","",PROPER(Line[Asset Name]))</f>
        <v/>
      </c>
      <c r="M981" s="11" t="str">
        <f>IF(Line[Install Date]="","",(Line[Install Date]))</f>
        <v/>
      </c>
      <c r="N981" s="3" t="str">
        <f>IF(Line[Note]="","",PROPER(Line[Note]))</f>
        <v/>
      </c>
      <c r="O981" s="3" t="str">
        <f>IF(Line[Resource Consent Number]="","",UPPER(Line[Resource Consent Number]))</f>
        <v/>
      </c>
      <c r="P981" s="53" t="str">
        <f>IF(Line[Asset Unit Cost]="","",Line[Asset Unit Cost])</f>
        <v/>
      </c>
      <c r="Q981" s="3" t="str">
        <f>IF(Line[Added By]="","",UPPER(Line[Added By]))</f>
        <v/>
      </c>
      <c r="R981" s="11" t="str">
        <f>IF(Line[Added Date]="","",(Line[Added Date]))</f>
        <v/>
      </c>
      <c r="S981" s="3" t="str">
        <f>IF(Line[Z COORD]="","",PROPER(Line[Z COORD]))</f>
        <v/>
      </c>
      <c r="T981" s="3" t="str">
        <f>IF(Line[Asset Description]="","",PROPER(Line[Asset Description]))</f>
        <v/>
      </c>
      <c r="U981" s="3" t="str">
        <f>IF(Line[Asset Group]="","",VLOOKUP(Line[Wall SubType],subdom_master_gdb,2,FALSE))</f>
        <v/>
      </c>
      <c r="V981" s="3" t="str">
        <f>IF(Line[Asset Group]="","",VLOOKUP(Line[Material],material_master,2,FALSE))</f>
        <v/>
      </c>
      <c r="W981" s="3" t="str">
        <f>IF(Line[Height m]="","",Line[Height m])</f>
        <v/>
      </c>
      <c r="X981" s="3" t="str">
        <f>IF(Line[Length m]="","",Line[Length m])</f>
        <v/>
      </c>
      <c r="Y981" s="3" t="str">
        <f>IF(Line[Width m]="","",Line[Width m])</f>
        <v/>
      </c>
      <c r="Z981" s="3" t="str">
        <f>IF(Line[Asset Group]="","",VLOOKUP(Line[Purpose],f_g_function,2,FALSE))</f>
        <v/>
      </c>
      <c r="AA981" s="3" t="str">
        <f>IF(Line[Asset Group]="","",VLOOKUP(Line[Post Material],material_master,2,FALSE))</f>
        <v/>
      </c>
      <c r="AB981" s="3" t="str">
        <f>IF(Line[Pipe Diameter mm]="","",Line[Pipe Diameter mm])</f>
        <v/>
      </c>
      <c r="AC981" s="3" t="str">
        <f>IF(Line[Asset Group]="","",VLOOKUP(Line[Pipe Material],irrigation_pipe_material,2,FALSE))</f>
        <v/>
      </c>
      <c r="AD981" s="3" t="str">
        <f>IF(Line[Asset Group]="","",VLOOKUP(Line[System],irrigation_system,2,FALSE))</f>
        <v/>
      </c>
      <c r="AE981" s="3" t="str">
        <f>IF(Line[Asset Group]="","",VLOOKUP(Line[Status],irrigation_status,2,FALSE))</f>
        <v/>
      </c>
      <c r="AF981" s="3" t="str">
        <f>IF(Line[Asset Group]="","",VLOOKUP(Line[Surface],subdom_master_gdb,2,FALSE))</f>
        <v/>
      </c>
      <c r="AG981" s="3" t="str">
        <f>IF(Line[Surface Layer Depth mm]="","",Line[Surface Layer Depth mm])</f>
        <v/>
      </c>
      <c r="AH981" s="3" t="str">
        <f>IF(Line[Av Width m]="","",Line[Av Width m])</f>
        <v/>
      </c>
      <c r="AI981" s="3" t="str">
        <f>IF(Line[Asset Group]="","",VLOOKUP(Line[Cycle],yes_no,2,FALSE))</f>
        <v/>
      </c>
      <c r="AJ981" s="3" t="str">
        <f>IF(Line[Asset Group]="","",VLOOKUP(Line[Species],hedge_species,2,FALSE))</f>
        <v/>
      </c>
    </row>
    <row r="982" spans="1:36" s="3" customFormat="1" x14ac:dyDescent="0.2">
      <c r="A982" s="3" t="str">
        <f>IF(Line[DWG File Name]="","",Line[DWG File Name])</f>
        <v/>
      </c>
      <c r="B982" s="3" t="str">
        <f>IF(Line[DWG Layer Name]="","",Line[DWG Layer Name])</f>
        <v/>
      </c>
      <c r="C982" s="3" t="str">
        <f>IF(Line[DWG Handle]="","",Line[DWG Handle])</f>
        <v/>
      </c>
      <c r="D982" s="58" t="str">
        <f>IF(Line[Approx Centroid X]="","",Line[Approx Centroid X])</f>
        <v/>
      </c>
      <c r="E982" s="58" t="str">
        <f>IF(Line[Approx Centroid Y]="","",Line[Approx Centroid Y])</f>
        <v/>
      </c>
      <c r="F982" s="3" t="str">
        <f>IF(Line[Replacement Asset]="","",Line[Replacement Asset])</f>
        <v/>
      </c>
      <c r="G982" s="3" t="str">
        <f>IF(Line[Asset ID]="","",UPPER(Line[Asset ID]))</f>
        <v/>
      </c>
      <c r="H982" s="3" t="str">
        <f>IF(Line[Asset Group]="","",VLOOKUP(Line[Asset Group],asset_grp_line,4,FALSE))</f>
        <v/>
      </c>
      <c r="I982" s="3" t="str">
        <f>IF(Line[Asset Group]="","",VLOOKUP(Line[Asset Group],asset_grp_line,2,FALSE))</f>
        <v/>
      </c>
      <c r="J982" s="3" t="str">
        <f>IF(Line[Asset Group]="","",VLOOKUP(Line[Asset Group],asset_grp_line,3,FALSE))</f>
        <v/>
      </c>
      <c r="K982" s="3" t="str">
        <f>IF(Line[Asset Group]="","",VLOOKUP(Line[Asset Type],type_master_list,2,FALSE))</f>
        <v/>
      </c>
      <c r="L982" s="3" t="str">
        <f>IF(Line[Asset Name]="","",PROPER(Line[Asset Name]))</f>
        <v/>
      </c>
      <c r="M982" s="11" t="str">
        <f>IF(Line[Install Date]="","",(Line[Install Date]))</f>
        <v/>
      </c>
      <c r="N982" s="3" t="str">
        <f>IF(Line[Note]="","",PROPER(Line[Note]))</f>
        <v/>
      </c>
      <c r="O982" s="3" t="str">
        <f>IF(Line[Resource Consent Number]="","",UPPER(Line[Resource Consent Number]))</f>
        <v/>
      </c>
      <c r="P982" s="53" t="str">
        <f>IF(Line[Asset Unit Cost]="","",Line[Asset Unit Cost])</f>
        <v/>
      </c>
      <c r="Q982" s="3" t="str">
        <f>IF(Line[Added By]="","",UPPER(Line[Added By]))</f>
        <v/>
      </c>
      <c r="R982" s="11" t="str">
        <f>IF(Line[Added Date]="","",(Line[Added Date]))</f>
        <v/>
      </c>
      <c r="S982" s="3" t="str">
        <f>IF(Line[Z COORD]="","",PROPER(Line[Z COORD]))</f>
        <v/>
      </c>
      <c r="T982" s="3" t="str">
        <f>IF(Line[Asset Description]="","",PROPER(Line[Asset Description]))</f>
        <v/>
      </c>
      <c r="U982" s="3" t="str">
        <f>IF(Line[Asset Group]="","",VLOOKUP(Line[Wall SubType],subdom_master_gdb,2,FALSE))</f>
        <v/>
      </c>
      <c r="V982" s="3" t="str">
        <f>IF(Line[Asset Group]="","",VLOOKUP(Line[Material],material_master,2,FALSE))</f>
        <v/>
      </c>
      <c r="W982" s="3" t="str">
        <f>IF(Line[Height m]="","",Line[Height m])</f>
        <v/>
      </c>
      <c r="X982" s="3" t="str">
        <f>IF(Line[Length m]="","",Line[Length m])</f>
        <v/>
      </c>
      <c r="Y982" s="3" t="str">
        <f>IF(Line[Width m]="","",Line[Width m])</f>
        <v/>
      </c>
      <c r="Z982" s="3" t="str">
        <f>IF(Line[Asset Group]="","",VLOOKUP(Line[Purpose],f_g_function,2,FALSE))</f>
        <v/>
      </c>
      <c r="AA982" s="3" t="str">
        <f>IF(Line[Asset Group]="","",VLOOKUP(Line[Post Material],material_master,2,FALSE))</f>
        <v/>
      </c>
      <c r="AB982" s="3" t="str">
        <f>IF(Line[Pipe Diameter mm]="","",Line[Pipe Diameter mm])</f>
        <v/>
      </c>
      <c r="AC982" s="3" t="str">
        <f>IF(Line[Asset Group]="","",VLOOKUP(Line[Pipe Material],irrigation_pipe_material,2,FALSE))</f>
        <v/>
      </c>
      <c r="AD982" s="3" t="str">
        <f>IF(Line[Asset Group]="","",VLOOKUP(Line[System],irrigation_system,2,FALSE))</f>
        <v/>
      </c>
      <c r="AE982" s="3" t="str">
        <f>IF(Line[Asset Group]="","",VLOOKUP(Line[Status],irrigation_status,2,FALSE))</f>
        <v/>
      </c>
      <c r="AF982" s="3" t="str">
        <f>IF(Line[Asset Group]="","",VLOOKUP(Line[Surface],subdom_master_gdb,2,FALSE))</f>
        <v/>
      </c>
      <c r="AG982" s="3" t="str">
        <f>IF(Line[Surface Layer Depth mm]="","",Line[Surface Layer Depth mm])</f>
        <v/>
      </c>
      <c r="AH982" s="3" t="str">
        <f>IF(Line[Av Width m]="","",Line[Av Width m])</f>
        <v/>
      </c>
      <c r="AI982" s="3" t="str">
        <f>IF(Line[Asset Group]="","",VLOOKUP(Line[Cycle],yes_no,2,FALSE))</f>
        <v/>
      </c>
      <c r="AJ982" s="3" t="str">
        <f>IF(Line[Asset Group]="","",VLOOKUP(Line[Species],hedge_species,2,FALSE))</f>
        <v/>
      </c>
    </row>
    <row r="983" spans="1:36" s="3" customFormat="1" x14ac:dyDescent="0.2">
      <c r="A983" s="3" t="str">
        <f>IF(Line[DWG File Name]="","",Line[DWG File Name])</f>
        <v/>
      </c>
      <c r="B983" s="3" t="str">
        <f>IF(Line[DWG Layer Name]="","",Line[DWG Layer Name])</f>
        <v/>
      </c>
      <c r="C983" s="3" t="str">
        <f>IF(Line[DWG Handle]="","",Line[DWG Handle])</f>
        <v/>
      </c>
      <c r="D983" s="58" t="str">
        <f>IF(Line[Approx Centroid X]="","",Line[Approx Centroid X])</f>
        <v/>
      </c>
      <c r="E983" s="58" t="str">
        <f>IF(Line[Approx Centroid Y]="","",Line[Approx Centroid Y])</f>
        <v/>
      </c>
      <c r="F983" s="3" t="str">
        <f>IF(Line[Replacement Asset]="","",Line[Replacement Asset])</f>
        <v/>
      </c>
      <c r="G983" s="3" t="str">
        <f>IF(Line[Asset ID]="","",UPPER(Line[Asset ID]))</f>
        <v/>
      </c>
      <c r="H983" s="3" t="str">
        <f>IF(Line[Asset Group]="","",VLOOKUP(Line[Asset Group],asset_grp_line,4,FALSE))</f>
        <v/>
      </c>
      <c r="I983" s="3" t="str">
        <f>IF(Line[Asset Group]="","",VLOOKUP(Line[Asset Group],asset_grp_line,2,FALSE))</f>
        <v/>
      </c>
      <c r="J983" s="3" t="str">
        <f>IF(Line[Asset Group]="","",VLOOKUP(Line[Asset Group],asset_grp_line,3,FALSE))</f>
        <v/>
      </c>
      <c r="K983" s="3" t="str">
        <f>IF(Line[Asset Group]="","",VLOOKUP(Line[Asset Type],type_master_list,2,FALSE))</f>
        <v/>
      </c>
      <c r="L983" s="3" t="str">
        <f>IF(Line[Asset Name]="","",PROPER(Line[Asset Name]))</f>
        <v/>
      </c>
      <c r="M983" s="11" t="str">
        <f>IF(Line[Install Date]="","",(Line[Install Date]))</f>
        <v/>
      </c>
      <c r="N983" s="3" t="str">
        <f>IF(Line[Note]="","",PROPER(Line[Note]))</f>
        <v/>
      </c>
      <c r="O983" s="3" t="str">
        <f>IF(Line[Resource Consent Number]="","",UPPER(Line[Resource Consent Number]))</f>
        <v/>
      </c>
      <c r="P983" s="53" t="str">
        <f>IF(Line[Asset Unit Cost]="","",Line[Asset Unit Cost])</f>
        <v/>
      </c>
      <c r="Q983" s="3" t="str">
        <f>IF(Line[Added By]="","",UPPER(Line[Added By]))</f>
        <v/>
      </c>
      <c r="R983" s="11" t="str">
        <f>IF(Line[Added Date]="","",(Line[Added Date]))</f>
        <v/>
      </c>
      <c r="S983" s="3" t="str">
        <f>IF(Line[Z COORD]="","",PROPER(Line[Z COORD]))</f>
        <v/>
      </c>
      <c r="T983" s="3" t="str">
        <f>IF(Line[Asset Description]="","",PROPER(Line[Asset Description]))</f>
        <v/>
      </c>
      <c r="U983" s="3" t="str">
        <f>IF(Line[Asset Group]="","",VLOOKUP(Line[Wall SubType],subdom_master_gdb,2,FALSE))</f>
        <v/>
      </c>
      <c r="V983" s="3" t="str">
        <f>IF(Line[Asset Group]="","",VLOOKUP(Line[Material],material_master,2,FALSE))</f>
        <v/>
      </c>
      <c r="W983" s="3" t="str">
        <f>IF(Line[Height m]="","",Line[Height m])</f>
        <v/>
      </c>
      <c r="X983" s="3" t="str">
        <f>IF(Line[Length m]="","",Line[Length m])</f>
        <v/>
      </c>
      <c r="Y983" s="3" t="str">
        <f>IF(Line[Width m]="","",Line[Width m])</f>
        <v/>
      </c>
      <c r="Z983" s="3" t="str">
        <f>IF(Line[Asset Group]="","",VLOOKUP(Line[Purpose],f_g_function,2,FALSE))</f>
        <v/>
      </c>
      <c r="AA983" s="3" t="str">
        <f>IF(Line[Asset Group]="","",VLOOKUP(Line[Post Material],material_master,2,FALSE))</f>
        <v/>
      </c>
      <c r="AB983" s="3" t="str">
        <f>IF(Line[Pipe Diameter mm]="","",Line[Pipe Diameter mm])</f>
        <v/>
      </c>
      <c r="AC983" s="3" t="str">
        <f>IF(Line[Asset Group]="","",VLOOKUP(Line[Pipe Material],irrigation_pipe_material,2,FALSE))</f>
        <v/>
      </c>
      <c r="AD983" s="3" t="str">
        <f>IF(Line[Asset Group]="","",VLOOKUP(Line[System],irrigation_system,2,FALSE))</f>
        <v/>
      </c>
      <c r="AE983" s="3" t="str">
        <f>IF(Line[Asset Group]="","",VLOOKUP(Line[Status],irrigation_status,2,FALSE))</f>
        <v/>
      </c>
      <c r="AF983" s="3" t="str">
        <f>IF(Line[Asset Group]="","",VLOOKUP(Line[Surface],subdom_master_gdb,2,FALSE))</f>
        <v/>
      </c>
      <c r="AG983" s="3" t="str">
        <f>IF(Line[Surface Layer Depth mm]="","",Line[Surface Layer Depth mm])</f>
        <v/>
      </c>
      <c r="AH983" s="3" t="str">
        <f>IF(Line[Av Width m]="","",Line[Av Width m])</f>
        <v/>
      </c>
      <c r="AI983" s="3" t="str">
        <f>IF(Line[Asset Group]="","",VLOOKUP(Line[Cycle],yes_no,2,FALSE))</f>
        <v/>
      </c>
      <c r="AJ983" s="3" t="str">
        <f>IF(Line[Asset Group]="","",VLOOKUP(Line[Species],hedge_species,2,FALSE))</f>
        <v/>
      </c>
    </row>
    <row r="984" spans="1:36" s="3" customFormat="1" x14ac:dyDescent="0.2">
      <c r="A984" s="3" t="str">
        <f>IF(Line[DWG File Name]="","",Line[DWG File Name])</f>
        <v/>
      </c>
      <c r="B984" s="3" t="str">
        <f>IF(Line[DWG Layer Name]="","",Line[DWG Layer Name])</f>
        <v/>
      </c>
      <c r="C984" s="3" t="str">
        <f>IF(Line[DWG Handle]="","",Line[DWG Handle])</f>
        <v/>
      </c>
      <c r="D984" s="58" t="str">
        <f>IF(Line[Approx Centroid X]="","",Line[Approx Centroid X])</f>
        <v/>
      </c>
      <c r="E984" s="58" t="str">
        <f>IF(Line[Approx Centroid Y]="","",Line[Approx Centroid Y])</f>
        <v/>
      </c>
      <c r="F984" s="3" t="str">
        <f>IF(Line[Replacement Asset]="","",Line[Replacement Asset])</f>
        <v/>
      </c>
      <c r="G984" s="3" t="str">
        <f>IF(Line[Asset ID]="","",UPPER(Line[Asset ID]))</f>
        <v/>
      </c>
      <c r="H984" s="3" t="str">
        <f>IF(Line[Asset Group]="","",VLOOKUP(Line[Asset Group],asset_grp_line,4,FALSE))</f>
        <v/>
      </c>
      <c r="I984" s="3" t="str">
        <f>IF(Line[Asset Group]="","",VLOOKUP(Line[Asset Group],asset_grp_line,2,FALSE))</f>
        <v/>
      </c>
      <c r="J984" s="3" t="str">
        <f>IF(Line[Asset Group]="","",VLOOKUP(Line[Asset Group],asset_grp_line,3,FALSE))</f>
        <v/>
      </c>
      <c r="K984" s="3" t="str">
        <f>IF(Line[Asset Group]="","",VLOOKUP(Line[Asset Type],type_master_list,2,FALSE))</f>
        <v/>
      </c>
      <c r="L984" s="3" t="str">
        <f>IF(Line[Asset Name]="","",PROPER(Line[Asset Name]))</f>
        <v/>
      </c>
      <c r="M984" s="11" t="str">
        <f>IF(Line[Install Date]="","",(Line[Install Date]))</f>
        <v/>
      </c>
      <c r="N984" s="3" t="str">
        <f>IF(Line[Note]="","",PROPER(Line[Note]))</f>
        <v/>
      </c>
      <c r="O984" s="3" t="str">
        <f>IF(Line[Resource Consent Number]="","",UPPER(Line[Resource Consent Number]))</f>
        <v/>
      </c>
      <c r="P984" s="53" t="str">
        <f>IF(Line[Asset Unit Cost]="","",Line[Asset Unit Cost])</f>
        <v/>
      </c>
      <c r="Q984" s="3" t="str">
        <f>IF(Line[Added By]="","",UPPER(Line[Added By]))</f>
        <v/>
      </c>
      <c r="R984" s="11" t="str">
        <f>IF(Line[Added Date]="","",(Line[Added Date]))</f>
        <v/>
      </c>
      <c r="S984" s="3" t="str">
        <f>IF(Line[Z COORD]="","",PROPER(Line[Z COORD]))</f>
        <v/>
      </c>
      <c r="T984" s="3" t="str">
        <f>IF(Line[Asset Description]="","",PROPER(Line[Asset Description]))</f>
        <v/>
      </c>
      <c r="U984" s="3" t="str">
        <f>IF(Line[Asset Group]="","",VLOOKUP(Line[Wall SubType],subdom_master_gdb,2,FALSE))</f>
        <v/>
      </c>
      <c r="V984" s="3" t="str">
        <f>IF(Line[Asset Group]="","",VLOOKUP(Line[Material],material_master,2,FALSE))</f>
        <v/>
      </c>
      <c r="W984" s="3" t="str">
        <f>IF(Line[Height m]="","",Line[Height m])</f>
        <v/>
      </c>
      <c r="X984" s="3" t="str">
        <f>IF(Line[Length m]="","",Line[Length m])</f>
        <v/>
      </c>
      <c r="Y984" s="3" t="str">
        <f>IF(Line[Width m]="","",Line[Width m])</f>
        <v/>
      </c>
      <c r="Z984" s="3" t="str">
        <f>IF(Line[Asset Group]="","",VLOOKUP(Line[Purpose],f_g_function,2,FALSE))</f>
        <v/>
      </c>
      <c r="AA984" s="3" t="str">
        <f>IF(Line[Asset Group]="","",VLOOKUP(Line[Post Material],material_master,2,FALSE))</f>
        <v/>
      </c>
      <c r="AB984" s="3" t="str">
        <f>IF(Line[Pipe Diameter mm]="","",Line[Pipe Diameter mm])</f>
        <v/>
      </c>
      <c r="AC984" s="3" t="str">
        <f>IF(Line[Asset Group]="","",VLOOKUP(Line[Pipe Material],irrigation_pipe_material,2,FALSE))</f>
        <v/>
      </c>
      <c r="AD984" s="3" t="str">
        <f>IF(Line[Asset Group]="","",VLOOKUP(Line[System],irrigation_system,2,FALSE))</f>
        <v/>
      </c>
      <c r="AE984" s="3" t="str">
        <f>IF(Line[Asset Group]="","",VLOOKUP(Line[Status],irrigation_status,2,FALSE))</f>
        <v/>
      </c>
      <c r="AF984" s="3" t="str">
        <f>IF(Line[Asset Group]="","",VLOOKUP(Line[Surface],subdom_master_gdb,2,FALSE))</f>
        <v/>
      </c>
      <c r="AG984" s="3" t="str">
        <f>IF(Line[Surface Layer Depth mm]="","",Line[Surface Layer Depth mm])</f>
        <v/>
      </c>
      <c r="AH984" s="3" t="str">
        <f>IF(Line[Av Width m]="","",Line[Av Width m])</f>
        <v/>
      </c>
      <c r="AI984" s="3" t="str">
        <f>IF(Line[Asset Group]="","",VLOOKUP(Line[Cycle],yes_no,2,FALSE))</f>
        <v/>
      </c>
      <c r="AJ984" s="3" t="str">
        <f>IF(Line[Asset Group]="","",VLOOKUP(Line[Species],hedge_species,2,FALSE))</f>
        <v/>
      </c>
    </row>
    <row r="985" spans="1:36" s="3" customFormat="1" x14ac:dyDescent="0.2">
      <c r="A985" s="3" t="str">
        <f>IF(Line[DWG File Name]="","",Line[DWG File Name])</f>
        <v/>
      </c>
      <c r="B985" s="3" t="str">
        <f>IF(Line[DWG Layer Name]="","",Line[DWG Layer Name])</f>
        <v/>
      </c>
      <c r="C985" s="3" t="str">
        <f>IF(Line[DWG Handle]="","",Line[DWG Handle])</f>
        <v/>
      </c>
      <c r="D985" s="58" t="str">
        <f>IF(Line[Approx Centroid X]="","",Line[Approx Centroid X])</f>
        <v/>
      </c>
      <c r="E985" s="58" t="str">
        <f>IF(Line[Approx Centroid Y]="","",Line[Approx Centroid Y])</f>
        <v/>
      </c>
      <c r="F985" s="3" t="str">
        <f>IF(Line[Replacement Asset]="","",Line[Replacement Asset])</f>
        <v/>
      </c>
      <c r="G985" s="3" t="str">
        <f>IF(Line[Asset ID]="","",UPPER(Line[Asset ID]))</f>
        <v/>
      </c>
      <c r="H985" s="3" t="str">
        <f>IF(Line[Asset Group]="","",VLOOKUP(Line[Asset Group],asset_grp_line,4,FALSE))</f>
        <v/>
      </c>
      <c r="I985" s="3" t="str">
        <f>IF(Line[Asset Group]="","",VLOOKUP(Line[Asset Group],asset_grp_line,2,FALSE))</f>
        <v/>
      </c>
      <c r="J985" s="3" t="str">
        <f>IF(Line[Asset Group]="","",VLOOKUP(Line[Asset Group],asset_grp_line,3,FALSE))</f>
        <v/>
      </c>
      <c r="K985" s="3" t="str">
        <f>IF(Line[Asset Group]="","",VLOOKUP(Line[Asset Type],type_master_list,2,FALSE))</f>
        <v/>
      </c>
      <c r="L985" s="3" t="str">
        <f>IF(Line[Asset Name]="","",PROPER(Line[Asset Name]))</f>
        <v/>
      </c>
      <c r="M985" s="11" t="str">
        <f>IF(Line[Install Date]="","",(Line[Install Date]))</f>
        <v/>
      </c>
      <c r="N985" s="3" t="str">
        <f>IF(Line[Note]="","",PROPER(Line[Note]))</f>
        <v/>
      </c>
      <c r="O985" s="3" t="str">
        <f>IF(Line[Resource Consent Number]="","",UPPER(Line[Resource Consent Number]))</f>
        <v/>
      </c>
      <c r="P985" s="53" t="str">
        <f>IF(Line[Asset Unit Cost]="","",Line[Asset Unit Cost])</f>
        <v/>
      </c>
      <c r="Q985" s="3" t="str">
        <f>IF(Line[Added By]="","",UPPER(Line[Added By]))</f>
        <v/>
      </c>
      <c r="R985" s="11" t="str">
        <f>IF(Line[Added Date]="","",(Line[Added Date]))</f>
        <v/>
      </c>
      <c r="S985" s="3" t="str">
        <f>IF(Line[Z COORD]="","",PROPER(Line[Z COORD]))</f>
        <v/>
      </c>
      <c r="T985" s="3" t="str">
        <f>IF(Line[Asset Description]="","",PROPER(Line[Asset Description]))</f>
        <v/>
      </c>
      <c r="U985" s="3" t="str">
        <f>IF(Line[Asset Group]="","",VLOOKUP(Line[Wall SubType],subdom_master_gdb,2,FALSE))</f>
        <v/>
      </c>
      <c r="V985" s="3" t="str">
        <f>IF(Line[Asset Group]="","",VLOOKUP(Line[Material],material_master,2,FALSE))</f>
        <v/>
      </c>
      <c r="W985" s="3" t="str">
        <f>IF(Line[Height m]="","",Line[Height m])</f>
        <v/>
      </c>
      <c r="X985" s="3" t="str">
        <f>IF(Line[Length m]="","",Line[Length m])</f>
        <v/>
      </c>
      <c r="Y985" s="3" t="str">
        <f>IF(Line[Width m]="","",Line[Width m])</f>
        <v/>
      </c>
      <c r="Z985" s="3" t="str">
        <f>IF(Line[Asset Group]="","",VLOOKUP(Line[Purpose],f_g_function,2,FALSE))</f>
        <v/>
      </c>
      <c r="AA985" s="3" t="str">
        <f>IF(Line[Asset Group]="","",VLOOKUP(Line[Post Material],material_master,2,FALSE))</f>
        <v/>
      </c>
      <c r="AB985" s="3" t="str">
        <f>IF(Line[Pipe Diameter mm]="","",Line[Pipe Diameter mm])</f>
        <v/>
      </c>
      <c r="AC985" s="3" t="str">
        <f>IF(Line[Asset Group]="","",VLOOKUP(Line[Pipe Material],irrigation_pipe_material,2,FALSE))</f>
        <v/>
      </c>
      <c r="AD985" s="3" t="str">
        <f>IF(Line[Asset Group]="","",VLOOKUP(Line[System],irrigation_system,2,FALSE))</f>
        <v/>
      </c>
      <c r="AE985" s="3" t="str">
        <f>IF(Line[Asset Group]="","",VLOOKUP(Line[Status],irrigation_status,2,FALSE))</f>
        <v/>
      </c>
      <c r="AF985" s="3" t="str">
        <f>IF(Line[Asset Group]="","",VLOOKUP(Line[Surface],subdom_master_gdb,2,FALSE))</f>
        <v/>
      </c>
      <c r="AG985" s="3" t="str">
        <f>IF(Line[Surface Layer Depth mm]="","",Line[Surface Layer Depth mm])</f>
        <v/>
      </c>
      <c r="AH985" s="3" t="str">
        <f>IF(Line[Av Width m]="","",Line[Av Width m])</f>
        <v/>
      </c>
      <c r="AI985" s="3" t="str">
        <f>IF(Line[Asset Group]="","",VLOOKUP(Line[Cycle],yes_no,2,FALSE))</f>
        <v/>
      </c>
      <c r="AJ985" s="3" t="str">
        <f>IF(Line[Asset Group]="","",VLOOKUP(Line[Species],hedge_species,2,FALSE))</f>
        <v/>
      </c>
    </row>
    <row r="986" spans="1:36" s="3" customFormat="1" x14ac:dyDescent="0.2">
      <c r="A986" s="3" t="str">
        <f>IF(Line[DWG File Name]="","",Line[DWG File Name])</f>
        <v/>
      </c>
      <c r="B986" s="3" t="str">
        <f>IF(Line[DWG Layer Name]="","",Line[DWG Layer Name])</f>
        <v/>
      </c>
      <c r="C986" s="3" t="str">
        <f>IF(Line[DWG Handle]="","",Line[DWG Handle])</f>
        <v/>
      </c>
      <c r="D986" s="58" t="str">
        <f>IF(Line[Approx Centroid X]="","",Line[Approx Centroid X])</f>
        <v/>
      </c>
      <c r="E986" s="58" t="str">
        <f>IF(Line[Approx Centroid Y]="","",Line[Approx Centroid Y])</f>
        <v/>
      </c>
      <c r="F986" s="3" t="str">
        <f>IF(Line[Replacement Asset]="","",Line[Replacement Asset])</f>
        <v/>
      </c>
      <c r="G986" s="3" t="str">
        <f>IF(Line[Asset ID]="","",UPPER(Line[Asset ID]))</f>
        <v/>
      </c>
      <c r="H986" s="3" t="str">
        <f>IF(Line[Asset Group]="","",VLOOKUP(Line[Asset Group],asset_grp_line,4,FALSE))</f>
        <v/>
      </c>
      <c r="I986" s="3" t="str">
        <f>IF(Line[Asset Group]="","",VLOOKUP(Line[Asset Group],asset_grp_line,2,FALSE))</f>
        <v/>
      </c>
      <c r="J986" s="3" t="str">
        <f>IF(Line[Asset Group]="","",VLOOKUP(Line[Asset Group],asset_grp_line,3,FALSE))</f>
        <v/>
      </c>
      <c r="K986" s="3" t="str">
        <f>IF(Line[Asset Group]="","",VLOOKUP(Line[Asset Type],type_master_list,2,FALSE))</f>
        <v/>
      </c>
      <c r="L986" s="3" t="str">
        <f>IF(Line[Asset Name]="","",PROPER(Line[Asset Name]))</f>
        <v/>
      </c>
      <c r="M986" s="11" t="str">
        <f>IF(Line[Install Date]="","",(Line[Install Date]))</f>
        <v/>
      </c>
      <c r="N986" s="3" t="str">
        <f>IF(Line[Note]="","",PROPER(Line[Note]))</f>
        <v/>
      </c>
      <c r="O986" s="3" t="str">
        <f>IF(Line[Resource Consent Number]="","",UPPER(Line[Resource Consent Number]))</f>
        <v/>
      </c>
      <c r="P986" s="53" t="str">
        <f>IF(Line[Asset Unit Cost]="","",Line[Asset Unit Cost])</f>
        <v/>
      </c>
      <c r="Q986" s="3" t="str">
        <f>IF(Line[Added By]="","",UPPER(Line[Added By]))</f>
        <v/>
      </c>
      <c r="R986" s="11" t="str">
        <f>IF(Line[Added Date]="","",(Line[Added Date]))</f>
        <v/>
      </c>
      <c r="S986" s="3" t="str">
        <f>IF(Line[Z COORD]="","",PROPER(Line[Z COORD]))</f>
        <v/>
      </c>
      <c r="T986" s="3" t="str">
        <f>IF(Line[Asset Description]="","",PROPER(Line[Asset Description]))</f>
        <v/>
      </c>
      <c r="U986" s="3" t="str">
        <f>IF(Line[Asset Group]="","",VLOOKUP(Line[Wall SubType],subdom_master_gdb,2,FALSE))</f>
        <v/>
      </c>
      <c r="V986" s="3" t="str">
        <f>IF(Line[Asset Group]="","",VLOOKUP(Line[Material],material_master,2,FALSE))</f>
        <v/>
      </c>
      <c r="W986" s="3" t="str">
        <f>IF(Line[Height m]="","",Line[Height m])</f>
        <v/>
      </c>
      <c r="X986" s="3" t="str">
        <f>IF(Line[Length m]="","",Line[Length m])</f>
        <v/>
      </c>
      <c r="Y986" s="3" t="str">
        <f>IF(Line[Width m]="","",Line[Width m])</f>
        <v/>
      </c>
      <c r="Z986" s="3" t="str">
        <f>IF(Line[Asset Group]="","",VLOOKUP(Line[Purpose],f_g_function,2,FALSE))</f>
        <v/>
      </c>
      <c r="AA986" s="3" t="str">
        <f>IF(Line[Asset Group]="","",VLOOKUP(Line[Post Material],material_master,2,FALSE))</f>
        <v/>
      </c>
      <c r="AB986" s="3" t="str">
        <f>IF(Line[Pipe Diameter mm]="","",Line[Pipe Diameter mm])</f>
        <v/>
      </c>
      <c r="AC986" s="3" t="str">
        <f>IF(Line[Asset Group]="","",VLOOKUP(Line[Pipe Material],irrigation_pipe_material,2,FALSE))</f>
        <v/>
      </c>
      <c r="AD986" s="3" t="str">
        <f>IF(Line[Asset Group]="","",VLOOKUP(Line[System],irrigation_system,2,FALSE))</f>
        <v/>
      </c>
      <c r="AE986" s="3" t="str">
        <f>IF(Line[Asset Group]="","",VLOOKUP(Line[Status],irrigation_status,2,FALSE))</f>
        <v/>
      </c>
      <c r="AF986" s="3" t="str">
        <f>IF(Line[Asset Group]="","",VLOOKUP(Line[Surface],subdom_master_gdb,2,FALSE))</f>
        <v/>
      </c>
      <c r="AG986" s="3" t="str">
        <f>IF(Line[Surface Layer Depth mm]="","",Line[Surface Layer Depth mm])</f>
        <v/>
      </c>
      <c r="AH986" s="3" t="str">
        <f>IF(Line[Av Width m]="","",Line[Av Width m])</f>
        <v/>
      </c>
      <c r="AI986" s="3" t="str">
        <f>IF(Line[Asset Group]="","",VLOOKUP(Line[Cycle],yes_no,2,FALSE))</f>
        <v/>
      </c>
      <c r="AJ986" s="3" t="str">
        <f>IF(Line[Asset Group]="","",VLOOKUP(Line[Species],hedge_species,2,FALSE))</f>
        <v/>
      </c>
    </row>
    <row r="987" spans="1:36" s="3" customFormat="1" x14ac:dyDescent="0.2">
      <c r="A987" s="3" t="str">
        <f>IF(Line[DWG File Name]="","",Line[DWG File Name])</f>
        <v/>
      </c>
      <c r="B987" s="3" t="str">
        <f>IF(Line[DWG Layer Name]="","",Line[DWG Layer Name])</f>
        <v/>
      </c>
      <c r="C987" s="3" t="str">
        <f>IF(Line[DWG Handle]="","",Line[DWG Handle])</f>
        <v/>
      </c>
      <c r="D987" s="58" t="str">
        <f>IF(Line[Approx Centroid X]="","",Line[Approx Centroid X])</f>
        <v/>
      </c>
      <c r="E987" s="58" t="str">
        <f>IF(Line[Approx Centroid Y]="","",Line[Approx Centroid Y])</f>
        <v/>
      </c>
      <c r="F987" s="3" t="str">
        <f>IF(Line[Replacement Asset]="","",Line[Replacement Asset])</f>
        <v/>
      </c>
      <c r="G987" s="3" t="str">
        <f>IF(Line[Asset ID]="","",UPPER(Line[Asset ID]))</f>
        <v/>
      </c>
      <c r="H987" s="3" t="str">
        <f>IF(Line[Asset Group]="","",VLOOKUP(Line[Asset Group],asset_grp_line,4,FALSE))</f>
        <v/>
      </c>
      <c r="I987" s="3" t="str">
        <f>IF(Line[Asset Group]="","",VLOOKUP(Line[Asset Group],asset_grp_line,2,FALSE))</f>
        <v/>
      </c>
      <c r="J987" s="3" t="str">
        <f>IF(Line[Asset Group]="","",VLOOKUP(Line[Asset Group],asset_grp_line,3,FALSE))</f>
        <v/>
      </c>
      <c r="K987" s="3" t="str">
        <f>IF(Line[Asset Group]="","",VLOOKUP(Line[Asset Type],type_master_list,2,FALSE))</f>
        <v/>
      </c>
      <c r="L987" s="3" t="str">
        <f>IF(Line[Asset Name]="","",PROPER(Line[Asset Name]))</f>
        <v/>
      </c>
      <c r="M987" s="11" t="str">
        <f>IF(Line[Install Date]="","",(Line[Install Date]))</f>
        <v/>
      </c>
      <c r="N987" s="3" t="str">
        <f>IF(Line[Note]="","",PROPER(Line[Note]))</f>
        <v/>
      </c>
      <c r="O987" s="3" t="str">
        <f>IF(Line[Resource Consent Number]="","",UPPER(Line[Resource Consent Number]))</f>
        <v/>
      </c>
      <c r="P987" s="53" t="str">
        <f>IF(Line[Asset Unit Cost]="","",Line[Asset Unit Cost])</f>
        <v/>
      </c>
      <c r="Q987" s="3" t="str">
        <f>IF(Line[Added By]="","",UPPER(Line[Added By]))</f>
        <v/>
      </c>
      <c r="R987" s="11" t="str">
        <f>IF(Line[Added Date]="","",(Line[Added Date]))</f>
        <v/>
      </c>
      <c r="S987" s="3" t="str">
        <f>IF(Line[Z COORD]="","",PROPER(Line[Z COORD]))</f>
        <v/>
      </c>
      <c r="T987" s="3" t="str">
        <f>IF(Line[Asset Description]="","",PROPER(Line[Asset Description]))</f>
        <v/>
      </c>
      <c r="U987" s="3" t="str">
        <f>IF(Line[Asset Group]="","",VLOOKUP(Line[Wall SubType],subdom_master_gdb,2,FALSE))</f>
        <v/>
      </c>
      <c r="V987" s="3" t="str">
        <f>IF(Line[Asset Group]="","",VLOOKUP(Line[Material],material_master,2,FALSE))</f>
        <v/>
      </c>
      <c r="W987" s="3" t="str">
        <f>IF(Line[Height m]="","",Line[Height m])</f>
        <v/>
      </c>
      <c r="X987" s="3" t="str">
        <f>IF(Line[Length m]="","",Line[Length m])</f>
        <v/>
      </c>
      <c r="Y987" s="3" t="str">
        <f>IF(Line[Width m]="","",Line[Width m])</f>
        <v/>
      </c>
      <c r="Z987" s="3" t="str">
        <f>IF(Line[Asset Group]="","",VLOOKUP(Line[Purpose],f_g_function,2,FALSE))</f>
        <v/>
      </c>
      <c r="AA987" s="3" t="str">
        <f>IF(Line[Asset Group]="","",VLOOKUP(Line[Post Material],material_master,2,FALSE))</f>
        <v/>
      </c>
      <c r="AB987" s="3" t="str">
        <f>IF(Line[Pipe Diameter mm]="","",Line[Pipe Diameter mm])</f>
        <v/>
      </c>
      <c r="AC987" s="3" t="str">
        <f>IF(Line[Asset Group]="","",VLOOKUP(Line[Pipe Material],irrigation_pipe_material,2,FALSE))</f>
        <v/>
      </c>
      <c r="AD987" s="3" t="str">
        <f>IF(Line[Asset Group]="","",VLOOKUP(Line[System],irrigation_system,2,FALSE))</f>
        <v/>
      </c>
      <c r="AE987" s="3" t="str">
        <f>IF(Line[Asset Group]="","",VLOOKUP(Line[Status],irrigation_status,2,FALSE))</f>
        <v/>
      </c>
      <c r="AF987" s="3" t="str">
        <f>IF(Line[Asset Group]="","",VLOOKUP(Line[Surface],subdom_master_gdb,2,FALSE))</f>
        <v/>
      </c>
      <c r="AG987" s="3" t="str">
        <f>IF(Line[Surface Layer Depth mm]="","",Line[Surface Layer Depth mm])</f>
        <v/>
      </c>
      <c r="AH987" s="3" t="str">
        <f>IF(Line[Av Width m]="","",Line[Av Width m])</f>
        <v/>
      </c>
      <c r="AI987" s="3" t="str">
        <f>IF(Line[Asset Group]="","",VLOOKUP(Line[Cycle],yes_no,2,FALSE))</f>
        <v/>
      </c>
      <c r="AJ987" s="3" t="str">
        <f>IF(Line[Asset Group]="","",VLOOKUP(Line[Species],hedge_species,2,FALSE))</f>
        <v/>
      </c>
    </row>
    <row r="988" spans="1:36" s="3" customFormat="1" x14ac:dyDescent="0.2">
      <c r="A988" s="3" t="str">
        <f>IF(Line[DWG File Name]="","",Line[DWG File Name])</f>
        <v/>
      </c>
      <c r="B988" s="3" t="str">
        <f>IF(Line[DWG Layer Name]="","",Line[DWG Layer Name])</f>
        <v/>
      </c>
      <c r="C988" s="3" t="str">
        <f>IF(Line[DWG Handle]="","",Line[DWG Handle])</f>
        <v/>
      </c>
      <c r="D988" s="58" t="str">
        <f>IF(Line[Approx Centroid X]="","",Line[Approx Centroid X])</f>
        <v/>
      </c>
      <c r="E988" s="58" t="str">
        <f>IF(Line[Approx Centroid Y]="","",Line[Approx Centroid Y])</f>
        <v/>
      </c>
      <c r="F988" s="3" t="str">
        <f>IF(Line[Replacement Asset]="","",Line[Replacement Asset])</f>
        <v/>
      </c>
      <c r="G988" s="3" t="str">
        <f>IF(Line[Asset ID]="","",UPPER(Line[Asset ID]))</f>
        <v/>
      </c>
      <c r="H988" s="3" t="str">
        <f>IF(Line[Asset Group]="","",VLOOKUP(Line[Asset Group],asset_grp_line,4,FALSE))</f>
        <v/>
      </c>
      <c r="I988" s="3" t="str">
        <f>IF(Line[Asset Group]="","",VLOOKUP(Line[Asset Group],asset_grp_line,2,FALSE))</f>
        <v/>
      </c>
      <c r="J988" s="3" t="str">
        <f>IF(Line[Asset Group]="","",VLOOKUP(Line[Asset Group],asset_grp_line,3,FALSE))</f>
        <v/>
      </c>
      <c r="K988" s="3" t="str">
        <f>IF(Line[Asset Group]="","",VLOOKUP(Line[Asset Type],type_master_list,2,FALSE))</f>
        <v/>
      </c>
      <c r="L988" s="3" t="str">
        <f>IF(Line[Asset Name]="","",PROPER(Line[Asset Name]))</f>
        <v/>
      </c>
      <c r="M988" s="11" t="str">
        <f>IF(Line[Install Date]="","",(Line[Install Date]))</f>
        <v/>
      </c>
      <c r="N988" s="3" t="str">
        <f>IF(Line[Note]="","",PROPER(Line[Note]))</f>
        <v/>
      </c>
      <c r="O988" s="3" t="str">
        <f>IF(Line[Resource Consent Number]="","",UPPER(Line[Resource Consent Number]))</f>
        <v/>
      </c>
      <c r="P988" s="53" t="str">
        <f>IF(Line[Asset Unit Cost]="","",Line[Asset Unit Cost])</f>
        <v/>
      </c>
      <c r="Q988" s="3" t="str">
        <f>IF(Line[Added By]="","",UPPER(Line[Added By]))</f>
        <v/>
      </c>
      <c r="R988" s="11" t="str">
        <f>IF(Line[Added Date]="","",(Line[Added Date]))</f>
        <v/>
      </c>
      <c r="S988" s="3" t="str">
        <f>IF(Line[Z COORD]="","",PROPER(Line[Z COORD]))</f>
        <v/>
      </c>
      <c r="T988" s="3" t="str">
        <f>IF(Line[Asset Description]="","",PROPER(Line[Asset Description]))</f>
        <v/>
      </c>
      <c r="U988" s="3" t="str">
        <f>IF(Line[Asset Group]="","",VLOOKUP(Line[Wall SubType],subdom_master_gdb,2,FALSE))</f>
        <v/>
      </c>
      <c r="V988" s="3" t="str">
        <f>IF(Line[Asset Group]="","",VLOOKUP(Line[Material],material_master,2,FALSE))</f>
        <v/>
      </c>
      <c r="W988" s="3" t="str">
        <f>IF(Line[Height m]="","",Line[Height m])</f>
        <v/>
      </c>
      <c r="X988" s="3" t="str">
        <f>IF(Line[Length m]="","",Line[Length m])</f>
        <v/>
      </c>
      <c r="Y988" s="3" t="str">
        <f>IF(Line[Width m]="","",Line[Width m])</f>
        <v/>
      </c>
      <c r="Z988" s="3" t="str">
        <f>IF(Line[Asset Group]="","",VLOOKUP(Line[Purpose],f_g_function,2,FALSE))</f>
        <v/>
      </c>
      <c r="AA988" s="3" t="str">
        <f>IF(Line[Asset Group]="","",VLOOKUP(Line[Post Material],material_master,2,FALSE))</f>
        <v/>
      </c>
      <c r="AB988" s="3" t="str">
        <f>IF(Line[Pipe Diameter mm]="","",Line[Pipe Diameter mm])</f>
        <v/>
      </c>
      <c r="AC988" s="3" t="str">
        <f>IF(Line[Asset Group]="","",VLOOKUP(Line[Pipe Material],irrigation_pipe_material,2,FALSE))</f>
        <v/>
      </c>
      <c r="AD988" s="3" t="str">
        <f>IF(Line[Asset Group]="","",VLOOKUP(Line[System],irrigation_system,2,FALSE))</f>
        <v/>
      </c>
      <c r="AE988" s="3" t="str">
        <f>IF(Line[Asset Group]="","",VLOOKUP(Line[Status],irrigation_status,2,FALSE))</f>
        <v/>
      </c>
      <c r="AF988" s="3" t="str">
        <f>IF(Line[Asset Group]="","",VLOOKUP(Line[Surface],subdom_master_gdb,2,FALSE))</f>
        <v/>
      </c>
      <c r="AG988" s="3" t="str">
        <f>IF(Line[Surface Layer Depth mm]="","",Line[Surface Layer Depth mm])</f>
        <v/>
      </c>
      <c r="AH988" s="3" t="str">
        <f>IF(Line[Av Width m]="","",Line[Av Width m])</f>
        <v/>
      </c>
      <c r="AI988" s="3" t="str">
        <f>IF(Line[Asset Group]="","",VLOOKUP(Line[Cycle],yes_no,2,FALSE))</f>
        <v/>
      </c>
      <c r="AJ988" s="3" t="str">
        <f>IF(Line[Asset Group]="","",VLOOKUP(Line[Species],hedge_species,2,FALSE))</f>
        <v/>
      </c>
    </row>
    <row r="989" spans="1:36" s="3" customFormat="1" x14ac:dyDescent="0.2">
      <c r="A989" s="3" t="str">
        <f>IF(Line[DWG File Name]="","",Line[DWG File Name])</f>
        <v/>
      </c>
      <c r="B989" s="3" t="str">
        <f>IF(Line[DWG Layer Name]="","",Line[DWG Layer Name])</f>
        <v/>
      </c>
      <c r="C989" s="3" t="str">
        <f>IF(Line[DWG Handle]="","",Line[DWG Handle])</f>
        <v/>
      </c>
      <c r="D989" s="58" t="str">
        <f>IF(Line[Approx Centroid X]="","",Line[Approx Centroid X])</f>
        <v/>
      </c>
      <c r="E989" s="58" t="str">
        <f>IF(Line[Approx Centroid Y]="","",Line[Approx Centroid Y])</f>
        <v/>
      </c>
      <c r="F989" s="3" t="str">
        <f>IF(Line[Replacement Asset]="","",Line[Replacement Asset])</f>
        <v/>
      </c>
      <c r="G989" s="3" t="str">
        <f>IF(Line[Asset ID]="","",UPPER(Line[Asset ID]))</f>
        <v/>
      </c>
      <c r="H989" s="3" t="str">
        <f>IF(Line[Asset Group]="","",VLOOKUP(Line[Asset Group],asset_grp_line,4,FALSE))</f>
        <v/>
      </c>
      <c r="I989" s="3" t="str">
        <f>IF(Line[Asset Group]="","",VLOOKUP(Line[Asset Group],asset_grp_line,2,FALSE))</f>
        <v/>
      </c>
      <c r="J989" s="3" t="str">
        <f>IF(Line[Asset Group]="","",VLOOKUP(Line[Asset Group],asset_grp_line,3,FALSE))</f>
        <v/>
      </c>
      <c r="K989" s="3" t="str">
        <f>IF(Line[Asset Group]="","",VLOOKUP(Line[Asset Type],type_master_list,2,FALSE))</f>
        <v/>
      </c>
      <c r="L989" s="3" t="str">
        <f>IF(Line[Asset Name]="","",PROPER(Line[Asset Name]))</f>
        <v/>
      </c>
      <c r="M989" s="11" t="str">
        <f>IF(Line[Install Date]="","",(Line[Install Date]))</f>
        <v/>
      </c>
      <c r="N989" s="3" t="str">
        <f>IF(Line[Note]="","",PROPER(Line[Note]))</f>
        <v/>
      </c>
      <c r="O989" s="3" t="str">
        <f>IF(Line[Resource Consent Number]="","",UPPER(Line[Resource Consent Number]))</f>
        <v/>
      </c>
      <c r="P989" s="53" t="str">
        <f>IF(Line[Asset Unit Cost]="","",Line[Asset Unit Cost])</f>
        <v/>
      </c>
      <c r="Q989" s="3" t="str">
        <f>IF(Line[Added By]="","",UPPER(Line[Added By]))</f>
        <v/>
      </c>
      <c r="R989" s="11" t="str">
        <f>IF(Line[Added Date]="","",(Line[Added Date]))</f>
        <v/>
      </c>
      <c r="S989" s="3" t="str">
        <f>IF(Line[Z COORD]="","",PROPER(Line[Z COORD]))</f>
        <v/>
      </c>
      <c r="T989" s="3" t="str">
        <f>IF(Line[Asset Description]="","",PROPER(Line[Asset Description]))</f>
        <v/>
      </c>
      <c r="U989" s="3" t="str">
        <f>IF(Line[Asset Group]="","",VLOOKUP(Line[Wall SubType],subdom_master_gdb,2,FALSE))</f>
        <v/>
      </c>
      <c r="V989" s="3" t="str">
        <f>IF(Line[Asset Group]="","",VLOOKUP(Line[Material],material_master,2,FALSE))</f>
        <v/>
      </c>
      <c r="W989" s="3" t="str">
        <f>IF(Line[Height m]="","",Line[Height m])</f>
        <v/>
      </c>
      <c r="X989" s="3" t="str">
        <f>IF(Line[Length m]="","",Line[Length m])</f>
        <v/>
      </c>
      <c r="Y989" s="3" t="str">
        <f>IF(Line[Width m]="","",Line[Width m])</f>
        <v/>
      </c>
      <c r="Z989" s="3" t="str">
        <f>IF(Line[Asset Group]="","",VLOOKUP(Line[Purpose],f_g_function,2,FALSE))</f>
        <v/>
      </c>
      <c r="AA989" s="3" t="str">
        <f>IF(Line[Asset Group]="","",VLOOKUP(Line[Post Material],material_master,2,FALSE))</f>
        <v/>
      </c>
      <c r="AB989" s="3" t="str">
        <f>IF(Line[Pipe Diameter mm]="","",Line[Pipe Diameter mm])</f>
        <v/>
      </c>
      <c r="AC989" s="3" t="str">
        <f>IF(Line[Asset Group]="","",VLOOKUP(Line[Pipe Material],irrigation_pipe_material,2,FALSE))</f>
        <v/>
      </c>
      <c r="AD989" s="3" t="str">
        <f>IF(Line[Asset Group]="","",VLOOKUP(Line[System],irrigation_system,2,FALSE))</f>
        <v/>
      </c>
      <c r="AE989" s="3" t="str">
        <f>IF(Line[Asset Group]="","",VLOOKUP(Line[Status],irrigation_status,2,FALSE))</f>
        <v/>
      </c>
      <c r="AF989" s="3" t="str">
        <f>IF(Line[Asset Group]="","",VLOOKUP(Line[Surface],subdom_master_gdb,2,FALSE))</f>
        <v/>
      </c>
      <c r="AG989" s="3" t="str">
        <f>IF(Line[Surface Layer Depth mm]="","",Line[Surface Layer Depth mm])</f>
        <v/>
      </c>
      <c r="AH989" s="3" t="str">
        <f>IF(Line[Av Width m]="","",Line[Av Width m])</f>
        <v/>
      </c>
      <c r="AI989" s="3" t="str">
        <f>IF(Line[Asset Group]="","",VLOOKUP(Line[Cycle],yes_no,2,FALSE))</f>
        <v/>
      </c>
      <c r="AJ989" s="3" t="str">
        <f>IF(Line[Asset Group]="","",VLOOKUP(Line[Species],hedge_species,2,FALSE))</f>
        <v/>
      </c>
    </row>
    <row r="990" spans="1:36" s="3" customFormat="1" x14ac:dyDescent="0.2">
      <c r="A990" s="3" t="str">
        <f>IF(Line[DWG File Name]="","",Line[DWG File Name])</f>
        <v/>
      </c>
      <c r="B990" s="3" t="str">
        <f>IF(Line[DWG Layer Name]="","",Line[DWG Layer Name])</f>
        <v/>
      </c>
      <c r="C990" s="3" t="str">
        <f>IF(Line[DWG Handle]="","",Line[DWG Handle])</f>
        <v/>
      </c>
      <c r="D990" s="58" t="str">
        <f>IF(Line[Approx Centroid X]="","",Line[Approx Centroid X])</f>
        <v/>
      </c>
      <c r="E990" s="58" t="str">
        <f>IF(Line[Approx Centroid Y]="","",Line[Approx Centroid Y])</f>
        <v/>
      </c>
      <c r="F990" s="3" t="str">
        <f>IF(Line[Replacement Asset]="","",Line[Replacement Asset])</f>
        <v/>
      </c>
      <c r="G990" s="3" t="str">
        <f>IF(Line[Asset ID]="","",UPPER(Line[Asset ID]))</f>
        <v/>
      </c>
      <c r="H990" s="3" t="str">
        <f>IF(Line[Asset Group]="","",VLOOKUP(Line[Asset Group],asset_grp_line,4,FALSE))</f>
        <v/>
      </c>
      <c r="I990" s="3" t="str">
        <f>IF(Line[Asset Group]="","",VLOOKUP(Line[Asset Group],asset_grp_line,2,FALSE))</f>
        <v/>
      </c>
      <c r="J990" s="3" t="str">
        <f>IF(Line[Asset Group]="","",VLOOKUP(Line[Asset Group],asset_grp_line,3,FALSE))</f>
        <v/>
      </c>
      <c r="K990" s="3" t="str">
        <f>IF(Line[Asset Group]="","",VLOOKUP(Line[Asset Type],type_master_list,2,FALSE))</f>
        <v/>
      </c>
      <c r="L990" s="3" t="str">
        <f>IF(Line[Asset Name]="","",PROPER(Line[Asset Name]))</f>
        <v/>
      </c>
      <c r="M990" s="11" t="str">
        <f>IF(Line[Install Date]="","",(Line[Install Date]))</f>
        <v/>
      </c>
      <c r="N990" s="3" t="str">
        <f>IF(Line[Note]="","",PROPER(Line[Note]))</f>
        <v/>
      </c>
      <c r="O990" s="3" t="str">
        <f>IF(Line[Resource Consent Number]="","",UPPER(Line[Resource Consent Number]))</f>
        <v/>
      </c>
      <c r="P990" s="53" t="str">
        <f>IF(Line[Asset Unit Cost]="","",Line[Asset Unit Cost])</f>
        <v/>
      </c>
      <c r="Q990" s="3" t="str">
        <f>IF(Line[Added By]="","",UPPER(Line[Added By]))</f>
        <v/>
      </c>
      <c r="R990" s="11" t="str">
        <f>IF(Line[Added Date]="","",(Line[Added Date]))</f>
        <v/>
      </c>
      <c r="S990" s="3" t="str">
        <f>IF(Line[Z COORD]="","",PROPER(Line[Z COORD]))</f>
        <v/>
      </c>
      <c r="T990" s="3" t="str">
        <f>IF(Line[Asset Description]="","",PROPER(Line[Asset Description]))</f>
        <v/>
      </c>
      <c r="U990" s="3" t="str">
        <f>IF(Line[Asset Group]="","",VLOOKUP(Line[Wall SubType],subdom_master_gdb,2,FALSE))</f>
        <v/>
      </c>
      <c r="V990" s="3" t="str">
        <f>IF(Line[Asset Group]="","",VLOOKUP(Line[Material],material_master,2,FALSE))</f>
        <v/>
      </c>
      <c r="W990" s="3" t="str">
        <f>IF(Line[Height m]="","",Line[Height m])</f>
        <v/>
      </c>
      <c r="X990" s="3" t="str">
        <f>IF(Line[Length m]="","",Line[Length m])</f>
        <v/>
      </c>
      <c r="Y990" s="3" t="str">
        <f>IF(Line[Width m]="","",Line[Width m])</f>
        <v/>
      </c>
      <c r="Z990" s="3" t="str">
        <f>IF(Line[Asset Group]="","",VLOOKUP(Line[Purpose],f_g_function,2,FALSE))</f>
        <v/>
      </c>
      <c r="AA990" s="3" t="str">
        <f>IF(Line[Asset Group]="","",VLOOKUP(Line[Post Material],material_master,2,FALSE))</f>
        <v/>
      </c>
      <c r="AB990" s="3" t="str">
        <f>IF(Line[Pipe Diameter mm]="","",Line[Pipe Diameter mm])</f>
        <v/>
      </c>
      <c r="AC990" s="3" t="str">
        <f>IF(Line[Asset Group]="","",VLOOKUP(Line[Pipe Material],irrigation_pipe_material,2,FALSE))</f>
        <v/>
      </c>
      <c r="AD990" s="3" t="str">
        <f>IF(Line[Asset Group]="","",VLOOKUP(Line[System],irrigation_system,2,FALSE))</f>
        <v/>
      </c>
      <c r="AE990" s="3" t="str">
        <f>IF(Line[Asset Group]="","",VLOOKUP(Line[Status],irrigation_status,2,FALSE))</f>
        <v/>
      </c>
      <c r="AF990" s="3" t="str">
        <f>IF(Line[Asset Group]="","",VLOOKUP(Line[Surface],subdom_master_gdb,2,FALSE))</f>
        <v/>
      </c>
      <c r="AG990" s="3" t="str">
        <f>IF(Line[Surface Layer Depth mm]="","",Line[Surface Layer Depth mm])</f>
        <v/>
      </c>
      <c r="AH990" s="3" t="str">
        <f>IF(Line[Av Width m]="","",Line[Av Width m])</f>
        <v/>
      </c>
      <c r="AI990" s="3" t="str">
        <f>IF(Line[Asset Group]="","",VLOOKUP(Line[Cycle],yes_no,2,FALSE))</f>
        <v/>
      </c>
      <c r="AJ990" s="3" t="str">
        <f>IF(Line[Asset Group]="","",VLOOKUP(Line[Species],hedge_species,2,FALSE))</f>
        <v/>
      </c>
    </row>
    <row r="991" spans="1:36" s="3" customFormat="1" x14ac:dyDescent="0.2">
      <c r="A991" s="3" t="str">
        <f>IF(Line[DWG File Name]="","",Line[DWG File Name])</f>
        <v/>
      </c>
      <c r="B991" s="3" t="str">
        <f>IF(Line[DWG Layer Name]="","",Line[DWG Layer Name])</f>
        <v/>
      </c>
      <c r="C991" s="3" t="str">
        <f>IF(Line[DWG Handle]="","",Line[DWG Handle])</f>
        <v/>
      </c>
      <c r="D991" s="58" t="str">
        <f>IF(Line[Approx Centroid X]="","",Line[Approx Centroid X])</f>
        <v/>
      </c>
      <c r="E991" s="58" t="str">
        <f>IF(Line[Approx Centroid Y]="","",Line[Approx Centroid Y])</f>
        <v/>
      </c>
      <c r="F991" s="3" t="str">
        <f>IF(Line[Replacement Asset]="","",Line[Replacement Asset])</f>
        <v/>
      </c>
      <c r="G991" s="3" t="str">
        <f>IF(Line[Asset ID]="","",UPPER(Line[Asset ID]))</f>
        <v/>
      </c>
      <c r="H991" s="3" t="str">
        <f>IF(Line[Asset Group]="","",VLOOKUP(Line[Asset Group],asset_grp_line,4,FALSE))</f>
        <v/>
      </c>
      <c r="I991" s="3" t="str">
        <f>IF(Line[Asset Group]="","",VLOOKUP(Line[Asset Group],asset_grp_line,2,FALSE))</f>
        <v/>
      </c>
      <c r="J991" s="3" t="str">
        <f>IF(Line[Asset Group]="","",VLOOKUP(Line[Asset Group],asset_grp_line,3,FALSE))</f>
        <v/>
      </c>
      <c r="K991" s="3" t="str">
        <f>IF(Line[Asset Group]="","",VLOOKUP(Line[Asset Type],type_master_list,2,FALSE))</f>
        <v/>
      </c>
      <c r="L991" s="3" t="str">
        <f>IF(Line[Asset Name]="","",PROPER(Line[Asset Name]))</f>
        <v/>
      </c>
      <c r="M991" s="11" t="str">
        <f>IF(Line[Install Date]="","",(Line[Install Date]))</f>
        <v/>
      </c>
      <c r="N991" s="3" t="str">
        <f>IF(Line[Note]="","",PROPER(Line[Note]))</f>
        <v/>
      </c>
      <c r="O991" s="3" t="str">
        <f>IF(Line[Resource Consent Number]="","",UPPER(Line[Resource Consent Number]))</f>
        <v/>
      </c>
      <c r="P991" s="53" t="str">
        <f>IF(Line[Asset Unit Cost]="","",Line[Asset Unit Cost])</f>
        <v/>
      </c>
      <c r="Q991" s="3" t="str">
        <f>IF(Line[Added By]="","",UPPER(Line[Added By]))</f>
        <v/>
      </c>
      <c r="R991" s="11" t="str">
        <f>IF(Line[Added Date]="","",(Line[Added Date]))</f>
        <v/>
      </c>
      <c r="S991" s="3" t="str">
        <f>IF(Line[Z COORD]="","",PROPER(Line[Z COORD]))</f>
        <v/>
      </c>
      <c r="T991" s="3" t="str">
        <f>IF(Line[Asset Description]="","",PROPER(Line[Asset Description]))</f>
        <v/>
      </c>
      <c r="U991" s="3" t="str">
        <f>IF(Line[Asset Group]="","",VLOOKUP(Line[Wall SubType],subdom_master_gdb,2,FALSE))</f>
        <v/>
      </c>
      <c r="V991" s="3" t="str">
        <f>IF(Line[Asset Group]="","",VLOOKUP(Line[Material],material_master,2,FALSE))</f>
        <v/>
      </c>
      <c r="W991" s="3" t="str">
        <f>IF(Line[Height m]="","",Line[Height m])</f>
        <v/>
      </c>
      <c r="X991" s="3" t="str">
        <f>IF(Line[Length m]="","",Line[Length m])</f>
        <v/>
      </c>
      <c r="Y991" s="3" t="str">
        <f>IF(Line[Width m]="","",Line[Width m])</f>
        <v/>
      </c>
      <c r="Z991" s="3" t="str">
        <f>IF(Line[Asset Group]="","",VLOOKUP(Line[Purpose],f_g_function,2,FALSE))</f>
        <v/>
      </c>
      <c r="AA991" s="3" t="str">
        <f>IF(Line[Asset Group]="","",VLOOKUP(Line[Post Material],material_master,2,FALSE))</f>
        <v/>
      </c>
      <c r="AB991" s="3" t="str">
        <f>IF(Line[Pipe Diameter mm]="","",Line[Pipe Diameter mm])</f>
        <v/>
      </c>
      <c r="AC991" s="3" t="str">
        <f>IF(Line[Asset Group]="","",VLOOKUP(Line[Pipe Material],irrigation_pipe_material,2,FALSE))</f>
        <v/>
      </c>
      <c r="AD991" s="3" t="str">
        <f>IF(Line[Asset Group]="","",VLOOKUP(Line[System],irrigation_system,2,FALSE))</f>
        <v/>
      </c>
      <c r="AE991" s="3" t="str">
        <f>IF(Line[Asset Group]="","",VLOOKUP(Line[Status],irrigation_status,2,FALSE))</f>
        <v/>
      </c>
      <c r="AF991" s="3" t="str">
        <f>IF(Line[Asset Group]="","",VLOOKUP(Line[Surface],subdom_master_gdb,2,FALSE))</f>
        <v/>
      </c>
      <c r="AG991" s="3" t="str">
        <f>IF(Line[Surface Layer Depth mm]="","",Line[Surface Layer Depth mm])</f>
        <v/>
      </c>
      <c r="AH991" s="3" t="str">
        <f>IF(Line[Av Width m]="","",Line[Av Width m])</f>
        <v/>
      </c>
      <c r="AI991" s="3" t="str">
        <f>IF(Line[Asset Group]="","",VLOOKUP(Line[Cycle],yes_no,2,FALSE))</f>
        <v/>
      </c>
      <c r="AJ991" s="3" t="str">
        <f>IF(Line[Asset Group]="","",VLOOKUP(Line[Species],hedge_species,2,FALSE))</f>
        <v/>
      </c>
    </row>
    <row r="992" spans="1:36" s="3" customFormat="1" x14ac:dyDescent="0.2">
      <c r="A992" s="3" t="str">
        <f>IF(Line[DWG File Name]="","",Line[DWG File Name])</f>
        <v/>
      </c>
      <c r="B992" s="3" t="str">
        <f>IF(Line[DWG Layer Name]="","",Line[DWG Layer Name])</f>
        <v/>
      </c>
      <c r="C992" s="3" t="str">
        <f>IF(Line[DWG Handle]="","",Line[DWG Handle])</f>
        <v/>
      </c>
      <c r="D992" s="58" t="str">
        <f>IF(Line[Approx Centroid X]="","",Line[Approx Centroid X])</f>
        <v/>
      </c>
      <c r="E992" s="58" t="str">
        <f>IF(Line[Approx Centroid Y]="","",Line[Approx Centroid Y])</f>
        <v/>
      </c>
      <c r="F992" s="3" t="str">
        <f>IF(Line[Replacement Asset]="","",Line[Replacement Asset])</f>
        <v/>
      </c>
      <c r="G992" s="3" t="str">
        <f>IF(Line[Asset ID]="","",UPPER(Line[Asset ID]))</f>
        <v/>
      </c>
      <c r="H992" s="3" t="str">
        <f>IF(Line[Asset Group]="","",VLOOKUP(Line[Asset Group],asset_grp_line,4,FALSE))</f>
        <v/>
      </c>
      <c r="I992" s="3" t="str">
        <f>IF(Line[Asset Group]="","",VLOOKUP(Line[Asset Group],asset_grp_line,2,FALSE))</f>
        <v/>
      </c>
      <c r="J992" s="3" t="str">
        <f>IF(Line[Asset Group]="","",VLOOKUP(Line[Asset Group],asset_grp_line,3,FALSE))</f>
        <v/>
      </c>
      <c r="K992" s="3" t="str">
        <f>IF(Line[Asset Group]="","",VLOOKUP(Line[Asset Type],type_master_list,2,FALSE))</f>
        <v/>
      </c>
      <c r="L992" s="3" t="str">
        <f>IF(Line[Asset Name]="","",PROPER(Line[Asset Name]))</f>
        <v/>
      </c>
      <c r="M992" s="11" t="str">
        <f>IF(Line[Install Date]="","",(Line[Install Date]))</f>
        <v/>
      </c>
      <c r="N992" s="3" t="str">
        <f>IF(Line[Note]="","",PROPER(Line[Note]))</f>
        <v/>
      </c>
      <c r="O992" s="3" t="str">
        <f>IF(Line[Resource Consent Number]="","",UPPER(Line[Resource Consent Number]))</f>
        <v/>
      </c>
      <c r="P992" s="53" t="str">
        <f>IF(Line[Asset Unit Cost]="","",Line[Asset Unit Cost])</f>
        <v/>
      </c>
      <c r="Q992" s="3" t="str">
        <f>IF(Line[Added By]="","",UPPER(Line[Added By]))</f>
        <v/>
      </c>
      <c r="R992" s="11" t="str">
        <f>IF(Line[Added Date]="","",(Line[Added Date]))</f>
        <v/>
      </c>
      <c r="S992" s="3" t="str">
        <f>IF(Line[Z COORD]="","",PROPER(Line[Z COORD]))</f>
        <v/>
      </c>
      <c r="T992" s="3" t="str">
        <f>IF(Line[Asset Description]="","",PROPER(Line[Asset Description]))</f>
        <v/>
      </c>
      <c r="U992" s="3" t="str">
        <f>IF(Line[Asset Group]="","",VLOOKUP(Line[Wall SubType],subdom_master_gdb,2,FALSE))</f>
        <v/>
      </c>
      <c r="V992" s="3" t="str">
        <f>IF(Line[Asset Group]="","",VLOOKUP(Line[Material],material_master,2,FALSE))</f>
        <v/>
      </c>
      <c r="W992" s="3" t="str">
        <f>IF(Line[Height m]="","",Line[Height m])</f>
        <v/>
      </c>
      <c r="X992" s="3" t="str">
        <f>IF(Line[Length m]="","",Line[Length m])</f>
        <v/>
      </c>
      <c r="Y992" s="3" t="str">
        <f>IF(Line[Width m]="","",Line[Width m])</f>
        <v/>
      </c>
      <c r="Z992" s="3" t="str">
        <f>IF(Line[Asset Group]="","",VLOOKUP(Line[Purpose],f_g_function,2,FALSE))</f>
        <v/>
      </c>
      <c r="AA992" s="3" t="str">
        <f>IF(Line[Asset Group]="","",VLOOKUP(Line[Post Material],material_master,2,FALSE))</f>
        <v/>
      </c>
      <c r="AB992" s="3" t="str">
        <f>IF(Line[Pipe Diameter mm]="","",Line[Pipe Diameter mm])</f>
        <v/>
      </c>
      <c r="AC992" s="3" t="str">
        <f>IF(Line[Asset Group]="","",VLOOKUP(Line[Pipe Material],irrigation_pipe_material,2,FALSE))</f>
        <v/>
      </c>
      <c r="AD992" s="3" t="str">
        <f>IF(Line[Asset Group]="","",VLOOKUP(Line[System],irrigation_system,2,FALSE))</f>
        <v/>
      </c>
      <c r="AE992" s="3" t="str">
        <f>IF(Line[Asset Group]="","",VLOOKUP(Line[Status],irrigation_status,2,FALSE))</f>
        <v/>
      </c>
      <c r="AF992" s="3" t="str">
        <f>IF(Line[Asset Group]="","",VLOOKUP(Line[Surface],subdom_master_gdb,2,FALSE))</f>
        <v/>
      </c>
      <c r="AG992" s="3" t="str">
        <f>IF(Line[Surface Layer Depth mm]="","",Line[Surface Layer Depth mm])</f>
        <v/>
      </c>
      <c r="AH992" s="3" t="str">
        <f>IF(Line[Av Width m]="","",Line[Av Width m])</f>
        <v/>
      </c>
      <c r="AI992" s="3" t="str">
        <f>IF(Line[Asset Group]="","",VLOOKUP(Line[Cycle],yes_no,2,FALSE))</f>
        <v/>
      </c>
      <c r="AJ992" s="3" t="str">
        <f>IF(Line[Asset Group]="","",VLOOKUP(Line[Species],hedge_species,2,FALSE))</f>
        <v/>
      </c>
    </row>
    <row r="993" spans="1:36" s="3" customFormat="1" x14ac:dyDescent="0.2">
      <c r="A993" s="3" t="str">
        <f>IF(Line[DWG File Name]="","",Line[DWG File Name])</f>
        <v/>
      </c>
      <c r="B993" s="3" t="str">
        <f>IF(Line[DWG Layer Name]="","",Line[DWG Layer Name])</f>
        <v/>
      </c>
      <c r="C993" s="3" t="str">
        <f>IF(Line[DWG Handle]="","",Line[DWG Handle])</f>
        <v/>
      </c>
      <c r="D993" s="58" t="str">
        <f>IF(Line[Approx Centroid X]="","",Line[Approx Centroid X])</f>
        <v/>
      </c>
      <c r="E993" s="58" t="str">
        <f>IF(Line[Approx Centroid Y]="","",Line[Approx Centroid Y])</f>
        <v/>
      </c>
      <c r="F993" s="3" t="str">
        <f>IF(Line[Replacement Asset]="","",Line[Replacement Asset])</f>
        <v/>
      </c>
      <c r="G993" s="3" t="str">
        <f>IF(Line[Asset ID]="","",UPPER(Line[Asset ID]))</f>
        <v/>
      </c>
      <c r="H993" s="3" t="str">
        <f>IF(Line[Asset Group]="","",VLOOKUP(Line[Asset Group],asset_grp_line,4,FALSE))</f>
        <v/>
      </c>
      <c r="I993" s="3" t="str">
        <f>IF(Line[Asset Group]="","",VLOOKUP(Line[Asset Group],asset_grp_line,2,FALSE))</f>
        <v/>
      </c>
      <c r="J993" s="3" t="str">
        <f>IF(Line[Asset Group]="","",VLOOKUP(Line[Asset Group],asset_grp_line,3,FALSE))</f>
        <v/>
      </c>
      <c r="K993" s="3" t="str">
        <f>IF(Line[Asset Group]="","",VLOOKUP(Line[Asset Type],type_master_list,2,FALSE))</f>
        <v/>
      </c>
      <c r="L993" s="3" t="str">
        <f>IF(Line[Asset Name]="","",PROPER(Line[Asset Name]))</f>
        <v/>
      </c>
      <c r="M993" s="11" t="str">
        <f>IF(Line[Install Date]="","",(Line[Install Date]))</f>
        <v/>
      </c>
      <c r="N993" s="3" t="str">
        <f>IF(Line[Note]="","",PROPER(Line[Note]))</f>
        <v/>
      </c>
      <c r="O993" s="3" t="str">
        <f>IF(Line[Resource Consent Number]="","",UPPER(Line[Resource Consent Number]))</f>
        <v/>
      </c>
      <c r="P993" s="53" t="str">
        <f>IF(Line[Asset Unit Cost]="","",Line[Asset Unit Cost])</f>
        <v/>
      </c>
      <c r="Q993" s="3" t="str">
        <f>IF(Line[Added By]="","",UPPER(Line[Added By]))</f>
        <v/>
      </c>
      <c r="R993" s="11" t="str">
        <f>IF(Line[Added Date]="","",(Line[Added Date]))</f>
        <v/>
      </c>
      <c r="S993" s="3" t="str">
        <f>IF(Line[Z COORD]="","",PROPER(Line[Z COORD]))</f>
        <v/>
      </c>
      <c r="T993" s="3" t="str">
        <f>IF(Line[Asset Description]="","",PROPER(Line[Asset Description]))</f>
        <v/>
      </c>
      <c r="U993" s="3" t="str">
        <f>IF(Line[Asset Group]="","",VLOOKUP(Line[Wall SubType],subdom_master_gdb,2,FALSE))</f>
        <v/>
      </c>
      <c r="V993" s="3" t="str">
        <f>IF(Line[Asset Group]="","",VLOOKUP(Line[Material],material_master,2,FALSE))</f>
        <v/>
      </c>
      <c r="W993" s="3" t="str">
        <f>IF(Line[Height m]="","",Line[Height m])</f>
        <v/>
      </c>
      <c r="X993" s="3" t="str">
        <f>IF(Line[Length m]="","",Line[Length m])</f>
        <v/>
      </c>
      <c r="Y993" s="3" t="str">
        <f>IF(Line[Width m]="","",Line[Width m])</f>
        <v/>
      </c>
      <c r="Z993" s="3" t="str">
        <f>IF(Line[Asset Group]="","",VLOOKUP(Line[Purpose],f_g_function,2,FALSE))</f>
        <v/>
      </c>
      <c r="AA993" s="3" t="str">
        <f>IF(Line[Asset Group]="","",VLOOKUP(Line[Post Material],material_master,2,FALSE))</f>
        <v/>
      </c>
      <c r="AB993" s="3" t="str">
        <f>IF(Line[Pipe Diameter mm]="","",Line[Pipe Diameter mm])</f>
        <v/>
      </c>
      <c r="AC993" s="3" t="str">
        <f>IF(Line[Asset Group]="","",VLOOKUP(Line[Pipe Material],irrigation_pipe_material,2,FALSE))</f>
        <v/>
      </c>
      <c r="AD993" s="3" t="str">
        <f>IF(Line[Asset Group]="","",VLOOKUP(Line[System],irrigation_system,2,FALSE))</f>
        <v/>
      </c>
      <c r="AE993" s="3" t="str">
        <f>IF(Line[Asset Group]="","",VLOOKUP(Line[Status],irrigation_status,2,FALSE))</f>
        <v/>
      </c>
      <c r="AF993" s="3" t="str">
        <f>IF(Line[Asset Group]="","",VLOOKUP(Line[Surface],subdom_master_gdb,2,FALSE))</f>
        <v/>
      </c>
      <c r="AG993" s="3" t="str">
        <f>IF(Line[Surface Layer Depth mm]="","",Line[Surface Layer Depth mm])</f>
        <v/>
      </c>
      <c r="AH993" s="3" t="str">
        <f>IF(Line[Av Width m]="","",Line[Av Width m])</f>
        <v/>
      </c>
      <c r="AI993" s="3" t="str">
        <f>IF(Line[Asset Group]="","",VLOOKUP(Line[Cycle],yes_no,2,FALSE))</f>
        <v/>
      </c>
      <c r="AJ993" s="3" t="str">
        <f>IF(Line[Asset Group]="","",VLOOKUP(Line[Species],hedge_species,2,FALSE))</f>
        <v/>
      </c>
    </row>
    <row r="994" spans="1:36" s="3" customFormat="1" x14ac:dyDescent="0.2">
      <c r="A994" s="3" t="str">
        <f>IF(Line[DWG File Name]="","",Line[DWG File Name])</f>
        <v/>
      </c>
      <c r="B994" s="3" t="str">
        <f>IF(Line[DWG Layer Name]="","",Line[DWG Layer Name])</f>
        <v/>
      </c>
      <c r="C994" s="3" t="str">
        <f>IF(Line[DWG Handle]="","",Line[DWG Handle])</f>
        <v/>
      </c>
      <c r="D994" s="58" t="str">
        <f>IF(Line[Approx Centroid X]="","",Line[Approx Centroid X])</f>
        <v/>
      </c>
      <c r="E994" s="58" t="str">
        <f>IF(Line[Approx Centroid Y]="","",Line[Approx Centroid Y])</f>
        <v/>
      </c>
      <c r="F994" s="3" t="str">
        <f>IF(Line[Replacement Asset]="","",Line[Replacement Asset])</f>
        <v/>
      </c>
      <c r="G994" s="3" t="str">
        <f>IF(Line[Asset ID]="","",UPPER(Line[Asset ID]))</f>
        <v/>
      </c>
      <c r="H994" s="3" t="str">
        <f>IF(Line[Asset Group]="","",VLOOKUP(Line[Asset Group],asset_grp_line,4,FALSE))</f>
        <v/>
      </c>
      <c r="I994" s="3" t="str">
        <f>IF(Line[Asset Group]="","",VLOOKUP(Line[Asset Group],asset_grp_line,2,FALSE))</f>
        <v/>
      </c>
      <c r="J994" s="3" t="str">
        <f>IF(Line[Asset Group]="","",VLOOKUP(Line[Asset Group],asset_grp_line,3,FALSE))</f>
        <v/>
      </c>
      <c r="K994" s="3" t="str">
        <f>IF(Line[Asset Group]="","",VLOOKUP(Line[Asset Type],type_master_list,2,FALSE))</f>
        <v/>
      </c>
      <c r="L994" s="3" t="str">
        <f>IF(Line[Asset Name]="","",PROPER(Line[Asset Name]))</f>
        <v/>
      </c>
      <c r="M994" s="11" t="str">
        <f>IF(Line[Install Date]="","",(Line[Install Date]))</f>
        <v/>
      </c>
      <c r="N994" s="3" t="str">
        <f>IF(Line[Note]="","",PROPER(Line[Note]))</f>
        <v/>
      </c>
      <c r="O994" s="3" t="str">
        <f>IF(Line[Resource Consent Number]="","",UPPER(Line[Resource Consent Number]))</f>
        <v/>
      </c>
      <c r="P994" s="53" t="str">
        <f>IF(Line[Asset Unit Cost]="","",Line[Asset Unit Cost])</f>
        <v/>
      </c>
      <c r="Q994" s="3" t="str">
        <f>IF(Line[Added By]="","",UPPER(Line[Added By]))</f>
        <v/>
      </c>
      <c r="R994" s="11" t="str">
        <f>IF(Line[Added Date]="","",(Line[Added Date]))</f>
        <v/>
      </c>
      <c r="S994" s="3" t="str">
        <f>IF(Line[Z COORD]="","",PROPER(Line[Z COORD]))</f>
        <v/>
      </c>
      <c r="T994" s="3" t="str">
        <f>IF(Line[Asset Description]="","",PROPER(Line[Asset Description]))</f>
        <v/>
      </c>
      <c r="U994" s="3" t="str">
        <f>IF(Line[Asset Group]="","",VLOOKUP(Line[Wall SubType],subdom_master_gdb,2,FALSE))</f>
        <v/>
      </c>
      <c r="V994" s="3" t="str">
        <f>IF(Line[Asset Group]="","",VLOOKUP(Line[Material],material_master,2,FALSE))</f>
        <v/>
      </c>
      <c r="W994" s="3" t="str">
        <f>IF(Line[Height m]="","",Line[Height m])</f>
        <v/>
      </c>
      <c r="X994" s="3" t="str">
        <f>IF(Line[Length m]="","",Line[Length m])</f>
        <v/>
      </c>
      <c r="Y994" s="3" t="str">
        <f>IF(Line[Width m]="","",Line[Width m])</f>
        <v/>
      </c>
      <c r="Z994" s="3" t="str">
        <f>IF(Line[Asset Group]="","",VLOOKUP(Line[Purpose],f_g_function,2,FALSE))</f>
        <v/>
      </c>
      <c r="AA994" s="3" t="str">
        <f>IF(Line[Asset Group]="","",VLOOKUP(Line[Post Material],material_master,2,FALSE))</f>
        <v/>
      </c>
      <c r="AB994" s="3" t="str">
        <f>IF(Line[Pipe Diameter mm]="","",Line[Pipe Diameter mm])</f>
        <v/>
      </c>
      <c r="AC994" s="3" t="str">
        <f>IF(Line[Asset Group]="","",VLOOKUP(Line[Pipe Material],irrigation_pipe_material,2,FALSE))</f>
        <v/>
      </c>
      <c r="AD994" s="3" t="str">
        <f>IF(Line[Asset Group]="","",VLOOKUP(Line[System],irrigation_system,2,FALSE))</f>
        <v/>
      </c>
      <c r="AE994" s="3" t="str">
        <f>IF(Line[Asset Group]="","",VLOOKUP(Line[Status],irrigation_status,2,FALSE))</f>
        <v/>
      </c>
      <c r="AF994" s="3" t="str">
        <f>IF(Line[Asset Group]="","",VLOOKUP(Line[Surface],subdom_master_gdb,2,FALSE))</f>
        <v/>
      </c>
      <c r="AG994" s="3" t="str">
        <f>IF(Line[Surface Layer Depth mm]="","",Line[Surface Layer Depth mm])</f>
        <v/>
      </c>
      <c r="AH994" s="3" t="str">
        <f>IF(Line[Av Width m]="","",Line[Av Width m])</f>
        <v/>
      </c>
      <c r="AI994" s="3" t="str">
        <f>IF(Line[Asset Group]="","",VLOOKUP(Line[Cycle],yes_no,2,FALSE))</f>
        <v/>
      </c>
      <c r="AJ994" s="3" t="str">
        <f>IF(Line[Asset Group]="","",VLOOKUP(Line[Species],hedge_species,2,FALSE))</f>
        <v/>
      </c>
    </row>
    <row r="995" spans="1:36" s="3" customFormat="1" x14ac:dyDescent="0.2">
      <c r="A995" s="3" t="str">
        <f>IF(Line[DWG File Name]="","",Line[DWG File Name])</f>
        <v/>
      </c>
      <c r="B995" s="3" t="str">
        <f>IF(Line[DWG Layer Name]="","",Line[DWG Layer Name])</f>
        <v/>
      </c>
      <c r="C995" s="3" t="str">
        <f>IF(Line[DWG Handle]="","",Line[DWG Handle])</f>
        <v/>
      </c>
      <c r="D995" s="58" t="str">
        <f>IF(Line[Approx Centroid X]="","",Line[Approx Centroid X])</f>
        <v/>
      </c>
      <c r="E995" s="58" t="str">
        <f>IF(Line[Approx Centroid Y]="","",Line[Approx Centroid Y])</f>
        <v/>
      </c>
      <c r="F995" s="3" t="str">
        <f>IF(Line[Replacement Asset]="","",Line[Replacement Asset])</f>
        <v/>
      </c>
      <c r="G995" s="3" t="str">
        <f>IF(Line[Asset ID]="","",UPPER(Line[Asset ID]))</f>
        <v/>
      </c>
      <c r="H995" s="3" t="str">
        <f>IF(Line[Asset Group]="","",VLOOKUP(Line[Asset Group],asset_grp_line,4,FALSE))</f>
        <v/>
      </c>
      <c r="I995" s="3" t="str">
        <f>IF(Line[Asset Group]="","",VLOOKUP(Line[Asset Group],asset_grp_line,2,FALSE))</f>
        <v/>
      </c>
      <c r="J995" s="3" t="str">
        <f>IF(Line[Asset Group]="","",VLOOKUP(Line[Asset Group],asset_grp_line,3,FALSE))</f>
        <v/>
      </c>
      <c r="K995" s="3" t="str">
        <f>IF(Line[Asset Group]="","",VLOOKUP(Line[Asset Type],type_master_list,2,FALSE))</f>
        <v/>
      </c>
      <c r="L995" s="3" t="str">
        <f>IF(Line[Asset Name]="","",PROPER(Line[Asset Name]))</f>
        <v/>
      </c>
      <c r="M995" s="11" t="str">
        <f>IF(Line[Install Date]="","",(Line[Install Date]))</f>
        <v/>
      </c>
      <c r="N995" s="3" t="str">
        <f>IF(Line[Note]="","",PROPER(Line[Note]))</f>
        <v/>
      </c>
      <c r="O995" s="3" t="str">
        <f>IF(Line[Resource Consent Number]="","",UPPER(Line[Resource Consent Number]))</f>
        <v/>
      </c>
      <c r="P995" s="53" t="str">
        <f>IF(Line[Asset Unit Cost]="","",Line[Asset Unit Cost])</f>
        <v/>
      </c>
      <c r="Q995" s="3" t="str">
        <f>IF(Line[Added By]="","",UPPER(Line[Added By]))</f>
        <v/>
      </c>
      <c r="R995" s="11" t="str">
        <f>IF(Line[Added Date]="","",(Line[Added Date]))</f>
        <v/>
      </c>
      <c r="S995" s="3" t="str">
        <f>IF(Line[Z COORD]="","",PROPER(Line[Z COORD]))</f>
        <v/>
      </c>
      <c r="T995" s="3" t="str">
        <f>IF(Line[Asset Description]="","",PROPER(Line[Asset Description]))</f>
        <v/>
      </c>
      <c r="U995" s="3" t="str">
        <f>IF(Line[Asset Group]="","",VLOOKUP(Line[Wall SubType],subdom_master_gdb,2,FALSE))</f>
        <v/>
      </c>
      <c r="V995" s="3" t="str">
        <f>IF(Line[Asset Group]="","",VLOOKUP(Line[Material],material_master,2,FALSE))</f>
        <v/>
      </c>
      <c r="W995" s="3" t="str">
        <f>IF(Line[Height m]="","",Line[Height m])</f>
        <v/>
      </c>
      <c r="X995" s="3" t="str">
        <f>IF(Line[Length m]="","",Line[Length m])</f>
        <v/>
      </c>
      <c r="Y995" s="3" t="str">
        <f>IF(Line[Width m]="","",Line[Width m])</f>
        <v/>
      </c>
      <c r="Z995" s="3" t="str">
        <f>IF(Line[Asset Group]="","",VLOOKUP(Line[Purpose],f_g_function,2,FALSE))</f>
        <v/>
      </c>
      <c r="AA995" s="3" t="str">
        <f>IF(Line[Asset Group]="","",VLOOKUP(Line[Post Material],material_master,2,FALSE))</f>
        <v/>
      </c>
      <c r="AB995" s="3" t="str">
        <f>IF(Line[Pipe Diameter mm]="","",Line[Pipe Diameter mm])</f>
        <v/>
      </c>
      <c r="AC995" s="3" t="str">
        <f>IF(Line[Asset Group]="","",VLOOKUP(Line[Pipe Material],irrigation_pipe_material,2,FALSE))</f>
        <v/>
      </c>
      <c r="AD995" s="3" t="str">
        <f>IF(Line[Asset Group]="","",VLOOKUP(Line[System],irrigation_system,2,FALSE))</f>
        <v/>
      </c>
      <c r="AE995" s="3" t="str">
        <f>IF(Line[Asset Group]="","",VLOOKUP(Line[Status],irrigation_status,2,FALSE))</f>
        <v/>
      </c>
      <c r="AF995" s="3" t="str">
        <f>IF(Line[Asset Group]="","",VLOOKUP(Line[Surface],subdom_master_gdb,2,FALSE))</f>
        <v/>
      </c>
      <c r="AG995" s="3" t="str">
        <f>IF(Line[Surface Layer Depth mm]="","",Line[Surface Layer Depth mm])</f>
        <v/>
      </c>
      <c r="AH995" s="3" t="str">
        <f>IF(Line[Av Width m]="","",Line[Av Width m])</f>
        <v/>
      </c>
      <c r="AI995" s="3" t="str">
        <f>IF(Line[Asset Group]="","",VLOOKUP(Line[Cycle],yes_no,2,FALSE))</f>
        <v/>
      </c>
      <c r="AJ995" s="3" t="str">
        <f>IF(Line[Asset Group]="","",VLOOKUP(Line[Species],hedge_species,2,FALSE))</f>
        <v/>
      </c>
    </row>
    <row r="996" spans="1:36" s="3" customFormat="1" x14ac:dyDescent="0.2">
      <c r="A996" s="3" t="str">
        <f>IF(Line[DWG File Name]="","",Line[DWG File Name])</f>
        <v/>
      </c>
      <c r="B996" s="3" t="str">
        <f>IF(Line[DWG Layer Name]="","",Line[DWG Layer Name])</f>
        <v/>
      </c>
      <c r="C996" s="3" t="str">
        <f>IF(Line[DWG Handle]="","",Line[DWG Handle])</f>
        <v/>
      </c>
      <c r="D996" s="58" t="str">
        <f>IF(Line[Approx Centroid X]="","",Line[Approx Centroid X])</f>
        <v/>
      </c>
      <c r="E996" s="58" t="str">
        <f>IF(Line[Approx Centroid Y]="","",Line[Approx Centroid Y])</f>
        <v/>
      </c>
      <c r="F996" s="3" t="str">
        <f>IF(Line[Replacement Asset]="","",Line[Replacement Asset])</f>
        <v/>
      </c>
      <c r="G996" s="3" t="str">
        <f>IF(Line[Asset ID]="","",UPPER(Line[Asset ID]))</f>
        <v/>
      </c>
      <c r="H996" s="3" t="str">
        <f>IF(Line[Asset Group]="","",VLOOKUP(Line[Asset Group],asset_grp_line,4,FALSE))</f>
        <v/>
      </c>
      <c r="I996" s="3" t="str">
        <f>IF(Line[Asset Group]="","",VLOOKUP(Line[Asset Group],asset_grp_line,2,FALSE))</f>
        <v/>
      </c>
      <c r="J996" s="3" t="str">
        <f>IF(Line[Asset Group]="","",VLOOKUP(Line[Asset Group],asset_grp_line,3,FALSE))</f>
        <v/>
      </c>
      <c r="K996" s="3" t="str">
        <f>IF(Line[Asset Group]="","",VLOOKUP(Line[Asset Type],type_master_list,2,FALSE))</f>
        <v/>
      </c>
      <c r="L996" s="3" t="str">
        <f>IF(Line[Asset Name]="","",PROPER(Line[Asset Name]))</f>
        <v/>
      </c>
      <c r="M996" s="11" t="str">
        <f>IF(Line[Install Date]="","",(Line[Install Date]))</f>
        <v/>
      </c>
      <c r="N996" s="3" t="str">
        <f>IF(Line[Note]="","",PROPER(Line[Note]))</f>
        <v/>
      </c>
      <c r="O996" s="3" t="str">
        <f>IF(Line[Resource Consent Number]="","",UPPER(Line[Resource Consent Number]))</f>
        <v/>
      </c>
      <c r="P996" s="53" t="str">
        <f>IF(Line[Asset Unit Cost]="","",Line[Asset Unit Cost])</f>
        <v/>
      </c>
      <c r="Q996" s="3" t="str">
        <f>IF(Line[Added By]="","",UPPER(Line[Added By]))</f>
        <v/>
      </c>
      <c r="R996" s="11" t="str">
        <f>IF(Line[Added Date]="","",(Line[Added Date]))</f>
        <v/>
      </c>
      <c r="S996" s="3" t="str">
        <f>IF(Line[Z COORD]="","",PROPER(Line[Z COORD]))</f>
        <v/>
      </c>
      <c r="T996" s="3" t="str">
        <f>IF(Line[Asset Description]="","",PROPER(Line[Asset Description]))</f>
        <v/>
      </c>
      <c r="U996" s="3" t="str">
        <f>IF(Line[Asset Group]="","",VLOOKUP(Line[Wall SubType],subdom_master_gdb,2,FALSE))</f>
        <v/>
      </c>
      <c r="V996" s="3" t="str">
        <f>IF(Line[Asset Group]="","",VLOOKUP(Line[Material],material_master,2,FALSE))</f>
        <v/>
      </c>
      <c r="W996" s="3" t="str">
        <f>IF(Line[Height m]="","",Line[Height m])</f>
        <v/>
      </c>
      <c r="X996" s="3" t="str">
        <f>IF(Line[Length m]="","",Line[Length m])</f>
        <v/>
      </c>
      <c r="Y996" s="3" t="str">
        <f>IF(Line[Width m]="","",Line[Width m])</f>
        <v/>
      </c>
      <c r="Z996" s="3" t="str">
        <f>IF(Line[Asset Group]="","",VLOOKUP(Line[Purpose],f_g_function,2,FALSE))</f>
        <v/>
      </c>
      <c r="AA996" s="3" t="str">
        <f>IF(Line[Asset Group]="","",VLOOKUP(Line[Post Material],material_master,2,FALSE))</f>
        <v/>
      </c>
      <c r="AB996" s="3" t="str">
        <f>IF(Line[Pipe Diameter mm]="","",Line[Pipe Diameter mm])</f>
        <v/>
      </c>
      <c r="AC996" s="3" t="str">
        <f>IF(Line[Asset Group]="","",VLOOKUP(Line[Pipe Material],irrigation_pipe_material,2,FALSE))</f>
        <v/>
      </c>
      <c r="AD996" s="3" t="str">
        <f>IF(Line[Asset Group]="","",VLOOKUP(Line[System],irrigation_system,2,FALSE))</f>
        <v/>
      </c>
      <c r="AE996" s="3" t="str">
        <f>IF(Line[Asset Group]="","",VLOOKUP(Line[Status],irrigation_status,2,FALSE))</f>
        <v/>
      </c>
      <c r="AF996" s="3" t="str">
        <f>IF(Line[Asset Group]="","",VLOOKUP(Line[Surface],subdom_master_gdb,2,FALSE))</f>
        <v/>
      </c>
      <c r="AG996" s="3" t="str">
        <f>IF(Line[Surface Layer Depth mm]="","",Line[Surface Layer Depth mm])</f>
        <v/>
      </c>
      <c r="AH996" s="3" t="str">
        <f>IF(Line[Av Width m]="","",Line[Av Width m])</f>
        <v/>
      </c>
      <c r="AI996" s="3" t="str">
        <f>IF(Line[Asset Group]="","",VLOOKUP(Line[Cycle],yes_no,2,FALSE))</f>
        <v/>
      </c>
      <c r="AJ996" s="3" t="str">
        <f>IF(Line[Asset Group]="","",VLOOKUP(Line[Species],hedge_species,2,FALSE))</f>
        <v/>
      </c>
    </row>
    <row r="997" spans="1:36" s="3" customFormat="1" x14ac:dyDescent="0.2">
      <c r="A997" s="3" t="str">
        <f>IF(Line[DWG File Name]="","",Line[DWG File Name])</f>
        <v/>
      </c>
      <c r="B997" s="3" t="str">
        <f>IF(Line[DWG Layer Name]="","",Line[DWG Layer Name])</f>
        <v/>
      </c>
      <c r="C997" s="3" t="str">
        <f>IF(Line[DWG Handle]="","",Line[DWG Handle])</f>
        <v/>
      </c>
      <c r="D997" s="58" t="str">
        <f>IF(Line[Approx Centroid X]="","",Line[Approx Centroid X])</f>
        <v/>
      </c>
      <c r="E997" s="58" t="str">
        <f>IF(Line[Approx Centroid Y]="","",Line[Approx Centroid Y])</f>
        <v/>
      </c>
      <c r="F997" s="3" t="str">
        <f>IF(Line[Replacement Asset]="","",Line[Replacement Asset])</f>
        <v/>
      </c>
      <c r="G997" s="3" t="str">
        <f>IF(Line[Asset ID]="","",UPPER(Line[Asset ID]))</f>
        <v/>
      </c>
      <c r="H997" s="3" t="str">
        <f>IF(Line[Asset Group]="","",VLOOKUP(Line[Asset Group],asset_grp_line,4,FALSE))</f>
        <v/>
      </c>
      <c r="I997" s="3" t="str">
        <f>IF(Line[Asset Group]="","",VLOOKUP(Line[Asset Group],asset_grp_line,2,FALSE))</f>
        <v/>
      </c>
      <c r="J997" s="3" t="str">
        <f>IF(Line[Asset Group]="","",VLOOKUP(Line[Asset Group],asset_grp_line,3,FALSE))</f>
        <v/>
      </c>
      <c r="K997" s="3" t="str">
        <f>IF(Line[Asset Group]="","",VLOOKUP(Line[Asset Type],type_master_list,2,FALSE))</f>
        <v/>
      </c>
      <c r="L997" s="3" t="str">
        <f>IF(Line[Asset Name]="","",PROPER(Line[Asset Name]))</f>
        <v/>
      </c>
      <c r="M997" s="11" t="str">
        <f>IF(Line[Install Date]="","",(Line[Install Date]))</f>
        <v/>
      </c>
      <c r="N997" s="3" t="str">
        <f>IF(Line[Note]="","",PROPER(Line[Note]))</f>
        <v/>
      </c>
      <c r="O997" s="3" t="str">
        <f>IF(Line[Resource Consent Number]="","",UPPER(Line[Resource Consent Number]))</f>
        <v/>
      </c>
      <c r="P997" s="53" t="str">
        <f>IF(Line[Asset Unit Cost]="","",Line[Asset Unit Cost])</f>
        <v/>
      </c>
      <c r="Q997" s="3" t="str">
        <f>IF(Line[Added By]="","",UPPER(Line[Added By]))</f>
        <v/>
      </c>
      <c r="R997" s="11" t="str">
        <f>IF(Line[Added Date]="","",(Line[Added Date]))</f>
        <v/>
      </c>
      <c r="S997" s="3" t="str">
        <f>IF(Line[Z COORD]="","",PROPER(Line[Z COORD]))</f>
        <v/>
      </c>
      <c r="T997" s="3" t="str">
        <f>IF(Line[Asset Description]="","",PROPER(Line[Asset Description]))</f>
        <v/>
      </c>
      <c r="U997" s="3" t="str">
        <f>IF(Line[Asset Group]="","",VLOOKUP(Line[Wall SubType],subdom_master_gdb,2,FALSE))</f>
        <v/>
      </c>
      <c r="V997" s="3" t="str">
        <f>IF(Line[Asset Group]="","",VLOOKUP(Line[Material],material_master,2,FALSE))</f>
        <v/>
      </c>
      <c r="W997" s="3" t="str">
        <f>IF(Line[Height m]="","",Line[Height m])</f>
        <v/>
      </c>
      <c r="X997" s="3" t="str">
        <f>IF(Line[Length m]="","",Line[Length m])</f>
        <v/>
      </c>
      <c r="Y997" s="3" t="str">
        <f>IF(Line[Width m]="","",Line[Width m])</f>
        <v/>
      </c>
      <c r="Z997" s="3" t="str">
        <f>IF(Line[Asset Group]="","",VLOOKUP(Line[Purpose],f_g_function,2,FALSE))</f>
        <v/>
      </c>
      <c r="AA997" s="3" t="str">
        <f>IF(Line[Asset Group]="","",VLOOKUP(Line[Post Material],material_master,2,FALSE))</f>
        <v/>
      </c>
      <c r="AB997" s="3" t="str">
        <f>IF(Line[Pipe Diameter mm]="","",Line[Pipe Diameter mm])</f>
        <v/>
      </c>
      <c r="AC997" s="3" t="str">
        <f>IF(Line[Asset Group]="","",VLOOKUP(Line[Pipe Material],irrigation_pipe_material,2,FALSE))</f>
        <v/>
      </c>
      <c r="AD997" s="3" t="str">
        <f>IF(Line[Asset Group]="","",VLOOKUP(Line[System],irrigation_system,2,FALSE))</f>
        <v/>
      </c>
      <c r="AE997" s="3" t="str">
        <f>IF(Line[Asset Group]="","",VLOOKUP(Line[Status],irrigation_status,2,FALSE))</f>
        <v/>
      </c>
      <c r="AF997" s="3" t="str">
        <f>IF(Line[Asset Group]="","",VLOOKUP(Line[Surface],subdom_master_gdb,2,FALSE))</f>
        <v/>
      </c>
      <c r="AG997" s="3" t="str">
        <f>IF(Line[Surface Layer Depth mm]="","",Line[Surface Layer Depth mm])</f>
        <v/>
      </c>
      <c r="AH997" s="3" t="str">
        <f>IF(Line[Av Width m]="","",Line[Av Width m])</f>
        <v/>
      </c>
      <c r="AI997" s="3" t="str">
        <f>IF(Line[Asset Group]="","",VLOOKUP(Line[Cycle],yes_no,2,FALSE))</f>
        <v/>
      </c>
      <c r="AJ997" s="3" t="str">
        <f>IF(Line[Asset Group]="","",VLOOKUP(Line[Species],hedge_species,2,FALSE))</f>
        <v/>
      </c>
    </row>
    <row r="998" spans="1:36" s="3" customFormat="1" x14ac:dyDescent="0.2">
      <c r="A998" s="3" t="str">
        <f>IF(Line[DWG File Name]="","",Line[DWG File Name])</f>
        <v/>
      </c>
      <c r="B998" s="3" t="str">
        <f>IF(Line[DWG Layer Name]="","",Line[DWG Layer Name])</f>
        <v/>
      </c>
      <c r="C998" s="3" t="str">
        <f>IF(Line[DWG Handle]="","",Line[DWG Handle])</f>
        <v/>
      </c>
      <c r="D998" s="58" t="str">
        <f>IF(Line[Approx Centroid X]="","",Line[Approx Centroid X])</f>
        <v/>
      </c>
      <c r="E998" s="58" t="str">
        <f>IF(Line[Approx Centroid Y]="","",Line[Approx Centroid Y])</f>
        <v/>
      </c>
      <c r="F998" s="3" t="str">
        <f>IF(Line[Replacement Asset]="","",Line[Replacement Asset])</f>
        <v/>
      </c>
      <c r="G998" s="3" t="str">
        <f>IF(Line[Asset ID]="","",UPPER(Line[Asset ID]))</f>
        <v/>
      </c>
      <c r="H998" s="3" t="str">
        <f>IF(Line[Asset Group]="","",VLOOKUP(Line[Asset Group],asset_grp_line,4,FALSE))</f>
        <v/>
      </c>
      <c r="I998" s="3" t="str">
        <f>IF(Line[Asset Group]="","",VLOOKUP(Line[Asset Group],asset_grp_line,2,FALSE))</f>
        <v/>
      </c>
      <c r="J998" s="3" t="str">
        <f>IF(Line[Asset Group]="","",VLOOKUP(Line[Asset Group],asset_grp_line,3,FALSE))</f>
        <v/>
      </c>
      <c r="K998" s="3" t="str">
        <f>IF(Line[Asset Group]="","",VLOOKUP(Line[Asset Type],type_master_list,2,FALSE))</f>
        <v/>
      </c>
      <c r="L998" s="3" t="str">
        <f>IF(Line[Asset Name]="","",PROPER(Line[Asset Name]))</f>
        <v/>
      </c>
      <c r="M998" s="11" t="str">
        <f>IF(Line[Install Date]="","",(Line[Install Date]))</f>
        <v/>
      </c>
      <c r="N998" s="3" t="str">
        <f>IF(Line[Note]="","",PROPER(Line[Note]))</f>
        <v/>
      </c>
      <c r="O998" s="3" t="str">
        <f>IF(Line[Resource Consent Number]="","",UPPER(Line[Resource Consent Number]))</f>
        <v/>
      </c>
      <c r="P998" s="53" t="str">
        <f>IF(Line[Asset Unit Cost]="","",Line[Asset Unit Cost])</f>
        <v/>
      </c>
      <c r="Q998" s="3" t="str">
        <f>IF(Line[Added By]="","",UPPER(Line[Added By]))</f>
        <v/>
      </c>
      <c r="R998" s="11" t="str">
        <f>IF(Line[Added Date]="","",(Line[Added Date]))</f>
        <v/>
      </c>
      <c r="S998" s="3" t="str">
        <f>IF(Line[Z COORD]="","",PROPER(Line[Z COORD]))</f>
        <v/>
      </c>
      <c r="T998" s="3" t="str">
        <f>IF(Line[Asset Description]="","",PROPER(Line[Asset Description]))</f>
        <v/>
      </c>
      <c r="U998" s="3" t="str">
        <f>IF(Line[Asset Group]="","",VLOOKUP(Line[Wall SubType],subdom_master_gdb,2,FALSE))</f>
        <v/>
      </c>
      <c r="V998" s="3" t="str">
        <f>IF(Line[Asset Group]="","",VLOOKUP(Line[Material],material_master,2,FALSE))</f>
        <v/>
      </c>
      <c r="W998" s="3" t="str">
        <f>IF(Line[Height m]="","",Line[Height m])</f>
        <v/>
      </c>
      <c r="X998" s="3" t="str">
        <f>IF(Line[Length m]="","",Line[Length m])</f>
        <v/>
      </c>
      <c r="Y998" s="3" t="str">
        <f>IF(Line[Width m]="","",Line[Width m])</f>
        <v/>
      </c>
      <c r="Z998" s="3" t="str">
        <f>IF(Line[Asset Group]="","",VLOOKUP(Line[Purpose],f_g_function,2,FALSE))</f>
        <v/>
      </c>
      <c r="AA998" s="3" t="str">
        <f>IF(Line[Asset Group]="","",VLOOKUP(Line[Post Material],material_master,2,FALSE))</f>
        <v/>
      </c>
      <c r="AB998" s="3" t="str">
        <f>IF(Line[Pipe Diameter mm]="","",Line[Pipe Diameter mm])</f>
        <v/>
      </c>
      <c r="AC998" s="3" t="str">
        <f>IF(Line[Asset Group]="","",VLOOKUP(Line[Pipe Material],irrigation_pipe_material,2,FALSE))</f>
        <v/>
      </c>
      <c r="AD998" s="3" t="str">
        <f>IF(Line[Asset Group]="","",VLOOKUP(Line[System],irrigation_system,2,FALSE))</f>
        <v/>
      </c>
      <c r="AE998" s="3" t="str">
        <f>IF(Line[Asset Group]="","",VLOOKUP(Line[Status],irrigation_status,2,FALSE))</f>
        <v/>
      </c>
      <c r="AF998" s="3" t="str">
        <f>IF(Line[Asset Group]="","",VLOOKUP(Line[Surface],subdom_master_gdb,2,FALSE))</f>
        <v/>
      </c>
      <c r="AG998" s="3" t="str">
        <f>IF(Line[Surface Layer Depth mm]="","",Line[Surface Layer Depth mm])</f>
        <v/>
      </c>
      <c r="AH998" s="3" t="str">
        <f>IF(Line[Av Width m]="","",Line[Av Width m])</f>
        <v/>
      </c>
      <c r="AI998" s="3" t="str">
        <f>IF(Line[Asset Group]="","",VLOOKUP(Line[Cycle],yes_no,2,FALSE))</f>
        <v/>
      </c>
      <c r="AJ998" s="3" t="str">
        <f>IF(Line[Asset Group]="","",VLOOKUP(Line[Species],hedge_species,2,FALSE))</f>
        <v/>
      </c>
    </row>
    <row r="999" spans="1:36" s="3" customFormat="1" x14ac:dyDescent="0.2">
      <c r="A999" s="3" t="str">
        <f>IF(Line[DWG File Name]="","",Line[DWG File Name])</f>
        <v/>
      </c>
      <c r="B999" s="3" t="str">
        <f>IF(Line[DWG Layer Name]="","",Line[DWG Layer Name])</f>
        <v/>
      </c>
      <c r="C999" s="3" t="str">
        <f>IF(Line[DWG Handle]="","",Line[DWG Handle])</f>
        <v/>
      </c>
      <c r="D999" s="58" t="str">
        <f>IF(Line[Approx Centroid X]="","",Line[Approx Centroid X])</f>
        <v/>
      </c>
      <c r="E999" s="58" t="str">
        <f>IF(Line[Approx Centroid Y]="","",Line[Approx Centroid Y])</f>
        <v/>
      </c>
      <c r="F999" s="3" t="str">
        <f>IF(Line[Replacement Asset]="","",Line[Replacement Asset])</f>
        <v/>
      </c>
      <c r="G999" s="3" t="str">
        <f>IF(Line[Asset ID]="","",UPPER(Line[Asset ID]))</f>
        <v/>
      </c>
      <c r="H999" s="3" t="str">
        <f>IF(Line[Asset Group]="","",VLOOKUP(Line[Asset Group],asset_grp_line,4,FALSE))</f>
        <v/>
      </c>
      <c r="I999" s="3" t="str">
        <f>IF(Line[Asset Group]="","",VLOOKUP(Line[Asset Group],asset_grp_line,2,FALSE))</f>
        <v/>
      </c>
      <c r="J999" s="3" t="str">
        <f>IF(Line[Asset Group]="","",VLOOKUP(Line[Asset Group],asset_grp_line,3,FALSE))</f>
        <v/>
      </c>
      <c r="K999" s="3" t="str">
        <f>IF(Line[Asset Group]="","",VLOOKUP(Line[Asset Type],type_master_list,2,FALSE))</f>
        <v/>
      </c>
      <c r="L999" s="3" t="str">
        <f>IF(Line[Asset Name]="","",PROPER(Line[Asset Name]))</f>
        <v/>
      </c>
      <c r="M999" s="11" t="str">
        <f>IF(Line[Install Date]="","",(Line[Install Date]))</f>
        <v/>
      </c>
      <c r="N999" s="3" t="str">
        <f>IF(Line[Note]="","",PROPER(Line[Note]))</f>
        <v/>
      </c>
      <c r="O999" s="3" t="str">
        <f>IF(Line[Resource Consent Number]="","",UPPER(Line[Resource Consent Number]))</f>
        <v/>
      </c>
      <c r="P999" s="53" t="str">
        <f>IF(Line[Asset Unit Cost]="","",Line[Asset Unit Cost])</f>
        <v/>
      </c>
      <c r="Q999" s="3" t="str">
        <f>IF(Line[Added By]="","",UPPER(Line[Added By]))</f>
        <v/>
      </c>
      <c r="R999" s="11" t="str">
        <f>IF(Line[Added Date]="","",(Line[Added Date]))</f>
        <v/>
      </c>
      <c r="S999" s="3" t="str">
        <f>IF(Line[Z COORD]="","",PROPER(Line[Z COORD]))</f>
        <v/>
      </c>
      <c r="T999" s="3" t="str">
        <f>IF(Line[Asset Description]="","",PROPER(Line[Asset Description]))</f>
        <v/>
      </c>
      <c r="U999" s="3" t="str">
        <f>IF(Line[Asset Group]="","",VLOOKUP(Line[Wall SubType],subdom_master_gdb,2,FALSE))</f>
        <v/>
      </c>
      <c r="V999" s="3" t="str">
        <f>IF(Line[Asset Group]="","",VLOOKUP(Line[Material],material_master,2,FALSE))</f>
        <v/>
      </c>
      <c r="W999" s="3" t="str">
        <f>IF(Line[Height m]="","",Line[Height m])</f>
        <v/>
      </c>
      <c r="X999" s="3" t="str">
        <f>IF(Line[Length m]="","",Line[Length m])</f>
        <v/>
      </c>
      <c r="Y999" s="3" t="str">
        <f>IF(Line[Width m]="","",Line[Width m])</f>
        <v/>
      </c>
      <c r="Z999" s="3" t="str">
        <f>IF(Line[Asset Group]="","",VLOOKUP(Line[Purpose],f_g_function,2,FALSE))</f>
        <v/>
      </c>
      <c r="AA999" s="3" t="str">
        <f>IF(Line[Asset Group]="","",VLOOKUP(Line[Post Material],material_master,2,FALSE))</f>
        <v/>
      </c>
      <c r="AB999" s="3" t="str">
        <f>IF(Line[Pipe Diameter mm]="","",Line[Pipe Diameter mm])</f>
        <v/>
      </c>
      <c r="AC999" s="3" t="str">
        <f>IF(Line[Asset Group]="","",VLOOKUP(Line[Pipe Material],irrigation_pipe_material,2,FALSE))</f>
        <v/>
      </c>
      <c r="AD999" s="3" t="str">
        <f>IF(Line[Asset Group]="","",VLOOKUP(Line[System],irrigation_system,2,FALSE))</f>
        <v/>
      </c>
      <c r="AE999" s="3" t="str">
        <f>IF(Line[Asset Group]="","",VLOOKUP(Line[Status],irrigation_status,2,FALSE))</f>
        <v/>
      </c>
      <c r="AF999" s="3" t="str">
        <f>IF(Line[Asset Group]="","",VLOOKUP(Line[Surface],subdom_master_gdb,2,FALSE))</f>
        <v/>
      </c>
      <c r="AG999" s="3" t="str">
        <f>IF(Line[Surface Layer Depth mm]="","",Line[Surface Layer Depth mm])</f>
        <v/>
      </c>
      <c r="AH999" s="3" t="str">
        <f>IF(Line[Av Width m]="","",Line[Av Width m])</f>
        <v/>
      </c>
      <c r="AI999" s="3" t="str">
        <f>IF(Line[Asset Group]="","",VLOOKUP(Line[Cycle],yes_no,2,FALSE))</f>
        <v/>
      </c>
      <c r="AJ999" s="3" t="str">
        <f>IF(Line[Asset Group]="","",VLOOKUP(Line[Species],hedge_species,2,FALSE))</f>
        <v/>
      </c>
    </row>
    <row r="1000" spans="1:36" s="3" customFormat="1" x14ac:dyDescent="0.2">
      <c r="A1000" s="3" t="str">
        <f>IF(Line[DWG File Name]="","",Line[DWG File Name])</f>
        <v/>
      </c>
      <c r="B1000" s="3" t="str">
        <f>IF(Line[DWG Layer Name]="","",Line[DWG Layer Name])</f>
        <v/>
      </c>
      <c r="C1000" s="3" t="str">
        <f>IF(Line[DWG Handle]="","",Line[DWG Handle])</f>
        <v/>
      </c>
      <c r="D1000" s="58" t="str">
        <f>IF(Line[Approx Centroid X]="","",Line[Approx Centroid X])</f>
        <v/>
      </c>
      <c r="E1000" s="58" t="str">
        <f>IF(Line[Approx Centroid Y]="","",Line[Approx Centroid Y])</f>
        <v/>
      </c>
      <c r="F1000" s="3" t="str">
        <f>IF(Line[Replacement Asset]="","",Line[Replacement Asset])</f>
        <v/>
      </c>
      <c r="G1000" s="3" t="str">
        <f>IF(Line[Asset ID]="","",UPPER(Line[Asset ID]))</f>
        <v/>
      </c>
      <c r="H1000" s="3" t="str">
        <f>IF(Line[Asset Group]="","",VLOOKUP(Line[Asset Group],asset_grp_line,4,FALSE))</f>
        <v/>
      </c>
      <c r="I1000" s="3" t="str">
        <f>IF(Line[Asset Group]="","",VLOOKUP(Line[Asset Group],asset_grp_line,2,FALSE))</f>
        <v/>
      </c>
      <c r="J1000" s="3" t="str">
        <f>IF(Line[Asset Group]="","",VLOOKUP(Line[Asset Group],asset_grp_line,3,FALSE))</f>
        <v/>
      </c>
      <c r="K1000" s="3" t="str">
        <f>IF(Line[Asset Group]="","",VLOOKUP(Line[Asset Type],type_master_list,2,FALSE))</f>
        <v/>
      </c>
      <c r="L1000" s="3" t="str">
        <f>IF(Line[Asset Name]="","",PROPER(Line[Asset Name]))</f>
        <v/>
      </c>
      <c r="M1000" s="11" t="str">
        <f>IF(Line[Install Date]="","",(Line[Install Date]))</f>
        <v/>
      </c>
      <c r="N1000" s="3" t="str">
        <f>IF(Line[Note]="","",PROPER(Line[Note]))</f>
        <v/>
      </c>
      <c r="O1000" s="3" t="str">
        <f>IF(Line[Resource Consent Number]="","",UPPER(Line[Resource Consent Number]))</f>
        <v/>
      </c>
      <c r="P1000" s="53" t="str">
        <f>IF(Line[Asset Unit Cost]="","",Line[Asset Unit Cost])</f>
        <v/>
      </c>
      <c r="Q1000" s="3" t="str">
        <f>IF(Line[Added By]="","",UPPER(Line[Added By]))</f>
        <v/>
      </c>
      <c r="R1000" s="11" t="str">
        <f>IF(Line[Added Date]="","",(Line[Added Date]))</f>
        <v/>
      </c>
      <c r="S1000" s="3" t="str">
        <f>IF(Line[Z COORD]="","",PROPER(Line[Z COORD]))</f>
        <v/>
      </c>
      <c r="T1000" s="3" t="str">
        <f>IF(Line[Asset Description]="","",PROPER(Line[Asset Description]))</f>
        <v/>
      </c>
      <c r="U1000" s="3" t="str">
        <f>IF(Line[Asset Group]="","",VLOOKUP(Line[Wall SubType],subdom_master_gdb,2,FALSE))</f>
        <v/>
      </c>
      <c r="V1000" s="3" t="str">
        <f>IF(Line[Asset Group]="","",VLOOKUP(Line[Material],material_master,2,FALSE))</f>
        <v/>
      </c>
      <c r="W1000" s="3" t="str">
        <f>IF(Line[Height m]="","",Line[Height m])</f>
        <v/>
      </c>
      <c r="X1000" s="3" t="str">
        <f>IF(Line[Length m]="","",Line[Length m])</f>
        <v/>
      </c>
      <c r="Y1000" s="3" t="str">
        <f>IF(Line[Width m]="","",Line[Width m])</f>
        <v/>
      </c>
      <c r="Z1000" s="3" t="str">
        <f>IF(Line[Asset Group]="","",VLOOKUP(Line[Purpose],f_g_function,2,FALSE))</f>
        <v/>
      </c>
      <c r="AA1000" s="3" t="str">
        <f>IF(Line[Asset Group]="","",VLOOKUP(Line[Post Material],material_master,2,FALSE))</f>
        <v/>
      </c>
      <c r="AB1000" s="3" t="str">
        <f>IF(Line[Pipe Diameter mm]="","",Line[Pipe Diameter mm])</f>
        <v/>
      </c>
      <c r="AC1000" s="3" t="str">
        <f>IF(Line[Asset Group]="","",VLOOKUP(Line[Pipe Material],irrigation_pipe_material,2,FALSE))</f>
        <v/>
      </c>
      <c r="AD1000" s="3" t="str">
        <f>IF(Line[Asset Group]="","",VLOOKUP(Line[System],irrigation_system,2,FALSE))</f>
        <v/>
      </c>
      <c r="AE1000" s="3" t="str">
        <f>IF(Line[Asset Group]="","",VLOOKUP(Line[Status],irrigation_status,2,FALSE))</f>
        <v/>
      </c>
      <c r="AF1000" s="3" t="str">
        <f>IF(Line[Asset Group]="","",VLOOKUP(Line[Surface],subdom_master_gdb,2,FALSE))</f>
        <v/>
      </c>
      <c r="AG1000" s="3" t="str">
        <f>IF(Line[Surface Layer Depth mm]="","",Line[Surface Layer Depth mm])</f>
        <v/>
      </c>
      <c r="AH1000" s="3" t="str">
        <f>IF(Line[Av Width m]="","",Line[Av Width m])</f>
        <v/>
      </c>
      <c r="AI1000" s="3" t="str">
        <f>IF(Line[Asset Group]="","",VLOOKUP(Line[Cycle],yes_no,2,FALSE))</f>
        <v/>
      </c>
      <c r="AJ1000" s="3" t="str">
        <f>IF(Line[Asset Group]="","",VLOOKUP(Line[Species],hedge_species,2,FALSE))</f>
        <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workbookViewId="0">
      <pane ySplit="1" topLeftCell="A2" activePane="bottomLeft" state="frozen"/>
      <selection pane="bottomLeft" activeCell="H2" sqref="H2"/>
    </sheetView>
  </sheetViews>
  <sheetFormatPr defaultRowHeight="11.25" x14ac:dyDescent="0.2"/>
  <cols>
    <col min="1" max="1" width="16.5703125" style="1" bestFit="1" customWidth="1"/>
    <col min="2" max="2" width="11.5703125" style="1" bestFit="1" customWidth="1"/>
    <col min="3" max="3" width="8.28515625" style="1" bestFit="1" customWidth="1"/>
    <col min="4" max="4" width="10" style="62" customWidth="1"/>
    <col min="5" max="5" width="8.28515625" style="62" customWidth="1"/>
    <col min="6" max="6" width="6.85546875" style="1" bestFit="1" customWidth="1"/>
    <col min="7" max="7" width="7" style="1" bestFit="1" customWidth="1"/>
    <col min="8" max="8" width="22" style="1" bestFit="1" customWidth="1"/>
    <col min="9" max="9" width="7.42578125" style="1" customWidth="1"/>
    <col min="10" max="10" width="4.5703125" style="1" bestFit="1" customWidth="1"/>
    <col min="11" max="11" width="7" style="1" customWidth="1"/>
    <col min="12" max="12" width="8.42578125" style="1" customWidth="1"/>
    <col min="13" max="13" width="9" style="13" bestFit="1" customWidth="1"/>
    <col min="14" max="14" width="6.42578125" style="1" bestFit="1" customWidth="1"/>
    <col min="15" max="15" width="8.42578125" style="1" customWidth="1"/>
    <col min="16" max="16" width="10.85546875" style="54" customWidth="1"/>
    <col min="17" max="17" width="9.7109375" style="1" bestFit="1" customWidth="1"/>
    <col min="18" max="18" width="9" style="13" bestFit="1" customWidth="1"/>
    <col min="19" max="19" width="6.42578125" style="1" customWidth="1"/>
    <col min="20" max="20" width="8" style="1" customWidth="1"/>
    <col min="21" max="21" width="6.42578125" style="1" customWidth="1"/>
    <col min="22" max="22" width="7.140625" style="1" customWidth="1"/>
    <col min="23" max="23" width="7.42578125" style="1" customWidth="1"/>
    <col min="24" max="24" width="6.7109375" style="1" customWidth="1"/>
    <col min="25" max="25" width="8.5703125" style="1" customWidth="1"/>
    <col min="26" max="26" width="6.42578125" style="1" bestFit="1" customWidth="1"/>
    <col min="27" max="27" width="8.5703125" style="1" customWidth="1"/>
    <col min="28" max="28" width="9.42578125" style="1" bestFit="1" customWidth="1"/>
    <col min="29" max="16384" width="9.140625" style="1"/>
  </cols>
  <sheetData>
    <row r="1" spans="1:28" x14ac:dyDescent="0.2">
      <c r="A1" s="32" t="s">
        <v>1174</v>
      </c>
      <c r="B1" s="32" t="s">
        <v>1172</v>
      </c>
      <c r="C1" s="32" t="s">
        <v>1213</v>
      </c>
      <c r="D1" s="63" t="s">
        <v>1234</v>
      </c>
      <c r="E1" s="63" t="s">
        <v>1235</v>
      </c>
      <c r="F1" s="32" t="s">
        <v>1176</v>
      </c>
      <c r="G1" s="32" t="s">
        <v>1177</v>
      </c>
      <c r="H1" s="22" t="s">
        <v>837</v>
      </c>
      <c r="I1" s="22" t="s">
        <v>835</v>
      </c>
      <c r="J1" s="22" t="s">
        <v>891</v>
      </c>
      <c r="K1" s="22" t="s">
        <v>390</v>
      </c>
      <c r="L1" s="22" t="s">
        <v>391</v>
      </c>
      <c r="M1" s="23" t="s">
        <v>393</v>
      </c>
      <c r="N1" s="22" t="s">
        <v>394</v>
      </c>
      <c r="O1" s="22" t="s">
        <v>395</v>
      </c>
      <c r="P1" s="52" t="s">
        <v>1239</v>
      </c>
      <c r="Q1" s="22" t="s">
        <v>396</v>
      </c>
      <c r="R1" s="23" t="s">
        <v>397</v>
      </c>
      <c r="S1" s="24" t="s">
        <v>71</v>
      </c>
      <c r="T1" s="22" t="s">
        <v>423</v>
      </c>
      <c r="U1" s="22" t="s">
        <v>392</v>
      </c>
      <c r="V1" s="22" t="s">
        <v>550</v>
      </c>
      <c r="W1" s="22" t="s">
        <v>513</v>
      </c>
      <c r="X1" s="22" t="s">
        <v>540</v>
      </c>
      <c r="Y1" s="22" t="s">
        <v>547</v>
      </c>
      <c r="Z1" s="22" t="s">
        <v>541</v>
      </c>
      <c r="AA1" s="22" t="s">
        <v>542</v>
      </c>
      <c r="AB1" s="22" t="s">
        <v>543</v>
      </c>
    </row>
    <row r="2" spans="1:28" s="3" customFormat="1" x14ac:dyDescent="0.2">
      <c r="A2" s="3" t="str">
        <f>IF(Polygon[DWG File Name]="","",Polygon[DWG File Name])</f>
        <v/>
      </c>
      <c r="B2" s="3" t="str">
        <f>IF(Polygon[DWG Layer Name]="","",Polygon[DWG Layer Name])</f>
        <v/>
      </c>
      <c r="C2" s="3" t="str">
        <f>IF(Polygon[DWG Handle]="","",Polygon[DWG Handle])</f>
        <v/>
      </c>
      <c r="D2" s="58" t="str">
        <f>IF(Polygon[Approx Centroid X]="","",Polygon[Approx Centroid X])</f>
        <v/>
      </c>
      <c r="E2" s="58" t="str">
        <f>IF(Polygon[Approx Centroid Y]="","",Polygon[Approx Centroid Y])</f>
        <v/>
      </c>
      <c r="F2" s="3" t="str">
        <f>IF(Polygon[Replacement Asset]="","",Polygon[Replacement Asset])</f>
        <v/>
      </c>
      <c r="G2" s="3" t="str">
        <f>IF(Polygon[Asset ID]="","",UPPER(Polygon[Asset ID]))</f>
        <v/>
      </c>
      <c r="H2" s="3" t="str">
        <f>IF(Polygon[Asset Group]="","",VLOOKUP(Polygon[Asset Group],asset_grp_poly,4,FALSE))</f>
        <v/>
      </c>
      <c r="I2" s="3" t="str">
        <f>IF(Polygon[Asset Group]="","",VLOOKUP(Polygon[Asset Group],asset_grp_poly,2,FALSE))</f>
        <v/>
      </c>
      <c r="J2" s="3" t="str">
        <f>IF(Polygon[Asset Group]="","",VLOOKUP(Polygon[Asset Group],asset_grp_poly,3,FALSE))</f>
        <v/>
      </c>
      <c r="K2" s="3" t="str">
        <f>IF(Polygon[Asset Group]="","",VLOOKUP(Polygon[Asset Type],type_master_list,2,FALSE))</f>
        <v/>
      </c>
      <c r="L2" s="3" t="str">
        <f>IF(Polygon[Asset Name]="","",PROPER(Polygon[Asset Name]))</f>
        <v/>
      </c>
      <c r="M2" s="11" t="str">
        <f>IF(Polygon[Install Date]="","",Polygon[Install Date])</f>
        <v/>
      </c>
      <c r="N2" s="11" t="str">
        <f>IF(Polygon[Note]="","",PROPER(Polygon[Note]))</f>
        <v/>
      </c>
      <c r="O2" s="11" t="str">
        <f>IF(Polygon[Resource Consent Number]="","",UPPER(Polygon[Resource Consent Number]))</f>
        <v/>
      </c>
      <c r="P2" s="53" t="str">
        <f>IF(Polygon[Asset Unit Cost]="","",Polygon[Asset Unit Cost])</f>
        <v/>
      </c>
      <c r="Q2" s="11" t="str">
        <f>IF(Polygon[Added By]="","",UPPER(Polygon[Added By]))</f>
        <v/>
      </c>
      <c r="R2" s="11" t="str">
        <f>IF(Polygon[Added Date]="","",Polygon[Added Date])</f>
        <v/>
      </c>
      <c r="S2" s="14" t="str">
        <f>IF(Polygon[Z COORD]="","",Polygon[Z COORD])</f>
        <v/>
      </c>
      <c r="T2" s="14" t="str">
        <f>IF(Polygon[Asset Description]="","",PROPER(Polygon[Asset Description]))</f>
        <v/>
      </c>
      <c r="U2" s="14" t="str">
        <f>IF(Polygon[Area m2]="","",Polygon[Area m2])</f>
        <v/>
      </c>
      <c r="V2" s="14" t="str">
        <f>IF(Polygon[Asset Group]="","",VLOOKUP(Polygon[Surface Material],surface_master,2,FALSE))</f>
        <v/>
      </c>
      <c r="W2" s="14" t="str">
        <f>IF(Polygon[Asset Group]="","",VLOOKUP(Polygon[Material],sa_pa_surface,2,FALSE))</f>
        <v/>
      </c>
      <c r="X2" s="14" t="str">
        <f>IF(Polygon[Asset Group]="","",VLOOKUP(Polygon[Surface],surface_master,2,FALSE))</f>
        <v/>
      </c>
      <c r="Y2" s="14" t="str">
        <f>IF(Polygon[Surface Layer Depth mm]="","",Polygon[Surface Layer Depth mm])</f>
        <v/>
      </c>
      <c r="Z2" s="14" t="str">
        <f>IF(Polygon[Length m]="","",Polygon[Length m])</f>
        <v/>
      </c>
      <c r="AA2" s="14" t="str">
        <f>IF(Polygon[Av Width m]="","",Polygon[Av Width m])</f>
        <v/>
      </c>
      <c r="AB2" s="14" t="str">
        <f>IF(Polygon[Parking Capacity]="","",Polygon[Parking Capacity])</f>
        <v/>
      </c>
    </row>
    <row r="3" spans="1:28" s="3" customFormat="1" x14ac:dyDescent="0.2">
      <c r="A3" s="3" t="str">
        <f>IF(Polygon[DWG File Name]="","",Polygon[DWG File Name])</f>
        <v/>
      </c>
      <c r="B3" s="3" t="str">
        <f>IF(Polygon[DWG Layer Name]="","",Polygon[DWG Layer Name])</f>
        <v/>
      </c>
      <c r="C3" s="3" t="str">
        <f>IF(Polygon[DWG Handle]="","",Polygon[DWG Handle])</f>
        <v/>
      </c>
      <c r="D3" s="58" t="str">
        <f>IF(Polygon[Approx Centroid X]="","",Polygon[Approx Centroid X])</f>
        <v/>
      </c>
      <c r="E3" s="58" t="str">
        <f>IF(Polygon[Approx Centroid Y]="","",Polygon[Approx Centroid Y])</f>
        <v/>
      </c>
      <c r="F3" s="3" t="str">
        <f>IF(Polygon[Replacement Asset]="","",Polygon[Replacement Asset])</f>
        <v/>
      </c>
      <c r="G3" s="3" t="str">
        <f>IF(Polygon[Asset ID]="","",UPPER(Polygon[Asset ID]))</f>
        <v/>
      </c>
      <c r="H3" s="3" t="str">
        <f>IF(Polygon[Asset Group]="","",VLOOKUP(Polygon[Asset Group],asset_grp_poly,4,FALSE))</f>
        <v/>
      </c>
      <c r="I3" s="3" t="str">
        <f>IF(Polygon[Asset Group]="","",VLOOKUP(Polygon[Asset Group],asset_grp_poly,2,FALSE))</f>
        <v/>
      </c>
      <c r="J3" s="3" t="str">
        <f>IF(Polygon[Asset Group]="","",VLOOKUP(Polygon[Asset Group],asset_grp_poly,3,FALSE))</f>
        <v/>
      </c>
      <c r="K3" s="3" t="str">
        <f>IF(Polygon[Asset Group]="","",VLOOKUP(Polygon[Asset Type],type_master_list,2,FALSE))</f>
        <v/>
      </c>
      <c r="L3" s="3" t="str">
        <f>IF(Polygon[Asset Name]="","",PROPER(Polygon[Asset Name]))</f>
        <v/>
      </c>
      <c r="M3" s="11" t="str">
        <f>IF(Polygon[Install Date]="","",Polygon[Install Date])</f>
        <v/>
      </c>
      <c r="N3" s="11" t="str">
        <f>IF(Polygon[Note]="","",PROPER(Polygon[Note]))</f>
        <v/>
      </c>
      <c r="O3" s="11" t="str">
        <f>IF(Polygon[Resource Consent Number]="","",UPPER(Polygon[Resource Consent Number]))</f>
        <v/>
      </c>
      <c r="P3" s="53" t="str">
        <f>IF(Polygon[Asset Unit Cost]="","",Polygon[Asset Unit Cost])</f>
        <v/>
      </c>
      <c r="Q3" s="11" t="str">
        <f>IF(Polygon[Added By]="","",UPPER(Polygon[Added By]))</f>
        <v/>
      </c>
      <c r="R3" s="11" t="str">
        <f>IF(Polygon[Added Date]="","",Polygon[Added Date])</f>
        <v/>
      </c>
      <c r="S3" s="14" t="str">
        <f>IF(Polygon[Z COORD]="","",Polygon[Z COORD])</f>
        <v/>
      </c>
      <c r="T3" s="14" t="str">
        <f>IF(Polygon[Asset Description]="","",PROPER(Polygon[Asset Description]))</f>
        <v/>
      </c>
      <c r="U3" s="14" t="str">
        <f>IF(Polygon[Area m2]="","",Polygon[Area m2])</f>
        <v/>
      </c>
      <c r="V3" s="14" t="str">
        <f>IF(Polygon[Asset Group]="","",VLOOKUP(Polygon[Surface Material],surface_master,2,FALSE))</f>
        <v/>
      </c>
      <c r="W3" s="14" t="str">
        <f>IF(Polygon[Asset Group]="","",VLOOKUP(Polygon[Material],sa_pa_surface,2,FALSE))</f>
        <v/>
      </c>
      <c r="X3" s="14" t="str">
        <f>IF(Polygon[Asset Group]="","",VLOOKUP(Polygon[Surface],surface_master,2,FALSE))</f>
        <v/>
      </c>
      <c r="Y3" s="14" t="str">
        <f>IF(Polygon[Surface Layer Depth mm]="","",Polygon[Surface Layer Depth mm])</f>
        <v/>
      </c>
      <c r="Z3" s="14" t="str">
        <f>IF(Polygon[Length m]="","",Polygon[Length m])</f>
        <v/>
      </c>
      <c r="AA3" s="14" t="str">
        <f>IF(Polygon[Av Width m]="","",Polygon[Av Width m])</f>
        <v/>
      </c>
      <c r="AB3" s="14" t="str">
        <f>IF(Polygon[Parking Capacity]="","",Polygon[Parking Capacity])</f>
        <v/>
      </c>
    </row>
    <row r="4" spans="1:28" s="3" customFormat="1" x14ac:dyDescent="0.2">
      <c r="A4" s="3" t="str">
        <f>IF(Polygon[DWG File Name]="","",Polygon[DWG File Name])</f>
        <v/>
      </c>
      <c r="B4" s="3" t="str">
        <f>IF(Polygon[DWG Layer Name]="","",Polygon[DWG Layer Name])</f>
        <v/>
      </c>
      <c r="C4" s="3" t="str">
        <f>IF(Polygon[DWG Handle]="","",Polygon[DWG Handle])</f>
        <v/>
      </c>
      <c r="D4" s="58" t="str">
        <f>IF(Polygon[Approx Centroid X]="","",Polygon[Approx Centroid X])</f>
        <v/>
      </c>
      <c r="E4" s="58" t="str">
        <f>IF(Polygon[Approx Centroid Y]="","",Polygon[Approx Centroid Y])</f>
        <v/>
      </c>
      <c r="F4" s="3" t="str">
        <f>IF(Polygon[Replacement Asset]="","",Polygon[Replacement Asset])</f>
        <v/>
      </c>
      <c r="G4" s="3" t="str">
        <f>IF(Polygon[Asset ID]="","",UPPER(Polygon[Asset ID]))</f>
        <v/>
      </c>
      <c r="H4" s="3" t="str">
        <f>IF(Polygon[Asset Group]="","",VLOOKUP(Polygon[Asset Group],asset_grp_poly,4,FALSE))</f>
        <v/>
      </c>
      <c r="I4" s="3" t="str">
        <f>IF(Polygon[Asset Group]="","",VLOOKUP(Polygon[Asset Group],asset_grp_poly,2,FALSE))</f>
        <v/>
      </c>
      <c r="J4" s="3" t="str">
        <f>IF(Polygon[Asset Group]="","",VLOOKUP(Polygon[Asset Group],asset_grp_poly,3,FALSE))</f>
        <v/>
      </c>
      <c r="K4" s="3" t="str">
        <f>IF(Polygon[Asset Group]="","",VLOOKUP(Polygon[Asset Type],type_master_list,2,FALSE))</f>
        <v/>
      </c>
      <c r="L4" s="3" t="str">
        <f>IF(Polygon[Asset Name]="","",PROPER(Polygon[Asset Name]))</f>
        <v/>
      </c>
      <c r="M4" s="11" t="str">
        <f>IF(Polygon[Install Date]="","",Polygon[Install Date])</f>
        <v/>
      </c>
      <c r="N4" s="11" t="str">
        <f>IF(Polygon[Note]="","",PROPER(Polygon[Note]))</f>
        <v/>
      </c>
      <c r="O4" s="11" t="str">
        <f>IF(Polygon[Resource Consent Number]="","",UPPER(Polygon[Resource Consent Number]))</f>
        <v/>
      </c>
      <c r="P4" s="53" t="str">
        <f>IF(Polygon[Asset Unit Cost]="","",Polygon[Asset Unit Cost])</f>
        <v/>
      </c>
      <c r="Q4" s="11" t="str">
        <f>IF(Polygon[Added By]="","",UPPER(Polygon[Added By]))</f>
        <v/>
      </c>
      <c r="R4" s="11" t="str">
        <f>IF(Polygon[Added Date]="","",Polygon[Added Date])</f>
        <v/>
      </c>
      <c r="S4" s="14" t="str">
        <f>IF(Polygon[Z COORD]="","",Polygon[Z COORD])</f>
        <v/>
      </c>
      <c r="T4" s="14" t="str">
        <f>IF(Polygon[Asset Description]="","",PROPER(Polygon[Asset Description]))</f>
        <v/>
      </c>
      <c r="U4" s="14" t="str">
        <f>IF(Polygon[Area m2]="","",Polygon[Area m2])</f>
        <v/>
      </c>
      <c r="V4" s="14" t="str">
        <f>IF(Polygon[Asset Group]="","",VLOOKUP(Polygon[Surface Material],surface_master,2,FALSE))</f>
        <v/>
      </c>
      <c r="W4" s="14" t="str">
        <f>IF(Polygon[Asset Group]="","",VLOOKUP(Polygon[Material],sa_pa_surface,2,FALSE))</f>
        <v/>
      </c>
      <c r="X4" s="14" t="str">
        <f>IF(Polygon[Asset Group]="","",VLOOKUP(Polygon[Surface],surface_master,2,FALSE))</f>
        <v/>
      </c>
      <c r="Y4" s="14" t="str">
        <f>IF(Polygon[Surface Layer Depth mm]="","",Polygon[Surface Layer Depth mm])</f>
        <v/>
      </c>
      <c r="Z4" s="14" t="str">
        <f>IF(Polygon[Length m]="","",Polygon[Length m])</f>
        <v/>
      </c>
      <c r="AA4" s="14" t="str">
        <f>IF(Polygon[Av Width m]="","",Polygon[Av Width m])</f>
        <v/>
      </c>
      <c r="AB4" s="14" t="str">
        <f>IF(Polygon[Parking Capacity]="","",Polygon[Parking Capacity])</f>
        <v/>
      </c>
    </row>
    <row r="5" spans="1:28" s="3" customFormat="1" x14ac:dyDescent="0.2">
      <c r="A5" s="3" t="str">
        <f>IF(Polygon[DWG File Name]="","",Polygon[DWG File Name])</f>
        <v/>
      </c>
      <c r="B5" s="3" t="str">
        <f>IF(Polygon[DWG Layer Name]="","",Polygon[DWG Layer Name])</f>
        <v/>
      </c>
      <c r="C5" s="3" t="str">
        <f>IF(Polygon[DWG Handle]="","",Polygon[DWG Handle])</f>
        <v/>
      </c>
      <c r="D5" s="58" t="str">
        <f>IF(Polygon[Approx Centroid X]="","",Polygon[Approx Centroid X])</f>
        <v/>
      </c>
      <c r="E5" s="58" t="str">
        <f>IF(Polygon[Approx Centroid Y]="","",Polygon[Approx Centroid Y])</f>
        <v/>
      </c>
      <c r="F5" s="3" t="str">
        <f>IF(Polygon[Replacement Asset]="","",Polygon[Replacement Asset])</f>
        <v/>
      </c>
      <c r="G5" s="3" t="str">
        <f>IF(Polygon[Asset ID]="","",UPPER(Polygon[Asset ID]))</f>
        <v/>
      </c>
      <c r="H5" s="3" t="str">
        <f>IF(Polygon[Asset Group]="","",VLOOKUP(Polygon[Asset Group],asset_grp_poly,4,FALSE))</f>
        <v/>
      </c>
      <c r="I5" s="3" t="str">
        <f>IF(Polygon[Asset Group]="","",VLOOKUP(Polygon[Asset Group],asset_grp_poly,2,FALSE))</f>
        <v/>
      </c>
      <c r="J5" s="3" t="str">
        <f>IF(Polygon[Asset Group]="","",VLOOKUP(Polygon[Asset Group],asset_grp_poly,3,FALSE))</f>
        <v/>
      </c>
      <c r="K5" s="3" t="str">
        <f>IF(Polygon[Asset Group]="","",VLOOKUP(Polygon[Asset Type],type_master_list,2,FALSE))</f>
        <v/>
      </c>
      <c r="L5" s="3" t="str">
        <f>IF(Polygon[Asset Name]="","",PROPER(Polygon[Asset Name]))</f>
        <v/>
      </c>
      <c r="M5" s="11" t="str">
        <f>IF(Polygon[Install Date]="","",Polygon[Install Date])</f>
        <v/>
      </c>
      <c r="N5" s="11" t="str">
        <f>IF(Polygon[Note]="","",PROPER(Polygon[Note]))</f>
        <v/>
      </c>
      <c r="O5" s="11" t="str">
        <f>IF(Polygon[Resource Consent Number]="","",UPPER(Polygon[Resource Consent Number]))</f>
        <v/>
      </c>
      <c r="P5" s="53" t="str">
        <f>IF(Polygon[Asset Unit Cost]="","",Polygon[Asset Unit Cost])</f>
        <v/>
      </c>
      <c r="Q5" s="11" t="str">
        <f>IF(Polygon[Added By]="","",UPPER(Polygon[Added By]))</f>
        <v/>
      </c>
      <c r="R5" s="11" t="str">
        <f>IF(Polygon[Added Date]="","",Polygon[Added Date])</f>
        <v/>
      </c>
      <c r="S5" s="14" t="str">
        <f>IF(Polygon[Z COORD]="","",Polygon[Z COORD])</f>
        <v/>
      </c>
      <c r="T5" s="14" t="str">
        <f>IF(Polygon[Asset Description]="","",PROPER(Polygon[Asset Description]))</f>
        <v/>
      </c>
      <c r="U5" s="14" t="str">
        <f>IF(Polygon[Area m2]="","",Polygon[Area m2])</f>
        <v/>
      </c>
      <c r="V5" s="14" t="str">
        <f>IF(Polygon[Asset Group]="","",VLOOKUP(Polygon[Surface Material],surface_master,2,FALSE))</f>
        <v/>
      </c>
      <c r="W5" s="14" t="str">
        <f>IF(Polygon[Asset Group]="","",VLOOKUP(Polygon[Material],sa_pa_surface,2,FALSE))</f>
        <v/>
      </c>
      <c r="X5" s="14" t="str">
        <f>IF(Polygon[Asset Group]="","",VLOOKUP(Polygon[Surface],surface_master,2,FALSE))</f>
        <v/>
      </c>
      <c r="Y5" s="14" t="str">
        <f>IF(Polygon[Surface Layer Depth mm]="","",Polygon[Surface Layer Depth mm])</f>
        <v/>
      </c>
      <c r="Z5" s="14" t="str">
        <f>IF(Polygon[Length m]="","",Polygon[Length m])</f>
        <v/>
      </c>
      <c r="AA5" s="14" t="str">
        <f>IF(Polygon[Av Width m]="","",Polygon[Av Width m])</f>
        <v/>
      </c>
      <c r="AB5" s="14" t="str">
        <f>IF(Polygon[Parking Capacity]="","",Polygon[Parking Capacity])</f>
        <v/>
      </c>
    </row>
    <row r="6" spans="1:28" s="3" customFormat="1" x14ac:dyDescent="0.2">
      <c r="A6" s="3" t="str">
        <f>IF(Polygon[DWG File Name]="","",Polygon[DWG File Name])</f>
        <v/>
      </c>
      <c r="B6" s="3" t="str">
        <f>IF(Polygon[DWG Layer Name]="","",Polygon[DWG Layer Name])</f>
        <v/>
      </c>
      <c r="C6" s="3" t="str">
        <f>IF(Polygon[DWG Handle]="","",Polygon[DWG Handle])</f>
        <v/>
      </c>
      <c r="D6" s="58" t="str">
        <f>IF(Polygon[Approx Centroid X]="","",Polygon[Approx Centroid X])</f>
        <v/>
      </c>
      <c r="E6" s="58" t="str">
        <f>IF(Polygon[Approx Centroid Y]="","",Polygon[Approx Centroid Y])</f>
        <v/>
      </c>
      <c r="F6" s="3" t="str">
        <f>IF(Polygon[Replacement Asset]="","",Polygon[Replacement Asset])</f>
        <v/>
      </c>
      <c r="G6" s="3" t="str">
        <f>IF(Polygon[Asset ID]="","",UPPER(Polygon[Asset ID]))</f>
        <v/>
      </c>
      <c r="H6" s="3" t="str">
        <f>IF(Polygon[Asset Group]="","",VLOOKUP(Polygon[Asset Group],asset_grp_poly,4,FALSE))</f>
        <v/>
      </c>
      <c r="I6" s="3" t="str">
        <f>IF(Polygon[Asset Group]="","",VLOOKUP(Polygon[Asset Group],asset_grp_poly,2,FALSE))</f>
        <v/>
      </c>
      <c r="J6" s="3" t="str">
        <f>IF(Polygon[Asset Group]="","",VLOOKUP(Polygon[Asset Group],asset_grp_poly,3,FALSE))</f>
        <v/>
      </c>
      <c r="K6" s="3" t="str">
        <f>IF(Polygon[Asset Group]="","",VLOOKUP(Polygon[Asset Type],type_master_list,2,FALSE))</f>
        <v/>
      </c>
      <c r="L6" s="3" t="str">
        <f>IF(Polygon[Asset Name]="","",PROPER(Polygon[Asset Name]))</f>
        <v/>
      </c>
      <c r="M6" s="11" t="str">
        <f>IF(Polygon[Install Date]="","",Polygon[Install Date])</f>
        <v/>
      </c>
      <c r="N6" s="11" t="str">
        <f>IF(Polygon[Note]="","",PROPER(Polygon[Note]))</f>
        <v/>
      </c>
      <c r="O6" s="11" t="str">
        <f>IF(Polygon[Resource Consent Number]="","",UPPER(Polygon[Resource Consent Number]))</f>
        <v/>
      </c>
      <c r="P6" s="53" t="str">
        <f>IF(Polygon[Asset Unit Cost]="","",Polygon[Asset Unit Cost])</f>
        <v/>
      </c>
      <c r="Q6" s="11" t="str">
        <f>IF(Polygon[Added By]="","",UPPER(Polygon[Added By]))</f>
        <v/>
      </c>
      <c r="R6" s="11" t="str">
        <f>IF(Polygon[Added Date]="","",Polygon[Added Date])</f>
        <v/>
      </c>
      <c r="S6" s="14" t="str">
        <f>IF(Polygon[Z COORD]="","",Polygon[Z COORD])</f>
        <v/>
      </c>
      <c r="T6" s="14" t="str">
        <f>IF(Polygon[Asset Description]="","",PROPER(Polygon[Asset Description]))</f>
        <v/>
      </c>
      <c r="U6" s="14" t="str">
        <f>IF(Polygon[Area m2]="","",Polygon[Area m2])</f>
        <v/>
      </c>
      <c r="V6" s="14" t="str">
        <f>IF(Polygon[Asset Group]="","",VLOOKUP(Polygon[Surface Material],surface_master,2,FALSE))</f>
        <v/>
      </c>
      <c r="W6" s="14" t="str">
        <f>IF(Polygon[Asset Group]="","",VLOOKUP(Polygon[Material],sa_pa_surface,2,FALSE))</f>
        <v/>
      </c>
      <c r="X6" s="14" t="str">
        <f>IF(Polygon[Asset Group]="","",VLOOKUP(Polygon[Surface],surface_master,2,FALSE))</f>
        <v/>
      </c>
      <c r="Y6" s="14" t="str">
        <f>IF(Polygon[Surface Layer Depth mm]="","",Polygon[Surface Layer Depth mm])</f>
        <v/>
      </c>
      <c r="Z6" s="14" t="str">
        <f>IF(Polygon[Length m]="","",Polygon[Length m])</f>
        <v/>
      </c>
      <c r="AA6" s="14" t="str">
        <f>IF(Polygon[Av Width m]="","",Polygon[Av Width m])</f>
        <v/>
      </c>
      <c r="AB6" s="14" t="str">
        <f>IF(Polygon[Parking Capacity]="","",Polygon[Parking Capacity])</f>
        <v/>
      </c>
    </row>
    <row r="7" spans="1:28" s="3" customFormat="1" x14ac:dyDescent="0.2">
      <c r="A7" s="3" t="str">
        <f>IF(Polygon[DWG File Name]="","",Polygon[DWG File Name])</f>
        <v/>
      </c>
      <c r="B7" s="3" t="str">
        <f>IF(Polygon[DWG Layer Name]="","",Polygon[DWG Layer Name])</f>
        <v/>
      </c>
      <c r="C7" s="3" t="str">
        <f>IF(Polygon[DWG Handle]="","",Polygon[DWG Handle])</f>
        <v/>
      </c>
      <c r="D7" s="58" t="str">
        <f>IF(Polygon[Approx Centroid X]="","",Polygon[Approx Centroid X])</f>
        <v/>
      </c>
      <c r="E7" s="58" t="str">
        <f>IF(Polygon[Approx Centroid Y]="","",Polygon[Approx Centroid Y])</f>
        <v/>
      </c>
      <c r="F7" s="3" t="str">
        <f>IF(Polygon[Replacement Asset]="","",Polygon[Replacement Asset])</f>
        <v/>
      </c>
      <c r="G7" s="3" t="str">
        <f>IF(Polygon[Asset ID]="","",UPPER(Polygon[Asset ID]))</f>
        <v/>
      </c>
      <c r="H7" s="3" t="str">
        <f>IF(Polygon[Asset Group]="","",VLOOKUP(Polygon[Asset Group],asset_grp_poly,4,FALSE))</f>
        <v/>
      </c>
      <c r="I7" s="3" t="str">
        <f>IF(Polygon[Asset Group]="","",VLOOKUP(Polygon[Asset Group],asset_grp_poly,2,FALSE))</f>
        <v/>
      </c>
      <c r="J7" s="3" t="str">
        <f>IF(Polygon[Asset Group]="","",VLOOKUP(Polygon[Asset Group],asset_grp_poly,3,FALSE))</f>
        <v/>
      </c>
      <c r="K7" s="3" t="str">
        <f>IF(Polygon[Asset Group]="","",VLOOKUP(Polygon[Asset Type],type_master_list,2,FALSE))</f>
        <v/>
      </c>
      <c r="L7" s="3" t="str">
        <f>IF(Polygon[Asset Name]="","",PROPER(Polygon[Asset Name]))</f>
        <v/>
      </c>
      <c r="M7" s="11" t="str">
        <f>IF(Polygon[Install Date]="","",Polygon[Install Date])</f>
        <v/>
      </c>
      <c r="N7" s="11" t="str">
        <f>IF(Polygon[Note]="","",PROPER(Polygon[Note]))</f>
        <v/>
      </c>
      <c r="O7" s="11" t="str">
        <f>IF(Polygon[Resource Consent Number]="","",UPPER(Polygon[Resource Consent Number]))</f>
        <v/>
      </c>
      <c r="P7" s="53" t="str">
        <f>IF(Polygon[Asset Unit Cost]="","",Polygon[Asset Unit Cost])</f>
        <v/>
      </c>
      <c r="Q7" s="11" t="str">
        <f>IF(Polygon[Added By]="","",UPPER(Polygon[Added By]))</f>
        <v/>
      </c>
      <c r="R7" s="11" t="str">
        <f>IF(Polygon[Added Date]="","",Polygon[Added Date])</f>
        <v/>
      </c>
      <c r="S7" s="14" t="str">
        <f>IF(Polygon[Z COORD]="","",Polygon[Z COORD])</f>
        <v/>
      </c>
      <c r="T7" s="14" t="str">
        <f>IF(Polygon[Asset Description]="","",PROPER(Polygon[Asset Description]))</f>
        <v/>
      </c>
      <c r="U7" s="14" t="str">
        <f>IF(Polygon[Area m2]="","",Polygon[Area m2])</f>
        <v/>
      </c>
      <c r="V7" s="14" t="str">
        <f>IF(Polygon[Asset Group]="","",VLOOKUP(Polygon[Surface Material],surface_master,2,FALSE))</f>
        <v/>
      </c>
      <c r="W7" s="14" t="str">
        <f>IF(Polygon[Asset Group]="","",VLOOKUP(Polygon[Material],sa_pa_surface,2,FALSE))</f>
        <v/>
      </c>
      <c r="X7" s="14" t="str">
        <f>IF(Polygon[Asset Group]="","",VLOOKUP(Polygon[Surface],surface_master,2,FALSE))</f>
        <v/>
      </c>
      <c r="Y7" s="14" t="str">
        <f>IF(Polygon[Surface Layer Depth mm]="","",Polygon[Surface Layer Depth mm])</f>
        <v/>
      </c>
      <c r="Z7" s="14" t="str">
        <f>IF(Polygon[Length m]="","",Polygon[Length m])</f>
        <v/>
      </c>
      <c r="AA7" s="14" t="str">
        <f>IF(Polygon[Av Width m]="","",Polygon[Av Width m])</f>
        <v/>
      </c>
      <c r="AB7" s="14" t="str">
        <f>IF(Polygon[Parking Capacity]="","",Polygon[Parking Capacity])</f>
        <v/>
      </c>
    </row>
    <row r="8" spans="1:28" s="3" customFormat="1" x14ac:dyDescent="0.2">
      <c r="A8" s="3" t="str">
        <f>IF(Polygon[DWG File Name]="","",Polygon[DWG File Name])</f>
        <v/>
      </c>
      <c r="B8" s="3" t="str">
        <f>IF(Polygon[DWG Layer Name]="","",Polygon[DWG Layer Name])</f>
        <v/>
      </c>
      <c r="C8" s="3" t="str">
        <f>IF(Polygon[DWG Handle]="","",Polygon[DWG Handle])</f>
        <v/>
      </c>
      <c r="D8" s="58" t="str">
        <f>IF(Polygon[Approx Centroid X]="","",Polygon[Approx Centroid X])</f>
        <v/>
      </c>
      <c r="E8" s="58" t="str">
        <f>IF(Polygon[Approx Centroid Y]="","",Polygon[Approx Centroid Y])</f>
        <v/>
      </c>
      <c r="F8" s="3" t="str">
        <f>IF(Polygon[Replacement Asset]="","",Polygon[Replacement Asset])</f>
        <v/>
      </c>
      <c r="G8" s="3" t="str">
        <f>IF(Polygon[Asset ID]="","",UPPER(Polygon[Asset ID]))</f>
        <v/>
      </c>
      <c r="H8" s="3" t="str">
        <f>IF(Polygon[Asset Group]="","",VLOOKUP(Polygon[Asset Group],asset_grp_poly,4,FALSE))</f>
        <v/>
      </c>
      <c r="I8" s="3" t="str">
        <f>IF(Polygon[Asset Group]="","",VLOOKUP(Polygon[Asset Group],asset_grp_poly,2,FALSE))</f>
        <v/>
      </c>
      <c r="J8" s="3" t="str">
        <f>IF(Polygon[Asset Group]="","",VLOOKUP(Polygon[Asset Group],asset_grp_poly,3,FALSE))</f>
        <v/>
      </c>
      <c r="K8" s="3" t="str">
        <f>IF(Polygon[Asset Group]="","",VLOOKUP(Polygon[Asset Type],type_master_list,2,FALSE))</f>
        <v/>
      </c>
      <c r="L8" s="3" t="str">
        <f>IF(Polygon[Asset Name]="","",PROPER(Polygon[Asset Name]))</f>
        <v/>
      </c>
      <c r="M8" s="11" t="str">
        <f>IF(Polygon[Install Date]="","",Polygon[Install Date])</f>
        <v/>
      </c>
      <c r="N8" s="11" t="str">
        <f>IF(Polygon[Note]="","",PROPER(Polygon[Note]))</f>
        <v/>
      </c>
      <c r="O8" s="11" t="str">
        <f>IF(Polygon[Resource Consent Number]="","",UPPER(Polygon[Resource Consent Number]))</f>
        <v/>
      </c>
      <c r="P8" s="53" t="str">
        <f>IF(Polygon[Asset Unit Cost]="","",Polygon[Asset Unit Cost])</f>
        <v/>
      </c>
      <c r="Q8" s="11" t="str">
        <f>IF(Polygon[Added By]="","",UPPER(Polygon[Added By]))</f>
        <v/>
      </c>
      <c r="R8" s="11" t="str">
        <f>IF(Polygon[Added Date]="","",Polygon[Added Date])</f>
        <v/>
      </c>
      <c r="S8" s="14" t="str">
        <f>IF(Polygon[Z COORD]="","",Polygon[Z COORD])</f>
        <v/>
      </c>
      <c r="T8" s="14" t="str">
        <f>IF(Polygon[Asset Description]="","",PROPER(Polygon[Asset Description]))</f>
        <v/>
      </c>
      <c r="U8" s="14" t="str">
        <f>IF(Polygon[Area m2]="","",Polygon[Area m2])</f>
        <v/>
      </c>
      <c r="V8" s="14" t="str">
        <f>IF(Polygon[Asset Group]="","",VLOOKUP(Polygon[Surface Material],surface_master,2,FALSE))</f>
        <v/>
      </c>
      <c r="W8" s="14" t="str">
        <f>IF(Polygon[Asset Group]="","",VLOOKUP(Polygon[Material],sa_pa_surface,2,FALSE))</f>
        <v/>
      </c>
      <c r="X8" s="14" t="str">
        <f>IF(Polygon[Asset Group]="","",VLOOKUP(Polygon[Surface],surface_master,2,FALSE))</f>
        <v/>
      </c>
      <c r="Y8" s="14" t="str">
        <f>IF(Polygon[Surface Layer Depth mm]="","",Polygon[Surface Layer Depth mm])</f>
        <v/>
      </c>
      <c r="Z8" s="14" t="str">
        <f>IF(Polygon[Length m]="","",Polygon[Length m])</f>
        <v/>
      </c>
      <c r="AA8" s="14" t="str">
        <f>IF(Polygon[Av Width m]="","",Polygon[Av Width m])</f>
        <v/>
      </c>
      <c r="AB8" s="14" t="str">
        <f>IF(Polygon[Parking Capacity]="","",Polygon[Parking Capacity])</f>
        <v/>
      </c>
    </row>
    <row r="9" spans="1:28" s="3" customFormat="1" x14ac:dyDescent="0.2">
      <c r="A9" s="3" t="str">
        <f>IF(Polygon[DWG File Name]="","",Polygon[DWG File Name])</f>
        <v/>
      </c>
      <c r="B9" s="3" t="str">
        <f>IF(Polygon[DWG Layer Name]="","",Polygon[DWG Layer Name])</f>
        <v/>
      </c>
      <c r="C9" s="3" t="str">
        <f>IF(Polygon[DWG Handle]="","",Polygon[DWG Handle])</f>
        <v/>
      </c>
      <c r="D9" s="58" t="str">
        <f>IF(Polygon[Approx Centroid X]="","",Polygon[Approx Centroid X])</f>
        <v/>
      </c>
      <c r="E9" s="58" t="str">
        <f>IF(Polygon[Approx Centroid Y]="","",Polygon[Approx Centroid Y])</f>
        <v/>
      </c>
      <c r="F9" s="3" t="str">
        <f>IF(Polygon[Replacement Asset]="","",Polygon[Replacement Asset])</f>
        <v/>
      </c>
      <c r="G9" s="3" t="str">
        <f>IF(Polygon[Asset ID]="","",UPPER(Polygon[Asset ID]))</f>
        <v/>
      </c>
      <c r="H9" s="3" t="str">
        <f>IF(Polygon[Asset Group]="","",VLOOKUP(Polygon[Asset Group],asset_grp_poly,4,FALSE))</f>
        <v/>
      </c>
      <c r="I9" s="3" t="str">
        <f>IF(Polygon[Asset Group]="","",VLOOKUP(Polygon[Asset Group],asset_grp_poly,2,FALSE))</f>
        <v/>
      </c>
      <c r="J9" s="3" t="str">
        <f>IF(Polygon[Asset Group]="","",VLOOKUP(Polygon[Asset Group],asset_grp_poly,3,FALSE))</f>
        <v/>
      </c>
      <c r="K9" s="3" t="str">
        <f>IF(Polygon[Asset Group]="","",VLOOKUP(Polygon[Asset Type],type_master_list,2,FALSE))</f>
        <v/>
      </c>
      <c r="L9" s="3" t="str">
        <f>IF(Polygon[Asset Name]="","",PROPER(Polygon[Asset Name]))</f>
        <v/>
      </c>
      <c r="M9" s="11" t="str">
        <f>IF(Polygon[Install Date]="","",Polygon[Install Date])</f>
        <v/>
      </c>
      <c r="N9" s="11" t="str">
        <f>IF(Polygon[Note]="","",PROPER(Polygon[Note]))</f>
        <v/>
      </c>
      <c r="O9" s="11" t="str">
        <f>IF(Polygon[Resource Consent Number]="","",UPPER(Polygon[Resource Consent Number]))</f>
        <v/>
      </c>
      <c r="P9" s="53" t="str">
        <f>IF(Polygon[Asset Unit Cost]="","",Polygon[Asset Unit Cost])</f>
        <v/>
      </c>
      <c r="Q9" s="11" t="str">
        <f>IF(Polygon[Added By]="","",UPPER(Polygon[Added By]))</f>
        <v/>
      </c>
      <c r="R9" s="11" t="str">
        <f>IF(Polygon[Added Date]="","",Polygon[Added Date])</f>
        <v/>
      </c>
      <c r="S9" s="14" t="str">
        <f>IF(Polygon[Z COORD]="","",Polygon[Z COORD])</f>
        <v/>
      </c>
      <c r="T9" s="14" t="str">
        <f>IF(Polygon[Asset Description]="","",PROPER(Polygon[Asset Description]))</f>
        <v/>
      </c>
      <c r="U9" s="14" t="str">
        <f>IF(Polygon[Area m2]="","",Polygon[Area m2])</f>
        <v/>
      </c>
      <c r="V9" s="14" t="str">
        <f>IF(Polygon[Asset Group]="","",VLOOKUP(Polygon[Surface Material],surface_master,2,FALSE))</f>
        <v/>
      </c>
      <c r="W9" s="14" t="str">
        <f>IF(Polygon[Asset Group]="","",VLOOKUP(Polygon[Material],sa_pa_surface,2,FALSE))</f>
        <v/>
      </c>
      <c r="X9" s="14" t="str">
        <f>IF(Polygon[Asset Group]="","",VLOOKUP(Polygon[Surface],surface_master,2,FALSE))</f>
        <v/>
      </c>
      <c r="Y9" s="14" t="str">
        <f>IF(Polygon[Surface Layer Depth mm]="","",Polygon[Surface Layer Depth mm])</f>
        <v/>
      </c>
      <c r="Z9" s="14" t="str">
        <f>IF(Polygon[Length m]="","",Polygon[Length m])</f>
        <v/>
      </c>
      <c r="AA9" s="14" t="str">
        <f>IF(Polygon[Av Width m]="","",Polygon[Av Width m])</f>
        <v/>
      </c>
      <c r="AB9" s="14" t="str">
        <f>IF(Polygon[Parking Capacity]="","",Polygon[Parking Capacity])</f>
        <v/>
      </c>
    </row>
    <row r="10" spans="1:28" s="3" customFormat="1" x14ac:dyDescent="0.2">
      <c r="A10" s="3" t="str">
        <f>IF(Polygon[DWG File Name]="","",Polygon[DWG File Name])</f>
        <v/>
      </c>
      <c r="B10" s="3" t="str">
        <f>IF(Polygon[DWG Layer Name]="","",Polygon[DWG Layer Name])</f>
        <v/>
      </c>
      <c r="C10" s="3" t="str">
        <f>IF(Polygon[DWG Handle]="","",Polygon[DWG Handle])</f>
        <v/>
      </c>
      <c r="D10" s="58" t="str">
        <f>IF(Polygon[Approx Centroid X]="","",Polygon[Approx Centroid X])</f>
        <v/>
      </c>
      <c r="E10" s="58" t="str">
        <f>IF(Polygon[Approx Centroid Y]="","",Polygon[Approx Centroid Y])</f>
        <v/>
      </c>
      <c r="F10" s="3" t="str">
        <f>IF(Polygon[Replacement Asset]="","",Polygon[Replacement Asset])</f>
        <v/>
      </c>
      <c r="G10" s="3" t="str">
        <f>IF(Polygon[Asset ID]="","",UPPER(Polygon[Asset ID]))</f>
        <v/>
      </c>
      <c r="H10" s="3" t="str">
        <f>IF(Polygon[Asset Group]="","",VLOOKUP(Polygon[Asset Group],asset_grp_poly,4,FALSE))</f>
        <v/>
      </c>
      <c r="I10" s="3" t="str">
        <f>IF(Polygon[Asset Group]="","",VLOOKUP(Polygon[Asset Group],asset_grp_poly,2,FALSE))</f>
        <v/>
      </c>
      <c r="J10" s="3" t="str">
        <f>IF(Polygon[Asset Group]="","",VLOOKUP(Polygon[Asset Group],asset_grp_poly,3,FALSE))</f>
        <v/>
      </c>
      <c r="K10" s="3" t="str">
        <f>IF(Polygon[Asset Group]="","",VLOOKUP(Polygon[Asset Type],type_master_list,2,FALSE))</f>
        <v/>
      </c>
      <c r="L10" s="3" t="str">
        <f>IF(Polygon[Asset Name]="","",PROPER(Polygon[Asset Name]))</f>
        <v/>
      </c>
      <c r="M10" s="11" t="str">
        <f>IF(Polygon[Install Date]="","",Polygon[Install Date])</f>
        <v/>
      </c>
      <c r="N10" s="11" t="str">
        <f>IF(Polygon[Note]="","",PROPER(Polygon[Note]))</f>
        <v/>
      </c>
      <c r="O10" s="11" t="str">
        <f>IF(Polygon[Resource Consent Number]="","",UPPER(Polygon[Resource Consent Number]))</f>
        <v/>
      </c>
      <c r="P10" s="53" t="str">
        <f>IF(Polygon[Asset Unit Cost]="","",Polygon[Asset Unit Cost])</f>
        <v/>
      </c>
      <c r="Q10" s="11" t="str">
        <f>IF(Polygon[Added By]="","",UPPER(Polygon[Added By]))</f>
        <v/>
      </c>
      <c r="R10" s="11" t="str">
        <f>IF(Polygon[Added Date]="","",Polygon[Added Date])</f>
        <v/>
      </c>
      <c r="S10" s="14" t="str">
        <f>IF(Polygon[Z COORD]="","",Polygon[Z COORD])</f>
        <v/>
      </c>
      <c r="T10" s="14" t="str">
        <f>IF(Polygon[Asset Description]="","",PROPER(Polygon[Asset Description]))</f>
        <v/>
      </c>
      <c r="U10" s="14" t="str">
        <f>IF(Polygon[Area m2]="","",Polygon[Area m2])</f>
        <v/>
      </c>
      <c r="V10" s="14" t="str">
        <f>IF(Polygon[Asset Group]="","",VLOOKUP(Polygon[Surface Material],surface_master,2,FALSE))</f>
        <v/>
      </c>
      <c r="W10" s="14" t="str">
        <f>IF(Polygon[Asset Group]="","",VLOOKUP(Polygon[Material],sa_pa_surface,2,FALSE))</f>
        <v/>
      </c>
      <c r="X10" s="14" t="str">
        <f>IF(Polygon[Asset Group]="","",VLOOKUP(Polygon[Surface],surface_master,2,FALSE))</f>
        <v/>
      </c>
      <c r="Y10" s="14" t="str">
        <f>IF(Polygon[Surface Layer Depth mm]="","",Polygon[Surface Layer Depth mm])</f>
        <v/>
      </c>
      <c r="Z10" s="14" t="str">
        <f>IF(Polygon[Length m]="","",Polygon[Length m])</f>
        <v/>
      </c>
      <c r="AA10" s="14" t="str">
        <f>IF(Polygon[Av Width m]="","",Polygon[Av Width m])</f>
        <v/>
      </c>
      <c r="AB10" s="14" t="str">
        <f>IF(Polygon[Parking Capacity]="","",Polygon[Parking Capacity])</f>
        <v/>
      </c>
    </row>
    <row r="11" spans="1:28" s="3" customFormat="1" x14ac:dyDescent="0.2">
      <c r="A11" s="3" t="str">
        <f>IF(Polygon[DWG File Name]="","",Polygon[DWG File Name])</f>
        <v/>
      </c>
      <c r="B11" s="3" t="str">
        <f>IF(Polygon[DWG Layer Name]="","",Polygon[DWG Layer Name])</f>
        <v/>
      </c>
      <c r="C11" s="3" t="str">
        <f>IF(Polygon[DWG Handle]="","",Polygon[DWG Handle])</f>
        <v/>
      </c>
      <c r="D11" s="58" t="str">
        <f>IF(Polygon[Approx Centroid X]="","",Polygon[Approx Centroid X])</f>
        <v/>
      </c>
      <c r="E11" s="58" t="str">
        <f>IF(Polygon[Approx Centroid Y]="","",Polygon[Approx Centroid Y])</f>
        <v/>
      </c>
      <c r="F11" s="3" t="str">
        <f>IF(Polygon[Replacement Asset]="","",Polygon[Replacement Asset])</f>
        <v/>
      </c>
      <c r="G11" s="3" t="str">
        <f>IF(Polygon[Asset ID]="","",UPPER(Polygon[Asset ID]))</f>
        <v/>
      </c>
      <c r="H11" s="3" t="str">
        <f>IF(Polygon[Asset Group]="","",VLOOKUP(Polygon[Asset Group],asset_grp_poly,4,FALSE))</f>
        <v/>
      </c>
      <c r="I11" s="3" t="str">
        <f>IF(Polygon[Asset Group]="","",VLOOKUP(Polygon[Asset Group],asset_grp_poly,2,FALSE))</f>
        <v/>
      </c>
      <c r="J11" s="3" t="str">
        <f>IF(Polygon[Asset Group]="","",VLOOKUP(Polygon[Asset Group],asset_grp_poly,3,FALSE))</f>
        <v/>
      </c>
      <c r="K11" s="3" t="str">
        <f>IF(Polygon[Asset Group]="","",VLOOKUP(Polygon[Asset Type],type_master_list,2,FALSE))</f>
        <v/>
      </c>
      <c r="L11" s="3" t="str">
        <f>IF(Polygon[Asset Name]="","",PROPER(Polygon[Asset Name]))</f>
        <v/>
      </c>
      <c r="M11" s="11" t="str">
        <f>IF(Polygon[Install Date]="","",Polygon[Install Date])</f>
        <v/>
      </c>
      <c r="N11" s="11" t="str">
        <f>IF(Polygon[Note]="","",PROPER(Polygon[Note]))</f>
        <v/>
      </c>
      <c r="O11" s="11" t="str">
        <f>IF(Polygon[Resource Consent Number]="","",UPPER(Polygon[Resource Consent Number]))</f>
        <v/>
      </c>
      <c r="P11" s="53" t="str">
        <f>IF(Polygon[Asset Unit Cost]="","",Polygon[Asset Unit Cost])</f>
        <v/>
      </c>
      <c r="Q11" s="11" t="str">
        <f>IF(Polygon[Added By]="","",UPPER(Polygon[Added By]))</f>
        <v/>
      </c>
      <c r="R11" s="11" t="str">
        <f>IF(Polygon[Added Date]="","",Polygon[Added Date])</f>
        <v/>
      </c>
      <c r="S11" s="14" t="str">
        <f>IF(Polygon[Z COORD]="","",Polygon[Z COORD])</f>
        <v/>
      </c>
      <c r="T11" s="14" t="str">
        <f>IF(Polygon[Asset Description]="","",PROPER(Polygon[Asset Description]))</f>
        <v/>
      </c>
      <c r="U11" s="14" t="str">
        <f>IF(Polygon[Area m2]="","",Polygon[Area m2])</f>
        <v/>
      </c>
      <c r="V11" s="14" t="str">
        <f>IF(Polygon[Asset Group]="","",VLOOKUP(Polygon[Surface Material],surface_master,2,FALSE))</f>
        <v/>
      </c>
      <c r="W11" s="14" t="str">
        <f>IF(Polygon[Asset Group]="","",VLOOKUP(Polygon[Material],sa_pa_surface,2,FALSE))</f>
        <v/>
      </c>
      <c r="X11" s="14" t="str">
        <f>IF(Polygon[Asset Group]="","",VLOOKUP(Polygon[Surface],surface_master,2,FALSE))</f>
        <v/>
      </c>
      <c r="Y11" s="14" t="str">
        <f>IF(Polygon[Surface Layer Depth mm]="","",Polygon[Surface Layer Depth mm])</f>
        <v/>
      </c>
      <c r="Z11" s="14" t="str">
        <f>IF(Polygon[Length m]="","",Polygon[Length m])</f>
        <v/>
      </c>
      <c r="AA11" s="14" t="str">
        <f>IF(Polygon[Av Width m]="","",Polygon[Av Width m])</f>
        <v/>
      </c>
      <c r="AB11" s="14" t="str">
        <f>IF(Polygon[Parking Capacity]="","",Polygon[Parking Capacity])</f>
        <v/>
      </c>
    </row>
    <row r="12" spans="1:28" s="3" customFormat="1" x14ac:dyDescent="0.2">
      <c r="A12" s="3" t="str">
        <f>IF(Polygon[DWG File Name]="","",Polygon[DWG File Name])</f>
        <v/>
      </c>
      <c r="B12" s="3" t="str">
        <f>IF(Polygon[DWG Layer Name]="","",Polygon[DWG Layer Name])</f>
        <v/>
      </c>
      <c r="C12" s="3" t="str">
        <f>IF(Polygon[DWG Handle]="","",Polygon[DWG Handle])</f>
        <v/>
      </c>
      <c r="D12" s="58" t="str">
        <f>IF(Polygon[Approx Centroid X]="","",Polygon[Approx Centroid X])</f>
        <v/>
      </c>
      <c r="E12" s="58" t="str">
        <f>IF(Polygon[Approx Centroid Y]="","",Polygon[Approx Centroid Y])</f>
        <v/>
      </c>
      <c r="F12" s="3" t="str">
        <f>IF(Polygon[Replacement Asset]="","",Polygon[Replacement Asset])</f>
        <v/>
      </c>
      <c r="G12" s="3" t="str">
        <f>IF(Polygon[Asset ID]="","",UPPER(Polygon[Asset ID]))</f>
        <v/>
      </c>
      <c r="H12" s="3" t="str">
        <f>IF(Polygon[Asset Group]="","",VLOOKUP(Polygon[Asset Group],asset_grp_poly,4,FALSE))</f>
        <v/>
      </c>
      <c r="I12" s="3" t="str">
        <f>IF(Polygon[Asset Group]="","",VLOOKUP(Polygon[Asset Group],asset_grp_poly,2,FALSE))</f>
        <v/>
      </c>
      <c r="J12" s="3" t="str">
        <f>IF(Polygon[Asset Group]="","",VLOOKUP(Polygon[Asset Group],asset_grp_poly,3,FALSE))</f>
        <v/>
      </c>
      <c r="K12" s="3" t="str">
        <f>IF(Polygon[Asset Group]="","",VLOOKUP(Polygon[Asset Type],type_master_list,2,FALSE))</f>
        <v/>
      </c>
      <c r="L12" s="3" t="str">
        <f>IF(Polygon[Asset Name]="","",PROPER(Polygon[Asset Name]))</f>
        <v/>
      </c>
      <c r="M12" s="11" t="str">
        <f>IF(Polygon[Install Date]="","",Polygon[Install Date])</f>
        <v/>
      </c>
      <c r="N12" s="11" t="str">
        <f>IF(Polygon[Note]="","",PROPER(Polygon[Note]))</f>
        <v/>
      </c>
      <c r="O12" s="11" t="str">
        <f>IF(Polygon[Resource Consent Number]="","",UPPER(Polygon[Resource Consent Number]))</f>
        <v/>
      </c>
      <c r="P12" s="53" t="str">
        <f>IF(Polygon[Asset Unit Cost]="","",Polygon[Asset Unit Cost])</f>
        <v/>
      </c>
      <c r="Q12" s="11" t="str">
        <f>IF(Polygon[Added By]="","",UPPER(Polygon[Added By]))</f>
        <v/>
      </c>
      <c r="R12" s="11" t="str">
        <f>IF(Polygon[Added Date]="","",Polygon[Added Date])</f>
        <v/>
      </c>
      <c r="S12" s="14" t="str">
        <f>IF(Polygon[Z COORD]="","",Polygon[Z COORD])</f>
        <v/>
      </c>
      <c r="T12" s="14" t="str">
        <f>IF(Polygon[Asset Description]="","",PROPER(Polygon[Asset Description]))</f>
        <v/>
      </c>
      <c r="U12" s="14" t="str">
        <f>IF(Polygon[Area m2]="","",Polygon[Area m2])</f>
        <v/>
      </c>
      <c r="V12" s="14" t="str">
        <f>IF(Polygon[Asset Group]="","",VLOOKUP(Polygon[Surface Material],surface_master,2,FALSE))</f>
        <v/>
      </c>
      <c r="W12" s="14" t="str">
        <f>IF(Polygon[Asset Group]="","",VLOOKUP(Polygon[Material],sa_pa_surface,2,FALSE))</f>
        <v/>
      </c>
      <c r="X12" s="14" t="str">
        <f>IF(Polygon[Asset Group]="","",VLOOKUP(Polygon[Surface],surface_master,2,FALSE))</f>
        <v/>
      </c>
      <c r="Y12" s="14" t="str">
        <f>IF(Polygon[Surface Layer Depth mm]="","",Polygon[Surface Layer Depth mm])</f>
        <v/>
      </c>
      <c r="Z12" s="14" t="str">
        <f>IF(Polygon[Length m]="","",Polygon[Length m])</f>
        <v/>
      </c>
      <c r="AA12" s="14" t="str">
        <f>IF(Polygon[Av Width m]="","",Polygon[Av Width m])</f>
        <v/>
      </c>
      <c r="AB12" s="14" t="str">
        <f>IF(Polygon[Parking Capacity]="","",Polygon[Parking Capacity])</f>
        <v/>
      </c>
    </row>
    <row r="13" spans="1:28" s="3" customFormat="1" x14ac:dyDescent="0.2">
      <c r="A13" s="3" t="str">
        <f>IF(Polygon[DWG File Name]="","",Polygon[DWG File Name])</f>
        <v/>
      </c>
      <c r="B13" s="3" t="str">
        <f>IF(Polygon[DWG Layer Name]="","",Polygon[DWG Layer Name])</f>
        <v/>
      </c>
      <c r="C13" s="3" t="str">
        <f>IF(Polygon[DWG Handle]="","",Polygon[DWG Handle])</f>
        <v/>
      </c>
      <c r="D13" s="58" t="str">
        <f>IF(Polygon[Approx Centroid X]="","",Polygon[Approx Centroid X])</f>
        <v/>
      </c>
      <c r="E13" s="58" t="str">
        <f>IF(Polygon[Approx Centroid Y]="","",Polygon[Approx Centroid Y])</f>
        <v/>
      </c>
      <c r="F13" s="3" t="str">
        <f>IF(Polygon[Replacement Asset]="","",Polygon[Replacement Asset])</f>
        <v/>
      </c>
      <c r="G13" s="3" t="str">
        <f>IF(Polygon[Asset ID]="","",UPPER(Polygon[Asset ID]))</f>
        <v/>
      </c>
      <c r="H13" s="3" t="str">
        <f>IF(Polygon[Asset Group]="","",VLOOKUP(Polygon[Asset Group],asset_grp_poly,4,FALSE))</f>
        <v/>
      </c>
      <c r="I13" s="3" t="str">
        <f>IF(Polygon[Asset Group]="","",VLOOKUP(Polygon[Asset Group],asset_grp_poly,2,FALSE))</f>
        <v/>
      </c>
      <c r="J13" s="3" t="str">
        <f>IF(Polygon[Asset Group]="","",VLOOKUP(Polygon[Asset Group],asset_grp_poly,3,FALSE))</f>
        <v/>
      </c>
      <c r="K13" s="3" t="str">
        <f>IF(Polygon[Asset Group]="","",VLOOKUP(Polygon[Asset Type],type_master_list,2,FALSE))</f>
        <v/>
      </c>
      <c r="L13" s="3" t="str">
        <f>IF(Polygon[Asset Name]="","",PROPER(Polygon[Asset Name]))</f>
        <v/>
      </c>
      <c r="M13" s="11" t="str">
        <f>IF(Polygon[Install Date]="","",Polygon[Install Date])</f>
        <v/>
      </c>
      <c r="N13" s="11" t="str">
        <f>IF(Polygon[Note]="","",PROPER(Polygon[Note]))</f>
        <v/>
      </c>
      <c r="O13" s="11" t="str">
        <f>IF(Polygon[Resource Consent Number]="","",UPPER(Polygon[Resource Consent Number]))</f>
        <v/>
      </c>
      <c r="P13" s="53" t="str">
        <f>IF(Polygon[Asset Unit Cost]="","",Polygon[Asset Unit Cost])</f>
        <v/>
      </c>
      <c r="Q13" s="11" t="str">
        <f>IF(Polygon[Added By]="","",UPPER(Polygon[Added By]))</f>
        <v/>
      </c>
      <c r="R13" s="11" t="str">
        <f>IF(Polygon[Added Date]="","",Polygon[Added Date])</f>
        <v/>
      </c>
      <c r="S13" s="14" t="str">
        <f>IF(Polygon[Z COORD]="","",Polygon[Z COORD])</f>
        <v/>
      </c>
      <c r="T13" s="14" t="str">
        <f>IF(Polygon[Asset Description]="","",PROPER(Polygon[Asset Description]))</f>
        <v/>
      </c>
      <c r="U13" s="14" t="str">
        <f>IF(Polygon[Area m2]="","",Polygon[Area m2])</f>
        <v/>
      </c>
      <c r="V13" s="14" t="str">
        <f>IF(Polygon[Asset Group]="","",VLOOKUP(Polygon[Surface Material],surface_master,2,FALSE))</f>
        <v/>
      </c>
      <c r="W13" s="14" t="str">
        <f>IF(Polygon[Asset Group]="","",VLOOKUP(Polygon[Material],sa_pa_surface,2,FALSE))</f>
        <v/>
      </c>
      <c r="X13" s="14" t="str">
        <f>IF(Polygon[Asset Group]="","",VLOOKUP(Polygon[Surface],surface_master,2,FALSE))</f>
        <v/>
      </c>
      <c r="Y13" s="14" t="str">
        <f>IF(Polygon[Surface Layer Depth mm]="","",Polygon[Surface Layer Depth mm])</f>
        <v/>
      </c>
      <c r="Z13" s="14" t="str">
        <f>IF(Polygon[Length m]="","",Polygon[Length m])</f>
        <v/>
      </c>
      <c r="AA13" s="14" t="str">
        <f>IF(Polygon[Av Width m]="","",Polygon[Av Width m])</f>
        <v/>
      </c>
      <c r="AB13" s="14" t="str">
        <f>IF(Polygon[Parking Capacity]="","",Polygon[Parking Capacity])</f>
        <v/>
      </c>
    </row>
    <row r="14" spans="1:28" s="3" customFormat="1" x14ac:dyDescent="0.2">
      <c r="A14" s="3" t="str">
        <f>IF(Polygon[DWG File Name]="","",Polygon[DWG File Name])</f>
        <v/>
      </c>
      <c r="B14" s="3" t="str">
        <f>IF(Polygon[DWG Layer Name]="","",Polygon[DWG Layer Name])</f>
        <v/>
      </c>
      <c r="C14" s="3" t="str">
        <f>IF(Polygon[DWG Handle]="","",Polygon[DWG Handle])</f>
        <v/>
      </c>
      <c r="D14" s="58" t="str">
        <f>IF(Polygon[Approx Centroid X]="","",Polygon[Approx Centroid X])</f>
        <v/>
      </c>
      <c r="E14" s="58" t="str">
        <f>IF(Polygon[Approx Centroid Y]="","",Polygon[Approx Centroid Y])</f>
        <v/>
      </c>
      <c r="F14" s="3" t="str">
        <f>IF(Polygon[Replacement Asset]="","",Polygon[Replacement Asset])</f>
        <v/>
      </c>
      <c r="G14" s="3" t="str">
        <f>IF(Polygon[Asset ID]="","",UPPER(Polygon[Asset ID]))</f>
        <v/>
      </c>
      <c r="H14" s="3" t="str">
        <f>IF(Polygon[Asset Group]="","",VLOOKUP(Polygon[Asset Group],asset_grp_poly,4,FALSE))</f>
        <v/>
      </c>
      <c r="I14" s="3" t="str">
        <f>IF(Polygon[Asset Group]="","",VLOOKUP(Polygon[Asset Group],asset_grp_poly,2,FALSE))</f>
        <v/>
      </c>
      <c r="J14" s="3" t="str">
        <f>IF(Polygon[Asset Group]="","",VLOOKUP(Polygon[Asset Group],asset_grp_poly,3,FALSE))</f>
        <v/>
      </c>
      <c r="K14" s="3" t="str">
        <f>IF(Polygon[Asset Group]="","",VLOOKUP(Polygon[Asset Type],type_master_list,2,FALSE))</f>
        <v/>
      </c>
      <c r="L14" s="3" t="str">
        <f>IF(Polygon[Asset Name]="","",PROPER(Polygon[Asset Name]))</f>
        <v/>
      </c>
      <c r="M14" s="11" t="str">
        <f>IF(Polygon[Install Date]="","",Polygon[Install Date])</f>
        <v/>
      </c>
      <c r="N14" s="11" t="str">
        <f>IF(Polygon[Note]="","",PROPER(Polygon[Note]))</f>
        <v/>
      </c>
      <c r="O14" s="11" t="str">
        <f>IF(Polygon[Resource Consent Number]="","",UPPER(Polygon[Resource Consent Number]))</f>
        <v/>
      </c>
      <c r="P14" s="53" t="str">
        <f>IF(Polygon[Asset Unit Cost]="","",Polygon[Asset Unit Cost])</f>
        <v/>
      </c>
      <c r="Q14" s="11" t="str">
        <f>IF(Polygon[Added By]="","",UPPER(Polygon[Added By]))</f>
        <v/>
      </c>
      <c r="R14" s="11" t="str">
        <f>IF(Polygon[Added Date]="","",Polygon[Added Date])</f>
        <v/>
      </c>
      <c r="S14" s="14" t="str">
        <f>IF(Polygon[Z COORD]="","",Polygon[Z COORD])</f>
        <v/>
      </c>
      <c r="T14" s="14" t="str">
        <f>IF(Polygon[Asset Description]="","",PROPER(Polygon[Asset Description]))</f>
        <v/>
      </c>
      <c r="U14" s="14" t="str">
        <f>IF(Polygon[Area m2]="","",Polygon[Area m2])</f>
        <v/>
      </c>
      <c r="V14" s="14" t="str">
        <f>IF(Polygon[Asset Group]="","",VLOOKUP(Polygon[Surface Material],surface_master,2,FALSE))</f>
        <v/>
      </c>
      <c r="W14" s="14" t="str">
        <f>IF(Polygon[Asset Group]="","",VLOOKUP(Polygon[Material],sa_pa_surface,2,FALSE))</f>
        <v/>
      </c>
      <c r="X14" s="14" t="str">
        <f>IF(Polygon[Asset Group]="","",VLOOKUP(Polygon[Surface],surface_master,2,FALSE))</f>
        <v/>
      </c>
      <c r="Y14" s="14" t="str">
        <f>IF(Polygon[Surface Layer Depth mm]="","",Polygon[Surface Layer Depth mm])</f>
        <v/>
      </c>
      <c r="Z14" s="14" t="str">
        <f>IF(Polygon[Length m]="","",Polygon[Length m])</f>
        <v/>
      </c>
      <c r="AA14" s="14" t="str">
        <f>IF(Polygon[Av Width m]="","",Polygon[Av Width m])</f>
        <v/>
      </c>
      <c r="AB14" s="14" t="str">
        <f>IF(Polygon[Parking Capacity]="","",Polygon[Parking Capacity])</f>
        <v/>
      </c>
    </row>
    <row r="15" spans="1:28" s="3" customFormat="1" x14ac:dyDescent="0.2">
      <c r="A15" s="3" t="str">
        <f>IF(Polygon[DWG File Name]="","",Polygon[DWG File Name])</f>
        <v/>
      </c>
      <c r="B15" s="3" t="str">
        <f>IF(Polygon[DWG Layer Name]="","",Polygon[DWG Layer Name])</f>
        <v/>
      </c>
      <c r="C15" s="3" t="str">
        <f>IF(Polygon[DWG Handle]="","",Polygon[DWG Handle])</f>
        <v/>
      </c>
      <c r="D15" s="58" t="str">
        <f>IF(Polygon[Approx Centroid X]="","",Polygon[Approx Centroid X])</f>
        <v/>
      </c>
      <c r="E15" s="58" t="str">
        <f>IF(Polygon[Approx Centroid Y]="","",Polygon[Approx Centroid Y])</f>
        <v/>
      </c>
      <c r="F15" s="3" t="str">
        <f>IF(Polygon[Replacement Asset]="","",Polygon[Replacement Asset])</f>
        <v/>
      </c>
      <c r="G15" s="3" t="str">
        <f>IF(Polygon[Asset ID]="","",UPPER(Polygon[Asset ID]))</f>
        <v/>
      </c>
      <c r="H15" s="3" t="str">
        <f>IF(Polygon[Asset Group]="","",VLOOKUP(Polygon[Asset Group],asset_grp_poly,4,FALSE))</f>
        <v/>
      </c>
      <c r="I15" s="3" t="str">
        <f>IF(Polygon[Asset Group]="","",VLOOKUP(Polygon[Asset Group],asset_grp_poly,2,FALSE))</f>
        <v/>
      </c>
      <c r="J15" s="3" t="str">
        <f>IF(Polygon[Asset Group]="","",VLOOKUP(Polygon[Asset Group],asset_grp_poly,3,FALSE))</f>
        <v/>
      </c>
      <c r="K15" s="3" t="str">
        <f>IF(Polygon[Asset Group]="","",VLOOKUP(Polygon[Asset Type],type_master_list,2,FALSE))</f>
        <v/>
      </c>
      <c r="L15" s="3" t="str">
        <f>IF(Polygon[Asset Name]="","",PROPER(Polygon[Asset Name]))</f>
        <v/>
      </c>
      <c r="M15" s="11" t="str">
        <f>IF(Polygon[Install Date]="","",Polygon[Install Date])</f>
        <v/>
      </c>
      <c r="N15" s="11" t="str">
        <f>IF(Polygon[Note]="","",PROPER(Polygon[Note]))</f>
        <v/>
      </c>
      <c r="O15" s="11" t="str">
        <f>IF(Polygon[Resource Consent Number]="","",UPPER(Polygon[Resource Consent Number]))</f>
        <v/>
      </c>
      <c r="P15" s="53" t="str">
        <f>IF(Polygon[Asset Unit Cost]="","",Polygon[Asset Unit Cost])</f>
        <v/>
      </c>
      <c r="Q15" s="11" t="str">
        <f>IF(Polygon[Added By]="","",UPPER(Polygon[Added By]))</f>
        <v/>
      </c>
      <c r="R15" s="11" t="str">
        <f>IF(Polygon[Added Date]="","",Polygon[Added Date])</f>
        <v/>
      </c>
      <c r="S15" s="14" t="str">
        <f>IF(Polygon[Z COORD]="","",Polygon[Z COORD])</f>
        <v/>
      </c>
      <c r="T15" s="14" t="str">
        <f>IF(Polygon[Asset Description]="","",PROPER(Polygon[Asset Description]))</f>
        <v/>
      </c>
      <c r="U15" s="14" t="str">
        <f>IF(Polygon[Area m2]="","",Polygon[Area m2])</f>
        <v/>
      </c>
      <c r="V15" s="14" t="str">
        <f>IF(Polygon[Asset Group]="","",VLOOKUP(Polygon[Surface Material],surface_master,2,FALSE))</f>
        <v/>
      </c>
      <c r="W15" s="14" t="str">
        <f>IF(Polygon[Asset Group]="","",VLOOKUP(Polygon[Material],sa_pa_surface,2,FALSE))</f>
        <v/>
      </c>
      <c r="X15" s="14" t="str">
        <f>IF(Polygon[Asset Group]="","",VLOOKUP(Polygon[Surface],surface_master,2,FALSE))</f>
        <v/>
      </c>
      <c r="Y15" s="14" t="str">
        <f>IF(Polygon[Surface Layer Depth mm]="","",Polygon[Surface Layer Depth mm])</f>
        <v/>
      </c>
      <c r="Z15" s="14" t="str">
        <f>IF(Polygon[Length m]="","",Polygon[Length m])</f>
        <v/>
      </c>
      <c r="AA15" s="14" t="str">
        <f>IF(Polygon[Av Width m]="","",Polygon[Av Width m])</f>
        <v/>
      </c>
      <c r="AB15" s="14" t="str">
        <f>IF(Polygon[Parking Capacity]="","",Polygon[Parking Capacity])</f>
        <v/>
      </c>
    </row>
    <row r="16" spans="1:28" s="3" customFormat="1" x14ac:dyDescent="0.2">
      <c r="A16" s="3" t="str">
        <f>IF(Polygon[DWG File Name]="","",Polygon[DWG File Name])</f>
        <v/>
      </c>
      <c r="B16" s="3" t="str">
        <f>IF(Polygon[DWG Layer Name]="","",Polygon[DWG Layer Name])</f>
        <v/>
      </c>
      <c r="C16" s="3" t="str">
        <f>IF(Polygon[DWG Handle]="","",Polygon[DWG Handle])</f>
        <v/>
      </c>
      <c r="D16" s="58" t="str">
        <f>IF(Polygon[Approx Centroid X]="","",Polygon[Approx Centroid X])</f>
        <v/>
      </c>
      <c r="E16" s="58" t="str">
        <f>IF(Polygon[Approx Centroid Y]="","",Polygon[Approx Centroid Y])</f>
        <v/>
      </c>
      <c r="F16" s="3" t="str">
        <f>IF(Polygon[Replacement Asset]="","",Polygon[Replacement Asset])</f>
        <v/>
      </c>
      <c r="G16" s="3" t="str">
        <f>IF(Polygon[Asset ID]="","",UPPER(Polygon[Asset ID]))</f>
        <v/>
      </c>
      <c r="H16" s="3" t="str">
        <f>IF(Polygon[Asset Group]="","",VLOOKUP(Polygon[Asset Group],asset_grp_poly,4,FALSE))</f>
        <v/>
      </c>
      <c r="I16" s="3" t="str">
        <f>IF(Polygon[Asset Group]="","",VLOOKUP(Polygon[Asset Group],asset_grp_poly,2,FALSE))</f>
        <v/>
      </c>
      <c r="J16" s="3" t="str">
        <f>IF(Polygon[Asset Group]="","",VLOOKUP(Polygon[Asset Group],asset_grp_poly,3,FALSE))</f>
        <v/>
      </c>
      <c r="K16" s="3" t="str">
        <f>IF(Polygon[Asset Group]="","",VLOOKUP(Polygon[Asset Type],type_master_list,2,FALSE))</f>
        <v/>
      </c>
      <c r="L16" s="3" t="str">
        <f>IF(Polygon[Asset Name]="","",PROPER(Polygon[Asset Name]))</f>
        <v/>
      </c>
      <c r="M16" s="11" t="str">
        <f>IF(Polygon[Install Date]="","",Polygon[Install Date])</f>
        <v/>
      </c>
      <c r="N16" s="11" t="str">
        <f>IF(Polygon[Note]="","",PROPER(Polygon[Note]))</f>
        <v/>
      </c>
      <c r="O16" s="11" t="str">
        <f>IF(Polygon[Resource Consent Number]="","",UPPER(Polygon[Resource Consent Number]))</f>
        <v/>
      </c>
      <c r="P16" s="53" t="str">
        <f>IF(Polygon[Asset Unit Cost]="","",Polygon[Asset Unit Cost])</f>
        <v/>
      </c>
      <c r="Q16" s="11" t="str">
        <f>IF(Polygon[Added By]="","",UPPER(Polygon[Added By]))</f>
        <v/>
      </c>
      <c r="R16" s="11" t="str">
        <f>IF(Polygon[Added Date]="","",Polygon[Added Date])</f>
        <v/>
      </c>
      <c r="S16" s="14" t="str">
        <f>IF(Polygon[Z COORD]="","",Polygon[Z COORD])</f>
        <v/>
      </c>
      <c r="T16" s="14" t="str">
        <f>IF(Polygon[Asset Description]="","",PROPER(Polygon[Asset Description]))</f>
        <v/>
      </c>
      <c r="U16" s="14" t="str">
        <f>IF(Polygon[Area m2]="","",Polygon[Area m2])</f>
        <v/>
      </c>
      <c r="V16" s="14" t="str">
        <f>IF(Polygon[Asset Group]="","",VLOOKUP(Polygon[Surface Material],surface_master,2,FALSE))</f>
        <v/>
      </c>
      <c r="W16" s="14" t="str">
        <f>IF(Polygon[Asset Group]="","",VLOOKUP(Polygon[Material],sa_pa_surface,2,FALSE))</f>
        <v/>
      </c>
      <c r="X16" s="14" t="str">
        <f>IF(Polygon[Asset Group]="","",VLOOKUP(Polygon[Surface],surface_master,2,FALSE))</f>
        <v/>
      </c>
      <c r="Y16" s="14" t="str">
        <f>IF(Polygon[Surface Layer Depth mm]="","",Polygon[Surface Layer Depth mm])</f>
        <v/>
      </c>
      <c r="Z16" s="14" t="str">
        <f>IF(Polygon[Length m]="","",Polygon[Length m])</f>
        <v/>
      </c>
      <c r="AA16" s="14" t="str">
        <f>IF(Polygon[Av Width m]="","",Polygon[Av Width m])</f>
        <v/>
      </c>
      <c r="AB16" s="14" t="str">
        <f>IF(Polygon[Parking Capacity]="","",Polygon[Parking Capacity])</f>
        <v/>
      </c>
    </row>
    <row r="17" spans="1:28" s="3" customFormat="1" x14ac:dyDescent="0.2">
      <c r="A17" s="3" t="str">
        <f>IF(Polygon[DWG File Name]="","",Polygon[DWG File Name])</f>
        <v/>
      </c>
      <c r="B17" s="3" t="str">
        <f>IF(Polygon[DWG Layer Name]="","",Polygon[DWG Layer Name])</f>
        <v/>
      </c>
      <c r="C17" s="3" t="str">
        <f>IF(Polygon[DWG Handle]="","",Polygon[DWG Handle])</f>
        <v/>
      </c>
      <c r="D17" s="58" t="str">
        <f>IF(Polygon[Approx Centroid X]="","",Polygon[Approx Centroid X])</f>
        <v/>
      </c>
      <c r="E17" s="58" t="str">
        <f>IF(Polygon[Approx Centroid Y]="","",Polygon[Approx Centroid Y])</f>
        <v/>
      </c>
      <c r="F17" s="3" t="str">
        <f>IF(Polygon[Replacement Asset]="","",Polygon[Replacement Asset])</f>
        <v/>
      </c>
      <c r="G17" s="3" t="str">
        <f>IF(Polygon[Asset ID]="","",UPPER(Polygon[Asset ID]))</f>
        <v/>
      </c>
      <c r="H17" s="3" t="str">
        <f>IF(Polygon[Asset Group]="","",VLOOKUP(Polygon[Asset Group],asset_grp_poly,4,FALSE))</f>
        <v/>
      </c>
      <c r="I17" s="3" t="str">
        <f>IF(Polygon[Asset Group]="","",VLOOKUP(Polygon[Asset Group],asset_grp_poly,2,FALSE))</f>
        <v/>
      </c>
      <c r="J17" s="3" t="str">
        <f>IF(Polygon[Asset Group]="","",VLOOKUP(Polygon[Asset Group],asset_grp_poly,3,FALSE))</f>
        <v/>
      </c>
      <c r="K17" s="3" t="str">
        <f>IF(Polygon[Asset Group]="","",VLOOKUP(Polygon[Asset Type],type_master_list,2,FALSE))</f>
        <v/>
      </c>
      <c r="L17" s="3" t="str">
        <f>IF(Polygon[Asset Name]="","",PROPER(Polygon[Asset Name]))</f>
        <v/>
      </c>
      <c r="M17" s="11" t="str">
        <f>IF(Polygon[Install Date]="","",Polygon[Install Date])</f>
        <v/>
      </c>
      <c r="N17" s="11" t="str">
        <f>IF(Polygon[Note]="","",PROPER(Polygon[Note]))</f>
        <v/>
      </c>
      <c r="O17" s="11" t="str">
        <f>IF(Polygon[Resource Consent Number]="","",UPPER(Polygon[Resource Consent Number]))</f>
        <v/>
      </c>
      <c r="P17" s="53" t="str">
        <f>IF(Polygon[Asset Unit Cost]="","",Polygon[Asset Unit Cost])</f>
        <v/>
      </c>
      <c r="Q17" s="11" t="str">
        <f>IF(Polygon[Added By]="","",UPPER(Polygon[Added By]))</f>
        <v/>
      </c>
      <c r="R17" s="11" t="str">
        <f>IF(Polygon[Added Date]="","",Polygon[Added Date])</f>
        <v/>
      </c>
      <c r="S17" s="14" t="str">
        <f>IF(Polygon[Z COORD]="","",Polygon[Z COORD])</f>
        <v/>
      </c>
      <c r="T17" s="14" t="str">
        <f>IF(Polygon[Asset Description]="","",PROPER(Polygon[Asset Description]))</f>
        <v/>
      </c>
      <c r="U17" s="14" t="str">
        <f>IF(Polygon[Area m2]="","",Polygon[Area m2])</f>
        <v/>
      </c>
      <c r="V17" s="14" t="str">
        <f>IF(Polygon[Asset Group]="","",VLOOKUP(Polygon[Surface Material],surface_master,2,FALSE))</f>
        <v/>
      </c>
      <c r="W17" s="14" t="str">
        <f>IF(Polygon[Asset Group]="","",VLOOKUP(Polygon[Material],sa_pa_surface,2,FALSE))</f>
        <v/>
      </c>
      <c r="X17" s="14" t="str">
        <f>IF(Polygon[Asset Group]="","",VLOOKUP(Polygon[Surface],surface_master,2,FALSE))</f>
        <v/>
      </c>
      <c r="Y17" s="14" t="str">
        <f>IF(Polygon[Surface Layer Depth mm]="","",Polygon[Surface Layer Depth mm])</f>
        <v/>
      </c>
      <c r="Z17" s="14" t="str">
        <f>IF(Polygon[Length m]="","",Polygon[Length m])</f>
        <v/>
      </c>
      <c r="AA17" s="14" t="str">
        <f>IF(Polygon[Av Width m]="","",Polygon[Av Width m])</f>
        <v/>
      </c>
      <c r="AB17" s="14" t="str">
        <f>IF(Polygon[Parking Capacity]="","",Polygon[Parking Capacity])</f>
        <v/>
      </c>
    </row>
    <row r="18" spans="1:28" s="3" customFormat="1" x14ac:dyDescent="0.2">
      <c r="A18" s="3" t="str">
        <f>IF(Polygon[DWG File Name]="","",Polygon[DWG File Name])</f>
        <v/>
      </c>
      <c r="B18" s="3" t="str">
        <f>IF(Polygon[DWG Layer Name]="","",Polygon[DWG Layer Name])</f>
        <v/>
      </c>
      <c r="C18" s="3" t="str">
        <f>IF(Polygon[DWG Handle]="","",Polygon[DWG Handle])</f>
        <v/>
      </c>
      <c r="D18" s="58" t="str">
        <f>IF(Polygon[Approx Centroid X]="","",Polygon[Approx Centroid X])</f>
        <v/>
      </c>
      <c r="E18" s="58" t="str">
        <f>IF(Polygon[Approx Centroid Y]="","",Polygon[Approx Centroid Y])</f>
        <v/>
      </c>
      <c r="F18" s="3" t="str">
        <f>IF(Polygon[Replacement Asset]="","",Polygon[Replacement Asset])</f>
        <v/>
      </c>
      <c r="G18" s="3" t="str">
        <f>IF(Polygon[Asset ID]="","",UPPER(Polygon[Asset ID]))</f>
        <v/>
      </c>
      <c r="H18" s="3" t="str">
        <f>IF(Polygon[Asset Group]="","",VLOOKUP(Polygon[Asset Group],asset_grp_poly,4,FALSE))</f>
        <v/>
      </c>
      <c r="I18" s="3" t="str">
        <f>IF(Polygon[Asset Group]="","",VLOOKUP(Polygon[Asset Group],asset_grp_poly,2,FALSE))</f>
        <v/>
      </c>
      <c r="J18" s="3" t="str">
        <f>IF(Polygon[Asset Group]="","",VLOOKUP(Polygon[Asset Group],asset_grp_poly,3,FALSE))</f>
        <v/>
      </c>
      <c r="K18" s="3" t="str">
        <f>IF(Polygon[Asset Group]="","",VLOOKUP(Polygon[Asset Type],type_master_list,2,FALSE))</f>
        <v/>
      </c>
      <c r="L18" s="3" t="str">
        <f>IF(Polygon[Asset Name]="","",PROPER(Polygon[Asset Name]))</f>
        <v/>
      </c>
      <c r="M18" s="11" t="str">
        <f>IF(Polygon[Install Date]="","",Polygon[Install Date])</f>
        <v/>
      </c>
      <c r="N18" s="11" t="str">
        <f>IF(Polygon[Note]="","",PROPER(Polygon[Note]))</f>
        <v/>
      </c>
      <c r="O18" s="11" t="str">
        <f>IF(Polygon[Resource Consent Number]="","",UPPER(Polygon[Resource Consent Number]))</f>
        <v/>
      </c>
      <c r="P18" s="53" t="str">
        <f>IF(Polygon[Asset Unit Cost]="","",Polygon[Asset Unit Cost])</f>
        <v/>
      </c>
      <c r="Q18" s="11" t="str">
        <f>IF(Polygon[Added By]="","",UPPER(Polygon[Added By]))</f>
        <v/>
      </c>
      <c r="R18" s="11" t="str">
        <f>IF(Polygon[Added Date]="","",Polygon[Added Date])</f>
        <v/>
      </c>
      <c r="S18" s="14" t="str">
        <f>IF(Polygon[Z COORD]="","",Polygon[Z COORD])</f>
        <v/>
      </c>
      <c r="T18" s="14" t="str">
        <f>IF(Polygon[Asset Description]="","",PROPER(Polygon[Asset Description]))</f>
        <v/>
      </c>
      <c r="U18" s="14" t="str">
        <f>IF(Polygon[Area m2]="","",Polygon[Area m2])</f>
        <v/>
      </c>
      <c r="V18" s="14" t="str">
        <f>IF(Polygon[Asset Group]="","",VLOOKUP(Polygon[Surface Material],surface_master,2,FALSE))</f>
        <v/>
      </c>
      <c r="W18" s="14" t="str">
        <f>IF(Polygon[Asset Group]="","",VLOOKUP(Polygon[Material],sa_pa_surface,2,FALSE))</f>
        <v/>
      </c>
      <c r="X18" s="14" t="str">
        <f>IF(Polygon[Asset Group]="","",VLOOKUP(Polygon[Surface],surface_master,2,FALSE))</f>
        <v/>
      </c>
      <c r="Y18" s="14" t="str">
        <f>IF(Polygon[Surface Layer Depth mm]="","",Polygon[Surface Layer Depth mm])</f>
        <v/>
      </c>
      <c r="Z18" s="14" t="str">
        <f>IF(Polygon[Length m]="","",Polygon[Length m])</f>
        <v/>
      </c>
      <c r="AA18" s="14" t="str">
        <f>IF(Polygon[Av Width m]="","",Polygon[Av Width m])</f>
        <v/>
      </c>
      <c r="AB18" s="14" t="str">
        <f>IF(Polygon[Parking Capacity]="","",Polygon[Parking Capacity])</f>
        <v/>
      </c>
    </row>
    <row r="19" spans="1:28" s="3" customFormat="1" x14ac:dyDescent="0.2">
      <c r="A19" s="3" t="str">
        <f>IF(Polygon[DWG File Name]="","",Polygon[DWG File Name])</f>
        <v/>
      </c>
      <c r="B19" s="3" t="str">
        <f>IF(Polygon[DWG Layer Name]="","",Polygon[DWG Layer Name])</f>
        <v/>
      </c>
      <c r="C19" s="3" t="str">
        <f>IF(Polygon[DWG Handle]="","",Polygon[DWG Handle])</f>
        <v/>
      </c>
      <c r="D19" s="58" t="str">
        <f>IF(Polygon[Approx Centroid X]="","",Polygon[Approx Centroid X])</f>
        <v/>
      </c>
      <c r="E19" s="58" t="str">
        <f>IF(Polygon[Approx Centroid Y]="","",Polygon[Approx Centroid Y])</f>
        <v/>
      </c>
      <c r="F19" s="3" t="str">
        <f>IF(Polygon[Replacement Asset]="","",Polygon[Replacement Asset])</f>
        <v/>
      </c>
      <c r="G19" s="3" t="str">
        <f>IF(Polygon[Asset ID]="","",UPPER(Polygon[Asset ID]))</f>
        <v/>
      </c>
      <c r="H19" s="3" t="str">
        <f>IF(Polygon[Asset Group]="","",VLOOKUP(Polygon[Asset Group],asset_grp_poly,4,FALSE))</f>
        <v/>
      </c>
      <c r="I19" s="3" t="str">
        <f>IF(Polygon[Asset Group]="","",VLOOKUP(Polygon[Asset Group],asset_grp_poly,2,FALSE))</f>
        <v/>
      </c>
      <c r="J19" s="3" t="str">
        <f>IF(Polygon[Asset Group]="","",VLOOKUP(Polygon[Asset Group],asset_grp_poly,3,FALSE))</f>
        <v/>
      </c>
      <c r="K19" s="3" t="str">
        <f>IF(Polygon[Asset Group]="","",VLOOKUP(Polygon[Asset Type],type_master_list,2,FALSE))</f>
        <v/>
      </c>
      <c r="L19" s="3" t="str">
        <f>IF(Polygon[Asset Name]="","",PROPER(Polygon[Asset Name]))</f>
        <v/>
      </c>
      <c r="M19" s="11" t="str">
        <f>IF(Polygon[Install Date]="","",Polygon[Install Date])</f>
        <v/>
      </c>
      <c r="N19" s="11" t="str">
        <f>IF(Polygon[Note]="","",PROPER(Polygon[Note]))</f>
        <v/>
      </c>
      <c r="O19" s="11" t="str">
        <f>IF(Polygon[Resource Consent Number]="","",UPPER(Polygon[Resource Consent Number]))</f>
        <v/>
      </c>
      <c r="P19" s="53" t="str">
        <f>IF(Polygon[Asset Unit Cost]="","",Polygon[Asset Unit Cost])</f>
        <v/>
      </c>
      <c r="Q19" s="11" t="str">
        <f>IF(Polygon[Added By]="","",UPPER(Polygon[Added By]))</f>
        <v/>
      </c>
      <c r="R19" s="11" t="str">
        <f>IF(Polygon[Added Date]="","",Polygon[Added Date])</f>
        <v/>
      </c>
      <c r="S19" s="14" t="str">
        <f>IF(Polygon[Z COORD]="","",Polygon[Z COORD])</f>
        <v/>
      </c>
      <c r="T19" s="14" t="str">
        <f>IF(Polygon[Asset Description]="","",PROPER(Polygon[Asset Description]))</f>
        <v/>
      </c>
      <c r="U19" s="14" t="str">
        <f>IF(Polygon[Area m2]="","",Polygon[Area m2])</f>
        <v/>
      </c>
      <c r="V19" s="14" t="str">
        <f>IF(Polygon[Asset Group]="","",VLOOKUP(Polygon[Surface Material],surface_master,2,FALSE))</f>
        <v/>
      </c>
      <c r="W19" s="14" t="str">
        <f>IF(Polygon[Asset Group]="","",VLOOKUP(Polygon[Material],sa_pa_surface,2,FALSE))</f>
        <v/>
      </c>
      <c r="X19" s="14" t="str">
        <f>IF(Polygon[Asset Group]="","",VLOOKUP(Polygon[Surface],surface_master,2,FALSE))</f>
        <v/>
      </c>
      <c r="Y19" s="14" t="str">
        <f>IF(Polygon[Surface Layer Depth mm]="","",Polygon[Surface Layer Depth mm])</f>
        <v/>
      </c>
      <c r="Z19" s="14" t="str">
        <f>IF(Polygon[Length m]="","",Polygon[Length m])</f>
        <v/>
      </c>
      <c r="AA19" s="14" t="str">
        <f>IF(Polygon[Av Width m]="","",Polygon[Av Width m])</f>
        <v/>
      </c>
      <c r="AB19" s="14" t="str">
        <f>IF(Polygon[Parking Capacity]="","",Polygon[Parking Capacity])</f>
        <v/>
      </c>
    </row>
    <row r="20" spans="1:28" s="3" customFormat="1" x14ac:dyDescent="0.2">
      <c r="A20" s="3" t="str">
        <f>IF(Polygon[DWG File Name]="","",Polygon[DWG File Name])</f>
        <v/>
      </c>
      <c r="B20" s="3" t="str">
        <f>IF(Polygon[DWG Layer Name]="","",Polygon[DWG Layer Name])</f>
        <v/>
      </c>
      <c r="C20" s="3" t="str">
        <f>IF(Polygon[DWG Handle]="","",Polygon[DWG Handle])</f>
        <v/>
      </c>
      <c r="D20" s="58" t="str">
        <f>IF(Polygon[Approx Centroid X]="","",Polygon[Approx Centroid X])</f>
        <v/>
      </c>
      <c r="E20" s="58" t="str">
        <f>IF(Polygon[Approx Centroid Y]="","",Polygon[Approx Centroid Y])</f>
        <v/>
      </c>
      <c r="F20" s="3" t="str">
        <f>IF(Polygon[Replacement Asset]="","",Polygon[Replacement Asset])</f>
        <v/>
      </c>
      <c r="G20" s="3" t="str">
        <f>IF(Polygon[Asset ID]="","",UPPER(Polygon[Asset ID]))</f>
        <v/>
      </c>
      <c r="H20" s="3" t="str">
        <f>IF(Polygon[Asset Group]="","",VLOOKUP(Polygon[Asset Group],asset_grp_poly,4,FALSE))</f>
        <v/>
      </c>
      <c r="I20" s="3" t="str">
        <f>IF(Polygon[Asset Group]="","",VLOOKUP(Polygon[Asset Group],asset_grp_poly,2,FALSE))</f>
        <v/>
      </c>
      <c r="J20" s="3" t="str">
        <f>IF(Polygon[Asset Group]="","",VLOOKUP(Polygon[Asset Group],asset_grp_poly,3,FALSE))</f>
        <v/>
      </c>
      <c r="K20" s="3" t="str">
        <f>IF(Polygon[Asset Group]="","",VLOOKUP(Polygon[Asset Type],type_master_list,2,FALSE))</f>
        <v/>
      </c>
      <c r="L20" s="3" t="str">
        <f>IF(Polygon[Asset Name]="","",PROPER(Polygon[Asset Name]))</f>
        <v/>
      </c>
      <c r="M20" s="11" t="str">
        <f>IF(Polygon[Install Date]="","",Polygon[Install Date])</f>
        <v/>
      </c>
      <c r="N20" s="11" t="str">
        <f>IF(Polygon[Note]="","",PROPER(Polygon[Note]))</f>
        <v/>
      </c>
      <c r="O20" s="11" t="str">
        <f>IF(Polygon[Resource Consent Number]="","",UPPER(Polygon[Resource Consent Number]))</f>
        <v/>
      </c>
      <c r="P20" s="53" t="str">
        <f>IF(Polygon[Asset Unit Cost]="","",Polygon[Asset Unit Cost])</f>
        <v/>
      </c>
      <c r="Q20" s="11" t="str">
        <f>IF(Polygon[Added By]="","",UPPER(Polygon[Added By]))</f>
        <v/>
      </c>
      <c r="R20" s="11" t="str">
        <f>IF(Polygon[Added Date]="","",Polygon[Added Date])</f>
        <v/>
      </c>
      <c r="S20" s="14" t="str">
        <f>IF(Polygon[Z COORD]="","",Polygon[Z COORD])</f>
        <v/>
      </c>
      <c r="T20" s="14" t="str">
        <f>IF(Polygon[Asset Description]="","",PROPER(Polygon[Asset Description]))</f>
        <v/>
      </c>
      <c r="U20" s="14" t="str">
        <f>IF(Polygon[Area m2]="","",Polygon[Area m2])</f>
        <v/>
      </c>
      <c r="V20" s="14" t="str">
        <f>IF(Polygon[Asset Group]="","",VLOOKUP(Polygon[Surface Material],surface_master,2,FALSE))</f>
        <v/>
      </c>
      <c r="W20" s="14" t="str">
        <f>IF(Polygon[Asset Group]="","",VLOOKUP(Polygon[Material],sa_pa_surface,2,FALSE))</f>
        <v/>
      </c>
      <c r="X20" s="14" t="str">
        <f>IF(Polygon[Asset Group]="","",VLOOKUP(Polygon[Surface],surface_master,2,FALSE))</f>
        <v/>
      </c>
      <c r="Y20" s="14" t="str">
        <f>IF(Polygon[Surface Layer Depth mm]="","",Polygon[Surface Layer Depth mm])</f>
        <v/>
      </c>
      <c r="Z20" s="14" t="str">
        <f>IF(Polygon[Length m]="","",Polygon[Length m])</f>
        <v/>
      </c>
      <c r="AA20" s="14" t="str">
        <f>IF(Polygon[Av Width m]="","",Polygon[Av Width m])</f>
        <v/>
      </c>
      <c r="AB20" s="14" t="str">
        <f>IF(Polygon[Parking Capacity]="","",Polygon[Parking Capacity])</f>
        <v/>
      </c>
    </row>
    <row r="21" spans="1:28" s="3" customFormat="1" x14ac:dyDescent="0.2">
      <c r="A21" s="3" t="str">
        <f>IF(Polygon[DWG File Name]="","",Polygon[DWG File Name])</f>
        <v/>
      </c>
      <c r="B21" s="3" t="str">
        <f>IF(Polygon[DWG Layer Name]="","",Polygon[DWG Layer Name])</f>
        <v/>
      </c>
      <c r="C21" s="3" t="str">
        <f>IF(Polygon[DWG Handle]="","",Polygon[DWG Handle])</f>
        <v/>
      </c>
      <c r="D21" s="58" t="str">
        <f>IF(Polygon[Approx Centroid X]="","",Polygon[Approx Centroid X])</f>
        <v/>
      </c>
      <c r="E21" s="58" t="str">
        <f>IF(Polygon[Approx Centroid Y]="","",Polygon[Approx Centroid Y])</f>
        <v/>
      </c>
      <c r="F21" s="3" t="str">
        <f>IF(Polygon[Replacement Asset]="","",Polygon[Replacement Asset])</f>
        <v/>
      </c>
      <c r="G21" s="3" t="str">
        <f>IF(Polygon[Asset ID]="","",UPPER(Polygon[Asset ID]))</f>
        <v/>
      </c>
      <c r="H21" s="3" t="str">
        <f>IF(Polygon[Asset Group]="","",VLOOKUP(Polygon[Asset Group],asset_grp_poly,4,FALSE))</f>
        <v/>
      </c>
      <c r="I21" s="3" t="str">
        <f>IF(Polygon[Asset Group]="","",VLOOKUP(Polygon[Asset Group],asset_grp_poly,2,FALSE))</f>
        <v/>
      </c>
      <c r="J21" s="3" t="str">
        <f>IF(Polygon[Asset Group]="","",VLOOKUP(Polygon[Asset Group],asset_grp_poly,3,FALSE))</f>
        <v/>
      </c>
      <c r="K21" s="3" t="str">
        <f>IF(Polygon[Asset Group]="","",VLOOKUP(Polygon[Asset Type],type_master_list,2,FALSE))</f>
        <v/>
      </c>
      <c r="L21" s="3" t="str">
        <f>IF(Polygon[Asset Name]="","",PROPER(Polygon[Asset Name]))</f>
        <v/>
      </c>
      <c r="M21" s="11" t="str">
        <f>IF(Polygon[Install Date]="","",Polygon[Install Date])</f>
        <v/>
      </c>
      <c r="N21" s="11" t="str">
        <f>IF(Polygon[Note]="","",PROPER(Polygon[Note]))</f>
        <v/>
      </c>
      <c r="O21" s="11" t="str">
        <f>IF(Polygon[Resource Consent Number]="","",UPPER(Polygon[Resource Consent Number]))</f>
        <v/>
      </c>
      <c r="P21" s="53" t="str">
        <f>IF(Polygon[Asset Unit Cost]="","",Polygon[Asset Unit Cost])</f>
        <v/>
      </c>
      <c r="Q21" s="11" t="str">
        <f>IF(Polygon[Added By]="","",UPPER(Polygon[Added By]))</f>
        <v/>
      </c>
      <c r="R21" s="11" t="str">
        <f>IF(Polygon[Added Date]="","",Polygon[Added Date])</f>
        <v/>
      </c>
      <c r="S21" s="14" t="str">
        <f>IF(Polygon[Z COORD]="","",Polygon[Z COORD])</f>
        <v/>
      </c>
      <c r="T21" s="14" t="str">
        <f>IF(Polygon[Asset Description]="","",PROPER(Polygon[Asset Description]))</f>
        <v/>
      </c>
      <c r="U21" s="14" t="str">
        <f>IF(Polygon[Area m2]="","",Polygon[Area m2])</f>
        <v/>
      </c>
      <c r="V21" s="14" t="str">
        <f>IF(Polygon[Asset Group]="","",VLOOKUP(Polygon[Surface Material],surface_master,2,FALSE))</f>
        <v/>
      </c>
      <c r="W21" s="14" t="str">
        <f>IF(Polygon[Asset Group]="","",VLOOKUP(Polygon[Material],sa_pa_surface,2,FALSE))</f>
        <v/>
      </c>
      <c r="X21" s="14" t="str">
        <f>IF(Polygon[Asset Group]="","",VLOOKUP(Polygon[Surface],surface_master,2,FALSE))</f>
        <v/>
      </c>
      <c r="Y21" s="14" t="str">
        <f>IF(Polygon[Surface Layer Depth mm]="","",Polygon[Surface Layer Depth mm])</f>
        <v/>
      </c>
      <c r="Z21" s="14" t="str">
        <f>IF(Polygon[Length m]="","",Polygon[Length m])</f>
        <v/>
      </c>
      <c r="AA21" s="14" t="str">
        <f>IF(Polygon[Av Width m]="","",Polygon[Av Width m])</f>
        <v/>
      </c>
      <c r="AB21" s="14" t="str">
        <f>IF(Polygon[Parking Capacity]="","",Polygon[Parking Capacity])</f>
        <v/>
      </c>
    </row>
    <row r="22" spans="1:28" s="3" customFormat="1" x14ac:dyDescent="0.2">
      <c r="A22" s="3" t="str">
        <f>IF(Polygon[DWG File Name]="","",Polygon[DWG File Name])</f>
        <v/>
      </c>
      <c r="B22" s="3" t="str">
        <f>IF(Polygon[DWG Layer Name]="","",Polygon[DWG Layer Name])</f>
        <v/>
      </c>
      <c r="C22" s="3" t="str">
        <f>IF(Polygon[DWG Handle]="","",Polygon[DWG Handle])</f>
        <v/>
      </c>
      <c r="D22" s="58" t="str">
        <f>IF(Polygon[Approx Centroid X]="","",Polygon[Approx Centroid X])</f>
        <v/>
      </c>
      <c r="E22" s="58" t="str">
        <f>IF(Polygon[Approx Centroid Y]="","",Polygon[Approx Centroid Y])</f>
        <v/>
      </c>
      <c r="F22" s="3" t="str">
        <f>IF(Polygon[Replacement Asset]="","",Polygon[Replacement Asset])</f>
        <v/>
      </c>
      <c r="G22" s="3" t="str">
        <f>IF(Polygon[Asset ID]="","",UPPER(Polygon[Asset ID]))</f>
        <v/>
      </c>
      <c r="H22" s="3" t="str">
        <f>IF(Polygon[Asset Group]="","",VLOOKUP(Polygon[Asset Group],asset_grp_poly,4,FALSE))</f>
        <v/>
      </c>
      <c r="I22" s="3" t="str">
        <f>IF(Polygon[Asset Group]="","",VLOOKUP(Polygon[Asset Group],asset_grp_poly,2,FALSE))</f>
        <v/>
      </c>
      <c r="J22" s="3" t="str">
        <f>IF(Polygon[Asset Group]="","",VLOOKUP(Polygon[Asset Group],asset_grp_poly,3,FALSE))</f>
        <v/>
      </c>
      <c r="K22" s="3" t="str">
        <f>IF(Polygon[Asset Group]="","",VLOOKUP(Polygon[Asset Type],type_master_list,2,FALSE))</f>
        <v/>
      </c>
      <c r="L22" s="3" t="str">
        <f>IF(Polygon[Asset Name]="","",PROPER(Polygon[Asset Name]))</f>
        <v/>
      </c>
      <c r="M22" s="11" t="str">
        <f>IF(Polygon[Install Date]="","",Polygon[Install Date])</f>
        <v/>
      </c>
      <c r="N22" s="11" t="str">
        <f>IF(Polygon[Note]="","",PROPER(Polygon[Note]))</f>
        <v/>
      </c>
      <c r="O22" s="11" t="str">
        <f>IF(Polygon[Resource Consent Number]="","",UPPER(Polygon[Resource Consent Number]))</f>
        <v/>
      </c>
      <c r="P22" s="53" t="str">
        <f>IF(Polygon[Asset Unit Cost]="","",Polygon[Asset Unit Cost])</f>
        <v/>
      </c>
      <c r="Q22" s="11" t="str">
        <f>IF(Polygon[Added By]="","",UPPER(Polygon[Added By]))</f>
        <v/>
      </c>
      <c r="R22" s="11" t="str">
        <f>IF(Polygon[Added Date]="","",Polygon[Added Date])</f>
        <v/>
      </c>
      <c r="S22" s="14" t="str">
        <f>IF(Polygon[Z COORD]="","",Polygon[Z COORD])</f>
        <v/>
      </c>
      <c r="T22" s="14" t="str">
        <f>IF(Polygon[Asset Description]="","",PROPER(Polygon[Asset Description]))</f>
        <v/>
      </c>
      <c r="U22" s="14" t="str">
        <f>IF(Polygon[Area m2]="","",Polygon[Area m2])</f>
        <v/>
      </c>
      <c r="V22" s="14" t="str">
        <f>IF(Polygon[Asset Group]="","",VLOOKUP(Polygon[Surface Material],surface_master,2,FALSE))</f>
        <v/>
      </c>
      <c r="W22" s="14" t="str">
        <f>IF(Polygon[Asset Group]="","",VLOOKUP(Polygon[Material],sa_pa_surface,2,FALSE))</f>
        <v/>
      </c>
      <c r="X22" s="14" t="str">
        <f>IF(Polygon[Asset Group]="","",VLOOKUP(Polygon[Surface],surface_master,2,FALSE))</f>
        <v/>
      </c>
      <c r="Y22" s="14" t="str">
        <f>IF(Polygon[Surface Layer Depth mm]="","",Polygon[Surface Layer Depth mm])</f>
        <v/>
      </c>
      <c r="Z22" s="14" t="str">
        <f>IF(Polygon[Length m]="","",Polygon[Length m])</f>
        <v/>
      </c>
      <c r="AA22" s="14" t="str">
        <f>IF(Polygon[Av Width m]="","",Polygon[Av Width m])</f>
        <v/>
      </c>
      <c r="AB22" s="14" t="str">
        <f>IF(Polygon[Parking Capacity]="","",Polygon[Parking Capacity])</f>
        <v/>
      </c>
    </row>
    <row r="23" spans="1:28" s="3" customFormat="1" x14ac:dyDescent="0.2">
      <c r="A23" s="3" t="str">
        <f>IF(Polygon[DWG File Name]="","",Polygon[DWG File Name])</f>
        <v/>
      </c>
      <c r="B23" s="3" t="str">
        <f>IF(Polygon[DWG Layer Name]="","",Polygon[DWG Layer Name])</f>
        <v/>
      </c>
      <c r="C23" s="3" t="str">
        <f>IF(Polygon[DWG Handle]="","",Polygon[DWG Handle])</f>
        <v/>
      </c>
      <c r="D23" s="58" t="str">
        <f>IF(Polygon[Approx Centroid X]="","",Polygon[Approx Centroid X])</f>
        <v/>
      </c>
      <c r="E23" s="58" t="str">
        <f>IF(Polygon[Approx Centroid Y]="","",Polygon[Approx Centroid Y])</f>
        <v/>
      </c>
      <c r="F23" s="3" t="str">
        <f>IF(Polygon[Replacement Asset]="","",Polygon[Replacement Asset])</f>
        <v/>
      </c>
      <c r="G23" s="3" t="str">
        <f>IF(Polygon[Asset ID]="","",UPPER(Polygon[Asset ID]))</f>
        <v/>
      </c>
      <c r="H23" s="3" t="str">
        <f>IF(Polygon[Asset Group]="","",VLOOKUP(Polygon[Asset Group],asset_grp_poly,4,FALSE))</f>
        <v/>
      </c>
      <c r="I23" s="3" t="str">
        <f>IF(Polygon[Asset Group]="","",VLOOKUP(Polygon[Asset Group],asset_grp_poly,2,FALSE))</f>
        <v/>
      </c>
      <c r="J23" s="3" t="str">
        <f>IF(Polygon[Asset Group]="","",VLOOKUP(Polygon[Asset Group],asset_grp_poly,3,FALSE))</f>
        <v/>
      </c>
      <c r="K23" s="3" t="str">
        <f>IF(Polygon[Asset Group]="","",VLOOKUP(Polygon[Asset Type],type_master_list,2,FALSE))</f>
        <v/>
      </c>
      <c r="L23" s="3" t="str">
        <f>IF(Polygon[Asset Name]="","",PROPER(Polygon[Asset Name]))</f>
        <v/>
      </c>
      <c r="M23" s="11" t="str">
        <f>IF(Polygon[Install Date]="","",Polygon[Install Date])</f>
        <v/>
      </c>
      <c r="N23" s="11" t="str">
        <f>IF(Polygon[Note]="","",PROPER(Polygon[Note]))</f>
        <v/>
      </c>
      <c r="O23" s="11" t="str">
        <f>IF(Polygon[Resource Consent Number]="","",UPPER(Polygon[Resource Consent Number]))</f>
        <v/>
      </c>
      <c r="P23" s="53" t="str">
        <f>IF(Polygon[Asset Unit Cost]="","",Polygon[Asset Unit Cost])</f>
        <v/>
      </c>
      <c r="Q23" s="11" t="str">
        <f>IF(Polygon[Added By]="","",UPPER(Polygon[Added By]))</f>
        <v/>
      </c>
      <c r="R23" s="11" t="str">
        <f>IF(Polygon[Added Date]="","",Polygon[Added Date])</f>
        <v/>
      </c>
      <c r="S23" s="14" t="str">
        <f>IF(Polygon[Z COORD]="","",Polygon[Z COORD])</f>
        <v/>
      </c>
      <c r="T23" s="14" t="str">
        <f>IF(Polygon[Asset Description]="","",PROPER(Polygon[Asset Description]))</f>
        <v/>
      </c>
      <c r="U23" s="14" t="str">
        <f>IF(Polygon[Area m2]="","",Polygon[Area m2])</f>
        <v/>
      </c>
      <c r="V23" s="14" t="str">
        <f>IF(Polygon[Asset Group]="","",VLOOKUP(Polygon[Surface Material],surface_master,2,FALSE))</f>
        <v/>
      </c>
      <c r="W23" s="14" t="str">
        <f>IF(Polygon[Asset Group]="","",VLOOKUP(Polygon[Material],sa_pa_surface,2,FALSE))</f>
        <v/>
      </c>
      <c r="X23" s="14" t="str">
        <f>IF(Polygon[Asset Group]="","",VLOOKUP(Polygon[Surface],surface_master,2,FALSE))</f>
        <v/>
      </c>
      <c r="Y23" s="14" t="str">
        <f>IF(Polygon[Surface Layer Depth mm]="","",Polygon[Surface Layer Depth mm])</f>
        <v/>
      </c>
      <c r="Z23" s="14" t="str">
        <f>IF(Polygon[Length m]="","",Polygon[Length m])</f>
        <v/>
      </c>
      <c r="AA23" s="14" t="str">
        <f>IF(Polygon[Av Width m]="","",Polygon[Av Width m])</f>
        <v/>
      </c>
      <c r="AB23" s="14" t="str">
        <f>IF(Polygon[Parking Capacity]="","",Polygon[Parking Capacity])</f>
        <v/>
      </c>
    </row>
    <row r="24" spans="1:28" s="3" customFormat="1" x14ac:dyDescent="0.2">
      <c r="A24" s="3" t="str">
        <f>IF(Polygon[DWG File Name]="","",Polygon[DWG File Name])</f>
        <v/>
      </c>
      <c r="B24" s="3" t="str">
        <f>IF(Polygon[DWG Layer Name]="","",Polygon[DWG Layer Name])</f>
        <v/>
      </c>
      <c r="C24" s="3" t="str">
        <f>IF(Polygon[DWG Handle]="","",Polygon[DWG Handle])</f>
        <v/>
      </c>
      <c r="D24" s="58" t="str">
        <f>IF(Polygon[Approx Centroid X]="","",Polygon[Approx Centroid X])</f>
        <v/>
      </c>
      <c r="E24" s="58" t="str">
        <f>IF(Polygon[Approx Centroid Y]="","",Polygon[Approx Centroid Y])</f>
        <v/>
      </c>
      <c r="F24" s="3" t="str">
        <f>IF(Polygon[Replacement Asset]="","",Polygon[Replacement Asset])</f>
        <v/>
      </c>
      <c r="G24" s="3" t="str">
        <f>IF(Polygon[Asset ID]="","",UPPER(Polygon[Asset ID]))</f>
        <v/>
      </c>
      <c r="H24" s="3" t="str">
        <f>IF(Polygon[Asset Group]="","",VLOOKUP(Polygon[Asset Group],asset_grp_poly,4,FALSE))</f>
        <v/>
      </c>
      <c r="I24" s="3" t="str">
        <f>IF(Polygon[Asset Group]="","",VLOOKUP(Polygon[Asset Group],asset_grp_poly,2,FALSE))</f>
        <v/>
      </c>
      <c r="J24" s="3" t="str">
        <f>IF(Polygon[Asset Group]="","",VLOOKUP(Polygon[Asset Group],asset_grp_poly,3,FALSE))</f>
        <v/>
      </c>
      <c r="K24" s="3" t="str">
        <f>IF(Polygon[Asset Group]="","",VLOOKUP(Polygon[Asset Type],type_master_list,2,FALSE))</f>
        <v/>
      </c>
      <c r="L24" s="3" t="str">
        <f>IF(Polygon[Asset Name]="","",PROPER(Polygon[Asset Name]))</f>
        <v/>
      </c>
      <c r="M24" s="11" t="str">
        <f>IF(Polygon[Install Date]="","",Polygon[Install Date])</f>
        <v/>
      </c>
      <c r="N24" s="11" t="str">
        <f>IF(Polygon[Note]="","",PROPER(Polygon[Note]))</f>
        <v/>
      </c>
      <c r="O24" s="11" t="str">
        <f>IF(Polygon[Resource Consent Number]="","",UPPER(Polygon[Resource Consent Number]))</f>
        <v/>
      </c>
      <c r="P24" s="53" t="str">
        <f>IF(Polygon[Asset Unit Cost]="","",Polygon[Asset Unit Cost])</f>
        <v/>
      </c>
      <c r="Q24" s="11" t="str">
        <f>IF(Polygon[Added By]="","",UPPER(Polygon[Added By]))</f>
        <v/>
      </c>
      <c r="R24" s="11" t="str">
        <f>IF(Polygon[Added Date]="","",Polygon[Added Date])</f>
        <v/>
      </c>
      <c r="S24" s="14" t="str">
        <f>IF(Polygon[Z COORD]="","",Polygon[Z COORD])</f>
        <v/>
      </c>
      <c r="T24" s="14" t="str">
        <f>IF(Polygon[Asset Description]="","",PROPER(Polygon[Asset Description]))</f>
        <v/>
      </c>
      <c r="U24" s="14" t="str">
        <f>IF(Polygon[Area m2]="","",Polygon[Area m2])</f>
        <v/>
      </c>
      <c r="V24" s="14" t="str">
        <f>IF(Polygon[Asset Group]="","",VLOOKUP(Polygon[Surface Material],surface_master,2,FALSE))</f>
        <v/>
      </c>
      <c r="W24" s="14" t="str">
        <f>IF(Polygon[Asset Group]="","",VLOOKUP(Polygon[Material],sa_pa_surface,2,FALSE))</f>
        <v/>
      </c>
      <c r="X24" s="14" t="str">
        <f>IF(Polygon[Asset Group]="","",VLOOKUP(Polygon[Surface],surface_master,2,FALSE))</f>
        <v/>
      </c>
      <c r="Y24" s="14" t="str">
        <f>IF(Polygon[Surface Layer Depth mm]="","",Polygon[Surface Layer Depth mm])</f>
        <v/>
      </c>
      <c r="Z24" s="14" t="str">
        <f>IF(Polygon[Length m]="","",Polygon[Length m])</f>
        <v/>
      </c>
      <c r="AA24" s="14" t="str">
        <f>IF(Polygon[Av Width m]="","",Polygon[Av Width m])</f>
        <v/>
      </c>
      <c r="AB24" s="14" t="str">
        <f>IF(Polygon[Parking Capacity]="","",Polygon[Parking Capacity])</f>
        <v/>
      </c>
    </row>
    <row r="25" spans="1:28" s="3" customFormat="1" x14ac:dyDescent="0.2">
      <c r="A25" s="3" t="str">
        <f>IF(Polygon[DWG File Name]="","",Polygon[DWG File Name])</f>
        <v/>
      </c>
      <c r="B25" s="3" t="str">
        <f>IF(Polygon[DWG Layer Name]="","",Polygon[DWG Layer Name])</f>
        <v/>
      </c>
      <c r="C25" s="3" t="str">
        <f>IF(Polygon[DWG Handle]="","",Polygon[DWG Handle])</f>
        <v/>
      </c>
      <c r="D25" s="58" t="str">
        <f>IF(Polygon[Approx Centroid X]="","",Polygon[Approx Centroid X])</f>
        <v/>
      </c>
      <c r="E25" s="58" t="str">
        <f>IF(Polygon[Approx Centroid Y]="","",Polygon[Approx Centroid Y])</f>
        <v/>
      </c>
      <c r="F25" s="3" t="str">
        <f>IF(Polygon[Replacement Asset]="","",Polygon[Replacement Asset])</f>
        <v/>
      </c>
      <c r="G25" s="3" t="str">
        <f>IF(Polygon[Asset ID]="","",UPPER(Polygon[Asset ID]))</f>
        <v/>
      </c>
      <c r="H25" s="3" t="str">
        <f>IF(Polygon[Asset Group]="","",VLOOKUP(Polygon[Asset Group],asset_grp_poly,4,FALSE))</f>
        <v/>
      </c>
      <c r="I25" s="3" t="str">
        <f>IF(Polygon[Asset Group]="","",VLOOKUP(Polygon[Asset Group],asset_grp_poly,2,FALSE))</f>
        <v/>
      </c>
      <c r="J25" s="3" t="str">
        <f>IF(Polygon[Asset Group]="","",VLOOKUP(Polygon[Asset Group],asset_grp_poly,3,FALSE))</f>
        <v/>
      </c>
      <c r="K25" s="3" t="str">
        <f>IF(Polygon[Asset Group]="","",VLOOKUP(Polygon[Asset Type],type_master_list,2,FALSE))</f>
        <v/>
      </c>
      <c r="L25" s="3" t="str">
        <f>IF(Polygon[Asset Name]="","",PROPER(Polygon[Asset Name]))</f>
        <v/>
      </c>
      <c r="M25" s="11" t="str">
        <f>IF(Polygon[Install Date]="","",Polygon[Install Date])</f>
        <v/>
      </c>
      <c r="N25" s="11" t="str">
        <f>IF(Polygon[Note]="","",PROPER(Polygon[Note]))</f>
        <v/>
      </c>
      <c r="O25" s="11" t="str">
        <f>IF(Polygon[Resource Consent Number]="","",UPPER(Polygon[Resource Consent Number]))</f>
        <v/>
      </c>
      <c r="P25" s="53" t="str">
        <f>IF(Polygon[Asset Unit Cost]="","",Polygon[Asset Unit Cost])</f>
        <v/>
      </c>
      <c r="Q25" s="11" t="str">
        <f>IF(Polygon[Added By]="","",UPPER(Polygon[Added By]))</f>
        <v/>
      </c>
      <c r="R25" s="11" t="str">
        <f>IF(Polygon[Added Date]="","",Polygon[Added Date])</f>
        <v/>
      </c>
      <c r="S25" s="14" t="str">
        <f>IF(Polygon[Z COORD]="","",Polygon[Z COORD])</f>
        <v/>
      </c>
      <c r="T25" s="14" t="str">
        <f>IF(Polygon[Asset Description]="","",PROPER(Polygon[Asset Description]))</f>
        <v/>
      </c>
      <c r="U25" s="14" t="str">
        <f>IF(Polygon[Area m2]="","",Polygon[Area m2])</f>
        <v/>
      </c>
      <c r="V25" s="14" t="str">
        <f>IF(Polygon[Asset Group]="","",VLOOKUP(Polygon[Surface Material],surface_master,2,FALSE))</f>
        <v/>
      </c>
      <c r="W25" s="14" t="str">
        <f>IF(Polygon[Asset Group]="","",VLOOKUP(Polygon[Material],sa_pa_surface,2,FALSE))</f>
        <v/>
      </c>
      <c r="X25" s="14" t="str">
        <f>IF(Polygon[Asset Group]="","",VLOOKUP(Polygon[Surface],surface_master,2,FALSE))</f>
        <v/>
      </c>
      <c r="Y25" s="14" t="str">
        <f>IF(Polygon[Surface Layer Depth mm]="","",Polygon[Surface Layer Depth mm])</f>
        <v/>
      </c>
      <c r="Z25" s="14" t="str">
        <f>IF(Polygon[Length m]="","",Polygon[Length m])</f>
        <v/>
      </c>
      <c r="AA25" s="14" t="str">
        <f>IF(Polygon[Av Width m]="","",Polygon[Av Width m])</f>
        <v/>
      </c>
      <c r="AB25" s="14" t="str">
        <f>IF(Polygon[Parking Capacity]="","",Polygon[Parking Capacity])</f>
        <v/>
      </c>
    </row>
    <row r="26" spans="1:28" s="3" customFormat="1" x14ac:dyDescent="0.2">
      <c r="A26" s="3" t="str">
        <f>IF(Polygon[DWG File Name]="","",Polygon[DWG File Name])</f>
        <v/>
      </c>
      <c r="B26" s="3" t="str">
        <f>IF(Polygon[DWG Layer Name]="","",Polygon[DWG Layer Name])</f>
        <v/>
      </c>
      <c r="C26" s="3" t="str">
        <f>IF(Polygon[DWG Handle]="","",Polygon[DWG Handle])</f>
        <v/>
      </c>
      <c r="D26" s="58" t="str">
        <f>IF(Polygon[Approx Centroid X]="","",Polygon[Approx Centroid X])</f>
        <v/>
      </c>
      <c r="E26" s="58" t="str">
        <f>IF(Polygon[Approx Centroid Y]="","",Polygon[Approx Centroid Y])</f>
        <v/>
      </c>
      <c r="F26" s="3" t="str">
        <f>IF(Polygon[Replacement Asset]="","",Polygon[Replacement Asset])</f>
        <v/>
      </c>
      <c r="G26" s="3" t="str">
        <f>IF(Polygon[Asset ID]="","",UPPER(Polygon[Asset ID]))</f>
        <v/>
      </c>
      <c r="H26" s="3" t="str">
        <f>IF(Polygon[Asset Group]="","",VLOOKUP(Polygon[Asset Group],asset_grp_poly,4,FALSE))</f>
        <v/>
      </c>
      <c r="I26" s="3" t="str">
        <f>IF(Polygon[Asset Group]="","",VLOOKUP(Polygon[Asset Group],asset_grp_poly,2,FALSE))</f>
        <v/>
      </c>
      <c r="J26" s="3" t="str">
        <f>IF(Polygon[Asset Group]="","",VLOOKUP(Polygon[Asset Group],asset_grp_poly,3,FALSE))</f>
        <v/>
      </c>
      <c r="K26" s="3" t="str">
        <f>IF(Polygon[Asset Group]="","",VLOOKUP(Polygon[Asset Type],type_master_list,2,FALSE))</f>
        <v/>
      </c>
      <c r="L26" s="3" t="str">
        <f>IF(Polygon[Asset Name]="","",PROPER(Polygon[Asset Name]))</f>
        <v/>
      </c>
      <c r="M26" s="11" t="str">
        <f>IF(Polygon[Install Date]="","",Polygon[Install Date])</f>
        <v/>
      </c>
      <c r="N26" s="11" t="str">
        <f>IF(Polygon[Note]="","",PROPER(Polygon[Note]))</f>
        <v/>
      </c>
      <c r="O26" s="11" t="str">
        <f>IF(Polygon[Resource Consent Number]="","",UPPER(Polygon[Resource Consent Number]))</f>
        <v/>
      </c>
      <c r="P26" s="53" t="str">
        <f>IF(Polygon[Asset Unit Cost]="","",Polygon[Asset Unit Cost])</f>
        <v/>
      </c>
      <c r="Q26" s="11" t="str">
        <f>IF(Polygon[Added By]="","",UPPER(Polygon[Added By]))</f>
        <v/>
      </c>
      <c r="R26" s="11" t="str">
        <f>IF(Polygon[Added Date]="","",Polygon[Added Date])</f>
        <v/>
      </c>
      <c r="S26" s="14" t="str">
        <f>IF(Polygon[Z COORD]="","",Polygon[Z COORD])</f>
        <v/>
      </c>
      <c r="T26" s="14" t="str">
        <f>IF(Polygon[Asset Description]="","",PROPER(Polygon[Asset Description]))</f>
        <v/>
      </c>
      <c r="U26" s="14" t="str">
        <f>IF(Polygon[Area m2]="","",Polygon[Area m2])</f>
        <v/>
      </c>
      <c r="V26" s="14" t="str">
        <f>IF(Polygon[Asset Group]="","",VLOOKUP(Polygon[Surface Material],surface_master,2,FALSE))</f>
        <v/>
      </c>
      <c r="W26" s="14" t="str">
        <f>IF(Polygon[Asset Group]="","",VLOOKUP(Polygon[Material],sa_pa_surface,2,FALSE))</f>
        <v/>
      </c>
      <c r="X26" s="14" t="str">
        <f>IF(Polygon[Asset Group]="","",VLOOKUP(Polygon[Surface],surface_master,2,FALSE))</f>
        <v/>
      </c>
      <c r="Y26" s="14" t="str">
        <f>IF(Polygon[Surface Layer Depth mm]="","",Polygon[Surface Layer Depth mm])</f>
        <v/>
      </c>
      <c r="Z26" s="14" t="str">
        <f>IF(Polygon[Length m]="","",Polygon[Length m])</f>
        <v/>
      </c>
      <c r="AA26" s="14" t="str">
        <f>IF(Polygon[Av Width m]="","",Polygon[Av Width m])</f>
        <v/>
      </c>
      <c r="AB26" s="14" t="str">
        <f>IF(Polygon[Parking Capacity]="","",Polygon[Parking Capacity])</f>
        <v/>
      </c>
    </row>
    <row r="27" spans="1:28" s="3" customFormat="1" x14ac:dyDescent="0.2">
      <c r="A27" s="3" t="str">
        <f>IF(Polygon[DWG File Name]="","",Polygon[DWG File Name])</f>
        <v/>
      </c>
      <c r="B27" s="3" t="str">
        <f>IF(Polygon[DWG Layer Name]="","",Polygon[DWG Layer Name])</f>
        <v/>
      </c>
      <c r="C27" s="3" t="str">
        <f>IF(Polygon[DWG Handle]="","",Polygon[DWG Handle])</f>
        <v/>
      </c>
      <c r="D27" s="58" t="str">
        <f>IF(Polygon[Approx Centroid X]="","",Polygon[Approx Centroid X])</f>
        <v/>
      </c>
      <c r="E27" s="58" t="str">
        <f>IF(Polygon[Approx Centroid Y]="","",Polygon[Approx Centroid Y])</f>
        <v/>
      </c>
      <c r="F27" s="3" t="str">
        <f>IF(Polygon[Replacement Asset]="","",Polygon[Replacement Asset])</f>
        <v/>
      </c>
      <c r="G27" s="3" t="str">
        <f>IF(Polygon[Asset ID]="","",UPPER(Polygon[Asset ID]))</f>
        <v/>
      </c>
      <c r="H27" s="3" t="str">
        <f>IF(Polygon[Asset Group]="","",VLOOKUP(Polygon[Asset Group],asset_grp_poly,4,FALSE))</f>
        <v/>
      </c>
      <c r="I27" s="3" t="str">
        <f>IF(Polygon[Asset Group]="","",VLOOKUP(Polygon[Asset Group],asset_grp_poly,2,FALSE))</f>
        <v/>
      </c>
      <c r="J27" s="3" t="str">
        <f>IF(Polygon[Asset Group]="","",VLOOKUP(Polygon[Asset Group],asset_grp_poly,3,FALSE))</f>
        <v/>
      </c>
      <c r="K27" s="3" t="str">
        <f>IF(Polygon[Asset Group]="","",VLOOKUP(Polygon[Asset Type],type_master_list,2,FALSE))</f>
        <v/>
      </c>
      <c r="L27" s="3" t="str">
        <f>IF(Polygon[Asset Name]="","",PROPER(Polygon[Asset Name]))</f>
        <v/>
      </c>
      <c r="M27" s="11" t="str">
        <f>IF(Polygon[Install Date]="","",Polygon[Install Date])</f>
        <v/>
      </c>
      <c r="N27" s="11" t="str">
        <f>IF(Polygon[Note]="","",PROPER(Polygon[Note]))</f>
        <v/>
      </c>
      <c r="O27" s="11" t="str">
        <f>IF(Polygon[Resource Consent Number]="","",UPPER(Polygon[Resource Consent Number]))</f>
        <v/>
      </c>
      <c r="P27" s="53" t="str">
        <f>IF(Polygon[Asset Unit Cost]="","",Polygon[Asset Unit Cost])</f>
        <v/>
      </c>
      <c r="Q27" s="11" t="str">
        <f>IF(Polygon[Added By]="","",UPPER(Polygon[Added By]))</f>
        <v/>
      </c>
      <c r="R27" s="11" t="str">
        <f>IF(Polygon[Added Date]="","",Polygon[Added Date])</f>
        <v/>
      </c>
      <c r="S27" s="14" t="str">
        <f>IF(Polygon[Z COORD]="","",Polygon[Z COORD])</f>
        <v/>
      </c>
      <c r="T27" s="14" t="str">
        <f>IF(Polygon[Asset Description]="","",PROPER(Polygon[Asset Description]))</f>
        <v/>
      </c>
      <c r="U27" s="14" t="str">
        <f>IF(Polygon[Area m2]="","",Polygon[Area m2])</f>
        <v/>
      </c>
      <c r="V27" s="14" t="str">
        <f>IF(Polygon[Asset Group]="","",VLOOKUP(Polygon[Surface Material],surface_master,2,FALSE))</f>
        <v/>
      </c>
      <c r="W27" s="14" t="str">
        <f>IF(Polygon[Asset Group]="","",VLOOKUP(Polygon[Material],sa_pa_surface,2,FALSE))</f>
        <v/>
      </c>
      <c r="X27" s="14" t="str">
        <f>IF(Polygon[Asset Group]="","",VLOOKUP(Polygon[Surface],surface_master,2,FALSE))</f>
        <v/>
      </c>
      <c r="Y27" s="14" t="str">
        <f>IF(Polygon[Surface Layer Depth mm]="","",Polygon[Surface Layer Depth mm])</f>
        <v/>
      </c>
      <c r="Z27" s="14" t="str">
        <f>IF(Polygon[Length m]="","",Polygon[Length m])</f>
        <v/>
      </c>
      <c r="AA27" s="14" t="str">
        <f>IF(Polygon[Av Width m]="","",Polygon[Av Width m])</f>
        <v/>
      </c>
      <c r="AB27" s="14" t="str">
        <f>IF(Polygon[Parking Capacity]="","",Polygon[Parking Capacity])</f>
        <v/>
      </c>
    </row>
    <row r="28" spans="1:28" s="3" customFormat="1" x14ac:dyDescent="0.2">
      <c r="A28" s="3" t="str">
        <f>IF(Polygon[DWG File Name]="","",Polygon[DWG File Name])</f>
        <v/>
      </c>
      <c r="B28" s="3" t="str">
        <f>IF(Polygon[DWG Layer Name]="","",Polygon[DWG Layer Name])</f>
        <v/>
      </c>
      <c r="C28" s="3" t="str">
        <f>IF(Polygon[DWG Handle]="","",Polygon[DWG Handle])</f>
        <v/>
      </c>
      <c r="D28" s="58" t="str">
        <f>IF(Polygon[Approx Centroid X]="","",Polygon[Approx Centroid X])</f>
        <v/>
      </c>
      <c r="E28" s="58" t="str">
        <f>IF(Polygon[Approx Centroid Y]="","",Polygon[Approx Centroid Y])</f>
        <v/>
      </c>
      <c r="F28" s="3" t="str">
        <f>IF(Polygon[Replacement Asset]="","",Polygon[Replacement Asset])</f>
        <v/>
      </c>
      <c r="G28" s="3" t="str">
        <f>IF(Polygon[Asset ID]="","",UPPER(Polygon[Asset ID]))</f>
        <v/>
      </c>
      <c r="H28" s="3" t="str">
        <f>IF(Polygon[Asset Group]="","",VLOOKUP(Polygon[Asset Group],asset_grp_poly,4,FALSE))</f>
        <v/>
      </c>
      <c r="I28" s="3" t="str">
        <f>IF(Polygon[Asset Group]="","",VLOOKUP(Polygon[Asset Group],asset_grp_poly,2,FALSE))</f>
        <v/>
      </c>
      <c r="J28" s="3" t="str">
        <f>IF(Polygon[Asset Group]="","",VLOOKUP(Polygon[Asset Group],asset_grp_poly,3,FALSE))</f>
        <v/>
      </c>
      <c r="K28" s="3" t="str">
        <f>IF(Polygon[Asset Group]="","",VLOOKUP(Polygon[Asset Type],type_master_list,2,FALSE))</f>
        <v/>
      </c>
      <c r="L28" s="3" t="str">
        <f>IF(Polygon[Asset Name]="","",PROPER(Polygon[Asset Name]))</f>
        <v/>
      </c>
      <c r="M28" s="11" t="str">
        <f>IF(Polygon[Install Date]="","",Polygon[Install Date])</f>
        <v/>
      </c>
      <c r="N28" s="11" t="str">
        <f>IF(Polygon[Note]="","",PROPER(Polygon[Note]))</f>
        <v/>
      </c>
      <c r="O28" s="11" t="str">
        <f>IF(Polygon[Resource Consent Number]="","",UPPER(Polygon[Resource Consent Number]))</f>
        <v/>
      </c>
      <c r="P28" s="53" t="str">
        <f>IF(Polygon[Asset Unit Cost]="","",Polygon[Asset Unit Cost])</f>
        <v/>
      </c>
      <c r="Q28" s="11" t="str">
        <f>IF(Polygon[Added By]="","",UPPER(Polygon[Added By]))</f>
        <v/>
      </c>
      <c r="R28" s="11" t="str">
        <f>IF(Polygon[Added Date]="","",Polygon[Added Date])</f>
        <v/>
      </c>
      <c r="S28" s="14" t="str">
        <f>IF(Polygon[Z COORD]="","",Polygon[Z COORD])</f>
        <v/>
      </c>
      <c r="T28" s="14" t="str">
        <f>IF(Polygon[Asset Description]="","",PROPER(Polygon[Asset Description]))</f>
        <v/>
      </c>
      <c r="U28" s="14" t="str">
        <f>IF(Polygon[Area m2]="","",Polygon[Area m2])</f>
        <v/>
      </c>
      <c r="V28" s="14" t="str">
        <f>IF(Polygon[Asset Group]="","",VLOOKUP(Polygon[Surface Material],surface_master,2,FALSE))</f>
        <v/>
      </c>
      <c r="W28" s="14" t="str">
        <f>IF(Polygon[Asset Group]="","",VLOOKUP(Polygon[Material],sa_pa_surface,2,FALSE))</f>
        <v/>
      </c>
      <c r="X28" s="14" t="str">
        <f>IF(Polygon[Asset Group]="","",VLOOKUP(Polygon[Surface],surface_master,2,FALSE))</f>
        <v/>
      </c>
      <c r="Y28" s="14" t="str">
        <f>IF(Polygon[Surface Layer Depth mm]="","",Polygon[Surface Layer Depth mm])</f>
        <v/>
      </c>
      <c r="Z28" s="14" t="str">
        <f>IF(Polygon[Length m]="","",Polygon[Length m])</f>
        <v/>
      </c>
      <c r="AA28" s="14" t="str">
        <f>IF(Polygon[Av Width m]="","",Polygon[Av Width m])</f>
        <v/>
      </c>
      <c r="AB28" s="14" t="str">
        <f>IF(Polygon[Parking Capacity]="","",Polygon[Parking Capacity])</f>
        <v/>
      </c>
    </row>
    <row r="29" spans="1:28" s="3" customFormat="1" x14ac:dyDescent="0.2">
      <c r="A29" s="3" t="str">
        <f>IF(Polygon[DWG File Name]="","",Polygon[DWG File Name])</f>
        <v/>
      </c>
      <c r="B29" s="3" t="str">
        <f>IF(Polygon[DWG Layer Name]="","",Polygon[DWG Layer Name])</f>
        <v/>
      </c>
      <c r="C29" s="3" t="str">
        <f>IF(Polygon[DWG Handle]="","",Polygon[DWG Handle])</f>
        <v/>
      </c>
      <c r="D29" s="58" t="str">
        <f>IF(Polygon[Approx Centroid X]="","",Polygon[Approx Centroid X])</f>
        <v/>
      </c>
      <c r="E29" s="58" t="str">
        <f>IF(Polygon[Approx Centroid Y]="","",Polygon[Approx Centroid Y])</f>
        <v/>
      </c>
      <c r="F29" s="3" t="str">
        <f>IF(Polygon[Replacement Asset]="","",Polygon[Replacement Asset])</f>
        <v/>
      </c>
      <c r="G29" s="3" t="str">
        <f>IF(Polygon[Asset ID]="","",UPPER(Polygon[Asset ID]))</f>
        <v/>
      </c>
      <c r="H29" s="3" t="str">
        <f>IF(Polygon[Asset Group]="","",VLOOKUP(Polygon[Asset Group],asset_grp_poly,4,FALSE))</f>
        <v/>
      </c>
      <c r="I29" s="3" t="str">
        <f>IF(Polygon[Asset Group]="","",VLOOKUP(Polygon[Asset Group],asset_grp_poly,2,FALSE))</f>
        <v/>
      </c>
      <c r="J29" s="3" t="str">
        <f>IF(Polygon[Asset Group]="","",VLOOKUP(Polygon[Asset Group],asset_grp_poly,3,FALSE))</f>
        <v/>
      </c>
      <c r="K29" s="3" t="str">
        <f>IF(Polygon[Asset Group]="","",VLOOKUP(Polygon[Asset Type],type_master_list,2,FALSE))</f>
        <v/>
      </c>
      <c r="L29" s="3" t="str">
        <f>IF(Polygon[Asset Name]="","",PROPER(Polygon[Asset Name]))</f>
        <v/>
      </c>
      <c r="M29" s="11" t="str">
        <f>IF(Polygon[Install Date]="","",Polygon[Install Date])</f>
        <v/>
      </c>
      <c r="N29" s="11" t="str">
        <f>IF(Polygon[Note]="","",PROPER(Polygon[Note]))</f>
        <v/>
      </c>
      <c r="O29" s="11" t="str">
        <f>IF(Polygon[Resource Consent Number]="","",UPPER(Polygon[Resource Consent Number]))</f>
        <v/>
      </c>
      <c r="P29" s="53" t="str">
        <f>IF(Polygon[Asset Unit Cost]="","",Polygon[Asset Unit Cost])</f>
        <v/>
      </c>
      <c r="Q29" s="11" t="str">
        <f>IF(Polygon[Added By]="","",UPPER(Polygon[Added By]))</f>
        <v/>
      </c>
      <c r="R29" s="11" t="str">
        <f>IF(Polygon[Added Date]="","",Polygon[Added Date])</f>
        <v/>
      </c>
      <c r="S29" s="14" t="str">
        <f>IF(Polygon[Z COORD]="","",Polygon[Z COORD])</f>
        <v/>
      </c>
      <c r="T29" s="14" t="str">
        <f>IF(Polygon[Asset Description]="","",PROPER(Polygon[Asset Description]))</f>
        <v/>
      </c>
      <c r="U29" s="14" t="str">
        <f>IF(Polygon[Area m2]="","",Polygon[Area m2])</f>
        <v/>
      </c>
      <c r="V29" s="14" t="str">
        <f>IF(Polygon[Asset Group]="","",VLOOKUP(Polygon[Surface Material],surface_master,2,FALSE))</f>
        <v/>
      </c>
      <c r="W29" s="14" t="str">
        <f>IF(Polygon[Asset Group]="","",VLOOKUP(Polygon[Material],sa_pa_surface,2,FALSE))</f>
        <v/>
      </c>
      <c r="X29" s="14" t="str">
        <f>IF(Polygon[Asset Group]="","",VLOOKUP(Polygon[Surface],surface_master,2,FALSE))</f>
        <v/>
      </c>
      <c r="Y29" s="14" t="str">
        <f>IF(Polygon[Surface Layer Depth mm]="","",Polygon[Surface Layer Depth mm])</f>
        <v/>
      </c>
      <c r="Z29" s="14" t="str">
        <f>IF(Polygon[Length m]="","",Polygon[Length m])</f>
        <v/>
      </c>
      <c r="AA29" s="14" t="str">
        <f>IF(Polygon[Av Width m]="","",Polygon[Av Width m])</f>
        <v/>
      </c>
      <c r="AB29" s="14" t="str">
        <f>IF(Polygon[Parking Capacity]="","",Polygon[Parking Capacity])</f>
        <v/>
      </c>
    </row>
    <row r="30" spans="1:28" s="3" customFormat="1" x14ac:dyDescent="0.2">
      <c r="A30" s="3" t="str">
        <f>IF(Polygon[DWG File Name]="","",Polygon[DWG File Name])</f>
        <v/>
      </c>
      <c r="B30" s="3" t="str">
        <f>IF(Polygon[DWG Layer Name]="","",Polygon[DWG Layer Name])</f>
        <v/>
      </c>
      <c r="C30" s="3" t="str">
        <f>IF(Polygon[DWG Handle]="","",Polygon[DWG Handle])</f>
        <v/>
      </c>
      <c r="D30" s="58" t="str">
        <f>IF(Polygon[Approx Centroid X]="","",Polygon[Approx Centroid X])</f>
        <v/>
      </c>
      <c r="E30" s="58" t="str">
        <f>IF(Polygon[Approx Centroid Y]="","",Polygon[Approx Centroid Y])</f>
        <v/>
      </c>
      <c r="F30" s="3" t="str">
        <f>IF(Polygon[Replacement Asset]="","",Polygon[Replacement Asset])</f>
        <v/>
      </c>
      <c r="G30" s="3" t="str">
        <f>IF(Polygon[Asset ID]="","",UPPER(Polygon[Asset ID]))</f>
        <v/>
      </c>
      <c r="H30" s="3" t="str">
        <f>IF(Polygon[Asset Group]="","",VLOOKUP(Polygon[Asset Group],asset_grp_poly,4,FALSE))</f>
        <v/>
      </c>
      <c r="I30" s="3" t="str">
        <f>IF(Polygon[Asset Group]="","",VLOOKUP(Polygon[Asset Group],asset_grp_poly,2,FALSE))</f>
        <v/>
      </c>
      <c r="J30" s="3" t="str">
        <f>IF(Polygon[Asset Group]="","",VLOOKUP(Polygon[Asset Group],asset_grp_poly,3,FALSE))</f>
        <v/>
      </c>
      <c r="K30" s="3" t="str">
        <f>IF(Polygon[Asset Group]="","",VLOOKUP(Polygon[Asset Type],type_master_list,2,FALSE))</f>
        <v/>
      </c>
      <c r="L30" s="3" t="str">
        <f>IF(Polygon[Asset Name]="","",PROPER(Polygon[Asset Name]))</f>
        <v/>
      </c>
      <c r="M30" s="11" t="str">
        <f>IF(Polygon[Install Date]="","",Polygon[Install Date])</f>
        <v/>
      </c>
      <c r="N30" s="11" t="str">
        <f>IF(Polygon[Note]="","",PROPER(Polygon[Note]))</f>
        <v/>
      </c>
      <c r="O30" s="11" t="str">
        <f>IF(Polygon[Resource Consent Number]="","",UPPER(Polygon[Resource Consent Number]))</f>
        <v/>
      </c>
      <c r="P30" s="53" t="str">
        <f>IF(Polygon[Asset Unit Cost]="","",Polygon[Asset Unit Cost])</f>
        <v/>
      </c>
      <c r="Q30" s="11" t="str">
        <f>IF(Polygon[Added By]="","",UPPER(Polygon[Added By]))</f>
        <v/>
      </c>
      <c r="R30" s="11" t="str">
        <f>IF(Polygon[Added Date]="","",Polygon[Added Date])</f>
        <v/>
      </c>
      <c r="S30" s="14" t="str">
        <f>IF(Polygon[Z COORD]="","",Polygon[Z COORD])</f>
        <v/>
      </c>
      <c r="T30" s="14" t="str">
        <f>IF(Polygon[Asset Description]="","",PROPER(Polygon[Asset Description]))</f>
        <v/>
      </c>
      <c r="U30" s="14" t="str">
        <f>IF(Polygon[Area m2]="","",Polygon[Area m2])</f>
        <v/>
      </c>
      <c r="V30" s="14" t="str">
        <f>IF(Polygon[Asset Group]="","",VLOOKUP(Polygon[Surface Material],surface_master,2,FALSE))</f>
        <v/>
      </c>
      <c r="W30" s="14" t="str">
        <f>IF(Polygon[Asset Group]="","",VLOOKUP(Polygon[Material],sa_pa_surface,2,FALSE))</f>
        <v/>
      </c>
      <c r="X30" s="14" t="str">
        <f>IF(Polygon[Asset Group]="","",VLOOKUP(Polygon[Surface],surface_master,2,FALSE))</f>
        <v/>
      </c>
      <c r="Y30" s="14" t="str">
        <f>IF(Polygon[Surface Layer Depth mm]="","",Polygon[Surface Layer Depth mm])</f>
        <v/>
      </c>
      <c r="Z30" s="14" t="str">
        <f>IF(Polygon[Length m]="","",Polygon[Length m])</f>
        <v/>
      </c>
      <c r="AA30" s="14" t="str">
        <f>IF(Polygon[Av Width m]="","",Polygon[Av Width m])</f>
        <v/>
      </c>
      <c r="AB30" s="14" t="str">
        <f>IF(Polygon[Parking Capacity]="","",Polygon[Parking Capacity])</f>
        <v/>
      </c>
    </row>
    <row r="31" spans="1:28" s="3" customFormat="1" x14ac:dyDescent="0.2">
      <c r="A31" s="3" t="str">
        <f>IF(Polygon[DWG File Name]="","",Polygon[DWG File Name])</f>
        <v/>
      </c>
      <c r="B31" s="3" t="str">
        <f>IF(Polygon[DWG Layer Name]="","",Polygon[DWG Layer Name])</f>
        <v/>
      </c>
      <c r="C31" s="3" t="str">
        <f>IF(Polygon[DWG Handle]="","",Polygon[DWG Handle])</f>
        <v/>
      </c>
      <c r="D31" s="58" t="str">
        <f>IF(Polygon[Approx Centroid X]="","",Polygon[Approx Centroid X])</f>
        <v/>
      </c>
      <c r="E31" s="58" t="str">
        <f>IF(Polygon[Approx Centroid Y]="","",Polygon[Approx Centroid Y])</f>
        <v/>
      </c>
      <c r="F31" s="3" t="str">
        <f>IF(Polygon[Replacement Asset]="","",Polygon[Replacement Asset])</f>
        <v/>
      </c>
      <c r="G31" s="3" t="str">
        <f>IF(Polygon[Asset ID]="","",UPPER(Polygon[Asset ID]))</f>
        <v/>
      </c>
      <c r="H31" s="3" t="str">
        <f>IF(Polygon[Asset Group]="","",VLOOKUP(Polygon[Asset Group],asset_grp_poly,4,FALSE))</f>
        <v/>
      </c>
      <c r="I31" s="3" t="str">
        <f>IF(Polygon[Asset Group]="","",VLOOKUP(Polygon[Asset Group],asset_grp_poly,2,FALSE))</f>
        <v/>
      </c>
      <c r="J31" s="3" t="str">
        <f>IF(Polygon[Asset Group]="","",VLOOKUP(Polygon[Asset Group],asset_grp_poly,3,FALSE))</f>
        <v/>
      </c>
      <c r="K31" s="3" t="str">
        <f>IF(Polygon[Asset Group]="","",VLOOKUP(Polygon[Asset Type],type_master_list,2,FALSE))</f>
        <v/>
      </c>
      <c r="L31" s="3" t="str">
        <f>IF(Polygon[Asset Name]="","",PROPER(Polygon[Asset Name]))</f>
        <v/>
      </c>
      <c r="M31" s="11" t="str">
        <f>IF(Polygon[Install Date]="","",Polygon[Install Date])</f>
        <v/>
      </c>
      <c r="N31" s="11" t="str">
        <f>IF(Polygon[Note]="","",PROPER(Polygon[Note]))</f>
        <v/>
      </c>
      <c r="O31" s="11" t="str">
        <f>IF(Polygon[Resource Consent Number]="","",UPPER(Polygon[Resource Consent Number]))</f>
        <v/>
      </c>
      <c r="P31" s="53" t="str">
        <f>IF(Polygon[Asset Unit Cost]="","",Polygon[Asset Unit Cost])</f>
        <v/>
      </c>
      <c r="Q31" s="11" t="str">
        <f>IF(Polygon[Added By]="","",UPPER(Polygon[Added By]))</f>
        <v/>
      </c>
      <c r="R31" s="11" t="str">
        <f>IF(Polygon[Added Date]="","",Polygon[Added Date])</f>
        <v/>
      </c>
      <c r="S31" s="14" t="str">
        <f>IF(Polygon[Z COORD]="","",Polygon[Z COORD])</f>
        <v/>
      </c>
      <c r="T31" s="14" t="str">
        <f>IF(Polygon[Asset Description]="","",PROPER(Polygon[Asset Description]))</f>
        <v/>
      </c>
      <c r="U31" s="14" t="str">
        <f>IF(Polygon[Area m2]="","",Polygon[Area m2])</f>
        <v/>
      </c>
      <c r="V31" s="14" t="str">
        <f>IF(Polygon[Asset Group]="","",VLOOKUP(Polygon[Surface Material],surface_master,2,FALSE))</f>
        <v/>
      </c>
      <c r="W31" s="14" t="str">
        <f>IF(Polygon[Asset Group]="","",VLOOKUP(Polygon[Material],sa_pa_surface,2,FALSE))</f>
        <v/>
      </c>
      <c r="X31" s="14" t="str">
        <f>IF(Polygon[Asset Group]="","",VLOOKUP(Polygon[Surface],surface_master,2,FALSE))</f>
        <v/>
      </c>
      <c r="Y31" s="14" t="str">
        <f>IF(Polygon[Surface Layer Depth mm]="","",Polygon[Surface Layer Depth mm])</f>
        <v/>
      </c>
      <c r="Z31" s="14" t="str">
        <f>IF(Polygon[Length m]="","",Polygon[Length m])</f>
        <v/>
      </c>
      <c r="AA31" s="14" t="str">
        <f>IF(Polygon[Av Width m]="","",Polygon[Av Width m])</f>
        <v/>
      </c>
      <c r="AB31" s="14" t="str">
        <f>IF(Polygon[Parking Capacity]="","",Polygon[Parking Capacity])</f>
        <v/>
      </c>
    </row>
    <row r="32" spans="1:28" s="3" customFormat="1" x14ac:dyDescent="0.2">
      <c r="A32" s="3" t="str">
        <f>IF(Polygon[DWG File Name]="","",Polygon[DWG File Name])</f>
        <v/>
      </c>
      <c r="B32" s="3" t="str">
        <f>IF(Polygon[DWG Layer Name]="","",Polygon[DWG Layer Name])</f>
        <v/>
      </c>
      <c r="C32" s="3" t="str">
        <f>IF(Polygon[DWG Handle]="","",Polygon[DWG Handle])</f>
        <v/>
      </c>
      <c r="D32" s="58" t="str">
        <f>IF(Polygon[Approx Centroid X]="","",Polygon[Approx Centroid X])</f>
        <v/>
      </c>
      <c r="E32" s="58" t="str">
        <f>IF(Polygon[Approx Centroid Y]="","",Polygon[Approx Centroid Y])</f>
        <v/>
      </c>
      <c r="F32" s="3" t="str">
        <f>IF(Polygon[Replacement Asset]="","",Polygon[Replacement Asset])</f>
        <v/>
      </c>
      <c r="G32" s="3" t="str">
        <f>IF(Polygon[Asset ID]="","",UPPER(Polygon[Asset ID]))</f>
        <v/>
      </c>
      <c r="H32" s="3" t="str">
        <f>IF(Polygon[Asset Group]="","",VLOOKUP(Polygon[Asset Group],asset_grp_poly,4,FALSE))</f>
        <v/>
      </c>
      <c r="I32" s="3" t="str">
        <f>IF(Polygon[Asset Group]="","",VLOOKUP(Polygon[Asset Group],asset_grp_poly,2,FALSE))</f>
        <v/>
      </c>
      <c r="J32" s="3" t="str">
        <f>IF(Polygon[Asset Group]="","",VLOOKUP(Polygon[Asset Group],asset_grp_poly,3,FALSE))</f>
        <v/>
      </c>
      <c r="K32" s="3" t="str">
        <f>IF(Polygon[Asset Group]="","",VLOOKUP(Polygon[Asset Type],type_master_list,2,FALSE))</f>
        <v/>
      </c>
      <c r="L32" s="3" t="str">
        <f>IF(Polygon[Asset Name]="","",PROPER(Polygon[Asset Name]))</f>
        <v/>
      </c>
      <c r="M32" s="11" t="str">
        <f>IF(Polygon[Install Date]="","",Polygon[Install Date])</f>
        <v/>
      </c>
      <c r="N32" s="11" t="str">
        <f>IF(Polygon[Note]="","",PROPER(Polygon[Note]))</f>
        <v/>
      </c>
      <c r="O32" s="11" t="str">
        <f>IF(Polygon[Resource Consent Number]="","",UPPER(Polygon[Resource Consent Number]))</f>
        <v/>
      </c>
      <c r="P32" s="53" t="str">
        <f>IF(Polygon[Asset Unit Cost]="","",Polygon[Asset Unit Cost])</f>
        <v/>
      </c>
      <c r="Q32" s="11" t="str">
        <f>IF(Polygon[Added By]="","",UPPER(Polygon[Added By]))</f>
        <v/>
      </c>
      <c r="R32" s="11" t="str">
        <f>IF(Polygon[Added Date]="","",Polygon[Added Date])</f>
        <v/>
      </c>
      <c r="S32" s="14" t="str">
        <f>IF(Polygon[Z COORD]="","",Polygon[Z COORD])</f>
        <v/>
      </c>
      <c r="T32" s="14" t="str">
        <f>IF(Polygon[Asset Description]="","",PROPER(Polygon[Asset Description]))</f>
        <v/>
      </c>
      <c r="U32" s="14" t="str">
        <f>IF(Polygon[Area m2]="","",Polygon[Area m2])</f>
        <v/>
      </c>
      <c r="V32" s="14" t="str">
        <f>IF(Polygon[Asset Group]="","",VLOOKUP(Polygon[Surface Material],surface_master,2,FALSE))</f>
        <v/>
      </c>
      <c r="W32" s="14" t="str">
        <f>IF(Polygon[Asset Group]="","",VLOOKUP(Polygon[Material],sa_pa_surface,2,FALSE))</f>
        <v/>
      </c>
      <c r="X32" s="14" t="str">
        <f>IF(Polygon[Asset Group]="","",VLOOKUP(Polygon[Surface],surface_master,2,FALSE))</f>
        <v/>
      </c>
      <c r="Y32" s="14" t="str">
        <f>IF(Polygon[Surface Layer Depth mm]="","",Polygon[Surface Layer Depth mm])</f>
        <v/>
      </c>
      <c r="Z32" s="14" t="str">
        <f>IF(Polygon[Length m]="","",Polygon[Length m])</f>
        <v/>
      </c>
      <c r="AA32" s="14" t="str">
        <f>IF(Polygon[Av Width m]="","",Polygon[Av Width m])</f>
        <v/>
      </c>
      <c r="AB32" s="14" t="str">
        <f>IF(Polygon[Parking Capacity]="","",Polygon[Parking Capacity])</f>
        <v/>
      </c>
    </row>
    <row r="33" spans="1:28" s="3" customFormat="1" x14ac:dyDescent="0.2">
      <c r="A33" s="3" t="str">
        <f>IF(Polygon[DWG File Name]="","",Polygon[DWG File Name])</f>
        <v/>
      </c>
      <c r="B33" s="3" t="str">
        <f>IF(Polygon[DWG Layer Name]="","",Polygon[DWG Layer Name])</f>
        <v/>
      </c>
      <c r="C33" s="3" t="str">
        <f>IF(Polygon[DWG Handle]="","",Polygon[DWG Handle])</f>
        <v/>
      </c>
      <c r="D33" s="58" t="str">
        <f>IF(Polygon[Approx Centroid X]="","",Polygon[Approx Centroid X])</f>
        <v/>
      </c>
      <c r="E33" s="58" t="str">
        <f>IF(Polygon[Approx Centroid Y]="","",Polygon[Approx Centroid Y])</f>
        <v/>
      </c>
      <c r="F33" s="3" t="str">
        <f>IF(Polygon[Replacement Asset]="","",Polygon[Replacement Asset])</f>
        <v/>
      </c>
      <c r="G33" s="3" t="str">
        <f>IF(Polygon[Asset ID]="","",UPPER(Polygon[Asset ID]))</f>
        <v/>
      </c>
      <c r="H33" s="3" t="str">
        <f>IF(Polygon[Asset Group]="","",VLOOKUP(Polygon[Asset Group],asset_grp_poly,4,FALSE))</f>
        <v/>
      </c>
      <c r="I33" s="3" t="str">
        <f>IF(Polygon[Asset Group]="","",VLOOKUP(Polygon[Asset Group],asset_grp_poly,2,FALSE))</f>
        <v/>
      </c>
      <c r="J33" s="3" t="str">
        <f>IF(Polygon[Asset Group]="","",VLOOKUP(Polygon[Asset Group],asset_grp_poly,3,FALSE))</f>
        <v/>
      </c>
      <c r="K33" s="3" t="str">
        <f>IF(Polygon[Asset Group]="","",VLOOKUP(Polygon[Asset Type],type_master_list,2,FALSE))</f>
        <v/>
      </c>
      <c r="L33" s="3" t="str">
        <f>IF(Polygon[Asset Name]="","",PROPER(Polygon[Asset Name]))</f>
        <v/>
      </c>
      <c r="M33" s="11" t="str">
        <f>IF(Polygon[Install Date]="","",Polygon[Install Date])</f>
        <v/>
      </c>
      <c r="N33" s="11" t="str">
        <f>IF(Polygon[Note]="","",PROPER(Polygon[Note]))</f>
        <v/>
      </c>
      <c r="O33" s="11" t="str">
        <f>IF(Polygon[Resource Consent Number]="","",UPPER(Polygon[Resource Consent Number]))</f>
        <v/>
      </c>
      <c r="P33" s="53" t="str">
        <f>IF(Polygon[Asset Unit Cost]="","",Polygon[Asset Unit Cost])</f>
        <v/>
      </c>
      <c r="Q33" s="11" t="str">
        <f>IF(Polygon[Added By]="","",UPPER(Polygon[Added By]))</f>
        <v/>
      </c>
      <c r="R33" s="11" t="str">
        <f>IF(Polygon[Added Date]="","",Polygon[Added Date])</f>
        <v/>
      </c>
      <c r="S33" s="14" t="str">
        <f>IF(Polygon[Z COORD]="","",Polygon[Z COORD])</f>
        <v/>
      </c>
      <c r="T33" s="14" t="str">
        <f>IF(Polygon[Asset Description]="","",PROPER(Polygon[Asset Description]))</f>
        <v/>
      </c>
      <c r="U33" s="14" t="str">
        <f>IF(Polygon[Area m2]="","",Polygon[Area m2])</f>
        <v/>
      </c>
      <c r="V33" s="14" t="str">
        <f>IF(Polygon[Asset Group]="","",VLOOKUP(Polygon[Surface Material],surface_master,2,FALSE))</f>
        <v/>
      </c>
      <c r="W33" s="14" t="str">
        <f>IF(Polygon[Asset Group]="","",VLOOKUP(Polygon[Material],sa_pa_surface,2,FALSE))</f>
        <v/>
      </c>
      <c r="X33" s="14" t="str">
        <f>IF(Polygon[Asset Group]="","",VLOOKUP(Polygon[Surface],surface_master,2,FALSE))</f>
        <v/>
      </c>
      <c r="Y33" s="14" t="str">
        <f>IF(Polygon[Surface Layer Depth mm]="","",Polygon[Surface Layer Depth mm])</f>
        <v/>
      </c>
      <c r="Z33" s="14" t="str">
        <f>IF(Polygon[Length m]="","",Polygon[Length m])</f>
        <v/>
      </c>
      <c r="AA33" s="14" t="str">
        <f>IF(Polygon[Av Width m]="","",Polygon[Av Width m])</f>
        <v/>
      </c>
      <c r="AB33" s="14" t="str">
        <f>IF(Polygon[Parking Capacity]="","",Polygon[Parking Capacity])</f>
        <v/>
      </c>
    </row>
    <row r="34" spans="1:28" s="3" customFormat="1" x14ac:dyDescent="0.2">
      <c r="A34" s="3" t="str">
        <f>IF(Polygon[DWG File Name]="","",Polygon[DWG File Name])</f>
        <v/>
      </c>
      <c r="B34" s="3" t="str">
        <f>IF(Polygon[DWG Layer Name]="","",Polygon[DWG Layer Name])</f>
        <v/>
      </c>
      <c r="C34" s="3" t="str">
        <f>IF(Polygon[DWG Handle]="","",Polygon[DWG Handle])</f>
        <v/>
      </c>
      <c r="D34" s="58" t="str">
        <f>IF(Polygon[Approx Centroid X]="","",Polygon[Approx Centroid X])</f>
        <v/>
      </c>
      <c r="E34" s="58" t="str">
        <f>IF(Polygon[Approx Centroid Y]="","",Polygon[Approx Centroid Y])</f>
        <v/>
      </c>
      <c r="F34" s="3" t="str">
        <f>IF(Polygon[Replacement Asset]="","",Polygon[Replacement Asset])</f>
        <v/>
      </c>
      <c r="G34" s="3" t="str">
        <f>IF(Polygon[Asset ID]="","",UPPER(Polygon[Asset ID]))</f>
        <v/>
      </c>
      <c r="H34" s="3" t="str">
        <f>IF(Polygon[Asset Group]="","",VLOOKUP(Polygon[Asset Group],asset_grp_poly,4,FALSE))</f>
        <v/>
      </c>
      <c r="I34" s="3" t="str">
        <f>IF(Polygon[Asset Group]="","",VLOOKUP(Polygon[Asset Group],asset_grp_poly,2,FALSE))</f>
        <v/>
      </c>
      <c r="J34" s="3" t="str">
        <f>IF(Polygon[Asset Group]="","",VLOOKUP(Polygon[Asset Group],asset_grp_poly,3,FALSE))</f>
        <v/>
      </c>
      <c r="K34" s="3" t="str">
        <f>IF(Polygon[Asset Group]="","",VLOOKUP(Polygon[Asset Type],type_master_list,2,FALSE))</f>
        <v/>
      </c>
      <c r="L34" s="3" t="str">
        <f>IF(Polygon[Asset Name]="","",PROPER(Polygon[Asset Name]))</f>
        <v/>
      </c>
      <c r="M34" s="11" t="str">
        <f>IF(Polygon[Install Date]="","",Polygon[Install Date])</f>
        <v/>
      </c>
      <c r="N34" s="11" t="str">
        <f>IF(Polygon[Note]="","",PROPER(Polygon[Note]))</f>
        <v/>
      </c>
      <c r="O34" s="11" t="str">
        <f>IF(Polygon[Resource Consent Number]="","",UPPER(Polygon[Resource Consent Number]))</f>
        <v/>
      </c>
      <c r="P34" s="53" t="str">
        <f>IF(Polygon[Asset Unit Cost]="","",Polygon[Asset Unit Cost])</f>
        <v/>
      </c>
      <c r="Q34" s="11" t="str">
        <f>IF(Polygon[Added By]="","",UPPER(Polygon[Added By]))</f>
        <v/>
      </c>
      <c r="R34" s="11" t="str">
        <f>IF(Polygon[Added Date]="","",Polygon[Added Date])</f>
        <v/>
      </c>
      <c r="S34" s="14" t="str">
        <f>IF(Polygon[Z COORD]="","",Polygon[Z COORD])</f>
        <v/>
      </c>
      <c r="T34" s="14" t="str">
        <f>IF(Polygon[Asset Description]="","",PROPER(Polygon[Asset Description]))</f>
        <v/>
      </c>
      <c r="U34" s="14" t="str">
        <f>IF(Polygon[Area m2]="","",Polygon[Area m2])</f>
        <v/>
      </c>
      <c r="V34" s="14" t="str">
        <f>IF(Polygon[Asset Group]="","",VLOOKUP(Polygon[Surface Material],surface_master,2,FALSE))</f>
        <v/>
      </c>
      <c r="W34" s="14" t="str">
        <f>IF(Polygon[Asset Group]="","",VLOOKUP(Polygon[Material],sa_pa_surface,2,FALSE))</f>
        <v/>
      </c>
      <c r="X34" s="14" t="str">
        <f>IF(Polygon[Asset Group]="","",VLOOKUP(Polygon[Surface],surface_master,2,FALSE))</f>
        <v/>
      </c>
      <c r="Y34" s="14" t="str">
        <f>IF(Polygon[Surface Layer Depth mm]="","",Polygon[Surface Layer Depth mm])</f>
        <v/>
      </c>
      <c r="Z34" s="14" t="str">
        <f>IF(Polygon[Length m]="","",Polygon[Length m])</f>
        <v/>
      </c>
      <c r="AA34" s="14" t="str">
        <f>IF(Polygon[Av Width m]="","",Polygon[Av Width m])</f>
        <v/>
      </c>
      <c r="AB34" s="14" t="str">
        <f>IF(Polygon[Parking Capacity]="","",Polygon[Parking Capacity])</f>
        <v/>
      </c>
    </row>
    <row r="35" spans="1:28" s="3" customFormat="1" x14ac:dyDescent="0.2">
      <c r="A35" s="3" t="str">
        <f>IF(Polygon[DWG File Name]="","",Polygon[DWG File Name])</f>
        <v/>
      </c>
      <c r="B35" s="3" t="str">
        <f>IF(Polygon[DWG Layer Name]="","",Polygon[DWG Layer Name])</f>
        <v/>
      </c>
      <c r="C35" s="3" t="str">
        <f>IF(Polygon[DWG Handle]="","",Polygon[DWG Handle])</f>
        <v/>
      </c>
      <c r="D35" s="58" t="str">
        <f>IF(Polygon[Approx Centroid X]="","",Polygon[Approx Centroid X])</f>
        <v/>
      </c>
      <c r="E35" s="58" t="str">
        <f>IF(Polygon[Approx Centroid Y]="","",Polygon[Approx Centroid Y])</f>
        <v/>
      </c>
      <c r="F35" s="3" t="str">
        <f>IF(Polygon[Replacement Asset]="","",Polygon[Replacement Asset])</f>
        <v/>
      </c>
      <c r="G35" s="3" t="str">
        <f>IF(Polygon[Asset ID]="","",UPPER(Polygon[Asset ID]))</f>
        <v/>
      </c>
      <c r="H35" s="3" t="str">
        <f>IF(Polygon[Asset Group]="","",VLOOKUP(Polygon[Asset Group],asset_grp_poly,4,FALSE))</f>
        <v/>
      </c>
      <c r="I35" s="3" t="str">
        <f>IF(Polygon[Asset Group]="","",VLOOKUP(Polygon[Asset Group],asset_grp_poly,2,FALSE))</f>
        <v/>
      </c>
      <c r="J35" s="3" t="str">
        <f>IF(Polygon[Asset Group]="","",VLOOKUP(Polygon[Asset Group],asset_grp_poly,3,FALSE))</f>
        <v/>
      </c>
      <c r="K35" s="3" t="str">
        <f>IF(Polygon[Asset Group]="","",VLOOKUP(Polygon[Asset Type],type_master_list,2,FALSE))</f>
        <v/>
      </c>
      <c r="L35" s="3" t="str">
        <f>IF(Polygon[Asset Name]="","",PROPER(Polygon[Asset Name]))</f>
        <v/>
      </c>
      <c r="M35" s="11" t="str">
        <f>IF(Polygon[Install Date]="","",Polygon[Install Date])</f>
        <v/>
      </c>
      <c r="N35" s="11" t="str">
        <f>IF(Polygon[Note]="","",PROPER(Polygon[Note]))</f>
        <v/>
      </c>
      <c r="O35" s="11" t="str">
        <f>IF(Polygon[Resource Consent Number]="","",UPPER(Polygon[Resource Consent Number]))</f>
        <v/>
      </c>
      <c r="P35" s="53" t="str">
        <f>IF(Polygon[Asset Unit Cost]="","",Polygon[Asset Unit Cost])</f>
        <v/>
      </c>
      <c r="Q35" s="11" t="str">
        <f>IF(Polygon[Added By]="","",UPPER(Polygon[Added By]))</f>
        <v/>
      </c>
      <c r="R35" s="11" t="str">
        <f>IF(Polygon[Added Date]="","",Polygon[Added Date])</f>
        <v/>
      </c>
      <c r="S35" s="14" t="str">
        <f>IF(Polygon[Z COORD]="","",Polygon[Z COORD])</f>
        <v/>
      </c>
      <c r="T35" s="14" t="str">
        <f>IF(Polygon[Asset Description]="","",PROPER(Polygon[Asset Description]))</f>
        <v/>
      </c>
      <c r="U35" s="14" t="str">
        <f>IF(Polygon[Area m2]="","",Polygon[Area m2])</f>
        <v/>
      </c>
      <c r="V35" s="14" t="str">
        <f>IF(Polygon[Asset Group]="","",VLOOKUP(Polygon[Surface Material],surface_master,2,FALSE))</f>
        <v/>
      </c>
      <c r="W35" s="14" t="str">
        <f>IF(Polygon[Asset Group]="","",VLOOKUP(Polygon[Material],sa_pa_surface,2,FALSE))</f>
        <v/>
      </c>
      <c r="X35" s="14" t="str">
        <f>IF(Polygon[Asset Group]="","",VLOOKUP(Polygon[Surface],surface_master,2,FALSE))</f>
        <v/>
      </c>
      <c r="Y35" s="14" t="str">
        <f>IF(Polygon[Surface Layer Depth mm]="","",Polygon[Surface Layer Depth mm])</f>
        <v/>
      </c>
      <c r="Z35" s="14" t="str">
        <f>IF(Polygon[Length m]="","",Polygon[Length m])</f>
        <v/>
      </c>
      <c r="AA35" s="14" t="str">
        <f>IF(Polygon[Av Width m]="","",Polygon[Av Width m])</f>
        <v/>
      </c>
      <c r="AB35" s="14" t="str">
        <f>IF(Polygon[Parking Capacity]="","",Polygon[Parking Capacity])</f>
        <v/>
      </c>
    </row>
    <row r="36" spans="1:28" s="3" customFormat="1" x14ac:dyDescent="0.2">
      <c r="A36" s="3" t="str">
        <f>IF(Polygon[DWG File Name]="","",Polygon[DWG File Name])</f>
        <v/>
      </c>
      <c r="B36" s="3" t="str">
        <f>IF(Polygon[DWG Layer Name]="","",Polygon[DWG Layer Name])</f>
        <v/>
      </c>
      <c r="C36" s="3" t="str">
        <f>IF(Polygon[DWG Handle]="","",Polygon[DWG Handle])</f>
        <v/>
      </c>
      <c r="D36" s="58" t="str">
        <f>IF(Polygon[Approx Centroid X]="","",Polygon[Approx Centroid X])</f>
        <v/>
      </c>
      <c r="E36" s="58" t="str">
        <f>IF(Polygon[Approx Centroid Y]="","",Polygon[Approx Centroid Y])</f>
        <v/>
      </c>
      <c r="F36" s="3" t="str">
        <f>IF(Polygon[Replacement Asset]="","",Polygon[Replacement Asset])</f>
        <v/>
      </c>
      <c r="G36" s="3" t="str">
        <f>IF(Polygon[Asset ID]="","",UPPER(Polygon[Asset ID]))</f>
        <v/>
      </c>
      <c r="H36" s="3" t="str">
        <f>IF(Polygon[Asset Group]="","",VLOOKUP(Polygon[Asset Group],asset_grp_poly,4,FALSE))</f>
        <v/>
      </c>
      <c r="I36" s="3" t="str">
        <f>IF(Polygon[Asset Group]="","",VLOOKUP(Polygon[Asset Group],asset_grp_poly,2,FALSE))</f>
        <v/>
      </c>
      <c r="J36" s="3" t="str">
        <f>IF(Polygon[Asset Group]="","",VLOOKUP(Polygon[Asset Group],asset_grp_poly,3,FALSE))</f>
        <v/>
      </c>
      <c r="K36" s="3" t="str">
        <f>IF(Polygon[Asset Group]="","",VLOOKUP(Polygon[Asset Type],type_master_list,2,FALSE))</f>
        <v/>
      </c>
      <c r="L36" s="3" t="str">
        <f>IF(Polygon[Asset Name]="","",PROPER(Polygon[Asset Name]))</f>
        <v/>
      </c>
      <c r="M36" s="11" t="str">
        <f>IF(Polygon[Install Date]="","",Polygon[Install Date])</f>
        <v/>
      </c>
      <c r="N36" s="11" t="str">
        <f>IF(Polygon[Note]="","",PROPER(Polygon[Note]))</f>
        <v/>
      </c>
      <c r="O36" s="11" t="str">
        <f>IF(Polygon[Resource Consent Number]="","",UPPER(Polygon[Resource Consent Number]))</f>
        <v/>
      </c>
      <c r="P36" s="53" t="str">
        <f>IF(Polygon[Asset Unit Cost]="","",Polygon[Asset Unit Cost])</f>
        <v/>
      </c>
      <c r="Q36" s="11" t="str">
        <f>IF(Polygon[Added By]="","",UPPER(Polygon[Added By]))</f>
        <v/>
      </c>
      <c r="R36" s="11" t="str">
        <f>IF(Polygon[Added Date]="","",Polygon[Added Date])</f>
        <v/>
      </c>
      <c r="S36" s="14" t="str">
        <f>IF(Polygon[Z COORD]="","",Polygon[Z COORD])</f>
        <v/>
      </c>
      <c r="T36" s="14" t="str">
        <f>IF(Polygon[Asset Description]="","",PROPER(Polygon[Asset Description]))</f>
        <v/>
      </c>
      <c r="U36" s="14" t="str">
        <f>IF(Polygon[Area m2]="","",Polygon[Area m2])</f>
        <v/>
      </c>
      <c r="V36" s="14" t="str">
        <f>IF(Polygon[Asset Group]="","",VLOOKUP(Polygon[Surface Material],surface_master,2,FALSE))</f>
        <v/>
      </c>
      <c r="W36" s="14" t="str">
        <f>IF(Polygon[Asset Group]="","",VLOOKUP(Polygon[Material],sa_pa_surface,2,FALSE))</f>
        <v/>
      </c>
      <c r="X36" s="14" t="str">
        <f>IF(Polygon[Asset Group]="","",VLOOKUP(Polygon[Surface],surface_master,2,FALSE))</f>
        <v/>
      </c>
      <c r="Y36" s="14" t="str">
        <f>IF(Polygon[Surface Layer Depth mm]="","",Polygon[Surface Layer Depth mm])</f>
        <v/>
      </c>
      <c r="Z36" s="14" t="str">
        <f>IF(Polygon[Length m]="","",Polygon[Length m])</f>
        <v/>
      </c>
      <c r="AA36" s="14" t="str">
        <f>IF(Polygon[Av Width m]="","",Polygon[Av Width m])</f>
        <v/>
      </c>
      <c r="AB36" s="14" t="str">
        <f>IF(Polygon[Parking Capacity]="","",Polygon[Parking Capacity])</f>
        <v/>
      </c>
    </row>
    <row r="37" spans="1:28" s="3" customFormat="1" x14ac:dyDescent="0.2">
      <c r="A37" s="3" t="str">
        <f>IF(Polygon[DWG File Name]="","",Polygon[DWG File Name])</f>
        <v/>
      </c>
      <c r="B37" s="3" t="str">
        <f>IF(Polygon[DWG Layer Name]="","",Polygon[DWG Layer Name])</f>
        <v/>
      </c>
      <c r="C37" s="3" t="str">
        <f>IF(Polygon[DWG Handle]="","",Polygon[DWG Handle])</f>
        <v/>
      </c>
      <c r="D37" s="58" t="str">
        <f>IF(Polygon[Approx Centroid X]="","",Polygon[Approx Centroid X])</f>
        <v/>
      </c>
      <c r="E37" s="58" t="str">
        <f>IF(Polygon[Approx Centroid Y]="","",Polygon[Approx Centroid Y])</f>
        <v/>
      </c>
      <c r="F37" s="3" t="str">
        <f>IF(Polygon[Replacement Asset]="","",Polygon[Replacement Asset])</f>
        <v/>
      </c>
      <c r="G37" s="3" t="str">
        <f>IF(Polygon[Asset ID]="","",UPPER(Polygon[Asset ID]))</f>
        <v/>
      </c>
      <c r="H37" s="3" t="str">
        <f>IF(Polygon[Asset Group]="","",VLOOKUP(Polygon[Asset Group],asset_grp_poly,4,FALSE))</f>
        <v/>
      </c>
      <c r="I37" s="3" t="str">
        <f>IF(Polygon[Asset Group]="","",VLOOKUP(Polygon[Asset Group],asset_grp_poly,2,FALSE))</f>
        <v/>
      </c>
      <c r="J37" s="3" t="str">
        <f>IF(Polygon[Asset Group]="","",VLOOKUP(Polygon[Asset Group],asset_grp_poly,3,FALSE))</f>
        <v/>
      </c>
      <c r="K37" s="3" t="str">
        <f>IF(Polygon[Asset Group]="","",VLOOKUP(Polygon[Asset Type],type_master_list,2,FALSE))</f>
        <v/>
      </c>
      <c r="L37" s="3" t="str">
        <f>IF(Polygon[Asset Name]="","",PROPER(Polygon[Asset Name]))</f>
        <v/>
      </c>
      <c r="M37" s="11" t="str">
        <f>IF(Polygon[Install Date]="","",Polygon[Install Date])</f>
        <v/>
      </c>
      <c r="N37" s="11" t="str">
        <f>IF(Polygon[Note]="","",PROPER(Polygon[Note]))</f>
        <v/>
      </c>
      <c r="O37" s="11" t="str">
        <f>IF(Polygon[Resource Consent Number]="","",UPPER(Polygon[Resource Consent Number]))</f>
        <v/>
      </c>
      <c r="P37" s="53" t="str">
        <f>IF(Polygon[Asset Unit Cost]="","",Polygon[Asset Unit Cost])</f>
        <v/>
      </c>
      <c r="Q37" s="11" t="str">
        <f>IF(Polygon[Added By]="","",UPPER(Polygon[Added By]))</f>
        <v/>
      </c>
      <c r="R37" s="11" t="str">
        <f>IF(Polygon[Added Date]="","",Polygon[Added Date])</f>
        <v/>
      </c>
      <c r="S37" s="14" t="str">
        <f>IF(Polygon[Z COORD]="","",Polygon[Z COORD])</f>
        <v/>
      </c>
      <c r="T37" s="14" t="str">
        <f>IF(Polygon[Asset Description]="","",PROPER(Polygon[Asset Description]))</f>
        <v/>
      </c>
      <c r="U37" s="14" t="str">
        <f>IF(Polygon[Area m2]="","",Polygon[Area m2])</f>
        <v/>
      </c>
      <c r="V37" s="14" t="str">
        <f>IF(Polygon[Asset Group]="","",VLOOKUP(Polygon[Surface Material],surface_master,2,FALSE))</f>
        <v/>
      </c>
      <c r="W37" s="14" t="str">
        <f>IF(Polygon[Asset Group]="","",VLOOKUP(Polygon[Material],sa_pa_surface,2,FALSE))</f>
        <v/>
      </c>
      <c r="X37" s="14" t="str">
        <f>IF(Polygon[Asset Group]="","",VLOOKUP(Polygon[Surface],surface_master,2,FALSE))</f>
        <v/>
      </c>
      <c r="Y37" s="14" t="str">
        <f>IF(Polygon[Surface Layer Depth mm]="","",Polygon[Surface Layer Depth mm])</f>
        <v/>
      </c>
      <c r="Z37" s="14" t="str">
        <f>IF(Polygon[Length m]="","",Polygon[Length m])</f>
        <v/>
      </c>
      <c r="AA37" s="14" t="str">
        <f>IF(Polygon[Av Width m]="","",Polygon[Av Width m])</f>
        <v/>
      </c>
      <c r="AB37" s="14" t="str">
        <f>IF(Polygon[Parking Capacity]="","",Polygon[Parking Capacity])</f>
        <v/>
      </c>
    </row>
    <row r="38" spans="1:28" s="3" customFormat="1" x14ac:dyDescent="0.2">
      <c r="A38" s="3" t="str">
        <f>IF(Polygon[DWG File Name]="","",Polygon[DWG File Name])</f>
        <v/>
      </c>
      <c r="B38" s="3" t="str">
        <f>IF(Polygon[DWG Layer Name]="","",Polygon[DWG Layer Name])</f>
        <v/>
      </c>
      <c r="C38" s="3" t="str">
        <f>IF(Polygon[DWG Handle]="","",Polygon[DWG Handle])</f>
        <v/>
      </c>
      <c r="D38" s="58" t="str">
        <f>IF(Polygon[Approx Centroid X]="","",Polygon[Approx Centroid X])</f>
        <v/>
      </c>
      <c r="E38" s="58" t="str">
        <f>IF(Polygon[Approx Centroid Y]="","",Polygon[Approx Centroid Y])</f>
        <v/>
      </c>
      <c r="F38" s="3" t="str">
        <f>IF(Polygon[Replacement Asset]="","",Polygon[Replacement Asset])</f>
        <v/>
      </c>
      <c r="G38" s="3" t="str">
        <f>IF(Polygon[Asset ID]="","",UPPER(Polygon[Asset ID]))</f>
        <v/>
      </c>
      <c r="H38" s="3" t="str">
        <f>IF(Polygon[Asset Group]="","",VLOOKUP(Polygon[Asset Group],asset_grp_poly,4,FALSE))</f>
        <v/>
      </c>
      <c r="I38" s="3" t="str">
        <f>IF(Polygon[Asset Group]="","",VLOOKUP(Polygon[Asset Group],asset_grp_poly,2,FALSE))</f>
        <v/>
      </c>
      <c r="J38" s="3" t="str">
        <f>IF(Polygon[Asset Group]="","",VLOOKUP(Polygon[Asset Group],asset_grp_poly,3,FALSE))</f>
        <v/>
      </c>
      <c r="K38" s="3" t="str">
        <f>IF(Polygon[Asset Group]="","",VLOOKUP(Polygon[Asset Type],type_master_list,2,FALSE))</f>
        <v/>
      </c>
      <c r="L38" s="3" t="str">
        <f>IF(Polygon[Asset Name]="","",PROPER(Polygon[Asset Name]))</f>
        <v/>
      </c>
      <c r="M38" s="11" t="str">
        <f>IF(Polygon[Install Date]="","",Polygon[Install Date])</f>
        <v/>
      </c>
      <c r="N38" s="11" t="str">
        <f>IF(Polygon[Note]="","",PROPER(Polygon[Note]))</f>
        <v/>
      </c>
      <c r="O38" s="11" t="str">
        <f>IF(Polygon[Resource Consent Number]="","",UPPER(Polygon[Resource Consent Number]))</f>
        <v/>
      </c>
      <c r="P38" s="53" t="str">
        <f>IF(Polygon[Asset Unit Cost]="","",Polygon[Asset Unit Cost])</f>
        <v/>
      </c>
      <c r="Q38" s="11" t="str">
        <f>IF(Polygon[Added By]="","",UPPER(Polygon[Added By]))</f>
        <v/>
      </c>
      <c r="R38" s="11" t="str">
        <f>IF(Polygon[Added Date]="","",Polygon[Added Date])</f>
        <v/>
      </c>
      <c r="S38" s="14" t="str">
        <f>IF(Polygon[Z COORD]="","",Polygon[Z COORD])</f>
        <v/>
      </c>
      <c r="T38" s="14" t="str">
        <f>IF(Polygon[Asset Description]="","",PROPER(Polygon[Asset Description]))</f>
        <v/>
      </c>
      <c r="U38" s="14" t="str">
        <f>IF(Polygon[Area m2]="","",Polygon[Area m2])</f>
        <v/>
      </c>
      <c r="V38" s="14" t="str">
        <f>IF(Polygon[Asset Group]="","",VLOOKUP(Polygon[Surface Material],surface_master,2,FALSE))</f>
        <v/>
      </c>
      <c r="W38" s="14" t="str">
        <f>IF(Polygon[Asset Group]="","",VLOOKUP(Polygon[Material],sa_pa_surface,2,FALSE))</f>
        <v/>
      </c>
      <c r="X38" s="14" t="str">
        <f>IF(Polygon[Asset Group]="","",VLOOKUP(Polygon[Surface],surface_master,2,FALSE))</f>
        <v/>
      </c>
      <c r="Y38" s="14" t="str">
        <f>IF(Polygon[Surface Layer Depth mm]="","",Polygon[Surface Layer Depth mm])</f>
        <v/>
      </c>
      <c r="Z38" s="14" t="str">
        <f>IF(Polygon[Length m]="","",Polygon[Length m])</f>
        <v/>
      </c>
      <c r="AA38" s="14" t="str">
        <f>IF(Polygon[Av Width m]="","",Polygon[Av Width m])</f>
        <v/>
      </c>
      <c r="AB38" s="14" t="str">
        <f>IF(Polygon[Parking Capacity]="","",Polygon[Parking Capacity])</f>
        <v/>
      </c>
    </row>
    <row r="39" spans="1:28" s="3" customFormat="1" x14ac:dyDescent="0.2">
      <c r="A39" s="3" t="str">
        <f>IF(Polygon[DWG File Name]="","",Polygon[DWG File Name])</f>
        <v/>
      </c>
      <c r="B39" s="3" t="str">
        <f>IF(Polygon[DWG Layer Name]="","",Polygon[DWG Layer Name])</f>
        <v/>
      </c>
      <c r="C39" s="3" t="str">
        <f>IF(Polygon[DWG Handle]="","",Polygon[DWG Handle])</f>
        <v/>
      </c>
      <c r="D39" s="58" t="str">
        <f>IF(Polygon[Approx Centroid X]="","",Polygon[Approx Centroid X])</f>
        <v/>
      </c>
      <c r="E39" s="58" t="str">
        <f>IF(Polygon[Approx Centroid Y]="","",Polygon[Approx Centroid Y])</f>
        <v/>
      </c>
      <c r="F39" s="3" t="str">
        <f>IF(Polygon[Replacement Asset]="","",Polygon[Replacement Asset])</f>
        <v/>
      </c>
      <c r="G39" s="3" t="str">
        <f>IF(Polygon[Asset ID]="","",UPPER(Polygon[Asset ID]))</f>
        <v/>
      </c>
      <c r="H39" s="3" t="str">
        <f>IF(Polygon[Asset Group]="","",VLOOKUP(Polygon[Asset Group],asset_grp_poly,4,FALSE))</f>
        <v/>
      </c>
      <c r="I39" s="3" t="str">
        <f>IF(Polygon[Asset Group]="","",VLOOKUP(Polygon[Asset Group],asset_grp_poly,2,FALSE))</f>
        <v/>
      </c>
      <c r="J39" s="3" t="str">
        <f>IF(Polygon[Asset Group]="","",VLOOKUP(Polygon[Asset Group],asset_grp_poly,3,FALSE))</f>
        <v/>
      </c>
      <c r="K39" s="3" t="str">
        <f>IF(Polygon[Asset Group]="","",VLOOKUP(Polygon[Asset Type],type_master_list,2,FALSE))</f>
        <v/>
      </c>
      <c r="L39" s="3" t="str">
        <f>IF(Polygon[Asset Name]="","",PROPER(Polygon[Asset Name]))</f>
        <v/>
      </c>
      <c r="M39" s="11" t="str">
        <f>IF(Polygon[Install Date]="","",Polygon[Install Date])</f>
        <v/>
      </c>
      <c r="N39" s="11" t="str">
        <f>IF(Polygon[Note]="","",PROPER(Polygon[Note]))</f>
        <v/>
      </c>
      <c r="O39" s="11" t="str">
        <f>IF(Polygon[Resource Consent Number]="","",UPPER(Polygon[Resource Consent Number]))</f>
        <v/>
      </c>
      <c r="P39" s="53" t="str">
        <f>IF(Polygon[Asset Unit Cost]="","",Polygon[Asset Unit Cost])</f>
        <v/>
      </c>
      <c r="Q39" s="11" t="str">
        <f>IF(Polygon[Added By]="","",UPPER(Polygon[Added By]))</f>
        <v/>
      </c>
      <c r="R39" s="11" t="str">
        <f>IF(Polygon[Added Date]="","",Polygon[Added Date])</f>
        <v/>
      </c>
      <c r="S39" s="14" t="str">
        <f>IF(Polygon[Z COORD]="","",Polygon[Z COORD])</f>
        <v/>
      </c>
      <c r="T39" s="14" t="str">
        <f>IF(Polygon[Asset Description]="","",PROPER(Polygon[Asset Description]))</f>
        <v/>
      </c>
      <c r="U39" s="14" t="str">
        <f>IF(Polygon[Area m2]="","",Polygon[Area m2])</f>
        <v/>
      </c>
      <c r="V39" s="14" t="str">
        <f>IF(Polygon[Asset Group]="","",VLOOKUP(Polygon[Surface Material],surface_master,2,FALSE))</f>
        <v/>
      </c>
      <c r="W39" s="14" t="str">
        <f>IF(Polygon[Asset Group]="","",VLOOKUP(Polygon[Material],sa_pa_surface,2,FALSE))</f>
        <v/>
      </c>
      <c r="X39" s="14" t="str">
        <f>IF(Polygon[Asset Group]="","",VLOOKUP(Polygon[Surface],surface_master,2,FALSE))</f>
        <v/>
      </c>
      <c r="Y39" s="14" t="str">
        <f>IF(Polygon[Surface Layer Depth mm]="","",Polygon[Surface Layer Depth mm])</f>
        <v/>
      </c>
      <c r="Z39" s="14" t="str">
        <f>IF(Polygon[Length m]="","",Polygon[Length m])</f>
        <v/>
      </c>
      <c r="AA39" s="14" t="str">
        <f>IF(Polygon[Av Width m]="","",Polygon[Av Width m])</f>
        <v/>
      </c>
      <c r="AB39" s="14" t="str">
        <f>IF(Polygon[Parking Capacity]="","",Polygon[Parking Capacity])</f>
        <v/>
      </c>
    </row>
    <row r="40" spans="1:28" s="3" customFormat="1" x14ac:dyDescent="0.2">
      <c r="A40" s="3" t="str">
        <f>IF(Polygon[DWG File Name]="","",Polygon[DWG File Name])</f>
        <v/>
      </c>
      <c r="B40" s="3" t="str">
        <f>IF(Polygon[DWG Layer Name]="","",Polygon[DWG Layer Name])</f>
        <v/>
      </c>
      <c r="C40" s="3" t="str">
        <f>IF(Polygon[DWG Handle]="","",Polygon[DWG Handle])</f>
        <v/>
      </c>
      <c r="D40" s="58" t="str">
        <f>IF(Polygon[Approx Centroid X]="","",Polygon[Approx Centroid X])</f>
        <v/>
      </c>
      <c r="E40" s="58" t="str">
        <f>IF(Polygon[Approx Centroid Y]="","",Polygon[Approx Centroid Y])</f>
        <v/>
      </c>
      <c r="F40" s="3" t="str">
        <f>IF(Polygon[Replacement Asset]="","",Polygon[Replacement Asset])</f>
        <v/>
      </c>
      <c r="G40" s="3" t="str">
        <f>IF(Polygon[Asset ID]="","",UPPER(Polygon[Asset ID]))</f>
        <v/>
      </c>
      <c r="H40" s="3" t="str">
        <f>IF(Polygon[Asset Group]="","",VLOOKUP(Polygon[Asset Group],asset_grp_poly,4,FALSE))</f>
        <v/>
      </c>
      <c r="I40" s="3" t="str">
        <f>IF(Polygon[Asset Group]="","",VLOOKUP(Polygon[Asset Group],asset_grp_poly,2,FALSE))</f>
        <v/>
      </c>
      <c r="J40" s="3" t="str">
        <f>IF(Polygon[Asset Group]="","",VLOOKUP(Polygon[Asset Group],asset_grp_poly,3,FALSE))</f>
        <v/>
      </c>
      <c r="K40" s="3" t="str">
        <f>IF(Polygon[Asset Group]="","",VLOOKUP(Polygon[Asset Type],type_master_list,2,FALSE))</f>
        <v/>
      </c>
      <c r="L40" s="3" t="str">
        <f>IF(Polygon[Asset Name]="","",PROPER(Polygon[Asset Name]))</f>
        <v/>
      </c>
      <c r="M40" s="11" t="str">
        <f>IF(Polygon[Install Date]="","",Polygon[Install Date])</f>
        <v/>
      </c>
      <c r="N40" s="11" t="str">
        <f>IF(Polygon[Note]="","",PROPER(Polygon[Note]))</f>
        <v/>
      </c>
      <c r="O40" s="11" t="str">
        <f>IF(Polygon[Resource Consent Number]="","",UPPER(Polygon[Resource Consent Number]))</f>
        <v/>
      </c>
      <c r="P40" s="53" t="str">
        <f>IF(Polygon[Asset Unit Cost]="","",Polygon[Asset Unit Cost])</f>
        <v/>
      </c>
      <c r="Q40" s="11" t="str">
        <f>IF(Polygon[Added By]="","",UPPER(Polygon[Added By]))</f>
        <v/>
      </c>
      <c r="R40" s="11" t="str">
        <f>IF(Polygon[Added Date]="","",Polygon[Added Date])</f>
        <v/>
      </c>
      <c r="S40" s="14" t="str">
        <f>IF(Polygon[Z COORD]="","",Polygon[Z COORD])</f>
        <v/>
      </c>
      <c r="T40" s="14" t="str">
        <f>IF(Polygon[Asset Description]="","",PROPER(Polygon[Asset Description]))</f>
        <v/>
      </c>
      <c r="U40" s="14" t="str">
        <f>IF(Polygon[Area m2]="","",Polygon[Area m2])</f>
        <v/>
      </c>
      <c r="V40" s="14" t="str">
        <f>IF(Polygon[Asset Group]="","",VLOOKUP(Polygon[Surface Material],surface_master,2,FALSE))</f>
        <v/>
      </c>
      <c r="W40" s="14" t="str">
        <f>IF(Polygon[Asset Group]="","",VLOOKUP(Polygon[Material],sa_pa_surface,2,FALSE))</f>
        <v/>
      </c>
      <c r="X40" s="14" t="str">
        <f>IF(Polygon[Asset Group]="","",VLOOKUP(Polygon[Surface],surface_master,2,FALSE))</f>
        <v/>
      </c>
      <c r="Y40" s="14" t="str">
        <f>IF(Polygon[Surface Layer Depth mm]="","",Polygon[Surface Layer Depth mm])</f>
        <v/>
      </c>
      <c r="Z40" s="14" t="str">
        <f>IF(Polygon[Length m]="","",Polygon[Length m])</f>
        <v/>
      </c>
      <c r="AA40" s="14" t="str">
        <f>IF(Polygon[Av Width m]="","",Polygon[Av Width m])</f>
        <v/>
      </c>
      <c r="AB40" s="14" t="str">
        <f>IF(Polygon[Parking Capacity]="","",Polygon[Parking Capacity])</f>
        <v/>
      </c>
    </row>
    <row r="41" spans="1:28" s="3" customFormat="1" x14ac:dyDescent="0.2">
      <c r="A41" s="3" t="str">
        <f>IF(Polygon[DWG File Name]="","",Polygon[DWG File Name])</f>
        <v/>
      </c>
      <c r="B41" s="3" t="str">
        <f>IF(Polygon[DWG Layer Name]="","",Polygon[DWG Layer Name])</f>
        <v/>
      </c>
      <c r="C41" s="3" t="str">
        <f>IF(Polygon[DWG Handle]="","",Polygon[DWG Handle])</f>
        <v/>
      </c>
      <c r="D41" s="58" t="str">
        <f>IF(Polygon[Approx Centroid X]="","",Polygon[Approx Centroid X])</f>
        <v/>
      </c>
      <c r="E41" s="58" t="str">
        <f>IF(Polygon[Approx Centroid Y]="","",Polygon[Approx Centroid Y])</f>
        <v/>
      </c>
      <c r="F41" s="3" t="str">
        <f>IF(Polygon[Replacement Asset]="","",Polygon[Replacement Asset])</f>
        <v/>
      </c>
      <c r="G41" s="3" t="str">
        <f>IF(Polygon[Asset ID]="","",UPPER(Polygon[Asset ID]))</f>
        <v/>
      </c>
      <c r="H41" s="3" t="str">
        <f>IF(Polygon[Asset Group]="","",VLOOKUP(Polygon[Asset Group],asset_grp_poly,4,FALSE))</f>
        <v/>
      </c>
      <c r="I41" s="3" t="str">
        <f>IF(Polygon[Asset Group]="","",VLOOKUP(Polygon[Asset Group],asset_grp_poly,2,FALSE))</f>
        <v/>
      </c>
      <c r="J41" s="3" t="str">
        <f>IF(Polygon[Asset Group]="","",VLOOKUP(Polygon[Asset Group],asset_grp_poly,3,FALSE))</f>
        <v/>
      </c>
      <c r="K41" s="3" t="str">
        <f>IF(Polygon[Asset Group]="","",VLOOKUP(Polygon[Asset Type],type_master_list,2,FALSE))</f>
        <v/>
      </c>
      <c r="L41" s="3" t="str">
        <f>IF(Polygon[Asset Name]="","",PROPER(Polygon[Asset Name]))</f>
        <v/>
      </c>
      <c r="M41" s="11" t="str">
        <f>IF(Polygon[Install Date]="","",Polygon[Install Date])</f>
        <v/>
      </c>
      <c r="N41" s="11" t="str">
        <f>IF(Polygon[Note]="","",PROPER(Polygon[Note]))</f>
        <v/>
      </c>
      <c r="O41" s="11" t="str">
        <f>IF(Polygon[Resource Consent Number]="","",UPPER(Polygon[Resource Consent Number]))</f>
        <v/>
      </c>
      <c r="P41" s="53" t="str">
        <f>IF(Polygon[Asset Unit Cost]="","",Polygon[Asset Unit Cost])</f>
        <v/>
      </c>
      <c r="Q41" s="11" t="str">
        <f>IF(Polygon[Added By]="","",UPPER(Polygon[Added By]))</f>
        <v/>
      </c>
      <c r="R41" s="11" t="str">
        <f>IF(Polygon[Added Date]="","",Polygon[Added Date])</f>
        <v/>
      </c>
      <c r="S41" s="14" t="str">
        <f>IF(Polygon[Z COORD]="","",Polygon[Z COORD])</f>
        <v/>
      </c>
      <c r="T41" s="14" t="str">
        <f>IF(Polygon[Asset Description]="","",PROPER(Polygon[Asset Description]))</f>
        <v/>
      </c>
      <c r="U41" s="14" t="str">
        <f>IF(Polygon[Area m2]="","",Polygon[Area m2])</f>
        <v/>
      </c>
      <c r="V41" s="14" t="str">
        <f>IF(Polygon[Asset Group]="","",VLOOKUP(Polygon[Surface Material],surface_master,2,FALSE))</f>
        <v/>
      </c>
      <c r="W41" s="14" t="str">
        <f>IF(Polygon[Asset Group]="","",VLOOKUP(Polygon[Material],sa_pa_surface,2,FALSE))</f>
        <v/>
      </c>
      <c r="X41" s="14" t="str">
        <f>IF(Polygon[Asset Group]="","",VLOOKUP(Polygon[Surface],surface_master,2,FALSE))</f>
        <v/>
      </c>
      <c r="Y41" s="14" t="str">
        <f>IF(Polygon[Surface Layer Depth mm]="","",Polygon[Surface Layer Depth mm])</f>
        <v/>
      </c>
      <c r="Z41" s="14" t="str">
        <f>IF(Polygon[Length m]="","",Polygon[Length m])</f>
        <v/>
      </c>
      <c r="AA41" s="14" t="str">
        <f>IF(Polygon[Av Width m]="","",Polygon[Av Width m])</f>
        <v/>
      </c>
      <c r="AB41" s="14" t="str">
        <f>IF(Polygon[Parking Capacity]="","",Polygon[Parking Capacity])</f>
        <v/>
      </c>
    </row>
    <row r="42" spans="1:28" s="3" customFormat="1" x14ac:dyDescent="0.2">
      <c r="A42" s="3" t="str">
        <f>IF(Polygon[DWG File Name]="","",Polygon[DWG File Name])</f>
        <v/>
      </c>
      <c r="B42" s="3" t="str">
        <f>IF(Polygon[DWG Layer Name]="","",Polygon[DWG Layer Name])</f>
        <v/>
      </c>
      <c r="C42" s="3" t="str">
        <f>IF(Polygon[DWG Handle]="","",Polygon[DWG Handle])</f>
        <v/>
      </c>
      <c r="D42" s="58" t="str">
        <f>IF(Polygon[Approx Centroid X]="","",Polygon[Approx Centroid X])</f>
        <v/>
      </c>
      <c r="E42" s="58" t="str">
        <f>IF(Polygon[Approx Centroid Y]="","",Polygon[Approx Centroid Y])</f>
        <v/>
      </c>
      <c r="F42" s="3" t="str">
        <f>IF(Polygon[Replacement Asset]="","",Polygon[Replacement Asset])</f>
        <v/>
      </c>
      <c r="G42" s="3" t="str">
        <f>IF(Polygon[Asset ID]="","",UPPER(Polygon[Asset ID]))</f>
        <v/>
      </c>
      <c r="H42" s="3" t="str">
        <f>IF(Polygon[Asset Group]="","",VLOOKUP(Polygon[Asset Group],asset_grp_poly,4,FALSE))</f>
        <v/>
      </c>
      <c r="I42" s="3" t="str">
        <f>IF(Polygon[Asset Group]="","",VLOOKUP(Polygon[Asset Group],asset_grp_poly,2,FALSE))</f>
        <v/>
      </c>
      <c r="J42" s="3" t="str">
        <f>IF(Polygon[Asset Group]="","",VLOOKUP(Polygon[Asset Group],asset_grp_poly,3,FALSE))</f>
        <v/>
      </c>
      <c r="K42" s="3" t="str">
        <f>IF(Polygon[Asset Group]="","",VLOOKUP(Polygon[Asset Type],type_master_list,2,FALSE))</f>
        <v/>
      </c>
      <c r="L42" s="3" t="str">
        <f>IF(Polygon[Asset Name]="","",PROPER(Polygon[Asset Name]))</f>
        <v/>
      </c>
      <c r="M42" s="11" t="str">
        <f>IF(Polygon[Install Date]="","",Polygon[Install Date])</f>
        <v/>
      </c>
      <c r="N42" s="11" t="str">
        <f>IF(Polygon[Note]="","",PROPER(Polygon[Note]))</f>
        <v/>
      </c>
      <c r="O42" s="11" t="str">
        <f>IF(Polygon[Resource Consent Number]="","",UPPER(Polygon[Resource Consent Number]))</f>
        <v/>
      </c>
      <c r="P42" s="53" t="str">
        <f>IF(Polygon[Asset Unit Cost]="","",Polygon[Asset Unit Cost])</f>
        <v/>
      </c>
      <c r="Q42" s="11" t="str">
        <f>IF(Polygon[Added By]="","",UPPER(Polygon[Added By]))</f>
        <v/>
      </c>
      <c r="R42" s="11" t="str">
        <f>IF(Polygon[Added Date]="","",Polygon[Added Date])</f>
        <v/>
      </c>
      <c r="S42" s="14" t="str">
        <f>IF(Polygon[Z COORD]="","",Polygon[Z COORD])</f>
        <v/>
      </c>
      <c r="T42" s="14" t="str">
        <f>IF(Polygon[Asset Description]="","",PROPER(Polygon[Asset Description]))</f>
        <v/>
      </c>
      <c r="U42" s="14" t="str">
        <f>IF(Polygon[Area m2]="","",Polygon[Area m2])</f>
        <v/>
      </c>
      <c r="V42" s="14" t="str">
        <f>IF(Polygon[Asset Group]="","",VLOOKUP(Polygon[Surface Material],surface_master,2,FALSE))</f>
        <v/>
      </c>
      <c r="W42" s="14" t="str">
        <f>IF(Polygon[Asset Group]="","",VLOOKUP(Polygon[Material],sa_pa_surface,2,FALSE))</f>
        <v/>
      </c>
      <c r="X42" s="14" t="str">
        <f>IF(Polygon[Asset Group]="","",VLOOKUP(Polygon[Surface],surface_master,2,FALSE))</f>
        <v/>
      </c>
      <c r="Y42" s="14" t="str">
        <f>IF(Polygon[Surface Layer Depth mm]="","",Polygon[Surface Layer Depth mm])</f>
        <v/>
      </c>
      <c r="Z42" s="14" t="str">
        <f>IF(Polygon[Length m]="","",Polygon[Length m])</f>
        <v/>
      </c>
      <c r="AA42" s="14" t="str">
        <f>IF(Polygon[Av Width m]="","",Polygon[Av Width m])</f>
        <v/>
      </c>
      <c r="AB42" s="14" t="str">
        <f>IF(Polygon[Parking Capacity]="","",Polygon[Parking Capacity])</f>
        <v/>
      </c>
    </row>
    <row r="43" spans="1:28" s="3" customFormat="1" x14ac:dyDescent="0.2">
      <c r="A43" s="3" t="str">
        <f>IF(Polygon[DWG File Name]="","",Polygon[DWG File Name])</f>
        <v/>
      </c>
      <c r="B43" s="3" t="str">
        <f>IF(Polygon[DWG Layer Name]="","",Polygon[DWG Layer Name])</f>
        <v/>
      </c>
      <c r="C43" s="3" t="str">
        <f>IF(Polygon[DWG Handle]="","",Polygon[DWG Handle])</f>
        <v/>
      </c>
      <c r="D43" s="58" t="str">
        <f>IF(Polygon[Approx Centroid X]="","",Polygon[Approx Centroid X])</f>
        <v/>
      </c>
      <c r="E43" s="58" t="str">
        <f>IF(Polygon[Approx Centroid Y]="","",Polygon[Approx Centroid Y])</f>
        <v/>
      </c>
      <c r="F43" s="3" t="str">
        <f>IF(Polygon[Replacement Asset]="","",Polygon[Replacement Asset])</f>
        <v/>
      </c>
      <c r="G43" s="3" t="str">
        <f>IF(Polygon[Asset ID]="","",UPPER(Polygon[Asset ID]))</f>
        <v/>
      </c>
      <c r="H43" s="3" t="str">
        <f>IF(Polygon[Asset Group]="","",VLOOKUP(Polygon[Asset Group],asset_grp_poly,4,FALSE))</f>
        <v/>
      </c>
      <c r="I43" s="3" t="str">
        <f>IF(Polygon[Asset Group]="","",VLOOKUP(Polygon[Asset Group],asset_grp_poly,2,FALSE))</f>
        <v/>
      </c>
      <c r="J43" s="3" t="str">
        <f>IF(Polygon[Asset Group]="","",VLOOKUP(Polygon[Asset Group],asset_grp_poly,3,FALSE))</f>
        <v/>
      </c>
      <c r="K43" s="3" t="str">
        <f>IF(Polygon[Asset Group]="","",VLOOKUP(Polygon[Asset Type],type_master_list,2,FALSE))</f>
        <v/>
      </c>
      <c r="L43" s="3" t="str">
        <f>IF(Polygon[Asset Name]="","",PROPER(Polygon[Asset Name]))</f>
        <v/>
      </c>
      <c r="M43" s="11" t="str">
        <f>IF(Polygon[Install Date]="","",Polygon[Install Date])</f>
        <v/>
      </c>
      <c r="N43" s="11" t="str">
        <f>IF(Polygon[Note]="","",PROPER(Polygon[Note]))</f>
        <v/>
      </c>
      <c r="O43" s="11" t="str">
        <f>IF(Polygon[Resource Consent Number]="","",UPPER(Polygon[Resource Consent Number]))</f>
        <v/>
      </c>
      <c r="P43" s="53" t="str">
        <f>IF(Polygon[Asset Unit Cost]="","",Polygon[Asset Unit Cost])</f>
        <v/>
      </c>
      <c r="Q43" s="11" t="str">
        <f>IF(Polygon[Added By]="","",UPPER(Polygon[Added By]))</f>
        <v/>
      </c>
      <c r="R43" s="11" t="str">
        <f>IF(Polygon[Added Date]="","",Polygon[Added Date])</f>
        <v/>
      </c>
      <c r="S43" s="14" t="str">
        <f>IF(Polygon[Z COORD]="","",Polygon[Z COORD])</f>
        <v/>
      </c>
      <c r="T43" s="14" t="str">
        <f>IF(Polygon[Asset Description]="","",PROPER(Polygon[Asset Description]))</f>
        <v/>
      </c>
      <c r="U43" s="14" t="str">
        <f>IF(Polygon[Area m2]="","",Polygon[Area m2])</f>
        <v/>
      </c>
      <c r="V43" s="14" t="str">
        <f>IF(Polygon[Asset Group]="","",VLOOKUP(Polygon[Surface Material],surface_master,2,FALSE))</f>
        <v/>
      </c>
      <c r="W43" s="14" t="str">
        <f>IF(Polygon[Asset Group]="","",VLOOKUP(Polygon[Material],sa_pa_surface,2,FALSE))</f>
        <v/>
      </c>
      <c r="X43" s="14" t="str">
        <f>IF(Polygon[Asset Group]="","",VLOOKUP(Polygon[Surface],surface_master,2,FALSE))</f>
        <v/>
      </c>
      <c r="Y43" s="14" t="str">
        <f>IF(Polygon[Surface Layer Depth mm]="","",Polygon[Surface Layer Depth mm])</f>
        <v/>
      </c>
      <c r="Z43" s="14" t="str">
        <f>IF(Polygon[Length m]="","",Polygon[Length m])</f>
        <v/>
      </c>
      <c r="AA43" s="14" t="str">
        <f>IF(Polygon[Av Width m]="","",Polygon[Av Width m])</f>
        <v/>
      </c>
      <c r="AB43" s="14" t="str">
        <f>IF(Polygon[Parking Capacity]="","",Polygon[Parking Capacity])</f>
        <v/>
      </c>
    </row>
    <row r="44" spans="1:28" s="3" customFormat="1" x14ac:dyDescent="0.2">
      <c r="A44" s="3" t="str">
        <f>IF(Polygon[DWG File Name]="","",Polygon[DWG File Name])</f>
        <v/>
      </c>
      <c r="B44" s="3" t="str">
        <f>IF(Polygon[DWG Layer Name]="","",Polygon[DWG Layer Name])</f>
        <v/>
      </c>
      <c r="C44" s="3" t="str">
        <f>IF(Polygon[DWG Handle]="","",Polygon[DWG Handle])</f>
        <v/>
      </c>
      <c r="D44" s="58" t="str">
        <f>IF(Polygon[Approx Centroid X]="","",Polygon[Approx Centroid X])</f>
        <v/>
      </c>
      <c r="E44" s="58" t="str">
        <f>IF(Polygon[Approx Centroid Y]="","",Polygon[Approx Centroid Y])</f>
        <v/>
      </c>
      <c r="F44" s="3" t="str">
        <f>IF(Polygon[Replacement Asset]="","",Polygon[Replacement Asset])</f>
        <v/>
      </c>
      <c r="G44" s="3" t="str">
        <f>IF(Polygon[Asset ID]="","",UPPER(Polygon[Asset ID]))</f>
        <v/>
      </c>
      <c r="H44" s="3" t="str">
        <f>IF(Polygon[Asset Group]="","",VLOOKUP(Polygon[Asset Group],asset_grp_poly,4,FALSE))</f>
        <v/>
      </c>
      <c r="I44" s="3" t="str">
        <f>IF(Polygon[Asset Group]="","",VLOOKUP(Polygon[Asset Group],asset_grp_poly,2,FALSE))</f>
        <v/>
      </c>
      <c r="J44" s="3" t="str">
        <f>IF(Polygon[Asset Group]="","",VLOOKUP(Polygon[Asset Group],asset_grp_poly,3,FALSE))</f>
        <v/>
      </c>
      <c r="K44" s="3" t="str">
        <f>IF(Polygon[Asset Group]="","",VLOOKUP(Polygon[Asset Type],type_master_list,2,FALSE))</f>
        <v/>
      </c>
      <c r="L44" s="3" t="str">
        <f>IF(Polygon[Asset Name]="","",PROPER(Polygon[Asset Name]))</f>
        <v/>
      </c>
      <c r="M44" s="11" t="str">
        <f>IF(Polygon[Install Date]="","",Polygon[Install Date])</f>
        <v/>
      </c>
      <c r="N44" s="11" t="str">
        <f>IF(Polygon[Note]="","",PROPER(Polygon[Note]))</f>
        <v/>
      </c>
      <c r="O44" s="11" t="str">
        <f>IF(Polygon[Resource Consent Number]="","",UPPER(Polygon[Resource Consent Number]))</f>
        <v/>
      </c>
      <c r="P44" s="53" t="str">
        <f>IF(Polygon[Asset Unit Cost]="","",Polygon[Asset Unit Cost])</f>
        <v/>
      </c>
      <c r="Q44" s="11" t="str">
        <f>IF(Polygon[Added By]="","",UPPER(Polygon[Added By]))</f>
        <v/>
      </c>
      <c r="R44" s="11" t="str">
        <f>IF(Polygon[Added Date]="","",Polygon[Added Date])</f>
        <v/>
      </c>
      <c r="S44" s="14" t="str">
        <f>IF(Polygon[Z COORD]="","",Polygon[Z COORD])</f>
        <v/>
      </c>
      <c r="T44" s="14" t="str">
        <f>IF(Polygon[Asset Description]="","",PROPER(Polygon[Asset Description]))</f>
        <v/>
      </c>
      <c r="U44" s="14" t="str">
        <f>IF(Polygon[Area m2]="","",Polygon[Area m2])</f>
        <v/>
      </c>
      <c r="V44" s="14" t="str">
        <f>IF(Polygon[Asset Group]="","",VLOOKUP(Polygon[Surface Material],surface_master,2,FALSE))</f>
        <v/>
      </c>
      <c r="W44" s="14" t="str">
        <f>IF(Polygon[Asset Group]="","",VLOOKUP(Polygon[Material],sa_pa_surface,2,FALSE))</f>
        <v/>
      </c>
      <c r="X44" s="14" t="str">
        <f>IF(Polygon[Asset Group]="","",VLOOKUP(Polygon[Surface],surface_master,2,FALSE))</f>
        <v/>
      </c>
      <c r="Y44" s="14" t="str">
        <f>IF(Polygon[Surface Layer Depth mm]="","",Polygon[Surface Layer Depth mm])</f>
        <v/>
      </c>
      <c r="Z44" s="14" t="str">
        <f>IF(Polygon[Length m]="","",Polygon[Length m])</f>
        <v/>
      </c>
      <c r="AA44" s="14" t="str">
        <f>IF(Polygon[Av Width m]="","",Polygon[Av Width m])</f>
        <v/>
      </c>
      <c r="AB44" s="14" t="str">
        <f>IF(Polygon[Parking Capacity]="","",Polygon[Parking Capacity])</f>
        <v/>
      </c>
    </row>
    <row r="45" spans="1:28" s="3" customFormat="1" x14ac:dyDescent="0.2">
      <c r="A45" s="3" t="str">
        <f>IF(Polygon[DWG File Name]="","",Polygon[DWG File Name])</f>
        <v/>
      </c>
      <c r="B45" s="3" t="str">
        <f>IF(Polygon[DWG Layer Name]="","",Polygon[DWG Layer Name])</f>
        <v/>
      </c>
      <c r="C45" s="3" t="str">
        <f>IF(Polygon[DWG Handle]="","",Polygon[DWG Handle])</f>
        <v/>
      </c>
      <c r="D45" s="58" t="str">
        <f>IF(Polygon[Approx Centroid X]="","",Polygon[Approx Centroid X])</f>
        <v/>
      </c>
      <c r="E45" s="58" t="str">
        <f>IF(Polygon[Approx Centroid Y]="","",Polygon[Approx Centroid Y])</f>
        <v/>
      </c>
      <c r="F45" s="3" t="str">
        <f>IF(Polygon[Replacement Asset]="","",Polygon[Replacement Asset])</f>
        <v/>
      </c>
      <c r="G45" s="3" t="str">
        <f>IF(Polygon[Asset ID]="","",UPPER(Polygon[Asset ID]))</f>
        <v/>
      </c>
      <c r="H45" s="3" t="str">
        <f>IF(Polygon[Asset Group]="","",VLOOKUP(Polygon[Asset Group],asset_grp_poly,4,FALSE))</f>
        <v/>
      </c>
      <c r="I45" s="3" t="str">
        <f>IF(Polygon[Asset Group]="","",VLOOKUP(Polygon[Asset Group],asset_grp_poly,2,FALSE))</f>
        <v/>
      </c>
      <c r="J45" s="3" t="str">
        <f>IF(Polygon[Asset Group]="","",VLOOKUP(Polygon[Asset Group],asset_grp_poly,3,FALSE))</f>
        <v/>
      </c>
      <c r="K45" s="3" t="str">
        <f>IF(Polygon[Asset Group]="","",VLOOKUP(Polygon[Asset Type],type_master_list,2,FALSE))</f>
        <v/>
      </c>
      <c r="L45" s="3" t="str">
        <f>IF(Polygon[Asset Name]="","",PROPER(Polygon[Asset Name]))</f>
        <v/>
      </c>
      <c r="M45" s="11" t="str">
        <f>IF(Polygon[Install Date]="","",Polygon[Install Date])</f>
        <v/>
      </c>
      <c r="N45" s="11" t="str">
        <f>IF(Polygon[Note]="","",PROPER(Polygon[Note]))</f>
        <v/>
      </c>
      <c r="O45" s="11" t="str">
        <f>IF(Polygon[Resource Consent Number]="","",UPPER(Polygon[Resource Consent Number]))</f>
        <v/>
      </c>
      <c r="P45" s="53" t="str">
        <f>IF(Polygon[Asset Unit Cost]="","",Polygon[Asset Unit Cost])</f>
        <v/>
      </c>
      <c r="Q45" s="11" t="str">
        <f>IF(Polygon[Added By]="","",UPPER(Polygon[Added By]))</f>
        <v/>
      </c>
      <c r="R45" s="11" t="str">
        <f>IF(Polygon[Added Date]="","",Polygon[Added Date])</f>
        <v/>
      </c>
      <c r="S45" s="14" t="str">
        <f>IF(Polygon[Z COORD]="","",Polygon[Z COORD])</f>
        <v/>
      </c>
      <c r="T45" s="14" t="str">
        <f>IF(Polygon[Asset Description]="","",PROPER(Polygon[Asset Description]))</f>
        <v/>
      </c>
      <c r="U45" s="14" t="str">
        <f>IF(Polygon[Area m2]="","",Polygon[Area m2])</f>
        <v/>
      </c>
      <c r="V45" s="14" t="str">
        <f>IF(Polygon[Asset Group]="","",VLOOKUP(Polygon[Surface Material],surface_master,2,FALSE))</f>
        <v/>
      </c>
      <c r="W45" s="14" t="str">
        <f>IF(Polygon[Asset Group]="","",VLOOKUP(Polygon[Material],sa_pa_surface,2,FALSE))</f>
        <v/>
      </c>
      <c r="X45" s="14" t="str">
        <f>IF(Polygon[Asset Group]="","",VLOOKUP(Polygon[Surface],surface_master,2,FALSE))</f>
        <v/>
      </c>
      <c r="Y45" s="14" t="str">
        <f>IF(Polygon[Surface Layer Depth mm]="","",Polygon[Surface Layer Depth mm])</f>
        <v/>
      </c>
      <c r="Z45" s="14" t="str">
        <f>IF(Polygon[Length m]="","",Polygon[Length m])</f>
        <v/>
      </c>
      <c r="AA45" s="14" t="str">
        <f>IF(Polygon[Av Width m]="","",Polygon[Av Width m])</f>
        <v/>
      </c>
      <c r="AB45" s="14" t="str">
        <f>IF(Polygon[Parking Capacity]="","",Polygon[Parking Capacity])</f>
        <v/>
      </c>
    </row>
    <row r="46" spans="1:28" s="3" customFormat="1" x14ac:dyDescent="0.2">
      <c r="A46" s="3" t="str">
        <f>IF(Polygon[DWG File Name]="","",Polygon[DWG File Name])</f>
        <v/>
      </c>
      <c r="B46" s="3" t="str">
        <f>IF(Polygon[DWG Layer Name]="","",Polygon[DWG Layer Name])</f>
        <v/>
      </c>
      <c r="C46" s="3" t="str">
        <f>IF(Polygon[DWG Handle]="","",Polygon[DWG Handle])</f>
        <v/>
      </c>
      <c r="D46" s="58" t="str">
        <f>IF(Polygon[Approx Centroid X]="","",Polygon[Approx Centroid X])</f>
        <v/>
      </c>
      <c r="E46" s="58" t="str">
        <f>IF(Polygon[Approx Centroid Y]="","",Polygon[Approx Centroid Y])</f>
        <v/>
      </c>
      <c r="F46" s="3" t="str">
        <f>IF(Polygon[Replacement Asset]="","",Polygon[Replacement Asset])</f>
        <v/>
      </c>
      <c r="G46" s="3" t="str">
        <f>IF(Polygon[Asset ID]="","",UPPER(Polygon[Asset ID]))</f>
        <v/>
      </c>
      <c r="H46" s="3" t="str">
        <f>IF(Polygon[Asset Group]="","",VLOOKUP(Polygon[Asset Group],asset_grp_poly,4,FALSE))</f>
        <v/>
      </c>
      <c r="I46" s="3" t="str">
        <f>IF(Polygon[Asset Group]="","",VLOOKUP(Polygon[Asset Group],asset_grp_poly,2,FALSE))</f>
        <v/>
      </c>
      <c r="J46" s="3" t="str">
        <f>IF(Polygon[Asset Group]="","",VLOOKUP(Polygon[Asset Group],asset_grp_poly,3,FALSE))</f>
        <v/>
      </c>
      <c r="K46" s="3" t="str">
        <f>IF(Polygon[Asset Group]="","",VLOOKUP(Polygon[Asset Type],type_master_list,2,FALSE))</f>
        <v/>
      </c>
      <c r="L46" s="3" t="str">
        <f>IF(Polygon[Asset Name]="","",PROPER(Polygon[Asset Name]))</f>
        <v/>
      </c>
      <c r="M46" s="11" t="str">
        <f>IF(Polygon[Install Date]="","",Polygon[Install Date])</f>
        <v/>
      </c>
      <c r="N46" s="11" t="str">
        <f>IF(Polygon[Note]="","",PROPER(Polygon[Note]))</f>
        <v/>
      </c>
      <c r="O46" s="11" t="str">
        <f>IF(Polygon[Resource Consent Number]="","",UPPER(Polygon[Resource Consent Number]))</f>
        <v/>
      </c>
      <c r="P46" s="53" t="str">
        <f>IF(Polygon[Asset Unit Cost]="","",Polygon[Asset Unit Cost])</f>
        <v/>
      </c>
      <c r="Q46" s="11" t="str">
        <f>IF(Polygon[Added By]="","",UPPER(Polygon[Added By]))</f>
        <v/>
      </c>
      <c r="R46" s="11" t="str">
        <f>IF(Polygon[Added Date]="","",Polygon[Added Date])</f>
        <v/>
      </c>
      <c r="S46" s="14" t="str">
        <f>IF(Polygon[Z COORD]="","",Polygon[Z COORD])</f>
        <v/>
      </c>
      <c r="T46" s="14" t="str">
        <f>IF(Polygon[Asset Description]="","",PROPER(Polygon[Asset Description]))</f>
        <v/>
      </c>
      <c r="U46" s="14" t="str">
        <f>IF(Polygon[Area m2]="","",Polygon[Area m2])</f>
        <v/>
      </c>
      <c r="V46" s="14" t="str">
        <f>IF(Polygon[Asset Group]="","",VLOOKUP(Polygon[Surface Material],surface_master,2,FALSE))</f>
        <v/>
      </c>
      <c r="W46" s="14" t="str">
        <f>IF(Polygon[Asset Group]="","",VLOOKUP(Polygon[Material],sa_pa_surface,2,FALSE))</f>
        <v/>
      </c>
      <c r="X46" s="14" t="str">
        <f>IF(Polygon[Asset Group]="","",VLOOKUP(Polygon[Surface],surface_master,2,FALSE))</f>
        <v/>
      </c>
      <c r="Y46" s="14" t="str">
        <f>IF(Polygon[Surface Layer Depth mm]="","",Polygon[Surface Layer Depth mm])</f>
        <v/>
      </c>
      <c r="Z46" s="14" t="str">
        <f>IF(Polygon[Length m]="","",Polygon[Length m])</f>
        <v/>
      </c>
      <c r="AA46" s="14" t="str">
        <f>IF(Polygon[Av Width m]="","",Polygon[Av Width m])</f>
        <v/>
      </c>
      <c r="AB46" s="14" t="str">
        <f>IF(Polygon[Parking Capacity]="","",Polygon[Parking Capacity])</f>
        <v/>
      </c>
    </row>
    <row r="47" spans="1:28" s="3" customFormat="1" x14ac:dyDescent="0.2">
      <c r="A47" s="3" t="str">
        <f>IF(Polygon[DWG File Name]="","",Polygon[DWG File Name])</f>
        <v/>
      </c>
      <c r="B47" s="3" t="str">
        <f>IF(Polygon[DWG Layer Name]="","",Polygon[DWG Layer Name])</f>
        <v/>
      </c>
      <c r="C47" s="3" t="str">
        <f>IF(Polygon[DWG Handle]="","",Polygon[DWG Handle])</f>
        <v/>
      </c>
      <c r="D47" s="58" t="str">
        <f>IF(Polygon[Approx Centroid X]="","",Polygon[Approx Centroid X])</f>
        <v/>
      </c>
      <c r="E47" s="58" t="str">
        <f>IF(Polygon[Approx Centroid Y]="","",Polygon[Approx Centroid Y])</f>
        <v/>
      </c>
      <c r="F47" s="3" t="str">
        <f>IF(Polygon[Replacement Asset]="","",Polygon[Replacement Asset])</f>
        <v/>
      </c>
      <c r="G47" s="3" t="str">
        <f>IF(Polygon[Asset ID]="","",UPPER(Polygon[Asset ID]))</f>
        <v/>
      </c>
      <c r="H47" s="3" t="str">
        <f>IF(Polygon[Asset Group]="","",VLOOKUP(Polygon[Asset Group],asset_grp_poly,4,FALSE))</f>
        <v/>
      </c>
      <c r="I47" s="3" t="str">
        <f>IF(Polygon[Asset Group]="","",VLOOKUP(Polygon[Asset Group],asset_grp_poly,2,FALSE))</f>
        <v/>
      </c>
      <c r="J47" s="3" t="str">
        <f>IF(Polygon[Asset Group]="","",VLOOKUP(Polygon[Asset Group],asset_grp_poly,3,FALSE))</f>
        <v/>
      </c>
      <c r="K47" s="3" t="str">
        <f>IF(Polygon[Asset Group]="","",VLOOKUP(Polygon[Asset Type],type_master_list,2,FALSE))</f>
        <v/>
      </c>
      <c r="L47" s="3" t="str">
        <f>IF(Polygon[Asset Name]="","",PROPER(Polygon[Asset Name]))</f>
        <v/>
      </c>
      <c r="M47" s="11" t="str">
        <f>IF(Polygon[Install Date]="","",Polygon[Install Date])</f>
        <v/>
      </c>
      <c r="N47" s="11" t="str">
        <f>IF(Polygon[Note]="","",PROPER(Polygon[Note]))</f>
        <v/>
      </c>
      <c r="O47" s="11" t="str">
        <f>IF(Polygon[Resource Consent Number]="","",UPPER(Polygon[Resource Consent Number]))</f>
        <v/>
      </c>
      <c r="P47" s="53" t="str">
        <f>IF(Polygon[Asset Unit Cost]="","",Polygon[Asset Unit Cost])</f>
        <v/>
      </c>
      <c r="Q47" s="11" t="str">
        <f>IF(Polygon[Added By]="","",UPPER(Polygon[Added By]))</f>
        <v/>
      </c>
      <c r="R47" s="11" t="str">
        <f>IF(Polygon[Added Date]="","",Polygon[Added Date])</f>
        <v/>
      </c>
      <c r="S47" s="14" t="str">
        <f>IF(Polygon[Z COORD]="","",Polygon[Z COORD])</f>
        <v/>
      </c>
      <c r="T47" s="14" t="str">
        <f>IF(Polygon[Asset Description]="","",PROPER(Polygon[Asset Description]))</f>
        <v/>
      </c>
      <c r="U47" s="14" t="str">
        <f>IF(Polygon[Area m2]="","",Polygon[Area m2])</f>
        <v/>
      </c>
      <c r="V47" s="14" t="str">
        <f>IF(Polygon[Asset Group]="","",VLOOKUP(Polygon[Surface Material],surface_master,2,FALSE))</f>
        <v/>
      </c>
      <c r="W47" s="14" t="str">
        <f>IF(Polygon[Asset Group]="","",VLOOKUP(Polygon[Material],sa_pa_surface,2,FALSE))</f>
        <v/>
      </c>
      <c r="X47" s="14" t="str">
        <f>IF(Polygon[Asset Group]="","",VLOOKUP(Polygon[Surface],surface_master,2,FALSE))</f>
        <v/>
      </c>
      <c r="Y47" s="14" t="str">
        <f>IF(Polygon[Surface Layer Depth mm]="","",Polygon[Surface Layer Depth mm])</f>
        <v/>
      </c>
      <c r="Z47" s="14" t="str">
        <f>IF(Polygon[Length m]="","",Polygon[Length m])</f>
        <v/>
      </c>
      <c r="AA47" s="14" t="str">
        <f>IF(Polygon[Av Width m]="","",Polygon[Av Width m])</f>
        <v/>
      </c>
      <c r="AB47" s="14" t="str">
        <f>IF(Polygon[Parking Capacity]="","",Polygon[Parking Capacity])</f>
        <v/>
      </c>
    </row>
    <row r="48" spans="1:28" s="3" customFormat="1" x14ac:dyDescent="0.2">
      <c r="A48" s="3" t="str">
        <f>IF(Polygon[DWG File Name]="","",Polygon[DWG File Name])</f>
        <v/>
      </c>
      <c r="B48" s="3" t="str">
        <f>IF(Polygon[DWG Layer Name]="","",Polygon[DWG Layer Name])</f>
        <v/>
      </c>
      <c r="C48" s="3" t="str">
        <f>IF(Polygon[DWG Handle]="","",Polygon[DWG Handle])</f>
        <v/>
      </c>
      <c r="D48" s="58" t="str">
        <f>IF(Polygon[Approx Centroid X]="","",Polygon[Approx Centroid X])</f>
        <v/>
      </c>
      <c r="E48" s="58" t="str">
        <f>IF(Polygon[Approx Centroid Y]="","",Polygon[Approx Centroid Y])</f>
        <v/>
      </c>
      <c r="F48" s="3" t="str">
        <f>IF(Polygon[Replacement Asset]="","",Polygon[Replacement Asset])</f>
        <v/>
      </c>
      <c r="G48" s="3" t="str">
        <f>IF(Polygon[Asset ID]="","",UPPER(Polygon[Asset ID]))</f>
        <v/>
      </c>
      <c r="H48" s="3" t="str">
        <f>IF(Polygon[Asset Group]="","",VLOOKUP(Polygon[Asset Group],asset_grp_poly,4,FALSE))</f>
        <v/>
      </c>
      <c r="I48" s="3" t="str">
        <f>IF(Polygon[Asset Group]="","",VLOOKUP(Polygon[Asset Group],asset_grp_poly,2,FALSE))</f>
        <v/>
      </c>
      <c r="J48" s="3" t="str">
        <f>IF(Polygon[Asset Group]="","",VLOOKUP(Polygon[Asset Group],asset_grp_poly,3,FALSE))</f>
        <v/>
      </c>
      <c r="K48" s="3" t="str">
        <f>IF(Polygon[Asset Group]="","",VLOOKUP(Polygon[Asset Type],type_master_list,2,FALSE))</f>
        <v/>
      </c>
      <c r="L48" s="3" t="str">
        <f>IF(Polygon[Asset Name]="","",PROPER(Polygon[Asset Name]))</f>
        <v/>
      </c>
      <c r="M48" s="11" t="str">
        <f>IF(Polygon[Install Date]="","",Polygon[Install Date])</f>
        <v/>
      </c>
      <c r="N48" s="11" t="str">
        <f>IF(Polygon[Note]="","",PROPER(Polygon[Note]))</f>
        <v/>
      </c>
      <c r="O48" s="11" t="str">
        <f>IF(Polygon[Resource Consent Number]="","",UPPER(Polygon[Resource Consent Number]))</f>
        <v/>
      </c>
      <c r="P48" s="53" t="str">
        <f>IF(Polygon[Asset Unit Cost]="","",Polygon[Asset Unit Cost])</f>
        <v/>
      </c>
      <c r="Q48" s="11" t="str">
        <f>IF(Polygon[Added By]="","",UPPER(Polygon[Added By]))</f>
        <v/>
      </c>
      <c r="R48" s="11" t="str">
        <f>IF(Polygon[Added Date]="","",Polygon[Added Date])</f>
        <v/>
      </c>
      <c r="S48" s="14" t="str">
        <f>IF(Polygon[Z COORD]="","",Polygon[Z COORD])</f>
        <v/>
      </c>
      <c r="T48" s="14" t="str">
        <f>IF(Polygon[Asset Description]="","",PROPER(Polygon[Asset Description]))</f>
        <v/>
      </c>
      <c r="U48" s="14" t="str">
        <f>IF(Polygon[Area m2]="","",Polygon[Area m2])</f>
        <v/>
      </c>
      <c r="V48" s="14" t="str">
        <f>IF(Polygon[Asset Group]="","",VLOOKUP(Polygon[Surface Material],surface_master,2,FALSE))</f>
        <v/>
      </c>
      <c r="W48" s="14" t="str">
        <f>IF(Polygon[Asset Group]="","",VLOOKUP(Polygon[Material],sa_pa_surface,2,FALSE))</f>
        <v/>
      </c>
      <c r="X48" s="14" t="str">
        <f>IF(Polygon[Asset Group]="","",VLOOKUP(Polygon[Surface],surface_master,2,FALSE))</f>
        <v/>
      </c>
      <c r="Y48" s="14" t="str">
        <f>IF(Polygon[Surface Layer Depth mm]="","",Polygon[Surface Layer Depth mm])</f>
        <v/>
      </c>
      <c r="Z48" s="14" t="str">
        <f>IF(Polygon[Length m]="","",Polygon[Length m])</f>
        <v/>
      </c>
      <c r="AA48" s="14" t="str">
        <f>IF(Polygon[Av Width m]="","",Polygon[Av Width m])</f>
        <v/>
      </c>
      <c r="AB48" s="14" t="str">
        <f>IF(Polygon[Parking Capacity]="","",Polygon[Parking Capacity])</f>
        <v/>
      </c>
    </row>
    <row r="49" spans="1:28" s="3" customFormat="1" x14ac:dyDescent="0.2">
      <c r="A49" s="3" t="str">
        <f>IF(Polygon[DWG File Name]="","",Polygon[DWG File Name])</f>
        <v/>
      </c>
      <c r="B49" s="3" t="str">
        <f>IF(Polygon[DWG Layer Name]="","",Polygon[DWG Layer Name])</f>
        <v/>
      </c>
      <c r="C49" s="3" t="str">
        <f>IF(Polygon[DWG Handle]="","",Polygon[DWG Handle])</f>
        <v/>
      </c>
      <c r="D49" s="58" t="str">
        <f>IF(Polygon[Approx Centroid X]="","",Polygon[Approx Centroid X])</f>
        <v/>
      </c>
      <c r="E49" s="58" t="str">
        <f>IF(Polygon[Approx Centroid Y]="","",Polygon[Approx Centroid Y])</f>
        <v/>
      </c>
      <c r="F49" s="3" t="str">
        <f>IF(Polygon[Replacement Asset]="","",Polygon[Replacement Asset])</f>
        <v/>
      </c>
      <c r="G49" s="3" t="str">
        <f>IF(Polygon[Asset ID]="","",UPPER(Polygon[Asset ID]))</f>
        <v/>
      </c>
      <c r="H49" s="3" t="str">
        <f>IF(Polygon[Asset Group]="","",VLOOKUP(Polygon[Asset Group],asset_grp_poly,4,FALSE))</f>
        <v/>
      </c>
      <c r="I49" s="3" t="str">
        <f>IF(Polygon[Asset Group]="","",VLOOKUP(Polygon[Asset Group],asset_grp_poly,2,FALSE))</f>
        <v/>
      </c>
      <c r="J49" s="3" t="str">
        <f>IF(Polygon[Asset Group]="","",VLOOKUP(Polygon[Asset Group],asset_grp_poly,3,FALSE))</f>
        <v/>
      </c>
      <c r="K49" s="3" t="str">
        <f>IF(Polygon[Asset Group]="","",VLOOKUP(Polygon[Asset Type],type_master_list,2,FALSE))</f>
        <v/>
      </c>
      <c r="L49" s="3" t="str">
        <f>IF(Polygon[Asset Name]="","",PROPER(Polygon[Asset Name]))</f>
        <v/>
      </c>
      <c r="M49" s="11" t="str">
        <f>IF(Polygon[Install Date]="","",Polygon[Install Date])</f>
        <v/>
      </c>
      <c r="N49" s="11" t="str">
        <f>IF(Polygon[Note]="","",PROPER(Polygon[Note]))</f>
        <v/>
      </c>
      <c r="O49" s="11" t="str">
        <f>IF(Polygon[Resource Consent Number]="","",UPPER(Polygon[Resource Consent Number]))</f>
        <v/>
      </c>
      <c r="P49" s="53" t="str">
        <f>IF(Polygon[Asset Unit Cost]="","",Polygon[Asset Unit Cost])</f>
        <v/>
      </c>
      <c r="Q49" s="11" t="str">
        <f>IF(Polygon[Added By]="","",UPPER(Polygon[Added By]))</f>
        <v/>
      </c>
      <c r="R49" s="11" t="str">
        <f>IF(Polygon[Added Date]="","",Polygon[Added Date])</f>
        <v/>
      </c>
      <c r="S49" s="14" t="str">
        <f>IF(Polygon[Z COORD]="","",Polygon[Z COORD])</f>
        <v/>
      </c>
      <c r="T49" s="14" t="str">
        <f>IF(Polygon[Asset Description]="","",PROPER(Polygon[Asset Description]))</f>
        <v/>
      </c>
      <c r="U49" s="14" t="str">
        <f>IF(Polygon[Area m2]="","",Polygon[Area m2])</f>
        <v/>
      </c>
      <c r="V49" s="14" t="str">
        <f>IF(Polygon[Asset Group]="","",VLOOKUP(Polygon[Surface Material],surface_master,2,FALSE))</f>
        <v/>
      </c>
      <c r="W49" s="14" t="str">
        <f>IF(Polygon[Asset Group]="","",VLOOKUP(Polygon[Material],sa_pa_surface,2,FALSE))</f>
        <v/>
      </c>
      <c r="X49" s="14" t="str">
        <f>IF(Polygon[Asset Group]="","",VLOOKUP(Polygon[Surface],surface_master,2,FALSE))</f>
        <v/>
      </c>
      <c r="Y49" s="14" t="str">
        <f>IF(Polygon[Surface Layer Depth mm]="","",Polygon[Surface Layer Depth mm])</f>
        <v/>
      </c>
      <c r="Z49" s="14" t="str">
        <f>IF(Polygon[Length m]="","",Polygon[Length m])</f>
        <v/>
      </c>
      <c r="AA49" s="14" t="str">
        <f>IF(Polygon[Av Width m]="","",Polygon[Av Width m])</f>
        <v/>
      </c>
      <c r="AB49" s="14" t="str">
        <f>IF(Polygon[Parking Capacity]="","",Polygon[Parking Capacity])</f>
        <v/>
      </c>
    </row>
    <row r="50" spans="1:28" s="3" customFormat="1" x14ac:dyDescent="0.2">
      <c r="A50" s="3" t="str">
        <f>IF(Polygon[DWG File Name]="","",Polygon[DWG File Name])</f>
        <v/>
      </c>
      <c r="B50" s="3" t="str">
        <f>IF(Polygon[DWG Layer Name]="","",Polygon[DWG Layer Name])</f>
        <v/>
      </c>
      <c r="C50" s="3" t="str">
        <f>IF(Polygon[DWG Handle]="","",Polygon[DWG Handle])</f>
        <v/>
      </c>
      <c r="D50" s="58" t="str">
        <f>IF(Polygon[Approx Centroid X]="","",Polygon[Approx Centroid X])</f>
        <v/>
      </c>
      <c r="E50" s="58" t="str">
        <f>IF(Polygon[Approx Centroid Y]="","",Polygon[Approx Centroid Y])</f>
        <v/>
      </c>
      <c r="F50" s="3" t="str">
        <f>IF(Polygon[Replacement Asset]="","",Polygon[Replacement Asset])</f>
        <v/>
      </c>
      <c r="G50" s="3" t="str">
        <f>IF(Polygon[Asset ID]="","",UPPER(Polygon[Asset ID]))</f>
        <v/>
      </c>
      <c r="H50" s="3" t="str">
        <f>IF(Polygon[Asset Group]="","",VLOOKUP(Polygon[Asset Group],asset_grp_poly,4,FALSE))</f>
        <v/>
      </c>
      <c r="I50" s="3" t="str">
        <f>IF(Polygon[Asset Group]="","",VLOOKUP(Polygon[Asset Group],asset_grp_poly,2,FALSE))</f>
        <v/>
      </c>
      <c r="J50" s="3" t="str">
        <f>IF(Polygon[Asset Group]="","",VLOOKUP(Polygon[Asset Group],asset_grp_poly,3,FALSE))</f>
        <v/>
      </c>
      <c r="K50" s="3" t="str">
        <f>IF(Polygon[Asset Group]="","",VLOOKUP(Polygon[Asset Type],type_master_list,2,FALSE))</f>
        <v/>
      </c>
      <c r="L50" s="3" t="str">
        <f>IF(Polygon[Asset Name]="","",PROPER(Polygon[Asset Name]))</f>
        <v/>
      </c>
      <c r="M50" s="11" t="str">
        <f>IF(Polygon[Install Date]="","",Polygon[Install Date])</f>
        <v/>
      </c>
      <c r="N50" s="11" t="str">
        <f>IF(Polygon[Note]="","",PROPER(Polygon[Note]))</f>
        <v/>
      </c>
      <c r="O50" s="11" t="str">
        <f>IF(Polygon[Resource Consent Number]="","",UPPER(Polygon[Resource Consent Number]))</f>
        <v/>
      </c>
      <c r="P50" s="53" t="str">
        <f>IF(Polygon[Asset Unit Cost]="","",Polygon[Asset Unit Cost])</f>
        <v/>
      </c>
      <c r="Q50" s="11" t="str">
        <f>IF(Polygon[Added By]="","",UPPER(Polygon[Added By]))</f>
        <v/>
      </c>
      <c r="R50" s="11" t="str">
        <f>IF(Polygon[Added Date]="","",Polygon[Added Date])</f>
        <v/>
      </c>
      <c r="S50" s="14" t="str">
        <f>IF(Polygon[Z COORD]="","",Polygon[Z COORD])</f>
        <v/>
      </c>
      <c r="T50" s="14" t="str">
        <f>IF(Polygon[Asset Description]="","",PROPER(Polygon[Asset Description]))</f>
        <v/>
      </c>
      <c r="U50" s="14" t="str">
        <f>IF(Polygon[Area m2]="","",Polygon[Area m2])</f>
        <v/>
      </c>
      <c r="V50" s="14" t="str">
        <f>IF(Polygon[Asset Group]="","",VLOOKUP(Polygon[Surface Material],surface_master,2,FALSE))</f>
        <v/>
      </c>
      <c r="W50" s="14" t="str">
        <f>IF(Polygon[Asset Group]="","",VLOOKUP(Polygon[Material],sa_pa_surface,2,FALSE))</f>
        <v/>
      </c>
      <c r="X50" s="14" t="str">
        <f>IF(Polygon[Asset Group]="","",VLOOKUP(Polygon[Surface],surface_master,2,FALSE))</f>
        <v/>
      </c>
      <c r="Y50" s="14" t="str">
        <f>IF(Polygon[Surface Layer Depth mm]="","",Polygon[Surface Layer Depth mm])</f>
        <v/>
      </c>
      <c r="Z50" s="14" t="str">
        <f>IF(Polygon[Length m]="","",Polygon[Length m])</f>
        <v/>
      </c>
      <c r="AA50" s="14" t="str">
        <f>IF(Polygon[Av Width m]="","",Polygon[Av Width m])</f>
        <v/>
      </c>
      <c r="AB50" s="14" t="str">
        <f>IF(Polygon[Parking Capacity]="","",Polygon[Parking Capacity])</f>
        <v/>
      </c>
    </row>
    <row r="51" spans="1:28" s="3" customFormat="1" x14ac:dyDescent="0.2">
      <c r="A51" s="3" t="str">
        <f>IF(Polygon[DWG File Name]="","",Polygon[DWG File Name])</f>
        <v/>
      </c>
      <c r="B51" s="3" t="str">
        <f>IF(Polygon[DWG Layer Name]="","",Polygon[DWG Layer Name])</f>
        <v/>
      </c>
      <c r="C51" s="3" t="str">
        <f>IF(Polygon[DWG Handle]="","",Polygon[DWG Handle])</f>
        <v/>
      </c>
      <c r="D51" s="58" t="str">
        <f>IF(Polygon[Approx Centroid X]="","",Polygon[Approx Centroid X])</f>
        <v/>
      </c>
      <c r="E51" s="58" t="str">
        <f>IF(Polygon[Approx Centroid Y]="","",Polygon[Approx Centroid Y])</f>
        <v/>
      </c>
      <c r="F51" s="3" t="str">
        <f>IF(Polygon[Replacement Asset]="","",Polygon[Replacement Asset])</f>
        <v/>
      </c>
      <c r="G51" s="3" t="str">
        <f>IF(Polygon[Asset ID]="","",UPPER(Polygon[Asset ID]))</f>
        <v/>
      </c>
      <c r="H51" s="3" t="str">
        <f>IF(Polygon[Asset Group]="","",VLOOKUP(Polygon[Asset Group],asset_grp_poly,4,FALSE))</f>
        <v/>
      </c>
      <c r="I51" s="3" t="str">
        <f>IF(Polygon[Asset Group]="","",VLOOKUP(Polygon[Asset Group],asset_grp_poly,2,FALSE))</f>
        <v/>
      </c>
      <c r="J51" s="3" t="str">
        <f>IF(Polygon[Asset Group]="","",VLOOKUP(Polygon[Asset Group],asset_grp_poly,3,FALSE))</f>
        <v/>
      </c>
      <c r="K51" s="3" t="str">
        <f>IF(Polygon[Asset Group]="","",VLOOKUP(Polygon[Asset Type],type_master_list,2,FALSE))</f>
        <v/>
      </c>
      <c r="L51" s="3" t="str">
        <f>IF(Polygon[Asset Name]="","",PROPER(Polygon[Asset Name]))</f>
        <v/>
      </c>
      <c r="M51" s="11" t="str">
        <f>IF(Polygon[Install Date]="","",Polygon[Install Date])</f>
        <v/>
      </c>
      <c r="N51" s="11" t="str">
        <f>IF(Polygon[Note]="","",PROPER(Polygon[Note]))</f>
        <v/>
      </c>
      <c r="O51" s="11" t="str">
        <f>IF(Polygon[Resource Consent Number]="","",UPPER(Polygon[Resource Consent Number]))</f>
        <v/>
      </c>
      <c r="P51" s="53" t="str">
        <f>IF(Polygon[Asset Unit Cost]="","",Polygon[Asset Unit Cost])</f>
        <v/>
      </c>
      <c r="Q51" s="11" t="str">
        <f>IF(Polygon[Added By]="","",UPPER(Polygon[Added By]))</f>
        <v/>
      </c>
      <c r="R51" s="11" t="str">
        <f>IF(Polygon[Added Date]="","",Polygon[Added Date])</f>
        <v/>
      </c>
      <c r="S51" s="14" t="str">
        <f>IF(Polygon[Z COORD]="","",Polygon[Z COORD])</f>
        <v/>
      </c>
      <c r="T51" s="14" t="str">
        <f>IF(Polygon[Asset Description]="","",PROPER(Polygon[Asset Description]))</f>
        <v/>
      </c>
      <c r="U51" s="14" t="str">
        <f>IF(Polygon[Area m2]="","",Polygon[Area m2])</f>
        <v/>
      </c>
      <c r="V51" s="14" t="str">
        <f>IF(Polygon[Asset Group]="","",VLOOKUP(Polygon[Surface Material],surface_master,2,FALSE))</f>
        <v/>
      </c>
      <c r="W51" s="14" t="str">
        <f>IF(Polygon[Asset Group]="","",VLOOKUP(Polygon[Material],sa_pa_surface,2,FALSE))</f>
        <v/>
      </c>
      <c r="X51" s="14" t="str">
        <f>IF(Polygon[Asset Group]="","",VLOOKUP(Polygon[Surface],surface_master,2,FALSE))</f>
        <v/>
      </c>
      <c r="Y51" s="14" t="str">
        <f>IF(Polygon[Surface Layer Depth mm]="","",Polygon[Surface Layer Depth mm])</f>
        <v/>
      </c>
      <c r="Z51" s="14" t="str">
        <f>IF(Polygon[Length m]="","",Polygon[Length m])</f>
        <v/>
      </c>
      <c r="AA51" s="14" t="str">
        <f>IF(Polygon[Av Width m]="","",Polygon[Av Width m])</f>
        <v/>
      </c>
      <c r="AB51" s="14" t="str">
        <f>IF(Polygon[Parking Capacity]="","",Polygon[Parking Capacity])</f>
        <v/>
      </c>
    </row>
    <row r="52" spans="1:28" s="3" customFormat="1" x14ac:dyDescent="0.2">
      <c r="A52" s="3" t="str">
        <f>IF(Polygon[DWG File Name]="","",Polygon[DWG File Name])</f>
        <v/>
      </c>
      <c r="B52" s="3" t="str">
        <f>IF(Polygon[DWG Layer Name]="","",Polygon[DWG Layer Name])</f>
        <v/>
      </c>
      <c r="C52" s="3" t="str">
        <f>IF(Polygon[DWG Handle]="","",Polygon[DWG Handle])</f>
        <v/>
      </c>
      <c r="D52" s="58" t="str">
        <f>IF(Polygon[Approx Centroid X]="","",Polygon[Approx Centroid X])</f>
        <v/>
      </c>
      <c r="E52" s="58" t="str">
        <f>IF(Polygon[Approx Centroid Y]="","",Polygon[Approx Centroid Y])</f>
        <v/>
      </c>
      <c r="F52" s="3" t="str">
        <f>IF(Polygon[Replacement Asset]="","",Polygon[Replacement Asset])</f>
        <v/>
      </c>
      <c r="G52" s="3" t="str">
        <f>IF(Polygon[Asset ID]="","",UPPER(Polygon[Asset ID]))</f>
        <v/>
      </c>
      <c r="H52" s="3" t="str">
        <f>IF(Polygon[Asset Group]="","",VLOOKUP(Polygon[Asset Group],asset_grp_poly,4,FALSE))</f>
        <v/>
      </c>
      <c r="I52" s="3" t="str">
        <f>IF(Polygon[Asset Group]="","",VLOOKUP(Polygon[Asset Group],asset_grp_poly,2,FALSE))</f>
        <v/>
      </c>
      <c r="J52" s="3" t="str">
        <f>IF(Polygon[Asset Group]="","",VLOOKUP(Polygon[Asset Group],asset_grp_poly,3,FALSE))</f>
        <v/>
      </c>
      <c r="K52" s="3" t="str">
        <f>IF(Polygon[Asset Group]="","",VLOOKUP(Polygon[Asset Type],type_master_list,2,FALSE))</f>
        <v/>
      </c>
      <c r="L52" s="3" t="str">
        <f>IF(Polygon[Asset Name]="","",PROPER(Polygon[Asset Name]))</f>
        <v/>
      </c>
      <c r="M52" s="11" t="str">
        <f>IF(Polygon[Install Date]="","",Polygon[Install Date])</f>
        <v/>
      </c>
      <c r="N52" s="11" t="str">
        <f>IF(Polygon[Note]="","",PROPER(Polygon[Note]))</f>
        <v/>
      </c>
      <c r="O52" s="11" t="str">
        <f>IF(Polygon[Resource Consent Number]="","",UPPER(Polygon[Resource Consent Number]))</f>
        <v/>
      </c>
      <c r="P52" s="53" t="str">
        <f>IF(Polygon[Asset Unit Cost]="","",Polygon[Asset Unit Cost])</f>
        <v/>
      </c>
      <c r="Q52" s="11" t="str">
        <f>IF(Polygon[Added By]="","",UPPER(Polygon[Added By]))</f>
        <v/>
      </c>
      <c r="R52" s="11" t="str">
        <f>IF(Polygon[Added Date]="","",Polygon[Added Date])</f>
        <v/>
      </c>
      <c r="S52" s="14" t="str">
        <f>IF(Polygon[Z COORD]="","",Polygon[Z COORD])</f>
        <v/>
      </c>
      <c r="T52" s="14" t="str">
        <f>IF(Polygon[Asset Description]="","",PROPER(Polygon[Asset Description]))</f>
        <v/>
      </c>
      <c r="U52" s="14" t="str">
        <f>IF(Polygon[Area m2]="","",Polygon[Area m2])</f>
        <v/>
      </c>
      <c r="V52" s="14" t="str">
        <f>IF(Polygon[Asset Group]="","",VLOOKUP(Polygon[Surface Material],surface_master,2,FALSE))</f>
        <v/>
      </c>
      <c r="W52" s="14" t="str">
        <f>IF(Polygon[Asset Group]="","",VLOOKUP(Polygon[Material],sa_pa_surface,2,FALSE))</f>
        <v/>
      </c>
      <c r="X52" s="14" t="str">
        <f>IF(Polygon[Asset Group]="","",VLOOKUP(Polygon[Surface],surface_master,2,FALSE))</f>
        <v/>
      </c>
      <c r="Y52" s="14" t="str">
        <f>IF(Polygon[Surface Layer Depth mm]="","",Polygon[Surface Layer Depth mm])</f>
        <v/>
      </c>
      <c r="Z52" s="14" t="str">
        <f>IF(Polygon[Length m]="","",Polygon[Length m])</f>
        <v/>
      </c>
      <c r="AA52" s="14" t="str">
        <f>IF(Polygon[Av Width m]="","",Polygon[Av Width m])</f>
        <v/>
      </c>
      <c r="AB52" s="14" t="str">
        <f>IF(Polygon[Parking Capacity]="","",Polygon[Parking Capacity])</f>
        <v/>
      </c>
    </row>
    <row r="53" spans="1:28" s="3" customFormat="1" x14ac:dyDescent="0.2">
      <c r="A53" s="3" t="str">
        <f>IF(Polygon[DWG File Name]="","",Polygon[DWG File Name])</f>
        <v/>
      </c>
      <c r="B53" s="3" t="str">
        <f>IF(Polygon[DWG Layer Name]="","",Polygon[DWG Layer Name])</f>
        <v/>
      </c>
      <c r="C53" s="3" t="str">
        <f>IF(Polygon[DWG Handle]="","",Polygon[DWG Handle])</f>
        <v/>
      </c>
      <c r="D53" s="58" t="str">
        <f>IF(Polygon[Approx Centroid X]="","",Polygon[Approx Centroid X])</f>
        <v/>
      </c>
      <c r="E53" s="58" t="str">
        <f>IF(Polygon[Approx Centroid Y]="","",Polygon[Approx Centroid Y])</f>
        <v/>
      </c>
      <c r="F53" s="3" t="str">
        <f>IF(Polygon[Replacement Asset]="","",Polygon[Replacement Asset])</f>
        <v/>
      </c>
      <c r="G53" s="3" t="str">
        <f>IF(Polygon[Asset ID]="","",UPPER(Polygon[Asset ID]))</f>
        <v/>
      </c>
      <c r="H53" s="3" t="str">
        <f>IF(Polygon[Asset Group]="","",VLOOKUP(Polygon[Asset Group],asset_grp_poly,4,FALSE))</f>
        <v/>
      </c>
      <c r="I53" s="3" t="str">
        <f>IF(Polygon[Asset Group]="","",VLOOKUP(Polygon[Asset Group],asset_grp_poly,2,FALSE))</f>
        <v/>
      </c>
      <c r="J53" s="3" t="str">
        <f>IF(Polygon[Asset Group]="","",VLOOKUP(Polygon[Asset Group],asset_grp_poly,3,FALSE))</f>
        <v/>
      </c>
      <c r="K53" s="3" t="str">
        <f>IF(Polygon[Asset Group]="","",VLOOKUP(Polygon[Asset Type],type_master_list,2,FALSE))</f>
        <v/>
      </c>
      <c r="L53" s="3" t="str">
        <f>IF(Polygon[Asset Name]="","",PROPER(Polygon[Asset Name]))</f>
        <v/>
      </c>
      <c r="M53" s="11" t="str">
        <f>IF(Polygon[Install Date]="","",Polygon[Install Date])</f>
        <v/>
      </c>
      <c r="N53" s="11" t="str">
        <f>IF(Polygon[Note]="","",PROPER(Polygon[Note]))</f>
        <v/>
      </c>
      <c r="O53" s="11" t="str">
        <f>IF(Polygon[Resource Consent Number]="","",UPPER(Polygon[Resource Consent Number]))</f>
        <v/>
      </c>
      <c r="P53" s="53" t="str">
        <f>IF(Polygon[Asset Unit Cost]="","",Polygon[Asset Unit Cost])</f>
        <v/>
      </c>
      <c r="Q53" s="11" t="str">
        <f>IF(Polygon[Added By]="","",UPPER(Polygon[Added By]))</f>
        <v/>
      </c>
      <c r="R53" s="11" t="str">
        <f>IF(Polygon[Added Date]="","",Polygon[Added Date])</f>
        <v/>
      </c>
      <c r="S53" s="14" t="str">
        <f>IF(Polygon[Z COORD]="","",Polygon[Z COORD])</f>
        <v/>
      </c>
      <c r="T53" s="14" t="str">
        <f>IF(Polygon[Asset Description]="","",PROPER(Polygon[Asset Description]))</f>
        <v/>
      </c>
      <c r="U53" s="14" t="str">
        <f>IF(Polygon[Area m2]="","",Polygon[Area m2])</f>
        <v/>
      </c>
      <c r="V53" s="14" t="str">
        <f>IF(Polygon[Asset Group]="","",VLOOKUP(Polygon[Surface Material],surface_master,2,FALSE))</f>
        <v/>
      </c>
      <c r="W53" s="14" t="str">
        <f>IF(Polygon[Asset Group]="","",VLOOKUP(Polygon[Material],sa_pa_surface,2,FALSE))</f>
        <v/>
      </c>
      <c r="X53" s="14" t="str">
        <f>IF(Polygon[Asset Group]="","",VLOOKUP(Polygon[Surface],surface_master,2,FALSE))</f>
        <v/>
      </c>
      <c r="Y53" s="14" t="str">
        <f>IF(Polygon[Surface Layer Depth mm]="","",Polygon[Surface Layer Depth mm])</f>
        <v/>
      </c>
      <c r="Z53" s="14" t="str">
        <f>IF(Polygon[Length m]="","",Polygon[Length m])</f>
        <v/>
      </c>
      <c r="AA53" s="14" t="str">
        <f>IF(Polygon[Av Width m]="","",Polygon[Av Width m])</f>
        <v/>
      </c>
      <c r="AB53" s="14" t="str">
        <f>IF(Polygon[Parking Capacity]="","",Polygon[Parking Capacity])</f>
        <v/>
      </c>
    </row>
    <row r="54" spans="1:28" s="3" customFormat="1" x14ac:dyDescent="0.2">
      <c r="A54" s="3" t="str">
        <f>IF(Polygon[DWG File Name]="","",Polygon[DWG File Name])</f>
        <v/>
      </c>
      <c r="B54" s="3" t="str">
        <f>IF(Polygon[DWG Layer Name]="","",Polygon[DWG Layer Name])</f>
        <v/>
      </c>
      <c r="C54" s="3" t="str">
        <f>IF(Polygon[DWG Handle]="","",Polygon[DWG Handle])</f>
        <v/>
      </c>
      <c r="D54" s="58" t="str">
        <f>IF(Polygon[Approx Centroid X]="","",Polygon[Approx Centroid X])</f>
        <v/>
      </c>
      <c r="E54" s="58" t="str">
        <f>IF(Polygon[Approx Centroid Y]="","",Polygon[Approx Centroid Y])</f>
        <v/>
      </c>
      <c r="F54" s="3" t="str">
        <f>IF(Polygon[Replacement Asset]="","",Polygon[Replacement Asset])</f>
        <v/>
      </c>
      <c r="G54" s="3" t="str">
        <f>IF(Polygon[Asset ID]="","",UPPER(Polygon[Asset ID]))</f>
        <v/>
      </c>
      <c r="H54" s="3" t="str">
        <f>IF(Polygon[Asset Group]="","",VLOOKUP(Polygon[Asset Group],asset_grp_poly,4,FALSE))</f>
        <v/>
      </c>
      <c r="I54" s="3" t="str">
        <f>IF(Polygon[Asset Group]="","",VLOOKUP(Polygon[Asset Group],asset_grp_poly,2,FALSE))</f>
        <v/>
      </c>
      <c r="J54" s="3" t="str">
        <f>IF(Polygon[Asset Group]="","",VLOOKUP(Polygon[Asset Group],asset_grp_poly,3,FALSE))</f>
        <v/>
      </c>
      <c r="K54" s="3" t="str">
        <f>IF(Polygon[Asset Group]="","",VLOOKUP(Polygon[Asset Type],type_master_list,2,FALSE))</f>
        <v/>
      </c>
      <c r="L54" s="3" t="str">
        <f>IF(Polygon[Asset Name]="","",PROPER(Polygon[Asset Name]))</f>
        <v/>
      </c>
      <c r="M54" s="11" t="str">
        <f>IF(Polygon[Install Date]="","",Polygon[Install Date])</f>
        <v/>
      </c>
      <c r="N54" s="11" t="str">
        <f>IF(Polygon[Note]="","",PROPER(Polygon[Note]))</f>
        <v/>
      </c>
      <c r="O54" s="11" t="str">
        <f>IF(Polygon[Resource Consent Number]="","",UPPER(Polygon[Resource Consent Number]))</f>
        <v/>
      </c>
      <c r="P54" s="53" t="str">
        <f>IF(Polygon[Asset Unit Cost]="","",Polygon[Asset Unit Cost])</f>
        <v/>
      </c>
      <c r="Q54" s="11" t="str">
        <f>IF(Polygon[Added By]="","",UPPER(Polygon[Added By]))</f>
        <v/>
      </c>
      <c r="R54" s="11" t="str">
        <f>IF(Polygon[Added Date]="","",Polygon[Added Date])</f>
        <v/>
      </c>
      <c r="S54" s="14" t="str">
        <f>IF(Polygon[Z COORD]="","",Polygon[Z COORD])</f>
        <v/>
      </c>
      <c r="T54" s="14" t="str">
        <f>IF(Polygon[Asset Description]="","",PROPER(Polygon[Asset Description]))</f>
        <v/>
      </c>
      <c r="U54" s="14" t="str">
        <f>IF(Polygon[Area m2]="","",Polygon[Area m2])</f>
        <v/>
      </c>
      <c r="V54" s="14" t="str">
        <f>IF(Polygon[Asset Group]="","",VLOOKUP(Polygon[Surface Material],surface_master,2,FALSE))</f>
        <v/>
      </c>
      <c r="W54" s="14" t="str">
        <f>IF(Polygon[Asset Group]="","",VLOOKUP(Polygon[Material],sa_pa_surface,2,FALSE))</f>
        <v/>
      </c>
      <c r="X54" s="14" t="str">
        <f>IF(Polygon[Asset Group]="","",VLOOKUP(Polygon[Surface],surface_master,2,FALSE))</f>
        <v/>
      </c>
      <c r="Y54" s="14" t="str">
        <f>IF(Polygon[Surface Layer Depth mm]="","",Polygon[Surface Layer Depth mm])</f>
        <v/>
      </c>
      <c r="Z54" s="14" t="str">
        <f>IF(Polygon[Length m]="","",Polygon[Length m])</f>
        <v/>
      </c>
      <c r="AA54" s="14" t="str">
        <f>IF(Polygon[Av Width m]="","",Polygon[Av Width m])</f>
        <v/>
      </c>
      <c r="AB54" s="14" t="str">
        <f>IF(Polygon[Parking Capacity]="","",Polygon[Parking Capacity])</f>
        <v/>
      </c>
    </row>
    <row r="55" spans="1:28" s="3" customFormat="1" x14ac:dyDescent="0.2">
      <c r="A55" s="3" t="str">
        <f>IF(Polygon[DWG File Name]="","",Polygon[DWG File Name])</f>
        <v/>
      </c>
      <c r="B55" s="3" t="str">
        <f>IF(Polygon[DWG Layer Name]="","",Polygon[DWG Layer Name])</f>
        <v/>
      </c>
      <c r="C55" s="3" t="str">
        <f>IF(Polygon[DWG Handle]="","",Polygon[DWG Handle])</f>
        <v/>
      </c>
      <c r="D55" s="58" t="str">
        <f>IF(Polygon[Approx Centroid X]="","",Polygon[Approx Centroid X])</f>
        <v/>
      </c>
      <c r="E55" s="58" t="str">
        <f>IF(Polygon[Approx Centroid Y]="","",Polygon[Approx Centroid Y])</f>
        <v/>
      </c>
      <c r="F55" s="3" t="str">
        <f>IF(Polygon[Replacement Asset]="","",Polygon[Replacement Asset])</f>
        <v/>
      </c>
      <c r="G55" s="3" t="str">
        <f>IF(Polygon[Asset ID]="","",UPPER(Polygon[Asset ID]))</f>
        <v/>
      </c>
      <c r="H55" s="3" t="str">
        <f>IF(Polygon[Asset Group]="","",VLOOKUP(Polygon[Asset Group],asset_grp_poly,4,FALSE))</f>
        <v/>
      </c>
      <c r="I55" s="3" t="str">
        <f>IF(Polygon[Asset Group]="","",VLOOKUP(Polygon[Asset Group],asset_grp_poly,2,FALSE))</f>
        <v/>
      </c>
      <c r="J55" s="3" t="str">
        <f>IF(Polygon[Asset Group]="","",VLOOKUP(Polygon[Asset Group],asset_grp_poly,3,FALSE))</f>
        <v/>
      </c>
      <c r="K55" s="3" t="str">
        <f>IF(Polygon[Asset Group]="","",VLOOKUP(Polygon[Asset Type],type_master_list,2,FALSE))</f>
        <v/>
      </c>
      <c r="L55" s="3" t="str">
        <f>IF(Polygon[Asset Name]="","",PROPER(Polygon[Asset Name]))</f>
        <v/>
      </c>
      <c r="M55" s="11" t="str">
        <f>IF(Polygon[Install Date]="","",Polygon[Install Date])</f>
        <v/>
      </c>
      <c r="N55" s="11" t="str">
        <f>IF(Polygon[Note]="","",PROPER(Polygon[Note]))</f>
        <v/>
      </c>
      <c r="O55" s="11" t="str">
        <f>IF(Polygon[Resource Consent Number]="","",UPPER(Polygon[Resource Consent Number]))</f>
        <v/>
      </c>
      <c r="P55" s="53" t="str">
        <f>IF(Polygon[Asset Unit Cost]="","",Polygon[Asset Unit Cost])</f>
        <v/>
      </c>
      <c r="Q55" s="11" t="str">
        <f>IF(Polygon[Added By]="","",UPPER(Polygon[Added By]))</f>
        <v/>
      </c>
      <c r="R55" s="11" t="str">
        <f>IF(Polygon[Added Date]="","",Polygon[Added Date])</f>
        <v/>
      </c>
      <c r="S55" s="14" t="str">
        <f>IF(Polygon[Z COORD]="","",Polygon[Z COORD])</f>
        <v/>
      </c>
      <c r="T55" s="14" t="str">
        <f>IF(Polygon[Asset Description]="","",PROPER(Polygon[Asset Description]))</f>
        <v/>
      </c>
      <c r="U55" s="14" t="str">
        <f>IF(Polygon[Area m2]="","",Polygon[Area m2])</f>
        <v/>
      </c>
      <c r="V55" s="14" t="str">
        <f>IF(Polygon[Asset Group]="","",VLOOKUP(Polygon[Surface Material],surface_master,2,FALSE))</f>
        <v/>
      </c>
      <c r="W55" s="14" t="str">
        <f>IF(Polygon[Asset Group]="","",VLOOKUP(Polygon[Material],sa_pa_surface,2,FALSE))</f>
        <v/>
      </c>
      <c r="X55" s="14" t="str">
        <f>IF(Polygon[Asset Group]="","",VLOOKUP(Polygon[Surface],surface_master,2,FALSE))</f>
        <v/>
      </c>
      <c r="Y55" s="14" t="str">
        <f>IF(Polygon[Surface Layer Depth mm]="","",Polygon[Surface Layer Depth mm])</f>
        <v/>
      </c>
      <c r="Z55" s="14" t="str">
        <f>IF(Polygon[Length m]="","",Polygon[Length m])</f>
        <v/>
      </c>
      <c r="AA55" s="14" t="str">
        <f>IF(Polygon[Av Width m]="","",Polygon[Av Width m])</f>
        <v/>
      </c>
      <c r="AB55" s="14" t="str">
        <f>IF(Polygon[Parking Capacity]="","",Polygon[Parking Capacity])</f>
        <v/>
      </c>
    </row>
    <row r="56" spans="1:28" s="3" customFormat="1" x14ac:dyDescent="0.2">
      <c r="A56" s="3" t="str">
        <f>IF(Polygon[DWG File Name]="","",Polygon[DWG File Name])</f>
        <v/>
      </c>
      <c r="B56" s="3" t="str">
        <f>IF(Polygon[DWG Layer Name]="","",Polygon[DWG Layer Name])</f>
        <v/>
      </c>
      <c r="C56" s="3" t="str">
        <f>IF(Polygon[DWG Handle]="","",Polygon[DWG Handle])</f>
        <v/>
      </c>
      <c r="D56" s="58" t="str">
        <f>IF(Polygon[Approx Centroid X]="","",Polygon[Approx Centroid X])</f>
        <v/>
      </c>
      <c r="E56" s="58" t="str">
        <f>IF(Polygon[Approx Centroid Y]="","",Polygon[Approx Centroid Y])</f>
        <v/>
      </c>
      <c r="F56" s="3" t="str">
        <f>IF(Polygon[Replacement Asset]="","",Polygon[Replacement Asset])</f>
        <v/>
      </c>
      <c r="G56" s="3" t="str">
        <f>IF(Polygon[Asset ID]="","",UPPER(Polygon[Asset ID]))</f>
        <v/>
      </c>
      <c r="H56" s="3" t="str">
        <f>IF(Polygon[Asset Group]="","",VLOOKUP(Polygon[Asset Group],asset_grp_poly,4,FALSE))</f>
        <v/>
      </c>
      <c r="I56" s="3" t="str">
        <f>IF(Polygon[Asset Group]="","",VLOOKUP(Polygon[Asset Group],asset_grp_poly,2,FALSE))</f>
        <v/>
      </c>
      <c r="J56" s="3" t="str">
        <f>IF(Polygon[Asset Group]="","",VLOOKUP(Polygon[Asset Group],asset_grp_poly,3,FALSE))</f>
        <v/>
      </c>
      <c r="K56" s="3" t="str">
        <f>IF(Polygon[Asset Group]="","",VLOOKUP(Polygon[Asset Type],type_master_list,2,FALSE))</f>
        <v/>
      </c>
      <c r="L56" s="3" t="str">
        <f>IF(Polygon[Asset Name]="","",PROPER(Polygon[Asset Name]))</f>
        <v/>
      </c>
      <c r="M56" s="11" t="str">
        <f>IF(Polygon[Install Date]="","",Polygon[Install Date])</f>
        <v/>
      </c>
      <c r="N56" s="11" t="str">
        <f>IF(Polygon[Note]="","",PROPER(Polygon[Note]))</f>
        <v/>
      </c>
      <c r="O56" s="11" t="str">
        <f>IF(Polygon[Resource Consent Number]="","",UPPER(Polygon[Resource Consent Number]))</f>
        <v/>
      </c>
      <c r="P56" s="53" t="str">
        <f>IF(Polygon[Asset Unit Cost]="","",Polygon[Asset Unit Cost])</f>
        <v/>
      </c>
      <c r="Q56" s="11" t="str">
        <f>IF(Polygon[Added By]="","",UPPER(Polygon[Added By]))</f>
        <v/>
      </c>
      <c r="R56" s="11" t="str">
        <f>IF(Polygon[Added Date]="","",Polygon[Added Date])</f>
        <v/>
      </c>
      <c r="S56" s="14" t="str">
        <f>IF(Polygon[Z COORD]="","",Polygon[Z COORD])</f>
        <v/>
      </c>
      <c r="T56" s="14" t="str">
        <f>IF(Polygon[Asset Description]="","",PROPER(Polygon[Asset Description]))</f>
        <v/>
      </c>
      <c r="U56" s="14" t="str">
        <f>IF(Polygon[Area m2]="","",Polygon[Area m2])</f>
        <v/>
      </c>
      <c r="V56" s="14" t="str">
        <f>IF(Polygon[Asset Group]="","",VLOOKUP(Polygon[Surface Material],surface_master,2,FALSE))</f>
        <v/>
      </c>
      <c r="W56" s="14" t="str">
        <f>IF(Polygon[Asset Group]="","",VLOOKUP(Polygon[Material],sa_pa_surface,2,FALSE))</f>
        <v/>
      </c>
      <c r="X56" s="14" t="str">
        <f>IF(Polygon[Asset Group]="","",VLOOKUP(Polygon[Surface],surface_master,2,FALSE))</f>
        <v/>
      </c>
      <c r="Y56" s="14" t="str">
        <f>IF(Polygon[Surface Layer Depth mm]="","",Polygon[Surface Layer Depth mm])</f>
        <v/>
      </c>
      <c r="Z56" s="14" t="str">
        <f>IF(Polygon[Length m]="","",Polygon[Length m])</f>
        <v/>
      </c>
      <c r="AA56" s="14" t="str">
        <f>IF(Polygon[Av Width m]="","",Polygon[Av Width m])</f>
        <v/>
      </c>
      <c r="AB56" s="14" t="str">
        <f>IF(Polygon[Parking Capacity]="","",Polygon[Parking Capacity])</f>
        <v/>
      </c>
    </row>
    <row r="57" spans="1:28" s="3" customFormat="1" x14ac:dyDescent="0.2">
      <c r="A57" s="3" t="str">
        <f>IF(Polygon[DWG File Name]="","",Polygon[DWG File Name])</f>
        <v/>
      </c>
      <c r="B57" s="3" t="str">
        <f>IF(Polygon[DWG Layer Name]="","",Polygon[DWG Layer Name])</f>
        <v/>
      </c>
      <c r="C57" s="3" t="str">
        <f>IF(Polygon[DWG Handle]="","",Polygon[DWG Handle])</f>
        <v/>
      </c>
      <c r="D57" s="58" t="str">
        <f>IF(Polygon[Approx Centroid X]="","",Polygon[Approx Centroid X])</f>
        <v/>
      </c>
      <c r="E57" s="58" t="str">
        <f>IF(Polygon[Approx Centroid Y]="","",Polygon[Approx Centroid Y])</f>
        <v/>
      </c>
      <c r="F57" s="3" t="str">
        <f>IF(Polygon[Replacement Asset]="","",Polygon[Replacement Asset])</f>
        <v/>
      </c>
      <c r="G57" s="3" t="str">
        <f>IF(Polygon[Asset ID]="","",UPPER(Polygon[Asset ID]))</f>
        <v/>
      </c>
      <c r="H57" s="3" t="str">
        <f>IF(Polygon[Asset Group]="","",VLOOKUP(Polygon[Asset Group],asset_grp_poly,4,FALSE))</f>
        <v/>
      </c>
      <c r="I57" s="3" t="str">
        <f>IF(Polygon[Asset Group]="","",VLOOKUP(Polygon[Asset Group],asset_grp_poly,2,FALSE))</f>
        <v/>
      </c>
      <c r="J57" s="3" t="str">
        <f>IF(Polygon[Asset Group]="","",VLOOKUP(Polygon[Asset Group],asset_grp_poly,3,FALSE))</f>
        <v/>
      </c>
      <c r="K57" s="3" t="str">
        <f>IF(Polygon[Asset Group]="","",VLOOKUP(Polygon[Asset Type],type_master_list,2,FALSE))</f>
        <v/>
      </c>
      <c r="L57" s="3" t="str">
        <f>IF(Polygon[Asset Name]="","",PROPER(Polygon[Asset Name]))</f>
        <v/>
      </c>
      <c r="M57" s="11" t="str">
        <f>IF(Polygon[Install Date]="","",Polygon[Install Date])</f>
        <v/>
      </c>
      <c r="N57" s="11" t="str">
        <f>IF(Polygon[Note]="","",PROPER(Polygon[Note]))</f>
        <v/>
      </c>
      <c r="O57" s="11" t="str">
        <f>IF(Polygon[Resource Consent Number]="","",UPPER(Polygon[Resource Consent Number]))</f>
        <v/>
      </c>
      <c r="P57" s="53" t="str">
        <f>IF(Polygon[Asset Unit Cost]="","",Polygon[Asset Unit Cost])</f>
        <v/>
      </c>
      <c r="Q57" s="11" t="str">
        <f>IF(Polygon[Added By]="","",UPPER(Polygon[Added By]))</f>
        <v/>
      </c>
      <c r="R57" s="11" t="str">
        <f>IF(Polygon[Added Date]="","",Polygon[Added Date])</f>
        <v/>
      </c>
      <c r="S57" s="14" t="str">
        <f>IF(Polygon[Z COORD]="","",Polygon[Z COORD])</f>
        <v/>
      </c>
      <c r="T57" s="14" t="str">
        <f>IF(Polygon[Asset Description]="","",PROPER(Polygon[Asset Description]))</f>
        <v/>
      </c>
      <c r="U57" s="14" t="str">
        <f>IF(Polygon[Area m2]="","",Polygon[Area m2])</f>
        <v/>
      </c>
      <c r="V57" s="14" t="str">
        <f>IF(Polygon[Asset Group]="","",VLOOKUP(Polygon[Surface Material],surface_master,2,FALSE))</f>
        <v/>
      </c>
      <c r="W57" s="14" t="str">
        <f>IF(Polygon[Asset Group]="","",VLOOKUP(Polygon[Material],sa_pa_surface,2,FALSE))</f>
        <v/>
      </c>
      <c r="X57" s="14" t="str">
        <f>IF(Polygon[Asset Group]="","",VLOOKUP(Polygon[Surface],surface_master,2,FALSE))</f>
        <v/>
      </c>
      <c r="Y57" s="14" t="str">
        <f>IF(Polygon[Surface Layer Depth mm]="","",Polygon[Surface Layer Depth mm])</f>
        <v/>
      </c>
      <c r="Z57" s="14" t="str">
        <f>IF(Polygon[Length m]="","",Polygon[Length m])</f>
        <v/>
      </c>
      <c r="AA57" s="14" t="str">
        <f>IF(Polygon[Av Width m]="","",Polygon[Av Width m])</f>
        <v/>
      </c>
      <c r="AB57" s="14" t="str">
        <f>IF(Polygon[Parking Capacity]="","",Polygon[Parking Capacity])</f>
        <v/>
      </c>
    </row>
    <row r="58" spans="1:28" s="3" customFormat="1" x14ac:dyDescent="0.2">
      <c r="A58" s="3" t="str">
        <f>IF(Polygon[DWG File Name]="","",Polygon[DWG File Name])</f>
        <v/>
      </c>
      <c r="B58" s="3" t="str">
        <f>IF(Polygon[DWG Layer Name]="","",Polygon[DWG Layer Name])</f>
        <v/>
      </c>
      <c r="C58" s="3" t="str">
        <f>IF(Polygon[DWG Handle]="","",Polygon[DWG Handle])</f>
        <v/>
      </c>
      <c r="D58" s="58" t="str">
        <f>IF(Polygon[Approx Centroid X]="","",Polygon[Approx Centroid X])</f>
        <v/>
      </c>
      <c r="E58" s="58" t="str">
        <f>IF(Polygon[Approx Centroid Y]="","",Polygon[Approx Centroid Y])</f>
        <v/>
      </c>
      <c r="F58" s="3" t="str">
        <f>IF(Polygon[Replacement Asset]="","",Polygon[Replacement Asset])</f>
        <v/>
      </c>
      <c r="G58" s="3" t="str">
        <f>IF(Polygon[Asset ID]="","",UPPER(Polygon[Asset ID]))</f>
        <v/>
      </c>
      <c r="H58" s="3" t="str">
        <f>IF(Polygon[Asset Group]="","",VLOOKUP(Polygon[Asset Group],asset_grp_poly,4,FALSE))</f>
        <v/>
      </c>
      <c r="I58" s="3" t="str">
        <f>IF(Polygon[Asset Group]="","",VLOOKUP(Polygon[Asset Group],asset_grp_poly,2,FALSE))</f>
        <v/>
      </c>
      <c r="J58" s="3" t="str">
        <f>IF(Polygon[Asset Group]="","",VLOOKUP(Polygon[Asset Group],asset_grp_poly,3,FALSE))</f>
        <v/>
      </c>
      <c r="K58" s="3" t="str">
        <f>IF(Polygon[Asset Group]="","",VLOOKUP(Polygon[Asset Type],type_master_list,2,FALSE))</f>
        <v/>
      </c>
      <c r="L58" s="3" t="str">
        <f>IF(Polygon[Asset Name]="","",PROPER(Polygon[Asset Name]))</f>
        <v/>
      </c>
      <c r="M58" s="11" t="str">
        <f>IF(Polygon[Install Date]="","",Polygon[Install Date])</f>
        <v/>
      </c>
      <c r="N58" s="11" t="str">
        <f>IF(Polygon[Note]="","",PROPER(Polygon[Note]))</f>
        <v/>
      </c>
      <c r="O58" s="11" t="str">
        <f>IF(Polygon[Resource Consent Number]="","",UPPER(Polygon[Resource Consent Number]))</f>
        <v/>
      </c>
      <c r="P58" s="53" t="str">
        <f>IF(Polygon[Asset Unit Cost]="","",Polygon[Asset Unit Cost])</f>
        <v/>
      </c>
      <c r="Q58" s="11" t="str">
        <f>IF(Polygon[Added By]="","",UPPER(Polygon[Added By]))</f>
        <v/>
      </c>
      <c r="R58" s="11" t="str">
        <f>IF(Polygon[Added Date]="","",Polygon[Added Date])</f>
        <v/>
      </c>
      <c r="S58" s="14" t="str">
        <f>IF(Polygon[Z COORD]="","",Polygon[Z COORD])</f>
        <v/>
      </c>
      <c r="T58" s="14" t="str">
        <f>IF(Polygon[Asset Description]="","",PROPER(Polygon[Asset Description]))</f>
        <v/>
      </c>
      <c r="U58" s="14" t="str">
        <f>IF(Polygon[Area m2]="","",Polygon[Area m2])</f>
        <v/>
      </c>
      <c r="V58" s="14" t="str">
        <f>IF(Polygon[Asset Group]="","",VLOOKUP(Polygon[Surface Material],surface_master,2,FALSE))</f>
        <v/>
      </c>
      <c r="W58" s="14" t="str">
        <f>IF(Polygon[Asset Group]="","",VLOOKUP(Polygon[Material],sa_pa_surface,2,FALSE))</f>
        <v/>
      </c>
      <c r="X58" s="14" t="str">
        <f>IF(Polygon[Asset Group]="","",VLOOKUP(Polygon[Surface],surface_master,2,FALSE))</f>
        <v/>
      </c>
      <c r="Y58" s="14" t="str">
        <f>IF(Polygon[Surface Layer Depth mm]="","",Polygon[Surface Layer Depth mm])</f>
        <v/>
      </c>
      <c r="Z58" s="14" t="str">
        <f>IF(Polygon[Length m]="","",Polygon[Length m])</f>
        <v/>
      </c>
      <c r="AA58" s="14" t="str">
        <f>IF(Polygon[Av Width m]="","",Polygon[Av Width m])</f>
        <v/>
      </c>
      <c r="AB58" s="14" t="str">
        <f>IF(Polygon[Parking Capacity]="","",Polygon[Parking Capacity])</f>
        <v/>
      </c>
    </row>
    <row r="59" spans="1:28" s="3" customFormat="1" x14ac:dyDescent="0.2">
      <c r="A59" s="3" t="str">
        <f>IF(Polygon[DWG File Name]="","",Polygon[DWG File Name])</f>
        <v/>
      </c>
      <c r="B59" s="3" t="str">
        <f>IF(Polygon[DWG Layer Name]="","",Polygon[DWG Layer Name])</f>
        <v/>
      </c>
      <c r="C59" s="3" t="str">
        <f>IF(Polygon[DWG Handle]="","",Polygon[DWG Handle])</f>
        <v/>
      </c>
      <c r="D59" s="58" t="str">
        <f>IF(Polygon[Approx Centroid X]="","",Polygon[Approx Centroid X])</f>
        <v/>
      </c>
      <c r="E59" s="58" t="str">
        <f>IF(Polygon[Approx Centroid Y]="","",Polygon[Approx Centroid Y])</f>
        <v/>
      </c>
      <c r="F59" s="3" t="str">
        <f>IF(Polygon[Replacement Asset]="","",Polygon[Replacement Asset])</f>
        <v/>
      </c>
      <c r="G59" s="3" t="str">
        <f>IF(Polygon[Asset ID]="","",UPPER(Polygon[Asset ID]))</f>
        <v/>
      </c>
      <c r="H59" s="3" t="str">
        <f>IF(Polygon[Asset Group]="","",VLOOKUP(Polygon[Asset Group],asset_grp_poly,4,FALSE))</f>
        <v/>
      </c>
      <c r="I59" s="3" t="str">
        <f>IF(Polygon[Asset Group]="","",VLOOKUP(Polygon[Asset Group],asset_grp_poly,2,FALSE))</f>
        <v/>
      </c>
      <c r="J59" s="3" t="str">
        <f>IF(Polygon[Asset Group]="","",VLOOKUP(Polygon[Asset Group],asset_grp_poly,3,FALSE))</f>
        <v/>
      </c>
      <c r="K59" s="3" t="str">
        <f>IF(Polygon[Asset Group]="","",VLOOKUP(Polygon[Asset Type],type_master_list,2,FALSE))</f>
        <v/>
      </c>
      <c r="L59" s="3" t="str">
        <f>IF(Polygon[Asset Name]="","",PROPER(Polygon[Asset Name]))</f>
        <v/>
      </c>
      <c r="M59" s="11" t="str">
        <f>IF(Polygon[Install Date]="","",Polygon[Install Date])</f>
        <v/>
      </c>
      <c r="N59" s="11" t="str">
        <f>IF(Polygon[Note]="","",PROPER(Polygon[Note]))</f>
        <v/>
      </c>
      <c r="O59" s="11" t="str">
        <f>IF(Polygon[Resource Consent Number]="","",UPPER(Polygon[Resource Consent Number]))</f>
        <v/>
      </c>
      <c r="P59" s="53" t="str">
        <f>IF(Polygon[Asset Unit Cost]="","",Polygon[Asset Unit Cost])</f>
        <v/>
      </c>
      <c r="Q59" s="11" t="str">
        <f>IF(Polygon[Added By]="","",UPPER(Polygon[Added By]))</f>
        <v/>
      </c>
      <c r="R59" s="11" t="str">
        <f>IF(Polygon[Added Date]="","",Polygon[Added Date])</f>
        <v/>
      </c>
      <c r="S59" s="14" t="str">
        <f>IF(Polygon[Z COORD]="","",Polygon[Z COORD])</f>
        <v/>
      </c>
      <c r="T59" s="14" t="str">
        <f>IF(Polygon[Asset Description]="","",PROPER(Polygon[Asset Description]))</f>
        <v/>
      </c>
      <c r="U59" s="14" t="str">
        <f>IF(Polygon[Area m2]="","",Polygon[Area m2])</f>
        <v/>
      </c>
      <c r="V59" s="14" t="str">
        <f>IF(Polygon[Asset Group]="","",VLOOKUP(Polygon[Surface Material],surface_master,2,FALSE))</f>
        <v/>
      </c>
      <c r="W59" s="14" t="str">
        <f>IF(Polygon[Asset Group]="","",VLOOKUP(Polygon[Material],sa_pa_surface,2,FALSE))</f>
        <v/>
      </c>
      <c r="X59" s="14" t="str">
        <f>IF(Polygon[Asset Group]="","",VLOOKUP(Polygon[Surface],surface_master,2,FALSE))</f>
        <v/>
      </c>
      <c r="Y59" s="14" t="str">
        <f>IF(Polygon[Surface Layer Depth mm]="","",Polygon[Surface Layer Depth mm])</f>
        <v/>
      </c>
      <c r="Z59" s="14" t="str">
        <f>IF(Polygon[Length m]="","",Polygon[Length m])</f>
        <v/>
      </c>
      <c r="AA59" s="14" t="str">
        <f>IF(Polygon[Av Width m]="","",Polygon[Av Width m])</f>
        <v/>
      </c>
      <c r="AB59" s="14" t="str">
        <f>IF(Polygon[Parking Capacity]="","",Polygon[Parking Capacity])</f>
        <v/>
      </c>
    </row>
    <row r="60" spans="1:28" s="3" customFormat="1" x14ac:dyDescent="0.2">
      <c r="A60" s="3" t="str">
        <f>IF(Polygon[DWG File Name]="","",Polygon[DWG File Name])</f>
        <v/>
      </c>
      <c r="B60" s="3" t="str">
        <f>IF(Polygon[DWG Layer Name]="","",Polygon[DWG Layer Name])</f>
        <v/>
      </c>
      <c r="C60" s="3" t="str">
        <f>IF(Polygon[DWG Handle]="","",Polygon[DWG Handle])</f>
        <v/>
      </c>
      <c r="D60" s="58" t="str">
        <f>IF(Polygon[Approx Centroid X]="","",Polygon[Approx Centroid X])</f>
        <v/>
      </c>
      <c r="E60" s="58" t="str">
        <f>IF(Polygon[Approx Centroid Y]="","",Polygon[Approx Centroid Y])</f>
        <v/>
      </c>
      <c r="F60" s="3" t="str">
        <f>IF(Polygon[Replacement Asset]="","",Polygon[Replacement Asset])</f>
        <v/>
      </c>
      <c r="G60" s="3" t="str">
        <f>IF(Polygon[Asset ID]="","",UPPER(Polygon[Asset ID]))</f>
        <v/>
      </c>
      <c r="H60" s="3" t="str">
        <f>IF(Polygon[Asset Group]="","",VLOOKUP(Polygon[Asset Group],asset_grp_poly,4,FALSE))</f>
        <v/>
      </c>
      <c r="I60" s="3" t="str">
        <f>IF(Polygon[Asset Group]="","",VLOOKUP(Polygon[Asset Group],asset_grp_poly,2,FALSE))</f>
        <v/>
      </c>
      <c r="J60" s="3" t="str">
        <f>IF(Polygon[Asset Group]="","",VLOOKUP(Polygon[Asset Group],asset_grp_poly,3,FALSE))</f>
        <v/>
      </c>
      <c r="K60" s="3" t="str">
        <f>IF(Polygon[Asset Group]="","",VLOOKUP(Polygon[Asset Type],type_master_list,2,FALSE))</f>
        <v/>
      </c>
      <c r="L60" s="3" t="str">
        <f>IF(Polygon[Asset Name]="","",PROPER(Polygon[Asset Name]))</f>
        <v/>
      </c>
      <c r="M60" s="11" t="str">
        <f>IF(Polygon[Install Date]="","",Polygon[Install Date])</f>
        <v/>
      </c>
      <c r="N60" s="11" t="str">
        <f>IF(Polygon[Note]="","",PROPER(Polygon[Note]))</f>
        <v/>
      </c>
      <c r="O60" s="11" t="str">
        <f>IF(Polygon[Resource Consent Number]="","",UPPER(Polygon[Resource Consent Number]))</f>
        <v/>
      </c>
      <c r="P60" s="53" t="str">
        <f>IF(Polygon[Asset Unit Cost]="","",Polygon[Asset Unit Cost])</f>
        <v/>
      </c>
      <c r="Q60" s="11" t="str">
        <f>IF(Polygon[Added By]="","",UPPER(Polygon[Added By]))</f>
        <v/>
      </c>
      <c r="R60" s="11" t="str">
        <f>IF(Polygon[Added Date]="","",Polygon[Added Date])</f>
        <v/>
      </c>
      <c r="S60" s="14" t="str">
        <f>IF(Polygon[Z COORD]="","",Polygon[Z COORD])</f>
        <v/>
      </c>
      <c r="T60" s="14" t="str">
        <f>IF(Polygon[Asset Description]="","",PROPER(Polygon[Asset Description]))</f>
        <v/>
      </c>
      <c r="U60" s="14" t="str">
        <f>IF(Polygon[Area m2]="","",Polygon[Area m2])</f>
        <v/>
      </c>
      <c r="V60" s="14" t="str">
        <f>IF(Polygon[Asset Group]="","",VLOOKUP(Polygon[Surface Material],surface_master,2,FALSE))</f>
        <v/>
      </c>
      <c r="W60" s="14" t="str">
        <f>IF(Polygon[Asset Group]="","",VLOOKUP(Polygon[Material],sa_pa_surface,2,FALSE))</f>
        <v/>
      </c>
      <c r="X60" s="14" t="str">
        <f>IF(Polygon[Asset Group]="","",VLOOKUP(Polygon[Surface],surface_master,2,FALSE))</f>
        <v/>
      </c>
      <c r="Y60" s="14" t="str">
        <f>IF(Polygon[Surface Layer Depth mm]="","",Polygon[Surface Layer Depth mm])</f>
        <v/>
      </c>
      <c r="Z60" s="14" t="str">
        <f>IF(Polygon[Length m]="","",Polygon[Length m])</f>
        <v/>
      </c>
      <c r="AA60" s="14" t="str">
        <f>IF(Polygon[Av Width m]="","",Polygon[Av Width m])</f>
        <v/>
      </c>
      <c r="AB60" s="14" t="str">
        <f>IF(Polygon[Parking Capacity]="","",Polygon[Parking Capacity])</f>
        <v/>
      </c>
    </row>
    <row r="61" spans="1:28" s="3" customFormat="1" x14ac:dyDescent="0.2">
      <c r="A61" s="3" t="str">
        <f>IF(Polygon[DWG File Name]="","",Polygon[DWG File Name])</f>
        <v/>
      </c>
      <c r="B61" s="3" t="str">
        <f>IF(Polygon[DWG Layer Name]="","",Polygon[DWG Layer Name])</f>
        <v/>
      </c>
      <c r="C61" s="3" t="str">
        <f>IF(Polygon[DWG Handle]="","",Polygon[DWG Handle])</f>
        <v/>
      </c>
      <c r="D61" s="58" t="str">
        <f>IF(Polygon[Approx Centroid X]="","",Polygon[Approx Centroid X])</f>
        <v/>
      </c>
      <c r="E61" s="58" t="str">
        <f>IF(Polygon[Approx Centroid Y]="","",Polygon[Approx Centroid Y])</f>
        <v/>
      </c>
      <c r="F61" s="3" t="str">
        <f>IF(Polygon[Replacement Asset]="","",Polygon[Replacement Asset])</f>
        <v/>
      </c>
      <c r="G61" s="3" t="str">
        <f>IF(Polygon[Asset ID]="","",UPPER(Polygon[Asset ID]))</f>
        <v/>
      </c>
      <c r="H61" s="3" t="str">
        <f>IF(Polygon[Asset Group]="","",VLOOKUP(Polygon[Asset Group],asset_grp_poly,4,FALSE))</f>
        <v/>
      </c>
      <c r="I61" s="3" t="str">
        <f>IF(Polygon[Asset Group]="","",VLOOKUP(Polygon[Asset Group],asset_grp_poly,2,FALSE))</f>
        <v/>
      </c>
      <c r="J61" s="3" t="str">
        <f>IF(Polygon[Asset Group]="","",VLOOKUP(Polygon[Asset Group],asset_grp_poly,3,FALSE))</f>
        <v/>
      </c>
      <c r="K61" s="3" t="str">
        <f>IF(Polygon[Asset Group]="","",VLOOKUP(Polygon[Asset Type],type_master_list,2,FALSE))</f>
        <v/>
      </c>
      <c r="L61" s="3" t="str">
        <f>IF(Polygon[Asset Name]="","",PROPER(Polygon[Asset Name]))</f>
        <v/>
      </c>
      <c r="M61" s="11" t="str">
        <f>IF(Polygon[Install Date]="","",Polygon[Install Date])</f>
        <v/>
      </c>
      <c r="N61" s="11" t="str">
        <f>IF(Polygon[Note]="","",PROPER(Polygon[Note]))</f>
        <v/>
      </c>
      <c r="O61" s="11" t="str">
        <f>IF(Polygon[Resource Consent Number]="","",UPPER(Polygon[Resource Consent Number]))</f>
        <v/>
      </c>
      <c r="P61" s="53" t="str">
        <f>IF(Polygon[Asset Unit Cost]="","",Polygon[Asset Unit Cost])</f>
        <v/>
      </c>
      <c r="Q61" s="11" t="str">
        <f>IF(Polygon[Added By]="","",UPPER(Polygon[Added By]))</f>
        <v/>
      </c>
      <c r="R61" s="11" t="str">
        <f>IF(Polygon[Added Date]="","",Polygon[Added Date])</f>
        <v/>
      </c>
      <c r="S61" s="14" t="str">
        <f>IF(Polygon[Z COORD]="","",Polygon[Z COORD])</f>
        <v/>
      </c>
      <c r="T61" s="14" t="str">
        <f>IF(Polygon[Asset Description]="","",PROPER(Polygon[Asset Description]))</f>
        <v/>
      </c>
      <c r="U61" s="14" t="str">
        <f>IF(Polygon[Area m2]="","",Polygon[Area m2])</f>
        <v/>
      </c>
      <c r="V61" s="14" t="str">
        <f>IF(Polygon[Asset Group]="","",VLOOKUP(Polygon[Surface Material],surface_master,2,FALSE))</f>
        <v/>
      </c>
      <c r="W61" s="14" t="str">
        <f>IF(Polygon[Asset Group]="","",VLOOKUP(Polygon[Material],sa_pa_surface,2,FALSE))</f>
        <v/>
      </c>
      <c r="X61" s="14" t="str">
        <f>IF(Polygon[Asset Group]="","",VLOOKUP(Polygon[Surface],surface_master,2,FALSE))</f>
        <v/>
      </c>
      <c r="Y61" s="14" t="str">
        <f>IF(Polygon[Surface Layer Depth mm]="","",Polygon[Surface Layer Depth mm])</f>
        <v/>
      </c>
      <c r="Z61" s="14" t="str">
        <f>IF(Polygon[Length m]="","",Polygon[Length m])</f>
        <v/>
      </c>
      <c r="AA61" s="14" t="str">
        <f>IF(Polygon[Av Width m]="","",Polygon[Av Width m])</f>
        <v/>
      </c>
      <c r="AB61" s="14" t="str">
        <f>IF(Polygon[Parking Capacity]="","",Polygon[Parking Capacity])</f>
        <v/>
      </c>
    </row>
    <row r="62" spans="1:28" s="3" customFormat="1" x14ac:dyDescent="0.2">
      <c r="A62" s="3" t="str">
        <f>IF(Polygon[DWG File Name]="","",Polygon[DWG File Name])</f>
        <v/>
      </c>
      <c r="B62" s="3" t="str">
        <f>IF(Polygon[DWG Layer Name]="","",Polygon[DWG Layer Name])</f>
        <v/>
      </c>
      <c r="C62" s="3" t="str">
        <f>IF(Polygon[DWG Handle]="","",Polygon[DWG Handle])</f>
        <v/>
      </c>
      <c r="D62" s="58" t="str">
        <f>IF(Polygon[Approx Centroid X]="","",Polygon[Approx Centroid X])</f>
        <v/>
      </c>
      <c r="E62" s="58" t="str">
        <f>IF(Polygon[Approx Centroid Y]="","",Polygon[Approx Centroid Y])</f>
        <v/>
      </c>
      <c r="F62" s="3" t="str">
        <f>IF(Polygon[Replacement Asset]="","",Polygon[Replacement Asset])</f>
        <v/>
      </c>
      <c r="G62" s="3" t="str">
        <f>IF(Polygon[Asset ID]="","",UPPER(Polygon[Asset ID]))</f>
        <v/>
      </c>
      <c r="H62" s="3" t="str">
        <f>IF(Polygon[Asset Group]="","",VLOOKUP(Polygon[Asset Group],asset_grp_poly,4,FALSE))</f>
        <v/>
      </c>
      <c r="I62" s="3" t="str">
        <f>IF(Polygon[Asset Group]="","",VLOOKUP(Polygon[Asset Group],asset_grp_poly,2,FALSE))</f>
        <v/>
      </c>
      <c r="J62" s="3" t="str">
        <f>IF(Polygon[Asset Group]="","",VLOOKUP(Polygon[Asset Group],asset_grp_poly,3,FALSE))</f>
        <v/>
      </c>
      <c r="K62" s="3" t="str">
        <f>IF(Polygon[Asset Group]="","",VLOOKUP(Polygon[Asset Type],type_master_list,2,FALSE))</f>
        <v/>
      </c>
      <c r="L62" s="3" t="str">
        <f>IF(Polygon[Asset Name]="","",PROPER(Polygon[Asset Name]))</f>
        <v/>
      </c>
      <c r="M62" s="11" t="str">
        <f>IF(Polygon[Install Date]="","",Polygon[Install Date])</f>
        <v/>
      </c>
      <c r="N62" s="11" t="str">
        <f>IF(Polygon[Note]="","",PROPER(Polygon[Note]))</f>
        <v/>
      </c>
      <c r="O62" s="11" t="str">
        <f>IF(Polygon[Resource Consent Number]="","",UPPER(Polygon[Resource Consent Number]))</f>
        <v/>
      </c>
      <c r="P62" s="53" t="str">
        <f>IF(Polygon[Asset Unit Cost]="","",Polygon[Asset Unit Cost])</f>
        <v/>
      </c>
      <c r="Q62" s="11" t="str">
        <f>IF(Polygon[Added By]="","",UPPER(Polygon[Added By]))</f>
        <v/>
      </c>
      <c r="R62" s="11" t="str">
        <f>IF(Polygon[Added Date]="","",Polygon[Added Date])</f>
        <v/>
      </c>
      <c r="S62" s="14" t="str">
        <f>IF(Polygon[Z COORD]="","",Polygon[Z COORD])</f>
        <v/>
      </c>
      <c r="T62" s="14" t="str">
        <f>IF(Polygon[Asset Description]="","",PROPER(Polygon[Asset Description]))</f>
        <v/>
      </c>
      <c r="U62" s="14" t="str">
        <f>IF(Polygon[Area m2]="","",Polygon[Area m2])</f>
        <v/>
      </c>
      <c r="V62" s="14" t="str">
        <f>IF(Polygon[Asset Group]="","",VLOOKUP(Polygon[Surface Material],surface_master,2,FALSE))</f>
        <v/>
      </c>
      <c r="W62" s="14" t="str">
        <f>IF(Polygon[Asset Group]="","",VLOOKUP(Polygon[Material],sa_pa_surface,2,FALSE))</f>
        <v/>
      </c>
      <c r="X62" s="14" t="str">
        <f>IF(Polygon[Asset Group]="","",VLOOKUP(Polygon[Surface],surface_master,2,FALSE))</f>
        <v/>
      </c>
      <c r="Y62" s="14" t="str">
        <f>IF(Polygon[Surface Layer Depth mm]="","",Polygon[Surface Layer Depth mm])</f>
        <v/>
      </c>
      <c r="Z62" s="14" t="str">
        <f>IF(Polygon[Length m]="","",Polygon[Length m])</f>
        <v/>
      </c>
      <c r="AA62" s="14" t="str">
        <f>IF(Polygon[Av Width m]="","",Polygon[Av Width m])</f>
        <v/>
      </c>
      <c r="AB62" s="14" t="str">
        <f>IF(Polygon[Parking Capacity]="","",Polygon[Parking Capacity])</f>
        <v/>
      </c>
    </row>
    <row r="63" spans="1:28" s="3" customFormat="1" x14ac:dyDescent="0.2">
      <c r="A63" s="3" t="str">
        <f>IF(Polygon[DWG File Name]="","",Polygon[DWG File Name])</f>
        <v/>
      </c>
      <c r="B63" s="3" t="str">
        <f>IF(Polygon[DWG Layer Name]="","",Polygon[DWG Layer Name])</f>
        <v/>
      </c>
      <c r="C63" s="3" t="str">
        <f>IF(Polygon[DWG Handle]="","",Polygon[DWG Handle])</f>
        <v/>
      </c>
      <c r="D63" s="58" t="str">
        <f>IF(Polygon[Approx Centroid X]="","",Polygon[Approx Centroid X])</f>
        <v/>
      </c>
      <c r="E63" s="58" t="str">
        <f>IF(Polygon[Approx Centroid Y]="","",Polygon[Approx Centroid Y])</f>
        <v/>
      </c>
      <c r="F63" s="3" t="str">
        <f>IF(Polygon[Replacement Asset]="","",Polygon[Replacement Asset])</f>
        <v/>
      </c>
      <c r="G63" s="3" t="str">
        <f>IF(Polygon[Asset ID]="","",UPPER(Polygon[Asset ID]))</f>
        <v/>
      </c>
      <c r="H63" s="3" t="str">
        <f>IF(Polygon[Asset Group]="","",VLOOKUP(Polygon[Asset Group],asset_grp_poly,4,FALSE))</f>
        <v/>
      </c>
      <c r="I63" s="3" t="str">
        <f>IF(Polygon[Asset Group]="","",VLOOKUP(Polygon[Asset Group],asset_grp_poly,2,FALSE))</f>
        <v/>
      </c>
      <c r="J63" s="3" t="str">
        <f>IF(Polygon[Asset Group]="","",VLOOKUP(Polygon[Asset Group],asset_grp_poly,3,FALSE))</f>
        <v/>
      </c>
      <c r="K63" s="3" t="str">
        <f>IF(Polygon[Asset Group]="","",VLOOKUP(Polygon[Asset Type],type_master_list,2,FALSE))</f>
        <v/>
      </c>
      <c r="L63" s="3" t="str">
        <f>IF(Polygon[Asset Name]="","",PROPER(Polygon[Asset Name]))</f>
        <v/>
      </c>
      <c r="M63" s="11" t="str">
        <f>IF(Polygon[Install Date]="","",Polygon[Install Date])</f>
        <v/>
      </c>
      <c r="N63" s="11" t="str">
        <f>IF(Polygon[Note]="","",PROPER(Polygon[Note]))</f>
        <v/>
      </c>
      <c r="O63" s="11" t="str">
        <f>IF(Polygon[Resource Consent Number]="","",UPPER(Polygon[Resource Consent Number]))</f>
        <v/>
      </c>
      <c r="P63" s="53" t="str">
        <f>IF(Polygon[Asset Unit Cost]="","",Polygon[Asset Unit Cost])</f>
        <v/>
      </c>
      <c r="Q63" s="11" t="str">
        <f>IF(Polygon[Added By]="","",UPPER(Polygon[Added By]))</f>
        <v/>
      </c>
      <c r="R63" s="11" t="str">
        <f>IF(Polygon[Added Date]="","",Polygon[Added Date])</f>
        <v/>
      </c>
      <c r="S63" s="14" t="str">
        <f>IF(Polygon[Z COORD]="","",Polygon[Z COORD])</f>
        <v/>
      </c>
      <c r="T63" s="14" t="str">
        <f>IF(Polygon[Asset Description]="","",PROPER(Polygon[Asset Description]))</f>
        <v/>
      </c>
      <c r="U63" s="14" t="str">
        <f>IF(Polygon[Area m2]="","",Polygon[Area m2])</f>
        <v/>
      </c>
      <c r="V63" s="14" t="str">
        <f>IF(Polygon[Asset Group]="","",VLOOKUP(Polygon[Surface Material],surface_master,2,FALSE))</f>
        <v/>
      </c>
      <c r="W63" s="14" t="str">
        <f>IF(Polygon[Asset Group]="","",VLOOKUP(Polygon[Material],sa_pa_surface,2,FALSE))</f>
        <v/>
      </c>
      <c r="X63" s="14" t="str">
        <f>IF(Polygon[Asset Group]="","",VLOOKUP(Polygon[Surface],surface_master,2,FALSE))</f>
        <v/>
      </c>
      <c r="Y63" s="14" t="str">
        <f>IF(Polygon[Surface Layer Depth mm]="","",Polygon[Surface Layer Depth mm])</f>
        <v/>
      </c>
      <c r="Z63" s="14" t="str">
        <f>IF(Polygon[Length m]="","",Polygon[Length m])</f>
        <v/>
      </c>
      <c r="AA63" s="14" t="str">
        <f>IF(Polygon[Av Width m]="","",Polygon[Av Width m])</f>
        <v/>
      </c>
      <c r="AB63" s="14" t="str">
        <f>IF(Polygon[Parking Capacity]="","",Polygon[Parking Capacity])</f>
        <v/>
      </c>
    </row>
    <row r="64" spans="1:28" s="3" customFormat="1" x14ac:dyDescent="0.2">
      <c r="A64" s="3" t="str">
        <f>IF(Polygon[DWG File Name]="","",Polygon[DWG File Name])</f>
        <v/>
      </c>
      <c r="B64" s="3" t="str">
        <f>IF(Polygon[DWG Layer Name]="","",Polygon[DWG Layer Name])</f>
        <v/>
      </c>
      <c r="C64" s="3" t="str">
        <f>IF(Polygon[DWG Handle]="","",Polygon[DWG Handle])</f>
        <v/>
      </c>
      <c r="D64" s="58" t="str">
        <f>IF(Polygon[Approx Centroid X]="","",Polygon[Approx Centroid X])</f>
        <v/>
      </c>
      <c r="E64" s="58" t="str">
        <f>IF(Polygon[Approx Centroid Y]="","",Polygon[Approx Centroid Y])</f>
        <v/>
      </c>
      <c r="F64" s="3" t="str">
        <f>IF(Polygon[Replacement Asset]="","",Polygon[Replacement Asset])</f>
        <v/>
      </c>
      <c r="G64" s="3" t="str">
        <f>IF(Polygon[Asset ID]="","",UPPER(Polygon[Asset ID]))</f>
        <v/>
      </c>
      <c r="H64" s="3" t="str">
        <f>IF(Polygon[Asset Group]="","",VLOOKUP(Polygon[Asset Group],asset_grp_poly,4,FALSE))</f>
        <v/>
      </c>
      <c r="I64" s="3" t="str">
        <f>IF(Polygon[Asset Group]="","",VLOOKUP(Polygon[Asset Group],asset_grp_poly,2,FALSE))</f>
        <v/>
      </c>
      <c r="J64" s="3" t="str">
        <f>IF(Polygon[Asset Group]="","",VLOOKUP(Polygon[Asset Group],asset_grp_poly,3,FALSE))</f>
        <v/>
      </c>
      <c r="K64" s="3" t="str">
        <f>IF(Polygon[Asset Group]="","",VLOOKUP(Polygon[Asset Type],type_master_list,2,FALSE))</f>
        <v/>
      </c>
      <c r="L64" s="3" t="str">
        <f>IF(Polygon[Asset Name]="","",PROPER(Polygon[Asset Name]))</f>
        <v/>
      </c>
      <c r="M64" s="11" t="str">
        <f>IF(Polygon[Install Date]="","",Polygon[Install Date])</f>
        <v/>
      </c>
      <c r="N64" s="11" t="str">
        <f>IF(Polygon[Note]="","",PROPER(Polygon[Note]))</f>
        <v/>
      </c>
      <c r="O64" s="11" t="str">
        <f>IF(Polygon[Resource Consent Number]="","",UPPER(Polygon[Resource Consent Number]))</f>
        <v/>
      </c>
      <c r="P64" s="53" t="str">
        <f>IF(Polygon[Asset Unit Cost]="","",Polygon[Asset Unit Cost])</f>
        <v/>
      </c>
      <c r="Q64" s="11" t="str">
        <f>IF(Polygon[Added By]="","",UPPER(Polygon[Added By]))</f>
        <v/>
      </c>
      <c r="R64" s="11" t="str">
        <f>IF(Polygon[Added Date]="","",Polygon[Added Date])</f>
        <v/>
      </c>
      <c r="S64" s="14" t="str">
        <f>IF(Polygon[Z COORD]="","",Polygon[Z COORD])</f>
        <v/>
      </c>
      <c r="T64" s="14" t="str">
        <f>IF(Polygon[Asset Description]="","",PROPER(Polygon[Asset Description]))</f>
        <v/>
      </c>
      <c r="U64" s="14" t="str">
        <f>IF(Polygon[Area m2]="","",Polygon[Area m2])</f>
        <v/>
      </c>
      <c r="V64" s="14" t="str">
        <f>IF(Polygon[Asset Group]="","",VLOOKUP(Polygon[Surface Material],surface_master,2,FALSE))</f>
        <v/>
      </c>
      <c r="W64" s="14" t="str">
        <f>IF(Polygon[Asset Group]="","",VLOOKUP(Polygon[Material],sa_pa_surface,2,FALSE))</f>
        <v/>
      </c>
      <c r="X64" s="14" t="str">
        <f>IF(Polygon[Asset Group]="","",VLOOKUP(Polygon[Surface],surface_master,2,FALSE))</f>
        <v/>
      </c>
      <c r="Y64" s="14" t="str">
        <f>IF(Polygon[Surface Layer Depth mm]="","",Polygon[Surface Layer Depth mm])</f>
        <v/>
      </c>
      <c r="Z64" s="14" t="str">
        <f>IF(Polygon[Length m]="","",Polygon[Length m])</f>
        <v/>
      </c>
      <c r="AA64" s="14" t="str">
        <f>IF(Polygon[Av Width m]="","",Polygon[Av Width m])</f>
        <v/>
      </c>
      <c r="AB64" s="14" t="str">
        <f>IF(Polygon[Parking Capacity]="","",Polygon[Parking Capacity])</f>
        <v/>
      </c>
    </row>
    <row r="65" spans="1:28" s="3" customFormat="1" x14ac:dyDescent="0.2">
      <c r="A65" s="3" t="str">
        <f>IF(Polygon[DWG File Name]="","",Polygon[DWG File Name])</f>
        <v/>
      </c>
      <c r="B65" s="3" t="str">
        <f>IF(Polygon[DWG Layer Name]="","",Polygon[DWG Layer Name])</f>
        <v/>
      </c>
      <c r="C65" s="3" t="str">
        <f>IF(Polygon[DWG Handle]="","",Polygon[DWG Handle])</f>
        <v/>
      </c>
      <c r="D65" s="58" t="str">
        <f>IF(Polygon[Approx Centroid X]="","",Polygon[Approx Centroid X])</f>
        <v/>
      </c>
      <c r="E65" s="58" t="str">
        <f>IF(Polygon[Approx Centroid Y]="","",Polygon[Approx Centroid Y])</f>
        <v/>
      </c>
      <c r="F65" s="3" t="str">
        <f>IF(Polygon[Replacement Asset]="","",Polygon[Replacement Asset])</f>
        <v/>
      </c>
      <c r="G65" s="3" t="str">
        <f>IF(Polygon[Asset ID]="","",UPPER(Polygon[Asset ID]))</f>
        <v/>
      </c>
      <c r="H65" s="3" t="str">
        <f>IF(Polygon[Asset Group]="","",VLOOKUP(Polygon[Asset Group],asset_grp_poly,4,FALSE))</f>
        <v/>
      </c>
      <c r="I65" s="3" t="str">
        <f>IF(Polygon[Asset Group]="","",VLOOKUP(Polygon[Asset Group],asset_grp_poly,2,FALSE))</f>
        <v/>
      </c>
      <c r="J65" s="3" t="str">
        <f>IF(Polygon[Asset Group]="","",VLOOKUP(Polygon[Asset Group],asset_grp_poly,3,FALSE))</f>
        <v/>
      </c>
      <c r="K65" s="3" t="str">
        <f>IF(Polygon[Asset Group]="","",VLOOKUP(Polygon[Asset Type],type_master_list,2,FALSE))</f>
        <v/>
      </c>
      <c r="L65" s="3" t="str">
        <f>IF(Polygon[Asset Name]="","",PROPER(Polygon[Asset Name]))</f>
        <v/>
      </c>
      <c r="M65" s="11" t="str">
        <f>IF(Polygon[Install Date]="","",Polygon[Install Date])</f>
        <v/>
      </c>
      <c r="N65" s="11" t="str">
        <f>IF(Polygon[Note]="","",PROPER(Polygon[Note]))</f>
        <v/>
      </c>
      <c r="O65" s="11" t="str">
        <f>IF(Polygon[Resource Consent Number]="","",UPPER(Polygon[Resource Consent Number]))</f>
        <v/>
      </c>
      <c r="P65" s="53" t="str">
        <f>IF(Polygon[Asset Unit Cost]="","",Polygon[Asset Unit Cost])</f>
        <v/>
      </c>
      <c r="Q65" s="11" t="str">
        <f>IF(Polygon[Added By]="","",UPPER(Polygon[Added By]))</f>
        <v/>
      </c>
      <c r="R65" s="11" t="str">
        <f>IF(Polygon[Added Date]="","",Polygon[Added Date])</f>
        <v/>
      </c>
      <c r="S65" s="14" t="str">
        <f>IF(Polygon[Z COORD]="","",Polygon[Z COORD])</f>
        <v/>
      </c>
      <c r="T65" s="14" t="str">
        <f>IF(Polygon[Asset Description]="","",PROPER(Polygon[Asset Description]))</f>
        <v/>
      </c>
      <c r="U65" s="14" t="str">
        <f>IF(Polygon[Area m2]="","",Polygon[Area m2])</f>
        <v/>
      </c>
      <c r="V65" s="14" t="str">
        <f>IF(Polygon[Asset Group]="","",VLOOKUP(Polygon[Surface Material],surface_master,2,FALSE))</f>
        <v/>
      </c>
      <c r="W65" s="14" t="str">
        <f>IF(Polygon[Asset Group]="","",VLOOKUP(Polygon[Material],sa_pa_surface,2,FALSE))</f>
        <v/>
      </c>
      <c r="X65" s="14" t="str">
        <f>IF(Polygon[Asset Group]="","",VLOOKUP(Polygon[Surface],surface_master,2,FALSE))</f>
        <v/>
      </c>
      <c r="Y65" s="14" t="str">
        <f>IF(Polygon[Surface Layer Depth mm]="","",Polygon[Surface Layer Depth mm])</f>
        <v/>
      </c>
      <c r="Z65" s="14" t="str">
        <f>IF(Polygon[Length m]="","",Polygon[Length m])</f>
        <v/>
      </c>
      <c r="AA65" s="14" t="str">
        <f>IF(Polygon[Av Width m]="","",Polygon[Av Width m])</f>
        <v/>
      </c>
      <c r="AB65" s="14" t="str">
        <f>IF(Polygon[Parking Capacity]="","",Polygon[Parking Capacity])</f>
        <v/>
      </c>
    </row>
    <row r="66" spans="1:28" s="3" customFormat="1" x14ac:dyDescent="0.2">
      <c r="A66" s="3" t="str">
        <f>IF(Polygon[DWG File Name]="","",Polygon[DWG File Name])</f>
        <v/>
      </c>
      <c r="B66" s="3" t="str">
        <f>IF(Polygon[DWG Layer Name]="","",Polygon[DWG Layer Name])</f>
        <v/>
      </c>
      <c r="C66" s="3" t="str">
        <f>IF(Polygon[DWG Handle]="","",Polygon[DWG Handle])</f>
        <v/>
      </c>
      <c r="D66" s="58" t="str">
        <f>IF(Polygon[Approx Centroid X]="","",Polygon[Approx Centroid X])</f>
        <v/>
      </c>
      <c r="E66" s="58" t="str">
        <f>IF(Polygon[Approx Centroid Y]="","",Polygon[Approx Centroid Y])</f>
        <v/>
      </c>
      <c r="F66" s="3" t="str">
        <f>IF(Polygon[Replacement Asset]="","",Polygon[Replacement Asset])</f>
        <v/>
      </c>
      <c r="G66" s="3" t="str">
        <f>IF(Polygon[Asset ID]="","",UPPER(Polygon[Asset ID]))</f>
        <v/>
      </c>
      <c r="H66" s="3" t="str">
        <f>IF(Polygon[Asset Group]="","",VLOOKUP(Polygon[Asset Group],asset_grp_poly,4,FALSE))</f>
        <v/>
      </c>
      <c r="I66" s="3" t="str">
        <f>IF(Polygon[Asset Group]="","",VLOOKUP(Polygon[Asset Group],asset_grp_poly,2,FALSE))</f>
        <v/>
      </c>
      <c r="J66" s="3" t="str">
        <f>IF(Polygon[Asset Group]="","",VLOOKUP(Polygon[Asset Group],asset_grp_poly,3,FALSE))</f>
        <v/>
      </c>
      <c r="K66" s="3" t="str">
        <f>IF(Polygon[Asset Group]="","",VLOOKUP(Polygon[Asset Type],type_master_list,2,FALSE))</f>
        <v/>
      </c>
      <c r="L66" s="3" t="str">
        <f>IF(Polygon[Asset Name]="","",PROPER(Polygon[Asset Name]))</f>
        <v/>
      </c>
      <c r="M66" s="11" t="str">
        <f>IF(Polygon[Install Date]="","",Polygon[Install Date])</f>
        <v/>
      </c>
      <c r="N66" s="11" t="str">
        <f>IF(Polygon[Note]="","",PROPER(Polygon[Note]))</f>
        <v/>
      </c>
      <c r="O66" s="11" t="str">
        <f>IF(Polygon[Resource Consent Number]="","",UPPER(Polygon[Resource Consent Number]))</f>
        <v/>
      </c>
      <c r="P66" s="53" t="str">
        <f>IF(Polygon[Asset Unit Cost]="","",Polygon[Asset Unit Cost])</f>
        <v/>
      </c>
      <c r="Q66" s="11" t="str">
        <f>IF(Polygon[Added By]="","",UPPER(Polygon[Added By]))</f>
        <v/>
      </c>
      <c r="R66" s="11" t="str">
        <f>IF(Polygon[Added Date]="","",Polygon[Added Date])</f>
        <v/>
      </c>
      <c r="S66" s="14" t="str">
        <f>IF(Polygon[Z COORD]="","",Polygon[Z COORD])</f>
        <v/>
      </c>
      <c r="T66" s="14" t="str">
        <f>IF(Polygon[Asset Description]="","",PROPER(Polygon[Asset Description]))</f>
        <v/>
      </c>
      <c r="U66" s="14" t="str">
        <f>IF(Polygon[Area m2]="","",Polygon[Area m2])</f>
        <v/>
      </c>
      <c r="V66" s="14" t="str">
        <f>IF(Polygon[Asset Group]="","",VLOOKUP(Polygon[Surface Material],surface_master,2,FALSE))</f>
        <v/>
      </c>
      <c r="W66" s="14" t="str">
        <f>IF(Polygon[Asset Group]="","",VLOOKUP(Polygon[Material],sa_pa_surface,2,FALSE))</f>
        <v/>
      </c>
      <c r="X66" s="14" t="str">
        <f>IF(Polygon[Asset Group]="","",VLOOKUP(Polygon[Surface],surface_master,2,FALSE))</f>
        <v/>
      </c>
      <c r="Y66" s="14" t="str">
        <f>IF(Polygon[Surface Layer Depth mm]="","",Polygon[Surface Layer Depth mm])</f>
        <v/>
      </c>
      <c r="Z66" s="14" t="str">
        <f>IF(Polygon[Length m]="","",Polygon[Length m])</f>
        <v/>
      </c>
      <c r="AA66" s="14" t="str">
        <f>IF(Polygon[Av Width m]="","",Polygon[Av Width m])</f>
        <v/>
      </c>
      <c r="AB66" s="14" t="str">
        <f>IF(Polygon[Parking Capacity]="","",Polygon[Parking Capacity])</f>
        <v/>
      </c>
    </row>
    <row r="67" spans="1:28" s="3" customFormat="1" x14ac:dyDescent="0.2">
      <c r="A67" s="3" t="str">
        <f>IF(Polygon[DWG File Name]="","",Polygon[DWG File Name])</f>
        <v/>
      </c>
      <c r="B67" s="3" t="str">
        <f>IF(Polygon[DWG Layer Name]="","",Polygon[DWG Layer Name])</f>
        <v/>
      </c>
      <c r="C67" s="3" t="str">
        <f>IF(Polygon[DWG Handle]="","",Polygon[DWG Handle])</f>
        <v/>
      </c>
      <c r="D67" s="58" t="str">
        <f>IF(Polygon[Approx Centroid X]="","",Polygon[Approx Centroid X])</f>
        <v/>
      </c>
      <c r="E67" s="58" t="str">
        <f>IF(Polygon[Approx Centroid Y]="","",Polygon[Approx Centroid Y])</f>
        <v/>
      </c>
      <c r="F67" s="3" t="str">
        <f>IF(Polygon[Replacement Asset]="","",Polygon[Replacement Asset])</f>
        <v/>
      </c>
      <c r="G67" s="3" t="str">
        <f>IF(Polygon[Asset ID]="","",UPPER(Polygon[Asset ID]))</f>
        <v/>
      </c>
      <c r="H67" s="3" t="str">
        <f>IF(Polygon[Asset Group]="","",VLOOKUP(Polygon[Asset Group],asset_grp_poly,4,FALSE))</f>
        <v/>
      </c>
      <c r="I67" s="3" t="str">
        <f>IF(Polygon[Asset Group]="","",VLOOKUP(Polygon[Asset Group],asset_grp_poly,2,FALSE))</f>
        <v/>
      </c>
      <c r="J67" s="3" t="str">
        <f>IF(Polygon[Asset Group]="","",VLOOKUP(Polygon[Asset Group],asset_grp_poly,3,FALSE))</f>
        <v/>
      </c>
      <c r="K67" s="3" t="str">
        <f>IF(Polygon[Asset Group]="","",VLOOKUP(Polygon[Asset Type],type_master_list,2,FALSE))</f>
        <v/>
      </c>
      <c r="L67" s="3" t="str">
        <f>IF(Polygon[Asset Name]="","",PROPER(Polygon[Asset Name]))</f>
        <v/>
      </c>
      <c r="M67" s="11" t="str">
        <f>IF(Polygon[Install Date]="","",Polygon[Install Date])</f>
        <v/>
      </c>
      <c r="N67" s="11" t="str">
        <f>IF(Polygon[Note]="","",PROPER(Polygon[Note]))</f>
        <v/>
      </c>
      <c r="O67" s="11" t="str">
        <f>IF(Polygon[Resource Consent Number]="","",UPPER(Polygon[Resource Consent Number]))</f>
        <v/>
      </c>
      <c r="P67" s="53" t="str">
        <f>IF(Polygon[Asset Unit Cost]="","",Polygon[Asset Unit Cost])</f>
        <v/>
      </c>
      <c r="Q67" s="11" t="str">
        <f>IF(Polygon[Added By]="","",UPPER(Polygon[Added By]))</f>
        <v/>
      </c>
      <c r="R67" s="11" t="str">
        <f>IF(Polygon[Added Date]="","",Polygon[Added Date])</f>
        <v/>
      </c>
      <c r="S67" s="14" t="str">
        <f>IF(Polygon[Z COORD]="","",Polygon[Z COORD])</f>
        <v/>
      </c>
      <c r="T67" s="14" t="str">
        <f>IF(Polygon[Asset Description]="","",PROPER(Polygon[Asset Description]))</f>
        <v/>
      </c>
      <c r="U67" s="14" t="str">
        <f>IF(Polygon[Area m2]="","",Polygon[Area m2])</f>
        <v/>
      </c>
      <c r="V67" s="14" t="str">
        <f>IF(Polygon[Asset Group]="","",VLOOKUP(Polygon[Surface Material],surface_master,2,FALSE))</f>
        <v/>
      </c>
      <c r="W67" s="14" t="str">
        <f>IF(Polygon[Asset Group]="","",VLOOKUP(Polygon[Material],sa_pa_surface,2,FALSE))</f>
        <v/>
      </c>
      <c r="X67" s="14" t="str">
        <f>IF(Polygon[Asset Group]="","",VLOOKUP(Polygon[Surface],surface_master,2,FALSE))</f>
        <v/>
      </c>
      <c r="Y67" s="14" t="str">
        <f>IF(Polygon[Surface Layer Depth mm]="","",Polygon[Surface Layer Depth mm])</f>
        <v/>
      </c>
      <c r="Z67" s="14" t="str">
        <f>IF(Polygon[Length m]="","",Polygon[Length m])</f>
        <v/>
      </c>
      <c r="AA67" s="14" t="str">
        <f>IF(Polygon[Av Width m]="","",Polygon[Av Width m])</f>
        <v/>
      </c>
      <c r="AB67" s="14" t="str">
        <f>IF(Polygon[Parking Capacity]="","",Polygon[Parking Capacity])</f>
        <v/>
      </c>
    </row>
    <row r="68" spans="1:28" s="3" customFormat="1" x14ac:dyDescent="0.2">
      <c r="A68" s="3" t="str">
        <f>IF(Polygon[DWG File Name]="","",Polygon[DWG File Name])</f>
        <v/>
      </c>
      <c r="B68" s="3" t="str">
        <f>IF(Polygon[DWG Layer Name]="","",Polygon[DWG Layer Name])</f>
        <v/>
      </c>
      <c r="C68" s="3" t="str">
        <f>IF(Polygon[DWG Handle]="","",Polygon[DWG Handle])</f>
        <v/>
      </c>
      <c r="D68" s="58" t="str">
        <f>IF(Polygon[Approx Centroid X]="","",Polygon[Approx Centroid X])</f>
        <v/>
      </c>
      <c r="E68" s="58" t="str">
        <f>IF(Polygon[Approx Centroid Y]="","",Polygon[Approx Centroid Y])</f>
        <v/>
      </c>
      <c r="F68" s="3" t="str">
        <f>IF(Polygon[Replacement Asset]="","",Polygon[Replacement Asset])</f>
        <v/>
      </c>
      <c r="G68" s="3" t="str">
        <f>IF(Polygon[Asset ID]="","",UPPER(Polygon[Asset ID]))</f>
        <v/>
      </c>
      <c r="H68" s="3" t="str">
        <f>IF(Polygon[Asset Group]="","",VLOOKUP(Polygon[Asset Group],asset_grp_poly,4,FALSE))</f>
        <v/>
      </c>
      <c r="I68" s="3" t="str">
        <f>IF(Polygon[Asset Group]="","",VLOOKUP(Polygon[Asset Group],asset_grp_poly,2,FALSE))</f>
        <v/>
      </c>
      <c r="J68" s="3" t="str">
        <f>IF(Polygon[Asset Group]="","",VLOOKUP(Polygon[Asset Group],asset_grp_poly,3,FALSE))</f>
        <v/>
      </c>
      <c r="K68" s="3" t="str">
        <f>IF(Polygon[Asset Group]="","",VLOOKUP(Polygon[Asset Type],type_master_list,2,FALSE))</f>
        <v/>
      </c>
      <c r="L68" s="3" t="str">
        <f>IF(Polygon[Asset Name]="","",PROPER(Polygon[Asset Name]))</f>
        <v/>
      </c>
      <c r="M68" s="11" t="str">
        <f>IF(Polygon[Install Date]="","",Polygon[Install Date])</f>
        <v/>
      </c>
      <c r="N68" s="11" t="str">
        <f>IF(Polygon[Note]="","",PROPER(Polygon[Note]))</f>
        <v/>
      </c>
      <c r="O68" s="11" t="str">
        <f>IF(Polygon[Resource Consent Number]="","",UPPER(Polygon[Resource Consent Number]))</f>
        <v/>
      </c>
      <c r="P68" s="53" t="str">
        <f>IF(Polygon[Asset Unit Cost]="","",Polygon[Asset Unit Cost])</f>
        <v/>
      </c>
      <c r="Q68" s="11" t="str">
        <f>IF(Polygon[Added By]="","",UPPER(Polygon[Added By]))</f>
        <v/>
      </c>
      <c r="R68" s="11" t="str">
        <f>IF(Polygon[Added Date]="","",Polygon[Added Date])</f>
        <v/>
      </c>
      <c r="S68" s="14" t="str">
        <f>IF(Polygon[Z COORD]="","",Polygon[Z COORD])</f>
        <v/>
      </c>
      <c r="T68" s="14" t="str">
        <f>IF(Polygon[Asset Description]="","",PROPER(Polygon[Asset Description]))</f>
        <v/>
      </c>
      <c r="U68" s="14" t="str">
        <f>IF(Polygon[Area m2]="","",Polygon[Area m2])</f>
        <v/>
      </c>
      <c r="V68" s="14" t="str">
        <f>IF(Polygon[Asset Group]="","",VLOOKUP(Polygon[Surface Material],surface_master,2,FALSE))</f>
        <v/>
      </c>
      <c r="W68" s="14" t="str">
        <f>IF(Polygon[Asset Group]="","",VLOOKUP(Polygon[Material],sa_pa_surface,2,FALSE))</f>
        <v/>
      </c>
      <c r="X68" s="14" t="str">
        <f>IF(Polygon[Asset Group]="","",VLOOKUP(Polygon[Surface],surface_master,2,FALSE))</f>
        <v/>
      </c>
      <c r="Y68" s="14" t="str">
        <f>IF(Polygon[Surface Layer Depth mm]="","",Polygon[Surface Layer Depth mm])</f>
        <v/>
      </c>
      <c r="Z68" s="14" t="str">
        <f>IF(Polygon[Length m]="","",Polygon[Length m])</f>
        <v/>
      </c>
      <c r="AA68" s="14" t="str">
        <f>IF(Polygon[Av Width m]="","",Polygon[Av Width m])</f>
        <v/>
      </c>
      <c r="AB68" s="14" t="str">
        <f>IF(Polygon[Parking Capacity]="","",Polygon[Parking Capacity])</f>
        <v/>
      </c>
    </row>
    <row r="69" spans="1:28" s="3" customFormat="1" x14ac:dyDescent="0.2">
      <c r="A69" s="3" t="str">
        <f>IF(Polygon[DWG File Name]="","",Polygon[DWG File Name])</f>
        <v/>
      </c>
      <c r="B69" s="3" t="str">
        <f>IF(Polygon[DWG Layer Name]="","",Polygon[DWG Layer Name])</f>
        <v/>
      </c>
      <c r="C69" s="3" t="str">
        <f>IF(Polygon[DWG Handle]="","",Polygon[DWG Handle])</f>
        <v/>
      </c>
      <c r="D69" s="58" t="str">
        <f>IF(Polygon[Approx Centroid X]="","",Polygon[Approx Centroid X])</f>
        <v/>
      </c>
      <c r="E69" s="58" t="str">
        <f>IF(Polygon[Approx Centroid Y]="","",Polygon[Approx Centroid Y])</f>
        <v/>
      </c>
      <c r="F69" s="3" t="str">
        <f>IF(Polygon[Replacement Asset]="","",Polygon[Replacement Asset])</f>
        <v/>
      </c>
      <c r="G69" s="3" t="str">
        <f>IF(Polygon[Asset ID]="","",UPPER(Polygon[Asset ID]))</f>
        <v/>
      </c>
      <c r="H69" s="3" t="str">
        <f>IF(Polygon[Asset Group]="","",VLOOKUP(Polygon[Asset Group],asset_grp_poly,4,FALSE))</f>
        <v/>
      </c>
      <c r="I69" s="3" t="str">
        <f>IF(Polygon[Asset Group]="","",VLOOKUP(Polygon[Asset Group],asset_grp_poly,2,FALSE))</f>
        <v/>
      </c>
      <c r="J69" s="3" t="str">
        <f>IF(Polygon[Asset Group]="","",VLOOKUP(Polygon[Asset Group],asset_grp_poly,3,FALSE))</f>
        <v/>
      </c>
      <c r="K69" s="3" t="str">
        <f>IF(Polygon[Asset Group]="","",VLOOKUP(Polygon[Asset Type],type_master_list,2,FALSE))</f>
        <v/>
      </c>
      <c r="L69" s="3" t="str">
        <f>IF(Polygon[Asset Name]="","",PROPER(Polygon[Asset Name]))</f>
        <v/>
      </c>
      <c r="M69" s="11" t="str">
        <f>IF(Polygon[Install Date]="","",Polygon[Install Date])</f>
        <v/>
      </c>
      <c r="N69" s="11" t="str">
        <f>IF(Polygon[Note]="","",PROPER(Polygon[Note]))</f>
        <v/>
      </c>
      <c r="O69" s="11" t="str">
        <f>IF(Polygon[Resource Consent Number]="","",UPPER(Polygon[Resource Consent Number]))</f>
        <v/>
      </c>
      <c r="P69" s="53" t="str">
        <f>IF(Polygon[Asset Unit Cost]="","",Polygon[Asset Unit Cost])</f>
        <v/>
      </c>
      <c r="Q69" s="11" t="str">
        <f>IF(Polygon[Added By]="","",UPPER(Polygon[Added By]))</f>
        <v/>
      </c>
      <c r="R69" s="11" t="str">
        <f>IF(Polygon[Added Date]="","",Polygon[Added Date])</f>
        <v/>
      </c>
      <c r="S69" s="14" t="str">
        <f>IF(Polygon[Z COORD]="","",Polygon[Z COORD])</f>
        <v/>
      </c>
      <c r="T69" s="14" t="str">
        <f>IF(Polygon[Asset Description]="","",PROPER(Polygon[Asset Description]))</f>
        <v/>
      </c>
      <c r="U69" s="14" t="str">
        <f>IF(Polygon[Area m2]="","",Polygon[Area m2])</f>
        <v/>
      </c>
      <c r="V69" s="14" t="str">
        <f>IF(Polygon[Asset Group]="","",VLOOKUP(Polygon[Surface Material],surface_master,2,FALSE))</f>
        <v/>
      </c>
      <c r="W69" s="14" t="str">
        <f>IF(Polygon[Asset Group]="","",VLOOKUP(Polygon[Material],sa_pa_surface,2,FALSE))</f>
        <v/>
      </c>
      <c r="X69" s="14" t="str">
        <f>IF(Polygon[Asset Group]="","",VLOOKUP(Polygon[Surface],surface_master,2,FALSE))</f>
        <v/>
      </c>
      <c r="Y69" s="14" t="str">
        <f>IF(Polygon[Surface Layer Depth mm]="","",Polygon[Surface Layer Depth mm])</f>
        <v/>
      </c>
      <c r="Z69" s="14" t="str">
        <f>IF(Polygon[Length m]="","",Polygon[Length m])</f>
        <v/>
      </c>
      <c r="AA69" s="14" t="str">
        <f>IF(Polygon[Av Width m]="","",Polygon[Av Width m])</f>
        <v/>
      </c>
      <c r="AB69" s="14" t="str">
        <f>IF(Polygon[Parking Capacity]="","",Polygon[Parking Capacity])</f>
        <v/>
      </c>
    </row>
    <row r="70" spans="1:28" s="3" customFormat="1" x14ac:dyDescent="0.2">
      <c r="A70" s="3" t="str">
        <f>IF(Polygon[DWG File Name]="","",Polygon[DWG File Name])</f>
        <v/>
      </c>
      <c r="B70" s="3" t="str">
        <f>IF(Polygon[DWG Layer Name]="","",Polygon[DWG Layer Name])</f>
        <v/>
      </c>
      <c r="C70" s="3" t="str">
        <f>IF(Polygon[DWG Handle]="","",Polygon[DWG Handle])</f>
        <v/>
      </c>
      <c r="D70" s="58" t="str">
        <f>IF(Polygon[Approx Centroid X]="","",Polygon[Approx Centroid X])</f>
        <v/>
      </c>
      <c r="E70" s="58" t="str">
        <f>IF(Polygon[Approx Centroid Y]="","",Polygon[Approx Centroid Y])</f>
        <v/>
      </c>
      <c r="F70" s="3" t="str">
        <f>IF(Polygon[Replacement Asset]="","",Polygon[Replacement Asset])</f>
        <v/>
      </c>
      <c r="G70" s="3" t="str">
        <f>IF(Polygon[Asset ID]="","",UPPER(Polygon[Asset ID]))</f>
        <v/>
      </c>
      <c r="H70" s="3" t="str">
        <f>IF(Polygon[Asset Group]="","",VLOOKUP(Polygon[Asset Group],asset_grp_poly,4,FALSE))</f>
        <v/>
      </c>
      <c r="I70" s="3" t="str">
        <f>IF(Polygon[Asset Group]="","",VLOOKUP(Polygon[Asset Group],asset_grp_poly,2,FALSE))</f>
        <v/>
      </c>
      <c r="J70" s="3" t="str">
        <f>IF(Polygon[Asset Group]="","",VLOOKUP(Polygon[Asset Group],asset_grp_poly,3,FALSE))</f>
        <v/>
      </c>
      <c r="K70" s="3" t="str">
        <f>IF(Polygon[Asset Group]="","",VLOOKUP(Polygon[Asset Type],type_master_list,2,FALSE))</f>
        <v/>
      </c>
      <c r="L70" s="3" t="str">
        <f>IF(Polygon[Asset Name]="","",PROPER(Polygon[Asset Name]))</f>
        <v/>
      </c>
      <c r="M70" s="11" t="str">
        <f>IF(Polygon[Install Date]="","",Polygon[Install Date])</f>
        <v/>
      </c>
      <c r="N70" s="11" t="str">
        <f>IF(Polygon[Note]="","",PROPER(Polygon[Note]))</f>
        <v/>
      </c>
      <c r="O70" s="11" t="str">
        <f>IF(Polygon[Resource Consent Number]="","",UPPER(Polygon[Resource Consent Number]))</f>
        <v/>
      </c>
      <c r="P70" s="53" t="str">
        <f>IF(Polygon[Asset Unit Cost]="","",Polygon[Asset Unit Cost])</f>
        <v/>
      </c>
      <c r="Q70" s="11" t="str">
        <f>IF(Polygon[Added By]="","",UPPER(Polygon[Added By]))</f>
        <v/>
      </c>
      <c r="R70" s="11" t="str">
        <f>IF(Polygon[Added Date]="","",Polygon[Added Date])</f>
        <v/>
      </c>
      <c r="S70" s="14" t="str">
        <f>IF(Polygon[Z COORD]="","",Polygon[Z COORD])</f>
        <v/>
      </c>
      <c r="T70" s="14" t="str">
        <f>IF(Polygon[Asset Description]="","",PROPER(Polygon[Asset Description]))</f>
        <v/>
      </c>
      <c r="U70" s="14" t="str">
        <f>IF(Polygon[Area m2]="","",Polygon[Area m2])</f>
        <v/>
      </c>
      <c r="V70" s="14" t="str">
        <f>IF(Polygon[Asset Group]="","",VLOOKUP(Polygon[Surface Material],surface_master,2,FALSE))</f>
        <v/>
      </c>
      <c r="W70" s="14" t="str">
        <f>IF(Polygon[Asset Group]="","",VLOOKUP(Polygon[Material],sa_pa_surface,2,FALSE))</f>
        <v/>
      </c>
      <c r="X70" s="14" t="str">
        <f>IF(Polygon[Asset Group]="","",VLOOKUP(Polygon[Surface],surface_master,2,FALSE))</f>
        <v/>
      </c>
      <c r="Y70" s="14" t="str">
        <f>IF(Polygon[Surface Layer Depth mm]="","",Polygon[Surface Layer Depth mm])</f>
        <v/>
      </c>
      <c r="Z70" s="14" t="str">
        <f>IF(Polygon[Length m]="","",Polygon[Length m])</f>
        <v/>
      </c>
      <c r="AA70" s="14" t="str">
        <f>IF(Polygon[Av Width m]="","",Polygon[Av Width m])</f>
        <v/>
      </c>
      <c r="AB70" s="14" t="str">
        <f>IF(Polygon[Parking Capacity]="","",Polygon[Parking Capacity])</f>
        <v/>
      </c>
    </row>
    <row r="71" spans="1:28" s="3" customFormat="1" x14ac:dyDescent="0.2">
      <c r="A71" s="3" t="str">
        <f>IF(Polygon[DWG File Name]="","",Polygon[DWG File Name])</f>
        <v/>
      </c>
      <c r="B71" s="3" t="str">
        <f>IF(Polygon[DWG Layer Name]="","",Polygon[DWG Layer Name])</f>
        <v/>
      </c>
      <c r="C71" s="3" t="str">
        <f>IF(Polygon[DWG Handle]="","",Polygon[DWG Handle])</f>
        <v/>
      </c>
      <c r="D71" s="58" t="str">
        <f>IF(Polygon[Approx Centroid X]="","",Polygon[Approx Centroid X])</f>
        <v/>
      </c>
      <c r="E71" s="58" t="str">
        <f>IF(Polygon[Approx Centroid Y]="","",Polygon[Approx Centroid Y])</f>
        <v/>
      </c>
      <c r="F71" s="3" t="str">
        <f>IF(Polygon[Replacement Asset]="","",Polygon[Replacement Asset])</f>
        <v/>
      </c>
      <c r="G71" s="3" t="str">
        <f>IF(Polygon[Asset ID]="","",UPPER(Polygon[Asset ID]))</f>
        <v/>
      </c>
      <c r="H71" s="3" t="str">
        <f>IF(Polygon[Asset Group]="","",VLOOKUP(Polygon[Asset Group],asset_grp_poly,4,FALSE))</f>
        <v/>
      </c>
      <c r="I71" s="3" t="str">
        <f>IF(Polygon[Asset Group]="","",VLOOKUP(Polygon[Asset Group],asset_grp_poly,2,FALSE))</f>
        <v/>
      </c>
      <c r="J71" s="3" t="str">
        <f>IF(Polygon[Asset Group]="","",VLOOKUP(Polygon[Asset Group],asset_grp_poly,3,FALSE))</f>
        <v/>
      </c>
      <c r="K71" s="3" t="str">
        <f>IF(Polygon[Asset Group]="","",VLOOKUP(Polygon[Asset Type],type_master_list,2,FALSE))</f>
        <v/>
      </c>
      <c r="L71" s="3" t="str">
        <f>IF(Polygon[Asset Name]="","",PROPER(Polygon[Asset Name]))</f>
        <v/>
      </c>
      <c r="M71" s="11" t="str">
        <f>IF(Polygon[Install Date]="","",Polygon[Install Date])</f>
        <v/>
      </c>
      <c r="N71" s="11" t="str">
        <f>IF(Polygon[Note]="","",PROPER(Polygon[Note]))</f>
        <v/>
      </c>
      <c r="O71" s="11" t="str">
        <f>IF(Polygon[Resource Consent Number]="","",UPPER(Polygon[Resource Consent Number]))</f>
        <v/>
      </c>
      <c r="P71" s="53" t="str">
        <f>IF(Polygon[Asset Unit Cost]="","",Polygon[Asset Unit Cost])</f>
        <v/>
      </c>
      <c r="Q71" s="11" t="str">
        <f>IF(Polygon[Added By]="","",UPPER(Polygon[Added By]))</f>
        <v/>
      </c>
      <c r="R71" s="11" t="str">
        <f>IF(Polygon[Added Date]="","",Polygon[Added Date])</f>
        <v/>
      </c>
      <c r="S71" s="14" t="str">
        <f>IF(Polygon[Z COORD]="","",Polygon[Z COORD])</f>
        <v/>
      </c>
      <c r="T71" s="14" t="str">
        <f>IF(Polygon[Asset Description]="","",PROPER(Polygon[Asset Description]))</f>
        <v/>
      </c>
      <c r="U71" s="14" t="str">
        <f>IF(Polygon[Area m2]="","",Polygon[Area m2])</f>
        <v/>
      </c>
      <c r="V71" s="14" t="str">
        <f>IF(Polygon[Asset Group]="","",VLOOKUP(Polygon[Surface Material],surface_master,2,FALSE))</f>
        <v/>
      </c>
      <c r="W71" s="14" t="str">
        <f>IF(Polygon[Asset Group]="","",VLOOKUP(Polygon[Material],sa_pa_surface,2,FALSE))</f>
        <v/>
      </c>
      <c r="X71" s="14" t="str">
        <f>IF(Polygon[Asset Group]="","",VLOOKUP(Polygon[Surface],surface_master,2,FALSE))</f>
        <v/>
      </c>
      <c r="Y71" s="14" t="str">
        <f>IF(Polygon[Surface Layer Depth mm]="","",Polygon[Surface Layer Depth mm])</f>
        <v/>
      </c>
      <c r="Z71" s="14" t="str">
        <f>IF(Polygon[Length m]="","",Polygon[Length m])</f>
        <v/>
      </c>
      <c r="AA71" s="14" t="str">
        <f>IF(Polygon[Av Width m]="","",Polygon[Av Width m])</f>
        <v/>
      </c>
      <c r="AB71" s="14" t="str">
        <f>IF(Polygon[Parking Capacity]="","",Polygon[Parking Capacity])</f>
        <v/>
      </c>
    </row>
    <row r="72" spans="1:28" s="3" customFormat="1" x14ac:dyDescent="0.2">
      <c r="A72" s="3" t="str">
        <f>IF(Polygon[DWG File Name]="","",Polygon[DWG File Name])</f>
        <v/>
      </c>
      <c r="B72" s="3" t="str">
        <f>IF(Polygon[DWG Layer Name]="","",Polygon[DWG Layer Name])</f>
        <v/>
      </c>
      <c r="C72" s="3" t="str">
        <f>IF(Polygon[DWG Handle]="","",Polygon[DWG Handle])</f>
        <v/>
      </c>
      <c r="D72" s="58" t="str">
        <f>IF(Polygon[Approx Centroid X]="","",Polygon[Approx Centroid X])</f>
        <v/>
      </c>
      <c r="E72" s="58" t="str">
        <f>IF(Polygon[Approx Centroid Y]="","",Polygon[Approx Centroid Y])</f>
        <v/>
      </c>
      <c r="F72" s="3" t="str">
        <f>IF(Polygon[Replacement Asset]="","",Polygon[Replacement Asset])</f>
        <v/>
      </c>
      <c r="G72" s="3" t="str">
        <f>IF(Polygon[Asset ID]="","",UPPER(Polygon[Asset ID]))</f>
        <v/>
      </c>
      <c r="H72" s="3" t="str">
        <f>IF(Polygon[Asset Group]="","",VLOOKUP(Polygon[Asset Group],asset_grp_poly,4,FALSE))</f>
        <v/>
      </c>
      <c r="I72" s="3" t="str">
        <f>IF(Polygon[Asset Group]="","",VLOOKUP(Polygon[Asset Group],asset_grp_poly,2,FALSE))</f>
        <v/>
      </c>
      <c r="J72" s="3" t="str">
        <f>IF(Polygon[Asset Group]="","",VLOOKUP(Polygon[Asset Group],asset_grp_poly,3,FALSE))</f>
        <v/>
      </c>
      <c r="K72" s="3" t="str">
        <f>IF(Polygon[Asset Group]="","",VLOOKUP(Polygon[Asset Type],type_master_list,2,FALSE))</f>
        <v/>
      </c>
      <c r="L72" s="3" t="str">
        <f>IF(Polygon[Asset Name]="","",PROPER(Polygon[Asset Name]))</f>
        <v/>
      </c>
      <c r="M72" s="11" t="str">
        <f>IF(Polygon[Install Date]="","",Polygon[Install Date])</f>
        <v/>
      </c>
      <c r="N72" s="11" t="str">
        <f>IF(Polygon[Note]="","",PROPER(Polygon[Note]))</f>
        <v/>
      </c>
      <c r="O72" s="11" t="str">
        <f>IF(Polygon[Resource Consent Number]="","",UPPER(Polygon[Resource Consent Number]))</f>
        <v/>
      </c>
      <c r="P72" s="53" t="str">
        <f>IF(Polygon[Asset Unit Cost]="","",Polygon[Asset Unit Cost])</f>
        <v/>
      </c>
      <c r="Q72" s="11" t="str">
        <f>IF(Polygon[Added By]="","",UPPER(Polygon[Added By]))</f>
        <v/>
      </c>
      <c r="R72" s="11" t="str">
        <f>IF(Polygon[Added Date]="","",Polygon[Added Date])</f>
        <v/>
      </c>
      <c r="S72" s="14" t="str">
        <f>IF(Polygon[Z COORD]="","",Polygon[Z COORD])</f>
        <v/>
      </c>
      <c r="T72" s="14" t="str">
        <f>IF(Polygon[Asset Description]="","",PROPER(Polygon[Asset Description]))</f>
        <v/>
      </c>
      <c r="U72" s="14" t="str">
        <f>IF(Polygon[Area m2]="","",Polygon[Area m2])</f>
        <v/>
      </c>
      <c r="V72" s="14" t="str">
        <f>IF(Polygon[Asset Group]="","",VLOOKUP(Polygon[Surface Material],surface_master,2,FALSE))</f>
        <v/>
      </c>
      <c r="W72" s="14" t="str">
        <f>IF(Polygon[Asset Group]="","",VLOOKUP(Polygon[Material],sa_pa_surface,2,FALSE))</f>
        <v/>
      </c>
      <c r="X72" s="14" t="str">
        <f>IF(Polygon[Asset Group]="","",VLOOKUP(Polygon[Surface],surface_master,2,FALSE))</f>
        <v/>
      </c>
      <c r="Y72" s="14" t="str">
        <f>IF(Polygon[Surface Layer Depth mm]="","",Polygon[Surface Layer Depth mm])</f>
        <v/>
      </c>
      <c r="Z72" s="14" t="str">
        <f>IF(Polygon[Length m]="","",Polygon[Length m])</f>
        <v/>
      </c>
      <c r="AA72" s="14" t="str">
        <f>IF(Polygon[Av Width m]="","",Polygon[Av Width m])</f>
        <v/>
      </c>
      <c r="AB72" s="14" t="str">
        <f>IF(Polygon[Parking Capacity]="","",Polygon[Parking Capacity])</f>
        <v/>
      </c>
    </row>
    <row r="73" spans="1:28" s="3" customFormat="1" x14ac:dyDescent="0.2">
      <c r="A73" s="3" t="str">
        <f>IF(Polygon[DWG File Name]="","",Polygon[DWG File Name])</f>
        <v/>
      </c>
      <c r="B73" s="3" t="str">
        <f>IF(Polygon[DWG Layer Name]="","",Polygon[DWG Layer Name])</f>
        <v/>
      </c>
      <c r="C73" s="3" t="str">
        <f>IF(Polygon[DWG Handle]="","",Polygon[DWG Handle])</f>
        <v/>
      </c>
      <c r="D73" s="58" t="str">
        <f>IF(Polygon[Approx Centroid X]="","",Polygon[Approx Centroid X])</f>
        <v/>
      </c>
      <c r="E73" s="58" t="str">
        <f>IF(Polygon[Approx Centroid Y]="","",Polygon[Approx Centroid Y])</f>
        <v/>
      </c>
      <c r="F73" s="3" t="str">
        <f>IF(Polygon[Replacement Asset]="","",Polygon[Replacement Asset])</f>
        <v/>
      </c>
      <c r="G73" s="3" t="str">
        <f>IF(Polygon[Asset ID]="","",UPPER(Polygon[Asset ID]))</f>
        <v/>
      </c>
      <c r="H73" s="3" t="str">
        <f>IF(Polygon[Asset Group]="","",VLOOKUP(Polygon[Asset Group],asset_grp_poly,4,FALSE))</f>
        <v/>
      </c>
      <c r="I73" s="3" t="str">
        <f>IF(Polygon[Asset Group]="","",VLOOKUP(Polygon[Asset Group],asset_grp_poly,2,FALSE))</f>
        <v/>
      </c>
      <c r="J73" s="3" t="str">
        <f>IF(Polygon[Asset Group]="","",VLOOKUP(Polygon[Asset Group],asset_grp_poly,3,FALSE))</f>
        <v/>
      </c>
      <c r="K73" s="3" t="str">
        <f>IF(Polygon[Asset Group]="","",VLOOKUP(Polygon[Asset Type],type_master_list,2,FALSE))</f>
        <v/>
      </c>
      <c r="L73" s="3" t="str">
        <f>IF(Polygon[Asset Name]="","",PROPER(Polygon[Asset Name]))</f>
        <v/>
      </c>
      <c r="M73" s="11" t="str">
        <f>IF(Polygon[Install Date]="","",Polygon[Install Date])</f>
        <v/>
      </c>
      <c r="N73" s="11" t="str">
        <f>IF(Polygon[Note]="","",PROPER(Polygon[Note]))</f>
        <v/>
      </c>
      <c r="O73" s="11" t="str">
        <f>IF(Polygon[Resource Consent Number]="","",UPPER(Polygon[Resource Consent Number]))</f>
        <v/>
      </c>
      <c r="P73" s="53" t="str">
        <f>IF(Polygon[Asset Unit Cost]="","",Polygon[Asset Unit Cost])</f>
        <v/>
      </c>
      <c r="Q73" s="11" t="str">
        <f>IF(Polygon[Added By]="","",UPPER(Polygon[Added By]))</f>
        <v/>
      </c>
      <c r="R73" s="11" t="str">
        <f>IF(Polygon[Added Date]="","",Polygon[Added Date])</f>
        <v/>
      </c>
      <c r="S73" s="14" t="str">
        <f>IF(Polygon[Z COORD]="","",Polygon[Z COORD])</f>
        <v/>
      </c>
      <c r="T73" s="14" t="str">
        <f>IF(Polygon[Asset Description]="","",PROPER(Polygon[Asset Description]))</f>
        <v/>
      </c>
      <c r="U73" s="14" t="str">
        <f>IF(Polygon[Area m2]="","",Polygon[Area m2])</f>
        <v/>
      </c>
      <c r="V73" s="14" t="str">
        <f>IF(Polygon[Asset Group]="","",VLOOKUP(Polygon[Surface Material],surface_master,2,FALSE))</f>
        <v/>
      </c>
      <c r="W73" s="14" t="str">
        <f>IF(Polygon[Asset Group]="","",VLOOKUP(Polygon[Material],sa_pa_surface,2,FALSE))</f>
        <v/>
      </c>
      <c r="X73" s="14" t="str">
        <f>IF(Polygon[Asset Group]="","",VLOOKUP(Polygon[Surface],surface_master,2,FALSE))</f>
        <v/>
      </c>
      <c r="Y73" s="14" t="str">
        <f>IF(Polygon[Surface Layer Depth mm]="","",Polygon[Surface Layer Depth mm])</f>
        <v/>
      </c>
      <c r="Z73" s="14" t="str">
        <f>IF(Polygon[Length m]="","",Polygon[Length m])</f>
        <v/>
      </c>
      <c r="AA73" s="14" t="str">
        <f>IF(Polygon[Av Width m]="","",Polygon[Av Width m])</f>
        <v/>
      </c>
      <c r="AB73" s="14" t="str">
        <f>IF(Polygon[Parking Capacity]="","",Polygon[Parking Capacity])</f>
        <v/>
      </c>
    </row>
    <row r="74" spans="1:28" s="3" customFormat="1" x14ac:dyDescent="0.2">
      <c r="A74" s="3" t="str">
        <f>IF(Polygon[DWG File Name]="","",Polygon[DWG File Name])</f>
        <v/>
      </c>
      <c r="B74" s="3" t="str">
        <f>IF(Polygon[DWG Layer Name]="","",Polygon[DWG Layer Name])</f>
        <v/>
      </c>
      <c r="C74" s="3" t="str">
        <f>IF(Polygon[DWG Handle]="","",Polygon[DWG Handle])</f>
        <v/>
      </c>
      <c r="D74" s="58" t="str">
        <f>IF(Polygon[Approx Centroid X]="","",Polygon[Approx Centroid X])</f>
        <v/>
      </c>
      <c r="E74" s="58" t="str">
        <f>IF(Polygon[Approx Centroid Y]="","",Polygon[Approx Centroid Y])</f>
        <v/>
      </c>
      <c r="F74" s="3" t="str">
        <f>IF(Polygon[Replacement Asset]="","",Polygon[Replacement Asset])</f>
        <v/>
      </c>
      <c r="G74" s="3" t="str">
        <f>IF(Polygon[Asset ID]="","",UPPER(Polygon[Asset ID]))</f>
        <v/>
      </c>
      <c r="H74" s="3" t="str">
        <f>IF(Polygon[Asset Group]="","",VLOOKUP(Polygon[Asset Group],asset_grp_poly,4,FALSE))</f>
        <v/>
      </c>
      <c r="I74" s="3" t="str">
        <f>IF(Polygon[Asset Group]="","",VLOOKUP(Polygon[Asset Group],asset_grp_poly,2,FALSE))</f>
        <v/>
      </c>
      <c r="J74" s="3" t="str">
        <f>IF(Polygon[Asset Group]="","",VLOOKUP(Polygon[Asset Group],asset_grp_poly,3,FALSE))</f>
        <v/>
      </c>
      <c r="K74" s="3" t="str">
        <f>IF(Polygon[Asset Group]="","",VLOOKUP(Polygon[Asset Type],type_master_list,2,FALSE))</f>
        <v/>
      </c>
      <c r="L74" s="3" t="str">
        <f>IF(Polygon[Asset Name]="","",PROPER(Polygon[Asset Name]))</f>
        <v/>
      </c>
      <c r="M74" s="11" t="str">
        <f>IF(Polygon[Install Date]="","",Polygon[Install Date])</f>
        <v/>
      </c>
      <c r="N74" s="11" t="str">
        <f>IF(Polygon[Note]="","",PROPER(Polygon[Note]))</f>
        <v/>
      </c>
      <c r="O74" s="11" t="str">
        <f>IF(Polygon[Resource Consent Number]="","",UPPER(Polygon[Resource Consent Number]))</f>
        <v/>
      </c>
      <c r="P74" s="53" t="str">
        <f>IF(Polygon[Asset Unit Cost]="","",Polygon[Asset Unit Cost])</f>
        <v/>
      </c>
      <c r="Q74" s="11" t="str">
        <f>IF(Polygon[Added By]="","",UPPER(Polygon[Added By]))</f>
        <v/>
      </c>
      <c r="R74" s="11" t="str">
        <f>IF(Polygon[Added Date]="","",Polygon[Added Date])</f>
        <v/>
      </c>
      <c r="S74" s="14" t="str">
        <f>IF(Polygon[Z COORD]="","",Polygon[Z COORD])</f>
        <v/>
      </c>
      <c r="T74" s="14" t="str">
        <f>IF(Polygon[Asset Description]="","",PROPER(Polygon[Asset Description]))</f>
        <v/>
      </c>
      <c r="U74" s="14" t="str">
        <f>IF(Polygon[Area m2]="","",Polygon[Area m2])</f>
        <v/>
      </c>
      <c r="V74" s="14" t="str">
        <f>IF(Polygon[Asset Group]="","",VLOOKUP(Polygon[Surface Material],surface_master,2,FALSE))</f>
        <v/>
      </c>
      <c r="W74" s="14" t="str">
        <f>IF(Polygon[Asset Group]="","",VLOOKUP(Polygon[Material],sa_pa_surface,2,FALSE))</f>
        <v/>
      </c>
      <c r="X74" s="14" t="str">
        <f>IF(Polygon[Asset Group]="","",VLOOKUP(Polygon[Surface],surface_master,2,FALSE))</f>
        <v/>
      </c>
      <c r="Y74" s="14" t="str">
        <f>IF(Polygon[Surface Layer Depth mm]="","",Polygon[Surface Layer Depth mm])</f>
        <v/>
      </c>
      <c r="Z74" s="14" t="str">
        <f>IF(Polygon[Length m]="","",Polygon[Length m])</f>
        <v/>
      </c>
      <c r="AA74" s="14" t="str">
        <f>IF(Polygon[Av Width m]="","",Polygon[Av Width m])</f>
        <v/>
      </c>
      <c r="AB74" s="14" t="str">
        <f>IF(Polygon[Parking Capacity]="","",Polygon[Parking Capacity])</f>
        <v/>
      </c>
    </row>
    <row r="75" spans="1:28" s="3" customFormat="1" x14ac:dyDescent="0.2">
      <c r="A75" s="3" t="str">
        <f>IF(Polygon[DWG File Name]="","",Polygon[DWG File Name])</f>
        <v/>
      </c>
      <c r="B75" s="3" t="str">
        <f>IF(Polygon[DWG Layer Name]="","",Polygon[DWG Layer Name])</f>
        <v/>
      </c>
      <c r="C75" s="3" t="str">
        <f>IF(Polygon[DWG Handle]="","",Polygon[DWG Handle])</f>
        <v/>
      </c>
      <c r="D75" s="58" t="str">
        <f>IF(Polygon[Approx Centroid X]="","",Polygon[Approx Centroid X])</f>
        <v/>
      </c>
      <c r="E75" s="58" t="str">
        <f>IF(Polygon[Approx Centroid Y]="","",Polygon[Approx Centroid Y])</f>
        <v/>
      </c>
      <c r="F75" s="3" t="str">
        <f>IF(Polygon[Replacement Asset]="","",Polygon[Replacement Asset])</f>
        <v/>
      </c>
      <c r="G75" s="3" t="str">
        <f>IF(Polygon[Asset ID]="","",UPPER(Polygon[Asset ID]))</f>
        <v/>
      </c>
      <c r="H75" s="3" t="str">
        <f>IF(Polygon[Asset Group]="","",VLOOKUP(Polygon[Asset Group],asset_grp_poly,4,FALSE))</f>
        <v/>
      </c>
      <c r="I75" s="3" t="str">
        <f>IF(Polygon[Asset Group]="","",VLOOKUP(Polygon[Asset Group],asset_grp_poly,2,FALSE))</f>
        <v/>
      </c>
      <c r="J75" s="3" t="str">
        <f>IF(Polygon[Asset Group]="","",VLOOKUP(Polygon[Asset Group],asset_grp_poly,3,FALSE))</f>
        <v/>
      </c>
      <c r="K75" s="3" t="str">
        <f>IF(Polygon[Asset Group]="","",VLOOKUP(Polygon[Asset Type],type_master_list,2,FALSE))</f>
        <v/>
      </c>
      <c r="L75" s="3" t="str">
        <f>IF(Polygon[Asset Name]="","",PROPER(Polygon[Asset Name]))</f>
        <v/>
      </c>
      <c r="M75" s="11" t="str">
        <f>IF(Polygon[Install Date]="","",Polygon[Install Date])</f>
        <v/>
      </c>
      <c r="N75" s="11" t="str">
        <f>IF(Polygon[Note]="","",PROPER(Polygon[Note]))</f>
        <v/>
      </c>
      <c r="O75" s="11" t="str">
        <f>IF(Polygon[Resource Consent Number]="","",UPPER(Polygon[Resource Consent Number]))</f>
        <v/>
      </c>
      <c r="P75" s="53" t="str">
        <f>IF(Polygon[Asset Unit Cost]="","",Polygon[Asset Unit Cost])</f>
        <v/>
      </c>
      <c r="Q75" s="11" t="str">
        <f>IF(Polygon[Added By]="","",UPPER(Polygon[Added By]))</f>
        <v/>
      </c>
      <c r="R75" s="11" t="str">
        <f>IF(Polygon[Added Date]="","",Polygon[Added Date])</f>
        <v/>
      </c>
      <c r="S75" s="14" t="str">
        <f>IF(Polygon[Z COORD]="","",Polygon[Z COORD])</f>
        <v/>
      </c>
      <c r="T75" s="14" t="str">
        <f>IF(Polygon[Asset Description]="","",PROPER(Polygon[Asset Description]))</f>
        <v/>
      </c>
      <c r="U75" s="14" t="str">
        <f>IF(Polygon[Area m2]="","",Polygon[Area m2])</f>
        <v/>
      </c>
      <c r="V75" s="14" t="str">
        <f>IF(Polygon[Asset Group]="","",VLOOKUP(Polygon[Surface Material],surface_master,2,FALSE))</f>
        <v/>
      </c>
      <c r="W75" s="14" t="str">
        <f>IF(Polygon[Asset Group]="","",VLOOKUP(Polygon[Material],sa_pa_surface,2,FALSE))</f>
        <v/>
      </c>
      <c r="X75" s="14" t="str">
        <f>IF(Polygon[Asset Group]="","",VLOOKUP(Polygon[Surface],surface_master,2,FALSE))</f>
        <v/>
      </c>
      <c r="Y75" s="14" t="str">
        <f>IF(Polygon[Surface Layer Depth mm]="","",Polygon[Surface Layer Depth mm])</f>
        <v/>
      </c>
      <c r="Z75" s="14" t="str">
        <f>IF(Polygon[Length m]="","",Polygon[Length m])</f>
        <v/>
      </c>
      <c r="AA75" s="14" t="str">
        <f>IF(Polygon[Av Width m]="","",Polygon[Av Width m])</f>
        <v/>
      </c>
      <c r="AB75" s="14" t="str">
        <f>IF(Polygon[Parking Capacity]="","",Polygon[Parking Capacity])</f>
        <v/>
      </c>
    </row>
    <row r="76" spans="1:28" s="3" customFormat="1" x14ac:dyDescent="0.2">
      <c r="A76" s="3" t="str">
        <f>IF(Polygon[DWG File Name]="","",Polygon[DWG File Name])</f>
        <v/>
      </c>
      <c r="B76" s="3" t="str">
        <f>IF(Polygon[DWG Layer Name]="","",Polygon[DWG Layer Name])</f>
        <v/>
      </c>
      <c r="C76" s="3" t="str">
        <f>IF(Polygon[DWG Handle]="","",Polygon[DWG Handle])</f>
        <v/>
      </c>
      <c r="D76" s="58" t="str">
        <f>IF(Polygon[Approx Centroid X]="","",Polygon[Approx Centroid X])</f>
        <v/>
      </c>
      <c r="E76" s="58" t="str">
        <f>IF(Polygon[Approx Centroid Y]="","",Polygon[Approx Centroid Y])</f>
        <v/>
      </c>
      <c r="F76" s="3" t="str">
        <f>IF(Polygon[Replacement Asset]="","",Polygon[Replacement Asset])</f>
        <v/>
      </c>
      <c r="G76" s="3" t="str">
        <f>IF(Polygon[Asset ID]="","",UPPER(Polygon[Asset ID]))</f>
        <v/>
      </c>
      <c r="H76" s="3" t="str">
        <f>IF(Polygon[Asset Group]="","",VLOOKUP(Polygon[Asset Group],asset_grp_poly,4,FALSE))</f>
        <v/>
      </c>
      <c r="I76" s="3" t="str">
        <f>IF(Polygon[Asset Group]="","",VLOOKUP(Polygon[Asset Group],asset_grp_poly,2,FALSE))</f>
        <v/>
      </c>
      <c r="J76" s="3" t="str">
        <f>IF(Polygon[Asset Group]="","",VLOOKUP(Polygon[Asset Group],asset_grp_poly,3,FALSE))</f>
        <v/>
      </c>
      <c r="K76" s="3" t="str">
        <f>IF(Polygon[Asset Group]="","",VLOOKUP(Polygon[Asset Type],type_master_list,2,FALSE))</f>
        <v/>
      </c>
      <c r="L76" s="3" t="str">
        <f>IF(Polygon[Asset Name]="","",PROPER(Polygon[Asset Name]))</f>
        <v/>
      </c>
      <c r="M76" s="11" t="str">
        <f>IF(Polygon[Install Date]="","",Polygon[Install Date])</f>
        <v/>
      </c>
      <c r="N76" s="11" t="str">
        <f>IF(Polygon[Note]="","",PROPER(Polygon[Note]))</f>
        <v/>
      </c>
      <c r="O76" s="11" t="str">
        <f>IF(Polygon[Resource Consent Number]="","",UPPER(Polygon[Resource Consent Number]))</f>
        <v/>
      </c>
      <c r="P76" s="53" t="str">
        <f>IF(Polygon[Asset Unit Cost]="","",Polygon[Asset Unit Cost])</f>
        <v/>
      </c>
      <c r="Q76" s="11" t="str">
        <f>IF(Polygon[Added By]="","",UPPER(Polygon[Added By]))</f>
        <v/>
      </c>
      <c r="R76" s="11" t="str">
        <f>IF(Polygon[Added Date]="","",Polygon[Added Date])</f>
        <v/>
      </c>
      <c r="S76" s="14" t="str">
        <f>IF(Polygon[Z COORD]="","",Polygon[Z COORD])</f>
        <v/>
      </c>
      <c r="T76" s="14" t="str">
        <f>IF(Polygon[Asset Description]="","",PROPER(Polygon[Asset Description]))</f>
        <v/>
      </c>
      <c r="U76" s="14" t="str">
        <f>IF(Polygon[Area m2]="","",Polygon[Area m2])</f>
        <v/>
      </c>
      <c r="V76" s="14" t="str">
        <f>IF(Polygon[Asset Group]="","",VLOOKUP(Polygon[Surface Material],surface_master,2,FALSE))</f>
        <v/>
      </c>
      <c r="W76" s="14" t="str">
        <f>IF(Polygon[Asset Group]="","",VLOOKUP(Polygon[Material],sa_pa_surface,2,FALSE))</f>
        <v/>
      </c>
      <c r="X76" s="14" t="str">
        <f>IF(Polygon[Asset Group]="","",VLOOKUP(Polygon[Surface],surface_master,2,FALSE))</f>
        <v/>
      </c>
      <c r="Y76" s="14" t="str">
        <f>IF(Polygon[Surface Layer Depth mm]="","",Polygon[Surface Layer Depth mm])</f>
        <v/>
      </c>
      <c r="Z76" s="14" t="str">
        <f>IF(Polygon[Length m]="","",Polygon[Length m])</f>
        <v/>
      </c>
      <c r="AA76" s="14" t="str">
        <f>IF(Polygon[Av Width m]="","",Polygon[Av Width m])</f>
        <v/>
      </c>
      <c r="AB76" s="14" t="str">
        <f>IF(Polygon[Parking Capacity]="","",Polygon[Parking Capacity])</f>
        <v/>
      </c>
    </row>
    <row r="77" spans="1:28" s="3" customFormat="1" x14ac:dyDescent="0.2">
      <c r="A77" s="3" t="str">
        <f>IF(Polygon[DWG File Name]="","",Polygon[DWG File Name])</f>
        <v/>
      </c>
      <c r="B77" s="3" t="str">
        <f>IF(Polygon[DWG Layer Name]="","",Polygon[DWG Layer Name])</f>
        <v/>
      </c>
      <c r="C77" s="3" t="str">
        <f>IF(Polygon[DWG Handle]="","",Polygon[DWG Handle])</f>
        <v/>
      </c>
      <c r="D77" s="58" t="str">
        <f>IF(Polygon[Approx Centroid X]="","",Polygon[Approx Centroid X])</f>
        <v/>
      </c>
      <c r="E77" s="58" t="str">
        <f>IF(Polygon[Approx Centroid Y]="","",Polygon[Approx Centroid Y])</f>
        <v/>
      </c>
      <c r="F77" s="3" t="str">
        <f>IF(Polygon[Replacement Asset]="","",Polygon[Replacement Asset])</f>
        <v/>
      </c>
      <c r="G77" s="3" t="str">
        <f>IF(Polygon[Asset ID]="","",UPPER(Polygon[Asset ID]))</f>
        <v/>
      </c>
      <c r="H77" s="3" t="str">
        <f>IF(Polygon[Asset Group]="","",VLOOKUP(Polygon[Asset Group],asset_grp_poly,4,FALSE))</f>
        <v/>
      </c>
      <c r="I77" s="3" t="str">
        <f>IF(Polygon[Asset Group]="","",VLOOKUP(Polygon[Asset Group],asset_grp_poly,2,FALSE))</f>
        <v/>
      </c>
      <c r="J77" s="3" t="str">
        <f>IF(Polygon[Asset Group]="","",VLOOKUP(Polygon[Asset Group],asset_grp_poly,3,FALSE))</f>
        <v/>
      </c>
      <c r="K77" s="3" t="str">
        <f>IF(Polygon[Asset Group]="","",VLOOKUP(Polygon[Asset Type],type_master_list,2,FALSE))</f>
        <v/>
      </c>
      <c r="L77" s="3" t="str">
        <f>IF(Polygon[Asset Name]="","",PROPER(Polygon[Asset Name]))</f>
        <v/>
      </c>
      <c r="M77" s="11" t="str">
        <f>IF(Polygon[Install Date]="","",Polygon[Install Date])</f>
        <v/>
      </c>
      <c r="N77" s="11" t="str">
        <f>IF(Polygon[Note]="","",PROPER(Polygon[Note]))</f>
        <v/>
      </c>
      <c r="O77" s="11" t="str">
        <f>IF(Polygon[Resource Consent Number]="","",UPPER(Polygon[Resource Consent Number]))</f>
        <v/>
      </c>
      <c r="P77" s="53" t="str">
        <f>IF(Polygon[Asset Unit Cost]="","",Polygon[Asset Unit Cost])</f>
        <v/>
      </c>
      <c r="Q77" s="11" t="str">
        <f>IF(Polygon[Added By]="","",UPPER(Polygon[Added By]))</f>
        <v/>
      </c>
      <c r="R77" s="11" t="str">
        <f>IF(Polygon[Added Date]="","",Polygon[Added Date])</f>
        <v/>
      </c>
      <c r="S77" s="14" t="str">
        <f>IF(Polygon[Z COORD]="","",Polygon[Z COORD])</f>
        <v/>
      </c>
      <c r="T77" s="14" t="str">
        <f>IF(Polygon[Asset Description]="","",PROPER(Polygon[Asset Description]))</f>
        <v/>
      </c>
      <c r="U77" s="14" t="str">
        <f>IF(Polygon[Area m2]="","",Polygon[Area m2])</f>
        <v/>
      </c>
      <c r="V77" s="14" t="str">
        <f>IF(Polygon[Asset Group]="","",VLOOKUP(Polygon[Surface Material],surface_master,2,FALSE))</f>
        <v/>
      </c>
      <c r="W77" s="14" t="str">
        <f>IF(Polygon[Asset Group]="","",VLOOKUP(Polygon[Material],sa_pa_surface,2,FALSE))</f>
        <v/>
      </c>
      <c r="X77" s="14" t="str">
        <f>IF(Polygon[Asset Group]="","",VLOOKUP(Polygon[Surface],surface_master,2,FALSE))</f>
        <v/>
      </c>
      <c r="Y77" s="14" t="str">
        <f>IF(Polygon[Surface Layer Depth mm]="","",Polygon[Surface Layer Depth mm])</f>
        <v/>
      </c>
      <c r="Z77" s="14" t="str">
        <f>IF(Polygon[Length m]="","",Polygon[Length m])</f>
        <v/>
      </c>
      <c r="AA77" s="14" t="str">
        <f>IF(Polygon[Av Width m]="","",Polygon[Av Width m])</f>
        <v/>
      </c>
      <c r="AB77" s="14" t="str">
        <f>IF(Polygon[Parking Capacity]="","",Polygon[Parking Capacity])</f>
        <v/>
      </c>
    </row>
    <row r="78" spans="1:28" s="3" customFormat="1" x14ac:dyDescent="0.2">
      <c r="A78" s="3" t="str">
        <f>IF(Polygon[DWG File Name]="","",Polygon[DWG File Name])</f>
        <v/>
      </c>
      <c r="B78" s="3" t="str">
        <f>IF(Polygon[DWG Layer Name]="","",Polygon[DWG Layer Name])</f>
        <v/>
      </c>
      <c r="C78" s="3" t="str">
        <f>IF(Polygon[DWG Handle]="","",Polygon[DWG Handle])</f>
        <v/>
      </c>
      <c r="D78" s="58" t="str">
        <f>IF(Polygon[Approx Centroid X]="","",Polygon[Approx Centroid X])</f>
        <v/>
      </c>
      <c r="E78" s="58" t="str">
        <f>IF(Polygon[Approx Centroid Y]="","",Polygon[Approx Centroid Y])</f>
        <v/>
      </c>
      <c r="F78" s="3" t="str">
        <f>IF(Polygon[Replacement Asset]="","",Polygon[Replacement Asset])</f>
        <v/>
      </c>
      <c r="G78" s="3" t="str">
        <f>IF(Polygon[Asset ID]="","",UPPER(Polygon[Asset ID]))</f>
        <v/>
      </c>
      <c r="H78" s="3" t="str">
        <f>IF(Polygon[Asset Group]="","",VLOOKUP(Polygon[Asset Group],asset_grp_poly,4,FALSE))</f>
        <v/>
      </c>
      <c r="I78" s="3" t="str">
        <f>IF(Polygon[Asset Group]="","",VLOOKUP(Polygon[Asset Group],asset_grp_poly,2,FALSE))</f>
        <v/>
      </c>
      <c r="J78" s="3" t="str">
        <f>IF(Polygon[Asset Group]="","",VLOOKUP(Polygon[Asset Group],asset_grp_poly,3,FALSE))</f>
        <v/>
      </c>
      <c r="K78" s="3" t="str">
        <f>IF(Polygon[Asset Group]="","",VLOOKUP(Polygon[Asset Type],type_master_list,2,FALSE))</f>
        <v/>
      </c>
      <c r="L78" s="3" t="str">
        <f>IF(Polygon[Asset Name]="","",PROPER(Polygon[Asset Name]))</f>
        <v/>
      </c>
      <c r="M78" s="11" t="str">
        <f>IF(Polygon[Install Date]="","",Polygon[Install Date])</f>
        <v/>
      </c>
      <c r="N78" s="11" t="str">
        <f>IF(Polygon[Note]="","",PROPER(Polygon[Note]))</f>
        <v/>
      </c>
      <c r="O78" s="11" t="str">
        <f>IF(Polygon[Resource Consent Number]="","",UPPER(Polygon[Resource Consent Number]))</f>
        <v/>
      </c>
      <c r="P78" s="53" t="str">
        <f>IF(Polygon[Asset Unit Cost]="","",Polygon[Asset Unit Cost])</f>
        <v/>
      </c>
      <c r="Q78" s="11" t="str">
        <f>IF(Polygon[Added By]="","",UPPER(Polygon[Added By]))</f>
        <v/>
      </c>
      <c r="R78" s="11" t="str">
        <f>IF(Polygon[Added Date]="","",Polygon[Added Date])</f>
        <v/>
      </c>
      <c r="S78" s="14" t="str">
        <f>IF(Polygon[Z COORD]="","",Polygon[Z COORD])</f>
        <v/>
      </c>
      <c r="T78" s="14" t="str">
        <f>IF(Polygon[Asset Description]="","",PROPER(Polygon[Asset Description]))</f>
        <v/>
      </c>
      <c r="U78" s="14" t="str">
        <f>IF(Polygon[Area m2]="","",Polygon[Area m2])</f>
        <v/>
      </c>
      <c r="V78" s="14" t="str">
        <f>IF(Polygon[Asset Group]="","",VLOOKUP(Polygon[Surface Material],surface_master,2,FALSE))</f>
        <v/>
      </c>
      <c r="W78" s="14" t="str">
        <f>IF(Polygon[Asset Group]="","",VLOOKUP(Polygon[Material],sa_pa_surface,2,FALSE))</f>
        <v/>
      </c>
      <c r="X78" s="14" t="str">
        <f>IF(Polygon[Asset Group]="","",VLOOKUP(Polygon[Surface],surface_master,2,FALSE))</f>
        <v/>
      </c>
      <c r="Y78" s="14" t="str">
        <f>IF(Polygon[Surface Layer Depth mm]="","",Polygon[Surface Layer Depth mm])</f>
        <v/>
      </c>
      <c r="Z78" s="14" t="str">
        <f>IF(Polygon[Length m]="","",Polygon[Length m])</f>
        <v/>
      </c>
      <c r="AA78" s="14" t="str">
        <f>IF(Polygon[Av Width m]="","",Polygon[Av Width m])</f>
        <v/>
      </c>
      <c r="AB78" s="14" t="str">
        <f>IF(Polygon[Parking Capacity]="","",Polygon[Parking Capacity])</f>
        <v/>
      </c>
    </row>
    <row r="79" spans="1:28" s="3" customFormat="1" x14ac:dyDescent="0.2">
      <c r="A79" s="3" t="str">
        <f>IF(Polygon[DWG File Name]="","",Polygon[DWG File Name])</f>
        <v/>
      </c>
      <c r="B79" s="3" t="str">
        <f>IF(Polygon[DWG Layer Name]="","",Polygon[DWG Layer Name])</f>
        <v/>
      </c>
      <c r="C79" s="3" t="str">
        <f>IF(Polygon[DWG Handle]="","",Polygon[DWG Handle])</f>
        <v/>
      </c>
      <c r="D79" s="58" t="str">
        <f>IF(Polygon[Approx Centroid X]="","",Polygon[Approx Centroid X])</f>
        <v/>
      </c>
      <c r="E79" s="58" t="str">
        <f>IF(Polygon[Approx Centroid Y]="","",Polygon[Approx Centroid Y])</f>
        <v/>
      </c>
      <c r="F79" s="3" t="str">
        <f>IF(Polygon[Replacement Asset]="","",Polygon[Replacement Asset])</f>
        <v/>
      </c>
      <c r="G79" s="3" t="str">
        <f>IF(Polygon[Asset ID]="","",UPPER(Polygon[Asset ID]))</f>
        <v/>
      </c>
      <c r="H79" s="3" t="str">
        <f>IF(Polygon[Asset Group]="","",VLOOKUP(Polygon[Asset Group],asset_grp_poly,4,FALSE))</f>
        <v/>
      </c>
      <c r="I79" s="3" t="str">
        <f>IF(Polygon[Asset Group]="","",VLOOKUP(Polygon[Asset Group],asset_grp_poly,2,FALSE))</f>
        <v/>
      </c>
      <c r="J79" s="3" t="str">
        <f>IF(Polygon[Asset Group]="","",VLOOKUP(Polygon[Asset Group],asset_grp_poly,3,FALSE))</f>
        <v/>
      </c>
      <c r="K79" s="3" t="str">
        <f>IF(Polygon[Asset Group]="","",VLOOKUP(Polygon[Asset Type],type_master_list,2,FALSE))</f>
        <v/>
      </c>
      <c r="L79" s="3" t="str">
        <f>IF(Polygon[Asset Name]="","",PROPER(Polygon[Asset Name]))</f>
        <v/>
      </c>
      <c r="M79" s="11" t="str">
        <f>IF(Polygon[Install Date]="","",Polygon[Install Date])</f>
        <v/>
      </c>
      <c r="N79" s="11" t="str">
        <f>IF(Polygon[Note]="","",PROPER(Polygon[Note]))</f>
        <v/>
      </c>
      <c r="O79" s="11" t="str">
        <f>IF(Polygon[Resource Consent Number]="","",UPPER(Polygon[Resource Consent Number]))</f>
        <v/>
      </c>
      <c r="P79" s="53" t="str">
        <f>IF(Polygon[Asset Unit Cost]="","",Polygon[Asset Unit Cost])</f>
        <v/>
      </c>
      <c r="Q79" s="11" t="str">
        <f>IF(Polygon[Added By]="","",UPPER(Polygon[Added By]))</f>
        <v/>
      </c>
      <c r="R79" s="11" t="str">
        <f>IF(Polygon[Added Date]="","",Polygon[Added Date])</f>
        <v/>
      </c>
      <c r="S79" s="14" t="str">
        <f>IF(Polygon[Z COORD]="","",Polygon[Z COORD])</f>
        <v/>
      </c>
      <c r="T79" s="14" t="str">
        <f>IF(Polygon[Asset Description]="","",PROPER(Polygon[Asset Description]))</f>
        <v/>
      </c>
      <c r="U79" s="14" t="str">
        <f>IF(Polygon[Area m2]="","",Polygon[Area m2])</f>
        <v/>
      </c>
      <c r="V79" s="14" t="str">
        <f>IF(Polygon[Asset Group]="","",VLOOKUP(Polygon[Surface Material],surface_master,2,FALSE))</f>
        <v/>
      </c>
      <c r="W79" s="14" t="str">
        <f>IF(Polygon[Asset Group]="","",VLOOKUP(Polygon[Material],sa_pa_surface,2,FALSE))</f>
        <v/>
      </c>
      <c r="X79" s="14" t="str">
        <f>IF(Polygon[Asset Group]="","",VLOOKUP(Polygon[Surface],surface_master,2,FALSE))</f>
        <v/>
      </c>
      <c r="Y79" s="14" t="str">
        <f>IF(Polygon[Surface Layer Depth mm]="","",Polygon[Surface Layer Depth mm])</f>
        <v/>
      </c>
      <c r="Z79" s="14" t="str">
        <f>IF(Polygon[Length m]="","",Polygon[Length m])</f>
        <v/>
      </c>
      <c r="AA79" s="14" t="str">
        <f>IF(Polygon[Av Width m]="","",Polygon[Av Width m])</f>
        <v/>
      </c>
      <c r="AB79" s="14" t="str">
        <f>IF(Polygon[Parking Capacity]="","",Polygon[Parking Capacity])</f>
        <v/>
      </c>
    </row>
    <row r="80" spans="1:28" s="3" customFormat="1" x14ac:dyDescent="0.2">
      <c r="A80" s="3" t="str">
        <f>IF(Polygon[DWG File Name]="","",Polygon[DWG File Name])</f>
        <v/>
      </c>
      <c r="B80" s="3" t="str">
        <f>IF(Polygon[DWG Layer Name]="","",Polygon[DWG Layer Name])</f>
        <v/>
      </c>
      <c r="C80" s="3" t="str">
        <f>IF(Polygon[DWG Handle]="","",Polygon[DWG Handle])</f>
        <v/>
      </c>
      <c r="D80" s="58" t="str">
        <f>IF(Polygon[Approx Centroid X]="","",Polygon[Approx Centroid X])</f>
        <v/>
      </c>
      <c r="E80" s="58" t="str">
        <f>IF(Polygon[Approx Centroid Y]="","",Polygon[Approx Centroid Y])</f>
        <v/>
      </c>
      <c r="F80" s="3" t="str">
        <f>IF(Polygon[Replacement Asset]="","",Polygon[Replacement Asset])</f>
        <v/>
      </c>
      <c r="G80" s="3" t="str">
        <f>IF(Polygon[Asset ID]="","",UPPER(Polygon[Asset ID]))</f>
        <v/>
      </c>
      <c r="H80" s="3" t="str">
        <f>IF(Polygon[Asset Group]="","",VLOOKUP(Polygon[Asset Group],asset_grp_poly,4,FALSE))</f>
        <v/>
      </c>
      <c r="I80" s="3" t="str">
        <f>IF(Polygon[Asset Group]="","",VLOOKUP(Polygon[Asset Group],asset_grp_poly,2,FALSE))</f>
        <v/>
      </c>
      <c r="J80" s="3" t="str">
        <f>IF(Polygon[Asset Group]="","",VLOOKUP(Polygon[Asset Group],asset_grp_poly,3,FALSE))</f>
        <v/>
      </c>
      <c r="K80" s="3" t="str">
        <f>IF(Polygon[Asset Group]="","",VLOOKUP(Polygon[Asset Type],type_master_list,2,FALSE))</f>
        <v/>
      </c>
      <c r="L80" s="3" t="str">
        <f>IF(Polygon[Asset Name]="","",PROPER(Polygon[Asset Name]))</f>
        <v/>
      </c>
      <c r="M80" s="11" t="str">
        <f>IF(Polygon[Install Date]="","",Polygon[Install Date])</f>
        <v/>
      </c>
      <c r="N80" s="11" t="str">
        <f>IF(Polygon[Note]="","",PROPER(Polygon[Note]))</f>
        <v/>
      </c>
      <c r="O80" s="11" t="str">
        <f>IF(Polygon[Resource Consent Number]="","",UPPER(Polygon[Resource Consent Number]))</f>
        <v/>
      </c>
      <c r="P80" s="53" t="str">
        <f>IF(Polygon[Asset Unit Cost]="","",Polygon[Asset Unit Cost])</f>
        <v/>
      </c>
      <c r="Q80" s="11" t="str">
        <f>IF(Polygon[Added By]="","",UPPER(Polygon[Added By]))</f>
        <v/>
      </c>
      <c r="R80" s="11" t="str">
        <f>IF(Polygon[Added Date]="","",Polygon[Added Date])</f>
        <v/>
      </c>
      <c r="S80" s="14" t="str">
        <f>IF(Polygon[Z COORD]="","",Polygon[Z COORD])</f>
        <v/>
      </c>
      <c r="T80" s="14" t="str">
        <f>IF(Polygon[Asset Description]="","",PROPER(Polygon[Asset Description]))</f>
        <v/>
      </c>
      <c r="U80" s="14" t="str">
        <f>IF(Polygon[Area m2]="","",Polygon[Area m2])</f>
        <v/>
      </c>
      <c r="V80" s="14" t="str">
        <f>IF(Polygon[Asset Group]="","",VLOOKUP(Polygon[Surface Material],surface_master,2,FALSE))</f>
        <v/>
      </c>
      <c r="W80" s="14" t="str">
        <f>IF(Polygon[Asset Group]="","",VLOOKUP(Polygon[Material],sa_pa_surface,2,FALSE))</f>
        <v/>
      </c>
      <c r="X80" s="14" t="str">
        <f>IF(Polygon[Asset Group]="","",VLOOKUP(Polygon[Surface],surface_master,2,FALSE))</f>
        <v/>
      </c>
      <c r="Y80" s="14" t="str">
        <f>IF(Polygon[Surface Layer Depth mm]="","",Polygon[Surface Layer Depth mm])</f>
        <v/>
      </c>
      <c r="Z80" s="14" t="str">
        <f>IF(Polygon[Length m]="","",Polygon[Length m])</f>
        <v/>
      </c>
      <c r="AA80" s="14" t="str">
        <f>IF(Polygon[Av Width m]="","",Polygon[Av Width m])</f>
        <v/>
      </c>
      <c r="AB80" s="14" t="str">
        <f>IF(Polygon[Parking Capacity]="","",Polygon[Parking Capacity])</f>
        <v/>
      </c>
    </row>
    <row r="81" spans="1:28" s="3" customFormat="1" x14ac:dyDescent="0.2">
      <c r="A81" s="3" t="str">
        <f>IF(Polygon[DWG File Name]="","",Polygon[DWG File Name])</f>
        <v/>
      </c>
      <c r="B81" s="3" t="str">
        <f>IF(Polygon[DWG Layer Name]="","",Polygon[DWG Layer Name])</f>
        <v/>
      </c>
      <c r="C81" s="3" t="str">
        <f>IF(Polygon[DWG Handle]="","",Polygon[DWG Handle])</f>
        <v/>
      </c>
      <c r="D81" s="58" t="str">
        <f>IF(Polygon[Approx Centroid X]="","",Polygon[Approx Centroid X])</f>
        <v/>
      </c>
      <c r="E81" s="58" t="str">
        <f>IF(Polygon[Approx Centroid Y]="","",Polygon[Approx Centroid Y])</f>
        <v/>
      </c>
      <c r="F81" s="3" t="str">
        <f>IF(Polygon[Replacement Asset]="","",Polygon[Replacement Asset])</f>
        <v/>
      </c>
      <c r="G81" s="3" t="str">
        <f>IF(Polygon[Asset ID]="","",UPPER(Polygon[Asset ID]))</f>
        <v/>
      </c>
      <c r="H81" s="3" t="str">
        <f>IF(Polygon[Asset Group]="","",VLOOKUP(Polygon[Asset Group],asset_grp_poly,4,FALSE))</f>
        <v/>
      </c>
      <c r="I81" s="3" t="str">
        <f>IF(Polygon[Asset Group]="","",VLOOKUP(Polygon[Asset Group],asset_grp_poly,2,FALSE))</f>
        <v/>
      </c>
      <c r="J81" s="3" t="str">
        <f>IF(Polygon[Asset Group]="","",VLOOKUP(Polygon[Asset Group],asset_grp_poly,3,FALSE))</f>
        <v/>
      </c>
      <c r="K81" s="3" t="str">
        <f>IF(Polygon[Asset Group]="","",VLOOKUP(Polygon[Asset Type],type_master_list,2,FALSE))</f>
        <v/>
      </c>
      <c r="L81" s="3" t="str">
        <f>IF(Polygon[Asset Name]="","",PROPER(Polygon[Asset Name]))</f>
        <v/>
      </c>
      <c r="M81" s="11" t="str">
        <f>IF(Polygon[Install Date]="","",Polygon[Install Date])</f>
        <v/>
      </c>
      <c r="N81" s="11" t="str">
        <f>IF(Polygon[Note]="","",PROPER(Polygon[Note]))</f>
        <v/>
      </c>
      <c r="O81" s="11" t="str">
        <f>IF(Polygon[Resource Consent Number]="","",UPPER(Polygon[Resource Consent Number]))</f>
        <v/>
      </c>
      <c r="P81" s="53" t="str">
        <f>IF(Polygon[Asset Unit Cost]="","",Polygon[Asset Unit Cost])</f>
        <v/>
      </c>
      <c r="Q81" s="11" t="str">
        <f>IF(Polygon[Added By]="","",UPPER(Polygon[Added By]))</f>
        <v/>
      </c>
      <c r="R81" s="11" t="str">
        <f>IF(Polygon[Added Date]="","",Polygon[Added Date])</f>
        <v/>
      </c>
      <c r="S81" s="14" t="str">
        <f>IF(Polygon[Z COORD]="","",Polygon[Z COORD])</f>
        <v/>
      </c>
      <c r="T81" s="14" t="str">
        <f>IF(Polygon[Asset Description]="","",PROPER(Polygon[Asset Description]))</f>
        <v/>
      </c>
      <c r="U81" s="14" t="str">
        <f>IF(Polygon[Area m2]="","",Polygon[Area m2])</f>
        <v/>
      </c>
      <c r="V81" s="14" t="str">
        <f>IF(Polygon[Asset Group]="","",VLOOKUP(Polygon[Surface Material],surface_master,2,FALSE))</f>
        <v/>
      </c>
      <c r="W81" s="14" t="str">
        <f>IF(Polygon[Asset Group]="","",VLOOKUP(Polygon[Material],sa_pa_surface,2,FALSE))</f>
        <v/>
      </c>
      <c r="X81" s="14" t="str">
        <f>IF(Polygon[Asset Group]="","",VLOOKUP(Polygon[Surface],surface_master,2,FALSE))</f>
        <v/>
      </c>
      <c r="Y81" s="14" t="str">
        <f>IF(Polygon[Surface Layer Depth mm]="","",Polygon[Surface Layer Depth mm])</f>
        <v/>
      </c>
      <c r="Z81" s="14" t="str">
        <f>IF(Polygon[Length m]="","",Polygon[Length m])</f>
        <v/>
      </c>
      <c r="AA81" s="14" t="str">
        <f>IF(Polygon[Av Width m]="","",Polygon[Av Width m])</f>
        <v/>
      </c>
      <c r="AB81" s="14" t="str">
        <f>IF(Polygon[Parking Capacity]="","",Polygon[Parking Capacity])</f>
        <v/>
      </c>
    </row>
    <row r="82" spans="1:28" s="3" customFormat="1" x14ac:dyDescent="0.2">
      <c r="A82" s="3" t="str">
        <f>IF(Polygon[DWG File Name]="","",Polygon[DWG File Name])</f>
        <v/>
      </c>
      <c r="B82" s="3" t="str">
        <f>IF(Polygon[DWG Layer Name]="","",Polygon[DWG Layer Name])</f>
        <v/>
      </c>
      <c r="C82" s="3" t="str">
        <f>IF(Polygon[DWG Handle]="","",Polygon[DWG Handle])</f>
        <v/>
      </c>
      <c r="D82" s="58" t="str">
        <f>IF(Polygon[Approx Centroid X]="","",Polygon[Approx Centroid X])</f>
        <v/>
      </c>
      <c r="E82" s="58" t="str">
        <f>IF(Polygon[Approx Centroid Y]="","",Polygon[Approx Centroid Y])</f>
        <v/>
      </c>
      <c r="F82" s="3" t="str">
        <f>IF(Polygon[Replacement Asset]="","",Polygon[Replacement Asset])</f>
        <v/>
      </c>
      <c r="G82" s="3" t="str">
        <f>IF(Polygon[Asset ID]="","",UPPER(Polygon[Asset ID]))</f>
        <v/>
      </c>
      <c r="H82" s="3" t="str">
        <f>IF(Polygon[Asset Group]="","",VLOOKUP(Polygon[Asset Group],asset_grp_poly,4,FALSE))</f>
        <v/>
      </c>
      <c r="I82" s="3" t="str">
        <f>IF(Polygon[Asset Group]="","",VLOOKUP(Polygon[Asset Group],asset_grp_poly,2,FALSE))</f>
        <v/>
      </c>
      <c r="J82" s="3" t="str">
        <f>IF(Polygon[Asset Group]="","",VLOOKUP(Polygon[Asset Group],asset_grp_poly,3,FALSE))</f>
        <v/>
      </c>
      <c r="K82" s="3" t="str">
        <f>IF(Polygon[Asset Group]="","",VLOOKUP(Polygon[Asset Type],type_master_list,2,FALSE))</f>
        <v/>
      </c>
      <c r="L82" s="3" t="str">
        <f>IF(Polygon[Asset Name]="","",PROPER(Polygon[Asset Name]))</f>
        <v/>
      </c>
      <c r="M82" s="11" t="str">
        <f>IF(Polygon[Install Date]="","",Polygon[Install Date])</f>
        <v/>
      </c>
      <c r="N82" s="11" t="str">
        <f>IF(Polygon[Note]="","",PROPER(Polygon[Note]))</f>
        <v/>
      </c>
      <c r="O82" s="11" t="str">
        <f>IF(Polygon[Resource Consent Number]="","",UPPER(Polygon[Resource Consent Number]))</f>
        <v/>
      </c>
      <c r="P82" s="53" t="str">
        <f>IF(Polygon[Asset Unit Cost]="","",Polygon[Asset Unit Cost])</f>
        <v/>
      </c>
      <c r="Q82" s="11" t="str">
        <f>IF(Polygon[Added By]="","",UPPER(Polygon[Added By]))</f>
        <v/>
      </c>
      <c r="R82" s="11" t="str">
        <f>IF(Polygon[Added Date]="","",Polygon[Added Date])</f>
        <v/>
      </c>
      <c r="S82" s="14" t="str">
        <f>IF(Polygon[Z COORD]="","",Polygon[Z COORD])</f>
        <v/>
      </c>
      <c r="T82" s="14" t="str">
        <f>IF(Polygon[Asset Description]="","",PROPER(Polygon[Asset Description]))</f>
        <v/>
      </c>
      <c r="U82" s="14" t="str">
        <f>IF(Polygon[Area m2]="","",Polygon[Area m2])</f>
        <v/>
      </c>
      <c r="V82" s="14" t="str">
        <f>IF(Polygon[Asset Group]="","",VLOOKUP(Polygon[Surface Material],surface_master,2,FALSE))</f>
        <v/>
      </c>
      <c r="W82" s="14" t="str">
        <f>IF(Polygon[Asset Group]="","",VLOOKUP(Polygon[Material],sa_pa_surface,2,FALSE))</f>
        <v/>
      </c>
      <c r="X82" s="14" t="str">
        <f>IF(Polygon[Asset Group]="","",VLOOKUP(Polygon[Surface],surface_master,2,FALSE))</f>
        <v/>
      </c>
      <c r="Y82" s="14" t="str">
        <f>IF(Polygon[Surface Layer Depth mm]="","",Polygon[Surface Layer Depth mm])</f>
        <v/>
      </c>
      <c r="Z82" s="14" t="str">
        <f>IF(Polygon[Length m]="","",Polygon[Length m])</f>
        <v/>
      </c>
      <c r="AA82" s="14" t="str">
        <f>IF(Polygon[Av Width m]="","",Polygon[Av Width m])</f>
        <v/>
      </c>
      <c r="AB82" s="14" t="str">
        <f>IF(Polygon[Parking Capacity]="","",Polygon[Parking Capacity])</f>
        <v/>
      </c>
    </row>
    <row r="83" spans="1:28" s="3" customFormat="1" x14ac:dyDescent="0.2">
      <c r="A83" s="3" t="str">
        <f>IF(Polygon[DWG File Name]="","",Polygon[DWG File Name])</f>
        <v/>
      </c>
      <c r="B83" s="3" t="str">
        <f>IF(Polygon[DWG Layer Name]="","",Polygon[DWG Layer Name])</f>
        <v/>
      </c>
      <c r="C83" s="3" t="str">
        <f>IF(Polygon[DWG Handle]="","",Polygon[DWG Handle])</f>
        <v/>
      </c>
      <c r="D83" s="58" t="str">
        <f>IF(Polygon[Approx Centroid X]="","",Polygon[Approx Centroid X])</f>
        <v/>
      </c>
      <c r="E83" s="58" t="str">
        <f>IF(Polygon[Approx Centroid Y]="","",Polygon[Approx Centroid Y])</f>
        <v/>
      </c>
      <c r="F83" s="3" t="str">
        <f>IF(Polygon[Replacement Asset]="","",Polygon[Replacement Asset])</f>
        <v/>
      </c>
      <c r="G83" s="3" t="str">
        <f>IF(Polygon[Asset ID]="","",UPPER(Polygon[Asset ID]))</f>
        <v/>
      </c>
      <c r="H83" s="3" t="str">
        <f>IF(Polygon[Asset Group]="","",VLOOKUP(Polygon[Asset Group],asset_grp_poly,4,FALSE))</f>
        <v/>
      </c>
      <c r="I83" s="3" t="str">
        <f>IF(Polygon[Asset Group]="","",VLOOKUP(Polygon[Asset Group],asset_grp_poly,2,FALSE))</f>
        <v/>
      </c>
      <c r="J83" s="3" t="str">
        <f>IF(Polygon[Asset Group]="","",VLOOKUP(Polygon[Asset Group],asset_grp_poly,3,FALSE))</f>
        <v/>
      </c>
      <c r="K83" s="3" t="str">
        <f>IF(Polygon[Asset Group]="","",VLOOKUP(Polygon[Asset Type],type_master_list,2,FALSE))</f>
        <v/>
      </c>
      <c r="L83" s="3" t="str">
        <f>IF(Polygon[Asset Name]="","",PROPER(Polygon[Asset Name]))</f>
        <v/>
      </c>
      <c r="M83" s="11" t="str">
        <f>IF(Polygon[Install Date]="","",Polygon[Install Date])</f>
        <v/>
      </c>
      <c r="N83" s="11" t="str">
        <f>IF(Polygon[Note]="","",PROPER(Polygon[Note]))</f>
        <v/>
      </c>
      <c r="O83" s="11" t="str">
        <f>IF(Polygon[Resource Consent Number]="","",UPPER(Polygon[Resource Consent Number]))</f>
        <v/>
      </c>
      <c r="P83" s="53" t="str">
        <f>IF(Polygon[Asset Unit Cost]="","",Polygon[Asset Unit Cost])</f>
        <v/>
      </c>
      <c r="Q83" s="11" t="str">
        <f>IF(Polygon[Added By]="","",UPPER(Polygon[Added By]))</f>
        <v/>
      </c>
      <c r="R83" s="11" t="str">
        <f>IF(Polygon[Added Date]="","",Polygon[Added Date])</f>
        <v/>
      </c>
      <c r="S83" s="14" t="str">
        <f>IF(Polygon[Z COORD]="","",Polygon[Z COORD])</f>
        <v/>
      </c>
      <c r="T83" s="14" t="str">
        <f>IF(Polygon[Asset Description]="","",PROPER(Polygon[Asset Description]))</f>
        <v/>
      </c>
      <c r="U83" s="14" t="str">
        <f>IF(Polygon[Area m2]="","",Polygon[Area m2])</f>
        <v/>
      </c>
      <c r="V83" s="14" t="str">
        <f>IF(Polygon[Asset Group]="","",VLOOKUP(Polygon[Surface Material],surface_master,2,FALSE))</f>
        <v/>
      </c>
      <c r="W83" s="14" t="str">
        <f>IF(Polygon[Asset Group]="","",VLOOKUP(Polygon[Material],sa_pa_surface,2,FALSE))</f>
        <v/>
      </c>
      <c r="X83" s="14" t="str">
        <f>IF(Polygon[Asset Group]="","",VLOOKUP(Polygon[Surface],surface_master,2,FALSE))</f>
        <v/>
      </c>
      <c r="Y83" s="14" t="str">
        <f>IF(Polygon[Surface Layer Depth mm]="","",Polygon[Surface Layer Depth mm])</f>
        <v/>
      </c>
      <c r="Z83" s="14" t="str">
        <f>IF(Polygon[Length m]="","",Polygon[Length m])</f>
        <v/>
      </c>
      <c r="AA83" s="14" t="str">
        <f>IF(Polygon[Av Width m]="","",Polygon[Av Width m])</f>
        <v/>
      </c>
      <c r="AB83" s="14" t="str">
        <f>IF(Polygon[Parking Capacity]="","",Polygon[Parking Capacity])</f>
        <v/>
      </c>
    </row>
    <row r="84" spans="1:28" s="3" customFormat="1" x14ac:dyDescent="0.2">
      <c r="A84" s="3" t="str">
        <f>IF(Polygon[DWG File Name]="","",Polygon[DWG File Name])</f>
        <v/>
      </c>
      <c r="B84" s="3" t="str">
        <f>IF(Polygon[DWG Layer Name]="","",Polygon[DWG Layer Name])</f>
        <v/>
      </c>
      <c r="C84" s="3" t="str">
        <f>IF(Polygon[DWG Handle]="","",Polygon[DWG Handle])</f>
        <v/>
      </c>
      <c r="D84" s="58" t="str">
        <f>IF(Polygon[Approx Centroid X]="","",Polygon[Approx Centroid X])</f>
        <v/>
      </c>
      <c r="E84" s="58" t="str">
        <f>IF(Polygon[Approx Centroid Y]="","",Polygon[Approx Centroid Y])</f>
        <v/>
      </c>
      <c r="F84" s="3" t="str">
        <f>IF(Polygon[Replacement Asset]="","",Polygon[Replacement Asset])</f>
        <v/>
      </c>
      <c r="G84" s="3" t="str">
        <f>IF(Polygon[Asset ID]="","",UPPER(Polygon[Asset ID]))</f>
        <v/>
      </c>
      <c r="H84" s="3" t="str">
        <f>IF(Polygon[Asset Group]="","",VLOOKUP(Polygon[Asset Group],asset_grp_poly,4,FALSE))</f>
        <v/>
      </c>
      <c r="I84" s="3" t="str">
        <f>IF(Polygon[Asset Group]="","",VLOOKUP(Polygon[Asset Group],asset_grp_poly,2,FALSE))</f>
        <v/>
      </c>
      <c r="J84" s="3" t="str">
        <f>IF(Polygon[Asset Group]="","",VLOOKUP(Polygon[Asset Group],asset_grp_poly,3,FALSE))</f>
        <v/>
      </c>
      <c r="K84" s="3" t="str">
        <f>IF(Polygon[Asset Group]="","",VLOOKUP(Polygon[Asset Type],type_master_list,2,FALSE))</f>
        <v/>
      </c>
      <c r="L84" s="3" t="str">
        <f>IF(Polygon[Asset Name]="","",PROPER(Polygon[Asset Name]))</f>
        <v/>
      </c>
      <c r="M84" s="11" t="str">
        <f>IF(Polygon[Install Date]="","",Polygon[Install Date])</f>
        <v/>
      </c>
      <c r="N84" s="11" t="str">
        <f>IF(Polygon[Note]="","",PROPER(Polygon[Note]))</f>
        <v/>
      </c>
      <c r="O84" s="11" t="str">
        <f>IF(Polygon[Resource Consent Number]="","",UPPER(Polygon[Resource Consent Number]))</f>
        <v/>
      </c>
      <c r="P84" s="53" t="str">
        <f>IF(Polygon[Asset Unit Cost]="","",Polygon[Asset Unit Cost])</f>
        <v/>
      </c>
      <c r="Q84" s="11" t="str">
        <f>IF(Polygon[Added By]="","",UPPER(Polygon[Added By]))</f>
        <v/>
      </c>
      <c r="R84" s="11" t="str">
        <f>IF(Polygon[Added Date]="","",Polygon[Added Date])</f>
        <v/>
      </c>
      <c r="S84" s="14" t="str">
        <f>IF(Polygon[Z COORD]="","",Polygon[Z COORD])</f>
        <v/>
      </c>
      <c r="T84" s="14" t="str">
        <f>IF(Polygon[Asset Description]="","",PROPER(Polygon[Asset Description]))</f>
        <v/>
      </c>
      <c r="U84" s="14" t="str">
        <f>IF(Polygon[Area m2]="","",Polygon[Area m2])</f>
        <v/>
      </c>
      <c r="V84" s="14" t="str">
        <f>IF(Polygon[Asset Group]="","",VLOOKUP(Polygon[Surface Material],surface_master,2,FALSE))</f>
        <v/>
      </c>
      <c r="W84" s="14" t="str">
        <f>IF(Polygon[Asset Group]="","",VLOOKUP(Polygon[Material],sa_pa_surface,2,FALSE))</f>
        <v/>
      </c>
      <c r="X84" s="14" t="str">
        <f>IF(Polygon[Asset Group]="","",VLOOKUP(Polygon[Surface],surface_master,2,FALSE))</f>
        <v/>
      </c>
      <c r="Y84" s="14" t="str">
        <f>IF(Polygon[Surface Layer Depth mm]="","",Polygon[Surface Layer Depth mm])</f>
        <v/>
      </c>
      <c r="Z84" s="14" t="str">
        <f>IF(Polygon[Length m]="","",Polygon[Length m])</f>
        <v/>
      </c>
      <c r="AA84" s="14" t="str">
        <f>IF(Polygon[Av Width m]="","",Polygon[Av Width m])</f>
        <v/>
      </c>
      <c r="AB84" s="14" t="str">
        <f>IF(Polygon[Parking Capacity]="","",Polygon[Parking Capacity])</f>
        <v/>
      </c>
    </row>
    <row r="85" spans="1:28" s="3" customFormat="1" x14ac:dyDescent="0.2">
      <c r="A85" s="3" t="str">
        <f>IF(Polygon[DWG File Name]="","",Polygon[DWG File Name])</f>
        <v/>
      </c>
      <c r="B85" s="3" t="str">
        <f>IF(Polygon[DWG Layer Name]="","",Polygon[DWG Layer Name])</f>
        <v/>
      </c>
      <c r="C85" s="3" t="str">
        <f>IF(Polygon[DWG Handle]="","",Polygon[DWG Handle])</f>
        <v/>
      </c>
      <c r="D85" s="58" t="str">
        <f>IF(Polygon[Approx Centroid X]="","",Polygon[Approx Centroid X])</f>
        <v/>
      </c>
      <c r="E85" s="58" t="str">
        <f>IF(Polygon[Approx Centroid Y]="","",Polygon[Approx Centroid Y])</f>
        <v/>
      </c>
      <c r="F85" s="3" t="str">
        <f>IF(Polygon[Replacement Asset]="","",Polygon[Replacement Asset])</f>
        <v/>
      </c>
      <c r="G85" s="3" t="str">
        <f>IF(Polygon[Asset ID]="","",UPPER(Polygon[Asset ID]))</f>
        <v/>
      </c>
      <c r="H85" s="3" t="str">
        <f>IF(Polygon[Asset Group]="","",VLOOKUP(Polygon[Asset Group],asset_grp_poly,4,FALSE))</f>
        <v/>
      </c>
      <c r="I85" s="3" t="str">
        <f>IF(Polygon[Asset Group]="","",VLOOKUP(Polygon[Asset Group],asset_grp_poly,2,FALSE))</f>
        <v/>
      </c>
      <c r="J85" s="3" t="str">
        <f>IF(Polygon[Asset Group]="","",VLOOKUP(Polygon[Asset Group],asset_grp_poly,3,FALSE))</f>
        <v/>
      </c>
      <c r="K85" s="3" t="str">
        <f>IF(Polygon[Asset Group]="","",VLOOKUP(Polygon[Asset Type],type_master_list,2,FALSE))</f>
        <v/>
      </c>
      <c r="L85" s="3" t="str">
        <f>IF(Polygon[Asset Name]="","",PROPER(Polygon[Asset Name]))</f>
        <v/>
      </c>
      <c r="M85" s="11" t="str">
        <f>IF(Polygon[Install Date]="","",Polygon[Install Date])</f>
        <v/>
      </c>
      <c r="N85" s="11" t="str">
        <f>IF(Polygon[Note]="","",PROPER(Polygon[Note]))</f>
        <v/>
      </c>
      <c r="O85" s="11" t="str">
        <f>IF(Polygon[Resource Consent Number]="","",UPPER(Polygon[Resource Consent Number]))</f>
        <v/>
      </c>
      <c r="P85" s="53" t="str">
        <f>IF(Polygon[Asset Unit Cost]="","",Polygon[Asset Unit Cost])</f>
        <v/>
      </c>
      <c r="Q85" s="11" t="str">
        <f>IF(Polygon[Added By]="","",UPPER(Polygon[Added By]))</f>
        <v/>
      </c>
      <c r="R85" s="11" t="str">
        <f>IF(Polygon[Added Date]="","",Polygon[Added Date])</f>
        <v/>
      </c>
      <c r="S85" s="14" t="str">
        <f>IF(Polygon[Z COORD]="","",Polygon[Z COORD])</f>
        <v/>
      </c>
      <c r="T85" s="14" t="str">
        <f>IF(Polygon[Asset Description]="","",PROPER(Polygon[Asset Description]))</f>
        <v/>
      </c>
      <c r="U85" s="14" t="str">
        <f>IF(Polygon[Area m2]="","",Polygon[Area m2])</f>
        <v/>
      </c>
      <c r="V85" s="14" t="str">
        <f>IF(Polygon[Asset Group]="","",VLOOKUP(Polygon[Surface Material],surface_master,2,FALSE))</f>
        <v/>
      </c>
      <c r="W85" s="14" t="str">
        <f>IF(Polygon[Asset Group]="","",VLOOKUP(Polygon[Material],sa_pa_surface,2,FALSE))</f>
        <v/>
      </c>
      <c r="X85" s="14" t="str">
        <f>IF(Polygon[Asset Group]="","",VLOOKUP(Polygon[Surface],surface_master,2,FALSE))</f>
        <v/>
      </c>
      <c r="Y85" s="14" t="str">
        <f>IF(Polygon[Surface Layer Depth mm]="","",Polygon[Surface Layer Depth mm])</f>
        <v/>
      </c>
      <c r="Z85" s="14" t="str">
        <f>IF(Polygon[Length m]="","",Polygon[Length m])</f>
        <v/>
      </c>
      <c r="AA85" s="14" t="str">
        <f>IF(Polygon[Av Width m]="","",Polygon[Av Width m])</f>
        <v/>
      </c>
      <c r="AB85" s="14" t="str">
        <f>IF(Polygon[Parking Capacity]="","",Polygon[Parking Capacity])</f>
        <v/>
      </c>
    </row>
    <row r="86" spans="1:28" s="3" customFormat="1" x14ac:dyDescent="0.2">
      <c r="A86" s="3" t="str">
        <f>IF(Polygon[DWG File Name]="","",Polygon[DWG File Name])</f>
        <v/>
      </c>
      <c r="B86" s="3" t="str">
        <f>IF(Polygon[DWG Layer Name]="","",Polygon[DWG Layer Name])</f>
        <v/>
      </c>
      <c r="C86" s="3" t="str">
        <f>IF(Polygon[DWG Handle]="","",Polygon[DWG Handle])</f>
        <v/>
      </c>
      <c r="D86" s="58" t="str">
        <f>IF(Polygon[Approx Centroid X]="","",Polygon[Approx Centroid X])</f>
        <v/>
      </c>
      <c r="E86" s="58" t="str">
        <f>IF(Polygon[Approx Centroid Y]="","",Polygon[Approx Centroid Y])</f>
        <v/>
      </c>
      <c r="F86" s="3" t="str">
        <f>IF(Polygon[Replacement Asset]="","",Polygon[Replacement Asset])</f>
        <v/>
      </c>
      <c r="G86" s="3" t="str">
        <f>IF(Polygon[Asset ID]="","",UPPER(Polygon[Asset ID]))</f>
        <v/>
      </c>
      <c r="H86" s="3" t="str">
        <f>IF(Polygon[Asset Group]="","",VLOOKUP(Polygon[Asset Group],asset_grp_poly,4,FALSE))</f>
        <v/>
      </c>
      <c r="I86" s="3" t="str">
        <f>IF(Polygon[Asset Group]="","",VLOOKUP(Polygon[Asset Group],asset_grp_poly,2,FALSE))</f>
        <v/>
      </c>
      <c r="J86" s="3" t="str">
        <f>IF(Polygon[Asset Group]="","",VLOOKUP(Polygon[Asset Group],asset_grp_poly,3,FALSE))</f>
        <v/>
      </c>
      <c r="K86" s="3" t="str">
        <f>IF(Polygon[Asset Group]="","",VLOOKUP(Polygon[Asset Type],type_master_list,2,FALSE))</f>
        <v/>
      </c>
      <c r="L86" s="3" t="str">
        <f>IF(Polygon[Asset Name]="","",PROPER(Polygon[Asset Name]))</f>
        <v/>
      </c>
      <c r="M86" s="11" t="str">
        <f>IF(Polygon[Install Date]="","",Polygon[Install Date])</f>
        <v/>
      </c>
      <c r="N86" s="11" t="str">
        <f>IF(Polygon[Note]="","",PROPER(Polygon[Note]))</f>
        <v/>
      </c>
      <c r="O86" s="11" t="str">
        <f>IF(Polygon[Resource Consent Number]="","",UPPER(Polygon[Resource Consent Number]))</f>
        <v/>
      </c>
      <c r="P86" s="53" t="str">
        <f>IF(Polygon[Asset Unit Cost]="","",Polygon[Asset Unit Cost])</f>
        <v/>
      </c>
      <c r="Q86" s="11" t="str">
        <f>IF(Polygon[Added By]="","",UPPER(Polygon[Added By]))</f>
        <v/>
      </c>
      <c r="R86" s="11" t="str">
        <f>IF(Polygon[Added Date]="","",Polygon[Added Date])</f>
        <v/>
      </c>
      <c r="S86" s="14" t="str">
        <f>IF(Polygon[Z COORD]="","",Polygon[Z COORD])</f>
        <v/>
      </c>
      <c r="T86" s="14" t="str">
        <f>IF(Polygon[Asset Description]="","",PROPER(Polygon[Asset Description]))</f>
        <v/>
      </c>
      <c r="U86" s="14" t="str">
        <f>IF(Polygon[Area m2]="","",Polygon[Area m2])</f>
        <v/>
      </c>
      <c r="V86" s="14" t="str">
        <f>IF(Polygon[Asset Group]="","",VLOOKUP(Polygon[Surface Material],surface_master,2,FALSE))</f>
        <v/>
      </c>
      <c r="W86" s="14" t="str">
        <f>IF(Polygon[Asset Group]="","",VLOOKUP(Polygon[Material],sa_pa_surface,2,FALSE))</f>
        <v/>
      </c>
      <c r="X86" s="14" t="str">
        <f>IF(Polygon[Asset Group]="","",VLOOKUP(Polygon[Surface],surface_master,2,FALSE))</f>
        <v/>
      </c>
      <c r="Y86" s="14" t="str">
        <f>IF(Polygon[Surface Layer Depth mm]="","",Polygon[Surface Layer Depth mm])</f>
        <v/>
      </c>
      <c r="Z86" s="14" t="str">
        <f>IF(Polygon[Length m]="","",Polygon[Length m])</f>
        <v/>
      </c>
      <c r="AA86" s="14" t="str">
        <f>IF(Polygon[Av Width m]="","",Polygon[Av Width m])</f>
        <v/>
      </c>
      <c r="AB86" s="14" t="str">
        <f>IF(Polygon[Parking Capacity]="","",Polygon[Parking Capacity])</f>
        <v/>
      </c>
    </row>
    <row r="87" spans="1:28" s="3" customFormat="1" x14ac:dyDescent="0.2">
      <c r="A87" s="3" t="str">
        <f>IF(Polygon[DWG File Name]="","",Polygon[DWG File Name])</f>
        <v/>
      </c>
      <c r="B87" s="3" t="str">
        <f>IF(Polygon[DWG Layer Name]="","",Polygon[DWG Layer Name])</f>
        <v/>
      </c>
      <c r="C87" s="3" t="str">
        <f>IF(Polygon[DWG Handle]="","",Polygon[DWG Handle])</f>
        <v/>
      </c>
      <c r="D87" s="58" t="str">
        <f>IF(Polygon[Approx Centroid X]="","",Polygon[Approx Centroid X])</f>
        <v/>
      </c>
      <c r="E87" s="58" t="str">
        <f>IF(Polygon[Approx Centroid Y]="","",Polygon[Approx Centroid Y])</f>
        <v/>
      </c>
      <c r="F87" s="3" t="str">
        <f>IF(Polygon[Replacement Asset]="","",Polygon[Replacement Asset])</f>
        <v/>
      </c>
      <c r="G87" s="3" t="str">
        <f>IF(Polygon[Asset ID]="","",UPPER(Polygon[Asset ID]))</f>
        <v/>
      </c>
      <c r="H87" s="3" t="str">
        <f>IF(Polygon[Asset Group]="","",VLOOKUP(Polygon[Asset Group],asset_grp_poly,4,FALSE))</f>
        <v/>
      </c>
      <c r="I87" s="3" t="str">
        <f>IF(Polygon[Asset Group]="","",VLOOKUP(Polygon[Asset Group],asset_grp_poly,2,FALSE))</f>
        <v/>
      </c>
      <c r="J87" s="3" t="str">
        <f>IF(Polygon[Asset Group]="","",VLOOKUP(Polygon[Asset Group],asset_grp_poly,3,FALSE))</f>
        <v/>
      </c>
      <c r="K87" s="3" t="str">
        <f>IF(Polygon[Asset Group]="","",VLOOKUP(Polygon[Asset Type],type_master_list,2,FALSE))</f>
        <v/>
      </c>
      <c r="L87" s="3" t="str">
        <f>IF(Polygon[Asset Name]="","",PROPER(Polygon[Asset Name]))</f>
        <v/>
      </c>
      <c r="M87" s="11" t="str">
        <f>IF(Polygon[Install Date]="","",Polygon[Install Date])</f>
        <v/>
      </c>
      <c r="N87" s="11" t="str">
        <f>IF(Polygon[Note]="","",PROPER(Polygon[Note]))</f>
        <v/>
      </c>
      <c r="O87" s="11" t="str">
        <f>IF(Polygon[Resource Consent Number]="","",UPPER(Polygon[Resource Consent Number]))</f>
        <v/>
      </c>
      <c r="P87" s="53" t="str">
        <f>IF(Polygon[Asset Unit Cost]="","",Polygon[Asset Unit Cost])</f>
        <v/>
      </c>
      <c r="Q87" s="11" t="str">
        <f>IF(Polygon[Added By]="","",UPPER(Polygon[Added By]))</f>
        <v/>
      </c>
      <c r="R87" s="11" t="str">
        <f>IF(Polygon[Added Date]="","",Polygon[Added Date])</f>
        <v/>
      </c>
      <c r="S87" s="14" t="str">
        <f>IF(Polygon[Z COORD]="","",Polygon[Z COORD])</f>
        <v/>
      </c>
      <c r="T87" s="14" t="str">
        <f>IF(Polygon[Asset Description]="","",PROPER(Polygon[Asset Description]))</f>
        <v/>
      </c>
      <c r="U87" s="14" t="str">
        <f>IF(Polygon[Area m2]="","",Polygon[Area m2])</f>
        <v/>
      </c>
      <c r="V87" s="14" t="str">
        <f>IF(Polygon[Asset Group]="","",VLOOKUP(Polygon[Surface Material],surface_master,2,FALSE))</f>
        <v/>
      </c>
      <c r="W87" s="14" t="str">
        <f>IF(Polygon[Asset Group]="","",VLOOKUP(Polygon[Material],sa_pa_surface,2,FALSE))</f>
        <v/>
      </c>
      <c r="X87" s="14" t="str">
        <f>IF(Polygon[Asset Group]="","",VLOOKUP(Polygon[Surface],surface_master,2,FALSE))</f>
        <v/>
      </c>
      <c r="Y87" s="14" t="str">
        <f>IF(Polygon[Surface Layer Depth mm]="","",Polygon[Surface Layer Depth mm])</f>
        <v/>
      </c>
      <c r="Z87" s="14" t="str">
        <f>IF(Polygon[Length m]="","",Polygon[Length m])</f>
        <v/>
      </c>
      <c r="AA87" s="14" t="str">
        <f>IF(Polygon[Av Width m]="","",Polygon[Av Width m])</f>
        <v/>
      </c>
      <c r="AB87" s="14" t="str">
        <f>IF(Polygon[Parking Capacity]="","",Polygon[Parking Capacity])</f>
        <v/>
      </c>
    </row>
    <row r="88" spans="1:28" s="3" customFormat="1" x14ac:dyDescent="0.2">
      <c r="A88" s="3" t="str">
        <f>IF(Polygon[DWG File Name]="","",Polygon[DWG File Name])</f>
        <v/>
      </c>
      <c r="B88" s="3" t="str">
        <f>IF(Polygon[DWG Layer Name]="","",Polygon[DWG Layer Name])</f>
        <v/>
      </c>
      <c r="C88" s="3" t="str">
        <f>IF(Polygon[DWG Handle]="","",Polygon[DWG Handle])</f>
        <v/>
      </c>
      <c r="D88" s="58" t="str">
        <f>IF(Polygon[Approx Centroid X]="","",Polygon[Approx Centroid X])</f>
        <v/>
      </c>
      <c r="E88" s="58" t="str">
        <f>IF(Polygon[Approx Centroid Y]="","",Polygon[Approx Centroid Y])</f>
        <v/>
      </c>
      <c r="F88" s="3" t="str">
        <f>IF(Polygon[Replacement Asset]="","",Polygon[Replacement Asset])</f>
        <v/>
      </c>
      <c r="G88" s="3" t="str">
        <f>IF(Polygon[Asset ID]="","",UPPER(Polygon[Asset ID]))</f>
        <v/>
      </c>
      <c r="H88" s="3" t="str">
        <f>IF(Polygon[Asset Group]="","",VLOOKUP(Polygon[Asset Group],asset_grp_poly,4,FALSE))</f>
        <v/>
      </c>
      <c r="I88" s="3" t="str">
        <f>IF(Polygon[Asset Group]="","",VLOOKUP(Polygon[Asset Group],asset_grp_poly,2,FALSE))</f>
        <v/>
      </c>
      <c r="J88" s="3" t="str">
        <f>IF(Polygon[Asset Group]="","",VLOOKUP(Polygon[Asset Group],asset_grp_poly,3,FALSE))</f>
        <v/>
      </c>
      <c r="K88" s="3" t="str">
        <f>IF(Polygon[Asset Group]="","",VLOOKUP(Polygon[Asset Type],type_master_list,2,FALSE))</f>
        <v/>
      </c>
      <c r="L88" s="3" t="str">
        <f>IF(Polygon[Asset Name]="","",PROPER(Polygon[Asset Name]))</f>
        <v/>
      </c>
      <c r="M88" s="11" t="str">
        <f>IF(Polygon[Install Date]="","",Polygon[Install Date])</f>
        <v/>
      </c>
      <c r="N88" s="11" t="str">
        <f>IF(Polygon[Note]="","",PROPER(Polygon[Note]))</f>
        <v/>
      </c>
      <c r="O88" s="11" t="str">
        <f>IF(Polygon[Resource Consent Number]="","",UPPER(Polygon[Resource Consent Number]))</f>
        <v/>
      </c>
      <c r="P88" s="53" t="str">
        <f>IF(Polygon[Asset Unit Cost]="","",Polygon[Asset Unit Cost])</f>
        <v/>
      </c>
      <c r="Q88" s="11" t="str">
        <f>IF(Polygon[Added By]="","",UPPER(Polygon[Added By]))</f>
        <v/>
      </c>
      <c r="R88" s="11" t="str">
        <f>IF(Polygon[Added Date]="","",Polygon[Added Date])</f>
        <v/>
      </c>
      <c r="S88" s="14" t="str">
        <f>IF(Polygon[Z COORD]="","",Polygon[Z COORD])</f>
        <v/>
      </c>
      <c r="T88" s="14" t="str">
        <f>IF(Polygon[Asset Description]="","",PROPER(Polygon[Asset Description]))</f>
        <v/>
      </c>
      <c r="U88" s="14" t="str">
        <f>IF(Polygon[Area m2]="","",Polygon[Area m2])</f>
        <v/>
      </c>
      <c r="V88" s="14" t="str">
        <f>IF(Polygon[Asset Group]="","",VLOOKUP(Polygon[Surface Material],surface_master,2,FALSE))</f>
        <v/>
      </c>
      <c r="W88" s="14" t="str">
        <f>IF(Polygon[Asset Group]="","",VLOOKUP(Polygon[Material],sa_pa_surface,2,FALSE))</f>
        <v/>
      </c>
      <c r="X88" s="14" t="str">
        <f>IF(Polygon[Asset Group]="","",VLOOKUP(Polygon[Surface],surface_master,2,FALSE))</f>
        <v/>
      </c>
      <c r="Y88" s="14" t="str">
        <f>IF(Polygon[Surface Layer Depth mm]="","",Polygon[Surface Layer Depth mm])</f>
        <v/>
      </c>
      <c r="Z88" s="14" t="str">
        <f>IF(Polygon[Length m]="","",Polygon[Length m])</f>
        <v/>
      </c>
      <c r="AA88" s="14" t="str">
        <f>IF(Polygon[Av Width m]="","",Polygon[Av Width m])</f>
        <v/>
      </c>
      <c r="AB88" s="14" t="str">
        <f>IF(Polygon[Parking Capacity]="","",Polygon[Parking Capacity])</f>
        <v/>
      </c>
    </row>
    <row r="89" spans="1:28" s="3" customFormat="1" x14ac:dyDescent="0.2">
      <c r="A89" s="3" t="str">
        <f>IF(Polygon[DWG File Name]="","",Polygon[DWG File Name])</f>
        <v/>
      </c>
      <c r="B89" s="3" t="str">
        <f>IF(Polygon[DWG Layer Name]="","",Polygon[DWG Layer Name])</f>
        <v/>
      </c>
      <c r="C89" s="3" t="str">
        <f>IF(Polygon[DWG Handle]="","",Polygon[DWG Handle])</f>
        <v/>
      </c>
      <c r="D89" s="58" t="str">
        <f>IF(Polygon[Approx Centroid X]="","",Polygon[Approx Centroid X])</f>
        <v/>
      </c>
      <c r="E89" s="58" t="str">
        <f>IF(Polygon[Approx Centroid Y]="","",Polygon[Approx Centroid Y])</f>
        <v/>
      </c>
      <c r="F89" s="3" t="str">
        <f>IF(Polygon[Replacement Asset]="","",Polygon[Replacement Asset])</f>
        <v/>
      </c>
      <c r="G89" s="3" t="str">
        <f>IF(Polygon[Asset ID]="","",UPPER(Polygon[Asset ID]))</f>
        <v/>
      </c>
      <c r="H89" s="3" t="str">
        <f>IF(Polygon[Asset Group]="","",VLOOKUP(Polygon[Asset Group],asset_grp_poly,4,FALSE))</f>
        <v/>
      </c>
      <c r="I89" s="3" t="str">
        <f>IF(Polygon[Asset Group]="","",VLOOKUP(Polygon[Asset Group],asset_grp_poly,2,FALSE))</f>
        <v/>
      </c>
      <c r="J89" s="3" t="str">
        <f>IF(Polygon[Asset Group]="","",VLOOKUP(Polygon[Asset Group],asset_grp_poly,3,FALSE))</f>
        <v/>
      </c>
      <c r="K89" s="3" t="str">
        <f>IF(Polygon[Asset Group]="","",VLOOKUP(Polygon[Asset Type],type_master_list,2,FALSE))</f>
        <v/>
      </c>
      <c r="L89" s="3" t="str">
        <f>IF(Polygon[Asset Name]="","",PROPER(Polygon[Asset Name]))</f>
        <v/>
      </c>
      <c r="M89" s="11" t="str">
        <f>IF(Polygon[Install Date]="","",Polygon[Install Date])</f>
        <v/>
      </c>
      <c r="N89" s="11" t="str">
        <f>IF(Polygon[Note]="","",PROPER(Polygon[Note]))</f>
        <v/>
      </c>
      <c r="O89" s="11" t="str">
        <f>IF(Polygon[Resource Consent Number]="","",UPPER(Polygon[Resource Consent Number]))</f>
        <v/>
      </c>
      <c r="P89" s="53" t="str">
        <f>IF(Polygon[Asset Unit Cost]="","",Polygon[Asset Unit Cost])</f>
        <v/>
      </c>
      <c r="Q89" s="11" t="str">
        <f>IF(Polygon[Added By]="","",UPPER(Polygon[Added By]))</f>
        <v/>
      </c>
      <c r="R89" s="11" t="str">
        <f>IF(Polygon[Added Date]="","",Polygon[Added Date])</f>
        <v/>
      </c>
      <c r="S89" s="14" t="str">
        <f>IF(Polygon[Z COORD]="","",Polygon[Z COORD])</f>
        <v/>
      </c>
      <c r="T89" s="14" t="str">
        <f>IF(Polygon[Asset Description]="","",PROPER(Polygon[Asset Description]))</f>
        <v/>
      </c>
      <c r="U89" s="14" t="str">
        <f>IF(Polygon[Area m2]="","",Polygon[Area m2])</f>
        <v/>
      </c>
      <c r="V89" s="14" t="str">
        <f>IF(Polygon[Asset Group]="","",VLOOKUP(Polygon[Surface Material],surface_master,2,FALSE))</f>
        <v/>
      </c>
      <c r="W89" s="14" t="str">
        <f>IF(Polygon[Asset Group]="","",VLOOKUP(Polygon[Material],sa_pa_surface,2,FALSE))</f>
        <v/>
      </c>
      <c r="X89" s="14" t="str">
        <f>IF(Polygon[Asset Group]="","",VLOOKUP(Polygon[Surface],surface_master,2,FALSE))</f>
        <v/>
      </c>
      <c r="Y89" s="14" t="str">
        <f>IF(Polygon[Surface Layer Depth mm]="","",Polygon[Surface Layer Depth mm])</f>
        <v/>
      </c>
      <c r="Z89" s="14" t="str">
        <f>IF(Polygon[Length m]="","",Polygon[Length m])</f>
        <v/>
      </c>
      <c r="AA89" s="14" t="str">
        <f>IF(Polygon[Av Width m]="","",Polygon[Av Width m])</f>
        <v/>
      </c>
      <c r="AB89" s="14" t="str">
        <f>IF(Polygon[Parking Capacity]="","",Polygon[Parking Capacity])</f>
        <v/>
      </c>
    </row>
    <row r="90" spans="1:28" s="3" customFormat="1" x14ac:dyDescent="0.2">
      <c r="A90" s="3" t="str">
        <f>IF(Polygon[DWG File Name]="","",Polygon[DWG File Name])</f>
        <v/>
      </c>
      <c r="B90" s="3" t="str">
        <f>IF(Polygon[DWG Layer Name]="","",Polygon[DWG Layer Name])</f>
        <v/>
      </c>
      <c r="C90" s="3" t="str">
        <f>IF(Polygon[DWG Handle]="","",Polygon[DWG Handle])</f>
        <v/>
      </c>
      <c r="D90" s="58" t="str">
        <f>IF(Polygon[Approx Centroid X]="","",Polygon[Approx Centroid X])</f>
        <v/>
      </c>
      <c r="E90" s="58" t="str">
        <f>IF(Polygon[Approx Centroid Y]="","",Polygon[Approx Centroid Y])</f>
        <v/>
      </c>
      <c r="F90" s="3" t="str">
        <f>IF(Polygon[Replacement Asset]="","",Polygon[Replacement Asset])</f>
        <v/>
      </c>
      <c r="G90" s="3" t="str">
        <f>IF(Polygon[Asset ID]="","",UPPER(Polygon[Asset ID]))</f>
        <v/>
      </c>
      <c r="H90" s="3" t="str">
        <f>IF(Polygon[Asset Group]="","",VLOOKUP(Polygon[Asset Group],asset_grp_poly,4,FALSE))</f>
        <v/>
      </c>
      <c r="I90" s="3" t="str">
        <f>IF(Polygon[Asset Group]="","",VLOOKUP(Polygon[Asset Group],asset_grp_poly,2,FALSE))</f>
        <v/>
      </c>
      <c r="J90" s="3" t="str">
        <f>IF(Polygon[Asset Group]="","",VLOOKUP(Polygon[Asset Group],asset_grp_poly,3,FALSE))</f>
        <v/>
      </c>
      <c r="K90" s="3" t="str">
        <f>IF(Polygon[Asset Group]="","",VLOOKUP(Polygon[Asset Type],type_master_list,2,FALSE))</f>
        <v/>
      </c>
      <c r="L90" s="3" t="str">
        <f>IF(Polygon[Asset Name]="","",PROPER(Polygon[Asset Name]))</f>
        <v/>
      </c>
      <c r="M90" s="11" t="str">
        <f>IF(Polygon[Install Date]="","",Polygon[Install Date])</f>
        <v/>
      </c>
      <c r="N90" s="11" t="str">
        <f>IF(Polygon[Note]="","",PROPER(Polygon[Note]))</f>
        <v/>
      </c>
      <c r="O90" s="11" t="str">
        <f>IF(Polygon[Resource Consent Number]="","",UPPER(Polygon[Resource Consent Number]))</f>
        <v/>
      </c>
      <c r="P90" s="53" t="str">
        <f>IF(Polygon[Asset Unit Cost]="","",Polygon[Asset Unit Cost])</f>
        <v/>
      </c>
      <c r="Q90" s="11" t="str">
        <f>IF(Polygon[Added By]="","",UPPER(Polygon[Added By]))</f>
        <v/>
      </c>
      <c r="R90" s="11" t="str">
        <f>IF(Polygon[Added Date]="","",Polygon[Added Date])</f>
        <v/>
      </c>
      <c r="S90" s="14" t="str">
        <f>IF(Polygon[Z COORD]="","",Polygon[Z COORD])</f>
        <v/>
      </c>
      <c r="T90" s="14" t="str">
        <f>IF(Polygon[Asset Description]="","",PROPER(Polygon[Asset Description]))</f>
        <v/>
      </c>
      <c r="U90" s="14" t="str">
        <f>IF(Polygon[Area m2]="","",Polygon[Area m2])</f>
        <v/>
      </c>
      <c r="V90" s="14" t="str">
        <f>IF(Polygon[Asset Group]="","",VLOOKUP(Polygon[Surface Material],surface_master,2,FALSE))</f>
        <v/>
      </c>
      <c r="W90" s="14" t="str">
        <f>IF(Polygon[Asset Group]="","",VLOOKUP(Polygon[Material],sa_pa_surface,2,FALSE))</f>
        <v/>
      </c>
      <c r="X90" s="14" t="str">
        <f>IF(Polygon[Asset Group]="","",VLOOKUP(Polygon[Surface],surface_master,2,FALSE))</f>
        <v/>
      </c>
      <c r="Y90" s="14" t="str">
        <f>IF(Polygon[Surface Layer Depth mm]="","",Polygon[Surface Layer Depth mm])</f>
        <v/>
      </c>
      <c r="Z90" s="14" t="str">
        <f>IF(Polygon[Length m]="","",Polygon[Length m])</f>
        <v/>
      </c>
      <c r="AA90" s="14" t="str">
        <f>IF(Polygon[Av Width m]="","",Polygon[Av Width m])</f>
        <v/>
      </c>
      <c r="AB90" s="14" t="str">
        <f>IF(Polygon[Parking Capacity]="","",Polygon[Parking Capacity])</f>
        <v/>
      </c>
    </row>
    <row r="91" spans="1:28" s="3" customFormat="1" x14ac:dyDescent="0.2">
      <c r="A91" s="3" t="str">
        <f>IF(Polygon[DWG File Name]="","",Polygon[DWG File Name])</f>
        <v/>
      </c>
      <c r="B91" s="3" t="str">
        <f>IF(Polygon[DWG Layer Name]="","",Polygon[DWG Layer Name])</f>
        <v/>
      </c>
      <c r="C91" s="3" t="str">
        <f>IF(Polygon[DWG Handle]="","",Polygon[DWG Handle])</f>
        <v/>
      </c>
      <c r="D91" s="58" t="str">
        <f>IF(Polygon[Approx Centroid X]="","",Polygon[Approx Centroid X])</f>
        <v/>
      </c>
      <c r="E91" s="58" t="str">
        <f>IF(Polygon[Approx Centroid Y]="","",Polygon[Approx Centroid Y])</f>
        <v/>
      </c>
      <c r="F91" s="3" t="str">
        <f>IF(Polygon[Replacement Asset]="","",Polygon[Replacement Asset])</f>
        <v/>
      </c>
      <c r="G91" s="3" t="str">
        <f>IF(Polygon[Asset ID]="","",UPPER(Polygon[Asset ID]))</f>
        <v/>
      </c>
      <c r="H91" s="3" t="str">
        <f>IF(Polygon[Asset Group]="","",VLOOKUP(Polygon[Asset Group],asset_grp_poly,4,FALSE))</f>
        <v/>
      </c>
      <c r="I91" s="3" t="str">
        <f>IF(Polygon[Asset Group]="","",VLOOKUP(Polygon[Asset Group],asset_grp_poly,2,FALSE))</f>
        <v/>
      </c>
      <c r="J91" s="3" t="str">
        <f>IF(Polygon[Asset Group]="","",VLOOKUP(Polygon[Asset Group],asset_grp_poly,3,FALSE))</f>
        <v/>
      </c>
      <c r="K91" s="3" t="str">
        <f>IF(Polygon[Asset Group]="","",VLOOKUP(Polygon[Asset Type],type_master_list,2,FALSE))</f>
        <v/>
      </c>
      <c r="L91" s="3" t="str">
        <f>IF(Polygon[Asset Name]="","",PROPER(Polygon[Asset Name]))</f>
        <v/>
      </c>
      <c r="M91" s="11" t="str">
        <f>IF(Polygon[Install Date]="","",Polygon[Install Date])</f>
        <v/>
      </c>
      <c r="N91" s="11" t="str">
        <f>IF(Polygon[Note]="","",PROPER(Polygon[Note]))</f>
        <v/>
      </c>
      <c r="O91" s="11" t="str">
        <f>IF(Polygon[Resource Consent Number]="","",UPPER(Polygon[Resource Consent Number]))</f>
        <v/>
      </c>
      <c r="P91" s="53" t="str">
        <f>IF(Polygon[Asset Unit Cost]="","",Polygon[Asset Unit Cost])</f>
        <v/>
      </c>
      <c r="Q91" s="11" t="str">
        <f>IF(Polygon[Added By]="","",UPPER(Polygon[Added By]))</f>
        <v/>
      </c>
      <c r="R91" s="11" t="str">
        <f>IF(Polygon[Added Date]="","",Polygon[Added Date])</f>
        <v/>
      </c>
      <c r="S91" s="14" t="str">
        <f>IF(Polygon[Z COORD]="","",Polygon[Z COORD])</f>
        <v/>
      </c>
      <c r="T91" s="14" t="str">
        <f>IF(Polygon[Asset Description]="","",PROPER(Polygon[Asset Description]))</f>
        <v/>
      </c>
      <c r="U91" s="14" t="str">
        <f>IF(Polygon[Area m2]="","",Polygon[Area m2])</f>
        <v/>
      </c>
      <c r="V91" s="14" t="str">
        <f>IF(Polygon[Asset Group]="","",VLOOKUP(Polygon[Surface Material],surface_master,2,FALSE))</f>
        <v/>
      </c>
      <c r="W91" s="14" t="str">
        <f>IF(Polygon[Asset Group]="","",VLOOKUP(Polygon[Material],sa_pa_surface,2,FALSE))</f>
        <v/>
      </c>
      <c r="X91" s="14" t="str">
        <f>IF(Polygon[Asset Group]="","",VLOOKUP(Polygon[Surface],surface_master,2,FALSE))</f>
        <v/>
      </c>
      <c r="Y91" s="14" t="str">
        <f>IF(Polygon[Surface Layer Depth mm]="","",Polygon[Surface Layer Depth mm])</f>
        <v/>
      </c>
      <c r="Z91" s="14" t="str">
        <f>IF(Polygon[Length m]="","",Polygon[Length m])</f>
        <v/>
      </c>
      <c r="AA91" s="14" t="str">
        <f>IF(Polygon[Av Width m]="","",Polygon[Av Width m])</f>
        <v/>
      </c>
      <c r="AB91" s="14" t="str">
        <f>IF(Polygon[Parking Capacity]="","",Polygon[Parking Capacity])</f>
        <v/>
      </c>
    </row>
    <row r="92" spans="1:28" s="3" customFormat="1" x14ac:dyDescent="0.2">
      <c r="A92" s="3" t="str">
        <f>IF(Polygon[DWG File Name]="","",Polygon[DWG File Name])</f>
        <v/>
      </c>
      <c r="B92" s="3" t="str">
        <f>IF(Polygon[DWG Layer Name]="","",Polygon[DWG Layer Name])</f>
        <v/>
      </c>
      <c r="C92" s="3" t="str">
        <f>IF(Polygon[DWG Handle]="","",Polygon[DWG Handle])</f>
        <v/>
      </c>
      <c r="D92" s="58" t="str">
        <f>IF(Polygon[Approx Centroid X]="","",Polygon[Approx Centroid X])</f>
        <v/>
      </c>
      <c r="E92" s="58" t="str">
        <f>IF(Polygon[Approx Centroid Y]="","",Polygon[Approx Centroid Y])</f>
        <v/>
      </c>
      <c r="F92" s="3" t="str">
        <f>IF(Polygon[Replacement Asset]="","",Polygon[Replacement Asset])</f>
        <v/>
      </c>
      <c r="G92" s="3" t="str">
        <f>IF(Polygon[Asset ID]="","",UPPER(Polygon[Asset ID]))</f>
        <v/>
      </c>
      <c r="H92" s="3" t="str">
        <f>IF(Polygon[Asset Group]="","",VLOOKUP(Polygon[Asset Group],asset_grp_poly,4,FALSE))</f>
        <v/>
      </c>
      <c r="I92" s="3" t="str">
        <f>IF(Polygon[Asset Group]="","",VLOOKUP(Polygon[Asset Group],asset_grp_poly,2,FALSE))</f>
        <v/>
      </c>
      <c r="J92" s="3" t="str">
        <f>IF(Polygon[Asset Group]="","",VLOOKUP(Polygon[Asset Group],asset_grp_poly,3,FALSE))</f>
        <v/>
      </c>
      <c r="K92" s="3" t="str">
        <f>IF(Polygon[Asset Group]="","",VLOOKUP(Polygon[Asset Type],type_master_list,2,FALSE))</f>
        <v/>
      </c>
      <c r="L92" s="3" t="str">
        <f>IF(Polygon[Asset Name]="","",PROPER(Polygon[Asset Name]))</f>
        <v/>
      </c>
      <c r="M92" s="11" t="str">
        <f>IF(Polygon[Install Date]="","",Polygon[Install Date])</f>
        <v/>
      </c>
      <c r="N92" s="11" t="str">
        <f>IF(Polygon[Note]="","",PROPER(Polygon[Note]))</f>
        <v/>
      </c>
      <c r="O92" s="11" t="str">
        <f>IF(Polygon[Resource Consent Number]="","",UPPER(Polygon[Resource Consent Number]))</f>
        <v/>
      </c>
      <c r="P92" s="53" t="str">
        <f>IF(Polygon[Asset Unit Cost]="","",Polygon[Asset Unit Cost])</f>
        <v/>
      </c>
      <c r="Q92" s="11" t="str">
        <f>IF(Polygon[Added By]="","",UPPER(Polygon[Added By]))</f>
        <v/>
      </c>
      <c r="R92" s="11" t="str">
        <f>IF(Polygon[Added Date]="","",Polygon[Added Date])</f>
        <v/>
      </c>
      <c r="S92" s="14" t="str">
        <f>IF(Polygon[Z COORD]="","",Polygon[Z COORD])</f>
        <v/>
      </c>
      <c r="T92" s="14" t="str">
        <f>IF(Polygon[Asset Description]="","",PROPER(Polygon[Asset Description]))</f>
        <v/>
      </c>
      <c r="U92" s="14" t="str">
        <f>IF(Polygon[Area m2]="","",Polygon[Area m2])</f>
        <v/>
      </c>
      <c r="V92" s="14" t="str">
        <f>IF(Polygon[Asset Group]="","",VLOOKUP(Polygon[Surface Material],surface_master,2,FALSE))</f>
        <v/>
      </c>
      <c r="W92" s="14" t="str">
        <f>IF(Polygon[Asset Group]="","",VLOOKUP(Polygon[Material],sa_pa_surface,2,FALSE))</f>
        <v/>
      </c>
      <c r="X92" s="14" t="str">
        <f>IF(Polygon[Asset Group]="","",VLOOKUP(Polygon[Surface],surface_master,2,FALSE))</f>
        <v/>
      </c>
      <c r="Y92" s="14" t="str">
        <f>IF(Polygon[Surface Layer Depth mm]="","",Polygon[Surface Layer Depth mm])</f>
        <v/>
      </c>
      <c r="Z92" s="14" t="str">
        <f>IF(Polygon[Length m]="","",Polygon[Length m])</f>
        <v/>
      </c>
      <c r="AA92" s="14" t="str">
        <f>IF(Polygon[Av Width m]="","",Polygon[Av Width m])</f>
        <v/>
      </c>
      <c r="AB92" s="14" t="str">
        <f>IF(Polygon[Parking Capacity]="","",Polygon[Parking Capacity])</f>
        <v/>
      </c>
    </row>
    <row r="93" spans="1:28" s="3" customFormat="1" x14ac:dyDescent="0.2">
      <c r="A93" s="3" t="str">
        <f>IF(Polygon[DWG File Name]="","",Polygon[DWG File Name])</f>
        <v/>
      </c>
      <c r="B93" s="3" t="str">
        <f>IF(Polygon[DWG Layer Name]="","",Polygon[DWG Layer Name])</f>
        <v/>
      </c>
      <c r="C93" s="3" t="str">
        <f>IF(Polygon[DWG Handle]="","",Polygon[DWG Handle])</f>
        <v/>
      </c>
      <c r="D93" s="58" t="str">
        <f>IF(Polygon[Approx Centroid X]="","",Polygon[Approx Centroid X])</f>
        <v/>
      </c>
      <c r="E93" s="58" t="str">
        <f>IF(Polygon[Approx Centroid Y]="","",Polygon[Approx Centroid Y])</f>
        <v/>
      </c>
      <c r="F93" s="3" t="str">
        <f>IF(Polygon[Replacement Asset]="","",Polygon[Replacement Asset])</f>
        <v/>
      </c>
      <c r="G93" s="3" t="str">
        <f>IF(Polygon[Asset ID]="","",UPPER(Polygon[Asset ID]))</f>
        <v/>
      </c>
      <c r="H93" s="3" t="str">
        <f>IF(Polygon[Asset Group]="","",VLOOKUP(Polygon[Asset Group],asset_grp_poly,4,FALSE))</f>
        <v/>
      </c>
      <c r="I93" s="3" t="str">
        <f>IF(Polygon[Asset Group]="","",VLOOKUP(Polygon[Asset Group],asset_grp_poly,2,FALSE))</f>
        <v/>
      </c>
      <c r="J93" s="3" t="str">
        <f>IF(Polygon[Asset Group]="","",VLOOKUP(Polygon[Asset Group],asset_grp_poly,3,FALSE))</f>
        <v/>
      </c>
      <c r="K93" s="3" t="str">
        <f>IF(Polygon[Asset Group]="","",VLOOKUP(Polygon[Asset Type],type_master_list,2,FALSE))</f>
        <v/>
      </c>
      <c r="L93" s="3" t="str">
        <f>IF(Polygon[Asset Name]="","",PROPER(Polygon[Asset Name]))</f>
        <v/>
      </c>
      <c r="M93" s="11" t="str">
        <f>IF(Polygon[Install Date]="","",Polygon[Install Date])</f>
        <v/>
      </c>
      <c r="N93" s="11" t="str">
        <f>IF(Polygon[Note]="","",PROPER(Polygon[Note]))</f>
        <v/>
      </c>
      <c r="O93" s="11" t="str">
        <f>IF(Polygon[Resource Consent Number]="","",UPPER(Polygon[Resource Consent Number]))</f>
        <v/>
      </c>
      <c r="P93" s="53" t="str">
        <f>IF(Polygon[Asset Unit Cost]="","",Polygon[Asset Unit Cost])</f>
        <v/>
      </c>
      <c r="Q93" s="11" t="str">
        <f>IF(Polygon[Added By]="","",UPPER(Polygon[Added By]))</f>
        <v/>
      </c>
      <c r="R93" s="11" t="str">
        <f>IF(Polygon[Added Date]="","",Polygon[Added Date])</f>
        <v/>
      </c>
      <c r="S93" s="14" t="str">
        <f>IF(Polygon[Z COORD]="","",Polygon[Z COORD])</f>
        <v/>
      </c>
      <c r="T93" s="14" t="str">
        <f>IF(Polygon[Asset Description]="","",PROPER(Polygon[Asset Description]))</f>
        <v/>
      </c>
      <c r="U93" s="14" t="str">
        <f>IF(Polygon[Area m2]="","",Polygon[Area m2])</f>
        <v/>
      </c>
      <c r="V93" s="14" t="str">
        <f>IF(Polygon[Asset Group]="","",VLOOKUP(Polygon[Surface Material],surface_master,2,FALSE))</f>
        <v/>
      </c>
      <c r="W93" s="14" t="str">
        <f>IF(Polygon[Asset Group]="","",VLOOKUP(Polygon[Material],sa_pa_surface,2,FALSE))</f>
        <v/>
      </c>
      <c r="X93" s="14" t="str">
        <f>IF(Polygon[Asset Group]="","",VLOOKUP(Polygon[Surface],surface_master,2,FALSE))</f>
        <v/>
      </c>
      <c r="Y93" s="14" t="str">
        <f>IF(Polygon[Surface Layer Depth mm]="","",Polygon[Surface Layer Depth mm])</f>
        <v/>
      </c>
      <c r="Z93" s="14" t="str">
        <f>IF(Polygon[Length m]="","",Polygon[Length m])</f>
        <v/>
      </c>
      <c r="AA93" s="14" t="str">
        <f>IF(Polygon[Av Width m]="","",Polygon[Av Width m])</f>
        <v/>
      </c>
      <c r="AB93" s="14" t="str">
        <f>IF(Polygon[Parking Capacity]="","",Polygon[Parking Capacity])</f>
        <v/>
      </c>
    </row>
    <row r="94" spans="1:28" s="3" customFormat="1" x14ac:dyDescent="0.2">
      <c r="A94" s="3" t="str">
        <f>IF(Polygon[DWG File Name]="","",Polygon[DWG File Name])</f>
        <v/>
      </c>
      <c r="B94" s="3" t="str">
        <f>IF(Polygon[DWG Layer Name]="","",Polygon[DWG Layer Name])</f>
        <v/>
      </c>
      <c r="C94" s="3" t="str">
        <f>IF(Polygon[DWG Handle]="","",Polygon[DWG Handle])</f>
        <v/>
      </c>
      <c r="D94" s="58" t="str">
        <f>IF(Polygon[Approx Centroid X]="","",Polygon[Approx Centroid X])</f>
        <v/>
      </c>
      <c r="E94" s="58" t="str">
        <f>IF(Polygon[Approx Centroid Y]="","",Polygon[Approx Centroid Y])</f>
        <v/>
      </c>
      <c r="F94" s="3" t="str">
        <f>IF(Polygon[Replacement Asset]="","",Polygon[Replacement Asset])</f>
        <v/>
      </c>
      <c r="G94" s="3" t="str">
        <f>IF(Polygon[Asset ID]="","",UPPER(Polygon[Asset ID]))</f>
        <v/>
      </c>
      <c r="H94" s="3" t="str">
        <f>IF(Polygon[Asset Group]="","",VLOOKUP(Polygon[Asset Group],asset_grp_poly,4,FALSE))</f>
        <v/>
      </c>
      <c r="I94" s="3" t="str">
        <f>IF(Polygon[Asset Group]="","",VLOOKUP(Polygon[Asset Group],asset_grp_poly,2,FALSE))</f>
        <v/>
      </c>
      <c r="J94" s="3" t="str">
        <f>IF(Polygon[Asset Group]="","",VLOOKUP(Polygon[Asset Group],asset_grp_poly,3,FALSE))</f>
        <v/>
      </c>
      <c r="K94" s="3" t="str">
        <f>IF(Polygon[Asset Group]="","",VLOOKUP(Polygon[Asset Type],type_master_list,2,FALSE))</f>
        <v/>
      </c>
      <c r="L94" s="3" t="str">
        <f>IF(Polygon[Asset Name]="","",PROPER(Polygon[Asset Name]))</f>
        <v/>
      </c>
      <c r="M94" s="11" t="str">
        <f>IF(Polygon[Install Date]="","",Polygon[Install Date])</f>
        <v/>
      </c>
      <c r="N94" s="11" t="str">
        <f>IF(Polygon[Note]="","",PROPER(Polygon[Note]))</f>
        <v/>
      </c>
      <c r="O94" s="11" t="str">
        <f>IF(Polygon[Resource Consent Number]="","",UPPER(Polygon[Resource Consent Number]))</f>
        <v/>
      </c>
      <c r="P94" s="53" t="str">
        <f>IF(Polygon[Asset Unit Cost]="","",Polygon[Asset Unit Cost])</f>
        <v/>
      </c>
      <c r="Q94" s="11" t="str">
        <f>IF(Polygon[Added By]="","",UPPER(Polygon[Added By]))</f>
        <v/>
      </c>
      <c r="R94" s="11" t="str">
        <f>IF(Polygon[Added Date]="","",Polygon[Added Date])</f>
        <v/>
      </c>
      <c r="S94" s="14" t="str">
        <f>IF(Polygon[Z COORD]="","",Polygon[Z COORD])</f>
        <v/>
      </c>
      <c r="T94" s="14" t="str">
        <f>IF(Polygon[Asset Description]="","",PROPER(Polygon[Asset Description]))</f>
        <v/>
      </c>
      <c r="U94" s="14" t="str">
        <f>IF(Polygon[Area m2]="","",Polygon[Area m2])</f>
        <v/>
      </c>
      <c r="V94" s="14" t="str">
        <f>IF(Polygon[Asset Group]="","",VLOOKUP(Polygon[Surface Material],surface_master,2,FALSE))</f>
        <v/>
      </c>
      <c r="W94" s="14" t="str">
        <f>IF(Polygon[Asset Group]="","",VLOOKUP(Polygon[Material],sa_pa_surface,2,FALSE))</f>
        <v/>
      </c>
      <c r="X94" s="14" t="str">
        <f>IF(Polygon[Asset Group]="","",VLOOKUP(Polygon[Surface],surface_master,2,FALSE))</f>
        <v/>
      </c>
      <c r="Y94" s="14" t="str">
        <f>IF(Polygon[Surface Layer Depth mm]="","",Polygon[Surface Layer Depth mm])</f>
        <v/>
      </c>
      <c r="Z94" s="14" t="str">
        <f>IF(Polygon[Length m]="","",Polygon[Length m])</f>
        <v/>
      </c>
      <c r="AA94" s="14" t="str">
        <f>IF(Polygon[Av Width m]="","",Polygon[Av Width m])</f>
        <v/>
      </c>
      <c r="AB94" s="14" t="str">
        <f>IF(Polygon[Parking Capacity]="","",Polygon[Parking Capacity])</f>
        <v/>
      </c>
    </row>
    <row r="95" spans="1:28" s="3" customFormat="1" x14ac:dyDescent="0.2">
      <c r="A95" s="3" t="str">
        <f>IF(Polygon[DWG File Name]="","",Polygon[DWG File Name])</f>
        <v/>
      </c>
      <c r="B95" s="3" t="str">
        <f>IF(Polygon[DWG Layer Name]="","",Polygon[DWG Layer Name])</f>
        <v/>
      </c>
      <c r="C95" s="3" t="str">
        <f>IF(Polygon[DWG Handle]="","",Polygon[DWG Handle])</f>
        <v/>
      </c>
      <c r="D95" s="58" t="str">
        <f>IF(Polygon[Approx Centroid X]="","",Polygon[Approx Centroid X])</f>
        <v/>
      </c>
      <c r="E95" s="58" t="str">
        <f>IF(Polygon[Approx Centroid Y]="","",Polygon[Approx Centroid Y])</f>
        <v/>
      </c>
      <c r="F95" s="3" t="str">
        <f>IF(Polygon[Replacement Asset]="","",Polygon[Replacement Asset])</f>
        <v/>
      </c>
      <c r="G95" s="3" t="str">
        <f>IF(Polygon[Asset ID]="","",UPPER(Polygon[Asset ID]))</f>
        <v/>
      </c>
      <c r="H95" s="3" t="str">
        <f>IF(Polygon[Asset Group]="","",VLOOKUP(Polygon[Asset Group],asset_grp_poly,4,FALSE))</f>
        <v/>
      </c>
      <c r="I95" s="3" t="str">
        <f>IF(Polygon[Asset Group]="","",VLOOKUP(Polygon[Asset Group],asset_grp_poly,2,FALSE))</f>
        <v/>
      </c>
      <c r="J95" s="3" t="str">
        <f>IF(Polygon[Asset Group]="","",VLOOKUP(Polygon[Asset Group],asset_grp_poly,3,FALSE))</f>
        <v/>
      </c>
      <c r="K95" s="3" t="str">
        <f>IF(Polygon[Asset Group]="","",VLOOKUP(Polygon[Asset Type],type_master_list,2,FALSE))</f>
        <v/>
      </c>
      <c r="L95" s="3" t="str">
        <f>IF(Polygon[Asset Name]="","",PROPER(Polygon[Asset Name]))</f>
        <v/>
      </c>
      <c r="M95" s="11" t="str">
        <f>IF(Polygon[Install Date]="","",Polygon[Install Date])</f>
        <v/>
      </c>
      <c r="N95" s="11" t="str">
        <f>IF(Polygon[Note]="","",PROPER(Polygon[Note]))</f>
        <v/>
      </c>
      <c r="O95" s="11" t="str">
        <f>IF(Polygon[Resource Consent Number]="","",UPPER(Polygon[Resource Consent Number]))</f>
        <v/>
      </c>
      <c r="P95" s="53" t="str">
        <f>IF(Polygon[Asset Unit Cost]="","",Polygon[Asset Unit Cost])</f>
        <v/>
      </c>
      <c r="Q95" s="11" t="str">
        <f>IF(Polygon[Added By]="","",UPPER(Polygon[Added By]))</f>
        <v/>
      </c>
      <c r="R95" s="11" t="str">
        <f>IF(Polygon[Added Date]="","",Polygon[Added Date])</f>
        <v/>
      </c>
      <c r="S95" s="14" t="str">
        <f>IF(Polygon[Z COORD]="","",Polygon[Z COORD])</f>
        <v/>
      </c>
      <c r="T95" s="14" t="str">
        <f>IF(Polygon[Asset Description]="","",PROPER(Polygon[Asset Description]))</f>
        <v/>
      </c>
      <c r="U95" s="14" t="str">
        <f>IF(Polygon[Area m2]="","",Polygon[Area m2])</f>
        <v/>
      </c>
      <c r="V95" s="14" t="str">
        <f>IF(Polygon[Asset Group]="","",VLOOKUP(Polygon[Surface Material],surface_master,2,FALSE))</f>
        <v/>
      </c>
      <c r="W95" s="14" t="str">
        <f>IF(Polygon[Asset Group]="","",VLOOKUP(Polygon[Material],sa_pa_surface,2,FALSE))</f>
        <v/>
      </c>
      <c r="X95" s="14" t="str">
        <f>IF(Polygon[Asset Group]="","",VLOOKUP(Polygon[Surface],surface_master,2,FALSE))</f>
        <v/>
      </c>
      <c r="Y95" s="14" t="str">
        <f>IF(Polygon[Surface Layer Depth mm]="","",Polygon[Surface Layer Depth mm])</f>
        <v/>
      </c>
      <c r="Z95" s="14" t="str">
        <f>IF(Polygon[Length m]="","",Polygon[Length m])</f>
        <v/>
      </c>
      <c r="AA95" s="14" t="str">
        <f>IF(Polygon[Av Width m]="","",Polygon[Av Width m])</f>
        <v/>
      </c>
      <c r="AB95" s="14" t="str">
        <f>IF(Polygon[Parking Capacity]="","",Polygon[Parking Capacity])</f>
        <v/>
      </c>
    </row>
    <row r="96" spans="1:28" s="3" customFormat="1" x14ac:dyDescent="0.2">
      <c r="A96" s="3" t="str">
        <f>IF(Polygon[DWG File Name]="","",Polygon[DWG File Name])</f>
        <v/>
      </c>
      <c r="B96" s="3" t="str">
        <f>IF(Polygon[DWG Layer Name]="","",Polygon[DWG Layer Name])</f>
        <v/>
      </c>
      <c r="C96" s="3" t="str">
        <f>IF(Polygon[DWG Handle]="","",Polygon[DWG Handle])</f>
        <v/>
      </c>
      <c r="D96" s="58" t="str">
        <f>IF(Polygon[Approx Centroid X]="","",Polygon[Approx Centroid X])</f>
        <v/>
      </c>
      <c r="E96" s="58" t="str">
        <f>IF(Polygon[Approx Centroid Y]="","",Polygon[Approx Centroid Y])</f>
        <v/>
      </c>
      <c r="F96" s="3" t="str">
        <f>IF(Polygon[Replacement Asset]="","",Polygon[Replacement Asset])</f>
        <v/>
      </c>
      <c r="G96" s="3" t="str">
        <f>IF(Polygon[Asset ID]="","",UPPER(Polygon[Asset ID]))</f>
        <v/>
      </c>
      <c r="H96" s="3" t="str">
        <f>IF(Polygon[Asset Group]="","",VLOOKUP(Polygon[Asset Group],asset_grp_poly,4,FALSE))</f>
        <v/>
      </c>
      <c r="I96" s="3" t="str">
        <f>IF(Polygon[Asset Group]="","",VLOOKUP(Polygon[Asset Group],asset_grp_poly,2,FALSE))</f>
        <v/>
      </c>
      <c r="J96" s="3" t="str">
        <f>IF(Polygon[Asset Group]="","",VLOOKUP(Polygon[Asset Group],asset_grp_poly,3,FALSE))</f>
        <v/>
      </c>
      <c r="K96" s="3" t="str">
        <f>IF(Polygon[Asset Group]="","",VLOOKUP(Polygon[Asset Type],type_master_list,2,FALSE))</f>
        <v/>
      </c>
      <c r="L96" s="3" t="str">
        <f>IF(Polygon[Asset Name]="","",PROPER(Polygon[Asset Name]))</f>
        <v/>
      </c>
      <c r="M96" s="11" t="str">
        <f>IF(Polygon[Install Date]="","",Polygon[Install Date])</f>
        <v/>
      </c>
      <c r="N96" s="11" t="str">
        <f>IF(Polygon[Note]="","",PROPER(Polygon[Note]))</f>
        <v/>
      </c>
      <c r="O96" s="11" t="str">
        <f>IF(Polygon[Resource Consent Number]="","",UPPER(Polygon[Resource Consent Number]))</f>
        <v/>
      </c>
      <c r="P96" s="53" t="str">
        <f>IF(Polygon[Asset Unit Cost]="","",Polygon[Asset Unit Cost])</f>
        <v/>
      </c>
      <c r="Q96" s="11" t="str">
        <f>IF(Polygon[Added By]="","",UPPER(Polygon[Added By]))</f>
        <v/>
      </c>
      <c r="R96" s="11" t="str">
        <f>IF(Polygon[Added Date]="","",Polygon[Added Date])</f>
        <v/>
      </c>
      <c r="S96" s="14" t="str">
        <f>IF(Polygon[Z COORD]="","",Polygon[Z COORD])</f>
        <v/>
      </c>
      <c r="T96" s="14" t="str">
        <f>IF(Polygon[Asset Description]="","",PROPER(Polygon[Asset Description]))</f>
        <v/>
      </c>
      <c r="U96" s="14" t="str">
        <f>IF(Polygon[Area m2]="","",Polygon[Area m2])</f>
        <v/>
      </c>
      <c r="V96" s="14" t="str">
        <f>IF(Polygon[Asset Group]="","",VLOOKUP(Polygon[Surface Material],surface_master,2,FALSE))</f>
        <v/>
      </c>
      <c r="W96" s="14" t="str">
        <f>IF(Polygon[Asset Group]="","",VLOOKUP(Polygon[Material],sa_pa_surface,2,FALSE))</f>
        <v/>
      </c>
      <c r="X96" s="14" t="str">
        <f>IF(Polygon[Asset Group]="","",VLOOKUP(Polygon[Surface],surface_master,2,FALSE))</f>
        <v/>
      </c>
      <c r="Y96" s="14" t="str">
        <f>IF(Polygon[Surface Layer Depth mm]="","",Polygon[Surface Layer Depth mm])</f>
        <v/>
      </c>
      <c r="Z96" s="14" t="str">
        <f>IF(Polygon[Length m]="","",Polygon[Length m])</f>
        <v/>
      </c>
      <c r="AA96" s="14" t="str">
        <f>IF(Polygon[Av Width m]="","",Polygon[Av Width m])</f>
        <v/>
      </c>
      <c r="AB96" s="14" t="str">
        <f>IF(Polygon[Parking Capacity]="","",Polygon[Parking Capacity])</f>
        <v/>
      </c>
    </row>
    <row r="97" spans="1:28" s="3" customFormat="1" x14ac:dyDescent="0.2">
      <c r="A97" s="3" t="str">
        <f>IF(Polygon[DWG File Name]="","",Polygon[DWG File Name])</f>
        <v/>
      </c>
      <c r="B97" s="3" t="str">
        <f>IF(Polygon[DWG Layer Name]="","",Polygon[DWG Layer Name])</f>
        <v/>
      </c>
      <c r="C97" s="3" t="str">
        <f>IF(Polygon[DWG Handle]="","",Polygon[DWG Handle])</f>
        <v/>
      </c>
      <c r="D97" s="58" t="str">
        <f>IF(Polygon[Approx Centroid X]="","",Polygon[Approx Centroid X])</f>
        <v/>
      </c>
      <c r="E97" s="58" t="str">
        <f>IF(Polygon[Approx Centroid Y]="","",Polygon[Approx Centroid Y])</f>
        <v/>
      </c>
      <c r="F97" s="3" t="str">
        <f>IF(Polygon[Replacement Asset]="","",Polygon[Replacement Asset])</f>
        <v/>
      </c>
      <c r="G97" s="3" t="str">
        <f>IF(Polygon[Asset ID]="","",UPPER(Polygon[Asset ID]))</f>
        <v/>
      </c>
      <c r="H97" s="3" t="str">
        <f>IF(Polygon[Asset Group]="","",VLOOKUP(Polygon[Asset Group],asset_grp_poly,4,FALSE))</f>
        <v/>
      </c>
      <c r="I97" s="3" t="str">
        <f>IF(Polygon[Asset Group]="","",VLOOKUP(Polygon[Asset Group],asset_grp_poly,2,FALSE))</f>
        <v/>
      </c>
      <c r="J97" s="3" t="str">
        <f>IF(Polygon[Asset Group]="","",VLOOKUP(Polygon[Asset Group],asset_grp_poly,3,FALSE))</f>
        <v/>
      </c>
      <c r="K97" s="3" t="str">
        <f>IF(Polygon[Asset Group]="","",VLOOKUP(Polygon[Asset Type],type_master_list,2,FALSE))</f>
        <v/>
      </c>
      <c r="L97" s="3" t="str">
        <f>IF(Polygon[Asset Name]="","",PROPER(Polygon[Asset Name]))</f>
        <v/>
      </c>
      <c r="M97" s="11" t="str">
        <f>IF(Polygon[Install Date]="","",Polygon[Install Date])</f>
        <v/>
      </c>
      <c r="N97" s="11" t="str">
        <f>IF(Polygon[Note]="","",PROPER(Polygon[Note]))</f>
        <v/>
      </c>
      <c r="O97" s="11" t="str">
        <f>IF(Polygon[Resource Consent Number]="","",UPPER(Polygon[Resource Consent Number]))</f>
        <v/>
      </c>
      <c r="P97" s="53" t="str">
        <f>IF(Polygon[Asset Unit Cost]="","",Polygon[Asset Unit Cost])</f>
        <v/>
      </c>
      <c r="Q97" s="11" t="str">
        <f>IF(Polygon[Added By]="","",UPPER(Polygon[Added By]))</f>
        <v/>
      </c>
      <c r="R97" s="11" t="str">
        <f>IF(Polygon[Added Date]="","",Polygon[Added Date])</f>
        <v/>
      </c>
      <c r="S97" s="14" t="str">
        <f>IF(Polygon[Z COORD]="","",Polygon[Z COORD])</f>
        <v/>
      </c>
      <c r="T97" s="14" t="str">
        <f>IF(Polygon[Asset Description]="","",PROPER(Polygon[Asset Description]))</f>
        <v/>
      </c>
      <c r="U97" s="14" t="str">
        <f>IF(Polygon[Area m2]="","",Polygon[Area m2])</f>
        <v/>
      </c>
      <c r="V97" s="14" t="str">
        <f>IF(Polygon[Asset Group]="","",VLOOKUP(Polygon[Surface Material],surface_master,2,FALSE))</f>
        <v/>
      </c>
      <c r="W97" s="14" t="str">
        <f>IF(Polygon[Asset Group]="","",VLOOKUP(Polygon[Material],sa_pa_surface,2,FALSE))</f>
        <v/>
      </c>
      <c r="X97" s="14" t="str">
        <f>IF(Polygon[Asset Group]="","",VLOOKUP(Polygon[Surface],surface_master,2,FALSE))</f>
        <v/>
      </c>
      <c r="Y97" s="14" t="str">
        <f>IF(Polygon[Surface Layer Depth mm]="","",Polygon[Surface Layer Depth mm])</f>
        <v/>
      </c>
      <c r="Z97" s="14" t="str">
        <f>IF(Polygon[Length m]="","",Polygon[Length m])</f>
        <v/>
      </c>
      <c r="AA97" s="14" t="str">
        <f>IF(Polygon[Av Width m]="","",Polygon[Av Width m])</f>
        <v/>
      </c>
      <c r="AB97" s="14" t="str">
        <f>IF(Polygon[Parking Capacity]="","",Polygon[Parking Capacity])</f>
        <v/>
      </c>
    </row>
    <row r="98" spans="1:28" s="3" customFormat="1" x14ac:dyDescent="0.2">
      <c r="A98" s="3" t="str">
        <f>IF(Polygon[DWG File Name]="","",Polygon[DWG File Name])</f>
        <v/>
      </c>
      <c r="B98" s="3" t="str">
        <f>IF(Polygon[DWG Layer Name]="","",Polygon[DWG Layer Name])</f>
        <v/>
      </c>
      <c r="C98" s="3" t="str">
        <f>IF(Polygon[DWG Handle]="","",Polygon[DWG Handle])</f>
        <v/>
      </c>
      <c r="D98" s="58" t="str">
        <f>IF(Polygon[Approx Centroid X]="","",Polygon[Approx Centroid X])</f>
        <v/>
      </c>
      <c r="E98" s="58" t="str">
        <f>IF(Polygon[Approx Centroid Y]="","",Polygon[Approx Centroid Y])</f>
        <v/>
      </c>
      <c r="F98" s="3" t="str">
        <f>IF(Polygon[Replacement Asset]="","",Polygon[Replacement Asset])</f>
        <v/>
      </c>
      <c r="G98" s="3" t="str">
        <f>IF(Polygon[Asset ID]="","",UPPER(Polygon[Asset ID]))</f>
        <v/>
      </c>
      <c r="H98" s="3" t="str">
        <f>IF(Polygon[Asset Group]="","",VLOOKUP(Polygon[Asset Group],asset_grp_poly,4,FALSE))</f>
        <v/>
      </c>
      <c r="I98" s="3" t="str">
        <f>IF(Polygon[Asset Group]="","",VLOOKUP(Polygon[Asset Group],asset_grp_poly,2,FALSE))</f>
        <v/>
      </c>
      <c r="J98" s="3" t="str">
        <f>IF(Polygon[Asset Group]="","",VLOOKUP(Polygon[Asset Group],asset_grp_poly,3,FALSE))</f>
        <v/>
      </c>
      <c r="K98" s="3" t="str">
        <f>IF(Polygon[Asset Group]="","",VLOOKUP(Polygon[Asset Type],type_master_list,2,FALSE))</f>
        <v/>
      </c>
      <c r="L98" s="3" t="str">
        <f>IF(Polygon[Asset Name]="","",PROPER(Polygon[Asset Name]))</f>
        <v/>
      </c>
      <c r="M98" s="11" t="str">
        <f>IF(Polygon[Install Date]="","",Polygon[Install Date])</f>
        <v/>
      </c>
      <c r="N98" s="11" t="str">
        <f>IF(Polygon[Note]="","",PROPER(Polygon[Note]))</f>
        <v/>
      </c>
      <c r="O98" s="11" t="str">
        <f>IF(Polygon[Resource Consent Number]="","",UPPER(Polygon[Resource Consent Number]))</f>
        <v/>
      </c>
      <c r="P98" s="53" t="str">
        <f>IF(Polygon[Asset Unit Cost]="","",Polygon[Asset Unit Cost])</f>
        <v/>
      </c>
      <c r="Q98" s="11" t="str">
        <f>IF(Polygon[Added By]="","",UPPER(Polygon[Added By]))</f>
        <v/>
      </c>
      <c r="R98" s="11" t="str">
        <f>IF(Polygon[Added Date]="","",Polygon[Added Date])</f>
        <v/>
      </c>
      <c r="S98" s="14" t="str">
        <f>IF(Polygon[Z COORD]="","",Polygon[Z COORD])</f>
        <v/>
      </c>
      <c r="T98" s="14" t="str">
        <f>IF(Polygon[Asset Description]="","",PROPER(Polygon[Asset Description]))</f>
        <v/>
      </c>
      <c r="U98" s="14" t="str">
        <f>IF(Polygon[Area m2]="","",Polygon[Area m2])</f>
        <v/>
      </c>
      <c r="V98" s="14" t="str">
        <f>IF(Polygon[Asset Group]="","",VLOOKUP(Polygon[Surface Material],surface_master,2,FALSE))</f>
        <v/>
      </c>
      <c r="W98" s="14" t="str">
        <f>IF(Polygon[Asset Group]="","",VLOOKUP(Polygon[Material],sa_pa_surface,2,FALSE))</f>
        <v/>
      </c>
      <c r="X98" s="14" t="str">
        <f>IF(Polygon[Asset Group]="","",VLOOKUP(Polygon[Surface],surface_master,2,FALSE))</f>
        <v/>
      </c>
      <c r="Y98" s="14" t="str">
        <f>IF(Polygon[Surface Layer Depth mm]="","",Polygon[Surface Layer Depth mm])</f>
        <v/>
      </c>
      <c r="Z98" s="14" t="str">
        <f>IF(Polygon[Length m]="","",Polygon[Length m])</f>
        <v/>
      </c>
      <c r="AA98" s="14" t="str">
        <f>IF(Polygon[Av Width m]="","",Polygon[Av Width m])</f>
        <v/>
      </c>
      <c r="AB98" s="14" t="str">
        <f>IF(Polygon[Parking Capacity]="","",Polygon[Parking Capacity])</f>
        <v/>
      </c>
    </row>
    <row r="99" spans="1:28" s="3" customFormat="1" x14ac:dyDescent="0.2">
      <c r="A99" s="3" t="str">
        <f>IF(Polygon[DWG File Name]="","",Polygon[DWG File Name])</f>
        <v/>
      </c>
      <c r="B99" s="3" t="str">
        <f>IF(Polygon[DWG Layer Name]="","",Polygon[DWG Layer Name])</f>
        <v/>
      </c>
      <c r="C99" s="3" t="str">
        <f>IF(Polygon[DWG Handle]="","",Polygon[DWG Handle])</f>
        <v/>
      </c>
      <c r="D99" s="58" t="str">
        <f>IF(Polygon[Approx Centroid X]="","",Polygon[Approx Centroid X])</f>
        <v/>
      </c>
      <c r="E99" s="58" t="str">
        <f>IF(Polygon[Approx Centroid Y]="","",Polygon[Approx Centroid Y])</f>
        <v/>
      </c>
      <c r="F99" s="3" t="str">
        <f>IF(Polygon[Replacement Asset]="","",Polygon[Replacement Asset])</f>
        <v/>
      </c>
      <c r="G99" s="3" t="str">
        <f>IF(Polygon[Asset ID]="","",UPPER(Polygon[Asset ID]))</f>
        <v/>
      </c>
      <c r="H99" s="3" t="str">
        <f>IF(Polygon[Asset Group]="","",VLOOKUP(Polygon[Asset Group],asset_grp_poly,4,FALSE))</f>
        <v/>
      </c>
      <c r="I99" s="3" t="str">
        <f>IF(Polygon[Asset Group]="","",VLOOKUP(Polygon[Asset Group],asset_grp_poly,2,FALSE))</f>
        <v/>
      </c>
      <c r="J99" s="3" t="str">
        <f>IF(Polygon[Asset Group]="","",VLOOKUP(Polygon[Asset Group],asset_grp_poly,3,FALSE))</f>
        <v/>
      </c>
      <c r="K99" s="3" t="str">
        <f>IF(Polygon[Asset Group]="","",VLOOKUP(Polygon[Asset Type],type_master_list,2,FALSE))</f>
        <v/>
      </c>
      <c r="L99" s="3" t="str">
        <f>IF(Polygon[Asset Name]="","",PROPER(Polygon[Asset Name]))</f>
        <v/>
      </c>
      <c r="M99" s="11" t="str">
        <f>IF(Polygon[Install Date]="","",Polygon[Install Date])</f>
        <v/>
      </c>
      <c r="N99" s="11" t="str">
        <f>IF(Polygon[Note]="","",PROPER(Polygon[Note]))</f>
        <v/>
      </c>
      <c r="O99" s="11" t="str">
        <f>IF(Polygon[Resource Consent Number]="","",UPPER(Polygon[Resource Consent Number]))</f>
        <v/>
      </c>
      <c r="P99" s="53" t="str">
        <f>IF(Polygon[Asset Unit Cost]="","",Polygon[Asset Unit Cost])</f>
        <v/>
      </c>
      <c r="Q99" s="11" t="str">
        <f>IF(Polygon[Added By]="","",UPPER(Polygon[Added By]))</f>
        <v/>
      </c>
      <c r="R99" s="11" t="str">
        <f>IF(Polygon[Added Date]="","",Polygon[Added Date])</f>
        <v/>
      </c>
      <c r="S99" s="14" t="str">
        <f>IF(Polygon[Z COORD]="","",Polygon[Z COORD])</f>
        <v/>
      </c>
      <c r="T99" s="14" t="str">
        <f>IF(Polygon[Asset Description]="","",PROPER(Polygon[Asset Description]))</f>
        <v/>
      </c>
      <c r="U99" s="14" t="str">
        <f>IF(Polygon[Area m2]="","",Polygon[Area m2])</f>
        <v/>
      </c>
      <c r="V99" s="14" t="str">
        <f>IF(Polygon[Asset Group]="","",VLOOKUP(Polygon[Surface Material],surface_master,2,FALSE))</f>
        <v/>
      </c>
      <c r="W99" s="14" t="str">
        <f>IF(Polygon[Asset Group]="","",VLOOKUP(Polygon[Material],sa_pa_surface,2,FALSE))</f>
        <v/>
      </c>
      <c r="X99" s="14" t="str">
        <f>IF(Polygon[Asset Group]="","",VLOOKUP(Polygon[Surface],surface_master,2,FALSE))</f>
        <v/>
      </c>
      <c r="Y99" s="14" t="str">
        <f>IF(Polygon[Surface Layer Depth mm]="","",Polygon[Surface Layer Depth mm])</f>
        <v/>
      </c>
      <c r="Z99" s="14" t="str">
        <f>IF(Polygon[Length m]="","",Polygon[Length m])</f>
        <v/>
      </c>
      <c r="AA99" s="14" t="str">
        <f>IF(Polygon[Av Width m]="","",Polygon[Av Width m])</f>
        <v/>
      </c>
      <c r="AB99" s="14" t="str">
        <f>IF(Polygon[Parking Capacity]="","",Polygon[Parking Capacity])</f>
        <v/>
      </c>
    </row>
    <row r="100" spans="1:28" s="3" customFormat="1" x14ac:dyDescent="0.2">
      <c r="A100" s="3" t="str">
        <f>IF(Polygon[DWG File Name]="","",Polygon[DWG File Name])</f>
        <v/>
      </c>
      <c r="B100" s="3" t="str">
        <f>IF(Polygon[DWG Layer Name]="","",Polygon[DWG Layer Name])</f>
        <v/>
      </c>
      <c r="C100" s="3" t="str">
        <f>IF(Polygon[DWG Handle]="","",Polygon[DWG Handle])</f>
        <v/>
      </c>
      <c r="D100" s="58" t="str">
        <f>IF(Polygon[Approx Centroid X]="","",Polygon[Approx Centroid X])</f>
        <v/>
      </c>
      <c r="E100" s="58" t="str">
        <f>IF(Polygon[Approx Centroid Y]="","",Polygon[Approx Centroid Y])</f>
        <v/>
      </c>
      <c r="F100" s="3" t="str">
        <f>IF(Polygon[Replacement Asset]="","",Polygon[Replacement Asset])</f>
        <v/>
      </c>
      <c r="G100" s="3" t="str">
        <f>IF(Polygon[Asset ID]="","",UPPER(Polygon[Asset ID]))</f>
        <v/>
      </c>
      <c r="H100" s="3" t="str">
        <f>IF(Polygon[Asset Group]="","",VLOOKUP(Polygon[Asset Group],asset_grp_poly,4,FALSE))</f>
        <v/>
      </c>
      <c r="I100" s="3" t="str">
        <f>IF(Polygon[Asset Group]="","",VLOOKUP(Polygon[Asset Group],asset_grp_poly,2,FALSE))</f>
        <v/>
      </c>
      <c r="J100" s="3" t="str">
        <f>IF(Polygon[Asset Group]="","",VLOOKUP(Polygon[Asset Group],asset_grp_poly,3,FALSE))</f>
        <v/>
      </c>
      <c r="K100" s="3" t="str">
        <f>IF(Polygon[Asset Group]="","",VLOOKUP(Polygon[Asset Type],type_master_list,2,FALSE))</f>
        <v/>
      </c>
      <c r="L100" s="3" t="str">
        <f>IF(Polygon[Asset Name]="","",PROPER(Polygon[Asset Name]))</f>
        <v/>
      </c>
      <c r="M100" s="11" t="str">
        <f>IF(Polygon[Install Date]="","",Polygon[Install Date])</f>
        <v/>
      </c>
      <c r="N100" s="11" t="str">
        <f>IF(Polygon[Note]="","",PROPER(Polygon[Note]))</f>
        <v/>
      </c>
      <c r="O100" s="11" t="str">
        <f>IF(Polygon[Resource Consent Number]="","",UPPER(Polygon[Resource Consent Number]))</f>
        <v/>
      </c>
      <c r="P100" s="53" t="str">
        <f>IF(Polygon[Asset Unit Cost]="","",Polygon[Asset Unit Cost])</f>
        <v/>
      </c>
      <c r="Q100" s="11" t="str">
        <f>IF(Polygon[Added By]="","",UPPER(Polygon[Added By]))</f>
        <v/>
      </c>
      <c r="R100" s="11" t="str">
        <f>IF(Polygon[Added Date]="","",Polygon[Added Date])</f>
        <v/>
      </c>
      <c r="S100" s="14" t="str">
        <f>IF(Polygon[Z COORD]="","",Polygon[Z COORD])</f>
        <v/>
      </c>
      <c r="T100" s="14" t="str">
        <f>IF(Polygon[Asset Description]="","",PROPER(Polygon[Asset Description]))</f>
        <v/>
      </c>
      <c r="U100" s="14" t="str">
        <f>IF(Polygon[Area m2]="","",Polygon[Area m2])</f>
        <v/>
      </c>
      <c r="V100" s="14" t="str">
        <f>IF(Polygon[Asset Group]="","",VLOOKUP(Polygon[Surface Material],surface_master,2,FALSE))</f>
        <v/>
      </c>
      <c r="W100" s="14" t="str">
        <f>IF(Polygon[Asset Group]="","",VLOOKUP(Polygon[Material],sa_pa_surface,2,FALSE))</f>
        <v/>
      </c>
      <c r="X100" s="14" t="str">
        <f>IF(Polygon[Asset Group]="","",VLOOKUP(Polygon[Surface],surface_master,2,FALSE))</f>
        <v/>
      </c>
      <c r="Y100" s="14" t="str">
        <f>IF(Polygon[Surface Layer Depth mm]="","",Polygon[Surface Layer Depth mm])</f>
        <v/>
      </c>
      <c r="Z100" s="14" t="str">
        <f>IF(Polygon[Length m]="","",Polygon[Length m])</f>
        <v/>
      </c>
      <c r="AA100" s="14" t="str">
        <f>IF(Polygon[Av Width m]="","",Polygon[Av Width m])</f>
        <v/>
      </c>
      <c r="AB100" s="14" t="str">
        <f>IF(Polygon[Parking Capacity]="","",Polygon[Parking Capacity])</f>
        <v/>
      </c>
    </row>
    <row r="101" spans="1:28" s="3" customFormat="1" x14ac:dyDescent="0.2">
      <c r="A101" s="3" t="str">
        <f>IF(Polygon[DWG File Name]="","",Polygon[DWG File Name])</f>
        <v/>
      </c>
      <c r="B101" s="3" t="str">
        <f>IF(Polygon[DWG Layer Name]="","",Polygon[DWG Layer Name])</f>
        <v/>
      </c>
      <c r="C101" s="3" t="str">
        <f>IF(Polygon[DWG Handle]="","",Polygon[DWG Handle])</f>
        <v/>
      </c>
      <c r="D101" s="58" t="str">
        <f>IF(Polygon[Approx Centroid X]="","",Polygon[Approx Centroid X])</f>
        <v/>
      </c>
      <c r="E101" s="58" t="str">
        <f>IF(Polygon[Approx Centroid Y]="","",Polygon[Approx Centroid Y])</f>
        <v/>
      </c>
      <c r="F101" s="3" t="str">
        <f>IF(Polygon[Replacement Asset]="","",Polygon[Replacement Asset])</f>
        <v/>
      </c>
      <c r="G101" s="3" t="str">
        <f>IF(Polygon[Asset ID]="","",UPPER(Polygon[Asset ID]))</f>
        <v/>
      </c>
      <c r="H101" s="3" t="str">
        <f>IF(Polygon[Asset Group]="","",VLOOKUP(Polygon[Asset Group],asset_grp_poly,4,FALSE))</f>
        <v/>
      </c>
      <c r="I101" s="3" t="str">
        <f>IF(Polygon[Asset Group]="","",VLOOKUP(Polygon[Asset Group],asset_grp_poly,2,FALSE))</f>
        <v/>
      </c>
      <c r="J101" s="3" t="str">
        <f>IF(Polygon[Asset Group]="","",VLOOKUP(Polygon[Asset Group],asset_grp_poly,3,FALSE))</f>
        <v/>
      </c>
      <c r="K101" s="3" t="str">
        <f>IF(Polygon[Asset Group]="","",VLOOKUP(Polygon[Asset Type],type_master_list,2,FALSE))</f>
        <v/>
      </c>
      <c r="L101" s="3" t="str">
        <f>IF(Polygon[Asset Name]="","",PROPER(Polygon[Asset Name]))</f>
        <v/>
      </c>
      <c r="M101" s="11" t="str">
        <f>IF(Polygon[Install Date]="","",Polygon[Install Date])</f>
        <v/>
      </c>
      <c r="N101" s="11" t="str">
        <f>IF(Polygon[Note]="","",PROPER(Polygon[Note]))</f>
        <v/>
      </c>
      <c r="O101" s="11" t="str">
        <f>IF(Polygon[Resource Consent Number]="","",UPPER(Polygon[Resource Consent Number]))</f>
        <v/>
      </c>
      <c r="P101" s="53" t="str">
        <f>IF(Polygon[Asset Unit Cost]="","",Polygon[Asset Unit Cost])</f>
        <v/>
      </c>
      <c r="Q101" s="11" t="str">
        <f>IF(Polygon[Added By]="","",UPPER(Polygon[Added By]))</f>
        <v/>
      </c>
      <c r="R101" s="11" t="str">
        <f>IF(Polygon[Added Date]="","",Polygon[Added Date])</f>
        <v/>
      </c>
      <c r="S101" s="14" t="str">
        <f>IF(Polygon[Z COORD]="","",Polygon[Z COORD])</f>
        <v/>
      </c>
      <c r="T101" s="14" t="str">
        <f>IF(Polygon[Asset Description]="","",PROPER(Polygon[Asset Description]))</f>
        <v/>
      </c>
      <c r="U101" s="14" t="str">
        <f>IF(Polygon[Area m2]="","",Polygon[Area m2])</f>
        <v/>
      </c>
      <c r="V101" s="14" t="str">
        <f>IF(Polygon[Asset Group]="","",VLOOKUP(Polygon[Surface Material],surface_master,2,FALSE))</f>
        <v/>
      </c>
      <c r="W101" s="14" t="str">
        <f>IF(Polygon[Asset Group]="","",VLOOKUP(Polygon[Material],sa_pa_surface,2,FALSE))</f>
        <v/>
      </c>
      <c r="X101" s="14" t="str">
        <f>IF(Polygon[Asset Group]="","",VLOOKUP(Polygon[Surface],surface_master,2,FALSE))</f>
        <v/>
      </c>
      <c r="Y101" s="14" t="str">
        <f>IF(Polygon[Surface Layer Depth mm]="","",Polygon[Surface Layer Depth mm])</f>
        <v/>
      </c>
      <c r="Z101" s="14" t="str">
        <f>IF(Polygon[Length m]="","",Polygon[Length m])</f>
        <v/>
      </c>
      <c r="AA101" s="14" t="str">
        <f>IF(Polygon[Av Width m]="","",Polygon[Av Width m])</f>
        <v/>
      </c>
      <c r="AB101" s="14" t="str">
        <f>IF(Polygon[Parking Capacity]="","",Polygon[Parking Capacity])</f>
        <v/>
      </c>
    </row>
    <row r="102" spans="1:28" s="3" customFormat="1" x14ac:dyDescent="0.2">
      <c r="A102" s="3" t="str">
        <f>IF(Polygon[DWG File Name]="","",Polygon[DWG File Name])</f>
        <v/>
      </c>
      <c r="B102" s="3" t="str">
        <f>IF(Polygon[DWG Layer Name]="","",Polygon[DWG Layer Name])</f>
        <v/>
      </c>
      <c r="C102" s="3" t="str">
        <f>IF(Polygon[DWG Handle]="","",Polygon[DWG Handle])</f>
        <v/>
      </c>
      <c r="D102" s="58" t="str">
        <f>IF(Polygon[Approx Centroid X]="","",Polygon[Approx Centroid X])</f>
        <v/>
      </c>
      <c r="E102" s="58" t="str">
        <f>IF(Polygon[Approx Centroid Y]="","",Polygon[Approx Centroid Y])</f>
        <v/>
      </c>
      <c r="F102" s="3" t="str">
        <f>IF(Polygon[Replacement Asset]="","",Polygon[Replacement Asset])</f>
        <v/>
      </c>
      <c r="G102" s="3" t="str">
        <f>IF(Polygon[Asset ID]="","",UPPER(Polygon[Asset ID]))</f>
        <v/>
      </c>
      <c r="H102" s="3" t="str">
        <f>IF(Polygon[Asset Group]="","",VLOOKUP(Polygon[Asset Group],asset_grp_poly,4,FALSE))</f>
        <v/>
      </c>
      <c r="I102" s="3" t="str">
        <f>IF(Polygon[Asset Group]="","",VLOOKUP(Polygon[Asset Group],asset_grp_poly,2,FALSE))</f>
        <v/>
      </c>
      <c r="J102" s="3" t="str">
        <f>IF(Polygon[Asset Group]="","",VLOOKUP(Polygon[Asset Group],asset_grp_poly,3,FALSE))</f>
        <v/>
      </c>
      <c r="K102" s="3" t="str">
        <f>IF(Polygon[Asset Group]="","",VLOOKUP(Polygon[Asset Type],type_master_list,2,FALSE))</f>
        <v/>
      </c>
      <c r="L102" s="3" t="str">
        <f>IF(Polygon[Asset Name]="","",PROPER(Polygon[Asset Name]))</f>
        <v/>
      </c>
      <c r="M102" s="11" t="str">
        <f>IF(Polygon[Install Date]="","",Polygon[Install Date])</f>
        <v/>
      </c>
      <c r="N102" s="11" t="str">
        <f>IF(Polygon[Note]="","",PROPER(Polygon[Note]))</f>
        <v/>
      </c>
      <c r="O102" s="11" t="str">
        <f>IF(Polygon[Resource Consent Number]="","",UPPER(Polygon[Resource Consent Number]))</f>
        <v/>
      </c>
      <c r="P102" s="53" t="str">
        <f>IF(Polygon[Asset Unit Cost]="","",Polygon[Asset Unit Cost])</f>
        <v/>
      </c>
      <c r="Q102" s="11" t="str">
        <f>IF(Polygon[Added By]="","",UPPER(Polygon[Added By]))</f>
        <v/>
      </c>
      <c r="R102" s="11" t="str">
        <f>IF(Polygon[Added Date]="","",Polygon[Added Date])</f>
        <v/>
      </c>
      <c r="S102" s="14" t="str">
        <f>IF(Polygon[Z COORD]="","",Polygon[Z COORD])</f>
        <v/>
      </c>
      <c r="T102" s="14" t="str">
        <f>IF(Polygon[Asset Description]="","",PROPER(Polygon[Asset Description]))</f>
        <v/>
      </c>
      <c r="U102" s="14" t="str">
        <f>IF(Polygon[Area m2]="","",Polygon[Area m2])</f>
        <v/>
      </c>
      <c r="V102" s="14" t="str">
        <f>IF(Polygon[Asset Group]="","",VLOOKUP(Polygon[Surface Material],surface_master,2,FALSE))</f>
        <v/>
      </c>
      <c r="W102" s="14" t="str">
        <f>IF(Polygon[Asset Group]="","",VLOOKUP(Polygon[Material],sa_pa_surface,2,FALSE))</f>
        <v/>
      </c>
      <c r="X102" s="14" t="str">
        <f>IF(Polygon[Asset Group]="","",VLOOKUP(Polygon[Surface],surface_master,2,FALSE))</f>
        <v/>
      </c>
      <c r="Y102" s="14" t="str">
        <f>IF(Polygon[Surface Layer Depth mm]="","",Polygon[Surface Layer Depth mm])</f>
        <v/>
      </c>
      <c r="Z102" s="14" t="str">
        <f>IF(Polygon[Length m]="","",Polygon[Length m])</f>
        <v/>
      </c>
      <c r="AA102" s="14" t="str">
        <f>IF(Polygon[Av Width m]="","",Polygon[Av Width m])</f>
        <v/>
      </c>
      <c r="AB102" s="14" t="str">
        <f>IF(Polygon[Parking Capacity]="","",Polygon[Parking Capacity])</f>
        <v/>
      </c>
    </row>
    <row r="103" spans="1:28" s="3" customFormat="1" x14ac:dyDescent="0.2">
      <c r="A103" s="3" t="str">
        <f>IF(Polygon[DWG File Name]="","",Polygon[DWG File Name])</f>
        <v/>
      </c>
      <c r="B103" s="3" t="str">
        <f>IF(Polygon[DWG Layer Name]="","",Polygon[DWG Layer Name])</f>
        <v/>
      </c>
      <c r="C103" s="3" t="str">
        <f>IF(Polygon[DWG Handle]="","",Polygon[DWG Handle])</f>
        <v/>
      </c>
      <c r="D103" s="58" t="str">
        <f>IF(Polygon[Approx Centroid X]="","",Polygon[Approx Centroid X])</f>
        <v/>
      </c>
      <c r="E103" s="58" t="str">
        <f>IF(Polygon[Approx Centroid Y]="","",Polygon[Approx Centroid Y])</f>
        <v/>
      </c>
      <c r="F103" s="3" t="str">
        <f>IF(Polygon[Replacement Asset]="","",Polygon[Replacement Asset])</f>
        <v/>
      </c>
      <c r="G103" s="3" t="str">
        <f>IF(Polygon[Asset ID]="","",UPPER(Polygon[Asset ID]))</f>
        <v/>
      </c>
      <c r="H103" s="3" t="str">
        <f>IF(Polygon[Asset Group]="","",VLOOKUP(Polygon[Asset Group],asset_grp_poly,4,FALSE))</f>
        <v/>
      </c>
      <c r="I103" s="3" t="str">
        <f>IF(Polygon[Asset Group]="","",VLOOKUP(Polygon[Asset Group],asset_grp_poly,2,FALSE))</f>
        <v/>
      </c>
      <c r="J103" s="3" t="str">
        <f>IF(Polygon[Asset Group]="","",VLOOKUP(Polygon[Asset Group],asset_grp_poly,3,FALSE))</f>
        <v/>
      </c>
      <c r="K103" s="3" t="str">
        <f>IF(Polygon[Asset Group]="","",VLOOKUP(Polygon[Asset Type],type_master_list,2,FALSE))</f>
        <v/>
      </c>
      <c r="L103" s="3" t="str">
        <f>IF(Polygon[Asset Name]="","",PROPER(Polygon[Asset Name]))</f>
        <v/>
      </c>
      <c r="M103" s="11" t="str">
        <f>IF(Polygon[Install Date]="","",Polygon[Install Date])</f>
        <v/>
      </c>
      <c r="N103" s="11" t="str">
        <f>IF(Polygon[Note]="","",PROPER(Polygon[Note]))</f>
        <v/>
      </c>
      <c r="O103" s="11" t="str">
        <f>IF(Polygon[Resource Consent Number]="","",UPPER(Polygon[Resource Consent Number]))</f>
        <v/>
      </c>
      <c r="P103" s="53" t="str">
        <f>IF(Polygon[Asset Unit Cost]="","",Polygon[Asset Unit Cost])</f>
        <v/>
      </c>
      <c r="Q103" s="11" t="str">
        <f>IF(Polygon[Added By]="","",UPPER(Polygon[Added By]))</f>
        <v/>
      </c>
      <c r="R103" s="11" t="str">
        <f>IF(Polygon[Added Date]="","",Polygon[Added Date])</f>
        <v/>
      </c>
      <c r="S103" s="14" t="str">
        <f>IF(Polygon[Z COORD]="","",Polygon[Z COORD])</f>
        <v/>
      </c>
      <c r="T103" s="14" t="str">
        <f>IF(Polygon[Asset Description]="","",PROPER(Polygon[Asset Description]))</f>
        <v/>
      </c>
      <c r="U103" s="14" t="str">
        <f>IF(Polygon[Area m2]="","",Polygon[Area m2])</f>
        <v/>
      </c>
      <c r="V103" s="14" t="str">
        <f>IF(Polygon[Asset Group]="","",VLOOKUP(Polygon[Surface Material],surface_master,2,FALSE))</f>
        <v/>
      </c>
      <c r="W103" s="14" t="str">
        <f>IF(Polygon[Asset Group]="","",VLOOKUP(Polygon[Material],sa_pa_surface,2,FALSE))</f>
        <v/>
      </c>
      <c r="X103" s="14" t="str">
        <f>IF(Polygon[Asset Group]="","",VLOOKUP(Polygon[Surface],surface_master,2,FALSE))</f>
        <v/>
      </c>
      <c r="Y103" s="14" t="str">
        <f>IF(Polygon[Surface Layer Depth mm]="","",Polygon[Surface Layer Depth mm])</f>
        <v/>
      </c>
      <c r="Z103" s="14" t="str">
        <f>IF(Polygon[Length m]="","",Polygon[Length m])</f>
        <v/>
      </c>
      <c r="AA103" s="14" t="str">
        <f>IF(Polygon[Av Width m]="","",Polygon[Av Width m])</f>
        <v/>
      </c>
      <c r="AB103" s="14" t="str">
        <f>IF(Polygon[Parking Capacity]="","",Polygon[Parking Capacity])</f>
        <v/>
      </c>
    </row>
    <row r="104" spans="1:28" s="3" customFormat="1" x14ac:dyDescent="0.2">
      <c r="A104" s="3" t="str">
        <f>IF(Polygon[DWG File Name]="","",Polygon[DWG File Name])</f>
        <v/>
      </c>
      <c r="B104" s="3" t="str">
        <f>IF(Polygon[DWG Layer Name]="","",Polygon[DWG Layer Name])</f>
        <v/>
      </c>
      <c r="C104" s="3" t="str">
        <f>IF(Polygon[DWG Handle]="","",Polygon[DWG Handle])</f>
        <v/>
      </c>
      <c r="D104" s="58" t="str">
        <f>IF(Polygon[Approx Centroid X]="","",Polygon[Approx Centroid X])</f>
        <v/>
      </c>
      <c r="E104" s="58" t="str">
        <f>IF(Polygon[Approx Centroid Y]="","",Polygon[Approx Centroid Y])</f>
        <v/>
      </c>
      <c r="F104" s="3" t="str">
        <f>IF(Polygon[Replacement Asset]="","",Polygon[Replacement Asset])</f>
        <v/>
      </c>
      <c r="G104" s="3" t="str">
        <f>IF(Polygon[Asset ID]="","",UPPER(Polygon[Asset ID]))</f>
        <v/>
      </c>
      <c r="H104" s="3" t="str">
        <f>IF(Polygon[Asset Group]="","",VLOOKUP(Polygon[Asset Group],asset_grp_poly,4,FALSE))</f>
        <v/>
      </c>
      <c r="I104" s="3" t="str">
        <f>IF(Polygon[Asset Group]="","",VLOOKUP(Polygon[Asset Group],asset_grp_poly,2,FALSE))</f>
        <v/>
      </c>
      <c r="J104" s="3" t="str">
        <f>IF(Polygon[Asset Group]="","",VLOOKUP(Polygon[Asset Group],asset_grp_poly,3,FALSE))</f>
        <v/>
      </c>
      <c r="K104" s="3" t="str">
        <f>IF(Polygon[Asset Group]="","",VLOOKUP(Polygon[Asset Type],type_master_list,2,FALSE))</f>
        <v/>
      </c>
      <c r="L104" s="3" t="str">
        <f>IF(Polygon[Asset Name]="","",PROPER(Polygon[Asset Name]))</f>
        <v/>
      </c>
      <c r="M104" s="11" t="str">
        <f>IF(Polygon[Install Date]="","",Polygon[Install Date])</f>
        <v/>
      </c>
      <c r="N104" s="11" t="str">
        <f>IF(Polygon[Note]="","",PROPER(Polygon[Note]))</f>
        <v/>
      </c>
      <c r="O104" s="11" t="str">
        <f>IF(Polygon[Resource Consent Number]="","",UPPER(Polygon[Resource Consent Number]))</f>
        <v/>
      </c>
      <c r="P104" s="53" t="str">
        <f>IF(Polygon[Asset Unit Cost]="","",Polygon[Asset Unit Cost])</f>
        <v/>
      </c>
      <c r="Q104" s="11" t="str">
        <f>IF(Polygon[Added By]="","",UPPER(Polygon[Added By]))</f>
        <v/>
      </c>
      <c r="R104" s="11" t="str">
        <f>IF(Polygon[Added Date]="","",Polygon[Added Date])</f>
        <v/>
      </c>
      <c r="S104" s="14" t="str">
        <f>IF(Polygon[Z COORD]="","",Polygon[Z COORD])</f>
        <v/>
      </c>
      <c r="T104" s="14" t="str">
        <f>IF(Polygon[Asset Description]="","",PROPER(Polygon[Asset Description]))</f>
        <v/>
      </c>
      <c r="U104" s="14" t="str">
        <f>IF(Polygon[Area m2]="","",Polygon[Area m2])</f>
        <v/>
      </c>
      <c r="V104" s="14" t="str">
        <f>IF(Polygon[Asset Group]="","",VLOOKUP(Polygon[Surface Material],surface_master,2,FALSE))</f>
        <v/>
      </c>
      <c r="W104" s="14" t="str">
        <f>IF(Polygon[Asset Group]="","",VLOOKUP(Polygon[Material],sa_pa_surface,2,FALSE))</f>
        <v/>
      </c>
      <c r="X104" s="14" t="str">
        <f>IF(Polygon[Asset Group]="","",VLOOKUP(Polygon[Surface],surface_master,2,FALSE))</f>
        <v/>
      </c>
      <c r="Y104" s="14" t="str">
        <f>IF(Polygon[Surface Layer Depth mm]="","",Polygon[Surface Layer Depth mm])</f>
        <v/>
      </c>
      <c r="Z104" s="14" t="str">
        <f>IF(Polygon[Length m]="","",Polygon[Length m])</f>
        <v/>
      </c>
      <c r="AA104" s="14" t="str">
        <f>IF(Polygon[Av Width m]="","",Polygon[Av Width m])</f>
        <v/>
      </c>
      <c r="AB104" s="14" t="str">
        <f>IF(Polygon[Parking Capacity]="","",Polygon[Parking Capacity])</f>
        <v/>
      </c>
    </row>
    <row r="105" spans="1:28" s="3" customFormat="1" x14ac:dyDescent="0.2">
      <c r="A105" s="3" t="str">
        <f>IF(Polygon[DWG File Name]="","",Polygon[DWG File Name])</f>
        <v/>
      </c>
      <c r="B105" s="3" t="str">
        <f>IF(Polygon[DWG Layer Name]="","",Polygon[DWG Layer Name])</f>
        <v/>
      </c>
      <c r="C105" s="3" t="str">
        <f>IF(Polygon[DWG Handle]="","",Polygon[DWG Handle])</f>
        <v/>
      </c>
      <c r="D105" s="58" t="str">
        <f>IF(Polygon[Approx Centroid X]="","",Polygon[Approx Centroid X])</f>
        <v/>
      </c>
      <c r="E105" s="58" t="str">
        <f>IF(Polygon[Approx Centroid Y]="","",Polygon[Approx Centroid Y])</f>
        <v/>
      </c>
      <c r="F105" s="3" t="str">
        <f>IF(Polygon[Replacement Asset]="","",Polygon[Replacement Asset])</f>
        <v/>
      </c>
      <c r="G105" s="3" t="str">
        <f>IF(Polygon[Asset ID]="","",UPPER(Polygon[Asset ID]))</f>
        <v/>
      </c>
      <c r="H105" s="3" t="str">
        <f>IF(Polygon[Asset Group]="","",VLOOKUP(Polygon[Asset Group],asset_grp_poly,4,FALSE))</f>
        <v/>
      </c>
      <c r="I105" s="3" t="str">
        <f>IF(Polygon[Asset Group]="","",VLOOKUP(Polygon[Asset Group],asset_grp_poly,2,FALSE))</f>
        <v/>
      </c>
      <c r="J105" s="3" t="str">
        <f>IF(Polygon[Asset Group]="","",VLOOKUP(Polygon[Asset Group],asset_grp_poly,3,FALSE))</f>
        <v/>
      </c>
      <c r="K105" s="3" t="str">
        <f>IF(Polygon[Asset Group]="","",VLOOKUP(Polygon[Asset Type],type_master_list,2,FALSE))</f>
        <v/>
      </c>
      <c r="L105" s="3" t="str">
        <f>IF(Polygon[Asset Name]="","",PROPER(Polygon[Asset Name]))</f>
        <v/>
      </c>
      <c r="M105" s="11" t="str">
        <f>IF(Polygon[Install Date]="","",Polygon[Install Date])</f>
        <v/>
      </c>
      <c r="N105" s="11" t="str">
        <f>IF(Polygon[Note]="","",PROPER(Polygon[Note]))</f>
        <v/>
      </c>
      <c r="O105" s="11" t="str">
        <f>IF(Polygon[Resource Consent Number]="","",UPPER(Polygon[Resource Consent Number]))</f>
        <v/>
      </c>
      <c r="P105" s="53" t="str">
        <f>IF(Polygon[Asset Unit Cost]="","",Polygon[Asset Unit Cost])</f>
        <v/>
      </c>
      <c r="Q105" s="11" t="str">
        <f>IF(Polygon[Added By]="","",UPPER(Polygon[Added By]))</f>
        <v/>
      </c>
      <c r="R105" s="11" t="str">
        <f>IF(Polygon[Added Date]="","",Polygon[Added Date])</f>
        <v/>
      </c>
      <c r="S105" s="14" t="str">
        <f>IF(Polygon[Z COORD]="","",Polygon[Z COORD])</f>
        <v/>
      </c>
      <c r="T105" s="14" t="str">
        <f>IF(Polygon[Asset Description]="","",PROPER(Polygon[Asset Description]))</f>
        <v/>
      </c>
      <c r="U105" s="14" t="str">
        <f>IF(Polygon[Area m2]="","",Polygon[Area m2])</f>
        <v/>
      </c>
      <c r="V105" s="14" t="str">
        <f>IF(Polygon[Asset Group]="","",VLOOKUP(Polygon[Surface Material],surface_master,2,FALSE))</f>
        <v/>
      </c>
      <c r="W105" s="14" t="str">
        <f>IF(Polygon[Asset Group]="","",VLOOKUP(Polygon[Material],sa_pa_surface,2,FALSE))</f>
        <v/>
      </c>
      <c r="X105" s="14" t="str">
        <f>IF(Polygon[Asset Group]="","",VLOOKUP(Polygon[Surface],surface_master,2,FALSE))</f>
        <v/>
      </c>
      <c r="Y105" s="14" t="str">
        <f>IF(Polygon[Surface Layer Depth mm]="","",Polygon[Surface Layer Depth mm])</f>
        <v/>
      </c>
      <c r="Z105" s="14" t="str">
        <f>IF(Polygon[Length m]="","",Polygon[Length m])</f>
        <v/>
      </c>
      <c r="AA105" s="14" t="str">
        <f>IF(Polygon[Av Width m]="","",Polygon[Av Width m])</f>
        <v/>
      </c>
      <c r="AB105" s="14" t="str">
        <f>IF(Polygon[Parking Capacity]="","",Polygon[Parking Capacity])</f>
        <v/>
      </c>
    </row>
    <row r="106" spans="1:28" s="3" customFormat="1" x14ac:dyDescent="0.2">
      <c r="A106" s="3" t="str">
        <f>IF(Polygon[DWG File Name]="","",Polygon[DWG File Name])</f>
        <v/>
      </c>
      <c r="B106" s="3" t="str">
        <f>IF(Polygon[DWG Layer Name]="","",Polygon[DWG Layer Name])</f>
        <v/>
      </c>
      <c r="C106" s="3" t="str">
        <f>IF(Polygon[DWG Handle]="","",Polygon[DWG Handle])</f>
        <v/>
      </c>
      <c r="D106" s="58" t="str">
        <f>IF(Polygon[Approx Centroid X]="","",Polygon[Approx Centroid X])</f>
        <v/>
      </c>
      <c r="E106" s="58" t="str">
        <f>IF(Polygon[Approx Centroid Y]="","",Polygon[Approx Centroid Y])</f>
        <v/>
      </c>
      <c r="F106" s="3" t="str">
        <f>IF(Polygon[Replacement Asset]="","",Polygon[Replacement Asset])</f>
        <v/>
      </c>
      <c r="G106" s="3" t="str">
        <f>IF(Polygon[Asset ID]="","",UPPER(Polygon[Asset ID]))</f>
        <v/>
      </c>
      <c r="H106" s="3" t="str">
        <f>IF(Polygon[Asset Group]="","",VLOOKUP(Polygon[Asset Group],asset_grp_poly,4,FALSE))</f>
        <v/>
      </c>
      <c r="I106" s="3" t="str">
        <f>IF(Polygon[Asset Group]="","",VLOOKUP(Polygon[Asset Group],asset_grp_poly,2,FALSE))</f>
        <v/>
      </c>
      <c r="J106" s="3" t="str">
        <f>IF(Polygon[Asset Group]="","",VLOOKUP(Polygon[Asset Group],asset_grp_poly,3,FALSE))</f>
        <v/>
      </c>
      <c r="K106" s="3" t="str">
        <f>IF(Polygon[Asset Group]="","",VLOOKUP(Polygon[Asset Type],type_master_list,2,FALSE))</f>
        <v/>
      </c>
      <c r="L106" s="3" t="str">
        <f>IF(Polygon[Asset Name]="","",PROPER(Polygon[Asset Name]))</f>
        <v/>
      </c>
      <c r="M106" s="11" t="str">
        <f>IF(Polygon[Install Date]="","",Polygon[Install Date])</f>
        <v/>
      </c>
      <c r="N106" s="11" t="str">
        <f>IF(Polygon[Note]="","",PROPER(Polygon[Note]))</f>
        <v/>
      </c>
      <c r="O106" s="11" t="str">
        <f>IF(Polygon[Resource Consent Number]="","",UPPER(Polygon[Resource Consent Number]))</f>
        <v/>
      </c>
      <c r="P106" s="53" t="str">
        <f>IF(Polygon[Asset Unit Cost]="","",Polygon[Asset Unit Cost])</f>
        <v/>
      </c>
      <c r="Q106" s="11" t="str">
        <f>IF(Polygon[Added By]="","",UPPER(Polygon[Added By]))</f>
        <v/>
      </c>
      <c r="R106" s="11" t="str">
        <f>IF(Polygon[Added Date]="","",Polygon[Added Date])</f>
        <v/>
      </c>
      <c r="S106" s="14" t="str">
        <f>IF(Polygon[Z COORD]="","",Polygon[Z COORD])</f>
        <v/>
      </c>
      <c r="T106" s="14" t="str">
        <f>IF(Polygon[Asset Description]="","",PROPER(Polygon[Asset Description]))</f>
        <v/>
      </c>
      <c r="U106" s="14" t="str">
        <f>IF(Polygon[Area m2]="","",Polygon[Area m2])</f>
        <v/>
      </c>
      <c r="V106" s="14" t="str">
        <f>IF(Polygon[Asset Group]="","",VLOOKUP(Polygon[Surface Material],surface_master,2,FALSE))</f>
        <v/>
      </c>
      <c r="W106" s="14" t="str">
        <f>IF(Polygon[Asset Group]="","",VLOOKUP(Polygon[Material],sa_pa_surface,2,FALSE))</f>
        <v/>
      </c>
      <c r="X106" s="14" t="str">
        <f>IF(Polygon[Asset Group]="","",VLOOKUP(Polygon[Surface],surface_master,2,FALSE))</f>
        <v/>
      </c>
      <c r="Y106" s="14" t="str">
        <f>IF(Polygon[Surface Layer Depth mm]="","",Polygon[Surface Layer Depth mm])</f>
        <v/>
      </c>
      <c r="Z106" s="14" t="str">
        <f>IF(Polygon[Length m]="","",Polygon[Length m])</f>
        <v/>
      </c>
      <c r="AA106" s="14" t="str">
        <f>IF(Polygon[Av Width m]="","",Polygon[Av Width m])</f>
        <v/>
      </c>
      <c r="AB106" s="14" t="str">
        <f>IF(Polygon[Parking Capacity]="","",Polygon[Parking Capacity])</f>
        <v/>
      </c>
    </row>
    <row r="107" spans="1:28" s="3" customFormat="1" x14ac:dyDescent="0.2">
      <c r="A107" s="3" t="str">
        <f>IF(Polygon[DWG File Name]="","",Polygon[DWG File Name])</f>
        <v/>
      </c>
      <c r="B107" s="3" t="str">
        <f>IF(Polygon[DWG Layer Name]="","",Polygon[DWG Layer Name])</f>
        <v/>
      </c>
      <c r="C107" s="3" t="str">
        <f>IF(Polygon[DWG Handle]="","",Polygon[DWG Handle])</f>
        <v/>
      </c>
      <c r="D107" s="58" t="str">
        <f>IF(Polygon[Approx Centroid X]="","",Polygon[Approx Centroid X])</f>
        <v/>
      </c>
      <c r="E107" s="58" t="str">
        <f>IF(Polygon[Approx Centroid Y]="","",Polygon[Approx Centroid Y])</f>
        <v/>
      </c>
      <c r="F107" s="3" t="str">
        <f>IF(Polygon[Replacement Asset]="","",Polygon[Replacement Asset])</f>
        <v/>
      </c>
      <c r="G107" s="3" t="str">
        <f>IF(Polygon[Asset ID]="","",UPPER(Polygon[Asset ID]))</f>
        <v/>
      </c>
      <c r="H107" s="3" t="str">
        <f>IF(Polygon[Asset Group]="","",VLOOKUP(Polygon[Asset Group],asset_grp_poly,4,FALSE))</f>
        <v/>
      </c>
      <c r="I107" s="3" t="str">
        <f>IF(Polygon[Asset Group]="","",VLOOKUP(Polygon[Asset Group],asset_grp_poly,2,FALSE))</f>
        <v/>
      </c>
      <c r="J107" s="3" t="str">
        <f>IF(Polygon[Asset Group]="","",VLOOKUP(Polygon[Asset Group],asset_grp_poly,3,FALSE))</f>
        <v/>
      </c>
      <c r="K107" s="3" t="str">
        <f>IF(Polygon[Asset Group]="","",VLOOKUP(Polygon[Asset Type],type_master_list,2,FALSE))</f>
        <v/>
      </c>
      <c r="L107" s="3" t="str">
        <f>IF(Polygon[Asset Name]="","",PROPER(Polygon[Asset Name]))</f>
        <v/>
      </c>
      <c r="M107" s="11" t="str">
        <f>IF(Polygon[Install Date]="","",Polygon[Install Date])</f>
        <v/>
      </c>
      <c r="N107" s="11" t="str">
        <f>IF(Polygon[Note]="","",PROPER(Polygon[Note]))</f>
        <v/>
      </c>
      <c r="O107" s="11" t="str">
        <f>IF(Polygon[Resource Consent Number]="","",UPPER(Polygon[Resource Consent Number]))</f>
        <v/>
      </c>
      <c r="P107" s="53" t="str">
        <f>IF(Polygon[Asset Unit Cost]="","",Polygon[Asset Unit Cost])</f>
        <v/>
      </c>
      <c r="Q107" s="11" t="str">
        <f>IF(Polygon[Added By]="","",UPPER(Polygon[Added By]))</f>
        <v/>
      </c>
      <c r="R107" s="11" t="str">
        <f>IF(Polygon[Added Date]="","",Polygon[Added Date])</f>
        <v/>
      </c>
      <c r="S107" s="14" t="str">
        <f>IF(Polygon[Z COORD]="","",Polygon[Z COORD])</f>
        <v/>
      </c>
      <c r="T107" s="14" t="str">
        <f>IF(Polygon[Asset Description]="","",PROPER(Polygon[Asset Description]))</f>
        <v/>
      </c>
      <c r="U107" s="14" t="str">
        <f>IF(Polygon[Area m2]="","",Polygon[Area m2])</f>
        <v/>
      </c>
      <c r="V107" s="14" t="str">
        <f>IF(Polygon[Asset Group]="","",VLOOKUP(Polygon[Surface Material],surface_master,2,FALSE))</f>
        <v/>
      </c>
      <c r="W107" s="14" t="str">
        <f>IF(Polygon[Asset Group]="","",VLOOKUP(Polygon[Material],sa_pa_surface,2,FALSE))</f>
        <v/>
      </c>
      <c r="X107" s="14" t="str">
        <f>IF(Polygon[Asset Group]="","",VLOOKUP(Polygon[Surface],surface_master,2,FALSE))</f>
        <v/>
      </c>
      <c r="Y107" s="14" t="str">
        <f>IF(Polygon[Surface Layer Depth mm]="","",Polygon[Surface Layer Depth mm])</f>
        <v/>
      </c>
      <c r="Z107" s="14" t="str">
        <f>IF(Polygon[Length m]="","",Polygon[Length m])</f>
        <v/>
      </c>
      <c r="AA107" s="14" t="str">
        <f>IF(Polygon[Av Width m]="","",Polygon[Av Width m])</f>
        <v/>
      </c>
      <c r="AB107" s="14" t="str">
        <f>IF(Polygon[Parking Capacity]="","",Polygon[Parking Capacity])</f>
        <v/>
      </c>
    </row>
    <row r="108" spans="1:28" s="3" customFormat="1" x14ac:dyDescent="0.2">
      <c r="A108" s="3" t="str">
        <f>IF(Polygon[DWG File Name]="","",Polygon[DWG File Name])</f>
        <v/>
      </c>
      <c r="B108" s="3" t="str">
        <f>IF(Polygon[DWG Layer Name]="","",Polygon[DWG Layer Name])</f>
        <v/>
      </c>
      <c r="C108" s="3" t="str">
        <f>IF(Polygon[DWG Handle]="","",Polygon[DWG Handle])</f>
        <v/>
      </c>
      <c r="D108" s="58" t="str">
        <f>IF(Polygon[Approx Centroid X]="","",Polygon[Approx Centroid X])</f>
        <v/>
      </c>
      <c r="E108" s="58" t="str">
        <f>IF(Polygon[Approx Centroid Y]="","",Polygon[Approx Centroid Y])</f>
        <v/>
      </c>
      <c r="F108" s="3" t="str">
        <f>IF(Polygon[Replacement Asset]="","",Polygon[Replacement Asset])</f>
        <v/>
      </c>
      <c r="G108" s="3" t="str">
        <f>IF(Polygon[Asset ID]="","",UPPER(Polygon[Asset ID]))</f>
        <v/>
      </c>
      <c r="H108" s="3" t="str">
        <f>IF(Polygon[Asset Group]="","",VLOOKUP(Polygon[Asset Group],asset_grp_poly,4,FALSE))</f>
        <v/>
      </c>
      <c r="I108" s="3" t="str">
        <f>IF(Polygon[Asset Group]="","",VLOOKUP(Polygon[Asset Group],asset_grp_poly,2,FALSE))</f>
        <v/>
      </c>
      <c r="J108" s="3" t="str">
        <f>IF(Polygon[Asset Group]="","",VLOOKUP(Polygon[Asset Group],asset_grp_poly,3,FALSE))</f>
        <v/>
      </c>
      <c r="K108" s="3" t="str">
        <f>IF(Polygon[Asset Group]="","",VLOOKUP(Polygon[Asset Type],type_master_list,2,FALSE))</f>
        <v/>
      </c>
      <c r="L108" s="3" t="str">
        <f>IF(Polygon[Asset Name]="","",PROPER(Polygon[Asset Name]))</f>
        <v/>
      </c>
      <c r="M108" s="11" t="str">
        <f>IF(Polygon[Install Date]="","",Polygon[Install Date])</f>
        <v/>
      </c>
      <c r="N108" s="11" t="str">
        <f>IF(Polygon[Note]="","",PROPER(Polygon[Note]))</f>
        <v/>
      </c>
      <c r="O108" s="11" t="str">
        <f>IF(Polygon[Resource Consent Number]="","",UPPER(Polygon[Resource Consent Number]))</f>
        <v/>
      </c>
      <c r="P108" s="53" t="str">
        <f>IF(Polygon[Asset Unit Cost]="","",Polygon[Asset Unit Cost])</f>
        <v/>
      </c>
      <c r="Q108" s="11" t="str">
        <f>IF(Polygon[Added By]="","",UPPER(Polygon[Added By]))</f>
        <v/>
      </c>
      <c r="R108" s="11" t="str">
        <f>IF(Polygon[Added Date]="","",Polygon[Added Date])</f>
        <v/>
      </c>
      <c r="S108" s="14" t="str">
        <f>IF(Polygon[Z COORD]="","",Polygon[Z COORD])</f>
        <v/>
      </c>
      <c r="T108" s="14" t="str">
        <f>IF(Polygon[Asset Description]="","",PROPER(Polygon[Asset Description]))</f>
        <v/>
      </c>
      <c r="U108" s="14" t="str">
        <f>IF(Polygon[Area m2]="","",Polygon[Area m2])</f>
        <v/>
      </c>
      <c r="V108" s="14" t="str">
        <f>IF(Polygon[Asset Group]="","",VLOOKUP(Polygon[Surface Material],surface_master,2,FALSE))</f>
        <v/>
      </c>
      <c r="W108" s="14" t="str">
        <f>IF(Polygon[Asset Group]="","",VLOOKUP(Polygon[Material],sa_pa_surface,2,FALSE))</f>
        <v/>
      </c>
      <c r="X108" s="14" t="str">
        <f>IF(Polygon[Asset Group]="","",VLOOKUP(Polygon[Surface],surface_master,2,FALSE))</f>
        <v/>
      </c>
      <c r="Y108" s="14" t="str">
        <f>IF(Polygon[Surface Layer Depth mm]="","",Polygon[Surface Layer Depth mm])</f>
        <v/>
      </c>
      <c r="Z108" s="14" t="str">
        <f>IF(Polygon[Length m]="","",Polygon[Length m])</f>
        <v/>
      </c>
      <c r="AA108" s="14" t="str">
        <f>IF(Polygon[Av Width m]="","",Polygon[Av Width m])</f>
        <v/>
      </c>
      <c r="AB108" s="14" t="str">
        <f>IF(Polygon[Parking Capacity]="","",Polygon[Parking Capacity])</f>
        <v/>
      </c>
    </row>
    <row r="109" spans="1:28" s="3" customFormat="1" x14ac:dyDescent="0.2">
      <c r="A109" s="3" t="str">
        <f>IF(Polygon[DWG File Name]="","",Polygon[DWG File Name])</f>
        <v/>
      </c>
      <c r="B109" s="3" t="str">
        <f>IF(Polygon[DWG Layer Name]="","",Polygon[DWG Layer Name])</f>
        <v/>
      </c>
      <c r="C109" s="3" t="str">
        <f>IF(Polygon[DWG Handle]="","",Polygon[DWG Handle])</f>
        <v/>
      </c>
      <c r="D109" s="58" t="str">
        <f>IF(Polygon[Approx Centroid X]="","",Polygon[Approx Centroid X])</f>
        <v/>
      </c>
      <c r="E109" s="58" t="str">
        <f>IF(Polygon[Approx Centroid Y]="","",Polygon[Approx Centroid Y])</f>
        <v/>
      </c>
      <c r="F109" s="3" t="str">
        <f>IF(Polygon[Replacement Asset]="","",Polygon[Replacement Asset])</f>
        <v/>
      </c>
      <c r="G109" s="3" t="str">
        <f>IF(Polygon[Asset ID]="","",UPPER(Polygon[Asset ID]))</f>
        <v/>
      </c>
      <c r="H109" s="3" t="str">
        <f>IF(Polygon[Asset Group]="","",VLOOKUP(Polygon[Asset Group],asset_grp_poly,4,FALSE))</f>
        <v/>
      </c>
      <c r="I109" s="3" t="str">
        <f>IF(Polygon[Asset Group]="","",VLOOKUP(Polygon[Asset Group],asset_grp_poly,2,FALSE))</f>
        <v/>
      </c>
      <c r="J109" s="3" t="str">
        <f>IF(Polygon[Asset Group]="","",VLOOKUP(Polygon[Asset Group],asset_grp_poly,3,FALSE))</f>
        <v/>
      </c>
      <c r="K109" s="3" t="str">
        <f>IF(Polygon[Asset Group]="","",VLOOKUP(Polygon[Asset Type],type_master_list,2,FALSE))</f>
        <v/>
      </c>
      <c r="L109" s="3" t="str">
        <f>IF(Polygon[Asset Name]="","",PROPER(Polygon[Asset Name]))</f>
        <v/>
      </c>
      <c r="M109" s="11" t="str">
        <f>IF(Polygon[Install Date]="","",Polygon[Install Date])</f>
        <v/>
      </c>
      <c r="N109" s="11" t="str">
        <f>IF(Polygon[Note]="","",PROPER(Polygon[Note]))</f>
        <v/>
      </c>
      <c r="O109" s="11" t="str">
        <f>IF(Polygon[Resource Consent Number]="","",UPPER(Polygon[Resource Consent Number]))</f>
        <v/>
      </c>
      <c r="P109" s="53" t="str">
        <f>IF(Polygon[Asset Unit Cost]="","",Polygon[Asset Unit Cost])</f>
        <v/>
      </c>
      <c r="Q109" s="11" t="str">
        <f>IF(Polygon[Added By]="","",UPPER(Polygon[Added By]))</f>
        <v/>
      </c>
      <c r="R109" s="11" t="str">
        <f>IF(Polygon[Added Date]="","",Polygon[Added Date])</f>
        <v/>
      </c>
      <c r="S109" s="14" t="str">
        <f>IF(Polygon[Z COORD]="","",Polygon[Z COORD])</f>
        <v/>
      </c>
      <c r="T109" s="14" t="str">
        <f>IF(Polygon[Asset Description]="","",PROPER(Polygon[Asset Description]))</f>
        <v/>
      </c>
      <c r="U109" s="14" t="str">
        <f>IF(Polygon[Area m2]="","",Polygon[Area m2])</f>
        <v/>
      </c>
      <c r="V109" s="14" t="str">
        <f>IF(Polygon[Asset Group]="","",VLOOKUP(Polygon[Surface Material],surface_master,2,FALSE))</f>
        <v/>
      </c>
      <c r="W109" s="14" t="str">
        <f>IF(Polygon[Asset Group]="","",VLOOKUP(Polygon[Material],sa_pa_surface,2,FALSE))</f>
        <v/>
      </c>
      <c r="X109" s="14" t="str">
        <f>IF(Polygon[Asset Group]="","",VLOOKUP(Polygon[Surface],surface_master,2,FALSE))</f>
        <v/>
      </c>
      <c r="Y109" s="14" t="str">
        <f>IF(Polygon[Surface Layer Depth mm]="","",Polygon[Surface Layer Depth mm])</f>
        <v/>
      </c>
      <c r="Z109" s="14" t="str">
        <f>IF(Polygon[Length m]="","",Polygon[Length m])</f>
        <v/>
      </c>
      <c r="AA109" s="14" t="str">
        <f>IF(Polygon[Av Width m]="","",Polygon[Av Width m])</f>
        <v/>
      </c>
      <c r="AB109" s="14" t="str">
        <f>IF(Polygon[Parking Capacity]="","",Polygon[Parking Capacity])</f>
        <v/>
      </c>
    </row>
    <row r="110" spans="1:28" s="3" customFormat="1" x14ac:dyDescent="0.2">
      <c r="A110" s="3" t="str">
        <f>IF(Polygon[DWG File Name]="","",Polygon[DWG File Name])</f>
        <v/>
      </c>
      <c r="B110" s="3" t="str">
        <f>IF(Polygon[DWG Layer Name]="","",Polygon[DWG Layer Name])</f>
        <v/>
      </c>
      <c r="C110" s="3" t="str">
        <f>IF(Polygon[DWG Handle]="","",Polygon[DWG Handle])</f>
        <v/>
      </c>
      <c r="D110" s="58" t="str">
        <f>IF(Polygon[Approx Centroid X]="","",Polygon[Approx Centroid X])</f>
        <v/>
      </c>
      <c r="E110" s="58" t="str">
        <f>IF(Polygon[Approx Centroid Y]="","",Polygon[Approx Centroid Y])</f>
        <v/>
      </c>
      <c r="F110" s="3" t="str">
        <f>IF(Polygon[Replacement Asset]="","",Polygon[Replacement Asset])</f>
        <v/>
      </c>
      <c r="G110" s="3" t="str">
        <f>IF(Polygon[Asset ID]="","",UPPER(Polygon[Asset ID]))</f>
        <v/>
      </c>
      <c r="H110" s="3" t="str">
        <f>IF(Polygon[Asset Group]="","",VLOOKUP(Polygon[Asset Group],asset_grp_poly,4,FALSE))</f>
        <v/>
      </c>
      <c r="I110" s="3" t="str">
        <f>IF(Polygon[Asset Group]="","",VLOOKUP(Polygon[Asset Group],asset_grp_poly,2,FALSE))</f>
        <v/>
      </c>
      <c r="J110" s="3" t="str">
        <f>IF(Polygon[Asset Group]="","",VLOOKUP(Polygon[Asset Group],asset_grp_poly,3,FALSE))</f>
        <v/>
      </c>
      <c r="K110" s="3" t="str">
        <f>IF(Polygon[Asset Group]="","",VLOOKUP(Polygon[Asset Type],type_master_list,2,FALSE))</f>
        <v/>
      </c>
      <c r="L110" s="3" t="str">
        <f>IF(Polygon[Asset Name]="","",PROPER(Polygon[Asset Name]))</f>
        <v/>
      </c>
      <c r="M110" s="11" t="str">
        <f>IF(Polygon[Install Date]="","",Polygon[Install Date])</f>
        <v/>
      </c>
      <c r="N110" s="11" t="str">
        <f>IF(Polygon[Note]="","",PROPER(Polygon[Note]))</f>
        <v/>
      </c>
      <c r="O110" s="11" t="str">
        <f>IF(Polygon[Resource Consent Number]="","",UPPER(Polygon[Resource Consent Number]))</f>
        <v/>
      </c>
      <c r="P110" s="53" t="str">
        <f>IF(Polygon[Asset Unit Cost]="","",Polygon[Asset Unit Cost])</f>
        <v/>
      </c>
      <c r="Q110" s="11" t="str">
        <f>IF(Polygon[Added By]="","",UPPER(Polygon[Added By]))</f>
        <v/>
      </c>
      <c r="R110" s="11" t="str">
        <f>IF(Polygon[Added Date]="","",Polygon[Added Date])</f>
        <v/>
      </c>
      <c r="S110" s="14" t="str">
        <f>IF(Polygon[Z COORD]="","",Polygon[Z COORD])</f>
        <v/>
      </c>
      <c r="T110" s="14" t="str">
        <f>IF(Polygon[Asset Description]="","",PROPER(Polygon[Asset Description]))</f>
        <v/>
      </c>
      <c r="U110" s="14" t="str">
        <f>IF(Polygon[Area m2]="","",Polygon[Area m2])</f>
        <v/>
      </c>
      <c r="V110" s="14" t="str">
        <f>IF(Polygon[Asset Group]="","",VLOOKUP(Polygon[Surface Material],surface_master,2,FALSE))</f>
        <v/>
      </c>
      <c r="W110" s="14" t="str">
        <f>IF(Polygon[Asset Group]="","",VLOOKUP(Polygon[Material],sa_pa_surface,2,FALSE))</f>
        <v/>
      </c>
      <c r="X110" s="14" t="str">
        <f>IF(Polygon[Asset Group]="","",VLOOKUP(Polygon[Surface],surface_master,2,FALSE))</f>
        <v/>
      </c>
      <c r="Y110" s="14" t="str">
        <f>IF(Polygon[Surface Layer Depth mm]="","",Polygon[Surface Layer Depth mm])</f>
        <v/>
      </c>
      <c r="Z110" s="14" t="str">
        <f>IF(Polygon[Length m]="","",Polygon[Length m])</f>
        <v/>
      </c>
      <c r="AA110" s="14" t="str">
        <f>IF(Polygon[Av Width m]="","",Polygon[Av Width m])</f>
        <v/>
      </c>
      <c r="AB110" s="14" t="str">
        <f>IF(Polygon[Parking Capacity]="","",Polygon[Parking Capacity])</f>
        <v/>
      </c>
    </row>
    <row r="111" spans="1:28" s="3" customFormat="1" x14ac:dyDescent="0.2">
      <c r="A111" s="3" t="str">
        <f>IF(Polygon[DWG File Name]="","",Polygon[DWG File Name])</f>
        <v/>
      </c>
      <c r="B111" s="3" t="str">
        <f>IF(Polygon[DWG Layer Name]="","",Polygon[DWG Layer Name])</f>
        <v/>
      </c>
      <c r="C111" s="3" t="str">
        <f>IF(Polygon[DWG Handle]="","",Polygon[DWG Handle])</f>
        <v/>
      </c>
      <c r="D111" s="58" t="str">
        <f>IF(Polygon[Approx Centroid X]="","",Polygon[Approx Centroid X])</f>
        <v/>
      </c>
      <c r="E111" s="58" t="str">
        <f>IF(Polygon[Approx Centroid Y]="","",Polygon[Approx Centroid Y])</f>
        <v/>
      </c>
      <c r="F111" s="3" t="str">
        <f>IF(Polygon[Replacement Asset]="","",Polygon[Replacement Asset])</f>
        <v/>
      </c>
      <c r="G111" s="3" t="str">
        <f>IF(Polygon[Asset ID]="","",UPPER(Polygon[Asset ID]))</f>
        <v/>
      </c>
      <c r="H111" s="3" t="str">
        <f>IF(Polygon[Asset Group]="","",VLOOKUP(Polygon[Asset Group],asset_grp_poly,4,FALSE))</f>
        <v/>
      </c>
      <c r="I111" s="3" t="str">
        <f>IF(Polygon[Asset Group]="","",VLOOKUP(Polygon[Asset Group],asset_grp_poly,2,FALSE))</f>
        <v/>
      </c>
      <c r="J111" s="3" t="str">
        <f>IF(Polygon[Asset Group]="","",VLOOKUP(Polygon[Asset Group],asset_grp_poly,3,FALSE))</f>
        <v/>
      </c>
      <c r="K111" s="3" t="str">
        <f>IF(Polygon[Asset Group]="","",VLOOKUP(Polygon[Asset Type],type_master_list,2,FALSE))</f>
        <v/>
      </c>
      <c r="L111" s="3" t="str">
        <f>IF(Polygon[Asset Name]="","",PROPER(Polygon[Asset Name]))</f>
        <v/>
      </c>
      <c r="M111" s="11" t="str">
        <f>IF(Polygon[Install Date]="","",Polygon[Install Date])</f>
        <v/>
      </c>
      <c r="N111" s="11" t="str">
        <f>IF(Polygon[Note]="","",PROPER(Polygon[Note]))</f>
        <v/>
      </c>
      <c r="O111" s="11" t="str">
        <f>IF(Polygon[Resource Consent Number]="","",UPPER(Polygon[Resource Consent Number]))</f>
        <v/>
      </c>
      <c r="P111" s="53" t="str">
        <f>IF(Polygon[Asset Unit Cost]="","",Polygon[Asset Unit Cost])</f>
        <v/>
      </c>
      <c r="Q111" s="11" t="str">
        <f>IF(Polygon[Added By]="","",UPPER(Polygon[Added By]))</f>
        <v/>
      </c>
      <c r="R111" s="11" t="str">
        <f>IF(Polygon[Added Date]="","",Polygon[Added Date])</f>
        <v/>
      </c>
      <c r="S111" s="14" t="str">
        <f>IF(Polygon[Z COORD]="","",Polygon[Z COORD])</f>
        <v/>
      </c>
      <c r="T111" s="14" t="str">
        <f>IF(Polygon[Asset Description]="","",PROPER(Polygon[Asset Description]))</f>
        <v/>
      </c>
      <c r="U111" s="14" t="str">
        <f>IF(Polygon[Area m2]="","",Polygon[Area m2])</f>
        <v/>
      </c>
      <c r="V111" s="14" t="str">
        <f>IF(Polygon[Asset Group]="","",VLOOKUP(Polygon[Surface Material],surface_master,2,FALSE))</f>
        <v/>
      </c>
      <c r="W111" s="14" t="str">
        <f>IF(Polygon[Asset Group]="","",VLOOKUP(Polygon[Material],sa_pa_surface,2,FALSE))</f>
        <v/>
      </c>
      <c r="X111" s="14" t="str">
        <f>IF(Polygon[Asset Group]="","",VLOOKUP(Polygon[Surface],surface_master,2,FALSE))</f>
        <v/>
      </c>
      <c r="Y111" s="14" t="str">
        <f>IF(Polygon[Surface Layer Depth mm]="","",Polygon[Surface Layer Depth mm])</f>
        <v/>
      </c>
      <c r="Z111" s="14" t="str">
        <f>IF(Polygon[Length m]="","",Polygon[Length m])</f>
        <v/>
      </c>
      <c r="AA111" s="14" t="str">
        <f>IF(Polygon[Av Width m]="","",Polygon[Av Width m])</f>
        <v/>
      </c>
      <c r="AB111" s="14" t="str">
        <f>IF(Polygon[Parking Capacity]="","",Polygon[Parking Capacity])</f>
        <v/>
      </c>
    </row>
    <row r="112" spans="1:28" s="3" customFormat="1" x14ac:dyDescent="0.2">
      <c r="A112" s="3" t="str">
        <f>IF(Polygon[DWG File Name]="","",Polygon[DWG File Name])</f>
        <v/>
      </c>
      <c r="B112" s="3" t="str">
        <f>IF(Polygon[DWG Layer Name]="","",Polygon[DWG Layer Name])</f>
        <v/>
      </c>
      <c r="C112" s="3" t="str">
        <f>IF(Polygon[DWG Handle]="","",Polygon[DWG Handle])</f>
        <v/>
      </c>
      <c r="D112" s="58" t="str">
        <f>IF(Polygon[Approx Centroid X]="","",Polygon[Approx Centroid X])</f>
        <v/>
      </c>
      <c r="E112" s="58" t="str">
        <f>IF(Polygon[Approx Centroid Y]="","",Polygon[Approx Centroid Y])</f>
        <v/>
      </c>
      <c r="F112" s="3" t="str">
        <f>IF(Polygon[Replacement Asset]="","",Polygon[Replacement Asset])</f>
        <v/>
      </c>
      <c r="G112" s="3" t="str">
        <f>IF(Polygon[Asset ID]="","",UPPER(Polygon[Asset ID]))</f>
        <v/>
      </c>
      <c r="H112" s="3" t="str">
        <f>IF(Polygon[Asset Group]="","",VLOOKUP(Polygon[Asset Group],asset_grp_poly,4,FALSE))</f>
        <v/>
      </c>
      <c r="I112" s="3" t="str">
        <f>IF(Polygon[Asset Group]="","",VLOOKUP(Polygon[Asset Group],asset_grp_poly,2,FALSE))</f>
        <v/>
      </c>
      <c r="J112" s="3" t="str">
        <f>IF(Polygon[Asset Group]="","",VLOOKUP(Polygon[Asset Group],asset_grp_poly,3,FALSE))</f>
        <v/>
      </c>
      <c r="K112" s="3" t="str">
        <f>IF(Polygon[Asset Group]="","",VLOOKUP(Polygon[Asset Type],type_master_list,2,FALSE))</f>
        <v/>
      </c>
      <c r="L112" s="3" t="str">
        <f>IF(Polygon[Asset Name]="","",PROPER(Polygon[Asset Name]))</f>
        <v/>
      </c>
      <c r="M112" s="11" t="str">
        <f>IF(Polygon[Install Date]="","",Polygon[Install Date])</f>
        <v/>
      </c>
      <c r="N112" s="11" t="str">
        <f>IF(Polygon[Note]="","",PROPER(Polygon[Note]))</f>
        <v/>
      </c>
      <c r="O112" s="11" t="str">
        <f>IF(Polygon[Resource Consent Number]="","",UPPER(Polygon[Resource Consent Number]))</f>
        <v/>
      </c>
      <c r="P112" s="53" t="str">
        <f>IF(Polygon[Asset Unit Cost]="","",Polygon[Asset Unit Cost])</f>
        <v/>
      </c>
      <c r="Q112" s="11" t="str">
        <f>IF(Polygon[Added By]="","",UPPER(Polygon[Added By]))</f>
        <v/>
      </c>
      <c r="R112" s="11" t="str">
        <f>IF(Polygon[Added Date]="","",Polygon[Added Date])</f>
        <v/>
      </c>
      <c r="S112" s="14" t="str">
        <f>IF(Polygon[Z COORD]="","",Polygon[Z COORD])</f>
        <v/>
      </c>
      <c r="T112" s="14" t="str">
        <f>IF(Polygon[Asset Description]="","",PROPER(Polygon[Asset Description]))</f>
        <v/>
      </c>
      <c r="U112" s="14" t="str">
        <f>IF(Polygon[Area m2]="","",Polygon[Area m2])</f>
        <v/>
      </c>
      <c r="V112" s="14" t="str">
        <f>IF(Polygon[Asset Group]="","",VLOOKUP(Polygon[Surface Material],surface_master,2,FALSE))</f>
        <v/>
      </c>
      <c r="W112" s="14" t="str">
        <f>IF(Polygon[Asset Group]="","",VLOOKUP(Polygon[Material],sa_pa_surface,2,FALSE))</f>
        <v/>
      </c>
      <c r="X112" s="14" t="str">
        <f>IF(Polygon[Asset Group]="","",VLOOKUP(Polygon[Surface],surface_master,2,FALSE))</f>
        <v/>
      </c>
      <c r="Y112" s="14" t="str">
        <f>IF(Polygon[Surface Layer Depth mm]="","",Polygon[Surface Layer Depth mm])</f>
        <v/>
      </c>
      <c r="Z112" s="14" t="str">
        <f>IF(Polygon[Length m]="","",Polygon[Length m])</f>
        <v/>
      </c>
      <c r="AA112" s="14" t="str">
        <f>IF(Polygon[Av Width m]="","",Polygon[Av Width m])</f>
        <v/>
      </c>
      <c r="AB112" s="14" t="str">
        <f>IF(Polygon[Parking Capacity]="","",Polygon[Parking Capacity])</f>
        <v/>
      </c>
    </row>
    <row r="113" spans="1:28" s="3" customFormat="1" x14ac:dyDescent="0.2">
      <c r="A113" s="3" t="str">
        <f>IF(Polygon[DWG File Name]="","",Polygon[DWG File Name])</f>
        <v/>
      </c>
      <c r="B113" s="3" t="str">
        <f>IF(Polygon[DWG Layer Name]="","",Polygon[DWG Layer Name])</f>
        <v/>
      </c>
      <c r="C113" s="3" t="str">
        <f>IF(Polygon[DWG Handle]="","",Polygon[DWG Handle])</f>
        <v/>
      </c>
      <c r="D113" s="58" t="str">
        <f>IF(Polygon[Approx Centroid X]="","",Polygon[Approx Centroid X])</f>
        <v/>
      </c>
      <c r="E113" s="58" t="str">
        <f>IF(Polygon[Approx Centroid Y]="","",Polygon[Approx Centroid Y])</f>
        <v/>
      </c>
      <c r="F113" s="3" t="str">
        <f>IF(Polygon[Replacement Asset]="","",Polygon[Replacement Asset])</f>
        <v/>
      </c>
      <c r="G113" s="3" t="str">
        <f>IF(Polygon[Asset ID]="","",UPPER(Polygon[Asset ID]))</f>
        <v/>
      </c>
      <c r="H113" s="3" t="str">
        <f>IF(Polygon[Asset Group]="","",VLOOKUP(Polygon[Asset Group],asset_grp_poly,4,FALSE))</f>
        <v/>
      </c>
      <c r="I113" s="3" t="str">
        <f>IF(Polygon[Asset Group]="","",VLOOKUP(Polygon[Asset Group],asset_grp_poly,2,FALSE))</f>
        <v/>
      </c>
      <c r="J113" s="3" t="str">
        <f>IF(Polygon[Asset Group]="","",VLOOKUP(Polygon[Asset Group],asset_grp_poly,3,FALSE))</f>
        <v/>
      </c>
      <c r="K113" s="3" t="str">
        <f>IF(Polygon[Asset Group]="","",VLOOKUP(Polygon[Asset Type],type_master_list,2,FALSE))</f>
        <v/>
      </c>
      <c r="L113" s="3" t="str">
        <f>IF(Polygon[Asset Name]="","",PROPER(Polygon[Asset Name]))</f>
        <v/>
      </c>
      <c r="M113" s="11" t="str">
        <f>IF(Polygon[Install Date]="","",Polygon[Install Date])</f>
        <v/>
      </c>
      <c r="N113" s="11" t="str">
        <f>IF(Polygon[Note]="","",PROPER(Polygon[Note]))</f>
        <v/>
      </c>
      <c r="O113" s="11" t="str">
        <f>IF(Polygon[Resource Consent Number]="","",UPPER(Polygon[Resource Consent Number]))</f>
        <v/>
      </c>
      <c r="P113" s="53" t="str">
        <f>IF(Polygon[Asset Unit Cost]="","",Polygon[Asset Unit Cost])</f>
        <v/>
      </c>
      <c r="Q113" s="11" t="str">
        <f>IF(Polygon[Added By]="","",UPPER(Polygon[Added By]))</f>
        <v/>
      </c>
      <c r="R113" s="11" t="str">
        <f>IF(Polygon[Added Date]="","",Polygon[Added Date])</f>
        <v/>
      </c>
      <c r="S113" s="14" t="str">
        <f>IF(Polygon[Z COORD]="","",Polygon[Z COORD])</f>
        <v/>
      </c>
      <c r="T113" s="14" t="str">
        <f>IF(Polygon[Asset Description]="","",PROPER(Polygon[Asset Description]))</f>
        <v/>
      </c>
      <c r="U113" s="14" t="str">
        <f>IF(Polygon[Area m2]="","",Polygon[Area m2])</f>
        <v/>
      </c>
      <c r="V113" s="14" t="str">
        <f>IF(Polygon[Asset Group]="","",VLOOKUP(Polygon[Surface Material],surface_master,2,FALSE))</f>
        <v/>
      </c>
      <c r="W113" s="14" t="str">
        <f>IF(Polygon[Asset Group]="","",VLOOKUP(Polygon[Material],sa_pa_surface,2,FALSE))</f>
        <v/>
      </c>
      <c r="X113" s="14" t="str">
        <f>IF(Polygon[Asset Group]="","",VLOOKUP(Polygon[Surface],surface_master,2,FALSE))</f>
        <v/>
      </c>
      <c r="Y113" s="14" t="str">
        <f>IF(Polygon[Surface Layer Depth mm]="","",Polygon[Surface Layer Depth mm])</f>
        <v/>
      </c>
      <c r="Z113" s="14" t="str">
        <f>IF(Polygon[Length m]="","",Polygon[Length m])</f>
        <v/>
      </c>
      <c r="AA113" s="14" t="str">
        <f>IF(Polygon[Av Width m]="","",Polygon[Av Width m])</f>
        <v/>
      </c>
      <c r="AB113" s="14" t="str">
        <f>IF(Polygon[Parking Capacity]="","",Polygon[Parking Capacity])</f>
        <v/>
      </c>
    </row>
    <row r="114" spans="1:28" s="3" customFormat="1" x14ac:dyDescent="0.2">
      <c r="A114" s="3" t="str">
        <f>IF(Polygon[DWG File Name]="","",Polygon[DWG File Name])</f>
        <v/>
      </c>
      <c r="B114" s="3" t="str">
        <f>IF(Polygon[DWG Layer Name]="","",Polygon[DWG Layer Name])</f>
        <v/>
      </c>
      <c r="C114" s="3" t="str">
        <f>IF(Polygon[DWG Handle]="","",Polygon[DWG Handle])</f>
        <v/>
      </c>
      <c r="D114" s="58" t="str">
        <f>IF(Polygon[Approx Centroid X]="","",Polygon[Approx Centroid X])</f>
        <v/>
      </c>
      <c r="E114" s="58" t="str">
        <f>IF(Polygon[Approx Centroid Y]="","",Polygon[Approx Centroid Y])</f>
        <v/>
      </c>
      <c r="F114" s="3" t="str">
        <f>IF(Polygon[Replacement Asset]="","",Polygon[Replacement Asset])</f>
        <v/>
      </c>
      <c r="G114" s="3" t="str">
        <f>IF(Polygon[Asset ID]="","",UPPER(Polygon[Asset ID]))</f>
        <v/>
      </c>
      <c r="H114" s="3" t="str">
        <f>IF(Polygon[Asset Group]="","",VLOOKUP(Polygon[Asset Group],asset_grp_poly,4,FALSE))</f>
        <v/>
      </c>
      <c r="I114" s="3" t="str">
        <f>IF(Polygon[Asset Group]="","",VLOOKUP(Polygon[Asset Group],asset_grp_poly,2,FALSE))</f>
        <v/>
      </c>
      <c r="J114" s="3" t="str">
        <f>IF(Polygon[Asset Group]="","",VLOOKUP(Polygon[Asset Group],asset_grp_poly,3,FALSE))</f>
        <v/>
      </c>
      <c r="K114" s="3" t="str">
        <f>IF(Polygon[Asset Group]="","",VLOOKUP(Polygon[Asset Type],type_master_list,2,FALSE))</f>
        <v/>
      </c>
      <c r="L114" s="3" t="str">
        <f>IF(Polygon[Asset Name]="","",PROPER(Polygon[Asset Name]))</f>
        <v/>
      </c>
      <c r="M114" s="11" t="str">
        <f>IF(Polygon[Install Date]="","",Polygon[Install Date])</f>
        <v/>
      </c>
      <c r="N114" s="11" t="str">
        <f>IF(Polygon[Note]="","",PROPER(Polygon[Note]))</f>
        <v/>
      </c>
      <c r="O114" s="11" t="str">
        <f>IF(Polygon[Resource Consent Number]="","",UPPER(Polygon[Resource Consent Number]))</f>
        <v/>
      </c>
      <c r="P114" s="53" t="str">
        <f>IF(Polygon[Asset Unit Cost]="","",Polygon[Asset Unit Cost])</f>
        <v/>
      </c>
      <c r="Q114" s="11" t="str">
        <f>IF(Polygon[Added By]="","",UPPER(Polygon[Added By]))</f>
        <v/>
      </c>
      <c r="R114" s="11" t="str">
        <f>IF(Polygon[Added Date]="","",Polygon[Added Date])</f>
        <v/>
      </c>
      <c r="S114" s="14" t="str">
        <f>IF(Polygon[Z COORD]="","",Polygon[Z COORD])</f>
        <v/>
      </c>
      <c r="T114" s="14" t="str">
        <f>IF(Polygon[Asset Description]="","",PROPER(Polygon[Asset Description]))</f>
        <v/>
      </c>
      <c r="U114" s="14" t="str">
        <f>IF(Polygon[Area m2]="","",Polygon[Area m2])</f>
        <v/>
      </c>
      <c r="V114" s="14" t="str">
        <f>IF(Polygon[Asset Group]="","",VLOOKUP(Polygon[Surface Material],surface_master,2,FALSE))</f>
        <v/>
      </c>
      <c r="W114" s="14" t="str">
        <f>IF(Polygon[Asset Group]="","",VLOOKUP(Polygon[Material],sa_pa_surface,2,FALSE))</f>
        <v/>
      </c>
      <c r="X114" s="14" t="str">
        <f>IF(Polygon[Asset Group]="","",VLOOKUP(Polygon[Surface],surface_master,2,FALSE))</f>
        <v/>
      </c>
      <c r="Y114" s="14" t="str">
        <f>IF(Polygon[Surface Layer Depth mm]="","",Polygon[Surface Layer Depth mm])</f>
        <v/>
      </c>
      <c r="Z114" s="14" t="str">
        <f>IF(Polygon[Length m]="","",Polygon[Length m])</f>
        <v/>
      </c>
      <c r="AA114" s="14" t="str">
        <f>IF(Polygon[Av Width m]="","",Polygon[Av Width m])</f>
        <v/>
      </c>
      <c r="AB114" s="14" t="str">
        <f>IF(Polygon[Parking Capacity]="","",Polygon[Parking Capacity])</f>
        <v/>
      </c>
    </row>
    <row r="115" spans="1:28" s="3" customFormat="1" x14ac:dyDescent="0.2">
      <c r="A115" s="3" t="str">
        <f>IF(Polygon[DWG File Name]="","",Polygon[DWG File Name])</f>
        <v/>
      </c>
      <c r="B115" s="3" t="str">
        <f>IF(Polygon[DWG Layer Name]="","",Polygon[DWG Layer Name])</f>
        <v/>
      </c>
      <c r="C115" s="3" t="str">
        <f>IF(Polygon[DWG Handle]="","",Polygon[DWG Handle])</f>
        <v/>
      </c>
      <c r="D115" s="58" t="str">
        <f>IF(Polygon[Approx Centroid X]="","",Polygon[Approx Centroid X])</f>
        <v/>
      </c>
      <c r="E115" s="58" t="str">
        <f>IF(Polygon[Approx Centroid Y]="","",Polygon[Approx Centroid Y])</f>
        <v/>
      </c>
      <c r="F115" s="3" t="str">
        <f>IF(Polygon[Replacement Asset]="","",Polygon[Replacement Asset])</f>
        <v/>
      </c>
      <c r="G115" s="3" t="str">
        <f>IF(Polygon[Asset ID]="","",UPPER(Polygon[Asset ID]))</f>
        <v/>
      </c>
      <c r="H115" s="3" t="str">
        <f>IF(Polygon[Asset Group]="","",VLOOKUP(Polygon[Asset Group],asset_grp_poly,4,FALSE))</f>
        <v/>
      </c>
      <c r="I115" s="3" t="str">
        <f>IF(Polygon[Asset Group]="","",VLOOKUP(Polygon[Asset Group],asset_grp_poly,2,FALSE))</f>
        <v/>
      </c>
      <c r="J115" s="3" t="str">
        <f>IF(Polygon[Asset Group]="","",VLOOKUP(Polygon[Asset Group],asset_grp_poly,3,FALSE))</f>
        <v/>
      </c>
      <c r="K115" s="3" t="str">
        <f>IF(Polygon[Asset Group]="","",VLOOKUP(Polygon[Asset Type],type_master_list,2,FALSE))</f>
        <v/>
      </c>
      <c r="L115" s="3" t="str">
        <f>IF(Polygon[Asset Name]="","",PROPER(Polygon[Asset Name]))</f>
        <v/>
      </c>
      <c r="M115" s="11" t="str">
        <f>IF(Polygon[Install Date]="","",Polygon[Install Date])</f>
        <v/>
      </c>
      <c r="N115" s="11" t="str">
        <f>IF(Polygon[Note]="","",PROPER(Polygon[Note]))</f>
        <v/>
      </c>
      <c r="O115" s="11" t="str">
        <f>IF(Polygon[Resource Consent Number]="","",UPPER(Polygon[Resource Consent Number]))</f>
        <v/>
      </c>
      <c r="P115" s="53" t="str">
        <f>IF(Polygon[Asset Unit Cost]="","",Polygon[Asset Unit Cost])</f>
        <v/>
      </c>
      <c r="Q115" s="11" t="str">
        <f>IF(Polygon[Added By]="","",UPPER(Polygon[Added By]))</f>
        <v/>
      </c>
      <c r="R115" s="11" t="str">
        <f>IF(Polygon[Added Date]="","",Polygon[Added Date])</f>
        <v/>
      </c>
      <c r="S115" s="14" t="str">
        <f>IF(Polygon[Z COORD]="","",Polygon[Z COORD])</f>
        <v/>
      </c>
      <c r="T115" s="14" t="str">
        <f>IF(Polygon[Asset Description]="","",PROPER(Polygon[Asset Description]))</f>
        <v/>
      </c>
      <c r="U115" s="14" t="str">
        <f>IF(Polygon[Area m2]="","",Polygon[Area m2])</f>
        <v/>
      </c>
      <c r="V115" s="14" t="str">
        <f>IF(Polygon[Asset Group]="","",VLOOKUP(Polygon[Surface Material],surface_master,2,FALSE))</f>
        <v/>
      </c>
      <c r="W115" s="14" t="str">
        <f>IF(Polygon[Asset Group]="","",VLOOKUP(Polygon[Material],sa_pa_surface,2,FALSE))</f>
        <v/>
      </c>
      <c r="X115" s="14" t="str">
        <f>IF(Polygon[Asset Group]="","",VLOOKUP(Polygon[Surface],surface_master,2,FALSE))</f>
        <v/>
      </c>
      <c r="Y115" s="14" t="str">
        <f>IF(Polygon[Surface Layer Depth mm]="","",Polygon[Surface Layer Depth mm])</f>
        <v/>
      </c>
      <c r="Z115" s="14" t="str">
        <f>IF(Polygon[Length m]="","",Polygon[Length m])</f>
        <v/>
      </c>
      <c r="AA115" s="14" t="str">
        <f>IF(Polygon[Av Width m]="","",Polygon[Av Width m])</f>
        <v/>
      </c>
      <c r="AB115" s="14" t="str">
        <f>IF(Polygon[Parking Capacity]="","",Polygon[Parking Capacity])</f>
        <v/>
      </c>
    </row>
    <row r="116" spans="1:28" s="3" customFormat="1" x14ac:dyDescent="0.2">
      <c r="A116" s="3" t="str">
        <f>IF(Polygon[DWG File Name]="","",Polygon[DWG File Name])</f>
        <v/>
      </c>
      <c r="B116" s="3" t="str">
        <f>IF(Polygon[DWG Layer Name]="","",Polygon[DWG Layer Name])</f>
        <v/>
      </c>
      <c r="C116" s="3" t="str">
        <f>IF(Polygon[DWG Handle]="","",Polygon[DWG Handle])</f>
        <v/>
      </c>
      <c r="D116" s="58" t="str">
        <f>IF(Polygon[Approx Centroid X]="","",Polygon[Approx Centroid X])</f>
        <v/>
      </c>
      <c r="E116" s="58" t="str">
        <f>IF(Polygon[Approx Centroid Y]="","",Polygon[Approx Centroid Y])</f>
        <v/>
      </c>
      <c r="F116" s="3" t="str">
        <f>IF(Polygon[Replacement Asset]="","",Polygon[Replacement Asset])</f>
        <v/>
      </c>
      <c r="G116" s="3" t="str">
        <f>IF(Polygon[Asset ID]="","",UPPER(Polygon[Asset ID]))</f>
        <v/>
      </c>
      <c r="H116" s="3" t="str">
        <f>IF(Polygon[Asset Group]="","",VLOOKUP(Polygon[Asset Group],asset_grp_poly,4,FALSE))</f>
        <v/>
      </c>
      <c r="I116" s="3" t="str">
        <f>IF(Polygon[Asset Group]="","",VLOOKUP(Polygon[Asset Group],asset_grp_poly,2,FALSE))</f>
        <v/>
      </c>
      <c r="J116" s="3" t="str">
        <f>IF(Polygon[Asset Group]="","",VLOOKUP(Polygon[Asset Group],asset_grp_poly,3,FALSE))</f>
        <v/>
      </c>
      <c r="K116" s="3" t="str">
        <f>IF(Polygon[Asset Group]="","",VLOOKUP(Polygon[Asset Type],type_master_list,2,FALSE))</f>
        <v/>
      </c>
      <c r="L116" s="3" t="str">
        <f>IF(Polygon[Asset Name]="","",PROPER(Polygon[Asset Name]))</f>
        <v/>
      </c>
      <c r="M116" s="11" t="str">
        <f>IF(Polygon[Install Date]="","",Polygon[Install Date])</f>
        <v/>
      </c>
      <c r="N116" s="11" t="str">
        <f>IF(Polygon[Note]="","",PROPER(Polygon[Note]))</f>
        <v/>
      </c>
      <c r="O116" s="11" t="str">
        <f>IF(Polygon[Resource Consent Number]="","",UPPER(Polygon[Resource Consent Number]))</f>
        <v/>
      </c>
      <c r="P116" s="53" t="str">
        <f>IF(Polygon[Asset Unit Cost]="","",Polygon[Asset Unit Cost])</f>
        <v/>
      </c>
      <c r="Q116" s="11" t="str">
        <f>IF(Polygon[Added By]="","",UPPER(Polygon[Added By]))</f>
        <v/>
      </c>
      <c r="R116" s="11" t="str">
        <f>IF(Polygon[Added Date]="","",Polygon[Added Date])</f>
        <v/>
      </c>
      <c r="S116" s="14" t="str">
        <f>IF(Polygon[Z COORD]="","",Polygon[Z COORD])</f>
        <v/>
      </c>
      <c r="T116" s="14" t="str">
        <f>IF(Polygon[Asset Description]="","",PROPER(Polygon[Asset Description]))</f>
        <v/>
      </c>
      <c r="U116" s="14" t="str">
        <f>IF(Polygon[Area m2]="","",Polygon[Area m2])</f>
        <v/>
      </c>
      <c r="V116" s="14" t="str">
        <f>IF(Polygon[Asset Group]="","",VLOOKUP(Polygon[Surface Material],surface_master,2,FALSE))</f>
        <v/>
      </c>
      <c r="W116" s="14" t="str">
        <f>IF(Polygon[Asset Group]="","",VLOOKUP(Polygon[Material],sa_pa_surface,2,FALSE))</f>
        <v/>
      </c>
      <c r="X116" s="14" t="str">
        <f>IF(Polygon[Asset Group]="","",VLOOKUP(Polygon[Surface],surface_master,2,FALSE))</f>
        <v/>
      </c>
      <c r="Y116" s="14" t="str">
        <f>IF(Polygon[Surface Layer Depth mm]="","",Polygon[Surface Layer Depth mm])</f>
        <v/>
      </c>
      <c r="Z116" s="14" t="str">
        <f>IF(Polygon[Length m]="","",Polygon[Length m])</f>
        <v/>
      </c>
      <c r="AA116" s="14" t="str">
        <f>IF(Polygon[Av Width m]="","",Polygon[Av Width m])</f>
        <v/>
      </c>
      <c r="AB116" s="14" t="str">
        <f>IF(Polygon[Parking Capacity]="","",Polygon[Parking Capacity])</f>
        <v/>
      </c>
    </row>
    <row r="117" spans="1:28" s="3" customFormat="1" x14ac:dyDescent="0.2">
      <c r="A117" s="3" t="str">
        <f>IF(Polygon[DWG File Name]="","",Polygon[DWG File Name])</f>
        <v/>
      </c>
      <c r="B117" s="3" t="str">
        <f>IF(Polygon[DWG Layer Name]="","",Polygon[DWG Layer Name])</f>
        <v/>
      </c>
      <c r="C117" s="3" t="str">
        <f>IF(Polygon[DWG Handle]="","",Polygon[DWG Handle])</f>
        <v/>
      </c>
      <c r="D117" s="58" t="str">
        <f>IF(Polygon[Approx Centroid X]="","",Polygon[Approx Centroid X])</f>
        <v/>
      </c>
      <c r="E117" s="58" t="str">
        <f>IF(Polygon[Approx Centroid Y]="","",Polygon[Approx Centroid Y])</f>
        <v/>
      </c>
      <c r="F117" s="3" t="str">
        <f>IF(Polygon[Replacement Asset]="","",Polygon[Replacement Asset])</f>
        <v/>
      </c>
      <c r="G117" s="3" t="str">
        <f>IF(Polygon[Asset ID]="","",UPPER(Polygon[Asset ID]))</f>
        <v/>
      </c>
      <c r="H117" s="3" t="str">
        <f>IF(Polygon[Asset Group]="","",VLOOKUP(Polygon[Asset Group],asset_grp_poly,4,FALSE))</f>
        <v/>
      </c>
      <c r="I117" s="3" t="str">
        <f>IF(Polygon[Asset Group]="","",VLOOKUP(Polygon[Asset Group],asset_grp_poly,2,FALSE))</f>
        <v/>
      </c>
      <c r="J117" s="3" t="str">
        <f>IF(Polygon[Asset Group]="","",VLOOKUP(Polygon[Asset Group],asset_grp_poly,3,FALSE))</f>
        <v/>
      </c>
      <c r="K117" s="3" t="str">
        <f>IF(Polygon[Asset Group]="","",VLOOKUP(Polygon[Asset Type],type_master_list,2,FALSE))</f>
        <v/>
      </c>
      <c r="L117" s="3" t="str">
        <f>IF(Polygon[Asset Name]="","",PROPER(Polygon[Asset Name]))</f>
        <v/>
      </c>
      <c r="M117" s="11" t="str">
        <f>IF(Polygon[Install Date]="","",Polygon[Install Date])</f>
        <v/>
      </c>
      <c r="N117" s="11" t="str">
        <f>IF(Polygon[Note]="","",PROPER(Polygon[Note]))</f>
        <v/>
      </c>
      <c r="O117" s="11" t="str">
        <f>IF(Polygon[Resource Consent Number]="","",UPPER(Polygon[Resource Consent Number]))</f>
        <v/>
      </c>
      <c r="P117" s="53" t="str">
        <f>IF(Polygon[Asset Unit Cost]="","",Polygon[Asset Unit Cost])</f>
        <v/>
      </c>
      <c r="Q117" s="11" t="str">
        <f>IF(Polygon[Added By]="","",UPPER(Polygon[Added By]))</f>
        <v/>
      </c>
      <c r="R117" s="11" t="str">
        <f>IF(Polygon[Added Date]="","",Polygon[Added Date])</f>
        <v/>
      </c>
      <c r="S117" s="14" t="str">
        <f>IF(Polygon[Z COORD]="","",Polygon[Z COORD])</f>
        <v/>
      </c>
      <c r="T117" s="14" t="str">
        <f>IF(Polygon[Asset Description]="","",PROPER(Polygon[Asset Description]))</f>
        <v/>
      </c>
      <c r="U117" s="14" t="str">
        <f>IF(Polygon[Area m2]="","",Polygon[Area m2])</f>
        <v/>
      </c>
      <c r="V117" s="14" t="str">
        <f>IF(Polygon[Asset Group]="","",VLOOKUP(Polygon[Surface Material],surface_master,2,FALSE))</f>
        <v/>
      </c>
      <c r="W117" s="14" t="str">
        <f>IF(Polygon[Asset Group]="","",VLOOKUP(Polygon[Material],sa_pa_surface,2,FALSE))</f>
        <v/>
      </c>
      <c r="X117" s="14" t="str">
        <f>IF(Polygon[Asset Group]="","",VLOOKUP(Polygon[Surface],surface_master,2,FALSE))</f>
        <v/>
      </c>
      <c r="Y117" s="14" t="str">
        <f>IF(Polygon[Surface Layer Depth mm]="","",Polygon[Surface Layer Depth mm])</f>
        <v/>
      </c>
      <c r="Z117" s="14" t="str">
        <f>IF(Polygon[Length m]="","",Polygon[Length m])</f>
        <v/>
      </c>
      <c r="AA117" s="14" t="str">
        <f>IF(Polygon[Av Width m]="","",Polygon[Av Width m])</f>
        <v/>
      </c>
      <c r="AB117" s="14" t="str">
        <f>IF(Polygon[Parking Capacity]="","",Polygon[Parking Capacity])</f>
        <v/>
      </c>
    </row>
    <row r="118" spans="1:28" s="3" customFormat="1" x14ac:dyDescent="0.2">
      <c r="A118" s="3" t="str">
        <f>IF(Polygon[DWG File Name]="","",Polygon[DWG File Name])</f>
        <v/>
      </c>
      <c r="B118" s="3" t="str">
        <f>IF(Polygon[DWG Layer Name]="","",Polygon[DWG Layer Name])</f>
        <v/>
      </c>
      <c r="C118" s="3" t="str">
        <f>IF(Polygon[DWG Handle]="","",Polygon[DWG Handle])</f>
        <v/>
      </c>
      <c r="D118" s="58" t="str">
        <f>IF(Polygon[Approx Centroid X]="","",Polygon[Approx Centroid X])</f>
        <v/>
      </c>
      <c r="E118" s="58" t="str">
        <f>IF(Polygon[Approx Centroid Y]="","",Polygon[Approx Centroid Y])</f>
        <v/>
      </c>
      <c r="F118" s="3" t="str">
        <f>IF(Polygon[Replacement Asset]="","",Polygon[Replacement Asset])</f>
        <v/>
      </c>
      <c r="G118" s="3" t="str">
        <f>IF(Polygon[Asset ID]="","",UPPER(Polygon[Asset ID]))</f>
        <v/>
      </c>
      <c r="H118" s="3" t="str">
        <f>IF(Polygon[Asset Group]="","",VLOOKUP(Polygon[Asset Group],asset_grp_poly,4,FALSE))</f>
        <v/>
      </c>
      <c r="I118" s="3" t="str">
        <f>IF(Polygon[Asset Group]="","",VLOOKUP(Polygon[Asset Group],asset_grp_poly,2,FALSE))</f>
        <v/>
      </c>
      <c r="J118" s="3" t="str">
        <f>IF(Polygon[Asset Group]="","",VLOOKUP(Polygon[Asset Group],asset_grp_poly,3,FALSE))</f>
        <v/>
      </c>
      <c r="K118" s="3" t="str">
        <f>IF(Polygon[Asset Group]="","",VLOOKUP(Polygon[Asset Type],type_master_list,2,FALSE))</f>
        <v/>
      </c>
      <c r="L118" s="3" t="str">
        <f>IF(Polygon[Asset Name]="","",PROPER(Polygon[Asset Name]))</f>
        <v/>
      </c>
      <c r="M118" s="11" t="str">
        <f>IF(Polygon[Install Date]="","",Polygon[Install Date])</f>
        <v/>
      </c>
      <c r="N118" s="11" t="str">
        <f>IF(Polygon[Note]="","",PROPER(Polygon[Note]))</f>
        <v/>
      </c>
      <c r="O118" s="11" t="str">
        <f>IF(Polygon[Resource Consent Number]="","",UPPER(Polygon[Resource Consent Number]))</f>
        <v/>
      </c>
      <c r="P118" s="53" t="str">
        <f>IF(Polygon[Asset Unit Cost]="","",Polygon[Asset Unit Cost])</f>
        <v/>
      </c>
      <c r="Q118" s="11" t="str">
        <f>IF(Polygon[Added By]="","",UPPER(Polygon[Added By]))</f>
        <v/>
      </c>
      <c r="R118" s="11" t="str">
        <f>IF(Polygon[Added Date]="","",Polygon[Added Date])</f>
        <v/>
      </c>
      <c r="S118" s="14" t="str">
        <f>IF(Polygon[Z COORD]="","",Polygon[Z COORD])</f>
        <v/>
      </c>
      <c r="T118" s="14" t="str">
        <f>IF(Polygon[Asset Description]="","",PROPER(Polygon[Asset Description]))</f>
        <v/>
      </c>
      <c r="U118" s="14" t="str">
        <f>IF(Polygon[Area m2]="","",Polygon[Area m2])</f>
        <v/>
      </c>
      <c r="V118" s="14" t="str">
        <f>IF(Polygon[Asset Group]="","",VLOOKUP(Polygon[Surface Material],surface_master,2,FALSE))</f>
        <v/>
      </c>
      <c r="W118" s="14" t="str">
        <f>IF(Polygon[Asset Group]="","",VLOOKUP(Polygon[Material],sa_pa_surface,2,FALSE))</f>
        <v/>
      </c>
      <c r="X118" s="14" t="str">
        <f>IF(Polygon[Asset Group]="","",VLOOKUP(Polygon[Surface],surface_master,2,FALSE))</f>
        <v/>
      </c>
      <c r="Y118" s="14" t="str">
        <f>IF(Polygon[Surface Layer Depth mm]="","",Polygon[Surface Layer Depth mm])</f>
        <v/>
      </c>
      <c r="Z118" s="14" t="str">
        <f>IF(Polygon[Length m]="","",Polygon[Length m])</f>
        <v/>
      </c>
      <c r="AA118" s="14" t="str">
        <f>IF(Polygon[Av Width m]="","",Polygon[Av Width m])</f>
        <v/>
      </c>
      <c r="AB118" s="14" t="str">
        <f>IF(Polygon[Parking Capacity]="","",Polygon[Parking Capacity])</f>
        <v/>
      </c>
    </row>
    <row r="119" spans="1:28" s="3" customFormat="1" x14ac:dyDescent="0.2">
      <c r="A119" s="3" t="str">
        <f>IF(Polygon[DWG File Name]="","",Polygon[DWG File Name])</f>
        <v/>
      </c>
      <c r="B119" s="3" t="str">
        <f>IF(Polygon[DWG Layer Name]="","",Polygon[DWG Layer Name])</f>
        <v/>
      </c>
      <c r="C119" s="3" t="str">
        <f>IF(Polygon[DWG Handle]="","",Polygon[DWG Handle])</f>
        <v/>
      </c>
      <c r="D119" s="58" t="str">
        <f>IF(Polygon[Approx Centroid X]="","",Polygon[Approx Centroid X])</f>
        <v/>
      </c>
      <c r="E119" s="58" t="str">
        <f>IF(Polygon[Approx Centroid Y]="","",Polygon[Approx Centroid Y])</f>
        <v/>
      </c>
      <c r="F119" s="3" t="str">
        <f>IF(Polygon[Replacement Asset]="","",Polygon[Replacement Asset])</f>
        <v/>
      </c>
      <c r="G119" s="3" t="str">
        <f>IF(Polygon[Asset ID]="","",UPPER(Polygon[Asset ID]))</f>
        <v/>
      </c>
      <c r="H119" s="3" t="str">
        <f>IF(Polygon[Asset Group]="","",VLOOKUP(Polygon[Asset Group],asset_grp_poly,4,FALSE))</f>
        <v/>
      </c>
      <c r="I119" s="3" t="str">
        <f>IF(Polygon[Asset Group]="","",VLOOKUP(Polygon[Asset Group],asset_grp_poly,2,FALSE))</f>
        <v/>
      </c>
      <c r="J119" s="3" t="str">
        <f>IF(Polygon[Asset Group]="","",VLOOKUP(Polygon[Asset Group],asset_grp_poly,3,FALSE))</f>
        <v/>
      </c>
      <c r="K119" s="3" t="str">
        <f>IF(Polygon[Asset Group]="","",VLOOKUP(Polygon[Asset Type],type_master_list,2,FALSE))</f>
        <v/>
      </c>
      <c r="L119" s="3" t="str">
        <f>IF(Polygon[Asset Name]="","",PROPER(Polygon[Asset Name]))</f>
        <v/>
      </c>
      <c r="M119" s="11" t="str">
        <f>IF(Polygon[Install Date]="","",Polygon[Install Date])</f>
        <v/>
      </c>
      <c r="N119" s="11" t="str">
        <f>IF(Polygon[Note]="","",PROPER(Polygon[Note]))</f>
        <v/>
      </c>
      <c r="O119" s="11" t="str">
        <f>IF(Polygon[Resource Consent Number]="","",UPPER(Polygon[Resource Consent Number]))</f>
        <v/>
      </c>
      <c r="P119" s="53" t="str">
        <f>IF(Polygon[Asset Unit Cost]="","",Polygon[Asset Unit Cost])</f>
        <v/>
      </c>
      <c r="Q119" s="11" t="str">
        <f>IF(Polygon[Added By]="","",UPPER(Polygon[Added By]))</f>
        <v/>
      </c>
      <c r="R119" s="11" t="str">
        <f>IF(Polygon[Added Date]="","",Polygon[Added Date])</f>
        <v/>
      </c>
      <c r="S119" s="14" t="str">
        <f>IF(Polygon[Z COORD]="","",Polygon[Z COORD])</f>
        <v/>
      </c>
      <c r="T119" s="14" t="str">
        <f>IF(Polygon[Asset Description]="","",PROPER(Polygon[Asset Description]))</f>
        <v/>
      </c>
      <c r="U119" s="14" t="str">
        <f>IF(Polygon[Area m2]="","",Polygon[Area m2])</f>
        <v/>
      </c>
      <c r="V119" s="14" t="str">
        <f>IF(Polygon[Asset Group]="","",VLOOKUP(Polygon[Surface Material],surface_master,2,FALSE))</f>
        <v/>
      </c>
      <c r="W119" s="14" t="str">
        <f>IF(Polygon[Asset Group]="","",VLOOKUP(Polygon[Material],sa_pa_surface,2,FALSE))</f>
        <v/>
      </c>
      <c r="X119" s="14" t="str">
        <f>IF(Polygon[Asset Group]="","",VLOOKUP(Polygon[Surface],surface_master,2,FALSE))</f>
        <v/>
      </c>
      <c r="Y119" s="14" t="str">
        <f>IF(Polygon[Surface Layer Depth mm]="","",Polygon[Surface Layer Depth mm])</f>
        <v/>
      </c>
      <c r="Z119" s="14" t="str">
        <f>IF(Polygon[Length m]="","",Polygon[Length m])</f>
        <v/>
      </c>
      <c r="AA119" s="14" t="str">
        <f>IF(Polygon[Av Width m]="","",Polygon[Av Width m])</f>
        <v/>
      </c>
      <c r="AB119" s="14" t="str">
        <f>IF(Polygon[Parking Capacity]="","",Polygon[Parking Capacity])</f>
        <v/>
      </c>
    </row>
    <row r="120" spans="1:28" s="3" customFormat="1" x14ac:dyDescent="0.2">
      <c r="A120" s="3" t="str">
        <f>IF(Polygon[DWG File Name]="","",Polygon[DWG File Name])</f>
        <v/>
      </c>
      <c r="B120" s="3" t="str">
        <f>IF(Polygon[DWG Layer Name]="","",Polygon[DWG Layer Name])</f>
        <v/>
      </c>
      <c r="C120" s="3" t="str">
        <f>IF(Polygon[DWG Handle]="","",Polygon[DWG Handle])</f>
        <v/>
      </c>
      <c r="D120" s="58" t="str">
        <f>IF(Polygon[Approx Centroid X]="","",Polygon[Approx Centroid X])</f>
        <v/>
      </c>
      <c r="E120" s="58" t="str">
        <f>IF(Polygon[Approx Centroid Y]="","",Polygon[Approx Centroid Y])</f>
        <v/>
      </c>
      <c r="F120" s="3" t="str">
        <f>IF(Polygon[Replacement Asset]="","",Polygon[Replacement Asset])</f>
        <v/>
      </c>
      <c r="G120" s="3" t="str">
        <f>IF(Polygon[Asset ID]="","",UPPER(Polygon[Asset ID]))</f>
        <v/>
      </c>
      <c r="H120" s="3" t="str">
        <f>IF(Polygon[Asset Group]="","",VLOOKUP(Polygon[Asset Group],asset_grp_poly,4,FALSE))</f>
        <v/>
      </c>
      <c r="I120" s="3" t="str">
        <f>IF(Polygon[Asset Group]="","",VLOOKUP(Polygon[Asset Group],asset_grp_poly,2,FALSE))</f>
        <v/>
      </c>
      <c r="J120" s="3" t="str">
        <f>IF(Polygon[Asset Group]="","",VLOOKUP(Polygon[Asset Group],asset_grp_poly,3,FALSE))</f>
        <v/>
      </c>
      <c r="K120" s="3" t="str">
        <f>IF(Polygon[Asset Group]="","",VLOOKUP(Polygon[Asset Type],type_master_list,2,FALSE))</f>
        <v/>
      </c>
      <c r="L120" s="3" t="str">
        <f>IF(Polygon[Asset Name]="","",PROPER(Polygon[Asset Name]))</f>
        <v/>
      </c>
      <c r="M120" s="11" t="str">
        <f>IF(Polygon[Install Date]="","",Polygon[Install Date])</f>
        <v/>
      </c>
      <c r="N120" s="11" t="str">
        <f>IF(Polygon[Note]="","",PROPER(Polygon[Note]))</f>
        <v/>
      </c>
      <c r="O120" s="11" t="str">
        <f>IF(Polygon[Resource Consent Number]="","",UPPER(Polygon[Resource Consent Number]))</f>
        <v/>
      </c>
      <c r="P120" s="53" t="str">
        <f>IF(Polygon[Asset Unit Cost]="","",Polygon[Asset Unit Cost])</f>
        <v/>
      </c>
      <c r="Q120" s="11" t="str">
        <f>IF(Polygon[Added By]="","",UPPER(Polygon[Added By]))</f>
        <v/>
      </c>
      <c r="R120" s="11" t="str">
        <f>IF(Polygon[Added Date]="","",Polygon[Added Date])</f>
        <v/>
      </c>
      <c r="S120" s="14" t="str">
        <f>IF(Polygon[Z COORD]="","",Polygon[Z COORD])</f>
        <v/>
      </c>
      <c r="T120" s="14" t="str">
        <f>IF(Polygon[Asset Description]="","",PROPER(Polygon[Asset Description]))</f>
        <v/>
      </c>
      <c r="U120" s="14" t="str">
        <f>IF(Polygon[Area m2]="","",Polygon[Area m2])</f>
        <v/>
      </c>
      <c r="V120" s="14" t="str">
        <f>IF(Polygon[Asset Group]="","",VLOOKUP(Polygon[Surface Material],surface_master,2,FALSE))</f>
        <v/>
      </c>
      <c r="W120" s="14" t="str">
        <f>IF(Polygon[Asset Group]="","",VLOOKUP(Polygon[Material],sa_pa_surface,2,FALSE))</f>
        <v/>
      </c>
      <c r="X120" s="14" t="str">
        <f>IF(Polygon[Asset Group]="","",VLOOKUP(Polygon[Surface],surface_master,2,FALSE))</f>
        <v/>
      </c>
      <c r="Y120" s="14" t="str">
        <f>IF(Polygon[Surface Layer Depth mm]="","",Polygon[Surface Layer Depth mm])</f>
        <v/>
      </c>
      <c r="Z120" s="14" t="str">
        <f>IF(Polygon[Length m]="","",Polygon[Length m])</f>
        <v/>
      </c>
      <c r="AA120" s="14" t="str">
        <f>IF(Polygon[Av Width m]="","",Polygon[Av Width m])</f>
        <v/>
      </c>
      <c r="AB120" s="14" t="str">
        <f>IF(Polygon[Parking Capacity]="","",Polygon[Parking Capacity])</f>
        <v/>
      </c>
    </row>
    <row r="121" spans="1:28" s="3" customFormat="1" x14ac:dyDescent="0.2">
      <c r="A121" s="3" t="str">
        <f>IF(Polygon[DWG File Name]="","",Polygon[DWG File Name])</f>
        <v/>
      </c>
      <c r="B121" s="3" t="str">
        <f>IF(Polygon[DWG Layer Name]="","",Polygon[DWG Layer Name])</f>
        <v/>
      </c>
      <c r="C121" s="3" t="str">
        <f>IF(Polygon[DWG Handle]="","",Polygon[DWG Handle])</f>
        <v/>
      </c>
      <c r="D121" s="58" t="str">
        <f>IF(Polygon[Approx Centroid X]="","",Polygon[Approx Centroid X])</f>
        <v/>
      </c>
      <c r="E121" s="58" t="str">
        <f>IF(Polygon[Approx Centroid Y]="","",Polygon[Approx Centroid Y])</f>
        <v/>
      </c>
      <c r="F121" s="3" t="str">
        <f>IF(Polygon[Replacement Asset]="","",Polygon[Replacement Asset])</f>
        <v/>
      </c>
      <c r="G121" s="3" t="str">
        <f>IF(Polygon[Asset ID]="","",UPPER(Polygon[Asset ID]))</f>
        <v/>
      </c>
      <c r="H121" s="3" t="str">
        <f>IF(Polygon[Asset Group]="","",VLOOKUP(Polygon[Asset Group],asset_grp_poly,4,FALSE))</f>
        <v/>
      </c>
      <c r="I121" s="3" t="str">
        <f>IF(Polygon[Asset Group]="","",VLOOKUP(Polygon[Asset Group],asset_grp_poly,2,FALSE))</f>
        <v/>
      </c>
      <c r="J121" s="3" t="str">
        <f>IF(Polygon[Asset Group]="","",VLOOKUP(Polygon[Asset Group],asset_grp_poly,3,FALSE))</f>
        <v/>
      </c>
      <c r="K121" s="3" t="str">
        <f>IF(Polygon[Asset Group]="","",VLOOKUP(Polygon[Asset Type],type_master_list,2,FALSE))</f>
        <v/>
      </c>
      <c r="L121" s="3" t="str">
        <f>IF(Polygon[Asset Name]="","",PROPER(Polygon[Asset Name]))</f>
        <v/>
      </c>
      <c r="M121" s="11" t="str">
        <f>IF(Polygon[Install Date]="","",Polygon[Install Date])</f>
        <v/>
      </c>
      <c r="N121" s="11" t="str">
        <f>IF(Polygon[Note]="","",PROPER(Polygon[Note]))</f>
        <v/>
      </c>
      <c r="O121" s="11" t="str">
        <f>IF(Polygon[Resource Consent Number]="","",UPPER(Polygon[Resource Consent Number]))</f>
        <v/>
      </c>
      <c r="P121" s="53" t="str">
        <f>IF(Polygon[Asset Unit Cost]="","",Polygon[Asset Unit Cost])</f>
        <v/>
      </c>
      <c r="Q121" s="11" t="str">
        <f>IF(Polygon[Added By]="","",UPPER(Polygon[Added By]))</f>
        <v/>
      </c>
      <c r="R121" s="11" t="str">
        <f>IF(Polygon[Added Date]="","",Polygon[Added Date])</f>
        <v/>
      </c>
      <c r="S121" s="14" t="str">
        <f>IF(Polygon[Z COORD]="","",Polygon[Z COORD])</f>
        <v/>
      </c>
      <c r="T121" s="14" t="str">
        <f>IF(Polygon[Asset Description]="","",PROPER(Polygon[Asset Description]))</f>
        <v/>
      </c>
      <c r="U121" s="14" t="str">
        <f>IF(Polygon[Area m2]="","",Polygon[Area m2])</f>
        <v/>
      </c>
      <c r="V121" s="14" t="str">
        <f>IF(Polygon[Asset Group]="","",VLOOKUP(Polygon[Surface Material],surface_master,2,FALSE))</f>
        <v/>
      </c>
      <c r="W121" s="14" t="str">
        <f>IF(Polygon[Asset Group]="","",VLOOKUP(Polygon[Material],sa_pa_surface,2,FALSE))</f>
        <v/>
      </c>
      <c r="X121" s="14" t="str">
        <f>IF(Polygon[Asset Group]="","",VLOOKUP(Polygon[Surface],surface_master,2,FALSE))</f>
        <v/>
      </c>
      <c r="Y121" s="14" t="str">
        <f>IF(Polygon[Surface Layer Depth mm]="","",Polygon[Surface Layer Depth mm])</f>
        <v/>
      </c>
      <c r="Z121" s="14" t="str">
        <f>IF(Polygon[Length m]="","",Polygon[Length m])</f>
        <v/>
      </c>
      <c r="AA121" s="14" t="str">
        <f>IF(Polygon[Av Width m]="","",Polygon[Av Width m])</f>
        <v/>
      </c>
      <c r="AB121" s="14" t="str">
        <f>IF(Polygon[Parking Capacity]="","",Polygon[Parking Capacity])</f>
        <v/>
      </c>
    </row>
    <row r="122" spans="1:28" s="3" customFormat="1" x14ac:dyDescent="0.2">
      <c r="A122" s="3" t="str">
        <f>IF(Polygon[DWG File Name]="","",Polygon[DWG File Name])</f>
        <v/>
      </c>
      <c r="B122" s="3" t="str">
        <f>IF(Polygon[DWG Layer Name]="","",Polygon[DWG Layer Name])</f>
        <v/>
      </c>
      <c r="C122" s="3" t="str">
        <f>IF(Polygon[DWG Handle]="","",Polygon[DWG Handle])</f>
        <v/>
      </c>
      <c r="D122" s="58" t="str">
        <f>IF(Polygon[Approx Centroid X]="","",Polygon[Approx Centroid X])</f>
        <v/>
      </c>
      <c r="E122" s="58" t="str">
        <f>IF(Polygon[Approx Centroid Y]="","",Polygon[Approx Centroid Y])</f>
        <v/>
      </c>
      <c r="F122" s="3" t="str">
        <f>IF(Polygon[Replacement Asset]="","",Polygon[Replacement Asset])</f>
        <v/>
      </c>
      <c r="G122" s="3" t="str">
        <f>IF(Polygon[Asset ID]="","",UPPER(Polygon[Asset ID]))</f>
        <v/>
      </c>
      <c r="H122" s="3" t="str">
        <f>IF(Polygon[Asset Group]="","",VLOOKUP(Polygon[Asset Group],asset_grp_poly,4,FALSE))</f>
        <v/>
      </c>
      <c r="I122" s="3" t="str">
        <f>IF(Polygon[Asset Group]="","",VLOOKUP(Polygon[Asset Group],asset_grp_poly,2,FALSE))</f>
        <v/>
      </c>
      <c r="J122" s="3" t="str">
        <f>IF(Polygon[Asset Group]="","",VLOOKUP(Polygon[Asset Group],asset_grp_poly,3,FALSE))</f>
        <v/>
      </c>
      <c r="K122" s="3" t="str">
        <f>IF(Polygon[Asset Group]="","",VLOOKUP(Polygon[Asset Type],type_master_list,2,FALSE))</f>
        <v/>
      </c>
      <c r="L122" s="3" t="str">
        <f>IF(Polygon[Asset Name]="","",PROPER(Polygon[Asset Name]))</f>
        <v/>
      </c>
      <c r="M122" s="11" t="str">
        <f>IF(Polygon[Install Date]="","",Polygon[Install Date])</f>
        <v/>
      </c>
      <c r="N122" s="11" t="str">
        <f>IF(Polygon[Note]="","",PROPER(Polygon[Note]))</f>
        <v/>
      </c>
      <c r="O122" s="11" t="str">
        <f>IF(Polygon[Resource Consent Number]="","",UPPER(Polygon[Resource Consent Number]))</f>
        <v/>
      </c>
      <c r="P122" s="53" t="str">
        <f>IF(Polygon[Asset Unit Cost]="","",Polygon[Asset Unit Cost])</f>
        <v/>
      </c>
      <c r="Q122" s="11" t="str">
        <f>IF(Polygon[Added By]="","",UPPER(Polygon[Added By]))</f>
        <v/>
      </c>
      <c r="R122" s="11" t="str">
        <f>IF(Polygon[Added Date]="","",Polygon[Added Date])</f>
        <v/>
      </c>
      <c r="S122" s="14" t="str">
        <f>IF(Polygon[Z COORD]="","",Polygon[Z COORD])</f>
        <v/>
      </c>
      <c r="T122" s="14" t="str">
        <f>IF(Polygon[Asset Description]="","",PROPER(Polygon[Asset Description]))</f>
        <v/>
      </c>
      <c r="U122" s="14" t="str">
        <f>IF(Polygon[Area m2]="","",Polygon[Area m2])</f>
        <v/>
      </c>
      <c r="V122" s="14" t="str">
        <f>IF(Polygon[Asset Group]="","",VLOOKUP(Polygon[Surface Material],surface_master,2,FALSE))</f>
        <v/>
      </c>
      <c r="W122" s="14" t="str">
        <f>IF(Polygon[Asset Group]="","",VLOOKUP(Polygon[Material],sa_pa_surface,2,FALSE))</f>
        <v/>
      </c>
      <c r="X122" s="14" t="str">
        <f>IF(Polygon[Asset Group]="","",VLOOKUP(Polygon[Surface],surface_master,2,FALSE))</f>
        <v/>
      </c>
      <c r="Y122" s="14" t="str">
        <f>IF(Polygon[Surface Layer Depth mm]="","",Polygon[Surface Layer Depth mm])</f>
        <v/>
      </c>
      <c r="Z122" s="14" t="str">
        <f>IF(Polygon[Length m]="","",Polygon[Length m])</f>
        <v/>
      </c>
      <c r="AA122" s="14" t="str">
        <f>IF(Polygon[Av Width m]="","",Polygon[Av Width m])</f>
        <v/>
      </c>
      <c r="AB122" s="14" t="str">
        <f>IF(Polygon[Parking Capacity]="","",Polygon[Parking Capacity])</f>
        <v/>
      </c>
    </row>
    <row r="123" spans="1:28" s="3" customFormat="1" x14ac:dyDescent="0.2">
      <c r="A123" s="3" t="str">
        <f>IF(Polygon[DWG File Name]="","",Polygon[DWG File Name])</f>
        <v/>
      </c>
      <c r="B123" s="3" t="str">
        <f>IF(Polygon[DWG Layer Name]="","",Polygon[DWG Layer Name])</f>
        <v/>
      </c>
      <c r="C123" s="3" t="str">
        <f>IF(Polygon[DWG Handle]="","",Polygon[DWG Handle])</f>
        <v/>
      </c>
      <c r="D123" s="58" t="str">
        <f>IF(Polygon[Approx Centroid X]="","",Polygon[Approx Centroid X])</f>
        <v/>
      </c>
      <c r="E123" s="58" t="str">
        <f>IF(Polygon[Approx Centroid Y]="","",Polygon[Approx Centroid Y])</f>
        <v/>
      </c>
      <c r="F123" s="3" t="str">
        <f>IF(Polygon[Replacement Asset]="","",Polygon[Replacement Asset])</f>
        <v/>
      </c>
      <c r="G123" s="3" t="str">
        <f>IF(Polygon[Asset ID]="","",UPPER(Polygon[Asset ID]))</f>
        <v/>
      </c>
      <c r="H123" s="3" t="str">
        <f>IF(Polygon[Asset Group]="","",VLOOKUP(Polygon[Asset Group],asset_grp_poly,4,FALSE))</f>
        <v/>
      </c>
      <c r="I123" s="3" t="str">
        <f>IF(Polygon[Asset Group]="","",VLOOKUP(Polygon[Asset Group],asset_grp_poly,2,FALSE))</f>
        <v/>
      </c>
      <c r="J123" s="3" t="str">
        <f>IF(Polygon[Asset Group]="","",VLOOKUP(Polygon[Asset Group],asset_grp_poly,3,FALSE))</f>
        <v/>
      </c>
      <c r="K123" s="3" t="str">
        <f>IF(Polygon[Asset Group]="","",VLOOKUP(Polygon[Asset Type],type_master_list,2,FALSE))</f>
        <v/>
      </c>
      <c r="L123" s="3" t="str">
        <f>IF(Polygon[Asset Name]="","",PROPER(Polygon[Asset Name]))</f>
        <v/>
      </c>
      <c r="M123" s="11" t="str">
        <f>IF(Polygon[Install Date]="","",Polygon[Install Date])</f>
        <v/>
      </c>
      <c r="N123" s="11" t="str">
        <f>IF(Polygon[Note]="","",PROPER(Polygon[Note]))</f>
        <v/>
      </c>
      <c r="O123" s="11" t="str">
        <f>IF(Polygon[Resource Consent Number]="","",UPPER(Polygon[Resource Consent Number]))</f>
        <v/>
      </c>
      <c r="P123" s="53" t="str">
        <f>IF(Polygon[Asset Unit Cost]="","",Polygon[Asset Unit Cost])</f>
        <v/>
      </c>
      <c r="Q123" s="11" t="str">
        <f>IF(Polygon[Added By]="","",UPPER(Polygon[Added By]))</f>
        <v/>
      </c>
      <c r="R123" s="11" t="str">
        <f>IF(Polygon[Added Date]="","",Polygon[Added Date])</f>
        <v/>
      </c>
      <c r="S123" s="14" t="str">
        <f>IF(Polygon[Z COORD]="","",Polygon[Z COORD])</f>
        <v/>
      </c>
      <c r="T123" s="14" t="str">
        <f>IF(Polygon[Asset Description]="","",PROPER(Polygon[Asset Description]))</f>
        <v/>
      </c>
      <c r="U123" s="14" t="str">
        <f>IF(Polygon[Area m2]="","",Polygon[Area m2])</f>
        <v/>
      </c>
      <c r="V123" s="14" t="str">
        <f>IF(Polygon[Asset Group]="","",VLOOKUP(Polygon[Surface Material],surface_master,2,FALSE))</f>
        <v/>
      </c>
      <c r="W123" s="14" t="str">
        <f>IF(Polygon[Asset Group]="","",VLOOKUP(Polygon[Material],sa_pa_surface,2,FALSE))</f>
        <v/>
      </c>
      <c r="X123" s="14" t="str">
        <f>IF(Polygon[Asset Group]="","",VLOOKUP(Polygon[Surface],surface_master,2,FALSE))</f>
        <v/>
      </c>
      <c r="Y123" s="14" t="str">
        <f>IF(Polygon[Surface Layer Depth mm]="","",Polygon[Surface Layer Depth mm])</f>
        <v/>
      </c>
      <c r="Z123" s="14" t="str">
        <f>IF(Polygon[Length m]="","",Polygon[Length m])</f>
        <v/>
      </c>
      <c r="AA123" s="14" t="str">
        <f>IF(Polygon[Av Width m]="","",Polygon[Av Width m])</f>
        <v/>
      </c>
      <c r="AB123" s="14" t="str">
        <f>IF(Polygon[Parking Capacity]="","",Polygon[Parking Capacity])</f>
        <v/>
      </c>
    </row>
    <row r="124" spans="1:28" s="3" customFormat="1" x14ac:dyDescent="0.2">
      <c r="A124" s="3" t="str">
        <f>IF(Polygon[DWG File Name]="","",Polygon[DWG File Name])</f>
        <v/>
      </c>
      <c r="B124" s="3" t="str">
        <f>IF(Polygon[DWG Layer Name]="","",Polygon[DWG Layer Name])</f>
        <v/>
      </c>
      <c r="C124" s="3" t="str">
        <f>IF(Polygon[DWG Handle]="","",Polygon[DWG Handle])</f>
        <v/>
      </c>
      <c r="D124" s="58" t="str">
        <f>IF(Polygon[Approx Centroid X]="","",Polygon[Approx Centroid X])</f>
        <v/>
      </c>
      <c r="E124" s="58" t="str">
        <f>IF(Polygon[Approx Centroid Y]="","",Polygon[Approx Centroid Y])</f>
        <v/>
      </c>
      <c r="F124" s="3" t="str">
        <f>IF(Polygon[Replacement Asset]="","",Polygon[Replacement Asset])</f>
        <v/>
      </c>
      <c r="G124" s="3" t="str">
        <f>IF(Polygon[Asset ID]="","",UPPER(Polygon[Asset ID]))</f>
        <v/>
      </c>
      <c r="H124" s="3" t="str">
        <f>IF(Polygon[Asset Group]="","",VLOOKUP(Polygon[Asset Group],asset_grp_poly,4,FALSE))</f>
        <v/>
      </c>
      <c r="I124" s="3" t="str">
        <f>IF(Polygon[Asset Group]="","",VLOOKUP(Polygon[Asset Group],asset_grp_poly,2,FALSE))</f>
        <v/>
      </c>
      <c r="J124" s="3" t="str">
        <f>IF(Polygon[Asset Group]="","",VLOOKUP(Polygon[Asset Group],asset_grp_poly,3,FALSE))</f>
        <v/>
      </c>
      <c r="K124" s="3" t="str">
        <f>IF(Polygon[Asset Group]="","",VLOOKUP(Polygon[Asset Type],type_master_list,2,FALSE))</f>
        <v/>
      </c>
      <c r="L124" s="3" t="str">
        <f>IF(Polygon[Asset Name]="","",PROPER(Polygon[Asset Name]))</f>
        <v/>
      </c>
      <c r="M124" s="11" t="str">
        <f>IF(Polygon[Install Date]="","",Polygon[Install Date])</f>
        <v/>
      </c>
      <c r="N124" s="11" t="str">
        <f>IF(Polygon[Note]="","",PROPER(Polygon[Note]))</f>
        <v/>
      </c>
      <c r="O124" s="11" t="str">
        <f>IF(Polygon[Resource Consent Number]="","",UPPER(Polygon[Resource Consent Number]))</f>
        <v/>
      </c>
      <c r="P124" s="53" t="str">
        <f>IF(Polygon[Asset Unit Cost]="","",Polygon[Asset Unit Cost])</f>
        <v/>
      </c>
      <c r="Q124" s="11" t="str">
        <f>IF(Polygon[Added By]="","",UPPER(Polygon[Added By]))</f>
        <v/>
      </c>
      <c r="R124" s="11" t="str">
        <f>IF(Polygon[Added Date]="","",Polygon[Added Date])</f>
        <v/>
      </c>
      <c r="S124" s="14" t="str">
        <f>IF(Polygon[Z COORD]="","",Polygon[Z COORD])</f>
        <v/>
      </c>
      <c r="T124" s="14" t="str">
        <f>IF(Polygon[Asset Description]="","",PROPER(Polygon[Asset Description]))</f>
        <v/>
      </c>
      <c r="U124" s="14" t="str">
        <f>IF(Polygon[Area m2]="","",Polygon[Area m2])</f>
        <v/>
      </c>
      <c r="V124" s="14" t="str">
        <f>IF(Polygon[Asset Group]="","",VLOOKUP(Polygon[Surface Material],surface_master,2,FALSE))</f>
        <v/>
      </c>
      <c r="W124" s="14" t="str">
        <f>IF(Polygon[Asset Group]="","",VLOOKUP(Polygon[Material],sa_pa_surface,2,FALSE))</f>
        <v/>
      </c>
      <c r="X124" s="14" t="str">
        <f>IF(Polygon[Asset Group]="","",VLOOKUP(Polygon[Surface],surface_master,2,FALSE))</f>
        <v/>
      </c>
      <c r="Y124" s="14" t="str">
        <f>IF(Polygon[Surface Layer Depth mm]="","",Polygon[Surface Layer Depth mm])</f>
        <v/>
      </c>
      <c r="Z124" s="14" t="str">
        <f>IF(Polygon[Length m]="","",Polygon[Length m])</f>
        <v/>
      </c>
      <c r="AA124" s="14" t="str">
        <f>IF(Polygon[Av Width m]="","",Polygon[Av Width m])</f>
        <v/>
      </c>
      <c r="AB124" s="14" t="str">
        <f>IF(Polygon[Parking Capacity]="","",Polygon[Parking Capacity])</f>
        <v/>
      </c>
    </row>
    <row r="125" spans="1:28" s="3" customFormat="1" x14ac:dyDescent="0.2">
      <c r="A125" s="3" t="str">
        <f>IF(Polygon[DWG File Name]="","",Polygon[DWG File Name])</f>
        <v/>
      </c>
      <c r="B125" s="3" t="str">
        <f>IF(Polygon[DWG Layer Name]="","",Polygon[DWG Layer Name])</f>
        <v/>
      </c>
      <c r="C125" s="3" t="str">
        <f>IF(Polygon[DWG Handle]="","",Polygon[DWG Handle])</f>
        <v/>
      </c>
      <c r="D125" s="58" t="str">
        <f>IF(Polygon[Approx Centroid X]="","",Polygon[Approx Centroid X])</f>
        <v/>
      </c>
      <c r="E125" s="58" t="str">
        <f>IF(Polygon[Approx Centroid Y]="","",Polygon[Approx Centroid Y])</f>
        <v/>
      </c>
      <c r="F125" s="3" t="str">
        <f>IF(Polygon[Replacement Asset]="","",Polygon[Replacement Asset])</f>
        <v/>
      </c>
      <c r="G125" s="3" t="str">
        <f>IF(Polygon[Asset ID]="","",UPPER(Polygon[Asset ID]))</f>
        <v/>
      </c>
      <c r="H125" s="3" t="str">
        <f>IF(Polygon[Asset Group]="","",VLOOKUP(Polygon[Asset Group],asset_grp_poly,4,FALSE))</f>
        <v/>
      </c>
      <c r="I125" s="3" t="str">
        <f>IF(Polygon[Asset Group]="","",VLOOKUP(Polygon[Asset Group],asset_grp_poly,2,FALSE))</f>
        <v/>
      </c>
      <c r="J125" s="3" t="str">
        <f>IF(Polygon[Asset Group]="","",VLOOKUP(Polygon[Asset Group],asset_grp_poly,3,FALSE))</f>
        <v/>
      </c>
      <c r="K125" s="3" t="str">
        <f>IF(Polygon[Asset Group]="","",VLOOKUP(Polygon[Asset Type],type_master_list,2,FALSE))</f>
        <v/>
      </c>
      <c r="L125" s="3" t="str">
        <f>IF(Polygon[Asset Name]="","",PROPER(Polygon[Asset Name]))</f>
        <v/>
      </c>
      <c r="M125" s="11" t="str">
        <f>IF(Polygon[Install Date]="","",Polygon[Install Date])</f>
        <v/>
      </c>
      <c r="N125" s="11" t="str">
        <f>IF(Polygon[Note]="","",PROPER(Polygon[Note]))</f>
        <v/>
      </c>
      <c r="O125" s="11" t="str">
        <f>IF(Polygon[Resource Consent Number]="","",UPPER(Polygon[Resource Consent Number]))</f>
        <v/>
      </c>
      <c r="P125" s="53" t="str">
        <f>IF(Polygon[Asset Unit Cost]="","",Polygon[Asset Unit Cost])</f>
        <v/>
      </c>
      <c r="Q125" s="11" t="str">
        <f>IF(Polygon[Added By]="","",UPPER(Polygon[Added By]))</f>
        <v/>
      </c>
      <c r="R125" s="11" t="str">
        <f>IF(Polygon[Added Date]="","",Polygon[Added Date])</f>
        <v/>
      </c>
      <c r="S125" s="14" t="str">
        <f>IF(Polygon[Z COORD]="","",Polygon[Z COORD])</f>
        <v/>
      </c>
      <c r="T125" s="14" t="str">
        <f>IF(Polygon[Asset Description]="","",PROPER(Polygon[Asset Description]))</f>
        <v/>
      </c>
      <c r="U125" s="14" t="str">
        <f>IF(Polygon[Area m2]="","",Polygon[Area m2])</f>
        <v/>
      </c>
      <c r="V125" s="14" t="str">
        <f>IF(Polygon[Asset Group]="","",VLOOKUP(Polygon[Surface Material],surface_master,2,FALSE))</f>
        <v/>
      </c>
      <c r="W125" s="14" t="str">
        <f>IF(Polygon[Asset Group]="","",VLOOKUP(Polygon[Material],sa_pa_surface,2,FALSE))</f>
        <v/>
      </c>
      <c r="X125" s="14" t="str">
        <f>IF(Polygon[Asset Group]="","",VLOOKUP(Polygon[Surface],surface_master,2,FALSE))</f>
        <v/>
      </c>
      <c r="Y125" s="14" t="str">
        <f>IF(Polygon[Surface Layer Depth mm]="","",Polygon[Surface Layer Depth mm])</f>
        <v/>
      </c>
      <c r="Z125" s="14" t="str">
        <f>IF(Polygon[Length m]="","",Polygon[Length m])</f>
        <v/>
      </c>
      <c r="AA125" s="14" t="str">
        <f>IF(Polygon[Av Width m]="","",Polygon[Av Width m])</f>
        <v/>
      </c>
      <c r="AB125" s="14" t="str">
        <f>IF(Polygon[Parking Capacity]="","",Polygon[Parking Capacity])</f>
        <v/>
      </c>
    </row>
    <row r="126" spans="1:28" s="3" customFormat="1" x14ac:dyDescent="0.2">
      <c r="A126" s="3" t="str">
        <f>IF(Polygon[DWG File Name]="","",Polygon[DWG File Name])</f>
        <v/>
      </c>
      <c r="B126" s="3" t="str">
        <f>IF(Polygon[DWG Layer Name]="","",Polygon[DWG Layer Name])</f>
        <v/>
      </c>
      <c r="C126" s="3" t="str">
        <f>IF(Polygon[DWG Handle]="","",Polygon[DWG Handle])</f>
        <v/>
      </c>
      <c r="D126" s="58" t="str">
        <f>IF(Polygon[Approx Centroid X]="","",Polygon[Approx Centroid X])</f>
        <v/>
      </c>
      <c r="E126" s="58" t="str">
        <f>IF(Polygon[Approx Centroid Y]="","",Polygon[Approx Centroid Y])</f>
        <v/>
      </c>
      <c r="F126" s="3" t="str">
        <f>IF(Polygon[Replacement Asset]="","",Polygon[Replacement Asset])</f>
        <v/>
      </c>
      <c r="G126" s="3" t="str">
        <f>IF(Polygon[Asset ID]="","",UPPER(Polygon[Asset ID]))</f>
        <v/>
      </c>
      <c r="H126" s="3" t="str">
        <f>IF(Polygon[Asset Group]="","",VLOOKUP(Polygon[Asset Group],asset_grp_poly,4,FALSE))</f>
        <v/>
      </c>
      <c r="I126" s="3" t="str">
        <f>IF(Polygon[Asset Group]="","",VLOOKUP(Polygon[Asset Group],asset_grp_poly,2,FALSE))</f>
        <v/>
      </c>
      <c r="J126" s="3" t="str">
        <f>IF(Polygon[Asset Group]="","",VLOOKUP(Polygon[Asset Group],asset_grp_poly,3,FALSE))</f>
        <v/>
      </c>
      <c r="K126" s="3" t="str">
        <f>IF(Polygon[Asset Group]="","",VLOOKUP(Polygon[Asset Type],type_master_list,2,FALSE))</f>
        <v/>
      </c>
      <c r="L126" s="3" t="str">
        <f>IF(Polygon[Asset Name]="","",PROPER(Polygon[Asset Name]))</f>
        <v/>
      </c>
      <c r="M126" s="11" t="str">
        <f>IF(Polygon[Install Date]="","",Polygon[Install Date])</f>
        <v/>
      </c>
      <c r="N126" s="11" t="str">
        <f>IF(Polygon[Note]="","",PROPER(Polygon[Note]))</f>
        <v/>
      </c>
      <c r="O126" s="11" t="str">
        <f>IF(Polygon[Resource Consent Number]="","",UPPER(Polygon[Resource Consent Number]))</f>
        <v/>
      </c>
      <c r="P126" s="53" t="str">
        <f>IF(Polygon[Asset Unit Cost]="","",Polygon[Asset Unit Cost])</f>
        <v/>
      </c>
      <c r="Q126" s="11" t="str">
        <f>IF(Polygon[Added By]="","",UPPER(Polygon[Added By]))</f>
        <v/>
      </c>
      <c r="R126" s="11" t="str">
        <f>IF(Polygon[Added Date]="","",Polygon[Added Date])</f>
        <v/>
      </c>
      <c r="S126" s="14" t="str">
        <f>IF(Polygon[Z COORD]="","",Polygon[Z COORD])</f>
        <v/>
      </c>
      <c r="T126" s="14" t="str">
        <f>IF(Polygon[Asset Description]="","",PROPER(Polygon[Asset Description]))</f>
        <v/>
      </c>
      <c r="U126" s="14" t="str">
        <f>IF(Polygon[Area m2]="","",Polygon[Area m2])</f>
        <v/>
      </c>
      <c r="V126" s="14" t="str">
        <f>IF(Polygon[Asset Group]="","",VLOOKUP(Polygon[Surface Material],surface_master,2,FALSE))</f>
        <v/>
      </c>
      <c r="W126" s="14" t="str">
        <f>IF(Polygon[Asset Group]="","",VLOOKUP(Polygon[Material],sa_pa_surface,2,FALSE))</f>
        <v/>
      </c>
      <c r="X126" s="14" t="str">
        <f>IF(Polygon[Asset Group]="","",VLOOKUP(Polygon[Surface],surface_master,2,FALSE))</f>
        <v/>
      </c>
      <c r="Y126" s="14" t="str">
        <f>IF(Polygon[Surface Layer Depth mm]="","",Polygon[Surface Layer Depth mm])</f>
        <v/>
      </c>
      <c r="Z126" s="14" t="str">
        <f>IF(Polygon[Length m]="","",Polygon[Length m])</f>
        <v/>
      </c>
      <c r="AA126" s="14" t="str">
        <f>IF(Polygon[Av Width m]="","",Polygon[Av Width m])</f>
        <v/>
      </c>
      <c r="AB126" s="14" t="str">
        <f>IF(Polygon[Parking Capacity]="","",Polygon[Parking Capacity])</f>
        <v/>
      </c>
    </row>
    <row r="127" spans="1:28" s="3" customFormat="1" x14ac:dyDescent="0.2">
      <c r="A127" s="3" t="str">
        <f>IF(Polygon[DWG File Name]="","",Polygon[DWG File Name])</f>
        <v/>
      </c>
      <c r="B127" s="3" t="str">
        <f>IF(Polygon[DWG Layer Name]="","",Polygon[DWG Layer Name])</f>
        <v/>
      </c>
      <c r="C127" s="3" t="str">
        <f>IF(Polygon[DWG Handle]="","",Polygon[DWG Handle])</f>
        <v/>
      </c>
      <c r="D127" s="58" t="str">
        <f>IF(Polygon[Approx Centroid X]="","",Polygon[Approx Centroid X])</f>
        <v/>
      </c>
      <c r="E127" s="58" t="str">
        <f>IF(Polygon[Approx Centroid Y]="","",Polygon[Approx Centroid Y])</f>
        <v/>
      </c>
      <c r="F127" s="3" t="str">
        <f>IF(Polygon[Replacement Asset]="","",Polygon[Replacement Asset])</f>
        <v/>
      </c>
      <c r="G127" s="3" t="str">
        <f>IF(Polygon[Asset ID]="","",UPPER(Polygon[Asset ID]))</f>
        <v/>
      </c>
      <c r="H127" s="3" t="str">
        <f>IF(Polygon[Asset Group]="","",VLOOKUP(Polygon[Asset Group],asset_grp_poly,4,FALSE))</f>
        <v/>
      </c>
      <c r="I127" s="3" t="str">
        <f>IF(Polygon[Asset Group]="","",VLOOKUP(Polygon[Asset Group],asset_grp_poly,2,FALSE))</f>
        <v/>
      </c>
      <c r="J127" s="3" t="str">
        <f>IF(Polygon[Asset Group]="","",VLOOKUP(Polygon[Asset Group],asset_grp_poly,3,FALSE))</f>
        <v/>
      </c>
      <c r="K127" s="3" t="str">
        <f>IF(Polygon[Asset Group]="","",VLOOKUP(Polygon[Asset Type],type_master_list,2,FALSE))</f>
        <v/>
      </c>
      <c r="L127" s="3" t="str">
        <f>IF(Polygon[Asset Name]="","",PROPER(Polygon[Asset Name]))</f>
        <v/>
      </c>
      <c r="M127" s="11" t="str">
        <f>IF(Polygon[Install Date]="","",Polygon[Install Date])</f>
        <v/>
      </c>
      <c r="N127" s="11" t="str">
        <f>IF(Polygon[Note]="","",PROPER(Polygon[Note]))</f>
        <v/>
      </c>
      <c r="O127" s="11" t="str">
        <f>IF(Polygon[Resource Consent Number]="","",UPPER(Polygon[Resource Consent Number]))</f>
        <v/>
      </c>
      <c r="P127" s="53" t="str">
        <f>IF(Polygon[Asset Unit Cost]="","",Polygon[Asset Unit Cost])</f>
        <v/>
      </c>
      <c r="Q127" s="11" t="str">
        <f>IF(Polygon[Added By]="","",UPPER(Polygon[Added By]))</f>
        <v/>
      </c>
      <c r="R127" s="11" t="str">
        <f>IF(Polygon[Added Date]="","",Polygon[Added Date])</f>
        <v/>
      </c>
      <c r="S127" s="14" t="str">
        <f>IF(Polygon[Z COORD]="","",Polygon[Z COORD])</f>
        <v/>
      </c>
      <c r="T127" s="14" t="str">
        <f>IF(Polygon[Asset Description]="","",PROPER(Polygon[Asset Description]))</f>
        <v/>
      </c>
      <c r="U127" s="14" t="str">
        <f>IF(Polygon[Area m2]="","",Polygon[Area m2])</f>
        <v/>
      </c>
      <c r="V127" s="14" t="str">
        <f>IF(Polygon[Asset Group]="","",VLOOKUP(Polygon[Surface Material],surface_master,2,FALSE))</f>
        <v/>
      </c>
      <c r="W127" s="14" t="str">
        <f>IF(Polygon[Asset Group]="","",VLOOKUP(Polygon[Material],sa_pa_surface,2,FALSE))</f>
        <v/>
      </c>
      <c r="X127" s="14" t="str">
        <f>IF(Polygon[Asset Group]="","",VLOOKUP(Polygon[Surface],surface_master,2,FALSE))</f>
        <v/>
      </c>
      <c r="Y127" s="14" t="str">
        <f>IF(Polygon[Surface Layer Depth mm]="","",Polygon[Surface Layer Depth mm])</f>
        <v/>
      </c>
      <c r="Z127" s="14" t="str">
        <f>IF(Polygon[Length m]="","",Polygon[Length m])</f>
        <v/>
      </c>
      <c r="AA127" s="14" t="str">
        <f>IF(Polygon[Av Width m]="","",Polygon[Av Width m])</f>
        <v/>
      </c>
      <c r="AB127" s="14" t="str">
        <f>IF(Polygon[Parking Capacity]="","",Polygon[Parking Capacity])</f>
        <v/>
      </c>
    </row>
    <row r="128" spans="1:28" s="3" customFormat="1" x14ac:dyDescent="0.2">
      <c r="A128" s="3" t="str">
        <f>IF(Polygon[DWG File Name]="","",Polygon[DWG File Name])</f>
        <v/>
      </c>
      <c r="B128" s="3" t="str">
        <f>IF(Polygon[DWG Layer Name]="","",Polygon[DWG Layer Name])</f>
        <v/>
      </c>
      <c r="C128" s="3" t="str">
        <f>IF(Polygon[DWG Handle]="","",Polygon[DWG Handle])</f>
        <v/>
      </c>
      <c r="D128" s="58" t="str">
        <f>IF(Polygon[Approx Centroid X]="","",Polygon[Approx Centroid X])</f>
        <v/>
      </c>
      <c r="E128" s="58" t="str">
        <f>IF(Polygon[Approx Centroid Y]="","",Polygon[Approx Centroid Y])</f>
        <v/>
      </c>
      <c r="F128" s="3" t="str">
        <f>IF(Polygon[Replacement Asset]="","",Polygon[Replacement Asset])</f>
        <v/>
      </c>
      <c r="G128" s="3" t="str">
        <f>IF(Polygon[Asset ID]="","",UPPER(Polygon[Asset ID]))</f>
        <v/>
      </c>
      <c r="H128" s="3" t="str">
        <f>IF(Polygon[Asset Group]="","",VLOOKUP(Polygon[Asset Group],asset_grp_poly,4,FALSE))</f>
        <v/>
      </c>
      <c r="I128" s="3" t="str">
        <f>IF(Polygon[Asset Group]="","",VLOOKUP(Polygon[Asset Group],asset_grp_poly,2,FALSE))</f>
        <v/>
      </c>
      <c r="J128" s="3" t="str">
        <f>IF(Polygon[Asset Group]="","",VLOOKUP(Polygon[Asset Group],asset_grp_poly,3,FALSE))</f>
        <v/>
      </c>
      <c r="K128" s="3" t="str">
        <f>IF(Polygon[Asset Group]="","",VLOOKUP(Polygon[Asset Type],type_master_list,2,FALSE))</f>
        <v/>
      </c>
      <c r="L128" s="3" t="str">
        <f>IF(Polygon[Asset Name]="","",PROPER(Polygon[Asset Name]))</f>
        <v/>
      </c>
      <c r="M128" s="11" t="str">
        <f>IF(Polygon[Install Date]="","",Polygon[Install Date])</f>
        <v/>
      </c>
      <c r="N128" s="11" t="str">
        <f>IF(Polygon[Note]="","",PROPER(Polygon[Note]))</f>
        <v/>
      </c>
      <c r="O128" s="11" t="str">
        <f>IF(Polygon[Resource Consent Number]="","",UPPER(Polygon[Resource Consent Number]))</f>
        <v/>
      </c>
      <c r="P128" s="53" t="str">
        <f>IF(Polygon[Asset Unit Cost]="","",Polygon[Asset Unit Cost])</f>
        <v/>
      </c>
      <c r="Q128" s="11" t="str">
        <f>IF(Polygon[Added By]="","",UPPER(Polygon[Added By]))</f>
        <v/>
      </c>
      <c r="R128" s="11" t="str">
        <f>IF(Polygon[Added Date]="","",Polygon[Added Date])</f>
        <v/>
      </c>
      <c r="S128" s="14" t="str">
        <f>IF(Polygon[Z COORD]="","",Polygon[Z COORD])</f>
        <v/>
      </c>
      <c r="T128" s="14" t="str">
        <f>IF(Polygon[Asset Description]="","",PROPER(Polygon[Asset Description]))</f>
        <v/>
      </c>
      <c r="U128" s="14" t="str">
        <f>IF(Polygon[Area m2]="","",Polygon[Area m2])</f>
        <v/>
      </c>
      <c r="V128" s="14" t="str">
        <f>IF(Polygon[Asset Group]="","",VLOOKUP(Polygon[Surface Material],surface_master,2,FALSE))</f>
        <v/>
      </c>
      <c r="W128" s="14" t="str">
        <f>IF(Polygon[Asset Group]="","",VLOOKUP(Polygon[Material],sa_pa_surface,2,FALSE))</f>
        <v/>
      </c>
      <c r="X128" s="14" t="str">
        <f>IF(Polygon[Asset Group]="","",VLOOKUP(Polygon[Surface],surface_master,2,FALSE))</f>
        <v/>
      </c>
      <c r="Y128" s="14" t="str">
        <f>IF(Polygon[Surface Layer Depth mm]="","",Polygon[Surface Layer Depth mm])</f>
        <v/>
      </c>
      <c r="Z128" s="14" t="str">
        <f>IF(Polygon[Length m]="","",Polygon[Length m])</f>
        <v/>
      </c>
      <c r="AA128" s="14" t="str">
        <f>IF(Polygon[Av Width m]="","",Polygon[Av Width m])</f>
        <v/>
      </c>
      <c r="AB128" s="14" t="str">
        <f>IF(Polygon[Parking Capacity]="","",Polygon[Parking Capacity])</f>
        <v/>
      </c>
    </row>
    <row r="129" spans="1:28" s="3" customFormat="1" x14ac:dyDescent="0.2">
      <c r="A129" s="3" t="str">
        <f>IF(Polygon[DWG File Name]="","",Polygon[DWG File Name])</f>
        <v/>
      </c>
      <c r="B129" s="3" t="str">
        <f>IF(Polygon[DWG Layer Name]="","",Polygon[DWG Layer Name])</f>
        <v/>
      </c>
      <c r="C129" s="3" t="str">
        <f>IF(Polygon[DWG Handle]="","",Polygon[DWG Handle])</f>
        <v/>
      </c>
      <c r="D129" s="58" t="str">
        <f>IF(Polygon[Approx Centroid X]="","",Polygon[Approx Centroid X])</f>
        <v/>
      </c>
      <c r="E129" s="58" t="str">
        <f>IF(Polygon[Approx Centroid Y]="","",Polygon[Approx Centroid Y])</f>
        <v/>
      </c>
      <c r="F129" s="3" t="str">
        <f>IF(Polygon[Replacement Asset]="","",Polygon[Replacement Asset])</f>
        <v/>
      </c>
      <c r="G129" s="3" t="str">
        <f>IF(Polygon[Asset ID]="","",UPPER(Polygon[Asset ID]))</f>
        <v/>
      </c>
      <c r="H129" s="3" t="str">
        <f>IF(Polygon[Asset Group]="","",VLOOKUP(Polygon[Asset Group],asset_grp_poly,4,FALSE))</f>
        <v/>
      </c>
      <c r="I129" s="3" t="str">
        <f>IF(Polygon[Asset Group]="","",VLOOKUP(Polygon[Asset Group],asset_grp_poly,2,FALSE))</f>
        <v/>
      </c>
      <c r="J129" s="3" t="str">
        <f>IF(Polygon[Asset Group]="","",VLOOKUP(Polygon[Asset Group],asset_grp_poly,3,FALSE))</f>
        <v/>
      </c>
      <c r="K129" s="3" t="str">
        <f>IF(Polygon[Asset Group]="","",VLOOKUP(Polygon[Asset Type],type_master_list,2,FALSE))</f>
        <v/>
      </c>
      <c r="L129" s="3" t="str">
        <f>IF(Polygon[Asset Name]="","",PROPER(Polygon[Asset Name]))</f>
        <v/>
      </c>
      <c r="M129" s="11" t="str">
        <f>IF(Polygon[Install Date]="","",Polygon[Install Date])</f>
        <v/>
      </c>
      <c r="N129" s="11" t="str">
        <f>IF(Polygon[Note]="","",PROPER(Polygon[Note]))</f>
        <v/>
      </c>
      <c r="O129" s="11" t="str">
        <f>IF(Polygon[Resource Consent Number]="","",UPPER(Polygon[Resource Consent Number]))</f>
        <v/>
      </c>
      <c r="P129" s="53" t="str">
        <f>IF(Polygon[Asset Unit Cost]="","",Polygon[Asset Unit Cost])</f>
        <v/>
      </c>
      <c r="Q129" s="11" t="str">
        <f>IF(Polygon[Added By]="","",UPPER(Polygon[Added By]))</f>
        <v/>
      </c>
      <c r="R129" s="11" t="str">
        <f>IF(Polygon[Added Date]="","",Polygon[Added Date])</f>
        <v/>
      </c>
      <c r="S129" s="14" t="str">
        <f>IF(Polygon[Z COORD]="","",Polygon[Z COORD])</f>
        <v/>
      </c>
      <c r="T129" s="14" t="str">
        <f>IF(Polygon[Asset Description]="","",PROPER(Polygon[Asset Description]))</f>
        <v/>
      </c>
      <c r="U129" s="14" t="str">
        <f>IF(Polygon[Area m2]="","",Polygon[Area m2])</f>
        <v/>
      </c>
      <c r="V129" s="14" t="str">
        <f>IF(Polygon[Asset Group]="","",VLOOKUP(Polygon[Surface Material],surface_master,2,FALSE))</f>
        <v/>
      </c>
      <c r="W129" s="14" t="str">
        <f>IF(Polygon[Asset Group]="","",VLOOKUP(Polygon[Material],sa_pa_surface,2,FALSE))</f>
        <v/>
      </c>
      <c r="X129" s="14" t="str">
        <f>IF(Polygon[Asset Group]="","",VLOOKUP(Polygon[Surface],surface_master,2,FALSE))</f>
        <v/>
      </c>
      <c r="Y129" s="14" t="str">
        <f>IF(Polygon[Surface Layer Depth mm]="","",Polygon[Surface Layer Depth mm])</f>
        <v/>
      </c>
      <c r="Z129" s="14" t="str">
        <f>IF(Polygon[Length m]="","",Polygon[Length m])</f>
        <v/>
      </c>
      <c r="AA129" s="14" t="str">
        <f>IF(Polygon[Av Width m]="","",Polygon[Av Width m])</f>
        <v/>
      </c>
      <c r="AB129" s="14" t="str">
        <f>IF(Polygon[Parking Capacity]="","",Polygon[Parking Capacity])</f>
        <v/>
      </c>
    </row>
    <row r="130" spans="1:28" s="3" customFormat="1" x14ac:dyDescent="0.2">
      <c r="A130" s="3" t="str">
        <f>IF(Polygon[DWG File Name]="","",Polygon[DWG File Name])</f>
        <v/>
      </c>
      <c r="B130" s="3" t="str">
        <f>IF(Polygon[DWG Layer Name]="","",Polygon[DWG Layer Name])</f>
        <v/>
      </c>
      <c r="C130" s="3" t="str">
        <f>IF(Polygon[DWG Handle]="","",Polygon[DWG Handle])</f>
        <v/>
      </c>
      <c r="D130" s="58" t="str">
        <f>IF(Polygon[Approx Centroid X]="","",Polygon[Approx Centroid X])</f>
        <v/>
      </c>
      <c r="E130" s="58" t="str">
        <f>IF(Polygon[Approx Centroid Y]="","",Polygon[Approx Centroid Y])</f>
        <v/>
      </c>
      <c r="F130" s="3" t="str">
        <f>IF(Polygon[Replacement Asset]="","",Polygon[Replacement Asset])</f>
        <v/>
      </c>
      <c r="G130" s="3" t="str">
        <f>IF(Polygon[Asset ID]="","",UPPER(Polygon[Asset ID]))</f>
        <v/>
      </c>
      <c r="H130" s="3" t="str">
        <f>IF(Polygon[Asset Group]="","",VLOOKUP(Polygon[Asset Group],asset_grp_poly,4,FALSE))</f>
        <v/>
      </c>
      <c r="I130" s="3" t="str">
        <f>IF(Polygon[Asset Group]="","",VLOOKUP(Polygon[Asset Group],asset_grp_poly,2,FALSE))</f>
        <v/>
      </c>
      <c r="J130" s="3" t="str">
        <f>IF(Polygon[Asset Group]="","",VLOOKUP(Polygon[Asset Group],asset_grp_poly,3,FALSE))</f>
        <v/>
      </c>
      <c r="K130" s="3" t="str">
        <f>IF(Polygon[Asset Group]="","",VLOOKUP(Polygon[Asset Type],type_master_list,2,FALSE))</f>
        <v/>
      </c>
      <c r="L130" s="3" t="str">
        <f>IF(Polygon[Asset Name]="","",PROPER(Polygon[Asset Name]))</f>
        <v/>
      </c>
      <c r="M130" s="11" t="str">
        <f>IF(Polygon[Install Date]="","",Polygon[Install Date])</f>
        <v/>
      </c>
      <c r="N130" s="11" t="str">
        <f>IF(Polygon[Note]="","",PROPER(Polygon[Note]))</f>
        <v/>
      </c>
      <c r="O130" s="11" t="str">
        <f>IF(Polygon[Resource Consent Number]="","",UPPER(Polygon[Resource Consent Number]))</f>
        <v/>
      </c>
      <c r="P130" s="53" t="str">
        <f>IF(Polygon[Asset Unit Cost]="","",Polygon[Asset Unit Cost])</f>
        <v/>
      </c>
      <c r="Q130" s="11" t="str">
        <f>IF(Polygon[Added By]="","",UPPER(Polygon[Added By]))</f>
        <v/>
      </c>
      <c r="R130" s="11" t="str">
        <f>IF(Polygon[Added Date]="","",Polygon[Added Date])</f>
        <v/>
      </c>
      <c r="S130" s="14" t="str">
        <f>IF(Polygon[Z COORD]="","",Polygon[Z COORD])</f>
        <v/>
      </c>
      <c r="T130" s="14" t="str">
        <f>IF(Polygon[Asset Description]="","",PROPER(Polygon[Asset Description]))</f>
        <v/>
      </c>
      <c r="U130" s="14" t="str">
        <f>IF(Polygon[Area m2]="","",Polygon[Area m2])</f>
        <v/>
      </c>
      <c r="V130" s="14" t="str">
        <f>IF(Polygon[Asset Group]="","",VLOOKUP(Polygon[Surface Material],surface_master,2,FALSE))</f>
        <v/>
      </c>
      <c r="W130" s="14" t="str">
        <f>IF(Polygon[Asset Group]="","",VLOOKUP(Polygon[Material],sa_pa_surface,2,FALSE))</f>
        <v/>
      </c>
      <c r="X130" s="14" t="str">
        <f>IF(Polygon[Asset Group]="","",VLOOKUP(Polygon[Surface],surface_master,2,FALSE))</f>
        <v/>
      </c>
      <c r="Y130" s="14" t="str">
        <f>IF(Polygon[Surface Layer Depth mm]="","",Polygon[Surface Layer Depth mm])</f>
        <v/>
      </c>
      <c r="Z130" s="14" t="str">
        <f>IF(Polygon[Length m]="","",Polygon[Length m])</f>
        <v/>
      </c>
      <c r="AA130" s="14" t="str">
        <f>IF(Polygon[Av Width m]="","",Polygon[Av Width m])</f>
        <v/>
      </c>
      <c r="AB130" s="14" t="str">
        <f>IF(Polygon[Parking Capacity]="","",Polygon[Parking Capacity])</f>
        <v/>
      </c>
    </row>
    <row r="131" spans="1:28" s="3" customFormat="1" x14ac:dyDescent="0.2">
      <c r="A131" s="3" t="str">
        <f>IF(Polygon[DWG File Name]="","",Polygon[DWG File Name])</f>
        <v/>
      </c>
      <c r="B131" s="3" t="str">
        <f>IF(Polygon[DWG Layer Name]="","",Polygon[DWG Layer Name])</f>
        <v/>
      </c>
      <c r="C131" s="3" t="str">
        <f>IF(Polygon[DWG Handle]="","",Polygon[DWG Handle])</f>
        <v/>
      </c>
      <c r="D131" s="58" t="str">
        <f>IF(Polygon[Approx Centroid X]="","",Polygon[Approx Centroid X])</f>
        <v/>
      </c>
      <c r="E131" s="58" t="str">
        <f>IF(Polygon[Approx Centroid Y]="","",Polygon[Approx Centroid Y])</f>
        <v/>
      </c>
      <c r="F131" s="3" t="str">
        <f>IF(Polygon[Replacement Asset]="","",Polygon[Replacement Asset])</f>
        <v/>
      </c>
      <c r="G131" s="3" t="str">
        <f>IF(Polygon[Asset ID]="","",UPPER(Polygon[Asset ID]))</f>
        <v/>
      </c>
      <c r="H131" s="3" t="str">
        <f>IF(Polygon[Asset Group]="","",VLOOKUP(Polygon[Asset Group],asset_grp_poly,4,FALSE))</f>
        <v/>
      </c>
      <c r="I131" s="3" t="str">
        <f>IF(Polygon[Asset Group]="","",VLOOKUP(Polygon[Asset Group],asset_grp_poly,2,FALSE))</f>
        <v/>
      </c>
      <c r="J131" s="3" t="str">
        <f>IF(Polygon[Asset Group]="","",VLOOKUP(Polygon[Asset Group],asset_grp_poly,3,FALSE))</f>
        <v/>
      </c>
      <c r="K131" s="3" t="str">
        <f>IF(Polygon[Asset Group]="","",VLOOKUP(Polygon[Asset Type],type_master_list,2,FALSE))</f>
        <v/>
      </c>
      <c r="L131" s="3" t="str">
        <f>IF(Polygon[Asset Name]="","",PROPER(Polygon[Asset Name]))</f>
        <v/>
      </c>
      <c r="M131" s="11" t="str">
        <f>IF(Polygon[Install Date]="","",Polygon[Install Date])</f>
        <v/>
      </c>
      <c r="N131" s="11" t="str">
        <f>IF(Polygon[Note]="","",PROPER(Polygon[Note]))</f>
        <v/>
      </c>
      <c r="O131" s="11" t="str">
        <f>IF(Polygon[Resource Consent Number]="","",UPPER(Polygon[Resource Consent Number]))</f>
        <v/>
      </c>
      <c r="P131" s="53" t="str">
        <f>IF(Polygon[Asset Unit Cost]="","",Polygon[Asset Unit Cost])</f>
        <v/>
      </c>
      <c r="Q131" s="11" t="str">
        <f>IF(Polygon[Added By]="","",UPPER(Polygon[Added By]))</f>
        <v/>
      </c>
      <c r="R131" s="11" t="str">
        <f>IF(Polygon[Added Date]="","",Polygon[Added Date])</f>
        <v/>
      </c>
      <c r="S131" s="14" t="str">
        <f>IF(Polygon[Z COORD]="","",Polygon[Z COORD])</f>
        <v/>
      </c>
      <c r="T131" s="14" t="str">
        <f>IF(Polygon[Asset Description]="","",PROPER(Polygon[Asset Description]))</f>
        <v/>
      </c>
      <c r="U131" s="14" t="str">
        <f>IF(Polygon[Area m2]="","",Polygon[Area m2])</f>
        <v/>
      </c>
      <c r="V131" s="14" t="str">
        <f>IF(Polygon[Asset Group]="","",VLOOKUP(Polygon[Surface Material],surface_master,2,FALSE))</f>
        <v/>
      </c>
      <c r="W131" s="14" t="str">
        <f>IF(Polygon[Asset Group]="","",VLOOKUP(Polygon[Material],sa_pa_surface,2,FALSE))</f>
        <v/>
      </c>
      <c r="X131" s="14" t="str">
        <f>IF(Polygon[Asset Group]="","",VLOOKUP(Polygon[Surface],surface_master,2,FALSE))</f>
        <v/>
      </c>
      <c r="Y131" s="14" t="str">
        <f>IF(Polygon[Surface Layer Depth mm]="","",Polygon[Surface Layer Depth mm])</f>
        <v/>
      </c>
      <c r="Z131" s="14" t="str">
        <f>IF(Polygon[Length m]="","",Polygon[Length m])</f>
        <v/>
      </c>
      <c r="AA131" s="14" t="str">
        <f>IF(Polygon[Av Width m]="","",Polygon[Av Width m])</f>
        <v/>
      </c>
      <c r="AB131" s="14" t="str">
        <f>IF(Polygon[Parking Capacity]="","",Polygon[Parking Capacity])</f>
        <v/>
      </c>
    </row>
    <row r="132" spans="1:28" s="3" customFormat="1" x14ac:dyDescent="0.2">
      <c r="A132" s="3" t="str">
        <f>IF(Polygon[DWG File Name]="","",Polygon[DWG File Name])</f>
        <v/>
      </c>
      <c r="B132" s="3" t="str">
        <f>IF(Polygon[DWG Layer Name]="","",Polygon[DWG Layer Name])</f>
        <v/>
      </c>
      <c r="C132" s="3" t="str">
        <f>IF(Polygon[DWG Handle]="","",Polygon[DWG Handle])</f>
        <v/>
      </c>
      <c r="D132" s="58" t="str">
        <f>IF(Polygon[Approx Centroid X]="","",Polygon[Approx Centroid X])</f>
        <v/>
      </c>
      <c r="E132" s="58" t="str">
        <f>IF(Polygon[Approx Centroid Y]="","",Polygon[Approx Centroid Y])</f>
        <v/>
      </c>
      <c r="F132" s="3" t="str">
        <f>IF(Polygon[Replacement Asset]="","",Polygon[Replacement Asset])</f>
        <v/>
      </c>
      <c r="G132" s="3" t="str">
        <f>IF(Polygon[Asset ID]="","",UPPER(Polygon[Asset ID]))</f>
        <v/>
      </c>
      <c r="H132" s="3" t="str">
        <f>IF(Polygon[Asset Group]="","",VLOOKUP(Polygon[Asset Group],asset_grp_poly,4,FALSE))</f>
        <v/>
      </c>
      <c r="I132" s="3" t="str">
        <f>IF(Polygon[Asset Group]="","",VLOOKUP(Polygon[Asset Group],asset_grp_poly,2,FALSE))</f>
        <v/>
      </c>
      <c r="J132" s="3" t="str">
        <f>IF(Polygon[Asset Group]="","",VLOOKUP(Polygon[Asset Group],asset_grp_poly,3,FALSE))</f>
        <v/>
      </c>
      <c r="K132" s="3" t="str">
        <f>IF(Polygon[Asset Group]="","",VLOOKUP(Polygon[Asset Type],type_master_list,2,FALSE))</f>
        <v/>
      </c>
      <c r="L132" s="3" t="str">
        <f>IF(Polygon[Asset Name]="","",PROPER(Polygon[Asset Name]))</f>
        <v/>
      </c>
      <c r="M132" s="11" t="str">
        <f>IF(Polygon[Install Date]="","",Polygon[Install Date])</f>
        <v/>
      </c>
      <c r="N132" s="11" t="str">
        <f>IF(Polygon[Note]="","",PROPER(Polygon[Note]))</f>
        <v/>
      </c>
      <c r="O132" s="11" t="str">
        <f>IF(Polygon[Resource Consent Number]="","",UPPER(Polygon[Resource Consent Number]))</f>
        <v/>
      </c>
      <c r="P132" s="53" t="str">
        <f>IF(Polygon[Asset Unit Cost]="","",Polygon[Asset Unit Cost])</f>
        <v/>
      </c>
      <c r="Q132" s="11" t="str">
        <f>IF(Polygon[Added By]="","",UPPER(Polygon[Added By]))</f>
        <v/>
      </c>
      <c r="R132" s="11" t="str">
        <f>IF(Polygon[Added Date]="","",Polygon[Added Date])</f>
        <v/>
      </c>
      <c r="S132" s="14" t="str">
        <f>IF(Polygon[Z COORD]="","",Polygon[Z COORD])</f>
        <v/>
      </c>
      <c r="T132" s="14" t="str">
        <f>IF(Polygon[Asset Description]="","",PROPER(Polygon[Asset Description]))</f>
        <v/>
      </c>
      <c r="U132" s="14" t="str">
        <f>IF(Polygon[Area m2]="","",Polygon[Area m2])</f>
        <v/>
      </c>
      <c r="V132" s="14" t="str">
        <f>IF(Polygon[Asset Group]="","",VLOOKUP(Polygon[Surface Material],surface_master,2,FALSE))</f>
        <v/>
      </c>
      <c r="W132" s="14" t="str">
        <f>IF(Polygon[Asset Group]="","",VLOOKUP(Polygon[Material],sa_pa_surface,2,FALSE))</f>
        <v/>
      </c>
      <c r="X132" s="14" t="str">
        <f>IF(Polygon[Asset Group]="","",VLOOKUP(Polygon[Surface],surface_master,2,FALSE))</f>
        <v/>
      </c>
      <c r="Y132" s="14" t="str">
        <f>IF(Polygon[Surface Layer Depth mm]="","",Polygon[Surface Layer Depth mm])</f>
        <v/>
      </c>
      <c r="Z132" s="14" t="str">
        <f>IF(Polygon[Length m]="","",Polygon[Length m])</f>
        <v/>
      </c>
      <c r="AA132" s="14" t="str">
        <f>IF(Polygon[Av Width m]="","",Polygon[Av Width m])</f>
        <v/>
      </c>
      <c r="AB132" s="14" t="str">
        <f>IF(Polygon[Parking Capacity]="","",Polygon[Parking Capacity])</f>
        <v/>
      </c>
    </row>
    <row r="133" spans="1:28" s="3" customFormat="1" x14ac:dyDescent="0.2">
      <c r="A133" s="3" t="str">
        <f>IF(Polygon[DWG File Name]="","",Polygon[DWG File Name])</f>
        <v/>
      </c>
      <c r="B133" s="3" t="str">
        <f>IF(Polygon[DWG Layer Name]="","",Polygon[DWG Layer Name])</f>
        <v/>
      </c>
      <c r="C133" s="3" t="str">
        <f>IF(Polygon[DWG Handle]="","",Polygon[DWG Handle])</f>
        <v/>
      </c>
      <c r="D133" s="58" t="str">
        <f>IF(Polygon[Approx Centroid X]="","",Polygon[Approx Centroid X])</f>
        <v/>
      </c>
      <c r="E133" s="58" t="str">
        <f>IF(Polygon[Approx Centroid Y]="","",Polygon[Approx Centroid Y])</f>
        <v/>
      </c>
      <c r="F133" s="3" t="str">
        <f>IF(Polygon[Replacement Asset]="","",Polygon[Replacement Asset])</f>
        <v/>
      </c>
      <c r="G133" s="3" t="str">
        <f>IF(Polygon[Asset ID]="","",UPPER(Polygon[Asset ID]))</f>
        <v/>
      </c>
      <c r="H133" s="3" t="str">
        <f>IF(Polygon[Asset Group]="","",VLOOKUP(Polygon[Asset Group],asset_grp_poly,4,FALSE))</f>
        <v/>
      </c>
      <c r="I133" s="3" t="str">
        <f>IF(Polygon[Asset Group]="","",VLOOKUP(Polygon[Asset Group],asset_grp_poly,2,FALSE))</f>
        <v/>
      </c>
      <c r="J133" s="3" t="str">
        <f>IF(Polygon[Asset Group]="","",VLOOKUP(Polygon[Asset Group],asset_grp_poly,3,FALSE))</f>
        <v/>
      </c>
      <c r="K133" s="3" t="str">
        <f>IF(Polygon[Asset Group]="","",VLOOKUP(Polygon[Asset Type],type_master_list,2,FALSE))</f>
        <v/>
      </c>
      <c r="L133" s="3" t="str">
        <f>IF(Polygon[Asset Name]="","",PROPER(Polygon[Asset Name]))</f>
        <v/>
      </c>
      <c r="M133" s="11" t="str">
        <f>IF(Polygon[Install Date]="","",Polygon[Install Date])</f>
        <v/>
      </c>
      <c r="N133" s="11" t="str">
        <f>IF(Polygon[Note]="","",PROPER(Polygon[Note]))</f>
        <v/>
      </c>
      <c r="O133" s="11" t="str">
        <f>IF(Polygon[Resource Consent Number]="","",UPPER(Polygon[Resource Consent Number]))</f>
        <v/>
      </c>
      <c r="P133" s="53" t="str">
        <f>IF(Polygon[Asset Unit Cost]="","",Polygon[Asset Unit Cost])</f>
        <v/>
      </c>
      <c r="Q133" s="11" t="str">
        <f>IF(Polygon[Added By]="","",UPPER(Polygon[Added By]))</f>
        <v/>
      </c>
      <c r="R133" s="11" t="str">
        <f>IF(Polygon[Added Date]="","",Polygon[Added Date])</f>
        <v/>
      </c>
      <c r="S133" s="14" t="str">
        <f>IF(Polygon[Z COORD]="","",Polygon[Z COORD])</f>
        <v/>
      </c>
      <c r="T133" s="14" t="str">
        <f>IF(Polygon[Asset Description]="","",PROPER(Polygon[Asset Description]))</f>
        <v/>
      </c>
      <c r="U133" s="14" t="str">
        <f>IF(Polygon[Area m2]="","",Polygon[Area m2])</f>
        <v/>
      </c>
      <c r="V133" s="14" t="str">
        <f>IF(Polygon[Asset Group]="","",VLOOKUP(Polygon[Surface Material],surface_master,2,FALSE))</f>
        <v/>
      </c>
      <c r="W133" s="14" t="str">
        <f>IF(Polygon[Asset Group]="","",VLOOKUP(Polygon[Material],sa_pa_surface,2,FALSE))</f>
        <v/>
      </c>
      <c r="X133" s="14" t="str">
        <f>IF(Polygon[Asset Group]="","",VLOOKUP(Polygon[Surface],surface_master,2,FALSE))</f>
        <v/>
      </c>
      <c r="Y133" s="14" t="str">
        <f>IF(Polygon[Surface Layer Depth mm]="","",Polygon[Surface Layer Depth mm])</f>
        <v/>
      </c>
      <c r="Z133" s="14" t="str">
        <f>IF(Polygon[Length m]="","",Polygon[Length m])</f>
        <v/>
      </c>
      <c r="AA133" s="14" t="str">
        <f>IF(Polygon[Av Width m]="","",Polygon[Av Width m])</f>
        <v/>
      </c>
      <c r="AB133" s="14" t="str">
        <f>IF(Polygon[Parking Capacity]="","",Polygon[Parking Capacity])</f>
        <v/>
      </c>
    </row>
    <row r="134" spans="1:28" s="3" customFormat="1" x14ac:dyDescent="0.2">
      <c r="A134" s="3" t="str">
        <f>IF(Polygon[DWG File Name]="","",Polygon[DWG File Name])</f>
        <v/>
      </c>
      <c r="B134" s="3" t="str">
        <f>IF(Polygon[DWG Layer Name]="","",Polygon[DWG Layer Name])</f>
        <v/>
      </c>
      <c r="C134" s="3" t="str">
        <f>IF(Polygon[DWG Handle]="","",Polygon[DWG Handle])</f>
        <v/>
      </c>
      <c r="D134" s="58" t="str">
        <f>IF(Polygon[Approx Centroid X]="","",Polygon[Approx Centroid X])</f>
        <v/>
      </c>
      <c r="E134" s="58" t="str">
        <f>IF(Polygon[Approx Centroid Y]="","",Polygon[Approx Centroid Y])</f>
        <v/>
      </c>
      <c r="F134" s="3" t="str">
        <f>IF(Polygon[Replacement Asset]="","",Polygon[Replacement Asset])</f>
        <v/>
      </c>
      <c r="G134" s="3" t="str">
        <f>IF(Polygon[Asset ID]="","",UPPER(Polygon[Asset ID]))</f>
        <v/>
      </c>
      <c r="H134" s="3" t="str">
        <f>IF(Polygon[Asset Group]="","",VLOOKUP(Polygon[Asset Group],asset_grp_poly,4,FALSE))</f>
        <v/>
      </c>
      <c r="I134" s="3" t="str">
        <f>IF(Polygon[Asset Group]="","",VLOOKUP(Polygon[Asset Group],asset_grp_poly,2,FALSE))</f>
        <v/>
      </c>
      <c r="J134" s="3" t="str">
        <f>IF(Polygon[Asset Group]="","",VLOOKUP(Polygon[Asset Group],asset_grp_poly,3,FALSE))</f>
        <v/>
      </c>
      <c r="K134" s="3" t="str">
        <f>IF(Polygon[Asset Group]="","",VLOOKUP(Polygon[Asset Type],type_master_list,2,FALSE))</f>
        <v/>
      </c>
      <c r="L134" s="3" t="str">
        <f>IF(Polygon[Asset Name]="","",PROPER(Polygon[Asset Name]))</f>
        <v/>
      </c>
      <c r="M134" s="11" t="str">
        <f>IF(Polygon[Install Date]="","",Polygon[Install Date])</f>
        <v/>
      </c>
      <c r="N134" s="11" t="str">
        <f>IF(Polygon[Note]="","",PROPER(Polygon[Note]))</f>
        <v/>
      </c>
      <c r="O134" s="11" t="str">
        <f>IF(Polygon[Resource Consent Number]="","",UPPER(Polygon[Resource Consent Number]))</f>
        <v/>
      </c>
      <c r="P134" s="53" t="str">
        <f>IF(Polygon[Asset Unit Cost]="","",Polygon[Asset Unit Cost])</f>
        <v/>
      </c>
      <c r="Q134" s="11" t="str">
        <f>IF(Polygon[Added By]="","",UPPER(Polygon[Added By]))</f>
        <v/>
      </c>
      <c r="R134" s="11" t="str">
        <f>IF(Polygon[Added Date]="","",Polygon[Added Date])</f>
        <v/>
      </c>
      <c r="S134" s="14" t="str">
        <f>IF(Polygon[Z COORD]="","",Polygon[Z COORD])</f>
        <v/>
      </c>
      <c r="T134" s="14" t="str">
        <f>IF(Polygon[Asset Description]="","",PROPER(Polygon[Asset Description]))</f>
        <v/>
      </c>
      <c r="U134" s="14" t="str">
        <f>IF(Polygon[Area m2]="","",Polygon[Area m2])</f>
        <v/>
      </c>
      <c r="V134" s="14" t="str">
        <f>IF(Polygon[Asset Group]="","",VLOOKUP(Polygon[Surface Material],surface_master,2,FALSE))</f>
        <v/>
      </c>
      <c r="W134" s="14" t="str">
        <f>IF(Polygon[Asset Group]="","",VLOOKUP(Polygon[Material],sa_pa_surface,2,FALSE))</f>
        <v/>
      </c>
      <c r="X134" s="14" t="str">
        <f>IF(Polygon[Asset Group]="","",VLOOKUP(Polygon[Surface],surface_master,2,FALSE))</f>
        <v/>
      </c>
      <c r="Y134" s="14" t="str">
        <f>IF(Polygon[Surface Layer Depth mm]="","",Polygon[Surface Layer Depth mm])</f>
        <v/>
      </c>
      <c r="Z134" s="14" t="str">
        <f>IF(Polygon[Length m]="","",Polygon[Length m])</f>
        <v/>
      </c>
      <c r="AA134" s="14" t="str">
        <f>IF(Polygon[Av Width m]="","",Polygon[Av Width m])</f>
        <v/>
      </c>
      <c r="AB134" s="14" t="str">
        <f>IF(Polygon[Parking Capacity]="","",Polygon[Parking Capacity])</f>
        <v/>
      </c>
    </row>
    <row r="135" spans="1:28" s="3" customFormat="1" x14ac:dyDescent="0.2">
      <c r="A135" s="3" t="str">
        <f>IF(Polygon[DWG File Name]="","",Polygon[DWG File Name])</f>
        <v/>
      </c>
      <c r="B135" s="3" t="str">
        <f>IF(Polygon[DWG Layer Name]="","",Polygon[DWG Layer Name])</f>
        <v/>
      </c>
      <c r="C135" s="3" t="str">
        <f>IF(Polygon[DWG Handle]="","",Polygon[DWG Handle])</f>
        <v/>
      </c>
      <c r="D135" s="58" t="str">
        <f>IF(Polygon[Approx Centroid X]="","",Polygon[Approx Centroid X])</f>
        <v/>
      </c>
      <c r="E135" s="58" t="str">
        <f>IF(Polygon[Approx Centroid Y]="","",Polygon[Approx Centroid Y])</f>
        <v/>
      </c>
      <c r="F135" s="3" t="str">
        <f>IF(Polygon[Replacement Asset]="","",Polygon[Replacement Asset])</f>
        <v/>
      </c>
      <c r="G135" s="3" t="str">
        <f>IF(Polygon[Asset ID]="","",UPPER(Polygon[Asset ID]))</f>
        <v/>
      </c>
      <c r="H135" s="3" t="str">
        <f>IF(Polygon[Asset Group]="","",VLOOKUP(Polygon[Asset Group],asset_grp_poly,4,FALSE))</f>
        <v/>
      </c>
      <c r="I135" s="3" t="str">
        <f>IF(Polygon[Asset Group]="","",VLOOKUP(Polygon[Asset Group],asset_grp_poly,2,FALSE))</f>
        <v/>
      </c>
      <c r="J135" s="3" t="str">
        <f>IF(Polygon[Asset Group]="","",VLOOKUP(Polygon[Asset Group],asset_grp_poly,3,FALSE))</f>
        <v/>
      </c>
      <c r="K135" s="3" t="str">
        <f>IF(Polygon[Asset Group]="","",VLOOKUP(Polygon[Asset Type],type_master_list,2,FALSE))</f>
        <v/>
      </c>
      <c r="L135" s="3" t="str">
        <f>IF(Polygon[Asset Name]="","",PROPER(Polygon[Asset Name]))</f>
        <v/>
      </c>
      <c r="M135" s="11" t="str">
        <f>IF(Polygon[Install Date]="","",Polygon[Install Date])</f>
        <v/>
      </c>
      <c r="N135" s="11" t="str">
        <f>IF(Polygon[Note]="","",PROPER(Polygon[Note]))</f>
        <v/>
      </c>
      <c r="O135" s="11" t="str">
        <f>IF(Polygon[Resource Consent Number]="","",UPPER(Polygon[Resource Consent Number]))</f>
        <v/>
      </c>
      <c r="P135" s="53" t="str">
        <f>IF(Polygon[Asset Unit Cost]="","",Polygon[Asset Unit Cost])</f>
        <v/>
      </c>
      <c r="Q135" s="11" t="str">
        <f>IF(Polygon[Added By]="","",UPPER(Polygon[Added By]))</f>
        <v/>
      </c>
      <c r="R135" s="11" t="str">
        <f>IF(Polygon[Added Date]="","",Polygon[Added Date])</f>
        <v/>
      </c>
      <c r="S135" s="14" t="str">
        <f>IF(Polygon[Z COORD]="","",Polygon[Z COORD])</f>
        <v/>
      </c>
      <c r="T135" s="14" t="str">
        <f>IF(Polygon[Asset Description]="","",PROPER(Polygon[Asset Description]))</f>
        <v/>
      </c>
      <c r="U135" s="14" t="str">
        <f>IF(Polygon[Area m2]="","",Polygon[Area m2])</f>
        <v/>
      </c>
      <c r="V135" s="14" t="str">
        <f>IF(Polygon[Asset Group]="","",VLOOKUP(Polygon[Surface Material],surface_master,2,FALSE))</f>
        <v/>
      </c>
      <c r="W135" s="14" t="str">
        <f>IF(Polygon[Asset Group]="","",VLOOKUP(Polygon[Material],sa_pa_surface,2,FALSE))</f>
        <v/>
      </c>
      <c r="X135" s="14" t="str">
        <f>IF(Polygon[Asset Group]="","",VLOOKUP(Polygon[Surface],surface_master,2,FALSE))</f>
        <v/>
      </c>
      <c r="Y135" s="14" t="str">
        <f>IF(Polygon[Surface Layer Depth mm]="","",Polygon[Surface Layer Depth mm])</f>
        <v/>
      </c>
      <c r="Z135" s="14" t="str">
        <f>IF(Polygon[Length m]="","",Polygon[Length m])</f>
        <v/>
      </c>
      <c r="AA135" s="14" t="str">
        <f>IF(Polygon[Av Width m]="","",Polygon[Av Width m])</f>
        <v/>
      </c>
      <c r="AB135" s="14" t="str">
        <f>IF(Polygon[Parking Capacity]="","",Polygon[Parking Capacity])</f>
        <v/>
      </c>
    </row>
    <row r="136" spans="1:28" s="3" customFormat="1" x14ac:dyDescent="0.2">
      <c r="A136" s="3" t="str">
        <f>IF(Polygon[DWG File Name]="","",Polygon[DWG File Name])</f>
        <v/>
      </c>
      <c r="B136" s="3" t="str">
        <f>IF(Polygon[DWG Layer Name]="","",Polygon[DWG Layer Name])</f>
        <v/>
      </c>
      <c r="C136" s="3" t="str">
        <f>IF(Polygon[DWG Handle]="","",Polygon[DWG Handle])</f>
        <v/>
      </c>
      <c r="D136" s="58" t="str">
        <f>IF(Polygon[Approx Centroid X]="","",Polygon[Approx Centroid X])</f>
        <v/>
      </c>
      <c r="E136" s="58" t="str">
        <f>IF(Polygon[Approx Centroid Y]="","",Polygon[Approx Centroid Y])</f>
        <v/>
      </c>
      <c r="F136" s="3" t="str">
        <f>IF(Polygon[Replacement Asset]="","",Polygon[Replacement Asset])</f>
        <v/>
      </c>
      <c r="G136" s="3" t="str">
        <f>IF(Polygon[Asset ID]="","",UPPER(Polygon[Asset ID]))</f>
        <v/>
      </c>
      <c r="H136" s="3" t="str">
        <f>IF(Polygon[Asset Group]="","",VLOOKUP(Polygon[Asset Group],asset_grp_poly,4,FALSE))</f>
        <v/>
      </c>
      <c r="I136" s="3" t="str">
        <f>IF(Polygon[Asset Group]="","",VLOOKUP(Polygon[Asset Group],asset_grp_poly,2,FALSE))</f>
        <v/>
      </c>
      <c r="J136" s="3" t="str">
        <f>IF(Polygon[Asset Group]="","",VLOOKUP(Polygon[Asset Group],asset_grp_poly,3,FALSE))</f>
        <v/>
      </c>
      <c r="K136" s="3" t="str">
        <f>IF(Polygon[Asset Group]="","",VLOOKUP(Polygon[Asset Type],type_master_list,2,FALSE))</f>
        <v/>
      </c>
      <c r="L136" s="3" t="str">
        <f>IF(Polygon[Asset Name]="","",PROPER(Polygon[Asset Name]))</f>
        <v/>
      </c>
      <c r="M136" s="11" t="str">
        <f>IF(Polygon[Install Date]="","",Polygon[Install Date])</f>
        <v/>
      </c>
      <c r="N136" s="11" t="str">
        <f>IF(Polygon[Note]="","",PROPER(Polygon[Note]))</f>
        <v/>
      </c>
      <c r="O136" s="11" t="str">
        <f>IF(Polygon[Resource Consent Number]="","",UPPER(Polygon[Resource Consent Number]))</f>
        <v/>
      </c>
      <c r="P136" s="53" t="str">
        <f>IF(Polygon[Asset Unit Cost]="","",Polygon[Asset Unit Cost])</f>
        <v/>
      </c>
      <c r="Q136" s="11" t="str">
        <f>IF(Polygon[Added By]="","",UPPER(Polygon[Added By]))</f>
        <v/>
      </c>
      <c r="R136" s="11" t="str">
        <f>IF(Polygon[Added Date]="","",Polygon[Added Date])</f>
        <v/>
      </c>
      <c r="S136" s="14" t="str">
        <f>IF(Polygon[Z COORD]="","",Polygon[Z COORD])</f>
        <v/>
      </c>
      <c r="T136" s="14" t="str">
        <f>IF(Polygon[Asset Description]="","",PROPER(Polygon[Asset Description]))</f>
        <v/>
      </c>
      <c r="U136" s="14" t="str">
        <f>IF(Polygon[Area m2]="","",Polygon[Area m2])</f>
        <v/>
      </c>
      <c r="V136" s="14" t="str">
        <f>IF(Polygon[Asset Group]="","",VLOOKUP(Polygon[Surface Material],surface_master,2,FALSE))</f>
        <v/>
      </c>
      <c r="W136" s="14" t="str">
        <f>IF(Polygon[Asset Group]="","",VLOOKUP(Polygon[Material],sa_pa_surface,2,FALSE))</f>
        <v/>
      </c>
      <c r="X136" s="14" t="str">
        <f>IF(Polygon[Asset Group]="","",VLOOKUP(Polygon[Surface],surface_master,2,FALSE))</f>
        <v/>
      </c>
      <c r="Y136" s="14" t="str">
        <f>IF(Polygon[Surface Layer Depth mm]="","",Polygon[Surface Layer Depth mm])</f>
        <v/>
      </c>
      <c r="Z136" s="14" t="str">
        <f>IF(Polygon[Length m]="","",Polygon[Length m])</f>
        <v/>
      </c>
      <c r="AA136" s="14" t="str">
        <f>IF(Polygon[Av Width m]="","",Polygon[Av Width m])</f>
        <v/>
      </c>
      <c r="AB136" s="14" t="str">
        <f>IF(Polygon[Parking Capacity]="","",Polygon[Parking Capacity])</f>
        <v/>
      </c>
    </row>
    <row r="137" spans="1:28" s="3" customFormat="1" x14ac:dyDescent="0.2">
      <c r="A137" s="3" t="str">
        <f>IF(Polygon[DWG File Name]="","",Polygon[DWG File Name])</f>
        <v/>
      </c>
      <c r="B137" s="3" t="str">
        <f>IF(Polygon[DWG Layer Name]="","",Polygon[DWG Layer Name])</f>
        <v/>
      </c>
      <c r="C137" s="3" t="str">
        <f>IF(Polygon[DWG Handle]="","",Polygon[DWG Handle])</f>
        <v/>
      </c>
      <c r="D137" s="58" t="str">
        <f>IF(Polygon[Approx Centroid X]="","",Polygon[Approx Centroid X])</f>
        <v/>
      </c>
      <c r="E137" s="58" t="str">
        <f>IF(Polygon[Approx Centroid Y]="","",Polygon[Approx Centroid Y])</f>
        <v/>
      </c>
      <c r="F137" s="3" t="str">
        <f>IF(Polygon[Replacement Asset]="","",Polygon[Replacement Asset])</f>
        <v/>
      </c>
      <c r="G137" s="3" t="str">
        <f>IF(Polygon[Asset ID]="","",UPPER(Polygon[Asset ID]))</f>
        <v/>
      </c>
      <c r="H137" s="3" t="str">
        <f>IF(Polygon[Asset Group]="","",VLOOKUP(Polygon[Asset Group],asset_grp_poly,4,FALSE))</f>
        <v/>
      </c>
      <c r="I137" s="3" t="str">
        <f>IF(Polygon[Asset Group]="","",VLOOKUP(Polygon[Asset Group],asset_grp_poly,2,FALSE))</f>
        <v/>
      </c>
      <c r="J137" s="3" t="str">
        <f>IF(Polygon[Asset Group]="","",VLOOKUP(Polygon[Asset Group],asset_grp_poly,3,FALSE))</f>
        <v/>
      </c>
      <c r="K137" s="3" t="str">
        <f>IF(Polygon[Asset Group]="","",VLOOKUP(Polygon[Asset Type],type_master_list,2,FALSE))</f>
        <v/>
      </c>
      <c r="L137" s="3" t="str">
        <f>IF(Polygon[Asset Name]="","",PROPER(Polygon[Asset Name]))</f>
        <v/>
      </c>
      <c r="M137" s="11" t="str">
        <f>IF(Polygon[Install Date]="","",Polygon[Install Date])</f>
        <v/>
      </c>
      <c r="N137" s="11" t="str">
        <f>IF(Polygon[Note]="","",PROPER(Polygon[Note]))</f>
        <v/>
      </c>
      <c r="O137" s="11" t="str">
        <f>IF(Polygon[Resource Consent Number]="","",UPPER(Polygon[Resource Consent Number]))</f>
        <v/>
      </c>
      <c r="P137" s="53" t="str">
        <f>IF(Polygon[Asset Unit Cost]="","",Polygon[Asset Unit Cost])</f>
        <v/>
      </c>
      <c r="Q137" s="11" t="str">
        <f>IF(Polygon[Added By]="","",UPPER(Polygon[Added By]))</f>
        <v/>
      </c>
      <c r="R137" s="11" t="str">
        <f>IF(Polygon[Added Date]="","",Polygon[Added Date])</f>
        <v/>
      </c>
      <c r="S137" s="14" t="str">
        <f>IF(Polygon[Z COORD]="","",Polygon[Z COORD])</f>
        <v/>
      </c>
      <c r="T137" s="14" t="str">
        <f>IF(Polygon[Asset Description]="","",PROPER(Polygon[Asset Description]))</f>
        <v/>
      </c>
      <c r="U137" s="14" t="str">
        <f>IF(Polygon[Area m2]="","",Polygon[Area m2])</f>
        <v/>
      </c>
      <c r="V137" s="14" t="str">
        <f>IF(Polygon[Asset Group]="","",VLOOKUP(Polygon[Surface Material],surface_master,2,FALSE))</f>
        <v/>
      </c>
      <c r="W137" s="14" t="str">
        <f>IF(Polygon[Asset Group]="","",VLOOKUP(Polygon[Material],sa_pa_surface,2,FALSE))</f>
        <v/>
      </c>
      <c r="X137" s="14" t="str">
        <f>IF(Polygon[Asset Group]="","",VLOOKUP(Polygon[Surface],surface_master,2,FALSE))</f>
        <v/>
      </c>
      <c r="Y137" s="14" t="str">
        <f>IF(Polygon[Surface Layer Depth mm]="","",Polygon[Surface Layer Depth mm])</f>
        <v/>
      </c>
      <c r="Z137" s="14" t="str">
        <f>IF(Polygon[Length m]="","",Polygon[Length m])</f>
        <v/>
      </c>
      <c r="AA137" s="14" t="str">
        <f>IF(Polygon[Av Width m]="","",Polygon[Av Width m])</f>
        <v/>
      </c>
      <c r="AB137" s="14" t="str">
        <f>IF(Polygon[Parking Capacity]="","",Polygon[Parking Capacity])</f>
        <v/>
      </c>
    </row>
    <row r="138" spans="1:28" s="3" customFormat="1" x14ac:dyDescent="0.2">
      <c r="A138" s="3" t="str">
        <f>IF(Polygon[DWG File Name]="","",Polygon[DWG File Name])</f>
        <v/>
      </c>
      <c r="B138" s="3" t="str">
        <f>IF(Polygon[DWG Layer Name]="","",Polygon[DWG Layer Name])</f>
        <v/>
      </c>
      <c r="C138" s="3" t="str">
        <f>IF(Polygon[DWG Handle]="","",Polygon[DWG Handle])</f>
        <v/>
      </c>
      <c r="D138" s="58" t="str">
        <f>IF(Polygon[Approx Centroid X]="","",Polygon[Approx Centroid X])</f>
        <v/>
      </c>
      <c r="E138" s="58" t="str">
        <f>IF(Polygon[Approx Centroid Y]="","",Polygon[Approx Centroid Y])</f>
        <v/>
      </c>
      <c r="F138" s="3" t="str">
        <f>IF(Polygon[Replacement Asset]="","",Polygon[Replacement Asset])</f>
        <v/>
      </c>
      <c r="G138" s="3" t="str">
        <f>IF(Polygon[Asset ID]="","",UPPER(Polygon[Asset ID]))</f>
        <v/>
      </c>
      <c r="H138" s="3" t="str">
        <f>IF(Polygon[Asset Group]="","",VLOOKUP(Polygon[Asset Group],asset_grp_poly,4,FALSE))</f>
        <v/>
      </c>
      <c r="I138" s="3" t="str">
        <f>IF(Polygon[Asset Group]="","",VLOOKUP(Polygon[Asset Group],asset_grp_poly,2,FALSE))</f>
        <v/>
      </c>
      <c r="J138" s="3" t="str">
        <f>IF(Polygon[Asset Group]="","",VLOOKUP(Polygon[Asset Group],asset_grp_poly,3,FALSE))</f>
        <v/>
      </c>
      <c r="K138" s="3" t="str">
        <f>IF(Polygon[Asset Group]="","",VLOOKUP(Polygon[Asset Type],type_master_list,2,FALSE))</f>
        <v/>
      </c>
      <c r="L138" s="3" t="str">
        <f>IF(Polygon[Asset Name]="","",PROPER(Polygon[Asset Name]))</f>
        <v/>
      </c>
      <c r="M138" s="11" t="str">
        <f>IF(Polygon[Install Date]="","",Polygon[Install Date])</f>
        <v/>
      </c>
      <c r="N138" s="11" t="str">
        <f>IF(Polygon[Note]="","",PROPER(Polygon[Note]))</f>
        <v/>
      </c>
      <c r="O138" s="11" t="str">
        <f>IF(Polygon[Resource Consent Number]="","",UPPER(Polygon[Resource Consent Number]))</f>
        <v/>
      </c>
      <c r="P138" s="53" t="str">
        <f>IF(Polygon[Asset Unit Cost]="","",Polygon[Asset Unit Cost])</f>
        <v/>
      </c>
      <c r="Q138" s="11" t="str">
        <f>IF(Polygon[Added By]="","",UPPER(Polygon[Added By]))</f>
        <v/>
      </c>
      <c r="R138" s="11" t="str">
        <f>IF(Polygon[Added Date]="","",Polygon[Added Date])</f>
        <v/>
      </c>
      <c r="S138" s="14" t="str">
        <f>IF(Polygon[Z COORD]="","",Polygon[Z COORD])</f>
        <v/>
      </c>
      <c r="T138" s="14" t="str">
        <f>IF(Polygon[Asset Description]="","",PROPER(Polygon[Asset Description]))</f>
        <v/>
      </c>
      <c r="U138" s="14" t="str">
        <f>IF(Polygon[Area m2]="","",Polygon[Area m2])</f>
        <v/>
      </c>
      <c r="V138" s="14" t="str">
        <f>IF(Polygon[Asset Group]="","",VLOOKUP(Polygon[Surface Material],surface_master,2,FALSE))</f>
        <v/>
      </c>
      <c r="W138" s="14" t="str">
        <f>IF(Polygon[Asset Group]="","",VLOOKUP(Polygon[Material],sa_pa_surface,2,FALSE))</f>
        <v/>
      </c>
      <c r="X138" s="14" t="str">
        <f>IF(Polygon[Asset Group]="","",VLOOKUP(Polygon[Surface],surface_master,2,FALSE))</f>
        <v/>
      </c>
      <c r="Y138" s="14" t="str">
        <f>IF(Polygon[Surface Layer Depth mm]="","",Polygon[Surface Layer Depth mm])</f>
        <v/>
      </c>
      <c r="Z138" s="14" t="str">
        <f>IF(Polygon[Length m]="","",Polygon[Length m])</f>
        <v/>
      </c>
      <c r="AA138" s="14" t="str">
        <f>IF(Polygon[Av Width m]="","",Polygon[Av Width m])</f>
        <v/>
      </c>
      <c r="AB138" s="14" t="str">
        <f>IF(Polygon[Parking Capacity]="","",Polygon[Parking Capacity])</f>
        <v/>
      </c>
    </row>
    <row r="139" spans="1:28" s="3" customFormat="1" x14ac:dyDescent="0.2">
      <c r="A139" s="3" t="str">
        <f>IF(Polygon[DWG File Name]="","",Polygon[DWG File Name])</f>
        <v/>
      </c>
      <c r="B139" s="3" t="str">
        <f>IF(Polygon[DWG Layer Name]="","",Polygon[DWG Layer Name])</f>
        <v/>
      </c>
      <c r="C139" s="3" t="str">
        <f>IF(Polygon[DWG Handle]="","",Polygon[DWG Handle])</f>
        <v/>
      </c>
      <c r="D139" s="58" t="str">
        <f>IF(Polygon[Approx Centroid X]="","",Polygon[Approx Centroid X])</f>
        <v/>
      </c>
      <c r="E139" s="58" t="str">
        <f>IF(Polygon[Approx Centroid Y]="","",Polygon[Approx Centroid Y])</f>
        <v/>
      </c>
      <c r="F139" s="3" t="str">
        <f>IF(Polygon[Replacement Asset]="","",Polygon[Replacement Asset])</f>
        <v/>
      </c>
      <c r="G139" s="3" t="str">
        <f>IF(Polygon[Asset ID]="","",UPPER(Polygon[Asset ID]))</f>
        <v/>
      </c>
      <c r="H139" s="3" t="str">
        <f>IF(Polygon[Asset Group]="","",VLOOKUP(Polygon[Asset Group],asset_grp_poly,4,FALSE))</f>
        <v/>
      </c>
      <c r="I139" s="3" t="str">
        <f>IF(Polygon[Asset Group]="","",VLOOKUP(Polygon[Asset Group],asset_grp_poly,2,FALSE))</f>
        <v/>
      </c>
      <c r="J139" s="3" t="str">
        <f>IF(Polygon[Asset Group]="","",VLOOKUP(Polygon[Asset Group],asset_grp_poly,3,FALSE))</f>
        <v/>
      </c>
      <c r="K139" s="3" t="str">
        <f>IF(Polygon[Asset Group]="","",VLOOKUP(Polygon[Asset Type],type_master_list,2,FALSE))</f>
        <v/>
      </c>
      <c r="L139" s="3" t="str">
        <f>IF(Polygon[Asset Name]="","",PROPER(Polygon[Asset Name]))</f>
        <v/>
      </c>
      <c r="M139" s="11" t="str">
        <f>IF(Polygon[Install Date]="","",Polygon[Install Date])</f>
        <v/>
      </c>
      <c r="N139" s="11" t="str">
        <f>IF(Polygon[Note]="","",PROPER(Polygon[Note]))</f>
        <v/>
      </c>
      <c r="O139" s="11" t="str">
        <f>IF(Polygon[Resource Consent Number]="","",UPPER(Polygon[Resource Consent Number]))</f>
        <v/>
      </c>
      <c r="P139" s="53" t="str">
        <f>IF(Polygon[Asset Unit Cost]="","",Polygon[Asset Unit Cost])</f>
        <v/>
      </c>
      <c r="Q139" s="11" t="str">
        <f>IF(Polygon[Added By]="","",UPPER(Polygon[Added By]))</f>
        <v/>
      </c>
      <c r="R139" s="11" t="str">
        <f>IF(Polygon[Added Date]="","",Polygon[Added Date])</f>
        <v/>
      </c>
      <c r="S139" s="14" t="str">
        <f>IF(Polygon[Z COORD]="","",Polygon[Z COORD])</f>
        <v/>
      </c>
      <c r="T139" s="14" t="str">
        <f>IF(Polygon[Asset Description]="","",PROPER(Polygon[Asset Description]))</f>
        <v/>
      </c>
      <c r="U139" s="14" t="str">
        <f>IF(Polygon[Area m2]="","",Polygon[Area m2])</f>
        <v/>
      </c>
      <c r="V139" s="14" t="str">
        <f>IF(Polygon[Asset Group]="","",VLOOKUP(Polygon[Surface Material],surface_master,2,FALSE))</f>
        <v/>
      </c>
      <c r="W139" s="14" t="str">
        <f>IF(Polygon[Asset Group]="","",VLOOKUP(Polygon[Material],sa_pa_surface,2,FALSE))</f>
        <v/>
      </c>
      <c r="X139" s="14" t="str">
        <f>IF(Polygon[Asset Group]="","",VLOOKUP(Polygon[Surface],surface_master,2,FALSE))</f>
        <v/>
      </c>
      <c r="Y139" s="14" t="str">
        <f>IF(Polygon[Surface Layer Depth mm]="","",Polygon[Surface Layer Depth mm])</f>
        <v/>
      </c>
      <c r="Z139" s="14" t="str">
        <f>IF(Polygon[Length m]="","",Polygon[Length m])</f>
        <v/>
      </c>
      <c r="AA139" s="14" t="str">
        <f>IF(Polygon[Av Width m]="","",Polygon[Av Width m])</f>
        <v/>
      </c>
      <c r="AB139" s="14" t="str">
        <f>IF(Polygon[Parking Capacity]="","",Polygon[Parking Capacity])</f>
        <v/>
      </c>
    </row>
    <row r="140" spans="1:28" s="3" customFormat="1" x14ac:dyDescent="0.2">
      <c r="A140" s="3" t="str">
        <f>IF(Polygon[DWG File Name]="","",Polygon[DWG File Name])</f>
        <v/>
      </c>
      <c r="B140" s="3" t="str">
        <f>IF(Polygon[DWG Layer Name]="","",Polygon[DWG Layer Name])</f>
        <v/>
      </c>
      <c r="C140" s="3" t="str">
        <f>IF(Polygon[DWG Handle]="","",Polygon[DWG Handle])</f>
        <v/>
      </c>
      <c r="D140" s="58" t="str">
        <f>IF(Polygon[Approx Centroid X]="","",Polygon[Approx Centroid X])</f>
        <v/>
      </c>
      <c r="E140" s="58" t="str">
        <f>IF(Polygon[Approx Centroid Y]="","",Polygon[Approx Centroid Y])</f>
        <v/>
      </c>
      <c r="F140" s="3" t="str">
        <f>IF(Polygon[Replacement Asset]="","",Polygon[Replacement Asset])</f>
        <v/>
      </c>
      <c r="G140" s="3" t="str">
        <f>IF(Polygon[Asset ID]="","",UPPER(Polygon[Asset ID]))</f>
        <v/>
      </c>
      <c r="H140" s="3" t="str">
        <f>IF(Polygon[Asset Group]="","",VLOOKUP(Polygon[Asset Group],asset_grp_poly,4,FALSE))</f>
        <v/>
      </c>
      <c r="I140" s="3" t="str">
        <f>IF(Polygon[Asset Group]="","",VLOOKUP(Polygon[Asset Group],asset_grp_poly,2,FALSE))</f>
        <v/>
      </c>
      <c r="J140" s="3" t="str">
        <f>IF(Polygon[Asset Group]="","",VLOOKUP(Polygon[Asset Group],asset_grp_poly,3,FALSE))</f>
        <v/>
      </c>
      <c r="K140" s="3" t="str">
        <f>IF(Polygon[Asset Group]="","",VLOOKUP(Polygon[Asset Type],type_master_list,2,FALSE))</f>
        <v/>
      </c>
      <c r="L140" s="3" t="str">
        <f>IF(Polygon[Asset Name]="","",PROPER(Polygon[Asset Name]))</f>
        <v/>
      </c>
      <c r="M140" s="11" t="str">
        <f>IF(Polygon[Install Date]="","",Polygon[Install Date])</f>
        <v/>
      </c>
      <c r="N140" s="11" t="str">
        <f>IF(Polygon[Note]="","",PROPER(Polygon[Note]))</f>
        <v/>
      </c>
      <c r="O140" s="11" t="str">
        <f>IF(Polygon[Resource Consent Number]="","",UPPER(Polygon[Resource Consent Number]))</f>
        <v/>
      </c>
      <c r="P140" s="53" t="str">
        <f>IF(Polygon[Asset Unit Cost]="","",Polygon[Asset Unit Cost])</f>
        <v/>
      </c>
      <c r="Q140" s="11" t="str">
        <f>IF(Polygon[Added By]="","",UPPER(Polygon[Added By]))</f>
        <v/>
      </c>
      <c r="R140" s="11" t="str">
        <f>IF(Polygon[Added Date]="","",Polygon[Added Date])</f>
        <v/>
      </c>
      <c r="S140" s="14" t="str">
        <f>IF(Polygon[Z COORD]="","",Polygon[Z COORD])</f>
        <v/>
      </c>
      <c r="T140" s="14" t="str">
        <f>IF(Polygon[Asset Description]="","",PROPER(Polygon[Asset Description]))</f>
        <v/>
      </c>
      <c r="U140" s="14" t="str">
        <f>IF(Polygon[Area m2]="","",Polygon[Area m2])</f>
        <v/>
      </c>
      <c r="V140" s="14" t="str">
        <f>IF(Polygon[Asset Group]="","",VLOOKUP(Polygon[Surface Material],surface_master,2,FALSE))</f>
        <v/>
      </c>
      <c r="W140" s="14" t="str">
        <f>IF(Polygon[Asset Group]="","",VLOOKUP(Polygon[Material],sa_pa_surface,2,FALSE))</f>
        <v/>
      </c>
      <c r="X140" s="14" t="str">
        <f>IF(Polygon[Asset Group]="","",VLOOKUP(Polygon[Surface],surface_master,2,FALSE))</f>
        <v/>
      </c>
      <c r="Y140" s="14" t="str">
        <f>IF(Polygon[Surface Layer Depth mm]="","",Polygon[Surface Layer Depth mm])</f>
        <v/>
      </c>
      <c r="Z140" s="14" t="str">
        <f>IF(Polygon[Length m]="","",Polygon[Length m])</f>
        <v/>
      </c>
      <c r="AA140" s="14" t="str">
        <f>IF(Polygon[Av Width m]="","",Polygon[Av Width m])</f>
        <v/>
      </c>
      <c r="AB140" s="14" t="str">
        <f>IF(Polygon[Parking Capacity]="","",Polygon[Parking Capacity])</f>
        <v/>
      </c>
    </row>
    <row r="141" spans="1:28" s="3" customFormat="1" x14ac:dyDescent="0.2">
      <c r="A141" s="3" t="str">
        <f>IF(Polygon[DWG File Name]="","",Polygon[DWG File Name])</f>
        <v/>
      </c>
      <c r="B141" s="3" t="str">
        <f>IF(Polygon[DWG Layer Name]="","",Polygon[DWG Layer Name])</f>
        <v/>
      </c>
      <c r="C141" s="3" t="str">
        <f>IF(Polygon[DWG Handle]="","",Polygon[DWG Handle])</f>
        <v/>
      </c>
      <c r="D141" s="58" t="str">
        <f>IF(Polygon[Approx Centroid X]="","",Polygon[Approx Centroid X])</f>
        <v/>
      </c>
      <c r="E141" s="58" t="str">
        <f>IF(Polygon[Approx Centroid Y]="","",Polygon[Approx Centroid Y])</f>
        <v/>
      </c>
      <c r="F141" s="3" t="str">
        <f>IF(Polygon[Replacement Asset]="","",Polygon[Replacement Asset])</f>
        <v/>
      </c>
      <c r="G141" s="3" t="str">
        <f>IF(Polygon[Asset ID]="","",UPPER(Polygon[Asset ID]))</f>
        <v/>
      </c>
      <c r="H141" s="3" t="str">
        <f>IF(Polygon[Asset Group]="","",VLOOKUP(Polygon[Asset Group],asset_grp_poly,4,FALSE))</f>
        <v/>
      </c>
      <c r="I141" s="3" t="str">
        <f>IF(Polygon[Asset Group]="","",VLOOKUP(Polygon[Asset Group],asset_grp_poly,2,FALSE))</f>
        <v/>
      </c>
      <c r="J141" s="3" t="str">
        <f>IF(Polygon[Asset Group]="","",VLOOKUP(Polygon[Asset Group],asset_grp_poly,3,FALSE))</f>
        <v/>
      </c>
      <c r="K141" s="3" t="str">
        <f>IF(Polygon[Asset Group]="","",VLOOKUP(Polygon[Asset Type],type_master_list,2,FALSE))</f>
        <v/>
      </c>
      <c r="L141" s="3" t="str">
        <f>IF(Polygon[Asset Name]="","",PROPER(Polygon[Asset Name]))</f>
        <v/>
      </c>
      <c r="M141" s="11" t="str">
        <f>IF(Polygon[Install Date]="","",Polygon[Install Date])</f>
        <v/>
      </c>
      <c r="N141" s="11" t="str">
        <f>IF(Polygon[Note]="","",PROPER(Polygon[Note]))</f>
        <v/>
      </c>
      <c r="O141" s="11" t="str">
        <f>IF(Polygon[Resource Consent Number]="","",UPPER(Polygon[Resource Consent Number]))</f>
        <v/>
      </c>
      <c r="P141" s="53" t="str">
        <f>IF(Polygon[Asset Unit Cost]="","",Polygon[Asset Unit Cost])</f>
        <v/>
      </c>
      <c r="Q141" s="11" t="str">
        <f>IF(Polygon[Added By]="","",UPPER(Polygon[Added By]))</f>
        <v/>
      </c>
      <c r="R141" s="11" t="str">
        <f>IF(Polygon[Added Date]="","",Polygon[Added Date])</f>
        <v/>
      </c>
      <c r="S141" s="14" t="str">
        <f>IF(Polygon[Z COORD]="","",Polygon[Z COORD])</f>
        <v/>
      </c>
      <c r="T141" s="14" t="str">
        <f>IF(Polygon[Asset Description]="","",PROPER(Polygon[Asset Description]))</f>
        <v/>
      </c>
      <c r="U141" s="14" t="str">
        <f>IF(Polygon[Area m2]="","",Polygon[Area m2])</f>
        <v/>
      </c>
      <c r="V141" s="14" t="str">
        <f>IF(Polygon[Asset Group]="","",VLOOKUP(Polygon[Surface Material],surface_master,2,FALSE))</f>
        <v/>
      </c>
      <c r="W141" s="14" t="str">
        <f>IF(Polygon[Asset Group]="","",VLOOKUP(Polygon[Material],sa_pa_surface,2,FALSE))</f>
        <v/>
      </c>
      <c r="X141" s="14" t="str">
        <f>IF(Polygon[Asset Group]="","",VLOOKUP(Polygon[Surface],surface_master,2,FALSE))</f>
        <v/>
      </c>
      <c r="Y141" s="14" t="str">
        <f>IF(Polygon[Surface Layer Depth mm]="","",Polygon[Surface Layer Depth mm])</f>
        <v/>
      </c>
      <c r="Z141" s="14" t="str">
        <f>IF(Polygon[Length m]="","",Polygon[Length m])</f>
        <v/>
      </c>
      <c r="AA141" s="14" t="str">
        <f>IF(Polygon[Av Width m]="","",Polygon[Av Width m])</f>
        <v/>
      </c>
      <c r="AB141" s="14" t="str">
        <f>IF(Polygon[Parking Capacity]="","",Polygon[Parking Capacity])</f>
        <v/>
      </c>
    </row>
    <row r="142" spans="1:28" s="3" customFormat="1" x14ac:dyDescent="0.2">
      <c r="A142" s="3" t="str">
        <f>IF(Polygon[DWG File Name]="","",Polygon[DWG File Name])</f>
        <v/>
      </c>
      <c r="B142" s="3" t="str">
        <f>IF(Polygon[DWG Layer Name]="","",Polygon[DWG Layer Name])</f>
        <v/>
      </c>
      <c r="C142" s="3" t="str">
        <f>IF(Polygon[DWG Handle]="","",Polygon[DWG Handle])</f>
        <v/>
      </c>
      <c r="D142" s="58" t="str">
        <f>IF(Polygon[Approx Centroid X]="","",Polygon[Approx Centroid X])</f>
        <v/>
      </c>
      <c r="E142" s="58" t="str">
        <f>IF(Polygon[Approx Centroid Y]="","",Polygon[Approx Centroid Y])</f>
        <v/>
      </c>
      <c r="F142" s="3" t="str">
        <f>IF(Polygon[Replacement Asset]="","",Polygon[Replacement Asset])</f>
        <v/>
      </c>
      <c r="G142" s="3" t="str">
        <f>IF(Polygon[Asset ID]="","",UPPER(Polygon[Asset ID]))</f>
        <v/>
      </c>
      <c r="H142" s="3" t="str">
        <f>IF(Polygon[Asset Group]="","",VLOOKUP(Polygon[Asset Group],asset_grp_poly,4,FALSE))</f>
        <v/>
      </c>
      <c r="I142" s="3" t="str">
        <f>IF(Polygon[Asset Group]="","",VLOOKUP(Polygon[Asset Group],asset_grp_poly,2,FALSE))</f>
        <v/>
      </c>
      <c r="J142" s="3" t="str">
        <f>IF(Polygon[Asset Group]="","",VLOOKUP(Polygon[Asset Group],asset_grp_poly,3,FALSE))</f>
        <v/>
      </c>
      <c r="K142" s="3" t="str">
        <f>IF(Polygon[Asset Group]="","",VLOOKUP(Polygon[Asset Type],type_master_list,2,FALSE))</f>
        <v/>
      </c>
      <c r="L142" s="3" t="str">
        <f>IF(Polygon[Asset Name]="","",PROPER(Polygon[Asset Name]))</f>
        <v/>
      </c>
      <c r="M142" s="11" t="str">
        <f>IF(Polygon[Install Date]="","",Polygon[Install Date])</f>
        <v/>
      </c>
      <c r="N142" s="11" t="str">
        <f>IF(Polygon[Note]="","",PROPER(Polygon[Note]))</f>
        <v/>
      </c>
      <c r="O142" s="11" t="str">
        <f>IF(Polygon[Resource Consent Number]="","",UPPER(Polygon[Resource Consent Number]))</f>
        <v/>
      </c>
      <c r="P142" s="53" t="str">
        <f>IF(Polygon[Asset Unit Cost]="","",Polygon[Asset Unit Cost])</f>
        <v/>
      </c>
      <c r="Q142" s="11" t="str">
        <f>IF(Polygon[Added By]="","",UPPER(Polygon[Added By]))</f>
        <v/>
      </c>
      <c r="R142" s="11" t="str">
        <f>IF(Polygon[Added Date]="","",Polygon[Added Date])</f>
        <v/>
      </c>
      <c r="S142" s="14" t="str">
        <f>IF(Polygon[Z COORD]="","",Polygon[Z COORD])</f>
        <v/>
      </c>
      <c r="T142" s="14" t="str">
        <f>IF(Polygon[Asset Description]="","",PROPER(Polygon[Asset Description]))</f>
        <v/>
      </c>
      <c r="U142" s="14" t="str">
        <f>IF(Polygon[Area m2]="","",Polygon[Area m2])</f>
        <v/>
      </c>
      <c r="V142" s="14" t="str">
        <f>IF(Polygon[Asset Group]="","",VLOOKUP(Polygon[Surface Material],surface_master,2,FALSE))</f>
        <v/>
      </c>
      <c r="W142" s="14" t="str">
        <f>IF(Polygon[Asset Group]="","",VLOOKUP(Polygon[Material],sa_pa_surface,2,FALSE))</f>
        <v/>
      </c>
      <c r="X142" s="14" t="str">
        <f>IF(Polygon[Asset Group]="","",VLOOKUP(Polygon[Surface],surface_master,2,FALSE))</f>
        <v/>
      </c>
      <c r="Y142" s="14" t="str">
        <f>IF(Polygon[Surface Layer Depth mm]="","",Polygon[Surface Layer Depth mm])</f>
        <v/>
      </c>
      <c r="Z142" s="14" t="str">
        <f>IF(Polygon[Length m]="","",Polygon[Length m])</f>
        <v/>
      </c>
      <c r="AA142" s="14" t="str">
        <f>IF(Polygon[Av Width m]="","",Polygon[Av Width m])</f>
        <v/>
      </c>
      <c r="AB142" s="14" t="str">
        <f>IF(Polygon[Parking Capacity]="","",Polygon[Parking Capacity])</f>
        <v/>
      </c>
    </row>
    <row r="143" spans="1:28" s="3" customFormat="1" x14ac:dyDescent="0.2">
      <c r="A143" s="3" t="str">
        <f>IF(Polygon[DWG File Name]="","",Polygon[DWG File Name])</f>
        <v/>
      </c>
      <c r="B143" s="3" t="str">
        <f>IF(Polygon[DWG Layer Name]="","",Polygon[DWG Layer Name])</f>
        <v/>
      </c>
      <c r="C143" s="3" t="str">
        <f>IF(Polygon[DWG Handle]="","",Polygon[DWG Handle])</f>
        <v/>
      </c>
      <c r="D143" s="58" t="str">
        <f>IF(Polygon[Approx Centroid X]="","",Polygon[Approx Centroid X])</f>
        <v/>
      </c>
      <c r="E143" s="58" t="str">
        <f>IF(Polygon[Approx Centroid Y]="","",Polygon[Approx Centroid Y])</f>
        <v/>
      </c>
      <c r="F143" s="3" t="str">
        <f>IF(Polygon[Replacement Asset]="","",Polygon[Replacement Asset])</f>
        <v/>
      </c>
      <c r="G143" s="3" t="str">
        <f>IF(Polygon[Asset ID]="","",UPPER(Polygon[Asset ID]))</f>
        <v/>
      </c>
      <c r="H143" s="3" t="str">
        <f>IF(Polygon[Asset Group]="","",VLOOKUP(Polygon[Asset Group],asset_grp_poly,4,FALSE))</f>
        <v/>
      </c>
      <c r="I143" s="3" t="str">
        <f>IF(Polygon[Asset Group]="","",VLOOKUP(Polygon[Asset Group],asset_grp_poly,2,FALSE))</f>
        <v/>
      </c>
      <c r="J143" s="3" t="str">
        <f>IF(Polygon[Asset Group]="","",VLOOKUP(Polygon[Asset Group],asset_grp_poly,3,FALSE))</f>
        <v/>
      </c>
      <c r="K143" s="3" t="str">
        <f>IF(Polygon[Asset Group]="","",VLOOKUP(Polygon[Asset Type],type_master_list,2,FALSE))</f>
        <v/>
      </c>
      <c r="L143" s="3" t="str">
        <f>IF(Polygon[Asset Name]="","",PROPER(Polygon[Asset Name]))</f>
        <v/>
      </c>
      <c r="M143" s="11" t="str">
        <f>IF(Polygon[Install Date]="","",Polygon[Install Date])</f>
        <v/>
      </c>
      <c r="N143" s="11" t="str">
        <f>IF(Polygon[Note]="","",PROPER(Polygon[Note]))</f>
        <v/>
      </c>
      <c r="O143" s="11" t="str">
        <f>IF(Polygon[Resource Consent Number]="","",UPPER(Polygon[Resource Consent Number]))</f>
        <v/>
      </c>
      <c r="P143" s="53" t="str">
        <f>IF(Polygon[Asset Unit Cost]="","",Polygon[Asset Unit Cost])</f>
        <v/>
      </c>
      <c r="Q143" s="11" t="str">
        <f>IF(Polygon[Added By]="","",UPPER(Polygon[Added By]))</f>
        <v/>
      </c>
      <c r="R143" s="11" t="str">
        <f>IF(Polygon[Added Date]="","",Polygon[Added Date])</f>
        <v/>
      </c>
      <c r="S143" s="14" t="str">
        <f>IF(Polygon[Z COORD]="","",Polygon[Z COORD])</f>
        <v/>
      </c>
      <c r="T143" s="14" t="str">
        <f>IF(Polygon[Asset Description]="","",PROPER(Polygon[Asset Description]))</f>
        <v/>
      </c>
      <c r="U143" s="14" t="str">
        <f>IF(Polygon[Area m2]="","",Polygon[Area m2])</f>
        <v/>
      </c>
      <c r="V143" s="14" t="str">
        <f>IF(Polygon[Asset Group]="","",VLOOKUP(Polygon[Surface Material],surface_master,2,FALSE))</f>
        <v/>
      </c>
      <c r="W143" s="14" t="str">
        <f>IF(Polygon[Asset Group]="","",VLOOKUP(Polygon[Material],sa_pa_surface,2,FALSE))</f>
        <v/>
      </c>
      <c r="X143" s="14" t="str">
        <f>IF(Polygon[Asset Group]="","",VLOOKUP(Polygon[Surface],surface_master,2,FALSE))</f>
        <v/>
      </c>
      <c r="Y143" s="14" t="str">
        <f>IF(Polygon[Surface Layer Depth mm]="","",Polygon[Surface Layer Depth mm])</f>
        <v/>
      </c>
      <c r="Z143" s="14" t="str">
        <f>IF(Polygon[Length m]="","",Polygon[Length m])</f>
        <v/>
      </c>
      <c r="AA143" s="14" t="str">
        <f>IF(Polygon[Av Width m]="","",Polygon[Av Width m])</f>
        <v/>
      </c>
      <c r="AB143" s="14" t="str">
        <f>IF(Polygon[Parking Capacity]="","",Polygon[Parking Capacity])</f>
        <v/>
      </c>
    </row>
    <row r="144" spans="1:28" s="3" customFormat="1" x14ac:dyDescent="0.2">
      <c r="A144" s="3" t="str">
        <f>IF(Polygon[DWG File Name]="","",Polygon[DWG File Name])</f>
        <v/>
      </c>
      <c r="B144" s="3" t="str">
        <f>IF(Polygon[DWG Layer Name]="","",Polygon[DWG Layer Name])</f>
        <v/>
      </c>
      <c r="C144" s="3" t="str">
        <f>IF(Polygon[DWG Handle]="","",Polygon[DWG Handle])</f>
        <v/>
      </c>
      <c r="D144" s="58" t="str">
        <f>IF(Polygon[Approx Centroid X]="","",Polygon[Approx Centroid X])</f>
        <v/>
      </c>
      <c r="E144" s="58" t="str">
        <f>IF(Polygon[Approx Centroid Y]="","",Polygon[Approx Centroid Y])</f>
        <v/>
      </c>
      <c r="F144" s="3" t="str">
        <f>IF(Polygon[Replacement Asset]="","",Polygon[Replacement Asset])</f>
        <v/>
      </c>
      <c r="G144" s="3" t="str">
        <f>IF(Polygon[Asset ID]="","",UPPER(Polygon[Asset ID]))</f>
        <v/>
      </c>
      <c r="H144" s="3" t="str">
        <f>IF(Polygon[Asset Group]="","",VLOOKUP(Polygon[Asset Group],asset_grp_poly,4,FALSE))</f>
        <v/>
      </c>
      <c r="I144" s="3" t="str">
        <f>IF(Polygon[Asset Group]="","",VLOOKUP(Polygon[Asset Group],asset_grp_poly,2,FALSE))</f>
        <v/>
      </c>
      <c r="J144" s="3" t="str">
        <f>IF(Polygon[Asset Group]="","",VLOOKUP(Polygon[Asset Group],asset_grp_poly,3,FALSE))</f>
        <v/>
      </c>
      <c r="K144" s="3" t="str">
        <f>IF(Polygon[Asset Group]="","",VLOOKUP(Polygon[Asset Type],type_master_list,2,FALSE))</f>
        <v/>
      </c>
      <c r="L144" s="3" t="str">
        <f>IF(Polygon[Asset Name]="","",PROPER(Polygon[Asset Name]))</f>
        <v/>
      </c>
      <c r="M144" s="11" t="str">
        <f>IF(Polygon[Install Date]="","",Polygon[Install Date])</f>
        <v/>
      </c>
      <c r="N144" s="11" t="str">
        <f>IF(Polygon[Note]="","",PROPER(Polygon[Note]))</f>
        <v/>
      </c>
      <c r="O144" s="11" t="str">
        <f>IF(Polygon[Resource Consent Number]="","",UPPER(Polygon[Resource Consent Number]))</f>
        <v/>
      </c>
      <c r="P144" s="53" t="str">
        <f>IF(Polygon[Asset Unit Cost]="","",Polygon[Asset Unit Cost])</f>
        <v/>
      </c>
      <c r="Q144" s="11" t="str">
        <f>IF(Polygon[Added By]="","",UPPER(Polygon[Added By]))</f>
        <v/>
      </c>
      <c r="R144" s="11" t="str">
        <f>IF(Polygon[Added Date]="","",Polygon[Added Date])</f>
        <v/>
      </c>
      <c r="S144" s="14" t="str">
        <f>IF(Polygon[Z COORD]="","",Polygon[Z COORD])</f>
        <v/>
      </c>
      <c r="T144" s="14" t="str">
        <f>IF(Polygon[Asset Description]="","",PROPER(Polygon[Asset Description]))</f>
        <v/>
      </c>
      <c r="U144" s="14" t="str">
        <f>IF(Polygon[Area m2]="","",Polygon[Area m2])</f>
        <v/>
      </c>
      <c r="V144" s="14" t="str">
        <f>IF(Polygon[Asset Group]="","",VLOOKUP(Polygon[Surface Material],surface_master,2,FALSE))</f>
        <v/>
      </c>
      <c r="W144" s="14" t="str">
        <f>IF(Polygon[Asset Group]="","",VLOOKUP(Polygon[Material],sa_pa_surface,2,FALSE))</f>
        <v/>
      </c>
      <c r="X144" s="14" t="str">
        <f>IF(Polygon[Asset Group]="","",VLOOKUP(Polygon[Surface],surface_master,2,FALSE))</f>
        <v/>
      </c>
      <c r="Y144" s="14" t="str">
        <f>IF(Polygon[Surface Layer Depth mm]="","",Polygon[Surface Layer Depth mm])</f>
        <v/>
      </c>
      <c r="Z144" s="14" t="str">
        <f>IF(Polygon[Length m]="","",Polygon[Length m])</f>
        <v/>
      </c>
      <c r="AA144" s="14" t="str">
        <f>IF(Polygon[Av Width m]="","",Polygon[Av Width m])</f>
        <v/>
      </c>
      <c r="AB144" s="14" t="str">
        <f>IF(Polygon[Parking Capacity]="","",Polygon[Parking Capacity])</f>
        <v/>
      </c>
    </row>
    <row r="145" spans="1:28" s="3" customFormat="1" x14ac:dyDescent="0.2">
      <c r="A145" s="3" t="str">
        <f>IF(Polygon[DWG File Name]="","",Polygon[DWG File Name])</f>
        <v/>
      </c>
      <c r="B145" s="3" t="str">
        <f>IF(Polygon[DWG Layer Name]="","",Polygon[DWG Layer Name])</f>
        <v/>
      </c>
      <c r="C145" s="3" t="str">
        <f>IF(Polygon[DWG Handle]="","",Polygon[DWG Handle])</f>
        <v/>
      </c>
      <c r="D145" s="58" t="str">
        <f>IF(Polygon[Approx Centroid X]="","",Polygon[Approx Centroid X])</f>
        <v/>
      </c>
      <c r="E145" s="58" t="str">
        <f>IF(Polygon[Approx Centroid Y]="","",Polygon[Approx Centroid Y])</f>
        <v/>
      </c>
      <c r="F145" s="3" t="str">
        <f>IF(Polygon[Replacement Asset]="","",Polygon[Replacement Asset])</f>
        <v/>
      </c>
      <c r="G145" s="3" t="str">
        <f>IF(Polygon[Asset ID]="","",UPPER(Polygon[Asset ID]))</f>
        <v/>
      </c>
      <c r="H145" s="3" t="str">
        <f>IF(Polygon[Asset Group]="","",VLOOKUP(Polygon[Asset Group],asset_grp_poly,4,FALSE))</f>
        <v/>
      </c>
      <c r="I145" s="3" t="str">
        <f>IF(Polygon[Asset Group]="","",VLOOKUP(Polygon[Asset Group],asset_grp_poly,2,FALSE))</f>
        <v/>
      </c>
      <c r="J145" s="3" t="str">
        <f>IF(Polygon[Asset Group]="","",VLOOKUP(Polygon[Asset Group],asset_grp_poly,3,FALSE))</f>
        <v/>
      </c>
      <c r="K145" s="3" t="str">
        <f>IF(Polygon[Asset Group]="","",VLOOKUP(Polygon[Asset Type],type_master_list,2,FALSE))</f>
        <v/>
      </c>
      <c r="L145" s="3" t="str">
        <f>IF(Polygon[Asset Name]="","",PROPER(Polygon[Asset Name]))</f>
        <v/>
      </c>
      <c r="M145" s="11" t="str">
        <f>IF(Polygon[Install Date]="","",Polygon[Install Date])</f>
        <v/>
      </c>
      <c r="N145" s="11" t="str">
        <f>IF(Polygon[Note]="","",PROPER(Polygon[Note]))</f>
        <v/>
      </c>
      <c r="O145" s="11" t="str">
        <f>IF(Polygon[Resource Consent Number]="","",UPPER(Polygon[Resource Consent Number]))</f>
        <v/>
      </c>
      <c r="P145" s="53" t="str">
        <f>IF(Polygon[Asset Unit Cost]="","",Polygon[Asset Unit Cost])</f>
        <v/>
      </c>
      <c r="Q145" s="11" t="str">
        <f>IF(Polygon[Added By]="","",UPPER(Polygon[Added By]))</f>
        <v/>
      </c>
      <c r="R145" s="11" t="str">
        <f>IF(Polygon[Added Date]="","",Polygon[Added Date])</f>
        <v/>
      </c>
      <c r="S145" s="14" t="str">
        <f>IF(Polygon[Z COORD]="","",Polygon[Z COORD])</f>
        <v/>
      </c>
      <c r="T145" s="14" t="str">
        <f>IF(Polygon[Asset Description]="","",PROPER(Polygon[Asset Description]))</f>
        <v/>
      </c>
      <c r="U145" s="14" t="str">
        <f>IF(Polygon[Area m2]="","",Polygon[Area m2])</f>
        <v/>
      </c>
      <c r="V145" s="14" t="str">
        <f>IF(Polygon[Asset Group]="","",VLOOKUP(Polygon[Surface Material],surface_master,2,FALSE))</f>
        <v/>
      </c>
      <c r="W145" s="14" t="str">
        <f>IF(Polygon[Asset Group]="","",VLOOKUP(Polygon[Material],sa_pa_surface,2,FALSE))</f>
        <v/>
      </c>
      <c r="X145" s="14" t="str">
        <f>IF(Polygon[Asset Group]="","",VLOOKUP(Polygon[Surface],surface_master,2,FALSE))</f>
        <v/>
      </c>
      <c r="Y145" s="14" t="str">
        <f>IF(Polygon[Surface Layer Depth mm]="","",Polygon[Surface Layer Depth mm])</f>
        <v/>
      </c>
      <c r="Z145" s="14" t="str">
        <f>IF(Polygon[Length m]="","",Polygon[Length m])</f>
        <v/>
      </c>
      <c r="AA145" s="14" t="str">
        <f>IF(Polygon[Av Width m]="","",Polygon[Av Width m])</f>
        <v/>
      </c>
      <c r="AB145" s="14" t="str">
        <f>IF(Polygon[Parking Capacity]="","",Polygon[Parking Capacity])</f>
        <v/>
      </c>
    </row>
    <row r="146" spans="1:28" s="3" customFormat="1" x14ac:dyDescent="0.2">
      <c r="A146" s="3" t="str">
        <f>IF(Polygon[DWG File Name]="","",Polygon[DWG File Name])</f>
        <v/>
      </c>
      <c r="B146" s="3" t="str">
        <f>IF(Polygon[DWG Layer Name]="","",Polygon[DWG Layer Name])</f>
        <v/>
      </c>
      <c r="C146" s="3" t="str">
        <f>IF(Polygon[DWG Handle]="","",Polygon[DWG Handle])</f>
        <v/>
      </c>
      <c r="D146" s="58" t="str">
        <f>IF(Polygon[Approx Centroid X]="","",Polygon[Approx Centroid X])</f>
        <v/>
      </c>
      <c r="E146" s="58" t="str">
        <f>IF(Polygon[Approx Centroid Y]="","",Polygon[Approx Centroid Y])</f>
        <v/>
      </c>
      <c r="F146" s="3" t="str">
        <f>IF(Polygon[Replacement Asset]="","",Polygon[Replacement Asset])</f>
        <v/>
      </c>
      <c r="G146" s="3" t="str">
        <f>IF(Polygon[Asset ID]="","",UPPER(Polygon[Asset ID]))</f>
        <v/>
      </c>
      <c r="H146" s="3" t="str">
        <f>IF(Polygon[Asset Group]="","",VLOOKUP(Polygon[Asset Group],asset_grp_poly,4,FALSE))</f>
        <v/>
      </c>
      <c r="I146" s="3" t="str">
        <f>IF(Polygon[Asset Group]="","",VLOOKUP(Polygon[Asset Group],asset_grp_poly,2,FALSE))</f>
        <v/>
      </c>
      <c r="J146" s="3" t="str">
        <f>IF(Polygon[Asset Group]="","",VLOOKUP(Polygon[Asset Group],asset_grp_poly,3,FALSE))</f>
        <v/>
      </c>
      <c r="K146" s="3" t="str">
        <f>IF(Polygon[Asset Group]="","",VLOOKUP(Polygon[Asset Type],type_master_list,2,FALSE))</f>
        <v/>
      </c>
      <c r="L146" s="3" t="str">
        <f>IF(Polygon[Asset Name]="","",PROPER(Polygon[Asset Name]))</f>
        <v/>
      </c>
      <c r="M146" s="11" t="str">
        <f>IF(Polygon[Install Date]="","",Polygon[Install Date])</f>
        <v/>
      </c>
      <c r="N146" s="11" t="str">
        <f>IF(Polygon[Note]="","",PROPER(Polygon[Note]))</f>
        <v/>
      </c>
      <c r="O146" s="11" t="str">
        <f>IF(Polygon[Resource Consent Number]="","",UPPER(Polygon[Resource Consent Number]))</f>
        <v/>
      </c>
      <c r="P146" s="53" t="str">
        <f>IF(Polygon[Asset Unit Cost]="","",Polygon[Asset Unit Cost])</f>
        <v/>
      </c>
      <c r="Q146" s="11" t="str">
        <f>IF(Polygon[Added By]="","",UPPER(Polygon[Added By]))</f>
        <v/>
      </c>
      <c r="R146" s="11" t="str">
        <f>IF(Polygon[Added Date]="","",Polygon[Added Date])</f>
        <v/>
      </c>
      <c r="S146" s="14" t="str">
        <f>IF(Polygon[Z COORD]="","",Polygon[Z COORD])</f>
        <v/>
      </c>
      <c r="T146" s="14" t="str">
        <f>IF(Polygon[Asset Description]="","",PROPER(Polygon[Asset Description]))</f>
        <v/>
      </c>
      <c r="U146" s="14" t="str">
        <f>IF(Polygon[Area m2]="","",Polygon[Area m2])</f>
        <v/>
      </c>
      <c r="V146" s="14" t="str">
        <f>IF(Polygon[Asset Group]="","",VLOOKUP(Polygon[Surface Material],surface_master,2,FALSE))</f>
        <v/>
      </c>
      <c r="W146" s="14" t="str">
        <f>IF(Polygon[Asset Group]="","",VLOOKUP(Polygon[Material],sa_pa_surface,2,FALSE))</f>
        <v/>
      </c>
      <c r="X146" s="14" t="str">
        <f>IF(Polygon[Asset Group]="","",VLOOKUP(Polygon[Surface],surface_master,2,FALSE))</f>
        <v/>
      </c>
      <c r="Y146" s="14" t="str">
        <f>IF(Polygon[Surface Layer Depth mm]="","",Polygon[Surface Layer Depth mm])</f>
        <v/>
      </c>
      <c r="Z146" s="14" t="str">
        <f>IF(Polygon[Length m]="","",Polygon[Length m])</f>
        <v/>
      </c>
      <c r="AA146" s="14" t="str">
        <f>IF(Polygon[Av Width m]="","",Polygon[Av Width m])</f>
        <v/>
      </c>
      <c r="AB146" s="14" t="str">
        <f>IF(Polygon[Parking Capacity]="","",Polygon[Parking Capacity])</f>
        <v/>
      </c>
    </row>
    <row r="147" spans="1:28" s="3" customFormat="1" x14ac:dyDescent="0.2">
      <c r="A147" s="3" t="str">
        <f>IF(Polygon[DWG File Name]="","",Polygon[DWG File Name])</f>
        <v/>
      </c>
      <c r="B147" s="3" t="str">
        <f>IF(Polygon[DWG Layer Name]="","",Polygon[DWG Layer Name])</f>
        <v/>
      </c>
      <c r="C147" s="3" t="str">
        <f>IF(Polygon[DWG Handle]="","",Polygon[DWG Handle])</f>
        <v/>
      </c>
      <c r="D147" s="58" t="str">
        <f>IF(Polygon[Approx Centroid X]="","",Polygon[Approx Centroid X])</f>
        <v/>
      </c>
      <c r="E147" s="58" t="str">
        <f>IF(Polygon[Approx Centroid Y]="","",Polygon[Approx Centroid Y])</f>
        <v/>
      </c>
      <c r="F147" s="3" t="str">
        <f>IF(Polygon[Replacement Asset]="","",Polygon[Replacement Asset])</f>
        <v/>
      </c>
      <c r="G147" s="3" t="str">
        <f>IF(Polygon[Asset ID]="","",UPPER(Polygon[Asset ID]))</f>
        <v/>
      </c>
      <c r="H147" s="3" t="str">
        <f>IF(Polygon[Asset Group]="","",VLOOKUP(Polygon[Asset Group],asset_grp_poly,4,FALSE))</f>
        <v/>
      </c>
      <c r="I147" s="3" t="str">
        <f>IF(Polygon[Asset Group]="","",VLOOKUP(Polygon[Asset Group],asset_grp_poly,2,FALSE))</f>
        <v/>
      </c>
      <c r="J147" s="3" t="str">
        <f>IF(Polygon[Asset Group]="","",VLOOKUP(Polygon[Asset Group],asset_grp_poly,3,FALSE))</f>
        <v/>
      </c>
      <c r="K147" s="3" t="str">
        <f>IF(Polygon[Asset Group]="","",VLOOKUP(Polygon[Asset Type],type_master_list,2,FALSE))</f>
        <v/>
      </c>
      <c r="L147" s="3" t="str">
        <f>IF(Polygon[Asset Name]="","",PROPER(Polygon[Asset Name]))</f>
        <v/>
      </c>
      <c r="M147" s="11" t="str">
        <f>IF(Polygon[Install Date]="","",Polygon[Install Date])</f>
        <v/>
      </c>
      <c r="N147" s="11" t="str">
        <f>IF(Polygon[Note]="","",PROPER(Polygon[Note]))</f>
        <v/>
      </c>
      <c r="O147" s="11" t="str">
        <f>IF(Polygon[Resource Consent Number]="","",UPPER(Polygon[Resource Consent Number]))</f>
        <v/>
      </c>
      <c r="P147" s="53" t="str">
        <f>IF(Polygon[Asset Unit Cost]="","",Polygon[Asset Unit Cost])</f>
        <v/>
      </c>
      <c r="Q147" s="11" t="str">
        <f>IF(Polygon[Added By]="","",UPPER(Polygon[Added By]))</f>
        <v/>
      </c>
      <c r="R147" s="11" t="str">
        <f>IF(Polygon[Added Date]="","",Polygon[Added Date])</f>
        <v/>
      </c>
      <c r="S147" s="14" t="str">
        <f>IF(Polygon[Z COORD]="","",Polygon[Z COORD])</f>
        <v/>
      </c>
      <c r="T147" s="14" t="str">
        <f>IF(Polygon[Asset Description]="","",PROPER(Polygon[Asset Description]))</f>
        <v/>
      </c>
      <c r="U147" s="14" t="str">
        <f>IF(Polygon[Area m2]="","",Polygon[Area m2])</f>
        <v/>
      </c>
      <c r="V147" s="14" t="str">
        <f>IF(Polygon[Asset Group]="","",VLOOKUP(Polygon[Surface Material],surface_master,2,FALSE))</f>
        <v/>
      </c>
      <c r="W147" s="14" t="str">
        <f>IF(Polygon[Asset Group]="","",VLOOKUP(Polygon[Material],sa_pa_surface,2,FALSE))</f>
        <v/>
      </c>
      <c r="X147" s="14" t="str">
        <f>IF(Polygon[Asset Group]="","",VLOOKUP(Polygon[Surface],surface_master,2,FALSE))</f>
        <v/>
      </c>
      <c r="Y147" s="14" t="str">
        <f>IF(Polygon[Surface Layer Depth mm]="","",Polygon[Surface Layer Depth mm])</f>
        <v/>
      </c>
      <c r="Z147" s="14" t="str">
        <f>IF(Polygon[Length m]="","",Polygon[Length m])</f>
        <v/>
      </c>
      <c r="AA147" s="14" t="str">
        <f>IF(Polygon[Av Width m]="","",Polygon[Av Width m])</f>
        <v/>
      </c>
      <c r="AB147" s="14" t="str">
        <f>IF(Polygon[Parking Capacity]="","",Polygon[Parking Capacity])</f>
        <v/>
      </c>
    </row>
    <row r="148" spans="1:28" s="3" customFormat="1" x14ac:dyDescent="0.2">
      <c r="A148" s="3" t="str">
        <f>IF(Polygon[DWG File Name]="","",Polygon[DWG File Name])</f>
        <v/>
      </c>
      <c r="B148" s="3" t="str">
        <f>IF(Polygon[DWG Layer Name]="","",Polygon[DWG Layer Name])</f>
        <v/>
      </c>
      <c r="C148" s="3" t="str">
        <f>IF(Polygon[DWG Handle]="","",Polygon[DWG Handle])</f>
        <v/>
      </c>
      <c r="D148" s="58" t="str">
        <f>IF(Polygon[Approx Centroid X]="","",Polygon[Approx Centroid X])</f>
        <v/>
      </c>
      <c r="E148" s="58" t="str">
        <f>IF(Polygon[Approx Centroid Y]="","",Polygon[Approx Centroid Y])</f>
        <v/>
      </c>
      <c r="F148" s="3" t="str">
        <f>IF(Polygon[Replacement Asset]="","",Polygon[Replacement Asset])</f>
        <v/>
      </c>
      <c r="G148" s="3" t="str">
        <f>IF(Polygon[Asset ID]="","",UPPER(Polygon[Asset ID]))</f>
        <v/>
      </c>
      <c r="H148" s="3" t="str">
        <f>IF(Polygon[Asset Group]="","",VLOOKUP(Polygon[Asset Group],asset_grp_poly,4,FALSE))</f>
        <v/>
      </c>
      <c r="I148" s="3" t="str">
        <f>IF(Polygon[Asset Group]="","",VLOOKUP(Polygon[Asset Group],asset_grp_poly,2,FALSE))</f>
        <v/>
      </c>
      <c r="J148" s="3" t="str">
        <f>IF(Polygon[Asset Group]="","",VLOOKUP(Polygon[Asset Group],asset_grp_poly,3,FALSE))</f>
        <v/>
      </c>
      <c r="K148" s="3" t="str">
        <f>IF(Polygon[Asset Group]="","",VLOOKUP(Polygon[Asset Type],type_master_list,2,FALSE))</f>
        <v/>
      </c>
      <c r="L148" s="3" t="str">
        <f>IF(Polygon[Asset Name]="","",PROPER(Polygon[Asset Name]))</f>
        <v/>
      </c>
      <c r="M148" s="11" t="str">
        <f>IF(Polygon[Install Date]="","",Polygon[Install Date])</f>
        <v/>
      </c>
      <c r="N148" s="11" t="str">
        <f>IF(Polygon[Note]="","",PROPER(Polygon[Note]))</f>
        <v/>
      </c>
      <c r="O148" s="11" t="str">
        <f>IF(Polygon[Resource Consent Number]="","",UPPER(Polygon[Resource Consent Number]))</f>
        <v/>
      </c>
      <c r="P148" s="53" t="str">
        <f>IF(Polygon[Asset Unit Cost]="","",Polygon[Asset Unit Cost])</f>
        <v/>
      </c>
      <c r="Q148" s="11" t="str">
        <f>IF(Polygon[Added By]="","",UPPER(Polygon[Added By]))</f>
        <v/>
      </c>
      <c r="R148" s="11" t="str">
        <f>IF(Polygon[Added Date]="","",Polygon[Added Date])</f>
        <v/>
      </c>
      <c r="S148" s="14" t="str">
        <f>IF(Polygon[Z COORD]="","",Polygon[Z COORD])</f>
        <v/>
      </c>
      <c r="T148" s="14" t="str">
        <f>IF(Polygon[Asset Description]="","",PROPER(Polygon[Asset Description]))</f>
        <v/>
      </c>
      <c r="U148" s="14" t="str">
        <f>IF(Polygon[Area m2]="","",Polygon[Area m2])</f>
        <v/>
      </c>
      <c r="V148" s="14" t="str">
        <f>IF(Polygon[Asset Group]="","",VLOOKUP(Polygon[Surface Material],surface_master,2,FALSE))</f>
        <v/>
      </c>
      <c r="W148" s="14" t="str">
        <f>IF(Polygon[Asset Group]="","",VLOOKUP(Polygon[Material],sa_pa_surface,2,FALSE))</f>
        <v/>
      </c>
      <c r="X148" s="14" t="str">
        <f>IF(Polygon[Asset Group]="","",VLOOKUP(Polygon[Surface],surface_master,2,FALSE))</f>
        <v/>
      </c>
      <c r="Y148" s="14" t="str">
        <f>IF(Polygon[Surface Layer Depth mm]="","",Polygon[Surface Layer Depth mm])</f>
        <v/>
      </c>
      <c r="Z148" s="14" t="str">
        <f>IF(Polygon[Length m]="","",Polygon[Length m])</f>
        <v/>
      </c>
      <c r="AA148" s="14" t="str">
        <f>IF(Polygon[Av Width m]="","",Polygon[Av Width m])</f>
        <v/>
      </c>
      <c r="AB148" s="14" t="str">
        <f>IF(Polygon[Parking Capacity]="","",Polygon[Parking Capacity])</f>
        <v/>
      </c>
    </row>
    <row r="149" spans="1:28" s="3" customFormat="1" x14ac:dyDescent="0.2">
      <c r="A149" s="3" t="str">
        <f>IF(Polygon[DWG File Name]="","",Polygon[DWG File Name])</f>
        <v/>
      </c>
      <c r="B149" s="3" t="str">
        <f>IF(Polygon[DWG Layer Name]="","",Polygon[DWG Layer Name])</f>
        <v/>
      </c>
      <c r="C149" s="3" t="str">
        <f>IF(Polygon[DWG Handle]="","",Polygon[DWG Handle])</f>
        <v/>
      </c>
      <c r="D149" s="58" t="str">
        <f>IF(Polygon[Approx Centroid X]="","",Polygon[Approx Centroid X])</f>
        <v/>
      </c>
      <c r="E149" s="58" t="str">
        <f>IF(Polygon[Approx Centroid Y]="","",Polygon[Approx Centroid Y])</f>
        <v/>
      </c>
      <c r="F149" s="3" t="str">
        <f>IF(Polygon[Replacement Asset]="","",Polygon[Replacement Asset])</f>
        <v/>
      </c>
      <c r="G149" s="3" t="str">
        <f>IF(Polygon[Asset ID]="","",UPPER(Polygon[Asset ID]))</f>
        <v/>
      </c>
      <c r="H149" s="3" t="str">
        <f>IF(Polygon[Asset Group]="","",VLOOKUP(Polygon[Asset Group],asset_grp_poly,4,FALSE))</f>
        <v/>
      </c>
      <c r="I149" s="3" t="str">
        <f>IF(Polygon[Asset Group]="","",VLOOKUP(Polygon[Asset Group],asset_grp_poly,2,FALSE))</f>
        <v/>
      </c>
      <c r="J149" s="3" t="str">
        <f>IF(Polygon[Asset Group]="","",VLOOKUP(Polygon[Asset Group],asset_grp_poly,3,FALSE))</f>
        <v/>
      </c>
      <c r="K149" s="3" t="str">
        <f>IF(Polygon[Asset Group]="","",VLOOKUP(Polygon[Asset Type],type_master_list,2,FALSE))</f>
        <v/>
      </c>
      <c r="L149" s="3" t="str">
        <f>IF(Polygon[Asset Name]="","",PROPER(Polygon[Asset Name]))</f>
        <v/>
      </c>
      <c r="M149" s="11" t="str">
        <f>IF(Polygon[Install Date]="","",Polygon[Install Date])</f>
        <v/>
      </c>
      <c r="N149" s="11" t="str">
        <f>IF(Polygon[Note]="","",PROPER(Polygon[Note]))</f>
        <v/>
      </c>
      <c r="O149" s="11" t="str">
        <f>IF(Polygon[Resource Consent Number]="","",UPPER(Polygon[Resource Consent Number]))</f>
        <v/>
      </c>
      <c r="P149" s="53" t="str">
        <f>IF(Polygon[Asset Unit Cost]="","",Polygon[Asset Unit Cost])</f>
        <v/>
      </c>
      <c r="Q149" s="11" t="str">
        <f>IF(Polygon[Added By]="","",UPPER(Polygon[Added By]))</f>
        <v/>
      </c>
      <c r="R149" s="11" t="str">
        <f>IF(Polygon[Added Date]="","",Polygon[Added Date])</f>
        <v/>
      </c>
      <c r="S149" s="14" t="str">
        <f>IF(Polygon[Z COORD]="","",Polygon[Z COORD])</f>
        <v/>
      </c>
      <c r="T149" s="14" t="str">
        <f>IF(Polygon[Asset Description]="","",PROPER(Polygon[Asset Description]))</f>
        <v/>
      </c>
      <c r="U149" s="14" t="str">
        <f>IF(Polygon[Area m2]="","",Polygon[Area m2])</f>
        <v/>
      </c>
      <c r="V149" s="14" t="str">
        <f>IF(Polygon[Asset Group]="","",VLOOKUP(Polygon[Surface Material],surface_master,2,FALSE))</f>
        <v/>
      </c>
      <c r="W149" s="14" t="str">
        <f>IF(Polygon[Asset Group]="","",VLOOKUP(Polygon[Material],sa_pa_surface,2,FALSE))</f>
        <v/>
      </c>
      <c r="X149" s="14" t="str">
        <f>IF(Polygon[Asset Group]="","",VLOOKUP(Polygon[Surface],surface_master,2,FALSE))</f>
        <v/>
      </c>
      <c r="Y149" s="14" t="str">
        <f>IF(Polygon[Surface Layer Depth mm]="","",Polygon[Surface Layer Depth mm])</f>
        <v/>
      </c>
      <c r="Z149" s="14" t="str">
        <f>IF(Polygon[Length m]="","",Polygon[Length m])</f>
        <v/>
      </c>
      <c r="AA149" s="14" t="str">
        <f>IF(Polygon[Av Width m]="","",Polygon[Av Width m])</f>
        <v/>
      </c>
      <c r="AB149" s="14" t="str">
        <f>IF(Polygon[Parking Capacity]="","",Polygon[Parking Capacity])</f>
        <v/>
      </c>
    </row>
    <row r="150" spans="1:28" s="3" customFormat="1" x14ac:dyDescent="0.2">
      <c r="A150" s="3" t="str">
        <f>IF(Polygon[DWG File Name]="","",Polygon[DWG File Name])</f>
        <v/>
      </c>
      <c r="B150" s="3" t="str">
        <f>IF(Polygon[DWG Layer Name]="","",Polygon[DWG Layer Name])</f>
        <v/>
      </c>
      <c r="C150" s="3" t="str">
        <f>IF(Polygon[DWG Handle]="","",Polygon[DWG Handle])</f>
        <v/>
      </c>
      <c r="D150" s="58" t="str">
        <f>IF(Polygon[Approx Centroid X]="","",Polygon[Approx Centroid X])</f>
        <v/>
      </c>
      <c r="E150" s="58" t="str">
        <f>IF(Polygon[Approx Centroid Y]="","",Polygon[Approx Centroid Y])</f>
        <v/>
      </c>
      <c r="F150" s="3" t="str">
        <f>IF(Polygon[Replacement Asset]="","",Polygon[Replacement Asset])</f>
        <v/>
      </c>
      <c r="G150" s="3" t="str">
        <f>IF(Polygon[Asset ID]="","",UPPER(Polygon[Asset ID]))</f>
        <v/>
      </c>
      <c r="H150" s="3" t="str">
        <f>IF(Polygon[Asset Group]="","",VLOOKUP(Polygon[Asset Group],asset_grp_poly,4,FALSE))</f>
        <v/>
      </c>
      <c r="I150" s="3" t="str">
        <f>IF(Polygon[Asset Group]="","",VLOOKUP(Polygon[Asset Group],asset_grp_poly,2,FALSE))</f>
        <v/>
      </c>
      <c r="J150" s="3" t="str">
        <f>IF(Polygon[Asset Group]="","",VLOOKUP(Polygon[Asset Group],asset_grp_poly,3,FALSE))</f>
        <v/>
      </c>
      <c r="K150" s="3" t="str">
        <f>IF(Polygon[Asset Group]="","",VLOOKUP(Polygon[Asset Type],type_master_list,2,FALSE))</f>
        <v/>
      </c>
      <c r="L150" s="3" t="str">
        <f>IF(Polygon[Asset Name]="","",PROPER(Polygon[Asset Name]))</f>
        <v/>
      </c>
      <c r="M150" s="11" t="str">
        <f>IF(Polygon[Install Date]="","",Polygon[Install Date])</f>
        <v/>
      </c>
      <c r="N150" s="11" t="str">
        <f>IF(Polygon[Note]="","",PROPER(Polygon[Note]))</f>
        <v/>
      </c>
      <c r="O150" s="11" t="str">
        <f>IF(Polygon[Resource Consent Number]="","",UPPER(Polygon[Resource Consent Number]))</f>
        <v/>
      </c>
      <c r="P150" s="53" t="str">
        <f>IF(Polygon[Asset Unit Cost]="","",Polygon[Asset Unit Cost])</f>
        <v/>
      </c>
      <c r="Q150" s="11" t="str">
        <f>IF(Polygon[Added By]="","",UPPER(Polygon[Added By]))</f>
        <v/>
      </c>
      <c r="R150" s="11" t="str">
        <f>IF(Polygon[Added Date]="","",Polygon[Added Date])</f>
        <v/>
      </c>
      <c r="S150" s="14" t="str">
        <f>IF(Polygon[Z COORD]="","",Polygon[Z COORD])</f>
        <v/>
      </c>
      <c r="T150" s="14" t="str">
        <f>IF(Polygon[Asset Description]="","",PROPER(Polygon[Asset Description]))</f>
        <v/>
      </c>
      <c r="U150" s="14" t="str">
        <f>IF(Polygon[Area m2]="","",Polygon[Area m2])</f>
        <v/>
      </c>
      <c r="V150" s="14" t="str">
        <f>IF(Polygon[Asset Group]="","",VLOOKUP(Polygon[Surface Material],surface_master,2,FALSE))</f>
        <v/>
      </c>
      <c r="W150" s="14" t="str">
        <f>IF(Polygon[Asset Group]="","",VLOOKUP(Polygon[Material],sa_pa_surface,2,FALSE))</f>
        <v/>
      </c>
      <c r="X150" s="14" t="str">
        <f>IF(Polygon[Asset Group]="","",VLOOKUP(Polygon[Surface],surface_master,2,FALSE))</f>
        <v/>
      </c>
      <c r="Y150" s="14" t="str">
        <f>IF(Polygon[Surface Layer Depth mm]="","",Polygon[Surface Layer Depth mm])</f>
        <v/>
      </c>
      <c r="Z150" s="14" t="str">
        <f>IF(Polygon[Length m]="","",Polygon[Length m])</f>
        <v/>
      </c>
      <c r="AA150" s="14" t="str">
        <f>IF(Polygon[Av Width m]="","",Polygon[Av Width m])</f>
        <v/>
      </c>
      <c r="AB150" s="14" t="str">
        <f>IF(Polygon[Parking Capacity]="","",Polygon[Parking Capacity])</f>
        <v/>
      </c>
    </row>
    <row r="151" spans="1:28" s="3" customFormat="1" x14ac:dyDescent="0.2">
      <c r="A151" s="3" t="str">
        <f>IF(Polygon[DWG File Name]="","",Polygon[DWG File Name])</f>
        <v/>
      </c>
      <c r="B151" s="3" t="str">
        <f>IF(Polygon[DWG Layer Name]="","",Polygon[DWG Layer Name])</f>
        <v/>
      </c>
      <c r="C151" s="3" t="str">
        <f>IF(Polygon[DWG Handle]="","",Polygon[DWG Handle])</f>
        <v/>
      </c>
      <c r="D151" s="58" t="str">
        <f>IF(Polygon[Approx Centroid X]="","",Polygon[Approx Centroid X])</f>
        <v/>
      </c>
      <c r="E151" s="58" t="str">
        <f>IF(Polygon[Approx Centroid Y]="","",Polygon[Approx Centroid Y])</f>
        <v/>
      </c>
      <c r="F151" s="3" t="str">
        <f>IF(Polygon[Replacement Asset]="","",Polygon[Replacement Asset])</f>
        <v/>
      </c>
      <c r="G151" s="3" t="str">
        <f>IF(Polygon[Asset ID]="","",UPPER(Polygon[Asset ID]))</f>
        <v/>
      </c>
      <c r="H151" s="3" t="str">
        <f>IF(Polygon[Asset Group]="","",VLOOKUP(Polygon[Asset Group],asset_grp_poly,4,FALSE))</f>
        <v/>
      </c>
      <c r="I151" s="3" t="str">
        <f>IF(Polygon[Asset Group]="","",VLOOKUP(Polygon[Asset Group],asset_grp_poly,2,FALSE))</f>
        <v/>
      </c>
      <c r="J151" s="3" t="str">
        <f>IF(Polygon[Asset Group]="","",VLOOKUP(Polygon[Asset Group],asset_grp_poly,3,FALSE))</f>
        <v/>
      </c>
      <c r="K151" s="3" t="str">
        <f>IF(Polygon[Asset Group]="","",VLOOKUP(Polygon[Asset Type],type_master_list,2,FALSE))</f>
        <v/>
      </c>
      <c r="L151" s="3" t="str">
        <f>IF(Polygon[Asset Name]="","",PROPER(Polygon[Asset Name]))</f>
        <v/>
      </c>
      <c r="M151" s="11" t="str">
        <f>IF(Polygon[Install Date]="","",Polygon[Install Date])</f>
        <v/>
      </c>
      <c r="N151" s="11" t="str">
        <f>IF(Polygon[Note]="","",PROPER(Polygon[Note]))</f>
        <v/>
      </c>
      <c r="O151" s="11" t="str">
        <f>IF(Polygon[Resource Consent Number]="","",UPPER(Polygon[Resource Consent Number]))</f>
        <v/>
      </c>
      <c r="P151" s="53" t="str">
        <f>IF(Polygon[Asset Unit Cost]="","",Polygon[Asset Unit Cost])</f>
        <v/>
      </c>
      <c r="Q151" s="11" t="str">
        <f>IF(Polygon[Added By]="","",UPPER(Polygon[Added By]))</f>
        <v/>
      </c>
      <c r="R151" s="11" t="str">
        <f>IF(Polygon[Added Date]="","",Polygon[Added Date])</f>
        <v/>
      </c>
      <c r="S151" s="14" t="str">
        <f>IF(Polygon[Z COORD]="","",Polygon[Z COORD])</f>
        <v/>
      </c>
      <c r="T151" s="14" t="str">
        <f>IF(Polygon[Asset Description]="","",PROPER(Polygon[Asset Description]))</f>
        <v/>
      </c>
      <c r="U151" s="14" t="str">
        <f>IF(Polygon[Area m2]="","",Polygon[Area m2])</f>
        <v/>
      </c>
      <c r="V151" s="14" t="str">
        <f>IF(Polygon[Asset Group]="","",VLOOKUP(Polygon[Surface Material],surface_master,2,FALSE))</f>
        <v/>
      </c>
      <c r="W151" s="14" t="str">
        <f>IF(Polygon[Asset Group]="","",VLOOKUP(Polygon[Material],sa_pa_surface,2,FALSE))</f>
        <v/>
      </c>
      <c r="X151" s="14" t="str">
        <f>IF(Polygon[Asset Group]="","",VLOOKUP(Polygon[Surface],surface_master,2,FALSE))</f>
        <v/>
      </c>
      <c r="Y151" s="14" t="str">
        <f>IF(Polygon[Surface Layer Depth mm]="","",Polygon[Surface Layer Depth mm])</f>
        <v/>
      </c>
      <c r="Z151" s="14" t="str">
        <f>IF(Polygon[Length m]="","",Polygon[Length m])</f>
        <v/>
      </c>
      <c r="AA151" s="14" t="str">
        <f>IF(Polygon[Av Width m]="","",Polygon[Av Width m])</f>
        <v/>
      </c>
      <c r="AB151" s="14" t="str">
        <f>IF(Polygon[Parking Capacity]="","",Polygon[Parking Capacity])</f>
        <v/>
      </c>
    </row>
    <row r="152" spans="1:28" s="3" customFormat="1" x14ac:dyDescent="0.2">
      <c r="A152" s="3" t="str">
        <f>IF(Polygon[DWG File Name]="","",Polygon[DWG File Name])</f>
        <v/>
      </c>
      <c r="B152" s="3" t="str">
        <f>IF(Polygon[DWG Layer Name]="","",Polygon[DWG Layer Name])</f>
        <v/>
      </c>
      <c r="C152" s="3" t="str">
        <f>IF(Polygon[DWG Handle]="","",Polygon[DWG Handle])</f>
        <v/>
      </c>
      <c r="D152" s="58" t="str">
        <f>IF(Polygon[Approx Centroid X]="","",Polygon[Approx Centroid X])</f>
        <v/>
      </c>
      <c r="E152" s="58" t="str">
        <f>IF(Polygon[Approx Centroid Y]="","",Polygon[Approx Centroid Y])</f>
        <v/>
      </c>
      <c r="F152" s="3" t="str">
        <f>IF(Polygon[Replacement Asset]="","",Polygon[Replacement Asset])</f>
        <v/>
      </c>
      <c r="G152" s="3" t="str">
        <f>IF(Polygon[Asset ID]="","",UPPER(Polygon[Asset ID]))</f>
        <v/>
      </c>
      <c r="H152" s="3" t="str">
        <f>IF(Polygon[Asset Group]="","",VLOOKUP(Polygon[Asset Group],asset_grp_poly,4,FALSE))</f>
        <v/>
      </c>
      <c r="I152" s="3" t="str">
        <f>IF(Polygon[Asset Group]="","",VLOOKUP(Polygon[Asset Group],asset_grp_poly,2,FALSE))</f>
        <v/>
      </c>
      <c r="J152" s="3" t="str">
        <f>IF(Polygon[Asset Group]="","",VLOOKUP(Polygon[Asset Group],asset_grp_poly,3,FALSE))</f>
        <v/>
      </c>
      <c r="K152" s="3" t="str">
        <f>IF(Polygon[Asset Group]="","",VLOOKUP(Polygon[Asset Type],type_master_list,2,FALSE))</f>
        <v/>
      </c>
      <c r="L152" s="3" t="str">
        <f>IF(Polygon[Asset Name]="","",PROPER(Polygon[Asset Name]))</f>
        <v/>
      </c>
      <c r="M152" s="11" t="str">
        <f>IF(Polygon[Install Date]="","",Polygon[Install Date])</f>
        <v/>
      </c>
      <c r="N152" s="11" t="str">
        <f>IF(Polygon[Note]="","",PROPER(Polygon[Note]))</f>
        <v/>
      </c>
      <c r="O152" s="11" t="str">
        <f>IF(Polygon[Resource Consent Number]="","",UPPER(Polygon[Resource Consent Number]))</f>
        <v/>
      </c>
      <c r="P152" s="53" t="str">
        <f>IF(Polygon[Asset Unit Cost]="","",Polygon[Asset Unit Cost])</f>
        <v/>
      </c>
      <c r="Q152" s="11" t="str">
        <f>IF(Polygon[Added By]="","",UPPER(Polygon[Added By]))</f>
        <v/>
      </c>
      <c r="R152" s="11" t="str">
        <f>IF(Polygon[Added Date]="","",Polygon[Added Date])</f>
        <v/>
      </c>
      <c r="S152" s="14" t="str">
        <f>IF(Polygon[Z COORD]="","",Polygon[Z COORD])</f>
        <v/>
      </c>
      <c r="T152" s="14" t="str">
        <f>IF(Polygon[Asset Description]="","",PROPER(Polygon[Asset Description]))</f>
        <v/>
      </c>
      <c r="U152" s="14" t="str">
        <f>IF(Polygon[Area m2]="","",Polygon[Area m2])</f>
        <v/>
      </c>
      <c r="V152" s="14" t="str">
        <f>IF(Polygon[Asset Group]="","",VLOOKUP(Polygon[Surface Material],surface_master,2,FALSE))</f>
        <v/>
      </c>
      <c r="W152" s="14" t="str">
        <f>IF(Polygon[Asset Group]="","",VLOOKUP(Polygon[Material],sa_pa_surface,2,FALSE))</f>
        <v/>
      </c>
      <c r="X152" s="14" t="str">
        <f>IF(Polygon[Asset Group]="","",VLOOKUP(Polygon[Surface],surface_master,2,FALSE))</f>
        <v/>
      </c>
      <c r="Y152" s="14" t="str">
        <f>IF(Polygon[Surface Layer Depth mm]="","",Polygon[Surface Layer Depth mm])</f>
        <v/>
      </c>
      <c r="Z152" s="14" t="str">
        <f>IF(Polygon[Length m]="","",Polygon[Length m])</f>
        <v/>
      </c>
      <c r="AA152" s="14" t="str">
        <f>IF(Polygon[Av Width m]="","",Polygon[Av Width m])</f>
        <v/>
      </c>
      <c r="AB152" s="14" t="str">
        <f>IF(Polygon[Parking Capacity]="","",Polygon[Parking Capacity])</f>
        <v/>
      </c>
    </row>
    <row r="153" spans="1:28" s="3" customFormat="1" x14ac:dyDescent="0.2">
      <c r="A153" s="3" t="str">
        <f>IF(Polygon[DWG File Name]="","",Polygon[DWG File Name])</f>
        <v/>
      </c>
      <c r="B153" s="3" t="str">
        <f>IF(Polygon[DWG Layer Name]="","",Polygon[DWG Layer Name])</f>
        <v/>
      </c>
      <c r="C153" s="3" t="str">
        <f>IF(Polygon[DWG Handle]="","",Polygon[DWG Handle])</f>
        <v/>
      </c>
      <c r="D153" s="58" t="str">
        <f>IF(Polygon[Approx Centroid X]="","",Polygon[Approx Centroid X])</f>
        <v/>
      </c>
      <c r="E153" s="58" t="str">
        <f>IF(Polygon[Approx Centroid Y]="","",Polygon[Approx Centroid Y])</f>
        <v/>
      </c>
      <c r="F153" s="3" t="str">
        <f>IF(Polygon[Replacement Asset]="","",Polygon[Replacement Asset])</f>
        <v/>
      </c>
      <c r="G153" s="3" t="str">
        <f>IF(Polygon[Asset ID]="","",UPPER(Polygon[Asset ID]))</f>
        <v/>
      </c>
      <c r="H153" s="3" t="str">
        <f>IF(Polygon[Asset Group]="","",VLOOKUP(Polygon[Asset Group],asset_grp_poly,4,FALSE))</f>
        <v/>
      </c>
      <c r="I153" s="3" t="str">
        <f>IF(Polygon[Asset Group]="","",VLOOKUP(Polygon[Asset Group],asset_grp_poly,2,FALSE))</f>
        <v/>
      </c>
      <c r="J153" s="3" t="str">
        <f>IF(Polygon[Asset Group]="","",VLOOKUP(Polygon[Asset Group],asset_grp_poly,3,FALSE))</f>
        <v/>
      </c>
      <c r="K153" s="3" t="str">
        <f>IF(Polygon[Asset Group]="","",VLOOKUP(Polygon[Asset Type],type_master_list,2,FALSE))</f>
        <v/>
      </c>
      <c r="L153" s="3" t="str">
        <f>IF(Polygon[Asset Name]="","",PROPER(Polygon[Asset Name]))</f>
        <v/>
      </c>
      <c r="M153" s="11" t="str">
        <f>IF(Polygon[Install Date]="","",Polygon[Install Date])</f>
        <v/>
      </c>
      <c r="N153" s="11" t="str">
        <f>IF(Polygon[Note]="","",PROPER(Polygon[Note]))</f>
        <v/>
      </c>
      <c r="O153" s="11" t="str">
        <f>IF(Polygon[Resource Consent Number]="","",UPPER(Polygon[Resource Consent Number]))</f>
        <v/>
      </c>
      <c r="P153" s="53" t="str">
        <f>IF(Polygon[Asset Unit Cost]="","",Polygon[Asset Unit Cost])</f>
        <v/>
      </c>
      <c r="Q153" s="11" t="str">
        <f>IF(Polygon[Added By]="","",UPPER(Polygon[Added By]))</f>
        <v/>
      </c>
      <c r="R153" s="11" t="str">
        <f>IF(Polygon[Added Date]="","",Polygon[Added Date])</f>
        <v/>
      </c>
      <c r="S153" s="14" t="str">
        <f>IF(Polygon[Z COORD]="","",Polygon[Z COORD])</f>
        <v/>
      </c>
      <c r="T153" s="14" t="str">
        <f>IF(Polygon[Asset Description]="","",PROPER(Polygon[Asset Description]))</f>
        <v/>
      </c>
      <c r="U153" s="14" t="str">
        <f>IF(Polygon[Area m2]="","",Polygon[Area m2])</f>
        <v/>
      </c>
      <c r="V153" s="14" t="str">
        <f>IF(Polygon[Asset Group]="","",VLOOKUP(Polygon[Surface Material],surface_master,2,FALSE))</f>
        <v/>
      </c>
      <c r="W153" s="14" t="str">
        <f>IF(Polygon[Asset Group]="","",VLOOKUP(Polygon[Material],sa_pa_surface,2,FALSE))</f>
        <v/>
      </c>
      <c r="X153" s="14" t="str">
        <f>IF(Polygon[Asset Group]="","",VLOOKUP(Polygon[Surface],surface_master,2,FALSE))</f>
        <v/>
      </c>
      <c r="Y153" s="14" t="str">
        <f>IF(Polygon[Surface Layer Depth mm]="","",Polygon[Surface Layer Depth mm])</f>
        <v/>
      </c>
      <c r="Z153" s="14" t="str">
        <f>IF(Polygon[Length m]="","",Polygon[Length m])</f>
        <v/>
      </c>
      <c r="AA153" s="14" t="str">
        <f>IF(Polygon[Av Width m]="","",Polygon[Av Width m])</f>
        <v/>
      </c>
      <c r="AB153" s="14" t="str">
        <f>IF(Polygon[Parking Capacity]="","",Polygon[Parking Capacity])</f>
        <v/>
      </c>
    </row>
    <row r="154" spans="1:28" s="3" customFormat="1" x14ac:dyDescent="0.2">
      <c r="A154" s="3" t="str">
        <f>IF(Polygon[DWG File Name]="","",Polygon[DWG File Name])</f>
        <v/>
      </c>
      <c r="B154" s="3" t="str">
        <f>IF(Polygon[DWG Layer Name]="","",Polygon[DWG Layer Name])</f>
        <v/>
      </c>
      <c r="C154" s="3" t="str">
        <f>IF(Polygon[DWG Handle]="","",Polygon[DWG Handle])</f>
        <v/>
      </c>
      <c r="D154" s="58" t="str">
        <f>IF(Polygon[Approx Centroid X]="","",Polygon[Approx Centroid X])</f>
        <v/>
      </c>
      <c r="E154" s="58" t="str">
        <f>IF(Polygon[Approx Centroid Y]="","",Polygon[Approx Centroid Y])</f>
        <v/>
      </c>
      <c r="F154" s="3" t="str">
        <f>IF(Polygon[Replacement Asset]="","",Polygon[Replacement Asset])</f>
        <v/>
      </c>
      <c r="G154" s="3" t="str">
        <f>IF(Polygon[Asset ID]="","",UPPER(Polygon[Asset ID]))</f>
        <v/>
      </c>
      <c r="H154" s="3" t="str">
        <f>IF(Polygon[Asset Group]="","",VLOOKUP(Polygon[Asset Group],asset_grp_poly,4,FALSE))</f>
        <v/>
      </c>
      <c r="I154" s="3" t="str">
        <f>IF(Polygon[Asset Group]="","",VLOOKUP(Polygon[Asset Group],asset_grp_poly,2,FALSE))</f>
        <v/>
      </c>
      <c r="J154" s="3" t="str">
        <f>IF(Polygon[Asset Group]="","",VLOOKUP(Polygon[Asset Group],asset_grp_poly,3,FALSE))</f>
        <v/>
      </c>
      <c r="K154" s="3" t="str">
        <f>IF(Polygon[Asset Group]="","",VLOOKUP(Polygon[Asset Type],type_master_list,2,FALSE))</f>
        <v/>
      </c>
      <c r="L154" s="3" t="str">
        <f>IF(Polygon[Asset Name]="","",PROPER(Polygon[Asset Name]))</f>
        <v/>
      </c>
      <c r="M154" s="11" t="str">
        <f>IF(Polygon[Install Date]="","",Polygon[Install Date])</f>
        <v/>
      </c>
      <c r="N154" s="11" t="str">
        <f>IF(Polygon[Note]="","",PROPER(Polygon[Note]))</f>
        <v/>
      </c>
      <c r="O154" s="11" t="str">
        <f>IF(Polygon[Resource Consent Number]="","",UPPER(Polygon[Resource Consent Number]))</f>
        <v/>
      </c>
      <c r="P154" s="53" t="str">
        <f>IF(Polygon[Asset Unit Cost]="","",Polygon[Asset Unit Cost])</f>
        <v/>
      </c>
      <c r="Q154" s="11" t="str">
        <f>IF(Polygon[Added By]="","",UPPER(Polygon[Added By]))</f>
        <v/>
      </c>
      <c r="R154" s="11" t="str">
        <f>IF(Polygon[Added Date]="","",Polygon[Added Date])</f>
        <v/>
      </c>
      <c r="S154" s="14" t="str">
        <f>IF(Polygon[Z COORD]="","",Polygon[Z COORD])</f>
        <v/>
      </c>
      <c r="T154" s="14" t="str">
        <f>IF(Polygon[Asset Description]="","",PROPER(Polygon[Asset Description]))</f>
        <v/>
      </c>
      <c r="U154" s="14" t="str">
        <f>IF(Polygon[Area m2]="","",Polygon[Area m2])</f>
        <v/>
      </c>
      <c r="V154" s="14" t="str">
        <f>IF(Polygon[Asset Group]="","",VLOOKUP(Polygon[Surface Material],surface_master,2,FALSE))</f>
        <v/>
      </c>
      <c r="W154" s="14" t="str">
        <f>IF(Polygon[Asset Group]="","",VLOOKUP(Polygon[Material],sa_pa_surface,2,FALSE))</f>
        <v/>
      </c>
      <c r="X154" s="14" t="str">
        <f>IF(Polygon[Asset Group]="","",VLOOKUP(Polygon[Surface],surface_master,2,FALSE))</f>
        <v/>
      </c>
      <c r="Y154" s="14" t="str">
        <f>IF(Polygon[Surface Layer Depth mm]="","",Polygon[Surface Layer Depth mm])</f>
        <v/>
      </c>
      <c r="Z154" s="14" t="str">
        <f>IF(Polygon[Length m]="","",Polygon[Length m])</f>
        <v/>
      </c>
      <c r="AA154" s="14" t="str">
        <f>IF(Polygon[Av Width m]="","",Polygon[Av Width m])</f>
        <v/>
      </c>
      <c r="AB154" s="14" t="str">
        <f>IF(Polygon[Parking Capacity]="","",Polygon[Parking Capacity])</f>
        <v/>
      </c>
    </row>
    <row r="155" spans="1:28" s="3" customFormat="1" x14ac:dyDescent="0.2">
      <c r="A155" s="3" t="str">
        <f>IF(Polygon[DWG File Name]="","",Polygon[DWG File Name])</f>
        <v/>
      </c>
      <c r="B155" s="3" t="str">
        <f>IF(Polygon[DWG Layer Name]="","",Polygon[DWG Layer Name])</f>
        <v/>
      </c>
      <c r="C155" s="3" t="str">
        <f>IF(Polygon[DWG Handle]="","",Polygon[DWG Handle])</f>
        <v/>
      </c>
      <c r="D155" s="58" t="str">
        <f>IF(Polygon[Approx Centroid X]="","",Polygon[Approx Centroid X])</f>
        <v/>
      </c>
      <c r="E155" s="58" t="str">
        <f>IF(Polygon[Approx Centroid Y]="","",Polygon[Approx Centroid Y])</f>
        <v/>
      </c>
      <c r="F155" s="3" t="str">
        <f>IF(Polygon[Replacement Asset]="","",Polygon[Replacement Asset])</f>
        <v/>
      </c>
      <c r="G155" s="3" t="str">
        <f>IF(Polygon[Asset ID]="","",UPPER(Polygon[Asset ID]))</f>
        <v/>
      </c>
      <c r="H155" s="3" t="str">
        <f>IF(Polygon[Asset Group]="","",VLOOKUP(Polygon[Asset Group],asset_grp_poly,4,FALSE))</f>
        <v/>
      </c>
      <c r="I155" s="3" t="str">
        <f>IF(Polygon[Asset Group]="","",VLOOKUP(Polygon[Asset Group],asset_grp_poly,2,FALSE))</f>
        <v/>
      </c>
      <c r="J155" s="3" t="str">
        <f>IF(Polygon[Asset Group]="","",VLOOKUP(Polygon[Asset Group],asset_grp_poly,3,FALSE))</f>
        <v/>
      </c>
      <c r="K155" s="3" t="str">
        <f>IF(Polygon[Asset Group]="","",VLOOKUP(Polygon[Asset Type],type_master_list,2,FALSE))</f>
        <v/>
      </c>
      <c r="L155" s="3" t="str">
        <f>IF(Polygon[Asset Name]="","",PROPER(Polygon[Asset Name]))</f>
        <v/>
      </c>
      <c r="M155" s="11" t="str">
        <f>IF(Polygon[Install Date]="","",Polygon[Install Date])</f>
        <v/>
      </c>
      <c r="N155" s="11" t="str">
        <f>IF(Polygon[Note]="","",PROPER(Polygon[Note]))</f>
        <v/>
      </c>
      <c r="O155" s="11" t="str">
        <f>IF(Polygon[Resource Consent Number]="","",UPPER(Polygon[Resource Consent Number]))</f>
        <v/>
      </c>
      <c r="P155" s="53" t="str">
        <f>IF(Polygon[Asset Unit Cost]="","",Polygon[Asset Unit Cost])</f>
        <v/>
      </c>
      <c r="Q155" s="11" t="str">
        <f>IF(Polygon[Added By]="","",UPPER(Polygon[Added By]))</f>
        <v/>
      </c>
      <c r="R155" s="11" t="str">
        <f>IF(Polygon[Added Date]="","",Polygon[Added Date])</f>
        <v/>
      </c>
      <c r="S155" s="14" t="str">
        <f>IF(Polygon[Z COORD]="","",Polygon[Z COORD])</f>
        <v/>
      </c>
      <c r="T155" s="14" t="str">
        <f>IF(Polygon[Asset Description]="","",PROPER(Polygon[Asset Description]))</f>
        <v/>
      </c>
      <c r="U155" s="14" t="str">
        <f>IF(Polygon[Area m2]="","",Polygon[Area m2])</f>
        <v/>
      </c>
      <c r="V155" s="14" t="str">
        <f>IF(Polygon[Asset Group]="","",VLOOKUP(Polygon[Surface Material],surface_master,2,FALSE))</f>
        <v/>
      </c>
      <c r="W155" s="14" t="str">
        <f>IF(Polygon[Asset Group]="","",VLOOKUP(Polygon[Material],sa_pa_surface,2,FALSE))</f>
        <v/>
      </c>
      <c r="X155" s="14" t="str">
        <f>IF(Polygon[Asset Group]="","",VLOOKUP(Polygon[Surface],surface_master,2,FALSE))</f>
        <v/>
      </c>
      <c r="Y155" s="14" t="str">
        <f>IF(Polygon[Surface Layer Depth mm]="","",Polygon[Surface Layer Depth mm])</f>
        <v/>
      </c>
      <c r="Z155" s="14" t="str">
        <f>IF(Polygon[Length m]="","",Polygon[Length m])</f>
        <v/>
      </c>
      <c r="AA155" s="14" t="str">
        <f>IF(Polygon[Av Width m]="","",Polygon[Av Width m])</f>
        <v/>
      </c>
      <c r="AB155" s="14" t="str">
        <f>IF(Polygon[Parking Capacity]="","",Polygon[Parking Capacity])</f>
        <v/>
      </c>
    </row>
    <row r="156" spans="1:28" s="3" customFormat="1" x14ac:dyDescent="0.2">
      <c r="A156" s="3" t="str">
        <f>IF(Polygon[DWG File Name]="","",Polygon[DWG File Name])</f>
        <v/>
      </c>
      <c r="B156" s="3" t="str">
        <f>IF(Polygon[DWG Layer Name]="","",Polygon[DWG Layer Name])</f>
        <v/>
      </c>
      <c r="C156" s="3" t="str">
        <f>IF(Polygon[DWG Handle]="","",Polygon[DWG Handle])</f>
        <v/>
      </c>
      <c r="D156" s="58" t="str">
        <f>IF(Polygon[Approx Centroid X]="","",Polygon[Approx Centroid X])</f>
        <v/>
      </c>
      <c r="E156" s="58" t="str">
        <f>IF(Polygon[Approx Centroid Y]="","",Polygon[Approx Centroid Y])</f>
        <v/>
      </c>
      <c r="F156" s="3" t="str">
        <f>IF(Polygon[Replacement Asset]="","",Polygon[Replacement Asset])</f>
        <v/>
      </c>
      <c r="G156" s="3" t="str">
        <f>IF(Polygon[Asset ID]="","",UPPER(Polygon[Asset ID]))</f>
        <v/>
      </c>
      <c r="H156" s="3" t="str">
        <f>IF(Polygon[Asset Group]="","",VLOOKUP(Polygon[Asset Group],asset_grp_poly,4,FALSE))</f>
        <v/>
      </c>
      <c r="I156" s="3" t="str">
        <f>IF(Polygon[Asset Group]="","",VLOOKUP(Polygon[Asset Group],asset_grp_poly,2,FALSE))</f>
        <v/>
      </c>
      <c r="J156" s="3" t="str">
        <f>IF(Polygon[Asset Group]="","",VLOOKUP(Polygon[Asset Group],asset_grp_poly,3,FALSE))</f>
        <v/>
      </c>
      <c r="K156" s="3" t="str">
        <f>IF(Polygon[Asset Group]="","",VLOOKUP(Polygon[Asset Type],type_master_list,2,FALSE))</f>
        <v/>
      </c>
      <c r="L156" s="3" t="str">
        <f>IF(Polygon[Asset Name]="","",PROPER(Polygon[Asset Name]))</f>
        <v/>
      </c>
      <c r="M156" s="11" t="str">
        <f>IF(Polygon[Install Date]="","",Polygon[Install Date])</f>
        <v/>
      </c>
      <c r="N156" s="11" t="str">
        <f>IF(Polygon[Note]="","",PROPER(Polygon[Note]))</f>
        <v/>
      </c>
      <c r="O156" s="11" t="str">
        <f>IF(Polygon[Resource Consent Number]="","",UPPER(Polygon[Resource Consent Number]))</f>
        <v/>
      </c>
      <c r="P156" s="53" t="str">
        <f>IF(Polygon[Asset Unit Cost]="","",Polygon[Asset Unit Cost])</f>
        <v/>
      </c>
      <c r="Q156" s="11" t="str">
        <f>IF(Polygon[Added By]="","",UPPER(Polygon[Added By]))</f>
        <v/>
      </c>
      <c r="R156" s="11" t="str">
        <f>IF(Polygon[Added Date]="","",Polygon[Added Date])</f>
        <v/>
      </c>
      <c r="S156" s="14" t="str">
        <f>IF(Polygon[Z COORD]="","",Polygon[Z COORD])</f>
        <v/>
      </c>
      <c r="T156" s="14" t="str">
        <f>IF(Polygon[Asset Description]="","",PROPER(Polygon[Asset Description]))</f>
        <v/>
      </c>
      <c r="U156" s="14" t="str">
        <f>IF(Polygon[Area m2]="","",Polygon[Area m2])</f>
        <v/>
      </c>
      <c r="V156" s="14" t="str">
        <f>IF(Polygon[Asset Group]="","",VLOOKUP(Polygon[Surface Material],surface_master,2,FALSE))</f>
        <v/>
      </c>
      <c r="W156" s="14" t="str">
        <f>IF(Polygon[Asset Group]="","",VLOOKUP(Polygon[Material],sa_pa_surface,2,FALSE))</f>
        <v/>
      </c>
      <c r="X156" s="14" t="str">
        <f>IF(Polygon[Asset Group]="","",VLOOKUP(Polygon[Surface],surface_master,2,FALSE))</f>
        <v/>
      </c>
      <c r="Y156" s="14" t="str">
        <f>IF(Polygon[Surface Layer Depth mm]="","",Polygon[Surface Layer Depth mm])</f>
        <v/>
      </c>
      <c r="Z156" s="14" t="str">
        <f>IF(Polygon[Length m]="","",Polygon[Length m])</f>
        <v/>
      </c>
      <c r="AA156" s="14" t="str">
        <f>IF(Polygon[Av Width m]="","",Polygon[Av Width m])</f>
        <v/>
      </c>
      <c r="AB156" s="14" t="str">
        <f>IF(Polygon[Parking Capacity]="","",Polygon[Parking Capacity])</f>
        <v/>
      </c>
    </row>
    <row r="157" spans="1:28" s="3" customFormat="1" x14ac:dyDescent="0.2">
      <c r="A157" s="3" t="str">
        <f>IF(Polygon[DWG File Name]="","",Polygon[DWG File Name])</f>
        <v/>
      </c>
      <c r="B157" s="3" t="str">
        <f>IF(Polygon[DWG Layer Name]="","",Polygon[DWG Layer Name])</f>
        <v/>
      </c>
      <c r="C157" s="3" t="str">
        <f>IF(Polygon[DWG Handle]="","",Polygon[DWG Handle])</f>
        <v/>
      </c>
      <c r="D157" s="58" t="str">
        <f>IF(Polygon[Approx Centroid X]="","",Polygon[Approx Centroid X])</f>
        <v/>
      </c>
      <c r="E157" s="58" t="str">
        <f>IF(Polygon[Approx Centroid Y]="","",Polygon[Approx Centroid Y])</f>
        <v/>
      </c>
      <c r="F157" s="3" t="str">
        <f>IF(Polygon[Replacement Asset]="","",Polygon[Replacement Asset])</f>
        <v/>
      </c>
      <c r="G157" s="3" t="str">
        <f>IF(Polygon[Asset ID]="","",UPPER(Polygon[Asset ID]))</f>
        <v/>
      </c>
      <c r="H157" s="3" t="str">
        <f>IF(Polygon[Asset Group]="","",VLOOKUP(Polygon[Asset Group],asset_grp_poly,4,FALSE))</f>
        <v/>
      </c>
      <c r="I157" s="3" t="str">
        <f>IF(Polygon[Asset Group]="","",VLOOKUP(Polygon[Asset Group],asset_grp_poly,2,FALSE))</f>
        <v/>
      </c>
      <c r="J157" s="3" t="str">
        <f>IF(Polygon[Asset Group]="","",VLOOKUP(Polygon[Asset Group],asset_grp_poly,3,FALSE))</f>
        <v/>
      </c>
      <c r="K157" s="3" t="str">
        <f>IF(Polygon[Asset Group]="","",VLOOKUP(Polygon[Asset Type],type_master_list,2,FALSE))</f>
        <v/>
      </c>
      <c r="L157" s="3" t="str">
        <f>IF(Polygon[Asset Name]="","",PROPER(Polygon[Asset Name]))</f>
        <v/>
      </c>
      <c r="M157" s="11" t="str">
        <f>IF(Polygon[Install Date]="","",Polygon[Install Date])</f>
        <v/>
      </c>
      <c r="N157" s="11" t="str">
        <f>IF(Polygon[Note]="","",PROPER(Polygon[Note]))</f>
        <v/>
      </c>
      <c r="O157" s="11" t="str">
        <f>IF(Polygon[Resource Consent Number]="","",UPPER(Polygon[Resource Consent Number]))</f>
        <v/>
      </c>
      <c r="P157" s="53" t="str">
        <f>IF(Polygon[Asset Unit Cost]="","",Polygon[Asset Unit Cost])</f>
        <v/>
      </c>
      <c r="Q157" s="11" t="str">
        <f>IF(Polygon[Added By]="","",UPPER(Polygon[Added By]))</f>
        <v/>
      </c>
      <c r="R157" s="11" t="str">
        <f>IF(Polygon[Added Date]="","",Polygon[Added Date])</f>
        <v/>
      </c>
      <c r="S157" s="14" t="str">
        <f>IF(Polygon[Z COORD]="","",Polygon[Z COORD])</f>
        <v/>
      </c>
      <c r="T157" s="14" t="str">
        <f>IF(Polygon[Asset Description]="","",PROPER(Polygon[Asset Description]))</f>
        <v/>
      </c>
      <c r="U157" s="14" t="str">
        <f>IF(Polygon[Area m2]="","",Polygon[Area m2])</f>
        <v/>
      </c>
      <c r="V157" s="14" t="str">
        <f>IF(Polygon[Asset Group]="","",VLOOKUP(Polygon[Surface Material],surface_master,2,FALSE))</f>
        <v/>
      </c>
      <c r="W157" s="14" t="str">
        <f>IF(Polygon[Asset Group]="","",VLOOKUP(Polygon[Material],sa_pa_surface,2,FALSE))</f>
        <v/>
      </c>
      <c r="X157" s="14" t="str">
        <f>IF(Polygon[Asset Group]="","",VLOOKUP(Polygon[Surface],surface_master,2,FALSE))</f>
        <v/>
      </c>
      <c r="Y157" s="14" t="str">
        <f>IF(Polygon[Surface Layer Depth mm]="","",Polygon[Surface Layer Depth mm])</f>
        <v/>
      </c>
      <c r="Z157" s="14" t="str">
        <f>IF(Polygon[Length m]="","",Polygon[Length m])</f>
        <v/>
      </c>
      <c r="AA157" s="14" t="str">
        <f>IF(Polygon[Av Width m]="","",Polygon[Av Width m])</f>
        <v/>
      </c>
      <c r="AB157" s="14" t="str">
        <f>IF(Polygon[Parking Capacity]="","",Polygon[Parking Capacity])</f>
        <v/>
      </c>
    </row>
    <row r="158" spans="1:28" s="3" customFormat="1" x14ac:dyDescent="0.2">
      <c r="A158" s="3" t="str">
        <f>IF(Polygon[DWG File Name]="","",Polygon[DWG File Name])</f>
        <v/>
      </c>
      <c r="B158" s="3" t="str">
        <f>IF(Polygon[DWG Layer Name]="","",Polygon[DWG Layer Name])</f>
        <v/>
      </c>
      <c r="C158" s="3" t="str">
        <f>IF(Polygon[DWG Handle]="","",Polygon[DWG Handle])</f>
        <v/>
      </c>
      <c r="D158" s="58" t="str">
        <f>IF(Polygon[Approx Centroid X]="","",Polygon[Approx Centroid X])</f>
        <v/>
      </c>
      <c r="E158" s="58" t="str">
        <f>IF(Polygon[Approx Centroid Y]="","",Polygon[Approx Centroid Y])</f>
        <v/>
      </c>
      <c r="F158" s="3" t="str">
        <f>IF(Polygon[Replacement Asset]="","",Polygon[Replacement Asset])</f>
        <v/>
      </c>
      <c r="G158" s="3" t="str">
        <f>IF(Polygon[Asset ID]="","",UPPER(Polygon[Asset ID]))</f>
        <v/>
      </c>
      <c r="H158" s="3" t="str">
        <f>IF(Polygon[Asset Group]="","",VLOOKUP(Polygon[Asset Group],asset_grp_poly,4,FALSE))</f>
        <v/>
      </c>
      <c r="I158" s="3" t="str">
        <f>IF(Polygon[Asset Group]="","",VLOOKUP(Polygon[Asset Group],asset_grp_poly,2,FALSE))</f>
        <v/>
      </c>
      <c r="J158" s="3" t="str">
        <f>IF(Polygon[Asset Group]="","",VLOOKUP(Polygon[Asset Group],asset_grp_poly,3,FALSE))</f>
        <v/>
      </c>
      <c r="K158" s="3" t="str">
        <f>IF(Polygon[Asset Group]="","",VLOOKUP(Polygon[Asset Type],type_master_list,2,FALSE))</f>
        <v/>
      </c>
      <c r="L158" s="3" t="str">
        <f>IF(Polygon[Asset Name]="","",PROPER(Polygon[Asset Name]))</f>
        <v/>
      </c>
      <c r="M158" s="11" t="str">
        <f>IF(Polygon[Install Date]="","",Polygon[Install Date])</f>
        <v/>
      </c>
      <c r="N158" s="11" t="str">
        <f>IF(Polygon[Note]="","",PROPER(Polygon[Note]))</f>
        <v/>
      </c>
      <c r="O158" s="11" t="str">
        <f>IF(Polygon[Resource Consent Number]="","",UPPER(Polygon[Resource Consent Number]))</f>
        <v/>
      </c>
      <c r="P158" s="53" t="str">
        <f>IF(Polygon[Asset Unit Cost]="","",Polygon[Asset Unit Cost])</f>
        <v/>
      </c>
      <c r="Q158" s="11" t="str">
        <f>IF(Polygon[Added By]="","",UPPER(Polygon[Added By]))</f>
        <v/>
      </c>
      <c r="R158" s="11" t="str">
        <f>IF(Polygon[Added Date]="","",Polygon[Added Date])</f>
        <v/>
      </c>
      <c r="S158" s="14" t="str">
        <f>IF(Polygon[Z COORD]="","",Polygon[Z COORD])</f>
        <v/>
      </c>
      <c r="T158" s="14" t="str">
        <f>IF(Polygon[Asset Description]="","",PROPER(Polygon[Asset Description]))</f>
        <v/>
      </c>
      <c r="U158" s="14" t="str">
        <f>IF(Polygon[Area m2]="","",Polygon[Area m2])</f>
        <v/>
      </c>
      <c r="V158" s="14" t="str">
        <f>IF(Polygon[Asset Group]="","",VLOOKUP(Polygon[Surface Material],surface_master,2,FALSE))</f>
        <v/>
      </c>
      <c r="W158" s="14" t="str">
        <f>IF(Polygon[Asset Group]="","",VLOOKUP(Polygon[Material],sa_pa_surface,2,FALSE))</f>
        <v/>
      </c>
      <c r="X158" s="14" t="str">
        <f>IF(Polygon[Asset Group]="","",VLOOKUP(Polygon[Surface],surface_master,2,FALSE))</f>
        <v/>
      </c>
      <c r="Y158" s="14" t="str">
        <f>IF(Polygon[Surface Layer Depth mm]="","",Polygon[Surface Layer Depth mm])</f>
        <v/>
      </c>
      <c r="Z158" s="14" t="str">
        <f>IF(Polygon[Length m]="","",Polygon[Length m])</f>
        <v/>
      </c>
      <c r="AA158" s="14" t="str">
        <f>IF(Polygon[Av Width m]="","",Polygon[Av Width m])</f>
        <v/>
      </c>
      <c r="AB158" s="14" t="str">
        <f>IF(Polygon[Parking Capacity]="","",Polygon[Parking Capacity])</f>
        <v/>
      </c>
    </row>
    <row r="159" spans="1:28" s="3" customFormat="1" x14ac:dyDescent="0.2">
      <c r="A159" s="3" t="str">
        <f>IF(Polygon[DWG File Name]="","",Polygon[DWG File Name])</f>
        <v/>
      </c>
      <c r="B159" s="3" t="str">
        <f>IF(Polygon[DWG Layer Name]="","",Polygon[DWG Layer Name])</f>
        <v/>
      </c>
      <c r="C159" s="3" t="str">
        <f>IF(Polygon[DWG Handle]="","",Polygon[DWG Handle])</f>
        <v/>
      </c>
      <c r="D159" s="58" t="str">
        <f>IF(Polygon[Approx Centroid X]="","",Polygon[Approx Centroid X])</f>
        <v/>
      </c>
      <c r="E159" s="58" t="str">
        <f>IF(Polygon[Approx Centroid Y]="","",Polygon[Approx Centroid Y])</f>
        <v/>
      </c>
      <c r="F159" s="3" t="str">
        <f>IF(Polygon[Replacement Asset]="","",Polygon[Replacement Asset])</f>
        <v/>
      </c>
      <c r="G159" s="3" t="str">
        <f>IF(Polygon[Asset ID]="","",UPPER(Polygon[Asset ID]))</f>
        <v/>
      </c>
      <c r="H159" s="3" t="str">
        <f>IF(Polygon[Asset Group]="","",VLOOKUP(Polygon[Asset Group],asset_grp_poly,4,FALSE))</f>
        <v/>
      </c>
      <c r="I159" s="3" t="str">
        <f>IF(Polygon[Asset Group]="","",VLOOKUP(Polygon[Asset Group],asset_grp_poly,2,FALSE))</f>
        <v/>
      </c>
      <c r="J159" s="3" t="str">
        <f>IF(Polygon[Asset Group]="","",VLOOKUP(Polygon[Asset Group],asset_grp_poly,3,FALSE))</f>
        <v/>
      </c>
      <c r="K159" s="3" t="str">
        <f>IF(Polygon[Asset Group]="","",VLOOKUP(Polygon[Asset Type],type_master_list,2,FALSE))</f>
        <v/>
      </c>
      <c r="L159" s="3" t="str">
        <f>IF(Polygon[Asset Name]="","",PROPER(Polygon[Asset Name]))</f>
        <v/>
      </c>
      <c r="M159" s="11" t="str">
        <f>IF(Polygon[Install Date]="","",Polygon[Install Date])</f>
        <v/>
      </c>
      <c r="N159" s="11" t="str">
        <f>IF(Polygon[Note]="","",PROPER(Polygon[Note]))</f>
        <v/>
      </c>
      <c r="O159" s="11" t="str">
        <f>IF(Polygon[Resource Consent Number]="","",UPPER(Polygon[Resource Consent Number]))</f>
        <v/>
      </c>
      <c r="P159" s="53" t="str">
        <f>IF(Polygon[Asset Unit Cost]="","",Polygon[Asset Unit Cost])</f>
        <v/>
      </c>
      <c r="Q159" s="11" t="str">
        <f>IF(Polygon[Added By]="","",UPPER(Polygon[Added By]))</f>
        <v/>
      </c>
      <c r="R159" s="11" t="str">
        <f>IF(Polygon[Added Date]="","",Polygon[Added Date])</f>
        <v/>
      </c>
      <c r="S159" s="14" t="str">
        <f>IF(Polygon[Z COORD]="","",Polygon[Z COORD])</f>
        <v/>
      </c>
      <c r="T159" s="14" t="str">
        <f>IF(Polygon[Asset Description]="","",PROPER(Polygon[Asset Description]))</f>
        <v/>
      </c>
      <c r="U159" s="14" t="str">
        <f>IF(Polygon[Area m2]="","",Polygon[Area m2])</f>
        <v/>
      </c>
      <c r="V159" s="14" t="str">
        <f>IF(Polygon[Asset Group]="","",VLOOKUP(Polygon[Surface Material],surface_master,2,FALSE))</f>
        <v/>
      </c>
      <c r="W159" s="14" t="str">
        <f>IF(Polygon[Asset Group]="","",VLOOKUP(Polygon[Material],sa_pa_surface,2,FALSE))</f>
        <v/>
      </c>
      <c r="X159" s="14" t="str">
        <f>IF(Polygon[Asset Group]="","",VLOOKUP(Polygon[Surface],surface_master,2,FALSE))</f>
        <v/>
      </c>
      <c r="Y159" s="14" t="str">
        <f>IF(Polygon[Surface Layer Depth mm]="","",Polygon[Surface Layer Depth mm])</f>
        <v/>
      </c>
      <c r="Z159" s="14" t="str">
        <f>IF(Polygon[Length m]="","",Polygon[Length m])</f>
        <v/>
      </c>
      <c r="AA159" s="14" t="str">
        <f>IF(Polygon[Av Width m]="","",Polygon[Av Width m])</f>
        <v/>
      </c>
      <c r="AB159" s="14" t="str">
        <f>IF(Polygon[Parking Capacity]="","",Polygon[Parking Capacity])</f>
        <v/>
      </c>
    </row>
    <row r="160" spans="1:28" s="3" customFormat="1" x14ac:dyDescent="0.2">
      <c r="A160" s="3" t="str">
        <f>IF(Polygon[DWG File Name]="","",Polygon[DWG File Name])</f>
        <v/>
      </c>
      <c r="B160" s="3" t="str">
        <f>IF(Polygon[DWG Layer Name]="","",Polygon[DWG Layer Name])</f>
        <v/>
      </c>
      <c r="C160" s="3" t="str">
        <f>IF(Polygon[DWG Handle]="","",Polygon[DWG Handle])</f>
        <v/>
      </c>
      <c r="D160" s="58" t="str">
        <f>IF(Polygon[Approx Centroid X]="","",Polygon[Approx Centroid X])</f>
        <v/>
      </c>
      <c r="E160" s="58" t="str">
        <f>IF(Polygon[Approx Centroid Y]="","",Polygon[Approx Centroid Y])</f>
        <v/>
      </c>
      <c r="F160" s="3" t="str">
        <f>IF(Polygon[Replacement Asset]="","",Polygon[Replacement Asset])</f>
        <v/>
      </c>
      <c r="G160" s="3" t="str">
        <f>IF(Polygon[Asset ID]="","",UPPER(Polygon[Asset ID]))</f>
        <v/>
      </c>
      <c r="H160" s="3" t="str">
        <f>IF(Polygon[Asset Group]="","",VLOOKUP(Polygon[Asset Group],asset_grp_poly,4,FALSE))</f>
        <v/>
      </c>
      <c r="I160" s="3" t="str">
        <f>IF(Polygon[Asset Group]="","",VLOOKUP(Polygon[Asset Group],asset_grp_poly,2,FALSE))</f>
        <v/>
      </c>
      <c r="J160" s="3" t="str">
        <f>IF(Polygon[Asset Group]="","",VLOOKUP(Polygon[Asset Group],asset_grp_poly,3,FALSE))</f>
        <v/>
      </c>
      <c r="K160" s="3" t="str">
        <f>IF(Polygon[Asset Group]="","",VLOOKUP(Polygon[Asset Type],type_master_list,2,FALSE))</f>
        <v/>
      </c>
      <c r="L160" s="3" t="str">
        <f>IF(Polygon[Asset Name]="","",PROPER(Polygon[Asset Name]))</f>
        <v/>
      </c>
      <c r="M160" s="11" t="str">
        <f>IF(Polygon[Install Date]="","",Polygon[Install Date])</f>
        <v/>
      </c>
      <c r="N160" s="11" t="str">
        <f>IF(Polygon[Note]="","",PROPER(Polygon[Note]))</f>
        <v/>
      </c>
      <c r="O160" s="11" t="str">
        <f>IF(Polygon[Resource Consent Number]="","",UPPER(Polygon[Resource Consent Number]))</f>
        <v/>
      </c>
      <c r="P160" s="53" t="str">
        <f>IF(Polygon[Asset Unit Cost]="","",Polygon[Asset Unit Cost])</f>
        <v/>
      </c>
      <c r="Q160" s="11" t="str">
        <f>IF(Polygon[Added By]="","",UPPER(Polygon[Added By]))</f>
        <v/>
      </c>
      <c r="R160" s="11" t="str">
        <f>IF(Polygon[Added Date]="","",Polygon[Added Date])</f>
        <v/>
      </c>
      <c r="S160" s="14" t="str">
        <f>IF(Polygon[Z COORD]="","",Polygon[Z COORD])</f>
        <v/>
      </c>
      <c r="T160" s="14" t="str">
        <f>IF(Polygon[Asset Description]="","",PROPER(Polygon[Asset Description]))</f>
        <v/>
      </c>
      <c r="U160" s="14" t="str">
        <f>IF(Polygon[Area m2]="","",Polygon[Area m2])</f>
        <v/>
      </c>
      <c r="V160" s="14" t="str">
        <f>IF(Polygon[Asset Group]="","",VLOOKUP(Polygon[Surface Material],surface_master,2,FALSE))</f>
        <v/>
      </c>
      <c r="W160" s="14" t="str">
        <f>IF(Polygon[Asset Group]="","",VLOOKUP(Polygon[Material],sa_pa_surface,2,FALSE))</f>
        <v/>
      </c>
      <c r="X160" s="14" t="str">
        <f>IF(Polygon[Asset Group]="","",VLOOKUP(Polygon[Surface],surface_master,2,FALSE))</f>
        <v/>
      </c>
      <c r="Y160" s="14" t="str">
        <f>IF(Polygon[Surface Layer Depth mm]="","",Polygon[Surface Layer Depth mm])</f>
        <v/>
      </c>
      <c r="Z160" s="14" t="str">
        <f>IF(Polygon[Length m]="","",Polygon[Length m])</f>
        <v/>
      </c>
      <c r="AA160" s="14" t="str">
        <f>IF(Polygon[Av Width m]="","",Polygon[Av Width m])</f>
        <v/>
      </c>
      <c r="AB160" s="14" t="str">
        <f>IF(Polygon[Parking Capacity]="","",Polygon[Parking Capacity])</f>
        <v/>
      </c>
    </row>
    <row r="161" spans="1:28" s="3" customFormat="1" x14ac:dyDescent="0.2">
      <c r="A161" s="3" t="str">
        <f>IF(Polygon[DWG File Name]="","",Polygon[DWG File Name])</f>
        <v/>
      </c>
      <c r="B161" s="3" t="str">
        <f>IF(Polygon[DWG Layer Name]="","",Polygon[DWG Layer Name])</f>
        <v/>
      </c>
      <c r="C161" s="3" t="str">
        <f>IF(Polygon[DWG Handle]="","",Polygon[DWG Handle])</f>
        <v/>
      </c>
      <c r="D161" s="58" t="str">
        <f>IF(Polygon[Approx Centroid X]="","",Polygon[Approx Centroid X])</f>
        <v/>
      </c>
      <c r="E161" s="58" t="str">
        <f>IF(Polygon[Approx Centroid Y]="","",Polygon[Approx Centroid Y])</f>
        <v/>
      </c>
      <c r="F161" s="3" t="str">
        <f>IF(Polygon[Replacement Asset]="","",Polygon[Replacement Asset])</f>
        <v/>
      </c>
      <c r="G161" s="3" t="str">
        <f>IF(Polygon[Asset ID]="","",UPPER(Polygon[Asset ID]))</f>
        <v/>
      </c>
      <c r="H161" s="3" t="str">
        <f>IF(Polygon[Asset Group]="","",VLOOKUP(Polygon[Asset Group],asset_grp_poly,4,FALSE))</f>
        <v/>
      </c>
      <c r="I161" s="3" t="str">
        <f>IF(Polygon[Asset Group]="","",VLOOKUP(Polygon[Asset Group],asset_grp_poly,2,FALSE))</f>
        <v/>
      </c>
      <c r="J161" s="3" t="str">
        <f>IF(Polygon[Asset Group]="","",VLOOKUP(Polygon[Asset Group],asset_grp_poly,3,FALSE))</f>
        <v/>
      </c>
      <c r="K161" s="3" t="str">
        <f>IF(Polygon[Asset Group]="","",VLOOKUP(Polygon[Asset Type],type_master_list,2,FALSE))</f>
        <v/>
      </c>
      <c r="L161" s="3" t="str">
        <f>IF(Polygon[Asset Name]="","",PROPER(Polygon[Asset Name]))</f>
        <v/>
      </c>
      <c r="M161" s="11" t="str">
        <f>IF(Polygon[Install Date]="","",Polygon[Install Date])</f>
        <v/>
      </c>
      <c r="N161" s="11" t="str">
        <f>IF(Polygon[Note]="","",PROPER(Polygon[Note]))</f>
        <v/>
      </c>
      <c r="O161" s="11" t="str">
        <f>IF(Polygon[Resource Consent Number]="","",UPPER(Polygon[Resource Consent Number]))</f>
        <v/>
      </c>
      <c r="P161" s="53" t="str">
        <f>IF(Polygon[Asset Unit Cost]="","",Polygon[Asset Unit Cost])</f>
        <v/>
      </c>
      <c r="Q161" s="11" t="str">
        <f>IF(Polygon[Added By]="","",UPPER(Polygon[Added By]))</f>
        <v/>
      </c>
      <c r="R161" s="11" t="str">
        <f>IF(Polygon[Added Date]="","",Polygon[Added Date])</f>
        <v/>
      </c>
      <c r="S161" s="14" t="str">
        <f>IF(Polygon[Z COORD]="","",Polygon[Z COORD])</f>
        <v/>
      </c>
      <c r="T161" s="14" t="str">
        <f>IF(Polygon[Asset Description]="","",PROPER(Polygon[Asset Description]))</f>
        <v/>
      </c>
      <c r="U161" s="14" t="str">
        <f>IF(Polygon[Area m2]="","",Polygon[Area m2])</f>
        <v/>
      </c>
      <c r="V161" s="14" t="str">
        <f>IF(Polygon[Asset Group]="","",VLOOKUP(Polygon[Surface Material],surface_master,2,FALSE))</f>
        <v/>
      </c>
      <c r="W161" s="14" t="str">
        <f>IF(Polygon[Asset Group]="","",VLOOKUP(Polygon[Material],sa_pa_surface,2,FALSE))</f>
        <v/>
      </c>
      <c r="X161" s="14" t="str">
        <f>IF(Polygon[Asset Group]="","",VLOOKUP(Polygon[Surface],surface_master,2,FALSE))</f>
        <v/>
      </c>
      <c r="Y161" s="14" t="str">
        <f>IF(Polygon[Surface Layer Depth mm]="","",Polygon[Surface Layer Depth mm])</f>
        <v/>
      </c>
      <c r="Z161" s="14" t="str">
        <f>IF(Polygon[Length m]="","",Polygon[Length m])</f>
        <v/>
      </c>
      <c r="AA161" s="14" t="str">
        <f>IF(Polygon[Av Width m]="","",Polygon[Av Width m])</f>
        <v/>
      </c>
      <c r="AB161" s="14" t="str">
        <f>IF(Polygon[Parking Capacity]="","",Polygon[Parking Capacity])</f>
        <v/>
      </c>
    </row>
    <row r="162" spans="1:28" s="3" customFormat="1" x14ac:dyDescent="0.2">
      <c r="A162" s="3" t="str">
        <f>IF(Polygon[DWG File Name]="","",Polygon[DWG File Name])</f>
        <v/>
      </c>
      <c r="B162" s="3" t="str">
        <f>IF(Polygon[DWG Layer Name]="","",Polygon[DWG Layer Name])</f>
        <v/>
      </c>
      <c r="C162" s="3" t="str">
        <f>IF(Polygon[DWG Handle]="","",Polygon[DWG Handle])</f>
        <v/>
      </c>
      <c r="D162" s="58" t="str">
        <f>IF(Polygon[Approx Centroid X]="","",Polygon[Approx Centroid X])</f>
        <v/>
      </c>
      <c r="E162" s="58" t="str">
        <f>IF(Polygon[Approx Centroid Y]="","",Polygon[Approx Centroid Y])</f>
        <v/>
      </c>
      <c r="F162" s="3" t="str">
        <f>IF(Polygon[Replacement Asset]="","",Polygon[Replacement Asset])</f>
        <v/>
      </c>
      <c r="G162" s="3" t="str">
        <f>IF(Polygon[Asset ID]="","",UPPER(Polygon[Asset ID]))</f>
        <v/>
      </c>
      <c r="H162" s="3" t="str">
        <f>IF(Polygon[Asset Group]="","",VLOOKUP(Polygon[Asset Group],asset_grp_poly,4,FALSE))</f>
        <v/>
      </c>
      <c r="I162" s="3" t="str">
        <f>IF(Polygon[Asset Group]="","",VLOOKUP(Polygon[Asset Group],asset_grp_poly,2,FALSE))</f>
        <v/>
      </c>
      <c r="J162" s="3" t="str">
        <f>IF(Polygon[Asset Group]="","",VLOOKUP(Polygon[Asset Group],asset_grp_poly,3,FALSE))</f>
        <v/>
      </c>
      <c r="K162" s="3" t="str">
        <f>IF(Polygon[Asset Group]="","",VLOOKUP(Polygon[Asset Type],type_master_list,2,FALSE))</f>
        <v/>
      </c>
      <c r="L162" s="3" t="str">
        <f>IF(Polygon[Asset Name]="","",PROPER(Polygon[Asset Name]))</f>
        <v/>
      </c>
      <c r="M162" s="11" t="str">
        <f>IF(Polygon[Install Date]="","",Polygon[Install Date])</f>
        <v/>
      </c>
      <c r="N162" s="11" t="str">
        <f>IF(Polygon[Note]="","",PROPER(Polygon[Note]))</f>
        <v/>
      </c>
      <c r="O162" s="11" t="str">
        <f>IF(Polygon[Resource Consent Number]="","",UPPER(Polygon[Resource Consent Number]))</f>
        <v/>
      </c>
      <c r="P162" s="53" t="str">
        <f>IF(Polygon[Asset Unit Cost]="","",Polygon[Asset Unit Cost])</f>
        <v/>
      </c>
      <c r="Q162" s="11" t="str">
        <f>IF(Polygon[Added By]="","",UPPER(Polygon[Added By]))</f>
        <v/>
      </c>
      <c r="R162" s="11" t="str">
        <f>IF(Polygon[Added Date]="","",Polygon[Added Date])</f>
        <v/>
      </c>
      <c r="S162" s="14" t="str">
        <f>IF(Polygon[Z COORD]="","",Polygon[Z COORD])</f>
        <v/>
      </c>
      <c r="T162" s="14" t="str">
        <f>IF(Polygon[Asset Description]="","",PROPER(Polygon[Asset Description]))</f>
        <v/>
      </c>
      <c r="U162" s="14" t="str">
        <f>IF(Polygon[Area m2]="","",Polygon[Area m2])</f>
        <v/>
      </c>
      <c r="V162" s="14" t="str">
        <f>IF(Polygon[Asset Group]="","",VLOOKUP(Polygon[Surface Material],surface_master,2,FALSE))</f>
        <v/>
      </c>
      <c r="W162" s="14" t="str">
        <f>IF(Polygon[Asset Group]="","",VLOOKUP(Polygon[Material],sa_pa_surface,2,FALSE))</f>
        <v/>
      </c>
      <c r="X162" s="14" t="str">
        <f>IF(Polygon[Asset Group]="","",VLOOKUP(Polygon[Surface],surface_master,2,FALSE))</f>
        <v/>
      </c>
      <c r="Y162" s="14" t="str">
        <f>IF(Polygon[Surface Layer Depth mm]="","",Polygon[Surface Layer Depth mm])</f>
        <v/>
      </c>
      <c r="Z162" s="14" t="str">
        <f>IF(Polygon[Length m]="","",Polygon[Length m])</f>
        <v/>
      </c>
      <c r="AA162" s="14" t="str">
        <f>IF(Polygon[Av Width m]="","",Polygon[Av Width m])</f>
        <v/>
      </c>
      <c r="AB162" s="14" t="str">
        <f>IF(Polygon[Parking Capacity]="","",Polygon[Parking Capacity])</f>
        <v/>
      </c>
    </row>
    <row r="163" spans="1:28" s="3" customFormat="1" x14ac:dyDescent="0.2">
      <c r="A163" s="3" t="str">
        <f>IF(Polygon[DWG File Name]="","",Polygon[DWG File Name])</f>
        <v/>
      </c>
      <c r="B163" s="3" t="str">
        <f>IF(Polygon[DWG Layer Name]="","",Polygon[DWG Layer Name])</f>
        <v/>
      </c>
      <c r="C163" s="3" t="str">
        <f>IF(Polygon[DWG Handle]="","",Polygon[DWG Handle])</f>
        <v/>
      </c>
      <c r="D163" s="58" t="str">
        <f>IF(Polygon[Approx Centroid X]="","",Polygon[Approx Centroid X])</f>
        <v/>
      </c>
      <c r="E163" s="58" t="str">
        <f>IF(Polygon[Approx Centroid Y]="","",Polygon[Approx Centroid Y])</f>
        <v/>
      </c>
      <c r="F163" s="3" t="str">
        <f>IF(Polygon[Replacement Asset]="","",Polygon[Replacement Asset])</f>
        <v/>
      </c>
      <c r="G163" s="3" t="str">
        <f>IF(Polygon[Asset ID]="","",UPPER(Polygon[Asset ID]))</f>
        <v/>
      </c>
      <c r="H163" s="3" t="str">
        <f>IF(Polygon[Asset Group]="","",VLOOKUP(Polygon[Asset Group],asset_grp_poly,4,FALSE))</f>
        <v/>
      </c>
      <c r="I163" s="3" t="str">
        <f>IF(Polygon[Asset Group]="","",VLOOKUP(Polygon[Asset Group],asset_grp_poly,2,FALSE))</f>
        <v/>
      </c>
      <c r="J163" s="3" t="str">
        <f>IF(Polygon[Asset Group]="","",VLOOKUP(Polygon[Asset Group],asset_grp_poly,3,FALSE))</f>
        <v/>
      </c>
      <c r="K163" s="3" t="str">
        <f>IF(Polygon[Asset Group]="","",VLOOKUP(Polygon[Asset Type],type_master_list,2,FALSE))</f>
        <v/>
      </c>
      <c r="L163" s="3" t="str">
        <f>IF(Polygon[Asset Name]="","",PROPER(Polygon[Asset Name]))</f>
        <v/>
      </c>
      <c r="M163" s="11" t="str">
        <f>IF(Polygon[Install Date]="","",Polygon[Install Date])</f>
        <v/>
      </c>
      <c r="N163" s="11" t="str">
        <f>IF(Polygon[Note]="","",PROPER(Polygon[Note]))</f>
        <v/>
      </c>
      <c r="O163" s="11" t="str">
        <f>IF(Polygon[Resource Consent Number]="","",UPPER(Polygon[Resource Consent Number]))</f>
        <v/>
      </c>
      <c r="P163" s="53" t="str">
        <f>IF(Polygon[Asset Unit Cost]="","",Polygon[Asset Unit Cost])</f>
        <v/>
      </c>
      <c r="Q163" s="11" t="str">
        <f>IF(Polygon[Added By]="","",UPPER(Polygon[Added By]))</f>
        <v/>
      </c>
      <c r="R163" s="11" t="str">
        <f>IF(Polygon[Added Date]="","",Polygon[Added Date])</f>
        <v/>
      </c>
      <c r="S163" s="14" t="str">
        <f>IF(Polygon[Z COORD]="","",Polygon[Z COORD])</f>
        <v/>
      </c>
      <c r="T163" s="14" t="str">
        <f>IF(Polygon[Asset Description]="","",PROPER(Polygon[Asset Description]))</f>
        <v/>
      </c>
      <c r="U163" s="14" t="str">
        <f>IF(Polygon[Area m2]="","",Polygon[Area m2])</f>
        <v/>
      </c>
      <c r="V163" s="14" t="str">
        <f>IF(Polygon[Asset Group]="","",VLOOKUP(Polygon[Surface Material],surface_master,2,FALSE))</f>
        <v/>
      </c>
      <c r="W163" s="14" t="str">
        <f>IF(Polygon[Asset Group]="","",VLOOKUP(Polygon[Material],sa_pa_surface,2,FALSE))</f>
        <v/>
      </c>
      <c r="X163" s="14" t="str">
        <f>IF(Polygon[Asset Group]="","",VLOOKUP(Polygon[Surface],surface_master,2,FALSE))</f>
        <v/>
      </c>
      <c r="Y163" s="14" t="str">
        <f>IF(Polygon[Surface Layer Depth mm]="","",Polygon[Surface Layer Depth mm])</f>
        <v/>
      </c>
      <c r="Z163" s="14" t="str">
        <f>IF(Polygon[Length m]="","",Polygon[Length m])</f>
        <v/>
      </c>
      <c r="AA163" s="14" t="str">
        <f>IF(Polygon[Av Width m]="","",Polygon[Av Width m])</f>
        <v/>
      </c>
      <c r="AB163" s="14" t="str">
        <f>IF(Polygon[Parking Capacity]="","",Polygon[Parking Capacity])</f>
        <v/>
      </c>
    </row>
    <row r="164" spans="1:28" s="3" customFormat="1" x14ac:dyDescent="0.2">
      <c r="A164" s="3" t="str">
        <f>IF(Polygon[DWG File Name]="","",Polygon[DWG File Name])</f>
        <v/>
      </c>
      <c r="B164" s="3" t="str">
        <f>IF(Polygon[DWG Layer Name]="","",Polygon[DWG Layer Name])</f>
        <v/>
      </c>
      <c r="C164" s="3" t="str">
        <f>IF(Polygon[DWG Handle]="","",Polygon[DWG Handle])</f>
        <v/>
      </c>
      <c r="D164" s="58" t="str">
        <f>IF(Polygon[Approx Centroid X]="","",Polygon[Approx Centroid X])</f>
        <v/>
      </c>
      <c r="E164" s="58" t="str">
        <f>IF(Polygon[Approx Centroid Y]="","",Polygon[Approx Centroid Y])</f>
        <v/>
      </c>
      <c r="F164" s="3" t="str">
        <f>IF(Polygon[Replacement Asset]="","",Polygon[Replacement Asset])</f>
        <v/>
      </c>
      <c r="G164" s="3" t="str">
        <f>IF(Polygon[Asset ID]="","",UPPER(Polygon[Asset ID]))</f>
        <v/>
      </c>
      <c r="H164" s="3" t="str">
        <f>IF(Polygon[Asset Group]="","",VLOOKUP(Polygon[Asset Group],asset_grp_poly,4,FALSE))</f>
        <v/>
      </c>
      <c r="I164" s="3" t="str">
        <f>IF(Polygon[Asset Group]="","",VLOOKUP(Polygon[Asset Group],asset_grp_poly,2,FALSE))</f>
        <v/>
      </c>
      <c r="J164" s="3" t="str">
        <f>IF(Polygon[Asset Group]="","",VLOOKUP(Polygon[Asset Group],asset_grp_poly,3,FALSE))</f>
        <v/>
      </c>
      <c r="K164" s="3" t="str">
        <f>IF(Polygon[Asset Group]="","",VLOOKUP(Polygon[Asset Type],type_master_list,2,FALSE))</f>
        <v/>
      </c>
      <c r="L164" s="3" t="str">
        <f>IF(Polygon[Asset Name]="","",PROPER(Polygon[Asset Name]))</f>
        <v/>
      </c>
      <c r="M164" s="11" t="str">
        <f>IF(Polygon[Install Date]="","",Polygon[Install Date])</f>
        <v/>
      </c>
      <c r="N164" s="11" t="str">
        <f>IF(Polygon[Note]="","",PROPER(Polygon[Note]))</f>
        <v/>
      </c>
      <c r="O164" s="11" t="str">
        <f>IF(Polygon[Resource Consent Number]="","",UPPER(Polygon[Resource Consent Number]))</f>
        <v/>
      </c>
      <c r="P164" s="53" t="str">
        <f>IF(Polygon[Asset Unit Cost]="","",Polygon[Asset Unit Cost])</f>
        <v/>
      </c>
      <c r="Q164" s="11" t="str">
        <f>IF(Polygon[Added By]="","",UPPER(Polygon[Added By]))</f>
        <v/>
      </c>
      <c r="R164" s="11" t="str">
        <f>IF(Polygon[Added Date]="","",Polygon[Added Date])</f>
        <v/>
      </c>
      <c r="S164" s="14" t="str">
        <f>IF(Polygon[Z COORD]="","",Polygon[Z COORD])</f>
        <v/>
      </c>
      <c r="T164" s="14" t="str">
        <f>IF(Polygon[Asset Description]="","",PROPER(Polygon[Asset Description]))</f>
        <v/>
      </c>
      <c r="U164" s="14" t="str">
        <f>IF(Polygon[Area m2]="","",Polygon[Area m2])</f>
        <v/>
      </c>
      <c r="V164" s="14" t="str">
        <f>IF(Polygon[Asset Group]="","",VLOOKUP(Polygon[Surface Material],surface_master,2,FALSE))</f>
        <v/>
      </c>
      <c r="W164" s="14" t="str">
        <f>IF(Polygon[Asset Group]="","",VLOOKUP(Polygon[Material],sa_pa_surface,2,FALSE))</f>
        <v/>
      </c>
      <c r="X164" s="14" t="str">
        <f>IF(Polygon[Asset Group]="","",VLOOKUP(Polygon[Surface],surface_master,2,FALSE))</f>
        <v/>
      </c>
      <c r="Y164" s="14" t="str">
        <f>IF(Polygon[Surface Layer Depth mm]="","",Polygon[Surface Layer Depth mm])</f>
        <v/>
      </c>
      <c r="Z164" s="14" t="str">
        <f>IF(Polygon[Length m]="","",Polygon[Length m])</f>
        <v/>
      </c>
      <c r="AA164" s="14" t="str">
        <f>IF(Polygon[Av Width m]="","",Polygon[Av Width m])</f>
        <v/>
      </c>
      <c r="AB164" s="14" t="str">
        <f>IF(Polygon[Parking Capacity]="","",Polygon[Parking Capacity])</f>
        <v/>
      </c>
    </row>
    <row r="165" spans="1:28" s="3" customFormat="1" x14ac:dyDescent="0.2">
      <c r="A165" s="3" t="str">
        <f>IF(Polygon[DWG File Name]="","",Polygon[DWG File Name])</f>
        <v/>
      </c>
      <c r="B165" s="3" t="str">
        <f>IF(Polygon[DWG Layer Name]="","",Polygon[DWG Layer Name])</f>
        <v/>
      </c>
      <c r="C165" s="3" t="str">
        <f>IF(Polygon[DWG Handle]="","",Polygon[DWG Handle])</f>
        <v/>
      </c>
      <c r="D165" s="58" t="str">
        <f>IF(Polygon[Approx Centroid X]="","",Polygon[Approx Centroid X])</f>
        <v/>
      </c>
      <c r="E165" s="58" t="str">
        <f>IF(Polygon[Approx Centroid Y]="","",Polygon[Approx Centroid Y])</f>
        <v/>
      </c>
      <c r="F165" s="3" t="str">
        <f>IF(Polygon[Replacement Asset]="","",Polygon[Replacement Asset])</f>
        <v/>
      </c>
      <c r="G165" s="3" t="str">
        <f>IF(Polygon[Asset ID]="","",UPPER(Polygon[Asset ID]))</f>
        <v/>
      </c>
      <c r="H165" s="3" t="str">
        <f>IF(Polygon[Asset Group]="","",VLOOKUP(Polygon[Asset Group],asset_grp_poly,4,FALSE))</f>
        <v/>
      </c>
      <c r="I165" s="3" t="str">
        <f>IF(Polygon[Asset Group]="","",VLOOKUP(Polygon[Asset Group],asset_grp_poly,2,FALSE))</f>
        <v/>
      </c>
      <c r="J165" s="3" t="str">
        <f>IF(Polygon[Asset Group]="","",VLOOKUP(Polygon[Asset Group],asset_grp_poly,3,FALSE))</f>
        <v/>
      </c>
      <c r="K165" s="3" t="str">
        <f>IF(Polygon[Asset Group]="","",VLOOKUP(Polygon[Asset Type],type_master_list,2,FALSE))</f>
        <v/>
      </c>
      <c r="L165" s="3" t="str">
        <f>IF(Polygon[Asset Name]="","",PROPER(Polygon[Asset Name]))</f>
        <v/>
      </c>
      <c r="M165" s="11" t="str">
        <f>IF(Polygon[Install Date]="","",Polygon[Install Date])</f>
        <v/>
      </c>
      <c r="N165" s="11" t="str">
        <f>IF(Polygon[Note]="","",PROPER(Polygon[Note]))</f>
        <v/>
      </c>
      <c r="O165" s="11" t="str">
        <f>IF(Polygon[Resource Consent Number]="","",UPPER(Polygon[Resource Consent Number]))</f>
        <v/>
      </c>
      <c r="P165" s="53" t="str">
        <f>IF(Polygon[Asset Unit Cost]="","",Polygon[Asset Unit Cost])</f>
        <v/>
      </c>
      <c r="Q165" s="11" t="str">
        <f>IF(Polygon[Added By]="","",UPPER(Polygon[Added By]))</f>
        <v/>
      </c>
      <c r="R165" s="11" t="str">
        <f>IF(Polygon[Added Date]="","",Polygon[Added Date])</f>
        <v/>
      </c>
      <c r="S165" s="14" t="str">
        <f>IF(Polygon[Z COORD]="","",Polygon[Z COORD])</f>
        <v/>
      </c>
      <c r="T165" s="14" t="str">
        <f>IF(Polygon[Asset Description]="","",PROPER(Polygon[Asset Description]))</f>
        <v/>
      </c>
      <c r="U165" s="14" t="str">
        <f>IF(Polygon[Area m2]="","",Polygon[Area m2])</f>
        <v/>
      </c>
      <c r="V165" s="14" t="str">
        <f>IF(Polygon[Asset Group]="","",VLOOKUP(Polygon[Surface Material],surface_master,2,FALSE))</f>
        <v/>
      </c>
      <c r="W165" s="14" t="str">
        <f>IF(Polygon[Asset Group]="","",VLOOKUP(Polygon[Material],sa_pa_surface,2,FALSE))</f>
        <v/>
      </c>
      <c r="X165" s="14" t="str">
        <f>IF(Polygon[Asset Group]="","",VLOOKUP(Polygon[Surface],surface_master,2,FALSE))</f>
        <v/>
      </c>
      <c r="Y165" s="14" t="str">
        <f>IF(Polygon[Surface Layer Depth mm]="","",Polygon[Surface Layer Depth mm])</f>
        <v/>
      </c>
      <c r="Z165" s="14" t="str">
        <f>IF(Polygon[Length m]="","",Polygon[Length m])</f>
        <v/>
      </c>
      <c r="AA165" s="14" t="str">
        <f>IF(Polygon[Av Width m]="","",Polygon[Av Width m])</f>
        <v/>
      </c>
      <c r="AB165" s="14" t="str">
        <f>IF(Polygon[Parking Capacity]="","",Polygon[Parking Capacity])</f>
        <v/>
      </c>
    </row>
    <row r="166" spans="1:28" s="3" customFormat="1" x14ac:dyDescent="0.2">
      <c r="A166" s="3" t="str">
        <f>IF(Polygon[DWG File Name]="","",Polygon[DWG File Name])</f>
        <v/>
      </c>
      <c r="B166" s="3" t="str">
        <f>IF(Polygon[DWG Layer Name]="","",Polygon[DWG Layer Name])</f>
        <v/>
      </c>
      <c r="C166" s="3" t="str">
        <f>IF(Polygon[DWG Handle]="","",Polygon[DWG Handle])</f>
        <v/>
      </c>
      <c r="D166" s="58" t="str">
        <f>IF(Polygon[Approx Centroid X]="","",Polygon[Approx Centroid X])</f>
        <v/>
      </c>
      <c r="E166" s="58" t="str">
        <f>IF(Polygon[Approx Centroid Y]="","",Polygon[Approx Centroid Y])</f>
        <v/>
      </c>
      <c r="F166" s="3" t="str">
        <f>IF(Polygon[Replacement Asset]="","",Polygon[Replacement Asset])</f>
        <v/>
      </c>
      <c r="G166" s="3" t="str">
        <f>IF(Polygon[Asset ID]="","",UPPER(Polygon[Asset ID]))</f>
        <v/>
      </c>
      <c r="H166" s="3" t="str">
        <f>IF(Polygon[Asset Group]="","",VLOOKUP(Polygon[Asset Group],asset_grp_poly,4,FALSE))</f>
        <v/>
      </c>
      <c r="I166" s="3" t="str">
        <f>IF(Polygon[Asset Group]="","",VLOOKUP(Polygon[Asset Group],asset_grp_poly,2,FALSE))</f>
        <v/>
      </c>
      <c r="J166" s="3" t="str">
        <f>IF(Polygon[Asset Group]="","",VLOOKUP(Polygon[Asset Group],asset_grp_poly,3,FALSE))</f>
        <v/>
      </c>
      <c r="K166" s="3" t="str">
        <f>IF(Polygon[Asset Group]="","",VLOOKUP(Polygon[Asset Type],type_master_list,2,FALSE))</f>
        <v/>
      </c>
      <c r="L166" s="3" t="str">
        <f>IF(Polygon[Asset Name]="","",PROPER(Polygon[Asset Name]))</f>
        <v/>
      </c>
      <c r="M166" s="11" t="str">
        <f>IF(Polygon[Install Date]="","",Polygon[Install Date])</f>
        <v/>
      </c>
      <c r="N166" s="11" t="str">
        <f>IF(Polygon[Note]="","",PROPER(Polygon[Note]))</f>
        <v/>
      </c>
      <c r="O166" s="11" t="str">
        <f>IF(Polygon[Resource Consent Number]="","",UPPER(Polygon[Resource Consent Number]))</f>
        <v/>
      </c>
      <c r="P166" s="53" t="str">
        <f>IF(Polygon[Asset Unit Cost]="","",Polygon[Asset Unit Cost])</f>
        <v/>
      </c>
      <c r="Q166" s="11" t="str">
        <f>IF(Polygon[Added By]="","",UPPER(Polygon[Added By]))</f>
        <v/>
      </c>
      <c r="R166" s="11" t="str">
        <f>IF(Polygon[Added Date]="","",Polygon[Added Date])</f>
        <v/>
      </c>
      <c r="S166" s="14" t="str">
        <f>IF(Polygon[Z COORD]="","",Polygon[Z COORD])</f>
        <v/>
      </c>
      <c r="T166" s="14" t="str">
        <f>IF(Polygon[Asset Description]="","",PROPER(Polygon[Asset Description]))</f>
        <v/>
      </c>
      <c r="U166" s="14" t="str">
        <f>IF(Polygon[Area m2]="","",Polygon[Area m2])</f>
        <v/>
      </c>
      <c r="V166" s="14" t="str">
        <f>IF(Polygon[Asset Group]="","",VLOOKUP(Polygon[Surface Material],surface_master,2,FALSE))</f>
        <v/>
      </c>
      <c r="W166" s="14" t="str">
        <f>IF(Polygon[Asset Group]="","",VLOOKUP(Polygon[Material],sa_pa_surface,2,FALSE))</f>
        <v/>
      </c>
      <c r="X166" s="14" t="str">
        <f>IF(Polygon[Asset Group]="","",VLOOKUP(Polygon[Surface],surface_master,2,FALSE))</f>
        <v/>
      </c>
      <c r="Y166" s="14" t="str">
        <f>IF(Polygon[Surface Layer Depth mm]="","",Polygon[Surface Layer Depth mm])</f>
        <v/>
      </c>
      <c r="Z166" s="14" t="str">
        <f>IF(Polygon[Length m]="","",Polygon[Length m])</f>
        <v/>
      </c>
      <c r="AA166" s="14" t="str">
        <f>IF(Polygon[Av Width m]="","",Polygon[Av Width m])</f>
        <v/>
      </c>
      <c r="AB166" s="14" t="str">
        <f>IF(Polygon[Parking Capacity]="","",Polygon[Parking Capacity])</f>
        <v/>
      </c>
    </row>
    <row r="167" spans="1:28" s="3" customFormat="1" x14ac:dyDescent="0.2">
      <c r="A167" s="3" t="str">
        <f>IF(Polygon[DWG File Name]="","",Polygon[DWG File Name])</f>
        <v/>
      </c>
      <c r="B167" s="3" t="str">
        <f>IF(Polygon[DWG Layer Name]="","",Polygon[DWG Layer Name])</f>
        <v/>
      </c>
      <c r="C167" s="3" t="str">
        <f>IF(Polygon[DWG Handle]="","",Polygon[DWG Handle])</f>
        <v/>
      </c>
      <c r="D167" s="58" t="str">
        <f>IF(Polygon[Approx Centroid X]="","",Polygon[Approx Centroid X])</f>
        <v/>
      </c>
      <c r="E167" s="58" t="str">
        <f>IF(Polygon[Approx Centroid Y]="","",Polygon[Approx Centroid Y])</f>
        <v/>
      </c>
      <c r="F167" s="3" t="str">
        <f>IF(Polygon[Replacement Asset]="","",Polygon[Replacement Asset])</f>
        <v/>
      </c>
      <c r="G167" s="3" t="str">
        <f>IF(Polygon[Asset ID]="","",UPPER(Polygon[Asset ID]))</f>
        <v/>
      </c>
      <c r="H167" s="3" t="str">
        <f>IF(Polygon[Asset Group]="","",VLOOKUP(Polygon[Asset Group],asset_grp_poly,4,FALSE))</f>
        <v/>
      </c>
      <c r="I167" s="3" t="str">
        <f>IF(Polygon[Asset Group]="","",VLOOKUP(Polygon[Asset Group],asset_grp_poly,2,FALSE))</f>
        <v/>
      </c>
      <c r="J167" s="3" t="str">
        <f>IF(Polygon[Asset Group]="","",VLOOKUP(Polygon[Asset Group],asset_grp_poly,3,FALSE))</f>
        <v/>
      </c>
      <c r="K167" s="3" t="str">
        <f>IF(Polygon[Asset Group]="","",VLOOKUP(Polygon[Asset Type],type_master_list,2,FALSE))</f>
        <v/>
      </c>
      <c r="L167" s="3" t="str">
        <f>IF(Polygon[Asset Name]="","",PROPER(Polygon[Asset Name]))</f>
        <v/>
      </c>
      <c r="M167" s="11" t="str">
        <f>IF(Polygon[Install Date]="","",Polygon[Install Date])</f>
        <v/>
      </c>
      <c r="N167" s="11" t="str">
        <f>IF(Polygon[Note]="","",PROPER(Polygon[Note]))</f>
        <v/>
      </c>
      <c r="O167" s="11" t="str">
        <f>IF(Polygon[Resource Consent Number]="","",UPPER(Polygon[Resource Consent Number]))</f>
        <v/>
      </c>
      <c r="P167" s="53" t="str">
        <f>IF(Polygon[Asset Unit Cost]="","",Polygon[Asset Unit Cost])</f>
        <v/>
      </c>
      <c r="Q167" s="11" t="str">
        <f>IF(Polygon[Added By]="","",UPPER(Polygon[Added By]))</f>
        <v/>
      </c>
      <c r="R167" s="11" t="str">
        <f>IF(Polygon[Added Date]="","",Polygon[Added Date])</f>
        <v/>
      </c>
      <c r="S167" s="14" t="str">
        <f>IF(Polygon[Z COORD]="","",Polygon[Z COORD])</f>
        <v/>
      </c>
      <c r="T167" s="14" t="str">
        <f>IF(Polygon[Asset Description]="","",PROPER(Polygon[Asset Description]))</f>
        <v/>
      </c>
      <c r="U167" s="14" t="str">
        <f>IF(Polygon[Area m2]="","",Polygon[Area m2])</f>
        <v/>
      </c>
      <c r="V167" s="14" t="str">
        <f>IF(Polygon[Asset Group]="","",VLOOKUP(Polygon[Surface Material],surface_master,2,FALSE))</f>
        <v/>
      </c>
      <c r="W167" s="14" t="str">
        <f>IF(Polygon[Asset Group]="","",VLOOKUP(Polygon[Material],sa_pa_surface,2,FALSE))</f>
        <v/>
      </c>
      <c r="X167" s="14" t="str">
        <f>IF(Polygon[Asset Group]="","",VLOOKUP(Polygon[Surface],surface_master,2,FALSE))</f>
        <v/>
      </c>
      <c r="Y167" s="14" t="str">
        <f>IF(Polygon[Surface Layer Depth mm]="","",Polygon[Surface Layer Depth mm])</f>
        <v/>
      </c>
      <c r="Z167" s="14" t="str">
        <f>IF(Polygon[Length m]="","",Polygon[Length m])</f>
        <v/>
      </c>
      <c r="AA167" s="14" t="str">
        <f>IF(Polygon[Av Width m]="","",Polygon[Av Width m])</f>
        <v/>
      </c>
      <c r="AB167" s="14" t="str">
        <f>IF(Polygon[Parking Capacity]="","",Polygon[Parking Capacity])</f>
        <v/>
      </c>
    </row>
    <row r="168" spans="1:28" s="3" customFormat="1" x14ac:dyDescent="0.2">
      <c r="A168" s="3" t="str">
        <f>IF(Polygon[DWG File Name]="","",Polygon[DWG File Name])</f>
        <v/>
      </c>
      <c r="B168" s="3" t="str">
        <f>IF(Polygon[DWG Layer Name]="","",Polygon[DWG Layer Name])</f>
        <v/>
      </c>
      <c r="C168" s="3" t="str">
        <f>IF(Polygon[DWG Handle]="","",Polygon[DWG Handle])</f>
        <v/>
      </c>
      <c r="D168" s="58" t="str">
        <f>IF(Polygon[Approx Centroid X]="","",Polygon[Approx Centroid X])</f>
        <v/>
      </c>
      <c r="E168" s="58" t="str">
        <f>IF(Polygon[Approx Centroid Y]="","",Polygon[Approx Centroid Y])</f>
        <v/>
      </c>
      <c r="F168" s="3" t="str">
        <f>IF(Polygon[Replacement Asset]="","",Polygon[Replacement Asset])</f>
        <v/>
      </c>
      <c r="G168" s="3" t="str">
        <f>IF(Polygon[Asset ID]="","",UPPER(Polygon[Asset ID]))</f>
        <v/>
      </c>
      <c r="H168" s="3" t="str">
        <f>IF(Polygon[Asset Group]="","",VLOOKUP(Polygon[Asset Group],asset_grp_poly,4,FALSE))</f>
        <v/>
      </c>
      <c r="I168" s="3" t="str">
        <f>IF(Polygon[Asset Group]="","",VLOOKUP(Polygon[Asset Group],asset_grp_poly,2,FALSE))</f>
        <v/>
      </c>
      <c r="J168" s="3" t="str">
        <f>IF(Polygon[Asset Group]="","",VLOOKUP(Polygon[Asset Group],asset_grp_poly,3,FALSE))</f>
        <v/>
      </c>
      <c r="K168" s="3" t="str">
        <f>IF(Polygon[Asset Group]="","",VLOOKUP(Polygon[Asset Type],type_master_list,2,FALSE))</f>
        <v/>
      </c>
      <c r="L168" s="3" t="str">
        <f>IF(Polygon[Asset Name]="","",PROPER(Polygon[Asset Name]))</f>
        <v/>
      </c>
      <c r="M168" s="11" t="str">
        <f>IF(Polygon[Install Date]="","",Polygon[Install Date])</f>
        <v/>
      </c>
      <c r="N168" s="11" t="str">
        <f>IF(Polygon[Note]="","",PROPER(Polygon[Note]))</f>
        <v/>
      </c>
      <c r="O168" s="11" t="str">
        <f>IF(Polygon[Resource Consent Number]="","",UPPER(Polygon[Resource Consent Number]))</f>
        <v/>
      </c>
      <c r="P168" s="53" t="str">
        <f>IF(Polygon[Asset Unit Cost]="","",Polygon[Asset Unit Cost])</f>
        <v/>
      </c>
      <c r="Q168" s="11" t="str">
        <f>IF(Polygon[Added By]="","",UPPER(Polygon[Added By]))</f>
        <v/>
      </c>
      <c r="R168" s="11" t="str">
        <f>IF(Polygon[Added Date]="","",Polygon[Added Date])</f>
        <v/>
      </c>
      <c r="S168" s="14" t="str">
        <f>IF(Polygon[Z COORD]="","",Polygon[Z COORD])</f>
        <v/>
      </c>
      <c r="T168" s="14" t="str">
        <f>IF(Polygon[Asset Description]="","",PROPER(Polygon[Asset Description]))</f>
        <v/>
      </c>
      <c r="U168" s="14" t="str">
        <f>IF(Polygon[Area m2]="","",Polygon[Area m2])</f>
        <v/>
      </c>
      <c r="V168" s="14" t="str">
        <f>IF(Polygon[Asset Group]="","",VLOOKUP(Polygon[Surface Material],surface_master,2,FALSE))</f>
        <v/>
      </c>
      <c r="W168" s="14" t="str">
        <f>IF(Polygon[Asset Group]="","",VLOOKUP(Polygon[Material],sa_pa_surface,2,FALSE))</f>
        <v/>
      </c>
      <c r="X168" s="14" t="str">
        <f>IF(Polygon[Asset Group]="","",VLOOKUP(Polygon[Surface],surface_master,2,FALSE))</f>
        <v/>
      </c>
      <c r="Y168" s="14" t="str">
        <f>IF(Polygon[Surface Layer Depth mm]="","",Polygon[Surface Layer Depth mm])</f>
        <v/>
      </c>
      <c r="Z168" s="14" t="str">
        <f>IF(Polygon[Length m]="","",Polygon[Length m])</f>
        <v/>
      </c>
      <c r="AA168" s="14" t="str">
        <f>IF(Polygon[Av Width m]="","",Polygon[Av Width m])</f>
        <v/>
      </c>
      <c r="AB168" s="14" t="str">
        <f>IF(Polygon[Parking Capacity]="","",Polygon[Parking Capacity])</f>
        <v/>
      </c>
    </row>
    <row r="169" spans="1:28" s="3" customFormat="1" x14ac:dyDescent="0.2">
      <c r="A169" s="3" t="str">
        <f>IF(Polygon[DWG File Name]="","",Polygon[DWG File Name])</f>
        <v/>
      </c>
      <c r="B169" s="3" t="str">
        <f>IF(Polygon[DWG Layer Name]="","",Polygon[DWG Layer Name])</f>
        <v/>
      </c>
      <c r="C169" s="3" t="str">
        <f>IF(Polygon[DWG Handle]="","",Polygon[DWG Handle])</f>
        <v/>
      </c>
      <c r="D169" s="58" t="str">
        <f>IF(Polygon[Approx Centroid X]="","",Polygon[Approx Centroid X])</f>
        <v/>
      </c>
      <c r="E169" s="58" t="str">
        <f>IF(Polygon[Approx Centroid Y]="","",Polygon[Approx Centroid Y])</f>
        <v/>
      </c>
      <c r="F169" s="3" t="str">
        <f>IF(Polygon[Replacement Asset]="","",Polygon[Replacement Asset])</f>
        <v/>
      </c>
      <c r="G169" s="3" t="str">
        <f>IF(Polygon[Asset ID]="","",UPPER(Polygon[Asset ID]))</f>
        <v/>
      </c>
      <c r="H169" s="3" t="str">
        <f>IF(Polygon[Asset Group]="","",VLOOKUP(Polygon[Asset Group],asset_grp_poly,4,FALSE))</f>
        <v/>
      </c>
      <c r="I169" s="3" t="str">
        <f>IF(Polygon[Asset Group]="","",VLOOKUP(Polygon[Asset Group],asset_grp_poly,2,FALSE))</f>
        <v/>
      </c>
      <c r="J169" s="3" t="str">
        <f>IF(Polygon[Asset Group]="","",VLOOKUP(Polygon[Asset Group],asset_grp_poly,3,FALSE))</f>
        <v/>
      </c>
      <c r="K169" s="3" t="str">
        <f>IF(Polygon[Asset Group]="","",VLOOKUP(Polygon[Asset Type],type_master_list,2,FALSE))</f>
        <v/>
      </c>
      <c r="L169" s="3" t="str">
        <f>IF(Polygon[Asset Name]="","",PROPER(Polygon[Asset Name]))</f>
        <v/>
      </c>
      <c r="M169" s="11" t="str">
        <f>IF(Polygon[Install Date]="","",Polygon[Install Date])</f>
        <v/>
      </c>
      <c r="N169" s="11" t="str">
        <f>IF(Polygon[Note]="","",PROPER(Polygon[Note]))</f>
        <v/>
      </c>
      <c r="O169" s="11" t="str">
        <f>IF(Polygon[Resource Consent Number]="","",UPPER(Polygon[Resource Consent Number]))</f>
        <v/>
      </c>
      <c r="P169" s="53" t="str">
        <f>IF(Polygon[Asset Unit Cost]="","",Polygon[Asset Unit Cost])</f>
        <v/>
      </c>
      <c r="Q169" s="11" t="str">
        <f>IF(Polygon[Added By]="","",UPPER(Polygon[Added By]))</f>
        <v/>
      </c>
      <c r="R169" s="11" t="str">
        <f>IF(Polygon[Added Date]="","",Polygon[Added Date])</f>
        <v/>
      </c>
      <c r="S169" s="14" t="str">
        <f>IF(Polygon[Z COORD]="","",Polygon[Z COORD])</f>
        <v/>
      </c>
      <c r="T169" s="14" t="str">
        <f>IF(Polygon[Asset Description]="","",PROPER(Polygon[Asset Description]))</f>
        <v/>
      </c>
      <c r="U169" s="14" t="str">
        <f>IF(Polygon[Area m2]="","",Polygon[Area m2])</f>
        <v/>
      </c>
      <c r="V169" s="14" t="str">
        <f>IF(Polygon[Asset Group]="","",VLOOKUP(Polygon[Surface Material],surface_master,2,FALSE))</f>
        <v/>
      </c>
      <c r="W169" s="14" t="str">
        <f>IF(Polygon[Asset Group]="","",VLOOKUP(Polygon[Material],sa_pa_surface,2,FALSE))</f>
        <v/>
      </c>
      <c r="X169" s="14" t="str">
        <f>IF(Polygon[Asset Group]="","",VLOOKUP(Polygon[Surface],surface_master,2,FALSE))</f>
        <v/>
      </c>
      <c r="Y169" s="14" t="str">
        <f>IF(Polygon[Surface Layer Depth mm]="","",Polygon[Surface Layer Depth mm])</f>
        <v/>
      </c>
      <c r="Z169" s="14" t="str">
        <f>IF(Polygon[Length m]="","",Polygon[Length m])</f>
        <v/>
      </c>
      <c r="AA169" s="14" t="str">
        <f>IF(Polygon[Av Width m]="","",Polygon[Av Width m])</f>
        <v/>
      </c>
      <c r="AB169" s="14" t="str">
        <f>IF(Polygon[Parking Capacity]="","",Polygon[Parking Capacity])</f>
        <v/>
      </c>
    </row>
    <row r="170" spans="1:28" s="3" customFormat="1" x14ac:dyDescent="0.2">
      <c r="A170" s="3" t="str">
        <f>IF(Polygon[DWG File Name]="","",Polygon[DWG File Name])</f>
        <v/>
      </c>
      <c r="B170" s="3" t="str">
        <f>IF(Polygon[DWG Layer Name]="","",Polygon[DWG Layer Name])</f>
        <v/>
      </c>
      <c r="C170" s="3" t="str">
        <f>IF(Polygon[DWG Handle]="","",Polygon[DWG Handle])</f>
        <v/>
      </c>
      <c r="D170" s="58" t="str">
        <f>IF(Polygon[Approx Centroid X]="","",Polygon[Approx Centroid X])</f>
        <v/>
      </c>
      <c r="E170" s="58" t="str">
        <f>IF(Polygon[Approx Centroid Y]="","",Polygon[Approx Centroid Y])</f>
        <v/>
      </c>
      <c r="F170" s="3" t="str">
        <f>IF(Polygon[Replacement Asset]="","",Polygon[Replacement Asset])</f>
        <v/>
      </c>
      <c r="G170" s="3" t="str">
        <f>IF(Polygon[Asset ID]="","",UPPER(Polygon[Asset ID]))</f>
        <v/>
      </c>
      <c r="H170" s="3" t="str">
        <f>IF(Polygon[Asset Group]="","",VLOOKUP(Polygon[Asset Group],asset_grp_poly,4,FALSE))</f>
        <v/>
      </c>
      <c r="I170" s="3" t="str">
        <f>IF(Polygon[Asset Group]="","",VLOOKUP(Polygon[Asset Group],asset_grp_poly,2,FALSE))</f>
        <v/>
      </c>
      <c r="J170" s="3" t="str">
        <f>IF(Polygon[Asset Group]="","",VLOOKUP(Polygon[Asset Group],asset_grp_poly,3,FALSE))</f>
        <v/>
      </c>
      <c r="K170" s="3" t="str">
        <f>IF(Polygon[Asset Group]="","",VLOOKUP(Polygon[Asset Type],type_master_list,2,FALSE))</f>
        <v/>
      </c>
      <c r="L170" s="3" t="str">
        <f>IF(Polygon[Asset Name]="","",PROPER(Polygon[Asset Name]))</f>
        <v/>
      </c>
      <c r="M170" s="11" t="str">
        <f>IF(Polygon[Install Date]="","",Polygon[Install Date])</f>
        <v/>
      </c>
      <c r="N170" s="11" t="str">
        <f>IF(Polygon[Note]="","",PROPER(Polygon[Note]))</f>
        <v/>
      </c>
      <c r="O170" s="11" t="str">
        <f>IF(Polygon[Resource Consent Number]="","",UPPER(Polygon[Resource Consent Number]))</f>
        <v/>
      </c>
      <c r="P170" s="53" t="str">
        <f>IF(Polygon[Asset Unit Cost]="","",Polygon[Asset Unit Cost])</f>
        <v/>
      </c>
      <c r="Q170" s="11" t="str">
        <f>IF(Polygon[Added By]="","",UPPER(Polygon[Added By]))</f>
        <v/>
      </c>
      <c r="R170" s="11" t="str">
        <f>IF(Polygon[Added Date]="","",Polygon[Added Date])</f>
        <v/>
      </c>
      <c r="S170" s="14" t="str">
        <f>IF(Polygon[Z COORD]="","",Polygon[Z COORD])</f>
        <v/>
      </c>
      <c r="T170" s="14" t="str">
        <f>IF(Polygon[Asset Description]="","",PROPER(Polygon[Asset Description]))</f>
        <v/>
      </c>
      <c r="U170" s="14" t="str">
        <f>IF(Polygon[Area m2]="","",Polygon[Area m2])</f>
        <v/>
      </c>
      <c r="V170" s="14" t="str">
        <f>IF(Polygon[Asset Group]="","",VLOOKUP(Polygon[Surface Material],surface_master,2,FALSE))</f>
        <v/>
      </c>
      <c r="W170" s="14" t="str">
        <f>IF(Polygon[Asset Group]="","",VLOOKUP(Polygon[Material],sa_pa_surface,2,FALSE))</f>
        <v/>
      </c>
      <c r="X170" s="14" t="str">
        <f>IF(Polygon[Asset Group]="","",VLOOKUP(Polygon[Surface],surface_master,2,FALSE))</f>
        <v/>
      </c>
      <c r="Y170" s="14" t="str">
        <f>IF(Polygon[Surface Layer Depth mm]="","",Polygon[Surface Layer Depth mm])</f>
        <v/>
      </c>
      <c r="Z170" s="14" t="str">
        <f>IF(Polygon[Length m]="","",Polygon[Length m])</f>
        <v/>
      </c>
      <c r="AA170" s="14" t="str">
        <f>IF(Polygon[Av Width m]="","",Polygon[Av Width m])</f>
        <v/>
      </c>
      <c r="AB170" s="14" t="str">
        <f>IF(Polygon[Parking Capacity]="","",Polygon[Parking Capacity])</f>
        <v/>
      </c>
    </row>
    <row r="171" spans="1:28" s="3" customFormat="1" x14ac:dyDescent="0.2">
      <c r="A171" s="3" t="str">
        <f>IF(Polygon[DWG File Name]="","",Polygon[DWG File Name])</f>
        <v/>
      </c>
      <c r="B171" s="3" t="str">
        <f>IF(Polygon[DWG Layer Name]="","",Polygon[DWG Layer Name])</f>
        <v/>
      </c>
      <c r="C171" s="3" t="str">
        <f>IF(Polygon[DWG Handle]="","",Polygon[DWG Handle])</f>
        <v/>
      </c>
      <c r="D171" s="58" t="str">
        <f>IF(Polygon[Approx Centroid X]="","",Polygon[Approx Centroid X])</f>
        <v/>
      </c>
      <c r="E171" s="58" t="str">
        <f>IF(Polygon[Approx Centroid Y]="","",Polygon[Approx Centroid Y])</f>
        <v/>
      </c>
      <c r="F171" s="3" t="str">
        <f>IF(Polygon[Replacement Asset]="","",Polygon[Replacement Asset])</f>
        <v/>
      </c>
      <c r="G171" s="3" t="str">
        <f>IF(Polygon[Asset ID]="","",UPPER(Polygon[Asset ID]))</f>
        <v/>
      </c>
      <c r="H171" s="3" t="str">
        <f>IF(Polygon[Asset Group]="","",VLOOKUP(Polygon[Asset Group],asset_grp_poly,4,FALSE))</f>
        <v/>
      </c>
      <c r="I171" s="3" t="str">
        <f>IF(Polygon[Asset Group]="","",VLOOKUP(Polygon[Asset Group],asset_grp_poly,2,FALSE))</f>
        <v/>
      </c>
      <c r="J171" s="3" t="str">
        <f>IF(Polygon[Asset Group]="","",VLOOKUP(Polygon[Asset Group],asset_grp_poly,3,FALSE))</f>
        <v/>
      </c>
      <c r="K171" s="3" t="str">
        <f>IF(Polygon[Asset Group]="","",VLOOKUP(Polygon[Asset Type],type_master_list,2,FALSE))</f>
        <v/>
      </c>
      <c r="L171" s="3" t="str">
        <f>IF(Polygon[Asset Name]="","",PROPER(Polygon[Asset Name]))</f>
        <v/>
      </c>
      <c r="M171" s="11" t="str">
        <f>IF(Polygon[Install Date]="","",Polygon[Install Date])</f>
        <v/>
      </c>
      <c r="N171" s="11" t="str">
        <f>IF(Polygon[Note]="","",PROPER(Polygon[Note]))</f>
        <v/>
      </c>
      <c r="O171" s="11" t="str">
        <f>IF(Polygon[Resource Consent Number]="","",UPPER(Polygon[Resource Consent Number]))</f>
        <v/>
      </c>
      <c r="P171" s="53" t="str">
        <f>IF(Polygon[Asset Unit Cost]="","",Polygon[Asset Unit Cost])</f>
        <v/>
      </c>
      <c r="Q171" s="11" t="str">
        <f>IF(Polygon[Added By]="","",UPPER(Polygon[Added By]))</f>
        <v/>
      </c>
      <c r="R171" s="11" t="str">
        <f>IF(Polygon[Added Date]="","",Polygon[Added Date])</f>
        <v/>
      </c>
      <c r="S171" s="14" t="str">
        <f>IF(Polygon[Z COORD]="","",Polygon[Z COORD])</f>
        <v/>
      </c>
      <c r="T171" s="14" t="str">
        <f>IF(Polygon[Asset Description]="","",PROPER(Polygon[Asset Description]))</f>
        <v/>
      </c>
      <c r="U171" s="14" t="str">
        <f>IF(Polygon[Area m2]="","",Polygon[Area m2])</f>
        <v/>
      </c>
      <c r="V171" s="14" t="str">
        <f>IF(Polygon[Asset Group]="","",VLOOKUP(Polygon[Surface Material],surface_master,2,FALSE))</f>
        <v/>
      </c>
      <c r="W171" s="14" t="str">
        <f>IF(Polygon[Asset Group]="","",VLOOKUP(Polygon[Material],sa_pa_surface,2,FALSE))</f>
        <v/>
      </c>
      <c r="X171" s="14" t="str">
        <f>IF(Polygon[Asset Group]="","",VLOOKUP(Polygon[Surface],surface_master,2,FALSE))</f>
        <v/>
      </c>
      <c r="Y171" s="14" t="str">
        <f>IF(Polygon[Surface Layer Depth mm]="","",Polygon[Surface Layer Depth mm])</f>
        <v/>
      </c>
      <c r="Z171" s="14" t="str">
        <f>IF(Polygon[Length m]="","",Polygon[Length m])</f>
        <v/>
      </c>
      <c r="AA171" s="14" t="str">
        <f>IF(Polygon[Av Width m]="","",Polygon[Av Width m])</f>
        <v/>
      </c>
      <c r="AB171" s="14" t="str">
        <f>IF(Polygon[Parking Capacity]="","",Polygon[Parking Capacity])</f>
        <v/>
      </c>
    </row>
    <row r="172" spans="1:28" s="3" customFormat="1" x14ac:dyDescent="0.2">
      <c r="A172" s="3" t="str">
        <f>IF(Polygon[DWG File Name]="","",Polygon[DWG File Name])</f>
        <v/>
      </c>
      <c r="B172" s="3" t="str">
        <f>IF(Polygon[DWG Layer Name]="","",Polygon[DWG Layer Name])</f>
        <v/>
      </c>
      <c r="C172" s="3" t="str">
        <f>IF(Polygon[DWG Handle]="","",Polygon[DWG Handle])</f>
        <v/>
      </c>
      <c r="D172" s="58" t="str">
        <f>IF(Polygon[Approx Centroid X]="","",Polygon[Approx Centroid X])</f>
        <v/>
      </c>
      <c r="E172" s="58" t="str">
        <f>IF(Polygon[Approx Centroid Y]="","",Polygon[Approx Centroid Y])</f>
        <v/>
      </c>
      <c r="F172" s="3" t="str">
        <f>IF(Polygon[Replacement Asset]="","",Polygon[Replacement Asset])</f>
        <v/>
      </c>
      <c r="G172" s="3" t="str">
        <f>IF(Polygon[Asset ID]="","",UPPER(Polygon[Asset ID]))</f>
        <v/>
      </c>
      <c r="H172" s="3" t="str">
        <f>IF(Polygon[Asset Group]="","",VLOOKUP(Polygon[Asset Group],asset_grp_poly,4,FALSE))</f>
        <v/>
      </c>
      <c r="I172" s="3" t="str">
        <f>IF(Polygon[Asset Group]="","",VLOOKUP(Polygon[Asset Group],asset_grp_poly,2,FALSE))</f>
        <v/>
      </c>
      <c r="J172" s="3" t="str">
        <f>IF(Polygon[Asset Group]="","",VLOOKUP(Polygon[Asset Group],asset_grp_poly,3,FALSE))</f>
        <v/>
      </c>
      <c r="K172" s="3" t="str">
        <f>IF(Polygon[Asset Group]="","",VLOOKUP(Polygon[Asset Type],type_master_list,2,FALSE))</f>
        <v/>
      </c>
      <c r="L172" s="3" t="str">
        <f>IF(Polygon[Asset Name]="","",PROPER(Polygon[Asset Name]))</f>
        <v/>
      </c>
      <c r="M172" s="11" t="str">
        <f>IF(Polygon[Install Date]="","",Polygon[Install Date])</f>
        <v/>
      </c>
      <c r="N172" s="11" t="str">
        <f>IF(Polygon[Note]="","",PROPER(Polygon[Note]))</f>
        <v/>
      </c>
      <c r="O172" s="11" t="str">
        <f>IF(Polygon[Resource Consent Number]="","",UPPER(Polygon[Resource Consent Number]))</f>
        <v/>
      </c>
      <c r="P172" s="53" t="str">
        <f>IF(Polygon[Asset Unit Cost]="","",Polygon[Asset Unit Cost])</f>
        <v/>
      </c>
      <c r="Q172" s="11" t="str">
        <f>IF(Polygon[Added By]="","",UPPER(Polygon[Added By]))</f>
        <v/>
      </c>
      <c r="R172" s="11" t="str">
        <f>IF(Polygon[Added Date]="","",Polygon[Added Date])</f>
        <v/>
      </c>
      <c r="S172" s="14" t="str">
        <f>IF(Polygon[Z COORD]="","",Polygon[Z COORD])</f>
        <v/>
      </c>
      <c r="T172" s="14" t="str">
        <f>IF(Polygon[Asset Description]="","",PROPER(Polygon[Asset Description]))</f>
        <v/>
      </c>
      <c r="U172" s="14" t="str">
        <f>IF(Polygon[Area m2]="","",Polygon[Area m2])</f>
        <v/>
      </c>
      <c r="V172" s="14" t="str">
        <f>IF(Polygon[Asset Group]="","",VLOOKUP(Polygon[Surface Material],surface_master,2,FALSE))</f>
        <v/>
      </c>
      <c r="W172" s="14" t="str">
        <f>IF(Polygon[Asset Group]="","",VLOOKUP(Polygon[Material],sa_pa_surface,2,FALSE))</f>
        <v/>
      </c>
      <c r="X172" s="14" t="str">
        <f>IF(Polygon[Asset Group]="","",VLOOKUP(Polygon[Surface],surface_master,2,FALSE))</f>
        <v/>
      </c>
      <c r="Y172" s="14" t="str">
        <f>IF(Polygon[Surface Layer Depth mm]="","",Polygon[Surface Layer Depth mm])</f>
        <v/>
      </c>
      <c r="Z172" s="14" t="str">
        <f>IF(Polygon[Length m]="","",Polygon[Length m])</f>
        <v/>
      </c>
      <c r="AA172" s="14" t="str">
        <f>IF(Polygon[Av Width m]="","",Polygon[Av Width m])</f>
        <v/>
      </c>
      <c r="AB172" s="14" t="str">
        <f>IF(Polygon[Parking Capacity]="","",Polygon[Parking Capacity])</f>
        <v/>
      </c>
    </row>
    <row r="173" spans="1:28" s="3" customFormat="1" x14ac:dyDescent="0.2">
      <c r="A173" s="3" t="str">
        <f>IF(Polygon[DWG File Name]="","",Polygon[DWG File Name])</f>
        <v/>
      </c>
      <c r="B173" s="3" t="str">
        <f>IF(Polygon[DWG Layer Name]="","",Polygon[DWG Layer Name])</f>
        <v/>
      </c>
      <c r="C173" s="3" t="str">
        <f>IF(Polygon[DWG Handle]="","",Polygon[DWG Handle])</f>
        <v/>
      </c>
      <c r="D173" s="58" t="str">
        <f>IF(Polygon[Approx Centroid X]="","",Polygon[Approx Centroid X])</f>
        <v/>
      </c>
      <c r="E173" s="58" t="str">
        <f>IF(Polygon[Approx Centroid Y]="","",Polygon[Approx Centroid Y])</f>
        <v/>
      </c>
      <c r="F173" s="3" t="str">
        <f>IF(Polygon[Replacement Asset]="","",Polygon[Replacement Asset])</f>
        <v/>
      </c>
      <c r="G173" s="3" t="str">
        <f>IF(Polygon[Asset ID]="","",UPPER(Polygon[Asset ID]))</f>
        <v/>
      </c>
      <c r="H173" s="3" t="str">
        <f>IF(Polygon[Asset Group]="","",VLOOKUP(Polygon[Asset Group],asset_grp_poly,4,FALSE))</f>
        <v/>
      </c>
      <c r="I173" s="3" t="str">
        <f>IF(Polygon[Asset Group]="","",VLOOKUP(Polygon[Asset Group],asset_grp_poly,2,FALSE))</f>
        <v/>
      </c>
      <c r="J173" s="3" t="str">
        <f>IF(Polygon[Asset Group]="","",VLOOKUP(Polygon[Asset Group],asset_grp_poly,3,FALSE))</f>
        <v/>
      </c>
      <c r="K173" s="3" t="str">
        <f>IF(Polygon[Asset Group]="","",VLOOKUP(Polygon[Asset Type],type_master_list,2,FALSE))</f>
        <v/>
      </c>
      <c r="L173" s="3" t="str">
        <f>IF(Polygon[Asset Name]="","",PROPER(Polygon[Asset Name]))</f>
        <v/>
      </c>
      <c r="M173" s="11" t="str">
        <f>IF(Polygon[Install Date]="","",Polygon[Install Date])</f>
        <v/>
      </c>
      <c r="N173" s="11" t="str">
        <f>IF(Polygon[Note]="","",PROPER(Polygon[Note]))</f>
        <v/>
      </c>
      <c r="O173" s="11" t="str">
        <f>IF(Polygon[Resource Consent Number]="","",UPPER(Polygon[Resource Consent Number]))</f>
        <v/>
      </c>
      <c r="P173" s="53" t="str">
        <f>IF(Polygon[Asset Unit Cost]="","",Polygon[Asset Unit Cost])</f>
        <v/>
      </c>
      <c r="Q173" s="11" t="str">
        <f>IF(Polygon[Added By]="","",UPPER(Polygon[Added By]))</f>
        <v/>
      </c>
      <c r="R173" s="11" t="str">
        <f>IF(Polygon[Added Date]="","",Polygon[Added Date])</f>
        <v/>
      </c>
      <c r="S173" s="14" t="str">
        <f>IF(Polygon[Z COORD]="","",Polygon[Z COORD])</f>
        <v/>
      </c>
      <c r="T173" s="14" t="str">
        <f>IF(Polygon[Asset Description]="","",PROPER(Polygon[Asset Description]))</f>
        <v/>
      </c>
      <c r="U173" s="14" t="str">
        <f>IF(Polygon[Area m2]="","",Polygon[Area m2])</f>
        <v/>
      </c>
      <c r="V173" s="14" t="str">
        <f>IF(Polygon[Asset Group]="","",VLOOKUP(Polygon[Surface Material],surface_master,2,FALSE))</f>
        <v/>
      </c>
      <c r="W173" s="14" t="str">
        <f>IF(Polygon[Asset Group]="","",VLOOKUP(Polygon[Material],sa_pa_surface,2,FALSE))</f>
        <v/>
      </c>
      <c r="X173" s="14" t="str">
        <f>IF(Polygon[Asset Group]="","",VLOOKUP(Polygon[Surface],surface_master,2,FALSE))</f>
        <v/>
      </c>
      <c r="Y173" s="14" t="str">
        <f>IF(Polygon[Surface Layer Depth mm]="","",Polygon[Surface Layer Depth mm])</f>
        <v/>
      </c>
      <c r="Z173" s="14" t="str">
        <f>IF(Polygon[Length m]="","",Polygon[Length m])</f>
        <v/>
      </c>
      <c r="AA173" s="14" t="str">
        <f>IF(Polygon[Av Width m]="","",Polygon[Av Width m])</f>
        <v/>
      </c>
      <c r="AB173" s="14" t="str">
        <f>IF(Polygon[Parking Capacity]="","",Polygon[Parking Capacity])</f>
        <v/>
      </c>
    </row>
    <row r="174" spans="1:28" s="3" customFormat="1" x14ac:dyDescent="0.2">
      <c r="A174" s="3" t="str">
        <f>IF(Polygon[DWG File Name]="","",Polygon[DWG File Name])</f>
        <v/>
      </c>
      <c r="B174" s="3" t="str">
        <f>IF(Polygon[DWG Layer Name]="","",Polygon[DWG Layer Name])</f>
        <v/>
      </c>
      <c r="C174" s="3" t="str">
        <f>IF(Polygon[DWG Handle]="","",Polygon[DWG Handle])</f>
        <v/>
      </c>
      <c r="D174" s="58" t="str">
        <f>IF(Polygon[Approx Centroid X]="","",Polygon[Approx Centroid X])</f>
        <v/>
      </c>
      <c r="E174" s="58" t="str">
        <f>IF(Polygon[Approx Centroid Y]="","",Polygon[Approx Centroid Y])</f>
        <v/>
      </c>
      <c r="F174" s="3" t="str">
        <f>IF(Polygon[Replacement Asset]="","",Polygon[Replacement Asset])</f>
        <v/>
      </c>
      <c r="G174" s="3" t="str">
        <f>IF(Polygon[Asset ID]="","",UPPER(Polygon[Asset ID]))</f>
        <v/>
      </c>
      <c r="H174" s="3" t="str">
        <f>IF(Polygon[Asset Group]="","",VLOOKUP(Polygon[Asset Group],asset_grp_poly,4,FALSE))</f>
        <v/>
      </c>
      <c r="I174" s="3" t="str">
        <f>IF(Polygon[Asset Group]="","",VLOOKUP(Polygon[Asset Group],asset_grp_poly,2,FALSE))</f>
        <v/>
      </c>
      <c r="J174" s="3" t="str">
        <f>IF(Polygon[Asset Group]="","",VLOOKUP(Polygon[Asset Group],asset_grp_poly,3,FALSE))</f>
        <v/>
      </c>
      <c r="K174" s="3" t="str">
        <f>IF(Polygon[Asset Group]="","",VLOOKUP(Polygon[Asset Type],type_master_list,2,FALSE))</f>
        <v/>
      </c>
      <c r="L174" s="3" t="str">
        <f>IF(Polygon[Asset Name]="","",PROPER(Polygon[Asset Name]))</f>
        <v/>
      </c>
      <c r="M174" s="11" t="str">
        <f>IF(Polygon[Install Date]="","",Polygon[Install Date])</f>
        <v/>
      </c>
      <c r="N174" s="11" t="str">
        <f>IF(Polygon[Note]="","",PROPER(Polygon[Note]))</f>
        <v/>
      </c>
      <c r="O174" s="11" t="str">
        <f>IF(Polygon[Resource Consent Number]="","",UPPER(Polygon[Resource Consent Number]))</f>
        <v/>
      </c>
      <c r="P174" s="53" t="str">
        <f>IF(Polygon[Asset Unit Cost]="","",Polygon[Asset Unit Cost])</f>
        <v/>
      </c>
      <c r="Q174" s="11" t="str">
        <f>IF(Polygon[Added By]="","",UPPER(Polygon[Added By]))</f>
        <v/>
      </c>
      <c r="R174" s="11" t="str">
        <f>IF(Polygon[Added Date]="","",Polygon[Added Date])</f>
        <v/>
      </c>
      <c r="S174" s="14" t="str">
        <f>IF(Polygon[Z COORD]="","",Polygon[Z COORD])</f>
        <v/>
      </c>
      <c r="T174" s="14" t="str">
        <f>IF(Polygon[Asset Description]="","",PROPER(Polygon[Asset Description]))</f>
        <v/>
      </c>
      <c r="U174" s="14" t="str">
        <f>IF(Polygon[Area m2]="","",Polygon[Area m2])</f>
        <v/>
      </c>
      <c r="V174" s="14" t="str">
        <f>IF(Polygon[Asset Group]="","",VLOOKUP(Polygon[Surface Material],surface_master,2,FALSE))</f>
        <v/>
      </c>
      <c r="W174" s="14" t="str">
        <f>IF(Polygon[Asset Group]="","",VLOOKUP(Polygon[Material],sa_pa_surface,2,FALSE))</f>
        <v/>
      </c>
      <c r="X174" s="14" t="str">
        <f>IF(Polygon[Asset Group]="","",VLOOKUP(Polygon[Surface],surface_master,2,FALSE))</f>
        <v/>
      </c>
      <c r="Y174" s="14" t="str">
        <f>IF(Polygon[Surface Layer Depth mm]="","",Polygon[Surface Layer Depth mm])</f>
        <v/>
      </c>
      <c r="Z174" s="14" t="str">
        <f>IF(Polygon[Length m]="","",Polygon[Length m])</f>
        <v/>
      </c>
      <c r="AA174" s="14" t="str">
        <f>IF(Polygon[Av Width m]="","",Polygon[Av Width m])</f>
        <v/>
      </c>
      <c r="AB174" s="14" t="str">
        <f>IF(Polygon[Parking Capacity]="","",Polygon[Parking Capacity])</f>
        <v/>
      </c>
    </row>
    <row r="175" spans="1:28" s="3" customFormat="1" x14ac:dyDescent="0.2">
      <c r="A175" s="3" t="str">
        <f>IF(Polygon[DWG File Name]="","",Polygon[DWG File Name])</f>
        <v/>
      </c>
      <c r="B175" s="3" t="str">
        <f>IF(Polygon[DWG Layer Name]="","",Polygon[DWG Layer Name])</f>
        <v/>
      </c>
      <c r="C175" s="3" t="str">
        <f>IF(Polygon[DWG Handle]="","",Polygon[DWG Handle])</f>
        <v/>
      </c>
      <c r="D175" s="58" t="str">
        <f>IF(Polygon[Approx Centroid X]="","",Polygon[Approx Centroid X])</f>
        <v/>
      </c>
      <c r="E175" s="58" t="str">
        <f>IF(Polygon[Approx Centroid Y]="","",Polygon[Approx Centroid Y])</f>
        <v/>
      </c>
      <c r="F175" s="3" t="str">
        <f>IF(Polygon[Replacement Asset]="","",Polygon[Replacement Asset])</f>
        <v/>
      </c>
      <c r="G175" s="3" t="str">
        <f>IF(Polygon[Asset ID]="","",UPPER(Polygon[Asset ID]))</f>
        <v/>
      </c>
      <c r="H175" s="3" t="str">
        <f>IF(Polygon[Asset Group]="","",VLOOKUP(Polygon[Asset Group],asset_grp_poly,4,FALSE))</f>
        <v/>
      </c>
      <c r="I175" s="3" t="str">
        <f>IF(Polygon[Asset Group]="","",VLOOKUP(Polygon[Asset Group],asset_grp_poly,2,FALSE))</f>
        <v/>
      </c>
      <c r="J175" s="3" t="str">
        <f>IF(Polygon[Asset Group]="","",VLOOKUP(Polygon[Asset Group],asset_grp_poly,3,FALSE))</f>
        <v/>
      </c>
      <c r="K175" s="3" t="str">
        <f>IF(Polygon[Asset Group]="","",VLOOKUP(Polygon[Asset Type],type_master_list,2,FALSE))</f>
        <v/>
      </c>
      <c r="L175" s="3" t="str">
        <f>IF(Polygon[Asset Name]="","",PROPER(Polygon[Asset Name]))</f>
        <v/>
      </c>
      <c r="M175" s="11" t="str">
        <f>IF(Polygon[Install Date]="","",Polygon[Install Date])</f>
        <v/>
      </c>
      <c r="N175" s="11" t="str">
        <f>IF(Polygon[Note]="","",PROPER(Polygon[Note]))</f>
        <v/>
      </c>
      <c r="O175" s="11" t="str">
        <f>IF(Polygon[Resource Consent Number]="","",UPPER(Polygon[Resource Consent Number]))</f>
        <v/>
      </c>
      <c r="P175" s="53" t="str">
        <f>IF(Polygon[Asset Unit Cost]="","",Polygon[Asset Unit Cost])</f>
        <v/>
      </c>
      <c r="Q175" s="11" t="str">
        <f>IF(Polygon[Added By]="","",UPPER(Polygon[Added By]))</f>
        <v/>
      </c>
      <c r="R175" s="11" t="str">
        <f>IF(Polygon[Added Date]="","",Polygon[Added Date])</f>
        <v/>
      </c>
      <c r="S175" s="14" t="str">
        <f>IF(Polygon[Z COORD]="","",Polygon[Z COORD])</f>
        <v/>
      </c>
      <c r="T175" s="14" t="str">
        <f>IF(Polygon[Asset Description]="","",PROPER(Polygon[Asset Description]))</f>
        <v/>
      </c>
      <c r="U175" s="14" t="str">
        <f>IF(Polygon[Area m2]="","",Polygon[Area m2])</f>
        <v/>
      </c>
      <c r="V175" s="14" t="str">
        <f>IF(Polygon[Asset Group]="","",VLOOKUP(Polygon[Surface Material],surface_master,2,FALSE))</f>
        <v/>
      </c>
      <c r="W175" s="14" t="str">
        <f>IF(Polygon[Asset Group]="","",VLOOKUP(Polygon[Material],sa_pa_surface,2,FALSE))</f>
        <v/>
      </c>
      <c r="X175" s="14" t="str">
        <f>IF(Polygon[Asset Group]="","",VLOOKUP(Polygon[Surface],surface_master,2,FALSE))</f>
        <v/>
      </c>
      <c r="Y175" s="14" t="str">
        <f>IF(Polygon[Surface Layer Depth mm]="","",Polygon[Surface Layer Depth mm])</f>
        <v/>
      </c>
      <c r="Z175" s="14" t="str">
        <f>IF(Polygon[Length m]="","",Polygon[Length m])</f>
        <v/>
      </c>
      <c r="AA175" s="14" t="str">
        <f>IF(Polygon[Av Width m]="","",Polygon[Av Width m])</f>
        <v/>
      </c>
      <c r="AB175" s="14" t="str">
        <f>IF(Polygon[Parking Capacity]="","",Polygon[Parking Capacity])</f>
        <v/>
      </c>
    </row>
    <row r="176" spans="1:28" s="3" customFormat="1" x14ac:dyDescent="0.2">
      <c r="A176" s="3" t="str">
        <f>IF(Polygon[DWG File Name]="","",Polygon[DWG File Name])</f>
        <v/>
      </c>
      <c r="B176" s="3" t="str">
        <f>IF(Polygon[DWG Layer Name]="","",Polygon[DWG Layer Name])</f>
        <v/>
      </c>
      <c r="C176" s="3" t="str">
        <f>IF(Polygon[DWG Handle]="","",Polygon[DWG Handle])</f>
        <v/>
      </c>
      <c r="D176" s="58" t="str">
        <f>IF(Polygon[Approx Centroid X]="","",Polygon[Approx Centroid X])</f>
        <v/>
      </c>
      <c r="E176" s="58" t="str">
        <f>IF(Polygon[Approx Centroid Y]="","",Polygon[Approx Centroid Y])</f>
        <v/>
      </c>
      <c r="F176" s="3" t="str">
        <f>IF(Polygon[Replacement Asset]="","",Polygon[Replacement Asset])</f>
        <v/>
      </c>
      <c r="G176" s="3" t="str">
        <f>IF(Polygon[Asset ID]="","",UPPER(Polygon[Asset ID]))</f>
        <v/>
      </c>
      <c r="H176" s="3" t="str">
        <f>IF(Polygon[Asset Group]="","",VLOOKUP(Polygon[Asset Group],asset_grp_poly,4,FALSE))</f>
        <v/>
      </c>
      <c r="I176" s="3" t="str">
        <f>IF(Polygon[Asset Group]="","",VLOOKUP(Polygon[Asset Group],asset_grp_poly,2,FALSE))</f>
        <v/>
      </c>
      <c r="J176" s="3" t="str">
        <f>IF(Polygon[Asset Group]="","",VLOOKUP(Polygon[Asset Group],asset_grp_poly,3,FALSE))</f>
        <v/>
      </c>
      <c r="K176" s="3" t="str">
        <f>IF(Polygon[Asset Group]="","",VLOOKUP(Polygon[Asset Type],type_master_list,2,FALSE))</f>
        <v/>
      </c>
      <c r="L176" s="3" t="str">
        <f>IF(Polygon[Asset Name]="","",PROPER(Polygon[Asset Name]))</f>
        <v/>
      </c>
      <c r="M176" s="11" t="str">
        <f>IF(Polygon[Install Date]="","",Polygon[Install Date])</f>
        <v/>
      </c>
      <c r="N176" s="11" t="str">
        <f>IF(Polygon[Note]="","",PROPER(Polygon[Note]))</f>
        <v/>
      </c>
      <c r="O176" s="11" t="str">
        <f>IF(Polygon[Resource Consent Number]="","",UPPER(Polygon[Resource Consent Number]))</f>
        <v/>
      </c>
      <c r="P176" s="53" t="str">
        <f>IF(Polygon[Asset Unit Cost]="","",Polygon[Asset Unit Cost])</f>
        <v/>
      </c>
      <c r="Q176" s="11" t="str">
        <f>IF(Polygon[Added By]="","",UPPER(Polygon[Added By]))</f>
        <v/>
      </c>
      <c r="R176" s="11" t="str">
        <f>IF(Polygon[Added Date]="","",Polygon[Added Date])</f>
        <v/>
      </c>
      <c r="S176" s="14" t="str">
        <f>IF(Polygon[Z COORD]="","",Polygon[Z COORD])</f>
        <v/>
      </c>
      <c r="T176" s="14" t="str">
        <f>IF(Polygon[Asset Description]="","",PROPER(Polygon[Asset Description]))</f>
        <v/>
      </c>
      <c r="U176" s="14" t="str">
        <f>IF(Polygon[Area m2]="","",Polygon[Area m2])</f>
        <v/>
      </c>
      <c r="V176" s="14" t="str">
        <f>IF(Polygon[Asset Group]="","",VLOOKUP(Polygon[Surface Material],surface_master,2,FALSE))</f>
        <v/>
      </c>
      <c r="W176" s="14" t="str">
        <f>IF(Polygon[Asset Group]="","",VLOOKUP(Polygon[Material],sa_pa_surface,2,FALSE))</f>
        <v/>
      </c>
      <c r="X176" s="14" t="str">
        <f>IF(Polygon[Asset Group]="","",VLOOKUP(Polygon[Surface],surface_master,2,FALSE))</f>
        <v/>
      </c>
      <c r="Y176" s="14" t="str">
        <f>IF(Polygon[Surface Layer Depth mm]="","",Polygon[Surface Layer Depth mm])</f>
        <v/>
      </c>
      <c r="Z176" s="14" t="str">
        <f>IF(Polygon[Length m]="","",Polygon[Length m])</f>
        <v/>
      </c>
      <c r="AA176" s="14" t="str">
        <f>IF(Polygon[Av Width m]="","",Polygon[Av Width m])</f>
        <v/>
      </c>
      <c r="AB176" s="14" t="str">
        <f>IF(Polygon[Parking Capacity]="","",Polygon[Parking Capacity])</f>
        <v/>
      </c>
    </row>
    <row r="177" spans="1:28" s="3" customFormat="1" x14ac:dyDescent="0.2">
      <c r="A177" s="3" t="str">
        <f>IF(Polygon[DWG File Name]="","",Polygon[DWG File Name])</f>
        <v/>
      </c>
      <c r="B177" s="3" t="str">
        <f>IF(Polygon[DWG Layer Name]="","",Polygon[DWG Layer Name])</f>
        <v/>
      </c>
      <c r="C177" s="3" t="str">
        <f>IF(Polygon[DWG Handle]="","",Polygon[DWG Handle])</f>
        <v/>
      </c>
      <c r="D177" s="58" t="str">
        <f>IF(Polygon[Approx Centroid X]="","",Polygon[Approx Centroid X])</f>
        <v/>
      </c>
      <c r="E177" s="58" t="str">
        <f>IF(Polygon[Approx Centroid Y]="","",Polygon[Approx Centroid Y])</f>
        <v/>
      </c>
      <c r="F177" s="3" t="str">
        <f>IF(Polygon[Replacement Asset]="","",Polygon[Replacement Asset])</f>
        <v/>
      </c>
      <c r="G177" s="3" t="str">
        <f>IF(Polygon[Asset ID]="","",UPPER(Polygon[Asset ID]))</f>
        <v/>
      </c>
      <c r="H177" s="3" t="str">
        <f>IF(Polygon[Asset Group]="","",VLOOKUP(Polygon[Asset Group],asset_grp_poly,4,FALSE))</f>
        <v/>
      </c>
      <c r="I177" s="3" t="str">
        <f>IF(Polygon[Asset Group]="","",VLOOKUP(Polygon[Asset Group],asset_grp_poly,2,FALSE))</f>
        <v/>
      </c>
      <c r="J177" s="3" t="str">
        <f>IF(Polygon[Asset Group]="","",VLOOKUP(Polygon[Asset Group],asset_grp_poly,3,FALSE))</f>
        <v/>
      </c>
      <c r="K177" s="3" t="str">
        <f>IF(Polygon[Asset Group]="","",VLOOKUP(Polygon[Asset Type],type_master_list,2,FALSE))</f>
        <v/>
      </c>
      <c r="L177" s="3" t="str">
        <f>IF(Polygon[Asset Name]="","",PROPER(Polygon[Asset Name]))</f>
        <v/>
      </c>
      <c r="M177" s="11" t="str">
        <f>IF(Polygon[Install Date]="","",Polygon[Install Date])</f>
        <v/>
      </c>
      <c r="N177" s="11" t="str">
        <f>IF(Polygon[Note]="","",PROPER(Polygon[Note]))</f>
        <v/>
      </c>
      <c r="O177" s="11" t="str">
        <f>IF(Polygon[Resource Consent Number]="","",UPPER(Polygon[Resource Consent Number]))</f>
        <v/>
      </c>
      <c r="P177" s="53" t="str">
        <f>IF(Polygon[Asset Unit Cost]="","",Polygon[Asset Unit Cost])</f>
        <v/>
      </c>
      <c r="Q177" s="11" t="str">
        <f>IF(Polygon[Added By]="","",UPPER(Polygon[Added By]))</f>
        <v/>
      </c>
      <c r="R177" s="11" t="str">
        <f>IF(Polygon[Added Date]="","",Polygon[Added Date])</f>
        <v/>
      </c>
      <c r="S177" s="14" t="str">
        <f>IF(Polygon[Z COORD]="","",Polygon[Z COORD])</f>
        <v/>
      </c>
      <c r="T177" s="14" t="str">
        <f>IF(Polygon[Asset Description]="","",PROPER(Polygon[Asset Description]))</f>
        <v/>
      </c>
      <c r="U177" s="14" t="str">
        <f>IF(Polygon[Area m2]="","",Polygon[Area m2])</f>
        <v/>
      </c>
      <c r="V177" s="14" t="str">
        <f>IF(Polygon[Asset Group]="","",VLOOKUP(Polygon[Surface Material],surface_master,2,FALSE))</f>
        <v/>
      </c>
      <c r="W177" s="14" t="str">
        <f>IF(Polygon[Asset Group]="","",VLOOKUP(Polygon[Material],sa_pa_surface,2,FALSE))</f>
        <v/>
      </c>
      <c r="X177" s="14" t="str">
        <f>IF(Polygon[Asset Group]="","",VLOOKUP(Polygon[Surface],surface_master,2,FALSE))</f>
        <v/>
      </c>
      <c r="Y177" s="14" t="str">
        <f>IF(Polygon[Surface Layer Depth mm]="","",Polygon[Surface Layer Depth mm])</f>
        <v/>
      </c>
      <c r="Z177" s="14" t="str">
        <f>IF(Polygon[Length m]="","",Polygon[Length m])</f>
        <v/>
      </c>
      <c r="AA177" s="14" t="str">
        <f>IF(Polygon[Av Width m]="","",Polygon[Av Width m])</f>
        <v/>
      </c>
      <c r="AB177" s="14" t="str">
        <f>IF(Polygon[Parking Capacity]="","",Polygon[Parking Capacity])</f>
        <v/>
      </c>
    </row>
    <row r="178" spans="1:28" s="3" customFormat="1" x14ac:dyDescent="0.2">
      <c r="A178" s="3" t="str">
        <f>IF(Polygon[DWG File Name]="","",Polygon[DWG File Name])</f>
        <v/>
      </c>
      <c r="B178" s="3" t="str">
        <f>IF(Polygon[DWG Layer Name]="","",Polygon[DWG Layer Name])</f>
        <v/>
      </c>
      <c r="C178" s="3" t="str">
        <f>IF(Polygon[DWG Handle]="","",Polygon[DWG Handle])</f>
        <v/>
      </c>
      <c r="D178" s="58" t="str">
        <f>IF(Polygon[Approx Centroid X]="","",Polygon[Approx Centroid X])</f>
        <v/>
      </c>
      <c r="E178" s="58" t="str">
        <f>IF(Polygon[Approx Centroid Y]="","",Polygon[Approx Centroid Y])</f>
        <v/>
      </c>
      <c r="F178" s="3" t="str">
        <f>IF(Polygon[Replacement Asset]="","",Polygon[Replacement Asset])</f>
        <v/>
      </c>
      <c r="G178" s="3" t="str">
        <f>IF(Polygon[Asset ID]="","",UPPER(Polygon[Asset ID]))</f>
        <v/>
      </c>
      <c r="H178" s="3" t="str">
        <f>IF(Polygon[Asset Group]="","",VLOOKUP(Polygon[Asset Group],asset_grp_poly,4,FALSE))</f>
        <v/>
      </c>
      <c r="I178" s="3" t="str">
        <f>IF(Polygon[Asset Group]="","",VLOOKUP(Polygon[Asset Group],asset_grp_poly,2,FALSE))</f>
        <v/>
      </c>
      <c r="J178" s="3" t="str">
        <f>IF(Polygon[Asset Group]="","",VLOOKUP(Polygon[Asset Group],asset_grp_poly,3,FALSE))</f>
        <v/>
      </c>
      <c r="K178" s="3" t="str">
        <f>IF(Polygon[Asset Group]="","",VLOOKUP(Polygon[Asset Type],type_master_list,2,FALSE))</f>
        <v/>
      </c>
      <c r="L178" s="3" t="str">
        <f>IF(Polygon[Asset Name]="","",PROPER(Polygon[Asset Name]))</f>
        <v/>
      </c>
      <c r="M178" s="11" t="str">
        <f>IF(Polygon[Install Date]="","",Polygon[Install Date])</f>
        <v/>
      </c>
      <c r="N178" s="11" t="str">
        <f>IF(Polygon[Note]="","",PROPER(Polygon[Note]))</f>
        <v/>
      </c>
      <c r="O178" s="11" t="str">
        <f>IF(Polygon[Resource Consent Number]="","",UPPER(Polygon[Resource Consent Number]))</f>
        <v/>
      </c>
      <c r="P178" s="53" t="str">
        <f>IF(Polygon[Asset Unit Cost]="","",Polygon[Asset Unit Cost])</f>
        <v/>
      </c>
      <c r="Q178" s="11" t="str">
        <f>IF(Polygon[Added By]="","",UPPER(Polygon[Added By]))</f>
        <v/>
      </c>
      <c r="R178" s="11" t="str">
        <f>IF(Polygon[Added Date]="","",Polygon[Added Date])</f>
        <v/>
      </c>
      <c r="S178" s="14" t="str">
        <f>IF(Polygon[Z COORD]="","",Polygon[Z COORD])</f>
        <v/>
      </c>
      <c r="T178" s="14" t="str">
        <f>IF(Polygon[Asset Description]="","",PROPER(Polygon[Asset Description]))</f>
        <v/>
      </c>
      <c r="U178" s="14" t="str">
        <f>IF(Polygon[Area m2]="","",Polygon[Area m2])</f>
        <v/>
      </c>
      <c r="V178" s="14" t="str">
        <f>IF(Polygon[Asset Group]="","",VLOOKUP(Polygon[Surface Material],surface_master,2,FALSE))</f>
        <v/>
      </c>
      <c r="W178" s="14" t="str">
        <f>IF(Polygon[Asset Group]="","",VLOOKUP(Polygon[Material],sa_pa_surface,2,FALSE))</f>
        <v/>
      </c>
      <c r="X178" s="14" t="str">
        <f>IF(Polygon[Asset Group]="","",VLOOKUP(Polygon[Surface],surface_master,2,FALSE))</f>
        <v/>
      </c>
      <c r="Y178" s="14" t="str">
        <f>IF(Polygon[Surface Layer Depth mm]="","",Polygon[Surface Layer Depth mm])</f>
        <v/>
      </c>
      <c r="Z178" s="14" t="str">
        <f>IF(Polygon[Length m]="","",Polygon[Length m])</f>
        <v/>
      </c>
      <c r="AA178" s="14" t="str">
        <f>IF(Polygon[Av Width m]="","",Polygon[Av Width m])</f>
        <v/>
      </c>
      <c r="AB178" s="14" t="str">
        <f>IF(Polygon[Parking Capacity]="","",Polygon[Parking Capacity])</f>
        <v/>
      </c>
    </row>
    <row r="179" spans="1:28" s="3" customFormat="1" x14ac:dyDescent="0.2">
      <c r="A179" s="3" t="str">
        <f>IF(Polygon[DWG File Name]="","",Polygon[DWG File Name])</f>
        <v/>
      </c>
      <c r="B179" s="3" t="str">
        <f>IF(Polygon[DWG Layer Name]="","",Polygon[DWG Layer Name])</f>
        <v/>
      </c>
      <c r="C179" s="3" t="str">
        <f>IF(Polygon[DWG Handle]="","",Polygon[DWG Handle])</f>
        <v/>
      </c>
      <c r="D179" s="58" t="str">
        <f>IF(Polygon[Approx Centroid X]="","",Polygon[Approx Centroid X])</f>
        <v/>
      </c>
      <c r="E179" s="58" t="str">
        <f>IF(Polygon[Approx Centroid Y]="","",Polygon[Approx Centroid Y])</f>
        <v/>
      </c>
      <c r="F179" s="3" t="str">
        <f>IF(Polygon[Replacement Asset]="","",Polygon[Replacement Asset])</f>
        <v/>
      </c>
      <c r="G179" s="3" t="str">
        <f>IF(Polygon[Asset ID]="","",UPPER(Polygon[Asset ID]))</f>
        <v/>
      </c>
      <c r="H179" s="3" t="str">
        <f>IF(Polygon[Asset Group]="","",VLOOKUP(Polygon[Asset Group],asset_grp_poly,4,FALSE))</f>
        <v/>
      </c>
      <c r="I179" s="3" t="str">
        <f>IF(Polygon[Asset Group]="","",VLOOKUP(Polygon[Asset Group],asset_grp_poly,2,FALSE))</f>
        <v/>
      </c>
      <c r="J179" s="3" t="str">
        <f>IF(Polygon[Asset Group]="","",VLOOKUP(Polygon[Asset Group],asset_grp_poly,3,FALSE))</f>
        <v/>
      </c>
      <c r="K179" s="3" t="str">
        <f>IF(Polygon[Asset Group]="","",VLOOKUP(Polygon[Asset Type],type_master_list,2,FALSE))</f>
        <v/>
      </c>
      <c r="L179" s="3" t="str">
        <f>IF(Polygon[Asset Name]="","",PROPER(Polygon[Asset Name]))</f>
        <v/>
      </c>
      <c r="M179" s="11" t="str">
        <f>IF(Polygon[Install Date]="","",Polygon[Install Date])</f>
        <v/>
      </c>
      <c r="N179" s="11" t="str">
        <f>IF(Polygon[Note]="","",PROPER(Polygon[Note]))</f>
        <v/>
      </c>
      <c r="O179" s="11" t="str">
        <f>IF(Polygon[Resource Consent Number]="","",UPPER(Polygon[Resource Consent Number]))</f>
        <v/>
      </c>
      <c r="P179" s="53" t="str">
        <f>IF(Polygon[Asset Unit Cost]="","",Polygon[Asset Unit Cost])</f>
        <v/>
      </c>
      <c r="Q179" s="11" t="str">
        <f>IF(Polygon[Added By]="","",UPPER(Polygon[Added By]))</f>
        <v/>
      </c>
      <c r="R179" s="11" t="str">
        <f>IF(Polygon[Added Date]="","",Polygon[Added Date])</f>
        <v/>
      </c>
      <c r="S179" s="14" t="str">
        <f>IF(Polygon[Z COORD]="","",Polygon[Z COORD])</f>
        <v/>
      </c>
      <c r="T179" s="14" t="str">
        <f>IF(Polygon[Asset Description]="","",PROPER(Polygon[Asset Description]))</f>
        <v/>
      </c>
      <c r="U179" s="14" t="str">
        <f>IF(Polygon[Area m2]="","",Polygon[Area m2])</f>
        <v/>
      </c>
      <c r="V179" s="14" t="str">
        <f>IF(Polygon[Asset Group]="","",VLOOKUP(Polygon[Surface Material],surface_master,2,FALSE))</f>
        <v/>
      </c>
      <c r="W179" s="14" t="str">
        <f>IF(Polygon[Asset Group]="","",VLOOKUP(Polygon[Material],sa_pa_surface,2,FALSE))</f>
        <v/>
      </c>
      <c r="X179" s="14" t="str">
        <f>IF(Polygon[Asset Group]="","",VLOOKUP(Polygon[Surface],surface_master,2,FALSE))</f>
        <v/>
      </c>
      <c r="Y179" s="14" t="str">
        <f>IF(Polygon[Surface Layer Depth mm]="","",Polygon[Surface Layer Depth mm])</f>
        <v/>
      </c>
      <c r="Z179" s="14" t="str">
        <f>IF(Polygon[Length m]="","",Polygon[Length m])</f>
        <v/>
      </c>
      <c r="AA179" s="14" t="str">
        <f>IF(Polygon[Av Width m]="","",Polygon[Av Width m])</f>
        <v/>
      </c>
      <c r="AB179" s="14" t="str">
        <f>IF(Polygon[Parking Capacity]="","",Polygon[Parking Capacity])</f>
        <v/>
      </c>
    </row>
    <row r="180" spans="1:28" s="3" customFormat="1" x14ac:dyDescent="0.2">
      <c r="A180" s="3" t="str">
        <f>IF(Polygon[DWG File Name]="","",Polygon[DWG File Name])</f>
        <v/>
      </c>
      <c r="B180" s="3" t="str">
        <f>IF(Polygon[DWG Layer Name]="","",Polygon[DWG Layer Name])</f>
        <v/>
      </c>
      <c r="C180" s="3" t="str">
        <f>IF(Polygon[DWG Handle]="","",Polygon[DWG Handle])</f>
        <v/>
      </c>
      <c r="D180" s="58" t="str">
        <f>IF(Polygon[Approx Centroid X]="","",Polygon[Approx Centroid X])</f>
        <v/>
      </c>
      <c r="E180" s="58" t="str">
        <f>IF(Polygon[Approx Centroid Y]="","",Polygon[Approx Centroid Y])</f>
        <v/>
      </c>
      <c r="F180" s="3" t="str">
        <f>IF(Polygon[Replacement Asset]="","",Polygon[Replacement Asset])</f>
        <v/>
      </c>
      <c r="G180" s="3" t="str">
        <f>IF(Polygon[Asset ID]="","",UPPER(Polygon[Asset ID]))</f>
        <v/>
      </c>
      <c r="H180" s="3" t="str">
        <f>IF(Polygon[Asset Group]="","",VLOOKUP(Polygon[Asset Group],asset_grp_poly,4,FALSE))</f>
        <v/>
      </c>
      <c r="I180" s="3" t="str">
        <f>IF(Polygon[Asset Group]="","",VLOOKUP(Polygon[Asset Group],asset_grp_poly,2,FALSE))</f>
        <v/>
      </c>
      <c r="J180" s="3" t="str">
        <f>IF(Polygon[Asset Group]="","",VLOOKUP(Polygon[Asset Group],asset_grp_poly,3,FALSE))</f>
        <v/>
      </c>
      <c r="K180" s="3" t="str">
        <f>IF(Polygon[Asset Group]="","",VLOOKUP(Polygon[Asset Type],type_master_list,2,FALSE))</f>
        <v/>
      </c>
      <c r="L180" s="3" t="str">
        <f>IF(Polygon[Asset Name]="","",PROPER(Polygon[Asset Name]))</f>
        <v/>
      </c>
      <c r="M180" s="11" t="str">
        <f>IF(Polygon[Install Date]="","",Polygon[Install Date])</f>
        <v/>
      </c>
      <c r="N180" s="11" t="str">
        <f>IF(Polygon[Note]="","",PROPER(Polygon[Note]))</f>
        <v/>
      </c>
      <c r="O180" s="11" t="str">
        <f>IF(Polygon[Resource Consent Number]="","",UPPER(Polygon[Resource Consent Number]))</f>
        <v/>
      </c>
      <c r="P180" s="53" t="str">
        <f>IF(Polygon[Asset Unit Cost]="","",Polygon[Asset Unit Cost])</f>
        <v/>
      </c>
      <c r="Q180" s="11" t="str">
        <f>IF(Polygon[Added By]="","",UPPER(Polygon[Added By]))</f>
        <v/>
      </c>
      <c r="R180" s="11" t="str">
        <f>IF(Polygon[Added Date]="","",Polygon[Added Date])</f>
        <v/>
      </c>
      <c r="S180" s="14" t="str">
        <f>IF(Polygon[Z COORD]="","",Polygon[Z COORD])</f>
        <v/>
      </c>
      <c r="T180" s="14" t="str">
        <f>IF(Polygon[Asset Description]="","",PROPER(Polygon[Asset Description]))</f>
        <v/>
      </c>
      <c r="U180" s="14" t="str">
        <f>IF(Polygon[Area m2]="","",Polygon[Area m2])</f>
        <v/>
      </c>
      <c r="V180" s="14" t="str">
        <f>IF(Polygon[Asset Group]="","",VLOOKUP(Polygon[Surface Material],surface_master,2,FALSE))</f>
        <v/>
      </c>
      <c r="W180" s="14" t="str">
        <f>IF(Polygon[Asset Group]="","",VLOOKUP(Polygon[Material],sa_pa_surface,2,FALSE))</f>
        <v/>
      </c>
      <c r="X180" s="14" t="str">
        <f>IF(Polygon[Asset Group]="","",VLOOKUP(Polygon[Surface],surface_master,2,FALSE))</f>
        <v/>
      </c>
      <c r="Y180" s="14" t="str">
        <f>IF(Polygon[Surface Layer Depth mm]="","",Polygon[Surface Layer Depth mm])</f>
        <v/>
      </c>
      <c r="Z180" s="14" t="str">
        <f>IF(Polygon[Length m]="","",Polygon[Length m])</f>
        <v/>
      </c>
      <c r="AA180" s="14" t="str">
        <f>IF(Polygon[Av Width m]="","",Polygon[Av Width m])</f>
        <v/>
      </c>
      <c r="AB180" s="14" t="str">
        <f>IF(Polygon[Parking Capacity]="","",Polygon[Parking Capacity])</f>
        <v/>
      </c>
    </row>
    <row r="181" spans="1:28" s="3" customFormat="1" x14ac:dyDescent="0.2">
      <c r="A181" s="3" t="str">
        <f>IF(Polygon[DWG File Name]="","",Polygon[DWG File Name])</f>
        <v/>
      </c>
      <c r="B181" s="3" t="str">
        <f>IF(Polygon[DWG Layer Name]="","",Polygon[DWG Layer Name])</f>
        <v/>
      </c>
      <c r="C181" s="3" t="str">
        <f>IF(Polygon[DWG Handle]="","",Polygon[DWG Handle])</f>
        <v/>
      </c>
      <c r="D181" s="58" t="str">
        <f>IF(Polygon[Approx Centroid X]="","",Polygon[Approx Centroid X])</f>
        <v/>
      </c>
      <c r="E181" s="58" t="str">
        <f>IF(Polygon[Approx Centroid Y]="","",Polygon[Approx Centroid Y])</f>
        <v/>
      </c>
      <c r="F181" s="3" t="str">
        <f>IF(Polygon[Replacement Asset]="","",Polygon[Replacement Asset])</f>
        <v/>
      </c>
      <c r="G181" s="3" t="str">
        <f>IF(Polygon[Asset ID]="","",UPPER(Polygon[Asset ID]))</f>
        <v/>
      </c>
      <c r="H181" s="3" t="str">
        <f>IF(Polygon[Asset Group]="","",VLOOKUP(Polygon[Asset Group],asset_grp_poly,4,FALSE))</f>
        <v/>
      </c>
      <c r="I181" s="3" t="str">
        <f>IF(Polygon[Asset Group]="","",VLOOKUP(Polygon[Asset Group],asset_grp_poly,2,FALSE))</f>
        <v/>
      </c>
      <c r="J181" s="3" t="str">
        <f>IF(Polygon[Asset Group]="","",VLOOKUP(Polygon[Asset Group],asset_grp_poly,3,FALSE))</f>
        <v/>
      </c>
      <c r="K181" s="3" t="str">
        <f>IF(Polygon[Asset Group]="","",VLOOKUP(Polygon[Asset Type],type_master_list,2,FALSE))</f>
        <v/>
      </c>
      <c r="L181" s="3" t="str">
        <f>IF(Polygon[Asset Name]="","",PROPER(Polygon[Asset Name]))</f>
        <v/>
      </c>
      <c r="M181" s="11" t="str">
        <f>IF(Polygon[Install Date]="","",Polygon[Install Date])</f>
        <v/>
      </c>
      <c r="N181" s="11" t="str">
        <f>IF(Polygon[Note]="","",PROPER(Polygon[Note]))</f>
        <v/>
      </c>
      <c r="O181" s="11" t="str">
        <f>IF(Polygon[Resource Consent Number]="","",UPPER(Polygon[Resource Consent Number]))</f>
        <v/>
      </c>
      <c r="P181" s="53" t="str">
        <f>IF(Polygon[Asset Unit Cost]="","",Polygon[Asset Unit Cost])</f>
        <v/>
      </c>
      <c r="Q181" s="11" t="str">
        <f>IF(Polygon[Added By]="","",UPPER(Polygon[Added By]))</f>
        <v/>
      </c>
      <c r="R181" s="11" t="str">
        <f>IF(Polygon[Added Date]="","",Polygon[Added Date])</f>
        <v/>
      </c>
      <c r="S181" s="14" t="str">
        <f>IF(Polygon[Z COORD]="","",Polygon[Z COORD])</f>
        <v/>
      </c>
      <c r="T181" s="14" t="str">
        <f>IF(Polygon[Asset Description]="","",PROPER(Polygon[Asset Description]))</f>
        <v/>
      </c>
      <c r="U181" s="14" t="str">
        <f>IF(Polygon[Area m2]="","",Polygon[Area m2])</f>
        <v/>
      </c>
      <c r="V181" s="14" t="str">
        <f>IF(Polygon[Asset Group]="","",VLOOKUP(Polygon[Surface Material],surface_master,2,FALSE))</f>
        <v/>
      </c>
      <c r="W181" s="14" t="str">
        <f>IF(Polygon[Asset Group]="","",VLOOKUP(Polygon[Material],sa_pa_surface,2,FALSE))</f>
        <v/>
      </c>
      <c r="X181" s="14" t="str">
        <f>IF(Polygon[Asset Group]="","",VLOOKUP(Polygon[Surface],surface_master,2,FALSE))</f>
        <v/>
      </c>
      <c r="Y181" s="14" t="str">
        <f>IF(Polygon[Surface Layer Depth mm]="","",Polygon[Surface Layer Depth mm])</f>
        <v/>
      </c>
      <c r="Z181" s="14" t="str">
        <f>IF(Polygon[Length m]="","",Polygon[Length m])</f>
        <v/>
      </c>
      <c r="AA181" s="14" t="str">
        <f>IF(Polygon[Av Width m]="","",Polygon[Av Width m])</f>
        <v/>
      </c>
      <c r="AB181" s="14" t="str">
        <f>IF(Polygon[Parking Capacity]="","",Polygon[Parking Capacity])</f>
        <v/>
      </c>
    </row>
    <row r="182" spans="1:28" s="3" customFormat="1" x14ac:dyDescent="0.2">
      <c r="A182" s="3" t="str">
        <f>IF(Polygon[DWG File Name]="","",Polygon[DWG File Name])</f>
        <v/>
      </c>
      <c r="B182" s="3" t="str">
        <f>IF(Polygon[DWG Layer Name]="","",Polygon[DWG Layer Name])</f>
        <v/>
      </c>
      <c r="C182" s="3" t="str">
        <f>IF(Polygon[DWG Handle]="","",Polygon[DWG Handle])</f>
        <v/>
      </c>
      <c r="D182" s="58" t="str">
        <f>IF(Polygon[Approx Centroid X]="","",Polygon[Approx Centroid X])</f>
        <v/>
      </c>
      <c r="E182" s="58" t="str">
        <f>IF(Polygon[Approx Centroid Y]="","",Polygon[Approx Centroid Y])</f>
        <v/>
      </c>
      <c r="F182" s="3" t="str">
        <f>IF(Polygon[Replacement Asset]="","",Polygon[Replacement Asset])</f>
        <v/>
      </c>
      <c r="G182" s="3" t="str">
        <f>IF(Polygon[Asset ID]="","",UPPER(Polygon[Asset ID]))</f>
        <v/>
      </c>
      <c r="H182" s="3" t="str">
        <f>IF(Polygon[Asset Group]="","",VLOOKUP(Polygon[Asset Group],asset_grp_poly,4,FALSE))</f>
        <v/>
      </c>
      <c r="I182" s="3" t="str">
        <f>IF(Polygon[Asset Group]="","",VLOOKUP(Polygon[Asset Group],asset_grp_poly,2,FALSE))</f>
        <v/>
      </c>
      <c r="J182" s="3" t="str">
        <f>IF(Polygon[Asset Group]="","",VLOOKUP(Polygon[Asset Group],asset_grp_poly,3,FALSE))</f>
        <v/>
      </c>
      <c r="K182" s="3" t="str">
        <f>IF(Polygon[Asset Group]="","",VLOOKUP(Polygon[Asset Type],type_master_list,2,FALSE))</f>
        <v/>
      </c>
      <c r="L182" s="3" t="str">
        <f>IF(Polygon[Asset Name]="","",PROPER(Polygon[Asset Name]))</f>
        <v/>
      </c>
      <c r="M182" s="11" t="str">
        <f>IF(Polygon[Install Date]="","",Polygon[Install Date])</f>
        <v/>
      </c>
      <c r="N182" s="11" t="str">
        <f>IF(Polygon[Note]="","",PROPER(Polygon[Note]))</f>
        <v/>
      </c>
      <c r="O182" s="11" t="str">
        <f>IF(Polygon[Resource Consent Number]="","",UPPER(Polygon[Resource Consent Number]))</f>
        <v/>
      </c>
      <c r="P182" s="53" t="str">
        <f>IF(Polygon[Asset Unit Cost]="","",Polygon[Asset Unit Cost])</f>
        <v/>
      </c>
      <c r="Q182" s="11" t="str">
        <f>IF(Polygon[Added By]="","",UPPER(Polygon[Added By]))</f>
        <v/>
      </c>
      <c r="R182" s="11" t="str">
        <f>IF(Polygon[Added Date]="","",Polygon[Added Date])</f>
        <v/>
      </c>
      <c r="S182" s="14" t="str">
        <f>IF(Polygon[Z COORD]="","",Polygon[Z COORD])</f>
        <v/>
      </c>
      <c r="T182" s="14" t="str">
        <f>IF(Polygon[Asset Description]="","",PROPER(Polygon[Asset Description]))</f>
        <v/>
      </c>
      <c r="U182" s="14" t="str">
        <f>IF(Polygon[Area m2]="","",Polygon[Area m2])</f>
        <v/>
      </c>
      <c r="V182" s="14" t="str">
        <f>IF(Polygon[Asset Group]="","",VLOOKUP(Polygon[Surface Material],surface_master,2,FALSE))</f>
        <v/>
      </c>
      <c r="W182" s="14" t="str">
        <f>IF(Polygon[Asset Group]="","",VLOOKUP(Polygon[Material],sa_pa_surface,2,FALSE))</f>
        <v/>
      </c>
      <c r="X182" s="14" t="str">
        <f>IF(Polygon[Asset Group]="","",VLOOKUP(Polygon[Surface],surface_master,2,FALSE))</f>
        <v/>
      </c>
      <c r="Y182" s="14" t="str">
        <f>IF(Polygon[Surface Layer Depth mm]="","",Polygon[Surface Layer Depth mm])</f>
        <v/>
      </c>
      <c r="Z182" s="14" t="str">
        <f>IF(Polygon[Length m]="","",Polygon[Length m])</f>
        <v/>
      </c>
      <c r="AA182" s="14" t="str">
        <f>IF(Polygon[Av Width m]="","",Polygon[Av Width m])</f>
        <v/>
      </c>
      <c r="AB182" s="14" t="str">
        <f>IF(Polygon[Parking Capacity]="","",Polygon[Parking Capacity])</f>
        <v/>
      </c>
    </row>
    <row r="183" spans="1:28" s="3" customFormat="1" x14ac:dyDescent="0.2">
      <c r="A183" s="3" t="str">
        <f>IF(Polygon[DWG File Name]="","",Polygon[DWG File Name])</f>
        <v/>
      </c>
      <c r="B183" s="3" t="str">
        <f>IF(Polygon[DWG Layer Name]="","",Polygon[DWG Layer Name])</f>
        <v/>
      </c>
      <c r="C183" s="3" t="str">
        <f>IF(Polygon[DWG Handle]="","",Polygon[DWG Handle])</f>
        <v/>
      </c>
      <c r="D183" s="58" t="str">
        <f>IF(Polygon[Approx Centroid X]="","",Polygon[Approx Centroid X])</f>
        <v/>
      </c>
      <c r="E183" s="58" t="str">
        <f>IF(Polygon[Approx Centroid Y]="","",Polygon[Approx Centroid Y])</f>
        <v/>
      </c>
      <c r="F183" s="3" t="str">
        <f>IF(Polygon[Replacement Asset]="","",Polygon[Replacement Asset])</f>
        <v/>
      </c>
      <c r="G183" s="3" t="str">
        <f>IF(Polygon[Asset ID]="","",UPPER(Polygon[Asset ID]))</f>
        <v/>
      </c>
      <c r="H183" s="3" t="str">
        <f>IF(Polygon[Asset Group]="","",VLOOKUP(Polygon[Asset Group],asset_grp_poly,4,FALSE))</f>
        <v/>
      </c>
      <c r="I183" s="3" t="str">
        <f>IF(Polygon[Asset Group]="","",VLOOKUP(Polygon[Asset Group],asset_grp_poly,2,FALSE))</f>
        <v/>
      </c>
      <c r="J183" s="3" t="str">
        <f>IF(Polygon[Asset Group]="","",VLOOKUP(Polygon[Asset Group],asset_grp_poly,3,FALSE))</f>
        <v/>
      </c>
      <c r="K183" s="3" t="str">
        <f>IF(Polygon[Asset Group]="","",VLOOKUP(Polygon[Asset Type],type_master_list,2,FALSE))</f>
        <v/>
      </c>
      <c r="L183" s="3" t="str">
        <f>IF(Polygon[Asset Name]="","",PROPER(Polygon[Asset Name]))</f>
        <v/>
      </c>
      <c r="M183" s="11" t="str">
        <f>IF(Polygon[Install Date]="","",Polygon[Install Date])</f>
        <v/>
      </c>
      <c r="N183" s="11" t="str">
        <f>IF(Polygon[Note]="","",PROPER(Polygon[Note]))</f>
        <v/>
      </c>
      <c r="O183" s="11" t="str">
        <f>IF(Polygon[Resource Consent Number]="","",UPPER(Polygon[Resource Consent Number]))</f>
        <v/>
      </c>
      <c r="P183" s="53" t="str">
        <f>IF(Polygon[Asset Unit Cost]="","",Polygon[Asset Unit Cost])</f>
        <v/>
      </c>
      <c r="Q183" s="11" t="str">
        <f>IF(Polygon[Added By]="","",UPPER(Polygon[Added By]))</f>
        <v/>
      </c>
      <c r="R183" s="11" t="str">
        <f>IF(Polygon[Added Date]="","",Polygon[Added Date])</f>
        <v/>
      </c>
      <c r="S183" s="14" t="str">
        <f>IF(Polygon[Z COORD]="","",Polygon[Z COORD])</f>
        <v/>
      </c>
      <c r="T183" s="14" t="str">
        <f>IF(Polygon[Asset Description]="","",PROPER(Polygon[Asset Description]))</f>
        <v/>
      </c>
      <c r="U183" s="14" t="str">
        <f>IF(Polygon[Area m2]="","",Polygon[Area m2])</f>
        <v/>
      </c>
      <c r="V183" s="14" t="str">
        <f>IF(Polygon[Asset Group]="","",VLOOKUP(Polygon[Surface Material],surface_master,2,FALSE))</f>
        <v/>
      </c>
      <c r="W183" s="14" t="str">
        <f>IF(Polygon[Asset Group]="","",VLOOKUP(Polygon[Material],sa_pa_surface,2,FALSE))</f>
        <v/>
      </c>
      <c r="X183" s="14" t="str">
        <f>IF(Polygon[Asset Group]="","",VLOOKUP(Polygon[Surface],surface_master,2,FALSE))</f>
        <v/>
      </c>
      <c r="Y183" s="14" t="str">
        <f>IF(Polygon[Surface Layer Depth mm]="","",Polygon[Surface Layer Depth mm])</f>
        <v/>
      </c>
      <c r="Z183" s="14" t="str">
        <f>IF(Polygon[Length m]="","",Polygon[Length m])</f>
        <v/>
      </c>
      <c r="AA183" s="14" t="str">
        <f>IF(Polygon[Av Width m]="","",Polygon[Av Width m])</f>
        <v/>
      </c>
      <c r="AB183" s="14" t="str">
        <f>IF(Polygon[Parking Capacity]="","",Polygon[Parking Capacity])</f>
        <v/>
      </c>
    </row>
    <row r="184" spans="1:28" s="3" customFormat="1" x14ac:dyDescent="0.2">
      <c r="A184" s="3" t="str">
        <f>IF(Polygon[DWG File Name]="","",Polygon[DWG File Name])</f>
        <v/>
      </c>
      <c r="B184" s="3" t="str">
        <f>IF(Polygon[DWG Layer Name]="","",Polygon[DWG Layer Name])</f>
        <v/>
      </c>
      <c r="C184" s="3" t="str">
        <f>IF(Polygon[DWG Handle]="","",Polygon[DWG Handle])</f>
        <v/>
      </c>
      <c r="D184" s="58" t="str">
        <f>IF(Polygon[Approx Centroid X]="","",Polygon[Approx Centroid X])</f>
        <v/>
      </c>
      <c r="E184" s="58" t="str">
        <f>IF(Polygon[Approx Centroid Y]="","",Polygon[Approx Centroid Y])</f>
        <v/>
      </c>
      <c r="F184" s="3" t="str">
        <f>IF(Polygon[Replacement Asset]="","",Polygon[Replacement Asset])</f>
        <v/>
      </c>
      <c r="G184" s="3" t="str">
        <f>IF(Polygon[Asset ID]="","",UPPER(Polygon[Asset ID]))</f>
        <v/>
      </c>
      <c r="H184" s="3" t="str">
        <f>IF(Polygon[Asset Group]="","",VLOOKUP(Polygon[Asset Group],asset_grp_poly,4,FALSE))</f>
        <v/>
      </c>
      <c r="I184" s="3" t="str">
        <f>IF(Polygon[Asset Group]="","",VLOOKUP(Polygon[Asset Group],asset_grp_poly,2,FALSE))</f>
        <v/>
      </c>
      <c r="J184" s="3" t="str">
        <f>IF(Polygon[Asset Group]="","",VLOOKUP(Polygon[Asset Group],asset_grp_poly,3,FALSE))</f>
        <v/>
      </c>
      <c r="K184" s="3" t="str">
        <f>IF(Polygon[Asset Group]="","",VLOOKUP(Polygon[Asset Type],type_master_list,2,FALSE))</f>
        <v/>
      </c>
      <c r="L184" s="3" t="str">
        <f>IF(Polygon[Asset Name]="","",PROPER(Polygon[Asset Name]))</f>
        <v/>
      </c>
      <c r="M184" s="11" t="str">
        <f>IF(Polygon[Install Date]="","",Polygon[Install Date])</f>
        <v/>
      </c>
      <c r="N184" s="11" t="str">
        <f>IF(Polygon[Note]="","",PROPER(Polygon[Note]))</f>
        <v/>
      </c>
      <c r="O184" s="11" t="str">
        <f>IF(Polygon[Resource Consent Number]="","",UPPER(Polygon[Resource Consent Number]))</f>
        <v/>
      </c>
      <c r="P184" s="53" t="str">
        <f>IF(Polygon[Asset Unit Cost]="","",Polygon[Asset Unit Cost])</f>
        <v/>
      </c>
      <c r="Q184" s="11" t="str">
        <f>IF(Polygon[Added By]="","",UPPER(Polygon[Added By]))</f>
        <v/>
      </c>
      <c r="R184" s="11" t="str">
        <f>IF(Polygon[Added Date]="","",Polygon[Added Date])</f>
        <v/>
      </c>
      <c r="S184" s="14" t="str">
        <f>IF(Polygon[Z COORD]="","",Polygon[Z COORD])</f>
        <v/>
      </c>
      <c r="T184" s="14" t="str">
        <f>IF(Polygon[Asset Description]="","",PROPER(Polygon[Asset Description]))</f>
        <v/>
      </c>
      <c r="U184" s="14" t="str">
        <f>IF(Polygon[Area m2]="","",Polygon[Area m2])</f>
        <v/>
      </c>
      <c r="V184" s="14" t="str">
        <f>IF(Polygon[Asset Group]="","",VLOOKUP(Polygon[Surface Material],surface_master,2,FALSE))</f>
        <v/>
      </c>
      <c r="W184" s="14" t="str">
        <f>IF(Polygon[Asset Group]="","",VLOOKUP(Polygon[Material],sa_pa_surface,2,FALSE))</f>
        <v/>
      </c>
      <c r="X184" s="14" t="str">
        <f>IF(Polygon[Asset Group]="","",VLOOKUP(Polygon[Surface],surface_master,2,FALSE))</f>
        <v/>
      </c>
      <c r="Y184" s="14" t="str">
        <f>IF(Polygon[Surface Layer Depth mm]="","",Polygon[Surface Layer Depth mm])</f>
        <v/>
      </c>
      <c r="Z184" s="14" t="str">
        <f>IF(Polygon[Length m]="","",Polygon[Length m])</f>
        <v/>
      </c>
      <c r="AA184" s="14" t="str">
        <f>IF(Polygon[Av Width m]="","",Polygon[Av Width m])</f>
        <v/>
      </c>
      <c r="AB184" s="14" t="str">
        <f>IF(Polygon[Parking Capacity]="","",Polygon[Parking Capacity])</f>
        <v/>
      </c>
    </row>
    <row r="185" spans="1:28" s="3" customFormat="1" x14ac:dyDescent="0.2">
      <c r="A185" s="3" t="str">
        <f>IF(Polygon[DWG File Name]="","",Polygon[DWG File Name])</f>
        <v/>
      </c>
      <c r="B185" s="3" t="str">
        <f>IF(Polygon[DWG Layer Name]="","",Polygon[DWG Layer Name])</f>
        <v/>
      </c>
      <c r="C185" s="3" t="str">
        <f>IF(Polygon[DWG Handle]="","",Polygon[DWG Handle])</f>
        <v/>
      </c>
      <c r="D185" s="58" t="str">
        <f>IF(Polygon[Approx Centroid X]="","",Polygon[Approx Centroid X])</f>
        <v/>
      </c>
      <c r="E185" s="58" t="str">
        <f>IF(Polygon[Approx Centroid Y]="","",Polygon[Approx Centroid Y])</f>
        <v/>
      </c>
      <c r="F185" s="3" t="str">
        <f>IF(Polygon[Replacement Asset]="","",Polygon[Replacement Asset])</f>
        <v/>
      </c>
      <c r="G185" s="3" t="str">
        <f>IF(Polygon[Asset ID]="","",UPPER(Polygon[Asset ID]))</f>
        <v/>
      </c>
      <c r="H185" s="3" t="str">
        <f>IF(Polygon[Asset Group]="","",VLOOKUP(Polygon[Asset Group],asset_grp_poly,4,FALSE))</f>
        <v/>
      </c>
      <c r="I185" s="3" t="str">
        <f>IF(Polygon[Asset Group]="","",VLOOKUP(Polygon[Asset Group],asset_grp_poly,2,FALSE))</f>
        <v/>
      </c>
      <c r="J185" s="3" t="str">
        <f>IF(Polygon[Asset Group]="","",VLOOKUP(Polygon[Asset Group],asset_grp_poly,3,FALSE))</f>
        <v/>
      </c>
      <c r="K185" s="3" t="str">
        <f>IF(Polygon[Asset Group]="","",VLOOKUP(Polygon[Asset Type],type_master_list,2,FALSE))</f>
        <v/>
      </c>
      <c r="L185" s="3" t="str">
        <f>IF(Polygon[Asset Name]="","",PROPER(Polygon[Asset Name]))</f>
        <v/>
      </c>
      <c r="M185" s="11" t="str">
        <f>IF(Polygon[Install Date]="","",Polygon[Install Date])</f>
        <v/>
      </c>
      <c r="N185" s="11" t="str">
        <f>IF(Polygon[Note]="","",PROPER(Polygon[Note]))</f>
        <v/>
      </c>
      <c r="O185" s="11" t="str">
        <f>IF(Polygon[Resource Consent Number]="","",UPPER(Polygon[Resource Consent Number]))</f>
        <v/>
      </c>
      <c r="P185" s="53" t="str">
        <f>IF(Polygon[Asset Unit Cost]="","",Polygon[Asset Unit Cost])</f>
        <v/>
      </c>
      <c r="Q185" s="11" t="str">
        <f>IF(Polygon[Added By]="","",UPPER(Polygon[Added By]))</f>
        <v/>
      </c>
      <c r="R185" s="11" t="str">
        <f>IF(Polygon[Added Date]="","",Polygon[Added Date])</f>
        <v/>
      </c>
      <c r="S185" s="14" t="str">
        <f>IF(Polygon[Z COORD]="","",Polygon[Z COORD])</f>
        <v/>
      </c>
      <c r="T185" s="14" t="str">
        <f>IF(Polygon[Asset Description]="","",PROPER(Polygon[Asset Description]))</f>
        <v/>
      </c>
      <c r="U185" s="14" t="str">
        <f>IF(Polygon[Area m2]="","",Polygon[Area m2])</f>
        <v/>
      </c>
      <c r="V185" s="14" t="str">
        <f>IF(Polygon[Asset Group]="","",VLOOKUP(Polygon[Surface Material],surface_master,2,FALSE))</f>
        <v/>
      </c>
      <c r="W185" s="14" t="str">
        <f>IF(Polygon[Asset Group]="","",VLOOKUP(Polygon[Material],sa_pa_surface,2,FALSE))</f>
        <v/>
      </c>
      <c r="X185" s="14" t="str">
        <f>IF(Polygon[Asset Group]="","",VLOOKUP(Polygon[Surface],surface_master,2,FALSE))</f>
        <v/>
      </c>
      <c r="Y185" s="14" t="str">
        <f>IF(Polygon[Surface Layer Depth mm]="","",Polygon[Surface Layer Depth mm])</f>
        <v/>
      </c>
      <c r="Z185" s="14" t="str">
        <f>IF(Polygon[Length m]="","",Polygon[Length m])</f>
        <v/>
      </c>
      <c r="AA185" s="14" t="str">
        <f>IF(Polygon[Av Width m]="","",Polygon[Av Width m])</f>
        <v/>
      </c>
      <c r="AB185" s="14" t="str">
        <f>IF(Polygon[Parking Capacity]="","",Polygon[Parking Capacity])</f>
        <v/>
      </c>
    </row>
    <row r="186" spans="1:28" s="3" customFormat="1" x14ac:dyDescent="0.2">
      <c r="A186" s="3" t="str">
        <f>IF(Polygon[DWG File Name]="","",Polygon[DWG File Name])</f>
        <v/>
      </c>
      <c r="B186" s="3" t="str">
        <f>IF(Polygon[DWG Layer Name]="","",Polygon[DWG Layer Name])</f>
        <v/>
      </c>
      <c r="C186" s="3" t="str">
        <f>IF(Polygon[DWG Handle]="","",Polygon[DWG Handle])</f>
        <v/>
      </c>
      <c r="D186" s="58" t="str">
        <f>IF(Polygon[Approx Centroid X]="","",Polygon[Approx Centroid X])</f>
        <v/>
      </c>
      <c r="E186" s="58" t="str">
        <f>IF(Polygon[Approx Centroid Y]="","",Polygon[Approx Centroid Y])</f>
        <v/>
      </c>
      <c r="F186" s="3" t="str">
        <f>IF(Polygon[Replacement Asset]="","",Polygon[Replacement Asset])</f>
        <v/>
      </c>
      <c r="G186" s="3" t="str">
        <f>IF(Polygon[Asset ID]="","",UPPER(Polygon[Asset ID]))</f>
        <v/>
      </c>
      <c r="H186" s="3" t="str">
        <f>IF(Polygon[Asset Group]="","",VLOOKUP(Polygon[Asset Group],asset_grp_poly,4,FALSE))</f>
        <v/>
      </c>
      <c r="I186" s="3" t="str">
        <f>IF(Polygon[Asset Group]="","",VLOOKUP(Polygon[Asset Group],asset_grp_poly,2,FALSE))</f>
        <v/>
      </c>
      <c r="J186" s="3" t="str">
        <f>IF(Polygon[Asset Group]="","",VLOOKUP(Polygon[Asset Group],asset_grp_poly,3,FALSE))</f>
        <v/>
      </c>
      <c r="K186" s="3" t="str">
        <f>IF(Polygon[Asset Group]="","",VLOOKUP(Polygon[Asset Type],type_master_list,2,FALSE))</f>
        <v/>
      </c>
      <c r="L186" s="3" t="str">
        <f>IF(Polygon[Asset Name]="","",PROPER(Polygon[Asset Name]))</f>
        <v/>
      </c>
      <c r="M186" s="11" t="str">
        <f>IF(Polygon[Install Date]="","",Polygon[Install Date])</f>
        <v/>
      </c>
      <c r="N186" s="11" t="str">
        <f>IF(Polygon[Note]="","",PROPER(Polygon[Note]))</f>
        <v/>
      </c>
      <c r="O186" s="11" t="str">
        <f>IF(Polygon[Resource Consent Number]="","",UPPER(Polygon[Resource Consent Number]))</f>
        <v/>
      </c>
      <c r="P186" s="53" t="str">
        <f>IF(Polygon[Asset Unit Cost]="","",Polygon[Asset Unit Cost])</f>
        <v/>
      </c>
      <c r="Q186" s="11" t="str">
        <f>IF(Polygon[Added By]="","",UPPER(Polygon[Added By]))</f>
        <v/>
      </c>
      <c r="R186" s="11" t="str">
        <f>IF(Polygon[Added Date]="","",Polygon[Added Date])</f>
        <v/>
      </c>
      <c r="S186" s="14" t="str">
        <f>IF(Polygon[Z COORD]="","",Polygon[Z COORD])</f>
        <v/>
      </c>
      <c r="T186" s="14" t="str">
        <f>IF(Polygon[Asset Description]="","",PROPER(Polygon[Asset Description]))</f>
        <v/>
      </c>
      <c r="U186" s="14" t="str">
        <f>IF(Polygon[Area m2]="","",Polygon[Area m2])</f>
        <v/>
      </c>
      <c r="V186" s="14" t="str">
        <f>IF(Polygon[Asset Group]="","",VLOOKUP(Polygon[Surface Material],surface_master,2,FALSE))</f>
        <v/>
      </c>
      <c r="W186" s="14" t="str">
        <f>IF(Polygon[Asset Group]="","",VLOOKUP(Polygon[Material],sa_pa_surface,2,FALSE))</f>
        <v/>
      </c>
      <c r="X186" s="14" t="str">
        <f>IF(Polygon[Asset Group]="","",VLOOKUP(Polygon[Surface],surface_master,2,FALSE))</f>
        <v/>
      </c>
      <c r="Y186" s="14" t="str">
        <f>IF(Polygon[Surface Layer Depth mm]="","",Polygon[Surface Layer Depth mm])</f>
        <v/>
      </c>
      <c r="Z186" s="14" t="str">
        <f>IF(Polygon[Length m]="","",Polygon[Length m])</f>
        <v/>
      </c>
      <c r="AA186" s="14" t="str">
        <f>IF(Polygon[Av Width m]="","",Polygon[Av Width m])</f>
        <v/>
      </c>
      <c r="AB186" s="14" t="str">
        <f>IF(Polygon[Parking Capacity]="","",Polygon[Parking Capacity])</f>
        <v/>
      </c>
    </row>
    <row r="187" spans="1:28" s="3" customFormat="1" x14ac:dyDescent="0.2">
      <c r="A187" s="3" t="str">
        <f>IF(Polygon[DWG File Name]="","",Polygon[DWG File Name])</f>
        <v/>
      </c>
      <c r="B187" s="3" t="str">
        <f>IF(Polygon[DWG Layer Name]="","",Polygon[DWG Layer Name])</f>
        <v/>
      </c>
      <c r="C187" s="3" t="str">
        <f>IF(Polygon[DWG Handle]="","",Polygon[DWG Handle])</f>
        <v/>
      </c>
      <c r="D187" s="58" t="str">
        <f>IF(Polygon[Approx Centroid X]="","",Polygon[Approx Centroid X])</f>
        <v/>
      </c>
      <c r="E187" s="58" t="str">
        <f>IF(Polygon[Approx Centroid Y]="","",Polygon[Approx Centroid Y])</f>
        <v/>
      </c>
      <c r="F187" s="3" t="str">
        <f>IF(Polygon[Replacement Asset]="","",Polygon[Replacement Asset])</f>
        <v/>
      </c>
      <c r="G187" s="3" t="str">
        <f>IF(Polygon[Asset ID]="","",UPPER(Polygon[Asset ID]))</f>
        <v/>
      </c>
      <c r="H187" s="3" t="str">
        <f>IF(Polygon[Asset Group]="","",VLOOKUP(Polygon[Asset Group],asset_grp_poly,4,FALSE))</f>
        <v/>
      </c>
      <c r="I187" s="3" t="str">
        <f>IF(Polygon[Asset Group]="","",VLOOKUP(Polygon[Asset Group],asset_grp_poly,2,FALSE))</f>
        <v/>
      </c>
      <c r="J187" s="3" t="str">
        <f>IF(Polygon[Asset Group]="","",VLOOKUP(Polygon[Asset Group],asset_grp_poly,3,FALSE))</f>
        <v/>
      </c>
      <c r="K187" s="3" t="str">
        <f>IF(Polygon[Asset Group]="","",VLOOKUP(Polygon[Asset Type],type_master_list,2,FALSE))</f>
        <v/>
      </c>
      <c r="L187" s="3" t="str">
        <f>IF(Polygon[Asset Name]="","",PROPER(Polygon[Asset Name]))</f>
        <v/>
      </c>
      <c r="M187" s="11" t="str">
        <f>IF(Polygon[Install Date]="","",Polygon[Install Date])</f>
        <v/>
      </c>
      <c r="N187" s="11" t="str">
        <f>IF(Polygon[Note]="","",PROPER(Polygon[Note]))</f>
        <v/>
      </c>
      <c r="O187" s="11" t="str">
        <f>IF(Polygon[Resource Consent Number]="","",UPPER(Polygon[Resource Consent Number]))</f>
        <v/>
      </c>
      <c r="P187" s="53" t="str">
        <f>IF(Polygon[Asset Unit Cost]="","",Polygon[Asset Unit Cost])</f>
        <v/>
      </c>
      <c r="Q187" s="11" t="str">
        <f>IF(Polygon[Added By]="","",UPPER(Polygon[Added By]))</f>
        <v/>
      </c>
      <c r="R187" s="11" t="str">
        <f>IF(Polygon[Added Date]="","",Polygon[Added Date])</f>
        <v/>
      </c>
      <c r="S187" s="14" t="str">
        <f>IF(Polygon[Z COORD]="","",Polygon[Z COORD])</f>
        <v/>
      </c>
      <c r="T187" s="14" t="str">
        <f>IF(Polygon[Asset Description]="","",PROPER(Polygon[Asset Description]))</f>
        <v/>
      </c>
      <c r="U187" s="14" t="str">
        <f>IF(Polygon[Area m2]="","",Polygon[Area m2])</f>
        <v/>
      </c>
      <c r="V187" s="14" t="str">
        <f>IF(Polygon[Asset Group]="","",VLOOKUP(Polygon[Surface Material],surface_master,2,FALSE))</f>
        <v/>
      </c>
      <c r="W187" s="14" t="str">
        <f>IF(Polygon[Asset Group]="","",VLOOKUP(Polygon[Material],sa_pa_surface,2,FALSE))</f>
        <v/>
      </c>
      <c r="X187" s="14" t="str">
        <f>IF(Polygon[Asset Group]="","",VLOOKUP(Polygon[Surface],surface_master,2,FALSE))</f>
        <v/>
      </c>
      <c r="Y187" s="14" t="str">
        <f>IF(Polygon[Surface Layer Depth mm]="","",Polygon[Surface Layer Depth mm])</f>
        <v/>
      </c>
      <c r="Z187" s="14" t="str">
        <f>IF(Polygon[Length m]="","",Polygon[Length m])</f>
        <v/>
      </c>
      <c r="AA187" s="14" t="str">
        <f>IF(Polygon[Av Width m]="","",Polygon[Av Width m])</f>
        <v/>
      </c>
      <c r="AB187" s="14" t="str">
        <f>IF(Polygon[Parking Capacity]="","",Polygon[Parking Capacity])</f>
        <v/>
      </c>
    </row>
    <row r="188" spans="1:28" s="3" customFormat="1" x14ac:dyDescent="0.2">
      <c r="A188" s="3" t="str">
        <f>IF(Polygon[DWG File Name]="","",Polygon[DWG File Name])</f>
        <v/>
      </c>
      <c r="B188" s="3" t="str">
        <f>IF(Polygon[DWG Layer Name]="","",Polygon[DWG Layer Name])</f>
        <v/>
      </c>
      <c r="C188" s="3" t="str">
        <f>IF(Polygon[DWG Handle]="","",Polygon[DWG Handle])</f>
        <v/>
      </c>
      <c r="D188" s="58" t="str">
        <f>IF(Polygon[Approx Centroid X]="","",Polygon[Approx Centroid X])</f>
        <v/>
      </c>
      <c r="E188" s="58" t="str">
        <f>IF(Polygon[Approx Centroid Y]="","",Polygon[Approx Centroid Y])</f>
        <v/>
      </c>
      <c r="F188" s="3" t="str">
        <f>IF(Polygon[Replacement Asset]="","",Polygon[Replacement Asset])</f>
        <v/>
      </c>
      <c r="G188" s="3" t="str">
        <f>IF(Polygon[Asset ID]="","",UPPER(Polygon[Asset ID]))</f>
        <v/>
      </c>
      <c r="H188" s="3" t="str">
        <f>IF(Polygon[Asset Group]="","",VLOOKUP(Polygon[Asset Group],asset_grp_poly,4,FALSE))</f>
        <v/>
      </c>
      <c r="I188" s="3" t="str">
        <f>IF(Polygon[Asset Group]="","",VLOOKUP(Polygon[Asset Group],asset_grp_poly,2,FALSE))</f>
        <v/>
      </c>
      <c r="J188" s="3" t="str">
        <f>IF(Polygon[Asset Group]="","",VLOOKUP(Polygon[Asset Group],asset_grp_poly,3,FALSE))</f>
        <v/>
      </c>
      <c r="K188" s="3" t="str">
        <f>IF(Polygon[Asset Group]="","",VLOOKUP(Polygon[Asset Type],type_master_list,2,FALSE))</f>
        <v/>
      </c>
      <c r="L188" s="3" t="str">
        <f>IF(Polygon[Asset Name]="","",PROPER(Polygon[Asset Name]))</f>
        <v/>
      </c>
      <c r="M188" s="11" t="str">
        <f>IF(Polygon[Install Date]="","",Polygon[Install Date])</f>
        <v/>
      </c>
      <c r="N188" s="11" t="str">
        <f>IF(Polygon[Note]="","",PROPER(Polygon[Note]))</f>
        <v/>
      </c>
      <c r="O188" s="11" t="str">
        <f>IF(Polygon[Resource Consent Number]="","",UPPER(Polygon[Resource Consent Number]))</f>
        <v/>
      </c>
      <c r="P188" s="53" t="str">
        <f>IF(Polygon[Asset Unit Cost]="","",Polygon[Asset Unit Cost])</f>
        <v/>
      </c>
      <c r="Q188" s="11" t="str">
        <f>IF(Polygon[Added By]="","",UPPER(Polygon[Added By]))</f>
        <v/>
      </c>
      <c r="R188" s="11" t="str">
        <f>IF(Polygon[Added Date]="","",Polygon[Added Date])</f>
        <v/>
      </c>
      <c r="S188" s="14" t="str">
        <f>IF(Polygon[Z COORD]="","",Polygon[Z COORD])</f>
        <v/>
      </c>
      <c r="T188" s="14" t="str">
        <f>IF(Polygon[Asset Description]="","",PROPER(Polygon[Asset Description]))</f>
        <v/>
      </c>
      <c r="U188" s="14" t="str">
        <f>IF(Polygon[Area m2]="","",Polygon[Area m2])</f>
        <v/>
      </c>
      <c r="V188" s="14" t="str">
        <f>IF(Polygon[Asset Group]="","",VLOOKUP(Polygon[Surface Material],surface_master,2,FALSE))</f>
        <v/>
      </c>
      <c r="W188" s="14" t="str">
        <f>IF(Polygon[Asset Group]="","",VLOOKUP(Polygon[Material],sa_pa_surface,2,FALSE))</f>
        <v/>
      </c>
      <c r="X188" s="14" t="str">
        <f>IF(Polygon[Asset Group]="","",VLOOKUP(Polygon[Surface],surface_master,2,FALSE))</f>
        <v/>
      </c>
      <c r="Y188" s="14" t="str">
        <f>IF(Polygon[Surface Layer Depth mm]="","",Polygon[Surface Layer Depth mm])</f>
        <v/>
      </c>
      <c r="Z188" s="14" t="str">
        <f>IF(Polygon[Length m]="","",Polygon[Length m])</f>
        <v/>
      </c>
      <c r="AA188" s="14" t="str">
        <f>IF(Polygon[Av Width m]="","",Polygon[Av Width m])</f>
        <v/>
      </c>
      <c r="AB188" s="14" t="str">
        <f>IF(Polygon[Parking Capacity]="","",Polygon[Parking Capacity])</f>
        <v/>
      </c>
    </row>
    <row r="189" spans="1:28" s="3" customFormat="1" x14ac:dyDescent="0.2">
      <c r="A189" s="3" t="str">
        <f>IF(Polygon[DWG File Name]="","",Polygon[DWG File Name])</f>
        <v/>
      </c>
      <c r="B189" s="3" t="str">
        <f>IF(Polygon[DWG Layer Name]="","",Polygon[DWG Layer Name])</f>
        <v/>
      </c>
      <c r="C189" s="3" t="str">
        <f>IF(Polygon[DWG Handle]="","",Polygon[DWG Handle])</f>
        <v/>
      </c>
      <c r="D189" s="58" t="str">
        <f>IF(Polygon[Approx Centroid X]="","",Polygon[Approx Centroid X])</f>
        <v/>
      </c>
      <c r="E189" s="58" t="str">
        <f>IF(Polygon[Approx Centroid Y]="","",Polygon[Approx Centroid Y])</f>
        <v/>
      </c>
      <c r="F189" s="3" t="str">
        <f>IF(Polygon[Replacement Asset]="","",Polygon[Replacement Asset])</f>
        <v/>
      </c>
      <c r="G189" s="3" t="str">
        <f>IF(Polygon[Asset ID]="","",UPPER(Polygon[Asset ID]))</f>
        <v/>
      </c>
      <c r="H189" s="3" t="str">
        <f>IF(Polygon[Asset Group]="","",VLOOKUP(Polygon[Asset Group],asset_grp_poly,4,FALSE))</f>
        <v/>
      </c>
      <c r="I189" s="3" t="str">
        <f>IF(Polygon[Asset Group]="","",VLOOKUP(Polygon[Asset Group],asset_grp_poly,2,FALSE))</f>
        <v/>
      </c>
      <c r="J189" s="3" t="str">
        <f>IF(Polygon[Asset Group]="","",VLOOKUP(Polygon[Asset Group],asset_grp_poly,3,FALSE))</f>
        <v/>
      </c>
      <c r="K189" s="3" t="str">
        <f>IF(Polygon[Asset Group]="","",VLOOKUP(Polygon[Asset Type],type_master_list,2,FALSE))</f>
        <v/>
      </c>
      <c r="L189" s="3" t="str">
        <f>IF(Polygon[Asset Name]="","",PROPER(Polygon[Asset Name]))</f>
        <v/>
      </c>
      <c r="M189" s="11" t="str">
        <f>IF(Polygon[Install Date]="","",Polygon[Install Date])</f>
        <v/>
      </c>
      <c r="N189" s="11" t="str">
        <f>IF(Polygon[Note]="","",PROPER(Polygon[Note]))</f>
        <v/>
      </c>
      <c r="O189" s="11" t="str">
        <f>IF(Polygon[Resource Consent Number]="","",UPPER(Polygon[Resource Consent Number]))</f>
        <v/>
      </c>
      <c r="P189" s="53" t="str">
        <f>IF(Polygon[Asset Unit Cost]="","",Polygon[Asset Unit Cost])</f>
        <v/>
      </c>
      <c r="Q189" s="11" t="str">
        <f>IF(Polygon[Added By]="","",UPPER(Polygon[Added By]))</f>
        <v/>
      </c>
      <c r="R189" s="11" t="str">
        <f>IF(Polygon[Added Date]="","",Polygon[Added Date])</f>
        <v/>
      </c>
      <c r="S189" s="14" t="str">
        <f>IF(Polygon[Z COORD]="","",Polygon[Z COORD])</f>
        <v/>
      </c>
      <c r="T189" s="14" t="str">
        <f>IF(Polygon[Asset Description]="","",PROPER(Polygon[Asset Description]))</f>
        <v/>
      </c>
      <c r="U189" s="14" t="str">
        <f>IF(Polygon[Area m2]="","",Polygon[Area m2])</f>
        <v/>
      </c>
      <c r="V189" s="14" t="str">
        <f>IF(Polygon[Asset Group]="","",VLOOKUP(Polygon[Surface Material],surface_master,2,FALSE))</f>
        <v/>
      </c>
      <c r="W189" s="14" t="str">
        <f>IF(Polygon[Asset Group]="","",VLOOKUP(Polygon[Material],sa_pa_surface,2,FALSE))</f>
        <v/>
      </c>
      <c r="X189" s="14" t="str">
        <f>IF(Polygon[Asset Group]="","",VLOOKUP(Polygon[Surface],surface_master,2,FALSE))</f>
        <v/>
      </c>
      <c r="Y189" s="14" t="str">
        <f>IF(Polygon[Surface Layer Depth mm]="","",Polygon[Surface Layer Depth mm])</f>
        <v/>
      </c>
      <c r="Z189" s="14" t="str">
        <f>IF(Polygon[Length m]="","",Polygon[Length m])</f>
        <v/>
      </c>
      <c r="AA189" s="14" t="str">
        <f>IF(Polygon[Av Width m]="","",Polygon[Av Width m])</f>
        <v/>
      </c>
      <c r="AB189" s="14" t="str">
        <f>IF(Polygon[Parking Capacity]="","",Polygon[Parking Capacity])</f>
        <v/>
      </c>
    </row>
    <row r="190" spans="1:28" s="3" customFormat="1" x14ac:dyDescent="0.2">
      <c r="A190" s="3" t="str">
        <f>IF(Polygon[DWG File Name]="","",Polygon[DWG File Name])</f>
        <v/>
      </c>
      <c r="B190" s="3" t="str">
        <f>IF(Polygon[DWG Layer Name]="","",Polygon[DWG Layer Name])</f>
        <v/>
      </c>
      <c r="C190" s="3" t="str">
        <f>IF(Polygon[DWG Handle]="","",Polygon[DWG Handle])</f>
        <v/>
      </c>
      <c r="D190" s="58" t="str">
        <f>IF(Polygon[Approx Centroid X]="","",Polygon[Approx Centroid X])</f>
        <v/>
      </c>
      <c r="E190" s="58" t="str">
        <f>IF(Polygon[Approx Centroid Y]="","",Polygon[Approx Centroid Y])</f>
        <v/>
      </c>
      <c r="F190" s="3" t="str">
        <f>IF(Polygon[Replacement Asset]="","",Polygon[Replacement Asset])</f>
        <v/>
      </c>
      <c r="G190" s="3" t="str">
        <f>IF(Polygon[Asset ID]="","",UPPER(Polygon[Asset ID]))</f>
        <v/>
      </c>
      <c r="H190" s="3" t="str">
        <f>IF(Polygon[Asset Group]="","",VLOOKUP(Polygon[Asset Group],asset_grp_poly,4,FALSE))</f>
        <v/>
      </c>
      <c r="I190" s="3" t="str">
        <f>IF(Polygon[Asset Group]="","",VLOOKUP(Polygon[Asset Group],asset_grp_poly,2,FALSE))</f>
        <v/>
      </c>
      <c r="J190" s="3" t="str">
        <f>IF(Polygon[Asset Group]="","",VLOOKUP(Polygon[Asset Group],asset_grp_poly,3,FALSE))</f>
        <v/>
      </c>
      <c r="K190" s="3" t="str">
        <f>IF(Polygon[Asset Group]="","",VLOOKUP(Polygon[Asset Type],type_master_list,2,FALSE))</f>
        <v/>
      </c>
      <c r="L190" s="3" t="str">
        <f>IF(Polygon[Asset Name]="","",PROPER(Polygon[Asset Name]))</f>
        <v/>
      </c>
      <c r="M190" s="11" t="str">
        <f>IF(Polygon[Install Date]="","",Polygon[Install Date])</f>
        <v/>
      </c>
      <c r="N190" s="11" t="str">
        <f>IF(Polygon[Note]="","",PROPER(Polygon[Note]))</f>
        <v/>
      </c>
      <c r="O190" s="11" t="str">
        <f>IF(Polygon[Resource Consent Number]="","",UPPER(Polygon[Resource Consent Number]))</f>
        <v/>
      </c>
      <c r="P190" s="53" t="str">
        <f>IF(Polygon[Asset Unit Cost]="","",Polygon[Asset Unit Cost])</f>
        <v/>
      </c>
      <c r="Q190" s="11" t="str">
        <f>IF(Polygon[Added By]="","",UPPER(Polygon[Added By]))</f>
        <v/>
      </c>
      <c r="R190" s="11" t="str">
        <f>IF(Polygon[Added Date]="","",Polygon[Added Date])</f>
        <v/>
      </c>
      <c r="S190" s="14" t="str">
        <f>IF(Polygon[Z COORD]="","",Polygon[Z COORD])</f>
        <v/>
      </c>
      <c r="T190" s="14" t="str">
        <f>IF(Polygon[Asset Description]="","",PROPER(Polygon[Asset Description]))</f>
        <v/>
      </c>
      <c r="U190" s="14" t="str">
        <f>IF(Polygon[Area m2]="","",Polygon[Area m2])</f>
        <v/>
      </c>
      <c r="V190" s="14" t="str">
        <f>IF(Polygon[Asset Group]="","",VLOOKUP(Polygon[Surface Material],surface_master,2,FALSE))</f>
        <v/>
      </c>
      <c r="W190" s="14" t="str">
        <f>IF(Polygon[Asset Group]="","",VLOOKUP(Polygon[Material],sa_pa_surface,2,FALSE))</f>
        <v/>
      </c>
      <c r="X190" s="14" t="str">
        <f>IF(Polygon[Asset Group]="","",VLOOKUP(Polygon[Surface],surface_master,2,FALSE))</f>
        <v/>
      </c>
      <c r="Y190" s="14" t="str">
        <f>IF(Polygon[Surface Layer Depth mm]="","",Polygon[Surface Layer Depth mm])</f>
        <v/>
      </c>
      <c r="Z190" s="14" t="str">
        <f>IF(Polygon[Length m]="","",Polygon[Length m])</f>
        <v/>
      </c>
      <c r="AA190" s="14" t="str">
        <f>IF(Polygon[Av Width m]="","",Polygon[Av Width m])</f>
        <v/>
      </c>
      <c r="AB190" s="14" t="str">
        <f>IF(Polygon[Parking Capacity]="","",Polygon[Parking Capacity])</f>
        <v/>
      </c>
    </row>
    <row r="191" spans="1:28" s="3" customFormat="1" x14ac:dyDescent="0.2">
      <c r="A191" s="3" t="str">
        <f>IF(Polygon[DWG File Name]="","",Polygon[DWG File Name])</f>
        <v/>
      </c>
      <c r="B191" s="3" t="str">
        <f>IF(Polygon[DWG Layer Name]="","",Polygon[DWG Layer Name])</f>
        <v/>
      </c>
      <c r="C191" s="3" t="str">
        <f>IF(Polygon[DWG Handle]="","",Polygon[DWG Handle])</f>
        <v/>
      </c>
      <c r="D191" s="58" t="str">
        <f>IF(Polygon[Approx Centroid X]="","",Polygon[Approx Centroid X])</f>
        <v/>
      </c>
      <c r="E191" s="58" t="str">
        <f>IF(Polygon[Approx Centroid Y]="","",Polygon[Approx Centroid Y])</f>
        <v/>
      </c>
      <c r="F191" s="3" t="str">
        <f>IF(Polygon[Replacement Asset]="","",Polygon[Replacement Asset])</f>
        <v/>
      </c>
      <c r="G191" s="3" t="str">
        <f>IF(Polygon[Asset ID]="","",UPPER(Polygon[Asset ID]))</f>
        <v/>
      </c>
      <c r="H191" s="3" t="str">
        <f>IF(Polygon[Asset Group]="","",VLOOKUP(Polygon[Asset Group],asset_grp_poly,4,FALSE))</f>
        <v/>
      </c>
      <c r="I191" s="3" t="str">
        <f>IF(Polygon[Asset Group]="","",VLOOKUP(Polygon[Asset Group],asset_grp_poly,2,FALSE))</f>
        <v/>
      </c>
      <c r="J191" s="3" t="str">
        <f>IF(Polygon[Asset Group]="","",VLOOKUP(Polygon[Asset Group],asset_grp_poly,3,FALSE))</f>
        <v/>
      </c>
      <c r="K191" s="3" t="str">
        <f>IF(Polygon[Asset Group]="","",VLOOKUP(Polygon[Asset Type],type_master_list,2,FALSE))</f>
        <v/>
      </c>
      <c r="L191" s="3" t="str">
        <f>IF(Polygon[Asset Name]="","",PROPER(Polygon[Asset Name]))</f>
        <v/>
      </c>
      <c r="M191" s="11" t="str">
        <f>IF(Polygon[Install Date]="","",Polygon[Install Date])</f>
        <v/>
      </c>
      <c r="N191" s="11" t="str">
        <f>IF(Polygon[Note]="","",PROPER(Polygon[Note]))</f>
        <v/>
      </c>
      <c r="O191" s="11" t="str">
        <f>IF(Polygon[Resource Consent Number]="","",UPPER(Polygon[Resource Consent Number]))</f>
        <v/>
      </c>
      <c r="P191" s="53" t="str">
        <f>IF(Polygon[Asset Unit Cost]="","",Polygon[Asset Unit Cost])</f>
        <v/>
      </c>
      <c r="Q191" s="11" t="str">
        <f>IF(Polygon[Added By]="","",UPPER(Polygon[Added By]))</f>
        <v/>
      </c>
      <c r="R191" s="11" t="str">
        <f>IF(Polygon[Added Date]="","",Polygon[Added Date])</f>
        <v/>
      </c>
      <c r="S191" s="14" t="str">
        <f>IF(Polygon[Z COORD]="","",Polygon[Z COORD])</f>
        <v/>
      </c>
      <c r="T191" s="14" t="str">
        <f>IF(Polygon[Asset Description]="","",PROPER(Polygon[Asset Description]))</f>
        <v/>
      </c>
      <c r="U191" s="14" t="str">
        <f>IF(Polygon[Area m2]="","",Polygon[Area m2])</f>
        <v/>
      </c>
      <c r="V191" s="14" t="str">
        <f>IF(Polygon[Asset Group]="","",VLOOKUP(Polygon[Surface Material],surface_master,2,FALSE))</f>
        <v/>
      </c>
      <c r="W191" s="14" t="str">
        <f>IF(Polygon[Asset Group]="","",VLOOKUP(Polygon[Material],sa_pa_surface,2,FALSE))</f>
        <v/>
      </c>
      <c r="X191" s="14" t="str">
        <f>IF(Polygon[Asset Group]="","",VLOOKUP(Polygon[Surface],surface_master,2,FALSE))</f>
        <v/>
      </c>
      <c r="Y191" s="14" t="str">
        <f>IF(Polygon[Surface Layer Depth mm]="","",Polygon[Surface Layer Depth mm])</f>
        <v/>
      </c>
      <c r="Z191" s="14" t="str">
        <f>IF(Polygon[Length m]="","",Polygon[Length m])</f>
        <v/>
      </c>
      <c r="AA191" s="14" t="str">
        <f>IF(Polygon[Av Width m]="","",Polygon[Av Width m])</f>
        <v/>
      </c>
      <c r="AB191" s="14" t="str">
        <f>IF(Polygon[Parking Capacity]="","",Polygon[Parking Capacity])</f>
        <v/>
      </c>
    </row>
    <row r="192" spans="1:28" s="3" customFormat="1" x14ac:dyDescent="0.2">
      <c r="A192" s="3" t="str">
        <f>IF(Polygon[DWG File Name]="","",Polygon[DWG File Name])</f>
        <v/>
      </c>
      <c r="B192" s="3" t="str">
        <f>IF(Polygon[DWG Layer Name]="","",Polygon[DWG Layer Name])</f>
        <v/>
      </c>
      <c r="C192" s="3" t="str">
        <f>IF(Polygon[DWG Handle]="","",Polygon[DWG Handle])</f>
        <v/>
      </c>
      <c r="D192" s="58" t="str">
        <f>IF(Polygon[Approx Centroid X]="","",Polygon[Approx Centroid X])</f>
        <v/>
      </c>
      <c r="E192" s="58" t="str">
        <f>IF(Polygon[Approx Centroid Y]="","",Polygon[Approx Centroid Y])</f>
        <v/>
      </c>
      <c r="F192" s="3" t="str">
        <f>IF(Polygon[Replacement Asset]="","",Polygon[Replacement Asset])</f>
        <v/>
      </c>
      <c r="G192" s="3" t="str">
        <f>IF(Polygon[Asset ID]="","",UPPER(Polygon[Asset ID]))</f>
        <v/>
      </c>
      <c r="H192" s="3" t="str">
        <f>IF(Polygon[Asset Group]="","",VLOOKUP(Polygon[Asset Group],asset_grp_poly,4,FALSE))</f>
        <v/>
      </c>
      <c r="I192" s="3" t="str">
        <f>IF(Polygon[Asset Group]="","",VLOOKUP(Polygon[Asset Group],asset_grp_poly,2,FALSE))</f>
        <v/>
      </c>
      <c r="J192" s="3" t="str">
        <f>IF(Polygon[Asset Group]="","",VLOOKUP(Polygon[Asset Group],asset_grp_poly,3,FALSE))</f>
        <v/>
      </c>
      <c r="K192" s="3" t="str">
        <f>IF(Polygon[Asset Group]="","",VLOOKUP(Polygon[Asset Type],type_master_list,2,FALSE))</f>
        <v/>
      </c>
      <c r="L192" s="3" t="str">
        <f>IF(Polygon[Asset Name]="","",PROPER(Polygon[Asset Name]))</f>
        <v/>
      </c>
      <c r="M192" s="11" t="str">
        <f>IF(Polygon[Install Date]="","",Polygon[Install Date])</f>
        <v/>
      </c>
      <c r="N192" s="11" t="str">
        <f>IF(Polygon[Note]="","",PROPER(Polygon[Note]))</f>
        <v/>
      </c>
      <c r="O192" s="11" t="str">
        <f>IF(Polygon[Resource Consent Number]="","",UPPER(Polygon[Resource Consent Number]))</f>
        <v/>
      </c>
      <c r="P192" s="53" t="str">
        <f>IF(Polygon[Asset Unit Cost]="","",Polygon[Asset Unit Cost])</f>
        <v/>
      </c>
      <c r="Q192" s="11" t="str">
        <f>IF(Polygon[Added By]="","",UPPER(Polygon[Added By]))</f>
        <v/>
      </c>
      <c r="R192" s="11" t="str">
        <f>IF(Polygon[Added Date]="","",Polygon[Added Date])</f>
        <v/>
      </c>
      <c r="S192" s="14" t="str">
        <f>IF(Polygon[Z COORD]="","",Polygon[Z COORD])</f>
        <v/>
      </c>
      <c r="T192" s="14" t="str">
        <f>IF(Polygon[Asset Description]="","",PROPER(Polygon[Asset Description]))</f>
        <v/>
      </c>
      <c r="U192" s="14" t="str">
        <f>IF(Polygon[Area m2]="","",Polygon[Area m2])</f>
        <v/>
      </c>
      <c r="V192" s="14" t="str">
        <f>IF(Polygon[Asset Group]="","",VLOOKUP(Polygon[Surface Material],surface_master,2,FALSE))</f>
        <v/>
      </c>
      <c r="W192" s="14" t="str">
        <f>IF(Polygon[Asset Group]="","",VLOOKUP(Polygon[Material],sa_pa_surface,2,FALSE))</f>
        <v/>
      </c>
      <c r="X192" s="14" t="str">
        <f>IF(Polygon[Asset Group]="","",VLOOKUP(Polygon[Surface],surface_master,2,FALSE))</f>
        <v/>
      </c>
      <c r="Y192" s="14" t="str">
        <f>IF(Polygon[Surface Layer Depth mm]="","",Polygon[Surface Layer Depth mm])</f>
        <v/>
      </c>
      <c r="Z192" s="14" t="str">
        <f>IF(Polygon[Length m]="","",Polygon[Length m])</f>
        <v/>
      </c>
      <c r="AA192" s="14" t="str">
        <f>IF(Polygon[Av Width m]="","",Polygon[Av Width m])</f>
        <v/>
      </c>
      <c r="AB192" s="14" t="str">
        <f>IF(Polygon[Parking Capacity]="","",Polygon[Parking Capacity])</f>
        <v/>
      </c>
    </row>
    <row r="193" spans="1:28" s="3" customFormat="1" x14ac:dyDescent="0.2">
      <c r="A193" s="3" t="str">
        <f>IF(Polygon[DWG File Name]="","",Polygon[DWG File Name])</f>
        <v/>
      </c>
      <c r="B193" s="3" t="str">
        <f>IF(Polygon[DWG Layer Name]="","",Polygon[DWG Layer Name])</f>
        <v/>
      </c>
      <c r="C193" s="3" t="str">
        <f>IF(Polygon[DWG Handle]="","",Polygon[DWG Handle])</f>
        <v/>
      </c>
      <c r="D193" s="58" t="str">
        <f>IF(Polygon[Approx Centroid X]="","",Polygon[Approx Centroid X])</f>
        <v/>
      </c>
      <c r="E193" s="58" t="str">
        <f>IF(Polygon[Approx Centroid Y]="","",Polygon[Approx Centroid Y])</f>
        <v/>
      </c>
      <c r="F193" s="3" t="str">
        <f>IF(Polygon[Replacement Asset]="","",Polygon[Replacement Asset])</f>
        <v/>
      </c>
      <c r="G193" s="3" t="str">
        <f>IF(Polygon[Asset ID]="","",UPPER(Polygon[Asset ID]))</f>
        <v/>
      </c>
      <c r="H193" s="3" t="str">
        <f>IF(Polygon[Asset Group]="","",VLOOKUP(Polygon[Asset Group],asset_grp_poly,4,FALSE))</f>
        <v/>
      </c>
      <c r="I193" s="3" t="str">
        <f>IF(Polygon[Asset Group]="","",VLOOKUP(Polygon[Asset Group],asset_grp_poly,2,FALSE))</f>
        <v/>
      </c>
      <c r="J193" s="3" t="str">
        <f>IF(Polygon[Asset Group]="","",VLOOKUP(Polygon[Asset Group],asset_grp_poly,3,FALSE))</f>
        <v/>
      </c>
      <c r="K193" s="3" t="str">
        <f>IF(Polygon[Asset Group]="","",VLOOKUP(Polygon[Asset Type],type_master_list,2,FALSE))</f>
        <v/>
      </c>
      <c r="L193" s="3" t="str">
        <f>IF(Polygon[Asset Name]="","",PROPER(Polygon[Asset Name]))</f>
        <v/>
      </c>
      <c r="M193" s="11" t="str">
        <f>IF(Polygon[Install Date]="","",Polygon[Install Date])</f>
        <v/>
      </c>
      <c r="N193" s="11" t="str">
        <f>IF(Polygon[Note]="","",PROPER(Polygon[Note]))</f>
        <v/>
      </c>
      <c r="O193" s="11" t="str">
        <f>IF(Polygon[Resource Consent Number]="","",UPPER(Polygon[Resource Consent Number]))</f>
        <v/>
      </c>
      <c r="P193" s="53" t="str">
        <f>IF(Polygon[Asset Unit Cost]="","",Polygon[Asset Unit Cost])</f>
        <v/>
      </c>
      <c r="Q193" s="11" t="str">
        <f>IF(Polygon[Added By]="","",UPPER(Polygon[Added By]))</f>
        <v/>
      </c>
      <c r="R193" s="11" t="str">
        <f>IF(Polygon[Added Date]="","",Polygon[Added Date])</f>
        <v/>
      </c>
      <c r="S193" s="14" t="str">
        <f>IF(Polygon[Z COORD]="","",Polygon[Z COORD])</f>
        <v/>
      </c>
      <c r="T193" s="14" t="str">
        <f>IF(Polygon[Asset Description]="","",PROPER(Polygon[Asset Description]))</f>
        <v/>
      </c>
      <c r="U193" s="14" t="str">
        <f>IF(Polygon[Area m2]="","",Polygon[Area m2])</f>
        <v/>
      </c>
      <c r="V193" s="14" t="str">
        <f>IF(Polygon[Asset Group]="","",VLOOKUP(Polygon[Surface Material],surface_master,2,FALSE))</f>
        <v/>
      </c>
      <c r="W193" s="14" t="str">
        <f>IF(Polygon[Asset Group]="","",VLOOKUP(Polygon[Material],sa_pa_surface,2,FALSE))</f>
        <v/>
      </c>
      <c r="X193" s="14" t="str">
        <f>IF(Polygon[Asset Group]="","",VLOOKUP(Polygon[Surface],surface_master,2,FALSE))</f>
        <v/>
      </c>
      <c r="Y193" s="14" t="str">
        <f>IF(Polygon[Surface Layer Depth mm]="","",Polygon[Surface Layer Depth mm])</f>
        <v/>
      </c>
      <c r="Z193" s="14" t="str">
        <f>IF(Polygon[Length m]="","",Polygon[Length m])</f>
        <v/>
      </c>
      <c r="AA193" s="14" t="str">
        <f>IF(Polygon[Av Width m]="","",Polygon[Av Width m])</f>
        <v/>
      </c>
      <c r="AB193" s="14" t="str">
        <f>IF(Polygon[Parking Capacity]="","",Polygon[Parking Capacity])</f>
        <v/>
      </c>
    </row>
    <row r="194" spans="1:28" s="3" customFormat="1" x14ac:dyDescent="0.2">
      <c r="A194" s="3" t="str">
        <f>IF(Polygon[DWG File Name]="","",Polygon[DWG File Name])</f>
        <v/>
      </c>
      <c r="B194" s="3" t="str">
        <f>IF(Polygon[DWG Layer Name]="","",Polygon[DWG Layer Name])</f>
        <v/>
      </c>
      <c r="C194" s="3" t="str">
        <f>IF(Polygon[DWG Handle]="","",Polygon[DWG Handle])</f>
        <v/>
      </c>
      <c r="D194" s="58" t="str">
        <f>IF(Polygon[Approx Centroid X]="","",Polygon[Approx Centroid X])</f>
        <v/>
      </c>
      <c r="E194" s="58" t="str">
        <f>IF(Polygon[Approx Centroid Y]="","",Polygon[Approx Centroid Y])</f>
        <v/>
      </c>
      <c r="F194" s="3" t="str">
        <f>IF(Polygon[Replacement Asset]="","",Polygon[Replacement Asset])</f>
        <v/>
      </c>
      <c r="G194" s="3" t="str">
        <f>IF(Polygon[Asset ID]="","",UPPER(Polygon[Asset ID]))</f>
        <v/>
      </c>
      <c r="H194" s="3" t="str">
        <f>IF(Polygon[Asset Group]="","",VLOOKUP(Polygon[Asset Group],asset_grp_poly,4,FALSE))</f>
        <v/>
      </c>
      <c r="I194" s="3" t="str">
        <f>IF(Polygon[Asset Group]="","",VLOOKUP(Polygon[Asset Group],asset_grp_poly,2,FALSE))</f>
        <v/>
      </c>
      <c r="J194" s="3" t="str">
        <f>IF(Polygon[Asset Group]="","",VLOOKUP(Polygon[Asset Group],asset_grp_poly,3,FALSE))</f>
        <v/>
      </c>
      <c r="K194" s="3" t="str">
        <f>IF(Polygon[Asset Group]="","",VLOOKUP(Polygon[Asset Type],type_master_list,2,FALSE))</f>
        <v/>
      </c>
      <c r="L194" s="3" t="str">
        <f>IF(Polygon[Asset Name]="","",PROPER(Polygon[Asset Name]))</f>
        <v/>
      </c>
      <c r="M194" s="11" t="str">
        <f>IF(Polygon[Install Date]="","",Polygon[Install Date])</f>
        <v/>
      </c>
      <c r="N194" s="11" t="str">
        <f>IF(Polygon[Note]="","",PROPER(Polygon[Note]))</f>
        <v/>
      </c>
      <c r="O194" s="11" t="str">
        <f>IF(Polygon[Resource Consent Number]="","",UPPER(Polygon[Resource Consent Number]))</f>
        <v/>
      </c>
      <c r="P194" s="53" t="str">
        <f>IF(Polygon[Asset Unit Cost]="","",Polygon[Asset Unit Cost])</f>
        <v/>
      </c>
      <c r="Q194" s="11" t="str">
        <f>IF(Polygon[Added By]="","",UPPER(Polygon[Added By]))</f>
        <v/>
      </c>
      <c r="R194" s="11" t="str">
        <f>IF(Polygon[Added Date]="","",Polygon[Added Date])</f>
        <v/>
      </c>
      <c r="S194" s="14" t="str">
        <f>IF(Polygon[Z COORD]="","",Polygon[Z COORD])</f>
        <v/>
      </c>
      <c r="T194" s="14" t="str">
        <f>IF(Polygon[Asset Description]="","",PROPER(Polygon[Asset Description]))</f>
        <v/>
      </c>
      <c r="U194" s="14" t="str">
        <f>IF(Polygon[Area m2]="","",Polygon[Area m2])</f>
        <v/>
      </c>
      <c r="V194" s="14" t="str">
        <f>IF(Polygon[Asset Group]="","",VLOOKUP(Polygon[Surface Material],surface_master,2,FALSE))</f>
        <v/>
      </c>
      <c r="W194" s="14" t="str">
        <f>IF(Polygon[Asset Group]="","",VLOOKUP(Polygon[Material],sa_pa_surface,2,FALSE))</f>
        <v/>
      </c>
      <c r="X194" s="14" t="str">
        <f>IF(Polygon[Asset Group]="","",VLOOKUP(Polygon[Surface],surface_master,2,FALSE))</f>
        <v/>
      </c>
      <c r="Y194" s="14" t="str">
        <f>IF(Polygon[Surface Layer Depth mm]="","",Polygon[Surface Layer Depth mm])</f>
        <v/>
      </c>
      <c r="Z194" s="14" t="str">
        <f>IF(Polygon[Length m]="","",Polygon[Length m])</f>
        <v/>
      </c>
      <c r="AA194" s="14" t="str">
        <f>IF(Polygon[Av Width m]="","",Polygon[Av Width m])</f>
        <v/>
      </c>
      <c r="AB194" s="14" t="str">
        <f>IF(Polygon[Parking Capacity]="","",Polygon[Parking Capacity])</f>
        <v/>
      </c>
    </row>
    <row r="195" spans="1:28" s="3" customFormat="1" x14ac:dyDescent="0.2">
      <c r="A195" s="3" t="str">
        <f>IF(Polygon[DWG File Name]="","",Polygon[DWG File Name])</f>
        <v/>
      </c>
      <c r="B195" s="3" t="str">
        <f>IF(Polygon[DWG Layer Name]="","",Polygon[DWG Layer Name])</f>
        <v/>
      </c>
      <c r="C195" s="3" t="str">
        <f>IF(Polygon[DWG Handle]="","",Polygon[DWG Handle])</f>
        <v/>
      </c>
      <c r="D195" s="58" t="str">
        <f>IF(Polygon[Approx Centroid X]="","",Polygon[Approx Centroid X])</f>
        <v/>
      </c>
      <c r="E195" s="58" t="str">
        <f>IF(Polygon[Approx Centroid Y]="","",Polygon[Approx Centroid Y])</f>
        <v/>
      </c>
      <c r="F195" s="3" t="str">
        <f>IF(Polygon[Replacement Asset]="","",Polygon[Replacement Asset])</f>
        <v/>
      </c>
      <c r="G195" s="3" t="str">
        <f>IF(Polygon[Asset ID]="","",UPPER(Polygon[Asset ID]))</f>
        <v/>
      </c>
      <c r="H195" s="3" t="str">
        <f>IF(Polygon[Asset Group]="","",VLOOKUP(Polygon[Asset Group],asset_grp_poly,4,FALSE))</f>
        <v/>
      </c>
      <c r="I195" s="3" t="str">
        <f>IF(Polygon[Asset Group]="","",VLOOKUP(Polygon[Asset Group],asset_grp_poly,2,FALSE))</f>
        <v/>
      </c>
      <c r="J195" s="3" t="str">
        <f>IF(Polygon[Asset Group]="","",VLOOKUP(Polygon[Asset Group],asset_grp_poly,3,FALSE))</f>
        <v/>
      </c>
      <c r="K195" s="3" t="str">
        <f>IF(Polygon[Asset Group]="","",VLOOKUP(Polygon[Asset Type],type_master_list,2,FALSE))</f>
        <v/>
      </c>
      <c r="L195" s="3" t="str">
        <f>IF(Polygon[Asset Name]="","",PROPER(Polygon[Asset Name]))</f>
        <v/>
      </c>
      <c r="M195" s="11" t="str">
        <f>IF(Polygon[Install Date]="","",Polygon[Install Date])</f>
        <v/>
      </c>
      <c r="N195" s="11" t="str">
        <f>IF(Polygon[Note]="","",PROPER(Polygon[Note]))</f>
        <v/>
      </c>
      <c r="O195" s="11" t="str">
        <f>IF(Polygon[Resource Consent Number]="","",UPPER(Polygon[Resource Consent Number]))</f>
        <v/>
      </c>
      <c r="P195" s="53" t="str">
        <f>IF(Polygon[Asset Unit Cost]="","",Polygon[Asset Unit Cost])</f>
        <v/>
      </c>
      <c r="Q195" s="11" t="str">
        <f>IF(Polygon[Added By]="","",UPPER(Polygon[Added By]))</f>
        <v/>
      </c>
      <c r="R195" s="11" t="str">
        <f>IF(Polygon[Added Date]="","",Polygon[Added Date])</f>
        <v/>
      </c>
      <c r="S195" s="14" t="str">
        <f>IF(Polygon[Z COORD]="","",Polygon[Z COORD])</f>
        <v/>
      </c>
      <c r="T195" s="14" t="str">
        <f>IF(Polygon[Asset Description]="","",PROPER(Polygon[Asset Description]))</f>
        <v/>
      </c>
      <c r="U195" s="14" t="str">
        <f>IF(Polygon[Area m2]="","",Polygon[Area m2])</f>
        <v/>
      </c>
      <c r="V195" s="14" t="str">
        <f>IF(Polygon[Asset Group]="","",VLOOKUP(Polygon[Surface Material],surface_master,2,FALSE))</f>
        <v/>
      </c>
      <c r="W195" s="14" t="str">
        <f>IF(Polygon[Asset Group]="","",VLOOKUP(Polygon[Material],sa_pa_surface,2,FALSE))</f>
        <v/>
      </c>
      <c r="X195" s="14" t="str">
        <f>IF(Polygon[Asset Group]="","",VLOOKUP(Polygon[Surface],surface_master,2,FALSE))</f>
        <v/>
      </c>
      <c r="Y195" s="14" t="str">
        <f>IF(Polygon[Surface Layer Depth mm]="","",Polygon[Surface Layer Depth mm])</f>
        <v/>
      </c>
      <c r="Z195" s="14" t="str">
        <f>IF(Polygon[Length m]="","",Polygon[Length m])</f>
        <v/>
      </c>
      <c r="AA195" s="14" t="str">
        <f>IF(Polygon[Av Width m]="","",Polygon[Av Width m])</f>
        <v/>
      </c>
      <c r="AB195" s="14" t="str">
        <f>IF(Polygon[Parking Capacity]="","",Polygon[Parking Capacity])</f>
        <v/>
      </c>
    </row>
    <row r="196" spans="1:28" s="3" customFormat="1" x14ac:dyDescent="0.2">
      <c r="A196" s="3" t="str">
        <f>IF(Polygon[DWG File Name]="","",Polygon[DWG File Name])</f>
        <v/>
      </c>
      <c r="B196" s="3" t="str">
        <f>IF(Polygon[DWG Layer Name]="","",Polygon[DWG Layer Name])</f>
        <v/>
      </c>
      <c r="C196" s="3" t="str">
        <f>IF(Polygon[DWG Handle]="","",Polygon[DWG Handle])</f>
        <v/>
      </c>
      <c r="D196" s="58" t="str">
        <f>IF(Polygon[Approx Centroid X]="","",Polygon[Approx Centroid X])</f>
        <v/>
      </c>
      <c r="E196" s="58" t="str">
        <f>IF(Polygon[Approx Centroid Y]="","",Polygon[Approx Centroid Y])</f>
        <v/>
      </c>
      <c r="F196" s="3" t="str">
        <f>IF(Polygon[Replacement Asset]="","",Polygon[Replacement Asset])</f>
        <v/>
      </c>
      <c r="G196" s="3" t="str">
        <f>IF(Polygon[Asset ID]="","",UPPER(Polygon[Asset ID]))</f>
        <v/>
      </c>
      <c r="H196" s="3" t="str">
        <f>IF(Polygon[Asset Group]="","",VLOOKUP(Polygon[Asset Group],asset_grp_poly,4,FALSE))</f>
        <v/>
      </c>
      <c r="I196" s="3" t="str">
        <f>IF(Polygon[Asset Group]="","",VLOOKUP(Polygon[Asset Group],asset_grp_poly,2,FALSE))</f>
        <v/>
      </c>
      <c r="J196" s="3" t="str">
        <f>IF(Polygon[Asset Group]="","",VLOOKUP(Polygon[Asset Group],asset_grp_poly,3,FALSE))</f>
        <v/>
      </c>
      <c r="K196" s="3" t="str">
        <f>IF(Polygon[Asset Group]="","",VLOOKUP(Polygon[Asset Type],type_master_list,2,FALSE))</f>
        <v/>
      </c>
      <c r="L196" s="3" t="str">
        <f>IF(Polygon[Asset Name]="","",PROPER(Polygon[Asset Name]))</f>
        <v/>
      </c>
      <c r="M196" s="11" t="str">
        <f>IF(Polygon[Install Date]="","",Polygon[Install Date])</f>
        <v/>
      </c>
      <c r="N196" s="11" t="str">
        <f>IF(Polygon[Note]="","",PROPER(Polygon[Note]))</f>
        <v/>
      </c>
      <c r="O196" s="11" t="str">
        <f>IF(Polygon[Resource Consent Number]="","",UPPER(Polygon[Resource Consent Number]))</f>
        <v/>
      </c>
      <c r="P196" s="53" t="str">
        <f>IF(Polygon[Asset Unit Cost]="","",Polygon[Asset Unit Cost])</f>
        <v/>
      </c>
      <c r="Q196" s="11" t="str">
        <f>IF(Polygon[Added By]="","",UPPER(Polygon[Added By]))</f>
        <v/>
      </c>
      <c r="R196" s="11" t="str">
        <f>IF(Polygon[Added Date]="","",Polygon[Added Date])</f>
        <v/>
      </c>
      <c r="S196" s="14" t="str">
        <f>IF(Polygon[Z COORD]="","",Polygon[Z COORD])</f>
        <v/>
      </c>
      <c r="T196" s="14" t="str">
        <f>IF(Polygon[Asset Description]="","",PROPER(Polygon[Asset Description]))</f>
        <v/>
      </c>
      <c r="U196" s="14" t="str">
        <f>IF(Polygon[Area m2]="","",Polygon[Area m2])</f>
        <v/>
      </c>
      <c r="V196" s="14" t="str">
        <f>IF(Polygon[Asset Group]="","",VLOOKUP(Polygon[Surface Material],surface_master,2,FALSE))</f>
        <v/>
      </c>
      <c r="W196" s="14" t="str">
        <f>IF(Polygon[Asset Group]="","",VLOOKUP(Polygon[Material],sa_pa_surface,2,FALSE))</f>
        <v/>
      </c>
      <c r="X196" s="14" t="str">
        <f>IF(Polygon[Asset Group]="","",VLOOKUP(Polygon[Surface],surface_master,2,FALSE))</f>
        <v/>
      </c>
      <c r="Y196" s="14" t="str">
        <f>IF(Polygon[Surface Layer Depth mm]="","",Polygon[Surface Layer Depth mm])</f>
        <v/>
      </c>
      <c r="Z196" s="14" t="str">
        <f>IF(Polygon[Length m]="","",Polygon[Length m])</f>
        <v/>
      </c>
      <c r="AA196" s="14" t="str">
        <f>IF(Polygon[Av Width m]="","",Polygon[Av Width m])</f>
        <v/>
      </c>
      <c r="AB196" s="14" t="str">
        <f>IF(Polygon[Parking Capacity]="","",Polygon[Parking Capacity])</f>
        <v/>
      </c>
    </row>
    <row r="197" spans="1:28" s="3" customFormat="1" x14ac:dyDescent="0.2">
      <c r="A197" s="3" t="str">
        <f>IF(Polygon[DWG File Name]="","",Polygon[DWG File Name])</f>
        <v/>
      </c>
      <c r="B197" s="3" t="str">
        <f>IF(Polygon[DWG Layer Name]="","",Polygon[DWG Layer Name])</f>
        <v/>
      </c>
      <c r="C197" s="3" t="str">
        <f>IF(Polygon[DWG Handle]="","",Polygon[DWG Handle])</f>
        <v/>
      </c>
      <c r="D197" s="58" t="str">
        <f>IF(Polygon[Approx Centroid X]="","",Polygon[Approx Centroid X])</f>
        <v/>
      </c>
      <c r="E197" s="58" t="str">
        <f>IF(Polygon[Approx Centroid Y]="","",Polygon[Approx Centroid Y])</f>
        <v/>
      </c>
      <c r="F197" s="3" t="str">
        <f>IF(Polygon[Replacement Asset]="","",Polygon[Replacement Asset])</f>
        <v/>
      </c>
      <c r="G197" s="3" t="str">
        <f>IF(Polygon[Asset ID]="","",UPPER(Polygon[Asset ID]))</f>
        <v/>
      </c>
      <c r="H197" s="3" t="str">
        <f>IF(Polygon[Asset Group]="","",VLOOKUP(Polygon[Asset Group],asset_grp_poly,4,FALSE))</f>
        <v/>
      </c>
      <c r="I197" s="3" t="str">
        <f>IF(Polygon[Asset Group]="","",VLOOKUP(Polygon[Asset Group],asset_grp_poly,2,FALSE))</f>
        <v/>
      </c>
      <c r="J197" s="3" t="str">
        <f>IF(Polygon[Asset Group]="","",VLOOKUP(Polygon[Asset Group],asset_grp_poly,3,FALSE))</f>
        <v/>
      </c>
      <c r="K197" s="3" t="str">
        <f>IF(Polygon[Asset Group]="","",VLOOKUP(Polygon[Asset Type],type_master_list,2,FALSE))</f>
        <v/>
      </c>
      <c r="L197" s="3" t="str">
        <f>IF(Polygon[Asset Name]="","",PROPER(Polygon[Asset Name]))</f>
        <v/>
      </c>
      <c r="M197" s="11" t="str">
        <f>IF(Polygon[Install Date]="","",Polygon[Install Date])</f>
        <v/>
      </c>
      <c r="N197" s="11" t="str">
        <f>IF(Polygon[Note]="","",PROPER(Polygon[Note]))</f>
        <v/>
      </c>
      <c r="O197" s="11" t="str">
        <f>IF(Polygon[Resource Consent Number]="","",UPPER(Polygon[Resource Consent Number]))</f>
        <v/>
      </c>
      <c r="P197" s="53" t="str">
        <f>IF(Polygon[Asset Unit Cost]="","",Polygon[Asset Unit Cost])</f>
        <v/>
      </c>
      <c r="Q197" s="11" t="str">
        <f>IF(Polygon[Added By]="","",UPPER(Polygon[Added By]))</f>
        <v/>
      </c>
      <c r="R197" s="11" t="str">
        <f>IF(Polygon[Added Date]="","",Polygon[Added Date])</f>
        <v/>
      </c>
      <c r="S197" s="14" t="str">
        <f>IF(Polygon[Z COORD]="","",Polygon[Z COORD])</f>
        <v/>
      </c>
      <c r="T197" s="14" t="str">
        <f>IF(Polygon[Asset Description]="","",PROPER(Polygon[Asset Description]))</f>
        <v/>
      </c>
      <c r="U197" s="14" t="str">
        <f>IF(Polygon[Area m2]="","",Polygon[Area m2])</f>
        <v/>
      </c>
      <c r="V197" s="14" t="str">
        <f>IF(Polygon[Asset Group]="","",VLOOKUP(Polygon[Surface Material],surface_master,2,FALSE))</f>
        <v/>
      </c>
      <c r="W197" s="14" t="str">
        <f>IF(Polygon[Asset Group]="","",VLOOKUP(Polygon[Material],sa_pa_surface,2,FALSE))</f>
        <v/>
      </c>
      <c r="X197" s="14" t="str">
        <f>IF(Polygon[Asset Group]="","",VLOOKUP(Polygon[Surface],surface_master,2,FALSE))</f>
        <v/>
      </c>
      <c r="Y197" s="14" t="str">
        <f>IF(Polygon[Surface Layer Depth mm]="","",Polygon[Surface Layer Depth mm])</f>
        <v/>
      </c>
      <c r="Z197" s="14" t="str">
        <f>IF(Polygon[Length m]="","",Polygon[Length m])</f>
        <v/>
      </c>
      <c r="AA197" s="14" t="str">
        <f>IF(Polygon[Av Width m]="","",Polygon[Av Width m])</f>
        <v/>
      </c>
      <c r="AB197" s="14" t="str">
        <f>IF(Polygon[Parking Capacity]="","",Polygon[Parking Capacity])</f>
        <v/>
      </c>
    </row>
    <row r="198" spans="1:28" s="3" customFormat="1" x14ac:dyDescent="0.2">
      <c r="A198" s="3" t="str">
        <f>IF(Polygon[DWG File Name]="","",Polygon[DWG File Name])</f>
        <v/>
      </c>
      <c r="B198" s="3" t="str">
        <f>IF(Polygon[DWG Layer Name]="","",Polygon[DWG Layer Name])</f>
        <v/>
      </c>
      <c r="C198" s="3" t="str">
        <f>IF(Polygon[DWG Handle]="","",Polygon[DWG Handle])</f>
        <v/>
      </c>
      <c r="D198" s="58" t="str">
        <f>IF(Polygon[Approx Centroid X]="","",Polygon[Approx Centroid X])</f>
        <v/>
      </c>
      <c r="E198" s="58" t="str">
        <f>IF(Polygon[Approx Centroid Y]="","",Polygon[Approx Centroid Y])</f>
        <v/>
      </c>
      <c r="F198" s="3" t="str">
        <f>IF(Polygon[Replacement Asset]="","",Polygon[Replacement Asset])</f>
        <v/>
      </c>
      <c r="G198" s="3" t="str">
        <f>IF(Polygon[Asset ID]="","",UPPER(Polygon[Asset ID]))</f>
        <v/>
      </c>
      <c r="H198" s="3" t="str">
        <f>IF(Polygon[Asset Group]="","",VLOOKUP(Polygon[Asset Group],asset_grp_poly,4,FALSE))</f>
        <v/>
      </c>
      <c r="I198" s="3" t="str">
        <f>IF(Polygon[Asset Group]="","",VLOOKUP(Polygon[Asset Group],asset_grp_poly,2,FALSE))</f>
        <v/>
      </c>
      <c r="J198" s="3" t="str">
        <f>IF(Polygon[Asset Group]="","",VLOOKUP(Polygon[Asset Group],asset_grp_poly,3,FALSE))</f>
        <v/>
      </c>
      <c r="K198" s="3" t="str">
        <f>IF(Polygon[Asset Group]="","",VLOOKUP(Polygon[Asset Type],type_master_list,2,FALSE))</f>
        <v/>
      </c>
      <c r="L198" s="3" t="str">
        <f>IF(Polygon[Asset Name]="","",PROPER(Polygon[Asset Name]))</f>
        <v/>
      </c>
      <c r="M198" s="11" t="str">
        <f>IF(Polygon[Install Date]="","",Polygon[Install Date])</f>
        <v/>
      </c>
      <c r="N198" s="11" t="str">
        <f>IF(Polygon[Note]="","",PROPER(Polygon[Note]))</f>
        <v/>
      </c>
      <c r="O198" s="11" t="str">
        <f>IF(Polygon[Resource Consent Number]="","",UPPER(Polygon[Resource Consent Number]))</f>
        <v/>
      </c>
      <c r="P198" s="53" t="str">
        <f>IF(Polygon[Asset Unit Cost]="","",Polygon[Asset Unit Cost])</f>
        <v/>
      </c>
      <c r="Q198" s="11" t="str">
        <f>IF(Polygon[Added By]="","",UPPER(Polygon[Added By]))</f>
        <v/>
      </c>
      <c r="R198" s="11" t="str">
        <f>IF(Polygon[Added Date]="","",Polygon[Added Date])</f>
        <v/>
      </c>
      <c r="S198" s="14" t="str">
        <f>IF(Polygon[Z COORD]="","",Polygon[Z COORD])</f>
        <v/>
      </c>
      <c r="T198" s="14" t="str">
        <f>IF(Polygon[Asset Description]="","",PROPER(Polygon[Asset Description]))</f>
        <v/>
      </c>
      <c r="U198" s="14" t="str">
        <f>IF(Polygon[Area m2]="","",Polygon[Area m2])</f>
        <v/>
      </c>
      <c r="V198" s="14" t="str">
        <f>IF(Polygon[Asset Group]="","",VLOOKUP(Polygon[Surface Material],surface_master,2,FALSE))</f>
        <v/>
      </c>
      <c r="W198" s="14" t="str">
        <f>IF(Polygon[Asset Group]="","",VLOOKUP(Polygon[Material],sa_pa_surface,2,FALSE))</f>
        <v/>
      </c>
      <c r="X198" s="14" t="str">
        <f>IF(Polygon[Asset Group]="","",VLOOKUP(Polygon[Surface],surface_master,2,FALSE))</f>
        <v/>
      </c>
      <c r="Y198" s="14" t="str">
        <f>IF(Polygon[Surface Layer Depth mm]="","",Polygon[Surface Layer Depth mm])</f>
        <v/>
      </c>
      <c r="Z198" s="14" t="str">
        <f>IF(Polygon[Length m]="","",Polygon[Length m])</f>
        <v/>
      </c>
      <c r="AA198" s="14" t="str">
        <f>IF(Polygon[Av Width m]="","",Polygon[Av Width m])</f>
        <v/>
      </c>
      <c r="AB198" s="14" t="str">
        <f>IF(Polygon[Parking Capacity]="","",Polygon[Parking Capacity])</f>
        <v/>
      </c>
    </row>
    <row r="199" spans="1:28" s="3" customFormat="1" x14ac:dyDescent="0.2">
      <c r="A199" s="3" t="str">
        <f>IF(Polygon[DWG File Name]="","",Polygon[DWG File Name])</f>
        <v/>
      </c>
      <c r="B199" s="3" t="str">
        <f>IF(Polygon[DWG Layer Name]="","",Polygon[DWG Layer Name])</f>
        <v/>
      </c>
      <c r="C199" s="3" t="str">
        <f>IF(Polygon[DWG Handle]="","",Polygon[DWG Handle])</f>
        <v/>
      </c>
      <c r="D199" s="58" t="str">
        <f>IF(Polygon[Approx Centroid X]="","",Polygon[Approx Centroid X])</f>
        <v/>
      </c>
      <c r="E199" s="58" t="str">
        <f>IF(Polygon[Approx Centroid Y]="","",Polygon[Approx Centroid Y])</f>
        <v/>
      </c>
      <c r="F199" s="3" t="str">
        <f>IF(Polygon[Replacement Asset]="","",Polygon[Replacement Asset])</f>
        <v/>
      </c>
      <c r="G199" s="3" t="str">
        <f>IF(Polygon[Asset ID]="","",UPPER(Polygon[Asset ID]))</f>
        <v/>
      </c>
      <c r="H199" s="3" t="str">
        <f>IF(Polygon[Asset Group]="","",VLOOKUP(Polygon[Asset Group],asset_grp_poly,4,FALSE))</f>
        <v/>
      </c>
      <c r="I199" s="3" t="str">
        <f>IF(Polygon[Asset Group]="","",VLOOKUP(Polygon[Asset Group],asset_grp_poly,2,FALSE))</f>
        <v/>
      </c>
      <c r="J199" s="3" t="str">
        <f>IF(Polygon[Asset Group]="","",VLOOKUP(Polygon[Asset Group],asset_grp_poly,3,FALSE))</f>
        <v/>
      </c>
      <c r="K199" s="3" t="str">
        <f>IF(Polygon[Asset Group]="","",VLOOKUP(Polygon[Asset Type],type_master_list,2,FALSE))</f>
        <v/>
      </c>
      <c r="L199" s="3" t="str">
        <f>IF(Polygon[Asset Name]="","",PROPER(Polygon[Asset Name]))</f>
        <v/>
      </c>
      <c r="M199" s="11" t="str">
        <f>IF(Polygon[Install Date]="","",Polygon[Install Date])</f>
        <v/>
      </c>
      <c r="N199" s="11" t="str">
        <f>IF(Polygon[Note]="","",PROPER(Polygon[Note]))</f>
        <v/>
      </c>
      <c r="O199" s="11" t="str">
        <f>IF(Polygon[Resource Consent Number]="","",UPPER(Polygon[Resource Consent Number]))</f>
        <v/>
      </c>
      <c r="P199" s="53" t="str">
        <f>IF(Polygon[Asset Unit Cost]="","",Polygon[Asset Unit Cost])</f>
        <v/>
      </c>
      <c r="Q199" s="11" t="str">
        <f>IF(Polygon[Added By]="","",UPPER(Polygon[Added By]))</f>
        <v/>
      </c>
      <c r="R199" s="11" t="str">
        <f>IF(Polygon[Added Date]="","",Polygon[Added Date])</f>
        <v/>
      </c>
      <c r="S199" s="14" t="str">
        <f>IF(Polygon[Z COORD]="","",Polygon[Z COORD])</f>
        <v/>
      </c>
      <c r="T199" s="14" t="str">
        <f>IF(Polygon[Asset Description]="","",PROPER(Polygon[Asset Description]))</f>
        <v/>
      </c>
      <c r="U199" s="14" t="str">
        <f>IF(Polygon[Area m2]="","",Polygon[Area m2])</f>
        <v/>
      </c>
      <c r="V199" s="14" t="str">
        <f>IF(Polygon[Asset Group]="","",VLOOKUP(Polygon[Surface Material],surface_master,2,FALSE))</f>
        <v/>
      </c>
      <c r="W199" s="14" t="str">
        <f>IF(Polygon[Asset Group]="","",VLOOKUP(Polygon[Material],sa_pa_surface,2,FALSE))</f>
        <v/>
      </c>
      <c r="X199" s="14" t="str">
        <f>IF(Polygon[Asset Group]="","",VLOOKUP(Polygon[Surface],surface_master,2,FALSE))</f>
        <v/>
      </c>
      <c r="Y199" s="14" t="str">
        <f>IF(Polygon[Surface Layer Depth mm]="","",Polygon[Surface Layer Depth mm])</f>
        <v/>
      </c>
      <c r="Z199" s="14" t="str">
        <f>IF(Polygon[Length m]="","",Polygon[Length m])</f>
        <v/>
      </c>
      <c r="AA199" s="14" t="str">
        <f>IF(Polygon[Av Width m]="","",Polygon[Av Width m])</f>
        <v/>
      </c>
      <c r="AB199" s="14" t="str">
        <f>IF(Polygon[Parking Capacity]="","",Polygon[Parking Capacity])</f>
        <v/>
      </c>
    </row>
    <row r="200" spans="1:28" s="3" customFormat="1" x14ac:dyDescent="0.2">
      <c r="A200" s="3" t="str">
        <f>IF(Polygon[DWG File Name]="","",Polygon[DWG File Name])</f>
        <v/>
      </c>
      <c r="B200" s="3" t="str">
        <f>IF(Polygon[DWG Layer Name]="","",Polygon[DWG Layer Name])</f>
        <v/>
      </c>
      <c r="C200" s="3" t="str">
        <f>IF(Polygon[DWG Handle]="","",Polygon[DWG Handle])</f>
        <v/>
      </c>
      <c r="D200" s="58" t="str">
        <f>IF(Polygon[Approx Centroid X]="","",Polygon[Approx Centroid X])</f>
        <v/>
      </c>
      <c r="E200" s="58" t="str">
        <f>IF(Polygon[Approx Centroid Y]="","",Polygon[Approx Centroid Y])</f>
        <v/>
      </c>
      <c r="F200" s="3" t="str">
        <f>IF(Polygon[Replacement Asset]="","",Polygon[Replacement Asset])</f>
        <v/>
      </c>
      <c r="G200" s="3" t="str">
        <f>IF(Polygon[Asset ID]="","",UPPER(Polygon[Asset ID]))</f>
        <v/>
      </c>
      <c r="H200" s="3" t="str">
        <f>IF(Polygon[Asset Group]="","",VLOOKUP(Polygon[Asset Group],asset_grp_poly,4,FALSE))</f>
        <v/>
      </c>
      <c r="I200" s="3" t="str">
        <f>IF(Polygon[Asset Group]="","",VLOOKUP(Polygon[Asset Group],asset_grp_poly,2,FALSE))</f>
        <v/>
      </c>
      <c r="J200" s="3" t="str">
        <f>IF(Polygon[Asset Group]="","",VLOOKUP(Polygon[Asset Group],asset_grp_poly,3,FALSE))</f>
        <v/>
      </c>
      <c r="K200" s="3" t="str">
        <f>IF(Polygon[Asset Group]="","",VLOOKUP(Polygon[Asset Type],type_master_list,2,FALSE))</f>
        <v/>
      </c>
      <c r="L200" s="3" t="str">
        <f>IF(Polygon[Asset Name]="","",PROPER(Polygon[Asset Name]))</f>
        <v/>
      </c>
      <c r="M200" s="11" t="str">
        <f>IF(Polygon[Install Date]="","",Polygon[Install Date])</f>
        <v/>
      </c>
      <c r="N200" s="11" t="str">
        <f>IF(Polygon[Note]="","",PROPER(Polygon[Note]))</f>
        <v/>
      </c>
      <c r="O200" s="11" t="str">
        <f>IF(Polygon[Resource Consent Number]="","",UPPER(Polygon[Resource Consent Number]))</f>
        <v/>
      </c>
      <c r="P200" s="53" t="str">
        <f>IF(Polygon[Asset Unit Cost]="","",Polygon[Asset Unit Cost])</f>
        <v/>
      </c>
      <c r="Q200" s="11" t="str">
        <f>IF(Polygon[Added By]="","",UPPER(Polygon[Added By]))</f>
        <v/>
      </c>
      <c r="R200" s="11" t="str">
        <f>IF(Polygon[Added Date]="","",Polygon[Added Date])</f>
        <v/>
      </c>
      <c r="S200" s="14" t="str">
        <f>IF(Polygon[Z COORD]="","",Polygon[Z COORD])</f>
        <v/>
      </c>
      <c r="T200" s="14" t="str">
        <f>IF(Polygon[Asset Description]="","",PROPER(Polygon[Asset Description]))</f>
        <v/>
      </c>
      <c r="U200" s="14" t="str">
        <f>IF(Polygon[Area m2]="","",Polygon[Area m2])</f>
        <v/>
      </c>
      <c r="V200" s="14" t="str">
        <f>IF(Polygon[Asset Group]="","",VLOOKUP(Polygon[Surface Material],surface_master,2,FALSE))</f>
        <v/>
      </c>
      <c r="W200" s="14" t="str">
        <f>IF(Polygon[Asset Group]="","",VLOOKUP(Polygon[Material],sa_pa_surface,2,FALSE))</f>
        <v/>
      </c>
      <c r="X200" s="14" t="str">
        <f>IF(Polygon[Asset Group]="","",VLOOKUP(Polygon[Surface],surface_master,2,FALSE))</f>
        <v/>
      </c>
      <c r="Y200" s="14" t="str">
        <f>IF(Polygon[Surface Layer Depth mm]="","",Polygon[Surface Layer Depth mm])</f>
        <v/>
      </c>
      <c r="Z200" s="14" t="str">
        <f>IF(Polygon[Length m]="","",Polygon[Length m])</f>
        <v/>
      </c>
      <c r="AA200" s="14" t="str">
        <f>IF(Polygon[Av Width m]="","",Polygon[Av Width m])</f>
        <v/>
      </c>
      <c r="AB200" s="14" t="str">
        <f>IF(Polygon[Parking Capacity]="","",Polygon[Parking Capacity])</f>
        <v/>
      </c>
    </row>
    <row r="201" spans="1:28" s="3" customFormat="1" x14ac:dyDescent="0.2">
      <c r="A201" s="3" t="str">
        <f>IF(Polygon[DWG File Name]="","",Polygon[DWG File Name])</f>
        <v/>
      </c>
      <c r="B201" s="3" t="str">
        <f>IF(Polygon[DWG Layer Name]="","",Polygon[DWG Layer Name])</f>
        <v/>
      </c>
      <c r="C201" s="3" t="str">
        <f>IF(Polygon[DWG Handle]="","",Polygon[DWG Handle])</f>
        <v/>
      </c>
      <c r="D201" s="58" t="str">
        <f>IF(Polygon[Approx Centroid X]="","",Polygon[Approx Centroid X])</f>
        <v/>
      </c>
      <c r="E201" s="58" t="str">
        <f>IF(Polygon[Approx Centroid Y]="","",Polygon[Approx Centroid Y])</f>
        <v/>
      </c>
      <c r="F201" s="3" t="str">
        <f>IF(Polygon[Replacement Asset]="","",Polygon[Replacement Asset])</f>
        <v/>
      </c>
      <c r="G201" s="3" t="str">
        <f>IF(Polygon[Asset ID]="","",UPPER(Polygon[Asset ID]))</f>
        <v/>
      </c>
      <c r="H201" s="3" t="str">
        <f>IF(Polygon[Asset Group]="","",VLOOKUP(Polygon[Asset Group],asset_grp_poly,4,FALSE))</f>
        <v/>
      </c>
      <c r="I201" s="3" t="str">
        <f>IF(Polygon[Asset Group]="","",VLOOKUP(Polygon[Asset Group],asset_grp_poly,2,FALSE))</f>
        <v/>
      </c>
      <c r="J201" s="3" t="str">
        <f>IF(Polygon[Asset Group]="","",VLOOKUP(Polygon[Asset Group],asset_grp_poly,3,FALSE))</f>
        <v/>
      </c>
      <c r="K201" s="3" t="str">
        <f>IF(Polygon[Asset Group]="","",VLOOKUP(Polygon[Asset Type],type_master_list,2,FALSE))</f>
        <v/>
      </c>
      <c r="L201" s="3" t="str">
        <f>IF(Polygon[Asset Name]="","",PROPER(Polygon[Asset Name]))</f>
        <v/>
      </c>
      <c r="M201" s="11" t="str">
        <f>IF(Polygon[Install Date]="","",Polygon[Install Date])</f>
        <v/>
      </c>
      <c r="N201" s="11" t="str">
        <f>IF(Polygon[Note]="","",PROPER(Polygon[Note]))</f>
        <v/>
      </c>
      <c r="O201" s="11" t="str">
        <f>IF(Polygon[Resource Consent Number]="","",UPPER(Polygon[Resource Consent Number]))</f>
        <v/>
      </c>
      <c r="P201" s="53" t="str">
        <f>IF(Polygon[Asset Unit Cost]="","",Polygon[Asset Unit Cost])</f>
        <v/>
      </c>
      <c r="Q201" s="11" t="str">
        <f>IF(Polygon[Added By]="","",UPPER(Polygon[Added By]))</f>
        <v/>
      </c>
      <c r="R201" s="11" t="str">
        <f>IF(Polygon[Added Date]="","",Polygon[Added Date])</f>
        <v/>
      </c>
      <c r="S201" s="14" t="str">
        <f>IF(Polygon[Z COORD]="","",Polygon[Z COORD])</f>
        <v/>
      </c>
      <c r="T201" s="14" t="str">
        <f>IF(Polygon[Asset Description]="","",PROPER(Polygon[Asset Description]))</f>
        <v/>
      </c>
      <c r="U201" s="14" t="str">
        <f>IF(Polygon[Area m2]="","",Polygon[Area m2])</f>
        <v/>
      </c>
      <c r="V201" s="14" t="str">
        <f>IF(Polygon[Asset Group]="","",VLOOKUP(Polygon[Surface Material],surface_master,2,FALSE))</f>
        <v/>
      </c>
      <c r="W201" s="14" t="str">
        <f>IF(Polygon[Asset Group]="","",VLOOKUP(Polygon[Material],sa_pa_surface,2,FALSE))</f>
        <v/>
      </c>
      <c r="X201" s="14" t="str">
        <f>IF(Polygon[Asset Group]="","",VLOOKUP(Polygon[Surface],surface_master,2,FALSE))</f>
        <v/>
      </c>
      <c r="Y201" s="14" t="str">
        <f>IF(Polygon[Surface Layer Depth mm]="","",Polygon[Surface Layer Depth mm])</f>
        <v/>
      </c>
      <c r="Z201" s="14" t="str">
        <f>IF(Polygon[Length m]="","",Polygon[Length m])</f>
        <v/>
      </c>
      <c r="AA201" s="14" t="str">
        <f>IF(Polygon[Av Width m]="","",Polygon[Av Width m])</f>
        <v/>
      </c>
      <c r="AB201" s="14" t="str">
        <f>IF(Polygon[Parking Capacity]="","",Polygon[Parking Capacity])</f>
        <v/>
      </c>
    </row>
    <row r="202" spans="1:28" s="3" customFormat="1" x14ac:dyDescent="0.2">
      <c r="A202" s="3" t="str">
        <f>IF(Polygon[DWG File Name]="","",Polygon[DWG File Name])</f>
        <v/>
      </c>
      <c r="B202" s="3" t="str">
        <f>IF(Polygon[DWG Layer Name]="","",Polygon[DWG Layer Name])</f>
        <v/>
      </c>
      <c r="C202" s="3" t="str">
        <f>IF(Polygon[DWG Handle]="","",Polygon[DWG Handle])</f>
        <v/>
      </c>
      <c r="D202" s="58" t="str">
        <f>IF(Polygon[Approx Centroid X]="","",Polygon[Approx Centroid X])</f>
        <v/>
      </c>
      <c r="E202" s="58" t="str">
        <f>IF(Polygon[Approx Centroid Y]="","",Polygon[Approx Centroid Y])</f>
        <v/>
      </c>
      <c r="F202" s="3" t="str">
        <f>IF(Polygon[Replacement Asset]="","",Polygon[Replacement Asset])</f>
        <v/>
      </c>
      <c r="G202" s="3" t="str">
        <f>IF(Polygon[Asset ID]="","",UPPER(Polygon[Asset ID]))</f>
        <v/>
      </c>
      <c r="H202" s="3" t="str">
        <f>IF(Polygon[Asset Group]="","",VLOOKUP(Polygon[Asset Group],asset_grp_poly,4,FALSE))</f>
        <v/>
      </c>
      <c r="I202" s="3" t="str">
        <f>IF(Polygon[Asset Group]="","",VLOOKUP(Polygon[Asset Group],asset_grp_poly,2,FALSE))</f>
        <v/>
      </c>
      <c r="J202" s="3" t="str">
        <f>IF(Polygon[Asset Group]="","",VLOOKUP(Polygon[Asset Group],asset_grp_poly,3,FALSE))</f>
        <v/>
      </c>
      <c r="K202" s="3" t="str">
        <f>IF(Polygon[Asset Group]="","",VLOOKUP(Polygon[Asset Type],type_master_list,2,FALSE))</f>
        <v/>
      </c>
      <c r="L202" s="3" t="str">
        <f>IF(Polygon[Asset Name]="","",PROPER(Polygon[Asset Name]))</f>
        <v/>
      </c>
      <c r="M202" s="11" t="str">
        <f>IF(Polygon[Install Date]="","",Polygon[Install Date])</f>
        <v/>
      </c>
      <c r="N202" s="11" t="str">
        <f>IF(Polygon[Note]="","",PROPER(Polygon[Note]))</f>
        <v/>
      </c>
      <c r="O202" s="11" t="str">
        <f>IF(Polygon[Resource Consent Number]="","",UPPER(Polygon[Resource Consent Number]))</f>
        <v/>
      </c>
      <c r="P202" s="53" t="str">
        <f>IF(Polygon[Asset Unit Cost]="","",Polygon[Asset Unit Cost])</f>
        <v/>
      </c>
      <c r="Q202" s="11" t="str">
        <f>IF(Polygon[Added By]="","",UPPER(Polygon[Added By]))</f>
        <v/>
      </c>
      <c r="R202" s="11" t="str">
        <f>IF(Polygon[Added Date]="","",Polygon[Added Date])</f>
        <v/>
      </c>
      <c r="S202" s="14" t="str">
        <f>IF(Polygon[Z COORD]="","",Polygon[Z COORD])</f>
        <v/>
      </c>
      <c r="T202" s="14" t="str">
        <f>IF(Polygon[Asset Description]="","",PROPER(Polygon[Asset Description]))</f>
        <v/>
      </c>
      <c r="U202" s="14" t="str">
        <f>IF(Polygon[Area m2]="","",Polygon[Area m2])</f>
        <v/>
      </c>
      <c r="V202" s="14" t="str">
        <f>IF(Polygon[Asset Group]="","",VLOOKUP(Polygon[Surface Material],surface_master,2,FALSE))</f>
        <v/>
      </c>
      <c r="W202" s="14" t="str">
        <f>IF(Polygon[Asset Group]="","",VLOOKUP(Polygon[Material],sa_pa_surface,2,FALSE))</f>
        <v/>
      </c>
      <c r="X202" s="14" t="str">
        <f>IF(Polygon[Asset Group]="","",VLOOKUP(Polygon[Surface],surface_master,2,FALSE))</f>
        <v/>
      </c>
      <c r="Y202" s="14" t="str">
        <f>IF(Polygon[Surface Layer Depth mm]="","",Polygon[Surface Layer Depth mm])</f>
        <v/>
      </c>
      <c r="Z202" s="14" t="str">
        <f>IF(Polygon[Length m]="","",Polygon[Length m])</f>
        <v/>
      </c>
      <c r="AA202" s="14" t="str">
        <f>IF(Polygon[Av Width m]="","",Polygon[Av Width m])</f>
        <v/>
      </c>
      <c r="AB202" s="14" t="str">
        <f>IF(Polygon[Parking Capacity]="","",Polygon[Parking Capacity])</f>
        <v/>
      </c>
    </row>
    <row r="203" spans="1:28" s="3" customFormat="1" x14ac:dyDescent="0.2">
      <c r="A203" s="3" t="str">
        <f>IF(Polygon[DWG File Name]="","",Polygon[DWG File Name])</f>
        <v/>
      </c>
      <c r="B203" s="3" t="str">
        <f>IF(Polygon[DWG Layer Name]="","",Polygon[DWG Layer Name])</f>
        <v/>
      </c>
      <c r="C203" s="3" t="str">
        <f>IF(Polygon[DWG Handle]="","",Polygon[DWG Handle])</f>
        <v/>
      </c>
      <c r="D203" s="58" t="str">
        <f>IF(Polygon[Approx Centroid X]="","",Polygon[Approx Centroid X])</f>
        <v/>
      </c>
      <c r="E203" s="58" t="str">
        <f>IF(Polygon[Approx Centroid Y]="","",Polygon[Approx Centroid Y])</f>
        <v/>
      </c>
      <c r="F203" s="3" t="str">
        <f>IF(Polygon[Replacement Asset]="","",Polygon[Replacement Asset])</f>
        <v/>
      </c>
      <c r="G203" s="3" t="str">
        <f>IF(Polygon[Asset ID]="","",UPPER(Polygon[Asset ID]))</f>
        <v/>
      </c>
      <c r="H203" s="3" t="str">
        <f>IF(Polygon[Asset Group]="","",VLOOKUP(Polygon[Asset Group],asset_grp_poly,4,FALSE))</f>
        <v/>
      </c>
      <c r="I203" s="3" t="str">
        <f>IF(Polygon[Asset Group]="","",VLOOKUP(Polygon[Asset Group],asset_grp_poly,2,FALSE))</f>
        <v/>
      </c>
      <c r="J203" s="3" t="str">
        <f>IF(Polygon[Asset Group]="","",VLOOKUP(Polygon[Asset Group],asset_grp_poly,3,FALSE))</f>
        <v/>
      </c>
      <c r="K203" s="3" t="str">
        <f>IF(Polygon[Asset Group]="","",VLOOKUP(Polygon[Asset Type],type_master_list,2,FALSE))</f>
        <v/>
      </c>
      <c r="L203" s="3" t="str">
        <f>IF(Polygon[Asset Name]="","",PROPER(Polygon[Asset Name]))</f>
        <v/>
      </c>
      <c r="M203" s="11" t="str">
        <f>IF(Polygon[Install Date]="","",Polygon[Install Date])</f>
        <v/>
      </c>
      <c r="N203" s="11" t="str">
        <f>IF(Polygon[Note]="","",PROPER(Polygon[Note]))</f>
        <v/>
      </c>
      <c r="O203" s="11" t="str">
        <f>IF(Polygon[Resource Consent Number]="","",UPPER(Polygon[Resource Consent Number]))</f>
        <v/>
      </c>
      <c r="P203" s="53" t="str">
        <f>IF(Polygon[Asset Unit Cost]="","",Polygon[Asset Unit Cost])</f>
        <v/>
      </c>
      <c r="Q203" s="11" t="str">
        <f>IF(Polygon[Added By]="","",UPPER(Polygon[Added By]))</f>
        <v/>
      </c>
      <c r="R203" s="11" t="str">
        <f>IF(Polygon[Added Date]="","",Polygon[Added Date])</f>
        <v/>
      </c>
      <c r="S203" s="14" t="str">
        <f>IF(Polygon[Z COORD]="","",Polygon[Z COORD])</f>
        <v/>
      </c>
      <c r="T203" s="14" t="str">
        <f>IF(Polygon[Asset Description]="","",PROPER(Polygon[Asset Description]))</f>
        <v/>
      </c>
      <c r="U203" s="14" t="str">
        <f>IF(Polygon[Area m2]="","",Polygon[Area m2])</f>
        <v/>
      </c>
      <c r="V203" s="14" t="str">
        <f>IF(Polygon[Asset Group]="","",VLOOKUP(Polygon[Surface Material],surface_master,2,FALSE))</f>
        <v/>
      </c>
      <c r="W203" s="14" t="str">
        <f>IF(Polygon[Asset Group]="","",VLOOKUP(Polygon[Material],sa_pa_surface,2,FALSE))</f>
        <v/>
      </c>
      <c r="X203" s="14" t="str">
        <f>IF(Polygon[Asset Group]="","",VLOOKUP(Polygon[Surface],surface_master,2,FALSE))</f>
        <v/>
      </c>
      <c r="Y203" s="14" t="str">
        <f>IF(Polygon[Surface Layer Depth mm]="","",Polygon[Surface Layer Depth mm])</f>
        <v/>
      </c>
      <c r="Z203" s="14" t="str">
        <f>IF(Polygon[Length m]="","",Polygon[Length m])</f>
        <v/>
      </c>
      <c r="AA203" s="14" t="str">
        <f>IF(Polygon[Av Width m]="","",Polygon[Av Width m])</f>
        <v/>
      </c>
      <c r="AB203" s="14" t="str">
        <f>IF(Polygon[Parking Capacity]="","",Polygon[Parking Capacity])</f>
        <v/>
      </c>
    </row>
    <row r="204" spans="1:28" s="3" customFormat="1" x14ac:dyDescent="0.2">
      <c r="A204" s="3" t="str">
        <f>IF(Polygon[DWG File Name]="","",Polygon[DWG File Name])</f>
        <v/>
      </c>
      <c r="B204" s="3" t="str">
        <f>IF(Polygon[DWG Layer Name]="","",Polygon[DWG Layer Name])</f>
        <v/>
      </c>
      <c r="C204" s="3" t="str">
        <f>IF(Polygon[DWG Handle]="","",Polygon[DWG Handle])</f>
        <v/>
      </c>
      <c r="D204" s="58" t="str">
        <f>IF(Polygon[Approx Centroid X]="","",Polygon[Approx Centroid X])</f>
        <v/>
      </c>
      <c r="E204" s="58" t="str">
        <f>IF(Polygon[Approx Centroid Y]="","",Polygon[Approx Centroid Y])</f>
        <v/>
      </c>
      <c r="F204" s="3" t="str">
        <f>IF(Polygon[Replacement Asset]="","",Polygon[Replacement Asset])</f>
        <v/>
      </c>
      <c r="G204" s="3" t="str">
        <f>IF(Polygon[Asset ID]="","",UPPER(Polygon[Asset ID]))</f>
        <v/>
      </c>
      <c r="H204" s="3" t="str">
        <f>IF(Polygon[Asset Group]="","",VLOOKUP(Polygon[Asset Group],asset_grp_poly,4,FALSE))</f>
        <v/>
      </c>
      <c r="I204" s="3" t="str">
        <f>IF(Polygon[Asset Group]="","",VLOOKUP(Polygon[Asset Group],asset_grp_poly,2,FALSE))</f>
        <v/>
      </c>
      <c r="J204" s="3" t="str">
        <f>IF(Polygon[Asset Group]="","",VLOOKUP(Polygon[Asset Group],asset_grp_poly,3,FALSE))</f>
        <v/>
      </c>
      <c r="K204" s="3" t="str">
        <f>IF(Polygon[Asset Group]="","",VLOOKUP(Polygon[Asset Type],type_master_list,2,FALSE))</f>
        <v/>
      </c>
      <c r="L204" s="3" t="str">
        <f>IF(Polygon[Asset Name]="","",PROPER(Polygon[Asset Name]))</f>
        <v/>
      </c>
      <c r="M204" s="11" t="str">
        <f>IF(Polygon[Install Date]="","",Polygon[Install Date])</f>
        <v/>
      </c>
      <c r="N204" s="11" t="str">
        <f>IF(Polygon[Note]="","",PROPER(Polygon[Note]))</f>
        <v/>
      </c>
      <c r="O204" s="11" t="str">
        <f>IF(Polygon[Resource Consent Number]="","",UPPER(Polygon[Resource Consent Number]))</f>
        <v/>
      </c>
      <c r="P204" s="53" t="str">
        <f>IF(Polygon[Asset Unit Cost]="","",Polygon[Asset Unit Cost])</f>
        <v/>
      </c>
      <c r="Q204" s="11" t="str">
        <f>IF(Polygon[Added By]="","",UPPER(Polygon[Added By]))</f>
        <v/>
      </c>
      <c r="R204" s="11" t="str">
        <f>IF(Polygon[Added Date]="","",Polygon[Added Date])</f>
        <v/>
      </c>
      <c r="S204" s="14" t="str">
        <f>IF(Polygon[Z COORD]="","",Polygon[Z COORD])</f>
        <v/>
      </c>
      <c r="T204" s="14" t="str">
        <f>IF(Polygon[Asset Description]="","",PROPER(Polygon[Asset Description]))</f>
        <v/>
      </c>
      <c r="U204" s="14" t="str">
        <f>IF(Polygon[Area m2]="","",Polygon[Area m2])</f>
        <v/>
      </c>
      <c r="V204" s="14" t="str">
        <f>IF(Polygon[Asset Group]="","",VLOOKUP(Polygon[Surface Material],surface_master,2,FALSE))</f>
        <v/>
      </c>
      <c r="W204" s="14" t="str">
        <f>IF(Polygon[Asset Group]="","",VLOOKUP(Polygon[Material],sa_pa_surface,2,FALSE))</f>
        <v/>
      </c>
      <c r="X204" s="14" t="str">
        <f>IF(Polygon[Asset Group]="","",VLOOKUP(Polygon[Surface],surface_master,2,FALSE))</f>
        <v/>
      </c>
      <c r="Y204" s="14" t="str">
        <f>IF(Polygon[Surface Layer Depth mm]="","",Polygon[Surface Layer Depth mm])</f>
        <v/>
      </c>
      <c r="Z204" s="14" t="str">
        <f>IF(Polygon[Length m]="","",Polygon[Length m])</f>
        <v/>
      </c>
      <c r="AA204" s="14" t="str">
        <f>IF(Polygon[Av Width m]="","",Polygon[Av Width m])</f>
        <v/>
      </c>
      <c r="AB204" s="14" t="str">
        <f>IF(Polygon[Parking Capacity]="","",Polygon[Parking Capacity])</f>
        <v/>
      </c>
    </row>
    <row r="205" spans="1:28" s="3" customFormat="1" x14ac:dyDescent="0.2">
      <c r="A205" s="3" t="str">
        <f>IF(Polygon[DWG File Name]="","",Polygon[DWG File Name])</f>
        <v/>
      </c>
      <c r="B205" s="3" t="str">
        <f>IF(Polygon[DWG Layer Name]="","",Polygon[DWG Layer Name])</f>
        <v/>
      </c>
      <c r="C205" s="3" t="str">
        <f>IF(Polygon[DWG Handle]="","",Polygon[DWG Handle])</f>
        <v/>
      </c>
      <c r="D205" s="58" t="str">
        <f>IF(Polygon[Approx Centroid X]="","",Polygon[Approx Centroid X])</f>
        <v/>
      </c>
      <c r="E205" s="58" t="str">
        <f>IF(Polygon[Approx Centroid Y]="","",Polygon[Approx Centroid Y])</f>
        <v/>
      </c>
      <c r="F205" s="3" t="str">
        <f>IF(Polygon[Replacement Asset]="","",Polygon[Replacement Asset])</f>
        <v/>
      </c>
      <c r="G205" s="3" t="str">
        <f>IF(Polygon[Asset ID]="","",UPPER(Polygon[Asset ID]))</f>
        <v/>
      </c>
      <c r="H205" s="3" t="str">
        <f>IF(Polygon[Asset Group]="","",VLOOKUP(Polygon[Asset Group],asset_grp_poly,4,FALSE))</f>
        <v/>
      </c>
      <c r="I205" s="3" t="str">
        <f>IF(Polygon[Asset Group]="","",VLOOKUP(Polygon[Asset Group],asset_grp_poly,2,FALSE))</f>
        <v/>
      </c>
      <c r="J205" s="3" t="str">
        <f>IF(Polygon[Asset Group]="","",VLOOKUP(Polygon[Asset Group],asset_grp_poly,3,FALSE))</f>
        <v/>
      </c>
      <c r="K205" s="3" t="str">
        <f>IF(Polygon[Asset Group]="","",VLOOKUP(Polygon[Asset Type],type_master_list,2,FALSE))</f>
        <v/>
      </c>
      <c r="L205" s="3" t="str">
        <f>IF(Polygon[Asset Name]="","",PROPER(Polygon[Asset Name]))</f>
        <v/>
      </c>
      <c r="M205" s="11" t="str">
        <f>IF(Polygon[Install Date]="","",Polygon[Install Date])</f>
        <v/>
      </c>
      <c r="N205" s="11" t="str">
        <f>IF(Polygon[Note]="","",PROPER(Polygon[Note]))</f>
        <v/>
      </c>
      <c r="O205" s="11" t="str">
        <f>IF(Polygon[Resource Consent Number]="","",UPPER(Polygon[Resource Consent Number]))</f>
        <v/>
      </c>
      <c r="P205" s="53" t="str">
        <f>IF(Polygon[Asset Unit Cost]="","",Polygon[Asset Unit Cost])</f>
        <v/>
      </c>
      <c r="Q205" s="11" t="str">
        <f>IF(Polygon[Added By]="","",UPPER(Polygon[Added By]))</f>
        <v/>
      </c>
      <c r="R205" s="11" t="str">
        <f>IF(Polygon[Added Date]="","",Polygon[Added Date])</f>
        <v/>
      </c>
      <c r="S205" s="14" t="str">
        <f>IF(Polygon[Z COORD]="","",Polygon[Z COORD])</f>
        <v/>
      </c>
      <c r="T205" s="14" t="str">
        <f>IF(Polygon[Asset Description]="","",PROPER(Polygon[Asset Description]))</f>
        <v/>
      </c>
      <c r="U205" s="14" t="str">
        <f>IF(Polygon[Area m2]="","",Polygon[Area m2])</f>
        <v/>
      </c>
      <c r="V205" s="14" t="str">
        <f>IF(Polygon[Asset Group]="","",VLOOKUP(Polygon[Surface Material],surface_master,2,FALSE))</f>
        <v/>
      </c>
      <c r="W205" s="14" t="str">
        <f>IF(Polygon[Asset Group]="","",VLOOKUP(Polygon[Material],sa_pa_surface,2,FALSE))</f>
        <v/>
      </c>
      <c r="X205" s="14" t="str">
        <f>IF(Polygon[Asset Group]="","",VLOOKUP(Polygon[Surface],surface_master,2,FALSE))</f>
        <v/>
      </c>
      <c r="Y205" s="14" t="str">
        <f>IF(Polygon[Surface Layer Depth mm]="","",Polygon[Surface Layer Depth mm])</f>
        <v/>
      </c>
      <c r="Z205" s="14" t="str">
        <f>IF(Polygon[Length m]="","",Polygon[Length m])</f>
        <v/>
      </c>
      <c r="AA205" s="14" t="str">
        <f>IF(Polygon[Av Width m]="","",Polygon[Av Width m])</f>
        <v/>
      </c>
      <c r="AB205" s="14" t="str">
        <f>IF(Polygon[Parking Capacity]="","",Polygon[Parking Capacity])</f>
        <v/>
      </c>
    </row>
    <row r="206" spans="1:28" s="3" customFormat="1" x14ac:dyDescent="0.2">
      <c r="A206" s="3" t="str">
        <f>IF(Polygon[DWG File Name]="","",Polygon[DWG File Name])</f>
        <v/>
      </c>
      <c r="B206" s="3" t="str">
        <f>IF(Polygon[DWG Layer Name]="","",Polygon[DWG Layer Name])</f>
        <v/>
      </c>
      <c r="C206" s="3" t="str">
        <f>IF(Polygon[DWG Handle]="","",Polygon[DWG Handle])</f>
        <v/>
      </c>
      <c r="D206" s="58" t="str">
        <f>IF(Polygon[Approx Centroid X]="","",Polygon[Approx Centroid X])</f>
        <v/>
      </c>
      <c r="E206" s="58" t="str">
        <f>IF(Polygon[Approx Centroid Y]="","",Polygon[Approx Centroid Y])</f>
        <v/>
      </c>
      <c r="F206" s="3" t="str">
        <f>IF(Polygon[Replacement Asset]="","",Polygon[Replacement Asset])</f>
        <v/>
      </c>
      <c r="G206" s="3" t="str">
        <f>IF(Polygon[Asset ID]="","",UPPER(Polygon[Asset ID]))</f>
        <v/>
      </c>
      <c r="H206" s="3" t="str">
        <f>IF(Polygon[Asset Group]="","",VLOOKUP(Polygon[Asset Group],asset_grp_poly,4,FALSE))</f>
        <v/>
      </c>
      <c r="I206" s="3" t="str">
        <f>IF(Polygon[Asset Group]="","",VLOOKUP(Polygon[Asset Group],asset_grp_poly,2,FALSE))</f>
        <v/>
      </c>
      <c r="J206" s="3" t="str">
        <f>IF(Polygon[Asset Group]="","",VLOOKUP(Polygon[Asset Group],asset_grp_poly,3,FALSE))</f>
        <v/>
      </c>
      <c r="K206" s="3" t="str">
        <f>IF(Polygon[Asset Group]="","",VLOOKUP(Polygon[Asset Type],type_master_list,2,FALSE))</f>
        <v/>
      </c>
      <c r="L206" s="3" t="str">
        <f>IF(Polygon[Asset Name]="","",PROPER(Polygon[Asset Name]))</f>
        <v/>
      </c>
      <c r="M206" s="11" t="str">
        <f>IF(Polygon[Install Date]="","",Polygon[Install Date])</f>
        <v/>
      </c>
      <c r="N206" s="11" t="str">
        <f>IF(Polygon[Note]="","",PROPER(Polygon[Note]))</f>
        <v/>
      </c>
      <c r="O206" s="11" t="str">
        <f>IF(Polygon[Resource Consent Number]="","",UPPER(Polygon[Resource Consent Number]))</f>
        <v/>
      </c>
      <c r="P206" s="53" t="str">
        <f>IF(Polygon[Asset Unit Cost]="","",Polygon[Asset Unit Cost])</f>
        <v/>
      </c>
      <c r="Q206" s="11" t="str">
        <f>IF(Polygon[Added By]="","",UPPER(Polygon[Added By]))</f>
        <v/>
      </c>
      <c r="R206" s="11" t="str">
        <f>IF(Polygon[Added Date]="","",Polygon[Added Date])</f>
        <v/>
      </c>
      <c r="S206" s="14" t="str">
        <f>IF(Polygon[Z COORD]="","",Polygon[Z COORD])</f>
        <v/>
      </c>
      <c r="T206" s="14" t="str">
        <f>IF(Polygon[Asset Description]="","",PROPER(Polygon[Asset Description]))</f>
        <v/>
      </c>
      <c r="U206" s="14" t="str">
        <f>IF(Polygon[Area m2]="","",Polygon[Area m2])</f>
        <v/>
      </c>
      <c r="V206" s="14" t="str">
        <f>IF(Polygon[Asset Group]="","",VLOOKUP(Polygon[Surface Material],surface_master,2,FALSE))</f>
        <v/>
      </c>
      <c r="W206" s="14" t="str">
        <f>IF(Polygon[Asset Group]="","",VLOOKUP(Polygon[Material],sa_pa_surface,2,FALSE))</f>
        <v/>
      </c>
      <c r="X206" s="14" t="str">
        <f>IF(Polygon[Asset Group]="","",VLOOKUP(Polygon[Surface],surface_master,2,FALSE))</f>
        <v/>
      </c>
      <c r="Y206" s="14" t="str">
        <f>IF(Polygon[Surface Layer Depth mm]="","",Polygon[Surface Layer Depth mm])</f>
        <v/>
      </c>
      <c r="Z206" s="14" t="str">
        <f>IF(Polygon[Length m]="","",Polygon[Length m])</f>
        <v/>
      </c>
      <c r="AA206" s="14" t="str">
        <f>IF(Polygon[Av Width m]="","",Polygon[Av Width m])</f>
        <v/>
      </c>
      <c r="AB206" s="14" t="str">
        <f>IF(Polygon[Parking Capacity]="","",Polygon[Parking Capacity])</f>
        <v/>
      </c>
    </row>
    <row r="207" spans="1:28" s="3" customFormat="1" x14ac:dyDescent="0.2">
      <c r="A207" s="3" t="str">
        <f>IF(Polygon[DWG File Name]="","",Polygon[DWG File Name])</f>
        <v/>
      </c>
      <c r="B207" s="3" t="str">
        <f>IF(Polygon[DWG Layer Name]="","",Polygon[DWG Layer Name])</f>
        <v/>
      </c>
      <c r="C207" s="3" t="str">
        <f>IF(Polygon[DWG Handle]="","",Polygon[DWG Handle])</f>
        <v/>
      </c>
      <c r="D207" s="58" t="str">
        <f>IF(Polygon[Approx Centroid X]="","",Polygon[Approx Centroid X])</f>
        <v/>
      </c>
      <c r="E207" s="58" t="str">
        <f>IF(Polygon[Approx Centroid Y]="","",Polygon[Approx Centroid Y])</f>
        <v/>
      </c>
      <c r="F207" s="3" t="str">
        <f>IF(Polygon[Replacement Asset]="","",Polygon[Replacement Asset])</f>
        <v/>
      </c>
      <c r="G207" s="3" t="str">
        <f>IF(Polygon[Asset ID]="","",UPPER(Polygon[Asset ID]))</f>
        <v/>
      </c>
      <c r="H207" s="3" t="str">
        <f>IF(Polygon[Asset Group]="","",VLOOKUP(Polygon[Asset Group],asset_grp_poly,4,FALSE))</f>
        <v/>
      </c>
      <c r="I207" s="3" t="str">
        <f>IF(Polygon[Asset Group]="","",VLOOKUP(Polygon[Asset Group],asset_grp_poly,2,FALSE))</f>
        <v/>
      </c>
      <c r="J207" s="3" t="str">
        <f>IF(Polygon[Asset Group]="","",VLOOKUP(Polygon[Asset Group],asset_grp_poly,3,FALSE))</f>
        <v/>
      </c>
      <c r="K207" s="3" t="str">
        <f>IF(Polygon[Asset Group]="","",VLOOKUP(Polygon[Asset Type],type_master_list,2,FALSE))</f>
        <v/>
      </c>
      <c r="L207" s="3" t="str">
        <f>IF(Polygon[Asset Name]="","",PROPER(Polygon[Asset Name]))</f>
        <v/>
      </c>
      <c r="M207" s="11" t="str">
        <f>IF(Polygon[Install Date]="","",Polygon[Install Date])</f>
        <v/>
      </c>
      <c r="N207" s="11" t="str">
        <f>IF(Polygon[Note]="","",PROPER(Polygon[Note]))</f>
        <v/>
      </c>
      <c r="O207" s="11" t="str">
        <f>IF(Polygon[Resource Consent Number]="","",UPPER(Polygon[Resource Consent Number]))</f>
        <v/>
      </c>
      <c r="P207" s="53" t="str">
        <f>IF(Polygon[Asset Unit Cost]="","",Polygon[Asset Unit Cost])</f>
        <v/>
      </c>
      <c r="Q207" s="11" t="str">
        <f>IF(Polygon[Added By]="","",UPPER(Polygon[Added By]))</f>
        <v/>
      </c>
      <c r="R207" s="11" t="str">
        <f>IF(Polygon[Added Date]="","",Polygon[Added Date])</f>
        <v/>
      </c>
      <c r="S207" s="14" t="str">
        <f>IF(Polygon[Z COORD]="","",Polygon[Z COORD])</f>
        <v/>
      </c>
      <c r="T207" s="14" t="str">
        <f>IF(Polygon[Asset Description]="","",PROPER(Polygon[Asset Description]))</f>
        <v/>
      </c>
      <c r="U207" s="14" t="str">
        <f>IF(Polygon[Area m2]="","",Polygon[Area m2])</f>
        <v/>
      </c>
      <c r="V207" s="14" t="str">
        <f>IF(Polygon[Asset Group]="","",VLOOKUP(Polygon[Surface Material],surface_master,2,FALSE))</f>
        <v/>
      </c>
      <c r="W207" s="14" t="str">
        <f>IF(Polygon[Asset Group]="","",VLOOKUP(Polygon[Material],sa_pa_surface,2,FALSE))</f>
        <v/>
      </c>
      <c r="X207" s="14" t="str">
        <f>IF(Polygon[Asset Group]="","",VLOOKUP(Polygon[Surface],surface_master,2,FALSE))</f>
        <v/>
      </c>
      <c r="Y207" s="14" t="str">
        <f>IF(Polygon[Surface Layer Depth mm]="","",Polygon[Surface Layer Depth mm])</f>
        <v/>
      </c>
      <c r="Z207" s="14" t="str">
        <f>IF(Polygon[Length m]="","",Polygon[Length m])</f>
        <v/>
      </c>
      <c r="AA207" s="14" t="str">
        <f>IF(Polygon[Av Width m]="","",Polygon[Av Width m])</f>
        <v/>
      </c>
      <c r="AB207" s="14" t="str">
        <f>IF(Polygon[Parking Capacity]="","",Polygon[Parking Capacity])</f>
        <v/>
      </c>
    </row>
    <row r="208" spans="1:28" s="3" customFormat="1" x14ac:dyDescent="0.2">
      <c r="A208" s="3" t="str">
        <f>IF(Polygon[DWG File Name]="","",Polygon[DWG File Name])</f>
        <v/>
      </c>
      <c r="B208" s="3" t="str">
        <f>IF(Polygon[DWG Layer Name]="","",Polygon[DWG Layer Name])</f>
        <v/>
      </c>
      <c r="C208" s="3" t="str">
        <f>IF(Polygon[DWG Handle]="","",Polygon[DWG Handle])</f>
        <v/>
      </c>
      <c r="D208" s="58" t="str">
        <f>IF(Polygon[Approx Centroid X]="","",Polygon[Approx Centroid X])</f>
        <v/>
      </c>
      <c r="E208" s="58" t="str">
        <f>IF(Polygon[Approx Centroid Y]="","",Polygon[Approx Centroid Y])</f>
        <v/>
      </c>
      <c r="F208" s="3" t="str">
        <f>IF(Polygon[Replacement Asset]="","",Polygon[Replacement Asset])</f>
        <v/>
      </c>
      <c r="G208" s="3" t="str">
        <f>IF(Polygon[Asset ID]="","",UPPER(Polygon[Asset ID]))</f>
        <v/>
      </c>
      <c r="H208" s="3" t="str">
        <f>IF(Polygon[Asset Group]="","",VLOOKUP(Polygon[Asset Group],asset_grp_poly,4,FALSE))</f>
        <v/>
      </c>
      <c r="I208" s="3" t="str">
        <f>IF(Polygon[Asset Group]="","",VLOOKUP(Polygon[Asset Group],asset_grp_poly,2,FALSE))</f>
        <v/>
      </c>
      <c r="J208" s="3" t="str">
        <f>IF(Polygon[Asset Group]="","",VLOOKUP(Polygon[Asset Group],asset_grp_poly,3,FALSE))</f>
        <v/>
      </c>
      <c r="K208" s="3" t="str">
        <f>IF(Polygon[Asset Group]="","",VLOOKUP(Polygon[Asset Type],type_master_list,2,FALSE))</f>
        <v/>
      </c>
      <c r="L208" s="3" t="str">
        <f>IF(Polygon[Asset Name]="","",PROPER(Polygon[Asset Name]))</f>
        <v/>
      </c>
      <c r="M208" s="11" t="str">
        <f>IF(Polygon[Install Date]="","",Polygon[Install Date])</f>
        <v/>
      </c>
      <c r="N208" s="11" t="str">
        <f>IF(Polygon[Note]="","",PROPER(Polygon[Note]))</f>
        <v/>
      </c>
      <c r="O208" s="11" t="str">
        <f>IF(Polygon[Resource Consent Number]="","",UPPER(Polygon[Resource Consent Number]))</f>
        <v/>
      </c>
      <c r="P208" s="53" t="str">
        <f>IF(Polygon[Asset Unit Cost]="","",Polygon[Asset Unit Cost])</f>
        <v/>
      </c>
      <c r="Q208" s="11" t="str">
        <f>IF(Polygon[Added By]="","",UPPER(Polygon[Added By]))</f>
        <v/>
      </c>
      <c r="R208" s="11" t="str">
        <f>IF(Polygon[Added Date]="","",Polygon[Added Date])</f>
        <v/>
      </c>
      <c r="S208" s="14" t="str">
        <f>IF(Polygon[Z COORD]="","",Polygon[Z COORD])</f>
        <v/>
      </c>
      <c r="T208" s="14" t="str">
        <f>IF(Polygon[Asset Description]="","",PROPER(Polygon[Asset Description]))</f>
        <v/>
      </c>
      <c r="U208" s="14" t="str">
        <f>IF(Polygon[Area m2]="","",Polygon[Area m2])</f>
        <v/>
      </c>
      <c r="V208" s="14" t="str">
        <f>IF(Polygon[Asset Group]="","",VLOOKUP(Polygon[Surface Material],surface_master,2,FALSE))</f>
        <v/>
      </c>
      <c r="W208" s="14" t="str">
        <f>IF(Polygon[Asset Group]="","",VLOOKUP(Polygon[Material],sa_pa_surface,2,FALSE))</f>
        <v/>
      </c>
      <c r="X208" s="14" t="str">
        <f>IF(Polygon[Asset Group]="","",VLOOKUP(Polygon[Surface],surface_master,2,FALSE))</f>
        <v/>
      </c>
      <c r="Y208" s="14" t="str">
        <f>IF(Polygon[Surface Layer Depth mm]="","",Polygon[Surface Layer Depth mm])</f>
        <v/>
      </c>
      <c r="Z208" s="14" t="str">
        <f>IF(Polygon[Length m]="","",Polygon[Length m])</f>
        <v/>
      </c>
      <c r="AA208" s="14" t="str">
        <f>IF(Polygon[Av Width m]="","",Polygon[Av Width m])</f>
        <v/>
      </c>
      <c r="AB208" s="14" t="str">
        <f>IF(Polygon[Parking Capacity]="","",Polygon[Parking Capacity])</f>
        <v/>
      </c>
    </row>
    <row r="209" spans="1:28" s="3" customFormat="1" x14ac:dyDescent="0.2">
      <c r="A209" s="3" t="str">
        <f>IF(Polygon[DWG File Name]="","",Polygon[DWG File Name])</f>
        <v/>
      </c>
      <c r="B209" s="3" t="str">
        <f>IF(Polygon[DWG Layer Name]="","",Polygon[DWG Layer Name])</f>
        <v/>
      </c>
      <c r="C209" s="3" t="str">
        <f>IF(Polygon[DWG Handle]="","",Polygon[DWG Handle])</f>
        <v/>
      </c>
      <c r="D209" s="58" t="str">
        <f>IF(Polygon[Approx Centroid X]="","",Polygon[Approx Centroid X])</f>
        <v/>
      </c>
      <c r="E209" s="58" t="str">
        <f>IF(Polygon[Approx Centroid Y]="","",Polygon[Approx Centroid Y])</f>
        <v/>
      </c>
      <c r="F209" s="3" t="str">
        <f>IF(Polygon[Replacement Asset]="","",Polygon[Replacement Asset])</f>
        <v/>
      </c>
      <c r="G209" s="3" t="str">
        <f>IF(Polygon[Asset ID]="","",UPPER(Polygon[Asset ID]))</f>
        <v/>
      </c>
      <c r="H209" s="3" t="str">
        <f>IF(Polygon[Asset Group]="","",VLOOKUP(Polygon[Asset Group],asset_grp_poly,4,FALSE))</f>
        <v/>
      </c>
      <c r="I209" s="3" t="str">
        <f>IF(Polygon[Asset Group]="","",VLOOKUP(Polygon[Asset Group],asset_grp_poly,2,FALSE))</f>
        <v/>
      </c>
      <c r="J209" s="3" t="str">
        <f>IF(Polygon[Asset Group]="","",VLOOKUP(Polygon[Asset Group],asset_grp_poly,3,FALSE))</f>
        <v/>
      </c>
      <c r="K209" s="3" t="str">
        <f>IF(Polygon[Asset Group]="","",VLOOKUP(Polygon[Asset Type],type_master_list,2,FALSE))</f>
        <v/>
      </c>
      <c r="L209" s="3" t="str">
        <f>IF(Polygon[Asset Name]="","",PROPER(Polygon[Asset Name]))</f>
        <v/>
      </c>
      <c r="M209" s="11" t="str">
        <f>IF(Polygon[Install Date]="","",Polygon[Install Date])</f>
        <v/>
      </c>
      <c r="N209" s="11" t="str">
        <f>IF(Polygon[Note]="","",PROPER(Polygon[Note]))</f>
        <v/>
      </c>
      <c r="O209" s="11" t="str">
        <f>IF(Polygon[Resource Consent Number]="","",UPPER(Polygon[Resource Consent Number]))</f>
        <v/>
      </c>
      <c r="P209" s="53" t="str">
        <f>IF(Polygon[Asset Unit Cost]="","",Polygon[Asset Unit Cost])</f>
        <v/>
      </c>
      <c r="Q209" s="11" t="str">
        <f>IF(Polygon[Added By]="","",UPPER(Polygon[Added By]))</f>
        <v/>
      </c>
      <c r="R209" s="11" t="str">
        <f>IF(Polygon[Added Date]="","",Polygon[Added Date])</f>
        <v/>
      </c>
      <c r="S209" s="14" t="str">
        <f>IF(Polygon[Z COORD]="","",Polygon[Z COORD])</f>
        <v/>
      </c>
      <c r="T209" s="14" t="str">
        <f>IF(Polygon[Asset Description]="","",PROPER(Polygon[Asset Description]))</f>
        <v/>
      </c>
      <c r="U209" s="14" t="str">
        <f>IF(Polygon[Area m2]="","",Polygon[Area m2])</f>
        <v/>
      </c>
      <c r="V209" s="14" t="str">
        <f>IF(Polygon[Asset Group]="","",VLOOKUP(Polygon[Surface Material],surface_master,2,FALSE))</f>
        <v/>
      </c>
      <c r="W209" s="14" t="str">
        <f>IF(Polygon[Asset Group]="","",VLOOKUP(Polygon[Material],sa_pa_surface,2,FALSE))</f>
        <v/>
      </c>
      <c r="X209" s="14" t="str">
        <f>IF(Polygon[Asset Group]="","",VLOOKUP(Polygon[Surface],surface_master,2,FALSE))</f>
        <v/>
      </c>
      <c r="Y209" s="14" t="str">
        <f>IF(Polygon[Surface Layer Depth mm]="","",Polygon[Surface Layer Depth mm])</f>
        <v/>
      </c>
      <c r="Z209" s="14" t="str">
        <f>IF(Polygon[Length m]="","",Polygon[Length m])</f>
        <v/>
      </c>
      <c r="AA209" s="14" t="str">
        <f>IF(Polygon[Av Width m]="","",Polygon[Av Width m])</f>
        <v/>
      </c>
      <c r="AB209" s="14" t="str">
        <f>IF(Polygon[Parking Capacity]="","",Polygon[Parking Capacity])</f>
        <v/>
      </c>
    </row>
    <row r="210" spans="1:28" s="3" customFormat="1" x14ac:dyDescent="0.2">
      <c r="A210" s="3" t="str">
        <f>IF(Polygon[DWG File Name]="","",Polygon[DWG File Name])</f>
        <v/>
      </c>
      <c r="B210" s="3" t="str">
        <f>IF(Polygon[DWG Layer Name]="","",Polygon[DWG Layer Name])</f>
        <v/>
      </c>
      <c r="C210" s="3" t="str">
        <f>IF(Polygon[DWG Handle]="","",Polygon[DWG Handle])</f>
        <v/>
      </c>
      <c r="D210" s="58" t="str">
        <f>IF(Polygon[Approx Centroid X]="","",Polygon[Approx Centroid X])</f>
        <v/>
      </c>
      <c r="E210" s="58" t="str">
        <f>IF(Polygon[Approx Centroid Y]="","",Polygon[Approx Centroid Y])</f>
        <v/>
      </c>
      <c r="F210" s="3" t="str">
        <f>IF(Polygon[Replacement Asset]="","",Polygon[Replacement Asset])</f>
        <v/>
      </c>
      <c r="G210" s="3" t="str">
        <f>IF(Polygon[Asset ID]="","",UPPER(Polygon[Asset ID]))</f>
        <v/>
      </c>
      <c r="H210" s="3" t="str">
        <f>IF(Polygon[Asset Group]="","",VLOOKUP(Polygon[Asset Group],asset_grp_poly,4,FALSE))</f>
        <v/>
      </c>
      <c r="I210" s="3" t="str">
        <f>IF(Polygon[Asset Group]="","",VLOOKUP(Polygon[Asset Group],asset_grp_poly,2,FALSE))</f>
        <v/>
      </c>
      <c r="J210" s="3" t="str">
        <f>IF(Polygon[Asset Group]="","",VLOOKUP(Polygon[Asset Group],asset_grp_poly,3,FALSE))</f>
        <v/>
      </c>
      <c r="K210" s="3" t="str">
        <f>IF(Polygon[Asset Group]="","",VLOOKUP(Polygon[Asset Type],type_master_list,2,FALSE))</f>
        <v/>
      </c>
      <c r="L210" s="3" t="str">
        <f>IF(Polygon[Asset Name]="","",PROPER(Polygon[Asset Name]))</f>
        <v/>
      </c>
      <c r="M210" s="11" t="str">
        <f>IF(Polygon[Install Date]="","",Polygon[Install Date])</f>
        <v/>
      </c>
      <c r="N210" s="11" t="str">
        <f>IF(Polygon[Note]="","",PROPER(Polygon[Note]))</f>
        <v/>
      </c>
      <c r="O210" s="11" t="str">
        <f>IF(Polygon[Resource Consent Number]="","",UPPER(Polygon[Resource Consent Number]))</f>
        <v/>
      </c>
      <c r="P210" s="53" t="str">
        <f>IF(Polygon[Asset Unit Cost]="","",Polygon[Asset Unit Cost])</f>
        <v/>
      </c>
      <c r="Q210" s="11" t="str">
        <f>IF(Polygon[Added By]="","",UPPER(Polygon[Added By]))</f>
        <v/>
      </c>
      <c r="R210" s="11" t="str">
        <f>IF(Polygon[Added Date]="","",Polygon[Added Date])</f>
        <v/>
      </c>
      <c r="S210" s="14" t="str">
        <f>IF(Polygon[Z COORD]="","",Polygon[Z COORD])</f>
        <v/>
      </c>
      <c r="T210" s="14" t="str">
        <f>IF(Polygon[Asset Description]="","",PROPER(Polygon[Asset Description]))</f>
        <v/>
      </c>
      <c r="U210" s="14" t="str">
        <f>IF(Polygon[Area m2]="","",Polygon[Area m2])</f>
        <v/>
      </c>
      <c r="V210" s="14" t="str">
        <f>IF(Polygon[Asset Group]="","",VLOOKUP(Polygon[Surface Material],surface_master,2,FALSE))</f>
        <v/>
      </c>
      <c r="W210" s="14" t="str">
        <f>IF(Polygon[Asset Group]="","",VLOOKUP(Polygon[Material],sa_pa_surface,2,FALSE))</f>
        <v/>
      </c>
      <c r="X210" s="14" t="str">
        <f>IF(Polygon[Asset Group]="","",VLOOKUP(Polygon[Surface],surface_master,2,FALSE))</f>
        <v/>
      </c>
      <c r="Y210" s="14" t="str">
        <f>IF(Polygon[Surface Layer Depth mm]="","",Polygon[Surface Layer Depth mm])</f>
        <v/>
      </c>
      <c r="Z210" s="14" t="str">
        <f>IF(Polygon[Length m]="","",Polygon[Length m])</f>
        <v/>
      </c>
      <c r="AA210" s="14" t="str">
        <f>IF(Polygon[Av Width m]="","",Polygon[Av Width m])</f>
        <v/>
      </c>
      <c r="AB210" s="14" t="str">
        <f>IF(Polygon[Parking Capacity]="","",Polygon[Parking Capacity])</f>
        <v/>
      </c>
    </row>
    <row r="211" spans="1:28" s="3" customFormat="1" x14ac:dyDescent="0.2">
      <c r="A211" s="3" t="str">
        <f>IF(Polygon[DWG File Name]="","",Polygon[DWG File Name])</f>
        <v/>
      </c>
      <c r="B211" s="3" t="str">
        <f>IF(Polygon[DWG Layer Name]="","",Polygon[DWG Layer Name])</f>
        <v/>
      </c>
      <c r="C211" s="3" t="str">
        <f>IF(Polygon[DWG Handle]="","",Polygon[DWG Handle])</f>
        <v/>
      </c>
      <c r="D211" s="58" t="str">
        <f>IF(Polygon[Approx Centroid X]="","",Polygon[Approx Centroid X])</f>
        <v/>
      </c>
      <c r="E211" s="58" t="str">
        <f>IF(Polygon[Approx Centroid Y]="","",Polygon[Approx Centroid Y])</f>
        <v/>
      </c>
      <c r="F211" s="3" t="str">
        <f>IF(Polygon[Replacement Asset]="","",Polygon[Replacement Asset])</f>
        <v/>
      </c>
      <c r="G211" s="3" t="str">
        <f>IF(Polygon[Asset ID]="","",UPPER(Polygon[Asset ID]))</f>
        <v/>
      </c>
      <c r="H211" s="3" t="str">
        <f>IF(Polygon[Asset Group]="","",VLOOKUP(Polygon[Asset Group],asset_grp_poly,4,FALSE))</f>
        <v/>
      </c>
      <c r="I211" s="3" t="str">
        <f>IF(Polygon[Asset Group]="","",VLOOKUP(Polygon[Asset Group],asset_grp_poly,2,FALSE))</f>
        <v/>
      </c>
      <c r="J211" s="3" t="str">
        <f>IF(Polygon[Asset Group]="","",VLOOKUP(Polygon[Asset Group],asset_grp_poly,3,FALSE))</f>
        <v/>
      </c>
      <c r="K211" s="3" t="str">
        <f>IF(Polygon[Asset Group]="","",VLOOKUP(Polygon[Asset Type],type_master_list,2,FALSE))</f>
        <v/>
      </c>
      <c r="L211" s="3" t="str">
        <f>IF(Polygon[Asset Name]="","",PROPER(Polygon[Asset Name]))</f>
        <v/>
      </c>
      <c r="M211" s="11" t="str">
        <f>IF(Polygon[Install Date]="","",Polygon[Install Date])</f>
        <v/>
      </c>
      <c r="N211" s="11" t="str">
        <f>IF(Polygon[Note]="","",PROPER(Polygon[Note]))</f>
        <v/>
      </c>
      <c r="O211" s="11" t="str">
        <f>IF(Polygon[Resource Consent Number]="","",UPPER(Polygon[Resource Consent Number]))</f>
        <v/>
      </c>
      <c r="P211" s="53" t="str">
        <f>IF(Polygon[Asset Unit Cost]="","",Polygon[Asset Unit Cost])</f>
        <v/>
      </c>
      <c r="Q211" s="11" t="str">
        <f>IF(Polygon[Added By]="","",UPPER(Polygon[Added By]))</f>
        <v/>
      </c>
      <c r="R211" s="11" t="str">
        <f>IF(Polygon[Added Date]="","",Polygon[Added Date])</f>
        <v/>
      </c>
      <c r="S211" s="14" t="str">
        <f>IF(Polygon[Z COORD]="","",Polygon[Z COORD])</f>
        <v/>
      </c>
      <c r="T211" s="14" t="str">
        <f>IF(Polygon[Asset Description]="","",PROPER(Polygon[Asset Description]))</f>
        <v/>
      </c>
      <c r="U211" s="14" t="str">
        <f>IF(Polygon[Area m2]="","",Polygon[Area m2])</f>
        <v/>
      </c>
      <c r="V211" s="14" t="str">
        <f>IF(Polygon[Asset Group]="","",VLOOKUP(Polygon[Surface Material],surface_master,2,FALSE))</f>
        <v/>
      </c>
      <c r="W211" s="14" t="str">
        <f>IF(Polygon[Asset Group]="","",VLOOKUP(Polygon[Material],sa_pa_surface,2,FALSE))</f>
        <v/>
      </c>
      <c r="X211" s="14" t="str">
        <f>IF(Polygon[Asset Group]="","",VLOOKUP(Polygon[Surface],surface_master,2,FALSE))</f>
        <v/>
      </c>
      <c r="Y211" s="14" t="str">
        <f>IF(Polygon[Surface Layer Depth mm]="","",Polygon[Surface Layer Depth mm])</f>
        <v/>
      </c>
      <c r="Z211" s="14" t="str">
        <f>IF(Polygon[Length m]="","",Polygon[Length m])</f>
        <v/>
      </c>
      <c r="AA211" s="14" t="str">
        <f>IF(Polygon[Av Width m]="","",Polygon[Av Width m])</f>
        <v/>
      </c>
      <c r="AB211" s="14" t="str">
        <f>IF(Polygon[Parking Capacity]="","",Polygon[Parking Capacity])</f>
        <v/>
      </c>
    </row>
    <row r="212" spans="1:28" s="3" customFormat="1" x14ac:dyDescent="0.2">
      <c r="A212" s="3" t="str">
        <f>IF(Polygon[DWG File Name]="","",Polygon[DWG File Name])</f>
        <v/>
      </c>
      <c r="B212" s="3" t="str">
        <f>IF(Polygon[DWG Layer Name]="","",Polygon[DWG Layer Name])</f>
        <v/>
      </c>
      <c r="C212" s="3" t="str">
        <f>IF(Polygon[DWG Handle]="","",Polygon[DWG Handle])</f>
        <v/>
      </c>
      <c r="D212" s="58" t="str">
        <f>IF(Polygon[Approx Centroid X]="","",Polygon[Approx Centroid X])</f>
        <v/>
      </c>
      <c r="E212" s="58" t="str">
        <f>IF(Polygon[Approx Centroid Y]="","",Polygon[Approx Centroid Y])</f>
        <v/>
      </c>
      <c r="F212" s="3" t="str">
        <f>IF(Polygon[Replacement Asset]="","",Polygon[Replacement Asset])</f>
        <v/>
      </c>
      <c r="G212" s="3" t="str">
        <f>IF(Polygon[Asset ID]="","",UPPER(Polygon[Asset ID]))</f>
        <v/>
      </c>
      <c r="H212" s="3" t="str">
        <f>IF(Polygon[Asset Group]="","",VLOOKUP(Polygon[Asset Group],asset_grp_poly,4,FALSE))</f>
        <v/>
      </c>
      <c r="I212" s="3" t="str">
        <f>IF(Polygon[Asset Group]="","",VLOOKUP(Polygon[Asset Group],asset_grp_poly,2,FALSE))</f>
        <v/>
      </c>
      <c r="J212" s="3" t="str">
        <f>IF(Polygon[Asset Group]="","",VLOOKUP(Polygon[Asset Group],asset_grp_poly,3,FALSE))</f>
        <v/>
      </c>
      <c r="K212" s="3" t="str">
        <f>IF(Polygon[Asset Group]="","",VLOOKUP(Polygon[Asset Type],type_master_list,2,FALSE))</f>
        <v/>
      </c>
      <c r="L212" s="3" t="str">
        <f>IF(Polygon[Asset Name]="","",PROPER(Polygon[Asset Name]))</f>
        <v/>
      </c>
      <c r="M212" s="11" t="str">
        <f>IF(Polygon[Install Date]="","",Polygon[Install Date])</f>
        <v/>
      </c>
      <c r="N212" s="11" t="str">
        <f>IF(Polygon[Note]="","",PROPER(Polygon[Note]))</f>
        <v/>
      </c>
      <c r="O212" s="11" t="str">
        <f>IF(Polygon[Resource Consent Number]="","",UPPER(Polygon[Resource Consent Number]))</f>
        <v/>
      </c>
      <c r="P212" s="53" t="str">
        <f>IF(Polygon[Asset Unit Cost]="","",Polygon[Asset Unit Cost])</f>
        <v/>
      </c>
      <c r="Q212" s="11" t="str">
        <f>IF(Polygon[Added By]="","",UPPER(Polygon[Added By]))</f>
        <v/>
      </c>
      <c r="R212" s="11" t="str">
        <f>IF(Polygon[Added Date]="","",Polygon[Added Date])</f>
        <v/>
      </c>
      <c r="S212" s="14" t="str">
        <f>IF(Polygon[Z COORD]="","",Polygon[Z COORD])</f>
        <v/>
      </c>
      <c r="T212" s="14" t="str">
        <f>IF(Polygon[Asset Description]="","",PROPER(Polygon[Asset Description]))</f>
        <v/>
      </c>
      <c r="U212" s="14" t="str">
        <f>IF(Polygon[Area m2]="","",Polygon[Area m2])</f>
        <v/>
      </c>
      <c r="V212" s="14" t="str">
        <f>IF(Polygon[Asset Group]="","",VLOOKUP(Polygon[Surface Material],surface_master,2,FALSE))</f>
        <v/>
      </c>
      <c r="W212" s="14" t="str">
        <f>IF(Polygon[Asset Group]="","",VLOOKUP(Polygon[Material],sa_pa_surface,2,FALSE))</f>
        <v/>
      </c>
      <c r="X212" s="14" t="str">
        <f>IF(Polygon[Asset Group]="","",VLOOKUP(Polygon[Surface],surface_master,2,FALSE))</f>
        <v/>
      </c>
      <c r="Y212" s="14" t="str">
        <f>IF(Polygon[Surface Layer Depth mm]="","",Polygon[Surface Layer Depth mm])</f>
        <v/>
      </c>
      <c r="Z212" s="14" t="str">
        <f>IF(Polygon[Length m]="","",Polygon[Length m])</f>
        <v/>
      </c>
      <c r="AA212" s="14" t="str">
        <f>IF(Polygon[Av Width m]="","",Polygon[Av Width m])</f>
        <v/>
      </c>
      <c r="AB212" s="14" t="str">
        <f>IF(Polygon[Parking Capacity]="","",Polygon[Parking Capacity])</f>
        <v/>
      </c>
    </row>
    <row r="213" spans="1:28" s="3" customFormat="1" x14ac:dyDescent="0.2">
      <c r="A213" s="3" t="str">
        <f>IF(Polygon[DWG File Name]="","",Polygon[DWG File Name])</f>
        <v/>
      </c>
      <c r="B213" s="3" t="str">
        <f>IF(Polygon[DWG Layer Name]="","",Polygon[DWG Layer Name])</f>
        <v/>
      </c>
      <c r="C213" s="3" t="str">
        <f>IF(Polygon[DWG Handle]="","",Polygon[DWG Handle])</f>
        <v/>
      </c>
      <c r="D213" s="58" t="str">
        <f>IF(Polygon[Approx Centroid X]="","",Polygon[Approx Centroid X])</f>
        <v/>
      </c>
      <c r="E213" s="58" t="str">
        <f>IF(Polygon[Approx Centroid Y]="","",Polygon[Approx Centroid Y])</f>
        <v/>
      </c>
      <c r="F213" s="3" t="str">
        <f>IF(Polygon[Replacement Asset]="","",Polygon[Replacement Asset])</f>
        <v/>
      </c>
      <c r="G213" s="3" t="str">
        <f>IF(Polygon[Asset ID]="","",UPPER(Polygon[Asset ID]))</f>
        <v/>
      </c>
      <c r="H213" s="3" t="str">
        <f>IF(Polygon[Asset Group]="","",VLOOKUP(Polygon[Asset Group],asset_grp_poly,4,FALSE))</f>
        <v/>
      </c>
      <c r="I213" s="3" t="str">
        <f>IF(Polygon[Asset Group]="","",VLOOKUP(Polygon[Asset Group],asset_grp_poly,2,FALSE))</f>
        <v/>
      </c>
      <c r="J213" s="3" t="str">
        <f>IF(Polygon[Asset Group]="","",VLOOKUP(Polygon[Asset Group],asset_grp_poly,3,FALSE))</f>
        <v/>
      </c>
      <c r="K213" s="3" t="str">
        <f>IF(Polygon[Asset Group]="","",VLOOKUP(Polygon[Asset Type],type_master_list,2,FALSE))</f>
        <v/>
      </c>
      <c r="L213" s="3" t="str">
        <f>IF(Polygon[Asset Name]="","",PROPER(Polygon[Asset Name]))</f>
        <v/>
      </c>
      <c r="M213" s="11" t="str">
        <f>IF(Polygon[Install Date]="","",Polygon[Install Date])</f>
        <v/>
      </c>
      <c r="N213" s="11" t="str">
        <f>IF(Polygon[Note]="","",PROPER(Polygon[Note]))</f>
        <v/>
      </c>
      <c r="O213" s="11" t="str">
        <f>IF(Polygon[Resource Consent Number]="","",UPPER(Polygon[Resource Consent Number]))</f>
        <v/>
      </c>
      <c r="P213" s="53" t="str">
        <f>IF(Polygon[Asset Unit Cost]="","",Polygon[Asset Unit Cost])</f>
        <v/>
      </c>
      <c r="Q213" s="11" t="str">
        <f>IF(Polygon[Added By]="","",UPPER(Polygon[Added By]))</f>
        <v/>
      </c>
      <c r="R213" s="11" t="str">
        <f>IF(Polygon[Added Date]="","",Polygon[Added Date])</f>
        <v/>
      </c>
      <c r="S213" s="14" t="str">
        <f>IF(Polygon[Z COORD]="","",Polygon[Z COORD])</f>
        <v/>
      </c>
      <c r="T213" s="14" t="str">
        <f>IF(Polygon[Asset Description]="","",PROPER(Polygon[Asset Description]))</f>
        <v/>
      </c>
      <c r="U213" s="14" t="str">
        <f>IF(Polygon[Area m2]="","",Polygon[Area m2])</f>
        <v/>
      </c>
      <c r="V213" s="14" t="str">
        <f>IF(Polygon[Asset Group]="","",VLOOKUP(Polygon[Surface Material],surface_master,2,FALSE))</f>
        <v/>
      </c>
      <c r="W213" s="14" t="str">
        <f>IF(Polygon[Asset Group]="","",VLOOKUP(Polygon[Material],sa_pa_surface,2,FALSE))</f>
        <v/>
      </c>
      <c r="X213" s="14" t="str">
        <f>IF(Polygon[Asset Group]="","",VLOOKUP(Polygon[Surface],surface_master,2,FALSE))</f>
        <v/>
      </c>
      <c r="Y213" s="14" t="str">
        <f>IF(Polygon[Surface Layer Depth mm]="","",Polygon[Surface Layer Depth mm])</f>
        <v/>
      </c>
      <c r="Z213" s="14" t="str">
        <f>IF(Polygon[Length m]="","",Polygon[Length m])</f>
        <v/>
      </c>
      <c r="AA213" s="14" t="str">
        <f>IF(Polygon[Av Width m]="","",Polygon[Av Width m])</f>
        <v/>
      </c>
      <c r="AB213" s="14" t="str">
        <f>IF(Polygon[Parking Capacity]="","",Polygon[Parking Capacity])</f>
        <v/>
      </c>
    </row>
    <row r="214" spans="1:28" s="3" customFormat="1" x14ac:dyDescent="0.2">
      <c r="A214" s="3" t="str">
        <f>IF(Polygon[DWG File Name]="","",Polygon[DWG File Name])</f>
        <v/>
      </c>
      <c r="B214" s="3" t="str">
        <f>IF(Polygon[DWG Layer Name]="","",Polygon[DWG Layer Name])</f>
        <v/>
      </c>
      <c r="C214" s="3" t="str">
        <f>IF(Polygon[DWG Handle]="","",Polygon[DWG Handle])</f>
        <v/>
      </c>
      <c r="D214" s="58" t="str">
        <f>IF(Polygon[Approx Centroid X]="","",Polygon[Approx Centroid X])</f>
        <v/>
      </c>
      <c r="E214" s="58" t="str">
        <f>IF(Polygon[Approx Centroid Y]="","",Polygon[Approx Centroid Y])</f>
        <v/>
      </c>
      <c r="F214" s="3" t="str">
        <f>IF(Polygon[Replacement Asset]="","",Polygon[Replacement Asset])</f>
        <v/>
      </c>
      <c r="G214" s="3" t="str">
        <f>IF(Polygon[Asset ID]="","",UPPER(Polygon[Asset ID]))</f>
        <v/>
      </c>
      <c r="H214" s="3" t="str">
        <f>IF(Polygon[Asset Group]="","",VLOOKUP(Polygon[Asset Group],asset_grp_poly,4,FALSE))</f>
        <v/>
      </c>
      <c r="I214" s="3" t="str">
        <f>IF(Polygon[Asset Group]="","",VLOOKUP(Polygon[Asset Group],asset_grp_poly,2,FALSE))</f>
        <v/>
      </c>
      <c r="J214" s="3" t="str">
        <f>IF(Polygon[Asset Group]="","",VLOOKUP(Polygon[Asset Group],asset_grp_poly,3,FALSE))</f>
        <v/>
      </c>
      <c r="K214" s="3" t="str">
        <f>IF(Polygon[Asset Group]="","",VLOOKUP(Polygon[Asset Type],type_master_list,2,FALSE))</f>
        <v/>
      </c>
      <c r="L214" s="3" t="str">
        <f>IF(Polygon[Asset Name]="","",PROPER(Polygon[Asset Name]))</f>
        <v/>
      </c>
      <c r="M214" s="11" t="str">
        <f>IF(Polygon[Install Date]="","",Polygon[Install Date])</f>
        <v/>
      </c>
      <c r="N214" s="11" t="str">
        <f>IF(Polygon[Note]="","",PROPER(Polygon[Note]))</f>
        <v/>
      </c>
      <c r="O214" s="11" t="str">
        <f>IF(Polygon[Resource Consent Number]="","",UPPER(Polygon[Resource Consent Number]))</f>
        <v/>
      </c>
      <c r="P214" s="53" t="str">
        <f>IF(Polygon[Asset Unit Cost]="","",Polygon[Asset Unit Cost])</f>
        <v/>
      </c>
      <c r="Q214" s="11" t="str">
        <f>IF(Polygon[Added By]="","",UPPER(Polygon[Added By]))</f>
        <v/>
      </c>
      <c r="R214" s="11" t="str">
        <f>IF(Polygon[Added Date]="","",Polygon[Added Date])</f>
        <v/>
      </c>
      <c r="S214" s="14" t="str">
        <f>IF(Polygon[Z COORD]="","",Polygon[Z COORD])</f>
        <v/>
      </c>
      <c r="T214" s="14" t="str">
        <f>IF(Polygon[Asset Description]="","",PROPER(Polygon[Asset Description]))</f>
        <v/>
      </c>
      <c r="U214" s="14" t="str">
        <f>IF(Polygon[Area m2]="","",Polygon[Area m2])</f>
        <v/>
      </c>
      <c r="V214" s="14" t="str">
        <f>IF(Polygon[Asset Group]="","",VLOOKUP(Polygon[Surface Material],surface_master,2,FALSE))</f>
        <v/>
      </c>
      <c r="W214" s="14" t="str">
        <f>IF(Polygon[Asset Group]="","",VLOOKUP(Polygon[Material],sa_pa_surface,2,FALSE))</f>
        <v/>
      </c>
      <c r="X214" s="14" t="str">
        <f>IF(Polygon[Asset Group]="","",VLOOKUP(Polygon[Surface],surface_master,2,FALSE))</f>
        <v/>
      </c>
      <c r="Y214" s="14" t="str">
        <f>IF(Polygon[Surface Layer Depth mm]="","",Polygon[Surface Layer Depth mm])</f>
        <v/>
      </c>
      <c r="Z214" s="14" t="str">
        <f>IF(Polygon[Length m]="","",Polygon[Length m])</f>
        <v/>
      </c>
      <c r="AA214" s="14" t="str">
        <f>IF(Polygon[Av Width m]="","",Polygon[Av Width m])</f>
        <v/>
      </c>
      <c r="AB214" s="14" t="str">
        <f>IF(Polygon[Parking Capacity]="","",Polygon[Parking Capacity])</f>
        <v/>
      </c>
    </row>
    <row r="215" spans="1:28" s="3" customFormat="1" x14ac:dyDescent="0.2">
      <c r="A215" s="3" t="str">
        <f>IF(Polygon[DWG File Name]="","",Polygon[DWG File Name])</f>
        <v/>
      </c>
      <c r="B215" s="3" t="str">
        <f>IF(Polygon[DWG Layer Name]="","",Polygon[DWG Layer Name])</f>
        <v/>
      </c>
      <c r="C215" s="3" t="str">
        <f>IF(Polygon[DWG Handle]="","",Polygon[DWG Handle])</f>
        <v/>
      </c>
      <c r="D215" s="58" t="str">
        <f>IF(Polygon[Approx Centroid X]="","",Polygon[Approx Centroid X])</f>
        <v/>
      </c>
      <c r="E215" s="58" t="str">
        <f>IF(Polygon[Approx Centroid Y]="","",Polygon[Approx Centroid Y])</f>
        <v/>
      </c>
      <c r="F215" s="3" t="str">
        <f>IF(Polygon[Replacement Asset]="","",Polygon[Replacement Asset])</f>
        <v/>
      </c>
      <c r="G215" s="3" t="str">
        <f>IF(Polygon[Asset ID]="","",UPPER(Polygon[Asset ID]))</f>
        <v/>
      </c>
      <c r="H215" s="3" t="str">
        <f>IF(Polygon[Asset Group]="","",VLOOKUP(Polygon[Asset Group],asset_grp_poly,4,FALSE))</f>
        <v/>
      </c>
      <c r="I215" s="3" t="str">
        <f>IF(Polygon[Asset Group]="","",VLOOKUP(Polygon[Asset Group],asset_grp_poly,2,FALSE))</f>
        <v/>
      </c>
      <c r="J215" s="3" t="str">
        <f>IF(Polygon[Asset Group]="","",VLOOKUP(Polygon[Asset Group],asset_grp_poly,3,FALSE))</f>
        <v/>
      </c>
      <c r="K215" s="3" t="str">
        <f>IF(Polygon[Asset Group]="","",VLOOKUP(Polygon[Asset Type],type_master_list,2,FALSE))</f>
        <v/>
      </c>
      <c r="L215" s="3" t="str">
        <f>IF(Polygon[Asset Name]="","",PROPER(Polygon[Asset Name]))</f>
        <v/>
      </c>
      <c r="M215" s="11" t="str">
        <f>IF(Polygon[Install Date]="","",Polygon[Install Date])</f>
        <v/>
      </c>
      <c r="N215" s="11" t="str">
        <f>IF(Polygon[Note]="","",PROPER(Polygon[Note]))</f>
        <v/>
      </c>
      <c r="O215" s="11" t="str">
        <f>IF(Polygon[Resource Consent Number]="","",UPPER(Polygon[Resource Consent Number]))</f>
        <v/>
      </c>
      <c r="P215" s="53" t="str">
        <f>IF(Polygon[Asset Unit Cost]="","",Polygon[Asset Unit Cost])</f>
        <v/>
      </c>
      <c r="Q215" s="11" t="str">
        <f>IF(Polygon[Added By]="","",UPPER(Polygon[Added By]))</f>
        <v/>
      </c>
      <c r="R215" s="11" t="str">
        <f>IF(Polygon[Added Date]="","",Polygon[Added Date])</f>
        <v/>
      </c>
      <c r="S215" s="14" t="str">
        <f>IF(Polygon[Z COORD]="","",Polygon[Z COORD])</f>
        <v/>
      </c>
      <c r="T215" s="14" t="str">
        <f>IF(Polygon[Asset Description]="","",PROPER(Polygon[Asset Description]))</f>
        <v/>
      </c>
      <c r="U215" s="14" t="str">
        <f>IF(Polygon[Area m2]="","",Polygon[Area m2])</f>
        <v/>
      </c>
      <c r="V215" s="14" t="str">
        <f>IF(Polygon[Asset Group]="","",VLOOKUP(Polygon[Surface Material],surface_master,2,FALSE))</f>
        <v/>
      </c>
      <c r="W215" s="14" t="str">
        <f>IF(Polygon[Asset Group]="","",VLOOKUP(Polygon[Material],sa_pa_surface,2,FALSE))</f>
        <v/>
      </c>
      <c r="X215" s="14" t="str">
        <f>IF(Polygon[Asset Group]="","",VLOOKUP(Polygon[Surface],surface_master,2,FALSE))</f>
        <v/>
      </c>
      <c r="Y215" s="14" t="str">
        <f>IF(Polygon[Surface Layer Depth mm]="","",Polygon[Surface Layer Depth mm])</f>
        <v/>
      </c>
      <c r="Z215" s="14" t="str">
        <f>IF(Polygon[Length m]="","",Polygon[Length m])</f>
        <v/>
      </c>
      <c r="AA215" s="14" t="str">
        <f>IF(Polygon[Av Width m]="","",Polygon[Av Width m])</f>
        <v/>
      </c>
      <c r="AB215" s="14" t="str">
        <f>IF(Polygon[Parking Capacity]="","",Polygon[Parking Capacity])</f>
        <v/>
      </c>
    </row>
    <row r="216" spans="1:28" s="3" customFormat="1" x14ac:dyDescent="0.2">
      <c r="A216" s="3" t="str">
        <f>IF(Polygon[DWG File Name]="","",Polygon[DWG File Name])</f>
        <v/>
      </c>
      <c r="B216" s="3" t="str">
        <f>IF(Polygon[DWG Layer Name]="","",Polygon[DWG Layer Name])</f>
        <v/>
      </c>
      <c r="C216" s="3" t="str">
        <f>IF(Polygon[DWG Handle]="","",Polygon[DWG Handle])</f>
        <v/>
      </c>
      <c r="D216" s="58" t="str">
        <f>IF(Polygon[Approx Centroid X]="","",Polygon[Approx Centroid X])</f>
        <v/>
      </c>
      <c r="E216" s="58" t="str">
        <f>IF(Polygon[Approx Centroid Y]="","",Polygon[Approx Centroid Y])</f>
        <v/>
      </c>
      <c r="F216" s="3" t="str">
        <f>IF(Polygon[Replacement Asset]="","",Polygon[Replacement Asset])</f>
        <v/>
      </c>
      <c r="G216" s="3" t="str">
        <f>IF(Polygon[Asset ID]="","",UPPER(Polygon[Asset ID]))</f>
        <v/>
      </c>
      <c r="H216" s="3" t="str">
        <f>IF(Polygon[Asset Group]="","",VLOOKUP(Polygon[Asset Group],asset_grp_poly,4,FALSE))</f>
        <v/>
      </c>
      <c r="I216" s="3" t="str">
        <f>IF(Polygon[Asset Group]="","",VLOOKUP(Polygon[Asset Group],asset_grp_poly,2,FALSE))</f>
        <v/>
      </c>
      <c r="J216" s="3" t="str">
        <f>IF(Polygon[Asset Group]="","",VLOOKUP(Polygon[Asset Group],asset_grp_poly,3,FALSE))</f>
        <v/>
      </c>
      <c r="K216" s="3" t="str">
        <f>IF(Polygon[Asset Group]="","",VLOOKUP(Polygon[Asset Type],type_master_list,2,FALSE))</f>
        <v/>
      </c>
      <c r="L216" s="3" t="str">
        <f>IF(Polygon[Asset Name]="","",PROPER(Polygon[Asset Name]))</f>
        <v/>
      </c>
      <c r="M216" s="11" t="str">
        <f>IF(Polygon[Install Date]="","",Polygon[Install Date])</f>
        <v/>
      </c>
      <c r="N216" s="11" t="str">
        <f>IF(Polygon[Note]="","",PROPER(Polygon[Note]))</f>
        <v/>
      </c>
      <c r="O216" s="11" t="str">
        <f>IF(Polygon[Resource Consent Number]="","",UPPER(Polygon[Resource Consent Number]))</f>
        <v/>
      </c>
      <c r="P216" s="53" t="str">
        <f>IF(Polygon[Asset Unit Cost]="","",Polygon[Asset Unit Cost])</f>
        <v/>
      </c>
      <c r="Q216" s="11" t="str">
        <f>IF(Polygon[Added By]="","",UPPER(Polygon[Added By]))</f>
        <v/>
      </c>
      <c r="R216" s="11" t="str">
        <f>IF(Polygon[Added Date]="","",Polygon[Added Date])</f>
        <v/>
      </c>
      <c r="S216" s="14" t="str">
        <f>IF(Polygon[Z COORD]="","",Polygon[Z COORD])</f>
        <v/>
      </c>
      <c r="T216" s="14" t="str">
        <f>IF(Polygon[Asset Description]="","",PROPER(Polygon[Asset Description]))</f>
        <v/>
      </c>
      <c r="U216" s="14" t="str">
        <f>IF(Polygon[Area m2]="","",Polygon[Area m2])</f>
        <v/>
      </c>
      <c r="V216" s="14" t="str">
        <f>IF(Polygon[Asset Group]="","",VLOOKUP(Polygon[Surface Material],surface_master,2,FALSE))</f>
        <v/>
      </c>
      <c r="W216" s="14" t="str">
        <f>IF(Polygon[Asset Group]="","",VLOOKUP(Polygon[Material],sa_pa_surface,2,FALSE))</f>
        <v/>
      </c>
      <c r="X216" s="14" t="str">
        <f>IF(Polygon[Asset Group]="","",VLOOKUP(Polygon[Surface],surface_master,2,FALSE))</f>
        <v/>
      </c>
      <c r="Y216" s="14" t="str">
        <f>IF(Polygon[Surface Layer Depth mm]="","",Polygon[Surface Layer Depth mm])</f>
        <v/>
      </c>
      <c r="Z216" s="14" t="str">
        <f>IF(Polygon[Length m]="","",Polygon[Length m])</f>
        <v/>
      </c>
      <c r="AA216" s="14" t="str">
        <f>IF(Polygon[Av Width m]="","",Polygon[Av Width m])</f>
        <v/>
      </c>
      <c r="AB216" s="14" t="str">
        <f>IF(Polygon[Parking Capacity]="","",Polygon[Parking Capacity])</f>
        <v/>
      </c>
    </row>
    <row r="217" spans="1:28" s="3" customFormat="1" x14ac:dyDescent="0.2">
      <c r="A217" s="3" t="str">
        <f>IF(Polygon[DWG File Name]="","",Polygon[DWG File Name])</f>
        <v/>
      </c>
      <c r="B217" s="3" t="str">
        <f>IF(Polygon[DWG Layer Name]="","",Polygon[DWG Layer Name])</f>
        <v/>
      </c>
      <c r="C217" s="3" t="str">
        <f>IF(Polygon[DWG Handle]="","",Polygon[DWG Handle])</f>
        <v/>
      </c>
      <c r="D217" s="58" t="str">
        <f>IF(Polygon[Approx Centroid X]="","",Polygon[Approx Centroid X])</f>
        <v/>
      </c>
      <c r="E217" s="58" t="str">
        <f>IF(Polygon[Approx Centroid Y]="","",Polygon[Approx Centroid Y])</f>
        <v/>
      </c>
      <c r="F217" s="3" t="str">
        <f>IF(Polygon[Replacement Asset]="","",Polygon[Replacement Asset])</f>
        <v/>
      </c>
      <c r="G217" s="3" t="str">
        <f>IF(Polygon[Asset ID]="","",UPPER(Polygon[Asset ID]))</f>
        <v/>
      </c>
      <c r="H217" s="3" t="str">
        <f>IF(Polygon[Asset Group]="","",VLOOKUP(Polygon[Asset Group],asset_grp_poly,4,FALSE))</f>
        <v/>
      </c>
      <c r="I217" s="3" t="str">
        <f>IF(Polygon[Asset Group]="","",VLOOKUP(Polygon[Asset Group],asset_grp_poly,2,FALSE))</f>
        <v/>
      </c>
      <c r="J217" s="3" t="str">
        <f>IF(Polygon[Asset Group]="","",VLOOKUP(Polygon[Asset Group],asset_grp_poly,3,FALSE))</f>
        <v/>
      </c>
      <c r="K217" s="3" t="str">
        <f>IF(Polygon[Asset Group]="","",VLOOKUP(Polygon[Asset Type],type_master_list,2,FALSE))</f>
        <v/>
      </c>
      <c r="L217" s="3" t="str">
        <f>IF(Polygon[Asset Name]="","",PROPER(Polygon[Asset Name]))</f>
        <v/>
      </c>
      <c r="M217" s="11" t="str">
        <f>IF(Polygon[Install Date]="","",Polygon[Install Date])</f>
        <v/>
      </c>
      <c r="N217" s="11" t="str">
        <f>IF(Polygon[Note]="","",PROPER(Polygon[Note]))</f>
        <v/>
      </c>
      <c r="O217" s="11" t="str">
        <f>IF(Polygon[Resource Consent Number]="","",UPPER(Polygon[Resource Consent Number]))</f>
        <v/>
      </c>
      <c r="P217" s="53" t="str">
        <f>IF(Polygon[Asset Unit Cost]="","",Polygon[Asset Unit Cost])</f>
        <v/>
      </c>
      <c r="Q217" s="11" t="str">
        <f>IF(Polygon[Added By]="","",UPPER(Polygon[Added By]))</f>
        <v/>
      </c>
      <c r="R217" s="11" t="str">
        <f>IF(Polygon[Added Date]="","",Polygon[Added Date])</f>
        <v/>
      </c>
      <c r="S217" s="14" t="str">
        <f>IF(Polygon[Z COORD]="","",Polygon[Z COORD])</f>
        <v/>
      </c>
      <c r="T217" s="14" t="str">
        <f>IF(Polygon[Asset Description]="","",PROPER(Polygon[Asset Description]))</f>
        <v/>
      </c>
      <c r="U217" s="14" t="str">
        <f>IF(Polygon[Area m2]="","",Polygon[Area m2])</f>
        <v/>
      </c>
      <c r="V217" s="14" t="str">
        <f>IF(Polygon[Asset Group]="","",VLOOKUP(Polygon[Surface Material],surface_master,2,FALSE))</f>
        <v/>
      </c>
      <c r="W217" s="14" t="str">
        <f>IF(Polygon[Asset Group]="","",VLOOKUP(Polygon[Material],sa_pa_surface,2,FALSE))</f>
        <v/>
      </c>
      <c r="X217" s="14" t="str">
        <f>IF(Polygon[Asset Group]="","",VLOOKUP(Polygon[Surface],surface_master,2,FALSE))</f>
        <v/>
      </c>
      <c r="Y217" s="14" t="str">
        <f>IF(Polygon[Surface Layer Depth mm]="","",Polygon[Surface Layer Depth mm])</f>
        <v/>
      </c>
      <c r="Z217" s="14" t="str">
        <f>IF(Polygon[Length m]="","",Polygon[Length m])</f>
        <v/>
      </c>
      <c r="AA217" s="14" t="str">
        <f>IF(Polygon[Av Width m]="","",Polygon[Av Width m])</f>
        <v/>
      </c>
      <c r="AB217" s="14" t="str">
        <f>IF(Polygon[Parking Capacity]="","",Polygon[Parking Capacity])</f>
        <v/>
      </c>
    </row>
    <row r="218" spans="1:28" s="3" customFormat="1" x14ac:dyDescent="0.2">
      <c r="A218" s="3" t="str">
        <f>IF(Polygon[DWG File Name]="","",Polygon[DWG File Name])</f>
        <v/>
      </c>
      <c r="B218" s="3" t="str">
        <f>IF(Polygon[DWG Layer Name]="","",Polygon[DWG Layer Name])</f>
        <v/>
      </c>
      <c r="C218" s="3" t="str">
        <f>IF(Polygon[DWG Handle]="","",Polygon[DWG Handle])</f>
        <v/>
      </c>
      <c r="D218" s="58" t="str">
        <f>IF(Polygon[Approx Centroid X]="","",Polygon[Approx Centroid X])</f>
        <v/>
      </c>
      <c r="E218" s="58" t="str">
        <f>IF(Polygon[Approx Centroid Y]="","",Polygon[Approx Centroid Y])</f>
        <v/>
      </c>
      <c r="F218" s="3" t="str">
        <f>IF(Polygon[Replacement Asset]="","",Polygon[Replacement Asset])</f>
        <v/>
      </c>
      <c r="G218" s="3" t="str">
        <f>IF(Polygon[Asset ID]="","",UPPER(Polygon[Asset ID]))</f>
        <v/>
      </c>
      <c r="H218" s="3" t="str">
        <f>IF(Polygon[Asset Group]="","",VLOOKUP(Polygon[Asset Group],asset_grp_poly,4,FALSE))</f>
        <v/>
      </c>
      <c r="I218" s="3" t="str">
        <f>IF(Polygon[Asset Group]="","",VLOOKUP(Polygon[Asset Group],asset_grp_poly,2,FALSE))</f>
        <v/>
      </c>
      <c r="J218" s="3" t="str">
        <f>IF(Polygon[Asset Group]="","",VLOOKUP(Polygon[Asset Group],asset_grp_poly,3,FALSE))</f>
        <v/>
      </c>
      <c r="K218" s="3" t="str">
        <f>IF(Polygon[Asset Group]="","",VLOOKUP(Polygon[Asset Type],type_master_list,2,FALSE))</f>
        <v/>
      </c>
      <c r="L218" s="3" t="str">
        <f>IF(Polygon[Asset Name]="","",PROPER(Polygon[Asset Name]))</f>
        <v/>
      </c>
      <c r="M218" s="11" t="str">
        <f>IF(Polygon[Install Date]="","",Polygon[Install Date])</f>
        <v/>
      </c>
      <c r="N218" s="11" t="str">
        <f>IF(Polygon[Note]="","",PROPER(Polygon[Note]))</f>
        <v/>
      </c>
      <c r="O218" s="11" t="str">
        <f>IF(Polygon[Resource Consent Number]="","",UPPER(Polygon[Resource Consent Number]))</f>
        <v/>
      </c>
      <c r="P218" s="53" t="str">
        <f>IF(Polygon[Asset Unit Cost]="","",Polygon[Asset Unit Cost])</f>
        <v/>
      </c>
      <c r="Q218" s="11" t="str">
        <f>IF(Polygon[Added By]="","",UPPER(Polygon[Added By]))</f>
        <v/>
      </c>
      <c r="R218" s="11" t="str">
        <f>IF(Polygon[Added Date]="","",Polygon[Added Date])</f>
        <v/>
      </c>
      <c r="S218" s="14" t="str">
        <f>IF(Polygon[Z COORD]="","",Polygon[Z COORD])</f>
        <v/>
      </c>
      <c r="T218" s="14" t="str">
        <f>IF(Polygon[Asset Description]="","",PROPER(Polygon[Asset Description]))</f>
        <v/>
      </c>
      <c r="U218" s="14" t="str">
        <f>IF(Polygon[Area m2]="","",Polygon[Area m2])</f>
        <v/>
      </c>
      <c r="V218" s="14" t="str">
        <f>IF(Polygon[Asset Group]="","",VLOOKUP(Polygon[Surface Material],surface_master,2,FALSE))</f>
        <v/>
      </c>
      <c r="W218" s="14" t="str">
        <f>IF(Polygon[Asset Group]="","",VLOOKUP(Polygon[Material],sa_pa_surface,2,FALSE))</f>
        <v/>
      </c>
      <c r="X218" s="14" t="str">
        <f>IF(Polygon[Asset Group]="","",VLOOKUP(Polygon[Surface],surface_master,2,FALSE))</f>
        <v/>
      </c>
      <c r="Y218" s="14" t="str">
        <f>IF(Polygon[Surface Layer Depth mm]="","",Polygon[Surface Layer Depth mm])</f>
        <v/>
      </c>
      <c r="Z218" s="14" t="str">
        <f>IF(Polygon[Length m]="","",Polygon[Length m])</f>
        <v/>
      </c>
      <c r="AA218" s="14" t="str">
        <f>IF(Polygon[Av Width m]="","",Polygon[Av Width m])</f>
        <v/>
      </c>
      <c r="AB218" s="14" t="str">
        <f>IF(Polygon[Parking Capacity]="","",Polygon[Parking Capacity])</f>
        <v/>
      </c>
    </row>
    <row r="219" spans="1:28" s="3" customFormat="1" x14ac:dyDescent="0.2">
      <c r="A219" s="3" t="str">
        <f>IF(Polygon[DWG File Name]="","",Polygon[DWG File Name])</f>
        <v/>
      </c>
      <c r="B219" s="3" t="str">
        <f>IF(Polygon[DWG Layer Name]="","",Polygon[DWG Layer Name])</f>
        <v/>
      </c>
      <c r="C219" s="3" t="str">
        <f>IF(Polygon[DWG Handle]="","",Polygon[DWG Handle])</f>
        <v/>
      </c>
      <c r="D219" s="58" t="str">
        <f>IF(Polygon[Approx Centroid X]="","",Polygon[Approx Centroid X])</f>
        <v/>
      </c>
      <c r="E219" s="58" t="str">
        <f>IF(Polygon[Approx Centroid Y]="","",Polygon[Approx Centroid Y])</f>
        <v/>
      </c>
      <c r="F219" s="3" t="str">
        <f>IF(Polygon[Replacement Asset]="","",Polygon[Replacement Asset])</f>
        <v/>
      </c>
      <c r="G219" s="3" t="str">
        <f>IF(Polygon[Asset ID]="","",UPPER(Polygon[Asset ID]))</f>
        <v/>
      </c>
      <c r="H219" s="3" t="str">
        <f>IF(Polygon[Asset Group]="","",VLOOKUP(Polygon[Asset Group],asset_grp_poly,4,FALSE))</f>
        <v/>
      </c>
      <c r="I219" s="3" t="str">
        <f>IF(Polygon[Asset Group]="","",VLOOKUP(Polygon[Asset Group],asset_grp_poly,2,FALSE))</f>
        <v/>
      </c>
      <c r="J219" s="3" t="str">
        <f>IF(Polygon[Asset Group]="","",VLOOKUP(Polygon[Asset Group],asset_grp_poly,3,FALSE))</f>
        <v/>
      </c>
      <c r="K219" s="3" t="str">
        <f>IF(Polygon[Asset Group]="","",VLOOKUP(Polygon[Asset Type],type_master_list,2,FALSE))</f>
        <v/>
      </c>
      <c r="L219" s="3" t="str">
        <f>IF(Polygon[Asset Name]="","",PROPER(Polygon[Asset Name]))</f>
        <v/>
      </c>
      <c r="M219" s="11" t="str">
        <f>IF(Polygon[Install Date]="","",Polygon[Install Date])</f>
        <v/>
      </c>
      <c r="N219" s="11" t="str">
        <f>IF(Polygon[Note]="","",PROPER(Polygon[Note]))</f>
        <v/>
      </c>
      <c r="O219" s="11" t="str">
        <f>IF(Polygon[Resource Consent Number]="","",UPPER(Polygon[Resource Consent Number]))</f>
        <v/>
      </c>
      <c r="P219" s="53" t="str">
        <f>IF(Polygon[Asset Unit Cost]="","",Polygon[Asset Unit Cost])</f>
        <v/>
      </c>
      <c r="Q219" s="11" t="str">
        <f>IF(Polygon[Added By]="","",UPPER(Polygon[Added By]))</f>
        <v/>
      </c>
      <c r="R219" s="11" t="str">
        <f>IF(Polygon[Added Date]="","",Polygon[Added Date])</f>
        <v/>
      </c>
      <c r="S219" s="14" t="str">
        <f>IF(Polygon[Z COORD]="","",Polygon[Z COORD])</f>
        <v/>
      </c>
      <c r="T219" s="14" t="str">
        <f>IF(Polygon[Asset Description]="","",PROPER(Polygon[Asset Description]))</f>
        <v/>
      </c>
      <c r="U219" s="14" t="str">
        <f>IF(Polygon[Area m2]="","",Polygon[Area m2])</f>
        <v/>
      </c>
      <c r="V219" s="14" t="str">
        <f>IF(Polygon[Asset Group]="","",VLOOKUP(Polygon[Surface Material],surface_master,2,FALSE))</f>
        <v/>
      </c>
      <c r="W219" s="14" t="str">
        <f>IF(Polygon[Asset Group]="","",VLOOKUP(Polygon[Material],sa_pa_surface,2,FALSE))</f>
        <v/>
      </c>
      <c r="X219" s="14" t="str">
        <f>IF(Polygon[Asset Group]="","",VLOOKUP(Polygon[Surface],surface_master,2,FALSE))</f>
        <v/>
      </c>
      <c r="Y219" s="14" t="str">
        <f>IF(Polygon[Surface Layer Depth mm]="","",Polygon[Surface Layer Depth mm])</f>
        <v/>
      </c>
      <c r="Z219" s="14" t="str">
        <f>IF(Polygon[Length m]="","",Polygon[Length m])</f>
        <v/>
      </c>
      <c r="AA219" s="14" t="str">
        <f>IF(Polygon[Av Width m]="","",Polygon[Av Width m])</f>
        <v/>
      </c>
      <c r="AB219" s="14" t="str">
        <f>IF(Polygon[Parking Capacity]="","",Polygon[Parking Capacity])</f>
        <v/>
      </c>
    </row>
    <row r="220" spans="1:28" s="3" customFormat="1" x14ac:dyDescent="0.2">
      <c r="A220" s="3" t="str">
        <f>IF(Polygon[DWG File Name]="","",Polygon[DWG File Name])</f>
        <v/>
      </c>
      <c r="B220" s="3" t="str">
        <f>IF(Polygon[DWG Layer Name]="","",Polygon[DWG Layer Name])</f>
        <v/>
      </c>
      <c r="C220" s="3" t="str">
        <f>IF(Polygon[DWG Handle]="","",Polygon[DWG Handle])</f>
        <v/>
      </c>
      <c r="D220" s="58" t="str">
        <f>IF(Polygon[Approx Centroid X]="","",Polygon[Approx Centroid X])</f>
        <v/>
      </c>
      <c r="E220" s="58" t="str">
        <f>IF(Polygon[Approx Centroid Y]="","",Polygon[Approx Centroid Y])</f>
        <v/>
      </c>
      <c r="F220" s="3" t="str">
        <f>IF(Polygon[Replacement Asset]="","",Polygon[Replacement Asset])</f>
        <v/>
      </c>
      <c r="G220" s="3" t="str">
        <f>IF(Polygon[Asset ID]="","",UPPER(Polygon[Asset ID]))</f>
        <v/>
      </c>
      <c r="H220" s="3" t="str">
        <f>IF(Polygon[Asset Group]="","",VLOOKUP(Polygon[Asset Group],asset_grp_poly,4,FALSE))</f>
        <v/>
      </c>
      <c r="I220" s="3" t="str">
        <f>IF(Polygon[Asset Group]="","",VLOOKUP(Polygon[Asset Group],asset_grp_poly,2,FALSE))</f>
        <v/>
      </c>
      <c r="J220" s="3" t="str">
        <f>IF(Polygon[Asset Group]="","",VLOOKUP(Polygon[Asset Group],asset_grp_poly,3,FALSE))</f>
        <v/>
      </c>
      <c r="K220" s="3" t="str">
        <f>IF(Polygon[Asset Group]="","",VLOOKUP(Polygon[Asset Type],type_master_list,2,FALSE))</f>
        <v/>
      </c>
      <c r="L220" s="3" t="str">
        <f>IF(Polygon[Asset Name]="","",PROPER(Polygon[Asset Name]))</f>
        <v/>
      </c>
      <c r="M220" s="11" t="str">
        <f>IF(Polygon[Install Date]="","",Polygon[Install Date])</f>
        <v/>
      </c>
      <c r="N220" s="11" t="str">
        <f>IF(Polygon[Note]="","",PROPER(Polygon[Note]))</f>
        <v/>
      </c>
      <c r="O220" s="11" t="str">
        <f>IF(Polygon[Resource Consent Number]="","",UPPER(Polygon[Resource Consent Number]))</f>
        <v/>
      </c>
      <c r="P220" s="53" t="str">
        <f>IF(Polygon[Asset Unit Cost]="","",Polygon[Asset Unit Cost])</f>
        <v/>
      </c>
      <c r="Q220" s="11" t="str">
        <f>IF(Polygon[Added By]="","",UPPER(Polygon[Added By]))</f>
        <v/>
      </c>
      <c r="R220" s="11" t="str">
        <f>IF(Polygon[Added Date]="","",Polygon[Added Date])</f>
        <v/>
      </c>
      <c r="S220" s="14" t="str">
        <f>IF(Polygon[Z COORD]="","",Polygon[Z COORD])</f>
        <v/>
      </c>
      <c r="T220" s="14" t="str">
        <f>IF(Polygon[Asset Description]="","",PROPER(Polygon[Asset Description]))</f>
        <v/>
      </c>
      <c r="U220" s="14" t="str">
        <f>IF(Polygon[Area m2]="","",Polygon[Area m2])</f>
        <v/>
      </c>
      <c r="V220" s="14" t="str">
        <f>IF(Polygon[Asset Group]="","",VLOOKUP(Polygon[Surface Material],surface_master,2,FALSE))</f>
        <v/>
      </c>
      <c r="W220" s="14" t="str">
        <f>IF(Polygon[Asset Group]="","",VLOOKUP(Polygon[Material],sa_pa_surface,2,FALSE))</f>
        <v/>
      </c>
      <c r="X220" s="14" t="str">
        <f>IF(Polygon[Asset Group]="","",VLOOKUP(Polygon[Surface],surface_master,2,FALSE))</f>
        <v/>
      </c>
      <c r="Y220" s="14" t="str">
        <f>IF(Polygon[Surface Layer Depth mm]="","",Polygon[Surface Layer Depth mm])</f>
        <v/>
      </c>
      <c r="Z220" s="14" t="str">
        <f>IF(Polygon[Length m]="","",Polygon[Length m])</f>
        <v/>
      </c>
      <c r="AA220" s="14" t="str">
        <f>IF(Polygon[Av Width m]="","",Polygon[Av Width m])</f>
        <v/>
      </c>
      <c r="AB220" s="14" t="str">
        <f>IF(Polygon[Parking Capacity]="","",Polygon[Parking Capacity])</f>
        <v/>
      </c>
    </row>
    <row r="221" spans="1:28" s="3" customFormat="1" x14ac:dyDescent="0.2">
      <c r="A221" s="3" t="str">
        <f>IF(Polygon[DWG File Name]="","",Polygon[DWG File Name])</f>
        <v/>
      </c>
      <c r="B221" s="3" t="str">
        <f>IF(Polygon[DWG Layer Name]="","",Polygon[DWG Layer Name])</f>
        <v/>
      </c>
      <c r="C221" s="3" t="str">
        <f>IF(Polygon[DWG Handle]="","",Polygon[DWG Handle])</f>
        <v/>
      </c>
      <c r="D221" s="58" t="str">
        <f>IF(Polygon[Approx Centroid X]="","",Polygon[Approx Centroid X])</f>
        <v/>
      </c>
      <c r="E221" s="58" t="str">
        <f>IF(Polygon[Approx Centroid Y]="","",Polygon[Approx Centroid Y])</f>
        <v/>
      </c>
      <c r="F221" s="3" t="str">
        <f>IF(Polygon[Replacement Asset]="","",Polygon[Replacement Asset])</f>
        <v/>
      </c>
      <c r="G221" s="3" t="str">
        <f>IF(Polygon[Asset ID]="","",UPPER(Polygon[Asset ID]))</f>
        <v/>
      </c>
      <c r="H221" s="3" t="str">
        <f>IF(Polygon[Asset Group]="","",VLOOKUP(Polygon[Asset Group],asset_grp_poly,4,FALSE))</f>
        <v/>
      </c>
      <c r="I221" s="3" t="str">
        <f>IF(Polygon[Asset Group]="","",VLOOKUP(Polygon[Asset Group],asset_grp_poly,2,FALSE))</f>
        <v/>
      </c>
      <c r="J221" s="3" t="str">
        <f>IF(Polygon[Asset Group]="","",VLOOKUP(Polygon[Asset Group],asset_grp_poly,3,FALSE))</f>
        <v/>
      </c>
      <c r="K221" s="3" t="str">
        <f>IF(Polygon[Asset Group]="","",VLOOKUP(Polygon[Asset Type],type_master_list,2,FALSE))</f>
        <v/>
      </c>
      <c r="L221" s="3" t="str">
        <f>IF(Polygon[Asset Name]="","",PROPER(Polygon[Asset Name]))</f>
        <v/>
      </c>
      <c r="M221" s="11" t="str">
        <f>IF(Polygon[Install Date]="","",Polygon[Install Date])</f>
        <v/>
      </c>
      <c r="N221" s="11" t="str">
        <f>IF(Polygon[Note]="","",PROPER(Polygon[Note]))</f>
        <v/>
      </c>
      <c r="O221" s="11" t="str">
        <f>IF(Polygon[Resource Consent Number]="","",UPPER(Polygon[Resource Consent Number]))</f>
        <v/>
      </c>
      <c r="P221" s="53" t="str">
        <f>IF(Polygon[Asset Unit Cost]="","",Polygon[Asset Unit Cost])</f>
        <v/>
      </c>
      <c r="Q221" s="11" t="str">
        <f>IF(Polygon[Added By]="","",UPPER(Polygon[Added By]))</f>
        <v/>
      </c>
      <c r="R221" s="11" t="str">
        <f>IF(Polygon[Added Date]="","",Polygon[Added Date])</f>
        <v/>
      </c>
      <c r="S221" s="14" t="str">
        <f>IF(Polygon[Z COORD]="","",Polygon[Z COORD])</f>
        <v/>
      </c>
      <c r="T221" s="14" t="str">
        <f>IF(Polygon[Asset Description]="","",PROPER(Polygon[Asset Description]))</f>
        <v/>
      </c>
      <c r="U221" s="14" t="str">
        <f>IF(Polygon[Area m2]="","",Polygon[Area m2])</f>
        <v/>
      </c>
      <c r="V221" s="14" t="str">
        <f>IF(Polygon[Asset Group]="","",VLOOKUP(Polygon[Surface Material],surface_master,2,FALSE))</f>
        <v/>
      </c>
      <c r="W221" s="14" t="str">
        <f>IF(Polygon[Asset Group]="","",VLOOKUP(Polygon[Material],sa_pa_surface,2,FALSE))</f>
        <v/>
      </c>
      <c r="X221" s="14" t="str">
        <f>IF(Polygon[Asset Group]="","",VLOOKUP(Polygon[Surface],surface_master,2,FALSE))</f>
        <v/>
      </c>
      <c r="Y221" s="14" t="str">
        <f>IF(Polygon[Surface Layer Depth mm]="","",Polygon[Surface Layer Depth mm])</f>
        <v/>
      </c>
      <c r="Z221" s="14" t="str">
        <f>IF(Polygon[Length m]="","",Polygon[Length m])</f>
        <v/>
      </c>
      <c r="AA221" s="14" t="str">
        <f>IF(Polygon[Av Width m]="","",Polygon[Av Width m])</f>
        <v/>
      </c>
      <c r="AB221" s="14" t="str">
        <f>IF(Polygon[Parking Capacity]="","",Polygon[Parking Capacity])</f>
        <v/>
      </c>
    </row>
    <row r="222" spans="1:28" s="3" customFormat="1" x14ac:dyDescent="0.2">
      <c r="A222" s="3" t="str">
        <f>IF(Polygon[DWG File Name]="","",Polygon[DWG File Name])</f>
        <v/>
      </c>
      <c r="B222" s="3" t="str">
        <f>IF(Polygon[DWG Layer Name]="","",Polygon[DWG Layer Name])</f>
        <v/>
      </c>
      <c r="C222" s="3" t="str">
        <f>IF(Polygon[DWG Handle]="","",Polygon[DWG Handle])</f>
        <v/>
      </c>
      <c r="D222" s="58" t="str">
        <f>IF(Polygon[Approx Centroid X]="","",Polygon[Approx Centroid X])</f>
        <v/>
      </c>
      <c r="E222" s="58" t="str">
        <f>IF(Polygon[Approx Centroid Y]="","",Polygon[Approx Centroid Y])</f>
        <v/>
      </c>
      <c r="F222" s="3" t="str">
        <f>IF(Polygon[Replacement Asset]="","",Polygon[Replacement Asset])</f>
        <v/>
      </c>
      <c r="G222" s="3" t="str">
        <f>IF(Polygon[Asset ID]="","",UPPER(Polygon[Asset ID]))</f>
        <v/>
      </c>
      <c r="H222" s="3" t="str">
        <f>IF(Polygon[Asset Group]="","",VLOOKUP(Polygon[Asset Group],asset_grp_poly,4,FALSE))</f>
        <v/>
      </c>
      <c r="I222" s="3" t="str">
        <f>IF(Polygon[Asset Group]="","",VLOOKUP(Polygon[Asset Group],asset_grp_poly,2,FALSE))</f>
        <v/>
      </c>
      <c r="J222" s="3" t="str">
        <f>IF(Polygon[Asset Group]="","",VLOOKUP(Polygon[Asset Group],asset_grp_poly,3,FALSE))</f>
        <v/>
      </c>
      <c r="K222" s="3" t="str">
        <f>IF(Polygon[Asset Group]="","",VLOOKUP(Polygon[Asset Type],type_master_list,2,FALSE))</f>
        <v/>
      </c>
      <c r="L222" s="3" t="str">
        <f>IF(Polygon[Asset Name]="","",PROPER(Polygon[Asset Name]))</f>
        <v/>
      </c>
      <c r="M222" s="11" t="str">
        <f>IF(Polygon[Install Date]="","",Polygon[Install Date])</f>
        <v/>
      </c>
      <c r="N222" s="11" t="str">
        <f>IF(Polygon[Note]="","",PROPER(Polygon[Note]))</f>
        <v/>
      </c>
      <c r="O222" s="11" t="str">
        <f>IF(Polygon[Resource Consent Number]="","",UPPER(Polygon[Resource Consent Number]))</f>
        <v/>
      </c>
      <c r="P222" s="53" t="str">
        <f>IF(Polygon[Asset Unit Cost]="","",Polygon[Asset Unit Cost])</f>
        <v/>
      </c>
      <c r="Q222" s="11" t="str">
        <f>IF(Polygon[Added By]="","",UPPER(Polygon[Added By]))</f>
        <v/>
      </c>
      <c r="R222" s="11" t="str">
        <f>IF(Polygon[Added Date]="","",Polygon[Added Date])</f>
        <v/>
      </c>
      <c r="S222" s="14" t="str">
        <f>IF(Polygon[Z COORD]="","",Polygon[Z COORD])</f>
        <v/>
      </c>
      <c r="T222" s="14" t="str">
        <f>IF(Polygon[Asset Description]="","",PROPER(Polygon[Asset Description]))</f>
        <v/>
      </c>
      <c r="U222" s="14" t="str">
        <f>IF(Polygon[Area m2]="","",Polygon[Area m2])</f>
        <v/>
      </c>
      <c r="V222" s="14" t="str">
        <f>IF(Polygon[Asset Group]="","",VLOOKUP(Polygon[Surface Material],surface_master,2,FALSE))</f>
        <v/>
      </c>
      <c r="W222" s="14" t="str">
        <f>IF(Polygon[Asset Group]="","",VLOOKUP(Polygon[Material],sa_pa_surface,2,FALSE))</f>
        <v/>
      </c>
      <c r="X222" s="14" t="str">
        <f>IF(Polygon[Asset Group]="","",VLOOKUP(Polygon[Surface],surface_master,2,FALSE))</f>
        <v/>
      </c>
      <c r="Y222" s="14" t="str">
        <f>IF(Polygon[Surface Layer Depth mm]="","",Polygon[Surface Layer Depth mm])</f>
        <v/>
      </c>
      <c r="Z222" s="14" t="str">
        <f>IF(Polygon[Length m]="","",Polygon[Length m])</f>
        <v/>
      </c>
      <c r="AA222" s="14" t="str">
        <f>IF(Polygon[Av Width m]="","",Polygon[Av Width m])</f>
        <v/>
      </c>
      <c r="AB222" s="14" t="str">
        <f>IF(Polygon[Parking Capacity]="","",Polygon[Parking Capacity])</f>
        <v/>
      </c>
    </row>
    <row r="223" spans="1:28" s="3" customFormat="1" x14ac:dyDescent="0.2">
      <c r="A223" s="3" t="str">
        <f>IF(Polygon[DWG File Name]="","",Polygon[DWG File Name])</f>
        <v/>
      </c>
      <c r="B223" s="3" t="str">
        <f>IF(Polygon[DWG Layer Name]="","",Polygon[DWG Layer Name])</f>
        <v/>
      </c>
      <c r="C223" s="3" t="str">
        <f>IF(Polygon[DWG Handle]="","",Polygon[DWG Handle])</f>
        <v/>
      </c>
      <c r="D223" s="58" t="str">
        <f>IF(Polygon[Approx Centroid X]="","",Polygon[Approx Centroid X])</f>
        <v/>
      </c>
      <c r="E223" s="58" t="str">
        <f>IF(Polygon[Approx Centroid Y]="","",Polygon[Approx Centroid Y])</f>
        <v/>
      </c>
      <c r="F223" s="3" t="str">
        <f>IF(Polygon[Replacement Asset]="","",Polygon[Replacement Asset])</f>
        <v/>
      </c>
      <c r="G223" s="3" t="str">
        <f>IF(Polygon[Asset ID]="","",UPPER(Polygon[Asset ID]))</f>
        <v/>
      </c>
      <c r="H223" s="3" t="str">
        <f>IF(Polygon[Asset Group]="","",VLOOKUP(Polygon[Asset Group],asset_grp_poly,4,FALSE))</f>
        <v/>
      </c>
      <c r="I223" s="3" t="str">
        <f>IF(Polygon[Asset Group]="","",VLOOKUP(Polygon[Asset Group],asset_grp_poly,2,FALSE))</f>
        <v/>
      </c>
      <c r="J223" s="3" t="str">
        <f>IF(Polygon[Asset Group]="","",VLOOKUP(Polygon[Asset Group],asset_grp_poly,3,FALSE))</f>
        <v/>
      </c>
      <c r="K223" s="3" t="str">
        <f>IF(Polygon[Asset Group]="","",VLOOKUP(Polygon[Asset Type],type_master_list,2,FALSE))</f>
        <v/>
      </c>
      <c r="L223" s="3" t="str">
        <f>IF(Polygon[Asset Name]="","",PROPER(Polygon[Asset Name]))</f>
        <v/>
      </c>
      <c r="M223" s="11" t="str">
        <f>IF(Polygon[Install Date]="","",Polygon[Install Date])</f>
        <v/>
      </c>
      <c r="N223" s="11" t="str">
        <f>IF(Polygon[Note]="","",PROPER(Polygon[Note]))</f>
        <v/>
      </c>
      <c r="O223" s="11" t="str">
        <f>IF(Polygon[Resource Consent Number]="","",UPPER(Polygon[Resource Consent Number]))</f>
        <v/>
      </c>
      <c r="P223" s="53" t="str">
        <f>IF(Polygon[Asset Unit Cost]="","",Polygon[Asset Unit Cost])</f>
        <v/>
      </c>
      <c r="Q223" s="11" t="str">
        <f>IF(Polygon[Added By]="","",UPPER(Polygon[Added By]))</f>
        <v/>
      </c>
      <c r="R223" s="11" t="str">
        <f>IF(Polygon[Added Date]="","",Polygon[Added Date])</f>
        <v/>
      </c>
      <c r="S223" s="14" t="str">
        <f>IF(Polygon[Z COORD]="","",Polygon[Z COORD])</f>
        <v/>
      </c>
      <c r="T223" s="14" t="str">
        <f>IF(Polygon[Asset Description]="","",PROPER(Polygon[Asset Description]))</f>
        <v/>
      </c>
      <c r="U223" s="14" t="str">
        <f>IF(Polygon[Area m2]="","",Polygon[Area m2])</f>
        <v/>
      </c>
      <c r="V223" s="14" t="str">
        <f>IF(Polygon[Asset Group]="","",VLOOKUP(Polygon[Surface Material],surface_master,2,FALSE))</f>
        <v/>
      </c>
      <c r="W223" s="14" t="str">
        <f>IF(Polygon[Asset Group]="","",VLOOKUP(Polygon[Material],sa_pa_surface,2,FALSE))</f>
        <v/>
      </c>
      <c r="X223" s="14" t="str">
        <f>IF(Polygon[Asset Group]="","",VLOOKUP(Polygon[Surface],surface_master,2,FALSE))</f>
        <v/>
      </c>
      <c r="Y223" s="14" t="str">
        <f>IF(Polygon[Surface Layer Depth mm]="","",Polygon[Surface Layer Depth mm])</f>
        <v/>
      </c>
      <c r="Z223" s="14" t="str">
        <f>IF(Polygon[Length m]="","",Polygon[Length m])</f>
        <v/>
      </c>
      <c r="AA223" s="14" t="str">
        <f>IF(Polygon[Av Width m]="","",Polygon[Av Width m])</f>
        <v/>
      </c>
      <c r="AB223" s="14" t="str">
        <f>IF(Polygon[Parking Capacity]="","",Polygon[Parking Capacity])</f>
        <v/>
      </c>
    </row>
    <row r="224" spans="1:28" s="3" customFormat="1" x14ac:dyDescent="0.2">
      <c r="A224" s="3" t="str">
        <f>IF(Polygon[DWG File Name]="","",Polygon[DWG File Name])</f>
        <v/>
      </c>
      <c r="B224" s="3" t="str">
        <f>IF(Polygon[DWG Layer Name]="","",Polygon[DWG Layer Name])</f>
        <v/>
      </c>
      <c r="C224" s="3" t="str">
        <f>IF(Polygon[DWG Handle]="","",Polygon[DWG Handle])</f>
        <v/>
      </c>
      <c r="D224" s="58" t="str">
        <f>IF(Polygon[Approx Centroid X]="","",Polygon[Approx Centroid X])</f>
        <v/>
      </c>
      <c r="E224" s="58" t="str">
        <f>IF(Polygon[Approx Centroid Y]="","",Polygon[Approx Centroid Y])</f>
        <v/>
      </c>
      <c r="F224" s="3" t="str">
        <f>IF(Polygon[Replacement Asset]="","",Polygon[Replacement Asset])</f>
        <v/>
      </c>
      <c r="G224" s="3" t="str">
        <f>IF(Polygon[Asset ID]="","",UPPER(Polygon[Asset ID]))</f>
        <v/>
      </c>
      <c r="H224" s="3" t="str">
        <f>IF(Polygon[Asset Group]="","",VLOOKUP(Polygon[Asset Group],asset_grp_poly,4,FALSE))</f>
        <v/>
      </c>
      <c r="I224" s="3" t="str">
        <f>IF(Polygon[Asset Group]="","",VLOOKUP(Polygon[Asset Group],asset_grp_poly,2,FALSE))</f>
        <v/>
      </c>
      <c r="J224" s="3" t="str">
        <f>IF(Polygon[Asset Group]="","",VLOOKUP(Polygon[Asset Group],asset_grp_poly,3,FALSE))</f>
        <v/>
      </c>
      <c r="K224" s="3" t="str">
        <f>IF(Polygon[Asset Group]="","",VLOOKUP(Polygon[Asset Type],type_master_list,2,FALSE))</f>
        <v/>
      </c>
      <c r="L224" s="3" t="str">
        <f>IF(Polygon[Asset Name]="","",PROPER(Polygon[Asset Name]))</f>
        <v/>
      </c>
      <c r="M224" s="11" t="str">
        <f>IF(Polygon[Install Date]="","",Polygon[Install Date])</f>
        <v/>
      </c>
      <c r="N224" s="11" t="str">
        <f>IF(Polygon[Note]="","",PROPER(Polygon[Note]))</f>
        <v/>
      </c>
      <c r="O224" s="11" t="str">
        <f>IF(Polygon[Resource Consent Number]="","",UPPER(Polygon[Resource Consent Number]))</f>
        <v/>
      </c>
      <c r="P224" s="53" t="str">
        <f>IF(Polygon[Asset Unit Cost]="","",Polygon[Asset Unit Cost])</f>
        <v/>
      </c>
      <c r="Q224" s="11" t="str">
        <f>IF(Polygon[Added By]="","",UPPER(Polygon[Added By]))</f>
        <v/>
      </c>
      <c r="R224" s="11" t="str">
        <f>IF(Polygon[Added Date]="","",Polygon[Added Date])</f>
        <v/>
      </c>
      <c r="S224" s="14" t="str">
        <f>IF(Polygon[Z COORD]="","",Polygon[Z COORD])</f>
        <v/>
      </c>
      <c r="T224" s="14" t="str">
        <f>IF(Polygon[Asset Description]="","",PROPER(Polygon[Asset Description]))</f>
        <v/>
      </c>
      <c r="U224" s="14" t="str">
        <f>IF(Polygon[Area m2]="","",Polygon[Area m2])</f>
        <v/>
      </c>
      <c r="V224" s="14" t="str">
        <f>IF(Polygon[Asset Group]="","",VLOOKUP(Polygon[Surface Material],surface_master,2,FALSE))</f>
        <v/>
      </c>
      <c r="W224" s="14" t="str">
        <f>IF(Polygon[Asset Group]="","",VLOOKUP(Polygon[Material],sa_pa_surface,2,FALSE))</f>
        <v/>
      </c>
      <c r="X224" s="14" t="str">
        <f>IF(Polygon[Asset Group]="","",VLOOKUP(Polygon[Surface],surface_master,2,FALSE))</f>
        <v/>
      </c>
      <c r="Y224" s="14" t="str">
        <f>IF(Polygon[Surface Layer Depth mm]="","",Polygon[Surface Layer Depth mm])</f>
        <v/>
      </c>
      <c r="Z224" s="14" t="str">
        <f>IF(Polygon[Length m]="","",Polygon[Length m])</f>
        <v/>
      </c>
      <c r="AA224" s="14" t="str">
        <f>IF(Polygon[Av Width m]="","",Polygon[Av Width m])</f>
        <v/>
      </c>
      <c r="AB224" s="14" t="str">
        <f>IF(Polygon[Parking Capacity]="","",Polygon[Parking Capacity])</f>
        <v/>
      </c>
    </row>
    <row r="225" spans="1:28" s="3" customFormat="1" x14ac:dyDescent="0.2">
      <c r="A225" s="3" t="str">
        <f>IF(Polygon[DWG File Name]="","",Polygon[DWG File Name])</f>
        <v/>
      </c>
      <c r="B225" s="3" t="str">
        <f>IF(Polygon[DWG Layer Name]="","",Polygon[DWG Layer Name])</f>
        <v/>
      </c>
      <c r="C225" s="3" t="str">
        <f>IF(Polygon[DWG Handle]="","",Polygon[DWG Handle])</f>
        <v/>
      </c>
      <c r="D225" s="58" t="str">
        <f>IF(Polygon[Approx Centroid X]="","",Polygon[Approx Centroid X])</f>
        <v/>
      </c>
      <c r="E225" s="58" t="str">
        <f>IF(Polygon[Approx Centroid Y]="","",Polygon[Approx Centroid Y])</f>
        <v/>
      </c>
      <c r="F225" s="3" t="str">
        <f>IF(Polygon[Replacement Asset]="","",Polygon[Replacement Asset])</f>
        <v/>
      </c>
      <c r="G225" s="3" t="str">
        <f>IF(Polygon[Asset ID]="","",UPPER(Polygon[Asset ID]))</f>
        <v/>
      </c>
      <c r="H225" s="3" t="str">
        <f>IF(Polygon[Asset Group]="","",VLOOKUP(Polygon[Asset Group],asset_grp_poly,4,FALSE))</f>
        <v/>
      </c>
      <c r="I225" s="3" t="str">
        <f>IF(Polygon[Asset Group]="","",VLOOKUP(Polygon[Asset Group],asset_grp_poly,2,FALSE))</f>
        <v/>
      </c>
      <c r="J225" s="3" t="str">
        <f>IF(Polygon[Asset Group]="","",VLOOKUP(Polygon[Asset Group],asset_grp_poly,3,FALSE))</f>
        <v/>
      </c>
      <c r="K225" s="3" t="str">
        <f>IF(Polygon[Asset Group]="","",VLOOKUP(Polygon[Asset Type],type_master_list,2,FALSE))</f>
        <v/>
      </c>
      <c r="L225" s="3" t="str">
        <f>IF(Polygon[Asset Name]="","",PROPER(Polygon[Asset Name]))</f>
        <v/>
      </c>
      <c r="M225" s="11" t="str">
        <f>IF(Polygon[Install Date]="","",Polygon[Install Date])</f>
        <v/>
      </c>
      <c r="N225" s="11" t="str">
        <f>IF(Polygon[Note]="","",PROPER(Polygon[Note]))</f>
        <v/>
      </c>
      <c r="O225" s="11" t="str">
        <f>IF(Polygon[Resource Consent Number]="","",UPPER(Polygon[Resource Consent Number]))</f>
        <v/>
      </c>
      <c r="P225" s="53" t="str">
        <f>IF(Polygon[Asset Unit Cost]="","",Polygon[Asset Unit Cost])</f>
        <v/>
      </c>
      <c r="Q225" s="11" t="str">
        <f>IF(Polygon[Added By]="","",UPPER(Polygon[Added By]))</f>
        <v/>
      </c>
      <c r="R225" s="11" t="str">
        <f>IF(Polygon[Added Date]="","",Polygon[Added Date])</f>
        <v/>
      </c>
      <c r="S225" s="14" t="str">
        <f>IF(Polygon[Z COORD]="","",Polygon[Z COORD])</f>
        <v/>
      </c>
      <c r="T225" s="14" t="str">
        <f>IF(Polygon[Asset Description]="","",PROPER(Polygon[Asset Description]))</f>
        <v/>
      </c>
      <c r="U225" s="14" t="str">
        <f>IF(Polygon[Area m2]="","",Polygon[Area m2])</f>
        <v/>
      </c>
      <c r="V225" s="14" t="str">
        <f>IF(Polygon[Asset Group]="","",VLOOKUP(Polygon[Surface Material],surface_master,2,FALSE))</f>
        <v/>
      </c>
      <c r="W225" s="14" t="str">
        <f>IF(Polygon[Asset Group]="","",VLOOKUP(Polygon[Material],sa_pa_surface,2,FALSE))</f>
        <v/>
      </c>
      <c r="X225" s="14" t="str">
        <f>IF(Polygon[Asset Group]="","",VLOOKUP(Polygon[Surface],surface_master,2,FALSE))</f>
        <v/>
      </c>
      <c r="Y225" s="14" t="str">
        <f>IF(Polygon[Surface Layer Depth mm]="","",Polygon[Surface Layer Depth mm])</f>
        <v/>
      </c>
      <c r="Z225" s="14" t="str">
        <f>IF(Polygon[Length m]="","",Polygon[Length m])</f>
        <v/>
      </c>
      <c r="AA225" s="14" t="str">
        <f>IF(Polygon[Av Width m]="","",Polygon[Av Width m])</f>
        <v/>
      </c>
      <c r="AB225" s="14" t="str">
        <f>IF(Polygon[Parking Capacity]="","",Polygon[Parking Capacity])</f>
        <v/>
      </c>
    </row>
    <row r="226" spans="1:28" s="3" customFormat="1" x14ac:dyDescent="0.2">
      <c r="A226" s="3" t="str">
        <f>IF(Polygon[DWG File Name]="","",Polygon[DWG File Name])</f>
        <v/>
      </c>
      <c r="B226" s="3" t="str">
        <f>IF(Polygon[DWG Layer Name]="","",Polygon[DWG Layer Name])</f>
        <v/>
      </c>
      <c r="C226" s="3" t="str">
        <f>IF(Polygon[DWG Handle]="","",Polygon[DWG Handle])</f>
        <v/>
      </c>
      <c r="D226" s="58" t="str">
        <f>IF(Polygon[Approx Centroid X]="","",Polygon[Approx Centroid X])</f>
        <v/>
      </c>
      <c r="E226" s="58" t="str">
        <f>IF(Polygon[Approx Centroid Y]="","",Polygon[Approx Centroid Y])</f>
        <v/>
      </c>
      <c r="F226" s="3" t="str">
        <f>IF(Polygon[Replacement Asset]="","",Polygon[Replacement Asset])</f>
        <v/>
      </c>
      <c r="G226" s="3" t="str">
        <f>IF(Polygon[Asset ID]="","",UPPER(Polygon[Asset ID]))</f>
        <v/>
      </c>
      <c r="H226" s="3" t="str">
        <f>IF(Polygon[Asset Group]="","",VLOOKUP(Polygon[Asset Group],asset_grp_poly,4,FALSE))</f>
        <v/>
      </c>
      <c r="I226" s="3" t="str">
        <f>IF(Polygon[Asset Group]="","",VLOOKUP(Polygon[Asset Group],asset_grp_poly,2,FALSE))</f>
        <v/>
      </c>
      <c r="J226" s="3" t="str">
        <f>IF(Polygon[Asset Group]="","",VLOOKUP(Polygon[Asset Group],asset_grp_poly,3,FALSE))</f>
        <v/>
      </c>
      <c r="K226" s="3" t="str">
        <f>IF(Polygon[Asset Group]="","",VLOOKUP(Polygon[Asset Type],type_master_list,2,FALSE))</f>
        <v/>
      </c>
      <c r="L226" s="3" t="str">
        <f>IF(Polygon[Asset Name]="","",PROPER(Polygon[Asset Name]))</f>
        <v/>
      </c>
      <c r="M226" s="11" t="str">
        <f>IF(Polygon[Install Date]="","",Polygon[Install Date])</f>
        <v/>
      </c>
      <c r="N226" s="11" t="str">
        <f>IF(Polygon[Note]="","",PROPER(Polygon[Note]))</f>
        <v/>
      </c>
      <c r="O226" s="11" t="str">
        <f>IF(Polygon[Resource Consent Number]="","",UPPER(Polygon[Resource Consent Number]))</f>
        <v/>
      </c>
      <c r="P226" s="53" t="str">
        <f>IF(Polygon[Asset Unit Cost]="","",Polygon[Asset Unit Cost])</f>
        <v/>
      </c>
      <c r="Q226" s="11" t="str">
        <f>IF(Polygon[Added By]="","",UPPER(Polygon[Added By]))</f>
        <v/>
      </c>
      <c r="R226" s="11" t="str">
        <f>IF(Polygon[Added Date]="","",Polygon[Added Date])</f>
        <v/>
      </c>
      <c r="S226" s="14" t="str">
        <f>IF(Polygon[Z COORD]="","",Polygon[Z COORD])</f>
        <v/>
      </c>
      <c r="T226" s="14" t="str">
        <f>IF(Polygon[Asset Description]="","",PROPER(Polygon[Asset Description]))</f>
        <v/>
      </c>
      <c r="U226" s="14" t="str">
        <f>IF(Polygon[Area m2]="","",Polygon[Area m2])</f>
        <v/>
      </c>
      <c r="V226" s="14" t="str">
        <f>IF(Polygon[Asset Group]="","",VLOOKUP(Polygon[Surface Material],surface_master,2,FALSE))</f>
        <v/>
      </c>
      <c r="W226" s="14" t="str">
        <f>IF(Polygon[Asset Group]="","",VLOOKUP(Polygon[Material],sa_pa_surface,2,FALSE))</f>
        <v/>
      </c>
      <c r="X226" s="14" t="str">
        <f>IF(Polygon[Asset Group]="","",VLOOKUP(Polygon[Surface],surface_master,2,FALSE))</f>
        <v/>
      </c>
      <c r="Y226" s="14" t="str">
        <f>IF(Polygon[Surface Layer Depth mm]="","",Polygon[Surface Layer Depth mm])</f>
        <v/>
      </c>
      <c r="Z226" s="14" t="str">
        <f>IF(Polygon[Length m]="","",Polygon[Length m])</f>
        <v/>
      </c>
      <c r="AA226" s="14" t="str">
        <f>IF(Polygon[Av Width m]="","",Polygon[Av Width m])</f>
        <v/>
      </c>
      <c r="AB226" s="14" t="str">
        <f>IF(Polygon[Parking Capacity]="","",Polygon[Parking Capacity])</f>
        <v/>
      </c>
    </row>
    <row r="227" spans="1:28" s="3" customFormat="1" x14ac:dyDescent="0.2">
      <c r="A227" s="3" t="str">
        <f>IF(Polygon[DWG File Name]="","",Polygon[DWG File Name])</f>
        <v/>
      </c>
      <c r="B227" s="3" t="str">
        <f>IF(Polygon[DWG Layer Name]="","",Polygon[DWG Layer Name])</f>
        <v/>
      </c>
      <c r="C227" s="3" t="str">
        <f>IF(Polygon[DWG Handle]="","",Polygon[DWG Handle])</f>
        <v/>
      </c>
      <c r="D227" s="58" t="str">
        <f>IF(Polygon[Approx Centroid X]="","",Polygon[Approx Centroid X])</f>
        <v/>
      </c>
      <c r="E227" s="58" t="str">
        <f>IF(Polygon[Approx Centroid Y]="","",Polygon[Approx Centroid Y])</f>
        <v/>
      </c>
      <c r="F227" s="3" t="str">
        <f>IF(Polygon[Replacement Asset]="","",Polygon[Replacement Asset])</f>
        <v/>
      </c>
      <c r="G227" s="3" t="str">
        <f>IF(Polygon[Asset ID]="","",UPPER(Polygon[Asset ID]))</f>
        <v/>
      </c>
      <c r="H227" s="3" t="str">
        <f>IF(Polygon[Asset Group]="","",VLOOKUP(Polygon[Asset Group],asset_grp_poly,4,FALSE))</f>
        <v/>
      </c>
      <c r="I227" s="3" t="str">
        <f>IF(Polygon[Asset Group]="","",VLOOKUP(Polygon[Asset Group],asset_grp_poly,2,FALSE))</f>
        <v/>
      </c>
      <c r="J227" s="3" t="str">
        <f>IF(Polygon[Asset Group]="","",VLOOKUP(Polygon[Asset Group],asset_grp_poly,3,FALSE))</f>
        <v/>
      </c>
      <c r="K227" s="3" t="str">
        <f>IF(Polygon[Asset Group]="","",VLOOKUP(Polygon[Asset Type],type_master_list,2,FALSE))</f>
        <v/>
      </c>
      <c r="L227" s="3" t="str">
        <f>IF(Polygon[Asset Name]="","",PROPER(Polygon[Asset Name]))</f>
        <v/>
      </c>
      <c r="M227" s="11" t="str">
        <f>IF(Polygon[Install Date]="","",Polygon[Install Date])</f>
        <v/>
      </c>
      <c r="N227" s="11" t="str">
        <f>IF(Polygon[Note]="","",PROPER(Polygon[Note]))</f>
        <v/>
      </c>
      <c r="O227" s="11" t="str">
        <f>IF(Polygon[Resource Consent Number]="","",UPPER(Polygon[Resource Consent Number]))</f>
        <v/>
      </c>
      <c r="P227" s="53" t="str">
        <f>IF(Polygon[Asset Unit Cost]="","",Polygon[Asset Unit Cost])</f>
        <v/>
      </c>
      <c r="Q227" s="11" t="str">
        <f>IF(Polygon[Added By]="","",UPPER(Polygon[Added By]))</f>
        <v/>
      </c>
      <c r="R227" s="11" t="str">
        <f>IF(Polygon[Added Date]="","",Polygon[Added Date])</f>
        <v/>
      </c>
      <c r="S227" s="14" t="str">
        <f>IF(Polygon[Z COORD]="","",Polygon[Z COORD])</f>
        <v/>
      </c>
      <c r="T227" s="14" t="str">
        <f>IF(Polygon[Asset Description]="","",PROPER(Polygon[Asset Description]))</f>
        <v/>
      </c>
      <c r="U227" s="14" t="str">
        <f>IF(Polygon[Area m2]="","",Polygon[Area m2])</f>
        <v/>
      </c>
      <c r="V227" s="14" t="str">
        <f>IF(Polygon[Asset Group]="","",VLOOKUP(Polygon[Surface Material],surface_master,2,FALSE))</f>
        <v/>
      </c>
      <c r="W227" s="14" t="str">
        <f>IF(Polygon[Asset Group]="","",VLOOKUP(Polygon[Material],sa_pa_surface,2,FALSE))</f>
        <v/>
      </c>
      <c r="X227" s="14" t="str">
        <f>IF(Polygon[Asset Group]="","",VLOOKUP(Polygon[Surface],surface_master,2,FALSE))</f>
        <v/>
      </c>
      <c r="Y227" s="14" t="str">
        <f>IF(Polygon[Surface Layer Depth mm]="","",Polygon[Surface Layer Depth mm])</f>
        <v/>
      </c>
      <c r="Z227" s="14" t="str">
        <f>IF(Polygon[Length m]="","",Polygon[Length m])</f>
        <v/>
      </c>
      <c r="AA227" s="14" t="str">
        <f>IF(Polygon[Av Width m]="","",Polygon[Av Width m])</f>
        <v/>
      </c>
      <c r="AB227" s="14" t="str">
        <f>IF(Polygon[Parking Capacity]="","",Polygon[Parking Capacity])</f>
        <v/>
      </c>
    </row>
    <row r="228" spans="1:28" s="3" customFormat="1" x14ac:dyDescent="0.2">
      <c r="A228" s="3" t="str">
        <f>IF(Polygon[DWG File Name]="","",Polygon[DWG File Name])</f>
        <v/>
      </c>
      <c r="B228" s="3" t="str">
        <f>IF(Polygon[DWG Layer Name]="","",Polygon[DWG Layer Name])</f>
        <v/>
      </c>
      <c r="C228" s="3" t="str">
        <f>IF(Polygon[DWG Handle]="","",Polygon[DWG Handle])</f>
        <v/>
      </c>
      <c r="D228" s="58" t="str">
        <f>IF(Polygon[Approx Centroid X]="","",Polygon[Approx Centroid X])</f>
        <v/>
      </c>
      <c r="E228" s="58" t="str">
        <f>IF(Polygon[Approx Centroid Y]="","",Polygon[Approx Centroid Y])</f>
        <v/>
      </c>
      <c r="F228" s="3" t="str">
        <f>IF(Polygon[Replacement Asset]="","",Polygon[Replacement Asset])</f>
        <v/>
      </c>
      <c r="G228" s="3" t="str">
        <f>IF(Polygon[Asset ID]="","",UPPER(Polygon[Asset ID]))</f>
        <v/>
      </c>
      <c r="H228" s="3" t="str">
        <f>IF(Polygon[Asset Group]="","",VLOOKUP(Polygon[Asset Group],asset_grp_poly,4,FALSE))</f>
        <v/>
      </c>
      <c r="I228" s="3" t="str">
        <f>IF(Polygon[Asset Group]="","",VLOOKUP(Polygon[Asset Group],asset_grp_poly,2,FALSE))</f>
        <v/>
      </c>
      <c r="J228" s="3" t="str">
        <f>IF(Polygon[Asset Group]="","",VLOOKUP(Polygon[Asset Group],asset_grp_poly,3,FALSE))</f>
        <v/>
      </c>
      <c r="K228" s="3" t="str">
        <f>IF(Polygon[Asset Group]="","",VLOOKUP(Polygon[Asset Type],type_master_list,2,FALSE))</f>
        <v/>
      </c>
      <c r="L228" s="3" t="str">
        <f>IF(Polygon[Asset Name]="","",PROPER(Polygon[Asset Name]))</f>
        <v/>
      </c>
      <c r="M228" s="11" t="str">
        <f>IF(Polygon[Install Date]="","",Polygon[Install Date])</f>
        <v/>
      </c>
      <c r="N228" s="11" t="str">
        <f>IF(Polygon[Note]="","",PROPER(Polygon[Note]))</f>
        <v/>
      </c>
      <c r="O228" s="11" t="str">
        <f>IF(Polygon[Resource Consent Number]="","",UPPER(Polygon[Resource Consent Number]))</f>
        <v/>
      </c>
      <c r="P228" s="53" t="str">
        <f>IF(Polygon[Asset Unit Cost]="","",Polygon[Asset Unit Cost])</f>
        <v/>
      </c>
      <c r="Q228" s="11" t="str">
        <f>IF(Polygon[Added By]="","",UPPER(Polygon[Added By]))</f>
        <v/>
      </c>
      <c r="R228" s="11" t="str">
        <f>IF(Polygon[Added Date]="","",Polygon[Added Date])</f>
        <v/>
      </c>
      <c r="S228" s="14" t="str">
        <f>IF(Polygon[Z COORD]="","",Polygon[Z COORD])</f>
        <v/>
      </c>
      <c r="T228" s="14" t="str">
        <f>IF(Polygon[Asset Description]="","",PROPER(Polygon[Asset Description]))</f>
        <v/>
      </c>
      <c r="U228" s="14" t="str">
        <f>IF(Polygon[Area m2]="","",Polygon[Area m2])</f>
        <v/>
      </c>
      <c r="V228" s="14" t="str">
        <f>IF(Polygon[Asset Group]="","",VLOOKUP(Polygon[Surface Material],surface_master,2,FALSE))</f>
        <v/>
      </c>
      <c r="W228" s="14" t="str">
        <f>IF(Polygon[Asset Group]="","",VLOOKUP(Polygon[Material],sa_pa_surface,2,FALSE))</f>
        <v/>
      </c>
      <c r="X228" s="14" t="str">
        <f>IF(Polygon[Asset Group]="","",VLOOKUP(Polygon[Surface],surface_master,2,FALSE))</f>
        <v/>
      </c>
      <c r="Y228" s="14" t="str">
        <f>IF(Polygon[Surface Layer Depth mm]="","",Polygon[Surface Layer Depth mm])</f>
        <v/>
      </c>
      <c r="Z228" s="14" t="str">
        <f>IF(Polygon[Length m]="","",Polygon[Length m])</f>
        <v/>
      </c>
      <c r="AA228" s="14" t="str">
        <f>IF(Polygon[Av Width m]="","",Polygon[Av Width m])</f>
        <v/>
      </c>
      <c r="AB228" s="14" t="str">
        <f>IF(Polygon[Parking Capacity]="","",Polygon[Parking Capacity])</f>
        <v/>
      </c>
    </row>
    <row r="229" spans="1:28" s="3" customFormat="1" x14ac:dyDescent="0.2">
      <c r="A229" s="3" t="str">
        <f>IF(Polygon[DWG File Name]="","",Polygon[DWG File Name])</f>
        <v/>
      </c>
      <c r="B229" s="3" t="str">
        <f>IF(Polygon[DWG Layer Name]="","",Polygon[DWG Layer Name])</f>
        <v/>
      </c>
      <c r="C229" s="3" t="str">
        <f>IF(Polygon[DWG Handle]="","",Polygon[DWG Handle])</f>
        <v/>
      </c>
      <c r="D229" s="58" t="str">
        <f>IF(Polygon[Approx Centroid X]="","",Polygon[Approx Centroid X])</f>
        <v/>
      </c>
      <c r="E229" s="58" t="str">
        <f>IF(Polygon[Approx Centroid Y]="","",Polygon[Approx Centroid Y])</f>
        <v/>
      </c>
      <c r="F229" s="3" t="str">
        <f>IF(Polygon[Replacement Asset]="","",Polygon[Replacement Asset])</f>
        <v/>
      </c>
      <c r="G229" s="3" t="str">
        <f>IF(Polygon[Asset ID]="","",UPPER(Polygon[Asset ID]))</f>
        <v/>
      </c>
      <c r="H229" s="3" t="str">
        <f>IF(Polygon[Asset Group]="","",VLOOKUP(Polygon[Asset Group],asset_grp_poly,4,FALSE))</f>
        <v/>
      </c>
      <c r="I229" s="3" t="str">
        <f>IF(Polygon[Asset Group]="","",VLOOKUP(Polygon[Asset Group],asset_grp_poly,2,FALSE))</f>
        <v/>
      </c>
      <c r="J229" s="3" t="str">
        <f>IF(Polygon[Asset Group]="","",VLOOKUP(Polygon[Asset Group],asset_grp_poly,3,FALSE))</f>
        <v/>
      </c>
      <c r="K229" s="3" t="str">
        <f>IF(Polygon[Asset Group]="","",VLOOKUP(Polygon[Asset Type],type_master_list,2,FALSE))</f>
        <v/>
      </c>
      <c r="L229" s="3" t="str">
        <f>IF(Polygon[Asset Name]="","",PROPER(Polygon[Asset Name]))</f>
        <v/>
      </c>
      <c r="M229" s="11" t="str">
        <f>IF(Polygon[Install Date]="","",Polygon[Install Date])</f>
        <v/>
      </c>
      <c r="N229" s="11" t="str">
        <f>IF(Polygon[Note]="","",PROPER(Polygon[Note]))</f>
        <v/>
      </c>
      <c r="O229" s="11" t="str">
        <f>IF(Polygon[Resource Consent Number]="","",UPPER(Polygon[Resource Consent Number]))</f>
        <v/>
      </c>
      <c r="P229" s="53" t="str">
        <f>IF(Polygon[Asset Unit Cost]="","",Polygon[Asset Unit Cost])</f>
        <v/>
      </c>
      <c r="Q229" s="11" t="str">
        <f>IF(Polygon[Added By]="","",UPPER(Polygon[Added By]))</f>
        <v/>
      </c>
      <c r="R229" s="11" t="str">
        <f>IF(Polygon[Added Date]="","",Polygon[Added Date])</f>
        <v/>
      </c>
      <c r="S229" s="14" t="str">
        <f>IF(Polygon[Z COORD]="","",Polygon[Z COORD])</f>
        <v/>
      </c>
      <c r="T229" s="14" t="str">
        <f>IF(Polygon[Asset Description]="","",PROPER(Polygon[Asset Description]))</f>
        <v/>
      </c>
      <c r="U229" s="14" t="str">
        <f>IF(Polygon[Area m2]="","",Polygon[Area m2])</f>
        <v/>
      </c>
      <c r="V229" s="14" t="str">
        <f>IF(Polygon[Asset Group]="","",VLOOKUP(Polygon[Surface Material],surface_master,2,FALSE))</f>
        <v/>
      </c>
      <c r="W229" s="14" t="str">
        <f>IF(Polygon[Asset Group]="","",VLOOKUP(Polygon[Material],sa_pa_surface,2,FALSE))</f>
        <v/>
      </c>
      <c r="X229" s="14" t="str">
        <f>IF(Polygon[Asset Group]="","",VLOOKUP(Polygon[Surface],surface_master,2,FALSE))</f>
        <v/>
      </c>
      <c r="Y229" s="14" t="str">
        <f>IF(Polygon[Surface Layer Depth mm]="","",Polygon[Surface Layer Depth mm])</f>
        <v/>
      </c>
      <c r="Z229" s="14" t="str">
        <f>IF(Polygon[Length m]="","",Polygon[Length m])</f>
        <v/>
      </c>
      <c r="AA229" s="14" t="str">
        <f>IF(Polygon[Av Width m]="","",Polygon[Av Width m])</f>
        <v/>
      </c>
      <c r="AB229" s="14" t="str">
        <f>IF(Polygon[Parking Capacity]="","",Polygon[Parking Capacity])</f>
        <v/>
      </c>
    </row>
    <row r="230" spans="1:28" s="3" customFormat="1" x14ac:dyDescent="0.2">
      <c r="A230" s="3" t="str">
        <f>IF(Polygon[DWG File Name]="","",Polygon[DWG File Name])</f>
        <v/>
      </c>
      <c r="B230" s="3" t="str">
        <f>IF(Polygon[DWG Layer Name]="","",Polygon[DWG Layer Name])</f>
        <v/>
      </c>
      <c r="C230" s="3" t="str">
        <f>IF(Polygon[DWG Handle]="","",Polygon[DWG Handle])</f>
        <v/>
      </c>
      <c r="D230" s="58" t="str">
        <f>IF(Polygon[Approx Centroid X]="","",Polygon[Approx Centroid X])</f>
        <v/>
      </c>
      <c r="E230" s="58" t="str">
        <f>IF(Polygon[Approx Centroid Y]="","",Polygon[Approx Centroid Y])</f>
        <v/>
      </c>
      <c r="F230" s="3" t="str">
        <f>IF(Polygon[Replacement Asset]="","",Polygon[Replacement Asset])</f>
        <v/>
      </c>
      <c r="G230" s="3" t="str">
        <f>IF(Polygon[Asset ID]="","",UPPER(Polygon[Asset ID]))</f>
        <v/>
      </c>
      <c r="H230" s="3" t="str">
        <f>IF(Polygon[Asset Group]="","",VLOOKUP(Polygon[Asset Group],asset_grp_poly,4,FALSE))</f>
        <v/>
      </c>
      <c r="I230" s="3" t="str">
        <f>IF(Polygon[Asset Group]="","",VLOOKUP(Polygon[Asset Group],asset_grp_poly,2,FALSE))</f>
        <v/>
      </c>
      <c r="J230" s="3" t="str">
        <f>IF(Polygon[Asset Group]="","",VLOOKUP(Polygon[Asset Group],asset_grp_poly,3,FALSE))</f>
        <v/>
      </c>
      <c r="K230" s="3" t="str">
        <f>IF(Polygon[Asset Group]="","",VLOOKUP(Polygon[Asset Type],type_master_list,2,FALSE))</f>
        <v/>
      </c>
      <c r="L230" s="3" t="str">
        <f>IF(Polygon[Asset Name]="","",PROPER(Polygon[Asset Name]))</f>
        <v/>
      </c>
      <c r="M230" s="11" t="str">
        <f>IF(Polygon[Install Date]="","",Polygon[Install Date])</f>
        <v/>
      </c>
      <c r="N230" s="11" t="str">
        <f>IF(Polygon[Note]="","",PROPER(Polygon[Note]))</f>
        <v/>
      </c>
      <c r="O230" s="11" t="str">
        <f>IF(Polygon[Resource Consent Number]="","",UPPER(Polygon[Resource Consent Number]))</f>
        <v/>
      </c>
      <c r="P230" s="53" t="str">
        <f>IF(Polygon[Asset Unit Cost]="","",Polygon[Asset Unit Cost])</f>
        <v/>
      </c>
      <c r="Q230" s="11" t="str">
        <f>IF(Polygon[Added By]="","",UPPER(Polygon[Added By]))</f>
        <v/>
      </c>
      <c r="R230" s="11" t="str">
        <f>IF(Polygon[Added Date]="","",Polygon[Added Date])</f>
        <v/>
      </c>
      <c r="S230" s="14" t="str">
        <f>IF(Polygon[Z COORD]="","",Polygon[Z COORD])</f>
        <v/>
      </c>
      <c r="T230" s="14" t="str">
        <f>IF(Polygon[Asset Description]="","",PROPER(Polygon[Asset Description]))</f>
        <v/>
      </c>
      <c r="U230" s="14" t="str">
        <f>IF(Polygon[Area m2]="","",Polygon[Area m2])</f>
        <v/>
      </c>
      <c r="V230" s="14" t="str">
        <f>IF(Polygon[Asset Group]="","",VLOOKUP(Polygon[Surface Material],surface_master,2,FALSE))</f>
        <v/>
      </c>
      <c r="W230" s="14" t="str">
        <f>IF(Polygon[Asset Group]="","",VLOOKUP(Polygon[Material],sa_pa_surface,2,FALSE))</f>
        <v/>
      </c>
      <c r="X230" s="14" t="str">
        <f>IF(Polygon[Asset Group]="","",VLOOKUP(Polygon[Surface],surface_master,2,FALSE))</f>
        <v/>
      </c>
      <c r="Y230" s="14" t="str">
        <f>IF(Polygon[Surface Layer Depth mm]="","",Polygon[Surface Layer Depth mm])</f>
        <v/>
      </c>
      <c r="Z230" s="14" t="str">
        <f>IF(Polygon[Length m]="","",Polygon[Length m])</f>
        <v/>
      </c>
      <c r="AA230" s="14" t="str">
        <f>IF(Polygon[Av Width m]="","",Polygon[Av Width m])</f>
        <v/>
      </c>
      <c r="AB230" s="14" t="str">
        <f>IF(Polygon[Parking Capacity]="","",Polygon[Parking Capacity])</f>
        <v/>
      </c>
    </row>
    <row r="231" spans="1:28" s="3" customFormat="1" x14ac:dyDescent="0.2">
      <c r="A231" s="3" t="str">
        <f>IF(Polygon[DWG File Name]="","",Polygon[DWG File Name])</f>
        <v/>
      </c>
      <c r="B231" s="3" t="str">
        <f>IF(Polygon[DWG Layer Name]="","",Polygon[DWG Layer Name])</f>
        <v/>
      </c>
      <c r="C231" s="3" t="str">
        <f>IF(Polygon[DWG Handle]="","",Polygon[DWG Handle])</f>
        <v/>
      </c>
      <c r="D231" s="58" t="str">
        <f>IF(Polygon[Approx Centroid X]="","",Polygon[Approx Centroid X])</f>
        <v/>
      </c>
      <c r="E231" s="58" t="str">
        <f>IF(Polygon[Approx Centroid Y]="","",Polygon[Approx Centroid Y])</f>
        <v/>
      </c>
      <c r="F231" s="3" t="str">
        <f>IF(Polygon[Replacement Asset]="","",Polygon[Replacement Asset])</f>
        <v/>
      </c>
      <c r="G231" s="3" t="str">
        <f>IF(Polygon[Asset ID]="","",UPPER(Polygon[Asset ID]))</f>
        <v/>
      </c>
      <c r="H231" s="3" t="str">
        <f>IF(Polygon[Asset Group]="","",VLOOKUP(Polygon[Asset Group],asset_grp_poly,4,FALSE))</f>
        <v/>
      </c>
      <c r="I231" s="3" t="str">
        <f>IF(Polygon[Asset Group]="","",VLOOKUP(Polygon[Asset Group],asset_grp_poly,2,FALSE))</f>
        <v/>
      </c>
      <c r="J231" s="3" t="str">
        <f>IF(Polygon[Asset Group]="","",VLOOKUP(Polygon[Asset Group],asset_grp_poly,3,FALSE))</f>
        <v/>
      </c>
      <c r="K231" s="3" t="str">
        <f>IF(Polygon[Asset Group]="","",VLOOKUP(Polygon[Asset Type],type_master_list,2,FALSE))</f>
        <v/>
      </c>
      <c r="L231" s="3" t="str">
        <f>IF(Polygon[Asset Name]="","",PROPER(Polygon[Asset Name]))</f>
        <v/>
      </c>
      <c r="M231" s="11" t="str">
        <f>IF(Polygon[Install Date]="","",Polygon[Install Date])</f>
        <v/>
      </c>
      <c r="N231" s="11" t="str">
        <f>IF(Polygon[Note]="","",PROPER(Polygon[Note]))</f>
        <v/>
      </c>
      <c r="O231" s="11" t="str">
        <f>IF(Polygon[Resource Consent Number]="","",UPPER(Polygon[Resource Consent Number]))</f>
        <v/>
      </c>
      <c r="P231" s="53" t="str">
        <f>IF(Polygon[Asset Unit Cost]="","",Polygon[Asset Unit Cost])</f>
        <v/>
      </c>
      <c r="Q231" s="11" t="str">
        <f>IF(Polygon[Added By]="","",UPPER(Polygon[Added By]))</f>
        <v/>
      </c>
      <c r="R231" s="11" t="str">
        <f>IF(Polygon[Added Date]="","",Polygon[Added Date])</f>
        <v/>
      </c>
      <c r="S231" s="14" t="str">
        <f>IF(Polygon[Z COORD]="","",Polygon[Z COORD])</f>
        <v/>
      </c>
      <c r="T231" s="14" t="str">
        <f>IF(Polygon[Asset Description]="","",PROPER(Polygon[Asset Description]))</f>
        <v/>
      </c>
      <c r="U231" s="14" t="str">
        <f>IF(Polygon[Area m2]="","",Polygon[Area m2])</f>
        <v/>
      </c>
      <c r="V231" s="14" t="str">
        <f>IF(Polygon[Asset Group]="","",VLOOKUP(Polygon[Surface Material],surface_master,2,FALSE))</f>
        <v/>
      </c>
      <c r="W231" s="14" t="str">
        <f>IF(Polygon[Asset Group]="","",VLOOKUP(Polygon[Material],sa_pa_surface,2,FALSE))</f>
        <v/>
      </c>
      <c r="X231" s="14" t="str">
        <f>IF(Polygon[Asset Group]="","",VLOOKUP(Polygon[Surface],surface_master,2,FALSE))</f>
        <v/>
      </c>
      <c r="Y231" s="14" t="str">
        <f>IF(Polygon[Surface Layer Depth mm]="","",Polygon[Surface Layer Depth mm])</f>
        <v/>
      </c>
      <c r="Z231" s="14" t="str">
        <f>IF(Polygon[Length m]="","",Polygon[Length m])</f>
        <v/>
      </c>
      <c r="AA231" s="14" t="str">
        <f>IF(Polygon[Av Width m]="","",Polygon[Av Width m])</f>
        <v/>
      </c>
      <c r="AB231" s="14" t="str">
        <f>IF(Polygon[Parking Capacity]="","",Polygon[Parking Capacity])</f>
        <v/>
      </c>
    </row>
    <row r="232" spans="1:28" s="3" customFormat="1" x14ac:dyDescent="0.2">
      <c r="A232" s="3" t="str">
        <f>IF(Polygon[DWG File Name]="","",Polygon[DWG File Name])</f>
        <v/>
      </c>
      <c r="B232" s="3" t="str">
        <f>IF(Polygon[DWG Layer Name]="","",Polygon[DWG Layer Name])</f>
        <v/>
      </c>
      <c r="C232" s="3" t="str">
        <f>IF(Polygon[DWG Handle]="","",Polygon[DWG Handle])</f>
        <v/>
      </c>
      <c r="D232" s="58" t="str">
        <f>IF(Polygon[Approx Centroid X]="","",Polygon[Approx Centroid X])</f>
        <v/>
      </c>
      <c r="E232" s="58" t="str">
        <f>IF(Polygon[Approx Centroid Y]="","",Polygon[Approx Centroid Y])</f>
        <v/>
      </c>
      <c r="F232" s="3" t="str">
        <f>IF(Polygon[Replacement Asset]="","",Polygon[Replacement Asset])</f>
        <v/>
      </c>
      <c r="G232" s="3" t="str">
        <f>IF(Polygon[Asset ID]="","",UPPER(Polygon[Asset ID]))</f>
        <v/>
      </c>
      <c r="H232" s="3" t="str">
        <f>IF(Polygon[Asset Group]="","",VLOOKUP(Polygon[Asset Group],asset_grp_poly,4,FALSE))</f>
        <v/>
      </c>
      <c r="I232" s="3" t="str">
        <f>IF(Polygon[Asset Group]="","",VLOOKUP(Polygon[Asset Group],asset_grp_poly,2,FALSE))</f>
        <v/>
      </c>
      <c r="J232" s="3" t="str">
        <f>IF(Polygon[Asset Group]="","",VLOOKUP(Polygon[Asset Group],asset_grp_poly,3,FALSE))</f>
        <v/>
      </c>
      <c r="K232" s="3" t="str">
        <f>IF(Polygon[Asset Group]="","",VLOOKUP(Polygon[Asset Type],type_master_list,2,FALSE))</f>
        <v/>
      </c>
      <c r="L232" s="3" t="str">
        <f>IF(Polygon[Asset Name]="","",PROPER(Polygon[Asset Name]))</f>
        <v/>
      </c>
      <c r="M232" s="11" t="str">
        <f>IF(Polygon[Install Date]="","",Polygon[Install Date])</f>
        <v/>
      </c>
      <c r="N232" s="11" t="str">
        <f>IF(Polygon[Note]="","",PROPER(Polygon[Note]))</f>
        <v/>
      </c>
      <c r="O232" s="11" t="str">
        <f>IF(Polygon[Resource Consent Number]="","",UPPER(Polygon[Resource Consent Number]))</f>
        <v/>
      </c>
      <c r="P232" s="53" t="str">
        <f>IF(Polygon[Asset Unit Cost]="","",Polygon[Asset Unit Cost])</f>
        <v/>
      </c>
      <c r="Q232" s="11" t="str">
        <f>IF(Polygon[Added By]="","",UPPER(Polygon[Added By]))</f>
        <v/>
      </c>
      <c r="R232" s="11" t="str">
        <f>IF(Polygon[Added Date]="","",Polygon[Added Date])</f>
        <v/>
      </c>
      <c r="S232" s="14" t="str">
        <f>IF(Polygon[Z COORD]="","",Polygon[Z COORD])</f>
        <v/>
      </c>
      <c r="T232" s="14" t="str">
        <f>IF(Polygon[Asset Description]="","",PROPER(Polygon[Asset Description]))</f>
        <v/>
      </c>
      <c r="U232" s="14" t="str">
        <f>IF(Polygon[Area m2]="","",Polygon[Area m2])</f>
        <v/>
      </c>
      <c r="V232" s="14" t="str">
        <f>IF(Polygon[Asset Group]="","",VLOOKUP(Polygon[Surface Material],surface_master,2,FALSE))</f>
        <v/>
      </c>
      <c r="W232" s="14" t="str">
        <f>IF(Polygon[Asset Group]="","",VLOOKUP(Polygon[Material],sa_pa_surface,2,FALSE))</f>
        <v/>
      </c>
      <c r="X232" s="14" t="str">
        <f>IF(Polygon[Asset Group]="","",VLOOKUP(Polygon[Surface],surface_master,2,FALSE))</f>
        <v/>
      </c>
      <c r="Y232" s="14" t="str">
        <f>IF(Polygon[Surface Layer Depth mm]="","",Polygon[Surface Layer Depth mm])</f>
        <v/>
      </c>
      <c r="Z232" s="14" t="str">
        <f>IF(Polygon[Length m]="","",Polygon[Length m])</f>
        <v/>
      </c>
      <c r="AA232" s="14" t="str">
        <f>IF(Polygon[Av Width m]="","",Polygon[Av Width m])</f>
        <v/>
      </c>
      <c r="AB232" s="14" t="str">
        <f>IF(Polygon[Parking Capacity]="","",Polygon[Parking Capacity])</f>
        <v/>
      </c>
    </row>
    <row r="233" spans="1:28" s="3" customFormat="1" x14ac:dyDescent="0.2">
      <c r="A233" s="3" t="str">
        <f>IF(Polygon[DWG File Name]="","",Polygon[DWG File Name])</f>
        <v/>
      </c>
      <c r="B233" s="3" t="str">
        <f>IF(Polygon[DWG Layer Name]="","",Polygon[DWG Layer Name])</f>
        <v/>
      </c>
      <c r="C233" s="3" t="str">
        <f>IF(Polygon[DWG Handle]="","",Polygon[DWG Handle])</f>
        <v/>
      </c>
      <c r="D233" s="58" t="str">
        <f>IF(Polygon[Approx Centroid X]="","",Polygon[Approx Centroid X])</f>
        <v/>
      </c>
      <c r="E233" s="58" t="str">
        <f>IF(Polygon[Approx Centroid Y]="","",Polygon[Approx Centroid Y])</f>
        <v/>
      </c>
      <c r="F233" s="3" t="str">
        <f>IF(Polygon[Replacement Asset]="","",Polygon[Replacement Asset])</f>
        <v/>
      </c>
      <c r="G233" s="3" t="str">
        <f>IF(Polygon[Asset ID]="","",UPPER(Polygon[Asset ID]))</f>
        <v/>
      </c>
      <c r="H233" s="3" t="str">
        <f>IF(Polygon[Asset Group]="","",VLOOKUP(Polygon[Asset Group],asset_grp_poly,4,FALSE))</f>
        <v/>
      </c>
      <c r="I233" s="3" t="str">
        <f>IF(Polygon[Asset Group]="","",VLOOKUP(Polygon[Asset Group],asset_grp_poly,2,FALSE))</f>
        <v/>
      </c>
      <c r="J233" s="3" t="str">
        <f>IF(Polygon[Asset Group]="","",VLOOKUP(Polygon[Asset Group],asset_grp_poly,3,FALSE))</f>
        <v/>
      </c>
      <c r="K233" s="3" t="str">
        <f>IF(Polygon[Asset Group]="","",VLOOKUP(Polygon[Asset Type],type_master_list,2,FALSE))</f>
        <v/>
      </c>
      <c r="L233" s="3" t="str">
        <f>IF(Polygon[Asset Name]="","",PROPER(Polygon[Asset Name]))</f>
        <v/>
      </c>
      <c r="M233" s="11" t="str">
        <f>IF(Polygon[Install Date]="","",Polygon[Install Date])</f>
        <v/>
      </c>
      <c r="N233" s="11" t="str">
        <f>IF(Polygon[Note]="","",PROPER(Polygon[Note]))</f>
        <v/>
      </c>
      <c r="O233" s="11" t="str">
        <f>IF(Polygon[Resource Consent Number]="","",UPPER(Polygon[Resource Consent Number]))</f>
        <v/>
      </c>
      <c r="P233" s="53" t="str">
        <f>IF(Polygon[Asset Unit Cost]="","",Polygon[Asset Unit Cost])</f>
        <v/>
      </c>
      <c r="Q233" s="11" t="str">
        <f>IF(Polygon[Added By]="","",UPPER(Polygon[Added By]))</f>
        <v/>
      </c>
      <c r="R233" s="11" t="str">
        <f>IF(Polygon[Added Date]="","",Polygon[Added Date])</f>
        <v/>
      </c>
      <c r="S233" s="14" t="str">
        <f>IF(Polygon[Z COORD]="","",Polygon[Z COORD])</f>
        <v/>
      </c>
      <c r="T233" s="14" t="str">
        <f>IF(Polygon[Asset Description]="","",PROPER(Polygon[Asset Description]))</f>
        <v/>
      </c>
      <c r="U233" s="14" t="str">
        <f>IF(Polygon[Area m2]="","",Polygon[Area m2])</f>
        <v/>
      </c>
      <c r="V233" s="14" t="str">
        <f>IF(Polygon[Asset Group]="","",VLOOKUP(Polygon[Surface Material],surface_master,2,FALSE))</f>
        <v/>
      </c>
      <c r="W233" s="14" t="str">
        <f>IF(Polygon[Asset Group]="","",VLOOKUP(Polygon[Material],sa_pa_surface,2,FALSE))</f>
        <v/>
      </c>
      <c r="X233" s="14" t="str">
        <f>IF(Polygon[Asset Group]="","",VLOOKUP(Polygon[Surface],surface_master,2,FALSE))</f>
        <v/>
      </c>
      <c r="Y233" s="14" t="str">
        <f>IF(Polygon[Surface Layer Depth mm]="","",Polygon[Surface Layer Depth mm])</f>
        <v/>
      </c>
      <c r="Z233" s="14" t="str">
        <f>IF(Polygon[Length m]="","",Polygon[Length m])</f>
        <v/>
      </c>
      <c r="AA233" s="14" t="str">
        <f>IF(Polygon[Av Width m]="","",Polygon[Av Width m])</f>
        <v/>
      </c>
      <c r="AB233" s="14" t="str">
        <f>IF(Polygon[Parking Capacity]="","",Polygon[Parking Capacity])</f>
        <v/>
      </c>
    </row>
    <row r="234" spans="1:28" s="3" customFormat="1" x14ac:dyDescent="0.2">
      <c r="A234" s="3" t="str">
        <f>IF(Polygon[DWG File Name]="","",Polygon[DWG File Name])</f>
        <v/>
      </c>
      <c r="B234" s="3" t="str">
        <f>IF(Polygon[DWG Layer Name]="","",Polygon[DWG Layer Name])</f>
        <v/>
      </c>
      <c r="C234" s="3" t="str">
        <f>IF(Polygon[DWG Handle]="","",Polygon[DWG Handle])</f>
        <v/>
      </c>
      <c r="D234" s="58" t="str">
        <f>IF(Polygon[Approx Centroid X]="","",Polygon[Approx Centroid X])</f>
        <v/>
      </c>
      <c r="E234" s="58" t="str">
        <f>IF(Polygon[Approx Centroid Y]="","",Polygon[Approx Centroid Y])</f>
        <v/>
      </c>
      <c r="F234" s="3" t="str">
        <f>IF(Polygon[Replacement Asset]="","",Polygon[Replacement Asset])</f>
        <v/>
      </c>
      <c r="G234" s="3" t="str">
        <f>IF(Polygon[Asset ID]="","",UPPER(Polygon[Asset ID]))</f>
        <v/>
      </c>
      <c r="H234" s="3" t="str">
        <f>IF(Polygon[Asset Group]="","",VLOOKUP(Polygon[Asset Group],asset_grp_poly,4,FALSE))</f>
        <v/>
      </c>
      <c r="I234" s="3" t="str">
        <f>IF(Polygon[Asset Group]="","",VLOOKUP(Polygon[Asset Group],asset_grp_poly,2,FALSE))</f>
        <v/>
      </c>
      <c r="J234" s="3" t="str">
        <f>IF(Polygon[Asset Group]="","",VLOOKUP(Polygon[Asset Group],asset_grp_poly,3,FALSE))</f>
        <v/>
      </c>
      <c r="K234" s="3" t="str">
        <f>IF(Polygon[Asset Group]="","",VLOOKUP(Polygon[Asset Type],type_master_list,2,FALSE))</f>
        <v/>
      </c>
      <c r="L234" s="3" t="str">
        <f>IF(Polygon[Asset Name]="","",PROPER(Polygon[Asset Name]))</f>
        <v/>
      </c>
      <c r="M234" s="11" t="str">
        <f>IF(Polygon[Install Date]="","",Polygon[Install Date])</f>
        <v/>
      </c>
      <c r="N234" s="11" t="str">
        <f>IF(Polygon[Note]="","",PROPER(Polygon[Note]))</f>
        <v/>
      </c>
      <c r="O234" s="11" t="str">
        <f>IF(Polygon[Resource Consent Number]="","",UPPER(Polygon[Resource Consent Number]))</f>
        <v/>
      </c>
      <c r="P234" s="53" t="str">
        <f>IF(Polygon[Asset Unit Cost]="","",Polygon[Asset Unit Cost])</f>
        <v/>
      </c>
      <c r="Q234" s="11" t="str">
        <f>IF(Polygon[Added By]="","",UPPER(Polygon[Added By]))</f>
        <v/>
      </c>
      <c r="R234" s="11" t="str">
        <f>IF(Polygon[Added Date]="","",Polygon[Added Date])</f>
        <v/>
      </c>
      <c r="S234" s="14" t="str">
        <f>IF(Polygon[Z COORD]="","",Polygon[Z COORD])</f>
        <v/>
      </c>
      <c r="T234" s="14" t="str">
        <f>IF(Polygon[Asset Description]="","",PROPER(Polygon[Asset Description]))</f>
        <v/>
      </c>
      <c r="U234" s="14" t="str">
        <f>IF(Polygon[Area m2]="","",Polygon[Area m2])</f>
        <v/>
      </c>
      <c r="V234" s="14" t="str">
        <f>IF(Polygon[Asset Group]="","",VLOOKUP(Polygon[Surface Material],surface_master,2,FALSE))</f>
        <v/>
      </c>
      <c r="W234" s="14" t="str">
        <f>IF(Polygon[Asset Group]="","",VLOOKUP(Polygon[Material],sa_pa_surface,2,FALSE))</f>
        <v/>
      </c>
      <c r="X234" s="14" t="str">
        <f>IF(Polygon[Asset Group]="","",VLOOKUP(Polygon[Surface],surface_master,2,FALSE))</f>
        <v/>
      </c>
      <c r="Y234" s="14" t="str">
        <f>IF(Polygon[Surface Layer Depth mm]="","",Polygon[Surface Layer Depth mm])</f>
        <v/>
      </c>
      <c r="Z234" s="14" t="str">
        <f>IF(Polygon[Length m]="","",Polygon[Length m])</f>
        <v/>
      </c>
      <c r="AA234" s="14" t="str">
        <f>IF(Polygon[Av Width m]="","",Polygon[Av Width m])</f>
        <v/>
      </c>
      <c r="AB234" s="14" t="str">
        <f>IF(Polygon[Parking Capacity]="","",Polygon[Parking Capacity])</f>
        <v/>
      </c>
    </row>
    <row r="235" spans="1:28" s="3" customFormat="1" x14ac:dyDescent="0.2">
      <c r="A235" s="3" t="str">
        <f>IF(Polygon[DWG File Name]="","",Polygon[DWG File Name])</f>
        <v/>
      </c>
      <c r="B235" s="3" t="str">
        <f>IF(Polygon[DWG Layer Name]="","",Polygon[DWG Layer Name])</f>
        <v/>
      </c>
      <c r="C235" s="3" t="str">
        <f>IF(Polygon[DWG Handle]="","",Polygon[DWG Handle])</f>
        <v/>
      </c>
      <c r="D235" s="58" t="str">
        <f>IF(Polygon[Approx Centroid X]="","",Polygon[Approx Centroid X])</f>
        <v/>
      </c>
      <c r="E235" s="58" t="str">
        <f>IF(Polygon[Approx Centroid Y]="","",Polygon[Approx Centroid Y])</f>
        <v/>
      </c>
      <c r="F235" s="3" t="str">
        <f>IF(Polygon[Replacement Asset]="","",Polygon[Replacement Asset])</f>
        <v/>
      </c>
      <c r="G235" s="3" t="str">
        <f>IF(Polygon[Asset ID]="","",UPPER(Polygon[Asset ID]))</f>
        <v/>
      </c>
      <c r="H235" s="3" t="str">
        <f>IF(Polygon[Asset Group]="","",VLOOKUP(Polygon[Asset Group],asset_grp_poly,4,FALSE))</f>
        <v/>
      </c>
      <c r="I235" s="3" t="str">
        <f>IF(Polygon[Asset Group]="","",VLOOKUP(Polygon[Asset Group],asset_grp_poly,2,FALSE))</f>
        <v/>
      </c>
      <c r="J235" s="3" t="str">
        <f>IF(Polygon[Asset Group]="","",VLOOKUP(Polygon[Asset Group],asset_grp_poly,3,FALSE))</f>
        <v/>
      </c>
      <c r="K235" s="3" t="str">
        <f>IF(Polygon[Asset Group]="","",VLOOKUP(Polygon[Asset Type],type_master_list,2,FALSE))</f>
        <v/>
      </c>
      <c r="L235" s="3" t="str">
        <f>IF(Polygon[Asset Name]="","",PROPER(Polygon[Asset Name]))</f>
        <v/>
      </c>
      <c r="M235" s="11" t="str">
        <f>IF(Polygon[Install Date]="","",Polygon[Install Date])</f>
        <v/>
      </c>
      <c r="N235" s="11" t="str">
        <f>IF(Polygon[Note]="","",PROPER(Polygon[Note]))</f>
        <v/>
      </c>
      <c r="O235" s="11" t="str">
        <f>IF(Polygon[Resource Consent Number]="","",UPPER(Polygon[Resource Consent Number]))</f>
        <v/>
      </c>
      <c r="P235" s="53" t="str">
        <f>IF(Polygon[Asset Unit Cost]="","",Polygon[Asset Unit Cost])</f>
        <v/>
      </c>
      <c r="Q235" s="11" t="str">
        <f>IF(Polygon[Added By]="","",UPPER(Polygon[Added By]))</f>
        <v/>
      </c>
      <c r="R235" s="11" t="str">
        <f>IF(Polygon[Added Date]="","",Polygon[Added Date])</f>
        <v/>
      </c>
      <c r="S235" s="14" t="str">
        <f>IF(Polygon[Z COORD]="","",Polygon[Z COORD])</f>
        <v/>
      </c>
      <c r="T235" s="14" t="str">
        <f>IF(Polygon[Asset Description]="","",PROPER(Polygon[Asset Description]))</f>
        <v/>
      </c>
      <c r="U235" s="14" t="str">
        <f>IF(Polygon[Area m2]="","",Polygon[Area m2])</f>
        <v/>
      </c>
      <c r="V235" s="14" t="str">
        <f>IF(Polygon[Asset Group]="","",VLOOKUP(Polygon[Surface Material],surface_master,2,FALSE))</f>
        <v/>
      </c>
      <c r="W235" s="14" t="str">
        <f>IF(Polygon[Asset Group]="","",VLOOKUP(Polygon[Material],sa_pa_surface,2,FALSE))</f>
        <v/>
      </c>
      <c r="X235" s="14" t="str">
        <f>IF(Polygon[Asset Group]="","",VLOOKUP(Polygon[Surface],surface_master,2,FALSE))</f>
        <v/>
      </c>
      <c r="Y235" s="14" t="str">
        <f>IF(Polygon[Surface Layer Depth mm]="","",Polygon[Surface Layer Depth mm])</f>
        <v/>
      </c>
      <c r="Z235" s="14" t="str">
        <f>IF(Polygon[Length m]="","",Polygon[Length m])</f>
        <v/>
      </c>
      <c r="AA235" s="14" t="str">
        <f>IF(Polygon[Av Width m]="","",Polygon[Av Width m])</f>
        <v/>
      </c>
      <c r="AB235" s="14" t="str">
        <f>IF(Polygon[Parking Capacity]="","",Polygon[Parking Capacity])</f>
        <v/>
      </c>
    </row>
    <row r="236" spans="1:28" s="3" customFormat="1" x14ac:dyDescent="0.2">
      <c r="A236" s="3" t="str">
        <f>IF(Polygon[DWG File Name]="","",Polygon[DWG File Name])</f>
        <v/>
      </c>
      <c r="B236" s="3" t="str">
        <f>IF(Polygon[DWG Layer Name]="","",Polygon[DWG Layer Name])</f>
        <v/>
      </c>
      <c r="C236" s="3" t="str">
        <f>IF(Polygon[DWG Handle]="","",Polygon[DWG Handle])</f>
        <v/>
      </c>
      <c r="D236" s="58" t="str">
        <f>IF(Polygon[Approx Centroid X]="","",Polygon[Approx Centroid X])</f>
        <v/>
      </c>
      <c r="E236" s="58" t="str">
        <f>IF(Polygon[Approx Centroid Y]="","",Polygon[Approx Centroid Y])</f>
        <v/>
      </c>
      <c r="F236" s="3" t="str">
        <f>IF(Polygon[Replacement Asset]="","",Polygon[Replacement Asset])</f>
        <v/>
      </c>
      <c r="G236" s="3" t="str">
        <f>IF(Polygon[Asset ID]="","",UPPER(Polygon[Asset ID]))</f>
        <v/>
      </c>
      <c r="H236" s="3" t="str">
        <f>IF(Polygon[Asset Group]="","",VLOOKUP(Polygon[Asset Group],asset_grp_poly,4,FALSE))</f>
        <v/>
      </c>
      <c r="I236" s="3" t="str">
        <f>IF(Polygon[Asset Group]="","",VLOOKUP(Polygon[Asset Group],asset_grp_poly,2,FALSE))</f>
        <v/>
      </c>
      <c r="J236" s="3" t="str">
        <f>IF(Polygon[Asset Group]="","",VLOOKUP(Polygon[Asset Group],asset_grp_poly,3,FALSE))</f>
        <v/>
      </c>
      <c r="K236" s="3" t="str">
        <f>IF(Polygon[Asset Group]="","",VLOOKUP(Polygon[Asset Type],type_master_list,2,FALSE))</f>
        <v/>
      </c>
      <c r="L236" s="3" t="str">
        <f>IF(Polygon[Asset Name]="","",PROPER(Polygon[Asset Name]))</f>
        <v/>
      </c>
      <c r="M236" s="11" t="str">
        <f>IF(Polygon[Install Date]="","",Polygon[Install Date])</f>
        <v/>
      </c>
      <c r="N236" s="11" t="str">
        <f>IF(Polygon[Note]="","",PROPER(Polygon[Note]))</f>
        <v/>
      </c>
      <c r="O236" s="11" t="str">
        <f>IF(Polygon[Resource Consent Number]="","",UPPER(Polygon[Resource Consent Number]))</f>
        <v/>
      </c>
      <c r="P236" s="53" t="str">
        <f>IF(Polygon[Asset Unit Cost]="","",Polygon[Asset Unit Cost])</f>
        <v/>
      </c>
      <c r="Q236" s="11" t="str">
        <f>IF(Polygon[Added By]="","",UPPER(Polygon[Added By]))</f>
        <v/>
      </c>
      <c r="R236" s="11" t="str">
        <f>IF(Polygon[Added Date]="","",Polygon[Added Date])</f>
        <v/>
      </c>
      <c r="S236" s="14" t="str">
        <f>IF(Polygon[Z COORD]="","",Polygon[Z COORD])</f>
        <v/>
      </c>
      <c r="T236" s="14" t="str">
        <f>IF(Polygon[Asset Description]="","",PROPER(Polygon[Asset Description]))</f>
        <v/>
      </c>
      <c r="U236" s="14" t="str">
        <f>IF(Polygon[Area m2]="","",Polygon[Area m2])</f>
        <v/>
      </c>
      <c r="V236" s="14" t="str">
        <f>IF(Polygon[Asset Group]="","",VLOOKUP(Polygon[Surface Material],surface_master,2,FALSE))</f>
        <v/>
      </c>
      <c r="W236" s="14" t="str">
        <f>IF(Polygon[Asset Group]="","",VLOOKUP(Polygon[Material],sa_pa_surface,2,FALSE))</f>
        <v/>
      </c>
      <c r="X236" s="14" t="str">
        <f>IF(Polygon[Asset Group]="","",VLOOKUP(Polygon[Surface],surface_master,2,FALSE))</f>
        <v/>
      </c>
      <c r="Y236" s="14" t="str">
        <f>IF(Polygon[Surface Layer Depth mm]="","",Polygon[Surface Layer Depth mm])</f>
        <v/>
      </c>
      <c r="Z236" s="14" t="str">
        <f>IF(Polygon[Length m]="","",Polygon[Length m])</f>
        <v/>
      </c>
      <c r="AA236" s="14" t="str">
        <f>IF(Polygon[Av Width m]="","",Polygon[Av Width m])</f>
        <v/>
      </c>
      <c r="AB236" s="14" t="str">
        <f>IF(Polygon[Parking Capacity]="","",Polygon[Parking Capacity])</f>
        <v/>
      </c>
    </row>
    <row r="237" spans="1:28" s="3" customFormat="1" x14ac:dyDescent="0.2">
      <c r="A237" s="3" t="str">
        <f>IF(Polygon[DWG File Name]="","",Polygon[DWG File Name])</f>
        <v/>
      </c>
      <c r="B237" s="3" t="str">
        <f>IF(Polygon[DWG Layer Name]="","",Polygon[DWG Layer Name])</f>
        <v/>
      </c>
      <c r="C237" s="3" t="str">
        <f>IF(Polygon[DWG Handle]="","",Polygon[DWG Handle])</f>
        <v/>
      </c>
      <c r="D237" s="58" t="str">
        <f>IF(Polygon[Approx Centroid X]="","",Polygon[Approx Centroid X])</f>
        <v/>
      </c>
      <c r="E237" s="58" t="str">
        <f>IF(Polygon[Approx Centroid Y]="","",Polygon[Approx Centroid Y])</f>
        <v/>
      </c>
      <c r="F237" s="3" t="str">
        <f>IF(Polygon[Replacement Asset]="","",Polygon[Replacement Asset])</f>
        <v/>
      </c>
      <c r="G237" s="3" t="str">
        <f>IF(Polygon[Asset ID]="","",UPPER(Polygon[Asset ID]))</f>
        <v/>
      </c>
      <c r="H237" s="3" t="str">
        <f>IF(Polygon[Asset Group]="","",VLOOKUP(Polygon[Asset Group],asset_grp_poly,4,FALSE))</f>
        <v/>
      </c>
      <c r="I237" s="3" t="str">
        <f>IF(Polygon[Asset Group]="","",VLOOKUP(Polygon[Asset Group],asset_grp_poly,2,FALSE))</f>
        <v/>
      </c>
      <c r="J237" s="3" t="str">
        <f>IF(Polygon[Asset Group]="","",VLOOKUP(Polygon[Asset Group],asset_grp_poly,3,FALSE))</f>
        <v/>
      </c>
      <c r="K237" s="3" t="str">
        <f>IF(Polygon[Asset Group]="","",VLOOKUP(Polygon[Asset Type],type_master_list,2,FALSE))</f>
        <v/>
      </c>
      <c r="L237" s="3" t="str">
        <f>IF(Polygon[Asset Name]="","",PROPER(Polygon[Asset Name]))</f>
        <v/>
      </c>
      <c r="M237" s="11" t="str">
        <f>IF(Polygon[Install Date]="","",Polygon[Install Date])</f>
        <v/>
      </c>
      <c r="N237" s="11" t="str">
        <f>IF(Polygon[Note]="","",PROPER(Polygon[Note]))</f>
        <v/>
      </c>
      <c r="O237" s="11" t="str">
        <f>IF(Polygon[Resource Consent Number]="","",UPPER(Polygon[Resource Consent Number]))</f>
        <v/>
      </c>
      <c r="P237" s="53" t="str">
        <f>IF(Polygon[Asset Unit Cost]="","",Polygon[Asset Unit Cost])</f>
        <v/>
      </c>
      <c r="Q237" s="11" t="str">
        <f>IF(Polygon[Added By]="","",UPPER(Polygon[Added By]))</f>
        <v/>
      </c>
      <c r="R237" s="11" t="str">
        <f>IF(Polygon[Added Date]="","",Polygon[Added Date])</f>
        <v/>
      </c>
      <c r="S237" s="14" t="str">
        <f>IF(Polygon[Z COORD]="","",Polygon[Z COORD])</f>
        <v/>
      </c>
      <c r="T237" s="14" t="str">
        <f>IF(Polygon[Asset Description]="","",PROPER(Polygon[Asset Description]))</f>
        <v/>
      </c>
      <c r="U237" s="14" t="str">
        <f>IF(Polygon[Area m2]="","",Polygon[Area m2])</f>
        <v/>
      </c>
      <c r="V237" s="14" t="str">
        <f>IF(Polygon[Asset Group]="","",VLOOKUP(Polygon[Surface Material],surface_master,2,FALSE))</f>
        <v/>
      </c>
      <c r="W237" s="14" t="str">
        <f>IF(Polygon[Asset Group]="","",VLOOKUP(Polygon[Material],sa_pa_surface,2,FALSE))</f>
        <v/>
      </c>
      <c r="X237" s="14" t="str">
        <f>IF(Polygon[Asset Group]="","",VLOOKUP(Polygon[Surface],surface_master,2,FALSE))</f>
        <v/>
      </c>
      <c r="Y237" s="14" t="str">
        <f>IF(Polygon[Surface Layer Depth mm]="","",Polygon[Surface Layer Depth mm])</f>
        <v/>
      </c>
      <c r="Z237" s="14" t="str">
        <f>IF(Polygon[Length m]="","",Polygon[Length m])</f>
        <v/>
      </c>
      <c r="AA237" s="14" t="str">
        <f>IF(Polygon[Av Width m]="","",Polygon[Av Width m])</f>
        <v/>
      </c>
      <c r="AB237" s="14" t="str">
        <f>IF(Polygon[Parking Capacity]="","",Polygon[Parking Capacity])</f>
        <v/>
      </c>
    </row>
    <row r="238" spans="1:28" s="3" customFormat="1" x14ac:dyDescent="0.2">
      <c r="A238" s="3" t="str">
        <f>IF(Polygon[DWG File Name]="","",Polygon[DWG File Name])</f>
        <v/>
      </c>
      <c r="B238" s="3" t="str">
        <f>IF(Polygon[DWG Layer Name]="","",Polygon[DWG Layer Name])</f>
        <v/>
      </c>
      <c r="C238" s="3" t="str">
        <f>IF(Polygon[DWG Handle]="","",Polygon[DWG Handle])</f>
        <v/>
      </c>
      <c r="D238" s="58" t="str">
        <f>IF(Polygon[Approx Centroid X]="","",Polygon[Approx Centroid X])</f>
        <v/>
      </c>
      <c r="E238" s="58" t="str">
        <f>IF(Polygon[Approx Centroid Y]="","",Polygon[Approx Centroid Y])</f>
        <v/>
      </c>
      <c r="F238" s="3" t="str">
        <f>IF(Polygon[Replacement Asset]="","",Polygon[Replacement Asset])</f>
        <v/>
      </c>
      <c r="G238" s="3" t="str">
        <f>IF(Polygon[Asset ID]="","",UPPER(Polygon[Asset ID]))</f>
        <v/>
      </c>
      <c r="H238" s="3" t="str">
        <f>IF(Polygon[Asset Group]="","",VLOOKUP(Polygon[Asset Group],asset_grp_poly,4,FALSE))</f>
        <v/>
      </c>
      <c r="I238" s="3" t="str">
        <f>IF(Polygon[Asset Group]="","",VLOOKUP(Polygon[Asset Group],asset_grp_poly,2,FALSE))</f>
        <v/>
      </c>
      <c r="J238" s="3" t="str">
        <f>IF(Polygon[Asset Group]="","",VLOOKUP(Polygon[Asset Group],asset_grp_poly,3,FALSE))</f>
        <v/>
      </c>
      <c r="K238" s="3" t="str">
        <f>IF(Polygon[Asset Group]="","",VLOOKUP(Polygon[Asset Type],type_master_list,2,FALSE))</f>
        <v/>
      </c>
      <c r="L238" s="3" t="str">
        <f>IF(Polygon[Asset Name]="","",PROPER(Polygon[Asset Name]))</f>
        <v/>
      </c>
      <c r="M238" s="11" t="str">
        <f>IF(Polygon[Install Date]="","",Polygon[Install Date])</f>
        <v/>
      </c>
      <c r="N238" s="11" t="str">
        <f>IF(Polygon[Note]="","",PROPER(Polygon[Note]))</f>
        <v/>
      </c>
      <c r="O238" s="11" t="str">
        <f>IF(Polygon[Resource Consent Number]="","",UPPER(Polygon[Resource Consent Number]))</f>
        <v/>
      </c>
      <c r="P238" s="53" t="str">
        <f>IF(Polygon[Asset Unit Cost]="","",Polygon[Asset Unit Cost])</f>
        <v/>
      </c>
      <c r="Q238" s="11" t="str">
        <f>IF(Polygon[Added By]="","",UPPER(Polygon[Added By]))</f>
        <v/>
      </c>
      <c r="R238" s="11" t="str">
        <f>IF(Polygon[Added Date]="","",Polygon[Added Date])</f>
        <v/>
      </c>
      <c r="S238" s="14" t="str">
        <f>IF(Polygon[Z COORD]="","",Polygon[Z COORD])</f>
        <v/>
      </c>
      <c r="T238" s="14" t="str">
        <f>IF(Polygon[Asset Description]="","",PROPER(Polygon[Asset Description]))</f>
        <v/>
      </c>
      <c r="U238" s="14" t="str">
        <f>IF(Polygon[Area m2]="","",Polygon[Area m2])</f>
        <v/>
      </c>
      <c r="V238" s="14" t="str">
        <f>IF(Polygon[Asset Group]="","",VLOOKUP(Polygon[Surface Material],surface_master,2,FALSE))</f>
        <v/>
      </c>
      <c r="W238" s="14" t="str">
        <f>IF(Polygon[Asset Group]="","",VLOOKUP(Polygon[Material],sa_pa_surface,2,FALSE))</f>
        <v/>
      </c>
      <c r="X238" s="14" t="str">
        <f>IF(Polygon[Asset Group]="","",VLOOKUP(Polygon[Surface],surface_master,2,FALSE))</f>
        <v/>
      </c>
      <c r="Y238" s="14" t="str">
        <f>IF(Polygon[Surface Layer Depth mm]="","",Polygon[Surface Layer Depth mm])</f>
        <v/>
      </c>
      <c r="Z238" s="14" t="str">
        <f>IF(Polygon[Length m]="","",Polygon[Length m])</f>
        <v/>
      </c>
      <c r="AA238" s="14" t="str">
        <f>IF(Polygon[Av Width m]="","",Polygon[Av Width m])</f>
        <v/>
      </c>
      <c r="AB238" s="14" t="str">
        <f>IF(Polygon[Parking Capacity]="","",Polygon[Parking Capacity])</f>
        <v/>
      </c>
    </row>
    <row r="239" spans="1:28" s="3" customFormat="1" x14ac:dyDescent="0.2">
      <c r="A239" s="3" t="str">
        <f>IF(Polygon[DWG File Name]="","",Polygon[DWG File Name])</f>
        <v/>
      </c>
      <c r="B239" s="3" t="str">
        <f>IF(Polygon[DWG Layer Name]="","",Polygon[DWG Layer Name])</f>
        <v/>
      </c>
      <c r="C239" s="3" t="str">
        <f>IF(Polygon[DWG Handle]="","",Polygon[DWG Handle])</f>
        <v/>
      </c>
      <c r="D239" s="58" t="str">
        <f>IF(Polygon[Approx Centroid X]="","",Polygon[Approx Centroid X])</f>
        <v/>
      </c>
      <c r="E239" s="58" t="str">
        <f>IF(Polygon[Approx Centroid Y]="","",Polygon[Approx Centroid Y])</f>
        <v/>
      </c>
      <c r="F239" s="3" t="str">
        <f>IF(Polygon[Replacement Asset]="","",Polygon[Replacement Asset])</f>
        <v/>
      </c>
      <c r="G239" s="3" t="str">
        <f>IF(Polygon[Asset ID]="","",UPPER(Polygon[Asset ID]))</f>
        <v/>
      </c>
      <c r="H239" s="3" t="str">
        <f>IF(Polygon[Asset Group]="","",VLOOKUP(Polygon[Asset Group],asset_grp_poly,4,FALSE))</f>
        <v/>
      </c>
      <c r="I239" s="3" t="str">
        <f>IF(Polygon[Asset Group]="","",VLOOKUP(Polygon[Asset Group],asset_grp_poly,2,FALSE))</f>
        <v/>
      </c>
      <c r="J239" s="3" t="str">
        <f>IF(Polygon[Asset Group]="","",VLOOKUP(Polygon[Asset Group],asset_grp_poly,3,FALSE))</f>
        <v/>
      </c>
      <c r="K239" s="3" t="str">
        <f>IF(Polygon[Asset Group]="","",VLOOKUP(Polygon[Asset Type],type_master_list,2,FALSE))</f>
        <v/>
      </c>
      <c r="L239" s="3" t="str">
        <f>IF(Polygon[Asset Name]="","",PROPER(Polygon[Asset Name]))</f>
        <v/>
      </c>
      <c r="M239" s="11" t="str">
        <f>IF(Polygon[Install Date]="","",Polygon[Install Date])</f>
        <v/>
      </c>
      <c r="N239" s="11" t="str">
        <f>IF(Polygon[Note]="","",PROPER(Polygon[Note]))</f>
        <v/>
      </c>
      <c r="O239" s="11" t="str">
        <f>IF(Polygon[Resource Consent Number]="","",UPPER(Polygon[Resource Consent Number]))</f>
        <v/>
      </c>
      <c r="P239" s="53" t="str">
        <f>IF(Polygon[Asset Unit Cost]="","",Polygon[Asset Unit Cost])</f>
        <v/>
      </c>
      <c r="Q239" s="11" t="str">
        <f>IF(Polygon[Added By]="","",UPPER(Polygon[Added By]))</f>
        <v/>
      </c>
      <c r="R239" s="11" t="str">
        <f>IF(Polygon[Added Date]="","",Polygon[Added Date])</f>
        <v/>
      </c>
      <c r="S239" s="14" t="str">
        <f>IF(Polygon[Z COORD]="","",Polygon[Z COORD])</f>
        <v/>
      </c>
      <c r="T239" s="14" t="str">
        <f>IF(Polygon[Asset Description]="","",PROPER(Polygon[Asset Description]))</f>
        <v/>
      </c>
      <c r="U239" s="14" t="str">
        <f>IF(Polygon[Area m2]="","",Polygon[Area m2])</f>
        <v/>
      </c>
      <c r="V239" s="14" t="str">
        <f>IF(Polygon[Asset Group]="","",VLOOKUP(Polygon[Surface Material],surface_master,2,FALSE))</f>
        <v/>
      </c>
      <c r="W239" s="14" t="str">
        <f>IF(Polygon[Asset Group]="","",VLOOKUP(Polygon[Material],sa_pa_surface,2,FALSE))</f>
        <v/>
      </c>
      <c r="X239" s="14" t="str">
        <f>IF(Polygon[Asset Group]="","",VLOOKUP(Polygon[Surface],surface_master,2,FALSE))</f>
        <v/>
      </c>
      <c r="Y239" s="14" t="str">
        <f>IF(Polygon[Surface Layer Depth mm]="","",Polygon[Surface Layer Depth mm])</f>
        <v/>
      </c>
      <c r="Z239" s="14" t="str">
        <f>IF(Polygon[Length m]="","",Polygon[Length m])</f>
        <v/>
      </c>
      <c r="AA239" s="14" t="str">
        <f>IF(Polygon[Av Width m]="","",Polygon[Av Width m])</f>
        <v/>
      </c>
      <c r="AB239" s="14" t="str">
        <f>IF(Polygon[Parking Capacity]="","",Polygon[Parking Capacity])</f>
        <v/>
      </c>
    </row>
    <row r="240" spans="1:28" s="3" customFormat="1" x14ac:dyDescent="0.2">
      <c r="A240" s="3" t="str">
        <f>IF(Polygon[DWG File Name]="","",Polygon[DWG File Name])</f>
        <v/>
      </c>
      <c r="B240" s="3" t="str">
        <f>IF(Polygon[DWG Layer Name]="","",Polygon[DWG Layer Name])</f>
        <v/>
      </c>
      <c r="C240" s="3" t="str">
        <f>IF(Polygon[DWG Handle]="","",Polygon[DWG Handle])</f>
        <v/>
      </c>
      <c r="D240" s="58" t="str">
        <f>IF(Polygon[Approx Centroid X]="","",Polygon[Approx Centroid X])</f>
        <v/>
      </c>
      <c r="E240" s="58" t="str">
        <f>IF(Polygon[Approx Centroid Y]="","",Polygon[Approx Centroid Y])</f>
        <v/>
      </c>
      <c r="F240" s="3" t="str">
        <f>IF(Polygon[Replacement Asset]="","",Polygon[Replacement Asset])</f>
        <v/>
      </c>
      <c r="G240" s="3" t="str">
        <f>IF(Polygon[Asset ID]="","",UPPER(Polygon[Asset ID]))</f>
        <v/>
      </c>
      <c r="H240" s="3" t="str">
        <f>IF(Polygon[Asset Group]="","",VLOOKUP(Polygon[Asset Group],asset_grp_poly,4,FALSE))</f>
        <v/>
      </c>
      <c r="I240" s="3" t="str">
        <f>IF(Polygon[Asset Group]="","",VLOOKUP(Polygon[Asset Group],asset_grp_poly,2,FALSE))</f>
        <v/>
      </c>
      <c r="J240" s="3" t="str">
        <f>IF(Polygon[Asset Group]="","",VLOOKUP(Polygon[Asset Group],asset_grp_poly,3,FALSE))</f>
        <v/>
      </c>
      <c r="K240" s="3" t="str">
        <f>IF(Polygon[Asset Group]="","",VLOOKUP(Polygon[Asset Type],type_master_list,2,FALSE))</f>
        <v/>
      </c>
      <c r="L240" s="3" t="str">
        <f>IF(Polygon[Asset Name]="","",PROPER(Polygon[Asset Name]))</f>
        <v/>
      </c>
      <c r="M240" s="11" t="str">
        <f>IF(Polygon[Install Date]="","",Polygon[Install Date])</f>
        <v/>
      </c>
      <c r="N240" s="11" t="str">
        <f>IF(Polygon[Note]="","",PROPER(Polygon[Note]))</f>
        <v/>
      </c>
      <c r="O240" s="11" t="str">
        <f>IF(Polygon[Resource Consent Number]="","",UPPER(Polygon[Resource Consent Number]))</f>
        <v/>
      </c>
      <c r="P240" s="53" t="str">
        <f>IF(Polygon[Asset Unit Cost]="","",Polygon[Asset Unit Cost])</f>
        <v/>
      </c>
      <c r="Q240" s="11" t="str">
        <f>IF(Polygon[Added By]="","",UPPER(Polygon[Added By]))</f>
        <v/>
      </c>
      <c r="R240" s="11" t="str">
        <f>IF(Polygon[Added Date]="","",Polygon[Added Date])</f>
        <v/>
      </c>
      <c r="S240" s="14" t="str">
        <f>IF(Polygon[Z COORD]="","",Polygon[Z COORD])</f>
        <v/>
      </c>
      <c r="T240" s="14" t="str">
        <f>IF(Polygon[Asset Description]="","",PROPER(Polygon[Asset Description]))</f>
        <v/>
      </c>
      <c r="U240" s="14" t="str">
        <f>IF(Polygon[Area m2]="","",Polygon[Area m2])</f>
        <v/>
      </c>
      <c r="V240" s="14" t="str">
        <f>IF(Polygon[Asset Group]="","",VLOOKUP(Polygon[Surface Material],surface_master,2,FALSE))</f>
        <v/>
      </c>
      <c r="W240" s="14" t="str">
        <f>IF(Polygon[Asset Group]="","",VLOOKUP(Polygon[Material],sa_pa_surface,2,FALSE))</f>
        <v/>
      </c>
      <c r="X240" s="14" t="str">
        <f>IF(Polygon[Asset Group]="","",VLOOKUP(Polygon[Surface],surface_master,2,FALSE))</f>
        <v/>
      </c>
      <c r="Y240" s="14" t="str">
        <f>IF(Polygon[Surface Layer Depth mm]="","",Polygon[Surface Layer Depth mm])</f>
        <v/>
      </c>
      <c r="Z240" s="14" t="str">
        <f>IF(Polygon[Length m]="","",Polygon[Length m])</f>
        <v/>
      </c>
      <c r="AA240" s="14" t="str">
        <f>IF(Polygon[Av Width m]="","",Polygon[Av Width m])</f>
        <v/>
      </c>
      <c r="AB240" s="14" t="str">
        <f>IF(Polygon[Parking Capacity]="","",Polygon[Parking Capacity])</f>
        <v/>
      </c>
    </row>
    <row r="241" spans="1:28" s="3" customFormat="1" x14ac:dyDescent="0.2">
      <c r="A241" s="3" t="str">
        <f>IF(Polygon[DWG File Name]="","",Polygon[DWG File Name])</f>
        <v/>
      </c>
      <c r="B241" s="3" t="str">
        <f>IF(Polygon[DWG Layer Name]="","",Polygon[DWG Layer Name])</f>
        <v/>
      </c>
      <c r="C241" s="3" t="str">
        <f>IF(Polygon[DWG Handle]="","",Polygon[DWG Handle])</f>
        <v/>
      </c>
      <c r="D241" s="58" t="str">
        <f>IF(Polygon[Approx Centroid X]="","",Polygon[Approx Centroid X])</f>
        <v/>
      </c>
      <c r="E241" s="58" t="str">
        <f>IF(Polygon[Approx Centroid Y]="","",Polygon[Approx Centroid Y])</f>
        <v/>
      </c>
      <c r="F241" s="3" t="str">
        <f>IF(Polygon[Replacement Asset]="","",Polygon[Replacement Asset])</f>
        <v/>
      </c>
      <c r="G241" s="3" t="str">
        <f>IF(Polygon[Asset ID]="","",UPPER(Polygon[Asset ID]))</f>
        <v/>
      </c>
      <c r="H241" s="3" t="str">
        <f>IF(Polygon[Asset Group]="","",VLOOKUP(Polygon[Asset Group],asset_grp_poly,4,FALSE))</f>
        <v/>
      </c>
      <c r="I241" s="3" t="str">
        <f>IF(Polygon[Asset Group]="","",VLOOKUP(Polygon[Asset Group],asset_grp_poly,2,FALSE))</f>
        <v/>
      </c>
      <c r="J241" s="3" t="str">
        <f>IF(Polygon[Asset Group]="","",VLOOKUP(Polygon[Asset Group],asset_grp_poly,3,FALSE))</f>
        <v/>
      </c>
      <c r="K241" s="3" t="str">
        <f>IF(Polygon[Asset Group]="","",VLOOKUP(Polygon[Asset Type],type_master_list,2,FALSE))</f>
        <v/>
      </c>
      <c r="L241" s="3" t="str">
        <f>IF(Polygon[Asset Name]="","",PROPER(Polygon[Asset Name]))</f>
        <v/>
      </c>
      <c r="M241" s="11" t="str">
        <f>IF(Polygon[Install Date]="","",Polygon[Install Date])</f>
        <v/>
      </c>
      <c r="N241" s="11" t="str">
        <f>IF(Polygon[Note]="","",PROPER(Polygon[Note]))</f>
        <v/>
      </c>
      <c r="O241" s="11" t="str">
        <f>IF(Polygon[Resource Consent Number]="","",UPPER(Polygon[Resource Consent Number]))</f>
        <v/>
      </c>
      <c r="P241" s="53" t="str">
        <f>IF(Polygon[Asset Unit Cost]="","",Polygon[Asset Unit Cost])</f>
        <v/>
      </c>
      <c r="Q241" s="11" t="str">
        <f>IF(Polygon[Added By]="","",UPPER(Polygon[Added By]))</f>
        <v/>
      </c>
      <c r="R241" s="11" t="str">
        <f>IF(Polygon[Added Date]="","",Polygon[Added Date])</f>
        <v/>
      </c>
      <c r="S241" s="14" t="str">
        <f>IF(Polygon[Z COORD]="","",Polygon[Z COORD])</f>
        <v/>
      </c>
      <c r="T241" s="14" t="str">
        <f>IF(Polygon[Asset Description]="","",PROPER(Polygon[Asset Description]))</f>
        <v/>
      </c>
      <c r="U241" s="14" t="str">
        <f>IF(Polygon[Area m2]="","",Polygon[Area m2])</f>
        <v/>
      </c>
      <c r="V241" s="14" t="str">
        <f>IF(Polygon[Asset Group]="","",VLOOKUP(Polygon[Surface Material],surface_master,2,FALSE))</f>
        <v/>
      </c>
      <c r="W241" s="14" t="str">
        <f>IF(Polygon[Asset Group]="","",VLOOKUP(Polygon[Material],sa_pa_surface,2,FALSE))</f>
        <v/>
      </c>
      <c r="X241" s="14" t="str">
        <f>IF(Polygon[Asset Group]="","",VLOOKUP(Polygon[Surface],surface_master,2,FALSE))</f>
        <v/>
      </c>
      <c r="Y241" s="14" t="str">
        <f>IF(Polygon[Surface Layer Depth mm]="","",Polygon[Surface Layer Depth mm])</f>
        <v/>
      </c>
      <c r="Z241" s="14" t="str">
        <f>IF(Polygon[Length m]="","",Polygon[Length m])</f>
        <v/>
      </c>
      <c r="AA241" s="14" t="str">
        <f>IF(Polygon[Av Width m]="","",Polygon[Av Width m])</f>
        <v/>
      </c>
      <c r="AB241" s="14" t="str">
        <f>IF(Polygon[Parking Capacity]="","",Polygon[Parking Capacity])</f>
        <v/>
      </c>
    </row>
    <row r="242" spans="1:28" s="3" customFormat="1" x14ac:dyDescent="0.2">
      <c r="A242" s="3" t="str">
        <f>IF(Polygon[DWG File Name]="","",Polygon[DWG File Name])</f>
        <v/>
      </c>
      <c r="B242" s="3" t="str">
        <f>IF(Polygon[DWG Layer Name]="","",Polygon[DWG Layer Name])</f>
        <v/>
      </c>
      <c r="C242" s="3" t="str">
        <f>IF(Polygon[DWG Handle]="","",Polygon[DWG Handle])</f>
        <v/>
      </c>
      <c r="D242" s="58" t="str">
        <f>IF(Polygon[Approx Centroid X]="","",Polygon[Approx Centroid X])</f>
        <v/>
      </c>
      <c r="E242" s="58" t="str">
        <f>IF(Polygon[Approx Centroid Y]="","",Polygon[Approx Centroid Y])</f>
        <v/>
      </c>
      <c r="F242" s="3" t="str">
        <f>IF(Polygon[Replacement Asset]="","",Polygon[Replacement Asset])</f>
        <v/>
      </c>
      <c r="G242" s="3" t="str">
        <f>IF(Polygon[Asset ID]="","",UPPER(Polygon[Asset ID]))</f>
        <v/>
      </c>
      <c r="H242" s="3" t="str">
        <f>IF(Polygon[Asset Group]="","",VLOOKUP(Polygon[Asset Group],asset_grp_poly,4,FALSE))</f>
        <v/>
      </c>
      <c r="I242" s="3" t="str">
        <f>IF(Polygon[Asset Group]="","",VLOOKUP(Polygon[Asset Group],asset_grp_poly,2,FALSE))</f>
        <v/>
      </c>
      <c r="J242" s="3" t="str">
        <f>IF(Polygon[Asset Group]="","",VLOOKUP(Polygon[Asset Group],asset_grp_poly,3,FALSE))</f>
        <v/>
      </c>
      <c r="K242" s="3" t="str">
        <f>IF(Polygon[Asset Group]="","",VLOOKUP(Polygon[Asset Type],type_master_list,2,FALSE))</f>
        <v/>
      </c>
      <c r="L242" s="3" t="str">
        <f>IF(Polygon[Asset Name]="","",PROPER(Polygon[Asset Name]))</f>
        <v/>
      </c>
      <c r="M242" s="11" t="str">
        <f>IF(Polygon[Install Date]="","",Polygon[Install Date])</f>
        <v/>
      </c>
      <c r="N242" s="11" t="str">
        <f>IF(Polygon[Note]="","",PROPER(Polygon[Note]))</f>
        <v/>
      </c>
      <c r="O242" s="11" t="str">
        <f>IF(Polygon[Resource Consent Number]="","",UPPER(Polygon[Resource Consent Number]))</f>
        <v/>
      </c>
      <c r="P242" s="53" t="str">
        <f>IF(Polygon[Asset Unit Cost]="","",Polygon[Asset Unit Cost])</f>
        <v/>
      </c>
      <c r="Q242" s="11" t="str">
        <f>IF(Polygon[Added By]="","",UPPER(Polygon[Added By]))</f>
        <v/>
      </c>
      <c r="R242" s="11" t="str">
        <f>IF(Polygon[Added Date]="","",Polygon[Added Date])</f>
        <v/>
      </c>
      <c r="S242" s="14" t="str">
        <f>IF(Polygon[Z COORD]="","",Polygon[Z COORD])</f>
        <v/>
      </c>
      <c r="T242" s="14" t="str">
        <f>IF(Polygon[Asset Description]="","",PROPER(Polygon[Asset Description]))</f>
        <v/>
      </c>
      <c r="U242" s="14" t="str">
        <f>IF(Polygon[Area m2]="","",Polygon[Area m2])</f>
        <v/>
      </c>
      <c r="V242" s="14" t="str">
        <f>IF(Polygon[Asset Group]="","",VLOOKUP(Polygon[Surface Material],surface_master,2,FALSE))</f>
        <v/>
      </c>
      <c r="W242" s="14" t="str">
        <f>IF(Polygon[Asset Group]="","",VLOOKUP(Polygon[Material],sa_pa_surface,2,FALSE))</f>
        <v/>
      </c>
      <c r="X242" s="14" t="str">
        <f>IF(Polygon[Asset Group]="","",VLOOKUP(Polygon[Surface],surface_master,2,FALSE))</f>
        <v/>
      </c>
      <c r="Y242" s="14" t="str">
        <f>IF(Polygon[Surface Layer Depth mm]="","",Polygon[Surface Layer Depth mm])</f>
        <v/>
      </c>
      <c r="Z242" s="14" t="str">
        <f>IF(Polygon[Length m]="","",Polygon[Length m])</f>
        <v/>
      </c>
      <c r="AA242" s="14" t="str">
        <f>IF(Polygon[Av Width m]="","",Polygon[Av Width m])</f>
        <v/>
      </c>
      <c r="AB242" s="14" t="str">
        <f>IF(Polygon[Parking Capacity]="","",Polygon[Parking Capacity])</f>
        <v/>
      </c>
    </row>
    <row r="243" spans="1:28" s="3" customFormat="1" x14ac:dyDescent="0.2">
      <c r="A243" s="3" t="str">
        <f>IF(Polygon[DWG File Name]="","",Polygon[DWG File Name])</f>
        <v/>
      </c>
      <c r="B243" s="3" t="str">
        <f>IF(Polygon[DWG Layer Name]="","",Polygon[DWG Layer Name])</f>
        <v/>
      </c>
      <c r="C243" s="3" t="str">
        <f>IF(Polygon[DWG Handle]="","",Polygon[DWG Handle])</f>
        <v/>
      </c>
      <c r="D243" s="58" t="str">
        <f>IF(Polygon[Approx Centroid X]="","",Polygon[Approx Centroid X])</f>
        <v/>
      </c>
      <c r="E243" s="58" t="str">
        <f>IF(Polygon[Approx Centroid Y]="","",Polygon[Approx Centroid Y])</f>
        <v/>
      </c>
      <c r="F243" s="3" t="str">
        <f>IF(Polygon[Replacement Asset]="","",Polygon[Replacement Asset])</f>
        <v/>
      </c>
      <c r="G243" s="3" t="str">
        <f>IF(Polygon[Asset ID]="","",UPPER(Polygon[Asset ID]))</f>
        <v/>
      </c>
      <c r="H243" s="3" t="str">
        <f>IF(Polygon[Asset Group]="","",VLOOKUP(Polygon[Asset Group],asset_grp_poly,4,FALSE))</f>
        <v/>
      </c>
      <c r="I243" s="3" t="str">
        <f>IF(Polygon[Asset Group]="","",VLOOKUP(Polygon[Asset Group],asset_grp_poly,2,FALSE))</f>
        <v/>
      </c>
      <c r="J243" s="3" t="str">
        <f>IF(Polygon[Asset Group]="","",VLOOKUP(Polygon[Asset Group],asset_grp_poly,3,FALSE))</f>
        <v/>
      </c>
      <c r="K243" s="3" t="str">
        <f>IF(Polygon[Asset Group]="","",VLOOKUP(Polygon[Asset Type],type_master_list,2,FALSE))</f>
        <v/>
      </c>
      <c r="L243" s="3" t="str">
        <f>IF(Polygon[Asset Name]="","",PROPER(Polygon[Asset Name]))</f>
        <v/>
      </c>
      <c r="M243" s="11" t="str">
        <f>IF(Polygon[Install Date]="","",Polygon[Install Date])</f>
        <v/>
      </c>
      <c r="N243" s="11" t="str">
        <f>IF(Polygon[Note]="","",PROPER(Polygon[Note]))</f>
        <v/>
      </c>
      <c r="O243" s="11" t="str">
        <f>IF(Polygon[Resource Consent Number]="","",UPPER(Polygon[Resource Consent Number]))</f>
        <v/>
      </c>
      <c r="P243" s="53" t="str">
        <f>IF(Polygon[Asset Unit Cost]="","",Polygon[Asset Unit Cost])</f>
        <v/>
      </c>
      <c r="Q243" s="11" t="str">
        <f>IF(Polygon[Added By]="","",UPPER(Polygon[Added By]))</f>
        <v/>
      </c>
      <c r="R243" s="11" t="str">
        <f>IF(Polygon[Added Date]="","",Polygon[Added Date])</f>
        <v/>
      </c>
      <c r="S243" s="14" t="str">
        <f>IF(Polygon[Z COORD]="","",Polygon[Z COORD])</f>
        <v/>
      </c>
      <c r="T243" s="14" t="str">
        <f>IF(Polygon[Asset Description]="","",PROPER(Polygon[Asset Description]))</f>
        <v/>
      </c>
      <c r="U243" s="14" t="str">
        <f>IF(Polygon[Area m2]="","",Polygon[Area m2])</f>
        <v/>
      </c>
      <c r="V243" s="14" t="str">
        <f>IF(Polygon[Asset Group]="","",VLOOKUP(Polygon[Surface Material],surface_master,2,FALSE))</f>
        <v/>
      </c>
      <c r="W243" s="14" t="str">
        <f>IF(Polygon[Asset Group]="","",VLOOKUP(Polygon[Material],sa_pa_surface,2,FALSE))</f>
        <v/>
      </c>
      <c r="X243" s="14" t="str">
        <f>IF(Polygon[Asset Group]="","",VLOOKUP(Polygon[Surface],surface_master,2,FALSE))</f>
        <v/>
      </c>
      <c r="Y243" s="14" t="str">
        <f>IF(Polygon[Surface Layer Depth mm]="","",Polygon[Surface Layer Depth mm])</f>
        <v/>
      </c>
      <c r="Z243" s="14" t="str">
        <f>IF(Polygon[Length m]="","",Polygon[Length m])</f>
        <v/>
      </c>
      <c r="AA243" s="14" t="str">
        <f>IF(Polygon[Av Width m]="","",Polygon[Av Width m])</f>
        <v/>
      </c>
      <c r="AB243" s="14" t="str">
        <f>IF(Polygon[Parking Capacity]="","",Polygon[Parking Capacity])</f>
        <v/>
      </c>
    </row>
    <row r="244" spans="1:28" s="3" customFormat="1" x14ac:dyDescent="0.2">
      <c r="A244" s="3" t="str">
        <f>IF(Polygon[DWG File Name]="","",Polygon[DWG File Name])</f>
        <v/>
      </c>
      <c r="B244" s="3" t="str">
        <f>IF(Polygon[DWG Layer Name]="","",Polygon[DWG Layer Name])</f>
        <v/>
      </c>
      <c r="C244" s="3" t="str">
        <f>IF(Polygon[DWG Handle]="","",Polygon[DWG Handle])</f>
        <v/>
      </c>
      <c r="D244" s="58" t="str">
        <f>IF(Polygon[Approx Centroid X]="","",Polygon[Approx Centroid X])</f>
        <v/>
      </c>
      <c r="E244" s="58" t="str">
        <f>IF(Polygon[Approx Centroid Y]="","",Polygon[Approx Centroid Y])</f>
        <v/>
      </c>
      <c r="F244" s="3" t="str">
        <f>IF(Polygon[Replacement Asset]="","",Polygon[Replacement Asset])</f>
        <v/>
      </c>
      <c r="G244" s="3" t="str">
        <f>IF(Polygon[Asset ID]="","",UPPER(Polygon[Asset ID]))</f>
        <v/>
      </c>
      <c r="H244" s="3" t="str">
        <f>IF(Polygon[Asset Group]="","",VLOOKUP(Polygon[Asset Group],asset_grp_poly,4,FALSE))</f>
        <v/>
      </c>
      <c r="I244" s="3" t="str">
        <f>IF(Polygon[Asset Group]="","",VLOOKUP(Polygon[Asset Group],asset_grp_poly,2,FALSE))</f>
        <v/>
      </c>
      <c r="J244" s="3" t="str">
        <f>IF(Polygon[Asset Group]="","",VLOOKUP(Polygon[Asset Group],asset_grp_poly,3,FALSE))</f>
        <v/>
      </c>
      <c r="K244" s="3" t="str">
        <f>IF(Polygon[Asset Group]="","",VLOOKUP(Polygon[Asset Type],type_master_list,2,FALSE))</f>
        <v/>
      </c>
      <c r="L244" s="3" t="str">
        <f>IF(Polygon[Asset Name]="","",PROPER(Polygon[Asset Name]))</f>
        <v/>
      </c>
      <c r="M244" s="11" t="str">
        <f>IF(Polygon[Install Date]="","",Polygon[Install Date])</f>
        <v/>
      </c>
      <c r="N244" s="11" t="str">
        <f>IF(Polygon[Note]="","",PROPER(Polygon[Note]))</f>
        <v/>
      </c>
      <c r="O244" s="11" t="str">
        <f>IF(Polygon[Resource Consent Number]="","",UPPER(Polygon[Resource Consent Number]))</f>
        <v/>
      </c>
      <c r="P244" s="53" t="str">
        <f>IF(Polygon[Asset Unit Cost]="","",Polygon[Asset Unit Cost])</f>
        <v/>
      </c>
      <c r="Q244" s="11" t="str">
        <f>IF(Polygon[Added By]="","",UPPER(Polygon[Added By]))</f>
        <v/>
      </c>
      <c r="R244" s="11" t="str">
        <f>IF(Polygon[Added Date]="","",Polygon[Added Date])</f>
        <v/>
      </c>
      <c r="S244" s="14" t="str">
        <f>IF(Polygon[Z COORD]="","",Polygon[Z COORD])</f>
        <v/>
      </c>
      <c r="T244" s="14" t="str">
        <f>IF(Polygon[Asset Description]="","",PROPER(Polygon[Asset Description]))</f>
        <v/>
      </c>
      <c r="U244" s="14" t="str">
        <f>IF(Polygon[Area m2]="","",Polygon[Area m2])</f>
        <v/>
      </c>
      <c r="V244" s="14" t="str">
        <f>IF(Polygon[Asset Group]="","",VLOOKUP(Polygon[Surface Material],surface_master,2,FALSE))</f>
        <v/>
      </c>
      <c r="W244" s="14" t="str">
        <f>IF(Polygon[Asset Group]="","",VLOOKUP(Polygon[Material],sa_pa_surface,2,FALSE))</f>
        <v/>
      </c>
      <c r="X244" s="14" t="str">
        <f>IF(Polygon[Asset Group]="","",VLOOKUP(Polygon[Surface],surface_master,2,FALSE))</f>
        <v/>
      </c>
      <c r="Y244" s="14" t="str">
        <f>IF(Polygon[Surface Layer Depth mm]="","",Polygon[Surface Layer Depth mm])</f>
        <v/>
      </c>
      <c r="Z244" s="14" t="str">
        <f>IF(Polygon[Length m]="","",Polygon[Length m])</f>
        <v/>
      </c>
      <c r="AA244" s="14" t="str">
        <f>IF(Polygon[Av Width m]="","",Polygon[Av Width m])</f>
        <v/>
      </c>
      <c r="AB244" s="14" t="str">
        <f>IF(Polygon[Parking Capacity]="","",Polygon[Parking Capacity])</f>
        <v/>
      </c>
    </row>
    <row r="245" spans="1:28" s="3" customFormat="1" x14ac:dyDescent="0.2">
      <c r="A245" s="3" t="str">
        <f>IF(Polygon[DWG File Name]="","",Polygon[DWG File Name])</f>
        <v/>
      </c>
      <c r="B245" s="3" t="str">
        <f>IF(Polygon[DWG Layer Name]="","",Polygon[DWG Layer Name])</f>
        <v/>
      </c>
      <c r="C245" s="3" t="str">
        <f>IF(Polygon[DWG Handle]="","",Polygon[DWG Handle])</f>
        <v/>
      </c>
      <c r="D245" s="58" t="str">
        <f>IF(Polygon[Approx Centroid X]="","",Polygon[Approx Centroid X])</f>
        <v/>
      </c>
      <c r="E245" s="58" t="str">
        <f>IF(Polygon[Approx Centroid Y]="","",Polygon[Approx Centroid Y])</f>
        <v/>
      </c>
      <c r="F245" s="3" t="str">
        <f>IF(Polygon[Replacement Asset]="","",Polygon[Replacement Asset])</f>
        <v/>
      </c>
      <c r="G245" s="3" t="str">
        <f>IF(Polygon[Asset ID]="","",UPPER(Polygon[Asset ID]))</f>
        <v/>
      </c>
      <c r="H245" s="3" t="str">
        <f>IF(Polygon[Asset Group]="","",VLOOKUP(Polygon[Asset Group],asset_grp_poly,4,FALSE))</f>
        <v/>
      </c>
      <c r="I245" s="3" t="str">
        <f>IF(Polygon[Asset Group]="","",VLOOKUP(Polygon[Asset Group],asset_grp_poly,2,FALSE))</f>
        <v/>
      </c>
      <c r="J245" s="3" t="str">
        <f>IF(Polygon[Asset Group]="","",VLOOKUP(Polygon[Asset Group],asset_grp_poly,3,FALSE))</f>
        <v/>
      </c>
      <c r="K245" s="3" t="str">
        <f>IF(Polygon[Asset Group]="","",VLOOKUP(Polygon[Asset Type],type_master_list,2,FALSE))</f>
        <v/>
      </c>
      <c r="L245" s="3" t="str">
        <f>IF(Polygon[Asset Name]="","",PROPER(Polygon[Asset Name]))</f>
        <v/>
      </c>
      <c r="M245" s="11" t="str">
        <f>IF(Polygon[Install Date]="","",Polygon[Install Date])</f>
        <v/>
      </c>
      <c r="N245" s="11" t="str">
        <f>IF(Polygon[Note]="","",PROPER(Polygon[Note]))</f>
        <v/>
      </c>
      <c r="O245" s="11" t="str">
        <f>IF(Polygon[Resource Consent Number]="","",UPPER(Polygon[Resource Consent Number]))</f>
        <v/>
      </c>
      <c r="P245" s="53" t="str">
        <f>IF(Polygon[Asset Unit Cost]="","",Polygon[Asset Unit Cost])</f>
        <v/>
      </c>
      <c r="Q245" s="11" t="str">
        <f>IF(Polygon[Added By]="","",UPPER(Polygon[Added By]))</f>
        <v/>
      </c>
      <c r="R245" s="11" t="str">
        <f>IF(Polygon[Added Date]="","",Polygon[Added Date])</f>
        <v/>
      </c>
      <c r="S245" s="14" t="str">
        <f>IF(Polygon[Z COORD]="","",Polygon[Z COORD])</f>
        <v/>
      </c>
      <c r="T245" s="14" t="str">
        <f>IF(Polygon[Asset Description]="","",PROPER(Polygon[Asset Description]))</f>
        <v/>
      </c>
      <c r="U245" s="14" t="str">
        <f>IF(Polygon[Area m2]="","",Polygon[Area m2])</f>
        <v/>
      </c>
      <c r="V245" s="14" t="str">
        <f>IF(Polygon[Asset Group]="","",VLOOKUP(Polygon[Surface Material],surface_master,2,FALSE))</f>
        <v/>
      </c>
      <c r="W245" s="14" t="str">
        <f>IF(Polygon[Asset Group]="","",VLOOKUP(Polygon[Material],sa_pa_surface,2,FALSE))</f>
        <v/>
      </c>
      <c r="X245" s="14" t="str">
        <f>IF(Polygon[Asset Group]="","",VLOOKUP(Polygon[Surface],surface_master,2,FALSE))</f>
        <v/>
      </c>
      <c r="Y245" s="14" t="str">
        <f>IF(Polygon[Surface Layer Depth mm]="","",Polygon[Surface Layer Depth mm])</f>
        <v/>
      </c>
      <c r="Z245" s="14" t="str">
        <f>IF(Polygon[Length m]="","",Polygon[Length m])</f>
        <v/>
      </c>
      <c r="AA245" s="14" t="str">
        <f>IF(Polygon[Av Width m]="","",Polygon[Av Width m])</f>
        <v/>
      </c>
      <c r="AB245" s="14" t="str">
        <f>IF(Polygon[Parking Capacity]="","",Polygon[Parking Capacity])</f>
        <v/>
      </c>
    </row>
    <row r="246" spans="1:28" s="3" customFormat="1" x14ac:dyDescent="0.2">
      <c r="A246" s="3" t="str">
        <f>IF(Polygon[DWG File Name]="","",Polygon[DWG File Name])</f>
        <v/>
      </c>
      <c r="B246" s="3" t="str">
        <f>IF(Polygon[DWG Layer Name]="","",Polygon[DWG Layer Name])</f>
        <v/>
      </c>
      <c r="C246" s="3" t="str">
        <f>IF(Polygon[DWG Handle]="","",Polygon[DWG Handle])</f>
        <v/>
      </c>
      <c r="D246" s="58" t="str">
        <f>IF(Polygon[Approx Centroid X]="","",Polygon[Approx Centroid X])</f>
        <v/>
      </c>
      <c r="E246" s="58" t="str">
        <f>IF(Polygon[Approx Centroid Y]="","",Polygon[Approx Centroid Y])</f>
        <v/>
      </c>
      <c r="F246" s="3" t="str">
        <f>IF(Polygon[Replacement Asset]="","",Polygon[Replacement Asset])</f>
        <v/>
      </c>
      <c r="G246" s="3" t="str">
        <f>IF(Polygon[Asset ID]="","",UPPER(Polygon[Asset ID]))</f>
        <v/>
      </c>
      <c r="H246" s="3" t="str">
        <f>IF(Polygon[Asset Group]="","",VLOOKUP(Polygon[Asset Group],asset_grp_poly,4,FALSE))</f>
        <v/>
      </c>
      <c r="I246" s="3" t="str">
        <f>IF(Polygon[Asset Group]="","",VLOOKUP(Polygon[Asset Group],asset_grp_poly,2,FALSE))</f>
        <v/>
      </c>
      <c r="J246" s="3" t="str">
        <f>IF(Polygon[Asset Group]="","",VLOOKUP(Polygon[Asset Group],asset_grp_poly,3,FALSE))</f>
        <v/>
      </c>
      <c r="K246" s="3" t="str">
        <f>IF(Polygon[Asset Group]="","",VLOOKUP(Polygon[Asset Type],type_master_list,2,FALSE))</f>
        <v/>
      </c>
      <c r="L246" s="3" t="str">
        <f>IF(Polygon[Asset Name]="","",PROPER(Polygon[Asset Name]))</f>
        <v/>
      </c>
      <c r="M246" s="11" t="str">
        <f>IF(Polygon[Install Date]="","",Polygon[Install Date])</f>
        <v/>
      </c>
      <c r="N246" s="11" t="str">
        <f>IF(Polygon[Note]="","",PROPER(Polygon[Note]))</f>
        <v/>
      </c>
      <c r="O246" s="11" t="str">
        <f>IF(Polygon[Resource Consent Number]="","",UPPER(Polygon[Resource Consent Number]))</f>
        <v/>
      </c>
      <c r="P246" s="53" t="str">
        <f>IF(Polygon[Asset Unit Cost]="","",Polygon[Asset Unit Cost])</f>
        <v/>
      </c>
      <c r="Q246" s="11" t="str">
        <f>IF(Polygon[Added By]="","",UPPER(Polygon[Added By]))</f>
        <v/>
      </c>
      <c r="R246" s="11" t="str">
        <f>IF(Polygon[Added Date]="","",Polygon[Added Date])</f>
        <v/>
      </c>
      <c r="S246" s="14" t="str">
        <f>IF(Polygon[Z COORD]="","",Polygon[Z COORD])</f>
        <v/>
      </c>
      <c r="T246" s="14" t="str">
        <f>IF(Polygon[Asset Description]="","",PROPER(Polygon[Asset Description]))</f>
        <v/>
      </c>
      <c r="U246" s="14" t="str">
        <f>IF(Polygon[Area m2]="","",Polygon[Area m2])</f>
        <v/>
      </c>
      <c r="V246" s="14" t="str">
        <f>IF(Polygon[Asset Group]="","",VLOOKUP(Polygon[Surface Material],surface_master,2,FALSE))</f>
        <v/>
      </c>
      <c r="W246" s="14" t="str">
        <f>IF(Polygon[Asset Group]="","",VLOOKUP(Polygon[Material],sa_pa_surface,2,FALSE))</f>
        <v/>
      </c>
      <c r="X246" s="14" t="str">
        <f>IF(Polygon[Asset Group]="","",VLOOKUP(Polygon[Surface],surface_master,2,FALSE))</f>
        <v/>
      </c>
      <c r="Y246" s="14" t="str">
        <f>IF(Polygon[Surface Layer Depth mm]="","",Polygon[Surface Layer Depth mm])</f>
        <v/>
      </c>
      <c r="Z246" s="14" t="str">
        <f>IF(Polygon[Length m]="","",Polygon[Length m])</f>
        <v/>
      </c>
      <c r="AA246" s="14" t="str">
        <f>IF(Polygon[Av Width m]="","",Polygon[Av Width m])</f>
        <v/>
      </c>
      <c r="AB246" s="14" t="str">
        <f>IF(Polygon[Parking Capacity]="","",Polygon[Parking Capacity])</f>
        <v/>
      </c>
    </row>
    <row r="247" spans="1:28" s="3" customFormat="1" x14ac:dyDescent="0.2">
      <c r="A247" s="3" t="str">
        <f>IF(Polygon[DWG File Name]="","",Polygon[DWG File Name])</f>
        <v/>
      </c>
      <c r="B247" s="3" t="str">
        <f>IF(Polygon[DWG Layer Name]="","",Polygon[DWG Layer Name])</f>
        <v/>
      </c>
      <c r="C247" s="3" t="str">
        <f>IF(Polygon[DWG Handle]="","",Polygon[DWG Handle])</f>
        <v/>
      </c>
      <c r="D247" s="58" t="str">
        <f>IF(Polygon[Approx Centroid X]="","",Polygon[Approx Centroid X])</f>
        <v/>
      </c>
      <c r="E247" s="58" t="str">
        <f>IF(Polygon[Approx Centroid Y]="","",Polygon[Approx Centroid Y])</f>
        <v/>
      </c>
      <c r="F247" s="3" t="str">
        <f>IF(Polygon[Replacement Asset]="","",Polygon[Replacement Asset])</f>
        <v/>
      </c>
      <c r="G247" s="3" t="str">
        <f>IF(Polygon[Asset ID]="","",UPPER(Polygon[Asset ID]))</f>
        <v/>
      </c>
      <c r="H247" s="3" t="str">
        <f>IF(Polygon[Asset Group]="","",VLOOKUP(Polygon[Asset Group],asset_grp_poly,4,FALSE))</f>
        <v/>
      </c>
      <c r="I247" s="3" t="str">
        <f>IF(Polygon[Asset Group]="","",VLOOKUP(Polygon[Asset Group],asset_grp_poly,2,FALSE))</f>
        <v/>
      </c>
      <c r="J247" s="3" t="str">
        <f>IF(Polygon[Asset Group]="","",VLOOKUP(Polygon[Asset Group],asset_grp_poly,3,FALSE))</f>
        <v/>
      </c>
      <c r="K247" s="3" t="str">
        <f>IF(Polygon[Asset Group]="","",VLOOKUP(Polygon[Asset Type],type_master_list,2,FALSE))</f>
        <v/>
      </c>
      <c r="L247" s="3" t="str">
        <f>IF(Polygon[Asset Name]="","",PROPER(Polygon[Asset Name]))</f>
        <v/>
      </c>
      <c r="M247" s="11" t="str">
        <f>IF(Polygon[Install Date]="","",Polygon[Install Date])</f>
        <v/>
      </c>
      <c r="N247" s="11" t="str">
        <f>IF(Polygon[Note]="","",PROPER(Polygon[Note]))</f>
        <v/>
      </c>
      <c r="O247" s="11" t="str">
        <f>IF(Polygon[Resource Consent Number]="","",UPPER(Polygon[Resource Consent Number]))</f>
        <v/>
      </c>
      <c r="P247" s="53" t="str">
        <f>IF(Polygon[Asset Unit Cost]="","",Polygon[Asset Unit Cost])</f>
        <v/>
      </c>
      <c r="Q247" s="11" t="str">
        <f>IF(Polygon[Added By]="","",UPPER(Polygon[Added By]))</f>
        <v/>
      </c>
      <c r="R247" s="11" t="str">
        <f>IF(Polygon[Added Date]="","",Polygon[Added Date])</f>
        <v/>
      </c>
      <c r="S247" s="14" t="str">
        <f>IF(Polygon[Z COORD]="","",Polygon[Z COORD])</f>
        <v/>
      </c>
      <c r="T247" s="14" t="str">
        <f>IF(Polygon[Asset Description]="","",PROPER(Polygon[Asset Description]))</f>
        <v/>
      </c>
      <c r="U247" s="14" t="str">
        <f>IF(Polygon[Area m2]="","",Polygon[Area m2])</f>
        <v/>
      </c>
      <c r="V247" s="14" t="str">
        <f>IF(Polygon[Asset Group]="","",VLOOKUP(Polygon[Surface Material],surface_master,2,FALSE))</f>
        <v/>
      </c>
      <c r="W247" s="14" t="str">
        <f>IF(Polygon[Asset Group]="","",VLOOKUP(Polygon[Material],sa_pa_surface,2,FALSE))</f>
        <v/>
      </c>
      <c r="X247" s="14" t="str">
        <f>IF(Polygon[Asset Group]="","",VLOOKUP(Polygon[Surface],surface_master,2,FALSE))</f>
        <v/>
      </c>
      <c r="Y247" s="14" t="str">
        <f>IF(Polygon[Surface Layer Depth mm]="","",Polygon[Surface Layer Depth mm])</f>
        <v/>
      </c>
      <c r="Z247" s="14" t="str">
        <f>IF(Polygon[Length m]="","",Polygon[Length m])</f>
        <v/>
      </c>
      <c r="AA247" s="14" t="str">
        <f>IF(Polygon[Av Width m]="","",Polygon[Av Width m])</f>
        <v/>
      </c>
      <c r="AB247" s="14" t="str">
        <f>IF(Polygon[Parking Capacity]="","",Polygon[Parking Capacity])</f>
        <v/>
      </c>
    </row>
    <row r="248" spans="1:28" s="3" customFormat="1" x14ac:dyDescent="0.2">
      <c r="A248" s="3" t="str">
        <f>IF(Polygon[DWG File Name]="","",Polygon[DWG File Name])</f>
        <v/>
      </c>
      <c r="B248" s="3" t="str">
        <f>IF(Polygon[DWG Layer Name]="","",Polygon[DWG Layer Name])</f>
        <v/>
      </c>
      <c r="C248" s="3" t="str">
        <f>IF(Polygon[DWG Handle]="","",Polygon[DWG Handle])</f>
        <v/>
      </c>
      <c r="D248" s="58" t="str">
        <f>IF(Polygon[Approx Centroid X]="","",Polygon[Approx Centroid X])</f>
        <v/>
      </c>
      <c r="E248" s="58" t="str">
        <f>IF(Polygon[Approx Centroid Y]="","",Polygon[Approx Centroid Y])</f>
        <v/>
      </c>
      <c r="F248" s="3" t="str">
        <f>IF(Polygon[Replacement Asset]="","",Polygon[Replacement Asset])</f>
        <v/>
      </c>
      <c r="G248" s="3" t="str">
        <f>IF(Polygon[Asset ID]="","",UPPER(Polygon[Asset ID]))</f>
        <v/>
      </c>
      <c r="H248" s="3" t="str">
        <f>IF(Polygon[Asset Group]="","",VLOOKUP(Polygon[Asset Group],asset_grp_poly,4,FALSE))</f>
        <v/>
      </c>
      <c r="I248" s="3" t="str">
        <f>IF(Polygon[Asset Group]="","",VLOOKUP(Polygon[Asset Group],asset_grp_poly,2,FALSE))</f>
        <v/>
      </c>
      <c r="J248" s="3" t="str">
        <f>IF(Polygon[Asset Group]="","",VLOOKUP(Polygon[Asset Group],asset_grp_poly,3,FALSE))</f>
        <v/>
      </c>
      <c r="K248" s="3" t="str">
        <f>IF(Polygon[Asset Group]="","",VLOOKUP(Polygon[Asset Type],type_master_list,2,FALSE))</f>
        <v/>
      </c>
      <c r="L248" s="3" t="str">
        <f>IF(Polygon[Asset Name]="","",PROPER(Polygon[Asset Name]))</f>
        <v/>
      </c>
      <c r="M248" s="11" t="str">
        <f>IF(Polygon[Install Date]="","",Polygon[Install Date])</f>
        <v/>
      </c>
      <c r="N248" s="11" t="str">
        <f>IF(Polygon[Note]="","",PROPER(Polygon[Note]))</f>
        <v/>
      </c>
      <c r="O248" s="11" t="str">
        <f>IF(Polygon[Resource Consent Number]="","",UPPER(Polygon[Resource Consent Number]))</f>
        <v/>
      </c>
      <c r="P248" s="53" t="str">
        <f>IF(Polygon[Asset Unit Cost]="","",Polygon[Asset Unit Cost])</f>
        <v/>
      </c>
      <c r="Q248" s="11" t="str">
        <f>IF(Polygon[Added By]="","",UPPER(Polygon[Added By]))</f>
        <v/>
      </c>
      <c r="R248" s="11" t="str">
        <f>IF(Polygon[Added Date]="","",Polygon[Added Date])</f>
        <v/>
      </c>
      <c r="S248" s="14" t="str">
        <f>IF(Polygon[Z COORD]="","",Polygon[Z COORD])</f>
        <v/>
      </c>
      <c r="T248" s="14" t="str">
        <f>IF(Polygon[Asset Description]="","",PROPER(Polygon[Asset Description]))</f>
        <v/>
      </c>
      <c r="U248" s="14" t="str">
        <f>IF(Polygon[Area m2]="","",Polygon[Area m2])</f>
        <v/>
      </c>
      <c r="V248" s="14" t="str">
        <f>IF(Polygon[Asset Group]="","",VLOOKUP(Polygon[Surface Material],surface_master,2,FALSE))</f>
        <v/>
      </c>
      <c r="W248" s="14" t="str">
        <f>IF(Polygon[Asset Group]="","",VLOOKUP(Polygon[Material],sa_pa_surface,2,FALSE))</f>
        <v/>
      </c>
      <c r="X248" s="14" t="str">
        <f>IF(Polygon[Asset Group]="","",VLOOKUP(Polygon[Surface],surface_master,2,FALSE))</f>
        <v/>
      </c>
      <c r="Y248" s="14" t="str">
        <f>IF(Polygon[Surface Layer Depth mm]="","",Polygon[Surface Layer Depth mm])</f>
        <v/>
      </c>
      <c r="Z248" s="14" t="str">
        <f>IF(Polygon[Length m]="","",Polygon[Length m])</f>
        <v/>
      </c>
      <c r="AA248" s="14" t="str">
        <f>IF(Polygon[Av Width m]="","",Polygon[Av Width m])</f>
        <v/>
      </c>
      <c r="AB248" s="14" t="str">
        <f>IF(Polygon[Parking Capacity]="","",Polygon[Parking Capacity])</f>
        <v/>
      </c>
    </row>
    <row r="249" spans="1:28" s="3" customFormat="1" x14ac:dyDescent="0.2">
      <c r="A249" s="3" t="str">
        <f>IF(Polygon[DWG File Name]="","",Polygon[DWG File Name])</f>
        <v/>
      </c>
      <c r="B249" s="3" t="str">
        <f>IF(Polygon[DWG Layer Name]="","",Polygon[DWG Layer Name])</f>
        <v/>
      </c>
      <c r="C249" s="3" t="str">
        <f>IF(Polygon[DWG Handle]="","",Polygon[DWG Handle])</f>
        <v/>
      </c>
      <c r="D249" s="58" t="str">
        <f>IF(Polygon[Approx Centroid X]="","",Polygon[Approx Centroid X])</f>
        <v/>
      </c>
      <c r="E249" s="58" t="str">
        <f>IF(Polygon[Approx Centroid Y]="","",Polygon[Approx Centroid Y])</f>
        <v/>
      </c>
      <c r="F249" s="3" t="str">
        <f>IF(Polygon[Replacement Asset]="","",Polygon[Replacement Asset])</f>
        <v/>
      </c>
      <c r="G249" s="3" t="str">
        <f>IF(Polygon[Asset ID]="","",UPPER(Polygon[Asset ID]))</f>
        <v/>
      </c>
      <c r="H249" s="3" t="str">
        <f>IF(Polygon[Asset Group]="","",VLOOKUP(Polygon[Asset Group],asset_grp_poly,4,FALSE))</f>
        <v/>
      </c>
      <c r="I249" s="3" t="str">
        <f>IF(Polygon[Asset Group]="","",VLOOKUP(Polygon[Asset Group],asset_grp_poly,2,FALSE))</f>
        <v/>
      </c>
      <c r="J249" s="3" t="str">
        <f>IF(Polygon[Asset Group]="","",VLOOKUP(Polygon[Asset Group],asset_grp_poly,3,FALSE))</f>
        <v/>
      </c>
      <c r="K249" s="3" t="str">
        <f>IF(Polygon[Asset Group]="","",VLOOKUP(Polygon[Asset Type],type_master_list,2,FALSE))</f>
        <v/>
      </c>
      <c r="L249" s="3" t="str">
        <f>IF(Polygon[Asset Name]="","",PROPER(Polygon[Asset Name]))</f>
        <v/>
      </c>
      <c r="M249" s="11" t="str">
        <f>IF(Polygon[Install Date]="","",Polygon[Install Date])</f>
        <v/>
      </c>
      <c r="N249" s="11" t="str">
        <f>IF(Polygon[Note]="","",PROPER(Polygon[Note]))</f>
        <v/>
      </c>
      <c r="O249" s="11" t="str">
        <f>IF(Polygon[Resource Consent Number]="","",UPPER(Polygon[Resource Consent Number]))</f>
        <v/>
      </c>
      <c r="P249" s="53" t="str">
        <f>IF(Polygon[Asset Unit Cost]="","",Polygon[Asset Unit Cost])</f>
        <v/>
      </c>
      <c r="Q249" s="11" t="str">
        <f>IF(Polygon[Added By]="","",UPPER(Polygon[Added By]))</f>
        <v/>
      </c>
      <c r="R249" s="11" t="str">
        <f>IF(Polygon[Added Date]="","",Polygon[Added Date])</f>
        <v/>
      </c>
      <c r="S249" s="14" t="str">
        <f>IF(Polygon[Z COORD]="","",Polygon[Z COORD])</f>
        <v/>
      </c>
      <c r="T249" s="14" t="str">
        <f>IF(Polygon[Asset Description]="","",PROPER(Polygon[Asset Description]))</f>
        <v/>
      </c>
      <c r="U249" s="14" t="str">
        <f>IF(Polygon[Area m2]="","",Polygon[Area m2])</f>
        <v/>
      </c>
      <c r="V249" s="14" t="str">
        <f>IF(Polygon[Asset Group]="","",VLOOKUP(Polygon[Surface Material],surface_master,2,FALSE))</f>
        <v/>
      </c>
      <c r="W249" s="14" t="str">
        <f>IF(Polygon[Asset Group]="","",VLOOKUP(Polygon[Material],sa_pa_surface,2,FALSE))</f>
        <v/>
      </c>
      <c r="X249" s="14" t="str">
        <f>IF(Polygon[Asset Group]="","",VLOOKUP(Polygon[Surface],surface_master,2,FALSE))</f>
        <v/>
      </c>
      <c r="Y249" s="14" t="str">
        <f>IF(Polygon[Surface Layer Depth mm]="","",Polygon[Surface Layer Depth mm])</f>
        <v/>
      </c>
      <c r="Z249" s="14" t="str">
        <f>IF(Polygon[Length m]="","",Polygon[Length m])</f>
        <v/>
      </c>
      <c r="AA249" s="14" t="str">
        <f>IF(Polygon[Av Width m]="","",Polygon[Av Width m])</f>
        <v/>
      </c>
      <c r="AB249" s="14" t="str">
        <f>IF(Polygon[Parking Capacity]="","",Polygon[Parking Capacity])</f>
        <v/>
      </c>
    </row>
    <row r="250" spans="1:28" s="3" customFormat="1" x14ac:dyDescent="0.2">
      <c r="A250" s="3" t="str">
        <f>IF(Polygon[DWG File Name]="","",Polygon[DWG File Name])</f>
        <v/>
      </c>
      <c r="B250" s="3" t="str">
        <f>IF(Polygon[DWG Layer Name]="","",Polygon[DWG Layer Name])</f>
        <v/>
      </c>
      <c r="C250" s="3" t="str">
        <f>IF(Polygon[DWG Handle]="","",Polygon[DWG Handle])</f>
        <v/>
      </c>
      <c r="D250" s="58" t="str">
        <f>IF(Polygon[Approx Centroid X]="","",Polygon[Approx Centroid X])</f>
        <v/>
      </c>
      <c r="E250" s="58" t="str">
        <f>IF(Polygon[Approx Centroid Y]="","",Polygon[Approx Centroid Y])</f>
        <v/>
      </c>
      <c r="F250" s="3" t="str">
        <f>IF(Polygon[Replacement Asset]="","",Polygon[Replacement Asset])</f>
        <v/>
      </c>
      <c r="G250" s="3" t="str">
        <f>IF(Polygon[Asset ID]="","",UPPER(Polygon[Asset ID]))</f>
        <v/>
      </c>
      <c r="H250" s="3" t="str">
        <f>IF(Polygon[Asset Group]="","",VLOOKUP(Polygon[Asset Group],asset_grp_poly,4,FALSE))</f>
        <v/>
      </c>
      <c r="I250" s="3" t="str">
        <f>IF(Polygon[Asset Group]="","",VLOOKUP(Polygon[Asset Group],asset_grp_poly,2,FALSE))</f>
        <v/>
      </c>
      <c r="J250" s="3" t="str">
        <f>IF(Polygon[Asset Group]="","",VLOOKUP(Polygon[Asset Group],asset_grp_poly,3,FALSE))</f>
        <v/>
      </c>
      <c r="K250" s="3" t="str">
        <f>IF(Polygon[Asset Group]="","",VLOOKUP(Polygon[Asset Type],type_master_list,2,FALSE))</f>
        <v/>
      </c>
      <c r="L250" s="3" t="str">
        <f>IF(Polygon[Asset Name]="","",PROPER(Polygon[Asset Name]))</f>
        <v/>
      </c>
      <c r="M250" s="11" t="str">
        <f>IF(Polygon[Install Date]="","",Polygon[Install Date])</f>
        <v/>
      </c>
      <c r="N250" s="11" t="str">
        <f>IF(Polygon[Note]="","",PROPER(Polygon[Note]))</f>
        <v/>
      </c>
      <c r="O250" s="11" t="str">
        <f>IF(Polygon[Resource Consent Number]="","",UPPER(Polygon[Resource Consent Number]))</f>
        <v/>
      </c>
      <c r="P250" s="53" t="str">
        <f>IF(Polygon[Asset Unit Cost]="","",Polygon[Asset Unit Cost])</f>
        <v/>
      </c>
      <c r="Q250" s="11" t="str">
        <f>IF(Polygon[Added By]="","",UPPER(Polygon[Added By]))</f>
        <v/>
      </c>
      <c r="R250" s="11" t="str">
        <f>IF(Polygon[Added Date]="","",Polygon[Added Date])</f>
        <v/>
      </c>
      <c r="S250" s="14" t="str">
        <f>IF(Polygon[Z COORD]="","",Polygon[Z COORD])</f>
        <v/>
      </c>
      <c r="T250" s="14" t="str">
        <f>IF(Polygon[Asset Description]="","",PROPER(Polygon[Asset Description]))</f>
        <v/>
      </c>
      <c r="U250" s="14" t="str">
        <f>IF(Polygon[Area m2]="","",Polygon[Area m2])</f>
        <v/>
      </c>
      <c r="V250" s="14" t="str">
        <f>IF(Polygon[Asset Group]="","",VLOOKUP(Polygon[Surface Material],surface_master,2,FALSE))</f>
        <v/>
      </c>
      <c r="W250" s="14" t="str">
        <f>IF(Polygon[Asset Group]="","",VLOOKUP(Polygon[Material],sa_pa_surface,2,FALSE))</f>
        <v/>
      </c>
      <c r="X250" s="14" t="str">
        <f>IF(Polygon[Asset Group]="","",VLOOKUP(Polygon[Surface],surface_master,2,FALSE))</f>
        <v/>
      </c>
      <c r="Y250" s="14" t="str">
        <f>IF(Polygon[Surface Layer Depth mm]="","",Polygon[Surface Layer Depth mm])</f>
        <v/>
      </c>
      <c r="Z250" s="14" t="str">
        <f>IF(Polygon[Length m]="","",Polygon[Length m])</f>
        <v/>
      </c>
      <c r="AA250" s="14" t="str">
        <f>IF(Polygon[Av Width m]="","",Polygon[Av Width m])</f>
        <v/>
      </c>
      <c r="AB250" s="14" t="str">
        <f>IF(Polygon[Parking Capacity]="","",Polygon[Parking Capacity])</f>
        <v/>
      </c>
    </row>
    <row r="251" spans="1:28" s="3" customFormat="1" x14ac:dyDescent="0.2">
      <c r="A251" s="3" t="str">
        <f>IF(Polygon[DWG File Name]="","",Polygon[DWG File Name])</f>
        <v/>
      </c>
      <c r="B251" s="3" t="str">
        <f>IF(Polygon[DWG Layer Name]="","",Polygon[DWG Layer Name])</f>
        <v/>
      </c>
      <c r="C251" s="3" t="str">
        <f>IF(Polygon[DWG Handle]="","",Polygon[DWG Handle])</f>
        <v/>
      </c>
      <c r="D251" s="58" t="str">
        <f>IF(Polygon[Approx Centroid X]="","",Polygon[Approx Centroid X])</f>
        <v/>
      </c>
      <c r="E251" s="58" t="str">
        <f>IF(Polygon[Approx Centroid Y]="","",Polygon[Approx Centroid Y])</f>
        <v/>
      </c>
      <c r="F251" s="3" t="str">
        <f>IF(Polygon[Replacement Asset]="","",Polygon[Replacement Asset])</f>
        <v/>
      </c>
      <c r="G251" s="3" t="str">
        <f>IF(Polygon[Asset ID]="","",UPPER(Polygon[Asset ID]))</f>
        <v/>
      </c>
      <c r="H251" s="3" t="str">
        <f>IF(Polygon[Asset Group]="","",VLOOKUP(Polygon[Asset Group],asset_grp_poly,4,FALSE))</f>
        <v/>
      </c>
      <c r="I251" s="3" t="str">
        <f>IF(Polygon[Asset Group]="","",VLOOKUP(Polygon[Asset Group],asset_grp_poly,2,FALSE))</f>
        <v/>
      </c>
      <c r="J251" s="3" t="str">
        <f>IF(Polygon[Asset Group]="","",VLOOKUP(Polygon[Asset Group],asset_grp_poly,3,FALSE))</f>
        <v/>
      </c>
      <c r="K251" s="3" t="str">
        <f>IF(Polygon[Asset Group]="","",VLOOKUP(Polygon[Asset Type],type_master_list,2,FALSE))</f>
        <v/>
      </c>
      <c r="L251" s="3" t="str">
        <f>IF(Polygon[Asset Name]="","",PROPER(Polygon[Asset Name]))</f>
        <v/>
      </c>
      <c r="M251" s="11" t="str">
        <f>IF(Polygon[Install Date]="","",Polygon[Install Date])</f>
        <v/>
      </c>
      <c r="N251" s="11" t="str">
        <f>IF(Polygon[Note]="","",PROPER(Polygon[Note]))</f>
        <v/>
      </c>
      <c r="O251" s="11" t="str">
        <f>IF(Polygon[Resource Consent Number]="","",UPPER(Polygon[Resource Consent Number]))</f>
        <v/>
      </c>
      <c r="P251" s="53" t="str">
        <f>IF(Polygon[Asset Unit Cost]="","",Polygon[Asset Unit Cost])</f>
        <v/>
      </c>
      <c r="Q251" s="11" t="str">
        <f>IF(Polygon[Added By]="","",UPPER(Polygon[Added By]))</f>
        <v/>
      </c>
      <c r="R251" s="11" t="str">
        <f>IF(Polygon[Added Date]="","",Polygon[Added Date])</f>
        <v/>
      </c>
      <c r="S251" s="14" t="str">
        <f>IF(Polygon[Z COORD]="","",Polygon[Z COORD])</f>
        <v/>
      </c>
      <c r="T251" s="14" t="str">
        <f>IF(Polygon[Asset Description]="","",PROPER(Polygon[Asset Description]))</f>
        <v/>
      </c>
      <c r="U251" s="14" t="str">
        <f>IF(Polygon[Area m2]="","",Polygon[Area m2])</f>
        <v/>
      </c>
      <c r="V251" s="14" t="str">
        <f>IF(Polygon[Asset Group]="","",VLOOKUP(Polygon[Surface Material],surface_master,2,FALSE))</f>
        <v/>
      </c>
      <c r="W251" s="14" t="str">
        <f>IF(Polygon[Asset Group]="","",VLOOKUP(Polygon[Material],sa_pa_surface,2,FALSE))</f>
        <v/>
      </c>
      <c r="X251" s="14" t="str">
        <f>IF(Polygon[Asset Group]="","",VLOOKUP(Polygon[Surface],surface_master,2,FALSE))</f>
        <v/>
      </c>
      <c r="Y251" s="14" t="str">
        <f>IF(Polygon[Surface Layer Depth mm]="","",Polygon[Surface Layer Depth mm])</f>
        <v/>
      </c>
      <c r="Z251" s="14" t="str">
        <f>IF(Polygon[Length m]="","",Polygon[Length m])</f>
        <v/>
      </c>
      <c r="AA251" s="14" t="str">
        <f>IF(Polygon[Av Width m]="","",Polygon[Av Width m])</f>
        <v/>
      </c>
      <c r="AB251" s="14" t="str">
        <f>IF(Polygon[Parking Capacity]="","",Polygon[Parking Capacity])</f>
        <v/>
      </c>
    </row>
    <row r="252" spans="1:28" s="3" customFormat="1" x14ac:dyDescent="0.2">
      <c r="A252" s="3" t="str">
        <f>IF(Polygon[DWG File Name]="","",Polygon[DWG File Name])</f>
        <v/>
      </c>
      <c r="B252" s="3" t="str">
        <f>IF(Polygon[DWG Layer Name]="","",Polygon[DWG Layer Name])</f>
        <v/>
      </c>
      <c r="C252" s="3" t="str">
        <f>IF(Polygon[DWG Handle]="","",Polygon[DWG Handle])</f>
        <v/>
      </c>
      <c r="D252" s="58" t="str">
        <f>IF(Polygon[Approx Centroid X]="","",Polygon[Approx Centroid X])</f>
        <v/>
      </c>
      <c r="E252" s="58" t="str">
        <f>IF(Polygon[Approx Centroid Y]="","",Polygon[Approx Centroid Y])</f>
        <v/>
      </c>
      <c r="F252" s="3" t="str">
        <f>IF(Polygon[Replacement Asset]="","",Polygon[Replacement Asset])</f>
        <v/>
      </c>
      <c r="G252" s="3" t="str">
        <f>IF(Polygon[Asset ID]="","",UPPER(Polygon[Asset ID]))</f>
        <v/>
      </c>
      <c r="H252" s="3" t="str">
        <f>IF(Polygon[Asset Group]="","",VLOOKUP(Polygon[Asset Group],asset_grp_poly,4,FALSE))</f>
        <v/>
      </c>
      <c r="I252" s="3" t="str">
        <f>IF(Polygon[Asset Group]="","",VLOOKUP(Polygon[Asset Group],asset_grp_poly,2,FALSE))</f>
        <v/>
      </c>
      <c r="J252" s="3" t="str">
        <f>IF(Polygon[Asset Group]="","",VLOOKUP(Polygon[Asset Group],asset_grp_poly,3,FALSE))</f>
        <v/>
      </c>
      <c r="K252" s="3" t="str">
        <f>IF(Polygon[Asset Group]="","",VLOOKUP(Polygon[Asset Type],type_master_list,2,FALSE))</f>
        <v/>
      </c>
      <c r="L252" s="3" t="str">
        <f>IF(Polygon[Asset Name]="","",PROPER(Polygon[Asset Name]))</f>
        <v/>
      </c>
      <c r="M252" s="11" t="str">
        <f>IF(Polygon[Install Date]="","",Polygon[Install Date])</f>
        <v/>
      </c>
      <c r="N252" s="11" t="str">
        <f>IF(Polygon[Note]="","",PROPER(Polygon[Note]))</f>
        <v/>
      </c>
      <c r="O252" s="11" t="str">
        <f>IF(Polygon[Resource Consent Number]="","",UPPER(Polygon[Resource Consent Number]))</f>
        <v/>
      </c>
      <c r="P252" s="53" t="str">
        <f>IF(Polygon[Asset Unit Cost]="","",Polygon[Asset Unit Cost])</f>
        <v/>
      </c>
      <c r="Q252" s="11" t="str">
        <f>IF(Polygon[Added By]="","",UPPER(Polygon[Added By]))</f>
        <v/>
      </c>
      <c r="R252" s="11" t="str">
        <f>IF(Polygon[Added Date]="","",Polygon[Added Date])</f>
        <v/>
      </c>
      <c r="S252" s="14" t="str">
        <f>IF(Polygon[Z COORD]="","",Polygon[Z COORD])</f>
        <v/>
      </c>
      <c r="T252" s="14" t="str">
        <f>IF(Polygon[Asset Description]="","",PROPER(Polygon[Asset Description]))</f>
        <v/>
      </c>
      <c r="U252" s="14" t="str">
        <f>IF(Polygon[Area m2]="","",Polygon[Area m2])</f>
        <v/>
      </c>
      <c r="V252" s="14" t="str">
        <f>IF(Polygon[Asset Group]="","",VLOOKUP(Polygon[Surface Material],surface_master,2,FALSE))</f>
        <v/>
      </c>
      <c r="W252" s="14" t="str">
        <f>IF(Polygon[Asset Group]="","",VLOOKUP(Polygon[Material],sa_pa_surface,2,FALSE))</f>
        <v/>
      </c>
      <c r="X252" s="14" t="str">
        <f>IF(Polygon[Asset Group]="","",VLOOKUP(Polygon[Surface],surface_master,2,FALSE))</f>
        <v/>
      </c>
      <c r="Y252" s="14" t="str">
        <f>IF(Polygon[Surface Layer Depth mm]="","",Polygon[Surface Layer Depth mm])</f>
        <v/>
      </c>
      <c r="Z252" s="14" t="str">
        <f>IF(Polygon[Length m]="","",Polygon[Length m])</f>
        <v/>
      </c>
      <c r="AA252" s="14" t="str">
        <f>IF(Polygon[Av Width m]="","",Polygon[Av Width m])</f>
        <v/>
      </c>
      <c r="AB252" s="14" t="str">
        <f>IF(Polygon[Parking Capacity]="","",Polygon[Parking Capacity])</f>
        <v/>
      </c>
    </row>
    <row r="253" spans="1:28" s="3" customFormat="1" x14ac:dyDescent="0.2">
      <c r="A253" s="3" t="str">
        <f>IF(Polygon[DWG File Name]="","",Polygon[DWG File Name])</f>
        <v/>
      </c>
      <c r="B253" s="3" t="str">
        <f>IF(Polygon[DWG Layer Name]="","",Polygon[DWG Layer Name])</f>
        <v/>
      </c>
      <c r="C253" s="3" t="str">
        <f>IF(Polygon[DWG Handle]="","",Polygon[DWG Handle])</f>
        <v/>
      </c>
      <c r="D253" s="58" t="str">
        <f>IF(Polygon[Approx Centroid X]="","",Polygon[Approx Centroid X])</f>
        <v/>
      </c>
      <c r="E253" s="58" t="str">
        <f>IF(Polygon[Approx Centroid Y]="","",Polygon[Approx Centroid Y])</f>
        <v/>
      </c>
      <c r="F253" s="3" t="str">
        <f>IF(Polygon[Replacement Asset]="","",Polygon[Replacement Asset])</f>
        <v/>
      </c>
      <c r="G253" s="3" t="str">
        <f>IF(Polygon[Asset ID]="","",UPPER(Polygon[Asset ID]))</f>
        <v/>
      </c>
      <c r="H253" s="3" t="str">
        <f>IF(Polygon[Asset Group]="","",VLOOKUP(Polygon[Asset Group],asset_grp_poly,4,FALSE))</f>
        <v/>
      </c>
      <c r="I253" s="3" t="str">
        <f>IF(Polygon[Asset Group]="","",VLOOKUP(Polygon[Asset Group],asset_grp_poly,2,FALSE))</f>
        <v/>
      </c>
      <c r="J253" s="3" t="str">
        <f>IF(Polygon[Asset Group]="","",VLOOKUP(Polygon[Asset Group],asset_grp_poly,3,FALSE))</f>
        <v/>
      </c>
      <c r="K253" s="3" t="str">
        <f>IF(Polygon[Asset Group]="","",VLOOKUP(Polygon[Asset Type],type_master_list,2,FALSE))</f>
        <v/>
      </c>
      <c r="L253" s="3" t="str">
        <f>IF(Polygon[Asset Name]="","",PROPER(Polygon[Asset Name]))</f>
        <v/>
      </c>
      <c r="M253" s="11" t="str">
        <f>IF(Polygon[Install Date]="","",Polygon[Install Date])</f>
        <v/>
      </c>
      <c r="N253" s="11" t="str">
        <f>IF(Polygon[Note]="","",PROPER(Polygon[Note]))</f>
        <v/>
      </c>
      <c r="O253" s="11" t="str">
        <f>IF(Polygon[Resource Consent Number]="","",UPPER(Polygon[Resource Consent Number]))</f>
        <v/>
      </c>
      <c r="P253" s="53" t="str">
        <f>IF(Polygon[Asset Unit Cost]="","",Polygon[Asset Unit Cost])</f>
        <v/>
      </c>
      <c r="Q253" s="11" t="str">
        <f>IF(Polygon[Added By]="","",UPPER(Polygon[Added By]))</f>
        <v/>
      </c>
      <c r="R253" s="11" t="str">
        <f>IF(Polygon[Added Date]="","",Polygon[Added Date])</f>
        <v/>
      </c>
      <c r="S253" s="14" t="str">
        <f>IF(Polygon[Z COORD]="","",Polygon[Z COORD])</f>
        <v/>
      </c>
      <c r="T253" s="14" t="str">
        <f>IF(Polygon[Asset Description]="","",PROPER(Polygon[Asset Description]))</f>
        <v/>
      </c>
      <c r="U253" s="14" t="str">
        <f>IF(Polygon[Area m2]="","",Polygon[Area m2])</f>
        <v/>
      </c>
      <c r="V253" s="14" t="str">
        <f>IF(Polygon[Asset Group]="","",VLOOKUP(Polygon[Surface Material],surface_master,2,FALSE))</f>
        <v/>
      </c>
      <c r="W253" s="14" t="str">
        <f>IF(Polygon[Asset Group]="","",VLOOKUP(Polygon[Material],sa_pa_surface,2,FALSE))</f>
        <v/>
      </c>
      <c r="X253" s="14" t="str">
        <f>IF(Polygon[Asset Group]="","",VLOOKUP(Polygon[Surface],surface_master,2,FALSE))</f>
        <v/>
      </c>
      <c r="Y253" s="14" t="str">
        <f>IF(Polygon[Surface Layer Depth mm]="","",Polygon[Surface Layer Depth mm])</f>
        <v/>
      </c>
      <c r="Z253" s="14" t="str">
        <f>IF(Polygon[Length m]="","",Polygon[Length m])</f>
        <v/>
      </c>
      <c r="AA253" s="14" t="str">
        <f>IF(Polygon[Av Width m]="","",Polygon[Av Width m])</f>
        <v/>
      </c>
      <c r="AB253" s="14" t="str">
        <f>IF(Polygon[Parking Capacity]="","",Polygon[Parking Capacity])</f>
        <v/>
      </c>
    </row>
    <row r="254" spans="1:28" s="3" customFormat="1" x14ac:dyDescent="0.2">
      <c r="A254" s="3" t="str">
        <f>IF(Polygon[DWG File Name]="","",Polygon[DWG File Name])</f>
        <v/>
      </c>
      <c r="B254" s="3" t="str">
        <f>IF(Polygon[DWG Layer Name]="","",Polygon[DWG Layer Name])</f>
        <v/>
      </c>
      <c r="C254" s="3" t="str">
        <f>IF(Polygon[DWG Handle]="","",Polygon[DWG Handle])</f>
        <v/>
      </c>
      <c r="D254" s="58" t="str">
        <f>IF(Polygon[Approx Centroid X]="","",Polygon[Approx Centroid X])</f>
        <v/>
      </c>
      <c r="E254" s="58" t="str">
        <f>IF(Polygon[Approx Centroid Y]="","",Polygon[Approx Centroid Y])</f>
        <v/>
      </c>
      <c r="F254" s="3" t="str">
        <f>IF(Polygon[Replacement Asset]="","",Polygon[Replacement Asset])</f>
        <v/>
      </c>
      <c r="G254" s="3" t="str">
        <f>IF(Polygon[Asset ID]="","",UPPER(Polygon[Asset ID]))</f>
        <v/>
      </c>
      <c r="H254" s="3" t="str">
        <f>IF(Polygon[Asset Group]="","",VLOOKUP(Polygon[Asset Group],asset_grp_poly,4,FALSE))</f>
        <v/>
      </c>
      <c r="I254" s="3" t="str">
        <f>IF(Polygon[Asset Group]="","",VLOOKUP(Polygon[Asset Group],asset_grp_poly,2,FALSE))</f>
        <v/>
      </c>
      <c r="J254" s="3" t="str">
        <f>IF(Polygon[Asset Group]="","",VLOOKUP(Polygon[Asset Group],asset_grp_poly,3,FALSE))</f>
        <v/>
      </c>
      <c r="K254" s="3" t="str">
        <f>IF(Polygon[Asset Group]="","",VLOOKUP(Polygon[Asset Type],type_master_list,2,FALSE))</f>
        <v/>
      </c>
      <c r="L254" s="3" t="str">
        <f>IF(Polygon[Asset Name]="","",PROPER(Polygon[Asset Name]))</f>
        <v/>
      </c>
      <c r="M254" s="11" t="str">
        <f>IF(Polygon[Install Date]="","",Polygon[Install Date])</f>
        <v/>
      </c>
      <c r="N254" s="11" t="str">
        <f>IF(Polygon[Note]="","",PROPER(Polygon[Note]))</f>
        <v/>
      </c>
      <c r="O254" s="11" t="str">
        <f>IF(Polygon[Resource Consent Number]="","",UPPER(Polygon[Resource Consent Number]))</f>
        <v/>
      </c>
      <c r="P254" s="53" t="str">
        <f>IF(Polygon[Asset Unit Cost]="","",Polygon[Asset Unit Cost])</f>
        <v/>
      </c>
      <c r="Q254" s="11" t="str">
        <f>IF(Polygon[Added By]="","",UPPER(Polygon[Added By]))</f>
        <v/>
      </c>
      <c r="R254" s="11" t="str">
        <f>IF(Polygon[Added Date]="","",Polygon[Added Date])</f>
        <v/>
      </c>
      <c r="S254" s="14" t="str">
        <f>IF(Polygon[Z COORD]="","",Polygon[Z COORD])</f>
        <v/>
      </c>
      <c r="T254" s="14" t="str">
        <f>IF(Polygon[Asset Description]="","",PROPER(Polygon[Asset Description]))</f>
        <v/>
      </c>
      <c r="U254" s="14" t="str">
        <f>IF(Polygon[Area m2]="","",Polygon[Area m2])</f>
        <v/>
      </c>
      <c r="V254" s="14" t="str">
        <f>IF(Polygon[Asset Group]="","",VLOOKUP(Polygon[Surface Material],surface_master,2,FALSE))</f>
        <v/>
      </c>
      <c r="W254" s="14" t="str">
        <f>IF(Polygon[Asset Group]="","",VLOOKUP(Polygon[Material],sa_pa_surface,2,FALSE))</f>
        <v/>
      </c>
      <c r="X254" s="14" t="str">
        <f>IF(Polygon[Asset Group]="","",VLOOKUP(Polygon[Surface],surface_master,2,FALSE))</f>
        <v/>
      </c>
      <c r="Y254" s="14" t="str">
        <f>IF(Polygon[Surface Layer Depth mm]="","",Polygon[Surface Layer Depth mm])</f>
        <v/>
      </c>
      <c r="Z254" s="14" t="str">
        <f>IF(Polygon[Length m]="","",Polygon[Length m])</f>
        <v/>
      </c>
      <c r="AA254" s="14" t="str">
        <f>IF(Polygon[Av Width m]="","",Polygon[Av Width m])</f>
        <v/>
      </c>
      <c r="AB254" s="14" t="str">
        <f>IF(Polygon[Parking Capacity]="","",Polygon[Parking Capacity])</f>
        <v/>
      </c>
    </row>
    <row r="255" spans="1:28" s="3" customFormat="1" x14ac:dyDescent="0.2">
      <c r="A255" s="3" t="str">
        <f>IF(Polygon[DWG File Name]="","",Polygon[DWG File Name])</f>
        <v/>
      </c>
      <c r="B255" s="3" t="str">
        <f>IF(Polygon[DWG Layer Name]="","",Polygon[DWG Layer Name])</f>
        <v/>
      </c>
      <c r="C255" s="3" t="str">
        <f>IF(Polygon[DWG Handle]="","",Polygon[DWG Handle])</f>
        <v/>
      </c>
      <c r="D255" s="58" t="str">
        <f>IF(Polygon[Approx Centroid X]="","",Polygon[Approx Centroid X])</f>
        <v/>
      </c>
      <c r="E255" s="58" t="str">
        <f>IF(Polygon[Approx Centroid Y]="","",Polygon[Approx Centroid Y])</f>
        <v/>
      </c>
      <c r="F255" s="3" t="str">
        <f>IF(Polygon[Replacement Asset]="","",Polygon[Replacement Asset])</f>
        <v/>
      </c>
      <c r="G255" s="3" t="str">
        <f>IF(Polygon[Asset ID]="","",UPPER(Polygon[Asset ID]))</f>
        <v/>
      </c>
      <c r="H255" s="3" t="str">
        <f>IF(Polygon[Asset Group]="","",VLOOKUP(Polygon[Asset Group],asset_grp_poly,4,FALSE))</f>
        <v/>
      </c>
      <c r="I255" s="3" t="str">
        <f>IF(Polygon[Asset Group]="","",VLOOKUP(Polygon[Asset Group],asset_grp_poly,2,FALSE))</f>
        <v/>
      </c>
      <c r="J255" s="3" t="str">
        <f>IF(Polygon[Asset Group]="","",VLOOKUP(Polygon[Asset Group],asset_grp_poly,3,FALSE))</f>
        <v/>
      </c>
      <c r="K255" s="3" t="str">
        <f>IF(Polygon[Asset Group]="","",VLOOKUP(Polygon[Asset Type],type_master_list,2,FALSE))</f>
        <v/>
      </c>
      <c r="L255" s="3" t="str">
        <f>IF(Polygon[Asset Name]="","",PROPER(Polygon[Asset Name]))</f>
        <v/>
      </c>
      <c r="M255" s="11" t="str">
        <f>IF(Polygon[Install Date]="","",Polygon[Install Date])</f>
        <v/>
      </c>
      <c r="N255" s="11" t="str">
        <f>IF(Polygon[Note]="","",PROPER(Polygon[Note]))</f>
        <v/>
      </c>
      <c r="O255" s="11" t="str">
        <f>IF(Polygon[Resource Consent Number]="","",UPPER(Polygon[Resource Consent Number]))</f>
        <v/>
      </c>
      <c r="P255" s="53" t="str">
        <f>IF(Polygon[Asset Unit Cost]="","",Polygon[Asset Unit Cost])</f>
        <v/>
      </c>
      <c r="Q255" s="11" t="str">
        <f>IF(Polygon[Added By]="","",UPPER(Polygon[Added By]))</f>
        <v/>
      </c>
      <c r="R255" s="11" t="str">
        <f>IF(Polygon[Added Date]="","",Polygon[Added Date])</f>
        <v/>
      </c>
      <c r="S255" s="14" t="str">
        <f>IF(Polygon[Z COORD]="","",Polygon[Z COORD])</f>
        <v/>
      </c>
      <c r="T255" s="14" t="str">
        <f>IF(Polygon[Asset Description]="","",PROPER(Polygon[Asset Description]))</f>
        <v/>
      </c>
      <c r="U255" s="14" t="str">
        <f>IF(Polygon[Area m2]="","",Polygon[Area m2])</f>
        <v/>
      </c>
      <c r="V255" s="14" t="str">
        <f>IF(Polygon[Asset Group]="","",VLOOKUP(Polygon[Surface Material],surface_master,2,FALSE))</f>
        <v/>
      </c>
      <c r="W255" s="14" t="str">
        <f>IF(Polygon[Asset Group]="","",VLOOKUP(Polygon[Material],sa_pa_surface,2,FALSE))</f>
        <v/>
      </c>
      <c r="X255" s="14" t="str">
        <f>IF(Polygon[Asset Group]="","",VLOOKUP(Polygon[Surface],surface_master,2,FALSE))</f>
        <v/>
      </c>
      <c r="Y255" s="14" t="str">
        <f>IF(Polygon[Surface Layer Depth mm]="","",Polygon[Surface Layer Depth mm])</f>
        <v/>
      </c>
      <c r="Z255" s="14" t="str">
        <f>IF(Polygon[Length m]="","",Polygon[Length m])</f>
        <v/>
      </c>
      <c r="AA255" s="14" t="str">
        <f>IF(Polygon[Av Width m]="","",Polygon[Av Width m])</f>
        <v/>
      </c>
      <c r="AB255" s="14" t="str">
        <f>IF(Polygon[Parking Capacity]="","",Polygon[Parking Capacity])</f>
        <v/>
      </c>
    </row>
    <row r="256" spans="1:28" s="3" customFormat="1" x14ac:dyDescent="0.2">
      <c r="A256" s="3" t="str">
        <f>IF(Polygon[DWG File Name]="","",Polygon[DWG File Name])</f>
        <v/>
      </c>
      <c r="B256" s="3" t="str">
        <f>IF(Polygon[DWG Layer Name]="","",Polygon[DWG Layer Name])</f>
        <v/>
      </c>
      <c r="C256" s="3" t="str">
        <f>IF(Polygon[DWG Handle]="","",Polygon[DWG Handle])</f>
        <v/>
      </c>
      <c r="D256" s="58" t="str">
        <f>IF(Polygon[Approx Centroid X]="","",Polygon[Approx Centroid X])</f>
        <v/>
      </c>
      <c r="E256" s="58" t="str">
        <f>IF(Polygon[Approx Centroid Y]="","",Polygon[Approx Centroid Y])</f>
        <v/>
      </c>
      <c r="F256" s="3" t="str">
        <f>IF(Polygon[Replacement Asset]="","",Polygon[Replacement Asset])</f>
        <v/>
      </c>
      <c r="G256" s="3" t="str">
        <f>IF(Polygon[Asset ID]="","",UPPER(Polygon[Asset ID]))</f>
        <v/>
      </c>
      <c r="H256" s="3" t="str">
        <f>IF(Polygon[Asset Group]="","",VLOOKUP(Polygon[Asset Group],asset_grp_poly,4,FALSE))</f>
        <v/>
      </c>
      <c r="I256" s="3" t="str">
        <f>IF(Polygon[Asset Group]="","",VLOOKUP(Polygon[Asset Group],asset_grp_poly,2,FALSE))</f>
        <v/>
      </c>
      <c r="J256" s="3" t="str">
        <f>IF(Polygon[Asset Group]="","",VLOOKUP(Polygon[Asset Group],asset_grp_poly,3,FALSE))</f>
        <v/>
      </c>
      <c r="K256" s="3" t="str">
        <f>IF(Polygon[Asset Group]="","",VLOOKUP(Polygon[Asset Type],type_master_list,2,FALSE))</f>
        <v/>
      </c>
      <c r="L256" s="3" t="str">
        <f>IF(Polygon[Asset Name]="","",PROPER(Polygon[Asset Name]))</f>
        <v/>
      </c>
      <c r="M256" s="11" t="str">
        <f>IF(Polygon[Install Date]="","",Polygon[Install Date])</f>
        <v/>
      </c>
      <c r="N256" s="11" t="str">
        <f>IF(Polygon[Note]="","",PROPER(Polygon[Note]))</f>
        <v/>
      </c>
      <c r="O256" s="11" t="str">
        <f>IF(Polygon[Resource Consent Number]="","",UPPER(Polygon[Resource Consent Number]))</f>
        <v/>
      </c>
      <c r="P256" s="53" t="str">
        <f>IF(Polygon[Asset Unit Cost]="","",Polygon[Asset Unit Cost])</f>
        <v/>
      </c>
      <c r="Q256" s="11" t="str">
        <f>IF(Polygon[Added By]="","",UPPER(Polygon[Added By]))</f>
        <v/>
      </c>
      <c r="R256" s="11" t="str">
        <f>IF(Polygon[Added Date]="","",Polygon[Added Date])</f>
        <v/>
      </c>
      <c r="S256" s="14" t="str">
        <f>IF(Polygon[Z COORD]="","",Polygon[Z COORD])</f>
        <v/>
      </c>
      <c r="T256" s="14" t="str">
        <f>IF(Polygon[Asset Description]="","",PROPER(Polygon[Asset Description]))</f>
        <v/>
      </c>
      <c r="U256" s="14" t="str">
        <f>IF(Polygon[Area m2]="","",Polygon[Area m2])</f>
        <v/>
      </c>
      <c r="V256" s="14" t="str">
        <f>IF(Polygon[Asset Group]="","",VLOOKUP(Polygon[Surface Material],surface_master,2,FALSE))</f>
        <v/>
      </c>
      <c r="W256" s="14" t="str">
        <f>IF(Polygon[Asset Group]="","",VLOOKUP(Polygon[Material],sa_pa_surface,2,FALSE))</f>
        <v/>
      </c>
      <c r="X256" s="14" t="str">
        <f>IF(Polygon[Asset Group]="","",VLOOKUP(Polygon[Surface],surface_master,2,FALSE))</f>
        <v/>
      </c>
      <c r="Y256" s="14" t="str">
        <f>IF(Polygon[Surface Layer Depth mm]="","",Polygon[Surface Layer Depth mm])</f>
        <v/>
      </c>
      <c r="Z256" s="14" t="str">
        <f>IF(Polygon[Length m]="","",Polygon[Length m])</f>
        <v/>
      </c>
      <c r="AA256" s="14" t="str">
        <f>IF(Polygon[Av Width m]="","",Polygon[Av Width m])</f>
        <v/>
      </c>
      <c r="AB256" s="14" t="str">
        <f>IF(Polygon[Parking Capacity]="","",Polygon[Parking Capacity])</f>
        <v/>
      </c>
    </row>
    <row r="257" spans="1:28" s="3" customFormat="1" x14ac:dyDescent="0.2">
      <c r="A257" s="3" t="str">
        <f>IF(Polygon[DWG File Name]="","",Polygon[DWG File Name])</f>
        <v/>
      </c>
      <c r="B257" s="3" t="str">
        <f>IF(Polygon[DWG Layer Name]="","",Polygon[DWG Layer Name])</f>
        <v/>
      </c>
      <c r="C257" s="3" t="str">
        <f>IF(Polygon[DWG Handle]="","",Polygon[DWG Handle])</f>
        <v/>
      </c>
      <c r="D257" s="58" t="str">
        <f>IF(Polygon[Approx Centroid X]="","",Polygon[Approx Centroid X])</f>
        <v/>
      </c>
      <c r="E257" s="58" t="str">
        <f>IF(Polygon[Approx Centroid Y]="","",Polygon[Approx Centroid Y])</f>
        <v/>
      </c>
      <c r="F257" s="3" t="str">
        <f>IF(Polygon[Replacement Asset]="","",Polygon[Replacement Asset])</f>
        <v/>
      </c>
      <c r="G257" s="3" t="str">
        <f>IF(Polygon[Asset ID]="","",UPPER(Polygon[Asset ID]))</f>
        <v/>
      </c>
      <c r="H257" s="3" t="str">
        <f>IF(Polygon[Asset Group]="","",VLOOKUP(Polygon[Asset Group],asset_grp_poly,4,FALSE))</f>
        <v/>
      </c>
      <c r="I257" s="3" t="str">
        <f>IF(Polygon[Asset Group]="","",VLOOKUP(Polygon[Asset Group],asset_grp_poly,2,FALSE))</f>
        <v/>
      </c>
      <c r="J257" s="3" t="str">
        <f>IF(Polygon[Asset Group]="","",VLOOKUP(Polygon[Asset Group],asset_grp_poly,3,FALSE))</f>
        <v/>
      </c>
      <c r="K257" s="3" t="str">
        <f>IF(Polygon[Asset Group]="","",VLOOKUP(Polygon[Asset Type],type_master_list,2,FALSE))</f>
        <v/>
      </c>
      <c r="L257" s="3" t="str">
        <f>IF(Polygon[Asset Name]="","",PROPER(Polygon[Asset Name]))</f>
        <v/>
      </c>
      <c r="M257" s="11" t="str">
        <f>IF(Polygon[Install Date]="","",Polygon[Install Date])</f>
        <v/>
      </c>
      <c r="N257" s="11" t="str">
        <f>IF(Polygon[Note]="","",PROPER(Polygon[Note]))</f>
        <v/>
      </c>
      <c r="O257" s="11" t="str">
        <f>IF(Polygon[Resource Consent Number]="","",UPPER(Polygon[Resource Consent Number]))</f>
        <v/>
      </c>
      <c r="P257" s="53" t="str">
        <f>IF(Polygon[Asset Unit Cost]="","",Polygon[Asset Unit Cost])</f>
        <v/>
      </c>
      <c r="Q257" s="11" t="str">
        <f>IF(Polygon[Added By]="","",UPPER(Polygon[Added By]))</f>
        <v/>
      </c>
      <c r="R257" s="11" t="str">
        <f>IF(Polygon[Added Date]="","",Polygon[Added Date])</f>
        <v/>
      </c>
      <c r="S257" s="14" t="str">
        <f>IF(Polygon[Z COORD]="","",Polygon[Z COORD])</f>
        <v/>
      </c>
      <c r="T257" s="14" t="str">
        <f>IF(Polygon[Asset Description]="","",PROPER(Polygon[Asset Description]))</f>
        <v/>
      </c>
      <c r="U257" s="14" t="str">
        <f>IF(Polygon[Area m2]="","",Polygon[Area m2])</f>
        <v/>
      </c>
      <c r="V257" s="14" t="str">
        <f>IF(Polygon[Asset Group]="","",VLOOKUP(Polygon[Surface Material],surface_master,2,FALSE))</f>
        <v/>
      </c>
      <c r="W257" s="14" t="str">
        <f>IF(Polygon[Asset Group]="","",VLOOKUP(Polygon[Material],sa_pa_surface,2,FALSE))</f>
        <v/>
      </c>
      <c r="X257" s="14" t="str">
        <f>IF(Polygon[Asset Group]="","",VLOOKUP(Polygon[Surface],surface_master,2,FALSE))</f>
        <v/>
      </c>
      <c r="Y257" s="14" t="str">
        <f>IF(Polygon[Surface Layer Depth mm]="","",Polygon[Surface Layer Depth mm])</f>
        <v/>
      </c>
      <c r="Z257" s="14" t="str">
        <f>IF(Polygon[Length m]="","",Polygon[Length m])</f>
        <v/>
      </c>
      <c r="AA257" s="14" t="str">
        <f>IF(Polygon[Av Width m]="","",Polygon[Av Width m])</f>
        <v/>
      </c>
      <c r="AB257" s="14" t="str">
        <f>IF(Polygon[Parking Capacity]="","",Polygon[Parking Capacity])</f>
        <v/>
      </c>
    </row>
    <row r="258" spans="1:28" s="3" customFormat="1" x14ac:dyDescent="0.2">
      <c r="A258" s="3" t="str">
        <f>IF(Polygon[DWG File Name]="","",Polygon[DWG File Name])</f>
        <v/>
      </c>
      <c r="B258" s="3" t="str">
        <f>IF(Polygon[DWG Layer Name]="","",Polygon[DWG Layer Name])</f>
        <v/>
      </c>
      <c r="C258" s="3" t="str">
        <f>IF(Polygon[DWG Handle]="","",Polygon[DWG Handle])</f>
        <v/>
      </c>
      <c r="D258" s="58" t="str">
        <f>IF(Polygon[Approx Centroid X]="","",Polygon[Approx Centroid X])</f>
        <v/>
      </c>
      <c r="E258" s="58" t="str">
        <f>IF(Polygon[Approx Centroid Y]="","",Polygon[Approx Centroid Y])</f>
        <v/>
      </c>
      <c r="F258" s="3" t="str">
        <f>IF(Polygon[Replacement Asset]="","",Polygon[Replacement Asset])</f>
        <v/>
      </c>
      <c r="G258" s="3" t="str">
        <f>IF(Polygon[Asset ID]="","",UPPER(Polygon[Asset ID]))</f>
        <v/>
      </c>
      <c r="H258" s="3" t="str">
        <f>IF(Polygon[Asset Group]="","",VLOOKUP(Polygon[Asset Group],asset_grp_poly,4,FALSE))</f>
        <v/>
      </c>
      <c r="I258" s="3" t="str">
        <f>IF(Polygon[Asset Group]="","",VLOOKUP(Polygon[Asset Group],asset_grp_poly,2,FALSE))</f>
        <v/>
      </c>
      <c r="J258" s="3" t="str">
        <f>IF(Polygon[Asset Group]="","",VLOOKUP(Polygon[Asset Group],asset_grp_poly,3,FALSE))</f>
        <v/>
      </c>
      <c r="K258" s="3" t="str">
        <f>IF(Polygon[Asset Group]="","",VLOOKUP(Polygon[Asset Type],type_master_list,2,FALSE))</f>
        <v/>
      </c>
      <c r="L258" s="3" t="str">
        <f>IF(Polygon[Asset Name]="","",PROPER(Polygon[Asset Name]))</f>
        <v/>
      </c>
      <c r="M258" s="11" t="str">
        <f>IF(Polygon[Install Date]="","",Polygon[Install Date])</f>
        <v/>
      </c>
      <c r="N258" s="11" t="str">
        <f>IF(Polygon[Note]="","",PROPER(Polygon[Note]))</f>
        <v/>
      </c>
      <c r="O258" s="11" t="str">
        <f>IF(Polygon[Resource Consent Number]="","",UPPER(Polygon[Resource Consent Number]))</f>
        <v/>
      </c>
      <c r="P258" s="53" t="str">
        <f>IF(Polygon[Asset Unit Cost]="","",Polygon[Asset Unit Cost])</f>
        <v/>
      </c>
      <c r="Q258" s="11" t="str">
        <f>IF(Polygon[Added By]="","",UPPER(Polygon[Added By]))</f>
        <v/>
      </c>
      <c r="R258" s="11" t="str">
        <f>IF(Polygon[Added Date]="","",Polygon[Added Date])</f>
        <v/>
      </c>
      <c r="S258" s="14" t="str">
        <f>IF(Polygon[Z COORD]="","",Polygon[Z COORD])</f>
        <v/>
      </c>
      <c r="T258" s="14" t="str">
        <f>IF(Polygon[Asset Description]="","",PROPER(Polygon[Asset Description]))</f>
        <v/>
      </c>
      <c r="U258" s="14" t="str">
        <f>IF(Polygon[Area m2]="","",Polygon[Area m2])</f>
        <v/>
      </c>
      <c r="V258" s="14" t="str">
        <f>IF(Polygon[Asset Group]="","",VLOOKUP(Polygon[Surface Material],surface_master,2,FALSE))</f>
        <v/>
      </c>
      <c r="W258" s="14" t="str">
        <f>IF(Polygon[Asset Group]="","",VLOOKUP(Polygon[Material],sa_pa_surface,2,FALSE))</f>
        <v/>
      </c>
      <c r="X258" s="14" t="str">
        <f>IF(Polygon[Asset Group]="","",VLOOKUP(Polygon[Surface],surface_master,2,FALSE))</f>
        <v/>
      </c>
      <c r="Y258" s="14" t="str">
        <f>IF(Polygon[Surface Layer Depth mm]="","",Polygon[Surface Layer Depth mm])</f>
        <v/>
      </c>
      <c r="Z258" s="14" t="str">
        <f>IF(Polygon[Length m]="","",Polygon[Length m])</f>
        <v/>
      </c>
      <c r="AA258" s="14" t="str">
        <f>IF(Polygon[Av Width m]="","",Polygon[Av Width m])</f>
        <v/>
      </c>
      <c r="AB258" s="14" t="str">
        <f>IF(Polygon[Parking Capacity]="","",Polygon[Parking Capacity])</f>
        <v/>
      </c>
    </row>
    <row r="259" spans="1:28" s="3" customFormat="1" x14ac:dyDescent="0.2">
      <c r="A259" s="3" t="str">
        <f>IF(Polygon[DWG File Name]="","",Polygon[DWG File Name])</f>
        <v/>
      </c>
      <c r="B259" s="3" t="str">
        <f>IF(Polygon[DWG Layer Name]="","",Polygon[DWG Layer Name])</f>
        <v/>
      </c>
      <c r="C259" s="3" t="str">
        <f>IF(Polygon[DWG Handle]="","",Polygon[DWG Handle])</f>
        <v/>
      </c>
      <c r="D259" s="58" t="str">
        <f>IF(Polygon[Approx Centroid X]="","",Polygon[Approx Centroid X])</f>
        <v/>
      </c>
      <c r="E259" s="58" t="str">
        <f>IF(Polygon[Approx Centroid Y]="","",Polygon[Approx Centroid Y])</f>
        <v/>
      </c>
      <c r="F259" s="3" t="str">
        <f>IF(Polygon[Replacement Asset]="","",Polygon[Replacement Asset])</f>
        <v/>
      </c>
      <c r="G259" s="3" t="str">
        <f>IF(Polygon[Asset ID]="","",UPPER(Polygon[Asset ID]))</f>
        <v/>
      </c>
      <c r="H259" s="3" t="str">
        <f>IF(Polygon[Asset Group]="","",VLOOKUP(Polygon[Asset Group],asset_grp_poly,4,FALSE))</f>
        <v/>
      </c>
      <c r="I259" s="3" t="str">
        <f>IF(Polygon[Asset Group]="","",VLOOKUP(Polygon[Asset Group],asset_grp_poly,2,FALSE))</f>
        <v/>
      </c>
      <c r="J259" s="3" t="str">
        <f>IF(Polygon[Asset Group]="","",VLOOKUP(Polygon[Asset Group],asset_grp_poly,3,FALSE))</f>
        <v/>
      </c>
      <c r="K259" s="3" t="str">
        <f>IF(Polygon[Asset Group]="","",VLOOKUP(Polygon[Asset Type],type_master_list,2,FALSE))</f>
        <v/>
      </c>
      <c r="L259" s="3" t="str">
        <f>IF(Polygon[Asset Name]="","",PROPER(Polygon[Asset Name]))</f>
        <v/>
      </c>
      <c r="M259" s="11" t="str">
        <f>IF(Polygon[Install Date]="","",Polygon[Install Date])</f>
        <v/>
      </c>
      <c r="N259" s="11" t="str">
        <f>IF(Polygon[Note]="","",PROPER(Polygon[Note]))</f>
        <v/>
      </c>
      <c r="O259" s="11" t="str">
        <f>IF(Polygon[Resource Consent Number]="","",UPPER(Polygon[Resource Consent Number]))</f>
        <v/>
      </c>
      <c r="P259" s="53" t="str">
        <f>IF(Polygon[Asset Unit Cost]="","",Polygon[Asset Unit Cost])</f>
        <v/>
      </c>
      <c r="Q259" s="11" t="str">
        <f>IF(Polygon[Added By]="","",UPPER(Polygon[Added By]))</f>
        <v/>
      </c>
      <c r="R259" s="11" t="str">
        <f>IF(Polygon[Added Date]="","",Polygon[Added Date])</f>
        <v/>
      </c>
      <c r="S259" s="14" t="str">
        <f>IF(Polygon[Z COORD]="","",Polygon[Z COORD])</f>
        <v/>
      </c>
      <c r="T259" s="14" t="str">
        <f>IF(Polygon[Asset Description]="","",PROPER(Polygon[Asset Description]))</f>
        <v/>
      </c>
      <c r="U259" s="14" t="str">
        <f>IF(Polygon[Area m2]="","",Polygon[Area m2])</f>
        <v/>
      </c>
      <c r="V259" s="14" t="str">
        <f>IF(Polygon[Asset Group]="","",VLOOKUP(Polygon[Surface Material],surface_master,2,FALSE))</f>
        <v/>
      </c>
      <c r="W259" s="14" t="str">
        <f>IF(Polygon[Asset Group]="","",VLOOKUP(Polygon[Material],sa_pa_surface,2,FALSE))</f>
        <v/>
      </c>
      <c r="X259" s="14" t="str">
        <f>IF(Polygon[Asset Group]="","",VLOOKUP(Polygon[Surface],surface_master,2,FALSE))</f>
        <v/>
      </c>
      <c r="Y259" s="14" t="str">
        <f>IF(Polygon[Surface Layer Depth mm]="","",Polygon[Surface Layer Depth mm])</f>
        <v/>
      </c>
      <c r="Z259" s="14" t="str">
        <f>IF(Polygon[Length m]="","",Polygon[Length m])</f>
        <v/>
      </c>
      <c r="AA259" s="14" t="str">
        <f>IF(Polygon[Av Width m]="","",Polygon[Av Width m])</f>
        <v/>
      </c>
      <c r="AB259" s="14" t="str">
        <f>IF(Polygon[Parking Capacity]="","",Polygon[Parking Capacity])</f>
        <v/>
      </c>
    </row>
    <row r="260" spans="1:28" s="3" customFormat="1" x14ac:dyDescent="0.2">
      <c r="A260" s="3" t="str">
        <f>IF(Polygon[DWG File Name]="","",Polygon[DWG File Name])</f>
        <v/>
      </c>
      <c r="B260" s="3" t="str">
        <f>IF(Polygon[DWG Layer Name]="","",Polygon[DWG Layer Name])</f>
        <v/>
      </c>
      <c r="C260" s="3" t="str">
        <f>IF(Polygon[DWG Handle]="","",Polygon[DWG Handle])</f>
        <v/>
      </c>
      <c r="D260" s="58" t="str">
        <f>IF(Polygon[Approx Centroid X]="","",Polygon[Approx Centroid X])</f>
        <v/>
      </c>
      <c r="E260" s="58" t="str">
        <f>IF(Polygon[Approx Centroid Y]="","",Polygon[Approx Centroid Y])</f>
        <v/>
      </c>
      <c r="F260" s="3" t="str">
        <f>IF(Polygon[Replacement Asset]="","",Polygon[Replacement Asset])</f>
        <v/>
      </c>
      <c r="G260" s="3" t="str">
        <f>IF(Polygon[Asset ID]="","",UPPER(Polygon[Asset ID]))</f>
        <v/>
      </c>
      <c r="H260" s="3" t="str">
        <f>IF(Polygon[Asset Group]="","",VLOOKUP(Polygon[Asset Group],asset_grp_poly,4,FALSE))</f>
        <v/>
      </c>
      <c r="I260" s="3" t="str">
        <f>IF(Polygon[Asset Group]="","",VLOOKUP(Polygon[Asset Group],asset_grp_poly,2,FALSE))</f>
        <v/>
      </c>
      <c r="J260" s="3" t="str">
        <f>IF(Polygon[Asset Group]="","",VLOOKUP(Polygon[Asset Group],asset_grp_poly,3,FALSE))</f>
        <v/>
      </c>
      <c r="K260" s="3" t="str">
        <f>IF(Polygon[Asset Group]="","",VLOOKUP(Polygon[Asset Type],type_master_list,2,FALSE))</f>
        <v/>
      </c>
      <c r="L260" s="3" t="str">
        <f>IF(Polygon[Asset Name]="","",PROPER(Polygon[Asset Name]))</f>
        <v/>
      </c>
      <c r="M260" s="11" t="str">
        <f>IF(Polygon[Install Date]="","",Polygon[Install Date])</f>
        <v/>
      </c>
      <c r="N260" s="11" t="str">
        <f>IF(Polygon[Note]="","",PROPER(Polygon[Note]))</f>
        <v/>
      </c>
      <c r="O260" s="11" t="str">
        <f>IF(Polygon[Resource Consent Number]="","",UPPER(Polygon[Resource Consent Number]))</f>
        <v/>
      </c>
      <c r="P260" s="53" t="str">
        <f>IF(Polygon[Asset Unit Cost]="","",Polygon[Asset Unit Cost])</f>
        <v/>
      </c>
      <c r="Q260" s="11" t="str">
        <f>IF(Polygon[Added By]="","",UPPER(Polygon[Added By]))</f>
        <v/>
      </c>
      <c r="R260" s="11" t="str">
        <f>IF(Polygon[Added Date]="","",Polygon[Added Date])</f>
        <v/>
      </c>
      <c r="S260" s="14" t="str">
        <f>IF(Polygon[Z COORD]="","",Polygon[Z COORD])</f>
        <v/>
      </c>
      <c r="T260" s="14" t="str">
        <f>IF(Polygon[Asset Description]="","",PROPER(Polygon[Asset Description]))</f>
        <v/>
      </c>
      <c r="U260" s="14" t="str">
        <f>IF(Polygon[Area m2]="","",Polygon[Area m2])</f>
        <v/>
      </c>
      <c r="V260" s="14" t="str">
        <f>IF(Polygon[Asset Group]="","",VLOOKUP(Polygon[Surface Material],surface_master,2,FALSE))</f>
        <v/>
      </c>
      <c r="W260" s="14" t="str">
        <f>IF(Polygon[Asset Group]="","",VLOOKUP(Polygon[Material],sa_pa_surface,2,FALSE))</f>
        <v/>
      </c>
      <c r="X260" s="14" t="str">
        <f>IF(Polygon[Asset Group]="","",VLOOKUP(Polygon[Surface],surface_master,2,FALSE))</f>
        <v/>
      </c>
      <c r="Y260" s="14" t="str">
        <f>IF(Polygon[Surface Layer Depth mm]="","",Polygon[Surface Layer Depth mm])</f>
        <v/>
      </c>
      <c r="Z260" s="14" t="str">
        <f>IF(Polygon[Length m]="","",Polygon[Length m])</f>
        <v/>
      </c>
      <c r="AA260" s="14" t="str">
        <f>IF(Polygon[Av Width m]="","",Polygon[Av Width m])</f>
        <v/>
      </c>
      <c r="AB260" s="14" t="str">
        <f>IF(Polygon[Parking Capacity]="","",Polygon[Parking Capacity])</f>
        <v/>
      </c>
    </row>
    <row r="261" spans="1:28" s="3" customFormat="1" x14ac:dyDescent="0.2">
      <c r="A261" s="3" t="str">
        <f>IF(Polygon[DWG File Name]="","",Polygon[DWG File Name])</f>
        <v/>
      </c>
      <c r="B261" s="3" t="str">
        <f>IF(Polygon[DWG Layer Name]="","",Polygon[DWG Layer Name])</f>
        <v/>
      </c>
      <c r="C261" s="3" t="str">
        <f>IF(Polygon[DWG Handle]="","",Polygon[DWG Handle])</f>
        <v/>
      </c>
      <c r="D261" s="58" t="str">
        <f>IF(Polygon[Approx Centroid X]="","",Polygon[Approx Centroid X])</f>
        <v/>
      </c>
      <c r="E261" s="58" t="str">
        <f>IF(Polygon[Approx Centroid Y]="","",Polygon[Approx Centroid Y])</f>
        <v/>
      </c>
      <c r="F261" s="3" t="str">
        <f>IF(Polygon[Replacement Asset]="","",Polygon[Replacement Asset])</f>
        <v/>
      </c>
      <c r="G261" s="3" t="str">
        <f>IF(Polygon[Asset ID]="","",UPPER(Polygon[Asset ID]))</f>
        <v/>
      </c>
      <c r="H261" s="3" t="str">
        <f>IF(Polygon[Asset Group]="","",VLOOKUP(Polygon[Asset Group],asset_grp_poly,4,FALSE))</f>
        <v/>
      </c>
      <c r="I261" s="3" t="str">
        <f>IF(Polygon[Asset Group]="","",VLOOKUP(Polygon[Asset Group],asset_grp_poly,2,FALSE))</f>
        <v/>
      </c>
      <c r="J261" s="3" t="str">
        <f>IF(Polygon[Asset Group]="","",VLOOKUP(Polygon[Asset Group],asset_grp_poly,3,FALSE))</f>
        <v/>
      </c>
      <c r="K261" s="3" t="str">
        <f>IF(Polygon[Asset Group]="","",VLOOKUP(Polygon[Asset Type],type_master_list,2,FALSE))</f>
        <v/>
      </c>
      <c r="L261" s="3" t="str">
        <f>IF(Polygon[Asset Name]="","",PROPER(Polygon[Asset Name]))</f>
        <v/>
      </c>
      <c r="M261" s="11" t="str">
        <f>IF(Polygon[Install Date]="","",Polygon[Install Date])</f>
        <v/>
      </c>
      <c r="N261" s="11" t="str">
        <f>IF(Polygon[Note]="","",PROPER(Polygon[Note]))</f>
        <v/>
      </c>
      <c r="O261" s="11" t="str">
        <f>IF(Polygon[Resource Consent Number]="","",UPPER(Polygon[Resource Consent Number]))</f>
        <v/>
      </c>
      <c r="P261" s="53" t="str">
        <f>IF(Polygon[Asset Unit Cost]="","",Polygon[Asset Unit Cost])</f>
        <v/>
      </c>
      <c r="Q261" s="11" t="str">
        <f>IF(Polygon[Added By]="","",UPPER(Polygon[Added By]))</f>
        <v/>
      </c>
      <c r="R261" s="11" t="str">
        <f>IF(Polygon[Added Date]="","",Polygon[Added Date])</f>
        <v/>
      </c>
      <c r="S261" s="14" t="str">
        <f>IF(Polygon[Z COORD]="","",Polygon[Z COORD])</f>
        <v/>
      </c>
      <c r="T261" s="14" t="str">
        <f>IF(Polygon[Asset Description]="","",PROPER(Polygon[Asset Description]))</f>
        <v/>
      </c>
      <c r="U261" s="14" t="str">
        <f>IF(Polygon[Area m2]="","",Polygon[Area m2])</f>
        <v/>
      </c>
      <c r="V261" s="14" t="str">
        <f>IF(Polygon[Asset Group]="","",VLOOKUP(Polygon[Surface Material],surface_master,2,FALSE))</f>
        <v/>
      </c>
      <c r="W261" s="14" t="str">
        <f>IF(Polygon[Asset Group]="","",VLOOKUP(Polygon[Material],sa_pa_surface,2,FALSE))</f>
        <v/>
      </c>
      <c r="X261" s="14" t="str">
        <f>IF(Polygon[Asset Group]="","",VLOOKUP(Polygon[Surface],surface_master,2,FALSE))</f>
        <v/>
      </c>
      <c r="Y261" s="14" t="str">
        <f>IF(Polygon[Surface Layer Depth mm]="","",Polygon[Surface Layer Depth mm])</f>
        <v/>
      </c>
      <c r="Z261" s="14" t="str">
        <f>IF(Polygon[Length m]="","",Polygon[Length m])</f>
        <v/>
      </c>
      <c r="AA261" s="14" t="str">
        <f>IF(Polygon[Av Width m]="","",Polygon[Av Width m])</f>
        <v/>
      </c>
      <c r="AB261" s="14" t="str">
        <f>IF(Polygon[Parking Capacity]="","",Polygon[Parking Capacity])</f>
        <v/>
      </c>
    </row>
    <row r="262" spans="1:28" s="3" customFormat="1" x14ac:dyDescent="0.2">
      <c r="A262" s="3" t="str">
        <f>IF(Polygon[DWG File Name]="","",Polygon[DWG File Name])</f>
        <v/>
      </c>
      <c r="B262" s="3" t="str">
        <f>IF(Polygon[DWG Layer Name]="","",Polygon[DWG Layer Name])</f>
        <v/>
      </c>
      <c r="C262" s="3" t="str">
        <f>IF(Polygon[DWG Handle]="","",Polygon[DWG Handle])</f>
        <v/>
      </c>
      <c r="D262" s="58" t="str">
        <f>IF(Polygon[Approx Centroid X]="","",Polygon[Approx Centroid X])</f>
        <v/>
      </c>
      <c r="E262" s="58" t="str">
        <f>IF(Polygon[Approx Centroid Y]="","",Polygon[Approx Centroid Y])</f>
        <v/>
      </c>
      <c r="F262" s="3" t="str">
        <f>IF(Polygon[Replacement Asset]="","",Polygon[Replacement Asset])</f>
        <v/>
      </c>
      <c r="G262" s="3" t="str">
        <f>IF(Polygon[Asset ID]="","",UPPER(Polygon[Asset ID]))</f>
        <v/>
      </c>
      <c r="H262" s="3" t="str">
        <f>IF(Polygon[Asset Group]="","",VLOOKUP(Polygon[Asset Group],asset_grp_poly,4,FALSE))</f>
        <v/>
      </c>
      <c r="I262" s="3" t="str">
        <f>IF(Polygon[Asset Group]="","",VLOOKUP(Polygon[Asset Group],asset_grp_poly,2,FALSE))</f>
        <v/>
      </c>
      <c r="J262" s="3" t="str">
        <f>IF(Polygon[Asset Group]="","",VLOOKUP(Polygon[Asset Group],asset_grp_poly,3,FALSE))</f>
        <v/>
      </c>
      <c r="K262" s="3" t="str">
        <f>IF(Polygon[Asset Group]="","",VLOOKUP(Polygon[Asset Type],type_master_list,2,FALSE))</f>
        <v/>
      </c>
      <c r="L262" s="3" t="str">
        <f>IF(Polygon[Asset Name]="","",PROPER(Polygon[Asset Name]))</f>
        <v/>
      </c>
      <c r="M262" s="11" t="str">
        <f>IF(Polygon[Install Date]="","",Polygon[Install Date])</f>
        <v/>
      </c>
      <c r="N262" s="11" t="str">
        <f>IF(Polygon[Note]="","",PROPER(Polygon[Note]))</f>
        <v/>
      </c>
      <c r="O262" s="11" t="str">
        <f>IF(Polygon[Resource Consent Number]="","",UPPER(Polygon[Resource Consent Number]))</f>
        <v/>
      </c>
      <c r="P262" s="53" t="str">
        <f>IF(Polygon[Asset Unit Cost]="","",Polygon[Asset Unit Cost])</f>
        <v/>
      </c>
      <c r="Q262" s="11" t="str">
        <f>IF(Polygon[Added By]="","",UPPER(Polygon[Added By]))</f>
        <v/>
      </c>
      <c r="R262" s="11" t="str">
        <f>IF(Polygon[Added Date]="","",Polygon[Added Date])</f>
        <v/>
      </c>
      <c r="S262" s="14" t="str">
        <f>IF(Polygon[Z COORD]="","",Polygon[Z COORD])</f>
        <v/>
      </c>
      <c r="T262" s="14" t="str">
        <f>IF(Polygon[Asset Description]="","",PROPER(Polygon[Asset Description]))</f>
        <v/>
      </c>
      <c r="U262" s="14" t="str">
        <f>IF(Polygon[Area m2]="","",Polygon[Area m2])</f>
        <v/>
      </c>
      <c r="V262" s="14" t="str">
        <f>IF(Polygon[Asset Group]="","",VLOOKUP(Polygon[Surface Material],surface_master,2,FALSE))</f>
        <v/>
      </c>
      <c r="W262" s="14" t="str">
        <f>IF(Polygon[Asset Group]="","",VLOOKUP(Polygon[Material],sa_pa_surface,2,FALSE))</f>
        <v/>
      </c>
      <c r="X262" s="14" t="str">
        <f>IF(Polygon[Asset Group]="","",VLOOKUP(Polygon[Surface],surface_master,2,FALSE))</f>
        <v/>
      </c>
      <c r="Y262" s="14" t="str">
        <f>IF(Polygon[Surface Layer Depth mm]="","",Polygon[Surface Layer Depth mm])</f>
        <v/>
      </c>
      <c r="Z262" s="14" t="str">
        <f>IF(Polygon[Length m]="","",Polygon[Length m])</f>
        <v/>
      </c>
      <c r="AA262" s="14" t="str">
        <f>IF(Polygon[Av Width m]="","",Polygon[Av Width m])</f>
        <v/>
      </c>
      <c r="AB262" s="14" t="str">
        <f>IF(Polygon[Parking Capacity]="","",Polygon[Parking Capacity])</f>
        <v/>
      </c>
    </row>
    <row r="263" spans="1:28" s="3" customFormat="1" x14ac:dyDescent="0.2">
      <c r="A263" s="3" t="str">
        <f>IF(Polygon[DWG File Name]="","",Polygon[DWG File Name])</f>
        <v/>
      </c>
      <c r="B263" s="3" t="str">
        <f>IF(Polygon[DWG Layer Name]="","",Polygon[DWG Layer Name])</f>
        <v/>
      </c>
      <c r="C263" s="3" t="str">
        <f>IF(Polygon[DWG Handle]="","",Polygon[DWG Handle])</f>
        <v/>
      </c>
      <c r="D263" s="58" t="str">
        <f>IF(Polygon[Approx Centroid X]="","",Polygon[Approx Centroid X])</f>
        <v/>
      </c>
      <c r="E263" s="58" t="str">
        <f>IF(Polygon[Approx Centroid Y]="","",Polygon[Approx Centroid Y])</f>
        <v/>
      </c>
      <c r="F263" s="3" t="str">
        <f>IF(Polygon[Replacement Asset]="","",Polygon[Replacement Asset])</f>
        <v/>
      </c>
      <c r="G263" s="3" t="str">
        <f>IF(Polygon[Asset ID]="","",UPPER(Polygon[Asset ID]))</f>
        <v/>
      </c>
      <c r="H263" s="3" t="str">
        <f>IF(Polygon[Asset Group]="","",VLOOKUP(Polygon[Asset Group],asset_grp_poly,4,FALSE))</f>
        <v/>
      </c>
      <c r="I263" s="3" t="str">
        <f>IF(Polygon[Asset Group]="","",VLOOKUP(Polygon[Asset Group],asset_grp_poly,2,FALSE))</f>
        <v/>
      </c>
      <c r="J263" s="3" t="str">
        <f>IF(Polygon[Asset Group]="","",VLOOKUP(Polygon[Asset Group],asset_grp_poly,3,FALSE))</f>
        <v/>
      </c>
      <c r="K263" s="3" t="str">
        <f>IF(Polygon[Asset Group]="","",VLOOKUP(Polygon[Asset Type],type_master_list,2,FALSE))</f>
        <v/>
      </c>
      <c r="L263" s="3" t="str">
        <f>IF(Polygon[Asset Name]="","",PROPER(Polygon[Asset Name]))</f>
        <v/>
      </c>
      <c r="M263" s="11" t="str">
        <f>IF(Polygon[Install Date]="","",Polygon[Install Date])</f>
        <v/>
      </c>
      <c r="N263" s="11" t="str">
        <f>IF(Polygon[Note]="","",PROPER(Polygon[Note]))</f>
        <v/>
      </c>
      <c r="O263" s="11" t="str">
        <f>IF(Polygon[Resource Consent Number]="","",UPPER(Polygon[Resource Consent Number]))</f>
        <v/>
      </c>
      <c r="P263" s="53" t="str">
        <f>IF(Polygon[Asset Unit Cost]="","",Polygon[Asset Unit Cost])</f>
        <v/>
      </c>
      <c r="Q263" s="11" t="str">
        <f>IF(Polygon[Added By]="","",UPPER(Polygon[Added By]))</f>
        <v/>
      </c>
      <c r="R263" s="11" t="str">
        <f>IF(Polygon[Added Date]="","",Polygon[Added Date])</f>
        <v/>
      </c>
      <c r="S263" s="14" t="str">
        <f>IF(Polygon[Z COORD]="","",Polygon[Z COORD])</f>
        <v/>
      </c>
      <c r="T263" s="14" t="str">
        <f>IF(Polygon[Asset Description]="","",PROPER(Polygon[Asset Description]))</f>
        <v/>
      </c>
      <c r="U263" s="14" t="str">
        <f>IF(Polygon[Area m2]="","",Polygon[Area m2])</f>
        <v/>
      </c>
      <c r="V263" s="14" t="str">
        <f>IF(Polygon[Asset Group]="","",VLOOKUP(Polygon[Surface Material],surface_master,2,FALSE))</f>
        <v/>
      </c>
      <c r="W263" s="14" t="str">
        <f>IF(Polygon[Asset Group]="","",VLOOKUP(Polygon[Material],sa_pa_surface,2,FALSE))</f>
        <v/>
      </c>
      <c r="X263" s="14" t="str">
        <f>IF(Polygon[Asset Group]="","",VLOOKUP(Polygon[Surface],surface_master,2,FALSE))</f>
        <v/>
      </c>
      <c r="Y263" s="14" t="str">
        <f>IF(Polygon[Surface Layer Depth mm]="","",Polygon[Surface Layer Depth mm])</f>
        <v/>
      </c>
      <c r="Z263" s="14" t="str">
        <f>IF(Polygon[Length m]="","",Polygon[Length m])</f>
        <v/>
      </c>
      <c r="AA263" s="14" t="str">
        <f>IF(Polygon[Av Width m]="","",Polygon[Av Width m])</f>
        <v/>
      </c>
      <c r="AB263" s="14" t="str">
        <f>IF(Polygon[Parking Capacity]="","",Polygon[Parking Capacity])</f>
        <v/>
      </c>
    </row>
    <row r="264" spans="1:28" s="3" customFormat="1" x14ac:dyDescent="0.2">
      <c r="A264" s="3" t="str">
        <f>IF(Polygon[DWG File Name]="","",Polygon[DWG File Name])</f>
        <v/>
      </c>
      <c r="B264" s="3" t="str">
        <f>IF(Polygon[DWG Layer Name]="","",Polygon[DWG Layer Name])</f>
        <v/>
      </c>
      <c r="C264" s="3" t="str">
        <f>IF(Polygon[DWG Handle]="","",Polygon[DWG Handle])</f>
        <v/>
      </c>
      <c r="D264" s="58" t="str">
        <f>IF(Polygon[Approx Centroid X]="","",Polygon[Approx Centroid X])</f>
        <v/>
      </c>
      <c r="E264" s="58" t="str">
        <f>IF(Polygon[Approx Centroid Y]="","",Polygon[Approx Centroid Y])</f>
        <v/>
      </c>
      <c r="F264" s="3" t="str">
        <f>IF(Polygon[Replacement Asset]="","",Polygon[Replacement Asset])</f>
        <v/>
      </c>
      <c r="G264" s="3" t="str">
        <f>IF(Polygon[Asset ID]="","",UPPER(Polygon[Asset ID]))</f>
        <v/>
      </c>
      <c r="H264" s="3" t="str">
        <f>IF(Polygon[Asset Group]="","",VLOOKUP(Polygon[Asset Group],asset_grp_poly,4,FALSE))</f>
        <v/>
      </c>
      <c r="I264" s="3" t="str">
        <f>IF(Polygon[Asset Group]="","",VLOOKUP(Polygon[Asset Group],asset_grp_poly,2,FALSE))</f>
        <v/>
      </c>
      <c r="J264" s="3" t="str">
        <f>IF(Polygon[Asset Group]="","",VLOOKUP(Polygon[Asset Group],asset_grp_poly,3,FALSE))</f>
        <v/>
      </c>
      <c r="K264" s="3" t="str">
        <f>IF(Polygon[Asset Group]="","",VLOOKUP(Polygon[Asset Type],type_master_list,2,FALSE))</f>
        <v/>
      </c>
      <c r="L264" s="3" t="str">
        <f>IF(Polygon[Asset Name]="","",PROPER(Polygon[Asset Name]))</f>
        <v/>
      </c>
      <c r="M264" s="11" t="str">
        <f>IF(Polygon[Install Date]="","",Polygon[Install Date])</f>
        <v/>
      </c>
      <c r="N264" s="11" t="str">
        <f>IF(Polygon[Note]="","",PROPER(Polygon[Note]))</f>
        <v/>
      </c>
      <c r="O264" s="11" t="str">
        <f>IF(Polygon[Resource Consent Number]="","",UPPER(Polygon[Resource Consent Number]))</f>
        <v/>
      </c>
      <c r="P264" s="53" t="str">
        <f>IF(Polygon[Asset Unit Cost]="","",Polygon[Asset Unit Cost])</f>
        <v/>
      </c>
      <c r="Q264" s="11" t="str">
        <f>IF(Polygon[Added By]="","",UPPER(Polygon[Added By]))</f>
        <v/>
      </c>
      <c r="R264" s="11" t="str">
        <f>IF(Polygon[Added Date]="","",Polygon[Added Date])</f>
        <v/>
      </c>
      <c r="S264" s="14" t="str">
        <f>IF(Polygon[Z COORD]="","",Polygon[Z COORD])</f>
        <v/>
      </c>
      <c r="T264" s="14" t="str">
        <f>IF(Polygon[Asset Description]="","",PROPER(Polygon[Asset Description]))</f>
        <v/>
      </c>
      <c r="U264" s="14" t="str">
        <f>IF(Polygon[Area m2]="","",Polygon[Area m2])</f>
        <v/>
      </c>
      <c r="V264" s="14" t="str">
        <f>IF(Polygon[Asset Group]="","",VLOOKUP(Polygon[Surface Material],surface_master,2,FALSE))</f>
        <v/>
      </c>
      <c r="W264" s="14" t="str">
        <f>IF(Polygon[Asset Group]="","",VLOOKUP(Polygon[Material],sa_pa_surface,2,FALSE))</f>
        <v/>
      </c>
      <c r="X264" s="14" t="str">
        <f>IF(Polygon[Asset Group]="","",VLOOKUP(Polygon[Surface],surface_master,2,FALSE))</f>
        <v/>
      </c>
      <c r="Y264" s="14" t="str">
        <f>IF(Polygon[Surface Layer Depth mm]="","",Polygon[Surface Layer Depth mm])</f>
        <v/>
      </c>
      <c r="Z264" s="14" t="str">
        <f>IF(Polygon[Length m]="","",Polygon[Length m])</f>
        <v/>
      </c>
      <c r="AA264" s="14" t="str">
        <f>IF(Polygon[Av Width m]="","",Polygon[Av Width m])</f>
        <v/>
      </c>
      <c r="AB264" s="14" t="str">
        <f>IF(Polygon[Parking Capacity]="","",Polygon[Parking Capacity])</f>
        <v/>
      </c>
    </row>
    <row r="265" spans="1:28" s="3" customFormat="1" x14ac:dyDescent="0.2">
      <c r="A265" s="3" t="str">
        <f>IF(Polygon[DWG File Name]="","",Polygon[DWG File Name])</f>
        <v/>
      </c>
      <c r="B265" s="3" t="str">
        <f>IF(Polygon[DWG Layer Name]="","",Polygon[DWG Layer Name])</f>
        <v/>
      </c>
      <c r="C265" s="3" t="str">
        <f>IF(Polygon[DWG Handle]="","",Polygon[DWG Handle])</f>
        <v/>
      </c>
      <c r="D265" s="58" t="str">
        <f>IF(Polygon[Approx Centroid X]="","",Polygon[Approx Centroid X])</f>
        <v/>
      </c>
      <c r="E265" s="58" t="str">
        <f>IF(Polygon[Approx Centroid Y]="","",Polygon[Approx Centroid Y])</f>
        <v/>
      </c>
      <c r="F265" s="3" t="str">
        <f>IF(Polygon[Replacement Asset]="","",Polygon[Replacement Asset])</f>
        <v/>
      </c>
      <c r="G265" s="3" t="str">
        <f>IF(Polygon[Asset ID]="","",UPPER(Polygon[Asset ID]))</f>
        <v/>
      </c>
      <c r="H265" s="3" t="str">
        <f>IF(Polygon[Asset Group]="","",VLOOKUP(Polygon[Asset Group],asset_grp_poly,4,FALSE))</f>
        <v/>
      </c>
      <c r="I265" s="3" t="str">
        <f>IF(Polygon[Asset Group]="","",VLOOKUP(Polygon[Asset Group],asset_grp_poly,2,FALSE))</f>
        <v/>
      </c>
      <c r="J265" s="3" t="str">
        <f>IF(Polygon[Asset Group]="","",VLOOKUP(Polygon[Asset Group],asset_grp_poly,3,FALSE))</f>
        <v/>
      </c>
      <c r="K265" s="3" t="str">
        <f>IF(Polygon[Asset Group]="","",VLOOKUP(Polygon[Asset Type],type_master_list,2,FALSE))</f>
        <v/>
      </c>
      <c r="L265" s="3" t="str">
        <f>IF(Polygon[Asset Name]="","",PROPER(Polygon[Asset Name]))</f>
        <v/>
      </c>
      <c r="M265" s="11" t="str">
        <f>IF(Polygon[Install Date]="","",Polygon[Install Date])</f>
        <v/>
      </c>
      <c r="N265" s="11" t="str">
        <f>IF(Polygon[Note]="","",PROPER(Polygon[Note]))</f>
        <v/>
      </c>
      <c r="O265" s="11" t="str">
        <f>IF(Polygon[Resource Consent Number]="","",UPPER(Polygon[Resource Consent Number]))</f>
        <v/>
      </c>
      <c r="P265" s="53" t="str">
        <f>IF(Polygon[Asset Unit Cost]="","",Polygon[Asset Unit Cost])</f>
        <v/>
      </c>
      <c r="Q265" s="11" t="str">
        <f>IF(Polygon[Added By]="","",UPPER(Polygon[Added By]))</f>
        <v/>
      </c>
      <c r="R265" s="11" t="str">
        <f>IF(Polygon[Added Date]="","",Polygon[Added Date])</f>
        <v/>
      </c>
      <c r="S265" s="14" t="str">
        <f>IF(Polygon[Z COORD]="","",Polygon[Z COORD])</f>
        <v/>
      </c>
      <c r="T265" s="14" t="str">
        <f>IF(Polygon[Asset Description]="","",PROPER(Polygon[Asset Description]))</f>
        <v/>
      </c>
      <c r="U265" s="14" t="str">
        <f>IF(Polygon[Area m2]="","",Polygon[Area m2])</f>
        <v/>
      </c>
      <c r="V265" s="14" t="str">
        <f>IF(Polygon[Asset Group]="","",VLOOKUP(Polygon[Surface Material],surface_master,2,FALSE))</f>
        <v/>
      </c>
      <c r="W265" s="14" t="str">
        <f>IF(Polygon[Asset Group]="","",VLOOKUP(Polygon[Material],sa_pa_surface,2,FALSE))</f>
        <v/>
      </c>
      <c r="X265" s="14" t="str">
        <f>IF(Polygon[Asset Group]="","",VLOOKUP(Polygon[Surface],surface_master,2,FALSE))</f>
        <v/>
      </c>
      <c r="Y265" s="14" t="str">
        <f>IF(Polygon[Surface Layer Depth mm]="","",Polygon[Surface Layer Depth mm])</f>
        <v/>
      </c>
      <c r="Z265" s="14" t="str">
        <f>IF(Polygon[Length m]="","",Polygon[Length m])</f>
        <v/>
      </c>
      <c r="AA265" s="14" t="str">
        <f>IF(Polygon[Av Width m]="","",Polygon[Av Width m])</f>
        <v/>
      </c>
      <c r="AB265" s="14" t="str">
        <f>IF(Polygon[Parking Capacity]="","",Polygon[Parking Capacity])</f>
        <v/>
      </c>
    </row>
    <row r="266" spans="1:28" s="3" customFormat="1" x14ac:dyDescent="0.2">
      <c r="A266" s="3" t="str">
        <f>IF(Polygon[DWG File Name]="","",Polygon[DWG File Name])</f>
        <v/>
      </c>
      <c r="B266" s="3" t="str">
        <f>IF(Polygon[DWG Layer Name]="","",Polygon[DWG Layer Name])</f>
        <v/>
      </c>
      <c r="C266" s="3" t="str">
        <f>IF(Polygon[DWG Handle]="","",Polygon[DWG Handle])</f>
        <v/>
      </c>
      <c r="D266" s="58" t="str">
        <f>IF(Polygon[Approx Centroid X]="","",Polygon[Approx Centroid X])</f>
        <v/>
      </c>
      <c r="E266" s="58" t="str">
        <f>IF(Polygon[Approx Centroid Y]="","",Polygon[Approx Centroid Y])</f>
        <v/>
      </c>
      <c r="F266" s="3" t="str">
        <f>IF(Polygon[Replacement Asset]="","",Polygon[Replacement Asset])</f>
        <v/>
      </c>
      <c r="G266" s="3" t="str">
        <f>IF(Polygon[Asset ID]="","",UPPER(Polygon[Asset ID]))</f>
        <v/>
      </c>
      <c r="H266" s="3" t="str">
        <f>IF(Polygon[Asset Group]="","",VLOOKUP(Polygon[Asset Group],asset_grp_poly,4,FALSE))</f>
        <v/>
      </c>
      <c r="I266" s="3" t="str">
        <f>IF(Polygon[Asset Group]="","",VLOOKUP(Polygon[Asset Group],asset_grp_poly,2,FALSE))</f>
        <v/>
      </c>
      <c r="J266" s="3" t="str">
        <f>IF(Polygon[Asset Group]="","",VLOOKUP(Polygon[Asset Group],asset_grp_poly,3,FALSE))</f>
        <v/>
      </c>
      <c r="K266" s="3" t="str">
        <f>IF(Polygon[Asset Group]="","",VLOOKUP(Polygon[Asset Type],type_master_list,2,FALSE))</f>
        <v/>
      </c>
      <c r="L266" s="3" t="str">
        <f>IF(Polygon[Asset Name]="","",PROPER(Polygon[Asset Name]))</f>
        <v/>
      </c>
      <c r="M266" s="11" t="str">
        <f>IF(Polygon[Install Date]="","",Polygon[Install Date])</f>
        <v/>
      </c>
      <c r="N266" s="11" t="str">
        <f>IF(Polygon[Note]="","",PROPER(Polygon[Note]))</f>
        <v/>
      </c>
      <c r="O266" s="11" t="str">
        <f>IF(Polygon[Resource Consent Number]="","",UPPER(Polygon[Resource Consent Number]))</f>
        <v/>
      </c>
      <c r="P266" s="53" t="str">
        <f>IF(Polygon[Asset Unit Cost]="","",Polygon[Asset Unit Cost])</f>
        <v/>
      </c>
      <c r="Q266" s="11" t="str">
        <f>IF(Polygon[Added By]="","",UPPER(Polygon[Added By]))</f>
        <v/>
      </c>
      <c r="R266" s="11" t="str">
        <f>IF(Polygon[Added Date]="","",Polygon[Added Date])</f>
        <v/>
      </c>
      <c r="S266" s="14" t="str">
        <f>IF(Polygon[Z COORD]="","",Polygon[Z COORD])</f>
        <v/>
      </c>
      <c r="T266" s="14" t="str">
        <f>IF(Polygon[Asset Description]="","",PROPER(Polygon[Asset Description]))</f>
        <v/>
      </c>
      <c r="U266" s="14" t="str">
        <f>IF(Polygon[Area m2]="","",Polygon[Area m2])</f>
        <v/>
      </c>
      <c r="V266" s="14" t="str">
        <f>IF(Polygon[Asset Group]="","",VLOOKUP(Polygon[Surface Material],surface_master,2,FALSE))</f>
        <v/>
      </c>
      <c r="W266" s="14" t="str">
        <f>IF(Polygon[Asset Group]="","",VLOOKUP(Polygon[Material],sa_pa_surface,2,FALSE))</f>
        <v/>
      </c>
      <c r="X266" s="14" t="str">
        <f>IF(Polygon[Asset Group]="","",VLOOKUP(Polygon[Surface],surface_master,2,FALSE))</f>
        <v/>
      </c>
      <c r="Y266" s="14" t="str">
        <f>IF(Polygon[Surface Layer Depth mm]="","",Polygon[Surface Layer Depth mm])</f>
        <v/>
      </c>
      <c r="Z266" s="14" t="str">
        <f>IF(Polygon[Length m]="","",Polygon[Length m])</f>
        <v/>
      </c>
      <c r="AA266" s="14" t="str">
        <f>IF(Polygon[Av Width m]="","",Polygon[Av Width m])</f>
        <v/>
      </c>
      <c r="AB266" s="14" t="str">
        <f>IF(Polygon[Parking Capacity]="","",Polygon[Parking Capacity])</f>
        <v/>
      </c>
    </row>
    <row r="267" spans="1:28" s="3" customFormat="1" x14ac:dyDescent="0.2">
      <c r="A267" s="3" t="str">
        <f>IF(Polygon[DWG File Name]="","",Polygon[DWG File Name])</f>
        <v/>
      </c>
      <c r="B267" s="3" t="str">
        <f>IF(Polygon[DWG Layer Name]="","",Polygon[DWG Layer Name])</f>
        <v/>
      </c>
      <c r="C267" s="3" t="str">
        <f>IF(Polygon[DWG Handle]="","",Polygon[DWG Handle])</f>
        <v/>
      </c>
      <c r="D267" s="58" t="str">
        <f>IF(Polygon[Approx Centroid X]="","",Polygon[Approx Centroid X])</f>
        <v/>
      </c>
      <c r="E267" s="58" t="str">
        <f>IF(Polygon[Approx Centroid Y]="","",Polygon[Approx Centroid Y])</f>
        <v/>
      </c>
      <c r="F267" s="3" t="str">
        <f>IF(Polygon[Replacement Asset]="","",Polygon[Replacement Asset])</f>
        <v/>
      </c>
      <c r="G267" s="3" t="str">
        <f>IF(Polygon[Asset ID]="","",UPPER(Polygon[Asset ID]))</f>
        <v/>
      </c>
      <c r="H267" s="3" t="str">
        <f>IF(Polygon[Asset Group]="","",VLOOKUP(Polygon[Asset Group],asset_grp_poly,4,FALSE))</f>
        <v/>
      </c>
      <c r="I267" s="3" t="str">
        <f>IF(Polygon[Asset Group]="","",VLOOKUP(Polygon[Asset Group],asset_grp_poly,2,FALSE))</f>
        <v/>
      </c>
      <c r="J267" s="3" t="str">
        <f>IF(Polygon[Asset Group]="","",VLOOKUP(Polygon[Asset Group],asset_grp_poly,3,FALSE))</f>
        <v/>
      </c>
      <c r="K267" s="3" t="str">
        <f>IF(Polygon[Asset Group]="","",VLOOKUP(Polygon[Asset Type],type_master_list,2,FALSE))</f>
        <v/>
      </c>
      <c r="L267" s="3" t="str">
        <f>IF(Polygon[Asset Name]="","",PROPER(Polygon[Asset Name]))</f>
        <v/>
      </c>
      <c r="M267" s="11" t="str">
        <f>IF(Polygon[Install Date]="","",Polygon[Install Date])</f>
        <v/>
      </c>
      <c r="N267" s="11" t="str">
        <f>IF(Polygon[Note]="","",PROPER(Polygon[Note]))</f>
        <v/>
      </c>
      <c r="O267" s="11" t="str">
        <f>IF(Polygon[Resource Consent Number]="","",UPPER(Polygon[Resource Consent Number]))</f>
        <v/>
      </c>
      <c r="P267" s="53" t="str">
        <f>IF(Polygon[Asset Unit Cost]="","",Polygon[Asset Unit Cost])</f>
        <v/>
      </c>
      <c r="Q267" s="11" t="str">
        <f>IF(Polygon[Added By]="","",UPPER(Polygon[Added By]))</f>
        <v/>
      </c>
      <c r="R267" s="11" t="str">
        <f>IF(Polygon[Added Date]="","",Polygon[Added Date])</f>
        <v/>
      </c>
      <c r="S267" s="14" t="str">
        <f>IF(Polygon[Z COORD]="","",Polygon[Z COORD])</f>
        <v/>
      </c>
      <c r="T267" s="14" t="str">
        <f>IF(Polygon[Asset Description]="","",PROPER(Polygon[Asset Description]))</f>
        <v/>
      </c>
      <c r="U267" s="14" t="str">
        <f>IF(Polygon[Area m2]="","",Polygon[Area m2])</f>
        <v/>
      </c>
      <c r="V267" s="14" t="str">
        <f>IF(Polygon[Asset Group]="","",VLOOKUP(Polygon[Surface Material],surface_master,2,FALSE))</f>
        <v/>
      </c>
      <c r="W267" s="14" t="str">
        <f>IF(Polygon[Asset Group]="","",VLOOKUP(Polygon[Material],sa_pa_surface,2,FALSE))</f>
        <v/>
      </c>
      <c r="X267" s="14" t="str">
        <f>IF(Polygon[Asset Group]="","",VLOOKUP(Polygon[Surface],surface_master,2,FALSE))</f>
        <v/>
      </c>
      <c r="Y267" s="14" t="str">
        <f>IF(Polygon[Surface Layer Depth mm]="","",Polygon[Surface Layer Depth mm])</f>
        <v/>
      </c>
      <c r="Z267" s="14" t="str">
        <f>IF(Polygon[Length m]="","",Polygon[Length m])</f>
        <v/>
      </c>
      <c r="AA267" s="14" t="str">
        <f>IF(Polygon[Av Width m]="","",Polygon[Av Width m])</f>
        <v/>
      </c>
      <c r="AB267" s="14" t="str">
        <f>IF(Polygon[Parking Capacity]="","",Polygon[Parking Capacity])</f>
        <v/>
      </c>
    </row>
    <row r="268" spans="1:28" s="3" customFormat="1" x14ac:dyDescent="0.2">
      <c r="A268" s="3" t="str">
        <f>IF(Polygon[DWG File Name]="","",Polygon[DWG File Name])</f>
        <v/>
      </c>
      <c r="B268" s="3" t="str">
        <f>IF(Polygon[DWG Layer Name]="","",Polygon[DWG Layer Name])</f>
        <v/>
      </c>
      <c r="C268" s="3" t="str">
        <f>IF(Polygon[DWG Handle]="","",Polygon[DWG Handle])</f>
        <v/>
      </c>
      <c r="D268" s="58" t="str">
        <f>IF(Polygon[Approx Centroid X]="","",Polygon[Approx Centroid X])</f>
        <v/>
      </c>
      <c r="E268" s="58" t="str">
        <f>IF(Polygon[Approx Centroid Y]="","",Polygon[Approx Centroid Y])</f>
        <v/>
      </c>
      <c r="F268" s="3" t="str">
        <f>IF(Polygon[Replacement Asset]="","",Polygon[Replacement Asset])</f>
        <v/>
      </c>
      <c r="G268" s="3" t="str">
        <f>IF(Polygon[Asset ID]="","",UPPER(Polygon[Asset ID]))</f>
        <v/>
      </c>
      <c r="H268" s="3" t="str">
        <f>IF(Polygon[Asset Group]="","",VLOOKUP(Polygon[Asset Group],asset_grp_poly,4,FALSE))</f>
        <v/>
      </c>
      <c r="I268" s="3" t="str">
        <f>IF(Polygon[Asset Group]="","",VLOOKUP(Polygon[Asset Group],asset_grp_poly,2,FALSE))</f>
        <v/>
      </c>
      <c r="J268" s="3" t="str">
        <f>IF(Polygon[Asset Group]="","",VLOOKUP(Polygon[Asset Group],asset_grp_poly,3,FALSE))</f>
        <v/>
      </c>
      <c r="K268" s="3" t="str">
        <f>IF(Polygon[Asset Group]="","",VLOOKUP(Polygon[Asset Type],type_master_list,2,FALSE))</f>
        <v/>
      </c>
      <c r="L268" s="3" t="str">
        <f>IF(Polygon[Asset Name]="","",PROPER(Polygon[Asset Name]))</f>
        <v/>
      </c>
      <c r="M268" s="11" t="str">
        <f>IF(Polygon[Install Date]="","",Polygon[Install Date])</f>
        <v/>
      </c>
      <c r="N268" s="11" t="str">
        <f>IF(Polygon[Note]="","",PROPER(Polygon[Note]))</f>
        <v/>
      </c>
      <c r="O268" s="11" t="str">
        <f>IF(Polygon[Resource Consent Number]="","",UPPER(Polygon[Resource Consent Number]))</f>
        <v/>
      </c>
      <c r="P268" s="53" t="str">
        <f>IF(Polygon[Asset Unit Cost]="","",Polygon[Asset Unit Cost])</f>
        <v/>
      </c>
      <c r="Q268" s="11" t="str">
        <f>IF(Polygon[Added By]="","",UPPER(Polygon[Added By]))</f>
        <v/>
      </c>
      <c r="R268" s="11" t="str">
        <f>IF(Polygon[Added Date]="","",Polygon[Added Date])</f>
        <v/>
      </c>
      <c r="S268" s="14" t="str">
        <f>IF(Polygon[Z COORD]="","",Polygon[Z COORD])</f>
        <v/>
      </c>
      <c r="T268" s="14" t="str">
        <f>IF(Polygon[Asset Description]="","",PROPER(Polygon[Asset Description]))</f>
        <v/>
      </c>
      <c r="U268" s="14" t="str">
        <f>IF(Polygon[Area m2]="","",Polygon[Area m2])</f>
        <v/>
      </c>
      <c r="V268" s="14" t="str">
        <f>IF(Polygon[Asset Group]="","",VLOOKUP(Polygon[Surface Material],surface_master,2,FALSE))</f>
        <v/>
      </c>
      <c r="W268" s="14" t="str">
        <f>IF(Polygon[Asset Group]="","",VLOOKUP(Polygon[Material],sa_pa_surface,2,FALSE))</f>
        <v/>
      </c>
      <c r="X268" s="14" t="str">
        <f>IF(Polygon[Asset Group]="","",VLOOKUP(Polygon[Surface],surface_master,2,FALSE))</f>
        <v/>
      </c>
      <c r="Y268" s="14" t="str">
        <f>IF(Polygon[Surface Layer Depth mm]="","",Polygon[Surface Layer Depth mm])</f>
        <v/>
      </c>
      <c r="Z268" s="14" t="str">
        <f>IF(Polygon[Length m]="","",Polygon[Length m])</f>
        <v/>
      </c>
      <c r="AA268" s="14" t="str">
        <f>IF(Polygon[Av Width m]="","",Polygon[Av Width m])</f>
        <v/>
      </c>
      <c r="AB268" s="14" t="str">
        <f>IF(Polygon[Parking Capacity]="","",Polygon[Parking Capacity])</f>
        <v/>
      </c>
    </row>
    <row r="269" spans="1:28" s="3" customFormat="1" x14ac:dyDescent="0.2">
      <c r="A269" s="3" t="str">
        <f>IF(Polygon[DWG File Name]="","",Polygon[DWG File Name])</f>
        <v/>
      </c>
      <c r="B269" s="3" t="str">
        <f>IF(Polygon[DWG Layer Name]="","",Polygon[DWG Layer Name])</f>
        <v/>
      </c>
      <c r="C269" s="3" t="str">
        <f>IF(Polygon[DWG Handle]="","",Polygon[DWG Handle])</f>
        <v/>
      </c>
      <c r="D269" s="58" t="str">
        <f>IF(Polygon[Approx Centroid X]="","",Polygon[Approx Centroid X])</f>
        <v/>
      </c>
      <c r="E269" s="58" t="str">
        <f>IF(Polygon[Approx Centroid Y]="","",Polygon[Approx Centroid Y])</f>
        <v/>
      </c>
      <c r="F269" s="3" t="str">
        <f>IF(Polygon[Replacement Asset]="","",Polygon[Replacement Asset])</f>
        <v/>
      </c>
      <c r="G269" s="3" t="str">
        <f>IF(Polygon[Asset ID]="","",UPPER(Polygon[Asset ID]))</f>
        <v/>
      </c>
      <c r="H269" s="3" t="str">
        <f>IF(Polygon[Asset Group]="","",VLOOKUP(Polygon[Asset Group],asset_grp_poly,4,FALSE))</f>
        <v/>
      </c>
      <c r="I269" s="3" t="str">
        <f>IF(Polygon[Asset Group]="","",VLOOKUP(Polygon[Asset Group],asset_grp_poly,2,FALSE))</f>
        <v/>
      </c>
      <c r="J269" s="3" t="str">
        <f>IF(Polygon[Asset Group]="","",VLOOKUP(Polygon[Asset Group],asset_grp_poly,3,FALSE))</f>
        <v/>
      </c>
      <c r="K269" s="3" t="str">
        <f>IF(Polygon[Asset Group]="","",VLOOKUP(Polygon[Asset Type],type_master_list,2,FALSE))</f>
        <v/>
      </c>
      <c r="L269" s="3" t="str">
        <f>IF(Polygon[Asset Name]="","",PROPER(Polygon[Asset Name]))</f>
        <v/>
      </c>
      <c r="M269" s="11" t="str">
        <f>IF(Polygon[Install Date]="","",Polygon[Install Date])</f>
        <v/>
      </c>
      <c r="N269" s="11" t="str">
        <f>IF(Polygon[Note]="","",PROPER(Polygon[Note]))</f>
        <v/>
      </c>
      <c r="O269" s="11" t="str">
        <f>IF(Polygon[Resource Consent Number]="","",UPPER(Polygon[Resource Consent Number]))</f>
        <v/>
      </c>
      <c r="P269" s="53" t="str">
        <f>IF(Polygon[Asset Unit Cost]="","",Polygon[Asset Unit Cost])</f>
        <v/>
      </c>
      <c r="Q269" s="11" t="str">
        <f>IF(Polygon[Added By]="","",UPPER(Polygon[Added By]))</f>
        <v/>
      </c>
      <c r="R269" s="11" t="str">
        <f>IF(Polygon[Added Date]="","",Polygon[Added Date])</f>
        <v/>
      </c>
      <c r="S269" s="14" t="str">
        <f>IF(Polygon[Z COORD]="","",Polygon[Z COORD])</f>
        <v/>
      </c>
      <c r="T269" s="14" t="str">
        <f>IF(Polygon[Asset Description]="","",PROPER(Polygon[Asset Description]))</f>
        <v/>
      </c>
      <c r="U269" s="14" t="str">
        <f>IF(Polygon[Area m2]="","",Polygon[Area m2])</f>
        <v/>
      </c>
      <c r="V269" s="14" t="str">
        <f>IF(Polygon[Asset Group]="","",VLOOKUP(Polygon[Surface Material],surface_master,2,FALSE))</f>
        <v/>
      </c>
      <c r="W269" s="14" t="str">
        <f>IF(Polygon[Asset Group]="","",VLOOKUP(Polygon[Material],sa_pa_surface,2,FALSE))</f>
        <v/>
      </c>
      <c r="X269" s="14" t="str">
        <f>IF(Polygon[Asset Group]="","",VLOOKUP(Polygon[Surface],surface_master,2,FALSE))</f>
        <v/>
      </c>
      <c r="Y269" s="14" t="str">
        <f>IF(Polygon[Surface Layer Depth mm]="","",Polygon[Surface Layer Depth mm])</f>
        <v/>
      </c>
      <c r="Z269" s="14" t="str">
        <f>IF(Polygon[Length m]="","",Polygon[Length m])</f>
        <v/>
      </c>
      <c r="AA269" s="14" t="str">
        <f>IF(Polygon[Av Width m]="","",Polygon[Av Width m])</f>
        <v/>
      </c>
      <c r="AB269" s="14" t="str">
        <f>IF(Polygon[Parking Capacity]="","",Polygon[Parking Capacity])</f>
        <v/>
      </c>
    </row>
    <row r="270" spans="1:28" s="3" customFormat="1" x14ac:dyDescent="0.2">
      <c r="A270" s="3" t="str">
        <f>IF(Polygon[DWG File Name]="","",Polygon[DWG File Name])</f>
        <v/>
      </c>
      <c r="B270" s="3" t="str">
        <f>IF(Polygon[DWG Layer Name]="","",Polygon[DWG Layer Name])</f>
        <v/>
      </c>
      <c r="C270" s="3" t="str">
        <f>IF(Polygon[DWG Handle]="","",Polygon[DWG Handle])</f>
        <v/>
      </c>
      <c r="D270" s="58" t="str">
        <f>IF(Polygon[Approx Centroid X]="","",Polygon[Approx Centroid X])</f>
        <v/>
      </c>
      <c r="E270" s="58" t="str">
        <f>IF(Polygon[Approx Centroid Y]="","",Polygon[Approx Centroid Y])</f>
        <v/>
      </c>
      <c r="F270" s="3" t="str">
        <f>IF(Polygon[Replacement Asset]="","",Polygon[Replacement Asset])</f>
        <v/>
      </c>
      <c r="G270" s="3" t="str">
        <f>IF(Polygon[Asset ID]="","",UPPER(Polygon[Asset ID]))</f>
        <v/>
      </c>
      <c r="H270" s="3" t="str">
        <f>IF(Polygon[Asset Group]="","",VLOOKUP(Polygon[Asset Group],asset_grp_poly,4,FALSE))</f>
        <v/>
      </c>
      <c r="I270" s="3" t="str">
        <f>IF(Polygon[Asset Group]="","",VLOOKUP(Polygon[Asset Group],asset_grp_poly,2,FALSE))</f>
        <v/>
      </c>
      <c r="J270" s="3" t="str">
        <f>IF(Polygon[Asset Group]="","",VLOOKUP(Polygon[Asset Group],asset_grp_poly,3,FALSE))</f>
        <v/>
      </c>
      <c r="K270" s="3" t="str">
        <f>IF(Polygon[Asset Group]="","",VLOOKUP(Polygon[Asset Type],type_master_list,2,FALSE))</f>
        <v/>
      </c>
      <c r="L270" s="3" t="str">
        <f>IF(Polygon[Asset Name]="","",PROPER(Polygon[Asset Name]))</f>
        <v/>
      </c>
      <c r="M270" s="11" t="str">
        <f>IF(Polygon[Install Date]="","",Polygon[Install Date])</f>
        <v/>
      </c>
      <c r="N270" s="11" t="str">
        <f>IF(Polygon[Note]="","",PROPER(Polygon[Note]))</f>
        <v/>
      </c>
      <c r="O270" s="11" t="str">
        <f>IF(Polygon[Resource Consent Number]="","",UPPER(Polygon[Resource Consent Number]))</f>
        <v/>
      </c>
      <c r="P270" s="53" t="str">
        <f>IF(Polygon[Asset Unit Cost]="","",Polygon[Asset Unit Cost])</f>
        <v/>
      </c>
      <c r="Q270" s="11" t="str">
        <f>IF(Polygon[Added By]="","",UPPER(Polygon[Added By]))</f>
        <v/>
      </c>
      <c r="R270" s="11" t="str">
        <f>IF(Polygon[Added Date]="","",Polygon[Added Date])</f>
        <v/>
      </c>
      <c r="S270" s="14" t="str">
        <f>IF(Polygon[Z COORD]="","",Polygon[Z COORD])</f>
        <v/>
      </c>
      <c r="T270" s="14" t="str">
        <f>IF(Polygon[Asset Description]="","",PROPER(Polygon[Asset Description]))</f>
        <v/>
      </c>
      <c r="U270" s="14" t="str">
        <f>IF(Polygon[Area m2]="","",Polygon[Area m2])</f>
        <v/>
      </c>
      <c r="V270" s="14" t="str">
        <f>IF(Polygon[Asset Group]="","",VLOOKUP(Polygon[Surface Material],surface_master,2,FALSE))</f>
        <v/>
      </c>
      <c r="W270" s="14" t="str">
        <f>IF(Polygon[Asset Group]="","",VLOOKUP(Polygon[Material],sa_pa_surface,2,FALSE))</f>
        <v/>
      </c>
      <c r="X270" s="14" t="str">
        <f>IF(Polygon[Asset Group]="","",VLOOKUP(Polygon[Surface],surface_master,2,FALSE))</f>
        <v/>
      </c>
      <c r="Y270" s="14" t="str">
        <f>IF(Polygon[Surface Layer Depth mm]="","",Polygon[Surface Layer Depth mm])</f>
        <v/>
      </c>
      <c r="Z270" s="14" t="str">
        <f>IF(Polygon[Length m]="","",Polygon[Length m])</f>
        <v/>
      </c>
      <c r="AA270" s="14" t="str">
        <f>IF(Polygon[Av Width m]="","",Polygon[Av Width m])</f>
        <v/>
      </c>
      <c r="AB270" s="14" t="str">
        <f>IF(Polygon[Parking Capacity]="","",Polygon[Parking Capacity])</f>
        <v/>
      </c>
    </row>
    <row r="271" spans="1:28" s="3" customFormat="1" x14ac:dyDescent="0.2">
      <c r="A271" s="3" t="str">
        <f>IF(Polygon[DWG File Name]="","",Polygon[DWG File Name])</f>
        <v/>
      </c>
      <c r="B271" s="3" t="str">
        <f>IF(Polygon[DWG Layer Name]="","",Polygon[DWG Layer Name])</f>
        <v/>
      </c>
      <c r="C271" s="3" t="str">
        <f>IF(Polygon[DWG Handle]="","",Polygon[DWG Handle])</f>
        <v/>
      </c>
      <c r="D271" s="58" t="str">
        <f>IF(Polygon[Approx Centroid X]="","",Polygon[Approx Centroid X])</f>
        <v/>
      </c>
      <c r="E271" s="58" t="str">
        <f>IF(Polygon[Approx Centroid Y]="","",Polygon[Approx Centroid Y])</f>
        <v/>
      </c>
      <c r="F271" s="3" t="str">
        <f>IF(Polygon[Replacement Asset]="","",Polygon[Replacement Asset])</f>
        <v/>
      </c>
      <c r="G271" s="3" t="str">
        <f>IF(Polygon[Asset ID]="","",UPPER(Polygon[Asset ID]))</f>
        <v/>
      </c>
      <c r="H271" s="3" t="str">
        <f>IF(Polygon[Asset Group]="","",VLOOKUP(Polygon[Asset Group],asset_grp_poly,4,FALSE))</f>
        <v/>
      </c>
      <c r="I271" s="3" t="str">
        <f>IF(Polygon[Asset Group]="","",VLOOKUP(Polygon[Asset Group],asset_grp_poly,2,FALSE))</f>
        <v/>
      </c>
      <c r="J271" s="3" t="str">
        <f>IF(Polygon[Asset Group]="","",VLOOKUP(Polygon[Asset Group],asset_grp_poly,3,FALSE))</f>
        <v/>
      </c>
      <c r="K271" s="3" t="str">
        <f>IF(Polygon[Asset Group]="","",VLOOKUP(Polygon[Asset Type],type_master_list,2,FALSE))</f>
        <v/>
      </c>
      <c r="L271" s="3" t="str">
        <f>IF(Polygon[Asset Name]="","",PROPER(Polygon[Asset Name]))</f>
        <v/>
      </c>
      <c r="M271" s="11" t="str">
        <f>IF(Polygon[Install Date]="","",Polygon[Install Date])</f>
        <v/>
      </c>
      <c r="N271" s="11" t="str">
        <f>IF(Polygon[Note]="","",PROPER(Polygon[Note]))</f>
        <v/>
      </c>
      <c r="O271" s="11" t="str">
        <f>IF(Polygon[Resource Consent Number]="","",UPPER(Polygon[Resource Consent Number]))</f>
        <v/>
      </c>
      <c r="P271" s="53" t="str">
        <f>IF(Polygon[Asset Unit Cost]="","",Polygon[Asset Unit Cost])</f>
        <v/>
      </c>
      <c r="Q271" s="11" t="str">
        <f>IF(Polygon[Added By]="","",UPPER(Polygon[Added By]))</f>
        <v/>
      </c>
      <c r="R271" s="11" t="str">
        <f>IF(Polygon[Added Date]="","",Polygon[Added Date])</f>
        <v/>
      </c>
      <c r="S271" s="14" t="str">
        <f>IF(Polygon[Z COORD]="","",Polygon[Z COORD])</f>
        <v/>
      </c>
      <c r="T271" s="14" t="str">
        <f>IF(Polygon[Asset Description]="","",PROPER(Polygon[Asset Description]))</f>
        <v/>
      </c>
      <c r="U271" s="14" t="str">
        <f>IF(Polygon[Area m2]="","",Polygon[Area m2])</f>
        <v/>
      </c>
      <c r="V271" s="14" t="str">
        <f>IF(Polygon[Asset Group]="","",VLOOKUP(Polygon[Surface Material],surface_master,2,FALSE))</f>
        <v/>
      </c>
      <c r="W271" s="14" t="str">
        <f>IF(Polygon[Asset Group]="","",VLOOKUP(Polygon[Material],sa_pa_surface,2,FALSE))</f>
        <v/>
      </c>
      <c r="X271" s="14" t="str">
        <f>IF(Polygon[Asset Group]="","",VLOOKUP(Polygon[Surface],surface_master,2,FALSE))</f>
        <v/>
      </c>
      <c r="Y271" s="14" t="str">
        <f>IF(Polygon[Surface Layer Depth mm]="","",Polygon[Surface Layer Depth mm])</f>
        <v/>
      </c>
      <c r="Z271" s="14" t="str">
        <f>IF(Polygon[Length m]="","",Polygon[Length m])</f>
        <v/>
      </c>
      <c r="AA271" s="14" t="str">
        <f>IF(Polygon[Av Width m]="","",Polygon[Av Width m])</f>
        <v/>
      </c>
      <c r="AB271" s="14" t="str">
        <f>IF(Polygon[Parking Capacity]="","",Polygon[Parking Capacity])</f>
        <v/>
      </c>
    </row>
    <row r="272" spans="1:28" s="3" customFormat="1" x14ac:dyDescent="0.2">
      <c r="A272" s="3" t="str">
        <f>IF(Polygon[DWG File Name]="","",Polygon[DWG File Name])</f>
        <v/>
      </c>
      <c r="B272" s="3" t="str">
        <f>IF(Polygon[DWG Layer Name]="","",Polygon[DWG Layer Name])</f>
        <v/>
      </c>
      <c r="C272" s="3" t="str">
        <f>IF(Polygon[DWG Handle]="","",Polygon[DWG Handle])</f>
        <v/>
      </c>
      <c r="D272" s="58" t="str">
        <f>IF(Polygon[Approx Centroid X]="","",Polygon[Approx Centroid X])</f>
        <v/>
      </c>
      <c r="E272" s="58" t="str">
        <f>IF(Polygon[Approx Centroid Y]="","",Polygon[Approx Centroid Y])</f>
        <v/>
      </c>
      <c r="F272" s="3" t="str">
        <f>IF(Polygon[Replacement Asset]="","",Polygon[Replacement Asset])</f>
        <v/>
      </c>
      <c r="G272" s="3" t="str">
        <f>IF(Polygon[Asset ID]="","",UPPER(Polygon[Asset ID]))</f>
        <v/>
      </c>
      <c r="H272" s="3" t="str">
        <f>IF(Polygon[Asset Group]="","",VLOOKUP(Polygon[Asset Group],asset_grp_poly,4,FALSE))</f>
        <v/>
      </c>
      <c r="I272" s="3" t="str">
        <f>IF(Polygon[Asset Group]="","",VLOOKUP(Polygon[Asset Group],asset_grp_poly,2,FALSE))</f>
        <v/>
      </c>
      <c r="J272" s="3" t="str">
        <f>IF(Polygon[Asset Group]="","",VLOOKUP(Polygon[Asset Group],asset_grp_poly,3,FALSE))</f>
        <v/>
      </c>
      <c r="K272" s="3" t="str">
        <f>IF(Polygon[Asset Group]="","",VLOOKUP(Polygon[Asset Type],type_master_list,2,FALSE))</f>
        <v/>
      </c>
      <c r="L272" s="3" t="str">
        <f>IF(Polygon[Asset Name]="","",PROPER(Polygon[Asset Name]))</f>
        <v/>
      </c>
      <c r="M272" s="11" t="str">
        <f>IF(Polygon[Install Date]="","",Polygon[Install Date])</f>
        <v/>
      </c>
      <c r="N272" s="11" t="str">
        <f>IF(Polygon[Note]="","",PROPER(Polygon[Note]))</f>
        <v/>
      </c>
      <c r="O272" s="11" t="str">
        <f>IF(Polygon[Resource Consent Number]="","",UPPER(Polygon[Resource Consent Number]))</f>
        <v/>
      </c>
      <c r="P272" s="53" t="str">
        <f>IF(Polygon[Asset Unit Cost]="","",Polygon[Asset Unit Cost])</f>
        <v/>
      </c>
      <c r="Q272" s="11" t="str">
        <f>IF(Polygon[Added By]="","",UPPER(Polygon[Added By]))</f>
        <v/>
      </c>
      <c r="R272" s="11" t="str">
        <f>IF(Polygon[Added Date]="","",Polygon[Added Date])</f>
        <v/>
      </c>
      <c r="S272" s="14" t="str">
        <f>IF(Polygon[Z COORD]="","",Polygon[Z COORD])</f>
        <v/>
      </c>
      <c r="T272" s="14" t="str">
        <f>IF(Polygon[Asset Description]="","",PROPER(Polygon[Asset Description]))</f>
        <v/>
      </c>
      <c r="U272" s="14" t="str">
        <f>IF(Polygon[Area m2]="","",Polygon[Area m2])</f>
        <v/>
      </c>
      <c r="V272" s="14" t="str">
        <f>IF(Polygon[Asset Group]="","",VLOOKUP(Polygon[Surface Material],surface_master,2,FALSE))</f>
        <v/>
      </c>
      <c r="W272" s="14" t="str">
        <f>IF(Polygon[Asset Group]="","",VLOOKUP(Polygon[Material],sa_pa_surface,2,FALSE))</f>
        <v/>
      </c>
      <c r="X272" s="14" t="str">
        <f>IF(Polygon[Asset Group]="","",VLOOKUP(Polygon[Surface],surface_master,2,FALSE))</f>
        <v/>
      </c>
      <c r="Y272" s="14" t="str">
        <f>IF(Polygon[Surface Layer Depth mm]="","",Polygon[Surface Layer Depth mm])</f>
        <v/>
      </c>
      <c r="Z272" s="14" t="str">
        <f>IF(Polygon[Length m]="","",Polygon[Length m])</f>
        <v/>
      </c>
      <c r="AA272" s="14" t="str">
        <f>IF(Polygon[Av Width m]="","",Polygon[Av Width m])</f>
        <v/>
      </c>
      <c r="AB272" s="14" t="str">
        <f>IF(Polygon[Parking Capacity]="","",Polygon[Parking Capacity])</f>
        <v/>
      </c>
    </row>
    <row r="273" spans="1:28" s="3" customFormat="1" x14ac:dyDescent="0.2">
      <c r="A273" s="3" t="str">
        <f>IF(Polygon[DWG File Name]="","",Polygon[DWG File Name])</f>
        <v/>
      </c>
      <c r="B273" s="3" t="str">
        <f>IF(Polygon[DWG Layer Name]="","",Polygon[DWG Layer Name])</f>
        <v/>
      </c>
      <c r="C273" s="3" t="str">
        <f>IF(Polygon[DWG Handle]="","",Polygon[DWG Handle])</f>
        <v/>
      </c>
      <c r="D273" s="58" t="str">
        <f>IF(Polygon[Approx Centroid X]="","",Polygon[Approx Centroid X])</f>
        <v/>
      </c>
      <c r="E273" s="58" t="str">
        <f>IF(Polygon[Approx Centroid Y]="","",Polygon[Approx Centroid Y])</f>
        <v/>
      </c>
      <c r="F273" s="3" t="str">
        <f>IF(Polygon[Replacement Asset]="","",Polygon[Replacement Asset])</f>
        <v/>
      </c>
      <c r="G273" s="3" t="str">
        <f>IF(Polygon[Asset ID]="","",UPPER(Polygon[Asset ID]))</f>
        <v/>
      </c>
      <c r="H273" s="3" t="str">
        <f>IF(Polygon[Asset Group]="","",VLOOKUP(Polygon[Asset Group],asset_grp_poly,4,FALSE))</f>
        <v/>
      </c>
      <c r="I273" s="3" t="str">
        <f>IF(Polygon[Asset Group]="","",VLOOKUP(Polygon[Asset Group],asset_grp_poly,2,FALSE))</f>
        <v/>
      </c>
      <c r="J273" s="3" t="str">
        <f>IF(Polygon[Asset Group]="","",VLOOKUP(Polygon[Asset Group],asset_grp_poly,3,FALSE))</f>
        <v/>
      </c>
      <c r="K273" s="3" t="str">
        <f>IF(Polygon[Asset Group]="","",VLOOKUP(Polygon[Asset Type],type_master_list,2,FALSE))</f>
        <v/>
      </c>
      <c r="L273" s="3" t="str">
        <f>IF(Polygon[Asset Name]="","",PROPER(Polygon[Asset Name]))</f>
        <v/>
      </c>
      <c r="M273" s="11" t="str">
        <f>IF(Polygon[Install Date]="","",Polygon[Install Date])</f>
        <v/>
      </c>
      <c r="N273" s="11" t="str">
        <f>IF(Polygon[Note]="","",PROPER(Polygon[Note]))</f>
        <v/>
      </c>
      <c r="O273" s="11" t="str">
        <f>IF(Polygon[Resource Consent Number]="","",UPPER(Polygon[Resource Consent Number]))</f>
        <v/>
      </c>
      <c r="P273" s="53" t="str">
        <f>IF(Polygon[Asset Unit Cost]="","",Polygon[Asset Unit Cost])</f>
        <v/>
      </c>
      <c r="Q273" s="11" t="str">
        <f>IF(Polygon[Added By]="","",UPPER(Polygon[Added By]))</f>
        <v/>
      </c>
      <c r="R273" s="11" t="str">
        <f>IF(Polygon[Added Date]="","",Polygon[Added Date])</f>
        <v/>
      </c>
      <c r="S273" s="14" t="str">
        <f>IF(Polygon[Z COORD]="","",Polygon[Z COORD])</f>
        <v/>
      </c>
      <c r="T273" s="14" t="str">
        <f>IF(Polygon[Asset Description]="","",PROPER(Polygon[Asset Description]))</f>
        <v/>
      </c>
      <c r="U273" s="14" t="str">
        <f>IF(Polygon[Area m2]="","",Polygon[Area m2])</f>
        <v/>
      </c>
      <c r="V273" s="14" t="str">
        <f>IF(Polygon[Asset Group]="","",VLOOKUP(Polygon[Surface Material],surface_master,2,FALSE))</f>
        <v/>
      </c>
      <c r="W273" s="14" t="str">
        <f>IF(Polygon[Asset Group]="","",VLOOKUP(Polygon[Material],sa_pa_surface,2,FALSE))</f>
        <v/>
      </c>
      <c r="X273" s="14" t="str">
        <f>IF(Polygon[Asset Group]="","",VLOOKUP(Polygon[Surface],surface_master,2,FALSE))</f>
        <v/>
      </c>
      <c r="Y273" s="14" t="str">
        <f>IF(Polygon[Surface Layer Depth mm]="","",Polygon[Surface Layer Depth mm])</f>
        <v/>
      </c>
      <c r="Z273" s="14" t="str">
        <f>IF(Polygon[Length m]="","",Polygon[Length m])</f>
        <v/>
      </c>
      <c r="AA273" s="14" t="str">
        <f>IF(Polygon[Av Width m]="","",Polygon[Av Width m])</f>
        <v/>
      </c>
      <c r="AB273" s="14" t="str">
        <f>IF(Polygon[Parking Capacity]="","",Polygon[Parking Capacity])</f>
        <v/>
      </c>
    </row>
    <row r="274" spans="1:28" s="3" customFormat="1" x14ac:dyDescent="0.2">
      <c r="A274" s="3" t="str">
        <f>IF(Polygon[DWG File Name]="","",Polygon[DWG File Name])</f>
        <v/>
      </c>
      <c r="B274" s="3" t="str">
        <f>IF(Polygon[DWG Layer Name]="","",Polygon[DWG Layer Name])</f>
        <v/>
      </c>
      <c r="C274" s="3" t="str">
        <f>IF(Polygon[DWG Handle]="","",Polygon[DWG Handle])</f>
        <v/>
      </c>
      <c r="D274" s="58" t="str">
        <f>IF(Polygon[Approx Centroid X]="","",Polygon[Approx Centroid X])</f>
        <v/>
      </c>
      <c r="E274" s="58" t="str">
        <f>IF(Polygon[Approx Centroid Y]="","",Polygon[Approx Centroid Y])</f>
        <v/>
      </c>
      <c r="F274" s="3" t="str">
        <f>IF(Polygon[Replacement Asset]="","",Polygon[Replacement Asset])</f>
        <v/>
      </c>
      <c r="G274" s="3" t="str">
        <f>IF(Polygon[Asset ID]="","",UPPER(Polygon[Asset ID]))</f>
        <v/>
      </c>
      <c r="H274" s="3" t="str">
        <f>IF(Polygon[Asset Group]="","",VLOOKUP(Polygon[Asset Group],asset_grp_poly,4,FALSE))</f>
        <v/>
      </c>
      <c r="I274" s="3" t="str">
        <f>IF(Polygon[Asset Group]="","",VLOOKUP(Polygon[Asset Group],asset_grp_poly,2,FALSE))</f>
        <v/>
      </c>
      <c r="J274" s="3" t="str">
        <f>IF(Polygon[Asset Group]="","",VLOOKUP(Polygon[Asset Group],asset_grp_poly,3,FALSE))</f>
        <v/>
      </c>
      <c r="K274" s="3" t="str">
        <f>IF(Polygon[Asset Group]="","",VLOOKUP(Polygon[Asset Type],type_master_list,2,FALSE))</f>
        <v/>
      </c>
      <c r="L274" s="3" t="str">
        <f>IF(Polygon[Asset Name]="","",PROPER(Polygon[Asset Name]))</f>
        <v/>
      </c>
      <c r="M274" s="11" t="str">
        <f>IF(Polygon[Install Date]="","",Polygon[Install Date])</f>
        <v/>
      </c>
      <c r="N274" s="11" t="str">
        <f>IF(Polygon[Note]="","",PROPER(Polygon[Note]))</f>
        <v/>
      </c>
      <c r="O274" s="11" t="str">
        <f>IF(Polygon[Resource Consent Number]="","",UPPER(Polygon[Resource Consent Number]))</f>
        <v/>
      </c>
      <c r="P274" s="53" t="str">
        <f>IF(Polygon[Asset Unit Cost]="","",Polygon[Asset Unit Cost])</f>
        <v/>
      </c>
      <c r="Q274" s="11" t="str">
        <f>IF(Polygon[Added By]="","",UPPER(Polygon[Added By]))</f>
        <v/>
      </c>
      <c r="R274" s="11" t="str">
        <f>IF(Polygon[Added Date]="","",Polygon[Added Date])</f>
        <v/>
      </c>
      <c r="S274" s="14" t="str">
        <f>IF(Polygon[Z COORD]="","",Polygon[Z COORD])</f>
        <v/>
      </c>
      <c r="T274" s="14" t="str">
        <f>IF(Polygon[Asset Description]="","",PROPER(Polygon[Asset Description]))</f>
        <v/>
      </c>
      <c r="U274" s="14" t="str">
        <f>IF(Polygon[Area m2]="","",Polygon[Area m2])</f>
        <v/>
      </c>
      <c r="V274" s="14" t="str">
        <f>IF(Polygon[Asset Group]="","",VLOOKUP(Polygon[Surface Material],surface_master,2,FALSE))</f>
        <v/>
      </c>
      <c r="W274" s="14" t="str">
        <f>IF(Polygon[Asset Group]="","",VLOOKUP(Polygon[Material],sa_pa_surface,2,FALSE))</f>
        <v/>
      </c>
      <c r="X274" s="14" t="str">
        <f>IF(Polygon[Asset Group]="","",VLOOKUP(Polygon[Surface],surface_master,2,FALSE))</f>
        <v/>
      </c>
      <c r="Y274" s="14" t="str">
        <f>IF(Polygon[Surface Layer Depth mm]="","",Polygon[Surface Layer Depth mm])</f>
        <v/>
      </c>
      <c r="Z274" s="14" t="str">
        <f>IF(Polygon[Length m]="","",Polygon[Length m])</f>
        <v/>
      </c>
      <c r="AA274" s="14" t="str">
        <f>IF(Polygon[Av Width m]="","",Polygon[Av Width m])</f>
        <v/>
      </c>
      <c r="AB274" s="14" t="str">
        <f>IF(Polygon[Parking Capacity]="","",Polygon[Parking Capacity])</f>
        <v/>
      </c>
    </row>
    <row r="275" spans="1:28" s="3" customFormat="1" x14ac:dyDescent="0.2">
      <c r="A275" s="3" t="str">
        <f>IF(Polygon[DWG File Name]="","",Polygon[DWG File Name])</f>
        <v/>
      </c>
      <c r="B275" s="3" t="str">
        <f>IF(Polygon[DWG Layer Name]="","",Polygon[DWG Layer Name])</f>
        <v/>
      </c>
      <c r="C275" s="3" t="str">
        <f>IF(Polygon[DWG Handle]="","",Polygon[DWG Handle])</f>
        <v/>
      </c>
      <c r="D275" s="58" t="str">
        <f>IF(Polygon[Approx Centroid X]="","",Polygon[Approx Centroid X])</f>
        <v/>
      </c>
      <c r="E275" s="58" t="str">
        <f>IF(Polygon[Approx Centroid Y]="","",Polygon[Approx Centroid Y])</f>
        <v/>
      </c>
      <c r="F275" s="3" t="str">
        <f>IF(Polygon[Replacement Asset]="","",Polygon[Replacement Asset])</f>
        <v/>
      </c>
      <c r="G275" s="3" t="str">
        <f>IF(Polygon[Asset ID]="","",UPPER(Polygon[Asset ID]))</f>
        <v/>
      </c>
      <c r="H275" s="3" t="str">
        <f>IF(Polygon[Asset Group]="","",VLOOKUP(Polygon[Asset Group],asset_grp_poly,4,FALSE))</f>
        <v/>
      </c>
      <c r="I275" s="3" t="str">
        <f>IF(Polygon[Asset Group]="","",VLOOKUP(Polygon[Asset Group],asset_grp_poly,2,FALSE))</f>
        <v/>
      </c>
      <c r="J275" s="3" t="str">
        <f>IF(Polygon[Asset Group]="","",VLOOKUP(Polygon[Asset Group],asset_grp_poly,3,FALSE))</f>
        <v/>
      </c>
      <c r="K275" s="3" t="str">
        <f>IF(Polygon[Asset Group]="","",VLOOKUP(Polygon[Asset Type],type_master_list,2,FALSE))</f>
        <v/>
      </c>
      <c r="L275" s="3" t="str">
        <f>IF(Polygon[Asset Name]="","",PROPER(Polygon[Asset Name]))</f>
        <v/>
      </c>
      <c r="M275" s="11" t="str">
        <f>IF(Polygon[Install Date]="","",Polygon[Install Date])</f>
        <v/>
      </c>
      <c r="N275" s="11" t="str">
        <f>IF(Polygon[Note]="","",PROPER(Polygon[Note]))</f>
        <v/>
      </c>
      <c r="O275" s="11" t="str">
        <f>IF(Polygon[Resource Consent Number]="","",UPPER(Polygon[Resource Consent Number]))</f>
        <v/>
      </c>
      <c r="P275" s="53" t="str">
        <f>IF(Polygon[Asset Unit Cost]="","",Polygon[Asset Unit Cost])</f>
        <v/>
      </c>
      <c r="Q275" s="11" t="str">
        <f>IF(Polygon[Added By]="","",UPPER(Polygon[Added By]))</f>
        <v/>
      </c>
      <c r="R275" s="11" t="str">
        <f>IF(Polygon[Added Date]="","",Polygon[Added Date])</f>
        <v/>
      </c>
      <c r="S275" s="14" t="str">
        <f>IF(Polygon[Z COORD]="","",Polygon[Z COORD])</f>
        <v/>
      </c>
      <c r="T275" s="14" t="str">
        <f>IF(Polygon[Asset Description]="","",PROPER(Polygon[Asset Description]))</f>
        <v/>
      </c>
      <c r="U275" s="14" t="str">
        <f>IF(Polygon[Area m2]="","",Polygon[Area m2])</f>
        <v/>
      </c>
      <c r="V275" s="14" t="str">
        <f>IF(Polygon[Asset Group]="","",VLOOKUP(Polygon[Surface Material],surface_master,2,FALSE))</f>
        <v/>
      </c>
      <c r="W275" s="14" t="str">
        <f>IF(Polygon[Asset Group]="","",VLOOKUP(Polygon[Material],sa_pa_surface,2,FALSE))</f>
        <v/>
      </c>
      <c r="X275" s="14" t="str">
        <f>IF(Polygon[Asset Group]="","",VLOOKUP(Polygon[Surface],surface_master,2,FALSE))</f>
        <v/>
      </c>
      <c r="Y275" s="14" t="str">
        <f>IF(Polygon[Surface Layer Depth mm]="","",Polygon[Surface Layer Depth mm])</f>
        <v/>
      </c>
      <c r="Z275" s="14" t="str">
        <f>IF(Polygon[Length m]="","",Polygon[Length m])</f>
        <v/>
      </c>
      <c r="AA275" s="14" t="str">
        <f>IF(Polygon[Av Width m]="","",Polygon[Av Width m])</f>
        <v/>
      </c>
      <c r="AB275" s="14" t="str">
        <f>IF(Polygon[Parking Capacity]="","",Polygon[Parking Capacity])</f>
        <v/>
      </c>
    </row>
    <row r="276" spans="1:28" s="3" customFormat="1" x14ac:dyDescent="0.2">
      <c r="A276" s="3" t="str">
        <f>IF(Polygon[DWG File Name]="","",Polygon[DWG File Name])</f>
        <v/>
      </c>
      <c r="B276" s="3" t="str">
        <f>IF(Polygon[DWG Layer Name]="","",Polygon[DWG Layer Name])</f>
        <v/>
      </c>
      <c r="C276" s="3" t="str">
        <f>IF(Polygon[DWG Handle]="","",Polygon[DWG Handle])</f>
        <v/>
      </c>
      <c r="D276" s="58" t="str">
        <f>IF(Polygon[Approx Centroid X]="","",Polygon[Approx Centroid X])</f>
        <v/>
      </c>
      <c r="E276" s="58" t="str">
        <f>IF(Polygon[Approx Centroid Y]="","",Polygon[Approx Centroid Y])</f>
        <v/>
      </c>
      <c r="F276" s="3" t="str">
        <f>IF(Polygon[Replacement Asset]="","",Polygon[Replacement Asset])</f>
        <v/>
      </c>
      <c r="G276" s="3" t="str">
        <f>IF(Polygon[Asset ID]="","",UPPER(Polygon[Asset ID]))</f>
        <v/>
      </c>
      <c r="H276" s="3" t="str">
        <f>IF(Polygon[Asset Group]="","",VLOOKUP(Polygon[Asset Group],asset_grp_poly,4,FALSE))</f>
        <v/>
      </c>
      <c r="I276" s="3" t="str">
        <f>IF(Polygon[Asset Group]="","",VLOOKUP(Polygon[Asset Group],asset_grp_poly,2,FALSE))</f>
        <v/>
      </c>
      <c r="J276" s="3" t="str">
        <f>IF(Polygon[Asset Group]="","",VLOOKUP(Polygon[Asset Group],asset_grp_poly,3,FALSE))</f>
        <v/>
      </c>
      <c r="K276" s="3" t="str">
        <f>IF(Polygon[Asset Group]="","",VLOOKUP(Polygon[Asset Type],type_master_list,2,FALSE))</f>
        <v/>
      </c>
      <c r="L276" s="3" t="str">
        <f>IF(Polygon[Asset Name]="","",PROPER(Polygon[Asset Name]))</f>
        <v/>
      </c>
      <c r="M276" s="11" t="str">
        <f>IF(Polygon[Install Date]="","",Polygon[Install Date])</f>
        <v/>
      </c>
      <c r="N276" s="11" t="str">
        <f>IF(Polygon[Note]="","",PROPER(Polygon[Note]))</f>
        <v/>
      </c>
      <c r="O276" s="11" t="str">
        <f>IF(Polygon[Resource Consent Number]="","",UPPER(Polygon[Resource Consent Number]))</f>
        <v/>
      </c>
      <c r="P276" s="53" t="str">
        <f>IF(Polygon[Asset Unit Cost]="","",Polygon[Asset Unit Cost])</f>
        <v/>
      </c>
      <c r="Q276" s="11" t="str">
        <f>IF(Polygon[Added By]="","",UPPER(Polygon[Added By]))</f>
        <v/>
      </c>
      <c r="R276" s="11" t="str">
        <f>IF(Polygon[Added Date]="","",Polygon[Added Date])</f>
        <v/>
      </c>
      <c r="S276" s="14" t="str">
        <f>IF(Polygon[Z COORD]="","",Polygon[Z COORD])</f>
        <v/>
      </c>
      <c r="T276" s="14" t="str">
        <f>IF(Polygon[Asset Description]="","",PROPER(Polygon[Asset Description]))</f>
        <v/>
      </c>
      <c r="U276" s="14" t="str">
        <f>IF(Polygon[Area m2]="","",Polygon[Area m2])</f>
        <v/>
      </c>
      <c r="V276" s="14" t="str">
        <f>IF(Polygon[Asset Group]="","",VLOOKUP(Polygon[Surface Material],surface_master,2,FALSE))</f>
        <v/>
      </c>
      <c r="W276" s="14" t="str">
        <f>IF(Polygon[Asset Group]="","",VLOOKUP(Polygon[Material],sa_pa_surface,2,FALSE))</f>
        <v/>
      </c>
      <c r="X276" s="14" t="str">
        <f>IF(Polygon[Asset Group]="","",VLOOKUP(Polygon[Surface],surface_master,2,FALSE))</f>
        <v/>
      </c>
      <c r="Y276" s="14" t="str">
        <f>IF(Polygon[Surface Layer Depth mm]="","",Polygon[Surface Layer Depth mm])</f>
        <v/>
      </c>
      <c r="Z276" s="14" t="str">
        <f>IF(Polygon[Length m]="","",Polygon[Length m])</f>
        <v/>
      </c>
      <c r="AA276" s="14" t="str">
        <f>IF(Polygon[Av Width m]="","",Polygon[Av Width m])</f>
        <v/>
      </c>
      <c r="AB276" s="14" t="str">
        <f>IF(Polygon[Parking Capacity]="","",Polygon[Parking Capacity])</f>
        <v/>
      </c>
    </row>
    <row r="277" spans="1:28" s="3" customFormat="1" x14ac:dyDescent="0.2">
      <c r="A277" s="3" t="str">
        <f>IF(Polygon[DWG File Name]="","",Polygon[DWG File Name])</f>
        <v/>
      </c>
      <c r="B277" s="3" t="str">
        <f>IF(Polygon[DWG Layer Name]="","",Polygon[DWG Layer Name])</f>
        <v/>
      </c>
      <c r="C277" s="3" t="str">
        <f>IF(Polygon[DWG Handle]="","",Polygon[DWG Handle])</f>
        <v/>
      </c>
      <c r="D277" s="58" t="str">
        <f>IF(Polygon[Approx Centroid X]="","",Polygon[Approx Centroid X])</f>
        <v/>
      </c>
      <c r="E277" s="58" t="str">
        <f>IF(Polygon[Approx Centroid Y]="","",Polygon[Approx Centroid Y])</f>
        <v/>
      </c>
      <c r="F277" s="3" t="str">
        <f>IF(Polygon[Replacement Asset]="","",Polygon[Replacement Asset])</f>
        <v/>
      </c>
      <c r="G277" s="3" t="str">
        <f>IF(Polygon[Asset ID]="","",UPPER(Polygon[Asset ID]))</f>
        <v/>
      </c>
      <c r="H277" s="3" t="str">
        <f>IF(Polygon[Asset Group]="","",VLOOKUP(Polygon[Asset Group],asset_grp_poly,4,FALSE))</f>
        <v/>
      </c>
      <c r="I277" s="3" t="str">
        <f>IF(Polygon[Asset Group]="","",VLOOKUP(Polygon[Asset Group],asset_grp_poly,2,FALSE))</f>
        <v/>
      </c>
      <c r="J277" s="3" t="str">
        <f>IF(Polygon[Asset Group]="","",VLOOKUP(Polygon[Asset Group],asset_grp_poly,3,FALSE))</f>
        <v/>
      </c>
      <c r="K277" s="3" t="str">
        <f>IF(Polygon[Asset Group]="","",VLOOKUP(Polygon[Asset Type],type_master_list,2,FALSE))</f>
        <v/>
      </c>
      <c r="L277" s="3" t="str">
        <f>IF(Polygon[Asset Name]="","",PROPER(Polygon[Asset Name]))</f>
        <v/>
      </c>
      <c r="M277" s="11" t="str">
        <f>IF(Polygon[Install Date]="","",Polygon[Install Date])</f>
        <v/>
      </c>
      <c r="N277" s="11" t="str">
        <f>IF(Polygon[Note]="","",PROPER(Polygon[Note]))</f>
        <v/>
      </c>
      <c r="O277" s="11" t="str">
        <f>IF(Polygon[Resource Consent Number]="","",UPPER(Polygon[Resource Consent Number]))</f>
        <v/>
      </c>
      <c r="P277" s="53" t="str">
        <f>IF(Polygon[Asset Unit Cost]="","",Polygon[Asset Unit Cost])</f>
        <v/>
      </c>
      <c r="Q277" s="11" t="str">
        <f>IF(Polygon[Added By]="","",UPPER(Polygon[Added By]))</f>
        <v/>
      </c>
      <c r="R277" s="11" t="str">
        <f>IF(Polygon[Added Date]="","",Polygon[Added Date])</f>
        <v/>
      </c>
      <c r="S277" s="14" t="str">
        <f>IF(Polygon[Z COORD]="","",Polygon[Z COORD])</f>
        <v/>
      </c>
      <c r="T277" s="14" t="str">
        <f>IF(Polygon[Asset Description]="","",PROPER(Polygon[Asset Description]))</f>
        <v/>
      </c>
      <c r="U277" s="14" t="str">
        <f>IF(Polygon[Area m2]="","",Polygon[Area m2])</f>
        <v/>
      </c>
      <c r="V277" s="14" t="str">
        <f>IF(Polygon[Asset Group]="","",VLOOKUP(Polygon[Surface Material],surface_master,2,FALSE))</f>
        <v/>
      </c>
      <c r="W277" s="14" t="str">
        <f>IF(Polygon[Asset Group]="","",VLOOKUP(Polygon[Material],sa_pa_surface,2,FALSE))</f>
        <v/>
      </c>
      <c r="X277" s="14" t="str">
        <f>IF(Polygon[Asset Group]="","",VLOOKUP(Polygon[Surface],surface_master,2,FALSE))</f>
        <v/>
      </c>
      <c r="Y277" s="14" t="str">
        <f>IF(Polygon[Surface Layer Depth mm]="","",Polygon[Surface Layer Depth mm])</f>
        <v/>
      </c>
      <c r="Z277" s="14" t="str">
        <f>IF(Polygon[Length m]="","",Polygon[Length m])</f>
        <v/>
      </c>
      <c r="AA277" s="14" t="str">
        <f>IF(Polygon[Av Width m]="","",Polygon[Av Width m])</f>
        <v/>
      </c>
      <c r="AB277" s="14" t="str">
        <f>IF(Polygon[Parking Capacity]="","",Polygon[Parking Capacity])</f>
        <v/>
      </c>
    </row>
    <row r="278" spans="1:28" s="3" customFormat="1" x14ac:dyDescent="0.2">
      <c r="A278" s="3" t="str">
        <f>IF(Polygon[DWG File Name]="","",Polygon[DWG File Name])</f>
        <v/>
      </c>
      <c r="B278" s="3" t="str">
        <f>IF(Polygon[DWG Layer Name]="","",Polygon[DWG Layer Name])</f>
        <v/>
      </c>
      <c r="C278" s="3" t="str">
        <f>IF(Polygon[DWG Handle]="","",Polygon[DWG Handle])</f>
        <v/>
      </c>
      <c r="D278" s="58" t="str">
        <f>IF(Polygon[Approx Centroid X]="","",Polygon[Approx Centroid X])</f>
        <v/>
      </c>
      <c r="E278" s="58" t="str">
        <f>IF(Polygon[Approx Centroid Y]="","",Polygon[Approx Centroid Y])</f>
        <v/>
      </c>
      <c r="F278" s="3" t="str">
        <f>IF(Polygon[Replacement Asset]="","",Polygon[Replacement Asset])</f>
        <v/>
      </c>
      <c r="G278" s="3" t="str">
        <f>IF(Polygon[Asset ID]="","",UPPER(Polygon[Asset ID]))</f>
        <v/>
      </c>
      <c r="H278" s="3" t="str">
        <f>IF(Polygon[Asset Group]="","",VLOOKUP(Polygon[Asset Group],asset_grp_poly,4,FALSE))</f>
        <v/>
      </c>
      <c r="I278" s="3" t="str">
        <f>IF(Polygon[Asset Group]="","",VLOOKUP(Polygon[Asset Group],asset_grp_poly,2,FALSE))</f>
        <v/>
      </c>
      <c r="J278" s="3" t="str">
        <f>IF(Polygon[Asset Group]="","",VLOOKUP(Polygon[Asset Group],asset_grp_poly,3,FALSE))</f>
        <v/>
      </c>
      <c r="K278" s="3" t="str">
        <f>IF(Polygon[Asset Group]="","",VLOOKUP(Polygon[Asset Type],type_master_list,2,FALSE))</f>
        <v/>
      </c>
      <c r="L278" s="3" t="str">
        <f>IF(Polygon[Asset Name]="","",PROPER(Polygon[Asset Name]))</f>
        <v/>
      </c>
      <c r="M278" s="11" t="str">
        <f>IF(Polygon[Install Date]="","",Polygon[Install Date])</f>
        <v/>
      </c>
      <c r="N278" s="11" t="str">
        <f>IF(Polygon[Note]="","",PROPER(Polygon[Note]))</f>
        <v/>
      </c>
      <c r="O278" s="11" t="str">
        <f>IF(Polygon[Resource Consent Number]="","",UPPER(Polygon[Resource Consent Number]))</f>
        <v/>
      </c>
      <c r="P278" s="53" t="str">
        <f>IF(Polygon[Asset Unit Cost]="","",Polygon[Asset Unit Cost])</f>
        <v/>
      </c>
      <c r="Q278" s="11" t="str">
        <f>IF(Polygon[Added By]="","",UPPER(Polygon[Added By]))</f>
        <v/>
      </c>
      <c r="R278" s="11" t="str">
        <f>IF(Polygon[Added Date]="","",Polygon[Added Date])</f>
        <v/>
      </c>
      <c r="S278" s="14" t="str">
        <f>IF(Polygon[Z COORD]="","",Polygon[Z COORD])</f>
        <v/>
      </c>
      <c r="T278" s="14" t="str">
        <f>IF(Polygon[Asset Description]="","",PROPER(Polygon[Asset Description]))</f>
        <v/>
      </c>
      <c r="U278" s="14" t="str">
        <f>IF(Polygon[Area m2]="","",Polygon[Area m2])</f>
        <v/>
      </c>
      <c r="V278" s="14" t="str">
        <f>IF(Polygon[Asset Group]="","",VLOOKUP(Polygon[Surface Material],surface_master,2,FALSE))</f>
        <v/>
      </c>
      <c r="W278" s="14" t="str">
        <f>IF(Polygon[Asset Group]="","",VLOOKUP(Polygon[Material],sa_pa_surface,2,FALSE))</f>
        <v/>
      </c>
      <c r="X278" s="14" t="str">
        <f>IF(Polygon[Asset Group]="","",VLOOKUP(Polygon[Surface],surface_master,2,FALSE))</f>
        <v/>
      </c>
      <c r="Y278" s="14" t="str">
        <f>IF(Polygon[Surface Layer Depth mm]="","",Polygon[Surface Layer Depth mm])</f>
        <v/>
      </c>
      <c r="Z278" s="14" t="str">
        <f>IF(Polygon[Length m]="","",Polygon[Length m])</f>
        <v/>
      </c>
      <c r="AA278" s="14" t="str">
        <f>IF(Polygon[Av Width m]="","",Polygon[Av Width m])</f>
        <v/>
      </c>
      <c r="AB278" s="14" t="str">
        <f>IF(Polygon[Parking Capacity]="","",Polygon[Parking Capacity])</f>
        <v/>
      </c>
    </row>
    <row r="279" spans="1:28" s="3" customFormat="1" x14ac:dyDescent="0.2">
      <c r="A279" s="3" t="str">
        <f>IF(Polygon[DWG File Name]="","",Polygon[DWG File Name])</f>
        <v/>
      </c>
      <c r="B279" s="3" t="str">
        <f>IF(Polygon[DWG Layer Name]="","",Polygon[DWG Layer Name])</f>
        <v/>
      </c>
      <c r="C279" s="3" t="str">
        <f>IF(Polygon[DWG Handle]="","",Polygon[DWG Handle])</f>
        <v/>
      </c>
      <c r="D279" s="58" t="str">
        <f>IF(Polygon[Approx Centroid X]="","",Polygon[Approx Centroid X])</f>
        <v/>
      </c>
      <c r="E279" s="58" t="str">
        <f>IF(Polygon[Approx Centroid Y]="","",Polygon[Approx Centroid Y])</f>
        <v/>
      </c>
      <c r="F279" s="3" t="str">
        <f>IF(Polygon[Replacement Asset]="","",Polygon[Replacement Asset])</f>
        <v/>
      </c>
      <c r="G279" s="3" t="str">
        <f>IF(Polygon[Asset ID]="","",UPPER(Polygon[Asset ID]))</f>
        <v/>
      </c>
      <c r="H279" s="3" t="str">
        <f>IF(Polygon[Asset Group]="","",VLOOKUP(Polygon[Asset Group],asset_grp_poly,4,FALSE))</f>
        <v/>
      </c>
      <c r="I279" s="3" t="str">
        <f>IF(Polygon[Asset Group]="","",VLOOKUP(Polygon[Asset Group],asset_grp_poly,2,FALSE))</f>
        <v/>
      </c>
      <c r="J279" s="3" t="str">
        <f>IF(Polygon[Asset Group]="","",VLOOKUP(Polygon[Asset Group],asset_grp_poly,3,FALSE))</f>
        <v/>
      </c>
      <c r="K279" s="3" t="str">
        <f>IF(Polygon[Asset Group]="","",VLOOKUP(Polygon[Asset Type],type_master_list,2,FALSE))</f>
        <v/>
      </c>
      <c r="L279" s="3" t="str">
        <f>IF(Polygon[Asset Name]="","",PROPER(Polygon[Asset Name]))</f>
        <v/>
      </c>
      <c r="M279" s="11" t="str">
        <f>IF(Polygon[Install Date]="","",Polygon[Install Date])</f>
        <v/>
      </c>
      <c r="N279" s="11" t="str">
        <f>IF(Polygon[Note]="","",PROPER(Polygon[Note]))</f>
        <v/>
      </c>
      <c r="O279" s="11" t="str">
        <f>IF(Polygon[Resource Consent Number]="","",UPPER(Polygon[Resource Consent Number]))</f>
        <v/>
      </c>
      <c r="P279" s="53" t="str">
        <f>IF(Polygon[Asset Unit Cost]="","",Polygon[Asset Unit Cost])</f>
        <v/>
      </c>
      <c r="Q279" s="11" t="str">
        <f>IF(Polygon[Added By]="","",UPPER(Polygon[Added By]))</f>
        <v/>
      </c>
      <c r="R279" s="11" t="str">
        <f>IF(Polygon[Added Date]="","",Polygon[Added Date])</f>
        <v/>
      </c>
      <c r="S279" s="14" t="str">
        <f>IF(Polygon[Z COORD]="","",Polygon[Z COORD])</f>
        <v/>
      </c>
      <c r="T279" s="14" t="str">
        <f>IF(Polygon[Asset Description]="","",PROPER(Polygon[Asset Description]))</f>
        <v/>
      </c>
      <c r="U279" s="14" t="str">
        <f>IF(Polygon[Area m2]="","",Polygon[Area m2])</f>
        <v/>
      </c>
      <c r="V279" s="14" t="str">
        <f>IF(Polygon[Asset Group]="","",VLOOKUP(Polygon[Surface Material],surface_master,2,FALSE))</f>
        <v/>
      </c>
      <c r="W279" s="14" t="str">
        <f>IF(Polygon[Asset Group]="","",VLOOKUP(Polygon[Material],sa_pa_surface,2,FALSE))</f>
        <v/>
      </c>
      <c r="X279" s="14" t="str">
        <f>IF(Polygon[Asset Group]="","",VLOOKUP(Polygon[Surface],surface_master,2,FALSE))</f>
        <v/>
      </c>
      <c r="Y279" s="14" t="str">
        <f>IF(Polygon[Surface Layer Depth mm]="","",Polygon[Surface Layer Depth mm])</f>
        <v/>
      </c>
      <c r="Z279" s="14" t="str">
        <f>IF(Polygon[Length m]="","",Polygon[Length m])</f>
        <v/>
      </c>
      <c r="AA279" s="14" t="str">
        <f>IF(Polygon[Av Width m]="","",Polygon[Av Width m])</f>
        <v/>
      </c>
      <c r="AB279" s="14" t="str">
        <f>IF(Polygon[Parking Capacity]="","",Polygon[Parking Capacity])</f>
        <v/>
      </c>
    </row>
    <row r="280" spans="1:28" s="3" customFormat="1" x14ac:dyDescent="0.2">
      <c r="A280" s="3" t="str">
        <f>IF(Polygon[DWG File Name]="","",Polygon[DWG File Name])</f>
        <v/>
      </c>
      <c r="B280" s="3" t="str">
        <f>IF(Polygon[DWG Layer Name]="","",Polygon[DWG Layer Name])</f>
        <v/>
      </c>
      <c r="C280" s="3" t="str">
        <f>IF(Polygon[DWG Handle]="","",Polygon[DWG Handle])</f>
        <v/>
      </c>
      <c r="D280" s="58" t="str">
        <f>IF(Polygon[Approx Centroid X]="","",Polygon[Approx Centroid X])</f>
        <v/>
      </c>
      <c r="E280" s="58" t="str">
        <f>IF(Polygon[Approx Centroid Y]="","",Polygon[Approx Centroid Y])</f>
        <v/>
      </c>
      <c r="F280" s="3" t="str">
        <f>IF(Polygon[Replacement Asset]="","",Polygon[Replacement Asset])</f>
        <v/>
      </c>
      <c r="G280" s="3" t="str">
        <f>IF(Polygon[Asset ID]="","",UPPER(Polygon[Asset ID]))</f>
        <v/>
      </c>
      <c r="H280" s="3" t="str">
        <f>IF(Polygon[Asset Group]="","",VLOOKUP(Polygon[Asset Group],asset_grp_poly,4,FALSE))</f>
        <v/>
      </c>
      <c r="I280" s="3" t="str">
        <f>IF(Polygon[Asset Group]="","",VLOOKUP(Polygon[Asset Group],asset_grp_poly,2,FALSE))</f>
        <v/>
      </c>
      <c r="J280" s="3" t="str">
        <f>IF(Polygon[Asset Group]="","",VLOOKUP(Polygon[Asset Group],asset_grp_poly,3,FALSE))</f>
        <v/>
      </c>
      <c r="K280" s="3" t="str">
        <f>IF(Polygon[Asset Group]="","",VLOOKUP(Polygon[Asset Type],type_master_list,2,FALSE))</f>
        <v/>
      </c>
      <c r="L280" s="3" t="str">
        <f>IF(Polygon[Asset Name]="","",PROPER(Polygon[Asset Name]))</f>
        <v/>
      </c>
      <c r="M280" s="11" t="str">
        <f>IF(Polygon[Install Date]="","",Polygon[Install Date])</f>
        <v/>
      </c>
      <c r="N280" s="11" t="str">
        <f>IF(Polygon[Note]="","",PROPER(Polygon[Note]))</f>
        <v/>
      </c>
      <c r="O280" s="11" t="str">
        <f>IF(Polygon[Resource Consent Number]="","",UPPER(Polygon[Resource Consent Number]))</f>
        <v/>
      </c>
      <c r="P280" s="53" t="str">
        <f>IF(Polygon[Asset Unit Cost]="","",Polygon[Asset Unit Cost])</f>
        <v/>
      </c>
      <c r="Q280" s="11" t="str">
        <f>IF(Polygon[Added By]="","",UPPER(Polygon[Added By]))</f>
        <v/>
      </c>
      <c r="R280" s="11" t="str">
        <f>IF(Polygon[Added Date]="","",Polygon[Added Date])</f>
        <v/>
      </c>
      <c r="S280" s="14" t="str">
        <f>IF(Polygon[Z COORD]="","",Polygon[Z COORD])</f>
        <v/>
      </c>
      <c r="T280" s="14" t="str">
        <f>IF(Polygon[Asset Description]="","",PROPER(Polygon[Asset Description]))</f>
        <v/>
      </c>
      <c r="U280" s="14" t="str">
        <f>IF(Polygon[Area m2]="","",Polygon[Area m2])</f>
        <v/>
      </c>
      <c r="V280" s="14" t="str">
        <f>IF(Polygon[Asset Group]="","",VLOOKUP(Polygon[Surface Material],surface_master,2,FALSE))</f>
        <v/>
      </c>
      <c r="W280" s="14" t="str">
        <f>IF(Polygon[Asset Group]="","",VLOOKUP(Polygon[Material],sa_pa_surface,2,FALSE))</f>
        <v/>
      </c>
      <c r="X280" s="14" t="str">
        <f>IF(Polygon[Asset Group]="","",VLOOKUP(Polygon[Surface],surface_master,2,FALSE))</f>
        <v/>
      </c>
      <c r="Y280" s="14" t="str">
        <f>IF(Polygon[Surface Layer Depth mm]="","",Polygon[Surface Layer Depth mm])</f>
        <v/>
      </c>
      <c r="Z280" s="14" t="str">
        <f>IF(Polygon[Length m]="","",Polygon[Length m])</f>
        <v/>
      </c>
      <c r="AA280" s="14" t="str">
        <f>IF(Polygon[Av Width m]="","",Polygon[Av Width m])</f>
        <v/>
      </c>
      <c r="AB280" s="14" t="str">
        <f>IF(Polygon[Parking Capacity]="","",Polygon[Parking Capacity])</f>
        <v/>
      </c>
    </row>
    <row r="281" spans="1:28" s="3" customFormat="1" x14ac:dyDescent="0.2">
      <c r="A281" s="3" t="str">
        <f>IF(Polygon[DWG File Name]="","",Polygon[DWG File Name])</f>
        <v/>
      </c>
      <c r="B281" s="3" t="str">
        <f>IF(Polygon[DWG Layer Name]="","",Polygon[DWG Layer Name])</f>
        <v/>
      </c>
      <c r="C281" s="3" t="str">
        <f>IF(Polygon[DWG Handle]="","",Polygon[DWG Handle])</f>
        <v/>
      </c>
      <c r="D281" s="58" t="str">
        <f>IF(Polygon[Approx Centroid X]="","",Polygon[Approx Centroid X])</f>
        <v/>
      </c>
      <c r="E281" s="58" t="str">
        <f>IF(Polygon[Approx Centroid Y]="","",Polygon[Approx Centroid Y])</f>
        <v/>
      </c>
      <c r="F281" s="3" t="str">
        <f>IF(Polygon[Replacement Asset]="","",Polygon[Replacement Asset])</f>
        <v/>
      </c>
      <c r="G281" s="3" t="str">
        <f>IF(Polygon[Asset ID]="","",UPPER(Polygon[Asset ID]))</f>
        <v/>
      </c>
      <c r="H281" s="3" t="str">
        <f>IF(Polygon[Asset Group]="","",VLOOKUP(Polygon[Asset Group],asset_grp_poly,4,FALSE))</f>
        <v/>
      </c>
      <c r="I281" s="3" t="str">
        <f>IF(Polygon[Asset Group]="","",VLOOKUP(Polygon[Asset Group],asset_grp_poly,2,FALSE))</f>
        <v/>
      </c>
      <c r="J281" s="3" t="str">
        <f>IF(Polygon[Asset Group]="","",VLOOKUP(Polygon[Asset Group],asset_grp_poly,3,FALSE))</f>
        <v/>
      </c>
      <c r="K281" s="3" t="str">
        <f>IF(Polygon[Asset Group]="","",VLOOKUP(Polygon[Asset Type],type_master_list,2,FALSE))</f>
        <v/>
      </c>
      <c r="L281" s="3" t="str">
        <f>IF(Polygon[Asset Name]="","",PROPER(Polygon[Asset Name]))</f>
        <v/>
      </c>
      <c r="M281" s="11" t="str">
        <f>IF(Polygon[Install Date]="","",Polygon[Install Date])</f>
        <v/>
      </c>
      <c r="N281" s="11" t="str">
        <f>IF(Polygon[Note]="","",PROPER(Polygon[Note]))</f>
        <v/>
      </c>
      <c r="O281" s="11" t="str">
        <f>IF(Polygon[Resource Consent Number]="","",UPPER(Polygon[Resource Consent Number]))</f>
        <v/>
      </c>
      <c r="P281" s="53" t="str">
        <f>IF(Polygon[Asset Unit Cost]="","",Polygon[Asset Unit Cost])</f>
        <v/>
      </c>
      <c r="Q281" s="11" t="str">
        <f>IF(Polygon[Added By]="","",UPPER(Polygon[Added By]))</f>
        <v/>
      </c>
      <c r="R281" s="11" t="str">
        <f>IF(Polygon[Added Date]="","",Polygon[Added Date])</f>
        <v/>
      </c>
      <c r="S281" s="14" t="str">
        <f>IF(Polygon[Z COORD]="","",Polygon[Z COORD])</f>
        <v/>
      </c>
      <c r="T281" s="14" t="str">
        <f>IF(Polygon[Asset Description]="","",PROPER(Polygon[Asset Description]))</f>
        <v/>
      </c>
      <c r="U281" s="14" t="str">
        <f>IF(Polygon[Area m2]="","",Polygon[Area m2])</f>
        <v/>
      </c>
      <c r="V281" s="14" t="str">
        <f>IF(Polygon[Asset Group]="","",VLOOKUP(Polygon[Surface Material],surface_master,2,FALSE))</f>
        <v/>
      </c>
      <c r="W281" s="14" t="str">
        <f>IF(Polygon[Asset Group]="","",VLOOKUP(Polygon[Material],sa_pa_surface,2,FALSE))</f>
        <v/>
      </c>
      <c r="X281" s="14" t="str">
        <f>IF(Polygon[Asset Group]="","",VLOOKUP(Polygon[Surface],surface_master,2,FALSE))</f>
        <v/>
      </c>
      <c r="Y281" s="14" t="str">
        <f>IF(Polygon[Surface Layer Depth mm]="","",Polygon[Surface Layer Depth mm])</f>
        <v/>
      </c>
      <c r="Z281" s="14" t="str">
        <f>IF(Polygon[Length m]="","",Polygon[Length m])</f>
        <v/>
      </c>
      <c r="AA281" s="14" t="str">
        <f>IF(Polygon[Av Width m]="","",Polygon[Av Width m])</f>
        <v/>
      </c>
      <c r="AB281" s="14" t="str">
        <f>IF(Polygon[Parking Capacity]="","",Polygon[Parking Capacity])</f>
        <v/>
      </c>
    </row>
    <row r="282" spans="1:28" s="3" customFormat="1" x14ac:dyDescent="0.2">
      <c r="A282" s="3" t="str">
        <f>IF(Polygon[DWG File Name]="","",Polygon[DWG File Name])</f>
        <v/>
      </c>
      <c r="B282" s="3" t="str">
        <f>IF(Polygon[DWG Layer Name]="","",Polygon[DWG Layer Name])</f>
        <v/>
      </c>
      <c r="C282" s="3" t="str">
        <f>IF(Polygon[DWG Handle]="","",Polygon[DWG Handle])</f>
        <v/>
      </c>
      <c r="D282" s="58" t="str">
        <f>IF(Polygon[Approx Centroid X]="","",Polygon[Approx Centroid X])</f>
        <v/>
      </c>
      <c r="E282" s="58" t="str">
        <f>IF(Polygon[Approx Centroid Y]="","",Polygon[Approx Centroid Y])</f>
        <v/>
      </c>
      <c r="F282" s="3" t="str">
        <f>IF(Polygon[Replacement Asset]="","",Polygon[Replacement Asset])</f>
        <v/>
      </c>
      <c r="G282" s="3" t="str">
        <f>IF(Polygon[Asset ID]="","",UPPER(Polygon[Asset ID]))</f>
        <v/>
      </c>
      <c r="H282" s="3" t="str">
        <f>IF(Polygon[Asset Group]="","",VLOOKUP(Polygon[Asset Group],asset_grp_poly,4,FALSE))</f>
        <v/>
      </c>
      <c r="I282" s="3" t="str">
        <f>IF(Polygon[Asset Group]="","",VLOOKUP(Polygon[Asset Group],asset_grp_poly,2,FALSE))</f>
        <v/>
      </c>
      <c r="J282" s="3" t="str">
        <f>IF(Polygon[Asset Group]="","",VLOOKUP(Polygon[Asset Group],asset_grp_poly,3,FALSE))</f>
        <v/>
      </c>
      <c r="K282" s="3" t="str">
        <f>IF(Polygon[Asset Group]="","",VLOOKUP(Polygon[Asset Type],type_master_list,2,FALSE))</f>
        <v/>
      </c>
      <c r="L282" s="3" t="str">
        <f>IF(Polygon[Asset Name]="","",PROPER(Polygon[Asset Name]))</f>
        <v/>
      </c>
      <c r="M282" s="11" t="str">
        <f>IF(Polygon[Install Date]="","",Polygon[Install Date])</f>
        <v/>
      </c>
      <c r="N282" s="11" t="str">
        <f>IF(Polygon[Note]="","",PROPER(Polygon[Note]))</f>
        <v/>
      </c>
      <c r="O282" s="11" t="str">
        <f>IF(Polygon[Resource Consent Number]="","",UPPER(Polygon[Resource Consent Number]))</f>
        <v/>
      </c>
      <c r="P282" s="53" t="str">
        <f>IF(Polygon[Asset Unit Cost]="","",Polygon[Asset Unit Cost])</f>
        <v/>
      </c>
      <c r="Q282" s="11" t="str">
        <f>IF(Polygon[Added By]="","",UPPER(Polygon[Added By]))</f>
        <v/>
      </c>
      <c r="R282" s="11" t="str">
        <f>IF(Polygon[Added Date]="","",Polygon[Added Date])</f>
        <v/>
      </c>
      <c r="S282" s="14" t="str">
        <f>IF(Polygon[Z COORD]="","",Polygon[Z COORD])</f>
        <v/>
      </c>
      <c r="T282" s="14" t="str">
        <f>IF(Polygon[Asset Description]="","",PROPER(Polygon[Asset Description]))</f>
        <v/>
      </c>
      <c r="U282" s="14" t="str">
        <f>IF(Polygon[Area m2]="","",Polygon[Area m2])</f>
        <v/>
      </c>
      <c r="V282" s="14" t="str">
        <f>IF(Polygon[Asset Group]="","",VLOOKUP(Polygon[Surface Material],surface_master,2,FALSE))</f>
        <v/>
      </c>
      <c r="W282" s="14" t="str">
        <f>IF(Polygon[Asset Group]="","",VLOOKUP(Polygon[Material],sa_pa_surface,2,FALSE))</f>
        <v/>
      </c>
      <c r="X282" s="14" t="str">
        <f>IF(Polygon[Asset Group]="","",VLOOKUP(Polygon[Surface],surface_master,2,FALSE))</f>
        <v/>
      </c>
      <c r="Y282" s="14" t="str">
        <f>IF(Polygon[Surface Layer Depth mm]="","",Polygon[Surface Layer Depth mm])</f>
        <v/>
      </c>
      <c r="Z282" s="14" t="str">
        <f>IF(Polygon[Length m]="","",Polygon[Length m])</f>
        <v/>
      </c>
      <c r="AA282" s="14" t="str">
        <f>IF(Polygon[Av Width m]="","",Polygon[Av Width m])</f>
        <v/>
      </c>
      <c r="AB282" s="14" t="str">
        <f>IF(Polygon[Parking Capacity]="","",Polygon[Parking Capacity])</f>
        <v/>
      </c>
    </row>
    <row r="283" spans="1:28" s="3" customFormat="1" x14ac:dyDescent="0.2">
      <c r="A283" s="3" t="str">
        <f>IF(Polygon[DWG File Name]="","",Polygon[DWG File Name])</f>
        <v/>
      </c>
      <c r="B283" s="3" t="str">
        <f>IF(Polygon[DWG Layer Name]="","",Polygon[DWG Layer Name])</f>
        <v/>
      </c>
      <c r="C283" s="3" t="str">
        <f>IF(Polygon[DWG Handle]="","",Polygon[DWG Handle])</f>
        <v/>
      </c>
      <c r="D283" s="58" t="str">
        <f>IF(Polygon[Approx Centroid X]="","",Polygon[Approx Centroid X])</f>
        <v/>
      </c>
      <c r="E283" s="58" t="str">
        <f>IF(Polygon[Approx Centroid Y]="","",Polygon[Approx Centroid Y])</f>
        <v/>
      </c>
      <c r="F283" s="3" t="str">
        <f>IF(Polygon[Replacement Asset]="","",Polygon[Replacement Asset])</f>
        <v/>
      </c>
      <c r="G283" s="3" t="str">
        <f>IF(Polygon[Asset ID]="","",UPPER(Polygon[Asset ID]))</f>
        <v/>
      </c>
      <c r="H283" s="3" t="str">
        <f>IF(Polygon[Asset Group]="","",VLOOKUP(Polygon[Asset Group],asset_grp_poly,4,FALSE))</f>
        <v/>
      </c>
      <c r="I283" s="3" t="str">
        <f>IF(Polygon[Asset Group]="","",VLOOKUP(Polygon[Asset Group],asset_grp_poly,2,FALSE))</f>
        <v/>
      </c>
      <c r="J283" s="3" t="str">
        <f>IF(Polygon[Asset Group]="","",VLOOKUP(Polygon[Asset Group],asset_grp_poly,3,FALSE))</f>
        <v/>
      </c>
      <c r="K283" s="3" t="str">
        <f>IF(Polygon[Asset Group]="","",VLOOKUP(Polygon[Asset Type],type_master_list,2,FALSE))</f>
        <v/>
      </c>
      <c r="L283" s="3" t="str">
        <f>IF(Polygon[Asset Name]="","",PROPER(Polygon[Asset Name]))</f>
        <v/>
      </c>
      <c r="M283" s="11" t="str">
        <f>IF(Polygon[Install Date]="","",Polygon[Install Date])</f>
        <v/>
      </c>
      <c r="N283" s="11" t="str">
        <f>IF(Polygon[Note]="","",PROPER(Polygon[Note]))</f>
        <v/>
      </c>
      <c r="O283" s="11" t="str">
        <f>IF(Polygon[Resource Consent Number]="","",UPPER(Polygon[Resource Consent Number]))</f>
        <v/>
      </c>
      <c r="P283" s="53" t="str">
        <f>IF(Polygon[Asset Unit Cost]="","",Polygon[Asset Unit Cost])</f>
        <v/>
      </c>
      <c r="Q283" s="11" t="str">
        <f>IF(Polygon[Added By]="","",UPPER(Polygon[Added By]))</f>
        <v/>
      </c>
      <c r="R283" s="11" t="str">
        <f>IF(Polygon[Added Date]="","",Polygon[Added Date])</f>
        <v/>
      </c>
      <c r="S283" s="14" t="str">
        <f>IF(Polygon[Z COORD]="","",Polygon[Z COORD])</f>
        <v/>
      </c>
      <c r="T283" s="14" t="str">
        <f>IF(Polygon[Asset Description]="","",PROPER(Polygon[Asset Description]))</f>
        <v/>
      </c>
      <c r="U283" s="14" t="str">
        <f>IF(Polygon[Area m2]="","",Polygon[Area m2])</f>
        <v/>
      </c>
      <c r="V283" s="14" t="str">
        <f>IF(Polygon[Asset Group]="","",VLOOKUP(Polygon[Surface Material],surface_master,2,FALSE))</f>
        <v/>
      </c>
      <c r="W283" s="14" t="str">
        <f>IF(Polygon[Asset Group]="","",VLOOKUP(Polygon[Material],sa_pa_surface,2,FALSE))</f>
        <v/>
      </c>
      <c r="X283" s="14" t="str">
        <f>IF(Polygon[Asset Group]="","",VLOOKUP(Polygon[Surface],surface_master,2,FALSE))</f>
        <v/>
      </c>
      <c r="Y283" s="14" t="str">
        <f>IF(Polygon[Surface Layer Depth mm]="","",Polygon[Surface Layer Depth mm])</f>
        <v/>
      </c>
      <c r="Z283" s="14" t="str">
        <f>IF(Polygon[Length m]="","",Polygon[Length m])</f>
        <v/>
      </c>
      <c r="AA283" s="14" t="str">
        <f>IF(Polygon[Av Width m]="","",Polygon[Av Width m])</f>
        <v/>
      </c>
      <c r="AB283" s="14" t="str">
        <f>IF(Polygon[Parking Capacity]="","",Polygon[Parking Capacity])</f>
        <v/>
      </c>
    </row>
    <row r="284" spans="1:28" s="3" customFormat="1" x14ac:dyDescent="0.2">
      <c r="A284" s="3" t="str">
        <f>IF(Polygon[DWG File Name]="","",Polygon[DWG File Name])</f>
        <v/>
      </c>
      <c r="B284" s="3" t="str">
        <f>IF(Polygon[DWG Layer Name]="","",Polygon[DWG Layer Name])</f>
        <v/>
      </c>
      <c r="C284" s="3" t="str">
        <f>IF(Polygon[DWG Handle]="","",Polygon[DWG Handle])</f>
        <v/>
      </c>
      <c r="D284" s="58" t="str">
        <f>IF(Polygon[Approx Centroid X]="","",Polygon[Approx Centroid X])</f>
        <v/>
      </c>
      <c r="E284" s="58" t="str">
        <f>IF(Polygon[Approx Centroid Y]="","",Polygon[Approx Centroid Y])</f>
        <v/>
      </c>
      <c r="F284" s="3" t="str">
        <f>IF(Polygon[Replacement Asset]="","",Polygon[Replacement Asset])</f>
        <v/>
      </c>
      <c r="G284" s="3" t="str">
        <f>IF(Polygon[Asset ID]="","",UPPER(Polygon[Asset ID]))</f>
        <v/>
      </c>
      <c r="H284" s="3" t="str">
        <f>IF(Polygon[Asset Group]="","",VLOOKUP(Polygon[Asset Group],asset_grp_poly,4,FALSE))</f>
        <v/>
      </c>
      <c r="I284" s="3" t="str">
        <f>IF(Polygon[Asset Group]="","",VLOOKUP(Polygon[Asset Group],asset_grp_poly,2,FALSE))</f>
        <v/>
      </c>
      <c r="J284" s="3" t="str">
        <f>IF(Polygon[Asset Group]="","",VLOOKUP(Polygon[Asset Group],asset_grp_poly,3,FALSE))</f>
        <v/>
      </c>
      <c r="K284" s="3" t="str">
        <f>IF(Polygon[Asset Group]="","",VLOOKUP(Polygon[Asset Type],type_master_list,2,FALSE))</f>
        <v/>
      </c>
      <c r="L284" s="3" t="str">
        <f>IF(Polygon[Asset Name]="","",PROPER(Polygon[Asset Name]))</f>
        <v/>
      </c>
      <c r="M284" s="11" t="str">
        <f>IF(Polygon[Install Date]="","",Polygon[Install Date])</f>
        <v/>
      </c>
      <c r="N284" s="11" t="str">
        <f>IF(Polygon[Note]="","",PROPER(Polygon[Note]))</f>
        <v/>
      </c>
      <c r="O284" s="11" t="str">
        <f>IF(Polygon[Resource Consent Number]="","",UPPER(Polygon[Resource Consent Number]))</f>
        <v/>
      </c>
      <c r="P284" s="53" t="str">
        <f>IF(Polygon[Asset Unit Cost]="","",Polygon[Asset Unit Cost])</f>
        <v/>
      </c>
      <c r="Q284" s="11" t="str">
        <f>IF(Polygon[Added By]="","",UPPER(Polygon[Added By]))</f>
        <v/>
      </c>
      <c r="R284" s="11" t="str">
        <f>IF(Polygon[Added Date]="","",Polygon[Added Date])</f>
        <v/>
      </c>
      <c r="S284" s="14" t="str">
        <f>IF(Polygon[Z COORD]="","",Polygon[Z COORD])</f>
        <v/>
      </c>
      <c r="T284" s="14" t="str">
        <f>IF(Polygon[Asset Description]="","",PROPER(Polygon[Asset Description]))</f>
        <v/>
      </c>
      <c r="U284" s="14" t="str">
        <f>IF(Polygon[Area m2]="","",Polygon[Area m2])</f>
        <v/>
      </c>
      <c r="V284" s="14" t="str">
        <f>IF(Polygon[Asset Group]="","",VLOOKUP(Polygon[Surface Material],surface_master,2,FALSE))</f>
        <v/>
      </c>
      <c r="W284" s="14" t="str">
        <f>IF(Polygon[Asset Group]="","",VLOOKUP(Polygon[Material],sa_pa_surface,2,FALSE))</f>
        <v/>
      </c>
      <c r="X284" s="14" t="str">
        <f>IF(Polygon[Asset Group]="","",VLOOKUP(Polygon[Surface],surface_master,2,FALSE))</f>
        <v/>
      </c>
      <c r="Y284" s="14" t="str">
        <f>IF(Polygon[Surface Layer Depth mm]="","",Polygon[Surface Layer Depth mm])</f>
        <v/>
      </c>
      <c r="Z284" s="14" t="str">
        <f>IF(Polygon[Length m]="","",Polygon[Length m])</f>
        <v/>
      </c>
      <c r="AA284" s="14" t="str">
        <f>IF(Polygon[Av Width m]="","",Polygon[Av Width m])</f>
        <v/>
      </c>
      <c r="AB284" s="14" t="str">
        <f>IF(Polygon[Parking Capacity]="","",Polygon[Parking Capacity])</f>
        <v/>
      </c>
    </row>
    <row r="285" spans="1:28" s="3" customFormat="1" x14ac:dyDescent="0.2">
      <c r="A285" s="3" t="str">
        <f>IF(Polygon[DWG File Name]="","",Polygon[DWG File Name])</f>
        <v/>
      </c>
      <c r="B285" s="3" t="str">
        <f>IF(Polygon[DWG Layer Name]="","",Polygon[DWG Layer Name])</f>
        <v/>
      </c>
      <c r="C285" s="3" t="str">
        <f>IF(Polygon[DWG Handle]="","",Polygon[DWG Handle])</f>
        <v/>
      </c>
      <c r="D285" s="58" t="str">
        <f>IF(Polygon[Approx Centroid X]="","",Polygon[Approx Centroid X])</f>
        <v/>
      </c>
      <c r="E285" s="58" t="str">
        <f>IF(Polygon[Approx Centroid Y]="","",Polygon[Approx Centroid Y])</f>
        <v/>
      </c>
      <c r="F285" s="3" t="str">
        <f>IF(Polygon[Replacement Asset]="","",Polygon[Replacement Asset])</f>
        <v/>
      </c>
      <c r="G285" s="3" t="str">
        <f>IF(Polygon[Asset ID]="","",UPPER(Polygon[Asset ID]))</f>
        <v/>
      </c>
      <c r="H285" s="3" t="str">
        <f>IF(Polygon[Asset Group]="","",VLOOKUP(Polygon[Asset Group],asset_grp_poly,4,FALSE))</f>
        <v/>
      </c>
      <c r="I285" s="3" t="str">
        <f>IF(Polygon[Asset Group]="","",VLOOKUP(Polygon[Asset Group],asset_grp_poly,2,FALSE))</f>
        <v/>
      </c>
      <c r="J285" s="3" t="str">
        <f>IF(Polygon[Asset Group]="","",VLOOKUP(Polygon[Asset Group],asset_grp_poly,3,FALSE))</f>
        <v/>
      </c>
      <c r="K285" s="3" t="str">
        <f>IF(Polygon[Asset Group]="","",VLOOKUP(Polygon[Asset Type],type_master_list,2,FALSE))</f>
        <v/>
      </c>
      <c r="L285" s="3" t="str">
        <f>IF(Polygon[Asset Name]="","",PROPER(Polygon[Asset Name]))</f>
        <v/>
      </c>
      <c r="M285" s="11" t="str">
        <f>IF(Polygon[Install Date]="","",Polygon[Install Date])</f>
        <v/>
      </c>
      <c r="N285" s="11" t="str">
        <f>IF(Polygon[Note]="","",PROPER(Polygon[Note]))</f>
        <v/>
      </c>
      <c r="O285" s="11" t="str">
        <f>IF(Polygon[Resource Consent Number]="","",UPPER(Polygon[Resource Consent Number]))</f>
        <v/>
      </c>
      <c r="P285" s="53" t="str">
        <f>IF(Polygon[Asset Unit Cost]="","",Polygon[Asset Unit Cost])</f>
        <v/>
      </c>
      <c r="Q285" s="11" t="str">
        <f>IF(Polygon[Added By]="","",UPPER(Polygon[Added By]))</f>
        <v/>
      </c>
      <c r="R285" s="11" t="str">
        <f>IF(Polygon[Added Date]="","",Polygon[Added Date])</f>
        <v/>
      </c>
      <c r="S285" s="14" t="str">
        <f>IF(Polygon[Z COORD]="","",Polygon[Z COORD])</f>
        <v/>
      </c>
      <c r="T285" s="14" t="str">
        <f>IF(Polygon[Asset Description]="","",PROPER(Polygon[Asset Description]))</f>
        <v/>
      </c>
      <c r="U285" s="14" t="str">
        <f>IF(Polygon[Area m2]="","",Polygon[Area m2])</f>
        <v/>
      </c>
      <c r="V285" s="14" t="str">
        <f>IF(Polygon[Asset Group]="","",VLOOKUP(Polygon[Surface Material],surface_master,2,FALSE))</f>
        <v/>
      </c>
      <c r="W285" s="14" t="str">
        <f>IF(Polygon[Asset Group]="","",VLOOKUP(Polygon[Material],sa_pa_surface,2,FALSE))</f>
        <v/>
      </c>
      <c r="X285" s="14" t="str">
        <f>IF(Polygon[Asset Group]="","",VLOOKUP(Polygon[Surface],surface_master,2,FALSE))</f>
        <v/>
      </c>
      <c r="Y285" s="14" t="str">
        <f>IF(Polygon[Surface Layer Depth mm]="","",Polygon[Surface Layer Depth mm])</f>
        <v/>
      </c>
      <c r="Z285" s="14" t="str">
        <f>IF(Polygon[Length m]="","",Polygon[Length m])</f>
        <v/>
      </c>
      <c r="AA285" s="14" t="str">
        <f>IF(Polygon[Av Width m]="","",Polygon[Av Width m])</f>
        <v/>
      </c>
      <c r="AB285" s="14" t="str">
        <f>IF(Polygon[Parking Capacity]="","",Polygon[Parking Capacity])</f>
        <v/>
      </c>
    </row>
    <row r="286" spans="1:28" s="3" customFormat="1" x14ac:dyDescent="0.2">
      <c r="A286" s="3" t="str">
        <f>IF(Polygon[DWG File Name]="","",Polygon[DWG File Name])</f>
        <v/>
      </c>
      <c r="B286" s="3" t="str">
        <f>IF(Polygon[DWG Layer Name]="","",Polygon[DWG Layer Name])</f>
        <v/>
      </c>
      <c r="C286" s="3" t="str">
        <f>IF(Polygon[DWG Handle]="","",Polygon[DWG Handle])</f>
        <v/>
      </c>
      <c r="D286" s="58" t="str">
        <f>IF(Polygon[Approx Centroid X]="","",Polygon[Approx Centroid X])</f>
        <v/>
      </c>
      <c r="E286" s="58" t="str">
        <f>IF(Polygon[Approx Centroid Y]="","",Polygon[Approx Centroid Y])</f>
        <v/>
      </c>
      <c r="F286" s="3" t="str">
        <f>IF(Polygon[Replacement Asset]="","",Polygon[Replacement Asset])</f>
        <v/>
      </c>
      <c r="G286" s="3" t="str">
        <f>IF(Polygon[Asset ID]="","",UPPER(Polygon[Asset ID]))</f>
        <v/>
      </c>
      <c r="H286" s="3" t="str">
        <f>IF(Polygon[Asset Group]="","",VLOOKUP(Polygon[Asset Group],asset_grp_poly,4,FALSE))</f>
        <v/>
      </c>
      <c r="I286" s="3" t="str">
        <f>IF(Polygon[Asset Group]="","",VLOOKUP(Polygon[Asset Group],asset_grp_poly,2,FALSE))</f>
        <v/>
      </c>
      <c r="J286" s="3" t="str">
        <f>IF(Polygon[Asset Group]="","",VLOOKUP(Polygon[Asset Group],asset_grp_poly,3,FALSE))</f>
        <v/>
      </c>
      <c r="K286" s="3" t="str">
        <f>IF(Polygon[Asset Group]="","",VLOOKUP(Polygon[Asset Type],type_master_list,2,FALSE))</f>
        <v/>
      </c>
      <c r="L286" s="3" t="str">
        <f>IF(Polygon[Asset Name]="","",PROPER(Polygon[Asset Name]))</f>
        <v/>
      </c>
      <c r="M286" s="11" t="str">
        <f>IF(Polygon[Install Date]="","",Polygon[Install Date])</f>
        <v/>
      </c>
      <c r="N286" s="11" t="str">
        <f>IF(Polygon[Note]="","",PROPER(Polygon[Note]))</f>
        <v/>
      </c>
      <c r="O286" s="11" t="str">
        <f>IF(Polygon[Resource Consent Number]="","",UPPER(Polygon[Resource Consent Number]))</f>
        <v/>
      </c>
      <c r="P286" s="53" t="str">
        <f>IF(Polygon[Asset Unit Cost]="","",Polygon[Asset Unit Cost])</f>
        <v/>
      </c>
      <c r="Q286" s="11" t="str">
        <f>IF(Polygon[Added By]="","",UPPER(Polygon[Added By]))</f>
        <v/>
      </c>
      <c r="R286" s="11" t="str">
        <f>IF(Polygon[Added Date]="","",Polygon[Added Date])</f>
        <v/>
      </c>
      <c r="S286" s="14" t="str">
        <f>IF(Polygon[Z COORD]="","",Polygon[Z COORD])</f>
        <v/>
      </c>
      <c r="T286" s="14" t="str">
        <f>IF(Polygon[Asset Description]="","",PROPER(Polygon[Asset Description]))</f>
        <v/>
      </c>
      <c r="U286" s="14" t="str">
        <f>IF(Polygon[Area m2]="","",Polygon[Area m2])</f>
        <v/>
      </c>
      <c r="V286" s="14" t="str">
        <f>IF(Polygon[Asset Group]="","",VLOOKUP(Polygon[Surface Material],surface_master,2,FALSE))</f>
        <v/>
      </c>
      <c r="W286" s="14" t="str">
        <f>IF(Polygon[Asset Group]="","",VLOOKUP(Polygon[Material],sa_pa_surface,2,FALSE))</f>
        <v/>
      </c>
      <c r="X286" s="14" t="str">
        <f>IF(Polygon[Asset Group]="","",VLOOKUP(Polygon[Surface],surface_master,2,FALSE))</f>
        <v/>
      </c>
      <c r="Y286" s="14" t="str">
        <f>IF(Polygon[Surface Layer Depth mm]="","",Polygon[Surface Layer Depth mm])</f>
        <v/>
      </c>
      <c r="Z286" s="14" t="str">
        <f>IF(Polygon[Length m]="","",Polygon[Length m])</f>
        <v/>
      </c>
      <c r="AA286" s="14" t="str">
        <f>IF(Polygon[Av Width m]="","",Polygon[Av Width m])</f>
        <v/>
      </c>
      <c r="AB286" s="14" t="str">
        <f>IF(Polygon[Parking Capacity]="","",Polygon[Parking Capacity])</f>
        <v/>
      </c>
    </row>
    <row r="287" spans="1:28" s="3" customFormat="1" x14ac:dyDescent="0.2">
      <c r="A287" s="3" t="str">
        <f>IF(Polygon[DWG File Name]="","",Polygon[DWG File Name])</f>
        <v/>
      </c>
      <c r="B287" s="3" t="str">
        <f>IF(Polygon[DWG Layer Name]="","",Polygon[DWG Layer Name])</f>
        <v/>
      </c>
      <c r="C287" s="3" t="str">
        <f>IF(Polygon[DWG Handle]="","",Polygon[DWG Handle])</f>
        <v/>
      </c>
      <c r="D287" s="58" t="str">
        <f>IF(Polygon[Approx Centroid X]="","",Polygon[Approx Centroid X])</f>
        <v/>
      </c>
      <c r="E287" s="58" t="str">
        <f>IF(Polygon[Approx Centroid Y]="","",Polygon[Approx Centroid Y])</f>
        <v/>
      </c>
      <c r="F287" s="3" t="str">
        <f>IF(Polygon[Replacement Asset]="","",Polygon[Replacement Asset])</f>
        <v/>
      </c>
      <c r="G287" s="3" t="str">
        <f>IF(Polygon[Asset ID]="","",UPPER(Polygon[Asset ID]))</f>
        <v/>
      </c>
      <c r="H287" s="3" t="str">
        <f>IF(Polygon[Asset Group]="","",VLOOKUP(Polygon[Asset Group],asset_grp_poly,4,FALSE))</f>
        <v/>
      </c>
      <c r="I287" s="3" t="str">
        <f>IF(Polygon[Asset Group]="","",VLOOKUP(Polygon[Asset Group],asset_grp_poly,2,FALSE))</f>
        <v/>
      </c>
      <c r="J287" s="3" t="str">
        <f>IF(Polygon[Asset Group]="","",VLOOKUP(Polygon[Asset Group],asset_grp_poly,3,FALSE))</f>
        <v/>
      </c>
      <c r="K287" s="3" t="str">
        <f>IF(Polygon[Asset Group]="","",VLOOKUP(Polygon[Asset Type],type_master_list,2,FALSE))</f>
        <v/>
      </c>
      <c r="L287" s="3" t="str">
        <f>IF(Polygon[Asset Name]="","",PROPER(Polygon[Asset Name]))</f>
        <v/>
      </c>
      <c r="M287" s="11" t="str">
        <f>IF(Polygon[Install Date]="","",Polygon[Install Date])</f>
        <v/>
      </c>
      <c r="N287" s="11" t="str">
        <f>IF(Polygon[Note]="","",PROPER(Polygon[Note]))</f>
        <v/>
      </c>
      <c r="O287" s="11" t="str">
        <f>IF(Polygon[Resource Consent Number]="","",UPPER(Polygon[Resource Consent Number]))</f>
        <v/>
      </c>
      <c r="P287" s="53" t="str">
        <f>IF(Polygon[Asset Unit Cost]="","",Polygon[Asset Unit Cost])</f>
        <v/>
      </c>
      <c r="Q287" s="11" t="str">
        <f>IF(Polygon[Added By]="","",UPPER(Polygon[Added By]))</f>
        <v/>
      </c>
      <c r="R287" s="11" t="str">
        <f>IF(Polygon[Added Date]="","",Polygon[Added Date])</f>
        <v/>
      </c>
      <c r="S287" s="14" t="str">
        <f>IF(Polygon[Z COORD]="","",Polygon[Z COORD])</f>
        <v/>
      </c>
      <c r="T287" s="14" t="str">
        <f>IF(Polygon[Asset Description]="","",PROPER(Polygon[Asset Description]))</f>
        <v/>
      </c>
      <c r="U287" s="14" t="str">
        <f>IF(Polygon[Area m2]="","",Polygon[Area m2])</f>
        <v/>
      </c>
      <c r="V287" s="14" t="str">
        <f>IF(Polygon[Asset Group]="","",VLOOKUP(Polygon[Surface Material],surface_master,2,FALSE))</f>
        <v/>
      </c>
      <c r="W287" s="14" t="str">
        <f>IF(Polygon[Asset Group]="","",VLOOKUP(Polygon[Material],sa_pa_surface,2,FALSE))</f>
        <v/>
      </c>
      <c r="X287" s="14" t="str">
        <f>IF(Polygon[Asset Group]="","",VLOOKUP(Polygon[Surface],surface_master,2,FALSE))</f>
        <v/>
      </c>
      <c r="Y287" s="14" t="str">
        <f>IF(Polygon[Surface Layer Depth mm]="","",Polygon[Surface Layer Depth mm])</f>
        <v/>
      </c>
      <c r="Z287" s="14" t="str">
        <f>IF(Polygon[Length m]="","",Polygon[Length m])</f>
        <v/>
      </c>
      <c r="AA287" s="14" t="str">
        <f>IF(Polygon[Av Width m]="","",Polygon[Av Width m])</f>
        <v/>
      </c>
      <c r="AB287" s="14" t="str">
        <f>IF(Polygon[Parking Capacity]="","",Polygon[Parking Capacity])</f>
        <v/>
      </c>
    </row>
    <row r="288" spans="1:28" s="3" customFormat="1" x14ac:dyDescent="0.2">
      <c r="A288" s="3" t="str">
        <f>IF(Polygon[DWG File Name]="","",Polygon[DWG File Name])</f>
        <v/>
      </c>
      <c r="B288" s="3" t="str">
        <f>IF(Polygon[DWG Layer Name]="","",Polygon[DWG Layer Name])</f>
        <v/>
      </c>
      <c r="C288" s="3" t="str">
        <f>IF(Polygon[DWG Handle]="","",Polygon[DWG Handle])</f>
        <v/>
      </c>
      <c r="D288" s="58" t="str">
        <f>IF(Polygon[Approx Centroid X]="","",Polygon[Approx Centroid X])</f>
        <v/>
      </c>
      <c r="E288" s="58" t="str">
        <f>IF(Polygon[Approx Centroid Y]="","",Polygon[Approx Centroid Y])</f>
        <v/>
      </c>
      <c r="F288" s="3" t="str">
        <f>IF(Polygon[Replacement Asset]="","",Polygon[Replacement Asset])</f>
        <v/>
      </c>
      <c r="G288" s="3" t="str">
        <f>IF(Polygon[Asset ID]="","",UPPER(Polygon[Asset ID]))</f>
        <v/>
      </c>
      <c r="H288" s="3" t="str">
        <f>IF(Polygon[Asset Group]="","",VLOOKUP(Polygon[Asset Group],asset_grp_poly,4,FALSE))</f>
        <v/>
      </c>
      <c r="I288" s="3" t="str">
        <f>IF(Polygon[Asset Group]="","",VLOOKUP(Polygon[Asset Group],asset_grp_poly,2,FALSE))</f>
        <v/>
      </c>
      <c r="J288" s="3" t="str">
        <f>IF(Polygon[Asset Group]="","",VLOOKUP(Polygon[Asset Group],asset_grp_poly,3,FALSE))</f>
        <v/>
      </c>
      <c r="K288" s="3" t="str">
        <f>IF(Polygon[Asset Group]="","",VLOOKUP(Polygon[Asset Type],type_master_list,2,FALSE))</f>
        <v/>
      </c>
      <c r="L288" s="3" t="str">
        <f>IF(Polygon[Asset Name]="","",PROPER(Polygon[Asset Name]))</f>
        <v/>
      </c>
      <c r="M288" s="11" t="str">
        <f>IF(Polygon[Install Date]="","",Polygon[Install Date])</f>
        <v/>
      </c>
      <c r="N288" s="11" t="str">
        <f>IF(Polygon[Note]="","",PROPER(Polygon[Note]))</f>
        <v/>
      </c>
      <c r="O288" s="11" t="str">
        <f>IF(Polygon[Resource Consent Number]="","",UPPER(Polygon[Resource Consent Number]))</f>
        <v/>
      </c>
      <c r="P288" s="53" t="str">
        <f>IF(Polygon[Asset Unit Cost]="","",Polygon[Asset Unit Cost])</f>
        <v/>
      </c>
      <c r="Q288" s="11" t="str">
        <f>IF(Polygon[Added By]="","",UPPER(Polygon[Added By]))</f>
        <v/>
      </c>
      <c r="R288" s="11" t="str">
        <f>IF(Polygon[Added Date]="","",Polygon[Added Date])</f>
        <v/>
      </c>
      <c r="S288" s="14" t="str">
        <f>IF(Polygon[Z COORD]="","",Polygon[Z COORD])</f>
        <v/>
      </c>
      <c r="T288" s="14" t="str">
        <f>IF(Polygon[Asset Description]="","",PROPER(Polygon[Asset Description]))</f>
        <v/>
      </c>
      <c r="U288" s="14" t="str">
        <f>IF(Polygon[Area m2]="","",Polygon[Area m2])</f>
        <v/>
      </c>
      <c r="V288" s="14" t="str">
        <f>IF(Polygon[Asset Group]="","",VLOOKUP(Polygon[Surface Material],surface_master,2,FALSE))</f>
        <v/>
      </c>
      <c r="W288" s="14" t="str">
        <f>IF(Polygon[Asset Group]="","",VLOOKUP(Polygon[Material],sa_pa_surface,2,FALSE))</f>
        <v/>
      </c>
      <c r="X288" s="14" t="str">
        <f>IF(Polygon[Asset Group]="","",VLOOKUP(Polygon[Surface],surface_master,2,FALSE))</f>
        <v/>
      </c>
      <c r="Y288" s="14" t="str">
        <f>IF(Polygon[Surface Layer Depth mm]="","",Polygon[Surface Layer Depth mm])</f>
        <v/>
      </c>
      <c r="Z288" s="14" t="str">
        <f>IF(Polygon[Length m]="","",Polygon[Length m])</f>
        <v/>
      </c>
      <c r="AA288" s="14" t="str">
        <f>IF(Polygon[Av Width m]="","",Polygon[Av Width m])</f>
        <v/>
      </c>
      <c r="AB288" s="14" t="str">
        <f>IF(Polygon[Parking Capacity]="","",Polygon[Parking Capacity])</f>
        <v/>
      </c>
    </row>
    <row r="289" spans="1:28" s="3" customFormat="1" x14ac:dyDescent="0.2">
      <c r="A289" s="3" t="str">
        <f>IF(Polygon[DWG File Name]="","",Polygon[DWG File Name])</f>
        <v/>
      </c>
      <c r="B289" s="3" t="str">
        <f>IF(Polygon[DWG Layer Name]="","",Polygon[DWG Layer Name])</f>
        <v/>
      </c>
      <c r="C289" s="3" t="str">
        <f>IF(Polygon[DWG Handle]="","",Polygon[DWG Handle])</f>
        <v/>
      </c>
      <c r="D289" s="58" t="str">
        <f>IF(Polygon[Approx Centroid X]="","",Polygon[Approx Centroid X])</f>
        <v/>
      </c>
      <c r="E289" s="58" t="str">
        <f>IF(Polygon[Approx Centroid Y]="","",Polygon[Approx Centroid Y])</f>
        <v/>
      </c>
      <c r="F289" s="3" t="str">
        <f>IF(Polygon[Replacement Asset]="","",Polygon[Replacement Asset])</f>
        <v/>
      </c>
      <c r="G289" s="3" t="str">
        <f>IF(Polygon[Asset ID]="","",UPPER(Polygon[Asset ID]))</f>
        <v/>
      </c>
      <c r="H289" s="3" t="str">
        <f>IF(Polygon[Asset Group]="","",VLOOKUP(Polygon[Asset Group],asset_grp_poly,4,FALSE))</f>
        <v/>
      </c>
      <c r="I289" s="3" t="str">
        <f>IF(Polygon[Asset Group]="","",VLOOKUP(Polygon[Asset Group],asset_grp_poly,2,FALSE))</f>
        <v/>
      </c>
      <c r="J289" s="3" t="str">
        <f>IF(Polygon[Asset Group]="","",VLOOKUP(Polygon[Asset Group],asset_grp_poly,3,FALSE))</f>
        <v/>
      </c>
      <c r="K289" s="3" t="str">
        <f>IF(Polygon[Asset Group]="","",VLOOKUP(Polygon[Asset Type],type_master_list,2,FALSE))</f>
        <v/>
      </c>
      <c r="L289" s="3" t="str">
        <f>IF(Polygon[Asset Name]="","",PROPER(Polygon[Asset Name]))</f>
        <v/>
      </c>
      <c r="M289" s="11" t="str">
        <f>IF(Polygon[Install Date]="","",Polygon[Install Date])</f>
        <v/>
      </c>
      <c r="N289" s="11" t="str">
        <f>IF(Polygon[Note]="","",PROPER(Polygon[Note]))</f>
        <v/>
      </c>
      <c r="O289" s="11" t="str">
        <f>IF(Polygon[Resource Consent Number]="","",UPPER(Polygon[Resource Consent Number]))</f>
        <v/>
      </c>
      <c r="P289" s="53" t="str">
        <f>IF(Polygon[Asset Unit Cost]="","",Polygon[Asset Unit Cost])</f>
        <v/>
      </c>
      <c r="Q289" s="11" t="str">
        <f>IF(Polygon[Added By]="","",UPPER(Polygon[Added By]))</f>
        <v/>
      </c>
      <c r="R289" s="11" t="str">
        <f>IF(Polygon[Added Date]="","",Polygon[Added Date])</f>
        <v/>
      </c>
      <c r="S289" s="14" t="str">
        <f>IF(Polygon[Z COORD]="","",Polygon[Z COORD])</f>
        <v/>
      </c>
      <c r="T289" s="14" t="str">
        <f>IF(Polygon[Asset Description]="","",PROPER(Polygon[Asset Description]))</f>
        <v/>
      </c>
      <c r="U289" s="14" t="str">
        <f>IF(Polygon[Area m2]="","",Polygon[Area m2])</f>
        <v/>
      </c>
      <c r="V289" s="14" t="str">
        <f>IF(Polygon[Asset Group]="","",VLOOKUP(Polygon[Surface Material],surface_master,2,FALSE))</f>
        <v/>
      </c>
      <c r="W289" s="14" t="str">
        <f>IF(Polygon[Asset Group]="","",VLOOKUP(Polygon[Material],sa_pa_surface,2,FALSE))</f>
        <v/>
      </c>
      <c r="X289" s="14" t="str">
        <f>IF(Polygon[Asset Group]="","",VLOOKUP(Polygon[Surface],surface_master,2,FALSE))</f>
        <v/>
      </c>
      <c r="Y289" s="14" t="str">
        <f>IF(Polygon[Surface Layer Depth mm]="","",Polygon[Surface Layer Depth mm])</f>
        <v/>
      </c>
      <c r="Z289" s="14" t="str">
        <f>IF(Polygon[Length m]="","",Polygon[Length m])</f>
        <v/>
      </c>
      <c r="AA289" s="14" t="str">
        <f>IF(Polygon[Av Width m]="","",Polygon[Av Width m])</f>
        <v/>
      </c>
      <c r="AB289" s="14" t="str">
        <f>IF(Polygon[Parking Capacity]="","",Polygon[Parking Capacity])</f>
        <v/>
      </c>
    </row>
    <row r="290" spans="1:28" s="3" customFormat="1" x14ac:dyDescent="0.2">
      <c r="A290" s="3" t="str">
        <f>IF(Polygon[DWG File Name]="","",Polygon[DWG File Name])</f>
        <v/>
      </c>
      <c r="B290" s="3" t="str">
        <f>IF(Polygon[DWG Layer Name]="","",Polygon[DWG Layer Name])</f>
        <v/>
      </c>
      <c r="C290" s="3" t="str">
        <f>IF(Polygon[DWG Handle]="","",Polygon[DWG Handle])</f>
        <v/>
      </c>
      <c r="D290" s="58" t="str">
        <f>IF(Polygon[Approx Centroid X]="","",Polygon[Approx Centroid X])</f>
        <v/>
      </c>
      <c r="E290" s="58" t="str">
        <f>IF(Polygon[Approx Centroid Y]="","",Polygon[Approx Centroid Y])</f>
        <v/>
      </c>
      <c r="F290" s="3" t="str">
        <f>IF(Polygon[Replacement Asset]="","",Polygon[Replacement Asset])</f>
        <v/>
      </c>
      <c r="G290" s="3" t="str">
        <f>IF(Polygon[Asset ID]="","",UPPER(Polygon[Asset ID]))</f>
        <v/>
      </c>
      <c r="H290" s="3" t="str">
        <f>IF(Polygon[Asset Group]="","",VLOOKUP(Polygon[Asset Group],asset_grp_poly,4,FALSE))</f>
        <v/>
      </c>
      <c r="I290" s="3" t="str">
        <f>IF(Polygon[Asset Group]="","",VLOOKUP(Polygon[Asset Group],asset_grp_poly,2,FALSE))</f>
        <v/>
      </c>
      <c r="J290" s="3" t="str">
        <f>IF(Polygon[Asset Group]="","",VLOOKUP(Polygon[Asset Group],asset_grp_poly,3,FALSE))</f>
        <v/>
      </c>
      <c r="K290" s="3" t="str">
        <f>IF(Polygon[Asset Group]="","",VLOOKUP(Polygon[Asset Type],type_master_list,2,FALSE))</f>
        <v/>
      </c>
      <c r="L290" s="3" t="str">
        <f>IF(Polygon[Asset Name]="","",PROPER(Polygon[Asset Name]))</f>
        <v/>
      </c>
      <c r="M290" s="11" t="str">
        <f>IF(Polygon[Install Date]="","",Polygon[Install Date])</f>
        <v/>
      </c>
      <c r="N290" s="11" t="str">
        <f>IF(Polygon[Note]="","",PROPER(Polygon[Note]))</f>
        <v/>
      </c>
      <c r="O290" s="11" t="str">
        <f>IF(Polygon[Resource Consent Number]="","",UPPER(Polygon[Resource Consent Number]))</f>
        <v/>
      </c>
      <c r="P290" s="53" t="str">
        <f>IF(Polygon[Asset Unit Cost]="","",Polygon[Asset Unit Cost])</f>
        <v/>
      </c>
      <c r="Q290" s="11" t="str">
        <f>IF(Polygon[Added By]="","",UPPER(Polygon[Added By]))</f>
        <v/>
      </c>
      <c r="R290" s="11" t="str">
        <f>IF(Polygon[Added Date]="","",Polygon[Added Date])</f>
        <v/>
      </c>
      <c r="S290" s="14" t="str">
        <f>IF(Polygon[Z COORD]="","",Polygon[Z COORD])</f>
        <v/>
      </c>
      <c r="T290" s="14" t="str">
        <f>IF(Polygon[Asset Description]="","",PROPER(Polygon[Asset Description]))</f>
        <v/>
      </c>
      <c r="U290" s="14" t="str">
        <f>IF(Polygon[Area m2]="","",Polygon[Area m2])</f>
        <v/>
      </c>
      <c r="V290" s="14" t="str">
        <f>IF(Polygon[Asset Group]="","",VLOOKUP(Polygon[Surface Material],surface_master,2,FALSE))</f>
        <v/>
      </c>
      <c r="W290" s="14" t="str">
        <f>IF(Polygon[Asset Group]="","",VLOOKUP(Polygon[Material],sa_pa_surface,2,FALSE))</f>
        <v/>
      </c>
      <c r="X290" s="14" t="str">
        <f>IF(Polygon[Asset Group]="","",VLOOKUP(Polygon[Surface],surface_master,2,FALSE))</f>
        <v/>
      </c>
      <c r="Y290" s="14" t="str">
        <f>IF(Polygon[Surface Layer Depth mm]="","",Polygon[Surface Layer Depth mm])</f>
        <v/>
      </c>
      <c r="Z290" s="14" t="str">
        <f>IF(Polygon[Length m]="","",Polygon[Length m])</f>
        <v/>
      </c>
      <c r="AA290" s="14" t="str">
        <f>IF(Polygon[Av Width m]="","",Polygon[Av Width m])</f>
        <v/>
      </c>
      <c r="AB290" s="14" t="str">
        <f>IF(Polygon[Parking Capacity]="","",Polygon[Parking Capacity])</f>
        <v/>
      </c>
    </row>
    <row r="291" spans="1:28" s="3" customFormat="1" x14ac:dyDescent="0.2">
      <c r="A291" s="3" t="str">
        <f>IF(Polygon[DWG File Name]="","",Polygon[DWG File Name])</f>
        <v/>
      </c>
      <c r="B291" s="3" t="str">
        <f>IF(Polygon[DWG Layer Name]="","",Polygon[DWG Layer Name])</f>
        <v/>
      </c>
      <c r="C291" s="3" t="str">
        <f>IF(Polygon[DWG Handle]="","",Polygon[DWG Handle])</f>
        <v/>
      </c>
      <c r="D291" s="58" t="str">
        <f>IF(Polygon[Approx Centroid X]="","",Polygon[Approx Centroid X])</f>
        <v/>
      </c>
      <c r="E291" s="58" t="str">
        <f>IF(Polygon[Approx Centroid Y]="","",Polygon[Approx Centroid Y])</f>
        <v/>
      </c>
      <c r="F291" s="3" t="str">
        <f>IF(Polygon[Replacement Asset]="","",Polygon[Replacement Asset])</f>
        <v/>
      </c>
      <c r="G291" s="3" t="str">
        <f>IF(Polygon[Asset ID]="","",UPPER(Polygon[Asset ID]))</f>
        <v/>
      </c>
      <c r="H291" s="3" t="str">
        <f>IF(Polygon[Asset Group]="","",VLOOKUP(Polygon[Asset Group],asset_grp_poly,4,FALSE))</f>
        <v/>
      </c>
      <c r="I291" s="3" t="str">
        <f>IF(Polygon[Asset Group]="","",VLOOKUP(Polygon[Asset Group],asset_grp_poly,2,FALSE))</f>
        <v/>
      </c>
      <c r="J291" s="3" t="str">
        <f>IF(Polygon[Asset Group]="","",VLOOKUP(Polygon[Asset Group],asset_grp_poly,3,FALSE))</f>
        <v/>
      </c>
      <c r="K291" s="3" t="str">
        <f>IF(Polygon[Asset Group]="","",VLOOKUP(Polygon[Asset Type],type_master_list,2,FALSE))</f>
        <v/>
      </c>
      <c r="L291" s="3" t="str">
        <f>IF(Polygon[Asset Name]="","",PROPER(Polygon[Asset Name]))</f>
        <v/>
      </c>
      <c r="M291" s="11" t="str">
        <f>IF(Polygon[Install Date]="","",Polygon[Install Date])</f>
        <v/>
      </c>
      <c r="N291" s="11" t="str">
        <f>IF(Polygon[Note]="","",PROPER(Polygon[Note]))</f>
        <v/>
      </c>
      <c r="O291" s="11" t="str">
        <f>IF(Polygon[Resource Consent Number]="","",UPPER(Polygon[Resource Consent Number]))</f>
        <v/>
      </c>
      <c r="P291" s="53" t="str">
        <f>IF(Polygon[Asset Unit Cost]="","",Polygon[Asset Unit Cost])</f>
        <v/>
      </c>
      <c r="Q291" s="11" t="str">
        <f>IF(Polygon[Added By]="","",UPPER(Polygon[Added By]))</f>
        <v/>
      </c>
      <c r="R291" s="11" t="str">
        <f>IF(Polygon[Added Date]="","",Polygon[Added Date])</f>
        <v/>
      </c>
      <c r="S291" s="14" t="str">
        <f>IF(Polygon[Z COORD]="","",Polygon[Z COORD])</f>
        <v/>
      </c>
      <c r="T291" s="14" t="str">
        <f>IF(Polygon[Asset Description]="","",PROPER(Polygon[Asset Description]))</f>
        <v/>
      </c>
      <c r="U291" s="14" t="str">
        <f>IF(Polygon[Area m2]="","",Polygon[Area m2])</f>
        <v/>
      </c>
      <c r="V291" s="14" t="str">
        <f>IF(Polygon[Asset Group]="","",VLOOKUP(Polygon[Surface Material],surface_master,2,FALSE))</f>
        <v/>
      </c>
      <c r="W291" s="14" t="str">
        <f>IF(Polygon[Asset Group]="","",VLOOKUP(Polygon[Material],sa_pa_surface,2,FALSE))</f>
        <v/>
      </c>
      <c r="X291" s="14" t="str">
        <f>IF(Polygon[Asset Group]="","",VLOOKUP(Polygon[Surface],surface_master,2,FALSE))</f>
        <v/>
      </c>
      <c r="Y291" s="14" t="str">
        <f>IF(Polygon[Surface Layer Depth mm]="","",Polygon[Surface Layer Depth mm])</f>
        <v/>
      </c>
      <c r="Z291" s="14" t="str">
        <f>IF(Polygon[Length m]="","",Polygon[Length m])</f>
        <v/>
      </c>
      <c r="AA291" s="14" t="str">
        <f>IF(Polygon[Av Width m]="","",Polygon[Av Width m])</f>
        <v/>
      </c>
      <c r="AB291" s="14" t="str">
        <f>IF(Polygon[Parking Capacity]="","",Polygon[Parking Capacity])</f>
        <v/>
      </c>
    </row>
    <row r="292" spans="1:28" s="3" customFormat="1" x14ac:dyDescent="0.2">
      <c r="A292" s="3" t="str">
        <f>IF(Polygon[DWG File Name]="","",Polygon[DWG File Name])</f>
        <v/>
      </c>
      <c r="B292" s="3" t="str">
        <f>IF(Polygon[DWG Layer Name]="","",Polygon[DWG Layer Name])</f>
        <v/>
      </c>
      <c r="C292" s="3" t="str">
        <f>IF(Polygon[DWG Handle]="","",Polygon[DWG Handle])</f>
        <v/>
      </c>
      <c r="D292" s="58" t="str">
        <f>IF(Polygon[Approx Centroid X]="","",Polygon[Approx Centroid X])</f>
        <v/>
      </c>
      <c r="E292" s="58" t="str">
        <f>IF(Polygon[Approx Centroid Y]="","",Polygon[Approx Centroid Y])</f>
        <v/>
      </c>
      <c r="F292" s="3" t="str">
        <f>IF(Polygon[Replacement Asset]="","",Polygon[Replacement Asset])</f>
        <v/>
      </c>
      <c r="G292" s="3" t="str">
        <f>IF(Polygon[Asset ID]="","",UPPER(Polygon[Asset ID]))</f>
        <v/>
      </c>
      <c r="H292" s="3" t="str">
        <f>IF(Polygon[Asset Group]="","",VLOOKUP(Polygon[Asset Group],asset_grp_poly,4,FALSE))</f>
        <v/>
      </c>
      <c r="I292" s="3" t="str">
        <f>IF(Polygon[Asset Group]="","",VLOOKUP(Polygon[Asset Group],asset_grp_poly,2,FALSE))</f>
        <v/>
      </c>
      <c r="J292" s="3" t="str">
        <f>IF(Polygon[Asset Group]="","",VLOOKUP(Polygon[Asset Group],asset_grp_poly,3,FALSE))</f>
        <v/>
      </c>
      <c r="K292" s="3" t="str">
        <f>IF(Polygon[Asset Group]="","",VLOOKUP(Polygon[Asset Type],type_master_list,2,FALSE))</f>
        <v/>
      </c>
      <c r="L292" s="3" t="str">
        <f>IF(Polygon[Asset Name]="","",PROPER(Polygon[Asset Name]))</f>
        <v/>
      </c>
      <c r="M292" s="11" t="str">
        <f>IF(Polygon[Install Date]="","",Polygon[Install Date])</f>
        <v/>
      </c>
      <c r="N292" s="11" t="str">
        <f>IF(Polygon[Note]="","",PROPER(Polygon[Note]))</f>
        <v/>
      </c>
      <c r="O292" s="11" t="str">
        <f>IF(Polygon[Resource Consent Number]="","",UPPER(Polygon[Resource Consent Number]))</f>
        <v/>
      </c>
      <c r="P292" s="53" t="str">
        <f>IF(Polygon[Asset Unit Cost]="","",Polygon[Asset Unit Cost])</f>
        <v/>
      </c>
      <c r="Q292" s="11" t="str">
        <f>IF(Polygon[Added By]="","",UPPER(Polygon[Added By]))</f>
        <v/>
      </c>
      <c r="R292" s="11" t="str">
        <f>IF(Polygon[Added Date]="","",Polygon[Added Date])</f>
        <v/>
      </c>
      <c r="S292" s="14" t="str">
        <f>IF(Polygon[Z COORD]="","",Polygon[Z COORD])</f>
        <v/>
      </c>
      <c r="T292" s="14" t="str">
        <f>IF(Polygon[Asset Description]="","",PROPER(Polygon[Asset Description]))</f>
        <v/>
      </c>
      <c r="U292" s="14" t="str">
        <f>IF(Polygon[Area m2]="","",Polygon[Area m2])</f>
        <v/>
      </c>
      <c r="V292" s="14" t="str">
        <f>IF(Polygon[Asset Group]="","",VLOOKUP(Polygon[Surface Material],surface_master,2,FALSE))</f>
        <v/>
      </c>
      <c r="W292" s="14" t="str">
        <f>IF(Polygon[Asset Group]="","",VLOOKUP(Polygon[Material],sa_pa_surface,2,FALSE))</f>
        <v/>
      </c>
      <c r="X292" s="14" t="str">
        <f>IF(Polygon[Asset Group]="","",VLOOKUP(Polygon[Surface],surface_master,2,FALSE))</f>
        <v/>
      </c>
      <c r="Y292" s="14" t="str">
        <f>IF(Polygon[Surface Layer Depth mm]="","",Polygon[Surface Layer Depth mm])</f>
        <v/>
      </c>
      <c r="Z292" s="14" t="str">
        <f>IF(Polygon[Length m]="","",Polygon[Length m])</f>
        <v/>
      </c>
      <c r="AA292" s="14" t="str">
        <f>IF(Polygon[Av Width m]="","",Polygon[Av Width m])</f>
        <v/>
      </c>
      <c r="AB292" s="14" t="str">
        <f>IF(Polygon[Parking Capacity]="","",Polygon[Parking Capacity])</f>
        <v/>
      </c>
    </row>
    <row r="293" spans="1:28" s="3" customFormat="1" x14ac:dyDescent="0.2">
      <c r="A293" s="3" t="str">
        <f>IF(Polygon[DWG File Name]="","",Polygon[DWG File Name])</f>
        <v/>
      </c>
      <c r="B293" s="3" t="str">
        <f>IF(Polygon[DWG Layer Name]="","",Polygon[DWG Layer Name])</f>
        <v/>
      </c>
      <c r="C293" s="3" t="str">
        <f>IF(Polygon[DWG Handle]="","",Polygon[DWG Handle])</f>
        <v/>
      </c>
      <c r="D293" s="58" t="str">
        <f>IF(Polygon[Approx Centroid X]="","",Polygon[Approx Centroid X])</f>
        <v/>
      </c>
      <c r="E293" s="58" t="str">
        <f>IF(Polygon[Approx Centroid Y]="","",Polygon[Approx Centroid Y])</f>
        <v/>
      </c>
      <c r="F293" s="3" t="str">
        <f>IF(Polygon[Replacement Asset]="","",Polygon[Replacement Asset])</f>
        <v/>
      </c>
      <c r="G293" s="3" t="str">
        <f>IF(Polygon[Asset ID]="","",UPPER(Polygon[Asset ID]))</f>
        <v/>
      </c>
      <c r="H293" s="3" t="str">
        <f>IF(Polygon[Asset Group]="","",VLOOKUP(Polygon[Asset Group],asset_grp_poly,4,FALSE))</f>
        <v/>
      </c>
      <c r="I293" s="3" t="str">
        <f>IF(Polygon[Asset Group]="","",VLOOKUP(Polygon[Asset Group],asset_grp_poly,2,FALSE))</f>
        <v/>
      </c>
      <c r="J293" s="3" t="str">
        <f>IF(Polygon[Asset Group]="","",VLOOKUP(Polygon[Asset Group],asset_grp_poly,3,FALSE))</f>
        <v/>
      </c>
      <c r="K293" s="3" t="str">
        <f>IF(Polygon[Asset Group]="","",VLOOKUP(Polygon[Asset Type],type_master_list,2,FALSE))</f>
        <v/>
      </c>
      <c r="L293" s="3" t="str">
        <f>IF(Polygon[Asset Name]="","",PROPER(Polygon[Asset Name]))</f>
        <v/>
      </c>
      <c r="M293" s="11" t="str">
        <f>IF(Polygon[Install Date]="","",Polygon[Install Date])</f>
        <v/>
      </c>
      <c r="N293" s="11" t="str">
        <f>IF(Polygon[Note]="","",PROPER(Polygon[Note]))</f>
        <v/>
      </c>
      <c r="O293" s="11" t="str">
        <f>IF(Polygon[Resource Consent Number]="","",UPPER(Polygon[Resource Consent Number]))</f>
        <v/>
      </c>
      <c r="P293" s="53" t="str">
        <f>IF(Polygon[Asset Unit Cost]="","",Polygon[Asset Unit Cost])</f>
        <v/>
      </c>
      <c r="Q293" s="11" t="str">
        <f>IF(Polygon[Added By]="","",UPPER(Polygon[Added By]))</f>
        <v/>
      </c>
      <c r="R293" s="11" t="str">
        <f>IF(Polygon[Added Date]="","",Polygon[Added Date])</f>
        <v/>
      </c>
      <c r="S293" s="14" t="str">
        <f>IF(Polygon[Z COORD]="","",Polygon[Z COORD])</f>
        <v/>
      </c>
      <c r="T293" s="14" t="str">
        <f>IF(Polygon[Asset Description]="","",PROPER(Polygon[Asset Description]))</f>
        <v/>
      </c>
      <c r="U293" s="14" t="str">
        <f>IF(Polygon[Area m2]="","",Polygon[Area m2])</f>
        <v/>
      </c>
      <c r="V293" s="14" t="str">
        <f>IF(Polygon[Asset Group]="","",VLOOKUP(Polygon[Surface Material],surface_master,2,FALSE))</f>
        <v/>
      </c>
      <c r="W293" s="14" t="str">
        <f>IF(Polygon[Asset Group]="","",VLOOKUP(Polygon[Material],sa_pa_surface,2,FALSE))</f>
        <v/>
      </c>
      <c r="X293" s="14" t="str">
        <f>IF(Polygon[Asset Group]="","",VLOOKUP(Polygon[Surface],surface_master,2,FALSE))</f>
        <v/>
      </c>
      <c r="Y293" s="14" t="str">
        <f>IF(Polygon[Surface Layer Depth mm]="","",Polygon[Surface Layer Depth mm])</f>
        <v/>
      </c>
      <c r="Z293" s="14" t="str">
        <f>IF(Polygon[Length m]="","",Polygon[Length m])</f>
        <v/>
      </c>
      <c r="AA293" s="14" t="str">
        <f>IF(Polygon[Av Width m]="","",Polygon[Av Width m])</f>
        <v/>
      </c>
      <c r="AB293" s="14" t="str">
        <f>IF(Polygon[Parking Capacity]="","",Polygon[Parking Capacity])</f>
        <v/>
      </c>
    </row>
    <row r="294" spans="1:28" s="3" customFormat="1" x14ac:dyDescent="0.2">
      <c r="A294" s="3" t="str">
        <f>IF(Polygon[DWG File Name]="","",Polygon[DWG File Name])</f>
        <v/>
      </c>
      <c r="B294" s="3" t="str">
        <f>IF(Polygon[DWG Layer Name]="","",Polygon[DWG Layer Name])</f>
        <v/>
      </c>
      <c r="C294" s="3" t="str">
        <f>IF(Polygon[DWG Handle]="","",Polygon[DWG Handle])</f>
        <v/>
      </c>
      <c r="D294" s="58" t="str">
        <f>IF(Polygon[Approx Centroid X]="","",Polygon[Approx Centroid X])</f>
        <v/>
      </c>
      <c r="E294" s="58" t="str">
        <f>IF(Polygon[Approx Centroid Y]="","",Polygon[Approx Centroid Y])</f>
        <v/>
      </c>
      <c r="F294" s="3" t="str">
        <f>IF(Polygon[Replacement Asset]="","",Polygon[Replacement Asset])</f>
        <v/>
      </c>
      <c r="G294" s="3" t="str">
        <f>IF(Polygon[Asset ID]="","",UPPER(Polygon[Asset ID]))</f>
        <v/>
      </c>
      <c r="H294" s="3" t="str">
        <f>IF(Polygon[Asset Group]="","",VLOOKUP(Polygon[Asset Group],asset_grp_poly,4,FALSE))</f>
        <v/>
      </c>
      <c r="I294" s="3" t="str">
        <f>IF(Polygon[Asset Group]="","",VLOOKUP(Polygon[Asset Group],asset_grp_poly,2,FALSE))</f>
        <v/>
      </c>
      <c r="J294" s="3" t="str">
        <f>IF(Polygon[Asset Group]="","",VLOOKUP(Polygon[Asset Group],asset_grp_poly,3,FALSE))</f>
        <v/>
      </c>
      <c r="K294" s="3" t="str">
        <f>IF(Polygon[Asset Group]="","",VLOOKUP(Polygon[Asset Type],type_master_list,2,FALSE))</f>
        <v/>
      </c>
      <c r="L294" s="3" t="str">
        <f>IF(Polygon[Asset Name]="","",PROPER(Polygon[Asset Name]))</f>
        <v/>
      </c>
      <c r="M294" s="11" t="str">
        <f>IF(Polygon[Install Date]="","",Polygon[Install Date])</f>
        <v/>
      </c>
      <c r="N294" s="11" t="str">
        <f>IF(Polygon[Note]="","",PROPER(Polygon[Note]))</f>
        <v/>
      </c>
      <c r="O294" s="11" t="str">
        <f>IF(Polygon[Resource Consent Number]="","",UPPER(Polygon[Resource Consent Number]))</f>
        <v/>
      </c>
      <c r="P294" s="53" t="str">
        <f>IF(Polygon[Asset Unit Cost]="","",Polygon[Asset Unit Cost])</f>
        <v/>
      </c>
      <c r="Q294" s="11" t="str">
        <f>IF(Polygon[Added By]="","",UPPER(Polygon[Added By]))</f>
        <v/>
      </c>
      <c r="R294" s="11" t="str">
        <f>IF(Polygon[Added Date]="","",Polygon[Added Date])</f>
        <v/>
      </c>
      <c r="S294" s="14" t="str">
        <f>IF(Polygon[Z COORD]="","",Polygon[Z COORD])</f>
        <v/>
      </c>
      <c r="T294" s="14" t="str">
        <f>IF(Polygon[Asset Description]="","",PROPER(Polygon[Asset Description]))</f>
        <v/>
      </c>
      <c r="U294" s="14" t="str">
        <f>IF(Polygon[Area m2]="","",Polygon[Area m2])</f>
        <v/>
      </c>
      <c r="V294" s="14" t="str">
        <f>IF(Polygon[Asset Group]="","",VLOOKUP(Polygon[Surface Material],surface_master,2,FALSE))</f>
        <v/>
      </c>
      <c r="W294" s="14" t="str">
        <f>IF(Polygon[Asset Group]="","",VLOOKUP(Polygon[Material],sa_pa_surface,2,FALSE))</f>
        <v/>
      </c>
      <c r="X294" s="14" t="str">
        <f>IF(Polygon[Asset Group]="","",VLOOKUP(Polygon[Surface],surface_master,2,FALSE))</f>
        <v/>
      </c>
      <c r="Y294" s="14" t="str">
        <f>IF(Polygon[Surface Layer Depth mm]="","",Polygon[Surface Layer Depth mm])</f>
        <v/>
      </c>
      <c r="Z294" s="14" t="str">
        <f>IF(Polygon[Length m]="","",Polygon[Length m])</f>
        <v/>
      </c>
      <c r="AA294" s="14" t="str">
        <f>IF(Polygon[Av Width m]="","",Polygon[Av Width m])</f>
        <v/>
      </c>
      <c r="AB294" s="14" t="str">
        <f>IF(Polygon[Parking Capacity]="","",Polygon[Parking Capacity])</f>
        <v/>
      </c>
    </row>
    <row r="295" spans="1:28" s="3" customFormat="1" x14ac:dyDescent="0.2">
      <c r="A295" s="3" t="str">
        <f>IF(Polygon[DWG File Name]="","",Polygon[DWG File Name])</f>
        <v/>
      </c>
      <c r="B295" s="3" t="str">
        <f>IF(Polygon[DWG Layer Name]="","",Polygon[DWG Layer Name])</f>
        <v/>
      </c>
      <c r="C295" s="3" t="str">
        <f>IF(Polygon[DWG Handle]="","",Polygon[DWG Handle])</f>
        <v/>
      </c>
      <c r="D295" s="58" t="str">
        <f>IF(Polygon[Approx Centroid X]="","",Polygon[Approx Centroid X])</f>
        <v/>
      </c>
      <c r="E295" s="58" t="str">
        <f>IF(Polygon[Approx Centroid Y]="","",Polygon[Approx Centroid Y])</f>
        <v/>
      </c>
      <c r="F295" s="3" t="str">
        <f>IF(Polygon[Replacement Asset]="","",Polygon[Replacement Asset])</f>
        <v/>
      </c>
      <c r="G295" s="3" t="str">
        <f>IF(Polygon[Asset ID]="","",UPPER(Polygon[Asset ID]))</f>
        <v/>
      </c>
      <c r="H295" s="3" t="str">
        <f>IF(Polygon[Asset Group]="","",VLOOKUP(Polygon[Asset Group],asset_grp_poly,4,FALSE))</f>
        <v/>
      </c>
      <c r="I295" s="3" t="str">
        <f>IF(Polygon[Asset Group]="","",VLOOKUP(Polygon[Asset Group],asset_grp_poly,2,FALSE))</f>
        <v/>
      </c>
      <c r="J295" s="3" t="str">
        <f>IF(Polygon[Asset Group]="","",VLOOKUP(Polygon[Asset Group],asset_grp_poly,3,FALSE))</f>
        <v/>
      </c>
      <c r="K295" s="3" t="str">
        <f>IF(Polygon[Asset Group]="","",VLOOKUP(Polygon[Asset Type],type_master_list,2,FALSE))</f>
        <v/>
      </c>
      <c r="L295" s="3" t="str">
        <f>IF(Polygon[Asset Name]="","",PROPER(Polygon[Asset Name]))</f>
        <v/>
      </c>
      <c r="M295" s="11" t="str">
        <f>IF(Polygon[Install Date]="","",Polygon[Install Date])</f>
        <v/>
      </c>
      <c r="N295" s="11" t="str">
        <f>IF(Polygon[Note]="","",PROPER(Polygon[Note]))</f>
        <v/>
      </c>
      <c r="O295" s="11" t="str">
        <f>IF(Polygon[Resource Consent Number]="","",UPPER(Polygon[Resource Consent Number]))</f>
        <v/>
      </c>
      <c r="P295" s="53" t="str">
        <f>IF(Polygon[Asset Unit Cost]="","",Polygon[Asset Unit Cost])</f>
        <v/>
      </c>
      <c r="Q295" s="11" t="str">
        <f>IF(Polygon[Added By]="","",UPPER(Polygon[Added By]))</f>
        <v/>
      </c>
      <c r="R295" s="11" t="str">
        <f>IF(Polygon[Added Date]="","",Polygon[Added Date])</f>
        <v/>
      </c>
      <c r="S295" s="14" t="str">
        <f>IF(Polygon[Z COORD]="","",Polygon[Z COORD])</f>
        <v/>
      </c>
      <c r="T295" s="14" t="str">
        <f>IF(Polygon[Asset Description]="","",PROPER(Polygon[Asset Description]))</f>
        <v/>
      </c>
      <c r="U295" s="14" t="str">
        <f>IF(Polygon[Area m2]="","",Polygon[Area m2])</f>
        <v/>
      </c>
      <c r="V295" s="14" t="str">
        <f>IF(Polygon[Asset Group]="","",VLOOKUP(Polygon[Surface Material],surface_master,2,FALSE))</f>
        <v/>
      </c>
      <c r="W295" s="14" t="str">
        <f>IF(Polygon[Asset Group]="","",VLOOKUP(Polygon[Material],sa_pa_surface,2,FALSE))</f>
        <v/>
      </c>
      <c r="X295" s="14" t="str">
        <f>IF(Polygon[Asset Group]="","",VLOOKUP(Polygon[Surface],surface_master,2,FALSE))</f>
        <v/>
      </c>
      <c r="Y295" s="14" t="str">
        <f>IF(Polygon[Surface Layer Depth mm]="","",Polygon[Surface Layer Depth mm])</f>
        <v/>
      </c>
      <c r="Z295" s="14" t="str">
        <f>IF(Polygon[Length m]="","",Polygon[Length m])</f>
        <v/>
      </c>
      <c r="AA295" s="14" t="str">
        <f>IF(Polygon[Av Width m]="","",Polygon[Av Width m])</f>
        <v/>
      </c>
      <c r="AB295" s="14" t="str">
        <f>IF(Polygon[Parking Capacity]="","",Polygon[Parking Capacity])</f>
        <v/>
      </c>
    </row>
    <row r="296" spans="1:28" s="3" customFormat="1" x14ac:dyDescent="0.2">
      <c r="A296" s="3" t="str">
        <f>IF(Polygon[DWG File Name]="","",Polygon[DWG File Name])</f>
        <v/>
      </c>
      <c r="B296" s="3" t="str">
        <f>IF(Polygon[DWG Layer Name]="","",Polygon[DWG Layer Name])</f>
        <v/>
      </c>
      <c r="C296" s="3" t="str">
        <f>IF(Polygon[DWG Handle]="","",Polygon[DWG Handle])</f>
        <v/>
      </c>
      <c r="D296" s="58" t="str">
        <f>IF(Polygon[Approx Centroid X]="","",Polygon[Approx Centroid X])</f>
        <v/>
      </c>
      <c r="E296" s="58" t="str">
        <f>IF(Polygon[Approx Centroid Y]="","",Polygon[Approx Centroid Y])</f>
        <v/>
      </c>
      <c r="F296" s="3" t="str">
        <f>IF(Polygon[Replacement Asset]="","",Polygon[Replacement Asset])</f>
        <v/>
      </c>
      <c r="G296" s="3" t="str">
        <f>IF(Polygon[Asset ID]="","",UPPER(Polygon[Asset ID]))</f>
        <v/>
      </c>
      <c r="H296" s="3" t="str">
        <f>IF(Polygon[Asset Group]="","",VLOOKUP(Polygon[Asset Group],asset_grp_poly,4,FALSE))</f>
        <v/>
      </c>
      <c r="I296" s="3" t="str">
        <f>IF(Polygon[Asset Group]="","",VLOOKUP(Polygon[Asset Group],asset_grp_poly,2,FALSE))</f>
        <v/>
      </c>
      <c r="J296" s="3" t="str">
        <f>IF(Polygon[Asset Group]="","",VLOOKUP(Polygon[Asset Group],asset_grp_poly,3,FALSE))</f>
        <v/>
      </c>
      <c r="K296" s="3" t="str">
        <f>IF(Polygon[Asset Group]="","",VLOOKUP(Polygon[Asset Type],type_master_list,2,FALSE))</f>
        <v/>
      </c>
      <c r="L296" s="3" t="str">
        <f>IF(Polygon[Asset Name]="","",PROPER(Polygon[Asset Name]))</f>
        <v/>
      </c>
      <c r="M296" s="11" t="str">
        <f>IF(Polygon[Install Date]="","",Polygon[Install Date])</f>
        <v/>
      </c>
      <c r="N296" s="11" t="str">
        <f>IF(Polygon[Note]="","",PROPER(Polygon[Note]))</f>
        <v/>
      </c>
      <c r="O296" s="11" t="str">
        <f>IF(Polygon[Resource Consent Number]="","",UPPER(Polygon[Resource Consent Number]))</f>
        <v/>
      </c>
      <c r="P296" s="53" t="str">
        <f>IF(Polygon[Asset Unit Cost]="","",Polygon[Asset Unit Cost])</f>
        <v/>
      </c>
      <c r="Q296" s="11" t="str">
        <f>IF(Polygon[Added By]="","",UPPER(Polygon[Added By]))</f>
        <v/>
      </c>
      <c r="R296" s="11" t="str">
        <f>IF(Polygon[Added Date]="","",Polygon[Added Date])</f>
        <v/>
      </c>
      <c r="S296" s="14" t="str">
        <f>IF(Polygon[Z COORD]="","",Polygon[Z COORD])</f>
        <v/>
      </c>
      <c r="T296" s="14" t="str">
        <f>IF(Polygon[Asset Description]="","",PROPER(Polygon[Asset Description]))</f>
        <v/>
      </c>
      <c r="U296" s="14" t="str">
        <f>IF(Polygon[Area m2]="","",Polygon[Area m2])</f>
        <v/>
      </c>
      <c r="V296" s="14" t="str">
        <f>IF(Polygon[Asset Group]="","",VLOOKUP(Polygon[Surface Material],surface_master,2,FALSE))</f>
        <v/>
      </c>
      <c r="W296" s="14" t="str">
        <f>IF(Polygon[Asset Group]="","",VLOOKUP(Polygon[Material],sa_pa_surface,2,FALSE))</f>
        <v/>
      </c>
      <c r="X296" s="14" t="str">
        <f>IF(Polygon[Asset Group]="","",VLOOKUP(Polygon[Surface],surface_master,2,FALSE))</f>
        <v/>
      </c>
      <c r="Y296" s="14" t="str">
        <f>IF(Polygon[Surface Layer Depth mm]="","",Polygon[Surface Layer Depth mm])</f>
        <v/>
      </c>
      <c r="Z296" s="14" t="str">
        <f>IF(Polygon[Length m]="","",Polygon[Length m])</f>
        <v/>
      </c>
      <c r="AA296" s="14" t="str">
        <f>IF(Polygon[Av Width m]="","",Polygon[Av Width m])</f>
        <v/>
      </c>
      <c r="AB296" s="14" t="str">
        <f>IF(Polygon[Parking Capacity]="","",Polygon[Parking Capacity])</f>
        <v/>
      </c>
    </row>
    <row r="297" spans="1:28" s="3" customFormat="1" x14ac:dyDescent="0.2">
      <c r="A297" s="3" t="str">
        <f>IF(Polygon[DWG File Name]="","",Polygon[DWG File Name])</f>
        <v/>
      </c>
      <c r="B297" s="3" t="str">
        <f>IF(Polygon[DWG Layer Name]="","",Polygon[DWG Layer Name])</f>
        <v/>
      </c>
      <c r="C297" s="3" t="str">
        <f>IF(Polygon[DWG Handle]="","",Polygon[DWG Handle])</f>
        <v/>
      </c>
      <c r="D297" s="58" t="str">
        <f>IF(Polygon[Approx Centroid X]="","",Polygon[Approx Centroid X])</f>
        <v/>
      </c>
      <c r="E297" s="58" t="str">
        <f>IF(Polygon[Approx Centroid Y]="","",Polygon[Approx Centroid Y])</f>
        <v/>
      </c>
      <c r="F297" s="3" t="str">
        <f>IF(Polygon[Replacement Asset]="","",Polygon[Replacement Asset])</f>
        <v/>
      </c>
      <c r="G297" s="3" t="str">
        <f>IF(Polygon[Asset ID]="","",UPPER(Polygon[Asset ID]))</f>
        <v/>
      </c>
      <c r="H297" s="3" t="str">
        <f>IF(Polygon[Asset Group]="","",VLOOKUP(Polygon[Asset Group],asset_grp_poly,4,FALSE))</f>
        <v/>
      </c>
      <c r="I297" s="3" t="str">
        <f>IF(Polygon[Asset Group]="","",VLOOKUP(Polygon[Asset Group],asset_grp_poly,2,FALSE))</f>
        <v/>
      </c>
      <c r="J297" s="3" t="str">
        <f>IF(Polygon[Asset Group]="","",VLOOKUP(Polygon[Asset Group],asset_grp_poly,3,FALSE))</f>
        <v/>
      </c>
      <c r="K297" s="3" t="str">
        <f>IF(Polygon[Asset Group]="","",VLOOKUP(Polygon[Asset Type],type_master_list,2,FALSE))</f>
        <v/>
      </c>
      <c r="L297" s="3" t="str">
        <f>IF(Polygon[Asset Name]="","",PROPER(Polygon[Asset Name]))</f>
        <v/>
      </c>
      <c r="M297" s="11" t="str">
        <f>IF(Polygon[Install Date]="","",Polygon[Install Date])</f>
        <v/>
      </c>
      <c r="N297" s="11" t="str">
        <f>IF(Polygon[Note]="","",PROPER(Polygon[Note]))</f>
        <v/>
      </c>
      <c r="O297" s="11" t="str">
        <f>IF(Polygon[Resource Consent Number]="","",UPPER(Polygon[Resource Consent Number]))</f>
        <v/>
      </c>
      <c r="P297" s="53" t="str">
        <f>IF(Polygon[Asset Unit Cost]="","",Polygon[Asset Unit Cost])</f>
        <v/>
      </c>
      <c r="Q297" s="11" t="str">
        <f>IF(Polygon[Added By]="","",UPPER(Polygon[Added By]))</f>
        <v/>
      </c>
      <c r="R297" s="11" t="str">
        <f>IF(Polygon[Added Date]="","",Polygon[Added Date])</f>
        <v/>
      </c>
      <c r="S297" s="14" t="str">
        <f>IF(Polygon[Z COORD]="","",Polygon[Z COORD])</f>
        <v/>
      </c>
      <c r="T297" s="14" t="str">
        <f>IF(Polygon[Asset Description]="","",PROPER(Polygon[Asset Description]))</f>
        <v/>
      </c>
      <c r="U297" s="14" t="str">
        <f>IF(Polygon[Area m2]="","",Polygon[Area m2])</f>
        <v/>
      </c>
      <c r="V297" s="14" t="str">
        <f>IF(Polygon[Asset Group]="","",VLOOKUP(Polygon[Surface Material],surface_master,2,FALSE))</f>
        <v/>
      </c>
      <c r="W297" s="14" t="str">
        <f>IF(Polygon[Asset Group]="","",VLOOKUP(Polygon[Material],sa_pa_surface,2,FALSE))</f>
        <v/>
      </c>
      <c r="X297" s="14" t="str">
        <f>IF(Polygon[Asset Group]="","",VLOOKUP(Polygon[Surface],surface_master,2,FALSE))</f>
        <v/>
      </c>
      <c r="Y297" s="14" t="str">
        <f>IF(Polygon[Surface Layer Depth mm]="","",Polygon[Surface Layer Depth mm])</f>
        <v/>
      </c>
      <c r="Z297" s="14" t="str">
        <f>IF(Polygon[Length m]="","",Polygon[Length m])</f>
        <v/>
      </c>
      <c r="AA297" s="14" t="str">
        <f>IF(Polygon[Av Width m]="","",Polygon[Av Width m])</f>
        <v/>
      </c>
      <c r="AB297" s="14" t="str">
        <f>IF(Polygon[Parking Capacity]="","",Polygon[Parking Capacity])</f>
        <v/>
      </c>
    </row>
    <row r="298" spans="1:28" s="3" customFormat="1" x14ac:dyDescent="0.2">
      <c r="A298" s="3" t="str">
        <f>IF(Polygon[DWG File Name]="","",Polygon[DWG File Name])</f>
        <v/>
      </c>
      <c r="B298" s="3" t="str">
        <f>IF(Polygon[DWG Layer Name]="","",Polygon[DWG Layer Name])</f>
        <v/>
      </c>
      <c r="C298" s="3" t="str">
        <f>IF(Polygon[DWG Handle]="","",Polygon[DWG Handle])</f>
        <v/>
      </c>
      <c r="D298" s="58" t="str">
        <f>IF(Polygon[Approx Centroid X]="","",Polygon[Approx Centroid X])</f>
        <v/>
      </c>
      <c r="E298" s="58" t="str">
        <f>IF(Polygon[Approx Centroid Y]="","",Polygon[Approx Centroid Y])</f>
        <v/>
      </c>
      <c r="F298" s="3" t="str">
        <f>IF(Polygon[Replacement Asset]="","",Polygon[Replacement Asset])</f>
        <v/>
      </c>
      <c r="G298" s="3" t="str">
        <f>IF(Polygon[Asset ID]="","",UPPER(Polygon[Asset ID]))</f>
        <v/>
      </c>
      <c r="H298" s="3" t="str">
        <f>IF(Polygon[Asset Group]="","",VLOOKUP(Polygon[Asset Group],asset_grp_poly,4,FALSE))</f>
        <v/>
      </c>
      <c r="I298" s="3" t="str">
        <f>IF(Polygon[Asset Group]="","",VLOOKUP(Polygon[Asset Group],asset_grp_poly,2,FALSE))</f>
        <v/>
      </c>
      <c r="J298" s="3" t="str">
        <f>IF(Polygon[Asset Group]="","",VLOOKUP(Polygon[Asset Group],asset_grp_poly,3,FALSE))</f>
        <v/>
      </c>
      <c r="K298" s="3" t="str">
        <f>IF(Polygon[Asset Group]="","",VLOOKUP(Polygon[Asset Type],type_master_list,2,FALSE))</f>
        <v/>
      </c>
      <c r="L298" s="3" t="str">
        <f>IF(Polygon[Asset Name]="","",PROPER(Polygon[Asset Name]))</f>
        <v/>
      </c>
      <c r="M298" s="11" t="str">
        <f>IF(Polygon[Install Date]="","",Polygon[Install Date])</f>
        <v/>
      </c>
      <c r="N298" s="11" t="str">
        <f>IF(Polygon[Note]="","",PROPER(Polygon[Note]))</f>
        <v/>
      </c>
      <c r="O298" s="11" t="str">
        <f>IF(Polygon[Resource Consent Number]="","",UPPER(Polygon[Resource Consent Number]))</f>
        <v/>
      </c>
      <c r="P298" s="53" t="str">
        <f>IF(Polygon[Asset Unit Cost]="","",Polygon[Asset Unit Cost])</f>
        <v/>
      </c>
      <c r="Q298" s="11" t="str">
        <f>IF(Polygon[Added By]="","",UPPER(Polygon[Added By]))</f>
        <v/>
      </c>
      <c r="R298" s="11" t="str">
        <f>IF(Polygon[Added Date]="","",Polygon[Added Date])</f>
        <v/>
      </c>
      <c r="S298" s="14" t="str">
        <f>IF(Polygon[Z COORD]="","",Polygon[Z COORD])</f>
        <v/>
      </c>
      <c r="T298" s="14" t="str">
        <f>IF(Polygon[Asset Description]="","",PROPER(Polygon[Asset Description]))</f>
        <v/>
      </c>
      <c r="U298" s="14" t="str">
        <f>IF(Polygon[Area m2]="","",Polygon[Area m2])</f>
        <v/>
      </c>
      <c r="V298" s="14" t="str">
        <f>IF(Polygon[Asset Group]="","",VLOOKUP(Polygon[Surface Material],surface_master,2,FALSE))</f>
        <v/>
      </c>
      <c r="W298" s="14" t="str">
        <f>IF(Polygon[Asset Group]="","",VLOOKUP(Polygon[Material],sa_pa_surface,2,FALSE))</f>
        <v/>
      </c>
      <c r="X298" s="14" t="str">
        <f>IF(Polygon[Asset Group]="","",VLOOKUP(Polygon[Surface],surface_master,2,FALSE))</f>
        <v/>
      </c>
      <c r="Y298" s="14" t="str">
        <f>IF(Polygon[Surface Layer Depth mm]="","",Polygon[Surface Layer Depth mm])</f>
        <v/>
      </c>
      <c r="Z298" s="14" t="str">
        <f>IF(Polygon[Length m]="","",Polygon[Length m])</f>
        <v/>
      </c>
      <c r="AA298" s="14" t="str">
        <f>IF(Polygon[Av Width m]="","",Polygon[Av Width m])</f>
        <v/>
      </c>
      <c r="AB298" s="14" t="str">
        <f>IF(Polygon[Parking Capacity]="","",Polygon[Parking Capacity])</f>
        <v/>
      </c>
    </row>
    <row r="299" spans="1:28" s="3" customFormat="1" x14ac:dyDescent="0.2">
      <c r="A299" s="3" t="str">
        <f>IF(Polygon[DWG File Name]="","",Polygon[DWG File Name])</f>
        <v/>
      </c>
      <c r="B299" s="3" t="str">
        <f>IF(Polygon[DWG Layer Name]="","",Polygon[DWG Layer Name])</f>
        <v/>
      </c>
      <c r="C299" s="3" t="str">
        <f>IF(Polygon[DWG Handle]="","",Polygon[DWG Handle])</f>
        <v/>
      </c>
      <c r="D299" s="58" t="str">
        <f>IF(Polygon[Approx Centroid X]="","",Polygon[Approx Centroid X])</f>
        <v/>
      </c>
      <c r="E299" s="58" t="str">
        <f>IF(Polygon[Approx Centroid Y]="","",Polygon[Approx Centroid Y])</f>
        <v/>
      </c>
      <c r="F299" s="3" t="str">
        <f>IF(Polygon[Replacement Asset]="","",Polygon[Replacement Asset])</f>
        <v/>
      </c>
      <c r="G299" s="3" t="str">
        <f>IF(Polygon[Asset ID]="","",UPPER(Polygon[Asset ID]))</f>
        <v/>
      </c>
      <c r="H299" s="3" t="str">
        <f>IF(Polygon[Asset Group]="","",VLOOKUP(Polygon[Asset Group],asset_grp_poly,4,FALSE))</f>
        <v/>
      </c>
      <c r="I299" s="3" t="str">
        <f>IF(Polygon[Asset Group]="","",VLOOKUP(Polygon[Asset Group],asset_grp_poly,2,FALSE))</f>
        <v/>
      </c>
      <c r="J299" s="3" t="str">
        <f>IF(Polygon[Asset Group]="","",VLOOKUP(Polygon[Asset Group],asset_grp_poly,3,FALSE))</f>
        <v/>
      </c>
      <c r="K299" s="3" t="str">
        <f>IF(Polygon[Asset Group]="","",VLOOKUP(Polygon[Asset Type],type_master_list,2,FALSE))</f>
        <v/>
      </c>
      <c r="L299" s="3" t="str">
        <f>IF(Polygon[Asset Name]="","",PROPER(Polygon[Asset Name]))</f>
        <v/>
      </c>
      <c r="M299" s="11" t="str">
        <f>IF(Polygon[Install Date]="","",Polygon[Install Date])</f>
        <v/>
      </c>
      <c r="N299" s="11" t="str">
        <f>IF(Polygon[Note]="","",PROPER(Polygon[Note]))</f>
        <v/>
      </c>
      <c r="O299" s="11" t="str">
        <f>IF(Polygon[Resource Consent Number]="","",UPPER(Polygon[Resource Consent Number]))</f>
        <v/>
      </c>
      <c r="P299" s="53" t="str">
        <f>IF(Polygon[Asset Unit Cost]="","",Polygon[Asset Unit Cost])</f>
        <v/>
      </c>
      <c r="Q299" s="11" t="str">
        <f>IF(Polygon[Added By]="","",UPPER(Polygon[Added By]))</f>
        <v/>
      </c>
      <c r="R299" s="11" t="str">
        <f>IF(Polygon[Added Date]="","",Polygon[Added Date])</f>
        <v/>
      </c>
      <c r="S299" s="14" t="str">
        <f>IF(Polygon[Z COORD]="","",Polygon[Z COORD])</f>
        <v/>
      </c>
      <c r="T299" s="14" t="str">
        <f>IF(Polygon[Asset Description]="","",PROPER(Polygon[Asset Description]))</f>
        <v/>
      </c>
      <c r="U299" s="14" t="str">
        <f>IF(Polygon[Area m2]="","",Polygon[Area m2])</f>
        <v/>
      </c>
      <c r="V299" s="14" t="str">
        <f>IF(Polygon[Asset Group]="","",VLOOKUP(Polygon[Surface Material],surface_master,2,FALSE))</f>
        <v/>
      </c>
      <c r="W299" s="14" t="str">
        <f>IF(Polygon[Asset Group]="","",VLOOKUP(Polygon[Material],sa_pa_surface,2,FALSE))</f>
        <v/>
      </c>
      <c r="X299" s="14" t="str">
        <f>IF(Polygon[Asset Group]="","",VLOOKUP(Polygon[Surface],surface_master,2,FALSE))</f>
        <v/>
      </c>
      <c r="Y299" s="14" t="str">
        <f>IF(Polygon[Surface Layer Depth mm]="","",Polygon[Surface Layer Depth mm])</f>
        <v/>
      </c>
      <c r="Z299" s="14" t="str">
        <f>IF(Polygon[Length m]="","",Polygon[Length m])</f>
        <v/>
      </c>
      <c r="AA299" s="14" t="str">
        <f>IF(Polygon[Av Width m]="","",Polygon[Av Width m])</f>
        <v/>
      </c>
      <c r="AB299" s="14" t="str">
        <f>IF(Polygon[Parking Capacity]="","",Polygon[Parking Capacity])</f>
        <v/>
      </c>
    </row>
    <row r="300" spans="1:28" s="3" customFormat="1" x14ac:dyDescent="0.2">
      <c r="A300" s="3" t="str">
        <f>IF(Polygon[DWG File Name]="","",Polygon[DWG File Name])</f>
        <v/>
      </c>
      <c r="B300" s="3" t="str">
        <f>IF(Polygon[DWG Layer Name]="","",Polygon[DWG Layer Name])</f>
        <v/>
      </c>
      <c r="C300" s="3" t="str">
        <f>IF(Polygon[DWG Handle]="","",Polygon[DWG Handle])</f>
        <v/>
      </c>
      <c r="D300" s="58" t="str">
        <f>IF(Polygon[Approx Centroid X]="","",Polygon[Approx Centroid X])</f>
        <v/>
      </c>
      <c r="E300" s="58" t="str">
        <f>IF(Polygon[Approx Centroid Y]="","",Polygon[Approx Centroid Y])</f>
        <v/>
      </c>
      <c r="F300" s="3" t="str">
        <f>IF(Polygon[Replacement Asset]="","",Polygon[Replacement Asset])</f>
        <v/>
      </c>
      <c r="G300" s="3" t="str">
        <f>IF(Polygon[Asset ID]="","",UPPER(Polygon[Asset ID]))</f>
        <v/>
      </c>
      <c r="H300" s="3" t="str">
        <f>IF(Polygon[Asset Group]="","",VLOOKUP(Polygon[Asset Group],asset_grp_poly,4,FALSE))</f>
        <v/>
      </c>
      <c r="I300" s="3" t="str">
        <f>IF(Polygon[Asset Group]="","",VLOOKUP(Polygon[Asset Group],asset_grp_poly,2,FALSE))</f>
        <v/>
      </c>
      <c r="J300" s="3" t="str">
        <f>IF(Polygon[Asset Group]="","",VLOOKUP(Polygon[Asset Group],asset_grp_poly,3,FALSE))</f>
        <v/>
      </c>
      <c r="K300" s="3" t="str">
        <f>IF(Polygon[Asset Group]="","",VLOOKUP(Polygon[Asset Type],type_master_list,2,FALSE))</f>
        <v/>
      </c>
      <c r="L300" s="3" t="str">
        <f>IF(Polygon[Asset Name]="","",PROPER(Polygon[Asset Name]))</f>
        <v/>
      </c>
      <c r="M300" s="11" t="str">
        <f>IF(Polygon[Install Date]="","",Polygon[Install Date])</f>
        <v/>
      </c>
      <c r="N300" s="11" t="str">
        <f>IF(Polygon[Note]="","",PROPER(Polygon[Note]))</f>
        <v/>
      </c>
      <c r="O300" s="11" t="str">
        <f>IF(Polygon[Resource Consent Number]="","",UPPER(Polygon[Resource Consent Number]))</f>
        <v/>
      </c>
      <c r="P300" s="53" t="str">
        <f>IF(Polygon[Asset Unit Cost]="","",Polygon[Asset Unit Cost])</f>
        <v/>
      </c>
      <c r="Q300" s="11" t="str">
        <f>IF(Polygon[Added By]="","",UPPER(Polygon[Added By]))</f>
        <v/>
      </c>
      <c r="R300" s="11" t="str">
        <f>IF(Polygon[Added Date]="","",Polygon[Added Date])</f>
        <v/>
      </c>
      <c r="S300" s="14" t="str">
        <f>IF(Polygon[Z COORD]="","",Polygon[Z COORD])</f>
        <v/>
      </c>
      <c r="T300" s="14" t="str">
        <f>IF(Polygon[Asset Description]="","",PROPER(Polygon[Asset Description]))</f>
        <v/>
      </c>
      <c r="U300" s="14" t="str">
        <f>IF(Polygon[Area m2]="","",Polygon[Area m2])</f>
        <v/>
      </c>
      <c r="V300" s="14" t="str">
        <f>IF(Polygon[Asset Group]="","",VLOOKUP(Polygon[Surface Material],surface_master,2,FALSE))</f>
        <v/>
      </c>
      <c r="W300" s="14" t="str">
        <f>IF(Polygon[Asset Group]="","",VLOOKUP(Polygon[Material],sa_pa_surface,2,FALSE))</f>
        <v/>
      </c>
      <c r="X300" s="14" t="str">
        <f>IF(Polygon[Asset Group]="","",VLOOKUP(Polygon[Surface],surface_master,2,FALSE))</f>
        <v/>
      </c>
      <c r="Y300" s="14" t="str">
        <f>IF(Polygon[Surface Layer Depth mm]="","",Polygon[Surface Layer Depth mm])</f>
        <v/>
      </c>
      <c r="Z300" s="14" t="str">
        <f>IF(Polygon[Length m]="","",Polygon[Length m])</f>
        <v/>
      </c>
      <c r="AA300" s="14" t="str">
        <f>IF(Polygon[Av Width m]="","",Polygon[Av Width m])</f>
        <v/>
      </c>
      <c r="AB300" s="14" t="str">
        <f>IF(Polygon[Parking Capacity]="","",Polygon[Parking Capacity])</f>
        <v/>
      </c>
    </row>
    <row r="301" spans="1:28" s="3" customFormat="1" x14ac:dyDescent="0.2">
      <c r="A301" s="3" t="str">
        <f>IF(Polygon[DWG File Name]="","",Polygon[DWG File Name])</f>
        <v/>
      </c>
      <c r="B301" s="3" t="str">
        <f>IF(Polygon[DWG Layer Name]="","",Polygon[DWG Layer Name])</f>
        <v/>
      </c>
      <c r="C301" s="3" t="str">
        <f>IF(Polygon[DWG Handle]="","",Polygon[DWG Handle])</f>
        <v/>
      </c>
      <c r="D301" s="58" t="str">
        <f>IF(Polygon[Approx Centroid X]="","",Polygon[Approx Centroid X])</f>
        <v/>
      </c>
      <c r="E301" s="58" t="str">
        <f>IF(Polygon[Approx Centroid Y]="","",Polygon[Approx Centroid Y])</f>
        <v/>
      </c>
      <c r="F301" s="3" t="str">
        <f>IF(Polygon[Replacement Asset]="","",Polygon[Replacement Asset])</f>
        <v/>
      </c>
      <c r="G301" s="3" t="str">
        <f>IF(Polygon[Asset ID]="","",UPPER(Polygon[Asset ID]))</f>
        <v/>
      </c>
      <c r="H301" s="3" t="str">
        <f>IF(Polygon[Asset Group]="","",VLOOKUP(Polygon[Asset Group],asset_grp_poly,4,FALSE))</f>
        <v/>
      </c>
      <c r="I301" s="3" t="str">
        <f>IF(Polygon[Asset Group]="","",VLOOKUP(Polygon[Asset Group],asset_grp_poly,2,FALSE))</f>
        <v/>
      </c>
      <c r="J301" s="3" t="str">
        <f>IF(Polygon[Asset Group]="","",VLOOKUP(Polygon[Asset Group],asset_grp_poly,3,FALSE))</f>
        <v/>
      </c>
      <c r="K301" s="3" t="str">
        <f>IF(Polygon[Asset Group]="","",VLOOKUP(Polygon[Asset Type],type_master_list,2,FALSE))</f>
        <v/>
      </c>
      <c r="L301" s="3" t="str">
        <f>IF(Polygon[Asset Name]="","",PROPER(Polygon[Asset Name]))</f>
        <v/>
      </c>
      <c r="M301" s="11" t="str">
        <f>IF(Polygon[Install Date]="","",Polygon[Install Date])</f>
        <v/>
      </c>
      <c r="N301" s="11" t="str">
        <f>IF(Polygon[Note]="","",PROPER(Polygon[Note]))</f>
        <v/>
      </c>
      <c r="O301" s="11" t="str">
        <f>IF(Polygon[Resource Consent Number]="","",UPPER(Polygon[Resource Consent Number]))</f>
        <v/>
      </c>
      <c r="P301" s="53" t="str">
        <f>IF(Polygon[Asset Unit Cost]="","",Polygon[Asset Unit Cost])</f>
        <v/>
      </c>
      <c r="Q301" s="11" t="str">
        <f>IF(Polygon[Added By]="","",UPPER(Polygon[Added By]))</f>
        <v/>
      </c>
      <c r="R301" s="11" t="str">
        <f>IF(Polygon[Added Date]="","",Polygon[Added Date])</f>
        <v/>
      </c>
      <c r="S301" s="14" t="str">
        <f>IF(Polygon[Z COORD]="","",Polygon[Z COORD])</f>
        <v/>
      </c>
      <c r="T301" s="14" t="str">
        <f>IF(Polygon[Asset Description]="","",PROPER(Polygon[Asset Description]))</f>
        <v/>
      </c>
      <c r="U301" s="14" t="str">
        <f>IF(Polygon[Area m2]="","",Polygon[Area m2])</f>
        <v/>
      </c>
      <c r="V301" s="14" t="str">
        <f>IF(Polygon[Asset Group]="","",VLOOKUP(Polygon[Surface Material],surface_master,2,FALSE))</f>
        <v/>
      </c>
      <c r="W301" s="14" t="str">
        <f>IF(Polygon[Asset Group]="","",VLOOKUP(Polygon[Material],sa_pa_surface,2,FALSE))</f>
        <v/>
      </c>
      <c r="X301" s="14" t="str">
        <f>IF(Polygon[Asset Group]="","",VLOOKUP(Polygon[Surface],surface_master,2,FALSE))</f>
        <v/>
      </c>
      <c r="Y301" s="14" t="str">
        <f>IF(Polygon[Surface Layer Depth mm]="","",Polygon[Surface Layer Depth mm])</f>
        <v/>
      </c>
      <c r="Z301" s="14" t="str">
        <f>IF(Polygon[Length m]="","",Polygon[Length m])</f>
        <v/>
      </c>
      <c r="AA301" s="14" t="str">
        <f>IF(Polygon[Av Width m]="","",Polygon[Av Width m])</f>
        <v/>
      </c>
      <c r="AB301" s="14" t="str">
        <f>IF(Polygon[Parking Capacity]="","",Polygon[Parking Capacity])</f>
        <v/>
      </c>
    </row>
    <row r="302" spans="1:28" s="3" customFormat="1" x14ac:dyDescent="0.2">
      <c r="A302" s="3" t="str">
        <f>IF(Polygon[DWG File Name]="","",Polygon[DWG File Name])</f>
        <v/>
      </c>
      <c r="B302" s="3" t="str">
        <f>IF(Polygon[DWG Layer Name]="","",Polygon[DWG Layer Name])</f>
        <v/>
      </c>
      <c r="C302" s="3" t="str">
        <f>IF(Polygon[DWG Handle]="","",Polygon[DWG Handle])</f>
        <v/>
      </c>
      <c r="D302" s="58" t="str">
        <f>IF(Polygon[Approx Centroid X]="","",Polygon[Approx Centroid X])</f>
        <v/>
      </c>
      <c r="E302" s="58" t="str">
        <f>IF(Polygon[Approx Centroid Y]="","",Polygon[Approx Centroid Y])</f>
        <v/>
      </c>
      <c r="F302" s="3" t="str">
        <f>IF(Polygon[Replacement Asset]="","",Polygon[Replacement Asset])</f>
        <v/>
      </c>
      <c r="G302" s="3" t="str">
        <f>IF(Polygon[Asset ID]="","",UPPER(Polygon[Asset ID]))</f>
        <v/>
      </c>
      <c r="H302" s="3" t="str">
        <f>IF(Polygon[Asset Group]="","",VLOOKUP(Polygon[Asset Group],asset_grp_poly,4,FALSE))</f>
        <v/>
      </c>
      <c r="I302" s="3" t="str">
        <f>IF(Polygon[Asset Group]="","",VLOOKUP(Polygon[Asset Group],asset_grp_poly,2,FALSE))</f>
        <v/>
      </c>
      <c r="J302" s="3" t="str">
        <f>IF(Polygon[Asset Group]="","",VLOOKUP(Polygon[Asset Group],asset_grp_poly,3,FALSE))</f>
        <v/>
      </c>
      <c r="K302" s="3" t="str">
        <f>IF(Polygon[Asset Group]="","",VLOOKUP(Polygon[Asset Type],type_master_list,2,FALSE))</f>
        <v/>
      </c>
      <c r="L302" s="3" t="str">
        <f>IF(Polygon[Asset Name]="","",PROPER(Polygon[Asset Name]))</f>
        <v/>
      </c>
      <c r="M302" s="11" t="str">
        <f>IF(Polygon[Install Date]="","",Polygon[Install Date])</f>
        <v/>
      </c>
      <c r="N302" s="11" t="str">
        <f>IF(Polygon[Note]="","",PROPER(Polygon[Note]))</f>
        <v/>
      </c>
      <c r="O302" s="11" t="str">
        <f>IF(Polygon[Resource Consent Number]="","",UPPER(Polygon[Resource Consent Number]))</f>
        <v/>
      </c>
      <c r="P302" s="53" t="str">
        <f>IF(Polygon[Asset Unit Cost]="","",Polygon[Asset Unit Cost])</f>
        <v/>
      </c>
      <c r="Q302" s="11" t="str">
        <f>IF(Polygon[Added By]="","",UPPER(Polygon[Added By]))</f>
        <v/>
      </c>
      <c r="R302" s="11" t="str">
        <f>IF(Polygon[Added Date]="","",Polygon[Added Date])</f>
        <v/>
      </c>
      <c r="S302" s="14" t="str">
        <f>IF(Polygon[Z COORD]="","",Polygon[Z COORD])</f>
        <v/>
      </c>
      <c r="T302" s="14" t="str">
        <f>IF(Polygon[Asset Description]="","",PROPER(Polygon[Asset Description]))</f>
        <v/>
      </c>
      <c r="U302" s="14" t="str">
        <f>IF(Polygon[Area m2]="","",Polygon[Area m2])</f>
        <v/>
      </c>
      <c r="V302" s="14" t="str">
        <f>IF(Polygon[Asset Group]="","",VLOOKUP(Polygon[Surface Material],surface_master,2,FALSE))</f>
        <v/>
      </c>
      <c r="W302" s="14" t="str">
        <f>IF(Polygon[Asset Group]="","",VLOOKUP(Polygon[Material],sa_pa_surface,2,FALSE))</f>
        <v/>
      </c>
      <c r="X302" s="14" t="str">
        <f>IF(Polygon[Asset Group]="","",VLOOKUP(Polygon[Surface],surface_master,2,FALSE))</f>
        <v/>
      </c>
      <c r="Y302" s="14" t="str">
        <f>IF(Polygon[Surface Layer Depth mm]="","",Polygon[Surface Layer Depth mm])</f>
        <v/>
      </c>
      <c r="Z302" s="14" t="str">
        <f>IF(Polygon[Length m]="","",Polygon[Length m])</f>
        <v/>
      </c>
      <c r="AA302" s="14" t="str">
        <f>IF(Polygon[Av Width m]="","",Polygon[Av Width m])</f>
        <v/>
      </c>
      <c r="AB302" s="14" t="str">
        <f>IF(Polygon[Parking Capacity]="","",Polygon[Parking Capacity])</f>
        <v/>
      </c>
    </row>
    <row r="303" spans="1:28" s="3" customFormat="1" x14ac:dyDescent="0.2">
      <c r="A303" s="3" t="str">
        <f>IF(Polygon[DWG File Name]="","",Polygon[DWG File Name])</f>
        <v/>
      </c>
      <c r="B303" s="3" t="str">
        <f>IF(Polygon[DWG Layer Name]="","",Polygon[DWG Layer Name])</f>
        <v/>
      </c>
      <c r="C303" s="3" t="str">
        <f>IF(Polygon[DWG Handle]="","",Polygon[DWG Handle])</f>
        <v/>
      </c>
      <c r="D303" s="58" t="str">
        <f>IF(Polygon[Approx Centroid X]="","",Polygon[Approx Centroid X])</f>
        <v/>
      </c>
      <c r="E303" s="58" t="str">
        <f>IF(Polygon[Approx Centroid Y]="","",Polygon[Approx Centroid Y])</f>
        <v/>
      </c>
      <c r="F303" s="3" t="str">
        <f>IF(Polygon[Replacement Asset]="","",Polygon[Replacement Asset])</f>
        <v/>
      </c>
      <c r="G303" s="3" t="str">
        <f>IF(Polygon[Asset ID]="","",UPPER(Polygon[Asset ID]))</f>
        <v/>
      </c>
      <c r="H303" s="3" t="str">
        <f>IF(Polygon[Asset Group]="","",VLOOKUP(Polygon[Asset Group],asset_grp_poly,4,FALSE))</f>
        <v/>
      </c>
      <c r="I303" s="3" t="str">
        <f>IF(Polygon[Asset Group]="","",VLOOKUP(Polygon[Asset Group],asset_grp_poly,2,FALSE))</f>
        <v/>
      </c>
      <c r="J303" s="3" t="str">
        <f>IF(Polygon[Asset Group]="","",VLOOKUP(Polygon[Asset Group],asset_grp_poly,3,FALSE))</f>
        <v/>
      </c>
      <c r="K303" s="3" t="str">
        <f>IF(Polygon[Asset Group]="","",VLOOKUP(Polygon[Asset Type],type_master_list,2,FALSE))</f>
        <v/>
      </c>
      <c r="L303" s="3" t="str">
        <f>IF(Polygon[Asset Name]="","",PROPER(Polygon[Asset Name]))</f>
        <v/>
      </c>
      <c r="M303" s="11" t="str">
        <f>IF(Polygon[Install Date]="","",Polygon[Install Date])</f>
        <v/>
      </c>
      <c r="N303" s="11" t="str">
        <f>IF(Polygon[Note]="","",PROPER(Polygon[Note]))</f>
        <v/>
      </c>
      <c r="O303" s="11" t="str">
        <f>IF(Polygon[Resource Consent Number]="","",UPPER(Polygon[Resource Consent Number]))</f>
        <v/>
      </c>
      <c r="P303" s="53" t="str">
        <f>IF(Polygon[Asset Unit Cost]="","",Polygon[Asset Unit Cost])</f>
        <v/>
      </c>
      <c r="Q303" s="11" t="str">
        <f>IF(Polygon[Added By]="","",UPPER(Polygon[Added By]))</f>
        <v/>
      </c>
      <c r="R303" s="11" t="str">
        <f>IF(Polygon[Added Date]="","",Polygon[Added Date])</f>
        <v/>
      </c>
      <c r="S303" s="14" t="str">
        <f>IF(Polygon[Z COORD]="","",Polygon[Z COORD])</f>
        <v/>
      </c>
      <c r="T303" s="14" t="str">
        <f>IF(Polygon[Asset Description]="","",PROPER(Polygon[Asset Description]))</f>
        <v/>
      </c>
      <c r="U303" s="14" t="str">
        <f>IF(Polygon[Area m2]="","",Polygon[Area m2])</f>
        <v/>
      </c>
      <c r="V303" s="14" t="str">
        <f>IF(Polygon[Asset Group]="","",VLOOKUP(Polygon[Surface Material],surface_master,2,FALSE))</f>
        <v/>
      </c>
      <c r="W303" s="14" t="str">
        <f>IF(Polygon[Asset Group]="","",VLOOKUP(Polygon[Material],sa_pa_surface,2,FALSE))</f>
        <v/>
      </c>
      <c r="X303" s="14" t="str">
        <f>IF(Polygon[Asset Group]="","",VLOOKUP(Polygon[Surface],surface_master,2,FALSE))</f>
        <v/>
      </c>
      <c r="Y303" s="14" t="str">
        <f>IF(Polygon[Surface Layer Depth mm]="","",Polygon[Surface Layer Depth mm])</f>
        <v/>
      </c>
      <c r="Z303" s="14" t="str">
        <f>IF(Polygon[Length m]="","",Polygon[Length m])</f>
        <v/>
      </c>
      <c r="AA303" s="14" t="str">
        <f>IF(Polygon[Av Width m]="","",Polygon[Av Width m])</f>
        <v/>
      </c>
      <c r="AB303" s="14" t="str">
        <f>IF(Polygon[Parking Capacity]="","",Polygon[Parking Capacity])</f>
        <v/>
      </c>
    </row>
    <row r="304" spans="1:28" s="3" customFormat="1" x14ac:dyDescent="0.2">
      <c r="A304" s="3" t="str">
        <f>IF(Polygon[DWG File Name]="","",Polygon[DWG File Name])</f>
        <v/>
      </c>
      <c r="B304" s="3" t="str">
        <f>IF(Polygon[DWG Layer Name]="","",Polygon[DWG Layer Name])</f>
        <v/>
      </c>
      <c r="C304" s="3" t="str">
        <f>IF(Polygon[DWG Handle]="","",Polygon[DWG Handle])</f>
        <v/>
      </c>
      <c r="D304" s="58" t="str">
        <f>IF(Polygon[Approx Centroid X]="","",Polygon[Approx Centroid X])</f>
        <v/>
      </c>
      <c r="E304" s="58" t="str">
        <f>IF(Polygon[Approx Centroid Y]="","",Polygon[Approx Centroid Y])</f>
        <v/>
      </c>
      <c r="F304" s="3" t="str">
        <f>IF(Polygon[Replacement Asset]="","",Polygon[Replacement Asset])</f>
        <v/>
      </c>
      <c r="G304" s="3" t="str">
        <f>IF(Polygon[Asset ID]="","",UPPER(Polygon[Asset ID]))</f>
        <v/>
      </c>
      <c r="H304" s="3" t="str">
        <f>IF(Polygon[Asset Group]="","",VLOOKUP(Polygon[Asset Group],asset_grp_poly,4,FALSE))</f>
        <v/>
      </c>
      <c r="I304" s="3" t="str">
        <f>IF(Polygon[Asset Group]="","",VLOOKUP(Polygon[Asset Group],asset_grp_poly,2,FALSE))</f>
        <v/>
      </c>
      <c r="J304" s="3" t="str">
        <f>IF(Polygon[Asset Group]="","",VLOOKUP(Polygon[Asset Group],asset_grp_poly,3,FALSE))</f>
        <v/>
      </c>
      <c r="K304" s="3" t="str">
        <f>IF(Polygon[Asset Group]="","",VLOOKUP(Polygon[Asset Type],type_master_list,2,FALSE))</f>
        <v/>
      </c>
      <c r="L304" s="3" t="str">
        <f>IF(Polygon[Asset Name]="","",PROPER(Polygon[Asset Name]))</f>
        <v/>
      </c>
      <c r="M304" s="11" t="str">
        <f>IF(Polygon[Install Date]="","",Polygon[Install Date])</f>
        <v/>
      </c>
      <c r="N304" s="11" t="str">
        <f>IF(Polygon[Note]="","",PROPER(Polygon[Note]))</f>
        <v/>
      </c>
      <c r="O304" s="11" t="str">
        <f>IF(Polygon[Resource Consent Number]="","",UPPER(Polygon[Resource Consent Number]))</f>
        <v/>
      </c>
      <c r="P304" s="53" t="str">
        <f>IF(Polygon[Asset Unit Cost]="","",Polygon[Asset Unit Cost])</f>
        <v/>
      </c>
      <c r="Q304" s="11" t="str">
        <f>IF(Polygon[Added By]="","",UPPER(Polygon[Added By]))</f>
        <v/>
      </c>
      <c r="R304" s="11" t="str">
        <f>IF(Polygon[Added Date]="","",Polygon[Added Date])</f>
        <v/>
      </c>
      <c r="S304" s="14" t="str">
        <f>IF(Polygon[Z COORD]="","",Polygon[Z COORD])</f>
        <v/>
      </c>
      <c r="T304" s="14" t="str">
        <f>IF(Polygon[Asset Description]="","",PROPER(Polygon[Asset Description]))</f>
        <v/>
      </c>
      <c r="U304" s="14" t="str">
        <f>IF(Polygon[Area m2]="","",Polygon[Area m2])</f>
        <v/>
      </c>
      <c r="V304" s="14" t="str">
        <f>IF(Polygon[Asset Group]="","",VLOOKUP(Polygon[Surface Material],surface_master,2,FALSE))</f>
        <v/>
      </c>
      <c r="W304" s="14" t="str">
        <f>IF(Polygon[Asset Group]="","",VLOOKUP(Polygon[Material],sa_pa_surface,2,FALSE))</f>
        <v/>
      </c>
      <c r="X304" s="14" t="str">
        <f>IF(Polygon[Asset Group]="","",VLOOKUP(Polygon[Surface],surface_master,2,FALSE))</f>
        <v/>
      </c>
      <c r="Y304" s="14" t="str">
        <f>IF(Polygon[Surface Layer Depth mm]="","",Polygon[Surface Layer Depth mm])</f>
        <v/>
      </c>
      <c r="Z304" s="14" t="str">
        <f>IF(Polygon[Length m]="","",Polygon[Length m])</f>
        <v/>
      </c>
      <c r="AA304" s="14" t="str">
        <f>IF(Polygon[Av Width m]="","",Polygon[Av Width m])</f>
        <v/>
      </c>
      <c r="AB304" s="14" t="str">
        <f>IF(Polygon[Parking Capacity]="","",Polygon[Parking Capacity])</f>
        <v/>
      </c>
    </row>
    <row r="305" spans="1:28" s="3" customFormat="1" x14ac:dyDescent="0.2">
      <c r="A305" s="3" t="str">
        <f>IF(Polygon[DWG File Name]="","",Polygon[DWG File Name])</f>
        <v/>
      </c>
      <c r="B305" s="3" t="str">
        <f>IF(Polygon[DWG Layer Name]="","",Polygon[DWG Layer Name])</f>
        <v/>
      </c>
      <c r="C305" s="3" t="str">
        <f>IF(Polygon[DWG Handle]="","",Polygon[DWG Handle])</f>
        <v/>
      </c>
      <c r="D305" s="58" t="str">
        <f>IF(Polygon[Approx Centroid X]="","",Polygon[Approx Centroid X])</f>
        <v/>
      </c>
      <c r="E305" s="58" t="str">
        <f>IF(Polygon[Approx Centroid Y]="","",Polygon[Approx Centroid Y])</f>
        <v/>
      </c>
      <c r="F305" s="3" t="str">
        <f>IF(Polygon[Replacement Asset]="","",Polygon[Replacement Asset])</f>
        <v/>
      </c>
      <c r="G305" s="3" t="str">
        <f>IF(Polygon[Asset ID]="","",UPPER(Polygon[Asset ID]))</f>
        <v/>
      </c>
      <c r="H305" s="3" t="str">
        <f>IF(Polygon[Asset Group]="","",VLOOKUP(Polygon[Asset Group],asset_grp_poly,4,FALSE))</f>
        <v/>
      </c>
      <c r="I305" s="3" t="str">
        <f>IF(Polygon[Asset Group]="","",VLOOKUP(Polygon[Asset Group],asset_grp_poly,2,FALSE))</f>
        <v/>
      </c>
      <c r="J305" s="3" t="str">
        <f>IF(Polygon[Asset Group]="","",VLOOKUP(Polygon[Asset Group],asset_grp_poly,3,FALSE))</f>
        <v/>
      </c>
      <c r="K305" s="3" t="str">
        <f>IF(Polygon[Asset Group]="","",VLOOKUP(Polygon[Asset Type],type_master_list,2,FALSE))</f>
        <v/>
      </c>
      <c r="L305" s="3" t="str">
        <f>IF(Polygon[Asset Name]="","",PROPER(Polygon[Asset Name]))</f>
        <v/>
      </c>
      <c r="M305" s="11" t="str">
        <f>IF(Polygon[Install Date]="","",Polygon[Install Date])</f>
        <v/>
      </c>
      <c r="N305" s="11" t="str">
        <f>IF(Polygon[Note]="","",PROPER(Polygon[Note]))</f>
        <v/>
      </c>
      <c r="O305" s="11" t="str">
        <f>IF(Polygon[Resource Consent Number]="","",UPPER(Polygon[Resource Consent Number]))</f>
        <v/>
      </c>
      <c r="P305" s="53" t="str">
        <f>IF(Polygon[Asset Unit Cost]="","",Polygon[Asset Unit Cost])</f>
        <v/>
      </c>
      <c r="Q305" s="11" t="str">
        <f>IF(Polygon[Added By]="","",UPPER(Polygon[Added By]))</f>
        <v/>
      </c>
      <c r="R305" s="11" t="str">
        <f>IF(Polygon[Added Date]="","",Polygon[Added Date])</f>
        <v/>
      </c>
      <c r="S305" s="14" t="str">
        <f>IF(Polygon[Z COORD]="","",Polygon[Z COORD])</f>
        <v/>
      </c>
      <c r="T305" s="14" t="str">
        <f>IF(Polygon[Asset Description]="","",PROPER(Polygon[Asset Description]))</f>
        <v/>
      </c>
      <c r="U305" s="14" t="str">
        <f>IF(Polygon[Area m2]="","",Polygon[Area m2])</f>
        <v/>
      </c>
      <c r="V305" s="14" t="str">
        <f>IF(Polygon[Asset Group]="","",VLOOKUP(Polygon[Surface Material],surface_master,2,FALSE))</f>
        <v/>
      </c>
      <c r="W305" s="14" t="str">
        <f>IF(Polygon[Asset Group]="","",VLOOKUP(Polygon[Material],sa_pa_surface,2,FALSE))</f>
        <v/>
      </c>
      <c r="X305" s="14" t="str">
        <f>IF(Polygon[Asset Group]="","",VLOOKUP(Polygon[Surface],surface_master,2,FALSE))</f>
        <v/>
      </c>
      <c r="Y305" s="14" t="str">
        <f>IF(Polygon[Surface Layer Depth mm]="","",Polygon[Surface Layer Depth mm])</f>
        <v/>
      </c>
      <c r="Z305" s="14" t="str">
        <f>IF(Polygon[Length m]="","",Polygon[Length m])</f>
        <v/>
      </c>
      <c r="AA305" s="14" t="str">
        <f>IF(Polygon[Av Width m]="","",Polygon[Av Width m])</f>
        <v/>
      </c>
      <c r="AB305" s="14" t="str">
        <f>IF(Polygon[Parking Capacity]="","",Polygon[Parking Capacity])</f>
        <v/>
      </c>
    </row>
    <row r="306" spans="1:28" s="3" customFormat="1" x14ac:dyDescent="0.2">
      <c r="A306" s="3" t="str">
        <f>IF(Polygon[DWG File Name]="","",Polygon[DWG File Name])</f>
        <v/>
      </c>
      <c r="B306" s="3" t="str">
        <f>IF(Polygon[DWG Layer Name]="","",Polygon[DWG Layer Name])</f>
        <v/>
      </c>
      <c r="C306" s="3" t="str">
        <f>IF(Polygon[DWG Handle]="","",Polygon[DWG Handle])</f>
        <v/>
      </c>
      <c r="D306" s="58" t="str">
        <f>IF(Polygon[Approx Centroid X]="","",Polygon[Approx Centroid X])</f>
        <v/>
      </c>
      <c r="E306" s="58" t="str">
        <f>IF(Polygon[Approx Centroid Y]="","",Polygon[Approx Centroid Y])</f>
        <v/>
      </c>
      <c r="F306" s="3" t="str">
        <f>IF(Polygon[Replacement Asset]="","",Polygon[Replacement Asset])</f>
        <v/>
      </c>
      <c r="G306" s="3" t="str">
        <f>IF(Polygon[Asset ID]="","",UPPER(Polygon[Asset ID]))</f>
        <v/>
      </c>
      <c r="H306" s="3" t="str">
        <f>IF(Polygon[Asset Group]="","",VLOOKUP(Polygon[Asset Group],asset_grp_poly,4,FALSE))</f>
        <v/>
      </c>
      <c r="I306" s="3" t="str">
        <f>IF(Polygon[Asset Group]="","",VLOOKUP(Polygon[Asset Group],asset_grp_poly,2,FALSE))</f>
        <v/>
      </c>
      <c r="J306" s="3" t="str">
        <f>IF(Polygon[Asset Group]="","",VLOOKUP(Polygon[Asset Group],asset_grp_poly,3,FALSE))</f>
        <v/>
      </c>
      <c r="K306" s="3" t="str">
        <f>IF(Polygon[Asset Group]="","",VLOOKUP(Polygon[Asset Type],type_master_list,2,FALSE))</f>
        <v/>
      </c>
      <c r="L306" s="3" t="str">
        <f>IF(Polygon[Asset Name]="","",PROPER(Polygon[Asset Name]))</f>
        <v/>
      </c>
      <c r="M306" s="11" t="str">
        <f>IF(Polygon[Install Date]="","",Polygon[Install Date])</f>
        <v/>
      </c>
      <c r="N306" s="11" t="str">
        <f>IF(Polygon[Note]="","",PROPER(Polygon[Note]))</f>
        <v/>
      </c>
      <c r="O306" s="11" t="str">
        <f>IF(Polygon[Resource Consent Number]="","",UPPER(Polygon[Resource Consent Number]))</f>
        <v/>
      </c>
      <c r="P306" s="53" t="str">
        <f>IF(Polygon[Asset Unit Cost]="","",Polygon[Asset Unit Cost])</f>
        <v/>
      </c>
      <c r="Q306" s="11" t="str">
        <f>IF(Polygon[Added By]="","",UPPER(Polygon[Added By]))</f>
        <v/>
      </c>
      <c r="R306" s="11" t="str">
        <f>IF(Polygon[Added Date]="","",Polygon[Added Date])</f>
        <v/>
      </c>
      <c r="S306" s="14" t="str">
        <f>IF(Polygon[Z COORD]="","",Polygon[Z COORD])</f>
        <v/>
      </c>
      <c r="T306" s="14" t="str">
        <f>IF(Polygon[Asset Description]="","",PROPER(Polygon[Asset Description]))</f>
        <v/>
      </c>
      <c r="U306" s="14" t="str">
        <f>IF(Polygon[Area m2]="","",Polygon[Area m2])</f>
        <v/>
      </c>
      <c r="V306" s="14" t="str">
        <f>IF(Polygon[Asset Group]="","",VLOOKUP(Polygon[Surface Material],surface_master,2,FALSE))</f>
        <v/>
      </c>
      <c r="W306" s="14" t="str">
        <f>IF(Polygon[Asset Group]="","",VLOOKUP(Polygon[Material],sa_pa_surface,2,FALSE))</f>
        <v/>
      </c>
      <c r="X306" s="14" t="str">
        <f>IF(Polygon[Asset Group]="","",VLOOKUP(Polygon[Surface],surface_master,2,FALSE))</f>
        <v/>
      </c>
      <c r="Y306" s="14" t="str">
        <f>IF(Polygon[Surface Layer Depth mm]="","",Polygon[Surface Layer Depth mm])</f>
        <v/>
      </c>
      <c r="Z306" s="14" t="str">
        <f>IF(Polygon[Length m]="","",Polygon[Length m])</f>
        <v/>
      </c>
      <c r="AA306" s="14" t="str">
        <f>IF(Polygon[Av Width m]="","",Polygon[Av Width m])</f>
        <v/>
      </c>
      <c r="AB306" s="14" t="str">
        <f>IF(Polygon[Parking Capacity]="","",Polygon[Parking Capacity])</f>
        <v/>
      </c>
    </row>
    <row r="307" spans="1:28" s="3" customFormat="1" x14ac:dyDescent="0.2">
      <c r="A307" s="3" t="str">
        <f>IF(Polygon[DWG File Name]="","",Polygon[DWG File Name])</f>
        <v/>
      </c>
      <c r="B307" s="3" t="str">
        <f>IF(Polygon[DWG Layer Name]="","",Polygon[DWG Layer Name])</f>
        <v/>
      </c>
      <c r="C307" s="3" t="str">
        <f>IF(Polygon[DWG Handle]="","",Polygon[DWG Handle])</f>
        <v/>
      </c>
      <c r="D307" s="58" t="str">
        <f>IF(Polygon[Approx Centroid X]="","",Polygon[Approx Centroid X])</f>
        <v/>
      </c>
      <c r="E307" s="58" t="str">
        <f>IF(Polygon[Approx Centroid Y]="","",Polygon[Approx Centroid Y])</f>
        <v/>
      </c>
      <c r="F307" s="3" t="str">
        <f>IF(Polygon[Replacement Asset]="","",Polygon[Replacement Asset])</f>
        <v/>
      </c>
      <c r="G307" s="3" t="str">
        <f>IF(Polygon[Asset ID]="","",UPPER(Polygon[Asset ID]))</f>
        <v/>
      </c>
      <c r="H307" s="3" t="str">
        <f>IF(Polygon[Asset Group]="","",VLOOKUP(Polygon[Asset Group],asset_grp_poly,4,FALSE))</f>
        <v/>
      </c>
      <c r="I307" s="3" t="str">
        <f>IF(Polygon[Asset Group]="","",VLOOKUP(Polygon[Asset Group],asset_grp_poly,2,FALSE))</f>
        <v/>
      </c>
      <c r="J307" s="3" t="str">
        <f>IF(Polygon[Asset Group]="","",VLOOKUP(Polygon[Asset Group],asset_grp_poly,3,FALSE))</f>
        <v/>
      </c>
      <c r="K307" s="3" t="str">
        <f>IF(Polygon[Asset Group]="","",VLOOKUP(Polygon[Asset Type],type_master_list,2,FALSE))</f>
        <v/>
      </c>
      <c r="L307" s="3" t="str">
        <f>IF(Polygon[Asset Name]="","",PROPER(Polygon[Asset Name]))</f>
        <v/>
      </c>
      <c r="M307" s="11" t="str">
        <f>IF(Polygon[Install Date]="","",Polygon[Install Date])</f>
        <v/>
      </c>
      <c r="N307" s="11" t="str">
        <f>IF(Polygon[Note]="","",PROPER(Polygon[Note]))</f>
        <v/>
      </c>
      <c r="O307" s="11" t="str">
        <f>IF(Polygon[Resource Consent Number]="","",UPPER(Polygon[Resource Consent Number]))</f>
        <v/>
      </c>
      <c r="P307" s="53" t="str">
        <f>IF(Polygon[Asset Unit Cost]="","",Polygon[Asset Unit Cost])</f>
        <v/>
      </c>
      <c r="Q307" s="11" t="str">
        <f>IF(Polygon[Added By]="","",UPPER(Polygon[Added By]))</f>
        <v/>
      </c>
      <c r="R307" s="11" t="str">
        <f>IF(Polygon[Added Date]="","",Polygon[Added Date])</f>
        <v/>
      </c>
      <c r="S307" s="14" t="str">
        <f>IF(Polygon[Z COORD]="","",Polygon[Z COORD])</f>
        <v/>
      </c>
      <c r="T307" s="14" t="str">
        <f>IF(Polygon[Asset Description]="","",PROPER(Polygon[Asset Description]))</f>
        <v/>
      </c>
      <c r="U307" s="14" t="str">
        <f>IF(Polygon[Area m2]="","",Polygon[Area m2])</f>
        <v/>
      </c>
      <c r="V307" s="14" t="str">
        <f>IF(Polygon[Asset Group]="","",VLOOKUP(Polygon[Surface Material],surface_master,2,FALSE))</f>
        <v/>
      </c>
      <c r="W307" s="14" t="str">
        <f>IF(Polygon[Asset Group]="","",VLOOKUP(Polygon[Material],sa_pa_surface,2,FALSE))</f>
        <v/>
      </c>
      <c r="X307" s="14" t="str">
        <f>IF(Polygon[Asset Group]="","",VLOOKUP(Polygon[Surface],surface_master,2,FALSE))</f>
        <v/>
      </c>
      <c r="Y307" s="14" t="str">
        <f>IF(Polygon[Surface Layer Depth mm]="","",Polygon[Surface Layer Depth mm])</f>
        <v/>
      </c>
      <c r="Z307" s="14" t="str">
        <f>IF(Polygon[Length m]="","",Polygon[Length m])</f>
        <v/>
      </c>
      <c r="AA307" s="14" t="str">
        <f>IF(Polygon[Av Width m]="","",Polygon[Av Width m])</f>
        <v/>
      </c>
      <c r="AB307" s="14" t="str">
        <f>IF(Polygon[Parking Capacity]="","",Polygon[Parking Capacity])</f>
        <v/>
      </c>
    </row>
    <row r="308" spans="1:28" s="3" customFormat="1" x14ac:dyDescent="0.2">
      <c r="A308" s="3" t="str">
        <f>IF(Polygon[DWG File Name]="","",Polygon[DWG File Name])</f>
        <v/>
      </c>
      <c r="B308" s="3" t="str">
        <f>IF(Polygon[DWG Layer Name]="","",Polygon[DWG Layer Name])</f>
        <v/>
      </c>
      <c r="C308" s="3" t="str">
        <f>IF(Polygon[DWG Handle]="","",Polygon[DWG Handle])</f>
        <v/>
      </c>
      <c r="D308" s="58" t="str">
        <f>IF(Polygon[Approx Centroid X]="","",Polygon[Approx Centroid X])</f>
        <v/>
      </c>
      <c r="E308" s="58" t="str">
        <f>IF(Polygon[Approx Centroid Y]="","",Polygon[Approx Centroid Y])</f>
        <v/>
      </c>
      <c r="F308" s="3" t="str">
        <f>IF(Polygon[Replacement Asset]="","",Polygon[Replacement Asset])</f>
        <v/>
      </c>
      <c r="G308" s="3" t="str">
        <f>IF(Polygon[Asset ID]="","",UPPER(Polygon[Asset ID]))</f>
        <v/>
      </c>
      <c r="H308" s="3" t="str">
        <f>IF(Polygon[Asset Group]="","",VLOOKUP(Polygon[Asset Group],asset_grp_poly,4,FALSE))</f>
        <v/>
      </c>
      <c r="I308" s="3" t="str">
        <f>IF(Polygon[Asset Group]="","",VLOOKUP(Polygon[Asset Group],asset_grp_poly,2,FALSE))</f>
        <v/>
      </c>
      <c r="J308" s="3" t="str">
        <f>IF(Polygon[Asset Group]="","",VLOOKUP(Polygon[Asset Group],asset_grp_poly,3,FALSE))</f>
        <v/>
      </c>
      <c r="K308" s="3" t="str">
        <f>IF(Polygon[Asset Group]="","",VLOOKUP(Polygon[Asset Type],type_master_list,2,FALSE))</f>
        <v/>
      </c>
      <c r="L308" s="3" t="str">
        <f>IF(Polygon[Asset Name]="","",PROPER(Polygon[Asset Name]))</f>
        <v/>
      </c>
      <c r="M308" s="11" t="str">
        <f>IF(Polygon[Install Date]="","",Polygon[Install Date])</f>
        <v/>
      </c>
      <c r="N308" s="11" t="str">
        <f>IF(Polygon[Note]="","",PROPER(Polygon[Note]))</f>
        <v/>
      </c>
      <c r="O308" s="11" t="str">
        <f>IF(Polygon[Resource Consent Number]="","",UPPER(Polygon[Resource Consent Number]))</f>
        <v/>
      </c>
      <c r="P308" s="53" t="str">
        <f>IF(Polygon[Asset Unit Cost]="","",Polygon[Asset Unit Cost])</f>
        <v/>
      </c>
      <c r="Q308" s="11" t="str">
        <f>IF(Polygon[Added By]="","",UPPER(Polygon[Added By]))</f>
        <v/>
      </c>
      <c r="R308" s="11" t="str">
        <f>IF(Polygon[Added Date]="","",Polygon[Added Date])</f>
        <v/>
      </c>
      <c r="S308" s="14" t="str">
        <f>IF(Polygon[Z COORD]="","",Polygon[Z COORD])</f>
        <v/>
      </c>
      <c r="T308" s="14" t="str">
        <f>IF(Polygon[Asset Description]="","",PROPER(Polygon[Asset Description]))</f>
        <v/>
      </c>
      <c r="U308" s="14" t="str">
        <f>IF(Polygon[Area m2]="","",Polygon[Area m2])</f>
        <v/>
      </c>
      <c r="V308" s="14" t="str">
        <f>IF(Polygon[Asset Group]="","",VLOOKUP(Polygon[Surface Material],surface_master,2,FALSE))</f>
        <v/>
      </c>
      <c r="W308" s="14" t="str">
        <f>IF(Polygon[Asset Group]="","",VLOOKUP(Polygon[Material],sa_pa_surface,2,FALSE))</f>
        <v/>
      </c>
      <c r="X308" s="14" t="str">
        <f>IF(Polygon[Asset Group]="","",VLOOKUP(Polygon[Surface],surface_master,2,FALSE))</f>
        <v/>
      </c>
      <c r="Y308" s="14" t="str">
        <f>IF(Polygon[Surface Layer Depth mm]="","",Polygon[Surface Layer Depth mm])</f>
        <v/>
      </c>
      <c r="Z308" s="14" t="str">
        <f>IF(Polygon[Length m]="","",Polygon[Length m])</f>
        <v/>
      </c>
      <c r="AA308" s="14" t="str">
        <f>IF(Polygon[Av Width m]="","",Polygon[Av Width m])</f>
        <v/>
      </c>
      <c r="AB308" s="14" t="str">
        <f>IF(Polygon[Parking Capacity]="","",Polygon[Parking Capacity])</f>
        <v/>
      </c>
    </row>
    <row r="309" spans="1:28" s="3" customFormat="1" x14ac:dyDescent="0.2">
      <c r="A309" s="3" t="str">
        <f>IF(Polygon[DWG File Name]="","",Polygon[DWG File Name])</f>
        <v/>
      </c>
      <c r="B309" s="3" t="str">
        <f>IF(Polygon[DWG Layer Name]="","",Polygon[DWG Layer Name])</f>
        <v/>
      </c>
      <c r="C309" s="3" t="str">
        <f>IF(Polygon[DWG Handle]="","",Polygon[DWG Handle])</f>
        <v/>
      </c>
      <c r="D309" s="58" t="str">
        <f>IF(Polygon[Approx Centroid X]="","",Polygon[Approx Centroid X])</f>
        <v/>
      </c>
      <c r="E309" s="58" t="str">
        <f>IF(Polygon[Approx Centroid Y]="","",Polygon[Approx Centroid Y])</f>
        <v/>
      </c>
      <c r="F309" s="3" t="str">
        <f>IF(Polygon[Replacement Asset]="","",Polygon[Replacement Asset])</f>
        <v/>
      </c>
      <c r="G309" s="3" t="str">
        <f>IF(Polygon[Asset ID]="","",UPPER(Polygon[Asset ID]))</f>
        <v/>
      </c>
      <c r="H309" s="3" t="str">
        <f>IF(Polygon[Asset Group]="","",VLOOKUP(Polygon[Asset Group],asset_grp_poly,4,FALSE))</f>
        <v/>
      </c>
      <c r="I309" s="3" t="str">
        <f>IF(Polygon[Asset Group]="","",VLOOKUP(Polygon[Asset Group],asset_grp_poly,2,FALSE))</f>
        <v/>
      </c>
      <c r="J309" s="3" t="str">
        <f>IF(Polygon[Asset Group]="","",VLOOKUP(Polygon[Asset Group],asset_grp_poly,3,FALSE))</f>
        <v/>
      </c>
      <c r="K309" s="3" t="str">
        <f>IF(Polygon[Asset Group]="","",VLOOKUP(Polygon[Asset Type],type_master_list,2,FALSE))</f>
        <v/>
      </c>
      <c r="L309" s="3" t="str">
        <f>IF(Polygon[Asset Name]="","",PROPER(Polygon[Asset Name]))</f>
        <v/>
      </c>
      <c r="M309" s="11" t="str">
        <f>IF(Polygon[Install Date]="","",Polygon[Install Date])</f>
        <v/>
      </c>
      <c r="N309" s="11" t="str">
        <f>IF(Polygon[Note]="","",PROPER(Polygon[Note]))</f>
        <v/>
      </c>
      <c r="O309" s="11" t="str">
        <f>IF(Polygon[Resource Consent Number]="","",UPPER(Polygon[Resource Consent Number]))</f>
        <v/>
      </c>
      <c r="P309" s="53" t="str">
        <f>IF(Polygon[Asset Unit Cost]="","",Polygon[Asset Unit Cost])</f>
        <v/>
      </c>
      <c r="Q309" s="11" t="str">
        <f>IF(Polygon[Added By]="","",UPPER(Polygon[Added By]))</f>
        <v/>
      </c>
      <c r="R309" s="11" t="str">
        <f>IF(Polygon[Added Date]="","",Polygon[Added Date])</f>
        <v/>
      </c>
      <c r="S309" s="14" t="str">
        <f>IF(Polygon[Z COORD]="","",Polygon[Z COORD])</f>
        <v/>
      </c>
      <c r="T309" s="14" t="str">
        <f>IF(Polygon[Asset Description]="","",PROPER(Polygon[Asset Description]))</f>
        <v/>
      </c>
      <c r="U309" s="14" t="str">
        <f>IF(Polygon[Area m2]="","",Polygon[Area m2])</f>
        <v/>
      </c>
      <c r="V309" s="14" t="str">
        <f>IF(Polygon[Asset Group]="","",VLOOKUP(Polygon[Surface Material],surface_master,2,FALSE))</f>
        <v/>
      </c>
      <c r="W309" s="14" t="str">
        <f>IF(Polygon[Asset Group]="","",VLOOKUP(Polygon[Material],sa_pa_surface,2,FALSE))</f>
        <v/>
      </c>
      <c r="X309" s="14" t="str">
        <f>IF(Polygon[Asset Group]="","",VLOOKUP(Polygon[Surface],surface_master,2,FALSE))</f>
        <v/>
      </c>
      <c r="Y309" s="14" t="str">
        <f>IF(Polygon[Surface Layer Depth mm]="","",Polygon[Surface Layer Depth mm])</f>
        <v/>
      </c>
      <c r="Z309" s="14" t="str">
        <f>IF(Polygon[Length m]="","",Polygon[Length m])</f>
        <v/>
      </c>
      <c r="AA309" s="14" t="str">
        <f>IF(Polygon[Av Width m]="","",Polygon[Av Width m])</f>
        <v/>
      </c>
      <c r="AB309" s="14" t="str">
        <f>IF(Polygon[Parking Capacity]="","",Polygon[Parking Capacity])</f>
        <v/>
      </c>
    </row>
    <row r="310" spans="1:28" s="3" customFormat="1" x14ac:dyDescent="0.2">
      <c r="A310" s="3" t="str">
        <f>IF(Polygon[DWG File Name]="","",Polygon[DWG File Name])</f>
        <v/>
      </c>
      <c r="B310" s="3" t="str">
        <f>IF(Polygon[DWG Layer Name]="","",Polygon[DWG Layer Name])</f>
        <v/>
      </c>
      <c r="C310" s="3" t="str">
        <f>IF(Polygon[DWG Handle]="","",Polygon[DWG Handle])</f>
        <v/>
      </c>
      <c r="D310" s="58" t="str">
        <f>IF(Polygon[Approx Centroid X]="","",Polygon[Approx Centroid X])</f>
        <v/>
      </c>
      <c r="E310" s="58" t="str">
        <f>IF(Polygon[Approx Centroid Y]="","",Polygon[Approx Centroid Y])</f>
        <v/>
      </c>
      <c r="F310" s="3" t="str">
        <f>IF(Polygon[Replacement Asset]="","",Polygon[Replacement Asset])</f>
        <v/>
      </c>
      <c r="G310" s="3" t="str">
        <f>IF(Polygon[Asset ID]="","",UPPER(Polygon[Asset ID]))</f>
        <v/>
      </c>
      <c r="H310" s="3" t="str">
        <f>IF(Polygon[Asset Group]="","",VLOOKUP(Polygon[Asset Group],asset_grp_poly,4,FALSE))</f>
        <v/>
      </c>
      <c r="I310" s="3" t="str">
        <f>IF(Polygon[Asset Group]="","",VLOOKUP(Polygon[Asset Group],asset_grp_poly,2,FALSE))</f>
        <v/>
      </c>
      <c r="J310" s="3" t="str">
        <f>IF(Polygon[Asset Group]="","",VLOOKUP(Polygon[Asset Group],asset_grp_poly,3,FALSE))</f>
        <v/>
      </c>
      <c r="K310" s="3" t="str">
        <f>IF(Polygon[Asset Group]="","",VLOOKUP(Polygon[Asset Type],type_master_list,2,FALSE))</f>
        <v/>
      </c>
      <c r="L310" s="3" t="str">
        <f>IF(Polygon[Asset Name]="","",PROPER(Polygon[Asset Name]))</f>
        <v/>
      </c>
      <c r="M310" s="11" t="str">
        <f>IF(Polygon[Install Date]="","",Polygon[Install Date])</f>
        <v/>
      </c>
      <c r="N310" s="11" t="str">
        <f>IF(Polygon[Note]="","",PROPER(Polygon[Note]))</f>
        <v/>
      </c>
      <c r="O310" s="11" t="str">
        <f>IF(Polygon[Resource Consent Number]="","",UPPER(Polygon[Resource Consent Number]))</f>
        <v/>
      </c>
      <c r="P310" s="53" t="str">
        <f>IF(Polygon[Asset Unit Cost]="","",Polygon[Asset Unit Cost])</f>
        <v/>
      </c>
      <c r="Q310" s="11" t="str">
        <f>IF(Polygon[Added By]="","",UPPER(Polygon[Added By]))</f>
        <v/>
      </c>
      <c r="R310" s="11" t="str">
        <f>IF(Polygon[Added Date]="","",Polygon[Added Date])</f>
        <v/>
      </c>
      <c r="S310" s="14" t="str">
        <f>IF(Polygon[Z COORD]="","",Polygon[Z COORD])</f>
        <v/>
      </c>
      <c r="T310" s="14" t="str">
        <f>IF(Polygon[Asset Description]="","",PROPER(Polygon[Asset Description]))</f>
        <v/>
      </c>
      <c r="U310" s="14" t="str">
        <f>IF(Polygon[Area m2]="","",Polygon[Area m2])</f>
        <v/>
      </c>
      <c r="V310" s="14" t="str">
        <f>IF(Polygon[Asset Group]="","",VLOOKUP(Polygon[Surface Material],surface_master,2,FALSE))</f>
        <v/>
      </c>
      <c r="W310" s="14" t="str">
        <f>IF(Polygon[Asset Group]="","",VLOOKUP(Polygon[Material],sa_pa_surface,2,FALSE))</f>
        <v/>
      </c>
      <c r="X310" s="14" t="str">
        <f>IF(Polygon[Asset Group]="","",VLOOKUP(Polygon[Surface],surface_master,2,FALSE))</f>
        <v/>
      </c>
      <c r="Y310" s="14" t="str">
        <f>IF(Polygon[Surface Layer Depth mm]="","",Polygon[Surface Layer Depth mm])</f>
        <v/>
      </c>
      <c r="Z310" s="14" t="str">
        <f>IF(Polygon[Length m]="","",Polygon[Length m])</f>
        <v/>
      </c>
      <c r="AA310" s="14" t="str">
        <f>IF(Polygon[Av Width m]="","",Polygon[Av Width m])</f>
        <v/>
      </c>
      <c r="AB310" s="14" t="str">
        <f>IF(Polygon[Parking Capacity]="","",Polygon[Parking Capacity])</f>
        <v/>
      </c>
    </row>
    <row r="311" spans="1:28" s="3" customFormat="1" x14ac:dyDescent="0.2">
      <c r="A311" s="3" t="str">
        <f>IF(Polygon[DWG File Name]="","",Polygon[DWG File Name])</f>
        <v/>
      </c>
      <c r="B311" s="3" t="str">
        <f>IF(Polygon[DWG Layer Name]="","",Polygon[DWG Layer Name])</f>
        <v/>
      </c>
      <c r="C311" s="3" t="str">
        <f>IF(Polygon[DWG Handle]="","",Polygon[DWG Handle])</f>
        <v/>
      </c>
      <c r="D311" s="58" t="str">
        <f>IF(Polygon[Approx Centroid X]="","",Polygon[Approx Centroid X])</f>
        <v/>
      </c>
      <c r="E311" s="58" t="str">
        <f>IF(Polygon[Approx Centroid Y]="","",Polygon[Approx Centroid Y])</f>
        <v/>
      </c>
      <c r="F311" s="3" t="str">
        <f>IF(Polygon[Replacement Asset]="","",Polygon[Replacement Asset])</f>
        <v/>
      </c>
      <c r="G311" s="3" t="str">
        <f>IF(Polygon[Asset ID]="","",UPPER(Polygon[Asset ID]))</f>
        <v/>
      </c>
      <c r="H311" s="3" t="str">
        <f>IF(Polygon[Asset Group]="","",VLOOKUP(Polygon[Asset Group],asset_grp_poly,4,FALSE))</f>
        <v/>
      </c>
      <c r="I311" s="3" t="str">
        <f>IF(Polygon[Asset Group]="","",VLOOKUP(Polygon[Asset Group],asset_grp_poly,2,FALSE))</f>
        <v/>
      </c>
      <c r="J311" s="3" t="str">
        <f>IF(Polygon[Asset Group]="","",VLOOKUP(Polygon[Asset Group],asset_grp_poly,3,FALSE))</f>
        <v/>
      </c>
      <c r="K311" s="3" t="str">
        <f>IF(Polygon[Asset Group]="","",VLOOKUP(Polygon[Asset Type],type_master_list,2,FALSE))</f>
        <v/>
      </c>
      <c r="L311" s="3" t="str">
        <f>IF(Polygon[Asset Name]="","",PROPER(Polygon[Asset Name]))</f>
        <v/>
      </c>
      <c r="M311" s="11" t="str">
        <f>IF(Polygon[Install Date]="","",Polygon[Install Date])</f>
        <v/>
      </c>
      <c r="N311" s="11" t="str">
        <f>IF(Polygon[Note]="","",PROPER(Polygon[Note]))</f>
        <v/>
      </c>
      <c r="O311" s="11" t="str">
        <f>IF(Polygon[Resource Consent Number]="","",UPPER(Polygon[Resource Consent Number]))</f>
        <v/>
      </c>
      <c r="P311" s="53" t="str">
        <f>IF(Polygon[Asset Unit Cost]="","",Polygon[Asset Unit Cost])</f>
        <v/>
      </c>
      <c r="Q311" s="11" t="str">
        <f>IF(Polygon[Added By]="","",UPPER(Polygon[Added By]))</f>
        <v/>
      </c>
      <c r="R311" s="11" t="str">
        <f>IF(Polygon[Added Date]="","",Polygon[Added Date])</f>
        <v/>
      </c>
      <c r="S311" s="14" t="str">
        <f>IF(Polygon[Z COORD]="","",Polygon[Z COORD])</f>
        <v/>
      </c>
      <c r="T311" s="14" t="str">
        <f>IF(Polygon[Asset Description]="","",PROPER(Polygon[Asset Description]))</f>
        <v/>
      </c>
      <c r="U311" s="14" t="str">
        <f>IF(Polygon[Area m2]="","",Polygon[Area m2])</f>
        <v/>
      </c>
      <c r="V311" s="14" t="str">
        <f>IF(Polygon[Asset Group]="","",VLOOKUP(Polygon[Surface Material],surface_master,2,FALSE))</f>
        <v/>
      </c>
      <c r="W311" s="14" t="str">
        <f>IF(Polygon[Asset Group]="","",VLOOKUP(Polygon[Material],sa_pa_surface,2,FALSE))</f>
        <v/>
      </c>
      <c r="X311" s="14" t="str">
        <f>IF(Polygon[Asset Group]="","",VLOOKUP(Polygon[Surface],surface_master,2,FALSE))</f>
        <v/>
      </c>
      <c r="Y311" s="14" t="str">
        <f>IF(Polygon[Surface Layer Depth mm]="","",Polygon[Surface Layer Depth mm])</f>
        <v/>
      </c>
      <c r="Z311" s="14" t="str">
        <f>IF(Polygon[Length m]="","",Polygon[Length m])</f>
        <v/>
      </c>
      <c r="AA311" s="14" t="str">
        <f>IF(Polygon[Av Width m]="","",Polygon[Av Width m])</f>
        <v/>
      </c>
      <c r="AB311" s="14" t="str">
        <f>IF(Polygon[Parking Capacity]="","",Polygon[Parking Capacity])</f>
        <v/>
      </c>
    </row>
    <row r="312" spans="1:28" s="3" customFormat="1" x14ac:dyDescent="0.2">
      <c r="A312" s="3" t="str">
        <f>IF(Polygon[DWG File Name]="","",Polygon[DWG File Name])</f>
        <v/>
      </c>
      <c r="B312" s="3" t="str">
        <f>IF(Polygon[DWG Layer Name]="","",Polygon[DWG Layer Name])</f>
        <v/>
      </c>
      <c r="C312" s="3" t="str">
        <f>IF(Polygon[DWG Handle]="","",Polygon[DWG Handle])</f>
        <v/>
      </c>
      <c r="D312" s="58" t="str">
        <f>IF(Polygon[Approx Centroid X]="","",Polygon[Approx Centroid X])</f>
        <v/>
      </c>
      <c r="E312" s="58" t="str">
        <f>IF(Polygon[Approx Centroid Y]="","",Polygon[Approx Centroid Y])</f>
        <v/>
      </c>
      <c r="F312" s="3" t="str">
        <f>IF(Polygon[Replacement Asset]="","",Polygon[Replacement Asset])</f>
        <v/>
      </c>
      <c r="G312" s="3" t="str">
        <f>IF(Polygon[Asset ID]="","",UPPER(Polygon[Asset ID]))</f>
        <v/>
      </c>
      <c r="H312" s="3" t="str">
        <f>IF(Polygon[Asset Group]="","",VLOOKUP(Polygon[Asset Group],asset_grp_poly,4,FALSE))</f>
        <v/>
      </c>
      <c r="I312" s="3" t="str">
        <f>IF(Polygon[Asset Group]="","",VLOOKUP(Polygon[Asset Group],asset_grp_poly,2,FALSE))</f>
        <v/>
      </c>
      <c r="J312" s="3" t="str">
        <f>IF(Polygon[Asset Group]="","",VLOOKUP(Polygon[Asset Group],asset_grp_poly,3,FALSE))</f>
        <v/>
      </c>
      <c r="K312" s="3" t="str">
        <f>IF(Polygon[Asset Group]="","",VLOOKUP(Polygon[Asset Type],type_master_list,2,FALSE))</f>
        <v/>
      </c>
      <c r="L312" s="3" t="str">
        <f>IF(Polygon[Asset Name]="","",PROPER(Polygon[Asset Name]))</f>
        <v/>
      </c>
      <c r="M312" s="11" t="str">
        <f>IF(Polygon[Install Date]="","",Polygon[Install Date])</f>
        <v/>
      </c>
      <c r="N312" s="11" t="str">
        <f>IF(Polygon[Note]="","",PROPER(Polygon[Note]))</f>
        <v/>
      </c>
      <c r="O312" s="11" t="str">
        <f>IF(Polygon[Resource Consent Number]="","",UPPER(Polygon[Resource Consent Number]))</f>
        <v/>
      </c>
      <c r="P312" s="53" t="str">
        <f>IF(Polygon[Asset Unit Cost]="","",Polygon[Asset Unit Cost])</f>
        <v/>
      </c>
      <c r="Q312" s="11" t="str">
        <f>IF(Polygon[Added By]="","",UPPER(Polygon[Added By]))</f>
        <v/>
      </c>
      <c r="R312" s="11" t="str">
        <f>IF(Polygon[Added Date]="","",Polygon[Added Date])</f>
        <v/>
      </c>
      <c r="S312" s="14" t="str">
        <f>IF(Polygon[Z COORD]="","",Polygon[Z COORD])</f>
        <v/>
      </c>
      <c r="T312" s="14" t="str">
        <f>IF(Polygon[Asset Description]="","",PROPER(Polygon[Asset Description]))</f>
        <v/>
      </c>
      <c r="U312" s="14" t="str">
        <f>IF(Polygon[Area m2]="","",Polygon[Area m2])</f>
        <v/>
      </c>
      <c r="V312" s="14" t="str">
        <f>IF(Polygon[Asset Group]="","",VLOOKUP(Polygon[Surface Material],surface_master,2,FALSE))</f>
        <v/>
      </c>
      <c r="W312" s="14" t="str">
        <f>IF(Polygon[Asset Group]="","",VLOOKUP(Polygon[Material],sa_pa_surface,2,FALSE))</f>
        <v/>
      </c>
      <c r="X312" s="14" t="str">
        <f>IF(Polygon[Asset Group]="","",VLOOKUP(Polygon[Surface],surface_master,2,FALSE))</f>
        <v/>
      </c>
      <c r="Y312" s="14" t="str">
        <f>IF(Polygon[Surface Layer Depth mm]="","",Polygon[Surface Layer Depth mm])</f>
        <v/>
      </c>
      <c r="Z312" s="14" t="str">
        <f>IF(Polygon[Length m]="","",Polygon[Length m])</f>
        <v/>
      </c>
      <c r="AA312" s="14" t="str">
        <f>IF(Polygon[Av Width m]="","",Polygon[Av Width m])</f>
        <v/>
      </c>
      <c r="AB312" s="14" t="str">
        <f>IF(Polygon[Parking Capacity]="","",Polygon[Parking Capacity])</f>
        <v/>
      </c>
    </row>
    <row r="313" spans="1:28" s="3" customFormat="1" x14ac:dyDescent="0.2">
      <c r="A313" s="3" t="str">
        <f>IF(Polygon[DWG File Name]="","",Polygon[DWG File Name])</f>
        <v/>
      </c>
      <c r="B313" s="3" t="str">
        <f>IF(Polygon[DWG Layer Name]="","",Polygon[DWG Layer Name])</f>
        <v/>
      </c>
      <c r="C313" s="3" t="str">
        <f>IF(Polygon[DWG Handle]="","",Polygon[DWG Handle])</f>
        <v/>
      </c>
      <c r="D313" s="58" t="str">
        <f>IF(Polygon[Approx Centroid X]="","",Polygon[Approx Centroid X])</f>
        <v/>
      </c>
      <c r="E313" s="58" t="str">
        <f>IF(Polygon[Approx Centroid Y]="","",Polygon[Approx Centroid Y])</f>
        <v/>
      </c>
      <c r="F313" s="3" t="str">
        <f>IF(Polygon[Replacement Asset]="","",Polygon[Replacement Asset])</f>
        <v/>
      </c>
      <c r="G313" s="3" t="str">
        <f>IF(Polygon[Asset ID]="","",UPPER(Polygon[Asset ID]))</f>
        <v/>
      </c>
      <c r="H313" s="3" t="str">
        <f>IF(Polygon[Asset Group]="","",VLOOKUP(Polygon[Asset Group],asset_grp_poly,4,FALSE))</f>
        <v/>
      </c>
      <c r="I313" s="3" t="str">
        <f>IF(Polygon[Asset Group]="","",VLOOKUP(Polygon[Asset Group],asset_grp_poly,2,FALSE))</f>
        <v/>
      </c>
      <c r="J313" s="3" t="str">
        <f>IF(Polygon[Asset Group]="","",VLOOKUP(Polygon[Asset Group],asset_grp_poly,3,FALSE))</f>
        <v/>
      </c>
      <c r="K313" s="3" t="str">
        <f>IF(Polygon[Asset Group]="","",VLOOKUP(Polygon[Asset Type],type_master_list,2,FALSE))</f>
        <v/>
      </c>
      <c r="L313" s="3" t="str">
        <f>IF(Polygon[Asset Name]="","",PROPER(Polygon[Asset Name]))</f>
        <v/>
      </c>
      <c r="M313" s="11" t="str">
        <f>IF(Polygon[Install Date]="","",Polygon[Install Date])</f>
        <v/>
      </c>
      <c r="N313" s="11" t="str">
        <f>IF(Polygon[Note]="","",PROPER(Polygon[Note]))</f>
        <v/>
      </c>
      <c r="O313" s="11" t="str">
        <f>IF(Polygon[Resource Consent Number]="","",UPPER(Polygon[Resource Consent Number]))</f>
        <v/>
      </c>
      <c r="P313" s="53" t="str">
        <f>IF(Polygon[Asset Unit Cost]="","",Polygon[Asset Unit Cost])</f>
        <v/>
      </c>
      <c r="Q313" s="11" t="str">
        <f>IF(Polygon[Added By]="","",UPPER(Polygon[Added By]))</f>
        <v/>
      </c>
      <c r="R313" s="11" t="str">
        <f>IF(Polygon[Added Date]="","",Polygon[Added Date])</f>
        <v/>
      </c>
      <c r="S313" s="14" t="str">
        <f>IF(Polygon[Z COORD]="","",Polygon[Z COORD])</f>
        <v/>
      </c>
      <c r="T313" s="14" t="str">
        <f>IF(Polygon[Asset Description]="","",PROPER(Polygon[Asset Description]))</f>
        <v/>
      </c>
      <c r="U313" s="14" t="str">
        <f>IF(Polygon[Area m2]="","",Polygon[Area m2])</f>
        <v/>
      </c>
      <c r="V313" s="14" t="str">
        <f>IF(Polygon[Asset Group]="","",VLOOKUP(Polygon[Surface Material],surface_master,2,FALSE))</f>
        <v/>
      </c>
      <c r="W313" s="14" t="str">
        <f>IF(Polygon[Asset Group]="","",VLOOKUP(Polygon[Material],sa_pa_surface,2,FALSE))</f>
        <v/>
      </c>
      <c r="X313" s="14" t="str">
        <f>IF(Polygon[Asset Group]="","",VLOOKUP(Polygon[Surface],surface_master,2,FALSE))</f>
        <v/>
      </c>
      <c r="Y313" s="14" t="str">
        <f>IF(Polygon[Surface Layer Depth mm]="","",Polygon[Surface Layer Depth mm])</f>
        <v/>
      </c>
      <c r="Z313" s="14" t="str">
        <f>IF(Polygon[Length m]="","",Polygon[Length m])</f>
        <v/>
      </c>
      <c r="AA313" s="14" t="str">
        <f>IF(Polygon[Av Width m]="","",Polygon[Av Width m])</f>
        <v/>
      </c>
      <c r="AB313" s="14" t="str">
        <f>IF(Polygon[Parking Capacity]="","",Polygon[Parking Capacity])</f>
        <v/>
      </c>
    </row>
    <row r="314" spans="1:28" s="3" customFormat="1" x14ac:dyDescent="0.2">
      <c r="A314" s="3" t="str">
        <f>IF(Polygon[DWG File Name]="","",Polygon[DWG File Name])</f>
        <v/>
      </c>
      <c r="B314" s="3" t="str">
        <f>IF(Polygon[DWG Layer Name]="","",Polygon[DWG Layer Name])</f>
        <v/>
      </c>
      <c r="C314" s="3" t="str">
        <f>IF(Polygon[DWG Handle]="","",Polygon[DWG Handle])</f>
        <v/>
      </c>
      <c r="D314" s="58" t="str">
        <f>IF(Polygon[Approx Centroid X]="","",Polygon[Approx Centroid X])</f>
        <v/>
      </c>
      <c r="E314" s="58" t="str">
        <f>IF(Polygon[Approx Centroid Y]="","",Polygon[Approx Centroid Y])</f>
        <v/>
      </c>
      <c r="F314" s="3" t="str">
        <f>IF(Polygon[Replacement Asset]="","",Polygon[Replacement Asset])</f>
        <v/>
      </c>
      <c r="G314" s="3" t="str">
        <f>IF(Polygon[Asset ID]="","",UPPER(Polygon[Asset ID]))</f>
        <v/>
      </c>
      <c r="H314" s="3" t="str">
        <f>IF(Polygon[Asset Group]="","",VLOOKUP(Polygon[Asset Group],asset_grp_poly,4,FALSE))</f>
        <v/>
      </c>
      <c r="I314" s="3" t="str">
        <f>IF(Polygon[Asset Group]="","",VLOOKUP(Polygon[Asset Group],asset_grp_poly,2,FALSE))</f>
        <v/>
      </c>
      <c r="J314" s="3" t="str">
        <f>IF(Polygon[Asset Group]="","",VLOOKUP(Polygon[Asset Group],asset_grp_poly,3,FALSE))</f>
        <v/>
      </c>
      <c r="K314" s="3" t="str">
        <f>IF(Polygon[Asset Group]="","",VLOOKUP(Polygon[Asset Type],type_master_list,2,FALSE))</f>
        <v/>
      </c>
      <c r="L314" s="3" t="str">
        <f>IF(Polygon[Asset Name]="","",PROPER(Polygon[Asset Name]))</f>
        <v/>
      </c>
      <c r="M314" s="11" t="str">
        <f>IF(Polygon[Install Date]="","",Polygon[Install Date])</f>
        <v/>
      </c>
      <c r="N314" s="11" t="str">
        <f>IF(Polygon[Note]="","",PROPER(Polygon[Note]))</f>
        <v/>
      </c>
      <c r="O314" s="11" t="str">
        <f>IF(Polygon[Resource Consent Number]="","",UPPER(Polygon[Resource Consent Number]))</f>
        <v/>
      </c>
      <c r="P314" s="53" t="str">
        <f>IF(Polygon[Asset Unit Cost]="","",Polygon[Asset Unit Cost])</f>
        <v/>
      </c>
      <c r="Q314" s="11" t="str">
        <f>IF(Polygon[Added By]="","",UPPER(Polygon[Added By]))</f>
        <v/>
      </c>
      <c r="R314" s="11" t="str">
        <f>IF(Polygon[Added Date]="","",Polygon[Added Date])</f>
        <v/>
      </c>
      <c r="S314" s="14" t="str">
        <f>IF(Polygon[Z COORD]="","",Polygon[Z COORD])</f>
        <v/>
      </c>
      <c r="T314" s="14" t="str">
        <f>IF(Polygon[Asset Description]="","",PROPER(Polygon[Asset Description]))</f>
        <v/>
      </c>
      <c r="U314" s="14" t="str">
        <f>IF(Polygon[Area m2]="","",Polygon[Area m2])</f>
        <v/>
      </c>
      <c r="V314" s="14" t="str">
        <f>IF(Polygon[Asset Group]="","",VLOOKUP(Polygon[Surface Material],surface_master,2,FALSE))</f>
        <v/>
      </c>
      <c r="W314" s="14" t="str">
        <f>IF(Polygon[Asset Group]="","",VLOOKUP(Polygon[Material],sa_pa_surface,2,FALSE))</f>
        <v/>
      </c>
      <c r="X314" s="14" t="str">
        <f>IF(Polygon[Asset Group]="","",VLOOKUP(Polygon[Surface],surface_master,2,FALSE))</f>
        <v/>
      </c>
      <c r="Y314" s="14" t="str">
        <f>IF(Polygon[Surface Layer Depth mm]="","",Polygon[Surface Layer Depth mm])</f>
        <v/>
      </c>
      <c r="Z314" s="14" t="str">
        <f>IF(Polygon[Length m]="","",Polygon[Length m])</f>
        <v/>
      </c>
      <c r="AA314" s="14" t="str">
        <f>IF(Polygon[Av Width m]="","",Polygon[Av Width m])</f>
        <v/>
      </c>
      <c r="AB314" s="14" t="str">
        <f>IF(Polygon[Parking Capacity]="","",Polygon[Parking Capacity])</f>
        <v/>
      </c>
    </row>
    <row r="315" spans="1:28" s="3" customFormat="1" x14ac:dyDescent="0.2">
      <c r="A315" s="3" t="str">
        <f>IF(Polygon[DWG File Name]="","",Polygon[DWG File Name])</f>
        <v/>
      </c>
      <c r="B315" s="3" t="str">
        <f>IF(Polygon[DWG Layer Name]="","",Polygon[DWG Layer Name])</f>
        <v/>
      </c>
      <c r="C315" s="3" t="str">
        <f>IF(Polygon[DWG Handle]="","",Polygon[DWG Handle])</f>
        <v/>
      </c>
      <c r="D315" s="58" t="str">
        <f>IF(Polygon[Approx Centroid X]="","",Polygon[Approx Centroid X])</f>
        <v/>
      </c>
      <c r="E315" s="58" t="str">
        <f>IF(Polygon[Approx Centroid Y]="","",Polygon[Approx Centroid Y])</f>
        <v/>
      </c>
      <c r="F315" s="3" t="str">
        <f>IF(Polygon[Replacement Asset]="","",Polygon[Replacement Asset])</f>
        <v/>
      </c>
      <c r="G315" s="3" t="str">
        <f>IF(Polygon[Asset ID]="","",UPPER(Polygon[Asset ID]))</f>
        <v/>
      </c>
      <c r="H315" s="3" t="str">
        <f>IF(Polygon[Asset Group]="","",VLOOKUP(Polygon[Asset Group],asset_grp_poly,4,FALSE))</f>
        <v/>
      </c>
      <c r="I315" s="3" t="str">
        <f>IF(Polygon[Asset Group]="","",VLOOKUP(Polygon[Asset Group],asset_grp_poly,2,FALSE))</f>
        <v/>
      </c>
      <c r="J315" s="3" t="str">
        <f>IF(Polygon[Asset Group]="","",VLOOKUP(Polygon[Asset Group],asset_grp_poly,3,FALSE))</f>
        <v/>
      </c>
      <c r="K315" s="3" t="str">
        <f>IF(Polygon[Asset Group]="","",VLOOKUP(Polygon[Asset Type],type_master_list,2,FALSE))</f>
        <v/>
      </c>
      <c r="L315" s="3" t="str">
        <f>IF(Polygon[Asset Name]="","",PROPER(Polygon[Asset Name]))</f>
        <v/>
      </c>
      <c r="M315" s="11" t="str">
        <f>IF(Polygon[Install Date]="","",Polygon[Install Date])</f>
        <v/>
      </c>
      <c r="N315" s="11" t="str">
        <f>IF(Polygon[Note]="","",PROPER(Polygon[Note]))</f>
        <v/>
      </c>
      <c r="O315" s="11" t="str">
        <f>IF(Polygon[Resource Consent Number]="","",UPPER(Polygon[Resource Consent Number]))</f>
        <v/>
      </c>
      <c r="P315" s="53" t="str">
        <f>IF(Polygon[Asset Unit Cost]="","",Polygon[Asset Unit Cost])</f>
        <v/>
      </c>
      <c r="Q315" s="11" t="str">
        <f>IF(Polygon[Added By]="","",UPPER(Polygon[Added By]))</f>
        <v/>
      </c>
      <c r="R315" s="11" t="str">
        <f>IF(Polygon[Added Date]="","",Polygon[Added Date])</f>
        <v/>
      </c>
      <c r="S315" s="14" t="str">
        <f>IF(Polygon[Z COORD]="","",Polygon[Z COORD])</f>
        <v/>
      </c>
      <c r="T315" s="14" t="str">
        <f>IF(Polygon[Asset Description]="","",PROPER(Polygon[Asset Description]))</f>
        <v/>
      </c>
      <c r="U315" s="14" t="str">
        <f>IF(Polygon[Area m2]="","",Polygon[Area m2])</f>
        <v/>
      </c>
      <c r="V315" s="14" t="str">
        <f>IF(Polygon[Asset Group]="","",VLOOKUP(Polygon[Surface Material],surface_master,2,FALSE))</f>
        <v/>
      </c>
      <c r="W315" s="14" t="str">
        <f>IF(Polygon[Asset Group]="","",VLOOKUP(Polygon[Material],sa_pa_surface,2,FALSE))</f>
        <v/>
      </c>
      <c r="X315" s="14" t="str">
        <f>IF(Polygon[Asset Group]="","",VLOOKUP(Polygon[Surface],surface_master,2,FALSE))</f>
        <v/>
      </c>
      <c r="Y315" s="14" t="str">
        <f>IF(Polygon[Surface Layer Depth mm]="","",Polygon[Surface Layer Depth mm])</f>
        <v/>
      </c>
      <c r="Z315" s="14" t="str">
        <f>IF(Polygon[Length m]="","",Polygon[Length m])</f>
        <v/>
      </c>
      <c r="AA315" s="14" t="str">
        <f>IF(Polygon[Av Width m]="","",Polygon[Av Width m])</f>
        <v/>
      </c>
      <c r="AB315" s="14" t="str">
        <f>IF(Polygon[Parking Capacity]="","",Polygon[Parking Capacity])</f>
        <v/>
      </c>
    </row>
    <row r="316" spans="1:28" s="3" customFormat="1" x14ac:dyDescent="0.2">
      <c r="A316" s="3" t="str">
        <f>IF(Polygon[DWG File Name]="","",Polygon[DWG File Name])</f>
        <v/>
      </c>
      <c r="B316" s="3" t="str">
        <f>IF(Polygon[DWG Layer Name]="","",Polygon[DWG Layer Name])</f>
        <v/>
      </c>
      <c r="C316" s="3" t="str">
        <f>IF(Polygon[DWG Handle]="","",Polygon[DWG Handle])</f>
        <v/>
      </c>
      <c r="D316" s="58" t="str">
        <f>IF(Polygon[Approx Centroid X]="","",Polygon[Approx Centroid X])</f>
        <v/>
      </c>
      <c r="E316" s="58" t="str">
        <f>IF(Polygon[Approx Centroid Y]="","",Polygon[Approx Centroid Y])</f>
        <v/>
      </c>
      <c r="F316" s="3" t="str">
        <f>IF(Polygon[Replacement Asset]="","",Polygon[Replacement Asset])</f>
        <v/>
      </c>
      <c r="G316" s="3" t="str">
        <f>IF(Polygon[Asset ID]="","",UPPER(Polygon[Asset ID]))</f>
        <v/>
      </c>
      <c r="H316" s="3" t="str">
        <f>IF(Polygon[Asset Group]="","",VLOOKUP(Polygon[Asset Group],asset_grp_poly,4,FALSE))</f>
        <v/>
      </c>
      <c r="I316" s="3" t="str">
        <f>IF(Polygon[Asset Group]="","",VLOOKUP(Polygon[Asset Group],asset_grp_poly,2,FALSE))</f>
        <v/>
      </c>
      <c r="J316" s="3" t="str">
        <f>IF(Polygon[Asset Group]="","",VLOOKUP(Polygon[Asset Group],asset_grp_poly,3,FALSE))</f>
        <v/>
      </c>
      <c r="K316" s="3" t="str">
        <f>IF(Polygon[Asset Group]="","",VLOOKUP(Polygon[Asset Type],type_master_list,2,FALSE))</f>
        <v/>
      </c>
      <c r="L316" s="3" t="str">
        <f>IF(Polygon[Asset Name]="","",PROPER(Polygon[Asset Name]))</f>
        <v/>
      </c>
      <c r="M316" s="11" t="str">
        <f>IF(Polygon[Install Date]="","",Polygon[Install Date])</f>
        <v/>
      </c>
      <c r="N316" s="11" t="str">
        <f>IF(Polygon[Note]="","",PROPER(Polygon[Note]))</f>
        <v/>
      </c>
      <c r="O316" s="11" t="str">
        <f>IF(Polygon[Resource Consent Number]="","",UPPER(Polygon[Resource Consent Number]))</f>
        <v/>
      </c>
      <c r="P316" s="53" t="str">
        <f>IF(Polygon[Asset Unit Cost]="","",Polygon[Asset Unit Cost])</f>
        <v/>
      </c>
      <c r="Q316" s="11" t="str">
        <f>IF(Polygon[Added By]="","",UPPER(Polygon[Added By]))</f>
        <v/>
      </c>
      <c r="R316" s="11" t="str">
        <f>IF(Polygon[Added Date]="","",Polygon[Added Date])</f>
        <v/>
      </c>
      <c r="S316" s="14" t="str">
        <f>IF(Polygon[Z COORD]="","",Polygon[Z COORD])</f>
        <v/>
      </c>
      <c r="T316" s="14" t="str">
        <f>IF(Polygon[Asset Description]="","",PROPER(Polygon[Asset Description]))</f>
        <v/>
      </c>
      <c r="U316" s="14" t="str">
        <f>IF(Polygon[Area m2]="","",Polygon[Area m2])</f>
        <v/>
      </c>
      <c r="V316" s="14" t="str">
        <f>IF(Polygon[Asset Group]="","",VLOOKUP(Polygon[Surface Material],surface_master,2,FALSE))</f>
        <v/>
      </c>
      <c r="W316" s="14" t="str">
        <f>IF(Polygon[Asset Group]="","",VLOOKUP(Polygon[Material],sa_pa_surface,2,FALSE))</f>
        <v/>
      </c>
      <c r="X316" s="14" t="str">
        <f>IF(Polygon[Asset Group]="","",VLOOKUP(Polygon[Surface],surface_master,2,FALSE))</f>
        <v/>
      </c>
      <c r="Y316" s="14" t="str">
        <f>IF(Polygon[Surface Layer Depth mm]="","",Polygon[Surface Layer Depth mm])</f>
        <v/>
      </c>
      <c r="Z316" s="14" t="str">
        <f>IF(Polygon[Length m]="","",Polygon[Length m])</f>
        <v/>
      </c>
      <c r="AA316" s="14" t="str">
        <f>IF(Polygon[Av Width m]="","",Polygon[Av Width m])</f>
        <v/>
      </c>
      <c r="AB316" s="14" t="str">
        <f>IF(Polygon[Parking Capacity]="","",Polygon[Parking Capacity])</f>
        <v/>
      </c>
    </row>
    <row r="317" spans="1:28" s="3" customFormat="1" x14ac:dyDescent="0.2">
      <c r="A317" s="3" t="str">
        <f>IF(Polygon[DWG File Name]="","",Polygon[DWG File Name])</f>
        <v/>
      </c>
      <c r="B317" s="3" t="str">
        <f>IF(Polygon[DWG Layer Name]="","",Polygon[DWG Layer Name])</f>
        <v/>
      </c>
      <c r="C317" s="3" t="str">
        <f>IF(Polygon[DWG Handle]="","",Polygon[DWG Handle])</f>
        <v/>
      </c>
      <c r="D317" s="58" t="str">
        <f>IF(Polygon[Approx Centroid X]="","",Polygon[Approx Centroid X])</f>
        <v/>
      </c>
      <c r="E317" s="58" t="str">
        <f>IF(Polygon[Approx Centroid Y]="","",Polygon[Approx Centroid Y])</f>
        <v/>
      </c>
      <c r="F317" s="3" t="str">
        <f>IF(Polygon[Replacement Asset]="","",Polygon[Replacement Asset])</f>
        <v/>
      </c>
      <c r="G317" s="3" t="str">
        <f>IF(Polygon[Asset ID]="","",UPPER(Polygon[Asset ID]))</f>
        <v/>
      </c>
      <c r="H317" s="3" t="str">
        <f>IF(Polygon[Asset Group]="","",VLOOKUP(Polygon[Asset Group],asset_grp_poly,4,FALSE))</f>
        <v/>
      </c>
      <c r="I317" s="3" t="str">
        <f>IF(Polygon[Asset Group]="","",VLOOKUP(Polygon[Asset Group],asset_grp_poly,2,FALSE))</f>
        <v/>
      </c>
      <c r="J317" s="3" t="str">
        <f>IF(Polygon[Asset Group]="","",VLOOKUP(Polygon[Asset Group],asset_grp_poly,3,FALSE))</f>
        <v/>
      </c>
      <c r="K317" s="3" t="str">
        <f>IF(Polygon[Asset Group]="","",VLOOKUP(Polygon[Asset Type],type_master_list,2,FALSE))</f>
        <v/>
      </c>
      <c r="L317" s="3" t="str">
        <f>IF(Polygon[Asset Name]="","",PROPER(Polygon[Asset Name]))</f>
        <v/>
      </c>
      <c r="M317" s="11" t="str">
        <f>IF(Polygon[Install Date]="","",Polygon[Install Date])</f>
        <v/>
      </c>
      <c r="N317" s="11" t="str">
        <f>IF(Polygon[Note]="","",PROPER(Polygon[Note]))</f>
        <v/>
      </c>
      <c r="O317" s="11" t="str">
        <f>IF(Polygon[Resource Consent Number]="","",UPPER(Polygon[Resource Consent Number]))</f>
        <v/>
      </c>
      <c r="P317" s="53" t="str">
        <f>IF(Polygon[Asset Unit Cost]="","",Polygon[Asset Unit Cost])</f>
        <v/>
      </c>
      <c r="Q317" s="11" t="str">
        <f>IF(Polygon[Added By]="","",UPPER(Polygon[Added By]))</f>
        <v/>
      </c>
      <c r="R317" s="11" t="str">
        <f>IF(Polygon[Added Date]="","",Polygon[Added Date])</f>
        <v/>
      </c>
      <c r="S317" s="14" t="str">
        <f>IF(Polygon[Z COORD]="","",Polygon[Z COORD])</f>
        <v/>
      </c>
      <c r="T317" s="14" t="str">
        <f>IF(Polygon[Asset Description]="","",PROPER(Polygon[Asset Description]))</f>
        <v/>
      </c>
      <c r="U317" s="14" t="str">
        <f>IF(Polygon[Area m2]="","",Polygon[Area m2])</f>
        <v/>
      </c>
      <c r="V317" s="14" t="str">
        <f>IF(Polygon[Asset Group]="","",VLOOKUP(Polygon[Surface Material],surface_master,2,FALSE))</f>
        <v/>
      </c>
      <c r="W317" s="14" t="str">
        <f>IF(Polygon[Asset Group]="","",VLOOKUP(Polygon[Material],sa_pa_surface,2,FALSE))</f>
        <v/>
      </c>
      <c r="X317" s="14" t="str">
        <f>IF(Polygon[Asset Group]="","",VLOOKUP(Polygon[Surface],surface_master,2,FALSE))</f>
        <v/>
      </c>
      <c r="Y317" s="14" t="str">
        <f>IF(Polygon[Surface Layer Depth mm]="","",Polygon[Surface Layer Depth mm])</f>
        <v/>
      </c>
      <c r="Z317" s="14" t="str">
        <f>IF(Polygon[Length m]="","",Polygon[Length m])</f>
        <v/>
      </c>
      <c r="AA317" s="14" t="str">
        <f>IF(Polygon[Av Width m]="","",Polygon[Av Width m])</f>
        <v/>
      </c>
      <c r="AB317" s="14" t="str">
        <f>IF(Polygon[Parking Capacity]="","",Polygon[Parking Capacity])</f>
        <v/>
      </c>
    </row>
    <row r="318" spans="1:28" s="3" customFormat="1" x14ac:dyDescent="0.2">
      <c r="A318" s="3" t="str">
        <f>IF(Polygon[DWG File Name]="","",Polygon[DWG File Name])</f>
        <v/>
      </c>
      <c r="B318" s="3" t="str">
        <f>IF(Polygon[DWG Layer Name]="","",Polygon[DWG Layer Name])</f>
        <v/>
      </c>
      <c r="C318" s="3" t="str">
        <f>IF(Polygon[DWG Handle]="","",Polygon[DWG Handle])</f>
        <v/>
      </c>
      <c r="D318" s="58" t="str">
        <f>IF(Polygon[Approx Centroid X]="","",Polygon[Approx Centroid X])</f>
        <v/>
      </c>
      <c r="E318" s="58" t="str">
        <f>IF(Polygon[Approx Centroid Y]="","",Polygon[Approx Centroid Y])</f>
        <v/>
      </c>
      <c r="F318" s="3" t="str">
        <f>IF(Polygon[Replacement Asset]="","",Polygon[Replacement Asset])</f>
        <v/>
      </c>
      <c r="G318" s="3" t="str">
        <f>IF(Polygon[Asset ID]="","",UPPER(Polygon[Asset ID]))</f>
        <v/>
      </c>
      <c r="H318" s="3" t="str">
        <f>IF(Polygon[Asset Group]="","",VLOOKUP(Polygon[Asset Group],asset_grp_poly,4,FALSE))</f>
        <v/>
      </c>
      <c r="I318" s="3" t="str">
        <f>IF(Polygon[Asset Group]="","",VLOOKUP(Polygon[Asset Group],asset_grp_poly,2,FALSE))</f>
        <v/>
      </c>
      <c r="J318" s="3" t="str">
        <f>IF(Polygon[Asset Group]="","",VLOOKUP(Polygon[Asset Group],asset_grp_poly,3,FALSE))</f>
        <v/>
      </c>
      <c r="K318" s="3" t="str">
        <f>IF(Polygon[Asset Group]="","",VLOOKUP(Polygon[Asset Type],type_master_list,2,FALSE))</f>
        <v/>
      </c>
      <c r="L318" s="3" t="str">
        <f>IF(Polygon[Asset Name]="","",PROPER(Polygon[Asset Name]))</f>
        <v/>
      </c>
      <c r="M318" s="11" t="str">
        <f>IF(Polygon[Install Date]="","",Polygon[Install Date])</f>
        <v/>
      </c>
      <c r="N318" s="11" t="str">
        <f>IF(Polygon[Note]="","",PROPER(Polygon[Note]))</f>
        <v/>
      </c>
      <c r="O318" s="11" t="str">
        <f>IF(Polygon[Resource Consent Number]="","",UPPER(Polygon[Resource Consent Number]))</f>
        <v/>
      </c>
      <c r="P318" s="53" t="str">
        <f>IF(Polygon[Asset Unit Cost]="","",Polygon[Asset Unit Cost])</f>
        <v/>
      </c>
      <c r="Q318" s="11" t="str">
        <f>IF(Polygon[Added By]="","",UPPER(Polygon[Added By]))</f>
        <v/>
      </c>
      <c r="R318" s="11" t="str">
        <f>IF(Polygon[Added Date]="","",Polygon[Added Date])</f>
        <v/>
      </c>
      <c r="S318" s="14" t="str">
        <f>IF(Polygon[Z COORD]="","",Polygon[Z COORD])</f>
        <v/>
      </c>
      <c r="T318" s="14" t="str">
        <f>IF(Polygon[Asset Description]="","",PROPER(Polygon[Asset Description]))</f>
        <v/>
      </c>
      <c r="U318" s="14" t="str">
        <f>IF(Polygon[Area m2]="","",Polygon[Area m2])</f>
        <v/>
      </c>
      <c r="V318" s="14" t="str">
        <f>IF(Polygon[Asset Group]="","",VLOOKUP(Polygon[Surface Material],surface_master,2,FALSE))</f>
        <v/>
      </c>
      <c r="W318" s="14" t="str">
        <f>IF(Polygon[Asset Group]="","",VLOOKUP(Polygon[Material],sa_pa_surface,2,FALSE))</f>
        <v/>
      </c>
      <c r="X318" s="14" t="str">
        <f>IF(Polygon[Asset Group]="","",VLOOKUP(Polygon[Surface],surface_master,2,FALSE))</f>
        <v/>
      </c>
      <c r="Y318" s="14" t="str">
        <f>IF(Polygon[Surface Layer Depth mm]="","",Polygon[Surface Layer Depth mm])</f>
        <v/>
      </c>
      <c r="Z318" s="14" t="str">
        <f>IF(Polygon[Length m]="","",Polygon[Length m])</f>
        <v/>
      </c>
      <c r="AA318" s="14" t="str">
        <f>IF(Polygon[Av Width m]="","",Polygon[Av Width m])</f>
        <v/>
      </c>
      <c r="AB318" s="14" t="str">
        <f>IF(Polygon[Parking Capacity]="","",Polygon[Parking Capacity])</f>
        <v/>
      </c>
    </row>
    <row r="319" spans="1:28" s="3" customFormat="1" x14ac:dyDescent="0.2">
      <c r="A319" s="3" t="str">
        <f>IF(Polygon[DWG File Name]="","",Polygon[DWG File Name])</f>
        <v/>
      </c>
      <c r="B319" s="3" t="str">
        <f>IF(Polygon[DWG Layer Name]="","",Polygon[DWG Layer Name])</f>
        <v/>
      </c>
      <c r="C319" s="3" t="str">
        <f>IF(Polygon[DWG Handle]="","",Polygon[DWG Handle])</f>
        <v/>
      </c>
      <c r="D319" s="58" t="str">
        <f>IF(Polygon[Approx Centroid X]="","",Polygon[Approx Centroid X])</f>
        <v/>
      </c>
      <c r="E319" s="58" t="str">
        <f>IF(Polygon[Approx Centroid Y]="","",Polygon[Approx Centroid Y])</f>
        <v/>
      </c>
      <c r="F319" s="3" t="str">
        <f>IF(Polygon[Replacement Asset]="","",Polygon[Replacement Asset])</f>
        <v/>
      </c>
      <c r="G319" s="3" t="str">
        <f>IF(Polygon[Asset ID]="","",UPPER(Polygon[Asset ID]))</f>
        <v/>
      </c>
      <c r="H319" s="3" t="str">
        <f>IF(Polygon[Asset Group]="","",VLOOKUP(Polygon[Asset Group],asset_grp_poly,4,FALSE))</f>
        <v/>
      </c>
      <c r="I319" s="3" t="str">
        <f>IF(Polygon[Asset Group]="","",VLOOKUP(Polygon[Asset Group],asset_grp_poly,2,FALSE))</f>
        <v/>
      </c>
      <c r="J319" s="3" t="str">
        <f>IF(Polygon[Asset Group]="","",VLOOKUP(Polygon[Asset Group],asset_grp_poly,3,FALSE))</f>
        <v/>
      </c>
      <c r="K319" s="3" t="str">
        <f>IF(Polygon[Asset Group]="","",VLOOKUP(Polygon[Asset Type],type_master_list,2,FALSE))</f>
        <v/>
      </c>
      <c r="L319" s="3" t="str">
        <f>IF(Polygon[Asset Name]="","",PROPER(Polygon[Asset Name]))</f>
        <v/>
      </c>
      <c r="M319" s="11" t="str">
        <f>IF(Polygon[Install Date]="","",Polygon[Install Date])</f>
        <v/>
      </c>
      <c r="N319" s="11" t="str">
        <f>IF(Polygon[Note]="","",PROPER(Polygon[Note]))</f>
        <v/>
      </c>
      <c r="O319" s="11" t="str">
        <f>IF(Polygon[Resource Consent Number]="","",UPPER(Polygon[Resource Consent Number]))</f>
        <v/>
      </c>
      <c r="P319" s="53" t="str">
        <f>IF(Polygon[Asset Unit Cost]="","",Polygon[Asset Unit Cost])</f>
        <v/>
      </c>
      <c r="Q319" s="11" t="str">
        <f>IF(Polygon[Added By]="","",UPPER(Polygon[Added By]))</f>
        <v/>
      </c>
      <c r="R319" s="11" t="str">
        <f>IF(Polygon[Added Date]="","",Polygon[Added Date])</f>
        <v/>
      </c>
      <c r="S319" s="14" t="str">
        <f>IF(Polygon[Z COORD]="","",Polygon[Z COORD])</f>
        <v/>
      </c>
      <c r="T319" s="14" t="str">
        <f>IF(Polygon[Asset Description]="","",PROPER(Polygon[Asset Description]))</f>
        <v/>
      </c>
      <c r="U319" s="14" t="str">
        <f>IF(Polygon[Area m2]="","",Polygon[Area m2])</f>
        <v/>
      </c>
      <c r="V319" s="14" t="str">
        <f>IF(Polygon[Asset Group]="","",VLOOKUP(Polygon[Surface Material],surface_master,2,FALSE))</f>
        <v/>
      </c>
      <c r="W319" s="14" t="str">
        <f>IF(Polygon[Asset Group]="","",VLOOKUP(Polygon[Material],sa_pa_surface,2,FALSE))</f>
        <v/>
      </c>
      <c r="X319" s="14" t="str">
        <f>IF(Polygon[Asset Group]="","",VLOOKUP(Polygon[Surface],surface_master,2,FALSE))</f>
        <v/>
      </c>
      <c r="Y319" s="14" t="str">
        <f>IF(Polygon[Surface Layer Depth mm]="","",Polygon[Surface Layer Depth mm])</f>
        <v/>
      </c>
      <c r="Z319" s="14" t="str">
        <f>IF(Polygon[Length m]="","",Polygon[Length m])</f>
        <v/>
      </c>
      <c r="AA319" s="14" t="str">
        <f>IF(Polygon[Av Width m]="","",Polygon[Av Width m])</f>
        <v/>
      </c>
      <c r="AB319" s="14" t="str">
        <f>IF(Polygon[Parking Capacity]="","",Polygon[Parking Capacity])</f>
        <v/>
      </c>
    </row>
    <row r="320" spans="1:28" s="3" customFormat="1" x14ac:dyDescent="0.2">
      <c r="A320" s="3" t="str">
        <f>IF(Polygon[DWG File Name]="","",Polygon[DWG File Name])</f>
        <v/>
      </c>
      <c r="B320" s="3" t="str">
        <f>IF(Polygon[DWG Layer Name]="","",Polygon[DWG Layer Name])</f>
        <v/>
      </c>
      <c r="C320" s="3" t="str">
        <f>IF(Polygon[DWG Handle]="","",Polygon[DWG Handle])</f>
        <v/>
      </c>
      <c r="D320" s="58" t="str">
        <f>IF(Polygon[Approx Centroid X]="","",Polygon[Approx Centroid X])</f>
        <v/>
      </c>
      <c r="E320" s="58" t="str">
        <f>IF(Polygon[Approx Centroid Y]="","",Polygon[Approx Centroid Y])</f>
        <v/>
      </c>
      <c r="F320" s="3" t="str">
        <f>IF(Polygon[Replacement Asset]="","",Polygon[Replacement Asset])</f>
        <v/>
      </c>
      <c r="G320" s="3" t="str">
        <f>IF(Polygon[Asset ID]="","",UPPER(Polygon[Asset ID]))</f>
        <v/>
      </c>
      <c r="H320" s="3" t="str">
        <f>IF(Polygon[Asset Group]="","",VLOOKUP(Polygon[Asset Group],asset_grp_poly,4,FALSE))</f>
        <v/>
      </c>
      <c r="I320" s="3" t="str">
        <f>IF(Polygon[Asset Group]="","",VLOOKUP(Polygon[Asset Group],asset_grp_poly,2,FALSE))</f>
        <v/>
      </c>
      <c r="J320" s="3" t="str">
        <f>IF(Polygon[Asset Group]="","",VLOOKUP(Polygon[Asset Group],asset_grp_poly,3,FALSE))</f>
        <v/>
      </c>
      <c r="K320" s="3" t="str">
        <f>IF(Polygon[Asset Group]="","",VLOOKUP(Polygon[Asset Type],type_master_list,2,FALSE))</f>
        <v/>
      </c>
      <c r="L320" s="3" t="str">
        <f>IF(Polygon[Asset Name]="","",PROPER(Polygon[Asset Name]))</f>
        <v/>
      </c>
      <c r="M320" s="11" t="str">
        <f>IF(Polygon[Install Date]="","",Polygon[Install Date])</f>
        <v/>
      </c>
      <c r="N320" s="11" t="str">
        <f>IF(Polygon[Note]="","",PROPER(Polygon[Note]))</f>
        <v/>
      </c>
      <c r="O320" s="11" t="str">
        <f>IF(Polygon[Resource Consent Number]="","",UPPER(Polygon[Resource Consent Number]))</f>
        <v/>
      </c>
      <c r="P320" s="53" t="str">
        <f>IF(Polygon[Asset Unit Cost]="","",Polygon[Asset Unit Cost])</f>
        <v/>
      </c>
      <c r="Q320" s="11" t="str">
        <f>IF(Polygon[Added By]="","",UPPER(Polygon[Added By]))</f>
        <v/>
      </c>
      <c r="R320" s="11" t="str">
        <f>IF(Polygon[Added Date]="","",Polygon[Added Date])</f>
        <v/>
      </c>
      <c r="S320" s="14" t="str">
        <f>IF(Polygon[Z COORD]="","",Polygon[Z COORD])</f>
        <v/>
      </c>
      <c r="T320" s="14" t="str">
        <f>IF(Polygon[Asset Description]="","",PROPER(Polygon[Asset Description]))</f>
        <v/>
      </c>
      <c r="U320" s="14" t="str">
        <f>IF(Polygon[Area m2]="","",Polygon[Area m2])</f>
        <v/>
      </c>
      <c r="V320" s="14" t="str">
        <f>IF(Polygon[Asset Group]="","",VLOOKUP(Polygon[Surface Material],surface_master,2,FALSE))</f>
        <v/>
      </c>
      <c r="W320" s="14" t="str">
        <f>IF(Polygon[Asset Group]="","",VLOOKUP(Polygon[Material],sa_pa_surface,2,FALSE))</f>
        <v/>
      </c>
      <c r="X320" s="14" t="str">
        <f>IF(Polygon[Asset Group]="","",VLOOKUP(Polygon[Surface],surface_master,2,FALSE))</f>
        <v/>
      </c>
      <c r="Y320" s="14" t="str">
        <f>IF(Polygon[Surface Layer Depth mm]="","",Polygon[Surface Layer Depth mm])</f>
        <v/>
      </c>
      <c r="Z320" s="14" t="str">
        <f>IF(Polygon[Length m]="","",Polygon[Length m])</f>
        <v/>
      </c>
      <c r="AA320" s="14" t="str">
        <f>IF(Polygon[Av Width m]="","",Polygon[Av Width m])</f>
        <v/>
      </c>
      <c r="AB320" s="14" t="str">
        <f>IF(Polygon[Parking Capacity]="","",Polygon[Parking Capacity])</f>
        <v/>
      </c>
    </row>
    <row r="321" spans="1:28" s="3" customFormat="1" x14ac:dyDescent="0.2">
      <c r="A321" s="3" t="str">
        <f>IF(Polygon[DWG File Name]="","",Polygon[DWG File Name])</f>
        <v/>
      </c>
      <c r="B321" s="3" t="str">
        <f>IF(Polygon[DWG Layer Name]="","",Polygon[DWG Layer Name])</f>
        <v/>
      </c>
      <c r="C321" s="3" t="str">
        <f>IF(Polygon[DWG Handle]="","",Polygon[DWG Handle])</f>
        <v/>
      </c>
      <c r="D321" s="58" t="str">
        <f>IF(Polygon[Approx Centroid X]="","",Polygon[Approx Centroid X])</f>
        <v/>
      </c>
      <c r="E321" s="58" t="str">
        <f>IF(Polygon[Approx Centroid Y]="","",Polygon[Approx Centroid Y])</f>
        <v/>
      </c>
      <c r="F321" s="3" t="str">
        <f>IF(Polygon[Replacement Asset]="","",Polygon[Replacement Asset])</f>
        <v/>
      </c>
      <c r="G321" s="3" t="str">
        <f>IF(Polygon[Asset ID]="","",UPPER(Polygon[Asset ID]))</f>
        <v/>
      </c>
      <c r="H321" s="3" t="str">
        <f>IF(Polygon[Asset Group]="","",VLOOKUP(Polygon[Asset Group],asset_grp_poly,4,FALSE))</f>
        <v/>
      </c>
      <c r="I321" s="3" t="str">
        <f>IF(Polygon[Asset Group]="","",VLOOKUP(Polygon[Asset Group],asset_grp_poly,2,FALSE))</f>
        <v/>
      </c>
      <c r="J321" s="3" t="str">
        <f>IF(Polygon[Asset Group]="","",VLOOKUP(Polygon[Asset Group],asset_grp_poly,3,FALSE))</f>
        <v/>
      </c>
      <c r="K321" s="3" t="str">
        <f>IF(Polygon[Asset Group]="","",VLOOKUP(Polygon[Asset Type],type_master_list,2,FALSE))</f>
        <v/>
      </c>
      <c r="L321" s="3" t="str">
        <f>IF(Polygon[Asset Name]="","",PROPER(Polygon[Asset Name]))</f>
        <v/>
      </c>
      <c r="M321" s="11" t="str">
        <f>IF(Polygon[Install Date]="","",Polygon[Install Date])</f>
        <v/>
      </c>
      <c r="N321" s="11" t="str">
        <f>IF(Polygon[Note]="","",PROPER(Polygon[Note]))</f>
        <v/>
      </c>
      <c r="O321" s="11" t="str">
        <f>IF(Polygon[Resource Consent Number]="","",UPPER(Polygon[Resource Consent Number]))</f>
        <v/>
      </c>
      <c r="P321" s="53" t="str">
        <f>IF(Polygon[Asset Unit Cost]="","",Polygon[Asset Unit Cost])</f>
        <v/>
      </c>
      <c r="Q321" s="11" t="str">
        <f>IF(Polygon[Added By]="","",UPPER(Polygon[Added By]))</f>
        <v/>
      </c>
      <c r="R321" s="11" t="str">
        <f>IF(Polygon[Added Date]="","",Polygon[Added Date])</f>
        <v/>
      </c>
      <c r="S321" s="14" t="str">
        <f>IF(Polygon[Z COORD]="","",Polygon[Z COORD])</f>
        <v/>
      </c>
      <c r="T321" s="14" t="str">
        <f>IF(Polygon[Asset Description]="","",PROPER(Polygon[Asset Description]))</f>
        <v/>
      </c>
      <c r="U321" s="14" t="str">
        <f>IF(Polygon[Area m2]="","",Polygon[Area m2])</f>
        <v/>
      </c>
      <c r="V321" s="14" t="str">
        <f>IF(Polygon[Asset Group]="","",VLOOKUP(Polygon[Surface Material],surface_master,2,FALSE))</f>
        <v/>
      </c>
      <c r="W321" s="14" t="str">
        <f>IF(Polygon[Asset Group]="","",VLOOKUP(Polygon[Material],sa_pa_surface,2,FALSE))</f>
        <v/>
      </c>
      <c r="X321" s="14" t="str">
        <f>IF(Polygon[Asset Group]="","",VLOOKUP(Polygon[Surface],surface_master,2,FALSE))</f>
        <v/>
      </c>
      <c r="Y321" s="14" t="str">
        <f>IF(Polygon[Surface Layer Depth mm]="","",Polygon[Surface Layer Depth mm])</f>
        <v/>
      </c>
      <c r="Z321" s="14" t="str">
        <f>IF(Polygon[Length m]="","",Polygon[Length m])</f>
        <v/>
      </c>
      <c r="AA321" s="14" t="str">
        <f>IF(Polygon[Av Width m]="","",Polygon[Av Width m])</f>
        <v/>
      </c>
      <c r="AB321" s="14" t="str">
        <f>IF(Polygon[Parking Capacity]="","",Polygon[Parking Capacity])</f>
        <v/>
      </c>
    </row>
    <row r="322" spans="1:28" s="3" customFormat="1" x14ac:dyDescent="0.2">
      <c r="A322" s="3" t="str">
        <f>IF(Polygon[DWG File Name]="","",Polygon[DWG File Name])</f>
        <v/>
      </c>
      <c r="B322" s="3" t="str">
        <f>IF(Polygon[DWG Layer Name]="","",Polygon[DWG Layer Name])</f>
        <v/>
      </c>
      <c r="C322" s="3" t="str">
        <f>IF(Polygon[DWG Handle]="","",Polygon[DWG Handle])</f>
        <v/>
      </c>
      <c r="D322" s="58" t="str">
        <f>IF(Polygon[Approx Centroid X]="","",Polygon[Approx Centroid X])</f>
        <v/>
      </c>
      <c r="E322" s="58" t="str">
        <f>IF(Polygon[Approx Centroid Y]="","",Polygon[Approx Centroid Y])</f>
        <v/>
      </c>
      <c r="F322" s="3" t="str">
        <f>IF(Polygon[Replacement Asset]="","",Polygon[Replacement Asset])</f>
        <v/>
      </c>
      <c r="G322" s="3" t="str">
        <f>IF(Polygon[Asset ID]="","",UPPER(Polygon[Asset ID]))</f>
        <v/>
      </c>
      <c r="H322" s="3" t="str">
        <f>IF(Polygon[Asset Group]="","",VLOOKUP(Polygon[Asset Group],asset_grp_poly,4,FALSE))</f>
        <v/>
      </c>
      <c r="I322" s="3" t="str">
        <f>IF(Polygon[Asset Group]="","",VLOOKUP(Polygon[Asset Group],asset_grp_poly,2,FALSE))</f>
        <v/>
      </c>
      <c r="J322" s="3" t="str">
        <f>IF(Polygon[Asset Group]="","",VLOOKUP(Polygon[Asset Group],asset_grp_poly,3,FALSE))</f>
        <v/>
      </c>
      <c r="K322" s="3" t="str">
        <f>IF(Polygon[Asset Group]="","",VLOOKUP(Polygon[Asset Type],type_master_list,2,FALSE))</f>
        <v/>
      </c>
      <c r="L322" s="3" t="str">
        <f>IF(Polygon[Asset Name]="","",PROPER(Polygon[Asset Name]))</f>
        <v/>
      </c>
      <c r="M322" s="11" t="str">
        <f>IF(Polygon[Install Date]="","",Polygon[Install Date])</f>
        <v/>
      </c>
      <c r="N322" s="11" t="str">
        <f>IF(Polygon[Note]="","",PROPER(Polygon[Note]))</f>
        <v/>
      </c>
      <c r="O322" s="11" t="str">
        <f>IF(Polygon[Resource Consent Number]="","",UPPER(Polygon[Resource Consent Number]))</f>
        <v/>
      </c>
      <c r="P322" s="53" t="str">
        <f>IF(Polygon[Asset Unit Cost]="","",Polygon[Asset Unit Cost])</f>
        <v/>
      </c>
      <c r="Q322" s="11" t="str">
        <f>IF(Polygon[Added By]="","",UPPER(Polygon[Added By]))</f>
        <v/>
      </c>
      <c r="R322" s="11" t="str">
        <f>IF(Polygon[Added Date]="","",Polygon[Added Date])</f>
        <v/>
      </c>
      <c r="S322" s="14" t="str">
        <f>IF(Polygon[Z COORD]="","",Polygon[Z COORD])</f>
        <v/>
      </c>
      <c r="T322" s="14" t="str">
        <f>IF(Polygon[Asset Description]="","",PROPER(Polygon[Asset Description]))</f>
        <v/>
      </c>
      <c r="U322" s="14" t="str">
        <f>IF(Polygon[Area m2]="","",Polygon[Area m2])</f>
        <v/>
      </c>
      <c r="V322" s="14" t="str">
        <f>IF(Polygon[Asset Group]="","",VLOOKUP(Polygon[Surface Material],surface_master,2,FALSE))</f>
        <v/>
      </c>
      <c r="W322" s="14" t="str">
        <f>IF(Polygon[Asset Group]="","",VLOOKUP(Polygon[Material],sa_pa_surface,2,FALSE))</f>
        <v/>
      </c>
      <c r="X322" s="14" t="str">
        <f>IF(Polygon[Asset Group]="","",VLOOKUP(Polygon[Surface],surface_master,2,FALSE))</f>
        <v/>
      </c>
      <c r="Y322" s="14" t="str">
        <f>IF(Polygon[Surface Layer Depth mm]="","",Polygon[Surface Layer Depth mm])</f>
        <v/>
      </c>
      <c r="Z322" s="14" t="str">
        <f>IF(Polygon[Length m]="","",Polygon[Length m])</f>
        <v/>
      </c>
      <c r="AA322" s="14" t="str">
        <f>IF(Polygon[Av Width m]="","",Polygon[Av Width m])</f>
        <v/>
      </c>
      <c r="AB322" s="14" t="str">
        <f>IF(Polygon[Parking Capacity]="","",Polygon[Parking Capacity])</f>
        <v/>
      </c>
    </row>
    <row r="323" spans="1:28" s="3" customFormat="1" x14ac:dyDescent="0.2">
      <c r="A323" s="3" t="str">
        <f>IF(Polygon[DWG File Name]="","",Polygon[DWG File Name])</f>
        <v/>
      </c>
      <c r="B323" s="3" t="str">
        <f>IF(Polygon[DWG Layer Name]="","",Polygon[DWG Layer Name])</f>
        <v/>
      </c>
      <c r="C323" s="3" t="str">
        <f>IF(Polygon[DWG Handle]="","",Polygon[DWG Handle])</f>
        <v/>
      </c>
      <c r="D323" s="58" t="str">
        <f>IF(Polygon[Approx Centroid X]="","",Polygon[Approx Centroid X])</f>
        <v/>
      </c>
      <c r="E323" s="58" t="str">
        <f>IF(Polygon[Approx Centroid Y]="","",Polygon[Approx Centroid Y])</f>
        <v/>
      </c>
      <c r="F323" s="3" t="str">
        <f>IF(Polygon[Replacement Asset]="","",Polygon[Replacement Asset])</f>
        <v/>
      </c>
      <c r="G323" s="3" t="str">
        <f>IF(Polygon[Asset ID]="","",UPPER(Polygon[Asset ID]))</f>
        <v/>
      </c>
      <c r="H323" s="3" t="str">
        <f>IF(Polygon[Asset Group]="","",VLOOKUP(Polygon[Asset Group],asset_grp_poly,4,FALSE))</f>
        <v/>
      </c>
      <c r="I323" s="3" t="str">
        <f>IF(Polygon[Asset Group]="","",VLOOKUP(Polygon[Asset Group],asset_grp_poly,2,FALSE))</f>
        <v/>
      </c>
      <c r="J323" s="3" t="str">
        <f>IF(Polygon[Asset Group]="","",VLOOKUP(Polygon[Asset Group],asset_grp_poly,3,FALSE))</f>
        <v/>
      </c>
      <c r="K323" s="3" t="str">
        <f>IF(Polygon[Asset Group]="","",VLOOKUP(Polygon[Asset Type],type_master_list,2,FALSE))</f>
        <v/>
      </c>
      <c r="L323" s="3" t="str">
        <f>IF(Polygon[Asset Name]="","",PROPER(Polygon[Asset Name]))</f>
        <v/>
      </c>
      <c r="M323" s="11" t="str">
        <f>IF(Polygon[Install Date]="","",Polygon[Install Date])</f>
        <v/>
      </c>
      <c r="N323" s="11" t="str">
        <f>IF(Polygon[Note]="","",PROPER(Polygon[Note]))</f>
        <v/>
      </c>
      <c r="O323" s="11" t="str">
        <f>IF(Polygon[Resource Consent Number]="","",UPPER(Polygon[Resource Consent Number]))</f>
        <v/>
      </c>
      <c r="P323" s="53" t="str">
        <f>IF(Polygon[Asset Unit Cost]="","",Polygon[Asset Unit Cost])</f>
        <v/>
      </c>
      <c r="Q323" s="11" t="str">
        <f>IF(Polygon[Added By]="","",UPPER(Polygon[Added By]))</f>
        <v/>
      </c>
      <c r="R323" s="11" t="str">
        <f>IF(Polygon[Added Date]="","",Polygon[Added Date])</f>
        <v/>
      </c>
      <c r="S323" s="14" t="str">
        <f>IF(Polygon[Z COORD]="","",Polygon[Z COORD])</f>
        <v/>
      </c>
      <c r="T323" s="14" t="str">
        <f>IF(Polygon[Asset Description]="","",PROPER(Polygon[Asset Description]))</f>
        <v/>
      </c>
      <c r="U323" s="14" t="str">
        <f>IF(Polygon[Area m2]="","",Polygon[Area m2])</f>
        <v/>
      </c>
      <c r="V323" s="14" t="str">
        <f>IF(Polygon[Asset Group]="","",VLOOKUP(Polygon[Surface Material],surface_master,2,FALSE))</f>
        <v/>
      </c>
      <c r="W323" s="14" t="str">
        <f>IF(Polygon[Asset Group]="","",VLOOKUP(Polygon[Material],sa_pa_surface,2,FALSE))</f>
        <v/>
      </c>
      <c r="X323" s="14" t="str">
        <f>IF(Polygon[Asset Group]="","",VLOOKUP(Polygon[Surface],surface_master,2,FALSE))</f>
        <v/>
      </c>
      <c r="Y323" s="14" t="str">
        <f>IF(Polygon[Surface Layer Depth mm]="","",Polygon[Surface Layer Depth mm])</f>
        <v/>
      </c>
      <c r="Z323" s="14" t="str">
        <f>IF(Polygon[Length m]="","",Polygon[Length m])</f>
        <v/>
      </c>
      <c r="AA323" s="14" t="str">
        <f>IF(Polygon[Av Width m]="","",Polygon[Av Width m])</f>
        <v/>
      </c>
      <c r="AB323" s="14" t="str">
        <f>IF(Polygon[Parking Capacity]="","",Polygon[Parking Capacity])</f>
        <v/>
      </c>
    </row>
    <row r="324" spans="1:28" s="3" customFormat="1" x14ac:dyDescent="0.2">
      <c r="A324" s="3" t="str">
        <f>IF(Polygon[DWG File Name]="","",Polygon[DWG File Name])</f>
        <v/>
      </c>
      <c r="B324" s="3" t="str">
        <f>IF(Polygon[DWG Layer Name]="","",Polygon[DWG Layer Name])</f>
        <v/>
      </c>
      <c r="C324" s="3" t="str">
        <f>IF(Polygon[DWG Handle]="","",Polygon[DWG Handle])</f>
        <v/>
      </c>
      <c r="D324" s="58" t="str">
        <f>IF(Polygon[Approx Centroid X]="","",Polygon[Approx Centroid X])</f>
        <v/>
      </c>
      <c r="E324" s="58" t="str">
        <f>IF(Polygon[Approx Centroid Y]="","",Polygon[Approx Centroid Y])</f>
        <v/>
      </c>
      <c r="F324" s="3" t="str">
        <f>IF(Polygon[Replacement Asset]="","",Polygon[Replacement Asset])</f>
        <v/>
      </c>
      <c r="G324" s="3" t="str">
        <f>IF(Polygon[Asset ID]="","",UPPER(Polygon[Asset ID]))</f>
        <v/>
      </c>
      <c r="H324" s="3" t="str">
        <f>IF(Polygon[Asset Group]="","",VLOOKUP(Polygon[Asset Group],asset_grp_poly,4,FALSE))</f>
        <v/>
      </c>
      <c r="I324" s="3" t="str">
        <f>IF(Polygon[Asset Group]="","",VLOOKUP(Polygon[Asset Group],asset_grp_poly,2,FALSE))</f>
        <v/>
      </c>
      <c r="J324" s="3" t="str">
        <f>IF(Polygon[Asset Group]="","",VLOOKUP(Polygon[Asset Group],asset_grp_poly,3,FALSE))</f>
        <v/>
      </c>
      <c r="K324" s="3" t="str">
        <f>IF(Polygon[Asset Group]="","",VLOOKUP(Polygon[Asset Type],type_master_list,2,FALSE))</f>
        <v/>
      </c>
      <c r="L324" s="3" t="str">
        <f>IF(Polygon[Asset Name]="","",PROPER(Polygon[Asset Name]))</f>
        <v/>
      </c>
      <c r="M324" s="11" t="str">
        <f>IF(Polygon[Install Date]="","",Polygon[Install Date])</f>
        <v/>
      </c>
      <c r="N324" s="11" t="str">
        <f>IF(Polygon[Note]="","",PROPER(Polygon[Note]))</f>
        <v/>
      </c>
      <c r="O324" s="11" t="str">
        <f>IF(Polygon[Resource Consent Number]="","",UPPER(Polygon[Resource Consent Number]))</f>
        <v/>
      </c>
      <c r="P324" s="53" t="str">
        <f>IF(Polygon[Asset Unit Cost]="","",Polygon[Asset Unit Cost])</f>
        <v/>
      </c>
      <c r="Q324" s="11" t="str">
        <f>IF(Polygon[Added By]="","",UPPER(Polygon[Added By]))</f>
        <v/>
      </c>
      <c r="R324" s="11" t="str">
        <f>IF(Polygon[Added Date]="","",Polygon[Added Date])</f>
        <v/>
      </c>
      <c r="S324" s="14" t="str">
        <f>IF(Polygon[Z COORD]="","",Polygon[Z COORD])</f>
        <v/>
      </c>
      <c r="T324" s="14" t="str">
        <f>IF(Polygon[Asset Description]="","",PROPER(Polygon[Asset Description]))</f>
        <v/>
      </c>
      <c r="U324" s="14" t="str">
        <f>IF(Polygon[Area m2]="","",Polygon[Area m2])</f>
        <v/>
      </c>
      <c r="V324" s="14" t="str">
        <f>IF(Polygon[Asset Group]="","",VLOOKUP(Polygon[Surface Material],surface_master,2,FALSE))</f>
        <v/>
      </c>
      <c r="W324" s="14" t="str">
        <f>IF(Polygon[Asset Group]="","",VLOOKUP(Polygon[Material],sa_pa_surface,2,FALSE))</f>
        <v/>
      </c>
      <c r="X324" s="14" t="str">
        <f>IF(Polygon[Asset Group]="","",VLOOKUP(Polygon[Surface],surface_master,2,FALSE))</f>
        <v/>
      </c>
      <c r="Y324" s="14" t="str">
        <f>IF(Polygon[Surface Layer Depth mm]="","",Polygon[Surface Layer Depth mm])</f>
        <v/>
      </c>
      <c r="Z324" s="14" t="str">
        <f>IF(Polygon[Length m]="","",Polygon[Length m])</f>
        <v/>
      </c>
      <c r="AA324" s="14" t="str">
        <f>IF(Polygon[Av Width m]="","",Polygon[Av Width m])</f>
        <v/>
      </c>
      <c r="AB324" s="14" t="str">
        <f>IF(Polygon[Parking Capacity]="","",Polygon[Parking Capacity])</f>
        <v/>
      </c>
    </row>
    <row r="325" spans="1:28" s="3" customFormat="1" x14ac:dyDescent="0.2">
      <c r="A325" s="3" t="str">
        <f>IF(Polygon[DWG File Name]="","",Polygon[DWG File Name])</f>
        <v/>
      </c>
      <c r="B325" s="3" t="str">
        <f>IF(Polygon[DWG Layer Name]="","",Polygon[DWG Layer Name])</f>
        <v/>
      </c>
      <c r="C325" s="3" t="str">
        <f>IF(Polygon[DWG Handle]="","",Polygon[DWG Handle])</f>
        <v/>
      </c>
      <c r="D325" s="58" t="str">
        <f>IF(Polygon[Approx Centroid X]="","",Polygon[Approx Centroid X])</f>
        <v/>
      </c>
      <c r="E325" s="58" t="str">
        <f>IF(Polygon[Approx Centroid Y]="","",Polygon[Approx Centroid Y])</f>
        <v/>
      </c>
      <c r="F325" s="3" t="str">
        <f>IF(Polygon[Replacement Asset]="","",Polygon[Replacement Asset])</f>
        <v/>
      </c>
      <c r="G325" s="3" t="str">
        <f>IF(Polygon[Asset ID]="","",UPPER(Polygon[Asset ID]))</f>
        <v/>
      </c>
      <c r="H325" s="3" t="str">
        <f>IF(Polygon[Asset Group]="","",VLOOKUP(Polygon[Asset Group],asset_grp_poly,4,FALSE))</f>
        <v/>
      </c>
      <c r="I325" s="3" t="str">
        <f>IF(Polygon[Asset Group]="","",VLOOKUP(Polygon[Asset Group],asset_grp_poly,2,FALSE))</f>
        <v/>
      </c>
      <c r="J325" s="3" t="str">
        <f>IF(Polygon[Asset Group]="","",VLOOKUP(Polygon[Asset Group],asset_grp_poly,3,FALSE))</f>
        <v/>
      </c>
      <c r="K325" s="3" t="str">
        <f>IF(Polygon[Asset Group]="","",VLOOKUP(Polygon[Asset Type],type_master_list,2,FALSE))</f>
        <v/>
      </c>
      <c r="L325" s="3" t="str">
        <f>IF(Polygon[Asset Name]="","",PROPER(Polygon[Asset Name]))</f>
        <v/>
      </c>
      <c r="M325" s="11" t="str">
        <f>IF(Polygon[Install Date]="","",Polygon[Install Date])</f>
        <v/>
      </c>
      <c r="N325" s="11" t="str">
        <f>IF(Polygon[Note]="","",PROPER(Polygon[Note]))</f>
        <v/>
      </c>
      <c r="O325" s="11" t="str">
        <f>IF(Polygon[Resource Consent Number]="","",UPPER(Polygon[Resource Consent Number]))</f>
        <v/>
      </c>
      <c r="P325" s="53" t="str">
        <f>IF(Polygon[Asset Unit Cost]="","",Polygon[Asset Unit Cost])</f>
        <v/>
      </c>
      <c r="Q325" s="11" t="str">
        <f>IF(Polygon[Added By]="","",UPPER(Polygon[Added By]))</f>
        <v/>
      </c>
      <c r="R325" s="11" t="str">
        <f>IF(Polygon[Added Date]="","",Polygon[Added Date])</f>
        <v/>
      </c>
      <c r="S325" s="14" t="str">
        <f>IF(Polygon[Z COORD]="","",Polygon[Z COORD])</f>
        <v/>
      </c>
      <c r="T325" s="14" t="str">
        <f>IF(Polygon[Asset Description]="","",PROPER(Polygon[Asset Description]))</f>
        <v/>
      </c>
      <c r="U325" s="14" t="str">
        <f>IF(Polygon[Area m2]="","",Polygon[Area m2])</f>
        <v/>
      </c>
      <c r="V325" s="14" t="str">
        <f>IF(Polygon[Asset Group]="","",VLOOKUP(Polygon[Surface Material],surface_master,2,FALSE))</f>
        <v/>
      </c>
      <c r="W325" s="14" t="str">
        <f>IF(Polygon[Asset Group]="","",VLOOKUP(Polygon[Material],sa_pa_surface,2,FALSE))</f>
        <v/>
      </c>
      <c r="X325" s="14" t="str">
        <f>IF(Polygon[Asset Group]="","",VLOOKUP(Polygon[Surface],surface_master,2,FALSE))</f>
        <v/>
      </c>
      <c r="Y325" s="14" t="str">
        <f>IF(Polygon[Surface Layer Depth mm]="","",Polygon[Surface Layer Depth mm])</f>
        <v/>
      </c>
      <c r="Z325" s="14" t="str">
        <f>IF(Polygon[Length m]="","",Polygon[Length m])</f>
        <v/>
      </c>
      <c r="AA325" s="14" t="str">
        <f>IF(Polygon[Av Width m]="","",Polygon[Av Width m])</f>
        <v/>
      </c>
      <c r="AB325" s="14" t="str">
        <f>IF(Polygon[Parking Capacity]="","",Polygon[Parking Capacity])</f>
        <v/>
      </c>
    </row>
    <row r="326" spans="1:28" s="3" customFormat="1" x14ac:dyDescent="0.2">
      <c r="A326" s="3" t="str">
        <f>IF(Polygon[DWG File Name]="","",Polygon[DWG File Name])</f>
        <v/>
      </c>
      <c r="B326" s="3" t="str">
        <f>IF(Polygon[DWG Layer Name]="","",Polygon[DWG Layer Name])</f>
        <v/>
      </c>
      <c r="C326" s="3" t="str">
        <f>IF(Polygon[DWG Handle]="","",Polygon[DWG Handle])</f>
        <v/>
      </c>
      <c r="D326" s="58" t="str">
        <f>IF(Polygon[Approx Centroid X]="","",Polygon[Approx Centroid X])</f>
        <v/>
      </c>
      <c r="E326" s="58" t="str">
        <f>IF(Polygon[Approx Centroid Y]="","",Polygon[Approx Centroid Y])</f>
        <v/>
      </c>
      <c r="F326" s="3" t="str">
        <f>IF(Polygon[Replacement Asset]="","",Polygon[Replacement Asset])</f>
        <v/>
      </c>
      <c r="G326" s="3" t="str">
        <f>IF(Polygon[Asset ID]="","",UPPER(Polygon[Asset ID]))</f>
        <v/>
      </c>
      <c r="H326" s="3" t="str">
        <f>IF(Polygon[Asset Group]="","",VLOOKUP(Polygon[Asset Group],asset_grp_poly,4,FALSE))</f>
        <v/>
      </c>
      <c r="I326" s="3" t="str">
        <f>IF(Polygon[Asset Group]="","",VLOOKUP(Polygon[Asset Group],asset_grp_poly,2,FALSE))</f>
        <v/>
      </c>
      <c r="J326" s="3" t="str">
        <f>IF(Polygon[Asset Group]="","",VLOOKUP(Polygon[Asset Group],asset_grp_poly,3,FALSE))</f>
        <v/>
      </c>
      <c r="K326" s="3" t="str">
        <f>IF(Polygon[Asset Group]="","",VLOOKUP(Polygon[Asset Type],type_master_list,2,FALSE))</f>
        <v/>
      </c>
      <c r="L326" s="3" t="str">
        <f>IF(Polygon[Asset Name]="","",PROPER(Polygon[Asset Name]))</f>
        <v/>
      </c>
      <c r="M326" s="11" t="str">
        <f>IF(Polygon[Install Date]="","",Polygon[Install Date])</f>
        <v/>
      </c>
      <c r="N326" s="11" t="str">
        <f>IF(Polygon[Note]="","",PROPER(Polygon[Note]))</f>
        <v/>
      </c>
      <c r="O326" s="11" t="str">
        <f>IF(Polygon[Resource Consent Number]="","",UPPER(Polygon[Resource Consent Number]))</f>
        <v/>
      </c>
      <c r="P326" s="53" t="str">
        <f>IF(Polygon[Asset Unit Cost]="","",Polygon[Asset Unit Cost])</f>
        <v/>
      </c>
      <c r="Q326" s="11" t="str">
        <f>IF(Polygon[Added By]="","",UPPER(Polygon[Added By]))</f>
        <v/>
      </c>
      <c r="R326" s="11" t="str">
        <f>IF(Polygon[Added Date]="","",Polygon[Added Date])</f>
        <v/>
      </c>
      <c r="S326" s="14" t="str">
        <f>IF(Polygon[Z COORD]="","",Polygon[Z COORD])</f>
        <v/>
      </c>
      <c r="T326" s="14" t="str">
        <f>IF(Polygon[Asset Description]="","",PROPER(Polygon[Asset Description]))</f>
        <v/>
      </c>
      <c r="U326" s="14" t="str">
        <f>IF(Polygon[Area m2]="","",Polygon[Area m2])</f>
        <v/>
      </c>
      <c r="V326" s="14" t="str">
        <f>IF(Polygon[Asset Group]="","",VLOOKUP(Polygon[Surface Material],surface_master,2,FALSE))</f>
        <v/>
      </c>
      <c r="W326" s="14" t="str">
        <f>IF(Polygon[Asset Group]="","",VLOOKUP(Polygon[Material],sa_pa_surface,2,FALSE))</f>
        <v/>
      </c>
      <c r="X326" s="14" t="str">
        <f>IF(Polygon[Asset Group]="","",VLOOKUP(Polygon[Surface],surface_master,2,FALSE))</f>
        <v/>
      </c>
      <c r="Y326" s="14" t="str">
        <f>IF(Polygon[Surface Layer Depth mm]="","",Polygon[Surface Layer Depth mm])</f>
        <v/>
      </c>
      <c r="Z326" s="14" t="str">
        <f>IF(Polygon[Length m]="","",Polygon[Length m])</f>
        <v/>
      </c>
      <c r="AA326" s="14" t="str">
        <f>IF(Polygon[Av Width m]="","",Polygon[Av Width m])</f>
        <v/>
      </c>
      <c r="AB326" s="14" t="str">
        <f>IF(Polygon[Parking Capacity]="","",Polygon[Parking Capacity])</f>
        <v/>
      </c>
    </row>
    <row r="327" spans="1:28" s="3" customFormat="1" x14ac:dyDescent="0.2">
      <c r="A327" s="3" t="str">
        <f>IF(Polygon[DWG File Name]="","",Polygon[DWG File Name])</f>
        <v/>
      </c>
      <c r="B327" s="3" t="str">
        <f>IF(Polygon[DWG Layer Name]="","",Polygon[DWG Layer Name])</f>
        <v/>
      </c>
      <c r="C327" s="3" t="str">
        <f>IF(Polygon[DWG Handle]="","",Polygon[DWG Handle])</f>
        <v/>
      </c>
      <c r="D327" s="58" t="str">
        <f>IF(Polygon[Approx Centroid X]="","",Polygon[Approx Centroid X])</f>
        <v/>
      </c>
      <c r="E327" s="58" t="str">
        <f>IF(Polygon[Approx Centroid Y]="","",Polygon[Approx Centroid Y])</f>
        <v/>
      </c>
      <c r="F327" s="3" t="str">
        <f>IF(Polygon[Replacement Asset]="","",Polygon[Replacement Asset])</f>
        <v/>
      </c>
      <c r="G327" s="3" t="str">
        <f>IF(Polygon[Asset ID]="","",UPPER(Polygon[Asset ID]))</f>
        <v/>
      </c>
      <c r="H327" s="3" t="str">
        <f>IF(Polygon[Asset Group]="","",VLOOKUP(Polygon[Asset Group],asset_grp_poly,4,FALSE))</f>
        <v/>
      </c>
      <c r="I327" s="3" t="str">
        <f>IF(Polygon[Asset Group]="","",VLOOKUP(Polygon[Asset Group],asset_grp_poly,2,FALSE))</f>
        <v/>
      </c>
      <c r="J327" s="3" t="str">
        <f>IF(Polygon[Asset Group]="","",VLOOKUP(Polygon[Asset Group],asset_grp_poly,3,FALSE))</f>
        <v/>
      </c>
      <c r="K327" s="3" t="str">
        <f>IF(Polygon[Asset Group]="","",VLOOKUP(Polygon[Asset Type],type_master_list,2,FALSE))</f>
        <v/>
      </c>
      <c r="L327" s="3" t="str">
        <f>IF(Polygon[Asset Name]="","",PROPER(Polygon[Asset Name]))</f>
        <v/>
      </c>
      <c r="M327" s="11" t="str">
        <f>IF(Polygon[Install Date]="","",Polygon[Install Date])</f>
        <v/>
      </c>
      <c r="N327" s="11" t="str">
        <f>IF(Polygon[Note]="","",PROPER(Polygon[Note]))</f>
        <v/>
      </c>
      <c r="O327" s="11" t="str">
        <f>IF(Polygon[Resource Consent Number]="","",UPPER(Polygon[Resource Consent Number]))</f>
        <v/>
      </c>
      <c r="P327" s="53" t="str">
        <f>IF(Polygon[Asset Unit Cost]="","",Polygon[Asset Unit Cost])</f>
        <v/>
      </c>
      <c r="Q327" s="11" t="str">
        <f>IF(Polygon[Added By]="","",UPPER(Polygon[Added By]))</f>
        <v/>
      </c>
      <c r="R327" s="11" t="str">
        <f>IF(Polygon[Added Date]="","",Polygon[Added Date])</f>
        <v/>
      </c>
      <c r="S327" s="14" t="str">
        <f>IF(Polygon[Z COORD]="","",Polygon[Z COORD])</f>
        <v/>
      </c>
      <c r="T327" s="14" t="str">
        <f>IF(Polygon[Asset Description]="","",PROPER(Polygon[Asset Description]))</f>
        <v/>
      </c>
      <c r="U327" s="14" t="str">
        <f>IF(Polygon[Area m2]="","",Polygon[Area m2])</f>
        <v/>
      </c>
      <c r="V327" s="14" t="str">
        <f>IF(Polygon[Asset Group]="","",VLOOKUP(Polygon[Surface Material],surface_master,2,FALSE))</f>
        <v/>
      </c>
      <c r="W327" s="14" t="str">
        <f>IF(Polygon[Asset Group]="","",VLOOKUP(Polygon[Material],sa_pa_surface,2,FALSE))</f>
        <v/>
      </c>
      <c r="X327" s="14" t="str">
        <f>IF(Polygon[Asset Group]="","",VLOOKUP(Polygon[Surface],surface_master,2,FALSE))</f>
        <v/>
      </c>
      <c r="Y327" s="14" t="str">
        <f>IF(Polygon[Surface Layer Depth mm]="","",Polygon[Surface Layer Depth mm])</f>
        <v/>
      </c>
      <c r="Z327" s="14" t="str">
        <f>IF(Polygon[Length m]="","",Polygon[Length m])</f>
        <v/>
      </c>
      <c r="AA327" s="14" t="str">
        <f>IF(Polygon[Av Width m]="","",Polygon[Av Width m])</f>
        <v/>
      </c>
      <c r="AB327" s="14" t="str">
        <f>IF(Polygon[Parking Capacity]="","",Polygon[Parking Capacity])</f>
        <v/>
      </c>
    </row>
    <row r="328" spans="1:28" s="3" customFormat="1" x14ac:dyDescent="0.2">
      <c r="A328" s="3" t="str">
        <f>IF(Polygon[DWG File Name]="","",Polygon[DWG File Name])</f>
        <v/>
      </c>
      <c r="B328" s="3" t="str">
        <f>IF(Polygon[DWG Layer Name]="","",Polygon[DWG Layer Name])</f>
        <v/>
      </c>
      <c r="C328" s="3" t="str">
        <f>IF(Polygon[DWG Handle]="","",Polygon[DWG Handle])</f>
        <v/>
      </c>
      <c r="D328" s="58" t="str">
        <f>IF(Polygon[Approx Centroid X]="","",Polygon[Approx Centroid X])</f>
        <v/>
      </c>
      <c r="E328" s="58" t="str">
        <f>IF(Polygon[Approx Centroid Y]="","",Polygon[Approx Centroid Y])</f>
        <v/>
      </c>
      <c r="F328" s="3" t="str">
        <f>IF(Polygon[Replacement Asset]="","",Polygon[Replacement Asset])</f>
        <v/>
      </c>
      <c r="G328" s="3" t="str">
        <f>IF(Polygon[Asset ID]="","",UPPER(Polygon[Asset ID]))</f>
        <v/>
      </c>
      <c r="H328" s="3" t="str">
        <f>IF(Polygon[Asset Group]="","",VLOOKUP(Polygon[Asset Group],asset_grp_poly,4,FALSE))</f>
        <v/>
      </c>
      <c r="I328" s="3" t="str">
        <f>IF(Polygon[Asset Group]="","",VLOOKUP(Polygon[Asset Group],asset_grp_poly,2,FALSE))</f>
        <v/>
      </c>
      <c r="J328" s="3" t="str">
        <f>IF(Polygon[Asset Group]="","",VLOOKUP(Polygon[Asset Group],asset_grp_poly,3,FALSE))</f>
        <v/>
      </c>
      <c r="K328" s="3" t="str">
        <f>IF(Polygon[Asset Group]="","",VLOOKUP(Polygon[Asset Type],type_master_list,2,FALSE))</f>
        <v/>
      </c>
      <c r="L328" s="3" t="str">
        <f>IF(Polygon[Asset Name]="","",PROPER(Polygon[Asset Name]))</f>
        <v/>
      </c>
      <c r="M328" s="11" t="str">
        <f>IF(Polygon[Install Date]="","",Polygon[Install Date])</f>
        <v/>
      </c>
      <c r="N328" s="11" t="str">
        <f>IF(Polygon[Note]="","",PROPER(Polygon[Note]))</f>
        <v/>
      </c>
      <c r="O328" s="11" t="str">
        <f>IF(Polygon[Resource Consent Number]="","",UPPER(Polygon[Resource Consent Number]))</f>
        <v/>
      </c>
      <c r="P328" s="53" t="str">
        <f>IF(Polygon[Asset Unit Cost]="","",Polygon[Asset Unit Cost])</f>
        <v/>
      </c>
      <c r="Q328" s="11" t="str">
        <f>IF(Polygon[Added By]="","",UPPER(Polygon[Added By]))</f>
        <v/>
      </c>
      <c r="R328" s="11" t="str">
        <f>IF(Polygon[Added Date]="","",Polygon[Added Date])</f>
        <v/>
      </c>
      <c r="S328" s="14" t="str">
        <f>IF(Polygon[Z COORD]="","",Polygon[Z COORD])</f>
        <v/>
      </c>
      <c r="T328" s="14" t="str">
        <f>IF(Polygon[Asset Description]="","",PROPER(Polygon[Asset Description]))</f>
        <v/>
      </c>
      <c r="U328" s="14" t="str">
        <f>IF(Polygon[Area m2]="","",Polygon[Area m2])</f>
        <v/>
      </c>
      <c r="V328" s="14" t="str">
        <f>IF(Polygon[Asset Group]="","",VLOOKUP(Polygon[Surface Material],surface_master,2,FALSE))</f>
        <v/>
      </c>
      <c r="W328" s="14" t="str">
        <f>IF(Polygon[Asset Group]="","",VLOOKUP(Polygon[Material],sa_pa_surface,2,FALSE))</f>
        <v/>
      </c>
      <c r="X328" s="14" t="str">
        <f>IF(Polygon[Asset Group]="","",VLOOKUP(Polygon[Surface],surface_master,2,FALSE))</f>
        <v/>
      </c>
      <c r="Y328" s="14" t="str">
        <f>IF(Polygon[Surface Layer Depth mm]="","",Polygon[Surface Layer Depth mm])</f>
        <v/>
      </c>
      <c r="Z328" s="14" t="str">
        <f>IF(Polygon[Length m]="","",Polygon[Length m])</f>
        <v/>
      </c>
      <c r="AA328" s="14" t="str">
        <f>IF(Polygon[Av Width m]="","",Polygon[Av Width m])</f>
        <v/>
      </c>
      <c r="AB328" s="14" t="str">
        <f>IF(Polygon[Parking Capacity]="","",Polygon[Parking Capacity])</f>
        <v/>
      </c>
    </row>
    <row r="329" spans="1:28" s="3" customFormat="1" x14ac:dyDescent="0.2">
      <c r="A329" s="3" t="str">
        <f>IF(Polygon[DWG File Name]="","",Polygon[DWG File Name])</f>
        <v/>
      </c>
      <c r="B329" s="3" t="str">
        <f>IF(Polygon[DWG Layer Name]="","",Polygon[DWG Layer Name])</f>
        <v/>
      </c>
      <c r="C329" s="3" t="str">
        <f>IF(Polygon[DWG Handle]="","",Polygon[DWG Handle])</f>
        <v/>
      </c>
      <c r="D329" s="58" t="str">
        <f>IF(Polygon[Approx Centroid X]="","",Polygon[Approx Centroid X])</f>
        <v/>
      </c>
      <c r="E329" s="58" t="str">
        <f>IF(Polygon[Approx Centroid Y]="","",Polygon[Approx Centroid Y])</f>
        <v/>
      </c>
      <c r="F329" s="3" t="str">
        <f>IF(Polygon[Replacement Asset]="","",Polygon[Replacement Asset])</f>
        <v/>
      </c>
      <c r="G329" s="3" t="str">
        <f>IF(Polygon[Asset ID]="","",UPPER(Polygon[Asset ID]))</f>
        <v/>
      </c>
      <c r="H329" s="3" t="str">
        <f>IF(Polygon[Asset Group]="","",VLOOKUP(Polygon[Asset Group],asset_grp_poly,4,FALSE))</f>
        <v/>
      </c>
      <c r="I329" s="3" t="str">
        <f>IF(Polygon[Asset Group]="","",VLOOKUP(Polygon[Asset Group],asset_grp_poly,2,FALSE))</f>
        <v/>
      </c>
      <c r="J329" s="3" t="str">
        <f>IF(Polygon[Asset Group]="","",VLOOKUP(Polygon[Asset Group],asset_grp_poly,3,FALSE))</f>
        <v/>
      </c>
      <c r="K329" s="3" t="str">
        <f>IF(Polygon[Asset Group]="","",VLOOKUP(Polygon[Asset Type],type_master_list,2,FALSE))</f>
        <v/>
      </c>
      <c r="L329" s="3" t="str">
        <f>IF(Polygon[Asset Name]="","",PROPER(Polygon[Asset Name]))</f>
        <v/>
      </c>
      <c r="M329" s="11" t="str">
        <f>IF(Polygon[Install Date]="","",Polygon[Install Date])</f>
        <v/>
      </c>
      <c r="N329" s="11" t="str">
        <f>IF(Polygon[Note]="","",PROPER(Polygon[Note]))</f>
        <v/>
      </c>
      <c r="O329" s="11" t="str">
        <f>IF(Polygon[Resource Consent Number]="","",UPPER(Polygon[Resource Consent Number]))</f>
        <v/>
      </c>
      <c r="P329" s="53" t="str">
        <f>IF(Polygon[Asset Unit Cost]="","",Polygon[Asset Unit Cost])</f>
        <v/>
      </c>
      <c r="Q329" s="11" t="str">
        <f>IF(Polygon[Added By]="","",UPPER(Polygon[Added By]))</f>
        <v/>
      </c>
      <c r="R329" s="11" t="str">
        <f>IF(Polygon[Added Date]="","",Polygon[Added Date])</f>
        <v/>
      </c>
      <c r="S329" s="14" t="str">
        <f>IF(Polygon[Z COORD]="","",Polygon[Z COORD])</f>
        <v/>
      </c>
      <c r="T329" s="14" t="str">
        <f>IF(Polygon[Asset Description]="","",PROPER(Polygon[Asset Description]))</f>
        <v/>
      </c>
      <c r="U329" s="14" t="str">
        <f>IF(Polygon[Area m2]="","",Polygon[Area m2])</f>
        <v/>
      </c>
      <c r="V329" s="14" t="str">
        <f>IF(Polygon[Asset Group]="","",VLOOKUP(Polygon[Surface Material],surface_master,2,FALSE))</f>
        <v/>
      </c>
      <c r="W329" s="14" t="str">
        <f>IF(Polygon[Asset Group]="","",VLOOKUP(Polygon[Material],sa_pa_surface,2,FALSE))</f>
        <v/>
      </c>
      <c r="X329" s="14" t="str">
        <f>IF(Polygon[Asset Group]="","",VLOOKUP(Polygon[Surface],surface_master,2,FALSE))</f>
        <v/>
      </c>
      <c r="Y329" s="14" t="str">
        <f>IF(Polygon[Surface Layer Depth mm]="","",Polygon[Surface Layer Depth mm])</f>
        <v/>
      </c>
      <c r="Z329" s="14" t="str">
        <f>IF(Polygon[Length m]="","",Polygon[Length m])</f>
        <v/>
      </c>
      <c r="AA329" s="14" t="str">
        <f>IF(Polygon[Av Width m]="","",Polygon[Av Width m])</f>
        <v/>
      </c>
      <c r="AB329" s="14" t="str">
        <f>IF(Polygon[Parking Capacity]="","",Polygon[Parking Capacity])</f>
        <v/>
      </c>
    </row>
    <row r="330" spans="1:28" s="3" customFormat="1" x14ac:dyDescent="0.2">
      <c r="A330" s="3" t="str">
        <f>IF(Polygon[DWG File Name]="","",Polygon[DWG File Name])</f>
        <v/>
      </c>
      <c r="B330" s="3" t="str">
        <f>IF(Polygon[DWG Layer Name]="","",Polygon[DWG Layer Name])</f>
        <v/>
      </c>
      <c r="C330" s="3" t="str">
        <f>IF(Polygon[DWG Handle]="","",Polygon[DWG Handle])</f>
        <v/>
      </c>
      <c r="D330" s="58" t="str">
        <f>IF(Polygon[Approx Centroid X]="","",Polygon[Approx Centroid X])</f>
        <v/>
      </c>
      <c r="E330" s="58" t="str">
        <f>IF(Polygon[Approx Centroid Y]="","",Polygon[Approx Centroid Y])</f>
        <v/>
      </c>
      <c r="F330" s="3" t="str">
        <f>IF(Polygon[Replacement Asset]="","",Polygon[Replacement Asset])</f>
        <v/>
      </c>
      <c r="G330" s="3" t="str">
        <f>IF(Polygon[Asset ID]="","",UPPER(Polygon[Asset ID]))</f>
        <v/>
      </c>
      <c r="H330" s="3" t="str">
        <f>IF(Polygon[Asset Group]="","",VLOOKUP(Polygon[Asset Group],asset_grp_poly,4,FALSE))</f>
        <v/>
      </c>
      <c r="I330" s="3" t="str">
        <f>IF(Polygon[Asset Group]="","",VLOOKUP(Polygon[Asset Group],asset_grp_poly,2,FALSE))</f>
        <v/>
      </c>
      <c r="J330" s="3" t="str">
        <f>IF(Polygon[Asset Group]="","",VLOOKUP(Polygon[Asset Group],asset_grp_poly,3,FALSE))</f>
        <v/>
      </c>
      <c r="K330" s="3" t="str">
        <f>IF(Polygon[Asset Group]="","",VLOOKUP(Polygon[Asset Type],type_master_list,2,FALSE))</f>
        <v/>
      </c>
      <c r="L330" s="3" t="str">
        <f>IF(Polygon[Asset Name]="","",PROPER(Polygon[Asset Name]))</f>
        <v/>
      </c>
      <c r="M330" s="11" t="str">
        <f>IF(Polygon[Install Date]="","",Polygon[Install Date])</f>
        <v/>
      </c>
      <c r="N330" s="11" t="str">
        <f>IF(Polygon[Note]="","",PROPER(Polygon[Note]))</f>
        <v/>
      </c>
      <c r="O330" s="11" t="str">
        <f>IF(Polygon[Resource Consent Number]="","",UPPER(Polygon[Resource Consent Number]))</f>
        <v/>
      </c>
      <c r="P330" s="53" t="str">
        <f>IF(Polygon[Asset Unit Cost]="","",Polygon[Asset Unit Cost])</f>
        <v/>
      </c>
      <c r="Q330" s="11" t="str">
        <f>IF(Polygon[Added By]="","",UPPER(Polygon[Added By]))</f>
        <v/>
      </c>
      <c r="R330" s="11" t="str">
        <f>IF(Polygon[Added Date]="","",Polygon[Added Date])</f>
        <v/>
      </c>
      <c r="S330" s="14" t="str">
        <f>IF(Polygon[Z COORD]="","",Polygon[Z COORD])</f>
        <v/>
      </c>
      <c r="T330" s="14" t="str">
        <f>IF(Polygon[Asset Description]="","",PROPER(Polygon[Asset Description]))</f>
        <v/>
      </c>
      <c r="U330" s="14" t="str">
        <f>IF(Polygon[Area m2]="","",Polygon[Area m2])</f>
        <v/>
      </c>
      <c r="V330" s="14" t="str">
        <f>IF(Polygon[Asset Group]="","",VLOOKUP(Polygon[Surface Material],surface_master,2,FALSE))</f>
        <v/>
      </c>
      <c r="W330" s="14" t="str">
        <f>IF(Polygon[Asset Group]="","",VLOOKUP(Polygon[Material],sa_pa_surface,2,FALSE))</f>
        <v/>
      </c>
      <c r="X330" s="14" t="str">
        <f>IF(Polygon[Asset Group]="","",VLOOKUP(Polygon[Surface],surface_master,2,FALSE))</f>
        <v/>
      </c>
      <c r="Y330" s="14" t="str">
        <f>IF(Polygon[Surface Layer Depth mm]="","",Polygon[Surface Layer Depth mm])</f>
        <v/>
      </c>
      <c r="Z330" s="14" t="str">
        <f>IF(Polygon[Length m]="","",Polygon[Length m])</f>
        <v/>
      </c>
      <c r="AA330" s="14" t="str">
        <f>IF(Polygon[Av Width m]="","",Polygon[Av Width m])</f>
        <v/>
      </c>
      <c r="AB330" s="14" t="str">
        <f>IF(Polygon[Parking Capacity]="","",Polygon[Parking Capacity])</f>
        <v/>
      </c>
    </row>
    <row r="331" spans="1:28" s="3" customFormat="1" x14ac:dyDescent="0.2">
      <c r="A331" s="3" t="str">
        <f>IF(Polygon[DWG File Name]="","",Polygon[DWG File Name])</f>
        <v/>
      </c>
      <c r="B331" s="3" t="str">
        <f>IF(Polygon[DWG Layer Name]="","",Polygon[DWG Layer Name])</f>
        <v/>
      </c>
      <c r="C331" s="3" t="str">
        <f>IF(Polygon[DWG Handle]="","",Polygon[DWG Handle])</f>
        <v/>
      </c>
      <c r="D331" s="58" t="str">
        <f>IF(Polygon[Approx Centroid X]="","",Polygon[Approx Centroid X])</f>
        <v/>
      </c>
      <c r="E331" s="58" t="str">
        <f>IF(Polygon[Approx Centroid Y]="","",Polygon[Approx Centroid Y])</f>
        <v/>
      </c>
      <c r="F331" s="3" t="str">
        <f>IF(Polygon[Replacement Asset]="","",Polygon[Replacement Asset])</f>
        <v/>
      </c>
      <c r="G331" s="3" t="str">
        <f>IF(Polygon[Asset ID]="","",UPPER(Polygon[Asset ID]))</f>
        <v/>
      </c>
      <c r="H331" s="3" t="str">
        <f>IF(Polygon[Asset Group]="","",VLOOKUP(Polygon[Asset Group],asset_grp_poly,4,FALSE))</f>
        <v/>
      </c>
      <c r="I331" s="3" t="str">
        <f>IF(Polygon[Asset Group]="","",VLOOKUP(Polygon[Asset Group],asset_grp_poly,2,FALSE))</f>
        <v/>
      </c>
      <c r="J331" s="3" t="str">
        <f>IF(Polygon[Asset Group]="","",VLOOKUP(Polygon[Asset Group],asset_grp_poly,3,FALSE))</f>
        <v/>
      </c>
      <c r="K331" s="3" t="str">
        <f>IF(Polygon[Asset Group]="","",VLOOKUP(Polygon[Asset Type],type_master_list,2,FALSE))</f>
        <v/>
      </c>
      <c r="L331" s="3" t="str">
        <f>IF(Polygon[Asset Name]="","",PROPER(Polygon[Asset Name]))</f>
        <v/>
      </c>
      <c r="M331" s="11" t="str">
        <f>IF(Polygon[Install Date]="","",Polygon[Install Date])</f>
        <v/>
      </c>
      <c r="N331" s="11" t="str">
        <f>IF(Polygon[Note]="","",PROPER(Polygon[Note]))</f>
        <v/>
      </c>
      <c r="O331" s="11" t="str">
        <f>IF(Polygon[Resource Consent Number]="","",UPPER(Polygon[Resource Consent Number]))</f>
        <v/>
      </c>
      <c r="P331" s="53" t="str">
        <f>IF(Polygon[Asset Unit Cost]="","",Polygon[Asset Unit Cost])</f>
        <v/>
      </c>
      <c r="Q331" s="11" t="str">
        <f>IF(Polygon[Added By]="","",UPPER(Polygon[Added By]))</f>
        <v/>
      </c>
      <c r="R331" s="11" t="str">
        <f>IF(Polygon[Added Date]="","",Polygon[Added Date])</f>
        <v/>
      </c>
      <c r="S331" s="14" t="str">
        <f>IF(Polygon[Z COORD]="","",Polygon[Z COORD])</f>
        <v/>
      </c>
      <c r="T331" s="14" t="str">
        <f>IF(Polygon[Asset Description]="","",PROPER(Polygon[Asset Description]))</f>
        <v/>
      </c>
      <c r="U331" s="14" t="str">
        <f>IF(Polygon[Area m2]="","",Polygon[Area m2])</f>
        <v/>
      </c>
      <c r="V331" s="14" t="str">
        <f>IF(Polygon[Asset Group]="","",VLOOKUP(Polygon[Surface Material],surface_master,2,FALSE))</f>
        <v/>
      </c>
      <c r="W331" s="14" t="str">
        <f>IF(Polygon[Asset Group]="","",VLOOKUP(Polygon[Material],sa_pa_surface,2,FALSE))</f>
        <v/>
      </c>
      <c r="X331" s="14" t="str">
        <f>IF(Polygon[Asset Group]="","",VLOOKUP(Polygon[Surface],surface_master,2,FALSE))</f>
        <v/>
      </c>
      <c r="Y331" s="14" t="str">
        <f>IF(Polygon[Surface Layer Depth mm]="","",Polygon[Surface Layer Depth mm])</f>
        <v/>
      </c>
      <c r="Z331" s="14" t="str">
        <f>IF(Polygon[Length m]="","",Polygon[Length m])</f>
        <v/>
      </c>
      <c r="AA331" s="14" t="str">
        <f>IF(Polygon[Av Width m]="","",Polygon[Av Width m])</f>
        <v/>
      </c>
      <c r="AB331" s="14" t="str">
        <f>IF(Polygon[Parking Capacity]="","",Polygon[Parking Capacity])</f>
        <v/>
      </c>
    </row>
    <row r="332" spans="1:28" s="3" customFormat="1" x14ac:dyDescent="0.2">
      <c r="A332" s="3" t="str">
        <f>IF(Polygon[DWG File Name]="","",Polygon[DWG File Name])</f>
        <v/>
      </c>
      <c r="B332" s="3" t="str">
        <f>IF(Polygon[DWG Layer Name]="","",Polygon[DWG Layer Name])</f>
        <v/>
      </c>
      <c r="C332" s="3" t="str">
        <f>IF(Polygon[DWG Handle]="","",Polygon[DWG Handle])</f>
        <v/>
      </c>
      <c r="D332" s="58" t="str">
        <f>IF(Polygon[Approx Centroid X]="","",Polygon[Approx Centroid X])</f>
        <v/>
      </c>
      <c r="E332" s="58" t="str">
        <f>IF(Polygon[Approx Centroid Y]="","",Polygon[Approx Centroid Y])</f>
        <v/>
      </c>
      <c r="F332" s="3" t="str">
        <f>IF(Polygon[Replacement Asset]="","",Polygon[Replacement Asset])</f>
        <v/>
      </c>
      <c r="G332" s="3" t="str">
        <f>IF(Polygon[Asset ID]="","",UPPER(Polygon[Asset ID]))</f>
        <v/>
      </c>
      <c r="H332" s="3" t="str">
        <f>IF(Polygon[Asset Group]="","",VLOOKUP(Polygon[Asset Group],asset_grp_poly,4,FALSE))</f>
        <v/>
      </c>
      <c r="I332" s="3" t="str">
        <f>IF(Polygon[Asset Group]="","",VLOOKUP(Polygon[Asset Group],asset_grp_poly,2,FALSE))</f>
        <v/>
      </c>
      <c r="J332" s="3" t="str">
        <f>IF(Polygon[Asset Group]="","",VLOOKUP(Polygon[Asset Group],asset_grp_poly,3,FALSE))</f>
        <v/>
      </c>
      <c r="K332" s="3" t="str">
        <f>IF(Polygon[Asset Group]="","",VLOOKUP(Polygon[Asset Type],type_master_list,2,FALSE))</f>
        <v/>
      </c>
      <c r="L332" s="3" t="str">
        <f>IF(Polygon[Asset Name]="","",PROPER(Polygon[Asset Name]))</f>
        <v/>
      </c>
      <c r="M332" s="11" t="str">
        <f>IF(Polygon[Install Date]="","",Polygon[Install Date])</f>
        <v/>
      </c>
      <c r="N332" s="11" t="str">
        <f>IF(Polygon[Note]="","",PROPER(Polygon[Note]))</f>
        <v/>
      </c>
      <c r="O332" s="11" t="str">
        <f>IF(Polygon[Resource Consent Number]="","",UPPER(Polygon[Resource Consent Number]))</f>
        <v/>
      </c>
      <c r="P332" s="53" t="str">
        <f>IF(Polygon[Asset Unit Cost]="","",Polygon[Asset Unit Cost])</f>
        <v/>
      </c>
      <c r="Q332" s="11" t="str">
        <f>IF(Polygon[Added By]="","",UPPER(Polygon[Added By]))</f>
        <v/>
      </c>
      <c r="R332" s="11" t="str">
        <f>IF(Polygon[Added Date]="","",Polygon[Added Date])</f>
        <v/>
      </c>
      <c r="S332" s="14" t="str">
        <f>IF(Polygon[Z COORD]="","",Polygon[Z COORD])</f>
        <v/>
      </c>
      <c r="T332" s="14" t="str">
        <f>IF(Polygon[Asset Description]="","",PROPER(Polygon[Asset Description]))</f>
        <v/>
      </c>
      <c r="U332" s="14" t="str">
        <f>IF(Polygon[Area m2]="","",Polygon[Area m2])</f>
        <v/>
      </c>
      <c r="V332" s="14" t="str">
        <f>IF(Polygon[Asset Group]="","",VLOOKUP(Polygon[Surface Material],surface_master,2,FALSE))</f>
        <v/>
      </c>
      <c r="W332" s="14" t="str">
        <f>IF(Polygon[Asset Group]="","",VLOOKUP(Polygon[Material],sa_pa_surface,2,FALSE))</f>
        <v/>
      </c>
      <c r="X332" s="14" t="str">
        <f>IF(Polygon[Asset Group]="","",VLOOKUP(Polygon[Surface],surface_master,2,FALSE))</f>
        <v/>
      </c>
      <c r="Y332" s="14" t="str">
        <f>IF(Polygon[Surface Layer Depth mm]="","",Polygon[Surface Layer Depth mm])</f>
        <v/>
      </c>
      <c r="Z332" s="14" t="str">
        <f>IF(Polygon[Length m]="","",Polygon[Length m])</f>
        <v/>
      </c>
      <c r="AA332" s="14" t="str">
        <f>IF(Polygon[Av Width m]="","",Polygon[Av Width m])</f>
        <v/>
      </c>
      <c r="AB332" s="14" t="str">
        <f>IF(Polygon[Parking Capacity]="","",Polygon[Parking Capacity])</f>
        <v/>
      </c>
    </row>
    <row r="333" spans="1:28" s="3" customFormat="1" x14ac:dyDescent="0.2">
      <c r="A333" s="3" t="str">
        <f>IF(Polygon[DWG File Name]="","",Polygon[DWG File Name])</f>
        <v/>
      </c>
      <c r="B333" s="3" t="str">
        <f>IF(Polygon[DWG Layer Name]="","",Polygon[DWG Layer Name])</f>
        <v/>
      </c>
      <c r="C333" s="3" t="str">
        <f>IF(Polygon[DWG Handle]="","",Polygon[DWG Handle])</f>
        <v/>
      </c>
      <c r="D333" s="58" t="str">
        <f>IF(Polygon[Approx Centroid X]="","",Polygon[Approx Centroid X])</f>
        <v/>
      </c>
      <c r="E333" s="58" t="str">
        <f>IF(Polygon[Approx Centroid Y]="","",Polygon[Approx Centroid Y])</f>
        <v/>
      </c>
      <c r="F333" s="3" t="str">
        <f>IF(Polygon[Replacement Asset]="","",Polygon[Replacement Asset])</f>
        <v/>
      </c>
      <c r="G333" s="3" t="str">
        <f>IF(Polygon[Asset ID]="","",UPPER(Polygon[Asset ID]))</f>
        <v/>
      </c>
      <c r="H333" s="3" t="str">
        <f>IF(Polygon[Asset Group]="","",VLOOKUP(Polygon[Asset Group],asset_grp_poly,4,FALSE))</f>
        <v/>
      </c>
      <c r="I333" s="3" t="str">
        <f>IF(Polygon[Asset Group]="","",VLOOKUP(Polygon[Asset Group],asset_grp_poly,2,FALSE))</f>
        <v/>
      </c>
      <c r="J333" s="3" t="str">
        <f>IF(Polygon[Asset Group]="","",VLOOKUP(Polygon[Asset Group],asset_grp_poly,3,FALSE))</f>
        <v/>
      </c>
      <c r="K333" s="3" t="str">
        <f>IF(Polygon[Asset Group]="","",VLOOKUP(Polygon[Asset Type],type_master_list,2,FALSE))</f>
        <v/>
      </c>
      <c r="L333" s="3" t="str">
        <f>IF(Polygon[Asset Name]="","",PROPER(Polygon[Asset Name]))</f>
        <v/>
      </c>
      <c r="M333" s="11" t="str">
        <f>IF(Polygon[Install Date]="","",Polygon[Install Date])</f>
        <v/>
      </c>
      <c r="N333" s="11" t="str">
        <f>IF(Polygon[Note]="","",PROPER(Polygon[Note]))</f>
        <v/>
      </c>
      <c r="O333" s="11" t="str">
        <f>IF(Polygon[Resource Consent Number]="","",UPPER(Polygon[Resource Consent Number]))</f>
        <v/>
      </c>
      <c r="P333" s="53" t="str">
        <f>IF(Polygon[Asset Unit Cost]="","",Polygon[Asset Unit Cost])</f>
        <v/>
      </c>
      <c r="Q333" s="11" t="str">
        <f>IF(Polygon[Added By]="","",UPPER(Polygon[Added By]))</f>
        <v/>
      </c>
      <c r="R333" s="11" t="str">
        <f>IF(Polygon[Added Date]="","",Polygon[Added Date])</f>
        <v/>
      </c>
      <c r="S333" s="14" t="str">
        <f>IF(Polygon[Z COORD]="","",Polygon[Z COORD])</f>
        <v/>
      </c>
      <c r="T333" s="14" t="str">
        <f>IF(Polygon[Asset Description]="","",PROPER(Polygon[Asset Description]))</f>
        <v/>
      </c>
      <c r="U333" s="14" t="str">
        <f>IF(Polygon[Area m2]="","",Polygon[Area m2])</f>
        <v/>
      </c>
      <c r="V333" s="14" t="str">
        <f>IF(Polygon[Asset Group]="","",VLOOKUP(Polygon[Surface Material],surface_master,2,FALSE))</f>
        <v/>
      </c>
      <c r="W333" s="14" t="str">
        <f>IF(Polygon[Asset Group]="","",VLOOKUP(Polygon[Material],sa_pa_surface,2,FALSE))</f>
        <v/>
      </c>
      <c r="X333" s="14" t="str">
        <f>IF(Polygon[Asset Group]="","",VLOOKUP(Polygon[Surface],surface_master,2,FALSE))</f>
        <v/>
      </c>
      <c r="Y333" s="14" t="str">
        <f>IF(Polygon[Surface Layer Depth mm]="","",Polygon[Surface Layer Depth mm])</f>
        <v/>
      </c>
      <c r="Z333" s="14" t="str">
        <f>IF(Polygon[Length m]="","",Polygon[Length m])</f>
        <v/>
      </c>
      <c r="AA333" s="14" t="str">
        <f>IF(Polygon[Av Width m]="","",Polygon[Av Width m])</f>
        <v/>
      </c>
      <c r="AB333" s="14" t="str">
        <f>IF(Polygon[Parking Capacity]="","",Polygon[Parking Capacity])</f>
        <v/>
      </c>
    </row>
    <row r="334" spans="1:28" s="3" customFormat="1" x14ac:dyDescent="0.2">
      <c r="A334" s="3" t="str">
        <f>IF(Polygon[DWG File Name]="","",Polygon[DWG File Name])</f>
        <v/>
      </c>
      <c r="B334" s="3" t="str">
        <f>IF(Polygon[DWG Layer Name]="","",Polygon[DWG Layer Name])</f>
        <v/>
      </c>
      <c r="C334" s="3" t="str">
        <f>IF(Polygon[DWG Handle]="","",Polygon[DWG Handle])</f>
        <v/>
      </c>
      <c r="D334" s="58" t="str">
        <f>IF(Polygon[Approx Centroid X]="","",Polygon[Approx Centroid X])</f>
        <v/>
      </c>
      <c r="E334" s="58" t="str">
        <f>IF(Polygon[Approx Centroid Y]="","",Polygon[Approx Centroid Y])</f>
        <v/>
      </c>
      <c r="F334" s="3" t="str">
        <f>IF(Polygon[Replacement Asset]="","",Polygon[Replacement Asset])</f>
        <v/>
      </c>
      <c r="G334" s="3" t="str">
        <f>IF(Polygon[Asset ID]="","",UPPER(Polygon[Asset ID]))</f>
        <v/>
      </c>
      <c r="H334" s="3" t="str">
        <f>IF(Polygon[Asset Group]="","",VLOOKUP(Polygon[Asset Group],asset_grp_poly,4,FALSE))</f>
        <v/>
      </c>
      <c r="I334" s="3" t="str">
        <f>IF(Polygon[Asset Group]="","",VLOOKUP(Polygon[Asset Group],asset_grp_poly,2,FALSE))</f>
        <v/>
      </c>
      <c r="J334" s="3" t="str">
        <f>IF(Polygon[Asset Group]="","",VLOOKUP(Polygon[Asset Group],asset_grp_poly,3,FALSE))</f>
        <v/>
      </c>
      <c r="K334" s="3" t="str">
        <f>IF(Polygon[Asset Group]="","",VLOOKUP(Polygon[Asset Type],type_master_list,2,FALSE))</f>
        <v/>
      </c>
      <c r="L334" s="3" t="str">
        <f>IF(Polygon[Asset Name]="","",PROPER(Polygon[Asset Name]))</f>
        <v/>
      </c>
      <c r="M334" s="11" t="str">
        <f>IF(Polygon[Install Date]="","",Polygon[Install Date])</f>
        <v/>
      </c>
      <c r="N334" s="11" t="str">
        <f>IF(Polygon[Note]="","",PROPER(Polygon[Note]))</f>
        <v/>
      </c>
      <c r="O334" s="11" t="str">
        <f>IF(Polygon[Resource Consent Number]="","",UPPER(Polygon[Resource Consent Number]))</f>
        <v/>
      </c>
      <c r="P334" s="53" t="str">
        <f>IF(Polygon[Asset Unit Cost]="","",Polygon[Asset Unit Cost])</f>
        <v/>
      </c>
      <c r="Q334" s="11" t="str">
        <f>IF(Polygon[Added By]="","",UPPER(Polygon[Added By]))</f>
        <v/>
      </c>
      <c r="R334" s="11" t="str">
        <f>IF(Polygon[Added Date]="","",Polygon[Added Date])</f>
        <v/>
      </c>
      <c r="S334" s="14" t="str">
        <f>IF(Polygon[Z COORD]="","",Polygon[Z COORD])</f>
        <v/>
      </c>
      <c r="T334" s="14" t="str">
        <f>IF(Polygon[Asset Description]="","",PROPER(Polygon[Asset Description]))</f>
        <v/>
      </c>
      <c r="U334" s="14" t="str">
        <f>IF(Polygon[Area m2]="","",Polygon[Area m2])</f>
        <v/>
      </c>
      <c r="V334" s="14" t="str">
        <f>IF(Polygon[Asset Group]="","",VLOOKUP(Polygon[Surface Material],surface_master,2,FALSE))</f>
        <v/>
      </c>
      <c r="W334" s="14" t="str">
        <f>IF(Polygon[Asset Group]="","",VLOOKUP(Polygon[Material],sa_pa_surface,2,FALSE))</f>
        <v/>
      </c>
      <c r="X334" s="14" t="str">
        <f>IF(Polygon[Asset Group]="","",VLOOKUP(Polygon[Surface],surface_master,2,FALSE))</f>
        <v/>
      </c>
      <c r="Y334" s="14" t="str">
        <f>IF(Polygon[Surface Layer Depth mm]="","",Polygon[Surface Layer Depth mm])</f>
        <v/>
      </c>
      <c r="Z334" s="14" t="str">
        <f>IF(Polygon[Length m]="","",Polygon[Length m])</f>
        <v/>
      </c>
      <c r="AA334" s="14" t="str">
        <f>IF(Polygon[Av Width m]="","",Polygon[Av Width m])</f>
        <v/>
      </c>
      <c r="AB334" s="14" t="str">
        <f>IF(Polygon[Parking Capacity]="","",Polygon[Parking Capacity])</f>
        <v/>
      </c>
    </row>
    <row r="335" spans="1:28" s="3" customFormat="1" x14ac:dyDescent="0.2">
      <c r="A335" s="3" t="str">
        <f>IF(Polygon[DWG File Name]="","",Polygon[DWG File Name])</f>
        <v/>
      </c>
      <c r="B335" s="3" t="str">
        <f>IF(Polygon[DWG Layer Name]="","",Polygon[DWG Layer Name])</f>
        <v/>
      </c>
      <c r="C335" s="3" t="str">
        <f>IF(Polygon[DWG Handle]="","",Polygon[DWG Handle])</f>
        <v/>
      </c>
      <c r="D335" s="58" t="str">
        <f>IF(Polygon[Approx Centroid X]="","",Polygon[Approx Centroid X])</f>
        <v/>
      </c>
      <c r="E335" s="58" t="str">
        <f>IF(Polygon[Approx Centroid Y]="","",Polygon[Approx Centroid Y])</f>
        <v/>
      </c>
      <c r="F335" s="3" t="str">
        <f>IF(Polygon[Replacement Asset]="","",Polygon[Replacement Asset])</f>
        <v/>
      </c>
      <c r="G335" s="3" t="str">
        <f>IF(Polygon[Asset ID]="","",UPPER(Polygon[Asset ID]))</f>
        <v/>
      </c>
      <c r="H335" s="3" t="str">
        <f>IF(Polygon[Asset Group]="","",VLOOKUP(Polygon[Asset Group],asset_grp_poly,4,FALSE))</f>
        <v/>
      </c>
      <c r="I335" s="3" t="str">
        <f>IF(Polygon[Asset Group]="","",VLOOKUP(Polygon[Asset Group],asset_grp_poly,2,FALSE))</f>
        <v/>
      </c>
      <c r="J335" s="3" t="str">
        <f>IF(Polygon[Asset Group]="","",VLOOKUP(Polygon[Asset Group],asset_grp_poly,3,FALSE))</f>
        <v/>
      </c>
      <c r="K335" s="3" t="str">
        <f>IF(Polygon[Asset Group]="","",VLOOKUP(Polygon[Asset Type],type_master_list,2,FALSE))</f>
        <v/>
      </c>
      <c r="L335" s="3" t="str">
        <f>IF(Polygon[Asset Name]="","",PROPER(Polygon[Asset Name]))</f>
        <v/>
      </c>
      <c r="M335" s="11" t="str">
        <f>IF(Polygon[Install Date]="","",Polygon[Install Date])</f>
        <v/>
      </c>
      <c r="N335" s="11" t="str">
        <f>IF(Polygon[Note]="","",PROPER(Polygon[Note]))</f>
        <v/>
      </c>
      <c r="O335" s="11" t="str">
        <f>IF(Polygon[Resource Consent Number]="","",UPPER(Polygon[Resource Consent Number]))</f>
        <v/>
      </c>
      <c r="P335" s="53" t="str">
        <f>IF(Polygon[Asset Unit Cost]="","",Polygon[Asset Unit Cost])</f>
        <v/>
      </c>
      <c r="Q335" s="11" t="str">
        <f>IF(Polygon[Added By]="","",UPPER(Polygon[Added By]))</f>
        <v/>
      </c>
      <c r="R335" s="11" t="str">
        <f>IF(Polygon[Added Date]="","",Polygon[Added Date])</f>
        <v/>
      </c>
      <c r="S335" s="14" t="str">
        <f>IF(Polygon[Z COORD]="","",Polygon[Z COORD])</f>
        <v/>
      </c>
      <c r="T335" s="14" t="str">
        <f>IF(Polygon[Asset Description]="","",PROPER(Polygon[Asset Description]))</f>
        <v/>
      </c>
      <c r="U335" s="14" t="str">
        <f>IF(Polygon[Area m2]="","",Polygon[Area m2])</f>
        <v/>
      </c>
      <c r="V335" s="14" t="str">
        <f>IF(Polygon[Asset Group]="","",VLOOKUP(Polygon[Surface Material],surface_master,2,FALSE))</f>
        <v/>
      </c>
      <c r="W335" s="14" t="str">
        <f>IF(Polygon[Asset Group]="","",VLOOKUP(Polygon[Material],sa_pa_surface,2,FALSE))</f>
        <v/>
      </c>
      <c r="X335" s="14" t="str">
        <f>IF(Polygon[Asset Group]="","",VLOOKUP(Polygon[Surface],surface_master,2,FALSE))</f>
        <v/>
      </c>
      <c r="Y335" s="14" t="str">
        <f>IF(Polygon[Surface Layer Depth mm]="","",Polygon[Surface Layer Depth mm])</f>
        <v/>
      </c>
      <c r="Z335" s="14" t="str">
        <f>IF(Polygon[Length m]="","",Polygon[Length m])</f>
        <v/>
      </c>
      <c r="AA335" s="14" t="str">
        <f>IF(Polygon[Av Width m]="","",Polygon[Av Width m])</f>
        <v/>
      </c>
      <c r="AB335" s="14" t="str">
        <f>IF(Polygon[Parking Capacity]="","",Polygon[Parking Capacity])</f>
        <v/>
      </c>
    </row>
    <row r="336" spans="1:28" s="3" customFormat="1" x14ac:dyDescent="0.2">
      <c r="A336" s="3" t="str">
        <f>IF(Polygon[DWG File Name]="","",Polygon[DWG File Name])</f>
        <v/>
      </c>
      <c r="B336" s="3" t="str">
        <f>IF(Polygon[DWG Layer Name]="","",Polygon[DWG Layer Name])</f>
        <v/>
      </c>
      <c r="C336" s="3" t="str">
        <f>IF(Polygon[DWG Handle]="","",Polygon[DWG Handle])</f>
        <v/>
      </c>
      <c r="D336" s="58" t="str">
        <f>IF(Polygon[Approx Centroid X]="","",Polygon[Approx Centroid X])</f>
        <v/>
      </c>
      <c r="E336" s="58" t="str">
        <f>IF(Polygon[Approx Centroid Y]="","",Polygon[Approx Centroid Y])</f>
        <v/>
      </c>
      <c r="F336" s="3" t="str">
        <f>IF(Polygon[Replacement Asset]="","",Polygon[Replacement Asset])</f>
        <v/>
      </c>
      <c r="G336" s="3" t="str">
        <f>IF(Polygon[Asset ID]="","",UPPER(Polygon[Asset ID]))</f>
        <v/>
      </c>
      <c r="H336" s="3" t="str">
        <f>IF(Polygon[Asset Group]="","",VLOOKUP(Polygon[Asset Group],asset_grp_poly,4,FALSE))</f>
        <v/>
      </c>
      <c r="I336" s="3" t="str">
        <f>IF(Polygon[Asset Group]="","",VLOOKUP(Polygon[Asset Group],asset_grp_poly,2,FALSE))</f>
        <v/>
      </c>
      <c r="J336" s="3" t="str">
        <f>IF(Polygon[Asset Group]="","",VLOOKUP(Polygon[Asset Group],asset_grp_poly,3,FALSE))</f>
        <v/>
      </c>
      <c r="K336" s="3" t="str">
        <f>IF(Polygon[Asset Group]="","",VLOOKUP(Polygon[Asset Type],type_master_list,2,FALSE))</f>
        <v/>
      </c>
      <c r="L336" s="3" t="str">
        <f>IF(Polygon[Asset Name]="","",PROPER(Polygon[Asset Name]))</f>
        <v/>
      </c>
      <c r="M336" s="11" t="str">
        <f>IF(Polygon[Install Date]="","",Polygon[Install Date])</f>
        <v/>
      </c>
      <c r="N336" s="11" t="str">
        <f>IF(Polygon[Note]="","",PROPER(Polygon[Note]))</f>
        <v/>
      </c>
      <c r="O336" s="11" t="str">
        <f>IF(Polygon[Resource Consent Number]="","",UPPER(Polygon[Resource Consent Number]))</f>
        <v/>
      </c>
      <c r="P336" s="53" t="str">
        <f>IF(Polygon[Asset Unit Cost]="","",Polygon[Asset Unit Cost])</f>
        <v/>
      </c>
      <c r="Q336" s="11" t="str">
        <f>IF(Polygon[Added By]="","",UPPER(Polygon[Added By]))</f>
        <v/>
      </c>
      <c r="R336" s="11" t="str">
        <f>IF(Polygon[Added Date]="","",Polygon[Added Date])</f>
        <v/>
      </c>
      <c r="S336" s="14" t="str">
        <f>IF(Polygon[Z COORD]="","",Polygon[Z COORD])</f>
        <v/>
      </c>
      <c r="T336" s="14" t="str">
        <f>IF(Polygon[Asset Description]="","",PROPER(Polygon[Asset Description]))</f>
        <v/>
      </c>
      <c r="U336" s="14" t="str">
        <f>IF(Polygon[Area m2]="","",Polygon[Area m2])</f>
        <v/>
      </c>
      <c r="V336" s="14" t="str">
        <f>IF(Polygon[Asset Group]="","",VLOOKUP(Polygon[Surface Material],surface_master,2,FALSE))</f>
        <v/>
      </c>
      <c r="W336" s="14" t="str">
        <f>IF(Polygon[Asset Group]="","",VLOOKUP(Polygon[Material],sa_pa_surface,2,FALSE))</f>
        <v/>
      </c>
      <c r="X336" s="14" t="str">
        <f>IF(Polygon[Asset Group]="","",VLOOKUP(Polygon[Surface],surface_master,2,FALSE))</f>
        <v/>
      </c>
      <c r="Y336" s="14" t="str">
        <f>IF(Polygon[Surface Layer Depth mm]="","",Polygon[Surface Layer Depth mm])</f>
        <v/>
      </c>
      <c r="Z336" s="14" t="str">
        <f>IF(Polygon[Length m]="","",Polygon[Length m])</f>
        <v/>
      </c>
      <c r="AA336" s="14" t="str">
        <f>IF(Polygon[Av Width m]="","",Polygon[Av Width m])</f>
        <v/>
      </c>
      <c r="AB336" s="14" t="str">
        <f>IF(Polygon[Parking Capacity]="","",Polygon[Parking Capacity])</f>
        <v/>
      </c>
    </row>
    <row r="337" spans="1:28" s="3" customFormat="1" x14ac:dyDescent="0.2">
      <c r="A337" s="3" t="str">
        <f>IF(Polygon[DWG File Name]="","",Polygon[DWG File Name])</f>
        <v/>
      </c>
      <c r="B337" s="3" t="str">
        <f>IF(Polygon[DWG Layer Name]="","",Polygon[DWG Layer Name])</f>
        <v/>
      </c>
      <c r="C337" s="3" t="str">
        <f>IF(Polygon[DWG Handle]="","",Polygon[DWG Handle])</f>
        <v/>
      </c>
      <c r="D337" s="58" t="str">
        <f>IF(Polygon[Approx Centroid X]="","",Polygon[Approx Centroid X])</f>
        <v/>
      </c>
      <c r="E337" s="58" t="str">
        <f>IF(Polygon[Approx Centroid Y]="","",Polygon[Approx Centroid Y])</f>
        <v/>
      </c>
      <c r="F337" s="3" t="str">
        <f>IF(Polygon[Replacement Asset]="","",Polygon[Replacement Asset])</f>
        <v/>
      </c>
      <c r="G337" s="3" t="str">
        <f>IF(Polygon[Asset ID]="","",UPPER(Polygon[Asset ID]))</f>
        <v/>
      </c>
      <c r="H337" s="3" t="str">
        <f>IF(Polygon[Asset Group]="","",VLOOKUP(Polygon[Asset Group],asset_grp_poly,4,FALSE))</f>
        <v/>
      </c>
      <c r="I337" s="3" t="str">
        <f>IF(Polygon[Asset Group]="","",VLOOKUP(Polygon[Asset Group],asset_grp_poly,2,FALSE))</f>
        <v/>
      </c>
      <c r="J337" s="3" t="str">
        <f>IF(Polygon[Asset Group]="","",VLOOKUP(Polygon[Asset Group],asset_grp_poly,3,FALSE))</f>
        <v/>
      </c>
      <c r="K337" s="3" t="str">
        <f>IF(Polygon[Asset Group]="","",VLOOKUP(Polygon[Asset Type],type_master_list,2,FALSE))</f>
        <v/>
      </c>
      <c r="L337" s="3" t="str">
        <f>IF(Polygon[Asset Name]="","",PROPER(Polygon[Asset Name]))</f>
        <v/>
      </c>
      <c r="M337" s="11" t="str">
        <f>IF(Polygon[Install Date]="","",Polygon[Install Date])</f>
        <v/>
      </c>
      <c r="N337" s="11" t="str">
        <f>IF(Polygon[Note]="","",PROPER(Polygon[Note]))</f>
        <v/>
      </c>
      <c r="O337" s="11" t="str">
        <f>IF(Polygon[Resource Consent Number]="","",UPPER(Polygon[Resource Consent Number]))</f>
        <v/>
      </c>
      <c r="P337" s="53" t="str">
        <f>IF(Polygon[Asset Unit Cost]="","",Polygon[Asset Unit Cost])</f>
        <v/>
      </c>
      <c r="Q337" s="11" t="str">
        <f>IF(Polygon[Added By]="","",UPPER(Polygon[Added By]))</f>
        <v/>
      </c>
      <c r="R337" s="11" t="str">
        <f>IF(Polygon[Added Date]="","",Polygon[Added Date])</f>
        <v/>
      </c>
      <c r="S337" s="14" t="str">
        <f>IF(Polygon[Z COORD]="","",Polygon[Z COORD])</f>
        <v/>
      </c>
      <c r="T337" s="14" t="str">
        <f>IF(Polygon[Asset Description]="","",PROPER(Polygon[Asset Description]))</f>
        <v/>
      </c>
      <c r="U337" s="14" t="str">
        <f>IF(Polygon[Area m2]="","",Polygon[Area m2])</f>
        <v/>
      </c>
      <c r="V337" s="14" t="str">
        <f>IF(Polygon[Asset Group]="","",VLOOKUP(Polygon[Surface Material],surface_master,2,FALSE))</f>
        <v/>
      </c>
      <c r="W337" s="14" t="str">
        <f>IF(Polygon[Asset Group]="","",VLOOKUP(Polygon[Material],sa_pa_surface,2,FALSE))</f>
        <v/>
      </c>
      <c r="X337" s="14" t="str">
        <f>IF(Polygon[Asset Group]="","",VLOOKUP(Polygon[Surface],surface_master,2,FALSE))</f>
        <v/>
      </c>
      <c r="Y337" s="14" t="str">
        <f>IF(Polygon[Surface Layer Depth mm]="","",Polygon[Surface Layer Depth mm])</f>
        <v/>
      </c>
      <c r="Z337" s="14" t="str">
        <f>IF(Polygon[Length m]="","",Polygon[Length m])</f>
        <v/>
      </c>
      <c r="AA337" s="14" t="str">
        <f>IF(Polygon[Av Width m]="","",Polygon[Av Width m])</f>
        <v/>
      </c>
      <c r="AB337" s="14" t="str">
        <f>IF(Polygon[Parking Capacity]="","",Polygon[Parking Capacity])</f>
        <v/>
      </c>
    </row>
    <row r="338" spans="1:28" s="3" customFormat="1" x14ac:dyDescent="0.2">
      <c r="A338" s="3" t="str">
        <f>IF(Polygon[DWG File Name]="","",Polygon[DWG File Name])</f>
        <v/>
      </c>
      <c r="B338" s="3" t="str">
        <f>IF(Polygon[DWG Layer Name]="","",Polygon[DWG Layer Name])</f>
        <v/>
      </c>
      <c r="C338" s="3" t="str">
        <f>IF(Polygon[DWG Handle]="","",Polygon[DWG Handle])</f>
        <v/>
      </c>
      <c r="D338" s="58" t="str">
        <f>IF(Polygon[Approx Centroid X]="","",Polygon[Approx Centroid X])</f>
        <v/>
      </c>
      <c r="E338" s="58" t="str">
        <f>IF(Polygon[Approx Centroid Y]="","",Polygon[Approx Centroid Y])</f>
        <v/>
      </c>
      <c r="F338" s="3" t="str">
        <f>IF(Polygon[Replacement Asset]="","",Polygon[Replacement Asset])</f>
        <v/>
      </c>
      <c r="G338" s="3" t="str">
        <f>IF(Polygon[Asset ID]="","",UPPER(Polygon[Asset ID]))</f>
        <v/>
      </c>
      <c r="H338" s="3" t="str">
        <f>IF(Polygon[Asset Group]="","",VLOOKUP(Polygon[Asset Group],asset_grp_poly,4,FALSE))</f>
        <v/>
      </c>
      <c r="I338" s="3" t="str">
        <f>IF(Polygon[Asset Group]="","",VLOOKUP(Polygon[Asset Group],asset_grp_poly,2,FALSE))</f>
        <v/>
      </c>
      <c r="J338" s="3" t="str">
        <f>IF(Polygon[Asset Group]="","",VLOOKUP(Polygon[Asset Group],asset_grp_poly,3,FALSE))</f>
        <v/>
      </c>
      <c r="K338" s="3" t="str">
        <f>IF(Polygon[Asset Group]="","",VLOOKUP(Polygon[Asset Type],type_master_list,2,FALSE))</f>
        <v/>
      </c>
      <c r="L338" s="3" t="str">
        <f>IF(Polygon[Asset Name]="","",PROPER(Polygon[Asset Name]))</f>
        <v/>
      </c>
      <c r="M338" s="11" t="str">
        <f>IF(Polygon[Install Date]="","",Polygon[Install Date])</f>
        <v/>
      </c>
      <c r="N338" s="11" t="str">
        <f>IF(Polygon[Note]="","",PROPER(Polygon[Note]))</f>
        <v/>
      </c>
      <c r="O338" s="11" t="str">
        <f>IF(Polygon[Resource Consent Number]="","",UPPER(Polygon[Resource Consent Number]))</f>
        <v/>
      </c>
      <c r="P338" s="53" t="str">
        <f>IF(Polygon[Asset Unit Cost]="","",Polygon[Asset Unit Cost])</f>
        <v/>
      </c>
      <c r="Q338" s="11" t="str">
        <f>IF(Polygon[Added By]="","",UPPER(Polygon[Added By]))</f>
        <v/>
      </c>
      <c r="R338" s="11" t="str">
        <f>IF(Polygon[Added Date]="","",Polygon[Added Date])</f>
        <v/>
      </c>
      <c r="S338" s="14" t="str">
        <f>IF(Polygon[Z COORD]="","",Polygon[Z COORD])</f>
        <v/>
      </c>
      <c r="T338" s="14" t="str">
        <f>IF(Polygon[Asset Description]="","",PROPER(Polygon[Asset Description]))</f>
        <v/>
      </c>
      <c r="U338" s="14" t="str">
        <f>IF(Polygon[Area m2]="","",Polygon[Area m2])</f>
        <v/>
      </c>
      <c r="V338" s="14" t="str">
        <f>IF(Polygon[Asset Group]="","",VLOOKUP(Polygon[Surface Material],surface_master,2,FALSE))</f>
        <v/>
      </c>
      <c r="W338" s="14" t="str">
        <f>IF(Polygon[Asset Group]="","",VLOOKUP(Polygon[Material],sa_pa_surface,2,FALSE))</f>
        <v/>
      </c>
      <c r="X338" s="14" t="str">
        <f>IF(Polygon[Asset Group]="","",VLOOKUP(Polygon[Surface],surface_master,2,FALSE))</f>
        <v/>
      </c>
      <c r="Y338" s="14" t="str">
        <f>IF(Polygon[Surface Layer Depth mm]="","",Polygon[Surface Layer Depth mm])</f>
        <v/>
      </c>
      <c r="Z338" s="14" t="str">
        <f>IF(Polygon[Length m]="","",Polygon[Length m])</f>
        <v/>
      </c>
      <c r="AA338" s="14" t="str">
        <f>IF(Polygon[Av Width m]="","",Polygon[Av Width m])</f>
        <v/>
      </c>
      <c r="AB338" s="14" t="str">
        <f>IF(Polygon[Parking Capacity]="","",Polygon[Parking Capacity])</f>
        <v/>
      </c>
    </row>
    <row r="339" spans="1:28" s="3" customFormat="1" x14ac:dyDescent="0.2">
      <c r="A339" s="3" t="str">
        <f>IF(Polygon[DWG File Name]="","",Polygon[DWG File Name])</f>
        <v/>
      </c>
      <c r="B339" s="3" t="str">
        <f>IF(Polygon[DWG Layer Name]="","",Polygon[DWG Layer Name])</f>
        <v/>
      </c>
      <c r="C339" s="3" t="str">
        <f>IF(Polygon[DWG Handle]="","",Polygon[DWG Handle])</f>
        <v/>
      </c>
      <c r="D339" s="58" t="str">
        <f>IF(Polygon[Approx Centroid X]="","",Polygon[Approx Centroid X])</f>
        <v/>
      </c>
      <c r="E339" s="58" t="str">
        <f>IF(Polygon[Approx Centroid Y]="","",Polygon[Approx Centroid Y])</f>
        <v/>
      </c>
      <c r="F339" s="3" t="str">
        <f>IF(Polygon[Replacement Asset]="","",Polygon[Replacement Asset])</f>
        <v/>
      </c>
      <c r="G339" s="3" t="str">
        <f>IF(Polygon[Asset ID]="","",UPPER(Polygon[Asset ID]))</f>
        <v/>
      </c>
      <c r="H339" s="3" t="str">
        <f>IF(Polygon[Asset Group]="","",VLOOKUP(Polygon[Asset Group],asset_grp_poly,4,FALSE))</f>
        <v/>
      </c>
      <c r="I339" s="3" t="str">
        <f>IF(Polygon[Asset Group]="","",VLOOKUP(Polygon[Asset Group],asset_grp_poly,2,FALSE))</f>
        <v/>
      </c>
      <c r="J339" s="3" t="str">
        <f>IF(Polygon[Asset Group]="","",VLOOKUP(Polygon[Asset Group],asset_grp_poly,3,FALSE))</f>
        <v/>
      </c>
      <c r="K339" s="3" t="str">
        <f>IF(Polygon[Asset Group]="","",VLOOKUP(Polygon[Asset Type],type_master_list,2,FALSE))</f>
        <v/>
      </c>
      <c r="L339" s="3" t="str">
        <f>IF(Polygon[Asset Name]="","",PROPER(Polygon[Asset Name]))</f>
        <v/>
      </c>
      <c r="M339" s="11" t="str">
        <f>IF(Polygon[Install Date]="","",Polygon[Install Date])</f>
        <v/>
      </c>
      <c r="N339" s="11" t="str">
        <f>IF(Polygon[Note]="","",PROPER(Polygon[Note]))</f>
        <v/>
      </c>
      <c r="O339" s="11" t="str">
        <f>IF(Polygon[Resource Consent Number]="","",UPPER(Polygon[Resource Consent Number]))</f>
        <v/>
      </c>
      <c r="P339" s="53" t="str">
        <f>IF(Polygon[Asset Unit Cost]="","",Polygon[Asset Unit Cost])</f>
        <v/>
      </c>
      <c r="Q339" s="11" t="str">
        <f>IF(Polygon[Added By]="","",UPPER(Polygon[Added By]))</f>
        <v/>
      </c>
      <c r="R339" s="11" t="str">
        <f>IF(Polygon[Added Date]="","",Polygon[Added Date])</f>
        <v/>
      </c>
      <c r="S339" s="14" t="str">
        <f>IF(Polygon[Z COORD]="","",Polygon[Z COORD])</f>
        <v/>
      </c>
      <c r="T339" s="14" t="str">
        <f>IF(Polygon[Asset Description]="","",PROPER(Polygon[Asset Description]))</f>
        <v/>
      </c>
      <c r="U339" s="14" t="str">
        <f>IF(Polygon[Area m2]="","",Polygon[Area m2])</f>
        <v/>
      </c>
      <c r="V339" s="14" t="str">
        <f>IF(Polygon[Asset Group]="","",VLOOKUP(Polygon[Surface Material],surface_master,2,FALSE))</f>
        <v/>
      </c>
      <c r="W339" s="14" t="str">
        <f>IF(Polygon[Asset Group]="","",VLOOKUP(Polygon[Material],sa_pa_surface,2,FALSE))</f>
        <v/>
      </c>
      <c r="X339" s="14" t="str">
        <f>IF(Polygon[Asset Group]="","",VLOOKUP(Polygon[Surface],surface_master,2,FALSE))</f>
        <v/>
      </c>
      <c r="Y339" s="14" t="str">
        <f>IF(Polygon[Surface Layer Depth mm]="","",Polygon[Surface Layer Depth mm])</f>
        <v/>
      </c>
      <c r="Z339" s="14" t="str">
        <f>IF(Polygon[Length m]="","",Polygon[Length m])</f>
        <v/>
      </c>
      <c r="AA339" s="14" t="str">
        <f>IF(Polygon[Av Width m]="","",Polygon[Av Width m])</f>
        <v/>
      </c>
      <c r="AB339" s="14" t="str">
        <f>IF(Polygon[Parking Capacity]="","",Polygon[Parking Capacity])</f>
        <v/>
      </c>
    </row>
    <row r="340" spans="1:28" s="3" customFormat="1" x14ac:dyDescent="0.2">
      <c r="A340" s="3" t="str">
        <f>IF(Polygon[DWG File Name]="","",Polygon[DWG File Name])</f>
        <v/>
      </c>
      <c r="B340" s="3" t="str">
        <f>IF(Polygon[DWG Layer Name]="","",Polygon[DWG Layer Name])</f>
        <v/>
      </c>
      <c r="C340" s="3" t="str">
        <f>IF(Polygon[DWG Handle]="","",Polygon[DWG Handle])</f>
        <v/>
      </c>
      <c r="D340" s="58" t="str">
        <f>IF(Polygon[Approx Centroid X]="","",Polygon[Approx Centroid X])</f>
        <v/>
      </c>
      <c r="E340" s="58" t="str">
        <f>IF(Polygon[Approx Centroid Y]="","",Polygon[Approx Centroid Y])</f>
        <v/>
      </c>
      <c r="F340" s="3" t="str">
        <f>IF(Polygon[Replacement Asset]="","",Polygon[Replacement Asset])</f>
        <v/>
      </c>
      <c r="G340" s="3" t="str">
        <f>IF(Polygon[Asset ID]="","",UPPER(Polygon[Asset ID]))</f>
        <v/>
      </c>
      <c r="H340" s="3" t="str">
        <f>IF(Polygon[Asset Group]="","",VLOOKUP(Polygon[Asset Group],asset_grp_poly,4,FALSE))</f>
        <v/>
      </c>
      <c r="I340" s="3" t="str">
        <f>IF(Polygon[Asset Group]="","",VLOOKUP(Polygon[Asset Group],asset_grp_poly,2,FALSE))</f>
        <v/>
      </c>
      <c r="J340" s="3" t="str">
        <f>IF(Polygon[Asset Group]="","",VLOOKUP(Polygon[Asset Group],asset_grp_poly,3,FALSE))</f>
        <v/>
      </c>
      <c r="K340" s="3" t="str">
        <f>IF(Polygon[Asset Group]="","",VLOOKUP(Polygon[Asset Type],type_master_list,2,FALSE))</f>
        <v/>
      </c>
      <c r="L340" s="3" t="str">
        <f>IF(Polygon[Asset Name]="","",PROPER(Polygon[Asset Name]))</f>
        <v/>
      </c>
      <c r="M340" s="11" t="str">
        <f>IF(Polygon[Install Date]="","",Polygon[Install Date])</f>
        <v/>
      </c>
      <c r="N340" s="11" t="str">
        <f>IF(Polygon[Note]="","",PROPER(Polygon[Note]))</f>
        <v/>
      </c>
      <c r="O340" s="11" t="str">
        <f>IF(Polygon[Resource Consent Number]="","",UPPER(Polygon[Resource Consent Number]))</f>
        <v/>
      </c>
      <c r="P340" s="53" t="str">
        <f>IF(Polygon[Asset Unit Cost]="","",Polygon[Asset Unit Cost])</f>
        <v/>
      </c>
      <c r="Q340" s="11" t="str">
        <f>IF(Polygon[Added By]="","",UPPER(Polygon[Added By]))</f>
        <v/>
      </c>
      <c r="R340" s="11" t="str">
        <f>IF(Polygon[Added Date]="","",Polygon[Added Date])</f>
        <v/>
      </c>
      <c r="S340" s="14" t="str">
        <f>IF(Polygon[Z COORD]="","",Polygon[Z COORD])</f>
        <v/>
      </c>
      <c r="T340" s="14" t="str">
        <f>IF(Polygon[Asset Description]="","",PROPER(Polygon[Asset Description]))</f>
        <v/>
      </c>
      <c r="U340" s="14" t="str">
        <f>IF(Polygon[Area m2]="","",Polygon[Area m2])</f>
        <v/>
      </c>
      <c r="V340" s="14" t="str">
        <f>IF(Polygon[Asset Group]="","",VLOOKUP(Polygon[Surface Material],surface_master,2,FALSE))</f>
        <v/>
      </c>
      <c r="W340" s="14" t="str">
        <f>IF(Polygon[Asset Group]="","",VLOOKUP(Polygon[Material],sa_pa_surface,2,FALSE))</f>
        <v/>
      </c>
      <c r="X340" s="14" t="str">
        <f>IF(Polygon[Asset Group]="","",VLOOKUP(Polygon[Surface],surface_master,2,FALSE))</f>
        <v/>
      </c>
      <c r="Y340" s="14" t="str">
        <f>IF(Polygon[Surface Layer Depth mm]="","",Polygon[Surface Layer Depth mm])</f>
        <v/>
      </c>
      <c r="Z340" s="14" t="str">
        <f>IF(Polygon[Length m]="","",Polygon[Length m])</f>
        <v/>
      </c>
      <c r="AA340" s="14" t="str">
        <f>IF(Polygon[Av Width m]="","",Polygon[Av Width m])</f>
        <v/>
      </c>
      <c r="AB340" s="14" t="str">
        <f>IF(Polygon[Parking Capacity]="","",Polygon[Parking Capacity])</f>
        <v/>
      </c>
    </row>
    <row r="341" spans="1:28" s="3" customFormat="1" x14ac:dyDescent="0.2">
      <c r="A341" s="3" t="str">
        <f>IF(Polygon[DWG File Name]="","",Polygon[DWG File Name])</f>
        <v/>
      </c>
      <c r="B341" s="3" t="str">
        <f>IF(Polygon[DWG Layer Name]="","",Polygon[DWG Layer Name])</f>
        <v/>
      </c>
      <c r="C341" s="3" t="str">
        <f>IF(Polygon[DWG Handle]="","",Polygon[DWG Handle])</f>
        <v/>
      </c>
      <c r="D341" s="58" t="str">
        <f>IF(Polygon[Approx Centroid X]="","",Polygon[Approx Centroid X])</f>
        <v/>
      </c>
      <c r="E341" s="58" t="str">
        <f>IF(Polygon[Approx Centroid Y]="","",Polygon[Approx Centroid Y])</f>
        <v/>
      </c>
      <c r="F341" s="3" t="str">
        <f>IF(Polygon[Replacement Asset]="","",Polygon[Replacement Asset])</f>
        <v/>
      </c>
      <c r="G341" s="3" t="str">
        <f>IF(Polygon[Asset ID]="","",UPPER(Polygon[Asset ID]))</f>
        <v/>
      </c>
      <c r="H341" s="3" t="str">
        <f>IF(Polygon[Asset Group]="","",VLOOKUP(Polygon[Asset Group],asset_grp_poly,4,FALSE))</f>
        <v/>
      </c>
      <c r="I341" s="3" t="str">
        <f>IF(Polygon[Asset Group]="","",VLOOKUP(Polygon[Asset Group],asset_grp_poly,2,FALSE))</f>
        <v/>
      </c>
      <c r="J341" s="3" t="str">
        <f>IF(Polygon[Asset Group]="","",VLOOKUP(Polygon[Asset Group],asset_grp_poly,3,FALSE))</f>
        <v/>
      </c>
      <c r="K341" s="3" t="str">
        <f>IF(Polygon[Asset Group]="","",VLOOKUP(Polygon[Asset Type],type_master_list,2,FALSE))</f>
        <v/>
      </c>
      <c r="L341" s="3" t="str">
        <f>IF(Polygon[Asset Name]="","",PROPER(Polygon[Asset Name]))</f>
        <v/>
      </c>
      <c r="M341" s="11" t="str">
        <f>IF(Polygon[Install Date]="","",Polygon[Install Date])</f>
        <v/>
      </c>
      <c r="N341" s="11" t="str">
        <f>IF(Polygon[Note]="","",PROPER(Polygon[Note]))</f>
        <v/>
      </c>
      <c r="O341" s="11" t="str">
        <f>IF(Polygon[Resource Consent Number]="","",UPPER(Polygon[Resource Consent Number]))</f>
        <v/>
      </c>
      <c r="P341" s="53" t="str">
        <f>IF(Polygon[Asset Unit Cost]="","",Polygon[Asset Unit Cost])</f>
        <v/>
      </c>
      <c r="Q341" s="11" t="str">
        <f>IF(Polygon[Added By]="","",UPPER(Polygon[Added By]))</f>
        <v/>
      </c>
      <c r="R341" s="11" t="str">
        <f>IF(Polygon[Added Date]="","",Polygon[Added Date])</f>
        <v/>
      </c>
      <c r="S341" s="14" t="str">
        <f>IF(Polygon[Z COORD]="","",Polygon[Z COORD])</f>
        <v/>
      </c>
      <c r="T341" s="14" t="str">
        <f>IF(Polygon[Asset Description]="","",PROPER(Polygon[Asset Description]))</f>
        <v/>
      </c>
      <c r="U341" s="14" t="str">
        <f>IF(Polygon[Area m2]="","",Polygon[Area m2])</f>
        <v/>
      </c>
      <c r="V341" s="14" t="str">
        <f>IF(Polygon[Asset Group]="","",VLOOKUP(Polygon[Surface Material],surface_master,2,FALSE))</f>
        <v/>
      </c>
      <c r="W341" s="14" t="str">
        <f>IF(Polygon[Asset Group]="","",VLOOKUP(Polygon[Material],sa_pa_surface,2,FALSE))</f>
        <v/>
      </c>
      <c r="X341" s="14" t="str">
        <f>IF(Polygon[Asset Group]="","",VLOOKUP(Polygon[Surface],surface_master,2,FALSE))</f>
        <v/>
      </c>
      <c r="Y341" s="14" t="str">
        <f>IF(Polygon[Surface Layer Depth mm]="","",Polygon[Surface Layer Depth mm])</f>
        <v/>
      </c>
      <c r="Z341" s="14" t="str">
        <f>IF(Polygon[Length m]="","",Polygon[Length m])</f>
        <v/>
      </c>
      <c r="AA341" s="14" t="str">
        <f>IF(Polygon[Av Width m]="","",Polygon[Av Width m])</f>
        <v/>
      </c>
      <c r="AB341" s="14" t="str">
        <f>IF(Polygon[Parking Capacity]="","",Polygon[Parking Capacity])</f>
        <v/>
      </c>
    </row>
    <row r="342" spans="1:28" s="3" customFormat="1" x14ac:dyDescent="0.2">
      <c r="A342" s="3" t="str">
        <f>IF(Polygon[DWG File Name]="","",Polygon[DWG File Name])</f>
        <v/>
      </c>
      <c r="B342" s="3" t="str">
        <f>IF(Polygon[DWG Layer Name]="","",Polygon[DWG Layer Name])</f>
        <v/>
      </c>
      <c r="C342" s="3" t="str">
        <f>IF(Polygon[DWG Handle]="","",Polygon[DWG Handle])</f>
        <v/>
      </c>
      <c r="D342" s="58" t="str">
        <f>IF(Polygon[Approx Centroid X]="","",Polygon[Approx Centroid X])</f>
        <v/>
      </c>
      <c r="E342" s="58" t="str">
        <f>IF(Polygon[Approx Centroid Y]="","",Polygon[Approx Centroid Y])</f>
        <v/>
      </c>
      <c r="F342" s="3" t="str">
        <f>IF(Polygon[Replacement Asset]="","",Polygon[Replacement Asset])</f>
        <v/>
      </c>
      <c r="G342" s="3" t="str">
        <f>IF(Polygon[Asset ID]="","",UPPER(Polygon[Asset ID]))</f>
        <v/>
      </c>
      <c r="H342" s="3" t="str">
        <f>IF(Polygon[Asset Group]="","",VLOOKUP(Polygon[Asset Group],asset_grp_poly,4,FALSE))</f>
        <v/>
      </c>
      <c r="I342" s="3" t="str">
        <f>IF(Polygon[Asset Group]="","",VLOOKUP(Polygon[Asset Group],asset_grp_poly,2,FALSE))</f>
        <v/>
      </c>
      <c r="J342" s="3" t="str">
        <f>IF(Polygon[Asset Group]="","",VLOOKUP(Polygon[Asset Group],asset_grp_poly,3,FALSE))</f>
        <v/>
      </c>
      <c r="K342" s="3" t="str">
        <f>IF(Polygon[Asset Group]="","",VLOOKUP(Polygon[Asset Type],type_master_list,2,FALSE))</f>
        <v/>
      </c>
      <c r="L342" s="3" t="str">
        <f>IF(Polygon[Asset Name]="","",PROPER(Polygon[Asset Name]))</f>
        <v/>
      </c>
      <c r="M342" s="11" t="str">
        <f>IF(Polygon[Install Date]="","",Polygon[Install Date])</f>
        <v/>
      </c>
      <c r="N342" s="11" t="str">
        <f>IF(Polygon[Note]="","",PROPER(Polygon[Note]))</f>
        <v/>
      </c>
      <c r="O342" s="11" t="str">
        <f>IF(Polygon[Resource Consent Number]="","",UPPER(Polygon[Resource Consent Number]))</f>
        <v/>
      </c>
      <c r="P342" s="53" t="str">
        <f>IF(Polygon[Asset Unit Cost]="","",Polygon[Asset Unit Cost])</f>
        <v/>
      </c>
      <c r="Q342" s="11" t="str">
        <f>IF(Polygon[Added By]="","",UPPER(Polygon[Added By]))</f>
        <v/>
      </c>
      <c r="R342" s="11" t="str">
        <f>IF(Polygon[Added Date]="","",Polygon[Added Date])</f>
        <v/>
      </c>
      <c r="S342" s="14" t="str">
        <f>IF(Polygon[Z COORD]="","",Polygon[Z COORD])</f>
        <v/>
      </c>
      <c r="T342" s="14" t="str">
        <f>IF(Polygon[Asset Description]="","",PROPER(Polygon[Asset Description]))</f>
        <v/>
      </c>
      <c r="U342" s="14" t="str">
        <f>IF(Polygon[Area m2]="","",Polygon[Area m2])</f>
        <v/>
      </c>
      <c r="V342" s="14" t="str">
        <f>IF(Polygon[Asset Group]="","",VLOOKUP(Polygon[Surface Material],surface_master,2,FALSE))</f>
        <v/>
      </c>
      <c r="W342" s="14" t="str">
        <f>IF(Polygon[Asset Group]="","",VLOOKUP(Polygon[Material],sa_pa_surface,2,FALSE))</f>
        <v/>
      </c>
      <c r="X342" s="14" t="str">
        <f>IF(Polygon[Asset Group]="","",VLOOKUP(Polygon[Surface],surface_master,2,FALSE))</f>
        <v/>
      </c>
      <c r="Y342" s="14" t="str">
        <f>IF(Polygon[Surface Layer Depth mm]="","",Polygon[Surface Layer Depth mm])</f>
        <v/>
      </c>
      <c r="Z342" s="14" t="str">
        <f>IF(Polygon[Length m]="","",Polygon[Length m])</f>
        <v/>
      </c>
      <c r="AA342" s="14" t="str">
        <f>IF(Polygon[Av Width m]="","",Polygon[Av Width m])</f>
        <v/>
      </c>
      <c r="AB342" s="14" t="str">
        <f>IF(Polygon[Parking Capacity]="","",Polygon[Parking Capacity])</f>
        <v/>
      </c>
    </row>
    <row r="343" spans="1:28" s="3" customFormat="1" x14ac:dyDescent="0.2">
      <c r="A343" s="3" t="str">
        <f>IF(Polygon[DWG File Name]="","",Polygon[DWG File Name])</f>
        <v/>
      </c>
      <c r="B343" s="3" t="str">
        <f>IF(Polygon[DWG Layer Name]="","",Polygon[DWG Layer Name])</f>
        <v/>
      </c>
      <c r="C343" s="3" t="str">
        <f>IF(Polygon[DWG Handle]="","",Polygon[DWG Handle])</f>
        <v/>
      </c>
      <c r="D343" s="58" t="str">
        <f>IF(Polygon[Approx Centroid X]="","",Polygon[Approx Centroid X])</f>
        <v/>
      </c>
      <c r="E343" s="58" t="str">
        <f>IF(Polygon[Approx Centroid Y]="","",Polygon[Approx Centroid Y])</f>
        <v/>
      </c>
      <c r="F343" s="3" t="str">
        <f>IF(Polygon[Replacement Asset]="","",Polygon[Replacement Asset])</f>
        <v/>
      </c>
      <c r="G343" s="3" t="str">
        <f>IF(Polygon[Asset ID]="","",UPPER(Polygon[Asset ID]))</f>
        <v/>
      </c>
      <c r="H343" s="3" t="str">
        <f>IF(Polygon[Asset Group]="","",VLOOKUP(Polygon[Asset Group],asset_grp_poly,4,FALSE))</f>
        <v/>
      </c>
      <c r="I343" s="3" t="str">
        <f>IF(Polygon[Asset Group]="","",VLOOKUP(Polygon[Asset Group],asset_grp_poly,2,FALSE))</f>
        <v/>
      </c>
      <c r="J343" s="3" t="str">
        <f>IF(Polygon[Asset Group]="","",VLOOKUP(Polygon[Asset Group],asset_grp_poly,3,FALSE))</f>
        <v/>
      </c>
      <c r="K343" s="3" t="str">
        <f>IF(Polygon[Asset Group]="","",VLOOKUP(Polygon[Asset Type],type_master_list,2,FALSE))</f>
        <v/>
      </c>
      <c r="L343" s="3" t="str">
        <f>IF(Polygon[Asset Name]="","",PROPER(Polygon[Asset Name]))</f>
        <v/>
      </c>
      <c r="M343" s="11" t="str">
        <f>IF(Polygon[Install Date]="","",Polygon[Install Date])</f>
        <v/>
      </c>
      <c r="N343" s="11" t="str">
        <f>IF(Polygon[Note]="","",PROPER(Polygon[Note]))</f>
        <v/>
      </c>
      <c r="O343" s="11" t="str">
        <f>IF(Polygon[Resource Consent Number]="","",UPPER(Polygon[Resource Consent Number]))</f>
        <v/>
      </c>
      <c r="P343" s="53" t="str">
        <f>IF(Polygon[Asset Unit Cost]="","",Polygon[Asset Unit Cost])</f>
        <v/>
      </c>
      <c r="Q343" s="11" t="str">
        <f>IF(Polygon[Added By]="","",UPPER(Polygon[Added By]))</f>
        <v/>
      </c>
      <c r="R343" s="11" t="str">
        <f>IF(Polygon[Added Date]="","",Polygon[Added Date])</f>
        <v/>
      </c>
      <c r="S343" s="14" t="str">
        <f>IF(Polygon[Z COORD]="","",Polygon[Z COORD])</f>
        <v/>
      </c>
      <c r="T343" s="14" t="str">
        <f>IF(Polygon[Asset Description]="","",PROPER(Polygon[Asset Description]))</f>
        <v/>
      </c>
      <c r="U343" s="14" t="str">
        <f>IF(Polygon[Area m2]="","",Polygon[Area m2])</f>
        <v/>
      </c>
      <c r="V343" s="14" t="str">
        <f>IF(Polygon[Asset Group]="","",VLOOKUP(Polygon[Surface Material],surface_master,2,FALSE))</f>
        <v/>
      </c>
      <c r="W343" s="14" t="str">
        <f>IF(Polygon[Asset Group]="","",VLOOKUP(Polygon[Material],sa_pa_surface,2,FALSE))</f>
        <v/>
      </c>
      <c r="X343" s="14" t="str">
        <f>IF(Polygon[Asset Group]="","",VLOOKUP(Polygon[Surface],surface_master,2,FALSE))</f>
        <v/>
      </c>
      <c r="Y343" s="14" t="str">
        <f>IF(Polygon[Surface Layer Depth mm]="","",Polygon[Surface Layer Depth mm])</f>
        <v/>
      </c>
      <c r="Z343" s="14" t="str">
        <f>IF(Polygon[Length m]="","",Polygon[Length m])</f>
        <v/>
      </c>
      <c r="AA343" s="14" t="str">
        <f>IF(Polygon[Av Width m]="","",Polygon[Av Width m])</f>
        <v/>
      </c>
      <c r="AB343" s="14" t="str">
        <f>IF(Polygon[Parking Capacity]="","",Polygon[Parking Capacity])</f>
        <v/>
      </c>
    </row>
    <row r="344" spans="1:28" s="3" customFormat="1" x14ac:dyDescent="0.2">
      <c r="A344" s="3" t="str">
        <f>IF(Polygon[DWG File Name]="","",Polygon[DWG File Name])</f>
        <v/>
      </c>
      <c r="B344" s="3" t="str">
        <f>IF(Polygon[DWG Layer Name]="","",Polygon[DWG Layer Name])</f>
        <v/>
      </c>
      <c r="C344" s="3" t="str">
        <f>IF(Polygon[DWG Handle]="","",Polygon[DWG Handle])</f>
        <v/>
      </c>
      <c r="D344" s="58" t="str">
        <f>IF(Polygon[Approx Centroid X]="","",Polygon[Approx Centroid X])</f>
        <v/>
      </c>
      <c r="E344" s="58" t="str">
        <f>IF(Polygon[Approx Centroid Y]="","",Polygon[Approx Centroid Y])</f>
        <v/>
      </c>
      <c r="F344" s="3" t="str">
        <f>IF(Polygon[Replacement Asset]="","",Polygon[Replacement Asset])</f>
        <v/>
      </c>
      <c r="G344" s="3" t="str">
        <f>IF(Polygon[Asset ID]="","",UPPER(Polygon[Asset ID]))</f>
        <v/>
      </c>
      <c r="H344" s="3" t="str">
        <f>IF(Polygon[Asset Group]="","",VLOOKUP(Polygon[Asset Group],asset_grp_poly,4,FALSE))</f>
        <v/>
      </c>
      <c r="I344" s="3" t="str">
        <f>IF(Polygon[Asset Group]="","",VLOOKUP(Polygon[Asset Group],asset_grp_poly,2,FALSE))</f>
        <v/>
      </c>
      <c r="J344" s="3" t="str">
        <f>IF(Polygon[Asset Group]="","",VLOOKUP(Polygon[Asset Group],asset_grp_poly,3,FALSE))</f>
        <v/>
      </c>
      <c r="K344" s="3" t="str">
        <f>IF(Polygon[Asset Group]="","",VLOOKUP(Polygon[Asset Type],type_master_list,2,FALSE))</f>
        <v/>
      </c>
      <c r="L344" s="3" t="str">
        <f>IF(Polygon[Asset Name]="","",PROPER(Polygon[Asset Name]))</f>
        <v/>
      </c>
      <c r="M344" s="11" t="str">
        <f>IF(Polygon[Install Date]="","",Polygon[Install Date])</f>
        <v/>
      </c>
      <c r="N344" s="11" t="str">
        <f>IF(Polygon[Note]="","",PROPER(Polygon[Note]))</f>
        <v/>
      </c>
      <c r="O344" s="11" t="str">
        <f>IF(Polygon[Resource Consent Number]="","",UPPER(Polygon[Resource Consent Number]))</f>
        <v/>
      </c>
      <c r="P344" s="53" t="str">
        <f>IF(Polygon[Asset Unit Cost]="","",Polygon[Asset Unit Cost])</f>
        <v/>
      </c>
      <c r="Q344" s="11" t="str">
        <f>IF(Polygon[Added By]="","",UPPER(Polygon[Added By]))</f>
        <v/>
      </c>
      <c r="R344" s="11" t="str">
        <f>IF(Polygon[Added Date]="","",Polygon[Added Date])</f>
        <v/>
      </c>
      <c r="S344" s="14" t="str">
        <f>IF(Polygon[Z COORD]="","",Polygon[Z COORD])</f>
        <v/>
      </c>
      <c r="T344" s="14" t="str">
        <f>IF(Polygon[Asset Description]="","",PROPER(Polygon[Asset Description]))</f>
        <v/>
      </c>
      <c r="U344" s="14" t="str">
        <f>IF(Polygon[Area m2]="","",Polygon[Area m2])</f>
        <v/>
      </c>
      <c r="V344" s="14" t="str">
        <f>IF(Polygon[Asset Group]="","",VLOOKUP(Polygon[Surface Material],surface_master,2,FALSE))</f>
        <v/>
      </c>
      <c r="W344" s="14" t="str">
        <f>IF(Polygon[Asset Group]="","",VLOOKUP(Polygon[Material],sa_pa_surface,2,FALSE))</f>
        <v/>
      </c>
      <c r="X344" s="14" t="str">
        <f>IF(Polygon[Asset Group]="","",VLOOKUP(Polygon[Surface],surface_master,2,FALSE))</f>
        <v/>
      </c>
      <c r="Y344" s="14" t="str">
        <f>IF(Polygon[Surface Layer Depth mm]="","",Polygon[Surface Layer Depth mm])</f>
        <v/>
      </c>
      <c r="Z344" s="14" t="str">
        <f>IF(Polygon[Length m]="","",Polygon[Length m])</f>
        <v/>
      </c>
      <c r="AA344" s="14" t="str">
        <f>IF(Polygon[Av Width m]="","",Polygon[Av Width m])</f>
        <v/>
      </c>
      <c r="AB344" s="14" t="str">
        <f>IF(Polygon[Parking Capacity]="","",Polygon[Parking Capacity])</f>
        <v/>
      </c>
    </row>
    <row r="345" spans="1:28" s="3" customFormat="1" x14ac:dyDescent="0.2">
      <c r="A345" s="3" t="str">
        <f>IF(Polygon[DWG File Name]="","",Polygon[DWG File Name])</f>
        <v/>
      </c>
      <c r="B345" s="3" t="str">
        <f>IF(Polygon[DWG Layer Name]="","",Polygon[DWG Layer Name])</f>
        <v/>
      </c>
      <c r="C345" s="3" t="str">
        <f>IF(Polygon[DWG Handle]="","",Polygon[DWG Handle])</f>
        <v/>
      </c>
      <c r="D345" s="58" t="str">
        <f>IF(Polygon[Approx Centroid X]="","",Polygon[Approx Centroid X])</f>
        <v/>
      </c>
      <c r="E345" s="58" t="str">
        <f>IF(Polygon[Approx Centroid Y]="","",Polygon[Approx Centroid Y])</f>
        <v/>
      </c>
      <c r="F345" s="3" t="str">
        <f>IF(Polygon[Replacement Asset]="","",Polygon[Replacement Asset])</f>
        <v/>
      </c>
      <c r="G345" s="3" t="str">
        <f>IF(Polygon[Asset ID]="","",UPPER(Polygon[Asset ID]))</f>
        <v/>
      </c>
      <c r="H345" s="3" t="str">
        <f>IF(Polygon[Asset Group]="","",VLOOKUP(Polygon[Asset Group],asset_grp_poly,4,FALSE))</f>
        <v/>
      </c>
      <c r="I345" s="3" t="str">
        <f>IF(Polygon[Asset Group]="","",VLOOKUP(Polygon[Asset Group],asset_grp_poly,2,FALSE))</f>
        <v/>
      </c>
      <c r="J345" s="3" t="str">
        <f>IF(Polygon[Asset Group]="","",VLOOKUP(Polygon[Asset Group],asset_grp_poly,3,FALSE))</f>
        <v/>
      </c>
      <c r="K345" s="3" t="str">
        <f>IF(Polygon[Asset Group]="","",VLOOKUP(Polygon[Asset Type],type_master_list,2,FALSE))</f>
        <v/>
      </c>
      <c r="L345" s="3" t="str">
        <f>IF(Polygon[Asset Name]="","",PROPER(Polygon[Asset Name]))</f>
        <v/>
      </c>
      <c r="M345" s="11" t="str">
        <f>IF(Polygon[Install Date]="","",Polygon[Install Date])</f>
        <v/>
      </c>
      <c r="N345" s="11" t="str">
        <f>IF(Polygon[Note]="","",PROPER(Polygon[Note]))</f>
        <v/>
      </c>
      <c r="O345" s="11" t="str">
        <f>IF(Polygon[Resource Consent Number]="","",UPPER(Polygon[Resource Consent Number]))</f>
        <v/>
      </c>
      <c r="P345" s="53" t="str">
        <f>IF(Polygon[Asset Unit Cost]="","",Polygon[Asset Unit Cost])</f>
        <v/>
      </c>
      <c r="Q345" s="11" t="str">
        <f>IF(Polygon[Added By]="","",UPPER(Polygon[Added By]))</f>
        <v/>
      </c>
      <c r="R345" s="11" t="str">
        <f>IF(Polygon[Added Date]="","",Polygon[Added Date])</f>
        <v/>
      </c>
      <c r="S345" s="14" t="str">
        <f>IF(Polygon[Z COORD]="","",Polygon[Z COORD])</f>
        <v/>
      </c>
      <c r="T345" s="14" t="str">
        <f>IF(Polygon[Asset Description]="","",PROPER(Polygon[Asset Description]))</f>
        <v/>
      </c>
      <c r="U345" s="14" t="str">
        <f>IF(Polygon[Area m2]="","",Polygon[Area m2])</f>
        <v/>
      </c>
      <c r="V345" s="14" t="str">
        <f>IF(Polygon[Asset Group]="","",VLOOKUP(Polygon[Surface Material],surface_master,2,FALSE))</f>
        <v/>
      </c>
      <c r="W345" s="14" t="str">
        <f>IF(Polygon[Asset Group]="","",VLOOKUP(Polygon[Material],sa_pa_surface,2,FALSE))</f>
        <v/>
      </c>
      <c r="X345" s="14" t="str">
        <f>IF(Polygon[Asset Group]="","",VLOOKUP(Polygon[Surface],surface_master,2,FALSE))</f>
        <v/>
      </c>
      <c r="Y345" s="14" t="str">
        <f>IF(Polygon[Surface Layer Depth mm]="","",Polygon[Surface Layer Depth mm])</f>
        <v/>
      </c>
      <c r="Z345" s="14" t="str">
        <f>IF(Polygon[Length m]="","",Polygon[Length m])</f>
        <v/>
      </c>
      <c r="AA345" s="14" t="str">
        <f>IF(Polygon[Av Width m]="","",Polygon[Av Width m])</f>
        <v/>
      </c>
      <c r="AB345" s="14" t="str">
        <f>IF(Polygon[Parking Capacity]="","",Polygon[Parking Capacity])</f>
        <v/>
      </c>
    </row>
    <row r="346" spans="1:28" s="3" customFormat="1" x14ac:dyDescent="0.2">
      <c r="A346" s="3" t="str">
        <f>IF(Polygon[DWG File Name]="","",Polygon[DWG File Name])</f>
        <v/>
      </c>
      <c r="B346" s="3" t="str">
        <f>IF(Polygon[DWG Layer Name]="","",Polygon[DWG Layer Name])</f>
        <v/>
      </c>
      <c r="C346" s="3" t="str">
        <f>IF(Polygon[DWG Handle]="","",Polygon[DWG Handle])</f>
        <v/>
      </c>
      <c r="D346" s="58" t="str">
        <f>IF(Polygon[Approx Centroid X]="","",Polygon[Approx Centroid X])</f>
        <v/>
      </c>
      <c r="E346" s="58" t="str">
        <f>IF(Polygon[Approx Centroid Y]="","",Polygon[Approx Centroid Y])</f>
        <v/>
      </c>
      <c r="F346" s="3" t="str">
        <f>IF(Polygon[Replacement Asset]="","",Polygon[Replacement Asset])</f>
        <v/>
      </c>
      <c r="G346" s="3" t="str">
        <f>IF(Polygon[Asset ID]="","",UPPER(Polygon[Asset ID]))</f>
        <v/>
      </c>
      <c r="H346" s="3" t="str">
        <f>IF(Polygon[Asset Group]="","",VLOOKUP(Polygon[Asset Group],asset_grp_poly,4,FALSE))</f>
        <v/>
      </c>
      <c r="I346" s="3" t="str">
        <f>IF(Polygon[Asset Group]="","",VLOOKUP(Polygon[Asset Group],asset_grp_poly,2,FALSE))</f>
        <v/>
      </c>
      <c r="J346" s="3" t="str">
        <f>IF(Polygon[Asset Group]="","",VLOOKUP(Polygon[Asset Group],asset_grp_poly,3,FALSE))</f>
        <v/>
      </c>
      <c r="K346" s="3" t="str">
        <f>IF(Polygon[Asset Group]="","",VLOOKUP(Polygon[Asset Type],type_master_list,2,FALSE))</f>
        <v/>
      </c>
      <c r="L346" s="3" t="str">
        <f>IF(Polygon[Asset Name]="","",PROPER(Polygon[Asset Name]))</f>
        <v/>
      </c>
      <c r="M346" s="11" t="str">
        <f>IF(Polygon[Install Date]="","",Polygon[Install Date])</f>
        <v/>
      </c>
      <c r="N346" s="11" t="str">
        <f>IF(Polygon[Note]="","",PROPER(Polygon[Note]))</f>
        <v/>
      </c>
      <c r="O346" s="11" t="str">
        <f>IF(Polygon[Resource Consent Number]="","",UPPER(Polygon[Resource Consent Number]))</f>
        <v/>
      </c>
      <c r="P346" s="53" t="str">
        <f>IF(Polygon[Asset Unit Cost]="","",Polygon[Asset Unit Cost])</f>
        <v/>
      </c>
      <c r="Q346" s="11" t="str">
        <f>IF(Polygon[Added By]="","",UPPER(Polygon[Added By]))</f>
        <v/>
      </c>
      <c r="R346" s="11" t="str">
        <f>IF(Polygon[Added Date]="","",Polygon[Added Date])</f>
        <v/>
      </c>
      <c r="S346" s="14" t="str">
        <f>IF(Polygon[Z COORD]="","",Polygon[Z COORD])</f>
        <v/>
      </c>
      <c r="T346" s="14" t="str">
        <f>IF(Polygon[Asset Description]="","",PROPER(Polygon[Asset Description]))</f>
        <v/>
      </c>
      <c r="U346" s="14" t="str">
        <f>IF(Polygon[Area m2]="","",Polygon[Area m2])</f>
        <v/>
      </c>
      <c r="V346" s="14" t="str">
        <f>IF(Polygon[Asset Group]="","",VLOOKUP(Polygon[Surface Material],surface_master,2,FALSE))</f>
        <v/>
      </c>
      <c r="W346" s="14" t="str">
        <f>IF(Polygon[Asset Group]="","",VLOOKUP(Polygon[Material],sa_pa_surface,2,FALSE))</f>
        <v/>
      </c>
      <c r="X346" s="14" t="str">
        <f>IF(Polygon[Asset Group]="","",VLOOKUP(Polygon[Surface],surface_master,2,FALSE))</f>
        <v/>
      </c>
      <c r="Y346" s="14" t="str">
        <f>IF(Polygon[Surface Layer Depth mm]="","",Polygon[Surface Layer Depth mm])</f>
        <v/>
      </c>
      <c r="Z346" s="14" t="str">
        <f>IF(Polygon[Length m]="","",Polygon[Length m])</f>
        <v/>
      </c>
      <c r="AA346" s="14" t="str">
        <f>IF(Polygon[Av Width m]="","",Polygon[Av Width m])</f>
        <v/>
      </c>
      <c r="AB346" s="14" t="str">
        <f>IF(Polygon[Parking Capacity]="","",Polygon[Parking Capacity])</f>
        <v/>
      </c>
    </row>
    <row r="347" spans="1:28" s="3" customFormat="1" x14ac:dyDescent="0.2">
      <c r="A347" s="3" t="str">
        <f>IF(Polygon[DWG File Name]="","",Polygon[DWG File Name])</f>
        <v/>
      </c>
      <c r="B347" s="3" t="str">
        <f>IF(Polygon[DWG Layer Name]="","",Polygon[DWG Layer Name])</f>
        <v/>
      </c>
      <c r="C347" s="3" t="str">
        <f>IF(Polygon[DWG Handle]="","",Polygon[DWG Handle])</f>
        <v/>
      </c>
      <c r="D347" s="58" t="str">
        <f>IF(Polygon[Approx Centroid X]="","",Polygon[Approx Centroid X])</f>
        <v/>
      </c>
      <c r="E347" s="58" t="str">
        <f>IF(Polygon[Approx Centroid Y]="","",Polygon[Approx Centroid Y])</f>
        <v/>
      </c>
      <c r="F347" s="3" t="str">
        <f>IF(Polygon[Replacement Asset]="","",Polygon[Replacement Asset])</f>
        <v/>
      </c>
      <c r="G347" s="3" t="str">
        <f>IF(Polygon[Asset ID]="","",UPPER(Polygon[Asset ID]))</f>
        <v/>
      </c>
      <c r="H347" s="3" t="str">
        <f>IF(Polygon[Asset Group]="","",VLOOKUP(Polygon[Asset Group],asset_grp_poly,4,FALSE))</f>
        <v/>
      </c>
      <c r="I347" s="3" t="str">
        <f>IF(Polygon[Asset Group]="","",VLOOKUP(Polygon[Asset Group],asset_grp_poly,2,FALSE))</f>
        <v/>
      </c>
      <c r="J347" s="3" t="str">
        <f>IF(Polygon[Asset Group]="","",VLOOKUP(Polygon[Asset Group],asset_grp_poly,3,FALSE))</f>
        <v/>
      </c>
      <c r="K347" s="3" t="str">
        <f>IF(Polygon[Asset Group]="","",VLOOKUP(Polygon[Asset Type],type_master_list,2,FALSE))</f>
        <v/>
      </c>
      <c r="L347" s="3" t="str">
        <f>IF(Polygon[Asset Name]="","",PROPER(Polygon[Asset Name]))</f>
        <v/>
      </c>
      <c r="M347" s="11" t="str">
        <f>IF(Polygon[Install Date]="","",Polygon[Install Date])</f>
        <v/>
      </c>
      <c r="N347" s="11" t="str">
        <f>IF(Polygon[Note]="","",PROPER(Polygon[Note]))</f>
        <v/>
      </c>
      <c r="O347" s="11" t="str">
        <f>IF(Polygon[Resource Consent Number]="","",UPPER(Polygon[Resource Consent Number]))</f>
        <v/>
      </c>
      <c r="P347" s="53" t="str">
        <f>IF(Polygon[Asset Unit Cost]="","",Polygon[Asset Unit Cost])</f>
        <v/>
      </c>
      <c r="Q347" s="11" t="str">
        <f>IF(Polygon[Added By]="","",UPPER(Polygon[Added By]))</f>
        <v/>
      </c>
      <c r="R347" s="11" t="str">
        <f>IF(Polygon[Added Date]="","",Polygon[Added Date])</f>
        <v/>
      </c>
      <c r="S347" s="14" t="str">
        <f>IF(Polygon[Z COORD]="","",Polygon[Z COORD])</f>
        <v/>
      </c>
      <c r="T347" s="14" t="str">
        <f>IF(Polygon[Asset Description]="","",PROPER(Polygon[Asset Description]))</f>
        <v/>
      </c>
      <c r="U347" s="14" t="str">
        <f>IF(Polygon[Area m2]="","",Polygon[Area m2])</f>
        <v/>
      </c>
      <c r="V347" s="14" t="str">
        <f>IF(Polygon[Asset Group]="","",VLOOKUP(Polygon[Surface Material],surface_master,2,FALSE))</f>
        <v/>
      </c>
      <c r="W347" s="14" t="str">
        <f>IF(Polygon[Asset Group]="","",VLOOKUP(Polygon[Material],sa_pa_surface,2,FALSE))</f>
        <v/>
      </c>
      <c r="X347" s="14" t="str">
        <f>IF(Polygon[Asset Group]="","",VLOOKUP(Polygon[Surface],surface_master,2,FALSE))</f>
        <v/>
      </c>
      <c r="Y347" s="14" t="str">
        <f>IF(Polygon[Surface Layer Depth mm]="","",Polygon[Surface Layer Depth mm])</f>
        <v/>
      </c>
      <c r="Z347" s="14" t="str">
        <f>IF(Polygon[Length m]="","",Polygon[Length m])</f>
        <v/>
      </c>
      <c r="AA347" s="14" t="str">
        <f>IF(Polygon[Av Width m]="","",Polygon[Av Width m])</f>
        <v/>
      </c>
      <c r="AB347" s="14" t="str">
        <f>IF(Polygon[Parking Capacity]="","",Polygon[Parking Capacity])</f>
        <v/>
      </c>
    </row>
    <row r="348" spans="1:28" s="3" customFormat="1" x14ac:dyDescent="0.2">
      <c r="A348" s="3" t="str">
        <f>IF(Polygon[DWG File Name]="","",Polygon[DWG File Name])</f>
        <v/>
      </c>
      <c r="B348" s="3" t="str">
        <f>IF(Polygon[DWG Layer Name]="","",Polygon[DWG Layer Name])</f>
        <v/>
      </c>
      <c r="C348" s="3" t="str">
        <f>IF(Polygon[DWG Handle]="","",Polygon[DWG Handle])</f>
        <v/>
      </c>
      <c r="D348" s="58" t="str">
        <f>IF(Polygon[Approx Centroid X]="","",Polygon[Approx Centroid X])</f>
        <v/>
      </c>
      <c r="E348" s="58" t="str">
        <f>IF(Polygon[Approx Centroid Y]="","",Polygon[Approx Centroid Y])</f>
        <v/>
      </c>
      <c r="F348" s="3" t="str">
        <f>IF(Polygon[Replacement Asset]="","",Polygon[Replacement Asset])</f>
        <v/>
      </c>
      <c r="G348" s="3" t="str">
        <f>IF(Polygon[Asset ID]="","",UPPER(Polygon[Asset ID]))</f>
        <v/>
      </c>
      <c r="H348" s="3" t="str">
        <f>IF(Polygon[Asset Group]="","",VLOOKUP(Polygon[Asset Group],asset_grp_poly,4,FALSE))</f>
        <v/>
      </c>
      <c r="I348" s="3" t="str">
        <f>IF(Polygon[Asset Group]="","",VLOOKUP(Polygon[Asset Group],asset_grp_poly,2,FALSE))</f>
        <v/>
      </c>
      <c r="J348" s="3" t="str">
        <f>IF(Polygon[Asset Group]="","",VLOOKUP(Polygon[Asset Group],asset_grp_poly,3,FALSE))</f>
        <v/>
      </c>
      <c r="K348" s="3" t="str">
        <f>IF(Polygon[Asset Group]="","",VLOOKUP(Polygon[Asset Type],type_master_list,2,FALSE))</f>
        <v/>
      </c>
      <c r="L348" s="3" t="str">
        <f>IF(Polygon[Asset Name]="","",PROPER(Polygon[Asset Name]))</f>
        <v/>
      </c>
      <c r="M348" s="11" t="str">
        <f>IF(Polygon[Install Date]="","",Polygon[Install Date])</f>
        <v/>
      </c>
      <c r="N348" s="11" t="str">
        <f>IF(Polygon[Note]="","",PROPER(Polygon[Note]))</f>
        <v/>
      </c>
      <c r="O348" s="11" t="str">
        <f>IF(Polygon[Resource Consent Number]="","",UPPER(Polygon[Resource Consent Number]))</f>
        <v/>
      </c>
      <c r="P348" s="53" t="str">
        <f>IF(Polygon[Asset Unit Cost]="","",Polygon[Asset Unit Cost])</f>
        <v/>
      </c>
      <c r="Q348" s="11" t="str">
        <f>IF(Polygon[Added By]="","",UPPER(Polygon[Added By]))</f>
        <v/>
      </c>
      <c r="R348" s="11" t="str">
        <f>IF(Polygon[Added Date]="","",Polygon[Added Date])</f>
        <v/>
      </c>
      <c r="S348" s="14" t="str">
        <f>IF(Polygon[Z COORD]="","",Polygon[Z COORD])</f>
        <v/>
      </c>
      <c r="T348" s="14" t="str">
        <f>IF(Polygon[Asset Description]="","",PROPER(Polygon[Asset Description]))</f>
        <v/>
      </c>
      <c r="U348" s="14" t="str">
        <f>IF(Polygon[Area m2]="","",Polygon[Area m2])</f>
        <v/>
      </c>
      <c r="V348" s="14" t="str">
        <f>IF(Polygon[Asset Group]="","",VLOOKUP(Polygon[Surface Material],surface_master,2,FALSE))</f>
        <v/>
      </c>
      <c r="W348" s="14" t="str">
        <f>IF(Polygon[Asset Group]="","",VLOOKUP(Polygon[Material],sa_pa_surface,2,FALSE))</f>
        <v/>
      </c>
      <c r="X348" s="14" t="str">
        <f>IF(Polygon[Asset Group]="","",VLOOKUP(Polygon[Surface],surface_master,2,FALSE))</f>
        <v/>
      </c>
      <c r="Y348" s="14" t="str">
        <f>IF(Polygon[Surface Layer Depth mm]="","",Polygon[Surface Layer Depth mm])</f>
        <v/>
      </c>
      <c r="Z348" s="14" t="str">
        <f>IF(Polygon[Length m]="","",Polygon[Length m])</f>
        <v/>
      </c>
      <c r="AA348" s="14" t="str">
        <f>IF(Polygon[Av Width m]="","",Polygon[Av Width m])</f>
        <v/>
      </c>
      <c r="AB348" s="14" t="str">
        <f>IF(Polygon[Parking Capacity]="","",Polygon[Parking Capacity])</f>
        <v/>
      </c>
    </row>
    <row r="349" spans="1:28" s="3" customFormat="1" x14ac:dyDescent="0.2">
      <c r="A349" s="3" t="str">
        <f>IF(Polygon[DWG File Name]="","",Polygon[DWG File Name])</f>
        <v/>
      </c>
      <c r="B349" s="3" t="str">
        <f>IF(Polygon[DWG Layer Name]="","",Polygon[DWG Layer Name])</f>
        <v/>
      </c>
      <c r="C349" s="3" t="str">
        <f>IF(Polygon[DWG Handle]="","",Polygon[DWG Handle])</f>
        <v/>
      </c>
      <c r="D349" s="58" t="str">
        <f>IF(Polygon[Approx Centroid X]="","",Polygon[Approx Centroid X])</f>
        <v/>
      </c>
      <c r="E349" s="58" t="str">
        <f>IF(Polygon[Approx Centroid Y]="","",Polygon[Approx Centroid Y])</f>
        <v/>
      </c>
      <c r="F349" s="3" t="str">
        <f>IF(Polygon[Replacement Asset]="","",Polygon[Replacement Asset])</f>
        <v/>
      </c>
      <c r="G349" s="3" t="str">
        <f>IF(Polygon[Asset ID]="","",UPPER(Polygon[Asset ID]))</f>
        <v/>
      </c>
      <c r="H349" s="3" t="str">
        <f>IF(Polygon[Asset Group]="","",VLOOKUP(Polygon[Asset Group],asset_grp_poly,4,FALSE))</f>
        <v/>
      </c>
      <c r="I349" s="3" t="str">
        <f>IF(Polygon[Asset Group]="","",VLOOKUP(Polygon[Asset Group],asset_grp_poly,2,FALSE))</f>
        <v/>
      </c>
      <c r="J349" s="3" t="str">
        <f>IF(Polygon[Asset Group]="","",VLOOKUP(Polygon[Asset Group],asset_grp_poly,3,FALSE))</f>
        <v/>
      </c>
      <c r="K349" s="3" t="str">
        <f>IF(Polygon[Asset Group]="","",VLOOKUP(Polygon[Asset Type],type_master_list,2,FALSE))</f>
        <v/>
      </c>
      <c r="L349" s="3" t="str">
        <f>IF(Polygon[Asset Name]="","",PROPER(Polygon[Asset Name]))</f>
        <v/>
      </c>
      <c r="M349" s="11" t="str">
        <f>IF(Polygon[Install Date]="","",Polygon[Install Date])</f>
        <v/>
      </c>
      <c r="N349" s="11" t="str">
        <f>IF(Polygon[Note]="","",PROPER(Polygon[Note]))</f>
        <v/>
      </c>
      <c r="O349" s="11" t="str">
        <f>IF(Polygon[Resource Consent Number]="","",UPPER(Polygon[Resource Consent Number]))</f>
        <v/>
      </c>
      <c r="P349" s="53" t="str">
        <f>IF(Polygon[Asset Unit Cost]="","",Polygon[Asset Unit Cost])</f>
        <v/>
      </c>
      <c r="Q349" s="11" t="str">
        <f>IF(Polygon[Added By]="","",UPPER(Polygon[Added By]))</f>
        <v/>
      </c>
      <c r="R349" s="11" t="str">
        <f>IF(Polygon[Added Date]="","",Polygon[Added Date])</f>
        <v/>
      </c>
      <c r="S349" s="14" t="str">
        <f>IF(Polygon[Z COORD]="","",Polygon[Z COORD])</f>
        <v/>
      </c>
      <c r="T349" s="14" t="str">
        <f>IF(Polygon[Asset Description]="","",PROPER(Polygon[Asset Description]))</f>
        <v/>
      </c>
      <c r="U349" s="14" t="str">
        <f>IF(Polygon[Area m2]="","",Polygon[Area m2])</f>
        <v/>
      </c>
      <c r="V349" s="14" t="str">
        <f>IF(Polygon[Asset Group]="","",VLOOKUP(Polygon[Surface Material],surface_master,2,FALSE))</f>
        <v/>
      </c>
      <c r="W349" s="14" t="str">
        <f>IF(Polygon[Asset Group]="","",VLOOKUP(Polygon[Material],sa_pa_surface,2,FALSE))</f>
        <v/>
      </c>
      <c r="X349" s="14" t="str">
        <f>IF(Polygon[Asset Group]="","",VLOOKUP(Polygon[Surface],surface_master,2,FALSE))</f>
        <v/>
      </c>
      <c r="Y349" s="14" t="str">
        <f>IF(Polygon[Surface Layer Depth mm]="","",Polygon[Surface Layer Depth mm])</f>
        <v/>
      </c>
      <c r="Z349" s="14" t="str">
        <f>IF(Polygon[Length m]="","",Polygon[Length m])</f>
        <v/>
      </c>
      <c r="AA349" s="14" t="str">
        <f>IF(Polygon[Av Width m]="","",Polygon[Av Width m])</f>
        <v/>
      </c>
      <c r="AB349" s="14" t="str">
        <f>IF(Polygon[Parking Capacity]="","",Polygon[Parking Capacity])</f>
        <v/>
      </c>
    </row>
    <row r="350" spans="1:28" s="3" customFormat="1" x14ac:dyDescent="0.2">
      <c r="A350" s="3" t="str">
        <f>IF(Polygon[DWG File Name]="","",Polygon[DWG File Name])</f>
        <v/>
      </c>
      <c r="B350" s="3" t="str">
        <f>IF(Polygon[DWG Layer Name]="","",Polygon[DWG Layer Name])</f>
        <v/>
      </c>
      <c r="C350" s="3" t="str">
        <f>IF(Polygon[DWG Handle]="","",Polygon[DWG Handle])</f>
        <v/>
      </c>
      <c r="D350" s="58" t="str">
        <f>IF(Polygon[Approx Centroid X]="","",Polygon[Approx Centroid X])</f>
        <v/>
      </c>
      <c r="E350" s="58" t="str">
        <f>IF(Polygon[Approx Centroid Y]="","",Polygon[Approx Centroid Y])</f>
        <v/>
      </c>
      <c r="F350" s="3" t="str">
        <f>IF(Polygon[Replacement Asset]="","",Polygon[Replacement Asset])</f>
        <v/>
      </c>
      <c r="G350" s="3" t="str">
        <f>IF(Polygon[Asset ID]="","",UPPER(Polygon[Asset ID]))</f>
        <v/>
      </c>
      <c r="H350" s="3" t="str">
        <f>IF(Polygon[Asset Group]="","",VLOOKUP(Polygon[Asset Group],asset_grp_poly,4,FALSE))</f>
        <v/>
      </c>
      <c r="I350" s="3" t="str">
        <f>IF(Polygon[Asset Group]="","",VLOOKUP(Polygon[Asset Group],asset_grp_poly,2,FALSE))</f>
        <v/>
      </c>
      <c r="J350" s="3" t="str">
        <f>IF(Polygon[Asset Group]="","",VLOOKUP(Polygon[Asset Group],asset_grp_poly,3,FALSE))</f>
        <v/>
      </c>
      <c r="K350" s="3" t="str">
        <f>IF(Polygon[Asset Group]="","",VLOOKUP(Polygon[Asset Type],type_master_list,2,FALSE))</f>
        <v/>
      </c>
      <c r="L350" s="3" t="str">
        <f>IF(Polygon[Asset Name]="","",PROPER(Polygon[Asset Name]))</f>
        <v/>
      </c>
      <c r="M350" s="11" t="str">
        <f>IF(Polygon[Install Date]="","",Polygon[Install Date])</f>
        <v/>
      </c>
      <c r="N350" s="11" t="str">
        <f>IF(Polygon[Note]="","",PROPER(Polygon[Note]))</f>
        <v/>
      </c>
      <c r="O350" s="11" t="str">
        <f>IF(Polygon[Resource Consent Number]="","",UPPER(Polygon[Resource Consent Number]))</f>
        <v/>
      </c>
      <c r="P350" s="53" t="str">
        <f>IF(Polygon[Asset Unit Cost]="","",Polygon[Asset Unit Cost])</f>
        <v/>
      </c>
      <c r="Q350" s="11" t="str">
        <f>IF(Polygon[Added By]="","",UPPER(Polygon[Added By]))</f>
        <v/>
      </c>
      <c r="R350" s="11" t="str">
        <f>IF(Polygon[Added Date]="","",Polygon[Added Date])</f>
        <v/>
      </c>
      <c r="S350" s="14" t="str">
        <f>IF(Polygon[Z COORD]="","",Polygon[Z COORD])</f>
        <v/>
      </c>
      <c r="T350" s="14" t="str">
        <f>IF(Polygon[Asset Description]="","",PROPER(Polygon[Asset Description]))</f>
        <v/>
      </c>
      <c r="U350" s="14" t="str">
        <f>IF(Polygon[Area m2]="","",Polygon[Area m2])</f>
        <v/>
      </c>
      <c r="V350" s="14" t="str">
        <f>IF(Polygon[Asset Group]="","",VLOOKUP(Polygon[Surface Material],surface_master,2,FALSE))</f>
        <v/>
      </c>
      <c r="W350" s="14" t="str">
        <f>IF(Polygon[Asset Group]="","",VLOOKUP(Polygon[Material],sa_pa_surface,2,FALSE))</f>
        <v/>
      </c>
      <c r="X350" s="14" t="str">
        <f>IF(Polygon[Asset Group]="","",VLOOKUP(Polygon[Surface],surface_master,2,FALSE))</f>
        <v/>
      </c>
      <c r="Y350" s="14" t="str">
        <f>IF(Polygon[Surface Layer Depth mm]="","",Polygon[Surface Layer Depth mm])</f>
        <v/>
      </c>
      <c r="Z350" s="14" t="str">
        <f>IF(Polygon[Length m]="","",Polygon[Length m])</f>
        <v/>
      </c>
      <c r="AA350" s="14" t="str">
        <f>IF(Polygon[Av Width m]="","",Polygon[Av Width m])</f>
        <v/>
      </c>
      <c r="AB350" s="14" t="str">
        <f>IF(Polygon[Parking Capacity]="","",Polygon[Parking Capacity])</f>
        <v/>
      </c>
    </row>
    <row r="351" spans="1:28" s="3" customFormat="1" x14ac:dyDescent="0.2">
      <c r="A351" s="3" t="str">
        <f>IF(Polygon[DWG File Name]="","",Polygon[DWG File Name])</f>
        <v/>
      </c>
      <c r="B351" s="3" t="str">
        <f>IF(Polygon[DWG Layer Name]="","",Polygon[DWG Layer Name])</f>
        <v/>
      </c>
      <c r="C351" s="3" t="str">
        <f>IF(Polygon[DWG Handle]="","",Polygon[DWG Handle])</f>
        <v/>
      </c>
      <c r="D351" s="58" t="str">
        <f>IF(Polygon[Approx Centroid X]="","",Polygon[Approx Centroid X])</f>
        <v/>
      </c>
      <c r="E351" s="58" t="str">
        <f>IF(Polygon[Approx Centroid Y]="","",Polygon[Approx Centroid Y])</f>
        <v/>
      </c>
      <c r="F351" s="3" t="str">
        <f>IF(Polygon[Replacement Asset]="","",Polygon[Replacement Asset])</f>
        <v/>
      </c>
      <c r="G351" s="3" t="str">
        <f>IF(Polygon[Asset ID]="","",UPPER(Polygon[Asset ID]))</f>
        <v/>
      </c>
      <c r="H351" s="3" t="str">
        <f>IF(Polygon[Asset Group]="","",VLOOKUP(Polygon[Asset Group],asset_grp_poly,4,FALSE))</f>
        <v/>
      </c>
      <c r="I351" s="3" t="str">
        <f>IF(Polygon[Asset Group]="","",VLOOKUP(Polygon[Asset Group],asset_grp_poly,2,FALSE))</f>
        <v/>
      </c>
      <c r="J351" s="3" t="str">
        <f>IF(Polygon[Asset Group]="","",VLOOKUP(Polygon[Asset Group],asset_grp_poly,3,FALSE))</f>
        <v/>
      </c>
      <c r="K351" s="3" t="str">
        <f>IF(Polygon[Asset Group]="","",VLOOKUP(Polygon[Asset Type],type_master_list,2,FALSE))</f>
        <v/>
      </c>
      <c r="L351" s="3" t="str">
        <f>IF(Polygon[Asset Name]="","",PROPER(Polygon[Asset Name]))</f>
        <v/>
      </c>
      <c r="M351" s="11" t="str">
        <f>IF(Polygon[Install Date]="","",Polygon[Install Date])</f>
        <v/>
      </c>
      <c r="N351" s="11" t="str">
        <f>IF(Polygon[Note]="","",PROPER(Polygon[Note]))</f>
        <v/>
      </c>
      <c r="O351" s="11" t="str">
        <f>IF(Polygon[Resource Consent Number]="","",UPPER(Polygon[Resource Consent Number]))</f>
        <v/>
      </c>
      <c r="P351" s="53" t="str">
        <f>IF(Polygon[Asset Unit Cost]="","",Polygon[Asset Unit Cost])</f>
        <v/>
      </c>
      <c r="Q351" s="11" t="str">
        <f>IF(Polygon[Added By]="","",UPPER(Polygon[Added By]))</f>
        <v/>
      </c>
      <c r="R351" s="11" t="str">
        <f>IF(Polygon[Added Date]="","",Polygon[Added Date])</f>
        <v/>
      </c>
      <c r="S351" s="14" t="str">
        <f>IF(Polygon[Z COORD]="","",Polygon[Z COORD])</f>
        <v/>
      </c>
      <c r="T351" s="14" t="str">
        <f>IF(Polygon[Asset Description]="","",PROPER(Polygon[Asset Description]))</f>
        <v/>
      </c>
      <c r="U351" s="14" t="str">
        <f>IF(Polygon[Area m2]="","",Polygon[Area m2])</f>
        <v/>
      </c>
      <c r="V351" s="14" t="str">
        <f>IF(Polygon[Asset Group]="","",VLOOKUP(Polygon[Surface Material],surface_master,2,FALSE))</f>
        <v/>
      </c>
      <c r="W351" s="14" t="str">
        <f>IF(Polygon[Asset Group]="","",VLOOKUP(Polygon[Material],sa_pa_surface,2,FALSE))</f>
        <v/>
      </c>
      <c r="X351" s="14" t="str">
        <f>IF(Polygon[Asset Group]="","",VLOOKUP(Polygon[Surface],surface_master,2,FALSE))</f>
        <v/>
      </c>
      <c r="Y351" s="14" t="str">
        <f>IF(Polygon[Surface Layer Depth mm]="","",Polygon[Surface Layer Depth mm])</f>
        <v/>
      </c>
      <c r="Z351" s="14" t="str">
        <f>IF(Polygon[Length m]="","",Polygon[Length m])</f>
        <v/>
      </c>
      <c r="AA351" s="14" t="str">
        <f>IF(Polygon[Av Width m]="","",Polygon[Av Width m])</f>
        <v/>
      </c>
      <c r="AB351" s="14" t="str">
        <f>IF(Polygon[Parking Capacity]="","",Polygon[Parking Capacity])</f>
        <v/>
      </c>
    </row>
    <row r="352" spans="1:28" s="3" customFormat="1" x14ac:dyDescent="0.2">
      <c r="A352" s="3" t="str">
        <f>IF(Polygon[DWG File Name]="","",Polygon[DWG File Name])</f>
        <v/>
      </c>
      <c r="B352" s="3" t="str">
        <f>IF(Polygon[DWG Layer Name]="","",Polygon[DWG Layer Name])</f>
        <v/>
      </c>
      <c r="C352" s="3" t="str">
        <f>IF(Polygon[DWG Handle]="","",Polygon[DWG Handle])</f>
        <v/>
      </c>
      <c r="D352" s="58" t="str">
        <f>IF(Polygon[Approx Centroid X]="","",Polygon[Approx Centroid X])</f>
        <v/>
      </c>
      <c r="E352" s="58" t="str">
        <f>IF(Polygon[Approx Centroid Y]="","",Polygon[Approx Centroid Y])</f>
        <v/>
      </c>
      <c r="F352" s="3" t="str">
        <f>IF(Polygon[Replacement Asset]="","",Polygon[Replacement Asset])</f>
        <v/>
      </c>
      <c r="G352" s="3" t="str">
        <f>IF(Polygon[Asset ID]="","",UPPER(Polygon[Asset ID]))</f>
        <v/>
      </c>
      <c r="H352" s="3" t="str">
        <f>IF(Polygon[Asset Group]="","",VLOOKUP(Polygon[Asset Group],asset_grp_poly,4,FALSE))</f>
        <v/>
      </c>
      <c r="I352" s="3" t="str">
        <f>IF(Polygon[Asset Group]="","",VLOOKUP(Polygon[Asset Group],asset_grp_poly,2,FALSE))</f>
        <v/>
      </c>
      <c r="J352" s="3" t="str">
        <f>IF(Polygon[Asset Group]="","",VLOOKUP(Polygon[Asset Group],asset_grp_poly,3,FALSE))</f>
        <v/>
      </c>
      <c r="K352" s="3" t="str">
        <f>IF(Polygon[Asset Group]="","",VLOOKUP(Polygon[Asset Type],type_master_list,2,FALSE))</f>
        <v/>
      </c>
      <c r="L352" s="3" t="str">
        <f>IF(Polygon[Asset Name]="","",PROPER(Polygon[Asset Name]))</f>
        <v/>
      </c>
      <c r="M352" s="11" t="str">
        <f>IF(Polygon[Install Date]="","",Polygon[Install Date])</f>
        <v/>
      </c>
      <c r="N352" s="11" t="str">
        <f>IF(Polygon[Note]="","",PROPER(Polygon[Note]))</f>
        <v/>
      </c>
      <c r="O352" s="11" t="str">
        <f>IF(Polygon[Resource Consent Number]="","",UPPER(Polygon[Resource Consent Number]))</f>
        <v/>
      </c>
      <c r="P352" s="53" t="str">
        <f>IF(Polygon[Asset Unit Cost]="","",Polygon[Asset Unit Cost])</f>
        <v/>
      </c>
      <c r="Q352" s="11" t="str">
        <f>IF(Polygon[Added By]="","",UPPER(Polygon[Added By]))</f>
        <v/>
      </c>
      <c r="R352" s="11" t="str">
        <f>IF(Polygon[Added Date]="","",Polygon[Added Date])</f>
        <v/>
      </c>
      <c r="S352" s="14" t="str">
        <f>IF(Polygon[Z COORD]="","",Polygon[Z COORD])</f>
        <v/>
      </c>
      <c r="T352" s="14" t="str">
        <f>IF(Polygon[Asset Description]="","",PROPER(Polygon[Asset Description]))</f>
        <v/>
      </c>
      <c r="U352" s="14" t="str">
        <f>IF(Polygon[Area m2]="","",Polygon[Area m2])</f>
        <v/>
      </c>
      <c r="V352" s="14" t="str">
        <f>IF(Polygon[Asset Group]="","",VLOOKUP(Polygon[Surface Material],surface_master,2,FALSE))</f>
        <v/>
      </c>
      <c r="W352" s="14" t="str">
        <f>IF(Polygon[Asset Group]="","",VLOOKUP(Polygon[Material],sa_pa_surface,2,FALSE))</f>
        <v/>
      </c>
      <c r="X352" s="14" t="str">
        <f>IF(Polygon[Asset Group]="","",VLOOKUP(Polygon[Surface],surface_master,2,FALSE))</f>
        <v/>
      </c>
      <c r="Y352" s="14" t="str">
        <f>IF(Polygon[Surface Layer Depth mm]="","",Polygon[Surface Layer Depth mm])</f>
        <v/>
      </c>
      <c r="Z352" s="14" t="str">
        <f>IF(Polygon[Length m]="","",Polygon[Length m])</f>
        <v/>
      </c>
      <c r="AA352" s="14" t="str">
        <f>IF(Polygon[Av Width m]="","",Polygon[Av Width m])</f>
        <v/>
      </c>
      <c r="AB352" s="14" t="str">
        <f>IF(Polygon[Parking Capacity]="","",Polygon[Parking Capacity])</f>
        <v/>
      </c>
    </row>
    <row r="353" spans="1:28" s="3" customFormat="1" x14ac:dyDescent="0.2">
      <c r="A353" s="3" t="str">
        <f>IF(Polygon[DWG File Name]="","",Polygon[DWG File Name])</f>
        <v/>
      </c>
      <c r="B353" s="3" t="str">
        <f>IF(Polygon[DWG Layer Name]="","",Polygon[DWG Layer Name])</f>
        <v/>
      </c>
      <c r="C353" s="3" t="str">
        <f>IF(Polygon[DWG Handle]="","",Polygon[DWG Handle])</f>
        <v/>
      </c>
      <c r="D353" s="58" t="str">
        <f>IF(Polygon[Approx Centroid X]="","",Polygon[Approx Centroid X])</f>
        <v/>
      </c>
      <c r="E353" s="58" t="str">
        <f>IF(Polygon[Approx Centroid Y]="","",Polygon[Approx Centroid Y])</f>
        <v/>
      </c>
      <c r="F353" s="3" t="str">
        <f>IF(Polygon[Replacement Asset]="","",Polygon[Replacement Asset])</f>
        <v/>
      </c>
      <c r="G353" s="3" t="str">
        <f>IF(Polygon[Asset ID]="","",UPPER(Polygon[Asset ID]))</f>
        <v/>
      </c>
      <c r="H353" s="3" t="str">
        <f>IF(Polygon[Asset Group]="","",VLOOKUP(Polygon[Asset Group],asset_grp_poly,4,FALSE))</f>
        <v/>
      </c>
      <c r="I353" s="3" t="str">
        <f>IF(Polygon[Asset Group]="","",VLOOKUP(Polygon[Asset Group],asset_grp_poly,2,FALSE))</f>
        <v/>
      </c>
      <c r="J353" s="3" t="str">
        <f>IF(Polygon[Asset Group]="","",VLOOKUP(Polygon[Asset Group],asset_grp_poly,3,FALSE))</f>
        <v/>
      </c>
      <c r="K353" s="3" t="str">
        <f>IF(Polygon[Asset Group]="","",VLOOKUP(Polygon[Asset Type],type_master_list,2,FALSE))</f>
        <v/>
      </c>
      <c r="L353" s="3" t="str">
        <f>IF(Polygon[Asset Name]="","",PROPER(Polygon[Asset Name]))</f>
        <v/>
      </c>
      <c r="M353" s="11" t="str">
        <f>IF(Polygon[Install Date]="","",Polygon[Install Date])</f>
        <v/>
      </c>
      <c r="N353" s="11" t="str">
        <f>IF(Polygon[Note]="","",PROPER(Polygon[Note]))</f>
        <v/>
      </c>
      <c r="O353" s="11" t="str">
        <f>IF(Polygon[Resource Consent Number]="","",UPPER(Polygon[Resource Consent Number]))</f>
        <v/>
      </c>
      <c r="P353" s="53" t="str">
        <f>IF(Polygon[Asset Unit Cost]="","",Polygon[Asset Unit Cost])</f>
        <v/>
      </c>
      <c r="Q353" s="11" t="str">
        <f>IF(Polygon[Added By]="","",UPPER(Polygon[Added By]))</f>
        <v/>
      </c>
      <c r="R353" s="11" t="str">
        <f>IF(Polygon[Added Date]="","",Polygon[Added Date])</f>
        <v/>
      </c>
      <c r="S353" s="14" t="str">
        <f>IF(Polygon[Z COORD]="","",Polygon[Z COORD])</f>
        <v/>
      </c>
      <c r="T353" s="14" t="str">
        <f>IF(Polygon[Asset Description]="","",PROPER(Polygon[Asset Description]))</f>
        <v/>
      </c>
      <c r="U353" s="14" t="str">
        <f>IF(Polygon[Area m2]="","",Polygon[Area m2])</f>
        <v/>
      </c>
      <c r="V353" s="14" t="str">
        <f>IF(Polygon[Asset Group]="","",VLOOKUP(Polygon[Surface Material],surface_master,2,FALSE))</f>
        <v/>
      </c>
      <c r="W353" s="14" t="str">
        <f>IF(Polygon[Asset Group]="","",VLOOKUP(Polygon[Material],sa_pa_surface,2,FALSE))</f>
        <v/>
      </c>
      <c r="X353" s="14" t="str">
        <f>IF(Polygon[Asset Group]="","",VLOOKUP(Polygon[Surface],surface_master,2,FALSE))</f>
        <v/>
      </c>
      <c r="Y353" s="14" t="str">
        <f>IF(Polygon[Surface Layer Depth mm]="","",Polygon[Surface Layer Depth mm])</f>
        <v/>
      </c>
      <c r="Z353" s="14" t="str">
        <f>IF(Polygon[Length m]="","",Polygon[Length m])</f>
        <v/>
      </c>
      <c r="AA353" s="14" t="str">
        <f>IF(Polygon[Av Width m]="","",Polygon[Av Width m])</f>
        <v/>
      </c>
      <c r="AB353" s="14" t="str">
        <f>IF(Polygon[Parking Capacity]="","",Polygon[Parking Capacity])</f>
        <v/>
      </c>
    </row>
    <row r="354" spans="1:28" s="3" customFormat="1" x14ac:dyDescent="0.2">
      <c r="A354" s="3" t="str">
        <f>IF(Polygon[DWG File Name]="","",Polygon[DWG File Name])</f>
        <v/>
      </c>
      <c r="B354" s="3" t="str">
        <f>IF(Polygon[DWG Layer Name]="","",Polygon[DWG Layer Name])</f>
        <v/>
      </c>
      <c r="C354" s="3" t="str">
        <f>IF(Polygon[DWG Handle]="","",Polygon[DWG Handle])</f>
        <v/>
      </c>
      <c r="D354" s="58" t="str">
        <f>IF(Polygon[Approx Centroid X]="","",Polygon[Approx Centroid X])</f>
        <v/>
      </c>
      <c r="E354" s="58" t="str">
        <f>IF(Polygon[Approx Centroid Y]="","",Polygon[Approx Centroid Y])</f>
        <v/>
      </c>
      <c r="F354" s="3" t="str">
        <f>IF(Polygon[Replacement Asset]="","",Polygon[Replacement Asset])</f>
        <v/>
      </c>
      <c r="G354" s="3" t="str">
        <f>IF(Polygon[Asset ID]="","",UPPER(Polygon[Asset ID]))</f>
        <v/>
      </c>
      <c r="H354" s="3" t="str">
        <f>IF(Polygon[Asset Group]="","",VLOOKUP(Polygon[Asset Group],asset_grp_poly,4,FALSE))</f>
        <v/>
      </c>
      <c r="I354" s="3" t="str">
        <f>IF(Polygon[Asset Group]="","",VLOOKUP(Polygon[Asset Group],asset_grp_poly,2,FALSE))</f>
        <v/>
      </c>
      <c r="J354" s="3" t="str">
        <f>IF(Polygon[Asset Group]="","",VLOOKUP(Polygon[Asset Group],asset_grp_poly,3,FALSE))</f>
        <v/>
      </c>
      <c r="K354" s="3" t="str">
        <f>IF(Polygon[Asset Group]="","",VLOOKUP(Polygon[Asset Type],type_master_list,2,FALSE))</f>
        <v/>
      </c>
      <c r="L354" s="3" t="str">
        <f>IF(Polygon[Asset Name]="","",PROPER(Polygon[Asset Name]))</f>
        <v/>
      </c>
      <c r="M354" s="11" t="str">
        <f>IF(Polygon[Install Date]="","",Polygon[Install Date])</f>
        <v/>
      </c>
      <c r="N354" s="11" t="str">
        <f>IF(Polygon[Note]="","",PROPER(Polygon[Note]))</f>
        <v/>
      </c>
      <c r="O354" s="11" t="str">
        <f>IF(Polygon[Resource Consent Number]="","",UPPER(Polygon[Resource Consent Number]))</f>
        <v/>
      </c>
      <c r="P354" s="53" t="str">
        <f>IF(Polygon[Asset Unit Cost]="","",Polygon[Asset Unit Cost])</f>
        <v/>
      </c>
      <c r="Q354" s="11" t="str">
        <f>IF(Polygon[Added By]="","",UPPER(Polygon[Added By]))</f>
        <v/>
      </c>
      <c r="R354" s="11" t="str">
        <f>IF(Polygon[Added Date]="","",Polygon[Added Date])</f>
        <v/>
      </c>
      <c r="S354" s="14" t="str">
        <f>IF(Polygon[Z COORD]="","",Polygon[Z COORD])</f>
        <v/>
      </c>
      <c r="T354" s="14" t="str">
        <f>IF(Polygon[Asset Description]="","",PROPER(Polygon[Asset Description]))</f>
        <v/>
      </c>
      <c r="U354" s="14" t="str">
        <f>IF(Polygon[Area m2]="","",Polygon[Area m2])</f>
        <v/>
      </c>
      <c r="V354" s="14" t="str">
        <f>IF(Polygon[Asset Group]="","",VLOOKUP(Polygon[Surface Material],surface_master,2,FALSE))</f>
        <v/>
      </c>
      <c r="W354" s="14" t="str">
        <f>IF(Polygon[Asset Group]="","",VLOOKUP(Polygon[Material],sa_pa_surface,2,FALSE))</f>
        <v/>
      </c>
      <c r="X354" s="14" t="str">
        <f>IF(Polygon[Asset Group]="","",VLOOKUP(Polygon[Surface],surface_master,2,FALSE))</f>
        <v/>
      </c>
      <c r="Y354" s="14" t="str">
        <f>IF(Polygon[Surface Layer Depth mm]="","",Polygon[Surface Layer Depth mm])</f>
        <v/>
      </c>
      <c r="Z354" s="14" t="str">
        <f>IF(Polygon[Length m]="","",Polygon[Length m])</f>
        <v/>
      </c>
      <c r="AA354" s="14" t="str">
        <f>IF(Polygon[Av Width m]="","",Polygon[Av Width m])</f>
        <v/>
      </c>
      <c r="AB354" s="14" t="str">
        <f>IF(Polygon[Parking Capacity]="","",Polygon[Parking Capacity])</f>
        <v/>
      </c>
    </row>
    <row r="355" spans="1:28" s="3" customFormat="1" x14ac:dyDescent="0.2">
      <c r="A355" s="3" t="str">
        <f>IF(Polygon[DWG File Name]="","",Polygon[DWG File Name])</f>
        <v/>
      </c>
      <c r="B355" s="3" t="str">
        <f>IF(Polygon[DWG Layer Name]="","",Polygon[DWG Layer Name])</f>
        <v/>
      </c>
      <c r="C355" s="3" t="str">
        <f>IF(Polygon[DWG Handle]="","",Polygon[DWG Handle])</f>
        <v/>
      </c>
      <c r="D355" s="58" t="str">
        <f>IF(Polygon[Approx Centroid X]="","",Polygon[Approx Centroid X])</f>
        <v/>
      </c>
      <c r="E355" s="58" t="str">
        <f>IF(Polygon[Approx Centroid Y]="","",Polygon[Approx Centroid Y])</f>
        <v/>
      </c>
      <c r="F355" s="3" t="str">
        <f>IF(Polygon[Replacement Asset]="","",Polygon[Replacement Asset])</f>
        <v/>
      </c>
      <c r="G355" s="3" t="str">
        <f>IF(Polygon[Asset ID]="","",UPPER(Polygon[Asset ID]))</f>
        <v/>
      </c>
      <c r="H355" s="3" t="str">
        <f>IF(Polygon[Asset Group]="","",VLOOKUP(Polygon[Asset Group],asset_grp_poly,4,FALSE))</f>
        <v/>
      </c>
      <c r="I355" s="3" t="str">
        <f>IF(Polygon[Asset Group]="","",VLOOKUP(Polygon[Asset Group],asset_grp_poly,2,FALSE))</f>
        <v/>
      </c>
      <c r="J355" s="3" t="str">
        <f>IF(Polygon[Asset Group]="","",VLOOKUP(Polygon[Asset Group],asset_grp_poly,3,FALSE))</f>
        <v/>
      </c>
      <c r="K355" s="3" t="str">
        <f>IF(Polygon[Asset Group]="","",VLOOKUP(Polygon[Asset Type],type_master_list,2,FALSE))</f>
        <v/>
      </c>
      <c r="L355" s="3" t="str">
        <f>IF(Polygon[Asset Name]="","",PROPER(Polygon[Asset Name]))</f>
        <v/>
      </c>
      <c r="M355" s="11" t="str">
        <f>IF(Polygon[Install Date]="","",Polygon[Install Date])</f>
        <v/>
      </c>
      <c r="N355" s="11" t="str">
        <f>IF(Polygon[Note]="","",PROPER(Polygon[Note]))</f>
        <v/>
      </c>
      <c r="O355" s="11" t="str">
        <f>IF(Polygon[Resource Consent Number]="","",UPPER(Polygon[Resource Consent Number]))</f>
        <v/>
      </c>
      <c r="P355" s="53" t="str">
        <f>IF(Polygon[Asset Unit Cost]="","",Polygon[Asset Unit Cost])</f>
        <v/>
      </c>
      <c r="Q355" s="11" t="str">
        <f>IF(Polygon[Added By]="","",UPPER(Polygon[Added By]))</f>
        <v/>
      </c>
      <c r="R355" s="11" t="str">
        <f>IF(Polygon[Added Date]="","",Polygon[Added Date])</f>
        <v/>
      </c>
      <c r="S355" s="14" t="str">
        <f>IF(Polygon[Z COORD]="","",Polygon[Z COORD])</f>
        <v/>
      </c>
      <c r="T355" s="14" t="str">
        <f>IF(Polygon[Asset Description]="","",PROPER(Polygon[Asset Description]))</f>
        <v/>
      </c>
      <c r="U355" s="14" t="str">
        <f>IF(Polygon[Area m2]="","",Polygon[Area m2])</f>
        <v/>
      </c>
      <c r="V355" s="14" t="str">
        <f>IF(Polygon[Asset Group]="","",VLOOKUP(Polygon[Surface Material],surface_master,2,FALSE))</f>
        <v/>
      </c>
      <c r="W355" s="14" t="str">
        <f>IF(Polygon[Asset Group]="","",VLOOKUP(Polygon[Material],sa_pa_surface,2,FALSE))</f>
        <v/>
      </c>
      <c r="X355" s="14" t="str">
        <f>IF(Polygon[Asset Group]="","",VLOOKUP(Polygon[Surface],surface_master,2,FALSE))</f>
        <v/>
      </c>
      <c r="Y355" s="14" t="str">
        <f>IF(Polygon[Surface Layer Depth mm]="","",Polygon[Surface Layer Depth mm])</f>
        <v/>
      </c>
      <c r="Z355" s="14" t="str">
        <f>IF(Polygon[Length m]="","",Polygon[Length m])</f>
        <v/>
      </c>
      <c r="AA355" s="14" t="str">
        <f>IF(Polygon[Av Width m]="","",Polygon[Av Width m])</f>
        <v/>
      </c>
      <c r="AB355" s="14" t="str">
        <f>IF(Polygon[Parking Capacity]="","",Polygon[Parking Capacity])</f>
        <v/>
      </c>
    </row>
    <row r="356" spans="1:28" s="3" customFormat="1" x14ac:dyDescent="0.2">
      <c r="A356" s="3" t="str">
        <f>IF(Polygon[DWG File Name]="","",Polygon[DWG File Name])</f>
        <v/>
      </c>
      <c r="B356" s="3" t="str">
        <f>IF(Polygon[DWG Layer Name]="","",Polygon[DWG Layer Name])</f>
        <v/>
      </c>
      <c r="C356" s="3" t="str">
        <f>IF(Polygon[DWG Handle]="","",Polygon[DWG Handle])</f>
        <v/>
      </c>
      <c r="D356" s="58" t="str">
        <f>IF(Polygon[Approx Centroid X]="","",Polygon[Approx Centroid X])</f>
        <v/>
      </c>
      <c r="E356" s="58" t="str">
        <f>IF(Polygon[Approx Centroid Y]="","",Polygon[Approx Centroid Y])</f>
        <v/>
      </c>
      <c r="F356" s="3" t="str">
        <f>IF(Polygon[Replacement Asset]="","",Polygon[Replacement Asset])</f>
        <v/>
      </c>
      <c r="G356" s="3" t="str">
        <f>IF(Polygon[Asset ID]="","",UPPER(Polygon[Asset ID]))</f>
        <v/>
      </c>
      <c r="H356" s="3" t="str">
        <f>IF(Polygon[Asset Group]="","",VLOOKUP(Polygon[Asset Group],asset_grp_poly,4,FALSE))</f>
        <v/>
      </c>
      <c r="I356" s="3" t="str">
        <f>IF(Polygon[Asset Group]="","",VLOOKUP(Polygon[Asset Group],asset_grp_poly,2,FALSE))</f>
        <v/>
      </c>
      <c r="J356" s="3" t="str">
        <f>IF(Polygon[Asset Group]="","",VLOOKUP(Polygon[Asset Group],asset_grp_poly,3,FALSE))</f>
        <v/>
      </c>
      <c r="K356" s="3" t="str">
        <f>IF(Polygon[Asset Group]="","",VLOOKUP(Polygon[Asset Type],type_master_list,2,FALSE))</f>
        <v/>
      </c>
      <c r="L356" s="3" t="str">
        <f>IF(Polygon[Asset Name]="","",PROPER(Polygon[Asset Name]))</f>
        <v/>
      </c>
      <c r="M356" s="11" t="str">
        <f>IF(Polygon[Install Date]="","",Polygon[Install Date])</f>
        <v/>
      </c>
      <c r="N356" s="11" t="str">
        <f>IF(Polygon[Note]="","",PROPER(Polygon[Note]))</f>
        <v/>
      </c>
      <c r="O356" s="11" t="str">
        <f>IF(Polygon[Resource Consent Number]="","",UPPER(Polygon[Resource Consent Number]))</f>
        <v/>
      </c>
      <c r="P356" s="53" t="str">
        <f>IF(Polygon[Asset Unit Cost]="","",Polygon[Asset Unit Cost])</f>
        <v/>
      </c>
      <c r="Q356" s="11" t="str">
        <f>IF(Polygon[Added By]="","",UPPER(Polygon[Added By]))</f>
        <v/>
      </c>
      <c r="R356" s="11" t="str">
        <f>IF(Polygon[Added Date]="","",Polygon[Added Date])</f>
        <v/>
      </c>
      <c r="S356" s="14" t="str">
        <f>IF(Polygon[Z COORD]="","",Polygon[Z COORD])</f>
        <v/>
      </c>
      <c r="T356" s="14" t="str">
        <f>IF(Polygon[Asset Description]="","",PROPER(Polygon[Asset Description]))</f>
        <v/>
      </c>
      <c r="U356" s="14" t="str">
        <f>IF(Polygon[Area m2]="","",Polygon[Area m2])</f>
        <v/>
      </c>
      <c r="V356" s="14" t="str">
        <f>IF(Polygon[Asset Group]="","",VLOOKUP(Polygon[Surface Material],surface_master,2,FALSE))</f>
        <v/>
      </c>
      <c r="W356" s="14" t="str">
        <f>IF(Polygon[Asset Group]="","",VLOOKUP(Polygon[Material],sa_pa_surface,2,FALSE))</f>
        <v/>
      </c>
      <c r="X356" s="14" t="str">
        <f>IF(Polygon[Asset Group]="","",VLOOKUP(Polygon[Surface],surface_master,2,FALSE))</f>
        <v/>
      </c>
      <c r="Y356" s="14" t="str">
        <f>IF(Polygon[Surface Layer Depth mm]="","",Polygon[Surface Layer Depth mm])</f>
        <v/>
      </c>
      <c r="Z356" s="14" t="str">
        <f>IF(Polygon[Length m]="","",Polygon[Length m])</f>
        <v/>
      </c>
      <c r="AA356" s="14" t="str">
        <f>IF(Polygon[Av Width m]="","",Polygon[Av Width m])</f>
        <v/>
      </c>
      <c r="AB356" s="14" t="str">
        <f>IF(Polygon[Parking Capacity]="","",Polygon[Parking Capacity])</f>
        <v/>
      </c>
    </row>
    <row r="357" spans="1:28" s="3" customFormat="1" x14ac:dyDescent="0.2">
      <c r="A357" s="3" t="str">
        <f>IF(Polygon[DWG File Name]="","",Polygon[DWG File Name])</f>
        <v/>
      </c>
      <c r="B357" s="3" t="str">
        <f>IF(Polygon[DWG Layer Name]="","",Polygon[DWG Layer Name])</f>
        <v/>
      </c>
      <c r="C357" s="3" t="str">
        <f>IF(Polygon[DWG Handle]="","",Polygon[DWG Handle])</f>
        <v/>
      </c>
      <c r="D357" s="58" t="str">
        <f>IF(Polygon[Approx Centroid X]="","",Polygon[Approx Centroid X])</f>
        <v/>
      </c>
      <c r="E357" s="58" t="str">
        <f>IF(Polygon[Approx Centroid Y]="","",Polygon[Approx Centroid Y])</f>
        <v/>
      </c>
      <c r="F357" s="3" t="str">
        <f>IF(Polygon[Replacement Asset]="","",Polygon[Replacement Asset])</f>
        <v/>
      </c>
      <c r="G357" s="3" t="str">
        <f>IF(Polygon[Asset ID]="","",UPPER(Polygon[Asset ID]))</f>
        <v/>
      </c>
      <c r="H357" s="3" t="str">
        <f>IF(Polygon[Asset Group]="","",VLOOKUP(Polygon[Asset Group],asset_grp_poly,4,FALSE))</f>
        <v/>
      </c>
      <c r="I357" s="3" t="str">
        <f>IF(Polygon[Asset Group]="","",VLOOKUP(Polygon[Asset Group],asset_grp_poly,2,FALSE))</f>
        <v/>
      </c>
      <c r="J357" s="3" t="str">
        <f>IF(Polygon[Asset Group]="","",VLOOKUP(Polygon[Asset Group],asset_grp_poly,3,FALSE))</f>
        <v/>
      </c>
      <c r="K357" s="3" t="str">
        <f>IF(Polygon[Asset Group]="","",VLOOKUP(Polygon[Asset Type],type_master_list,2,FALSE))</f>
        <v/>
      </c>
      <c r="L357" s="3" t="str">
        <f>IF(Polygon[Asset Name]="","",PROPER(Polygon[Asset Name]))</f>
        <v/>
      </c>
      <c r="M357" s="11" t="str">
        <f>IF(Polygon[Install Date]="","",Polygon[Install Date])</f>
        <v/>
      </c>
      <c r="N357" s="11" t="str">
        <f>IF(Polygon[Note]="","",PROPER(Polygon[Note]))</f>
        <v/>
      </c>
      <c r="O357" s="11" t="str">
        <f>IF(Polygon[Resource Consent Number]="","",UPPER(Polygon[Resource Consent Number]))</f>
        <v/>
      </c>
      <c r="P357" s="53" t="str">
        <f>IF(Polygon[Asset Unit Cost]="","",Polygon[Asset Unit Cost])</f>
        <v/>
      </c>
      <c r="Q357" s="11" t="str">
        <f>IF(Polygon[Added By]="","",UPPER(Polygon[Added By]))</f>
        <v/>
      </c>
      <c r="R357" s="11" t="str">
        <f>IF(Polygon[Added Date]="","",Polygon[Added Date])</f>
        <v/>
      </c>
      <c r="S357" s="14" t="str">
        <f>IF(Polygon[Z COORD]="","",Polygon[Z COORD])</f>
        <v/>
      </c>
      <c r="T357" s="14" t="str">
        <f>IF(Polygon[Asset Description]="","",PROPER(Polygon[Asset Description]))</f>
        <v/>
      </c>
      <c r="U357" s="14" t="str">
        <f>IF(Polygon[Area m2]="","",Polygon[Area m2])</f>
        <v/>
      </c>
      <c r="V357" s="14" t="str">
        <f>IF(Polygon[Asset Group]="","",VLOOKUP(Polygon[Surface Material],surface_master,2,FALSE))</f>
        <v/>
      </c>
      <c r="W357" s="14" t="str">
        <f>IF(Polygon[Asset Group]="","",VLOOKUP(Polygon[Material],sa_pa_surface,2,FALSE))</f>
        <v/>
      </c>
      <c r="X357" s="14" t="str">
        <f>IF(Polygon[Asset Group]="","",VLOOKUP(Polygon[Surface],surface_master,2,FALSE))</f>
        <v/>
      </c>
      <c r="Y357" s="14" t="str">
        <f>IF(Polygon[Surface Layer Depth mm]="","",Polygon[Surface Layer Depth mm])</f>
        <v/>
      </c>
      <c r="Z357" s="14" t="str">
        <f>IF(Polygon[Length m]="","",Polygon[Length m])</f>
        <v/>
      </c>
      <c r="AA357" s="14" t="str">
        <f>IF(Polygon[Av Width m]="","",Polygon[Av Width m])</f>
        <v/>
      </c>
      <c r="AB357" s="14" t="str">
        <f>IF(Polygon[Parking Capacity]="","",Polygon[Parking Capacity])</f>
        <v/>
      </c>
    </row>
    <row r="358" spans="1:28" s="3" customFormat="1" x14ac:dyDescent="0.2">
      <c r="A358" s="3" t="str">
        <f>IF(Polygon[DWG File Name]="","",Polygon[DWG File Name])</f>
        <v/>
      </c>
      <c r="B358" s="3" t="str">
        <f>IF(Polygon[DWG Layer Name]="","",Polygon[DWG Layer Name])</f>
        <v/>
      </c>
      <c r="C358" s="3" t="str">
        <f>IF(Polygon[DWG Handle]="","",Polygon[DWG Handle])</f>
        <v/>
      </c>
      <c r="D358" s="58" t="str">
        <f>IF(Polygon[Approx Centroid X]="","",Polygon[Approx Centroid X])</f>
        <v/>
      </c>
      <c r="E358" s="58" t="str">
        <f>IF(Polygon[Approx Centroid Y]="","",Polygon[Approx Centroid Y])</f>
        <v/>
      </c>
      <c r="F358" s="3" t="str">
        <f>IF(Polygon[Replacement Asset]="","",Polygon[Replacement Asset])</f>
        <v/>
      </c>
      <c r="G358" s="3" t="str">
        <f>IF(Polygon[Asset ID]="","",UPPER(Polygon[Asset ID]))</f>
        <v/>
      </c>
      <c r="H358" s="3" t="str">
        <f>IF(Polygon[Asset Group]="","",VLOOKUP(Polygon[Asset Group],asset_grp_poly,4,FALSE))</f>
        <v/>
      </c>
      <c r="I358" s="3" t="str">
        <f>IF(Polygon[Asset Group]="","",VLOOKUP(Polygon[Asset Group],asset_grp_poly,2,FALSE))</f>
        <v/>
      </c>
      <c r="J358" s="3" t="str">
        <f>IF(Polygon[Asset Group]="","",VLOOKUP(Polygon[Asset Group],asset_grp_poly,3,FALSE))</f>
        <v/>
      </c>
      <c r="K358" s="3" t="str">
        <f>IF(Polygon[Asset Group]="","",VLOOKUP(Polygon[Asset Type],type_master_list,2,FALSE))</f>
        <v/>
      </c>
      <c r="L358" s="3" t="str">
        <f>IF(Polygon[Asset Name]="","",PROPER(Polygon[Asset Name]))</f>
        <v/>
      </c>
      <c r="M358" s="11" t="str">
        <f>IF(Polygon[Install Date]="","",Polygon[Install Date])</f>
        <v/>
      </c>
      <c r="N358" s="11" t="str">
        <f>IF(Polygon[Note]="","",PROPER(Polygon[Note]))</f>
        <v/>
      </c>
      <c r="O358" s="11" t="str">
        <f>IF(Polygon[Resource Consent Number]="","",UPPER(Polygon[Resource Consent Number]))</f>
        <v/>
      </c>
      <c r="P358" s="53" t="str">
        <f>IF(Polygon[Asset Unit Cost]="","",Polygon[Asset Unit Cost])</f>
        <v/>
      </c>
      <c r="Q358" s="11" t="str">
        <f>IF(Polygon[Added By]="","",UPPER(Polygon[Added By]))</f>
        <v/>
      </c>
      <c r="R358" s="11" t="str">
        <f>IF(Polygon[Added Date]="","",Polygon[Added Date])</f>
        <v/>
      </c>
      <c r="S358" s="14" t="str">
        <f>IF(Polygon[Z COORD]="","",Polygon[Z COORD])</f>
        <v/>
      </c>
      <c r="T358" s="14" t="str">
        <f>IF(Polygon[Asset Description]="","",PROPER(Polygon[Asset Description]))</f>
        <v/>
      </c>
      <c r="U358" s="14" t="str">
        <f>IF(Polygon[Area m2]="","",Polygon[Area m2])</f>
        <v/>
      </c>
      <c r="V358" s="14" t="str">
        <f>IF(Polygon[Asset Group]="","",VLOOKUP(Polygon[Surface Material],surface_master,2,FALSE))</f>
        <v/>
      </c>
      <c r="W358" s="14" t="str">
        <f>IF(Polygon[Asset Group]="","",VLOOKUP(Polygon[Material],sa_pa_surface,2,FALSE))</f>
        <v/>
      </c>
      <c r="X358" s="14" t="str">
        <f>IF(Polygon[Asset Group]="","",VLOOKUP(Polygon[Surface],surface_master,2,FALSE))</f>
        <v/>
      </c>
      <c r="Y358" s="14" t="str">
        <f>IF(Polygon[Surface Layer Depth mm]="","",Polygon[Surface Layer Depth mm])</f>
        <v/>
      </c>
      <c r="Z358" s="14" t="str">
        <f>IF(Polygon[Length m]="","",Polygon[Length m])</f>
        <v/>
      </c>
      <c r="AA358" s="14" t="str">
        <f>IF(Polygon[Av Width m]="","",Polygon[Av Width m])</f>
        <v/>
      </c>
      <c r="AB358" s="14" t="str">
        <f>IF(Polygon[Parking Capacity]="","",Polygon[Parking Capacity])</f>
        <v/>
      </c>
    </row>
    <row r="359" spans="1:28" s="3" customFormat="1" x14ac:dyDescent="0.2">
      <c r="A359" s="3" t="str">
        <f>IF(Polygon[DWG File Name]="","",Polygon[DWG File Name])</f>
        <v/>
      </c>
      <c r="B359" s="3" t="str">
        <f>IF(Polygon[DWG Layer Name]="","",Polygon[DWG Layer Name])</f>
        <v/>
      </c>
      <c r="C359" s="3" t="str">
        <f>IF(Polygon[DWG Handle]="","",Polygon[DWG Handle])</f>
        <v/>
      </c>
      <c r="D359" s="58" t="str">
        <f>IF(Polygon[Approx Centroid X]="","",Polygon[Approx Centroid X])</f>
        <v/>
      </c>
      <c r="E359" s="58" t="str">
        <f>IF(Polygon[Approx Centroid Y]="","",Polygon[Approx Centroid Y])</f>
        <v/>
      </c>
      <c r="F359" s="3" t="str">
        <f>IF(Polygon[Replacement Asset]="","",Polygon[Replacement Asset])</f>
        <v/>
      </c>
      <c r="G359" s="3" t="str">
        <f>IF(Polygon[Asset ID]="","",UPPER(Polygon[Asset ID]))</f>
        <v/>
      </c>
      <c r="H359" s="3" t="str">
        <f>IF(Polygon[Asset Group]="","",VLOOKUP(Polygon[Asset Group],asset_grp_poly,4,FALSE))</f>
        <v/>
      </c>
      <c r="I359" s="3" t="str">
        <f>IF(Polygon[Asset Group]="","",VLOOKUP(Polygon[Asset Group],asset_grp_poly,2,FALSE))</f>
        <v/>
      </c>
      <c r="J359" s="3" t="str">
        <f>IF(Polygon[Asset Group]="","",VLOOKUP(Polygon[Asset Group],asset_grp_poly,3,FALSE))</f>
        <v/>
      </c>
      <c r="K359" s="3" t="str">
        <f>IF(Polygon[Asset Group]="","",VLOOKUP(Polygon[Asset Type],type_master_list,2,FALSE))</f>
        <v/>
      </c>
      <c r="L359" s="3" t="str">
        <f>IF(Polygon[Asset Name]="","",PROPER(Polygon[Asset Name]))</f>
        <v/>
      </c>
      <c r="M359" s="11" t="str">
        <f>IF(Polygon[Install Date]="","",Polygon[Install Date])</f>
        <v/>
      </c>
      <c r="N359" s="11" t="str">
        <f>IF(Polygon[Note]="","",PROPER(Polygon[Note]))</f>
        <v/>
      </c>
      <c r="O359" s="11" t="str">
        <f>IF(Polygon[Resource Consent Number]="","",UPPER(Polygon[Resource Consent Number]))</f>
        <v/>
      </c>
      <c r="P359" s="53" t="str">
        <f>IF(Polygon[Asset Unit Cost]="","",Polygon[Asset Unit Cost])</f>
        <v/>
      </c>
      <c r="Q359" s="11" t="str">
        <f>IF(Polygon[Added By]="","",UPPER(Polygon[Added By]))</f>
        <v/>
      </c>
      <c r="R359" s="11" t="str">
        <f>IF(Polygon[Added Date]="","",Polygon[Added Date])</f>
        <v/>
      </c>
      <c r="S359" s="14" t="str">
        <f>IF(Polygon[Z COORD]="","",Polygon[Z COORD])</f>
        <v/>
      </c>
      <c r="T359" s="14" t="str">
        <f>IF(Polygon[Asset Description]="","",PROPER(Polygon[Asset Description]))</f>
        <v/>
      </c>
      <c r="U359" s="14" t="str">
        <f>IF(Polygon[Area m2]="","",Polygon[Area m2])</f>
        <v/>
      </c>
      <c r="V359" s="14" t="str">
        <f>IF(Polygon[Asset Group]="","",VLOOKUP(Polygon[Surface Material],surface_master,2,FALSE))</f>
        <v/>
      </c>
      <c r="W359" s="14" t="str">
        <f>IF(Polygon[Asset Group]="","",VLOOKUP(Polygon[Material],sa_pa_surface,2,FALSE))</f>
        <v/>
      </c>
      <c r="X359" s="14" t="str">
        <f>IF(Polygon[Asset Group]="","",VLOOKUP(Polygon[Surface],surface_master,2,FALSE))</f>
        <v/>
      </c>
      <c r="Y359" s="14" t="str">
        <f>IF(Polygon[Surface Layer Depth mm]="","",Polygon[Surface Layer Depth mm])</f>
        <v/>
      </c>
      <c r="Z359" s="14" t="str">
        <f>IF(Polygon[Length m]="","",Polygon[Length m])</f>
        <v/>
      </c>
      <c r="AA359" s="14" t="str">
        <f>IF(Polygon[Av Width m]="","",Polygon[Av Width m])</f>
        <v/>
      </c>
      <c r="AB359" s="14" t="str">
        <f>IF(Polygon[Parking Capacity]="","",Polygon[Parking Capacity])</f>
        <v/>
      </c>
    </row>
    <row r="360" spans="1:28" s="3" customFormat="1" x14ac:dyDescent="0.2">
      <c r="A360" s="3" t="str">
        <f>IF(Polygon[DWG File Name]="","",Polygon[DWG File Name])</f>
        <v/>
      </c>
      <c r="B360" s="3" t="str">
        <f>IF(Polygon[DWG Layer Name]="","",Polygon[DWG Layer Name])</f>
        <v/>
      </c>
      <c r="C360" s="3" t="str">
        <f>IF(Polygon[DWG Handle]="","",Polygon[DWG Handle])</f>
        <v/>
      </c>
      <c r="D360" s="58" t="str">
        <f>IF(Polygon[Approx Centroid X]="","",Polygon[Approx Centroid X])</f>
        <v/>
      </c>
      <c r="E360" s="58" t="str">
        <f>IF(Polygon[Approx Centroid Y]="","",Polygon[Approx Centroid Y])</f>
        <v/>
      </c>
      <c r="F360" s="3" t="str">
        <f>IF(Polygon[Replacement Asset]="","",Polygon[Replacement Asset])</f>
        <v/>
      </c>
      <c r="G360" s="3" t="str">
        <f>IF(Polygon[Asset ID]="","",UPPER(Polygon[Asset ID]))</f>
        <v/>
      </c>
      <c r="H360" s="3" t="str">
        <f>IF(Polygon[Asset Group]="","",VLOOKUP(Polygon[Asset Group],asset_grp_poly,4,FALSE))</f>
        <v/>
      </c>
      <c r="I360" s="3" t="str">
        <f>IF(Polygon[Asset Group]="","",VLOOKUP(Polygon[Asset Group],asset_grp_poly,2,FALSE))</f>
        <v/>
      </c>
      <c r="J360" s="3" t="str">
        <f>IF(Polygon[Asset Group]="","",VLOOKUP(Polygon[Asset Group],asset_grp_poly,3,FALSE))</f>
        <v/>
      </c>
      <c r="K360" s="3" t="str">
        <f>IF(Polygon[Asset Group]="","",VLOOKUP(Polygon[Asset Type],type_master_list,2,FALSE))</f>
        <v/>
      </c>
      <c r="L360" s="3" t="str">
        <f>IF(Polygon[Asset Name]="","",PROPER(Polygon[Asset Name]))</f>
        <v/>
      </c>
      <c r="M360" s="11" t="str">
        <f>IF(Polygon[Install Date]="","",Polygon[Install Date])</f>
        <v/>
      </c>
      <c r="N360" s="11" t="str">
        <f>IF(Polygon[Note]="","",PROPER(Polygon[Note]))</f>
        <v/>
      </c>
      <c r="O360" s="11" t="str">
        <f>IF(Polygon[Resource Consent Number]="","",UPPER(Polygon[Resource Consent Number]))</f>
        <v/>
      </c>
      <c r="P360" s="53" t="str">
        <f>IF(Polygon[Asset Unit Cost]="","",Polygon[Asset Unit Cost])</f>
        <v/>
      </c>
      <c r="Q360" s="11" t="str">
        <f>IF(Polygon[Added By]="","",UPPER(Polygon[Added By]))</f>
        <v/>
      </c>
      <c r="R360" s="11" t="str">
        <f>IF(Polygon[Added Date]="","",Polygon[Added Date])</f>
        <v/>
      </c>
      <c r="S360" s="14" t="str">
        <f>IF(Polygon[Z COORD]="","",Polygon[Z COORD])</f>
        <v/>
      </c>
      <c r="T360" s="14" t="str">
        <f>IF(Polygon[Asset Description]="","",PROPER(Polygon[Asset Description]))</f>
        <v/>
      </c>
      <c r="U360" s="14" t="str">
        <f>IF(Polygon[Area m2]="","",Polygon[Area m2])</f>
        <v/>
      </c>
      <c r="V360" s="14" t="str">
        <f>IF(Polygon[Asset Group]="","",VLOOKUP(Polygon[Surface Material],surface_master,2,FALSE))</f>
        <v/>
      </c>
      <c r="W360" s="14" t="str">
        <f>IF(Polygon[Asset Group]="","",VLOOKUP(Polygon[Material],sa_pa_surface,2,FALSE))</f>
        <v/>
      </c>
      <c r="X360" s="14" t="str">
        <f>IF(Polygon[Asset Group]="","",VLOOKUP(Polygon[Surface],surface_master,2,FALSE))</f>
        <v/>
      </c>
      <c r="Y360" s="14" t="str">
        <f>IF(Polygon[Surface Layer Depth mm]="","",Polygon[Surface Layer Depth mm])</f>
        <v/>
      </c>
      <c r="Z360" s="14" t="str">
        <f>IF(Polygon[Length m]="","",Polygon[Length m])</f>
        <v/>
      </c>
      <c r="AA360" s="14" t="str">
        <f>IF(Polygon[Av Width m]="","",Polygon[Av Width m])</f>
        <v/>
      </c>
      <c r="AB360" s="14" t="str">
        <f>IF(Polygon[Parking Capacity]="","",Polygon[Parking Capacity])</f>
        <v/>
      </c>
    </row>
    <row r="361" spans="1:28" s="3" customFormat="1" x14ac:dyDescent="0.2">
      <c r="A361" s="3" t="str">
        <f>IF(Polygon[DWG File Name]="","",Polygon[DWG File Name])</f>
        <v/>
      </c>
      <c r="B361" s="3" t="str">
        <f>IF(Polygon[DWG Layer Name]="","",Polygon[DWG Layer Name])</f>
        <v/>
      </c>
      <c r="C361" s="3" t="str">
        <f>IF(Polygon[DWG Handle]="","",Polygon[DWG Handle])</f>
        <v/>
      </c>
      <c r="D361" s="58" t="str">
        <f>IF(Polygon[Approx Centroid X]="","",Polygon[Approx Centroid X])</f>
        <v/>
      </c>
      <c r="E361" s="58" t="str">
        <f>IF(Polygon[Approx Centroid Y]="","",Polygon[Approx Centroid Y])</f>
        <v/>
      </c>
      <c r="F361" s="3" t="str">
        <f>IF(Polygon[Replacement Asset]="","",Polygon[Replacement Asset])</f>
        <v/>
      </c>
      <c r="G361" s="3" t="str">
        <f>IF(Polygon[Asset ID]="","",UPPER(Polygon[Asset ID]))</f>
        <v/>
      </c>
      <c r="H361" s="3" t="str">
        <f>IF(Polygon[Asset Group]="","",VLOOKUP(Polygon[Asset Group],asset_grp_poly,4,FALSE))</f>
        <v/>
      </c>
      <c r="I361" s="3" t="str">
        <f>IF(Polygon[Asset Group]="","",VLOOKUP(Polygon[Asset Group],asset_grp_poly,2,FALSE))</f>
        <v/>
      </c>
      <c r="J361" s="3" t="str">
        <f>IF(Polygon[Asset Group]="","",VLOOKUP(Polygon[Asset Group],asset_grp_poly,3,FALSE))</f>
        <v/>
      </c>
      <c r="K361" s="3" t="str">
        <f>IF(Polygon[Asset Group]="","",VLOOKUP(Polygon[Asset Type],type_master_list,2,FALSE))</f>
        <v/>
      </c>
      <c r="L361" s="3" t="str">
        <f>IF(Polygon[Asset Name]="","",PROPER(Polygon[Asset Name]))</f>
        <v/>
      </c>
      <c r="M361" s="11" t="str">
        <f>IF(Polygon[Install Date]="","",Polygon[Install Date])</f>
        <v/>
      </c>
      <c r="N361" s="11" t="str">
        <f>IF(Polygon[Note]="","",PROPER(Polygon[Note]))</f>
        <v/>
      </c>
      <c r="O361" s="11" t="str">
        <f>IF(Polygon[Resource Consent Number]="","",UPPER(Polygon[Resource Consent Number]))</f>
        <v/>
      </c>
      <c r="P361" s="53" t="str">
        <f>IF(Polygon[Asset Unit Cost]="","",Polygon[Asset Unit Cost])</f>
        <v/>
      </c>
      <c r="Q361" s="11" t="str">
        <f>IF(Polygon[Added By]="","",UPPER(Polygon[Added By]))</f>
        <v/>
      </c>
      <c r="R361" s="11" t="str">
        <f>IF(Polygon[Added Date]="","",Polygon[Added Date])</f>
        <v/>
      </c>
      <c r="S361" s="14" t="str">
        <f>IF(Polygon[Z COORD]="","",Polygon[Z COORD])</f>
        <v/>
      </c>
      <c r="T361" s="14" t="str">
        <f>IF(Polygon[Asset Description]="","",PROPER(Polygon[Asset Description]))</f>
        <v/>
      </c>
      <c r="U361" s="14" t="str">
        <f>IF(Polygon[Area m2]="","",Polygon[Area m2])</f>
        <v/>
      </c>
      <c r="V361" s="14" t="str">
        <f>IF(Polygon[Asset Group]="","",VLOOKUP(Polygon[Surface Material],surface_master,2,FALSE))</f>
        <v/>
      </c>
      <c r="W361" s="14" t="str">
        <f>IF(Polygon[Asset Group]="","",VLOOKUP(Polygon[Material],sa_pa_surface,2,FALSE))</f>
        <v/>
      </c>
      <c r="X361" s="14" t="str">
        <f>IF(Polygon[Asset Group]="","",VLOOKUP(Polygon[Surface],surface_master,2,FALSE))</f>
        <v/>
      </c>
      <c r="Y361" s="14" t="str">
        <f>IF(Polygon[Surface Layer Depth mm]="","",Polygon[Surface Layer Depth mm])</f>
        <v/>
      </c>
      <c r="Z361" s="14" t="str">
        <f>IF(Polygon[Length m]="","",Polygon[Length m])</f>
        <v/>
      </c>
      <c r="AA361" s="14" t="str">
        <f>IF(Polygon[Av Width m]="","",Polygon[Av Width m])</f>
        <v/>
      </c>
      <c r="AB361" s="14" t="str">
        <f>IF(Polygon[Parking Capacity]="","",Polygon[Parking Capacity])</f>
        <v/>
      </c>
    </row>
    <row r="362" spans="1:28" s="3" customFormat="1" x14ac:dyDescent="0.2">
      <c r="A362" s="3" t="str">
        <f>IF(Polygon[DWG File Name]="","",Polygon[DWG File Name])</f>
        <v/>
      </c>
      <c r="B362" s="3" t="str">
        <f>IF(Polygon[DWG Layer Name]="","",Polygon[DWG Layer Name])</f>
        <v/>
      </c>
      <c r="C362" s="3" t="str">
        <f>IF(Polygon[DWG Handle]="","",Polygon[DWG Handle])</f>
        <v/>
      </c>
      <c r="D362" s="58" t="str">
        <f>IF(Polygon[Approx Centroid X]="","",Polygon[Approx Centroid X])</f>
        <v/>
      </c>
      <c r="E362" s="58" t="str">
        <f>IF(Polygon[Approx Centroid Y]="","",Polygon[Approx Centroid Y])</f>
        <v/>
      </c>
      <c r="F362" s="3" t="str">
        <f>IF(Polygon[Replacement Asset]="","",Polygon[Replacement Asset])</f>
        <v/>
      </c>
      <c r="G362" s="3" t="str">
        <f>IF(Polygon[Asset ID]="","",UPPER(Polygon[Asset ID]))</f>
        <v/>
      </c>
      <c r="H362" s="3" t="str">
        <f>IF(Polygon[Asset Group]="","",VLOOKUP(Polygon[Asset Group],asset_grp_poly,4,FALSE))</f>
        <v/>
      </c>
      <c r="I362" s="3" t="str">
        <f>IF(Polygon[Asset Group]="","",VLOOKUP(Polygon[Asset Group],asset_grp_poly,2,FALSE))</f>
        <v/>
      </c>
      <c r="J362" s="3" t="str">
        <f>IF(Polygon[Asset Group]="","",VLOOKUP(Polygon[Asset Group],asset_grp_poly,3,FALSE))</f>
        <v/>
      </c>
      <c r="K362" s="3" t="str">
        <f>IF(Polygon[Asset Group]="","",VLOOKUP(Polygon[Asset Type],type_master_list,2,FALSE))</f>
        <v/>
      </c>
      <c r="L362" s="3" t="str">
        <f>IF(Polygon[Asset Name]="","",PROPER(Polygon[Asset Name]))</f>
        <v/>
      </c>
      <c r="M362" s="11" t="str">
        <f>IF(Polygon[Install Date]="","",Polygon[Install Date])</f>
        <v/>
      </c>
      <c r="N362" s="11" t="str">
        <f>IF(Polygon[Note]="","",PROPER(Polygon[Note]))</f>
        <v/>
      </c>
      <c r="O362" s="11" t="str">
        <f>IF(Polygon[Resource Consent Number]="","",UPPER(Polygon[Resource Consent Number]))</f>
        <v/>
      </c>
      <c r="P362" s="53" t="str">
        <f>IF(Polygon[Asset Unit Cost]="","",Polygon[Asset Unit Cost])</f>
        <v/>
      </c>
      <c r="Q362" s="11" t="str">
        <f>IF(Polygon[Added By]="","",UPPER(Polygon[Added By]))</f>
        <v/>
      </c>
      <c r="R362" s="11" t="str">
        <f>IF(Polygon[Added Date]="","",Polygon[Added Date])</f>
        <v/>
      </c>
      <c r="S362" s="14" t="str">
        <f>IF(Polygon[Z COORD]="","",Polygon[Z COORD])</f>
        <v/>
      </c>
      <c r="T362" s="14" t="str">
        <f>IF(Polygon[Asset Description]="","",PROPER(Polygon[Asset Description]))</f>
        <v/>
      </c>
      <c r="U362" s="14" t="str">
        <f>IF(Polygon[Area m2]="","",Polygon[Area m2])</f>
        <v/>
      </c>
      <c r="V362" s="14" t="str">
        <f>IF(Polygon[Asset Group]="","",VLOOKUP(Polygon[Surface Material],surface_master,2,FALSE))</f>
        <v/>
      </c>
      <c r="W362" s="14" t="str">
        <f>IF(Polygon[Asset Group]="","",VLOOKUP(Polygon[Material],sa_pa_surface,2,FALSE))</f>
        <v/>
      </c>
      <c r="X362" s="14" t="str">
        <f>IF(Polygon[Asset Group]="","",VLOOKUP(Polygon[Surface],surface_master,2,FALSE))</f>
        <v/>
      </c>
      <c r="Y362" s="14" t="str">
        <f>IF(Polygon[Surface Layer Depth mm]="","",Polygon[Surface Layer Depth mm])</f>
        <v/>
      </c>
      <c r="Z362" s="14" t="str">
        <f>IF(Polygon[Length m]="","",Polygon[Length m])</f>
        <v/>
      </c>
      <c r="AA362" s="14" t="str">
        <f>IF(Polygon[Av Width m]="","",Polygon[Av Width m])</f>
        <v/>
      </c>
      <c r="AB362" s="14" t="str">
        <f>IF(Polygon[Parking Capacity]="","",Polygon[Parking Capacity])</f>
        <v/>
      </c>
    </row>
    <row r="363" spans="1:28" s="3" customFormat="1" x14ac:dyDescent="0.2">
      <c r="A363" s="3" t="str">
        <f>IF(Polygon[DWG File Name]="","",Polygon[DWG File Name])</f>
        <v/>
      </c>
      <c r="B363" s="3" t="str">
        <f>IF(Polygon[DWG Layer Name]="","",Polygon[DWG Layer Name])</f>
        <v/>
      </c>
      <c r="C363" s="3" t="str">
        <f>IF(Polygon[DWG Handle]="","",Polygon[DWG Handle])</f>
        <v/>
      </c>
      <c r="D363" s="58" t="str">
        <f>IF(Polygon[Approx Centroid X]="","",Polygon[Approx Centroid X])</f>
        <v/>
      </c>
      <c r="E363" s="58" t="str">
        <f>IF(Polygon[Approx Centroid Y]="","",Polygon[Approx Centroid Y])</f>
        <v/>
      </c>
      <c r="F363" s="3" t="str">
        <f>IF(Polygon[Replacement Asset]="","",Polygon[Replacement Asset])</f>
        <v/>
      </c>
      <c r="G363" s="3" t="str">
        <f>IF(Polygon[Asset ID]="","",UPPER(Polygon[Asset ID]))</f>
        <v/>
      </c>
      <c r="H363" s="3" t="str">
        <f>IF(Polygon[Asset Group]="","",VLOOKUP(Polygon[Asset Group],asset_grp_poly,4,FALSE))</f>
        <v/>
      </c>
      <c r="I363" s="3" t="str">
        <f>IF(Polygon[Asset Group]="","",VLOOKUP(Polygon[Asset Group],asset_grp_poly,2,FALSE))</f>
        <v/>
      </c>
      <c r="J363" s="3" t="str">
        <f>IF(Polygon[Asset Group]="","",VLOOKUP(Polygon[Asset Group],asset_grp_poly,3,FALSE))</f>
        <v/>
      </c>
      <c r="K363" s="3" t="str">
        <f>IF(Polygon[Asset Group]="","",VLOOKUP(Polygon[Asset Type],type_master_list,2,FALSE))</f>
        <v/>
      </c>
      <c r="L363" s="3" t="str">
        <f>IF(Polygon[Asset Name]="","",PROPER(Polygon[Asset Name]))</f>
        <v/>
      </c>
      <c r="M363" s="11" t="str">
        <f>IF(Polygon[Install Date]="","",Polygon[Install Date])</f>
        <v/>
      </c>
      <c r="N363" s="11" t="str">
        <f>IF(Polygon[Note]="","",PROPER(Polygon[Note]))</f>
        <v/>
      </c>
      <c r="O363" s="11" t="str">
        <f>IF(Polygon[Resource Consent Number]="","",UPPER(Polygon[Resource Consent Number]))</f>
        <v/>
      </c>
      <c r="P363" s="53" t="str">
        <f>IF(Polygon[Asset Unit Cost]="","",Polygon[Asset Unit Cost])</f>
        <v/>
      </c>
      <c r="Q363" s="11" t="str">
        <f>IF(Polygon[Added By]="","",UPPER(Polygon[Added By]))</f>
        <v/>
      </c>
      <c r="R363" s="11" t="str">
        <f>IF(Polygon[Added Date]="","",Polygon[Added Date])</f>
        <v/>
      </c>
      <c r="S363" s="14" t="str">
        <f>IF(Polygon[Z COORD]="","",Polygon[Z COORD])</f>
        <v/>
      </c>
      <c r="T363" s="14" t="str">
        <f>IF(Polygon[Asset Description]="","",PROPER(Polygon[Asset Description]))</f>
        <v/>
      </c>
      <c r="U363" s="14" t="str">
        <f>IF(Polygon[Area m2]="","",Polygon[Area m2])</f>
        <v/>
      </c>
      <c r="V363" s="14" t="str">
        <f>IF(Polygon[Asset Group]="","",VLOOKUP(Polygon[Surface Material],surface_master,2,FALSE))</f>
        <v/>
      </c>
      <c r="W363" s="14" t="str">
        <f>IF(Polygon[Asset Group]="","",VLOOKUP(Polygon[Material],sa_pa_surface,2,FALSE))</f>
        <v/>
      </c>
      <c r="X363" s="14" t="str">
        <f>IF(Polygon[Asset Group]="","",VLOOKUP(Polygon[Surface],surface_master,2,FALSE))</f>
        <v/>
      </c>
      <c r="Y363" s="14" t="str">
        <f>IF(Polygon[Surface Layer Depth mm]="","",Polygon[Surface Layer Depth mm])</f>
        <v/>
      </c>
      <c r="Z363" s="14" t="str">
        <f>IF(Polygon[Length m]="","",Polygon[Length m])</f>
        <v/>
      </c>
      <c r="AA363" s="14" t="str">
        <f>IF(Polygon[Av Width m]="","",Polygon[Av Width m])</f>
        <v/>
      </c>
      <c r="AB363" s="14" t="str">
        <f>IF(Polygon[Parking Capacity]="","",Polygon[Parking Capacity])</f>
        <v/>
      </c>
    </row>
    <row r="364" spans="1:28" s="3" customFormat="1" x14ac:dyDescent="0.2">
      <c r="A364" s="3" t="str">
        <f>IF(Polygon[DWG File Name]="","",Polygon[DWG File Name])</f>
        <v/>
      </c>
      <c r="B364" s="3" t="str">
        <f>IF(Polygon[DWG Layer Name]="","",Polygon[DWG Layer Name])</f>
        <v/>
      </c>
      <c r="C364" s="3" t="str">
        <f>IF(Polygon[DWG Handle]="","",Polygon[DWG Handle])</f>
        <v/>
      </c>
      <c r="D364" s="58" t="str">
        <f>IF(Polygon[Approx Centroid X]="","",Polygon[Approx Centroid X])</f>
        <v/>
      </c>
      <c r="E364" s="58" t="str">
        <f>IF(Polygon[Approx Centroid Y]="","",Polygon[Approx Centroid Y])</f>
        <v/>
      </c>
      <c r="F364" s="3" t="str">
        <f>IF(Polygon[Replacement Asset]="","",Polygon[Replacement Asset])</f>
        <v/>
      </c>
      <c r="G364" s="3" t="str">
        <f>IF(Polygon[Asset ID]="","",UPPER(Polygon[Asset ID]))</f>
        <v/>
      </c>
      <c r="H364" s="3" t="str">
        <f>IF(Polygon[Asset Group]="","",VLOOKUP(Polygon[Asset Group],asset_grp_poly,4,FALSE))</f>
        <v/>
      </c>
      <c r="I364" s="3" t="str">
        <f>IF(Polygon[Asset Group]="","",VLOOKUP(Polygon[Asset Group],asset_grp_poly,2,FALSE))</f>
        <v/>
      </c>
      <c r="J364" s="3" t="str">
        <f>IF(Polygon[Asset Group]="","",VLOOKUP(Polygon[Asset Group],asset_grp_poly,3,FALSE))</f>
        <v/>
      </c>
      <c r="K364" s="3" t="str">
        <f>IF(Polygon[Asset Group]="","",VLOOKUP(Polygon[Asset Type],type_master_list,2,FALSE))</f>
        <v/>
      </c>
      <c r="L364" s="3" t="str">
        <f>IF(Polygon[Asset Name]="","",PROPER(Polygon[Asset Name]))</f>
        <v/>
      </c>
      <c r="M364" s="11" t="str">
        <f>IF(Polygon[Install Date]="","",Polygon[Install Date])</f>
        <v/>
      </c>
      <c r="N364" s="11" t="str">
        <f>IF(Polygon[Note]="","",PROPER(Polygon[Note]))</f>
        <v/>
      </c>
      <c r="O364" s="11" t="str">
        <f>IF(Polygon[Resource Consent Number]="","",UPPER(Polygon[Resource Consent Number]))</f>
        <v/>
      </c>
      <c r="P364" s="53" t="str">
        <f>IF(Polygon[Asset Unit Cost]="","",Polygon[Asset Unit Cost])</f>
        <v/>
      </c>
      <c r="Q364" s="11" t="str">
        <f>IF(Polygon[Added By]="","",UPPER(Polygon[Added By]))</f>
        <v/>
      </c>
      <c r="R364" s="11" t="str">
        <f>IF(Polygon[Added Date]="","",Polygon[Added Date])</f>
        <v/>
      </c>
      <c r="S364" s="14" t="str">
        <f>IF(Polygon[Z COORD]="","",Polygon[Z COORD])</f>
        <v/>
      </c>
      <c r="T364" s="14" t="str">
        <f>IF(Polygon[Asset Description]="","",PROPER(Polygon[Asset Description]))</f>
        <v/>
      </c>
      <c r="U364" s="14" t="str">
        <f>IF(Polygon[Area m2]="","",Polygon[Area m2])</f>
        <v/>
      </c>
      <c r="V364" s="14" t="str">
        <f>IF(Polygon[Asset Group]="","",VLOOKUP(Polygon[Surface Material],surface_master,2,FALSE))</f>
        <v/>
      </c>
      <c r="W364" s="14" t="str">
        <f>IF(Polygon[Asset Group]="","",VLOOKUP(Polygon[Material],sa_pa_surface,2,FALSE))</f>
        <v/>
      </c>
      <c r="X364" s="14" t="str">
        <f>IF(Polygon[Asset Group]="","",VLOOKUP(Polygon[Surface],surface_master,2,FALSE))</f>
        <v/>
      </c>
      <c r="Y364" s="14" t="str">
        <f>IF(Polygon[Surface Layer Depth mm]="","",Polygon[Surface Layer Depth mm])</f>
        <v/>
      </c>
      <c r="Z364" s="14" t="str">
        <f>IF(Polygon[Length m]="","",Polygon[Length m])</f>
        <v/>
      </c>
      <c r="AA364" s="14" t="str">
        <f>IF(Polygon[Av Width m]="","",Polygon[Av Width m])</f>
        <v/>
      </c>
      <c r="AB364" s="14" t="str">
        <f>IF(Polygon[Parking Capacity]="","",Polygon[Parking Capacity])</f>
        <v/>
      </c>
    </row>
    <row r="365" spans="1:28" s="3" customFormat="1" x14ac:dyDescent="0.2">
      <c r="A365" s="3" t="str">
        <f>IF(Polygon[DWG File Name]="","",Polygon[DWG File Name])</f>
        <v/>
      </c>
      <c r="B365" s="3" t="str">
        <f>IF(Polygon[DWG Layer Name]="","",Polygon[DWG Layer Name])</f>
        <v/>
      </c>
      <c r="C365" s="3" t="str">
        <f>IF(Polygon[DWG Handle]="","",Polygon[DWG Handle])</f>
        <v/>
      </c>
      <c r="D365" s="58" t="str">
        <f>IF(Polygon[Approx Centroid X]="","",Polygon[Approx Centroid X])</f>
        <v/>
      </c>
      <c r="E365" s="58" t="str">
        <f>IF(Polygon[Approx Centroid Y]="","",Polygon[Approx Centroid Y])</f>
        <v/>
      </c>
      <c r="F365" s="3" t="str">
        <f>IF(Polygon[Replacement Asset]="","",Polygon[Replacement Asset])</f>
        <v/>
      </c>
      <c r="G365" s="3" t="str">
        <f>IF(Polygon[Asset ID]="","",UPPER(Polygon[Asset ID]))</f>
        <v/>
      </c>
      <c r="H365" s="3" t="str">
        <f>IF(Polygon[Asset Group]="","",VLOOKUP(Polygon[Asset Group],asset_grp_poly,4,FALSE))</f>
        <v/>
      </c>
      <c r="I365" s="3" t="str">
        <f>IF(Polygon[Asset Group]="","",VLOOKUP(Polygon[Asset Group],asset_grp_poly,2,FALSE))</f>
        <v/>
      </c>
      <c r="J365" s="3" t="str">
        <f>IF(Polygon[Asset Group]="","",VLOOKUP(Polygon[Asset Group],asset_grp_poly,3,FALSE))</f>
        <v/>
      </c>
      <c r="K365" s="3" t="str">
        <f>IF(Polygon[Asset Group]="","",VLOOKUP(Polygon[Asset Type],type_master_list,2,FALSE))</f>
        <v/>
      </c>
      <c r="L365" s="3" t="str">
        <f>IF(Polygon[Asset Name]="","",PROPER(Polygon[Asset Name]))</f>
        <v/>
      </c>
      <c r="M365" s="11" t="str">
        <f>IF(Polygon[Install Date]="","",Polygon[Install Date])</f>
        <v/>
      </c>
      <c r="N365" s="11" t="str">
        <f>IF(Polygon[Note]="","",PROPER(Polygon[Note]))</f>
        <v/>
      </c>
      <c r="O365" s="11" t="str">
        <f>IF(Polygon[Resource Consent Number]="","",UPPER(Polygon[Resource Consent Number]))</f>
        <v/>
      </c>
      <c r="P365" s="53" t="str">
        <f>IF(Polygon[Asset Unit Cost]="","",Polygon[Asset Unit Cost])</f>
        <v/>
      </c>
      <c r="Q365" s="11" t="str">
        <f>IF(Polygon[Added By]="","",UPPER(Polygon[Added By]))</f>
        <v/>
      </c>
      <c r="R365" s="11" t="str">
        <f>IF(Polygon[Added Date]="","",Polygon[Added Date])</f>
        <v/>
      </c>
      <c r="S365" s="14" t="str">
        <f>IF(Polygon[Z COORD]="","",Polygon[Z COORD])</f>
        <v/>
      </c>
      <c r="T365" s="14" t="str">
        <f>IF(Polygon[Asset Description]="","",PROPER(Polygon[Asset Description]))</f>
        <v/>
      </c>
      <c r="U365" s="14" t="str">
        <f>IF(Polygon[Area m2]="","",Polygon[Area m2])</f>
        <v/>
      </c>
      <c r="V365" s="14" t="str">
        <f>IF(Polygon[Asset Group]="","",VLOOKUP(Polygon[Surface Material],surface_master,2,FALSE))</f>
        <v/>
      </c>
      <c r="W365" s="14" t="str">
        <f>IF(Polygon[Asset Group]="","",VLOOKUP(Polygon[Material],sa_pa_surface,2,FALSE))</f>
        <v/>
      </c>
      <c r="X365" s="14" t="str">
        <f>IF(Polygon[Asset Group]="","",VLOOKUP(Polygon[Surface],surface_master,2,FALSE))</f>
        <v/>
      </c>
      <c r="Y365" s="14" t="str">
        <f>IF(Polygon[Surface Layer Depth mm]="","",Polygon[Surface Layer Depth mm])</f>
        <v/>
      </c>
      <c r="Z365" s="14" t="str">
        <f>IF(Polygon[Length m]="","",Polygon[Length m])</f>
        <v/>
      </c>
      <c r="AA365" s="14" t="str">
        <f>IF(Polygon[Av Width m]="","",Polygon[Av Width m])</f>
        <v/>
      </c>
      <c r="AB365" s="14" t="str">
        <f>IF(Polygon[Parking Capacity]="","",Polygon[Parking Capacity])</f>
        <v/>
      </c>
    </row>
    <row r="366" spans="1:28" s="3" customFormat="1" x14ac:dyDescent="0.2">
      <c r="A366" s="3" t="str">
        <f>IF(Polygon[DWG File Name]="","",Polygon[DWG File Name])</f>
        <v/>
      </c>
      <c r="B366" s="3" t="str">
        <f>IF(Polygon[DWG Layer Name]="","",Polygon[DWG Layer Name])</f>
        <v/>
      </c>
      <c r="C366" s="3" t="str">
        <f>IF(Polygon[DWG Handle]="","",Polygon[DWG Handle])</f>
        <v/>
      </c>
      <c r="D366" s="58" t="str">
        <f>IF(Polygon[Approx Centroid X]="","",Polygon[Approx Centroid X])</f>
        <v/>
      </c>
      <c r="E366" s="58" t="str">
        <f>IF(Polygon[Approx Centroid Y]="","",Polygon[Approx Centroid Y])</f>
        <v/>
      </c>
      <c r="F366" s="3" t="str">
        <f>IF(Polygon[Replacement Asset]="","",Polygon[Replacement Asset])</f>
        <v/>
      </c>
      <c r="G366" s="3" t="str">
        <f>IF(Polygon[Asset ID]="","",UPPER(Polygon[Asset ID]))</f>
        <v/>
      </c>
      <c r="H366" s="3" t="str">
        <f>IF(Polygon[Asset Group]="","",VLOOKUP(Polygon[Asset Group],asset_grp_poly,4,FALSE))</f>
        <v/>
      </c>
      <c r="I366" s="3" t="str">
        <f>IF(Polygon[Asset Group]="","",VLOOKUP(Polygon[Asset Group],asset_grp_poly,2,FALSE))</f>
        <v/>
      </c>
      <c r="J366" s="3" t="str">
        <f>IF(Polygon[Asset Group]="","",VLOOKUP(Polygon[Asset Group],asset_grp_poly,3,FALSE))</f>
        <v/>
      </c>
      <c r="K366" s="3" t="str">
        <f>IF(Polygon[Asset Group]="","",VLOOKUP(Polygon[Asset Type],type_master_list,2,FALSE))</f>
        <v/>
      </c>
      <c r="L366" s="3" t="str">
        <f>IF(Polygon[Asset Name]="","",PROPER(Polygon[Asset Name]))</f>
        <v/>
      </c>
      <c r="M366" s="11" t="str">
        <f>IF(Polygon[Install Date]="","",Polygon[Install Date])</f>
        <v/>
      </c>
      <c r="N366" s="11" t="str">
        <f>IF(Polygon[Note]="","",PROPER(Polygon[Note]))</f>
        <v/>
      </c>
      <c r="O366" s="11" t="str">
        <f>IF(Polygon[Resource Consent Number]="","",UPPER(Polygon[Resource Consent Number]))</f>
        <v/>
      </c>
      <c r="P366" s="53" t="str">
        <f>IF(Polygon[Asset Unit Cost]="","",Polygon[Asset Unit Cost])</f>
        <v/>
      </c>
      <c r="Q366" s="11" t="str">
        <f>IF(Polygon[Added By]="","",UPPER(Polygon[Added By]))</f>
        <v/>
      </c>
      <c r="R366" s="11" t="str">
        <f>IF(Polygon[Added Date]="","",Polygon[Added Date])</f>
        <v/>
      </c>
      <c r="S366" s="14" t="str">
        <f>IF(Polygon[Z COORD]="","",Polygon[Z COORD])</f>
        <v/>
      </c>
      <c r="T366" s="14" t="str">
        <f>IF(Polygon[Asset Description]="","",PROPER(Polygon[Asset Description]))</f>
        <v/>
      </c>
      <c r="U366" s="14" t="str">
        <f>IF(Polygon[Area m2]="","",Polygon[Area m2])</f>
        <v/>
      </c>
      <c r="V366" s="14" t="str">
        <f>IF(Polygon[Asset Group]="","",VLOOKUP(Polygon[Surface Material],surface_master,2,FALSE))</f>
        <v/>
      </c>
      <c r="W366" s="14" t="str">
        <f>IF(Polygon[Asset Group]="","",VLOOKUP(Polygon[Material],sa_pa_surface,2,FALSE))</f>
        <v/>
      </c>
      <c r="X366" s="14" t="str">
        <f>IF(Polygon[Asset Group]="","",VLOOKUP(Polygon[Surface],surface_master,2,FALSE))</f>
        <v/>
      </c>
      <c r="Y366" s="14" t="str">
        <f>IF(Polygon[Surface Layer Depth mm]="","",Polygon[Surface Layer Depth mm])</f>
        <v/>
      </c>
      <c r="Z366" s="14" t="str">
        <f>IF(Polygon[Length m]="","",Polygon[Length m])</f>
        <v/>
      </c>
      <c r="AA366" s="14" t="str">
        <f>IF(Polygon[Av Width m]="","",Polygon[Av Width m])</f>
        <v/>
      </c>
      <c r="AB366" s="14" t="str">
        <f>IF(Polygon[Parking Capacity]="","",Polygon[Parking Capacity])</f>
        <v/>
      </c>
    </row>
    <row r="367" spans="1:28" s="3" customFormat="1" x14ac:dyDescent="0.2">
      <c r="A367" s="3" t="str">
        <f>IF(Polygon[DWG File Name]="","",Polygon[DWG File Name])</f>
        <v/>
      </c>
      <c r="B367" s="3" t="str">
        <f>IF(Polygon[DWG Layer Name]="","",Polygon[DWG Layer Name])</f>
        <v/>
      </c>
      <c r="C367" s="3" t="str">
        <f>IF(Polygon[DWG Handle]="","",Polygon[DWG Handle])</f>
        <v/>
      </c>
      <c r="D367" s="58" t="str">
        <f>IF(Polygon[Approx Centroid X]="","",Polygon[Approx Centroid X])</f>
        <v/>
      </c>
      <c r="E367" s="58" t="str">
        <f>IF(Polygon[Approx Centroid Y]="","",Polygon[Approx Centroid Y])</f>
        <v/>
      </c>
      <c r="F367" s="3" t="str">
        <f>IF(Polygon[Replacement Asset]="","",Polygon[Replacement Asset])</f>
        <v/>
      </c>
      <c r="G367" s="3" t="str">
        <f>IF(Polygon[Asset ID]="","",UPPER(Polygon[Asset ID]))</f>
        <v/>
      </c>
      <c r="H367" s="3" t="str">
        <f>IF(Polygon[Asset Group]="","",VLOOKUP(Polygon[Asset Group],asset_grp_poly,4,FALSE))</f>
        <v/>
      </c>
      <c r="I367" s="3" t="str">
        <f>IF(Polygon[Asset Group]="","",VLOOKUP(Polygon[Asset Group],asset_grp_poly,2,FALSE))</f>
        <v/>
      </c>
      <c r="J367" s="3" t="str">
        <f>IF(Polygon[Asset Group]="","",VLOOKUP(Polygon[Asset Group],asset_grp_poly,3,FALSE))</f>
        <v/>
      </c>
      <c r="K367" s="3" t="str">
        <f>IF(Polygon[Asset Group]="","",VLOOKUP(Polygon[Asset Type],type_master_list,2,FALSE))</f>
        <v/>
      </c>
      <c r="L367" s="3" t="str">
        <f>IF(Polygon[Asset Name]="","",PROPER(Polygon[Asset Name]))</f>
        <v/>
      </c>
      <c r="M367" s="11" t="str">
        <f>IF(Polygon[Install Date]="","",Polygon[Install Date])</f>
        <v/>
      </c>
      <c r="N367" s="11" t="str">
        <f>IF(Polygon[Note]="","",PROPER(Polygon[Note]))</f>
        <v/>
      </c>
      <c r="O367" s="11" t="str">
        <f>IF(Polygon[Resource Consent Number]="","",UPPER(Polygon[Resource Consent Number]))</f>
        <v/>
      </c>
      <c r="P367" s="53" t="str">
        <f>IF(Polygon[Asset Unit Cost]="","",Polygon[Asset Unit Cost])</f>
        <v/>
      </c>
      <c r="Q367" s="11" t="str">
        <f>IF(Polygon[Added By]="","",UPPER(Polygon[Added By]))</f>
        <v/>
      </c>
      <c r="R367" s="11" t="str">
        <f>IF(Polygon[Added Date]="","",Polygon[Added Date])</f>
        <v/>
      </c>
      <c r="S367" s="14" t="str">
        <f>IF(Polygon[Z COORD]="","",Polygon[Z COORD])</f>
        <v/>
      </c>
      <c r="T367" s="14" t="str">
        <f>IF(Polygon[Asset Description]="","",PROPER(Polygon[Asset Description]))</f>
        <v/>
      </c>
      <c r="U367" s="14" t="str">
        <f>IF(Polygon[Area m2]="","",Polygon[Area m2])</f>
        <v/>
      </c>
      <c r="V367" s="14" t="str">
        <f>IF(Polygon[Asset Group]="","",VLOOKUP(Polygon[Surface Material],surface_master,2,FALSE))</f>
        <v/>
      </c>
      <c r="W367" s="14" t="str">
        <f>IF(Polygon[Asset Group]="","",VLOOKUP(Polygon[Material],sa_pa_surface,2,FALSE))</f>
        <v/>
      </c>
      <c r="X367" s="14" t="str">
        <f>IF(Polygon[Asset Group]="","",VLOOKUP(Polygon[Surface],surface_master,2,FALSE))</f>
        <v/>
      </c>
      <c r="Y367" s="14" t="str">
        <f>IF(Polygon[Surface Layer Depth mm]="","",Polygon[Surface Layer Depth mm])</f>
        <v/>
      </c>
      <c r="Z367" s="14" t="str">
        <f>IF(Polygon[Length m]="","",Polygon[Length m])</f>
        <v/>
      </c>
      <c r="AA367" s="14" t="str">
        <f>IF(Polygon[Av Width m]="","",Polygon[Av Width m])</f>
        <v/>
      </c>
      <c r="AB367" s="14" t="str">
        <f>IF(Polygon[Parking Capacity]="","",Polygon[Parking Capacity])</f>
        <v/>
      </c>
    </row>
    <row r="368" spans="1:28" s="3" customFormat="1" x14ac:dyDescent="0.2">
      <c r="A368" s="3" t="str">
        <f>IF(Polygon[DWG File Name]="","",Polygon[DWG File Name])</f>
        <v/>
      </c>
      <c r="B368" s="3" t="str">
        <f>IF(Polygon[DWG Layer Name]="","",Polygon[DWG Layer Name])</f>
        <v/>
      </c>
      <c r="C368" s="3" t="str">
        <f>IF(Polygon[DWG Handle]="","",Polygon[DWG Handle])</f>
        <v/>
      </c>
      <c r="D368" s="58" t="str">
        <f>IF(Polygon[Approx Centroid X]="","",Polygon[Approx Centroid X])</f>
        <v/>
      </c>
      <c r="E368" s="58" t="str">
        <f>IF(Polygon[Approx Centroid Y]="","",Polygon[Approx Centroid Y])</f>
        <v/>
      </c>
      <c r="F368" s="3" t="str">
        <f>IF(Polygon[Replacement Asset]="","",Polygon[Replacement Asset])</f>
        <v/>
      </c>
      <c r="G368" s="3" t="str">
        <f>IF(Polygon[Asset ID]="","",UPPER(Polygon[Asset ID]))</f>
        <v/>
      </c>
      <c r="H368" s="3" t="str">
        <f>IF(Polygon[Asset Group]="","",VLOOKUP(Polygon[Asset Group],asset_grp_poly,4,FALSE))</f>
        <v/>
      </c>
      <c r="I368" s="3" t="str">
        <f>IF(Polygon[Asset Group]="","",VLOOKUP(Polygon[Asset Group],asset_grp_poly,2,FALSE))</f>
        <v/>
      </c>
      <c r="J368" s="3" t="str">
        <f>IF(Polygon[Asset Group]="","",VLOOKUP(Polygon[Asset Group],asset_grp_poly,3,FALSE))</f>
        <v/>
      </c>
      <c r="K368" s="3" t="str">
        <f>IF(Polygon[Asset Group]="","",VLOOKUP(Polygon[Asset Type],type_master_list,2,FALSE))</f>
        <v/>
      </c>
      <c r="L368" s="3" t="str">
        <f>IF(Polygon[Asset Name]="","",PROPER(Polygon[Asset Name]))</f>
        <v/>
      </c>
      <c r="M368" s="11" t="str">
        <f>IF(Polygon[Install Date]="","",Polygon[Install Date])</f>
        <v/>
      </c>
      <c r="N368" s="11" t="str">
        <f>IF(Polygon[Note]="","",PROPER(Polygon[Note]))</f>
        <v/>
      </c>
      <c r="O368" s="11" t="str">
        <f>IF(Polygon[Resource Consent Number]="","",UPPER(Polygon[Resource Consent Number]))</f>
        <v/>
      </c>
      <c r="P368" s="53" t="str">
        <f>IF(Polygon[Asset Unit Cost]="","",Polygon[Asset Unit Cost])</f>
        <v/>
      </c>
      <c r="Q368" s="11" t="str">
        <f>IF(Polygon[Added By]="","",UPPER(Polygon[Added By]))</f>
        <v/>
      </c>
      <c r="R368" s="11" t="str">
        <f>IF(Polygon[Added Date]="","",Polygon[Added Date])</f>
        <v/>
      </c>
      <c r="S368" s="14" t="str">
        <f>IF(Polygon[Z COORD]="","",Polygon[Z COORD])</f>
        <v/>
      </c>
      <c r="T368" s="14" t="str">
        <f>IF(Polygon[Asset Description]="","",PROPER(Polygon[Asset Description]))</f>
        <v/>
      </c>
      <c r="U368" s="14" t="str">
        <f>IF(Polygon[Area m2]="","",Polygon[Area m2])</f>
        <v/>
      </c>
      <c r="V368" s="14" t="str">
        <f>IF(Polygon[Asset Group]="","",VLOOKUP(Polygon[Surface Material],surface_master,2,FALSE))</f>
        <v/>
      </c>
      <c r="W368" s="14" t="str">
        <f>IF(Polygon[Asset Group]="","",VLOOKUP(Polygon[Material],sa_pa_surface,2,FALSE))</f>
        <v/>
      </c>
      <c r="X368" s="14" t="str">
        <f>IF(Polygon[Asset Group]="","",VLOOKUP(Polygon[Surface],surface_master,2,FALSE))</f>
        <v/>
      </c>
      <c r="Y368" s="14" t="str">
        <f>IF(Polygon[Surface Layer Depth mm]="","",Polygon[Surface Layer Depth mm])</f>
        <v/>
      </c>
      <c r="Z368" s="14" t="str">
        <f>IF(Polygon[Length m]="","",Polygon[Length m])</f>
        <v/>
      </c>
      <c r="AA368" s="14" t="str">
        <f>IF(Polygon[Av Width m]="","",Polygon[Av Width m])</f>
        <v/>
      </c>
      <c r="AB368" s="14" t="str">
        <f>IF(Polygon[Parking Capacity]="","",Polygon[Parking Capacity])</f>
        <v/>
      </c>
    </row>
    <row r="369" spans="1:28" s="3" customFormat="1" x14ac:dyDescent="0.2">
      <c r="A369" s="3" t="str">
        <f>IF(Polygon[DWG File Name]="","",Polygon[DWG File Name])</f>
        <v/>
      </c>
      <c r="B369" s="3" t="str">
        <f>IF(Polygon[DWG Layer Name]="","",Polygon[DWG Layer Name])</f>
        <v/>
      </c>
      <c r="C369" s="3" t="str">
        <f>IF(Polygon[DWG Handle]="","",Polygon[DWG Handle])</f>
        <v/>
      </c>
      <c r="D369" s="58" t="str">
        <f>IF(Polygon[Approx Centroid X]="","",Polygon[Approx Centroid X])</f>
        <v/>
      </c>
      <c r="E369" s="58" t="str">
        <f>IF(Polygon[Approx Centroid Y]="","",Polygon[Approx Centroid Y])</f>
        <v/>
      </c>
      <c r="F369" s="3" t="str">
        <f>IF(Polygon[Replacement Asset]="","",Polygon[Replacement Asset])</f>
        <v/>
      </c>
      <c r="G369" s="3" t="str">
        <f>IF(Polygon[Asset ID]="","",UPPER(Polygon[Asset ID]))</f>
        <v/>
      </c>
      <c r="H369" s="3" t="str">
        <f>IF(Polygon[Asset Group]="","",VLOOKUP(Polygon[Asset Group],asset_grp_poly,4,FALSE))</f>
        <v/>
      </c>
      <c r="I369" s="3" t="str">
        <f>IF(Polygon[Asset Group]="","",VLOOKUP(Polygon[Asset Group],asset_grp_poly,2,FALSE))</f>
        <v/>
      </c>
      <c r="J369" s="3" t="str">
        <f>IF(Polygon[Asset Group]="","",VLOOKUP(Polygon[Asset Group],asset_grp_poly,3,FALSE))</f>
        <v/>
      </c>
      <c r="K369" s="3" t="str">
        <f>IF(Polygon[Asset Group]="","",VLOOKUP(Polygon[Asset Type],type_master_list,2,FALSE))</f>
        <v/>
      </c>
      <c r="L369" s="3" t="str">
        <f>IF(Polygon[Asset Name]="","",PROPER(Polygon[Asset Name]))</f>
        <v/>
      </c>
      <c r="M369" s="11" t="str">
        <f>IF(Polygon[Install Date]="","",Polygon[Install Date])</f>
        <v/>
      </c>
      <c r="N369" s="11" t="str">
        <f>IF(Polygon[Note]="","",PROPER(Polygon[Note]))</f>
        <v/>
      </c>
      <c r="O369" s="11" t="str">
        <f>IF(Polygon[Resource Consent Number]="","",UPPER(Polygon[Resource Consent Number]))</f>
        <v/>
      </c>
      <c r="P369" s="53" t="str">
        <f>IF(Polygon[Asset Unit Cost]="","",Polygon[Asset Unit Cost])</f>
        <v/>
      </c>
      <c r="Q369" s="11" t="str">
        <f>IF(Polygon[Added By]="","",UPPER(Polygon[Added By]))</f>
        <v/>
      </c>
      <c r="R369" s="11" t="str">
        <f>IF(Polygon[Added Date]="","",Polygon[Added Date])</f>
        <v/>
      </c>
      <c r="S369" s="14" t="str">
        <f>IF(Polygon[Z COORD]="","",Polygon[Z COORD])</f>
        <v/>
      </c>
      <c r="T369" s="14" t="str">
        <f>IF(Polygon[Asset Description]="","",PROPER(Polygon[Asset Description]))</f>
        <v/>
      </c>
      <c r="U369" s="14" t="str">
        <f>IF(Polygon[Area m2]="","",Polygon[Area m2])</f>
        <v/>
      </c>
      <c r="V369" s="14" t="str">
        <f>IF(Polygon[Asset Group]="","",VLOOKUP(Polygon[Surface Material],surface_master,2,FALSE))</f>
        <v/>
      </c>
      <c r="W369" s="14" t="str">
        <f>IF(Polygon[Asset Group]="","",VLOOKUP(Polygon[Material],sa_pa_surface,2,FALSE))</f>
        <v/>
      </c>
      <c r="X369" s="14" t="str">
        <f>IF(Polygon[Asset Group]="","",VLOOKUP(Polygon[Surface],surface_master,2,FALSE))</f>
        <v/>
      </c>
      <c r="Y369" s="14" t="str">
        <f>IF(Polygon[Surface Layer Depth mm]="","",Polygon[Surface Layer Depth mm])</f>
        <v/>
      </c>
      <c r="Z369" s="14" t="str">
        <f>IF(Polygon[Length m]="","",Polygon[Length m])</f>
        <v/>
      </c>
      <c r="AA369" s="14" t="str">
        <f>IF(Polygon[Av Width m]="","",Polygon[Av Width m])</f>
        <v/>
      </c>
      <c r="AB369" s="14" t="str">
        <f>IF(Polygon[Parking Capacity]="","",Polygon[Parking Capacity])</f>
        <v/>
      </c>
    </row>
    <row r="370" spans="1:28" s="3" customFormat="1" x14ac:dyDescent="0.2">
      <c r="A370" s="3" t="str">
        <f>IF(Polygon[DWG File Name]="","",Polygon[DWG File Name])</f>
        <v/>
      </c>
      <c r="B370" s="3" t="str">
        <f>IF(Polygon[DWG Layer Name]="","",Polygon[DWG Layer Name])</f>
        <v/>
      </c>
      <c r="C370" s="3" t="str">
        <f>IF(Polygon[DWG Handle]="","",Polygon[DWG Handle])</f>
        <v/>
      </c>
      <c r="D370" s="58" t="str">
        <f>IF(Polygon[Approx Centroid X]="","",Polygon[Approx Centroid X])</f>
        <v/>
      </c>
      <c r="E370" s="58" t="str">
        <f>IF(Polygon[Approx Centroid Y]="","",Polygon[Approx Centroid Y])</f>
        <v/>
      </c>
      <c r="F370" s="3" t="str">
        <f>IF(Polygon[Replacement Asset]="","",Polygon[Replacement Asset])</f>
        <v/>
      </c>
      <c r="G370" s="3" t="str">
        <f>IF(Polygon[Asset ID]="","",UPPER(Polygon[Asset ID]))</f>
        <v/>
      </c>
      <c r="H370" s="3" t="str">
        <f>IF(Polygon[Asset Group]="","",VLOOKUP(Polygon[Asset Group],asset_grp_poly,4,FALSE))</f>
        <v/>
      </c>
      <c r="I370" s="3" t="str">
        <f>IF(Polygon[Asset Group]="","",VLOOKUP(Polygon[Asset Group],asset_grp_poly,2,FALSE))</f>
        <v/>
      </c>
      <c r="J370" s="3" t="str">
        <f>IF(Polygon[Asset Group]="","",VLOOKUP(Polygon[Asset Group],asset_grp_poly,3,FALSE))</f>
        <v/>
      </c>
      <c r="K370" s="3" t="str">
        <f>IF(Polygon[Asset Group]="","",VLOOKUP(Polygon[Asset Type],type_master_list,2,FALSE))</f>
        <v/>
      </c>
      <c r="L370" s="3" t="str">
        <f>IF(Polygon[Asset Name]="","",PROPER(Polygon[Asset Name]))</f>
        <v/>
      </c>
      <c r="M370" s="11" t="str">
        <f>IF(Polygon[Install Date]="","",Polygon[Install Date])</f>
        <v/>
      </c>
      <c r="N370" s="11" t="str">
        <f>IF(Polygon[Note]="","",PROPER(Polygon[Note]))</f>
        <v/>
      </c>
      <c r="O370" s="11" t="str">
        <f>IF(Polygon[Resource Consent Number]="","",UPPER(Polygon[Resource Consent Number]))</f>
        <v/>
      </c>
      <c r="P370" s="53" t="str">
        <f>IF(Polygon[Asset Unit Cost]="","",Polygon[Asset Unit Cost])</f>
        <v/>
      </c>
      <c r="Q370" s="11" t="str">
        <f>IF(Polygon[Added By]="","",UPPER(Polygon[Added By]))</f>
        <v/>
      </c>
      <c r="R370" s="11" t="str">
        <f>IF(Polygon[Added Date]="","",Polygon[Added Date])</f>
        <v/>
      </c>
      <c r="S370" s="14" t="str">
        <f>IF(Polygon[Z COORD]="","",Polygon[Z COORD])</f>
        <v/>
      </c>
      <c r="T370" s="14" t="str">
        <f>IF(Polygon[Asset Description]="","",PROPER(Polygon[Asset Description]))</f>
        <v/>
      </c>
      <c r="U370" s="14" t="str">
        <f>IF(Polygon[Area m2]="","",Polygon[Area m2])</f>
        <v/>
      </c>
      <c r="V370" s="14" t="str">
        <f>IF(Polygon[Asset Group]="","",VLOOKUP(Polygon[Surface Material],surface_master,2,FALSE))</f>
        <v/>
      </c>
      <c r="W370" s="14" t="str">
        <f>IF(Polygon[Asset Group]="","",VLOOKUP(Polygon[Material],sa_pa_surface,2,FALSE))</f>
        <v/>
      </c>
      <c r="X370" s="14" t="str">
        <f>IF(Polygon[Asset Group]="","",VLOOKUP(Polygon[Surface],surface_master,2,FALSE))</f>
        <v/>
      </c>
      <c r="Y370" s="14" t="str">
        <f>IF(Polygon[Surface Layer Depth mm]="","",Polygon[Surface Layer Depth mm])</f>
        <v/>
      </c>
      <c r="Z370" s="14" t="str">
        <f>IF(Polygon[Length m]="","",Polygon[Length m])</f>
        <v/>
      </c>
      <c r="AA370" s="14" t="str">
        <f>IF(Polygon[Av Width m]="","",Polygon[Av Width m])</f>
        <v/>
      </c>
      <c r="AB370" s="14" t="str">
        <f>IF(Polygon[Parking Capacity]="","",Polygon[Parking Capacity])</f>
        <v/>
      </c>
    </row>
    <row r="371" spans="1:28" s="3" customFormat="1" x14ac:dyDescent="0.2">
      <c r="A371" s="3" t="str">
        <f>IF(Polygon[DWG File Name]="","",Polygon[DWG File Name])</f>
        <v/>
      </c>
      <c r="B371" s="3" t="str">
        <f>IF(Polygon[DWG Layer Name]="","",Polygon[DWG Layer Name])</f>
        <v/>
      </c>
      <c r="C371" s="3" t="str">
        <f>IF(Polygon[DWG Handle]="","",Polygon[DWG Handle])</f>
        <v/>
      </c>
      <c r="D371" s="58" t="str">
        <f>IF(Polygon[Approx Centroid X]="","",Polygon[Approx Centroid X])</f>
        <v/>
      </c>
      <c r="E371" s="58" t="str">
        <f>IF(Polygon[Approx Centroid Y]="","",Polygon[Approx Centroid Y])</f>
        <v/>
      </c>
      <c r="F371" s="3" t="str">
        <f>IF(Polygon[Replacement Asset]="","",Polygon[Replacement Asset])</f>
        <v/>
      </c>
      <c r="G371" s="3" t="str">
        <f>IF(Polygon[Asset ID]="","",UPPER(Polygon[Asset ID]))</f>
        <v/>
      </c>
      <c r="H371" s="3" t="str">
        <f>IF(Polygon[Asset Group]="","",VLOOKUP(Polygon[Asset Group],asset_grp_poly,4,FALSE))</f>
        <v/>
      </c>
      <c r="I371" s="3" t="str">
        <f>IF(Polygon[Asset Group]="","",VLOOKUP(Polygon[Asset Group],asset_grp_poly,2,FALSE))</f>
        <v/>
      </c>
      <c r="J371" s="3" t="str">
        <f>IF(Polygon[Asset Group]="","",VLOOKUP(Polygon[Asset Group],asset_grp_poly,3,FALSE))</f>
        <v/>
      </c>
      <c r="K371" s="3" t="str">
        <f>IF(Polygon[Asset Group]="","",VLOOKUP(Polygon[Asset Type],type_master_list,2,FALSE))</f>
        <v/>
      </c>
      <c r="L371" s="3" t="str">
        <f>IF(Polygon[Asset Name]="","",PROPER(Polygon[Asset Name]))</f>
        <v/>
      </c>
      <c r="M371" s="11" t="str">
        <f>IF(Polygon[Install Date]="","",Polygon[Install Date])</f>
        <v/>
      </c>
      <c r="N371" s="11" t="str">
        <f>IF(Polygon[Note]="","",PROPER(Polygon[Note]))</f>
        <v/>
      </c>
      <c r="O371" s="11" t="str">
        <f>IF(Polygon[Resource Consent Number]="","",UPPER(Polygon[Resource Consent Number]))</f>
        <v/>
      </c>
      <c r="P371" s="53" t="str">
        <f>IF(Polygon[Asset Unit Cost]="","",Polygon[Asset Unit Cost])</f>
        <v/>
      </c>
      <c r="Q371" s="11" t="str">
        <f>IF(Polygon[Added By]="","",UPPER(Polygon[Added By]))</f>
        <v/>
      </c>
      <c r="R371" s="11" t="str">
        <f>IF(Polygon[Added Date]="","",Polygon[Added Date])</f>
        <v/>
      </c>
      <c r="S371" s="14" t="str">
        <f>IF(Polygon[Z COORD]="","",Polygon[Z COORD])</f>
        <v/>
      </c>
      <c r="T371" s="14" t="str">
        <f>IF(Polygon[Asset Description]="","",PROPER(Polygon[Asset Description]))</f>
        <v/>
      </c>
      <c r="U371" s="14" t="str">
        <f>IF(Polygon[Area m2]="","",Polygon[Area m2])</f>
        <v/>
      </c>
      <c r="V371" s="14" t="str">
        <f>IF(Polygon[Asset Group]="","",VLOOKUP(Polygon[Surface Material],surface_master,2,FALSE))</f>
        <v/>
      </c>
      <c r="W371" s="14" t="str">
        <f>IF(Polygon[Asset Group]="","",VLOOKUP(Polygon[Material],sa_pa_surface,2,FALSE))</f>
        <v/>
      </c>
      <c r="X371" s="14" t="str">
        <f>IF(Polygon[Asset Group]="","",VLOOKUP(Polygon[Surface],surface_master,2,FALSE))</f>
        <v/>
      </c>
      <c r="Y371" s="14" t="str">
        <f>IF(Polygon[Surface Layer Depth mm]="","",Polygon[Surface Layer Depth mm])</f>
        <v/>
      </c>
      <c r="Z371" s="14" t="str">
        <f>IF(Polygon[Length m]="","",Polygon[Length m])</f>
        <v/>
      </c>
      <c r="AA371" s="14" t="str">
        <f>IF(Polygon[Av Width m]="","",Polygon[Av Width m])</f>
        <v/>
      </c>
      <c r="AB371" s="14" t="str">
        <f>IF(Polygon[Parking Capacity]="","",Polygon[Parking Capacity])</f>
        <v/>
      </c>
    </row>
    <row r="372" spans="1:28" s="3" customFormat="1" x14ac:dyDescent="0.2">
      <c r="A372" s="3" t="str">
        <f>IF(Polygon[DWG File Name]="","",Polygon[DWG File Name])</f>
        <v/>
      </c>
      <c r="B372" s="3" t="str">
        <f>IF(Polygon[DWG Layer Name]="","",Polygon[DWG Layer Name])</f>
        <v/>
      </c>
      <c r="C372" s="3" t="str">
        <f>IF(Polygon[DWG Handle]="","",Polygon[DWG Handle])</f>
        <v/>
      </c>
      <c r="D372" s="58" t="str">
        <f>IF(Polygon[Approx Centroid X]="","",Polygon[Approx Centroid X])</f>
        <v/>
      </c>
      <c r="E372" s="58" t="str">
        <f>IF(Polygon[Approx Centroid Y]="","",Polygon[Approx Centroid Y])</f>
        <v/>
      </c>
      <c r="F372" s="3" t="str">
        <f>IF(Polygon[Replacement Asset]="","",Polygon[Replacement Asset])</f>
        <v/>
      </c>
      <c r="G372" s="3" t="str">
        <f>IF(Polygon[Asset ID]="","",UPPER(Polygon[Asset ID]))</f>
        <v/>
      </c>
      <c r="H372" s="3" t="str">
        <f>IF(Polygon[Asset Group]="","",VLOOKUP(Polygon[Asset Group],asset_grp_poly,4,FALSE))</f>
        <v/>
      </c>
      <c r="I372" s="3" t="str">
        <f>IF(Polygon[Asset Group]="","",VLOOKUP(Polygon[Asset Group],asset_grp_poly,2,FALSE))</f>
        <v/>
      </c>
      <c r="J372" s="3" t="str">
        <f>IF(Polygon[Asset Group]="","",VLOOKUP(Polygon[Asset Group],asset_grp_poly,3,FALSE))</f>
        <v/>
      </c>
      <c r="K372" s="3" t="str">
        <f>IF(Polygon[Asset Group]="","",VLOOKUP(Polygon[Asset Type],type_master_list,2,FALSE))</f>
        <v/>
      </c>
      <c r="L372" s="3" t="str">
        <f>IF(Polygon[Asset Name]="","",PROPER(Polygon[Asset Name]))</f>
        <v/>
      </c>
      <c r="M372" s="11" t="str">
        <f>IF(Polygon[Install Date]="","",Polygon[Install Date])</f>
        <v/>
      </c>
      <c r="N372" s="11" t="str">
        <f>IF(Polygon[Note]="","",PROPER(Polygon[Note]))</f>
        <v/>
      </c>
      <c r="O372" s="11" t="str">
        <f>IF(Polygon[Resource Consent Number]="","",UPPER(Polygon[Resource Consent Number]))</f>
        <v/>
      </c>
      <c r="P372" s="53" t="str">
        <f>IF(Polygon[Asset Unit Cost]="","",Polygon[Asset Unit Cost])</f>
        <v/>
      </c>
      <c r="Q372" s="11" t="str">
        <f>IF(Polygon[Added By]="","",UPPER(Polygon[Added By]))</f>
        <v/>
      </c>
      <c r="R372" s="11" t="str">
        <f>IF(Polygon[Added Date]="","",Polygon[Added Date])</f>
        <v/>
      </c>
      <c r="S372" s="14" t="str">
        <f>IF(Polygon[Z COORD]="","",Polygon[Z COORD])</f>
        <v/>
      </c>
      <c r="T372" s="14" t="str">
        <f>IF(Polygon[Asset Description]="","",PROPER(Polygon[Asset Description]))</f>
        <v/>
      </c>
      <c r="U372" s="14" t="str">
        <f>IF(Polygon[Area m2]="","",Polygon[Area m2])</f>
        <v/>
      </c>
      <c r="V372" s="14" t="str">
        <f>IF(Polygon[Asset Group]="","",VLOOKUP(Polygon[Surface Material],surface_master,2,FALSE))</f>
        <v/>
      </c>
      <c r="W372" s="14" t="str">
        <f>IF(Polygon[Asset Group]="","",VLOOKUP(Polygon[Material],sa_pa_surface,2,FALSE))</f>
        <v/>
      </c>
      <c r="X372" s="14" t="str">
        <f>IF(Polygon[Asset Group]="","",VLOOKUP(Polygon[Surface],surface_master,2,FALSE))</f>
        <v/>
      </c>
      <c r="Y372" s="14" t="str">
        <f>IF(Polygon[Surface Layer Depth mm]="","",Polygon[Surface Layer Depth mm])</f>
        <v/>
      </c>
      <c r="Z372" s="14" t="str">
        <f>IF(Polygon[Length m]="","",Polygon[Length m])</f>
        <v/>
      </c>
      <c r="AA372" s="14" t="str">
        <f>IF(Polygon[Av Width m]="","",Polygon[Av Width m])</f>
        <v/>
      </c>
      <c r="AB372" s="14" t="str">
        <f>IF(Polygon[Parking Capacity]="","",Polygon[Parking Capacity])</f>
        <v/>
      </c>
    </row>
    <row r="373" spans="1:28" s="3" customFormat="1" x14ac:dyDescent="0.2">
      <c r="A373" s="3" t="str">
        <f>IF(Polygon[DWG File Name]="","",Polygon[DWG File Name])</f>
        <v/>
      </c>
      <c r="B373" s="3" t="str">
        <f>IF(Polygon[DWG Layer Name]="","",Polygon[DWG Layer Name])</f>
        <v/>
      </c>
      <c r="C373" s="3" t="str">
        <f>IF(Polygon[DWG Handle]="","",Polygon[DWG Handle])</f>
        <v/>
      </c>
      <c r="D373" s="58" t="str">
        <f>IF(Polygon[Approx Centroid X]="","",Polygon[Approx Centroid X])</f>
        <v/>
      </c>
      <c r="E373" s="58" t="str">
        <f>IF(Polygon[Approx Centroid Y]="","",Polygon[Approx Centroid Y])</f>
        <v/>
      </c>
      <c r="F373" s="3" t="str">
        <f>IF(Polygon[Replacement Asset]="","",Polygon[Replacement Asset])</f>
        <v/>
      </c>
      <c r="G373" s="3" t="str">
        <f>IF(Polygon[Asset ID]="","",UPPER(Polygon[Asset ID]))</f>
        <v/>
      </c>
      <c r="H373" s="3" t="str">
        <f>IF(Polygon[Asset Group]="","",VLOOKUP(Polygon[Asset Group],asset_grp_poly,4,FALSE))</f>
        <v/>
      </c>
      <c r="I373" s="3" t="str">
        <f>IF(Polygon[Asset Group]="","",VLOOKUP(Polygon[Asset Group],asset_grp_poly,2,FALSE))</f>
        <v/>
      </c>
      <c r="J373" s="3" t="str">
        <f>IF(Polygon[Asset Group]="","",VLOOKUP(Polygon[Asset Group],asset_grp_poly,3,FALSE))</f>
        <v/>
      </c>
      <c r="K373" s="3" t="str">
        <f>IF(Polygon[Asset Group]="","",VLOOKUP(Polygon[Asset Type],type_master_list,2,FALSE))</f>
        <v/>
      </c>
      <c r="L373" s="3" t="str">
        <f>IF(Polygon[Asset Name]="","",PROPER(Polygon[Asset Name]))</f>
        <v/>
      </c>
      <c r="M373" s="11" t="str">
        <f>IF(Polygon[Install Date]="","",Polygon[Install Date])</f>
        <v/>
      </c>
      <c r="N373" s="11" t="str">
        <f>IF(Polygon[Note]="","",PROPER(Polygon[Note]))</f>
        <v/>
      </c>
      <c r="O373" s="11" t="str">
        <f>IF(Polygon[Resource Consent Number]="","",UPPER(Polygon[Resource Consent Number]))</f>
        <v/>
      </c>
      <c r="P373" s="53" t="str">
        <f>IF(Polygon[Asset Unit Cost]="","",Polygon[Asset Unit Cost])</f>
        <v/>
      </c>
      <c r="Q373" s="11" t="str">
        <f>IF(Polygon[Added By]="","",UPPER(Polygon[Added By]))</f>
        <v/>
      </c>
      <c r="R373" s="11" t="str">
        <f>IF(Polygon[Added Date]="","",Polygon[Added Date])</f>
        <v/>
      </c>
      <c r="S373" s="14" t="str">
        <f>IF(Polygon[Z COORD]="","",Polygon[Z COORD])</f>
        <v/>
      </c>
      <c r="T373" s="14" t="str">
        <f>IF(Polygon[Asset Description]="","",PROPER(Polygon[Asset Description]))</f>
        <v/>
      </c>
      <c r="U373" s="14" t="str">
        <f>IF(Polygon[Area m2]="","",Polygon[Area m2])</f>
        <v/>
      </c>
      <c r="V373" s="14" t="str">
        <f>IF(Polygon[Asset Group]="","",VLOOKUP(Polygon[Surface Material],surface_master,2,FALSE))</f>
        <v/>
      </c>
      <c r="W373" s="14" t="str">
        <f>IF(Polygon[Asset Group]="","",VLOOKUP(Polygon[Material],sa_pa_surface,2,FALSE))</f>
        <v/>
      </c>
      <c r="X373" s="14" t="str">
        <f>IF(Polygon[Asset Group]="","",VLOOKUP(Polygon[Surface],surface_master,2,FALSE))</f>
        <v/>
      </c>
      <c r="Y373" s="14" t="str">
        <f>IF(Polygon[Surface Layer Depth mm]="","",Polygon[Surface Layer Depth mm])</f>
        <v/>
      </c>
      <c r="Z373" s="14" t="str">
        <f>IF(Polygon[Length m]="","",Polygon[Length m])</f>
        <v/>
      </c>
      <c r="AA373" s="14" t="str">
        <f>IF(Polygon[Av Width m]="","",Polygon[Av Width m])</f>
        <v/>
      </c>
      <c r="AB373" s="14" t="str">
        <f>IF(Polygon[Parking Capacity]="","",Polygon[Parking Capacity])</f>
        <v/>
      </c>
    </row>
    <row r="374" spans="1:28" s="3" customFormat="1" x14ac:dyDescent="0.2">
      <c r="A374" s="3" t="str">
        <f>IF(Polygon[DWG File Name]="","",Polygon[DWG File Name])</f>
        <v/>
      </c>
      <c r="B374" s="3" t="str">
        <f>IF(Polygon[DWG Layer Name]="","",Polygon[DWG Layer Name])</f>
        <v/>
      </c>
      <c r="C374" s="3" t="str">
        <f>IF(Polygon[DWG Handle]="","",Polygon[DWG Handle])</f>
        <v/>
      </c>
      <c r="D374" s="58" t="str">
        <f>IF(Polygon[Approx Centroid X]="","",Polygon[Approx Centroid X])</f>
        <v/>
      </c>
      <c r="E374" s="58" t="str">
        <f>IF(Polygon[Approx Centroid Y]="","",Polygon[Approx Centroid Y])</f>
        <v/>
      </c>
      <c r="F374" s="3" t="str">
        <f>IF(Polygon[Replacement Asset]="","",Polygon[Replacement Asset])</f>
        <v/>
      </c>
      <c r="G374" s="3" t="str">
        <f>IF(Polygon[Asset ID]="","",UPPER(Polygon[Asset ID]))</f>
        <v/>
      </c>
      <c r="H374" s="3" t="str">
        <f>IF(Polygon[Asset Group]="","",VLOOKUP(Polygon[Asset Group],asset_grp_poly,4,FALSE))</f>
        <v/>
      </c>
      <c r="I374" s="3" t="str">
        <f>IF(Polygon[Asset Group]="","",VLOOKUP(Polygon[Asset Group],asset_grp_poly,2,FALSE))</f>
        <v/>
      </c>
      <c r="J374" s="3" t="str">
        <f>IF(Polygon[Asset Group]="","",VLOOKUP(Polygon[Asset Group],asset_grp_poly,3,FALSE))</f>
        <v/>
      </c>
      <c r="K374" s="3" t="str">
        <f>IF(Polygon[Asset Group]="","",VLOOKUP(Polygon[Asset Type],type_master_list,2,FALSE))</f>
        <v/>
      </c>
      <c r="L374" s="3" t="str">
        <f>IF(Polygon[Asset Name]="","",PROPER(Polygon[Asset Name]))</f>
        <v/>
      </c>
      <c r="M374" s="11" t="str">
        <f>IF(Polygon[Install Date]="","",Polygon[Install Date])</f>
        <v/>
      </c>
      <c r="N374" s="11" t="str">
        <f>IF(Polygon[Note]="","",PROPER(Polygon[Note]))</f>
        <v/>
      </c>
      <c r="O374" s="11" t="str">
        <f>IF(Polygon[Resource Consent Number]="","",UPPER(Polygon[Resource Consent Number]))</f>
        <v/>
      </c>
      <c r="P374" s="53" t="str">
        <f>IF(Polygon[Asset Unit Cost]="","",Polygon[Asset Unit Cost])</f>
        <v/>
      </c>
      <c r="Q374" s="11" t="str">
        <f>IF(Polygon[Added By]="","",UPPER(Polygon[Added By]))</f>
        <v/>
      </c>
      <c r="R374" s="11" t="str">
        <f>IF(Polygon[Added Date]="","",Polygon[Added Date])</f>
        <v/>
      </c>
      <c r="S374" s="14" t="str">
        <f>IF(Polygon[Z COORD]="","",Polygon[Z COORD])</f>
        <v/>
      </c>
      <c r="T374" s="14" t="str">
        <f>IF(Polygon[Asset Description]="","",PROPER(Polygon[Asset Description]))</f>
        <v/>
      </c>
      <c r="U374" s="14" t="str">
        <f>IF(Polygon[Area m2]="","",Polygon[Area m2])</f>
        <v/>
      </c>
      <c r="V374" s="14" t="str">
        <f>IF(Polygon[Asset Group]="","",VLOOKUP(Polygon[Surface Material],surface_master,2,FALSE))</f>
        <v/>
      </c>
      <c r="W374" s="14" t="str">
        <f>IF(Polygon[Asset Group]="","",VLOOKUP(Polygon[Material],sa_pa_surface,2,FALSE))</f>
        <v/>
      </c>
      <c r="X374" s="14" t="str">
        <f>IF(Polygon[Asset Group]="","",VLOOKUP(Polygon[Surface],surface_master,2,FALSE))</f>
        <v/>
      </c>
      <c r="Y374" s="14" t="str">
        <f>IF(Polygon[Surface Layer Depth mm]="","",Polygon[Surface Layer Depth mm])</f>
        <v/>
      </c>
      <c r="Z374" s="14" t="str">
        <f>IF(Polygon[Length m]="","",Polygon[Length m])</f>
        <v/>
      </c>
      <c r="AA374" s="14" t="str">
        <f>IF(Polygon[Av Width m]="","",Polygon[Av Width m])</f>
        <v/>
      </c>
      <c r="AB374" s="14" t="str">
        <f>IF(Polygon[Parking Capacity]="","",Polygon[Parking Capacity])</f>
        <v/>
      </c>
    </row>
    <row r="375" spans="1:28" s="3" customFormat="1" x14ac:dyDescent="0.2">
      <c r="A375" s="3" t="str">
        <f>IF(Polygon[DWG File Name]="","",Polygon[DWG File Name])</f>
        <v/>
      </c>
      <c r="B375" s="3" t="str">
        <f>IF(Polygon[DWG Layer Name]="","",Polygon[DWG Layer Name])</f>
        <v/>
      </c>
      <c r="C375" s="3" t="str">
        <f>IF(Polygon[DWG Handle]="","",Polygon[DWG Handle])</f>
        <v/>
      </c>
      <c r="D375" s="58" t="str">
        <f>IF(Polygon[Approx Centroid X]="","",Polygon[Approx Centroid X])</f>
        <v/>
      </c>
      <c r="E375" s="58" t="str">
        <f>IF(Polygon[Approx Centroid Y]="","",Polygon[Approx Centroid Y])</f>
        <v/>
      </c>
      <c r="F375" s="3" t="str">
        <f>IF(Polygon[Replacement Asset]="","",Polygon[Replacement Asset])</f>
        <v/>
      </c>
      <c r="G375" s="3" t="str">
        <f>IF(Polygon[Asset ID]="","",UPPER(Polygon[Asset ID]))</f>
        <v/>
      </c>
      <c r="H375" s="3" t="str">
        <f>IF(Polygon[Asset Group]="","",VLOOKUP(Polygon[Asset Group],asset_grp_poly,4,FALSE))</f>
        <v/>
      </c>
      <c r="I375" s="3" t="str">
        <f>IF(Polygon[Asset Group]="","",VLOOKUP(Polygon[Asset Group],asset_grp_poly,2,FALSE))</f>
        <v/>
      </c>
      <c r="J375" s="3" t="str">
        <f>IF(Polygon[Asset Group]="","",VLOOKUP(Polygon[Asset Group],asset_grp_poly,3,FALSE))</f>
        <v/>
      </c>
      <c r="K375" s="3" t="str">
        <f>IF(Polygon[Asset Group]="","",VLOOKUP(Polygon[Asset Type],type_master_list,2,FALSE))</f>
        <v/>
      </c>
      <c r="L375" s="3" t="str">
        <f>IF(Polygon[Asset Name]="","",PROPER(Polygon[Asset Name]))</f>
        <v/>
      </c>
      <c r="M375" s="11" t="str">
        <f>IF(Polygon[Install Date]="","",Polygon[Install Date])</f>
        <v/>
      </c>
      <c r="N375" s="11" t="str">
        <f>IF(Polygon[Note]="","",PROPER(Polygon[Note]))</f>
        <v/>
      </c>
      <c r="O375" s="11" t="str">
        <f>IF(Polygon[Resource Consent Number]="","",UPPER(Polygon[Resource Consent Number]))</f>
        <v/>
      </c>
      <c r="P375" s="53" t="str">
        <f>IF(Polygon[Asset Unit Cost]="","",Polygon[Asset Unit Cost])</f>
        <v/>
      </c>
      <c r="Q375" s="11" t="str">
        <f>IF(Polygon[Added By]="","",UPPER(Polygon[Added By]))</f>
        <v/>
      </c>
      <c r="R375" s="11" t="str">
        <f>IF(Polygon[Added Date]="","",Polygon[Added Date])</f>
        <v/>
      </c>
      <c r="S375" s="14" t="str">
        <f>IF(Polygon[Z COORD]="","",Polygon[Z COORD])</f>
        <v/>
      </c>
      <c r="T375" s="14" t="str">
        <f>IF(Polygon[Asset Description]="","",PROPER(Polygon[Asset Description]))</f>
        <v/>
      </c>
      <c r="U375" s="14" t="str">
        <f>IF(Polygon[Area m2]="","",Polygon[Area m2])</f>
        <v/>
      </c>
      <c r="V375" s="14" t="str">
        <f>IF(Polygon[Asset Group]="","",VLOOKUP(Polygon[Surface Material],surface_master,2,FALSE))</f>
        <v/>
      </c>
      <c r="W375" s="14" t="str">
        <f>IF(Polygon[Asset Group]="","",VLOOKUP(Polygon[Material],sa_pa_surface,2,FALSE))</f>
        <v/>
      </c>
      <c r="X375" s="14" t="str">
        <f>IF(Polygon[Asset Group]="","",VLOOKUP(Polygon[Surface],surface_master,2,FALSE))</f>
        <v/>
      </c>
      <c r="Y375" s="14" t="str">
        <f>IF(Polygon[Surface Layer Depth mm]="","",Polygon[Surface Layer Depth mm])</f>
        <v/>
      </c>
      <c r="Z375" s="14" t="str">
        <f>IF(Polygon[Length m]="","",Polygon[Length m])</f>
        <v/>
      </c>
      <c r="AA375" s="14" t="str">
        <f>IF(Polygon[Av Width m]="","",Polygon[Av Width m])</f>
        <v/>
      </c>
      <c r="AB375" s="14" t="str">
        <f>IF(Polygon[Parking Capacity]="","",Polygon[Parking Capacity])</f>
        <v/>
      </c>
    </row>
    <row r="376" spans="1:28" s="3" customFormat="1" x14ac:dyDescent="0.2">
      <c r="A376" s="3" t="str">
        <f>IF(Polygon[DWG File Name]="","",Polygon[DWG File Name])</f>
        <v/>
      </c>
      <c r="B376" s="3" t="str">
        <f>IF(Polygon[DWG Layer Name]="","",Polygon[DWG Layer Name])</f>
        <v/>
      </c>
      <c r="C376" s="3" t="str">
        <f>IF(Polygon[DWG Handle]="","",Polygon[DWG Handle])</f>
        <v/>
      </c>
      <c r="D376" s="58" t="str">
        <f>IF(Polygon[Approx Centroid X]="","",Polygon[Approx Centroid X])</f>
        <v/>
      </c>
      <c r="E376" s="58" t="str">
        <f>IF(Polygon[Approx Centroid Y]="","",Polygon[Approx Centroid Y])</f>
        <v/>
      </c>
      <c r="F376" s="3" t="str">
        <f>IF(Polygon[Replacement Asset]="","",Polygon[Replacement Asset])</f>
        <v/>
      </c>
      <c r="G376" s="3" t="str">
        <f>IF(Polygon[Asset ID]="","",UPPER(Polygon[Asset ID]))</f>
        <v/>
      </c>
      <c r="H376" s="3" t="str">
        <f>IF(Polygon[Asset Group]="","",VLOOKUP(Polygon[Asset Group],asset_grp_poly,4,FALSE))</f>
        <v/>
      </c>
      <c r="I376" s="3" t="str">
        <f>IF(Polygon[Asset Group]="","",VLOOKUP(Polygon[Asset Group],asset_grp_poly,2,FALSE))</f>
        <v/>
      </c>
      <c r="J376" s="3" t="str">
        <f>IF(Polygon[Asset Group]="","",VLOOKUP(Polygon[Asset Group],asset_grp_poly,3,FALSE))</f>
        <v/>
      </c>
      <c r="K376" s="3" t="str">
        <f>IF(Polygon[Asset Group]="","",VLOOKUP(Polygon[Asset Type],type_master_list,2,FALSE))</f>
        <v/>
      </c>
      <c r="L376" s="3" t="str">
        <f>IF(Polygon[Asset Name]="","",PROPER(Polygon[Asset Name]))</f>
        <v/>
      </c>
      <c r="M376" s="11" t="str">
        <f>IF(Polygon[Install Date]="","",Polygon[Install Date])</f>
        <v/>
      </c>
      <c r="N376" s="11" t="str">
        <f>IF(Polygon[Note]="","",PROPER(Polygon[Note]))</f>
        <v/>
      </c>
      <c r="O376" s="11" t="str">
        <f>IF(Polygon[Resource Consent Number]="","",UPPER(Polygon[Resource Consent Number]))</f>
        <v/>
      </c>
      <c r="P376" s="53" t="str">
        <f>IF(Polygon[Asset Unit Cost]="","",Polygon[Asset Unit Cost])</f>
        <v/>
      </c>
      <c r="Q376" s="11" t="str">
        <f>IF(Polygon[Added By]="","",UPPER(Polygon[Added By]))</f>
        <v/>
      </c>
      <c r="R376" s="11" t="str">
        <f>IF(Polygon[Added Date]="","",Polygon[Added Date])</f>
        <v/>
      </c>
      <c r="S376" s="14" t="str">
        <f>IF(Polygon[Z COORD]="","",Polygon[Z COORD])</f>
        <v/>
      </c>
      <c r="T376" s="14" t="str">
        <f>IF(Polygon[Asset Description]="","",PROPER(Polygon[Asset Description]))</f>
        <v/>
      </c>
      <c r="U376" s="14" t="str">
        <f>IF(Polygon[Area m2]="","",Polygon[Area m2])</f>
        <v/>
      </c>
      <c r="V376" s="14" t="str">
        <f>IF(Polygon[Asset Group]="","",VLOOKUP(Polygon[Surface Material],surface_master,2,FALSE))</f>
        <v/>
      </c>
      <c r="W376" s="14" t="str">
        <f>IF(Polygon[Asset Group]="","",VLOOKUP(Polygon[Material],sa_pa_surface,2,FALSE))</f>
        <v/>
      </c>
      <c r="X376" s="14" t="str">
        <f>IF(Polygon[Asset Group]="","",VLOOKUP(Polygon[Surface],surface_master,2,FALSE))</f>
        <v/>
      </c>
      <c r="Y376" s="14" t="str">
        <f>IF(Polygon[Surface Layer Depth mm]="","",Polygon[Surface Layer Depth mm])</f>
        <v/>
      </c>
      <c r="Z376" s="14" t="str">
        <f>IF(Polygon[Length m]="","",Polygon[Length m])</f>
        <v/>
      </c>
      <c r="AA376" s="14" t="str">
        <f>IF(Polygon[Av Width m]="","",Polygon[Av Width m])</f>
        <v/>
      </c>
      <c r="AB376" s="14" t="str">
        <f>IF(Polygon[Parking Capacity]="","",Polygon[Parking Capacity])</f>
        <v/>
      </c>
    </row>
    <row r="377" spans="1:28" s="3" customFormat="1" x14ac:dyDescent="0.2">
      <c r="A377" s="3" t="str">
        <f>IF(Polygon[DWG File Name]="","",Polygon[DWG File Name])</f>
        <v/>
      </c>
      <c r="B377" s="3" t="str">
        <f>IF(Polygon[DWG Layer Name]="","",Polygon[DWG Layer Name])</f>
        <v/>
      </c>
      <c r="C377" s="3" t="str">
        <f>IF(Polygon[DWG Handle]="","",Polygon[DWG Handle])</f>
        <v/>
      </c>
      <c r="D377" s="58" t="str">
        <f>IF(Polygon[Approx Centroid X]="","",Polygon[Approx Centroid X])</f>
        <v/>
      </c>
      <c r="E377" s="58" t="str">
        <f>IF(Polygon[Approx Centroid Y]="","",Polygon[Approx Centroid Y])</f>
        <v/>
      </c>
      <c r="F377" s="3" t="str">
        <f>IF(Polygon[Replacement Asset]="","",Polygon[Replacement Asset])</f>
        <v/>
      </c>
      <c r="G377" s="3" t="str">
        <f>IF(Polygon[Asset ID]="","",UPPER(Polygon[Asset ID]))</f>
        <v/>
      </c>
      <c r="H377" s="3" t="str">
        <f>IF(Polygon[Asset Group]="","",VLOOKUP(Polygon[Asset Group],asset_grp_poly,4,FALSE))</f>
        <v/>
      </c>
      <c r="I377" s="3" t="str">
        <f>IF(Polygon[Asset Group]="","",VLOOKUP(Polygon[Asset Group],asset_grp_poly,2,FALSE))</f>
        <v/>
      </c>
      <c r="J377" s="3" t="str">
        <f>IF(Polygon[Asset Group]="","",VLOOKUP(Polygon[Asset Group],asset_grp_poly,3,FALSE))</f>
        <v/>
      </c>
      <c r="K377" s="3" t="str">
        <f>IF(Polygon[Asset Group]="","",VLOOKUP(Polygon[Asset Type],type_master_list,2,FALSE))</f>
        <v/>
      </c>
      <c r="L377" s="3" t="str">
        <f>IF(Polygon[Asset Name]="","",PROPER(Polygon[Asset Name]))</f>
        <v/>
      </c>
      <c r="M377" s="11" t="str">
        <f>IF(Polygon[Install Date]="","",Polygon[Install Date])</f>
        <v/>
      </c>
      <c r="N377" s="11" t="str">
        <f>IF(Polygon[Note]="","",PROPER(Polygon[Note]))</f>
        <v/>
      </c>
      <c r="O377" s="11" t="str">
        <f>IF(Polygon[Resource Consent Number]="","",UPPER(Polygon[Resource Consent Number]))</f>
        <v/>
      </c>
      <c r="P377" s="53" t="str">
        <f>IF(Polygon[Asset Unit Cost]="","",Polygon[Asset Unit Cost])</f>
        <v/>
      </c>
      <c r="Q377" s="11" t="str">
        <f>IF(Polygon[Added By]="","",UPPER(Polygon[Added By]))</f>
        <v/>
      </c>
      <c r="R377" s="11" t="str">
        <f>IF(Polygon[Added Date]="","",Polygon[Added Date])</f>
        <v/>
      </c>
      <c r="S377" s="14" t="str">
        <f>IF(Polygon[Z COORD]="","",Polygon[Z COORD])</f>
        <v/>
      </c>
      <c r="T377" s="14" t="str">
        <f>IF(Polygon[Asset Description]="","",PROPER(Polygon[Asset Description]))</f>
        <v/>
      </c>
      <c r="U377" s="14" t="str">
        <f>IF(Polygon[Area m2]="","",Polygon[Area m2])</f>
        <v/>
      </c>
      <c r="V377" s="14" t="str">
        <f>IF(Polygon[Asset Group]="","",VLOOKUP(Polygon[Surface Material],surface_master,2,FALSE))</f>
        <v/>
      </c>
      <c r="W377" s="14" t="str">
        <f>IF(Polygon[Asset Group]="","",VLOOKUP(Polygon[Material],sa_pa_surface,2,FALSE))</f>
        <v/>
      </c>
      <c r="X377" s="14" t="str">
        <f>IF(Polygon[Asset Group]="","",VLOOKUP(Polygon[Surface],surface_master,2,FALSE))</f>
        <v/>
      </c>
      <c r="Y377" s="14" t="str">
        <f>IF(Polygon[Surface Layer Depth mm]="","",Polygon[Surface Layer Depth mm])</f>
        <v/>
      </c>
      <c r="Z377" s="14" t="str">
        <f>IF(Polygon[Length m]="","",Polygon[Length m])</f>
        <v/>
      </c>
      <c r="AA377" s="14" t="str">
        <f>IF(Polygon[Av Width m]="","",Polygon[Av Width m])</f>
        <v/>
      </c>
      <c r="AB377" s="14" t="str">
        <f>IF(Polygon[Parking Capacity]="","",Polygon[Parking Capacity])</f>
        <v/>
      </c>
    </row>
    <row r="378" spans="1:28" s="3" customFormat="1" x14ac:dyDescent="0.2">
      <c r="A378" s="3" t="str">
        <f>IF(Polygon[DWG File Name]="","",Polygon[DWG File Name])</f>
        <v/>
      </c>
      <c r="B378" s="3" t="str">
        <f>IF(Polygon[DWG Layer Name]="","",Polygon[DWG Layer Name])</f>
        <v/>
      </c>
      <c r="C378" s="3" t="str">
        <f>IF(Polygon[DWG Handle]="","",Polygon[DWG Handle])</f>
        <v/>
      </c>
      <c r="D378" s="58" t="str">
        <f>IF(Polygon[Approx Centroid X]="","",Polygon[Approx Centroid X])</f>
        <v/>
      </c>
      <c r="E378" s="58" t="str">
        <f>IF(Polygon[Approx Centroid Y]="","",Polygon[Approx Centroid Y])</f>
        <v/>
      </c>
      <c r="F378" s="3" t="str">
        <f>IF(Polygon[Replacement Asset]="","",Polygon[Replacement Asset])</f>
        <v/>
      </c>
      <c r="G378" s="3" t="str">
        <f>IF(Polygon[Asset ID]="","",UPPER(Polygon[Asset ID]))</f>
        <v/>
      </c>
      <c r="H378" s="3" t="str">
        <f>IF(Polygon[Asset Group]="","",VLOOKUP(Polygon[Asset Group],asset_grp_poly,4,FALSE))</f>
        <v/>
      </c>
      <c r="I378" s="3" t="str">
        <f>IF(Polygon[Asset Group]="","",VLOOKUP(Polygon[Asset Group],asset_grp_poly,2,FALSE))</f>
        <v/>
      </c>
      <c r="J378" s="3" t="str">
        <f>IF(Polygon[Asset Group]="","",VLOOKUP(Polygon[Asset Group],asset_grp_poly,3,FALSE))</f>
        <v/>
      </c>
      <c r="K378" s="3" t="str">
        <f>IF(Polygon[Asset Group]="","",VLOOKUP(Polygon[Asset Type],type_master_list,2,FALSE))</f>
        <v/>
      </c>
      <c r="L378" s="3" t="str">
        <f>IF(Polygon[Asset Name]="","",PROPER(Polygon[Asset Name]))</f>
        <v/>
      </c>
      <c r="M378" s="11" t="str">
        <f>IF(Polygon[Install Date]="","",Polygon[Install Date])</f>
        <v/>
      </c>
      <c r="N378" s="11" t="str">
        <f>IF(Polygon[Note]="","",PROPER(Polygon[Note]))</f>
        <v/>
      </c>
      <c r="O378" s="11" t="str">
        <f>IF(Polygon[Resource Consent Number]="","",UPPER(Polygon[Resource Consent Number]))</f>
        <v/>
      </c>
      <c r="P378" s="53" t="str">
        <f>IF(Polygon[Asset Unit Cost]="","",Polygon[Asset Unit Cost])</f>
        <v/>
      </c>
      <c r="Q378" s="11" t="str">
        <f>IF(Polygon[Added By]="","",UPPER(Polygon[Added By]))</f>
        <v/>
      </c>
      <c r="R378" s="11" t="str">
        <f>IF(Polygon[Added Date]="","",Polygon[Added Date])</f>
        <v/>
      </c>
      <c r="S378" s="14" t="str">
        <f>IF(Polygon[Z COORD]="","",Polygon[Z COORD])</f>
        <v/>
      </c>
      <c r="T378" s="14" t="str">
        <f>IF(Polygon[Asset Description]="","",PROPER(Polygon[Asset Description]))</f>
        <v/>
      </c>
      <c r="U378" s="14" t="str">
        <f>IF(Polygon[Area m2]="","",Polygon[Area m2])</f>
        <v/>
      </c>
      <c r="V378" s="14" t="str">
        <f>IF(Polygon[Asset Group]="","",VLOOKUP(Polygon[Surface Material],surface_master,2,FALSE))</f>
        <v/>
      </c>
      <c r="W378" s="14" t="str">
        <f>IF(Polygon[Asset Group]="","",VLOOKUP(Polygon[Material],sa_pa_surface,2,FALSE))</f>
        <v/>
      </c>
      <c r="X378" s="14" t="str">
        <f>IF(Polygon[Asset Group]="","",VLOOKUP(Polygon[Surface],surface_master,2,FALSE))</f>
        <v/>
      </c>
      <c r="Y378" s="14" t="str">
        <f>IF(Polygon[Surface Layer Depth mm]="","",Polygon[Surface Layer Depth mm])</f>
        <v/>
      </c>
      <c r="Z378" s="14" t="str">
        <f>IF(Polygon[Length m]="","",Polygon[Length m])</f>
        <v/>
      </c>
      <c r="AA378" s="14" t="str">
        <f>IF(Polygon[Av Width m]="","",Polygon[Av Width m])</f>
        <v/>
      </c>
      <c r="AB378" s="14" t="str">
        <f>IF(Polygon[Parking Capacity]="","",Polygon[Parking Capacity])</f>
        <v/>
      </c>
    </row>
    <row r="379" spans="1:28" s="3" customFormat="1" x14ac:dyDescent="0.2">
      <c r="A379" s="3" t="str">
        <f>IF(Polygon[DWG File Name]="","",Polygon[DWG File Name])</f>
        <v/>
      </c>
      <c r="B379" s="3" t="str">
        <f>IF(Polygon[DWG Layer Name]="","",Polygon[DWG Layer Name])</f>
        <v/>
      </c>
      <c r="C379" s="3" t="str">
        <f>IF(Polygon[DWG Handle]="","",Polygon[DWG Handle])</f>
        <v/>
      </c>
      <c r="D379" s="58" t="str">
        <f>IF(Polygon[Approx Centroid X]="","",Polygon[Approx Centroid X])</f>
        <v/>
      </c>
      <c r="E379" s="58" t="str">
        <f>IF(Polygon[Approx Centroid Y]="","",Polygon[Approx Centroid Y])</f>
        <v/>
      </c>
      <c r="F379" s="3" t="str">
        <f>IF(Polygon[Replacement Asset]="","",Polygon[Replacement Asset])</f>
        <v/>
      </c>
      <c r="G379" s="3" t="str">
        <f>IF(Polygon[Asset ID]="","",UPPER(Polygon[Asset ID]))</f>
        <v/>
      </c>
      <c r="H379" s="3" t="str">
        <f>IF(Polygon[Asset Group]="","",VLOOKUP(Polygon[Asset Group],asset_grp_poly,4,FALSE))</f>
        <v/>
      </c>
      <c r="I379" s="3" t="str">
        <f>IF(Polygon[Asset Group]="","",VLOOKUP(Polygon[Asset Group],asset_grp_poly,2,FALSE))</f>
        <v/>
      </c>
      <c r="J379" s="3" t="str">
        <f>IF(Polygon[Asset Group]="","",VLOOKUP(Polygon[Asset Group],asset_grp_poly,3,FALSE))</f>
        <v/>
      </c>
      <c r="K379" s="3" t="str">
        <f>IF(Polygon[Asset Group]="","",VLOOKUP(Polygon[Asset Type],type_master_list,2,FALSE))</f>
        <v/>
      </c>
      <c r="L379" s="3" t="str">
        <f>IF(Polygon[Asset Name]="","",PROPER(Polygon[Asset Name]))</f>
        <v/>
      </c>
      <c r="M379" s="11" t="str">
        <f>IF(Polygon[Install Date]="","",Polygon[Install Date])</f>
        <v/>
      </c>
      <c r="N379" s="11" t="str">
        <f>IF(Polygon[Note]="","",PROPER(Polygon[Note]))</f>
        <v/>
      </c>
      <c r="O379" s="11" t="str">
        <f>IF(Polygon[Resource Consent Number]="","",UPPER(Polygon[Resource Consent Number]))</f>
        <v/>
      </c>
      <c r="P379" s="53" t="str">
        <f>IF(Polygon[Asset Unit Cost]="","",Polygon[Asset Unit Cost])</f>
        <v/>
      </c>
      <c r="Q379" s="11" t="str">
        <f>IF(Polygon[Added By]="","",UPPER(Polygon[Added By]))</f>
        <v/>
      </c>
      <c r="R379" s="11" t="str">
        <f>IF(Polygon[Added Date]="","",Polygon[Added Date])</f>
        <v/>
      </c>
      <c r="S379" s="14" t="str">
        <f>IF(Polygon[Z COORD]="","",Polygon[Z COORD])</f>
        <v/>
      </c>
      <c r="T379" s="14" t="str">
        <f>IF(Polygon[Asset Description]="","",PROPER(Polygon[Asset Description]))</f>
        <v/>
      </c>
      <c r="U379" s="14" t="str">
        <f>IF(Polygon[Area m2]="","",Polygon[Area m2])</f>
        <v/>
      </c>
      <c r="V379" s="14" t="str">
        <f>IF(Polygon[Asset Group]="","",VLOOKUP(Polygon[Surface Material],surface_master,2,FALSE))</f>
        <v/>
      </c>
      <c r="W379" s="14" t="str">
        <f>IF(Polygon[Asset Group]="","",VLOOKUP(Polygon[Material],sa_pa_surface,2,FALSE))</f>
        <v/>
      </c>
      <c r="X379" s="14" t="str">
        <f>IF(Polygon[Asset Group]="","",VLOOKUP(Polygon[Surface],surface_master,2,FALSE))</f>
        <v/>
      </c>
      <c r="Y379" s="14" t="str">
        <f>IF(Polygon[Surface Layer Depth mm]="","",Polygon[Surface Layer Depth mm])</f>
        <v/>
      </c>
      <c r="Z379" s="14" t="str">
        <f>IF(Polygon[Length m]="","",Polygon[Length m])</f>
        <v/>
      </c>
      <c r="AA379" s="14" t="str">
        <f>IF(Polygon[Av Width m]="","",Polygon[Av Width m])</f>
        <v/>
      </c>
      <c r="AB379" s="14" t="str">
        <f>IF(Polygon[Parking Capacity]="","",Polygon[Parking Capacity])</f>
        <v/>
      </c>
    </row>
    <row r="380" spans="1:28" s="3" customFormat="1" x14ac:dyDescent="0.2">
      <c r="A380" s="3" t="str">
        <f>IF(Polygon[DWG File Name]="","",Polygon[DWG File Name])</f>
        <v/>
      </c>
      <c r="B380" s="3" t="str">
        <f>IF(Polygon[DWG Layer Name]="","",Polygon[DWG Layer Name])</f>
        <v/>
      </c>
      <c r="C380" s="3" t="str">
        <f>IF(Polygon[DWG Handle]="","",Polygon[DWG Handle])</f>
        <v/>
      </c>
      <c r="D380" s="58" t="str">
        <f>IF(Polygon[Approx Centroid X]="","",Polygon[Approx Centroid X])</f>
        <v/>
      </c>
      <c r="E380" s="58" t="str">
        <f>IF(Polygon[Approx Centroid Y]="","",Polygon[Approx Centroid Y])</f>
        <v/>
      </c>
      <c r="F380" s="3" t="str">
        <f>IF(Polygon[Replacement Asset]="","",Polygon[Replacement Asset])</f>
        <v/>
      </c>
      <c r="G380" s="3" t="str">
        <f>IF(Polygon[Asset ID]="","",UPPER(Polygon[Asset ID]))</f>
        <v/>
      </c>
      <c r="H380" s="3" t="str">
        <f>IF(Polygon[Asset Group]="","",VLOOKUP(Polygon[Asset Group],asset_grp_poly,4,FALSE))</f>
        <v/>
      </c>
      <c r="I380" s="3" t="str">
        <f>IF(Polygon[Asset Group]="","",VLOOKUP(Polygon[Asset Group],asset_grp_poly,2,FALSE))</f>
        <v/>
      </c>
      <c r="J380" s="3" t="str">
        <f>IF(Polygon[Asset Group]="","",VLOOKUP(Polygon[Asset Group],asset_grp_poly,3,FALSE))</f>
        <v/>
      </c>
      <c r="K380" s="3" t="str">
        <f>IF(Polygon[Asset Group]="","",VLOOKUP(Polygon[Asset Type],type_master_list,2,FALSE))</f>
        <v/>
      </c>
      <c r="L380" s="3" t="str">
        <f>IF(Polygon[Asset Name]="","",PROPER(Polygon[Asset Name]))</f>
        <v/>
      </c>
      <c r="M380" s="11" t="str">
        <f>IF(Polygon[Install Date]="","",Polygon[Install Date])</f>
        <v/>
      </c>
      <c r="N380" s="11" t="str">
        <f>IF(Polygon[Note]="","",PROPER(Polygon[Note]))</f>
        <v/>
      </c>
      <c r="O380" s="11" t="str">
        <f>IF(Polygon[Resource Consent Number]="","",UPPER(Polygon[Resource Consent Number]))</f>
        <v/>
      </c>
      <c r="P380" s="53" t="str">
        <f>IF(Polygon[Asset Unit Cost]="","",Polygon[Asset Unit Cost])</f>
        <v/>
      </c>
      <c r="Q380" s="11" t="str">
        <f>IF(Polygon[Added By]="","",UPPER(Polygon[Added By]))</f>
        <v/>
      </c>
      <c r="R380" s="11" t="str">
        <f>IF(Polygon[Added Date]="","",Polygon[Added Date])</f>
        <v/>
      </c>
      <c r="S380" s="14" t="str">
        <f>IF(Polygon[Z COORD]="","",Polygon[Z COORD])</f>
        <v/>
      </c>
      <c r="T380" s="14" t="str">
        <f>IF(Polygon[Asset Description]="","",PROPER(Polygon[Asset Description]))</f>
        <v/>
      </c>
      <c r="U380" s="14" t="str">
        <f>IF(Polygon[Area m2]="","",Polygon[Area m2])</f>
        <v/>
      </c>
      <c r="V380" s="14" t="str">
        <f>IF(Polygon[Asset Group]="","",VLOOKUP(Polygon[Surface Material],surface_master,2,FALSE))</f>
        <v/>
      </c>
      <c r="W380" s="14" t="str">
        <f>IF(Polygon[Asset Group]="","",VLOOKUP(Polygon[Material],sa_pa_surface,2,FALSE))</f>
        <v/>
      </c>
      <c r="X380" s="14" t="str">
        <f>IF(Polygon[Asset Group]="","",VLOOKUP(Polygon[Surface],surface_master,2,FALSE))</f>
        <v/>
      </c>
      <c r="Y380" s="14" t="str">
        <f>IF(Polygon[Surface Layer Depth mm]="","",Polygon[Surface Layer Depth mm])</f>
        <v/>
      </c>
      <c r="Z380" s="14" t="str">
        <f>IF(Polygon[Length m]="","",Polygon[Length m])</f>
        <v/>
      </c>
      <c r="AA380" s="14" t="str">
        <f>IF(Polygon[Av Width m]="","",Polygon[Av Width m])</f>
        <v/>
      </c>
      <c r="AB380" s="14" t="str">
        <f>IF(Polygon[Parking Capacity]="","",Polygon[Parking Capacity])</f>
        <v/>
      </c>
    </row>
    <row r="381" spans="1:28" s="3" customFormat="1" x14ac:dyDescent="0.2">
      <c r="A381" s="3" t="str">
        <f>IF(Polygon[DWG File Name]="","",Polygon[DWG File Name])</f>
        <v/>
      </c>
      <c r="B381" s="3" t="str">
        <f>IF(Polygon[DWG Layer Name]="","",Polygon[DWG Layer Name])</f>
        <v/>
      </c>
      <c r="C381" s="3" t="str">
        <f>IF(Polygon[DWG Handle]="","",Polygon[DWG Handle])</f>
        <v/>
      </c>
      <c r="D381" s="58" t="str">
        <f>IF(Polygon[Approx Centroid X]="","",Polygon[Approx Centroid X])</f>
        <v/>
      </c>
      <c r="E381" s="58" t="str">
        <f>IF(Polygon[Approx Centroid Y]="","",Polygon[Approx Centroid Y])</f>
        <v/>
      </c>
      <c r="F381" s="3" t="str">
        <f>IF(Polygon[Replacement Asset]="","",Polygon[Replacement Asset])</f>
        <v/>
      </c>
      <c r="G381" s="3" t="str">
        <f>IF(Polygon[Asset ID]="","",UPPER(Polygon[Asset ID]))</f>
        <v/>
      </c>
      <c r="H381" s="3" t="str">
        <f>IF(Polygon[Asset Group]="","",VLOOKUP(Polygon[Asset Group],asset_grp_poly,4,FALSE))</f>
        <v/>
      </c>
      <c r="I381" s="3" t="str">
        <f>IF(Polygon[Asset Group]="","",VLOOKUP(Polygon[Asset Group],asset_grp_poly,2,FALSE))</f>
        <v/>
      </c>
      <c r="J381" s="3" t="str">
        <f>IF(Polygon[Asset Group]="","",VLOOKUP(Polygon[Asset Group],asset_grp_poly,3,FALSE))</f>
        <v/>
      </c>
      <c r="K381" s="3" t="str">
        <f>IF(Polygon[Asset Group]="","",VLOOKUP(Polygon[Asset Type],type_master_list,2,FALSE))</f>
        <v/>
      </c>
      <c r="L381" s="3" t="str">
        <f>IF(Polygon[Asset Name]="","",PROPER(Polygon[Asset Name]))</f>
        <v/>
      </c>
      <c r="M381" s="11" t="str">
        <f>IF(Polygon[Install Date]="","",Polygon[Install Date])</f>
        <v/>
      </c>
      <c r="N381" s="11" t="str">
        <f>IF(Polygon[Note]="","",PROPER(Polygon[Note]))</f>
        <v/>
      </c>
      <c r="O381" s="11" t="str">
        <f>IF(Polygon[Resource Consent Number]="","",UPPER(Polygon[Resource Consent Number]))</f>
        <v/>
      </c>
      <c r="P381" s="53" t="str">
        <f>IF(Polygon[Asset Unit Cost]="","",Polygon[Asset Unit Cost])</f>
        <v/>
      </c>
      <c r="Q381" s="11" t="str">
        <f>IF(Polygon[Added By]="","",UPPER(Polygon[Added By]))</f>
        <v/>
      </c>
      <c r="R381" s="11" t="str">
        <f>IF(Polygon[Added Date]="","",Polygon[Added Date])</f>
        <v/>
      </c>
      <c r="S381" s="14" t="str">
        <f>IF(Polygon[Z COORD]="","",Polygon[Z COORD])</f>
        <v/>
      </c>
      <c r="T381" s="14" t="str">
        <f>IF(Polygon[Asset Description]="","",PROPER(Polygon[Asset Description]))</f>
        <v/>
      </c>
      <c r="U381" s="14" t="str">
        <f>IF(Polygon[Area m2]="","",Polygon[Area m2])</f>
        <v/>
      </c>
      <c r="V381" s="14" t="str">
        <f>IF(Polygon[Asset Group]="","",VLOOKUP(Polygon[Surface Material],surface_master,2,FALSE))</f>
        <v/>
      </c>
      <c r="W381" s="14" t="str">
        <f>IF(Polygon[Asset Group]="","",VLOOKUP(Polygon[Material],sa_pa_surface,2,FALSE))</f>
        <v/>
      </c>
      <c r="X381" s="14" t="str">
        <f>IF(Polygon[Asset Group]="","",VLOOKUP(Polygon[Surface],surface_master,2,FALSE))</f>
        <v/>
      </c>
      <c r="Y381" s="14" t="str">
        <f>IF(Polygon[Surface Layer Depth mm]="","",Polygon[Surface Layer Depth mm])</f>
        <v/>
      </c>
      <c r="Z381" s="14" t="str">
        <f>IF(Polygon[Length m]="","",Polygon[Length m])</f>
        <v/>
      </c>
      <c r="AA381" s="14" t="str">
        <f>IF(Polygon[Av Width m]="","",Polygon[Av Width m])</f>
        <v/>
      </c>
      <c r="AB381" s="14" t="str">
        <f>IF(Polygon[Parking Capacity]="","",Polygon[Parking Capacity])</f>
        <v/>
      </c>
    </row>
    <row r="382" spans="1:28" s="3" customFormat="1" x14ac:dyDescent="0.2">
      <c r="A382" s="3" t="str">
        <f>IF(Polygon[DWG File Name]="","",Polygon[DWG File Name])</f>
        <v/>
      </c>
      <c r="B382" s="3" t="str">
        <f>IF(Polygon[DWG Layer Name]="","",Polygon[DWG Layer Name])</f>
        <v/>
      </c>
      <c r="C382" s="3" t="str">
        <f>IF(Polygon[DWG Handle]="","",Polygon[DWG Handle])</f>
        <v/>
      </c>
      <c r="D382" s="58" t="str">
        <f>IF(Polygon[Approx Centroid X]="","",Polygon[Approx Centroid X])</f>
        <v/>
      </c>
      <c r="E382" s="58" t="str">
        <f>IF(Polygon[Approx Centroid Y]="","",Polygon[Approx Centroid Y])</f>
        <v/>
      </c>
      <c r="F382" s="3" t="str">
        <f>IF(Polygon[Replacement Asset]="","",Polygon[Replacement Asset])</f>
        <v/>
      </c>
      <c r="G382" s="3" t="str">
        <f>IF(Polygon[Asset ID]="","",UPPER(Polygon[Asset ID]))</f>
        <v/>
      </c>
      <c r="H382" s="3" t="str">
        <f>IF(Polygon[Asset Group]="","",VLOOKUP(Polygon[Asset Group],asset_grp_poly,4,FALSE))</f>
        <v/>
      </c>
      <c r="I382" s="3" t="str">
        <f>IF(Polygon[Asset Group]="","",VLOOKUP(Polygon[Asset Group],asset_grp_poly,2,FALSE))</f>
        <v/>
      </c>
      <c r="J382" s="3" t="str">
        <f>IF(Polygon[Asset Group]="","",VLOOKUP(Polygon[Asset Group],asset_grp_poly,3,FALSE))</f>
        <v/>
      </c>
      <c r="K382" s="3" t="str">
        <f>IF(Polygon[Asset Group]="","",VLOOKUP(Polygon[Asset Type],type_master_list,2,FALSE))</f>
        <v/>
      </c>
      <c r="L382" s="3" t="str">
        <f>IF(Polygon[Asset Name]="","",PROPER(Polygon[Asset Name]))</f>
        <v/>
      </c>
      <c r="M382" s="11" t="str">
        <f>IF(Polygon[Install Date]="","",Polygon[Install Date])</f>
        <v/>
      </c>
      <c r="N382" s="11" t="str">
        <f>IF(Polygon[Note]="","",PROPER(Polygon[Note]))</f>
        <v/>
      </c>
      <c r="O382" s="11" t="str">
        <f>IF(Polygon[Resource Consent Number]="","",UPPER(Polygon[Resource Consent Number]))</f>
        <v/>
      </c>
      <c r="P382" s="53" t="str">
        <f>IF(Polygon[Asset Unit Cost]="","",Polygon[Asset Unit Cost])</f>
        <v/>
      </c>
      <c r="Q382" s="11" t="str">
        <f>IF(Polygon[Added By]="","",UPPER(Polygon[Added By]))</f>
        <v/>
      </c>
      <c r="R382" s="11" t="str">
        <f>IF(Polygon[Added Date]="","",Polygon[Added Date])</f>
        <v/>
      </c>
      <c r="S382" s="14" t="str">
        <f>IF(Polygon[Z COORD]="","",Polygon[Z COORD])</f>
        <v/>
      </c>
      <c r="T382" s="14" t="str">
        <f>IF(Polygon[Asset Description]="","",PROPER(Polygon[Asset Description]))</f>
        <v/>
      </c>
      <c r="U382" s="14" t="str">
        <f>IF(Polygon[Area m2]="","",Polygon[Area m2])</f>
        <v/>
      </c>
      <c r="V382" s="14" t="str">
        <f>IF(Polygon[Asset Group]="","",VLOOKUP(Polygon[Surface Material],surface_master,2,FALSE))</f>
        <v/>
      </c>
      <c r="W382" s="14" t="str">
        <f>IF(Polygon[Asset Group]="","",VLOOKUP(Polygon[Material],sa_pa_surface,2,FALSE))</f>
        <v/>
      </c>
      <c r="X382" s="14" t="str">
        <f>IF(Polygon[Asset Group]="","",VLOOKUP(Polygon[Surface],surface_master,2,FALSE))</f>
        <v/>
      </c>
      <c r="Y382" s="14" t="str">
        <f>IF(Polygon[Surface Layer Depth mm]="","",Polygon[Surface Layer Depth mm])</f>
        <v/>
      </c>
      <c r="Z382" s="14" t="str">
        <f>IF(Polygon[Length m]="","",Polygon[Length m])</f>
        <v/>
      </c>
      <c r="AA382" s="14" t="str">
        <f>IF(Polygon[Av Width m]="","",Polygon[Av Width m])</f>
        <v/>
      </c>
      <c r="AB382" s="14" t="str">
        <f>IF(Polygon[Parking Capacity]="","",Polygon[Parking Capacity])</f>
        <v/>
      </c>
    </row>
    <row r="383" spans="1:28" s="3" customFormat="1" x14ac:dyDescent="0.2">
      <c r="A383" s="3" t="str">
        <f>IF(Polygon[DWG File Name]="","",Polygon[DWG File Name])</f>
        <v/>
      </c>
      <c r="B383" s="3" t="str">
        <f>IF(Polygon[DWG Layer Name]="","",Polygon[DWG Layer Name])</f>
        <v/>
      </c>
      <c r="C383" s="3" t="str">
        <f>IF(Polygon[DWG Handle]="","",Polygon[DWG Handle])</f>
        <v/>
      </c>
      <c r="D383" s="58" t="str">
        <f>IF(Polygon[Approx Centroid X]="","",Polygon[Approx Centroid X])</f>
        <v/>
      </c>
      <c r="E383" s="58" t="str">
        <f>IF(Polygon[Approx Centroid Y]="","",Polygon[Approx Centroid Y])</f>
        <v/>
      </c>
      <c r="F383" s="3" t="str">
        <f>IF(Polygon[Replacement Asset]="","",Polygon[Replacement Asset])</f>
        <v/>
      </c>
      <c r="G383" s="3" t="str">
        <f>IF(Polygon[Asset ID]="","",UPPER(Polygon[Asset ID]))</f>
        <v/>
      </c>
      <c r="H383" s="3" t="str">
        <f>IF(Polygon[Asset Group]="","",VLOOKUP(Polygon[Asset Group],asset_grp_poly,4,FALSE))</f>
        <v/>
      </c>
      <c r="I383" s="3" t="str">
        <f>IF(Polygon[Asset Group]="","",VLOOKUP(Polygon[Asset Group],asset_grp_poly,2,FALSE))</f>
        <v/>
      </c>
      <c r="J383" s="3" t="str">
        <f>IF(Polygon[Asset Group]="","",VLOOKUP(Polygon[Asset Group],asset_grp_poly,3,FALSE))</f>
        <v/>
      </c>
      <c r="K383" s="3" t="str">
        <f>IF(Polygon[Asset Group]="","",VLOOKUP(Polygon[Asset Type],type_master_list,2,FALSE))</f>
        <v/>
      </c>
      <c r="L383" s="3" t="str">
        <f>IF(Polygon[Asset Name]="","",PROPER(Polygon[Asset Name]))</f>
        <v/>
      </c>
      <c r="M383" s="11" t="str">
        <f>IF(Polygon[Install Date]="","",Polygon[Install Date])</f>
        <v/>
      </c>
      <c r="N383" s="11" t="str">
        <f>IF(Polygon[Note]="","",PROPER(Polygon[Note]))</f>
        <v/>
      </c>
      <c r="O383" s="11" t="str">
        <f>IF(Polygon[Resource Consent Number]="","",UPPER(Polygon[Resource Consent Number]))</f>
        <v/>
      </c>
      <c r="P383" s="53" t="str">
        <f>IF(Polygon[Asset Unit Cost]="","",Polygon[Asset Unit Cost])</f>
        <v/>
      </c>
      <c r="Q383" s="11" t="str">
        <f>IF(Polygon[Added By]="","",UPPER(Polygon[Added By]))</f>
        <v/>
      </c>
      <c r="R383" s="11" t="str">
        <f>IF(Polygon[Added Date]="","",Polygon[Added Date])</f>
        <v/>
      </c>
      <c r="S383" s="14" t="str">
        <f>IF(Polygon[Z COORD]="","",Polygon[Z COORD])</f>
        <v/>
      </c>
      <c r="T383" s="14" t="str">
        <f>IF(Polygon[Asset Description]="","",PROPER(Polygon[Asset Description]))</f>
        <v/>
      </c>
      <c r="U383" s="14" t="str">
        <f>IF(Polygon[Area m2]="","",Polygon[Area m2])</f>
        <v/>
      </c>
      <c r="V383" s="14" t="str">
        <f>IF(Polygon[Asset Group]="","",VLOOKUP(Polygon[Surface Material],surface_master,2,FALSE))</f>
        <v/>
      </c>
      <c r="W383" s="14" t="str">
        <f>IF(Polygon[Asset Group]="","",VLOOKUP(Polygon[Material],sa_pa_surface,2,FALSE))</f>
        <v/>
      </c>
      <c r="X383" s="14" t="str">
        <f>IF(Polygon[Asset Group]="","",VLOOKUP(Polygon[Surface],surface_master,2,FALSE))</f>
        <v/>
      </c>
      <c r="Y383" s="14" t="str">
        <f>IF(Polygon[Surface Layer Depth mm]="","",Polygon[Surface Layer Depth mm])</f>
        <v/>
      </c>
      <c r="Z383" s="14" t="str">
        <f>IF(Polygon[Length m]="","",Polygon[Length m])</f>
        <v/>
      </c>
      <c r="AA383" s="14" t="str">
        <f>IF(Polygon[Av Width m]="","",Polygon[Av Width m])</f>
        <v/>
      </c>
      <c r="AB383" s="14" t="str">
        <f>IF(Polygon[Parking Capacity]="","",Polygon[Parking Capacity])</f>
        <v/>
      </c>
    </row>
    <row r="384" spans="1:28" s="3" customFormat="1" x14ac:dyDescent="0.2">
      <c r="A384" s="3" t="str">
        <f>IF(Polygon[DWG File Name]="","",Polygon[DWG File Name])</f>
        <v/>
      </c>
      <c r="B384" s="3" t="str">
        <f>IF(Polygon[DWG Layer Name]="","",Polygon[DWG Layer Name])</f>
        <v/>
      </c>
      <c r="C384" s="3" t="str">
        <f>IF(Polygon[DWG Handle]="","",Polygon[DWG Handle])</f>
        <v/>
      </c>
      <c r="D384" s="58" t="str">
        <f>IF(Polygon[Approx Centroid X]="","",Polygon[Approx Centroid X])</f>
        <v/>
      </c>
      <c r="E384" s="58" t="str">
        <f>IF(Polygon[Approx Centroid Y]="","",Polygon[Approx Centroid Y])</f>
        <v/>
      </c>
      <c r="F384" s="3" t="str">
        <f>IF(Polygon[Replacement Asset]="","",Polygon[Replacement Asset])</f>
        <v/>
      </c>
      <c r="G384" s="3" t="str">
        <f>IF(Polygon[Asset ID]="","",UPPER(Polygon[Asset ID]))</f>
        <v/>
      </c>
      <c r="H384" s="3" t="str">
        <f>IF(Polygon[Asset Group]="","",VLOOKUP(Polygon[Asset Group],asset_grp_poly,4,FALSE))</f>
        <v/>
      </c>
      <c r="I384" s="3" t="str">
        <f>IF(Polygon[Asset Group]="","",VLOOKUP(Polygon[Asset Group],asset_grp_poly,2,FALSE))</f>
        <v/>
      </c>
      <c r="J384" s="3" t="str">
        <f>IF(Polygon[Asset Group]="","",VLOOKUP(Polygon[Asset Group],asset_grp_poly,3,FALSE))</f>
        <v/>
      </c>
      <c r="K384" s="3" t="str">
        <f>IF(Polygon[Asset Group]="","",VLOOKUP(Polygon[Asset Type],type_master_list,2,FALSE))</f>
        <v/>
      </c>
      <c r="L384" s="3" t="str">
        <f>IF(Polygon[Asset Name]="","",PROPER(Polygon[Asset Name]))</f>
        <v/>
      </c>
      <c r="M384" s="11" t="str">
        <f>IF(Polygon[Install Date]="","",Polygon[Install Date])</f>
        <v/>
      </c>
      <c r="N384" s="11" t="str">
        <f>IF(Polygon[Note]="","",PROPER(Polygon[Note]))</f>
        <v/>
      </c>
      <c r="O384" s="11" t="str">
        <f>IF(Polygon[Resource Consent Number]="","",UPPER(Polygon[Resource Consent Number]))</f>
        <v/>
      </c>
      <c r="P384" s="53" t="str">
        <f>IF(Polygon[Asset Unit Cost]="","",Polygon[Asset Unit Cost])</f>
        <v/>
      </c>
      <c r="Q384" s="11" t="str">
        <f>IF(Polygon[Added By]="","",UPPER(Polygon[Added By]))</f>
        <v/>
      </c>
      <c r="R384" s="11" t="str">
        <f>IF(Polygon[Added Date]="","",Polygon[Added Date])</f>
        <v/>
      </c>
      <c r="S384" s="14" t="str">
        <f>IF(Polygon[Z COORD]="","",Polygon[Z COORD])</f>
        <v/>
      </c>
      <c r="T384" s="14" t="str">
        <f>IF(Polygon[Asset Description]="","",PROPER(Polygon[Asset Description]))</f>
        <v/>
      </c>
      <c r="U384" s="14" t="str">
        <f>IF(Polygon[Area m2]="","",Polygon[Area m2])</f>
        <v/>
      </c>
      <c r="V384" s="14" t="str">
        <f>IF(Polygon[Asset Group]="","",VLOOKUP(Polygon[Surface Material],surface_master,2,FALSE))</f>
        <v/>
      </c>
      <c r="W384" s="14" t="str">
        <f>IF(Polygon[Asset Group]="","",VLOOKUP(Polygon[Material],sa_pa_surface,2,FALSE))</f>
        <v/>
      </c>
      <c r="X384" s="14" t="str">
        <f>IF(Polygon[Asset Group]="","",VLOOKUP(Polygon[Surface],surface_master,2,FALSE))</f>
        <v/>
      </c>
      <c r="Y384" s="14" t="str">
        <f>IF(Polygon[Surface Layer Depth mm]="","",Polygon[Surface Layer Depth mm])</f>
        <v/>
      </c>
      <c r="Z384" s="14" t="str">
        <f>IF(Polygon[Length m]="","",Polygon[Length m])</f>
        <v/>
      </c>
      <c r="AA384" s="14" t="str">
        <f>IF(Polygon[Av Width m]="","",Polygon[Av Width m])</f>
        <v/>
      </c>
      <c r="AB384" s="14" t="str">
        <f>IF(Polygon[Parking Capacity]="","",Polygon[Parking Capacity])</f>
        <v/>
      </c>
    </row>
    <row r="385" spans="1:28" s="3" customFormat="1" x14ac:dyDescent="0.2">
      <c r="A385" s="3" t="str">
        <f>IF(Polygon[DWG File Name]="","",Polygon[DWG File Name])</f>
        <v/>
      </c>
      <c r="B385" s="3" t="str">
        <f>IF(Polygon[DWG Layer Name]="","",Polygon[DWG Layer Name])</f>
        <v/>
      </c>
      <c r="C385" s="3" t="str">
        <f>IF(Polygon[DWG Handle]="","",Polygon[DWG Handle])</f>
        <v/>
      </c>
      <c r="D385" s="58" t="str">
        <f>IF(Polygon[Approx Centroid X]="","",Polygon[Approx Centroid X])</f>
        <v/>
      </c>
      <c r="E385" s="58" t="str">
        <f>IF(Polygon[Approx Centroid Y]="","",Polygon[Approx Centroid Y])</f>
        <v/>
      </c>
      <c r="F385" s="3" t="str">
        <f>IF(Polygon[Replacement Asset]="","",Polygon[Replacement Asset])</f>
        <v/>
      </c>
      <c r="G385" s="3" t="str">
        <f>IF(Polygon[Asset ID]="","",UPPER(Polygon[Asset ID]))</f>
        <v/>
      </c>
      <c r="H385" s="3" t="str">
        <f>IF(Polygon[Asset Group]="","",VLOOKUP(Polygon[Asset Group],asset_grp_poly,4,FALSE))</f>
        <v/>
      </c>
      <c r="I385" s="3" t="str">
        <f>IF(Polygon[Asset Group]="","",VLOOKUP(Polygon[Asset Group],asset_grp_poly,2,FALSE))</f>
        <v/>
      </c>
      <c r="J385" s="3" t="str">
        <f>IF(Polygon[Asset Group]="","",VLOOKUP(Polygon[Asset Group],asset_grp_poly,3,FALSE))</f>
        <v/>
      </c>
      <c r="K385" s="3" t="str">
        <f>IF(Polygon[Asset Group]="","",VLOOKUP(Polygon[Asset Type],type_master_list,2,FALSE))</f>
        <v/>
      </c>
      <c r="L385" s="3" t="str">
        <f>IF(Polygon[Asset Name]="","",PROPER(Polygon[Asset Name]))</f>
        <v/>
      </c>
      <c r="M385" s="11" t="str">
        <f>IF(Polygon[Install Date]="","",Polygon[Install Date])</f>
        <v/>
      </c>
      <c r="N385" s="11" t="str">
        <f>IF(Polygon[Note]="","",PROPER(Polygon[Note]))</f>
        <v/>
      </c>
      <c r="O385" s="11" t="str">
        <f>IF(Polygon[Resource Consent Number]="","",UPPER(Polygon[Resource Consent Number]))</f>
        <v/>
      </c>
      <c r="P385" s="53" t="str">
        <f>IF(Polygon[Asset Unit Cost]="","",Polygon[Asset Unit Cost])</f>
        <v/>
      </c>
      <c r="Q385" s="11" t="str">
        <f>IF(Polygon[Added By]="","",UPPER(Polygon[Added By]))</f>
        <v/>
      </c>
      <c r="R385" s="11" t="str">
        <f>IF(Polygon[Added Date]="","",Polygon[Added Date])</f>
        <v/>
      </c>
      <c r="S385" s="14" t="str">
        <f>IF(Polygon[Z COORD]="","",Polygon[Z COORD])</f>
        <v/>
      </c>
      <c r="T385" s="14" t="str">
        <f>IF(Polygon[Asset Description]="","",PROPER(Polygon[Asset Description]))</f>
        <v/>
      </c>
      <c r="U385" s="14" t="str">
        <f>IF(Polygon[Area m2]="","",Polygon[Area m2])</f>
        <v/>
      </c>
      <c r="V385" s="14" t="str">
        <f>IF(Polygon[Asset Group]="","",VLOOKUP(Polygon[Surface Material],surface_master,2,FALSE))</f>
        <v/>
      </c>
      <c r="W385" s="14" t="str">
        <f>IF(Polygon[Asset Group]="","",VLOOKUP(Polygon[Material],sa_pa_surface,2,FALSE))</f>
        <v/>
      </c>
      <c r="X385" s="14" t="str">
        <f>IF(Polygon[Asset Group]="","",VLOOKUP(Polygon[Surface],surface_master,2,FALSE))</f>
        <v/>
      </c>
      <c r="Y385" s="14" t="str">
        <f>IF(Polygon[Surface Layer Depth mm]="","",Polygon[Surface Layer Depth mm])</f>
        <v/>
      </c>
      <c r="Z385" s="14" t="str">
        <f>IF(Polygon[Length m]="","",Polygon[Length m])</f>
        <v/>
      </c>
      <c r="AA385" s="14" t="str">
        <f>IF(Polygon[Av Width m]="","",Polygon[Av Width m])</f>
        <v/>
      </c>
      <c r="AB385" s="14" t="str">
        <f>IF(Polygon[Parking Capacity]="","",Polygon[Parking Capacity])</f>
        <v/>
      </c>
    </row>
    <row r="386" spans="1:28" s="3" customFormat="1" x14ac:dyDescent="0.2">
      <c r="A386" s="3" t="str">
        <f>IF(Polygon[DWG File Name]="","",Polygon[DWG File Name])</f>
        <v/>
      </c>
      <c r="B386" s="3" t="str">
        <f>IF(Polygon[DWG Layer Name]="","",Polygon[DWG Layer Name])</f>
        <v/>
      </c>
      <c r="C386" s="3" t="str">
        <f>IF(Polygon[DWG Handle]="","",Polygon[DWG Handle])</f>
        <v/>
      </c>
      <c r="D386" s="58" t="str">
        <f>IF(Polygon[Approx Centroid X]="","",Polygon[Approx Centroid X])</f>
        <v/>
      </c>
      <c r="E386" s="58" t="str">
        <f>IF(Polygon[Approx Centroid Y]="","",Polygon[Approx Centroid Y])</f>
        <v/>
      </c>
      <c r="F386" s="3" t="str">
        <f>IF(Polygon[Replacement Asset]="","",Polygon[Replacement Asset])</f>
        <v/>
      </c>
      <c r="G386" s="3" t="str">
        <f>IF(Polygon[Asset ID]="","",UPPER(Polygon[Asset ID]))</f>
        <v/>
      </c>
      <c r="H386" s="3" t="str">
        <f>IF(Polygon[Asset Group]="","",VLOOKUP(Polygon[Asset Group],asset_grp_poly,4,FALSE))</f>
        <v/>
      </c>
      <c r="I386" s="3" t="str">
        <f>IF(Polygon[Asset Group]="","",VLOOKUP(Polygon[Asset Group],asset_grp_poly,2,FALSE))</f>
        <v/>
      </c>
      <c r="J386" s="3" t="str">
        <f>IF(Polygon[Asset Group]="","",VLOOKUP(Polygon[Asset Group],asset_grp_poly,3,FALSE))</f>
        <v/>
      </c>
      <c r="K386" s="3" t="str">
        <f>IF(Polygon[Asset Group]="","",VLOOKUP(Polygon[Asset Type],type_master_list,2,FALSE))</f>
        <v/>
      </c>
      <c r="L386" s="3" t="str">
        <f>IF(Polygon[Asset Name]="","",PROPER(Polygon[Asset Name]))</f>
        <v/>
      </c>
      <c r="M386" s="11" t="str">
        <f>IF(Polygon[Install Date]="","",Polygon[Install Date])</f>
        <v/>
      </c>
      <c r="N386" s="11" t="str">
        <f>IF(Polygon[Note]="","",PROPER(Polygon[Note]))</f>
        <v/>
      </c>
      <c r="O386" s="11" t="str">
        <f>IF(Polygon[Resource Consent Number]="","",UPPER(Polygon[Resource Consent Number]))</f>
        <v/>
      </c>
      <c r="P386" s="53" t="str">
        <f>IF(Polygon[Asset Unit Cost]="","",Polygon[Asset Unit Cost])</f>
        <v/>
      </c>
      <c r="Q386" s="11" t="str">
        <f>IF(Polygon[Added By]="","",UPPER(Polygon[Added By]))</f>
        <v/>
      </c>
      <c r="R386" s="11" t="str">
        <f>IF(Polygon[Added Date]="","",Polygon[Added Date])</f>
        <v/>
      </c>
      <c r="S386" s="14" t="str">
        <f>IF(Polygon[Z COORD]="","",Polygon[Z COORD])</f>
        <v/>
      </c>
      <c r="T386" s="14" t="str">
        <f>IF(Polygon[Asset Description]="","",PROPER(Polygon[Asset Description]))</f>
        <v/>
      </c>
      <c r="U386" s="14" t="str">
        <f>IF(Polygon[Area m2]="","",Polygon[Area m2])</f>
        <v/>
      </c>
      <c r="V386" s="14" t="str">
        <f>IF(Polygon[Asset Group]="","",VLOOKUP(Polygon[Surface Material],surface_master,2,FALSE))</f>
        <v/>
      </c>
      <c r="W386" s="14" t="str">
        <f>IF(Polygon[Asset Group]="","",VLOOKUP(Polygon[Material],sa_pa_surface,2,FALSE))</f>
        <v/>
      </c>
      <c r="X386" s="14" t="str">
        <f>IF(Polygon[Asset Group]="","",VLOOKUP(Polygon[Surface],surface_master,2,FALSE))</f>
        <v/>
      </c>
      <c r="Y386" s="14" t="str">
        <f>IF(Polygon[Surface Layer Depth mm]="","",Polygon[Surface Layer Depth mm])</f>
        <v/>
      </c>
      <c r="Z386" s="14" t="str">
        <f>IF(Polygon[Length m]="","",Polygon[Length m])</f>
        <v/>
      </c>
      <c r="AA386" s="14" t="str">
        <f>IF(Polygon[Av Width m]="","",Polygon[Av Width m])</f>
        <v/>
      </c>
      <c r="AB386" s="14" t="str">
        <f>IF(Polygon[Parking Capacity]="","",Polygon[Parking Capacity])</f>
        <v/>
      </c>
    </row>
    <row r="387" spans="1:28" s="3" customFormat="1" x14ac:dyDescent="0.2">
      <c r="A387" s="3" t="str">
        <f>IF(Polygon[DWG File Name]="","",Polygon[DWG File Name])</f>
        <v/>
      </c>
      <c r="B387" s="3" t="str">
        <f>IF(Polygon[DWG Layer Name]="","",Polygon[DWG Layer Name])</f>
        <v/>
      </c>
      <c r="C387" s="3" t="str">
        <f>IF(Polygon[DWG Handle]="","",Polygon[DWG Handle])</f>
        <v/>
      </c>
      <c r="D387" s="58" t="str">
        <f>IF(Polygon[Approx Centroid X]="","",Polygon[Approx Centroid X])</f>
        <v/>
      </c>
      <c r="E387" s="58" t="str">
        <f>IF(Polygon[Approx Centroid Y]="","",Polygon[Approx Centroid Y])</f>
        <v/>
      </c>
      <c r="F387" s="3" t="str">
        <f>IF(Polygon[Replacement Asset]="","",Polygon[Replacement Asset])</f>
        <v/>
      </c>
      <c r="G387" s="3" t="str">
        <f>IF(Polygon[Asset ID]="","",UPPER(Polygon[Asset ID]))</f>
        <v/>
      </c>
      <c r="H387" s="3" t="str">
        <f>IF(Polygon[Asset Group]="","",VLOOKUP(Polygon[Asset Group],asset_grp_poly,4,FALSE))</f>
        <v/>
      </c>
      <c r="I387" s="3" t="str">
        <f>IF(Polygon[Asset Group]="","",VLOOKUP(Polygon[Asset Group],asset_grp_poly,2,FALSE))</f>
        <v/>
      </c>
      <c r="J387" s="3" t="str">
        <f>IF(Polygon[Asset Group]="","",VLOOKUP(Polygon[Asset Group],asset_grp_poly,3,FALSE))</f>
        <v/>
      </c>
      <c r="K387" s="3" t="str">
        <f>IF(Polygon[Asset Group]="","",VLOOKUP(Polygon[Asset Type],type_master_list,2,FALSE))</f>
        <v/>
      </c>
      <c r="L387" s="3" t="str">
        <f>IF(Polygon[Asset Name]="","",PROPER(Polygon[Asset Name]))</f>
        <v/>
      </c>
      <c r="M387" s="11" t="str">
        <f>IF(Polygon[Install Date]="","",Polygon[Install Date])</f>
        <v/>
      </c>
      <c r="N387" s="11" t="str">
        <f>IF(Polygon[Note]="","",PROPER(Polygon[Note]))</f>
        <v/>
      </c>
      <c r="O387" s="11" t="str">
        <f>IF(Polygon[Resource Consent Number]="","",UPPER(Polygon[Resource Consent Number]))</f>
        <v/>
      </c>
      <c r="P387" s="53" t="str">
        <f>IF(Polygon[Asset Unit Cost]="","",Polygon[Asset Unit Cost])</f>
        <v/>
      </c>
      <c r="Q387" s="11" t="str">
        <f>IF(Polygon[Added By]="","",UPPER(Polygon[Added By]))</f>
        <v/>
      </c>
      <c r="R387" s="11" t="str">
        <f>IF(Polygon[Added Date]="","",Polygon[Added Date])</f>
        <v/>
      </c>
      <c r="S387" s="14" t="str">
        <f>IF(Polygon[Z COORD]="","",Polygon[Z COORD])</f>
        <v/>
      </c>
      <c r="T387" s="14" t="str">
        <f>IF(Polygon[Asset Description]="","",PROPER(Polygon[Asset Description]))</f>
        <v/>
      </c>
      <c r="U387" s="14" t="str">
        <f>IF(Polygon[Area m2]="","",Polygon[Area m2])</f>
        <v/>
      </c>
      <c r="V387" s="14" t="str">
        <f>IF(Polygon[Asset Group]="","",VLOOKUP(Polygon[Surface Material],surface_master,2,FALSE))</f>
        <v/>
      </c>
      <c r="W387" s="14" t="str">
        <f>IF(Polygon[Asset Group]="","",VLOOKUP(Polygon[Material],sa_pa_surface,2,FALSE))</f>
        <v/>
      </c>
      <c r="X387" s="14" t="str">
        <f>IF(Polygon[Asset Group]="","",VLOOKUP(Polygon[Surface],surface_master,2,FALSE))</f>
        <v/>
      </c>
      <c r="Y387" s="14" t="str">
        <f>IF(Polygon[Surface Layer Depth mm]="","",Polygon[Surface Layer Depth mm])</f>
        <v/>
      </c>
      <c r="Z387" s="14" t="str">
        <f>IF(Polygon[Length m]="","",Polygon[Length m])</f>
        <v/>
      </c>
      <c r="AA387" s="14" t="str">
        <f>IF(Polygon[Av Width m]="","",Polygon[Av Width m])</f>
        <v/>
      </c>
      <c r="AB387" s="14" t="str">
        <f>IF(Polygon[Parking Capacity]="","",Polygon[Parking Capacity])</f>
        <v/>
      </c>
    </row>
    <row r="388" spans="1:28" s="3" customFormat="1" x14ac:dyDescent="0.2">
      <c r="A388" s="3" t="str">
        <f>IF(Polygon[DWG File Name]="","",Polygon[DWG File Name])</f>
        <v/>
      </c>
      <c r="B388" s="3" t="str">
        <f>IF(Polygon[DWG Layer Name]="","",Polygon[DWG Layer Name])</f>
        <v/>
      </c>
      <c r="C388" s="3" t="str">
        <f>IF(Polygon[DWG Handle]="","",Polygon[DWG Handle])</f>
        <v/>
      </c>
      <c r="D388" s="58" t="str">
        <f>IF(Polygon[Approx Centroid X]="","",Polygon[Approx Centroid X])</f>
        <v/>
      </c>
      <c r="E388" s="58" t="str">
        <f>IF(Polygon[Approx Centroid Y]="","",Polygon[Approx Centroid Y])</f>
        <v/>
      </c>
      <c r="F388" s="3" t="str">
        <f>IF(Polygon[Replacement Asset]="","",Polygon[Replacement Asset])</f>
        <v/>
      </c>
      <c r="G388" s="3" t="str">
        <f>IF(Polygon[Asset ID]="","",UPPER(Polygon[Asset ID]))</f>
        <v/>
      </c>
      <c r="H388" s="3" t="str">
        <f>IF(Polygon[Asset Group]="","",VLOOKUP(Polygon[Asset Group],asset_grp_poly,4,FALSE))</f>
        <v/>
      </c>
      <c r="I388" s="3" t="str">
        <f>IF(Polygon[Asset Group]="","",VLOOKUP(Polygon[Asset Group],asset_grp_poly,2,FALSE))</f>
        <v/>
      </c>
      <c r="J388" s="3" t="str">
        <f>IF(Polygon[Asset Group]="","",VLOOKUP(Polygon[Asset Group],asset_grp_poly,3,FALSE))</f>
        <v/>
      </c>
      <c r="K388" s="3" t="str">
        <f>IF(Polygon[Asset Group]="","",VLOOKUP(Polygon[Asset Type],type_master_list,2,FALSE))</f>
        <v/>
      </c>
      <c r="L388" s="3" t="str">
        <f>IF(Polygon[Asset Name]="","",PROPER(Polygon[Asset Name]))</f>
        <v/>
      </c>
      <c r="M388" s="11" t="str">
        <f>IF(Polygon[Install Date]="","",Polygon[Install Date])</f>
        <v/>
      </c>
      <c r="N388" s="11" t="str">
        <f>IF(Polygon[Note]="","",PROPER(Polygon[Note]))</f>
        <v/>
      </c>
      <c r="O388" s="11" t="str">
        <f>IF(Polygon[Resource Consent Number]="","",UPPER(Polygon[Resource Consent Number]))</f>
        <v/>
      </c>
      <c r="P388" s="53" t="str">
        <f>IF(Polygon[Asset Unit Cost]="","",Polygon[Asset Unit Cost])</f>
        <v/>
      </c>
      <c r="Q388" s="11" t="str">
        <f>IF(Polygon[Added By]="","",UPPER(Polygon[Added By]))</f>
        <v/>
      </c>
      <c r="R388" s="11" t="str">
        <f>IF(Polygon[Added Date]="","",Polygon[Added Date])</f>
        <v/>
      </c>
      <c r="S388" s="14" t="str">
        <f>IF(Polygon[Z COORD]="","",Polygon[Z COORD])</f>
        <v/>
      </c>
      <c r="T388" s="14" t="str">
        <f>IF(Polygon[Asset Description]="","",PROPER(Polygon[Asset Description]))</f>
        <v/>
      </c>
      <c r="U388" s="14" t="str">
        <f>IF(Polygon[Area m2]="","",Polygon[Area m2])</f>
        <v/>
      </c>
      <c r="V388" s="14" t="str">
        <f>IF(Polygon[Asset Group]="","",VLOOKUP(Polygon[Surface Material],surface_master,2,FALSE))</f>
        <v/>
      </c>
      <c r="W388" s="14" t="str">
        <f>IF(Polygon[Asset Group]="","",VLOOKUP(Polygon[Material],sa_pa_surface,2,FALSE))</f>
        <v/>
      </c>
      <c r="X388" s="14" t="str">
        <f>IF(Polygon[Asset Group]="","",VLOOKUP(Polygon[Surface],surface_master,2,FALSE))</f>
        <v/>
      </c>
      <c r="Y388" s="14" t="str">
        <f>IF(Polygon[Surface Layer Depth mm]="","",Polygon[Surface Layer Depth mm])</f>
        <v/>
      </c>
      <c r="Z388" s="14" t="str">
        <f>IF(Polygon[Length m]="","",Polygon[Length m])</f>
        <v/>
      </c>
      <c r="AA388" s="14" t="str">
        <f>IF(Polygon[Av Width m]="","",Polygon[Av Width m])</f>
        <v/>
      </c>
      <c r="AB388" s="14" t="str">
        <f>IF(Polygon[Parking Capacity]="","",Polygon[Parking Capacity])</f>
        <v/>
      </c>
    </row>
    <row r="389" spans="1:28" s="3" customFormat="1" x14ac:dyDescent="0.2">
      <c r="A389" s="3" t="str">
        <f>IF(Polygon[DWG File Name]="","",Polygon[DWG File Name])</f>
        <v/>
      </c>
      <c r="B389" s="3" t="str">
        <f>IF(Polygon[DWG Layer Name]="","",Polygon[DWG Layer Name])</f>
        <v/>
      </c>
      <c r="C389" s="3" t="str">
        <f>IF(Polygon[DWG Handle]="","",Polygon[DWG Handle])</f>
        <v/>
      </c>
      <c r="D389" s="58" t="str">
        <f>IF(Polygon[Approx Centroid X]="","",Polygon[Approx Centroid X])</f>
        <v/>
      </c>
      <c r="E389" s="58" t="str">
        <f>IF(Polygon[Approx Centroid Y]="","",Polygon[Approx Centroid Y])</f>
        <v/>
      </c>
      <c r="F389" s="3" t="str">
        <f>IF(Polygon[Replacement Asset]="","",Polygon[Replacement Asset])</f>
        <v/>
      </c>
      <c r="G389" s="3" t="str">
        <f>IF(Polygon[Asset ID]="","",UPPER(Polygon[Asset ID]))</f>
        <v/>
      </c>
      <c r="H389" s="3" t="str">
        <f>IF(Polygon[Asset Group]="","",VLOOKUP(Polygon[Asset Group],asset_grp_poly,4,FALSE))</f>
        <v/>
      </c>
      <c r="I389" s="3" t="str">
        <f>IF(Polygon[Asset Group]="","",VLOOKUP(Polygon[Asset Group],asset_grp_poly,2,FALSE))</f>
        <v/>
      </c>
      <c r="J389" s="3" t="str">
        <f>IF(Polygon[Asset Group]="","",VLOOKUP(Polygon[Asset Group],asset_grp_poly,3,FALSE))</f>
        <v/>
      </c>
      <c r="K389" s="3" t="str">
        <f>IF(Polygon[Asset Group]="","",VLOOKUP(Polygon[Asset Type],type_master_list,2,FALSE))</f>
        <v/>
      </c>
      <c r="L389" s="3" t="str">
        <f>IF(Polygon[Asset Name]="","",PROPER(Polygon[Asset Name]))</f>
        <v/>
      </c>
      <c r="M389" s="11" t="str">
        <f>IF(Polygon[Install Date]="","",Polygon[Install Date])</f>
        <v/>
      </c>
      <c r="N389" s="11" t="str">
        <f>IF(Polygon[Note]="","",PROPER(Polygon[Note]))</f>
        <v/>
      </c>
      <c r="O389" s="11" t="str">
        <f>IF(Polygon[Resource Consent Number]="","",UPPER(Polygon[Resource Consent Number]))</f>
        <v/>
      </c>
      <c r="P389" s="53" t="str">
        <f>IF(Polygon[Asset Unit Cost]="","",Polygon[Asset Unit Cost])</f>
        <v/>
      </c>
      <c r="Q389" s="11" t="str">
        <f>IF(Polygon[Added By]="","",UPPER(Polygon[Added By]))</f>
        <v/>
      </c>
      <c r="R389" s="11" t="str">
        <f>IF(Polygon[Added Date]="","",Polygon[Added Date])</f>
        <v/>
      </c>
      <c r="S389" s="14" t="str">
        <f>IF(Polygon[Z COORD]="","",Polygon[Z COORD])</f>
        <v/>
      </c>
      <c r="T389" s="14" t="str">
        <f>IF(Polygon[Asset Description]="","",PROPER(Polygon[Asset Description]))</f>
        <v/>
      </c>
      <c r="U389" s="14" t="str">
        <f>IF(Polygon[Area m2]="","",Polygon[Area m2])</f>
        <v/>
      </c>
      <c r="V389" s="14" t="str">
        <f>IF(Polygon[Asset Group]="","",VLOOKUP(Polygon[Surface Material],surface_master,2,FALSE))</f>
        <v/>
      </c>
      <c r="W389" s="14" t="str">
        <f>IF(Polygon[Asset Group]="","",VLOOKUP(Polygon[Material],sa_pa_surface,2,FALSE))</f>
        <v/>
      </c>
      <c r="X389" s="14" t="str">
        <f>IF(Polygon[Asset Group]="","",VLOOKUP(Polygon[Surface],surface_master,2,FALSE))</f>
        <v/>
      </c>
      <c r="Y389" s="14" t="str">
        <f>IF(Polygon[Surface Layer Depth mm]="","",Polygon[Surface Layer Depth mm])</f>
        <v/>
      </c>
      <c r="Z389" s="14" t="str">
        <f>IF(Polygon[Length m]="","",Polygon[Length m])</f>
        <v/>
      </c>
      <c r="AA389" s="14" t="str">
        <f>IF(Polygon[Av Width m]="","",Polygon[Av Width m])</f>
        <v/>
      </c>
      <c r="AB389" s="14" t="str">
        <f>IF(Polygon[Parking Capacity]="","",Polygon[Parking Capacity])</f>
        <v/>
      </c>
    </row>
    <row r="390" spans="1:28" s="3" customFormat="1" x14ac:dyDescent="0.2">
      <c r="A390" s="3" t="str">
        <f>IF(Polygon[DWG File Name]="","",Polygon[DWG File Name])</f>
        <v/>
      </c>
      <c r="B390" s="3" t="str">
        <f>IF(Polygon[DWG Layer Name]="","",Polygon[DWG Layer Name])</f>
        <v/>
      </c>
      <c r="C390" s="3" t="str">
        <f>IF(Polygon[DWG Handle]="","",Polygon[DWG Handle])</f>
        <v/>
      </c>
      <c r="D390" s="58" t="str">
        <f>IF(Polygon[Approx Centroid X]="","",Polygon[Approx Centroid X])</f>
        <v/>
      </c>
      <c r="E390" s="58" t="str">
        <f>IF(Polygon[Approx Centroid Y]="","",Polygon[Approx Centroid Y])</f>
        <v/>
      </c>
      <c r="F390" s="3" t="str">
        <f>IF(Polygon[Replacement Asset]="","",Polygon[Replacement Asset])</f>
        <v/>
      </c>
      <c r="G390" s="3" t="str">
        <f>IF(Polygon[Asset ID]="","",UPPER(Polygon[Asset ID]))</f>
        <v/>
      </c>
      <c r="H390" s="3" t="str">
        <f>IF(Polygon[Asset Group]="","",VLOOKUP(Polygon[Asset Group],asset_grp_poly,4,FALSE))</f>
        <v/>
      </c>
      <c r="I390" s="3" t="str">
        <f>IF(Polygon[Asset Group]="","",VLOOKUP(Polygon[Asset Group],asset_grp_poly,2,FALSE))</f>
        <v/>
      </c>
      <c r="J390" s="3" t="str">
        <f>IF(Polygon[Asset Group]="","",VLOOKUP(Polygon[Asset Group],asset_grp_poly,3,FALSE))</f>
        <v/>
      </c>
      <c r="K390" s="3" t="str">
        <f>IF(Polygon[Asset Group]="","",VLOOKUP(Polygon[Asset Type],type_master_list,2,FALSE))</f>
        <v/>
      </c>
      <c r="L390" s="3" t="str">
        <f>IF(Polygon[Asset Name]="","",PROPER(Polygon[Asset Name]))</f>
        <v/>
      </c>
      <c r="M390" s="11" t="str">
        <f>IF(Polygon[Install Date]="","",Polygon[Install Date])</f>
        <v/>
      </c>
      <c r="N390" s="11" t="str">
        <f>IF(Polygon[Note]="","",PROPER(Polygon[Note]))</f>
        <v/>
      </c>
      <c r="O390" s="11" t="str">
        <f>IF(Polygon[Resource Consent Number]="","",UPPER(Polygon[Resource Consent Number]))</f>
        <v/>
      </c>
      <c r="P390" s="53" t="str">
        <f>IF(Polygon[Asset Unit Cost]="","",Polygon[Asset Unit Cost])</f>
        <v/>
      </c>
      <c r="Q390" s="11" t="str">
        <f>IF(Polygon[Added By]="","",UPPER(Polygon[Added By]))</f>
        <v/>
      </c>
      <c r="R390" s="11" t="str">
        <f>IF(Polygon[Added Date]="","",Polygon[Added Date])</f>
        <v/>
      </c>
      <c r="S390" s="14" t="str">
        <f>IF(Polygon[Z COORD]="","",Polygon[Z COORD])</f>
        <v/>
      </c>
      <c r="T390" s="14" t="str">
        <f>IF(Polygon[Asset Description]="","",PROPER(Polygon[Asset Description]))</f>
        <v/>
      </c>
      <c r="U390" s="14" t="str">
        <f>IF(Polygon[Area m2]="","",Polygon[Area m2])</f>
        <v/>
      </c>
      <c r="V390" s="14" t="str">
        <f>IF(Polygon[Asset Group]="","",VLOOKUP(Polygon[Surface Material],surface_master,2,FALSE))</f>
        <v/>
      </c>
      <c r="W390" s="14" t="str">
        <f>IF(Polygon[Asset Group]="","",VLOOKUP(Polygon[Material],sa_pa_surface,2,FALSE))</f>
        <v/>
      </c>
      <c r="X390" s="14" t="str">
        <f>IF(Polygon[Asset Group]="","",VLOOKUP(Polygon[Surface],surface_master,2,FALSE))</f>
        <v/>
      </c>
      <c r="Y390" s="14" t="str">
        <f>IF(Polygon[Surface Layer Depth mm]="","",Polygon[Surface Layer Depth mm])</f>
        <v/>
      </c>
      <c r="Z390" s="14" t="str">
        <f>IF(Polygon[Length m]="","",Polygon[Length m])</f>
        <v/>
      </c>
      <c r="AA390" s="14" t="str">
        <f>IF(Polygon[Av Width m]="","",Polygon[Av Width m])</f>
        <v/>
      </c>
      <c r="AB390" s="14" t="str">
        <f>IF(Polygon[Parking Capacity]="","",Polygon[Parking Capacity])</f>
        <v/>
      </c>
    </row>
    <row r="391" spans="1:28" s="3" customFormat="1" x14ac:dyDescent="0.2">
      <c r="A391" s="3" t="str">
        <f>IF(Polygon[DWG File Name]="","",Polygon[DWG File Name])</f>
        <v/>
      </c>
      <c r="B391" s="3" t="str">
        <f>IF(Polygon[DWG Layer Name]="","",Polygon[DWG Layer Name])</f>
        <v/>
      </c>
      <c r="C391" s="3" t="str">
        <f>IF(Polygon[DWG Handle]="","",Polygon[DWG Handle])</f>
        <v/>
      </c>
      <c r="D391" s="58" t="str">
        <f>IF(Polygon[Approx Centroid X]="","",Polygon[Approx Centroid X])</f>
        <v/>
      </c>
      <c r="E391" s="58" t="str">
        <f>IF(Polygon[Approx Centroid Y]="","",Polygon[Approx Centroid Y])</f>
        <v/>
      </c>
      <c r="F391" s="3" t="str">
        <f>IF(Polygon[Replacement Asset]="","",Polygon[Replacement Asset])</f>
        <v/>
      </c>
      <c r="G391" s="3" t="str">
        <f>IF(Polygon[Asset ID]="","",UPPER(Polygon[Asset ID]))</f>
        <v/>
      </c>
      <c r="H391" s="3" t="str">
        <f>IF(Polygon[Asset Group]="","",VLOOKUP(Polygon[Asset Group],asset_grp_poly,4,FALSE))</f>
        <v/>
      </c>
      <c r="I391" s="3" t="str">
        <f>IF(Polygon[Asset Group]="","",VLOOKUP(Polygon[Asset Group],asset_grp_poly,2,FALSE))</f>
        <v/>
      </c>
      <c r="J391" s="3" t="str">
        <f>IF(Polygon[Asset Group]="","",VLOOKUP(Polygon[Asset Group],asset_grp_poly,3,FALSE))</f>
        <v/>
      </c>
      <c r="K391" s="3" t="str">
        <f>IF(Polygon[Asset Group]="","",VLOOKUP(Polygon[Asset Type],type_master_list,2,FALSE))</f>
        <v/>
      </c>
      <c r="L391" s="3" t="str">
        <f>IF(Polygon[Asset Name]="","",PROPER(Polygon[Asset Name]))</f>
        <v/>
      </c>
      <c r="M391" s="11" t="str">
        <f>IF(Polygon[Install Date]="","",Polygon[Install Date])</f>
        <v/>
      </c>
      <c r="N391" s="11" t="str">
        <f>IF(Polygon[Note]="","",PROPER(Polygon[Note]))</f>
        <v/>
      </c>
      <c r="O391" s="11" t="str">
        <f>IF(Polygon[Resource Consent Number]="","",UPPER(Polygon[Resource Consent Number]))</f>
        <v/>
      </c>
      <c r="P391" s="53" t="str">
        <f>IF(Polygon[Asset Unit Cost]="","",Polygon[Asset Unit Cost])</f>
        <v/>
      </c>
      <c r="Q391" s="11" t="str">
        <f>IF(Polygon[Added By]="","",UPPER(Polygon[Added By]))</f>
        <v/>
      </c>
      <c r="R391" s="11" t="str">
        <f>IF(Polygon[Added Date]="","",Polygon[Added Date])</f>
        <v/>
      </c>
      <c r="S391" s="14" t="str">
        <f>IF(Polygon[Z COORD]="","",Polygon[Z COORD])</f>
        <v/>
      </c>
      <c r="T391" s="14" t="str">
        <f>IF(Polygon[Asset Description]="","",PROPER(Polygon[Asset Description]))</f>
        <v/>
      </c>
      <c r="U391" s="14" t="str">
        <f>IF(Polygon[Area m2]="","",Polygon[Area m2])</f>
        <v/>
      </c>
      <c r="V391" s="14" t="str">
        <f>IF(Polygon[Asset Group]="","",VLOOKUP(Polygon[Surface Material],surface_master,2,FALSE))</f>
        <v/>
      </c>
      <c r="W391" s="14" t="str">
        <f>IF(Polygon[Asset Group]="","",VLOOKUP(Polygon[Material],sa_pa_surface,2,FALSE))</f>
        <v/>
      </c>
      <c r="X391" s="14" t="str">
        <f>IF(Polygon[Asset Group]="","",VLOOKUP(Polygon[Surface],surface_master,2,FALSE))</f>
        <v/>
      </c>
      <c r="Y391" s="14" t="str">
        <f>IF(Polygon[Surface Layer Depth mm]="","",Polygon[Surface Layer Depth mm])</f>
        <v/>
      </c>
      <c r="Z391" s="14" t="str">
        <f>IF(Polygon[Length m]="","",Polygon[Length m])</f>
        <v/>
      </c>
      <c r="AA391" s="14" t="str">
        <f>IF(Polygon[Av Width m]="","",Polygon[Av Width m])</f>
        <v/>
      </c>
      <c r="AB391" s="14" t="str">
        <f>IF(Polygon[Parking Capacity]="","",Polygon[Parking Capacity])</f>
        <v/>
      </c>
    </row>
    <row r="392" spans="1:28" s="3" customFormat="1" x14ac:dyDescent="0.2">
      <c r="A392" s="3" t="str">
        <f>IF(Polygon[DWG File Name]="","",Polygon[DWG File Name])</f>
        <v/>
      </c>
      <c r="B392" s="3" t="str">
        <f>IF(Polygon[DWG Layer Name]="","",Polygon[DWG Layer Name])</f>
        <v/>
      </c>
      <c r="C392" s="3" t="str">
        <f>IF(Polygon[DWG Handle]="","",Polygon[DWG Handle])</f>
        <v/>
      </c>
      <c r="D392" s="58" t="str">
        <f>IF(Polygon[Approx Centroid X]="","",Polygon[Approx Centroid X])</f>
        <v/>
      </c>
      <c r="E392" s="58" t="str">
        <f>IF(Polygon[Approx Centroid Y]="","",Polygon[Approx Centroid Y])</f>
        <v/>
      </c>
      <c r="F392" s="3" t="str">
        <f>IF(Polygon[Replacement Asset]="","",Polygon[Replacement Asset])</f>
        <v/>
      </c>
      <c r="G392" s="3" t="str">
        <f>IF(Polygon[Asset ID]="","",UPPER(Polygon[Asset ID]))</f>
        <v/>
      </c>
      <c r="H392" s="3" t="str">
        <f>IF(Polygon[Asset Group]="","",VLOOKUP(Polygon[Asset Group],asset_grp_poly,4,FALSE))</f>
        <v/>
      </c>
      <c r="I392" s="3" t="str">
        <f>IF(Polygon[Asset Group]="","",VLOOKUP(Polygon[Asset Group],asset_grp_poly,2,FALSE))</f>
        <v/>
      </c>
      <c r="J392" s="3" t="str">
        <f>IF(Polygon[Asset Group]="","",VLOOKUP(Polygon[Asset Group],asset_grp_poly,3,FALSE))</f>
        <v/>
      </c>
      <c r="K392" s="3" t="str">
        <f>IF(Polygon[Asset Group]="","",VLOOKUP(Polygon[Asset Type],type_master_list,2,FALSE))</f>
        <v/>
      </c>
      <c r="L392" s="3" t="str">
        <f>IF(Polygon[Asset Name]="","",PROPER(Polygon[Asset Name]))</f>
        <v/>
      </c>
      <c r="M392" s="11" t="str">
        <f>IF(Polygon[Install Date]="","",Polygon[Install Date])</f>
        <v/>
      </c>
      <c r="N392" s="11" t="str">
        <f>IF(Polygon[Note]="","",PROPER(Polygon[Note]))</f>
        <v/>
      </c>
      <c r="O392" s="11" t="str">
        <f>IF(Polygon[Resource Consent Number]="","",UPPER(Polygon[Resource Consent Number]))</f>
        <v/>
      </c>
      <c r="P392" s="53" t="str">
        <f>IF(Polygon[Asset Unit Cost]="","",Polygon[Asset Unit Cost])</f>
        <v/>
      </c>
      <c r="Q392" s="11" t="str">
        <f>IF(Polygon[Added By]="","",UPPER(Polygon[Added By]))</f>
        <v/>
      </c>
      <c r="R392" s="11" t="str">
        <f>IF(Polygon[Added Date]="","",Polygon[Added Date])</f>
        <v/>
      </c>
      <c r="S392" s="14" t="str">
        <f>IF(Polygon[Z COORD]="","",Polygon[Z COORD])</f>
        <v/>
      </c>
      <c r="T392" s="14" t="str">
        <f>IF(Polygon[Asset Description]="","",PROPER(Polygon[Asset Description]))</f>
        <v/>
      </c>
      <c r="U392" s="14" t="str">
        <f>IF(Polygon[Area m2]="","",Polygon[Area m2])</f>
        <v/>
      </c>
      <c r="V392" s="14" t="str">
        <f>IF(Polygon[Asset Group]="","",VLOOKUP(Polygon[Surface Material],surface_master,2,FALSE))</f>
        <v/>
      </c>
      <c r="W392" s="14" t="str">
        <f>IF(Polygon[Asset Group]="","",VLOOKUP(Polygon[Material],sa_pa_surface,2,FALSE))</f>
        <v/>
      </c>
      <c r="X392" s="14" t="str">
        <f>IF(Polygon[Asset Group]="","",VLOOKUP(Polygon[Surface],surface_master,2,FALSE))</f>
        <v/>
      </c>
      <c r="Y392" s="14" t="str">
        <f>IF(Polygon[Surface Layer Depth mm]="","",Polygon[Surface Layer Depth mm])</f>
        <v/>
      </c>
      <c r="Z392" s="14" t="str">
        <f>IF(Polygon[Length m]="","",Polygon[Length m])</f>
        <v/>
      </c>
      <c r="AA392" s="14" t="str">
        <f>IF(Polygon[Av Width m]="","",Polygon[Av Width m])</f>
        <v/>
      </c>
      <c r="AB392" s="14" t="str">
        <f>IF(Polygon[Parking Capacity]="","",Polygon[Parking Capacity])</f>
        <v/>
      </c>
    </row>
    <row r="393" spans="1:28" s="3" customFormat="1" x14ac:dyDescent="0.2">
      <c r="A393" s="3" t="str">
        <f>IF(Polygon[DWG File Name]="","",Polygon[DWG File Name])</f>
        <v/>
      </c>
      <c r="B393" s="3" t="str">
        <f>IF(Polygon[DWG Layer Name]="","",Polygon[DWG Layer Name])</f>
        <v/>
      </c>
      <c r="C393" s="3" t="str">
        <f>IF(Polygon[DWG Handle]="","",Polygon[DWG Handle])</f>
        <v/>
      </c>
      <c r="D393" s="58" t="str">
        <f>IF(Polygon[Approx Centroid X]="","",Polygon[Approx Centroid X])</f>
        <v/>
      </c>
      <c r="E393" s="58" t="str">
        <f>IF(Polygon[Approx Centroid Y]="","",Polygon[Approx Centroid Y])</f>
        <v/>
      </c>
      <c r="F393" s="3" t="str">
        <f>IF(Polygon[Replacement Asset]="","",Polygon[Replacement Asset])</f>
        <v/>
      </c>
      <c r="G393" s="3" t="str">
        <f>IF(Polygon[Asset ID]="","",UPPER(Polygon[Asset ID]))</f>
        <v/>
      </c>
      <c r="H393" s="3" t="str">
        <f>IF(Polygon[Asset Group]="","",VLOOKUP(Polygon[Asset Group],asset_grp_poly,4,FALSE))</f>
        <v/>
      </c>
      <c r="I393" s="3" t="str">
        <f>IF(Polygon[Asset Group]="","",VLOOKUP(Polygon[Asset Group],asset_grp_poly,2,FALSE))</f>
        <v/>
      </c>
      <c r="J393" s="3" t="str">
        <f>IF(Polygon[Asset Group]="","",VLOOKUP(Polygon[Asset Group],asset_grp_poly,3,FALSE))</f>
        <v/>
      </c>
      <c r="K393" s="3" t="str">
        <f>IF(Polygon[Asset Group]="","",VLOOKUP(Polygon[Asset Type],type_master_list,2,FALSE))</f>
        <v/>
      </c>
      <c r="L393" s="3" t="str">
        <f>IF(Polygon[Asset Name]="","",PROPER(Polygon[Asset Name]))</f>
        <v/>
      </c>
      <c r="M393" s="11" t="str">
        <f>IF(Polygon[Install Date]="","",Polygon[Install Date])</f>
        <v/>
      </c>
      <c r="N393" s="11" t="str">
        <f>IF(Polygon[Note]="","",PROPER(Polygon[Note]))</f>
        <v/>
      </c>
      <c r="O393" s="11" t="str">
        <f>IF(Polygon[Resource Consent Number]="","",UPPER(Polygon[Resource Consent Number]))</f>
        <v/>
      </c>
      <c r="P393" s="53" t="str">
        <f>IF(Polygon[Asset Unit Cost]="","",Polygon[Asset Unit Cost])</f>
        <v/>
      </c>
      <c r="Q393" s="11" t="str">
        <f>IF(Polygon[Added By]="","",UPPER(Polygon[Added By]))</f>
        <v/>
      </c>
      <c r="R393" s="11" t="str">
        <f>IF(Polygon[Added Date]="","",Polygon[Added Date])</f>
        <v/>
      </c>
      <c r="S393" s="14" t="str">
        <f>IF(Polygon[Z COORD]="","",Polygon[Z COORD])</f>
        <v/>
      </c>
      <c r="T393" s="14" t="str">
        <f>IF(Polygon[Asset Description]="","",PROPER(Polygon[Asset Description]))</f>
        <v/>
      </c>
      <c r="U393" s="14" t="str">
        <f>IF(Polygon[Area m2]="","",Polygon[Area m2])</f>
        <v/>
      </c>
      <c r="V393" s="14" t="str">
        <f>IF(Polygon[Asset Group]="","",VLOOKUP(Polygon[Surface Material],surface_master,2,FALSE))</f>
        <v/>
      </c>
      <c r="W393" s="14" t="str">
        <f>IF(Polygon[Asset Group]="","",VLOOKUP(Polygon[Material],sa_pa_surface,2,FALSE))</f>
        <v/>
      </c>
      <c r="X393" s="14" t="str">
        <f>IF(Polygon[Asset Group]="","",VLOOKUP(Polygon[Surface],surface_master,2,FALSE))</f>
        <v/>
      </c>
      <c r="Y393" s="14" t="str">
        <f>IF(Polygon[Surface Layer Depth mm]="","",Polygon[Surface Layer Depth mm])</f>
        <v/>
      </c>
      <c r="Z393" s="14" t="str">
        <f>IF(Polygon[Length m]="","",Polygon[Length m])</f>
        <v/>
      </c>
      <c r="AA393" s="14" t="str">
        <f>IF(Polygon[Av Width m]="","",Polygon[Av Width m])</f>
        <v/>
      </c>
      <c r="AB393" s="14" t="str">
        <f>IF(Polygon[Parking Capacity]="","",Polygon[Parking Capacity])</f>
        <v/>
      </c>
    </row>
    <row r="394" spans="1:28" s="3" customFormat="1" x14ac:dyDescent="0.2">
      <c r="A394" s="3" t="str">
        <f>IF(Polygon[DWG File Name]="","",Polygon[DWG File Name])</f>
        <v/>
      </c>
      <c r="B394" s="3" t="str">
        <f>IF(Polygon[DWG Layer Name]="","",Polygon[DWG Layer Name])</f>
        <v/>
      </c>
      <c r="C394" s="3" t="str">
        <f>IF(Polygon[DWG Handle]="","",Polygon[DWG Handle])</f>
        <v/>
      </c>
      <c r="D394" s="58" t="str">
        <f>IF(Polygon[Approx Centroid X]="","",Polygon[Approx Centroid X])</f>
        <v/>
      </c>
      <c r="E394" s="58" t="str">
        <f>IF(Polygon[Approx Centroid Y]="","",Polygon[Approx Centroid Y])</f>
        <v/>
      </c>
      <c r="F394" s="3" t="str">
        <f>IF(Polygon[Replacement Asset]="","",Polygon[Replacement Asset])</f>
        <v/>
      </c>
      <c r="G394" s="3" t="str">
        <f>IF(Polygon[Asset ID]="","",UPPER(Polygon[Asset ID]))</f>
        <v/>
      </c>
      <c r="H394" s="3" t="str">
        <f>IF(Polygon[Asset Group]="","",VLOOKUP(Polygon[Asset Group],asset_grp_poly,4,FALSE))</f>
        <v/>
      </c>
      <c r="I394" s="3" t="str">
        <f>IF(Polygon[Asset Group]="","",VLOOKUP(Polygon[Asset Group],asset_grp_poly,2,FALSE))</f>
        <v/>
      </c>
      <c r="J394" s="3" t="str">
        <f>IF(Polygon[Asset Group]="","",VLOOKUP(Polygon[Asset Group],asset_grp_poly,3,FALSE))</f>
        <v/>
      </c>
      <c r="K394" s="3" t="str">
        <f>IF(Polygon[Asset Group]="","",VLOOKUP(Polygon[Asset Type],type_master_list,2,FALSE))</f>
        <v/>
      </c>
      <c r="L394" s="3" t="str">
        <f>IF(Polygon[Asset Name]="","",PROPER(Polygon[Asset Name]))</f>
        <v/>
      </c>
      <c r="M394" s="11" t="str">
        <f>IF(Polygon[Install Date]="","",Polygon[Install Date])</f>
        <v/>
      </c>
      <c r="N394" s="11" t="str">
        <f>IF(Polygon[Note]="","",PROPER(Polygon[Note]))</f>
        <v/>
      </c>
      <c r="O394" s="11" t="str">
        <f>IF(Polygon[Resource Consent Number]="","",UPPER(Polygon[Resource Consent Number]))</f>
        <v/>
      </c>
      <c r="P394" s="53" t="str">
        <f>IF(Polygon[Asset Unit Cost]="","",Polygon[Asset Unit Cost])</f>
        <v/>
      </c>
      <c r="Q394" s="11" t="str">
        <f>IF(Polygon[Added By]="","",UPPER(Polygon[Added By]))</f>
        <v/>
      </c>
      <c r="R394" s="11" t="str">
        <f>IF(Polygon[Added Date]="","",Polygon[Added Date])</f>
        <v/>
      </c>
      <c r="S394" s="14" t="str">
        <f>IF(Polygon[Z COORD]="","",Polygon[Z COORD])</f>
        <v/>
      </c>
      <c r="T394" s="14" t="str">
        <f>IF(Polygon[Asset Description]="","",PROPER(Polygon[Asset Description]))</f>
        <v/>
      </c>
      <c r="U394" s="14" t="str">
        <f>IF(Polygon[Area m2]="","",Polygon[Area m2])</f>
        <v/>
      </c>
      <c r="V394" s="14" t="str">
        <f>IF(Polygon[Asset Group]="","",VLOOKUP(Polygon[Surface Material],surface_master,2,FALSE))</f>
        <v/>
      </c>
      <c r="W394" s="14" t="str">
        <f>IF(Polygon[Asset Group]="","",VLOOKUP(Polygon[Material],sa_pa_surface,2,FALSE))</f>
        <v/>
      </c>
      <c r="X394" s="14" t="str">
        <f>IF(Polygon[Asset Group]="","",VLOOKUP(Polygon[Surface],surface_master,2,FALSE))</f>
        <v/>
      </c>
      <c r="Y394" s="14" t="str">
        <f>IF(Polygon[Surface Layer Depth mm]="","",Polygon[Surface Layer Depth mm])</f>
        <v/>
      </c>
      <c r="Z394" s="14" t="str">
        <f>IF(Polygon[Length m]="","",Polygon[Length m])</f>
        <v/>
      </c>
      <c r="AA394" s="14" t="str">
        <f>IF(Polygon[Av Width m]="","",Polygon[Av Width m])</f>
        <v/>
      </c>
      <c r="AB394" s="14" t="str">
        <f>IF(Polygon[Parking Capacity]="","",Polygon[Parking Capacity])</f>
        <v/>
      </c>
    </row>
    <row r="395" spans="1:28" s="3" customFormat="1" x14ac:dyDescent="0.2">
      <c r="A395" s="3" t="str">
        <f>IF(Polygon[DWG File Name]="","",Polygon[DWG File Name])</f>
        <v/>
      </c>
      <c r="B395" s="3" t="str">
        <f>IF(Polygon[DWG Layer Name]="","",Polygon[DWG Layer Name])</f>
        <v/>
      </c>
      <c r="C395" s="3" t="str">
        <f>IF(Polygon[DWG Handle]="","",Polygon[DWG Handle])</f>
        <v/>
      </c>
      <c r="D395" s="58" t="str">
        <f>IF(Polygon[Approx Centroid X]="","",Polygon[Approx Centroid X])</f>
        <v/>
      </c>
      <c r="E395" s="58" t="str">
        <f>IF(Polygon[Approx Centroid Y]="","",Polygon[Approx Centroid Y])</f>
        <v/>
      </c>
      <c r="F395" s="3" t="str">
        <f>IF(Polygon[Replacement Asset]="","",Polygon[Replacement Asset])</f>
        <v/>
      </c>
      <c r="G395" s="3" t="str">
        <f>IF(Polygon[Asset ID]="","",UPPER(Polygon[Asset ID]))</f>
        <v/>
      </c>
      <c r="H395" s="3" t="str">
        <f>IF(Polygon[Asset Group]="","",VLOOKUP(Polygon[Asset Group],asset_grp_poly,4,FALSE))</f>
        <v/>
      </c>
      <c r="I395" s="3" t="str">
        <f>IF(Polygon[Asset Group]="","",VLOOKUP(Polygon[Asset Group],asset_grp_poly,2,FALSE))</f>
        <v/>
      </c>
      <c r="J395" s="3" t="str">
        <f>IF(Polygon[Asset Group]="","",VLOOKUP(Polygon[Asset Group],asset_grp_poly,3,FALSE))</f>
        <v/>
      </c>
      <c r="K395" s="3" t="str">
        <f>IF(Polygon[Asset Group]="","",VLOOKUP(Polygon[Asset Type],type_master_list,2,FALSE))</f>
        <v/>
      </c>
      <c r="L395" s="3" t="str">
        <f>IF(Polygon[Asset Name]="","",PROPER(Polygon[Asset Name]))</f>
        <v/>
      </c>
      <c r="M395" s="11" t="str">
        <f>IF(Polygon[Install Date]="","",Polygon[Install Date])</f>
        <v/>
      </c>
      <c r="N395" s="11" t="str">
        <f>IF(Polygon[Note]="","",PROPER(Polygon[Note]))</f>
        <v/>
      </c>
      <c r="O395" s="11" t="str">
        <f>IF(Polygon[Resource Consent Number]="","",UPPER(Polygon[Resource Consent Number]))</f>
        <v/>
      </c>
      <c r="P395" s="53" t="str">
        <f>IF(Polygon[Asset Unit Cost]="","",Polygon[Asset Unit Cost])</f>
        <v/>
      </c>
      <c r="Q395" s="11" t="str">
        <f>IF(Polygon[Added By]="","",UPPER(Polygon[Added By]))</f>
        <v/>
      </c>
      <c r="R395" s="11" t="str">
        <f>IF(Polygon[Added Date]="","",Polygon[Added Date])</f>
        <v/>
      </c>
      <c r="S395" s="14" t="str">
        <f>IF(Polygon[Z COORD]="","",Polygon[Z COORD])</f>
        <v/>
      </c>
      <c r="T395" s="14" t="str">
        <f>IF(Polygon[Asset Description]="","",PROPER(Polygon[Asset Description]))</f>
        <v/>
      </c>
      <c r="U395" s="14" t="str">
        <f>IF(Polygon[Area m2]="","",Polygon[Area m2])</f>
        <v/>
      </c>
      <c r="V395" s="14" t="str">
        <f>IF(Polygon[Asset Group]="","",VLOOKUP(Polygon[Surface Material],surface_master,2,FALSE))</f>
        <v/>
      </c>
      <c r="W395" s="14" t="str">
        <f>IF(Polygon[Asset Group]="","",VLOOKUP(Polygon[Material],sa_pa_surface,2,FALSE))</f>
        <v/>
      </c>
      <c r="X395" s="14" t="str">
        <f>IF(Polygon[Asset Group]="","",VLOOKUP(Polygon[Surface],surface_master,2,FALSE))</f>
        <v/>
      </c>
      <c r="Y395" s="14" t="str">
        <f>IF(Polygon[Surface Layer Depth mm]="","",Polygon[Surface Layer Depth mm])</f>
        <v/>
      </c>
      <c r="Z395" s="14" t="str">
        <f>IF(Polygon[Length m]="","",Polygon[Length m])</f>
        <v/>
      </c>
      <c r="AA395" s="14" t="str">
        <f>IF(Polygon[Av Width m]="","",Polygon[Av Width m])</f>
        <v/>
      </c>
      <c r="AB395" s="14" t="str">
        <f>IF(Polygon[Parking Capacity]="","",Polygon[Parking Capacity])</f>
        <v/>
      </c>
    </row>
    <row r="396" spans="1:28" s="3" customFormat="1" x14ac:dyDescent="0.2">
      <c r="A396" s="3" t="str">
        <f>IF(Polygon[DWG File Name]="","",Polygon[DWG File Name])</f>
        <v/>
      </c>
      <c r="B396" s="3" t="str">
        <f>IF(Polygon[DWG Layer Name]="","",Polygon[DWG Layer Name])</f>
        <v/>
      </c>
      <c r="C396" s="3" t="str">
        <f>IF(Polygon[DWG Handle]="","",Polygon[DWG Handle])</f>
        <v/>
      </c>
      <c r="D396" s="58" t="str">
        <f>IF(Polygon[Approx Centroid X]="","",Polygon[Approx Centroid X])</f>
        <v/>
      </c>
      <c r="E396" s="58" t="str">
        <f>IF(Polygon[Approx Centroid Y]="","",Polygon[Approx Centroid Y])</f>
        <v/>
      </c>
      <c r="F396" s="3" t="str">
        <f>IF(Polygon[Replacement Asset]="","",Polygon[Replacement Asset])</f>
        <v/>
      </c>
      <c r="G396" s="3" t="str">
        <f>IF(Polygon[Asset ID]="","",UPPER(Polygon[Asset ID]))</f>
        <v/>
      </c>
      <c r="H396" s="3" t="str">
        <f>IF(Polygon[Asset Group]="","",VLOOKUP(Polygon[Asset Group],asset_grp_poly,4,FALSE))</f>
        <v/>
      </c>
      <c r="I396" s="3" t="str">
        <f>IF(Polygon[Asset Group]="","",VLOOKUP(Polygon[Asset Group],asset_grp_poly,2,FALSE))</f>
        <v/>
      </c>
      <c r="J396" s="3" t="str">
        <f>IF(Polygon[Asset Group]="","",VLOOKUP(Polygon[Asset Group],asset_grp_poly,3,FALSE))</f>
        <v/>
      </c>
      <c r="K396" s="3" t="str">
        <f>IF(Polygon[Asset Group]="","",VLOOKUP(Polygon[Asset Type],type_master_list,2,FALSE))</f>
        <v/>
      </c>
      <c r="L396" s="3" t="str">
        <f>IF(Polygon[Asset Name]="","",PROPER(Polygon[Asset Name]))</f>
        <v/>
      </c>
      <c r="M396" s="11" t="str">
        <f>IF(Polygon[Install Date]="","",Polygon[Install Date])</f>
        <v/>
      </c>
      <c r="N396" s="11" t="str">
        <f>IF(Polygon[Note]="","",PROPER(Polygon[Note]))</f>
        <v/>
      </c>
      <c r="O396" s="11" t="str">
        <f>IF(Polygon[Resource Consent Number]="","",UPPER(Polygon[Resource Consent Number]))</f>
        <v/>
      </c>
      <c r="P396" s="53" t="str">
        <f>IF(Polygon[Asset Unit Cost]="","",Polygon[Asset Unit Cost])</f>
        <v/>
      </c>
      <c r="Q396" s="11" t="str">
        <f>IF(Polygon[Added By]="","",UPPER(Polygon[Added By]))</f>
        <v/>
      </c>
      <c r="R396" s="11" t="str">
        <f>IF(Polygon[Added Date]="","",Polygon[Added Date])</f>
        <v/>
      </c>
      <c r="S396" s="14" t="str">
        <f>IF(Polygon[Z COORD]="","",Polygon[Z COORD])</f>
        <v/>
      </c>
      <c r="T396" s="14" t="str">
        <f>IF(Polygon[Asset Description]="","",PROPER(Polygon[Asset Description]))</f>
        <v/>
      </c>
      <c r="U396" s="14" t="str">
        <f>IF(Polygon[Area m2]="","",Polygon[Area m2])</f>
        <v/>
      </c>
      <c r="V396" s="14" t="str">
        <f>IF(Polygon[Asset Group]="","",VLOOKUP(Polygon[Surface Material],surface_master,2,FALSE))</f>
        <v/>
      </c>
      <c r="W396" s="14" t="str">
        <f>IF(Polygon[Asset Group]="","",VLOOKUP(Polygon[Material],sa_pa_surface,2,FALSE))</f>
        <v/>
      </c>
      <c r="X396" s="14" t="str">
        <f>IF(Polygon[Asset Group]="","",VLOOKUP(Polygon[Surface],surface_master,2,FALSE))</f>
        <v/>
      </c>
      <c r="Y396" s="14" t="str">
        <f>IF(Polygon[Surface Layer Depth mm]="","",Polygon[Surface Layer Depth mm])</f>
        <v/>
      </c>
      <c r="Z396" s="14" t="str">
        <f>IF(Polygon[Length m]="","",Polygon[Length m])</f>
        <v/>
      </c>
      <c r="AA396" s="14" t="str">
        <f>IF(Polygon[Av Width m]="","",Polygon[Av Width m])</f>
        <v/>
      </c>
      <c r="AB396" s="14" t="str">
        <f>IF(Polygon[Parking Capacity]="","",Polygon[Parking Capacity])</f>
        <v/>
      </c>
    </row>
    <row r="397" spans="1:28" s="3" customFormat="1" x14ac:dyDescent="0.2">
      <c r="A397" s="3" t="str">
        <f>IF(Polygon[DWG File Name]="","",Polygon[DWG File Name])</f>
        <v/>
      </c>
      <c r="B397" s="3" t="str">
        <f>IF(Polygon[DWG Layer Name]="","",Polygon[DWG Layer Name])</f>
        <v/>
      </c>
      <c r="C397" s="3" t="str">
        <f>IF(Polygon[DWG Handle]="","",Polygon[DWG Handle])</f>
        <v/>
      </c>
      <c r="D397" s="58" t="str">
        <f>IF(Polygon[Approx Centroid X]="","",Polygon[Approx Centroid X])</f>
        <v/>
      </c>
      <c r="E397" s="58" t="str">
        <f>IF(Polygon[Approx Centroid Y]="","",Polygon[Approx Centroid Y])</f>
        <v/>
      </c>
      <c r="F397" s="3" t="str">
        <f>IF(Polygon[Replacement Asset]="","",Polygon[Replacement Asset])</f>
        <v/>
      </c>
      <c r="G397" s="3" t="str">
        <f>IF(Polygon[Asset ID]="","",UPPER(Polygon[Asset ID]))</f>
        <v/>
      </c>
      <c r="H397" s="3" t="str">
        <f>IF(Polygon[Asset Group]="","",VLOOKUP(Polygon[Asset Group],asset_grp_poly,4,FALSE))</f>
        <v/>
      </c>
      <c r="I397" s="3" t="str">
        <f>IF(Polygon[Asset Group]="","",VLOOKUP(Polygon[Asset Group],asset_grp_poly,2,FALSE))</f>
        <v/>
      </c>
      <c r="J397" s="3" t="str">
        <f>IF(Polygon[Asset Group]="","",VLOOKUP(Polygon[Asset Group],asset_grp_poly,3,FALSE))</f>
        <v/>
      </c>
      <c r="K397" s="3" t="str">
        <f>IF(Polygon[Asset Group]="","",VLOOKUP(Polygon[Asset Type],type_master_list,2,FALSE))</f>
        <v/>
      </c>
      <c r="L397" s="3" t="str">
        <f>IF(Polygon[Asset Name]="","",PROPER(Polygon[Asset Name]))</f>
        <v/>
      </c>
      <c r="M397" s="11" t="str">
        <f>IF(Polygon[Install Date]="","",Polygon[Install Date])</f>
        <v/>
      </c>
      <c r="N397" s="11" t="str">
        <f>IF(Polygon[Note]="","",PROPER(Polygon[Note]))</f>
        <v/>
      </c>
      <c r="O397" s="11" t="str">
        <f>IF(Polygon[Resource Consent Number]="","",UPPER(Polygon[Resource Consent Number]))</f>
        <v/>
      </c>
      <c r="P397" s="53" t="str">
        <f>IF(Polygon[Asset Unit Cost]="","",Polygon[Asset Unit Cost])</f>
        <v/>
      </c>
      <c r="Q397" s="11" t="str">
        <f>IF(Polygon[Added By]="","",UPPER(Polygon[Added By]))</f>
        <v/>
      </c>
      <c r="R397" s="11" t="str">
        <f>IF(Polygon[Added Date]="","",Polygon[Added Date])</f>
        <v/>
      </c>
      <c r="S397" s="14" t="str">
        <f>IF(Polygon[Z COORD]="","",Polygon[Z COORD])</f>
        <v/>
      </c>
      <c r="T397" s="14" t="str">
        <f>IF(Polygon[Asset Description]="","",PROPER(Polygon[Asset Description]))</f>
        <v/>
      </c>
      <c r="U397" s="14" t="str">
        <f>IF(Polygon[Area m2]="","",Polygon[Area m2])</f>
        <v/>
      </c>
      <c r="V397" s="14" t="str">
        <f>IF(Polygon[Asset Group]="","",VLOOKUP(Polygon[Surface Material],surface_master,2,FALSE))</f>
        <v/>
      </c>
      <c r="W397" s="14" t="str">
        <f>IF(Polygon[Asset Group]="","",VLOOKUP(Polygon[Material],sa_pa_surface,2,FALSE))</f>
        <v/>
      </c>
      <c r="X397" s="14" t="str">
        <f>IF(Polygon[Asset Group]="","",VLOOKUP(Polygon[Surface],surface_master,2,FALSE))</f>
        <v/>
      </c>
      <c r="Y397" s="14" t="str">
        <f>IF(Polygon[Surface Layer Depth mm]="","",Polygon[Surface Layer Depth mm])</f>
        <v/>
      </c>
      <c r="Z397" s="14" t="str">
        <f>IF(Polygon[Length m]="","",Polygon[Length m])</f>
        <v/>
      </c>
      <c r="AA397" s="14" t="str">
        <f>IF(Polygon[Av Width m]="","",Polygon[Av Width m])</f>
        <v/>
      </c>
      <c r="AB397" s="14" t="str">
        <f>IF(Polygon[Parking Capacity]="","",Polygon[Parking Capacity])</f>
        <v/>
      </c>
    </row>
    <row r="398" spans="1:28" s="3" customFormat="1" x14ac:dyDescent="0.2">
      <c r="A398" s="3" t="str">
        <f>IF(Polygon[DWG File Name]="","",Polygon[DWG File Name])</f>
        <v/>
      </c>
      <c r="B398" s="3" t="str">
        <f>IF(Polygon[DWG Layer Name]="","",Polygon[DWG Layer Name])</f>
        <v/>
      </c>
      <c r="C398" s="3" t="str">
        <f>IF(Polygon[DWG Handle]="","",Polygon[DWG Handle])</f>
        <v/>
      </c>
      <c r="D398" s="58" t="str">
        <f>IF(Polygon[Approx Centroid X]="","",Polygon[Approx Centroid X])</f>
        <v/>
      </c>
      <c r="E398" s="58" t="str">
        <f>IF(Polygon[Approx Centroid Y]="","",Polygon[Approx Centroid Y])</f>
        <v/>
      </c>
      <c r="F398" s="3" t="str">
        <f>IF(Polygon[Replacement Asset]="","",Polygon[Replacement Asset])</f>
        <v/>
      </c>
      <c r="G398" s="3" t="str">
        <f>IF(Polygon[Asset ID]="","",UPPER(Polygon[Asset ID]))</f>
        <v/>
      </c>
      <c r="H398" s="3" t="str">
        <f>IF(Polygon[Asset Group]="","",VLOOKUP(Polygon[Asset Group],asset_grp_poly,4,FALSE))</f>
        <v/>
      </c>
      <c r="I398" s="3" t="str">
        <f>IF(Polygon[Asset Group]="","",VLOOKUP(Polygon[Asset Group],asset_grp_poly,2,FALSE))</f>
        <v/>
      </c>
      <c r="J398" s="3" t="str">
        <f>IF(Polygon[Asset Group]="","",VLOOKUP(Polygon[Asset Group],asset_grp_poly,3,FALSE))</f>
        <v/>
      </c>
      <c r="K398" s="3" t="str">
        <f>IF(Polygon[Asset Group]="","",VLOOKUP(Polygon[Asset Type],type_master_list,2,FALSE))</f>
        <v/>
      </c>
      <c r="L398" s="3" t="str">
        <f>IF(Polygon[Asset Name]="","",PROPER(Polygon[Asset Name]))</f>
        <v/>
      </c>
      <c r="M398" s="11" t="str">
        <f>IF(Polygon[Install Date]="","",Polygon[Install Date])</f>
        <v/>
      </c>
      <c r="N398" s="11" t="str">
        <f>IF(Polygon[Note]="","",PROPER(Polygon[Note]))</f>
        <v/>
      </c>
      <c r="O398" s="11" t="str">
        <f>IF(Polygon[Resource Consent Number]="","",UPPER(Polygon[Resource Consent Number]))</f>
        <v/>
      </c>
      <c r="P398" s="53" t="str">
        <f>IF(Polygon[Asset Unit Cost]="","",Polygon[Asset Unit Cost])</f>
        <v/>
      </c>
      <c r="Q398" s="11" t="str">
        <f>IF(Polygon[Added By]="","",UPPER(Polygon[Added By]))</f>
        <v/>
      </c>
      <c r="R398" s="11" t="str">
        <f>IF(Polygon[Added Date]="","",Polygon[Added Date])</f>
        <v/>
      </c>
      <c r="S398" s="14" t="str">
        <f>IF(Polygon[Z COORD]="","",Polygon[Z COORD])</f>
        <v/>
      </c>
      <c r="T398" s="14" t="str">
        <f>IF(Polygon[Asset Description]="","",PROPER(Polygon[Asset Description]))</f>
        <v/>
      </c>
      <c r="U398" s="14" t="str">
        <f>IF(Polygon[Area m2]="","",Polygon[Area m2])</f>
        <v/>
      </c>
      <c r="V398" s="14" t="str">
        <f>IF(Polygon[Asset Group]="","",VLOOKUP(Polygon[Surface Material],surface_master,2,FALSE))</f>
        <v/>
      </c>
      <c r="W398" s="14" t="str">
        <f>IF(Polygon[Asset Group]="","",VLOOKUP(Polygon[Material],sa_pa_surface,2,FALSE))</f>
        <v/>
      </c>
      <c r="X398" s="14" t="str">
        <f>IF(Polygon[Asset Group]="","",VLOOKUP(Polygon[Surface],surface_master,2,FALSE))</f>
        <v/>
      </c>
      <c r="Y398" s="14" t="str">
        <f>IF(Polygon[Surface Layer Depth mm]="","",Polygon[Surface Layer Depth mm])</f>
        <v/>
      </c>
      <c r="Z398" s="14" t="str">
        <f>IF(Polygon[Length m]="","",Polygon[Length m])</f>
        <v/>
      </c>
      <c r="AA398" s="14" t="str">
        <f>IF(Polygon[Av Width m]="","",Polygon[Av Width m])</f>
        <v/>
      </c>
      <c r="AB398" s="14" t="str">
        <f>IF(Polygon[Parking Capacity]="","",Polygon[Parking Capacity])</f>
        <v/>
      </c>
    </row>
    <row r="399" spans="1:28" s="3" customFormat="1" x14ac:dyDescent="0.2">
      <c r="A399" s="3" t="str">
        <f>IF(Polygon[DWG File Name]="","",Polygon[DWG File Name])</f>
        <v/>
      </c>
      <c r="B399" s="3" t="str">
        <f>IF(Polygon[DWG Layer Name]="","",Polygon[DWG Layer Name])</f>
        <v/>
      </c>
      <c r="C399" s="3" t="str">
        <f>IF(Polygon[DWG Handle]="","",Polygon[DWG Handle])</f>
        <v/>
      </c>
      <c r="D399" s="58" t="str">
        <f>IF(Polygon[Approx Centroid X]="","",Polygon[Approx Centroid X])</f>
        <v/>
      </c>
      <c r="E399" s="58" t="str">
        <f>IF(Polygon[Approx Centroid Y]="","",Polygon[Approx Centroid Y])</f>
        <v/>
      </c>
      <c r="F399" s="3" t="str">
        <f>IF(Polygon[Replacement Asset]="","",Polygon[Replacement Asset])</f>
        <v/>
      </c>
      <c r="G399" s="3" t="str">
        <f>IF(Polygon[Asset ID]="","",UPPER(Polygon[Asset ID]))</f>
        <v/>
      </c>
      <c r="H399" s="3" t="str">
        <f>IF(Polygon[Asset Group]="","",VLOOKUP(Polygon[Asset Group],asset_grp_poly,4,FALSE))</f>
        <v/>
      </c>
      <c r="I399" s="3" t="str">
        <f>IF(Polygon[Asset Group]="","",VLOOKUP(Polygon[Asset Group],asset_grp_poly,2,FALSE))</f>
        <v/>
      </c>
      <c r="J399" s="3" t="str">
        <f>IF(Polygon[Asset Group]="","",VLOOKUP(Polygon[Asset Group],asset_grp_poly,3,FALSE))</f>
        <v/>
      </c>
      <c r="K399" s="3" t="str">
        <f>IF(Polygon[Asset Group]="","",VLOOKUP(Polygon[Asset Type],type_master_list,2,FALSE))</f>
        <v/>
      </c>
      <c r="L399" s="3" t="str">
        <f>IF(Polygon[Asset Name]="","",PROPER(Polygon[Asset Name]))</f>
        <v/>
      </c>
      <c r="M399" s="11" t="str">
        <f>IF(Polygon[Install Date]="","",Polygon[Install Date])</f>
        <v/>
      </c>
      <c r="N399" s="11" t="str">
        <f>IF(Polygon[Note]="","",PROPER(Polygon[Note]))</f>
        <v/>
      </c>
      <c r="O399" s="11" t="str">
        <f>IF(Polygon[Resource Consent Number]="","",UPPER(Polygon[Resource Consent Number]))</f>
        <v/>
      </c>
      <c r="P399" s="53" t="str">
        <f>IF(Polygon[Asset Unit Cost]="","",Polygon[Asset Unit Cost])</f>
        <v/>
      </c>
      <c r="Q399" s="11" t="str">
        <f>IF(Polygon[Added By]="","",UPPER(Polygon[Added By]))</f>
        <v/>
      </c>
      <c r="R399" s="11" t="str">
        <f>IF(Polygon[Added Date]="","",Polygon[Added Date])</f>
        <v/>
      </c>
      <c r="S399" s="14" t="str">
        <f>IF(Polygon[Z COORD]="","",Polygon[Z COORD])</f>
        <v/>
      </c>
      <c r="T399" s="14" t="str">
        <f>IF(Polygon[Asset Description]="","",PROPER(Polygon[Asset Description]))</f>
        <v/>
      </c>
      <c r="U399" s="14" t="str">
        <f>IF(Polygon[Area m2]="","",Polygon[Area m2])</f>
        <v/>
      </c>
      <c r="V399" s="14" t="str">
        <f>IF(Polygon[Asset Group]="","",VLOOKUP(Polygon[Surface Material],surface_master,2,FALSE))</f>
        <v/>
      </c>
      <c r="W399" s="14" t="str">
        <f>IF(Polygon[Asset Group]="","",VLOOKUP(Polygon[Material],sa_pa_surface,2,FALSE))</f>
        <v/>
      </c>
      <c r="X399" s="14" t="str">
        <f>IF(Polygon[Asset Group]="","",VLOOKUP(Polygon[Surface],surface_master,2,FALSE))</f>
        <v/>
      </c>
      <c r="Y399" s="14" t="str">
        <f>IF(Polygon[Surface Layer Depth mm]="","",Polygon[Surface Layer Depth mm])</f>
        <v/>
      </c>
      <c r="Z399" s="14" t="str">
        <f>IF(Polygon[Length m]="","",Polygon[Length m])</f>
        <v/>
      </c>
      <c r="AA399" s="14" t="str">
        <f>IF(Polygon[Av Width m]="","",Polygon[Av Width m])</f>
        <v/>
      </c>
      <c r="AB399" s="14" t="str">
        <f>IF(Polygon[Parking Capacity]="","",Polygon[Parking Capacity])</f>
        <v/>
      </c>
    </row>
    <row r="400" spans="1:28" s="3" customFormat="1" x14ac:dyDescent="0.2">
      <c r="A400" s="3" t="str">
        <f>IF(Polygon[DWG File Name]="","",Polygon[DWG File Name])</f>
        <v/>
      </c>
      <c r="B400" s="3" t="str">
        <f>IF(Polygon[DWG Layer Name]="","",Polygon[DWG Layer Name])</f>
        <v/>
      </c>
      <c r="C400" s="3" t="str">
        <f>IF(Polygon[DWG Handle]="","",Polygon[DWG Handle])</f>
        <v/>
      </c>
      <c r="D400" s="58" t="str">
        <f>IF(Polygon[Approx Centroid X]="","",Polygon[Approx Centroid X])</f>
        <v/>
      </c>
      <c r="E400" s="58" t="str">
        <f>IF(Polygon[Approx Centroid Y]="","",Polygon[Approx Centroid Y])</f>
        <v/>
      </c>
      <c r="F400" s="3" t="str">
        <f>IF(Polygon[Replacement Asset]="","",Polygon[Replacement Asset])</f>
        <v/>
      </c>
      <c r="G400" s="3" t="str">
        <f>IF(Polygon[Asset ID]="","",UPPER(Polygon[Asset ID]))</f>
        <v/>
      </c>
      <c r="H400" s="3" t="str">
        <f>IF(Polygon[Asset Group]="","",VLOOKUP(Polygon[Asset Group],asset_grp_poly,4,FALSE))</f>
        <v/>
      </c>
      <c r="I400" s="3" t="str">
        <f>IF(Polygon[Asset Group]="","",VLOOKUP(Polygon[Asset Group],asset_grp_poly,2,FALSE))</f>
        <v/>
      </c>
      <c r="J400" s="3" t="str">
        <f>IF(Polygon[Asset Group]="","",VLOOKUP(Polygon[Asset Group],asset_grp_poly,3,FALSE))</f>
        <v/>
      </c>
      <c r="K400" s="3" t="str">
        <f>IF(Polygon[Asset Group]="","",VLOOKUP(Polygon[Asset Type],type_master_list,2,FALSE))</f>
        <v/>
      </c>
      <c r="L400" s="3" t="str">
        <f>IF(Polygon[Asset Name]="","",PROPER(Polygon[Asset Name]))</f>
        <v/>
      </c>
      <c r="M400" s="11" t="str">
        <f>IF(Polygon[Install Date]="","",Polygon[Install Date])</f>
        <v/>
      </c>
      <c r="N400" s="11" t="str">
        <f>IF(Polygon[Note]="","",PROPER(Polygon[Note]))</f>
        <v/>
      </c>
      <c r="O400" s="11" t="str">
        <f>IF(Polygon[Resource Consent Number]="","",UPPER(Polygon[Resource Consent Number]))</f>
        <v/>
      </c>
      <c r="P400" s="53" t="str">
        <f>IF(Polygon[Asset Unit Cost]="","",Polygon[Asset Unit Cost])</f>
        <v/>
      </c>
      <c r="Q400" s="11" t="str">
        <f>IF(Polygon[Added By]="","",UPPER(Polygon[Added By]))</f>
        <v/>
      </c>
      <c r="R400" s="11" t="str">
        <f>IF(Polygon[Added Date]="","",Polygon[Added Date])</f>
        <v/>
      </c>
      <c r="S400" s="14" t="str">
        <f>IF(Polygon[Z COORD]="","",Polygon[Z COORD])</f>
        <v/>
      </c>
      <c r="T400" s="14" t="str">
        <f>IF(Polygon[Asset Description]="","",PROPER(Polygon[Asset Description]))</f>
        <v/>
      </c>
      <c r="U400" s="14" t="str">
        <f>IF(Polygon[Area m2]="","",Polygon[Area m2])</f>
        <v/>
      </c>
      <c r="V400" s="14" t="str">
        <f>IF(Polygon[Asset Group]="","",VLOOKUP(Polygon[Surface Material],surface_master,2,FALSE))</f>
        <v/>
      </c>
      <c r="W400" s="14" t="str">
        <f>IF(Polygon[Asset Group]="","",VLOOKUP(Polygon[Material],sa_pa_surface,2,FALSE))</f>
        <v/>
      </c>
      <c r="X400" s="14" t="str">
        <f>IF(Polygon[Asset Group]="","",VLOOKUP(Polygon[Surface],surface_master,2,FALSE))</f>
        <v/>
      </c>
      <c r="Y400" s="14" t="str">
        <f>IF(Polygon[Surface Layer Depth mm]="","",Polygon[Surface Layer Depth mm])</f>
        <v/>
      </c>
      <c r="Z400" s="14" t="str">
        <f>IF(Polygon[Length m]="","",Polygon[Length m])</f>
        <v/>
      </c>
      <c r="AA400" s="14" t="str">
        <f>IF(Polygon[Av Width m]="","",Polygon[Av Width m])</f>
        <v/>
      </c>
      <c r="AB400" s="14" t="str">
        <f>IF(Polygon[Parking Capacity]="","",Polygon[Parking Capacity])</f>
        <v/>
      </c>
    </row>
    <row r="401" spans="1:28" s="3" customFormat="1" x14ac:dyDescent="0.2">
      <c r="A401" s="3" t="str">
        <f>IF(Polygon[DWG File Name]="","",Polygon[DWG File Name])</f>
        <v/>
      </c>
      <c r="B401" s="3" t="str">
        <f>IF(Polygon[DWG Layer Name]="","",Polygon[DWG Layer Name])</f>
        <v/>
      </c>
      <c r="C401" s="3" t="str">
        <f>IF(Polygon[DWG Handle]="","",Polygon[DWG Handle])</f>
        <v/>
      </c>
      <c r="D401" s="58" t="str">
        <f>IF(Polygon[Approx Centroid X]="","",Polygon[Approx Centroid X])</f>
        <v/>
      </c>
      <c r="E401" s="58" t="str">
        <f>IF(Polygon[Approx Centroid Y]="","",Polygon[Approx Centroid Y])</f>
        <v/>
      </c>
      <c r="F401" s="3" t="str">
        <f>IF(Polygon[Replacement Asset]="","",Polygon[Replacement Asset])</f>
        <v/>
      </c>
      <c r="G401" s="3" t="str">
        <f>IF(Polygon[Asset ID]="","",UPPER(Polygon[Asset ID]))</f>
        <v/>
      </c>
      <c r="H401" s="3" t="str">
        <f>IF(Polygon[Asset Group]="","",VLOOKUP(Polygon[Asset Group],asset_grp_poly,4,FALSE))</f>
        <v/>
      </c>
      <c r="I401" s="3" t="str">
        <f>IF(Polygon[Asset Group]="","",VLOOKUP(Polygon[Asset Group],asset_grp_poly,2,FALSE))</f>
        <v/>
      </c>
      <c r="J401" s="3" t="str">
        <f>IF(Polygon[Asset Group]="","",VLOOKUP(Polygon[Asset Group],asset_grp_poly,3,FALSE))</f>
        <v/>
      </c>
      <c r="K401" s="3" t="str">
        <f>IF(Polygon[Asset Group]="","",VLOOKUP(Polygon[Asset Type],type_master_list,2,FALSE))</f>
        <v/>
      </c>
      <c r="L401" s="3" t="str">
        <f>IF(Polygon[Asset Name]="","",PROPER(Polygon[Asset Name]))</f>
        <v/>
      </c>
      <c r="M401" s="11" t="str">
        <f>IF(Polygon[Install Date]="","",Polygon[Install Date])</f>
        <v/>
      </c>
      <c r="N401" s="11" t="str">
        <f>IF(Polygon[Note]="","",PROPER(Polygon[Note]))</f>
        <v/>
      </c>
      <c r="O401" s="11" t="str">
        <f>IF(Polygon[Resource Consent Number]="","",UPPER(Polygon[Resource Consent Number]))</f>
        <v/>
      </c>
      <c r="P401" s="53" t="str">
        <f>IF(Polygon[Asset Unit Cost]="","",Polygon[Asset Unit Cost])</f>
        <v/>
      </c>
      <c r="Q401" s="11" t="str">
        <f>IF(Polygon[Added By]="","",UPPER(Polygon[Added By]))</f>
        <v/>
      </c>
      <c r="R401" s="11" t="str">
        <f>IF(Polygon[Added Date]="","",Polygon[Added Date])</f>
        <v/>
      </c>
      <c r="S401" s="14" t="str">
        <f>IF(Polygon[Z COORD]="","",Polygon[Z COORD])</f>
        <v/>
      </c>
      <c r="T401" s="14" t="str">
        <f>IF(Polygon[Asset Description]="","",PROPER(Polygon[Asset Description]))</f>
        <v/>
      </c>
      <c r="U401" s="14" t="str">
        <f>IF(Polygon[Area m2]="","",Polygon[Area m2])</f>
        <v/>
      </c>
      <c r="V401" s="14" t="str">
        <f>IF(Polygon[Asset Group]="","",VLOOKUP(Polygon[Surface Material],surface_master,2,FALSE))</f>
        <v/>
      </c>
      <c r="W401" s="14" t="str">
        <f>IF(Polygon[Asset Group]="","",VLOOKUP(Polygon[Material],sa_pa_surface,2,FALSE))</f>
        <v/>
      </c>
      <c r="X401" s="14" t="str">
        <f>IF(Polygon[Asset Group]="","",VLOOKUP(Polygon[Surface],surface_master,2,FALSE))</f>
        <v/>
      </c>
      <c r="Y401" s="14" t="str">
        <f>IF(Polygon[Surface Layer Depth mm]="","",Polygon[Surface Layer Depth mm])</f>
        <v/>
      </c>
      <c r="Z401" s="14" t="str">
        <f>IF(Polygon[Length m]="","",Polygon[Length m])</f>
        <v/>
      </c>
      <c r="AA401" s="14" t="str">
        <f>IF(Polygon[Av Width m]="","",Polygon[Av Width m])</f>
        <v/>
      </c>
      <c r="AB401" s="14" t="str">
        <f>IF(Polygon[Parking Capacity]="","",Polygon[Parking Capacity])</f>
        <v/>
      </c>
    </row>
    <row r="402" spans="1:28" s="3" customFormat="1" x14ac:dyDescent="0.2">
      <c r="A402" s="3" t="str">
        <f>IF(Polygon[DWG File Name]="","",Polygon[DWG File Name])</f>
        <v/>
      </c>
      <c r="B402" s="3" t="str">
        <f>IF(Polygon[DWG Layer Name]="","",Polygon[DWG Layer Name])</f>
        <v/>
      </c>
      <c r="C402" s="3" t="str">
        <f>IF(Polygon[DWG Handle]="","",Polygon[DWG Handle])</f>
        <v/>
      </c>
      <c r="D402" s="58" t="str">
        <f>IF(Polygon[Approx Centroid X]="","",Polygon[Approx Centroid X])</f>
        <v/>
      </c>
      <c r="E402" s="58" t="str">
        <f>IF(Polygon[Approx Centroid Y]="","",Polygon[Approx Centroid Y])</f>
        <v/>
      </c>
      <c r="F402" s="3" t="str">
        <f>IF(Polygon[Replacement Asset]="","",Polygon[Replacement Asset])</f>
        <v/>
      </c>
      <c r="G402" s="3" t="str">
        <f>IF(Polygon[Asset ID]="","",UPPER(Polygon[Asset ID]))</f>
        <v/>
      </c>
      <c r="H402" s="3" t="str">
        <f>IF(Polygon[Asset Group]="","",VLOOKUP(Polygon[Asset Group],asset_grp_poly,4,FALSE))</f>
        <v/>
      </c>
      <c r="I402" s="3" t="str">
        <f>IF(Polygon[Asset Group]="","",VLOOKUP(Polygon[Asset Group],asset_grp_poly,2,FALSE))</f>
        <v/>
      </c>
      <c r="J402" s="3" t="str">
        <f>IF(Polygon[Asset Group]="","",VLOOKUP(Polygon[Asset Group],asset_grp_poly,3,FALSE))</f>
        <v/>
      </c>
      <c r="K402" s="3" t="str">
        <f>IF(Polygon[Asset Group]="","",VLOOKUP(Polygon[Asset Type],type_master_list,2,FALSE))</f>
        <v/>
      </c>
      <c r="L402" s="3" t="str">
        <f>IF(Polygon[Asset Name]="","",PROPER(Polygon[Asset Name]))</f>
        <v/>
      </c>
      <c r="M402" s="11" t="str">
        <f>IF(Polygon[Install Date]="","",Polygon[Install Date])</f>
        <v/>
      </c>
      <c r="N402" s="11" t="str">
        <f>IF(Polygon[Note]="","",PROPER(Polygon[Note]))</f>
        <v/>
      </c>
      <c r="O402" s="11" t="str">
        <f>IF(Polygon[Resource Consent Number]="","",UPPER(Polygon[Resource Consent Number]))</f>
        <v/>
      </c>
      <c r="P402" s="53" t="str">
        <f>IF(Polygon[Asset Unit Cost]="","",Polygon[Asset Unit Cost])</f>
        <v/>
      </c>
      <c r="Q402" s="11" t="str">
        <f>IF(Polygon[Added By]="","",UPPER(Polygon[Added By]))</f>
        <v/>
      </c>
      <c r="R402" s="11" t="str">
        <f>IF(Polygon[Added Date]="","",Polygon[Added Date])</f>
        <v/>
      </c>
      <c r="S402" s="14" t="str">
        <f>IF(Polygon[Z COORD]="","",Polygon[Z COORD])</f>
        <v/>
      </c>
      <c r="T402" s="14" t="str">
        <f>IF(Polygon[Asset Description]="","",PROPER(Polygon[Asset Description]))</f>
        <v/>
      </c>
      <c r="U402" s="14" t="str">
        <f>IF(Polygon[Area m2]="","",Polygon[Area m2])</f>
        <v/>
      </c>
      <c r="V402" s="14" t="str">
        <f>IF(Polygon[Asset Group]="","",VLOOKUP(Polygon[Surface Material],surface_master,2,FALSE))</f>
        <v/>
      </c>
      <c r="W402" s="14" t="str">
        <f>IF(Polygon[Asset Group]="","",VLOOKUP(Polygon[Material],sa_pa_surface,2,FALSE))</f>
        <v/>
      </c>
      <c r="X402" s="14" t="str">
        <f>IF(Polygon[Asset Group]="","",VLOOKUP(Polygon[Surface],surface_master,2,FALSE))</f>
        <v/>
      </c>
      <c r="Y402" s="14" t="str">
        <f>IF(Polygon[Surface Layer Depth mm]="","",Polygon[Surface Layer Depth mm])</f>
        <v/>
      </c>
      <c r="Z402" s="14" t="str">
        <f>IF(Polygon[Length m]="","",Polygon[Length m])</f>
        <v/>
      </c>
      <c r="AA402" s="14" t="str">
        <f>IF(Polygon[Av Width m]="","",Polygon[Av Width m])</f>
        <v/>
      </c>
      <c r="AB402" s="14" t="str">
        <f>IF(Polygon[Parking Capacity]="","",Polygon[Parking Capacity])</f>
        <v/>
      </c>
    </row>
    <row r="403" spans="1:28" s="3" customFormat="1" x14ac:dyDescent="0.2">
      <c r="A403" s="3" t="str">
        <f>IF(Polygon[DWG File Name]="","",Polygon[DWG File Name])</f>
        <v/>
      </c>
      <c r="B403" s="3" t="str">
        <f>IF(Polygon[DWG Layer Name]="","",Polygon[DWG Layer Name])</f>
        <v/>
      </c>
      <c r="C403" s="3" t="str">
        <f>IF(Polygon[DWG Handle]="","",Polygon[DWG Handle])</f>
        <v/>
      </c>
      <c r="D403" s="58" t="str">
        <f>IF(Polygon[Approx Centroid X]="","",Polygon[Approx Centroid X])</f>
        <v/>
      </c>
      <c r="E403" s="58" t="str">
        <f>IF(Polygon[Approx Centroid Y]="","",Polygon[Approx Centroid Y])</f>
        <v/>
      </c>
      <c r="F403" s="3" t="str">
        <f>IF(Polygon[Replacement Asset]="","",Polygon[Replacement Asset])</f>
        <v/>
      </c>
      <c r="G403" s="3" t="str">
        <f>IF(Polygon[Asset ID]="","",UPPER(Polygon[Asset ID]))</f>
        <v/>
      </c>
      <c r="H403" s="3" t="str">
        <f>IF(Polygon[Asset Group]="","",VLOOKUP(Polygon[Asset Group],asset_grp_poly,4,FALSE))</f>
        <v/>
      </c>
      <c r="I403" s="3" t="str">
        <f>IF(Polygon[Asset Group]="","",VLOOKUP(Polygon[Asset Group],asset_grp_poly,2,FALSE))</f>
        <v/>
      </c>
      <c r="J403" s="3" t="str">
        <f>IF(Polygon[Asset Group]="","",VLOOKUP(Polygon[Asset Group],asset_grp_poly,3,FALSE))</f>
        <v/>
      </c>
      <c r="K403" s="3" t="str">
        <f>IF(Polygon[Asset Group]="","",VLOOKUP(Polygon[Asset Type],type_master_list,2,FALSE))</f>
        <v/>
      </c>
      <c r="L403" s="3" t="str">
        <f>IF(Polygon[Asset Name]="","",PROPER(Polygon[Asset Name]))</f>
        <v/>
      </c>
      <c r="M403" s="11" t="str">
        <f>IF(Polygon[Install Date]="","",Polygon[Install Date])</f>
        <v/>
      </c>
      <c r="N403" s="11" t="str">
        <f>IF(Polygon[Note]="","",PROPER(Polygon[Note]))</f>
        <v/>
      </c>
      <c r="O403" s="11" t="str">
        <f>IF(Polygon[Resource Consent Number]="","",UPPER(Polygon[Resource Consent Number]))</f>
        <v/>
      </c>
      <c r="P403" s="53" t="str">
        <f>IF(Polygon[Asset Unit Cost]="","",Polygon[Asset Unit Cost])</f>
        <v/>
      </c>
      <c r="Q403" s="11" t="str">
        <f>IF(Polygon[Added By]="","",UPPER(Polygon[Added By]))</f>
        <v/>
      </c>
      <c r="R403" s="11" t="str">
        <f>IF(Polygon[Added Date]="","",Polygon[Added Date])</f>
        <v/>
      </c>
      <c r="S403" s="14" t="str">
        <f>IF(Polygon[Z COORD]="","",Polygon[Z COORD])</f>
        <v/>
      </c>
      <c r="T403" s="14" t="str">
        <f>IF(Polygon[Asset Description]="","",PROPER(Polygon[Asset Description]))</f>
        <v/>
      </c>
      <c r="U403" s="14" t="str">
        <f>IF(Polygon[Area m2]="","",Polygon[Area m2])</f>
        <v/>
      </c>
      <c r="V403" s="14" t="str">
        <f>IF(Polygon[Asset Group]="","",VLOOKUP(Polygon[Surface Material],surface_master,2,FALSE))</f>
        <v/>
      </c>
      <c r="W403" s="14" t="str">
        <f>IF(Polygon[Asset Group]="","",VLOOKUP(Polygon[Material],sa_pa_surface,2,FALSE))</f>
        <v/>
      </c>
      <c r="X403" s="14" t="str">
        <f>IF(Polygon[Asset Group]="","",VLOOKUP(Polygon[Surface],surface_master,2,FALSE))</f>
        <v/>
      </c>
      <c r="Y403" s="14" t="str">
        <f>IF(Polygon[Surface Layer Depth mm]="","",Polygon[Surface Layer Depth mm])</f>
        <v/>
      </c>
      <c r="Z403" s="14" t="str">
        <f>IF(Polygon[Length m]="","",Polygon[Length m])</f>
        <v/>
      </c>
      <c r="AA403" s="14" t="str">
        <f>IF(Polygon[Av Width m]="","",Polygon[Av Width m])</f>
        <v/>
      </c>
      <c r="AB403" s="14" t="str">
        <f>IF(Polygon[Parking Capacity]="","",Polygon[Parking Capacity])</f>
        <v/>
      </c>
    </row>
    <row r="404" spans="1:28" s="3" customFormat="1" x14ac:dyDescent="0.2">
      <c r="A404" s="3" t="str">
        <f>IF(Polygon[DWG File Name]="","",Polygon[DWG File Name])</f>
        <v/>
      </c>
      <c r="B404" s="3" t="str">
        <f>IF(Polygon[DWG Layer Name]="","",Polygon[DWG Layer Name])</f>
        <v/>
      </c>
      <c r="C404" s="3" t="str">
        <f>IF(Polygon[DWG Handle]="","",Polygon[DWG Handle])</f>
        <v/>
      </c>
      <c r="D404" s="58" t="str">
        <f>IF(Polygon[Approx Centroid X]="","",Polygon[Approx Centroid X])</f>
        <v/>
      </c>
      <c r="E404" s="58" t="str">
        <f>IF(Polygon[Approx Centroid Y]="","",Polygon[Approx Centroid Y])</f>
        <v/>
      </c>
      <c r="F404" s="3" t="str">
        <f>IF(Polygon[Replacement Asset]="","",Polygon[Replacement Asset])</f>
        <v/>
      </c>
      <c r="G404" s="3" t="str">
        <f>IF(Polygon[Asset ID]="","",UPPER(Polygon[Asset ID]))</f>
        <v/>
      </c>
      <c r="H404" s="3" t="str">
        <f>IF(Polygon[Asset Group]="","",VLOOKUP(Polygon[Asset Group],asset_grp_poly,4,FALSE))</f>
        <v/>
      </c>
      <c r="I404" s="3" t="str">
        <f>IF(Polygon[Asset Group]="","",VLOOKUP(Polygon[Asset Group],asset_grp_poly,2,FALSE))</f>
        <v/>
      </c>
      <c r="J404" s="3" t="str">
        <f>IF(Polygon[Asset Group]="","",VLOOKUP(Polygon[Asset Group],asset_grp_poly,3,FALSE))</f>
        <v/>
      </c>
      <c r="K404" s="3" t="str">
        <f>IF(Polygon[Asset Group]="","",VLOOKUP(Polygon[Asset Type],type_master_list,2,FALSE))</f>
        <v/>
      </c>
      <c r="L404" s="3" t="str">
        <f>IF(Polygon[Asset Name]="","",PROPER(Polygon[Asset Name]))</f>
        <v/>
      </c>
      <c r="M404" s="11" t="str">
        <f>IF(Polygon[Install Date]="","",Polygon[Install Date])</f>
        <v/>
      </c>
      <c r="N404" s="11" t="str">
        <f>IF(Polygon[Note]="","",PROPER(Polygon[Note]))</f>
        <v/>
      </c>
      <c r="O404" s="11" t="str">
        <f>IF(Polygon[Resource Consent Number]="","",UPPER(Polygon[Resource Consent Number]))</f>
        <v/>
      </c>
      <c r="P404" s="53" t="str">
        <f>IF(Polygon[Asset Unit Cost]="","",Polygon[Asset Unit Cost])</f>
        <v/>
      </c>
      <c r="Q404" s="11" t="str">
        <f>IF(Polygon[Added By]="","",UPPER(Polygon[Added By]))</f>
        <v/>
      </c>
      <c r="R404" s="11" t="str">
        <f>IF(Polygon[Added Date]="","",Polygon[Added Date])</f>
        <v/>
      </c>
      <c r="S404" s="14" t="str">
        <f>IF(Polygon[Z COORD]="","",Polygon[Z COORD])</f>
        <v/>
      </c>
      <c r="T404" s="14" t="str">
        <f>IF(Polygon[Asset Description]="","",PROPER(Polygon[Asset Description]))</f>
        <v/>
      </c>
      <c r="U404" s="14" t="str">
        <f>IF(Polygon[Area m2]="","",Polygon[Area m2])</f>
        <v/>
      </c>
      <c r="V404" s="14" t="str">
        <f>IF(Polygon[Asset Group]="","",VLOOKUP(Polygon[Surface Material],surface_master,2,FALSE))</f>
        <v/>
      </c>
      <c r="W404" s="14" t="str">
        <f>IF(Polygon[Asset Group]="","",VLOOKUP(Polygon[Material],sa_pa_surface,2,FALSE))</f>
        <v/>
      </c>
      <c r="X404" s="14" t="str">
        <f>IF(Polygon[Asset Group]="","",VLOOKUP(Polygon[Surface],surface_master,2,FALSE))</f>
        <v/>
      </c>
      <c r="Y404" s="14" t="str">
        <f>IF(Polygon[Surface Layer Depth mm]="","",Polygon[Surface Layer Depth mm])</f>
        <v/>
      </c>
      <c r="Z404" s="14" t="str">
        <f>IF(Polygon[Length m]="","",Polygon[Length m])</f>
        <v/>
      </c>
      <c r="AA404" s="14" t="str">
        <f>IF(Polygon[Av Width m]="","",Polygon[Av Width m])</f>
        <v/>
      </c>
      <c r="AB404" s="14" t="str">
        <f>IF(Polygon[Parking Capacity]="","",Polygon[Parking Capacity])</f>
        <v/>
      </c>
    </row>
    <row r="405" spans="1:28" s="3" customFormat="1" x14ac:dyDescent="0.2">
      <c r="A405" s="3" t="str">
        <f>IF(Polygon[DWG File Name]="","",Polygon[DWG File Name])</f>
        <v/>
      </c>
      <c r="B405" s="3" t="str">
        <f>IF(Polygon[DWG Layer Name]="","",Polygon[DWG Layer Name])</f>
        <v/>
      </c>
      <c r="C405" s="3" t="str">
        <f>IF(Polygon[DWG Handle]="","",Polygon[DWG Handle])</f>
        <v/>
      </c>
      <c r="D405" s="58" t="str">
        <f>IF(Polygon[Approx Centroid X]="","",Polygon[Approx Centroid X])</f>
        <v/>
      </c>
      <c r="E405" s="58" t="str">
        <f>IF(Polygon[Approx Centroid Y]="","",Polygon[Approx Centroid Y])</f>
        <v/>
      </c>
      <c r="F405" s="3" t="str">
        <f>IF(Polygon[Replacement Asset]="","",Polygon[Replacement Asset])</f>
        <v/>
      </c>
      <c r="G405" s="3" t="str">
        <f>IF(Polygon[Asset ID]="","",UPPER(Polygon[Asset ID]))</f>
        <v/>
      </c>
      <c r="H405" s="3" t="str">
        <f>IF(Polygon[Asset Group]="","",VLOOKUP(Polygon[Asset Group],asset_grp_poly,4,FALSE))</f>
        <v/>
      </c>
      <c r="I405" s="3" t="str">
        <f>IF(Polygon[Asset Group]="","",VLOOKUP(Polygon[Asset Group],asset_grp_poly,2,FALSE))</f>
        <v/>
      </c>
      <c r="J405" s="3" t="str">
        <f>IF(Polygon[Asset Group]="","",VLOOKUP(Polygon[Asset Group],asset_grp_poly,3,FALSE))</f>
        <v/>
      </c>
      <c r="K405" s="3" t="str">
        <f>IF(Polygon[Asset Group]="","",VLOOKUP(Polygon[Asset Type],type_master_list,2,FALSE))</f>
        <v/>
      </c>
      <c r="L405" s="3" t="str">
        <f>IF(Polygon[Asset Name]="","",PROPER(Polygon[Asset Name]))</f>
        <v/>
      </c>
      <c r="M405" s="11" t="str">
        <f>IF(Polygon[Install Date]="","",Polygon[Install Date])</f>
        <v/>
      </c>
      <c r="N405" s="11" t="str">
        <f>IF(Polygon[Note]="","",PROPER(Polygon[Note]))</f>
        <v/>
      </c>
      <c r="O405" s="11" t="str">
        <f>IF(Polygon[Resource Consent Number]="","",UPPER(Polygon[Resource Consent Number]))</f>
        <v/>
      </c>
      <c r="P405" s="53" t="str">
        <f>IF(Polygon[Asset Unit Cost]="","",Polygon[Asset Unit Cost])</f>
        <v/>
      </c>
      <c r="Q405" s="11" t="str">
        <f>IF(Polygon[Added By]="","",UPPER(Polygon[Added By]))</f>
        <v/>
      </c>
      <c r="R405" s="11" t="str">
        <f>IF(Polygon[Added Date]="","",Polygon[Added Date])</f>
        <v/>
      </c>
      <c r="S405" s="14" t="str">
        <f>IF(Polygon[Z COORD]="","",Polygon[Z COORD])</f>
        <v/>
      </c>
      <c r="T405" s="14" t="str">
        <f>IF(Polygon[Asset Description]="","",PROPER(Polygon[Asset Description]))</f>
        <v/>
      </c>
      <c r="U405" s="14" t="str">
        <f>IF(Polygon[Area m2]="","",Polygon[Area m2])</f>
        <v/>
      </c>
      <c r="V405" s="14" t="str">
        <f>IF(Polygon[Asset Group]="","",VLOOKUP(Polygon[Surface Material],surface_master,2,FALSE))</f>
        <v/>
      </c>
      <c r="W405" s="14" t="str">
        <f>IF(Polygon[Asset Group]="","",VLOOKUP(Polygon[Material],sa_pa_surface,2,FALSE))</f>
        <v/>
      </c>
      <c r="X405" s="14" t="str">
        <f>IF(Polygon[Asset Group]="","",VLOOKUP(Polygon[Surface],surface_master,2,FALSE))</f>
        <v/>
      </c>
      <c r="Y405" s="14" t="str">
        <f>IF(Polygon[Surface Layer Depth mm]="","",Polygon[Surface Layer Depth mm])</f>
        <v/>
      </c>
      <c r="Z405" s="14" t="str">
        <f>IF(Polygon[Length m]="","",Polygon[Length m])</f>
        <v/>
      </c>
      <c r="AA405" s="14" t="str">
        <f>IF(Polygon[Av Width m]="","",Polygon[Av Width m])</f>
        <v/>
      </c>
      <c r="AB405" s="14" t="str">
        <f>IF(Polygon[Parking Capacity]="","",Polygon[Parking Capacity])</f>
        <v/>
      </c>
    </row>
    <row r="406" spans="1:28" s="3" customFormat="1" x14ac:dyDescent="0.2">
      <c r="A406" s="3" t="str">
        <f>IF(Polygon[DWG File Name]="","",Polygon[DWG File Name])</f>
        <v/>
      </c>
      <c r="B406" s="3" t="str">
        <f>IF(Polygon[DWG Layer Name]="","",Polygon[DWG Layer Name])</f>
        <v/>
      </c>
      <c r="C406" s="3" t="str">
        <f>IF(Polygon[DWG Handle]="","",Polygon[DWG Handle])</f>
        <v/>
      </c>
      <c r="D406" s="58" t="str">
        <f>IF(Polygon[Approx Centroid X]="","",Polygon[Approx Centroid X])</f>
        <v/>
      </c>
      <c r="E406" s="58" t="str">
        <f>IF(Polygon[Approx Centroid Y]="","",Polygon[Approx Centroid Y])</f>
        <v/>
      </c>
      <c r="F406" s="3" t="str">
        <f>IF(Polygon[Replacement Asset]="","",Polygon[Replacement Asset])</f>
        <v/>
      </c>
      <c r="G406" s="3" t="str">
        <f>IF(Polygon[Asset ID]="","",UPPER(Polygon[Asset ID]))</f>
        <v/>
      </c>
      <c r="H406" s="3" t="str">
        <f>IF(Polygon[Asset Group]="","",VLOOKUP(Polygon[Asset Group],asset_grp_poly,4,FALSE))</f>
        <v/>
      </c>
      <c r="I406" s="3" t="str">
        <f>IF(Polygon[Asset Group]="","",VLOOKUP(Polygon[Asset Group],asset_grp_poly,2,FALSE))</f>
        <v/>
      </c>
      <c r="J406" s="3" t="str">
        <f>IF(Polygon[Asset Group]="","",VLOOKUP(Polygon[Asset Group],asset_grp_poly,3,FALSE))</f>
        <v/>
      </c>
      <c r="K406" s="3" t="str">
        <f>IF(Polygon[Asset Group]="","",VLOOKUP(Polygon[Asset Type],type_master_list,2,FALSE))</f>
        <v/>
      </c>
      <c r="L406" s="3" t="str">
        <f>IF(Polygon[Asset Name]="","",PROPER(Polygon[Asset Name]))</f>
        <v/>
      </c>
      <c r="M406" s="11" t="str">
        <f>IF(Polygon[Install Date]="","",Polygon[Install Date])</f>
        <v/>
      </c>
      <c r="N406" s="11" t="str">
        <f>IF(Polygon[Note]="","",PROPER(Polygon[Note]))</f>
        <v/>
      </c>
      <c r="O406" s="11" t="str">
        <f>IF(Polygon[Resource Consent Number]="","",UPPER(Polygon[Resource Consent Number]))</f>
        <v/>
      </c>
      <c r="P406" s="53" t="str">
        <f>IF(Polygon[Asset Unit Cost]="","",Polygon[Asset Unit Cost])</f>
        <v/>
      </c>
      <c r="Q406" s="11" t="str">
        <f>IF(Polygon[Added By]="","",UPPER(Polygon[Added By]))</f>
        <v/>
      </c>
      <c r="R406" s="11" t="str">
        <f>IF(Polygon[Added Date]="","",Polygon[Added Date])</f>
        <v/>
      </c>
      <c r="S406" s="14" t="str">
        <f>IF(Polygon[Z COORD]="","",Polygon[Z COORD])</f>
        <v/>
      </c>
      <c r="T406" s="14" t="str">
        <f>IF(Polygon[Asset Description]="","",PROPER(Polygon[Asset Description]))</f>
        <v/>
      </c>
      <c r="U406" s="14" t="str">
        <f>IF(Polygon[Area m2]="","",Polygon[Area m2])</f>
        <v/>
      </c>
      <c r="V406" s="14" t="str">
        <f>IF(Polygon[Asset Group]="","",VLOOKUP(Polygon[Surface Material],surface_master,2,FALSE))</f>
        <v/>
      </c>
      <c r="W406" s="14" t="str">
        <f>IF(Polygon[Asset Group]="","",VLOOKUP(Polygon[Material],sa_pa_surface,2,FALSE))</f>
        <v/>
      </c>
      <c r="X406" s="14" t="str">
        <f>IF(Polygon[Asset Group]="","",VLOOKUP(Polygon[Surface],surface_master,2,FALSE))</f>
        <v/>
      </c>
      <c r="Y406" s="14" t="str">
        <f>IF(Polygon[Surface Layer Depth mm]="","",Polygon[Surface Layer Depth mm])</f>
        <v/>
      </c>
      <c r="Z406" s="14" t="str">
        <f>IF(Polygon[Length m]="","",Polygon[Length m])</f>
        <v/>
      </c>
      <c r="AA406" s="14" t="str">
        <f>IF(Polygon[Av Width m]="","",Polygon[Av Width m])</f>
        <v/>
      </c>
      <c r="AB406" s="14" t="str">
        <f>IF(Polygon[Parking Capacity]="","",Polygon[Parking Capacity])</f>
        <v/>
      </c>
    </row>
    <row r="407" spans="1:28" s="3" customFormat="1" x14ac:dyDescent="0.2">
      <c r="A407" s="3" t="str">
        <f>IF(Polygon[DWG File Name]="","",Polygon[DWG File Name])</f>
        <v/>
      </c>
      <c r="B407" s="3" t="str">
        <f>IF(Polygon[DWG Layer Name]="","",Polygon[DWG Layer Name])</f>
        <v/>
      </c>
      <c r="C407" s="3" t="str">
        <f>IF(Polygon[DWG Handle]="","",Polygon[DWG Handle])</f>
        <v/>
      </c>
      <c r="D407" s="58" t="str">
        <f>IF(Polygon[Approx Centroid X]="","",Polygon[Approx Centroid X])</f>
        <v/>
      </c>
      <c r="E407" s="58" t="str">
        <f>IF(Polygon[Approx Centroid Y]="","",Polygon[Approx Centroid Y])</f>
        <v/>
      </c>
      <c r="F407" s="3" t="str">
        <f>IF(Polygon[Replacement Asset]="","",Polygon[Replacement Asset])</f>
        <v/>
      </c>
      <c r="G407" s="3" t="str">
        <f>IF(Polygon[Asset ID]="","",UPPER(Polygon[Asset ID]))</f>
        <v/>
      </c>
      <c r="H407" s="3" t="str">
        <f>IF(Polygon[Asset Group]="","",VLOOKUP(Polygon[Asset Group],asset_grp_poly,4,FALSE))</f>
        <v/>
      </c>
      <c r="I407" s="3" t="str">
        <f>IF(Polygon[Asset Group]="","",VLOOKUP(Polygon[Asset Group],asset_grp_poly,2,FALSE))</f>
        <v/>
      </c>
      <c r="J407" s="3" t="str">
        <f>IF(Polygon[Asset Group]="","",VLOOKUP(Polygon[Asset Group],asset_grp_poly,3,FALSE))</f>
        <v/>
      </c>
      <c r="K407" s="3" t="str">
        <f>IF(Polygon[Asset Group]="","",VLOOKUP(Polygon[Asset Type],type_master_list,2,FALSE))</f>
        <v/>
      </c>
      <c r="L407" s="3" t="str">
        <f>IF(Polygon[Asset Name]="","",PROPER(Polygon[Asset Name]))</f>
        <v/>
      </c>
      <c r="M407" s="11" t="str">
        <f>IF(Polygon[Install Date]="","",Polygon[Install Date])</f>
        <v/>
      </c>
      <c r="N407" s="11" t="str">
        <f>IF(Polygon[Note]="","",PROPER(Polygon[Note]))</f>
        <v/>
      </c>
      <c r="O407" s="11" t="str">
        <f>IF(Polygon[Resource Consent Number]="","",UPPER(Polygon[Resource Consent Number]))</f>
        <v/>
      </c>
      <c r="P407" s="53" t="str">
        <f>IF(Polygon[Asset Unit Cost]="","",Polygon[Asset Unit Cost])</f>
        <v/>
      </c>
      <c r="Q407" s="11" t="str">
        <f>IF(Polygon[Added By]="","",UPPER(Polygon[Added By]))</f>
        <v/>
      </c>
      <c r="R407" s="11" t="str">
        <f>IF(Polygon[Added Date]="","",Polygon[Added Date])</f>
        <v/>
      </c>
      <c r="S407" s="14" t="str">
        <f>IF(Polygon[Z COORD]="","",Polygon[Z COORD])</f>
        <v/>
      </c>
      <c r="T407" s="14" t="str">
        <f>IF(Polygon[Asset Description]="","",PROPER(Polygon[Asset Description]))</f>
        <v/>
      </c>
      <c r="U407" s="14" t="str">
        <f>IF(Polygon[Area m2]="","",Polygon[Area m2])</f>
        <v/>
      </c>
      <c r="V407" s="14" t="str">
        <f>IF(Polygon[Asset Group]="","",VLOOKUP(Polygon[Surface Material],surface_master,2,FALSE))</f>
        <v/>
      </c>
      <c r="W407" s="14" t="str">
        <f>IF(Polygon[Asset Group]="","",VLOOKUP(Polygon[Material],sa_pa_surface,2,FALSE))</f>
        <v/>
      </c>
      <c r="X407" s="14" t="str">
        <f>IF(Polygon[Asset Group]="","",VLOOKUP(Polygon[Surface],surface_master,2,FALSE))</f>
        <v/>
      </c>
      <c r="Y407" s="14" t="str">
        <f>IF(Polygon[Surface Layer Depth mm]="","",Polygon[Surface Layer Depth mm])</f>
        <v/>
      </c>
      <c r="Z407" s="14" t="str">
        <f>IF(Polygon[Length m]="","",Polygon[Length m])</f>
        <v/>
      </c>
      <c r="AA407" s="14" t="str">
        <f>IF(Polygon[Av Width m]="","",Polygon[Av Width m])</f>
        <v/>
      </c>
      <c r="AB407" s="14" t="str">
        <f>IF(Polygon[Parking Capacity]="","",Polygon[Parking Capacity])</f>
        <v/>
      </c>
    </row>
    <row r="408" spans="1:28" s="3" customFormat="1" x14ac:dyDescent="0.2">
      <c r="A408" s="3" t="str">
        <f>IF(Polygon[DWG File Name]="","",Polygon[DWG File Name])</f>
        <v/>
      </c>
      <c r="B408" s="3" t="str">
        <f>IF(Polygon[DWG Layer Name]="","",Polygon[DWG Layer Name])</f>
        <v/>
      </c>
      <c r="C408" s="3" t="str">
        <f>IF(Polygon[DWG Handle]="","",Polygon[DWG Handle])</f>
        <v/>
      </c>
      <c r="D408" s="58" t="str">
        <f>IF(Polygon[Approx Centroid X]="","",Polygon[Approx Centroid X])</f>
        <v/>
      </c>
      <c r="E408" s="58" t="str">
        <f>IF(Polygon[Approx Centroid Y]="","",Polygon[Approx Centroid Y])</f>
        <v/>
      </c>
      <c r="F408" s="3" t="str">
        <f>IF(Polygon[Replacement Asset]="","",Polygon[Replacement Asset])</f>
        <v/>
      </c>
      <c r="G408" s="3" t="str">
        <f>IF(Polygon[Asset ID]="","",UPPER(Polygon[Asset ID]))</f>
        <v/>
      </c>
      <c r="H408" s="3" t="str">
        <f>IF(Polygon[Asset Group]="","",VLOOKUP(Polygon[Asset Group],asset_grp_poly,4,FALSE))</f>
        <v/>
      </c>
      <c r="I408" s="3" t="str">
        <f>IF(Polygon[Asset Group]="","",VLOOKUP(Polygon[Asset Group],asset_grp_poly,2,FALSE))</f>
        <v/>
      </c>
      <c r="J408" s="3" t="str">
        <f>IF(Polygon[Asset Group]="","",VLOOKUP(Polygon[Asset Group],asset_grp_poly,3,FALSE))</f>
        <v/>
      </c>
      <c r="K408" s="3" t="str">
        <f>IF(Polygon[Asset Group]="","",VLOOKUP(Polygon[Asset Type],type_master_list,2,FALSE))</f>
        <v/>
      </c>
      <c r="L408" s="3" t="str">
        <f>IF(Polygon[Asset Name]="","",PROPER(Polygon[Asset Name]))</f>
        <v/>
      </c>
      <c r="M408" s="11" t="str">
        <f>IF(Polygon[Install Date]="","",Polygon[Install Date])</f>
        <v/>
      </c>
      <c r="N408" s="11" t="str">
        <f>IF(Polygon[Note]="","",PROPER(Polygon[Note]))</f>
        <v/>
      </c>
      <c r="O408" s="11" t="str">
        <f>IF(Polygon[Resource Consent Number]="","",UPPER(Polygon[Resource Consent Number]))</f>
        <v/>
      </c>
      <c r="P408" s="53" t="str">
        <f>IF(Polygon[Asset Unit Cost]="","",Polygon[Asset Unit Cost])</f>
        <v/>
      </c>
      <c r="Q408" s="11" t="str">
        <f>IF(Polygon[Added By]="","",UPPER(Polygon[Added By]))</f>
        <v/>
      </c>
      <c r="R408" s="11" t="str">
        <f>IF(Polygon[Added Date]="","",Polygon[Added Date])</f>
        <v/>
      </c>
      <c r="S408" s="14" t="str">
        <f>IF(Polygon[Z COORD]="","",Polygon[Z COORD])</f>
        <v/>
      </c>
      <c r="T408" s="14" t="str">
        <f>IF(Polygon[Asset Description]="","",PROPER(Polygon[Asset Description]))</f>
        <v/>
      </c>
      <c r="U408" s="14" t="str">
        <f>IF(Polygon[Area m2]="","",Polygon[Area m2])</f>
        <v/>
      </c>
      <c r="V408" s="14" t="str">
        <f>IF(Polygon[Asset Group]="","",VLOOKUP(Polygon[Surface Material],surface_master,2,FALSE))</f>
        <v/>
      </c>
      <c r="W408" s="14" t="str">
        <f>IF(Polygon[Asset Group]="","",VLOOKUP(Polygon[Material],sa_pa_surface,2,FALSE))</f>
        <v/>
      </c>
      <c r="X408" s="14" t="str">
        <f>IF(Polygon[Asset Group]="","",VLOOKUP(Polygon[Surface],surface_master,2,FALSE))</f>
        <v/>
      </c>
      <c r="Y408" s="14" t="str">
        <f>IF(Polygon[Surface Layer Depth mm]="","",Polygon[Surface Layer Depth mm])</f>
        <v/>
      </c>
      <c r="Z408" s="14" t="str">
        <f>IF(Polygon[Length m]="","",Polygon[Length m])</f>
        <v/>
      </c>
      <c r="AA408" s="14" t="str">
        <f>IF(Polygon[Av Width m]="","",Polygon[Av Width m])</f>
        <v/>
      </c>
      <c r="AB408" s="14" t="str">
        <f>IF(Polygon[Parking Capacity]="","",Polygon[Parking Capacity])</f>
        <v/>
      </c>
    </row>
    <row r="409" spans="1:28" s="3" customFormat="1" x14ac:dyDescent="0.2">
      <c r="A409" s="3" t="str">
        <f>IF(Polygon[DWG File Name]="","",Polygon[DWG File Name])</f>
        <v/>
      </c>
      <c r="B409" s="3" t="str">
        <f>IF(Polygon[DWG Layer Name]="","",Polygon[DWG Layer Name])</f>
        <v/>
      </c>
      <c r="C409" s="3" t="str">
        <f>IF(Polygon[DWG Handle]="","",Polygon[DWG Handle])</f>
        <v/>
      </c>
      <c r="D409" s="58" t="str">
        <f>IF(Polygon[Approx Centroid X]="","",Polygon[Approx Centroid X])</f>
        <v/>
      </c>
      <c r="E409" s="58" t="str">
        <f>IF(Polygon[Approx Centroid Y]="","",Polygon[Approx Centroid Y])</f>
        <v/>
      </c>
      <c r="F409" s="3" t="str">
        <f>IF(Polygon[Replacement Asset]="","",Polygon[Replacement Asset])</f>
        <v/>
      </c>
      <c r="G409" s="3" t="str">
        <f>IF(Polygon[Asset ID]="","",UPPER(Polygon[Asset ID]))</f>
        <v/>
      </c>
      <c r="H409" s="3" t="str">
        <f>IF(Polygon[Asset Group]="","",VLOOKUP(Polygon[Asset Group],asset_grp_poly,4,FALSE))</f>
        <v/>
      </c>
      <c r="I409" s="3" t="str">
        <f>IF(Polygon[Asset Group]="","",VLOOKUP(Polygon[Asset Group],asset_grp_poly,2,FALSE))</f>
        <v/>
      </c>
      <c r="J409" s="3" t="str">
        <f>IF(Polygon[Asset Group]="","",VLOOKUP(Polygon[Asset Group],asset_grp_poly,3,FALSE))</f>
        <v/>
      </c>
      <c r="K409" s="3" t="str">
        <f>IF(Polygon[Asset Group]="","",VLOOKUP(Polygon[Asset Type],type_master_list,2,FALSE))</f>
        <v/>
      </c>
      <c r="L409" s="3" t="str">
        <f>IF(Polygon[Asset Name]="","",PROPER(Polygon[Asset Name]))</f>
        <v/>
      </c>
      <c r="M409" s="11" t="str">
        <f>IF(Polygon[Install Date]="","",Polygon[Install Date])</f>
        <v/>
      </c>
      <c r="N409" s="11" t="str">
        <f>IF(Polygon[Note]="","",PROPER(Polygon[Note]))</f>
        <v/>
      </c>
      <c r="O409" s="11" t="str">
        <f>IF(Polygon[Resource Consent Number]="","",UPPER(Polygon[Resource Consent Number]))</f>
        <v/>
      </c>
      <c r="P409" s="53" t="str">
        <f>IF(Polygon[Asset Unit Cost]="","",Polygon[Asset Unit Cost])</f>
        <v/>
      </c>
      <c r="Q409" s="11" t="str">
        <f>IF(Polygon[Added By]="","",UPPER(Polygon[Added By]))</f>
        <v/>
      </c>
      <c r="R409" s="11" t="str">
        <f>IF(Polygon[Added Date]="","",Polygon[Added Date])</f>
        <v/>
      </c>
      <c r="S409" s="14" t="str">
        <f>IF(Polygon[Z COORD]="","",Polygon[Z COORD])</f>
        <v/>
      </c>
      <c r="T409" s="14" t="str">
        <f>IF(Polygon[Asset Description]="","",PROPER(Polygon[Asset Description]))</f>
        <v/>
      </c>
      <c r="U409" s="14" t="str">
        <f>IF(Polygon[Area m2]="","",Polygon[Area m2])</f>
        <v/>
      </c>
      <c r="V409" s="14" t="str">
        <f>IF(Polygon[Asset Group]="","",VLOOKUP(Polygon[Surface Material],surface_master,2,FALSE))</f>
        <v/>
      </c>
      <c r="W409" s="14" t="str">
        <f>IF(Polygon[Asset Group]="","",VLOOKUP(Polygon[Material],sa_pa_surface,2,FALSE))</f>
        <v/>
      </c>
      <c r="X409" s="14" t="str">
        <f>IF(Polygon[Asset Group]="","",VLOOKUP(Polygon[Surface],surface_master,2,FALSE))</f>
        <v/>
      </c>
      <c r="Y409" s="14" t="str">
        <f>IF(Polygon[Surface Layer Depth mm]="","",Polygon[Surface Layer Depth mm])</f>
        <v/>
      </c>
      <c r="Z409" s="14" t="str">
        <f>IF(Polygon[Length m]="","",Polygon[Length m])</f>
        <v/>
      </c>
      <c r="AA409" s="14" t="str">
        <f>IF(Polygon[Av Width m]="","",Polygon[Av Width m])</f>
        <v/>
      </c>
      <c r="AB409" s="14" t="str">
        <f>IF(Polygon[Parking Capacity]="","",Polygon[Parking Capacity])</f>
        <v/>
      </c>
    </row>
    <row r="410" spans="1:28" s="3" customFormat="1" x14ac:dyDescent="0.2">
      <c r="A410" s="3" t="str">
        <f>IF(Polygon[DWG File Name]="","",Polygon[DWG File Name])</f>
        <v/>
      </c>
      <c r="B410" s="3" t="str">
        <f>IF(Polygon[DWG Layer Name]="","",Polygon[DWG Layer Name])</f>
        <v/>
      </c>
      <c r="C410" s="3" t="str">
        <f>IF(Polygon[DWG Handle]="","",Polygon[DWG Handle])</f>
        <v/>
      </c>
      <c r="D410" s="58" t="str">
        <f>IF(Polygon[Approx Centroid X]="","",Polygon[Approx Centroid X])</f>
        <v/>
      </c>
      <c r="E410" s="58" t="str">
        <f>IF(Polygon[Approx Centroid Y]="","",Polygon[Approx Centroid Y])</f>
        <v/>
      </c>
      <c r="F410" s="3" t="str">
        <f>IF(Polygon[Replacement Asset]="","",Polygon[Replacement Asset])</f>
        <v/>
      </c>
      <c r="G410" s="3" t="str">
        <f>IF(Polygon[Asset ID]="","",UPPER(Polygon[Asset ID]))</f>
        <v/>
      </c>
      <c r="H410" s="3" t="str">
        <f>IF(Polygon[Asset Group]="","",VLOOKUP(Polygon[Asset Group],asset_grp_poly,4,FALSE))</f>
        <v/>
      </c>
      <c r="I410" s="3" t="str">
        <f>IF(Polygon[Asset Group]="","",VLOOKUP(Polygon[Asset Group],asset_grp_poly,2,FALSE))</f>
        <v/>
      </c>
      <c r="J410" s="3" t="str">
        <f>IF(Polygon[Asset Group]="","",VLOOKUP(Polygon[Asset Group],asset_grp_poly,3,FALSE))</f>
        <v/>
      </c>
      <c r="K410" s="3" t="str">
        <f>IF(Polygon[Asset Group]="","",VLOOKUP(Polygon[Asset Type],type_master_list,2,FALSE))</f>
        <v/>
      </c>
      <c r="L410" s="3" t="str">
        <f>IF(Polygon[Asset Name]="","",PROPER(Polygon[Asset Name]))</f>
        <v/>
      </c>
      <c r="M410" s="11" t="str">
        <f>IF(Polygon[Install Date]="","",Polygon[Install Date])</f>
        <v/>
      </c>
      <c r="N410" s="11" t="str">
        <f>IF(Polygon[Note]="","",PROPER(Polygon[Note]))</f>
        <v/>
      </c>
      <c r="O410" s="11" t="str">
        <f>IF(Polygon[Resource Consent Number]="","",UPPER(Polygon[Resource Consent Number]))</f>
        <v/>
      </c>
      <c r="P410" s="53" t="str">
        <f>IF(Polygon[Asset Unit Cost]="","",Polygon[Asset Unit Cost])</f>
        <v/>
      </c>
      <c r="Q410" s="11" t="str">
        <f>IF(Polygon[Added By]="","",UPPER(Polygon[Added By]))</f>
        <v/>
      </c>
      <c r="R410" s="11" t="str">
        <f>IF(Polygon[Added Date]="","",Polygon[Added Date])</f>
        <v/>
      </c>
      <c r="S410" s="14" t="str">
        <f>IF(Polygon[Z COORD]="","",Polygon[Z COORD])</f>
        <v/>
      </c>
      <c r="T410" s="14" t="str">
        <f>IF(Polygon[Asset Description]="","",PROPER(Polygon[Asset Description]))</f>
        <v/>
      </c>
      <c r="U410" s="14" t="str">
        <f>IF(Polygon[Area m2]="","",Polygon[Area m2])</f>
        <v/>
      </c>
      <c r="V410" s="14" t="str">
        <f>IF(Polygon[Asset Group]="","",VLOOKUP(Polygon[Surface Material],surface_master,2,FALSE))</f>
        <v/>
      </c>
      <c r="W410" s="14" t="str">
        <f>IF(Polygon[Asset Group]="","",VLOOKUP(Polygon[Material],sa_pa_surface,2,FALSE))</f>
        <v/>
      </c>
      <c r="X410" s="14" t="str">
        <f>IF(Polygon[Asset Group]="","",VLOOKUP(Polygon[Surface],surface_master,2,FALSE))</f>
        <v/>
      </c>
      <c r="Y410" s="14" t="str">
        <f>IF(Polygon[Surface Layer Depth mm]="","",Polygon[Surface Layer Depth mm])</f>
        <v/>
      </c>
      <c r="Z410" s="14" t="str">
        <f>IF(Polygon[Length m]="","",Polygon[Length m])</f>
        <v/>
      </c>
      <c r="AA410" s="14" t="str">
        <f>IF(Polygon[Av Width m]="","",Polygon[Av Width m])</f>
        <v/>
      </c>
      <c r="AB410" s="14" t="str">
        <f>IF(Polygon[Parking Capacity]="","",Polygon[Parking Capacity])</f>
        <v/>
      </c>
    </row>
    <row r="411" spans="1:28" s="3" customFormat="1" x14ac:dyDescent="0.2">
      <c r="A411" s="3" t="str">
        <f>IF(Polygon[DWG File Name]="","",Polygon[DWG File Name])</f>
        <v/>
      </c>
      <c r="B411" s="3" t="str">
        <f>IF(Polygon[DWG Layer Name]="","",Polygon[DWG Layer Name])</f>
        <v/>
      </c>
      <c r="C411" s="3" t="str">
        <f>IF(Polygon[DWG Handle]="","",Polygon[DWG Handle])</f>
        <v/>
      </c>
      <c r="D411" s="58" t="str">
        <f>IF(Polygon[Approx Centroid X]="","",Polygon[Approx Centroid X])</f>
        <v/>
      </c>
      <c r="E411" s="58" t="str">
        <f>IF(Polygon[Approx Centroid Y]="","",Polygon[Approx Centroid Y])</f>
        <v/>
      </c>
      <c r="F411" s="3" t="str">
        <f>IF(Polygon[Replacement Asset]="","",Polygon[Replacement Asset])</f>
        <v/>
      </c>
      <c r="G411" s="3" t="str">
        <f>IF(Polygon[Asset ID]="","",UPPER(Polygon[Asset ID]))</f>
        <v/>
      </c>
      <c r="H411" s="3" t="str">
        <f>IF(Polygon[Asset Group]="","",VLOOKUP(Polygon[Asset Group],asset_grp_poly,4,FALSE))</f>
        <v/>
      </c>
      <c r="I411" s="3" t="str">
        <f>IF(Polygon[Asset Group]="","",VLOOKUP(Polygon[Asset Group],asset_grp_poly,2,FALSE))</f>
        <v/>
      </c>
      <c r="J411" s="3" t="str">
        <f>IF(Polygon[Asset Group]="","",VLOOKUP(Polygon[Asset Group],asset_grp_poly,3,FALSE))</f>
        <v/>
      </c>
      <c r="K411" s="3" t="str">
        <f>IF(Polygon[Asset Group]="","",VLOOKUP(Polygon[Asset Type],type_master_list,2,FALSE))</f>
        <v/>
      </c>
      <c r="L411" s="3" t="str">
        <f>IF(Polygon[Asset Name]="","",PROPER(Polygon[Asset Name]))</f>
        <v/>
      </c>
      <c r="M411" s="11" t="str">
        <f>IF(Polygon[Install Date]="","",Polygon[Install Date])</f>
        <v/>
      </c>
      <c r="N411" s="11" t="str">
        <f>IF(Polygon[Note]="","",PROPER(Polygon[Note]))</f>
        <v/>
      </c>
      <c r="O411" s="11" t="str">
        <f>IF(Polygon[Resource Consent Number]="","",UPPER(Polygon[Resource Consent Number]))</f>
        <v/>
      </c>
      <c r="P411" s="53" t="str">
        <f>IF(Polygon[Asset Unit Cost]="","",Polygon[Asset Unit Cost])</f>
        <v/>
      </c>
      <c r="Q411" s="11" t="str">
        <f>IF(Polygon[Added By]="","",UPPER(Polygon[Added By]))</f>
        <v/>
      </c>
      <c r="R411" s="11" t="str">
        <f>IF(Polygon[Added Date]="","",Polygon[Added Date])</f>
        <v/>
      </c>
      <c r="S411" s="14" t="str">
        <f>IF(Polygon[Z COORD]="","",Polygon[Z COORD])</f>
        <v/>
      </c>
      <c r="T411" s="14" t="str">
        <f>IF(Polygon[Asset Description]="","",PROPER(Polygon[Asset Description]))</f>
        <v/>
      </c>
      <c r="U411" s="14" t="str">
        <f>IF(Polygon[Area m2]="","",Polygon[Area m2])</f>
        <v/>
      </c>
      <c r="V411" s="14" t="str">
        <f>IF(Polygon[Asset Group]="","",VLOOKUP(Polygon[Surface Material],surface_master,2,FALSE))</f>
        <v/>
      </c>
      <c r="W411" s="14" t="str">
        <f>IF(Polygon[Asset Group]="","",VLOOKUP(Polygon[Material],sa_pa_surface,2,FALSE))</f>
        <v/>
      </c>
      <c r="X411" s="14" t="str">
        <f>IF(Polygon[Asset Group]="","",VLOOKUP(Polygon[Surface],surface_master,2,FALSE))</f>
        <v/>
      </c>
      <c r="Y411" s="14" t="str">
        <f>IF(Polygon[Surface Layer Depth mm]="","",Polygon[Surface Layer Depth mm])</f>
        <v/>
      </c>
      <c r="Z411" s="14" t="str">
        <f>IF(Polygon[Length m]="","",Polygon[Length m])</f>
        <v/>
      </c>
      <c r="AA411" s="14" t="str">
        <f>IF(Polygon[Av Width m]="","",Polygon[Av Width m])</f>
        <v/>
      </c>
      <c r="AB411" s="14" t="str">
        <f>IF(Polygon[Parking Capacity]="","",Polygon[Parking Capacity])</f>
        <v/>
      </c>
    </row>
    <row r="412" spans="1:28" s="3" customFormat="1" x14ac:dyDescent="0.2">
      <c r="A412" s="3" t="str">
        <f>IF(Polygon[DWG File Name]="","",Polygon[DWG File Name])</f>
        <v/>
      </c>
      <c r="B412" s="3" t="str">
        <f>IF(Polygon[DWG Layer Name]="","",Polygon[DWG Layer Name])</f>
        <v/>
      </c>
      <c r="C412" s="3" t="str">
        <f>IF(Polygon[DWG Handle]="","",Polygon[DWG Handle])</f>
        <v/>
      </c>
      <c r="D412" s="58" t="str">
        <f>IF(Polygon[Approx Centroid X]="","",Polygon[Approx Centroid X])</f>
        <v/>
      </c>
      <c r="E412" s="58" t="str">
        <f>IF(Polygon[Approx Centroid Y]="","",Polygon[Approx Centroid Y])</f>
        <v/>
      </c>
      <c r="F412" s="3" t="str">
        <f>IF(Polygon[Replacement Asset]="","",Polygon[Replacement Asset])</f>
        <v/>
      </c>
      <c r="G412" s="3" t="str">
        <f>IF(Polygon[Asset ID]="","",UPPER(Polygon[Asset ID]))</f>
        <v/>
      </c>
      <c r="H412" s="3" t="str">
        <f>IF(Polygon[Asset Group]="","",VLOOKUP(Polygon[Asset Group],asset_grp_poly,4,FALSE))</f>
        <v/>
      </c>
      <c r="I412" s="3" t="str">
        <f>IF(Polygon[Asset Group]="","",VLOOKUP(Polygon[Asset Group],asset_grp_poly,2,FALSE))</f>
        <v/>
      </c>
      <c r="J412" s="3" t="str">
        <f>IF(Polygon[Asset Group]="","",VLOOKUP(Polygon[Asset Group],asset_grp_poly,3,FALSE))</f>
        <v/>
      </c>
      <c r="K412" s="3" t="str">
        <f>IF(Polygon[Asset Group]="","",VLOOKUP(Polygon[Asset Type],type_master_list,2,FALSE))</f>
        <v/>
      </c>
      <c r="L412" s="3" t="str">
        <f>IF(Polygon[Asset Name]="","",PROPER(Polygon[Asset Name]))</f>
        <v/>
      </c>
      <c r="M412" s="11" t="str">
        <f>IF(Polygon[Install Date]="","",Polygon[Install Date])</f>
        <v/>
      </c>
      <c r="N412" s="11" t="str">
        <f>IF(Polygon[Note]="","",PROPER(Polygon[Note]))</f>
        <v/>
      </c>
      <c r="O412" s="11" t="str">
        <f>IF(Polygon[Resource Consent Number]="","",UPPER(Polygon[Resource Consent Number]))</f>
        <v/>
      </c>
      <c r="P412" s="53" t="str">
        <f>IF(Polygon[Asset Unit Cost]="","",Polygon[Asset Unit Cost])</f>
        <v/>
      </c>
      <c r="Q412" s="11" t="str">
        <f>IF(Polygon[Added By]="","",UPPER(Polygon[Added By]))</f>
        <v/>
      </c>
      <c r="R412" s="11" t="str">
        <f>IF(Polygon[Added Date]="","",Polygon[Added Date])</f>
        <v/>
      </c>
      <c r="S412" s="14" t="str">
        <f>IF(Polygon[Z COORD]="","",Polygon[Z COORD])</f>
        <v/>
      </c>
      <c r="T412" s="14" t="str">
        <f>IF(Polygon[Asset Description]="","",PROPER(Polygon[Asset Description]))</f>
        <v/>
      </c>
      <c r="U412" s="14" t="str">
        <f>IF(Polygon[Area m2]="","",Polygon[Area m2])</f>
        <v/>
      </c>
      <c r="V412" s="14" t="str">
        <f>IF(Polygon[Asset Group]="","",VLOOKUP(Polygon[Surface Material],surface_master,2,FALSE))</f>
        <v/>
      </c>
      <c r="W412" s="14" t="str">
        <f>IF(Polygon[Asset Group]="","",VLOOKUP(Polygon[Material],sa_pa_surface,2,FALSE))</f>
        <v/>
      </c>
      <c r="X412" s="14" t="str">
        <f>IF(Polygon[Asset Group]="","",VLOOKUP(Polygon[Surface],surface_master,2,FALSE))</f>
        <v/>
      </c>
      <c r="Y412" s="14" t="str">
        <f>IF(Polygon[Surface Layer Depth mm]="","",Polygon[Surface Layer Depth mm])</f>
        <v/>
      </c>
      <c r="Z412" s="14" t="str">
        <f>IF(Polygon[Length m]="","",Polygon[Length m])</f>
        <v/>
      </c>
      <c r="AA412" s="14" t="str">
        <f>IF(Polygon[Av Width m]="","",Polygon[Av Width m])</f>
        <v/>
      </c>
      <c r="AB412" s="14" t="str">
        <f>IF(Polygon[Parking Capacity]="","",Polygon[Parking Capacity])</f>
        <v/>
      </c>
    </row>
    <row r="413" spans="1:28" s="3" customFormat="1" x14ac:dyDescent="0.2">
      <c r="A413" s="3" t="str">
        <f>IF(Polygon[DWG File Name]="","",Polygon[DWG File Name])</f>
        <v/>
      </c>
      <c r="B413" s="3" t="str">
        <f>IF(Polygon[DWG Layer Name]="","",Polygon[DWG Layer Name])</f>
        <v/>
      </c>
      <c r="C413" s="3" t="str">
        <f>IF(Polygon[DWG Handle]="","",Polygon[DWG Handle])</f>
        <v/>
      </c>
      <c r="D413" s="58" t="str">
        <f>IF(Polygon[Approx Centroid X]="","",Polygon[Approx Centroid X])</f>
        <v/>
      </c>
      <c r="E413" s="58" t="str">
        <f>IF(Polygon[Approx Centroid Y]="","",Polygon[Approx Centroid Y])</f>
        <v/>
      </c>
      <c r="F413" s="3" t="str">
        <f>IF(Polygon[Replacement Asset]="","",Polygon[Replacement Asset])</f>
        <v/>
      </c>
      <c r="G413" s="3" t="str">
        <f>IF(Polygon[Asset ID]="","",UPPER(Polygon[Asset ID]))</f>
        <v/>
      </c>
      <c r="H413" s="3" t="str">
        <f>IF(Polygon[Asset Group]="","",VLOOKUP(Polygon[Asset Group],asset_grp_poly,4,FALSE))</f>
        <v/>
      </c>
      <c r="I413" s="3" t="str">
        <f>IF(Polygon[Asset Group]="","",VLOOKUP(Polygon[Asset Group],asset_grp_poly,2,FALSE))</f>
        <v/>
      </c>
      <c r="J413" s="3" t="str">
        <f>IF(Polygon[Asset Group]="","",VLOOKUP(Polygon[Asset Group],asset_grp_poly,3,FALSE))</f>
        <v/>
      </c>
      <c r="K413" s="3" t="str">
        <f>IF(Polygon[Asset Group]="","",VLOOKUP(Polygon[Asset Type],type_master_list,2,FALSE))</f>
        <v/>
      </c>
      <c r="L413" s="3" t="str">
        <f>IF(Polygon[Asset Name]="","",PROPER(Polygon[Asset Name]))</f>
        <v/>
      </c>
      <c r="M413" s="11" t="str">
        <f>IF(Polygon[Install Date]="","",Polygon[Install Date])</f>
        <v/>
      </c>
      <c r="N413" s="11" t="str">
        <f>IF(Polygon[Note]="","",PROPER(Polygon[Note]))</f>
        <v/>
      </c>
      <c r="O413" s="11" t="str">
        <f>IF(Polygon[Resource Consent Number]="","",UPPER(Polygon[Resource Consent Number]))</f>
        <v/>
      </c>
      <c r="P413" s="53" t="str">
        <f>IF(Polygon[Asset Unit Cost]="","",Polygon[Asset Unit Cost])</f>
        <v/>
      </c>
      <c r="Q413" s="11" t="str">
        <f>IF(Polygon[Added By]="","",UPPER(Polygon[Added By]))</f>
        <v/>
      </c>
      <c r="R413" s="11" t="str">
        <f>IF(Polygon[Added Date]="","",Polygon[Added Date])</f>
        <v/>
      </c>
      <c r="S413" s="14" t="str">
        <f>IF(Polygon[Z COORD]="","",Polygon[Z COORD])</f>
        <v/>
      </c>
      <c r="T413" s="14" t="str">
        <f>IF(Polygon[Asset Description]="","",PROPER(Polygon[Asset Description]))</f>
        <v/>
      </c>
      <c r="U413" s="14" t="str">
        <f>IF(Polygon[Area m2]="","",Polygon[Area m2])</f>
        <v/>
      </c>
      <c r="V413" s="14" t="str">
        <f>IF(Polygon[Asset Group]="","",VLOOKUP(Polygon[Surface Material],surface_master,2,FALSE))</f>
        <v/>
      </c>
      <c r="W413" s="14" t="str">
        <f>IF(Polygon[Asset Group]="","",VLOOKUP(Polygon[Material],sa_pa_surface,2,FALSE))</f>
        <v/>
      </c>
      <c r="X413" s="14" t="str">
        <f>IF(Polygon[Asset Group]="","",VLOOKUP(Polygon[Surface],surface_master,2,FALSE))</f>
        <v/>
      </c>
      <c r="Y413" s="14" t="str">
        <f>IF(Polygon[Surface Layer Depth mm]="","",Polygon[Surface Layer Depth mm])</f>
        <v/>
      </c>
      <c r="Z413" s="14" t="str">
        <f>IF(Polygon[Length m]="","",Polygon[Length m])</f>
        <v/>
      </c>
      <c r="AA413" s="14" t="str">
        <f>IF(Polygon[Av Width m]="","",Polygon[Av Width m])</f>
        <v/>
      </c>
      <c r="AB413" s="14" t="str">
        <f>IF(Polygon[Parking Capacity]="","",Polygon[Parking Capacity])</f>
        <v/>
      </c>
    </row>
    <row r="414" spans="1:28" s="3" customFormat="1" x14ac:dyDescent="0.2">
      <c r="A414" s="3" t="str">
        <f>IF(Polygon[DWG File Name]="","",Polygon[DWG File Name])</f>
        <v/>
      </c>
      <c r="B414" s="3" t="str">
        <f>IF(Polygon[DWG Layer Name]="","",Polygon[DWG Layer Name])</f>
        <v/>
      </c>
      <c r="C414" s="3" t="str">
        <f>IF(Polygon[DWG Handle]="","",Polygon[DWG Handle])</f>
        <v/>
      </c>
      <c r="D414" s="58" t="str">
        <f>IF(Polygon[Approx Centroid X]="","",Polygon[Approx Centroid X])</f>
        <v/>
      </c>
      <c r="E414" s="58" t="str">
        <f>IF(Polygon[Approx Centroid Y]="","",Polygon[Approx Centroid Y])</f>
        <v/>
      </c>
      <c r="F414" s="3" t="str">
        <f>IF(Polygon[Replacement Asset]="","",Polygon[Replacement Asset])</f>
        <v/>
      </c>
      <c r="G414" s="3" t="str">
        <f>IF(Polygon[Asset ID]="","",UPPER(Polygon[Asset ID]))</f>
        <v/>
      </c>
      <c r="H414" s="3" t="str">
        <f>IF(Polygon[Asset Group]="","",VLOOKUP(Polygon[Asset Group],asset_grp_poly,4,FALSE))</f>
        <v/>
      </c>
      <c r="I414" s="3" t="str">
        <f>IF(Polygon[Asset Group]="","",VLOOKUP(Polygon[Asset Group],asset_grp_poly,2,FALSE))</f>
        <v/>
      </c>
      <c r="J414" s="3" t="str">
        <f>IF(Polygon[Asset Group]="","",VLOOKUP(Polygon[Asset Group],asset_grp_poly,3,FALSE))</f>
        <v/>
      </c>
      <c r="K414" s="3" t="str">
        <f>IF(Polygon[Asset Group]="","",VLOOKUP(Polygon[Asset Type],type_master_list,2,FALSE))</f>
        <v/>
      </c>
      <c r="L414" s="3" t="str">
        <f>IF(Polygon[Asset Name]="","",PROPER(Polygon[Asset Name]))</f>
        <v/>
      </c>
      <c r="M414" s="11" t="str">
        <f>IF(Polygon[Install Date]="","",Polygon[Install Date])</f>
        <v/>
      </c>
      <c r="N414" s="11" t="str">
        <f>IF(Polygon[Note]="","",PROPER(Polygon[Note]))</f>
        <v/>
      </c>
      <c r="O414" s="11" t="str">
        <f>IF(Polygon[Resource Consent Number]="","",UPPER(Polygon[Resource Consent Number]))</f>
        <v/>
      </c>
      <c r="P414" s="53" t="str">
        <f>IF(Polygon[Asset Unit Cost]="","",Polygon[Asset Unit Cost])</f>
        <v/>
      </c>
      <c r="Q414" s="11" t="str">
        <f>IF(Polygon[Added By]="","",UPPER(Polygon[Added By]))</f>
        <v/>
      </c>
      <c r="R414" s="11" t="str">
        <f>IF(Polygon[Added Date]="","",Polygon[Added Date])</f>
        <v/>
      </c>
      <c r="S414" s="14" t="str">
        <f>IF(Polygon[Z COORD]="","",Polygon[Z COORD])</f>
        <v/>
      </c>
      <c r="T414" s="14" t="str">
        <f>IF(Polygon[Asset Description]="","",PROPER(Polygon[Asset Description]))</f>
        <v/>
      </c>
      <c r="U414" s="14" t="str">
        <f>IF(Polygon[Area m2]="","",Polygon[Area m2])</f>
        <v/>
      </c>
      <c r="V414" s="14" t="str">
        <f>IF(Polygon[Asset Group]="","",VLOOKUP(Polygon[Surface Material],surface_master,2,FALSE))</f>
        <v/>
      </c>
      <c r="W414" s="14" t="str">
        <f>IF(Polygon[Asset Group]="","",VLOOKUP(Polygon[Material],sa_pa_surface,2,FALSE))</f>
        <v/>
      </c>
      <c r="X414" s="14" t="str">
        <f>IF(Polygon[Asset Group]="","",VLOOKUP(Polygon[Surface],surface_master,2,FALSE))</f>
        <v/>
      </c>
      <c r="Y414" s="14" t="str">
        <f>IF(Polygon[Surface Layer Depth mm]="","",Polygon[Surface Layer Depth mm])</f>
        <v/>
      </c>
      <c r="Z414" s="14" t="str">
        <f>IF(Polygon[Length m]="","",Polygon[Length m])</f>
        <v/>
      </c>
      <c r="AA414" s="14" t="str">
        <f>IF(Polygon[Av Width m]="","",Polygon[Av Width m])</f>
        <v/>
      </c>
      <c r="AB414" s="14" t="str">
        <f>IF(Polygon[Parking Capacity]="","",Polygon[Parking Capacity])</f>
        <v/>
      </c>
    </row>
    <row r="415" spans="1:28" s="3" customFormat="1" x14ac:dyDescent="0.2">
      <c r="A415" s="3" t="str">
        <f>IF(Polygon[DWG File Name]="","",Polygon[DWG File Name])</f>
        <v/>
      </c>
      <c r="B415" s="3" t="str">
        <f>IF(Polygon[DWG Layer Name]="","",Polygon[DWG Layer Name])</f>
        <v/>
      </c>
      <c r="C415" s="3" t="str">
        <f>IF(Polygon[DWG Handle]="","",Polygon[DWG Handle])</f>
        <v/>
      </c>
      <c r="D415" s="58" t="str">
        <f>IF(Polygon[Approx Centroid X]="","",Polygon[Approx Centroid X])</f>
        <v/>
      </c>
      <c r="E415" s="58" t="str">
        <f>IF(Polygon[Approx Centroid Y]="","",Polygon[Approx Centroid Y])</f>
        <v/>
      </c>
      <c r="F415" s="3" t="str">
        <f>IF(Polygon[Replacement Asset]="","",Polygon[Replacement Asset])</f>
        <v/>
      </c>
      <c r="G415" s="3" t="str">
        <f>IF(Polygon[Asset ID]="","",UPPER(Polygon[Asset ID]))</f>
        <v/>
      </c>
      <c r="H415" s="3" t="str">
        <f>IF(Polygon[Asset Group]="","",VLOOKUP(Polygon[Asset Group],asset_grp_poly,4,FALSE))</f>
        <v/>
      </c>
      <c r="I415" s="3" t="str">
        <f>IF(Polygon[Asset Group]="","",VLOOKUP(Polygon[Asset Group],asset_grp_poly,2,FALSE))</f>
        <v/>
      </c>
      <c r="J415" s="3" t="str">
        <f>IF(Polygon[Asset Group]="","",VLOOKUP(Polygon[Asset Group],asset_grp_poly,3,FALSE))</f>
        <v/>
      </c>
      <c r="K415" s="3" t="str">
        <f>IF(Polygon[Asset Group]="","",VLOOKUP(Polygon[Asset Type],type_master_list,2,FALSE))</f>
        <v/>
      </c>
      <c r="L415" s="3" t="str">
        <f>IF(Polygon[Asset Name]="","",PROPER(Polygon[Asset Name]))</f>
        <v/>
      </c>
      <c r="M415" s="11" t="str">
        <f>IF(Polygon[Install Date]="","",Polygon[Install Date])</f>
        <v/>
      </c>
      <c r="N415" s="11" t="str">
        <f>IF(Polygon[Note]="","",PROPER(Polygon[Note]))</f>
        <v/>
      </c>
      <c r="O415" s="11" t="str">
        <f>IF(Polygon[Resource Consent Number]="","",UPPER(Polygon[Resource Consent Number]))</f>
        <v/>
      </c>
      <c r="P415" s="53" t="str">
        <f>IF(Polygon[Asset Unit Cost]="","",Polygon[Asset Unit Cost])</f>
        <v/>
      </c>
      <c r="Q415" s="11" t="str">
        <f>IF(Polygon[Added By]="","",UPPER(Polygon[Added By]))</f>
        <v/>
      </c>
      <c r="R415" s="11" t="str">
        <f>IF(Polygon[Added Date]="","",Polygon[Added Date])</f>
        <v/>
      </c>
      <c r="S415" s="14" t="str">
        <f>IF(Polygon[Z COORD]="","",Polygon[Z COORD])</f>
        <v/>
      </c>
      <c r="T415" s="14" t="str">
        <f>IF(Polygon[Asset Description]="","",PROPER(Polygon[Asset Description]))</f>
        <v/>
      </c>
      <c r="U415" s="14" t="str">
        <f>IF(Polygon[Area m2]="","",Polygon[Area m2])</f>
        <v/>
      </c>
      <c r="V415" s="14" t="str">
        <f>IF(Polygon[Asset Group]="","",VLOOKUP(Polygon[Surface Material],surface_master,2,FALSE))</f>
        <v/>
      </c>
      <c r="W415" s="14" t="str">
        <f>IF(Polygon[Asset Group]="","",VLOOKUP(Polygon[Material],sa_pa_surface,2,FALSE))</f>
        <v/>
      </c>
      <c r="X415" s="14" t="str">
        <f>IF(Polygon[Asset Group]="","",VLOOKUP(Polygon[Surface],surface_master,2,FALSE))</f>
        <v/>
      </c>
      <c r="Y415" s="14" t="str">
        <f>IF(Polygon[Surface Layer Depth mm]="","",Polygon[Surface Layer Depth mm])</f>
        <v/>
      </c>
      <c r="Z415" s="14" t="str">
        <f>IF(Polygon[Length m]="","",Polygon[Length m])</f>
        <v/>
      </c>
      <c r="AA415" s="14" t="str">
        <f>IF(Polygon[Av Width m]="","",Polygon[Av Width m])</f>
        <v/>
      </c>
      <c r="AB415" s="14" t="str">
        <f>IF(Polygon[Parking Capacity]="","",Polygon[Parking Capacity])</f>
        <v/>
      </c>
    </row>
    <row r="416" spans="1:28" s="3" customFormat="1" x14ac:dyDescent="0.2">
      <c r="A416" s="3" t="str">
        <f>IF(Polygon[DWG File Name]="","",Polygon[DWG File Name])</f>
        <v/>
      </c>
      <c r="B416" s="3" t="str">
        <f>IF(Polygon[DWG Layer Name]="","",Polygon[DWG Layer Name])</f>
        <v/>
      </c>
      <c r="C416" s="3" t="str">
        <f>IF(Polygon[DWG Handle]="","",Polygon[DWG Handle])</f>
        <v/>
      </c>
      <c r="D416" s="58" t="str">
        <f>IF(Polygon[Approx Centroid X]="","",Polygon[Approx Centroid X])</f>
        <v/>
      </c>
      <c r="E416" s="58" t="str">
        <f>IF(Polygon[Approx Centroid Y]="","",Polygon[Approx Centroid Y])</f>
        <v/>
      </c>
      <c r="F416" s="3" t="str">
        <f>IF(Polygon[Replacement Asset]="","",Polygon[Replacement Asset])</f>
        <v/>
      </c>
      <c r="G416" s="3" t="str">
        <f>IF(Polygon[Asset ID]="","",UPPER(Polygon[Asset ID]))</f>
        <v/>
      </c>
      <c r="H416" s="3" t="str">
        <f>IF(Polygon[Asset Group]="","",VLOOKUP(Polygon[Asset Group],asset_grp_poly,4,FALSE))</f>
        <v/>
      </c>
      <c r="I416" s="3" t="str">
        <f>IF(Polygon[Asset Group]="","",VLOOKUP(Polygon[Asset Group],asset_grp_poly,2,FALSE))</f>
        <v/>
      </c>
      <c r="J416" s="3" t="str">
        <f>IF(Polygon[Asset Group]="","",VLOOKUP(Polygon[Asset Group],asset_grp_poly,3,FALSE))</f>
        <v/>
      </c>
      <c r="K416" s="3" t="str">
        <f>IF(Polygon[Asset Group]="","",VLOOKUP(Polygon[Asset Type],type_master_list,2,FALSE))</f>
        <v/>
      </c>
      <c r="L416" s="3" t="str">
        <f>IF(Polygon[Asset Name]="","",PROPER(Polygon[Asset Name]))</f>
        <v/>
      </c>
      <c r="M416" s="11" t="str">
        <f>IF(Polygon[Install Date]="","",Polygon[Install Date])</f>
        <v/>
      </c>
      <c r="N416" s="11" t="str">
        <f>IF(Polygon[Note]="","",PROPER(Polygon[Note]))</f>
        <v/>
      </c>
      <c r="O416" s="11" t="str">
        <f>IF(Polygon[Resource Consent Number]="","",UPPER(Polygon[Resource Consent Number]))</f>
        <v/>
      </c>
      <c r="P416" s="53" t="str">
        <f>IF(Polygon[Asset Unit Cost]="","",Polygon[Asset Unit Cost])</f>
        <v/>
      </c>
      <c r="Q416" s="11" t="str">
        <f>IF(Polygon[Added By]="","",UPPER(Polygon[Added By]))</f>
        <v/>
      </c>
      <c r="R416" s="11" t="str">
        <f>IF(Polygon[Added Date]="","",Polygon[Added Date])</f>
        <v/>
      </c>
      <c r="S416" s="14" t="str">
        <f>IF(Polygon[Z COORD]="","",Polygon[Z COORD])</f>
        <v/>
      </c>
      <c r="T416" s="14" t="str">
        <f>IF(Polygon[Asset Description]="","",PROPER(Polygon[Asset Description]))</f>
        <v/>
      </c>
      <c r="U416" s="14" t="str">
        <f>IF(Polygon[Area m2]="","",Polygon[Area m2])</f>
        <v/>
      </c>
      <c r="V416" s="14" t="str">
        <f>IF(Polygon[Asset Group]="","",VLOOKUP(Polygon[Surface Material],surface_master,2,FALSE))</f>
        <v/>
      </c>
      <c r="W416" s="14" t="str">
        <f>IF(Polygon[Asset Group]="","",VLOOKUP(Polygon[Material],sa_pa_surface,2,FALSE))</f>
        <v/>
      </c>
      <c r="X416" s="14" t="str">
        <f>IF(Polygon[Asset Group]="","",VLOOKUP(Polygon[Surface],surface_master,2,FALSE))</f>
        <v/>
      </c>
      <c r="Y416" s="14" t="str">
        <f>IF(Polygon[Surface Layer Depth mm]="","",Polygon[Surface Layer Depth mm])</f>
        <v/>
      </c>
      <c r="Z416" s="14" t="str">
        <f>IF(Polygon[Length m]="","",Polygon[Length m])</f>
        <v/>
      </c>
      <c r="AA416" s="14" t="str">
        <f>IF(Polygon[Av Width m]="","",Polygon[Av Width m])</f>
        <v/>
      </c>
      <c r="AB416" s="14" t="str">
        <f>IF(Polygon[Parking Capacity]="","",Polygon[Parking Capacity])</f>
        <v/>
      </c>
    </row>
    <row r="417" spans="1:28" s="3" customFormat="1" x14ac:dyDescent="0.2">
      <c r="A417" s="3" t="str">
        <f>IF(Polygon[DWG File Name]="","",Polygon[DWG File Name])</f>
        <v/>
      </c>
      <c r="B417" s="3" t="str">
        <f>IF(Polygon[DWG Layer Name]="","",Polygon[DWG Layer Name])</f>
        <v/>
      </c>
      <c r="C417" s="3" t="str">
        <f>IF(Polygon[DWG Handle]="","",Polygon[DWG Handle])</f>
        <v/>
      </c>
      <c r="D417" s="58" t="str">
        <f>IF(Polygon[Approx Centroid X]="","",Polygon[Approx Centroid X])</f>
        <v/>
      </c>
      <c r="E417" s="58" t="str">
        <f>IF(Polygon[Approx Centroid Y]="","",Polygon[Approx Centroid Y])</f>
        <v/>
      </c>
      <c r="F417" s="3" t="str">
        <f>IF(Polygon[Replacement Asset]="","",Polygon[Replacement Asset])</f>
        <v/>
      </c>
      <c r="G417" s="3" t="str">
        <f>IF(Polygon[Asset ID]="","",UPPER(Polygon[Asset ID]))</f>
        <v/>
      </c>
      <c r="H417" s="3" t="str">
        <f>IF(Polygon[Asset Group]="","",VLOOKUP(Polygon[Asset Group],asset_grp_poly,4,FALSE))</f>
        <v/>
      </c>
      <c r="I417" s="3" t="str">
        <f>IF(Polygon[Asset Group]="","",VLOOKUP(Polygon[Asset Group],asset_grp_poly,2,FALSE))</f>
        <v/>
      </c>
      <c r="J417" s="3" t="str">
        <f>IF(Polygon[Asset Group]="","",VLOOKUP(Polygon[Asset Group],asset_grp_poly,3,FALSE))</f>
        <v/>
      </c>
      <c r="K417" s="3" t="str">
        <f>IF(Polygon[Asset Group]="","",VLOOKUP(Polygon[Asset Type],type_master_list,2,FALSE))</f>
        <v/>
      </c>
      <c r="L417" s="3" t="str">
        <f>IF(Polygon[Asset Name]="","",PROPER(Polygon[Asset Name]))</f>
        <v/>
      </c>
      <c r="M417" s="11" t="str">
        <f>IF(Polygon[Install Date]="","",Polygon[Install Date])</f>
        <v/>
      </c>
      <c r="N417" s="11" t="str">
        <f>IF(Polygon[Note]="","",PROPER(Polygon[Note]))</f>
        <v/>
      </c>
      <c r="O417" s="11" t="str">
        <f>IF(Polygon[Resource Consent Number]="","",UPPER(Polygon[Resource Consent Number]))</f>
        <v/>
      </c>
      <c r="P417" s="53" t="str">
        <f>IF(Polygon[Asset Unit Cost]="","",Polygon[Asset Unit Cost])</f>
        <v/>
      </c>
      <c r="Q417" s="11" t="str">
        <f>IF(Polygon[Added By]="","",UPPER(Polygon[Added By]))</f>
        <v/>
      </c>
      <c r="R417" s="11" t="str">
        <f>IF(Polygon[Added Date]="","",Polygon[Added Date])</f>
        <v/>
      </c>
      <c r="S417" s="14" t="str">
        <f>IF(Polygon[Z COORD]="","",Polygon[Z COORD])</f>
        <v/>
      </c>
      <c r="T417" s="14" t="str">
        <f>IF(Polygon[Asset Description]="","",PROPER(Polygon[Asset Description]))</f>
        <v/>
      </c>
      <c r="U417" s="14" t="str">
        <f>IF(Polygon[Area m2]="","",Polygon[Area m2])</f>
        <v/>
      </c>
      <c r="V417" s="14" t="str">
        <f>IF(Polygon[Asset Group]="","",VLOOKUP(Polygon[Surface Material],surface_master,2,FALSE))</f>
        <v/>
      </c>
      <c r="W417" s="14" t="str">
        <f>IF(Polygon[Asset Group]="","",VLOOKUP(Polygon[Material],sa_pa_surface,2,FALSE))</f>
        <v/>
      </c>
      <c r="X417" s="14" t="str">
        <f>IF(Polygon[Asset Group]="","",VLOOKUP(Polygon[Surface],surface_master,2,FALSE))</f>
        <v/>
      </c>
      <c r="Y417" s="14" t="str">
        <f>IF(Polygon[Surface Layer Depth mm]="","",Polygon[Surface Layer Depth mm])</f>
        <v/>
      </c>
      <c r="Z417" s="14" t="str">
        <f>IF(Polygon[Length m]="","",Polygon[Length m])</f>
        <v/>
      </c>
      <c r="AA417" s="14" t="str">
        <f>IF(Polygon[Av Width m]="","",Polygon[Av Width m])</f>
        <v/>
      </c>
      <c r="AB417" s="14" t="str">
        <f>IF(Polygon[Parking Capacity]="","",Polygon[Parking Capacity])</f>
        <v/>
      </c>
    </row>
    <row r="418" spans="1:28" s="3" customFormat="1" x14ac:dyDescent="0.2">
      <c r="A418" s="3" t="str">
        <f>IF(Polygon[DWG File Name]="","",Polygon[DWG File Name])</f>
        <v/>
      </c>
      <c r="B418" s="3" t="str">
        <f>IF(Polygon[DWG Layer Name]="","",Polygon[DWG Layer Name])</f>
        <v/>
      </c>
      <c r="C418" s="3" t="str">
        <f>IF(Polygon[DWG Handle]="","",Polygon[DWG Handle])</f>
        <v/>
      </c>
      <c r="D418" s="58" t="str">
        <f>IF(Polygon[Approx Centroid X]="","",Polygon[Approx Centroid X])</f>
        <v/>
      </c>
      <c r="E418" s="58" t="str">
        <f>IF(Polygon[Approx Centroid Y]="","",Polygon[Approx Centroid Y])</f>
        <v/>
      </c>
      <c r="F418" s="3" t="str">
        <f>IF(Polygon[Replacement Asset]="","",Polygon[Replacement Asset])</f>
        <v/>
      </c>
      <c r="G418" s="3" t="str">
        <f>IF(Polygon[Asset ID]="","",UPPER(Polygon[Asset ID]))</f>
        <v/>
      </c>
      <c r="H418" s="3" t="str">
        <f>IF(Polygon[Asset Group]="","",VLOOKUP(Polygon[Asset Group],asset_grp_poly,4,FALSE))</f>
        <v/>
      </c>
      <c r="I418" s="3" t="str">
        <f>IF(Polygon[Asset Group]="","",VLOOKUP(Polygon[Asset Group],asset_grp_poly,2,FALSE))</f>
        <v/>
      </c>
      <c r="J418" s="3" t="str">
        <f>IF(Polygon[Asset Group]="","",VLOOKUP(Polygon[Asset Group],asset_grp_poly,3,FALSE))</f>
        <v/>
      </c>
      <c r="K418" s="3" t="str">
        <f>IF(Polygon[Asset Group]="","",VLOOKUP(Polygon[Asset Type],type_master_list,2,FALSE))</f>
        <v/>
      </c>
      <c r="L418" s="3" t="str">
        <f>IF(Polygon[Asset Name]="","",PROPER(Polygon[Asset Name]))</f>
        <v/>
      </c>
      <c r="M418" s="11" t="str">
        <f>IF(Polygon[Install Date]="","",Polygon[Install Date])</f>
        <v/>
      </c>
      <c r="N418" s="11" t="str">
        <f>IF(Polygon[Note]="","",PROPER(Polygon[Note]))</f>
        <v/>
      </c>
      <c r="O418" s="11" t="str">
        <f>IF(Polygon[Resource Consent Number]="","",UPPER(Polygon[Resource Consent Number]))</f>
        <v/>
      </c>
      <c r="P418" s="53" t="str">
        <f>IF(Polygon[Asset Unit Cost]="","",Polygon[Asset Unit Cost])</f>
        <v/>
      </c>
      <c r="Q418" s="11" t="str">
        <f>IF(Polygon[Added By]="","",UPPER(Polygon[Added By]))</f>
        <v/>
      </c>
      <c r="R418" s="11" t="str">
        <f>IF(Polygon[Added Date]="","",Polygon[Added Date])</f>
        <v/>
      </c>
      <c r="S418" s="14" t="str">
        <f>IF(Polygon[Z COORD]="","",Polygon[Z COORD])</f>
        <v/>
      </c>
      <c r="T418" s="14" t="str">
        <f>IF(Polygon[Asset Description]="","",PROPER(Polygon[Asset Description]))</f>
        <v/>
      </c>
      <c r="U418" s="14" t="str">
        <f>IF(Polygon[Area m2]="","",Polygon[Area m2])</f>
        <v/>
      </c>
      <c r="V418" s="14" t="str">
        <f>IF(Polygon[Asset Group]="","",VLOOKUP(Polygon[Surface Material],surface_master,2,FALSE))</f>
        <v/>
      </c>
      <c r="W418" s="14" t="str">
        <f>IF(Polygon[Asset Group]="","",VLOOKUP(Polygon[Material],sa_pa_surface,2,FALSE))</f>
        <v/>
      </c>
      <c r="X418" s="14" t="str">
        <f>IF(Polygon[Asset Group]="","",VLOOKUP(Polygon[Surface],surface_master,2,FALSE))</f>
        <v/>
      </c>
      <c r="Y418" s="14" t="str">
        <f>IF(Polygon[Surface Layer Depth mm]="","",Polygon[Surface Layer Depth mm])</f>
        <v/>
      </c>
      <c r="Z418" s="14" t="str">
        <f>IF(Polygon[Length m]="","",Polygon[Length m])</f>
        <v/>
      </c>
      <c r="AA418" s="14" t="str">
        <f>IF(Polygon[Av Width m]="","",Polygon[Av Width m])</f>
        <v/>
      </c>
      <c r="AB418" s="14" t="str">
        <f>IF(Polygon[Parking Capacity]="","",Polygon[Parking Capacity])</f>
        <v/>
      </c>
    </row>
    <row r="419" spans="1:28" s="3" customFormat="1" x14ac:dyDescent="0.2">
      <c r="A419" s="3" t="str">
        <f>IF(Polygon[DWG File Name]="","",Polygon[DWG File Name])</f>
        <v/>
      </c>
      <c r="B419" s="3" t="str">
        <f>IF(Polygon[DWG Layer Name]="","",Polygon[DWG Layer Name])</f>
        <v/>
      </c>
      <c r="C419" s="3" t="str">
        <f>IF(Polygon[DWG Handle]="","",Polygon[DWG Handle])</f>
        <v/>
      </c>
      <c r="D419" s="58" t="str">
        <f>IF(Polygon[Approx Centroid X]="","",Polygon[Approx Centroid X])</f>
        <v/>
      </c>
      <c r="E419" s="58" t="str">
        <f>IF(Polygon[Approx Centroid Y]="","",Polygon[Approx Centroid Y])</f>
        <v/>
      </c>
      <c r="F419" s="3" t="str">
        <f>IF(Polygon[Replacement Asset]="","",Polygon[Replacement Asset])</f>
        <v/>
      </c>
      <c r="G419" s="3" t="str">
        <f>IF(Polygon[Asset ID]="","",UPPER(Polygon[Asset ID]))</f>
        <v/>
      </c>
      <c r="H419" s="3" t="str">
        <f>IF(Polygon[Asset Group]="","",VLOOKUP(Polygon[Asset Group],asset_grp_poly,4,FALSE))</f>
        <v/>
      </c>
      <c r="I419" s="3" t="str">
        <f>IF(Polygon[Asset Group]="","",VLOOKUP(Polygon[Asset Group],asset_grp_poly,2,FALSE))</f>
        <v/>
      </c>
      <c r="J419" s="3" t="str">
        <f>IF(Polygon[Asset Group]="","",VLOOKUP(Polygon[Asset Group],asset_grp_poly,3,FALSE))</f>
        <v/>
      </c>
      <c r="K419" s="3" t="str">
        <f>IF(Polygon[Asset Group]="","",VLOOKUP(Polygon[Asset Type],type_master_list,2,FALSE))</f>
        <v/>
      </c>
      <c r="L419" s="3" t="str">
        <f>IF(Polygon[Asset Name]="","",PROPER(Polygon[Asset Name]))</f>
        <v/>
      </c>
      <c r="M419" s="11" t="str">
        <f>IF(Polygon[Install Date]="","",Polygon[Install Date])</f>
        <v/>
      </c>
      <c r="N419" s="11" t="str">
        <f>IF(Polygon[Note]="","",PROPER(Polygon[Note]))</f>
        <v/>
      </c>
      <c r="O419" s="11" t="str">
        <f>IF(Polygon[Resource Consent Number]="","",UPPER(Polygon[Resource Consent Number]))</f>
        <v/>
      </c>
      <c r="P419" s="53" t="str">
        <f>IF(Polygon[Asset Unit Cost]="","",Polygon[Asset Unit Cost])</f>
        <v/>
      </c>
      <c r="Q419" s="11" t="str">
        <f>IF(Polygon[Added By]="","",UPPER(Polygon[Added By]))</f>
        <v/>
      </c>
      <c r="R419" s="11" t="str">
        <f>IF(Polygon[Added Date]="","",Polygon[Added Date])</f>
        <v/>
      </c>
      <c r="S419" s="14" t="str">
        <f>IF(Polygon[Z COORD]="","",Polygon[Z COORD])</f>
        <v/>
      </c>
      <c r="T419" s="14" t="str">
        <f>IF(Polygon[Asset Description]="","",PROPER(Polygon[Asset Description]))</f>
        <v/>
      </c>
      <c r="U419" s="14" t="str">
        <f>IF(Polygon[Area m2]="","",Polygon[Area m2])</f>
        <v/>
      </c>
      <c r="V419" s="14" t="str">
        <f>IF(Polygon[Asset Group]="","",VLOOKUP(Polygon[Surface Material],surface_master,2,FALSE))</f>
        <v/>
      </c>
      <c r="W419" s="14" t="str">
        <f>IF(Polygon[Asset Group]="","",VLOOKUP(Polygon[Material],sa_pa_surface,2,FALSE))</f>
        <v/>
      </c>
      <c r="X419" s="14" t="str">
        <f>IF(Polygon[Asset Group]="","",VLOOKUP(Polygon[Surface],surface_master,2,FALSE))</f>
        <v/>
      </c>
      <c r="Y419" s="14" t="str">
        <f>IF(Polygon[Surface Layer Depth mm]="","",Polygon[Surface Layer Depth mm])</f>
        <v/>
      </c>
      <c r="Z419" s="14" t="str">
        <f>IF(Polygon[Length m]="","",Polygon[Length m])</f>
        <v/>
      </c>
      <c r="AA419" s="14" t="str">
        <f>IF(Polygon[Av Width m]="","",Polygon[Av Width m])</f>
        <v/>
      </c>
      <c r="AB419" s="14" t="str">
        <f>IF(Polygon[Parking Capacity]="","",Polygon[Parking Capacity])</f>
        <v/>
      </c>
    </row>
    <row r="420" spans="1:28" s="3" customFormat="1" x14ac:dyDescent="0.2">
      <c r="A420" s="3" t="str">
        <f>IF(Polygon[DWG File Name]="","",Polygon[DWG File Name])</f>
        <v/>
      </c>
      <c r="B420" s="3" t="str">
        <f>IF(Polygon[DWG Layer Name]="","",Polygon[DWG Layer Name])</f>
        <v/>
      </c>
      <c r="C420" s="3" t="str">
        <f>IF(Polygon[DWG Handle]="","",Polygon[DWG Handle])</f>
        <v/>
      </c>
      <c r="D420" s="58" t="str">
        <f>IF(Polygon[Approx Centroid X]="","",Polygon[Approx Centroid X])</f>
        <v/>
      </c>
      <c r="E420" s="58" t="str">
        <f>IF(Polygon[Approx Centroid Y]="","",Polygon[Approx Centroid Y])</f>
        <v/>
      </c>
      <c r="F420" s="3" t="str">
        <f>IF(Polygon[Replacement Asset]="","",Polygon[Replacement Asset])</f>
        <v/>
      </c>
      <c r="G420" s="3" t="str">
        <f>IF(Polygon[Asset ID]="","",UPPER(Polygon[Asset ID]))</f>
        <v/>
      </c>
      <c r="H420" s="3" t="str">
        <f>IF(Polygon[Asset Group]="","",VLOOKUP(Polygon[Asset Group],asset_grp_poly,4,FALSE))</f>
        <v/>
      </c>
      <c r="I420" s="3" t="str">
        <f>IF(Polygon[Asset Group]="","",VLOOKUP(Polygon[Asset Group],asset_grp_poly,2,FALSE))</f>
        <v/>
      </c>
      <c r="J420" s="3" t="str">
        <f>IF(Polygon[Asset Group]="","",VLOOKUP(Polygon[Asset Group],asset_grp_poly,3,FALSE))</f>
        <v/>
      </c>
      <c r="K420" s="3" t="str">
        <f>IF(Polygon[Asset Group]="","",VLOOKUP(Polygon[Asset Type],type_master_list,2,FALSE))</f>
        <v/>
      </c>
      <c r="L420" s="3" t="str">
        <f>IF(Polygon[Asset Name]="","",PROPER(Polygon[Asset Name]))</f>
        <v/>
      </c>
      <c r="M420" s="11" t="str">
        <f>IF(Polygon[Install Date]="","",Polygon[Install Date])</f>
        <v/>
      </c>
      <c r="N420" s="11" t="str">
        <f>IF(Polygon[Note]="","",PROPER(Polygon[Note]))</f>
        <v/>
      </c>
      <c r="O420" s="11" t="str">
        <f>IF(Polygon[Resource Consent Number]="","",UPPER(Polygon[Resource Consent Number]))</f>
        <v/>
      </c>
      <c r="P420" s="53" t="str">
        <f>IF(Polygon[Asset Unit Cost]="","",Polygon[Asset Unit Cost])</f>
        <v/>
      </c>
      <c r="Q420" s="11" t="str">
        <f>IF(Polygon[Added By]="","",UPPER(Polygon[Added By]))</f>
        <v/>
      </c>
      <c r="R420" s="11" t="str">
        <f>IF(Polygon[Added Date]="","",Polygon[Added Date])</f>
        <v/>
      </c>
      <c r="S420" s="14" t="str">
        <f>IF(Polygon[Z COORD]="","",Polygon[Z COORD])</f>
        <v/>
      </c>
      <c r="T420" s="14" t="str">
        <f>IF(Polygon[Asset Description]="","",PROPER(Polygon[Asset Description]))</f>
        <v/>
      </c>
      <c r="U420" s="14" t="str">
        <f>IF(Polygon[Area m2]="","",Polygon[Area m2])</f>
        <v/>
      </c>
      <c r="V420" s="14" t="str">
        <f>IF(Polygon[Asset Group]="","",VLOOKUP(Polygon[Surface Material],surface_master,2,FALSE))</f>
        <v/>
      </c>
      <c r="W420" s="14" t="str">
        <f>IF(Polygon[Asset Group]="","",VLOOKUP(Polygon[Material],sa_pa_surface,2,FALSE))</f>
        <v/>
      </c>
      <c r="X420" s="14" t="str">
        <f>IF(Polygon[Asset Group]="","",VLOOKUP(Polygon[Surface],surface_master,2,FALSE))</f>
        <v/>
      </c>
      <c r="Y420" s="14" t="str">
        <f>IF(Polygon[Surface Layer Depth mm]="","",Polygon[Surface Layer Depth mm])</f>
        <v/>
      </c>
      <c r="Z420" s="14" t="str">
        <f>IF(Polygon[Length m]="","",Polygon[Length m])</f>
        <v/>
      </c>
      <c r="AA420" s="14" t="str">
        <f>IF(Polygon[Av Width m]="","",Polygon[Av Width m])</f>
        <v/>
      </c>
      <c r="AB420" s="14" t="str">
        <f>IF(Polygon[Parking Capacity]="","",Polygon[Parking Capacity])</f>
        <v/>
      </c>
    </row>
    <row r="421" spans="1:28" s="3" customFormat="1" x14ac:dyDescent="0.2">
      <c r="A421" s="3" t="str">
        <f>IF(Polygon[DWG File Name]="","",Polygon[DWG File Name])</f>
        <v/>
      </c>
      <c r="B421" s="3" t="str">
        <f>IF(Polygon[DWG Layer Name]="","",Polygon[DWG Layer Name])</f>
        <v/>
      </c>
      <c r="C421" s="3" t="str">
        <f>IF(Polygon[DWG Handle]="","",Polygon[DWG Handle])</f>
        <v/>
      </c>
      <c r="D421" s="58" t="str">
        <f>IF(Polygon[Approx Centroid X]="","",Polygon[Approx Centroid X])</f>
        <v/>
      </c>
      <c r="E421" s="58" t="str">
        <f>IF(Polygon[Approx Centroid Y]="","",Polygon[Approx Centroid Y])</f>
        <v/>
      </c>
      <c r="F421" s="3" t="str">
        <f>IF(Polygon[Replacement Asset]="","",Polygon[Replacement Asset])</f>
        <v/>
      </c>
      <c r="G421" s="3" t="str">
        <f>IF(Polygon[Asset ID]="","",UPPER(Polygon[Asset ID]))</f>
        <v/>
      </c>
      <c r="H421" s="3" t="str">
        <f>IF(Polygon[Asset Group]="","",VLOOKUP(Polygon[Asset Group],asset_grp_poly,4,FALSE))</f>
        <v/>
      </c>
      <c r="I421" s="3" t="str">
        <f>IF(Polygon[Asset Group]="","",VLOOKUP(Polygon[Asset Group],asset_grp_poly,2,FALSE))</f>
        <v/>
      </c>
      <c r="J421" s="3" t="str">
        <f>IF(Polygon[Asset Group]="","",VLOOKUP(Polygon[Asset Group],asset_grp_poly,3,FALSE))</f>
        <v/>
      </c>
      <c r="K421" s="3" t="str">
        <f>IF(Polygon[Asset Group]="","",VLOOKUP(Polygon[Asset Type],type_master_list,2,FALSE))</f>
        <v/>
      </c>
      <c r="L421" s="3" t="str">
        <f>IF(Polygon[Asset Name]="","",PROPER(Polygon[Asset Name]))</f>
        <v/>
      </c>
      <c r="M421" s="11" t="str">
        <f>IF(Polygon[Install Date]="","",Polygon[Install Date])</f>
        <v/>
      </c>
      <c r="N421" s="11" t="str">
        <f>IF(Polygon[Note]="","",PROPER(Polygon[Note]))</f>
        <v/>
      </c>
      <c r="O421" s="11" t="str">
        <f>IF(Polygon[Resource Consent Number]="","",UPPER(Polygon[Resource Consent Number]))</f>
        <v/>
      </c>
      <c r="P421" s="53" t="str">
        <f>IF(Polygon[Asset Unit Cost]="","",Polygon[Asset Unit Cost])</f>
        <v/>
      </c>
      <c r="Q421" s="11" t="str">
        <f>IF(Polygon[Added By]="","",UPPER(Polygon[Added By]))</f>
        <v/>
      </c>
      <c r="R421" s="11" t="str">
        <f>IF(Polygon[Added Date]="","",Polygon[Added Date])</f>
        <v/>
      </c>
      <c r="S421" s="14" t="str">
        <f>IF(Polygon[Z COORD]="","",Polygon[Z COORD])</f>
        <v/>
      </c>
      <c r="T421" s="14" t="str">
        <f>IF(Polygon[Asset Description]="","",PROPER(Polygon[Asset Description]))</f>
        <v/>
      </c>
      <c r="U421" s="14" t="str">
        <f>IF(Polygon[Area m2]="","",Polygon[Area m2])</f>
        <v/>
      </c>
      <c r="V421" s="14" t="str">
        <f>IF(Polygon[Asset Group]="","",VLOOKUP(Polygon[Surface Material],surface_master,2,FALSE))</f>
        <v/>
      </c>
      <c r="W421" s="14" t="str">
        <f>IF(Polygon[Asset Group]="","",VLOOKUP(Polygon[Material],sa_pa_surface,2,FALSE))</f>
        <v/>
      </c>
      <c r="X421" s="14" t="str">
        <f>IF(Polygon[Asset Group]="","",VLOOKUP(Polygon[Surface],surface_master,2,FALSE))</f>
        <v/>
      </c>
      <c r="Y421" s="14" t="str">
        <f>IF(Polygon[Surface Layer Depth mm]="","",Polygon[Surface Layer Depth mm])</f>
        <v/>
      </c>
      <c r="Z421" s="14" t="str">
        <f>IF(Polygon[Length m]="","",Polygon[Length m])</f>
        <v/>
      </c>
      <c r="AA421" s="14" t="str">
        <f>IF(Polygon[Av Width m]="","",Polygon[Av Width m])</f>
        <v/>
      </c>
      <c r="AB421" s="14" t="str">
        <f>IF(Polygon[Parking Capacity]="","",Polygon[Parking Capacity])</f>
        <v/>
      </c>
    </row>
    <row r="422" spans="1:28" s="3" customFormat="1" x14ac:dyDescent="0.2">
      <c r="A422" s="3" t="str">
        <f>IF(Polygon[DWG File Name]="","",Polygon[DWG File Name])</f>
        <v/>
      </c>
      <c r="B422" s="3" t="str">
        <f>IF(Polygon[DWG Layer Name]="","",Polygon[DWG Layer Name])</f>
        <v/>
      </c>
      <c r="C422" s="3" t="str">
        <f>IF(Polygon[DWG Handle]="","",Polygon[DWG Handle])</f>
        <v/>
      </c>
      <c r="D422" s="58" t="str">
        <f>IF(Polygon[Approx Centroid X]="","",Polygon[Approx Centroid X])</f>
        <v/>
      </c>
      <c r="E422" s="58" t="str">
        <f>IF(Polygon[Approx Centroid Y]="","",Polygon[Approx Centroid Y])</f>
        <v/>
      </c>
      <c r="F422" s="3" t="str">
        <f>IF(Polygon[Replacement Asset]="","",Polygon[Replacement Asset])</f>
        <v/>
      </c>
      <c r="G422" s="3" t="str">
        <f>IF(Polygon[Asset ID]="","",UPPER(Polygon[Asset ID]))</f>
        <v/>
      </c>
      <c r="H422" s="3" t="str">
        <f>IF(Polygon[Asset Group]="","",VLOOKUP(Polygon[Asset Group],asset_grp_poly,4,FALSE))</f>
        <v/>
      </c>
      <c r="I422" s="3" t="str">
        <f>IF(Polygon[Asset Group]="","",VLOOKUP(Polygon[Asset Group],asset_grp_poly,2,FALSE))</f>
        <v/>
      </c>
      <c r="J422" s="3" t="str">
        <f>IF(Polygon[Asset Group]="","",VLOOKUP(Polygon[Asset Group],asset_grp_poly,3,FALSE))</f>
        <v/>
      </c>
      <c r="K422" s="3" t="str">
        <f>IF(Polygon[Asset Group]="","",VLOOKUP(Polygon[Asset Type],type_master_list,2,FALSE))</f>
        <v/>
      </c>
      <c r="L422" s="3" t="str">
        <f>IF(Polygon[Asset Name]="","",PROPER(Polygon[Asset Name]))</f>
        <v/>
      </c>
      <c r="M422" s="11" t="str">
        <f>IF(Polygon[Install Date]="","",Polygon[Install Date])</f>
        <v/>
      </c>
      <c r="N422" s="11" t="str">
        <f>IF(Polygon[Note]="","",PROPER(Polygon[Note]))</f>
        <v/>
      </c>
      <c r="O422" s="11" t="str">
        <f>IF(Polygon[Resource Consent Number]="","",UPPER(Polygon[Resource Consent Number]))</f>
        <v/>
      </c>
      <c r="P422" s="53" t="str">
        <f>IF(Polygon[Asset Unit Cost]="","",Polygon[Asset Unit Cost])</f>
        <v/>
      </c>
      <c r="Q422" s="11" t="str">
        <f>IF(Polygon[Added By]="","",UPPER(Polygon[Added By]))</f>
        <v/>
      </c>
      <c r="R422" s="11" t="str">
        <f>IF(Polygon[Added Date]="","",Polygon[Added Date])</f>
        <v/>
      </c>
      <c r="S422" s="14" t="str">
        <f>IF(Polygon[Z COORD]="","",Polygon[Z COORD])</f>
        <v/>
      </c>
      <c r="T422" s="14" t="str">
        <f>IF(Polygon[Asset Description]="","",PROPER(Polygon[Asset Description]))</f>
        <v/>
      </c>
      <c r="U422" s="14" t="str">
        <f>IF(Polygon[Area m2]="","",Polygon[Area m2])</f>
        <v/>
      </c>
      <c r="V422" s="14" t="str">
        <f>IF(Polygon[Asset Group]="","",VLOOKUP(Polygon[Surface Material],surface_master,2,FALSE))</f>
        <v/>
      </c>
      <c r="W422" s="14" t="str">
        <f>IF(Polygon[Asset Group]="","",VLOOKUP(Polygon[Material],sa_pa_surface,2,FALSE))</f>
        <v/>
      </c>
      <c r="X422" s="14" t="str">
        <f>IF(Polygon[Asset Group]="","",VLOOKUP(Polygon[Surface],surface_master,2,FALSE))</f>
        <v/>
      </c>
      <c r="Y422" s="14" t="str">
        <f>IF(Polygon[Surface Layer Depth mm]="","",Polygon[Surface Layer Depth mm])</f>
        <v/>
      </c>
      <c r="Z422" s="14" t="str">
        <f>IF(Polygon[Length m]="","",Polygon[Length m])</f>
        <v/>
      </c>
      <c r="AA422" s="14" t="str">
        <f>IF(Polygon[Av Width m]="","",Polygon[Av Width m])</f>
        <v/>
      </c>
      <c r="AB422" s="14" t="str">
        <f>IF(Polygon[Parking Capacity]="","",Polygon[Parking Capacity])</f>
        <v/>
      </c>
    </row>
    <row r="423" spans="1:28" s="3" customFormat="1" x14ac:dyDescent="0.2">
      <c r="A423" s="3" t="str">
        <f>IF(Polygon[DWG File Name]="","",Polygon[DWG File Name])</f>
        <v/>
      </c>
      <c r="B423" s="3" t="str">
        <f>IF(Polygon[DWG Layer Name]="","",Polygon[DWG Layer Name])</f>
        <v/>
      </c>
      <c r="C423" s="3" t="str">
        <f>IF(Polygon[DWG Handle]="","",Polygon[DWG Handle])</f>
        <v/>
      </c>
      <c r="D423" s="58" t="str">
        <f>IF(Polygon[Approx Centroid X]="","",Polygon[Approx Centroid X])</f>
        <v/>
      </c>
      <c r="E423" s="58" t="str">
        <f>IF(Polygon[Approx Centroid Y]="","",Polygon[Approx Centroid Y])</f>
        <v/>
      </c>
      <c r="F423" s="3" t="str">
        <f>IF(Polygon[Replacement Asset]="","",Polygon[Replacement Asset])</f>
        <v/>
      </c>
      <c r="G423" s="3" t="str">
        <f>IF(Polygon[Asset ID]="","",UPPER(Polygon[Asset ID]))</f>
        <v/>
      </c>
      <c r="H423" s="3" t="str">
        <f>IF(Polygon[Asset Group]="","",VLOOKUP(Polygon[Asset Group],asset_grp_poly,4,FALSE))</f>
        <v/>
      </c>
      <c r="I423" s="3" t="str">
        <f>IF(Polygon[Asset Group]="","",VLOOKUP(Polygon[Asset Group],asset_grp_poly,2,FALSE))</f>
        <v/>
      </c>
      <c r="J423" s="3" t="str">
        <f>IF(Polygon[Asset Group]="","",VLOOKUP(Polygon[Asset Group],asset_grp_poly,3,FALSE))</f>
        <v/>
      </c>
      <c r="K423" s="3" t="str">
        <f>IF(Polygon[Asset Group]="","",VLOOKUP(Polygon[Asset Type],type_master_list,2,FALSE))</f>
        <v/>
      </c>
      <c r="L423" s="3" t="str">
        <f>IF(Polygon[Asset Name]="","",PROPER(Polygon[Asset Name]))</f>
        <v/>
      </c>
      <c r="M423" s="11" t="str">
        <f>IF(Polygon[Install Date]="","",Polygon[Install Date])</f>
        <v/>
      </c>
      <c r="N423" s="11" t="str">
        <f>IF(Polygon[Note]="","",PROPER(Polygon[Note]))</f>
        <v/>
      </c>
      <c r="O423" s="11" t="str">
        <f>IF(Polygon[Resource Consent Number]="","",UPPER(Polygon[Resource Consent Number]))</f>
        <v/>
      </c>
      <c r="P423" s="53" t="str">
        <f>IF(Polygon[Asset Unit Cost]="","",Polygon[Asset Unit Cost])</f>
        <v/>
      </c>
      <c r="Q423" s="11" t="str">
        <f>IF(Polygon[Added By]="","",UPPER(Polygon[Added By]))</f>
        <v/>
      </c>
      <c r="R423" s="11" t="str">
        <f>IF(Polygon[Added Date]="","",Polygon[Added Date])</f>
        <v/>
      </c>
      <c r="S423" s="14" t="str">
        <f>IF(Polygon[Z COORD]="","",Polygon[Z COORD])</f>
        <v/>
      </c>
      <c r="T423" s="14" t="str">
        <f>IF(Polygon[Asset Description]="","",PROPER(Polygon[Asset Description]))</f>
        <v/>
      </c>
      <c r="U423" s="14" t="str">
        <f>IF(Polygon[Area m2]="","",Polygon[Area m2])</f>
        <v/>
      </c>
      <c r="V423" s="14" t="str">
        <f>IF(Polygon[Asset Group]="","",VLOOKUP(Polygon[Surface Material],surface_master,2,FALSE))</f>
        <v/>
      </c>
      <c r="W423" s="14" t="str">
        <f>IF(Polygon[Asset Group]="","",VLOOKUP(Polygon[Material],sa_pa_surface,2,FALSE))</f>
        <v/>
      </c>
      <c r="X423" s="14" t="str">
        <f>IF(Polygon[Asset Group]="","",VLOOKUP(Polygon[Surface],surface_master,2,FALSE))</f>
        <v/>
      </c>
      <c r="Y423" s="14" t="str">
        <f>IF(Polygon[Surface Layer Depth mm]="","",Polygon[Surface Layer Depth mm])</f>
        <v/>
      </c>
      <c r="Z423" s="14" t="str">
        <f>IF(Polygon[Length m]="","",Polygon[Length m])</f>
        <v/>
      </c>
      <c r="AA423" s="14" t="str">
        <f>IF(Polygon[Av Width m]="","",Polygon[Av Width m])</f>
        <v/>
      </c>
      <c r="AB423" s="14" t="str">
        <f>IF(Polygon[Parking Capacity]="","",Polygon[Parking Capacity])</f>
        <v/>
      </c>
    </row>
    <row r="424" spans="1:28" s="3" customFormat="1" x14ac:dyDescent="0.2">
      <c r="A424" s="3" t="str">
        <f>IF(Polygon[DWG File Name]="","",Polygon[DWG File Name])</f>
        <v/>
      </c>
      <c r="B424" s="3" t="str">
        <f>IF(Polygon[DWG Layer Name]="","",Polygon[DWG Layer Name])</f>
        <v/>
      </c>
      <c r="C424" s="3" t="str">
        <f>IF(Polygon[DWG Handle]="","",Polygon[DWG Handle])</f>
        <v/>
      </c>
      <c r="D424" s="58" t="str">
        <f>IF(Polygon[Approx Centroid X]="","",Polygon[Approx Centroid X])</f>
        <v/>
      </c>
      <c r="E424" s="58" t="str">
        <f>IF(Polygon[Approx Centroid Y]="","",Polygon[Approx Centroid Y])</f>
        <v/>
      </c>
      <c r="F424" s="3" t="str">
        <f>IF(Polygon[Replacement Asset]="","",Polygon[Replacement Asset])</f>
        <v/>
      </c>
      <c r="G424" s="3" t="str">
        <f>IF(Polygon[Asset ID]="","",UPPER(Polygon[Asset ID]))</f>
        <v/>
      </c>
      <c r="H424" s="3" t="str">
        <f>IF(Polygon[Asset Group]="","",VLOOKUP(Polygon[Asset Group],asset_grp_poly,4,FALSE))</f>
        <v/>
      </c>
      <c r="I424" s="3" t="str">
        <f>IF(Polygon[Asset Group]="","",VLOOKUP(Polygon[Asset Group],asset_grp_poly,2,FALSE))</f>
        <v/>
      </c>
      <c r="J424" s="3" t="str">
        <f>IF(Polygon[Asset Group]="","",VLOOKUP(Polygon[Asset Group],asset_grp_poly,3,FALSE))</f>
        <v/>
      </c>
      <c r="K424" s="3" t="str">
        <f>IF(Polygon[Asset Group]="","",VLOOKUP(Polygon[Asset Type],type_master_list,2,FALSE))</f>
        <v/>
      </c>
      <c r="L424" s="3" t="str">
        <f>IF(Polygon[Asset Name]="","",PROPER(Polygon[Asset Name]))</f>
        <v/>
      </c>
      <c r="M424" s="11" t="str">
        <f>IF(Polygon[Install Date]="","",Polygon[Install Date])</f>
        <v/>
      </c>
      <c r="N424" s="11" t="str">
        <f>IF(Polygon[Note]="","",PROPER(Polygon[Note]))</f>
        <v/>
      </c>
      <c r="O424" s="11" t="str">
        <f>IF(Polygon[Resource Consent Number]="","",UPPER(Polygon[Resource Consent Number]))</f>
        <v/>
      </c>
      <c r="P424" s="53" t="str">
        <f>IF(Polygon[Asset Unit Cost]="","",Polygon[Asset Unit Cost])</f>
        <v/>
      </c>
      <c r="Q424" s="11" t="str">
        <f>IF(Polygon[Added By]="","",UPPER(Polygon[Added By]))</f>
        <v/>
      </c>
      <c r="R424" s="11" t="str">
        <f>IF(Polygon[Added Date]="","",Polygon[Added Date])</f>
        <v/>
      </c>
      <c r="S424" s="14" t="str">
        <f>IF(Polygon[Z COORD]="","",Polygon[Z COORD])</f>
        <v/>
      </c>
      <c r="T424" s="14" t="str">
        <f>IF(Polygon[Asset Description]="","",PROPER(Polygon[Asset Description]))</f>
        <v/>
      </c>
      <c r="U424" s="14" t="str">
        <f>IF(Polygon[Area m2]="","",Polygon[Area m2])</f>
        <v/>
      </c>
      <c r="V424" s="14" t="str">
        <f>IF(Polygon[Asset Group]="","",VLOOKUP(Polygon[Surface Material],surface_master,2,FALSE))</f>
        <v/>
      </c>
      <c r="W424" s="14" t="str">
        <f>IF(Polygon[Asset Group]="","",VLOOKUP(Polygon[Material],sa_pa_surface,2,FALSE))</f>
        <v/>
      </c>
      <c r="X424" s="14" t="str">
        <f>IF(Polygon[Asset Group]="","",VLOOKUP(Polygon[Surface],surface_master,2,FALSE))</f>
        <v/>
      </c>
      <c r="Y424" s="14" t="str">
        <f>IF(Polygon[Surface Layer Depth mm]="","",Polygon[Surface Layer Depth mm])</f>
        <v/>
      </c>
      <c r="Z424" s="14" t="str">
        <f>IF(Polygon[Length m]="","",Polygon[Length m])</f>
        <v/>
      </c>
      <c r="AA424" s="14" t="str">
        <f>IF(Polygon[Av Width m]="","",Polygon[Av Width m])</f>
        <v/>
      </c>
      <c r="AB424" s="14" t="str">
        <f>IF(Polygon[Parking Capacity]="","",Polygon[Parking Capacity])</f>
        <v/>
      </c>
    </row>
    <row r="425" spans="1:28" s="3" customFormat="1" x14ac:dyDescent="0.2">
      <c r="A425" s="3" t="str">
        <f>IF(Polygon[DWG File Name]="","",Polygon[DWG File Name])</f>
        <v/>
      </c>
      <c r="B425" s="3" t="str">
        <f>IF(Polygon[DWG Layer Name]="","",Polygon[DWG Layer Name])</f>
        <v/>
      </c>
      <c r="C425" s="3" t="str">
        <f>IF(Polygon[DWG Handle]="","",Polygon[DWG Handle])</f>
        <v/>
      </c>
      <c r="D425" s="58" t="str">
        <f>IF(Polygon[Approx Centroid X]="","",Polygon[Approx Centroid X])</f>
        <v/>
      </c>
      <c r="E425" s="58" t="str">
        <f>IF(Polygon[Approx Centroid Y]="","",Polygon[Approx Centroid Y])</f>
        <v/>
      </c>
      <c r="F425" s="3" t="str">
        <f>IF(Polygon[Replacement Asset]="","",Polygon[Replacement Asset])</f>
        <v/>
      </c>
      <c r="G425" s="3" t="str">
        <f>IF(Polygon[Asset ID]="","",UPPER(Polygon[Asset ID]))</f>
        <v/>
      </c>
      <c r="H425" s="3" t="str">
        <f>IF(Polygon[Asset Group]="","",VLOOKUP(Polygon[Asset Group],asset_grp_poly,4,FALSE))</f>
        <v/>
      </c>
      <c r="I425" s="3" t="str">
        <f>IF(Polygon[Asset Group]="","",VLOOKUP(Polygon[Asset Group],asset_grp_poly,2,FALSE))</f>
        <v/>
      </c>
      <c r="J425" s="3" t="str">
        <f>IF(Polygon[Asset Group]="","",VLOOKUP(Polygon[Asset Group],asset_grp_poly,3,FALSE))</f>
        <v/>
      </c>
      <c r="K425" s="3" t="str">
        <f>IF(Polygon[Asset Group]="","",VLOOKUP(Polygon[Asset Type],type_master_list,2,FALSE))</f>
        <v/>
      </c>
      <c r="L425" s="3" t="str">
        <f>IF(Polygon[Asset Name]="","",PROPER(Polygon[Asset Name]))</f>
        <v/>
      </c>
      <c r="M425" s="11" t="str">
        <f>IF(Polygon[Install Date]="","",Polygon[Install Date])</f>
        <v/>
      </c>
      <c r="N425" s="11" t="str">
        <f>IF(Polygon[Note]="","",PROPER(Polygon[Note]))</f>
        <v/>
      </c>
      <c r="O425" s="11" t="str">
        <f>IF(Polygon[Resource Consent Number]="","",UPPER(Polygon[Resource Consent Number]))</f>
        <v/>
      </c>
      <c r="P425" s="53" t="str">
        <f>IF(Polygon[Asset Unit Cost]="","",Polygon[Asset Unit Cost])</f>
        <v/>
      </c>
      <c r="Q425" s="11" t="str">
        <f>IF(Polygon[Added By]="","",UPPER(Polygon[Added By]))</f>
        <v/>
      </c>
      <c r="R425" s="11" t="str">
        <f>IF(Polygon[Added Date]="","",Polygon[Added Date])</f>
        <v/>
      </c>
      <c r="S425" s="14" t="str">
        <f>IF(Polygon[Z COORD]="","",Polygon[Z COORD])</f>
        <v/>
      </c>
      <c r="T425" s="14" t="str">
        <f>IF(Polygon[Asset Description]="","",PROPER(Polygon[Asset Description]))</f>
        <v/>
      </c>
      <c r="U425" s="14" t="str">
        <f>IF(Polygon[Area m2]="","",Polygon[Area m2])</f>
        <v/>
      </c>
      <c r="V425" s="14" t="str">
        <f>IF(Polygon[Asset Group]="","",VLOOKUP(Polygon[Surface Material],surface_master,2,FALSE))</f>
        <v/>
      </c>
      <c r="W425" s="14" t="str">
        <f>IF(Polygon[Asset Group]="","",VLOOKUP(Polygon[Material],sa_pa_surface,2,FALSE))</f>
        <v/>
      </c>
      <c r="X425" s="14" t="str">
        <f>IF(Polygon[Asset Group]="","",VLOOKUP(Polygon[Surface],surface_master,2,FALSE))</f>
        <v/>
      </c>
      <c r="Y425" s="14" t="str">
        <f>IF(Polygon[Surface Layer Depth mm]="","",Polygon[Surface Layer Depth mm])</f>
        <v/>
      </c>
      <c r="Z425" s="14" t="str">
        <f>IF(Polygon[Length m]="","",Polygon[Length m])</f>
        <v/>
      </c>
      <c r="AA425" s="14" t="str">
        <f>IF(Polygon[Av Width m]="","",Polygon[Av Width m])</f>
        <v/>
      </c>
      <c r="AB425" s="14" t="str">
        <f>IF(Polygon[Parking Capacity]="","",Polygon[Parking Capacity])</f>
        <v/>
      </c>
    </row>
    <row r="426" spans="1:28" s="3" customFormat="1" x14ac:dyDescent="0.2">
      <c r="A426" s="3" t="str">
        <f>IF(Polygon[DWG File Name]="","",Polygon[DWG File Name])</f>
        <v/>
      </c>
      <c r="B426" s="3" t="str">
        <f>IF(Polygon[DWG Layer Name]="","",Polygon[DWG Layer Name])</f>
        <v/>
      </c>
      <c r="C426" s="3" t="str">
        <f>IF(Polygon[DWG Handle]="","",Polygon[DWG Handle])</f>
        <v/>
      </c>
      <c r="D426" s="58" t="str">
        <f>IF(Polygon[Approx Centroid X]="","",Polygon[Approx Centroid X])</f>
        <v/>
      </c>
      <c r="E426" s="58" t="str">
        <f>IF(Polygon[Approx Centroid Y]="","",Polygon[Approx Centroid Y])</f>
        <v/>
      </c>
      <c r="F426" s="3" t="str">
        <f>IF(Polygon[Replacement Asset]="","",Polygon[Replacement Asset])</f>
        <v/>
      </c>
      <c r="G426" s="3" t="str">
        <f>IF(Polygon[Asset ID]="","",UPPER(Polygon[Asset ID]))</f>
        <v/>
      </c>
      <c r="H426" s="3" t="str">
        <f>IF(Polygon[Asset Group]="","",VLOOKUP(Polygon[Asset Group],asset_grp_poly,4,FALSE))</f>
        <v/>
      </c>
      <c r="I426" s="3" t="str">
        <f>IF(Polygon[Asset Group]="","",VLOOKUP(Polygon[Asset Group],asset_grp_poly,2,FALSE))</f>
        <v/>
      </c>
      <c r="J426" s="3" t="str">
        <f>IF(Polygon[Asset Group]="","",VLOOKUP(Polygon[Asset Group],asset_grp_poly,3,FALSE))</f>
        <v/>
      </c>
      <c r="K426" s="3" t="str">
        <f>IF(Polygon[Asset Group]="","",VLOOKUP(Polygon[Asset Type],type_master_list,2,FALSE))</f>
        <v/>
      </c>
      <c r="L426" s="3" t="str">
        <f>IF(Polygon[Asset Name]="","",PROPER(Polygon[Asset Name]))</f>
        <v/>
      </c>
      <c r="M426" s="11" t="str">
        <f>IF(Polygon[Install Date]="","",Polygon[Install Date])</f>
        <v/>
      </c>
      <c r="N426" s="11" t="str">
        <f>IF(Polygon[Note]="","",PROPER(Polygon[Note]))</f>
        <v/>
      </c>
      <c r="O426" s="11" t="str">
        <f>IF(Polygon[Resource Consent Number]="","",UPPER(Polygon[Resource Consent Number]))</f>
        <v/>
      </c>
      <c r="P426" s="53" t="str">
        <f>IF(Polygon[Asset Unit Cost]="","",Polygon[Asset Unit Cost])</f>
        <v/>
      </c>
      <c r="Q426" s="11" t="str">
        <f>IF(Polygon[Added By]="","",UPPER(Polygon[Added By]))</f>
        <v/>
      </c>
      <c r="R426" s="11" t="str">
        <f>IF(Polygon[Added Date]="","",Polygon[Added Date])</f>
        <v/>
      </c>
      <c r="S426" s="14" t="str">
        <f>IF(Polygon[Z COORD]="","",Polygon[Z COORD])</f>
        <v/>
      </c>
      <c r="T426" s="14" t="str">
        <f>IF(Polygon[Asset Description]="","",PROPER(Polygon[Asset Description]))</f>
        <v/>
      </c>
      <c r="U426" s="14" t="str">
        <f>IF(Polygon[Area m2]="","",Polygon[Area m2])</f>
        <v/>
      </c>
      <c r="V426" s="14" t="str">
        <f>IF(Polygon[Asset Group]="","",VLOOKUP(Polygon[Surface Material],surface_master,2,FALSE))</f>
        <v/>
      </c>
      <c r="W426" s="14" t="str">
        <f>IF(Polygon[Asset Group]="","",VLOOKUP(Polygon[Material],sa_pa_surface,2,FALSE))</f>
        <v/>
      </c>
      <c r="X426" s="14" t="str">
        <f>IF(Polygon[Asset Group]="","",VLOOKUP(Polygon[Surface],surface_master,2,FALSE))</f>
        <v/>
      </c>
      <c r="Y426" s="14" t="str">
        <f>IF(Polygon[Surface Layer Depth mm]="","",Polygon[Surface Layer Depth mm])</f>
        <v/>
      </c>
      <c r="Z426" s="14" t="str">
        <f>IF(Polygon[Length m]="","",Polygon[Length m])</f>
        <v/>
      </c>
      <c r="AA426" s="14" t="str">
        <f>IF(Polygon[Av Width m]="","",Polygon[Av Width m])</f>
        <v/>
      </c>
      <c r="AB426" s="14" t="str">
        <f>IF(Polygon[Parking Capacity]="","",Polygon[Parking Capacity])</f>
        <v/>
      </c>
    </row>
    <row r="427" spans="1:28" s="3" customFormat="1" x14ac:dyDescent="0.2">
      <c r="A427" s="3" t="str">
        <f>IF(Polygon[DWG File Name]="","",Polygon[DWG File Name])</f>
        <v/>
      </c>
      <c r="B427" s="3" t="str">
        <f>IF(Polygon[DWG Layer Name]="","",Polygon[DWG Layer Name])</f>
        <v/>
      </c>
      <c r="C427" s="3" t="str">
        <f>IF(Polygon[DWG Handle]="","",Polygon[DWG Handle])</f>
        <v/>
      </c>
      <c r="D427" s="58" t="str">
        <f>IF(Polygon[Approx Centroid X]="","",Polygon[Approx Centroid X])</f>
        <v/>
      </c>
      <c r="E427" s="58" t="str">
        <f>IF(Polygon[Approx Centroid Y]="","",Polygon[Approx Centroid Y])</f>
        <v/>
      </c>
      <c r="F427" s="3" t="str">
        <f>IF(Polygon[Replacement Asset]="","",Polygon[Replacement Asset])</f>
        <v/>
      </c>
      <c r="G427" s="3" t="str">
        <f>IF(Polygon[Asset ID]="","",UPPER(Polygon[Asset ID]))</f>
        <v/>
      </c>
      <c r="H427" s="3" t="str">
        <f>IF(Polygon[Asset Group]="","",VLOOKUP(Polygon[Asset Group],asset_grp_poly,4,FALSE))</f>
        <v/>
      </c>
      <c r="I427" s="3" t="str">
        <f>IF(Polygon[Asset Group]="","",VLOOKUP(Polygon[Asset Group],asset_grp_poly,2,FALSE))</f>
        <v/>
      </c>
      <c r="J427" s="3" t="str">
        <f>IF(Polygon[Asset Group]="","",VLOOKUP(Polygon[Asset Group],asset_grp_poly,3,FALSE))</f>
        <v/>
      </c>
      <c r="K427" s="3" t="str">
        <f>IF(Polygon[Asset Group]="","",VLOOKUP(Polygon[Asset Type],type_master_list,2,FALSE))</f>
        <v/>
      </c>
      <c r="L427" s="3" t="str">
        <f>IF(Polygon[Asset Name]="","",PROPER(Polygon[Asset Name]))</f>
        <v/>
      </c>
      <c r="M427" s="11" t="str">
        <f>IF(Polygon[Install Date]="","",Polygon[Install Date])</f>
        <v/>
      </c>
      <c r="N427" s="11" t="str">
        <f>IF(Polygon[Note]="","",PROPER(Polygon[Note]))</f>
        <v/>
      </c>
      <c r="O427" s="11" t="str">
        <f>IF(Polygon[Resource Consent Number]="","",UPPER(Polygon[Resource Consent Number]))</f>
        <v/>
      </c>
      <c r="P427" s="53" t="str">
        <f>IF(Polygon[Asset Unit Cost]="","",Polygon[Asset Unit Cost])</f>
        <v/>
      </c>
      <c r="Q427" s="11" t="str">
        <f>IF(Polygon[Added By]="","",UPPER(Polygon[Added By]))</f>
        <v/>
      </c>
      <c r="R427" s="11" t="str">
        <f>IF(Polygon[Added Date]="","",Polygon[Added Date])</f>
        <v/>
      </c>
      <c r="S427" s="14" t="str">
        <f>IF(Polygon[Z COORD]="","",Polygon[Z COORD])</f>
        <v/>
      </c>
      <c r="T427" s="14" t="str">
        <f>IF(Polygon[Asset Description]="","",PROPER(Polygon[Asset Description]))</f>
        <v/>
      </c>
      <c r="U427" s="14" t="str">
        <f>IF(Polygon[Area m2]="","",Polygon[Area m2])</f>
        <v/>
      </c>
      <c r="V427" s="14" t="str">
        <f>IF(Polygon[Asset Group]="","",VLOOKUP(Polygon[Surface Material],surface_master,2,FALSE))</f>
        <v/>
      </c>
      <c r="W427" s="14" t="str">
        <f>IF(Polygon[Asset Group]="","",VLOOKUP(Polygon[Material],sa_pa_surface,2,FALSE))</f>
        <v/>
      </c>
      <c r="X427" s="14" t="str">
        <f>IF(Polygon[Asset Group]="","",VLOOKUP(Polygon[Surface],surface_master,2,FALSE))</f>
        <v/>
      </c>
      <c r="Y427" s="14" t="str">
        <f>IF(Polygon[Surface Layer Depth mm]="","",Polygon[Surface Layer Depth mm])</f>
        <v/>
      </c>
      <c r="Z427" s="14" t="str">
        <f>IF(Polygon[Length m]="","",Polygon[Length m])</f>
        <v/>
      </c>
      <c r="AA427" s="14" t="str">
        <f>IF(Polygon[Av Width m]="","",Polygon[Av Width m])</f>
        <v/>
      </c>
      <c r="AB427" s="14" t="str">
        <f>IF(Polygon[Parking Capacity]="","",Polygon[Parking Capacity])</f>
        <v/>
      </c>
    </row>
    <row r="428" spans="1:28" s="3" customFormat="1" x14ac:dyDescent="0.2">
      <c r="A428" s="3" t="str">
        <f>IF(Polygon[DWG File Name]="","",Polygon[DWG File Name])</f>
        <v/>
      </c>
      <c r="B428" s="3" t="str">
        <f>IF(Polygon[DWG Layer Name]="","",Polygon[DWG Layer Name])</f>
        <v/>
      </c>
      <c r="C428" s="3" t="str">
        <f>IF(Polygon[DWG Handle]="","",Polygon[DWG Handle])</f>
        <v/>
      </c>
      <c r="D428" s="58" t="str">
        <f>IF(Polygon[Approx Centroid X]="","",Polygon[Approx Centroid X])</f>
        <v/>
      </c>
      <c r="E428" s="58" t="str">
        <f>IF(Polygon[Approx Centroid Y]="","",Polygon[Approx Centroid Y])</f>
        <v/>
      </c>
      <c r="F428" s="3" t="str">
        <f>IF(Polygon[Replacement Asset]="","",Polygon[Replacement Asset])</f>
        <v/>
      </c>
      <c r="G428" s="3" t="str">
        <f>IF(Polygon[Asset ID]="","",UPPER(Polygon[Asset ID]))</f>
        <v/>
      </c>
      <c r="H428" s="3" t="str">
        <f>IF(Polygon[Asset Group]="","",VLOOKUP(Polygon[Asset Group],asset_grp_poly,4,FALSE))</f>
        <v/>
      </c>
      <c r="I428" s="3" t="str">
        <f>IF(Polygon[Asset Group]="","",VLOOKUP(Polygon[Asset Group],asset_grp_poly,2,FALSE))</f>
        <v/>
      </c>
      <c r="J428" s="3" t="str">
        <f>IF(Polygon[Asset Group]="","",VLOOKUP(Polygon[Asset Group],asset_grp_poly,3,FALSE))</f>
        <v/>
      </c>
      <c r="K428" s="3" t="str">
        <f>IF(Polygon[Asset Group]="","",VLOOKUP(Polygon[Asset Type],type_master_list,2,FALSE))</f>
        <v/>
      </c>
      <c r="L428" s="3" t="str">
        <f>IF(Polygon[Asset Name]="","",PROPER(Polygon[Asset Name]))</f>
        <v/>
      </c>
      <c r="M428" s="11" t="str">
        <f>IF(Polygon[Install Date]="","",Polygon[Install Date])</f>
        <v/>
      </c>
      <c r="N428" s="11" t="str">
        <f>IF(Polygon[Note]="","",PROPER(Polygon[Note]))</f>
        <v/>
      </c>
      <c r="O428" s="11" t="str">
        <f>IF(Polygon[Resource Consent Number]="","",UPPER(Polygon[Resource Consent Number]))</f>
        <v/>
      </c>
      <c r="P428" s="53" t="str">
        <f>IF(Polygon[Asset Unit Cost]="","",Polygon[Asset Unit Cost])</f>
        <v/>
      </c>
      <c r="Q428" s="11" t="str">
        <f>IF(Polygon[Added By]="","",UPPER(Polygon[Added By]))</f>
        <v/>
      </c>
      <c r="R428" s="11" t="str">
        <f>IF(Polygon[Added Date]="","",Polygon[Added Date])</f>
        <v/>
      </c>
      <c r="S428" s="14" t="str">
        <f>IF(Polygon[Z COORD]="","",Polygon[Z COORD])</f>
        <v/>
      </c>
      <c r="T428" s="14" t="str">
        <f>IF(Polygon[Asset Description]="","",PROPER(Polygon[Asset Description]))</f>
        <v/>
      </c>
      <c r="U428" s="14" t="str">
        <f>IF(Polygon[Area m2]="","",Polygon[Area m2])</f>
        <v/>
      </c>
      <c r="V428" s="14" t="str">
        <f>IF(Polygon[Asset Group]="","",VLOOKUP(Polygon[Surface Material],surface_master,2,FALSE))</f>
        <v/>
      </c>
      <c r="W428" s="14" t="str">
        <f>IF(Polygon[Asset Group]="","",VLOOKUP(Polygon[Material],sa_pa_surface,2,FALSE))</f>
        <v/>
      </c>
      <c r="X428" s="14" t="str">
        <f>IF(Polygon[Asset Group]="","",VLOOKUP(Polygon[Surface],surface_master,2,FALSE))</f>
        <v/>
      </c>
      <c r="Y428" s="14" t="str">
        <f>IF(Polygon[Surface Layer Depth mm]="","",Polygon[Surface Layer Depth mm])</f>
        <v/>
      </c>
      <c r="Z428" s="14" t="str">
        <f>IF(Polygon[Length m]="","",Polygon[Length m])</f>
        <v/>
      </c>
      <c r="AA428" s="14" t="str">
        <f>IF(Polygon[Av Width m]="","",Polygon[Av Width m])</f>
        <v/>
      </c>
      <c r="AB428" s="14" t="str">
        <f>IF(Polygon[Parking Capacity]="","",Polygon[Parking Capacity])</f>
        <v/>
      </c>
    </row>
    <row r="429" spans="1:28" s="3" customFormat="1" x14ac:dyDescent="0.2">
      <c r="A429" s="3" t="str">
        <f>IF(Polygon[DWG File Name]="","",Polygon[DWG File Name])</f>
        <v/>
      </c>
      <c r="B429" s="3" t="str">
        <f>IF(Polygon[DWG Layer Name]="","",Polygon[DWG Layer Name])</f>
        <v/>
      </c>
      <c r="C429" s="3" t="str">
        <f>IF(Polygon[DWG Handle]="","",Polygon[DWG Handle])</f>
        <v/>
      </c>
      <c r="D429" s="58" t="str">
        <f>IF(Polygon[Approx Centroid X]="","",Polygon[Approx Centroid X])</f>
        <v/>
      </c>
      <c r="E429" s="58" t="str">
        <f>IF(Polygon[Approx Centroid Y]="","",Polygon[Approx Centroid Y])</f>
        <v/>
      </c>
      <c r="F429" s="3" t="str">
        <f>IF(Polygon[Replacement Asset]="","",Polygon[Replacement Asset])</f>
        <v/>
      </c>
      <c r="G429" s="3" t="str">
        <f>IF(Polygon[Asset ID]="","",UPPER(Polygon[Asset ID]))</f>
        <v/>
      </c>
      <c r="H429" s="3" t="str">
        <f>IF(Polygon[Asset Group]="","",VLOOKUP(Polygon[Asset Group],asset_grp_poly,4,FALSE))</f>
        <v/>
      </c>
      <c r="I429" s="3" t="str">
        <f>IF(Polygon[Asset Group]="","",VLOOKUP(Polygon[Asset Group],asset_grp_poly,2,FALSE))</f>
        <v/>
      </c>
      <c r="J429" s="3" t="str">
        <f>IF(Polygon[Asset Group]="","",VLOOKUP(Polygon[Asset Group],asset_grp_poly,3,FALSE))</f>
        <v/>
      </c>
      <c r="K429" s="3" t="str">
        <f>IF(Polygon[Asset Group]="","",VLOOKUP(Polygon[Asset Type],type_master_list,2,FALSE))</f>
        <v/>
      </c>
      <c r="L429" s="3" t="str">
        <f>IF(Polygon[Asset Name]="","",PROPER(Polygon[Asset Name]))</f>
        <v/>
      </c>
      <c r="M429" s="11" t="str">
        <f>IF(Polygon[Install Date]="","",Polygon[Install Date])</f>
        <v/>
      </c>
      <c r="N429" s="11" t="str">
        <f>IF(Polygon[Note]="","",PROPER(Polygon[Note]))</f>
        <v/>
      </c>
      <c r="O429" s="11" t="str">
        <f>IF(Polygon[Resource Consent Number]="","",UPPER(Polygon[Resource Consent Number]))</f>
        <v/>
      </c>
      <c r="P429" s="53" t="str">
        <f>IF(Polygon[Asset Unit Cost]="","",Polygon[Asset Unit Cost])</f>
        <v/>
      </c>
      <c r="Q429" s="11" t="str">
        <f>IF(Polygon[Added By]="","",UPPER(Polygon[Added By]))</f>
        <v/>
      </c>
      <c r="R429" s="11" t="str">
        <f>IF(Polygon[Added Date]="","",Polygon[Added Date])</f>
        <v/>
      </c>
      <c r="S429" s="14" t="str">
        <f>IF(Polygon[Z COORD]="","",Polygon[Z COORD])</f>
        <v/>
      </c>
      <c r="T429" s="14" t="str">
        <f>IF(Polygon[Asset Description]="","",PROPER(Polygon[Asset Description]))</f>
        <v/>
      </c>
      <c r="U429" s="14" t="str">
        <f>IF(Polygon[Area m2]="","",Polygon[Area m2])</f>
        <v/>
      </c>
      <c r="V429" s="14" t="str">
        <f>IF(Polygon[Asset Group]="","",VLOOKUP(Polygon[Surface Material],surface_master,2,FALSE))</f>
        <v/>
      </c>
      <c r="W429" s="14" t="str">
        <f>IF(Polygon[Asset Group]="","",VLOOKUP(Polygon[Material],sa_pa_surface,2,FALSE))</f>
        <v/>
      </c>
      <c r="X429" s="14" t="str">
        <f>IF(Polygon[Asset Group]="","",VLOOKUP(Polygon[Surface],surface_master,2,FALSE))</f>
        <v/>
      </c>
      <c r="Y429" s="14" t="str">
        <f>IF(Polygon[Surface Layer Depth mm]="","",Polygon[Surface Layer Depth mm])</f>
        <v/>
      </c>
      <c r="Z429" s="14" t="str">
        <f>IF(Polygon[Length m]="","",Polygon[Length m])</f>
        <v/>
      </c>
      <c r="AA429" s="14" t="str">
        <f>IF(Polygon[Av Width m]="","",Polygon[Av Width m])</f>
        <v/>
      </c>
      <c r="AB429" s="14" t="str">
        <f>IF(Polygon[Parking Capacity]="","",Polygon[Parking Capacity])</f>
        <v/>
      </c>
    </row>
    <row r="430" spans="1:28" s="3" customFormat="1" x14ac:dyDescent="0.2">
      <c r="A430" s="3" t="str">
        <f>IF(Polygon[DWG File Name]="","",Polygon[DWG File Name])</f>
        <v/>
      </c>
      <c r="B430" s="3" t="str">
        <f>IF(Polygon[DWG Layer Name]="","",Polygon[DWG Layer Name])</f>
        <v/>
      </c>
      <c r="C430" s="3" t="str">
        <f>IF(Polygon[DWG Handle]="","",Polygon[DWG Handle])</f>
        <v/>
      </c>
      <c r="D430" s="58" t="str">
        <f>IF(Polygon[Approx Centroid X]="","",Polygon[Approx Centroid X])</f>
        <v/>
      </c>
      <c r="E430" s="58" t="str">
        <f>IF(Polygon[Approx Centroid Y]="","",Polygon[Approx Centroid Y])</f>
        <v/>
      </c>
      <c r="F430" s="3" t="str">
        <f>IF(Polygon[Replacement Asset]="","",Polygon[Replacement Asset])</f>
        <v/>
      </c>
      <c r="G430" s="3" t="str">
        <f>IF(Polygon[Asset ID]="","",UPPER(Polygon[Asset ID]))</f>
        <v/>
      </c>
      <c r="H430" s="3" t="str">
        <f>IF(Polygon[Asset Group]="","",VLOOKUP(Polygon[Asset Group],asset_grp_poly,4,FALSE))</f>
        <v/>
      </c>
      <c r="I430" s="3" t="str">
        <f>IF(Polygon[Asset Group]="","",VLOOKUP(Polygon[Asset Group],asset_grp_poly,2,FALSE))</f>
        <v/>
      </c>
      <c r="J430" s="3" t="str">
        <f>IF(Polygon[Asset Group]="","",VLOOKUP(Polygon[Asset Group],asset_grp_poly,3,FALSE))</f>
        <v/>
      </c>
      <c r="K430" s="3" t="str">
        <f>IF(Polygon[Asset Group]="","",VLOOKUP(Polygon[Asset Type],type_master_list,2,FALSE))</f>
        <v/>
      </c>
      <c r="L430" s="3" t="str">
        <f>IF(Polygon[Asset Name]="","",PROPER(Polygon[Asset Name]))</f>
        <v/>
      </c>
      <c r="M430" s="11" t="str">
        <f>IF(Polygon[Install Date]="","",Polygon[Install Date])</f>
        <v/>
      </c>
      <c r="N430" s="11" t="str">
        <f>IF(Polygon[Note]="","",PROPER(Polygon[Note]))</f>
        <v/>
      </c>
      <c r="O430" s="11" t="str">
        <f>IF(Polygon[Resource Consent Number]="","",UPPER(Polygon[Resource Consent Number]))</f>
        <v/>
      </c>
      <c r="P430" s="53" t="str">
        <f>IF(Polygon[Asset Unit Cost]="","",Polygon[Asset Unit Cost])</f>
        <v/>
      </c>
      <c r="Q430" s="11" t="str">
        <f>IF(Polygon[Added By]="","",UPPER(Polygon[Added By]))</f>
        <v/>
      </c>
      <c r="R430" s="11" t="str">
        <f>IF(Polygon[Added Date]="","",Polygon[Added Date])</f>
        <v/>
      </c>
      <c r="S430" s="14" t="str">
        <f>IF(Polygon[Z COORD]="","",Polygon[Z COORD])</f>
        <v/>
      </c>
      <c r="T430" s="14" t="str">
        <f>IF(Polygon[Asset Description]="","",PROPER(Polygon[Asset Description]))</f>
        <v/>
      </c>
      <c r="U430" s="14" t="str">
        <f>IF(Polygon[Area m2]="","",Polygon[Area m2])</f>
        <v/>
      </c>
      <c r="V430" s="14" t="str">
        <f>IF(Polygon[Asset Group]="","",VLOOKUP(Polygon[Surface Material],surface_master,2,FALSE))</f>
        <v/>
      </c>
      <c r="W430" s="14" t="str">
        <f>IF(Polygon[Asset Group]="","",VLOOKUP(Polygon[Material],sa_pa_surface,2,FALSE))</f>
        <v/>
      </c>
      <c r="X430" s="14" t="str">
        <f>IF(Polygon[Asset Group]="","",VLOOKUP(Polygon[Surface],surface_master,2,FALSE))</f>
        <v/>
      </c>
      <c r="Y430" s="14" t="str">
        <f>IF(Polygon[Surface Layer Depth mm]="","",Polygon[Surface Layer Depth mm])</f>
        <v/>
      </c>
      <c r="Z430" s="14" t="str">
        <f>IF(Polygon[Length m]="","",Polygon[Length m])</f>
        <v/>
      </c>
      <c r="AA430" s="14" t="str">
        <f>IF(Polygon[Av Width m]="","",Polygon[Av Width m])</f>
        <v/>
      </c>
      <c r="AB430" s="14" t="str">
        <f>IF(Polygon[Parking Capacity]="","",Polygon[Parking Capacity])</f>
        <v/>
      </c>
    </row>
    <row r="431" spans="1:28" s="3" customFormat="1" x14ac:dyDescent="0.2">
      <c r="A431" s="3" t="str">
        <f>IF(Polygon[DWG File Name]="","",Polygon[DWG File Name])</f>
        <v/>
      </c>
      <c r="B431" s="3" t="str">
        <f>IF(Polygon[DWG Layer Name]="","",Polygon[DWG Layer Name])</f>
        <v/>
      </c>
      <c r="C431" s="3" t="str">
        <f>IF(Polygon[DWG Handle]="","",Polygon[DWG Handle])</f>
        <v/>
      </c>
      <c r="D431" s="58" t="str">
        <f>IF(Polygon[Approx Centroid X]="","",Polygon[Approx Centroid X])</f>
        <v/>
      </c>
      <c r="E431" s="58" t="str">
        <f>IF(Polygon[Approx Centroid Y]="","",Polygon[Approx Centroid Y])</f>
        <v/>
      </c>
      <c r="F431" s="3" t="str">
        <f>IF(Polygon[Replacement Asset]="","",Polygon[Replacement Asset])</f>
        <v/>
      </c>
      <c r="G431" s="3" t="str">
        <f>IF(Polygon[Asset ID]="","",UPPER(Polygon[Asset ID]))</f>
        <v/>
      </c>
      <c r="H431" s="3" t="str">
        <f>IF(Polygon[Asset Group]="","",VLOOKUP(Polygon[Asset Group],asset_grp_poly,4,FALSE))</f>
        <v/>
      </c>
      <c r="I431" s="3" t="str">
        <f>IF(Polygon[Asset Group]="","",VLOOKUP(Polygon[Asset Group],asset_grp_poly,2,FALSE))</f>
        <v/>
      </c>
      <c r="J431" s="3" t="str">
        <f>IF(Polygon[Asset Group]="","",VLOOKUP(Polygon[Asset Group],asset_grp_poly,3,FALSE))</f>
        <v/>
      </c>
      <c r="K431" s="3" t="str">
        <f>IF(Polygon[Asset Group]="","",VLOOKUP(Polygon[Asset Type],type_master_list,2,FALSE))</f>
        <v/>
      </c>
      <c r="L431" s="3" t="str">
        <f>IF(Polygon[Asset Name]="","",PROPER(Polygon[Asset Name]))</f>
        <v/>
      </c>
      <c r="M431" s="11" t="str">
        <f>IF(Polygon[Install Date]="","",Polygon[Install Date])</f>
        <v/>
      </c>
      <c r="N431" s="11" t="str">
        <f>IF(Polygon[Note]="","",PROPER(Polygon[Note]))</f>
        <v/>
      </c>
      <c r="O431" s="11" t="str">
        <f>IF(Polygon[Resource Consent Number]="","",UPPER(Polygon[Resource Consent Number]))</f>
        <v/>
      </c>
      <c r="P431" s="53" t="str">
        <f>IF(Polygon[Asset Unit Cost]="","",Polygon[Asset Unit Cost])</f>
        <v/>
      </c>
      <c r="Q431" s="11" t="str">
        <f>IF(Polygon[Added By]="","",UPPER(Polygon[Added By]))</f>
        <v/>
      </c>
      <c r="R431" s="11" t="str">
        <f>IF(Polygon[Added Date]="","",Polygon[Added Date])</f>
        <v/>
      </c>
      <c r="S431" s="14" t="str">
        <f>IF(Polygon[Z COORD]="","",Polygon[Z COORD])</f>
        <v/>
      </c>
      <c r="T431" s="14" t="str">
        <f>IF(Polygon[Asset Description]="","",PROPER(Polygon[Asset Description]))</f>
        <v/>
      </c>
      <c r="U431" s="14" t="str">
        <f>IF(Polygon[Area m2]="","",Polygon[Area m2])</f>
        <v/>
      </c>
      <c r="V431" s="14" t="str">
        <f>IF(Polygon[Asset Group]="","",VLOOKUP(Polygon[Surface Material],surface_master,2,FALSE))</f>
        <v/>
      </c>
      <c r="W431" s="14" t="str">
        <f>IF(Polygon[Asset Group]="","",VLOOKUP(Polygon[Material],sa_pa_surface,2,FALSE))</f>
        <v/>
      </c>
      <c r="X431" s="14" t="str">
        <f>IF(Polygon[Asset Group]="","",VLOOKUP(Polygon[Surface],surface_master,2,FALSE))</f>
        <v/>
      </c>
      <c r="Y431" s="14" t="str">
        <f>IF(Polygon[Surface Layer Depth mm]="","",Polygon[Surface Layer Depth mm])</f>
        <v/>
      </c>
      <c r="Z431" s="14" t="str">
        <f>IF(Polygon[Length m]="","",Polygon[Length m])</f>
        <v/>
      </c>
      <c r="AA431" s="14" t="str">
        <f>IF(Polygon[Av Width m]="","",Polygon[Av Width m])</f>
        <v/>
      </c>
      <c r="AB431" s="14" t="str">
        <f>IF(Polygon[Parking Capacity]="","",Polygon[Parking Capacity])</f>
        <v/>
      </c>
    </row>
    <row r="432" spans="1:28" s="3" customFormat="1" x14ac:dyDescent="0.2">
      <c r="A432" s="3" t="str">
        <f>IF(Polygon[DWG File Name]="","",Polygon[DWG File Name])</f>
        <v/>
      </c>
      <c r="B432" s="3" t="str">
        <f>IF(Polygon[DWG Layer Name]="","",Polygon[DWG Layer Name])</f>
        <v/>
      </c>
      <c r="C432" s="3" t="str">
        <f>IF(Polygon[DWG Handle]="","",Polygon[DWG Handle])</f>
        <v/>
      </c>
      <c r="D432" s="58" t="str">
        <f>IF(Polygon[Approx Centroid X]="","",Polygon[Approx Centroid X])</f>
        <v/>
      </c>
      <c r="E432" s="58" t="str">
        <f>IF(Polygon[Approx Centroid Y]="","",Polygon[Approx Centroid Y])</f>
        <v/>
      </c>
      <c r="F432" s="3" t="str">
        <f>IF(Polygon[Replacement Asset]="","",Polygon[Replacement Asset])</f>
        <v/>
      </c>
      <c r="G432" s="3" t="str">
        <f>IF(Polygon[Asset ID]="","",UPPER(Polygon[Asset ID]))</f>
        <v/>
      </c>
      <c r="H432" s="3" t="str">
        <f>IF(Polygon[Asset Group]="","",VLOOKUP(Polygon[Asset Group],asset_grp_poly,4,FALSE))</f>
        <v/>
      </c>
      <c r="I432" s="3" t="str">
        <f>IF(Polygon[Asset Group]="","",VLOOKUP(Polygon[Asset Group],asset_grp_poly,2,FALSE))</f>
        <v/>
      </c>
      <c r="J432" s="3" t="str">
        <f>IF(Polygon[Asset Group]="","",VLOOKUP(Polygon[Asset Group],asset_grp_poly,3,FALSE))</f>
        <v/>
      </c>
      <c r="K432" s="3" t="str">
        <f>IF(Polygon[Asset Group]="","",VLOOKUP(Polygon[Asset Type],type_master_list,2,FALSE))</f>
        <v/>
      </c>
      <c r="L432" s="3" t="str">
        <f>IF(Polygon[Asset Name]="","",PROPER(Polygon[Asset Name]))</f>
        <v/>
      </c>
      <c r="M432" s="11" t="str">
        <f>IF(Polygon[Install Date]="","",Polygon[Install Date])</f>
        <v/>
      </c>
      <c r="N432" s="11" t="str">
        <f>IF(Polygon[Note]="","",PROPER(Polygon[Note]))</f>
        <v/>
      </c>
      <c r="O432" s="11" t="str">
        <f>IF(Polygon[Resource Consent Number]="","",UPPER(Polygon[Resource Consent Number]))</f>
        <v/>
      </c>
      <c r="P432" s="53" t="str">
        <f>IF(Polygon[Asset Unit Cost]="","",Polygon[Asset Unit Cost])</f>
        <v/>
      </c>
      <c r="Q432" s="11" t="str">
        <f>IF(Polygon[Added By]="","",UPPER(Polygon[Added By]))</f>
        <v/>
      </c>
      <c r="R432" s="11" t="str">
        <f>IF(Polygon[Added Date]="","",Polygon[Added Date])</f>
        <v/>
      </c>
      <c r="S432" s="14" t="str">
        <f>IF(Polygon[Z COORD]="","",Polygon[Z COORD])</f>
        <v/>
      </c>
      <c r="T432" s="14" t="str">
        <f>IF(Polygon[Asset Description]="","",PROPER(Polygon[Asset Description]))</f>
        <v/>
      </c>
      <c r="U432" s="14" t="str">
        <f>IF(Polygon[Area m2]="","",Polygon[Area m2])</f>
        <v/>
      </c>
      <c r="V432" s="14" t="str">
        <f>IF(Polygon[Asset Group]="","",VLOOKUP(Polygon[Surface Material],surface_master,2,FALSE))</f>
        <v/>
      </c>
      <c r="W432" s="14" t="str">
        <f>IF(Polygon[Asset Group]="","",VLOOKUP(Polygon[Material],sa_pa_surface,2,FALSE))</f>
        <v/>
      </c>
      <c r="X432" s="14" t="str">
        <f>IF(Polygon[Asset Group]="","",VLOOKUP(Polygon[Surface],surface_master,2,FALSE))</f>
        <v/>
      </c>
      <c r="Y432" s="14" t="str">
        <f>IF(Polygon[Surface Layer Depth mm]="","",Polygon[Surface Layer Depth mm])</f>
        <v/>
      </c>
      <c r="Z432" s="14" t="str">
        <f>IF(Polygon[Length m]="","",Polygon[Length m])</f>
        <v/>
      </c>
      <c r="AA432" s="14" t="str">
        <f>IF(Polygon[Av Width m]="","",Polygon[Av Width m])</f>
        <v/>
      </c>
      <c r="AB432" s="14" t="str">
        <f>IF(Polygon[Parking Capacity]="","",Polygon[Parking Capacity])</f>
        <v/>
      </c>
    </row>
    <row r="433" spans="1:28" s="3" customFormat="1" x14ac:dyDescent="0.2">
      <c r="A433" s="3" t="str">
        <f>IF(Polygon[DWG File Name]="","",Polygon[DWG File Name])</f>
        <v/>
      </c>
      <c r="B433" s="3" t="str">
        <f>IF(Polygon[DWG Layer Name]="","",Polygon[DWG Layer Name])</f>
        <v/>
      </c>
      <c r="C433" s="3" t="str">
        <f>IF(Polygon[DWG Handle]="","",Polygon[DWG Handle])</f>
        <v/>
      </c>
      <c r="D433" s="58" t="str">
        <f>IF(Polygon[Approx Centroid X]="","",Polygon[Approx Centroid X])</f>
        <v/>
      </c>
      <c r="E433" s="58" t="str">
        <f>IF(Polygon[Approx Centroid Y]="","",Polygon[Approx Centroid Y])</f>
        <v/>
      </c>
      <c r="F433" s="3" t="str">
        <f>IF(Polygon[Replacement Asset]="","",Polygon[Replacement Asset])</f>
        <v/>
      </c>
      <c r="G433" s="3" t="str">
        <f>IF(Polygon[Asset ID]="","",UPPER(Polygon[Asset ID]))</f>
        <v/>
      </c>
      <c r="H433" s="3" t="str">
        <f>IF(Polygon[Asset Group]="","",VLOOKUP(Polygon[Asset Group],asset_grp_poly,4,FALSE))</f>
        <v/>
      </c>
      <c r="I433" s="3" t="str">
        <f>IF(Polygon[Asset Group]="","",VLOOKUP(Polygon[Asset Group],asset_grp_poly,2,FALSE))</f>
        <v/>
      </c>
      <c r="J433" s="3" t="str">
        <f>IF(Polygon[Asset Group]="","",VLOOKUP(Polygon[Asset Group],asset_grp_poly,3,FALSE))</f>
        <v/>
      </c>
      <c r="K433" s="3" t="str">
        <f>IF(Polygon[Asset Group]="","",VLOOKUP(Polygon[Asset Type],type_master_list,2,FALSE))</f>
        <v/>
      </c>
      <c r="L433" s="3" t="str">
        <f>IF(Polygon[Asset Name]="","",PROPER(Polygon[Asset Name]))</f>
        <v/>
      </c>
      <c r="M433" s="11" t="str">
        <f>IF(Polygon[Install Date]="","",Polygon[Install Date])</f>
        <v/>
      </c>
      <c r="N433" s="11" t="str">
        <f>IF(Polygon[Note]="","",PROPER(Polygon[Note]))</f>
        <v/>
      </c>
      <c r="O433" s="11" t="str">
        <f>IF(Polygon[Resource Consent Number]="","",UPPER(Polygon[Resource Consent Number]))</f>
        <v/>
      </c>
      <c r="P433" s="53" t="str">
        <f>IF(Polygon[Asset Unit Cost]="","",Polygon[Asset Unit Cost])</f>
        <v/>
      </c>
      <c r="Q433" s="11" t="str">
        <f>IF(Polygon[Added By]="","",UPPER(Polygon[Added By]))</f>
        <v/>
      </c>
      <c r="R433" s="11" t="str">
        <f>IF(Polygon[Added Date]="","",Polygon[Added Date])</f>
        <v/>
      </c>
      <c r="S433" s="14" t="str">
        <f>IF(Polygon[Z COORD]="","",Polygon[Z COORD])</f>
        <v/>
      </c>
      <c r="T433" s="14" t="str">
        <f>IF(Polygon[Asset Description]="","",PROPER(Polygon[Asset Description]))</f>
        <v/>
      </c>
      <c r="U433" s="14" t="str">
        <f>IF(Polygon[Area m2]="","",Polygon[Area m2])</f>
        <v/>
      </c>
      <c r="V433" s="14" t="str">
        <f>IF(Polygon[Asset Group]="","",VLOOKUP(Polygon[Surface Material],surface_master,2,FALSE))</f>
        <v/>
      </c>
      <c r="W433" s="14" t="str">
        <f>IF(Polygon[Asset Group]="","",VLOOKUP(Polygon[Material],sa_pa_surface,2,FALSE))</f>
        <v/>
      </c>
      <c r="X433" s="14" t="str">
        <f>IF(Polygon[Asset Group]="","",VLOOKUP(Polygon[Surface],surface_master,2,FALSE))</f>
        <v/>
      </c>
      <c r="Y433" s="14" t="str">
        <f>IF(Polygon[Surface Layer Depth mm]="","",Polygon[Surface Layer Depth mm])</f>
        <v/>
      </c>
      <c r="Z433" s="14" t="str">
        <f>IF(Polygon[Length m]="","",Polygon[Length m])</f>
        <v/>
      </c>
      <c r="AA433" s="14" t="str">
        <f>IF(Polygon[Av Width m]="","",Polygon[Av Width m])</f>
        <v/>
      </c>
      <c r="AB433" s="14" t="str">
        <f>IF(Polygon[Parking Capacity]="","",Polygon[Parking Capacity])</f>
        <v/>
      </c>
    </row>
    <row r="434" spans="1:28" s="3" customFormat="1" x14ac:dyDescent="0.2">
      <c r="A434" s="3" t="str">
        <f>IF(Polygon[DWG File Name]="","",Polygon[DWG File Name])</f>
        <v/>
      </c>
      <c r="B434" s="3" t="str">
        <f>IF(Polygon[DWG Layer Name]="","",Polygon[DWG Layer Name])</f>
        <v/>
      </c>
      <c r="C434" s="3" t="str">
        <f>IF(Polygon[DWG Handle]="","",Polygon[DWG Handle])</f>
        <v/>
      </c>
      <c r="D434" s="58" t="str">
        <f>IF(Polygon[Approx Centroid X]="","",Polygon[Approx Centroid X])</f>
        <v/>
      </c>
      <c r="E434" s="58" t="str">
        <f>IF(Polygon[Approx Centroid Y]="","",Polygon[Approx Centroid Y])</f>
        <v/>
      </c>
      <c r="F434" s="3" t="str">
        <f>IF(Polygon[Replacement Asset]="","",Polygon[Replacement Asset])</f>
        <v/>
      </c>
      <c r="G434" s="3" t="str">
        <f>IF(Polygon[Asset ID]="","",UPPER(Polygon[Asset ID]))</f>
        <v/>
      </c>
      <c r="H434" s="3" t="str">
        <f>IF(Polygon[Asset Group]="","",VLOOKUP(Polygon[Asset Group],asset_grp_poly,4,FALSE))</f>
        <v/>
      </c>
      <c r="I434" s="3" t="str">
        <f>IF(Polygon[Asset Group]="","",VLOOKUP(Polygon[Asset Group],asset_grp_poly,2,FALSE))</f>
        <v/>
      </c>
      <c r="J434" s="3" t="str">
        <f>IF(Polygon[Asset Group]="","",VLOOKUP(Polygon[Asset Group],asset_grp_poly,3,FALSE))</f>
        <v/>
      </c>
      <c r="K434" s="3" t="str">
        <f>IF(Polygon[Asset Group]="","",VLOOKUP(Polygon[Asset Type],type_master_list,2,FALSE))</f>
        <v/>
      </c>
      <c r="L434" s="3" t="str">
        <f>IF(Polygon[Asset Name]="","",PROPER(Polygon[Asset Name]))</f>
        <v/>
      </c>
      <c r="M434" s="11" t="str">
        <f>IF(Polygon[Install Date]="","",Polygon[Install Date])</f>
        <v/>
      </c>
      <c r="N434" s="11" t="str">
        <f>IF(Polygon[Note]="","",PROPER(Polygon[Note]))</f>
        <v/>
      </c>
      <c r="O434" s="11" t="str">
        <f>IF(Polygon[Resource Consent Number]="","",UPPER(Polygon[Resource Consent Number]))</f>
        <v/>
      </c>
      <c r="P434" s="53" t="str">
        <f>IF(Polygon[Asset Unit Cost]="","",Polygon[Asset Unit Cost])</f>
        <v/>
      </c>
      <c r="Q434" s="11" t="str">
        <f>IF(Polygon[Added By]="","",UPPER(Polygon[Added By]))</f>
        <v/>
      </c>
      <c r="R434" s="11" t="str">
        <f>IF(Polygon[Added Date]="","",Polygon[Added Date])</f>
        <v/>
      </c>
      <c r="S434" s="14" t="str">
        <f>IF(Polygon[Z COORD]="","",Polygon[Z COORD])</f>
        <v/>
      </c>
      <c r="T434" s="14" t="str">
        <f>IF(Polygon[Asset Description]="","",PROPER(Polygon[Asset Description]))</f>
        <v/>
      </c>
      <c r="U434" s="14" t="str">
        <f>IF(Polygon[Area m2]="","",Polygon[Area m2])</f>
        <v/>
      </c>
      <c r="V434" s="14" t="str">
        <f>IF(Polygon[Asset Group]="","",VLOOKUP(Polygon[Surface Material],surface_master,2,FALSE))</f>
        <v/>
      </c>
      <c r="W434" s="14" t="str">
        <f>IF(Polygon[Asset Group]="","",VLOOKUP(Polygon[Material],sa_pa_surface,2,FALSE))</f>
        <v/>
      </c>
      <c r="X434" s="14" t="str">
        <f>IF(Polygon[Asset Group]="","",VLOOKUP(Polygon[Surface],surface_master,2,FALSE))</f>
        <v/>
      </c>
      <c r="Y434" s="14" t="str">
        <f>IF(Polygon[Surface Layer Depth mm]="","",Polygon[Surface Layer Depth mm])</f>
        <v/>
      </c>
      <c r="Z434" s="14" t="str">
        <f>IF(Polygon[Length m]="","",Polygon[Length m])</f>
        <v/>
      </c>
      <c r="AA434" s="14" t="str">
        <f>IF(Polygon[Av Width m]="","",Polygon[Av Width m])</f>
        <v/>
      </c>
      <c r="AB434" s="14" t="str">
        <f>IF(Polygon[Parking Capacity]="","",Polygon[Parking Capacity])</f>
        <v/>
      </c>
    </row>
    <row r="435" spans="1:28" s="3" customFormat="1" x14ac:dyDescent="0.2">
      <c r="A435" s="3" t="str">
        <f>IF(Polygon[DWG File Name]="","",Polygon[DWG File Name])</f>
        <v/>
      </c>
      <c r="B435" s="3" t="str">
        <f>IF(Polygon[DWG Layer Name]="","",Polygon[DWG Layer Name])</f>
        <v/>
      </c>
      <c r="C435" s="3" t="str">
        <f>IF(Polygon[DWG Handle]="","",Polygon[DWG Handle])</f>
        <v/>
      </c>
      <c r="D435" s="58" t="str">
        <f>IF(Polygon[Approx Centroid X]="","",Polygon[Approx Centroid X])</f>
        <v/>
      </c>
      <c r="E435" s="58" t="str">
        <f>IF(Polygon[Approx Centroid Y]="","",Polygon[Approx Centroid Y])</f>
        <v/>
      </c>
      <c r="F435" s="3" t="str">
        <f>IF(Polygon[Replacement Asset]="","",Polygon[Replacement Asset])</f>
        <v/>
      </c>
      <c r="G435" s="3" t="str">
        <f>IF(Polygon[Asset ID]="","",UPPER(Polygon[Asset ID]))</f>
        <v/>
      </c>
      <c r="H435" s="3" t="str">
        <f>IF(Polygon[Asset Group]="","",VLOOKUP(Polygon[Asset Group],asset_grp_poly,4,FALSE))</f>
        <v/>
      </c>
      <c r="I435" s="3" t="str">
        <f>IF(Polygon[Asset Group]="","",VLOOKUP(Polygon[Asset Group],asset_grp_poly,2,FALSE))</f>
        <v/>
      </c>
      <c r="J435" s="3" t="str">
        <f>IF(Polygon[Asset Group]="","",VLOOKUP(Polygon[Asset Group],asset_grp_poly,3,FALSE))</f>
        <v/>
      </c>
      <c r="K435" s="3" t="str">
        <f>IF(Polygon[Asset Group]="","",VLOOKUP(Polygon[Asset Type],type_master_list,2,FALSE))</f>
        <v/>
      </c>
      <c r="L435" s="3" t="str">
        <f>IF(Polygon[Asset Name]="","",PROPER(Polygon[Asset Name]))</f>
        <v/>
      </c>
      <c r="M435" s="11" t="str">
        <f>IF(Polygon[Install Date]="","",Polygon[Install Date])</f>
        <v/>
      </c>
      <c r="N435" s="11" t="str">
        <f>IF(Polygon[Note]="","",PROPER(Polygon[Note]))</f>
        <v/>
      </c>
      <c r="O435" s="11" t="str">
        <f>IF(Polygon[Resource Consent Number]="","",UPPER(Polygon[Resource Consent Number]))</f>
        <v/>
      </c>
      <c r="P435" s="53" t="str">
        <f>IF(Polygon[Asset Unit Cost]="","",Polygon[Asset Unit Cost])</f>
        <v/>
      </c>
      <c r="Q435" s="11" t="str">
        <f>IF(Polygon[Added By]="","",UPPER(Polygon[Added By]))</f>
        <v/>
      </c>
      <c r="R435" s="11" t="str">
        <f>IF(Polygon[Added Date]="","",Polygon[Added Date])</f>
        <v/>
      </c>
      <c r="S435" s="14" t="str">
        <f>IF(Polygon[Z COORD]="","",Polygon[Z COORD])</f>
        <v/>
      </c>
      <c r="T435" s="14" t="str">
        <f>IF(Polygon[Asset Description]="","",PROPER(Polygon[Asset Description]))</f>
        <v/>
      </c>
      <c r="U435" s="14" t="str">
        <f>IF(Polygon[Area m2]="","",Polygon[Area m2])</f>
        <v/>
      </c>
      <c r="V435" s="14" t="str">
        <f>IF(Polygon[Asset Group]="","",VLOOKUP(Polygon[Surface Material],surface_master,2,FALSE))</f>
        <v/>
      </c>
      <c r="W435" s="14" t="str">
        <f>IF(Polygon[Asset Group]="","",VLOOKUP(Polygon[Material],sa_pa_surface,2,FALSE))</f>
        <v/>
      </c>
      <c r="X435" s="14" t="str">
        <f>IF(Polygon[Asset Group]="","",VLOOKUP(Polygon[Surface],surface_master,2,FALSE))</f>
        <v/>
      </c>
      <c r="Y435" s="14" t="str">
        <f>IF(Polygon[Surface Layer Depth mm]="","",Polygon[Surface Layer Depth mm])</f>
        <v/>
      </c>
      <c r="Z435" s="14" t="str">
        <f>IF(Polygon[Length m]="","",Polygon[Length m])</f>
        <v/>
      </c>
      <c r="AA435" s="14" t="str">
        <f>IF(Polygon[Av Width m]="","",Polygon[Av Width m])</f>
        <v/>
      </c>
      <c r="AB435" s="14" t="str">
        <f>IF(Polygon[Parking Capacity]="","",Polygon[Parking Capacity])</f>
        <v/>
      </c>
    </row>
    <row r="436" spans="1:28" s="3" customFormat="1" x14ac:dyDescent="0.2">
      <c r="A436" s="3" t="str">
        <f>IF(Polygon[DWG File Name]="","",Polygon[DWG File Name])</f>
        <v/>
      </c>
      <c r="B436" s="3" t="str">
        <f>IF(Polygon[DWG Layer Name]="","",Polygon[DWG Layer Name])</f>
        <v/>
      </c>
      <c r="C436" s="3" t="str">
        <f>IF(Polygon[DWG Handle]="","",Polygon[DWG Handle])</f>
        <v/>
      </c>
      <c r="D436" s="58" t="str">
        <f>IF(Polygon[Approx Centroid X]="","",Polygon[Approx Centroid X])</f>
        <v/>
      </c>
      <c r="E436" s="58" t="str">
        <f>IF(Polygon[Approx Centroid Y]="","",Polygon[Approx Centroid Y])</f>
        <v/>
      </c>
      <c r="F436" s="3" t="str">
        <f>IF(Polygon[Replacement Asset]="","",Polygon[Replacement Asset])</f>
        <v/>
      </c>
      <c r="G436" s="3" t="str">
        <f>IF(Polygon[Asset ID]="","",UPPER(Polygon[Asset ID]))</f>
        <v/>
      </c>
      <c r="H436" s="3" t="str">
        <f>IF(Polygon[Asset Group]="","",VLOOKUP(Polygon[Asset Group],asset_grp_poly,4,FALSE))</f>
        <v/>
      </c>
      <c r="I436" s="3" t="str">
        <f>IF(Polygon[Asset Group]="","",VLOOKUP(Polygon[Asset Group],asset_grp_poly,2,FALSE))</f>
        <v/>
      </c>
      <c r="J436" s="3" t="str">
        <f>IF(Polygon[Asset Group]="","",VLOOKUP(Polygon[Asset Group],asset_grp_poly,3,FALSE))</f>
        <v/>
      </c>
      <c r="K436" s="3" t="str">
        <f>IF(Polygon[Asset Group]="","",VLOOKUP(Polygon[Asset Type],type_master_list,2,FALSE))</f>
        <v/>
      </c>
      <c r="L436" s="3" t="str">
        <f>IF(Polygon[Asset Name]="","",PROPER(Polygon[Asset Name]))</f>
        <v/>
      </c>
      <c r="M436" s="11" t="str">
        <f>IF(Polygon[Install Date]="","",Polygon[Install Date])</f>
        <v/>
      </c>
      <c r="N436" s="11" t="str">
        <f>IF(Polygon[Note]="","",PROPER(Polygon[Note]))</f>
        <v/>
      </c>
      <c r="O436" s="11" t="str">
        <f>IF(Polygon[Resource Consent Number]="","",UPPER(Polygon[Resource Consent Number]))</f>
        <v/>
      </c>
      <c r="P436" s="53" t="str">
        <f>IF(Polygon[Asset Unit Cost]="","",Polygon[Asset Unit Cost])</f>
        <v/>
      </c>
      <c r="Q436" s="11" t="str">
        <f>IF(Polygon[Added By]="","",UPPER(Polygon[Added By]))</f>
        <v/>
      </c>
      <c r="R436" s="11" t="str">
        <f>IF(Polygon[Added Date]="","",Polygon[Added Date])</f>
        <v/>
      </c>
      <c r="S436" s="14" t="str">
        <f>IF(Polygon[Z COORD]="","",Polygon[Z COORD])</f>
        <v/>
      </c>
      <c r="T436" s="14" t="str">
        <f>IF(Polygon[Asset Description]="","",PROPER(Polygon[Asset Description]))</f>
        <v/>
      </c>
      <c r="U436" s="14" t="str">
        <f>IF(Polygon[Area m2]="","",Polygon[Area m2])</f>
        <v/>
      </c>
      <c r="V436" s="14" t="str">
        <f>IF(Polygon[Asset Group]="","",VLOOKUP(Polygon[Surface Material],surface_master,2,FALSE))</f>
        <v/>
      </c>
      <c r="W436" s="14" t="str">
        <f>IF(Polygon[Asset Group]="","",VLOOKUP(Polygon[Material],sa_pa_surface,2,FALSE))</f>
        <v/>
      </c>
      <c r="X436" s="14" t="str">
        <f>IF(Polygon[Asset Group]="","",VLOOKUP(Polygon[Surface],surface_master,2,FALSE))</f>
        <v/>
      </c>
      <c r="Y436" s="14" t="str">
        <f>IF(Polygon[Surface Layer Depth mm]="","",Polygon[Surface Layer Depth mm])</f>
        <v/>
      </c>
      <c r="Z436" s="14" t="str">
        <f>IF(Polygon[Length m]="","",Polygon[Length m])</f>
        <v/>
      </c>
      <c r="AA436" s="14" t="str">
        <f>IF(Polygon[Av Width m]="","",Polygon[Av Width m])</f>
        <v/>
      </c>
      <c r="AB436" s="14" t="str">
        <f>IF(Polygon[Parking Capacity]="","",Polygon[Parking Capacity])</f>
        <v/>
      </c>
    </row>
    <row r="437" spans="1:28" s="3" customFormat="1" x14ac:dyDescent="0.2">
      <c r="A437" s="3" t="str">
        <f>IF(Polygon[DWG File Name]="","",Polygon[DWG File Name])</f>
        <v/>
      </c>
      <c r="B437" s="3" t="str">
        <f>IF(Polygon[DWG Layer Name]="","",Polygon[DWG Layer Name])</f>
        <v/>
      </c>
      <c r="C437" s="3" t="str">
        <f>IF(Polygon[DWG Handle]="","",Polygon[DWG Handle])</f>
        <v/>
      </c>
      <c r="D437" s="58" t="str">
        <f>IF(Polygon[Approx Centroid X]="","",Polygon[Approx Centroid X])</f>
        <v/>
      </c>
      <c r="E437" s="58" t="str">
        <f>IF(Polygon[Approx Centroid Y]="","",Polygon[Approx Centroid Y])</f>
        <v/>
      </c>
      <c r="F437" s="3" t="str">
        <f>IF(Polygon[Replacement Asset]="","",Polygon[Replacement Asset])</f>
        <v/>
      </c>
      <c r="G437" s="3" t="str">
        <f>IF(Polygon[Asset ID]="","",UPPER(Polygon[Asset ID]))</f>
        <v/>
      </c>
      <c r="H437" s="3" t="str">
        <f>IF(Polygon[Asset Group]="","",VLOOKUP(Polygon[Asset Group],asset_grp_poly,4,FALSE))</f>
        <v/>
      </c>
      <c r="I437" s="3" t="str">
        <f>IF(Polygon[Asset Group]="","",VLOOKUP(Polygon[Asset Group],asset_grp_poly,2,FALSE))</f>
        <v/>
      </c>
      <c r="J437" s="3" t="str">
        <f>IF(Polygon[Asset Group]="","",VLOOKUP(Polygon[Asset Group],asset_grp_poly,3,FALSE))</f>
        <v/>
      </c>
      <c r="K437" s="3" t="str">
        <f>IF(Polygon[Asset Group]="","",VLOOKUP(Polygon[Asset Type],type_master_list,2,FALSE))</f>
        <v/>
      </c>
      <c r="L437" s="3" t="str">
        <f>IF(Polygon[Asset Name]="","",PROPER(Polygon[Asset Name]))</f>
        <v/>
      </c>
      <c r="M437" s="11" t="str">
        <f>IF(Polygon[Install Date]="","",Polygon[Install Date])</f>
        <v/>
      </c>
      <c r="N437" s="11" t="str">
        <f>IF(Polygon[Note]="","",PROPER(Polygon[Note]))</f>
        <v/>
      </c>
      <c r="O437" s="11" t="str">
        <f>IF(Polygon[Resource Consent Number]="","",UPPER(Polygon[Resource Consent Number]))</f>
        <v/>
      </c>
      <c r="P437" s="53" t="str">
        <f>IF(Polygon[Asset Unit Cost]="","",Polygon[Asset Unit Cost])</f>
        <v/>
      </c>
      <c r="Q437" s="11" t="str">
        <f>IF(Polygon[Added By]="","",UPPER(Polygon[Added By]))</f>
        <v/>
      </c>
      <c r="R437" s="11" t="str">
        <f>IF(Polygon[Added Date]="","",Polygon[Added Date])</f>
        <v/>
      </c>
      <c r="S437" s="14" t="str">
        <f>IF(Polygon[Z COORD]="","",Polygon[Z COORD])</f>
        <v/>
      </c>
      <c r="T437" s="14" t="str">
        <f>IF(Polygon[Asset Description]="","",PROPER(Polygon[Asset Description]))</f>
        <v/>
      </c>
      <c r="U437" s="14" t="str">
        <f>IF(Polygon[Area m2]="","",Polygon[Area m2])</f>
        <v/>
      </c>
      <c r="V437" s="14" t="str">
        <f>IF(Polygon[Asset Group]="","",VLOOKUP(Polygon[Surface Material],surface_master,2,FALSE))</f>
        <v/>
      </c>
      <c r="W437" s="14" t="str">
        <f>IF(Polygon[Asset Group]="","",VLOOKUP(Polygon[Material],sa_pa_surface,2,FALSE))</f>
        <v/>
      </c>
      <c r="X437" s="14" t="str">
        <f>IF(Polygon[Asset Group]="","",VLOOKUP(Polygon[Surface],surface_master,2,FALSE))</f>
        <v/>
      </c>
      <c r="Y437" s="14" t="str">
        <f>IF(Polygon[Surface Layer Depth mm]="","",Polygon[Surface Layer Depth mm])</f>
        <v/>
      </c>
      <c r="Z437" s="14" t="str">
        <f>IF(Polygon[Length m]="","",Polygon[Length m])</f>
        <v/>
      </c>
      <c r="AA437" s="14" t="str">
        <f>IF(Polygon[Av Width m]="","",Polygon[Av Width m])</f>
        <v/>
      </c>
      <c r="AB437" s="14" t="str">
        <f>IF(Polygon[Parking Capacity]="","",Polygon[Parking Capacity])</f>
        <v/>
      </c>
    </row>
    <row r="438" spans="1:28" s="3" customFormat="1" x14ac:dyDescent="0.2">
      <c r="A438" s="3" t="str">
        <f>IF(Polygon[DWG File Name]="","",Polygon[DWG File Name])</f>
        <v/>
      </c>
      <c r="B438" s="3" t="str">
        <f>IF(Polygon[DWG Layer Name]="","",Polygon[DWG Layer Name])</f>
        <v/>
      </c>
      <c r="C438" s="3" t="str">
        <f>IF(Polygon[DWG Handle]="","",Polygon[DWG Handle])</f>
        <v/>
      </c>
      <c r="D438" s="58" t="str">
        <f>IF(Polygon[Approx Centroid X]="","",Polygon[Approx Centroid X])</f>
        <v/>
      </c>
      <c r="E438" s="58" t="str">
        <f>IF(Polygon[Approx Centroid Y]="","",Polygon[Approx Centroid Y])</f>
        <v/>
      </c>
      <c r="F438" s="3" t="str">
        <f>IF(Polygon[Replacement Asset]="","",Polygon[Replacement Asset])</f>
        <v/>
      </c>
      <c r="G438" s="3" t="str">
        <f>IF(Polygon[Asset ID]="","",UPPER(Polygon[Asset ID]))</f>
        <v/>
      </c>
      <c r="H438" s="3" t="str">
        <f>IF(Polygon[Asset Group]="","",VLOOKUP(Polygon[Asset Group],asset_grp_poly,4,FALSE))</f>
        <v/>
      </c>
      <c r="I438" s="3" t="str">
        <f>IF(Polygon[Asset Group]="","",VLOOKUP(Polygon[Asset Group],asset_grp_poly,2,FALSE))</f>
        <v/>
      </c>
      <c r="J438" s="3" t="str">
        <f>IF(Polygon[Asset Group]="","",VLOOKUP(Polygon[Asset Group],asset_grp_poly,3,FALSE))</f>
        <v/>
      </c>
      <c r="K438" s="3" t="str">
        <f>IF(Polygon[Asset Group]="","",VLOOKUP(Polygon[Asset Type],type_master_list,2,FALSE))</f>
        <v/>
      </c>
      <c r="L438" s="3" t="str">
        <f>IF(Polygon[Asset Name]="","",PROPER(Polygon[Asset Name]))</f>
        <v/>
      </c>
      <c r="M438" s="11" t="str">
        <f>IF(Polygon[Install Date]="","",Polygon[Install Date])</f>
        <v/>
      </c>
      <c r="N438" s="11" t="str">
        <f>IF(Polygon[Note]="","",PROPER(Polygon[Note]))</f>
        <v/>
      </c>
      <c r="O438" s="11" t="str">
        <f>IF(Polygon[Resource Consent Number]="","",UPPER(Polygon[Resource Consent Number]))</f>
        <v/>
      </c>
      <c r="P438" s="53" t="str">
        <f>IF(Polygon[Asset Unit Cost]="","",Polygon[Asset Unit Cost])</f>
        <v/>
      </c>
      <c r="Q438" s="11" t="str">
        <f>IF(Polygon[Added By]="","",UPPER(Polygon[Added By]))</f>
        <v/>
      </c>
      <c r="R438" s="11" t="str">
        <f>IF(Polygon[Added Date]="","",Polygon[Added Date])</f>
        <v/>
      </c>
      <c r="S438" s="14" t="str">
        <f>IF(Polygon[Z COORD]="","",Polygon[Z COORD])</f>
        <v/>
      </c>
      <c r="T438" s="14" t="str">
        <f>IF(Polygon[Asset Description]="","",PROPER(Polygon[Asset Description]))</f>
        <v/>
      </c>
      <c r="U438" s="14" t="str">
        <f>IF(Polygon[Area m2]="","",Polygon[Area m2])</f>
        <v/>
      </c>
      <c r="V438" s="14" t="str">
        <f>IF(Polygon[Asset Group]="","",VLOOKUP(Polygon[Surface Material],surface_master,2,FALSE))</f>
        <v/>
      </c>
      <c r="W438" s="14" t="str">
        <f>IF(Polygon[Asset Group]="","",VLOOKUP(Polygon[Material],sa_pa_surface,2,FALSE))</f>
        <v/>
      </c>
      <c r="X438" s="14" t="str">
        <f>IF(Polygon[Asset Group]="","",VLOOKUP(Polygon[Surface],surface_master,2,FALSE))</f>
        <v/>
      </c>
      <c r="Y438" s="14" t="str">
        <f>IF(Polygon[Surface Layer Depth mm]="","",Polygon[Surface Layer Depth mm])</f>
        <v/>
      </c>
      <c r="Z438" s="14" t="str">
        <f>IF(Polygon[Length m]="","",Polygon[Length m])</f>
        <v/>
      </c>
      <c r="AA438" s="14" t="str">
        <f>IF(Polygon[Av Width m]="","",Polygon[Av Width m])</f>
        <v/>
      </c>
      <c r="AB438" s="14" t="str">
        <f>IF(Polygon[Parking Capacity]="","",Polygon[Parking Capacity])</f>
        <v/>
      </c>
    </row>
    <row r="439" spans="1:28" s="3" customFormat="1" x14ac:dyDescent="0.2">
      <c r="A439" s="3" t="str">
        <f>IF(Polygon[DWG File Name]="","",Polygon[DWG File Name])</f>
        <v/>
      </c>
      <c r="B439" s="3" t="str">
        <f>IF(Polygon[DWG Layer Name]="","",Polygon[DWG Layer Name])</f>
        <v/>
      </c>
      <c r="C439" s="3" t="str">
        <f>IF(Polygon[DWG Handle]="","",Polygon[DWG Handle])</f>
        <v/>
      </c>
      <c r="D439" s="58" t="str">
        <f>IF(Polygon[Approx Centroid X]="","",Polygon[Approx Centroid X])</f>
        <v/>
      </c>
      <c r="E439" s="58" t="str">
        <f>IF(Polygon[Approx Centroid Y]="","",Polygon[Approx Centroid Y])</f>
        <v/>
      </c>
      <c r="F439" s="3" t="str">
        <f>IF(Polygon[Replacement Asset]="","",Polygon[Replacement Asset])</f>
        <v/>
      </c>
      <c r="G439" s="3" t="str">
        <f>IF(Polygon[Asset ID]="","",UPPER(Polygon[Asset ID]))</f>
        <v/>
      </c>
      <c r="H439" s="3" t="str">
        <f>IF(Polygon[Asset Group]="","",VLOOKUP(Polygon[Asset Group],asset_grp_poly,4,FALSE))</f>
        <v/>
      </c>
      <c r="I439" s="3" t="str">
        <f>IF(Polygon[Asset Group]="","",VLOOKUP(Polygon[Asset Group],asset_grp_poly,2,FALSE))</f>
        <v/>
      </c>
      <c r="J439" s="3" t="str">
        <f>IF(Polygon[Asset Group]="","",VLOOKUP(Polygon[Asset Group],asset_grp_poly,3,FALSE))</f>
        <v/>
      </c>
      <c r="K439" s="3" t="str">
        <f>IF(Polygon[Asset Group]="","",VLOOKUP(Polygon[Asset Type],type_master_list,2,FALSE))</f>
        <v/>
      </c>
      <c r="L439" s="3" t="str">
        <f>IF(Polygon[Asset Name]="","",PROPER(Polygon[Asset Name]))</f>
        <v/>
      </c>
      <c r="M439" s="11" t="str">
        <f>IF(Polygon[Install Date]="","",Polygon[Install Date])</f>
        <v/>
      </c>
      <c r="N439" s="11" t="str">
        <f>IF(Polygon[Note]="","",PROPER(Polygon[Note]))</f>
        <v/>
      </c>
      <c r="O439" s="11" t="str">
        <f>IF(Polygon[Resource Consent Number]="","",UPPER(Polygon[Resource Consent Number]))</f>
        <v/>
      </c>
      <c r="P439" s="53" t="str">
        <f>IF(Polygon[Asset Unit Cost]="","",Polygon[Asset Unit Cost])</f>
        <v/>
      </c>
      <c r="Q439" s="11" t="str">
        <f>IF(Polygon[Added By]="","",UPPER(Polygon[Added By]))</f>
        <v/>
      </c>
      <c r="R439" s="11" t="str">
        <f>IF(Polygon[Added Date]="","",Polygon[Added Date])</f>
        <v/>
      </c>
      <c r="S439" s="14" t="str">
        <f>IF(Polygon[Z COORD]="","",Polygon[Z COORD])</f>
        <v/>
      </c>
      <c r="T439" s="14" t="str">
        <f>IF(Polygon[Asset Description]="","",PROPER(Polygon[Asset Description]))</f>
        <v/>
      </c>
      <c r="U439" s="14" t="str">
        <f>IF(Polygon[Area m2]="","",Polygon[Area m2])</f>
        <v/>
      </c>
      <c r="V439" s="14" t="str">
        <f>IF(Polygon[Asset Group]="","",VLOOKUP(Polygon[Surface Material],surface_master,2,FALSE))</f>
        <v/>
      </c>
      <c r="W439" s="14" t="str">
        <f>IF(Polygon[Asset Group]="","",VLOOKUP(Polygon[Material],sa_pa_surface,2,FALSE))</f>
        <v/>
      </c>
      <c r="X439" s="14" t="str">
        <f>IF(Polygon[Asset Group]="","",VLOOKUP(Polygon[Surface],surface_master,2,FALSE))</f>
        <v/>
      </c>
      <c r="Y439" s="14" t="str">
        <f>IF(Polygon[Surface Layer Depth mm]="","",Polygon[Surface Layer Depth mm])</f>
        <v/>
      </c>
      <c r="Z439" s="14" t="str">
        <f>IF(Polygon[Length m]="","",Polygon[Length m])</f>
        <v/>
      </c>
      <c r="AA439" s="14" t="str">
        <f>IF(Polygon[Av Width m]="","",Polygon[Av Width m])</f>
        <v/>
      </c>
      <c r="AB439" s="14" t="str">
        <f>IF(Polygon[Parking Capacity]="","",Polygon[Parking Capacity])</f>
        <v/>
      </c>
    </row>
    <row r="440" spans="1:28" s="3" customFormat="1" x14ac:dyDescent="0.2">
      <c r="A440" s="3" t="str">
        <f>IF(Polygon[DWG File Name]="","",Polygon[DWG File Name])</f>
        <v/>
      </c>
      <c r="B440" s="3" t="str">
        <f>IF(Polygon[DWG Layer Name]="","",Polygon[DWG Layer Name])</f>
        <v/>
      </c>
      <c r="C440" s="3" t="str">
        <f>IF(Polygon[DWG Handle]="","",Polygon[DWG Handle])</f>
        <v/>
      </c>
      <c r="D440" s="58" t="str">
        <f>IF(Polygon[Approx Centroid X]="","",Polygon[Approx Centroid X])</f>
        <v/>
      </c>
      <c r="E440" s="58" t="str">
        <f>IF(Polygon[Approx Centroid Y]="","",Polygon[Approx Centroid Y])</f>
        <v/>
      </c>
      <c r="F440" s="3" t="str">
        <f>IF(Polygon[Replacement Asset]="","",Polygon[Replacement Asset])</f>
        <v/>
      </c>
      <c r="G440" s="3" t="str">
        <f>IF(Polygon[Asset ID]="","",UPPER(Polygon[Asset ID]))</f>
        <v/>
      </c>
      <c r="H440" s="3" t="str">
        <f>IF(Polygon[Asset Group]="","",VLOOKUP(Polygon[Asset Group],asset_grp_poly,4,FALSE))</f>
        <v/>
      </c>
      <c r="I440" s="3" t="str">
        <f>IF(Polygon[Asset Group]="","",VLOOKUP(Polygon[Asset Group],asset_grp_poly,2,FALSE))</f>
        <v/>
      </c>
      <c r="J440" s="3" t="str">
        <f>IF(Polygon[Asset Group]="","",VLOOKUP(Polygon[Asset Group],asset_grp_poly,3,FALSE))</f>
        <v/>
      </c>
      <c r="K440" s="3" t="str">
        <f>IF(Polygon[Asset Group]="","",VLOOKUP(Polygon[Asset Type],type_master_list,2,FALSE))</f>
        <v/>
      </c>
      <c r="L440" s="3" t="str">
        <f>IF(Polygon[Asset Name]="","",PROPER(Polygon[Asset Name]))</f>
        <v/>
      </c>
      <c r="M440" s="11" t="str">
        <f>IF(Polygon[Install Date]="","",Polygon[Install Date])</f>
        <v/>
      </c>
      <c r="N440" s="11" t="str">
        <f>IF(Polygon[Note]="","",PROPER(Polygon[Note]))</f>
        <v/>
      </c>
      <c r="O440" s="11" t="str">
        <f>IF(Polygon[Resource Consent Number]="","",UPPER(Polygon[Resource Consent Number]))</f>
        <v/>
      </c>
      <c r="P440" s="53" t="str">
        <f>IF(Polygon[Asset Unit Cost]="","",Polygon[Asset Unit Cost])</f>
        <v/>
      </c>
      <c r="Q440" s="11" t="str">
        <f>IF(Polygon[Added By]="","",UPPER(Polygon[Added By]))</f>
        <v/>
      </c>
      <c r="R440" s="11" t="str">
        <f>IF(Polygon[Added Date]="","",Polygon[Added Date])</f>
        <v/>
      </c>
      <c r="S440" s="14" t="str">
        <f>IF(Polygon[Z COORD]="","",Polygon[Z COORD])</f>
        <v/>
      </c>
      <c r="T440" s="14" t="str">
        <f>IF(Polygon[Asset Description]="","",PROPER(Polygon[Asset Description]))</f>
        <v/>
      </c>
      <c r="U440" s="14" t="str">
        <f>IF(Polygon[Area m2]="","",Polygon[Area m2])</f>
        <v/>
      </c>
      <c r="V440" s="14" t="str">
        <f>IF(Polygon[Asset Group]="","",VLOOKUP(Polygon[Surface Material],surface_master,2,FALSE))</f>
        <v/>
      </c>
      <c r="W440" s="14" t="str">
        <f>IF(Polygon[Asset Group]="","",VLOOKUP(Polygon[Material],sa_pa_surface,2,FALSE))</f>
        <v/>
      </c>
      <c r="X440" s="14" t="str">
        <f>IF(Polygon[Asset Group]="","",VLOOKUP(Polygon[Surface],surface_master,2,FALSE))</f>
        <v/>
      </c>
      <c r="Y440" s="14" t="str">
        <f>IF(Polygon[Surface Layer Depth mm]="","",Polygon[Surface Layer Depth mm])</f>
        <v/>
      </c>
      <c r="Z440" s="14" t="str">
        <f>IF(Polygon[Length m]="","",Polygon[Length m])</f>
        <v/>
      </c>
      <c r="AA440" s="14" t="str">
        <f>IF(Polygon[Av Width m]="","",Polygon[Av Width m])</f>
        <v/>
      </c>
      <c r="AB440" s="14" t="str">
        <f>IF(Polygon[Parking Capacity]="","",Polygon[Parking Capacity])</f>
        <v/>
      </c>
    </row>
    <row r="441" spans="1:28" s="3" customFormat="1" x14ac:dyDescent="0.2">
      <c r="A441" s="3" t="str">
        <f>IF(Polygon[DWG File Name]="","",Polygon[DWG File Name])</f>
        <v/>
      </c>
      <c r="B441" s="3" t="str">
        <f>IF(Polygon[DWG Layer Name]="","",Polygon[DWG Layer Name])</f>
        <v/>
      </c>
      <c r="C441" s="3" t="str">
        <f>IF(Polygon[DWG Handle]="","",Polygon[DWG Handle])</f>
        <v/>
      </c>
      <c r="D441" s="58" t="str">
        <f>IF(Polygon[Approx Centroid X]="","",Polygon[Approx Centroid X])</f>
        <v/>
      </c>
      <c r="E441" s="58" t="str">
        <f>IF(Polygon[Approx Centroid Y]="","",Polygon[Approx Centroid Y])</f>
        <v/>
      </c>
      <c r="F441" s="3" t="str">
        <f>IF(Polygon[Replacement Asset]="","",Polygon[Replacement Asset])</f>
        <v/>
      </c>
      <c r="G441" s="3" t="str">
        <f>IF(Polygon[Asset ID]="","",UPPER(Polygon[Asset ID]))</f>
        <v/>
      </c>
      <c r="H441" s="3" t="str">
        <f>IF(Polygon[Asset Group]="","",VLOOKUP(Polygon[Asset Group],asset_grp_poly,4,FALSE))</f>
        <v/>
      </c>
      <c r="I441" s="3" t="str">
        <f>IF(Polygon[Asset Group]="","",VLOOKUP(Polygon[Asset Group],asset_grp_poly,2,FALSE))</f>
        <v/>
      </c>
      <c r="J441" s="3" t="str">
        <f>IF(Polygon[Asset Group]="","",VLOOKUP(Polygon[Asset Group],asset_grp_poly,3,FALSE))</f>
        <v/>
      </c>
      <c r="K441" s="3" t="str">
        <f>IF(Polygon[Asset Group]="","",VLOOKUP(Polygon[Asset Type],type_master_list,2,FALSE))</f>
        <v/>
      </c>
      <c r="L441" s="3" t="str">
        <f>IF(Polygon[Asset Name]="","",PROPER(Polygon[Asset Name]))</f>
        <v/>
      </c>
      <c r="M441" s="11" t="str">
        <f>IF(Polygon[Install Date]="","",Polygon[Install Date])</f>
        <v/>
      </c>
      <c r="N441" s="11" t="str">
        <f>IF(Polygon[Note]="","",PROPER(Polygon[Note]))</f>
        <v/>
      </c>
      <c r="O441" s="11" t="str">
        <f>IF(Polygon[Resource Consent Number]="","",UPPER(Polygon[Resource Consent Number]))</f>
        <v/>
      </c>
      <c r="P441" s="53" t="str">
        <f>IF(Polygon[Asset Unit Cost]="","",Polygon[Asset Unit Cost])</f>
        <v/>
      </c>
      <c r="Q441" s="11" t="str">
        <f>IF(Polygon[Added By]="","",UPPER(Polygon[Added By]))</f>
        <v/>
      </c>
      <c r="R441" s="11" t="str">
        <f>IF(Polygon[Added Date]="","",Polygon[Added Date])</f>
        <v/>
      </c>
      <c r="S441" s="14" t="str">
        <f>IF(Polygon[Z COORD]="","",Polygon[Z COORD])</f>
        <v/>
      </c>
      <c r="T441" s="14" t="str">
        <f>IF(Polygon[Asset Description]="","",PROPER(Polygon[Asset Description]))</f>
        <v/>
      </c>
      <c r="U441" s="14" t="str">
        <f>IF(Polygon[Area m2]="","",Polygon[Area m2])</f>
        <v/>
      </c>
      <c r="V441" s="14" t="str">
        <f>IF(Polygon[Asset Group]="","",VLOOKUP(Polygon[Surface Material],surface_master,2,FALSE))</f>
        <v/>
      </c>
      <c r="W441" s="14" t="str">
        <f>IF(Polygon[Asset Group]="","",VLOOKUP(Polygon[Material],sa_pa_surface,2,FALSE))</f>
        <v/>
      </c>
      <c r="X441" s="14" t="str">
        <f>IF(Polygon[Asset Group]="","",VLOOKUP(Polygon[Surface],surface_master,2,FALSE))</f>
        <v/>
      </c>
      <c r="Y441" s="14" t="str">
        <f>IF(Polygon[Surface Layer Depth mm]="","",Polygon[Surface Layer Depth mm])</f>
        <v/>
      </c>
      <c r="Z441" s="14" t="str">
        <f>IF(Polygon[Length m]="","",Polygon[Length m])</f>
        <v/>
      </c>
      <c r="AA441" s="14" t="str">
        <f>IF(Polygon[Av Width m]="","",Polygon[Av Width m])</f>
        <v/>
      </c>
      <c r="AB441" s="14" t="str">
        <f>IF(Polygon[Parking Capacity]="","",Polygon[Parking Capacity])</f>
        <v/>
      </c>
    </row>
    <row r="442" spans="1:28" s="3" customFormat="1" x14ac:dyDescent="0.2">
      <c r="A442" s="3" t="str">
        <f>IF(Polygon[DWG File Name]="","",Polygon[DWG File Name])</f>
        <v/>
      </c>
      <c r="B442" s="3" t="str">
        <f>IF(Polygon[DWG Layer Name]="","",Polygon[DWG Layer Name])</f>
        <v/>
      </c>
      <c r="C442" s="3" t="str">
        <f>IF(Polygon[DWG Handle]="","",Polygon[DWG Handle])</f>
        <v/>
      </c>
      <c r="D442" s="58" t="str">
        <f>IF(Polygon[Approx Centroid X]="","",Polygon[Approx Centroid X])</f>
        <v/>
      </c>
      <c r="E442" s="58" t="str">
        <f>IF(Polygon[Approx Centroid Y]="","",Polygon[Approx Centroid Y])</f>
        <v/>
      </c>
      <c r="F442" s="3" t="str">
        <f>IF(Polygon[Replacement Asset]="","",Polygon[Replacement Asset])</f>
        <v/>
      </c>
      <c r="G442" s="3" t="str">
        <f>IF(Polygon[Asset ID]="","",UPPER(Polygon[Asset ID]))</f>
        <v/>
      </c>
      <c r="H442" s="3" t="str">
        <f>IF(Polygon[Asset Group]="","",VLOOKUP(Polygon[Asset Group],asset_grp_poly,4,FALSE))</f>
        <v/>
      </c>
      <c r="I442" s="3" t="str">
        <f>IF(Polygon[Asset Group]="","",VLOOKUP(Polygon[Asset Group],asset_grp_poly,2,FALSE))</f>
        <v/>
      </c>
      <c r="J442" s="3" t="str">
        <f>IF(Polygon[Asset Group]="","",VLOOKUP(Polygon[Asset Group],asset_grp_poly,3,FALSE))</f>
        <v/>
      </c>
      <c r="K442" s="3" t="str">
        <f>IF(Polygon[Asset Group]="","",VLOOKUP(Polygon[Asset Type],type_master_list,2,FALSE))</f>
        <v/>
      </c>
      <c r="L442" s="3" t="str">
        <f>IF(Polygon[Asset Name]="","",PROPER(Polygon[Asset Name]))</f>
        <v/>
      </c>
      <c r="M442" s="11" t="str">
        <f>IF(Polygon[Install Date]="","",Polygon[Install Date])</f>
        <v/>
      </c>
      <c r="N442" s="11" t="str">
        <f>IF(Polygon[Note]="","",PROPER(Polygon[Note]))</f>
        <v/>
      </c>
      <c r="O442" s="11" t="str">
        <f>IF(Polygon[Resource Consent Number]="","",UPPER(Polygon[Resource Consent Number]))</f>
        <v/>
      </c>
      <c r="P442" s="53" t="str">
        <f>IF(Polygon[Asset Unit Cost]="","",Polygon[Asset Unit Cost])</f>
        <v/>
      </c>
      <c r="Q442" s="11" t="str">
        <f>IF(Polygon[Added By]="","",UPPER(Polygon[Added By]))</f>
        <v/>
      </c>
      <c r="R442" s="11" t="str">
        <f>IF(Polygon[Added Date]="","",Polygon[Added Date])</f>
        <v/>
      </c>
      <c r="S442" s="14" t="str">
        <f>IF(Polygon[Z COORD]="","",Polygon[Z COORD])</f>
        <v/>
      </c>
      <c r="T442" s="14" t="str">
        <f>IF(Polygon[Asset Description]="","",PROPER(Polygon[Asset Description]))</f>
        <v/>
      </c>
      <c r="U442" s="14" t="str">
        <f>IF(Polygon[Area m2]="","",Polygon[Area m2])</f>
        <v/>
      </c>
      <c r="V442" s="14" t="str">
        <f>IF(Polygon[Asset Group]="","",VLOOKUP(Polygon[Surface Material],surface_master,2,FALSE))</f>
        <v/>
      </c>
      <c r="W442" s="14" t="str">
        <f>IF(Polygon[Asset Group]="","",VLOOKUP(Polygon[Material],sa_pa_surface,2,FALSE))</f>
        <v/>
      </c>
      <c r="X442" s="14" t="str">
        <f>IF(Polygon[Asset Group]="","",VLOOKUP(Polygon[Surface],surface_master,2,FALSE))</f>
        <v/>
      </c>
      <c r="Y442" s="14" t="str">
        <f>IF(Polygon[Surface Layer Depth mm]="","",Polygon[Surface Layer Depth mm])</f>
        <v/>
      </c>
      <c r="Z442" s="14" t="str">
        <f>IF(Polygon[Length m]="","",Polygon[Length m])</f>
        <v/>
      </c>
      <c r="AA442" s="14" t="str">
        <f>IF(Polygon[Av Width m]="","",Polygon[Av Width m])</f>
        <v/>
      </c>
      <c r="AB442" s="14" t="str">
        <f>IF(Polygon[Parking Capacity]="","",Polygon[Parking Capacity])</f>
        <v/>
      </c>
    </row>
    <row r="443" spans="1:28" s="3" customFormat="1" x14ac:dyDescent="0.2">
      <c r="A443" s="3" t="str">
        <f>IF(Polygon[DWG File Name]="","",Polygon[DWG File Name])</f>
        <v/>
      </c>
      <c r="B443" s="3" t="str">
        <f>IF(Polygon[DWG Layer Name]="","",Polygon[DWG Layer Name])</f>
        <v/>
      </c>
      <c r="C443" s="3" t="str">
        <f>IF(Polygon[DWG Handle]="","",Polygon[DWG Handle])</f>
        <v/>
      </c>
      <c r="D443" s="58" t="str">
        <f>IF(Polygon[Approx Centroid X]="","",Polygon[Approx Centroid X])</f>
        <v/>
      </c>
      <c r="E443" s="58" t="str">
        <f>IF(Polygon[Approx Centroid Y]="","",Polygon[Approx Centroid Y])</f>
        <v/>
      </c>
      <c r="F443" s="3" t="str">
        <f>IF(Polygon[Replacement Asset]="","",Polygon[Replacement Asset])</f>
        <v/>
      </c>
      <c r="G443" s="3" t="str">
        <f>IF(Polygon[Asset ID]="","",UPPER(Polygon[Asset ID]))</f>
        <v/>
      </c>
      <c r="H443" s="3" t="str">
        <f>IF(Polygon[Asset Group]="","",VLOOKUP(Polygon[Asset Group],asset_grp_poly,4,FALSE))</f>
        <v/>
      </c>
      <c r="I443" s="3" t="str">
        <f>IF(Polygon[Asset Group]="","",VLOOKUP(Polygon[Asset Group],asset_grp_poly,2,FALSE))</f>
        <v/>
      </c>
      <c r="J443" s="3" t="str">
        <f>IF(Polygon[Asset Group]="","",VLOOKUP(Polygon[Asset Group],asset_grp_poly,3,FALSE))</f>
        <v/>
      </c>
      <c r="K443" s="3" t="str">
        <f>IF(Polygon[Asset Group]="","",VLOOKUP(Polygon[Asset Type],type_master_list,2,FALSE))</f>
        <v/>
      </c>
      <c r="L443" s="3" t="str">
        <f>IF(Polygon[Asset Name]="","",PROPER(Polygon[Asset Name]))</f>
        <v/>
      </c>
      <c r="M443" s="11" t="str">
        <f>IF(Polygon[Install Date]="","",Polygon[Install Date])</f>
        <v/>
      </c>
      <c r="N443" s="11" t="str">
        <f>IF(Polygon[Note]="","",PROPER(Polygon[Note]))</f>
        <v/>
      </c>
      <c r="O443" s="11" t="str">
        <f>IF(Polygon[Resource Consent Number]="","",UPPER(Polygon[Resource Consent Number]))</f>
        <v/>
      </c>
      <c r="P443" s="53" t="str">
        <f>IF(Polygon[Asset Unit Cost]="","",Polygon[Asset Unit Cost])</f>
        <v/>
      </c>
      <c r="Q443" s="11" t="str">
        <f>IF(Polygon[Added By]="","",UPPER(Polygon[Added By]))</f>
        <v/>
      </c>
      <c r="R443" s="11" t="str">
        <f>IF(Polygon[Added Date]="","",Polygon[Added Date])</f>
        <v/>
      </c>
      <c r="S443" s="14" t="str">
        <f>IF(Polygon[Z COORD]="","",Polygon[Z COORD])</f>
        <v/>
      </c>
      <c r="T443" s="14" t="str">
        <f>IF(Polygon[Asset Description]="","",PROPER(Polygon[Asset Description]))</f>
        <v/>
      </c>
      <c r="U443" s="14" t="str">
        <f>IF(Polygon[Area m2]="","",Polygon[Area m2])</f>
        <v/>
      </c>
      <c r="V443" s="14" t="str">
        <f>IF(Polygon[Asset Group]="","",VLOOKUP(Polygon[Surface Material],surface_master,2,FALSE))</f>
        <v/>
      </c>
      <c r="W443" s="14" t="str">
        <f>IF(Polygon[Asset Group]="","",VLOOKUP(Polygon[Material],sa_pa_surface,2,FALSE))</f>
        <v/>
      </c>
      <c r="X443" s="14" t="str">
        <f>IF(Polygon[Asset Group]="","",VLOOKUP(Polygon[Surface],surface_master,2,FALSE))</f>
        <v/>
      </c>
      <c r="Y443" s="14" t="str">
        <f>IF(Polygon[Surface Layer Depth mm]="","",Polygon[Surface Layer Depth mm])</f>
        <v/>
      </c>
      <c r="Z443" s="14" t="str">
        <f>IF(Polygon[Length m]="","",Polygon[Length m])</f>
        <v/>
      </c>
      <c r="AA443" s="14" t="str">
        <f>IF(Polygon[Av Width m]="","",Polygon[Av Width m])</f>
        <v/>
      </c>
      <c r="AB443" s="14" t="str">
        <f>IF(Polygon[Parking Capacity]="","",Polygon[Parking Capacity])</f>
        <v/>
      </c>
    </row>
    <row r="444" spans="1:28" s="3" customFormat="1" x14ac:dyDescent="0.2">
      <c r="A444" s="3" t="str">
        <f>IF(Polygon[DWG File Name]="","",Polygon[DWG File Name])</f>
        <v/>
      </c>
      <c r="B444" s="3" t="str">
        <f>IF(Polygon[DWG Layer Name]="","",Polygon[DWG Layer Name])</f>
        <v/>
      </c>
      <c r="C444" s="3" t="str">
        <f>IF(Polygon[DWG Handle]="","",Polygon[DWG Handle])</f>
        <v/>
      </c>
      <c r="D444" s="58" t="str">
        <f>IF(Polygon[Approx Centroid X]="","",Polygon[Approx Centroid X])</f>
        <v/>
      </c>
      <c r="E444" s="58" t="str">
        <f>IF(Polygon[Approx Centroid Y]="","",Polygon[Approx Centroid Y])</f>
        <v/>
      </c>
      <c r="F444" s="3" t="str">
        <f>IF(Polygon[Replacement Asset]="","",Polygon[Replacement Asset])</f>
        <v/>
      </c>
      <c r="G444" s="3" t="str">
        <f>IF(Polygon[Asset ID]="","",UPPER(Polygon[Asset ID]))</f>
        <v/>
      </c>
      <c r="H444" s="3" t="str">
        <f>IF(Polygon[Asset Group]="","",VLOOKUP(Polygon[Asset Group],asset_grp_poly,4,FALSE))</f>
        <v/>
      </c>
      <c r="I444" s="3" t="str">
        <f>IF(Polygon[Asset Group]="","",VLOOKUP(Polygon[Asset Group],asset_grp_poly,2,FALSE))</f>
        <v/>
      </c>
      <c r="J444" s="3" t="str">
        <f>IF(Polygon[Asset Group]="","",VLOOKUP(Polygon[Asset Group],asset_grp_poly,3,FALSE))</f>
        <v/>
      </c>
      <c r="K444" s="3" t="str">
        <f>IF(Polygon[Asset Group]="","",VLOOKUP(Polygon[Asset Type],type_master_list,2,FALSE))</f>
        <v/>
      </c>
      <c r="L444" s="3" t="str">
        <f>IF(Polygon[Asset Name]="","",PROPER(Polygon[Asset Name]))</f>
        <v/>
      </c>
      <c r="M444" s="11" t="str">
        <f>IF(Polygon[Install Date]="","",Polygon[Install Date])</f>
        <v/>
      </c>
      <c r="N444" s="11" t="str">
        <f>IF(Polygon[Note]="","",PROPER(Polygon[Note]))</f>
        <v/>
      </c>
      <c r="O444" s="11" t="str">
        <f>IF(Polygon[Resource Consent Number]="","",UPPER(Polygon[Resource Consent Number]))</f>
        <v/>
      </c>
      <c r="P444" s="53" t="str">
        <f>IF(Polygon[Asset Unit Cost]="","",Polygon[Asset Unit Cost])</f>
        <v/>
      </c>
      <c r="Q444" s="11" t="str">
        <f>IF(Polygon[Added By]="","",UPPER(Polygon[Added By]))</f>
        <v/>
      </c>
      <c r="R444" s="11" t="str">
        <f>IF(Polygon[Added Date]="","",Polygon[Added Date])</f>
        <v/>
      </c>
      <c r="S444" s="14" t="str">
        <f>IF(Polygon[Z COORD]="","",Polygon[Z COORD])</f>
        <v/>
      </c>
      <c r="T444" s="14" t="str">
        <f>IF(Polygon[Asset Description]="","",PROPER(Polygon[Asset Description]))</f>
        <v/>
      </c>
      <c r="U444" s="14" t="str">
        <f>IF(Polygon[Area m2]="","",Polygon[Area m2])</f>
        <v/>
      </c>
      <c r="V444" s="14" t="str">
        <f>IF(Polygon[Asset Group]="","",VLOOKUP(Polygon[Surface Material],surface_master,2,FALSE))</f>
        <v/>
      </c>
      <c r="W444" s="14" t="str">
        <f>IF(Polygon[Asset Group]="","",VLOOKUP(Polygon[Material],sa_pa_surface,2,FALSE))</f>
        <v/>
      </c>
      <c r="X444" s="14" t="str">
        <f>IF(Polygon[Asset Group]="","",VLOOKUP(Polygon[Surface],surface_master,2,FALSE))</f>
        <v/>
      </c>
      <c r="Y444" s="14" t="str">
        <f>IF(Polygon[Surface Layer Depth mm]="","",Polygon[Surface Layer Depth mm])</f>
        <v/>
      </c>
      <c r="Z444" s="14" t="str">
        <f>IF(Polygon[Length m]="","",Polygon[Length m])</f>
        <v/>
      </c>
      <c r="AA444" s="14" t="str">
        <f>IF(Polygon[Av Width m]="","",Polygon[Av Width m])</f>
        <v/>
      </c>
      <c r="AB444" s="14" t="str">
        <f>IF(Polygon[Parking Capacity]="","",Polygon[Parking Capacity])</f>
        <v/>
      </c>
    </row>
    <row r="445" spans="1:28" s="3" customFormat="1" x14ac:dyDescent="0.2">
      <c r="A445" s="3" t="str">
        <f>IF(Polygon[DWG File Name]="","",Polygon[DWG File Name])</f>
        <v/>
      </c>
      <c r="B445" s="3" t="str">
        <f>IF(Polygon[DWG Layer Name]="","",Polygon[DWG Layer Name])</f>
        <v/>
      </c>
      <c r="C445" s="3" t="str">
        <f>IF(Polygon[DWG Handle]="","",Polygon[DWG Handle])</f>
        <v/>
      </c>
      <c r="D445" s="58" t="str">
        <f>IF(Polygon[Approx Centroid X]="","",Polygon[Approx Centroid X])</f>
        <v/>
      </c>
      <c r="E445" s="58" t="str">
        <f>IF(Polygon[Approx Centroid Y]="","",Polygon[Approx Centroid Y])</f>
        <v/>
      </c>
      <c r="F445" s="3" t="str">
        <f>IF(Polygon[Replacement Asset]="","",Polygon[Replacement Asset])</f>
        <v/>
      </c>
      <c r="G445" s="3" t="str">
        <f>IF(Polygon[Asset ID]="","",UPPER(Polygon[Asset ID]))</f>
        <v/>
      </c>
      <c r="H445" s="3" t="str">
        <f>IF(Polygon[Asset Group]="","",VLOOKUP(Polygon[Asset Group],asset_grp_poly,4,FALSE))</f>
        <v/>
      </c>
      <c r="I445" s="3" t="str">
        <f>IF(Polygon[Asset Group]="","",VLOOKUP(Polygon[Asset Group],asset_grp_poly,2,FALSE))</f>
        <v/>
      </c>
      <c r="J445" s="3" t="str">
        <f>IF(Polygon[Asset Group]="","",VLOOKUP(Polygon[Asset Group],asset_grp_poly,3,FALSE))</f>
        <v/>
      </c>
      <c r="K445" s="3" t="str">
        <f>IF(Polygon[Asset Group]="","",VLOOKUP(Polygon[Asset Type],type_master_list,2,FALSE))</f>
        <v/>
      </c>
      <c r="L445" s="3" t="str">
        <f>IF(Polygon[Asset Name]="","",PROPER(Polygon[Asset Name]))</f>
        <v/>
      </c>
      <c r="M445" s="11" t="str">
        <f>IF(Polygon[Install Date]="","",Polygon[Install Date])</f>
        <v/>
      </c>
      <c r="N445" s="11" t="str">
        <f>IF(Polygon[Note]="","",PROPER(Polygon[Note]))</f>
        <v/>
      </c>
      <c r="O445" s="11" t="str">
        <f>IF(Polygon[Resource Consent Number]="","",UPPER(Polygon[Resource Consent Number]))</f>
        <v/>
      </c>
      <c r="P445" s="53" t="str">
        <f>IF(Polygon[Asset Unit Cost]="","",Polygon[Asset Unit Cost])</f>
        <v/>
      </c>
      <c r="Q445" s="11" t="str">
        <f>IF(Polygon[Added By]="","",UPPER(Polygon[Added By]))</f>
        <v/>
      </c>
      <c r="R445" s="11" t="str">
        <f>IF(Polygon[Added Date]="","",Polygon[Added Date])</f>
        <v/>
      </c>
      <c r="S445" s="14" t="str">
        <f>IF(Polygon[Z COORD]="","",Polygon[Z COORD])</f>
        <v/>
      </c>
      <c r="T445" s="14" t="str">
        <f>IF(Polygon[Asset Description]="","",PROPER(Polygon[Asset Description]))</f>
        <v/>
      </c>
      <c r="U445" s="14" t="str">
        <f>IF(Polygon[Area m2]="","",Polygon[Area m2])</f>
        <v/>
      </c>
      <c r="V445" s="14" t="str">
        <f>IF(Polygon[Asset Group]="","",VLOOKUP(Polygon[Surface Material],surface_master,2,FALSE))</f>
        <v/>
      </c>
      <c r="W445" s="14" t="str">
        <f>IF(Polygon[Asset Group]="","",VLOOKUP(Polygon[Material],sa_pa_surface,2,FALSE))</f>
        <v/>
      </c>
      <c r="X445" s="14" t="str">
        <f>IF(Polygon[Asset Group]="","",VLOOKUP(Polygon[Surface],surface_master,2,FALSE))</f>
        <v/>
      </c>
      <c r="Y445" s="14" t="str">
        <f>IF(Polygon[Surface Layer Depth mm]="","",Polygon[Surface Layer Depth mm])</f>
        <v/>
      </c>
      <c r="Z445" s="14" t="str">
        <f>IF(Polygon[Length m]="","",Polygon[Length m])</f>
        <v/>
      </c>
      <c r="AA445" s="14" t="str">
        <f>IF(Polygon[Av Width m]="","",Polygon[Av Width m])</f>
        <v/>
      </c>
      <c r="AB445" s="14" t="str">
        <f>IF(Polygon[Parking Capacity]="","",Polygon[Parking Capacity])</f>
        <v/>
      </c>
    </row>
    <row r="446" spans="1:28" s="3" customFormat="1" x14ac:dyDescent="0.2">
      <c r="A446" s="3" t="str">
        <f>IF(Polygon[DWG File Name]="","",Polygon[DWG File Name])</f>
        <v/>
      </c>
      <c r="B446" s="3" t="str">
        <f>IF(Polygon[DWG Layer Name]="","",Polygon[DWG Layer Name])</f>
        <v/>
      </c>
      <c r="C446" s="3" t="str">
        <f>IF(Polygon[DWG Handle]="","",Polygon[DWG Handle])</f>
        <v/>
      </c>
      <c r="D446" s="58" t="str">
        <f>IF(Polygon[Approx Centroid X]="","",Polygon[Approx Centroid X])</f>
        <v/>
      </c>
      <c r="E446" s="58" t="str">
        <f>IF(Polygon[Approx Centroid Y]="","",Polygon[Approx Centroid Y])</f>
        <v/>
      </c>
      <c r="F446" s="3" t="str">
        <f>IF(Polygon[Replacement Asset]="","",Polygon[Replacement Asset])</f>
        <v/>
      </c>
      <c r="G446" s="3" t="str">
        <f>IF(Polygon[Asset ID]="","",UPPER(Polygon[Asset ID]))</f>
        <v/>
      </c>
      <c r="H446" s="3" t="str">
        <f>IF(Polygon[Asset Group]="","",VLOOKUP(Polygon[Asset Group],asset_grp_poly,4,FALSE))</f>
        <v/>
      </c>
      <c r="I446" s="3" t="str">
        <f>IF(Polygon[Asset Group]="","",VLOOKUP(Polygon[Asset Group],asset_grp_poly,2,FALSE))</f>
        <v/>
      </c>
      <c r="J446" s="3" t="str">
        <f>IF(Polygon[Asset Group]="","",VLOOKUP(Polygon[Asset Group],asset_grp_poly,3,FALSE))</f>
        <v/>
      </c>
      <c r="K446" s="3" t="str">
        <f>IF(Polygon[Asset Group]="","",VLOOKUP(Polygon[Asset Type],type_master_list,2,FALSE))</f>
        <v/>
      </c>
      <c r="L446" s="3" t="str">
        <f>IF(Polygon[Asset Name]="","",PROPER(Polygon[Asset Name]))</f>
        <v/>
      </c>
      <c r="M446" s="11" t="str">
        <f>IF(Polygon[Install Date]="","",Polygon[Install Date])</f>
        <v/>
      </c>
      <c r="N446" s="11" t="str">
        <f>IF(Polygon[Note]="","",PROPER(Polygon[Note]))</f>
        <v/>
      </c>
      <c r="O446" s="11" t="str">
        <f>IF(Polygon[Resource Consent Number]="","",UPPER(Polygon[Resource Consent Number]))</f>
        <v/>
      </c>
      <c r="P446" s="53" t="str">
        <f>IF(Polygon[Asset Unit Cost]="","",Polygon[Asset Unit Cost])</f>
        <v/>
      </c>
      <c r="Q446" s="11" t="str">
        <f>IF(Polygon[Added By]="","",UPPER(Polygon[Added By]))</f>
        <v/>
      </c>
      <c r="R446" s="11" t="str">
        <f>IF(Polygon[Added Date]="","",Polygon[Added Date])</f>
        <v/>
      </c>
      <c r="S446" s="14" t="str">
        <f>IF(Polygon[Z COORD]="","",Polygon[Z COORD])</f>
        <v/>
      </c>
      <c r="T446" s="14" t="str">
        <f>IF(Polygon[Asset Description]="","",PROPER(Polygon[Asset Description]))</f>
        <v/>
      </c>
      <c r="U446" s="14" t="str">
        <f>IF(Polygon[Area m2]="","",Polygon[Area m2])</f>
        <v/>
      </c>
      <c r="V446" s="14" t="str">
        <f>IF(Polygon[Asset Group]="","",VLOOKUP(Polygon[Surface Material],surface_master,2,FALSE))</f>
        <v/>
      </c>
      <c r="W446" s="14" t="str">
        <f>IF(Polygon[Asset Group]="","",VLOOKUP(Polygon[Material],sa_pa_surface,2,FALSE))</f>
        <v/>
      </c>
      <c r="X446" s="14" t="str">
        <f>IF(Polygon[Asset Group]="","",VLOOKUP(Polygon[Surface],surface_master,2,FALSE))</f>
        <v/>
      </c>
      <c r="Y446" s="14" t="str">
        <f>IF(Polygon[Surface Layer Depth mm]="","",Polygon[Surface Layer Depth mm])</f>
        <v/>
      </c>
      <c r="Z446" s="14" t="str">
        <f>IF(Polygon[Length m]="","",Polygon[Length m])</f>
        <v/>
      </c>
      <c r="AA446" s="14" t="str">
        <f>IF(Polygon[Av Width m]="","",Polygon[Av Width m])</f>
        <v/>
      </c>
      <c r="AB446" s="14" t="str">
        <f>IF(Polygon[Parking Capacity]="","",Polygon[Parking Capacity])</f>
        <v/>
      </c>
    </row>
    <row r="447" spans="1:28" s="3" customFormat="1" x14ac:dyDescent="0.2">
      <c r="A447" s="3" t="str">
        <f>IF(Polygon[DWG File Name]="","",Polygon[DWG File Name])</f>
        <v/>
      </c>
      <c r="B447" s="3" t="str">
        <f>IF(Polygon[DWG Layer Name]="","",Polygon[DWG Layer Name])</f>
        <v/>
      </c>
      <c r="C447" s="3" t="str">
        <f>IF(Polygon[DWG Handle]="","",Polygon[DWG Handle])</f>
        <v/>
      </c>
      <c r="D447" s="58" t="str">
        <f>IF(Polygon[Approx Centroid X]="","",Polygon[Approx Centroid X])</f>
        <v/>
      </c>
      <c r="E447" s="58" t="str">
        <f>IF(Polygon[Approx Centroid Y]="","",Polygon[Approx Centroid Y])</f>
        <v/>
      </c>
      <c r="F447" s="3" t="str">
        <f>IF(Polygon[Replacement Asset]="","",Polygon[Replacement Asset])</f>
        <v/>
      </c>
      <c r="G447" s="3" t="str">
        <f>IF(Polygon[Asset ID]="","",UPPER(Polygon[Asset ID]))</f>
        <v/>
      </c>
      <c r="H447" s="3" t="str">
        <f>IF(Polygon[Asset Group]="","",VLOOKUP(Polygon[Asset Group],asset_grp_poly,4,FALSE))</f>
        <v/>
      </c>
      <c r="I447" s="3" t="str">
        <f>IF(Polygon[Asset Group]="","",VLOOKUP(Polygon[Asset Group],asset_grp_poly,2,FALSE))</f>
        <v/>
      </c>
      <c r="J447" s="3" t="str">
        <f>IF(Polygon[Asset Group]="","",VLOOKUP(Polygon[Asset Group],asset_grp_poly,3,FALSE))</f>
        <v/>
      </c>
      <c r="K447" s="3" t="str">
        <f>IF(Polygon[Asset Group]="","",VLOOKUP(Polygon[Asset Type],type_master_list,2,FALSE))</f>
        <v/>
      </c>
      <c r="L447" s="3" t="str">
        <f>IF(Polygon[Asset Name]="","",PROPER(Polygon[Asset Name]))</f>
        <v/>
      </c>
      <c r="M447" s="11" t="str">
        <f>IF(Polygon[Install Date]="","",Polygon[Install Date])</f>
        <v/>
      </c>
      <c r="N447" s="11" t="str">
        <f>IF(Polygon[Note]="","",PROPER(Polygon[Note]))</f>
        <v/>
      </c>
      <c r="O447" s="11" t="str">
        <f>IF(Polygon[Resource Consent Number]="","",UPPER(Polygon[Resource Consent Number]))</f>
        <v/>
      </c>
      <c r="P447" s="53" t="str">
        <f>IF(Polygon[Asset Unit Cost]="","",Polygon[Asset Unit Cost])</f>
        <v/>
      </c>
      <c r="Q447" s="11" t="str">
        <f>IF(Polygon[Added By]="","",UPPER(Polygon[Added By]))</f>
        <v/>
      </c>
      <c r="R447" s="11" t="str">
        <f>IF(Polygon[Added Date]="","",Polygon[Added Date])</f>
        <v/>
      </c>
      <c r="S447" s="14" t="str">
        <f>IF(Polygon[Z COORD]="","",Polygon[Z COORD])</f>
        <v/>
      </c>
      <c r="T447" s="14" t="str">
        <f>IF(Polygon[Asset Description]="","",PROPER(Polygon[Asset Description]))</f>
        <v/>
      </c>
      <c r="U447" s="14" t="str">
        <f>IF(Polygon[Area m2]="","",Polygon[Area m2])</f>
        <v/>
      </c>
      <c r="V447" s="14" t="str">
        <f>IF(Polygon[Asset Group]="","",VLOOKUP(Polygon[Surface Material],surface_master,2,FALSE))</f>
        <v/>
      </c>
      <c r="W447" s="14" t="str">
        <f>IF(Polygon[Asset Group]="","",VLOOKUP(Polygon[Material],sa_pa_surface,2,FALSE))</f>
        <v/>
      </c>
      <c r="X447" s="14" t="str">
        <f>IF(Polygon[Asset Group]="","",VLOOKUP(Polygon[Surface],surface_master,2,FALSE))</f>
        <v/>
      </c>
      <c r="Y447" s="14" t="str">
        <f>IF(Polygon[Surface Layer Depth mm]="","",Polygon[Surface Layer Depth mm])</f>
        <v/>
      </c>
      <c r="Z447" s="14" t="str">
        <f>IF(Polygon[Length m]="","",Polygon[Length m])</f>
        <v/>
      </c>
      <c r="AA447" s="14" t="str">
        <f>IF(Polygon[Av Width m]="","",Polygon[Av Width m])</f>
        <v/>
      </c>
      <c r="AB447" s="14" t="str">
        <f>IF(Polygon[Parking Capacity]="","",Polygon[Parking Capacity])</f>
        <v/>
      </c>
    </row>
    <row r="448" spans="1:28" s="3" customFormat="1" x14ac:dyDescent="0.2">
      <c r="A448" s="3" t="str">
        <f>IF(Polygon[DWG File Name]="","",Polygon[DWG File Name])</f>
        <v/>
      </c>
      <c r="B448" s="3" t="str">
        <f>IF(Polygon[DWG Layer Name]="","",Polygon[DWG Layer Name])</f>
        <v/>
      </c>
      <c r="C448" s="3" t="str">
        <f>IF(Polygon[DWG Handle]="","",Polygon[DWG Handle])</f>
        <v/>
      </c>
      <c r="D448" s="58" t="str">
        <f>IF(Polygon[Approx Centroid X]="","",Polygon[Approx Centroid X])</f>
        <v/>
      </c>
      <c r="E448" s="58" t="str">
        <f>IF(Polygon[Approx Centroid Y]="","",Polygon[Approx Centroid Y])</f>
        <v/>
      </c>
      <c r="F448" s="3" t="str">
        <f>IF(Polygon[Replacement Asset]="","",Polygon[Replacement Asset])</f>
        <v/>
      </c>
      <c r="G448" s="3" t="str">
        <f>IF(Polygon[Asset ID]="","",UPPER(Polygon[Asset ID]))</f>
        <v/>
      </c>
      <c r="H448" s="3" t="str">
        <f>IF(Polygon[Asset Group]="","",VLOOKUP(Polygon[Asset Group],asset_grp_poly,4,FALSE))</f>
        <v/>
      </c>
      <c r="I448" s="3" t="str">
        <f>IF(Polygon[Asset Group]="","",VLOOKUP(Polygon[Asset Group],asset_grp_poly,2,FALSE))</f>
        <v/>
      </c>
      <c r="J448" s="3" t="str">
        <f>IF(Polygon[Asset Group]="","",VLOOKUP(Polygon[Asset Group],asset_grp_poly,3,FALSE))</f>
        <v/>
      </c>
      <c r="K448" s="3" t="str">
        <f>IF(Polygon[Asset Group]="","",VLOOKUP(Polygon[Asset Type],type_master_list,2,FALSE))</f>
        <v/>
      </c>
      <c r="L448" s="3" t="str">
        <f>IF(Polygon[Asset Name]="","",PROPER(Polygon[Asset Name]))</f>
        <v/>
      </c>
      <c r="M448" s="11" t="str">
        <f>IF(Polygon[Install Date]="","",Polygon[Install Date])</f>
        <v/>
      </c>
      <c r="N448" s="11" t="str">
        <f>IF(Polygon[Note]="","",PROPER(Polygon[Note]))</f>
        <v/>
      </c>
      <c r="O448" s="11" t="str">
        <f>IF(Polygon[Resource Consent Number]="","",UPPER(Polygon[Resource Consent Number]))</f>
        <v/>
      </c>
      <c r="P448" s="53" t="str">
        <f>IF(Polygon[Asset Unit Cost]="","",Polygon[Asset Unit Cost])</f>
        <v/>
      </c>
      <c r="Q448" s="11" t="str">
        <f>IF(Polygon[Added By]="","",UPPER(Polygon[Added By]))</f>
        <v/>
      </c>
      <c r="R448" s="11" t="str">
        <f>IF(Polygon[Added Date]="","",Polygon[Added Date])</f>
        <v/>
      </c>
      <c r="S448" s="14" t="str">
        <f>IF(Polygon[Z COORD]="","",Polygon[Z COORD])</f>
        <v/>
      </c>
      <c r="T448" s="14" t="str">
        <f>IF(Polygon[Asset Description]="","",PROPER(Polygon[Asset Description]))</f>
        <v/>
      </c>
      <c r="U448" s="14" t="str">
        <f>IF(Polygon[Area m2]="","",Polygon[Area m2])</f>
        <v/>
      </c>
      <c r="V448" s="14" t="str">
        <f>IF(Polygon[Asset Group]="","",VLOOKUP(Polygon[Surface Material],surface_master,2,FALSE))</f>
        <v/>
      </c>
      <c r="W448" s="14" t="str">
        <f>IF(Polygon[Asset Group]="","",VLOOKUP(Polygon[Material],sa_pa_surface,2,FALSE))</f>
        <v/>
      </c>
      <c r="X448" s="14" t="str">
        <f>IF(Polygon[Asset Group]="","",VLOOKUP(Polygon[Surface],surface_master,2,FALSE))</f>
        <v/>
      </c>
      <c r="Y448" s="14" t="str">
        <f>IF(Polygon[Surface Layer Depth mm]="","",Polygon[Surface Layer Depth mm])</f>
        <v/>
      </c>
      <c r="Z448" s="14" t="str">
        <f>IF(Polygon[Length m]="","",Polygon[Length m])</f>
        <v/>
      </c>
      <c r="AA448" s="14" t="str">
        <f>IF(Polygon[Av Width m]="","",Polygon[Av Width m])</f>
        <v/>
      </c>
      <c r="AB448" s="14" t="str">
        <f>IF(Polygon[Parking Capacity]="","",Polygon[Parking Capacity])</f>
        <v/>
      </c>
    </row>
    <row r="449" spans="1:28" s="3" customFormat="1" x14ac:dyDescent="0.2">
      <c r="A449" s="3" t="str">
        <f>IF(Polygon[DWG File Name]="","",Polygon[DWG File Name])</f>
        <v/>
      </c>
      <c r="B449" s="3" t="str">
        <f>IF(Polygon[DWG Layer Name]="","",Polygon[DWG Layer Name])</f>
        <v/>
      </c>
      <c r="C449" s="3" t="str">
        <f>IF(Polygon[DWG Handle]="","",Polygon[DWG Handle])</f>
        <v/>
      </c>
      <c r="D449" s="58" t="str">
        <f>IF(Polygon[Approx Centroid X]="","",Polygon[Approx Centroid X])</f>
        <v/>
      </c>
      <c r="E449" s="58" t="str">
        <f>IF(Polygon[Approx Centroid Y]="","",Polygon[Approx Centroid Y])</f>
        <v/>
      </c>
      <c r="F449" s="3" t="str">
        <f>IF(Polygon[Replacement Asset]="","",Polygon[Replacement Asset])</f>
        <v/>
      </c>
      <c r="G449" s="3" t="str">
        <f>IF(Polygon[Asset ID]="","",UPPER(Polygon[Asset ID]))</f>
        <v/>
      </c>
      <c r="H449" s="3" t="str">
        <f>IF(Polygon[Asset Group]="","",VLOOKUP(Polygon[Asset Group],asset_grp_poly,4,FALSE))</f>
        <v/>
      </c>
      <c r="I449" s="3" t="str">
        <f>IF(Polygon[Asset Group]="","",VLOOKUP(Polygon[Asset Group],asset_grp_poly,2,FALSE))</f>
        <v/>
      </c>
      <c r="J449" s="3" t="str">
        <f>IF(Polygon[Asset Group]="","",VLOOKUP(Polygon[Asset Group],asset_grp_poly,3,FALSE))</f>
        <v/>
      </c>
      <c r="K449" s="3" t="str">
        <f>IF(Polygon[Asset Group]="","",VLOOKUP(Polygon[Asset Type],type_master_list,2,FALSE))</f>
        <v/>
      </c>
      <c r="L449" s="3" t="str">
        <f>IF(Polygon[Asset Name]="","",PROPER(Polygon[Asset Name]))</f>
        <v/>
      </c>
      <c r="M449" s="11" t="str">
        <f>IF(Polygon[Install Date]="","",Polygon[Install Date])</f>
        <v/>
      </c>
      <c r="N449" s="11" t="str">
        <f>IF(Polygon[Note]="","",PROPER(Polygon[Note]))</f>
        <v/>
      </c>
      <c r="O449" s="11" t="str">
        <f>IF(Polygon[Resource Consent Number]="","",UPPER(Polygon[Resource Consent Number]))</f>
        <v/>
      </c>
      <c r="P449" s="53" t="str">
        <f>IF(Polygon[Asset Unit Cost]="","",Polygon[Asset Unit Cost])</f>
        <v/>
      </c>
      <c r="Q449" s="11" t="str">
        <f>IF(Polygon[Added By]="","",UPPER(Polygon[Added By]))</f>
        <v/>
      </c>
      <c r="R449" s="11" t="str">
        <f>IF(Polygon[Added Date]="","",Polygon[Added Date])</f>
        <v/>
      </c>
      <c r="S449" s="14" t="str">
        <f>IF(Polygon[Z COORD]="","",Polygon[Z COORD])</f>
        <v/>
      </c>
      <c r="T449" s="14" t="str">
        <f>IF(Polygon[Asset Description]="","",PROPER(Polygon[Asset Description]))</f>
        <v/>
      </c>
      <c r="U449" s="14" t="str">
        <f>IF(Polygon[Area m2]="","",Polygon[Area m2])</f>
        <v/>
      </c>
      <c r="V449" s="14" t="str">
        <f>IF(Polygon[Asset Group]="","",VLOOKUP(Polygon[Surface Material],surface_master,2,FALSE))</f>
        <v/>
      </c>
      <c r="W449" s="14" t="str">
        <f>IF(Polygon[Asset Group]="","",VLOOKUP(Polygon[Material],sa_pa_surface,2,FALSE))</f>
        <v/>
      </c>
      <c r="X449" s="14" t="str">
        <f>IF(Polygon[Asset Group]="","",VLOOKUP(Polygon[Surface],surface_master,2,FALSE))</f>
        <v/>
      </c>
      <c r="Y449" s="14" t="str">
        <f>IF(Polygon[Surface Layer Depth mm]="","",Polygon[Surface Layer Depth mm])</f>
        <v/>
      </c>
      <c r="Z449" s="14" t="str">
        <f>IF(Polygon[Length m]="","",Polygon[Length m])</f>
        <v/>
      </c>
      <c r="AA449" s="14" t="str">
        <f>IF(Polygon[Av Width m]="","",Polygon[Av Width m])</f>
        <v/>
      </c>
      <c r="AB449" s="14" t="str">
        <f>IF(Polygon[Parking Capacity]="","",Polygon[Parking Capacity])</f>
        <v/>
      </c>
    </row>
    <row r="450" spans="1:28" s="3" customFormat="1" x14ac:dyDescent="0.2">
      <c r="A450" s="3" t="str">
        <f>IF(Polygon[DWG File Name]="","",Polygon[DWG File Name])</f>
        <v/>
      </c>
      <c r="B450" s="3" t="str">
        <f>IF(Polygon[DWG Layer Name]="","",Polygon[DWG Layer Name])</f>
        <v/>
      </c>
      <c r="C450" s="3" t="str">
        <f>IF(Polygon[DWG Handle]="","",Polygon[DWG Handle])</f>
        <v/>
      </c>
      <c r="D450" s="58" t="str">
        <f>IF(Polygon[Approx Centroid X]="","",Polygon[Approx Centroid X])</f>
        <v/>
      </c>
      <c r="E450" s="58" t="str">
        <f>IF(Polygon[Approx Centroid Y]="","",Polygon[Approx Centroid Y])</f>
        <v/>
      </c>
      <c r="F450" s="3" t="str">
        <f>IF(Polygon[Replacement Asset]="","",Polygon[Replacement Asset])</f>
        <v/>
      </c>
      <c r="G450" s="3" t="str">
        <f>IF(Polygon[Asset ID]="","",UPPER(Polygon[Asset ID]))</f>
        <v/>
      </c>
      <c r="H450" s="3" t="str">
        <f>IF(Polygon[Asset Group]="","",VLOOKUP(Polygon[Asset Group],asset_grp_poly,4,FALSE))</f>
        <v/>
      </c>
      <c r="I450" s="3" t="str">
        <f>IF(Polygon[Asset Group]="","",VLOOKUP(Polygon[Asset Group],asset_grp_poly,2,FALSE))</f>
        <v/>
      </c>
      <c r="J450" s="3" t="str">
        <f>IF(Polygon[Asset Group]="","",VLOOKUP(Polygon[Asset Group],asset_grp_poly,3,FALSE))</f>
        <v/>
      </c>
      <c r="K450" s="3" t="str">
        <f>IF(Polygon[Asset Group]="","",VLOOKUP(Polygon[Asset Type],type_master_list,2,FALSE))</f>
        <v/>
      </c>
      <c r="L450" s="3" t="str">
        <f>IF(Polygon[Asset Name]="","",PROPER(Polygon[Asset Name]))</f>
        <v/>
      </c>
      <c r="M450" s="11" t="str">
        <f>IF(Polygon[Install Date]="","",Polygon[Install Date])</f>
        <v/>
      </c>
      <c r="N450" s="11" t="str">
        <f>IF(Polygon[Note]="","",PROPER(Polygon[Note]))</f>
        <v/>
      </c>
      <c r="O450" s="11" t="str">
        <f>IF(Polygon[Resource Consent Number]="","",UPPER(Polygon[Resource Consent Number]))</f>
        <v/>
      </c>
      <c r="P450" s="53" t="str">
        <f>IF(Polygon[Asset Unit Cost]="","",Polygon[Asset Unit Cost])</f>
        <v/>
      </c>
      <c r="Q450" s="11" t="str">
        <f>IF(Polygon[Added By]="","",UPPER(Polygon[Added By]))</f>
        <v/>
      </c>
      <c r="R450" s="11" t="str">
        <f>IF(Polygon[Added Date]="","",Polygon[Added Date])</f>
        <v/>
      </c>
      <c r="S450" s="14" t="str">
        <f>IF(Polygon[Z COORD]="","",Polygon[Z COORD])</f>
        <v/>
      </c>
      <c r="T450" s="14" t="str">
        <f>IF(Polygon[Asset Description]="","",PROPER(Polygon[Asset Description]))</f>
        <v/>
      </c>
      <c r="U450" s="14" t="str">
        <f>IF(Polygon[Area m2]="","",Polygon[Area m2])</f>
        <v/>
      </c>
      <c r="V450" s="14" t="str">
        <f>IF(Polygon[Asset Group]="","",VLOOKUP(Polygon[Surface Material],surface_master,2,FALSE))</f>
        <v/>
      </c>
      <c r="W450" s="14" t="str">
        <f>IF(Polygon[Asset Group]="","",VLOOKUP(Polygon[Material],sa_pa_surface,2,FALSE))</f>
        <v/>
      </c>
      <c r="X450" s="14" t="str">
        <f>IF(Polygon[Asset Group]="","",VLOOKUP(Polygon[Surface],surface_master,2,FALSE))</f>
        <v/>
      </c>
      <c r="Y450" s="14" t="str">
        <f>IF(Polygon[Surface Layer Depth mm]="","",Polygon[Surface Layer Depth mm])</f>
        <v/>
      </c>
      <c r="Z450" s="14" t="str">
        <f>IF(Polygon[Length m]="","",Polygon[Length m])</f>
        <v/>
      </c>
      <c r="AA450" s="14" t="str">
        <f>IF(Polygon[Av Width m]="","",Polygon[Av Width m])</f>
        <v/>
      </c>
      <c r="AB450" s="14" t="str">
        <f>IF(Polygon[Parking Capacity]="","",Polygon[Parking Capacity])</f>
        <v/>
      </c>
    </row>
    <row r="451" spans="1:28" s="3" customFormat="1" x14ac:dyDescent="0.2">
      <c r="A451" s="3" t="str">
        <f>IF(Polygon[DWG File Name]="","",Polygon[DWG File Name])</f>
        <v/>
      </c>
      <c r="B451" s="3" t="str">
        <f>IF(Polygon[DWG Layer Name]="","",Polygon[DWG Layer Name])</f>
        <v/>
      </c>
      <c r="C451" s="3" t="str">
        <f>IF(Polygon[DWG Handle]="","",Polygon[DWG Handle])</f>
        <v/>
      </c>
      <c r="D451" s="58" t="str">
        <f>IF(Polygon[Approx Centroid X]="","",Polygon[Approx Centroid X])</f>
        <v/>
      </c>
      <c r="E451" s="58" t="str">
        <f>IF(Polygon[Approx Centroid Y]="","",Polygon[Approx Centroid Y])</f>
        <v/>
      </c>
      <c r="F451" s="3" t="str">
        <f>IF(Polygon[Replacement Asset]="","",Polygon[Replacement Asset])</f>
        <v/>
      </c>
      <c r="G451" s="3" t="str">
        <f>IF(Polygon[Asset ID]="","",UPPER(Polygon[Asset ID]))</f>
        <v/>
      </c>
      <c r="H451" s="3" t="str">
        <f>IF(Polygon[Asset Group]="","",VLOOKUP(Polygon[Asset Group],asset_grp_poly,4,FALSE))</f>
        <v/>
      </c>
      <c r="I451" s="3" t="str">
        <f>IF(Polygon[Asset Group]="","",VLOOKUP(Polygon[Asset Group],asset_grp_poly,2,FALSE))</f>
        <v/>
      </c>
      <c r="J451" s="3" t="str">
        <f>IF(Polygon[Asset Group]="","",VLOOKUP(Polygon[Asset Group],asset_grp_poly,3,FALSE))</f>
        <v/>
      </c>
      <c r="K451" s="3" t="str">
        <f>IF(Polygon[Asset Group]="","",VLOOKUP(Polygon[Asset Type],type_master_list,2,FALSE))</f>
        <v/>
      </c>
      <c r="L451" s="3" t="str">
        <f>IF(Polygon[Asset Name]="","",PROPER(Polygon[Asset Name]))</f>
        <v/>
      </c>
      <c r="M451" s="11" t="str">
        <f>IF(Polygon[Install Date]="","",Polygon[Install Date])</f>
        <v/>
      </c>
      <c r="N451" s="11" t="str">
        <f>IF(Polygon[Note]="","",PROPER(Polygon[Note]))</f>
        <v/>
      </c>
      <c r="O451" s="11" t="str">
        <f>IF(Polygon[Resource Consent Number]="","",UPPER(Polygon[Resource Consent Number]))</f>
        <v/>
      </c>
      <c r="P451" s="53" t="str">
        <f>IF(Polygon[Asset Unit Cost]="","",Polygon[Asset Unit Cost])</f>
        <v/>
      </c>
      <c r="Q451" s="11" t="str">
        <f>IF(Polygon[Added By]="","",UPPER(Polygon[Added By]))</f>
        <v/>
      </c>
      <c r="R451" s="11" t="str">
        <f>IF(Polygon[Added Date]="","",Polygon[Added Date])</f>
        <v/>
      </c>
      <c r="S451" s="14" t="str">
        <f>IF(Polygon[Z COORD]="","",Polygon[Z COORD])</f>
        <v/>
      </c>
      <c r="T451" s="14" t="str">
        <f>IF(Polygon[Asset Description]="","",PROPER(Polygon[Asset Description]))</f>
        <v/>
      </c>
      <c r="U451" s="14" t="str">
        <f>IF(Polygon[Area m2]="","",Polygon[Area m2])</f>
        <v/>
      </c>
      <c r="V451" s="14" t="str">
        <f>IF(Polygon[Asset Group]="","",VLOOKUP(Polygon[Surface Material],surface_master,2,FALSE))</f>
        <v/>
      </c>
      <c r="W451" s="14" t="str">
        <f>IF(Polygon[Asset Group]="","",VLOOKUP(Polygon[Material],sa_pa_surface,2,FALSE))</f>
        <v/>
      </c>
      <c r="X451" s="14" t="str">
        <f>IF(Polygon[Asset Group]="","",VLOOKUP(Polygon[Surface],surface_master,2,FALSE))</f>
        <v/>
      </c>
      <c r="Y451" s="14" t="str">
        <f>IF(Polygon[Surface Layer Depth mm]="","",Polygon[Surface Layer Depth mm])</f>
        <v/>
      </c>
      <c r="Z451" s="14" t="str">
        <f>IF(Polygon[Length m]="","",Polygon[Length m])</f>
        <v/>
      </c>
      <c r="AA451" s="14" t="str">
        <f>IF(Polygon[Av Width m]="","",Polygon[Av Width m])</f>
        <v/>
      </c>
      <c r="AB451" s="14" t="str">
        <f>IF(Polygon[Parking Capacity]="","",Polygon[Parking Capacity])</f>
        <v/>
      </c>
    </row>
    <row r="452" spans="1:28" s="3" customFormat="1" x14ac:dyDescent="0.2">
      <c r="A452" s="3" t="str">
        <f>IF(Polygon[DWG File Name]="","",Polygon[DWG File Name])</f>
        <v/>
      </c>
      <c r="B452" s="3" t="str">
        <f>IF(Polygon[DWG Layer Name]="","",Polygon[DWG Layer Name])</f>
        <v/>
      </c>
      <c r="C452" s="3" t="str">
        <f>IF(Polygon[DWG Handle]="","",Polygon[DWG Handle])</f>
        <v/>
      </c>
      <c r="D452" s="58" t="str">
        <f>IF(Polygon[Approx Centroid X]="","",Polygon[Approx Centroid X])</f>
        <v/>
      </c>
      <c r="E452" s="58" t="str">
        <f>IF(Polygon[Approx Centroid Y]="","",Polygon[Approx Centroid Y])</f>
        <v/>
      </c>
      <c r="F452" s="3" t="str">
        <f>IF(Polygon[Replacement Asset]="","",Polygon[Replacement Asset])</f>
        <v/>
      </c>
      <c r="G452" s="3" t="str">
        <f>IF(Polygon[Asset ID]="","",UPPER(Polygon[Asset ID]))</f>
        <v/>
      </c>
      <c r="H452" s="3" t="str">
        <f>IF(Polygon[Asset Group]="","",VLOOKUP(Polygon[Asset Group],asset_grp_poly,4,FALSE))</f>
        <v/>
      </c>
      <c r="I452" s="3" t="str">
        <f>IF(Polygon[Asset Group]="","",VLOOKUP(Polygon[Asset Group],asset_grp_poly,2,FALSE))</f>
        <v/>
      </c>
      <c r="J452" s="3" t="str">
        <f>IF(Polygon[Asset Group]="","",VLOOKUP(Polygon[Asset Group],asset_grp_poly,3,FALSE))</f>
        <v/>
      </c>
      <c r="K452" s="3" t="str">
        <f>IF(Polygon[Asset Group]="","",VLOOKUP(Polygon[Asset Type],type_master_list,2,FALSE))</f>
        <v/>
      </c>
      <c r="L452" s="3" t="str">
        <f>IF(Polygon[Asset Name]="","",PROPER(Polygon[Asset Name]))</f>
        <v/>
      </c>
      <c r="M452" s="11" t="str">
        <f>IF(Polygon[Install Date]="","",Polygon[Install Date])</f>
        <v/>
      </c>
      <c r="N452" s="11" t="str">
        <f>IF(Polygon[Note]="","",PROPER(Polygon[Note]))</f>
        <v/>
      </c>
      <c r="O452" s="11" t="str">
        <f>IF(Polygon[Resource Consent Number]="","",UPPER(Polygon[Resource Consent Number]))</f>
        <v/>
      </c>
      <c r="P452" s="53" t="str">
        <f>IF(Polygon[Asset Unit Cost]="","",Polygon[Asset Unit Cost])</f>
        <v/>
      </c>
      <c r="Q452" s="11" t="str">
        <f>IF(Polygon[Added By]="","",UPPER(Polygon[Added By]))</f>
        <v/>
      </c>
      <c r="R452" s="11" t="str">
        <f>IF(Polygon[Added Date]="","",Polygon[Added Date])</f>
        <v/>
      </c>
      <c r="S452" s="14" t="str">
        <f>IF(Polygon[Z COORD]="","",Polygon[Z COORD])</f>
        <v/>
      </c>
      <c r="T452" s="14" t="str">
        <f>IF(Polygon[Asset Description]="","",PROPER(Polygon[Asset Description]))</f>
        <v/>
      </c>
      <c r="U452" s="14" t="str">
        <f>IF(Polygon[Area m2]="","",Polygon[Area m2])</f>
        <v/>
      </c>
      <c r="V452" s="14" t="str">
        <f>IF(Polygon[Asset Group]="","",VLOOKUP(Polygon[Surface Material],surface_master,2,FALSE))</f>
        <v/>
      </c>
      <c r="W452" s="14" t="str">
        <f>IF(Polygon[Asset Group]="","",VLOOKUP(Polygon[Material],sa_pa_surface,2,FALSE))</f>
        <v/>
      </c>
      <c r="X452" s="14" t="str">
        <f>IF(Polygon[Asset Group]="","",VLOOKUP(Polygon[Surface],surface_master,2,FALSE))</f>
        <v/>
      </c>
      <c r="Y452" s="14" t="str">
        <f>IF(Polygon[Surface Layer Depth mm]="","",Polygon[Surface Layer Depth mm])</f>
        <v/>
      </c>
      <c r="Z452" s="14" t="str">
        <f>IF(Polygon[Length m]="","",Polygon[Length m])</f>
        <v/>
      </c>
      <c r="AA452" s="14" t="str">
        <f>IF(Polygon[Av Width m]="","",Polygon[Av Width m])</f>
        <v/>
      </c>
      <c r="AB452" s="14" t="str">
        <f>IF(Polygon[Parking Capacity]="","",Polygon[Parking Capacity])</f>
        <v/>
      </c>
    </row>
    <row r="453" spans="1:28" s="3" customFormat="1" x14ac:dyDescent="0.2">
      <c r="A453" s="3" t="str">
        <f>IF(Polygon[DWG File Name]="","",Polygon[DWG File Name])</f>
        <v/>
      </c>
      <c r="B453" s="3" t="str">
        <f>IF(Polygon[DWG Layer Name]="","",Polygon[DWG Layer Name])</f>
        <v/>
      </c>
      <c r="C453" s="3" t="str">
        <f>IF(Polygon[DWG Handle]="","",Polygon[DWG Handle])</f>
        <v/>
      </c>
      <c r="D453" s="58" t="str">
        <f>IF(Polygon[Approx Centroid X]="","",Polygon[Approx Centroid X])</f>
        <v/>
      </c>
      <c r="E453" s="58" t="str">
        <f>IF(Polygon[Approx Centroid Y]="","",Polygon[Approx Centroid Y])</f>
        <v/>
      </c>
      <c r="F453" s="3" t="str">
        <f>IF(Polygon[Replacement Asset]="","",Polygon[Replacement Asset])</f>
        <v/>
      </c>
      <c r="G453" s="3" t="str">
        <f>IF(Polygon[Asset ID]="","",UPPER(Polygon[Asset ID]))</f>
        <v/>
      </c>
      <c r="H453" s="3" t="str">
        <f>IF(Polygon[Asset Group]="","",VLOOKUP(Polygon[Asset Group],asset_grp_poly,4,FALSE))</f>
        <v/>
      </c>
      <c r="I453" s="3" t="str">
        <f>IF(Polygon[Asset Group]="","",VLOOKUP(Polygon[Asset Group],asset_grp_poly,2,FALSE))</f>
        <v/>
      </c>
      <c r="J453" s="3" t="str">
        <f>IF(Polygon[Asset Group]="","",VLOOKUP(Polygon[Asset Group],asset_grp_poly,3,FALSE))</f>
        <v/>
      </c>
      <c r="K453" s="3" t="str">
        <f>IF(Polygon[Asset Group]="","",VLOOKUP(Polygon[Asset Type],type_master_list,2,FALSE))</f>
        <v/>
      </c>
      <c r="L453" s="3" t="str">
        <f>IF(Polygon[Asset Name]="","",PROPER(Polygon[Asset Name]))</f>
        <v/>
      </c>
      <c r="M453" s="11" t="str">
        <f>IF(Polygon[Install Date]="","",Polygon[Install Date])</f>
        <v/>
      </c>
      <c r="N453" s="11" t="str">
        <f>IF(Polygon[Note]="","",PROPER(Polygon[Note]))</f>
        <v/>
      </c>
      <c r="O453" s="11" t="str">
        <f>IF(Polygon[Resource Consent Number]="","",UPPER(Polygon[Resource Consent Number]))</f>
        <v/>
      </c>
      <c r="P453" s="53" t="str">
        <f>IF(Polygon[Asset Unit Cost]="","",Polygon[Asset Unit Cost])</f>
        <v/>
      </c>
      <c r="Q453" s="11" t="str">
        <f>IF(Polygon[Added By]="","",UPPER(Polygon[Added By]))</f>
        <v/>
      </c>
      <c r="R453" s="11" t="str">
        <f>IF(Polygon[Added Date]="","",Polygon[Added Date])</f>
        <v/>
      </c>
      <c r="S453" s="14" t="str">
        <f>IF(Polygon[Z COORD]="","",Polygon[Z COORD])</f>
        <v/>
      </c>
      <c r="T453" s="14" t="str">
        <f>IF(Polygon[Asset Description]="","",PROPER(Polygon[Asset Description]))</f>
        <v/>
      </c>
      <c r="U453" s="14" t="str">
        <f>IF(Polygon[Area m2]="","",Polygon[Area m2])</f>
        <v/>
      </c>
      <c r="V453" s="14" t="str">
        <f>IF(Polygon[Asset Group]="","",VLOOKUP(Polygon[Surface Material],surface_master,2,FALSE))</f>
        <v/>
      </c>
      <c r="W453" s="14" t="str">
        <f>IF(Polygon[Asset Group]="","",VLOOKUP(Polygon[Material],sa_pa_surface,2,FALSE))</f>
        <v/>
      </c>
      <c r="X453" s="14" t="str">
        <f>IF(Polygon[Asset Group]="","",VLOOKUP(Polygon[Surface],surface_master,2,FALSE))</f>
        <v/>
      </c>
      <c r="Y453" s="14" t="str">
        <f>IF(Polygon[Surface Layer Depth mm]="","",Polygon[Surface Layer Depth mm])</f>
        <v/>
      </c>
      <c r="Z453" s="14" t="str">
        <f>IF(Polygon[Length m]="","",Polygon[Length m])</f>
        <v/>
      </c>
      <c r="AA453" s="14" t="str">
        <f>IF(Polygon[Av Width m]="","",Polygon[Av Width m])</f>
        <v/>
      </c>
      <c r="AB453" s="14" t="str">
        <f>IF(Polygon[Parking Capacity]="","",Polygon[Parking Capacity])</f>
        <v/>
      </c>
    </row>
    <row r="454" spans="1:28" s="3" customFormat="1" x14ac:dyDescent="0.2">
      <c r="A454" s="3" t="str">
        <f>IF(Polygon[DWG File Name]="","",Polygon[DWG File Name])</f>
        <v/>
      </c>
      <c r="B454" s="3" t="str">
        <f>IF(Polygon[DWG Layer Name]="","",Polygon[DWG Layer Name])</f>
        <v/>
      </c>
      <c r="C454" s="3" t="str">
        <f>IF(Polygon[DWG Handle]="","",Polygon[DWG Handle])</f>
        <v/>
      </c>
      <c r="D454" s="58" t="str">
        <f>IF(Polygon[Approx Centroid X]="","",Polygon[Approx Centroid X])</f>
        <v/>
      </c>
      <c r="E454" s="58" t="str">
        <f>IF(Polygon[Approx Centroid Y]="","",Polygon[Approx Centroid Y])</f>
        <v/>
      </c>
      <c r="F454" s="3" t="str">
        <f>IF(Polygon[Replacement Asset]="","",Polygon[Replacement Asset])</f>
        <v/>
      </c>
      <c r="G454" s="3" t="str">
        <f>IF(Polygon[Asset ID]="","",UPPER(Polygon[Asset ID]))</f>
        <v/>
      </c>
      <c r="H454" s="3" t="str">
        <f>IF(Polygon[Asset Group]="","",VLOOKUP(Polygon[Asset Group],asset_grp_poly,4,FALSE))</f>
        <v/>
      </c>
      <c r="I454" s="3" t="str">
        <f>IF(Polygon[Asset Group]="","",VLOOKUP(Polygon[Asset Group],asset_grp_poly,2,FALSE))</f>
        <v/>
      </c>
      <c r="J454" s="3" t="str">
        <f>IF(Polygon[Asset Group]="","",VLOOKUP(Polygon[Asset Group],asset_grp_poly,3,FALSE))</f>
        <v/>
      </c>
      <c r="K454" s="3" t="str">
        <f>IF(Polygon[Asset Group]="","",VLOOKUP(Polygon[Asset Type],type_master_list,2,FALSE))</f>
        <v/>
      </c>
      <c r="L454" s="3" t="str">
        <f>IF(Polygon[Asset Name]="","",PROPER(Polygon[Asset Name]))</f>
        <v/>
      </c>
      <c r="M454" s="11" t="str">
        <f>IF(Polygon[Install Date]="","",Polygon[Install Date])</f>
        <v/>
      </c>
      <c r="N454" s="11" t="str">
        <f>IF(Polygon[Note]="","",PROPER(Polygon[Note]))</f>
        <v/>
      </c>
      <c r="O454" s="11" t="str">
        <f>IF(Polygon[Resource Consent Number]="","",UPPER(Polygon[Resource Consent Number]))</f>
        <v/>
      </c>
      <c r="P454" s="53" t="str">
        <f>IF(Polygon[Asset Unit Cost]="","",Polygon[Asset Unit Cost])</f>
        <v/>
      </c>
      <c r="Q454" s="11" t="str">
        <f>IF(Polygon[Added By]="","",UPPER(Polygon[Added By]))</f>
        <v/>
      </c>
      <c r="R454" s="11" t="str">
        <f>IF(Polygon[Added Date]="","",Polygon[Added Date])</f>
        <v/>
      </c>
      <c r="S454" s="14" t="str">
        <f>IF(Polygon[Z COORD]="","",Polygon[Z COORD])</f>
        <v/>
      </c>
      <c r="T454" s="14" t="str">
        <f>IF(Polygon[Asset Description]="","",PROPER(Polygon[Asset Description]))</f>
        <v/>
      </c>
      <c r="U454" s="14" t="str">
        <f>IF(Polygon[Area m2]="","",Polygon[Area m2])</f>
        <v/>
      </c>
      <c r="V454" s="14" t="str">
        <f>IF(Polygon[Asset Group]="","",VLOOKUP(Polygon[Surface Material],surface_master,2,FALSE))</f>
        <v/>
      </c>
      <c r="W454" s="14" t="str">
        <f>IF(Polygon[Asset Group]="","",VLOOKUP(Polygon[Material],sa_pa_surface,2,FALSE))</f>
        <v/>
      </c>
      <c r="X454" s="14" t="str">
        <f>IF(Polygon[Asset Group]="","",VLOOKUP(Polygon[Surface],surface_master,2,FALSE))</f>
        <v/>
      </c>
      <c r="Y454" s="14" t="str">
        <f>IF(Polygon[Surface Layer Depth mm]="","",Polygon[Surface Layer Depth mm])</f>
        <v/>
      </c>
      <c r="Z454" s="14" t="str">
        <f>IF(Polygon[Length m]="","",Polygon[Length m])</f>
        <v/>
      </c>
      <c r="AA454" s="14" t="str">
        <f>IF(Polygon[Av Width m]="","",Polygon[Av Width m])</f>
        <v/>
      </c>
      <c r="AB454" s="14" t="str">
        <f>IF(Polygon[Parking Capacity]="","",Polygon[Parking Capacity])</f>
        <v/>
      </c>
    </row>
    <row r="455" spans="1:28" s="3" customFormat="1" x14ac:dyDescent="0.2">
      <c r="A455" s="3" t="str">
        <f>IF(Polygon[DWG File Name]="","",Polygon[DWG File Name])</f>
        <v/>
      </c>
      <c r="B455" s="3" t="str">
        <f>IF(Polygon[DWG Layer Name]="","",Polygon[DWG Layer Name])</f>
        <v/>
      </c>
      <c r="C455" s="3" t="str">
        <f>IF(Polygon[DWG Handle]="","",Polygon[DWG Handle])</f>
        <v/>
      </c>
      <c r="D455" s="58" t="str">
        <f>IF(Polygon[Approx Centroid X]="","",Polygon[Approx Centroid X])</f>
        <v/>
      </c>
      <c r="E455" s="58" t="str">
        <f>IF(Polygon[Approx Centroid Y]="","",Polygon[Approx Centroid Y])</f>
        <v/>
      </c>
      <c r="F455" s="3" t="str">
        <f>IF(Polygon[Replacement Asset]="","",Polygon[Replacement Asset])</f>
        <v/>
      </c>
      <c r="G455" s="3" t="str">
        <f>IF(Polygon[Asset ID]="","",UPPER(Polygon[Asset ID]))</f>
        <v/>
      </c>
      <c r="H455" s="3" t="str">
        <f>IF(Polygon[Asset Group]="","",VLOOKUP(Polygon[Asset Group],asset_grp_poly,4,FALSE))</f>
        <v/>
      </c>
      <c r="I455" s="3" t="str">
        <f>IF(Polygon[Asset Group]="","",VLOOKUP(Polygon[Asset Group],asset_grp_poly,2,FALSE))</f>
        <v/>
      </c>
      <c r="J455" s="3" t="str">
        <f>IF(Polygon[Asset Group]="","",VLOOKUP(Polygon[Asset Group],asset_grp_poly,3,FALSE))</f>
        <v/>
      </c>
      <c r="K455" s="3" t="str">
        <f>IF(Polygon[Asset Group]="","",VLOOKUP(Polygon[Asset Type],type_master_list,2,FALSE))</f>
        <v/>
      </c>
      <c r="L455" s="3" t="str">
        <f>IF(Polygon[Asset Name]="","",PROPER(Polygon[Asset Name]))</f>
        <v/>
      </c>
      <c r="M455" s="11" t="str">
        <f>IF(Polygon[Install Date]="","",Polygon[Install Date])</f>
        <v/>
      </c>
      <c r="N455" s="11" t="str">
        <f>IF(Polygon[Note]="","",PROPER(Polygon[Note]))</f>
        <v/>
      </c>
      <c r="O455" s="11" t="str">
        <f>IF(Polygon[Resource Consent Number]="","",UPPER(Polygon[Resource Consent Number]))</f>
        <v/>
      </c>
      <c r="P455" s="53" t="str">
        <f>IF(Polygon[Asset Unit Cost]="","",Polygon[Asset Unit Cost])</f>
        <v/>
      </c>
      <c r="Q455" s="11" t="str">
        <f>IF(Polygon[Added By]="","",UPPER(Polygon[Added By]))</f>
        <v/>
      </c>
      <c r="R455" s="11" t="str">
        <f>IF(Polygon[Added Date]="","",Polygon[Added Date])</f>
        <v/>
      </c>
      <c r="S455" s="14" t="str">
        <f>IF(Polygon[Z COORD]="","",Polygon[Z COORD])</f>
        <v/>
      </c>
      <c r="T455" s="14" t="str">
        <f>IF(Polygon[Asset Description]="","",PROPER(Polygon[Asset Description]))</f>
        <v/>
      </c>
      <c r="U455" s="14" t="str">
        <f>IF(Polygon[Area m2]="","",Polygon[Area m2])</f>
        <v/>
      </c>
      <c r="V455" s="14" t="str">
        <f>IF(Polygon[Asset Group]="","",VLOOKUP(Polygon[Surface Material],surface_master,2,FALSE))</f>
        <v/>
      </c>
      <c r="W455" s="14" t="str">
        <f>IF(Polygon[Asset Group]="","",VLOOKUP(Polygon[Material],sa_pa_surface,2,FALSE))</f>
        <v/>
      </c>
      <c r="X455" s="14" t="str">
        <f>IF(Polygon[Asset Group]="","",VLOOKUP(Polygon[Surface],surface_master,2,FALSE))</f>
        <v/>
      </c>
      <c r="Y455" s="14" t="str">
        <f>IF(Polygon[Surface Layer Depth mm]="","",Polygon[Surface Layer Depth mm])</f>
        <v/>
      </c>
      <c r="Z455" s="14" t="str">
        <f>IF(Polygon[Length m]="","",Polygon[Length m])</f>
        <v/>
      </c>
      <c r="AA455" s="14" t="str">
        <f>IF(Polygon[Av Width m]="","",Polygon[Av Width m])</f>
        <v/>
      </c>
      <c r="AB455" s="14" t="str">
        <f>IF(Polygon[Parking Capacity]="","",Polygon[Parking Capacity])</f>
        <v/>
      </c>
    </row>
    <row r="456" spans="1:28" s="3" customFormat="1" x14ac:dyDescent="0.2">
      <c r="A456" s="3" t="str">
        <f>IF(Polygon[DWG File Name]="","",Polygon[DWG File Name])</f>
        <v/>
      </c>
      <c r="B456" s="3" t="str">
        <f>IF(Polygon[DWG Layer Name]="","",Polygon[DWG Layer Name])</f>
        <v/>
      </c>
      <c r="C456" s="3" t="str">
        <f>IF(Polygon[DWG Handle]="","",Polygon[DWG Handle])</f>
        <v/>
      </c>
      <c r="D456" s="58" t="str">
        <f>IF(Polygon[Approx Centroid X]="","",Polygon[Approx Centroid X])</f>
        <v/>
      </c>
      <c r="E456" s="58" t="str">
        <f>IF(Polygon[Approx Centroid Y]="","",Polygon[Approx Centroid Y])</f>
        <v/>
      </c>
      <c r="F456" s="3" t="str">
        <f>IF(Polygon[Replacement Asset]="","",Polygon[Replacement Asset])</f>
        <v/>
      </c>
      <c r="G456" s="3" t="str">
        <f>IF(Polygon[Asset ID]="","",UPPER(Polygon[Asset ID]))</f>
        <v/>
      </c>
      <c r="H456" s="3" t="str">
        <f>IF(Polygon[Asset Group]="","",VLOOKUP(Polygon[Asset Group],asset_grp_poly,4,FALSE))</f>
        <v/>
      </c>
      <c r="I456" s="3" t="str">
        <f>IF(Polygon[Asset Group]="","",VLOOKUP(Polygon[Asset Group],asset_grp_poly,2,FALSE))</f>
        <v/>
      </c>
      <c r="J456" s="3" t="str">
        <f>IF(Polygon[Asset Group]="","",VLOOKUP(Polygon[Asset Group],asset_grp_poly,3,FALSE))</f>
        <v/>
      </c>
      <c r="K456" s="3" t="str">
        <f>IF(Polygon[Asset Group]="","",VLOOKUP(Polygon[Asset Type],type_master_list,2,FALSE))</f>
        <v/>
      </c>
      <c r="L456" s="3" t="str">
        <f>IF(Polygon[Asset Name]="","",PROPER(Polygon[Asset Name]))</f>
        <v/>
      </c>
      <c r="M456" s="11" t="str">
        <f>IF(Polygon[Install Date]="","",Polygon[Install Date])</f>
        <v/>
      </c>
      <c r="N456" s="11" t="str">
        <f>IF(Polygon[Note]="","",PROPER(Polygon[Note]))</f>
        <v/>
      </c>
      <c r="O456" s="11" t="str">
        <f>IF(Polygon[Resource Consent Number]="","",UPPER(Polygon[Resource Consent Number]))</f>
        <v/>
      </c>
      <c r="P456" s="53" t="str">
        <f>IF(Polygon[Asset Unit Cost]="","",Polygon[Asset Unit Cost])</f>
        <v/>
      </c>
      <c r="Q456" s="11" t="str">
        <f>IF(Polygon[Added By]="","",UPPER(Polygon[Added By]))</f>
        <v/>
      </c>
      <c r="R456" s="11" t="str">
        <f>IF(Polygon[Added Date]="","",Polygon[Added Date])</f>
        <v/>
      </c>
      <c r="S456" s="14" t="str">
        <f>IF(Polygon[Z COORD]="","",Polygon[Z COORD])</f>
        <v/>
      </c>
      <c r="T456" s="14" t="str">
        <f>IF(Polygon[Asset Description]="","",PROPER(Polygon[Asset Description]))</f>
        <v/>
      </c>
      <c r="U456" s="14" t="str">
        <f>IF(Polygon[Area m2]="","",Polygon[Area m2])</f>
        <v/>
      </c>
      <c r="V456" s="14" t="str">
        <f>IF(Polygon[Asset Group]="","",VLOOKUP(Polygon[Surface Material],surface_master,2,FALSE))</f>
        <v/>
      </c>
      <c r="W456" s="14" t="str">
        <f>IF(Polygon[Asset Group]="","",VLOOKUP(Polygon[Material],sa_pa_surface,2,FALSE))</f>
        <v/>
      </c>
      <c r="X456" s="14" t="str">
        <f>IF(Polygon[Asset Group]="","",VLOOKUP(Polygon[Surface],surface_master,2,FALSE))</f>
        <v/>
      </c>
      <c r="Y456" s="14" t="str">
        <f>IF(Polygon[Surface Layer Depth mm]="","",Polygon[Surface Layer Depth mm])</f>
        <v/>
      </c>
      <c r="Z456" s="14" t="str">
        <f>IF(Polygon[Length m]="","",Polygon[Length m])</f>
        <v/>
      </c>
      <c r="AA456" s="14" t="str">
        <f>IF(Polygon[Av Width m]="","",Polygon[Av Width m])</f>
        <v/>
      </c>
      <c r="AB456" s="14" t="str">
        <f>IF(Polygon[Parking Capacity]="","",Polygon[Parking Capacity])</f>
        <v/>
      </c>
    </row>
    <row r="457" spans="1:28" s="3" customFormat="1" x14ac:dyDescent="0.2">
      <c r="A457" s="3" t="str">
        <f>IF(Polygon[DWG File Name]="","",Polygon[DWG File Name])</f>
        <v/>
      </c>
      <c r="B457" s="3" t="str">
        <f>IF(Polygon[DWG Layer Name]="","",Polygon[DWG Layer Name])</f>
        <v/>
      </c>
      <c r="C457" s="3" t="str">
        <f>IF(Polygon[DWG Handle]="","",Polygon[DWG Handle])</f>
        <v/>
      </c>
      <c r="D457" s="58" t="str">
        <f>IF(Polygon[Approx Centroid X]="","",Polygon[Approx Centroid X])</f>
        <v/>
      </c>
      <c r="E457" s="58" t="str">
        <f>IF(Polygon[Approx Centroid Y]="","",Polygon[Approx Centroid Y])</f>
        <v/>
      </c>
      <c r="F457" s="3" t="str">
        <f>IF(Polygon[Replacement Asset]="","",Polygon[Replacement Asset])</f>
        <v/>
      </c>
      <c r="G457" s="3" t="str">
        <f>IF(Polygon[Asset ID]="","",UPPER(Polygon[Asset ID]))</f>
        <v/>
      </c>
      <c r="H457" s="3" t="str">
        <f>IF(Polygon[Asset Group]="","",VLOOKUP(Polygon[Asset Group],asset_grp_poly,4,FALSE))</f>
        <v/>
      </c>
      <c r="I457" s="3" t="str">
        <f>IF(Polygon[Asset Group]="","",VLOOKUP(Polygon[Asset Group],asset_grp_poly,2,FALSE))</f>
        <v/>
      </c>
      <c r="J457" s="3" t="str">
        <f>IF(Polygon[Asset Group]="","",VLOOKUP(Polygon[Asset Group],asset_grp_poly,3,FALSE))</f>
        <v/>
      </c>
      <c r="K457" s="3" t="str">
        <f>IF(Polygon[Asset Group]="","",VLOOKUP(Polygon[Asset Type],type_master_list,2,FALSE))</f>
        <v/>
      </c>
      <c r="L457" s="3" t="str">
        <f>IF(Polygon[Asset Name]="","",PROPER(Polygon[Asset Name]))</f>
        <v/>
      </c>
      <c r="M457" s="11" t="str">
        <f>IF(Polygon[Install Date]="","",Polygon[Install Date])</f>
        <v/>
      </c>
      <c r="N457" s="11" t="str">
        <f>IF(Polygon[Note]="","",PROPER(Polygon[Note]))</f>
        <v/>
      </c>
      <c r="O457" s="11" t="str">
        <f>IF(Polygon[Resource Consent Number]="","",UPPER(Polygon[Resource Consent Number]))</f>
        <v/>
      </c>
      <c r="P457" s="53" t="str">
        <f>IF(Polygon[Asset Unit Cost]="","",Polygon[Asset Unit Cost])</f>
        <v/>
      </c>
      <c r="Q457" s="11" t="str">
        <f>IF(Polygon[Added By]="","",UPPER(Polygon[Added By]))</f>
        <v/>
      </c>
      <c r="R457" s="11" t="str">
        <f>IF(Polygon[Added Date]="","",Polygon[Added Date])</f>
        <v/>
      </c>
      <c r="S457" s="14" t="str">
        <f>IF(Polygon[Z COORD]="","",Polygon[Z COORD])</f>
        <v/>
      </c>
      <c r="T457" s="14" t="str">
        <f>IF(Polygon[Asset Description]="","",PROPER(Polygon[Asset Description]))</f>
        <v/>
      </c>
      <c r="U457" s="14" t="str">
        <f>IF(Polygon[Area m2]="","",Polygon[Area m2])</f>
        <v/>
      </c>
      <c r="V457" s="14" t="str">
        <f>IF(Polygon[Asset Group]="","",VLOOKUP(Polygon[Surface Material],surface_master,2,FALSE))</f>
        <v/>
      </c>
      <c r="W457" s="14" t="str">
        <f>IF(Polygon[Asset Group]="","",VLOOKUP(Polygon[Material],sa_pa_surface,2,FALSE))</f>
        <v/>
      </c>
      <c r="X457" s="14" t="str">
        <f>IF(Polygon[Asset Group]="","",VLOOKUP(Polygon[Surface],surface_master,2,FALSE))</f>
        <v/>
      </c>
      <c r="Y457" s="14" t="str">
        <f>IF(Polygon[Surface Layer Depth mm]="","",Polygon[Surface Layer Depth mm])</f>
        <v/>
      </c>
      <c r="Z457" s="14" t="str">
        <f>IF(Polygon[Length m]="","",Polygon[Length m])</f>
        <v/>
      </c>
      <c r="AA457" s="14" t="str">
        <f>IF(Polygon[Av Width m]="","",Polygon[Av Width m])</f>
        <v/>
      </c>
      <c r="AB457" s="14" t="str">
        <f>IF(Polygon[Parking Capacity]="","",Polygon[Parking Capacity])</f>
        <v/>
      </c>
    </row>
    <row r="458" spans="1:28" s="3" customFormat="1" x14ac:dyDescent="0.2">
      <c r="A458" s="3" t="str">
        <f>IF(Polygon[DWG File Name]="","",Polygon[DWG File Name])</f>
        <v/>
      </c>
      <c r="B458" s="3" t="str">
        <f>IF(Polygon[DWG Layer Name]="","",Polygon[DWG Layer Name])</f>
        <v/>
      </c>
      <c r="C458" s="3" t="str">
        <f>IF(Polygon[DWG Handle]="","",Polygon[DWG Handle])</f>
        <v/>
      </c>
      <c r="D458" s="58" t="str">
        <f>IF(Polygon[Approx Centroid X]="","",Polygon[Approx Centroid X])</f>
        <v/>
      </c>
      <c r="E458" s="58" t="str">
        <f>IF(Polygon[Approx Centroid Y]="","",Polygon[Approx Centroid Y])</f>
        <v/>
      </c>
      <c r="F458" s="3" t="str">
        <f>IF(Polygon[Replacement Asset]="","",Polygon[Replacement Asset])</f>
        <v/>
      </c>
      <c r="G458" s="3" t="str">
        <f>IF(Polygon[Asset ID]="","",UPPER(Polygon[Asset ID]))</f>
        <v/>
      </c>
      <c r="H458" s="3" t="str">
        <f>IF(Polygon[Asset Group]="","",VLOOKUP(Polygon[Asset Group],asset_grp_poly,4,FALSE))</f>
        <v/>
      </c>
      <c r="I458" s="3" t="str">
        <f>IF(Polygon[Asset Group]="","",VLOOKUP(Polygon[Asset Group],asset_grp_poly,2,FALSE))</f>
        <v/>
      </c>
      <c r="J458" s="3" t="str">
        <f>IF(Polygon[Asset Group]="","",VLOOKUP(Polygon[Asset Group],asset_grp_poly,3,FALSE))</f>
        <v/>
      </c>
      <c r="K458" s="3" t="str">
        <f>IF(Polygon[Asset Group]="","",VLOOKUP(Polygon[Asset Type],type_master_list,2,FALSE))</f>
        <v/>
      </c>
      <c r="L458" s="3" t="str">
        <f>IF(Polygon[Asset Name]="","",PROPER(Polygon[Asset Name]))</f>
        <v/>
      </c>
      <c r="M458" s="11" t="str">
        <f>IF(Polygon[Install Date]="","",Polygon[Install Date])</f>
        <v/>
      </c>
      <c r="N458" s="11" t="str">
        <f>IF(Polygon[Note]="","",PROPER(Polygon[Note]))</f>
        <v/>
      </c>
      <c r="O458" s="11" t="str">
        <f>IF(Polygon[Resource Consent Number]="","",UPPER(Polygon[Resource Consent Number]))</f>
        <v/>
      </c>
      <c r="P458" s="53" t="str">
        <f>IF(Polygon[Asset Unit Cost]="","",Polygon[Asset Unit Cost])</f>
        <v/>
      </c>
      <c r="Q458" s="11" t="str">
        <f>IF(Polygon[Added By]="","",UPPER(Polygon[Added By]))</f>
        <v/>
      </c>
      <c r="R458" s="11" t="str">
        <f>IF(Polygon[Added Date]="","",Polygon[Added Date])</f>
        <v/>
      </c>
      <c r="S458" s="14" t="str">
        <f>IF(Polygon[Z COORD]="","",Polygon[Z COORD])</f>
        <v/>
      </c>
      <c r="T458" s="14" t="str">
        <f>IF(Polygon[Asset Description]="","",PROPER(Polygon[Asset Description]))</f>
        <v/>
      </c>
      <c r="U458" s="14" t="str">
        <f>IF(Polygon[Area m2]="","",Polygon[Area m2])</f>
        <v/>
      </c>
      <c r="V458" s="14" t="str">
        <f>IF(Polygon[Asset Group]="","",VLOOKUP(Polygon[Surface Material],surface_master,2,FALSE))</f>
        <v/>
      </c>
      <c r="W458" s="14" t="str">
        <f>IF(Polygon[Asset Group]="","",VLOOKUP(Polygon[Material],sa_pa_surface,2,FALSE))</f>
        <v/>
      </c>
      <c r="X458" s="14" t="str">
        <f>IF(Polygon[Asset Group]="","",VLOOKUP(Polygon[Surface],surface_master,2,FALSE))</f>
        <v/>
      </c>
      <c r="Y458" s="14" t="str">
        <f>IF(Polygon[Surface Layer Depth mm]="","",Polygon[Surface Layer Depth mm])</f>
        <v/>
      </c>
      <c r="Z458" s="14" t="str">
        <f>IF(Polygon[Length m]="","",Polygon[Length m])</f>
        <v/>
      </c>
      <c r="AA458" s="14" t="str">
        <f>IF(Polygon[Av Width m]="","",Polygon[Av Width m])</f>
        <v/>
      </c>
      <c r="AB458" s="14" t="str">
        <f>IF(Polygon[Parking Capacity]="","",Polygon[Parking Capacity])</f>
        <v/>
      </c>
    </row>
    <row r="459" spans="1:28" s="3" customFormat="1" x14ac:dyDescent="0.2">
      <c r="A459" s="3" t="str">
        <f>IF(Polygon[DWG File Name]="","",Polygon[DWG File Name])</f>
        <v/>
      </c>
      <c r="B459" s="3" t="str">
        <f>IF(Polygon[DWG Layer Name]="","",Polygon[DWG Layer Name])</f>
        <v/>
      </c>
      <c r="C459" s="3" t="str">
        <f>IF(Polygon[DWG Handle]="","",Polygon[DWG Handle])</f>
        <v/>
      </c>
      <c r="D459" s="58" t="str">
        <f>IF(Polygon[Approx Centroid X]="","",Polygon[Approx Centroid X])</f>
        <v/>
      </c>
      <c r="E459" s="58" t="str">
        <f>IF(Polygon[Approx Centroid Y]="","",Polygon[Approx Centroid Y])</f>
        <v/>
      </c>
      <c r="F459" s="3" t="str">
        <f>IF(Polygon[Replacement Asset]="","",Polygon[Replacement Asset])</f>
        <v/>
      </c>
      <c r="G459" s="3" t="str">
        <f>IF(Polygon[Asset ID]="","",UPPER(Polygon[Asset ID]))</f>
        <v/>
      </c>
      <c r="H459" s="3" t="str">
        <f>IF(Polygon[Asset Group]="","",VLOOKUP(Polygon[Asset Group],asset_grp_poly,4,FALSE))</f>
        <v/>
      </c>
      <c r="I459" s="3" t="str">
        <f>IF(Polygon[Asset Group]="","",VLOOKUP(Polygon[Asset Group],asset_grp_poly,2,FALSE))</f>
        <v/>
      </c>
      <c r="J459" s="3" t="str">
        <f>IF(Polygon[Asset Group]="","",VLOOKUP(Polygon[Asset Group],asset_grp_poly,3,FALSE))</f>
        <v/>
      </c>
      <c r="K459" s="3" t="str">
        <f>IF(Polygon[Asset Group]="","",VLOOKUP(Polygon[Asset Type],type_master_list,2,FALSE))</f>
        <v/>
      </c>
      <c r="L459" s="3" t="str">
        <f>IF(Polygon[Asset Name]="","",PROPER(Polygon[Asset Name]))</f>
        <v/>
      </c>
      <c r="M459" s="11" t="str">
        <f>IF(Polygon[Install Date]="","",Polygon[Install Date])</f>
        <v/>
      </c>
      <c r="N459" s="11" t="str">
        <f>IF(Polygon[Note]="","",PROPER(Polygon[Note]))</f>
        <v/>
      </c>
      <c r="O459" s="11" t="str">
        <f>IF(Polygon[Resource Consent Number]="","",UPPER(Polygon[Resource Consent Number]))</f>
        <v/>
      </c>
      <c r="P459" s="53" t="str">
        <f>IF(Polygon[Asset Unit Cost]="","",Polygon[Asset Unit Cost])</f>
        <v/>
      </c>
      <c r="Q459" s="11" t="str">
        <f>IF(Polygon[Added By]="","",UPPER(Polygon[Added By]))</f>
        <v/>
      </c>
      <c r="R459" s="11" t="str">
        <f>IF(Polygon[Added Date]="","",Polygon[Added Date])</f>
        <v/>
      </c>
      <c r="S459" s="14" t="str">
        <f>IF(Polygon[Z COORD]="","",Polygon[Z COORD])</f>
        <v/>
      </c>
      <c r="T459" s="14" t="str">
        <f>IF(Polygon[Asset Description]="","",PROPER(Polygon[Asset Description]))</f>
        <v/>
      </c>
      <c r="U459" s="14" t="str">
        <f>IF(Polygon[Area m2]="","",Polygon[Area m2])</f>
        <v/>
      </c>
      <c r="V459" s="14" t="str">
        <f>IF(Polygon[Asset Group]="","",VLOOKUP(Polygon[Surface Material],surface_master,2,FALSE))</f>
        <v/>
      </c>
      <c r="W459" s="14" t="str">
        <f>IF(Polygon[Asset Group]="","",VLOOKUP(Polygon[Material],sa_pa_surface,2,FALSE))</f>
        <v/>
      </c>
      <c r="X459" s="14" t="str">
        <f>IF(Polygon[Asset Group]="","",VLOOKUP(Polygon[Surface],surface_master,2,FALSE))</f>
        <v/>
      </c>
      <c r="Y459" s="14" t="str">
        <f>IF(Polygon[Surface Layer Depth mm]="","",Polygon[Surface Layer Depth mm])</f>
        <v/>
      </c>
      <c r="Z459" s="14" t="str">
        <f>IF(Polygon[Length m]="","",Polygon[Length m])</f>
        <v/>
      </c>
      <c r="AA459" s="14" t="str">
        <f>IF(Polygon[Av Width m]="","",Polygon[Av Width m])</f>
        <v/>
      </c>
      <c r="AB459" s="14" t="str">
        <f>IF(Polygon[Parking Capacity]="","",Polygon[Parking Capacity])</f>
        <v/>
      </c>
    </row>
    <row r="460" spans="1:28" s="3" customFormat="1" x14ac:dyDescent="0.2">
      <c r="A460" s="3" t="str">
        <f>IF(Polygon[DWG File Name]="","",Polygon[DWG File Name])</f>
        <v/>
      </c>
      <c r="B460" s="3" t="str">
        <f>IF(Polygon[DWG Layer Name]="","",Polygon[DWG Layer Name])</f>
        <v/>
      </c>
      <c r="C460" s="3" t="str">
        <f>IF(Polygon[DWG Handle]="","",Polygon[DWG Handle])</f>
        <v/>
      </c>
      <c r="D460" s="58" t="str">
        <f>IF(Polygon[Approx Centroid X]="","",Polygon[Approx Centroid X])</f>
        <v/>
      </c>
      <c r="E460" s="58" t="str">
        <f>IF(Polygon[Approx Centroid Y]="","",Polygon[Approx Centroid Y])</f>
        <v/>
      </c>
      <c r="F460" s="3" t="str">
        <f>IF(Polygon[Replacement Asset]="","",Polygon[Replacement Asset])</f>
        <v/>
      </c>
      <c r="G460" s="3" t="str">
        <f>IF(Polygon[Asset ID]="","",UPPER(Polygon[Asset ID]))</f>
        <v/>
      </c>
      <c r="H460" s="3" t="str">
        <f>IF(Polygon[Asset Group]="","",VLOOKUP(Polygon[Asset Group],asset_grp_poly,4,FALSE))</f>
        <v/>
      </c>
      <c r="I460" s="3" t="str">
        <f>IF(Polygon[Asset Group]="","",VLOOKUP(Polygon[Asset Group],asset_grp_poly,2,FALSE))</f>
        <v/>
      </c>
      <c r="J460" s="3" t="str">
        <f>IF(Polygon[Asset Group]="","",VLOOKUP(Polygon[Asset Group],asset_grp_poly,3,FALSE))</f>
        <v/>
      </c>
      <c r="K460" s="3" t="str">
        <f>IF(Polygon[Asset Group]="","",VLOOKUP(Polygon[Asset Type],type_master_list,2,FALSE))</f>
        <v/>
      </c>
      <c r="L460" s="3" t="str">
        <f>IF(Polygon[Asset Name]="","",PROPER(Polygon[Asset Name]))</f>
        <v/>
      </c>
      <c r="M460" s="11" t="str">
        <f>IF(Polygon[Install Date]="","",Polygon[Install Date])</f>
        <v/>
      </c>
      <c r="N460" s="11" t="str">
        <f>IF(Polygon[Note]="","",PROPER(Polygon[Note]))</f>
        <v/>
      </c>
      <c r="O460" s="11" t="str">
        <f>IF(Polygon[Resource Consent Number]="","",UPPER(Polygon[Resource Consent Number]))</f>
        <v/>
      </c>
      <c r="P460" s="53" t="str">
        <f>IF(Polygon[Asset Unit Cost]="","",Polygon[Asset Unit Cost])</f>
        <v/>
      </c>
      <c r="Q460" s="11" t="str">
        <f>IF(Polygon[Added By]="","",UPPER(Polygon[Added By]))</f>
        <v/>
      </c>
      <c r="R460" s="11" t="str">
        <f>IF(Polygon[Added Date]="","",Polygon[Added Date])</f>
        <v/>
      </c>
      <c r="S460" s="14" t="str">
        <f>IF(Polygon[Z COORD]="","",Polygon[Z COORD])</f>
        <v/>
      </c>
      <c r="T460" s="14" t="str">
        <f>IF(Polygon[Asset Description]="","",PROPER(Polygon[Asset Description]))</f>
        <v/>
      </c>
      <c r="U460" s="14" t="str">
        <f>IF(Polygon[Area m2]="","",Polygon[Area m2])</f>
        <v/>
      </c>
      <c r="V460" s="14" t="str">
        <f>IF(Polygon[Asset Group]="","",VLOOKUP(Polygon[Surface Material],surface_master,2,FALSE))</f>
        <v/>
      </c>
      <c r="W460" s="14" t="str">
        <f>IF(Polygon[Asset Group]="","",VLOOKUP(Polygon[Material],sa_pa_surface,2,FALSE))</f>
        <v/>
      </c>
      <c r="X460" s="14" t="str">
        <f>IF(Polygon[Asset Group]="","",VLOOKUP(Polygon[Surface],surface_master,2,FALSE))</f>
        <v/>
      </c>
      <c r="Y460" s="14" t="str">
        <f>IF(Polygon[Surface Layer Depth mm]="","",Polygon[Surface Layer Depth mm])</f>
        <v/>
      </c>
      <c r="Z460" s="14" t="str">
        <f>IF(Polygon[Length m]="","",Polygon[Length m])</f>
        <v/>
      </c>
      <c r="AA460" s="14" t="str">
        <f>IF(Polygon[Av Width m]="","",Polygon[Av Width m])</f>
        <v/>
      </c>
      <c r="AB460" s="14" t="str">
        <f>IF(Polygon[Parking Capacity]="","",Polygon[Parking Capacity])</f>
        <v/>
      </c>
    </row>
    <row r="461" spans="1:28" s="3" customFormat="1" x14ac:dyDescent="0.2">
      <c r="A461" s="3" t="str">
        <f>IF(Polygon[DWG File Name]="","",Polygon[DWG File Name])</f>
        <v/>
      </c>
      <c r="B461" s="3" t="str">
        <f>IF(Polygon[DWG Layer Name]="","",Polygon[DWG Layer Name])</f>
        <v/>
      </c>
      <c r="C461" s="3" t="str">
        <f>IF(Polygon[DWG Handle]="","",Polygon[DWG Handle])</f>
        <v/>
      </c>
      <c r="D461" s="58" t="str">
        <f>IF(Polygon[Approx Centroid X]="","",Polygon[Approx Centroid X])</f>
        <v/>
      </c>
      <c r="E461" s="58" t="str">
        <f>IF(Polygon[Approx Centroid Y]="","",Polygon[Approx Centroid Y])</f>
        <v/>
      </c>
      <c r="F461" s="3" t="str">
        <f>IF(Polygon[Replacement Asset]="","",Polygon[Replacement Asset])</f>
        <v/>
      </c>
      <c r="G461" s="3" t="str">
        <f>IF(Polygon[Asset ID]="","",UPPER(Polygon[Asset ID]))</f>
        <v/>
      </c>
      <c r="H461" s="3" t="str">
        <f>IF(Polygon[Asset Group]="","",VLOOKUP(Polygon[Asset Group],asset_grp_poly,4,FALSE))</f>
        <v/>
      </c>
      <c r="I461" s="3" t="str">
        <f>IF(Polygon[Asset Group]="","",VLOOKUP(Polygon[Asset Group],asset_grp_poly,2,FALSE))</f>
        <v/>
      </c>
      <c r="J461" s="3" t="str">
        <f>IF(Polygon[Asset Group]="","",VLOOKUP(Polygon[Asset Group],asset_grp_poly,3,FALSE))</f>
        <v/>
      </c>
      <c r="K461" s="3" t="str">
        <f>IF(Polygon[Asset Group]="","",VLOOKUP(Polygon[Asset Type],type_master_list,2,FALSE))</f>
        <v/>
      </c>
      <c r="L461" s="3" t="str">
        <f>IF(Polygon[Asset Name]="","",PROPER(Polygon[Asset Name]))</f>
        <v/>
      </c>
      <c r="M461" s="11" t="str">
        <f>IF(Polygon[Install Date]="","",Polygon[Install Date])</f>
        <v/>
      </c>
      <c r="N461" s="11" t="str">
        <f>IF(Polygon[Note]="","",PROPER(Polygon[Note]))</f>
        <v/>
      </c>
      <c r="O461" s="11" t="str">
        <f>IF(Polygon[Resource Consent Number]="","",UPPER(Polygon[Resource Consent Number]))</f>
        <v/>
      </c>
      <c r="P461" s="53" t="str">
        <f>IF(Polygon[Asset Unit Cost]="","",Polygon[Asset Unit Cost])</f>
        <v/>
      </c>
      <c r="Q461" s="11" t="str">
        <f>IF(Polygon[Added By]="","",UPPER(Polygon[Added By]))</f>
        <v/>
      </c>
      <c r="R461" s="11" t="str">
        <f>IF(Polygon[Added Date]="","",Polygon[Added Date])</f>
        <v/>
      </c>
      <c r="S461" s="14" t="str">
        <f>IF(Polygon[Z COORD]="","",Polygon[Z COORD])</f>
        <v/>
      </c>
      <c r="T461" s="14" t="str">
        <f>IF(Polygon[Asset Description]="","",PROPER(Polygon[Asset Description]))</f>
        <v/>
      </c>
      <c r="U461" s="14" t="str">
        <f>IF(Polygon[Area m2]="","",Polygon[Area m2])</f>
        <v/>
      </c>
      <c r="V461" s="14" t="str">
        <f>IF(Polygon[Asset Group]="","",VLOOKUP(Polygon[Surface Material],surface_master,2,FALSE))</f>
        <v/>
      </c>
      <c r="W461" s="14" t="str">
        <f>IF(Polygon[Asset Group]="","",VLOOKUP(Polygon[Material],sa_pa_surface,2,FALSE))</f>
        <v/>
      </c>
      <c r="X461" s="14" t="str">
        <f>IF(Polygon[Asset Group]="","",VLOOKUP(Polygon[Surface],surface_master,2,FALSE))</f>
        <v/>
      </c>
      <c r="Y461" s="14" t="str">
        <f>IF(Polygon[Surface Layer Depth mm]="","",Polygon[Surface Layer Depth mm])</f>
        <v/>
      </c>
      <c r="Z461" s="14" t="str">
        <f>IF(Polygon[Length m]="","",Polygon[Length m])</f>
        <v/>
      </c>
      <c r="AA461" s="14" t="str">
        <f>IF(Polygon[Av Width m]="","",Polygon[Av Width m])</f>
        <v/>
      </c>
      <c r="AB461" s="14" t="str">
        <f>IF(Polygon[Parking Capacity]="","",Polygon[Parking Capacity])</f>
        <v/>
      </c>
    </row>
    <row r="462" spans="1:28" s="3" customFormat="1" x14ac:dyDescent="0.2">
      <c r="A462" s="3" t="str">
        <f>IF(Polygon[DWG File Name]="","",Polygon[DWG File Name])</f>
        <v/>
      </c>
      <c r="B462" s="3" t="str">
        <f>IF(Polygon[DWG Layer Name]="","",Polygon[DWG Layer Name])</f>
        <v/>
      </c>
      <c r="C462" s="3" t="str">
        <f>IF(Polygon[DWG Handle]="","",Polygon[DWG Handle])</f>
        <v/>
      </c>
      <c r="D462" s="58" t="str">
        <f>IF(Polygon[Approx Centroid X]="","",Polygon[Approx Centroid X])</f>
        <v/>
      </c>
      <c r="E462" s="58" t="str">
        <f>IF(Polygon[Approx Centroid Y]="","",Polygon[Approx Centroid Y])</f>
        <v/>
      </c>
      <c r="F462" s="3" t="str">
        <f>IF(Polygon[Replacement Asset]="","",Polygon[Replacement Asset])</f>
        <v/>
      </c>
      <c r="G462" s="3" t="str">
        <f>IF(Polygon[Asset ID]="","",UPPER(Polygon[Asset ID]))</f>
        <v/>
      </c>
      <c r="H462" s="3" t="str">
        <f>IF(Polygon[Asset Group]="","",VLOOKUP(Polygon[Asset Group],asset_grp_poly,4,FALSE))</f>
        <v/>
      </c>
      <c r="I462" s="3" t="str">
        <f>IF(Polygon[Asset Group]="","",VLOOKUP(Polygon[Asset Group],asset_grp_poly,2,FALSE))</f>
        <v/>
      </c>
      <c r="J462" s="3" t="str">
        <f>IF(Polygon[Asset Group]="","",VLOOKUP(Polygon[Asset Group],asset_grp_poly,3,FALSE))</f>
        <v/>
      </c>
      <c r="K462" s="3" t="str">
        <f>IF(Polygon[Asset Group]="","",VLOOKUP(Polygon[Asset Type],type_master_list,2,FALSE))</f>
        <v/>
      </c>
      <c r="L462" s="3" t="str">
        <f>IF(Polygon[Asset Name]="","",PROPER(Polygon[Asset Name]))</f>
        <v/>
      </c>
      <c r="M462" s="11" t="str">
        <f>IF(Polygon[Install Date]="","",Polygon[Install Date])</f>
        <v/>
      </c>
      <c r="N462" s="11" t="str">
        <f>IF(Polygon[Note]="","",PROPER(Polygon[Note]))</f>
        <v/>
      </c>
      <c r="O462" s="11" t="str">
        <f>IF(Polygon[Resource Consent Number]="","",UPPER(Polygon[Resource Consent Number]))</f>
        <v/>
      </c>
      <c r="P462" s="53" t="str">
        <f>IF(Polygon[Asset Unit Cost]="","",Polygon[Asset Unit Cost])</f>
        <v/>
      </c>
      <c r="Q462" s="11" t="str">
        <f>IF(Polygon[Added By]="","",UPPER(Polygon[Added By]))</f>
        <v/>
      </c>
      <c r="R462" s="11" t="str">
        <f>IF(Polygon[Added Date]="","",Polygon[Added Date])</f>
        <v/>
      </c>
      <c r="S462" s="14" t="str">
        <f>IF(Polygon[Z COORD]="","",Polygon[Z COORD])</f>
        <v/>
      </c>
      <c r="T462" s="14" t="str">
        <f>IF(Polygon[Asset Description]="","",PROPER(Polygon[Asset Description]))</f>
        <v/>
      </c>
      <c r="U462" s="14" t="str">
        <f>IF(Polygon[Area m2]="","",Polygon[Area m2])</f>
        <v/>
      </c>
      <c r="V462" s="14" t="str">
        <f>IF(Polygon[Asset Group]="","",VLOOKUP(Polygon[Surface Material],surface_master,2,FALSE))</f>
        <v/>
      </c>
      <c r="W462" s="14" t="str">
        <f>IF(Polygon[Asset Group]="","",VLOOKUP(Polygon[Material],sa_pa_surface,2,FALSE))</f>
        <v/>
      </c>
      <c r="X462" s="14" t="str">
        <f>IF(Polygon[Asset Group]="","",VLOOKUP(Polygon[Surface],surface_master,2,FALSE))</f>
        <v/>
      </c>
      <c r="Y462" s="14" t="str">
        <f>IF(Polygon[Surface Layer Depth mm]="","",Polygon[Surface Layer Depth mm])</f>
        <v/>
      </c>
      <c r="Z462" s="14" t="str">
        <f>IF(Polygon[Length m]="","",Polygon[Length m])</f>
        <v/>
      </c>
      <c r="AA462" s="14" t="str">
        <f>IF(Polygon[Av Width m]="","",Polygon[Av Width m])</f>
        <v/>
      </c>
      <c r="AB462" s="14" t="str">
        <f>IF(Polygon[Parking Capacity]="","",Polygon[Parking Capacity])</f>
        <v/>
      </c>
    </row>
    <row r="463" spans="1:28" s="3" customFormat="1" x14ac:dyDescent="0.2">
      <c r="A463" s="3" t="str">
        <f>IF(Polygon[DWG File Name]="","",Polygon[DWG File Name])</f>
        <v/>
      </c>
      <c r="B463" s="3" t="str">
        <f>IF(Polygon[DWG Layer Name]="","",Polygon[DWG Layer Name])</f>
        <v/>
      </c>
      <c r="C463" s="3" t="str">
        <f>IF(Polygon[DWG Handle]="","",Polygon[DWG Handle])</f>
        <v/>
      </c>
      <c r="D463" s="58" t="str">
        <f>IF(Polygon[Approx Centroid X]="","",Polygon[Approx Centroid X])</f>
        <v/>
      </c>
      <c r="E463" s="58" t="str">
        <f>IF(Polygon[Approx Centroid Y]="","",Polygon[Approx Centroid Y])</f>
        <v/>
      </c>
      <c r="F463" s="3" t="str">
        <f>IF(Polygon[Replacement Asset]="","",Polygon[Replacement Asset])</f>
        <v/>
      </c>
      <c r="G463" s="3" t="str">
        <f>IF(Polygon[Asset ID]="","",UPPER(Polygon[Asset ID]))</f>
        <v/>
      </c>
      <c r="H463" s="3" t="str">
        <f>IF(Polygon[Asset Group]="","",VLOOKUP(Polygon[Asset Group],asset_grp_poly,4,FALSE))</f>
        <v/>
      </c>
      <c r="I463" s="3" t="str">
        <f>IF(Polygon[Asset Group]="","",VLOOKUP(Polygon[Asset Group],asset_grp_poly,2,FALSE))</f>
        <v/>
      </c>
      <c r="J463" s="3" t="str">
        <f>IF(Polygon[Asset Group]="","",VLOOKUP(Polygon[Asset Group],asset_grp_poly,3,FALSE))</f>
        <v/>
      </c>
      <c r="K463" s="3" t="str">
        <f>IF(Polygon[Asset Group]="","",VLOOKUP(Polygon[Asset Type],type_master_list,2,FALSE))</f>
        <v/>
      </c>
      <c r="L463" s="3" t="str">
        <f>IF(Polygon[Asset Name]="","",PROPER(Polygon[Asset Name]))</f>
        <v/>
      </c>
      <c r="M463" s="11" t="str">
        <f>IF(Polygon[Install Date]="","",Polygon[Install Date])</f>
        <v/>
      </c>
      <c r="N463" s="11" t="str">
        <f>IF(Polygon[Note]="","",PROPER(Polygon[Note]))</f>
        <v/>
      </c>
      <c r="O463" s="11" t="str">
        <f>IF(Polygon[Resource Consent Number]="","",UPPER(Polygon[Resource Consent Number]))</f>
        <v/>
      </c>
      <c r="P463" s="53" t="str">
        <f>IF(Polygon[Asset Unit Cost]="","",Polygon[Asset Unit Cost])</f>
        <v/>
      </c>
      <c r="Q463" s="11" t="str">
        <f>IF(Polygon[Added By]="","",UPPER(Polygon[Added By]))</f>
        <v/>
      </c>
      <c r="R463" s="11" t="str">
        <f>IF(Polygon[Added Date]="","",Polygon[Added Date])</f>
        <v/>
      </c>
      <c r="S463" s="14" t="str">
        <f>IF(Polygon[Z COORD]="","",Polygon[Z COORD])</f>
        <v/>
      </c>
      <c r="T463" s="14" t="str">
        <f>IF(Polygon[Asset Description]="","",PROPER(Polygon[Asset Description]))</f>
        <v/>
      </c>
      <c r="U463" s="14" t="str">
        <f>IF(Polygon[Area m2]="","",Polygon[Area m2])</f>
        <v/>
      </c>
      <c r="V463" s="14" t="str">
        <f>IF(Polygon[Asset Group]="","",VLOOKUP(Polygon[Surface Material],surface_master,2,FALSE))</f>
        <v/>
      </c>
      <c r="W463" s="14" t="str">
        <f>IF(Polygon[Asset Group]="","",VLOOKUP(Polygon[Material],sa_pa_surface,2,FALSE))</f>
        <v/>
      </c>
      <c r="X463" s="14" t="str">
        <f>IF(Polygon[Asset Group]="","",VLOOKUP(Polygon[Surface],surface_master,2,FALSE))</f>
        <v/>
      </c>
      <c r="Y463" s="14" t="str">
        <f>IF(Polygon[Surface Layer Depth mm]="","",Polygon[Surface Layer Depth mm])</f>
        <v/>
      </c>
      <c r="Z463" s="14" t="str">
        <f>IF(Polygon[Length m]="","",Polygon[Length m])</f>
        <v/>
      </c>
      <c r="AA463" s="14" t="str">
        <f>IF(Polygon[Av Width m]="","",Polygon[Av Width m])</f>
        <v/>
      </c>
      <c r="AB463" s="14" t="str">
        <f>IF(Polygon[Parking Capacity]="","",Polygon[Parking Capacity])</f>
        <v/>
      </c>
    </row>
    <row r="464" spans="1:28" s="3" customFormat="1" x14ac:dyDescent="0.2">
      <c r="A464" s="3" t="str">
        <f>IF(Polygon[DWG File Name]="","",Polygon[DWG File Name])</f>
        <v/>
      </c>
      <c r="B464" s="3" t="str">
        <f>IF(Polygon[DWG Layer Name]="","",Polygon[DWG Layer Name])</f>
        <v/>
      </c>
      <c r="C464" s="3" t="str">
        <f>IF(Polygon[DWG Handle]="","",Polygon[DWG Handle])</f>
        <v/>
      </c>
      <c r="D464" s="58" t="str">
        <f>IF(Polygon[Approx Centroid X]="","",Polygon[Approx Centroid X])</f>
        <v/>
      </c>
      <c r="E464" s="58" t="str">
        <f>IF(Polygon[Approx Centroid Y]="","",Polygon[Approx Centroid Y])</f>
        <v/>
      </c>
      <c r="F464" s="3" t="str">
        <f>IF(Polygon[Replacement Asset]="","",Polygon[Replacement Asset])</f>
        <v/>
      </c>
      <c r="G464" s="3" t="str">
        <f>IF(Polygon[Asset ID]="","",UPPER(Polygon[Asset ID]))</f>
        <v/>
      </c>
      <c r="H464" s="3" t="str">
        <f>IF(Polygon[Asset Group]="","",VLOOKUP(Polygon[Asset Group],asset_grp_poly,4,FALSE))</f>
        <v/>
      </c>
      <c r="I464" s="3" t="str">
        <f>IF(Polygon[Asset Group]="","",VLOOKUP(Polygon[Asset Group],asset_grp_poly,2,FALSE))</f>
        <v/>
      </c>
      <c r="J464" s="3" t="str">
        <f>IF(Polygon[Asset Group]="","",VLOOKUP(Polygon[Asset Group],asset_grp_poly,3,FALSE))</f>
        <v/>
      </c>
      <c r="K464" s="3" t="str">
        <f>IF(Polygon[Asset Group]="","",VLOOKUP(Polygon[Asset Type],type_master_list,2,FALSE))</f>
        <v/>
      </c>
      <c r="L464" s="3" t="str">
        <f>IF(Polygon[Asset Name]="","",PROPER(Polygon[Asset Name]))</f>
        <v/>
      </c>
      <c r="M464" s="11" t="str">
        <f>IF(Polygon[Install Date]="","",Polygon[Install Date])</f>
        <v/>
      </c>
      <c r="N464" s="11" t="str">
        <f>IF(Polygon[Note]="","",PROPER(Polygon[Note]))</f>
        <v/>
      </c>
      <c r="O464" s="11" t="str">
        <f>IF(Polygon[Resource Consent Number]="","",UPPER(Polygon[Resource Consent Number]))</f>
        <v/>
      </c>
      <c r="P464" s="53" t="str">
        <f>IF(Polygon[Asset Unit Cost]="","",Polygon[Asset Unit Cost])</f>
        <v/>
      </c>
      <c r="Q464" s="11" t="str">
        <f>IF(Polygon[Added By]="","",UPPER(Polygon[Added By]))</f>
        <v/>
      </c>
      <c r="R464" s="11" t="str">
        <f>IF(Polygon[Added Date]="","",Polygon[Added Date])</f>
        <v/>
      </c>
      <c r="S464" s="14" t="str">
        <f>IF(Polygon[Z COORD]="","",Polygon[Z COORD])</f>
        <v/>
      </c>
      <c r="T464" s="14" t="str">
        <f>IF(Polygon[Asset Description]="","",PROPER(Polygon[Asset Description]))</f>
        <v/>
      </c>
      <c r="U464" s="14" t="str">
        <f>IF(Polygon[Area m2]="","",Polygon[Area m2])</f>
        <v/>
      </c>
      <c r="V464" s="14" t="str">
        <f>IF(Polygon[Asset Group]="","",VLOOKUP(Polygon[Surface Material],surface_master,2,FALSE))</f>
        <v/>
      </c>
      <c r="W464" s="14" t="str">
        <f>IF(Polygon[Asset Group]="","",VLOOKUP(Polygon[Material],sa_pa_surface,2,FALSE))</f>
        <v/>
      </c>
      <c r="X464" s="14" t="str">
        <f>IF(Polygon[Asset Group]="","",VLOOKUP(Polygon[Surface],surface_master,2,FALSE))</f>
        <v/>
      </c>
      <c r="Y464" s="14" t="str">
        <f>IF(Polygon[Surface Layer Depth mm]="","",Polygon[Surface Layer Depth mm])</f>
        <v/>
      </c>
      <c r="Z464" s="14" t="str">
        <f>IF(Polygon[Length m]="","",Polygon[Length m])</f>
        <v/>
      </c>
      <c r="AA464" s="14" t="str">
        <f>IF(Polygon[Av Width m]="","",Polygon[Av Width m])</f>
        <v/>
      </c>
      <c r="AB464" s="14" t="str">
        <f>IF(Polygon[Parking Capacity]="","",Polygon[Parking Capacity])</f>
        <v/>
      </c>
    </row>
    <row r="465" spans="1:28" s="3" customFormat="1" x14ac:dyDescent="0.2">
      <c r="A465" s="3" t="str">
        <f>IF(Polygon[DWG File Name]="","",Polygon[DWG File Name])</f>
        <v/>
      </c>
      <c r="B465" s="3" t="str">
        <f>IF(Polygon[DWG Layer Name]="","",Polygon[DWG Layer Name])</f>
        <v/>
      </c>
      <c r="C465" s="3" t="str">
        <f>IF(Polygon[DWG Handle]="","",Polygon[DWG Handle])</f>
        <v/>
      </c>
      <c r="D465" s="58" t="str">
        <f>IF(Polygon[Approx Centroid X]="","",Polygon[Approx Centroid X])</f>
        <v/>
      </c>
      <c r="E465" s="58" t="str">
        <f>IF(Polygon[Approx Centroid Y]="","",Polygon[Approx Centroid Y])</f>
        <v/>
      </c>
      <c r="F465" s="3" t="str">
        <f>IF(Polygon[Replacement Asset]="","",Polygon[Replacement Asset])</f>
        <v/>
      </c>
      <c r="G465" s="3" t="str">
        <f>IF(Polygon[Asset ID]="","",UPPER(Polygon[Asset ID]))</f>
        <v/>
      </c>
      <c r="H465" s="3" t="str">
        <f>IF(Polygon[Asset Group]="","",VLOOKUP(Polygon[Asset Group],asset_grp_poly,4,FALSE))</f>
        <v/>
      </c>
      <c r="I465" s="3" t="str">
        <f>IF(Polygon[Asset Group]="","",VLOOKUP(Polygon[Asset Group],asset_grp_poly,2,FALSE))</f>
        <v/>
      </c>
      <c r="J465" s="3" t="str">
        <f>IF(Polygon[Asset Group]="","",VLOOKUP(Polygon[Asset Group],asset_grp_poly,3,FALSE))</f>
        <v/>
      </c>
      <c r="K465" s="3" t="str">
        <f>IF(Polygon[Asset Group]="","",VLOOKUP(Polygon[Asset Type],type_master_list,2,FALSE))</f>
        <v/>
      </c>
      <c r="L465" s="3" t="str">
        <f>IF(Polygon[Asset Name]="","",PROPER(Polygon[Asset Name]))</f>
        <v/>
      </c>
      <c r="M465" s="11" t="str">
        <f>IF(Polygon[Install Date]="","",Polygon[Install Date])</f>
        <v/>
      </c>
      <c r="N465" s="11" t="str">
        <f>IF(Polygon[Note]="","",PROPER(Polygon[Note]))</f>
        <v/>
      </c>
      <c r="O465" s="11" t="str">
        <f>IF(Polygon[Resource Consent Number]="","",UPPER(Polygon[Resource Consent Number]))</f>
        <v/>
      </c>
      <c r="P465" s="53" t="str">
        <f>IF(Polygon[Asset Unit Cost]="","",Polygon[Asset Unit Cost])</f>
        <v/>
      </c>
      <c r="Q465" s="11" t="str">
        <f>IF(Polygon[Added By]="","",UPPER(Polygon[Added By]))</f>
        <v/>
      </c>
      <c r="R465" s="11" t="str">
        <f>IF(Polygon[Added Date]="","",Polygon[Added Date])</f>
        <v/>
      </c>
      <c r="S465" s="14" t="str">
        <f>IF(Polygon[Z COORD]="","",Polygon[Z COORD])</f>
        <v/>
      </c>
      <c r="T465" s="14" t="str">
        <f>IF(Polygon[Asset Description]="","",PROPER(Polygon[Asset Description]))</f>
        <v/>
      </c>
      <c r="U465" s="14" t="str">
        <f>IF(Polygon[Area m2]="","",Polygon[Area m2])</f>
        <v/>
      </c>
      <c r="V465" s="14" t="str">
        <f>IF(Polygon[Asset Group]="","",VLOOKUP(Polygon[Surface Material],surface_master,2,FALSE))</f>
        <v/>
      </c>
      <c r="W465" s="14" t="str">
        <f>IF(Polygon[Asset Group]="","",VLOOKUP(Polygon[Material],sa_pa_surface,2,FALSE))</f>
        <v/>
      </c>
      <c r="X465" s="14" t="str">
        <f>IF(Polygon[Asset Group]="","",VLOOKUP(Polygon[Surface],surface_master,2,FALSE))</f>
        <v/>
      </c>
      <c r="Y465" s="14" t="str">
        <f>IF(Polygon[Surface Layer Depth mm]="","",Polygon[Surface Layer Depth mm])</f>
        <v/>
      </c>
      <c r="Z465" s="14" t="str">
        <f>IF(Polygon[Length m]="","",Polygon[Length m])</f>
        <v/>
      </c>
      <c r="AA465" s="14" t="str">
        <f>IF(Polygon[Av Width m]="","",Polygon[Av Width m])</f>
        <v/>
      </c>
      <c r="AB465" s="14" t="str">
        <f>IF(Polygon[Parking Capacity]="","",Polygon[Parking Capacity])</f>
        <v/>
      </c>
    </row>
    <row r="466" spans="1:28" s="3" customFormat="1" x14ac:dyDescent="0.2">
      <c r="A466" s="3" t="str">
        <f>IF(Polygon[DWG File Name]="","",Polygon[DWG File Name])</f>
        <v/>
      </c>
      <c r="B466" s="3" t="str">
        <f>IF(Polygon[DWG Layer Name]="","",Polygon[DWG Layer Name])</f>
        <v/>
      </c>
      <c r="C466" s="3" t="str">
        <f>IF(Polygon[DWG Handle]="","",Polygon[DWG Handle])</f>
        <v/>
      </c>
      <c r="D466" s="58" t="str">
        <f>IF(Polygon[Approx Centroid X]="","",Polygon[Approx Centroid X])</f>
        <v/>
      </c>
      <c r="E466" s="58" t="str">
        <f>IF(Polygon[Approx Centroid Y]="","",Polygon[Approx Centroid Y])</f>
        <v/>
      </c>
      <c r="F466" s="3" t="str">
        <f>IF(Polygon[Replacement Asset]="","",Polygon[Replacement Asset])</f>
        <v/>
      </c>
      <c r="G466" s="3" t="str">
        <f>IF(Polygon[Asset ID]="","",UPPER(Polygon[Asset ID]))</f>
        <v/>
      </c>
      <c r="H466" s="3" t="str">
        <f>IF(Polygon[Asset Group]="","",VLOOKUP(Polygon[Asset Group],asset_grp_poly,4,FALSE))</f>
        <v/>
      </c>
      <c r="I466" s="3" t="str">
        <f>IF(Polygon[Asset Group]="","",VLOOKUP(Polygon[Asset Group],asset_grp_poly,2,FALSE))</f>
        <v/>
      </c>
      <c r="J466" s="3" t="str">
        <f>IF(Polygon[Asset Group]="","",VLOOKUP(Polygon[Asset Group],asset_grp_poly,3,FALSE))</f>
        <v/>
      </c>
      <c r="K466" s="3" t="str">
        <f>IF(Polygon[Asset Group]="","",VLOOKUP(Polygon[Asset Type],type_master_list,2,FALSE))</f>
        <v/>
      </c>
      <c r="L466" s="3" t="str">
        <f>IF(Polygon[Asset Name]="","",PROPER(Polygon[Asset Name]))</f>
        <v/>
      </c>
      <c r="M466" s="11" t="str">
        <f>IF(Polygon[Install Date]="","",Polygon[Install Date])</f>
        <v/>
      </c>
      <c r="N466" s="11" t="str">
        <f>IF(Polygon[Note]="","",PROPER(Polygon[Note]))</f>
        <v/>
      </c>
      <c r="O466" s="11" t="str">
        <f>IF(Polygon[Resource Consent Number]="","",UPPER(Polygon[Resource Consent Number]))</f>
        <v/>
      </c>
      <c r="P466" s="53" t="str">
        <f>IF(Polygon[Asset Unit Cost]="","",Polygon[Asset Unit Cost])</f>
        <v/>
      </c>
      <c r="Q466" s="11" t="str">
        <f>IF(Polygon[Added By]="","",UPPER(Polygon[Added By]))</f>
        <v/>
      </c>
      <c r="R466" s="11" t="str">
        <f>IF(Polygon[Added Date]="","",Polygon[Added Date])</f>
        <v/>
      </c>
      <c r="S466" s="14" t="str">
        <f>IF(Polygon[Z COORD]="","",Polygon[Z COORD])</f>
        <v/>
      </c>
      <c r="T466" s="14" t="str">
        <f>IF(Polygon[Asset Description]="","",PROPER(Polygon[Asset Description]))</f>
        <v/>
      </c>
      <c r="U466" s="14" t="str">
        <f>IF(Polygon[Area m2]="","",Polygon[Area m2])</f>
        <v/>
      </c>
      <c r="V466" s="14" t="str">
        <f>IF(Polygon[Asset Group]="","",VLOOKUP(Polygon[Surface Material],surface_master,2,FALSE))</f>
        <v/>
      </c>
      <c r="W466" s="14" t="str">
        <f>IF(Polygon[Asset Group]="","",VLOOKUP(Polygon[Material],sa_pa_surface,2,FALSE))</f>
        <v/>
      </c>
      <c r="X466" s="14" t="str">
        <f>IF(Polygon[Asset Group]="","",VLOOKUP(Polygon[Surface],surface_master,2,FALSE))</f>
        <v/>
      </c>
      <c r="Y466" s="14" t="str">
        <f>IF(Polygon[Surface Layer Depth mm]="","",Polygon[Surface Layer Depth mm])</f>
        <v/>
      </c>
      <c r="Z466" s="14" t="str">
        <f>IF(Polygon[Length m]="","",Polygon[Length m])</f>
        <v/>
      </c>
      <c r="AA466" s="14" t="str">
        <f>IF(Polygon[Av Width m]="","",Polygon[Av Width m])</f>
        <v/>
      </c>
      <c r="AB466" s="14" t="str">
        <f>IF(Polygon[Parking Capacity]="","",Polygon[Parking Capacity])</f>
        <v/>
      </c>
    </row>
    <row r="467" spans="1:28" s="3" customFormat="1" x14ac:dyDescent="0.2">
      <c r="A467" s="3" t="str">
        <f>IF(Polygon[DWG File Name]="","",Polygon[DWG File Name])</f>
        <v/>
      </c>
      <c r="B467" s="3" t="str">
        <f>IF(Polygon[DWG Layer Name]="","",Polygon[DWG Layer Name])</f>
        <v/>
      </c>
      <c r="C467" s="3" t="str">
        <f>IF(Polygon[DWG Handle]="","",Polygon[DWG Handle])</f>
        <v/>
      </c>
      <c r="D467" s="58" t="str">
        <f>IF(Polygon[Approx Centroid X]="","",Polygon[Approx Centroid X])</f>
        <v/>
      </c>
      <c r="E467" s="58" t="str">
        <f>IF(Polygon[Approx Centroid Y]="","",Polygon[Approx Centroid Y])</f>
        <v/>
      </c>
      <c r="F467" s="3" t="str">
        <f>IF(Polygon[Replacement Asset]="","",Polygon[Replacement Asset])</f>
        <v/>
      </c>
      <c r="G467" s="3" t="str">
        <f>IF(Polygon[Asset ID]="","",UPPER(Polygon[Asset ID]))</f>
        <v/>
      </c>
      <c r="H467" s="3" t="str">
        <f>IF(Polygon[Asset Group]="","",VLOOKUP(Polygon[Asset Group],asset_grp_poly,4,FALSE))</f>
        <v/>
      </c>
      <c r="I467" s="3" t="str">
        <f>IF(Polygon[Asset Group]="","",VLOOKUP(Polygon[Asset Group],asset_grp_poly,2,FALSE))</f>
        <v/>
      </c>
      <c r="J467" s="3" t="str">
        <f>IF(Polygon[Asset Group]="","",VLOOKUP(Polygon[Asset Group],asset_grp_poly,3,FALSE))</f>
        <v/>
      </c>
      <c r="K467" s="3" t="str">
        <f>IF(Polygon[Asset Group]="","",VLOOKUP(Polygon[Asset Type],type_master_list,2,FALSE))</f>
        <v/>
      </c>
      <c r="L467" s="3" t="str">
        <f>IF(Polygon[Asset Name]="","",PROPER(Polygon[Asset Name]))</f>
        <v/>
      </c>
      <c r="M467" s="11" t="str">
        <f>IF(Polygon[Install Date]="","",Polygon[Install Date])</f>
        <v/>
      </c>
      <c r="N467" s="11" t="str">
        <f>IF(Polygon[Note]="","",PROPER(Polygon[Note]))</f>
        <v/>
      </c>
      <c r="O467" s="11" t="str">
        <f>IF(Polygon[Resource Consent Number]="","",UPPER(Polygon[Resource Consent Number]))</f>
        <v/>
      </c>
      <c r="P467" s="53" t="str">
        <f>IF(Polygon[Asset Unit Cost]="","",Polygon[Asset Unit Cost])</f>
        <v/>
      </c>
      <c r="Q467" s="11" t="str">
        <f>IF(Polygon[Added By]="","",UPPER(Polygon[Added By]))</f>
        <v/>
      </c>
      <c r="R467" s="11" t="str">
        <f>IF(Polygon[Added Date]="","",Polygon[Added Date])</f>
        <v/>
      </c>
      <c r="S467" s="14" t="str">
        <f>IF(Polygon[Z COORD]="","",Polygon[Z COORD])</f>
        <v/>
      </c>
      <c r="T467" s="14" t="str">
        <f>IF(Polygon[Asset Description]="","",PROPER(Polygon[Asset Description]))</f>
        <v/>
      </c>
      <c r="U467" s="14" t="str">
        <f>IF(Polygon[Area m2]="","",Polygon[Area m2])</f>
        <v/>
      </c>
      <c r="V467" s="14" t="str">
        <f>IF(Polygon[Asset Group]="","",VLOOKUP(Polygon[Surface Material],surface_master,2,FALSE))</f>
        <v/>
      </c>
      <c r="W467" s="14" t="str">
        <f>IF(Polygon[Asset Group]="","",VLOOKUP(Polygon[Material],sa_pa_surface,2,FALSE))</f>
        <v/>
      </c>
      <c r="X467" s="14" t="str">
        <f>IF(Polygon[Asset Group]="","",VLOOKUP(Polygon[Surface],surface_master,2,FALSE))</f>
        <v/>
      </c>
      <c r="Y467" s="14" t="str">
        <f>IF(Polygon[Surface Layer Depth mm]="","",Polygon[Surface Layer Depth mm])</f>
        <v/>
      </c>
      <c r="Z467" s="14" t="str">
        <f>IF(Polygon[Length m]="","",Polygon[Length m])</f>
        <v/>
      </c>
      <c r="AA467" s="14" t="str">
        <f>IF(Polygon[Av Width m]="","",Polygon[Av Width m])</f>
        <v/>
      </c>
      <c r="AB467" s="14" t="str">
        <f>IF(Polygon[Parking Capacity]="","",Polygon[Parking Capacity])</f>
        <v/>
      </c>
    </row>
    <row r="468" spans="1:28" s="3" customFormat="1" x14ac:dyDescent="0.2">
      <c r="A468" s="3" t="str">
        <f>IF(Polygon[DWG File Name]="","",Polygon[DWG File Name])</f>
        <v/>
      </c>
      <c r="B468" s="3" t="str">
        <f>IF(Polygon[DWG Layer Name]="","",Polygon[DWG Layer Name])</f>
        <v/>
      </c>
      <c r="C468" s="3" t="str">
        <f>IF(Polygon[DWG Handle]="","",Polygon[DWG Handle])</f>
        <v/>
      </c>
      <c r="D468" s="58" t="str">
        <f>IF(Polygon[Approx Centroid X]="","",Polygon[Approx Centroid X])</f>
        <v/>
      </c>
      <c r="E468" s="58" t="str">
        <f>IF(Polygon[Approx Centroid Y]="","",Polygon[Approx Centroid Y])</f>
        <v/>
      </c>
      <c r="F468" s="3" t="str">
        <f>IF(Polygon[Replacement Asset]="","",Polygon[Replacement Asset])</f>
        <v/>
      </c>
      <c r="G468" s="3" t="str">
        <f>IF(Polygon[Asset ID]="","",UPPER(Polygon[Asset ID]))</f>
        <v/>
      </c>
      <c r="H468" s="3" t="str">
        <f>IF(Polygon[Asset Group]="","",VLOOKUP(Polygon[Asset Group],asset_grp_poly,4,FALSE))</f>
        <v/>
      </c>
      <c r="I468" s="3" t="str">
        <f>IF(Polygon[Asset Group]="","",VLOOKUP(Polygon[Asset Group],asset_grp_poly,2,FALSE))</f>
        <v/>
      </c>
      <c r="J468" s="3" t="str">
        <f>IF(Polygon[Asset Group]="","",VLOOKUP(Polygon[Asset Group],asset_grp_poly,3,FALSE))</f>
        <v/>
      </c>
      <c r="K468" s="3" t="str">
        <f>IF(Polygon[Asset Group]="","",VLOOKUP(Polygon[Asset Type],type_master_list,2,FALSE))</f>
        <v/>
      </c>
      <c r="L468" s="3" t="str">
        <f>IF(Polygon[Asset Name]="","",PROPER(Polygon[Asset Name]))</f>
        <v/>
      </c>
      <c r="M468" s="11" t="str">
        <f>IF(Polygon[Install Date]="","",Polygon[Install Date])</f>
        <v/>
      </c>
      <c r="N468" s="11" t="str">
        <f>IF(Polygon[Note]="","",PROPER(Polygon[Note]))</f>
        <v/>
      </c>
      <c r="O468" s="11" t="str">
        <f>IF(Polygon[Resource Consent Number]="","",UPPER(Polygon[Resource Consent Number]))</f>
        <v/>
      </c>
      <c r="P468" s="53" t="str">
        <f>IF(Polygon[Asset Unit Cost]="","",Polygon[Asset Unit Cost])</f>
        <v/>
      </c>
      <c r="Q468" s="11" t="str">
        <f>IF(Polygon[Added By]="","",UPPER(Polygon[Added By]))</f>
        <v/>
      </c>
      <c r="R468" s="11" t="str">
        <f>IF(Polygon[Added Date]="","",Polygon[Added Date])</f>
        <v/>
      </c>
      <c r="S468" s="14" t="str">
        <f>IF(Polygon[Z COORD]="","",Polygon[Z COORD])</f>
        <v/>
      </c>
      <c r="T468" s="14" t="str">
        <f>IF(Polygon[Asset Description]="","",PROPER(Polygon[Asset Description]))</f>
        <v/>
      </c>
      <c r="U468" s="14" t="str">
        <f>IF(Polygon[Area m2]="","",Polygon[Area m2])</f>
        <v/>
      </c>
      <c r="V468" s="14" t="str">
        <f>IF(Polygon[Asset Group]="","",VLOOKUP(Polygon[Surface Material],surface_master,2,FALSE))</f>
        <v/>
      </c>
      <c r="W468" s="14" t="str">
        <f>IF(Polygon[Asset Group]="","",VLOOKUP(Polygon[Material],sa_pa_surface,2,FALSE))</f>
        <v/>
      </c>
      <c r="X468" s="14" t="str">
        <f>IF(Polygon[Asset Group]="","",VLOOKUP(Polygon[Surface],surface_master,2,FALSE))</f>
        <v/>
      </c>
      <c r="Y468" s="14" t="str">
        <f>IF(Polygon[Surface Layer Depth mm]="","",Polygon[Surface Layer Depth mm])</f>
        <v/>
      </c>
      <c r="Z468" s="14" t="str">
        <f>IF(Polygon[Length m]="","",Polygon[Length m])</f>
        <v/>
      </c>
      <c r="AA468" s="14" t="str">
        <f>IF(Polygon[Av Width m]="","",Polygon[Av Width m])</f>
        <v/>
      </c>
      <c r="AB468" s="14" t="str">
        <f>IF(Polygon[Parking Capacity]="","",Polygon[Parking Capacity])</f>
        <v/>
      </c>
    </row>
    <row r="469" spans="1:28" s="3" customFormat="1" x14ac:dyDescent="0.2">
      <c r="A469" s="3" t="str">
        <f>IF(Polygon[DWG File Name]="","",Polygon[DWG File Name])</f>
        <v/>
      </c>
      <c r="B469" s="3" t="str">
        <f>IF(Polygon[DWG Layer Name]="","",Polygon[DWG Layer Name])</f>
        <v/>
      </c>
      <c r="C469" s="3" t="str">
        <f>IF(Polygon[DWG Handle]="","",Polygon[DWG Handle])</f>
        <v/>
      </c>
      <c r="D469" s="58" t="str">
        <f>IF(Polygon[Approx Centroid X]="","",Polygon[Approx Centroid X])</f>
        <v/>
      </c>
      <c r="E469" s="58" t="str">
        <f>IF(Polygon[Approx Centroid Y]="","",Polygon[Approx Centroid Y])</f>
        <v/>
      </c>
      <c r="F469" s="3" t="str">
        <f>IF(Polygon[Replacement Asset]="","",Polygon[Replacement Asset])</f>
        <v/>
      </c>
      <c r="G469" s="3" t="str">
        <f>IF(Polygon[Asset ID]="","",UPPER(Polygon[Asset ID]))</f>
        <v/>
      </c>
      <c r="H469" s="3" t="str">
        <f>IF(Polygon[Asset Group]="","",VLOOKUP(Polygon[Asset Group],asset_grp_poly,4,FALSE))</f>
        <v/>
      </c>
      <c r="I469" s="3" t="str">
        <f>IF(Polygon[Asset Group]="","",VLOOKUP(Polygon[Asset Group],asset_grp_poly,2,FALSE))</f>
        <v/>
      </c>
      <c r="J469" s="3" t="str">
        <f>IF(Polygon[Asset Group]="","",VLOOKUP(Polygon[Asset Group],asset_grp_poly,3,FALSE))</f>
        <v/>
      </c>
      <c r="K469" s="3" t="str">
        <f>IF(Polygon[Asset Group]="","",VLOOKUP(Polygon[Asset Type],type_master_list,2,FALSE))</f>
        <v/>
      </c>
      <c r="L469" s="3" t="str">
        <f>IF(Polygon[Asset Name]="","",PROPER(Polygon[Asset Name]))</f>
        <v/>
      </c>
      <c r="M469" s="11" t="str">
        <f>IF(Polygon[Install Date]="","",Polygon[Install Date])</f>
        <v/>
      </c>
      <c r="N469" s="11" t="str">
        <f>IF(Polygon[Note]="","",PROPER(Polygon[Note]))</f>
        <v/>
      </c>
      <c r="O469" s="11" t="str">
        <f>IF(Polygon[Resource Consent Number]="","",UPPER(Polygon[Resource Consent Number]))</f>
        <v/>
      </c>
      <c r="P469" s="53" t="str">
        <f>IF(Polygon[Asset Unit Cost]="","",Polygon[Asset Unit Cost])</f>
        <v/>
      </c>
      <c r="Q469" s="11" t="str">
        <f>IF(Polygon[Added By]="","",UPPER(Polygon[Added By]))</f>
        <v/>
      </c>
      <c r="R469" s="11" t="str">
        <f>IF(Polygon[Added Date]="","",Polygon[Added Date])</f>
        <v/>
      </c>
      <c r="S469" s="14" t="str">
        <f>IF(Polygon[Z COORD]="","",Polygon[Z COORD])</f>
        <v/>
      </c>
      <c r="T469" s="14" t="str">
        <f>IF(Polygon[Asset Description]="","",PROPER(Polygon[Asset Description]))</f>
        <v/>
      </c>
      <c r="U469" s="14" t="str">
        <f>IF(Polygon[Area m2]="","",Polygon[Area m2])</f>
        <v/>
      </c>
      <c r="V469" s="14" t="str">
        <f>IF(Polygon[Asset Group]="","",VLOOKUP(Polygon[Surface Material],surface_master,2,FALSE))</f>
        <v/>
      </c>
      <c r="W469" s="14" t="str">
        <f>IF(Polygon[Asset Group]="","",VLOOKUP(Polygon[Material],sa_pa_surface,2,FALSE))</f>
        <v/>
      </c>
      <c r="X469" s="14" t="str">
        <f>IF(Polygon[Asset Group]="","",VLOOKUP(Polygon[Surface],surface_master,2,FALSE))</f>
        <v/>
      </c>
      <c r="Y469" s="14" t="str">
        <f>IF(Polygon[Surface Layer Depth mm]="","",Polygon[Surface Layer Depth mm])</f>
        <v/>
      </c>
      <c r="Z469" s="14" t="str">
        <f>IF(Polygon[Length m]="","",Polygon[Length m])</f>
        <v/>
      </c>
      <c r="AA469" s="14" t="str">
        <f>IF(Polygon[Av Width m]="","",Polygon[Av Width m])</f>
        <v/>
      </c>
      <c r="AB469" s="14" t="str">
        <f>IF(Polygon[Parking Capacity]="","",Polygon[Parking Capacity])</f>
        <v/>
      </c>
    </row>
    <row r="470" spans="1:28" s="3" customFormat="1" x14ac:dyDescent="0.2">
      <c r="A470" s="3" t="str">
        <f>IF(Polygon[DWG File Name]="","",Polygon[DWG File Name])</f>
        <v/>
      </c>
      <c r="B470" s="3" t="str">
        <f>IF(Polygon[DWG Layer Name]="","",Polygon[DWG Layer Name])</f>
        <v/>
      </c>
      <c r="C470" s="3" t="str">
        <f>IF(Polygon[DWG Handle]="","",Polygon[DWG Handle])</f>
        <v/>
      </c>
      <c r="D470" s="58" t="str">
        <f>IF(Polygon[Approx Centroid X]="","",Polygon[Approx Centroid X])</f>
        <v/>
      </c>
      <c r="E470" s="58" t="str">
        <f>IF(Polygon[Approx Centroid Y]="","",Polygon[Approx Centroid Y])</f>
        <v/>
      </c>
      <c r="F470" s="3" t="str">
        <f>IF(Polygon[Replacement Asset]="","",Polygon[Replacement Asset])</f>
        <v/>
      </c>
      <c r="G470" s="3" t="str">
        <f>IF(Polygon[Asset ID]="","",UPPER(Polygon[Asset ID]))</f>
        <v/>
      </c>
      <c r="H470" s="3" t="str">
        <f>IF(Polygon[Asset Group]="","",VLOOKUP(Polygon[Asset Group],asset_grp_poly,4,FALSE))</f>
        <v/>
      </c>
      <c r="I470" s="3" t="str">
        <f>IF(Polygon[Asset Group]="","",VLOOKUP(Polygon[Asset Group],asset_grp_poly,2,FALSE))</f>
        <v/>
      </c>
      <c r="J470" s="3" t="str">
        <f>IF(Polygon[Asset Group]="","",VLOOKUP(Polygon[Asset Group],asset_grp_poly,3,FALSE))</f>
        <v/>
      </c>
      <c r="K470" s="3" t="str">
        <f>IF(Polygon[Asset Group]="","",VLOOKUP(Polygon[Asset Type],type_master_list,2,FALSE))</f>
        <v/>
      </c>
      <c r="L470" s="3" t="str">
        <f>IF(Polygon[Asset Name]="","",PROPER(Polygon[Asset Name]))</f>
        <v/>
      </c>
      <c r="M470" s="11" t="str">
        <f>IF(Polygon[Install Date]="","",Polygon[Install Date])</f>
        <v/>
      </c>
      <c r="N470" s="11" t="str">
        <f>IF(Polygon[Note]="","",PROPER(Polygon[Note]))</f>
        <v/>
      </c>
      <c r="O470" s="11" t="str">
        <f>IF(Polygon[Resource Consent Number]="","",UPPER(Polygon[Resource Consent Number]))</f>
        <v/>
      </c>
      <c r="P470" s="53" t="str">
        <f>IF(Polygon[Asset Unit Cost]="","",Polygon[Asset Unit Cost])</f>
        <v/>
      </c>
      <c r="Q470" s="11" t="str">
        <f>IF(Polygon[Added By]="","",UPPER(Polygon[Added By]))</f>
        <v/>
      </c>
      <c r="R470" s="11" t="str">
        <f>IF(Polygon[Added Date]="","",Polygon[Added Date])</f>
        <v/>
      </c>
      <c r="S470" s="14" t="str">
        <f>IF(Polygon[Z COORD]="","",Polygon[Z COORD])</f>
        <v/>
      </c>
      <c r="T470" s="14" t="str">
        <f>IF(Polygon[Asset Description]="","",PROPER(Polygon[Asset Description]))</f>
        <v/>
      </c>
      <c r="U470" s="14" t="str">
        <f>IF(Polygon[Area m2]="","",Polygon[Area m2])</f>
        <v/>
      </c>
      <c r="V470" s="14" t="str">
        <f>IF(Polygon[Asset Group]="","",VLOOKUP(Polygon[Surface Material],surface_master,2,FALSE))</f>
        <v/>
      </c>
      <c r="W470" s="14" t="str">
        <f>IF(Polygon[Asset Group]="","",VLOOKUP(Polygon[Material],sa_pa_surface,2,FALSE))</f>
        <v/>
      </c>
      <c r="X470" s="14" t="str">
        <f>IF(Polygon[Asset Group]="","",VLOOKUP(Polygon[Surface],surface_master,2,FALSE))</f>
        <v/>
      </c>
      <c r="Y470" s="14" t="str">
        <f>IF(Polygon[Surface Layer Depth mm]="","",Polygon[Surface Layer Depth mm])</f>
        <v/>
      </c>
      <c r="Z470" s="14" t="str">
        <f>IF(Polygon[Length m]="","",Polygon[Length m])</f>
        <v/>
      </c>
      <c r="AA470" s="14" t="str">
        <f>IF(Polygon[Av Width m]="","",Polygon[Av Width m])</f>
        <v/>
      </c>
      <c r="AB470" s="14" t="str">
        <f>IF(Polygon[Parking Capacity]="","",Polygon[Parking Capacity])</f>
        <v/>
      </c>
    </row>
    <row r="471" spans="1:28" s="3" customFormat="1" x14ac:dyDescent="0.2">
      <c r="A471" s="3" t="str">
        <f>IF(Polygon[DWG File Name]="","",Polygon[DWG File Name])</f>
        <v/>
      </c>
      <c r="B471" s="3" t="str">
        <f>IF(Polygon[DWG Layer Name]="","",Polygon[DWG Layer Name])</f>
        <v/>
      </c>
      <c r="C471" s="3" t="str">
        <f>IF(Polygon[DWG Handle]="","",Polygon[DWG Handle])</f>
        <v/>
      </c>
      <c r="D471" s="58" t="str">
        <f>IF(Polygon[Approx Centroid X]="","",Polygon[Approx Centroid X])</f>
        <v/>
      </c>
      <c r="E471" s="58" t="str">
        <f>IF(Polygon[Approx Centroid Y]="","",Polygon[Approx Centroid Y])</f>
        <v/>
      </c>
      <c r="F471" s="3" t="str">
        <f>IF(Polygon[Replacement Asset]="","",Polygon[Replacement Asset])</f>
        <v/>
      </c>
      <c r="G471" s="3" t="str">
        <f>IF(Polygon[Asset ID]="","",UPPER(Polygon[Asset ID]))</f>
        <v/>
      </c>
      <c r="H471" s="3" t="str">
        <f>IF(Polygon[Asset Group]="","",VLOOKUP(Polygon[Asset Group],asset_grp_poly,4,FALSE))</f>
        <v/>
      </c>
      <c r="I471" s="3" t="str">
        <f>IF(Polygon[Asset Group]="","",VLOOKUP(Polygon[Asset Group],asset_grp_poly,2,FALSE))</f>
        <v/>
      </c>
      <c r="J471" s="3" t="str">
        <f>IF(Polygon[Asset Group]="","",VLOOKUP(Polygon[Asset Group],asset_grp_poly,3,FALSE))</f>
        <v/>
      </c>
      <c r="K471" s="3" t="str">
        <f>IF(Polygon[Asset Group]="","",VLOOKUP(Polygon[Asset Type],type_master_list,2,FALSE))</f>
        <v/>
      </c>
      <c r="L471" s="3" t="str">
        <f>IF(Polygon[Asset Name]="","",PROPER(Polygon[Asset Name]))</f>
        <v/>
      </c>
      <c r="M471" s="11" t="str">
        <f>IF(Polygon[Install Date]="","",Polygon[Install Date])</f>
        <v/>
      </c>
      <c r="N471" s="11" t="str">
        <f>IF(Polygon[Note]="","",PROPER(Polygon[Note]))</f>
        <v/>
      </c>
      <c r="O471" s="11" t="str">
        <f>IF(Polygon[Resource Consent Number]="","",UPPER(Polygon[Resource Consent Number]))</f>
        <v/>
      </c>
      <c r="P471" s="53" t="str">
        <f>IF(Polygon[Asset Unit Cost]="","",Polygon[Asset Unit Cost])</f>
        <v/>
      </c>
      <c r="Q471" s="11" t="str">
        <f>IF(Polygon[Added By]="","",UPPER(Polygon[Added By]))</f>
        <v/>
      </c>
      <c r="R471" s="11" t="str">
        <f>IF(Polygon[Added Date]="","",Polygon[Added Date])</f>
        <v/>
      </c>
      <c r="S471" s="14" t="str">
        <f>IF(Polygon[Z COORD]="","",Polygon[Z COORD])</f>
        <v/>
      </c>
      <c r="T471" s="14" t="str">
        <f>IF(Polygon[Asset Description]="","",PROPER(Polygon[Asset Description]))</f>
        <v/>
      </c>
      <c r="U471" s="14" t="str">
        <f>IF(Polygon[Area m2]="","",Polygon[Area m2])</f>
        <v/>
      </c>
      <c r="V471" s="14" t="str">
        <f>IF(Polygon[Asset Group]="","",VLOOKUP(Polygon[Surface Material],surface_master,2,FALSE))</f>
        <v/>
      </c>
      <c r="W471" s="14" t="str">
        <f>IF(Polygon[Asset Group]="","",VLOOKUP(Polygon[Material],sa_pa_surface,2,FALSE))</f>
        <v/>
      </c>
      <c r="X471" s="14" t="str">
        <f>IF(Polygon[Asset Group]="","",VLOOKUP(Polygon[Surface],surface_master,2,FALSE))</f>
        <v/>
      </c>
      <c r="Y471" s="14" t="str">
        <f>IF(Polygon[Surface Layer Depth mm]="","",Polygon[Surface Layer Depth mm])</f>
        <v/>
      </c>
      <c r="Z471" s="14" t="str">
        <f>IF(Polygon[Length m]="","",Polygon[Length m])</f>
        <v/>
      </c>
      <c r="AA471" s="14" t="str">
        <f>IF(Polygon[Av Width m]="","",Polygon[Av Width m])</f>
        <v/>
      </c>
      <c r="AB471" s="14" t="str">
        <f>IF(Polygon[Parking Capacity]="","",Polygon[Parking Capacity])</f>
        <v/>
      </c>
    </row>
    <row r="472" spans="1:28" s="3" customFormat="1" x14ac:dyDescent="0.2">
      <c r="A472" s="3" t="str">
        <f>IF(Polygon[DWG File Name]="","",Polygon[DWG File Name])</f>
        <v/>
      </c>
      <c r="B472" s="3" t="str">
        <f>IF(Polygon[DWG Layer Name]="","",Polygon[DWG Layer Name])</f>
        <v/>
      </c>
      <c r="C472" s="3" t="str">
        <f>IF(Polygon[DWG Handle]="","",Polygon[DWG Handle])</f>
        <v/>
      </c>
      <c r="D472" s="58" t="str">
        <f>IF(Polygon[Approx Centroid X]="","",Polygon[Approx Centroid X])</f>
        <v/>
      </c>
      <c r="E472" s="58" t="str">
        <f>IF(Polygon[Approx Centroid Y]="","",Polygon[Approx Centroid Y])</f>
        <v/>
      </c>
      <c r="F472" s="3" t="str">
        <f>IF(Polygon[Replacement Asset]="","",Polygon[Replacement Asset])</f>
        <v/>
      </c>
      <c r="G472" s="3" t="str">
        <f>IF(Polygon[Asset ID]="","",UPPER(Polygon[Asset ID]))</f>
        <v/>
      </c>
      <c r="H472" s="3" t="str">
        <f>IF(Polygon[Asset Group]="","",VLOOKUP(Polygon[Asset Group],asset_grp_poly,4,FALSE))</f>
        <v/>
      </c>
      <c r="I472" s="3" t="str">
        <f>IF(Polygon[Asset Group]="","",VLOOKUP(Polygon[Asset Group],asset_grp_poly,2,FALSE))</f>
        <v/>
      </c>
      <c r="J472" s="3" t="str">
        <f>IF(Polygon[Asset Group]="","",VLOOKUP(Polygon[Asset Group],asset_grp_poly,3,FALSE))</f>
        <v/>
      </c>
      <c r="K472" s="3" t="str">
        <f>IF(Polygon[Asset Group]="","",VLOOKUP(Polygon[Asset Type],type_master_list,2,FALSE))</f>
        <v/>
      </c>
      <c r="L472" s="3" t="str">
        <f>IF(Polygon[Asset Name]="","",PROPER(Polygon[Asset Name]))</f>
        <v/>
      </c>
      <c r="M472" s="11" t="str">
        <f>IF(Polygon[Install Date]="","",Polygon[Install Date])</f>
        <v/>
      </c>
      <c r="N472" s="11" t="str">
        <f>IF(Polygon[Note]="","",PROPER(Polygon[Note]))</f>
        <v/>
      </c>
      <c r="O472" s="11" t="str">
        <f>IF(Polygon[Resource Consent Number]="","",UPPER(Polygon[Resource Consent Number]))</f>
        <v/>
      </c>
      <c r="P472" s="53" t="str">
        <f>IF(Polygon[Asset Unit Cost]="","",Polygon[Asset Unit Cost])</f>
        <v/>
      </c>
      <c r="Q472" s="11" t="str">
        <f>IF(Polygon[Added By]="","",UPPER(Polygon[Added By]))</f>
        <v/>
      </c>
      <c r="R472" s="11" t="str">
        <f>IF(Polygon[Added Date]="","",Polygon[Added Date])</f>
        <v/>
      </c>
      <c r="S472" s="14" t="str">
        <f>IF(Polygon[Z COORD]="","",Polygon[Z COORD])</f>
        <v/>
      </c>
      <c r="T472" s="14" t="str">
        <f>IF(Polygon[Asset Description]="","",PROPER(Polygon[Asset Description]))</f>
        <v/>
      </c>
      <c r="U472" s="14" t="str">
        <f>IF(Polygon[Area m2]="","",Polygon[Area m2])</f>
        <v/>
      </c>
      <c r="V472" s="14" t="str">
        <f>IF(Polygon[Asset Group]="","",VLOOKUP(Polygon[Surface Material],surface_master,2,FALSE))</f>
        <v/>
      </c>
      <c r="W472" s="14" t="str">
        <f>IF(Polygon[Asset Group]="","",VLOOKUP(Polygon[Material],sa_pa_surface,2,FALSE))</f>
        <v/>
      </c>
      <c r="X472" s="14" t="str">
        <f>IF(Polygon[Asset Group]="","",VLOOKUP(Polygon[Surface],surface_master,2,FALSE))</f>
        <v/>
      </c>
      <c r="Y472" s="14" t="str">
        <f>IF(Polygon[Surface Layer Depth mm]="","",Polygon[Surface Layer Depth mm])</f>
        <v/>
      </c>
      <c r="Z472" s="14" t="str">
        <f>IF(Polygon[Length m]="","",Polygon[Length m])</f>
        <v/>
      </c>
      <c r="AA472" s="14" t="str">
        <f>IF(Polygon[Av Width m]="","",Polygon[Av Width m])</f>
        <v/>
      </c>
      <c r="AB472" s="14" t="str">
        <f>IF(Polygon[Parking Capacity]="","",Polygon[Parking Capacity])</f>
        <v/>
      </c>
    </row>
    <row r="473" spans="1:28" s="3" customFormat="1" x14ac:dyDescent="0.2">
      <c r="A473" s="3" t="str">
        <f>IF(Polygon[DWG File Name]="","",Polygon[DWG File Name])</f>
        <v/>
      </c>
      <c r="B473" s="3" t="str">
        <f>IF(Polygon[DWG Layer Name]="","",Polygon[DWG Layer Name])</f>
        <v/>
      </c>
      <c r="C473" s="3" t="str">
        <f>IF(Polygon[DWG Handle]="","",Polygon[DWG Handle])</f>
        <v/>
      </c>
      <c r="D473" s="58" t="str">
        <f>IF(Polygon[Approx Centroid X]="","",Polygon[Approx Centroid X])</f>
        <v/>
      </c>
      <c r="E473" s="58" t="str">
        <f>IF(Polygon[Approx Centroid Y]="","",Polygon[Approx Centroid Y])</f>
        <v/>
      </c>
      <c r="F473" s="3" t="str">
        <f>IF(Polygon[Replacement Asset]="","",Polygon[Replacement Asset])</f>
        <v/>
      </c>
      <c r="G473" s="3" t="str">
        <f>IF(Polygon[Asset ID]="","",UPPER(Polygon[Asset ID]))</f>
        <v/>
      </c>
      <c r="H473" s="3" t="str">
        <f>IF(Polygon[Asset Group]="","",VLOOKUP(Polygon[Asset Group],asset_grp_poly,4,FALSE))</f>
        <v/>
      </c>
      <c r="I473" s="3" t="str">
        <f>IF(Polygon[Asset Group]="","",VLOOKUP(Polygon[Asset Group],asset_grp_poly,2,FALSE))</f>
        <v/>
      </c>
      <c r="J473" s="3" t="str">
        <f>IF(Polygon[Asset Group]="","",VLOOKUP(Polygon[Asset Group],asset_grp_poly,3,FALSE))</f>
        <v/>
      </c>
      <c r="K473" s="3" t="str">
        <f>IF(Polygon[Asset Group]="","",VLOOKUP(Polygon[Asset Type],type_master_list,2,FALSE))</f>
        <v/>
      </c>
      <c r="L473" s="3" t="str">
        <f>IF(Polygon[Asset Name]="","",PROPER(Polygon[Asset Name]))</f>
        <v/>
      </c>
      <c r="M473" s="11" t="str">
        <f>IF(Polygon[Install Date]="","",Polygon[Install Date])</f>
        <v/>
      </c>
      <c r="N473" s="11" t="str">
        <f>IF(Polygon[Note]="","",PROPER(Polygon[Note]))</f>
        <v/>
      </c>
      <c r="O473" s="11" t="str">
        <f>IF(Polygon[Resource Consent Number]="","",UPPER(Polygon[Resource Consent Number]))</f>
        <v/>
      </c>
      <c r="P473" s="53" t="str">
        <f>IF(Polygon[Asset Unit Cost]="","",Polygon[Asset Unit Cost])</f>
        <v/>
      </c>
      <c r="Q473" s="11" t="str">
        <f>IF(Polygon[Added By]="","",UPPER(Polygon[Added By]))</f>
        <v/>
      </c>
      <c r="R473" s="11" t="str">
        <f>IF(Polygon[Added Date]="","",Polygon[Added Date])</f>
        <v/>
      </c>
      <c r="S473" s="14" t="str">
        <f>IF(Polygon[Z COORD]="","",Polygon[Z COORD])</f>
        <v/>
      </c>
      <c r="T473" s="14" t="str">
        <f>IF(Polygon[Asset Description]="","",PROPER(Polygon[Asset Description]))</f>
        <v/>
      </c>
      <c r="U473" s="14" t="str">
        <f>IF(Polygon[Area m2]="","",Polygon[Area m2])</f>
        <v/>
      </c>
      <c r="V473" s="14" t="str">
        <f>IF(Polygon[Asset Group]="","",VLOOKUP(Polygon[Surface Material],surface_master,2,FALSE))</f>
        <v/>
      </c>
      <c r="W473" s="14" t="str">
        <f>IF(Polygon[Asset Group]="","",VLOOKUP(Polygon[Material],sa_pa_surface,2,FALSE))</f>
        <v/>
      </c>
      <c r="X473" s="14" t="str">
        <f>IF(Polygon[Asset Group]="","",VLOOKUP(Polygon[Surface],surface_master,2,FALSE))</f>
        <v/>
      </c>
      <c r="Y473" s="14" t="str">
        <f>IF(Polygon[Surface Layer Depth mm]="","",Polygon[Surface Layer Depth mm])</f>
        <v/>
      </c>
      <c r="Z473" s="14" t="str">
        <f>IF(Polygon[Length m]="","",Polygon[Length m])</f>
        <v/>
      </c>
      <c r="AA473" s="14" t="str">
        <f>IF(Polygon[Av Width m]="","",Polygon[Av Width m])</f>
        <v/>
      </c>
      <c r="AB473" s="14" t="str">
        <f>IF(Polygon[Parking Capacity]="","",Polygon[Parking Capacity])</f>
        <v/>
      </c>
    </row>
    <row r="474" spans="1:28" s="3" customFormat="1" x14ac:dyDescent="0.2">
      <c r="A474" s="3" t="str">
        <f>IF(Polygon[DWG File Name]="","",Polygon[DWG File Name])</f>
        <v/>
      </c>
      <c r="B474" s="3" t="str">
        <f>IF(Polygon[DWG Layer Name]="","",Polygon[DWG Layer Name])</f>
        <v/>
      </c>
      <c r="C474" s="3" t="str">
        <f>IF(Polygon[DWG Handle]="","",Polygon[DWG Handle])</f>
        <v/>
      </c>
      <c r="D474" s="58" t="str">
        <f>IF(Polygon[Approx Centroid X]="","",Polygon[Approx Centroid X])</f>
        <v/>
      </c>
      <c r="E474" s="58" t="str">
        <f>IF(Polygon[Approx Centroid Y]="","",Polygon[Approx Centroid Y])</f>
        <v/>
      </c>
      <c r="F474" s="3" t="str">
        <f>IF(Polygon[Replacement Asset]="","",Polygon[Replacement Asset])</f>
        <v/>
      </c>
      <c r="G474" s="3" t="str">
        <f>IF(Polygon[Asset ID]="","",UPPER(Polygon[Asset ID]))</f>
        <v/>
      </c>
      <c r="H474" s="3" t="str">
        <f>IF(Polygon[Asset Group]="","",VLOOKUP(Polygon[Asset Group],asset_grp_poly,4,FALSE))</f>
        <v/>
      </c>
      <c r="I474" s="3" t="str">
        <f>IF(Polygon[Asset Group]="","",VLOOKUP(Polygon[Asset Group],asset_grp_poly,2,FALSE))</f>
        <v/>
      </c>
      <c r="J474" s="3" t="str">
        <f>IF(Polygon[Asset Group]="","",VLOOKUP(Polygon[Asset Group],asset_grp_poly,3,FALSE))</f>
        <v/>
      </c>
      <c r="K474" s="3" t="str">
        <f>IF(Polygon[Asset Group]="","",VLOOKUP(Polygon[Asset Type],type_master_list,2,FALSE))</f>
        <v/>
      </c>
      <c r="L474" s="3" t="str">
        <f>IF(Polygon[Asset Name]="","",PROPER(Polygon[Asset Name]))</f>
        <v/>
      </c>
      <c r="M474" s="11" t="str">
        <f>IF(Polygon[Install Date]="","",Polygon[Install Date])</f>
        <v/>
      </c>
      <c r="N474" s="11" t="str">
        <f>IF(Polygon[Note]="","",PROPER(Polygon[Note]))</f>
        <v/>
      </c>
      <c r="O474" s="11" t="str">
        <f>IF(Polygon[Resource Consent Number]="","",UPPER(Polygon[Resource Consent Number]))</f>
        <v/>
      </c>
      <c r="P474" s="53" t="str">
        <f>IF(Polygon[Asset Unit Cost]="","",Polygon[Asset Unit Cost])</f>
        <v/>
      </c>
      <c r="Q474" s="11" t="str">
        <f>IF(Polygon[Added By]="","",UPPER(Polygon[Added By]))</f>
        <v/>
      </c>
      <c r="R474" s="11" t="str">
        <f>IF(Polygon[Added Date]="","",Polygon[Added Date])</f>
        <v/>
      </c>
      <c r="S474" s="14" t="str">
        <f>IF(Polygon[Z COORD]="","",Polygon[Z COORD])</f>
        <v/>
      </c>
      <c r="T474" s="14" t="str">
        <f>IF(Polygon[Asset Description]="","",PROPER(Polygon[Asset Description]))</f>
        <v/>
      </c>
      <c r="U474" s="14" t="str">
        <f>IF(Polygon[Area m2]="","",Polygon[Area m2])</f>
        <v/>
      </c>
      <c r="V474" s="14" t="str">
        <f>IF(Polygon[Asset Group]="","",VLOOKUP(Polygon[Surface Material],surface_master,2,FALSE))</f>
        <v/>
      </c>
      <c r="W474" s="14" t="str">
        <f>IF(Polygon[Asset Group]="","",VLOOKUP(Polygon[Material],sa_pa_surface,2,FALSE))</f>
        <v/>
      </c>
      <c r="X474" s="14" t="str">
        <f>IF(Polygon[Asset Group]="","",VLOOKUP(Polygon[Surface],surface_master,2,FALSE))</f>
        <v/>
      </c>
      <c r="Y474" s="14" t="str">
        <f>IF(Polygon[Surface Layer Depth mm]="","",Polygon[Surface Layer Depth mm])</f>
        <v/>
      </c>
      <c r="Z474" s="14" t="str">
        <f>IF(Polygon[Length m]="","",Polygon[Length m])</f>
        <v/>
      </c>
      <c r="AA474" s="14" t="str">
        <f>IF(Polygon[Av Width m]="","",Polygon[Av Width m])</f>
        <v/>
      </c>
      <c r="AB474" s="14" t="str">
        <f>IF(Polygon[Parking Capacity]="","",Polygon[Parking Capacity])</f>
        <v/>
      </c>
    </row>
    <row r="475" spans="1:28" s="3" customFormat="1" x14ac:dyDescent="0.2">
      <c r="A475" s="3" t="str">
        <f>IF(Polygon[DWG File Name]="","",Polygon[DWG File Name])</f>
        <v/>
      </c>
      <c r="B475" s="3" t="str">
        <f>IF(Polygon[DWG Layer Name]="","",Polygon[DWG Layer Name])</f>
        <v/>
      </c>
      <c r="C475" s="3" t="str">
        <f>IF(Polygon[DWG Handle]="","",Polygon[DWG Handle])</f>
        <v/>
      </c>
      <c r="D475" s="58" t="str">
        <f>IF(Polygon[Approx Centroid X]="","",Polygon[Approx Centroid X])</f>
        <v/>
      </c>
      <c r="E475" s="58" t="str">
        <f>IF(Polygon[Approx Centroid Y]="","",Polygon[Approx Centroid Y])</f>
        <v/>
      </c>
      <c r="F475" s="3" t="str">
        <f>IF(Polygon[Replacement Asset]="","",Polygon[Replacement Asset])</f>
        <v/>
      </c>
      <c r="G475" s="3" t="str">
        <f>IF(Polygon[Asset ID]="","",UPPER(Polygon[Asset ID]))</f>
        <v/>
      </c>
      <c r="H475" s="3" t="str">
        <f>IF(Polygon[Asset Group]="","",VLOOKUP(Polygon[Asset Group],asset_grp_poly,4,FALSE))</f>
        <v/>
      </c>
      <c r="I475" s="3" t="str">
        <f>IF(Polygon[Asset Group]="","",VLOOKUP(Polygon[Asset Group],asset_grp_poly,2,FALSE))</f>
        <v/>
      </c>
      <c r="J475" s="3" t="str">
        <f>IF(Polygon[Asset Group]="","",VLOOKUP(Polygon[Asset Group],asset_grp_poly,3,FALSE))</f>
        <v/>
      </c>
      <c r="K475" s="3" t="str">
        <f>IF(Polygon[Asset Group]="","",VLOOKUP(Polygon[Asset Type],type_master_list,2,FALSE))</f>
        <v/>
      </c>
      <c r="L475" s="3" t="str">
        <f>IF(Polygon[Asset Name]="","",PROPER(Polygon[Asset Name]))</f>
        <v/>
      </c>
      <c r="M475" s="11" t="str">
        <f>IF(Polygon[Install Date]="","",Polygon[Install Date])</f>
        <v/>
      </c>
      <c r="N475" s="11" t="str">
        <f>IF(Polygon[Note]="","",PROPER(Polygon[Note]))</f>
        <v/>
      </c>
      <c r="O475" s="11" t="str">
        <f>IF(Polygon[Resource Consent Number]="","",UPPER(Polygon[Resource Consent Number]))</f>
        <v/>
      </c>
      <c r="P475" s="53" t="str">
        <f>IF(Polygon[Asset Unit Cost]="","",Polygon[Asset Unit Cost])</f>
        <v/>
      </c>
      <c r="Q475" s="11" t="str">
        <f>IF(Polygon[Added By]="","",UPPER(Polygon[Added By]))</f>
        <v/>
      </c>
      <c r="R475" s="11" t="str">
        <f>IF(Polygon[Added Date]="","",Polygon[Added Date])</f>
        <v/>
      </c>
      <c r="S475" s="14" t="str">
        <f>IF(Polygon[Z COORD]="","",Polygon[Z COORD])</f>
        <v/>
      </c>
      <c r="T475" s="14" t="str">
        <f>IF(Polygon[Asset Description]="","",PROPER(Polygon[Asset Description]))</f>
        <v/>
      </c>
      <c r="U475" s="14" t="str">
        <f>IF(Polygon[Area m2]="","",Polygon[Area m2])</f>
        <v/>
      </c>
      <c r="V475" s="14" t="str">
        <f>IF(Polygon[Asset Group]="","",VLOOKUP(Polygon[Surface Material],surface_master,2,FALSE))</f>
        <v/>
      </c>
      <c r="W475" s="14" t="str">
        <f>IF(Polygon[Asset Group]="","",VLOOKUP(Polygon[Material],sa_pa_surface,2,FALSE))</f>
        <v/>
      </c>
      <c r="X475" s="14" t="str">
        <f>IF(Polygon[Asset Group]="","",VLOOKUP(Polygon[Surface],surface_master,2,FALSE))</f>
        <v/>
      </c>
      <c r="Y475" s="14" t="str">
        <f>IF(Polygon[Surface Layer Depth mm]="","",Polygon[Surface Layer Depth mm])</f>
        <v/>
      </c>
      <c r="Z475" s="14" t="str">
        <f>IF(Polygon[Length m]="","",Polygon[Length m])</f>
        <v/>
      </c>
      <c r="AA475" s="14" t="str">
        <f>IF(Polygon[Av Width m]="","",Polygon[Av Width m])</f>
        <v/>
      </c>
      <c r="AB475" s="14" t="str">
        <f>IF(Polygon[Parking Capacity]="","",Polygon[Parking Capacity])</f>
        <v/>
      </c>
    </row>
    <row r="476" spans="1:28" s="3" customFormat="1" x14ac:dyDescent="0.2">
      <c r="A476" s="3" t="str">
        <f>IF(Polygon[DWG File Name]="","",Polygon[DWG File Name])</f>
        <v/>
      </c>
      <c r="B476" s="3" t="str">
        <f>IF(Polygon[DWG Layer Name]="","",Polygon[DWG Layer Name])</f>
        <v/>
      </c>
      <c r="C476" s="3" t="str">
        <f>IF(Polygon[DWG Handle]="","",Polygon[DWG Handle])</f>
        <v/>
      </c>
      <c r="D476" s="58" t="str">
        <f>IF(Polygon[Approx Centroid X]="","",Polygon[Approx Centroid X])</f>
        <v/>
      </c>
      <c r="E476" s="58" t="str">
        <f>IF(Polygon[Approx Centroid Y]="","",Polygon[Approx Centroid Y])</f>
        <v/>
      </c>
      <c r="F476" s="3" t="str">
        <f>IF(Polygon[Replacement Asset]="","",Polygon[Replacement Asset])</f>
        <v/>
      </c>
      <c r="G476" s="3" t="str">
        <f>IF(Polygon[Asset ID]="","",UPPER(Polygon[Asset ID]))</f>
        <v/>
      </c>
      <c r="H476" s="3" t="str">
        <f>IF(Polygon[Asset Group]="","",VLOOKUP(Polygon[Asset Group],asset_grp_poly,4,FALSE))</f>
        <v/>
      </c>
      <c r="I476" s="3" t="str">
        <f>IF(Polygon[Asset Group]="","",VLOOKUP(Polygon[Asset Group],asset_grp_poly,2,FALSE))</f>
        <v/>
      </c>
      <c r="J476" s="3" t="str">
        <f>IF(Polygon[Asset Group]="","",VLOOKUP(Polygon[Asset Group],asset_grp_poly,3,FALSE))</f>
        <v/>
      </c>
      <c r="K476" s="3" t="str">
        <f>IF(Polygon[Asset Group]="","",VLOOKUP(Polygon[Asset Type],type_master_list,2,FALSE))</f>
        <v/>
      </c>
      <c r="L476" s="3" t="str">
        <f>IF(Polygon[Asset Name]="","",PROPER(Polygon[Asset Name]))</f>
        <v/>
      </c>
      <c r="M476" s="11" t="str">
        <f>IF(Polygon[Install Date]="","",Polygon[Install Date])</f>
        <v/>
      </c>
      <c r="N476" s="11" t="str">
        <f>IF(Polygon[Note]="","",PROPER(Polygon[Note]))</f>
        <v/>
      </c>
      <c r="O476" s="11" t="str">
        <f>IF(Polygon[Resource Consent Number]="","",UPPER(Polygon[Resource Consent Number]))</f>
        <v/>
      </c>
      <c r="P476" s="53" t="str">
        <f>IF(Polygon[Asset Unit Cost]="","",Polygon[Asset Unit Cost])</f>
        <v/>
      </c>
      <c r="Q476" s="11" t="str">
        <f>IF(Polygon[Added By]="","",UPPER(Polygon[Added By]))</f>
        <v/>
      </c>
      <c r="R476" s="11" t="str">
        <f>IF(Polygon[Added Date]="","",Polygon[Added Date])</f>
        <v/>
      </c>
      <c r="S476" s="14" t="str">
        <f>IF(Polygon[Z COORD]="","",Polygon[Z COORD])</f>
        <v/>
      </c>
      <c r="T476" s="14" t="str">
        <f>IF(Polygon[Asset Description]="","",PROPER(Polygon[Asset Description]))</f>
        <v/>
      </c>
      <c r="U476" s="14" t="str">
        <f>IF(Polygon[Area m2]="","",Polygon[Area m2])</f>
        <v/>
      </c>
      <c r="V476" s="14" t="str">
        <f>IF(Polygon[Asset Group]="","",VLOOKUP(Polygon[Surface Material],surface_master,2,FALSE))</f>
        <v/>
      </c>
      <c r="W476" s="14" t="str">
        <f>IF(Polygon[Asset Group]="","",VLOOKUP(Polygon[Material],sa_pa_surface,2,FALSE))</f>
        <v/>
      </c>
      <c r="X476" s="14" t="str">
        <f>IF(Polygon[Asset Group]="","",VLOOKUP(Polygon[Surface],surface_master,2,FALSE))</f>
        <v/>
      </c>
      <c r="Y476" s="14" t="str">
        <f>IF(Polygon[Surface Layer Depth mm]="","",Polygon[Surface Layer Depth mm])</f>
        <v/>
      </c>
      <c r="Z476" s="14" t="str">
        <f>IF(Polygon[Length m]="","",Polygon[Length m])</f>
        <v/>
      </c>
      <c r="AA476" s="14" t="str">
        <f>IF(Polygon[Av Width m]="","",Polygon[Av Width m])</f>
        <v/>
      </c>
      <c r="AB476" s="14" t="str">
        <f>IF(Polygon[Parking Capacity]="","",Polygon[Parking Capacity])</f>
        <v/>
      </c>
    </row>
    <row r="477" spans="1:28" s="3" customFormat="1" x14ac:dyDescent="0.2">
      <c r="A477" s="3" t="str">
        <f>IF(Polygon[DWG File Name]="","",Polygon[DWG File Name])</f>
        <v/>
      </c>
      <c r="B477" s="3" t="str">
        <f>IF(Polygon[DWG Layer Name]="","",Polygon[DWG Layer Name])</f>
        <v/>
      </c>
      <c r="C477" s="3" t="str">
        <f>IF(Polygon[DWG Handle]="","",Polygon[DWG Handle])</f>
        <v/>
      </c>
      <c r="D477" s="58" t="str">
        <f>IF(Polygon[Approx Centroid X]="","",Polygon[Approx Centroid X])</f>
        <v/>
      </c>
      <c r="E477" s="58" t="str">
        <f>IF(Polygon[Approx Centroid Y]="","",Polygon[Approx Centroid Y])</f>
        <v/>
      </c>
      <c r="F477" s="3" t="str">
        <f>IF(Polygon[Replacement Asset]="","",Polygon[Replacement Asset])</f>
        <v/>
      </c>
      <c r="G477" s="3" t="str">
        <f>IF(Polygon[Asset ID]="","",UPPER(Polygon[Asset ID]))</f>
        <v/>
      </c>
      <c r="H477" s="3" t="str">
        <f>IF(Polygon[Asset Group]="","",VLOOKUP(Polygon[Asset Group],asset_grp_poly,4,FALSE))</f>
        <v/>
      </c>
      <c r="I477" s="3" t="str">
        <f>IF(Polygon[Asset Group]="","",VLOOKUP(Polygon[Asset Group],asset_grp_poly,2,FALSE))</f>
        <v/>
      </c>
      <c r="J477" s="3" t="str">
        <f>IF(Polygon[Asset Group]="","",VLOOKUP(Polygon[Asset Group],asset_grp_poly,3,FALSE))</f>
        <v/>
      </c>
      <c r="K477" s="3" t="str">
        <f>IF(Polygon[Asset Group]="","",VLOOKUP(Polygon[Asset Type],type_master_list,2,FALSE))</f>
        <v/>
      </c>
      <c r="L477" s="3" t="str">
        <f>IF(Polygon[Asset Name]="","",PROPER(Polygon[Asset Name]))</f>
        <v/>
      </c>
      <c r="M477" s="11" t="str">
        <f>IF(Polygon[Install Date]="","",Polygon[Install Date])</f>
        <v/>
      </c>
      <c r="N477" s="11" t="str">
        <f>IF(Polygon[Note]="","",PROPER(Polygon[Note]))</f>
        <v/>
      </c>
      <c r="O477" s="11" t="str">
        <f>IF(Polygon[Resource Consent Number]="","",UPPER(Polygon[Resource Consent Number]))</f>
        <v/>
      </c>
      <c r="P477" s="53" t="str">
        <f>IF(Polygon[Asset Unit Cost]="","",Polygon[Asset Unit Cost])</f>
        <v/>
      </c>
      <c r="Q477" s="11" t="str">
        <f>IF(Polygon[Added By]="","",UPPER(Polygon[Added By]))</f>
        <v/>
      </c>
      <c r="R477" s="11" t="str">
        <f>IF(Polygon[Added Date]="","",Polygon[Added Date])</f>
        <v/>
      </c>
      <c r="S477" s="14" t="str">
        <f>IF(Polygon[Z COORD]="","",Polygon[Z COORD])</f>
        <v/>
      </c>
      <c r="T477" s="14" t="str">
        <f>IF(Polygon[Asset Description]="","",PROPER(Polygon[Asset Description]))</f>
        <v/>
      </c>
      <c r="U477" s="14" t="str">
        <f>IF(Polygon[Area m2]="","",Polygon[Area m2])</f>
        <v/>
      </c>
      <c r="V477" s="14" t="str">
        <f>IF(Polygon[Asset Group]="","",VLOOKUP(Polygon[Surface Material],surface_master,2,FALSE))</f>
        <v/>
      </c>
      <c r="W477" s="14" t="str">
        <f>IF(Polygon[Asset Group]="","",VLOOKUP(Polygon[Material],sa_pa_surface,2,FALSE))</f>
        <v/>
      </c>
      <c r="X477" s="14" t="str">
        <f>IF(Polygon[Asset Group]="","",VLOOKUP(Polygon[Surface],surface_master,2,FALSE))</f>
        <v/>
      </c>
      <c r="Y477" s="14" t="str">
        <f>IF(Polygon[Surface Layer Depth mm]="","",Polygon[Surface Layer Depth mm])</f>
        <v/>
      </c>
      <c r="Z477" s="14" t="str">
        <f>IF(Polygon[Length m]="","",Polygon[Length m])</f>
        <v/>
      </c>
      <c r="AA477" s="14" t="str">
        <f>IF(Polygon[Av Width m]="","",Polygon[Av Width m])</f>
        <v/>
      </c>
      <c r="AB477" s="14" t="str">
        <f>IF(Polygon[Parking Capacity]="","",Polygon[Parking Capacity])</f>
        <v/>
      </c>
    </row>
    <row r="478" spans="1:28" s="3" customFormat="1" x14ac:dyDescent="0.2">
      <c r="A478" s="3" t="str">
        <f>IF(Polygon[DWG File Name]="","",Polygon[DWG File Name])</f>
        <v/>
      </c>
      <c r="B478" s="3" t="str">
        <f>IF(Polygon[DWG Layer Name]="","",Polygon[DWG Layer Name])</f>
        <v/>
      </c>
      <c r="C478" s="3" t="str">
        <f>IF(Polygon[DWG Handle]="","",Polygon[DWG Handle])</f>
        <v/>
      </c>
      <c r="D478" s="58" t="str">
        <f>IF(Polygon[Approx Centroid X]="","",Polygon[Approx Centroid X])</f>
        <v/>
      </c>
      <c r="E478" s="58" t="str">
        <f>IF(Polygon[Approx Centroid Y]="","",Polygon[Approx Centroid Y])</f>
        <v/>
      </c>
      <c r="F478" s="3" t="str">
        <f>IF(Polygon[Replacement Asset]="","",Polygon[Replacement Asset])</f>
        <v/>
      </c>
      <c r="G478" s="3" t="str">
        <f>IF(Polygon[Asset ID]="","",UPPER(Polygon[Asset ID]))</f>
        <v/>
      </c>
      <c r="H478" s="3" t="str">
        <f>IF(Polygon[Asset Group]="","",VLOOKUP(Polygon[Asset Group],asset_grp_poly,4,FALSE))</f>
        <v/>
      </c>
      <c r="I478" s="3" t="str">
        <f>IF(Polygon[Asset Group]="","",VLOOKUP(Polygon[Asset Group],asset_grp_poly,2,FALSE))</f>
        <v/>
      </c>
      <c r="J478" s="3" t="str">
        <f>IF(Polygon[Asset Group]="","",VLOOKUP(Polygon[Asset Group],asset_grp_poly,3,FALSE))</f>
        <v/>
      </c>
      <c r="K478" s="3" t="str">
        <f>IF(Polygon[Asset Group]="","",VLOOKUP(Polygon[Asset Type],type_master_list,2,FALSE))</f>
        <v/>
      </c>
      <c r="L478" s="3" t="str">
        <f>IF(Polygon[Asset Name]="","",PROPER(Polygon[Asset Name]))</f>
        <v/>
      </c>
      <c r="M478" s="11" t="str">
        <f>IF(Polygon[Install Date]="","",Polygon[Install Date])</f>
        <v/>
      </c>
      <c r="N478" s="11" t="str">
        <f>IF(Polygon[Note]="","",PROPER(Polygon[Note]))</f>
        <v/>
      </c>
      <c r="O478" s="11" t="str">
        <f>IF(Polygon[Resource Consent Number]="","",UPPER(Polygon[Resource Consent Number]))</f>
        <v/>
      </c>
      <c r="P478" s="53" t="str">
        <f>IF(Polygon[Asset Unit Cost]="","",Polygon[Asset Unit Cost])</f>
        <v/>
      </c>
      <c r="Q478" s="11" t="str">
        <f>IF(Polygon[Added By]="","",UPPER(Polygon[Added By]))</f>
        <v/>
      </c>
      <c r="R478" s="11" t="str">
        <f>IF(Polygon[Added Date]="","",Polygon[Added Date])</f>
        <v/>
      </c>
      <c r="S478" s="14" t="str">
        <f>IF(Polygon[Z COORD]="","",Polygon[Z COORD])</f>
        <v/>
      </c>
      <c r="T478" s="14" t="str">
        <f>IF(Polygon[Asset Description]="","",PROPER(Polygon[Asset Description]))</f>
        <v/>
      </c>
      <c r="U478" s="14" t="str">
        <f>IF(Polygon[Area m2]="","",Polygon[Area m2])</f>
        <v/>
      </c>
      <c r="V478" s="14" t="str">
        <f>IF(Polygon[Asset Group]="","",VLOOKUP(Polygon[Surface Material],surface_master,2,FALSE))</f>
        <v/>
      </c>
      <c r="W478" s="14" t="str">
        <f>IF(Polygon[Asset Group]="","",VLOOKUP(Polygon[Material],sa_pa_surface,2,FALSE))</f>
        <v/>
      </c>
      <c r="X478" s="14" t="str">
        <f>IF(Polygon[Asset Group]="","",VLOOKUP(Polygon[Surface],surface_master,2,FALSE))</f>
        <v/>
      </c>
      <c r="Y478" s="14" t="str">
        <f>IF(Polygon[Surface Layer Depth mm]="","",Polygon[Surface Layer Depth mm])</f>
        <v/>
      </c>
      <c r="Z478" s="14" t="str">
        <f>IF(Polygon[Length m]="","",Polygon[Length m])</f>
        <v/>
      </c>
      <c r="AA478" s="14" t="str">
        <f>IF(Polygon[Av Width m]="","",Polygon[Av Width m])</f>
        <v/>
      </c>
      <c r="AB478" s="14" t="str">
        <f>IF(Polygon[Parking Capacity]="","",Polygon[Parking Capacity])</f>
        <v/>
      </c>
    </row>
    <row r="479" spans="1:28" s="3" customFormat="1" x14ac:dyDescent="0.2">
      <c r="A479" s="3" t="str">
        <f>IF(Polygon[DWG File Name]="","",Polygon[DWG File Name])</f>
        <v/>
      </c>
      <c r="B479" s="3" t="str">
        <f>IF(Polygon[DWG Layer Name]="","",Polygon[DWG Layer Name])</f>
        <v/>
      </c>
      <c r="C479" s="3" t="str">
        <f>IF(Polygon[DWG Handle]="","",Polygon[DWG Handle])</f>
        <v/>
      </c>
      <c r="D479" s="58" t="str">
        <f>IF(Polygon[Approx Centroid X]="","",Polygon[Approx Centroid X])</f>
        <v/>
      </c>
      <c r="E479" s="58" t="str">
        <f>IF(Polygon[Approx Centroid Y]="","",Polygon[Approx Centroid Y])</f>
        <v/>
      </c>
      <c r="F479" s="3" t="str">
        <f>IF(Polygon[Replacement Asset]="","",Polygon[Replacement Asset])</f>
        <v/>
      </c>
      <c r="G479" s="3" t="str">
        <f>IF(Polygon[Asset ID]="","",UPPER(Polygon[Asset ID]))</f>
        <v/>
      </c>
      <c r="H479" s="3" t="str">
        <f>IF(Polygon[Asset Group]="","",VLOOKUP(Polygon[Asset Group],asset_grp_poly,4,FALSE))</f>
        <v/>
      </c>
      <c r="I479" s="3" t="str">
        <f>IF(Polygon[Asset Group]="","",VLOOKUP(Polygon[Asset Group],asset_grp_poly,2,FALSE))</f>
        <v/>
      </c>
      <c r="J479" s="3" t="str">
        <f>IF(Polygon[Asset Group]="","",VLOOKUP(Polygon[Asset Group],asset_grp_poly,3,FALSE))</f>
        <v/>
      </c>
      <c r="K479" s="3" t="str">
        <f>IF(Polygon[Asset Group]="","",VLOOKUP(Polygon[Asset Type],type_master_list,2,FALSE))</f>
        <v/>
      </c>
      <c r="L479" s="3" t="str">
        <f>IF(Polygon[Asset Name]="","",PROPER(Polygon[Asset Name]))</f>
        <v/>
      </c>
      <c r="M479" s="11" t="str">
        <f>IF(Polygon[Install Date]="","",Polygon[Install Date])</f>
        <v/>
      </c>
      <c r="N479" s="11" t="str">
        <f>IF(Polygon[Note]="","",PROPER(Polygon[Note]))</f>
        <v/>
      </c>
      <c r="O479" s="11" t="str">
        <f>IF(Polygon[Resource Consent Number]="","",UPPER(Polygon[Resource Consent Number]))</f>
        <v/>
      </c>
      <c r="P479" s="53" t="str">
        <f>IF(Polygon[Asset Unit Cost]="","",Polygon[Asset Unit Cost])</f>
        <v/>
      </c>
      <c r="Q479" s="11" t="str">
        <f>IF(Polygon[Added By]="","",UPPER(Polygon[Added By]))</f>
        <v/>
      </c>
      <c r="R479" s="11" t="str">
        <f>IF(Polygon[Added Date]="","",Polygon[Added Date])</f>
        <v/>
      </c>
      <c r="S479" s="14" t="str">
        <f>IF(Polygon[Z COORD]="","",Polygon[Z COORD])</f>
        <v/>
      </c>
      <c r="T479" s="14" t="str">
        <f>IF(Polygon[Asset Description]="","",PROPER(Polygon[Asset Description]))</f>
        <v/>
      </c>
      <c r="U479" s="14" t="str">
        <f>IF(Polygon[Area m2]="","",Polygon[Area m2])</f>
        <v/>
      </c>
      <c r="V479" s="14" t="str">
        <f>IF(Polygon[Asset Group]="","",VLOOKUP(Polygon[Surface Material],surface_master,2,FALSE))</f>
        <v/>
      </c>
      <c r="W479" s="14" t="str">
        <f>IF(Polygon[Asset Group]="","",VLOOKUP(Polygon[Material],sa_pa_surface,2,FALSE))</f>
        <v/>
      </c>
      <c r="X479" s="14" t="str">
        <f>IF(Polygon[Asset Group]="","",VLOOKUP(Polygon[Surface],surface_master,2,FALSE))</f>
        <v/>
      </c>
      <c r="Y479" s="14" t="str">
        <f>IF(Polygon[Surface Layer Depth mm]="","",Polygon[Surface Layer Depth mm])</f>
        <v/>
      </c>
      <c r="Z479" s="14" t="str">
        <f>IF(Polygon[Length m]="","",Polygon[Length m])</f>
        <v/>
      </c>
      <c r="AA479" s="14" t="str">
        <f>IF(Polygon[Av Width m]="","",Polygon[Av Width m])</f>
        <v/>
      </c>
      <c r="AB479" s="14" t="str">
        <f>IF(Polygon[Parking Capacity]="","",Polygon[Parking Capacity])</f>
        <v/>
      </c>
    </row>
    <row r="480" spans="1:28" s="3" customFormat="1" x14ac:dyDescent="0.2">
      <c r="A480" s="3" t="str">
        <f>IF(Polygon[DWG File Name]="","",Polygon[DWG File Name])</f>
        <v/>
      </c>
      <c r="B480" s="3" t="str">
        <f>IF(Polygon[DWG Layer Name]="","",Polygon[DWG Layer Name])</f>
        <v/>
      </c>
      <c r="C480" s="3" t="str">
        <f>IF(Polygon[DWG Handle]="","",Polygon[DWG Handle])</f>
        <v/>
      </c>
      <c r="D480" s="58" t="str">
        <f>IF(Polygon[Approx Centroid X]="","",Polygon[Approx Centroid X])</f>
        <v/>
      </c>
      <c r="E480" s="58" t="str">
        <f>IF(Polygon[Approx Centroid Y]="","",Polygon[Approx Centroid Y])</f>
        <v/>
      </c>
      <c r="F480" s="3" t="str">
        <f>IF(Polygon[Replacement Asset]="","",Polygon[Replacement Asset])</f>
        <v/>
      </c>
      <c r="G480" s="3" t="str">
        <f>IF(Polygon[Asset ID]="","",UPPER(Polygon[Asset ID]))</f>
        <v/>
      </c>
      <c r="H480" s="3" t="str">
        <f>IF(Polygon[Asset Group]="","",VLOOKUP(Polygon[Asset Group],asset_grp_poly,4,FALSE))</f>
        <v/>
      </c>
      <c r="I480" s="3" t="str">
        <f>IF(Polygon[Asset Group]="","",VLOOKUP(Polygon[Asset Group],asset_grp_poly,2,FALSE))</f>
        <v/>
      </c>
      <c r="J480" s="3" t="str">
        <f>IF(Polygon[Asset Group]="","",VLOOKUP(Polygon[Asset Group],asset_grp_poly,3,FALSE))</f>
        <v/>
      </c>
      <c r="K480" s="3" t="str">
        <f>IF(Polygon[Asset Group]="","",VLOOKUP(Polygon[Asset Type],type_master_list,2,FALSE))</f>
        <v/>
      </c>
      <c r="L480" s="3" t="str">
        <f>IF(Polygon[Asset Name]="","",PROPER(Polygon[Asset Name]))</f>
        <v/>
      </c>
      <c r="M480" s="11" t="str">
        <f>IF(Polygon[Install Date]="","",Polygon[Install Date])</f>
        <v/>
      </c>
      <c r="N480" s="11" t="str">
        <f>IF(Polygon[Note]="","",PROPER(Polygon[Note]))</f>
        <v/>
      </c>
      <c r="O480" s="11" t="str">
        <f>IF(Polygon[Resource Consent Number]="","",UPPER(Polygon[Resource Consent Number]))</f>
        <v/>
      </c>
      <c r="P480" s="53" t="str">
        <f>IF(Polygon[Asset Unit Cost]="","",Polygon[Asset Unit Cost])</f>
        <v/>
      </c>
      <c r="Q480" s="11" t="str">
        <f>IF(Polygon[Added By]="","",UPPER(Polygon[Added By]))</f>
        <v/>
      </c>
      <c r="R480" s="11" t="str">
        <f>IF(Polygon[Added Date]="","",Polygon[Added Date])</f>
        <v/>
      </c>
      <c r="S480" s="14" t="str">
        <f>IF(Polygon[Z COORD]="","",Polygon[Z COORD])</f>
        <v/>
      </c>
      <c r="T480" s="14" t="str">
        <f>IF(Polygon[Asset Description]="","",PROPER(Polygon[Asset Description]))</f>
        <v/>
      </c>
      <c r="U480" s="14" t="str">
        <f>IF(Polygon[Area m2]="","",Polygon[Area m2])</f>
        <v/>
      </c>
      <c r="V480" s="14" t="str">
        <f>IF(Polygon[Asset Group]="","",VLOOKUP(Polygon[Surface Material],surface_master,2,FALSE))</f>
        <v/>
      </c>
      <c r="W480" s="14" t="str">
        <f>IF(Polygon[Asset Group]="","",VLOOKUP(Polygon[Material],sa_pa_surface,2,FALSE))</f>
        <v/>
      </c>
      <c r="X480" s="14" t="str">
        <f>IF(Polygon[Asset Group]="","",VLOOKUP(Polygon[Surface],surface_master,2,FALSE))</f>
        <v/>
      </c>
      <c r="Y480" s="14" t="str">
        <f>IF(Polygon[Surface Layer Depth mm]="","",Polygon[Surface Layer Depth mm])</f>
        <v/>
      </c>
      <c r="Z480" s="14" t="str">
        <f>IF(Polygon[Length m]="","",Polygon[Length m])</f>
        <v/>
      </c>
      <c r="AA480" s="14" t="str">
        <f>IF(Polygon[Av Width m]="","",Polygon[Av Width m])</f>
        <v/>
      </c>
      <c r="AB480" s="14" t="str">
        <f>IF(Polygon[Parking Capacity]="","",Polygon[Parking Capacity])</f>
        <v/>
      </c>
    </row>
    <row r="481" spans="1:28" s="3" customFormat="1" x14ac:dyDescent="0.2">
      <c r="A481" s="3" t="str">
        <f>IF(Polygon[DWG File Name]="","",Polygon[DWG File Name])</f>
        <v/>
      </c>
      <c r="B481" s="3" t="str">
        <f>IF(Polygon[DWG Layer Name]="","",Polygon[DWG Layer Name])</f>
        <v/>
      </c>
      <c r="C481" s="3" t="str">
        <f>IF(Polygon[DWG Handle]="","",Polygon[DWG Handle])</f>
        <v/>
      </c>
      <c r="D481" s="58" t="str">
        <f>IF(Polygon[Approx Centroid X]="","",Polygon[Approx Centroid X])</f>
        <v/>
      </c>
      <c r="E481" s="58" t="str">
        <f>IF(Polygon[Approx Centroid Y]="","",Polygon[Approx Centroid Y])</f>
        <v/>
      </c>
      <c r="F481" s="3" t="str">
        <f>IF(Polygon[Replacement Asset]="","",Polygon[Replacement Asset])</f>
        <v/>
      </c>
      <c r="G481" s="3" t="str">
        <f>IF(Polygon[Asset ID]="","",UPPER(Polygon[Asset ID]))</f>
        <v/>
      </c>
      <c r="H481" s="3" t="str">
        <f>IF(Polygon[Asset Group]="","",VLOOKUP(Polygon[Asset Group],asset_grp_poly,4,FALSE))</f>
        <v/>
      </c>
      <c r="I481" s="3" t="str">
        <f>IF(Polygon[Asset Group]="","",VLOOKUP(Polygon[Asset Group],asset_grp_poly,2,FALSE))</f>
        <v/>
      </c>
      <c r="J481" s="3" t="str">
        <f>IF(Polygon[Asset Group]="","",VLOOKUP(Polygon[Asset Group],asset_grp_poly,3,FALSE))</f>
        <v/>
      </c>
      <c r="K481" s="3" t="str">
        <f>IF(Polygon[Asset Group]="","",VLOOKUP(Polygon[Asset Type],type_master_list,2,FALSE))</f>
        <v/>
      </c>
      <c r="L481" s="3" t="str">
        <f>IF(Polygon[Asset Name]="","",PROPER(Polygon[Asset Name]))</f>
        <v/>
      </c>
      <c r="M481" s="11" t="str">
        <f>IF(Polygon[Install Date]="","",Polygon[Install Date])</f>
        <v/>
      </c>
      <c r="N481" s="11" t="str">
        <f>IF(Polygon[Note]="","",PROPER(Polygon[Note]))</f>
        <v/>
      </c>
      <c r="O481" s="11" t="str">
        <f>IF(Polygon[Resource Consent Number]="","",UPPER(Polygon[Resource Consent Number]))</f>
        <v/>
      </c>
      <c r="P481" s="53" t="str">
        <f>IF(Polygon[Asset Unit Cost]="","",Polygon[Asset Unit Cost])</f>
        <v/>
      </c>
      <c r="Q481" s="11" t="str">
        <f>IF(Polygon[Added By]="","",UPPER(Polygon[Added By]))</f>
        <v/>
      </c>
      <c r="R481" s="11" t="str">
        <f>IF(Polygon[Added Date]="","",Polygon[Added Date])</f>
        <v/>
      </c>
      <c r="S481" s="14" t="str">
        <f>IF(Polygon[Z COORD]="","",Polygon[Z COORD])</f>
        <v/>
      </c>
      <c r="T481" s="14" t="str">
        <f>IF(Polygon[Asset Description]="","",PROPER(Polygon[Asset Description]))</f>
        <v/>
      </c>
      <c r="U481" s="14" t="str">
        <f>IF(Polygon[Area m2]="","",Polygon[Area m2])</f>
        <v/>
      </c>
      <c r="V481" s="14" t="str">
        <f>IF(Polygon[Asset Group]="","",VLOOKUP(Polygon[Surface Material],surface_master,2,FALSE))</f>
        <v/>
      </c>
      <c r="W481" s="14" t="str">
        <f>IF(Polygon[Asset Group]="","",VLOOKUP(Polygon[Material],sa_pa_surface,2,FALSE))</f>
        <v/>
      </c>
      <c r="X481" s="14" t="str">
        <f>IF(Polygon[Asset Group]="","",VLOOKUP(Polygon[Surface],surface_master,2,FALSE))</f>
        <v/>
      </c>
      <c r="Y481" s="14" t="str">
        <f>IF(Polygon[Surface Layer Depth mm]="","",Polygon[Surface Layer Depth mm])</f>
        <v/>
      </c>
      <c r="Z481" s="14" t="str">
        <f>IF(Polygon[Length m]="","",Polygon[Length m])</f>
        <v/>
      </c>
      <c r="AA481" s="14" t="str">
        <f>IF(Polygon[Av Width m]="","",Polygon[Av Width m])</f>
        <v/>
      </c>
      <c r="AB481" s="14" t="str">
        <f>IF(Polygon[Parking Capacity]="","",Polygon[Parking Capacity])</f>
        <v/>
      </c>
    </row>
    <row r="482" spans="1:28" s="3" customFormat="1" x14ac:dyDescent="0.2">
      <c r="A482" s="3" t="str">
        <f>IF(Polygon[DWG File Name]="","",Polygon[DWG File Name])</f>
        <v/>
      </c>
      <c r="B482" s="3" t="str">
        <f>IF(Polygon[DWG Layer Name]="","",Polygon[DWG Layer Name])</f>
        <v/>
      </c>
      <c r="C482" s="3" t="str">
        <f>IF(Polygon[DWG Handle]="","",Polygon[DWG Handle])</f>
        <v/>
      </c>
      <c r="D482" s="58" t="str">
        <f>IF(Polygon[Approx Centroid X]="","",Polygon[Approx Centroid X])</f>
        <v/>
      </c>
      <c r="E482" s="58" t="str">
        <f>IF(Polygon[Approx Centroid Y]="","",Polygon[Approx Centroid Y])</f>
        <v/>
      </c>
      <c r="F482" s="3" t="str">
        <f>IF(Polygon[Replacement Asset]="","",Polygon[Replacement Asset])</f>
        <v/>
      </c>
      <c r="G482" s="3" t="str">
        <f>IF(Polygon[Asset ID]="","",UPPER(Polygon[Asset ID]))</f>
        <v/>
      </c>
      <c r="H482" s="3" t="str">
        <f>IF(Polygon[Asset Group]="","",VLOOKUP(Polygon[Asset Group],asset_grp_poly,4,FALSE))</f>
        <v/>
      </c>
      <c r="I482" s="3" t="str">
        <f>IF(Polygon[Asset Group]="","",VLOOKUP(Polygon[Asset Group],asset_grp_poly,2,FALSE))</f>
        <v/>
      </c>
      <c r="J482" s="3" t="str">
        <f>IF(Polygon[Asset Group]="","",VLOOKUP(Polygon[Asset Group],asset_grp_poly,3,FALSE))</f>
        <v/>
      </c>
      <c r="K482" s="3" t="str">
        <f>IF(Polygon[Asset Group]="","",VLOOKUP(Polygon[Asset Type],type_master_list,2,FALSE))</f>
        <v/>
      </c>
      <c r="L482" s="3" t="str">
        <f>IF(Polygon[Asset Name]="","",PROPER(Polygon[Asset Name]))</f>
        <v/>
      </c>
      <c r="M482" s="11" t="str">
        <f>IF(Polygon[Install Date]="","",Polygon[Install Date])</f>
        <v/>
      </c>
      <c r="N482" s="11" t="str">
        <f>IF(Polygon[Note]="","",PROPER(Polygon[Note]))</f>
        <v/>
      </c>
      <c r="O482" s="11" t="str">
        <f>IF(Polygon[Resource Consent Number]="","",UPPER(Polygon[Resource Consent Number]))</f>
        <v/>
      </c>
      <c r="P482" s="53" t="str">
        <f>IF(Polygon[Asset Unit Cost]="","",Polygon[Asset Unit Cost])</f>
        <v/>
      </c>
      <c r="Q482" s="11" t="str">
        <f>IF(Polygon[Added By]="","",UPPER(Polygon[Added By]))</f>
        <v/>
      </c>
      <c r="R482" s="11" t="str">
        <f>IF(Polygon[Added Date]="","",Polygon[Added Date])</f>
        <v/>
      </c>
      <c r="S482" s="14" t="str">
        <f>IF(Polygon[Z COORD]="","",Polygon[Z COORD])</f>
        <v/>
      </c>
      <c r="T482" s="14" t="str">
        <f>IF(Polygon[Asset Description]="","",PROPER(Polygon[Asset Description]))</f>
        <v/>
      </c>
      <c r="U482" s="14" t="str">
        <f>IF(Polygon[Area m2]="","",Polygon[Area m2])</f>
        <v/>
      </c>
      <c r="V482" s="14" t="str">
        <f>IF(Polygon[Asset Group]="","",VLOOKUP(Polygon[Surface Material],surface_master,2,FALSE))</f>
        <v/>
      </c>
      <c r="W482" s="14" t="str">
        <f>IF(Polygon[Asset Group]="","",VLOOKUP(Polygon[Material],sa_pa_surface,2,FALSE))</f>
        <v/>
      </c>
      <c r="X482" s="14" t="str">
        <f>IF(Polygon[Asset Group]="","",VLOOKUP(Polygon[Surface],surface_master,2,FALSE))</f>
        <v/>
      </c>
      <c r="Y482" s="14" t="str">
        <f>IF(Polygon[Surface Layer Depth mm]="","",Polygon[Surface Layer Depth mm])</f>
        <v/>
      </c>
      <c r="Z482" s="14" t="str">
        <f>IF(Polygon[Length m]="","",Polygon[Length m])</f>
        <v/>
      </c>
      <c r="AA482" s="14" t="str">
        <f>IF(Polygon[Av Width m]="","",Polygon[Av Width m])</f>
        <v/>
      </c>
      <c r="AB482" s="14" t="str">
        <f>IF(Polygon[Parking Capacity]="","",Polygon[Parking Capacity])</f>
        <v/>
      </c>
    </row>
    <row r="483" spans="1:28" s="3" customFormat="1" x14ac:dyDescent="0.2">
      <c r="A483" s="3" t="str">
        <f>IF(Polygon[DWG File Name]="","",Polygon[DWG File Name])</f>
        <v/>
      </c>
      <c r="B483" s="3" t="str">
        <f>IF(Polygon[DWG Layer Name]="","",Polygon[DWG Layer Name])</f>
        <v/>
      </c>
      <c r="C483" s="3" t="str">
        <f>IF(Polygon[DWG Handle]="","",Polygon[DWG Handle])</f>
        <v/>
      </c>
      <c r="D483" s="58" t="str">
        <f>IF(Polygon[Approx Centroid X]="","",Polygon[Approx Centroid X])</f>
        <v/>
      </c>
      <c r="E483" s="58" t="str">
        <f>IF(Polygon[Approx Centroid Y]="","",Polygon[Approx Centroid Y])</f>
        <v/>
      </c>
      <c r="F483" s="3" t="str">
        <f>IF(Polygon[Replacement Asset]="","",Polygon[Replacement Asset])</f>
        <v/>
      </c>
      <c r="G483" s="3" t="str">
        <f>IF(Polygon[Asset ID]="","",UPPER(Polygon[Asset ID]))</f>
        <v/>
      </c>
      <c r="H483" s="3" t="str">
        <f>IF(Polygon[Asset Group]="","",VLOOKUP(Polygon[Asset Group],asset_grp_poly,4,FALSE))</f>
        <v/>
      </c>
      <c r="I483" s="3" t="str">
        <f>IF(Polygon[Asset Group]="","",VLOOKUP(Polygon[Asset Group],asset_grp_poly,2,FALSE))</f>
        <v/>
      </c>
      <c r="J483" s="3" t="str">
        <f>IF(Polygon[Asset Group]="","",VLOOKUP(Polygon[Asset Group],asset_grp_poly,3,FALSE))</f>
        <v/>
      </c>
      <c r="K483" s="3" t="str">
        <f>IF(Polygon[Asset Group]="","",VLOOKUP(Polygon[Asset Type],type_master_list,2,FALSE))</f>
        <v/>
      </c>
      <c r="L483" s="3" t="str">
        <f>IF(Polygon[Asset Name]="","",PROPER(Polygon[Asset Name]))</f>
        <v/>
      </c>
      <c r="M483" s="11" t="str">
        <f>IF(Polygon[Install Date]="","",Polygon[Install Date])</f>
        <v/>
      </c>
      <c r="N483" s="11" t="str">
        <f>IF(Polygon[Note]="","",PROPER(Polygon[Note]))</f>
        <v/>
      </c>
      <c r="O483" s="11" t="str">
        <f>IF(Polygon[Resource Consent Number]="","",UPPER(Polygon[Resource Consent Number]))</f>
        <v/>
      </c>
      <c r="P483" s="53" t="str">
        <f>IF(Polygon[Asset Unit Cost]="","",Polygon[Asset Unit Cost])</f>
        <v/>
      </c>
      <c r="Q483" s="11" t="str">
        <f>IF(Polygon[Added By]="","",UPPER(Polygon[Added By]))</f>
        <v/>
      </c>
      <c r="R483" s="11" t="str">
        <f>IF(Polygon[Added Date]="","",Polygon[Added Date])</f>
        <v/>
      </c>
      <c r="S483" s="14" t="str">
        <f>IF(Polygon[Z COORD]="","",Polygon[Z COORD])</f>
        <v/>
      </c>
      <c r="T483" s="14" t="str">
        <f>IF(Polygon[Asset Description]="","",PROPER(Polygon[Asset Description]))</f>
        <v/>
      </c>
      <c r="U483" s="14" t="str">
        <f>IF(Polygon[Area m2]="","",Polygon[Area m2])</f>
        <v/>
      </c>
      <c r="V483" s="14" t="str">
        <f>IF(Polygon[Asset Group]="","",VLOOKUP(Polygon[Surface Material],surface_master,2,FALSE))</f>
        <v/>
      </c>
      <c r="W483" s="14" t="str">
        <f>IF(Polygon[Asset Group]="","",VLOOKUP(Polygon[Material],sa_pa_surface,2,FALSE))</f>
        <v/>
      </c>
      <c r="X483" s="14" t="str">
        <f>IF(Polygon[Asset Group]="","",VLOOKUP(Polygon[Surface],surface_master,2,FALSE))</f>
        <v/>
      </c>
      <c r="Y483" s="14" t="str">
        <f>IF(Polygon[Surface Layer Depth mm]="","",Polygon[Surface Layer Depth mm])</f>
        <v/>
      </c>
      <c r="Z483" s="14" t="str">
        <f>IF(Polygon[Length m]="","",Polygon[Length m])</f>
        <v/>
      </c>
      <c r="AA483" s="14" t="str">
        <f>IF(Polygon[Av Width m]="","",Polygon[Av Width m])</f>
        <v/>
      </c>
      <c r="AB483" s="14" t="str">
        <f>IF(Polygon[Parking Capacity]="","",Polygon[Parking Capacity])</f>
        <v/>
      </c>
    </row>
    <row r="484" spans="1:28" s="3" customFormat="1" x14ac:dyDescent="0.2">
      <c r="A484" s="3" t="str">
        <f>IF(Polygon[DWG File Name]="","",Polygon[DWG File Name])</f>
        <v/>
      </c>
      <c r="B484" s="3" t="str">
        <f>IF(Polygon[DWG Layer Name]="","",Polygon[DWG Layer Name])</f>
        <v/>
      </c>
      <c r="C484" s="3" t="str">
        <f>IF(Polygon[DWG Handle]="","",Polygon[DWG Handle])</f>
        <v/>
      </c>
      <c r="D484" s="58" t="str">
        <f>IF(Polygon[Approx Centroid X]="","",Polygon[Approx Centroid X])</f>
        <v/>
      </c>
      <c r="E484" s="58" t="str">
        <f>IF(Polygon[Approx Centroid Y]="","",Polygon[Approx Centroid Y])</f>
        <v/>
      </c>
      <c r="F484" s="3" t="str">
        <f>IF(Polygon[Replacement Asset]="","",Polygon[Replacement Asset])</f>
        <v/>
      </c>
      <c r="G484" s="3" t="str">
        <f>IF(Polygon[Asset ID]="","",UPPER(Polygon[Asset ID]))</f>
        <v/>
      </c>
      <c r="H484" s="3" t="str">
        <f>IF(Polygon[Asset Group]="","",VLOOKUP(Polygon[Asset Group],asset_grp_poly,4,FALSE))</f>
        <v/>
      </c>
      <c r="I484" s="3" t="str">
        <f>IF(Polygon[Asset Group]="","",VLOOKUP(Polygon[Asset Group],asset_grp_poly,2,FALSE))</f>
        <v/>
      </c>
      <c r="J484" s="3" t="str">
        <f>IF(Polygon[Asset Group]="","",VLOOKUP(Polygon[Asset Group],asset_grp_poly,3,FALSE))</f>
        <v/>
      </c>
      <c r="K484" s="3" t="str">
        <f>IF(Polygon[Asset Group]="","",VLOOKUP(Polygon[Asset Type],type_master_list,2,FALSE))</f>
        <v/>
      </c>
      <c r="L484" s="3" t="str">
        <f>IF(Polygon[Asset Name]="","",PROPER(Polygon[Asset Name]))</f>
        <v/>
      </c>
      <c r="M484" s="11" t="str">
        <f>IF(Polygon[Install Date]="","",Polygon[Install Date])</f>
        <v/>
      </c>
      <c r="N484" s="11" t="str">
        <f>IF(Polygon[Note]="","",PROPER(Polygon[Note]))</f>
        <v/>
      </c>
      <c r="O484" s="11" t="str">
        <f>IF(Polygon[Resource Consent Number]="","",UPPER(Polygon[Resource Consent Number]))</f>
        <v/>
      </c>
      <c r="P484" s="53" t="str">
        <f>IF(Polygon[Asset Unit Cost]="","",Polygon[Asset Unit Cost])</f>
        <v/>
      </c>
      <c r="Q484" s="11" t="str">
        <f>IF(Polygon[Added By]="","",UPPER(Polygon[Added By]))</f>
        <v/>
      </c>
      <c r="R484" s="11" t="str">
        <f>IF(Polygon[Added Date]="","",Polygon[Added Date])</f>
        <v/>
      </c>
      <c r="S484" s="14" t="str">
        <f>IF(Polygon[Z COORD]="","",Polygon[Z COORD])</f>
        <v/>
      </c>
      <c r="T484" s="14" t="str">
        <f>IF(Polygon[Asset Description]="","",PROPER(Polygon[Asset Description]))</f>
        <v/>
      </c>
      <c r="U484" s="14" t="str">
        <f>IF(Polygon[Area m2]="","",Polygon[Area m2])</f>
        <v/>
      </c>
      <c r="V484" s="14" t="str">
        <f>IF(Polygon[Asset Group]="","",VLOOKUP(Polygon[Surface Material],surface_master,2,FALSE))</f>
        <v/>
      </c>
      <c r="W484" s="14" t="str">
        <f>IF(Polygon[Asset Group]="","",VLOOKUP(Polygon[Material],sa_pa_surface,2,FALSE))</f>
        <v/>
      </c>
      <c r="X484" s="14" t="str">
        <f>IF(Polygon[Asset Group]="","",VLOOKUP(Polygon[Surface],surface_master,2,FALSE))</f>
        <v/>
      </c>
      <c r="Y484" s="14" t="str">
        <f>IF(Polygon[Surface Layer Depth mm]="","",Polygon[Surface Layer Depth mm])</f>
        <v/>
      </c>
      <c r="Z484" s="14" t="str">
        <f>IF(Polygon[Length m]="","",Polygon[Length m])</f>
        <v/>
      </c>
      <c r="AA484" s="14" t="str">
        <f>IF(Polygon[Av Width m]="","",Polygon[Av Width m])</f>
        <v/>
      </c>
      <c r="AB484" s="14" t="str">
        <f>IF(Polygon[Parking Capacity]="","",Polygon[Parking Capacity])</f>
        <v/>
      </c>
    </row>
    <row r="485" spans="1:28" s="3" customFormat="1" x14ac:dyDescent="0.2">
      <c r="A485" s="3" t="str">
        <f>IF(Polygon[DWG File Name]="","",Polygon[DWG File Name])</f>
        <v/>
      </c>
      <c r="B485" s="3" t="str">
        <f>IF(Polygon[DWG Layer Name]="","",Polygon[DWG Layer Name])</f>
        <v/>
      </c>
      <c r="C485" s="3" t="str">
        <f>IF(Polygon[DWG Handle]="","",Polygon[DWG Handle])</f>
        <v/>
      </c>
      <c r="D485" s="58" t="str">
        <f>IF(Polygon[Approx Centroid X]="","",Polygon[Approx Centroid X])</f>
        <v/>
      </c>
      <c r="E485" s="58" t="str">
        <f>IF(Polygon[Approx Centroid Y]="","",Polygon[Approx Centroid Y])</f>
        <v/>
      </c>
      <c r="F485" s="3" t="str">
        <f>IF(Polygon[Replacement Asset]="","",Polygon[Replacement Asset])</f>
        <v/>
      </c>
      <c r="G485" s="3" t="str">
        <f>IF(Polygon[Asset ID]="","",UPPER(Polygon[Asset ID]))</f>
        <v/>
      </c>
      <c r="H485" s="3" t="str">
        <f>IF(Polygon[Asset Group]="","",VLOOKUP(Polygon[Asset Group],asset_grp_poly,4,FALSE))</f>
        <v/>
      </c>
      <c r="I485" s="3" t="str">
        <f>IF(Polygon[Asset Group]="","",VLOOKUP(Polygon[Asset Group],asset_grp_poly,2,FALSE))</f>
        <v/>
      </c>
      <c r="J485" s="3" t="str">
        <f>IF(Polygon[Asset Group]="","",VLOOKUP(Polygon[Asset Group],asset_grp_poly,3,FALSE))</f>
        <v/>
      </c>
      <c r="K485" s="3" t="str">
        <f>IF(Polygon[Asset Group]="","",VLOOKUP(Polygon[Asset Type],type_master_list,2,FALSE))</f>
        <v/>
      </c>
      <c r="L485" s="3" t="str">
        <f>IF(Polygon[Asset Name]="","",PROPER(Polygon[Asset Name]))</f>
        <v/>
      </c>
      <c r="M485" s="11" t="str">
        <f>IF(Polygon[Install Date]="","",Polygon[Install Date])</f>
        <v/>
      </c>
      <c r="N485" s="11" t="str">
        <f>IF(Polygon[Note]="","",PROPER(Polygon[Note]))</f>
        <v/>
      </c>
      <c r="O485" s="11" t="str">
        <f>IF(Polygon[Resource Consent Number]="","",UPPER(Polygon[Resource Consent Number]))</f>
        <v/>
      </c>
      <c r="P485" s="53" t="str">
        <f>IF(Polygon[Asset Unit Cost]="","",Polygon[Asset Unit Cost])</f>
        <v/>
      </c>
      <c r="Q485" s="11" t="str">
        <f>IF(Polygon[Added By]="","",UPPER(Polygon[Added By]))</f>
        <v/>
      </c>
      <c r="R485" s="11" t="str">
        <f>IF(Polygon[Added Date]="","",Polygon[Added Date])</f>
        <v/>
      </c>
      <c r="S485" s="14" t="str">
        <f>IF(Polygon[Z COORD]="","",Polygon[Z COORD])</f>
        <v/>
      </c>
      <c r="T485" s="14" t="str">
        <f>IF(Polygon[Asset Description]="","",PROPER(Polygon[Asset Description]))</f>
        <v/>
      </c>
      <c r="U485" s="14" t="str">
        <f>IF(Polygon[Area m2]="","",Polygon[Area m2])</f>
        <v/>
      </c>
      <c r="V485" s="14" t="str">
        <f>IF(Polygon[Asset Group]="","",VLOOKUP(Polygon[Surface Material],surface_master,2,FALSE))</f>
        <v/>
      </c>
      <c r="W485" s="14" t="str">
        <f>IF(Polygon[Asset Group]="","",VLOOKUP(Polygon[Material],sa_pa_surface,2,FALSE))</f>
        <v/>
      </c>
      <c r="X485" s="14" t="str">
        <f>IF(Polygon[Asset Group]="","",VLOOKUP(Polygon[Surface],surface_master,2,FALSE))</f>
        <v/>
      </c>
      <c r="Y485" s="14" t="str">
        <f>IF(Polygon[Surface Layer Depth mm]="","",Polygon[Surface Layer Depth mm])</f>
        <v/>
      </c>
      <c r="Z485" s="14" t="str">
        <f>IF(Polygon[Length m]="","",Polygon[Length m])</f>
        <v/>
      </c>
      <c r="AA485" s="14" t="str">
        <f>IF(Polygon[Av Width m]="","",Polygon[Av Width m])</f>
        <v/>
      </c>
      <c r="AB485" s="14" t="str">
        <f>IF(Polygon[Parking Capacity]="","",Polygon[Parking Capacity])</f>
        <v/>
      </c>
    </row>
    <row r="486" spans="1:28" s="3" customFormat="1" x14ac:dyDescent="0.2">
      <c r="A486" s="3" t="str">
        <f>IF(Polygon[DWG File Name]="","",Polygon[DWG File Name])</f>
        <v/>
      </c>
      <c r="B486" s="3" t="str">
        <f>IF(Polygon[DWG Layer Name]="","",Polygon[DWG Layer Name])</f>
        <v/>
      </c>
      <c r="C486" s="3" t="str">
        <f>IF(Polygon[DWG Handle]="","",Polygon[DWG Handle])</f>
        <v/>
      </c>
      <c r="D486" s="58" t="str">
        <f>IF(Polygon[Approx Centroid X]="","",Polygon[Approx Centroid X])</f>
        <v/>
      </c>
      <c r="E486" s="58" t="str">
        <f>IF(Polygon[Approx Centroid Y]="","",Polygon[Approx Centroid Y])</f>
        <v/>
      </c>
      <c r="F486" s="3" t="str">
        <f>IF(Polygon[Replacement Asset]="","",Polygon[Replacement Asset])</f>
        <v/>
      </c>
      <c r="G486" s="3" t="str">
        <f>IF(Polygon[Asset ID]="","",UPPER(Polygon[Asset ID]))</f>
        <v/>
      </c>
      <c r="H486" s="3" t="str">
        <f>IF(Polygon[Asset Group]="","",VLOOKUP(Polygon[Asset Group],asset_grp_poly,4,FALSE))</f>
        <v/>
      </c>
      <c r="I486" s="3" t="str">
        <f>IF(Polygon[Asset Group]="","",VLOOKUP(Polygon[Asset Group],asset_grp_poly,2,FALSE))</f>
        <v/>
      </c>
      <c r="J486" s="3" t="str">
        <f>IF(Polygon[Asset Group]="","",VLOOKUP(Polygon[Asset Group],asset_grp_poly,3,FALSE))</f>
        <v/>
      </c>
      <c r="K486" s="3" t="str">
        <f>IF(Polygon[Asset Group]="","",VLOOKUP(Polygon[Asset Type],type_master_list,2,FALSE))</f>
        <v/>
      </c>
      <c r="L486" s="3" t="str">
        <f>IF(Polygon[Asset Name]="","",PROPER(Polygon[Asset Name]))</f>
        <v/>
      </c>
      <c r="M486" s="11" t="str">
        <f>IF(Polygon[Install Date]="","",Polygon[Install Date])</f>
        <v/>
      </c>
      <c r="N486" s="11" t="str">
        <f>IF(Polygon[Note]="","",PROPER(Polygon[Note]))</f>
        <v/>
      </c>
      <c r="O486" s="11" t="str">
        <f>IF(Polygon[Resource Consent Number]="","",UPPER(Polygon[Resource Consent Number]))</f>
        <v/>
      </c>
      <c r="P486" s="53" t="str">
        <f>IF(Polygon[Asset Unit Cost]="","",Polygon[Asset Unit Cost])</f>
        <v/>
      </c>
      <c r="Q486" s="11" t="str">
        <f>IF(Polygon[Added By]="","",UPPER(Polygon[Added By]))</f>
        <v/>
      </c>
      <c r="R486" s="11" t="str">
        <f>IF(Polygon[Added Date]="","",Polygon[Added Date])</f>
        <v/>
      </c>
      <c r="S486" s="14" t="str">
        <f>IF(Polygon[Z COORD]="","",Polygon[Z COORD])</f>
        <v/>
      </c>
      <c r="T486" s="14" t="str">
        <f>IF(Polygon[Asset Description]="","",PROPER(Polygon[Asset Description]))</f>
        <v/>
      </c>
      <c r="U486" s="14" t="str">
        <f>IF(Polygon[Area m2]="","",Polygon[Area m2])</f>
        <v/>
      </c>
      <c r="V486" s="14" t="str">
        <f>IF(Polygon[Asset Group]="","",VLOOKUP(Polygon[Surface Material],surface_master,2,FALSE))</f>
        <v/>
      </c>
      <c r="W486" s="14" t="str">
        <f>IF(Polygon[Asset Group]="","",VLOOKUP(Polygon[Material],sa_pa_surface,2,FALSE))</f>
        <v/>
      </c>
      <c r="X486" s="14" t="str">
        <f>IF(Polygon[Asset Group]="","",VLOOKUP(Polygon[Surface],surface_master,2,FALSE))</f>
        <v/>
      </c>
      <c r="Y486" s="14" t="str">
        <f>IF(Polygon[Surface Layer Depth mm]="","",Polygon[Surface Layer Depth mm])</f>
        <v/>
      </c>
      <c r="Z486" s="14" t="str">
        <f>IF(Polygon[Length m]="","",Polygon[Length m])</f>
        <v/>
      </c>
      <c r="AA486" s="14" t="str">
        <f>IF(Polygon[Av Width m]="","",Polygon[Av Width m])</f>
        <v/>
      </c>
      <c r="AB486" s="14" t="str">
        <f>IF(Polygon[Parking Capacity]="","",Polygon[Parking Capacity])</f>
        <v/>
      </c>
    </row>
    <row r="487" spans="1:28" s="3" customFormat="1" x14ac:dyDescent="0.2">
      <c r="A487" s="3" t="str">
        <f>IF(Polygon[DWG File Name]="","",Polygon[DWG File Name])</f>
        <v/>
      </c>
      <c r="B487" s="3" t="str">
        <f>IF(Polygon[DWG Layer Name]="","",Polygon[DWG Layer Name])</f>
        <v/>
      </c>
      <c r="C487" s="3" t="str">
        <f>IF(Polygon[DWG Handle]="","",Polygon[DWG Handle])</f>
        <v/>
      </c>
      <c r="D487" s="58" t="str">
        <f>IF(Polygon[Approx Centroid X]="","",Polygon[Approx Centroid X])</f>
        <v/>
      </c>
      <c r="E487" s="58" t="str">
        <f>IF(Polygon[Approx Centroid Y]="","",Polygon[Approx Centroid Y])</f>
        <v/>
      </c>
      <c r="F487" s="3" t="str">
        <f>IF(Polygon[Replacement Asset]="","",Polygon[Replacement Asset])</f>
        <v/>
      </c>
      <c r="G487" s="3" t="str">
        <f>IF(Polygon[Asset ID]="","",UPPER(Polygon[Asset ID]))</f>
        <v/>
      </c>
      <c r="H487" s="3" t="str">
        <f>IF(Polygon[Asset Group]="","",VLOOKUP(Polygon[Asset Group],asset_grp_poly,4,FALSE))</f>
        <v/>
      </c>
      <c r="I487" s="3" t="str">
        <f>IF(Polygon[Asset Group]="","",VLOOKUP(Polygon[Asset Group],asset_grp_poly,2,FALSE))</f>
        <v/>
      </c>
      <c r="J487" s="3" t="str">
        <f>IF(Polygon[Asset Group]="","",VLOOKUP(Polygon[Asset Group],asset_grp_poly,3,FALSE))</f>
        <v/>
      </c>
      <c r="K487" s="3" t="str">
        <f>IF(Polygon[Asset Group]="","",VLOOKUP(Polygon[Asset Type],type_master_list,2,FALSE))</f>
        <v/>
      </c>
      <c r="L487" s="3" t="str">
        <f>IF(Polygon[Asset Name]="","",PROPER(Polygon[Asset Name]))</f>
        <v/>
      </c>
      <c r="M487" s="11" t="str">
        <f>IF(Polygon[Install Date]="","",Polygon[Install Date])</f>
        <v/>
      </c>
      <c r="N487" s="11" t="str">
        <f>IF(Polygon[Note]="","",PROPER(Polygon[Note]))</f>
        <v/>
      </c>
      <c r="O487" s="11" t="str">
        <f>IF(Polygon[Resource Consent Number]="","",UPPER(Polygon[Resource Consent Number]))</f>
        <v/>
      </c>
      <c r="P487" s="53" t="str">
        <f>IF(Polygon[Asset Unit Cost]="","",Polygon[Asset Unit Cost])</f>
        <v/>
      </c>
      <c r="Q487" s="11" t="str">
        <f>IF(Polygon[Added By]="","",UPPER(Polygon[Added By]))</f>
        <v/>
      </c>
      <c r="R487" s="11" t="str">
        <f>IF(Polygon[Added Date]="","",Polygon[Added Date])</f>
        <v/>
      </c>
      <c r="S487" s="14" t="str">
        <f>IF(Polygon[Z COORD]="","",Polygon[Z COORD])</f>
        <v/>
      </c>
      <c r="T487" s="14" t="str">
        <f>IF(Polygon[Asset Description]="","",PROPER(Polygon[Asset Description]))</f>
        <v/>
      </c>
      <c r="U487" s="14" t="str">
        <f>IF(Polygon[Area m2]="","",Polygon[Area m2])</f>
        <v/>
      </c>
      <c r="V487" s="14" t="str">
        <f>IF(Polygon[Asset Group]="","",VLOOKUP(Polygon[Surface Material],surface_master,2,FALSE))</f>
        <v/>
      </c>
      <c r="W487" s="14" t="str">
        <f>IF(Polygon[Asset Group]="","",VLOOKUP(Polygon[Material],sa_pa_surface,2,FALSE))</f>
        <v/>
      </c>
      <c r="X487" s="14" t="str">
        <f>IF(Polygon[Asset Group]="","",VLOOKUP(Polygon[Surface],surface_master,2,FALSE))</f>
        <v/>
      </c>
      <c r="Y487" s="14" t="str">
        <f>IF(Polygon[Surface Layer Depth mm]="","",Polygon[Surface Layer Depth mm])</f>
        <v/>
      </c>
      <c r="Z487" s="14" t="str">
        <f>IF(Polygon[Length m]="","",Polygon[Length m])</f>
        <v/>
      </c>
      <c r="AA487" s="14" t="str">
        <f>IF(Polygon[Av Width m]="","",Polygon[Av Width m])</f>
        <v/>
      </c>
      <c r="AB487" s="14" t="str">
        <f>IF(Polygon[Parking Capacity]="","",Polygon[Parking Capacity])</f>
        <v/>
      </c>
    </row>
    <row r="488" spans="1:28" s="3" customFormat="1" x14ac:dyDescent="0.2">
      <c r="A488" s="3" t="str">
        <f>IF(Polygon[DWG File Name]="","",Polygon[DWG File Name])</f>
        <v/>
      </c>
      <c r="B488" s="3" t="str">
        <f>IF(Polygon[DWG Layer Name]="","",Polygon[DWG Layer Name])</f>
        <v/>
      </c>
      <c r="C488" s="3" t="str">
        <f>IF(Polygon[DWG Handle]="","",Polygon[DWG Handle])</f>
        <v/>
      </c>
      <c r="D488" s="58" t="str">
        <f>IF(Polygon[Approx Centroid X]="","",Polygon[Approx Centroid X])</f>
        <v/>
      </c>
      <c r="E488" s="58" t="str">
        <f>IF(Polygon[Approx Centroid Y]="","",Polygon[Approx Centroid Y])</f>
        <v/>
      </c>
      <c r="F488" s="3" t="str">
        <f>IF(Polygon[Replacement Asset]="","",Polygon[Replacement Asset])</f>
        <v/>
      </c>
      <c r="G488" s="3" t="str">
        <f>IF(Polygon[Asset ID]="","",UPPER(Polygon[Asset ID]))</f>
        <v/>
      </c>
      <c r="H488" s="3" t="str">
        <f>IF(Polygon[Asset Group]="","",VLOOKUP(Polygon[Asset Group],asset_grp_poly,4,FALSE))</f>
        <v/>
      </c>
      <c r="I488" s="3" t="str">
        <f>IF(Polygon[Asset Group]="","",VLOOKUP(Polygon[Asset Group],asset_grp_poly,2,FALSE))</f>
        <v/>
      </c>
      <c r="J488" s="3" t="str">
        <f>IF(Polygon[Asset Group]="","",VLOOKUP(Polygon[Asset Group],asset_grp_poly,3,FALSE))</f>
        <v/>
      </c>
      <c r="K488" s="3" t="str">
        <f>IF(Polygon[Asset Group]="","",VLOOKUP(Polygon[Asset Type],type_master_list,2,FALSE))</f>
        <v/>
      </c>
      <c r="L488" s="3" t="str">
        <f>IF(Polygon[Asset Name]="","",PROPER(Polygon[Asset Name]))</f>
        <v/>
      </c>
      <c r="M488" s="11" t="str">
        <f>IF(Polygon[Install Date]="","",Polygon[Install Date])</f>
        <v/>
      </c>
      <c r="N488" s="11" t="str">
        <f>IF(Polygon[Note]="","",PROPER(Polygon[Note]))</f>
        <v/>
      </c>
      <c r="O488" s="11" t="str">
        <f>IF(Polygon[Resource Consent Number]="","",UPPER(Polygon[Resource Consent Number]))</f>
        <v/>
      </c>
      <c r="P488" s="53" t="str">
        <f>IF(Polygon[Asset Unit Cost]="","",Polygon[Asset Unit Cost])</f>
        <v/>
      </c>
      <c r="Q488" s="11" t="str">
        <f>IF(Polygon[Added By]="","",UPPER(Polygon[Added By]))</f>
        <v/>
      </c>
      <c r="R488" s="11" t="str">
        <f>IF(Polygon[Added Date]="","",Polygon[Added Date])</f>
        <v/>
      </c>
      <c r="S488" s="14" t="str">
        <f>IF(Polygon[Z COORD]="","",Polygon[Z COORD])</f>
        <v/>
      </c>
      <c r="T488" s="14" t="str">
        <f>IF(Polygon[Asset Description]="","",PROPER(Polygon[Asset Description]))</f>
        <v/>
      </c>
      <c r="U488" s="14" t="str">
        <f>IF(Polygon[Area m2]="","",Polygon[Area m2])</f>
        <v/>
      </c>
      <c r="V488" s="14" t="str">
        <f>IF(Polygon[Asset Group]="","",VLOOKUP(Polygon[Surface Material],surface_master,2,FALSE))</f>
        <v/>
      </c>
      <c r="W488" s="14" t="str">
        <f>IF(Polygon[Asset Group]="","",VLOOKUP(Polygon[Material],sa_pa_surface,2,FALSE))</f>
        <v/>
      </c>
      <c r="X488" s="14" t="str">
        <f>IF(Polygon[Asset Group]="","",VLOOKUP(Polygon[Surface],surface_master,2,FALSE))</f>
        <v/>
      </c>
      <c r="Y488" s="14" t="str">
        <f>IF(Polygon[Surface Layer Depth mm]="","",Polygon[Surface Layer Depth mm])</f>
        <v/>
      </c>
      <c r="Z488" s="14" t="str">
        <f>IF(Polygon[Length m]="","",Polygon[Length m])</f>
        <v/>
      </c>
      <c r="AA488" s="14" t="str">
        <f>IF(Polygon[Av Width m]="","",Polygon[Av Width m])</f>
        <v/>
      </c>
      <c r="AB488" s="14" t="str">
        <f>IF(Polygon[Parking Capacity]="","",Polygon[Parking Capacity])</f>
        <v/>
      </c>
    </row>
    <row r="489" spans="1:28" s="3" customFormat="1" x14ac:dyDescent="0.2">
      <c r="A489" s="3" t="str">
        <f>IF(Polygon[DWG File Name]="","",Polygon[DWG File Name])</f>
        <v/>
      </c>
      <c r="B489" s="3" t="str">
        <f>IF(Polygon[DWG Layer Name]="","",Polygon[DWG Layer Name])</f>
        <v/>
      </c>
      <c r="C489" s="3" t="str">
        <f>IF(Polygon[DWG Handle]="","",Polygon[DWG Handle])</f>
        <v/>
      </c>
      <c r="D489" s="58" t="str">
        <f>IF(Polygon[Approx Centroid X]="","",Polygon[Approx Centroid X])</f>
        <v/>
      </c>
      <c r="E489" s="58" t="str">
        <f>IF(Polygon[Approx Centroid Y]="","",Polygon[Approx Centroid Y])</f>
        <v/>
      </c>
      <c r="F489" s="3" t="str">
        <f>IF(Polygon[Replacement Asset]="","",Polygon[Replacement Asset])</f>
        <v/>
      </c>
      <c r="G489" s="3" t="str">
        <f>IF(Polygon[Asset ID]="","",UPPER(Polygon[Asset ID]))</f>
        <v/>
      </c>
      <c r="H489" s="3" t="str">
        <f>IF(Polygon[Asset Group]="","",VLOOKUP(Polygon[Asset Group],asset_grp_poly,4,FALSE))</f>
        <v/>
      </c>
      <c r="I489" s="3" t="str">
        <f>IF(Polygon[Asset Group]="","",VLOOKUP(Polygon[Asset Group],asset_grp_poly,2,FALSE))</f>
        <v/>
      </c>
      <c r="J489" s="3" t="str">
        <f>IF(Polygon[Asset Group]="","",VLOOKUP(Polygon[Asset Group],asset_grp_poly,3,FALSE))</f>
        <v/>
      </c>
      <c r="K489" s="3" t="str">
        <f>IF(Polygon[Asset Group]="","",VLOOKUP(Polygon[Asset Type],type_master_list,2,FALSE))</f>
        <v/>
      </c>
      <c r="L489" s="3" t="str">
        <f>IF(Polygon[Asset Name]="","",PROPER(Polygon[Asset Name]))</f>
        <v/>
      </c>
      <c r="M489" s="11" t="str">
        <f>IF(Polygon[Install Date]="","",Polygon[Install Date])</f>
        <v/>
      </c>
      <c r="N489" s="11" t="str">
        <f>IF(Polygon[Note]="","",PROPER(Polygon[Note]))</f>
        <v/>
      </c>
      <c r="O489" s="11" t="str">
        <f>IF(Polygon[Resource Consent Number]="","",UPPER(Polygon[Resource Consent Number]))</f>
        <v/>
      </c>
      <c r="P489" s="53" t="str">
        <f>IF(Polygon[Asset Unit Cost]="","",Polygon[Asset Unit Cost])</f>
        <v/>
      </c>
      <c r="Q489" s="11" t="str">
        <f>IF(Polygon[Added By]="","",UPPER(Polygon[Added By]))</f>
        <v/>
      </c>
      <c r="R489" s="11" t="str">
        <f>IF(Polygon[Added Date]="","",Polygon[Added Date])</f>
        <v/>
      </c>
      <c r="S489" s="14" t="str">
        <f>IF(Polygon[Z COORD]="","",Polygon[Z COORD])</f>
        <v/>
      </c>
      <c r="T489" s="14" t="str">
        <f>IF(Polygon[Asset Description]="","",PROPER(Polygon[Asset Description]))</f>
        <v/>
      </c>
      <c r="U489" s="14" t="str">
        <f>IF(Polygon[Area m2]="","",Polygon[Area m2])</f>
        <v/>
      </c>
      <c r="V489" s="14" t="str">
        <f>IF(Polygon[Asset Group]="","",VLOOKUP(Polygon[Surface Material],surface_master,2,FALSE))</f>
        <v/>
      </c>
      <c r="W489" s="14" t="str">
        <f>IF(Polygon[Asset Group]="","",VLOOKUP(Polygon[Material],sa_pa_surface,2,FALSE))</f>
        <v/>
      </c>
      <c r="X489" s="14" t="str">
        <f>IF(Polygon[Asset Group]="","",VLOOKUP(Polygon[Surface],surface_master,2,FALSE))</f>
        <v/>
      </c>
      <c r="Y489" s="14" t="str">
        <f>IF(Polygon[Surface Layer Depth mm]="","",Polygon[Surface Layer Depth mm])</f>
        <v/>
      </c>
      <c r="Z489" s="14" t="str">
        <f>IF(Polygon[Length m]="","",Polygon[Length m])</f>
        <v/>
      </c>
      <c r="AA489" s="14" t="str">
        <f>IF(Polygon[Av Width m]="","",Polygon[Av Width m])</f>
        <v/>
      </c>
      <c r="AB489" s="14" t="str">
        <f>IF(Polygon[Parking Capacity]="","",Polygon[Parking Capacity])</f>
        <v/>
      </c>
    </row>
    <row r="490" spans="1:28" s="3" customFormat="1" x14ac:dyDescent="0.2">
      <c r="A490" s="3" t="str">
        <f>IF(Polygon[DWG File Name]="","",Polygon[DWG File Name])</f>
        <v/>
      </c>
      <c r="B490" s="3" t="str">
        <f>IF(Polygon[DWG Layer Name]="","",Polygon[DWG Layer Name])</f>
        <v/>
      </c>
      <c r="C490" s="3" t="str">
        <f>IF(Polygon[DWG Handle]="","",Polygon[DWG Handle])</f>
        <v/>
      </c>
      <c r="D490" s="58" t="str">
        <f>IF(Polygon[Approx Centroid X]="","",Polygon[Approx Centroid X])</f>
        <v/>
      </c>
      <c r="E490" s="58" t="str">
        <f>IF(Polygon[Approx Centroid Y]="","",Polygon[Approx Centroid Y])</f>
        <v/>
      </c>
      <c r="F490" s="3" t="str">
        <f>IF(Polygon[Replacement Asset]="","",Polygon[Replacement Asset])</f>
        <v/>
      </c>
      <c r="G490" s="3" t="str">
        <f>IF(Polygon[Asset ID]="","",UPPER(Polygon[Asset ID]))</f>
        <v/>
      </c>
      <c r="H490" s="3" t="str">
        <f>IF(Polygon[Asset Group]="","",VLOOKUP(Polygon[Asset Group],asset_grp_poly,4,FALSE))</f>
        <v/>
      </c>
      <c r="I490" s="3" t="str">
        <f>IF(Polygon[Asset Group]="","",VLOOKUP(Polygon[Asset Group],asset_grp_poly,2,FALSE))</f>
        <v/>
      </c>
      <c r="J490" s="3" t="str">
        <f>IF(Polygon[Asset Group]="","",VLOOKUP(Polygon[Asset Group],asset_grp_poly,3,FALSE))</f>
        <v/>
      </c>
      <c r="K490" s="3" t="str">
        <f>IF(Polygon[Asset Group]="","",VLOOKUP(Polygon[Asset Type],type_master_list,2,FALSE))</f>
        <v/>
      </c>
      <c r="L490" s="3" t="str">
        <f>IF(Polygon[Asset Name]="","",PROPER(Polygon[Asset Name]))</f>
        <v/>
      </c>
      <c r="M490" s="11" t="str">
        <f>IF(Polygon[Install Date]="","",Polygon[Install Date])</f>
        <v/>
      </c>
      <c r="N490" s="11" t="str">
        <f>IF(Polygon[Note]="","",PROPER(Polygon[Note]))</f>
        <v/>
      </c>
      <c r="O490" s="11" t="str">
        <f>IF(Polygon[Resource Consent Number]="","",UPPER(Polygon[Resource Consent Number]))</f>
        <v/>
      </c>
      <c r="P490" s="53" t="str">
        <f>IF(Polygon[Asset Unit Cost]="","",Polygon[Asset Unit Cost])</f>
        <v/>
      </c>
      <c r="Q490" s="11" t="str">
        <f>IF(Polygon[Added By]="","",UPPER(Polygon[Added By]))</f>
        <v/>
      </c>
      <c r="R490" s="11" t="str">
        <f>IF(Polygon[Added Date]="","",Polygon[Added Date])</f>
        <v/>
      </c>
      <c r="S490" s="14" t="str">
        <f>IF(Polygon[Z COORD]="","",Polygon[Z COORD])</f>
        <v/>
      </c>
      <c r="T490" s="14" t="str">
        <f>IF(Polygon[Asset Description]="","",PROPER(Polygon[Asset Description]))</f>
        <v/>
      </c>
      <c r="U490" s="14" t="str">
        <f>IF(Polygon[Area m2]="","",Polygon[Area m2])</f>
        <v/>
      </c>
      <c r="V490" s="14" t="str">
        <f>IF(Polygon[Asset Group]="","",VLOOKUP(Polygon[Surface Material],surface_master,2,FALSE))</f>
        <v/>
      </c>
      <c r="W490" s="14" t="str">
        <f>IF(Polygon[Asset Group]="","",VLOOKUP(Polygon[Material],sa_pa_surface,2,FALSE))</f>
        <v/>
      </c>
      <c r="X490" s="14" t="str">
        <f>IF(Polygon[Asset Group]="","",VLOOKUP(Polygon[Surface],surface_master,2,FALSE))</f>
        <v/>
      </c>
      <c r="Y490" s="14" t="str">
        <f>IF(Polygon[Surface Layer Depth mm]="","",Polygon[Surface Layer Depth mm])</f>
        <v/>
      </c>
      <c r="Z490" s="14" t="str">
        <f>IF(Polygon[Length m]="","",Polygon[Length m])</f>
        <v/>
      </c>
      <c r="AA490" s="14" t="str">
        <f>IF(Polygon[Av Width m]="","",Polygon[Av Width m])</f>
        <v/>
      </c>
      <c r="AB490" s="14" t="str">
        <f>IF(Polygon[Parking Capacity]="","",Polygon[Parking Capacity])</f>
        <v/>
      </c>
    </row>
    <row r="491" spans="1:28" s="3" customFormat="1" x14ac:dyDescent="0.2">
      <c r="A491" s="3" t="str">
        <f>IF(Polygon[DWG File Name]="","",Polygon[DWG File Name])</f>
        <v/>
      </c>
      <c r="B491" s="3" t="str">
        <f>IF(Polygon[DWG Layer Name]="","",Polygon[DWG Layer Name])</f>
        <v/>
      </c>
      <c r="C491" s="3" t="str">
        <f>IF(Polygon[DWG Handle]="","",Polygon[DWG Handle])</f>
        <v/>
      </c>
      <c r="D491" s="58" t="str">
        <f>IF(Polygon[Approx Centroid X]="","",Polygon[Approx Centroid X])</f>
        <v/>
      </c>
      <c r="E491" s="58" t="str">
        <f>IF(Polygon[Approx Centroid Y]="","",Polygon[Approx Centroid Y])</f>
        <v/>
      </c>
      <c r="F491" s="3" t="str">
        <f>IF(Polygon[Replacement Asset]="","",Polygon[Replacement Asset])</f>
        <v/>
      </c>
      <c r="G491" s="3" t="str">
        <f>IF(Polygon[Asset ID]="","",UPPER(Polygon[Asset ID]))</f>
        <v/>
      </c>
      <c r="H491" s="3" t="str">
        <f>IF(Polygon[Asset Group]="","",VLOOKUP(Polygon[Asset Group],asset_grp_poly,4,FALSE))</f>
        <v/>
      </c>
      <c r="I491" s="3" t="str">
        <f>IF(Polygon[Asset Group]="","",VLOOKUP(Polygon[Asset Group],asset_grp_poly,2,FALSE))</f>
        <v/>
      </c>
      <c r="J491" s="3" t="str">
        <f>IF(Polygon[Asset Group]="","",VLOOKUP(Polygon[Asset Group],asset_grp_poly,3,FALSE))</f>
        <v/>
      </c>
      <c r="K491" s="3" t="str">
        <f>IF(Polygon[Asset Group]="","",VLOOKUP(Polygon[Asset Type],type_master_list,2,FALSE))</f>
        <v/>
      </c>
      <c r="L491" s="3" t="str">
        <f>IF(Polygon[Asset Name]="","",PROPER(Polygon[Asset Name]))</f>
        <v/>
      </c>
      <c r="M491" s="11" t="str">
        <f>IF(Polygon[Install Date]="","",Polygon[Install Date])</f>
        <v/>
      </c>
      <c r="N491" s="11" t="str">
        <f>IF(Polygon[Note]="","",PROPER(Polygon[Note]))</f>
        <v/>
      </c>
      <c r="O491" s="11" t="str">
        <f>IF(Polygon[Resource Consent Number]="","",UPPER(Polygon[Resource Consent Number]))</f>
        <v/>
      </c>
      <c r="P491" s="53" t="str">
        <f>IF(Polygon[Asset Unit Cost]="","",Polygon[Asset Unit Cost])</f>
        <v/>
      </c>
      <c r="Q491" s="11" t="str">
        <f>IF(Polygon[Added By]="","",UPPER(Polygon[Added By]))</f>
        <v/>
      </c>
      <c r="R491" s="11" t="str">
        <f>IF(Polygon[Added Date]="","",Polygon[Added Date])</f>
        <v/>
      </c>
      <c r="S491" s="14" t="str">
        <f>IF(Polygon[Z COORD]="","",Polygon[Z COORD])</f>
        <v/>
      </c>
      <c r="T491" s="14" t="str">
        <f>IF(Polygon[Asset Description]="","",PROPER(Polygon[Asset Description]))</f>
        <v/>
      </c>
      <c r="U491" s="14" t="str">
        <f>IF(Polygon[Area m2]="","",Polygon[Area m2])</f>
        <v/>
      </c>
      <c r="V491" s="14" t="str">
        <f>IF(Polygon[Asset Group]="","",VLOOKUP(Polygon[Surface Material],surface_master,2,FALSE))</f>
        <v/>
      </c>
      <c r="W491" s="14" t="str">
        <f>IF(Polygon[Asset Group]="","",VLOOKUP(Polygon[Material],sa_pa_surface,2,FALSE))</f>
        <v/>
      </c>
      <c r="X491" s="14" t="str">
        <f>IF(Polygon[Asset Group]="","",VLOOKUP(Polygon[Surface],surface_master,2,FALSE))</f>
        <v/>
      </c>
      <c r="Y491" s="14" t="str">
        <f>IF(Polygon[Surface Layer Depth mm]="","",Polygon[Surface Layer Depth mm])</f>
        <v/>
      </c>
      <c r="Z491" s="14" t="str">
        <f>IF(Polygon[Length m]="","",Polygon[Length m])</f>
        <v/>
      </c>
      <c r="AA491" s="14" t="str">
        <f>IF(Polygon[Av Width m]="","",Polygon[Av Width m])</f>
        <v/>
      </c>
      <c r="AB491" s="14" t="str">
        <f>IF(Polygon[Parking Capacity]="","",Polygon[Parking Capacity])</f>
        <v/>
      </c>
    </row>
    <row r="492" spans="1:28" s="3" customFormat="1" x14ac:dyDescent="0.2">
      <c r="A492" s="3" t="str">
        <f>IF(Polygon[DWG File Name]="","",Polygon[DWG File Name])</f>
        <v/>
      </c>
      <c r="B492" s="3" t="str">
        <f>IF(Polygon[DWG Layer Name]="","",Polygon[DWG Layer Name])</f>
        <v/>
      </c>
      <c r="C492" s="3" t="str">
        <f>IF(Polygon[DWG Handle]="","",Polygon[DWG Handle])</f>
        <v/>
      </c>
      <c r="D492" s="58" t="str">
        <f>IF(Polygon[Approx Centroid X]="","",Polygon[Approx Centroid X])</f>
        <v/>
      </c>
      <c r="E492" s="58" t="str">
        <f>IF(Polygon[Approx Centroid Y]="","",Polygon[Approx Centroid Y])</f>
        <v/>
      </c>
      <c r="F492" s="3" t="str">
        <f>IF(Polygon[Replacement Asset]="","",Polygon[Replacement Asset])</f>
        <v/>
      </c>
      <c r="G492" s="3" t="str">
        <f>IF(Polygon[Asset ID]="","",UPPER(Polygon[Asset ID]))</f>
        <v/>
      </c>
      <c r="H492" s="3" t="str">
        <f>IF(Polygon[Asset Group]="","",VLOOKUP(Polygon[Asset Group],asset_grp_poly,4,FALSE))</f>
        <v/>
      </c>
      <c r="I492" s="3" t="str">
        <f>IF(Polygon[Asset Group]="","",VLOOKUP(Polygon[Asset Group],asset_grp_poly,2,FALSE))</f>
        <v/>
      </c>
      <c r="J492" s="3" t="str">
        <f>IF(Polygon[Asset Group]="","",VLOOKUP(Polygon[Asset Group],asset_grp_poly,3,FALSE))</f>
        <v/>
      </c>
      <c r="K492" s="3" t="str">
        <f>IF(Polygon[Asset Group]="","",VLOOKUP(Polygon[Asset Type],type_master_list,2,FALSE))</f>
        <v/>
      </c>
      <c r="L492" s="3" t="str">
        <f>IF(Polygon[Asset Name]="","",PROPER(Polygon[Asset Name]))</f>
        <v/>
      </c>
      <c r="M492" s="11" t="str">
        <f>IF(Polygon[Install Date]="","",Polygon[Install Date])</f>
        <v/>
      </c>
      <c r="N492" s="11" t="str">
        <f>IF(Polygon[Note]="","",PROPER(Polygon[Note]))</f>
        <v/>
      </c>
      <c r="O492" s="11" t="str">
        <f>IF(Polygon[Resource Consent Number]="","",UPPER(Polygon[Resource Consent Number]))</f>
        <v/>
      </c>
      <c r="P492" s="53" t="str">
        <f>IF(Polygon[Asset Unit Cost]="","",Polygon[Asset Unit Cost])</f>
        <v/>
      </c>
      <c r="Q492" s="11" t="str">
        <f>IF(Polygon[Added By]="","",UPPER(Polygon[Added By]))</f>
        <v/>
      </c>
      <c r="R492" s="11" t="str">
        <f>IF(Polygon[Added Date]="","",Polygon[Added Date])</f>
        <v/>
      </c>
      <c r="S492" s="14" t="str">
        <f>IF(Polygon[Z COORD]="","",Polygon[Z COORD])</f>
        <v/>
      </c>
      <c r="T492" s="14" t="str">
        <f>IF(Polygon[Asset Description]="","",PROPER(Polygon[Asset Description]))</f>
        <v/>
      </c>
      <c r="U492" s="14" t="str">
        <f>IF(Polygon[Area m2]="","",Polygon[Area m2])</f>
        <v/>
      </c>
      <c r="V492" s="14" t="str">
        <f>IF(Polygon[Asset Group]="","",VLOOKUP(Polygon[Surface Material],surface_master,2,FALSE))</f>
        <v/>
      </c>
      <c r="W492" s="14" t="str">
        <f>IF(Polygon[Asset Group]="","",VLOOKUP(Polygon[Material],sa_pa_surface,2,FALSE))</f>
        <v/>
      </c>
      <c r="X492" s="14" t="str">
        <f>IF(Polygon[Asset Group]="","",VLOOKUP(Polygon[Surface],surface_master,2,FALSE))</f>
        <v/>
      </c>
      <c r="Y492" s="14" t="str">
        <f>IF(Polygon[Surface Layer Depth mm]="","",Polygon[Surface Layer Depth mm])</f>
        <v/>
      </c>
      <c r="Z492" s="14" t="str">
        <f>IF(Polygon[Length m]="","",Polygon[Length m])</f>
        <v/>
      </c>
      <c r="AA492" s="14" t="str">
        <f>IF(Polygon[Av Width m]="","",Polygon[Av Width m])</f>
        <v/>
      </c>
      <c r="AB492" s="14" t="str">
        <f>IF(Polygon[Parking Capacity]="","",Polygon[Parking Capacity])</f>
        <v/>
      </c>
    </row>
    <row r="493" spans="1:28" s="3" customFormat="1" x14ac:dyDescent="0.2">
      <c r="A493" s="3" t="str">
        <f>IF(Polygon[DWG File Name]="","",Polygon[DWG File Name])</f>
        <v/>
      </c>
      <c r="B493" s="3" t="str">
        <f>IF(Polygon[DWG Layer Name]="","",Polygon[DWG Layer Name])</f>
        <v/>
      </c>
      <c r="C493" s="3" t="str">
        <f>IF(Polygon[DWG Handle]="","",Polygon[DWG Handle])</f>
        <v/>
      </c>
      <c r="D493" s="58" t="str">
        <f>IF(Polygon[Approx Centroid X]="","",Polygon[Approx Centroid X])</f>
        <v/>
      </c>
      <c r="E493" s="58" t="str">
        <f>IF(Polygon[Approx Centroid Y]="","",Polygon[Approx Centroid Y])</f>
        <v/>
      </c>
      <c r="F493" s="3" t="str">
        <f>IF(Polygon[Replacement Asset]="","",Polygon[Replacement Asset])</f>
        <v/>
      </c>
      <c r="G493" s="3" t="str">
        <f>IF(Polygon[Asset ID]="","",UPPER(Polygon[Asset ID]))</f>
        <v/>
      </c>
      <c r="H493" s="3" t="str">
        <f>IF(Polygon[Asset Group]="","",VLOOKUP(Polygon[Asset Group],asset_grp_poly,4,FALSE))</f>
        <v/>
      </c>
      <c r="I493" s="3" t="str">
        <f>IF(Polygon[Asset Group]="","",VLOOKUP(Polygon[Asset Group],asset_grp_poly,2,FALSE))</f>
        <v/>
      </c>
      <c r="J493" s="3" t="str">
        <f>IF(Polygon[Asset Group]="","",VLOOKUP(Polygon[Asset Group],asset_grp_poly,3,FALSE))</f>
        <v/>
      </c>
      <c r="K493" s="3" t="str">
        <f>IF(Polygon[Asset Group]="","",VLOOKUP(Polygon[Asset Type],type_master_list,2,FALSE))</f>
        <v/>
      </c>
      <c r="L493" s="3" t="str">
        <f>IF(Polygon[Asset Name]="","",PROPER(Polygon[Asset Name]))</f>
        <v/>
      </c>
      <c r="M493" s="11" t="str">
        <f>IF(Polygon[Install Date]="","",Polygon[Install Date])</f>
        <v/>
      </c>
      <c r="N493" s="11" t="str">
        <f>IF(Polygon[Note]="","",PROPER(Polygon[Note]))</f>
        <v/>
      </c>
      <c r="O493" s="11" t="str">
        <f>IF(Polygon[Resource Consent Number]="","",UPPER(Polygon[Resource Consent Number]))</f>
        <v/>
      </c>
      <c r="P493" s="53" t="str">
        <f>IF(Polygon[Asset Unit Cost]="","",Polygon[Asset Unit Cost])</f>
        <v/>
      </c>
      <c r="Q493" s="11" t="str">
        <f>IF(Polygon[Added By]="","",UPPER(Polygon[Added By]))</f>
        <v/>
      </c>
      <c r="R493" s="11" t="str">
        <f>IF(Polygon[Added Date]="","",Polygon[Added Date])</f>
        <v/>
      </c>
      <c r="S493" s="14" t="str">
        <f>IF(Polygon[Z COORD]="","",Polygon[Z COORD])</f>
        <v/>
      </c>
      <c r="T493" s="14" t="str">
        <f>IF(Polygon[Asset Description]="","",PROPER(Polygon[Asset Description]))</f>
        <v/>
      </c>
      <c r="U493" s="14" t="str">
        <f>IF(Polygon[Area m2]="","",Polygon[Area m2])</f>
        <v/>
      </c>
      <c r="V493" s="14" t="str">
        <f>IF(Polygon[Asset Group]="","",VLOOKUP(Polygon[Surface Material],surface_master,2,FALSE))</f>
        <v/>
      </c>
      <c r="W493" s="14" t="str">
        <f>IF(Polygon[Asset Group]="","",VLOOKUP(Polygon[Material],sa_pa_surface,2,FALSE))</f>
        <v/>
      </c>
      <c r="X493" s="14" t="str">
        <f>IF(Polygon[Asset Group]="","",VLOOKUP(Polygon[Surface],surface_master,2,FALSE))</f>
        <v/>
      </c>
      <c r="Y493" s="14" t="str">
        <f>IF(Polygon[Surface Layer Depth mm]="","",Polygon[Surface Layer Depth mm])</f>
        <v/>
      </c>
      <c r="Z493" s="14" t="str">
        <f>IF(Polygon[Length m]="","",Polygon[Length m])</f>
        <v/>
      </c>
      <c r="AA493" s="14" t="str">
        <f>IF(Polygon[Av Width m]="","",Polygon[Av Width m])</f>
        <v/>
      </c>
      <c r="AB493" s="14" t="str">
        <f>IF(Polygon[Parking Capacity]="","",Polygon[Parking Capacity])</f>
        <v/>
      </c>
    </row>
    <row r="494" spans="1:28" s="3" customFormat="1" x14ac:dyDescent="0.2">
      <c r="A494" s="3" t="str">
        <f>IF(Polygon[DWG File Name]="","",Polygon[DWG File Name])</f>
        <v/>
      </c>
      <c r="B494" s="3" t="str">
        <f>IF(Polygon[DWG Layer Name]="","",Polygon[DWG Layer Name])</f>
        <v/>
      </c>
      <c r="C494" s="3" t="str">
        <f>IF(Polygon[DWG Handle]="","",Polygon[DWG Handle])</f>
        <v/>
      </c>
      <c r="D494" s="58" t="str">
        <f>IF(Polygon[Approx Centroid X]="","",Polygon[Approx Centroid X])</f>
        <v/>
      </c>
      <c r="E494" s="58" t="str">
        <f>IF(Polygon[Approx Centroid Y]="","",Polygon[Approx Centroid Y])</f>
        <v/>
      </c>
      <c r="F494" s="3" t="str">
        <f>IF(Polygon[Replacement Asset]="","",Polygon[Replacement Asset])</f>
        <v/>
      </c>
      <c r="G494" s="3" t="str">
        <f>IF(Polygon[Asset ID]="","",UPPER(Polygon[Asset ID]))</f>
        <v/>
      </c>
      <c r="H494" s="3" t="str">
        <f>IF(Polygon[Asset Group]="","",VLOOKUP(Polygon[Asset Group],asset_grp_poly,4,FALSE))</f>
        <v/>
      </c>
      <c r="I494" s="3" t="str">
        <f>IF(Polygon[Asset Group]="","",VLOOKUP(Polygon[Asset Group],asset_grp_poly,2,FALSE))</f>
        <v/>
      </c>
      <c r="J494" s="3" t="str">
        <f>IF(Polygon[Asset Group]="","",VLOOKUP(Polygon[Asset Group],asset_grp_poly,3,FALSE))</f>
        <v/>
      </c>
      <c r="K494" s="3" t="str">
        <f>IF(Polygon[Asset Group]="","",VLOOKUP(Polygon[Asset Type],type_master_list,2,FALSE))</f>
        <v/>
      </c>
      <c r="L494" s="3" t="str">
        <f>IF(Polygon[Asset Name]="","",PROPER(Polygon[Asset Name]))</f>
        <v/>
      </c>
      <c r="M494" s="11" t="str">
        <f>IF(Polygon[Install Date]="","",Polygon[Install Date])</f>
        <v/>
      </c>
      <c r="N494" s="11" t="str">
        <f>IF(Polygon[Note]="","",PROPER(Polygon[Note]))</f>
        <v/>
      </c>
      <c r="O494" s="11" t="str">
        <f>IF(Polygon[Resource Consent Number]="","",UPPER(Polygon[Resource Consent Number]))</f>
        <v/>
      </c>
      <c r="P494" s="53" t="str">
        <f>IF(Polygon[Asset Unit Cost]="","",Polygon[Asset Unit Cost])</f>
        <v/>
      </c>
      <c r="Q494" s="11" t="str">
        <f>IF(Polygon[Added By]="","",UPPER(Polygon[Added By]))</f>
        <v/>
      </c>
      <c r="R494" s="11" t="str">
        <f>IF(Polygon[Added Date]="","",Polygon[Added Date])</f>
        <v/>
      </c>
      <c r="S494" s="14" t="str">
        <f>IF(Polygon[Z COORD]="","",Polygon[Z COORD])</f>
        <v/>
      </c>
      <c r="T494" s="14" t="str">
        <f>IF(Polygon[Asset Description]="","",PROPER(Polygon[Asset Description]))</f>
        <v/>
      </c>
      <c r="U494" s="14" t="str">
        <f>IF(Polygon[Area m2]="","",Polygon[Area m2])</f>
        <v/>
      </c>
      <c r="V494" s="14" t="str">
        <f>IF(Polygon[Asset Group]="","",VLOOKUP(Polygon[Surface Material],surface_master,2,FALSE))</f>
        <v/>
      </c>
      <c r="W494" s="14" t="str">
        <f>IF(Polygon[Asset Group]="","",VLOOKUP(Polygon[Material],sa_pa_surface,2,FALSE))</f>
        <v/>
      </c>
      <c r="X494" s="14" t="str">
        <f>IF(Polygon[Asset Group]="","",VLOOKUP(Polygon[Surface],surface_master,2,FALSE))</f>
        <v/>
      </c>
      <c r="Y494" s="14" t="str">
        <f>IF(Polygon[Surface Layer Depth mm]="","",Polygon[Surface Layer Depth mm])</f>
        <v/>
      </c>
      <c r="Z494" s="14" t="str">
        <f>IF(Polygon[Length m]="","",Polygon[Length m])</f>
        <v/>
      </c>
      <c r="AA494" s="14" t="str">
        <f>IF(Polygon[Av Width m]="","",Polygon[Av Width m])</f>
        <v/>
      </c>
      <c r="AB494" s="14" t="str">
        <f>IF(Polygon[Parking Capacity]="","",Polygon[Parking Capacity])</f>
        <v/>
      </c>
    </row>
    <row r="495" spans="1:28" s="3" customFormat="1" x14ac:dyDescent="0.2">
      <c r="A495" s="3" t="str">
        <f>IF(Polygon[DWG File Name]="","",Polygon[DWG File Name])</f>
        <v/>
      </c>
      <c r="B495" s="3" t="str">
        <f>IF(Polygon[DWG Layer Name]="","",Polygon[DWG Layer Name])</f>
        <v/>
      </c>
      <c r="C495" s="3" t="str">
        <f>IF(Polygon[DWG Handle]="","",Polygon[DWG Handle])</f>
        <v/>
      </c>
      <c r="D495" s="58" t="str">
        <f>IF(Polygon[Approx Centroid X]="","",Polygon[Approx Centroid X])</f>
        <v/>
      </c>
      <c r="E495" s="58" t="str">
        <f>IF(Polygon[Approx Centroid Y]="","",Polygon[Approx Centroid Y])</f>
        <v/>
      </c>
      <c r="F495" s="3" t="str">
        <f>IF(Polygon[Replacement Asset]="","",Polygon[Replacement Asset])</f>
        <v/>
      </c>
      <c r="G495" s="3" t="str">
        <f>IF(Polygon[Asset ID]="","",UPPER(Polygon[Asset ID]))</f>
        <v/>
      </c>
      <c r="H495" s="3" t="str">
        <f>IF(Polygon[Asset Group]="","",VLOOKUP(Polygon[Asset Group],asset_grp_poly,4,FALSE))</f>
        <v/>
      </c>
      <c r="I495" s="3" t="str">
        <f>IF(Polygon[Asset Group]="","",VLOOKUP(Polygon[Asset Group],asset_grp_poly,2,FALSE))</f>
        <v/>
      </c>
      <c r="J495" s="3" t="str">
        <f>IF(Polygon[Asset Group]="","",VLOOKUP(Polygon[Asset Group],asset_grp_poly,3,FALSE))</f>
        <v/>
      </c>
      <c r="K495" s="3" t="str">
        <f>IF(Polygon[Asset Group]="","",VLOOKUP(Polygon[Asset Type],type_master_list,2,FALSE))</f>
        <v/>
      </c>
      <c r="L495" s="3" t="str">
        <f>IF(Polygon[Asset Name]="","",PROPER(Polygon[Asset Name]))</f>
        <v/>
      </c>
      <c r="M495" s="11" t="str">
        <f>IF(Polygon[Install Date]="","",Polygon[Install Date])</f>
        <v/>
      </c>
      <c r="N495" s="11" t="str">
        <f>IF(Polygon[Note]="","",PROPER(Polygon[Note]))</f>
        <v/>
      </c>
      <c r="O495" s="11" t="str">
        <f>IF(Polygon[Resource Consent Number]="","",UPPER(Polygon[Resource Consent Number]))</f>
        <v/>
      </c>
      <c r="P495" s="53" t="str">
        <f>IF(Polygon[Asset Unit Cost]="","",Polygon[Asset Unit Cost])</f>
        <v/>
      </c>
      <c r="Q495" s="11" t="str">
        <f>IF(Polygon[Added By]="","",UPPER(Polygon[Added By]))</f>
        <v/>
      </c>
      <c r="R495" s="11" t="str">
        <f>IF(Polygon[Added Date]="","",Polygon[Added Date])</f>
        <v/>
      </c>
      <c r="S495" s="14" t="str">
        <f>IF(Polygon[Z COORD]="","",Polygon[Z COORD])</f>
        <v/>
      </c>
      <c r="T495" s="14" t="str">
        <f>IF(Polygon[Asset Description]="","",PROPER(Polygon[Asset Description]))</f>
        <v/>
      </c>
      <c r="U495" s="14" t="str">
        <f>IF(Polygon[Area m2]="","",Polygon[Area m2])</f>
        <v/>
      </c>
      <c r="V495" s="14" t="str">
        <f>IF(Polygon[Asset Group]="","",VLOOKUP(Polygon[Surface Material],surface_master,2,FALSE))</f>
        <v/>
      </c>
      <c r="W495" s="14" t="str">
        <f>IF(Polygon[Asset Group]="","",VLOOKUP(Polygon[Material],sa_pa_surface,2,FALSE))</f>
        <v/>
      </c>
      <c r="X495" s="14" t="str">
        <f>IF(Polygon[Asset Group]="","",VLOOKUP(Polygon[Surface],surface_master,2,FALSE))</f>
        <v/>
      </c>
      <c r="Y495" s="14" t="str">
        <f>IF(Polygon[Surface Layer Depth mm]="","",Polygon[Surface Layer Depth mm])</f>
        <v/>
      </c>
      <c r="Z495" s="14" t="str">
        <f>IF(Polygon[Length m]="","",Polygon[Length m])</f>
        <v/>
      </c>
      <c r="AA495" s="14" t="str">
        <f>IF(Polygon[Av Width m]="","",Polygon[Av Width m])</f>
        <v/>
      </c>
      <c r="AB495" s="14" t="str">
        <f>IF(Polygon[Parking Capacity]="","",Polygon[Parking Capacity])</f>
        <v/>
      </c>
    </row>
    <row r="496" spans="1:28" s="3" customFormat="1" x14ac:dyDescent="0.2">
      <c r="A496" s="3" t="str">
        <f>IF(Polygon[DWG File Name]="","",Polygon[DWG File Name])</f>
        <v/>
      </c>
      <c r="B496" s="3" t="str">
        <f>IF(Polygon[DWG Layer Name]="","",Polygon[DWG Layer Name])</f>
        <v/>
      </c>
      <c r="C496" s="3" t="str">
        <f>IF(Polygon[DWG Handle]="","",Polygon[DWG Handle])</f>
        <v/>
      </c>
      <c r="D496" s="58" t="str">
        <f>IF(Polygon[Approx Centroid X]="","",Polygon[Approx Centroid X])</f>
        <v/>
      </c>
      <c r="E496" s="58" t="str">
        <f>IF(Polygon[Approx Centroid Y]="","",Polygon[Approx Centroid Y])</f>
        <v/>
      </c>
      <c r="F496" s="3" t="str">
        <f>IF(Polygon[Replacement Asset]="","",Polygon[Replacement Asset])</f>
        <v/>
      </c>
      <c r="G496" s="3" t="str">
        <f>IF(Polygon[Asset ID]="","",UPPER(Polygon[Asset ID]))</f>
        <v/>
      </c>
      <c r="H496" s="3" t="str">
        <f>IF(Polygon[Asset Group]="","",VLOOKUP(Polygon[Asset Group],asset_grp_poly,4,FALSE))</f>
        <v/>
      </c>
      <c r="I496" s="3" t="str">
        <f>IF(Polygon[Asset Group]="","",VLOOKUP(Polygon[Asset Group],asset_grp_poly,2,FALSE))</f>
        <v/>
      </c>
      <c r="J496" s="3" t="str">
        <f>IF(Polygon[Asset Group]="","",VLOOKUP(Polygon[Asset Group],asset_grp_poly,3,FALSE))</f>
        <v/>
      </c>
      <c r="K496" s="3" t="str">
        <f>IF(Polygon[Asset Group]="","",VLOOKUP(Polygon[Asset Type],type_master_list,2,FALSE))</f>
        <v/>
      </c>
      <c r="L496" s="3" t="str">
        <f>IF(Polygon[Asset Name]="","",PROPER(Polygon[Asset Name]))</f>
        <v/>
      </c>
      <c r="M496" s="11" t="str">
        <f>IF(Polygon[Install Date]="","",Polygon[Install Date])</f>
        <v/>
      </c>
      <c r="N496" s="11" t="str">
        <f>IF(Polygon[Note]="","",PROPER(Polygon[Note]))</f>
        <v/>
      </c>
      <c r="O496" s="11" t="str">
        <f>IF(Polygon[Resource Consent Number]="","",UPPER(Polygon[Resource Consent Number]))</f>
        <v/>
      </c>
      <c r="P496" s="53" t="str">
        <f>IF(Polygon[Asset Unit Cost]="","",Polygon[Asset Unit Cost])</f>
        <v/>
      </c>
      <c r="Q496" s="11" t="str">
        <f>IF(Polygon[Added By]="","",UPPER(Polygon[Added By]))</f>
        <v/>
      </c>
      <c r="R496" s="11" t="str">
        <f>IF(Polygon[Added Date]="","",Polygon[Added Date])</f>
        <v/>
      </c>
      <c r="S496" s="14" t="str">
        <f>IF(Polygon[Z COORD]="","",Polygon[Z COORD])</f>
        <v/>
      </c>
      <c r="T496" s="14" t="str">
        <f>IF(Polygon[Asset Description]="","",PROPER(Polygon[Asset Description]))</f>
        <v/>
      </c>
      <c r="U496" s="14" t="str">
        <f>IF(Polygon[Area m2]="","",Polygon[Area m2])</f>
        <v/>
      </c>
      <c r="V496" s="14" t="str">
        <f>IF(Polygon[Asset Group]="","",VLOOKUP(Polygon[Surface Material],surface_master,2,FALSE))</f>
        <v/>
      </c>
      <c r="W496" s="14" t="str">
        <f>IF(Polygon[Asset Group]="","",VLOOKUP(Polygon[Material],sa_pa_surface,2,FALSE))</f>
        <v/>
      </c>
      <c r="X496" s="14" t="str">
        <f>IF(Polygon[Asset Group]="","",VLOOKUP(Polygon[Surface],surface_master,2,FALSE))</f>
        <v/>
      </c>
      <c r="Y496" s="14" t="str">
        <f>IF(Polygon[Surface Layer Depth mm]="","",Polygon[Surface Layer Depth mm])</f>
        <v/>
      </c>
      <c r="Z496" s="14" t="str">
        <f>IF(Polygon[Length m]="","",Polygon[Length m])</f>
        <v/>
      </c>
      <c r="AA496" s="14" t="str">
        <f>IF(Polygon[Av Width m]="","",Polygon[Av Width m])</f>
        <v/>
      </c>
      <c r="AB496" s="14" t="str">
        <f>IF(Polygon[Parking Capacity]="","",Polygon[Parking Capacity])</f>
        <v/>
      </c>
    </row>
    <row r="497" spans="1:28" s="3" customFormat="1" x14ac:dyDescent="0.2">
      <c r="A497" s="3" t="str">
        <f>IF(Polygon[DWG File Name]="","",Polygon[DWG File Name])</f>
        <v/>
      </c>
      <c r="B497" s="3" t="str">
        <f>IF(Polygon[DWG Layer Name]="","",Polygon[DWG Layer Name])</f>
        <v/>
      </c>
      <c r="C497" s="3" t="str">
        <f>IF(Polygon[DWG Handle]="","",Polygon[DWG Handle])</f>
        <v/>
      </c>
      <c r="D497" s="58" t="str">
        <f>IF(Polygon[Approx Centroid X]="","",Polygon[Approx Centroid X])</f>
        <v/>
      </c>
      <c r="E497" s="58" t="str">
        <f>IF(Polygon[Approx Centroid Y]="","",Polygon[Approx Centroid Y])</f>
        <v/>
      </c>
      <c r="F497" s="3" t="str">
        <f>IF(Polygon[Replacement Asset]="","",Polygon[Replacement Asset])</f>
        <v/>
      </c>
      <c r="G497" s="3" t="str">
        <f>IF(Polygon[Asset ID]="","",UPPER(Polygon[Asset ID]))</f>
        <v/>
      </c>
      <c r="H497" s="3" t="str">
        <f>IF(Polygon[Asset Group]="","",VLOOKUP(Polygon[Asset Group],asset_grp_poly,4,FALSE))</f>
        <v/>
      </c>
      <c r="I497" s="3" t="str">
        <f>IF(Polygon[Asset Group]="","",VLOOKUP(Polygon[Asset Group],asset_grp_poly,2,FALSE))</f>
        <v/>
      </c>
      <c r="J497" s="3" t="str">
        <f>IF(Polygon[Asset Group]="","",VLOOKUP(Polygon[Asset Group],asset_grp_poly,3,FALSE))</f>
        <v/>
      </c>
      <c r="K497" s="3" t="str">
        <f>IF(Polygon[Asset Group]="","",VLOOKUP(Polygon[Asset Type],type_master_list,2,FALSE))</f>
        <v/>
      </c>
      <c r="L497" s="3" t="str">
        <f>IF(Polygon[Asset Name]="","",PROPER(Polygon[Asset Name]))</f>
        <v/>
      </c>
      <c r="M497" s="11" t="str">
        <f>IF(Polygon[Install Date]="","",Polygon[Install Date])</f>
        <v/>
      </c>
      <c r="N497" s="11" t="str">
        <f>IF(Polygon[Note]="","",PROPER(Polygon[Note]))</f>
        <v/>
      </c>
      <c r="O497" s="11" t="str">
        <f>IF(Polygon[Resource Consent Number]="","",UPPER(Polygon[Resource Consent Number]))</f>
        <v/>
      </c>
      <c r="P497" s="53" t="str">
        <f>IF(Polygon[Asset Unit Cost]="","",Polygon[Asset Unit Cost])</f>
        <v/>
      </c>
      <c r="Q497" s="11" t="str">
        <f>IF(Polygon[Added By]="","",UPPER(Polygon[Added By]))</f>
        <v/>
      </c>
      <c r="R497" s="11" t="str">
        <f>IF(Polygon[Added Date]="","",Polygon[Added Date])</f>
        <v/>
      </c>
      <c r="S497" s="14" t="str">
        <f>IF(Polygon[Z COORD]="","",Polygon[Z COORD])</f>
        <v/>
      </c>
      <c r="T497" s="14" t="str">
        <f>IF(Polygon[Asset Description]="","",PROPER(Polygon[Asset Description]))</f>
        <v/>
      </c>
      <c r="U497" s="14" t="str">
        <f>IF(Polygon[Area m2]="","",Polygon[Area m2])</f>
        <v/>
      </c>
      <c r="V497" s="14" t="str">
        <f>IF(Polygon[Asset Group]="","",VLOOKUP(Polygon[Surface Material],surface_master,2,FALSE))</f>
        <v/>
      </c>
      <c r="W497" s="14" t="str">
        <f>IF(Polygon[Asset Group]="","",VLOOKUP(Polygon[Material],sa_pa_surface,2,FALSE))</f>
        <v/>
      </c>
      <c r="X497" s="14" t="str">
        <f>IF(Polygon[Asset Group]="","",VLOOKUP(Polygon[Surface],surface_master,2,FALSE))</f>
        <v/>
      </c>
      <c r="Y497" s="14" t="str">
        <f>IF(Polygon[Surface Layer Depth mm]="","",Polygon[Surface Layer Depth mm])</f>
        <v/>
      </c>
      <c r="Z497" s="14" t="str">
        <f>IF(Polygon[Length m]="","",Polygon[Length m])</f>
        <v/>
      </c>
      <c r="AA497" s="14" t="str">
        <f>IF(Polygon[Av Width m]="","",Polygon[Av Width m])</f>
        <v/>
      </c>
      <c r="AB497" s="14" t="str">
        <f>IF(Polygon[Parking Capacity]="","",Polygon[Parking Capacity])</f>
        <v/>
      </c>
    </row>
    <row r="498" spans="1:28" s="3" customFormat="1" x14ac:dyDescent="0.2">
      <c r="A498" s="3" t="str">
        <f>IF(Polygon[DWG File Name]="","",Polygon[DWG File Name])</f>
        <v/>
      </c>
      <c r="B498" s="3" t="str">
        <f>IF(Polygon[DWG Layer Name]="","",Polygon[DWG Layer Name])</f>
        <v/>
      </c>
      <c r="C498" s="3" t="str">
        <f>IF(Polygon[DWG Handle]="","",Polygon[DWG Handle])</f>
        <v/>
      </c>
      <c r="D498" s="58" t="str">
        <f>IF(Polygon[Approx Centroid X]="","",Polygon[Approx Centroid X])</f>
        <v/>
      </c>
      <c r="E498" s="58" t="str">
        <f>IF(Polygon[Approx Centroid Y]="","",Polygon[Approx Centroid Y])</f>
        <v/>
      </c>
      <c r="F498" s="3" t="str">
        <f>IF(Polygon[Replacement Asset]="","",Polygon[Replacement Asset])</f>
        <v/>
      </c>
      <c r="G498" s="3" t="str">
        <f>IF(Polygon[Asset ID]="","",UPPER(Polygon[Asset ID]))</f>
        <v/>
      </c>
      <c r="H498" s="3" t="str">
        <f>IF(Polygon[Asset Group]="","",VLOOKUP(Polygon[Asset Group],asset_grp_poly,4,FALSE))</f>
        <v/>
      </c>
      <c r="I498" s="3" t="str">
        <f>IF(Polygon[Asset Group]="","",VLOOKUP(Polygon[Asset Group],asset_grp_poly,2,FALSE))</f>
        <v/>
      </c>
      <c r="J498" s="3" t="str">
        <f>IF(Polygon[Asset Group]="","",VLOOKUP(Polygon[Asset Group],asset_grp_poly,3,FALSE))</f>
        <v/>
      </c>
      <c r="K498" s="3" t="str">
        <f>IF(Polygon[Asset Group]="","",VLOOKUP(Polygon[Asset Type],type_master_list,2,FALSE))</f>
        <v/>
      </c>
      <c r="L498" s="3" t="str">
        <f>IF(Polygon[Asset Name]="","",PROPER(Polygon[Asset Name]))</f>
        <v/>
      </c>
      <c r="M498" s="11" t="str">
        <f>IF(Polygon[Install Date]="","",Polygon[Install Date])</f>
        <v/>
      </c>
      <c r="N498" s="11" t="str">
        <f>IF(Polygon[Note]="","",PROPER(Polygon[Note]))</f>
        <v/>
      </c>
      <c r="O498" s="11" t="str">
        <f>IF(Polygon[Resource Consent Number]="","",UPPER(Polygon[Resource Consent Number]))</f>
        <v/>
      </c>
      <c r="P498" s="53" t="str">
        <f>IF(Polygon[Asset Unit Cost]="","",Polygon[Asset Unit Cost])</f>
        <v/>
      </c>
      <c r="Q498" s="11" t="str">
        <f>IF(Polygon[Added By]="","",UPPER(Polygon[Added By]))</f>
        <v/>
      </c>
      <c r="R498" s="11" t="str">
        <f>IF(Polygon[Added Date]="","",Polygon[Added Date])</f>
        <v/>
      </c>
      <c r="S498" s="14" t="str">
        <f>IF(Polygon[Z COORD]="","",Polygon[Z COORD])</f>
        <v/>
      </c>
      <c r="T498" s="14" t="str">
        <f>IF(Polygon[Asset Description]="","",PROPER(Polygon[Asset Description]))</f>
        <v/>
      </c>
      <c r="U498" s="14" t="str">
        <f>IF(Polygon[Area m2]="","",Polygon[Area m2])</f>
        <v/>
      </c>
      <c r="V498" s="14" t="str">
        <f>IF(Polygon[Asset Group]="","",VLOOKUP(Polygon[Surface Material],surface_master,2,FALSE))</f>
        <v/>
      </c>
      <c r="W498" s="14" t="str">
        <f>IF(Polygon[Asset Group]="","",VLOOKUP(Polygon[Material],sa_pa_surface,2,FALSE))</f>
        <v/>
      </c>
      <c r="X498" s="14" t="str">
        <f>IF(Polygon[Asset Group]="","",VLOOKUP(Polygon[Surface],surface_master,2,FALSE))</f>
        <v/>
      </c>
      <c r="Y498" s="14" t="str">
        <f>IF(Polygon[Surface Layer Depth mm]="","",Polygon[Surface Layer Depth mm])</f>
        <v/>
      </c>
      <c r="Z498" s="14" t="str">
        <f>IF(Polygon[Length m]="","",Polygon[Length m])</f>
        <v/>
      </c>
      <c r="AA498" s="14" t="str">
        <f>IF(Polygon[Av Width m]="","",Polygon[Av Width m])</f>
        <v/>
      </c>
      <c r="AB498" s="14" t="str">
        <f>IF(Polygon[Parking Capacity]="","",Polygon[Parking Capacity])</f>
        <v/>
      </c>
    </row>
    <row r="499" spans="1:28" s="3" customFormat="1" x14ac:dyDescent="0.2">
      <c r="A499" s="3" t="str">
        <f>IF(Polygon[DWG File Name]="","",Polygon[DWG File Name])</f>
        <v/>
      </c>
      <c r="B499" s="3" t="str">
        <f>IF(Polygon[DWG Layer Name]="","",Polygon[DWG Layer Name])</f>
        <v/>
      </c>
      <c r="C499" s="3" t="str">
        <f>IF(Polygon[DWG Handle]="","",Polygon[DWG Handle])</f>
        <v/>
      </c>
      <c r="D499" s="58" t="str">
        <f>IF(Polygon[Approx Centroid X]="","",Polygon[Approx Centroid X])</f>
        <v/>
      </c>
      <c r="E499" s="58" t="str">
        <f>IF(Polygon[Approx Centroid Y]="","",Polygon[Approx Centroid Y])</f>
        <v/>
      </c>
      <c r="F499" s="3" t="str">
        <f>IF(Polygon[Replacement Asset]="","",Polygon[Replacement Asset])</f>
        <v/>
      </c>
      <c r="G499" s="3" t="str">
        <f>IF(Polygon[Asset ID]="","",UPPER(Polygon[Asset ID]))</f>
        <v/>
      </c>
      <c r="H499" s="3" t="str">
        <f>IF(Polygon[Asset Group]="","",VLOOKUP(Polygon[Asset Group],asset_grp_poly,4,FALSE))</f>
        <v/>
      </c>
      <c r="I499" s="3" t="str">
        <f>IF(Polygon[Asset Group]="","",VLOOKUP(Polygon[Asset Group],asset_grp_poly,2,FALSE))</f>
        <v/>
      </c>
      <c r="J499" s="3" t="str">
        <f>IF(Polygon[Asset Group]="","",VLOOKUP(Polygon[Asset Group],asset_grp_poly,3,FALSE))</f>
        <v/>
      </c>
      <c r="K499" s="3" t="str">
        <f>IF(Polygon[Asset Group]="","",VLOOKUP(Polygon[Asset Type],type_master_list,2,FALSE))</f>
        <v/>
      </c>
      <c r="L499" s="3" t="str">
        <f>IF(Polygon[Asset Name]="","",PROPER(Polygon[Asset Name]))</f>
        <v/>
      </c>
      <c r="M499" s="11" t="str">
        <f>IF(Polygon[Install Date]="","",Polygon[Install Date])</f>
        <v/>
      </c>
      <c r="N499" s="11" t="str">
        <f>IF(Polygon[Note]="","",PROPER(Polygon[Note]))</f>
        <v/>
      </c>
      <c r="O499" s="11" t="str">
        <f>IF(Polygon[Resource Consent Number]="","",UPPER(Polygon[Resource Consent Number]))</f>
        <v/>
      </c>
      <c r="P499" s="53" t="str">
        <f>IF(Polygon[Asset Unit Cost]="","",Polygon[Asset Unit Cost])</f>
        <v/>
      </c>
      <c r="Q499" s="11" t="str">
        <f>IF(Polygon[Added By]="","",UPPER(Polygon[Added By]))</f>
        <v/>
      </c>
      <c r="R499" s="11" t="str">
        <f>IF(Polygon[Added Date]="","",Polygon[Added Date])</f>
        <v/>
      </c>
      <c r="S499" s="14" t="str">
        <f>IF(Polygon[Z COORD]="","",Polygon[Z COORD])</f>
        <v/>
      </c>
      <c r="T499" s="14" t="str">
        <f>IF(Polygon[Asset Description]="","",PROPER(Polygon[Asset Description]))</f>
        <v/>
      </c>
      <c r="U499" s="14" t="str">
        <f>IF(Polygon[Area m2]="","",Polygon[Area m2])</f>
        <v/>
      </c>
      <c r="V499" s="14" t="str">
        <f>IF(Polygon[Asset Group]="","",VLOOKUP(Polygon[Surface Material],surface_master,2,FALSE))</f>
        <v/>
      </c>
      <c r="W499" s="14" t="str">
        <f>IF(Polygon[Asset Group]="","",VLOOKUP(Polygon[Material],sa_pa_surface,2,FALSE))</f>
        <v/>
      </c>
      <c r="X499" s="14" t="str">
        <f>IF(Polygon[Asset Group]="","",VLOOKUP(Polygon[Surface],surface_master,2,FALSE))</f>
        <v/>
      </c>
      <c r="Y499" s="14" t="str">
        <f>IF(Polygon[Surface Layer Depth mm]="","",Polygon[Surface Layer Depth mm])</f>
        <v/>
      </c>
      <c r="Z499" s="14" t="str">
        <f>IF(Polygon[Length m]="","",Polygon[Length m])</f>
        <v/>
      </c>
      <c r="AA499" s="14" t="str">
        <f>IF(Polygon[Av Width m]="","",Polygon[Av Width m])</f>
        <v/>
      </c>
      <c r="AB499" s="14" t="str">
        <f>IF(Polygon[Parking Capacity]="","",Polygon[Parking Capacity])</f>
        <v/>
      </c>
    </row>
    <row r="500" spans="1:28" s="3" customFormat="1" x14ac:dyDescent="0.2">
      <c r="A500" s="3" t="str">
        <f>IF(Polygon[DWG File Name]="","",Polygon[DWG File Name])</f>
        <v/>
      </c>
      <c r="B500" s="3" t="str">
        <f>IF(Polygon[DWG Layer Name]="","",Polygon[DWG Layer Name])</f>
        <v/>
      </c>
      <c r="C500" s="3" t="str">
        <f>IF(Polygon[DWG Handle]="","",Polygon[DWG Handle])</f>
        <v/>
      </c>
      <c r="D500" s="58" t="str">
        <f>IF(Polygon[Approx Centroid X]="","",Polygon[Approx Centroid X])</f>
        <v/>
      </c>
      <c r="E500" s="58" t="str">
        <f>IF(Polygon[Approx Centroid Y]="","",Polygon[Approx Centroid Y])</f>
        <v/>
      </c>
      <c r="F500" s="3" t="str">
        <f>IF(Polygon[Replacement Asset]="","",Polygon[Replacement Asset])</f>
        <v/>
      </c>
      <c r="G500" s="3" t="str">
        <f>IF(Polygon[Asset ID]="","",UPPER(Polygon[Asset ID]))</f>
        <v/>
      </c>
      <c r="H500" s="3" t="str">
        <f>IF(Polygon[Asset Group]="","",VLOOKUP(Polygon[Asset Group],asset_grp_poly,4,FALSE))</f>
        <v/>
      </c>
      <c r="I500" s="3" t="str">
        <f>IF(Polygon[Asset Group]="","",VLOOKUP(Polygon[Asset Group],asset_grp_poly,2,FALSE))</f>
        <v/>
      </c>
      <c r="J500" s="3" t="str">
        <f>IF(Polygon[Asset Group]="","",VLOOKUP(Polygon[Asset Group],asset_grp_poly,3,FALSE))</f>
        <v/>
      </c>
      <c r="K500" s="3" t="str">
        <f>IF(Polygon[Asset Group]="","",VLOOKUP(Polygon[Asset Type],type_master_list,2,FALSE))</f>
        <v/>
      </c>
      <c r="L500" s="3" t="str">
        <f>IF(Polygon[Asset Name]="","",PROPER(Polygon[Asset Name]))</f>
        <v/>
      </c>
      <c r="M500" s="11" t="str">
        <f>IF(Polygon[Install Date]="","",Polygon[Install Date])</f>
        <v/>
      </c>
      <c r="N500" s="11" t="str">
        <f>IF(Polygon[Note]="","",PROPER(Polygon[Note]))</f>
        <v/>
      </c>
      <c r="O500" s="11" t="str">
        <f>IF(Polygon[Resource Consent Number]="","",UPPER(Polygon[Resource Consent Number]))</f>
        <v/>
      </c>
      <c r="P500" s="53" t="str">
        <f>IF(Polygon[Asset Unit Cost]="","",Polygon[Asset Unit Cost])</f>
        <v/>
      </c>
      <c r="Q500" s="11" t="str">
        <f>IF(Polygon[Added By]="","",UPPER(Polygon[Added By]))</f>
        <v/>
      </c>
      <c r="R500" s="11" t="str">
        <f>IF(Polygon[Added Date]="","",Polygon[Added Date])</f>
        <v/>
      </c>
      <c r="S500" s="14" t="str">
        <f>IF(Polygon[Z COORD]="","",Polygon[Z COORD])</f>
        <v/>
      </c>
      <c r="T500" s="14" t="str">
        <f>IF(Polygon[Asset Description]="","",PROPER(Polygon[Asset Description]))</f>
        <v/>
      </c>
      <c r="U500" s="14" t="str">
        <f>IF(Polygon[Area m2]="","",Polygon[Area m2])</f>
        <v/>
      </c>
      <c r="V500" s="14" t="str">
        <f>IF(Polygon[Asset Group]="","",VLOOKUP(Polygon[Surface Material],surface_master,2,FALSE))</f>
        <v/>
      </c>
      <c r="W500" s="14" t="str">
        <f>IF(Polygon[Asset Group]="","",VLOOKUP(Polygon[Material],sa_pa_surface,2,FALSE))</f>
        <v/>
      </c>
      <c r="X500" s="14" t="str">
        <f>IF(Polygon[Asset Group]="","",VLOOKUP(Polygon[Surface],surface_master,2,FALSE))</f>
        <v/>
      </c>
      <c r="Y500" s="14" t="str">
        <f>IF(Polygon[Surface Layer Depth mm]="","",Polygon[Surface Layer Depth mm])</f>
        <v/>
      </c>
      <c r="Z500" s="14" t="str">
        <f>IF(Polygon[Length m]="","",Polygon[Length m])</f>
        <v/>
      </c>
      <c r="AA500" s="14" t="str">
        <f>IF(Polygon[Av Width m]="","",Polygon[Av Width m])</f>
        <v/>
      </c>
      <c r="AB500" s="14" t="str">
        <f>IF(Polygon[Parking Capacity]="","",Polygon[Parking Capacity])</f>
        <v/>
      </c>
    </row>
    <row r="501" spans="1:28" s="3" customFormat="1" x14ac:dyDescent="0.2">
      <c r="A501" s="3" t="str">
        <f>IF(Polygon[DWG File Name]="","",Polygon[DWG File Name])</f>
        <v/>
      </c>
      <c r="B501" s="3" t="str">
        <f>IF(Polygon[DWG Layer Name]="","",Polygon[DWG Layer Name])</f>
        <v/>
      </c>
      <c r="C501" s="3" t="str">
        <f>IF(Polygon[DWG Handle]="","",Polygon[DWG Handle])</f>
        <v/>
      </c>
      <c r="D501" s="58" t="str">
        <f>IF(Polygon[Approx Centroid X]="","",Polygon[Approx Centroid X])</f>
        <v/>
      </c>
      <c r="E501" s="58" t="str">
        <f>IF(Polygon[Approx Centroid Y]="","",Polygon[Approx Centroid Y])</f>
        <v/>
      </c>
      <c r="F501" s="3" t="str">
        <f>IF(Polygon[Replacement Asset]="","",Polygon[Replacement Asset])</f>
        <v/>
      </c>
      <c r="G501" s="3" t="str">
        <f>IF(Polygon[Asset ID]="","",UPPER(Polygon[Asset ID]))</f>
        <v/>
      </c>
      <c r="H501" s="3" t="str">
        <f>IF(Polygon[Asset Group]="","",VLOOKUP(Polygon[Asset Group],asset_grp_poly,4,FALSE))</f>
        <v/>
      </c>
      <c r="I501" s="3" t="str">
        <f>IF(Polygon[Asset Group]="","",VLOOKUP(Polygon[Asset Group],asset_grp_poly,2,FALSE))</f>
        <v/>
      </c>
      <c r="J501" s="3" t="str">
        <f>IF(Polygon[Asset Group]="","",VLOOKUP(Polygon[Asset Group],asset_grp_poly,3,FALSE))</f>
        <v/>
      </c>
      <c r="K501" s="3" t="str">
        <f>IF(Polygon[Asset Group]="","",VLOOKUP(Polygon[Asset Type],type_master_list,2,FALSE))</f>
        <v/>
      </c>
      <c r="L501" s="3" t="str">
        <f>IF(Polygon[Asset Name]="","",PROPER(Polygon[Asset Name]))</f>
        <v/>
      </c>
      <c r="M501" s="11" t="str">
        <f>IF(Polygon[Install Date]="","",Polygon[Install Date])</f>
        <v/>
      </c>
      <c r="N501" s="11" t="str">
        <f>IF(Polygon[Note]="","",PROPER(Polygon[Note]))</f>
        <v/>
      </c>
      <c r="O501" s="11" t="str">
        <f>IF(Polygon[Resource Consent Number]="","",UPPER(Polygon[Resource Consent Number]))</f>
        <v/>
      </c>
      <c r="P501" s="53" t="str">
        <f>IF(Polygon[Asset Unit Cost]="","",Polygon[Asset Unit Cost])</f>
        <v/>
      </c>
      <c r="Q501" s="11" t="str">
        <f>IF(Polygon[Added By]="","",UPPER(Polygon[Added By]))</f>
        <v/>
      </c>
      <c r="R501" s="11" t="str">
        <f>IF(Polygon[Added Date]="","",Polygon[Added Date])</f>
        <v/>
      </c>
      <c r="S501" s="14" t="str">
        <f>IF(Polygon[Z COORD]="","",Polygon[Z COORD])</f>
        <v/>
      </c>
      <c r="T501" s="14" t="str">
        <f>IF(Polygon[Asset Description]="","",PROPER(Polygon[Asset Description]))</f>
        <v/>
      </c>
      <c r="U501" s="14" t="str">
        <f>IF(Polygon[Area m2]="","",Polygon[Area m2])</f>
        <v/>
      </c>
      <c r="V501" s="14" t="str">
        <f>IF(Polygon[Asset Group]="","",VLOOKUP(Polygon[Surface Material],surface_master,2,FALSE))</f>
        <v/>
      </c>
      <c r="W501" s="14" t="str">
        <f>IF(Polygon[Asset Group]="","",VLOOKUP(Polygon[Material],sa_pa_surface,2,FALSE))</f>
        <v/>
      </c>
      <c r="X501" s="14" t="str">
        <f>IF(Polygon[Asset Group]="","",VLOOKUP(Polygon[Surface],surface_master,2,FALSE))</f>
        <v/>
      </c>
      <c r="Y501" s="14" t="str">
        <f>IF(Polygon[Surface Layer Depth mm]="","",Polygon[Surface Layer Depth mm])</f>
        <v/>
      </c>
      <c r="Z501" s="14" t="str">
        <f>IF(Polygon[Length m]="","",Polygon[Length m])</f>
        <v/>
      </c>
      <c r="AA501" s="14" t="str">
        <f>IF(Polygon[Av Width m]="","",Polygon[Av Width m])</f>
        <v/>
      </c>
      <c r="AB501" s="14" t="str">
        <f>IF(Polygon[Parking Capacity]="","",Polygon[Parking Capacity])</f>
        <v/>
      </c>
    </row>
    <row r="502" spans="1:28" s="3" customFormat="1" x14ac:dyDescent="0.2">
      <c r="A502" s="3" t="str">
        <f>IF(Polygon[DWG File Name]="","",Polygon[DWG File Name])</f>
        <v/>
      </c>
      <c r="B502" s="3" t="str">
        <f>IF(Polygon[DWG Layer Name]="","",Polygon[DWG Layer Name])</f>
        <v/>
      </c>
      <c r="C502" s="3" t="str">
        <f>IF(Polygon[DWG Handle]="","",Polygon[DWG Handle])</f>
        <v/>
      </c>
      <c r="D502" s="58" t="str">
        <f>IF(Polygon[Approx Centroid X]="","",Polygon[Approx Centroid X])</f>
        <v/>
      </c>
      <c r="E502" s="58" t="str">
        <f>IF(Polygon[Approx Centroid Y]="","",Polygon[Approx Centroid Y])</f>
        <v/>
      </c>
      <c r="F502" s="3" t="str">
        <f>IF(Polygon[Replacement Asset]="","",Polygon[Replacement Asset])</f>
        <v/>
      </c>
      <c r="G502" s="3" t="str">
        <f>IF(Polygon[Asset ID]="","",UPPER(Polygon[Asset ID]))</f>
        <v/>
      </c>
      <c r="H502" s="3" t="str">
        <f>IF(Polygon[Asset Group]="","",VLOOKUP(Polygon[Asset Group],asset_grp_poly,4,FALSE))</f>
        <v/>
      </c>
      <c r="I502" s="3" t="str">
        <f>IF(Polygon[Asset Group]="","",VLOOKUP(Polygon[Asset Group],asset_grp_poly,2,FALSE))</f>
        <v/>
      </c>
      <c r="J502" s="3" t="str">
        <f>IF(Polygon[Asset Group]="","",VLOOKUP(Polygon[Asset Group],asset_grp_poly,3,FALSE))</f>
        <v/>
      </c>
      <c r="K502" s="3" t="str">
        <f>IF(Polygon[Asset Group]="","",VLOOKUP(Polygon[Asset Type],type_master_list,2,FALSE))</f>
        <v/>
      </c>
      <c r="L502" s="3" t="str">
        <f>IF(Polygon[Asset Name]="","",PROPER(Polygon[Asset Name]))</f>
        <v/>
      </c>
      <c r="M502" s="11" t="str">
        <f>IF(Polygon[Install Date]="","",Polygon[Install Date])</f>
        <v/>
      </c>
      <c r="N502" s="11" t="str">
        <f>IF(Polygon[Note]="","",PROPER(Polygon[Note]))</f>
        <v/>
      </c>
      <c r="O502" s="11" t="str">
        <f>IF(Polygon[Resource Consent Number]="","",UPPER(Polygon[Resource Consent Number]))</f>
        <v/>
      </c>
      <c r="P502" s="53" t="str">
        <f>IF(Polygon[Asset Unit Cost]="","",Polygon[Asset Unit Cost])</f>
        <v/>
      </c>
      <c r="Q502" s="11" t="str">
        <f>IF(Polygon[Added By]="","",UPPER(Polygon[Added By]))</f>
        <v/>
      </c>
      <c r="R502" s="11" t="str">
        <f>IF(Polygon[Added Date]="","",Polygon[Added Date])</f>
        <v/>
      </c>
      <c r="S502" s="14" t="str">
        <f>IF(Polygon[Z COORD]="","",Polygon[Z COORD])</f>
        <v/>
      </c>
      <c r="T502" s="14" t="str">
        <f>IF(Polygon[Asset Description]="","",PROPER(Polygon[Asset Description]))</f>
        <v/>
      </c>
      <c r="U502" s="14" t="str">
        <f>IF(Polygon[Area m2]="","",Polygon[Area m2])</f>
        <v/>
      </c>
      <c r="V502" s="14" t="str">
        <f>IF(Polygon[Asset Group]="","",VLOOKUP(Polygon[Surface Material],surface_master,2,FALSE))</f>
        <v/>
      </c>
      <c r="W502" s="14" t="str">
        <f>IF(Polygon[Asset Group]="","",VLOOKUP(Polygon[Material],sa_pa_surface,2,FALSE))</f>
        <v/>
      </c>
      <c r="X502" s="14" t="str">
        <f>IF(Polygon[Asset Group]="","",VLOOKUP(Polygon[Surface],surface_master,2,FALSE))</f>
        <v/>
      </c>
      <c r="Y502" s="14" t="str">
        <f>IF(Polygon[Surface Layer Depth mm]="","",Polygon[Surface Layer Depth mm])</f>
        <v/>
      </c>
      <c r="Z502" s="14" t="str">
        <f>IF(Polygon[Length m]="","",Polygon[Length m])</f>
        <v/>
      </c>
      <c r="AA502" s="14" t="str">
        <f>IF(Polygon[Av Width m]="","",Polygon[Av Width m])</f>
        <v/>
      </c>
      <c r="AB502" s="14" t="str">
        <f>IF(Polygon[Parking Capacity]="","",Polygon[Parking Capacity])</f>
        <v/>
      </c>
    </row>
    <row r="503" spans="1:28" s="3" customFormat="1" x14ac:dyDescent="0.2">
      <c r="A503" s="3" t="str">
        <f>IF(Polygon[DWG File Name]="","",Polygon[DWG File Name])</f>
        <v/>
      </c>
      <c r="B503" s="3" t="str">
        <f>IF(Polygon[DWG Layer Name]="","",Polygon[DWG Layer Name])</f>
        <v/>
      </c>
      <c r="C503" s="3" t="str">
        <f>IF(Polygon[DWG Handle]="","",Polygon[DWG Handle])</f>
        <v/>
      </c>
      <c r="D503" s="58" t="str">
        <f>IF(Polygon[Approx Centroid X]="","",Polygon[Approx Centroid X])</f>
        <v/>
      </c>
      <c r="E503" s="58" t="str">
        <f>IF(Polygon[Approx Centroid Y]="","",Polygon[Approx Centroid Y])</f>
        <v/>
      </c>
      <c r="F503" s="3" t="str">
        <f>IF(Polygon[Replacement Asset]="","",Polygon[Replacement Asset])</f>
        <v/>
      </c>
      <c r="G503" s="3" t="str">
        <f>IF(Polygon[Asset ID]="","",UPPER(Polygon[Asset ID]))</f>
        <v/>
      </c>
      <c r="H503" s="3" t="str">
        <f>IF(Polygon[Asset Group]="","",VLOOKUP(Polygon[Asset Group],asset_grp_poly,4,FALSE))</f>
        <v/>
      </c>
      <c r="I503" s="3" t="str">
        <f>IF(Polygon[Asset Group]="","",VLOOKUP(Polygon[Asset Group],asset_grp_poly,2,FALSE))</f>
        <v/>
      </c>
      <c r="J503" s="3" t="str">
        <f>IF(Polygon[Asset Group]="","",VLOOKUP(Polygon[Asset Group],asset_grp_poly,3,FALSE))</f>
        <v/>
      </c>
      <c r="K503" s="3" t="str">
        <f>IF(Polygon[Asset Group]="","",VLOOKUP(Polygon[Asset Type],type_master_list,2,FALSE))</f>
        <v/>
      </c>
      <c r="L503" s="3" t="str">
        <f>IF(Polygon[Asset Name]="","",PROPER(Polygon[Asset Name]))</f>
        <v/>
      </c>
      <c r="M503" s="11" t="str">
        <f>IF(Polygon[Install Date]="","",Polygon[Install Date])</f>
        <v/>
      </c>
      <c r="N503" s="11" t="str">
        <f>IF(Polygon[Note]="","",PROPER(Polygon[Note]))</f>
        <v/>
      </c>
      <c r="O503" s="11" t="str">
        <f>IF(Polygon[Resource Consent Number]="","",UPPER(Polygon[Resource Consent Number]))</f>
        <v/>
      </c>
      <c r="P503" s="53" t="str">
        <f>IF(Polygon[Asset Unit Cost]="","",Polygon[Asset Unit Cost])</f>
        <v/>
      </c>
      <c r="Q503" s="11" t="str">
        <f>IF(Polygon[Added By]="","",UPPER(Polygon[Added By]))</f>
        <v/>
      </c>
      <c r="R503" s="11" t="str">
        <f>IF(Polygon[Added Date]="","",Polygon[Added Date])</f>
        <v/>
      </c>
      <c r="S503" s="14" t="str">
        <f>IF(Polygon[Z COORD]="","",Polygon[Z COORD])</f>
        <v/>
      </c>
      <c r="T503" s="14" t="str">
        <f>IF(Polygon[Asset Description]="","",PROPER(Polygon[Asset Description]))</f>
        <v/>
      </c>
      <c r="U503" s="14" t="str">
        <f>IF(Polygon[Area m2]="","",Polygon[Area m2])</f>
        <v/>
      </c>
      <c r="V503" s="14" t="str">
        <f>IF(Polygon[Asset Group]="","",VLOOKUP(Polygon[Surface Material],surface_master,2,FALSE))</f>
        <v/>
      </c>
      <c r="W503" s="14" t="str">
        <f>IF(Polygon[Asset Group]="","",VLOOKUP(Polygon[Material],sa_pa_surface,2,FALSE))</f>
        <v/>
      </c>
      <c r="X503" s="14" t="str">
        <f>IF(Polygon[Asset Group]="","",VLOOKUP(Polygon[Surface],surface_master,2,FALSE))</f>
        <v/>
      </c>
      <c r="Y503" s="14" t="str">
        <f>IF(Polygon[Surface Layer Depth mm]="","",Polygon[Surface Layer Depth mm])</f>
        <v/>
      </c>
      <c r="Z503" s="14" t="str">
        <f>IF(Polygon[Length m]="","",Polygon[Length m])</f>
        <v/>
      </c>
      <c r="AA503" s="14" t="str">
        <f>IF(Polygon[Av Width m]="","",Polygon[Av Width m])</f>
        <v/>
      </c>
      <c r="AB503" s="14" t="str">
        <f>IF(Polygon[Parking Capacity]="","",Polygon[Parking Capacity])</f>
        <v/>
      </c>
    </row>
    <row r="504" spans="1:28" s="3" customFormat="1" x14ac:dyDescent="0.2">
      <c r="A504" s="3" t="str">
        <f>IF(Polygon[DWG File Name]="","",Polygon[DWG File Name])</f>
        <v/>
      </c>
      <c r="B504" s="3" t="str">
        <f>IF(Polygon[DWG Layer Name]="","",Polygon[DWG Layer Name])</f>
        <v/>
      </c>
      <c r="C504" s="3" t="str">
        <f>IF(Polygon[DWG Handle]="","",Polygon[DWG Handle])</f>
        <v/>
      </c>
      <c r="D504" s="58" t="str">
        <f>IF(Polygon[Approx Centroid X]="","",Polygon[Approx Centroid X])</f>
        <v/>
      </c>
      <c r="E504" s="58" t="str">
        <f>IF(Polygon[Approx Centroid Y]="","",Polygon[Approx Centroid Y])</f>
        <v/>
      </c>
      <c r="F504" s="3" t="str">
        <f>IF(Polygon[Replacement Asset]="","",Polygon[Replacement Asset])</f>
        <v/>
      </c>
      <c r="G504" s="3" t="str">
        <f>IF(Polygon[Asset ID]="","",UPPER(Polygon[Asset ID]))</f>
        <v/>
      </c>
      <c r="H504" s="3" t="str">
        <f>IF(Polygon[Asset Group]="","",VLOOKUP(Polygon[Asset Group],asset_grp_poly,4,FALSE))</f>
        <v/>
      </c>
      <c r="I504" s="3" t="str">
        <f>IF(Polygon[Asset Group]="","",VLOOKUP(Polygon[Asset Group],asset_grp_poly,2,FALSE))</f>
        <v/>
      </c>
      <c r="J504" s="3" t="str">
        <f>IF(Polygon[Asset Group]="","",VLOOKUP(Polygon[Asset Group],asset_grp_poly,3,FALSE))</f>
        <v/>
      </c>
      <c r="K504" s="3" t="str">
        <f>IF(Polygon[Asset Group]="","",VLOOKUP(Polygon[Asset Type],type_master_list,2,FALSE))</f>
        <v/>
      </c>
      <c r="L504" s="3" t="str">
        <f>IF(Polygon[Asset Name]="","",PROPER(Polygon[Asset Name]))</f>
        <v/>
      </c>
      <c r="M504" s="11" t="str">
        <f>IF(Polygon[Install Date]="","",Polygon[Install Date])</f>
        <v/>
      </c>
      <c r="N504" s="11" t="str">
        <f>IF(Polygon[Note]="","",PROPER(Polygon[Note]))</f>
        <v/>
      </c>
      <c r="O504" s="11" t="str">
        <f>IF(Polygon[Resource Consent Number]="","",UPPER(Polygon[Resource Consent Number]))</f>
        <v/>
      </c>
      <c r="P504" s="53" t="str">
        <f>IF(Polygon[Asset Unit Cost]="","",Polygon[Asset Unit Cost])</f>
        <v/>
      </c>
      <c r="Q504" s="11" t="str">
        <f>IF(Polygon[Added By]="","",UPPER(Polygon[Added By]))</f>
        <v/>
      </c>
      <c r="R504" s="11" t="str">
        <f>IF(Polygon[Added Date]="","",Polygon[Added Date])</f>
        <v/>
      </c>
      <c r="S504" s="14" t="str">
        <f>IF(Polygon[Z COORD]="","",Polygon[Z COORD])</f>
        <v/>
      </c>
      <c r="T504" s="14" t="str">
        <f>IF(Polygon[Asset Description]="","",PROPER(Polygon[Asset Description]))</f>
        <v/>
      </c>
      <c r="U504" s="14" t="str">
        <f>IF(Polygon[Area m2]="","",Polygon[Area m2])</f>
        <v/>
      </c>
      <c r="V504" s="14" t="str">
        <f>IF(Polygon[Asset Group]="","",VLOOKUP(Polygon[Surface Material],surface_master,2,FALSE))</f>
        <v/>
      </c>
      <c r="W504" s="14" t="str">
        <f>IF(Polygon[Asset Group]="","",VLOOKUP(Polygon[Material],sa_pa_surface,2,FALSE))</f>
        <v/>
      </c>
      <c r="X504" s="14" t="str">
        <f>IF(Polygon[Asset Group]="","",VLOOKUP(Polygon[Surface],surface_master,2,FALSE))</f>
        <v/>
      </c>
      <c r="Y504" s="14" t="str">
        <f>IF(Polygon[Surface Layer Depth mm]="","",Polygon[Surface Layer Depth mm])</f>
        <v/>
      </c>
      <c r="Z504" s="14" t="str">
        <f>IF(Polygon[Length m]="","",Polygon[Length m])</f>
        <v/>
      </c>
      <c r="AA504" s="14" t="str">
        <f>IF(Polygon[Av Width m]="","",Polygon[Av Width m])</f>
        <v/>
      </c>
      <c r="AB504" s="14" t="str">
        <f>IF(Polygon[Parking Capacity]="","",Polygon[Parking Capacity])</f>
        <v/>
      </c>
    </row>
    <row r="505" spans="1:28" s="3" customFormat="1" x14ac:dyDescent="0.2">
      <c r="A505" s="3" t="str">
        <f>IF(Polygon[DWG File Name]="","",Polygon[DWG File Name])</f>
        <v/>
      </c>
      <c r="B505" s="3" t="str">
        <f>IF(Polygon[DWG Layer Name]="","",Polygon[DWG Layer Name])</f>
        <v/>
      </c>
      <c r="C505" s="3" t="str">
        <f>IF(Polygon[DWG Handle]="","",Polygon[DWG Handle])</f>
        <v/>
      </c>
      <c r="D505" s="58" t="str">
        <f>IF(Polygon[Approx Centroid X]="","",Polygon[Approx Centroid X])</f>
        <v/>
      </c>
      <c r="E505" s="58" t="str">
        <f>IF(Polygon[Approx Centroid Y]="","",Polygon[Approx Centroid Y])</f>
        <v/>
      </c>
      <c r="F505" s="3" t="str">
        <f>IF(Polygon[Replacement Asset]="","",Polygon[Replacement Asset])</f>
        <v/>
      </c>
      <c r="G505" s="3" t="str">
        <f>IF(Polygon[Asset ID]="","",UPPER(Polygon[Asset ID]))</f>
        <v/>
      </c>
      <c r="H505" s="3" t="str">
        <f>IF(Polygon[Asset Group]="","",VLOOKUP(Polygon[Asset Group],asset_grp_poly,4,FALSE))</f>
        <v/>
      </c>
      <c r="I505" s="3" t="str">
        <f>IF(Polygon[Asset Group]="","",VLOOKUP(Polygon[Asset Group],asset_grp_poly,2,FALSE))</f>
        <v/>
      </c>
      <c r="J505" s="3" t="str">
        <f>IF(Polygon[Asset Group]="","",VLOOKUP(Polygon[Asset Group],asset_grp_poly,3,FALSE))</f>
        <v/>
      </c>
      <c r="K505" s="3" t="str">
        <f>IF(Polygon[Asset Group]="","",VLOOKUP(Polygon[Asset Type],type_master_list,2,FALSE))</f>
        <v/>
      </c>
      <c r="L505" s="3" t="str">
        <f>IF(Polygon[Asset Name]="","",PROPER(Polygon[Asset Name]))</f>
        <v/>
      </c>
      <c r="M505" s="11" t="str">
        <f>IF(Polygon[Install Date]="","",Polygon[Install Date])</f>
        <v/>
      </c>
      <c r="N505" s="11" t="str">
        <f>IF(Polygon[Note]="","",PROPER(Polygon[Note]))</f>
        <v/>
      </c>
      <c r="O505" s="11" t="str">
        <f>IF(Polygon[Resource Consent Number]="","",UPPER(Polygon[Resource Consent Number]))</f>
        <v/>
      </c>
      <c r="P505" s="53" t="str">
        <f>IF(Polygon[Asset Unit Cost]="","",Polygon[Asset Unit Cost])</f>
        <v/>
      </c>
      <c r="Q505" s="11" t="str">
        <f>IF(Polygon[Added By]="","",UPPER(Polygon[Added By]))</f>
        <v/>
      </c>
      <c r="R505" s="11" t="str">
        <f>IF(Polygon[Added Date]="","",Polygon[Added Date])</f>
        <v/>
      </c>
      <c r="S505" s="14" t="str">
        <f>IF(Polygon[Z COORD]="","",Polygon[Z COORD])</f>
        <v/>
      </c>
      <c r="T505" s="14" t="str">
        <f>IF(Polygon[Asset Description]="","",PROPER(Polygon[Asset Description]))</f>
        <v/>
      </c>
      <c r="U505" s="14" t="str">
        <f>IF(Polygon[Area m2]="","",Polygon[Area m2])</f>
        <v/>
      </c>
      <c r="V505" s="14" t="str">
        <f>IF(Polygon[Asset Group]="","",VLOOKUP(Polygon[Surface Material],surface_master,2,FALSE))</f>
        <v/>
      </c>
      <c r="W505" s="14" t="str">
        <f>IF(Polygon[Asset Group]="","",VLOOKUP(Polygon[Material],sa_pa_surface,2,FALSE))</f>
        <v/>
      </c>
      <c r="X505" s="14" t="str">
        <f>IF(Polygon[Asset Group]="","",VLOOKUP(Polygon[Surface],surface_master,2,FALSE))</f>
        <v/>
      </c>
      <c r="Y505" s="14" t="str">
        <f>IF(Polygon[Surface Layer Depth mm]="","",Polygon[Surface Layer Depth mm])</f>
        <v/>
      </c>
      <c r="Z505" s="14" t="str">
        <f>IF(Polygon[Length m]="","",Polygon[Length m])</f>
        <v/>
      </c>
      <c r="AA505" s="14" t="str">
        <f>IF(Polygon[Av Width m]="","",Polygon[Av Width m])</f>
        <v/>
      </c>
      <c r="AB505" s="14" t="str">
        <f>IF(Polygon[Parking Capacity]="","",Polygon[Parking Capacity])</f>
        <v/>
      </c>
    </row>
    <row r="506" spans="1:28" s="3" customFormat="1" x14ac:dyDescent="0.2">
      <c r="A506" s="3" t="str">
        <f>IF(Polygon[DWG File Name]="","",Polygon[DWG File Name])</f>
        <v/>
      </c>
      <c r="B506" s="3" t="str">
        <f>IF(Polygon[DWG Layer Name]="","",Polygon[DWG Layer Name])</f>
        <v/>
      </c>
      <c r="C506" s="3" t="str">
        <f>IF(Polygon[DWG Handle]="","",Polygon[DWG Handle])</f>
        <v/>
      </c>
      <c r="D506" s="58" t="str">
        <f>IF(Polygon[Approx Centroid X]="","",Polygon[Approx Centroid X])</f>
        <v/>
      </c>
      <c r="E506" s="58" t="str">
        <f>IF(Polygon[Approx Centroid Y]="","",Polygon[Approx Centroid Y])</f>
        <v/>
      </c>
      <c r="F506" s="3" t="str">
        <f>IF(Polygon[Replacement Asset]="","",Polygon[Replacement Asset])</f>
        <v/>
      </c>
      <c r="G506" s="3" t="str">
        <f>IF(Polygon[Asset ID]="","",UPPER(Polygon[Asset ID]))</f>
        <v/>
      </c>
      <c r="H506" s="3" t="str">
        <f>IF(Polygon[Asset Group]="","",VLOOKUP(Polygon[Asset Group],asset_grp_poly,4,FALSE))</f>
        <v/>
      </c>
      <c r="I506" s="3" t="str">
        <f>IF(Polygon[Asset Group]="","",VLOOKUP(Polygon[Asset Group],asset_grp_poly,2,FALSE))</f>
        <v/>
      </c>
      <c r="J506" s="3" t="str">
        <f>IF(Polygon[Asset Group]="","",VLOOKUP(Polygon[Asset Group],asset_grp_poly,3,FALSE))</f>
        <v/>
      </c>
      <c r="K506" s="3" t="str">
        <f>IF(Polygon[Asset Group]="","",VLOOKUP(Polygon[Asset Type],type_master_list,2,FALSE))</f>
        <v/>
      </c>
      <c r="L506" s="3" t="str">
        <f>IF(Polygon[Asset Name]="","",PROPER(Polygon[Asset Name]))</f>
        <v/>
      </c>
      <c r="M506" s="11" t="str">
        <f>IF(Polygon[Install Date]="","",Polygon[Install Date])</f>
        <v/>
      </c>
      <c r="N506" s="11" t="str">
        <f>IF(Polygon[Note]="","",PROPER(Polygon[Note]))</f>
        <v/>
      </c>
      <c r="O506" s="11" t="str">
        <f>IF(Polygon[Resource Consent Number]="","",UPPER(Polygon[Resource Consent Number]))</f>
        <v/>
      </c>
      <c r="P506" s="53" t="str">
        <f>IF(Polygon[Asset Unit Cost]="","",Polygon[Asset Unit Cost])</f>
        <v/>
      </c>
      <c r="Q506" s="11" t="str">
        <f>IF(Polygon[Added By]="","",UPPER(Polygon[Added By]))</f>
        <v/>
      </c>
      <c r="R506" s="11" t="str">
        <f>IF(Polygon[Added Date]="","",Polygon[Added Date])</f>
        <v/>
      </c>
      <c r="S506" s="14" t="str">
        <f>IF(Polygon[Z COORD]="","",Polygon[Z COORD])</f>
        <v/>
      </c>
      <c r="T506" s="14" t="str">
        <f>IF(Polygon[Asset Description]="","",PROPER(Polygon[Asset Description]))</f>
        <v/>
      </c>
      <c r="U506" s="14" t="str">
        <f>IF(Polygon[Area m2]="","",Polygon[Area m2])</f>
        <v/>
      </c>
      <c r="V506" s="14" t="str">
        <f>IF(Polygon[Asset Group]="","",VLOOKUP(Polygon[Surface Material],surface_master,2,FALSE))</f>
        <v/>
      </c>
      <c r="W506" s="14" t="str">
        <f>IF(Polygon[Asset Group]="","",VLOOKUP(Polygon[Material],sa_pa_surface,2,FALSE))</f>
        <v/>
      </c>
      <c r="X506" s="14" t="str">
        <f>IF(Polygon[Asset Group]="","",VLOOKUP(Polygon[Surface],surface_master,2,FALSE))</f>
        <v/>
      </c>
      <c r="Y506" s="14" t="str">
        <f>IF(Polygon[Surface Layer Depth mm]="","",Polygon[Surface Layer Depth mm])</f>
        <v/>
      </c>
      <c r="Z506" s="14" t="str">
        <f>IF(Polygon[Length m]="","",Polygon[Length m])</f>
        <v/>
      </c>
      <c r="AA506" s="14" t="str">
        <f>IF(Polygon[Av Width m]="","",Polygon[Av Width m])</f>
        <v/>
      </c>
      <c r="AB506" s="14" t="str">
        <f>IF(Polygon[Parking Capacity]="","",Polygon[Parking Capacity])</f>
        <v/>
      </c>
    </row>
    <row r="507" spans="1:28" s="3" customFormat="1" x14ac:dyDescent="0.2">
      <c r="A507" s="3" t="str">
        <f>IF(Polygon[DWG File Name]="","",Polygon[DWG File Name])</f>
        <v/>
      </c>
      <c r="B507" s="3" t="str">
        <f>IF(Polygon[DWG Layer Name]="","",Polygon[DWG Layer Name])</f>
        <v/>
      </c>
      <c r="C507" s="3" t="str">
        <f>IF(Polygon[DWG Handle]="","",Polygon[DWG Handle])</f>
        <v/>
      </c>
      <c r="D507" s="58" t="str">
        <f>IF(Polygon[Approx Centroid X]="","",Polygon[Approx Centroid X])</f>
        <v/>
      </c>
      <c r="E507" s="58" t="str">
        <f>IF(Polygon[Approx Centroid Y]="","",Polygon[Approx Centroid Y])</f>
        <v/>
      </c>
      <c r="F507" s="3" t="str">
        <f>IF(Polygon[Replacement Asset]="","",Polygon[Replacement Asset])</f>
        <v/>
      </c>
      <c r="G507" s="3" t="str">
        <f>IF(Polygon[Asset ID]="","",UPPER(Polygon[Asset ID]))</f>
        <v/>
      </c>
      <c r="H507" s="3" t="str">
        <f>IF(Polygon[Asset Group]="","",VLOOKUP(Polygon[Asset Group],asset_grp_poly,4,FALSE))</f>
        <v/>
      </c>
      <c r="I507" s="3" t="str">
        <f>IF(Polygon[Asset Group]="","",VLOOKUP(Polygon[Asset Group],asset_grp_poly,2,FALSE))</f>
        <v/>
      </c>
      <c r="J507" s="3" t="str">
        <f>IF(Polygon[Asset Group]="","",VLOOKUP(Polygon[Asset Group],asset_grp_poly,3,FALSE))</f>
        <v/>
      </c>
      <c r="K507" s="3" t="str">
        <f>IF(Polygon[Asset Group]="","",VLOOKUP(Polygon[Asset Type],type_master_list,2,FALSE))</f>
        <v/>
      </c>
      <c r="L507" s="3" t="str">
        <f>IF(Polygon[Asset Name]="","",PROPER(Polygon[Asset Name]))</f>
        <v/>
      </c>
      <c r="M507" s="11" t="str">
        <f>IF(Polygon[Install Date]="","",Polygon[Install Date])</f>
        <v/>
      </c>
      <c r="N507" s="11" t="str">
        <f>IF(Polygon[Note]="","",PROPER(Polygon[Note]))</f>
        <v/>
      </c>
      <c r="O507" s="11" t="str">
        <f>IF(Polygon[Resource Consent Number]="","",UPPER(Polygon[Resource Consent Number]))</f>
        <v/>
      </c>
      <c r="P507" s="53" t="str">
        <f>IF(Polygon[Asset Unit Cost]="","",Polygon[Asset Unit Cost])</f>
        <v/>
      </c>
      <c r="Q507" s="11" t="str">
        <f>IF(Polygon[Added By]="","",UPPER(Polygon[Added By]))</f>
        <v/>
      </c>
      <c r="R507" s="11" t="str">
        <f>IF(Polygon[Added Date]="","",Polygon[Added Date])</f>
        <v/>
      </c>
      <c r="S507" s="14" t="str">
        <f>IF(Polygon[Z COORD]="","",Polygon[Z COORD])</f>
        <v/>
      </c>
      <c r="T507" s="14" t="str">
        <f>IF(Polygon[Asset Description]="","",PROPER(Polygon[Asset Description]))</f>
        <v/>
      </c>
      <c r="U507" s="14" t="str">
        <f>IF(Polygon[Area m2]="","",Polygon[Area m2])</f>
        <v/>
      </c>
      <c r="V507" s="14" t="str">
        <f>IF(Polygon[Asset Group]="","",VLOOKUP(Polygon[Surface Material],surface_master,2,FALSE))</f>
        <v/>
      </c>
      <c r="W507" s="14" t="str">
        <f>IF(Polygon[Asset Group]="","",VLOOKUP(Polygon[Material],sa_pa_surface,2,FALSE))</f>
        <v/>
      </c>
      <c r="X507" s="14" t="str">
        <f>IF(Polygon[Asset Group]="","",VLOOKUP(Polygon[Surface],surface_master,2,FALSE))</f>
        <v/>
      </c>
      <c r="Y507" s="14" t="str">
        <f>IF(Polygon[Surface Layer Depth mm]="","",Polygon[Surface Layer Depth mm])</f>
        <v/>
      </c>
      <c r="Z507" s="14" t="str">
        <f>IF(Polygon[Length m]="","",Polygon[Length m])</f>
        <v/>
      </c>
      <c r="AA507" s="14" t="str">
        <f>IF(Polygon[Av Width m]="","",Polygon[Av Width m])</f>
        <v/>
      </c>
      <c r="AB507" s="14" t="str">
        <f>IF(Polygon[Parking Capacity]="","",Polygon[Parking Capacity])</f>
        <v/>
      </c>
    </row>
    <row r="508" spans="1:28" s="3" customFormat="1" x14ac:dyDescent="0.2">
      <c r="A508" s="3" t="str">
        <f>IF(Polygon[DWG File Name]="","",Polygon[DWG File Name])</f>
        <v/>
      </c>
      <c r="B508" s="3" t="str">
        <f>IF(Polygon[DWG Layer Name]="","",Polygon[DWG Layer Name])</f>
        <v/>
      </c>
      <c r="C508" s="3" t="str">
        <f>IF(Polygon[DWG Handle]="","",Polygon[DWG Handle])</f>
        <v/>
      </c>
      <c r="D508" s="58" t="str">
        <f>IF(Polygon[Approx Centroid X]="","",Polygon[Approx Centroid X])</f>
        <v/>
      </c>
      <c r="E508" s="58" t="str">
        <f>IF(Polygon[Approx Centroid Y]="","",Polygon[Approx Centroid Y])</f>
        <v/>
      </c>
      <c r="F508" s="3" t="str">
        <f>IF(Polygon[Replacement Asset]="","",Polygon[Replacement Asset])</f>
        <v/>
      </c>
      <c r="G508" s="3" t="str">
        <f>IF(Polygon[Asset ID]="","",UPPER(Polygon[Asset ID]))</f>
        <v/>
      </c>
      <c r="H508" s="3" t="str">
        <f>IF(Polygon[Asset Group]="","",VLOOKUP(Polygon[Asset Group],asset_grp_poly,4,FALSE))</f>
        <v/>
      </c>
      <c r="I508" s="3" t="str">
        <f>IF(Polygon[Asset Group]="","",VLOOKUP(Polygon[Asset Group],asset_grp_poly,2,FALSE))</f>
        <v/>
      </c>
      <c r="J508" s="3" t="str">
        <f>IF(Polygon[Asset Group]="","",VLOOKUP(Polygon[Asset Group],asset_grp_poly,3,FALSE))</f>
        <v/>
      </c>
      <c r="K508" s="3" t="str">
        <f>IF(Polygon[Asset Group]="","",VLOOKUP(Polygon[Asset Type],type_master_list,2,FALSE))</f>
        <v/>
      </c>
      <c r="L508" s="3" t="str">
        <f>IF(Polygon[Asset Name]="","",PROPER(Polygon[Asset Name]))</f>
        <v/>
      </c>
      <c r="M508" s="11" t="str">
        <f>IF(Polygon[Install Date]="","",Polygon[Install Date])</f>
        <v/>
      </c>
      <c r="N508" s="11" t="str">
        <f>IF(Polygon[Note]="","",PROPER(Polygon[Note]))</f>
        <v/>
      </c>
      <c r="O508" s="11" t="str">
        <f>IF(Polygon[Resource Consent Number]="","",UPPER(Polygon[Resource Consent Number]))</f>
        <v/>
      </c>
      <c r="P508" s="53" t="str">
        <f>IF(Polygon[Asset Unit Cost]="","",Polygon[Asset Unit Cost])</f>
        <v/>
      </c>
      <c r="Q508" s="11" t="str">
        <f>IF(Polygon[Added By]="","",UPPER(Polygon[Added By]))</f>
        <v/>
      </c>
      <c r="R508" s="11" t="str">
        <f>IF(Polygon[Added Date]="","",Polygon[Added Date])</f>
        <v/>
      </c>
      <c r="S508" s="14" t="str">
        <f>IF(Polygon[Z COORD]="","",Polygon[Z COORD])</f>
        <v/>
      </c>
      <c r="T508" s="14" t="str">
        <f>IF(Polygon[Asset Description]="","",PROPER(Polygon[Asset Description]))</f>
        <v/>
      </c>
      <c r="U508" s="14" t="str">
        <f>IF(Polygon[Area m2]="","",Polygon[Area m2])</f>
        <v/>
      </c>
      <c r="V508" s="14" t="str">
        <f>IF(Polygon[Asset Group]="","",VLOOKUP(Polygon[Surface Material],surface_master,2,FALSE))</f>
        <v/>
      </c>
      <c r="W508" s="14" t="str">
        <f>IF(Polygon[Asset Group]="","",VLOOKUP(Polygon[Material],sa_pa_surface,2,FALSE))</f>
        <v/>
      </c>
      <c r="X508" s="14" t="str">
        <f>IF(Polygon[Asset Group]="","",VLOOKUP(Polygon[Surface],surface_master,2,FALSE))</f>
        <v/>
      </c>
      <c r="Y508" s="14" t="str">
        <f>IF(Polygon[Surface Layer Depth mm]="","",Polygon[Surface Layer Depth mm])</f>
        <v/>
      </c>
      <c r="Z508" s="14" t="str">
        <f>IF(Polygon[Length m]="","",Polygon[Length m])</f>
        <v/>
      </c>
      <c r="AA508" s="14" t="str">
        <f>IF(Polygon[Av Width m]="","",Polygon[Av Width m])</f>
        <v/>
      </c>
      <c r="AB508" s="14" t="str">
        <f>IF(Polygon[Parking Capacity]="","",Polygon[Parking Capacity])</f>
        <v/>
      </c>
    </row>
    <row r="509" spans="1:28" s="3" customFormat="1" x14ac:dyDescent="0.2">
      <c r="A509" s="3" t="str">
        <f>IF(Polygon[DWG File Name]="","",Polygon[DWG File Name])</f>
        <v/>
      </c>
      <c r="B509" s="3" t="str">
        <f>IF(Polygon[DWG Layer Name]="","",Polygon[DWG Layer Name])</f>
        <v/>
      </c>
      <c r="C509" s="3" t="str">
        <f>IF(Polygon[DWG Handle]="","",Polygon[DWG Handle])</f>
        <v/>
      </c>
      <c r="D509" s="58" t="str">
        <f>IF(Polygon[Approx Centroid X]="","",Polygon[Approx Centroid X])</f>
        <v/>
      </c>
      <c r="E509" s="58" t="str">
        <f>IF(Polygon[Approx Centroid Y]="","",Polygon[Approx Centroid Y])</f>
        <v/>
      </c>
      <c r="F509" s="3" t="str">
        <f>IF(Polygon[Replacement Asset]="","",Polygon[Replacement Asset])</f>
        <v/>
      </c>
      <c r="G509" s="3" t="str">
        <f>IF(Polygon[Asset ID]="","",UPPER(Polygon[Asset ID]))</f>
        <v/>
      </c>
      <c r="H509" s="3" t="str">
        <f>IF(Polygon[Asset Group]="","",VLOOKUP(Polygon[Asset Group],asset_grp_poly,4,FALSE))</f>
        <v/>
      </c>
      <c r="I509" s="3" t="str">
        <f>IF(Polygon[Asset Group]="","",VLOOKUP(Polygon[Asset Group],asset_grp_poly,2,FALSE))</f>
        <v/>
      </c>
      <c r="J509" s="3" t="str">
        <f>IF(Polygon[Asset Group]="","",VLOOKUP(Polygon[Asset Group],asset_grp_poly,3,FALSE))</f>
        <v/>
      </c>
      <c r="K509" s="3" t="str">
        <f>IF(Polygon[Asset Group]="","",VLOOKUP(Polygon[Asset Type],type_master_list,2,FALSE))</f>
        <v/>
      </c>
      <c r="L509" s="3" t="str">
        <f>IF(Polygon[Asset Name]="","",PROPER(Polygon[Asset Name]))</f>
        <v/>
      </c>
      <c r="M509" s="11" t="str">
        <f>IF(Polygon[Install Date]="","",Polygon[Install Date])</f>
        <v/>
      </c>
      <c r="N509" s="11" t="str">
        <f>IF(Polygon[Note]="","",PROPER(Polygon[Note]))</f>
        <v/>
      </c>
      <c r="O509" s="11" t="str">
        <f>IF(Polygon[Resource Consent Number]="","",UPPER(Polygon[Resource Consent Number]))</f>
        <v/>
      </c>
      <c r="P509" s="53" t="str">
        <f>IF(Polygon[Asset Unit Cost]="","",Polygon[Asset Unit Cost])</f>
        <v/>
      </c>
      <c r="Q509" s="11" t="str">
        <f>IF(Polygon[Added By]="","",UPPER(Polygon[Added By]))</f>
        <v/>
      </c>
      <c r="R509" s="11" t="str">
        <f>IF(Polygon[Added Date]="","",Polygon[Added Date])</f>
        <v/>
      </c>
      <c r="S509" s="14" t="str">
        <f>IF(Polygon[Z COORD]="","",Polygon[Z COORD])</f>
        <v/>
      </c>
      <c r="T509" s="14" t="str">
        <f>IF(Polygon[Asset Description]="","",PROPER(Polygon[Asset Description]))</f>
        <v/>
      </c>
      <c r="U509" s="14" t="str">
        <f>IF(Polygon[Area m2]="","",Polygon[Area m2])</f>
        <v/>
      </c>
      <c r="V509" s="14" t="str">
        <f>IF(Polygon[Asset Group]="","",VLOOKUP(Polygon[Surface Material],surface_master,2,FALSE))</f>
        <v/>
      </c>
      <c r="W509" s="14" t="str">
        <f>IF(Polygon[Asset Group]="","",VLOOKUP(Polygon[Material],sa_pa_surface,2,FALSE))</f>
        <v/>
      </c>
      <c r="X509" s="14" t="str">
        <f>IF(Polygon[Asset Group]="","",VLOOKUP(Polygon[Surface],surface_master,2,FALSE))</f>
        <v/>
      </c>
      <c r="Y509" s="14" t="str">
        <f>IF(Polygon[Surface Layer Depth mm]="","",Polygon[Surface Layer Depth mm])</f>
        <v/>
      </c>
      <c r="Z509" s="14" t="str">
        <f>IF(Polygon[Length m]="","",Polygon[Length m])</f>
        <v/>
      </c>
      <c r="AA509" s="14" t="str">
        <f>IF(Polygon[Av Width m]="","",Polygon[Av Width m])</f>
        <v/>
      </c>
      <c r="AB509" s="14" t="str">
        <f>IF(Polygon[Parking Capacity]="","",Polygon[Parking Capacity])</f>
        <v/>
      </c>
    </row>
    <row r="510" spans="1:28" s="3" customFormat="1" x14ac:dyDescent="0.2">
      <c r="A510" s="3" t="str">
        <f>IF(Polygon[DWG File Name]="","",Polygon[DWG File Name])</f>
        <v/>
      </c>
      <c r="B510" s="3" t="str">
        <f>IF(Polygon[DWG Layer Name]="","",Polygon[DWG Layer Name])</f>
        <v/>
      </c>
      <c r="C510" s="3" t="str">
        <f>IF(Polygon[DWG Handle]="","",Polygon[DWG Handle])</f>
        <v/>
      </c>
      <c r="D510" s="58" t="str">
        <f>IF(Polygon[Approx Centroid X]="","",Polygon[Approx Centroid X])</f>
        <v/>
      </c>
      <c r="E510" s="58" t="str">
        <f>IF(Polygon[Approx Centroid Y]="","",Polygon[Approx Centroid Y])</f>
        <v/>
      </c>
      <c r="F510" s="3" t="str">
        <f>IF(Polygon[Replacement Asset]="","",Polygon[Replacement Asset])</f>
        <v/>
      </c>
      <c r="G510" s="3" t="str">
        <f>IF(Polygon[Asset ID]="","",UPPER(Polygon[Asset ID]))</f>
        <v/>
      </c>
      <c r="H510" s="3" t="str">
        <f>IF(Polygon[Asset Group]="","",VLOOKUP(Polygon[Asset Group],asset_grp_poly,4,FALSE))</f>
        <v/>
      </c>
      <c r="I510" s="3" t="str">
        <f>IF(Polygon[Asset Group]="","",VLOOKUP(Polygon[Asset Group],asset_grp_poly,2,FALSE))</f>
        <v/>
      </c>
      <c r="J510" s="3" t="str">
        <f>IF(Polygon[Asset Group]="","",VLOOKUP(Polygon[Asset Group],asset_grp_poly,3,FALSE))</f>
        <v/>
      </c>
      <c r="K510" s="3" t="str">
        <f>IF(Polygon[Asset Group]="","",VLOOKUP(Polygon[Asset Type],type_master_list,2,FALSE))</f>
        <v/>
      </c>
      <c r="L510" s="3" t="str">
        <f>IF(Polygon[Asset Name]="","",PROPER(Polygon[Asset Name]))</f>
        <v/>
      </c>
      <c r="M510" s="11" t="str">
        <f>IF(Polygon[Install Date]="","",Polygon[Install Date])</f>
        <v/>
      </c>
      <c r="N510" s="11" t="str">
        <f>IF(Polygon[Note]="","",PROPER(Polygon[Note]))</f>
        <v/>
      </c>
      <c r="O510" s="11" t="str">
        <f>IF(Polygon[Resource Consent Number]="","",UPPER(Polygon[Resource Consent Number]))</f>
        <v/>
      </c>
      <c r="P510" s="53" t="str">
        <f>IF(Polygon[Asset Unit Cost]="","",Polygon[Asset Unit Cost])</f>
        <v/>
      </c>
      <c r="Q510" s="11" t="str">
        <f>IF(Polygon[Added By]="","",UPPER(Polygon[Added By]))</f>
        <v/>
      </c>
      <c r="R510" s="11" t="str">
        <f>IF(Polygon[Added Date]="","",Polygon[Added Date])</f>
        <v/>
      </c>
      <c r="S510" s="14" t="str">
        <f>IF(Polygon[Z COORD]="","",Polygon[Z COORD])</f>
        <v/>
      </c>
      <c r="T510" s="14" t="str">
        <f>IF(Polygon[Asset Description]="","",PROPER(Polygon[Asset Description]))</f>
        <v/>
      </c>
      <c r="U510" s="14" t="str">
        <f>IF(Polygon[Area m2]="","",Polygon[Area m2])</f>
        <v/>
      </c>
      <c r="V510" s="14" t="str">
        <f>IF(Polygon[Asset Group]="","",VLOOKUP(Polygon[Surface Material],surface_master,2,FALSE))</f>
        <v/>
      </c>
      <c r="W510" s="14" t="str">
        <f>IF(Polygon[Asset Group]="","",VLOOKUP(Polygon[Material],sa_pa_surface,2,FALSE))</f>
        <v/>
      </c>
      <c r="X510" s="14" t="str">
        <f>IF(Polygon[Asset Group]="","",VLOOKUP(Polygon[Surface],surface_master,2,FALSE))</f>
        <v/>
      </c>
      <c r="Y510" s="14" t="str">
        <f>IF(Polygon[Surface Layer Depth mm]="","",Polygon[Surface Layer Depth mm])</f>
        <v/>
      </c>
      <c r="Z510" s="14" t="str">
        <f>IF(Polygon[Length m]="","",Polygon[Length m])</f>
        <v/>
      </c>
      <c r="AA510" s="14" t="str">
        <f>IF(Polygon[Av Width m]="","",Polygon[Av Width m])</f>
        <v/>
      </c>
      <c r="AB510" s="14" t="str">
        <f>IF(Polygon[Parking Capacity]="","",Polygon[Parking Capacity])</f>
        <v/>
      </c>
    </row>
    <row r="511" spans="1:28" s="3" customFormat="1" x14ac:dyDescent="0.2">
      <c r="A511" s="3" t="str">
        <f>IF(Polygon[DWG File Name]="","",Polygon[DWG File Name])</f>
        <v/>
      </c>
      <c r="B511" s="3" t="str">
        <f>IF(Polygon[DWG Layer Name]="","",Polygon[DWG Layer Name])</f>
        <v/>
      </c>
      <c r="C511" s="3" t="str">
        <f>IF(Polygon[DWG Handle]="","",Polygon[DWG Handle])</f>
        <v/>
      </c>
      <c r="D511" s="58" t="str">
        <f>IF(Polygon[Approx Centroid X]="","",Polygon[Approx Centroid X])</f>
        <v/>
      </c>
      <c r="E511" s="58" t="str">
        <f>IF(Polygon[Approx Centroid Y]="","",Polygon[Approx Centroid Y])</f>
        <v/>
      </c>
      <c r="F511" s="3" t="str">
        <f>IF(Polygon[Replacement Asset]="","",Polygon[Replacement Asset])</f>
        <v/>
      </c>
      <c r="G511" s="3" t="str">
        <f>IF(Polygon[Asset ID]="","",UPPER(Polygon[Asset ID]))</f>
        <v/>
      </c>
      <c r="H511" s="3" t="str">
        <f>IF(Polygon[Asset Group]="","",VLOOKUP(Polygon[Asset Group],asset_grp_poly,4,FALSE))</f>
        <v/>
      </c>
      <c r="I511" s="3" t="str">
        <f>IF(Polygon[Asset Group]="","",VLOOKUP(Polygon[Asset Group],asset_grp_poly,2,FALSE))</f>
        <v/>
      </c>
      <c r="J511" s="3" t="str">
        <f>IF(Polygon[Asset Group]="","",VLOOKUP(Polygon[Asset Group],asset_grp_poly,3,FALSE))</f>
        <v/>
      </c>
      <c r="K511" s="3" t="str">
        <f>IF(Polygon[Asset Group]="","",VLOOKUP(Polygon[Asset Type],type_master_list,2,FALSE))</f>
        <v/>
      </c>
      <c r="L511" s="3" t="str">
        <f>IF(Polygon[Asset Name]="","",PROPER(Polygon[Asset Name]))</f>
        <v/>
      </c>
      <c r="M511" s="11" t="str">
        <f>IF(Polygon[Install Date]="","",Polygon[Install Date])</f>
        <v/>
      </c>
      <c r="N511" s="11" t="str">
        <f>IF(Polygon[Note]="","",PROPER(Polygon[Note]))</f>
        <v/>
      </c>
      <c r="O511" s="11" t="str">
        <f>IF(Polygon[Resource Consent Number]="","",UPPER(Polygon[Resource Consent Number]))</f>
        <v/>
      </c>
      <c r="P511" s="53" t="str">
        <f>IF(Polygon[Asset Unit Cost]="","",Polygon[Asset Unit Cost])</f>
        <v/>
      </c>
      <c r="Q511" s="11" t="str">
        <f>IF(Polygon[Added By]="","",UPPER(Polygon[Added By]))</f>
        <v/>
      </c>
      <c r="R511" s="11" t="str">
        <f>IF(Polygon[Added Date]="","",Polygon[Added Date])</f>
        <v/>
      </c>
      <c r="S511" s="14" t="str">
        <f>IF(Polygon[Z COORD]="","",Polygon[Z COORD])</f>
        <v/>
      </c>
      <c r="T511" s="14" t="str">
        <f>IF(Polygon[Asset Description]="","",PROPER(Polygon[Asset Description]))</f>
        <v/>
      </c>
      <c r="U511" s="14" t="str">
        <f>IF(Polygon[Area m2]="","",Polygon[Area m2])</f>
        <v/>
      </c>
      <c r="V511" s="14" t="str">
        <f>IF(Polygon[Asset Group]="","",VLOOKUP(Polygon[Surface Material],surface_master,2,FALSE))</f>
        <v/>
      </c>
      <c r="W511" s="14" t="str">
        <f>IF(Polygon[Asset Group]="","",VLOOKUP(Polygon[Material],sa_pa_surface,2,FALSE))</f>
        <v/>
      </c>
      <c r="X511" s="14" t="str">
        <f>IF(Polygon[Asset Group]="","",VLOOKUP(Polygon[Surface],surface_master,2,FALSE))</f>
        <v/>
      </c>
      <c r="Y511" s="14" t="str">
        <f>IF(Polygon[Surface Layer Depth mm]="","",Polygon[Surface Layer Depth mm])</f>
        <v/>
      </c>
      <c r="Z511" s="14" t="str">
        <f>IF(Polygon[Length m]="","",Polygon[Length m])</f>
        <v/>
      </c>
      <c r="AA511" s="14" t="str">
        <f>IF(Polygon[Av Width m]="","",Polygon[Av Width m])</f>
        <v/>
      </c>
      <c r="AB511" s="14" t="str">
        <f>IF(Polygon[Parking Capacity]="","",Polygon[Parking Capacity])</f>
        <v/>
      </c>
    </row>
    <row r="512" spans="1:28" s="3" customFormat="1" x14ac:dyDescent="0.2">
      <c r="A512" s="3" t="str">
        <f>IF(Polygon[DWG File Name]="","",Polygon[DWG File Name])</f>
        <v/>
      </c>
      <c r="B512" s="3" t="str">
        <f>IF(Polygon[DWG Layer Name]="","",Polygon[DWG Layer Name])</f>
        <v/>
      </c>
      <c r="C512" s="3" t="str">
        <f>IF(Polygon[DWG Handle]="","",Polygon[DWG Handle])</f>
        <v/>
      </c>
      <c r="D512" s="58" t="str">
        <f>IF(Polygon[Approx Centroid X]="","",Polygon[Approx Centroid X])</f>
        <v/>
      </c>
      <c r="E512" s="58" t="str">
        <f>IF(Polygon[Approx Centroid Y]="","",Polygon[Approx Centroid Y])</f>
        <v/>
      </c>
      <c r="F512" s="3" t="str">
        <f>IF(Polygon[Replacement Asset]="","",Polygon[Replacement Asset])</f>
        <v/>
      </c>
      <c r="G512" s="3" t="str">
        <f>IF(Polygon[Asset ID]="","",UPPER(Polygon[Asset ID]))</f>
        <v/>
      </c>
      <c r="H512" s="3" t="str">
        <f>IF(Polygon[Asset Group]="","",VLOOKUP(Polygon[Asset Group],asset_grp_poly,4,FALSE))</f>
        <v/>
      </c>
      <c r="I512" s="3" t="str">
        <f>IF(Polygon[Asset Group]="","",VLOOKUP(Polygon[Asset Group],asset_grp_poly,2,FALSE))</f>
        <v/>
      </c>
      <c r="J512" s="3" t="str">
        <f>IF(Polygon[Asset Group]="","",VLOOKUP(Polygon[Asset Group],asset_grp_poly,3,FALSE))</f>
        <v/>
      </c>
      <c r="K512" s="3" t="str">
        <f>IF(Polygon[Asset Group]="","",VLOOKUP(Polygon[Asset Type],type_master_list,2,FALSE))</f>
        <v/>
      </c>
      <c r="L512" s="3" t="str">
        <f>IF(Polygon[Asset Name]="","",PROPER(Polygon[Asset Name]))</f>
        <v/>
      </c>
      <c r="M512" s="11" t="str">
        <f>IF(Polygon[Install Date]="","",Polygon[Install Date])</f>
        <v/>
      </c>
      <c r="N512" s="11" t="str">
        <f>IF(Polygon[Note]="","",PROPER(Polygon[Note]))</f>
        <v/>
      </c>
      <c r="O512" s="11" t="str">
        <f>IF(Polygon[Resource Consent Number]="","",UPPER(Polygon[Resource Consent Number]))</f>
        <v/>
      </c>
      <c r="P512" s="53" t="str">
        <f>IF(Polygon[Asset Unit Cost]="","",Polygon[Asset Unit Cost])</f>
        <v/>
      </c>
      <c r="Q512" s="11" t="str">
        <f>IF(Polygon[Added By]="","",UPPER(Polygon[Added By]))</f>
        <v/>
      </c>
      <c r="R512" s="11" t="str">
        <f>IF(Polygon[Added Date]="","",Polygon[Added Date])</f>
        <v/>
      </c>
      <c r="S512" s="14" t="str">
        <f>IF(Polygon[Z COORD]="","",Polygon[Z COORD])</f>
        <v/>
      </c>
      <c r="T512" s="14" t="str">
        <f>IF(Polygon[Asset Description]="","",PROPER(Polygon[Asset Description]))</f>
        <v/>
      </c>
      <c r="U512" s="14" t="str">
        <f>IF(Polygon[Area m2]="","",Polygon[Area m2])</f>
        <v/>
      </c>
      <c r="V512" s="14" t="str">
        <f>IF(Polygon[Asset Group]="","",VLOOKUP(Polygon[Surface Material],surface_master,2,FALSE))</f>
        <v/>
      </c>
      <c r="W512" s="14" t="str">
        <f>IF(Polygon[Asset Group]="","",VLOOKUP(Polygon[Material],sa_pa_surface,2,FALSE))</f>
        <v/>
      </c>
      <c r="X512" s="14" t="str">
        <f>IF(Polygon[Asset Group]="","",VLOOKUP(Polygon[Surface],surface_master,2,FALSE))</f>
        <v/>
      </c>
      <c r="Y512" s="14" t="str">
        <f>IF(Polygon[Surface Layer Depth mm]="","",Polygon[Surface Layer Depth mm])</f>
        <v/>
      </c>
      <c r="Z512" s="14" t="str">
        <f>IF(Polygon[Length m]="","",Polygon[Length m])</f>
        <v/>
      </c>
      <c r="AA512" s="14" t="str">
        <f>IF(Polygon[Av Width m]="","",Polygon[Av Width m])</f>
        <v/>
      </c>
      <c r="AB512" s="14" t="str">
        <f>IF(Polygon[Parking Capacity]="","",Polygon[Parking Capacity])</f>
        <v/>
      </c>
    </row>
    <row r="513" spans="1:28" s="3" customFormat="1" x14ac:dyDescent="0.2">
      <c r="A513" s="3" t="str">
        <f>IF(Polygon[DWG File Name]="","",Polygon[DWG File Name])</f>
        <v/>
      </c>
      <c r="B513" s="3" t="str">
        <f>IF(Polygon[DWG Layer Name]="","",Polygon[DWG Layer Name])</f>
        <v/>
      </c>
      <c r="C513" s="3" t="str">
        <f>IF(Polygon[DWG Handle]="","",Polygon[DWG Handle])</f>
        <v/>
      </c>
      <c r="D513" s="58" t="str">
        <f>IF(Polygon[Approx Centroid X]="","",Polygon[Approx Centroid X])</f>
        <v/>
      </c>
      <c r="E513" s="58" t="str">
        <f>IF(Polygon[Approx Centroid Y]="","",Polygon[Approx Centroid Y])</f>
        <v/>
      </c>
      <c r="F513" s="3" t="str">
        <f>IF(Polygon[Replacement Asset]="","",Polygon[Replacement Asset])</f>
        <v/>
      </c>
      <c r="G513" s="3" t="str">
        <f>IF(Polygon[Asset ID]="","",UPPER(Polygon[Asset ID]))</f>
        <v/>
      </c>
      <c r="H513" s="3" t="str">
        <f>IF(Polygon[Asset Group]="","",VLOOKUP(Polygon[Asset Group],asset_grp_poly,4,FALSE))</f>
        <v/>
      </c>
      <c r="I513" s="3" t="str">
        <f>IF(Polygon[Asset Group]="","",VLOOKUP(Polygon[Asset Group],asset_grp_poly,2,FALSE))</f>
        <v/>
      </c>
      <c r="J513" s="3" t="str">
        <f>IF(Polygon[Asset Group]="","",VLOOKUP(Polygon[Asset Group],asset_grp_poly,3,FALSE))</f>
        <v/>
      </c>
      <c r="K513" s="3" t="str">
        <f>IF(Polygon[Asset Group]="","",VLOOKUP(Polygon[Asset Type],type_master_list,2,FALSE))</f>
        <v/>
      </c>
      <c r="L513" s="3" t="str">
        <f>IF(Polygon[Asset Name]="","",PROPER(Polygon[Asset Name]))</f>
        <v/>
      </c>
      <c r="M513" s="11" t="str">
        <f>IF(Polygon[Install Date]="","",Polygon[Install Date])</f>
        <v/>
      </c>
      <c r="N513" s="11" t="str">
        <f>IF(Polygon[Note]="","",PROPER(Polygon[Note]))</f>
        <v/>
      </c>
      <c r="O513" s="11" t="str">
        <f>IF(Polygon[Resource Consent Number]="","",UPPER(Polygon[Resource Consent Number]))</f>
        <v/>
      </c>
      <c r="P513" s="53" t="str">
        <f>IF(Polygon[Asset Unit Cost]="","",Polygon[Asset Unit Cost])</f>
        <v/>
      </c>
      <c r="Q513" s="11" t="str">
        <f>IF(Polygon[Added By]="","",UPPER(Polygon[Added By]))</f>
        <v/>
      </c>
      <c r="R513" s="11" t="str">
        <f>IF(Polygon[Added Date]="","",Polygon[Added Date])</f>
        <v/>
      </c>
      <c r="S513" s="14" t="str">
        <f>IF(Polygon[Z COORD]="","",Polygon[Z COORD])</f>
        <v/>
      </c>
      <c r="T513" s="14" t="str">
        <f>IF(Polygon[Asset Description]="","",PROPER(Polygon[Asset Description]))</f>
        <v/>
      </c>
      <c r="U513" s="14" t="str">
        <f>IF(Polygon[Area m2]="","",Polygon[Area m2])</f>
        <v/>
      </c>
      <c r="V513" s="14" t="str">
        <f>IF(Polygon[Asset Group]="","",VLOOKUP(Polygon[Surface Material],surface_master,2,FALSE))</f>
        <v/>
      </c>
      <c r="W513" s="14" t="str">
        <f>IF(Polygon[Asset Group]="","",VLOOKUP(Polygon[Material],sa_pa_surface,2,FALSE))</f>
        <v/>
      </c>
      <c r="X513" s="14" t="str">
        <f>IF(Polygon[Asset Group]="","",VLOOKUP(Polygon[Surface],surface_master,2,FALSE))</f>
        <v/>
      </c>
      <c r="Y513" s="14" t="str">
        <f>IF(Polygon[Surface Layer Depth mm]="","",Polygon[Surface Layer Depth mm])</f>
        <v/>
      </c>
      <c r="Z513" s="14" t="str">
        <f>IF(Polygon[Length m]="","",Polygon[Length m])</f>
        <v/>
      </c>
      <c r="AA513" s="14" t="str">
        <f>IF(Polygon[Av Width m]="","",Polygon[Av Width m])</f>
        <v/>
      </c>
      <c r="AB513" s="14" t="str">
        <f>IF(Polygon[Parking Capacity]="","",Polygon[Parking Capacity])</f>
        <v/>
      </c>
    </row>
    <row r="514" spans="1:28" s="3" customFormat="1" x14ac:dyDescent="0.2">
      <c r="A514" s="3" t="str">
        <f>IF(Polygon[DWG File Name]="","",Polygon[DWG File Name])</f>
        <v/>
      </c>
      <c r="B514" s="3" t="str">
        <f>IF(Polygon[DWG Layer Name]="","",Polygon[DWG Layer Name])</f>
        <v/>
      </c>
      <c r="C514" s="3" t="str">
        <f>IF(Polygon[DWG Handle]="","",Polygon[DWG Handle])</f>
        <v/>
      </c>
      <c r="D514" s="58" t="str">
        <f>IF(Polygon[Approx Centroid X]="","",Polygon[Approx Centroid X])</f>
        <v/>
      </c>
      <c r="E514" s="58" t="str">
        <f>IF(Polygon[Approx Centroid Y]="","",Polygon[Approx Centroid Y])</f>
        <v/>
      </c>
      <c r="F514" s="3" t="str">
        <f>IF(Polygon[Replacement Asset]="","",Polygon[Replacement Asset])</f>
        <v/>
      </c>
      <c r="G514" s="3" t="str">
        <f>IF(Polygon[Asset ID]="","",UPPER(Polygon[Asset ID]))</f>
        <v/>
      </c>
      <c r="H514" s="3" t="str">
        <f>IF(Polygon[Asset Group]="","",VLOOKUP(Polygon[Asset Group],asset_grp_poly,4,FALSE))</f>
        <v/>
      </c>
      <c r="I514" s="3" t="str">
        <f>IF(Polygon[Asset Group]="","",VLOOKUP(Polygon[Asset Group],asset_grp_poly,2,FALSE))</f>
        <v/>
      </c>
      <c r="J514" s="3" t="str">
        <f>IF(Polygon[Asset Group]="","",VLOOKUP(Polygon[Asset Group],asset_grp_poly,3,FALSE))</f>
        <v/>
      </c>
      <c r="K514" s="3" t="str">
        <f>IF(Polygon[Asset Group]="","",VLOOKUP(Polygon[Asset Type],type_master_list,2,FALSE))</f>
        <v/>
      </c>
      <c r="L514" s="3" t="str">
        <f>IF(Polygon[Asset Name]="","",PROPER(Polygon[Asset Name]))</f>
        <v/>
      </c>
      <c r="M514" s="11" t="str">
        <f>IF(Polygon[Install Date]="","",Polygon[Install Date])</f>
        <v/>
      </c>
      <c r="N514" s="11" t="str">
        <f>IF(Polygon[Note]="","",PROPER(Polygon[Note]))</f>
        <v/>
      </c>
      <c r="O514" s="11" t="str">
        <f>IF(Polygon[Resource Consent Number]="","",UPPER(Polygon[Resource Consent Number]))</f>
        <v/>
      </c>
      <c r="P514" s="53" t="str">
        <f>IF(Polygon[Asset Unit Cost]="","",Polygon[Asset Unit Cost])</f>
        <v/>
      </c>
      <c r="Q514" s="11" t="str">
        <f>IF(Polygon[Added By]="","",UPPER(Polygon[Added By]))</f>
        <v/>
      </c>
      <c r="R514" s="11" t="str">
        <f>IF(Polygon[Added Date]="","",Polygon[Added Date])</f>
        <v/>
      </c>
      <c r="S514" s="14" t="str">
        <f>IF(Polygon[Z COORD]="","",Polygon[Z COORD])</f>
        <v/>
      </c>
      <c r="T514" s="14" t="str">
        <f>IF(Polygon[Asset Description]="","",PROPER(Polygon[Asset Description]))</f>
        <v/>
      </c>
      <c r="U514" s="14" t="str">
        <f>IF(Polygon[Area m2]="","",Polygon[Area m2])</f>
        <v/>
      </c>
      <c r="V514" s="14" t="str">
        <f>IF(Polygon[Asset Group]="","",VLOOKUP(Polygon[Surface Material],surface_master,2,FALSE))</f>
        <v/>
      </c>
      <c r="W514" s="14" t="str">
        <f>IF(Polygon[Asset Group]="","",VLOOKUP(Polygon[Material],sa_pa_surface,2,FALSE))</f>
        <v/>
      </c>
      <c r="X514" s="14" t="str">
        <f>IF(Polygon[Asset Group]="","",VLOOKUP(Polygon[Surface],surface_master,2,FALSE))</f>
        <v/>
      </c>
      <c r="Y514" s="14" t="str">
        <f>IF(Polygon[Surface Layer Depth mm]="","",Polygon[Surface Layer Depth mm])</f>
        <v/>
      </c>
      <c r="Z514" s="14" t="str">
        <f>IF(Polygon[Length m]="","",Polygon[Length m])</f>
        <v/>
      </c>
      <c r="AA514" s="14" t="str">
        <f>IF(Polygon[Av Width m]="","",Polygon[Av Width m])</f>
        <v/>
      </c>
      <c r="AB514" s="14" t="str">
        <f>IF(Polygon[Parking Capacity]="","",Polygon[Parking Capacity])</f>
        <v/>
      </c>
    </row>
    <row r="515" spans="1:28" s="3" customFormat="1" x14ac:dyDescent="0.2">
      <c r="A515" s="3" t="str">
        <f>IF(Polygon[DWG File Name]="","",Polygon[DWG File Name])</f>
        <v/>
      </c>
      <c r="B515" s="3" t="str">
        <f>IF(Polygon[DWG Layer Name]="","",Polygon[DWG Layer Name])</f>
        <v/>
      </c>
      <c r="C515" s="3" t="str">
        <f>IF(Polygon[DWG Handle]="","",Polygon[DWG Handle])</f>
        <v/>
      </c>
      <c r="D515" s="58" t="str">
        <f>IF(Polygon[Approx Centroid X]="","",Polygon[Approx Centroid X])</f>
        <v/>
      </c>
      <c r="E515" s="58" t="str">
        <f>IF(Polygon[Approx Centroid Y]="","",Polygon[Approx Centroid Y])</f>
        <v/>
      </c>
      <c r="F515" s="3" t="str">
        <f>IF(Polygon[Replacement Asset]="","",Polygon[Replacement Asset])</f>
        <v/>
      </c>
      <c r="G515" s="3" t="str">
        <f>IF(Polygon[Asset ID]="","",UPPER(Polygon[Asset ID]))</f>
        <v/>
      </c>
      <c r="H515" s="3" t="str">
        <f>IF(Polygon[Asset Group]="","",VLOOKUP(Polygon[Asset Group],asset_grp_poly,4,FALSE))</f>
        <v/>
      </c>
      <c r="I515" s="3" t="str">
        <f>IF(Polygon[Asset Group]="","",VLOOKUP(Polygon[Asset Group],asset_grp_poly,2,FALSE))</f>
        <v/>
      </c>
      <c r="J515" s="3" t="str">
        <f>IF(Polygon[Asset Group]="","",VLOOKUP(Polygon[Asset Group],asset_grp_poly,3,FALSE))</f>
        <v/>
      </c>
      <c r="K515" s="3" t="str">
        <f>IF(Polygon[Asset Group]="","",VLOOKUP(Polygon[Asset Type],type_master_list,2,FALSE))</f>
        <v/>
      </c>
      <c r="L515" s="3" t="str">
        <f>IF(Polygon[Asset Name]="","",PROPER(Polygon[Asset Name]))</f>
        <v/>
      </c>
      <c r="M515" s="11" t="str">
        <f>IF(Polygon[Install Date]="","",Polygon[Install Date])</f>
        <v/>
      </c>
      <c r="N515" s="11" t="str">
        <f>IF(Polygon[Note]="","",PROPER(Polygon[Note]))</f>
        <v/>
      </c>
      <c r="O515" s="11" t="str">
        <f>IF(Polygon[Resource Consent Number]="","",UPPER(Polygon[Resource Consent Number]))</f>
        <v/>
      </c>
      <c r="P515" s="53" t="str">
        <f>IF(Polygon[Asset Unit Cost]="","",Polygon[Asset Unit Cost])</f>
        <v/>
      </c>
      <c r="Q515" s="11" t="str">
        <f>IF(Polygon[Added By]="","",UPPER(Polygon[Added By]))</f>
        <v/>
      </c>
      <c r="R515" s="11" t="str">
        <f>IF(Polygon[Added Date]="","",Polygon[Added Date])</f>
        <v/>
      </c>
      <c r="S515" s="14" t="str">
        <f>IF(Polygon[Z COORD]="","",Polygon[Z COORD])</f>
        <v/>
      </c>
      <c r="T515" s="14" t="str">
        <f>IF(Polygon[Asset Description]="","",PROPER(Polygon[Asset Description]))</f>
        <v/>
      </c>
      <c r="U515" s="14" t="str">
        <f>IF(Polygon[Area m2]="","",Polygon[Area m2])</f>
        <v/>
      </c>
      <c r="V515" s="14" t="str">
        <f>IF(Polygon[Asset Group]="","",VLOOKUP(Polygon[Surface Material],surface_master,2,FALSE))</f>
        <v/>
      </c>
      <c r="W515" s="14" t="str">
        <f>IF(Polygon[Asset Group]="","",VLOOKUP(Polygon[Material],sa_pa_surface,2,FALSE))</f>
        <v/>
      </c>
      <c r="X515" s="14" t="str">
        <f>IF(Polygon[Asset Group]="","",VLOOKUP(Polygon[Surface],surface_master,2,FALSE))</f>
        <v/>
      </c>
      <c r="Y515" s="14" t="str">
        <f>IF(Polygon[Surface Layer Depth mm]="","",Polygon[Surface Layer Depth mm])</f>
        <v/>
      </c>
      <c r="Z515" s="14" t="str">
        <f>IF(Polygon[Length m]="","",Polygon[Length m])</f>
        <v/>
      </c>
      <c r="AA515" s="14" t="str">
        <f>IF(Polygon[Av Width m]="","",Polygon[Av Width m])</f>
        <v/>
      </c>
      <c r="AB515" s="14" t="str">
        <f>IF(Polygon[Parking Capacity]="","",Polygon[Parking Capacity])</f>
        <v/>
      </c>
    </row>
    <row r="516" spans="1:28" s="3" customFormat="1" x14ac:dyDescent="0.2">
      <c r="A516" s="3" t="str">
        <f>IF(Polygon[DWG File Name]="","",Polygon[DWG File Name])</f>
        <v/>
      </c>
      <c r="B516" s="3" t="str">
        <f>IF(Polygon[DWG Layer Name]="","",Polygon[DWG Layer Name])</f>
        <v/>
      </c>
      <c r="C516" s="3" t="str">
        <f>IF(Polygon[DWG Handle]="","",Polygon[DWG Handle])</f>
        <v/>
      </c>
      <c r="D516" s="58" t="str">
        <f>IF(Polygon[Approx Centroid X]="","",Polygon[Approx Centroid X])</f>
        <v/>
      </c>
      <c r="E516" s="58" t="str">
        <f>IF(Polygon[Approx Centroid Y]="","",Polygon[Approx Centroid Y])</f>
        <v/>
      </c>
      <c r="F516" s="3" t="str">
        <f>IF(Polygon[Replacement Asset]="","",Polygon[Replacement Asset])</f>
        <v/>
      </c>
      <c r="G516" s="3" t="str">
        <f>IF(Polygon[Asset ID]="","",UPPER(Polygon[Asset ID]))</f>
        <v/>
      </c>
      <c r="H516" s="3" t="str">
        <f>IF(Polygon[Asset Group]="","",VLOOKUP(Polygon[Asset Group],asset_grp_poly,4,FALSE))</f>
        <v/>
      </c>
      <c r="I516" s="3" t="str">
        <f>IF(Polygon[Asset Group]="","",VLOOKUP(Polygon[Asset Group],asset_grp_poly,2,FALSE))</f>
        <v/>
      </c>
      <c r="J516" s="3" t="str">
        <f>IF(Polygon[Asset Group]="","",VLOOKUP(Polygon[Asset Group],asset_grp_poly,3,FALSE))</f>
        <v/>
      </c>
      <c r="K516" s="3" t="str">
        <f>IF(Polygon[Asset Group]="","",VLOOKUP(Polygon[Asset Type],type_master_list,2,FALSE))</f>
        <v/>
      </c>
      <c r="L516" s="3" t="str">
        <f>IF(Polygon[Asset Name]="","",PROPER(Polygon[Asset Name]))</f>
        <v/>
      </c>
      <c r="M516" s="11" t="str">
        <f>IF(Polygon[Install Date]="","",Polygon[Install Date])</f>
        <v/>
      </c>
      <c r="N516" s="11" t="str">
        <f>IF(Polygon[Note]="","",PROPER(Polygon[Note]))</f>
        <v/>
      </c>
      <c r="O516" s="11" t="str">
        <f>IF(Polygon[Resource Consent Number]="","",UPPER(Polygon[Resource Consent Number]))</f>
        <v/>
      </c>
      <c r="P516" s="53" t="str">
        <f>IF(Polygon[Asset Unit Cost]="","",Polygon[Asset Unit Cost])</f>
        <v/>
      </c>
      <c r="Q516" s="11" t="str">
        <f>IF(Polygon[Added By]="","",UPPER(Polygon[Added By]))</f>
        <v/>
      </c>
      <c r="R516" s="11" t="str">
        <f>IF(Polygon[Added Date]="","",Polygon[Added Date])</f>
        <v/>
      </c>
      <c r="S516" s="14" t="str">
        <f>IF(Polygon[Z COORD]="","",Polygon[Z COORD])</f>
        <v/>
      </c>
      <c r="T516" s="14" t="str">
        <f>IF(Polygon[Asset Description]="","",PROPER(Polygon[Asset Description]))</f>
        <v/>
      </c>
      <c r="U516" s="14" t="str">
        <f>IF(Polygon[Area m2]="","",Polygon[Area m2])</f>
        <v/>
      </c>
      <c r="V516" s="14" t="str">
        <f>IF(Polygon[Asset Group]="","",VLOOKUP(Polygon[Surface Material],surface_master,2,FALSE))</f>
        <v/>
      </c>
      <c r="W516" s="14" t="str">
        <f>IF(Polygon[Asset Group]="","",VLOOKUP(Polygon[Material],sa_pa_surface,2,FALSE))</f>
        <v/>
      </c>
      <c r="X516" s="14" t="str">
        <f>IF(Polygon[Asset Group]="","",VLOOKUP(Polygon[Surface],surface_master,2,FALSE))</f>
        <v/>
      </c>
      <c r="Y516" s="14" t="str">
        <f>IF(Polygon[Surface Layer Depth mm]="","",Polygon[Surface Layer Depth mm])</f>
        <v/>
      </c>
      <c r="Z516" s="14" t="str">
        <f>IF(Polygon[Length m]="","",Polygon[Length m])</f>
        <v/>
      </c>
      <c r="AA516" s="14" t="str">
        <f>IF(Polygon[Av Width m]="","",Polygon[Av Width m])</f>
        <v/>
      </c>
      <c r="AB516" s="14" t="str">
        <f>IF(Polygon[Parking Capacity]="","",Polygon[Parking Capacity])</f>
        <v/>
      </c>
    </row>
    <row r="517" spans="1:28" s="3" customFormat="1" x14ac:dyDescent="0.2">
      <c r="A517" s="3" t="str">
        <f>IF(Polygon[DWG File Name]="","",Polygon[DWG File Name])</f>
        <v/>
      </c>
      <c r="B517" s="3" t="str">
        <f>IF(Polygon[DWG Layer Name]="","",Polygon[DWG Layer Name])</f>
        <v/>
      </c>
      <c r="C517" s="3" t="str">
        <f>IF(Polygon[DWG Handle]="","",Polygon[DWG Handle])</f>
        <v/>
      </c>
      <c r="D517" s="58" t="str">
        <f>IF(Polygon[Approx Centroid X]="","",Polygon[Approx Centroid X])</f>
        <v/>
      </c>
      <c r="E517" s="58" t="str">
        <f>IF(Polygon[Approx Centroid Y]="","",Polygon[Approx Centroid Y])</f>
        <v/>
      </c>
      <c r="F517" s="3" t="str">
        <f>IF(Polygon[Replacement Asset]="","",Polygon[Replacement Asset])</f>
        <v/>
      </c>
      <c r="G517" s="3" t="str">
        <f>IF(Polygon[Asset ID]="","",UPPER(Polygon[Asset ID]))</f>
        <v/>
      </c>
      <c r="H517" s="3" t="str">
        <f>IF(Polygon[Asset Group]="","",VLOOKUP(Polygon[Asset Group],asset_grp_poly,4,FALSE))</f>
        <v/>
      </c>
      <c r="I517" s="3" t="str">
        <f>IF(Polygon[Asset Group]="","",VLOOKUP(Polygon[Asset Group],asset_grp_poly,2,FALSE))</f>
        <v/>
      </c>
      <c r="J517" s="3" t="str">
        <f>IF(Polygon[Asset Group]="","",VLOOKUP(Polygon[Asset Group],asset_grp_poly,3,FALSE))</f>
        <v/>
      </c>
      <c r="K517" s="3" t="str">
        <f>IF(Polygon[Asset Group]="","",VLOOKUP(Polygon[Asset Type],type_master_list,2,FALSE))</f>
        <v/>
      </c>
      <c r="L517" s="3" t="str">
        <f>IF(Polygon[Asset Name]="","",PROPER(Polygon[Asset Name]))</f>
        <v/>
      </c>
      <c r="M517" s="11" t="str">
        <f>IF(Polygon[Install Date]="","",Polygon[Install Date])</f>
        <v/>
      </c>
      <c r="N517" s="11" t="str">
        <f>IF(Polygon[Note]="","",PROPER(Polygon[Note]))</f>
        <v/>
      </c>
      <c r="O517" s="11" t="str">
        <f>IF(Polygon[Resource Consent Number]="","",UPPER(Polygon[Resource Consent Number]))</f>
        <v/>
      </c>
      <c r="P517" s="53" t="str">
        <f>IF(Polygon[Asset Unit Cost]="","",Polygon[Asset Unit Cost])</f>
        <v/>
      </c>
      <c r="Q517" s="11" t="str">
        <f>IF(Polygon[Added By]="","",UPPER(Polygon[Added By]))</f>
        <v/>
      </c>
      <c r="R517" s="11" t="str">
        <f>IF(Polygon[Added Date]="","",Polygon[Added Date])</f>
        <v/>
      </c>
      <c r="S517" s="14" t="str">
        <f>IF(Polygon[Z COORD]="","",Polygon[Z COORD])</f>
        <v/>
      </c>
      <c r="T517" s="14" t="str">
        <f>IF(Polygon[Asset Description]="","",PROPER(Polygon[Asset Description]))</f>
        <v/>
      </c>
      <c r="U517" s="14" t="str">
        <f>IF(Polygon[Area m2]="","",Polygon[Area m2])</f>
        <v/>
      </c>
      <c r="V517" s="14" t="str">
        <f>IF(Polygon[Asset Group]="","",VLOOKUP(Polygon[Surface Material],surface_master,2,FALSE))</f>
        <v/>
      </c>
      <c r="W517" s="14" t="str">
        <f>IF(Polygon[Asset Group]="","",VLOOKUP(Polygon[Material],sa_pa_surface,2,FALSE))</f>
        <v/>
      </c>
      <c r="X517" s="14" t="str">
        <f>IF(Polygon[Asset Group]="","",VLOOKUP(Polygon[Surface],surface_master,2,FALSE))</f>
        <v/>
      </c>
      <c r="Y517" s="14" t="str">
        <f>IF(Polygon[Surface Layer Depth mm]="","",Polygon[Surface Layer Depth mm])</f>
        <v/>
      </c>
      <c r="Z517" s="14" t="str">
        <f>IF(Polygon[Length m]="","",Polygon[Length m])</f>
        <v/>
      </c>
      <c r="AA517" s="14" t="str">
        <f>IF(Polygon[Av Width m]="","",Polygon[Av Width m])</f>
        <v/>
      </c>
      <c r="AB517" s="14" t="str">
        <f>IF(Polygon[Parking Capacity]="","",Polygon[Parking Capacity])</f>
        <v/>
      </c>
    </row>
    <row r="518" spans="1:28" s="3" customFormat="1" x14ac:dyDescent="0.2">
      <c r="A518" s="3" t="str">
        <f>IF(Polygon[DWG File Name]="","",Polygon[DWG File Name])</f>
        <v/>
      </c>
      <c r="B518" s="3" t="str">
        <f>IF(Polygon[DWG Layer Name]="","",Polygon[DWG Layer Name])</f>
        <v/>
      </c>
      <c r="C518" s="3" t="str">
        <f>IF(Polygon[DWG Handle]="","",Polygon[DWG Handle])</f>
        <v/>
      </c>
      <c r="D518" s="58" t="str">
        <f>IF(Polygon[Approx Centroid X]="","",Polygon[Approx Centroid X])</f>
        <v/>
      </c>
      <c r="E518" s="58" t="str">
        <f>IF(Polygon[Approx Centroid Y]="","",Polygon[Approx Centroid Y])</f>
        <v/>
      </c>
      <c r="F518" s="3" t="str">
        <f>IF(Polygon[Replacement Asset]="","",Polygon[Replacement Asset])</f>
        <v/>
      </c>
      <c r="G518" s="3" t="str">
        <f>IF(Polygon[Asset ID]="","",UPPER(Polygon[Asset ID]))</f>
        <v/>
      </c>
      <c r="H518" s="3" t="str">
        <f>IF(Polygon[Asset Group]="","",VLOOKUP(Polygon[Asset Group],asset_grp_poly,4,FALSE))</f>
        <v/>
      </c>
      <c r="I518" s="3" t="str">
        <f>IF(Polygon[Asset Group]="","",VLOOKUP(Polygon[Asset Group],asset_grp_poly,2,FALSE))</f>
        <v/>
      </c>
      <c r="J518" s="3" t="str">
        <f>IF(Polygon[Asset Group]="","",VLOOKUP(Polygon[Asset Group],asset_grp_poly,3,FALSE))</f>
        <v/>
      </c>
      <c r="K518" s="3" t="str">
        <f>IF(Polygon[Asset Group]="","",VLOOKUP(Polygon[Asset Type],type_master_list,2,FALSE))</f>
        <v/>
      </c>
      <c r="L518" s="3" t="str">
        <f>IF(Polygon[Asset Name]="","",PROPER(Polygon[Asset Name]))</f>
        <v/>
      </c>
      <c r="M518" s="11" t="str">
        <f>IF(Polygon[Install Date]="","",Polygon[Install Date])</f>
        <v/>
      </c>
      <c r="N518" s="11" t="str">
        <f>IF(Polygon[Note]="","",PROPER(Polygon[Note]))</f>
        <v/>
      </c>
      <c r="O518" s="11" t="str">
        <f>IF(Polygon[Resource Consent Number]="","",UPPER(Polygon[Resource Consent Number]))</f>
        <v/>
      </c>
      <c r="P518" s="53" t="str">
        <f>IF(Polygon[Asset Unit Cost]="","",Polygon[Asset Unit Cost])</f>
        <v/>
      </c>
      <c r="Q518" s="11" t="str">
        <f>IF(Polygon[Added By]="","",UPPER(Polygon[Added By]))</f>
        <v/>
      </c>
      <c r="R518" s="11" t="str">
        <f>IF(Polygon[Added Date]="","",Polygon[Added Date])</f>
        <v/>
      </c>
      <c r="S518" s="14" t="str">
        <f>IF(Polygon[Z COORD]="","",Polygon[Z COORD])</f>
        <v/>
      </c>
      <c r="T518" s="14" t="str">
        <f>IF(Polygon[Asset Description]="","",PROPER(Polygon[Asset Description]))</f>
        <v/>
      </c>
      <c r="U518" s="14" t="str">
        <f>IF(Polygon[Area m2]="","",Polygon[Area m2])</f>
        <v/>
      </c>
      <c r="V518" s="14" t="str">
        <f>IF(Polygon[Asset Group]="","",VLOOKUP(Polygon[Surface Material],surface_master,2,FALSE))</f>
        <v/>
      </c>
      <c r="W518" s="14" t="str">
        <f>IF(Polygon[Asset Group]="","",VLOOKUP(Polygon[Material],sa_pa_surface,2,FALSE))</f>
        <v/>
      </c>
      <c r="X518" s="14" t="str">
        <f>IF(Polygon[Asset Group]="","",VLOOKUP(Polygon[Surface],surface_master,2,FALSE))</f>
        <v/>
      </c>
      <c r="Y518" s="14" t="str">
        <f>IF(Polygon[Surface Layer Depth mm]="","",Polygon[Surface Layer Depth mm])</f>
        <v/>
      </c>
      <c r="Z518" s="14" t="str">
        <f>IF(Polygon[Length m]="","",Polygon[Length m])</f>
        <v/>
      </c>
      <c r="AA518" s="14" t="str">
        <f>IF(Polygon[Av Width m]="","",Polygon[Av Width m])</f>
        <v/>
      </c>
      <c r="AB518" s="14" t="str">
        <f>IF(Polygon[Parking Capacity]="","",Polygon[Parking Capacity])</f>
        <v/>
      </c>
    </row>
    <row r="519" spans="1:28" s="3" customFormat="1" x14ac:dyDescent="0.2">
      <c r="A519" s="3" t="str">
        <f>IF(Polygon[DWG File Name]="","",Polygon[DWG File Name])</f>
        <v/>
      </c>
      <c r="B519" s="3" t="str">
        <f>IF(Polygon[DWG Layer Name]="","",Polygon[DWG Layer Name])</f>
        <v/>
      </c>
      <c r="C519" s="3" t="str">
        <f>IF(Polygon[DWG Handle]="","",Polygon[DWG Handle])</f>
        <v/>
      </c>
      <c r="D519" s="58" t="str">
        <f>IF(Polygon[Approx Centroid X]="","",Polygon[Approx Centroid X])</f>
        <v/>
      </c>
      <c r="E519" s="58" t="str">
        <f>IF(Polygon[Approx Centroid Y]="","",Polygon[Approx Centroid Y])</f>
        <v/>
      </c>
      <c r="F519" s="3" t="str">
        <f>IF(Polygon[Replacement Asset]="","",Polygon[Replacement Asset])</f>
        <v/>
      </c>
      <c r="G519" s="3" t="str">
        <f>IF(Polygon[Asset ID]="","",UPPER(Polygon[Asset ID]))</f>
        <v/>
      </c>
      <c r="H519" s="3" t="str">
        <f>IF(Polygon[Asset Group]="","",VLOOKUP(Polygon[Asset Group],asset_grp_poly,4,FALSE))</f>
        <v/>
      </c>
      <c r="I519" s="3" t="str">
        <f>IF(Polygon[Asset Group]="","",VLOOKUP(Polygon[Asset Group],asset_grp_poly,2,FALSE))</f>
        <v/>
      </c>
      <c r="J519" s="3" t="str">
        <f>IF(Polygon[Asset Group]="","",VLOOKUP(Polygon[Asset Group],asset_grp_poly,3,FALSE))</f>
        <v/>
      </c>
      <c r="K519" s="3" t="str">
        <f>IF(Polygon[Asset Group]="","",VLOOKUP(Polygon[Asset Type],type_master_list,2,FALSE))</f>
        <v/>
      </c>
      <c r="L519" s="3" t="str">
        <f>IF(Polygon[Asset Name]="","",PROPER(Polygon[Asset Name]))</f>
        <v/>
      </c>
      <c r="M519" s="11" t="str">
        <f>IF(Polygon[Install Date]="","",Polygon[Install Date])</f>
        <v/>
      </c>
      <c r="N519" s="11" t="str">
        <f>IF(Polygon[Note]="","",PROPER(Polygon[Note]))</f>
        <v/>
      </c>
      <c r="O519" s="11" t="str">
        <f>IF(Polygon[Resource Consent Number]="","",UPPER(Polygon[Resource Consent Number]))</f>
        <v/>
      </c>
      <c r="P519" s="53" t="str">
        <f>IF(Polygon[Asset Unit Cost]="","",Polygon[Asset Unit Cost])</f>
        <v/>
      </c>
      <c r="Q519" s="11" t="str">
        <f>IF(Polygon[Added By]="","",UPPER(Polygon[Added By]))</f>
        <v/>
      </c>
      <c r="R519" s="11" t="str">
        <f>IF(Polygon[Added Date]="","",Polygon[Added Date])</f>
        <v/>
      </c>
      <c r="S519" s="14" t="str">
        <f>IF(Polygon[Z COORD]="","",Polygon[Z COORD])</f>
        <v/>
      </c>
      <c r="T519" s="14" t="str">
        <f>IF(Polygon[Asset Description]="","",PROPER(Polygon[Asset Description]))</f>
        <v/>
      </c>
      <c r="U519" s="14" t="str">
        <f>IF(Polygon[Area m2]="","",Polygon[Area m2])</f>
        <v/>
      </c>
      <c r="V519" s="14" t="str">
        <f>IF(Polygon[Asset Group]="","",VLOOKUP(Polygon[Surface Material],surface_master,2,FALSE))</f>
        <v/>
      </c>
      <c r="W519" s="14" t="str">
        <f>IF(Polygon[Asset Group]="","",VLOOKUP(Polygon[Material],sa_pa_surface,2,FALSE))</f>
        <v/>
      </c>
      <c r="X519" s="14" t="str">
        <f>IF(Polygon[Asset Group]="","",VLOOKUP(Polygon[Surface],surface_master,2,FALSE))</f>
        <v/>
      </c>
      <c r="Y519" s="14" t="str">
        <f>IF(Polygon[Surface Layer Depth mm]="","",Polygon[Surface Layer Depth mm])</f>
        <v/>
      </c>
      <c r="Z519" s="14" t="str">
        <f>IF(Polygon[Length m]="","",Polygon[Length m])</f>
        <v/>
      </c>
      <c r="AA519" s="14" t="str">
        <f>IF(Polygon[Av Width m]="","",Polygon[Av Width m])</f>
        <v/>
      </c>
      <c r="AB519" s="14" t="str">
        <f>IF(Polygon[Parking Capacity]="","",Polygon[Parking Capacity])</f>
        <v/>
      </c>
    </row>
    <row r="520" spans="1:28" s="3" customFormat="1" x14ac:dyDescent="0.2">
      <c r="A520" s="3" t="str">
        <f>IF(Polygon[DWG File Name]="","",Polygon[DWG File Name])</f>
        <v/>
      </c>
      <c r="B520" s="3" t="str">
        <f>IF(Polygon[DWG Layer Name]="","",Polygon[DWG Layer Name])</f>
        <v/>
      </c>
      <c r="C520" s="3" t="str">
        <f>IF(Polygon[DWG Handle]="","",Polygon[DWG Handle])</f>
        <v/>
      </c>
      <c r="D520" s="58" t="str">
        <f>IF(Polygon[Approx Centroid X]="","",Polygon[Approx Centroid X])</f>
        <v/>
      </c>
      <c r="E520" s="58" t="str">
        <f>IF(Polygon[Approx Centroid Y]="","",Polygon[Approx Centroid Y])</f>
        <v/>
      </c>
      <c r="F520" s="3" t="str">
        <f>IF(Polygon[Replacement Asset]="","",Polygon[Replacement Asset])</f>
        <v/>
      </c>
      <c r="G520" s="3" t="str">
        <f>IF(Polygon[Asset ID]="","",UPPER(Polygon[Asset ID]))</f>
        <v/>
      </c>
      <c r="H520" s="3" t="str">
        <f>IF(Polygon[Asset Group]="","",VLOOKUP(Polygon[Asset Group],asset_grp_poly,4,FALSE))</f>
        <v/>
      </c>
      <c r="I520" s="3" t="str">
        <f>IF(Polygon[Asset Group]="","",VLOOKUP(Polygon[Asset Group],asset_grp_poly,2,FALSE))</f>
        <v/>
      </c>
      <c r="J520" s="3" t="str">
        <f>IF(Polygon[Asset Group]="","",VLOOKUP(Polygon[Asset Group],asset_grp_poly,3,FALSE))</f>
        <v/>
      </c>
      <c r="K520" s="3" t="str">
        <f>IF(Polygon[Asset Group]="","",VLOOKUP(Polygon[Asset Type],type_master_list,2,FALSE))</f>
        <v/>
      </c>
      <c r="L520" s="3" t="str">
        <f>IF(Polygon[Asset Name]="","",PROPER(Polygon[Asset Name]))</f>
        <v/>
      </c>
      <c r="M520" s="11" t="str">
        <f>IF(Polygon[Install Date]="","",Polygon[Install Date])</f>
        <v/>
      </c>
      <c r="N520" s="11" t="str">
        <f>IF(Polygon[Note]="","",PROPER(Polygon[Note]))</f>
        <v/>
      </c>
      <c r="O520" s="11" t="str">
        <f>IF(Polygon[Resource Consent Number]="","",UPPER(Polygon[Resource Consent Number]))</f>
        <v/>
      </c>
      <c r="P520" s="53" t="str">
        <f>IF(Polygon[Asset Unit Cost]="","",Polygon[Asset Unit Cost])</f>
        <v/>
      </c>
      <c r="Q520" s="11" t="str">
        <f>IF(Polygon[Added By]="","",UPPER(Polygon[Added By]))</f>
        <v/>
      </c>
      <c r="R520" s="11" t="str">
        <f>IF(Polygon[Added Date]="","",Polygon[Added Date])</f>
        <v/>
      </c>
      <c r="S520" s="14" t="str">
        <f>IF(Polygon[Z COORD]="","",Polygon[Z COORD])</f>
        <v/>
      </c>
      <c r="T520" s="14" t="str">
        <f>IF(Polygon[Asset Description]="","",PROPER(Polygon[Asset Description]))</f>
        <v/>
      </c>
      <c r="U520" s="14" t="str">
        <f>IF(Polygon[Area m2]="","",Polygon[Area m2])</f>
        <v/>
      </c>
      <c r="V520" s="14" t="str">
        <f>IF(Polygon[Asset Group]="","",VLOOKUP(Polygon[Surface Material],surface_master,2,FALSE))</f>
        <v/>
      </c>
      <c r="W520" s="14" t="str">
        <f>IF(Polygon[Asset Group]="","",VLOOKUP(Polygon[Material],sa_pa_surface,2,FALSE))</f>
        <v/>
      </c>
      <c r="X520" s="14" t="str">
        <f>IF(Polygon[Asset Group]="","",VLOOKUP(Polygon[Surface],surface_master,2,FALSE))</f>
        <v/>
      </c>
      <c r="Y520" s="14" t="str">
        <f>IF(Polygon[Surface Layer Depth mm]="","",Polygon[Surface Layer Depth mm])</f>
        <v/>
      </c>
      <c r="Z520" s="14" t="str">
        <f>IF(Polygon[Length m]="","",Polygon[Length m])</f>
        <v/>
      </c>
      <c r="AA520" s="14" t="str">
        <f>IF(Polygon[Av Width m]="","",Polygon[Av Width m])</f>
        <v/>
      </c>
      <c r="AB520" s="14" t="str">
        <f>IF(Polygon[Parking Capacity]="","",Polygon[Parking Capacity])</f>
        <v/>
      </c>
    </row>
    <row r="521" spans="1:28" s="3" customFormat="1" x14ac:dyDescent="0.2">
      <c r="A521" s="3" t="str">
        <f>IF(Polygon[DWG File Name]="","",Polygon[DWG File Name])</f>
        <v/>
      </c>
      <c r="B521" s="3" t="str">
        <f>IF(Polygon[DWG Layer Name]="","",Polygon[DWG Layer Name])</f>
        <v/>
      </c>
      <c r="C521" s="3" t="str">
        <f>IF(Polygon[DWG Handle]="","",Polygon[DWG Handle])</f>
        <v/>
      </c>
      <c r="D521" s="58" t="str">
        <f>IF(Polygon[Approx Centroid X]="","",Polygon[Approx Centroid X])</f>
        <v/>
      </c>
      <c r="E521" s="58" t="str">
        <f>IF(Polygon[Approx Centroid Y]="","",Polygon[Approx Centroid Y])</f>
        <v/>
      </c>
      <c r="F521" s="3" t="str">
        <f>IF(Polygon[Replacement Asset]="","",Polygon[Replacement Asset])</f>
        <v/>
      </c>
      <c r="G521" s="3" t="str">
        <f>IF(Polygon[Asset ID]="","",UPPER(Polygon[Asset ID]))</f>
        <v/>
      </c>
      <c r="H521" s="3" t="str">
        <f>IF(Polygon[Asset Group]="","",VLOOKUP(Polygon[Asset Group],asset_grp_poly,4,FALSE))</f>
        <v/>
      </c>
      <c r="I521" s="3" t="str">
        <f>IF(Polygon[Asset Group]="","",VLOOKUP(Polygon[Asset Group],asset_grp_poly,2,FALSE))</f>
        <v/>
      </c>
      <c r="J521" s="3" t="str">
        <f>IF(Polygon[Asset Group]="","",VLOOKUP(Polygon[Asset Group],asset_grp_poly,3,FALSE))</f>
        <v/>
      </c>
      <c r="K521" s="3" t="str">
        <f>IF(Polygon[Asset Group]="","",VLOOKUP(Polygon[Asset Type],type_master_list,2,FALSE))</f>
        <v/>
      </c>
      <c r="L521" s="3" t="str">
        <f>IF(Polygon[Asset Name]="","",PROPER(Polygon[Asset Name]))</f>
        <v/>
      </c>
      <c r="M521" s="11" t="str">
        <f>IF(Polygon[Install Date]="","",Polygon[Install Date])</f>
        <v/>
      </c>
      <c r="N521" s="11" t="str">
        <f>IF(Polygon[Note]="","",PROPER(Polygon[Note]))</f>
        <v/>
      </c>
      <c r="O521" s="11" t="str">
        <f>IF(Polygon[Resource Consent Number]="","",UPPER(Polygon[Resource Consent Number]))</f>
        <v/>
      </c>
      <c r="P521" s="53" t="str">
        <f>IF(Polygon[Asset Unit Cost]="","",Polygon[Asset Unit Cost])</f>
        <v/>
      </c>
      <c r="Q521" s="11" t="str">
        <f>IF(Polygon[Added By]="","",UPPER(Polygon[Added By]))</f>
        <v/>
      </c>
      <c r="R521" s="11" t="str">
        <f>IF(Polygon[Added Date]="","",Polygon[Added Date])</f>
        <v/>
      </c>
      <c r="S521" s="14" t="str">
        <f>IF(Polygon[Z COORD]="","",Polygon[Z COORD])</f>
        <v/>
      </c>
      <c r="T521" s="14" t="str">
        <f>IF(Polygon[Asset Description]="","",PROPER(Polygon[Asset Description]))</f>
        <v/>
      </c>
      <c r="U521" s="14" t="str">
        <f>IF(Polygon[Area m2]="","",Polygon[Area m2])</f>
        <v/>
      </c>
      <c r="V521" s="14" t="str">
        <f>IF(Polygon[Asset Group]="","",VLOOKUP(Polygon[Surface Material],surface_master,2,FALSE))</f>
        <v/>
      </c>
      <c r="W521" s="14" t="str">
        <f>IF(Polygon[Asset Group]="","",VLOOKUP(Polygon[Material],sa_pa_surface,2,FALSE))</f>
        <v/>
      </c>
      <c r="X521" s="14" t="str">
        <f>IF(Polygon[Asset Group]="","",VLOOKUP(Polygon[Surface],surface_master,2,FALSE))</f>
        <v/>
      </c>
      <c r="Y521" s="14" t="str">
        <f>IF(Polygon[Surface Layer Depth mm]="","",Polygon[Surface Layer Depth mm])</f>
        <v/>
      </c>
      <c r="Z521" s="14" t="str">
        <f>IF(Polygon[Length m]="","",Polygon[Length m])</f>
        <v/>
      </c>
      <c r="AA521" s="14" t="str">
        <f>IF(Polygon[Av Width m]="","",Polygon[Av Width m])</f>
        <v/>
      </c>
      <c r="AB521" s="14" t="str">
        <f>IF(Polygon[Parking Capacity]="","",Polygon[Parking Capacity])</f>
        <v/>
      </c>
    </row>
    <row r="522" spans="1:28" s="3" customFormat="1" x14ac:dyDescent="0.2">
      <c r="A522" s="3" t="str">
        <f>IF(Polygon[DWG File Name]="","",Polygon[DWG File Name])</f>
        <v/>
      </c>
      <c r="B522" s="3" t="str">
        <f>IF(Polygon[DWG Layer Name]="","",Polygon[DWG Layer Name])</f>
        <v/>
      </c>
      <c r="C522" s="3" t="str">
        <f>IF(Polygon[DWG Handle]="","",Polygon[DWG Handle])</f>
        <v/>
      </c>
      <c r="D522" s="58" t="str">
        <f>IF(Polygon[Approx Centroid X]="","",Polygon[Approx Centroid X])</f>
        <v/>
      </c>
      <c r="E522" s="58" t="str">
        <f>IF(Polygon[Approx Centroid Y]="","",Polygon[Approx Centroid Y])</f>
        <v/>
      </c>
      <c r="F522" s="3" t="str">
        <f>IF(Polygon[Replacement Asset]="","",Polygon[Replacement Asset])</f>
        <v/>
      </c>
      <c r="G522" s="3" t="str">
        <f>IF(Polygon[Asset ID]="","",UPPER(Polygon[Asset ID]))</f>
        <v/>
      </c>
      <c r="H522" s="3" t="str">
        <f>IF(Polygon[Asset Group]="","",VLOOKUP(Polygon[Asset Group],asset_grp_poly,4,FALSE))</f>
        <v/>
      </c>
      <c r="I522" s="3" t="str">
        <f>IF(Polygon[Asset Group]="","",VLOOKUP(Polygon[Asset Group],asset_grp_poly,2,FALSE))</f>
        <v/>
      </c>
      <c r="J522" s="3" t="str">
        <f>IF(Polygon[Asset Group]="","",VLOOKUP(Polygon[Asset Group],asset_grp_poly,3,FALSE))</f>
        <v/>
      </c>
      <c r="K522" s="3" t="str">
        <f>IF(Polygon[Asset Group]="","",VLOOKUP(Polygon[Asset Type],type_master_list,2,FALSE))</f>
        <v/>
      </c>
      <c r="L522" s="3" t="str">
        <f>IF(Polygon[Asset Name]="","",PROPER(Polygon[Asset Name]))</f>
        <v/>
      </c>
      <c r="M522" s="11" t="str">
        <f>IF(Polygon[Install Date]="","",Polygon[Install Date])</f>
        <v/>
      </c>
      <c r="N522" s="11" t="str">
        <f>IF(Polygon[Note]="","",PROPER(Polygon[Note]))</f>
        <v/>
      </c>
      <c r="O522" s="11" t="str">
        <f>IF(Polygon[Resource Consent Number]="","",UPPER(Polygon[Resource Consent Number]))</f>
        <v/>
      </c>
      <c r="P522" s="53" t="str">
        <f>IF(Polygon[Asset Unit Cost]="","",Polygon[Asset Unit Cost])</f>
        <v/>
      </c>
      <c r="Q522" s="11" t="str">
        <f>IF(Polygon[Added By]="","",UPPER(Polygon[Added By]))</f>
        <v/>
      </c>
      <c r="R522" s="11" t="str">
        <f>IF(Polygon[Added Date]="","",Polygon[Added Date])</f>
        <v/>
      </c>
      <c r="S522" s="14" t="str">
        <f>IF(Polygon[Z COORD]="","",Polygon[Z COORD])</f>
        <v/>
      </c>
      <c r="T522" s="14" t="str">
        <f>IF(Polygon[Asset Description]="","",PROPER(Polygon[Asset Description]))</f>
        <v/>
      </c>
      <c r="U522" s="14" t="str">
        <f>IF(Polygon[Area m2]="","",Polygon[Area m2])</f>
        <v/>
      </c>
      <c r="V522" s="14" t="str">
        <f>IF(Polygon[Asset Group]="","",VLOOKUP(Polygon[Surface Material],surface_master,2,FALSE))</f>
        <v/>
      </c>
      <c r="W522" s="14" t="str">
        <f>IF(Polygon[Asset Group]="","",VLOOKUP(Polygon[Material],sa_pa_surface,2,FALSE))</f>
        <v/>
      </c>
      <c r="X522" s="14" t="str">
        <f>IF(Polygon[Asset Group]="","",VLOOKUP(Polygon[Surface],surface_master,2,FALSE))</f>
        <v/>
      </c>
      <c r="Y522" s="14" t="str">
        <f>IF(Polygon[Surface Layer Depth mm]="","",Polygon[Surface Layer Depth mm])</f>
        <v/>
      </c>
      <c r="Z522" s="14" t="str">
        <f>IF(Polygon[Length m]="","",Polygon[Length m])</f>
        <v/>
      </c>
      <c r="AA522" s="14" t="str">
        <f>IF(Polygon[Av Width m]="","",Polygon[Av Width m])</f>
        <v/>
      </c>
      <c r="AB522" s="14" t="str">
        <f>IF(Polygon[Parking Capacity]="","",Polygon[Parking Capacity])</f>
        <v/>
      </c>
    </row>
    <row r="523" spans="1:28" s="3" customFormat="1" x14ac:dyDescent="0.2">
      <c r="A523" s="3" t="str">
        <f>IF(Polygon[DWG File Name]="","",Polygon[DWG File Name])</f>
        <v/>
      </c>
      <c r="B523" s="3" t="str">
        <f>IF(Polygon[DWG Layer Name]="","",Polygon[DWG Layer Name])</f>
        <v/>
      </c>
      <c r="C523" s="3" t="str">
        <f>IF(Polygon[DWG Handle]="","",Polygon[DWG Handle])</f>
        <v/>
      </c>
      <c r="D523" s="58" t="str">
        <f>IF(Polygon[Approx Centroid X]="","",Polygon[Approx Centroid X])</f>
        <v/>
      </c>
      <c r="E523" s="58" t="str">
        <f>IF(Polygon[Approx Centroid Y]="","",Polygon[Approx Centroid Y])</f>
        <v/>
      </c>
      <c r="F523" s="3" t="str">
        <f>IF(Polygon[Replacement Asset]="","",Polygon[Replacement Asset])</f>
        <v/>
      </c>
      <c r="G523" s="3" t="str">
        <f>IF(Polygon[Asset ID]="","",UPPER(Polygon[Asset ID]))</f>
        <v/>
      </c>
      <c r="H523" s="3" t="str">
        <f>IF(Polygon[Asset Group]="","",VLOOKUP(Polygon[Asset Group],asset_grp_poly,4,FALSE))</f>
        <v/>
      </c>
      <c r="I523" s="3" t="str">
        <f>IF(Polygon[Asset Group]="","",VLOOKUP(Polygon[Asset Group],asset_grp_poly,2,FALSE))</f>
        <v/>
      </c>
      <c r="J523" s="3" t="str">
        <f>IF(Polygon[Asset Group]="","",VLOOKUP(Polygon[Asset Group],asset_grp_poly,3,FALSE))</f>
        <v/>
      </c>
      <c r="K523" s="3" t="str">
        <f>IF(Polygon[Asset Group]="","",VLOOKUP(Polygon[Asset Type],type_master_list,2,FALSE))</f>
        <v/>
      </c>
      <c r="L523" s="3" t="str">
        <f>IF(Polygon[Asset Name]="","",PROPER(Polygon[Asset Name]))</f>
        <v/>
      </c>
      <c r="M523" s="11" t="str">
        <f>IF(Polygon[Install Date]="","",Polygon[Install Date])</f>
        <v/>
      </c>
      <c r="N523" s="11" t="str">
        <f>IF(Polygon[Note]="","",PROPER(Polygon[Note]))</f>
        <v/>
      </c>
      <c r="O523" s="11" t="str">
        <f>IF(Polygon[Resource Consent Number]="","",UPPER(Polygon[Resource Consent Number]))</f>
        <v/>
      </c>
      <c r="P523" s="53" t="str">
        <f>IF(Polygon[Asset Unit Cost]="","",Polygon[Asset Unit Cost])</f>
        <v/>
      </c>
      <c r="Q523" s="11" t="str">
        <f>IF(Polygon[Added By]="","",UPPER(Polygon[Added By]))</f>
        <v/>
      </c>
      <c r="R523" s="11" t="str">
        <f>IF(Polygon[Added Date]="","",Polygon[Added Date])</f>
        <v/>
      </c>
      <c r="S523" s="14" t="str">
        <f>IF(Polygon[Z COORD]="","",Polygon[Z COORD])</f>
        <v/>
      </c>
      <c r="T523" s="14" t="str">
        <f>IF(Polygon[Asset Description]="","",PROPER(Polygon[Asset Description]))</f>
        <v/>
      </c>
      <c r="U523" s="14" t="str">
        <f>IF(Polygon[Area m2]="","",Polygon[Area m2])</f>
        <v/>
      </c>
      <c r="V523" s="14" t="str">
        <f>IF(Polygon[Asset Group]="","",VLOOKUP(Polygon[Surface Material],surface_master,2,FALSE))</f>
        <v/>
      </c>
      <c r="W523" s="14" t="str">
        <f>IF(Polygon[Asset Group]="","",VLOOKUP(Polygon[Material],sa_pa_surface,2,FALSE))</f>
        <v/>
      </c>
      <c r="X523" s="14" t="str">
        <f>IF(Polygon[Asset Group]="","",VLOOKUP(Polygon[Surface],surface_master,2,FALSE))</f>
        <v/>
      </c>
      <c r="Y523" s="14" t="str">
        <f>IF(Polygon[Surface Layer Depth mm]="","",Polygon[Surface Layer Depth mm])</f>
        <v/>
      </c>
      <c r="Z523" s="14" t="str">
        <f>IF(Polygon[Length m]="","",Polygon[Length m])</f>
        <v/>
      </c>
      <c r="AA523" s="14" t="str">
        <f>IF(Polygon[Av Width m]="","",Polygon[Av Width m])</f>
        <v/>
      </c>
      <c r="AB523" s="14" t="str">
        <f>IF(Polygon[Parking Capacity]="","",Polygon[Parking Capacity])</f>
        <v/>
      </c>
    </row>
    <row r="524" spans="1:28" s="3" customFormat="1" x14ac:dyDescent="0.2">
      <c r="A524" s="3" t="str">
        <f>IF(Polygon[DWG File Name]="","",Polygon[DWG File Name])</f>
        <v/>
      </c>
      <c r="B524" s="3" t="str">
        <f>IF(Polygon[DWG Layer Name]="","",Polygon[DWG Layer Name])</f>
        <v/>
      </c>
      <c r="C524" s="3" t="str">
        <f>IF(Polygon[DWG Handle]="","",Polygon[DWG Handle])</f>
        <v/>
      </c>
      <c r="D524" s="58" t="str">
        <f>IF(Polygon[Approx Centroid X]="","",Polygon[Approx Centroid X])</f>
        <v/>
      </c>
      <c r="E524" s="58" t="str">
        <f>IF(Polygon[Approx Centroid Y]="","",Polygon[Approx Centroid Y])</f>
        <v/>
      </c>
      <c r="F524" s="3" t="str">
        <f>IF(Polygon[Replacement Asset]="","",Polygon[Replacement Asset])</f>
        <v/>
      </c>
      <c r="G524" s="3" t="str">
        <f>IF(Polygon[Asset ID]="","",UPPER(Polygon[Asset ID]))</f>
        <v/>
      </c>
      <c r="H524" s="3" t="str">
        <f>IF(Polygon[Asset Group]="","",VLOOKUP(Polygon[Asset Group],asset_grp_poly,4,FALSE))</f>
        <v/>
      </c>
      <c r="I524" s="3" t="str">
        <f>IF(Polygon[Asset Group]="","",VLOOKUP(Polygon[Asset Group],asset_grp_poly,2,FALSE))</f>
        <v/>
      </c>
      <c r="J524" s="3" t="str">
        <f>IF(Polygon[Asset Group]="","",VLOOKUP(Polygon[Asset Group],asset_grp_poly,3,FALSE))</f>
        <v/>
      </c>
      <c r="K524" s="3" t="str">
        <f>IF(Polygon[Asset Group]="","",VLOOKUP(Polygon[Asset Type],type_master_list,2,FALSE))</f>
        <v/>
      </c>
      <c r="L524" s="3" t="str">
        <f>IF(Polygon[Asset Name]="","",PROPER(Polygon[Asset Name]))</f>
        <v/>
      </c>
      <c r="M524" s="11" t="str">
        <f>IF(Polygon[Install Date]="","",Polygon[Install Date])</f>
        <v/>
      </c>
      <c r="N524" s="11" t="str">
        <f>IF(Polygon[Note]="","",PROPER(Polygon[Note]))</f>
        <v/>
      </c>
      <c r="O524" s="11" t="str">
        <f>IF(Polygon[Resource Consent Number]="","",UPPER(Polygon[Resource Consent Number]))</f>
        <v/>
      </c>
      <c r="P524" s="53" t="str">
        <f>IF(Polygon[Asset Unit Cost]="","",Polygon[Asset Unit Cost])</f>
        <v/>
      </c>
      <c r="Q524" s="11" t="str">
        <f>IF(Polygon[Added By]="","",UPPER(Polygon[Added By]))</f>
        <v/>
      </c>
      <c r="R524" s="11" t="str">
        <f>IF(Polygon[Added Date]="","",Polygon[Added Date])</f>
        <v/>
      </c>
      <c r="S524" s="14" t="str">
        <f>IF(Polygon[Z COORD]="","",Polygon[Z COORD])</f>
        <v/>
      </c>
      <c r="T524" s="14" t="str">
        <f>IF(Polygon[Asset Description]="","",PROPER(Polygon[Asset Description]))</f>
        <v/>
      </c>
      <c r="U524" s="14" t="str">
        <f>IF(Polygon[Area m2]="","",Polygon[Area m2])</f>
        <v/>
      </c>
      <c r="V524" s="14" t="str">
        <f>IF(Polygon[Asset Group]="","",VLOOKUP(Polygon[Surface Material],surface_master,2,FALSE))</f>
        <v/>
      </c>
      <c r="W524" s="14" t="str">
        <f>IF(Polygon[Asset Group]="","",VLOOKUP(Polygon[Material],sa_pa_surface,2,FALSE))</f>
        <v/>
      </c>
      <c r="X524" s="14" t="str">
        <f>IF(Polygon[Asset Group]="","",VLOOKUP(Polygon[Surface],surface_master,2,FALSE))</f>
        <v/>
      </c>
      <c r="Y524" s="14" t="str">
        <f>IF(Polygon[Surface Layer Depth mm]="","",Polygon[Surface Layer Depth mm])</f>
        <v/>
      </c>
      <c r="Z524" s="14" t="str">
        <f>IF(Polygon[Length m]="","",Polygon[Length m])</f>
        <v/>
      </c>
      <c r="AA524" s="14" t="str">
        <f>IF(Polygon[Av Width m]="","",Polygon[Av Width m])</f>
        <v/>
      </c>
      <c r="AB524" s="14" t="str">
        <f>IF(Polygon[Parking Capacity]="","",Polygon[Parking Capacity])</f>
        <v/>
      </c>
    </row>
    <row r="525" spans="1:28" s="3" customFormat="1" x14ac:dyDescent="0.2">
      <c r="A525" s="3" t="str">
        <f>IF(Polygon[DWG File Name]="","",Polygon[DWG File Name])</f>
        <v/>
      </c>
      <c r="B525" s="3" t="str">
        <f>IF(Polygon[DWG Layer Name]="","",Polygon[DWG Layer Name])</f>
        <v/>
      </c>
      <c r="C525" s="3" t="str">
        <f>IF(Polygon[DWG Handle]="","",Polygon[DWG Handle])</f>
        <v/>
      </c>
      <c r="D525" s="58" t="str">
        <f>IF(Polygon[Approx Centroid X]="","",Polygon[Approx Centroid X])</f>
        <v/>
      </c>
      <c r="E525" s="58" t="str">
        <f>IF(Polygon[Approx Centroid Y]="","",Polygon[Approx Centroid Y])</f>
        <v/>
      </c>
      <c r="F525" s="3" t="str">
        <f>IF(Polygon[Replacement Asset]="","",Polygon[Replacement Asset])</f>
        <v/>
      </c>
      <c r="G525" s="3" t="str">
        <f>IF(Polygon[Asset ID]="","",UPPER(Polygon[Asset ID]))</f>
        <v/>
      </c>
      <c r="H525" s="3" t="str">
        <f>IF(Polygon[Asset Group]="","",VLOOKUP(Polygon[Asset Group],asset_grp_poly,4,FALSE))</f>
        <v/>
      </c>
      <c r="I525" s="3" t="str">
        <f>IF(Polygon[Asset Group]="","",VLOOKUP(Polygon[Asset Group],asset_grp_poly,2,FALSE))</f>
        <v/>
      </c>
      <c r="J525" s="3" t="str">
        <f>IF(Polygon[Asset Group]="","",VLOOKUP(Polygon[Asset Group],asset_grp_poly,3,FALSE))</f>
        <v/>
      </c>
      <c r="K525" s="3" t="str">
        <f>IF(Polygon[Asset Group]="","",VLOOKUP(Polygon[Asset Type],type_master_list,2,FALSE))</f>
        <v/>
      </c>
      <c r="L525" s="3" t="str">
        <f>IF(Polygon[Asset Name]="","",PROPER(Polygon[Asset Name]))</f>
        <v/>
      </c>
      <c r="M525" s="11" t="str">
        <f>IF(Polygon[Install Date]="","",Polygon[Install Date])</f>
        <v/>
      </c>
      <c r="N525" s="11" t="str">
        <f>IF(Polygon[Note]="","",PROPER(Polygon[Note]))</f>
        <v/>
      </c>
      <c r="O525" s="11" t="str">
        <f>IF(Polygon[Resource Consent Number]="","",UPPER(Polygon[Resource Consent Number]))</f>
        <v/>
      </c>
      <c r="P525" s="53" t="str">
        <f>IF(Polygon[Asset Unit Cost]="","",Polygon[Asset Unit Cost])</f>
        <v/>
      </c>
      <c r="Q525" s="11" t="str">
        <f>IF(Polygon[Added By]="","",UPPER(Polygon[Added By]))</f>
        <v/>
      </c>
      <c r="R525" s="11" t="str">
        <f>IF(Polygon[Added Date]="","",Polygon[Added Date])</f>
        <v/>
      </c>
      <c r="S525" s="14" t="str">
        <f>IF(Polygon[Z COORD]="","",Polygon[Z COORD])</f>
        <v/>
      </c>
      <c r="T525" s="14" t="str">
        <f>IF(Polygon[Asset Description]="","",PROPER(Polygon[Asset Description]))</f>
        <v/>
      </c>
      <c r="U525" s="14" t="str">
        <f>IF(Polygon[Area m2]="","",Polygon[Area m2])</f>
        <v/>
      </c>
      <c r="V525" s="14" t="str">
        <f>IF(Polygon[Asset Group]="","",VLOOKUP(Polygon[Surface Material],surface_master,2,FALSE))</f>
        <v/>
      </c>
      <c r="W525" s="14" t="str">
        <f>IF(Polygon[Asset Group]="","",VLOOKUP(Polygon[Material],sa_pa_surface,2,FALSE))</f>
        <v/>
      </c>
      <c r="X525" s="14" t="str">
        <f>IF(Polygon[Asset Group]="","",VLOOKUP(Polygon[Surface],surface_master,2,FALSE))</f>
        <v/>
      </c>
      <c r="Y525" s="14" t="str">
        <f>IF(Polygon[Surface Layer Depth mm]="","",Polygon[Surface Layer Depth mm])</f>
        <v/>
      </c>
      <c r="Z525" s="14" t="str">
        <f>IF(Polygon[Length m]="","",Polygon[Length m])</f>
        <v/>
      </c>
      <c r="AA525" s="14" t="str">
        <f>IF(Polygon[Av Width m]="","",Polygon[Av Width m])</f>
        <v/>
      </c>
      <c r="AB525" s="14" t="str">
        <f>IF(Polygon[Parking Capacity]="","",Polygon[Parking Capacity])</f>
        <v/>
      </c>
    </row>
    <row r="526" spans="1:28" s="3" customFormat="1" x14ac:dyDescent="0.2">
      <c r="A526" s="3" t="str">
        <f>IF(Polygon[DWG File Name]="","",Polygon[DWG File Name])</f>
        <v/>
      </c>
      <c r="B526" s="3" t="str">
        <f>IF(Polygon[DWG Layer Name]="","",Polygon[DWG Layer Name])</f>
        <v/>
      </c>
      <c r="C526" s="3" t="str">
        <f>IF(Polygon[DWG Handle]="","",Polygon[DWG Handle])</f>
        <v/>
      </c>
      <c r="D526" s="58" t="str">
        <f>IF(Polygon[Approx Centroid X]="","",Polygon[Approx Centroid X])</f>
        <v/>
      </c>
      <c r="E526" s="58" t="str">
        <f>IF(Polygon[Approx Centroid Y]="","",Polygon[Approx Centroid Y])</f>
        <v/>
      </c>
      <c r="F526" s="3" t="str">
        <f>IF(Polygon[Replacement Asset]="","",Polygon[Replacement Asset])</f>
        <v/>
      </c>
      <c r="G526" s="3" t="str">
        <f>IF(Polygon[Asset ID]="","",UPPER(Polygon[Asset ID]))</f>
        <v/>
      </c>
      <c r="H526" s="3" t="str">
        <f>IF(Polygon[Asset Group]="","",VLOOKUP(Polygon[Asset Group],asset_grp_poly,4,FALSE))</f>
        <v/>
      </c>
      <c r="I526" s="3" t="str">
        <f>IF(Polygon[Asset Group]="","",VLOOKUP(Polygon[Asset Group],asset_grp_poly,2,FALSE))</f>
        <v/>
      </c>
      <c r="J526" s="3" t="str">
        <f>IF(Polygon[Asset Group]="","",VLOOKUP(Polygon[Asset Group],asset_grp_poly,3,FALSE))</f>
        <v/>
      </c>
      <c r="K526" s="3" t="str">
        <f>IF(Polygon[Asset Group]="","",VLOOKUP(Polygon[Asset Type],type_master_list,2,FALSE))</f>
        <v/>
      </c>
      <c r="L526" s="3" t="str">
        <f>IF(Polygon[Asset Name]="","",PROPER(Polygon[Asset Name]))</f>
        <v/>
      </c>
      <c r="M526" s="11" t="str">
        <f>IF(Polygon[Install Date]="","",Polygon[Install Date])</f>
        <v/>
      </c>
      <c r="N526" s="11" t="str">
        <f>IF(Polygon[Note]="","",PROPER(Polygon[Note]))</f>
        <v/>
      </c>
      <c r="O526" s="11" t="str">
        <f>IF(Polygon[Resource Consent Number]="","",UPPER(Polygon[Resource Consent Number]))</f>
        <v/>
      </c>
      <c r="P526" s="53" t="str">
        <f>IF(Polygon[Asset Unit Cost]="","",Polygon[Asset Unit Cost])</f>
        <v/>
      </c>
      <c r="Q526" s="11" t="str">
        <f>IF(Polygon[Added By]="","",UPPER(Polygon[Added By]))</f>
        <v/>
      </c>
      <c r="R526" s="11" t="str">
        <f>IF(Polygon[Added Date]="","",Polygon[Added Date])</f>
        <v/>
      </c>
      <c r="S526" s="14" t="str">
        <f>IF(Polygon[Z COORD]="","",Polygon[Z COORD])</f>
        <v/>
      </c>
      <c r="T526" s="14" t="str">
        <f>IF(Polygon[Asset Description]="","",PROPER(Polygon[Asset Description]))</f>
        <v/>
      </c>
      <c r="U526" s="14" t="str">
        <f>IF(Polygon[Area m2]="","",Polygon[Area m2])</f>
        <v/>
      </c>
      <c r="V526" s="14" t="str">
        <f>IF(Polygon[Asset Group]="","",VLOOKUP(Polygon[Surface Material],surface_master,2,FALSE))</f>
        <v/>
      </c>
      <c r="W526" s="14" t="str">
        <f>IF(Polygon[Asset Group]="","",VLOOKUP(Polygon[Material],sa_pa_surface,2,FALSE))</f>
        <v/>
      </c>
      <c r="X526" s="14" t="str">
        <f>IF(Polygon[Asset Group]="","",VLOOKUP(Polygon[Surface],surface_master,2,FALSE))</f>
        <v/>
      </c>
      <c r="Y526" s="14" t="str">
        <f>IF(Polygon[Surface Layer Depth mm]="","",Polygon[Surface Layer Depth mm])</f>
        <v/>
      </c>
      <c r="Z526" s="14" t="str">
        <f>IF(Polygon[Length m]="","",Polygon[Length m])</f>
        <v/>
      </c>
      <c r="AA526" s="14" t="str">
        <f>IF(Polygon[Av Width m]="","",Polygon[Av Width m])</f>
        <v/>
      </c>
      <c r="AB526" s="14" t="str">
        <f>IF(Polygon[Parking Capacity]="","",Polygon[Parking Capacity])</f>
        <v/>
      </c>
    </row>
    <row r="527" spans="1:28" s="3" customFormat="1" x14ac:dyDescent="0.2">
      <c r="A527" s="3" t="str">
        <f>IF(Polygon[DWG File Name]="","",Polygon[DWG File Name])</f>
        <v/>
      </c>
      <c r="B527" s="3" t="str">
        <f>IF(Polygon[DWG Layer Name]="","",Polygon[DWG Layer Name])</f>
        <v/>
      </c>
      <c r="C527" s="3" t="str">
        <f>IF(Polygon[DWG Handle]="","",Polygon[DWG Handle])</f>
        <v/>
      </c>
      <c r="D527" s="58" t="str">
        <f>IF(Polygon[Approx Centroid X]="","",Polygon[Approx Centroid X])</f>
        <v/>
      </c>
      <c r="E527" s="58" t="str">
        <f>IF(Polygon[Approx Centroid Y]="","",Polygon[Approx Centroid Y])</f>
        <v/>
      </c>
      <c r="F527" s="3" t="str">
        <f>IF(Polygon[Replacement Asset]="","",Polygon[Replacement Asset])</f>
        <v/>
      </c>
      <c r="G527" s="3" t="str">
        <f>IF(Polygon[Asset ID]="","",UPPER(Polygon[Asset ID]))</f>
        <v/>
      </c>
      <c r="H527" s="3" t="str">
        <f>IF(Polygon[Asset Group]="","",VLOOKUP(Polygon[Asset Group],asset_grp_poly,4,FALSE))</f>
        <v/>
      </c>
      <c r="I527" s="3" t="str">
        <f>IF(Polygon[Asset Group]="","",VLOOKUP(Polygon[Asset Group],asset_grp_poly,2,FALSE))</f>
        <v/>
      </c>
      <c r="J527" s="3" t="str">
        <f>IF(Polygon[Asset Group]="","",VLOOKUP(Polygon[Asset Group],asset_grp_poly,3,FALSE))</f>
        <v/>
      </c>
      <c r="K527" s="3" t="str">
        <f>IF(Polygon[Asset Group]="","",VLOOKUP(Polygon[Asset Type],type_master_list,2,FALSE))</f>
        <v/>
      </c>
      <c r="L527" s="3" t="str">
        <f>IF(Polygon[Asset Name]="","",PROPER(Polygon[Asset Name]))</f>
        <v/>
      </c>
      <c r="M527" s="11" t="str">
        <f>IF(Polygon[Install Date]="","",Polygon[Install Date])</f>
        <v/>
      </c>
      <c r="N527" s="11" t="str">
        <f>IF(Polygon[Note]="","",PROPER(Polygon[Note]))</f>
        <v/>
      </c>
      <c r="O527" s="11" t="str">
        <f>IF(Polygon[Resource Consent Number]="","",UPPER(Polygon[Resource Consent Number]))</f>
        <v/>
      </c>
      <c r="P527" s="53" t="str">
        <f>IF(Polygon[Asset Unit Cost]="","",Polygon[Asset Unit Cost])</f>
        <v/>
      </c>
      <c r="Q527" s="11" t="str">
        <f>IF(Polygon[Added By]="","",UPPER(Polygon[Added By]))</f>
        <v/>
      </c>
      <c r="R527" s="11" t="str">
        <f>IF(Polygon[Added Date]="","",Polygon[Added Date])</f>
        <v/>
      </c>
      <c r="S527" s="14" t="str">
        <f>IF(Polygon[Z COORD]="","",Polygon[Z COORD])</f>
        <v/>
      </c>
      <c r="T527" s="14" t="str">
        <f>IF(Polygon[Asset Description]="","",PROPER(Polygon[Asset Description]))</f>
        <v/>
      </c>
      <c r="U527" s="14" t="str">
        <f>IF(Polygon[Area m2]="","",Polygon[Area m2])</f>
        <v/>
      </c>
      <c r="V527" s="14" t="str">
        <f>IF(Polygon[Asset Group]="","",VLOOKUP(Polygon[Surface Material],surface_master,2,FALSE))</f>
        <v/>
      </c>
      <c r="W527" s="14" t="str">
        <f>IF(Polygon[Asset Group]="","",VLOOKUP(Polygon[Material],sa_pa_surface,2,FALSE))</f>
        <v/>
      </c>
      <c r="X527" s="14" t="str">
        <f>IF(Polygon[Asset Group]="","",VLOOKUP(Polygon[Surface],surface_master,2,FALSE))</f>
        <v/>
      </c>
      <c r="Y527" s="14" t="str">
        <f>IF(Polygon[Surface Layer Depth mm]="","",Polygon[Surface Layer Depth mm])</f>
        <v/>
      </c>
      <c r="Z527" s="14" t="str">
        <f>IF(Polygon[Length m]="","",Polygon[Length m])</f>
        <v/>
      </c>
      <c r="AA527" s="14" t="str">
        <f>IF(Polygon[Av Width m]="","",Polygon[Av Width m])</f>
        <v/>
      </c>
      <c r="AB527" s="14" t="str">
        <f>IF(Polygon[Parking Capacity]="","",Polygon[Parking Capacity])</f>
        <v/>
      </c>
    </row>
    <row r="528" spans="1:28" s="3" customFormat="1" x14ac:dyDescent="0.2">
      <c r="A528" s="3" t="str">
        <f>IF(Polygon[DWG File Name]="","",Polygon[DWG File Name])</f>
        <v/>
      </c>
      <c r="B528" s="3" t="str">
        <f>IF(Polygon[DWG Layer Name]="","",Polygon[DWG Layer Name])</f>
        <v/>
      </c>
      <c r="C528" s="3" t="str">
        <f>IF(Polygon[DWG Handle]="","",Polygon[DWG Handle])</f>
        <v/>
      </c>
      <c r="D528" s="58" t="str">
        <f>IF(Polygon[Approx Centroid X]="","",Polygon[Approx Centroid X])</f>
        <v/>
      </c>
      <c r="E528" s="58" t="str">
        <f>IF(Polygon[Approx Centroid Y]="","",Polygon[Approx Centroid Y])</f>
        <v/>
      </c>
      <c r="F528" s="3" t="str">
        <f>IF(Polygon[Replacement Asset]="","",Polygon[Replacement Asset])</f>
        <v/>
      </c>
      <c r="G528" s="3" t="str">
        <f>IF(Polygon[Asset ID]="","",UPPER(Polygon[Asset ID]))</f>
        <v/>
      </c>
      <c r="H528" s="3" t="str">
        <f>IF(Polygon[Asset Group]="","",VLOOKUP(Polygon[Asset Group],asset_grp_poly,4,FALSE))</f>
        <v/>
      </c>
      <c r="I528" s="3" t="str">
        <f>IF(Polygon[Asset Group]="","",VLOOKUP(Polygon[Asset Group],asset_grp_poly,2,FALSE))</f>
        <v/>
      </c>
      <c r="J528" s="3" t="str">
        <f>IF(Polygon[Asset Group]="","",VLOOKUP(Polygon[Asset Group],asset_grp_poly,3,FALSE))</f>
        <v/>
      </c>
      <c r="K528" s="3" t="str">
        <f>IF(Polygon[Asset Group]="","",VLOOKUP(Polygon[Asset Type],type_master_list,2,FALSE))</f>
        <v/>
      </c>
      <c r="L528" s="3" t="str">
        <f>IF(Polygon[Asset Name]="","",PROPER(Polygon[Asset Name]))</f>
        <v/>
      </c>
      <c r="M528" s="11" t="str">
        <f>IF(Polygon[Install Date]="","",Polygon[Install Date])</f>
        <v/>
      </c>
      <c r="N528" s="11" t="str">
        <f>IF(Polygon[Note]="","",PROPER(Polygon[Note]))</f>
        <v/>
      </c>
      <c r="O528" s="11" t="str">
        <f>IF(Polygon[Resource Consent Number]="","",UPPER(Polygon[Resource Consent Number]))</f>
        <v/>
      </c>
      <c r="P528" s="53" t="str">
        <f>IF(Polygon[Asset Unit Cost]="","",Polygon[Asset Unit Cost])</f>
        <v/>
      </c>
      <c r="Q528" s="11" t="str">
        <f>IF(Polygon[Added By]="","",UPPER(Polygon[Added By]))</f>
        <v/>
      </c>
      <c r="R528" s="11" t="str">
        <f>IF(Polygon[Added Date]="","",Polygon[Added Date])</f>
        <v/>
      </c>
      <c r="S528" s="14" t="str">
        <f>IF(Polygon[Z COORD]="","",Polygon[Z COORD])</f>
        <v/>
      </c>
      <c r="T528" s="14" t="str">
        <f>IF(Polygon[Asset Description]="","",PROPER(Polygon[Asset Description]))</f>
        <v/>
      </c>
      <c r="U528" s="14" t="str">
        <f>IF(Polygon[Area m2]="","",Polygon[Area m2])</f>
        <v/>
      </c>
      <c r="V528" s="14" t="str">
        <f>IF(Polygon[Asset Group]="","",VLOOKUP(Polygon[Surface Material],surface_master,2,FALSE))</f>
        <v/>
      </c>
      <c r="W528" s="14" t="str">
        <f>IF(Polygon[Asset Group]="","",VLOOKUP(Polygon[Material],sa_pa_surface,2,FALSE))</f>
        <v/>
      </c>
      <c r="X528" s="14" t="str">
        <f>IF(Polygon[Asset Group]="","",VLOOKUP(Polygon[Surface],surface_master,2,FALSE))</f>
        <v/>
      </c>
      <c r="Y528" s="14" t="str">
        <f>IF(Polygon[Surface Layer Depth mm]="","",Polygon[Surface Layer Depth mm])</f>
        <v/>
      </c>
      <c r="Z528" s="14" t="str">
        <f>IF(Polygon[Length m]="","",Polygon[Length m])</f>
        <v/>
      </c>
      <c r="AA528" s="14" t="str">
        <f>IF(Polygon[Av Width m]="","",Polygon[Av Width m])</f>
        <v/>
      </c>
      <c r="AB528" s="14" t="str">
        <f>IF(Polygon[Parking Capacity]="","",Polygon[Parking Capacity])</f>
        <v/>
      </c>
    </row>
    <row r="529" spans="1:28" s="3" customFormat="1" x14ac:dyDescent="0.2">
      <c r="A529" s="3" t="str">
        <f>IF(Polygon[DWG File Name]="","",Polygon[DWG File Name])</f>
        <v/>
      </c>
      <c r="B529" s="3" t="str">
        <f>IF(Polygon[DWG Layer Name]="","",Polygon[DWG Layer Name])</f>
        <v/>
      </c>
      <c r="C529" s="3" t="str">
        <f>IF(Polygon[DWG Handle]="","",Polygon[DWG Handle])</f>
        <v/>
      </c>
      <c r="D529" s="58" t="str">
        <f>IF(Polygon[Approx Centroid X]="","",Polygon[Approx Centroid X])</f>
        <v/>
      </c>
      <c r="E529" s="58" t="str">
        <f>IF(Polygon[Approx Centroid Y]="","",Polygon[Approx Centroid Y])</f>
        <v/>
      </c>
      <c r="F529" s="3" t="str">
        <f>IF(Polygon[Replacement Asset]="","",Polygon[Replacement Asset])</f>
        <v/>
      </c>
      <c r="G529" s="3" t="str">
        <f>IF(Polygon[Asset ID]="","",UPPER(Polygon[Asset ID]))</f>
        <v/>
      </c>
      <c r="H529" s="3" t="str">
        <f>IF(Polygon[Asset Group]="","",VLOOKUP(Polygon[Asset Group],asset_grp_poly,4,FALSE))</f>
        <v/>
      </c>
      <c r="I529" s="3" t="str">
        <f>IF(Polygon[Asset Group]="","",VLOOKUP(Polygon[Asset Group],asset_grp_poly,2,FALSE))</f>
        <v/>
      </c>
      <c r="J529" s="3" t="str">
        <f>IF(Polygon[Asset Group]="","",VLOOKUP(Polygon[Asset Group],asset_grp_poly,3,FALSE))</f>
        <v/>
      </c>
      <c r="K529" s="3" t="str">
        <f>IF(Polygon[Asset Group]="","",VLOOKUP(Polygon[Asset Type],type_master_list,2,FALSE))</f>
        <v/>
      </c>
      <c r="L529" s="3" t="str">
        <f>IF(Polygon[Asset Name]="","",PROPER(Polygon[Asset Name]))</f>
        <v/>
      </c>
      <c r="M529" s="11" t="str">
        <f>IF(Polygon[Install Date]="","",Polygon[Install Date])</f>
        <v/>
      </c>
      <c r="N529" s="11" t="str">
        <f>IF(Polygon[Note]="","",PROPER(Polygon[Note]))</f>
        <v/>
      </c>
      <c r="O529" s="11" t="str">
        <f>IF(Polygon[Resource Consent Number]="","",UPPER(Polygon[Resource Consent Number]))</f>
        <v/>
      </c>
      <c r="P529" s="53" t="str">
        <f>IF(Polygon[Asset Unit Cost]="","",Polygon[Asset Unit Cost])</f>
        <v/>
      </c>
      <c r="Q529" s="11" t="str">
        <f>IF(Polygon[Added By]="","",UPPER(Polygon[Added By]))</f>
        <v/>
      </c>
      <c r="R529" s="11" t="str">
        <f>IF(Polygon[Added Date]="","",Polygon[Added Date])</f>
        <v/>
      </c>
      <c r="S529" s="14" t="str">
        <f>IF(Polygon[Z COORD]="","",Polygon[Z COORD])</f>
        <v/>
      </c>
      <c r="T529" s="14" t="str">
        <f>IF(Polygon[Asset Description]="","",PROPER(Polygon[Asset Description]))</f>
        <v/>
      </c>
      <c r="U529" s="14" t="str">
        <f>IF(Polygon[Area m2]="","",Polygon[Area m2])</f>
        <v/>
      </c>
      <c r="V529" s="14" t="str">
        <f>IF(Polygon[Asset Group]="","",VLOOKUP(Polygon[Surface Material],surface_master,2,FALSE))</f>
        <v/>
      </c>
      <c r="W529" s="14" t="str">
        <f>IF(Polygon[Asset Group]="","",VLOOKUP(Polygon[Material],sa_pa_surface,2,FALSE))</f>
        <v/>
      </c>
      <c r="X529" s="14" t="str">
        <f>IF(Polygon[Asset Group]="","",VLOOKUP(Polygon[Surface],surface_master,2,FALSE))</f>
        <v/>
      </c>
      <c r="Y529" s="14" t="str">
        <f>IF(Polygon[Surface Layer Depth mm]="","",Polygon[Surface Layer Depth mm])</f>
        <v/>
      </c>
      <c r="Z529" s="14" t="str">
        <f>IF(Polygon[Length m]="","",Polygon[Length m])</f>
        <v/>
      </c>
      <c r="AA529" s="14" t="str">
        <f>IF(Polygon[Av Width m]="","",Polygon[Av Width m])</f>
        <v/>
      </c>
      <c r="AB529" s="14" t="str">
        <f>IF(Polygon[Parking Capacity]="","",Polygon[Parking Capacity])</f>
        <v/>
      </c>
    </row>
    <row r="530" spans="1:28" s="3" customFormat="1" x14ac:dyDescent="0.2">
      <c r="A530" s="3" t="str">
        <f>IF(Polygon[DWG File Name]="","",Polygon[DWG File Name])</f>
        <v/>
      </c>
      <c r="B530" s="3" t="str">
        <f>IF(Polygon[DWG Layer Name]="","",Polygon[DWG Layer Name])</f>
        <v/>
      </c>
      <c r="C530" s="3" t="str">
        <f>IF(Polygon[DWG Handle]="","",Polygon[DWG Handle])</f>
        <v/>
      </c>
      <c r="D530" s="58" t="str">
        <f>IF(Polygon[Approx Centroid X]="","",Polygon[Approx Centroid X])</f>
        <v/>
      </c>
      <c r="E530" s="58" t="str">
        <f>IF(Polygon[Approx Centroid Y]="","",Polygon[Approx Centroid Y])</f>
        <v/>
      </c>
      <c r="F530" s="3" t="str">
        <f>IF(Polygon[Replacement Asset]="","",Polygon[Replacement Asset])</f>
        <v/>
      </c>
      <c r="G530" s="3" t="str">
        <f>IF(Polygon[Asset ID]="","",UPPER(Polygon[Asset ID]))</f>
        <v/>
      </c>
      <c r="H530" s="3" t="str">
        <f>IF(Polygon[Asset Group]="","",VLOOKUP(Polygon[Asset Group],asset_grp_poly,4,FALSE))</f>
        <v/>
      </c>
      <c r="I530" s="3" t="str">
        <f>IF(Polygon[Asset Group]="","",VLOOKUP(Polygon[Asset Group],asset_grp_poly,2,FALSE))</f>
        <v/>
      </c>
      <c r="J530" s="3" t="str">
        <f>IF(Polygon[Asset Group]="","",VLOOKUP(Polygon[Asset Group],asset_grp_poly,3,FALSE))</f>
        <v/>
      </c>
      <c r="K530" s="3" t="str">
        <f>IF(Polygon[Asset Group]="","",VLOOKUP(Polygon[Asset Type],type_master_list,2,FALSE))</f>
        <v/>
      </c>
      <c r="L530" s="3" t="str">
        <f>IF(Polygon[Asset Name]="","",PROPER(Polygon[Asset Name]))</f>
        <v/>
      </c>
      <c r="M530" s="11" t="str">
        <f>IF(Polygon[Install Date]="","",Polygon[Install Date])</f>
        <v/>
      </c>
      <c r="N530" s="11" t="str">
        <f>IF(Polygon[Note]="","",PROPER(Polygon[Note]))</f>
        <v/>
      </c>
      <c r="O530" s="11" t="str">
        <f>IF(Polygon[Resource Consent Number]="","",UPPER(Polygon[Resource Consent Number]))</f>
        <v/>
      </c>
      <c r="P530" s="53" t="str">
        <f>IF(Polygon[Asset Unit Cost]="","",Polygon[Asset Unit Cost])</f>
        <v/>
      </c>
      <c r="Q530" s="11" t="str">
        <f>IF(Polygon[Added By]="","",UPPER(Polygon[Added By]))</f>
        <v/>
      </c>
      <c r="R530" s="11" t="str">
        <f>IF(Polygon[Added Date]="","",Polygon[Added Date])</f>
        <v/>
      </c>
      <c r="S530" s="14" t="str">
        <f>IF(Polygon[Z COORD]="","",Polygon[Z COORD])</f>
        <v/>
      </c>
      <c r="T530" s="14" t="str">
        <f>IF(Polygon[Asset Description]="","",PROPER(Polygon[Asset Description]))</f>
        <v/>
      </c>
      <c r="U530" s="14" t="str">
        <f>IF(Polygon[Area m2]="","",Polygon[Area m2])</f>
        <v/>
      </c>
      <c r="V530" s="14" t="str">
        <f>IF(Polygon[Asset Group]="","",VLOOKUP(Polygon[Surface Material],surface_master,2,FALSE))</f>
        <v/>
      </c>
      <c r="W530" s="14" t="str">
        <f>IF(Polygon[Asset Group]="","",VLOOKUP(Polygon[Material],sa_pa_surface,2,FALSE))</f>
        <v/>
      </c>
      <c r="X530" s="14" t="str">
        <f>IF(Polygon[Asset Group]="","",VLOOKUP(Polygon[Surface],surface_master,2,FALSE))</f>
        <v/>
      </c>
      <c r="Y530" s="14" t="str">
        <f>IF(Polygon[Surface Layer Depth mm]="","",Polygon[Surface Layer Depth mm])</f>
        <v/>
      </c>
      <c r="Z530" s="14" t="str">
        <f>IF(Polygon[Length m]="","",Polygon[Length m])</f>
        <v/>
      </c>
      <c r="AA530" s="14" t="str">
        <f>IF(Polygon[Av Width m]="","",Polygon[Av Width m])</f>
        <v/>
      </c>
      <c r="AB530" s="14" t="str">
        <f>IF(Polygon[Parking Capacity]="","",Polygon[Parking Capacity])</f>
        <v/>
      </c>
    </row>
    <row r="531" spans="1:28" s="3" customFormat="1" x14ac:dyDescent="0.2">
      <c r="A531" s="3" t="str">
        <f>IF(Polygon[DWG File Name]="","",Polygon[DWG File Name])</f>
        <v/>
      </c>
      <c r="B531" s="3" t="str">
        <f>IF(Polygon[DWG Layer Name]="","",Polygon[DWG Layer Name])</f>
        <v/>
      </c>
      <c r="C531" s="3" t="str">
        <f>IF(Polygon[DWG Handle]="","",Polygon[DWG Handle])</f>
        <v/>
      </c>
      <c r="D531" s="58" t="str">
        <f>IF(Polygon[Approx Centroid X]="","",Polygon[Approx Centroid X])</f>
        <v/>
      </c>
      <c r="E531" s="58" t="str">
        <f>IF(Polygon[Approx Centroid Y]="","",Polygon[Approx Centroid Y])</f>
        <v/>
      </c>
      <c r="F531" s="3" t="str">
        <f>IF(Polygon[Replacement Asset]="","",Polygon[Replacement Asset])</f>
        <v/>
      </c>
      <c r="G531" s="3" t="str">
        <f>IF(Polygon[Asset ID]="","",UPPER(Polygon[Asset ID]))</f>
        <v/>
      </c>
      <c r="H531" s="3" t="str">
        <f>IF(Polygon[Asset Group]="","",VLOOKUP(Polygon[Asset Group],asset_grp_poly,4,FALSE))</f>
        <v/>
      </c>
      <c r="I531" s="3" t="str">
        <f>IF(Polygon[Asset Group]="","",VLOOKUP(Polygon[Asset Group],asset_grp_poly,2,FALSE))</f>
        <v/>
      </c>
      <c r="J531" s="3" t="str">
        <f>IF(Polygon[Asset Group]="","",VLOOKUP(Polygon[Asset Group],asset_grp_poly,3,FALSE))</f>
        <v/>
      </c>
      <c r="K531" s="3" t="str">
        <f>IF(Polygon[Asset Group]="","",VLOOKUP(Polygon[Asset Type],type_master_list,2,FALSE))</f>
        <v/>
      </c>
      <c r="L531" s="3" t="str">
        <f>IF(Polygon[Asset Name]="","",PROPER(Polygon[Asset Name]))</f>
        <v/>
      </c>
      <c r="M531" s="11" t="str">
        <f>IF(Polygon[Install Date]="","",Polygon[Install Date])</f>
        <v/>
      </c>
      <c r="N531" s="11" t="str">
        <f>IF(Polygon[Note]="","",PROPER(Polygon[Note]))</f>
        <v/>
      </c>
      <c r="O531" s="11" t="str">
        <f>IF(Polygon[Resource Consent Number]="","",UPPER(Polygon[Resource Consent Number]))</f>
        <v/>
      </c>
      <c r="P531" s="53" t="str">
        <f>IF(Polygon[Asset Unit Cost]="","",Polygon[Asset Unit Cost])</f>
        <v/>
      </c>
      <c r="Q531" s="11" t="str">
        <f>IF(Polygon[Added By]="","",UPPER(Polygon[Added By]))</f>
        <v/>
      </c>
      <c r="R531" s="11" t="str">
        <f>IF(Polygon[Added Date]="","",Polygon[Added Date])</f>
        <v/>
      </c>
      <c r="S531" s="14" t="str">
        <f>IF(Polygon[Z COORD]="","",Polygon[Z COORD])</f>
        <v/>
      </c>
      <c r="T531" s="14" t="str">
        <f>IF(Polygon[Asset Description]="","",PROPER(Polygon[Asset Description]))</f>
        <v/>
      </c>
      <c r="U531" s="14" t="str">
        <f>IF(Polygon[Area m2]="","",Polygon[Area m2])</f>
        <v/>
      </c>
      <c r="V531" s="14" t="str">
        <f>IF(Polygon[Asset Group]="","",VLOOKUP(Polygon[Surface Material],surface_master,2,FALSE))</f>
        <v/>
      </c>
      <c r="W531" s="14" t="str">
        <f>IF(Polygon[Asset Group]="","",VLOOKUP(Polygon[Material],sa_pa_surface,2,FALSE))</f>
        <v/>
      </c>
      <c r="X531" s="14" t="str">
        <f>IF(Polygon[Asset Group]="","",VLOOKUP(Polygon[Surface],surface_master,2,FALSE))</f>
        <v/>
      </c>
      <c r="Y531" s="14" t="str">
        <f>IF(Polygon[Surface Layer Depth mm]="","",Polygon[Surface Layer Depth mm])</f>
        <v/>
      </c>
      <c r="Z531" s="14" t="str">
        <f>IF(Polygon[Length m]="","",Polygon[Length m])</f>
        <v/>
      </c>
      <c r="AA531" s="14" t="str">
        <f>IF(Polygon[Av Width m]="","",Polygon[Av Width m])</f>
        <v/>
      </c>
      <c r="AB531" s="14" t="str">
        <f>IF(Polygon[Parking Capacity]="","",Polygon[Parking Capacity])</f>
        <v/>
      </c>
    </row>
    <row r="532" spans="1:28" s="3" customFormat="1" x14ac:dyDescent="0.2">
      <c r="A532" s="3" t="str">
        <f>IF(Polygon[DWG File Name]="","",Polygon[DWG File Name])</f>
        <v/>
      </c>
      <c r="B532" s="3" t="str">
        <f>IF(Polygon[DWG Layer Name]="","",Polygon[DWG Layer Name])</f>
        <v/>
      </c>
      <c r="C532" s="3" t="str">
        <f>IF(Polygon[DWG Handle]="","",Polygon[DWG Handle])</f>
        <v/>
      </c>
      <c r="D532" s="58" t="str">
        <f>IF(Polygon[Approx Centroid X]="","",Polygon[Approx Centroid X])</f>
        <v/>
      </c>
      <c r="E532" s="58" t="str">
        <f>IF(Polygon[Approx Centroid Y]="","",Polygon[Approx Centroid Y])</f>
        <v/>
      </c>
      <c r="F532" s="3" t="str">
        <f>IF(Polygon[Replacement Asset]="","",Polygon[Replacement Asset])</f>
        <v/>
      </c>
      <c r="G532" s="3" t="str">
        <f>IF(Polygon[Asset ID]="","",UPPER(Polygon[Asset ID]))</f>
        <v/>
      </c>
      <c r="H532" s="3" t="str">
        <f>IF(Polygon[Asset Group]="","",VLOOKUP(Polygon[Asset Group],asset_grp_poly,4,FALSE))</f>
        <v/>
      </c>
      <c r="I532" s="3" t="str">
        <f>IF(Polygon[Asset Group]="","",VLOOKUP(Polygon[Asset Group],asset_grp_poly,2,FALSE))</f>
        <v/>
      </c>
      <c r="J532" s="3" t="str">
        <f>IF(Polygon[Asset Group]="","",VLOOKUP(Polygon[Asset Group],asset_grp_poly,3,FALSE))</f>
        <v/>
      </c>
      <c r="K532" s="3" t="str">
        <f>IF(Polygon[Asset Group]="","",VLOOKUP(Polygon[Asset Type],type_master_list,2,FALSE))</f>
        <v/>
      </c>
      <c r="L532" s="3" t="str">
        <f>IF(Polygon[Asset Name]="","",PROPER(Polygon[Asset Name]))</f>
        <v/>
      </c>
      <c r="M532" s="11" t="str">
        <f>IF(Polygon[Install Date]="","",Polygon[Install Date])</f>
        <v/>
      </c>
      <c r="N532" s="11" t="str">
        <f>IF(Polygon[Note]="","",PROPER(Polygon[Note]))</f>
        <v/>
      </c>
      <c r="O532" s="11" t="str">
        <f>IF(Polygon[Resource Consent Number]="","",UPPER(Polygon[Resource Consent Number]))</f>
        <v/>
      </c>
      <c r="P532" s="53" t="str">
        <f>IF(Polygon[Asset Unit Cost]="","",Polygon[Asset Unit Cost])</f>
        <v/>
      </c>
      <c r="Q532" s="11" t="str">
        <f>IF(Polygon[Added By]="","",UPPER(Polygon[Added By]))</f>
        <v/>
      </c>
      <c r="R532" s="11" t="str">
        <f>IF(Polygon[Added Date]="","",Polygon[Added Date])</f>
        <v/>
      </c>
      <c r="S532" s="14" t="str">
        <f>IF(Polygon[Z COORD]="","",Polygon[Z COORD])</f>
        <v/>
      </c>
      <c r="T532" s="14" t="str">
        <f>IF(Polygon[Asset Description]="","",PROPER(Polygon[Asset Description]))</f>
        <v/>
      </c>
      <c r="U532" s="14" t="str">
        <f>IF(Polygon[Area m2]="","",Polygon[Area m2])</f>
        <v/>
      </c>
      <c r="V532" s="14" t="str">
        <f>IF(Polygon[Asset Group]="","",VLOOKUP(Polygon[Surface Material],surface_master,2,FALSE))</f>
        <v/>
      </c>
      <c r="W532" s="14" t="str">
        <f>IF(Polygon[Asset Group]="","",VLOOKUP(Polygon[Material],sa_pa_surface,2,FALSE))</f>
        <v/>
      </c>
      <c r="X532" s="14" t="str">
        <f>IF(Polygon[Asset Group]="","",VLOOKUP(Polygon[Surface],surface_master,2,FALSE))</f>
        <v/>
      </c>
      <c r="Y532" s="14" t="str">
        <f>IF(Polygon[Surface Layer Depth mm]="","",Polygon[Surface Layer Depth mm])</f>
        <v/>
      </c>
      <c r="Z532" s="14" t="str">
        <f>IF(Polygon[Length m]="","",Polygon[Length m])</f>
        <v/>
      </c>
      <c r="AA532" s="14" t="str">
        <f>IF(Polygon[Av Width m]="","",Polygon[Av Width m])</f>
        <v/>
      </c>
      <c r="AB532" s="14" t="str">
        <f>IF(Polygon[Parking Capacity]="","",Polygon[Parking Capacity])</f>
        <v/>
      </c>
    </row>
    <row r="533" spans="1:28" s="3" customFormat="1" x14ac:dyDescent="0.2">
      <c r="A533" s="3" t="str">
        <f>IF(Polygon[DWG File Name]="","",Polygon[DWG File Name])</f>
        <v/>
      </c>
      <c r="B533" s="3" t="str">
        <f>IF(Polygon[DWG Layer Name]="","",Polygon[DWG Layer Name])</f>
        <v/>
      </c>
      <c r="C533" s="3" t="str">
        <f>IF(Polygon[DWG Handle]="","",Polygon[DWG Handle])</f>
        <v/>
      </c>
      <c r="D533" s="58" t="str">
        <f>IF(Polygon[Approx Centroid X]="","",Polygon[Approx Centroid X])</f>
        <v/>
      </c>
      <c r="E533" s="58" t="str">
        <f>IF(Polygon[Approx Centroid Y]="","",Polygon[Approx Centroid Y])</f>
        <v/>
      </c>
      <c r="F533" s="3" t="str">
        <f>IF(Polygon[Replacement Asset]="","",Polygon[Replacement Asset])</f>
        <v/>
      </c>
      <c r="G533" s="3" t="str">
        <f>IF(Polygon[Asset ID]="","",UPPER(Polygon[Asset ID]))</f>
        <v/>
      </c>
      <c r="H533" s="3" t="str">
        <f>IF(Polygon[Asset Group]="","",VLOOKUP(Polygon[Asset Group],asset_grp_poly,4,FALSE))</f>
        <v/>
      </c>
      <c r="I533" s="3" t="str">
        <f>IF(Polygon[Asset Group]="","",VLOOKUP(Polygon[Asset Group],asset_grp_poly,2,FALSE))</f>
        <v/>
      </c>
      <c r="J533" s="3" t="str">
        <f>IF(Polygon[Asset Group]="","",VLOOKUP(Polygon[Asset Group],asset_grp_poly,3,FALSE))</f>
        <v/>
      </c>
      <c r="K533" s="3" t="str">
        <f>IF(Polygon[Asset Group]="","",VLOOKUP(Polygon[Asset Type],type_master_list,2,FALSE))</f>
        <v/>
      </c>
      <c r="L533" s="3" t="str">
        <f>IF(Polygon[Asset Name]="","",PROPER(Polygon[Asset Name]))</f>
        <v/>
      </c>
      <c r="M533" s="11" t="str">
        <f>IF(Polygon[Install Date]="","",Polygon[Install Date])</f>
        <v/>
      </c>
      <c r="N533" s="11" t="str">
        <f>IF(Polygon[Note]="","",PROPER(Polygon[Note]))</f>
        <v/>
      </c>
      <c r="O533" s="11" t="str">
        <f>IF(Polygon[Resource Consent Number]="","",UPPER(Polygon[Resource Consent Number]))</f>
        <v/>
      </c>
      <c r="P533" s="53" t="str">
        <f>IF(Polygon[Asset Unit Cost]="","",Polygon[Asset Unit Cost])</f>
        <v/>
      </c>
      <c r="Q533" s="11" t="str">
        <f>IF(Polygon[Added By]="","",UPPER(Polygon[Added By]))</f>
        <v/>
      </c>
      <c r="R533" s="11" t="str">
        <f>IF(Polygon[Added Date]="","",Polygon[Added Date])</f>
        <v/>
      </c>
      <c r="S533" s="14" t="str">
        <f>IF(Polygon[Z COORD]="","",Polygon[Z COORD])</f>
        <v/>
      </c>
      <c r="T533" s="14" t="str">
        <f>IF(Polygon[Asset Description]="","",PROPER(Polygon[Asset Description]))</f>
        <v/>
      </c>
      <c r="U533" s="14" t="str">
        <f>IF(Polygon[Area m2]="","",Polygon[Area m2])</f>
        <v/>
      </c>
      <c r="V533" s="14" t="str">
        <f>IF(Polygon[Asset Group]="","",VLOOKUP(Polygon[Surface Material],surface_master,2,FALSE))</f>
        <v/>
      </c>
      <c r="W533" s="14" t="str">
        <f>IF(Polygon[Asset Group]="","",VLOOKUP(Polygon[Material],sa_pa_surface,2,FALSE))</f>
        <v/>
      </c>
      <c r="X533" s="14" t="str">
        <f>IF(Polygon[Asset Group]="","",VLOOKUP(Polygon[Surface],surface_master,2,FALSE))</f>
        <v/>
      </c>
      <c r="Y533" s="14" t="str">
        <f>IF(Polygon[Surface Layer Depth mm]="","",Polygon[Surface Layer Depth mm])</f>
        <v/>
      </c>
      <c r="Z533" s="14" t="str">
        <f>IF(Polygon[Length m]="","",Polygon[Length m])</f>
        <v/>
      </c>
      <c r="AA533" s="14" t="str">
        <f>IF(Polygon[Av Width m]="","",Polygon[Av Width m])</f>
        <v/>
      </c>
      <c r="AB533" s="14" t="str">
        <f>IF(Polygon[Parking Capacity]="","",Polygon[Parking Capacity])</f>
        <v/>
      </c>
    </row>
    <row r="534" spans="1:28" s="3" customFormat="1" x14ac:dyDescent="0.2">
      <c r="A534" s="3" t="str">
        <f>IF(Polygon[DWG File Name]="","",Polygon[DWG File Name])</f>
        <v/>
      </c>
      <c r="B534" s="3" t="str">
        <f>IF(Polygon[DWG Layer Name]="","",Polygon[DWG Layer Name])</f>
        <v/>
      </c>
      <c r="C534" s="3" t="str">
        <f>IF(Polygon[DWG Handle]="","",Polygon[DWG Handle])</f>
        <v/>
      </c>
      <c r="D534" s="58" t="str">
        <f>IF(Polygon[Approx Centroid X]="","",Polygon[Approx Centroid X])</f>
        <v/>
      </c>
      <c r="E534" s="58" t="str">
        <f>IF(Polygon[Approx Centroid Y]="","",Polygon[Approx Centroid Y])</f>
        <v/>
      </c>
      <c r="F534" s="3" t="str">
        <f>IF(Polygon[Replacement Asset]="","",Polygon[Replacement Asset])</f>
        <v/>
      </c>
      <c r="G534" s="3" t="str">
        <f>IF(Polygon[Asset ID]="","",UPPER(Polygon[Asset ID]))</f>
        <v/>
      </c>
      <c r="H534" s="3" t="str">
        <f>IF(Polygon[Asset Group]="","",VLOOKUP(Polygon[Asset Group],asset_grp_poly,4,FALSE))</f>
        <v/>
      </c>
      <c r="I534" s="3" t="str">
        <f>IF(Polygon[Asset Group]="","",VLOOKUP(Polygon[Asset Group],asset_grp_poly,2,FALSE))</f>
        <v/>
      </c>
      <c r="J534" s="3" t="str">
        <f>IF(Polygon[Asset Group]="","",VLOOKUP(Polygon[Asset Group],asset_grp_poly,3,FALSE))</f>
        <v/>
      </c>
      <c r="K534" s="3" t="str">
        <f>IF(Polygon[Asset Group]="","",VLOOKUP(Polygon[Asset Type],type_master_list,2,FALSE))</f>
        <v/>
      </c>
      <c r="L534" s="3" t="str">
        <f>IF(Polygon[Asset Name]="","",PROPER(Polygon[Asset Name]))</f>
        <v/>
      </c>
      <c r="M534" s="11" t="str">
        <f>IF(Polygon[Install Date]="","",Polygon[Install Date])</f>
        <v/>
      </c>
      <c r="N534" s="11" t="str">
        <f>IF(Polygon[Note]="","",PROPER(Polygon[Note]))</f>
        <v/>
      </c>
      <c r="O534" s="11" t="str">
        <f>IF(Polygon[Resource Consent Number]="","",UPPER(Polygon[Resource Consent Number]))</f>
        <v/>
      </c>
      <c r="P534" s="53" t="str">
        <f>IF(Polygon[Asset Unit Cost]="","",Polygon[Asset Unit Cost])</f>
        <v/>
      </c>
      <c r="Q534" s="11" t="str">
        <f>IF(Polygon[Added By]="","",UPPER(Polygon[Added By]))</f>
        <v/>
      </c>
      <c r="R534" s="11" t="str">
        <f>IF(Polygon[Added Date]="","",Polygon[Added Date])</f>
        <v/>
      </c>
      <c r="S534" s="14" t="str">
        <f>IF(Polygon[Z COORD]="","",Polygon[Z COORD])</f>
        <v/>
      </c>
      <c r="T534" s="14" t="str">
        <f>IF(Polygon[Asset Description]="","",PROPER(Polygon[Asset Description]))</f>
        <v/>
      </c>
      <c r="U534" s="14" t="str">
        <f>IF(Polygon[Area m2]="","",Polygon[Area m2])</f>
        <v/>
      </c>
      <c r="V534" s="14" t="str">
        <f>IF(Polygon[Asset Group]="","",VLOOKUP(Polygon[Surface Material],surface_master,2,FALSE))</f>
        <v/>
      </c>
      <c r="W534" s="14" t="str">
        <f>IF(Polygon[Asset Group]="","",VLOOKUP(Polygon[Material],sa_pa_surface,2,FALSE))</f>
        <v/>
      </c>
      <c r="X534" s="14" t="str">
        <f>IF(Polygon[Asset Group]="","",VLOOKUP(Polygon[Surface],surface_master,2,FALSE))</f>
        <v/>
      </c>
      <c r="Y534" s="14" t="str">
        <f>IF(Polygon[Surface Layer Depth mm]="","",Polygon[Surface Layer Depth mm])</f>
        <v/>
      </c>
      <c r="Z534" s="14" t="str">
        <f>IF(Polygon[Length m]="","",Polygon[Length m])</f>
        <v/>
      </c>
      <c r="AA534" s="14" t="str">
        <f>IF(Polygon[Av Width m]="","",Polygon[Av Width m])</f>
        <v/>
      </c>
      <c r="AB534" s="14" t="str">
        <f>IF(Polygon[Parking Capacity]="","",Polygon[Parking Capacity])</f>
        <v/>
      </c>
    </row>
    <row r="535" spans="1:28" s="3" customFormat="1" x14ac:dyDescent="0.2">
      <c r="A535" s="3" t="str">
        <f>IF(Polygon[DWG File Name]="","",Polygon[DWG File Name])</f>
        <v/>
      </c>
      <c r="B535" s="3" t="str">
        <f>IF(Polygon[DWG Layer Name]="","",Polygon[DWG Layer Name])</f>
        <v/>
      </c>
      <c r="C535" s="3" t="str">
        <f>IF(Polygon[DWG Handle]="","",Polygon[DWG Handle])</f>
        <v/>
      </c>
      <c r="D535" s="58" t="str">
        <f>IF(Polygon[Approx Centroid X]="","",Polygon[Approx Centroid X])</f>
        <v/>
      </c>
      <c r="E535" s="58" t="str">
        <f>IF(Polygon[Approx Centroid Y]="","",Polygon[Approx Centroid Y])</f>
        <v/>
      </c>
      <c r="F535" s="3" t="str">
        <f>IF(Polygon[Replacement Asset]="","",Polygon[Replacement Asset])</f>
        <v/>
      </c>
      <c r="G535" s="3" t="str">
        <f>IF(Polygon[Asset ID]="","",UPPER(Polygon[Asset ID]))</f>
        <v/>
      </c>
      <c r="H535" s="3" t="str">
        <f>IF(Polygon[Asset Group]="","",VLOOKUP(Polygon[Asset Group],asset_grp_poly,4,FALSE))</f>
        <v/>
      </c>
      <c r="I535" s="3" t="str">
        <f>IF(Polygon[Asset Group]="","",VLOOKUP(Polygon[Asset Group],asset_grp_poly,2,FALSE))</f>
        <v/>
      </c>
      <c r="J535" s="3" t="str">
        <f>IF(Polygon[Asset Group]="","",VLOOKUP(Polygon[Asset Group],asset_grp_poly,3,FALSE))</f>
        <v/>
      </c>
      <c r="K535" s="3" t="str">
        <f>IF(Polygon[Asset Group]="","",VLOOKUP(Polygon[Asset Type],type_master_list,2,FALSE))</f>
        <v/>
      </c>
      <c r="L535" s="3" t="str">
        <f>IF(Polygon[Asset Name]="","",PROPER(Polygon[Asset Name]))</f>
        <v/>
      </c>
      <c r="M535" s="11" t="str">
        <f>IF(Polygon[Install Date]="","",Polygon[Install Date])</f>
        <v/>
      </c>
      <c r="N535" s="11" t="str">
        <f>IF(Polygon[Note]="","",PROPER(Polygon[Note]))</f>
        <v/>
      </c>
      <c r="O535" s="11" t="str">
        <f>IF(Polygon[Resource Consent Number]="","",UPPER(Polygon[Resource Consent Number]))</f>
        <v/>
      </c>
      <c r="P535" s="53" t="str">
        <f>IF(Polygon[Asset Unit Cost]="","",Polygon[Asset Unit Cost])</f>
        <v/>
      </c>
      <c r="Q535" s="11" t="str">
        <f>IF(Polygon[Added By]="","",UPPER(Polygon[Added By]))</f>
        <v/>
      </c>
      <c r="R535" s="11" t="str">
        <f>IF(Polygon[Added Date]="","",Polygon[Added Date])</f>
        <v/>
      </c>
      <c r="S535" s="14" t="str">
        <f>IF(Polygon[Z COORD]="","",Polygon[Z COORD])</f>
        <v/>
      </c>
      <c r="T535" s="14" t="str">
        <f>IF(Polygon[Asset Description]="","",PROPER(Polygon[Asset Description]))</f>
        <v/>
      </c>
      <c r="U535" s="14" t="str">
        <f>IF(Polygon[Area m2]="","",Polygon[Area m2])</f>
        <v/>
      </c>
      <c r="V535" s="14" t="str">
        <f>IF(Polygon[Asset Group]="","",VLOOKUP(Polygon[Surface Material],surface_master,2,FALSE))</f>
        <v/>
      </c>
      <c r="W535" s="14" t="str">
        <f>IF(Polygon[Asset Group]="","",VLOOKUP(Polygon[Material],sa_pa_surface,2,FALSE))</f>
        <v/>
      </c>
      <c r="X535" s="14" t="str">
        <f>IF(Polygon[Asset Group]="","",VLOOKUP(Polygon[Surface],surface_master,2,FALSE))</f>
        <v/>
      </c>
      <c r="Y535" s="14" t="str">
        <f>IF(Polygon[Surface Layer Depth mm]="","",Polygon[Surface Layer Depth mm])</f>
        <v/>
      </c>
      <c r="Z535" s="14" t="str">
        <f>IF(Polygon[Length m]="","",Polygon[Length m])</f>
        <v/>
      </c>
      <c r="AA535" s="14" t="str">
        <f>IF(Polygon[Av Width m]="","",Polygon[Av Width m])</f>
        <v/>
      </c>
      <c r="AB535" s="14" t="str">
        <f>IF(Polygon[Parking Capacity]="","",Polygon[Parking Capacity])</f>
        <v/>
      </c>
    </row>
    <row r="536" spans="1:28" s="3" customFormat="1" x14ac:dyDescent="0.2">
      <c r="A536" s="3" t="str">
        <f>IF(Polygon[DWG File Name]="","",Polygon[DWG File Name])</f>
        <v/>
      </c>
      <c r="B536" s="3" t="str">
        <f>IF(Polygon[DWG Layer Name]="","",Polygon[DWG Layer Name])</f>
        <v/>
      </c>
      <c r="C536" s="3" t="str">
        <f>IF(Polygon[DWG Handle]="","",Polygon[DWG Handle])</f>
        <v/>
      </c>
      <c r="D536" s="58" t="str">
        <f>IF(Polygon[Approx Centroid X]="","",Polygon[Approx Centroid X])</f>
        <v/>
      </c>
      <c r="E536" s="58" t="str">
        <f>IF(Polygon[Approx Centroid Y]="","",Polygon[Approx Centroid Y])</f>
        <v/>
      </c>
      <c r="F536" s="3" t="str">
        <f>IF(Polygon[Replacement Asset]="","",Polygon[Replacement Asset])</f>
        <v/>
      </c>
      <c r="G536" s="3" t="str">
        <f>IF(Polygon[Asset ID]="","",UPPER(Polygon[Asset ID]))</f>
        <v/>
      </c>
      <c r="H536" s="3" t="str">
        <f>IF(Polygon[Asset Group]="","",VLOOKUP(Polygon[Asset Group],asset_grp_poly,4,FALSE))</f>
        <v/>
      </c>
      <c r="I536" s="3" t="str">
        <f>IF(Polygon[Asset Group]="","",VLOOKUP(Polygon[Asset Group],asset_grp_poly,2,FALSE))</f>
        <v/>
      </c>
      <c r="J536" s="3" t="str">
        <f>IF(Polygon[Asset Group]="","",VLOOKUP(Polygon[Asset Group],asset_grp_poly,3,FALSE))</f>
        <v/>
      </c>
      <c r="K536" s="3" t="str">
        <f>IF(Polygon[Asset Group]="","",VLOOKUP(Polygon[Asset Type],type_master_list,2,FALSE))</f>
        <v/>
      </c>
      <c r="L536" s="3" t="str">
        <f>IF(Polygon[Asset Name]="","",PROPER(Polygon[Asset Name]))</f>
        <v/>
      </c>
      <c r="M536" s="11" t="str">
        <f>IF(Polygon[Install Date]="","",Polygon[Install Date])</f>
        <v/>
      </c>
      <c r="N536" s="11" t="str">
        <f>IF(Polygon[Note]="","",PROPER(Polygon[Note]))</f>
        <v/>
      </c>
      <c r="O536" s="11" t="str">
        <f>IF(Polygon[Resource Consent Number]="","",UPPER(Polygon[Resource Consent Number]))</f>
        <v/>
      </c>
      <c r="P536" s="53" t="str">
        <f>IF(Polygon[Asset Unit Cost]="","",Polygon[Asset Unit Cost])</f>
        <v/>
      </c>
      <c r="Q536" s="11" t="str">
        <f>IF(Polygon[Added By]="","",UPPER(Polygon[Added By]))</f>
        <v/>
      </c>
      <c r="R536" s="11" t="str">
        <f>IF(Polygon[Added Date]="","",Polygon[Added Date])</f>
        <v/>
      </c>
      <c r="S536" s="14" t="str">
        <f>IF(Polygon[Z COORD]="","",Polygon[Z COORD])</f>
        <v/>
      </c>
      <c r="T536" s="14" t="str">
        <f>IF(Polygon[Asset Description]="","",PROPER(Polygon[Asset Description]))</f>
        <v/>
      </c>
      <c r="U536" s="14" t="str">
        <f>IF(Polygon[Area m2]="","",Polygon[Area m2])</f>
        <v/>
      </c>
      <c r="V536" s="14" t="str">
        <f>IF(Polygon[Asset Group]="","",VLOOKUP(Polygon[Surface Material],surface_master,2,FALSE))</f>
        <v/>
      </c>
      <c r="W536" s="14" t="str">
        <f>IF(Polygon[Asset Group]="","",VLOOKUP(Polygon[Material],sa_pa_surface,2,FALSE))</f>
        <v/>
      </c>
      <c r="X536" s="14" t="str">
        <f>IF(Polygon[Asset Group]="","",VLOOKUP(Polygon[Surface],surface_master,2,FALSE))</f>
        <v/>
      </c>
      <c r="Y536" s="14" t="str">
        <f>IF(Polygon[Surface Layer Depth mm]="","",Polygon[Surface Layer Depth mm])</f>
        <v/>
      </c>
      <c r="Z536" s="14" t="str">
        <f>IF(Polygon[Length m]="","",Polygon[Length m])</f>
        <v/>
      </c>
      <c r="AA536" s="14" t="str">
        <f>IF(Polygon[Av Width m]="","",Polygon[Av Width m])</f>
        <v/>
      </c>
      <c r="AB536" s="14" t="str">
        <f>IF(Polygon[Parking Capacity]="","",Polygon[Parking Capacity])</f>
        <v/>
      </c>
    </row>
    <row r="537" spans="1:28" s="3" customFormat="1" x14ac:dyDescent="0.2">
      <c r="A537" s="3" t="str">
        <f>IF(Polygon[DWG File Name]="","",Polygon[DWG File Name])</f>
        <v/>
      </c>
      <c r="B537" s="3" t="str">
        <f>IF(Polygon[DWG Layer Name]="","",Polygon[DWG Layer Name])</f>
        <v/>
      </c>
      <c r="C537" s="3" t="str">
        <f>IF(Polygon[DWG Handle]="","",Polygon[DWG Handle])</f>
        <v/>
      </c>
      <c r="D537" s="58" t="str">
        <f>IF(Polygon[Approx Centroid X]="","",Polygon[Approx Centroid X])</f>
        <v/>
      </c>
      <c r="E537" s="58" t="str">
        <f>IF(Polygon[Approx Centroid Y]="","",Polygon[Approx Centroid Y])</f>
        <v/>
      </c>
      <c r="F537" s="3" t="str">
        <f>IF(Polygon[Replacement Asset]="","",Polygon[Replacement Asset])</f>
        <v/>
      </c>
      <c r="G537" s="3" t="str">
        <f>IF(Polygon[Asset ID]="","",UPPER(Polygon[Asset ID]))</f>
        <v/>
      </c>
      <c r="H537" s="3" t="str">
        <f>IF(Polygon[Asset Group]="","",VLOOKUP(Polygon[Asset Group],asset_grp_poly,4,FALSE))</f>
        <v/>
      </c>
      <c r="I537" s="3" t="str">
        <f>IF(Polygon[Asset Group]="","",VLOOKUP(Polygon[Asset Group],asset_grp_poly,2,FALSE))</f>
        <v/>
      </c>
      <c r="J537" s="3" t="str">
        <f>IF(Polygon[Asset Group]="","",VLOOKUP(Polygon[Asset Group],asset_grp_poly,3,FALSE))</f>
        <v/>
      </c>
      <c r="K537" s="3" t="str">
        <f>IF(Polygon[Asset Group]="","",VLOOKUP(Polygon[Asset Type],type_master_list,2,FALSE))</f>
        <v/>
      </c>
      <c r="L537" s="3" t="str">
        <f>IF(Polygon[Asset Name]="","",PROPER(Polygon[Asset Name]))</f>
        <v/>
      </c>
      <c r="M537" s="11" t="str">
        <f>IF(Polygon[Install Date]="","",Polygon[Install Date])</f>
        <v/>
      </c>
      <c r="N537" s="11" t="str">
        <f>IF(Polygon[Note]="","",PROPER(Polygon[Note]))</f>
        <v/>
      </c>
      <c r="O537" s="11" t="str">
        <f>IF(Polygon[Resource Consent Number]="","",UPPER(Polygon[Resource Consent Number]))</f>
        <v/>
      </c>
      <c r="P537" s="53" t="str">
        <f>IF(Polygon[Asset Unit Cost]="","",Polygon[Asset Unit Cost])</f>
        <v/>
      </c>
      <c r="Q537" s="11" t="str">
        <f>IF(Polygon[Added By]="","",UPPER(Polygon[Added By]))</f>
        <v/>
      </c>
      <c r="R537" s="11" t="str">
        <f>IF(Polygon[Added Date]="","",Polygon[Added Date])</f>
        <v/>
      </c>
      <c r="S537" s="14" t="str">
        <f>IF(Polygon[Z COORD]="","",Polygon[Z COORD])</f>
        <v/>
      </c>
      <c r="T537" s="14" t="str">
        <f>IF(Polygon[Asset Description]="","",PROPER(Polygon[Asset Description]))</f>
        <v/>
      </c>
      <c r="U537" s="14" t="str">
        <f>IF(Polygon[Area m2]="","",Polygon[Area m2])</f>
        <v/>
      </c>
      <c r="V537" s="14" t="str">
        <f>IF(Polygon[Asset Group]="","",VLOOKUP(Polygon[Surface Material],surface_master,2,FALSE))</f>
        <v/>
      </c>
      <c r="W537" s="14" t="str">
        <f>IF(Polygon[Asset Group]="","",VLOOKUP(Polygon[Material],sa_pa_surface,2,FALSE))</f>
        <v/>
      </c>
      <c r="X537" s="14" t="str">
        <f>IF(Polygon[Asset Group]="","",VLOOKUP(Polygon[Surface],surface_master,2,FALSE))</f>
        <v/>
      </c>
      <c r="Y537" s="14" t="str">
        <f>IF(Polygon[Surface Layer Depth mm]="","",Polygon[Surface Layer Depth mm])</f>
        <v/>
      </c>
      <c r="Z537" s="14" t="str">
        <f>IF(Polygon[Length m]="","",Polygon[Length m])</f>
        <v/>
      </c>
      <c r="AA537" s="14" t="str">
        <f>IF(Polygon[Av Width m]="","",Polygon[Av Width m])</f>
        <v/>
      </c>
      <c r="AB537" s="14" t="str">
        <f>IF(Polygon[Parking Capacity]="","",Polygon[Parking Capacity])</f>
        <v/>
      </c>
    </row>
    <row r="538" spans="1:28" s="3" customFormat="1" x14ac:dyDescent="0.2">
      <c r="A538" s="3" t="str">
        <f>IF(Polygon[DWG File Name]="","",Polygon[DWG File Name])</f>
        <v/>
      </c>
      <c r="B538" s="3" t="str">
        <f>IF(Polygon[DWG Layer Name]="","",Polygon[DWG Layer Name])</f>
        <v/>
      </c>
      <c r="C538" s="3" t="str">
        <f>IF(Polygon[DWG Handle]="","",Polygon[DWG Handle])</f>
        <v/>
      </c>
      <c r="D538" s="58" t="str">
        <f>IF(Polygon[Approx Centroid X]="","",Polygon[Approx Centroid X])</f>
        <v/>
      </c>
      <c r="E538" s="58" t="str">
        <f>IF(Polygon[Approx Centroid Y]="","",Polygon[Approx Centroid Y])</f>
        <v/>
      </c>
      <c r="F538" s="3" t="str">
        <f>IF(Polygon[Replacement Asset]="","",Polygon[Replacement Asset])</f>
        <v/>
      </c>
      <c r="G538" s="3" t="str">
        <f>IF(Polygon[Asset ID]="","",UPPER(Polygon[Asset ID]))</f>
        <v/>
      </c>
      <c r="H538" s="3" t="str">
        <f>IF(Polygon[Asset Group]="","",VLOOKUP(Polygon[Asset Group],asset_grp_poly,4,FALSE))</f>
        <v/>
      </c>
      <c r="I538" s="3" t="str">
        <f>IF(Polygon[Asset Group]="","",VLOOKUP(Polygon[Asset Group],asset_grp_poly,2,FALSE))</f>
        <v/>
      </c>
      <c r="J538" s="3" t="str">
        <f>IF(Polygon[Asset Group]="","",VLOOKUP(Polygon[Asset Group],asset_grp_poly,3,FALSE))</f>
        <v/>
      </c>
      <c r="K538" s="3" t="str">
        <f>IF(Polygon[Asset Group]="","",VLOOKUP(Polygon[Asset Type],type_master_list,2,FALSE))</f>
        <v/>
      </c>
      <c r="L538" s="3" t="str">
        <f>IF(Polygon[Asset Name]="","",PROPER(Polygon[Asset Name]))</f>
        <v/>
      </c>
      <c r="M538" s="11" t="str">
        <f>IF(Polygon[Install Date]="","",Polygon[Install Date])</f>
        <v/>
      </c>
      <c r="N538" s="11" t="str">
        <f>IF(Polygon[Note]="","",PROPER(Polygon[Note]))</f>
        <v/>
      </c>
      <c r="O538" s="11" t="str">
        <f>IF(Polygon[Resource Consent Number]="","",UPPER(Polygon[Resource Consent Number]))</f>
        <v/>
      </c>
      <c r="P538" s="53" t="str">
        <f>IF(Polygon[Asset Unit Cost]="","",Polygon[Asset Unit Cost])</f>
        <v/>
      </c>
      <c r="Q538" s="11" t="str">
        <f>IF(Polygon[Added By]="","",UPPER(Polygon[Added By]))</f>
        <v/>
      </c>
      <c r="R538" s="11" t="str">
        <f>IF(Polygon[Added Date]="","",Polygon[Added Date])</f>
        <v/>
      </c>
      <c r="S538" s="14" t="str">
        <f>IF(Polygon[Z COORD]="","",Polygon[Z COORD])</f>
        <v/>
      </c>
      <c r="T538" s="14" t="str">
        <f>IF(Polygon[Asset Description]="","",PROPER(Polygon[Asset Description]))</f>
        <v/>
      </c>
      <c r="U538" s="14" t="str">
        <f>IF(Polygon[Area m2]="","",Polygon[Area m2])</f>
        <v/>
      </c>
      <c r="V538" s="14" t="str">
        <f>IF(Polygon[Asset Group]="","",VLOOKUP(Polygon[Surface Material],surface_master,2,FALSE))</f>
        <v/>
      </c>
      <c r="W538" s="14" t="str">
        <f>IF(Polygon[Asset Group]="","",VLOOKUP(Polygon[Material],sa_pa_surface,2,FALSE))</f>
        <v/>
      </c>
      <c r="X538" s="14" t="str">
        <f>IF(Polygon[Asset Group]="","",VLOOKUP(Polygon[Surface],surface_master,2,FALSE))</f>
        <v/>
      </c>
      <c r="Y538" s="14" t="str">
        <f>IF(Polygon[Surface Layer Depth mm]="","",Polygon[Surface Layer Depth mm])</f>
        <v/>
      </c>
      <c r="Z538" s="14" t="str">
        <f>IF(Polygon[Length m]="","",Polygon[Length m])</f>
        <v/>
      </c>
      <c r="AA538" s="14" t="str">
        <f>IF(Polygon[Av Width m]="","",Polygon[Av Width m])</f>
        <v/>
      </c>
      <c r="AB538" s="14" t="str">
        <f>IF(Polygon[Parking Capacity]="","",Polygon[Parking Capacity])</f>
        <v/>
      </c>
    </row>
    <row r="539" spans="1:28" s="3" customFormat="1" x14ac:dyDescent="0.2">
      <c r="A539" s="3" t="str">
        <f>IF(Polygon[DWG File Name]="","",Polygon[DWG File Name])</f>
        <v/>
      </c>
      <c r="B539" s="3" t="str">
        <f>IF(Polygon[DWG Layer Name]="","",Polygon[DWG Layer Name])</f>
        <v/>
      </c>
      <c r="C539" s="3" t="str">
        <f>IF(Polygon[DWG Handle]="","",Polygon[DWG Handle])</f>
        <v/>
      </c>
      <c r="D539" s="58" t="str">
        <f>IF(Polygon[Approx Centroid X]="","",Polygon[Approx Centroid X])</f>
        <v/>
      </c>
      <c r="E539" s="58" t="str">
        <f>IF(Polygon[Approx Centroid Y]="","",Polygon[Approx Centroid Y])</f>
        <v/>
      </c>
      <c r="F539" s="3" t="str">
        <f>IF(Polygon[Replacement Asset]="","",Polygon[Replacement Asset])</f>
        <v/>
      </c>
      <c r="G539" s="3" t="str">
        <f>IF(Polygon[Asset ID]="","",UPPER(Polygon[Asset ID]))</f>
        <v/>
      </c>
      <c r="H539" s="3" t="str">
        <f>IF(Polygon[Asset Group]="","",VLOOKUP(Polygon[Asset Group],asset_grp_poly,4,FALSE))</f>
        <v/>
      </c>
      <c r="I539" s="3" t="str">
        <f>IF(Polygon[Asset Group]="","",VLOOKUP(Polygon[Asset Group],asset_grp_poly,2,FALSE))</f>
        <v/>
      </c>
      <c r="J539" s="3" t="str">
        <f>IF(Polygon[Asset Group]="","",VLOOKUP(Polygon[Asset Group],asset_grp_poly,3,FALSE))</f>
        <v/>
      </c>
      <c r="K539" s="3" t="str">
        <f>IF(Polygon[Asset Group]="","",VLOOKUP(Polygon[Asset Type],type_master_list,2,FALSE))</f>
        <v/>
      </c>
      <c r="L539" s="3" t="str">
        <f>IF(Polygon[Asset Name]="","",PROPER(Polygon[Asset Name]))</f>
        <v/>
      </c>
      <c r="M539" s="11" t="str">
        <f>IF(Polygon[Install Date]="","",Polygon[Install Date])</f>
        <v/>
      </c>
      <c r="N539" s="11" t="str">
        <f>IF(Polygon[Note]="","",PROPER(Polygon[Note]))</f>
        <v/>
      </c>
      <c r="O539" s="11" t="str">
        <f>IF(Polygon[Resource Consent Number]="","",UPPER(Polygon[Resource Consent Number]))</f>
        <v/>
      </c>
      <c r="P539" s="53" t="str">
        <f>IF(Polygon[Asset Unit Cost]="","",Polygon[Asset Unit Cost])</f>
        <v/>
      </c>
      <c r="Q539" s="11" t="str">
        <f>IF(Polygon[Added By]="","",UPPER(Polygon[Added By]))</f>
        <v/>
      </c>
      <c r="R539" s="11" t="str">
        <f>IF(Polygon[Added Date]="","",Polygon[Added Date])</f>
        <v/>
      </c>
      <c r="S539" s="14" t="str">
        <f>IF(Polygon[Z COORD]="","",Polygon[Z COORD])</f>
        <v/>
      </c>
      <c r="T539" s="14" t="str">
        <f>IF(Polygon[Asset Description]="","",PROPER(Polygon[Asset Description]))</f>
        <v/>
      </c>
      <c r="U539" s="14" t="str">
        <f>IF(Polygon[Area m2]="","",Polygon[Area m2])</f>
        <v/>
      </c>
      <c r="V539" s="14" t="str">
        <f>IF(Polygon[Asset Group]="","",VLOOKUP(Polygon[Surface Material],surface_master,2,FALSE))</f>
        <v/>
      </c>
      <c r="W539" s="14" t="str">
        <f>IF(Polygon[Asset Group]="","",VLOOKUP(Polygon[Material],sa_pa_surface,2,FALSE))</f>
        <v/>
      </c>
      <c r="X539" s="14" t="str">
        <f>IF(Polygon[Asset Group]="","",VLOOKUP(Polygon[Surface],surface_master,2,FALSE))</f>
        <v/>
      </c>
      <c r="Y539" s="14" t="str">
        <f>IF(Polygon[Surface Layer Depth mm]="","",Polygon[Surface Layer Depth mm])</f>
        <v/>
      </c>
      <c r="Z539" s="14" t="str">
        <f>IF(Polygon[Length m]="","",Polygon[Length m])</f>
        <v/>
      </c>
      <c r="AA539" s="14" t="str">
        <f>IF(Polygon[Av Width m]="","",Polygon[Av Width m])</f>
        <v/>
      </c>
      <c r="AB539" s="14" t="str">
        <f>IF(Polygon[Parking Capacity]="","",Polygon[Parking Capacity])</f>
        <v/>
      </c>
    </row>
    <row r="540" spans="1:28" s="3" customFormat="1" x14ac:dyDescent="0.2">
      <c r="A540" s="3" t="str">
        <f>IF(Polygon[DWG File Name]="","",Polygon[DWG File Name])</f>
        <v/>
      </c>
      <c r="B540" s="3" t="str">
        <f>IF(Polygon[DWG Layer Name]="","",Polygon[DWG Layer Name])</f>
        <v/>
      </c>
      <c r="C540" s="3" t="str">
        <f>IF(Polygon[DWG Handle]="","",Polygon[DWG Handle])</f>
        <v/>
      </c>
      <c r="D540" s="58" t="str">
        <f>IF(Polygon[Approx Centroid X]="","",Polygon[Approx Centroid X])</f>
        <v/>
      </c>
      <c r="E540" s="58" t="str">
        <f>IF(Polygon[Approx Centroid Y]="","",Polygon[Approx Centroid Y])</f>
        <v/>
      </c>
      <c r="F540" s="3" t="str">
        <f>IF(Polygon[Replacement Asset]="","",Polygon[Replacement Asset])</f>
        <v/>
      </c>
      <c r="G540" s="3" t="str">
        <f>IF(Polygon[Asset ID]="","",UPPER(Polygon[Asset ID]))</f>
        <v/>
      </c>
      <c r="H540" s="3" t="str">
        <f>IF(Polygon[Asset Group]="","",VLOOKUP(Polygon[Asset Group],asset_grp_poly,4,FALSE))</f>
        <v/>
      </c>
      <c r="I540" s="3" t="str">
        <f>IF(Polygon[Asset Group]="","",VLOOKUP(Polygon[Asset Group],asset_grp_poly,2,FALSE))</f>
        <v/>
      </c>
      <c r="J540" s="3" t="str">
        <f>IF(Polygon[Asset Group]="","",VLOOKUP(Polygon[Asset Group],asset_grp_poly,3,FALSE))</f>
        <v/>
      </c>
      <c r="K540" s="3" t="str">
        <f>IF(Polygon[Asset Group]="","",VLOOKUP(Polygon[Asset Type],type_master_list,2,FALSE))</f>
        <v/>
      </c>
      <c r="L540" s="3" t="str">
        <f>IF(Polygon[Asset Name]="","",PROPER(Polygon[Asset Name]))</f>
        <v/>
      </c>
      <c r="M540" s="11" t="str">
        <f>IF(Polygon[Install Date]="","",Polygon[Install Date])</f>
        <v/>
      </c>
      <c r="N540" s="11" t="str">
        <f>IF(Polygon[Note]="","",PROPER(Polygon[Note]))</f>
        <v/>
      </c>
      <c r="O540" s="11" t="str">
        <f>IF(Polygon[Resource Consent Number]="","",UPPER(Polygon[Resource Consent Number]))</f>
        <v/>
      </c>
      <c r="P540" s="53" t="str">
        <f>IF(Polygon[Asset Unit Cost]="","",Polygon[Asset Unit Cost])</f>
        <v/>
      </c>
      <c r="Q540" s="11" t="str">
        <f>IF(Polygon[Added By]="","",UPPER(Polygon[Added By]))</f>
        <v/>
      </c>
      <c r="R540" s="11" t="str">
        <f>IF(Polygon[Added Date]="","",Polygon[Added Date])</f>
        <v/>
      </c>
      <c r="S540" s="14" t="str">
        <f>IF(Polygon[Z COORD]="","",Polygon[Z COORD])</f>
        <v/>
      </c>
      <c r="T540" s="14" t="str">
        <f>IF(Polygon[Asset Description]="","",PROPER(Polygon[Asset Description]))</f>
        <v/>
      </c>
      <c r="U540" s="14" t="str">
        <f>IF(Polygon[Area m2]="","",Polygon[Area m2])</f>
        <v/>
      </c>
      <c r="V540" s="14" t="str">
        <f>IF(Polygon[Asset Group]="","",VLOOKUP(Polygon[Surface Material],surface_master,2,FALSE))</f>
        <v/>
      </c>
      <c r="W540" s="14" t="str">
        <f>IF(Polygon[Asset Group]="","",VLOOKUP(Polygon[Material],sa_pa_surface,2,FALSE))</f>
        <v/>
      </c>
      <c r="X540" s="14" t="str">
        <f>IF(Polygon[Asset Group]="","",VLOOKUP(Polygon[Surface],surface_master,2,FALSE))</f>
        <v/>
      </c>
      <c r="Y540" s="14" t="str">
        <f>IF(Polygon[Surface Layer Depth mm]="","",Polygon[Surface Layer Depth mm])</f>
        <v/>
      </c>
      <c r="Z540" s="14" t="str">
        <f>IF(Polygon[Length m]="","",Polygon[Length m])</f>
        <v/>
      </c>
      <c r="AA540" s="14" t="str">
        <f>IF(Polygon[Av Width m]="","",Polygon[Av Width m])</f>
        <v/>
      </c>
      <c r="AB540" s="14" t="str">
        <f>IF(Polygon[Parking Capacity]="","",Polygon[Parking Capacity])</f>
        <v/>
      </c>
    </row>
    <row r="541" spans="1:28" s="3" customFormat="1" x14ac:dyDescent="0.2">
      <c r="A541" s="3" t="str">
        <f>IF(Polygon[DWG File Name]="","",Polygon[DWG File Name])</f>
        <v/>
      </c>
      <c r="B541" s="3" t="str">
        <f>IF(Polygon[DWG Layer Name]="","",Polygon[DWG Layer Name])</f>
        <v/>
      </c>
      <c r="C541" s="3" t="str">
        <f>IF(Polygon[DWG Handle]="","",Polygon[DWG Handle])</f>
        <v/>
      </c>
      <c r="D541" s="58" t="str">
        <f>IF(Polygon[Approx Centroid X]="","",Polygon[Approx Centroid X])</f>
        <v/>
      </c>
      <c r="E541" s="58" t="str">
        <f>IF(Polygon[Approx Centroid Y]="","",Polygon[Approx Centroid Y])</f>
        <v/>
      </c>
      <c r="F541" s="3" t="str">
        <f>IF(Polygon[Replacement Asset]="","",Polygon[Replacement Asset])</f>
        <v/>
      </c>
      <c r="G541" s="3" t="str">
        <f>IF(Polygon[Asset ID]="","",UPPER(Polygon[Asset ID]))</f>
        <v/>
      </c>
      <c r="H541" s="3" t="str">
        <f>IF(Polygon[Asset Group]="","",VLOOKUP(Polygon[Asset Group],asset_grp_poly,4,FALSE))</f>
        <v/>
      </c>
      <c r="I541" s="3" t="str">
        <f>IF(Polygon[Asset Group]="","",VLOOKUP(Polygon[Asset Group],asset_grp_poly,2,FALSE))</f>
        <v/>
      </c>
      <c r="J541" s="3" t="str">
        <f>IF(Polygon[Asset Group]="","",VLOOKUP(Polygon[Asset Group],asset_grp_poly,3,FALSE))</f>
        <v/>
      </c>
      <c r="K541" s="3" t="str">
        <f>IF(Polygon[Asset Group]="","",VLOOKUP(Polygon[Asset Type],type_master_list,2,FALSE))</f>
        <v/>
      </c>
      <c r="L541" s="3" t="str">
        <f>IF(Polygon[Asset Name]="","",PROPER(Polygon[Asset Name]))</f>
        <v/>
      </c>
      <c r="M541" s="11" t="str">
        <f>IF(Polygon[Install Date]="","",Polygon[Install Date])</f>
        <v/>
      </c>
      <c r="N541" s="11" t="str">
        <f>IF(Polygon[Note]="","",PROPER(Polygon[Note]))</f>
        <v/>
      </c>
      <c r="O541" s="11" t="str">
        <f>IF(Polygon[Resource Consent Number]="","",UPPER(Polygon[Resource Consent Number]))</f>
        <v/>
      </c>
      <c r="P541" s="53" t="str">
        <f>IF(Polygon[Asset Unit Cost]="","",Polygon[Asset Unit Cost])</f>
        <v/>
      </c>
      <c r="Q541" s="11" t="str">
        <f>IF(Polygon[Added By]="","",UPPER(Polygon[Added By]))</f>
        <v/>
      </c>
      <c r="R541" s="11" t="str">
        <f>IF(Polygon[Added Date]="","",Polygon[Added Date])</f>
        <v/>
      </c>
      <c r="S541" s="14" t="str">
        <f>IF(Polygon[Z COORD]="","",Polygon[Z COORD])</f>
        <v/>
      </c>
      <c r="T541" s="14" t="str">
        <f>IF(Polygon[Asset Description]="","",PROPER(Polygon[Asset Description]))</f>
        <v/>
      </c>
      <c r="U541" s="14" t="str">
        <f>IF(Polygon[Area m2]="","",Polygon[Area m2])</f>
        <v/>
      </c>
      <c r="V541" s="14" t="str">
        <f>IF(Polygon[Asset Group]="","",VLOOKUP(Polygon[Surface Material],surface_master,2,FALSE))</f>
        <v/>
      </c>
      <c r="W541" s="14" t="str">
        <f>IF(Polygon[Asset Group]="","",VLOOKUP(Polygon[Material],sa_pa_surface,2,FALSE))</f>
        <v/>
      </c>
      <c r="X541" s="14" t="str">
        <f>IF(Polygon[Asset Group]="","",VLOOKUP(Polygon[Surface],surface_master,2,FALSE))</f>
        <v/>
      </c>
      <c r="Y541" s="14" t="str">
        <f>IF(Polygon[Surface Layer Depth mm]="","",Polygon[Surface Layer Depth mm])</f>
        <v/>
      </c>
      <c r="Z541" s="14" t="str">
        <f>IF(Polygon[Length m]="","",Polygon[Length m])</f>
        <v/>
      </c>
      <c r="AA541" s="14" t="str">
        <f>IF(Polygon[Av Width m]="","",Polygon[Av Width m])</f>
        <v/>
      </c>
      <c r="AB541" s="14" t="str">
        <f>IF(Polygon[Parking Capacity]="","",Polygon[Parking Capacity])</f>
        <v/>
      </c>
    </row>
    <row r="542" spans="1:28" s="3" customFormat="1" x14ac:dyDescent="0.2">
      <c r="A542" s="3" t="str">
        <f>IF(Polygon[DWG File Name]="","",Polygon[DWG File Name])</f>
        <v/>
      </c>
      <c r="B542" s="3" t="str">
        <f>IF(Polygon[DWG Layer Name]="","",Polygon[DWG Layer Name])</f>
        <v/>
      </c>
      <c r="C542" s="3" t="str">
        <f>IF(Polygon[DWG Handle]="","",Polygon[DWG Handle])</f>
        <v/>
      </c>
      <c r="D542" s="58" t="str">
        <f>IF(Polygon[Approx Centroid X]="","",Polygon[Approx Centroid X])</f>
        <v/>
      </c>
      <c r="E542" s="58" t="str">
        <f>IF(Polygon[Approx Centroid Y]="","",Polygon[Approx Centroid Y])</f>
        <v/>
      </c>
      <c r="F542" s="3" t="str">
        <f>IF(Polygon[Replacement Asset]="","",Polygon[Replacement Asset])</f>
        <v/>
      </c>
      <c r="G542" s="3" t="str">
        <f>IF(Polygon[Asset ID]="","",UPPER(Polygon[Asset ID]))</f>
        <v/>
      </c>
      <c r="H542" s="3" t="str">
        <f>IF(Polygon[Asset Group]="","",VLOOKUP(Polygon[Asset Group],asset_grp_poly,4,FALSE))</f>
        <v/>
      </c>
      <c r="I542" s="3" t="str">
        <f>IF(Polygon[Asset Group]="","",VLOOKUP(Polygon[Asset Group],asset_grp_poly,2,FALSE))</f>
        <v/>
      </c>
      <c r="J542" s="3" t="str">
        <f>IF(Polygon[Asset Group]="","",VLOOKUP(Polygon[Asset Group],asset_grp_poly,3,FALSE))</f>
        <v/>
      </c>
      <c r="K542" s="3" t="str">
        <f>IF(Polygon[Asset Group]="","",VLOOKUP(Polygon[Asset Type],type_master_list,2,FALSE))</f>
        <v/>
      </c>
      <c r="L542" s="3" t="str">
        <f>IF(Polygon[Asset Name]="","",PROPER(Polygon[Asset Name]))</f>
        <v/>
      </c>
      <c r="M542" s="11" t="str">
        <f>IF(Polygon[Install Date]="","",Polygon[Install Date])</f>
        <v/>
      </c>
      <c r="N542" s="11" t="str">
        <f>IF(Polygon[Note]="","",PROPER(Polygon[Note]))</f>
        <v/>
      </c>
      <c r="O542" s="11" t="str">
        <f>IF(Polygon[Resource Consent Number]="","",UPPER(Polygon[Resource Consent Number]))</f>
        <v/>
      </c>
      <c r="P542" s="53" t="str">
        <f>IF(Polygon[Asset Unit Cost]="","",Polygon[Asset Unit Cost])</f>
        <v/>
      </c>
      <c r="Q542" s="11" t="str">
        <f>IF(Polygon[Added By]="","",UPPER(Polygon[Added By]))</f>
        <v/>
      </c>
      <c r="R542" s="11" t="str">
        <f>IF(Polygon[Added Date]="","",Polygon[Added Date])</f>
        <v/>
      </c>
      <c r="S542" s="14" t="str">
        <f>IF(Polygon[Z COORD]="","",Polygon[Z COORD])</f>
        <v/>
      </c>
      <c r="T542" s="14" t="str">
        <f>IF(Polygon[Asset Description]="","",PROPER(Polygon[Asset Description]))</f>
        <v/>
      </c>
      <c r="U542" s="14" t="str">
        <f>IF(Polygon[Area m2]="","",Polygon[Area m2])</f>
        <v/>
      </c>
      <c r="V542" s="14" t="str">
        <f>IF(Polygon[Asset Group]="","",VLOOKUP(Polygon[Surface Material],surface_master,2,FALSE))</f>
        <v/>
      </c>
      <c r="W542" s="14" t="str">
        <f>IF(Polygon[Asset Group]="","",VLOOKUP(Polygon[Material],sa_pa_surface,2,FALSE))</f>
        <v/>
      </c>
      <c r="X542" s="14" t="str">
        <f>IF(Polygon[Asset Group]="","",VLOOKUP(Polygon[Surface],surface_master,2,FALSE))</f>
        <v/>
      </c>
      <c r="Y542" s="14" t="str">
        <f>IF(Polygon[Surface Layer Depth mm]="","",Polygon[Surface Layer Depth mm])</f>
        <v/>
      </c>
      <c r="Z542" s="14" t="str">
        <f>IF(Polygon[Length m]="","",Polygon[Length m])</f>
        <v/>
      </c>
      <c r="AA542" s="14" t="str">
        <f>IF(Polygon[Av Width m]="","",Polygon[Av Width m])</f>
        <v/>
      </c>
      <c r="AB542" s="14" t="str">
        <f>IF(Polygon[Parking Capacity]="","",Polygon[Parking Capacity])</f>
        <v/>
      </c>
    </row>
    <row r="543" spans="1:28" s="3" customFormat="1" x14ac:dyDescent="0.2">
      <c r="A543" s="3" t="str">
        <f>IF(Polygon[DWG File Name]="","",Polygon[DWG File Name])</f>
        <v/>
      </c>
      <c r="B543" s="3" t="str">
        <f>IF(Polygon[DWG Layer Name]="","",Polygon[DWG Layer Name])</f>
        <v/>
      </c>
      <c r="C543" s="3" t="str">
        <f>IF(Polygon[DWG Handle]="","",Polygon[DWG Handle])</f>
        <v/>
      </c>
      <c r="D543" s="58" t="str">
        <f>IF(Polygon[Approx Centroid X]="","",Polygon[Approx Centroid X])</f>
        <v/>
      </c>
      <c r="E543" s="58" t="str">
        <f>IF(Polygon[Approx Centroid Y]="","",Polygon[Approx Centroid Y])</f>
        <v/>
      </c>
      <c r="F543" s="3" t="str">
        <f>IF(Polygon[Replacement Asset]="","",Polygon[Replacement Asset])</f>
        <v/>
      </c>
      <c r="G543" s="3" t="str">
        <f>IF(Polygon[Asset ID]="","",UPPER(Polygon[Asset ID]))</f>
        <v/>
      </c>
      <c r="H543" s="3" t="str">
        <f>IF(Polygon[Asset Group]="","",VLOOKUP(Polygon[Asset Group],asset_grp_poly,4,FALSE))</f>
        <v/>
      </c>
      <c r="I543" s="3" t="str">
        <f>IF(Polygon[Asset Group]="","",VLOOKUP(Polygon[Asset Group],asset_grp_poly,2,FALSE))</f>
        <v/>
      </c>
      <c r="J543" s="3" t="str">
        <f>IF(Polygon[Asset Group]="","",VLOOKUP(Polygon[Asset Group],asset_grp_poly,3,FALSE))</f>
        <v/>
      </c>
      <c r="K543" s="3" t="str">
        <f>IF(Polygon[Asset Group]="","",VLOOKUP(Polygon[Asset Type],type_master_list,2,FALSE))</f>
        <v/>
      </c>
      <c r="L543" s="3" t="str">
        <f>IF(Polygon[Asset Name]="","",PROPER(Polygon[Asset Name]))</f>
        <v/>
      </c>
      <c r="M543" s="11" t="str">
        <f>IF(Polygon[Install Date]="","",Polygon[Install Date])</f>
        <v/>
      </c>
      <c r="N543" s="11" t="str">
        <f>IF(Polygon[Note]="","",PROPER(Polygon[Note]))</f>
        <v/>
      </c>
      <c r="O543" s="11" t="str">
        <f>IF(Polygon[Resource Consent Number]="","",UPPER(Polygon[Resource Consent Number]))</f>
        <v/>
      </c>
      <c r="P543" s="53" t="str">
        <f>IF(Polygon[Asset Unit Cost]="","",Polygon[Asset Unit Cost])</f>
        <v/>
      </c>
      <c r="Q543" s="11" t="str">
        <f>IF(Polygon[Added By]="","",UPPER(Polygon[Added By]))</f>
        <v/>
      </c>
      <c r="R543" s="11" t="str">
        <f>IF(Polygon[Added Date]="","",Polygon[Added Date])</f>
        <v/>
      </c>
      <c r="S543" s="14" t="str">
        <f>IF(Polygon[Z COORD]="","",Polygon[Z COORD])</f>
        <v/>
      </c>
      <c r="T543" s="14" t="str">
        <f>IF(Polygon[Asset Description]="","",PROPER(Polygon[Asset Description]))</f>
        <v/>
      </c>
      <c r="U543" s="14" t="str">
        <f>IF(Polygon[Area m2]="","",Polygon[Area m2])</f>
        <v/>
      </c>
      <c r="V543" s="14" t="str">
        <f>IF(Polygon[Asset Group]="","",VLOOKUP(Polygon[Surface Material],surface_master,2,FALSE))</f>
        <v/>
      </c>
      <c r="W543" s="14" t="str">
        <f>IF(Polygon[Asset Group]="","",VLOOKUP(Polygon[Material],sa_pa_surface,2,FALSE))</f>
        <v/>
      </c>
      <c r="X543" s="14" t="str">
        <f>IF(Polygon[Asset Group]="","",VLOOKUP(Polygon[Surface],surface_master,2,FALSE))</f>
        <v/>
      </c>
      <c r="Y543" s="14" t="str">
        <f>IF(Polygon[Surface Layer Depth mm]="","",Polygon[Surface Layer Depth mm])</f>
        <v/>
      </c>
      <c r="Z543" s="14" t="str">
        <f>IF(Polygon[Length m]="","",Polygon[Length m])</f>
        <v/>
      </c>
      <c r="AA543" s="14" t="str">
        <f>IF(Polygon[Av Width m]="","",Polygon[Av Width m])</f>
        <v/>
      </c>
      <c r="AB543" s="14" t="str">
        <f>IF(Polygon[Parking Capacity]="","",Polygon[Parking Capacity])</f>
        <v/>
      </c>
    </row>
    <row r="544" spans="1:28" s="3" customFormat="1" x14ac:dyDescent="0.2">
      <c r="A544" s="3" t="str">
        <f>IF(Polygon[DWG File Name]="","",Polygon[DWG File Name])</f>
        <v/>
      </c>
      <c r="B544" s="3" t="str">
        <f>IF(Polygon[DWG Layer Name]="","",Polygon[DWG Layer Name])</f>
        <v/>
      </c>
      <c r="C544" s="3" t="str">
        <f>IF(Polygon[DWG Handle]="","",Polygon[DWG Handle])</f>
        <v/>
      </c>
      <c r="D544" s="58" t="str">
        <f>IF(Polygon[Approx Centroid X]="","",Polygon[Approx Centroid X])</f>
        <v/>
      </c>
      <c r="E544" s="58" t="str">
        <f>IF(Polygon[Approx Centroid Y]="","",Polygon[Approx Centroid Y])</f>
        <v/>
      </c>
      <c r="F544" s="3" t="str">
        <f>IF(Polygon[Replacement Asset]="","",Polygon[Replacement Asset])</f>
        <v/>
      </c>
      <c r="G544" s="3" t="str">
        <f>IF(Polygon[Asset ID]="","",UPPER(Polygon[Asset ID]))</f>
        <v/>
      </c>
      <c r="H544" s="3" t="str">
        <f>IF(Polygon[Asset Group]="","",VLOOKUP(Polygon[Asset Group],asset_grp_poly,4,FALSE))</f>
        <v/>
      </c>
      <c r="I544" s="3" t="str">
        <f>IF(Polygon[Asset Group]="","",VLOOKUP(Polygon[Asset Group],asset_grp_poly,2,FALSE))</f>
        <v/>
      </c>
      <c r="J544" s="3" t="str">
        <f>IF(Polygon[Asset Group]="","",VLOOKUP(Polygon[Asset Group],asset_grp_poly,3,FALSE))</f>
        <v/>
      </c>
      <c r="K544" s="3" t="str">
        <f>IF(Polygon[Asset Group]="","",VLOOKUP(Polygon[Asset Type],type_master_list,2,FALSE))</f>
        <v/>
      </c>
      <c r="L544" s="3" t="str">
        <f>IF(Polygon[Asset Name]="","",PROPER(Polygon[Asset Name]))</f>
        <v/>
      </c>
      <c r="M544" s="11" t="str">
        <f>IF(Polygon[Install Date]="","",Polygon[Install Date])</f>
        <v/>
      </c>
      <c r="N544" s="11" t="str">
        <f>IF(Polygon[Note]="","",PROPER(Polygon[Note]))</f>
        <v/>
      </c>
      <c r="O544" s="11" t="str">
        <f>IF(Polygon[Resource Consent Number]="","",UPPER(Polygon[Resource Consent Number]))</f>
        <v/>
      </c>
      <c r="P544" s="53" t="str">
        <f>IF(Polygon[Asset Unit Cost]="","",Polygon[Asset Unit Cost])</f>
        <v/>
      </c>
      <c r="Q544" s="11" t="str">
        <f>IF(Polygon[Added By]="","",UPPER(Polygon[Added By]))</f>
        <v/>
      </c>
      <c r="R544" s="11" t="str">
        <f>IF(Polygon[Added Date]="","",Polygon[Added Date])</f>
        <v/>
      </c>
      <c r="S544" s="14" t="str">
        <f>IF(Polygon[Z COORD]="","",Polygon[Z COORD])</f>
        <v/>
      </c>
      <c r="T544" s="14" t="str">
        <f>IF(Polygon[Asset Description]="","",PROPER(Polygon[Asset Description]))</f>
        <v/>
      </c>
      <c r="U544" s="14" t="str">
        <f>IF(Polygon[Area m2]="","",Polygon[Area m2])</f>
        <v/>
      </c>
      <c r="V544" s="14" t="str">
        <f>IF(Polygon[Asset Group]="","",VLOOKUP(Polygon[Surface Material],surface_master,2,FALSE))</f>
        <v/>
      </c>
      <c r="W544" s="14" t="str">
        <f>IF(Polygon[Asset Group]="","",VLOOKUP(Polygon[Material],sa_pa_surface,2,FALSE))</f>
        <v/>
      </c>
      <c r="X544" s="14" t="str">
        <f>IF(Polygon[Asset Group]="","",VLOOKUP(Polygon[Surface],surface_master,2,FALSE))</f>
        <v/>
      </c>
      <c r="Y544" s="14" t="str">
        <f>IF(Polygon[Surface Layer Depth mm]="","",Polygon[Surface Layer Depth mm])</f>
        <v/>
      </c>
      <c r="Z544" s="14" t="str">
        <f>IF(Polygon[Length m]="","",Polygon[Length m])</f>
        <v/>
      </c>
      <c r="AA544" s="14" t="str">
        <f>IF(Polygon[Av Width m]="","",Polygon[Av Width m])</f>
        <v/>
      </c>
      <c r="AB544" s="14" t="str">
        <f>IF(Polygon[Parking Capacity]="","",Polygon[Parking Capacity])</f>
        <v/>
      </c>
    </row>
    <row r="545" spans="1:28" s="3" customFormat="1" x14ac:dyDescent="0.2">
      <c r="A545" s="3" t="str">
        <f>IF(Polygon[DWG File Name]="","",Polygon[DWG File Name])</f>
        <v/>
      </c>
      <c r="B545" s="3" t="str">
        <f>IF(Polygon[DWG Layer Name]="","",Polygon[DWG Layer Name])</f>
        <v/>
      </c>
      <c r="C545" s="3" t="str">
        <f>IF(Polygon[DWG Handle]="","",Polygon[DWG Handle])</f>
        <v/>
      </c>
      <c r="D545" s="58" t="str">
        <f>IF(Polygon[Approx Centroid X]="","",Polygon[Approx Centroid X])</f>
        <v/>
      </c>
      <c r="E545" s="58" t="str">
        <f>IF(Polygon[Approx Centroid Y]="","",Polygon[Approx Centroid Y])</f>
        <v/>
      </c>
      <c r="F545" s="3" t="str">
        <f>IF(Polygon[Replacement Asset]="","",Polygon[Replacement Asset])</f>
        <v/>
      </c>
      <c r="G545" s="3" t="str">
        <f>IF(Polygon[Asset ID]="","",UPPER(Polygon[Asset ID]))</f>
        <v/>
      </c>
      <c r="H545" s="3" t="str">
        <f>IF(Polygon[Asset Group]="","",VLOOKUP(Polygon[Asset Group],asset_grp_poly,4,FALSE))</f>
        <v/>
      </c>
      <c r="I545" s="3" t="str">
        <f>IF(Polygon[Asset Group]="","",VLOOKUP(Polygon[Asset Group],asset_grp_poly,2,FALSE))</f>
        <v/>
      </c>
      <c r="J545" s="3" t="str">
        <f>IF(Polygon[Asset Group]="","",VLOOKUP(Polygon[Asset Group],asset_grp_poly,3,FALSE))</f>
        <v/>
      </c>
      <c r="K545" s="3" t="str">
        <f>IF(Polygon[Asset Group]="","",VLOOKUP(Polygon[Asset Type],type_master_list,2,FALSE))</f>
        <v/>
      </c>
      <c r="L545" s="3" t="str">
        <f>IF(Polygon[Asset Name]="","",PROPER(Polygon[Asset Name]))</f>
        <v/>
      </c>
      <c r="M545" s="11" t="str">
        <f>IF(Polygon[Install Date]="","",Polygon[Install Date])</f>
        <v/>
      </c>
      <c r="N545" s="11" t="str">
        <f>IF(Polygon[Note]="","",PROPER(Polygon[Note]))</f>
        <v/>
      </c>
      <c r="O545" s="11" t="str">
        <f>IF(Polygon[Resource Consent Number]="","",UPPER(Polygon[Resource Consent Number]))</f>
        <v/>
      </c>
      <c r="P545" s="53" t="str">
        <f>IF(Polygon[Asset Unit Cost]="","",Polygon[Asset Unit Cost])</f>
        <v/>
      </c>
      <c r="Q545" s="11" t="str">
        <f>IF(Polygon[Added By]="","",UPPER(Polygon[Added By]))</f>
        <v/>
      </c>
      <c r="R545" s="11" t="str">
        <f>IF(Polygon[Added Date]="","",Polygon[Added Date])</f>
        <v/>
      </c>
      <c r="S545" s="14" t="str">
        <f>IF(Polygon[Z COORD]="","",Polygon[Z COORD])</f>
        <v/>
      </c>
      <c r="T545" s="14" t="str">
        <f>IF(Polygon[Asset Description]="","",PROPER(Polygon[Asset Description]))</f>
        <v/>
      </c>
      <c r="U545" s="14" t="str">
        <f>IF(Polygon[Area m2]="","",Polygon[Area m2])</f>
        <v/>
      </c>
      <c r="V545" s="14" t="str">
        <f>IF(Polygon[Asset Group]="","",VLOOKUP(Polygon[Surface Material],surface_master,2,FALSE))</f>
        <v/>
      </c>
      <c r="W545" s="14" t="str">
        <f>IF(Polygon[Asset Group]="","",VLOOKUP(Polygon[Material],sa_pa_surface,2,FALSE))</f>
        <v/>
      </c>
      <c r="X545" s="14" t="str">
        <f>IF(Polygon[Asset Group]="","",VLOOKUP(Polygon[Surface],surface_master,2,FALSE))</f>
        <v/>
      </c>
      <c r="Y545" s="14" t="str">
        <f>IF(Polygon[Surface Layer Depth mm]="","",Polygon[Surface Layer Depth mm])</f>
        <v/>
      </c>
      <c r="Z545" s="14" t="str">
        <f>IF(Polygon[Length m]="","",Polygon[Length m])</f>
        <v/>
      </c>
      <c r="AA545" s="14" t="str">
        <f>IF(Polygon[Av Width m]="","",Polygon[Av Width m])</f>
        <v/>
      </c>
      <c r="AB545" s="14" t="str">
        <f>IF(Polygon[Parking Capacity]="","",Polygon[Parking Capacity])</f>
        <v/>
      </c>
    </row>
    <row r="546" spans="1:28" s="3" customFormat="1" x14ac:dyDescent="0.2">
      <c r="A546" s="3" t="str">
        <f>IF(Polygon[DWG File Name]="","",Polygon[DWG File Name])</f>
        <v/>
      </c>
      <c r="B546" s="3" t="str">
        <f>IF(Polygon[DWG Layer Name]="","",Polygon[DWG Layer Name])</f>
        <v/>
      </c>
      <c r="C546" s="3" t="str">
        <f>IF(Polygon[DWG Handle]="","",Polygon[DWG Handle])</f>
        <v/>
      </c>
      <c r="D546" s="58" t="str">
        <f>IF(Polygon[Approx Centroid X]="","",Polygon[Approx Centroid X])</f>
        <v/>
      </c>
      <c r="E546" s="58" t="str">
        <f>IF(Polygon[Approx Centroid Y]="","",Polygon[Approx Centroid Y])</f>
        <v/>
      </c>
      <c r="F546" s="3" t="str">
        <f>IF(Polygon[Replacement Asset]="","",Polygon[Replacement Asset])</f>
        <v/>
      </c>
      <c r="G546" s="3" t="str">
        <f>IF(Polygon[Asset ID]="","",UPPER(Polygon[Asset ID]))</f>
        <v/>
      </c>
      <c r="H546" s="3" t="str">
        <f>IF(Polygon[Asset Group]="","",VLOOKUP(Polygon[Asset Group],asset_grp_poly,4,FALSE))</f>
        <v/>
      </c>
      <c r="I546" s="3" t="str">
        <f>IF(Polygon[Asset Group]="","",VLOOKUP(Polygon[Asset Group],asset_grp_poly,2,FALSE))</f>
        <v/>
      </c>
      <c r="J546" s="3" t="str">
        <f>IF(Polygon[Asset Group]="","",VLOOKUP(Polygon[Asset Group],asset_grp_poly,3,FALSE))</f>
        <v/>
      </c>
      <c r="K546" s="3" t="str">
        <f>IF(Polygon[Asset Group]="","",VLOOKUP(Polygon[Asset Type],type_master_list,2,FALSE))</f>
        <v/>
      </c>
      <c r="L546" s="3" t="str">
        <f>IF(Polygon[Asset Name]="","",PROPER(Polygon[Asset Name]))</f>
        <v/>
      </c>
      <c r="M546" s="11" t="str">
        <f>IF(Polygon[Install Date]="","",Polygon[Install Date])</f>
        <v/>
      </c>
      <c r="N546" s="11" t="str">
        <f>IF(Polygon[Note]="","",PROPER(Polygon[Note]))</f>
        <v/>
      </c>
      <c r="O546" s="11" t="str">
        <f>IF(Polygon[Resource Consent Number]="","",UPPER(Polygon[Resource Consent Number]))</f>
        <v/>
      </c>
      <c r="P546" s="53" t="str">
        <f>IF(Polygon[Asset Unit Cost]="","",Polygon[Asset Unit Cost])</f>
        <v/>
      </c>
      <c r="Q546" s="11" t="str">
        <f>IF(Polygon[Added By]="","",UPPER(Polygon[Added By]))</f>
        <v/>
      </c>
      <c r="R546" s="11" t="str">
        <f>IF(Polygon[Added Date]="","",Polygon[Added Date])</f>
        <v/>
      </c>
      <c r="S546" s="14" t="str">
        <f>IF(Polygon[Z COORD]="","",Polygon[Z COORD])</f>
        <v/>
      </c>
      <c r="T546" s="14" t="str">
        <f>IF(Polygon[Asset Description]="","",PROPER(Polygon[Asset Description]))</f>
        <v/>
      </c>
      <c r="U546" s="14" t="str">
        <f>IF(Polygon[Area m2]="","",Polygon[Area m2])</f>
        <v/>
      </c>
      <c r="V546" s="14" t="str">
        <f>IF(Polygon[Asset Group]="","",VLOOKUP(Polygon[Surface Material],surface_master,2,FALSE))</f>
        <v/>
      </c>
      <c r="W546" s="14" t="str">
        <f>IF(Polygon[Asset Group]="","",VLOOKUP(Polygon[Material],sa_pa_surface,2,FALSE))</f>
        <v/>
      </c>
      <c r="X546" s="14" t="str">
        <f>IF(Polygon[Asset Group]="","",VLOOKUP(Polygon[Surface],surface_master,2,FALSE))</f>
        <v/>
      </c>
      <c r="Y546" s="14" t="str">
        <f>IF(Polygon[Surface Layer Depth mm]="","",Polygon[Surface Layer Depth mm])</f>
        <v/>
      </c>
      <c r="Z546" s="14" t="str">
        <f>IF(Polygon[Length m]="","",Polygon[Length m])</f>
        <v/>
      </c>
      <c r="AA546" s="14" t="str">
        <f>IF(Polygon[Av Width m]="","",Polygon[Av Width m])</f>
        <v/>
      </c>
      <c r="AB546" s="14" t="str">
        <f>IF(Polygon[Parking Capacity]="","",Polygon[Parking Capacity])</f>
        <v/>
      </c>
    </row>
    <row r="547" spans="1:28" s="3" customFormat="1" x14ac:dyDescent="0.2">
      <c r="A547" s="3" t="str">
        <f>IF(Polygon[DWG File Name]="","",Polygon[DWG File Name])</f>
        <v/>
      </c>
      <c r="B547" s="3" t="str">
        <f>IF(Polygon[DWG Layer Name]="","",Polygon[DWG Layer Name])</f>
        <v/>
      </c>
      <c r="C547" s="3" t="str">
        <f>IF(Polygon[DWG Handle]="","",Polygon[DWG Handle])</f>
        <v/>
      </c>
      <c r="D547" s="58" t="str">
        <f>IF(Polygon[Approx Centroid X]="","",Polygon[Approx Centroid X])</f>
        <v/>
      </c>
      <c r="E547" s="58" t="str">
        <f>IF(Polygon[Approx Centroid Y]="","",Polygon[Approx Centroid Y])</f>
        <v/>
      </c>
      <c r="F547" s="3" t="str">
        <f>IF(Polygon[Replacement Asset]="","",Polygon[Replacement Asset])</f>
        <v/>
      </c>
      <c r="G547" s="3" t="str">
        <f>IF(Polygon[Asset ID]="","",UPPER(Polygon[Asset ID]))</f>
        <v/>
      </c>
      <c r="H547" s="3" t="str">
        <f>IF(Polygon[Asset Group]="","",VLOOKUP(Polygon[Asset Group],asset_grp_poly,4,FALSE))</f>
        <v/>
      </c>
      <c r="I547" s="3" t="str">
        <f>IF(Polygon[Asset Group]="","",VLOOKUP(Polygon[Asset Group],asset_grp_poly,2,FALSE))</f>
        <v/>
      </c>
      <c r="J547" s="3" t="str">
        <f>IF(Polygon[Asset Group]="","",VLOOKUP(Polygon[Asset Group],asset_grp_poly,3,FALSE))</f>
        <v/>
      </c>
      <c r="K547" s="3" t="str">
        <f>IF(Polygon[Asset Group]="","",VLOOKUP(Polygon[Asset Type],type_master_list,2,FALSE))</f>
        <v/>
      </c>
      <c r="L547" s="3" t="str">
        <f>IF(Polygon[Asset Name]="","",PROPER(Polygon[Asset Name]))</f>
        <v/>
      </c>
      <c r="M547" s="11" t="str">
        <f>IF(Polygon[Install Date]="","",Polygon[Install Date])</f>
        <v/>
      </c>
      <c r="N547" s="11" t="str">
        <f>IF(Polygon[Note]="","",PROPER(Polygon[Note]))</f>
        <v/>
      </c>
      <c r="O547" s="11" t="str">
        <f>IF(Polygon[Resource Consent Number]="","",UPPER(Polygon[Resource Consent Number]))</f>
        <v/>
      </c>
      <c r="P547" s="53" t="str">
        <f>IF(Polygon[Asset Unit Cost]="","",Polygon[Asset Unit Cost])</f>
        <v/>
      </c>
      <c r="Q547" s="11" t="str">
        <f>IF(Polygon[Added By]="","",UPPER(Polygon[Added By]))</f>
        <v/>
      </c>
      <c r="R547" s="11" t="str">
        <f>IF(Polygon[Added Date]="","",Polygon[Added Date])</f>
        <v/>
      </c>
      <c r="S547" s="14" t="str">
        <f>IF(Polygon[Z COORD]="","",Polygon[Z COORD])</f>
        <v/>
      </c>
      <c r="T547" s="14" t="str">
        <f>IF(Polygon[Asset Description]="","",PROPER(Polygon[Asset Description]))</f>
        <v/>
      </c>
      <c r="U547" s="14" t="str">
        <f>IF(Polygon[Area m2]="","",Polygon[Area m2])</f>
        <v/>
      </c>
      <c r="V547" s="14" t="str">
        <f>IF(Polygon[Asset Group]="","",VLOOKUP(Polygon[Surface Material],surface_master,2,FALSE))</f>
        <v/>
      </c>
      <c r="W547" s="14" t="str">
        <f>IF(Polygon[Asset Group]="","",VLOOKUP(Polygon[Material],sa_pa_surface,2,FALSE))</f>
        <v/>
      </c>
      <c r="X547" s="14" t="str">
        <f>IF(Polygon[Asset Group]="","",VLOOKUP(Polygon[Surface],surface_master,2,FALSE))</f>
        <v/>
      </c>
      <c r="Y547" s="14" t="str">
        <f>IF(Polygon[Surface Layer Depth mm]="","",Polygon[Surface Layer Depth mm])</f>
        <v/>
      </c>
      <c r="Z547" s="14" t="str">
        <f>IF(Polygon[Length m]="","",Polygon[Length m])</f>
        <v/>
      </c>
      <c r="AA547" s="14" t="str">
        <f>IF(Polygon[Av Width m]="","",Polygon[Av Width m])</f>
        <v/>
      </c>
      <c r="AB547" s="14" t="str">
        <f>IF(Polygon[Parking Capacity]="","",Polygon[Parking Capacity])</f>
        <v/>
      </c>
    </row>
    <row r="548" spans="1:28" s="3" customFormat="1" x14ac:dyDescent="0.2">
      <c r="A548" s="3" t="str">
        <f>IF(Polygon[DWG File Name]="","",Polygon[DWG File Name])</f>
        <v/>
      </c>
      <c r="B548" s="3" t="str">
        <f>IF(Polygon[DWG Layer Name]="","",Polygon[DWG Layer Name])</f>
        <v/>
      </c>
      <c r="C548" s="3" t="str">
        <f>IF(Polygon[DWG Handle]="","",Polygon[DWG Handle])</f>
        <v/>
      </c>
      <c r="D548" s="58" t="str">
        <f>IF(Polygon[Approx Centroid X]="","",Polygon[Approx Centroid X])</f>
        <v/>
      </c>
      <c r="E548" s="58" t="str">
        <f>IF(Polygon[Approx Centroid Y]="","",Polygon[Approx Centroid Y])</f>
        <v/>
      </c>
      <c r="F548" s="3" t="str">
        <f>IF(Polygon[Replacement Asset]="","",Polygon[Replacement Asset])</f>
        <v/>
      </c>
      <c r="G548" s="3" t="str">
        <f>IF(Polygon[Asset ID]="","",UPPER(Polygon[Asset ID]))</f>
        <v/>
      </c>
      <c r="H548" s="3" t="str">
        <f>IF(Polygon[Asset Group]="","",VLOOKUP(Polygon[Asset Group],asset_grp_poly,4,FALSE))</f>
        <v/>
      </c>
      <c r="I548" s="3" t="str">
        <f>IF(Polygon[Asset Group]="","",VLOOKUP(Polygon[Asset Group],asset_grp_poly,2,FALSE))</f>
        <v/>
      </c>
      <c r="J548" s="3" t="str">
        <f>IF(Polygon[Asset Group]="","",VLOOKUP(Polygon[Asset Group],asset_grp_poly,3,FALSE))</f>
        <v/>
      </c>
      <c r="K548" s="3" t="str">
        <f>IF(Polygon[Asset Group]="","",VLOOKUP(Polygon[Asset Type],type_master_list,2,FALSE))</f>
        <v/>
      </c>
      <c r="L548" s="3" t="str">
        <f>IF(Polygon[Asset Name]="","",PROPER(Polygon[Asset Name]))</f>
        <v/>
      </c>
      <c r="M548" s="11" t="str">
        <f>IF(Polygon[Install Date]="","",Polygon[Install Date])</f>
        <v/>
      </c>
      <c r="N548" s="11" t="str">
        <f>IF(Polygon[Note]="","",PROPER(Polygon[Note]))</f>
        <v/>
      </c>
      <c r="O548" s="11" t="str">
        <f>IF(Polygon[Resource Consent Number]="","",UPPER(Polygon[Resource Consent Number]))</f>
        <v/>
      </c>
      <c r="P548" s="53" t="str">
        <f>IF(Polygon[Asset Unit Cost]="","",Polygon[Asset Unit Cost])</f>
        <v/>
      </c>
      <c r="Q548" s="11" t="str">
        <f>IF(Polygon[Added By]="","",UPPER(Polygon[Added By]))</f>
        <v/>
      </c>
      <c r="R548" s="11" t="str">
        <f>IF(Polygon[Added Date]="","",Polygon[Added Date])</f>
        <v/>
      </c>
      <c r="S548" s="14" t="str">
        <f>IF(Polygon[Z COORD]="","",Polygon[Z COORD])</f>
        <v/>
      </c>
      <c r="T548" s="14" t="str">
        <f>IF(Polygon[Asset Description]="","",PROPER(Polygon[Asset Description]))</f>
        <v/>
      </c>
      <c r="U548" s="14" t="str">
        <f>IF(Polygon[Area m2]="","",Polygon[Area m2])</f>
        <v/>
      </c>
      <c r="V548" s="14" t="str">
        <f>IF(Polygon[Asset Group]="","",VLOOKUP(Polygon[Surface Material],surface_master,2,FALSE))</f>
        <v/>
      </c>
      <c r="W548" s="14" t="str">
        <f>IF(Polygon[Asset Group]="","",VLOOKUP(Polygon[Material],sa_pa_surface,2,FALSE))</f>
        <v/>
      </c>
      <c r="X548" s="14" t="str">
        <f>IF(Polygon[Asset Group]="","",VLOOKUP(Polygon[Surface],surface_master,2,FALSE))</f>
        <v/>
      </c>
      <c r="Y548" s="14" t="str">
        <f>IF(Polygon[Surface Layer Depth mm]="","",Polygon[Surface Layer Depth mm])</f>
        <v/>
      </c>
      <c r="Z548" s="14" t="str">
        <f>IF(Polygon[Length m]="","",Polygon[Length m])</f>
        <v/>
      </c>
      <c r="AA548" s="14" t="str">
        <f>IF(Polygon[Av Width m]="","",Polygon[Av Width m])</f>
        <v/>
      </c>
      <c r="AB548" s="14" t="str">
        <f>IF(Polygon[Parking Capacity]="","",Polygon[Parking Capacity])</f>
        <v/>
      </c>
    </row>
    <row r="549" spans="1:28" s="3" customFormat="1" x14ac:dyDescent="0.2">
      <c r="A549" s="3" t="str">
        <f>IF(Polygon[DWG File Name]="","",Polygon[DWG File Name])</f>
        <v/>
      </c>
      <c r="B549" s="3" t="str">
        <f>IF(Polygon[DWG Layer Name]="","",Polygon[DWG Layer Name])</f>
        <v/>
      </c>
      <c r="C549" s="3" t="str">
        <f>IF(Polygon[DWG Handle]="","",Polygon[DWG Handle])</f>
        <v/>
      </c>
      <c r="D549" s="58" t="str">
        <f>IF(Polygon[Approx Centroid X]="","",Polygon[Approx Centroid X])</f>
        <v/>
      </c>
      <c r="E549" s="58" t="str">
        <f>IF(Polygon[Approx Centroid Y]="","",Polygon[Approx Centroid Y])</f>
        <v/>
      </c>
      <c r="F549" s="3" t="str">
        <f>IF(Polygon[Replacement Asset]="","",Polygon[Replacement Asset])</f>
        <v/>
      </c>
      <c r="G549" s="3" t="str">
        <f>IF(Polygon[Asset ID]="","",UPPER(Polygon[Asset ID]))</f>
        <v/>
      </c>
      <c r="H549" s="3" t="str">
        <f>IF(Polygon[Asset Group]="","",VLOOKUP(Polygon[Asset Group],asset_grp_poly,4,FALSE))</f>
        <v/>
      </c>
      <c r="I549" s="3" t="str">
        <f>IF(Polygon[Asset Group]="","",VLOOKUP(Polygon[Asset Group],asset_grp_poly,2,FALSE))</f>
        <v/>
      </c>
      <c r="J549" s="3" t="str">
        <f>IF(Polygon[Asset Group]="","",VLOOKUP(Polygon[Asset Group],asset_grp_poly,3,FALSE))</f>
        <v/>
      </c>
      <c r="K549" s="3" t="str">
        <f>IF(Polygon[Asset Group]="","",VLOOKUP(Polygon[Asset Type],type_master_list,2,FALSE))</f>
        <v/>
      </c>
      <c r="L549" s="3" t="str">
        <f>IF(Polygon[Asset Name]="","",PROPER(Polygon[Asset Name]))</f>
        <v/>
      </c>
      <c r="M549" s="11" t="str">
        <f>IF(Polygon[Install Date]="","",Polygon[Install Date])</f>
        <v/>
      </c>
      <c r="N549" s="11" t="str">
        <f>IF(Polygon[Note]="","",PROPER(Polygon[Note]))</f>
        <v/>
      </c>
      <c r="O549" s="11" t="str">
        <f>IF(Polygon[Resource Consent Number]="","",UPPER(Polygon[Resource Consent Number]))</f>
        <v/>
      </c>
      <c r="P549" s="53" t="str">
        <f>IF(Polygon[Asset Unit Cost]="","",Polygon[Asset Unit Cost])</f>
        <v/>
      </c>
      <c r="Q549" s="11" t="str">
        <f>IF(Polygon[Added By]="","",UPPER(Polygon[Added By]))</f>
        <v/>
      </c>
      <c r="R549" s="11" t="str">
        <f>IF(Polygon[Added Date]="","",Polygon[Added Date])</f>
        <v/>
      </c>
      <c r="S549" s="14" t="str">
        <f>IF(Polygon[Z COORD]="","",Polygon[Z COORD])</f>
        <v/>
      </c>
      <c r="T549" s="14" t="str">
        <f>IF(Polygon[Asset Description]="","",PROPER(Polygon[Asset Description]))</f>
        <v/>
      </c>
      <c r="U549" s="14" t="str">
        <f>IF(Polygon[Area m2]="","",Polygon[Area m2])</f>
        <v/>
      </c>
      <c r="V549" s="14" t="str">
        <f>IF(Polygon[Asset Group]="","",VLOOKUP(Polygon[Surface Material],surface_master,2,FALSE))</f>
        <v/>
      </c>
      <c r="W549" s="14" t="str">
        <f>IF(Polygon[Asset Group]="","",VLOOKUP(Polygon[Material],sa_pa_surface,2,FALSE))</f>
        <v/>
      </c>
      <c r="X549" s="14" t="str">
        <f>IF(Polygon[Asset Group]="","",VLOOKUP(Polygon[Surface],surface_master,2,FALSE))</f>
        <v/>
      </c>
      <c r="Y549" s="14" t="str">
        <f>IF(Polygon[Surface Layer Depth mm]="","",Polygon[Surface Layer Depth mm])</f>
        <v/>
      </c>
      <c r="Z549" s="14" t="str">
        <f>IF(Polygon[Length m]="","",Polygon[Length m])</f>
        <v/>
      </c>
      <c r="AA549" s="14" t="str">
        <f>IF(Polygon[Av Width m]="","",Polygon[Av Width m])</f>
        <v/>
      </c>
      <c r="AB549" s="14" t="str">
        <f>IF(Polygon[Parking Capacity]="","",Polygon[Parking Capacity])</f>
        <v/>
      </c>
    </row>
    <row r="550" spans="1:28" s="3" customFormat="1" x14ac:dyDescent="0.2">
      <c r="A550" s="3" t="str">
        <f>IF(Polygon[DWG File Name]="","",Polygon[DWG File Name])</f>
        <v/>
      </c>
      <c r="B550" s="3" t="str">
        <f>IF(Polygon[DWG Layer Name]="","",Polygon[DWG Layer Name])</f>
        <v/>
      </c>
      <c r="C550" s="3" t="str">
        <f>IF(Polygon[DWG Handle]="","",Polygon[DWG Handle])</f>
        <v/>
      </c>
      <c r="D550" s="58" t="str">
        <f>IF(Polygon[Approx Centroid X]="","",Polygon[Approx Centroid X])</f>
        <v/>
      </c>
      <c r="E550" s="58" t="str">
        <f>IF(Polygon[Approx Centroid Y]="","",Polygon[Approx Centroid Y])</f>
        <v/>
      </c>
      <c r="F550" s="3" t="str">
        <f>IF(Polygon[Replacement Asset]="","",Polygon[Replacement Asset])</f>
        <v/>
      </c>
      <c r="G550" s="3" t="str">
        <f>IF(Polygon[Asset ID]="","",UPPER(Polygon[Asset ID]))</f>
        <v/>
      </c>
      <c r="H550" s="3" t="str">
        <f>IF(Polygon[Asset Group]="","",VLOOKUP(Polygon[Asset Group],asset_grp_poly,4,FALSE))</f>
        <v/>
      </c>
      <c r="I550" s="3" t="str">
        <f>IF(Polygon[Asset Group]="","",VLOOKUP(Polygon[Asset Group],asset_grp_poly,2,FALSE))</f>
        <v/>
      </c>
      <c r="J550" s="3" t="str">
        <f>IF(Polygon[Asset Group]="","",VLOOKUP(Polygon[Asset Group],asset_grp_poly,3,FALSE))</f>
        <v/>
      </c>
      <c r="K550" s="3" t="str">
        <f>IF(Polygon[Asset Group]="","",VLOOKUP(Polygon[Asset Type],type_master_list,2,FALSE))</f>
        <v/>
      </c>
      <c r="L550" s="3" t="str">
        <f>IF(Polygon[Asset Name]="","",PROPER(Polygon[Asset Name]))</f>
        <v/>
      </c>
      <c r="M550" s="11" t="str">
        <f>IF(Polygon[Install Date]="","",Polygon[Install Date])</f>
        <v/>
      </c>
      <c r="N550" s="11" t="str">
        <f>IF(Polygon[Note]="","",PROPER(Polygon[Note]))</f>
        <v/>
      </c>
      <c r="O550" s="11" t="str">
        <f>IF(Polygon[Resource Consent Number]="","",UPPER(Polygon[Resource Consent Number]))</f>
        <v/>
      </c>
      <c r="P550" s="53" t="str">
        <f>IF(Polygon[Asset Unit Cost]="","",Polygon[Asset Unit Cost])</f>
        <v/>
      </c>
      <c r="Q550" s="11" t="str">
        <f>IF(Polygon[Added By]="","",UPPER(Polygon[Added By]))</f>
        <v/>
      </c>
      <c r="R550" s="11" t="str">
        <f>IF(Polygon[Added Date]="","",Polygon[Added Date])</f>
        <v/>
      </c>
      <c r="S550" s="14" t="str">
        <f>IF(Polygon[Z COORD]="","",Polygon[Z COORD])</f>
        <v/>
      </c>
      <c r="T550" s="14" t="str">
        <f>IF(Polygon[Asset Description]="","",PROPER(Polygon[Asset Description]))</f>
        <v/>
      </c>
      <c r="U550" s="14" t="str">
        <f>IF(Polygon[Area m2]="","",Polygon[Area m2])</f>
        <v/>
      </c>
      <c r="V550" s="14" t="str">
        <f>IF(Polygon[Asset Group]="","",VLOOKUP(Polygon[Surface Material],surface_master,2,FALSE))</f>
        <v/>
      </c>
      <c r="W550" s="14" t="str">
        <f>IF(Polygon[Asset Group]="","",VLOOKUP(Polygon[Material],sa_pa_surface,2,FALSE))</f>
        <v/>
      </c>
      <c r="X550" s="14" t="str">
        <f>IF(Polygon[Asset Group]="","",VLOOKUP(Polygon[Surface],surface_master,2,FALSE))</f>
        <v/>
      </c>
      <c r="Y550" s="14" t="str">
        <f>IF(Polygon[Surface Layer Depth mm]="","",Polygon[Surface Layer Depth mm])</f>
        <v/>
      </c>
      <c r="Z550" s="14" t="str">
        <f>IF(Polygon[Length m]="","",Polygon[Length m])</f>
        <v/>
      </c>
      <c r="AA550" s="14" t="str">
        <f>IF(Polygon[Av Width m]="","",Polygon[Av Width m])</f>
        <v/>
      </c>
      <c r="AB550" s="14" t="str">
        <f>IF(Polygon[Parking Capacity]="","",Polygon[Parking Capacity])</f>
        <v/>
      </c>
    </row>
    <row r="551" spans="1:28" s="3" customFormat="1" x14ac:dyDescent="0.2">
      <c r="A551" s="3" t="str">
        <f>IF(Polygon[DWG File Name]="","",Polygon[DWG File Name])</f>
        <v/>
      </c>
      <c r="B551" s="3" t="str">
        <f>IF(Polygon[DWG Layer Name]="","",Polygon[DWG Layer Name])</f>
        <v/>
      </c>
      <c r="C551" s="3" t="str">
        <f>IF(Polygon[DWG Handle]="","",Polygon[DWG Handle])</f>
        <v/>
      </c>
      <c r="D551" s="58" t="str">
        <f>IF(Polygon[Approx Centroid X]="","",Polygon[Approx Centroid X])</f>
        <v/>
      </c>
      <c r="E551" s="58" t="str">
        <f>IF(Polygon[Approx Centroid Y]="","",Polygon[Approx Centroid Y])</f>
        <v/>
      </c>
      <c r="F551" s="3" t="str">
        <f>IF(Polygon[Replacement Asset]="","",Polygon[Replacement Asset])</f>
        <v/>
      </c>
      <c r="G551" s="3" t="str">
        <f>IF(Polygon[Asset ID]="","",UPPER(Polygon[Asset ID]))</f>
        <v/>
      </c>
      <c r="H551" s="3" t="str">
        <f>IF(Polygon[Asset Group]="","",VLOOKUP(Polygon[Asset Group],asset_grp_poly,4,FALSE))</f>
        <v/>
      </c>
      <c r="I551" s="3" t="str">
        <f>IF(Polygon[Asset Group]="","",VLOOKUP(Polygon[Asset Group],asset_grp_poly,2,FALSE))</f>
        <v/>
      </c>
      <c r="J551" s="3" t="str">
        <f>IF(Polygon[Asset Group]="","",VLOOKUP(Polygon[Asset Group],asset_grp_poly,3,FALSE))</f>
        <v/>
      </c>
      <c r="K551" s="3" t="str">
        <f>IF(Polygon[Asset Group]="","",VLOOKUP(Polygon[Asset Type],type_master_list,2,FALSE))</f>
        <v/>
      </c>
      <c r="L551" s="3" t="str">
        <f>IF(Polygon[Asset Name]="","",PROPER(Polygon[Asset Name]))</f>
        <v/>
      </c>
      <c r="M551" s="11" t="str">
        <f>IF(Polygon[Install Date]="","",Polygon[Install Date])</f>
        <v/>
      </c>
      <c r="N551" s="11" t="str">
        <f>IF(Polygon[Note]="","",PROPER(Polygon[Note]))</f>
        <v/>
      </c>
      <c r="O551" s="11" t="str">
        <f>IF(Polygon[Resource Consent Number]="","",UPPER(Polygon[Resource Consent Number]))</f>
        <v/>
      </c>
      <c r="P551" s="53" t="str">
        <f>IF(Polygon[Asset Unit Cost]="","",Polygon[Asset Unit Cost])</f>
        <v/>
      </c>
      <c r="Q551" s="11" t="str">
        <f>IF(Polygon[Added By]="","",UPPER(Polygon[Added By]))</f>
        <v/>
      </c>
      <c r="R551" s="11" t="str">
        <f>IF(Polygon[Added Date]="","",Polygon[Added Date])</f>
        <v/>
      </c>
      <c r="S551" s="14" t="str">
        <f>IF(Polygon[Z COORD]="","",Polygon[Z COORD])</f>
        <v/>
      </c>
      <c r="T551" s="14" t="str">
        <f>IF(Polygon[Asset Description]="","",PROPER(Polygon[Asset Description]))</f>
        <v/>
      </c>
      <c r="U551" s="14" t="str">
        <f>IF(Polygon[Area m2]="","",Polygon[Area m2])</f>
        <v/>
      </c>
      <c r="V551" s="14" t="str">
        <f>IF(Polygon[Asset Group]="","",VLOOKUP(Polygon[Surface Material],surface_master,2,FALSE))</f>
        <v/>
      </c>
      <c r="W551" s="14" t="str">
        <f>IF(Polygon[Asset Group]="","",VLOOKUP(Polygon[Material],sa_pa_surface,2,FALSE))</f>
        <v/>
      </c>
      <c r="X551" s="14" t="str">
        <f>IF(Polygon[Asset Group]="","",VLOOKUP(Polygon[Surface],surface_master,2,FALSE))</f>
        <v/>
      </c>
      <c r="Y551" s="14" t="str">
        <f>IF(Polygon[Surface Layer Depth mm]="","",Polygon[Surface Layer Depth mm])</f>
        <v/>
      </c>
      <c r="Z551" s="14" t="str">
        <f>IF(Polygon[Length m]="","",Polygon[Length m])</f>
        <v/>
      </c>
      <c r="AA551" s="14" t="str">
        <f>IF(Polygon[Av Width m]="","",Polygon[Av Width m])</f>
        <v/>
      </c>
      <c r="AB551" s="14" t="str">
        <f>IF(Polygon[Parking Capacity]="","",Polygon[Parking Capacity])</f>
        <v/>
      </c>
    </row>
    <row r="552" spans="1:28" s="3" customFormat="1" x14ac:dyDescent="0.2">
      <c r="A552" s="3" t="str">
        <f>IF(Polygon[DWG File Name]="","",Polygon[DWG File Name])</f>
        <v/>
      </c>
      <c r="B552" s="3" t="str">
        <f>IF(Polygon[DWG Layer Name]="","",Polygon[DWG Layer Name])</f>
        <v/>
      </c>
      <c r="C552" s="3" t="str">
        <f>IF(Polygon[DWG Handle]="","",Polygon[DWG Handle])</f>
        <v/>
      </c>
      <c r="D552" s="58" t="str">
        <f>IF(Polygon[Approx Centroid X]="","",Polygon[Approx Centroid X])</f>
        <v/>
      </c>
      <c r="E552" s="58" t="str">
        <f>IF(Polygon[Approx Centroid Y]="","",Polygon[Approx Centroid Y])</f>
        <v/>
      </c>
      <c r="F552" s="3" t="str">
        <f>IF(Polygon[Replacement Asset]="","",Polygon[Replacement Asset])</f>
        <v/>
      </c>
      <c r="G552" s="3" t="str">
        <f>IF(Polygon[Asset ID]="","",UPPER(Polygon[Asset ID]))</f>
        <v/>
      </c>
      <c r="H552" s="3" t="str">
        <f>IF(Polygon[Asset Group]="","",VLOOKUP(Polygon[Asset Group],asset_grp_poly,4,FALSE))</f>
        <v/>
      </c>
      <c r="I552" s="3" t="str">
        <f>IF(Polygon[Asset Group]="","",VLOOKUP(Polygon[Asset Group],asset_grp_poly,2,FALSE))</f>
        <v/>
      </c>
      <c r="J552" s="3" t="str">
        <f>IF(Polygon[Asset Group]="","",VLOOKUP(Polygon[Asset Group],asset_grp_poly,3,FALSE))</f>
        <v/>
      </c>
      <c r="K552" s="3" t="str">
        <f>IF(Polygon[Asset Group]="","",VLOOKUP(Polygon[Asset Type],type_master_list,2,FALSE))</f>
        <v/>
      </c>
      <c r="L552" s="3" t="str">
        <f>IF(Polygon[Asset Name]="","",PROPER(Polygon[Asset Name]))</f>
        <v/>
      </c>
      <c r="M552" s="11" t="str">
        <f>IF(Polygon[Install Date]="","",Polygon[Install Date])</f>
        <v/>
      </c>
      <c r="N552" s="11" t="str">
        <f>IF(Polygon[Note]="","",PROPER(Polygon[Note]))</f>
        <v/>
      </c>
      <c r="O552" s="11" t="str">
        <f>IF(Polygon[Resource Consent Number]="","",UPPER(Polygon[Resource Consent Number]))</f>
        <v/>
      </c>
      <c r="P552" s="53" t="str">
        <f>IF(Polygon[Asset Unit Cost]="","",Polygon[Asset Unit Cost])</f>
        <v/>
      </c>
      <c r="Q552" s="11" t="str">
        <f>IF(Polygon[Added By]="","",UPPER(Polygon[Added By]))</f>
        <v/>
      </c>
      <c r="R552" s="11" t="str">
        <f>IF(Polygon[Added Date]="","",Polygon[Added Date])</f>
        <v/>
      </c>
      <c r="S552" s="14" t="str">
        <f>IF(Polygon[Z COORD]="","",Polygon[Z COORD])</f>
        <v/>
      </c>
      <c r="T552" s="14" t="str">
        <f>IF(Polygon[Asset Description]="","",PROPER(Polygon[Asset Description]))</f>
        <v/>
      </c>
      <c r="U552" s="14" t="str">
        <f>IF(Polygon[Area m2]="","",Polygon[Area m2])</f>
        <v/>
      </c>
      <c r="V552" s="14" t="str">
        <f>IF(Polygon[Asset Group]="","",VLOOKUP(Polygon[Surface Material],surface_master,2,FALSE))</f>
        <v/>
      </c>
      <c r="W552" s="14" t="str">
        <f>IF(Polygon[Asset Group]="","",VLOOKUP(Polygon[Material],sa_pa_surface,2,FALSE))</f>
        <v/>
      </c>
      <c r="X552" s="14" t="str">
        <f>IF(Polygon[Asset Group]="","",VLOOKUP(Polygon[Surface],surface_master,2,FALSE))</f>
        <v/>
      </c>
      <c r="Y552" s="14" t="str">
        <f>IF(Polygon[Surface Layer Depth mm]="","",Polygon[Surface Layer Depth mm])</f>
        <v/>
      </c>
      <c r="Z552" s="14" t="str">
        <f>IF(Polygon[Length m]="","",Polygon[Length m])</f>
        <v/>
      </c>
      <c r="AA552" s="14" t="str">
        <f>IF(Polygon[Av Width m]="","",Polygon[Av Width m])</f>
        <v/>
      </c>
      <c r="AB552" s="14" t="str">
        <f>IF(Polygon[Parking Capacity]="","",Polygon[Parking Capacity])</f>
        <v/>
      </c>
    </row>
    <row r="553" spans="1:28" s="3" customFormat="1" x14ac:dyDescent="0.2">
      <c r="A553" s="3" t="str">
        <f>IF(Polygon[DWG File Name]="","",Polygon[DWG File Name])</f>
        <v/>
      </c>
      <c r="B553" s="3" t="str">
        <f>IF(Polygon[DWG Layer Name]="","",Polygon[DWG Layer Name])</f>
        <v/>
      </c>
      <c r="C553" s="3" t="str">
        <f>IF(Polygon[DWG Handle]="","",Polygon[DWG Handle])</f>
        <v/>
      </c>
      <c r="D553" s="58" t="str">
        <f>IF(Polygon[Approx Centroid X]="","",Polygon[Approx Centroid X])</f>
        <v/>
      </c>
      <c r="E553" s="58" t="str">
        <f>IF(Polygon[Approx Centroid Y]="","",Polygon[Approx Centroid Y])</f>
        <v/>
      </c>
      <c r="F553" s="3" t="str">
        <f>IF(Polygon[Replacement Asset]="","",Polygon[Replacement Asset])</f>
        <v/>
      </c>
      <c r="G553" s="3" t="str">
        <f>IF(Polygon[Asset ID]="","",UPPER(Polygon[Asset ID]))</f>
        <v/>
      </c>
      <c r="H553" s="3" t="str">
        <f>IF(Polygon[Asset Group]="","",VLOOKUP(Polygon[Asset Group],asset_grp_poly,4,FALSE))</f>
        <v/>
      </c>
      <c r="I553" s="3" t="str">
        <f>IF(Polygon[Asset Group]="","",VLOOKUP(Polygon[Asset Group],asset_grp_poly,2,FALSE))</f>
        <v/>
      </c>
      <c r="J553" s="3" t="str">
        <f>IF(Polygon[Asset Group]="","",VLOOKUP(Polygon[Asset Group],asset_grp_poly,3,FALSE))</f>
        <v/>
      </c>
      <c r="K553" s="3" t="str">
        <f>IF(Polygon[Asset Group]="","",VLOOKUP(Polygon[Asset Type],type_master_list,2,FALSE))</f>
        <v/>
      </c>
      <c r="L553" s="3" t="str">
        <f>IF(Polygon[Asset Name]="","",PROPER(Polygon[Asset Name]))</f>
        <v/>
      </c>
      <c r="M553" s="11" t="str">
        <f>IF(Polygon[Install Date]="","",Polygon[Install Date])</f>
        <v/>
      </c>
      <c r="N553" s="11" t="str">
        <f>IF(Polygon[Note]="","",PROPER(Polygon[Note]))</f>
        <v/>
      </c>
      <c r="O553" s="11" t="str">
        <f>IF(Polygon[Resource Consent Number]="","",UPPER(Polygon[Resource Consent Number]))</f>
        <v/>
      </c>
      <c r="P553" s="53" t="str">
        <f>IF(Polygon[Asset Unit Cost]="","",Polygon[Asset Unit Cost])</f>
        <v/>
      </c>
      <c r="Q553" s="11" t="str">
        <f>IF(Polygon[Added By]="","",UPPER(Polygon[Added By]))</f>
        <v/>
      </c>
      <c r="R553" s="11" t="str">
        <f>IF(Polygon[Added Date]="","",Polygon[Added Date])</f>
        <v/>
      </c>
      <c r="S553" s="14" t="str">
        <f>IF(Polygon[Z COORD]="","",Polygon[Z COORD])</f>
        <v/>
      </c>
      <c r="T553" s="14" t="str">
        <f>IF(Polygon[Asset Description]="","",PROPER(Polygon[Asset Description]))</f>
        <v/>
      </c>
      <c r="U553" s="14" t="str">
        <f>IF(Polygon[Area m2]="","",Polygon[Area m2])</f>
        <v/>
      </c>
      <c r="V553" s="14" t="str">
        <f>IF(Polygon[Asset Group]="","",VLOOKUP(Polygon[Surface Material],surface_master,2,FALSE))</f>
        <v/>
      </c>
      <c r="W553" s="14" t="str">
        <f>IF(Polygon[Asset Group]="","",VLOOKUP(Polygon[Material],sa_pa_surface,2,FALSE))</f>
        <v/>
      </c>
      <c r="X553" s="14" t="str">
        <f>IF(Polygon[Asset Group]="","",VLOOKUP(Polygon[Surface],surface_master,2,FALSE))</f>
        <v/>
      </c>
      <c r="Y553" s="14" t="str">
        <f>IF(Polygon[Surface Layer Depth mm]="","",Polygon[Surface Layer Depth mm])</f>
        <v/>
      </c>
      <c r="Z553" s="14" t="str">
        <f>IF(Polygon[Length m]="","",Polygon[Length m])</f>
        <v/>
      </c>
      <c r="AA553" s="14" t="str">
        <f>IF(Polygon[Av Width m]="","",Polygon[Av Width m])</f>
        <v/>
      </c>
      <c r="AB553" s="14" t="str">
        <f>IF(Polygon[Parking Capacity]="","",Polygon[Parking Capacity])</f>
        <v/>
      </c>
    </row>
    <row r="554" spans="1:28" s="3" customFormat="1" x14ac:dyDescent="0.2">
      <c r="A554" s="3" t="str">
        <f>IF(Polygon[DWG File Name]="","",Polygon[DWG File Name])</f>
        <v/>
      </c>
      <c r="B554" s="3" t="str">
        <f>IF(Polygon[DWG Layer Name]="","",Polygon[DWG Layer Name])</f>
        <v/>
      </c>
      <c r="C554" s="3" t="str">
        <f>IF(Polygon[DWG Handle]="","",Polygon[DWG Handle])</f>
        <v/>
      </c>
      <c r="D554" s="58" t="str">
        <f>IF(Polygon[Approx Centroid X]="","",Polygon[Approx Centroid X])</f>
        <v/>
      </c>
      <c r="E554" s="58" t="str">
        <f>IF(Polygon[Approx Centroid Y]="","",Polygon[Approx Centroid Y])</f>
        <v/>
      </c>
      <c r="F554" s="3" t="str">
        <f>IF(Polygon[Replacement Asset]="","",Polygon[Replacement Asset])</f>
        <v/>
      </c>
      <c r="G554" s="3" t="str">
        <f>IF(Polygon[Asset ID]="","",UPPER(Polygon[Asset ID]))</f>
        <v/>
      </c>
      <c r="H554" s="3" t="str">
        <f>IF(Polygon[Asset Group]="","",VLOOKUP(Polygon[Asset Group],asset_grp_poly,4,FALSE))</f>
        <v/>
      </c>
      <c r="I554" s="3" t="str">
        <f>IF(Polygon[Asset Group]="","",VLOOKUP(Polygon[Asset Group],asset_grp_poly,2,FALSE))</f>
        <v/>
      </c>
      <c r="J554" s="3" t="str">
        <f>IF(Polygon[Asset Group]="","",VLOOKUP(Polygon[Asset Group],asset_grp_poly,3,FALSE))</f>
        <v/>
      </c>
      <c r="K554" s="3" t="str">
        <f>IF(Polygon[Asset Group]="","",VLOOKUP(Polygon[Asset Type],type_master_list,2,FALSE))</f>
        <v/>
      </c>
      <c r="L554" s="3" t="str">
        <f>IF(Polygon[Asset Name]="","",PROPER(Polygon[Asset Name]))</f>
        <v/>
      </c>
      <c r="M554" s="11" t="str">
        <f>IF(Polygon[Install Date]="","",Polygon[Install Date])</f>
        <v/>
      </c>
      <c r="N554" s="11" t="str">
        <f>IF(Polygon[Note]="","",PROPER(Polygon[Note]))</f>
        <v/>
      </c>
      <c r="O554" s="11" t="str">
        <f>IF(Polygon[Resource Consent Number]="","",UPPER(Polygon[Resource Consent Number]))</f>
        <v/>
      </c>
      <c r="P554" s="53" t="str">
        <f>IF(Polygon[Asset Unit Cost]="","",Polygon[Asset Unit Cost])</f>
        <v/>
      </c>
      <c r="Q554" s="11" t="str">
        <f>IF(Polygon[Added By]="","",UPPER(Polygon[Added By]))</f>
        <v/>
      </c>
      <c r="R554" s="11" t="str">
        <f>IF(Polygon[Added Date]="","",Polygon[Added Date])</f>
        <v/>
      </c>
      <c r="S554" s="14" t="str">
        <f>IF(Polygon[Z COORD]="","",Polygon[Z COORD])</f>
        <v/>
      </c>
      <c r="T554" s="14" t="str">
        <f>IF(Polygon[Asset Description]="","",PROPER(Polygon[Asset Description]))</f>
        <v/>
      </c>
      <c r="U554" s="14" t="str">
        <f>IF(Polygon[Area m2]="","",Polygon[Area m2])</f>
        <v/>
      </c>
      <c r="V554" s="14" t="str">
        <f>IF(Polygon[Asset Group]="","",VLOOKUP(Polygon[Surface Material],surface_master,2,FALSE))</f>
        <v/>
      </c>
      <c r="W554" s="14" t="str">
        <f>IF(Polygon[Asset Group]="","",VLOOKUP(Polygon[Material],sa_pa_surface,2,FALSE))</f>
        <v/>
      </c>
      <c r="X554" s="14" t="str">
        <f>IF(Polygon[Asset Group]="","",VLOOKUP(Polygon[Surface],surface_master,2,FALSE))</f>
        <v/>
      </c>
      <c r="Y554" s="14" t="str">
        <f>IF(Polygon[Surface Layer Depth mm]="","",Polygon[Surface Layer Depth mm])</f>
        <v/>
      </c>
      <c r="Z554" s="14" t="str">
        <f>IF(Polygon[Length m]="","",Polygon[Length m])</f>
        <v/>
      </c>
      <c r="AA554" s="14" t="str">
        <f>IF(Polygon[Av Width m]="","",Polygon[Av Width m])</f>
        <v/>
      </c>
      <c r="AB554" s="14" t="str">
        <f>IF(Polygon[Parking Capacity]="","",Polygon[Parking Capacity])</f>
        <v/>
      </c>
    </row>
    <row r="555" spans="1:28" s="3" customFormat="1" x14ac:dyDescent="0.2">
      <c r="A555" s="3" t="str">
        <f>IF(Polygon[DWG File Name]="","",Polygon[DWG File Name])</f>
        <v/>
      </c>
      <c r="B555" s="3" t="str">
        <f>IF(Polygon[DWG Layer Name]="","",Polygon[DWG Layer Name])</f>
        <v/>
      </c>
      <c r="C555" s="3" t="str">
        <f>IF(Polygon[DWG Handle]="","",Polygon[DWG Handle])</f>
        <v/>
      </c>
      <c r="D555" s="58" t="str">
        <f>IF(Polygon[Approx Centroid X]="","",Polygon[Approx Centroid X])</f>
        <v/>
      </c>
      <c r="E555" s="58" t="str">
        <f>IF(Polygon[Approx Centroid Y]="","",Polygon[Approx Centroid Y])</f>
        <v/>
      </c>
      <c r="F555" s="3" t="str">
        <f>IF(Polygon[Replacement Asset]="","",Polygon[Replacement Asset])</f>
        <v/>
      </c>
      <c r="G555" s="3" t="str">
        <f>IF(Polygon[Asset ID]="","",UPPER(Polygon[Asset ID]))</f>
        <v/>
      </c>
      <c r="H555" s="3" t="str">
        <f>IF(Polygon[Asset Group]="","",VLOOKUP(Polygon[Asset Group],asset_grp_poly,4,FALSE))</f>
        <v/>
      </c>
      <c r="I555" s="3" t="str">
        <f>IF(Polygon[Asset Group]="","",VLOOKUP(Polygon[Asset Group],asset_grp_poly,2,FALSE))</f>
        <v/>
      </c>
      <c r="J555" s="3" t="str">
        <f>IF(Polygon[Asset Group]="","",VLOOKUP(Polygon[Asset Group],asset_grp_poly,3,FALSE))</f>
        <v/>
      </c>
      <c r="K555" s="3" t="str">
        <f>IF(Polygon[Asset Group]="","",VLOOKUP(Polygon[Asset Type],type_master_list,2,FALSE))</f>
        <v/>
      </c>
      <c r="L555" s="3" t="str">
        <f>IF(Polygon[Asset Name]="","",PROPER(Polygon[Asset Name]))</f>
        <v/>
      </c>
      <c r="M555" s="11" t="str">
        <f>IF(Polygon[Install Date]="","",Polygon[Install Date])</f>
        <v/>
      </c>
      <c r="N555" s="11" t="str">
        <f>IF(Polygon[Note]="","",PROPER(Polygon[Note]))</f>
        <v/>
      </c>
      <c r="O555" s="11" t="str">
        <f>IF(Polygon[Resource Consent Number]="","",UPPER(Polygon[Resource Consent Number]))</f>
        <v/>
      </c>
      <c r="P555" s="53" t="str">
        <f>IF(Polygon[Asset Unit Cost]="","",Polygon[Asset Unit Cost])</f>
        <v/>
      </c>
      <c r="Q555" s="11" t="str">
        <f>IF(Polygon[Added By]="","",UPPER(Polygon[Added By]))</f>
        <v/>
      </c>
      <c r="R555" s="11" t="str">
        <f>IF(Polygon[Added Date]="","",Polygon[Added Date])</f>
        <v/>
      </c>
      <c r="S555" s="14" t="str">
        <f>IF(Polygon[Z COORD]="","",Polygon[Z COORD])</f>
        <v/>
      </c>
      <c r="T555" s="14" t="str">
        <f>IF(Polygon[Asset Description]="","",PROPER(Polygon[Asset Description]))</f>
        <v/>
      </c>
      <c r="U555" s="14" t="str">
        <f>IF(Polygon[Area m2]="","",Polygon[Area m2])</f>
        <v/>
      </c>
      <c r="V555" s="14" t="str">
        <f>IF(Polygon[Asset Group]="","",VLOOKUP(Polygon[Surface Material],surface_master,2,FALSE))</f>
        <v/>
      </c>
      <c r="W555" s="14" t="str">
        <f>IF(Polygon[Asset Group]="","",VLOOKUP(Polygon[Material],sa_pa_surface,2,FALSE))</f>
        <v/>
      </c>
      <c r="X555" s="14" t="str">
        <f>IF(Polygon[Asset Group]="","",VLOOKUP(Polygon[Surface],surface_master,2,FALSE))</f>
        <v/>
      </c>
      <c r="Y555" s="14" t="str">
        <f>IF(Polygon[Surface Layer Depth mm]="","",Polygon[Surface Layer Depth mm])</f>
        <v/>
      </c>
      <c r="Z555" s="14" t="str">
        <f>IF(Polygon[Length m]="","",Polygon[Length m])</f>
        <v/>
      </c>
      <c r="AA555" s="14" t="str">
        <f>IF(Polygon[Av Width m]="","",Polygon[Av Width m])</f>
        <v/>
      </c>
      <c r="AB555" s="14" t="str">
        <f>IF(Polygon[Parking Capacity]="","",Polygon[Parking Capacity])</f>
        <v/>
      </c>
    </row>
    <row r="556" spans="1:28" s="3" customFormat="1" x14ac:dyDescent="0.2">
      <c r="A556" s="3" t="str">
        <f>IF(Polygon[DWG File Name]="","",Polygon[DWG File Name])</f>
        <v/>
      </c>
      <c r="B556" s="3" t="str">
        <f>IF(Polygon[DWG Layer Name]="","",Polygon[DWG Layer Name])</f>
        <v/>
      </c>
      <c r="C556" s="3" t="str">
        <f>IF(Polygon[DWG Handle]="","",Polygon[DWG Handle])</f>
        <v/>
      </c>
      <c r="D556" s="58" t="str">
        <f>IF(Polygon[Approx Centroid X]="","",Polygon[Approx Centroid X])</f>
        <v/>
      </c>
      <c r="E556" s="58" t="str">
        <f>IF(Polygon[Approx Centroid Y]="","",Polygon[Approx Centroid Y])</f>
        <v/>
      </c>
      <c r="F556" s="3" t="str">
        <f>IF(Polygon[Replacement Asset]="","",Polygon[Replacement Asset])</f>
        <v/>
      </c>
      <c r="G556" s="3" t="str">
        <f>IF(Polygon[Asset ID]="","",UPPER(Polygon[Asset ID]))</f>
        <v/>
      </c>
      <c r="H556" s="3" t="str">
        <f>IF(Polygon[Asset Group]="","",VLOOKUP(Polygon[Asset Group],asset_grp_poly,4,FALSE))</f>
        <v/>
      </c>
      <c r="I556" s="3" t="str">
        <f>IF(Polygon[Asset Group]="","",VLOOKUP(Polygon[Asset Group],asset_grp_poly,2,FALSE))</f>
        <v/>
      </c>
      <c r="J556" s="3" t="str">
        <f>IF(Polygon[Asset Group]="","",VLOOKUP(Polygon[Asset Group],asset_grp_poly,3,FALSE))</f>
        <v/>
      </c>
      <c r="K556" s="3" t="str">
        <f>IF(Polygon[Asset Group]="","",VLOOKUP(Polygon[Asset Type],type_master_list,2,FALSE))</f>
        <v/>
      </c>
      <c r="L556" s="3" t="str">
        <f>IF(Polygon[Asset Name]="","",PROPER(Polygon[Asset Name]))</f>
        <v/>
      </c>
      <c r="M556" s="11" t="str">
        <f>IF(Polygon[Install Date]="","",Polygon[Install Date])</f>
        <v/>
      </c>
      <c r="N556" s="11" t="str">
        <f>IF(Polygon[Note]="","",PROPER(Polygon[Note]))</f>
        <v/>
      </c>
      <c r="O556" s="11" t="str">
        <f>IF(Polygon[Resource Consent Number]="","",UPPER(Polygon[Resource Consent Number]))</f>
        <v/>
      </c>
      <c r="P556" s="53" t="str">
        <f>IF(Polygon[Asset Unit Cost]="","",Polygon[Asset Unit Cost])</f>
        <v/>
      </c>
      <c r="Q556" s="11" t="str">
        <f>IF(Polygon[Added By]="","",UPPER(Polygon[Added By]))</f>
        <v/>
      </c>
      <c r="R556" s="11" t="str">
        <f>IF(Polygon[Added Date]="","",Polygon[Added Date])</f>
        <v/>
      </c>
      <c r="S556" s="14" t="str">
        <f>IF(Polygon[Z COORD]="","",Polygon[Z COORD])</f>
        <v/>
      </c>
      <c r="T556" s="14" t="str">
        <f>IF(Polygon[Asset Description]="","",PROPER(Polygon[Asset Description]))</f>
        <v/>
      </c>
      <c r="U556" s="14" t="str">
        <f>IF(Polygon[Area m2]="","",Polygon[Area m2])</f>
        <v/>
      </c>
      <c r="V556" s="14" t="str">
        <f>IF(Polygon[Asset Group]="","",VLOOKUP(Polygon[Surface Material],surface_master,2,FALSE))</f>
        <v/>
      </c>
      <c r="W556" s="14" t="str">
        <f>IF(Polygon[Asset Group]="","",VLOOKUP(Polygon[Material],sa_pa_surface,2,FALSE))</f>
        <v/>
      </c>
      <c r="X556" s="14" t="str">
        <f>IF(Polygon[Asset Group]="","",VLOOKUP(Polygon[Surface],surface_master,2,FALSE))</f>
        <v/>
      </c>
      <c r="Y556" s="14" t="str">
        <f>IF(Polygon[Surface Layer Depth mm]="","",Polygon[Surface Layer Depth mm])</f>
        <v/>
      </c>
      <c r="Z556" s="14" t="str">
        <f>IF(Polygon[Length m]="","",Polygon[Length m])</f>
        <v/>
      </c>
      <c r="AA556" s="14" t="str">
        <f>IF(Polygon[Av Width m]="","",Polygon[Av Width m])</f>
        <v/>
      </c>
      <c r="AB556" s="14" t="str">
        <f>IF(Polygon[Parking Capacity]="","",Polygon[Parking Capacity])</f>
        <v/>
      </c>
    </row>
    <row r="557" spans="1:28" s="3" customFormat="1" x14ac:dyDescent="0.2">
      <c r="A557" s="3" t="str">
        <f>IF(Polygon[DWG File Name]="","",Polygon[DWG File Name])</f>
        <v/>
      </c>
      <c r="B557" s="3" t="str">
        <f>IF(Polygon[DWG Layer Name]="","",Polygon[DWG Layer Name])</f>
        <v/>
      </c>
      <c r="C557" s="3" t="str">
        <f>IF(Polygon[DWG Handle]="","",Polygon[DWG Handle])</f>
        <v/>
      </c>
      <c r="D557" s="58" t="str">
        <f>IF(Polygon[Approx Centroid X]="","",Polygon[Approx Centroid X])</f>
        <v/>
      </c>
      <c r="E557" s="58" t="str">
        <f>IF(Polygon[Approx Centroid Y]="","",Polygon[Approx Centroid Y])</f>
        <v/>
      </c>
      <c r="F557" s="3" t="str">
        <f>IF(Polygon[Replacement Asset]="","",Polygon[Replacement Asset])</f>
        <v/>
      </c>
      <c r="G557" s="3" t="str">
        <f>IF(Polygon[Asset ID]="","",UPPER(Polygon[Asset ID]))</f>
        <v/>
      </c>
      <c r="H557" s="3" t="str">
        <f>IF(Polygon[Asset Group]="","",VLOOKUP(Polygon[Asset Group],asset_grp_poly,4,FALSE))</f>
        <v/>
      </c>
      <c r="I557" s="3" t="str">
        <f>IF(Polygon[Asset Group]="","",VLOOKUP(Polygon[Asset Group],asset_grp_poly,2,FALSE))</f>
        <v/>
      </c>
      <c r="J557" s="3" t="str">
        <f>IF(Polygon[Asset Group]="","",VLOOKUP(Polygon[Asset Group],asset_grp_poly,3,FALSE))</f>
        <v/>
      </c>
      <c r="K557" s="3" t="str">
        <f>IF(Polygon[Asset Group]="","",VLOOKUP(Polygon[Asset Type],type_master_list,2,FALSE))</f>
        <v/>
      </c>
      <c r="L557" s="3" t="str">
        <f>IF(Polygon[Asset Name]="","",PROPER(Polygon[Asset Name]))</f>
        <v/>
      </c>
      <c r="M557" s="11" t="str">
        <f>IF(Polygon[Install Date]="","",Polygon[Install Date])</f>
        <v/>
      </c>
      <c r="N557" s="11" t="str">
        <f>IF(Polygon[Note]="","",PROPER(Polygon[Note]))</f>
        <v/>
      </c>
      <c r="O557" s="11" t="str">
        <f>IF(Polygon[Resource Consent Number]="","",UPPER(Polygon[Resource Consent Number]))</f>
        <v/>
      </c>
      <c r="P557" s="53" t="str">
        <f>IF(Polygon[Asset Unit Cost]="","",Polygon[Asset Unit Cost])</f>
        <v/>
      </c>
      <c r="Q557" s="11" t="str">
        <f>IF(Polygon[Added By]="","",UPPER(Polygon[Added By]))</f>
        <v/>
      </c>
      <c r="R557" s="11" t="str">
        <f>IF(Polygon[Added Date]="","",Polygon[Added Date])</f>
        <v/>
      </c>
      <c r="S557" s="14" t="str">
        <f>IF(Polygon[Z COORD]="","",Polygon[Z COORD])</f>
        <v/>
      </c>
      <c r="T557" s="14" t="str">
        <f>IF(Polygon[Asset Description]="","",PROPER(Polygon[Asset Description]))</f>
        <v/>
      </c>
      <c r="U557" s="14" t="str">
        <f>IF(Polygon[Area m2]="","",Polygon[Area m2])</f>
        <v/>
      </c>
      <c r="V557" s="14" t="str">
        <f>IF(Polygon[Asset Group]="","",VLOOKUP(Polygon[Surface Material],surface_master,2,FALSE))</f>
        <v/>
      </c>
      <c r="W557" s="14" t="str">
        <f>IF(Polygon[Asset Group]="","",VLOOKUP(Polygon[Material],sa_pa_surface,2,FALSE))</f>
        <v/>
      </c>
      <c r="X557" s="14" t="str">
        <f>IF(Polygon[Asset Group]="","",VLOOKUP(Polygon[Surface],surface_master,2,FALSE))</f>
        <v/>
      </c>
      <c r="Y557" s="14" t="str">
        <f>IF(Polygon[Surface Layer Depth mm]="","",Polygon[Surface Layer Depth mm])</f>
        <v/>
      </c>
      <c r="Z557" s="14" t="str">
        <f>IF(Polygon[Length m]="","",Polygon[Length m])</f>
        <v/>
      </c>
      <c r="AA557" s="14" t="str">
        <f>IF(Polygon[Av Width m]="","",Polygon[Av Width m])</f>
        <v/>
      </c>
      <c r="AB557" s="14" t="str">
        <f>IF(Polygon[Parking Capacity]="","",Polygon[Parking Capacity])</f>
        <v/>
      </c>
    </row>
    <row r="558" spans="1:28" s="3" customFormat="1" x14ac:dyDescent="0.2">
      <c r="A558" s="3" t="str">
        <f>IF(Polygon[DWG File Name]="","",Polygon[DWG File Name])</f>
        <v/>
      </c>
      <c r="B558" s="3" t="str">
        <f>IF(Polygon[DWG Layer Name]="","",Polygon[DWG Layer Name])</f>
        <v/>
      </c>
      <c r="C558" s="3" t="str">
        <f>IF(Polygon[DWG Handle]="","",Polygon[DWG Handle])</f>
        <v/>
      </c>
      <c r="D558" s="58" t="str">
        <f>IF(Polygon[Approx Centroid X]="","",Polygon[Approx Centroid X])</f>
        <v/>
      </c>
      <c r="E558" s="58" t="str">
        <f>IF(Polygon[Approx Centroid Y]="","",Polygon[Approx Centroid Y])</f>
        <v/>
      </c>
      <c r="F558" s="3" t="str">
        <f>IF(Polygon[Replacement Asset]="","",Polygon[Replacement Asset])</f>
        <v/>
      </c>
      <c r="G558" s="3" t="str">
        <f>IF(Polygon[Asset ID]="","",UPPER(Polygon[Asset ID]))</f>
        <v/>
      </c>
      <c r="H558" s="3" t="str">
        <f>IF(Polygon[Asset Group]="","",VLOOKUP(Polygon[Asset Group],asset_grp_poly,4,FALSE))</f>
        <v/>
      </c>
      <c r="I558" s="3" t="str">
        <f>IF(Polygon[Asset Group]="","",VLOOKUP(Polygon[Asset Group],asset_grp_poly,2,FALSE))</f>
        <v/>
      </c>
      <c r="J558" s="3" t="str">
        <f>IF(Polygon[Asset Group]="","",VLOOKUP(Polygon[Asset Group],asset_grp_poly,3,FALSE))</f>
        <v/>
      </c>
      <c r="K558" s="3" t="str">
        <f>IF(Polygon[Asset Group]="","",VLOOKUP(Polygon[Asset Type],type_master_list,2,FALSE))</f>
        <v/>
      </c>
      <c r="L558" s="3" t="str">
        <f>IF(Polygon[Asset Name]="","",PROPER(Polygon[Asset Name]))</f>
        <v/>
      </c>
      <c r="M558" s="11" t="str">
        <f>IF(Polygon[Install Date]="","",Polygon[Install Date])</f>
        <v/>
      </c>
      <c r="N558" s="11" t="str">
        <f>IF(Polygon[Note]="","",PROPER(Polygon[Note]))</f>
        <v/>
      </c>
      <c r="O558" s="11" t="str">
        <f>IF(Polygon[Resource Consent Number]="","",UPPER(Polygon[Resource Consent Number]))</f>
        <v/>
      </c>
      <c r="P558" s="53" t="str">
        <f>IF(Polygon[Asset Unit Cost]="","",Polygon[Asset Unit Cost])</f>
        <v/>
      </c>
      <c r="Q558" s="11" t="str">
        <f>IF(Polygon[Added By]="","",UPPER(Polygon[Added By]))</f>
        <v/>
      </c>
      <c r="R558" s="11" t="str">
        <f>IF(Polygon[Added Date]="","",Polygon[Added Date])</f>
        <v/>
      </c>
      <c r="S558" s="14" t="str">
        <f>IF(Polygon[Z COORD]="","",Polygon[Z COORD])</f>
        <v/>
      </c>
      <c r="T558" s="14" t="str">
        <f>IF(Polygon[Asset Description]="","",PROPER(Polygon[Asset Description]))</f>
        <v/>
      </c>
      <c r="U558" s="14" t="str">
        <f>IF(Polygon[Area m2]="","",Polygon[Area m2])</f>
        <v/>
      </c>
      <c r="V558" s="14" t="str">
        <f>IF(Polygon[Asset Group]="","",VLOOKUP(Polygon[Surface Material],surface_master,2,FALSE))</f>
        <v/>
      </c>
      <c r="W558" s="14" t="str">
        <f>IF(Polygon[Asset Group]="","",VLOOKUP(Polygon[Material],sa_pa_surface,2,FALSE))</f>
        <v/>
      </c>
      <c r="X558" s="14" t="str">
        <f>IF(Polygon[Asset Group]="","",VLOOKUP(Polygon[Surface],surface_master,2,FALSE))</f>
        <v/>
      </c>
      <c r="Y558" s="14" t="str">
        <f>IF(Polygon[Surface Layer Depth mm]="","",Polygon[Surface Layer Depth mm])</f>
        <v/>
      </c>
      <c r="Z558" s="14" t="str">
        <f>IF(Polygon[Length m]="","",Polygon[Length m])</f>
        <v/>
      </c>
      <c r="AA558" s="14" t="str">
        <f>IF(Polygon[Av Width m]="","",Polygon[Av Width m])</f>
        <v/>
      </c>
      <c r="AB558" s="14" t="str">
        <f>IF(Polygon[Parking Capacity]="","",Polygon[Parking Capacity])</f>
        <v/>
      </c>
    </row>
    <row r="559" spans="1:28" s="3" customFormat="1" x14ac:dyDescent="0.2">
      <c r="A559" s="3" t="str">
        <f>IF(Polygon[DWG File Name]="","",Polygon[DWG File Name])</f>
        <v/>
      </c>
      <c r="B559" s="3" t="str">
        <f>IF(Polygon[DWG Layer Name]="","",Polygon[DWG Layer Name])</f>
        <v/>
      </c>
      <c r="C559" s="3" t="str">
        <f>IF(Polygon[DWG Handle]="","",Polygon[DWG Handle])</f>
        <v/>
      </c>
      <c r="D559" s="58" t="str">
        <f>IF(Polygon[Approx Centroid X]="","",Polygon[Approx Centroid X])</f>
        <v/>
      </c>
      <c r="E559" s="58" t="str">
        <f>IF(Polygon[Approx Centroid Y]="","",Polygon[Approx Centroid Y])</f>
        <v/>
      </c>
      <c r="F559" s="3" t="str">
        <f>IF(Polygon[Replacement Asset]="","",Polygon[Replacement Asset])</f>
        <v/>
      </c>
      <c r="G559" s="3" t="str">
        <f>IF(Polygon[Asset ID]="","",UPPER(Polygon[Asset ID]))</f>
        <v/>
      </c>
      <c r="H559" s="3" t="str">
        <f>IF(Polygon[Asset Group]="","",VLOOKUP(Polygon[Asset Group],asset_grp_poly,4,FALSE))</f>
        <v/>
      </c>
      <c r="I559" s="3" t="str">
        <f>IF(Polygon[Asset Group]="","",VLOOKUP(Polygon[Asset Group],asset_grp_poly,2,FALSE))</f>
        <v/>
      </c>
      <c r="J559" s="3" t="str">
        <f>IF(Polygon[Asset Group]="","",VLOOKUP(Polygon[Asset Group],asset_grp_poly,3,FALSE))</f>
        <v/>
      </c>
      <c r="K559" s="3" t="str">
        <f>IF(Polygon[Asset Group]="","",VLOOKUP(Polygon[Asset Type],type_master_list,2,FALSE))</f>
        <v/>
      </c>
      <c r="L559" s="3" t="str">
        <f>IF(Polygon[Asset Name]="","",PROPER(Polygon[Asset Name]))</f>
        <v/>
      </c>
      <c r="M559" s="11" t="str">
        <f>IF(Polygon[Install Date]="","",Polygon[Install Date])</f>
        <v/>
      </c>
      <c r="N559" s="11" t="str">
        <f>IF(Polygon[Note]="","",PROPER(Polygon[Note]))</f>
        <v/>
      </c>
      <c r="O559" s="11" t="str">
        <f>IF(Polygon[Resource Consent Number]="","",UPPER(Polygon[Resource Consent Number]))</f>
        <v/>
      </c>
      <c r="P559" s="53" t="str">
        <f>IF(Polygon[Asset Unit Cost]="","",Polygon[Asset Unit Cost])</f>
        <v/>
      </c>
      <c r="Q559" s="11" t="str">
        <f>IF(Polygon[Added By]="","",UPPER(Polygon[Added By]))</f>
        <v/>
      </c>
      <c r="R559" s="11" t="str">
        <f>IF(Polygon[Added Date]="","",Polygon[Added Date])</f>
        <v/>
      </c>
      <c r="S559" s="14" t="str">
        <f>IF(Polygon[Z COORD]="","",Polygon[Z COORD])</f>
        <v/>
      </c>
      <c r="T559" s="14" t="str">
        <f>IF(Polygon[Asset Description]="","",PROPER(Polygon[Asset Description]))</f>
        <v/>
      </c>
      <c r="U559" s="14" t="str">
        <f>IF(Polygon[Area m2]="","",Polygon[Area m2])</f>
        <v/>
      </c>
      <c r="V559" s="14" t="str">
        <f>IF(Polygon[Asset Group]="","",VLOOKUP(Polygon[Surface Material],surface_master,2,FALSE))</f>
        <v/>
      </c>
      <c r="W559" s="14" t="str">
        <f>IF(Polygon[Asset Group]="","",VLOOKUP(Polygon[Material],sa_pa_surface,2,FALSE))</f>
        <v/>
      </c>
      <c r="X559" s="14" t="str">
        <f>IF(Polygon[Asset Group]="","",VLOOKUP(Polygon[Surface],surface_master,2,FALSE))</f>
        <v/>
      </c>
      <c r="Y559" s="14" t="str">
        <f>IF(Polygon[Surface Layer Depth mm]="","",Polygon[Surface Layer Depth mm])</f>
        <v/>
      </c>
      <c r="Z559" s="14" t="str">
        <f>IF(Polygon[Length m]="","",Polygon[Length m])</f>
        <v/>
      </c>
      <c r="AA559" s="14" t="str">
        <f>IF(Polygon[Av Width m]="","",Polygon[Av Width m])</f>
        <v/>
      </c>
      <c r="AB559" s="14" t="str">
        <f>IF(Polygon[Parking Capacity]="","",Polygon[Parking Capacity])</f>
        <v/>
      </c>
    </row>
    <row r="560" spans="1:28" s="3" customFormat="1" x14ac:dyDescent="0.2">
      <c r="A560" s="3" t="str">
        <f>IF(Polygon[DWG File Name]="","",Polygon[DWG File Name])</f>
        <v/>
      </c>
      <c r="B560" s="3" t="str">
        <f>IF(Polygon[DWG Layer Name]="","",Polygon[DWG Layer Name])</f>
        <v/>
      </c>
      <c r="C560" s="3" t="str">
        <f>IF(Polygon[DWG Handle]="","",Polygon[DWG Handle])</f>
        <v/>
      </c>
      <c r="D560" s="58" t="str">
        <f>IF(Polygon[Approx Centroid X]="","",Polygon[Approx Centroid X])</f>
        <v/>
      </c>
      <c r="E560" s="58" t="str">
        <f>IF(Polygon[Approx Centroid Y]="","",Polygon[Approx Centroid Y])</f>
        <v/>
      </c>
      <c r="F560" s="3" t="str">
        <f>IF(Polygon[Replacement Asset]="","",Polygon[Replacement Asset])</f>
        <v/>
      </c>
      <c r="G560" s="3" t="str">
        <f>IF(Polygon[Asset ID]="","",UPPER(Polygon[Asset ID]))</f>
        <v/>
      </c>
      <c r="H560" s="3" t="str">
        <f>IF(Polygon[Asset Group]="","",VLOOKUP(Polygon[Asset Group],asset_grp_poly,4,FALSE))</f>
        <v/>
      </c>
      <c r="I560" s="3" t="str">
        <f>IF(Polygon[Asset Group]="","",VLOOKUP(Polygon[Asset Group],asset_grp_poly,2,FALSE))</f>
        <v/>
      </c>
      <c r="J560" s="3" t="str">
        <f>IF(Polygon[Asset Group]="","",VLOOKUP(Polygon[Asset Group],asset_grp_poly,3,FALSE))</f>
        <v/>
      </c>
      <c r="K560" s="3" t="str">
        <f>IF(Polygon[Asset Group]="","",VLOOKUP(Polygon[Asset Type],type_master_list,2,FALSE))</f>
        <v/>
      </c>
      <c r="L560" s="3" t="str">
        <f>IF(Polygon[Asset Name]="","",PROPER(Polygon[Asset Name]))</f>
        <v/>
      </c>
      <c r="M560" s="11" t="str">
        <f>IF(Polygon[Install Date]="","",Polygon[Install Date])</f>
        <v/>
      </c>
      <c r="N560" s="11" t="str">
        <f>IF(Polygon[Note]="","",PROPER(Polygon[Note]))</f>
        <v/>
      </c>
      <c r="O560" s="11" t="str">
        <f>IF(Polygon[Resource Consent Number]="","",UPPER(Polygon[Resource Consent Number]))</f>
        <v/>
      </c>
      <c r="P560" s="53" t="str">
        <f>IF(Polygon[Asset Unit Cost]="","",Polygon[Asset Unit Cost])</f>
        <v/>
      </c>
      <c r="Q560" s="11" t="str">
        <f>IF(Polygon[Added By]="","",UPPER(Polygon[Added By]))</f>
        <v/>
      </c>
      <c r="R560" s="11" t="str">
        <f>IF(Polygon[Added Date]="","",Polygon[Added Date])</f>
        <v/>
      </c>
      <c r="S560" s="14" t="str">
        <f>IF(Polygon[Z COORD]="","",Polygon[Z COORD])</f>
        <v/>
      </c>
      <c r="T560" s="14" t="str">
        <f>IF(Polygon[Asset Description]="","",PROPER(Polygon[Asset Description]))</f>
        <v/>
      </c>
      <c r="U560" s="14" t="str">
        <f>IF(Polygon[Area m2]="","",Polygon[Area m2])</f>
        <v/>
      </c>
      <c r="V560" s="14" t="str">
        <f>IF(Polygon[Asset Group]="","",VLOOKUP(Polygon[Surface Material],surface_master,2,FALSE))</f>
        <v/>
      </c>
      <c r="W560" s="14" t="str">
        <f>IF(Polygon[Asset Group]="","",VLOOKUP(Polygon[Material],sa_pa_surface,2,FALSE))</f>
        <v/>
      </c>
      <c r="X560" s="14" t="str">
        <f>IF(Polygon[Asset Group]="","",VLOOKUP(Polygon[Surface],surface_master,2,FALSE))</f>
        <v/>
      </c>
      <c r="Y560" s="14" t="str">
        <f>IF(Polygon[Surface Layer Depth mm]="","",Polygon[Surface Layer Depth mm])</f>
        <v/>
      </c>
      <c r="Z560" s="14" t="str">
        <f>IF(Polygon[Length m]="","",Polygon[Length m])</f>
        <v/>
      </c>
      <c r="AA560" s="14" t="str">
        <f>IF(Polygon[Av Width m]="","",Polygon[Av Width m])</f>
        <v/>
      </c>
      <c r="AB560" s="14" t="str">
        <f>IF(Polygon[Parking Capacity]="","",Polygon[Parking Capacity])</f>
        <v/>
      </c>
    </row>
    <row r="561" spans="1:28" s="3" customFormat="1" x14ac:dyDescent="0.2">
      <c r="A561" s="3" t="str">
        <f>IF(Polygon[DWG File Name]="","",Polygon[DWG File Name])</f>
        <v/>
      </c>
      <c r="B561" s="3" t="str">
        <f>IF(Polygon[DWG Layer Name]="","",Polygon[DWG Layer Name])</f>
        <v/>
      </c>
      <c r="C561" s="3" t="str">
        <f>IF(Polygon[DWG Handle]="","",Polygon[DWG Handle])</f>
        <v/>
      </c>
      <c r="D561" s="58" t="str">
        <f>IF(Polygon[Approx Centroid X]="","",Polygon[Approx Centroid X])</f>
        <v/>
      </c>
      <c r="E561" s="58" t="str">
        <f>IF(Polygon[Approx Centroid Y]="","",Polygon[Approx Centroid Y])</f>
        <v/>
      </c>
      <c r="F561" s="3" t="str">
        <f>IF(Polygon[Replacement Asset]="","",Polygon[Replacement Asset])</f>
        <v/>
      </c>
      <c r="G561" s="3" t="str">
        <f>IF(Polygon[Asset ID]="","",UPPER(Polygon[Asset ID]))</f>
        <v/>
      </c>
      <c r="H561" s="3" t="str">
        <f>IF(Polygon[Asset Group]="","",VLOOKUP(Polygon[Asset Group],asset_grp_poly,4,FALSE))</f>
        <v/>
      </c>
      <c r="I561" s="3" t="str">
        <f>IF(Polygon[Asset Group]="","",VLOOKUP(Polygon[Asset Group],asset_grp_poly,2,FALSE))</f>
        <v/>
      </c>
      <c r="J561" s="3" t="str">
        <f>IF(Polygon[Asset Group]="","",VLOOKUP(Polygon[Asset Group],asset_grp_poly,3,FALSE))</f>
        <v/>
      </c>
      <c r="K561" s="3" t="str">
        <f>IF(Polygon[Asset Group]="","",VLOOKUP(Polygon[Asset Type],type_master_list,2,FALSE))</f>
        <v/>
      </c>
      <c r="L561" s="3" t="str">
        <f>IF(Polygon[Asset Name]="","",PROPER(Polygon[Asset Name]))</f>
        <v/>
      </c>
      <c r="M561" s="11" t="str">
        <f>IF(Polygon[Install Date]="","",Polygon[Install Date])</f>
        <v/>
      </c>
      <c r="N561" s="11" t="str">
        <f>IF(Polygon[Note]="","",PROPER(Polygon[Note]))</f>
        <v/>
      </c>
      <c r="O561" s="11" t="str">
        <f>IF(Polygon[Resource Consent Number]="","",UPPER(Polygon[Resource Consent Number]))</f>
        <v/>
      </c>
      <c r="P561" s="53" t="str">
        <f>IF(Polygon[Asset Unit Cost]="","",Polygon[Asset Unit Cost])</f>
        <v/>
      </c>
      <c r="Q561" s="11" t="str">
        <f>IF(Polygon[Added By]="","",UPPER(Polygon[Added By]))</f>
        <v/>
      </c>
      <c r="R561" s="11" t="str">
        <f>IF(Polygon[Added Date]="","",Polygon[Added Date])</f>
        <v/>
      </c>
      <c r="S561" s="14" t="str">
        <f>IF(Polygon[Z COORD]="","",Polygon[Z COORD])</f>
        <v/>
      </c>
      <c r="T561" s="14" t="str">
        <f>IF(Polygon[Asset Description]="","",PROPER(Polygon[Asset Description]))</f>
        <v/>
      </c>
      <c r="U561" s="14" t="str">
        <f>IF(Polygon[Area m2]="","",Polygon[Area m2])</f>
        <v/>
      </c>
      <c r="V561" s="14" t="str">
        <f>IF(Polygon[Asset Group]="","",VLOOKUP(Polygon[Surface Material],surface_master,2,FALSE))</f>
        <v/>
      </c>
      <c r="W561" s="14" t="str">
        <f>IF(Polygon[Asset Group]="","",VLOOKUP(Polygon[Material],sa_pa_surface,2,FALSE))</f>
        <v/>
      </c>
      <c r="X561" s="14" t="str">
        <f>IF(Polygon[Asset Group]="","",VLOOKUP(Polygon[Surface],surface_master,2,FALSE))</f>
        <v/>
      </c>
      <c r="Y561" s="14" t="str">
        <f>IF(Polygon[Surface Layer Depth mm]="","",Polygon[Surface Layer Depth mm])</f>
        <v/>
      </c>
      <c r="Z561" s="14" t="str">
        <f>IF(Polygon[Length m]="","",Polygon[Length m])</f>
        <v/>
      </c>
      <c r="AA561" s="14" t="str">
        <f>IF(Polygon[Av Width m]="","",Polygon[Av Width m])</f>
        <v/>
      </c>
      <c r="AB561" s="14" t="str">
        <f>IF(Polygon[Parking Capacity]="","",Polygon[Parking Capacity])</f>
        <v/>
      </c>
    </row>
    <row r="562" spans="1:28" s="3" customFormat="1" x14ac:dyDescent="0.2">
      <c r="A562" s="3" t="str">
        <f>IF(Polygon[DWG File Name]="","",Polygon[DWG File Name])</f>
        <v/>
      </c>
      <c r="B562" s="3" t="str">
        <f>IF(Polygon[DWG Layer Name]="","",Polygon[DWG Layer Name])</f>
        <v/>
      </c>
      <c r="C562" s="3" t="str">
        <f>IF(Polygon[DWG Handle]="","",Polygon[DWG Handle])</f>
        <v/>
      </c>
      <c r="D562" s="58" t="str">
        <f>IF(Polygon[Approx Centroid X]="","",Polygon[Approx Centroid X])</f>
        <v/>
      </c>
      <c r="E562" s="58" t="str">
        <f>IF(Polygon[Approx Centroid Y]="","",Polygon[Approx Centroid Y])</f>
        <v/>
      </c>
      <c r="F562" s="3" t="str">
        <f>IF(Polygon[Replacement Asset]="","",Polygon[Replacement Asset])</f>
        <v/>
      </c>
      <c r="G562" s="3" t="str">
        <f>IF(Polygon[Asset ID]="","",UPPER(Polygon[Asset ID]))</f>
        <v/>
      </c>
      <c r="H562" s="3" t="str">
        <f>IF(Polygon[Asset Group]="","",VLOOKUP(Polygon[Asset Group],asset_grp_poly,4,FALSE))</f>
        <v/>
      </c>
      <c r="I562" s="3" t="str">
        <f>IF(Polygon[Asset Group]="","",VLOOKUP(Polygon[Asset Group],asset_grp_poly,2,FALSE))</f>
        <v/>
      </c>
      <c r="J562" s="3" t="str">
        <f>IF(Polygon[Asset Group]="","",VLOOKUP(Polygon[Asset Group],asset_grp_poly,3,FALSE))</f>
        <v/>
      </c>
      <c r="K562" s="3" t="str">
        <f>IF(Polygon[Asset Group]="","",VLOOKUP(Polygon[Asset Type],type_master_list,2,FALSE))</f>
        <v/>
      </c>
      <c r="L562" s="3" t="str">
        <f>IF(Polygon[Asset Name]="","",PROPER(Polygon[Asset Name]))</f>
        <v/>
      </c>
      <c r="M562" s="11" t="str">
        <f>IF(Polygon[Install Date]="","",Polygon[Install Date])</f>
        <v/>
      </c>
      <c r="N562" s="11" t="str">
        <f>IF(Polygon[Note]="","",PROPER(Polygon[Note]))</f>
        <v/>
      </c>
      <c r="O562" s="11" t="str">
        <f>IF(Polygon[Resource Consent Number]="","",UPPER(Polygon[Resource Consent Number]))</f>
        <v/>
      </c>
      <c r="P562" s="53" t="str">
        <f>IF(Polygon[Asset Unit Cost]="","",Polygon[Asset Unit Cost])</f>
        <v/>
      </c>
      <c r="Q562" s="11" t="str">
        <f>IF(Polygon[Added By]="","",UPPER(Polygon[Added By]))</f>
        <v/>
      </c>
      <c r="R562" s="11" t="str">
        <f>IF(Polygon[Added Date]="","",Polygon[Added Date])</f>
        <v/>
      </c>
      <c r="S562" s="14" t="str">
        <f>IF(Polygon[Z COORD]="","",Polygon[Z COORD])</f>
        <v/>
      </c>
      <c r="T562" s="14" t="str">
        <f>IF(Polygon[Asset Description]="","",PROPER(Polygon[Asset Description]))</f>
        <v/>
      </c>
      <c r="U562" s="14" t="str">
        <f>IF(Polygon[Area m2]="","",Polygon[Area m2])</f>
        <v/>
      </c>
      <c r="V562" s="14" t="str">
        <f>IF(Polygon[Asset Group]="","",VLOOKUP(Polygon[Surface Material],surface_master,2,FALSE))</f>
        <v/>
      </c>
      <c r="W562" s="14" t="str">
        <f>IF(Polygon[Asset Group]="","",VLOOKUP(Polygon[Material],sa_pa_surface,2,FALSE))</f>
        <v/>
      </c>
      <c r="X562" s="14" t="str">
        <f>IF(Polygon[Asset Group]="","",VLOOKUP(Polygon[Surface],surface_master,2,FALSE))</f>
        <v/>
      </c>
      <c r="Y562" s="14" t="str">
        <f>IF(Polygon[Surface Layer Depth mm]="","",Polygon[Surface Layer Depth mm])</f>
        <v/>
      </c>
      <c r="Z562" s="14" t="str">
        <f>IF(Polygon[Length m]="","",Polygon[Length m])</f>
        <v/>
      </c>
      <c r="AA562" s="14" t="str">
        <f>IF(Polygon[Av Width m]="","",Polygon[Av Width m])</f>
        <v/>
      </c>
      <c r="AB562" s="14" t="str">
        <f>IF(Polygon[Parking Capacity]="","",Polygon[Parking Capacity])</f>
        <v/>
      </c>
    </row>
    <row r="563" spans="1:28" s="3" customFormat="1" x14ac:dyDescent="0.2">
      <c r="A563" s="3" t="str">
        <f>IF(Polygon[DWG File Name]="","",Polygon[DWG File Name])</f>
        <v/>
      </c>
      <c r="B563" s="3" t="str">
        <f>IF(Polygon[DWG Layer Name]="","",Polygon[DWG Layer Name])</f>
        <v/>
      </c>
      <c r="C563" s="3" t="str">
        <f>IF(Polygon[DWG Handle]="","",Polygon[DWG Handle])</f>
        <v/>
      </c>
      <c r="D563" s="58" t="str">
        <f>IF(Polygon[Approx Centroid X]="","",Polygon[Approx Centroid X])</f>
        <v/>
      </c>
      <c r="E563" s="58" t="str">
        <f>IF(Polygon[Approx Centroid Y]="","",Polygon[Approx Centroid Y])</f>
        <v/>
      </c>
      <c r="F563" s="3" t="str">
        <f>IF(Polygon[Replacement Asset]="","",Polygon[Replacement Asset])</f>
        <v/>
      </c>
      <c r="G563" s="3" t="str">
        <f>IF(Polygon[Asset ID]="","",UPPER(Polygon[Asset ID]))</f>
        <v/>
      </c>
      <c r="H563" s="3" t="str">
        <f>IF(Polygon[Asset Group]="","",VLOOKUP(Polygon[Asset Group],asset_grp_poly,4,FALSE))</f>
        <v/>
      </c>
      <c r="I563" s="3" t="str">
        <f>IF(Polygon[Asset Group]="","",VLOOKUP(Polygon[Asset Group],asset_grp_poly,2,FALSE))</f>
        <v/>
      </c>
      <c r="J563" s="3" t="str">
        <f>IF(Polygon[Asset Group]="","",VLOOKUP(Polygon[Asset Group],asset_grp_poly,3,FALSE))</f>
        <v/>
      </c>
      <c r="K563" s="3" t="str">
        <f>IF(Polygon[Asset Group]="","",VLOOKUP(Polygon[Asset Type],type_master_list,2,FALSE))</f>
        <v/>
      </c>
      <c r="L563" s="3" t="str">
        <f>IF(Polygon[Asset Name]="","",PROPER(Polygon[Asset Name]))</f>
        <v/>
      </c>
      <c r="M563" s="11" t="str">
        <f>IF(Polygon[Install Date]="","",Polygon[Install Date])</f>
        <v/>
      </c>
      <c r="N563" s="11" t="str">
        <f>IF(Polygon[Note]="","",PROPER(Polygon[Note]))</f>
        <v/>
      </c>
      <c r="O563" s="11" t="str">
        <f>IF(Polygon[Resource Consent Number]="","",UPPER(Polygon[Resource Consent Number]))</f>
        <v/>
      </c>
      <c r="P563" s="53" t="str">
        <f>IF(Polygon[Asset Unit Cost]="","",Polygon[Asset Unit Cost])</f>
        <v/>
      </c>
      <c r="Q563" s="11" t="str">
        <f>IF(Polygon[Added By]="","",UPPER(Polygon[Added By]))</f>
        <v/>
      </c>
      <c r="R563" s="11" t="str">
        <f>IF(Polygon[Added Date]="","",Polygon[Added Date])</f>
        <v/>
      </c>
      <c r="S563" s="14" t="str">
        <f>IF(Polygon[Z COORD]="","",Polygon[Z COORD])</f>
        <v/>
      </c>
      <c r="T563" s="14" t="str">
        <f>IF(Polygon[Asset Description]="","",PROPER(Polygon[Asset Description]))</f>
        <v/>
      </c>
      <c r="U563" s="14" t="str">
        <f>IF(Polygon[Area m2]="","",Polygon[Area m2])</f>
        <v/>
      </c>
      <c r="V563" s="14" t="str">
        <f>IF(Polygon[Asset Group]="","",VLOOKUP(Polygon[Surface Material],surface_master,2,FALSE))</f>
        <v/>
      </c>
      <c r="W563" s="14" t="str">
        <f>IF(Polygon[Asset Group]="","",VLOOKUP(Polygon[Material],sa_pa_surface,2,FALSE))</f>
        <v/>
      </c>
      <c r="X563" s="14" t="str">
        <f>IF(Polygon[Asset Group]="","",VLOOKUP(Polygon[Surface],surface_master,2,FALSE))</f>
        <v/>
      </c>
      <c r="Y563" s="14" t="str">
        <f>IF(Polygon[Surface Layer Depth mm]="","",Polygon[Surface Layer Depth mm])</f>
        <v/>
      </c>
      <c r="Z563" s="14" t="str">
        <f>IF(Polygon[Length m]="","",Polygon[Length m])</f>
        <v/>
      </c>
      <c r="AA563" s="14" t="str">
        <f>IF(Polygon[Av Width m]="","",Polygon[Av Width m])</f>
        <v/>
      </c>
      <c r="AB563" s="14" t="str">
        <f>IF(Polygon[Parking Capacity]="","",Polygon[Parking Capacity])</f>
        <v/>
      </c>
    </row>
    <row r="564" spans="1:28" s="3" customFormat="1" x14ac:dyDescent="0.2">
      <c r="A564" s="3" t="str">
        <f>IF(Polygon[DWG File Name]="","",Polygon[DWG File Name])</f>
        <v/>
      </c>
      <c r="B564" s="3" t="str">
        <f>IF(Polygon[DWG Layer Name]="","",Polygon[DWG Layer Name])</f>
        <v/>
      </c>
      <c r="C564" s="3" t="str">
        <f>IF(Polygon[DWG Handle]="","",Polygon[DWG Handle])</f>
        <v/>
      </c>
      <c r="D564" s="58" t="str">
        <f>IF(Polygon[Approx Centroid X]="","",Polygon[Approx Centroid X])</f>
        <v/>
      </c>
      <c r="E564" s="58" t="str">
        <f>IF(Polygon[Approx Centroid Y]="","",Polygon[Approx Centroid Y])</f>
        <v/>
      </c>
      <c r="F564" s="3" t="str">
        <f>IF(Polygon[Replacement Asset]="","",Polygon[Replacement Asset])</f>
        <v/>
      </c>
      <c r="G564" s="3" t="str">
        <f>IF(Polygon[Asset ID]="","",UPPER(Polygon[Asset ID]))</f>
        <v/>
      </c>
      <c r="H564" s="3" t="str">
        <f>IF(Polygon[Asset Group]="","",VLOOKUP(Polygon[Asset Group],asset_grp_poly,4,FALSE))</f>
        <v/>
      </c>
      <c r="I564" s="3" t="str">
        <f>IF(Polygon[Asset Group]="","",VLOOKUP(Polygon[Asset Group],asset_grp_poly,2,FALSE))</f>
        <v/>
      </c>
      <c r="J564" s="3" t="str">
        <f>IF(Polygon[Asset Group]="","",VLOOKUP(Polygon[Asset Group],asset_grp_poly,3,FALSE))</f>
        <v/>
      </c>
      <c r="K564" s="3" t="str">
        <f>IF(Polygon[Asset Group]="","",VLOOKUP(Polygon[Asset Type],type_master_list,2,FALSE))</f>
        <v/>
      </c>
      <c r="L564" s="3" t="str">
        <f>IF(Polygon[Asset Name]="","",PROPER(Polygon[Asset Name]))</f>
        <v/>
      </c>
      <c r="M564" s="11" t="str">
        <f>IF(Polygon[Install Date]="","",Polygon[Install Date])</f>
        <v/>
      </c>
      <c r="N564" s="11" t="str">
        <f>IF(Polygon[Note]="","",PROPER(Polygon[Note]))</f>
        <v/>
      </c>
      <c r="O564" s="11" t="str">
        <f>IF(Polygon[Resource Consent Number]="","",UPPER(Polygon[Resource Consent Number]))</f>
        <v/>
      </c>
      <c r="P564" s="53" t="str">
        <f>IF(Polygon[Asset Unit Cost]="","",Polygon[Asset Unit Cost])</f>
        <v/>
      </c>
      <c r="Q564" s="11" t="str">
        <f>IF(Polygon[Added By]="","",UPPER(Polygon[Added By]))</f>
        <v/>
      </c>
      <c r="R564" s="11" t="str">
        <f>IF(Polygon[Added Date]="","",Polygon[Added Date])</f>
        <v/>
      </c>
      <c r="S564" s="14" t="str">
        <f>IF(Polygon[Z COORD]="","",Polygon[Z COORD])</f>
        <v/>
      </c>
      <c r="T564" s="14" t="str">
        <f>IF(Polygon[Asset Description]="","",PROPER(Polygon[Asset Description]))</f>
        <v/>
      </c>
      <c r="U564" s="14" t="str">
        <f>IF(Polygon[Area m2]="","",Polygon[Area m2])</f>
        <v/>
      </c>
      <c r="V564" s="14" t="str">
        <f>IF(Polygon[Asset Group]="","",VLOOKUP(Polygon[Surface Material],surface_master,2,FALSE))</f>
        <v/>
      </c>
      <c r="W564" s="14" t="str">
        <f>IF(Polygon[Asset Group]="","",VLOOKUP(Polygon[Material],sa_pa_surface,2,FALSE))</f>
        <v/>
      </c>
      <c r="X564" s="14" t="str">
        <f>IF(Polygon[Asset Group]="","",VLOOKUP(Polygon[Surface],surface_master,2,FALSE))</f>
        <v/>
      </c>
      <c r="Y564" s="14" t="str">
        <f>IF(Polygon[Surface Layer Depth mm]="","",Polygon[Surface Layer Depth mm])</f>
        <v/>
      </c>
      <c r="Z564" s="14" t="str">
        <f>IF(Polygon[Length m]="","",Polygon[Length m])</f>
        <v/>
      </c>
      <c r="AA564" s="14" t="str">
        <f>IF(Polygon[Av Width m]="","",Polygon[Av Width m])</f>
        <v/>
      </c>
      <c r="AB564" s="14" t="str">
        <f>IF(Polygon[Parking Capacity]="","",Polygon[Parking Capacity])</f>
        <v/>
      </c>
    </row>
    <row r="565" spans="1:28" s="3" customFormat="1" x14ac:dyDescent="0.2">
      <c r="A565" s="3" t="str">
        <f>IF(Polygon[DWG File Name]="","",Polygon[DWG File Name])</f>
        <v/>
      </c>
      <c r="B565" s="3" t="str">
        <f>IF(Polygon[DWG Layer Name]="","",Polygon[DWG Layer Name])</f>
        <v/>
      </c>
      <c r="C565" s="3" t="str">
        <f>IF(Polygon[DWG Handle]="","",Polygon[DWG Handle])</f>
        <v/>
      </c>
      <c r="D565" s="58" t="str">
        <f>IF(Polygon[Approx Centroid X]="","",Polygon[Approx Centroid X])</f>
        <v/>
      </c>
      <c r="E565" s="58" t="str">
        <f>IF(Polygon[Approx Centroid Y]="","",Polygon[Approx Centroid Y])</f>
        <v/>
      </c>
      <c r="F565" s="3" t="str">
        <f>IF(Polygon[Replacement Asset]="","",Polygon[Replacement Asset])</f>
        <v/>
      </c>
      <c r="G565" s="3" t="str">
        <f>IF(Polygon[Asset ID]="","",UPPER(Polygon[Asset ID]))</f>
        <v/>
      </c>
      <c r="H565" s="3" t="str">
        <f>IF(Polygon[Asset Group]="","",VLOOKUP(Polygon[Asset Group],asset_grp_poly,4,FALSE))</f>
        <v/>
      </c>
      <c r="I565" s="3" t="str">
        <f>IF(Polygon[Asset Group]="","",VLOOKUP(Polygon[Asset Group],asset_grp_poly,2,FALSE))</f>
        <v/>
      </c>
      <c r="J565" s="3" t="str">
        <f>IF(Polygon[Asset Group]="","",VLOOKUP(Polygon[Asset Group],asset_grp_poly,3,FALSE))</f>
        <v/>
      </c>
      <c r="K565" s="3" t="str">
        <f>IF(Polygon[Asset Group]="","",VLOOKUP(Polygon[Asset Type],type_master_list,2,FALSE))</f>
        <v/>
      </c>
      <c r="L565" s="3" t="str">
        <f>IF(Polygon[Asset Name]="","",PROPER(Polygon[Asset Name]))</f>
        <v/>
      </c>
      <c r="M565" s="11" t="str">
        <f>IF(Polygon[Install Date]="","",Polygon[Install Date])</f>
        <v/>
      </c>
      <c r="N565" s="11" t="str">
        <f>IF(Polygon[Note]="","",PROPER(Polygon[Note]))</f>
        <v/>
      </c>
      <c r="O565" s="11" t="str">
        <f>IF(Polygon[Resource Consent Number]="","",UPPER(Polygon[Resource Consent Number]))</f>
        <v/>
      </c>
      <c r="P565" s="53" t="str">
        <f>IF(Polygon[Asset Unit Cost]="","",Polygon[Asset Unit Cost])</f>
        <v/>
      </c>
      <c r="Q565" s="11" t="str">
        <f>IF(Polygon[Added By]="","",UPPER(Polygon[Added By]))</f>
        <v/>
      </c>
      <c r="R565" s="11" t="str">
        <f>IF(Polygon[Added Date]="","",Polygon[Added Date])</f>
        <v/>
      </c>
      <c r="S565" s="14" t="str">
        <f>IF(Polygon[Z COORD]="","",Polygon[Z COORD])</f>
        <v/>
      </c>
      <c r="T565" s="14" t="str">
        <f>IF(Polygon[Asset Description]="","",PROPER(Polygon[Asset Description]))</f>
        <v/>
      </c>
      <c r="U565" s="14" t="str">
        <f>IF(Polygon[Area m2]="","",Polygon[Area m2])</f>
        <v/>
      </c>
      <c r="V565" s="14" t="str">
        <f>IF(Polygon[Asset Group]="","",VLOOKUP(Polygon[Surface Material],surface_master,2,FALSE))</f>
        <v/>
      </c>
      <c r="W565" s="14" t="str">
        <f>IF(Polygon[Asset Group]="","",VLOOKUP(Polygon[Material],sa_pa_surface,2,FALSE))</f>
        <v/>
      </c>
      <c r="X565" s="14" t="str">
        <f>IF(Polygon[Asset Group]="","",VLOOKUP(Polygon[Surface],surface_master,2,FALSE))</f>
        <v/>
      </c>
      <c r="Y565" s="14" t="str">
        <f>IF(Polygon[Surface Layer Depth mm]="","",Polygon[Surface Layer Depth mm])</f>
        <v/>
      </c>
      <c r="Z565" s="14" t="str">
        <f>IF(Polygon[Length m]="","",Polygon[Length m])</f>
        <v/>
      </c>
      <c r="AA565" s="14" t="str">
        <f>IF(Polygon[Av Width m]="","",Polygon[Av Width m])</f>
        <v/>
      </c>
      <c r="AB565" s="14" t="str">
        <f>IF(Polygon[Parking Capacity]="","",Polygon[Parking Capacity])</f>
        <v/>
      </c>
    </row>
    <row r="566" spans="1:28" s="3" customFormat="1" x14ac:dyDescent="0.2">
      <c r="A566" s="3" t="str">
        <f>IF(Polygon[DWG File Name]="","",Polygon[DWG File Name])</f>
        <v/>
      </c>
      <c r="B566" s="3" t="str">
        <f>IF(Polygon[DWG Layer Name]="","",Polygon[DWG Layer Name])</f>
        <v/>
      </c>
      <c r="C566" s="3" t="str">
        <f>IF(Polygon[DWG Handle]="","",Polygon[DWG Handle])</f>
        <v/>
      </c>
      <c r="D566" s="58" t="str">
        <f>IF(Polygon[Approx Centroid X]="","",Polygon[Approx Centroid X])</f>
        <v/>
      </c>
      <c r="E566" s="58" t="str">
        <f>IF(Polygon[Approx Centroid Y]="","",Polygon[Approx Centroid Y])</f>
        <v/>
      </c>
      <c r="F566" s="3" t="str">
        <f>IF(Polygon[Replacement Asset]="","",Polygon[Replacement Asset])</f>
        <v/>
      </c>
      <c r="G566" s="3" t="str">
        <f>IF(Polygon[Asset ID]="","",UPPER(Polygon[Asset ID]))</f>
        <v/>
      </c>
      <c r="H566" s="3" t="str">
        <f>IF(Polygon[Asset Group]="","",VLOOKUP(Polygon[Asset Group],asset_grp_poly,4,FALSE))</f>
        <v/>
      </c>
      <c r="I566" s="3" t="str">
        <f>IF(Polygon[Asset Group]="","",VLOOKUP(Polygon[Asset Group],asset_grp_poly,2,FALSE))</f>
        <v/>
      </c>
      <c r="J566" s="3" t="str">
        <f>IF(Polygon[Asset Group]="","",VLOOKUP(Polygon[Asset Group],asset_grp_poly,3,FALSE))</f>
        <v/>
      </c>
      <c r="K566" s="3" t="str">
        <f>IF(Polygon[Asset Group]="","",VLOOKUP(Polygon[Asset Type],type_master_list,2,FALSE))</f>
        <v/>
      </c>
      <c r="L566" s="3" t="str">
        <f>IF(Polygon[Asset Name]="","",PROPER(Polygon[Asset Name]))</f>
        <v/>
      </c>
      <c r="M566" s="11" t="str">
        <f>IF(Polygon[Install Date]="","",Polygon[Install Date])</f>
        <v/>
      </c>
      <c r="N566" s="11" t="str">
        <f>IF(Polygon[Note]="","",PROPER(Polygon[Note]))</f>
        <v/>
      </c>
      <c r="O566" s="11" t="str">
        <f>IF(Polygon[Resource Consent Number]="","",UPPER(Polygon[Resource Consent Number]))</f>
        <v/>
      </c>
      <c r="P566" s="53" t="str">
        <f>IF(Polygon[Asset Unit Cost]="","",Polygon[Asset Unit Cost])</f>
        <v/>
      </c>
      <c r="Q566" s="11" t="str">
        <f>IF(Polygon[Added By]="","",UPPER(Polygon[Added By]))</f>
        <v/>
      </c>
      <c r="R566" s="11" t="str">
        <f>IF(Polygon[Added Date]="","",Polygon[Added Date])</f>
        <v/>
      </c>
      <c r="S566" s="14" t="str">
        <f>IF(Polygon[Z COORD]="","",Polygon[Z COORD])</f>
        <v/>
      </c>
      <c r="T566" s="14" t="str">
        <f>IF(Polygon[Asset Description]="","",PROPER(Polygon[Asset Description]))</f>
        <v/>
      </c>
      <c r="U566" s="14" t="str">
        <f>IF(Polygon[Area m2]="","",Polygon[Area m2])</f>
        <v/>
      </c>
      <c r="V566" s="14" t="str">
        <f>IF(Polygon[Asset Group]="","",VLOOKUP(Polygon[Surface Material],surface_master,2,FALSE))</f>
        <v/>
      </c>
      <c r="W566" s="14" t="str">
        <f>IF(Polygon[Asset Group]="","",VLOOKUP(Polygon[Material],sa_pa_surface,2,FALSE))</f>
        <v/>
      </c>
      <c r="X566" s="14" t="str">
        <f>IF(Polygon[Asset Group]="","",VLOOKUP(Polygon[Surface],surface_master,2,FALSE))</f>
        <v/>
      </c>
      <c r="Y566" s="14" t="str">
        <f>IF(Polygon[Surface Layer Depth mm]="","",Polygon[Surface Layer Depth mm])</f>
        <v/>
      </c>
      <c r="Z566" s="14" t="str">
        <f>IF(Polygon[Length m]="","",Polygon[Length m])</f>
        <v/>
      </c>
      <c r="AA566" s="14" t="str">
        <f>IF(Polygon[Av Width m]="","",Polygon[Av Width m])</f>
        <v/>
      </c>
      <c r="AB566" s="14" t="str">
        <f>IF(Polygon[Parking Capacity]="","",Polygon[Parking Capacity])</f>
        <v/>
      </c>
    </row>
    <row r="567" spans="1:28" s="3" customFormat="1" x14ac:dyDescent="0.2">
      <c r="A567" s="3" t="str">
        <f>IF(Polygon[DWG File Name]="","",Polygon[DWG File Name])</f>
        <v/>
      </c>
      <c r="B567" s="3" t="str">
        <f>IF(Polygon[DWG Layer Name]="","",Polygon[DWG Layer Name])</f>
        <v/>
      </c>
      <c r="C567" s="3" t="str">
        <f>IF(Polygon[DWG Handle]="","",Polygon[DWG Handle])</f>
        <v/>
      </c>
      <c r="D567" s="58" t="str">
        <f>IF(Polygon[Approx Centroid X]="","",Polygon[Approx Centroid X])</f>
        <v/>
      </c>
      <c r="E567" s="58" t="str">
        <f>IF(Polygon[Approx Centroid Y]="","",Polygon[Approx Centroid Y])</f>
        <v/>
      </c>
      <c r="F567" s="3" t="str">
        <f>IF(Polygon[Replacement Asset]="","",Polygon[Replacement Asset])</f>
        <v/>
      </c>
      <c r="G567" s="3" t="str">
        <f>IF(Polygon[Asset ID]="","",UPPER(Polygon[Asset ID]))</f>
        <v/>
      </c>
      <c r="H567" s="3" t="str">
        <f>IF(Polygon[Asset Group]="","",VLOOKUP(Polygon[Asset Group],asset_grp_poly,4,FALSE))</f>
        <v/>
      </c>
      <c r="I567" s="3" t="str">
        <f>IF(Polygon[Asset Group]="","",VLOOKUP(Polygon[Asset Group],asset_grp_poly,2,FALSE))</f>
        <v/>
      </c>
      <c r="J567" s="3" t="str">
        <f>IF(Polygon[Asset Group]="","",VLOOKUP(Polygon[Asset Group],asset_grp_poly,3,FALSE))</f>
        <v/>
      </c>
      <c r="K567" s="3" t="str">
        <f>IF(Polygon[Asset Group]="","",VLOOKUP(Polygon[Asset Type],type_master_list,2,FALSE))</f>
        <v/>
      </c>
      <c r="L567" s="3" t="str">
        <f>IF(Polygon[Asset Name]="","",PROPER(Polygon[Asset Name]))</f>
        <v/>
      </c>
      <c r="M567" s="11" t="str">
        <f>IF(Polygon[Install Date]="","",Polygon[Install Date])</f>
        <v/>
      </c>
      <c r="N567" s="11" t="str">
        <f>IF(Polygon[Note]="","",PROPER(Polygon[Note]))</f>
        <v/>
      </c>
      <c r="O567" s="11" t="str">
        <f>IF(Polygon[Resource Consent Number]="","",UPPER(Polygon[Resource Consent Number]))</f>
        <v/>
      </c>
      <c r="P567" s="53" t="str">
        <f>IF(Polygon[Asset Unit Cost]="","",Polygon[Asset Unit Cost])</f>
        <v/>
      </c>
      <c r="Q567" s="11" t="str">
        <f>IF(Polygon[Added By]="","",UPPER(Polygon[Added By]))</f>
        <v/>
      </c>
      <c r="R567" s="11" t="str">
        <f>IF(Polygon[Added Date]="","",Polygon[Added Date])</f>
        <v/>
      </c>
      <c r="S567" s="14" t="str">
        <f>IF(Polygon[Z COORD]="","",Polygon[Z COORD])</f>
        <v/>
      </c>
      <c r="T567" s="14" t="str">
        <f>IF(Polygon[Asset Description]="","",PROPER(Polygon[Asset Description]))</f>
        <v/>
      </c>
      <c r="U567" s="14" t="str">
        <f>IF(Polygon[Area m2]="","",Polygon[Area m2])</f>
        <v/>
      </c>
      <c r="V567" s="14" t="str">
        <f>IF(Polygon[Asset Group]="","",VLOOKUP(Polygon[Surface Material],surface_master,2,FALSE))</f>
        <v/>
      </c>
      <c r="W567" s="14" t="str">
        <f>IF(Polygon[Asset Group]="","",VLOOKUP(Polygon[Material],sa_pa_surface,2,FALSE))</f>
        <v/>
      </c>
      <c r="X567" s="14" t="str">
        <f>IF(Polygon[Asset Group]="","",VLOOKUP(Polygon[Surface],surface_master,2,FALSE))</f>
        <v/>
      </c>
      <c r="Y567" s="14" t="str">
        <f>IF(Polygon[Surface Layer Depth mm]="","",Polygon[Surface Layer Depth mm])</f>
        <v/>
      </c>
      <c r="Z567" s="14" t="str">
        <f>IF(Polygon[Length m]="","",Polygon[Length m])</f>
        <v/>
      </c>
      <c r="AA567" s="14" t="str">
        <f>IF(Polygon[Av Width m]="","",Polygon[Av Width m])</f>
        <v/>
      </c>
      <c r="AB567" s="14" t="str">
        <f>IF(Polygon[Parking Capacity]="","",Polygon[Parking Capacity])</f>
        <v/>
      </c>
    </row>
    <row r="568" spans="1:28" s="3" customFormat="1" x14ac:dyDescent="0.2">
      <c r="A568" s="3" t="str">
        <f>IF(Polygon[DWG File Name]="","",Polygon[DWG File Name])</f>
        <v/>
      </c>
      <c r="B568" s="3" t="str">
        <f>IF(Polygon[DWG Layer Name]="","",Polygon[DWG Layer Name])</f>
        <v/>
      </c>
      <c r="C568" s="3" t="str">
        <f>IF(Polygon[DWG Handle]="","",Polygon[DWG Handle])</f>
        <v/>
      </c>
      <c r="D568" s="58" t="str">
        <f>IF(Polygon[Approx Centroid X]="","",Polygon[Approx Centroid X])</f>
        <v/>
      </c>
      <c r="E568" s="58" t="str">
        <f>IF(Polygon[Approx Centroid Y]="","",Polygon[Approx Centroid Y])</f>
        <v/>
      </c>
      <c r="F568" s="3" t="str">
        <f>IF(Polygon[Replacement Asset]="","",Polygon[Replacement Asset])</f>
        <v/>
      </c>
      <c r="G568" s="3" t="str">
        <f>IF(Polygon[Asset ID]="","",UPPER(Polygon[Asset ID]))</f>
        <v/>
      </c>
      <c r="H568" s="3" t="str">
        <f>IF(Polygon[Asset Group]="","",VLOOKUP(Polygon[Asset Group],asset_grp_poly,4,FALSE))</f>
        <v/>
      </c>
      <c r="I568" s="3" t="str">
        <f>IF(Polygon[Asset Group]="","",VLOOKUP(Polygon[Asset Group],asset_grp_poly,2,FALSE))</f>
        <v/>
      </c>
      <c r="J568" s="3" t="str">
        <f>IF(Polygon[Asset Group]="","",VLOOKUP(Polygon[Asset Group],asset_grp_poly,3,FALSE))</f>
        <v/>
      </c>
      <c r="K568" s="3" t="str">
        <f>IF(Polygon[Asset Group]="","",VLOOKUP(Polygon[Asset Type],type_master_list,2,FALSE))</f>
        <v/>
      </c>
      <c r="L568" s="3" t="str">
        <f>IF(Polygon[Asset Name]="","",PROPER(Polygon[Asset Name]))</f>
        <v/>
      </c>
      <c r="M568" s="11" t="str">
        <f>IF(Polygon[Install Date]="","",Polygon[Install Date])</f>
        <v/>
      </c>
      <c r="N568" s="11" t="str">
        <f>IF(Polygon[Note]="","",PROPER(Polygon[Note]))</f>
        <v/>
      </c>
      <c r="O568" s="11" t="str">
        <f>IF(Polygon[Resource Consent Number]="","",UPPER(Polygon[Resource Consent Number]))</f>
        <v/>
      </c>
      <c r="P568" s="53" t="str">
        <f>IF(Polygon[Asset Unit Cost]="","",Polygon[Asset Unit Cost])</f>
        <v/>
      </c>
      <c r="Q568" s="11" t="str">
        <f>IF(Polygon[Added By]="","",UPPER(Polygon[Added By]))</f>
        <v/>
      </c>
      <c r="R568" s="11" t="str">
        <f>IF(Polygon[Added Date]="","",Polygon[Added Date])</f>
        <v/>
      </c>
      <c r="S568" s="14" t="str">
        <f>IF(Polygon[Z COORD]="","",Polygon[Z COORD])</f>
        <v/>
      </c>
      <c r="T568" s="14" t="str">
        <f>IF(Polygon[Asset Description]="","",PROPER(Polygon[Asset Description]))</f>
        <v/>
      </c>
      <c r="U568" s="14" t="str">
        <f>IF(Polygon[Area m2]="","",Polygon[Area m2])</f>
        <v/>
      </c>
      <c r="V568" s="14" t="str">
        <f>IF(Polygon[Asset Group]="","",VLOOKUP(Polygon[Surface Material],surface_master,2,FALSE))</f>
        <v/>
      </c>
      <c r="W568" s="14" t="str">
        <f>IF(Polygon[Asset Group]="","",VLOOKUP(Polygon[Material],sa_pa_surface,2,FALSE))</f>
        <v/>
      </c>
      <c r="X568" s="14" t="str">
        <f>IF(Polygon[Asset Group]="","",VLOOKUP(Polygon[Surface],surface_master,2,FALSE))</f>
        <v/>
      </c>
      <c r="Y568" s="14" t="str">
        <f>IF(Polygon[Surface Layer Depth mm]="","",Polygon[Surface Layer Depth mm])</f>
        <v/>
      </c>
      <c r="Z568" s="14" t="str">
        <f>IF(Polygon[Length m]="","",Polygon[Length m])</f>
        <v/>
      </c>
      <c r="AA568" s="14" t="str">
        <f>IF(Polygon[Av Width m]="","",Polygon[Av Width m])</f>
        <v/>
      </c>
      <c r="AB568" s="14" t="str">
        <f>IF(Polygon[Parking Capacity]="","",Polygon[Parking Capacity])</f>
        <v/>
      </c>
    </row>
    <row r="569" spans="1:28" s="3" customFormat="1" x14ac:dyDescent="0.2">
      <c r="A569" s="3" t="str">
        <f>IF(Polygon[DWG File Name]="","",Polygon[DWG File Name])</f>
        <v/>
      </c>
      <c r="B569" s="3" t="str">
        <f>IF(Polygon[DWG Layer Name]="","",Polygon[DWG Layer Name])</f>
        <v/>
      </c>
      <c r="C569" s="3" t="str">
        <f>IF(Polygon[DWG Handle]="","",Polygon[DWG Handle])</f>
        <v/>
      </c>
      <c r="D569" s="58" t="str">
        <f>IF(Polygon[Approx Centroid X]="","",Polygon[Approx Centroid X])</f>
        <v/>
      </c>
      <c r="E569" s="58" t="str">
        <f>IF(Polygon[Approx Centroid Y]="","",Polygon[Approx Centroid Y])</f>
        <v/>
      </c>
      <c r="F569" s="3" t="str">
        <f>IF(Polygon[Replacement Asset]="","",Polygon[Replacement Asset])</f>
        <v/>
      </c>
      <c r="G569" s="3" t="str">
        <f>IF(Polygon[Asset ID]="","",UPPER(Polygon[Asset ID]))</f>
        <v/>
      </c>
      <c r="H569" s="3" t="str">
        <f>IF(Polygon[Asset Group]="","",VLOOKUP(Polygon[Asset Group],asset_grp_poly,4,FALSE))</f>
        <v/>
      </c>
      <c r="I569" s="3" t="str">
        <f>IF(Polygon[Asset Group]="","",VLOOKUP(Polygon[Asset Group],asset_grp_poly,2,FALSE))</f>
        <v/>
      </c>
      <c r="J569" s="3" t="str">
        <f>IF(Polygon[Asset Group]="","",VLOOKUP(Polygon[Asset Group],asset_grp_poly,3,FALSE))</f>
        <v/>
      </c>
      <c r="K569" s="3" t="str">
        <f>IF(Polygon[Asset Group]="","",VLOOKUP(Polygon[Asset Type],type_master_list,2,FALSE))</f>
        <v/>
      </c>
      <c r="L569" s="3" t="str">
        <f>IF(Polygon[Asset Name]="","",PROPER(Polygon[Asset Name]))</f>
        <v/>
      </c>
      <c r="M569" s="11" t="str">
        <f>IF(Polygon[Install Date]="","",Polygon[Install Date])</f>
        <v/>
      </c>
      <c r="N569" s="11" t="str">
        <f>IF(Polygon[Note]="","",PROPER(Polygon[Note]))</f>
        <v/>
      </c>
      <c r="O569" s="11" t="str">
        <f>IF(Polygon[Resource Consent Number]="","",UPPER(Polygon[Resource Consent Number]))</f>
        <v/>
      </c>
      <c r="P569" s="53" t="str">
        <f>IF(Polygon[Asset Unit Cost]="","",Polygon[Asset Unit Cost])</f>
        <v/>
      </c>
      <c r="Q569" s="11" t="str">
        <f>IF(Polygon[Added By]="","",UPPER(Polygon[Added By]))</f>
        <v/>
      </c>
      <c r="R569" s="11" t="str">
        <f>IF(Polygon[Added Date]="","",Polygon[Added Date])</f>
        <v/>
      </c>
      <c r="S569" s="14" t="str">
        <f>IF(Polygon[Z COORD]="","",Polygon[Z COORD])</f>
        <v/>
      </c>
      <c r="T569" s="14" t="str">
        <f>IF(Polygon[Asset Description]="","",PROPER(Polygon[Asset Description]))</f>
        <v/>
      </c>
      <c r="U569" s="14" t="str">
        <f>IF(Polygon[Area m2]="","",Polygon[Area m2])</f>
        <v/>
      </c>
      <c r="V569" s="14" t="str">
        <f>IF(Polygon[Asset Group]="","",VLOOKUP(Polygon[Surface Material],surface_master,2,FALSE))</f>
        <v/>
      </c>
      <c r="W569" s="14" t="str">
        <f>IF(Polygon[Asset Group]="","",VLOOKUP(Polygon[Material],sa_pa_surface,2,FALSE))</f>
        <v/>
      </c>
      <c r="X569" s="14" t="str">
        <f>IF(Polygon[Asset Group]="","",VLOOKUP(Polygon[Surface],surface_master,2,FALSE))</f>
        <v/>
      </c>
      <c r="Y569" s="14" t="str">
        <f>IF(Polygon[Surface Layer Depth mm]="","",Polygon[Surface Layer Depth mm])</f>
        <v/>
      </c>
      <c r="Z569" s="14" t="str">
        <f>IF(Polygon[Length m]="","",Polygon[Length m])</f>
        <v/>
      </c>
      <c r="AA569" s="14" t="str">
        <f>IF(Polygon[Av Width m]="","",Polygon[Av Width m])</f>
        <v/>
      </c>
      <c r="AB569" s="14" t="str">
        <f>IF(Polygon[Parking Capacity]="","",Polygon[Parking Capacity])</f>
        <v/>
      </c>
    </row>
    <row r="570" spans="1:28" s="3" customFormat="1" x14ac:dyDescent="0.2">
      <c r="A570" s="3" t="str">
        <f>IF(Polygon[DWG File Name]="","",Polygon[DWG File Name])</f>
        <v/>
      </c>
      <c r="B570" s="3" t="str">
        <f>IF(Polygon[DWG Layer Name]="","",Polygon[DWG Layer Name])</f>
        <v/>
      </c>
      <c r="C570" s="3" t="str">
        <f>IF(Polygon[DWG Handle]="","",Polygon[DWG Handle])</f>
        <v/>
      </c>
      <c r="D570" s="58" t="str">
        <f>IF(Polygon[Approx Centroid X]="","",Polygon[Approx Centroid X])</f>
        <v/>
      </c>
      <c r="E570" s="58" t="str">
        <f>IF(Polygon[Approx Centroid Y]="","",Polygon[Approx Centroid Y])</f>
        <v/>
      </c>
      <c r="F570" s="3" t="str">
        <f>IF(Polygon[Replacement Asset]="","",Polygon[Replacement Asset])</f>
        <v/>
      </c>
      <c r="G570" s="3" t="str">
        <f>IF(Polygon[Asset ID]="","",UPPER(Polygon[Asset ID]))</f>
        <v/>
      </c>
      <c r="H570" s="3" t="str">
        <f>IF(Polygon[Asset Group]="","",VLOOKUP(Polygon[Asset Group],asset_grp_poly,4,FALSE))</f>
        <v/>
      </c>
      <c r="I570" s="3" t="str">
        <f>IF(Polygon[Asset Group]="","",VLOOKUP(Polygon[Asset Group],asset_grp_poly,2,FALSE))</f>
        <v/>
      </c>
      <c r="J570" s="3" t="str">
        <f>IF(Polygon[Asset Group]="","",VLOOKUP(Polygon[Asset Group],asset_grp_poly,3,FALSE))</f>
        <v/>
      </c>
      <c r="K570" s="3" t="str">
        <f>IF(Polygon[Asset Group]="","",VLOOKUP(Polygon[Asset Type],type_master_list,2,FALSE))</f>
        <v/>
      </c>
      <c r="L570" s="3" t="str">
        <f>IF(Polygon[Asset Name]="","",PROPER(Polygon[Asset Name]))</f>
        <v/>
      </c>
      <c r="M570" s="11" t="str">
        <f>IF(Polygon[Install Date]="","",Polygon[Install Date])</f>
        <v/>
      </c>
      <c r="N570" s="11" t="str">
        <f>IF(Polygon[Note]="","",PROPER(Polygon[Note]))</f>
        <v/>
      </c>
      <c r="O570" s="11" t="str">
        <f>IF(Polygon[Resource Consent Number]="","",UPPER(Polygon[Resource Consent Number]))</f>
        <v/>
      </c>
      <c r="P570" s="53" t="str">
        <f>IF(Polygon[Asset Unit Cost]="","",Polygon[Asset Unit Cost])</f>
        <v/>
      </c>
      <c r="Q570" s="11" t="str">
        <f>IF(Polygon[Added By]="","",UPPER(Polygon[Added By]))</f>
        <v/>
      </c>
      <c r="R570" s="11" t="str">
        <f>IF(Polygon[Added Date]="","",Polygon[Added Date])</f>
        <v/>
      </c>
      <c r="S570" s="14" t="str">
        <f>IF(Polygon[Z COORD]="","",Polygon[Z COORD])</f>
        <v/>
      </c>
      <c r="T570" s="14" t="str">
        <f>IF(Polygon[Asset Description]="","",PROPER(Polygon[Asset Description]))</f>
        <v/>
      </c>
      <c r="U570" s="14" t="str">
        <f>IF(Polygon[Area m2]="","",Polygon[Area m2])</f>
        <v/>
      </c>
      <c r="V570" s="14" t="str">
        <f>IF(Polygon[Asset Group]="","",VLOOKUP(Polygon[Surface Material],surface_master,2,FALSE))</f>
        <v/>
      </c>
      <c r="W570" s="14" t="str">
        <f>IF(Polygon[Asset Group]="","",VLOOKUP(Polygon[Material],sa_pa_surface,2,FALSE))</f>
        <v/>
      </c>
      <c r="X570" s="14" t="str">
        <f>IF(Polygon[Asset Group]="","",VLOOKUP(Polygon[Surface],surface_master,2,FALSE))</f>
        <v/>
      </c>
      <c r="Y570" s="14" t="str">
        <f>IF(Polygon[Surface Layer Depth mm]="","",Polygon[Surface Layer Depth mm])</f>
        <v/>
      </c>
      <c r="Z570" s="14" t="str">
        <f>IF(Polygon[Length m]="","",Polygon[Length m])</f>
        <v/>
      </c>
      <c r="AA570" s="14" t="str">
        <f>IF(Polygon[Av Width m]="","",Polygon[Av Width m])</f>
        <v/>
      </c>
      <c r="AB570" s="14" t="str">
        <f>IF(Polygon[Parking Capacity]="","",Polygon[Parking Capacity])</f>
        <v/>
      </c>
    </row>
    <row r="571" spans="1:28" s="3" customFormat="1" x14ac:dyDescent="0.2">
      <c r="A571" s="3" t="str">
        <f>IF(Polygon[DWG File Name]="","",Polygon[DWG File Name])</f>
        <v/>
      </c>
      <c r="B571" s="3" t="str">
        <f>IF(Polygon[DWG Layer Name]="","",Polygon[DWG Layer Name])</f>
        <v/>
      </c>
      <c r="C571" s="3" t="str">
        <f>IF(Polygon[DWG Handle]="","",Polygon[DWG Handle])</f>
        <v/>
      </c>
      <c r="D571" s="58" t="str">
        <f>IF(Polygon[Approx Centroid X]="","",Polygon[Approx Centroid X])</f>
        <v/>
      </c>
      <c r="E571" s="58" t="str">
        <f>IF(Polygon[Approx Centroid Y]="","",Polygon[Approx Centroid Y])</f>
        <v/>
      </c>
      <c r="F571" s="3" t="str">
        <f>IF(Polygon[Replacement Asset]="","",Polygon[Replacement Asset])</f>
        <v/>
      </c>
      <c r="G571" s="3" t="str">
        <f>IF(Polygon[Asset ID]="","",UPPER(Polygon[Asset ID]))</f>
        <v/>
      </c>
      <c r="H571" s="3" t="str">
        <f>IF(Polygon[Asset Group]="","",VLOOKUP(Polygon[Asset Group],asset_grp_poly,4,FALSE))</f>
        <v/>
      </c>
      <c r="I571" s="3" t="str">
        <f>IF(Polygon[Asset Group]="","",VLOOKUP(Polygon[Asset Group],asset_grp_poly,2,FALSE))</f>
        <v/>
      </c>
      <c r="J571" s="3" t="str">
        <f>IF(Polygon[Asset Group]="","",VLOOKUP(Polygon[Asset Group],asset_grp_poly,3,FALSE))</f>
        <v/>
      </c>
      <c r="K571" s="3" t="str">
        <f>IF(Polygon[Asset Group]="","",VLOOKUP(Polygon[Asset Type],type_master_list,2,FALSE))</f>
        <v/>
      </c>
      <c r="L571" s="3" t="str">
        <f>IF(Polygon[Asset Name]="","",PROPER(Polygon[Asset Name]))</f>
        <v/>
      </c>
      <c r="M571" s="11" t="str">
        <f>IF(Polygon[Install Date]="","",Polygon[Install Date])</f>
        <v/>
      </c>
      <c r="N571" s="11" t="str">
        <f>IF(Polygon[Note]="","",PROPER(Polygon[Note]))</f>
        <v/>
      </c>
      <c r="O571" s="11" t="str">
        <f>IF(Polygon[Resource Consent Number]="","",UPPER(Polygon[Resource Consent Number]))</f>
        <v/>
      </c>
      <c r="P571" s="53" t="str">
        <f>IF(Polygon[Asset Unit Cost]="","",Polygon[Asset Unit Cost])</f>
        <v/>
      </c>
      <c r="Q571" s="11" t="str">
        <f>IF(Polygon[Added By]="","",UPPER(Polygon[Added By]))</f>
        <v/>
      </c>
      <c r="R571" s="11" t="str">
        <f>IF(Polygon[Added Date]="","",Polygon[Added Date])</f>
        <v/>
      </c>
      <c r="S571" s="14" t="str">
        <f>IF(Polygon[Z COORD]="","",Polygon[Z COORD])</f>
        <v/>
      </c>
      <c r="T571" s="14" t="str">
        <f>IF(Polygon[Asset Description]="","",PROPER(Polygon[Asset Description]))</f>
        <v/>
      </c>
      <c r="U571" s="14" t="str">
        <f>IF(Polygon[Area m2]="","",Polygon[Area m2])</f>
        <v/>
      </c>
      <c r="V571" s="14" t="str">
        <f>IF(Polygon[Asset Group]="","",VLOOKUP(Polygon[Surface Material],surface_master,2,FALSE))</f>
        <v/>
      </c>
      <c r="W571" s="14" t="str">
        <f>IF(Polygon[Asset Group]="","",VLOOKUP(Polygon[Material],sa_pa_surface,2,FALSE))</f>
        <v/>
      </c>
      <c r="X571" s="14" t="str">
        <f>IF(Polygon[Asset Group]="","",VLOOKUP(Polygon[Surface],surface_master,2,FALSE))</f>
        <v/>
      </c>
      <c r="Y571" s="14" t="str">
        <f>IF(Polygon[Surface Layer Depth mm]="","",Polygon[Surface Layer Depth mm])</f>
        <v/>
      </c>
      <c r="Z571" s="14" t="str">
        <f>IF(Polygon[Length m]="","",Polygon[Length m])</f>
        <v/>
      </c>
      <c r="AA571" s="14" t="str">
        <f>IF(Polygon[Av Width m]="","",Polygon[Av Width m])</f>
        <v/>
      </c>
      <c r="AB571" s="14" t="str">
        <f>IF(Polygon[Parking Capacity]="","",Polygon[Parking Capacity])</f>
        <v/>
      </c>
    </row>
    <row r="572" spans="1:28" s="3" customFormat="1" x14ac:dyDescent="0.2">
      <c r="A572" s="3" t="str">
        <f>IF(Polygon[DWG File Name]="","",Polygon[DWG File Name])</f>
        <v/>
      </c>
      <c r="B572" s="3" t="str">
        <f>IF(Polygon[DWG Layer Name]="","",Polygon[DWG Layer Name])</f>
        <v/>
      </c>
      <c r="C572" s="3" t="str">
        <f>IF(Polygon[DWG Handle]="","",Polygon[DWG Handle])</f>
        <v/>
      </c>
      <c r="D572" s="58" t="str">
        <f>IF(Polygon[Approx Centroid X]="","",Polygon[Approx Centroid X])</f>
        <v/>
      </c>
      <c r="E572" s="58" t="str">
        <f>IF(Polygon[Approx Centroid Y]="","",Polygon[Approx Centroid Y])</f>
        <v/>
      </c>
      <c r="F572" s="3" t="str">
        <f>IF(Polygon[Replacement Asset]="","",Polygon[Replacement Asset])</f>
        <v/>
      </c>
      <c r="G572" s="3" t="str">
        <f>IF(Polygon[Asset ID]="","",UPPER(Polygon[Asset ID]))</f>
        <v/>
      </c>
      <c r="H572" s="3" t="str">
        <f>IF(Polygon[Asset Group]="","",VLOOKUP(Polygon[Asset Group],asset_grp_poly,4,FALSE))</f>
        <v/>
      </c>
      <c r="I572" s="3" t="str">
        <f>IF(Polygon[Asset Group]="","",VLOOKUP(Polygon[Asset Group],asset_grp_poly,2,FALSE))</f>
        <v/>
      </c>
      <c r="J572" s="3" t="str">
        <f>IF(Polygon[Asset Group]="","",VLOOKUP(Polygon[Asset Group],asset_grp_poly,3,FALSE))</f>
        <v/>
      </c>
      <c r="K572" s="3" t="str">
        <f>IF(Polygon[Asset Group]="","",VLOOKUP(Polygon[Asset Type],type_master_list,2,FALSE))</f>
        <v/>
      </c>
      <c r="L572" s="3" t="str">
        <f>IF(Polygon[Asset Name]="","",PROPER(Polygon[Asset Name]))</f>
        <v/>
      </c>
      <c r="M572" s="11" t="str">
        <f>IF(Polygon[Install Date]="","",Polygon[Install Date])</f>
        <v/>
      </c>
      <c r="N572" s="11" t="str">
        <f>IF(Polygon[Note]="","",PROPER(Polygon[Note]))</f>
        <v/>
      </c>
      <c r="O572" s="11" t="str">
        <f>IF(Polygon[Resource Consent Number]="","",UPPER(Polygon[Resource Consent Number]))</f>
        <v/>
      </c>
      <c r="P572" s="53" t="str">
        <f>IF(Polygon[Asset Unit Cost]="","",Polygon[Asset Unit Cost])</f>
        <v/>
      </c>
      <c r="Q572" s="11" t="str">
        <f>IF(Polygon[Added By]="","",UPPER(Polygon[Added By]))</f>
        <v/>
      </c>
      <c r="R572" s="11" t="str">
        <f>IF(Polygon[Added Date]="","",Polygon[Added Date])</f>
        <v/>
      </c>
      <c r="S572" s="14" t="str">
        <f>IF(Polygon[Z COORD]="","",Polygon[Z COORD])</f>
        <v/>
      </c>
      <c r="T572" s="14" t="str">
        <f>IF(Polygon[Asset Description]="","",PROPER(Polygon[Asset Description]))</f>
        <v/>
      </c>
      <c r="U572" s="14" t="str">
        <f>IF(Polygon[Area m2]="","",Polygon[Area m2])</f>
        <v/>
      </c>
      <c r="V572" s="14" t="str">
        <f>IF(Polygon[Asset Group]="","",VLOOKUP(Polygon[Surface Material],surface_master,2,FALSE))</f>
        <v/>
      </c>
      <c r="W572" s="14" t="str">
        <f>IF(Polygon[Asset Group]="","",VLOOKUP(Polygon[Material],sa_pa_surface,2,FALSE))</f>
        <v/>
      </c>
      <c r="X572" s="14" t="str">
        <f>IF(Polygon[Asset Group]="","",VLOOKUP(Polygon[Surface],surface_master,2,FALSE))</f>
        <v/>
      </c>
      <c r="Y572" s="14" t="str">
        <f>IF(Polygon[Surface Layer Depth mm]="","",Polygon[Surface Layer Depth mm])</f>
        <v/>
      </c>
      <c r="Z572" s="14" t="str">
        <f>IF(Polygon[Length m]="","",Polygon[Length m])</f>
        <v/>
      </c>
      <c r="AA572" s="14" t="str">
        <f>IF(Polygon[Av Width m]="","",Polygon[Av Width m])</f>
        <v/>
      </c>
      <c r="AB572" s="14" t="str">
        <f>IF(Polygon[Parking Capacity]="","",Polygon[Parking Capacity])</f>
        <v/>
      </c>
    </row>
    <row r="573" spans="1:28" s="3" customFormat="1" x14ac:dyDescent="0.2">
      <c r="A573" s="3" t="str">
        <f>IF(Polygon[DWG File Name]="","",Polygon[DWG File Name])</f>
        <v/>
      </c>
      <c r="B573" s="3" t="str">
        <f>IF(Polygon[DWG Layer Name]="","",Polygon[DWG Layer Name])</f>
        <v/>
      </c>
      <c r="C573" s="3" t="str">
        <f>IF(Polygon[DWG Handle]="","",Polygon[DWG Handle])</f>
        <v/>
      </c>
      <c r="D573" s="58" t="str">
        <f>IF(Polygon[Approx Centroid X]="","",Polygon[Approx Centroid X])</f>
        <v/>
      </c>
      <c r="E573" s="58" t="str">
        <f>IF(Polygon[Approx Centroid Y]="","",Polygon[Approx Centroid Y])</f>
        <v/>
      </c>
      <c r="F573" s="3" t="str">
        <f>IF(Polygon[Replacement Asset]="","",Polygon[Replacement Asset])</f>
        <v/>
      </c>
      <c r="G573" s="3" t="str">
        <f>IF(Polygon[Asset ID]="","",UPPER(Polygon[Asset ID]))</f>
        <v/>
      </c>
      <c r="H573" s="3" t="str">
        <f>IF(Polygon[Asset Group]="","",VLOOKUP(Polygon[Asset Group],asset_grp_poly,4,FALSE))</f>
        <v/>
      </c>
      <c r="I573" s="3" t="str">
        <f>IF(Polygon[Asset Group]="","",VLOOKUP(Polygon[Asset Group],asset_grp_poly,2,FALSE))</f>
        <v/>
      </c>
      <c r="J573" s="3" t="str">
        <f>IF(Polygon[Asset Group]="","",VLOOKUP(Polygon[Asset Group],asset_grp_poly,3,FALSE))</f>
        <v/>
      </c>
      <c r="K573" s="3" t="str">
        <f>IF(Polygon[Asset Group]="","",VLOOKUP(Polygon[Asset Type],type_master_list,2,FALSE))</f>
        <v/>
      </c>
      <c r="L573" s="3" t="str">
        <f>IF(Polygon[Asset Name]="","",PROPER(Polygon[Asset Name]))</f>
        <v/>
      </c>
      <c r="M573" s="11" t="str">
        <f>IF(Polygon[Install Date]="","",Polygon[Install Date])</f>
        <v/>
      </c>
      <c r="N573" s="11" t="str">
        <f>IF(Polygon[Note]="","",PROPER(Polygon[Note]))</f>
        <v/>
      </c>
      <c r="O573" s="11" t="str">
        <f>IF(Polygon[Resource Consent Number]="","",UPPER(Polygon[Resource Consent Number]))</f>
        <v/>
      </c>
      <c r="P573" s="53" t="str">
        <f>IF(Polygon[Asset Unit Cost]="","",Polygon[Asset Unit Cost])</f>
        <v/>
      </c>
      <c r="Q573" s="11" t="str">
        <f>IF(Polygon[Added By]="","",UPPER(Polygon[Added By]))</f>
        <v/>
      </c>
      <c r="R573" s="11" t="str">
        <f>IF(Polygon[Added Date]="","",Polygon[Added Date])</f>
        <v/>
      </c>
      <c r="S573" s="14" t="str">
        <f>IF(Polygon[Z COORD]="","",Polygon[Z COORD])</f>
        <v/>
      </c>
      <c r="T573" s="14" t="str">
        <f>IF(Polygon[Asset Description]="","",PROPER(Polygon[Asset Description]))</f>
        <v/>
      </c>
      <c r="U573" s="14" t="str">
        <f>IF(Polygon[Area m2]="","",Polygon[Area m2])</f>
        <v/>
      </c>
      <c r="V573" s="14" t="str">
        <f>IF(Polygon[Asset Group]="","",VLOOKUP(Polygon[Surface Material],surface_master,2,FALSE))</f>
        <v/>
      </c>
      <c r="W573" s="14" t="str">
        <f>IF(Polygon[Asset Group]="","",VLOOKUP(Polygon[Material],sa_pa_surface,2,FALSE))</f>
        <v/>
      </c>
      <c r="X573" s="14" t="str">
        <f>IF(Polygon[Asset Group]="","",VLOOKUP(Polygon[Surface],surface_master,2,FALSE))</f>
        <v/>
      </c>
      <c r="Y573" s="14" t="str">
        <f>IF(Polygon[Surface Layer Depth mm]="","",Polygon[Surface Layer Depth mm])</f>
        <v/>
      </c>
      <c r="Z573" s="14" t="str">
        <f>IF(Polygon[Length m]="","",Polygon[Length m])</f>
        <v/>
      </c>
      <c r="AA573" s="14" t="str">
        <f>IF(Polygon[Av Width m]="","",Polygon[Av Width m])</f>
        <v/>
      </c>
      <c r="AB573" s="14" t="str">
        <f>IF(Polygon[Parking Capacity]="","",Polygon[Parking Capacity])</f>
        <v/>
      </c>
    </row>
    <row r="574" spans="1:28" s="3" customFormat="1" x14ac:dyDescent="0.2">
      <c r="A574" s="3" t="str">
        <f>IF(Polygon[DWG File Name]="","",Polygon[DWG File Name])</f>
        <v/>
      </c>
      <c r="B574" s="3" t="str">
        <f>IF(Polygon[DWG Layer Name]="","",Polygon[DWG Layer Name])</f>
        <v/>
      </c>
      <c r="C574" s="3" t="str">
        <f>IF(Polygon[DWG Handle]="","",Polygon[DWG Handle])</f>
        <v/>
      </c>
      <c r="D574" s="58" t="str">
        <f>IF(Polygon[Approx Centroid X]="","",Polygon[Approx Centroid X])</f>
        <v/>
      </c>
      <c r="E574" s="58" t="str">
        <f>IF(Polygon[Approx Centroid Y]="","",Polygon[Approx Centroid Y])</f>
        <v/>
      </c>
      <c r="F574" s="3" t="str">
        <f>IF(Polygon[Replacement Asset]="","",Polygon[Replacement Asset])</f>
        <v/>
      </c>
      <c r="G574" s="3" t="str">
        <f>IF(Polygon[Asset ID]="","",UPPER(Polygon[Asset ID]))</f>
        <v/>
      </c>
      <c r="H574" s="3" t="str">
        <f>IF(Polygon[Asset Group]="","",VLOOKUP(Polygon[Asset Group],asset_grp_poly,4,FALSE))</f>
        <v/>
      </c>
      <c r="I574" s="3" t="str">
        <f>IF(Polygon[Asset Group]="","",VLOOKUP(Polygon[Asset Group],asset_grp_poly,2,FALSE))</f>
        <v/>
      </c>
      <c r="J574" s="3" t="str">
        <f>IF(Polygon[Asset Group]="","",VLOOKUP(Polygon[Asset Group],asset_grp_poly,3,FALSE))</f>
        <v/>
      </c>
      <c r="K574" s="3" t="str">
        <f>IF(Polygon[Asset Group]="","",VLOOKUP(Polygon[Asset Type],type_master_list,2,FALSE))</f>
        <v/>
      </c>
      <c r="L574" s="3" t="str">
        <f>IF(Polygon[Asset Name]="","",PROPER(Polygon[Asset Name]))</f>
        <v/>
      </c>
      <c r="M574" s="11" t="str">
        <f>IF(Polygon[Install Date]="","",Polygon[Install Date])</f>
        <v/>
      </c>
      <c r="N574" s="11" t="str">
        <f>IF(Polygon[Note]="","",PROPER(Polygon[Note]))</f>
        <v/>
      </c>
      <c r="O574" s="11" t="str">
        <f>IF(Polygon[Resource Consent Number]="","",UPPER(Polygon[Resource Consent Number]))</f>
        <v/>
      </c>
      <c r="P574" s="53" t="str">
        <f>IF(Polygon[Asset Unit Cost]="","",Polygon[Asset Unit Cost])</f>
        <v/>
      </c>
      <c r="Q574" s="11" t="str">
        <f>IF(Polygon[Added By]="","",UPPER(Polygon[Added By]))</f>
        <v/>
      </c>
      <c r="R574" s="11" t="str">
        <f>IF(Polygon[Added Date]="","",Polygon[Added Date])</f>
        <v/>
      </c>
      <c r="S574" s="14" t="str">
        <f>IF(Polygon[Z COORD]="","",Polygon[Z COORD])</f>
        <v/>
      </c>
      <c r="T574" s="14" t="str">
        <f>IF(Polygon[Asset Description]="","",PROPER(Polygon[Asset Description]))</f>
        <v/>
      </c>
      <c r="U574" s="14" t="str">
        <f>IF(Polygon[Area m2]="","",Polygon[Area m2])</f>
        <v/>
      </c>
      <c r="V574" s="14" t="str">
        <f>IF(Polygon[Asset Group]="","",VLOOKUP(Polygon[Surface Material],surface_master,2,FALSE))</f>
        <v/>
      </c>
      <c r="W574" s="14" t="str">
        <f>IF(Polygon[Asset Group]="","",VLOOKUP(Polygon[Material],sa_pa_surface,2,FALSE))</f>
        <v/>
      </c>
      <c r="X574" s="14" t="str">
        <f>IF(Polygon[Asset Group]="","",VLOOKUP(Polygon[Surface],surface_master,2,FALSE))</f>
        <v/>
      </c>
      <c r="Y574" s="14" t="str">
        <f>IF(Polygon[Surface Layer Depth mm]="","",Polygon[Surface Layer Depth mm])</f>
        <v/>
      </c>
      <c r="Z574" s="14" t="str">
        <f>IF(Polygon[Length m]="","",Polygon[Length m])</f>
        <v/>
      </c>
      <c r="AA574" s="14" t="str">
        <f>IF(Polygon[Av Width m]="","",Polygon[Av Width m])</f>
        <v/>
      </c>
      <c r="AB574" s="14" t="str">
        <f>IF(Polygon[Parking Capacity]="","",Polygon[Parking Capacity])</f>
        <v/>
      </c>
    </row>
    <row r="575" spans="1:28" s="3" customFormat="1" x14ac:dyDescent="0.2">
      <c r="A575" s="3" t="str">
        <f>IF(Polygon[DWG File Name]="","",Polygon[DWG File Name])</f>
        <v/>
      </c>
      <c r="B575" s="3" t="str">
        <f>IF(Polygon[DWG Layer Name]="","",Polygon[DWG Layer Name])</f>
        <v/>
      </c>
      <c r="C575" s="3" t="str">
        <f>IF(Polygon[DWG Handle]="","",Polygon[DWG Handle])</f>
        <v/>
      </c>
      <c r="D575" s="58" t="str">
        <f>IF(Polygon[Approx Centroid X]="","",Polygon[Approx Centroid X])</f>
        <v/>
      </c>
      <c r="E575" s="58" t="str">
        <f>IF(Polygon[Approx Centroid Y]="","",Polygon[Approx Centroid Y])</f>
        <v/>
      </c>
      <c r="F575" s="3" t="str">
        <f>IF(Polygon[Replacement Asset]="","",Polygon[Replacement Asset])</f>
        <v/>
      </c>
      <c r="G575" s="3" t="str">
        <f>IF(Polygon[Asset ID]="","",UPPER(Polygon[Asset ID]))</f>
        <v/>
      </c>
      <c r="H575" s="3" t="str">
        <f>IF(Polygon[Asset Group]="","",VLOOKUP(Polygon[Asset Group],asset_grp_poly,4,FALSE))</f>
        <v/>
      </c>
      <c r="I575" s="3" t="str">
        <f>IF(Polygon[Asset Group]="","",VLOOKUP(Polygon[Asset Group],asset_grp_poly,2,FALSE))</f>
        <v/>
      </c>
      <c r="J575" s="3" t="str">
        <f>IF(Polygon[Asset Group]="","",VLOOKUP(Polygon[Asset Group],asset_grp_poly,3,FALSE))</f>
        <v/>
      </c>
      <c r="K575" s="3" t="str">
        <f>IF(Polygon[Asset Group]="","",VLOOKUP(Polygon[Asset Type],type_master_list,2,FALSE))</f>
        <v/>
      </c>
      <c r="L575" s="3" t="str">
        <f>IF(Polygon[Asset Name]="","",PROPER(Polygon[Asset Name]))</f>
        <v/>
      </c>
      <c r="M575" s="11" t="str">
        <f>IF(Polygon[Install Date]="","",Polygon[Install Date])</f>
        <v/>
      </c>
      <c r="N575" s="11" t="str">
        <f>IF(Polygon[Note]="","",PROPER(Polygon[Note]))</f>
        <v/>
      </c>
      <c r="O575" s="11" t="str">
        <f>IF(Polygon[Resource Consent Number]="","",UPPER(Polygon[Resource Consent Number]))</f>
        <v/>
      </c>
      <c r="P575" s="53" t="str">
        <f>IF(Polygon[Asset Unit Cost]="","",Polygon[Asset Unit Cost])</f>
        <v/>
      </c>
      <c r="Q575" s="11" t="str">
        <f>IF(Polygon[Added By]="","",UPPER(Polygon[Added By]))</f>
        <v/>
      </c>
      <c r="R575" s="11" t="str">
        <f>IF(Polygon[Added Date]="","",Polygon[Added Date])</f>
        <v/>
      </c>
      <c r="S575" s="14" t="str">
        <f>IF(Polygon[Z COORD]="","",Polygon[Z COORD])</f>
        <v/>
      </c>
      <c r="T575" s="14" t="str">
        <f>IF(Polygon[Asset Description]="","",PROPER(Polygon[Asset Description]))</f>
        <v/>
      </c>
      <c r="U575" s="14" t="str">
        <f>IF(Polygon[Area m2]="","",Polygon[Area m2])</f>
        <v/>
      </c>
      <c r="V575" s="14" t="str">
        <f>IF(Polygon[Asset Group]="","",VLOOKUP(Polygon[Surface Material],surface_master,2,FALSE))</f>
        <v/>
      </c>
      <c r="W575" s="14" t="str">
        <f>IF(Polygon[Asset Group]="","",VLOOKUP(Polygon[Material],sa_pa_surface,2,FALSE))</f>
        <v/>
      </c>
      <c r="X575" s="14" t="str">
        <f>IF(Polygon[Asset Group]="","",VLOOKUP(Polygon[Surface],surface_master,2,FALSE))</f>
        <v/>
      </c>
      <c r="Y575" s="14" t="str">
        <f>IF(Polygon[Surface Layer Depth mm]="","",Polygon[Surface Layer Depth mm])</f>
        <v/>
      </c>
      <c r="Z575" s="14" t="str">
        <f>IF(Polygon[Length m]="","",Polygon[Length m])</f>
        <v/>
      </c>
      <c r="AA575" s="14" t="str">
        <f>IF(Polygon[Av Width m]="","",Polygon[Av Width m])</f>
        <v/>
      </c>
      <c r="AB575" s="14" t="str">
        <f>IF(Polygon[Parking Capacity]="","",Polygon[Parking Capacity])</f>
        <v/>
      </c>
    </row>
    <row r="576" spans="1:28" s="3" customFormat="1" x14ac:dyDescent="0.2">
      <c r="A576" s="3" t="str">
        <f>IF(Polygon[DWG File Name]="","",Polygon[DWG File Name])</f>
        <v/>
      </c>
      <c r="B576" s="3" t="str">
        <f>IF(Polygon[DWG Layer Name]="","",Polygon[DWG Layer Name])</f>
        <v/>
      </c>
      <c r="C576" s="3" t="str">
        <f>IF(Polygon[DWG Handle]="","",Polygon[DWG Handle])</f>
        <v/>
      </c>
      <c r="D576" s="58" t="str">
        <f>IF(Polygon[Approx Centroid X]="","",Polygon[Approx Centroid X])</f>
        <v/>
      </c>
      <c r="E576" s="58" t="str">
        <f>IF(Polygon[Approx Centroid Y]="","",Polygon[Approx Centroid Y])</f>
        <v/>
      </c>
      <c r="F576" s="3" t="str">
        <f>IF(Polygon[Replacement Asset]="","",Polygon[Replacement Asset])</f>
        <v/>
      </c>
      <c r="G576" s="3" t="str">
        <f>IF(Polygon[Asset ID]="","",UPPER(Polygon[Asset ID]))</f>
        <v/>
      </c>
      <c r="H576" s="3" t="str">
        <f>IF(Polygon[Asset Group]="","",VLOOKUP(Polygon[Asset Group],asset_grp_poly,4,FALSE))</f>
        <v/>
      </c>
      <c r="I576" s="3" t="str">
        <f>IF(Polygon[Asset Group]="","",VLOOKUP(Polygon[Asset Group],asset_grp_poly,2,FALSE))</f>
        <v/>
      </c>
      <c r="J576" s="3" t="str">
        <f>IF(Polygon[Asset Group]="","",VLOOKUP(Polygon[Asset Group],asset_grp_poly,3,FALSE))</f>
        <v/>
      </c>
      <c r="K576" s="3" t="str">
        <f>IF(Polygon[Asset Group]="","",VLOOKUP(Polygon[Asset Type],type_master_list,2,FALSE))</f>
        <v/>
      </c>
      <c r="L576" s="3" t="str">
        <f>IF(Polygon[Asset Name]="","",PROPER(Polygon[Asset Name]))</f>
        <v/>
      </c>
      <c r="M576" s="11" t="str">
        <f>IF(Polygon[Install Date]="","",Polygon[Install Date])</f>
        <v/>
      </c>
      <c r="N576" s="11" t="str">
        <f>IF(Polygon[Note]="","",PROPER(Polygon[Note]))</f>
        <v/>
      </c>
      <c r="O576" s="11" t="str">
        <f>IF(Polygon[Resource Consent Number]="","",UPPER(Polygon[Resource Consent Number]))</f>
        <v/>
      </c>
      <c r="P576" s="53" t="str">
        <f>IF(Polygon[Asset Unit Cost]="","",Polygon[Asset Unit Cost])</f>
        <v/>
      </c>
      <c r="Q576" s="11" t="str">
        <f>IF(Polygon[Added By]="","",UPPER(Polygon[Added By]))</f>
        <v/>
      </c>
      <c r="R576" s="11" t="str">
        <f>IF(Polygon[Added Date]="","",Polygon[Added Date])</f>
        <v/>
      </c>
      <c r="S576" s="14" t="str">
        <f>IF(Polygon[Z COORD]="","",Polygon[Z COORD])</f>
        <v/>
      </c>
      <c r="T576" s="14" t="str">
        <f>IF(Polygon[Asset Description]="","",PROPER(Polygon[Asset Description]))</f>
        <v/>
      </c>
      <c r="U576" s="14" t="str">
        <f>IF(Polygon[Area m2]="","",Polygon[Area m2])</f>
        <v/>
      </c>
      <c r="V576" s="14" t="str">
        <f>IF(Polygon[Asset Group]="","",VLOOKUP(Polygon[Surface Material],surface_master,2,FALSE))</f>
        <v/>
      </c>
      <c r="W576" s="14" t="str">
        <f>IF(Polygon[Asset Group]="","",VLOOKUP(Polygon[Material],sa_pa_surface,2,FALSE))</f>
        <v/>
      </c>
      <c r="X576" s="14" t="str">
        <f>IF(Polygon[Asset Group]="","",VLOOKUP(Polygon[Surface],surface_master,2,FALSE))</f>
        <v/>
      </c>
      <c r="Y576" s="14" t="str">
        <f>IF(Polygon[Surface Layer Depth mm]="","",Polygon[Surface Layer Depth mm])</f>
        <v/>
      </c>
      <c r="Z576" s="14" t="str">
        <f>IF(Polygon[Length m]="","",Polygon[Length m])</f>
        <v/>
      </c>
      <c r="AA576" s="14" t="str">
        <f>IF(Polygon[Av Width m]="","",Polygon[Av Width m])</f>
        <v/>
      </c>
      <c r="AB576" s="14" t="str">
        <f>IF(Polygon[Parking Capacity]="","",Polygon[Parking Capacity])</f>
        <v/>
      </c>
    </row>
    <row r="577" spans="1:28" s="3" customFormat="1" x14ac:dyDescent="0.2">
      <c r="A577" s="3" t="str">
        <f>IF(Polygon[DWG File Name]="","",Polygon[DWG File Name])</f>
        <v/>
      </c>
      <c r="B577" s="3" t="str">
        <f>IF(Polygon[DWG Layer Name]="","",Polygon[DWG Layer Name])</f>
        <v/>
      </c>
      <c r="C577" s="3" t="str">
        <f>IF(Polygon[DWG Handle]="","",Polygon[DWG Handle])</f>
        <v/>
      </c>
      <c r="D577" s="58" t="str">
        <f>IF(Polygon[Approx Centroid X]="","",Polygon[Approx Centroid X])</f>
        <v/>
      </c>
      <c r="E577" s="58" t="str">
        <f>IF(Polygon[Approx Centroid Y]="","",Polygon[Approx Centroid Y])</f>
        <v/>
      </c>
      <c r="F577" s="3" t="str">
        <f>IF(Polygon[Replacement Asset]="","",Polygon[Replacement Asset])</f>
        <v/>
      </c>
      <c r="G577" s="3" t="str">
        <f>IF(Polygon[Asset ID]="","",UPPER(Polygon[Asset ID]))</f>
        <v/>
      </c>
      <c r="H577" s="3" t="str">
        <f>IF(Polygon[Asset Group]="","",VLOOKUP(Polygon[Asset Group],asset_grp_poly,4,FALSE))</f>
        <v/>
      </c>
      <c r="I577" s="3" t="str">
        <f>IF(Polygon[Asset Group]="","",VLOOKUP(Polygon[Asset Group],asset_grp_poly,2,FALSE))</f>
        <v/>
      </c>
      <c r="J577" s="3" t="str">
        <f>IF(Polygon[Asset Group]="","",VLOOKUP(Polygon[Asset Group],asset_grp_poly,3,FALSE))</f>
        <v/>
      </c>
      <c r="K577" s="3" t="str">
        <f>IF(Polygon[Asset Group]="","",VLOOKUP(Polygon[Asset Type],type_master_list,2,FALSE))</f>
        <v/>
      </c>
      <c r="L577" s="3" t="str">
        <f>IF(Polygon[Asset Name]="","",PROPER(Polygon[Asset Name]))</f>
        <v/>
      </c>
      <c r="M577" s="11" t="str">
        <f>IF(Polygon[Install Date]="","",Polygon[Install Date])</f>
        <v/>
      </c>
      <c r="N577" s="11" t="str">
        <f>IF(Polygon[Note]="","",PROPER(Polygon[Note]))</f>
        <v/>
      </c>
      <c r="O577" s="11" t="str">
        <f>IF(Polygon[Resource Consent Number]="","",UPPER(Polygon[Resource Consent Number]))</f>
        <v/>
      </c>
      <c r="P577" s="53" t="str">
        <f>IF(Polygon[Asset Unit Cost]="","",Polygon[Asset Unit Cost])</f>
        <v/>
      </c>
      <c r="Q577" s="11" t="str">
        <f>IF(Polygon[Added By]="","",UPPER(Polygon[Added By]))</f>
        <v/>
      </c>
      <c r="R577" s="11" t="str">
        <f>IF(Polygon[Added Date]="","",Polygon[Added Date])</f>
        <v/>
      </c>
      <c r="S577" s="14" t="str">
        <f>IF(Polygon[Z COORD]="","",Polygon[Z COORD])</f>
        <v/>
      </c>
      <c r="T577" s="14" t="str">
        <f>IF(Polygon[Asset Description]="","",PROPER(Polygon[Asset Description]))</f>
        <v/>
      </c>
      <c r="U577" s="14" t="str">
        <f>IF(Polygon[Area m2]="","",Polygon[Area m2])</f>
        <v/>
      </c>
      <c r="V577" s="14" t="str">
        <f>IF(Polygon[Asset Group]="","",VLOOKUP(Polygon[Surface Material],surface_master,2,FALSE))</f>
        <v/>
      </c>
      <c r="W577" s="14" t="str">
        <f>IF(Polygon[Asset Group]="","",VLOOKUP(Polygon[Material],sa_pa_surface,2,FALSE))</f>
        <v/>
      </c>
      <c r="X577" s="14" t="str">
        <f>IF(Polygon[Asset Group]="","",VLOOKUP(Polygon[Surface],surface_master,2,FALSE))</f>
        <v/>
      </c>
      <c r="Y577" s="14" t="str">
        <f>IF(Polygon[Surface Layer Depth mm]="","",Polygon[Surface Layer Depth mm])</f>
        <v/>
      </c>
      <c r="Z577" s="14" t="str">
        <f>IF(Polygon[Length m]="","",Polygon[Length m])</f>
        <v/>
      </c>
      <c r="AA577" s="14" t="str">
        <f>IF(Polygon[Av Width m]="","",Polygon[Av Width m])</f>
        <v/>
      </c>
      <c r="AB577" s="14" t="str">
        <f>IF(Polygon[Parking Capacity]="","",Polygon[Parking Capacity])</f>
        <v/>
      </c>
    </row>
    <row r="578" spans="1:28" s="3" customFormat="1" x14ac:dyDescent="0.2">
      <c r="A578" s="3" t="str">
        <f>IF(Polygon[DWG File Name]="","",Polygon[DWG File Name])</f>
        <v/>
      </c>
      <c r="B578" s="3" t="str">
        <f>IF(Polygon[DWG Layer Name]="","",Polygon[DWG Layer Name])</f>
        <v/>
      </c>
      <c r="C578" s="3" t="str">
        <f>IF(Polygon[DWG Handle]="","",Polygon[DWG Handle])</f>
        <v/>
      </c>
      <c r="D578" s="58" t="str">
        <f>IF(Polygon[Approx Centroid X]="","",Polygon[Approx Centroid X])</f>
        <v/>
      </c>
      <c r="E578" s="58" t="str">
        <f>IF(Polygon[Approx Centroid Y]="","",Polygon[Approx Centroid Y])</f>
        <v/>
      </c>
      <c r="F578" s="3" t="str">
        <f>IF(Polygon[Replacement Asset]="","",Polygon[Replacement Asset])</f>
        <v/>
      </c>
      <c r="G578" s="3" t="str">
        <f>IF(Polygon[Asset ID]="","",UPPER(Polygon[Asset ID]))</f>
        <v/>
      </c>
      <c r="H578" s="3" t="str">
        <f>IF(Polygon[Asset Group]="","",VLOOKUP(Polygon[Asset Group],asset_grp_poly,4,FALSE))</f>
        <v/>
      </c>
      <c r="I578" s="3" t="str">
        <f>IF(Polygon[Asset Group]="","",VLOOKUP(Polygon[Asset Group],asset_grp_poly,2,FALSE))</f>
        <v/>
      </c>
      <c r="J578" s="3" t="str">
        <f>IF(Polygon[Asset Group]="","",VLOOKUP(Polygon[Asset Group],asset_grp_poly,3,FALSE))</f>
        <v/>
      </c>
      <c r="K578" s="3" t="str">
        <f>IF(Polygon[Asset Group]="","",VLOOKUP(Polygon[Asset Type],type_master_list,2,FALSE))</f>
        <v/>
      </c>
      <c r="L578" s="3" t="str">
        <f>IF(Polygon[Asset Name]="","",PROPER(Polygon[Asset Name]))</f>
        <v/>
      </c>
      <c r="M578" s="11" t="str">
        <f>IF(Polygon[Install Date]="","",Polygon[Install Date])</f>
        <v/>
      </c>
      <c r="N578" s="11" t="str">
        <f>IF(Polygon[Note]="","",PROPER(Polygon[Note]))</f>
        <v/>
      </c>
      <c r="O578" s="11" t="str">
        <f>IF(Polygon[Resource Consent Number]="","",UPPER(Polygon[Resource Consent Number]))</f>
        <v/>
      </c>
      <c r="P578" s="53" t="str">
        <f>IF(Polygon[Asset Unit Cost]="","",Polygon[Asset Unit Cost])</f>
        <v/>
      </c>
      <c r="Q578" s="11" t="str">
        <f>IF(Polygon[Added By]="","",UPPER(Polygon[Added By]))</f>
        <v/>
      </c>
      <c r="R578" s="11" t="str">
        <f>IF(Polygon[Added Date]="","",Polygon[Added Date])</f>
        <v/>
      </c>
      <c r="S578" s="14" t="str">
        <f>IF(Polygon[Z COORD]="","",Polygon[Z COORD])</f>
        <v/>
      </c>
      <c r="T578" s="14" t="str">
        <f>IF(Polygon[Asset Description]="","",PROPER(Polygon[Asset Description]))</f>
        <v/>
      </c>
      <c r="U578" s="14" t="str">
        <f>IF(Polygon[Area m2]="","",Polygon[Area m2])</f>
        <v/>
      </c>
      <c r="V578" s="14" t="str">
        <f>IF(Polygon[Asset Group]="","",VLOOKUP(Polygon[Surface Material],surface_master,2,FALSE))</f>
        <v/>
      </c>
      <c r="W578" s="14" t="str">
        <f>IF(Polygon[Asset Group]="","",VLOOKUP(Polygon[Material],sa_pa_surface,2,FALSE))</f>
        <v/>
      </c>
      <c r="X578" s="14" t="str">
        <f>IF(Polygon[Asset Group]="","",VLOOKUP(Polygon[Surface],surface_master,2,FALSE))</f>
        <v/>
      </c>
      <c r="Y578" s="14" t="str">
        <f>IF(Polygon[Surface Layer Depth mm]="","",Polygon[Surface Layer Depth mm])</f>
        <v/>
      </c>
      <c r="Z578" s="14" t="str">
        <f>IF(Polygon[Length m]="","",Polygon[Length m])</f>
        <v/>
      </c>
      <c r="AA578" s="14" t="str">
        <f>IF(Polygon[Av Width m]="","",Polygon[Av Width m])</f>
        <v/>
      </c>
      <c r="AB578" s="14" t="str">
        <f>IF(Polygon[Parking Capacity]="","",Polygon[Parking Capacity])</f>
        <v/>
      </c>
    </row>
    <row r="579" spans="1:28" s="3" customFormat="1" x14ac:dyDescent="0.2">
      <c r="A579" s="3" t="str">
        <f>IF(Polygon[DWG File Name]="","",Polygon[DWG File Name])</f>
        <v/>
      </c>
      <c r="B579" s="3" t="str">
        <f>IF(Polygon[DWG Layer Name]="","",Polygon[DWG Layer Name])</f>
        <v/>
      </c>
      <c r="C579" s="3" t="str">
        <f>IF(Polygon[DWG Handle]="","",Polygon[DWG Handle])</f>
        <v/>
      </c>
      <c r="D579" s="58" t="str">
        <f>IF(Polygon[Approx Centroid X]="","",Polygon[Approx Centroid X])</f>
        <v/>
      </c>
      <c r="E579" s="58" t="str">
        <f>IF(Polygon[Approx Centroid Y]="","",Polygon[Approx Centroid Y])</f>
        <v/>
      </c>
      <c r="F579" s="3" t="str">
        <f>IF(Polygon[Replacement Asset]="","",Polygon[Replacement Asset])</f>
        <v/>
      </c>
      <c r="G579" s="3" t="str">
        <f>IF(Polygon[Asset ID]="","",UPPER(Polygon[Asset ID]))</f>
        <v/>
      </c>
      <c r="H579" s="3" t="str">
        <f>IF(Polygon[Asset Group]="","",VLOOKUP(Polygon[Asset Group],asset_grp_poly,4,FALSE))</f>
        <v/>
      </c>
      <c r="I579" s="3" t="str">
        <f>IF(Polygon[Asset Group]="","",VLOOKUP(Polygon[Asset Group],asset_grp_poly,2,FALSE))</f>
        <v/>
      </c>
      <c r="J579" s="3" t="str">
        <f>IF(Polygon[Asset Group]="","",VLOOKUP(Polygon[Asset Group],asset_grp_poly,3,FALSE))</f>
        <v/>
      </c>
      <c r="K579" s="3" t="str">
        <f>IF(Polygon[Asset Group]="","",VLOOKUP(Polygon[Asset Type],type_master_list,2,FALSE))</f>
        <v/>
      </c>
      <c r="L579" s="3" t="str">
        <f>IF(Polygon[Asset Name]="","",PROPER(Polygon[Asset Name]))</f>
        <v/>
      </c>
      <c r="M579" s="11" t="str">
        <f>IF(Polygon[Install Date]="","",Polygon[Install Date])</f>
        <v/>
      </c>
      <c r="N579" s="11" t="str">
        <f>IF(Polygon[Note]="","",PROPER(Polygon[Note]))</f>
        <v/>
      </c>
      <c r="O579" s="11" t="str">
        <f>IF(Polygon[Resource Consent Number]="","",UPPER(Polygon[Resource Consent Number]))</f>
        <v/>
      </c>
      <c r="P579" s="53" t="str">
        <f>IF(Polygon[Asset Unit Cost]="","",Polygon[Asset Unit Cost])</f>
        <v/>
      </c>
      <c r="Q579" s="11" t="str">
        <f>IF(Polygon[Added By]="","",UPPER(Polygon[Added By]))</f>
        <v/>
      </c>
      <c r="R579" s="11" t="str">
        <f>IF(Polygon[Added Date]="","",Polygon[Added Date])</f>
        <v/>
      </c>
      <c r="S579" s="14" t="str">
        <f>IF(Polygon[Z COORD]="","",Polygon[Z COORD])</f>
        <v/>
      </c>
      <c r="T579" s="14" t="str">
        <f>IF(Polygon[Asset Description]="","",PROPER(Polygon[Asset Description]))</f>
        <v/>
      </c>
      <c r="U579" s="14" t="str">
        <f>IF(Polygon[Area m2]="","",Polygon[Area m2])</f>
        <v/>
      </c>
      <c r="V579" s="14" t="str">
        <f>IF(Polygon[Asset Group]="","",VLOOKUP(Polygon[Surface Material],surface_master,2,FALSE))</f>
        <v/>
      </c>
      <c r="W579" s="14" t="str">
        <f>IF(Polygon[Asset Group]="","",VLOOKUP(Polygon[Material],sa_pa_surface,2,FALSE))</f>
        <v/>
      </c>
      <c r="X579" s="14" t="str">
        <f>IF(Polygon[Asset Group]="","",VLOOKUP(Polygon[Surface],surface_master,2,FALSE))</f>
        <v/>
      </c>
      <c r="Y579" s="14" t="str">
        <f>IF(Polygon[Surface Layer Depth mm]="","",Polygon[Surface Layer Depth mm])</f>
        <v/>
      </c>
      <c r="Z579" s="14" t="str">
        <f>IF(Polygon[Length m]="","",Polygon[Length m])</f>
        <v/>
      </c>
      <c r="AA579" s="14" t="str">
        <f>IF(Polygon[Av Width m]="","",Polygon[Av Width m])</f>
        <v/>
      </c>
      <c r="AB579" s="14" t="str">
        <f>IF(Polygon[Parking Capacity]="","",Polygon[Parking Capacity])</f>
        <v/>
      </c>
    </row>
    <row r="580" spans="1:28" s="3" customFormat="1" x14ac:dyDescent="0.2">
      <c r="A580" s="3" t="str">
        <f>IF(Polygon[DWG File Name]="","",Polygon[DWG File Name])</f>
        <v/>
      </c>
      <c r="B580" s="3" t="str">
        <f>IF(Polygon[DWG Layer Name]="","",Polygon[DWG Layer Name])</f>
        <v/>
      </c>
      <c r="C580" s="3" t="str">
        <f>IF(Polygon[DWG Handle]="","",Polygon[DWG Handle])</f>
        <v/>
      </c>
      <c r="D580" s="58" t="str">
        <f>IF(Polygon[Approx Centroid X]="","",Polygon[Approx Centroid X])</f>
        <v/>
      </c>
      <c r="E580" s="58" t="str">
        <f>IF(Polygon[Approx Centroid Y]="","",Polygon[Approx Centroid Y])</f>
        <v/>
      </c>
      <c r="F580" s="3" t="str">
        <f>IF(Polygon[Replacement Asset]="","",Polygon[Replacement Asset])</f>
        <v/>
      </c>
      <c r="G580" s="3" t="str">
        <f>IF(Polygon[Asset ID]="","",UPPER(Polygon[Asset ID]))</f>
        <v/>
      </c>
      <c r="H580" s="3" t="str">
        <f>IF(Polygon[Asset Group]="","",VLOOKUP(Polygon[Asset Group],asset_grp_poly,4,FALSE))</f>
        <v/>
      </c>
      <c r="I580" s="3" t="str">
        <f>IF(Polygon[Asset Group]="","",VLOOKUP(Polygon[Asset Group],asset_grp_poly,2,FALSE))</f>
        <v/>
      </c>
      <c r="J580" s="3" t="str">
        <f>IF(Polygon[Asset Group]="","",VLOOKUP(Polygon[Asset Group],asset_grp_poly,3,FALSE))</f>
        <v/>
      </c>
      <c r="K580" s="3" t="str">
        <f>IF(Polygon[Asset Group]="","",VLOOKUP(Polygon[Asset Type],type_master_list,2,FALSE))</f>
        <v/>
      </c>
      <c r="L580" s="3" t="str">
        <f>IF(Polygon[Asset Name]="","",PROPER(Polygon[Asset Name]))</f>
        <v/>
      </c>
      <c r="M580" s="11" t="str">
        <f>IF(Polygon[Install Date]="","",Polygon[Install Date])</f>
        <v/>
      </c>
      <c r="N580" s="11" t="str">
        <f>IF(Polygon[Note]="","",PROPER(Polygon[Note]))</f>
        <v/>
      </c>
      <c r="O580" s="11" t="str">
        <f>IF(Polygon[Resource Consent Number]="","",UPPER(Polygon[Resource Consent Number]))</f>
        <v/>
      </c>
      <c r="P580" s="53" t="str">
        <f>IF(Polygon[Asset Unit Cost]="","",Polygon[Asset Unit Cost])</f>
        <v/>
      </c>
      <c r="Q580" s="11" t="str">
        <f>IF(Polygon[Added By]="","",UPPER(Polygon[Added By]))</f>
        <v/>
      </c>
      <c r="R580" s="11" t="str">
        <f>IF(Polygon[Added Date]="","",Polygon[Added Date])</f>
        <v/>
      </c>
      <c r="S580" s="14" t="str">
        <f>IF(Polygon[Z COORD]="","",Polygon[Z COORD])</f>
        <v/>
      </c>
      <c r="T580" s="14" t="str">
        <f>IF(Polygon[Asset Description]="","",PROPER(Polygon[Asset Description]))</f>
        <v/>
      </c>
      <c r="U580" s="14" t="str">
        <f>IF(Polygon[Area m2]="","",Polygon[Area m2])</f>
        <v/>
      </c>
      <c r="V580" s="14" t="str">
        <f>IF(Polygon[Asset Group]="","",VLOOKUP(Polygon[Surface Material],surface_master,2,FALSE))</f>
        <v/>
      </c>
      <c r="W580" s="14" t="str">
        <f>IF(Polygon[Asset Group]="","",VLOOKUP(Polygon[Material],sa_pa_surface,2,FALSE))</f>
        <v/>
      </c>
      <c r="X580" s="14" t="str">
        <f>IF(Polygon[Asset Group]="","",VLOOKUP(Polygon[Surface],surface_master,2,FALSE))</f>
        <v/>
      </c>
      <c r="Y580" s="14" t="str">
        <f>IF(Polygon[Surface Layer Depth mm]="","",Polygon[Surface Layer Depth mm])</f>
        <v/>
      </c>
      <c r="Z580" s="14" t="str">
        <f>IF(Polygon[Length m]="","",Polygon[Length m])</f>
        <v/>
      </c>
      <c r="AA580" s="14" t="str">
        <f>IF(Polygon[Av Width m]="","",Polygon[Av Width m])</f>
        <v/>
      </c>
      <c r="AB580" s="14" t="str">
        <f>IF(Polygon[Parking Capacity]="","",Polygon[Parking Capacity])</f>
        <v/>
      </c>
    </row>
    <row r="581" spans="1:28" s="3" customFormat="1" x14ac:dyDescent="0.2">
      <c r="A581" s="3" t="str">
        <f>IF(Polygon[DWG File Name]="","",Polygon[DWG File Name])</f>
        <v/>
      </c>
      <c r="B581" s="3" t="str">
        <f>IF(Polygon[DWG Layer Name]="","",Polygon[DWG Layer Name])</f>
        <v/>
      </c>
      <c r="C581" s="3" t="str">
        <f>IF(Polygon[DWG Handle]="","",Polygon[DWG Handle])</f>
        <v/>
      </c>
      <c r="D581" s="58" t="str">
        <f>IF(Polygon[Approx Centroid X]="","",Polygon[Approx Centroid X])</f>
        <v/>
      </c>
      <c r="E581" s="58" t="str">
        <f>IF(Polygon[Approx Centroid Y]="","",Polygon[Approx Centroid Y])</f>
        <v/>
      </c>
      <c r="F581" s="3" t="str">
        <f>IF(Polygon[Replacement Asset]="","",Polygon[Replacement Asset])</f>
        <v/>
      </c>
      <c r="G581" s="3" t="str">
        <f>IF(Polygon[Asset ID]="","",UPPER(Polygon[Asset ID]))</f>
        <v/>
      </c>
      <c r="H581" s="3" t="str">
        <f>IF(Polygon[Asset Group]="","",VLOOKUP(Polygon[Asset Group],asset_grp_poly,4,FALSE))</f>
        <v/>
      </c>
      <c r="I581" s="3" t="str">
        <f>IF(Polygon[Asset Group]="","",VLOOKUP(Polygon[Asset Group],asset_grp_poly,2,FALSE))</f>
        <v/>
      </c>
      <c r="J581" s="3" t="str">
        <f>IF(Polygon[Asset Group]="","",VLOOKUP(Polygon[Asset Group],asset_grp_poly,3,FALSE))</f>
        <v/>
      </c>
      <c r="K581" s="3" t="str">
        <f>IF(Polygon[Asset Group]="","",VLOOKUP(Polygon[Asset Type],type_master_list,2,FALSE))</f>
        <v/>
      </c>
      <c r="L581" s="3" t="str">
        <f>IF(Polygon[Asset Name]="","",PROPER(Polygon[Asset Name]))</f>
        <v/>
      </c>
      <c r="M581" s="11" t="str">
        <f>IF(Polygon[Install Date]="","",Polygon[Install Date])</f>
        <v/>
      </c>
      <c r="N581" s="11" t="str">
        <f>IF(Polygon[Note]="","",PROPER(Polygon[Note]))</f>
        <v/>
      </c>
      <c r="O581" s="11" t="str">
        <f>IF(Polygon[Resource Consent Number]="","",UPPER(Polygon[Resource Consent Number]))</f>
        <v/>
      </c>
      <c r="P581" s="53" t="str">
        <f>IF(Polygon[Asset Unit Cost]="","",Polygon[Asset Unit Cost])</f>
        <v/>
      </c>
      <c r="Q581" s="11" t="str">
        <f>IF(Polygon[Added By]="","",UPPER(Polygon[Added By]))</f>
        <v/>
      </c>
      <c r="R581" s="11" t="str">
        <f>IF(Polygon[Added Date]="","",Polygon[Added Date])</f>
        <v/>
      </c>
      <c r="S581" s="14" t="str">
        <f>IF(Polygon[Z COORD]="","",Polygon[Z COORD])</f>
        <v/>
      </c>
      <c r="T581" s="14" t="str">
        <f>IF(Polygon[Asset Description]="","",PROPER(Polygon[Asset Description]))</f>
        <v/>
      </c>
      <c r="U581" s="14" t="str">
        <f>IF(Polygon[Area m2]="","",Polygon[Area m2])</f>
        <v/>
      </c>
      <c r="V581" s="14" t="str">
        <f>IF(Polygon[Asset Group]="","",VLOOKUP(Polygon[Surface Material],surface_master,2,FALSE))</f>
        <v/>
      </c>
      <c r="W581" s="14" t="str">
        <f>IF(Polygon[Asset Group]="","",VLOOKUP(Polygon[Material],sa_pa_surface,2,FALSE))</f>
        <v/>
      </c>
      <c r="X581" s="14" t="str">
        <f>IF(Polygon[Asset Group]="","",VLOOKUP(Polygon[Surface],surface_master,2,FALSE))</f>
        <v/>
      </c>
      <c r="Y581" s="14" t="str">
        <f>IF(Polygon[Surface Layer Depth mm]="","",Polygon[Surface Layer Depth mm])</f>
        <v/>
      </c>
      <c r="Z581" s="14" t="str">
        <f>IF(Polygon[Length m]="","",Polygon[Length m])</f>
        <v/>
      </c>
      <c r="AA581" s="14" t="str">
        <f>IF(Polygon[Av Width m]="","",Polygon[Av Width m])</f>
        <v/>
      </c>
      <c r="AB581" s="14" t="str">
        <f>IF(Polygon[Parking Capacity]="","",Polygon[Parking Capacity])</f>
        <v/>
      </c>
    </row>
    <row r="582" spans="1:28" s="3" customFormat="1" x14ac:dyDescent="0.2">
      <c r="A582" s="3" t="str">
        <f>IF(Polygon[DWG File Name]="","",Polygon[DWG File Name])</f>
        <v/>
      </c>
      <c r="B582" s="3" t="str">
        <f>IF(Polygon[DWG Layer Name]="","",Polygon[DWG Layer Name])</f>
        <v/>
      </c>
      <c r="C582" s="3" t="str">
        <f>IF(Polygon[DWG Handle]="","",Polygon[DWG Handle])</f>
        <v/>
      </c>
      <c r="D582" s="58" t="str">
        <f>IF(Polygon[Approx Centroid X]="","",Polygon[Approx Centroid X])</f>
        <v/>
      </c>
      <c r="E582" s="58" t="str">
        <f>IF(Polygon[Approx Centroid Y]="","",Polygon[Approx Centroid Y])</f>
        <v/>
      </c>
      <c r="F582" s="3" t="str">
        <f>IF(Polygon[Replacement Asset]="","",Polygon[Replacement Asset])</f>
        <v/>
      </c>
      <c r="G582" s="3" t="str">
        <f>IF(Polygon[Asset ID]="","",UPPER(Polygon[Asset ID]))</f>
        <v/>
      </c>
      <c r="H582" s="3" t="str">
        <f>IF(Polygon[Asset Group]="","",VLOOKUP(Polygon[Asset Group],asset_grp_poly,4,FALSE))</f>
        <v/>
      </c>
      <c r="I582" s="3" t="str">
        <f>IF(Polygon[Asset Group]="","",VLOOKUP(Polygon[Asset Group],asset_grp_poly,2,FALSE))</f>
        <v/>
      </c>
      <c r="J582" s="3" t="str">
        <f>IF(Polygon[Asset Group]="","",VLOOKUP(Polygon[Asset Group],asset_grp_poly,3,FALSE))</f>
        <v/>
      </c>
      <c r="K582" s="3" t="str">
        <f>IF(Polygon[Asset Group]="","",VLOOKUP(Polygon[Asset Type],type_master_list,2,FALSE))</f>
        <v/>
      </c>
      <c r="L582" s="3" t="str">
        <f>IF(Polygon[Asset Name]="","",PROPER(Polygon[Asset Name]))</f>
        <v/>
      </c>
      <c r="M582" s="11" t="str">
        <f>IF(Polygon[Install Date]="","",Polygon[Install Date])</f>
        <v/>
      </c>
      <c r="N582" s="11" t="str">
        <f>IF(Polygon[Note]="","",PROPER(Polygon[Note]))</f>
        <v/>
      </c>
      <c r="O582" s="11" t="str">
        <f>IF(Polygon[Resource Consent Number]="","",UPPER(Polygon[Resource Consent Number]))</f>
        <v/>
      </c>
      <c r="P582" s="53" t="str">
        <f>IF(Polygon[Asset Unit Cost]="","",Polygon[Asset Unit Cost])</f>
        <v/>
      </c>
      <c r="Q582" s="11" t="str">
        <f>IF(Polygon[Added By]="","",UPPER(Polygon[Added By]))</f>
        <v/>
      </c>
      <c r="R582" s="11" t="str">
        <f>IF(Polygon[Added Date]="","",Polygon[Added Date])</f>
        <v/>
      </c>
      <c r="S582" s="14" t="str">
        <f>IF(Polygon[Z COORD]="","",Polygon[Z COORD])</f>
        <v/>
      </c>
      <c r="T582" s="14" t="str">
        <f>IF(Polygon[Asset Description]="","",PROPER(Polygon[Asset Description]))</f>
        <v/>
      </c>
      <c r="U582" s="14" t="str">
        <f>IF(Polygon[Area m2]="","",Polygon[Area m2])</f>
        <v/>
      </c>
      <c r="V582" s="14" t="str">
        <f>IF(Polygon[Asset Group]="","",VLOOKUP(Polygon[Surface Material],surface_master,2,FALSE))</f>
        <v/>
      </c>
      <c r="W582" s="14" t="str">
        <f>IF(Polygon[Asset Group]="","",VLOOKUP(Polygon[Material],sa_pa_surface,2,FALSE))</f>
        <v/>
      </c>
      <c r="X582" s="14" t="str">
        <f>IF(Polygon[Asset Group]="","",VLOOKUP(Polygon[Surface],surface_master,2,FALSE))</f>
        <v/>
      </c>
      <c r="Y582" s="14" t="str">
        <f>IF(Polygon[Surface Layer Depth mm]="","",Polygon[Surface Layer Depth mm])</f>
        <v/>
      </c>
      <c r="Z582" s="14" t="str">
        <f>IF(Polygon[Length m]="","",Polygon[Length m])</f>
        <v/>
      </c>
      <c r="AA582" s="14" t="str">
        <f>IF(Polygon[Av Width m]="","",Polygon[Av Width m])</f>
        <v/>
      </c>
      <c r="AB582" s="14" t="str">
        <f>IF(Polygon[Parking Capacity]="","",Polygon[Parking Capacity])</f>
        <v/>
      </c>
    </row>
    <row r="583" spans="1:28" s="3" customFormat="1" x14ac:dyDescent="0.2">
      <c r="A583" s="3" t="str">
        <f>IF(Polygon[DWG File Name]="","",Polygon[DWG File Name])</f>
        <v/>
      </c>
      <c r="B583" s="3" t="str">
        <f>IF(Polygon[DWG Layer Name]="","",Polygon[DWG Layer Name])</f>
        <v/>
      </c>
      <c r="C583" s="3" t="str">
        <f>IF(Polygon[DWG Handle]="","",Polygon[DWG Handle])</f>
        <v/>
      </c>
      <c r="D583" s="58" t="str">
        <f>IF(Polygon[Approx Centroid X]="","",Polygon[Approx Centroid X])</f>
        <v/>
      </c>
      <c r="E583" s="58" t="str">
        <f>IF(Polygon[Approx Centroid Y]="","",Polygon[Approx Centroid Y])</f>
        <v/>
      </c>
      <c r="F583" s="3" t="str">
        <f>IF(Polygon[Replacement Asset]="","",Polygon[Replacement Asset])</f>
        <v/>
      </c>
      <c r="G583" s="3" t="str">
        <f>IF(Polygon[Asset ID]="","",UPPER(Polygon[Asset ID]))</f>
        <v/>
      </c>
      <c r="H583" s="3" t="str">
        <f>IF(Polygon[Asset Group]="","",VLOOKUP(Polygon[Asset Group],asset_grp_poly,4,FALSE))</f>
        <v/>
      </c>
      <c r="I583" s="3" t="str">
        <f>IF(Polygon[Asset Group]="","",VLOOKUP(Polygon[Asset Group],asset_grp_poly,2,FALSE))</f>
        <v/>
      </c>
      <c r="J583" s="3" t="str">
        <f>IF(Polygon[Asset Group]="","",VLOOKUP(Polygon[Asset Group],asset_grp_poly,3,FALSE))</f>
        <v/>
      </c>
      <c r="K583" s="3" t="str">
        <f>IF(Polygon[Asset Group]="","",VLOOKUP(Polygon[Asset Type],type_master_list,2,FALSE))</f>
        <v/>
      </c>
      <c r="L583" s="3" t="str">
        <f>IF(Polygon[Asset Name]="","",PROPER(Polygon[Asset Name]))</f>
        <v/>
      </c>
      <c r="M583" s="11" t="str">
        <f>IF(Polygon[Install Date]="","",Polygon[Install Date])</f>
        <v/>
      </c>
      <c r="N583" s="11" t="str">
        <f>IF(Polygon[Note]="","",PROPER(Polygon[Note]))</f>
        <v/>
      </c>
      <c r="O583" s="11" t="str">
        <f>IF(Polygon[Resource Consent Number]="","",UPPER(Polygon[Resource Consent Number]))</f>
        <v/>
      </c>
      <c r="P583" s="53" t="str">
        <f>IF(Polygon[Asset Unit Cost]="","",Polygon[Asset Unit Cost])</f>
        <v/>
      </c>
      <c r="Q583" s="11" t="str">
        <f>IF(Polygon[Added By]="","",UPPER(Polygon[Added By]))</f>
        <v/>
      </c>
      <c r="R583" s="11" t="str">
        <f>IF(Polygon[Added Date]="","",Polygon[Added Date])</f>
        <v/>
      </c>
      <c r="S583" s="14" t="str">
        <f>IF(Polygon[Z COORD]="","",Polygon[Z COORD])</f>
        <v/>
      </c>
      <c r="T583" s="14" t="str">
        <f>IF(Polygon[Asset Description]="","",PROPER(Polygon[Asset Description]))</f>
        <v/>
      </c>
      <c r="U583" s="14" t="str">
        <f>IF(Polygon[Area m2]="","",Polygon[Area m2])</f>
        <v/>
      </c>
      <c r="V583" s="14" t="str">
        <f>IF(Polygon[Asset Group]="","",VLOOKUP(Polygon[Surface Material],surface_master,2,FALSE))</f>
        <v/>
      </c>
      <c r="W583" s="14" t="str">
        <f>IF(Polygon[Asset Group]="","",VLOOKUP(Polygon[Material],sa_pa_surface,2,FALSE))</f>
        <v/>
      </c>
      <c r="X583" s="14" t="str">
        <f>IF(Polygon[Asset Group]="","",VLOOKUP(Polygon[Surface],surface_master,2,FALSE))</f>
        <v/>
      </c>
      <c r="Y583" s="14" t="str">
        <f>IF(Polygon[Surface Layer Depth mm]="","",Polygon[Surface Layer Depth mm])</f>
        <v/>
      </c>
      <c r="Z583" s="14" t="str">
        <f>IF(Polygon[Length m]="","",Polygon[Length m])</f>
        <v/>
      </c>
      <c r="AA583" s="14" t="str">
        <f>IF(Polygon[Av Width m]="","",Polygon[Av Width m])</f>
        <v/>
      </c>
      <c r="AB583" s="14" t="str">
        <f>IF(Polygon[Parking Capacity]="","",Polygon[Parking Capacity])</f>
        <v/>
      </c>
    </row>
    <row r="584" spans="1:28" s="3" customFormat="1" x14ac:dyDescent="0.2">
      <c r="A584" s="3" t="str">
        <f>IF(Polygon[DWG File Name]="","",Polygon[DWG File Name])</f>
        <v/>
      </c>
      <c r="B584" s="3" t="str">
        <f>IF(Polygon[DWG Layer Name]="","",Polygon[DWG Layer Name])</f>
        <v/>
      </c>
      <c r="C584" s="3" t="str">
        <f>IF(Polygon[DWG Handle]="","",Polygon[DWG Handle])</f>
        <v/>
      </c>
      <c r="D584" s="58" t="str">
        <f>IF(Polygon[Approx Centroid X]="","",Polygon[Approx Centroid X])</f>
        <v/>
      </c>
      <c r="E584" s="58" t="str">
        <f>IF(Polygon[Approx Centroid Y]="","",Polygon[Approx Centroid Y])</f>
        <v/>
      </c>
      <c r="F584" s="3" t="str">
        <f>IF(Polygon[Replacement Asset]="","",Polygon[Replacement Asset])</f>
        <v/>
      </c>
      <c r="G584" s="3" t="str">
        <f>IF(Polygon[Asset ID]="","",UPPER(Polygon[Asset ID]))</f>
        <v/>
      </c>
      <c r="H584" s="3" t="str">
        <f>IF(Polygon[Asset Group]="","",VLOOKUP(Polygon[Asset Group],asset_grp_poly,4,FALSE))</f>
        <v/>
      </c>
      <c r="I584" s="3" t="str">
        <f>IF(Polygon[Asset Group]="","",VLOOKUP(Polygon[Asset Group],asset_grp_poly,2,FALSE))</f>
        <v/>
      </c>
      <c r="J584" s="3" t="str">
        <f>IF(Polygon[Asset Group]="","",VLOOKUP(Polygon[Asset Group],asset_grp_poly,3,FALSE))</f>
        <v/>
      </c>
      <c r="K584" s="3" t="str">
        <f>IF(Polygon[Asset Group]="","",VLOOKUP(Polygon[Asset Type],type_master_list,2,FALSE))</f>
        <v/>
      </c>
      <c r="L584" s="3" t="str">
        <f>IF(Polygon[Asset Name]="","",PROPER(Polygon[Asset Name]))</f>
        <v/>
      </c>
      <c r="M584" s="11" t="str">
        <f>IF(Polygon[Install Date]="","",Polygon[Install Date])</f>
        <v/>
      </c>
      <c r="N584" s="11" t="str">
        <f>IF(Polygon[Note]="","",PROPER(Polygon[Note]))</f>
        <v/>
      </c>
      <c r="O584" s="11" t="str">
        <f>IF(Polygon[Resource Consent Number]="","",UPPER(Polygon[Resource Consent Number]))</f>
        <v/>
      </c>
      <c r="P584" s="53" t="str">
        <f>IF(Polygon[Asset Unit Cost]="","",Polygon[Asset Unit Cost])</f>
        <v/>
      </c>
      <c r="Q584" s="11" t="str">
        <f>IF(Polygon[Added By]="","",UPPER(Polygon[Added By]))</f>
        <v/>
      </c>
      <c r="R584" s="11" t="str">
        <f>IF(Polygon[Added Date]="","",Polygon[Added Date])</f>
        <v/>
      </c>
      <c r="S584" s="14" t="str">
        <f>IF(Polygon[Z COORD]="","",Polygon[Z COORD])</f>
        <v/>
      </c>
      <c r="T584" s="14" t="str">
        <f>IF(Polygon[Asset Description]="","",PROPER(Polygon[Asset Description]))</f>
        <v/>
      </c>
      <c r="U584" s="14" t="str">
        <f>IF(Polygon[Area m2]="","",Polygon[Area m2])</f>
        <v/>
      </c>
      <c r="V584" s="14" t="str">
        <f>IF(Polygon[Asset Group]="","",VLOOKUP(Polygon[Surface Material],surface_master,2,FALSE))</f>
        <v/>
      </c>
      <c r="W584" s="14" t="str">
        <f>IF(Polygon[Asset Group]="","",VLOOKUP(Polygon[Material],sa_pa_surface,2,FALSE))</f>
        <v/>
      </c>
      <c r="X584" s="14" t="str">
        <f>IF(Polygon[Asset Group]="","",VLOOKUP(Polygon[Surface],surface_master,2,FALSE))</f>
        <v/>
      </c>
      <c r="Y584" s="14" t="str">
        <f>IF(Polygon[Surface Layer Depth mm]="","",Polygon[Surface Layer Depth mm])</f>
        <v/>
      </c>
      <c r="Z584" s="14" t="str">
        <f>IF(Polygon[Length m]="","",Polygon[Length m])</f>
        <v/>
      </c>
      <c r="AA584" s="14" t="str">
        <f>IF(Polygon[Av Width m]="","",Polygon[Av Width m])</f>
        <v/>
      </c>
      <c r="AB584" s="14" t="str">
        <f>IF(Polygon[Parking Capacity]="","",Polygon[Parking Capacity])</f>
        <v/>
      </c>
    </row>
    <row r="585" spans="1:28" s="3" customFormat="1" x14ac:dyDescent="0.2">
      <c r="A585" s="3" t="str">
        <f>IF(Polygon[DWG File Name]="","",Polygon[DWG File Name])</f>
        <v/>
      </c>
      <c r="B585" s="3" t="str">
        <f>IF(Polygon[DWG Layer Name]="","",Polygon[DWG Layer Name])</f>
        <v/>
      </c>
      <c r="C585" s="3" t="str">
        <f>IF(Polygon[DWG Handle]="","",Polygon[DWG Handle])</f>
        <v/>
      </c>
      <c r="D585" s="58" t="str">
        <f>IF(Polygon[Approx Centroid X]="","",Polygon[Approx Centroid X])</f>
        <v/>
      </c>
      <c r="E585" s="58" t="str">
        <f>IF(Polygon[Approx Centroid Y]="","",Polygon[Approx Centroid Y])</f>
        <v/>
      </c>
      <c r="F585" s="3" t="str">
        <f>IF(Polygon[Replacement Asset]="","",Polygon[Replacement Asset])</f>
        <v/>
      </c>
      <c r="G585" s="3" t="str">
        <f>IF(Polygon[Asset ID]="","",UPPER(Polygon[Asset ID]))</f>
        <v/>
      </c>
      <c r="H585" s="3" t="str">
        <f>IF(Polygon[Asset Group]="","",VLOOKUP(Polygon[Asset Group],asset_grp_poly,4,FALSE))</f>
        <v/>
      </c>
      <c r="I585" s="3" t="str">
        <f>IF(Polygon[Asset Group]="","",VLOOKUP(Polygon[Asset Group],asset_grp_poly,2,FALSE))</f>
        <v/>
      </c>
      <c r="J585" s="3" t="str">
        <f>IF(Polygon[Asset Group]="","",VLOOKUP(Polygon[Asset Group],asset_grp_poly,3,FALSE))</f>
        <v/>
      </c>
      <c r="K585" s="3" t="str">
        <f>IF(Polygon[Asset Group]="","",VLOOKUP(Polygon[Asset Type],type_master_list,2,FALSE))</f>
        <v/>
      </c>
      <c r="L585" s="3" t="str">
        <f>IF(Polygon[Asset Name]="","",PROPER(Polygon[Asset Name]))</f>
        <v/>
      </c>
      <c r="M585" s="11" t="str">
        <f>IF(Polygon[Install Date]="","",Polygon[Install Date])</f>
        <v/>
      </c>
      <c r="N585" s="11" t="str">
        <f>IF(Polygon[Note]="","",PROPER(Polygon[Note]))</f>
        <v/>
      </c>
      <c r="O585" s="11" t="str">
        <f>IF(Polygon[Resource Consent Number]="","",UPPER(Polygon[Resource Consent Number]))</f>
        <v/>
      </c>
      <c r="P585" s="53" t="str">
        <f>IF(Polygon[Asset Unit Cost]="","",Polygon[Asset Unit Cost])</f>
        <v/>
      </c>
      <c r="Q585" s="11" t="str">
        <f>IF(Polygon[Added By]="","",UPPER(Polygon[Added By]))</f>
        <v/>
      </c>
      <c r="R585" s="11" t="str">
        <f>IF(Polygon[Added Date]="","",Polygon[Added Date])</f>
        <v/>
      </c>
      <c r="S585" s="14" t="str">
        <f>IF(Polygon[Z COORD]="","",Polygon[Z COORD])</f>
        <v/>
      </c>
      <c r="T585" s="14" t="str">
        <f>IF(Polygon[Asset Description]="","",PROPER(Polygon[Asset Description]))</f>
        <v/>
      </c>
      <c r="U585" s="14" t="str">
        <f>IF(Polygon[Area m2]="","",Polygon[Area m2])</f>
        <v/>
      </c>
      <c r="V585" s="14" t="str">
        <f>IF(Polygon[Asset Group]="","",VLOOKUP(Polygon[Surface Material],surface_master,2,FALSE))</f>
        <v/>
      </c>
      <c r="W585" s="14" t="str">
        <f>IF(Polygon[Asset Group]="","",VLOOKUP(Polygon[Material],sa_pa_surface,2,FALSE))</f>
        <v/>
      </c>
      <c r="X585" s="14" t="str">
        <f>IF(Polygon[Asset Group]="","",VLOOKUP(Polygon[Surface],surface_master,2,FALSE))</f>
        <v/>
      </c>
      <c r="Y585" s="14" t="str">
        <f>IF(Polygon[Surface Layer Depth mm]="","",Polygon[Surface Layer Depth mm])</f>
        <v/>
      </c>
      <c r="Z585" s="14" t="str">
        <f>IF(Polygon[Length m]="","",Polygon[Length m])</f>
        <v/>
      </c>
      <c r="AA585" s="14" t="str">
        <f>IF(Polygon[Av Width m]="","",Polygon[Av Width m])</f>
        <v/>
      </c>
      <c r="AB585" s="14" t="str">
        <f>IF(Polygon[Parking Capacity]="","",Polygon[Parking Capacity])</f>
        <v/>
      </c>
    </row>
    <row r="586" spans="1:28" s="3" customFormat="1" x14ac:dyDescent="0.2">
      <c r="A586" s="3" t="str">
        <f>IF(Polygon[DWG File Name]="","",Polygon[DWG File Name])</f>
        <v/>
      </c>
      <c r="B586" s="3" t="str">
        <f>IF(Polygon[DWG Layer Name]="","",Polygon[DWG Layer Name])</f>
        <v/>
      </c>
      <c r="C586" s="3" t="str">
        <f>IF(Polygon[DWG Handle]="","",Polygon[DWG Handle])</f>
        <v/>
      </c>
      <c r="D586" s="58" t="str">
        <f>IF(Polygon[Approx Centroid X]="","",Polygon[Approx Centroid X])</f>
        <v/>
      </c>
      <c r="E586" s="58" t="str">
        <f>IF(Polygon[Approx Centroid Y]="","",Polygon[Approx Centroid Y])</f>
        <v/>
      </c>
      <c r="F586" s="3" t="str">
        <f>IF(Polygon[Replacement Asset]="","",Polygon[Replacement Asset])</f>
        <v/>
      </c>
      <c r="G586" s="3" t="str">
        <f>IF(Polygon[Asset ID]="","",UPPER(Polygon[Asset ID]))</f>
        <v/>
      </c>
      <c r="H586" s="3" t="str">
        <f>IF(Polygon[Asset Group]="","",VLOOKUP(Polygon[Asset Group],asset_grp_poly,4,FALSE))</f>
        <v/>
      </c>
      <c r="I586" s="3" t="str">
        <f>IF(Polygon[Asset Group]="","",VLOOKUP(Polygon[Asset Group],asset_grp_poly,2,FALSE))</f>
        <v/>
      </c>
      <c r="J586" s="3" t="str">
        <f>IF(Polygon[Asset Group]="","",VLOOKUP(Polygon[Asset Group],asset_grp_poly,3,FALSE))</f>
        <v/>
      </c>
      <c r="K586" s="3" t="str">
        <f>IF(Polygon[Asset Group]="","",VLOOKUP(Polygon[Asset Type],type_master_list,2,FALSE))</f>
        <v/>
      </c>
      <c r="L586" s="3" t="str">
        <f>IF(Polygon[Asset Name]="","",PROPER(Polygon[Asset Name]))</f>
        <v/>
      </c>
      <c r="M586" s="11" t="str">
        <f>IF(Polygon[Install Date]="","",Polygon[Install Date])</f>
        <v/>
      </c>
      <c r="N586" s="11" t="str">
        <f>IF(Polygon[Note]="","",PROPER(Polygon[Note]))</f>
        <v/>
      </c>
      <c r="O586" s="11" t="str">
        <f>IF(Polygon[Resource Consent Number]="","",UPPER(Polygon[Resource Consent Number]))</f>
        <v/>
      </c>
      <c r="P586" s="53" t="str">
        <f>IF(Polygon[Asset Unit Cost]="","",Polygon[Asset Unit Cost])</f>
        <v/>
      </c>
      <c r="Q586" s="11" t="str">
        <f>IF(Polygon[Added By]="","",UPPER(Polygon[Added By]))</f>
        <v/>
      </c>
      <c r="R586" s="11" t="str">
        <f>IF(Polygon[Added Date]="","",Polygon[Added Date])</f>
        <v/>
      </c>
      <c r="S586" s="14" t="str">
        <f>IF(Polygon[Z COORD]="","",Polygon[Z COORD])</f>
        <v/>
      </c>
      <c r="T586" s="14" t="str">
        <f>IF(Polygon[Asset Description]="","",PROPER(Polygon[Asset Description]))</f>
        <v/>
      </c>
      <c r="U586" s="14" t="str">
        <f>IF(Polygon[Area m2]="","",Polygon[Area m2])</f>
        <v/>
      </c>
      <c r="V586" s="14" t="str">
        <f>IF(Polygon[Asset Group]="","",VLOOKUP(Polygon[Surface Material],surface_master,2,FALSE))</f>
        <v/>
      </c>
      <c r="W586" s="14" t="str">
        <f>IF(Polygon[Asset Group]="","",VLOOKUP(Polygon[Material],sa_pa_surface,2,FALSE))</f>
        <v/>
      </c>
      <c r="X586" s="14" t="str">
        <f>IF(Polygon[Asset Group]="","",VLOOKUP(Polygon[Surface],surface_master,2,FALSE))</f>
        <v/>
      </c>
      <c r="Y586" s="14" t="str">
        <f>IF(Polygon[Surface Layer Depth mm]="","",Polygon[Surface Layer Depth mm])</f>
        <v/>
      </c>
      <c r="Z586" s="14" t="str">
        <f>IF(Polygon[Length m]="","",Polygon[Length m])</f>
        <v/>
      </c>
      <c r="AA586" s="14" t="str">
        <f>IF(Polygon[Av Width m]="","",Polygon[Av Width m])</f>
        <v/>
      </c>
      <c r="AB586" s="14" t="str">
        <f>IF(Polygon[Parking Capacity]="","",Polygon[Parking Capacity])</f>
        <v/>
      </c>
    </row>
    <row r="587" spans="1:28" s="3" customFormat="1" x14ac:dyDescent="0.2">
      <c r="A587" s="3" t="str">
        <f>IF(Polygon[DWG File Name]="","",Polygon[DWG File Name])</f>
        <v/>
      </c>
      <c r="B587" s="3" t="str">
        <f>IF(Polygon[DWG Layer Name]="","",Polygon[DWG Layer Name])</f>
        <v/>
      </c>
      <c r="C587" s="3" t="str">
        <f>IF(Polygon[DWG Handle]="","",Polygon[DWG Handle])</f>
        <v/>
      </c>
      <c r="D587" s="58" t="str">
        <f>IF(Polygon[Approx Centroid X]="","",Polygon[Approx Centroid X])</f>
        <v/>
      </c>
      <c r="E587" s="58" t="str">
        <f>IF(Polygon[Approx Centroid Y]="","",Polygon[Approx Centroid Y])</f>
        <v/>
      </c>
      <c r="F587" s="3" t="str">
        <f>IF(Polygon[Replacement Asset]="","",Polygon[Replacement Asset])</f>
        <v/>
      </c>
      <c r="G587" s="3" t="str">
        <f>IF(Polygon[Asset ID]="","",UPPER(Polygon[Asset ID]))</f>
        <v/>
      </c>
      <c r="H587" s="3" t="str">
        <f>IF(Polygon[Asset Group]="","",VLOOKUP(Polygon[Asset Group],asset_grp_poly,4,FALSE))</f>
        <v/>
      </c>
      <c r="I587" s="3" t="str">
        <f>IF(Polygon[Asset Group]="","",VLOOKUP(Polygon[Asset Group],asset_grp_poly,2,FALSE))</f>
        <v/>
      </c>
      <c r="J587" s="3" t="str">
        <f>IF(Polygon[Asset Group]="","",VLOOKUP(Polygon[Asset Group],asset_grp_poly,3,FALSE))</f>
        <v/>
      </c>
      <c r="K587" s="3" t="str">
        <f>IF(Polygon[Asset Group]="","",VLOOKUP(Polygon[Asset Type],type_master_list,2,FALSE))</f>
        <v/>
      </c>
      <c r="L587" s="3" t="str">
        <f>IF(Polygon[Asset Name]="","",PROPER(Polygon[Asset Name]))</f>
        <v/>
      </c>
      <c r="M587" s="11" t="str">
        <f>IF(Polygon[Install Date]="","",Polygon[Install Date])</f>
        <v/>
      </c>
      <c r="N587" s="11" t="str">
        <f>IF(Polygon[Note]="","",PROPER(Polygon[Note]))</f>
        <v/>
      </c>
      <c r="O587" s="11" t="str">
        <f>IF(Polygon[Resource Consent Number]="","",UPPER(Polygon[Resource Consent Number]))</f>
        <v/>
      </c>
      <c r="P587" s="53" t="str">
        <f>IF(Polygon[Asset Unit Cost]="","",Polygon[Asset Unit Cost])</f>
        <v/>
      </c>
      <c r="Q587" s="11" t="str">
        <f>IF(Polygon[Added By]="","",UPPER(Polygon[Added By]))</f>
        <v/>
      </c>
      <c r="R587" s="11" t="str">
        <f>IF(Polygon[Added Date]="","",Polygon[Added Date])</f>
        <v/>
      </c>
      <c r="S587" s="14" t="str">
        <f>IF(Polygon[Z COORD]="","",Polygon[Z COORD])</f>
        <v/>
      </c>
      <c r="T587" s="14" t="str">
        <f>IF(Polygon[Asset Description]="","",PROPER(Polygon[Asset Description]))</f>
        <v/>
      </c>
      <c r="U587" s="14" t="str">
        <f>IF(Polygon[Area m2]="","",Polygon[Area m2])</f>
        <v/>
      </c>
      <c r="V587" s="14" t="str">
        <f>IF(Polygon[Asset Group]="","",VLOOKUP(Polygon[Surface Material],surface_master,2,FALSE))</f>
        <v/>
      </c>
      <c r="W587" s="14" t="str">
        <f>IF(Polygon[Asset Group]="","",VLOOKUP(Polygon[Material],sa_pa_surface,2,FALSE))</f>
        <v/>
      </c>
      <c r="X587" s="14" t="str">
        <f>IF(Polygon[Asset Group]="","",VLOOKUP(Polygon[Surface],surface_master,2,FALSE))</f>
        <v/>
      </c>
      <c r="Y587" s="14" t="str">
        <f>IF(Polygon[Surface Layer Depth mm]="","",Polygon[Surface Layer Depth mm])</f>
        <v/>
      </c>
      <c r="Z587" s="14" t="str">
        <f>IF(Polygon[Length m]="","",Polygon[Length m])</f>
        <v/>
      </c>
      <c r="AA587" s="14" t="str">
        <f>IF(Polygon[Av Width m]="","",Polygon[Av Width m])</f>
        <v/>
      </c>
      <c r="AB587" s="14" t="str">
        <f>IF(Polygon[Parking Capacity]="","",Polygon[Parking Capacity])</f>
        <v/>
      </c>
    </row>
    <row r="588" spans="1:28" s="3" customFormat="1" x14ac:dyDescent="0.2">
      <c r="A588" s="3" t="str">
        <f>IF(Polygon[DWG File Name]="","",Polygon[DWG File Name])</f>
        <v/>
      </c>
      <c r="B588" s="3" t="str">
        <f>IF(Polygon[DWG Layer Name]="","",Polygon[DWG Layer Name])</f>
        <v/>
      </c>
      <c r="C588" s="3" t="str">
        <f>IF(Polygon[DWG Handle]="","",Polygon[DWG Handle])</f>
        <v/>
      </c>
      <c r="D588" s="58" t="str">
        <f>IF(Polygon[Approx Centroid X]="","",Polygon[Approx Centroid X])</f>
        <v/>
      </c>
      <c r="E588" s="58" t="str">
        <f>IF(Polygon[Approx Centroid Y]="","",Polygon[Approx Centroid Y])</f>
        <v/>
      </c>
      <c r="F588" s="3" t="str">
        <f>IF(Polygon[Replacement Asset]="","",Polygon[Replacement Asset])</f>
        <v/>
      </c>
      <c r="G588" s="3" t="str">
        <f>IF(Polygon[Asset ID]="","",UPPER(Polygon[Asset ID]))</f>
        <v/>
      </c>
      <c r="H588" s="3" t="str">
        <f>IF(Polygon[Asset Group]="","",VLOOKUP(Polygon[Asset Group],asset_grp_poly,4,FALSE))</f>
        <v/>
      </c>
      <c r="I588" s="3" t="str">
        <f>IF(Polygon[Asset Group]="","",VLOOKUP(Polygon[Asset Group],asset_grp_poly,2,FALSE))</f>
        <v/>
      </c>
      <c r="J588" s="3" t="str">
        <f>IF(Polygon[Asset Group]="","",VLOOKUP(Polygon[Asset Group],asset_grp_poly,3,FALSE))</f>
        <v/>
      </c>
      <c r="K588" s="3" t="str">
        <f>IF(Polygon[Asset Group]="","",VLOOKUP(Polygon[Asset Type],type_master_list,2,FALSE))</f>
        <v/>
      </c>
      <c r="L588" s="3" t="str">
        <f>IF(Polygon[Asset Name]="","",PROPER(Polygon[Asset Name]))</f>
        <v/>
      </c>
      <c r="M588" s="11" t="str">
        <f>IF(Polygon[Install Date]="","",Polygon[Install Date])</f>
        <v/>
      </c>
      <c r="N588" s="11" t="str">
        <f>IF(Polygon[Note]="","",PROPER(Polygon[Note]))</f>
        <v/>
      </c>
      <c r="O588" s="11" t="str">
        <f>IF(Polygon[Resource Consent Number]="","",UPPER(Polygon[Resource Consent Number]))</f>
        <v/>
      </c>
      <c r="P588" s="53" t="str">
        <f>IF(Polygon[Asset Unit Cost]="","",Polygon[Asset Unit Cost])</f>
        <v/>
      </c>
      <c r="Q588" s="11" t="str">
        <f>IF(Polygon[Added By]="","",UPPER(Polygon[Added By]))</f>
        <v/>
      </c>
      <c r="R588" s="11" t="str">
        <f>IF(Polygon[Added Date]="","",Polygon[Added Date])</f>
        <v/>
      </c>
      <c r="S588" s="14" t="str">
        <f>IF(Polygon[Z COORD]="","",Polygon[Z COORD])</f>
        <v/>
      </c>
      <c r="T588" s="14" t="str">
        <f>IF(Polygon[Asset Description]="","",PROPER(Polygon[Asset Description]))</f>
        <v/>
      </c>
      <c r="U588" s="14" t="str">
        <f>IF(Polygon[Area m2]="","",Polygon[Area m2])</f>
        <v/>
      </c>
      <c r="V588" s="14" t="str">
        <f>IF(Polygon[Asset Group]="","",VLOOKUP(Polygon[Surface Material],surface_master,2,FALSE))</f>
        <v/>
      </c>
      <c r="W588" s="14" t="str">
        <f>IF(Polygon[Asset Group]="","",VLOOKUP(Polygon[Material],sa_pa_surface,2,FALSE))</f>
        <v/>
      </c>
      <c r="X588" s="14" t="str">
        <f>IF(Polygon[Asset Group]="","",VLOOKUP(Polygon[Surface],surface_master,2,FALSE))</f>
        <v/>
      </c>
      <c r="Y588" s="14" t="str">
        <f>IF(Polygon[Surface Layer Depth mm]="","",Polygon[Surface Layer Depth mm])</f>
        <v/>
      </c>
      <c r="Z588" s="14" t="str">
        <f>IF(Polygon[Length m]="","",Polygon[Length m])</f>
        <v/>
      </c>
      <c r="AA588" s="14" t="str">
        <f>IF(Polygon[Av Width m]="","",Polygon[Av Width m])</f>
        <v/>
      </c>
      <c r="AB588" s="14" t="str">
        <f>IF(Polygon[Parking Capacity]="","",Polygon[Parking Capacity])</f>
        <v/>
      </c>
    </row>
    <row r="589" spans="1:28" s="3" customFormat="1" x14ac:dyDescent="0.2">
      <c r="A589" s="3" t="str">
        <f>IF(Polygon[DWG File Name]="","",Polygon[DWG File Name])</f>
        <v/>
      </c>
      <c r="B589" s="3" t="str">
        <f>IF(Polygon[DWG Layer Name]="","",Polygon[DWG Layer Name])</f>
        <v/>
      </c>
      <c r="C589" s="3" t="str">
        <f>IF(Polygon[DWG Handle]="","",Polygon[DWG Handle])</f>
        <v/>
      </c>
      <c r="D589" s="58" t="str">
        <f>IF(Polygon[Approx Centroid X]="","",Polygon[Approx Centroid X])</f>
        <v/>
      </c>
      <c r="E589" s="58" t="str">
        <f>IF(Polygon[Approx Centroid Y]="","",Polygon[Approx Centroid Y])</f>
        <v/>
      </c>
      <c r="F589" s="3" t="str">
        <f>IF(Polygon[Replacement Asset]="","",Polygon[Replacement Asset])</f>
        <v/>
      </c>
      <c r="G589" s="3" t="str">
        <f>IF(Polygon[Asset ID]="","",UPPER(Polygon[Asset ID]))</f>
        <v/>
      </c>
      <c r="H589" s="3" t="str">
        <f>IF(Polygon[Asset Group]="","",VLOOKUP(Polygon[Asset Group],asset_grp_poly,4,FALSE))</f>
        <v/>
      </c>
      <c r="I589" s="3" t="str">
        <f>IF(Polygon[Asset Group]="","",VLOOKUP(Polygon[Asset Group],asset_grp_poly,2,FALSE))</f>
        <v/>
      </c>
      <c r="J589" s="3" t="str">
        <f>IF(Polygon[Asset Group]="","",VLOOKUP(Polygon[Asset Group],asset_grp_poly,3,FALSE))</f>
        <v/>
      </c>
      <c r="K589" s="3" t="str">
        <f>IF(Polygon[Asset Group]="","",VLOOKUP(Polygon[Asset Type],type_master_list,2,FALSE))</f>
        <v/>
      </c>
      <c r="L589" s="3" t="str">
        <f>IF(Polygon[Asset Name]="","",PROPER(Polygon[Asset Name]))</f>
        <v/>
      </c>
      <c r="M589" s="11" t="str">
        <f>IF(Polygon[Install Date]="","",Polygon[Install Date])</f>
        <v/>
      </c>
      <c r="N589" s="11" t="str">
        <f>IF(Polygon[Note]="","",PROPER(Polygon[Note]))</f>
        <v/>
      </c>
      <c r="O589" s="11" t="str">
        <f>IF(Polygon[Resource Consent Number]="","",UPPER(Polygon[Resource Consent Number]))</f>
        <v/>
      </c>
      <c r="P589" s="53" t="str">
        <f>IF(Polygon[Asset Unit Cost]="","",Polygon[Asset Unit Cost])</f>
        <v/>
      </c>
      <c r="Q589" s="11" t="str">
        <f>IF(Polygon[Added By]="","",UPPER(Polygon[Added By]))</f>
        <v/>
      </c>
      <c r="R589" s="11" t="str">
        <f>IF(Polygon[Added Date]="","",Polygon[Added Date])</f>
        <v/>
      </c>
      <c r="S589" s="14" t="str">
        <f>IF(Polygon[Z COORD]="","",Polygon[Z COORD])</f>
        <v/>
      </c>
      <c r="T589" s="14" t="str">
        <f>IF(Polygon[Asset Description]="","",PROPER(Polygon[Asset Description]))</f>
        <v/>
      </c>
      <c r="U589" s="14" t="str">
        <f>IF(Polygon[Area m2]="","",Polygon[Area m2])</f>
        <v/>
      </c>
      <c r="V589" s="14" t="str">
        <f>IF(Polygon[Asset Group]="","",VLOOKUP(Polygon[Surface Material],surface_master,2,FALSE))</f>
        <v/>
      </c>
      <c r="W589" s="14" t="str">
        <f>IF(Polygon[Asset Group]="","",VLOOKUP(Polygon[Material],sa_pa_surface,2,FALSE))</f>
        <v/>
      </c>
      <c r="X589" s="14" t="str">
        <f>IF(Polygon[Asset Group]="","",VLOOKUP(Polygon[Surface],surface_master,2,FALSE))</f>
        <v/>
      </c>
      <c r="Y589" s="14" t="str">
        <f>IF(Polygon[Surface Layer Depth mm]="","",Polygon[Surface Layer Depth mm])</f>
        <v/>
      </c>
      <c r="Z589" s="14" t="str">
        <f>IF(Polygon[Length m]="","",Polygon[Length m])</f>
        <v/>
      </c>
      <c r="AA589" s="14" t="str">
        <f>IF(Polygon[Av Width m]="","",Polygon[Av Width m])</f>
        <v/>
      </c>
      <c r="AB589" s="14" t="str">
        <f>IF(Polygon[Parking Capacity]="","",Polygon[Parking Capacity])</f>
        <v/>
      </c>
    </row>
    <row r="590" spans="1:28" s="3" customFormat="1" x14ac:dyDescent="0.2">
      <c r="A590" s="3" t="str">
        <f>IF(Polygon[DWG File Name]="","",Polygon[DWG File Name])</f>
        <v/>
      </c>
      <c r="B590" s="3" t="str">
        <f>IF(Polygon[DWG Layer Name]="","",Polygon[DWG Layer Name])</f>
        <v/>
      </c>
      <c r="C590" s="3" t="str">
        <f>IF(Polygon[DWG Handle]="","",Polygon[DWG Handle])</f>
        <v/>
      </c>
      <c r="D590" s="58" t="str">
        <f>IF(Polygon[Approx Centroid X]="","",Polygon[Approx Centroid X])</f>
        <v/>
      </c>
      <c r="E590" s="58" t="str">
        <f>IF(Polygon[Approx Centroid Y]="","",Polygon[Approx Centroid Y])</f>
        <v/>
      </c>
      <c r="F590" s="3" t="str">
        <f>IF(Polygon[Replacement Asset]="","",Polygon[Replacement Asset])</f>
        <v/>
      </c>
      <c r="G590" s="3" t="str">
        <f>IF(Polygon[Asset ID]="","",UPPER(Polygon[Asset ID]))</f>
        <v/>
      </c>
      <c r="H590" s="3" t="str">
        <f>IF(Polygon[Asset Group]="","",VLOOKUP(Polygon[Asset Group],asset_grp_poly,4,FALSE))</f>
        <v/>
      </c>
      <c r="I590" s="3" t="str">
        <f>IF(Polygon[Asset Group]="","",VLOOKUP(Polygon[Asset Group],asset_grp_poly,2,FALSE))</f>
        <v/>
      </c>
      <c r="J590" s="3" t="str">
        <f>IF(Polygon[Asset Group]="","",VLOOKUP(Polygon[Asset Group],asset_grp_poly,3,FALSE))</f>
        <v/>
      </c>
      <c r="K590" s="3" t="str">
        <f>IF(Polygon[Asset Group]="","",VLOOKUP(Polygon[Asset Type],type_master_list,2,FALSE))</f>
        <v/>
      </c>
      <c r="L590" s="3" t="str">
        <f>IF(Polygon[Asset Name]="","",PROPER(Polygon[Asset Name]))</f>
        <v/>
      </c>
      <c r="M590" s="11" t="str">
        <f>IF(Polygon[Install Date]="","",Polygon[Install Date])</f>
        <v/>
      </c>
      <c r="N590" s="11" t="str">
        <f>IF(Polygon[Note]="","",PROPER(Polygon[Note]))</f>
        <v/>
      </c>
      <c r="O590" s="11" t="str">
        <f>IF(Polygon[Resource Consent Number]="","",UPPER(Polygon[Resource Consent Number]))</f>
        <v/>
      </c>
      <c r="P590" s="53" t="str">
        <f>IF(Polygon[Asset Unit Cost]="","",Polygon[Asset Unit Cost])</f>
        <v/>
      </c>
      <c r="Q590" s="11" t="str">
        <f>IF(Polygon[Added By]="","",UPPER(Polygon[Added By]))</f>
        <v/>
      </c>
      <c r="R590" s="11" t="str">
        <f>IF(Polygon[Added Date]="","",Polygon[Added Date])</f>
        <v/>
      </c>
      <c r="S590" s="14" t="str">
        <f>IF(Polygon[Z COORD]="","",Polygon[Z COORD])</f>
        <v/>
      </c>
      <c r="T590" s="14" t="str">
        <f>IF(Polygon[Asset Description]="","",PROPER(Polygon[Asset Description]))</f>
        <v/>
      </c>
      <c r="U590" s="14" t="str">
        <f>IF(Polygon[Area m2]="","",Polygon[Area m2])</f>
        <v/>
      </c>
      <c r="V590" s="14" t="str">
        <f>IF(Polygon[Asset Group]="","",VLOOKUP(Polygon[Surface Material],surface_master,2,FALSE))</f>
        <v/>
      </c>
      <c r="W590" s="14" t="str">
        <f>IF(Polygon[Asset Group]="","",VLOOKUP(Polygon[Material],sa_pa_surface,2,FALSE))</f>
        <v/>
      </c>
      <c r="X590" s="14" t="str">
        <f>IF(Polygon[Asset Group]="","",VLOOKUP(Polygon[Surface],surface_master,2,FALSE))</f>
        <v/>
      </c>
      <c r="Y590" s="14" t="str">
        <f>IF(Polygon[Surface Layer Depth mm]="","",Polygon[Surface Layer Depth mm])</f>
        <v/>
      </c>
      <c r="Z590" s="14" t="str">
        <f>IF(Polygon[Length m]="","",Polygon[Length m])</f>
        <v/>
      </c>
      <c r="AA590" s="14" t="str">
        <f>IF(Polygon[Av Width m]="","",Polygon[Av Width m])</f>
        <v/>
      </c>
      <c r="AB590" s="14" t="str">
        <f>IF(Polygon[Parking Capacity]="","",Polygon[Parking Capacity])</f>
        <v/>
      </c>
    </row>
    <row r="591" spans="1:28" s="3" customFormat="1" x14ac:dyDescent="0.2">
      <c r="A591" s="3" t="str">
        <f>IF(Polygon[DWG File Name]="","",Polygon[DWG File Name])</f>
        <v/>
      </c>
      <c r="B591" s="3" t="str">
        <f>IF(Polygon[DWG Layer Name]="","",Polygon[DWG Layer Name])</f>
        <v/>
      </c>
      <c r="C591" s="3" t="str">
        <f>IF(Polygon[DWG Handle]="","",Polygon[DWG Handle])</f>
        <v/>
      </c>
      <c r="D591" s="58" t="str">
        <f>IF(Polygon[Approx Centroid X]="","",Polygon[Approx Centroid X])</f>
        <v/>
      </c>
      <c r="E591" s="58" t="str">
        <f>IF(Polygon[Approx Centroid Y]="","",Polygon[Approx Centroid Y])</f>
        <v/>
      </c>
      <c r="F591" s="3" t="str">
        <f>IF(Polygon[Replacement Asset]="","",Polygon[Replacement Asset])</f>
        <v/>
      </c>
      <c r="G591" s="3" t="str">
        <f>IF(Polygon[Asset ID]="","",UPPER(Polygon[Asset ID]))</f>
        <v/>
      </c>
      <c r="H591" s="3" t="str">
        <f>IF(Polygon[Asset Group]="","",VLOOKUP(Polygon[Asset Group],asset_grp_poly,4,FALSE))</f>
        <v/>
      </c>
      <c r="I591" s="3" t="str">
        <f>IF(Polygon[Asset Group]="","",VLOOKUP(Polygon[Asset Group],asset_grp_poly,2,FALSE))</f>
        <v/>
      </c>
      <c r="J591" s="3" t="str">
        <f>IF(Polygon[Asset Group]="","",VLOOKUP(Polygon[Asset Group],asset_grp_poly,3,FALSE))</f>
        <v/>
      </c>
      <c r="K591" s="3" t="str">
        <f>IF(Polygon[Asset Group]="","",VLOOKUP(Polygon[Asset Type],type_master_list,2,FALSE))</f>
        <v/>
      </c>
      <c r="L591" s="3" t="str">
        <f>IF(Polygon[Asset Name]="","",PROPER(Polygon[Asset Name]))</f>
        <v/>
      </c>
      <c r="M591" s="11" t="str">
        <f>IF(Polygon[Install Date]="","",Polygon[Install Date])</f>
        <v/>
      </c>
      <c r="N591" s="11" t="str">
        <f>IF(Polygon[Note]="","",PROPER(Polygon[Note]))</f>
        <v/>
      </c>
      <c r="O591" s="11" t="str">
        <f>IF(Polygon[Resource Consent Number]="","",UPPER(Polygon[Resource Consent Number]))</f>
        <v/>
      </c>
      <c r="P591" s="53" t="str">
        <f>IF(Polygon[Asset Unit Cost]="","",Polygon[Asset Unit Cost])</f>
        <v/>
      </c>
      <c r="Q591" s="11" t="str">
        <f>IF(Polygon[Added By]="","",UPPER(Polygon[Added By]))</f>
        <v/>
      </c>
      <c r="R591" s="11" t="str">
        <f>IF(Polygon[Added Date]="","",Polygon[Added Date])</f>
        <v/>
      </c>
      <c r="S591" s="14" t="str">
        <f>IF(Polygon[Z COORD]="","",Polygon[Z COORD])</f>
        <v/>
      </c>
      <c r="T591" s="14" t="str">
        <f>IF(Polygon[Asset Description]="","",PROPER(Polygon[Asset Description]))</f>
        <v/>
      </c>
      <c r="U591" s="14" t="str">
        <f>IF(Polygon[Area m2]="","",Polygon[Area m2])</f>
        <v/>
      </c>
      <c r="V591" s="14" t="str">
        <f>IF(Polygon[Asset Group]="","",VLOOKUP(Polygon[Surface Material],surface_master,2,FALSE))</f>
        <v/>
      </c>
      <c r="W591" s="14" t="str">
        <f>IF(Polygon[Asset Group]="","",VLOOKUP(Polygon[Material],sa_pa_surface,2,FALSE))</f>
        <v/>
      </c>
      <c r="X591" s="14" t="str">
        <f>IF(Polygon[Asset Group]="","",VLOOKUP(Polygon[Surface],surface_master,2,FALSE))</f>
        <v/>
      </c>
      <c r="Y591" s="14" t="str">
        <f>IF(Polygon[Surface Layer Depth mm]="","",Polygon[Surface Layer Depth mm])</f>
        <v/>
      </c>
      <c r="Z591" s="14" t="str">
        <f>IF(Polygon[Length m]="","",Polygon[Length m])</f>
        <v/>
      </c>
      <c r="AA591" s="14" t="str">
        <f>IF(Polygon[Av Width m]="","",Polygon[Av Width m])</f>
        <v/>
      </c>
      <c r="AB591" s="14" t="str">
        <f>IF(Polygon[Parking Capacity]="","",Polygon[Parking Capacity])</f>
        <v/>
      </c>
    </row>
    <row r="592" spans="1:28" s="3" customFormat="1" x14ac:dyDescent="0.2">
      <c r="A592" s="3" t="str">
        <f>IF(Polygon[DWG File Name]="","",Polygon[DWG File Name])</f>
        <v/>
      </c>
      <c r="B592" s="3" t="str">
        <f>IF(Polygon[DWG Layer Name]="","",Polygon[DWG Layer Name])</f>
        <v/>
      </c>
      <c r="C592" s="3" t="str">
        <f>IF(Polygon[DWG Handle]="","",Polygon[DWG Handle])</f>
        <v/>
      </c>
      <c r="D592" s="58" t="str">
        <f>IF(Polygon[Approx Centroid X]="","",Polygon[Approx Centroid X])</f>
        <v/>
      </c>
      <c r="E592" s="58" t="str">
        <f>IF(Polygon[Approx Centroid Y]="","",Polygon[Approx Centroid Y])</f>
        <v/>
      </c>
      <c r="F592" s="3" t="str">
        <f>IF(Polygon[Replacement Asset]="","",Polygon[Replacement Asset])</f>
        <v/>
      </c>
      <c r="G592" s="3" t="str">
        <f>IF(Polygon[Asset ID]="","",UPPER(Polygon[Asset ID]))</f>
        <v/>
      </c>
      <c r="H592" s="3" t="str">
        <f>IF(Polygon[Asset Group]="","",VLOOKUP(Polygon[Asset Group],asset_grp_poly,4,FALSE))</f>
        <v/>
      </c>
      <c r="I592" s="3" t="str">
        <f>IF(Polygon[Asset Group]="","",VLOOKUP(Polygon[Asset Group],asset_grp_poly,2,FALSE))</f>
        <v/>
      </c>
      <c r="J592" s="3" t="str">
        <f>IF(Polygon[Asset Group]="","",VLOOKUP(Polygon[Asset Group],asset_grp_poly,3,FALSE))</f>
        <v/>
      </c>
      <c r="K592" s="3" t="str">
        <f>IF(Polygon[Asset Group]="","",VLOOKUP(Polygon[Asset Type],type_master_list,2,FALSE))</f>
        <v/>
      </c>
      <c r="L592" s="3" t="str">
        <f>IF(Polygon[Asset Name]="","",PROPER(Polygon[Asset Name]))</f>
        <v/>
      </c>
      <c r="M592" s="11" t="str">
        <f>IF(Polygon[Install Date]="","",Polygon[Install Date])</f>
        <v/>
      </c>
      <c r="N592" s="11" t="str">
        <f>IF(Polygon[Note]="","",PROPER(Polygon[Note]))</f>
        <v/>
      </c>
      <c r="O592" s="11" t="str">
        <f>IF(Polygon[Resource Consent Number]="","",UPPER(Polygon[Resource Consent Number]))</f>
        <v/>
      </c>
      <c r="P592" s="53" t="str">
        <f>IF(Polygon[Asset Unit Cost]="","",Polygon[Asset Unit Cost])</f>
        <v/>
      </c>
      <c r="Q592" s="11" t="str">
        <f>IF(Polygon[Added By]="","",UPPER(Polygon[Added By]))</f>
        <v/>
      </c>
      <c r="R592" s="11" t="str">
        <f>IF(Polygon[Added Date]="","",Polygon[Added Date])</f>
        <v/>
      </c>
      <c r="S592" s="14" t="str">
        <f>IF(Polygon[Z COORD]="","",Polygon[Z COORD])</f>
        <v/>
      </c>
      <c r="T592" s="14" t="str">
        <f>IF(Polygon[Asset Description]="","",PROPER(Polygon[Asset Description]))</f>
        <v/>
      </c>
      <c r="U592" s="14" t="str">
        <f>IF(Polygon[Area m2]="","",Polygon[Area m2])</f>
        <v/>
      </c>
      <c r="V592" s="14" t="str">
        <f>IF(Polygon[Asset Group]="","",VLOOKUP(Polygon[Surface Material],surface_master,2,FALSE))</f>
        <v/>
      </c>
      <c r="W592" s="14" t="str">
        <f>IF(Polygon[Asset Group]="","",VLOOKUP(Polygon[Material],sa_pa_surface,2,FALSE))</f>
        <v/>
      </c>
      <c r="X592" s="14" t="str">
        <f>IF(Polygon[Asset Group]="","",VLOOKUP(Polygon[Surface],surface_master,2,FALSE))</f>
        <v/>
      </c>
      <c r="Y592" s="14" t="str">
        <f>IF(Polygon[Surface Layer Depth mm]="","",Polygon[Surface Layer Depth mm])</f>
        <v/>
      </c>
      <c r="Z592" s="14" t="str">
        <f>IF(Polygon[Length m]="","",Polygon[Length m])</f>
        <v/>
      </c>
      <c r="AA592" s="14" t="str">
        <f>IF(Polygon[Av Width m]="","",Polygon[Av Width m])</f>
        <v/>
      </c>
      <c r="AB592" s="14" t="str">
        <f>IF(Polygon[Parking Capacity]="","",Polygon[Parking Capacity])</f>
        <v/>
      </c>
    </row>
    <row r="593" spans="1:28" s="3" customFormat="1" x14ac:dyDescent="0.2">
      <c r="A593" s="3" t="str">
        <f>IF(Polygon[DWG File Name]="","",Polygon[DWG File Name])</f>
        <v/>
      </c>
      <c r="B593" s="3" t="str">
        <f>IF(Polygon[DWG Layer Name]="","",Polygon[DWG Layer Name])</f>
        <v/>
      </c>
      <c r="C593" s="3" t="str">
        <f>IF(Polygon[DWG Handle]="","",Polygon[DWG Handle])</f>
        <v/>
      </c>
      <c r="D593" s="58" t="str">
        <f>IF(Polygon[Approx Centroid X]="","",Polygon[Approx Centroid X])</f>
        <v/>
      </c>
      <c r="E593" s="58" t="str">
        <f>IF(Polygon[Approx Centroid Y]="","",Polygon[Approx Centroid Y])</f>
        <v/>
      </c>
      <c r="F593" s="3" t="str">
        <f>IF(Polygon[Replacement Asset]="","",Polygon[Replacement Asset])</f>
        <v/>
      </c>
      <c r="G593" s="3" t="str">
        <f>IF(Polygon[Asset ID]="","",UPPER(Polygon[Asset ID]))</f>
        <v/>
      </c>
      <c r="H593" s="3" t="str">
        <f>IF(Polygon[Asset Group]="","",VLOOKUP(Polygon[Asset Group],asset_grp_poly,4,FALSE))</f>
        <v/>
      </c>
      <c r="I593" s="3" t="str">
        <f>IF(Polygon[Asset Group]="","",VLOOKUP(Polygon[Asset Group],asset_grp_poly,2,FALSE))</f>
        <v/>
      </c>
      <c r="J593" s="3" t="str">
        <f>IF(Polygon[Asset Group]="","",VLOOKUP(Polygon[Asset Group],asset_grp_poly,3,FALSE))</f>
        <v/>
      </c>
      <c r="K593" s="3" t="str">
        <f>IF(Polygon[Asset Group]="","",VLOOKUP(Polygon[Asset Type],type_master_list,2,FALSE))</f>
        <v/>
      </c>
      <c r="L593" s="3" t="str">
        <f>IF(Polygon[Asset Name]="","",PROPER(Polygon[Asset Name]))</f>
        <v/>
      </c>
      <c r="M593" s="11" t="str">
        <f>IF(Polygon[Install Date]="","",Polygon[Install Date])</f>
        <v/>
      </c>
      <c r="N593" s="11" t="str">
        <f>IF(Polygon[Note]="","",PROPER(Polygon[Note]))</f>
        <v/>
      </c>
      <c r="O593" s="11" t="str">
        <f>IF(Polygon[Resource Consent Number]="","",UPPER(Polygon[Resource Consent Number]))</f>
        <v/>
      </c>
      <c r="P593" s="53" t="str">
        <f>IF(Polygon[Asset Unit Cost]="","",Polygon[Asset Unit Cost])</f>
        <v/>
      </c>
      <c r="Q593" s="11" t="str">
        <f>IF(Polygon[Added By]="","",UPPER(Polygon[Added By]))</f>
        <v/>
      </c>
      <c r="R593" s="11" t="str">
        <f>IF(Polygon[Added Date]="","",Polygon[Added Date])</f>
        <v/>
      </c>
      <c r="S593" s="14" t="str">
        <f>IF(Polygon[Z COORD]="","",Polygon[Z COORD])</f>
        <v/>
      </c>
      <c r="T593" s="14" t="str">
        <f>IF(Polygon[Asset Description]="","",PROPER(Polygon[Asset Description]))</f>
        <v/>
      </c>
      <c r="U593" s="14" t="str">
        <f>IF(Polygon[Area m2]="","",Polygon[Area m2])</f>
        <v/>
      </c>
      <c r="V593" s="14" t="str">
        <f>IF(Polygon[Asset Group]="","",VLOOKUP(Polygon[Surface Material],surface_master,2,FALSE))</f>
        <v/>
      </c>
      <c r="W593" s="14" t="str">
        <f>IF(Polygon[Asset Group]="","",VLOOKUP(Polygon[Material],sa_pa_surface,2,FALSE))</f>
        <v/>
      </c>
      <c r="X593" s="14" t="str">
        <f>IF(Polygon[Asset Group]="","",VLOOKUP(Polygon[Surface],surface_master,2,FALSE))</f>
        <v/>
      </c>
      <c r="Y593" s="14" t="str">
        <f>IF(Polygon[Surface Layer Depth mm]="","",Polygon[Surface Layer Depth mm])</f>
        <v/>
      </c>
      <c r="Z593" s="14" t="str">
        <f>IF(Polygon[Length m]="","",Polygon[Length m])</f>
        <v/>
      </c>
      <c r="AA593" s="14" t="str">
        <f>IF(Polygon[Av Width m]="","",Polygon[Av Width m])</f>
        <v/>
      </c>
      <c r="AB593" s="14" t="str">
        <f>IF(Polygon[Parking Capacity]="","",Polygon[Parking Capacity])</f>
        <v/>
      </c>
    </row>
    <row r="594" spans="1:28" s="3" customFormat="1" x14ac:dyDescent="0.2">
      <c r="A594" s="3" t="str">
        <f>IF(Polygon[DWG File Name]="","",Polygon[DWG File Name])</f>
        <v/>
      </c>
      <c r="B594" s="3" t="str">
        <f>IF(Polygon[DWG Layer Name]="","",Polygon[DWG Layer Name])</f>
        <v/>
      </c>
      <c r="C594" s="3" t="str">
        <f>IF(Polygon[DWG Handle]="","",Polygon[DWG Handle])</f>
        <v/>
      </c>
      <c r="D594" s="58" t="str">
        <f>IF(Polygon[Approx Centroid X]="","",Polygon[Approx Centroid X])</f>
        <v/>
      </c>
      <c r="E594" s="58" t="str">
        <f>IF(Polygon[Approx Centroid Y]="","",Polygon[Approx Centroid Y])</f>
        <v/>
      </c>
      <c r="F594" s="3" t="str">
        <f>IF(Polygon[Replacement Asset]="","",Polygon[Replacement Asset])</f>
        <v/>
      </c>
      <c r="G594" s="3" t="str">
        <f>IF(Polygon[Asset ID]="","",UPPER(Polygon[Asset ID]))</f>
        <v/>
      </c>
      <c r="H594" s="3" t="str">
        <f>IF(Polygon[Asset Group]="","",VLOOKUP(Polygon[Asset Group],asset_grp_poly,4,FALSE))</f>
        <v/>
      </c>
      <c r="I594" s="3" t="str">
        <f>IF(Polygon[Asset Group]="","",VLOOKUP(Polygon[Asset Group],asset_grp_poly,2,FALSE))</f>
        <v/>
      </c>
      <c r="J594" s="3" t="str">
        <f>IF(Polygon[Asset Group]="","",VLOOKUP(Polygon[Asset Group],asset_grp_poly,3,FALSE))</f>
        <v/>
      </c>
      <c r="K594" s="3" t="str">
        <f>IF(Polygon[Asset Group]="","",VLOOKUP(Polygon[Asset Type],type_master_list,2,FALSE))</f>
        <v/>
      </c>
      <c r="L594" s="3" t="str">
        <f>IF(Polygon[Asset Name]="","",PROPER(Polygon[Asset Name]))</f>
        <v/>
      </c>
      <c r="M594" s="11" t="str">
        <f>IF(Polygon[Install Date]="","",Polygon[Install Date])</f>
        <v/>
      </c>
      <c r="N594" s="11" t="str">
        <f>IF(Polygon[Note]="","",PROPER(Polygon[Note]))</f>
        <v/>
      </c>
      <c r="O594" s="11" t="str">
        <f>IF(Polygon[Resource Consent Number]="","",UPPER(Polygon[Resource Consent Number]))</f>
        <v/>
      </c>
      <c r="P594" s="53" t="str">
        <f>IF(Polygon[Asset Unit Cost]="","",Polygon[Asset Unit Cost])</f>
        <v/>
      </c>
      <c r="Q594" s="11" t="str">
        <f>IF(Polygon[Added By]="","",UPPER(Polygon[Added By]))</f>
        <v/>
      </c>
      <c r="R594" s="11" t="str">
        <f>IF(Polygon[Added Date]="","",Polygon[Added Date])</f>
        <v/>
      </c>
      <c r="S594" s="14" t="str">
        <f>IF(Polygon[Z COORD]="","",Polygon[Z COORD])</f>
        <v/>
      </c>
      <c r="T594" s="14" t="str">
        <f>IF(Polygon[Asset Description]="","",PROPER(Polygon[Asset Description]))</f>
        <v/>
      </c>
      <c r="U594" s="14" t="str">
        <f>IF(Polygon[Area m2]="","",Polygon[Area m2])</f>
        <v/>
      </c>
      <c r="V594" s="14" t="str">
        <f>IF(Polygon[Asset Group]="","",VLOOKUP(Polygon[Surface Material],surface_master,2,FALSE))</f>
        <v/>
      </c>
      <c r="W594" s="14" t="str">
        <f>IF(Polygon[Asset Group]="","",VLOOKUP(Polygon[Material],sa_pa_surface,2,FALSE))</f>
        <v/>
      </c>
      <c r="X594" s="14" t="str">
        <f>IF(Polygon[Asset Group]="","",VLOOKUP(Polygon[Surface],surface_master,2,FALSE))</f>
        <v/>
      </c>
      <c r="Y594" s="14" t="str">
        <f>IF(Polygon[Surface Layer Depth mm]="","",Polygon[Surface Layer Depth mm])</f>
        <v/>
      </c>
      <c r="Z594" s="14" t="str">
        <f>IF(Polygon[Length m]="","",Polygon[Length m])</f>
        <v/>
      </c>
      <c r="AA594" s="14" t="str">
        <f>IF(Polygon[Av Width m]="","",Polygon[Av Width m])</f>
        <v/>
      </c>
      <c r="AB594" s="14" t="str">
        <f>IF(Polygon[Parking Capacity]="","",Polygon[Parking Capacity])</f>
        <v/>
      </c>
    </row>
    <row r="595" spans="1:28" s="3" customFormat="1" x14ac:dyDescent="0.2">
      <c r="A595" s="3" t="str">
        <f>IF(Polygon[DWG File Name]="","",Polygon[DWG File Name])</f>
        <v/>
      </c>
      <c r="B595" s="3" t="str">
        <f>IF(Polygon[DWG Layer Name]="","",Polygon[DWG Layer Name])</f>
        <v/>
      </c>
      <c r="C595" s="3" t="str">
        <f>IF(Polygon[DWG Handle]="","",Polygon[DWG Handle])</f>
        <v/>
      </c>
      <c r="D595" s="58" t="str">
        <f>IF(Polygon[Approx Centroid X]="","",Polygon[Approx Centroid X])</f>
        <v/>
      </c>
      <c r="E595" s="58" t="str">
        <f>IF(Polygon[Approx Centroid Y]="","",Polygon[Approx Centroid Y])</f>
        <v/>
      </c>
      <c r="F595" s="3" t="str">
        <f>IF(Polygon[Replacement Asset]="","",Polygon[Replacement Asset])</f>
        <v/>
      </c>
      <c r="G595" s="3" t="str">
        <f>IF(Polygon[Asset ID]="","",UPPER(Polygon[Asset ID]))</f>
        <v/>
      </c>
      <c r="H595" s="3" t="str">
        <f>IF(Polygon[Asset Group]="","",VLOOKUP(Polygon[Asset Group],asset_grp_poly,4,FALSE))</f>
        <v/>
      </c>
      <c r="I595" s="3" t="str">
        <f>IF(Polygon[Asset Group]="","",VLOOKUP(Polygon[Asset Group],asset_grp_poly,2,FALSE))</f>
        <v/>
      </c>
      <c r="J595" s="3" t="str">
        <f>IF(Polygon[Asset Group]="","",VLOOKUP(Polygon[Asset Group],asset_grp_poly,3,FALSE))</f>
        <v/>
      </c>
      <c r="K595" s="3" t="str">
        <f>IF(Polygon[Asset Group]="","",VLOOKUP(Polygon[Asset Type],type_master_list,2,FALSE))</f>
        <v/>
      </c>
      <c r="L595" s="3" t="str">
        <f>IF(Polygon[Asset Name]="","",PROPER(Polygon[Asset Name]))</f>
        <v/>
      </c>
      <c r="M595" s="11" t="str">
        <f>IF(Polygon[Install Date]="","",Polygon[Install Date])</f>
        <v/>
      </c>
      <c r="N595" s="11" t="str">
        <f>IF(Polygon[Note]="","",PROPER(Polygon[Note]))</f>
        <v/>
      </c>
      <c r="O595" s="11" t="str">
        <f>IF(Polygon[Resource Consent Number]="","",UPPER(Polygon[Resource Consent Number]))</f>
        <v/>
      </c>
      <c r="P595" s="53" t="str">
        <f>IF(Polygon[Asset Unit Cost]="","",Polygon[Asset Unit Cost])</f>
        <v/>
      </c>
      <c r="Q595" s="11" t="str">
        <f>IF(Polygon[Added By]="","",UPPER(Polygon[Added By]))</f>
        <v/>
      </c>
      <c r="R595" s="11" t="str">
        <f>IF(Polygon[Added Date]="","",Polygon[Added Date])</f>
        <v/>
      </c>
      <c r="S595" s="14" t="str">
        <f>IF(Polygon[Z COORD]="","",Polygon[Z COORD])</f>
        <v/>
      </c>
      <c r="T595" s="14" t="str">
        <f>IF(Polygon[Asset Description]="","",PROPER(Polygon[Asset Description]))</f>
        <v/>
      </c>
      <c r="U595" s="14" t="str">
        <f>IF(Polygon[Area m2]="","",Polygon[Area m2])</f>
        <v/>
      </c>
      <c r="V595" s="14" t="str">
        <f>IF(Polygon[Asset Group]="","",VLOOKUP(Polygon[Surface Material],surface_master,2,FALSE))</f>
        <v/>
      </c>
      <c r="W595" s="14" t="str">
        <f>IF(Polygon[Asset Group]="","",VLOOKUP(Polygon[Material],sa_pa_surface,2,FALSE))</f>
        <v/>
      </c>
      <c r="X595" s="14" t="str">
        <f>IF(Polygon[Asset Group]="","",VLOOKUP(Polygon[Surface],surface_master,2,FALSE))</f>
        <v/>
      </c>
      <c r="Y595" s="14" t="str">
        <f>IF(Polygon[Surface Layer Depth mm]="","",Polygon[Surface Layer Depth mm])</f>
        <v/>
      </c>
      <c r="Z595" s="14" t="str">
        <f>IF(Polygon[Length m]="","",Polygon[Length m])</f>
        <v/>
      </c>
      <c r="AA595" s="14" t="str">
        <f>IF(Polygon[Av Width m]="","",Polygon[Av Width m])</f>
        <v/>
      </c>
      <c r="AB595" s="14" t="str">
        <f>IF(Polygon[Parking Capacity]="","",Polygon[Parking Capacity])</f>
        <v/>
      </c>
    </row>
    <row r="596" spans="1:28" s="3" customFormat="1" x14ac:dyDescent="0.2">
      <c r="A596" s="3" t="str">
        <f>IF(Polygon[DWG File Name]="","",Polygon[DWG File Name])</f>
        <v/>
      </c>
      <c r="B596" s="3" t="str">
        <f>IF(Polygon[DWG Layer Name]="","",Polygon[DWG Layer Name])</f>
        <v/>
      </c>
      <c r="C596" s="3" t="str">
        <f>IF(Polygon[DWG Handle]="","",Polygon[DWG Handle])</f>
        <v/>
      </c>
      <c r="D596" s="58" t="str">
        <f>IF(Polygon[Approx Centroid X]="","",Polygon[Approx Centroid X])</f>
        <v/>
      </c>
      <c r="E596" s="58" t="str">
        <f>IF(Polygon[Approx Centroid Y]="","",Polygon[Approx Centroid Y])</f>
        <v/>
      </c>
      <c r="F596" s="3" t="str">
        <f>IF(Polygon[Replacement Asset]="","",Polygon[Replacement Asset])</f>
        <v/>
      </c>
      <c r="G596" s="3" t="str">
        <f>IF(Polygon[Asset ID]="","",UPPER(Polygon[Asset ID]))</f>
        <v/>
      </c>
      <c r="H596" s="3" t="str">
        <f>IF(Polygon[Asset Group]="","",VLOOKUP(Polygon[Asset Group],asset_grp_poly,4,FALSE))</f>
        <v/>
      </c>
      <c r="I596" s="3" t="str">
        <f>IF(Polygon[Asset Group]="","",VLOOKUP(Polygon[Asset Group],asset_grp_poly,2,FALSE))</f>
        <v/>
      </c>
      <c r="J596" s="3" t="str">
        <f>IF(Polygon[Asset Group]="","",VLOOKUP(Polygon[Asset Group],asset_grp_poly,3,FALSE))</f>
        <v/>
      </c>
      <c r="K596" s="3" t="str">
        <f>IF(Polygon[Asset Group]="","",VLOOKUP(Polygon[Asset Type],type_master_list,2,FALSE))</f>
        <v/>
      </c>
      <c r="L596" s="3" t="str">
        <f>IF(Polygon[Asset Name]="","",PROPER(Polygon[Asset Name]))</f>
        <v/>
      </c>
      <c r="M596" s="11" t="str">
        <f>IF(Polygon[Install Date]="","",Polygon[Install Date])</f>
        <v/>
      </c>
      <c r="N596" s="11" t="str">
        <f>IF(Polygon[Note]="","",PROPER(Polygon[Note]))</f>
        <v/>
      </c>
      <c r="O596" s="11" t="str">
        <f>IF(Polygon[Resource Consent Number]="","",UPPER(Polygon[Resource Consent Number]))</f>
        <v/>
      </c>
      <c r="P596" s="53" t="str">
        <f>IF(Polygon[Asset Unit Cost]="","",Polygon[Asset Unit Cost])</f>
        <v/>
      </c>
      <c r="Q596" s="11" t="str">
        <f>IF(Polygon[Added By]="","",UPPER(Polygon[Added By]))</f>
        <v/>
      </c>
      <c r="R596" s="11" t="str">
        <f>IF(Polygon[Added Date]="","",Polygon[Added Date])</f>
        <v/>
      </c>
      <c r="S596" s="14" t="str">
        <f>IF(Polygon[Z COORD]="","",Polygon[Z COORD])</f>
        <v/>
      </c>
      <c r="T596" s="14" t="str">
        <f>IF(Polygon[Asset Description]="","",PROPER(Polygon[Asset Description]))</f>
        <v/>
      </c>
      <c r="U596" s="14" t="str">
        <f>IF(Polygon[Area m2]="","",Polygon[Area m2])</f>
        <v/>
      </c>
      <c r="V596" s="14" t="str">
        <f>IF(Polygon[Asset Group]="","",VLOOKUP(Polygon[Surface Material],surface_master,2,FALSE))</f>
        <v/>
      </c>
      <c r="W596" s="14" t="str">
        <f>IF(Polygon[Asset Group]="","",VLOOKUP(Polygon[Material],sa_pa_surface,2,FALSE))</f>
        <v/>
      </c>
      <c r="X596" s="14" t="str">
        <f>IF(Polygon[Asset Group]="","",VLOOKUP(Polygon[Surface],surface_master,2,FALSE))</f>
        <v/>
      </c>
      <c r="Y596" s="14" t="str">
        <f>IF(Polygon[Surface Layer Depth mm]="","",Polygon[Surface Layer Depth mm])</f>
        <v/>
      </c>
      <c r="Z596" s="14" t="str">
        <f>IF(Polygon[Length m]="","",Polygon[Length m])</f>
        <v/>
      </c>
      <c r="AA596" s="14" t="str">
        <f>IF(Polygon[Av Width m]="","",Polygon[Av Width m])</f>
        <v/>
      </c>
      <c r="AB596" s="14" t="str">
        <f>IF(Polygon[Parking Capacity]="","",Polygon[Parking Capacity])</f>
        <v/>
      </c>
    </row>
    <row r="597" spans="1:28" s="3" customFormat="1" x14ac:dyDescent="0.2">
      <c r="A597" s="3" t="str">
        <f>IF(Polygon[DWG File Name]="","",Polygon[DWG File Name])</f>
        <v/>
      </c>
      <c r="B597" s="3" t="str">
        <f>IF(Polygon[DWG Layer Name]="","",Polygon[DWG Layer Name])</f>
        <v/>
      </c>
      <c r="C597" s="3" t="str">
        <f>IF(Polygon[DWG Handle]="","",Polygon[DWG Handle])</f>
        <v/>
      </c>
      <c r="D597" s="58" t="str">
        <f>IF(Polygon[Approx Centroid X]="","",Polygon[Approx Centroid X])</f>
        <v/>
      </c>
      <c r="E597" s="58" t="str">
        <f>IF(Polygon[Approx Centroid Y]="","",Polygon[Approx Centroid Y])</f>
        <v/>
      </c>
      <c r="F597" s="3" t="str">
        <f>IF(Polygon[Replacement Asset]="","",Polygon[Replacement Asset])</f>
        <v/>
      </c>
      <c r="G597" s="3" t="str">
        <f>IF(Polygon[Asset ID]="","",UPPER(Polygon[Asset ID]))</f>
        <v/>
      </c>
      <c r="H597" s="3" t="str">
        <f>IF(Polygon[Asset Group]="","",VLOOKUP(Polygon[Asset Group],asset_grp_poly,4,FALSE))</f>
        <v/>
      </c>
      <c r="I597" s="3" t="str">
        <f>IF(Polygon[Asset Group]="","",VLOOKUP(Polygon[Asset Group],asset_grp_poly,2,FALSE))</f>
        <v/>
      </c>
      <c r="J597" s="3" t="str">
        <f>IF(Polygon[Asset Group]="","",VLOOKUP(Polygon[Asset Group],asset_grp_poly,3,FALSE))</f>
        <v/>
      </c>
      <c r="K597" s="3" t="str">
        <f>IF(Polygon[Asset Group]="","",VLOOKUP(Polygon[Asset Type],type_master_list,2,FALSE))</f>
        <v/>
      </c>
      <c r="L597" s="3" t="str">
        <f>IF(Polygon[Asset Name]="","",PROPER(Polygon[Asset Name]))</f>
        <v/>
      </c>
      <c r="M597" s="11" t="str">
        <f>IF(Polygon[Install Date]="","",Polygon[Install Date])</f>
        <v/>
      </c>
      <c r="N597" s="11" t="str">
        <f>IF(Polygon[Note]="","",PROPER(Polygon[Note]))</f>
        <v/>
      </c>
      <c r="O597" s="11" t="str">
        <f>IF(Polygon[Resource Consent Number]="","",UPPER(Polygon[Resource Consent Number]))</f>
        <v/>
      </c>
      <c r="P597" s="53" t="str">
        <f>IF(Polygon[Asset Unit Cost]="","",Polygon[Asset Unit Cost])</f>
        <v/>
      </c>
      <c r="Q597" s="11" t="str">
        <f>IF(Polygon[Added By]="","",UPPER(Polygon[Added By]))</f>
        <v/>
      </c>
      <c r="R597" s="11" t="str">
        <f>IF(Polygon[Added Date]="","",Polygon[Added Date])</f>
        <v/>
      </c>
      <c r="S597" s="14" t="str">
        <f>IF(Polygon[Z COORD]="","",Polygon[Z COORD])</f>
        <v/>
      </c>
      <c r="T597" s="14" t="str">
        <f>IF(Polygon[Asset Description]="","",PROPER(Polygon[Asset Description]))</f>
        <v/>
      </c>
      <c r="U597" s="14" t="str">
        <f>IF(Polygon[Area m2]="","",Polygon[Area m2])</f>
        <v/>
      </c>
      <c r="V597" s="14" t="str">
        <f>IF(Polygon[Asset Group]="","",VLOOKUP(Polygon[Surface Material],surface_master,2,FALSE))</f>
        <v/>
      </c>
      <c r="W597" s="14" t="str">
        <f>IF(Polygon[Asset Group]="","",VLOOKUP(Polygon[Material],sa_pa_surface,2,FALSE))</f>
        <v/>
      </c>
      <c r="X597" s="14" t="str">
        <f>IF(Polygon[Asset Group]="","",VLOOKUP(Polygon[Surface],surface_master,2,FALSE))</f>
        <v/>
      </c>
      <c r="Y597" s="14" t="str">
        <f>IF(Polygon[Surface Layer Depth mm]="","",Polygon[Surface Layer Depth mm])</f>
        <v/>
      </c>
      <c r="Z597" s="14" t="str">
        <f>IF(Polygon[Length m]="","",Polygon[Length m])</f>
        <v/>
      </c>
      <c r="AA597" s="14" t="str">
        <f>IF(Polygon[Av Width m]="","",Polygon[Av Width m])</f>
        <v/>
      </c>
      <c r="AB597" s="14" t="str">
        <f>IF(Polygon[Parking Capacity]="","",Polygon[Parking Capacity])</f>
        <v/>
      </c>
    </row>
    <row r="598" spans="1:28" s="3" customFormat="1" x14ac:dyDescent="0.2">
      <c r="A598" s="3" t="str">
        <f>IF(Polygon[DWG File Name]="","",Polygon[DWG File Name])</f>
        <v/>
      </c>
      <c r="B598" s="3" t="str">
        <f>IF(Polygon[DWG Layer Name]="","",Polygon[DWG Layer Name])</f>
        <v/>
      </c>
      <c r="C598" s="3" t="str">
        <f>IF(Polygon[DWG Handle]="","",Polygon[DWG Handle])</f>
        <v/>
      </c>
      <c r="D598" s="58" t="str">
        <f>IF(Polygon[Approx Centroid X]="","",Polygon[Approx Centroid X])</f>
        <v/>
      </c>
      <c r="E598" s="58" t="str">
        <f>IF(Polygon[Approx Centroid Y]="","",Polygon[Approx Centroid Y])</f>
        <v/>
      </c>
      <c r="F598" s="3" t="str">
        <f>IF(Polygon[Replacement Asset]="","",Polygon[Replacement Asset])</f>
        <v/>
      </c>
      <c r="G598" s="3" t="str">
        <f>IF(Polygon[Asset ID]="","",UPPER(Polygon[Asset ID]))</f>
        <v/>
      </c>
      <c r="H598" s="3" t="str">
        <f>IF(Polygon[Asset Group]="","",VLOOKUP(Polygon[Asset Group],asset_grp_poly,4,FALSE))</f>
        <v/>
      </c>
      <c r="I598" s="3" t="str">
        <f>IF(Polygon[Asset Group]="","",VLOOKUP(Polygon[Asset Group],asset_grp_poly,2,FALSE))</f>
        <v/>
      </c>
      <c r="J598" s="3" t="str">
        <f>IF(Polygon[Asset Group]="","",VLOOKUP(Polygon[Asset Group],asset_grp_poly,3,FALSE))</f>
        <v/>
      </c>
      <c r="K598" s="3" t="str">
        <f>IF(Polygon[Asset Group]="","",VLOOKUP(Polygon[Asset Type],type_master_list,2,FALSE))</f>
        <v/>
      </c>
      <c r="L598" s="3" t="str">
        <f>IF(Polygon[Asset Name]="","",PROPER(Polygon[Asset Name]))</f>
        <v/>
      </c>
      <c r="M598" s="11" t="str">
        <f>IF(Polygon[Install Date]="","",Polygon[Install Date])</f>
        <v/>
      </c>
      <c r="N598" s="11" t="str">
        <f>IF(Polygon[Note]="","",PROPER(Polygon[Note]))</f>
        <v/>
      </c>
      <c r="O598" s="11" t="str">
        <f>IF(Polygon[Resource Consent Number]="","",UPPER(Polygon[Resource Consent Number]))</f>
        <v/>
      </c>
      <c r="P598" s="53" t="str">
        <f>IF(Polygon[Asset Unit Cost]="","",Polygon[Asset Unit Cost])</f>
        <v/>
      </c>
      <c r="Q598" s="11" t="str">
        <f>IF(Polygon[Added By]="","",UPPER(Polygon[Added By]))</f>
        <v/>
      </c>
      <c r="R598" s="11" t="str">
        <f>IF(Polygon[Added Date]="","",Polygon[Added Date])</f>
        <v/>
      </c>
      <c r="S598" s="14" t="str">
        <f>IF(Polygon[Z COORD]="","",Polygon[Z COORD])</f>
        <v/>
      </c>
      <c r="T598" s="14" t="str">
        <f>IF(Polygon[Asset Description]="","",PROPER(Polygon[Asset Description]))</f>
        <v/>
      </c>
      <c r="U598" s="14" t="str">
        <f>IF(Polygon[Area m2]="","",Polygon[Area m2])</f>
        <v/>
      </c>
      <c r="V598" s="14" t="str">
        <f>IF(Polygon[Asset Group]="","",VLOOKUP(Polygon[Surface Material],surface_master,2,FALSE))</f>
        <v/>
      </c>
      <c r="W598" s="14" t="str">
        <f>IF(Polygon[Asset Group]="","",VLOOKUP(Polygon[Material],sa_pa_surface,2,FALSE))</f>
        <v/>
      </c>
      <c r="X598" s="14" t="str">
        <f>IF(Polygon[Asset Group]="","",VLOOKUP(Polygon[Surface],surface_master,2,FALSE))</f>
        <v/>
      </c>
      <c r="Y598" s="14" t="str">
        <f>IF(Polygon[Surface Layer Depth mm]="","",Polygon[Surface Layer Depth mm])</f>
        <v/>
      </c>
      <c r="Z598" s="14" t="str">
        <f>IF(Polygon[Length m]="","",Polygon[Length m])</f>
        <v/>
      </c>
      <c r="AA598" s="14" t="str">
        <f>IF(Polygon[Av Width m]="","",Polygon[Av Width m])</f>
        <v/>
      </c>
      <c r="AB598" s="14" t="str">
        <f>IF(Polygon[Parking Capacity]="","",Polygon[Parking Capacity])</f>
        <v/>
      </c>
    </row>
    <row r="599" spans="1:28" s="3" customFormat="1" x14ac:dyDescent="0.2">
      <c r="A599" s="3" t="str">
        <f>IF(Polygon[DWG File Name]="","",Polygon[DWG File Name])</f>
        <v/>
      </c>
      <c r="B599" s="3" t="str">
        <f>IF(Polygon[DWG Layer Name]="","",Polygon[DWG Layer Name])</f>
        <v/>
      </c>
      <c r="C599" s="3" t="str">
        <f>IF(Polygon[DWG Handle]="","",Polygon[DWG Handle])</f>
        <v/>
      </c>
      <c r="D599" s="58" t="str">
        <f>IF(Polygon[Approx Centroid X]="","",Polygon[Approx Centroid X])</f>
        <v/>
      </c>
      <c r="E599" s="58" t="str">
        <f>IF(Polygon[Approx Centroid Y]="","",Polygon[Approx Centroid Y])</f>
        <v/>
      </c>
      <c r="F599" s="3" t="str">
        <f>IF(Polygon[Replacement Asset]="","",Polygon[Replacement Asset])</f>
        <v/>
      </c>
      <c r="G599" s="3" t="str">
        <f>IF(Polygon[Asset ID]="","",UPPER(Polygon[Asset ID]))</f>
        <v/>
      </c>
      <c r="H599" s="3" t="str">
        <f>IF(Polygon[Asset Group]="","",VLOOKUP(Polygon[Asset Group],asset_grp_poly,4,FALSE))</f>
        <v/>
      </c>
      <c r="I599" s="3" t="str">
        <f>IF(Polygon[Asset Group]="","",VLOOKUP(Polygon[Asset Group],asset_grp_poly,2,FALSE))</f>
        <v/>
      </c>
      <c r="J599" s="3" t="str">
        <f>IF(Polygon[Asset Group]="","",VLOOKUP(Polygon[Asset Group],asset_grp_poly,3,FALSE))</f>
        <v/>
      </c>
      <c r="K599" s="3" t="str">
        <f>IF(Polygon[Asset Group]="","",VLOOKUP(Polygon[Asset Type],type_master_list,2,FALSE))</f>
        <v/>
      </c>
      <c r="L599" s="3" t="str">
        <f>IF(Polygon[Asset Name]="","",PROPER(Polygon[Asset Name]))</f>
        <v/>
      </c>
      <c r="M599" s="11" t="str">
        <f>IF(Polygon[Install Date]="","",Polygon[Install Date])</f>
        <v/>
      </c>
      <c r="N599" s="11" t="str">
        <f>IF(Polygon[Note]="","",PROPER(Polygon[Note]))</f>
        <v/>
      </c>
      <c r="O599" s="11" t="str">
        <f>IF(Polygon[Resource Consent Number]="","",UPPER(Polygon[Resource Consent Number]))</f>
        <v/>
      </c>
      <c r="P599" s="53" t="str">
        <f>IF(Polygon[Asset Unit Cost]="","",Polygon[Asset Unit Cost])</f>
        <v/>
      </c>
      <c r="Q599" s="11" t="str">
        <f>IF(Polygon[Added By]="","",UPPER(Polygon[Added By]))</f>
        <v/>
      </c>
      <c r="R599" s="11" t="str">
        <f>IF(Polygon[Added Date]="","",Polygon[Added Date])</f>
        <v/>
      </c>
      <c r="S599" s="14" t="str">
        <f>IF(Polygon[Z COORD]="","",Polygon[Z COORD])</f>
        <v/>
      </c>
      <c r="T599" s="14" t="str">
        <f>IF(Polygon[Asset Description]="","",PROPER(Polygon[Asset Description]))</f>
        <v/>
      </c>
      <c r="U599" s="14" t="str">
        <f>IF(Polygon[Area m2]="","",Polygon[Area m2])</f>
        <v/>
      </c>
      <c r="V599" s="14" t="str">
        <f>IF(Polygon[Asset Group]="","",VLOOKUP(Polygon[Surface Material],surface_master,2,FALSE))</f>
        <v/>
      </c>
      <c r="W599" s="14" t="str">
        <f>IF(Polygon[Asset Group]="","",VLOOKUP(Polygon[Material],sa_pa_surface,2,FALSE))</f>
        <v/>
      </c>
      <c r="X599" s="14" t="str">
        <f>IF(Polygon[Asset Group]="","",VLOOKUP(Polygon[Surface],surface_master,2,FALSE))</f>
        <v/>
      </c>
      <c r="Y599" s="14" t="str">
        <f>IF(Polygon[Surface Layer Depth mm]="","",Polygon[Surface Layer Depth mm])</f>
        <v/>
      </c>
      <c r="Z599" s="14" t="str">
        <f>IF(Polygon[Length m]="","",Polygon[Length m])</f>
        <v/>
      </c>
      <c r="AA599" s="14" t="str">
        <f>IF(Polygon[Av Width m]="","",Polygon[Av Width m])</f>
        <v/>
      </c>
      <c r="AB599" s="14" t="str">
        <f>IF(Polygon[Parking Capacity]="","",Polygon[Parking Capacity])</f>
        <v/>
      </c>
    </row>
    <row r="600" spans="1:28" s="3" customFormat="1" x14ac:dyDescent="0.2">
      <c r="A600" s="3" t="str">
        <f>IF(Polygon[DWG File Name]="","",Polygon[DWG File Name])</f>
        <v/>
      </c>
      <c r="B600" s="3" t="str">
        <f>IF(Polygon[DWG Layer Name]="","",Polygon[DWG Layer Name])</f>
        <v/>
      </c>
      <c r="C600" s="3" t="str">
        <f>IF(Polygon[DWG Handle]="","",Polygon[DWG Handle])</f>
        <v/>
      </c>
      <c r="D600" s="58" t="str">
        <f>IF(Polygon[Approx Centroid X]="","",Polygon[Approx Centroid X])</f>
        <v/>
      </c>
      <c r="E600" s="58" t="str">
        <f>IF(Polygon[Approx Centroid Y]="","",Polygon[Approx Centroid Y])</f>
        <v/>
      </c>
      <c r="F600" s="3" t="str">
        <f>IF(Polygon[Replacement Asset]="","",Polygon[Replacement Asset])</f>
        <v/>
      </c>
      <c r="G600" s="3" t="str">
        <f>IF(Polygon[Asset ID]="","",UPPER(Polygon[Asset ID]))</f>
        <v/>
      </c>
      <c r="H600" s="3" t="str">
        <f>IF(Polygon[Asset Group]="","",VLOOKUP(Polygon[Asset Group],asset_grp_poly,4,FALSE))</f>
        <v/>
      </c>
      <c r="I600" s="3" t="str">
        <f>IF(Polygon[Asset Group]="","",VLOOKUP(Polygon[Asset Group],asset_grp_poly,2,FALSE))</f>
        <v/>
      </c>
      <c r="J600" s="3" t="str">
        <f>IF(Polygon[Asset Group]="","",VLOOKUP(Polygon[Asset Group],asset_grp_poly,3,FALSE))</f>
        <v/>
      </c>
      <c r="K600" s="3" t="str">
        <f>IF(Polygon[Asset Group]="","",VLOOKUP(Polygon[Asset Type],type_master_list,2,FALSE))</f>
        <v/>
      </c>
      <c r="L600" s="3" t="str">
        <f>IF(Polygon[Asset Name]="","",PROPER(Polygon[Asset Name]))</f>
        <v/>
      </c>
      <c r="M600" s="11" t="str">
        <f>IF(Polygon[Install Date]="","",Polygon[Install Date])</f>
        <v/>
      </c>
      <c r="N600" s="11" t="str">
        <f>IF(Polygon[Note]="","",PROPER(Polygon[Note]))</f>
        <v/>
      </c>
      <c r="O600" s="11" t="str">
        <f>IF(Polygon[Resource Consent Number]="","",UPPER(Polygon[Resource Consent Number]))</f>
        <v/>
      </c>
      <c r="P600" s="53" t="str">
        <f>IF(Polygon[Asset Unit Cost]="","",Polygon[Asset Unit Cost])</f>
        <v/>
      </c>
      <c r="Q600" s="11" t="str">
        <f>IF(Polygon[Added By]="","",UPPER(Polygon[Added By]))</f>
        <v/>
      </c>
      <c r="R600" s="11" t="str">
        <f>IF(Polygon[Added Date]="","",Polygon[Added Date])</f>
        <v/>
      </c>
      <c r="S600" s="14" t="str">
        <f>IF(Polygon[Z COORD]="","",Polygon[Z COORD])</f>
        <v/>
      </c>
      <c r="T600" s="14" t="str">
        <f>IF(Polygon[Asset Description]="","",PROPER(Polygon[Asset Description]))</f>
        <v/>
      </c>
      <c r="U600" s="14" t="str">
        <f>IF(Polygon[Area m2]="","",Polygon[Area m2])</f>
        <v/>
      </c>
      <c r="V600" s="14" t="str">
        <f>IF(Polygon[Asset Group]="","",VLOOKUP(Polygon[Surface Material],surface_master,2,FALSE))</f>
        <v/>
      </c>
      <c r="W600" s="14" t="str">
        <f>IF(Polygon[Asset Group]="","",VLOOKUP(Polygon[Material],sa_pa_surface,2,FALSE))</f>
        <v/>
      </c>
      <c r="X600" s="14" t="str">
        <f>IF(Polygon[Asset Group]="","",VLOOKUP(Polygon[Surface],surface_master,2,FALSE))</f>
        <v/>
      </c>
      <c r="Y600" s="14" t="str">
        <f>IF(Polygon[Surface Layer Depth mm]="","",Polygon[Surface Layer Depth mm])</f>
        <v/>
      </c>
      <c r="Z600" s="14" t="str">
        <f>IF(Polygon[Length m]="","",Polygon[Length m])</f>
        <v/>
      </c>
      <c r="AA600" s="14" t="str">
        <f>IF(Polygon[Av Width m]="","",Polygon[Av Width m])</f>
        <v/>
      </c>
      <c r="AB600" s="14" t="str">
        <f>IF(Polygon[Parking Capacity]="","",Polygon[Parking Capacity])</f>
        <v/>
      </c>
    </row>
    <row r="601" spans="1:28" s="3" customFormat="1" x14ac:dyDescent="0.2">
      <c r="A601" s="3" t="str">
        <f>IF(Polygon[DWG File Name]="","",Polygon[DWG File Name])</f>
        <v/>
      </c>
      <c r="B601" s="3" t="str">
        <f>IF(Polygon[DWG Layer Name]="","",Polygon[DWG Layer Name])</f>
        <v/>
      </c>
      <c r="C601" s="3" t="str">
        <f>IF(Polygon[DWG Handle]="","",Polygon[DWG Handle])</f>
        <v/>
      </c>
      <c r="D601" s="58" t="str">
        <f>IF(Polygon[Approx Centroid X]="","",Polygon[Approx Centroid X])</f>
        <v/>
      </c>
      <c r="E601" s="58" t="str">
        <f>IF(Polygon[Approx Centroid Y]="","",Polygon[Approx Centroid Y])</f>
        <v/>
      </c>
      <c r="F601" s="3" t="str">
        <f>IF(Polygon[Replacement Asset]="","",Polygon[Replacement Asset])</f>
        <v/>
      </c>
      <c r="G601" s="3" t="str">
        <f>IF(Polygon[Asset ID]="","",UPPER(Polygon[Asset ID]))</f>
        <v/>
      </c>
      <c r="H601" s="3" t="str">
        <f>IF(Polygon[Asset Group]="","",VLOOKUP(Polygon[Asset Group],asset_grp_poly,4,FALSE))</f>
        <v/>
      </c>
      <c r="I601" s="3" t="str">
        <f>IF(Polygon[Asset Group]="","",VLOOKUP(Polygon[Asset Group],asset_grp_poly,2,FALSE))</f>
        <v/>
      </c>
      <c r="J601" s="3" t="str">
        <f>IF(Polygon[Asset Group]="","",VLOOKUP(Polygon[Asset Group],asset_grp_poly,3,FALSE))</f>
        <v/>
      </c>
      <c r="K601" s="3" t="str">
        <f>IF(Polygon[Asset Group]="","",VLOOKUP(Polygon[Asset Type],type_master_list,2,FALSE))</f>
        <v/>
      </c>
      <c r="L601" s="3" t="str">
        <f>IF(Polygon[Asset Name]="","",PROPER(Polygon[Asset Name]))</f>
        <v/>
      </c>
      <c r="M601" s="11" t="str">
        <f>IF(Polygon[Install Date]="","",Polygon[Install Date])</f>
        <v/>
      </c>
      <c r="N601" s="11" t="str">
        <f>IF(Polygon[Note]="","",PROPER(Polygon[Note]))</f>
        <v/>
      </c>
      <c r="O601" s="11" t="str">
        <f>IF(Polygon[Resource Consent Number]="","",UPPER(Polygon[Resource Consent Number]))</f>
        <v/>
      </c>
      <c r="P601" s="53" t="str">
        <f>IF(Polygon[Asset Unit Cost]="","",Polygon[Asset Unit Cost])</f>
        <v/>
      </c>
      <c r="Q601" s="11" t="str">
        <f>IF(Polygon[Added By]="","",UPPER(Polygon[Added By]))</f>
        <v/>
      </c>
      <c r="R601" s="11" t="str">
        <f>IF(Polygon[Added Date]="","",Polygon[Added Date])</f>
        <v/>
      </c>
      <c r="S601" s="14" t="str">
        <f>IF(Polygon[Z COORD]="","",Polygon[Z COORD])</f>
        <v/>
      </c>
      <c r="T601" s="14" t="str">
        <f>IF(Polygon[Asset Description]="","",PROPER(Polygon[Asset Description]))</f>
        <v/>
      </c>
      <c r="U601" s="14" t="str">
        <f>IF(Polygon[Area m2]="","",Polygon[Area m2])</f>
        <v/>
      </c>
      <c r="V601" s="14" t="str">
        <f>IF(Polygon[Asset Group]="","",VLOOKUP(Polygon[Surface Material],surface_master,2,FALSE))</f>
        <v/>
      </c>
      <c r="W601" s="14" t="str">
        <f>IF(Polygon[Asset Group]="","",VLOOKUP(Polygon[Material],sa_pa_surface,2,FALSE))</f>
        <v/>
      </c>
      <c r="X601" s="14" t="str">
        <f>IF(Polygon[Asset Group]="","",VLOOKUP(Polygon[Surface],surface_master,2,FALSE))</f>
        <v/>
      </c>
      <c r="Y601" s="14" t="str">
        <f>IF(Polygon[Surface Layer Depth mm]="","",Polygon[Surface Layer Depth mm])</f>
        <v/>
      </c>
      <c r="Z601" s="14" t="str">
        <f>IF(Polygon[Length m]="","",Polygon[Length m])</f>
        <v/>
      </c>
      <c r="AA601" s="14" t="str">
        <f>IF(Polygon[Av Width m]="","",Polygon[Av Width m])</f>
        <v/>
      </c>
      <c r="AB601" s="14" t="str">
        <f>IF(Polygon[Parking Capacity]="","",Polygon[Parking Capacity])</f>
        <v/>
      </c>
    </row>
    <row r="602" spans="1:28" s="3" customFormat="1" x14ac:dyDescent="0.2">
      <c r="A602" s="3" t="str">
        <f>IF(Polygon[DWG File Name]="","",Polygon[DWG File Name])</f>
        <v/>
      </c>
      <c r="B602" s="3" t="str">
        <f>IF(Polygon[DWG Layer Name]="","",Polygon[DWG Layer Name])</f>
        <v/>
      </c>
      <c r="C602" s="3" t="str">
        <f>IF(Polygon[DWG Handle]="","",Polygon[DWG Handle])</f>
        <v/>
      </c>
      <c r="D602" s="58" t="str">
        <f>IF(Polygon[Approx Centroid X]="","",Polygon[Approx Centroid X])</f>
        <v/>
      </c>
      <c r="E602" s="58" t="str">
        <f>IF(Polygon[Approx Centroid Y]="","",Polygon[Approx Centroid Y])</f>
        <v/>
      </c>
      <c r="F602" s="3" t="str">
        <f>IF(Polygon[Replacement Asset]="","",Polygon[Replacement Asset])</f>
        <v/>
      </c>
      <c r="G602" s="3" t="str">
        <f>IF(Polygon[Asset ID]="","",UPPER(Polygon[Asset ID]))</f>
        <v/>
      </c>
      <c r="H602" s="3" t="str">
        <f>IF(Polygon[Asset Group]="","",VLOOKUP(Polygon[Asset Group],asset_grp_poly,4,FALSE))</f>
        <v/>
      </c>
      <c r="I602" s="3" t="str">
        <f>IF(Polygon[Asset Group]="","",VLOOKUP(Polygon[Asset Group],asset_grp_poly,2,FALSE))</f>
        <v/>
      </c>
      <c r="J602" s="3" t="str">
        <f>IF(Polygon[Asset Group]="","",VLOOKUP(Polygon[Asset Group],asset_grp_poly,3,FALSE))</f>
        <v/>
      </c>
      <c r="K602" s="3" t="str">
        <f>IF(Polygon[Asset Group]="","",VLOOKUP(Polygon[Asset Type],type_master_list,2,FALSE))</f>
        <v/>
      </c>
      <c r="L602" s="3" t="str">
        <f>IF(Polygon[Asset Name]="","",PROPER(Polygon[Asset Name]))</f>
        <v/>
      </c>
      <c r="M602" s="11" t="str">
        <f>IF(Polygon[Install Date]="","",Polygon[Install Date])</f>
        <v/>
      </c>
      <c r="N602" s="11" t="str">
        <f>IF(Polygon[Note]="","",PROPER(Polygon[Note]))</f>
        <v/>
      </c>
      <c r="O602" s="11" t="str">
        <f>IF(Polygon[Resource Consent Number]="","",UPPER(Polygon[Resource Consent Number]))</f>
        <v/>
      </c>
      <c r="P602" s="53" t="str">
        <f>IF(Polygon[Asset Unit Cost]="","",Polygon[Asset Unit Cost])</f>
        <v/>
      </c>
      <c r="Q602" s="11" t="str">
        <f>IF(Polygon[Added By]="","",UPPER(Polygon[Added By]))</f>
        <v/>
      </c>
      <c r="R602" s="11" t="str">
        <f>IF(Polygon[Added Date]="","",Polygon[Added Date])</f>
        <v/>
      </c>
      <c r="S602" s="14" t="str">
        <f>IF(Polygon[Z COORD]="","",Polygon[Z COORD])</f>
        <v/>
      </c>
      <c r="T602" s="14" t="str">
        <f>IF(Polygon[Asset Description]="","",PROPER(Polygon[Asset Description]))</f>
        <v/>
      </c>
      <c r="U602" s="14" t="str">
        <f>IF(Polygon[Area m2]="","",Polygon[Area m2])</f>
        <v/>
      </c>
      <c r="V602" s="14" t="str">
        <f>IF(Polygon[Asset Group]="","",VLOOKUP(Polygon[Surface Material],surface_master,2,FALSE))</f>
        <v/>
      </c>
      <c r="W602" s="14" t="str">
        <f>IF(Polygon[Asset Group]="","",VLOOKUP(Polygon[Material],sa_pa_surface,2,FALSE))</f>
        <v/>
      </c>
      <c r="X602" s="14" t="str">
        <f>IF(Polygon[Asset Group]="","",VLOOKUP(Polygon[Surface],surface_master,2,FALSE))</f>
        <v/>
      </c>
      <c r="Y602" s="14" t="str">
        <f>IF(Polygon[Surface Layer Depth mm]="","",Polygon[Surface Layer Depth mm])</f>
        <v/>
      </c>
      <c r="Z602" s="14" t="str">
        <f>IF(Polygon[Length m]="","",Polygon[Length m])</f>
        <v/>
      </c>
      <c r="AA602" s="14" t="str">
        <f>IF(Polygon[Av Width m]="","",Polygon[Av Width m])</f>
        <v/>
      </c>
      <c r="AB602" s="14" t="str">
        <f>IF(Polygon[Parking Capacity]="","",Polygon[Parking Capacity])</f>
        <v/>
      </c>
    </row>
    <row r="603" spans="1:28" s="3" customFormat="1" x14ac:dyDescent="0.2">
      <c r="A603" s="3" t="str">
        <f>IF(Polygon[DWG File Name]="","",Polygon[DWG File Name])</f>
        <v/>
      </c>
      <c r="B603" s="3" t="str">
        <f>IF(Polygon[DWG Layer Name]="","",Polygon[DWG Layer Name])</f>
        <v/>
      </c>
      <c r="C603" s="3" t="str">
        <f>IF(Polygon[DWG Handle]="","",Polygon[DWG Handle])</f>
        <v/>
      </c>
      <c r="D603" s="58" t="str">
        <f>IF(Polygon[Approx Centroid X]="","",Polygon[Approx Centroid X])</f>
        <v/>
      </c>
      <c r="E603" s="58" t="str">
        <f>IF(Polygon[Approx Centroid Y]="","",Polygon[Approx Centroid Y])</f>
        <v/>
      </c>
      <c r="F603" s="3" t="str">
        <f>IF(Polygon[Replacement Asset]="","",Polygon[Replacement Asset])</f>
        <v/>
      </c>
      <c r="G603" s="3" t="str">
        <f>IF(Polygon[Asset ID]="","",UPPER(Polygon[Asset ID]))</f>
        <v/>
      </c>
      <c r="H603" s="3" t="str">
        <f>IF(Polygon[Asset Group]="","",VLOOKUP(Polygon[Asset Group],asset_grp_poly,4,FALSE))</f>
        <v/>
      </c>
      <c r="I603" s="3" t="str">
        <f>IF(Polygon[Asset Group]="","",VLOOKUP(Polygon[Asset Group],asset_grp_poly,2,FALSE))</f>
        <v/>
      </c>
      <c r="J603" s="3" t="str">
        <f>IF(Polygon[Asset Group]="","",VLOOKUP(Polygon[Asset Group],asset_grp_poly,3,FALSE))</f>
        <v/>
      </c>
      <c r="K603" s="3" t="str">
        <f>IF(Polygon[Asset Group]="","",VLOOKUP(Polygon[Asset Type],type_master_list,2,FALSE))</f>
        <v/>
      </c>
      <c r="L603" s="3" t="str">
        <f>IF(Polygon[Asset Name]="","",PROPER(Polygon[Asset Name]))</f>
        <v/>
      </c>
      <c r="M603" s="11" t="str">
        <f>IF(Polygon[Install Date]="","",Polygon[Install Date])</f>
        <v/>
      </c>
      <c r="N603" s="11" t="str">
        <f>IF(Polygon[Note]="","",PROPER(Polygon[Note]))</f>
        <v/>
      </c>
      <c r="O603" s="11" t="str">
        <f>IF(Polygon[Resource Consent Number]="","",UPPER(Polygon[Resource Consent Number]))</f>
        <v/>
      </c>
      <c r="P603" s="53" t="str">
        <f>IF(Polygon[Asset Unit Cost]="","",Polygon[Asset Unit Cost])</f>
        <v/>
      </c>
      <c r="Q603" s="11" t="str">
        <f>IF(Polygon[Added By]="","",UPPER(Polygon[Added By]))</f>
        <v/>
      </c>
      <c r="R603" s="11" t="str">
        <f>IF(Polygon[Added Date]="","",Polygon[Added Date])</f>
        <v/>
      </c>
      <c r="S603" s="14" t="str">
        <f>IF(Polygon[Z COORD]="","",Polygon[Z COORD])</f>
        <v/>
      </c>
      <c r="T603" s="14" t="str">
        <f>IF(Polygon[Asset Description]="","",PROPER(Polygon[Asset Description]))</f>
        <v/>
      </c>
      <c r="U603" s="14" t="str">
        <f>IF(Polygon[Area m2]="","",Polygon[Area m2])</f>
        <v/>
      </c>
      <c r="V603" s="14" t="str">
        <f>IF(Polygon[Asset Group]="","",VLOOKUP(Polygon[Surface Material],surface_master,2,FALSE))</f>
        <v/>
      </c>
      <c r="W603" s="14" t="str">
        <f>IF(Polygon[Asset Group]="","",VLOOKUP(Polygon[Material],sa_pa_surface,2,FALSE))</f>
        <v/>
      </c>
      <c r="X603" s="14" t="str">
        <f>IF(Polygon[Asset Group]="","",VLOOKUP(Polygon[Surface],surface_master,2,FALSE))</f>
        <v/>
      </c>
      <c r="Y603" s="14" t="str">
        <f>IF(Polygon[Surface Layer Depth mm]="","",Polygon[Surface Layer Depth mm])</f>
        <v/>
      </c>
      <c r="Z603" s="14" t="str">
        <f>IF(Polygon[Length m]="","",Polygon[Length m])</f>
        <v/>
      </c>
      <c r="AA603" s="14" t="str">
        <f>IF(Polygon[Av Width m]="","",Polygon[Av Width m])</f>
        <v/>
      </c>
      <c r="AB603" s="14" t="str">
        <f>IF(Polygon[Parking Capacity]="","",Polygon[Parking Capacity])</f>
        <v/>
      </c>
    </row>
    <row r="604" spans="1:28" s="3" customFormat="1" x14ac:dyDescent="0.2">
      <c r="A604" s="3" t="str">
        <f>IF(Polygon[DWG File Name]="","",Polygon[DWG File Name])</f>
        <v/>
      </c>
      <c r="B604" s="3" t="str">
        <f>IF(Polygon[DWG Layer Name]="","",Polygon[DWG Layer Name])</f>
        <v/>
      </c>
      <c r="C604" s="3" t="str">
        <f>IF(Polygon[DWG Handle]="","",Polygon[DWG Handle])</f>
        <v/>
      </c>
      <c r="D604" s="58" t="str">
        <f>IF(Polygon[Approx Centroid X]="","",Polygon[Approx Centroid X])</f>
        <v/>
      </c>
      <c r="E604" s="58" t="str">
        <f>IF(Polygon[Approx Centroid Y]="","",Polygon[Approx Centroid Y])</f>
        <v/>
      </c>
      <c r="F604" s="3" t="str">
        <f>IF(Polygon[Replacement Asset]="","",Polygon[Replacement Asset])</f>
        <v/>
      </c>
      <c r="G604" s="3" t="str">
        <f>IF(Polygon[Asset ID]="","",UPPER(Polygon[Asset ID]))</f>
        <v/>
      </c>
      <c r="H604" s="3" t="str">
        <f>IF(Polygon[Asset Group]="","",VLOOKUP(Polygon[Asset Group],asset_grp_poly,4,FALSE))</f>
        <v/>
      </c>
      <c r="I604" s="3" t="str">
        <f>IF(Polygon[Asset Group]="","",VLOOKUP(Polygon[Asset Group],asset_grp_poly,2,FALSE))</f>
        <v/>
      </c>
      <c r="J604" s="3" t="str">
        <f>IF(Polygon[Asset Group]="","",VLOOKUP(Polygon[Asset Group],asset_grp_poly,3,FALSE))</f>
        <v/>
      </c>
      <c r="K604" s="3" t="str">
        <f>IF(Polygon[Asset Group]="","",VLOOKUP(Polygon[Asset Type],type_master_list,2,FALSE))</f>
        <v/>
      </c>
      <c r="L604" s="3" t="str">
        <f>IF(Polygon[Asset Name]="","",PROPER(Polygon[Asset Name]))</f>
        <v/>
      </c>
      <c r="M604" s="11" t="str">
        <f>IF(Polygon[Install Date]="","",Polygon[Install Date])</f>
        <v/>
      </c>
      <c r="N604" s="11" t="str">
        <f>IF(Polygon[Note]="","",PROPER(Polygon[Note]))</f>
        <v/>
      </c>
      <c r="O604" s="11" t="str">
        <f>IF(Polygon[Resource Consent Number]="","",UPPER(Polygon[Resource Consent Number]))</f>
        <v/>
      </c>
      <c r="P604" s="53" t="str">
        <f>IF(Polygon[Asset Unit Cost]="","",Polygon[Asset Unit Cost])</f>
        <v/>
      </c>
      <c r="Q604" s="11" t="str">
        <f>IF(Polygon[Added By]="","",UPPER(Polygon[Added By]))</f>
        <v/>
      </c>
      <c r="R604" s="11" t="str">
        <f>IF(Polygon[Added Date]="","",Polygon[Added Date])</f>
        <v/>
      </c>
      <c r="S604" s="14" t="str">
        <f>IF(Polygon[Z COORD]="","",Polygon[Z COORD])</f>
        <v/>
      </c>
      <c r="T604" s="14" t="str">
        <f>IF(Polygon[Asset Description]="","",PROPER(Polygon[Asset Description]))</f>
        <v/>
      </c>
      <c r="U604" s="14" t="str">
        <f>IF(Polygon[Area m2]="","",Polygon[Area m2])</f>
        <v/>
      </c>
      <c r="V604" s="14" t="str">
        <f>IF(Polygon[Asset Group]="","",VLOOKUP(Polygon[Surface Material],surface_master,2,FALSE))</f>
        <v/>
      </c>
      <c r="W604" s="14" t="str">
        <f>IF(Polygon[Asset Group]="","",VLOOKUP(Polygon[Material],sa_pa_surface,2,FALSE))</f>
        <v/>
      </c>
      <c r="X604" s="14" t="str">
        <f>IF(Polygon[Asset Group]="","",VLOOKUP(Polygon[Surface],surface_master,2,FALSE))</f>
        <v/>
      </c>
      <c r="Y604" s="14" t="str">
        <f>IF(Polygon[Surface Layer Depth mm]="","",Polygon[Surface Layer Depth mm])</f>
        <v/>
      </c>
      <c r="Z604" s="14" t="str">
        <f>IF(Polygon[Length m]="","",Polygon[Length m])</f>
        <v/>
      </c>
      <c r="AA604" s="14" t="str">
        <f>IF(Polygon[Av Width m]="","",Polygon[Av Width m])</f>
        <v/>
      </c>
      <c r="AB604" s="14" t="str">
        <f>IF(Polygon[Parking Capacity]="","",Polygon[Parking Capacity])</f>
        <v/>
      </c>
    </row>
    <row r="605" spans="1:28" s="3" customFormat="1" x14ac:dyDescent="0.2">
      <c r="A605" s="3" t="str">
        <f>IF(Polygon[DWG File Name]="","",Polygon[DWG File Name])</f>
        <v/>
      </c>
      <c r="B605" s="3" t="str">
        <f>IF(Polygon[DWG Layer Name]="","",Polygon[DWG Layer Name])</f>
        <v/>
      </c>
      <c r="C605" s="3" t="str">
        <f>IF(Polygon[DWG Handle]="","",Polygon[DWG Handle])</f>
        <v/>
      </c>
      <c r="D605" s="58" t="str">
        <f>IF(Polygon[Approx Centroid X]="","",Polygon[Approx Centroid X])</f>
        <v/>
      </c>
      <c r="E605" s="58" t="str">
        <f>IF(Polygon[Approx Centroid Y]="","",Polygon[Approx Centroid Y])</f>
        <v/>
      </c>
      <c r="F605" s="3" t="str">
        <f>IF(Polygon[Replacement Asset]="","",Polygon[Replacement Asset])</f>
        <v/>
      </c>
      <c r="G605" s="3" t="str">
        <f>IF(Polygon[Asset ID]="","",UPPER(Polygon[Asset ID]))</f>
        <v/>
      </c>
      <c r="H605" s="3" t="str">
        <f>IF(Polygon[Asset Group]="","",VLOOKUP(Polygon[Asset Group],asset_grp_poly,4,FALSE))</f>
        <v/>
      </c>
      <c r="I605" s="3" t="str">
        <f>IF(Polygon[Asset Group]="","",VLOOKUP(Polygon[Asset Group],asset_grp_poly,2,FALSE))</f>
        <v/>
      </c>
      <c r="J605" s="3" t="str">
        <f>IF(Polygon[Asset Group]="","",VLOOKUP(Polygon[Asset Group],asset_grp_poly,3,FALSE))</f>
        <v/>
      </c>
      <c r="K605" s="3" t="str">
        <f>IF(Polygon[Asset Group]="","",VLOOKUP(Polygon[Asset Type],type_master_list,2,FALSE))</f>
        <v/>
      </c>
      <c r="L605" s="3" t="str">
        <f>IF(Polygon[Asset Name]="","",PROPER(Polygon[Asset Name]))</f>
        <v/>
      </c>
      <c r="M605" s="11" t="str">
        <f>IF(Polygon[Install Date]="","",Polygon[Install Date])</f>
        <v/>
      </c>
      <c r="N605" s="11" t="str">
        <f>IF(Polygon[Note]="","",PROPER(Polygon[Note]))</f>
        <v/>
      </c>
      <c r="O605" s="11" t="str">
        <f>IF(Polygon[Resource Consent Number]="","",UPPER(Polygon[Resource Consent Number]))</f>
        <v/>
      </c>
      <c r="P605" s="53" t="str">
        <f>IF(Polygon[Asset Unit Cost]="","",Polygon[Asset Unit Cost])</f>
        <v/>
      </c>
      <c r="Q605" s="11" t="str">
        <f>IF(Polygon[Added By]="","",UPPER(Polygon[Added By]))</f>
        <v/>
      </c>
      <c r="R605" s="11" t="str">
        <f>IF(Polygon[Added Date]="","",Polygon[Added Date])</f>
        <v/>
      </c>
      <c r="S605" s="14" t="str">
        <f>IF(Polygon[Z COORD]="","",Polygon[Z COORD])</f>
        <v/>
      </c>
      <c r="T605" s="14" t="str">
        <f>IF(Polygon[Asset Description]="","",PROPER(Polygon[Asset Description]))</f>
        <v/>
      </c>
      <c r="U605" s="14" t="str">
        <f>IF(Polygon[Area m2]="","",Polygon[Area m2])</f>
        <v/>
      </c>
      <c r="V605" s="14" t="str">
        <f>IF(Polygon[Asset Group]="","",VLOOKUP(Polygon[Surface Material],surface_master,2,FALSE))</f>
        <v/>
      </c>
      <c r="W605" s="14" t="str">
        <f>IF(Polygon[Asset Group]="","",VLOOKUP(Polygon[Material],sa_pa_surface,2,FALSE))</f>
        <v/>
      </c>
      <c r="X605" s="14" t="str">
        <f>IF(Polygon[Asset Group]="","",VLOOKUP(Polygon[Surface],surface_master,2,FALSE))</f>
        <v/>
      </c>
      <c r="Y605" s="14" t="str">
        <f>IF(Polygon[Surface Layer Depth mm]="","",Polygon[Surface Layer Depth mm])</f>
        <v/>
      </c>
      <c r="Z605" s="14" t="str">
        <f>IF(Polygon[Length m]="","",Polygon[Length m])</f>
        <v/>
      </c>
      <c r="AA605" s="14" t="str">
        <f>IF(Polygon[Av Width m]="","",Polygon[Av Width m])</f>
        <v/>
      </c>
      <c r="AB605" s="14" t="str">
        <f>IF(Polygon[Parking Capacity]="","",Polygon[Parking Capacity])</f>
        <v/>
      </c>
    </row>
    <row r="606" spans="1:28" s="3" customFormat="1" x14ac:dyDescent="0.2">
      <c r="A606" s="3" t="str">
        <f>IF(Polygon[DWG File Name]="","",Polygon[DWG File Name])</f>
        <v/>
      </c>
      <c r="B606" s="3" t="str">
        <f>IF(Polygon[DWG Layer Name]="","",Polygon[DWG Layer Name])</f>
        <v/>
      </c>
      <c r="C606" s="3" t="str">
        <f>IF(Polygon[DWG Handle]="","",Polygon[DWG Handle])</f>
        <v/>
      </c>
      <c r="D606" s="58" t="str">
        <f>IF(Polygon[Approx Centroid X]="","",Polygon[Approx Centroid X])</f>
        <v/>
      </c>
      <c r="E606" s="58" t="str">
        <f>IF(Polygon[Approx Centroid Y]="","",Polygon[Approx Centroid Y])</f>
        <v/>
      </c>
      <c r="F606" s="3" t="str">
        <f>IF(Polygon[Replacement Asset]="","",Polygon[Replacement Asset])</f>
        <v/>
      </c>
      <c r="G606" s="3" t="str">
        <f>IF(Polygon[Asset ID]="","",UPPER(Polygon[Asset ID]))</f>
        <v/>
      </c>
      <c r="H606" s="3" t="str">
        <f>IF(Polygon[Asset Group]="","",VLOOKUP(Polygon[Asset Group],asset_grp_poly,4,FALSE))</f>
        <v/>
      </c>
      <c r="I606" s="3" t="str">
        <f>IF(Polygon[Asset Group]="","",VLOOKUP(Polygon[Asset Group],asset_grp_poly,2,FALSE))</f>
        <v/>
      </c>
      <c r="J606" s="3" t="str">
        <f>IF(Polygon[Asset Group]="","",VLOOKUP(Polygon[Asset Group],asset_grp_poly,3,FALSE))</f>
        <v/>
      </c>
      <c r="K606" s="3" t="str">
        <f>IF(Polygon[Asset Group]="","",VLOOKUP(Polygon[Asset Type],type_master_list,2,FALSE))</f>
        <v/>
      </c>
      <c r="L606" s="3" t="str">
        <f>IF(Polygon[Asset Name]="","",PROPER(Polygon[Asset Name]))</f>
        <v/>
      </c>
      <c r="M606" s="11" t="str">
        <f>IF(Polygon[Install Date]="","",Polygon[Install Date])</f>
        <v/>
      </c>
      <c r="N606" s="11" t="str">
        <f>IF(Polygon[Note]="","",PROPER(Polygon[Note]))</f>
        <v/>
      </c>
      <c r="O606" s="11" t="str">
        <f>IF(Polygon[Resource Consent Number]="","",UPPER(Polygon[Resource Consent Number]))</f>
        <v/>
      </c>
      <c r="P606" s="53" t="str">
        <f>IF(Polygon[Asset Unit Cost]="","",Polygon[Asset Unit Cost])</f>
        <v/>
      </c>
      <c r="Q606" s="11" t="str">
        <f>IF(Polygon[Added By]="","",UPPER(Polygon[Added By]))</f>
        <v/>
      </c>
      <c r="R606" s="11" t="str">
        <f>IF(Polygon[Added Date]="","",Polygon[Added Date])</f>
        <v/>
      </c>
      <c r="S606" s="14" t="str">
        <f>IF(Polygon[Z COORD]="","",Polygon[Z COORD])</f>
        <v/>
      </c>
      <c r="T606" s="14" t="str">
        <f>IF(Polygon[Asset Description]="","",PROPER(Polygon[Asset Description]))</f>
        <v/>
      </c>
      <c r="U606" s="14" t="str">
        <f>IF(Polygon[Area m2]="","",Polygon[Area m2])</f>
        <v/>
      </c>
      <c r="V606" s="14" t="str">
        <f>IF(Polygon[Asset Group]="","",VLOOKUP(Polygon[Surface Material],surface_master,2,FALSE))</f>
        <v/>
      </c>
      <c r="W606" s="14" t="str">
        <f>IF(Polygon[Asset Group]="","",VLOOKUP(Polygon[Material],sa_pa_surface,2,FALSE))</f>
        <v/>
      </c>
      <c r="X606" s="14" t="str">
        <f>IF(Polygon[Asset Group]="","",VLOOKUP(Polygon[Surface],surface_master,2,FALSE))</f>
        <v/>
      </c>
      <c r="Y606" s="14" t="str">
        <f>IF(Polygon[Surface Layer Depth mm]="","",Polygon[Surface Layer Depth mm])</f>
        <v/>
      </c>
      <c r="Z606" s="14" t="str">
        <f>IF(Polygon[Length m]="","",Polygon[Length m])</f>
        <v/>
      </c>
      <c r="AA606" s="14" t="str">
        <f>IF(Polygon[Av Width m]="","",Polygon[Av Width m])</f>
        <v/>
      </c>
      <c r="AB606" s="14" t="str">
        <f>IF(Polygon[Parking Capacity]="","",Polygon[Parking Capacity])</f>
        <v/>
      </c>
    </row>
    <row r="607" spans="1:28" s="3" customFormat="1" x14ac:dyDescent="0.2">
      <c r="A607" s="3" t="str">
        <f>IF(Polygon[DWG File Name]="","",Polygon[DWG File Name])</f>
        <v/>
      </c>
      <c r="B607" s="3" t="str">
        <f>IF(Polygon[DWG Layer Name]="","",Polygon[DWG Layer Name])</f>
        <v/>
      </c>
      <c r="C607" s="3" t="str">
        <f>IF(Polygon[DWG Handle]="","",Polygon[DWG Handle])</f>
        <v/>
      </c>
      <c r="D607" s="58" t="str">
        <f>IF(Polygon[Approx Centroid X]="","",Polygon[Approx Centroid X])</f>
        <v/>
      </c>
      <c r="E607" s="58" t="str">
        <f>IF(Polygon[Approx Centroid Y]="","",Polygon[Approx Centroid Y])</f>
        <v/>
      </c>
      <c r="F607" s="3" t="str">
        <f>IF(Polygon[Replacement Asset]="","",Polygon[Replacement Asset])</f>
        <v/>
      </c>
      <c r="G607" s="3" t="str">
        <f>IF(Polygon[Asset ID]="","",UPPER(Polygon[Asset ID]))</f>
        <v/>
      </c>
      <c r="H607" s="3" t="str">
        <f>IF(Polygon[Asset Group]="","",VLOOKUP(Polygon[Asset Group],asset_grp_poly,4,FALSE))</f>
        <v/>
      </c>
      <c r="I607" s="3" t="str">
        <f>IF(Polygon[Asset Group]="","",VLOOKUP(Polygon[Asset Group],asset_grp_poly,2,FALSE))</f>
        <v/>
      </c>
      <c r="J607" s="3" t="str">
        <f>IF(Polygon[Asset Group]="","",VLOOKUP(Polygon[Asset Group],asset_grp_poly,3,FALSE))</f>
        <v/>
      </c>
      <c r="K607" s="3" t="str">
        <f>IF(Polygon[Asset Group]="","",VLOOKUP(Polygon[Asset Type],type_master_list,2,FALSE))</f>
        <v/>
      </c>
      <c r="L607" s="3" t="str">
        <f>IF(Polygon[Asset Name]="","",PROPER(Polygon[Asset Name]))</f>
        <v/>
      </c>
      <c r="M607" s="11" t="str">
        <f>IF(Polygon[Install Date]="","",Polygon[Install Date])</f>
        <v/>
      </c>
      <c r="N607" s="11" t="str">
        <f>IF(Polygon[Note]="","",PROPER(Polygon[Note]))</f>
        <v/>
      </c>
      <c r="O607" s="11" t="str">
        <f>IF(Polygon[Resource Consent Number]="","",UPPER(Polygon[Resource Consent Number]))</f>
        <v/>
      </c>
      <c r="P607" s="53" t="str">
        <f>IF(Polygon[Asset Unit Cost]="","",Polygon[Asset Unit Cost])</f>
        <v/>
      </c>
      <c r="Q607" s="11" t="str">
        <f>IF(Polygon[Added By]="","",UPPER(Polygon[Added By]))</f>
        <v/>
      </c>
      <c r="R607" s="11" t="str">
        <f>IF(Polygon[Added Date]="","",Polygon[Added Date])</f>
        <v/>
      </c>
      <c r="S607" s="14" t="str">
        <f>IF(Polygon[Z COORD]="","",Polygon[Z COORD])</f>
        <v/>
      </c>
      <c r="T607" s="14" t="str">
        <f>IF(Polygon[Asset Description]="","",PROPER(Polygon[Asset Description]))</f>
        <v/>
      </c>
      <c r="U607" s="14" t="str">
        <f>IF(Polygon[Area m2]="","",Polygon[Area m2])</f>
        <v/>
      </c>
      <c r="V607" s="14" t="str">
        <f>IF(Polygon[Asset Group]="","",VLOOKUP(Polygon[Surface Material],surface_master,2,FALSE))</f>
        <v/>
      </c>
      <c r="W607" s="14" t="str">
        <f>IF(Polygon[Asset Group]="","",VLOOKUP(Polygon[Material],sa_pa_surface,2,FALSE))</f>
        <v/>
      </c>
      <c r="X607" s="14" t="str">
        <f>IF(Polygon[Asset Group]="","",VLOOKUP(Polygon[Surface],surface_master,2,FALSE))</f>
        <v/>
      </c>
      <c r="Y607" s="14" t="str">
        <f>IF(Polygon[Surface Layer Depth mm]="","",Polygon[Surface Layer Depth mm])</f>
        <v/>
      </c>
      <c r="Z607" s="14" t="str">
        <f>IF(Polygon[Length m]="","",Polygon[Length m])</f>
        <v/>
      </c>
      <c r="AA607" s="14" t="str">
        <f>IF(Polygon[Av Width m]="","",Polygon[Av Width m])</f>
        <v/>
      </c>
      <c r="AB607" s="14" t="str">
        <f>IF(Polygon[Parking Capacity]="","",Polygon[Parking Capacity])</f>
        <v/>
      </c>
    </row>
    <row r="608" spans="1:28" s="3" customFormat="1" x14ac:dyDescent="0.2">
      <c r="A608" s="3" t="str">
        <f>IF(Polygon[DWG File Name]="","",Polygon[DWG File Name])</f>
        <v/>
      </c>
      <c r="B608" s="3" t="str">
        <f>IF(Polygon[DWG Layer Name]="","",Polygon[DWG Layer Name])</f>
        <v/>
      </c>
      <c r="C608" s="3" t="str">
        <f>IF(Polygon[DWG Handle]="","",Polygon[DWG Handle])</f>
        <v/>
      </c>
      <c r="D608" s="58" t="str">
        <f>IF(Polygon[Approx Centroid X]="","",Polygon[Approx Centroid X])</f>
        <v/>
      </c>
      <c r="E608" s="58" t="str">
        <f>IF(Polygon[Approx Centroid Y]="","",Polygon[Approx Centroid Y])</f>
        <v/>
      </c>
      <c r="F608" s="3" t="str">
        <f>IF(Polygon[Replacement Asset]="","",Polygon[Replacement Asset])</f>
        <v/>
      </c>
      <c r="G608" s="3" t="str">
        <f>IF(Polygon[Asset ID]="","",UPPER(Polygon[Asset ID]))</f>
        <v/>
      </c>
      <c r="H608" s="3" t="str">
        <f>IF(Polygon[Asset Group]="","",VLOOKUP(Polygon[Asset Group],asset_grp_poly,4,FALSE))</f>
        <v/>
      </c>
      <c r="I608" s="3" t="str">
        <f>IF(Polygon[Asset Group]="","",VLOOKUP(Polygon[Asset Group],asset_grp_poly,2,FALSE))</f>
        <v/>
      </c>
      <c r="J608" s="3" t="str">
        <f>IF(Polygon[Asset Group]="","",VLOOKUP(Polygon[Asset Group],asset_grp_poly,3,FALSE))</f>
        <v/>
      </c>
      <c r="K608" s="3" t="str">
        <f>IF(Polygon[Asset Group]="","",VLOOKUP(Polygon[Asset Type],type_master_list,2,FALSE))</f>
        <v/>
      </c>
      <c r="L608" s="3" t="str">
        <f>IF(Polygon[Asset Name]="","",PROPER(Polygon[Asset Name]))</f>
        <v/>
      </c>
      <c r="M608" s="11" t="str">
        <f>IF(Polygon[Install Date]="","",Polygon[Install Date])</f>
        <v/>
      </c>
      <c r="N608" s="11" t="str">
        <f>IF(Polygon[Note]="","",PROPER(Polygon[Note]))</f>
        <v/>
      </c>
      <c r="O608" s="11" t="str">
        <f>IF(Polygon[Resource Consent Number]="","",UPPER(Polygon[Resource Consent Number]))</f>
        <v/>
      </c>
      <c r="P608" s="53" t="str">
        <f>IF(Polygon[Asset Unit Cost]="","",Polygon[Asset Unit Cost])</f>
        <v/>
      </c>
      <c r="Q608" s="11" t="str">
        <f>IF(Polygon[Added By]="","",UPPER(Polygon[Added By]))</f>
        <v/>
      </c>
      <c r="R608" s="11" t="str">
        <f>IF(Polygon[Added Date]="","",Polygon[Added Date])</f>
        <v/>
      </c>
      <c r="S608" s="14" t="str">
        <f>IF(Polygon[Z COORD]="","",Polygon[Z COORD])</f>
        <v/>
      </c>
      <c r="T608" s="14" t="str">
        <f>IF(Polygon[Asset Description]="","",PROPER(Polygon[Asset Description]))</f>
        <v/>
      </c>
      <c r="U608" s="14" t="str">
        <f>IF(Polygon[Area m2]="","",Polygon[Area m2])</f>
        <v/>
      </c>
      <c r="V608" s="14" t="str">
        <f>IF(Polygon[Asset Group]="","",VLOOKUP(Polygon[Surface Material],surface_master,2,FALSE))</f>
        <v/>
      </c>
      <c r="W608" s="14" t="str">
        <f>IF(Polygon[Asset Group]="","",VLOOKUP(Polygon[Material],sa_pa_surface,2,FALSE))</f>
        <v/>
      </c>
      <c r="X608" s="14" t="str">
        <f>IF(Polygon[Asset Group]="","",VLOOKUP(Polygon[Surface],surface_master,2,FALSE))</f>
        <v/>
      </c>
      <c r="Y608" s="14" t="str">
        <f>IF(Polygon[Surface Layer Depth mm]="","",Polygon[Surface Layer Depth mm])</f>
        <v/>
      </c>
      <c r="Z608" s="14" t="str">
        <f>IF(Polygon[Length m]="","",Polygon[Length m])</f>
        <v/>
      </c>
      <c r="AA608" s="14" t="str">
        <f>IF(Polygon[Av Width m]="","",Polygon[Av Width m])</f>
        <v/>
      </c>
      <c r="AB608" s="14" t="str">
        <f>IF(Polygon[Parking Capacity]="","",Polygon[Parking Capacity])</f>
        <v/>
      </c>
    </row>
    <row r="609" spans="1:28" s="3" customFormat="1" x14ac:dyDescent="0.2">
      <c r="A609" s="3" t="str">
        <f>IF(Polygon[DWG File Name]="","",Polygon[DWG File Name])</f>
        <v/>
      </c>
      <c r="B609" s="3" t="str">
        <f>IF(Polygon[DWG Layer Name]="","",Polygon[DWG Layer Name])</f>
        <v/>
      </c>
      <c r="C609" s="3" t="str">
        <f>IF(Polygon[DWG Handle]="","",Polygon[DWG Handle])</f>
        <v/>
      </c>
      <c r="D609" s="58" t="str">
        <f>IF(Polygon[Approx Centroid X]="","",Polygon[Approx Centroid X])</f>
        <v/>
      </c>
      <c r="E609" s="58" t="str">
        <f>IF(Polygon[Approx Centroid Y]="","",Polygon[Approx Centroid Y])</f>
        <v/>
      </c>
      <c r="F609" s="3" t="str">
        <f>IF(Polygon[Replacement Asset]="","",Polygon[Replacement Asset])</f>
        <v/>
      </c>
      <c r="G609" s="3" t="str">
        <f>IF(Polygon[Asset ID]="","",UPPER(Polygon[Asset ID]))</f>
        <v/>
      </c>
      <c r="H609" s="3" t="str">
        <f>IF(Polygon[Asset Group]="","",VLOOKUP(Polygon[Asset Group],asset_grp_poly,4,FALSE))</f>
        <v/>
      </c>
      <c r="I609" s="3" t="str">
        <f>IF(Polygon[Asset Group]="","",VLOOKUP(Polygon[Asset Group],asset_grp_poly,2,FALSE))</f>
        <v/>
      </c>
      <c r="J609" s="3" t="str">
        <f>IF(Polygon[Asset Group]="","",VLOOKUP(Polygon[Asset Group],asset_grp_poly,3,FALSE))</f>
        <v/>
      </c>
      <c r="K609" s="3" t="str">
        <f>IF(Polygon[Asset Group]="","",VLOOKUP(Polygon[Asset Type],type_master_list,2,FALSE))</f>
        <v/>
      </c>
      <c r="L609" s="3" t="str">
        <f>IF(Polygon[Asset Name]="","",PROPER(Polygon[Asset Name]))</f>
        <v/>
      </c>
      <c r="M609" s="11" t="str">
        <f>IF(Polygon[Install Date]="","",Polygon[Install Date])</f>
        <v/>
      </c>
      <c r="N609" s="11" t="str">
        <f>IF(Polygon[Note]="","",PROPER(Polygon[Note]))</f>
        <v/>
      </c>
      <c r="O609" s="11" t="str">
        <f>IF(Polygon[Resource Consent Number]="","",UPPER(Polygon[Resource Consent Number]))</f>
        <v/>
      </c>
      <c r="P609" s="53" t="str">
        <f>IF(Polygon[Asset Unit Cost]="","",Polygon[Asset Unit Cost])</f>
        <v/>
      </c>
      <c r="Q609" s="11" t="str">
        <f>IF(Polygon[Added By]="","",UPPER(Polygon[Added By]))</f>
        <v/>
      </c>
      <c r="R609" s="11" t="str">
        <f>IF(Polygon[Added Date]="","",Polygon[Added Date])</f>
        <v/>
      </c>
      <c r="S609" s="14" t="str">
        <f>IF(Polygon[Z COORD]="","",Polygon[Z COORD])</f>
        <v/>
      </c>
      <c r="T609" s="14" t="str">
        <f>IF(Polygon[Asset Description]="","",PROPER(Polygon[Asset Description]))</f>
        <v/>
      </c>
      <c r="U609" s="14" t="str">
        <f>IF(Polygon[Area m2]="","",Polygon[Area m2])</f>
        <v/>
      </c>
      <c r="V609" s="14" t="str">
        <f>IF(Polygon[Asset Group]="","",VLOOKUP(Polygon[Surface Material],surface_master,2,FALSE))</f>
        <v/>
      </c>
      <c r="W609" s="14" t="str">
        <f>IF(Polygon[Asset Group]="","",VLOOKUP(Polygon[Material],sa_pa_surface,2,FALSE))</f>
        <v/>
      </c>
      <c r="X609" s="14" t="str">
        <f>IF(Polygon[Asset Group]="","",VLOOKUP(Polygon[Surface],surface_master,2,FALSE))</f>
        <v/>
      </c>
      <c r="Y609" s="14" t="str">
        <f>IF(Polygon[Surface Layer Depth mm]="","",Polygon[Surface Layer Depth mm])</f>
        <v/>
      </c>
      <c r="Z609" s="14" t="str">
        <f>IF(Polygon[Length m]="","",Polygon[Length m])</f>
        <v/>
      </c>
      <c r="AA609" s="14" t="str">
        <f>IF(Polygon[Av Width m]="","",Polygon[Av Width m])</f>
        <v/>
      </c>
      <c r="AB609" s="14" t="str">
        <f>IF(Polygon[Parking Capacity]="","",Polygon[Parking Capacity])</f>
        <v/>
      </c>
    </row>
    <row r="610" spans="1:28" s="3" customFormat="1" x14ac:dyDescent="0.2">
      <c r="A610" s="3" t="str">
        <f>IF(Polygon[DWG File Name]="","",Polygon[DWG File Name])</f>
        <v/>
      </c>
      <c r="B610" s="3" t="str">
        <f>IF(Polygon[DWG Layer Name]="","",Polygon[DWG Layer Name])</f>
        <v/>
      </c>
      <c r="C610" s="3" t="str">
        <f>IF(Polygon[DWG Handle]="","",Polygon[DWG Handle])</f>
        <v/>
      </c>
      <c r="D610" s="58" t="str">
        <f>IF(Polygon[Approx Centroid X]="","",Polygon[Approx Centroid X])</f>
        <v/>
      </c>
      <c r="E610" s="58" t="str">
        <f>IF(Polygon[Approx Centroid Y]="","",Polygon[Approx Centroid Y])</f>
        <v/>
      </c>
      <c r="F610" s="3" t="str">
        <f>IF(Polygon[Replacement Asset]="","",Polygon[Replacement Asset])</f>
        <v/>
      </c>
      <c r="G610" s="3" t="str">
        <f>IF(Polygon[Asset ID]="","",UPPER(Polygon[Asset ID]))</f>
        <v/>
      </c>
      <c r="H610" s="3" t="str">
        <f>IF(Polygon[Asset Group]="","",VLOOKUP(Polygon[Asset Group],asset_grp_poly,4,FALSE))</f>
        <v/>
      </c>
      <c r="I610" s="3" t="str">
        <f>IF(Polygon[Asset Group]="","",VLOOKUP(Polygon[Asset Group],asset_grp_poly,2,FALSE))</f>
        <v/>
      </c>
      <c r="J610" s="3" t="str">
        <f>IF(Polygon[Asset Group]="","",VLOOKUP(Polygon[Asset Group],asset_grp_poly,3,FALSE))</f>
        <v/>
      </c>
      <c r="K610" s="3" t="str">
        <f>IF(Polygon[Asset Group]="","",VLOOKUP(Polygon[Asset Type],type_master_list,2,FALSE))</f>
        <v/>
      </c>
      <c r="L610" s="3" t="str">
        <f>IF(Polygon[Asset Name]="","",PROPER(Polygon[Asset Name]))</f>
        <v/>
      </c>
      <c r="M610" s="11" t="str">
        <f>IF(Polygon[Install Date]="","",Polygon[Install Date])</f>
        <v/>
      </c>
      <c r="N610" s="11" t="str">
        <f>IF(Polygon[Note]="","",PROPER(Polygon[Note]))</f>
        <v/>
      </c>
      <c r="O610" s="11" t="str">
        <f>IF(Polygon[Resource Consent Number]="","",UPPER(Polygon[Resource Consent Number]))</f>
        <v/>
      </c>
      <c r="P610" s="53" t="str">
        <f>IF(Polygon[Asset Unit Cost]="","",Polygon[Asset Unit Cost])</f>
        <v/>
      </c>
      <c r="Q610" s="11" t="str">
        <f>IF(Polygon[Added By]="","",UPPER(Polygon[Added By]))</f>
        <v/>
      </c>
      <c r="R610" s="11" t="str">
        <f>IF(Polygon[Added Date]="","",Polygon[Added Date])</f>
        <v/>
      </c>
      <c r="S610" s="14" t="str">
        <f>IF(Polygon[Z COORD]="","",Polygon[Z COORD])</f>
        <v/>
      </c>
      <c r="T610" s="14" t="str">
        <f>IF(Polygon[Asset Description]="","",PROPER(Polygon[Asset Description]))</f>
        <v/>
      </c>
      <c r="U610" s="14" t="str">
        <f>IF(Polygon[Area m2]="","",Polygon[Area m2])</f>
        <v/>
      </c>
      <c r="V610" s="14" t="str">
        <f>IF(Polygon[Asset Group]="","",VLOOKUP(Polygon[Surface Material],surface_master,2,FALSE))</f>
        <v/>
      </c>
      <c r="W610" s="14" t="str">
        <f>IF(Polygon[Asset Group]="","",VLOOKUP(Polygon[Material],sa_pa_surface,2,FALSE))</f>
        <v/>
      </c>
      <c r="X610" s="14" t="str">
        <f>IF(Polygon[Asset Group]="","",VLOOKUP(Polygon[Surface],surface_master,2,FALSE))</f>
        <v/>
      </c>
      <c r="Y610" s="14" t="str">
        <f>IF(Polygon[Surface Layer Depth mm]="","",Polygon[Surface Layer Depth mm])</f>
        <v/>
      </c>
      <c r="Z610" s="14" t="str">
        <f>IF(Polygon[Length m]="","",Polygon[Length m])</f>
        <v/>
      </c>
      <c r="AA610" s="14" t="str">
        <f>IF(Polygon[Av Width m]="","",Polygon[Av Width m])</f>
        <v/>
      </c>
      <c r="AB610" s="14" t="str">
        <f>IF(Polygon[Parking Capacity]="","",Polygon[Parking Capacity])</f>
        <v/>
      </c>
    </row>
    <row r="611" spans="1:28" s="3" customFormat="1" x14ac:dyDescent="0.2">
      <c r="A611" s="3" t="str">
        <f>IF(Polygon[DWG File Name]="","",Polygon[DWG File Name])</f>
        <v/>
      </c>
      <c r="B611" s="3" t="str">
        <f>IF(Polygon[DWG Layer Name]="","",Polygon[DWG Layer Name])</f>
        <v/>
      </c>
      <c r="C611" s="3" t="str">
        <f>IF(Polygon[DWG Handle]="","",Polygon[DWG Handle])</f>
        <v/>
      </c>
      <c r="D611" s="58" t="str">
        <f>IF(Polygon[Approx Centroid X]="","",Polygon[Approx Centroid X])</f>
        <v/>
      </c>
      <c r="E611" s="58" t="str">
        <f>IF(Polygon[Approx Centroid Y]="","",Polygon[Approx Centroid Y])</f>
        <v/>
      </c>
      <c r="F611" s="3" t="str">
        <f>IF(Polygon[Replacement Asset]="","",Polygon[Replacement Asset])</f>
        <v/>
      </c>
      <c r="G611" s="3" t="str">
        <f>IF(Polygon[Asset ID]="","",UPPER(Polygon[Asset ID]))</f>
        <v/>
      </c>
      <c r="H611" s="3" t="str">
        <f>IF(Polygon[Asset Group]="","",VLOOKUP(Polygon[Asset Group],asset_grp_poly,4,FALSE))</f>
        <v/>
      </c>
      <c r="I611" s="3" t="str">
        <f>IF(Polygon[Asset Group]="","",VLOOKUP(Polygon[Asset Group],asset_grp_poly,2,FALSE))</f>
        <v/>
      </c>
      <c r="J611" s="3" t="str">
        <f>IF(Polygon[Asset Group]="","",VLOOKUP(Polygon[Asset Group],asset_grp_poly,3,FALSE))</f>
        <v/>
      </c>
      <c r="K611" s="3" t="str">
        <f>IF(Polygon[Asset Group]="","",VLOOKUP(Polygon[Asset Type],type_master_list,2,FALSE))</f>
        <v/>
      </c>
      <c r="L611" s="3" t="str">
        <f>IF(Polygon[Asset Name]="","",PROPER(Polygon[Asset Name]))</f>
        <v/>
      </c>
      <c r="M611" s="11" t="str">
        <f>IF(Polygon[Install Date]="","",Polygon[Install Date])</f>
        <v/>
      </c>
      <c r="N611" s="11" t="str">
        <f>IF(Polygon[Note]="","",PROPER(Polygon[Note]))</f>
        <v/>
      </c>
      <c r="O611" s="11" t="str">
        <f>IF(Polygon[Resource Consent Number]="","",UPPER(Polygon[Resource Consent Number]))</f>
        <v/>
      </c>
      <c r="P611" s="53" t="str">
        <f>IF(Polygon[Asset Unit Cost]="","",Polygon[Asset Unit Cost])</f>
        <v/>
      </c>
      <c r="Q611" s="11" t="str">
        <f>IF(Polygon[Added By]="","",UPPER(Polygon[Added By]))</f>
        <v/>
      </c>
      <c r="R611" s="11" t="str">
        <f>IF(Polygon[Added Date]="","",Polygon[Added Date])</f>
        <v/>
      </c>
      <c r="S611" s="14" t="str">
        <f>IF(Polygon[Z COORD]="","",Polygon[Z COORD])</f>
        <v/>
      </c>
      <c r="T611" s="14" t="str">
        <f>IF(Polygon[Asset Description]="","",PROPER(Polygon[Asset Description]))</f>
        <v/>
      </c>
      <c r="U611" s="14" t="str">
        <f>IF(Polygon[Area m2]="","",Polygon[Area m2])</f>
        <v/>
      </c>
      <c r="V611" s="14" t="str">
        <f>IF(Polygon[Asset Group]="","",VLOOKUP(Polygon[Surface Material],surface_master,2,FALSE))</f>
        <v/>
      </c>
      <c r="W611" s="14" t="str">
        <f>IF(Polygon[Asset Group]="","",VLOOKUP(Polygon[Material],sa_pa_surface,2,FALSE))</f>
        <v/>
      </c>
      <c r="X611" s="14" t="str">
        <f>IF(Polygon[Asset Group]="","",VLOOKUP(Polygon[Surface],surface_master,2,FALSE))</f>
        <v/>
      </c>
      <c r="Y611" s="14" t="str">
        <f>IF(Polygon[Surface Layer Depth mm]="","",Polygon[Surface Layer Depth mm])</f>
        <v/>
      </c>
      <c r="Z611" s="14" t="str">
        <f>IF(Polygon[Length m]="","",Polygon[Length m])</f>
        <v/>
      </c>
      <c r="AA611" s="14" t="str">
        <f>IF(Polygon[Av Width m]="","",Polygon[Av Width m])</f>
        <v/>
      </c>
      <c r="AB611" s="14" t="str">
        <f>IF(Polygon[Parking Capacity]="","",Polygon[Parking Capacity])</f>
        <v/>
      </c>
    </row>
    <row r="612" spans="1:28" s="3" customFormat="1" x14ac:dyDescent="0.2">
      <c r="A612" s="3" t="str">
        <f>IF(Polygon[DWG File Name]="","",Polygon[DWG File Name])</f>
        <v/>
      </c>
      <c r="B612" s="3" t="str">
        <f>IF(Polygon[DWG Layer Name]="","",Polygon[DWG Layer Name])</f>
        <v/>
      </c>
      <c r="C612" s="3" t="str">
        <f>IF(Polygon[DWG Handle]="","",Polygon[DWG Handle])</f>
        <v/>
      </c>
      <c r="D612" s="58" t="str">
        <f>IF(Polygon[Approx Centroid X]="","",Polygon[Approx Centroid X])</f>
        <v/>
      </c>
      <c r="E612" s="58" t="str">
        <f>IF(Polygon[Approx Centroid Y]="","",Polygon[Approx Centroid Y])</f>
        <v/>
      </c>
      <c r="F612" s="3" t="str">
        <f>IF(Polygon[Replacement Asset]="","",Polygon[Replacement Asset])</f>
        <v/>
      </c>
      <c r="G612" s="3" t="str">
        <f>IF(Polygon[Asset ID]="","",UPPER(Polygon[Asset ID]))</f>
        <v/>
      </c>
      <c r="H612" s="3" t="str">
        <f>IF(Polygon[Asset Group]="","",VLOOKUP(Polygon[Asset Group],asset_grp_poly,4,FALSE))</f>
        <v/>
      </c>
      <c r="I612" s="3" t="str">
        <f>IF(Polygon[Asset Group]="","",VLOOKUP(Polygon[Asset Group],asset_grp_poly,2,FALSE))</f>
        <v/>
      </c>
      <c r="J612" s="3" t="str">
        <f>IF(Polygon[Asset Group]="","",VLOOKUP(Polygon[Asset Group],asset_grp_poly,3,FALSE))</f>
        <v/>
      </c>
      <c r="K612" s="3" t="str">
        <f>IF(Polygon[Asset Group]="","",VLOOKUP(Polygon[Asset Type],type_master_list,2,FALSE))</f>
        <v/>
      </c>
      <c r="L612" s="3" t="str">
        <f>IF(Polygon[Asset Name]="","",PROPER(Polygon[Asset Name]))</f>
        <v/>
      </c>
      <c r="M612" s="11" t="str">
        <f>IF(Polygon[Install Date]="","",Polygon[Install Date])</f>
        <v/>
      </c>
      <c r="N612" s="11" t="str">
        <f>IF(Polygon[Note]="","",PROPER(Polygon[Note]))</f>
        <v/>
      </c>
      <c r="O612" s="11" t="str">
        <f>IF(Polygon[Resource Consent Number]="","",UPPER(Polygon[Resource Consent Number]))</f>
        <v/>
      </c>
      <c r="P612" s="53" t="str">
        <f>IF(Polygon[Asset Unit Cost]="","",Polygon[Asset Unit Cost])</f>
        <v/>
      </c>
      <c r="Q612" s="11" t="str">
        <f>IF(Polygon[Added By]="","",UPPER(Polygon[Added By]))</f>
        <v/>
      </c>
      <c r="R612" s="11" t="str">
        <f>IF(Polygon[Added Date]="","",Polygon[Added Date])</f>
        <v/>
      </c>
      <c r="S612" s="14" t="str">
        <f>IF(Polygon[Z COORD]="","",Polygon[Z COORD])</f>
        <v/>
      </c>
      <c r="T612" s="14" t="str">
        <f>IF(Polygon[Asset Description]="","",PROPER(Polygon[Asset Description]))</f>
        <v/>
      </c>
      <c r="U612" s="14" t="str">
        <f>IF(Polygon[Area m2]="","",Polygon[Area m2])</f>
        <v/>
      </c>
      <c r="V612" s="14" t="str">
        <f>IF(Polygon[Asset Group]="","",VLOOKUP(Polygon[Surface Material],surface_master,2,FALSE))</f>
        <v/>
      </c>
      <c r="W612" s="14" t="str">
        <f>IF(Polygon[Asset Group]="","",VLOOKUP(Polygon[Material],sa_pa_surface,2,FALSE))</f>
        <v/>
      </c>
      <c r="X612" s="14" t="str">
        <f>IF(Polygon[Asset Group]="","",VLOOKUP(Polygon[Surface],surface_master,2,FALSE))</f>
        <v/>
      </c>
      <c r="Y612" s="14" t="str">
        <f>IF(Polygon[Surface Layer Depth mm]="","",Polygon[Surface Layer Depth mm])</f>
        <v/>
      </c>
      <c r="Z612" s="14" t="str">
        <f>IF(Polygon[Length m]="","",Polygon[Length m])</f>
        <v/>
      </c>
      <c r="AA612" s="14" t="str">
        <f>IF(Polygon[Av Width m]="","",Polygon[Av Width m])</f>
        <v/>
      </c>
      <c r="AB612" s="14" t="str">
        <f>IF(Polygon[Parking Capacity]="","",Polygon[Parking Capacity])</f>
        <v/>
      </c>
    </row>
    <row r="613" spans="1:28" s="3" customFormat="1" x14ac:dyDescent="0.2">
      <c r="A613" s="3" t="str">
        <f>IF(Polygon[DWG File Name]="","",Polygon[DWG File Name])</f>
        <v/>
      </c>
      <c r="B613" s="3" t="str">
        <f>IF(Polygon[DWG Layer Name]="","",Polygon[DWG Layer Name])</f>
        <v/>
      </c>
      <c r="C613" s="3" t="str">
        <f>IF(Polygon[DWG Handle]="","",Polygon[DWG Handle])</f>
        <v/>
      </c>
      <c r="D613" s="58" t="str">
        <f>IF(Polygon[Approx Centroid X]="","",Polygon[Approx Centroid X])</f>
        <v/>
      </c>
      <c r="E613" s="58" t="str">
        <f>IF(Polygon[Approx Centroid Y]="","",Polygon[Approx Centroid Y])</f>
        <v/>
      </c>
      <c r="F613" s="3" t="str">
        <f>IF(Polygon[Replacement Asset]="","",Polygon[Replacement Asset])</f>
        <v/>
      </c>
      <c r="G613" s="3" t="str">
        <f>IF(Polygon[Asset ID]="","",UPPER(Polygon[Asset ID]))</f>
        <v/>
      </c>
      <c r="H613" s="3" t="str">
        <f>IF(Polygon[Asset Group]="","",VLOOKUP(Polygon[Asset Group],asset_grp_poly,4,FALSE))</f>
        <v/>
      </c>
      <c r="I613" s="3" t="str">
        <f>IF(Polygon[Asset Group]="","",VLOOKUP(Polygon[Asset Group],asset_grp_poly,2,FALSE))</f>
        <v/>
      </c>
      <c r="J613" s="3" t="str">
        <f>IF(Polygon[Asset Group]="","",VLOOKUP(Polygon[Asset Group],asset_grp_poly,3,FALSE))</f>
        <v/>
      </c>
      <c r="K613" s="3" t="str">
        <f>IF(Polygon[Asset Group]="","",VLOOKUP(Polygon[Asset Type],type_master_list,2,FALSE))</f>
        <v/>
      </c>
      <c r="L613" s="3" t="str">
        <f>IF(Polygon[Asset Name]="","",PROPER(Polygon[Asset Name]))</f>
        <v/>
      </c>
      <c r="M613" s="11" t="str">
        <f>IF(Polygon[Install Date]="","",Polygon[Install Date])</f>
        <v/>
      </c>
      <c r="N613" s="11" t="str">
        <f>IF(Polygon[Note]="","",PROPER(Polygon[Note]))</f>
        <v/>
      </c>
      <c r="O613" s="11" t="str">
        <f>IF(Polygon[Resource Consent Number]="","",UPPER(Polygon[Resource Consent Number]))</f>
        <v/>
      </c>
      <c r="P613" s="53" t="str">
        <f>IF(Polygon[Asset Unit Cost]="","",Polygon[Asset Unit Cost])</f>
        <v/>
      </c>
      <c r="Q613" s="11" t="str">
        <f>IF(Polygon[Added By]="","",UPPER(Polygon[Added By]))</f>
        <v/>
      </c>
      <c r="R613" s="11" t="str">
        <f>IF(Polygon[Added Date]="","",Polygon[Added Date])</f>
        <v/>
      </c>
      <c r="S613" s="14" t="str">
        <f>IF(Polygon[Z COORD]="","",Polygon[Z COORD])</f>
        <v/>
      </c>
      <c r="T613" s="14" t="str">
        <f>IF(Polygon[Asset Description]="","",PROPER(Polygon[Asset Description]))</f>
        <v/>
      </c>
      <c r="U613" s="14" t="str">
        <f>IF(Polygon[Area m2]="","",Polygon[Area m2])</f>
        <v/>
      </c>
      <c r="V613" s="14" t="str">
        <f>IF(Polygon[Asset Group]="","",VLOOKUP(Polygon[Surface Material],surface_master,2,FALSE))</f>
        <v/>
      </c>
      <c r="W613" s="14" t="str">
        <f>IF(Polygon[Asset Group]="","",VLOOKUP(Polygon[Material],sa_pa_surface,2,FALSE))</f>
        <v/>
      </c>
      <c r="X613" s="14" t="str">
        <f>IF(Polygon[Asset Group]="","",VLOOKUP(Polygon[Surface],surface_master,2,FALSE))</f>
        <v/>
      </c>
      <c r="Y613" s="14" t="str">
        <f>IF(Polygon[Surface Layer Depth mm]="","",Polygon[Surface Layer Depth mm])</f>
        <v/>
      </c>
      <c r="Z613" s="14" t="str">
        <f>IF(Polygon[Length m]="","",Polygon[Length m])</f>
        <v/>
      </c>
      <c r="AA613" s="14" t="str">
        <f>IF(Polygon[Av Width m]="","",Polygon[Av Width m])</f>
        <v/>
      </c>
      <c r="AB613" s="14" t="str">
        <f>IF(Polygon[Parking Capacity]="","",Polygon[Parking Capacity])</f>
        <v/>
      </c>
    </row>
    <row r="614" spans="1:28" s="3" customFormat="1" x14ac:dyDescent="0.2">
      <c r="A614" s="3" t="str">
        <f>IF(Polygon[DWG File Name]="","",Polygon[DWG File Name])</f>
        <v/>
      </c>
      <c r="B614" s="3" t="str">
        <f>IF(Polygon[DWG Layer Name]="","",Polygon[DWG Layer Name])</f>
        <v/>
      </c>
      <c r="C614" s="3" t="str">
        <f>IF(Polygon[DWG Handle]="","",Polygon[DWG Handle])</f>
        <v/>
      </c>
      <c r="D614" s="58" t="str">
        <f>IF(Polygon[Approx Centroid X]="","",Polygon[Approx Centroid X])</f>
        <v/>
      </c>
      <c r="E614" s="58" t="str">
        <f>IF(Polygon[Approx Centroid Y]="","",Polygon[Approx Centroid Y])</f>
        <v/>
      </c>
      <c r="F614" s="3" t="str">
        <f>IF(Polygon[Replacement Asset]="","",Polygon[Replacement Asset])</f>
        <v/>
      </c>
      <c r="G614" s="3" t="str">
        <f>IF(Polygon[Asset ID]="","",UPPER(Polygon[Asset ID]))</f>
        <v/>
      </c>
      <c r="H614" s="3" t="str">
        <f>IF(Polygon[Asset Group]="","",VLOOKUP(Polygon[Asset Group],asset_grp_poly,4,FALSE))</f>
        <v/>
      </c>
      <c r="I614" s="3" t="str">
        <f>IF(Polygon[Asset Group]="","",VLOOKUP(Polygon[Asset Group],asset_grp_poly,2,FALSE))</f>
        <v/>
      </c>
      <c r="J614" s="3" t="str">
        <f>IF(Polygon[Asset Group]="","",VLOOKUP(Polygon[Asset Group],asset_grp_poly,3,FALSE))</f>
        <v/>
      </c>
      <c r="K614" s="3" t="str">
        <f>IF(Polygon[Asset Group]="","",VLOOKUP(Polygon[Asset Type],type_master_list,2,FALSE))</f>
        <v/>
      </c>
      <c r="L614" s="3" t="str">
        <f>IF(Polygon[Asset Name]="","",PROPER(Polygon[Asset Name]))</f>
        <v/>
      </c>
      <c r="M614" s="11" t="str">
        <f>IF(Polygon[Install Date]="","",Polygon[Install Date])</f>
        <v/>
      </c>
      <c r="N614" s="11" t="str">
        <f>IF(Polygon[Note]="","",PROPER(Polygon[Note]))</f>
        <v/>
      </c>
      <c r="O614" s="11" t="str">
        <f>IF(Polygon[Resource Consent Number]="","",UPPER(Polygon[Resource Consent Number]))</f>
        <v/>
      </c>
      <c r="P614" s="53" t="str">
        <f>IF(Polygon[Asset Unit Cost]="","",Polygon[Asset Unit Cost])</f>
        <v/>
      </c>
      <c r="Q614" s="11" t="str">
        <f>IF(Polygon[Added By]="","",UPPER(Polygon[Added By]))</f>
        <v/>
      </c>
      <c r="R614" s="11" t="str">
        <f>IF(Polygon[Added Date]="","",Polygon[Added Date])</f>
        <v/>
      </c>
      <c r="S614" s="14" t="str">
        <f>IF(Polygon[Z COORD]="","",Polygon[Z COORD])</f>
        <v/>
      </c>
      <c r="T614" s="14" t="str">
        <f>IF(Polygon[Asset Description]="","",PROPER(Polygon[Asset Description]))</f>
        <v/>
      </c>
      <c r="U614" s="14" t="str">
        <f>IF(Polygon[Area m2]="","",Polygon[Area m2])</f>
        <v/>
      </c>
      <c r="V614" s="14" t="str">
        <f>IF(Polygon[Asset Group]="","",VLOOKUP(Polygon[Surface Material],surface_master,2,FALSE))</f>
        <v/>
      </c>
      <c r="W614" s="14" t="str">
        <f>IF(Polygon[Asset Group]="","",VLOOKUP(Polygon[Material],sa_pa_surface,2,FALSE))</f>
        <v/>
      </c>
      <c r="X614" s="14" t="str">
        <f>IF(Polygon[Asset Group]="","",VLOOKUP(Polygon[Surface],surface_master,2,FALSE))</f>
        <v/>
      </c>
      <c r="Y614" s="14" t="str">
        <f>IF(Polygon[Surface Layer Depth mm]="","",Polygon[Surface Layer Depth mm])</f>
        <v/>
      </c>
      <c r="Z614" s="14" t="str">
        <f>IF(Polygon[Length m]="","",Polygon[Length m])</f>
        <v/>
      </c>
      <c r="AA614" s="14" t="str">
        <f>IF(Polygon[Av Width m]="","",Polygon[Av Width m])</f>
        <v/>
      </c>
      <c r="AB614" s="14" t="str">
        <f>IF(Polygon[Parking Capacity]="","",Polygon[Parking Capacity])</f>
        <v/>
      </c>
    </row>
    <row r="615" spans="1:28" s="3" customFormat="1" x14ac:dyDescent="0.2">
      <c r="A615" s="3" t="str">
        <f>IF(Polygon[DWG File Name]="","",Polygon[DWG File Name])</f>
        <v/>
      </c>
      <c r="B615" s="3" t="str">
        <f>IF(Polygon[DWG Layer Name]="","",Polygon[DWG Layer Name])</f>
        <v/>
      </c>
      <c r="C615" s="3" t="str">
        <f>IF(Polygon[DWG Handle]="","",Polygon[DWG Handle])</f>
        <v/>
      </c>
      <c r="D615" s="58" t="str">
        <f>IF(Polygon[Approx Centroid X]="","",Polygon[Approx Centroid X])</f>
        <v/>
      </c>
      <c r="E615" s="58" t="str">
        <f>IF(Polygon[Approx Centroid Y]="","",Polygon[Approx Centroid Y])</f>
        <v/>
      </c>
      <c r="F615" s="3" t="str">
        <f>IF(Polygon[Replacement Asset]="","",Polygon[Replacement Asset])</f>
        <v/>
      </c>
      <c r="G615" s="3" t="str">
        <f>IF(Polygon[Asset ID]="","",UPPER(Polygon[Asset ID]))</f>
        <v/>
      </c>
      <c r="H615" s="3" t="str">
        <f>IF(Polygon[Asset Group]="","",VLOOKUP(Polygon[Asset Group],asset_grp_poly,4,FALSE))</f>
        <v/>
      </c>
      <c r="I615" s="3" t="str">
        <f>IF(Polygon[Asset Group]="","",VLOOKUP(Polygon[Asset Group],asset_grp_poly,2,FALSE))</f>
        <v/>
      </c>
      <c r="J615" s="3" t="str">
        <f>IF(Polygon[Asset Group]="","",VLOOKUP(Polygon[Asset Group],asset_grp_poly,3,FALSE))</f>
        <v/>
      </c>
      <c r="K615" s="3" t="str">
        <f>IF(Polygon[Asset Group]="","",VLOOKUP(Polygon[Asset Type],type_master_list,2,FALSE))</f>
        <v/>
      </c>
      <c r="L615" s="3" t="str">
        <f>IF(Polygon[Asset Name]="","",PROPER(Polygon[Asset Name]))</f>
        <v/>
      </c>
      <c r="M615" s="11" t="str">
        <f>IF(Polygon[Install Date]="","",Polygon[Install Date])</f>
        <v/>
      </c>
      <c r="N615" s="11" t="str">
        <f>IF(Polygon[Note]="","",PROPER(Polygon[Note]))</f>
        <v/>
      </c>
      <c r="O615" s="11" t="str">
        <f>IF(Polygon[Resource Consent Number]="","",UPPER(Polygon[Resource Consent Number]))</f>
        <v/>
      </c>
      <c r="P615" s="53" t="str">
        <f>IF(Polygon[Asset Unit Cost]="","",Polygon[Asset Unit Cost])</f>
        <v/>
      </c>
      <c r="Q615" s="11" t="str">
        <f>IF(Polygon[Added By]="","",UPPER(Polygon[Added By]))</f>
        <v/>
      </c>
      <c r="R615" s="11" t="str">
        <f>IF(Polygon[Added Date]="","",Polygon[Added Date])</f>
        <v/>
      </c>
      <c r="S615" s="14" t="str">
        <f>IF(Polygon[Z COORD]="","",Polygon[Z COORD])</f>
        <v/>
      </c>
      <c r="T615" s="14" t="str">
        <f>IF(Polygon[Asset Description]="","",PROPER(Polygon[Asset Description]))</f>
        <v/>
      </c>
      <c r="U615" s="14" t="str">
        <f>IF(Polygon[Area m2]="","",Polygon[Area m2])</f>
        <v/>
      </c>
      <c r="V615" s="14" t="str">
        <f>IF(Polygon[Asset Group]="","",VLOOKUP(Polygon[Surface Material],surface_master,2,FALSE))</f>
        <v/>
      </c>
      <c r="W615" s="14" t="str">
        <f>IF(Polygon[Asset Group]="","",VLOOKUP(Polygon[Material],sa_pa_surface,2,FALSE))</f>
        <v/>
      </c>
      <c r="X615" s="14" t="str">
        <f>IF(Polygon[Asset Group]="","",VLOOKUP(Polygon[Surface],surface_master,2,FALSE))</f>
        <v/>
      </c>
      <c r="Y615" s="14" t="str">
        <f>IF(Polygon[Surface Layer Depth mm]="","",Polygon[Surface Layer Depth mm])</f>
        <v/>
      </c>
      <c r="Z615" s="14" t="str">
        <f>IF(Polygon[Length m]="","",Polygon[Length m])</f>
        <v/>
      </c>
      <c r="AA615" s="14" t="str">
        <f>IF(Polygon[Av Width m]="","",Polygon[Av Width m])</f>
        <v/>
      </c>
      <c r="AB615" s="14" t="str">
        <f>IF(Polygon[Parking Capacity]="","",Polygon[Parking Capacity])</f>
        <v/>
      </c>
    </row>
    <row r="616" spans="1:28" s="3" customFormat="1" x14ac:dyDescent="0.2">
      <c r="A616" s="3" t="str">
        <f>IF(Polygon[DWG File Name]="","",Polygon[DWG File Name])</f>
        <v/>
      </c>
      <c r="B616" s="3" t="str">
        <f>IF(Polygon[DWG Layer Name]="","",Polygon[DWG Layer Name])</f>
        <v/>
      </c>
      <c r="C616" s="3" t="str">
        <f>IF(Polygon[DWG Handle]="","",Polygon[DWG Handle])</f>
        <v/>
      </c>
      <c r="D616" s="58" t="str">
        <f>IF(Polygon[Approx Centroid X]="","",Polygon[Approx Centroid X])</f>
        <v/>
      </c>
      <c r="E616" s="58" t="str">
        <f>IF(Polygon[Approx Centroid Y]="","",Polygon[Approx Centroid Y])</f>
        <v/>
      </c>
      <c r="F616" s="3" t="str">
        <f>IF(Polygon[Replacement Asset]="","",Polygon[Replacement Asset])</f>
        <v/>
      </c>
      <c r="G616" s="3" t="str">
        <f>IF(Polygon[Asset ID]="","",UPPER(Polygon[Asset ID]))</f>
        <v/>
      </c>
      <c r="H616" s="3" t="str">
        <f>IF(Polygon[Asset Group]="","",VLOOKUP(Polygon[Asset Group],asset_grp_poly,4,FALSE))</f>
        <v/>
      </c>
      <c r="I616" s="3" t="str">
        <f>IF(Polygon[Asset Group]="","",VLOOKUP(Polygon[Asset Group],asset_grp_poly,2,FALSE))</f>
        <v/>
      </c>
      <c r="J616" s="3" t="str">
        <f>IF(Polygon[Asset Group]="","",VLOOKUP(Polygon[Asset Group],asset_grp_poly,3,FALSE))</f>
        <v/>
      </c>
      <c r="K616" s="3" t="str">
        <f>IF(Polygon[Asset Group]="","",VLOOKUP(Polygon[Asset Type],type_master_list,2,FALSE))</f>
        <v/>
      </c>
      <c r="L616" s="3" t="str">
        <f>IF(Polygon[Asset Name]="","",PROPER(Polygon[Asset Name]))</f>
        <v/>
      </c>
      <c r="M616" s="11" t="str">
        <f>IF(Polygon[Install Date]="","",Polygon[Install Date])</f>
        <v/>
      </c>
      <c r="N616" s="11" t="str">
        <f>IF(Polygon[Note]="","",PROPER(Polygon[Note]))</f>
        <v/>
      </c>
      <c r="O616" s="11" t="str">
        <f>IF(Polygon[Resource Consent Number]="","",UPPER(Polygon[Resource Consent Number]))</f>
        <v/>
      </c>
      <c r="P616" s="53" t="str">
        <f>IF(Polygon[Asset Unit Cost]="","",Polygon[Asset Unit Cost])</f>
        <v/>
      </c>
      <c r="Q616" s="11" t="str">
        <f>IF(Polygon[Added By]="","",UPPER(Polygon[Added By]))</f>
        <v/>
      </c>
      <c r="R616" s="11" t="str">
        <f>IF(Polygon[Added Date]="","",Polygon[Added Date])</f>
        <v/>
      </c>
      <c r="S616" s="14" t="str">
        <f>IF(Polygon[Z COORD]="","",Polygon[Z COORD])</f>
        <v/>
      </c>
      <c r="T616" s="14" t="str">
        <f>IF(Polygon[Asset Description]="","",PROPER(Polygon[Asset Description]))</f>
        <v/>
      </c>
      <c r="U616" s="14" t="str">
        <f>IF(Polygon[Area m2]="","",Polygon[Area m2])</f>
        <v/>
      </c>
      <c r="V616" s="14" t="str">
        <f>IF(Polygon[Asset Group]="","",VLOOKUP(Polygon[Surface Material],surface_master,2,FALSE))</f>
        <v/>
      </c>
      <c r="W616" s="14" t="str">
        <f>IF(Polygon[Asset Group]="","",VLOOKUP(Polygon[Material],sa_pa_surface,2,FALSE))</f>
        <v/>
      </c>
      <c r="X616" s="14" t="str">
        <f>IF(Polygon[Asset Group]="","",VLOOKUP(Polygon[Surface],surface_master,2,FALSE))</f>
        <v/>
      </c>
      <c r="Y616" s="14" t="str">
        <f>IF(Polygon[Surface Layer Depth mm]="","",Polygon[Surface Layer Depth mm])</f>
        <v/>
      </c>
      <c r="Z616" s="14" t="str">
        <f>IF(Polygon[Length m]="","",Polygon[Length m])</f>
        <v/>
      </c>
      <c r="AA616" s="14" t="str">
        <f>IF(Polygon[Av Width m]="","",Polygon[Av Width m])</f>
        <v/>
      </c>
      <c r="AB616" s="14" t="str">
        <f>IF(Polygon[Parking Capacity]="","",Polygon[Parking Capacity])</f>
        <v/>
      </c>
    </row>
    <row r="617" spans="1:28" s="3" customFormat="1" x14ac:dyDescent="0.2">
      <c r="A617" s="3" t="str">
        <f>IF(Polygon[DWG File Name]="","",Polygon[DWG File Name])</f>
        <v/>
      </c>
      <c r="B617" s="3" t="str">
        <f>IF(Polygon[DWG Layer Name]="","",Polygon[DWG Layer Name])</f>
        <v/>
      </c>
      <c r="C617" s="3" t="str">
        <f>IF(Polygon[DWG Handle]="","",Polygon[DWG Handle])</f>
        <v/>
      </c>
      <c r="D617" s="58" t="str">
        <f>IF(Polygon[Approx Centroid X]="","",Polygon[Approx Centroid X])</f>
        <v/>
      </c>
      <c r="E617" s="58" t="str">
        <f>IF(Polygon[Approx Centroid Y]="","",Polygon[Approx Centroid Y])</f>
        <v/>
      </c>
      <c r="F617" s="3" t="str">
        <f>IF(Polygon[Replacement Asset]="","",Polygon[Replacement Asset])</f>
        <v/>
      </c>
      <c r="G617" s="3" t="str">
        <f>IF(Polygon[Asset ID]="","",UPPER(Polygon[Asset ID]))</f>
        <v/>
      </c>
      <c r="H617" s="3" t="str">
        <f>IF(Polygon[Asset Group]="","",VLOOKUP(Polygon[Asset Group],asset_grp_poly,4,FALSE))</f>
        <v/>
      </c>
      <c r="I617" s="3" t="str">
        <f>IF(Polygon[Asset Group]="","",VLOOKUP(Polygon[Asset Group],asset_grp_poly,2,FALSE))</f>
        <v/>
      </c>
      <c r="J617" s="3" t="str">
        <f>IF(Polygon[Asset Group]="","",VLOOKUP(Polygon[Asset Group],asset_grp_poly,3,FALSE))</f>
        <v/>
      </c>
      <c r="K617" s="3" t="str">
        <f>IF(Polygon[Asset Group]="","",VLOOKUP(Polygon[Asset Type],type_master_list,2,FALSE))</f>
        <v/>
      </c>
      <c r="L617" s="3" t="str">
        <f>IF(Polygon[Asset Name]="","",PROPER(Polygon[Asset Name]))</f>
        <v/>
      </c>
      <c r="M617" s="11" t="str">
        <f>IF(Polygon[Install Date]="","",Polygon[Install Date])</f>
        <v/>
      </c>
      <c r="N617" s="11" t="str">
        <f>IF(Polygon[Note]="","",PROPER(Polygon[Note]))</f>
        <v/>
      </c>
      <c r="O617" s="11" t="str">
        <f>IF(Polygon[Resource Consent Number]="","",UPPER(Polygon[Resource Consent Number]))</f>
        <v/>
      </c>
      <c r="P617" s="53" t="str">
        <f>IF(Polygon[Asset Unit Cost]="","",Polygon[Asset Unit Cost])</f>
        <v/>
      </c>
      <c r="Q617" s="11" t="str">
        <f>IF(Polygon[Added By]="","",UPPER(Polygon[Added By]))</f>
        <v/>
      </c>
      <c r="R617" s="11" t="str">
        <f>IF(Polygon[Added Date]="","",Polygon[Added Date])</f>
        <v/>
      </c>
      <c r="S617" s="14" t="str">
        <f>IF(Polygon[Z COORD]="","",Polygon[Z COORD])</f>
        <v/>
      </c>
      <c r="T617" s="14" t="str">
        <f>IF(Polygon[Asset Description]="","",PROPER(Polygon[Asset Description]))</f>
        <v/>
      </c>
      <c r="U617" s="14" t="str">
        <f>IF(Polygon[Area m2]="","",Polygon[Area m2])</f>
        <v/>
      </c>
      <c r="V617" s="14" t="str">
        <f>IF(Polygon[Asset Group]="","",VLOOKUP(Polygon[Surface Material],surface_master,2,FALSE))</f>
        <v/>
      </c>
      <c r="W617" s="14" t="str">
        <f>IF(Polygon[Asset Group]="","",VLOOKUP(Polygon[Material],sa_pa_surface,2,FALSE))</f>
        <v/>
      </c>
      <c r="X617" s="14" t="str">
        <f>IF(Polygon[Asset Group]="","",VLOOKUP(Polygon[Surface],surface_master,2,FALSE))</f>
        <v/>
      </c>
      <c r="Y617" s="14" t="str">
        <f>IF(Polygon[Surface Layer Depth mm]="","",Polygon[Surface Layer Depth mm])</f>
        <v/>
      </c>
      <c r="Z617" s="14" t="str">
        <f>IF(Polygon[Length m]="","",Polygon[Length m])</f>
        <v/>
      </c>
      <c r="AA617" s="14" t="str">
        <f>IF(Polygon[Av Width m]="","",Polygon[Av Width m])</f>
        <v/>
      </c>
      <c r="AB617" s="14" t="str">
        <f>IF(Polygon[Parking Capacity]="","",Polygon[Parking Capacity])</f>
        <v/>
      </c>
    </row>
    <row r="618" spans="1:28" s="3" customFormat="1" x14ac:dyDescent="0.2">
      <c r="A618" s="3" t="str">
        <f>IF(Polygon[DWG File Name]="","",Polygon[DWG File Name])</f>
        <v/>
      </c>
      <c r="B618" s="3" t="str">
        <f>IF(Polygon[DWG Layer Name]="","",Polygon[DWG Layer Name])</f>
        <v/>
      </c>
      <c r="C618" s="3" t="str">
        <f>IF(Polygon[DWG Handle]="","",Polygon[DWG Handle])</f>
        <v/>
      </c>
      <c r="D618" s="58" t="str">
        <f>IF(Polygon[Approx Centroid X]="","",Polygon[Approx Centroid X])</f>
        <v/>
      </c>
      <c r="E618" s="58" t="str">
        <f>IF(Polygon[Approx Centroid Y]="","",Polygon[Approx Centroid Y])</f>
        <v/>
      </c>
      <c r="F618" s="3" t="str">
        <f>IF(Polygon[Replacement Asset]="","",Polygon[Replacement Asset])</f>
        <v/>
      </c>
      <c r="G618" s="3" t="str">
        <f>IF(Polygon[Asset ID]="","",UPPER(Polygon[Asset ID]))</f>
        <v/>
      </c>
      <c r="H618" s="3" t="str">
        <f>IF(Polygon[Asset Group]="","",VLOOKUP(Polygon[Asset Group],asset_grp_poly,4,FALSE))</f>
        <v/>
      </c>
      <c r="I618" s="3" t="str">
        <f>IF(Polygon[Asset Group]="","",VLOOKUP(Polygon[Asset Group],asset_grp_poly,2,FALSE))</f>
        <v/>
      </c>
      <c r="J618" s="3" t="str">
        <f>IF(Polygon[Asset Group]="","",VLOOKUP(Polygon[Asset Group],asset_grp_poly,3,FALSE))</f>
        <v/>
      </c>
      <c r="K618" s="3" t="str">
        <f>IF(Polygon[Asset Group]="","",VLOOKUP(Polygon[Asset Type],type_master_list,2,FALSE))</f>
        <v/>
      </c>
      <c r="L618" s="3" t="str">
        <f>IF(Polygon[Asset Name]="","",PROPER(Polygon[Asset Name]))</f>
        <v/>
      </c>
      <c r="M618" s="11" t="str">
        <f>IF(Polygon[Install Date]="","",Polygon[Install Date])</f>
        <v/>
      </c>
      <c r="N618" s="11" t="str">
        <f>IF(Polygon[Note]="","",PROPER(Polygon[Note]))</f>
        <v/>
      </c>
      <c r="O618" s="11" t="str">
        <f>IF(Polygon[Resource Consent Number]="","",UPPER(Polygon[Resource Consent Number]))</f>
        <v/>
      </c>
      <c r="P618" s="53" t="str">
        <f>IF(Polygon[Asset Unit Cost]="","",Polygon[Asset Unit Cost])</f>
        <v/>
      </c>
      <c r="Q618" s="11" t="str">
        <f>IF(Polygon[Added By]="","",UPPER(Polygon[Added By]))</f>
        <v/>
      </c>
      <c r="R618" s="11" t="str">
        <f>IF(Polygon[Added Date]="","",Polygon[Added Date])</f>
        <v/>
      </c>
      <c r="S618" s="14" t="str">
        <f>IF(Polygon[Z COORD]="","",Polygon[Z COORD])</f>
        <v/>
      </c>
      <c r="T618" s="14" t="str">
        <f>IF(Polygon[Asset Description]="","",PROPER(Polygon[Asset Description]))</f>
        <v/>
      </c>
      <c r="U618" s="14" t="str">
        <f>IF(Polygon[Area m2]="","",Polygon[Area m2])</f>
        <v/>
      </c>
      <c r="V618" s="14" t="str">
        <f>IF(Polygon[Asset Group]="","",VLOOKUP(Polygon[Surface Material],surface_master,2,FALSE))</f>
        <v/>
      </c>
      <c r="W618" s="14" t="str">
        <f>IF(Polygon[Asset Group]="","",VLOOKUP(Polygon[Material],sa_pa_surface,2,FALSE))</f>
        <v/>
      </c>
      <c r="X618" s="14" t="str">
        <f>IF(Polygon[Asset Group]="","",VLOOKUP(Polygon[Surface],surface_master,2,FALSE))</f>
        <v/>
      </c>
      <c r="Y618" s="14" t="str">
        <f>IF(Polygon[Surface Layer Depth mm]="","",Polygon[Surface Layer Depth mm])</f>
        <v/>
      </c>
      <c r="Z618" s="14" t="str">
        <f>IF(Polygon[Length m]="","",Polygon[Length m])</f>
        <v/>
      </c>
      <c r="AA618" s="14" t="str">
        <f>IF(Polygon[Av Width m]="","",Polygon[Av Width m])</f>
        <v/>
      </c>
      <c r="AB618" s="14" t="str">
        <f>IF(Polygon[Parking Capacity]="","",Polygon[Parking Capacity])</f>
        <v/>
      </c>
    </row>
    <row r="619" spans="1:28" s="3" customFormat="1" x14ac:dyDescent="0.2">
      <c r="A619" s="3" t="str">
        <f>IF(Polygon[DWG File Name]="","",Polygon[DWG File Name])</f>
        <v/>
      </c>
      <c r="B619" s="3" t="str">
        <f>IF(Polygon[DWG Layer Name]="","",Polygon[DWG Layer Name])</f>
        <v/>
      </c>
      <c r="C619" s="3" t="str">
        <f>IF(Polygon[DWG Handle]="","",Polygon[DWG Handle])</f>
        <v/>
      </c>
      <c r="D619" s="58" t="str">
        <f>IF(Polygon[Approx Centroid X]="","",Polygon[Approx Centroid X])</f>
        <v/>
      </c>
      <c r="E619" s="58" t="str">
        <f>IF(Polygon[Approx Centroid Y]="","",Polygon[Approx Centroid Y])</f>
        <v/>
      </c>
      <c r="F619" s="3" t="str">
        <f>IF(Polygon[Replacement Asset]="","",Polygon[Replacement Asset])</f>
        <v/>
      </c>
      <c r="G619" s="3" t="str">
        <f>IF(Polygon[Asset ID]="","",UPPER(Polygon[Asset ID]))</f>
        <v/>
      </c>
      <c r="H619" s="3" t="str">
        <f>IF(Polygon[Asset Group]="","",VLOOKUP(Polygon[Asset Group],asset_grp_poly,4,FALSE))</f>
        <v/>
      </c>
      <c r="I619" s="3" t="str">
        <f>IF(Polygon[Asset Group]="","",VLOOKUP(Polygon[Asset Group],asset_grp_poly,2,FALSE))</f>
        <v/>
      </c>
      <c r="J619" s="3" t="str">
        <f>IF(Polygon[Asset Group]="","",VLOOKUP(Polygon[Asset Group],asset_grp_poly,3,FALSE))</f>
        <v/>
      </c>
      <c r="K619" s="3" t="str">
        <f>IF(Polygon[Asset Group]="","",VLOOKUP(Polygon[Asset Type],type_master_list,2,FALSE))</f>
        <v/>
      </c>
      <c r="L619" s="3" t="str">
        <f>IF(Polygon[Asset Name]="","",PROPER(Polygon[Asset Name]))</f>
        <v/>
      </c>
      <c r="M619" s="11" t="str">
        <f>IF(Polygon[Install Date]="","",Polygon[Install Date])</f>
        <v/>
      </c>
      <c r="N619" s="11" t="str">
        <f>IF(Polygon[Note]="","",PROPER(Polygon[Note]))</f>
        <v/>
      </c>
      <c r="O619" s="11" t="str">
        <f>IF(Polygon[Resource Consent Number]="","",UPPER(Polygon[Resource Consent Number]))</f>
        <v/>
      </c>
      <c r="P619" s="53" t="str">
        <f>IF(Polygon[Asset Unit Cost]="","",Polygon[Asset Unit Cost])</f>
        <v/>
      </c>
      <c r="Q619" s="11" t="str">
        <f>IF(Polygon[Added By]="","",UPPER(Polygon[Added By]))</f>
        <v/>
      </c>
      <c r="R619" s="11" t="str">
        <f>IF(Polygon[Added Date]="","",Polygon[Added Date])</f>
        <v/>
      </c>
      <c r="S619" s="14" t="str">
        <f>IF(Polygon[Z COORD]="","",Polygon[Z COORD])</f>
        <v/>
      </c>
      <c r="T619" s="14" t="str">
        <f>IF(Polygon[Asset Description]="","",PROPER(Polygon[Asset Description]))</f>
        <v/>
      </c>
      <c r="U619" s="14" t="str">
        <f>IF(Polygon[Area m2]="","",Polygon[Area m2])</f>
        <v/>
      </c>
      <c r="V619" s="14" t="str">
        <f>IF(Polygon[Asset Group]="","",VLOOKUP(Polygon[Surface Material],surface_master,2,FALSE))</f>
        <v/>
      </c>
      <c r="W619" s="14" t="str">
        <f>IF(Polygon[Asset Group]="","",VLOOKUP(Polygon[Material],sa_pa_surface,2,FALSE))</f>
        <v/>
      </c>
      <c r="X619" s="14" t="str">
        <f>IF(Polygon[Asset Group]="","",VLOOKUP(Polygon[Surface],surface_master,2,FALSE))</f>
        <v/>
      </c>
      <c r="Y619" s="14" t="str">
        <f>IF(Polygon[Surface Layer Depth mm]="","",Polygon[Surface Layer Depth mm])</f>
        <v/>
      </c>
      <c r="Z619" s="14" t="str">
        <f>IF(Polygon[Length m]="","",Polygon[Length m])</f>
        <v/>
      </c>
      <c r="AA619" s="14" t="str">
        <f>IF(Polygon[Av Width m]="","",Polygon[Av Width m])</f>
        <v/>
      </c>
      <c r="AB619" s="14" t="str">
        <f>IF(Polygon[Parking Capacity]="","",Polygon[Parking Capacity])</f>
        <v/>
      </c>
    </row>
    <row r="620" spans="1:28" s="3" customFormat="1" x14ac:dyDescent="0.2">
      <c r="A620" s="3" t="str">
        <f>IF(Polygon[DWG File Name]="","",Polygon[DWG File Name])</f>
        <v/>
      </c>
      <c r="B620" s="3" t="str">
        <f>IF(Polygon[DWG Layer Name]="","",Polygon[DWG Layer Name])</f>
        <v/>
      </c>
      <c r="C620" s="3" t="str">
        <f>IF(Polygon[DWG Handle]="","",Polygon[DWG Handle])</f>
        <v/>
      </c>
      <c r="D620" s="58" t="str">
        <f>IF(Polygon[Approx Centroid X]="","",Polygon[Approx Centroid X])</f>
        <v/>
      </c>
      <c r="E620" s="58" t="str">
        <f>IF(Polygon[Approx Centroid Y]="","",Polygon[Approx Centroid Y])</f>
        <v/>
      </c>
      <c r="F620" s="3" t="str">
        <f>IF(Polygon[Replacement Asset]="","",Polygon[Replacement Asset])</f>
        <v/>
      </c>
      <c r="G620" s="3" t="str">
        <f>IF(Polygon[Asset ID]="","",UPPER(Polygon[Asset ID]))</f>
        <v/>
      </c>
      <c r="H620" s="3" t="str">
        <f>IF(Polygon[Asset Group]="","",VLOOKUP(Polygon[Asset Group],asset_grp_poly,4,FALSE))</f>
        <v/>
      </c>
      <c r="I620" s="3" t="str">
        <f>IF(Polygon[Asset Group]="","",VLOOKUP(Polygon[Asset Group],asset_grp_poly,2,FALSE))</f>
        <v/>
      </c>
      <c r="J620" s="3" t="str">
        <f>IF(Polygon[Asset Group]="","",VLOOKUP(Polygon[Asset Group],asset_grp_poly,3,FALSE))</f>
        <v/>
      </c>
      <c r="K620" s="3" t="str">
        <f>IF(Polygon[Asset Group]="","",VLOOKUP(Polygon[Asset Type],type_master_list,2,FALSE))</f>
        <v/>
      </c>
      <c r="L620" s="3" t="str">
        <f>IF(Polygon[Asset Name]="","",PROPER(Polygon[Asset Name]))</f>
        <v/>
      </c>
      <c r="M620" s="11" t="str">
        <f>IF(Polygon[Install Date]="","",Polygon[Install Date])</f>
        <v/>
      </c>
      <c r="N620" s="11" t="str">
        <f>IF(Polygon[Note]="","",PROPER(Polygon[Note]))</f>
        <v/>
      </c>
      <c r="O620" s="11" t="str">
        <f>IF(Polygon[Resource Consent Number]="","",UPPER(Polygon[Resource Consent Number]))</f>
        <v/>
      </c>
      <c r="P620" s="53" t="str">
        <f>IF(Polygon[Asset Unit Cost]="","",Polygon[Asset Unit Cost])</f>
        <v/>
      </c>
      <c r="Q620" s="11" t="str">
        <f>IF(Polygon[Added By]="","",UPPER(Polygon[Added By]))</f>
        <v/>
      </c>
      <c r="R620" s="11" t="str">
        <f>IF(Polygon[Added Date]="","",Polygon[Added Date])</f>
        <v/>
      </c>
      <c r="S620" s="14" t="str">
        <f>IF(Polygon[Z COORD]="","",Polygon[Z COORD])</f>
        <v/>
      </c>
      <c r="T620" s="14" t="str">
        <f>IF(Polygon[Asset Description]="","",PROPER(Polygon[Asset Description]))</f>
        <v/>
      </c>
      <c r="U620" s="14" t="str">
        <f>IF(Polygon[Area m2]="","",Polygon[Area m2])</f>
        <v/>
      </c>
      <c r="V620" s="14" t="str">
        <f>IF(Polygon[Asset Group]="","",VLOOKUP(Polygon[Surface Material],surface_master,2,FALSE))</f>
        <v/>
      </c>
      <c r="W620" s="14" t="str">
        <f>IF(Polygon[Asset Group]="","",VLOOKUP(Polygon[Material],sa_pa_surface,2,FALSE))</f>
        <v/>
      </c>
      <c r="X620" s="14" t="str">
        <f>IF(Polygon[Asset Group]="","",VLOOKUP(Polygon[Surface],surface_master,2,FALSE))</f>
        <v/>
      </c>
      <c r="Y620" s="14" t="str">
        <f>IF(Polygon[Surface Layer Depth mm]="","",Polygon[Surface Layer Depth mm])</f>
        <v/>
      </c>
      <c r="Z620" s="14" t="str">
        <f>IF(Polygon[Length m]="","",Polygon[Length m])</f>
        <v/>
      </c>
      <c r="AA620" s="14" t="str">
        <f>IF(Polygon[Av Width m]="","",Polygon[Av Width m])</f>
        <v/>
      </c>
      <c r="AB620" s="14" t="str">
        <f>IF(Polygon[Parking Capacity]="","",Polygon[Parking Capacity])</f>
        <v/>
      </c>
    </row>
    <row r="621" spans="1:28" s="3" customFormat="1" x14ac:dyDescent="0.2">
      <c r="A621" s="3" t="str">
        <f>IF(Polygon[DWG File Name]="","",Polygon[DWG File Name])</f>
        <v/>
      </c>
      <c r="B621" s="3" t="str">
        <f>IF(Polygon[DWG Layer Name]="","",Polygon[DWG Layer Name])</f>
        <v/>
      </c>
      <c r="C621" s="3" t="str">
        <f>IF(Polygon[DWG Handle]="","",Polygon[DWG Handle])</f>
        <v/>
      </c>
      <c r="D621" s="58" t="str">
        <f>IF(Polygon[Approx Centroid X]="","",Polygon[Approx Centroid X])</f>
        <v/>
      </c>
      <c r="E621" s="58" t="str">
        <f>IF(Polygon[Approx Centroid Y]="","",Polygon[Approx Centroid Y])</f>
        <v/>
      </c>
      <c r="F621" s="3" t="str">
        <f>IF(Polygon[Replacement Asset]="","",Polygon[Replacement Asset])</f>
        <v/>
      </c>
      <c r="G621" s="3" t="str">
        <f>IF(Polygon[Asset ID]="","",UPPER(Polygon[Asset ID]))</f>
        <v/>
      </c>
      <c r="H621" s="3" t="str">
        <f>IF(Polygon[Asset Group]="","",VLOOKUP(Polygon[Asset Group],asset_grp_poly,4,FALSE))</f>
        <v/>
      </c>
      <c r="I621" s="3" t="str">
        <f>IF(Polygon[Asset Group]="","",VLOOKUP(Polygon[Asset Group],asset_grp_poly,2,FALSE))</f>
        <v/>
      </c>
      <c r="J621" s="3" t="str">
        <f>IF(Polygon[Asset Group]="","",VLOOKUP(Polygon[Asset Group],asset_grp_poly,3,FALSE))</f>
        <v/>
      </c>
      <c r="K621" s="3" t="str">
        <f>IF(Polygon[Asset Group]="","",VLOOKUP(Polygon[Asset Type],type_master_list,2,FALSE))</f>
        <v/>
      </c>
      <c r="L621" s="3" t="str">
        <f>IF(Polygon[Asset Name]="","",PROPER(Polygon[Asset Name]))</f>
        <v/>
      </c>
      <c r="M621" s="11" t="str">
        <f>IF(Polygon[Install Date]="","",Polygon[Install Date])</f>
        <v/>
      </c>
      <c r="N621" s="11" t="str">
        <f>IF(Polygon[Note]="","",PROPER(Polygon[Note]))</f>
        <v/>
      </c>
      <c r="O621" s="11" t="str">
        <f>IF(Polygon[Resource Consent Number]="","",UPPER(Polygon[Resource Consent Number]))</f>
        <v/>
      </c>
      <c r="P621" s="53" t="str">
        <f>IF(Polygon[Asset Unit Cost]="","",Polygon[Asset Unit Cost])</f>
        <v/>
      </c>
      <c r="Q621" s="11" t="str">
        <f>IF(Polygon[Added By]="","",UPPER(Polygon[Added By]))</f>
        <v/>
      </c>
      <c r="R621" s="11" t="str">
        <f>IF(Polygon[Added Date]="","",Polygon[Added Date])</f>
        <v/>
      </c>
      <c r="S621" s="14" t="str">
        <f>IF(Polygon[Z COORD]="","",Polygon[Z COORD])</f>
        <v/>
      </c>
      <c r="T621" s="14" t="str">
        <f>IF(Polygon[Asset Description]="","",PROPER(Polygon[Asset Description]))</f>
        <v/>
      </c>
      <c r="U621" s="14" t="str">
        <f>IF(Polygon[Area m2]="","",Polygon[Area m2])</f>
        <v/>
      </c>
      <c r="V621" s="14" t="str">
        <f>IF(Polygon[Asset Group]="","",VLOOKUP(Polygon[Surface Material],surface_master,2,FALSE))</f>
        <v/>
      </c>
      <c r="W621" s="14" t="str">
        <f>IF(Polygon[Asset Group]="","",VLOOKUP(Polygon[Material],sa_pa_surface,2,FALSE))</f>
        <v/>
      </c>
      <c r="X621" s="14" t="str">
        <f>IF(Polygon[Asset Group]="","",VLOOKUP(Polygon[Surface],surface_master,2,FALSE))</f>
        <v/>
      </c>
      <c r="Y621" s="14" t="str">
        <f>IF(Polygon[Surface Layer Depth mm]="","",Polygon[Surface Layer Depth mm])</f>
        <v/>
      </c>
      <c r="Z621" s="14" t="str">
        <f>IF(Polygon[Length m]="","",Polygon[Length m])</f>
        <v/>
      </c>
      <c r="AA621" s="14" t="str">
        <f>IF(Polygon[Av Width m]="","",Polygon[Av Width m])</f>
        <v/>
      </c>
      <c r="AB621" s="14" t="str">
        <f>IF(Polygon[Parking Capacity]="","",Polygon[Parking Capacity])</f>
        <v/>
      </c>
    </row>
    <row r="622" spans="1:28" s="3" customFormat="1" x14ac:dyDescent="0.2">
      <c r="A622" s="3" t="str">
        <f>IF(Polygon[DWG File Name]="","",Polygon[DWG File Name])</f>
        <v/>
      </c>
      <c r="B622" s="3" t="str">
        <f>IF(Polygon[DWG Layer Name]="","",Polygon[DWG Layer Name])</f>
        <v/>
      </c>
      <c r="C622" s="3" t="str">
        <f>IF(Polygon[DWG Handle]="","",Polygon[DWG Handle])</f>
        <v/>
      </c>
      <c r="D622" s="58" t="str">
        <f>IF(Polygon[Approx Centroid X]="","",Polygon[Approx Centroid X])</f>
        <v/>
      </c>
      <c r="E622" s="58" t="str">
        <f>IF(Polygon[Approx Centroid Y]="","",Polygon[Approx Centroid Y])</f>
        <v/>
      </c>
      <c r="F622" s="3" t="str">
        <f>IF(Polygon[Replacement Asset]="","",Polygon[Replacement Asset])</f>
        <v/>
      </c>
      <c r="G622" s="3" t="str">
        <f>IF(Polygon[Asset ID]="","",UPPER(Polygon[Asset ID]))</f>
        <v/>
      </c>
      <c r="H622" s="3" t="str">
        <f>IF(Polygon[Asset Group]="","",VLOOKUP(Polygon[Asset Group],asset_grp_poly,4,FALSE))</f>
        <v/>
      </c>
      <c r="I622" s="3" t="str">
        <f>IF(Polygon[Asset Group]="","",VLOOKUP(Polygon[Asset Group],asset_grp_poly,2,FALSE))</f>
        <v/>
      </c>
      <c r="J622" s="3" t="str">
        <f>IF(Polygon[Asset Group]="","",VLOOKUP(Polygon[Asset Group],asset_grp_poly,3,FALSE))</f>
        <v/>
      </c>
      <c r="K622" s="3" t="str">
        <f>IF(Polygon[Asset Group]="","",VLOOKUP(Polygon[Asset Type],type_master_list,2,FALSE))</f>
        <v/>
      </c>
      <c r="L622" s="3" t="str">
        <f>IF(Polygon[Asset Name]="","",PROPER(Polygon[Asset Name]))</f>
        <v/>
      </c>
      <c r="M622" s="11" t="str">
        <f>IF(Polygon[Install Date]="","",Polygon[Install Date])</f>
        <v/>
      </c>
      <c r="N622" s="11" t="str">
        <f>IF(Polygon[Note]="","",PROPER(Polygon[Note]))</f>
        <v/>
      </c>
      <c r="O622" s="11" t="str">
        <f>IF(Polygon[Resource Consent Number]="","",UPPER(Polygon[Resource Consent Number]))</f>
        <v/>
      </c>
      <c r="P622" s="53" t="str">
        <f>IF(Polygon[Asset Unit Cost]="","",Polygon[Asset Unit Cost])</f>
        <v/>
      </c>
      <c r="Q622" s="11" t="str">
        <f>IF(Polygon[Added By]="","",UPPER(Polygon[Added By]))</f>
        <v/>
      </c>
      <c r="R622" s="11" t="str">
        <f>IF(Polygon[Added Date]="","",Polygon[Added Date])</f>
        <v/>
      </c>
      <c r="S622" s="14" t="str">
        <f>IF(Polygon[Z COORD]="","",Polygon[Z COORD])</f>
        <v/>
      </c>
      <c r="T622" s="14" t="str">
        <f>IF(Polygon[Asset Description]="","",PROPER(Polygon[Asset Description]))</f>
        <v/>
      </c>
      <c r="U622" s="14" t="str">
        <f>IF(Polygon[Area m2]="","",Polygon[Area m2])</f>
        <v/>
      </c>
      <c r="V622" s="14" t="str">
        <f>IF(Polygon[Asset Group]="","",VLOOKUP(Polygon[Surface Material],surface_master,2,FALSE))</f>
        <v/>
      </c>
      <c r="W622" s="14" t="str">
        <f>IF(Polygon[Asset Group]="","",VLOOKUP(Polygon[Material],sa_pa_surface,2,FALSE))</f>
        <v/>
      </c>
      <c r="X622" s="14" t="str">
        <f>IF(Polygon[Asset Group]="","",VLOOKUP(Polygon[Surface],surface_master,2,FALSE))</f>
        <v/>
      </c>
      <c r="Y622" s="14" t="str">
        <f>IF(Polygon[Surface Layer Depth mm]="","",Polygon[Surface Layer Depth mm])</f>
        <v/>
      </c>
      <c r="Z622" s="14" t="str">
        <f>IF(Polygon[Length m]="","",Polygon[Length m])</f>
        <v/>
      </c>
      <c r="AA622" s="14" t="str">
        <f>IF(Polygon[Av Width m]="","",Polygon[Av Width m])</f>
        <v/>
      </c>
      <c r="AB622" s="14" t="str">
        <f>IF(Polygon[Parking Capacity]="","",Polygon[Parking Capacity])</f>
        <v/>
      </c>
    </row>
    <row r="623" spans="1:28" s="3" customFormat="1" x14ac:dyDescent="0.2">
      <c r="A623" s="3" t="str">
        <f>IF(Polygon[DWG File Name]="","",Polygon[DWG File Name])</f>
        <v/>
      </c>
      <c r="B623" s="3" t="str">
        <f>IF(Polygon[DWG Layer Name]="","",Polygon[DWG Layer Name])</f>
        <v/>
      </c>
      <c r="C623" s="3" t="str">
        <f>IF(Polygon[DWG Handle]="","",Polygon[DWG Handle])</f>
        <v/>
      </c>
      <c r="D623" s="58" t="str">
        <f>IF(Polygon[Approx Centroid X]="","",Polygon[Approx Centroid X])</f>
        <v/>
      </c>
      <c r="E623" s="58" t="str">
        <f>IF(Polygon[Approx Centroid Y]="","",Polygon[Approx Centroid Y])</f>
        <v/>
      </c>
      <c r="F623" s="3" t="str">
        <f>IF(Polygon[Replacement Asset]="","",Polygon[Replacement Asset])</f>
        <v/>
      </c>
      <c r="G623" s="3" t="str">
        <f>IF(Polygon[Asset ID]="","",UPPER(Polygon[Asset ID]))</f>
        <v/>
      </c>
      <c r="H623" s="3" t="str">
        <f>IF(Polygon[Asset Group]="","",VLOOKUP(Polygon[Asset Group],asset_grp_poly,4,FALSE))</f>
        <v/>
      </c>
      <c r="I623" s="3" t="str">
        <f>IF(Polygon[Asset Group]="","",VLOOKUP(Polygon[Asset Group],asset_grp_poly,2,FALSE))</f>
        <v/>
      </c>
      <c r="J623" s="3" t="str">
        <f>IF(Polygon[Asset Group]="","",VLOOKUP(Polygon[Asset Group],asset_grp_poly,3,FALSE))</f>
        <v/>
      </c>
      <c r="K623" s="3" t="str">
        <f>IF(Polygon[Asset Group]="","",VLOOKUP(Polygon[Asset Type],type_master_list,2,FALSE))</f>
        <v/>
      </c>
      <c r="L623" s="3" t="str">
        <f>IF(Polygon[Asset Name]="","",PROPER(Polygon[Asset Name]))</f>
        <v/>
      </c>
      <c r="M623" s="11" t="str">
        <f>IF(Polygon[Install Date]="","",Polygon[Install Date])</f>
        <v/>
      </c>
      <c r="N623" s="11" t="str">
        <f>IF(Polygon[Note]="","",PROPER(Polygon[Note]))</f>
        <v/>
      </c>
      <c r="O623" s="11" t="str">
        <f>IF(Polygon[Resource Consent Number]="","",UPPER(Polygon[Resource Consent Number]))</f>
        <v/>
      </c>
      <c r="P623" s="53" t="str">
        <f>IF(Polygon[Asset Unit Cost]="","",Polygon[Asset Unit Cost])</f>
        <v/>
      </c>
      <c r="Q623" s="11" t="str">
        <f>IF(Polygon[Added By]="","",UPPER(Polygon[Added By]))</f>
        <v/>
      </c>
      <c r="R623" s="11" t="str">
        <f>IF(Polygon[Added Date]="","",Polygon[Added Date])</f>
        <v/>
      </c>
      <c r="S623" s="14" t="str">
        <f>IF(Polygon[Z COORD]="","",Polygon[Z COORD])</f>
        <v/>
      </c>
      <c r="T623" s="14" t="str">
        <f>IF(Polygon[Asset Description]="","",PROPER(Polygon[Asset Description]))</f>
        <v/>
      </c>
      <c r="U623" s="14" t="str">
        <f>IF(Polygon[Area m2]="","",Polygon[Area m2])</f>
        <v/>
      </c>
      <c r="V623" s="14" t="str">
        <f>IF(Polygon[Asset Group]="","",VLOOKUP(Polygon[Surface Material],surface_master,2,FALSE))</f>
        <v/>
      </c>
      <c r="W623" s="14" t="str">
        <f>IF(Polygon[Asset Group]="","",VLOOKUP(Polygon[Material],sa_pa_surface,2,FALSE))</f>
        <v/>
      </c>
      <c r="X623" s="14" t="str">
        <f>IF(Polygon[Asset Group]="","",VLOOKUP(Polygon[Surface],surface_master,2,FALSE))</f>
        <v/>
      </c>
      <c r="Y623" s="14" t="str">
        <f>IF(Polygon[Surface Layer Depth mm]="","",Polygon[Surface Layer Depth mm])</f>
        <v/>
      </c>
      <c r="Z623" s="14" t="str">
        <f>IF(Polygon[Length m]="","",Polygon[Length m])</f>
        <v/>
      </c>
      <c r="AA623" s="14" t="str">
        <f>IF(Polygon[Av Width m]="","",Polygon[Av Width m])</f>
        <v/>
      </c>
      <c r="AB623" s="14" t="str">
        <f>IF(Polygon[Parking Capacity]="","",Polygon[Parking Capacity])</f>
        <v/>
      </c>
    </row>
    <row r="624" spans="1:28" s="3" customFormat="1" x14ac:dyDescent="0.2">
      <c r="A624" s="3" t="str">
        <f>IF(Polygon[DWG File Name]="","",Polygon[DWG File Name])</f>
        <v/>
      </c>
      <c r="B624" s="3" t="str">
        <f>IF(Polygon[DWG Layer Name]="","",Polygon[DWG Layer Name])</f>
        <v/>
      </c>
      <c r="C624" s="3" t="str">
        <f>IF(Polygon[DWG Handle]="","",Polygon[DWG Handle])</f>
        <v/>
      </c>
      <c r="D624" s="58" t="str">
        <f>IF(Polygon[Approx Centroid X]="","",Polygon[Approx Centroid X])</f>
        <v/>
      </c>
      <c r="E624" s="58" t="str">
        <f>IF(Polygon[Approx Centroid Y]="","",Polygon[Approx Centroid Y])</f>
        <v/>
      </c>
      <c r="F624" s="3" t="str">
        <f>IF(Polygon[Replacement Asset]="","",Polygon[Replacement Asset])</f>
        <v/>
      </c>
      <c r="G624" s="3" t="str">
        <f>IF(Polygon[Asset ID]="","",UPPER(Polygon[Asset ID]))</f>
        <v/>
      </c>
      <c r="H624" s="3" t="str">
        <f>IF(Polygon[Asset Group]="","",VLOOKUP(Polygon[Asset Group],asset_grp_poly,4,FALSE))</f>
        <v/>
      </c>
      <c r="I624" s="3" t="str">
        <f>IF(Polygon[Asset Group]="","",VLOOKUP(Polygon[Asset Group],asset_grp_poly,2,FALSE))</f>
        <v/>
      </c>
      <c r="J624" s="3" t="str">
        <f>IF(Polygon[Asset Group]="","",VLOOKUP(Polygon[Asset Group],asset_grp_poly,3,FALSE))</f>
        <v/>
      </c>
      <c r="K624" s="3" t="str">
        <f>IF(Polygon[Asset Group]="","",VLOOKUP(Polygon[Asset Type],type_master_list,2,FALSE))</f>
        <v/>
      </c>
      <c r="L624" s="3" t="str">
        <f>IF(Polygon[Asset Name]="","",PROPER(Polygon[Asset Name]))</f>
        <v/>
      </c>
      <c r="M624" s="11" t="str">
        <f>IF(Polygon[Install Date]="","",Polygon[Install Date])</f>
        <v/>
      </c>
      <c r="N624" s="11" t="str">
        <f>IF(Polygon[Note]="","",PROPER(Polygon[Note]))</f>
        <v/>
      </c>
      <c r="O624" s="11" t="str">
        <f>IF(Polygon[Resource Consent Number]="","",UPPER(Polygon[Resource Consent Number]))</f>
        <v/>
      </c>
      <c r="P624" s="53" t="str">
        <f>IF(Polygon[Asset Unit Cost]="","",Polygon[Asset Unit Cost])</f>
        <v/>
      </c>
      <c r="Q624" s="11" t="str">
        <f>IF(Polygon[Added By]="","",UPPER(Polygon[Added By]))</f>
        <v/>
      </c>
      <c r="R624" s="11" t="str">
        <f>IF(Polygon[Added Date]="","",Polygon[Added Date])</f>
        <v/>
      </c>
      <c r="S624" s="14" t="str">
        <f>IF(Polygon[Z COORD]="","",Polygon[Z COORD])</f>
        <v/>
      </c>
      <c r="T624" s="14" t="str">
        <f>IF(Polygon[Asset Description]="","",PROPER(Polygon[Asset Description]))</f>
        <v/>
      </c>
      <c r="U624" s="14" t="str">
        <f>IF(Polygon[Area m2]="","",Polygon[Area m2])</f>
        <v/>
      </c>
      <c r="V624" s="14" t="str">
        <f>IF(Polygon[Asset Group]="","",VLOOKUP(Polygon[Surface Material],surface_master,2,FALSE))</f>
        <v/>
      </c>
      <c r="W624" s="14" t="str">
        <f>IF(Polygon[Asset Group]="","",VLOOKUP(Polygon[Material],sa_pa_surface,2,FALSE))</f>
        <v/>
      </c>
      <c r="X624" s="14" t="str">
        <f>IF(Polygon[Asset Group]="","",VLOOKUP(Polygon[Surface],surface_master,2,FALSE))</f>
        <v/>
      </c>
      <c r="Y624" s="14" t="str">
        <f>IF(Polygon[Surface Layer Depth mm]="","",Polygon[Surface Layer Depth mm])</f>
        <v/>
      </c>
      <c r="Z624" s="14" t="str">
        <f>IF(Polygon[Length m]="","",Polygon[Length m])</f>
        <v/>
      </c>
      <c r="AA624" s="14" t="str">
        <f>IF(Polygon[Av Width m]="","",Polygon[Av Width m])</f>
        <v/>
      </c>
      <c r="AB624" s="14" t="str">
        <f>IF(Polygon[Parking Capacity]="","",Polygon[Parking Capacity])</f>
        <v/>
      </c>
    </row>
    <row r="625" spans="1:28" s="3" customFormat="1" x14ac:dyDescent="0.2">
      <c r="A625" s="3" t="str">
        <f>IF(Polygon[DWG File Name]="","",Polygon[DWG File Name])</f>
        <v/>
      </c>
      <c r="B625" s="3" t="str">
        <f>IF(Polygon[DWG Layer Name]="","",Polygon[DWG Layer Name])</f>
        <v/>
      </c>
      <c r="C625" s="3" t="str">
        <f>IF(Polygon[DWG Handle]="","",Polygon[DWG Handle])</f>
        <v/>
      </c>
      <c r="D625" s="58" t="str">
        <f>IF(Polygon[Approx Centroid X]="","",Polygon[Approx Centroid X])</f>
        <v/>
      </c>
      <c r="E625" s="58" t="str">
        <f>IF(Polygon[Approx Centroid Y]="","",Polygon[Approx Centroid Y])</f>
        <v/>
      </c>
      <c r="F625" s="3" t="str">
        <f>IF(Polygon[Replacement Asset]="","",Polygon[Replacement Asset])</f>
        <v/>
      </c>
      <c r="G625" s="3" t="str">
        <f>IF(Polygon[Asset ID]="","",UPPER(Polygon[Asset ID]))</f>
        <v/>
      </c>
      <c r="H625" s="3" t="str">
        <f>IF(Polygon[Asset Group]="","",VLOOKUP(Polygon[Asset Group],asset_grp_poly,4,FALSE))</f>
        <v/>
      </c>
      <c r="I625" s="3" t="str">
        <f>IF(Polygon[Asset Group]="","",VLOOKUP(Polygon[Asset Group],asset_grp_poly,2,FALSE))</f>
        <v/>
      </c>
      <c r="J625" s="3" t="str">
        <f>IF(Polygon[Asset Group]="","",VLOOKUP(Polygon[Asset Group],asset_grp_poly,3,FALSE))</f>
        <v/>
      </c>
      <c r="K625" s="3" t="str">
        <f>IF(Polygon[Asset Group]="","",VLOOKUP(Polygon[Asset Type],type_master_list,2,FALSE))</f>
        <v/>
      </c>
      <c r="L625" s="3" t="str">
        <f>IF(Polygon[Asset Name]="","",PROPER(Polygon[Asset Name]))</f>
        <v/>
      </c>
      <c r="M625" s="11" t="str">
        <f>IF(Polygon[Install Date]="","",Polygon[Install Date])</f>
        <v/>
      </c>
      <c r="N625" s="11" t="str">
        <f>IF(Polygon[Note]="","",PROPER(Polygon[Note]))</f>
        <v/>
      </c>
      <c r="O625" s="11" t="str">
        <f>IF(Polygon[Resource Consent Number]="","",UPPER(Polygon[Resource Consent Number]))</f>
        <v/>
      </c>
      <c r="P625" s="53" t="str">
        <f>IF(Polygon[Asset Unit Cost]="","",Polygon[Asset Unit Cost])</f>
        <v/>
      </c>
      <c r="Q625" s="11" t="str">
        <f>IF(Polygon[Added By]="","",UPPER(Polygon[Added By]))</f>
        <v/>
      </c>
      <c r="R625" s="11" t="str">
        <f>IF(Polygon[Added Date]="","",Polygon[Added Date])</f>
        <v/>
      </c>
      <c r="S625" s="14" t="str">
        <f>IF(Polygon[Z COORD]="","",Polygon[Z COORD])</f>
        <v/>
      </c>
      <c r="T625" s="14" t="str">
        <f>IF(Polygon[Asset Description]="","",PROPER(Polygon[Asset Description]))</f>
        <v/>
      </c>
      <c r="U625" s="14" t="str">
        <f>IF(Polygon[Area m2]="","",Polygon[Area m2])</f>
        <v/>
      </c>
      <c r="V625" s="14" t="str">
        <f>IF(Polygon[Asset Group]="","",VLOOKUP(Polygon[Surface Material],surface_master,2,FALSE))</f>
        <v/>
      </c>
      <c r="W625" s="14" t="str">
        <f>IF(Polygon[Asset Group]="","",VLOOKUP(Polygon[Material],sa_pa_surface,2,FALSE))</f>
        <v/>
      </c>
      <c r="X625" s="14" t="str">
        <f>IF(Polygon[Asset Group]="","",VLOOKUP(Polygon[Surface],surface_master,2,FALSE))</f>
        <v/>
      </c>
      <c r="Y625" s="14" t="str">
        <f>IF(Polygon[Surface Layer Depth mm]="","",Polygon[Surface Layer Depth mm])</f>
        <v/>
      </c>
      <c r="Z625" s="14" t="str">
        <f>IF(Polygon[Length m]="","",Polygon[Length m])</f>
        <v/>
      </c>
      <c r="AA625" s="14" t="str">
        <f>IF(Polygon[Av Width m]="","",Polygon[Av Width m])</f>
        <v/>
      </c>
      <c r="AB625" s="14" t="str">
        <f>IF(Polygon[Parking Capacity]="","",Polygon[Parking Capacity])</f>
        <v/>
      </c>
    </row>
    <row r="626" spans="1:28" s="3" customFormat="1" x14ac:dyDescent="0.2">
      <c r="A626" s="3" t="str">
        <f>IF(Polygon[DWG File Name]="","",Polygon[DWG File Name])</f>
        <v/>
      </c>
      <c r="B626" s="3" t="str">
        <f>IF(Polygon[DWG Layer Name]="","",Polygon[DWG Layer Name])</f>
        <v/>
      </c>
      <c r="C626" s="3" t="str">
        <f>IF(Polygon[DWG Handle]="","",Polygon[DWG Handle])</f>
        <v/>
      </c>
      <c r="D626" s="58" t="str">
        <f>IF(Polygon[Approx Centroid X]="","",Polygon[Approx Centroid X])</f>
        <v/>
      </c>
      <c r="E626" s="58" t="str">
        <f>IF(Polygon[Approx Centroid Y]="","",Polygon[Approx Centroid Y])</f>
        <v/>
      </c>
      <c r="F626" s="3" t="str">
        <f>IF(Polygon[Replacement Asset]="","",Polygon[Replacement Asset])</f>
        <v/>
      </c>
      <c r="G626" s="3" t="str">
        <f>IF(Polygon[Asset ID]="","",UPPER(Polygon[Asset ID]))</f>
        <v/>
      </c>
      <c r="H626" s="3" t="str">
        <f>IF(Polygon[Asset Group]="","",VLOOKUP(Polygon[Asset Group],asset_grp_poly,4,FALSE))</f>
        <v/>
      </c>
      <c r="I626" s="3" t="str">
        <f>IF(Polygon[Asset Group]="","",VLOOKUP(Polygon[Asset Group],asset_grp_poly,2,FALSE))</f>
        <v/>
      </c>
      <c r="J626" s="3" t="str">
        <f>IF(Polygon[Asset Group]="","",VLOOKUP(Polygon[Asset Group],asset_grp_poly,3,FALSE))</f>
        <v/>
      </c>
      <c r="K626" s="3" t="str">
        <f>IF(Polygon[Asset Group]="","",VLOOKUP(Polygon[Asset Type],type_master_list,2,FALSE))</f>
        <v/>
      </c>
      <c r="L626" s="3" t="str">
        <f>IF(Polygon[Asset Name]="","",PROPER(Polygon[Asset Name]))</f>
        <v/>
      </c>
      <c r="M626" s="11" t="str">
        <f>IF(Polygon[Install Date]="","",Polygon[Install Date])</f>
        <v/>
      </c>
      <c r="N626" s="11" t="str">
        <f>IF(Polygon[Note]="","",PROPER(Polygon[Note]))</f>
        <v/>
      </c>
      <c r="O626" s="11" t="str">
        <f>IF(Polygon[Resource Consent Number]="","",UPPER(Polygon[Resource Consent Number]))</f>
        <v/>
      </c>
      <c r="P626" s="53" t="str">
        <f>IF(Polygon[Asset Unit Cost]="","",Polygon[Asset Unit Cost])</f>
        <v/>
      </c>
      <c r="Q626" s="11" t="str">
        <f>IF(Polygon[Added By]="","",UPPER(Polygon[Added By]))</f>
        <v/>
      </c>
      <c r="R626" s="11" t="str">
        <f>IF(Polygon[Added Date]="","",Polygon[Added Date])</f>
        <v/>
      </c>
      <c r="S626" s="14" t="str">
        <f>IF(Polygon[Z COORD]="","",Polygon[Z COORD])</f>
        <v/>
      </c>
      <c r="T626" s="14" t="str">
        <f>IF(Polygon[Asset Description]="","",PROPER(Polygon[Asset Description]))</f>
        <v/>
      </c>
      <c r="U626" s="14" t="str">
        <f>IF(Polygon[Area m2]="","",Polygon[Area m2])</f>
        <v/>
      </c>
      <c r="V626" s="14" t="str">
        <f>IF(Polygon[Asset Group]="","",VLOOKUP(Polygon[Surface Material],surface_master,2,FALSE))</f>
        <v/>
      </c>
      <c r="W626" s="14" t="str">
        <f>IF(Polygon[Asset Group]="","",VLOOKUP(Polygon[Material],sa_pa_surface,2,FALSE))</f>
        <v/>
      </c>
      <c r="X626" s="14" t="str">
        <f>IF(Polygon[Asset Group]="","",VLOOKUP(Polygon[Surface],surface_master,2,FALSE))</f>
        <v/>
      </c>
      <c r="Y626" s="14" t="str">
        <f>IF(Polygon[Surface Layer Depth mm]="","",Polygon[Surface Layer Depth mm])</f>
        <v/>
      </c>
      <c r="Z626" s="14" t="str">
        <f>IF(Polygon[Length m]="","",Polygon[Length m])</f>
        <v/>
      </c>
      <c r="AA626" s="14" t="str">
        <f>IF(Polygon[Av Width m]="","",Polygon[Av Width m])</f>
        <v/>
      </c>
      <c r="AB626" s="14" t="str">
        <f>IF(Polygon[Parking Capacity]="","",Polygon[Parking Capacity])</f>
        <v/>
      </c>
    </row>
    <row r="627" spans="1:28" s="3" customFormat="1" x14ac:dyDescent="0.2">
      <c r="A627" s="3" t="str">
        <f>IF(Polygon[DWG File Name]="","",Polygon[DWG File Name])</f>
        <v/>
      </c>
      <c r="B627" s="3" t="str">
        <f>IF(Polygon[DWG Layer Name]="","",Polygon[DWG Layer Name])</f>
        <v/>
      </c>
      <c r="C627" s="3" t="str">
        <f>IF(Polygon[DWG Handle]="","",Polygon[DWG Handle])</f>
        <v/>
      </c>
      <c r="D627" s="58" t="str">
        <f>IF(Polygon[Approx Centroid X]="","",Polygon[Approx Centroid X])</f>
        <v/>
      </c>
      <c r="E627" s="58" t="str">
        <f>IF(Polygon[Approx Centroid Y]="","",Polygon[Approx Centroid Y])</f>
        <v/>
      </c>
      <c r="F627" s="3" t="str">
        <f>IF(Polygon[Replacement Asset]="","",Polygon[Replacement Asset])</f>
        <v/>
      </c>
      <c r="G627" s="3" t="str">
        <f>IF(Polygon[Asset ID]="","",UPPER(Polygon[Asset ID]))</f>
        <v/>
      </c>
      <c r="H627" s="3" t="str">
        <f>IF(Polygon[Asset Group]="","",VLOOKUP(Polygon[Asset Group],asset_grp_poly,4,FALSE))</f>
        <v/>
      </c>
      <c r="I627" s="3" t="str">
        <f>IF(Polygon[Asset Group]="","",VLOOKUP(Polygon[Asset Group],asset_grp_poly,2,FALSE))</f>
        <v/>
      </c>
      <c r="J627" s="3" t="str">
        <f>IF(Polygon[Asset Group]="","",VLOOKUP(Polygon[Asset Group],asset_grp_poly,3,FALSE))</f>
        <v/>
      </c>
      <c r="K627" s="3" t="str">
        <f>IF(Polygon[Asset Group]="","",VLOOKUP(Polygon[Asset Type],type_master_list,2,FALSE))</f>
        <v/>
      </c>
      <c r="L627" s="3" t="str">
        <f>IF(Polygon[Asset Name]="","",PROPER(Polygon[Asset Name]))</f>
        <v/>
      </c>
      <c r="M627" s="11" t="str">
        <f>IF(Polygon[Install Date]="","",Polygon[Install Date])</f>
        <v/>
      </c>
      <c r="N627" s="11" t="str">
        <f>IF(Polygon[Note]="","",PROPER(Polygon[Note]))</f>
        <v/>
      </c>
      <c r="O627" s="11" t="str">
        <f>IF(Polygon[Resource Consent Number]="","",UPPER(Polygon[Resource Consent Number]))</f>
        <v/>
      </c>
      <c r="P627" s="53" t="str">
        <f>IF(Polygon[Asset Unit Cost]="","",Polygon[Asset Unit Cost])</f>
        <v/>
      </c>
      <c r="Q627" s="11" t="str">
        <f>IF(Polygon[Added By]="","",UPPER(Polygon[Added By]))</f>
        <v/>
      </c>
      <c r="R627" s="11" t="str">
        <f>IF(Polygon[Added Date]="","",Polygon[Added Date])</f>
        <v/>
      </c>
      <c r="S627" s="14" t="str">
        <f>IF(Polygon[Z COORD]="","",Polygon[Z COORD])</f>
        <v/>
      </c>
      <c r="T627" s="14" t="str">
        <f>IF(Polygon[Asset Description]="","",PROPER(Polygon[Asset Description]))</f>
        <v/>
      </c>
      <c r="U627" s="14" t="str">
        <f>IF(Polygon[Area m2]="","",Polygon[Area m2])</f>
        <v/>
      </c>
      <c r="V627" s="14" t="str">
        <f>IF(Polygon[Asset Group]="","",VLOOKUP(Polygon[Surface Material],surface_master,2,FALSE))</f>
        <v/>
      </c>
      <c r="W627" s="14" t="str">
        <f>IF(Polygon[Asset Group]="","",VLOOKUP(Polygon[Material],sa_pa_surface,2,FALSE))</f>
        <v/>
      </c>
      <c r="X627" s="14" t="str">
        <f>IF(Polygon[Asset Group]="","",VLOOKUP(Polygon[Surface],surface_master,2,FALSE))</f>
        <v/>
      </c>
      <c r="Y627" s="14" t="str">
        <f>IF(Polygon[Surface Layer Depth mm]="","",Polygon[Surface Layer Depth mm])</f>
        <v/>
      </c>
      <c r="Z627" s="14" t="str">
        <f>IF(Polygon[Length m]="","",Polygon[Length m])</f>
        <v/>
      </c>
      <c r="AA627" s="14" t="str">
        <f>IF(Polygon[Av Width m]="","",Polygon[Av Width m])</f>
        <v/>
      </c>
      <c r="AB627" s="14" t="str">
        <f>IF(Polygon[Parking Capacity]="","",Polygon[Parking Capacity])</f>
        <v/>
      </c>
    </row>
    <row r="628" spans="1:28" s="3" customFormat="1" x14ac:dyDescent="0.2">
      <c r="A628" s="3" t="str">
        <f>IF(Polygon[DWG File Name]="","",Polygon[DWG File Name])</f>
        <v/>
      </c>
      <c r="B628" s="3" t="str">
        <f>IF(Polygon[DWG Layer Name]="","",Polygon[DWG Layer Name])</f>
        <v/>
      </c>
      <c r="C628" s="3" t="str">
        <f>IF(Polygon[DWG Handle]="","",Polygon[DWG Handle])</f>
        <v/>
      </c>
      <c r="D628" s="58" t="str">
        <f>IF(Polygon[Approx Centroid X]="","",Polygon[Approx Centroid X])</f>
        <v/>
      </c>
      <c r="E628" s="58" t="str">
        <f>IF(Polygon[Approx Centroid Y]="","",Polygon[Approx Centroid Y])</f>
        <v/>
      </c>
      <c r="F628" s="3" t="str">
        <f>IF(Polygon[Replacement Asset]="","",Polygon[Replacement Asset])</f>
        <v/>
      </c>
      <c r="G628" s="3" t="str">
        <f>IF(Polygon[Asset ID]="","",UPPER(Polygon[Asset ID]))</f>
        <v/>
      </c>
      <c r="H628" s="3" t="str">
        <f>IF(Polygon[Asset Group]="","",VLOOKUP(Polygon[Asset Group],asset_grp_poly,4,FALSE))</f>
        <v/>
      </c>
      <c r="I628" s="3" t="str">
        <f>IF(Polygon[Asset Group]="","",VLOOKUP(Polygon[Asset Group],asset_grp_poly,2,FALSE))</f>
        <v/>
      </c>
      <c r="J628" s="3" t="str">
        <f>IF(Polygon[Asset Group]="","",VLOOKUP(Polygon[Asset Group],asset_grp_poly,3,FALSE))</f>
        <v/>
      </c>
      <c r="K628" s="3" t="str">
        <f>IF(Polygon[Asset Group]="","",VLOOKUP(Polygon[Asset Type],type_master_list,2,FALSE))</f>
        <v/>
      </c>
      <c r="L628" s="3" t="str">
        <f>IF(Polygon[Asset Name]="","",PROPER(Polygon[Asset Name]))</f>
        <v/>
      </c>
      <c r="M628" s="11" t="str">
        <f>IF(Polygon[Install Date]="","",Polygon[Install Date])</f>
        <v/>
      </c>
      <c r="N628" s="11" t="str">
        <f>IF(Polygon[Note]="","",PROPER(Polygon[Note]))</f>
        <v/>
      </c>
      <c r="O628" s="11" t="str">
        <f>IF(Polygon[Resource Consent Number]="","",UPPER(Polygon[Resource Consent Number]))</f>
        <v/>
      </c>
      <c r="P628" s="53" t="str">
        <f>IF(Polygon[Asset Unit Cost]="","",Polygon[Asset Unit Cost])</f>
        <v/>
      </c>
      <c r="Q628" s="11" t="str">
        <f>IF(Polygon[Added By]="","",UPPER(Polygon[Added By]))</f>
        <v/>
      </c>
      <c r="R628" s="11" t="str">
        <f>IF(Polygon[Added Date]="","",Polygon[Added Date])</f>
        <v/>
      </c>
      <c r="S628" s="14" t="str">
        <f>IF(Polygon[Z COORD]="","",Polygon[Z COORD])</f>
        <v/>
      </c>
      <c r="T628" s="14" t="str">
        <f>IF(Polygon[Asset Description]="","",PROPER(Polygon[Asset Description]))</f>
        <v/>
      </c>
      <c r="U628" s="14" t="str">
        <f>IF(Polygon[Area m2]="","",Polygon[Area m2])</f>
        <v/>
      </c>
      <c r="V628" s="14" t="str">
        <f>IF(Polygon[Asset Group]="","",VLOOKUP(Polygon[Surface Material],surface_master,2,FALSE))</f>
        <v/>
      </c>
      <c r="W628" s="14" t="str">
        <f>IF(Polygon[Asset Group]="","",VLOOKUP(Polygon[Material],sa_pa_surface,2,FALSE))</f>
        <v/>
      </c>
      <c r="X628" s="14" t="str">
        <f>IF(Polygon[Asset Group]="","",VLOOKUP(Polygon[Surface],surface_master,2,FALSE))</f>
        <v/>
      </c>
      <c r="Y628" s="14" t="str">
        <f>IF(Polygon[Surface Layer Depth mm]="","",Polygon[Surface Layer Depth mm])</f>
        <v/>
      </c>
      <c r="Z628" s="14" t="str">
        <f>IF(Polygon[Length m]="","",Polygon[Length m])</f>
        <v/>
      </c>
      <c r="AA628" s="14" t="str">
        <f>IF(Polygon[Av Width m]="","",Polygon[Av Width m])</f>
        <v/>
      </c>
      <c r="AB628" s="14" t="str">
        <f>IF(Polygon[Parking Capacity]="","",Polygon[Parking Capacity])</f>
        <v/>
      </c>
    </row>
    <row r="629" spans="1:28" s="3" customFormat="1" x14ac:dyDescent="0.2">
      <c r="A629" s="3" t="str">
        <f>IF(Polygon[DWG File Name]="","",Polygon[DWG File Name])</f>
        <v/>
      </c>
      <c r="B629" s="3" t="str">
        <f>IF(Polygon[DWG Layer Name]="","",Polygon[DWG Layer Name])</f>
        <v/>
      </c>
      <c r="C629" s="3" t="str">
        <f>IF(Polygon[DWG Handle]="","",Polygon[DWG Handle])</f>
        <v/>
      </c>
      <c r="D629" s="58" t="str">
        <f>IF(Polygon[Approx Centroid X]="","",Polygon[Approx Centroid X])</f>
        <v/>
      </c>
      <c r="E629" s="58" t="str">
        <f>IF(Polygon[Approx Centroid Y]="","",Polygon[Approx Centroid Y])</f>
        <v/>
      </c>
      <c r="F629" s="3" t="str">
        <f>IF(Polygon[Replacement Asset]="","",Polygon[Replacement Asset])</f>
        <v/>
      </c>
      <c r="G629" s="3" t="str">
        <f>IF(Polygon[Asset ID]="","",UPPER(Polygon[Asset ID]))</f>
        <v/>
      </c>
      <c r="H629" s="3" t="str">
        <f>IF(Polygon[Asset Group]="","",VLOOKUP(Polygon[Asset Group],asset_grp_poly,4,FALSE))</f>
        <v/>
      </c>
      <c r="I629" s="3" t="str">
        <f>IF(Polygon[Asset Group]="","",VLOOKUP(Polygon[Asset Group],asset_grp_poly,2,FALSE))</f>
        <v/>
      </c>
      <c r="J629" s="3" t="str">
        <f>IF(Polygon[Asset Group]="","",VLOOKUP(Polygon[Asset Group],asset_grp_poly,3,FALSE))</f>
        <v/>
      </c>
      <c r="K629" s="3" t="str">
        <f>IF(Polygon[Asset Group]="","",VLOOKUP(Polygon[Asset Type],type_master_list,2,FALSE))</f>
        <v/>
      </c>
      <c r="L629" s="3" t="str">
        <f>IF(Polygon[Asset Name]="","",PROPER(Polygon[Asset Name]))</f>
        <v/>
      </c>
      <c r="M629" s="11" t="str">
        <f>IF(Polygon[Install Date]="","",Polygon[Install Date])</f>
        <v/>
      </c>
      <c r="N629" s="11" t="str">
        <f>IF(Polygon[Note]="","",PROPER(Polygon[Note]))</f>
        <v/>
      </c>
      <c r="O629" s="11" t="str">
        <f>IF(Polygon[Resource Consent Number]="","",UPPER(Polygon[Resource Consent Number]))</f>
        <v/>
      </c>
      <c r="P629" s="53" t="str">
        <f>IF(Polygon[Asset Unit Cost]="","",Polygon[Asset Unit Cost])</f>
        <v/>
      </c>
      <c r="Q629" s="11" t="str">
        <f>IF(Polygon[Added By]="","",UPPER(Polygon[Added By]))</f>
        <v/>
      </c>
      <c r="R629" s="11" t="str">
        <f>IF(Polygon[Added Date]="","",Polygon[Added Date])</f>
        <v/>
      </c>
      <c r="S629" s="14" t="str">
        <f>IF(Polygon[Z COORD]="","",Polygon[Z COORD])</f>
        <v/>
      </c>
      <c r="T629" s="14" t="str">
        <f>IF(Polygon[Asset Description]="","",PROPER(Polygon[Asset Description]))</f>
        <v/>
      </c>
      <c r="U629" s="14" t="str">
        <f>IF(Polygon[Area m2]="","",Polygon[Area m2])</f>
        <v/>
      </c>
      <c r="V629" s="14" t="str">
        <f>IF(Polygon[Asset Group]="","",VLOOKUP(Polygon[Surface Material],surface_master,2,FALSE))</f>
        <v/>
      </c>
      <c r="W629" s="14" t="str">
        <f>IF(Polygon[Asset Group]="","",VLOOKUP(Polygon[Material],sa_pa_surface,2,FALSE))</f>
        <v/>
      </c>
      <c r="X629" s="14" t="str">
        <f>IF(Polygon[Asset Group]="","",VLOOKUP(Polygon[Surface],surface_master,2,FALSE))</f>
        <v/>
      </c>
      <c r="Y629" s="14" t="str">
        <f>IF(Polygon[Surface Layer Depth mm]="","",Polygon[Surface Layer Depth mm])</f>
        <v/>
      </c>
      <c r="Z629" s="14" t="str">
        <f>IF(Polygon[Length m]="","",Polygon[Length m])</f>
        <v/>
      </c>
      <c r="AA629" s="14" t="str">
        <f>IF(Polygon[Av Width m]="","",Polygon[Av Width m])</f>
        <v/>
      </c>
      <c r="AB629" s="14" t="str">
        <f>IF(Polygon[Parking Capacity]="","",Polygon[Parking Capacity])</f>
        <v/>
      </c>
    </row>
    <row r="630" spans="1:28" s="3" customFormat="1" x14ac:dyDescent="0.2">
      <c r="A630" s="3" t="str">
        <f>IF(Polygon[DWG File Name]="","",Polygon[DWG File Name])</f>
        <v/>
      </c>
      <c r="B630" s="3" t="str">
        <f>IF(Polygon[DWG Layer Name]="","",Polygon[DWG Layer Name])</f>
        <v/>
      </c>
      <c r="C630" s="3" t="str">
        <f>IF(Polygon[DWG Handle]="","",Polygon[DWG Handle])</f>
        <v/>
      </c>
      <c r="D630" s="58" t="str">
        <f>IF(Polygon[Approx Centroid X]="","",Polygon[Approx Centroid X])</f>
        <v/>
      </c>
      <c r="E630" s="58" t="str">
        <f>IF(Polygon[Approx Centroid Y]="","",Polygon[Approx Centroid Y])</f>
        <v/>
      </c>
      <c r="F630" s="3" t="str">
        <f>IF(Polygon[Replacement Asset]="","",Polygon[Replacement Asset])</f>
        <v/>
      </c>
      <c r="G630" s="3" t="str">
        <f>IF(Polygon[Asset ID]="","",UPPER(Polygon[Asset ID]))</f>
        <v/>
      </c>
      <c r="H630" s="3" t="str">
        <f>IF(Polygon[Asset Group]="","",VLOOKUP(Polygon[Asset Group],asset_grp_poly,4,FALSE))</f>
        <v/>
      </c>
      <c r="I630" s="3" t="str">
        <f>IF(Polygon[Asset Group]="","",VLOOKUP(Polygon[Asset Group],asset_grp_poly,2,FALSE))</f>
        <v/>
      </c>
      <c r="J630" s="3" t="str">
        <f>IF(Polygon[Asset Group]="","",VLOOKUP(Polygon[Asset Group],asset_grp_poly,3,FALSE))</f>
        <v/>
      </c>
      <c r="K630" s="3" t="str">
        <f>IF(Polygon[Asset Group]="","",VLOOKUP(Polygon[Asset Type],type_master_list,2,FALSE))</f>
        <v/>
      </c>
      <c r="L630" s="3" t="str">
        <f>IF(Polygon[Asset Name]="","",PROPER(Polygon[Asset Name]))</f>
        <v/>
      </c>
      <c r="M630" s="11" t="str">
        <f>IF(Polygon[Install Date]="","",Polygon[Install Date])</f>
        <v/>
      </c>
      <c r="N630" s="11" t="str">
        <f>IF(Polygon[Note]="","",PROPER(Polygon[Note]))</f>
        <v/>
      </c>
      <c r="O630" s="11" t="str">
        <f>IF(Polygon[Resource Consent Number]="","",UPPER(Polygon[Resource Consent Number]))</f>
        <v/>
      </c>
      <c r="P630" s="53" t="str">
        <f>IF(Polygon[Asset Unit Cost]="","",Polygon[Asset Unit Cost])</f>
        <v/>
      </c>
      <c r="Q630" s="11" t="str">
        <f>IF(Polygon[Added By]="","",UPPER(Polygon[Added By]))</f>
        <v/>
      </c>
      <c r="R630" s="11" t="str">
        <f>IF(Polygon[Added Date]="","",Polygon[Added Date])</f>
        <v/>
      </c>
      <c r="S630" s="14" t="str">
        <f>IF(Polygon[Z COORD]="","",Polygon[Z COORD])</f>
        <v/>
      </c>
      <c r="T630" s="14" t="str">
        <f>IF(Polygon[Asset Description]="","",PROPER(Polygon[Asset Description]))</f>
        <v/>
      </c>
      <c r="U630" s="14" t="str">
        <f>IF(Polygon[Area m2]="","",Polygon[Area m2])</f>
        <v/>
      </c>
      <c r="V630" s="14" t="str">
        <f>IF(Polygon[Asset Group]="","",VLOOKUP(Polygon[Surface Material],surface_master,2,FALSE))</f>
        <v/>
      </c>
      <c r="W630" s="14" t="str">
        <f>IF(Polygon[Asset Group]="","",VLOOKUP(Polygon[Material],sa_pa_surface,2,FALSE))</f>
        <v/>
      </c>
      <c r="X630" s="14" t="str">
        <f>IF(Polygon[Asset Group]="","",VLOOKUP(Polygon[Surface],surface_master,2,FALSE))</f>
        <v/>
      </c>
      <c r="Y630" s="14" t="str">
        <f>IF(Polygon[Surface Layer Depth mm]="","",Polygon[Surface Layer Depth mm])</f>
        <v/>
      </c>
      <c r="Z630" s="14" t="str">
        <f>IF(Polygon[Length m]="","",Polygon[Length m])</f>
        <v/>
      </c>
      <c r="AA630" s="14" t="str">
        <f>IF(Polygon[Av Width m]="","",Polygon[Av Width m])</f>
        <v/>
      </c>
      <c r="AB630" s="14" t="str">
        <f>IF(Polygon[Parking Capacity]="","",Polygon[Parking Capacity])</f>
        <v/>
      </c>
    </row>
    <row r="631" spans="1:28" s="3" customFormat="1" x14ac:dyDescent="0.2">
      <c r="A631" s="3" t="str">
        <f>IF(Polygon[DWG File Name]="","",Polygon[DWG File Name])</f>
        <v/>
      </c>
      <c r="B631" s="3" t="str">
        <f>IF(Polygon[DWG Layer Name]="","",Polygon[DWG Layer Name])</f>
        <v/>
      </c>
      <c r="C631" s="3" t="str">
        <f>IF(Polygon[DWG Handle]="","",Polygon[DWG Handle])</f>
        <v/>
      </c>
      <c r="D631" s="58" t="str">
        <f>IF(Polygon[Approx Centroid X]="","",Polygon[Approx Centroid X])</f>
        <v/>
      </c>
      <c r="E631" s="58" t="str">
        <f>IF(Polygon[Approx Centroid Y]="","",Polygon[Approx Centroid Y])</f>
        <v/>
      </c>
      <c r="F631" s="3" t="str">
        <f>IF(Polygon[Replacement Asset]="","",Polygon[Replacement Asset])</f>
        <v/>
      </c>
      <c r="G631" s="3" t="str">
        <f>IF(Polygon[Asset ID]="","",UPPER(Polygon[Asset ID]))</f>
        <v/>
      </c>
      <c r="H631" s="3" t="str">
        <f>IF(Polygon[Asset Group]="","",VLOOKUP(Polygon[Asset Group],asset_grp_poly,4,FALSE))</f>
        <v/>
      </c>
      <c r="I631" s="3" t="str">
        <f>IF(Polygon[Asset Group]="","",VLOOKUP(Polygon[Asset Group],asset_grp_poly,2,FALSE))</f>
        <v/>
      </c>
      <c r="J631" s="3" t="str">
        <f>IF(Polygon[Asset Group]="","",VLOOKUP(Polygon[Asset Group],asset_grp_poly,3,FALSE))</f>
        <v/>
      </c>
      <c r="K631" s="3" t="str">
        <f>IF(Polygon[Asset Group]="","",VLOOKUP(Polygon[Asset Type],type_master_list,2,FALSE))</f>
        <v/>
      </c>
      <c r="L631" s="3" t="str">
        <f>IF(Polygon[Asset Name]="","",PROPER(Polygon[Asset Name]))</f>
        <v/>
      </c>
      <c r="M631" s="11" t="str">
        <f>IF(Polygon[Install Date]="","",Polygon[Install Date])</f>
        <v/>
      </c>
      <c r="N631" s="11" t="str">
        <f>IF(Polygon[Note]="","",PROPER(Polygon[Note]))</f>
        <v/>
      </c>
      <c r="O631" s="11" t="str">
        <f>IF(Polygon[Resource Consent Number]="","",UPPER(Polygon[Resource Consent Number]))</f>
        <v/>
      </c>
      <c r="P631" s="53" t="str">
        <f>IF(Polygon[Asset Unit Cost]="","",Polygon[Asset Unit Cost])</f>
        <v/>
      </c>
      <c r="Q631" s="11" t="str">
        <f>IF(Polygon[Added By]="","",UPPER(Polygon[Added By]))</f>
        <v/>
      </c>
      <c r="R631" s="11" t="str">
        <f>IF(Polygon[Added Date]="","",Polygon[Added Date])</f>
        <v/>
      </c>
      <c r="S631" s="14" t="str">
        <f>IF(Polygon[Z COORD]="","",Polygon[Z COORD])</f>
        <v/>
      </c>
      <c r="T631" s="14" t="str">
        <f>IF(Polygon[Asset Description]="","",PROPER(Polygon[Asset Description]))</f>
        <v/>
      </c>
      <c r="U631" s="14" t="str">
        <f>IF(Polygon[Area m2]="","",Polygon[Area m2])</f>
        <v/>
      </c>
      <c r="V631" s="14" t="str">
        <f>IF(Polygon[Asset Group]="","",VLOOKUP(Polygon[Surface Material],surface_master,2,FALSE))</f>
        <v/>
      </c>
      <c r="W631" s="14" t="str">
        <f>IF(Polygon[Asset Group]="","",VLOOKUP(Polygon[Material],sa_pa_surface,2,FALSE))</f>
        <v/>
      </c>
      <c r="X631" s="14" t="str">
        <f>IF(Polygon[Asset Group]="","",VLOOKUP(Polygon[Surface],surface_master,2,FALSE))</f>
        <v/>
      </c>
      <c r="Y631" s="14" t="str">
        <f>IF(Polygon[Surface Layer Depth mm]="","",Polygon[Surface Layer Depth mm])</f>
        <v/>
      </c>
      <c r="Z631" s="14" t="str">
        <f>IF(Polygon[Length m]="","",Polygon[Length m])</f>
        <v/>
      </c>
      <c r="AA631" s="14" t="str">
        <f>IF(Polygon[Av Width m]="","",Polygon[Av Width m])</f>
        <v/>
      </c>
      <c r="AB631" s="14" t="str">
        <f>IF(Polygon[Parking Capacity]="","",Polygon[Parking Capacity])</f>
        <v/>
      </c>
    </row>
    <row r="632" spans="1:28" s="3" customFormat="1" x14ac:dyDescent="0.2">
      <c r="A632" s="3" t="str">
        <f>IF(Polygon[DWG File Name]="","",Polygon[DWG File Name])</f>
        <v/>
      </c>
      <c r="B632" s="3" t="str">
        <f>IF(Polygon[DWG Layer Name]="","",Polygon[DWG Layer Name])</f>
        <v/>
      </c>
      <c r="C632" s="3" t="str">
        <f>IF(Polygon[DWG Handle]="","",Polygon[DWG Handle])</f>
        <v/>
      </c>
      <c r="D632" s="58" t="str">
        <f>IF(Polygon[Approx Centroid X]="","",Polygon[Approx Centroid X])</f>
        <v/>
      </c>
      <c r="E632" s="58" t="str">
        <f>IF(Polygon[Approx Centroid Y]="","",Polygon[Approx Centroid Y])</f>
        <v/>
      </c>
      <c r="F632" s="3" t="str">
        <f>IF(Polygon[Replacement Asset]="","",Polygon[Replacement Asset])</f>
        <v/>
      </c>
      <c r="G632" s="3" t="str">
        <f>IF(Polygon[Asset ID]="","",UPPER(Polygon[Asset ID]))</f>
        <v/>
      </c>
      <c r="H632" s="3" t="str">
        <f>IF(Polygon[Asset Group]="","",VLOOKUP(Polygon[Asset Group],asset_grp_poly,4,FALSE))</f>
        <v/>
      </c>
      <c r="I632" s="3" t="str">
        <f>IF(Polygon[Asset Group]="","",VLOOKUP(Polygon[Asset Group],asset_grp_poly,2,FALSE))</f>
        <v/>
      </c>
      <c r="J632" s="3" t="str">
        <f>IF(Polygon[Asset Group]="","",VLOOKUP(Polygon[Asset Group],asset_grp_poly,3,FALSE))</f>
        <v/>
      </c>
      <c r="K632" s="3" t="str">
        <f>IF(Polygon[Asset Group]="","",VLOOKUP(Polygon[Asset Type],type_master_list,2,FALSE))</f>
        <v/>
      </c>
      <c r="L632" s="3" t="str">
        <f>IF(Polygon[Asset Name]="","",PROPER(Polygon[Asset Name]))</f>
        <v/>
      </c>
      <c r="M632" s="11" t="str">
        <f>IF(Polygon[Install Date]="","",Polygon[Install Date])</f>
        <v/>
      </c>
      <c r="N632" s="11" t="str">
        <f>IF(Polygon[Note]="","",PROPER(Polygon[Note]))</f>
        <v/>
      </c>
      <c r="O632" s="11" t="str">
        <f>IF(Polygon[Resource Consent Number]="","",UPPER(Polygon[Resource Consent Number]))</f>
        <v/>
      </c>
      <c r="P632" s="53" t="str">
        <f>IF(Polygon[Asset Unit Cost]="","",Polygon[Asset Unit Cost])</f>
        <v/>
      </c>
      <c r="Q632" s="11" t="str">
        <f>IF(Polygon[Added By]="","",UPPER(Polygon[Added By]))</f>
        <v/>
      </c>
      <c r="R632" s="11" t="str">
        <f>IF(Polygon[Added Date]="","",Polygon[Added Date])</f>
        <v/>
      </c>
      <c r="S632" s="14" t="str">
        <f>IF(Polygon[Z COORD]="","",Polygon[Z COORD])</f>
        <v/>
      </c>
      <c r="T632" s="14" t="str">
        <f>IF(Polygon[Asset Description]="","",PROPER(Polygon[Asset Description]))</f>
        <v/>
      </c>
      <c r="U632" s="14" t="str">
        <f>IF(Polygon[Area m2]="","",Polygon[Area m2])</f>
        <v/>
      </c>
      <c r="V632" s="14" t="str">
        <f>IF(Polygon[Asset Group]="","",VLOOKUP(Polygon[Surface Material],surface_master,2,FALSE))</f>
        <v/>
      </c>
      <c r="W632" s="14" t="str">
        <f>IF(Polygon[Asset Group]="","",VLOOKUP(Polygon[Material],sa_pa_surface,2,FALSE))</f>
        <v/>
      </c>
      <c r="X632" s="14" t="str">
        <f>IF(Polygon[Asset Group]="","",VLOOKUP(Polygon[Surface],surface_master,2,FALSE))</f>
        <v/>
      </c>
      <c r="Y632" s="14" t="str">
        <f>IF(Polygon[Surface Layer Depth mm]="","",Polygon[Surface Layer Depth mm])</f>
        <v/>
      </c>
      <c r="Z632" s="14" t="str">
        <f>IF(Polygon[Length m]="","",Polygon[Length m])</f>
        <v/>
      </c>
      <c r="AA632" s="14" t="str">
        <f>IF(Polygon[Av Width m]="","",Polygon[Av Width m])</f>
        <v/>
      </c>
      <c r="AB632" s="14" t="str">
        <f>IF(Polygon[Parking Capacity]="","",Polygon[Parking Capacity])</f>
        <v/>
      </c>
    </row>
    <row r="633" spans="1:28" s="3" customFormat="1" x14ac:dyDescent="0.2">
      <c r="A633" s="3" t="str">
        <f>IF(Polygon[DWG File Name]="","",Polygon[DWG File Name])</f>
        <v/>
      </c>
      <c r="B633" s="3" t="str">
        <f>IF(Polygon[DWG Layer Name]="","",Polygon[DWG Layer Name])</f>
        <v/>
      </c>
      <c r="C633" s="3" t="str">
        <f>IF(Polygon[DWG Handle]="","",Polygon[DWG Handle])</f>
        <v/>
      </c>
      <c r="D633" s="58" t="str">
        <f>IF(Polygon[Approx Centroid X]="","",Polygon[Approx Centroid X])</f>
        <v/>
      </c>
      <c r="E633" s="58" t="str">
        <f>IF(Polygon[Approx Centroid Y]="","",Polygon[Approx Centroid Y])</f>
        <v/>
      </c>
      <c r="F633" s="3" t="str">
        <f>IF(Polygon[Replacement Asset]="","",Polygon[Replacement Asset])</f>
        <v/>
      </c>
      <c r="G633" s="3" t="str">
        <f>IF(Polygon[Asset ID]="","",UPPER(Polygon[Asset ID]))</f>
        <v/>
      </c>
      <c r="H633" s="3" t="str">
        <f>IF(Polygon[Asset Group]="","",VLOOKUP(Polygon[Asset Group],asset_grp_poly,4,FALSE))</f>
        <v/>
      </c>
      <c r="I633" s="3" t="str">
        <f>IF(Polygon[Asset Group]="","",VLOOKUP(Polygon[Asset Group],asset_grp_poly,2,FALSE))</f>
        <v/>
      </c>
      <c r="J633" s="3" t="str">
        <f>IF(Polygon[Asset Group]="","",VLOOKUP(Polygon[Asset Group],asset_grp_poly,3,FALSE))</f>
        <v/>
      </c>
      <c r="K633" s="3" t="str">
        <f>IF(Polygon[Asset Group]="","",VLOOKUP(Polygon[Asset Type],type_master_list,2,FALSE))</f>
        <v/>
      </c>
      <c r="L633" s="3" t="str">
        <f>IF(Polygon[Asset Name]="","",PROPER(Polygon[Asset Name]))</f>
        <v/>
      </c>
      <c r="M633" s="11" t="str">
        <f>IF(Polygon[Install Date]="","",Polygon[Install Date])</f>
        <v/>
      </c>
      <c r="N633" s="11" t="str">
        <f>IF(Polygon[Note]="","",PROPER(Polygon[Note]))</f>
        <v/>
      </c>
      <c r="O633" s="11" t="str">
        <f>IF(Polygon[Resource Consent Number]="","",UPPER(Polygon[Resource Consent Number]))</f>
        <v/>
      </c>
      <c r="P633" s="53" t="str">
        <f>IF(Polygon[Asset Unit Cost]="","",Polygon[Asset Unit Cost])</f>
        <v/>
      </c>
      <c r="Q633" s="11" t="str">
        <f>IF(Polygon[Added By]="","",UPPER(Polygon[Added By]))</f>
        <v/>
      </c>
      <c r="R633" s="11" t="str">
        <f>IF(Polygon[Added Date]="","",Polygon[Added Date])</f>
        <v/>
      </c>
      <c r="S633" s="14" t="str">
        <f>IF(Polygon[Z COORD]="","",Polygon[Z COORD])</f>
        <v/>
      </c>
      <c r="T633" s="14" t="str">
        <f>IF(Polygon[Asset Description]="","",PROPER(Polygon[Asset Description]))</f>
        <v/>
      </c>
      <c r="U633" s="14" t="str">
        <f>IF(Polygon[Area m2]="","",Polygon[Area m2])</f>
        <v/>
      </c>
      <c r="V633" s="14" t="str">
        <f>IF(Polygon[Asset Group]="","",VLOOKUP(Polygon[Surface Material],surface_master,2,FALSE))</f>
        <v/>
      </c>
      <c r="W633" s="14" t="str">
        <f>IF(Polygon[Asset Group]="","",VLOOKUP(Polygon[Material],sa_pa_surface,2,FALSE))</f>
        <v/>
      </c>
      <c r="X633" s="14" t="str">
        <f>IF(Polygon[Asset Group]="","",VLOOKUP(Polygon[Surface],surface_master,2,FALSE))</f>
        <v/>
      </c>
      <c r="Y633" s="14" t="str">
        <f>IF(Polygon[Surface Layer Depth mm]="","",Polygon[Surface Layer Depth mm])</f>
        <v/>
      </c>
      <c r="Z633" s="14" t="str">
        <f>IF(Polygon[Length m]="","",Polygon[Length m])</f>
        <v/>
      </c>
      <c r="AA633" s="14" t="str">
        <f>IF(Polygon[Av Width m]="","",Polygon[Av Width m])</f>
        <v/>
      </c>
      <c r="AB633" s="14" t="str">
        <f>IF(Polygon[Parking Capacity]="","",Polygon[Parking Capacity])</f>
        <v/>
      </c>
    </row>
    <row r="634" spans="1:28" s="3" customFormat="1" x14ac:dyDescent="0.2">
      <c r="A634" s="3" t="str">
        <f>IF(Polygon[DWG File Name]="","",Polygon[DWG File Name])</f>
        <v/>
      </c>
      <c r="B634" s="3" t="str">
        <f>IF(Polygon[DWG Layer Name]="","",Polygon[DWG Layer Name])</f>
        <v/>
      </c>
      <c r="C634" s="3" t="str">
        <f>IF(Polygon[DWG Handle]="","",Polygon[DWG Handle])</f>
        <v/>
      </c>
      <c r="D634" s="58" t="str">
        <f>IF(Polygon[Approx Centroid X]="","",Polygon[Approx Centroid X])</f>
        <v/>
      </c>
      <c r="E634" s="58" t="str">
        <f>IF(Polygon[Approx Centroid Y]="","",Polygon[Approx Centroid Y])</f>
        <v/>
      </c>
      <c r="F634" s="3" t="str">
        <f>IF(Polygon[Replacement Asset]="","",Polygon[Replacement Asset])</f>
        <v/>
      </c>
      <c r="G634" s="3" t="str">
        <f>IF(Polygon[Asset ID]="","",UPPER(Polygon[Asset ID]))</f>
        <v/>
      </c>
      <c r="H634" s="3" t="str">
        <f>IF(Polygon[Asset Group]="","",VLOOKUP(Polygon[Asset Group],asset_grp_poly,4,FALSE))</f>
        <v/>
      </c>
      <c r="I634" s="3" t="str">
        <f>IF(Polygon[Asset Group]="","",VLOOKUP(Polygon[Asset Group],asset_grp_poly,2,FALSE))</f>
        <v/>
      </c>
      <c r="J634" s="3" t="str">
        <f>IF(Polygon[Asset Group]="","",VLOOKUP(Polygon[Asset Group],asset_grp_poly,3,FALSE))</f>
        <v/>
      </c>
      <c r="K634" s="3" t="str">
        <f>IF(Polygon[Asset Group]="","",VLOOKUP(Polygon[Asset Type],type_master_list,2,FALSE))</f>
        <v/>
      </c>
      <c r="L634" s="3" t="str">
        <f>IF(Polygon[Asset Name]="","",PROPER(Polygon[Asset Name]))</f>
        <v/>
      </c>
      <c r="M634" s="11" t="str">
        <f>IF(Polygon[Install Date]="","",Polygon[Install Date])</f>
        <v/>
      </c>
      <c r="N634" s="11" t="str">
        <f>IF(Polygon[Note]="","",PROPER(Polygon[Note]))</f>
        <v/>
      </c>
      <c r="O634" s="11" t="str">
        <f>IF(Polygon[Resource Consent Number]="","",UPPER(Polygon[Resource Consent Number]))</f>
        <v/>
      </c>
      <c r="P634" s="53" t="str">
        <f>IF(Polygon[Asset Unit Cost]="","",Polygon[Asset Unit Cost])</f>
        <v/>
      </c>
      <c r="Q634" s="11" t="str">
        <f>IF(Polygon[Added By]="","",UPPER(Polygon[Added By]))</f>
        <v/>
      </c>
      <c r="R634" s="11" t="str">
        <f>IF(Polygon[Added Date]="","",Polygon[Added Date])</f>
        <v/>
      </c>
      <c r="S634" s="14" t="str">
        <f>IF(Polygon[Z COORD]="","",Polygon[Z COORD])</f>
        <v/>
      </c>
      <c r="T634" s="14" t="str">
        <f>IF(Polygon[Asset Description]="","",PROPER(Polygon[Asset Description]))</f>
        <v/>
      </c>
      <c r="U634" s="14" t="str">
        <f>IF(Polygon[Area m2]="","",Polygon[Area m2])</f>
        <v/>
      </c>
      <c r="V634" s="14" t="str">
        <f>IF(Polygon[Asset Group]="","",VLOOKUP(Polygon[Surface Material],surface_master,2,FALSE))</f>
        <v/>
      </c>
      <c r="W634" s="14" t="str">
        <f>IF(Polygon[Asset Group]="","",VLOOKUP(Polygon[Material],sa_pa_surface,2,FALSE))</f>
        <v/>
      </c>
      <c r="X634" s="14" t="str">
        <f>IF(Polygon[Asset Group]="","",VLOOKUP(Polygon[Surface],surface_master,2,FALSE))</f>
        <v/>
      </c>
      <c r="Y634" s="14" t="str">
        <f>IF(Polygon[Surface Layer Depth mm]="","",Polygon[Surface Layer Depth mm])</f>
        <v/>
      </c>
      <c r="Z634" s="14" t="str">
        <f>IF(Polygon[Length m]="","",Polygon[Length m])</f>
        <v/>
      </c>
      <c r="AA634" s="14" t="str">
        <f>IF(Polygon[Av Width m]="","",Polygon[Av Width m])</f>
        <v/>
      </c>
      <c r="AB634" s="14" t="str">
        <f>IF(Polygon[Parking Capacity]="","",Polygon[Parking Capacity])</f>
        <v/>
      </c>
    </row>
    <row r="635" spans="1:28" s="3" customFormat="1" x14ac:dyDescent="0.2">
      <c r="A635" s="3" t="str">
        <f>IF(Polygon[DWG File Name]="","",Polygon[DWG File Name])</f>
        <v/>
      </c>
      <c r="B635" s="3" t="str">
        <f>IF(Polygon[DWG Layer Name]="","",Polygon[DWG Layer Name])</f>
        <v/>
      </c>
      <c r="C635" s="3" t="str">
        <f>IF(Polygon[DWG Handle]="","",Polygon[DWG Handle])</f>
        <v/>
      </c>
      <c r="D635" s="58" t="str">
        <f>IF(Polygon[Approx Centroid X]="","",Polygon[Approx Centroid X])</f>
        <v/>
      </c>
      <c r="E635" s="58" t="str">
        <f>IF(Polygon[Approx Centroid Y]="","",Polygon[Approx Centroid Y])</f>
        <v/>
      </c>
      <c r="F635" s="3" t="str">
        <f>IF(Polygon[Replacement Asset]="","",Polygon[Replacement Asset])</f>
        <v/>
      </c>
      <c r="G635" s="3" t="str">
        <f>IF(Polygon[Asset ID]="","",UPPER(Polygon[Asset ID]))</f>
        <v/>
      </c>
      <c r="H635" s="3" t="str">
        <f>IF(Polygon[Asset Group]="","",VLOOKUP(Polygon[Asset Group],asset_grp_poly,4,FALSE))</f>
        <v/>
      </c>
      <c r="I635" s="3" t="str">
        <f>IF(Polygon[Asset Group]="","",VLOOKUP(Polygon[Asset Group],asset_grp_poly,2,FALSE))</f>
        <v/>
      </c>
      <c r="J635" s="3" t="str">
        <f>IF(Polygon[Asset Group]="","",VLOOKUP(Polygon[Asset Group],asset_grp_poly,3,FALSE))</f>
        <v/>
      </c>
      <c r="K635" s="3" t="str">
        <f>IF(Polygon[Asset Group]="","",VLOOKUP(Polygon[Asset Type],type_master_list,2,FALSE))</f>
        <v/>
      </c>
      <c r="L635" s="3" t="str">
        <f>IF(Polygon[Asset Name]="","",PROPER(Polygon[Asset Name]))</f>
        <v/>
      </c>
      <c r="M635" s="11" t="str">
        <f>IF(Polygon[Install Date]="","",Polygon[Install Date])</f>
        <v/>
      </c>
      <c r="N635" s="11" t="str">
        <f>IF(Polygon[Note]="","",PROPER(Polygon[Note]))</f>
        <v/>
      </c>
      <c r="O635" s="11" t="str">
        <f>IF(Polygon[Resource Consent Number]="","",UPPER(Polygon[Resource Consent Number]))</f>
        <v/>
      </c>
      <c r="P635" s="53" t="str">
        <f>IF(Polygon[Asset Unit Cost]="","",Polygon[Asset Unit Cost])</f>
        <v/>
      </c>
      <c r="Q635" s="11" t="str">
        <f>IF(Polygon[Added By]="","",UPPER(Polygon[Added By]))</f>
        <v/>
      </c>
      <c r="R635" s="11" t="str">
        <f>IF(Polygon[Added Date]="","",Polygon[Added Date])</f>
        <v/>
      </c>
      <c r="S635" s="14" t="str">
        <f>IF(Polygon[Z COORD]="","",Polygon[Z COORD])</f>
        <v/>
      </c>
      <c r="T635" s="14" t="str">
        <f>IF(Polygon[Asset Description]="","",PROPER(Polygon[Asset Description]))</f>
        <v/>
      </c>
      <c r="U635" s="14" t="str">
        <f>IF(Polygon[Area m2]="","",Polygon[Area m2])</f>
        <v/>
      </c>
      <c r="V635" s="14" t="str">
        <f>IF(Polygon[Asset Group]="","",VLOOKUP(Polygon[Surface Material],surface_master,2,FALSE))</f>
        <v/>
      </c>
      <c r="W635" s="14" t="str">
        <f>IF(Polygon[Asset Group]="","",VLOOKUP(Polygon[Material],sa_pa_surface,2,FALSE))</f>
        <v/>
      </c>
      <c r="X635" s="14" t="str">
        <f>IF(Polygon[Asset Group]="","",VLOOKUP(Polygon[Surface],surface_master,2,FALSE))</f>
        <v/>
      </c>
      <c r="Y635" s="14" t="str">
        <f>IF(Polygon[Surface Layer Depth mm]="","",Polygon[Surface Layer Depth mm])</f>
        <v/>
      </c>
      <c r="Z635" s="14" t="str">
        <f>IF(Polygon[Length m]="","",Polygon[Length m])</f>
        <v/>
      </c>
      <c r="AA635" s="14" t="str">
        <f>IF(Polygon[Av Width m]="","",Polygon[Av Width m])</f>
        <v/>
      </c>
      <c r="AB635" s="14" t="str">
        <f>IF(Polygon[Parking Capacity]="","",Polygon[Parking Capacity])</f>
        <v/>
      </c>
    </row>
    <row r="636" spans="1:28" s="3" customFormat="1" x14ac:dyDescent="0.2">
      <c r="A636" s="3" t="str">
        <f>IF(Polygon[DWG File Name]="","",Polygon[DWG File Name])</f>
        <v/>
      </c>
      <c r="B636" s="3" t="str">
        <f>IF(Polygon[DWG Layer Name]="","",Polygon[DWG Layer Name])</f>
        <v/>
      </c>
      <c r="C636" s="3" t="str">
        <f>IF(Polygon[DWG Handle]="","",Polygon[DWG Handle])</f>
        <v/>
      </c>
      <c r="D636" s="58" t="str">
        <f>IF(Polygon[Approx Centroid X]="","",Polygon[Approx Centroid X])</f>
        <v/>
      </c>
      <c r="E636" s="58" t="str">
        <f>IF(Polygon[Approx Centroid Y]="","",Polygon[Approx Centroid Y])</f>
        <v/>
      </c>
      <c r="F636" s="3" t="str">
        <f>IF(Polygon[Replacement Asset]="","",Polygon[Replacement Asset])</f>
        <v/>
      </c>
      <c r="G636" s="3" t="str">
        <f>IF(Polygon[Asset ID]="","",UPPER(Polygon[Asset ID]))</f>
        <v/>
      </c>
      <c r="H636" s="3" t="str">
        <f>IF(Polygon[Asset Group]="","",VLOOKUP(Polygon[Asset Group],asset_grp_poly,4,FALSE))</f>
        <v/>
      </c>
      <c r="I636" s="3" t="str">
        <f>IF(Polygon[Asset Group]="","",VLOOKUP(Polygon[Asset Group],asset_grp_poly,2,FALSE))</f>
        <v/>
      </c>
      <c r="J636" s="3" t="str">
        <f>IF(Polygon[Asset Group]="","",VLOOKUP(Polygon[Asset Group],asset_grp_poly,3,FALSE))</f>
        <v/>
      </c>
      <c r="K636" s="3" t="str">
        <f>IF(Polygon[Asset Group]="","",VLOOKUP(Polygon[Asset Type],type_master_list,2,FALSE))</f>
        <v/>
      </c>
      <c r="L636" s="3" t="str">
        <f>IF(Polygon[Asset Name]="","",PROPER(Polygon[Asset Name]))</f>
        <v/>
      </c>
      <c r="M636" s="11" t="str">
        <f>IF(Polygon[Install Date]="","",Polygon[Install Date])</f>
        <v/>
      </c>
      <c r="N636" s="11" t="str">
        <f>IF(Polygon[Note]="","",PROPER(Polygon[Note]))</f>
        <v/>
      </c>
      <c r="O636" s="11" t="str">
        <f>IF(Polygon[Resource Consent Number]="","",UPPER(Polygon[Resource Consent Number]))</f>
        <v/>
      </c>
      <c r="P636" s="53" t="str">
        <f>IF(Polygon[Asset Unit Cost]="","",Polygon[Asset Unit Cost])</f>
        <v/>
      </c>
      <c r="Q636" s="11" t="str">
        <f>IF(Polygon[Added By]="","",UPPER(Polygon[Added By]))</f>
        <v/>
      </c>
      <c r="R636" s="11" t="str">
        <f>IF(Polygon[Added Date]="","",Polygon[Added Date])</f>
        <v/>
      </c>
      <c r="S636" s="14" t="str">
        <f>IF(Polygon[Z COORD]="","",Polygon[Z COORD])</f>
        <v/>
      </c>
      <c r="T636" s="14" t="str">
        <f>IF(Polygon[Asset Description]="","",PROPER(Polygon[Asset Description]))</f>
        <v/>
      </c>
      <c r="U636" s="14" t="str">
        <f>IF(Polygon[Area m2]="","",Polygon[Area m2])</f>
        <v/>
      </c>
      <c r="V636" s="14" t="str">
        <f>IF(Polygon[Asset Group]="","",VLOOKUP(Polygon[Surface Material],surface_master,2,FALSE))</f>
        <v/>
      </c>
      <c r="W636" s="14" t="str">
        <f>IF(Polygon[Asset Group]="","",VLOOKUP(Polygon[Material],sa_pa_surface,2,FALSE))</f>
        <v/>
      </c>
      <c r="X636" s="14" t="str">
        <f>IF(Polygon[Asset Group]="","",VLOOKUP(Polygon[Surface],surface_master,2,FALSE))</f>
        <v/>
      </c>
      <c r="Y636" s="14" t="str">
        <f>IF(Polygon[Surface Layer Depth mm]="","",Polygon[Surface Layer Depth mm])</f>
        <v/>
      </c>
      <c r="Z636" s="14" t="str">
        <f>IF(Polygon[Length m]="","",Polygon[Length m])</f>
        <v/>
      </c>
      <c r="AA636" s="14" t="str">
        <f>IF(Polygon[Av Width m]="","",Polygon[Av Width m])</f>
        <v/>
      </c>
      <c r="AB636" s="14" t="str">
        <f>IF(Polygon[Parking Capacity]="","",Polygon[Parking Capacity])</f>
        <v/>
      </c>
    </row>
    <row r="637" spans="1:28" s="3" customFormat="1" x14ac:dyDescent="0.2">
      <c r="A637" s="3" t="str">
        <f>IF(Polygon[DWG File Name]="","",Polygon[DWG File Name])</f>
        <v/>
      </c>
      <c r="B637" s="3" t="str">
        <f>IF(Polygon[DWG Layer Name]="","",Polygon[DWG Layer Name])</f>
        <v/>
      </c>
      <c r="C637" s="3" t="str">
        <f>IF(Polygon[DWG Handle]="","",Polygon[DWG Handle])</f>
        <v/>
      </c>
      <c r="D637" s="58" t="str">
        <f>IF(Polygon[Approx Centroid X]="","",Polygon[Approx Centroid X])</f>
        <v/>
      </c>
      <c r="E637" s="58" t="str">
        <f>IF(Polygon[Approx Centroid Y]="","",Polygon[Approx Centroid Y])</f>
        <v/>
      </c>
      <c r="F637" s="3" t="str">
        <f>IF(Polygon[Replacement Asset]="","",Polygon[Replacement Asset])</f>
        <v/>
      </c>
      <c r="G637" s="3" t="str">
        <f>IF(Polygon[Asset ID]="","",UPPER(Polygon[Asset ID]))</f>
        <v/>
      </c>
      <c r="H637" s="3" t="str">
        <f>IF(Polygon[Asset Group]="","",VLOOKUP(Polygon[Asset Group],asset_grp_poly,4,FALSE))</f>
        <v/>
      </c>
      <c r="I637" s="3" t="str">
        <f>IF(Polygon[Asset Group]="","",VLOOKUP(Polygon[Asset Group],asset_grp_poly,2,FALSE))</f>
        <v/>
      </c>
      <c r="J637" s="3" t="str">
        <f>IF(Polygon[Asset Group]="","",VLOOKUP(Polygon[Asset Group],asset_grp_poly,3,FALSE))</f>
        <v/>
      </c>
      <c r="K637" s="3" t="str">
        <f>IF(Polygon[Asset Group]="","",VLOOKUP(Polygon[Asset Type],type_master_list,2,FALSE))</f>
        <v/>
      </c>
      <c r="L637" s="3" t="str">
        <f>IF(Polygon[Asset Name]="","",PROPER(Polygon[Asset Name]))</f>
        <v/>
      </c>
      <c r="M637" s="11" t="str">
        <f>IF(Polygon[Install Date]="","",Polygon[Install Date])</f>
        <v/>
      </c>
      <c r="N637" s="11" t="str">
        <f>IF(Polygon[Note]="","",PROPER(Polygon[Note]))</f>
        <v/>
      </c>
      <c r="O637" s="11" t="str">
        <f>IF(Polygon[Resource Consent Number]="","",UPPER(Polygon[Resource Consent Number]))</f>
        <v/>
      </c>
      <c r="P637" s="53" t="str">
        <f>IF(Polygon[Asset Unit Cost]="","",Polygon[Asset Unit Cost])</f>
        <v/>
      </c>
      <c r="Q637" s="11" t="str">
        <f>IF(Polygon[Added By]="","",UPPER(Polygon[Added By]))</f>
        <v/>
      </c>
      <c r="R637" s="11" t="str">
        <f>IF(Polygon[Added Date]="","",Polygon[Added Date])</f>
        <v/>
      </c>
      <c r="S637" s="14" t="str">
        <f>IF(Polygon[Z COORD]="","",Polygon[Z COORD])</f>
        <v/>
      </c>
      <c r="T637" s="14" t="str">
        <f>IF(Polygon[Asset Description]="","",PROPER(Polygon[Asset Description]))</f>
        <v/>
      </c>
      <c r="U637" s="14" t="str">
        <f>IF(Polygon[Area m2]="","",Polygon[Area m2])</f>
        <v/>
      </c>
      <c r="V637" s="14" t="str">
        <f>IF(Polygon[Asset Group]="","",VLOOKUP(Polygon[Surface Material],surface_master,2,FALSE))</f>
        <v/>
      </c>
      <c r="W637" s="14" t="str">
        <f>IF(Polygon[Asset Group]="","",VLOOKUP(Polygon[Material],sa_pa_surface,2,FALSE))</f>
        <v/>
      </c>
      <c r="X637" s="14" t="str">
        <f>IF(Polygon[Asset Group]="","",VLOOKUP(Polygon[Surface],surface_master,2,FALSE))</f>
        <v/>
      </c>
      <c r="Y637" s="14" t="str">
        <f>IF(Polygon[Surface Layer Depth mm]="","",Polygon[Surface Layer Depth mm])</f>
        <v/>
      </c>
      <c r="Z637" s="14" t="str">
        <f>IF(Polygon[Length m]="","",Polygon[Length m])</f>
        <v/>
      </c>
      <c r="AA637" s="14" t="str">
        <f>IF(Polygon[Av Width m]="","",Polygon[Av Width m])</f>
        <v/>
      </c>
      <c r="AB637" s="14" t="str">
        <f>IF(Polygon[Parking Capacity]="","",Polygon[Parking Capacity])</f>
        <v/>
      </c>
    </row>
    <row r="638" spans="1:28" s="3" customFormat="1" x14ac:dyDescent="0.2">
      <c r="A638" s="3" t="str">
        <f>IF(Polygon[DWG File Name]="","",Polygon[DWG File Name])</f>
        <v/>
      </c>
      <c r="B638" s="3" t="str">
        <f>IF(Polygon[DWG Layer Name]="","",Polygon[DWG Layer Name])</f>
        <v/>
      </c>
      <c r="C638" s="3" t="str">
        <f>IF(Polygon[DWG Handle]="","",Polygon[DWG Handle])</f>
        <v/>
      </c>
      <c r="D638" s="58" t="str">
        <f>IF(Polygon[Approx Centroid X]="","",Polygon[Approx Centroid X])</f>
        <v/>
      </c>
      <c r="E638" s="58" t="str">
        <f>IF(Polygon[Approx Centroid Y]="","",Polygon[Approx Centroid Y])</f>
        <v/>
      </c>
      <c r="F638" s="3" t="str">
        <f>IF(Polygon[Replacement Asset]="","",Polygon[Replacement Asset])</f>
        <v/>
      </c>
      <c r="G638" s="3" t="str">
        <f>IF(Polygon[Asset ID]="","",UPPER(Polygon[Asset ID]))</f>
        <v/>
      </c>
      <c r="H638" s="3" t="str">
        <f>IF(Polygon[Asset Group]="","",VLOOKUP(Polygon[Asset Group],asset_grp_poly,4,FALSE))</f>
        <v/>
      </c>
      <c r="I638" s="3" t="str">
        <f>IF(Polygon[Asset Group]="","",VLOOKUP(Polygon[Asset Group],asset_grp_poly,2,FALSE))</f>
        <v/>
      </c>
      <c r="J638" s="3" t="str">
        <f>IF(Polygon[Asset Group]="","",VLOOKUP(Polygon[Asset Group],asset_grp_poly,3,FALSE))</f>
        <v/>
      </c>
      <c r="K638" s="3" t="str">
        <f>IF(Polygon[Asset Group]="","",VLOOKUP(Polygon[Asset Type],type_master_list,2,FALSE))</f>
        <v/>
      </c>
      <c r="L638" s="3" t="str">
        <f>IF(Polygon[Asset Name]="","",PROPER(Polygon[Asset Name]))</f>
        <v/>
      </c>
      <c r="M638" s="11" t="str">
        <f>IF(Polygon[Install Date]="","",Polygon[Install Date])</f>
        <v/>
      </c>
      <c r="N638" s="11" t="str">
        <f>IF(Polygon[Note]="","",PROPER(Polygon[Note]))</f>
        <v/>
      </c>
      <c r="O638" s="11" t="str">
        <f>IF(Polygon[Resource Consent Number]="","",UPPER(Polygon[Resource Consent Number]))</f>
        <v/>
      </c>
      <c r="P638" s="53" t="str">
        <f>IF(Polygon[Asset Unit Cost]="","",Polygon[Asset Unit Cost])</f>
        <v/>
      </c>
      <c r="Q638" s="11" t="str">
        <f>IF(Polygon[Added By]="","",UPPER(Polygon[Added By]))</f>
        <v/>
      </c>
      <c r="R638" s="11" t="str">
        <f>IF(Polygon[Added Date]="","",Polygon[Added Date])</f>
        <v/>
      </c>
      <c r="S638" s="14" t="str">
        <f>IF(Polygon[Z COORD]="","",Polygon[Z COORD])</f>
        <v/>
      </c>
      <c r="T638" s="14" t="str">
        <f>IF(Polygon[Asset Description]="","",PROPER(Polygon[Asset Description]))</f>
        <v/>
      </c>
      <c r="U638" s="14" t="str">
        <f>IF(Polygon[Area m2]="","",Polygon[Area m2])</f>
        <v/>
      </c>
      <c r="V638" s="14" t="str">
        <f>IF(Polygon[Asset Group]="","",VLOOKUP(Polygon[Surface Material],surface_master,2,FALSE))</f>
        <v/>
      </c>
      <c r="W638" s="14" t="str">
        <f>IF(Polygon[Asset Group]="","",VLOOKUP(Polygon[Material],sa_pa_surface,2,FALSE))</f>
        <v/>
      </c>
      <c r="X638" s="14" t="str">
        <f>IF(Polygon[Asset Group]="","",VLOOKUP(Polygon[Surface],surface_master,2,FALSE))</f>
        <v/>
      </c>
      <c r="Y638" s="14" t="str">
        <f>IF(Polygon[Surface Layer Depth mm]="","",Polygon[Surface Layer Depth mm])</f>
        <v/>
      </c>
      <c r="Z638" s="14" t="str">
        <f>IF(Polygon[Length m]="","",Polygon[Length m])</f>
        <v/>
      </c>
      <c r="AA638" s="14" t="str">
        <f>IF(Polygon[Av Width m]="","",Polygon[Av Width m])</f>
        <v/>
      </c>
      <c r="AB638" s="14" t="str">
        <f>IF(Polygon[Parking Capacity]="","",Polygon[Parking Capacity])</f>
        <v/>
      </c>
    </row>
    <row r="639" spans="1:28" s="3" customFormat="1" x14ac:dyDescent="0.2">
      <c r="A639" s="3" t="str">
        <f>IF(Polygon[DWG File Name]="","",Polygon[DWG File Name])</f>
        <v/>
      </c>
      <c r="B639" s="3" t="str">
        <f>IF(Polygon[DWG Layer Name]="","",Polygon[DWG Layer Name])</f>
        <v/>
      </c>
      <c r="C639" s="3" t="str">
        <f>IF(Polygon[DWG Handle]="","",Polygon[DWG Handle])</f>
        <v/>
      </c>
      <c r="D639" s="58" t="str">
        <f>IF(Polygon[Approx Centroid X]="","",Polygon[Approx Centroid X])</f>
        <v/>
      </c>
      <c r="E639" s="58" t="str">
        <f>IF(Polygon[Approx Centroid Y]="","",Polygon[Approx Centroid Y])</f>
        <v/>
      </c>
      <c r="F639" s="3" t="str">
        <f>IF(Polygon[Replacement Asset]="","",Polygon[Replacement Asset])</f>
        <v/>
      </c>
      <c r="G639" s="3" t="str">
        <f>IF(Polygon[Asset ID]="","",UPPER(Polygon[Asset ID]))</f>
        <v/>
      </c>
      <c r="H639" s="3" t="str">
        <f>IF(Polygon[Asset Group]="","",VLOOKUP(Polygon[Asset Group],asset_grp_poly,4,FALSE))</f>
        <v/>
      </c>
      <c r="I639" s="3" t="str">
        <f>IF(Polygon[Asset Group]="","",VLOOKUP(Polygon[Asset Group],asset_grp_poly,2,FALSE))</f>
        <v/>
      </c>
      <c r="J639" s="3" t="str">
        <f>IF(Polygon[Asset Group]="","",VLOOKUP(Polygon[Asset Group],asset_grp_poly,3,FALSE))</f>
        <v/>
      </c>
      <c r="K639" s="3" t="str">
        <f>IF(Polygon[Asset Group]="","",VLOOKUP(Polygon[Asset Type],type_master_list,2,FALSE))</f>
        <v/>
      </c>
      <c r="L639" s="3" t="str">
        <f>IF(Polygon[Asset Name]="","",PROPER(Polygon[Asset Name]))</f>
        <v/>
      </c>
      <c r="M639" s="11" t="str">
        <f>IF(Polygon[Install Date]="","",Polygon[Install Date])</f>
        <v/>
      </c>
      <c r="N639" s="11" t="str">
        <f>IF(Polygon[Note]="","",PROPER(Polygon[Note]))</f>
        <v/>
      </c>
      <c r="O639" s="11" t="str">
        <f>IF(Polygon[Resource Consent Number]="","",UPPER(Polygon[Resource Consent Number]))</f>
        <v/>
      </c>
      <c r="P639" s="53" t="str">
        <f>IF(Polygon[Asset Unit Cost]="","",Polygon[Asset Unit Cost])</f>
        <v/>
      </c>
      <c r="Q639" s="11" t="str">
        <f>IF(Polygon[Added By]="","",UPPER(Polygon[Added By]))</f>
        <v/>
      </c>
      <c r="R639" s="11" t="str">
        <f>IF(Polygon[Added Date]="","",Polygon[Added Date])</f>
        <v/>
      </c>
      <c r="S639" s="14" t="str">
        <f>IF(Polygon[Z COORD]="","",Polygon[Z COORD])</f>
        <v/>
      </c>
      <c r="T639" s="14" t="str">
        <f>IF(Polygon[Asset Description]="","",PROPER(Polygon[Asset Description]))</f>
        <v/>
      </c>
      <c r="U639" s="14" t="str">
        <f>IF(Polygon[Area m2]="","",Polygon[Area m2])</f>
        <v/>
      </c>
      <c r="V639" s="14" t="str">
        <f>IF(Polygon[Asset Group]="","",VLOOKUP(Polygon[Surface Material],surface_master,2,FALSE))</f>
        <v/>
      </c>
      <c r="W639" s="14" t="str">
        <f>IF(Polygon[Asset Group]="","",VLOOKUP(Polygon[Material],sa_pa_surface,2,FALSE))</f>
        <v/>
      </c>
      <c r="X639" s="14" t="str">
        <f>IF(Polygon[Asset Group]="","",VLOOKUP(Polygon[Surface],surface_master,2,FALSE))</f>
        <v/>
      </c>
      <c r="Y639" s="14" t="str">
        <f>IF(Polygon[Surface Layer Depth mm]="","",Polygon[Surface Layer Depth mm])</f>
        <v/>
      </c>
      <c r="Z639" s="14" t="str">
        <f>IF(Polygon[Length m]="","",Polygon[Length m])</f>
        <v/>
      </c>
      <c r="AA639" s="14" t="str">
        <f>IF(Polygon[Av Width m]="","",Polygon[Av Width m])</f>
        <v/>
      </c>
      <c r="AB639" s="14" t="str">
        <f>IF(Polygon[Parking Capacity]="","",Polygon[Parking Capacity])</f>
        <v/>
      </c>
    </row>
    <row r="640" spans="1:28" s="3" customFormat="1" x14ac:dyDescent="0.2">
      <c r="A640" s="3" t="str">
        <f>IF(Polygon[DWG File Name]="","",Polygon[DWG File Name])</f>
        <v/>
      </c>
      <c r="B640" s="3" t="str">
        <f>IF(Polygon[DWG Layer Name]="","",Polygon[DWG Layer Name])</f>
        <v/>
      </c>
      <c r="C640" s="3" t="str">
        <f>IF(Polygon[DWG Handle]="","",Polygon[DWG Handle])</f>
        <v/>
      </c>
      <c r="D640" s="58" t="str">
        <f>IF(Polygon[Approx Centroid X]="","",Polygon[Approx Centroid X])</f>
        <v/>
      </c>
      <c r="E640" s="58" t="str">
        <f>IF(Polygon[Approx Centroid Y]="","",Polygon[Approx Centroid Y])</f>
        <v/>
      </c>
      <c r="F640" s="3" t="str">
        <f>IF(Polygon[Replacement Asset]="","",Polygon[Replacement Asset])</f>
        <v/>
      </c>
      <c r="G640" s="3" t="str">
        <f>IF(Polygon[Asset ID]="","",UPPER(Polygon[Asset ID]))</f>
        <v/>
      </c>
      <c r="H640" s="3" t="str">
        <f>IF(Polygon[Asset Group]="","",VLOOKUP(Polygon[Asset Group],asset_grp_poly,4,FALSE))</f>
        <v/>
      </c>
      <c r="I640" s="3" t="str">
        <f>IF(Polygon[Asset Group]="","",VLOOKUP(Polygon[Asset Group],asset_grp_poly,2,FALSE))</f>
        <v/>
      </c>
      <c r="J640" s="3" t="str">
        <f>IF(Polygon[Asset Group]="","",VLOOKUP(Polygon[Asset Group],asset_grp_poly,3,FALSE))</f>
        <v/>
      </c>
      <c r="K640" s="3" t="str">
        <f>IF(Polygon[Asset Group]="","",VLOOKUP(Polygon[Asset Type],type_master_list,2,FALSE))</f>
        <v/>
      </c>
      <c r="L640" s="3" t="str">
        <f>IF(Polygon[Asset Name]="","",PROPER(Polygon[Asset Name]))</f>
        <v/>
      </c>
      <c r="M640" s="11" t="str">
        <f>IF(Polygon[Install Date]="","",Polygon[Install Date])</f>
        <v/>
      </c>
      <c r="N640" s="11" t="str">
        <f>IF(Polygon[Note]="","",PROPER(Polygon[Note]))</f>
        <v/>
      </c>
      <c r="O640" s="11" t="str">
        <f>IF(Polygon[Resource Consent Number]="","",UPPER(Polygon[Resource Consent Number]))</f>
        <v/>
      </c>
      <c r="P640" s="53" t="str">
        <f>IF(Polygon[Asset Unit Cost]="","",Polygon[Asset Unit Cost])</f>
        <v/>
      </c>
      <c r="Q640" s="11" t="str">
        <f>IF(Polygon[Added By]="","",UPPER(Polygon[Added By]))</f>
        <v/>
      </c>
      <c r="R640" s="11" t="str">
        <f>IF(Polygon[Added Date]="","",Polygon[Added Date])</f>
        <v/>
      </c>
      <c r="S640" s="14" t="str">
        <f>IF(Polygon[Z COORD]="","",Polygon[Z COORD])</f>
        <v/>
      </c>
      <c r="T640" s="14" t="str">
        <f>IF(Polygon[Asset Description]="","",PROPER(Polygon[Asset Description]))</f>
        <v/>
      </c>
      <c r="U640" s="14" t="str">
        <f>IF(Polygon[Area m2]="","",Polygon[Area m2])</f>
        <v/>
      </c>
      <c r="V640" s="14" t="str">
        <f>IF(Polygon[Asset Group]="","",VLOOKUP(Polygon[Surface Material],surface_master,2,FALSE))</f>
        <v/>
      </c>
      <c r="W640" s="14" t="str">
        <f>IF(Polygon[Asset Group]="","",VLOOKUP(Polygon[Material],sa_pa_surface,2,FALSE))</f>
        <v/>
      </c>
      <c r="X640" s="14" t="str">
        <f>IF(Polygon[Asset Group]="","",VLOOKUP(Polygon[Surface],surface_master,2,FALSE))</f>
        <v/>
      </c>
      <c r="Y640" s="14" t="str">
        <f>IF(Polygon[Surface Layer Depth mm]="","",Polygon[Surface Layer Depth mm])</f>
        <v/>
      </c>
      <c r="Z640" s="14" t="str">
        <f>IF(Polygon[Length m]="","",Polygon[Length m])</f>
        <v/>
      </c>
      <c r="AA640" s="14" t="str">
        <f>IF(Polygon[Av Width m]="","",Polygon[Av Width m])</f>
        <v/>
      </c>
      <c r="AB640" s="14" t="str">
        <f>IF(Polygon[Parking Capacity]="","",Polygon[Parking Capacity])</f>
        <v/>
      </c>
    </row>
    <row r="641" spans="1:28" s="3" customFormat="1" x14ac:dyDescent="0.2">
      <c r="A641" s="3" t="str">
        <f>IF(Polygon[DWG File Name]="","",Polygon[DWG File Name])</f>
        <v/>
      </c>
      <c r="B641" s="3" t="str">
        <f>IF(Polygon[DWG Layer Name]="","",Polygon[DWG Layer Name])</f>
        <v/>
      </c>
      <c r="C641" s="3" t="str">
        <f>IF(Polygon[DWG Handle]="","",Polygon[DWG Handle])</f>
        <v/>
      </c>
      <c r="D641" s="58" t="str">
        <f>IF(Polygon[Approx Centroid X]="","",Polygon[Approx Centroid X])</f>
        <v/>
      </c>
      <c r="E641" s="58" t="str">
        <f>IF(Polygon[Approx Centroid Y]="","",Polygon[Approx Centroid Y])</f>
        <v/>
      </c>
      <c r="F641" s="3" t="str">
        <f>IF(Polygon[Replacement Asset]="","",Polygon[Replacement Asset])</f>
        <v/>
      </c>
      <c r="G641" s="3" t="str">
        <f>IF(Polygon[Asset ID]="","",UPPER(Polygon[Asset ID]))</f>
        <v/>
      </c>
      <c r="H641" s="3" t="str">
        <f>IF(Polygon[Asset Group]="","",VLOOKUP(Polygon[Asset Group],asset_grp_poly,4,FALSE))</f>
        <v/>
      </c>
      <c r="I641" s="3" t="str">
        <f>IF(Polygon[Asset Group]="","",VLOOKUP(Polygon[Asset Group],asset_grp_poly,2,FALSE))</f>
        <v/>
      </c>
      <c r="J641" s="3" t="str">
        <f>IF(Polygon[Asset Group]="","",VLOOKUP(Polygon[Asset Group],asset_grp_poly,3,FALSE))</f>
        <v/>
      </c>
      <c r="K641" s="3" t="str">
        <f>IF(Polygon[Asset Group]="","",VLOOKUP(Polygon[Asset Type],type_master_list,2,FALSE))</f>
        <v/>
      </c>
      <c r="L641" s="3" t="str">
        <f>IF(Polygon[Asset Name]="","",PROPER(Polygon[Asset Name]))</f>
        <v/>
      </c>
      <c r="M641" s="11" t="str">
        <f>IF(Polygon[Install Date]="","",Polygon[Install Date])</f>
        <v/>
      </c>
      <c r="N641" s="11" t="str">
        <f>IF(Polygon[Note]="","",PROPER(Polygon[Note]))</f>
        <v/>
      </c>
      <c r="O641" s="11" t="str">
        <f>IF(Polygon[Resource Consent Number]="","",UPPER(Polygon[Resource Consent Number]))</f>
        <v/>
      </c>
      <c r="P641" s="53" t="str">
        <f>IF(Polygon[Asset Unit Cost]="","",Polygon[Asset Unit Cost])</f>
        <v/>
      </c>
      <c r="Q641" s="11" t="str">
        <f>IF(Polygon[Added By]="","",UPPER(Polygon[Added By]))</f>
        <v/>
      </c>
      <c r="R641" s="11" t="str">
        <f>IF(Polygon[Added Date]="","",Polygon[Added Date])</f>
        <v/>
      </c>
      <c r="S641" s="14" t="str">
        <f>IF(Polygon[Z COORD]="","",Polygon[Z COORD])</f>
        <v/>
      </c>
      <c r="T641" s="14" t="str">
        <f>IF(Polygon[Asset Description]="","",PROPER(Polygon[Asset Description]))</f>
        <v/>
      </c>
      <c r="U641" s="14" t="str">
        <f>IF(Polygon[Area m2]="","",Polygon[Area m2])</f>
        <v/>
      </c>
      <c r="V641" s="14" t="str">
        <f>IF(Polygon[Asset Group]="","",VLOOKUP(Polygon[Surface Material],surface_master,2,FALSE))</f>
        <v/>
      </c>
      <c r="W641" s="14" t="str">
        <f>IF(Polygon[Asset Group]="","",VLOOKUP(Polygon[Material],sa_pa_surface,2,FALSE))</f>
        <v/>
      </c>
      <c r="X641" s="14" t="str">
        <f>IF(Polygon[Asset Group]="","",VLOOKUP(Polygon[Surface],surface_master,2,FALSE))</f>
        <v/>
      </c>
      <c r="Y641" s="14" t="str">
        <f>IF(Polygon[Surface Layer Depth mm]="","",Polygon[Surface Layer Depth mm])</f>
        <v/>
      </c>
      <c r="Z641" s="14" t="str">
        <f>IF(Polygon[Length m]="","",Polygon[Length m])</f>
        <v/>
      </c>
      <c r="AA641" s="14" t="str">
        <f>IF(Polygon[Av Width m]="","",Polygon[Av Width m])</f>
        <v/>
      </c>
      <c r="AB641" s="14" t="str">
        <f>IF(Polygon[Parking Capacity]="","",Polygon[Parking Capacity])</f>
        <v/>
      </c>
    </row>
    <row r="642" spans="1:28" s="3" customFormat="1" x14ac:dyDescent="0.2">
      <c r="A642" s="3" t="str">
        <f>IF(Polygon[DWG File Name]="","",Polygon[DWG File Name])</f>
        <v/>
      </c>
      <c r="B642" s="3" t="str">
        <f>IF(Polygon[DWG Layer Name]="","",Polygon[DWG Layer Name])</f>
        <v/>
      </c>
      <c r="C642" s="3" t="str">
        <f>IF(Polygon[DWG Handle]="","",Polygon[DWG Handle])</f>
        <v/>
      </c>
      <c r="D642" s="58" t="str">
        <f>IF(Polygon[Approx Centroid X]="","",Polygon[Approx Centroid X])</f>
        <v/>
      </c>
      <c r="E642" s="58" t="str">
        <f>IF(Polygon[Approx Centroid Y]="","",Polygon[Approx Centroid Y])</f>
        <v/>
      </c>
      <c r="F642" s="3" t="str">
        <f>IF(Polygon[Replacement Asset]="","",Polygon[Replacement Asset])</f>
        <v/>
      </c>
      <c r="G642" s="3" t="str">
        <f>IF(Polygon[Asset ID]="","",UPPER(Polygon[Asset ID]))</f>
        <v/>
      </c>
      <c r="H642" s="3" t="str">
        <f>IF(Polygon[Asset Group]="","",VLOOKUP(Polygon[Asset Group],asset_grp_poly,4,FALSE))</f>
        <v/>
      </c>
      <c r="I642" s="3" t="str">
        <f>IF(Polygon[Asset Group]="","",VLOOKUP(Polygon[Asset Group],asset_grp_poly,2,FALSE))</f>
        <v/>
      </c>
      <c r="J642" s="3" t="str">
        <f>IF(Polygon[Asset Group]="","",VLOOKUP(Polygon[Asset Group],asset_grp_poly,3,FALSE))</f>
        <v/>
      </c>
      <c r="K642" s="3" t="str">
        <f>IF(Polygon[Asset Group]="","",VLOOKUP(Polygon[Asset Type],type_master_list,2,FALSE))</f>
        <v/>
      </c>
      <c r="L642" s="3" t="str">
        <f>IF(Polygon[Asset Name]="","",PROPER(Polygon[Asset Name]))</f>
        <v/>
      </c>
      <c r="M642" s="11" t="str">
        <f>IF(Polygon[Install Date]="","",Polygon[Install Date])</f>
        <v/>
      </c>
      <c r="N642" s="11" t="str">
        <f>IF(Polygon[Note]="","",PROPER(Polygon[Note]))</f>
        <v/>
      </c>
      <c r="O642" s="11" t="str">
        <f>IF(Polygon[Resource Consent Number]="","",UPPER(Polygon[Resource Consent Number]))</f>
        <v/>
      </c>
      <c r="P642" s="53" t="str">
        <f>IF(Polygon[Asset Unit Cost]="","",Polygon[Asset Unit Cost])</f>
        <v/>
      </c>
      <c r="Q642" s="11" t="str">
        <f>IF(Polygon[Added By]="","",UPPER(Polygon[Added By]))</f>
        <v/>
      </c>
      <c r="R642" s="11" t="str">
        <f>IF(Polygon[Added Date]="","",Polygon[Added Date])</f>
        <v/>
      </c>
      <c r="S642" s="14" t="str">
        <f>IF(Polygon[Z COORD]="","",Polygon[Z COORD])</f>
        <v/>
      </c>
      <c r="T642" s="14" t="str">
        <f>IF(Polygon[Asset Description]="","",PROPER(Polygon[Asset Description]))</f>
        <v/>
      </c>
      <c r="U642" s="14" t="str">
        <f>IF(Polygon[Area m2]="","",Polygon[Area m2])</f>
        <v/>
      </c>
      <c r="V642" s="14" t="str">
        <f>IF(Polygon[Asset Group]="","",VLOOKUP(Polygon[Surface Material],surface_master,2,FALSE))</f>
        <v/>
      </c>
      <c r="W642" s="14" t="str">
        <f>IF(Polygon[Asset Group]="","",VLOOKUP(Polygon[Material],sa_pa_surface,2,FALSE))</f>
        <v/>
      </c>
      <c r="X642" s="14" t="str">
        <f>IF(Polygon[Asset Group]="","",VLOOKUP(Polygon[Surface],surface_master,2,FALSE))</f>
        <v/>
      </c>
      <c r="Y642" s="14" t="str">
        <f>IF(Polygon[Surface Layer Depth mm]="","",Polygon[Surface Layer Depth mm])</f>
        <v/>
      </c>
      <c r="Z642" s="14" t="str">
        <f>IF(Polygon[Length m]="","",Polygon[Length m])</f>
        <v/>
      </c>
      <c r="AA642" s="14" t="str">
        <f>IF(Polygon[Av Width m]="","",Polygon[Av Width m])</f>
        <v/>
      </c>
      <c r="AB642" s="14" t="str">
        <f>IF(Polygon[Parking Capacity]="","",Polygon[Parking Capacity])</f>
        <v/>
      </c>
    </row>
    <row r="643" spans="1:28" s="3" customFormat="1" x14ac:dyDescent="0.2">
      <c r="A643" s="3" t="str">
        <f>IF(Polygon[DWG File Name]="","",Polygon[DWG File Name])</f>
        <v/>
      </c>
      <c r="B643" s="3" t="str">
        <f>IF(Polygon[DWG Layer Name]="","",Polygon[DWG Layer Name])</f>
        <v/>
      </c>
      <c r="C643" s="3" t="str">
        <f>IF(Polygon[DWG Handle]="","",Polygon[DWG Handle])</f>
        <v/>
      </c>
      <c r="D643" s="58" t="str">
        <f>IF(Polygon[Approx Centroid X]="","",Polygon[Approx Centroid X])</f>
        <v/>
      </c>
      <c r="E643" s="58" t="str">
        <f>IF(Polygon[Approx Centroid Y]="","",Polygon[Approx Centroid Y])</f>
        <v/>
      </c>
      <c r="F643" s="3" t="str">
        <f>IF(Polygon[Replacement Asset]="","",Polygon[Replacement Asset])</f>
        <v/>
      </c>
      <c r="G643" s="3" t="str">
        <f>IF(Polygon[Asset ID]="","",UPPER(Polygon[Asset ID]))</f>
        <v/>
      </c>
      <c r="H643" s="3" t="str">
        <f>IF(Polygon[Asset Group]="","",VLOOKUP(Polygon[Asset Group],asset_grp_poly,4,FALSE))</f>
        <v/>
      </c>
      <c r="I643" s="3" t="str">
        <f>IF(Polygon[Asset Group]="","",VLOOKUP(Polygon[Asset Group],asset_grp_poly,2,FALSE))</f>
        <v/>
      </c>
      <c r="J643" s="3" t="str">
        <f>IF(Polygon[Asset Group]="","",VLOOKUP(Polygon[Asset Group],asset_grp_poly,3,FALSE))</f>
        <v/>
      </c>
      <c r="K643" s="3" t="str">
        <f>IF(Polygon[Asset Group]="","",VLOOKUP(Polygon[Asset Type],type_master_list,2,FALSE))</f>
        <v/>
      </c>
      <c r="L643" s="3" t="str">
        <f>IF(Polygon[Asset Name]="","",PROPER(Polygon[Asset Name]))</f>
        <v/>
      </c>
      <c r="M643" s="11" t="str">
        <f>IF(Polygon[Install Date]="","",Polygon[Install Date])</f>
        <v/>
      </c>
      <c r="N643" s="11" t="str">
        <f>IF(Polygon[Note]="","",PROPER(Polygon[Note]))</f>
        <v/>
      </c>
      <c r="O643" s="11" t="str">
        <f>IF(Polygon[Resource Consent Number]="","",UPPER(Polygon[Resource Consent Number]))</f>
        <v/>
      </c>
      <c r="P643" s="53" t="str">
        <f>IF(Polygon[Asset Unit Cost]="","",Polygon[Asset Unit Cost])</f>
        <v/>
      </c>
      <c r="Q643" s="11" t="str">
        <f>IF(Polygon[Added By]="","",UPPER(Polygon[Added By]))</f>
        <v/>
      </c>
      <c r="R643" s="11" t="str">
        <f>IF(Polygon[Added Date]="","",Polygon[Added Date])</f>
        <v/>
      </c>
      <c r="S643" s="14" t="str">
        <f>IF(Polygon[Z COORD]="","",Polygon[Z COORD])</f>
        <v/>
      </c>
      <c r="T643" s="14" t="str">
        <f>IF(Polygon[Asset Description]="","",PROPER(Polygon[Asset Description]))</f>
        <v/>
      </c>
      <c r="U643" s="14" t="str">
        <f>IF(Polygon[Area m2]="","",Polygon[Area m2])</f>
        <v/>
      </c>
      <c r="V643" s="14" t="str">
        <f>IF(Polygon[Asset Group]="","",VLOOKUP(Polygon[Surface Material],surface_master,2,FALSE))</f>
        <v/>
      </c>
      <c r="W643" s="14" t="str">
        <f>IF(Polygon[Asset Group]="","",VLOOKUP(Polygon[Material],sa_pa_surface,2,FALSE))</f>
        <v/>
      </c>
      <c r="X643" s="14" t="str">
        <f>IF(Polygon[Asset Group]="","",VLOOKUP(Polygon[Surface],surface_master,2,FALSE))</f>
        <v/>
      </c>
      <c r="Y643" s="14" t="str">
        <f>IF(Polygon[Surface Layer Depth mm]="","",Polygon[Surface Layer Depth mm])</f>
        <v/>
      </c>
      <c r="Z643" s="14" t="str">
        <f>IF(Polygon[Length m]="","",Polygon[Length m])</f>
        <v/>
      </c>
      <c r="AA643" s="14" t="str">
        <f>IF(Polygon[Av Width m]="","",Polygon[Av Width m])</f>
        <v/>
      </c>
      <c r="AB643" s="14" t="str">
        <f>IF(Polygon[Parking Capacity]="","",Polygon[Parking Capacity])</f>
        <v/>
      </c>
    </row>
    <row r="644" spans="1:28" s="3" customFormat="1" x14ac:dyDescent="0.2">
      <c r="A644" s="3" t="str">
        <f>IF(Polygon[DWG File Name]="","",Polygon[DWG File Name])</f>
        <v/>
      </c>
      <c r="B644" s="3" t="str">
        <f>IF(Polygon[DWG Layer Name]="","",Polygon[DWG Layer Name])</f>
        <v/>
      </c>
      <c r="C644" s="3" t="str">
        <f>IF(Polygon[DWG Handle]="","",Polygon[DWG Handle])</f>
        <v/>
      </c>
      <c r="D644" s="58" t="str">
        <f>IF(Polygon[Approx Centroid X]="","",Polygon[Approx Centroid X])</f>
        <v/>
      </c>
      <c r="E644" s="58" t="str">
        <f>IF(Polygon[Approx Centroid Y]="","",Polygon[Approx Centroid Y])</f>
        <v/>
      </c>
      <c r="F644" s="3" t="str">
        <f>IF(Polygon[Replacement Asset]="","",Polygon[Replacement Asset])</f>
        <v/>
      </c>
      <c r="G644" s="3" t="str">
        <f>IF(Polygon[Asset ID]="","",UPPER(Polygon[Asset ID]))</f>
        <v/>
      </c>
      <c r="H644" s="3" t="str">
        <f>IF(Polygon[Asset Group]="","",VLOOKUP(Polygon[Asset Group],asset_grp_poly,4,FALSE))</f>
        <v/>
      </c>
      <c r="I644" s="3" t="str">
        <f>IF(Polygon[Asset Group]="","",VLOOKUP(Polygon[Asset Group],asset_grp_poly,2,FALSE))</f>
        <v/>
      </c>
      <c r="J644" s="3" t="str">
        <f>IF(Polygon[Asset Group]="","",VLOOKUP(Polygon[Asset Group],asset_grp_poly,3,FALSE))</f>
        <v/>
      </c>
      <c r="K644" s="3" t="str">
        <f>IF(Polygon[Asset Group]="","",VLOOKUP(Polygon[Asset Type],type_master_list,2,FALSE))</f>
        <v/>
      </c>
      <c r="L644" s="3" t="str">
        <f>IF(Polygon[Asset Name]="","",PROPER(Polygon[Asset Name]))</f>
        <v/>
      </c>
      <c r="M644" s="11" t="str">
        <f>IF(Polygon[Install Date]="","",Polygon[Install Date])</f>
        <v/>
      </c>
      <c r="N644" s="11" t="str">
        <f>IF(Polygon[Note]="","",PROPER(Polygon[Note]))</f>
        <v/>
      </c>
      <c r="O644" s="11" t="str">
        <f>IF(Polygon[Resource Consent Number]="","",UPPER(Polygon[Resource Consent Number]))</f>
        <v/>
      </c>
      <c r="P644" s="53" t="str">
        <f>IF(Polygon[Asset Unit Cost]="","",Polygon[Asset Unit Cost])</f>
        <v/>
      </c>
      <c r="Q644" s="11" t="str">
        <f>IF(Polygon[Added By]="","",UPPER(Polygon[Added By]))</f>
        <v/>
      </c>
      <c r="R644" s="11" t="str">
        <f>IF(Polygon[Added Date]="","",Polygon[Added Date])</f>
        <v/>
      </c>
      <c r="S644" s="14" t="str">
        <f>IF(Polygon[Z COORD]="","",Polygon[Z COORD])</f>
        <v/>
      </c>
      <c r="T644" s="14" t="str">
        <f>IF(Polygon[Asset Description]="","",PROPER(Polygon[Asset Description]))</f>
        <v/>
      </c>
      <c r="U644" s="14" t="str">
        <f>IF(Polygon[Area m2]="","",Polygon[Area m2])</f>
        <v/>
      </c>
      <c r="V644" s="14" t="str">
        <f>IF(Polygon[Asset Group]="","",VLOOKUP(Polygon[Surface Material],surface_master,2,FALSE))</f>
        <v/>
      </c>
      <c r="W644" s="14" t="str">
        <f>IF(Polygon[Asset Group]="","",VLOOKUP(Polygon[Material],sa_pa_surface,2,FALSE))</f>
        <v/>
      </c>
      <c r="X644" s="14" t="str">
        <f>IF(Polygon[Asset Group]="","",VLOOKUP(Polygon[Surface],surface_master,2,FALSE))</f>
        <v/>
      </c>
      <c r="Y644" s="14" t="str">
        <f>IF(Polygon[Surface Layer Depth mm]="","",Polygon[Surface Layer Depth mm])</f>
        <v/>
      </c>
      <c r="Z644" s="14" t="str">
        <f>IF(Polygon[Length m]="","",Polygon[Length m])</f>
        <v/>
      </c>
      <c r="AA644" s="14" t="str">
        <f>IF(Polygon[Av Width m]="","",Polygon[Av Width m])</f>
        <v/>
      </c>
      <c r="AB644" s="14" t="str">
        <f>IF(Polygon[Parking Capacity]="","",Polygon[Parking Capacity])</f>
        <v/>
      </c>
    </row>
    <row r="645" spans="1:28" s="3" customFormat="1" x14ac:dyDescent="0.2">
      <c r="A645" s="3" t="str">
        <f>IF(Polygon[DWG File Name]="","",Polygon[DWG File Name])</f>
        <v/>
      </c>
      <c r="B645" s="3" t="str">
        <f>IF(Polygon[DWG Layer Name]="","",Polygon[DWG Layer Name])</f>
        <v/>
      </c>
      <c r="C645" s="3" t="str">
        <f>IF(Polygon[DWG Handle]="","",Polygon[DWG Handle])</f>
        <v/>
      </c>
      <c r="D645" s="58" t="str">
        <f>IF(Polygon[Approx Centroid X]="","",Polygon[Approx Centroid X])</f>
        <v/>
      </c>
      <c r="E645" s="58" t="str">
        <f>IF(Polygon[Approx Centroid Y]="","",Polygon[Approx Centroid Y])</f>
        <v/>
      </c>
      <c r="F645" s="3" t="str">
        <f>IF(Polygon[Replacement Asset]="","",Polygon[Replacement Asset])</f>
        <v/>
      </c>
      <c r="G645" s="3" t="str">
        <f>IF(Polygon[Asset ID]="","",UPPER(Polygon[Asset ID]))</f>
        <v/>
      </c>
      <c r="H645" s="3" t="str">
        <f>IF(Polygon[Asset Group]="","",VLOOKUP(Polygon[Asset Group],asset_grp_poly,4,FALSE))</f>
        <v/>
      </c>
      <c r="I645" s="3" t="str">
        <f>IF(Polygon[Asset Group]="","",VLOOKUP(Polygon[Asset Group],asset_grp_poly,2,FALSE))</f>
        <v/>
      </c>
      <c r="J645" s="3" t="str">
        <f>IF(Polygon[Asset Group]="","",VLOOKUP(Polygon[Asset Group],asset_grp_poly,3,FALSE))</f>
        <v/>
      </c>
      <c r="K645" s="3" t="str">
        <f>IF(Polygon[Asset Group]="","",VLOOKUP(Polygon[Asset Type],type_master_list,2,FALSE))</f>
        <v/>
      </c>
      <c r="L645" s="3" t="str">
        <f>IF(Polygon[Asset Name]="","",PROPER(Polygon[Asset Name]))</f>
        <v/>
      </c>
      <c r="M645" s="11" t="str">
        <f>IF(Polygon[Install Date]="","",Polygon[Install Date])</f>
        <v/>
      </c>
      <c r="N645" s="11" t="str">
        <f>IF(Polygon[Note]="","",PROPER(Polygon[Note]))</f>
        <v/>
      </c>
      <c r="O645" s="11" t="str">
        <f>IF(Polygon[Resource Consent Number]="","",UPPER(Polygon[Resource Consent Number]))</f>
        <v/>
      </c>
      <c r="P645" s="53" t="str">
        <f>IF(Polygon[Asset Unit Cost]="","",Polygon[Asset Unit Cost])</f>
        <v/>
      </c>
      <c r="Q645" s="11" t="str">
        <f>IF(Polygon[Added By]="","",UPPER(Polygon[Added By]))</f>
        <v/>
      </c>
      <c r="R645" s="11" t="str">
        <f>IF(Polygon[Added Date]="","",Polygon[Added Date])</f>
        <v/>
      </c>
      <c r="S645" s="14" t="str">
        <f>IF(Polygon[Z COORD]="","",Polygon[Z COORD])</f>
        <v/>
      </c>
      <c r="T645" s="14" t="str">
        <f>IF(Polygon[Asset Description]="","",PROPER(Polygon[Asset Description]))</f>
        <v/>
      </c>
      <c r="U645" s="14" t="str">
        <f>IF(Polygon[Area m2]="","",Polygon[Area m2])</f>
        <v/>
      </c>
      <c r="V645" s="14" t="str">
        <f>IF(Polygon[Asset Group]="","",VLOOKUP(Polygon[Surface Material],surface_master,2,FALSE))</f>
        <v/>
      </c>
      <c r="W645" s="14" t="str">
        <f>IF(Polygon[Asset Group]="","",VLOOKUP(Polygon[Material],sa_pa_surface,2,FALSE))</f>
        <v/>
      </c>
      <c r="X645" s="14" t="str">
        <f>IF(Polygon[Asset Group]="","",VLOOKUP(Polygon[Surface],surface_master,2,FALSE))</f>
        <v/>
      </c>
      <c r="Y645" s="14" t="str">
        <f>IF(Polygon[Surface Layer Depth mm]="","",Polygon[Surface Layer Depth mm])</f>
        <v/>
      </c>
      <c r="Z645" s="14" t="str">
        <f>IF(Polygon[Length m]="","",Polygon[Length m])</f>
        <v/>
      </c>
      <c r="AA645" s="14" t="str">
        <f>IF(Polygon[Av Width m]="","",Polygon[Av Width m])</f>
        <v/>
      </c>
      <c r="AB645" s="14" t="str">
        <f>IF(Polygon[Parking Capacity]="","",Polygon[Parking Capacity])</f>
        <v/>
      </c>
    </row>
    <row r="646" spans="1:28" s="3" customFormat="1" x14ac:dyDescent="0.2">
      <c r="A646" s="3" t="str">
        <f>IF(Polygon[DWG File Name]="","",Polygon[DWG File Name])</f>
        <v/>
      </c>
      <c r="B646" s="3" t="str">
        <f>IF(Polygon[DWG Layer Name]="","",Polygon[DWG Layer Name])</f>
        <v/>
      </c>
      <c r="C646" s="3" t="str">
        <f>IF(Polygon[DWG Handle]="","",Polygon[DWG Handle])</f>
        <v/>
      </c>
      <c r="D646" s="58" t="str">
        <f>IF(Polygon[Approx Centroid X]="","",Polygon[Approx Centroid X])</f>
        <v/>
      </c>
      <c r="E646" s="58" t="str">
        <f>IF(Polygon[Approx Centroid Y]="","",Polygon[Approx Centroid Y])</f>
        <v/>
      </c>
      <c r="F646" s="3" t="str">
        <f>IF(Polygon[Replacement Asset]="","",Polygon[Replacement Asset])</f>
        <v/>
      </c>
      <c r="G646" s="3" t="str">
        <f>IF(Polygon[Asset ID]="","",UPPER(Polygon[Asset ID]))</f>
        <v/>
      </c>
      <c r="H646" s="3" t="str">
        <f>IF(Polygon[Asset Group]="","",VLOOKUP(Polygon[Asset Group],asset_grp_poly,4,FALSE))</f>
        <v/>
      </c>
      <c r="I646" s="3" t="str">
        <f>IF(Polygon[Asset Group]="","",VLOOKUP(Polygon[Asset Group],asset_grp_poly,2,FALSE))</f>
        <v/>
      </c>
      <c r="J646" s="3" t="str">
        <f>IF(Polygon[Asset Group]="","",VLOOKUP(Polygon[Asset Group],asset_grp_poly,3,FALSE))</f>
        <v/>
      </c>
      <c r="K646" s="3" t="str">
        <f>IF(Polygon[Asset Group]="","",VLOOKUP(Polygon[Asset Type],type_master_list,2,FALSE))</f>
        <v/>
      </c>
      <c r="L646" s="3" t="str">
        <f>IF(Polygon[Asset Name]="","",PROPER(Polygon[Asset Name]))</f>
        <v/>
      </c>
      <c r="M646" s="11" t="str">
        <f>IF(Polygon[Install Date]="","",Polygon[Install Date])</f>
        <v/>
      </c>
      <c r="N646" s="11" t="str">
        <f>IF(Polygon[Note]="","",PROPER(Polygon[Note]))</f>
        <v/>
      </c>
      <c r="O646" s="11" t="str">
        <f>IF(Polygon[Resource Consent Number]="","",UPPER(Polygon[Resource Consent Number]))</f>
        <v/>
      </c>
      <c r="P646" s="53" t="str">
        <f>IF(Polygon[Asset Unit Cost]="","",Polygon[Asset Unit Cost])</f>
        <v/>
      </c>
      <c r="Q646" s="11" t="str">
        <f>IF(Polygon[Added By]="","",UPPER(Polygon[Added By]))</f>
        <v/>
      </c>
      <c r="R646" s="11" t="str">
        <f>IF(Polygon[Added Date]="","",Polygon[Added Date])</f>
        <v/>
      </c>
      <c r="S646" s="14" t="str">
        <f>IF(Polygon[Z COORD]="","",Polygon[Z COORD])</f>
        <v/>
      </c>
      <c r="T646" s="14" t="str">
        <f>IF(Polygon[Asset Description]="","",PROPER(Polygon[Asset Description]))</f>
        <v/>
      </c>
      <c r="U646" s="14" t="str">
        <f>IF(Polygon[Area m2]="","",Polygon[Area m2])</f>
        <v/>
      </c>
      <c r="V646" s="14" t="str">
        <f>IF(Polygon[Asset Group]="","",VLOOKUP(Polygon[Surface Material],surface_master,2,FALSE))</f>
        <v/>
      </c>
      <c r="W646" s="14" t="str">
        <f>IF(Polygon[Asset Group]="","",VLOOKUP(Polygon[Material],sa_pa_surface,2,FALSE))</f>
        <v/>
      </c>
      <c r="X646" s="14" t="str">
        <f>IF(Polygon[Asset Group]="","",VLOOKUP(Polygon[Surface],surface_master,2,FALSE))</f>
        <v/>
      </c>
      <c r="Y646" s="14" t="str">
        <f>IF(Polygon[Surface Layer Depth mm]="","",Polygon[Surface Layer Depth mm])</f>
        <v/>
      </c>
      <c r="Z646" s="14" t="str">
        <f>IF(Polygon[Length m]="","",Polygon[Length m])</f>
        <v/>
      </c>
      <c r="AA646" s="14" t="str">
        <f>IF(Polygon[Av Width m]="","",Polygon[Av Width m])</f>
        <v/>
      </c>
      <c r="AB646" s="14" t="str">
        <f>IF(Polygon[Parking Capacity]="","",Polygon[Parking Capacity])</f>
        <v/>
      </c>
    </row>
    <row r="647" spans="1:28" s="3" customFormat="1" x14ac:dyDescent="0.2">
      <c r="A647" s="3" t="str">
        <f>IF(Polygon[DWG File Name]="","",Polygon[DWG File Name])</f>
        <v/>
      </c>
      <c r="B647" s="3" t="str">
        <f>IF(Polygon[DWG Layer Name]="","",Polygon[DWG Layer Name])</f>
        <v/>
      </c>
      <c r="C647" s="3" t="str">
        <f>IF(Polygon[DWG Handle]="","",Polygon[DWG Handle])</f>
        <v/>
      </c>
      <c r="D647" s="58" t="str">
        <f>IF(Polygon[Approx Centroid X]="","",Polygon[Approx Centroid X])</f>
        <v/>
      </c>
      <c r="E647" s="58" t="str">
        <f>IF(Polygon[Approx Centroid Y]="","",Polygon[Approx Centroid Y])</f>
        <v/>
      </c>
      <c r="F647" s="3" t="str">
        <f>IF(Polygon[Replacement Asset]="","",Polygon[Replacement Asset])</f>
        <v/>
      </c>
      <c r="G647" s="3" t="str">
        <f>IF(Polygon[Asset ID]="","",UPPER(Polygon[Asset ID]))</f>
        <v/>
      </c>
      <c r="H647" s="3" t="str">
        <f>IF(Polygon[Asset Group]="","",VLOOKUP(Polygon[Asset Group],asset_grp_poly,4,FALSE))</f>
        <v/>
      </c>
      <c r="I647" s="3" t="str">
        <f>IF(Polygon[Asset Group]="","",VLOOKUP(Polygon[Asset Group],asset_grp_poly,2,FALSE))</f>
        <v/>
      </c>
      <c r="J647" s="3" t="str">
        <f>IF(Polygon[Asset Group]="","",VLOOKUP(Polygon[Asset Group],asset_grp_poly,3,FALSE))</f>
        <v/>
      </c>
      <c r="K647" s="3" t="str">
        <f>IF(Polygon[Asset Group]="","",VLOOKUP(Polygon[Asset Type],type_master_list,2,FALSE))</f>
        <v/>
      </c>
      <c r="L647" s="3" t="str">
        <f>IF(Polygon[Asset Name]="","",PROPER(Polygon[Asset Name]))</f>
        <v/>
      </c>
      <c r="M647" s="11" t="str">
        <f>IF(Polygon[Install Date]="","",Polygon[Install Date])</f>
        <v/>
      </c>
      <c r="N647" s="11" t="str">
        <f>IF(Polygon[Note]="","",PROPER(Polygon[Note]))</f>
        <v/>
      </c>
      <c r="O647" s="11" t="str">
        <f>IF(Polygon[Resource Consent Number]="","",UPPER(Polygon[Resource Consent Number]))</f>
        <v/>
      </c>
      <c r="P647" s="53" t="str">
        <f>IF(Polygon[Asset Unit Cost]="","",Polygon[Asset Unit Cost])</f>
        <v/>
      </c>
      <c r="Q647" s="11" t="str">
        <f>IF(Polygon[Added By]="","",UPPER(Polygon[Added By]))</f>
        <v/>
      </c>
      <c r="R647" s="11" t="str">
        <f>IF(Polygon[Added Date]="","",Polygon[Added Date])</f>
        <v/>
      </c>
      <c r="S647" s="14" t="str">
        <f>IF(Polygon[Z COORD]="","",Polygon[Z COORD])</f>
        <v/>
      </c>
      <c r="T647" s="14" t="str">
        <f>IF(Polygon[Asset Description]="","",PROPER(Polygon[Asset Description]))</f>
        <v/>
      </c>
      <c r="U647" s="14" t="str">
        <f>IF(Polygon[Area m2]="","",Polygon[Area m2])</f>
        <v/>
      </c>
      <c r="V647" s="14" t="str">
        <f>IF(Polygon[Asset Group]="","",VLOOKUP(Polygon[Surface Material],surface_master,2,FALSE))</f>
        <v/>
      </c>
      <c r="W647" s="14" t="str">
        <f>IF(Polygon[Asset Group]="","",VLOOKUP(Polygon[Material],sa_pa_surface,2,FALSE))</f>
        <v/>
      </c>
      <c r="X647" s="14" t="str">
        <f>IF(Polygon[Asset Group]="","",VLOOKUP(Polygon[Surface],surface_master,2,FALSE))</f>
        <v/>
      </c>
      <c r="Y647" s="14" t="str">
        <f>IF(Polygon[Surface Layer Depth mm]="","",Polygon[Surface Layer Depth mm])</f>
        <v/>
      </c>
      <c r="Z647" s="14" t="str">
        <f>IF(Polygon[Length m]="","",Polygon[Length m])</f>
        <v/>
      </c>
      <c r="AA647" s="14" t="str">
        <f>IF(Polygon[Av Width m]="","",Polygon[Av Width m])</f>
        <v/>
      </c>
      <c r="AB647" s="14" t="str">
        <f>IF(Polygon[Parking Capacity]="","",Polygon[Parking Capacity])</f>
        <v/>
      </c>
    </row>
    <row r="648" spans="1:28" s="3" customFormat="1" x14ac:dyDescent="0.2">
      <c r="A648" s="3" t="str">
        <f>IF(Polygon[DWG File Name]="","",Polygon[DWG File Name])</f>
        <v/>
      </c>
      <c r="B648" s="3" t="str">
        <f>IF(Polygon[DWG Layer Name]="","",Polygon[DWG Layer Name])</f>
        <v/>
      </c>
      <c r="C648" s="3" t="str">
        <f>IF(Polygon[DWG Handle]="","",Polygon[DWG Handle])</f>
        <v/>
      </c>
      <c r="D648" s="58" t="str">
        <f>IF(Polygon[Approx Centroid X]="","",Polygon[Approx Centroid X])</f>
        <v/>
      </c>
      <c r="E648" s="58" t="str">
        <f>IF(Polygon[Approx Centroid Y]="","",Polygon[Approx Centroid Y])</f>
        <v/>
      </c>
      <c r="F648" s="3" t="str">
        <f>IF(Polygon[Replacement Asset]="","",Polygon[Replacement Asset])</f>
        <v/>
      </c>
      <c r="G648" s="3" t="str">
        <f>IF(Polygon[Asset ID]="","",UPPER(Polygon[Asset ID]))</f>
        <v/>
      </c>
      <c r="H648" s="3" t="str">
        <f>IF(Polygon[Asset Group]="","",VLOOKUP(Polygon[Asset Group],asset_grp_poly,4,FALSE))</f>
        <v/>
      </c>
      <c r="I648" s="3" t="str">
        <f>IF(Polygon[Asset Group]="","",VLOOKUP(Polygon[Asset Group],asset_grp_poly,2,FALSE))</f>
        <v/>
      </c>
      <c r="J648" s="3" t="str">
        <f>IF(Polygon[Asset Group]="","",VLOOKUP(Polygon[Asset Group],asset_grp_poly,3,FALSE))</f>
        <v/>
      </c>
      <c r="K648" s="3" t="str">
        <f>IF(Polygon[Asset Group]="","",VLOOKUP(Polygon[Asset Type],type_master_list,2,FALSE))</f>
        <v/>
      </c>
      <c r="L648" s="3" t="str">
        <f>IF(Polygon[Asset Name]="","",PROPER(Polygon[Asset Name]))</f>
        <v/>
      </c>
      <c r="M648" s="11" t="str">
        <f>IF(Polygon[Install Date]="","",Polygon[Install Date])</f>
        <v/>
      </c>
      <c r="N648" s="11" t="str">
        <f>IF(Polygon[Note]="","",PROPER(Polygon[Note]))</f>
        <v/>
      </c>
      <c r="O648" s="11" t="str">
        <f>IF(Polygon[Resource Consent Number]="","",UPPER(Polygon[Resource Consent Number]))</f>
        <v/>
      </c>
      <c r="P648" s="53" t="str">
        <f>IF(Polygon[Asset Unit Cost]="","",Polygon[Asset Unit Cost])</f>
        <v/>
      </c>
      <c r="Q648" s="11" t="str">
        <f>IF(Polygon[Added By]="","",UPPER(Polygon[Added By]))</f>
        <v/>
      </c>
      <c r="R648" s="11" t="str">
        <f>IF(Polygon[Added Date]="","",Polygon[Added Date])</f>
        <v/>
      </c>
      <c r="S648" s="14" t="str">
        <f>IF(Polygon[Z COORD]="","",Polygon[Z COORD])</f>
        <v/>
      </c>
      <c r="T648" s="14" t="str">
        <f>IF(Polygon[Asset Description]="","",PROPER(Polygon[Asset Description]))</f>
        <v/>
      </c>
      <c r="U648" s="14" t="str">
        <f>IF(Polygon[Area m2]="","",Polygon[Area m2])</f>
        <v/>
      </c>
      <c r="V648" s="14" t="str">
        <f>IF(Polygon[Asset Group]="","",VLOOKUP(Polygon[Surface Material],surface_master,2,FALSE))</f>
        <v/>
      </c>
      <c r="W648" s="14" t="str">
        <f>IF(Polygon[Asset Group]="","",VLOOKUP(Polygon[Material],sa_pa_surface,2,FALSE))</f>
        <v/>
      </c>
      <c r="X648" s="14" t="str">
        <f>IF(Polygon[Asset Group]="","",VLOOKUP(Polygon[Surface],surface_master,2,FALSE))</f>
        <v/>
      </c>
      <c r="Y648" s="14" t="str">
        <f>IF(Polygon[Surface Layer Depth mm]="","",Polygon[Surface Layer Depth mm])</f>
        <v/>
      </c>
      <c r="Z648" s="14" t="str">
        <f>IF(Polygon[Length m]="","",Polygon[Length m])</f>
        <v/>
      </c>
      <c r="AA648" s="14" t="str">
        <f>IF(Polygon[Av Width m]="","",Polygon[Av Width m])</f>
        <v/>
      </c>
      <c r="AB648" s="14" t="str">
        <f>IF(Polygon[Parking Capacity]="","",Polygon[Parking Capacity])</f>
        <v/>
      </c>
    </row>
    <row r="649" spans="1:28" s="3" customFormat="1" x14ac:dyDescent="0.2">
      <c r="A649" s="3" t="str">
        <f>IF(Polygon[DWG File Name]="","",Polygon[DWG File Name])</f>
        <v/>
      </c>
      <c r="B649" s="3" t="str">
        <f>IF(Polygon[DWG Layer Name]="","",Polygon[DWG Layer Name])</f>
        <v/>
      </c>
      <c r="C649" s="3" t="str">
        <f>IF(Polygon[DWG Handle]="","",Polygon[DWG Handle])</f>
        <v/>
      </c>
      <c r="D649" s="58" t="str">
        <f>IF(Polygon[Approx Centroid X]="","",Polygon[Approx Centroid X])</f>
        <v/>
      </c>
      <c r="E649" s="58" t="str">
        <f>IF(Polygon[Approx Centroid Y]="","",Polygon[Approx Centroid Y])</f>
        <v/>
      </c>
      <c r="F649" s="3" t="str">
        <f>IF(Polygon[Replacement Asset]="","",Polygon[Replacement Asset])</f>
        <v/>
      </c>
      <c r="G649" s="3" t="str">
        <f>IF(Polygon[Asset ID]="","",UPPER(Polygon[Asset ID]))</f>
        <v/>
      </c>
      <c r="H649" s="3" t="str">
        <f>IF(Polygon[Asset Group]="","",VLOOKUP(Polygon[Asset Group],asset_grp_poly,4,FALSE))</f>
        <v/>
      </c>
      <c r="I649" s="3" t="str">
        <f>IF(Polygon[Asset Group]="","",VLOOKUP(Polygon[Asset Group],asset_grp_poly,2,FALSE))</f>
        <v/>
      </c>
      <c r="J649" s="3" t="str">
        <f>IF(Polygon[Asset Group]="","",VLOOKUP(Polygon[Asset Group],asset_grp_poly,3,FALSE))</f>
        <v/>
      </c>
      <c r="K649" s="3" t="str">
        <f>IF(Polygon[Asset Group]="","",VLOOKUP(Polygon[Asset Type],type_master_list,2,FALSE))</f>
        <v/>
      </c>
      <c r="L649" s="3" t="str">
        <f>IF(Polygon[Asset Name]="","",PROPER(Polygon[Asset Name]))</f>
        <v/>
      </c>
      <c r="M649" s="11" t="str">
        <f>IF(Polygon[Install Date]="","",Polygon[Install Date])</f>
        <v/>
      </c>
      <c r="N649" s="11" t="str">
        <f>IF(Polygon[Note]="","",PROPER(Polygon[Note]))</f>
        <v/>
      </c>
      <c r="O649" s="11" t="str">
        <f>IF(Polygon[Resource Consent Number]="","",UPPER(Polygon[Resource Consent Number]))</f>
        <v/>
      </c>
      <c r="P649" s="53" t="str">
        <f>IF(Polygon[Asset Unit Cost]="","",Polygon[Asset Unit Cost])</f>
        <v/>
      </c>
      <c r="Q649" s="11" t="str">
        <f>IF(Polygon[Added By]="","",UPPER(Polygon[Added By]))</f>
        <v/>
      </c>
      <c r="R649" s="11" t="str">
        <f>IF(Polygon[Added Date]="","",Polygon[Added Date])</f>
        <v/>
      </c>
      <c r="S649" s="14" t="str">
        <f>IF(Polygon[Z COORD]="","",Polygon[Z COORD])</f>
        <v/>
      </c>
      <c r="T649" s="14" t="str">
        <f>IF(Polygon[Asset Description]="","",PROPER(Polygon[Asset Description]))</f>
        <v/>
      </c>
      <c r="U649" s="14" t="str">
        <f>IF(Polygon[Area m2]="","",Polygon[Area m2])</f>
        <v/>
      </c>
      <c r="V649" s="14" t="str">
        <f>IF(Polygon[Asset Group]="","",VLOOKUP(Polygon[Surface Material],surface_master,2,FALSE))</f>
        <v/>
      </c>
      <c r="W649" s="14" t="str">
        <f>IF(Polygon[Asset Group]="","",VLOOKUP(Polygon[Material],sa_pa_surface,2,FALSE))</f>
        <v/>
      </c>
      <c r="X649" s="14" t="str">
        <f>IF(Polygon[Asset Group]="","",VLOOKUP(Polygon[Surface],surface_master,2,FALSE))</f>
        <v/>
      </c>
      <c r="Y649" s="14" t="str">
        <f>IF(Polygon[Surface Layer Depth mm]="","",Polygon[Surface Layer Depth mm])</f>
        <v/>
      </c>
      <c r="Z649" s="14" t="str">
        <f>IF(Polygon[Length m]="","",Polygon[Length m])</f>
        <v/>
      </c>
      <c r="AA649" s="14" t="str">
        <f>IF(Polygon[Av Width m]="","",Polygon[Av Width m])</f>
        <v/>
      </c>
      <c r="AB649" s="14" t="str">
        <f>IF(Polygon[Parking Capacity]="","",Polygon[Parking Capacity])</f>
        <v/>
      </c>
    </row>
    <row r="650" spans="1:28" s="3" customFormat="1" x14ac:dyDescent="0.2">
      <c r="A650" s="3" t="str">
        <f>IF(Polygon[DWG File Name]="","",Polygon[DWG File Name])</f>
        <v/>
      </c>
      <c r="B650" s="3" t="str">
        <f>IF(Polygon[DWG Layer Name]="","",Polygon[DWG Layer Name])</f>
        <v/>
      </c>
      <c r="C650" s="3" t="str">
        <f>IF(Polygon[DWG Handle]="","",Polygon[DWG Handle])</f>
        <v/>
      </c>
      <c r="D650" s="58" t="str">
        <f>IF(Polygon[Approx Centroid X]="","",Polygon[Approx Centroid X])</f>
        <v/>
      </c>
      <c r="E650" s="58" t="str">
        <f>IF(Polygon[Approx Centroid Y]="","",Polygon[Approx Centroid Y])</f>
        <v/>
      </c>
      <c r="F650" s="3" t="str">
        <f>IF(Polygon[Replacement Asset]="","",Polygon[Replacement Asset])</f>
        <v/>
      </c>
      <c r="G650" s="3" t="str">
        <f>IF(Polygon[Asset ID]="","",UPPER(Polygon[Asset ID]))</f>
        <v/>
      </c>
      <c r="H650" s="3" t="str">
        <f>IF(Polygon[Asset Group]="","",VLOOKUP(Polygon[Asset Group],asset_grp_poly,4,FALSE))</f>
        <v/>
      </c>
      <c r="I650" s="3" t="str">
        <f>IF(Polygon[Asset Group]="","",VLOOKUP(Polygon[Asset Group],asset_grp_poly,2,FALSE))</f>
        <v/>
      </c>
      <c r="J650" s="3" t="str">
        <f>IF(Polygon[Asset Group]="","",VLOOKUP(Polygon[Asset Group],asset_grp_poly,3,FALSE))</f>
        <v/>
      </c>
      <c r="K650" s="3" t="str">
        <f>IF(Polygon[Asset Group]="","",VLOOKUP(Polygon[Asset Type],type_master_list,2,FALSE))</f>
        <v/>
      </c>
      <c r="L650" s="3" t="str">
        <f>IF(Polygon[Asset Name]="","",PROPER(Polygon[Asset Name]))</f>
        <v/>
      </c>
      <c r="M650" s="11" t="str">
        <f>IF(Polygon[Install Date]="","",Polygon[Install Date])</f>
        <v/>
      </c>
      <c r="N650" s="11" t="str">
        <f>IF(Polygon[Note]="","",PROPER(Polygon[Note]))</f>
        <v/>
      </c>
      <c r="O650" s="11" t="str">
        <f>IF(Polygon[Resource Consent Number]="","",UPPER(Polygon[Resource Consent Number]))</f>
        <v/>
      </c>
      <c r="P650" s="53" t="str">
        <f>IF(Polygon[Asset Unit Cost]="","",Polygon[Asset Unit Cost])</f>
        <v/>
      </c>
      <c r="Q650" s="11" t="str">
        <f>IF(Polygon[Added By]="","",UPPER(Polygon[Added By]))</f>
        <v/>
      </c>
      <c r="R650" s="11" t="str">
        <f>IF(Polygon[Added Date]="","",Polygon[Added Date])</f>
        <v/>
      </c>
      <c r="S650" s="14" t="str">
        <f>IF(Polygon[Z COORD]="","",Polygon[Z COORD])</f>
        <v/>
      </c>
      <c r="T650" s="14" t="str">
        <f>IF(Polygon[Asset Description]="","",PROPER(Polygon[Asset Description]))</f>
        <v/>
      </c>
      <c r="U650" s="14" t="str">
        <f>IF(Polygon[Area m2]="","",Polygon[Area m2])</f>
        <v/>
      </c>
      <c r="V650" s="14" t="str">
        <f>IF(Polygon[Asset Group]="","",VLOOKUP(Polygon[Surface Material],surface_master,2,FALSE))</f>
        <v/>
      </c>
      <c r="W650" s="14" t="str">
        <f>IF(Polygon[Asset Group]="","",VLOOKUP(Polygon[Material],sa_pa_surface,2,FALSE))</f>
        <v/>
      </c>
      <c r="X650" s="14" t="str">
        <f>IF(Polygon[Asset Group]="","",VLOOKUP(Polygon[Surface],surface_master,2,FALSE))</f>
        <v/>
      </c>
      <c r="Y650" s="14" t="str">
        <f>IF(Polygon[Surface Layer Depth mm]="","",Polygon[Surface Layer Depth mm])</f>
        <v/>
      </c>
      <c r="Z650" s="14" t="str">
        <f>IF(Polygon[Length m]="","",Polygon[Length m])</f>
        <v/>
      </c>
      <c r="AA650" s="14" t="str">
        <f>IF(Polygon[Av Width m]="","",Polygon[Av Width m])</f>
        <v/>
      </c>
      <c r="AB650" s="14" t="str">
        <f>IF(Polygon[Parking Capacity]="","",Polygon[Parking Capacity])</f>
        <v/>
      </c>
    </row>
    <row r="651" spans="1:28" s="3" customFormat="1" x14ac:dyDescent="0.2">
      <c r="A651" s="3" t="str">
        <f>IF(Polygon[DWG File Name]="","",Polygon[DWG File Name])</f>
        <v/>
      </c>
      <c r="B651" s="3" t="str">
        <f>IF(Polygon[DWG Layer Name]="","",Polygon[DWG Layer Name])</f>
        <v/>
      </c>
      <c r="C651" s="3" t="str">
        <f>IF(Polygon[DWG Handle]="","",Polygon[DWG Handle])</f>
        <v/>
      </c>
      <c r="D651" s="58" t="str">
        <f>IF(Polygon[Approx Centroid X]="","",Polygon[Approx Centroid X])</f>
        <v/>
      </c>
      <c r="E651" s="58" t="str">
        <f>IF(Polygon[Approx Centroid Y]="","",Polygon[Approx Centroid Y])</f>
        <v/>
      </c>
      <c r="F651" s="3" t="str">
        <f>IF(Polygon[Replacement Asset]="","",Polygon[Replacement Asset])</f>
        <v/>
      </c>
      <c r="G651" s="3" t="str">
        <f>IF(Polygon[Asset ID]="","",UPPER(Polygon[Asset ID]))</f>
        <v/>
      </c>
      <c r="H651" s="3" t="str">
        <f>IF(Polygon[Asset Group]="","",VLOOKUP(Polygon[Asset Group],asset_grp_poly,4,FALSE))</f>
        <v/>
      </c>
      <c r="I651" s="3" t="str">
        <f>IF(Polygon[Asset Group]="","",VLOOKUP(Polygon[Asset Group],asset_grp_poly,2,FALSE))</f>
        <v/>
      </c>
      <c r="J651" s="3" t="str">
        <f>IF(Polygon[Asset Group]="","",VLOOKUP(Polygon[Asset Group],asset_grp_poly,3,FALSE))</f>
        <v/>
      </c>
      <c r="K651" s="3" t="str">
        <f>IF(Polygon[Asset Group]="","",VLOOKUP(Polygon[Asset Type],type_master_list,2,FALSE))</f>
        <v/>
      </c>
      <c r="L651" s="3" t="str">
        <f>IF(Polygon[Asset Name]="","",PROPER(Polygon[Asset Name]))</f>
        <v/>
      </c>
      <c r="M651" s="11" t="str">
        <f>IF(Polygon[Install Date]="","",Polygon[Install Date])</f>
        <v/>
      </c>
      <c r="N651" s="11" t="str">
        <f>IF(Polygon[Note]="","",PROPER(Polygon[Note]))</f>
        <v/>
      </c>
      <c r="O651" s="11" t="str">
        <f>IF(Polygon[Resource Consent Number]="","",UPPER(Polygon[Resource Consent Number]))</f>
        <v/>
      </c>
      <c r="P651" s="53" t="str">
        <f>IF(Polygon[Asset Unit Cost]="","",Polygon[Asset Unit Cost])</f>
        <v/>
      </c>
      <c r="Q651" s="11" t="str">
        <f>IF(Polygon[Added By]="","",UPPER(Polygon[Added By]))</f>
        <v/>
      </c>
      <c r="R651" s="11" t="str">
        <f>IF(Polygon[Added Date]="","",Polygon[Added Date])</f>
        <v/>
      </c>
      <c r="S651" s="14" t="str">
        <f>IF(Polygon[Z COORD]="","",Polygon[Z COORD])</f>
        <v/>
      </c>
      <c r="T651" s="14" t="str">
        <f>IF(Polygon[Asset Description]="","",PROPER(Polygon[Asset Description]))</f>
        <v/>
      </c>
      <c r="U651" s="14" t="str">
        <f>IF(Polygon[Area m2]="","",Polygon[Area m2])</f>
        <v/>
      </c>
      <c r="V651" s="14" t="str">
        <f>IF(Polygon[Asset Group]="","",VLOOKUP(Polygon[Surface Material],surface_master,2,FALSE))</f>
        <v/>
      </c>
      <c r="W651" s="14" t="str">
        <f>IF(Polygon[Asset Group]="","",VLOOKUP(Polygon[Material],sa_pa_surface,2,FALSE))</f>
        <v/>
      </c>
      <c r="X651" s="14" t="str">
        <f>IF(Polygon[Asset Group]="","",VLOOKUP(Polygon[Surface],surface_master,2,FALSE))</f>
        <v/>
      </c>
      <c r="Y651" s="14" t="str">
        <f>IF(Polygon[Surface Layer Depth mm]="","",Polygon[Surface Layer Depth mm])</f>
        <v/>
      </c>
      <c r="Z651" s="14" t="str">
        <f>IF(Polygon[Length m]="","",Polygon[Length m])</f>
        <v/>
      </c>
      <c r="AA651" s="14" t="str">
        <f>IF(Polygon[Av Width m]="","",Polygon[Av Width m])</f>
        <v/>
      </c>
      <c r="AB651" s="14" t="str">
        <f>IF(Polygon[Parking Capacity]="","",Polygon[Parking Capacity])</f>
        <v/>
      </c>
    </row>
    <row r="652" spans="1:28" s="3" customFormat="1" x14ac:dyDescent="0.2">
      <c r="A652" s="3" t="str">
        <f>IF(Polygon[DWG File Name]="","",Polygon[DWG File Name])</f>
        <v/>
      </c>
      <c r="B652" s="3" t="str">
        <f>IF(Polygon[DWG Layer Name]="","",Polygon[DWG Layer Name])</f>
        <v/>
      </c>
      <c r="C652" s="3" t="str">
        <f>IF(Polygon[DWG Handle]="","",Polygon[DWG Handle])</f>
        <v/>
      </c>
      <c r="D652" s="58" t="str">
        <f>IF(Polygon[Approx Centroid X]="","",Polygon[Approx Centroid X])</f>
        <v/>
      </c>
      <c r="E652" s="58" t="str">
        <f>IF(Polygon[Approx Centroid Y]="","",Polygon[Approx Centroid Y])</f>
        <v/>
      </c>
      <c r="F652" s="3" t="str">
        <f>IF(Polygon[Replacement Asset]="","",Polygon[Replacement Asset])</f>
        <v/>
      </c>
      <c r="G652" s="3" t="str">
        <f>IF(Polygon[Asset ID]="","",UPPER(Polygon[Asset ID]))</f>
        <v/>
      </c>
      <c r="H652" s="3" t="str">
        <f>IF(Polygon[Asset Group]="","",VLOOKUP(Polygon[Asset Group],asset_grp_poly,4,FALSE))</f>
        <v/>
      </c>
      <c r="I652" s="3" t="str">
        <f>IF(Polygon[Asset Group]="","",VLOOKUP(Polygon[Asset Group],asset_grp_poly,2,FALSE))</f>
        <v/>
      </c>
      <c r="J652" s="3" t="str">
        <f>IF(Polygon[Asset Group]="","",VLOOKUP(Polygon[Asset Group],asset_grp_poly,3,FALSE))</f>
        <v/>
      </c>
      <c r="K652" s="3" t="str">
        <f>IF(Polygon[Asset Group]="","",VLOOKUP(Polygon[Asset Type],type_master_list,2,FALSE))</f>
        <v/>
      </c>
      <c r="L652" s="3" t="str">
        <f>IF(Polygon[Asset Name]="","",PROPER(Polygon[Asset Name]))</f>
        <v/>
      </c>
      <c r="M652" s="11" t="str">
        <f>IF(Polygon[Install Date]="","",Polygon[Install Date])</f>
        <v/>
      </c>
      <c r="N652" s="11" t="str">
        <f>IF(Polygon[Note]="","",PROPER(Polygon[Note]))</f>
        <v/>
      </c>
      <c r="O652" s="11" t="str">
        <f>IF(Polygon[Resource Consent Number]="","",UPPER(Polygon[Resource Consent Number]))</f>
        <v/>
      </c>
      <c r="P652" s="53" t="str">
        <f>IF(Polygon[Asset Unit Cost]="","",Polygon[Asset Unit Cost])</f>
        <v/>
      </c>
      <c r="Q652" s="11" t="str">
        <f>IF(Polygon[Added By]="","",UPPER(Polygon[Added By]))</f>
        <v/>
      </c>
      <c r="R652" s="11" t="str">
        <f>IF(Polygon[Added Date]="","",Polygon[Added Date])</f>
        <v/>
      </c>
      <c r="S652" s="14" t="str">
        <f>IF(Polygon[Z COORD]="","",Polygon[Z COORD])</f>
        <v/>
      </c>
      <c r="T652" s="14" t="str">
        <f>IF(Polygon[Asset Description]="","",PROPER(Polygon[Asset Description]))</f>
        <v/>
      </c>
      <c r="U652" s="14" t="str">
        <f>IF(Polygon[Area m2]="","",Polygon[Area m2])</f>
        <v/>
      </c>
      <c r="V652" s="14" t="str">
        <f>IF(Polygon[Asset Group]="","",VLOOKUP(Polygon[Surface Material],surface_master,2,FALSE))</f>
        <v/>
      </c>
      <c r="W652" s="14" t="str">
        <f>IF(Polygon[Asset Group]="","",VLOOKUP(Polygon[Material],sa_pa_surface,2,FALSE))</f>
        <v/>
      </c>
      <c r="X652" s="14" t="str">
        <f>IF(Polygon[Asset Group]="","",VLOOKUP(Polygon[Surface],surface_master,2,FALSE))</f>
        <v/>
      </c>
      <c r="Y652" s="14" t="str">
        <f>IF(Polygon[Surface Layer Depth mm]="","",Polygon[Surface Layer Depth mm])</f>
        <v/>
      </c>
      <c r="Z652" s="14" t="str">
        <f>IF(Polygon[Length m]="","",Polygon[Length m])</f>
        <v/>
      </c>
      <c r="AA652" s="14" t="str">
        <f>IF(Polygon[Av Width m]="","",Polygon[Av Width m])</f>
        <v/>
      </c>
      <c r="AB652" s="14" t="str">
        <f>IF(Polygon[Parking Capacity]="","",Polygon[Parking Capacity])</f>
        <v/>
      </c>
    </row>
    <row r="653" spans="1:28" s="3" customFormat="1" x14ac:dyDescent="0.2">
      <c r="A653" s="3" t="str">
        <f>IF(Polygon[DWG File Name]="","",Polygon[DWG File Name])</f>
        <v/>
      </c>
      <c r="B653" s="3" t="str">
        <f>IF(Polygon[DWG Layer Name]="","",Polygon[DWG Layer Name])</f>
        <v/>
      </c>
      <c r="C653" s="3" t="str">
        <f>IF(Polygon[DWG Handle]="","",Polygon[DWG Handle])</f>
        <v/>
      </c>
      <c r="D653" s="58" t="str">
        <f>IF(Polygon[Approx Centroid X]="","",Polygon[Approx Centroid X])</f>
        <v/>
      </c>
      <c r="E653" s="58" t="str">
        <f>IF(Polygon[Approx Centroid Y]="","",Polygon[Approx Centroid Y])</f>
        <v/>
      </c>
      <c r="F653" s="3" t="str">
        <f>IF(Polygon[Replacement Asset]="","",Polygon[Replacement Asset])</f>
        <v/>
      </c>
      <c r="G653" s="3" t="str">
        <f>IF(Polygon[Asset ID]="","",UPPER(Polygon[Asset ID]))</f>
        <v/>
      </c>
      <c r="H653" s="3" t="str">
        <f>IF(Polygon[Asset Group]="","",VLOOKUP(Polygon[Asset Group],asset_grp_poly,4,FALSE))</f>
        <v/>
      </c>
      <c r="I653" s="3" t="str">
        <f>IF(Polygon[Asset Group]="","",VLOOKUP(Polygon[Asset Group],asset_grp_poly,2,FALSE))</f>
        <v/>
      </c>
      <c r="J653" s="3" t="str">
        <f>IF(Polygon[Asset Group]="","",VLOOKUP(Polygon[Asset Group],asset_grp_poly,3,FALSE))</f>
        <v/>
      </c>
      <c r="K653" s="3" t="str">
        <f>IF(Polygon[Asset Group]="","",VLOOKUP(Polygon[Asset Type],type_master_list,2,FALSE))</f>
        <v/>
      </c>
      <c r="L653" s="3" t="str">
        <f>IF(Polygon[Asset Name]="","",PROPER(Polygon[Asset Name]))</f>
        <v/>
      </c>
      <c r="M653" s="11" t="str">
        <f>IF(Polygon[Install Date]="","",Polygon[Install Date])</f>
        <v/>
      </c>
      <c r="N653" s="11" t="str">
        <f>IF(Polygon[Note]="","",PROPER(Polygon[Note]))</f>
        <v/>
      </c>
      <c r="O653" s="11" t="str">
        <f>IF(Polygon[Resource Consent Number]="","",UPPER(Polygon[Resource Consent Number]))</f>
        <v/>
      </c>
      <c r="P653" s="53" t="str">
        <f>IF(Polygon[Asset Unit Cost]="","",Polygon[Asset Unit Cost])</f>
        <v/>
      </c>
      <c r="Q653" s="11" t="str">
        <f>IF(Polygon[Added By]="","",UPPER(Polygon[Added By]))</f>
        <v/>
      </c>
      <c r="R653" s="11" t="str">
        <f>IF(Polygon[Added Date]="","",Polygon[Added Date])</f>
        <v/>
      </c>
      <c r="S653" s="14" t="str">
        <f>IF(Polygon[Z COORD]="","",Polygon[Z COORD])</f>
        <v/>
      </c>
      <c r="T653" s="14" t="str">
        <f>IF(Polygon[Asset Description]="","",PROPER(Polygon[Asset Description]))</f>
        <v/>
      </c>
      <c r="U653" s="14" t="str">
        <f>IF(Polygon[Area m2]="","",Polygon[Area m2])</f>
        <v/>
      </c>
      <c r="V653" s="14" t="str">
        <f>IF(Polygon[Asset Group]="","",VLOOKUP(Polygon[Surface Material],surface_master,2,FALSE))</f>
        <v/>
      </c>
      <c r="W653" s="14" t="str">
        <f>IF(Polygon[Asset Group]="","",VLOOKUP(Polygon[Material],sa_pa_surface,2,FALSE))</f>
        <v/>
      </c>
      <c r="X653" s="14" t="str">
        <f>IF(Polygon[Asset Group]="","",VLOOKUP(Polygon[Surface],surface_master,2,FALSE))</f>
        <v/>
      </c>
      <c r="Y653" s="14" t="str">
        <f>IF(Polygon[Surface Layer Depth mm]="","",Polygon[Surface Layer Depth mm])</f>
        <v/>
      </c>
      <c r="Z653" s="14" t="str">
        <f>IF(Polygon[Length m]="","",Polygon[Length m])</f>
        <v/>
      </c>
      <c r="AA653" s="14" t="str">
        <f>IF(Polygon[Av Width m]="","",Polygon[Av Width m])</f>
        <v/>
      </c>
      <c r="AB653" s="14" t="str">
        <f>IF(Polygon[Parking Capacity]="","",Polygon[Parking Capacity])</f>
        <v/>
      </c>
    </row>
    <row r="654" spans="1:28" s="3" customFormat="1" x14ac:dyDescent="0.2">
      <c r="A654" s="3" t="str">
        <f>IF(Polygon[DWG File Name]="","",Polygon[DWG File Name])</f>
        <v/>
      </c>
      <c r="B654" s="3" t="str">
        <f>IF(Polygon[DWG Layer Name]="","",Polygon[DWG Layer Name])</f>
        <v/>
      </c>
      <c r="C654" s="3" t="str">
        <f>IF(Polygon[DWG Handle]="","",Polygon[DWG Handle])</f>
        <v/>
      </c>
      <c r="D654" s="58" t="str">
        <f>IF(Polygon[Approx Centroid X]="","",Polygon[Approx Centroid X])</f>
        <v/>
      </c>
      <c r="E654" s="58" t="str">
        <f>IF(Polygon[Approx Centroid Y]="","",Polygon[Approx Centroid Y])</f>
        <v/>
      </c>
      <c r="F654" s="3" t="str">
        <f>IF(Polygon[Replacement Asset]="","",Polygon[Replacement Asset])</f>
        <v/>
      </c>
      <c r="G654" s="3" t="str">
        <f>IF(Polygon[Asset ID]="","",UPPER(Polygon[Asset ID]))</f>
        <v/>
      </c>
      <c r="H654" s="3" t="str">
        <f>IF(Polygon[Asset Group]="","",VLOOKUP(Polygon[Asset Group],asset_grp_poly,4,FALSE))</f>
        <v/>
      </c>
      <c r="I654" s="3" t="str">
        <f>IF(Polygon[Asset Group]="","",VLOOKUP(Polygon[Asset Group],asset_grp_poly,2,FALSE))</f>
        <v/>
      </c>
      <c r="J654" s="3" t="str">
        <f>IF(Polygon[Asset Group]="","",VLOOKUP(Polygon[Asset Group],asset_grp_poly,3,FALSE))</f>
        <v/>
      </c>
      <c r="K654" s="3" t="str">
        <f>IF(Polygon[Asset Group]="","",VLOOKUP(Polygon[Asset Type],type_master_list,2,FALSE))</f>
        <v/>
      </c>
      <c r="L654" s="3" t="str">
        <f>IF(Polygon[Asset Name]="","",PROPER(Polygon[Asset Name]))</f>
        <v/>
      </c>
      <c r="M654" s="11" t="str">
        <f>IF(Polygon[Install Date]="","",Polygon[Install Date])</f>
        <v/>
      </c>
      <c r="N654" s="11" t="str">
        <f>IF(Polygon[Note]="","",PROPER(Polygon[Note]))</f>
        <v/>
      </c>
      <c r="O654" s="11" t="str">
        <f>IF(Polygon[Resource Consent Number]="","",UPPER(Polygon[Resource Consent Number]))</f>
        <v/>
      </c>
      <c r="P654" s="53" t="str">
        <f>IF(Polygon[Asset Unit Cost]="","",Polygon[Asset Unit Cost])</f>
        <v/>
      </c>
      <c r="Q654" s="11" t="str">
        <f>IF(Polygon[Added By]="","",UPPER(Polygon[Added By]))</f>
        <v/>
      </c>
      <c r="R654" s="11" t="str">
        <f>IF(Polygon[Added Date]="","",Polygon[Added Date])</f>
        <v/>
      </c>
      <c r="S654" s="14" t="str">
        <f>IF(Polygon[Z COORD]="","",Polygon[Z COORD])</f>
        <v/>
      </c>
      <c r="T654" s="14" t="str">
        <f>IF(Polygon[Asset Description]="","",PROPER(Polygon[Asset Description]))</f>
        <v/>
      </c>
      <c r="U654" s="14" t="str">
        <f>IF(Polygon[Area m2]="","",Polygon[Area m2])</f>
        <v/>
      </c>
      <c r="V654" s="14" t="str">
        <f>IF(Polygon[Asset Group]="","",VLOOKUP(Polygon[Surface Material],surface_master,2,FALSE))</f>
        <v/>
      </c>
      <c r="W654" s="14" t="str">
        <f>IF(Polygon[Asset Group]="","",VLOOKUP(Polygon[Material],sa_pa_surface,2,FALSE))</f>
        <v/>
      </c>
      <c r="X654" s="14" t="str">
        <f>IF(Polygon[Asset Group]="","",VLOOKUP(Polygon[Surface],surface_master,2,FALSE))</f>
        <v/>
      </c>
      <c r="Y654" s="14" t="str">
        <f>IF(Polygon[Surface Layer Depth mm]="","",Polygon[Surface Layer Depth mm])</f>
        <v/>
      </c>
      <c r="Z654" s="14" t="str">
        <f>IF(Polygon[Length m]="","",Polygon[Length m])</f>
        <v/>
      </c>
      <c r="AA654" s="14" t="str">
        <f>IF(Polygon[Av Width m]="","",Polygon[Av Width m])</f>
        <v/>
      </c>
      <c r="AB654" s="14" t="str">
        <f>IF(Polygon[Parking Capacity]="","",Polygon[Parking Capacity])</f>
        <v/>
      </c>
    </row>
    <row r="655" spans="1:28" s="3" customFormat="1" x14ac:dyDescent="0.2">
      <c r="A655" s="3" t="str">
        <f>IF(Polygon[DWG File Name]="","",Polygon[DWG File Name])</f>
        <v/>
      </c>
      <c r="B655" s="3" t="str">
        <f>IF(Polygon[DWG Layer Name]="","",Polygon[DWG Layer Name])</f>
        <v/>
      </c>
      <c r="C655" s="3" t="str">
        <f>IF(Polygon[DWG Handle]="","",Polygon[DWG Handle])</f>
        <v/>
      </c>
      <c r="D655" s="58" t="str">
        <f>IF(Polygon[Approx Centroid X]="","",Polygon[Approx Centroid X])</f>
        <v/>
      </c>
      <c r="E655" s="58" t="str">
        <f>IF(Polygon[Approx Centroid Y]="","",Polygon[Approx Centroid Y])</f>
        <v/>
      </c>
      <c r="F655" s="3" t="str">
        <f>IF(Polygon[Replacement Asset]="","",Polygon[Replacement Asset])</f>
        <v/>
      </c>
      <c r="G655" s="3" t="str">
        <f>IF(Polygon[Asset ID]="","",UPPER(Polygon[Asset ID]))</f>
        <v/>
      </c>
      <c r="H655" s="3" t="str">
        <f>IF(Polygon[Asset Group]="","",VLOOKUP(Polygon[Asset Group],asset_grp_poly,4,FALSE))</f>
        <v/>
      </c>
      <c r="I655" s="3" t="str">
        <f>IF(Polygon[Asset Group]="","",VLOOKUP(Polygon[Asset Group],asset_grp_poly,2,FALSE))</f>
        <v/>
      </c>
      <c r="J655" s="3" t="str">
        <f>IF(Polygon[Asset Group]="","",VLOOKUP(Polygon[Asset Group],asset_grp_poly,3,FALSE))</f>
        <v/>
      </c>
      <c r="K655" s="3" t="str">
        <f>IF(Polygon[Asset Group]="","",VLOOKUP(Polygon[Asset Type],type_master_list,2,FALSE))</f>
        <v/>
      </c>
      <c r="L655" s="3" t="str">
        <f>IF(Polygon[Asset Name]="","",PROPER(Polygon[Asset Name]))</f>
        <v/>
      </c>
      <c r="M655" s="11" t="str">
        <f>IF(Polygon[Install Date]="","",Polygon[Install Date])</f>
        <v/>
      </c>
      <c r="N655" s="11" t="str">
        <f>IF(Polygon[Note]="","",PROPER(Polygon[Note]))</f>
        <v/>
      </c>
      <c r="O655" s="11" t="str">
        <f>IF(Polygon[Resource Consent Number]="","",UPPER(Polygon[Resource Consent Number]))</f>
        <v/>
      </c>
      <c r="P655" s="53" t="str">
        <f>IF(Polygon[Asset Unit Cost]="","",Polygon[Asset Unit Cost])</f>
        <v/>
      </c>
      <c r="Q655" s="11" t="str">
        <f>IF(Polygon[Added By]="","",UPPER(Polygon[Added By]))</f>
        <v/>
      </c>
      <c r="R655" s="11" t="str">
        <f>IF(Polygon[Added Date]="","",Polygon[Added Date])</f>
        <v/>
      </c>
      <c r="S655" s="14" t="str">
        <f>IF(Polygon[Z COORD]="","",Polygon[Z COORD])</f>
        <v/>
      </c>
      <c r="T655" s="14" t="str">
        <f>IF(Polygon[Asset Description]="","",PROPER(Polygon[Asset Description]))</f>
        <v/>
      </c>
      <c r="U655" s="14" t="str">
        <f>IF(Polygon[Area m2]="","",Polygon[Area m2])</f>
        <v/>
      </c>
      <c r="V655" s="14" t="str">
        <f>IF(Polygon[Asset Group]="","",VLOOKUP(Polygon[Surface Material],surface_master,2,FALSE))</f>
        <v/>
      </c>
      <c r="W655" s="14" t="str">
        <f>IF(Polygon[Asset Group]="","",VLOOKUP(Polygon[Material],sa_pa_surface,2,FALSE))</f>
        <v/>
      </c>
      <c r="X655" s="14" t="str">
        <f>IF(Polygon[Asset Group]="","",VLOOKUP(Polygon[Surface],surface_master,2,FALSE))</f>
        <v/>
      </c>
      <c r="Y655" s="14" t="str">
        <f>IF(Polygon[Surface Layer Depth mm]="","",Polygon[Surface Layer Depth mm])</f>
        <v/>
      </c>
      <c r="Z655" s="14" t="str">
        <f>IF(Polygon[Length m]="","",Polygon[Length m])</f>
        <v/>
      </c>
      <c r="AA655" s="14" t="str">
        <f>IF(Polygon[Av Width m]="","",Polygon[Av Width m])</f>
        <v/>
      </c>
      <c r="AB655" s="14" t="str">
        <f>IF(Polygon[Parking Capacity]="","",Polygon[Parking Capacity])</f>
        <v/>
      </c>
    </row>
    <row r="656" spans="1:28" s="3" customFormat="1" x14ac:dyDescent="0.2">
      <c r="A656" s="3" t="str">
        <f>IF(Polygon[DWG File Name]="","",Polygon[DWG File Name])</f>
        <v/>
      </c>
      <c r="B656" s="3" t="str">
        <f>IF(Polygon[DWG Layer Name]="","",Polygon[DWG Layer Name])</f>
        <v/>
      </c>
      <c r="C656" s="3" t="str">
        <f>IF(Polygon[DWG Handle]="","",Polygon[DWG Handle])</f>
        <v/>
      </c>
      <c r="D656" s="58" t="str">
        <f>IF(Polygon[Approx Centroid X]="","",Polygon[Approx Centroid X])</f>
        <v/>
      </c>
      <c r="E656" s="58" t="str">
        <f>IF(Polygon[Approx Centroid Y]="","",Polygon[Approx Centroid Y])</f>
        <v/>
      </c>
      <c r="F656" s="3" t="str">
        <f>IF(Polygon[Replacement Asset]="","",Polygon[Replacement Asset])</f>
        <v/>
      </c>
      <c r="G656" s="3" t="str">
        <f>IF(Polygon[Asset ID]="","",UPPER(Polygon[Asset ID]))</f>
        <v/>
      </c>
      <c r="H656" s="3" t="str">
        <f>IF(Polygon[Asset Group]="","",VLOOKUP(Polygon[Asset Group],asset_grp_poly,4,FALSE))</f>
        <v/>
      </c>
      <c r="I656" s="3" t="str">
        <f>IF(Polygon[Asset Group]="","",VLOOKUP(Polygon[Asset Group],asset_grp_poly,2,FALSE))</f>
        <v/>
      </c>
      <c r="J656" s="3" t="str">
        <f>IF(Polygon[Asset Group]="","",VLOOKUP(Polygon[Asset Group],asset_grp_poly,3,FALSE))</f>
        <v/>
      </c>
      <c r="K656" s="3" t="str">
        <f>IF(Polygon[Asset Group]="","",VLOOKUP(Polygon[Asset Type],type_master_list,2,FALSE))</f>
        <v/>
      </c>
      <c r="L656" s="3" t="str">
        <f>IF(Polygon[Asset Name]="","",PROPER(Polygon[Asset Name]))</f>
        <v/>
      </c>
      <c r="M656" s="11" t="str">
        <f>IF(Polygon[Install Date]="","",Polygon[Install Date])</f>
        <v/>
      </c>
      <c r="N656" s="11" t="str">
        <f>IF(Polygon[Note]="","",PROPER(Polygon[Note]))</f>
        <v/>
      </c>
      <c r="O656" s="11" t="str">
        <f>IF(Polygon[Resource Consent Number]="","",UPPER(Polygon[Resource Consent Number]))</f>
        <v/>
      </c>
      <c r="P656" s="53" t="str">
        <f>IF(Polygon[Asset Unit Cost]="","",Polygon[Asset Unit Cost])</f>
        <v/>
      </c>
      <c r="Q656" s="11" t="str">
        <f>IF(Polygon[Added By]="","",UPPER(Polygon[Added By]))</f>
        <v/>
      </c>
      <c r="R656" s="11" t="str">
        <f>IF(Polygon[Added Date]="","",Polygon[Added Date])</f>
        <v/>
      </c>
      <c r="S656" s="14" t="str">
        <f>IF(Polygon[Z COORD]="","",Polygon[Z COORD])</f>
        <v/>
      </c>
      <c r="T656" s="14" t="str">
        <f>IF(Polygon[Asset Description]="","",PROPER(Polygon[Asset Description]))</f>
        <v/>
      </c>
      <c r="U656" s="14" t="str">
        <f>IF(Polygon[Area m2]="","",Polygon[Area m2])</f>
        <v/>
      </c>
      <c r="V656" s="14" t="str">
        <f>IF(Polygon[Asset Group]="","",VLOOKUP(Polygon[Surface Material],surface_master,2,FALSE))</f>
        <v/>
      </c>
      <c r="W656" s="14" t="str">
        <f>IF(Polygon[Asset Group]="","",VLOOKUP(Polygon[Material],sa_pa_surface,2,FALSE))</f>
        <v/>
      </c>
      <c r="X656" s="14" t="str">
        <f>IF(Polygon[Asset Group]="","",VLOOKUP(Polygon[Surface],surface_master,2,FALSE))</f>
        <v/>
      </c>
      <c r="Y656" s="14" t="str">
        <f>IF(Polygon[Surface Layer Depth mm]="","",Polygon[Surface Layer Depth mm])</f>
        <v/>
      </c>
      <c r="Z656" s="14" t="str">
        <f>IF(Polygon[Length m]="","",Polygon[Length m])</f>
        <v/>
      </c>
      <c r="AA656" s="14" t="str">
        <f>IF(Polygon[Av Width m]="","",Polygon[Av Width m])</f>
        <v/>
      </c>
      <c r="AB656" s="14" t="str">
        <f>IF(Polygon[Parking Capacity]="","",Polygon[Parking Capacity])</f>
        <v/>
      </c>
    </row>
    <row r="657" spans="1:28" s="3" customFormat="1" x14ac:dyDescent="0.2">
      <c r="A657" s="3" t="str">
        <f>IF(Polygon[DWG File Name]="","",Polygon[DWG File Name])</f>
        <v/>
      </c>
      <c r="B657" s="3" t="str">
        <f>IF(Polygon[DWG Layer Name]="","",Polygon[DWG Layer Name])</f>
        <v/>
      </c>
      <c r="C657" s="3" t="str">
        <f>IF(Polygon[DWG Handle]="","",Polygon[DWG Handle])</f>
        <v/>
      </c>
      <c r="D657" s="58" t="str">
        <f>IF(Polygon[Approx Centroid X]="","",Polygon[Approx Centroid X])</f>
        <v/>
      </c>
      <c r="E657" s="58" t="str">
        <f>IF(Polygon[Approx Centroid Y]="","",Polygon[Approx Centroid Y])</f>
        <v/>
      </c>
      <c r="F657" s="3" t="str">
        <f>IF(Polygon[Replacement Asset]="","",Polygon[Replacement Asset])</f>
        <v/>
      </c>
      <c r="G657" s="3" t="str">
        <f>IF(Polygon[Asset ID]="","",UPPER(Polygon[Asset ID]))</f>
        <v/>
      </c>
      <c r="H657" s="3" t="str">
        <f>IF(Polygon[Asset Group]="","",VLOOKUP(Polygon[Asset Group],asset_grp_poly,4,FALSE))</f>
        <v/>
      </c>
      <c r="I657" s="3" t="str">
        <f>IF(Polygon[Asset Group]="","",VLOOKUP(Polygon[Asset Group],asset_grp_poly,2,FALSE))</f>
        <v/>
      </c>
      <c r="J657" s="3" t="str">
        <f>IF(Polygon[Asset Group]="","",VLOOKUP(Polygon[Asset Group],asset_grp_poly,3,FALSE))</f>
        <v/>
      </c>
      <c r="K657" s="3" t="str">
        <f>IF(Polygon[Asset Group]="","",VLOOKUP(Polygon[Asset Type],type_master_list,2,FALSE))</f>
        <v/>
      </c>
      <c r="L657" s="3" t="str">
        <f>IF(Polygon[Asset Name]="","",PROPER(Polygon[Asset Name]))</f>
        <v/>
      </c>
      <c r="M657" s="11" t="str">
        <f>IF(Polygon[Install Date]="","",Polygon[Install Date])</f>
        <v/>
      </c>
      <c r="N657" s="11" t="str">
        <f>IF(Polygon[Note]="","",PROPER(Polygon[Note]))</f>
        <v/>
      </c>
      <c r="O657" s="11" t="str">
        <f>IF(Polygon[Resource Consent Number]="","",UPPER(Polygon[Resource Consent Number]))</f>
        <v/>
      </c>
      <c r="P657" s="53" t="str">
        <f>IF(Polygon[Asset Unit Cost]="","",Polygon[Asset Unit Cost])</f>
        <v/>
      </c>
      <c r="Q657" s="11" t="str">
        <f>IF(Polygon[Added By]="","",UPPER(Polygon[Added By]))</f>
        <v/>
      </c>
      <c r="R657" s="11" t="str">
        <f>IF(Polygon[Added Date]="","",Polygon[Added Date])</f>
        <v/>
      </c>
      <c r="S657" s="14" t="str">
        <f>IF(Polygon[Z COORD]="","",Polygon[Z COORD])</f>
        <v/>
      </c>
      <c r="T657" s="14" t="str">
        <f>IF(Polygon[Asset Description]="","",PROPER(Polygon[Asset Description]))</f>
        <v/>
      </c>
      <c r="U657" s="14" t="str">
        <f>IF(Polygon[Area m2]="","",Polygon[Area m2])</f>
        <v/>
      </c>
      <c r="V657" s="14" t="str">
        <f>IF(Polygon[Asset Group]="","",VLOOKUP(Polygon[Surface Material],surface_master,2,FALSE))</f>
        <v/>
      </c>
      <c r="W657" s="14" t="str">
        <f>IF(Polygon[Asset Group]="","",VLOOKUP(Polygon[Material],sa_pa_surface,2,FALSE))</f>
        <v/>
      </c>
      <c r="X657" s="14" t="str">
        <f>IF(Polygon[Asset Group]="","",VLOOKUP(Polygon[Surface],surface_master,2,FALSE))</f>
        <v/>
      </c>
      <c r="Y657" s="14" t="str">
        <f>IF(Polygon[Surface Layer Depth mm]="","",Polygon[Surface Layer Depth mm])</f>
        <v/>
      </c>
      <c r="Z657" s="14" t="str">
        <f>IF(Polygon[Length m]="","",Polygon[Length m])</f>
        <v/>
      </c>
      <c r="AA657" s="14" t="str">
        <f>IF(Polygon[Av Width m]="","",Polygon[Av Width m])</f>
        <v/>
      </c>
      <c r="AB657" s="14" t="str">
        <f>IF(Polygon[Parking Capacity]="","",Polygon[Parking Capacity])</f>
        <v/>
      </c>
    </row>
    <row r="658" spans="1:28" s="3" customFormat="1" x14ac:dyDescent="0.2">
      <c r="A658" s="3" t="str">
        <f>IF(Polygon[DWG File Name]="","",Polygon[DWG File Name])</f>
        <v/>
      </c>
      <c r="B658" s="3" t="str">
        <f>IF(Polygon[DWG Layer Name]="","",Polygon[DWG Layer Name])</f>
        <v/>
      </c>
      <c r="C658" s="3" t="str">
        <f>IF(Polygon[DWG Handle]="","",Polygon[DWG Handle])</f>
        <v/>
      </c>
      <c r="D658" s="58" t="str">
        <f>IF(Polygon[Approx Centroid X]="","",Polygon[Approx Centroid X])</f>
        <v/>
      </c>
      <c r="E658" s="58" t="str">
        <f>IF(Polygon[Approx Centroid Y]="","",Polygon[Approx Centroid Y])</f>
        <v/>
      </c>
      <c r="F658" s="3" t="str">
        <f>IF(Polygon[Replacement Asset]="","",Polygon[Replacement Asset])</f>
        <v/>
      </c>
      <c r="G658" s="3" t="str">
        <f>IF(Polygon[Asset ID]="","",UPPER(Polygon[Asset ID]))</f>
        <v/>
      </c>
      <c r="H658" s="3" t="str">
        <f>IF(Polygon[Asset Group]="","",VLOOKUP(Polygon[Asset Group],asset_grp_poly,4,FALSE))</f>
        <v/>
      </c>
      <c r="I658" s="3" t="str">
        <f>IF(Polygon[Asset Group]="","",VLOOKUP(Polygon[Asset Group],asset_grp_poly,2,FALSE))</f>
        <v/>
      </c>
      <c r="J658" s="3" t="str">
        <f>IF(Polygon[Asset Group]="","",VLOOKUP(Polygon[Asset Group],asset_grp_poly,3,FALSE))</f>
        <v/>
      </c>
      <c r="K658" s="3" t="str">
        <f>IF(Polygon[Asset Group]="","",VLOOKUP(Polygon[Asset Type],type_master_list,2,FALSE))</f>
        <v/>
      </c>
      <c r="L658" s="3" t="str">
        <f>IF(Polygon[Asset Name]="","",PROPER(Polygon[Asset Name]))</f>
        <v/>
      </c>
      <c r="M658" s="11" t="str">
        <f>IF(Polygon[Install Date]="","",Polygon[Install Date])</f>
        <v/>
      </c>
      <c r="N658" s="11" t="str">
        <f>IF(Polygon[Note]="","",PROPER(Polygon[Note]))</f>
        <v/>
      </c>
      <c r="O658" s="11" t="str">
        <f>IF(Polygon[Resource Consent Number]="","",UPPER(Polygon[Resource Consent Number]))</f>
        <v/>
      </c>
      <c r="P658" s="53" t="str">
        <f>IF(Polygon[Asset Unit Cost]="","",Polygon[Asset Unit Cost])</f>
        <v/>
      </c>
      <c r="Q658" s="11" t="str">
        <f>IF(Polygon[Added By]="","",UPPER(Polygon[Added By]))</f>
        <v/>
      </c>
      <c r="R658" s="11" t="str">
        <f>IF(Polygon[Added Date]="","",Polygon[Added Date])</f>
        <v/>
      </c>
      <c r="S658" s="14" t="str">
        <f>IF(Polygon[Z COORD]="","",Polygon[Z COORD])</f>
        <v/>
      </c>
      <c r="T658" s="14" t="str">
        <f>IF(Polygon[Asset Description]="","",PROPER(Polygon[Asset Description]))</f>
        <v/>
      </c>
      <c r="U658" s="14" t="str">
        <f>IF(Polygon[Area m2]="","",Polygon[Area m2])</f>
        <v/>
      </c>
      <c r="V658" s="14" t="str">
        <f>IF(Polygon[Asset Group]="","",VLOOKUP(Polygon[Surface Material],surface_master,2,FALSE))</f>
        <v/>
      </c>
      <c r="W658" s="14" t="str">
        <f>IF(Polygon[Asset Group]="","",VLOOKUP(Polygon[Material],sa_pa_surface,2,FALSE))</f>
        <v/>
      </c>
      <c r="X658" s="14" t="str">
        <f>IF(Polygon[Asset Group]="","",VLOOKUP(Polygon[Surface],surface_master,2,FALSE))</f>
        <v/>
      </c>
      <c r="Y658" s="14" t="str">
        <f>IF(Polygon[Surface Layer Depth mm]="","",Polygon[Surface Layer Depth mm])</f>
        <v/>
      </c>
      <c r="Z658" s="14" t="str">
        <f>IF(Polygon[Length m]="","",Polygon[Length m])</f>
        <v/>
      </c>
      <c r="AA658" s="14" t="str">
        <f>IF(Polygon[Av Width m]="","",Polygon[Av Width m])</f>
        <v/>
      </c>
      <c r="AB658" s="14" t="str">
        <f>IF(Polygon[Parking Capacity]="","",Polygon[Parking Capacity])</f>
        <v/>
      </c>
    </row>
    <row r="659" spans="1:28" s="3" customFormat="1" x14ac:dyDescent="0.2">
      <c r="A659" s="3" t="str">
        <f>IF(Polygon[DWG File Name]="","",Polygon[DWG File Name])</f>
        <v/>
      </c>
      <c r="B659" s="3" t="str">
        <f>IF(Polygon[DWG Layer Name]="","",Polygon[DWG Layer Name])</f>
        <v/>
      </c>
      <c r="C659" s="3" t="str">
        <f>IF(Polygon[DWG Handle]="","",Polygon[DWG Handle])</f>
        <v/>
      </c>
      <c r="D659" s="58" t="str">
        <f>IF(Polygon[Approx Centroid X]="","",Polygon[Approx Centroid X])</f>
        <v/>
      </c>
      <c r="E659" s="58" t="str">
        <f>IF(Polygon[Approx Centroid Y]="","",Polygon[Approx Centroid Y])</f>
        <v/>
      </c>
      <c r="F659" s="3" t="str">
        <f>IF(Polygon[Replacement Asset]="","",Polygon[Replacement Asset])</f>
        <v/>
      </c>
      <c r="G659" s="3" t="str">
        <f>IF(Polygon[Asset ID]="","",UPPER(Polygon[Asset ID]))</f>
        <v/>
      </c>
      <c r="H659" s="3" t="str">
        <f>IF(Polygon[Asset Group]="","",VLOOKUP(Polygon[Asset Group],asset_grp_poly,4,FALSE))</f>
        <v/>
      </c>
      <c r="I659" s="3" t="str">
        <f>IF(Polygon[Asset Group]="","",VLOOKUP(Polygon[Asset Group],asset_grp_poly,2,FALSE))</f>
        <v/>
      </c>
      <c r="J659" s="3" t="str">
        <f>IF(Polygon[Asset Group]="","",VLOOKUP(Polygon[Asset Group],asset_grp_poly,3,FALSE))</f>
        <v/>
      </c>
      <c r="K659" s="3" t="str">
        <f>IF(Polygon[Asset Group]="","",VLOOKUP(Polygon[Asset Type],type_master_list,2,FALSE))</f>
        <v/>
      </c>
      <c r="L659" s="3" t="str">
        <f>IF(Polygon[Asset Name]="","",PROPER(Polygon[Asset Name]))</f>
        <v/>
      </c>
      <c r="M659" s="11" t="str">
        <f>IF(Polygon[Install Date]="","",Polygon[Install Date])</f>
        <v/>
      </c>
      <c r="N659" s="11" t="str">
        <f>IF(Polygon[Note]="","",PROPER(Polygon[Note]))</f>
        <v/>
      </c>
      <c r="O659" s="11" t="str">
        <f>IF(Polygon[Resource Consent Number]="","",UPPER(Polygon[Resource Consent Number]))</f>
        <v/>
      </c>
      <c r="P659" s="53" t="str">
        <f>IF(Polygon[Asset Unit Cost]="","",Polygon[Asset Unit Cost])</f>
        <v/>
      </c>
      <c r="Q659" s="11" t="str">
        <f>IF(Polygon[Added By]="","",UPPER(Polygon[Added By]))</f>
        <v/>
      </c>
      <c r="R659" s="11" t="str">
        <f>IF(Polygon[Added Date]="","",Polygon[Added Date])</f>
        <v/>
      </c>
      <c r="S659" s="14" t="str">
        <f>IF(Polygon[Z COORD]="","",Polygon[Z COORD])</f>
        <v/>
      </c>
      <c r="T659" s="14" t="str">
        <f>IF(Polygon[Asset Description]="","",PROPER(Polygon[Asset Description]))</f>
        <v/>
      </c>
      <c r="U659" s="14" t="str">
        <f>IF(Polygon[Area m2]="","",Polygon[Area m2])</f>
        <v/>
      </c>
      <c r="V659" s="14" t="str">
        <f>IF(Polygon[Asset Group]="","",VLOOKUP(Polygon[Surface Material],surface_master,2,FALSE))</f>
        <v/>
      </c>
      <c r="W659" s="14" t="str">
        <f>IF(Polygon[Asset Group]="","",VLOOKUP(Polygon[Material],sa_pa_surface,2,FALSE))</f>
        <v/>
      </c>
      <c r="X659" s="14" t="str">
        <f>IF(Polygon[Asset Group]="","",VLOOKUP(Polygon[Surface],surface_master,2,FALSE))</f>
        <v/>
      </c>
      <c r="Y659" s="14" t="str">
        <f>IF(Polygon[Surface Layer Depth mm]="","",Polygon[Surface Layer Depth mm])</f>
        <v/>
      </c>
      <c r="Z659" s="14" t="str">
        <f>IF(Polygon[Length m]="","",Polygon[Length m])</f>
        <v/>
      </c>
      <c r="AA659" s="14" t="str">
        <f>IF(Polygon[Av Width m]="","",Polygon[Av Width m])</f>
        <v/>
      </c>
      <c r="AB659" s="14" t="str">
        <f>IF(Polygon[Parking Capacity]="","",Polygon[Parking Capacity])</f>
        <v/>
      </c>
    </row>
    <row r="660" spans="1:28" s="3" customFormat="1" x14ac:dyDescent="0.2">
      <c r="A660" s="3" t="str">
        <f>IF(Polygon[DWG File Name]="","",Polygon[DWG File Name])</f>
        <v/>
      </c>
      <c r="B660" s="3" t="str">
        <f>IF(Polygon[DWG Layer Name]="","",Polygon[DWG Layer Name])</f>
        <v/>
      </c>
      <c r="C660" s="3" t="str">
        <f>IF(Polygon[DWG Handle]="","",Polygon[DWG Handle])</f>
        <v/>
      </c>
      <c r="D660" s="58" t="str">
        <f>IF(Polygon[Approx Centroid X]="","",Polygon[Approx Centroid X])</f>
        <v/>
      </c>
      <c r="E660" s="58" t="str">
        <f>IF(Polygon[Approx Centroid Y]="","",Polygon[Approx Centroid Y])</f>
        <v/>
      </c>
      <c r="F660" s="3" t="str">
        <f>IF(Polygon[Replacement Asset]="","",Polygon[Replacement Asset])</f>
        <v/>
      </c>
      <c r="G660" s="3" t="str">
        <f>IF(Polygon[Asset ID]="","",UPPER(Polygon[Asset ID]))</f>
        <v/>
      </c>
      <c r="H660" s="3" t="str">
        <f>IF(Polygon[Asset Group]="","",VLOOKUP(Polygon[Asset Group],asset_grp_poly,4,FALSE))</f>
        <v/>
      </c>
      <c r="I660" s="3" t="str">
        <f>IF(Polygon[Asset Group]="","",VLOOKUP(Polygon[Asset Group],asset_grp_poly,2,FALSE))</f>
        <v/>
      </c>
      <c r="J660" s="3" t="str">
        <f>IF(Polygon[Asset Group]="","",VLOOKUP(Polygon[Asset Group],asset_grp_poly,3,FALSE))</f>
        <v/>
      </c>
      <c r="K660" s="3" t="str">
        <f>IF(Polygon[Asset Group]="","",VLOOKUP(Polygon[Asset Type],type_master_list,2,FALSE))</f>
        <v/>
      </c>
      <c r="L660" s="3" t="str">
        <f>IF(Polygon[Asset Name]="","",PROPER(Polygon[Asset Name]))</f>
        <v/>
      </c>
      <c r="M660" s="11" t="str">
        <f>IF(Polygon[Install Date]="","",Polygon[Install Date])</f>
        <v/>
      </c>
      <c r="N660" s="11" t="str">
        <f>IF(Polygon[Note]="","",PROPER(Polygon[Note]))</f>
        <v/>
      </c>
      <c r="O660" s="11" t="str">
        <f>IF(Polygon[Resource Consent Number]="","",UPPER(Polygon[Resource Consent Number]))</f>
        <v/>
      </c>
      <c r="P660" s="53" t="str">
        <f>IF(Polygon[Asset Unit Cost]="","",Polygon[Asset Unit Cost])</f>
        <v/>
      </c>
      <c r="Q660" s="11" t="str">
        <f>IF(Polygon[Added By]="","",UPPER(Polygon[Added By]))</f>
        <v/>
      </c>
      <c r="R660" s="11" t="str">
        <f>IF(Polygon[Added Date]="","",Polygon[Added Date])</f>
        <v/>
      </c>
      <c r="S660" s="14" t="str">
        <f>IF(Polygon[Z COORD]="","",Polygon[Z COORD])</f>
        <v/>
      </c>
      <c r="T660" s="14" t="str">
        <f>IF(Polygon[Asset Description]="","",PROPER(Polygon[Asset Description]))</f>
        <v/>
      </c>
      <c r="U660" s="14" t="str">
        <f>IF(Polygon[Area m2]="","",Polygon[Area m2])</f>
        <v/>
      </c>
      <c r="V660" s="14" t="str">
        <f>IF(Polygon[Asset Group]="","",VLOOKUP(Polygon[Surface Material],surface_master,2,FALSE))</f>
        <v/>
      </c>
      <c r="W660" s="14" t="str">
        <f>IF(Polygon[Asset Group]="","",VLOOKUP(Polygon[Material],sa_pa_surface,2,FALSE))</f>
        <v/>
      </c>
      <c r="X660" s="14" t="str">
        <f>IF(Polygon[Asset Group]="","",VLOOKUP(Polygon[Surface],surface_master,2,FALSE))</f>
        <v/>
      </c>
      <c r="Y660" s="14" t="str">
        <f>IF(Polygon[Surface Layer Depth mm]="","",Polygon[Surface Layer Depth mm])</f>
        <v/>
      </c>
      <c r="Z660" s="14" t="str">
        <f>IF(Polygon[Length m]="","",Polygon[Length m])</f>
        <v/>
      </c>
      <c r="AA660" s="14" t="str">
        <f>IF(Polygon[Av Width m]="","",Polygon[Av Width m])</f>
        <v/>
      </c>
      <c r="AB660" s="14" t="str">
        <f>IF(Polygon[Parking Capacity]="","",Polygon[Parking Capacity])</f>
        <v/>
      </c>
    </row>
    <row r="661" spans="1:28" s="3" customFormat="1" x14ac:dyDescent="0.2">
      <c r="A661" s="3" t="str">
        <f>IF(Polygon[DWG File Name]="","",Polygon[DWG File Name])</f>
        <v/>
      </c>
      <c r="B661" s="3" t="str">
        <f>IF(Polygon[DWG Layer Name]="","",Polygon[DWG Layer Name])</f>
        <v/>
      </c>
      <c r="C661" s="3" t="str">
        <f>IF(Polygon[DWG Handle]="","",Polygon[DWG Handle])</f>
        <v/>
      </c>
      <c r="D661" s="58" t="str">
        <f>IF(Polygon[Approx Centroid X]="","",Polygon[Approx Centroid X])</f>
        <v/>
      </c>
      <c r="E661" s="58" t="str">
        <f>IF(Polygon[Approx Centroid Y]="","",Polygon[Approx Centroid Y])</f>
        <v/>
      </c>
      <c r="F661" s="3" t="str">
        <f>IF(Polygon[Replacement Asset]="","",Polygon[Replacement Asset])</f>
        <v/>
      </c>
      <c r="G661" s="3" t="str">
        <f>IF(Polygon[Asset ID]="","",UPPER(Polygon[Asset ID]))</f>
        <v/>
      </c>
      <c r="H661" s="3" t="str">
        <f>IF(Polygon[Asset Group]="","",VLOOKUP(Polygon[Asset Group],asset_grp_poly,4,FALSE))</f>
        <v/>
      </c>
      <c r="I661" s="3" t="str">
        <f>IF(Polygon[Asset Group]="","",VLOOKUP(Polygon[Asset Group],asset_grp_poly,2,FALSE))</f>
        <v/>
      </c>
      <c r="J661" s="3" t="str">
        <f>IF(Polygon[Asset Group]="","",VLOOKUP(Polygon[Asset Group],asset_grp_poly,3,FALSE))</f>
        <v/>
      </c>
      <c r="K661" s="3" t="str">
        <f>IF(Polygon[Asset Group]="","",VLOOKUP(Polygon[Asset Type],type_master_list,2,FALSE))</f>
        <v/>
      </c>
      <c r="L661" s="3" t="str">
        <f>IF(Polygon[Asset Name]="","",PROPER(Polygon[Asset Name]))</f>
        <v/>
      </c>
      <c r="M661" s="11" t="str">
        <f>IF(Polygon[Install Date]="","",Polygon[Install Date])</f>
        <v/>
      </c>
      <c r="N661" s="11" t="str">
        <f>IF(Polygon[Note]="","",PROPER(Polygon[Note]))</f>
        <v/>
      </c>
      <c r="O661" s="11" t="str">
        <f>IF(Polygon[Resource Consent Number]="","",UPPER(Polygon[Resource Consent Number]))</f>
        <v/>
      </c>
      <c r="P661" s="53" t="str">
        <f>IF(Polygon[Asset Unit Cost]="","",Polygon[Asset Unit Cost])</f>
        <v/>
      </c>
      <c r="Q661" s="11" t="str">
        <f>IF(Polygon[Added By]="","",UPPER(Polygon[Added By]))</f>
        <v/>
      </c>
      <c r="R661" s="11" t="str">
        <f>IF(Polygon[Added Date]="","",Polygon[Added Date])</f>
        <v/>
      </c>
      <c r="S661" s="14" t="str">
        <f>IF(Polygon[Z COORD]="","",Polygon[Z COORD])</f>
        <v/>
      </c>
      <c r="T661" s="14" t="str">
        <f>IF(Polygon[Asset Description]="","",PROPER(Polygon[Asset Description]))</f>
        <v/>
      </c>
      <c r="U661" s="14" t="str">
        <f>IF(Polygon[Area m2]="","",Polygon[Area m2])</f>
        <v/>
      </c>
      <c r="V661" s="14" t="str">
        <f>IF(Polygon[Asset Group]="","",VLOOKUP(Polygon[Surface Material],surface_master,2,FALSE))</f>
        <v/>
      </c>
      <c r="W661" s="14" t="str">
        <f>IF(Polygon[Asset Group]="","",VLOOKUP(Polygon[Material],sa_pa_surface,2,FALSE))</f>
        <v/>
      </c>
      <c r="X661" s="14" t="str">
        <f>IF(Polygon[Asset Group]="","",VLOOKUP(Polygon[Surface],surface_master,2,FALSE))</f>
        <v/>
      </c>
      <c r="Y661" s="14" t="str">
        <f>IF(Polygon[Surface Layer Depth mm]="","",Polygon[Surface Layer Depth mm])</f>
        <v/>
      </c>
      <c r="Z661" s="14" t="str">
        <f>IF(Polygon[Length m]="","",Polygon[Length m])</f>
        <v/>
      </c>
      <c r="AA661" s="14" t="str">
        <f>IF(Polygon[Av Width m]="","",Polygon[Av Width m])</f>
        <v/>
      </c>
      <c r="AB661" s="14" t="str">
        <f>IF(Polygon[Parking Capacity]="","",Polygon[Parking Capacity])</f>
        <v/>
      </c>
    </row>
    <row r="662" spans="1:28" s="3" customFormat="1" x14ac:dyDescent="0.2">
      <c r="A662" s="3" t="str">
        <f>IF(Polygon[DWG File Name]="","",Polygon[DWG File Name])</f>
        <v/>
      </c>
      <c r="B662" s="3" t="str">
        <f>IF(Polygon[DWG Layer Name]="","",Polygon[DWG Layer Name])</f>
        <v/>
      </c>
      <c r="C662" s="3" t="str">
        <f>IF(Polygon[DWG Handle]="","",Polygon[DWG Handle])</f>
        <v/>
      </c>
      <c r="D662" s="58" t="str">
        <f>IF(Polygon[Approx Centroid X]="","",Polygon[Approx Centroid X])</f>
        <v/>
      </c>
      <c r="E662" s="58" t="str">
        <f>IF(Polygon[Approx Centroid Y]="","",Polygon[Approx Centroid Y])</f>
        <v/>
      </c>
      <c r="F662" s="3" t="str">
        <f>IF(Polygon[Replacement Asset]="","",Polygon[Replacement Asset])</f>
        <v/>
      </c>
      <c r="G662" s="3" t="str">
        <f>IF(Polygon[Asset ID]="","",UPPER(Polygon[Asset ID]))</f>
        <v/>
      </c>
      <c r="H662" s="3" t="str">
        <f>IF(Polygon[Asset Group]="","",VLOOKUP(Polygon[Asset Group],asset_grp_poly,4,FALSE))</f>
        <v/>
      </c>
      <c r="I662" s="3" t="str">
        <f>IF(Polygon[Asset Group]="","",VLOOKUP(Polygon[Asset Group],asset_grp_poly,2,FALSE))</f>
        <v/>
      </c>
      <c r="J662" s="3" t="str">
        <f>IF(Polygon[Asset Group]="","",VLOOKUP(Polygon[Asset Group],asset_grp_poly,3,FALSE))</f>
        <v/>
      </c>
      <c r="K662" s="3" t="str">
        <f>IF(Polygon[Asset Group]="","",VLOOKUP(Polygon[Asset Type],type_master_list,2,FALSE))</f>
        <v/>
      </c>
      <c r="L662" s="3" t="str">
        <f>IF(Polygon[Asset Name]="","",PROPER(Polygon[Asset Name]))</f>
        <v/>
      </c>
      <c r="M662" s="11" t="str">
        <f>IF(Polygon[Install Date]="","",Polygon[Install Date])</f>
        <v/>
      </c>
      <c r="N662" s="11" t="str">
        <f>IF(Polygon[Note]="","",PROPER(Polygon[Note]))</f>
        <v/>
      </c>
      <c r="O662" s="11" t="str">
        <f>IF(Polygon[Resource Consent Number]="","",UPPER(Polygon[Resource Consent Number]))</f>
        <v/>
      </c>
      <c r="P662" s="53" t="str">
        <f>IF(Polygon[Asset Unit Cost]="","",Polygon[Asset Unit Cost])</f>
        <v/>
      </c>
      <c r="Q662" s="11" t="str">
        <f>IF(Polygon[Added By]="","",UPPER(Polygon[Added By]))</f>
        <v/>
      </c>
      <c r="R662" s="11" t="str">
        <f>IF(Polygon[Added Date]="","",Polygon[Added Date])</f>
        <v/>
      </c>
      <c r="S662" s="14" t="str">
        <f>IF(Polygon[Z COORD]="","",Polygon[Z COORD])</f>
        <v/>
      </c>
      <c r="T662" s="14" t="str">
        <f>IF(Polygon[Asset Description]="","",PROPER(Polygon[Asset Description]))</f>
        <v/>
      </c>
      <c r="U662" s="14" t="str">
        <f>IF(Polygon[Area m2]="","",Polygon[Area m2])</f>
        <v/>
      </c>
      <c r="V662" s="14" t="str">
        <f>IF(Polygon[Asset Group]="","",VLOOKUP(Polygon[Surface Material],surface_master,2,FALSE))</f>
        <v/>
      </c>
      <c r="W662" s="14" t="str">
        <f>IF(Polygon[Asset Group]="","",VLOOKUP(Polygon[Material],sa_pa_surface,2,FALSE))</f>
        <v/>
      </c>
      <c r="X662" s="14" t="str">
        <f>IF(Polygon[Asset Group]="","",VLOOKUP(Polygon[Surface],surface_master,2,FALSE))</f>
        <v/>
      </c>
      <c r="Y662" s="14" t="str">
        <f>IF(Polygon[Surface Layer Depth mm]="","",Polygon[Surface Layer Depth mm])</f>
        <v/>
      </c>
      <c r="Z662" s="14" t="str">
        <f>IF(Polygon[Length m]="","",Polygon[Length m])</f>
        <v/>
      </c>
      <c r="AA662" s="14" t="str">
        <f>IF(Polygon[Av Width m]="","",Polygon[Av Width m])</f>
        <v/>
      </c>
      <c r="AB662" s="14" t="str">
        <f>IF(Polygon[Parking Capacity]="","",Polygon[Parking Capacity])</f>
        <v/>
      </c>
    </row>
    <row r="663" spans="1:28" s="3" customFormat="1" x14ac:dyDescent="0.2">
      <c r="A663" s="3" t="str">
        <f>IF(Polygon[DWG File Name]="","",Polygon[DWG File Name])</f>
        <v/>
      </c>
      <c r="B663" s="3" t="str">
        <f>IF(Polygon[DWG Layer Name]="","",Polygon[DWG Layer Name])</f>
        <v/>
      </c>
      <c r="C663" s="3" t="str">
        <f>IF(Polygon[DWG Handle]="","",Polygon[DWG Handle])</f>
        <v/>
      </c>
      <c r="D663" s="58" t="str">
        <f>IF(Polygon[Approx Centroid X]="","",Polygon[Approx Centroid X])</f>
        <v/>
      </c>
      <c r="E663" s="58" t="str">
        <f>IF(Polygon[Approx Centroid Y]="","",Polygon[Approx Centroid Y])</f>
        <v/>
      </c>
      <c r="F663" s="3" t="str">
        <f>IF(Polygon[Replacement Asset]="","",Polygon[Replacement Asset])</f>
        <v/>
      </c>
      <c r="G663" s="3" t="str">
        <f>IF(Polygon[Asset ID]="","",UPPER(Polygon[Asset ID]))</f>
        <v/>
      </c>
      <c r="H663" s="3" t="str">
        <f>IF(Polygon[Asset Group]="","",VLOOKUP(Polygon[Asset Group],asset_grp_poly,4,FALSE))</f>
        <v/>
      </c>
      <c r="I663" s="3" t="str">
        <f>IF(Polygon[Asset Group]="","",VLOOKUP(Polygon[Asset Group],asset_grp_poly,2,FALSE))</f>
        <v/>
      </c>
      <c r="J663" s="3" t="str">
        <f>IF(Polygon[Asset Group]="","",VLOOKUP(Polygon[Asset Group],asset_grp_poly,3,FALSE))</f>
        <v/>
      </c>
      <c r="K663" s="3" t="str">
        <f>IF(Polygon[Asset Group]="","",VLOOKUP(Polygon[Asset Type],type_master_list,2,FALSE))</f>
        <v/>
      </c>
      <c r="L663" s="3" t="str">
        <f>IF(Polygon[Asset Name]="","",PROPER(Polygon[Asset Name]))</f>
        <v/>
      </c>
      <c r="M663" s="11" t="str">
        <f>IF(Polygon[Install Date]="","",Polygon[Install Date])</f>
        <v/>
      </c>
      <c r="N663" s="11" t="str">
        <f>IF(Polygon[Note]="","",PROPER(Polygon[Note]))</f>
        <v/>
      </c>
      <c r="O663" s="11" t="str">
        <f>IF(Polygon[Resource Consent Number]="","",UPPER(Polygon[Resource Consent Number]))</f>
        <v/>
      </c>
      <c r="P663" s="53" t="str">
        <f>IF(Polygon[Asset Unit Cost]="","",Polygon[Asset Unit Cost])</f>
        <v/>
      </c>
      <c r="Q663" s="11" t="str">
        <f>IF(Polygon[Added By]="","",UPPER(Polygon[Added By]))</f>
        <v/>
      </c>
      <c r="R663" s="11" t="str">
        <f>IF(Polygon[Added Date]="","",Polygon[Added Date])</f>
        <v/>
      </c>
      <c r="S663" s="14" t="str">
        <f>IF(Polygon[Z COORD]="","",Polygon[Z COORD])</f>
        <v/>
      </c>
      <c r="T663" s="14" t="str">
        <f>IF(Polygon[Asset Description]="","",PROPER(Polygon[Asset Description]))</f>
        <v/>
      </c>
      <c r="U663" s="14" t="str">
        <f>IF(Polygon[Area m2]="","",Polygon[Area m2])</f>
        <v/>
      </c>
      <c r="V663" s="14" t="str">
        <f>IF(Polygon[Asset Group]="","",VLOOKUP(Polygon[Surface Material],surface_master,2,FALSE))</f>
        <v/>
      </c>
      <c r="W663" s="14" t="str">
        <f>IF(Polygon[Asset Group]="","",VLOOKUP(Polygon[Material],sa_pa_surface,2,FALSE))</f>
        <v/>
      </c>
      <c r="X663" s="14" t="str">
        <f>IF(Polygon[Asset Group]="","",VLOOKUP(Polygon[Surface],surface_master,2,FALSE))</f>
        <v/>
      </c>
      <c r="Y663" s="14" t="str">
        <f>IF(Polygon[Surface Layer Depth mm]="","",Polygon[Surface Layer Depth mm])</f>
        <v/>
      </c>
      <c r="Z663" s="14" t="str">
        <f>IF(Polygon[Length m]="","",Polygon[Length m])</f>
        <v/>
      </c>
      <c r="AA663" s="14" t="str">
        <f>IF(Polygon[Av Width m]="","",Polygon[Av Width m])</f>
        <v/>
      </c>
      <c r="AB663" s="14" t="str">
        <f>IF(Polygon[Parking Capacity]="","",Polygon[Parking Capacity])</f>
        <v/>
      </c>
    </row>
    <row r="664" spans="1:28" s="3" customFormat="1" x14ac:dyDescent="0.2">
      <c r="A664" s="3" t="str">
        <f>IF(Polygon[DWG File Name]="","",Polygon[DWG File Name])</f>
        <v/>
      </c>
      <c r="B664" s="3" t="str">
        <f>IF(Polygon[DWG Layer Name]="","",Polygon[DWG Layer Name])</f>
        <v/>
      </c>
      <c r="C664" s="3" t="str">
        <f>IF(Polygon[DWG Handle]="","",Polygon[DWG Handle])</f>
        <v/>
      </c>
      <c r="D664" s="58" t="str">
        <f>IF(Polygon[Approx Centroid X]="","",Polygon[Approx Centroid X])</f>
        <v/>
      </c>
      <c r="E664" s="58" t="str">
        <f>IF(Polygon[Approx Centroid Y]="","",Polygon[Approx Centroid Y])</f>
        <v/>
      </c>
      <c r="F664" s="3" t="str">
        <f>IF(Polygon[Replacement Asset]="","",Polygon[Replacement Asset])</f>
        <v/>
      </c>
      <c r="G664" s="3" t="str">
        <f>IF(Polygon[Asset ID]="","",UPPER(Polygon[Asset ID]))</f>
        <v/>
      </c>
      <c r="H664" s="3" t="str">
        <f>IF(Polygon[Asset Group]="","",VLOOKUP(Polygon[Asset Group],asset_grp_poly,4,FALSE))</f>
        <v/>
      </c>
      <c r="I664" s="3" t="str">
        <f>IF(Polygon[Asset Group]="","",VLOOKUP(Polygon[Asset Group],asset_grp_poly,2,FALSE))</f>
        <v/>
      </c>
      <c r="J664" s="3" t="str">
        <f>IF(Polygon[Asset Group]="","",VLOOKUP(Polygon[Asset Group],asset_grp_poly,3,FALSE))</f>
        <v/>
      </c>
      <c r="K664" s="3" t="str">
        <f>IF(Polygon[Asset Group]="","",VLOOKUP(Polygon[Asset Type],type_master_list,2,FALSE))</f>
        <v/>
      </c>
      <c r="L664" s="3" t="str">
        <f>IF(Polygon[Asset Name]="","",PROPER(Polygon[Asset Name]))</f>
        <v/>
      </c>
      <c r="M664" s="11" t="str">
        <f>IF(Polygon[Install Date]="","",Polygon[Install Date])</f>
        <v/>
      </c>
      <c r="N664" s="11" t="str">
        <f>IF(Polygon[Note]="","",PROPER(Polygon[Note]))</f>
        <v/>
      </c>
      <c r="O664" s="11" t="str">
        <f>IF(Polygon[Resource Consent Number]="","",UPPER(Polygon[Resource Consent Number]))</f>
        <v/>
      </c>
      <c r="P664" s="53" t="str">
        <f>IF(Polygon[Asset Unit Cost]="","",Polygon[Asset Unit Cost])</f>
        <v/>
      </c>
      <c r="Q664" s="11" t="str">
        <f>IF(Polygon[Added By]="","",UPPER(Polygon[Added By]))</f>
        <v/>
      </c>
      <c r="R664" s="11" t="str">
        <f>IF(Polygon[Added Date]="","",Polygon[Added Date])</f>
        <v/>
      </c>
      <c r="S664" s="14" t="str">
        <f>IF(Polygon[Z COORD]="","",Polygon[Z COORD])</f>
        <v/>
      </c>
      <c r="T664" s="14" t="str">
        <f>IF(Polygon[Asset Description]="","",PROPER(Polygon[Asset Description]))</f>
        <v/>
      </c>
      <c r="U664" s="14" t="str">
        <f>IF(Polygon[Area m2]="","",Polygon[Area m2])</f>
        <v/>
      </c>
      <c r="V664" s="14" t="str">
        <f>IF(Polygon[Asset Group]="","",VLOOKUP(Polygon[Surface Material],surface_master,2,FALSE))</f>
        <v/>
      </c>
      <c r="W664" s="14" t="str">
        <f>IF(Polygon[Asset Group]="","",VLOOKUP(Polygon[Material],sa_pa_surface,2,FALSE))</f>
        <v/>
      </c>
      <c r="X664" s="14" t="str">
        <f>IF(Polygon[Asset Group]="","",VLOOKUP(Polygon[Surface],surface_master,2,FALSE))</f>
        <v/>
      </c>
      <c r="Y664" s="14" t="str">
        <f>IF(Polygon[Surface Layer Depth mm]="","",Polygon[Surface Layer Depth mm])</f>
        <v/>
      </c>
      <c r="Z664" s="14" t="str">
        <f>IF(Polygon[Length m]="","",Polygon[Length m])</f>
        <v/>
      </c>
      <c r="AA664" s="14" t="str">
        <f>IF(Polygon[Av Width m]="","",Polygon[Av Width m])</f>
        <v/>
      </c>
      <c r="AB664" s="14" t="str">
        <f>IF(Polygon[Parking Capacity]="","",Polygon[Parking Capacity])</f>
        <v/>
      </c>
    </row>
    <row r="665" spans="1:28" s="3" customFormat="1" x14ac:dyDescent="0.2">
      <c r="A665" s="3" t="str">
        <f>IF(Polygon[DWG File Name]="","",Polygon[DWG File Name])</f>
        <v/>
      </c>
      <c r="B665" s="3" t="str">
        <f>IF(Polygon[DWG Layer Name]="","",Polygon[DWG Layer Name])</f>
        <v/>
      </c>
      <c r="C665" s="3" t="str">
        <f>IF(Polygon[DWG Handle]="","",Polygon[DWG Handle])</f>
        <v/>
      </c>
      <c r="D665" s="58" t="str">
        <f>IF(Polygon[Approx Centroid X]="","",Polygon[Approx Centroid X])</f>
        <v/>
      </c>
      <c r="E665" s="58" t="str">
        <f>IF(Polygon[Approx Centroid Y]="","",Polygon[Approx Centroid Y])</f>
        <v/>
      </c>
      <c r="F665" s="3" t="str">
        <f>IF(Polygon[Replacement Asset]="","",Polygon[Replacement Asset])</f>
        <v/>
      </c>
      <c r="G665" s="3" t="str">
        <f>IF(Polygon[Asset ID]="","",UPPER(Polygon[Asset ID]))</f>
        <v/>
      </c>
      <c r="H665" s="3" t="str">
        <f>IF(Polygon[Asset Group]="","",VLOOKUP(Polygon[Asset Group],asset_grp_poly,4,FALSE))</f>
        <v/>
      </c>
      <c r="I665" s="3" t="str">
        <f>IF(Polygon[Asset Group]="","",VLOOKUP(Polygon[Asset Group],asset_grp_poly,2,FALSE))</f>
        <v/>
      </c>
      <c r="J665" s="3" t="str">
        <f>IF(Polygon[Asset Group]="","",VLOOKUP(Polygon[Asset Group],asset_grp_poly,3,FALSE))</f>
        <v/>
      </c>
      <c r="K665" s="3" t="str">
        <f>IF(Polygon[Asset Group]="","",VLOOKUP(Polygon[Asset Type],type_master_list,2,FALSE))</f>
        <v/>
      </c>
      <c r="L665" s="3" t="str">
        <f>IF(Polygon[Asset Name]="","",PROPER(Polygon[Asset Name]))</f>
        <v/>
      </c>
      <c r="M665" s="11" t="str">
        <f>IF(Polygon[Install Date]="","",Polygon[Install Date])</f>
        <v/>
      </c>
      <c r="N665" s="11" t="str">
        <f>IF(Polygon[Note]="","",PROPER(Polygon[Note]))</f>
        <v/>
      </c>
      <c r="O665" s="11" t="str">
        <f>IF(Polygon[Resource Consent Number]="","",UPPER(Polygon[Resource Consent Number]))</f>
        <v/>
      </c>
      <c r="P665" s="53" t="str">
        <f>IF(Polygon[Asset Unit Cost]="","",Polygon[Asset Unit Cost])</f>
        <v/>
      </c>
      <c r="Q665" s="11" t="str">
        <f>IF(Polygon[Added By]="","",UPPER(Polygon[Added By]))</f>
        <v/>
      </c>
      <c r="R665" s="11" t="str">
        <f>IF(Polygon[Added Date]="","",Polygon[Added Date])</f>
        <v/>
      </c>
      <c r="S665" s="14" t="str">
        <f>IF(Polygon[Z COORD]="","",Polygon[Z COORD])</f>
        <v/>
      </c>
      <c r="T665" s="14" t="str">
        <f>IF(Polygon[Asset Description]="","",PROPER(Polygon[Asset Description]))</f>
        <v/>
      </c>
      <c r="U665" s="14" t="str">
        <f>IF(Polygon[Area m2]="","",Polygon[Area m2])</f>
        <v/>
      </c>
      <c r="V665" s="14" t="str">
        <f>IF(Polygon[Asset Group]="","",VLOOKUP(Polygon[Surface Material],surface_master,2,FALSE))</f>
        <v/>
      </c>
      <c r="W665" s="14" t="str">
        <f>IF(Polygon[Asset Group]="","",VLOOKUP(Polygon[Material],sa_pa_surface,2,FALSE))</f>
        <v/>
      </c>
      <c r="X665" s="14" t="str">
        <f>IF(Polygon[Asset Group]="","",VLOOKUP(Polygon[Surface],surface_master,2,FALSE))</f>
        <v/>
      </c>
      <c r="Y665" s="14" t="str">
        <f>IF(Polygon[Surface Layer Depth mm]="","",Polygon[Surface Layer Depth mm])</f>
        <v/>
      </c>
      <c r="Z665" s="14" t="str">
        <f>IF(Polygon[Length m]="","",Polygon[Length m])</f>
        <v/>
      </c>
      <c r="AA665" s="14" t="str">
        <f>IF(Polygon[Av Width m]="","",Polygon[Av Width m])</f>
        <v/>
      </c>
      <c r="AB665" s="14" t="str">
        <f>IF(Polygon[Parking Capacity]="","",Polygon[Parking Capacity])</f>
        <v/>
      </c>
    </row>
    <row r="666" spans="1:28" s="3" customFormat="1" x14ac:dyDescent="0.2">
      <c r="A666" s="3" t="str">
        <f>IF(Polygon[DWG File Name]="","",Polygon[DWG File Name])</f>
        <v/>
      </c>
      <c r="B666" s="3" t="str">
        <f>IF(Polygon[DWG Layer Name]="","",Polygon[DWG Layer Name])</f>
        <v/>
      </c>
      <c r="C666" s="3" t="str">
        <f>IF(Polygon[DWG Handle]="","",Polygon[DWG Handle])</f>
        <v/>
      </c>
      <c r="D666" s="58" t="str">
        <f>IF(Polygon[Approx Centroid X]="","",Polygon[Approx Centroid X])</f>
        <v/>
      </c>
      <c r="E666" s="58" t="str">
        <f>IF(Polygon[Approx Centroid Y]="","",Polygon[Approx Centroid Y])</f>
        <v/>
      </c>
      <c r="F666" s="3" t="str">
        <f>IF(Polygon[Replacement Asset]="","",Polygon[Replacement Asset])</f>
        <v/>
      </c>
      <c r="G666" s="3" t="str">
        <f>IF(Polygon[Asset ID]="","",UPPER(Polygon[Asset ID]))</f>
        <v/>
      </c>
      <c r="H666" s="3" t="str">
        <f>IF(Polygon[Asset Group]="","",VLOOKUP(Polygon[Asset Group],asset_grp_poly,4,FALSE))</f>
        <v/>
      </c>
      <c r="I666" s="3" t="str">
        <f>IF(Polygon[Asset Group]="","",VLOOKUP(Polygon[Asset Group],asset_grp_poly,2,FALSE))</f>
        <v/>
      </c>
      <c r="J666" s="3" t="str">
        <f>IF(Polygon[Asset Group]="","",VLOOKUP(Polygon[Asset Group],asset_grp_poly,3,FALSE))</f>
        <v/>
      </c>
      <c r="K666" s="3" t="str">
        <f>IF(Polygon[Asset Group]="","",VLOOKUP(Polygon[Asset Type],type_master_list,2,FALSE))</f>
        <v/>
      </c>
      <c r="L666" s="3" t="str">
        <f>IF(Polygon[Asset Name]="","",PROPER(Polygon[Asset Name]))</f>
        <v/>
      </c>
      <c r="M666" s="11" t="str">
        <f>IF(Polygon[Install Date]="","",Polygon[Install Date])</f>
        <v/>
      </c>
      <c r="N666" s="11" t="str">
        <f>IF(Polygon[Note]="","",PROPER(Polygon[Note]))</f>
        <v/>
      </c>
      <c r="O666" s="11" t="str">
        <f>IF(Polygon[Resource Consent Number]="","",UPPER(Polygon[Resource Consent Number]))</f>
        <v/>
      </c>
      <c r="P666" s="53" t="str">
        <f>IF(Polygon[Asset Unit Cost]="","",Polygon[Asset Unit Cost])</f>
        <v/>
      </c>
      <c r="Q666" s="11" t="str">
        <f>IF(Polygon[Added By]="","",UPPER(Polygon[Added By]))</f>
        <v/>
      </c>
      <c r="R666" s="11" t="str">
        <f>IF(Polygon[Added Date]="","",Polygon[Added Date])</f>
        <v/>
      </c>
      <c r="S666" s="14" t="str">
        <f>IF(Polygon[Z COORD]="","",Polygon[Z COORD])</f>
        <v/>
      </c>
      <c r="T666" s="14" t="str">
        <f>IF(Polygon[Asset Description]="","",PROPER(Polygon[Asset Description]))</f>
        <v/>
      </c>
      <c r="U666" s="14" t="str">
        <f>IF(Polygon[Area m2]="","",Polygon[Area m2])</f>
        <v/>
      </c>
      <c r="V666" s="14" t="str">
        <f>IF(Polygon[Asset Group]="","",VLOOKUP(Polygon[Surface Material],surface_master,2,FALSE))</f>
        <v/>
      </c>
      <c r="W666" s="14" t="str">
        <f>IF(Polygon[Asset Group]="","",VLOOKUP(Polygon[Material],sa_pa_surface,2,FALSE))</f>
        <v/>
      </c>
      <c r="X666" s="14" t="str">
        <f>IF(Polygon[Asset Group]="","",VLOOKUP(Polygon[Surface],surface_master,2,FALSE))</f>
        <v/>
      </c>
      <c r="Y666" s="14" t="str">
        <f>IF(Polygon[Surface Layer Depth mm]="","",Polygon[Surface Layer Depth mm])</f>
        <v/>
      </c>
      <c r="Z666" s="14" t="str">
        <f>IF(Polygon[Length m]="","",Polygon[Length m])</f>
        <v/>
      </c>
      <c r="AA666" s="14" t="str">
        <f>IF(Polygon[Av Width m]="","",Polygon[Av Width m])</f>
        <v/>
      </c>
      <c r="AB666" s="14" t="str">
        <f>IF(Polygon[Parking Capacity]="","",Polygon[Parking Capacity])</f>
        <v/>
      </c>
    </row>
    <row r="667" spans="1:28" s="3" customFormat="1" x14ac:dyDescent="0.2">
      <c r="A667" s="3" t="str">
        <f>IF(Polygon[DWG File Name]="","",Polygon[DWG File Name])</f>
        <v/>
      </c>
      <c r="B667" s="3" t="str">
        <f>IF(Polygon[DWG Layer Name]="","",Polygon[DWG Layer Name])</f>
        <v/>
      </c>
      <c r="C667" s="3" t="str">
        <f>IF(Polygon[DWG Handle]="","",Polygon[DWG Handle])</f>
        <v/>
      </c>
      <c r="D667" s="58" t="str">
        <f>IF(Polygon[Approx Centroid X]="","",Polygon[Approx Centroid X])</f>
        <v/>
      </c>
      <c r="E667" s="58" t="str">
        <f>IF(Polygon[Approx Centroid Y]="","",Polygon[Approx Centroid Y])</f>
        <v/>
      </c>
      <c r="F667" s="3" t="str">
        <f>IF(Polygon[Replacement Asset]="","",Polygon[Replacement Asset])</f>
        <v/>
      </c>
      <c r="G667" s="3" t="str">
        <f>IF(Polygon[Asset ID]="","",UPPER(Polygon[Asset ID]))</f>
        <v/>
      </c>
      <c r="H667" s="3" t="str">
        <f>IF(Polygon[Asset Group]="","",VLOOKUP(Polygon[Asset Group],asset_grp_poly,4,FALSE))</f>
        <v/>
      </c>
      <c r="I667" s="3" t="str">
        <f>IF(Polygon[Asset Group]="","",VLOOKUP(Polygon[Asset Group],asset_grp_poly,2,FALSE))</f>
        <v/>
      </c>
      <c r="J667" s="3" t="str">
        <f>IF(Polygon[Asset Group]="","",VLOOKUP(Polygon[Asset Group],asset_grp_poly,3,FALSE))</f>
        <v/>
      </c>
      <c r="K667" s="3" t="str">
        <f>IF(Polygon[Asset Group]="","",VLOOKUP(Polygon[Asset Type],type_master_list,2,FALSE))</f>
        <v/>
      </c>
      <c r="L667" s="3" t="str">
        <f>IF(Polygon[Asset Name]="","",PROPER(Polygon[Asset Name]))</f>
        <v/>
      </c>
      <c r="M667" s="11" t="str">
        <f>IF(Polygon[Install Date]="","",Polygon[Install Date])</f>
        <v/>
      </c>
      <c r="N667" s="11" t="str">
        <f>IF(Polygon[Note]="","",PROPER(Polygon[Note]))</f>
        <v/>
      </c>
      <c r="O667" s="11" t="str">
        <f>IF(Polygon[Resource Consent Number]="","",UPPER(Polygon[Resource Consent Number]))</f>
        <v/>
      </c>
      <c r="P667" s="53" t="str">
        <f>IF(Polygon[Asset Unit Cost]="","",Polygon[Asset Unit Cost])</f>
        <v/>
      </c>
      <c r="Q667" s="11" t="str">
        <f>IF(Polygon[Added By]="","",UPPER(Polygon[Added By]))</f>
        <v/>
      </c>
      <c r="R667" s="11" t="str">
        <f>IF(Polygon[Added Date]="","",Polygon[Added Date])</f>
        <v/>
      </c>
      <c r="S667" s="14" t="str">
        <f>IF(Polygon[Z COORD]="","",Polygon[Z COORD])</f>
        <v/>
      </c>
      <c r="T667" s="14" t="str">
        <f>IF(Polygon[Asset Description]="","",PROPER(Polygon[Asset Description]))</f>
        <v/>
      </c>
      <c r="U667" s="14" t="str">
        <f>IF(Polygon[Area m2]="","",Polygon[Area m2])</f>
        <v/>
      </c>
      <c r="V667" s="14" t="str">
        <f>IF(Polygon[Asset Group]="","",VLOOKUP(Polygon[Surface Material],surface_master,2,FALSE))</f>
        <v/>
      </c>
      <c r="W667" s="14" t="str">
        <f>IF(Polygon[Asset Group]="","",VLOOKUP(Polygon[Material],sa_pa_surface,2,FALSE))</f>
        <v/>
      </c>
      <c r="X667" s="14" t="str">
        <f>IF(Polygon[Asset Group]="","",VLOOKUP(Polygon[Surface],surface_master,2,FALSE))</f>
        <v/>
      </c>
      <c r="Y667" s="14" t="str">
        <f>IF(Polygon[Surface Layer Depth mm]="","",Polygon[Surface Layer Depth mm])</f>
        <v/>
      </c>
      <c r="Z667" s="14" t="str">
        <f>IF(Polygon[Length m]="","",Polygon[Length m])</f>
        <v/>
      </c>
      <c r="AA667" s="14" t="str">
        <f>IF(Polygon[Av Width m]="","",Polygon[Av Width m])</f>
        <v/>
      </c>
      <c r="AB667" s="14" t="str">
        <f>IF(Polygon[Parking Capacity]="","",Polygon[Parking Capacity])</f>
        <v/>
      </c>
    </row>
    <row r="668" spans="1:28" s="3" customFormat="1" x14ac:dyDescent="0.2">
      <c r="A668" s="3" t="str">
        <f>IF(Polygon[DWG File Name]="","",Polygon[DWG File Name])</f>
        <v/>
      </c>
      <c r="B668" s="3" t="str">
        <f>IF(Polygon[DWG Layer Name]="","",Polygon[DWG Layer Name])</f>
        <v/>
      </c>
      <c r="C668" s="3" t="str">
        <f>IF(Polygon[DWG Handle]="","",Polygon[DWG Handle])</f>
        <v/>
      </c>
      <c r="D668" s="58" t="str">
        <f>IF(Polygon[Approx Centroid X]="","",Polygon[Approx Centroid X])</f>
        <v/>
      </c>
      <c r="E668" s="58" t="str">
        <f>IF(Polygon[Approx Centroid Y]="","",Polygon[Approx Centroid Y])</f>
        <v/>
      </c>
      <c r="F668" s="3" t="str">
        <f>IF(Polygon[Replacement Asset]="","",Polygon[Replacement Asset])</f>
        <v/>
      </c>
      <c r="G668" s="3" t="str">
        <f>IF(Polygon[Asset ID]="","",UPPER(Polygon[Asset ID]))</f>
        <v/>
      </c>
      <c r="H668" s="3" t="str">
        <f>IF(Polygon[Asset Group]="","",VLOOKUP(Polygon[Asset Group],asset_grp_poly,4,FALSE))</f>
        <v/>
      </c>
      <c r="I668" s="3" t="str">
        <f>IF(Polygon[Asset Group]="","",VLOOKUP(Polygon[Asset Group],asset_grp_poly,2,FALSE))</f>
        <v/>
      </c>
      <c r="J668" s="3" t="str">
        <f>IF(Polygon[Asset Group]="","",VLOOKUP(Polygon[Asset Group],asset_grp_poly,3,FALSE))</f>
        <v/>
      </c>
      <c r="K668" s="3" t="str">
        <f>IF(Polygon[Asset Group]="","",VLOOKUP(Polygon[Asset Type],type_master_list,2,FALSE))</f>
        <v/>
      </c>
      <c r="L668" s="3" t="str">
        <f>IF(Polygon[Asset Name]="","",PROPER(Polygon[Asset Name]))</f>
        <v/>
      </c>
      <c r="M668" s="11" t="str">
        <f>IF(Polygon[Install Date]="","",Polygon[Install Date])</f>
        <v/>
      </c>
      <c r="N668" s="11" t="str">
        <f>IF(Polygon[Note]="","",PROPER(Polygon[Note]))</f>
        <v/>
      </c>
      <c r="O668" s="11" t="str">
        <f>IF(Polygon[Resource Consent Number]="","",UPPER(Polygon[Resource Consent Number]))</f>
        <v/>
      </c>
      <c r="P668" s="53" t="str">
        <f>IF(Polygon[Asset Unit Cost]="","",Polygon[Asset Unit Cost])</f>
        <v/>
      </c>
      <c r="Q668" s="11" t="str">
        <f>IF(Polygon[Added By]="","",UPPER(Polygon[Added By]))</f>
        <v/>
      </c>
      <c r="R668" s="11" t="str">
        <f>IF(Polygon[Added Date]="","",Polygon[Added Date])</f>
        <v/>
      </c>
      <c r="S668" s="14" t="str">
        <f>IF(Polygon[Z COORD]="","",Polygon[Z COORD])</f>
        <v/>
      </c>
      <c r="T668" s="14" t="str">
        <f>IF(Polygon[Asset Description]="","",PROPER(Polygon[Asset Description]))</f>
        <v/>
      </c>
      <c r="U668" s="14" t="str">
        <f>IF(Polygon[Area m2]="","",Polygon[Area m2])</f>
        <v/>
      </c>
      <c r="V668" s="14" t="str">
        <f>IF(Polygon[Asset Group]="","",VLOOKUP(Polygon[Surface Material],surface_master,2,FALSE))</f>
        <v/>
      </c>
      <c r="W668" s="14" t="str">
        <f>IF(Polygon[Asset Group]="","",VLOOKUP(Polygon[Material],sa_pa_surface,2,FALSE))</f>
        <v/>
      </c>
      <c r="X668" s="14" t="str">
        <f>IF(Polygon[Asset Group]="","",VLOOKUP(Polygon[Surface],surface_master,2,FALSE))</f>
        <v/>
      </c>
      <c r="Y668" s="14" t="str">
        <f>IF(Polygon[Surface Layer Depth mm]="","",Polygon[Surface Layer Depth mm])</f>
        <v/>
      </c>
      <c r="Z668" s="14" t="str">
        <f>IF(Polygon[Length m]="","",Polygon[Length m])</f>
        <v/>
      </c>
      <c r="AA668" s="14" t="str">
        <f>IF(Polygon[Av Width m]="","",Polygon[Av Width m])</f>
        <v/>
      </c>
      <c r="AB668" s="14" t="str">
        <f>IF(Polygon[Parking Capacity]="","",Polygon[Parking Capacity])</f>
        <v/>
      </c>
    </row>
    <row r="669" spans="1:28" s="3" customFormat="1" x14ac:dyDescent="0.2">
      <c r="A669" s="3" t="str">
        <f>IF(Polygon[DWG File Name]="","",Polygon[DWG File Name])</f>
        <v/>
      </c>
      <c r="B669" s="3" t="str">
        <f>IF(Polygon[DWG Layer Name]="","",Polygon[DWG Layer Name])</f>
        <v/>
      </c>
      <c r="C669" s="3" t="str">
        <f>IF(Polygon[DWG Handle]="","",Polygon[DWG Handle])</f>
        <v/>
      </c>
      <c r="D669" s="58" t="str">
        <f>IF(Polygon[Approx Centroid X]="","",Polygon[Approx Centroid X])</f>
        <v/>
      </c>
      <c r="E669" s="58" t="str">
        <f>IF(Polygon[Approx Centroid Y]="","",Polygon[Approx Centroid Y])</f>
        <v/>
      </c>
      <c r="F669" s="3" t="str">
        <f>IF(Polygon[Replacement Asset]="","",Polygon[Replacement Asset])</f>
        <v/>
      </c>
      <c r="G669" s="3" t="str">
        <f>IF(Polygon[Asset ID]="","",UPPER(Polygon[Asset ID]))</f>
        <v/>
      </c>
      <c r="H669" s="3" t="str">
        <f>IF(Polygon[Asset Group]="","",VLOOKUP(Polygon[Asset Group],asset_grp_poly,4,FALSE))</f>
        <v/>
      </c>
      <c r="I669" s="3" t="str">
        <f>IF(Polygon[Asset Group]="","",VLOOKUP(Polygon[Asset Group],asset_grp_poly,2,FALSE))</f>
        <v/>
      </c>
      <c r="J669" s="3" t="str">
        <f>IF(Polygon[Asset Group]="","",VLOOKUP(Polygon[Asset Group],asset_grp_poly,3,FALSE))</f>
        <v/>
      </c>
      <c r="K669" s="3" t="str">
        <f>IF(Polygon[Asset Group]="","",VLOOKUP(Polygon[Asset Type],type_master_list,2,FALSE))</f>
        <v/>
      </c>
      <c r="L669" s="3" t="str">
        <f>IF(Polygon[Asset Name]="","",PROPER(Polygon[Asset Name]))</f>
        <v/>
      </c>
      <c r="M669" s="11" t="str">
        <f>IF(Polygon[Install Date]="","",Polygon[Install Date])</f>
        <v/>
      </c>
      <c r="N669" s="11" t="str">
        <f>IF(Polygon[Note]="","",PROPER(Polygon[Note]))</f>
        <v/>
      </c>
      <c r="O669" s="11" t="str">
        <f>IF(Polygon[Resource Consent Number]="","",UPPER(Polygon[Resource Consent Number]))</f>
        <v/>
      </c>
      <c r="P669" s="53" t="str">
        <f>IF(Polygon[Asset Unit Cost]="","",Polygon[Asset Unit Cost])</f>
        <v/>
      </c>
      <c r="Q669" s="11" t="str">
        <f>IF(Polygon[Added By]="","",UPPER(Polygon[Added By]))</f>
        <v/>
      </c>
      <c r="R669" s="11" t="str">
        <f>IF(Polygon[Added Date]="","",Polygon[Added Date])</f>
        <v/>
      </c>
      <c r="S669" s="14" t="str">
        <f>IF(Polygon[Z COORD]="","",Polygon[Z COORD])</f>
        <v/>
      </c>
      <c r="T669" s="14" t="str">
        <f>IF(Polygon[Asset Description]="","",PROPER(Polygon[Asset Description]))</f>
        <v/>
      </c>
      <c r="U669" s="14" t="str">
        <f>IF(Polygon[Area m2]="","",Polygon[Area m2])</f>
        <v/>
      </c>
      <c r="V669" s="14" t="str">
        <f>IF(Polygon[Asset Group]="","",VLOOKUP(Polygon[Surface Material],surface_master,2,FALSE))</f>
        <v/>
      </c>
      <c r="W669" s="14" t="str">
        <f>IF(Polygon[Asset Group]="","",VLOOKUP(Polygon[Material],sa_pa_surface,2,FALSE))</f>
        <v/>
      </c>
      <c r="X669" s="14" t="str">
        <f>IF(Polygon[Asset Group]="","",VLOOKUP(Polygon[Surface],surface_master,2,FALSE))</f>
        <v/>
      </c>
      <c r="Y669" s="14" t="str">
        <f>IF(Polygon[Surface Layer Depth mm]="","",Polygon[Surface Layer Depth mm])</f>
        <v/>
      </c>
      <c r="Z669" s="14" t="str">
        <f>IF(Polygon[Length m]="","",Polygon[Length m])</f>
        <v/>
      </c>
      <c r="AA669" s="14" t="str">
        <f>IF(Polygon[Av Width m]="","",Polygon[Av Width m])</f>
        <v/>
      </c>
      <c r="AB669" s="14" t="str">
        <f>IF(Polygon[Parking Capacity]="","",Polygon[Parking Capacity])</f>
        <v/>
      </c>
    </row>
    <row r="670" spans="1:28" s="3" customFormat="1" x14ac:dyDescent="0.2">
      <c r="A670" s="3" t="str">
        <f>IF(Polygon[DWG File Name]="","",Polygon[DWG File Name])</f>
        <v/>
      </c>
      <c r="B670" s="3" t="str">
        <f>IF(Polygon[DWG Layer Name]="","",Polygon[DWG Layer Name])</f>
        <v/>
      </c>
      <c r="C670" s="3" t="str">
        <f>IF(Polygon[DWG Handle]="","",Polygon[DWG Handle])</f>
        <v/>
      </c>
      <c r="D670" s="58" t="str">
        <f>IF(Polygon[Approx Centroid X]="","",Polygon[Approx Centroid X])</f>
        <v/>
      </c>
      <c r="E670" s="58" t="str">
        <f>IF(Polygon[Approx Centroid Y]="","",Polygon[Approx Centroid Y])</f>
        <v/>
      </c>
      <c r="F670" s="3" t="str">
        <f>IF(Polygon[Replacement Asset]="","",Polygon[Replacement Asset])</f>
        <v/>
      </c>
      <c r="G670" s="3" t="str">
        <f>IF(Polygon[Asset ID]="","",UPPER(Polygon[Asset ID]))</f>
        <v/>
      </c>
      <c r="H670" s="3" t="str">
        <f>IF(Polygon[Asset Group]="","",VLOOKUP(Polygon[Asset Group],asset_grp_poly,4,FALSE))</f>
        <v/>
      </c>
      <c r="I670" s="3" t="str">
        <f>IF(Polygon[Asset Group]="","",VLOOKUP(Polygon[Asset Group],asset_grp_poly,2,FALSE))</f>
        <v/>
      </c>
      <c r="J670" s="3" t="str">
        <f>IF(Polygon[Asset Group]="","",VLOOKUP(Polygon[Asset Group],asset_grp_poly,3,FALSE))</f>
        <v/>
      </c>
      <c r="K670" s="3" t="str">
        <f>IF(Polygon[Asset Group]="","",VLOOKUP(Polygon[Asset Type],type_master_list,2,FALSE))</f>
        <v/>
      </c>
      <c r="L670" s="3" t="str">
        <f>IF(Polygon[Asset Name]="","",PROPER(Polygon[Asset Name]))</f>
        <v/>
      </c>
      <c r="M670" s="11" t="str">
        <f>IF(Polygon[Install Date]="","",Polygon[Install Date])</f>
        <v/>
      </c>
      <c r="N670" s="11" t="str">
        <f>IF(Polygon[Note]="","",PROPER(Polygon[Note]))</f>
        <v/>
      </c>
      <c r="O670" s="11" t="str">
        <f>IF(Polygon[Resource Consent Number]="","",UPPER(Polygon[Resource Consent Number]))</f>
        <v/>
      </c>
      <c r="P670" s="53" t="str">
        <f>IF(Polygon[Asset Unit Cost]="","",Polygon[Asset Unit Cost])</f>
        <v/>
      </c>
      <c r="Q670" s="11" t="str">
        <f>IF(Polygon[Added By]="","",UPPER(Polygon[Added By]))</f>
        <v/>
      </c>
      <c r="R670" s="11" t="str">
        <f>IF(Polygon[Added Date]="","",Polygon[Added Date])</f>
        <v/>
      </c>
      <c r="S670" s="14" t="str">
        <f>IF(Polygon[Z COORD]="","",Polygon[Z COORD])</f>
        <v/>
      </c>
      <c r="T670" s="14" t="str">
        <f>IF(Polygon[Asset Description]="","",PROPER(Polygon[Asset Description]))</f>
        <v/>
      </c>
      <c r="U670" s="14" t="str">
        <f>IF(Polygon[Area m2]="","",Polygon[Area m2])</f>
        <v/>
      </c>
      <c r="V670" s="14" t="str">
        <f>IF(Polygon[Asset Group]="","",VLOOKUP(Polygon[Surface Material],surface_master,2,FALSE))</f>
        <v/>
      </c>
      <c r="W670" s="14" t="str">
        <f>IF(Polygon[Asset Group]="","",VLOOKUP(Polygon[Material],sa_pa_surface,2,FALSE))</f>
        <v/>
      </c>
      <c r="X670" s="14" t="str">
        <f>IF(Polygon[Asset Group]="","",VLOOKUP(Polygon[Surface],surface_master,2,FALSE))</f>
        <v/>
      </c>
      <c r="Y670" s="14" t="str">
        <f>IF(Polygon[Surface Layer Depth mm]="","",Polygon[Surface Layer Depth mm])</f>
        <v/>
      </c>
      <c r="Z670" s="14" t="str">
        <f>IF(Polygon[Length m]="","",Polygon[Length m])</f>
        <v/>
      </c>
      <c r="AA670" s="14" t="str">
        <f>IF(Polygon[Av Width m]="","",Polygon[Av Width m])</f>
        <v/>
      </c>
      <c r="AB670" s="14" t="str">
        <f>IF(Polygon[Parking Capacity]="","",Polygon[Parking Capacity])</f>
        <v/>
      </c>
    </row>
    <row r="671" spans="1:28" s="3" customFormat="1" x14ac:dyDescent="0.2">
      <c r="A671" s="3" t="str">
        <f>IF(Polygon[DWG File Name]="","",Polygon[DWG File Name])</f>
        <v/>
      </c>
      <c r="B671" s="3" t="str">
        <f>IF(Polygon[DWG Layer Name]="","",Polygon[DWG Layer Name])</f>
        <v/>
      </c>
      <c r="C671" s="3" t="str">
        <f>IF(Polygon[DWG Handle]="","",Polygon[DWG Handle])</f>
        <v/>
      </c>
      <c r="D671" s="58" t="str">
        <f>IF(Polygon[Approx Centroid X]="","",Polygon[Approx Centroid X])</f>
        <v/>
      </c>
      <c r="E671" s="58" t="str">
        <f>IF(Polygon[Approx Centroid Y]="","",Polygon[Approx Centroid Y])</f>
        <v/>
      </c>
      <c r="F671" s="3" t="str">
        <f>IF(Polygon[Replacement Asset]="","",Polygon[Replacement Asset])</f>
        <v/>
      </c>
      <c r="G671" s="3" t="str">
        <f>IF(Polygon[Asset ID]="","",UPPER(Polygon[Asset ID]))</f>
        <v/>
      </c>
      <c r="H671" s="3" t="str">
        <f>IF(Polygon[Asset Group]="","",VLOOKUP(Polygon[Asset Group],asset_grp_poly,4,FALSE))</f>
        <v/>
      </c>
      <c r="I671" s="3" t="str">
        <f>IF(Polygon[Asset Group]="","",VLOOKUP(Polygon[Asset Group],asset_grp_poly,2,FALSE))</f>
        <v/>
      </c>
      <c r="J671" s="3" t="str">
        <f>IF(Polygon[Asset Group]="","",VLOOKUP(Polygon[Asset Group],asset_grp_poly,3,FALSE))</f>
        <v/>
      </c>
      <c r="K671" s="3" t="str">
        <f>IF(Polygon[Asset Group]="","",VLOOKUP(Polygon[Asset Type],type_master_list,2,FALSE))</f>
        <v/>
      </c>
      <c r="L671" s="3" t="str">
        <f>IF(Polygon[Asset Name]="","",PROPER(Polygon[Asset Name]))</f>
        <v/>
      </c>
      <c r="M671" s="11" t="str">
        <f>IF(Polygon[Install Date]="","",Polygon[Install Date])</f>
        <v/>
      </c>
      <c r="N671" s="11" t="str">
        <f>IF(Polygon[Note]="","",PROPER(Polygon[Note]))</f>
        <v/>
      </c>
      <c r="O671" s="11" t="str">
        <f>IF(Polygon[Resource Consent Number]="","",UPPER(Polygon[Resource Consent Number]))</f>
        <v/>
      </c>
      <c r="P671" s="53" t="str">
        <f>IF(Polygon[Asset Unit Cost]="","",Polygon[Asset Unit Cost])</f>
        <v/>
      </c>
      <c r="Q671" s="11" t="str">
        <f>IF(Polygon[Added By]="","",UPPER(Polygon[Added By]))</f>
        <v/>
      </c>
      <c r="R671" s="11" t="str">
        <f>IF(Polygon[Added Date]="","",Polygon[Added Date])</f>
        <v/>
      </c>
      <c r="S671" s="14" t="str">
        <f>IF(Polygon[Z COORD]="","",Polygon[Z COORD])</f>
        <v/>
      </c>
      <c r="T671" s="14" t="str">
        <f>IF(Polygon[Asset Description]="","",PROPER(Polygon[Asset Description]))</f>
        <v/>
      </c>
      <c r="U671" s="14" t="str">
        <f>IF(Polygon[Area m2]="","",Polygon[Area m2])</f>
        <v/>
      </c>
      <c r="V671" s="14" t="str">
        <f>IF(Polygon[Asset Group]="","",VLOOKUP(Polygon[Surface Material],surface_master,2,FALSE))</f>
        <v/>
      </c>
      <c r="W671" s="14" t="str">
        <f>IF(Polygon[Asset Group]="","",VLOOKUP(Polygon[Material],sa_pa_surface,2,FALSE))</f>
        <v/>
      </c>
      <c r="X671" s="14" t="str">
        <f>IF(Polygon[Asset Group]="","",VLOOKUP(Polygon[Surface],surface_master,2,FALSE))</f>
        <v/>
      </c>
      <c r="Y671" s="14" t="str">
        <f>IF(Polygon[Surface Layer Depth mm]="","",Polygon[Surface Layer Depth mm])</f>
        <v/>
      </c>
      <c r="Z671" s="14" t="str">
        <f>IF(Polygon[Length m]="","",Polygon[Length m])</f>
        <v/>
      </c>
      <c r="AA671" s="14" t="str">
        <f>IF(Polygon[Av Width m]="","",Polygon[Av Width m])</f>
        <v/>
      </c>
      <c r="AB671" s="14" t="str">
        <f>IF(Polygon[Parking Capacity]="","",Polygon[Parking Capacity])</f>
        <v/>
      </c>
    </row>
    <row r="672" spans="1:28" s="3" customFormat="1" x14ac:dyDescent="0.2">
      <c r="A672" s="3" t="str">
        <f>IF(Polygon[DWG File Name]="","",Polygon[DWG File Name])</f>
        <v/>
      </c>
      <c r="B672" s="3" t="str">
        <f>IF(Polygon[DWG Layer Name]="","",Polygon[DWG Layer Name])</f>
        <v/>
      </c>
      <c r="C672" s="3" t="str">
        <f>IF(Polygon[DWG Handle]="","",Polygon[DWG Handle])</f>
        <v/>
      </c>
      <c r="D672" s="58" t="str">
        <f>IF(Polygon[Approx Centroid X]="","",Polygon[Approx Centroid X])</f>
        <v/>
      </c>
      <c r="E672" s="58" t="str">
        <f>IF(Polygon[Approx Centroid Y]="","",Polygon[Approx Centroid Y])</f>
        <v/>
      </c>
      <c r="F672" s="3" t="str">
        <f>IF(Polygon[Replacement Asset]="","",Polygon[Replacement Asset])</f>
        <v/>
      </c>
      <c r="G672" s="3" t="str">
        <f>IF(Polygon[Asset ID]="","",UPPER(Polygon[Asset ID]))</f>
        <v/>
      </c>
      <c r="H672" s="3" t="str">
        <f>IF(Polygon[Asset Group]="","",VLOOKUP(Polygon[Asset Group],asset_grp_poly,4,FALSE))</f>
        <v/>
      </c>
      <c r="I672" s="3" t="str">
        <f>IF(Polygon[Asset Group]="","",VLOOKUP(Polygon[Asset Group],asset_grp_poly,2,FALSE))</f>
        <v/>
      </c>
      <c r="J672" s="3" t="str">
        <f>IF(Polygon[Asset Group]="","",VLOOKUP(Polygon[Asset Group],asset_grp_poly,3,FALSE))</f>
        <v/>
      </c>
      <c r="K672" s="3" t="str">
        <f>IF(Polygon[Asset Group]="","",VLOOKUP(Polygon[Asset Type],type_master_list,2,FALSE))</f>
        <v/>
      </c>
      <c r="L672" s="3" t="str">
        <f>IF(Polygon[Asset Name]="","",PROPER(Polygon[Asset Name]))</f>
        <v/>
      </c>
      <c r="M672" s="11" t="str">
        <f>IF(Polygon[Install Date]="","",Polygon[Install Date])</f>
        <v/>
      </c>
      <c r="N672" s="11" t="str">
        <f>IF(Polygon[Note]="","",PROPER(Polygon[Note]))</f>
        <v/>
      </c>
      <c r="O672" s="11" t="str">
        <f>IF(Polygon[Resource Consent Number]="","",UPPER(Polygon[Resource Consent Number]))</f>
        <v/>
      </c>
      <c r="P672" s="53" t="str">
        <f>IF(Polygon[Asset Unit Cost]="","",Polygon[Asset Unit Cost])</f>
        <v/>
      </c>
      <c r="Q672" s="11" t="str">
        <f>IF(Polygon[Added By]="","",UPPER(Polygon[Added By]))</f>
        <v/>
      </c>
      <c r="R672" s="11" t="str">
        <f>IF(Polygon[Added Date]="","",Polygon[Added Date])</f>
        <v/>
      </c>
      <c r="S672" s="14" t="str">
        <f>IF(Polygon[Z COORD]="","",Polygon[Z COORD])</f>
        <v/>
      </c>
      <c r="T672" s="14" t="str">
        <f>IF(Polygon[Asset Description]="","",PROPER(Polygon[Asset Description]))</f>
        <v/>
      </c>
      <c r="U672" s="14" t="str">
        <f>IF(Polygon[Area m2]="","",Polygon[Area m2])</f>
        <v/>
      </c>
      <c r="V672" s="14" t="str">
        <f>IF(Polygon[Asset Group]="","",VLOOKUP(Polygon[Surface Material],surface_master,2,FALSE))</f>
        <v/>
      </c>
      <c r="W672" s="14" t="str">
        <f>IF(Polygon[Asset Group]="","",VLOOKUP(Polygon[Material],sa_pa_surface,2,FALSE))</f>
        <v/>
      </c>
      <c r="X672" s="14" t="str">
        <f>IF(Polygon[Asset Group]="","",VLOOKUP(Polygon[Surface],surface_master,2,FALSE))</f>
        <v/>
      </c>
      <c r="Y672" s="14" t="str">
        <f>IF(Polygon[Surface Layer Depth mm]="","",Polygon[Surface Layer Depth mm])</f>
        <v/>
      </c>
      <c r="Z672" s="14" t="str">
        <f>IF(Polygon[Length m]="","",Polygon[Length m])</f>
        <v/>
      </c>
      <c r="AA672" s="14" t="str">
        <f>IF(Polygon[Av Width m]="","",Polygon[Av Width m])</f>
        <v/>
      </c>
      <c r="AB672" s="14" t="str">
        <f>IF(Polygon[Parking Capacity]="","",Polygon[Parking Capacity])</f>
        <v/>
      </c>
    </row>
    <row r="673" spans="1:28" s="3" customFormat="1" x14ac:dyDescent="0.2">
      <c r="A673" s="3" t="str">
        <f>IF(Polygon[DWG File Name]="","",Polygon[DWG File Name])</f>
        <v/>
      </c>
      <c r="B673" s="3" t="str">
        <f>IF(Polygon[DWG Layer Name]="","",Polygon[DWG Layer Name])</f>
        <v/>
      </c>
      <c r="C673" s="3" t="str">
        <f>IF(Polygon[DWG Handle]="","",Polygon[DWG Handle])</f>
        <v/>
      </c>
      <c r="D673" s="58" t="str">
        <f>IF(Polygon[Approx Centroid X]="","",Polygon[Approx Centroid X])</f>
        <v/>
      </c>
      <c r="E673" s="58" t="str">
        <f>IF(Polygon[Approx Centroid Y]="","",Polygon[Approx Centroid Y])</f>
        <v/>
      </c>
      <c r="F673" s="3" t="str">
        <f>IF(Polygon[Replacement Asset]="","",Polygon[Replacement Asset])</f>
        <v/>
      </c>
      <c r="G673" s="3" t="str">
        <f>IF(Polygon[Asset ID]="","",UPPER(Polygon[Asset ID]))</f>
        <v/>
      </c>
      <c r="H673" s="3" t="str">
        <f>IF(Polygon[Asset Group]="","",VLOOKUP(Polygon[Asset Group],asset_grp_poly,4,FALSE))</f>
        <v/>
      </c>
      <c r="I673" s="3" t="str">
        <f>IF(Polygon[Asset Group]="","",VLOOKUP(Polygon[Asset Group],asset_grp_poly,2,FALSE))</f>
        <v/>
      </c>
      <c r="J673" s="3" t="str">
        <f>IF(Polygon[Asset Group]="","",VLOOKUP(Polygon[Asset Group],asset_grp_poly,3,FALSE))</f>
        <v/>
      </c>
      <c r="K673" s="3" t="str">
        <f>IF(Polygon[Asset Group]="","",VLOOKUP(Polygon[Asset Type],type_master_list,2,FALSE))</f>
        <v/>
      </c>
      <c r="L673" s="3" t="str">
        <f>IF(Polygon[Asset Name]="","",PROPER(Polygon[Asset Name]))</f>
        <v/>
      </c>
      <c r="M673" s="11" t="str">
        <f>IF(Polygon[Install Date]="","",Polygon[Install Date])</f>
        <v/>
      </c>
      <c r="N673" s="11" t="str">
        <f>IF(Polygon[Note]="","",PROPER(Polygon[Note]))</f>
        <v/>
      </c>
      <c r="O673" s="11" t="str">
        <f>IF(Polygon[Resource Consent Number]="","",UPPER(Polygon[Resource Consent Number]))</f>
        <v/>
      </c>
      <c r="P673" s="53" t="str">
        <f>IF(Polygon[Asset Unit Cost]="","",Polygon[Asset Unit Cost])</f>
        <v/>
      </c>
      <c r="Q673" s="11" t="str">
        <f>IF(Polygon[Added By]="","",UPPER(Polygon[Added By]))</f>
        <v/>
      </c>
      <c r="R673" s="11" t="str">
        <f>IF(Polygon[Added Date]="","",Polygon[Added Date])</f>
        <v/>
      </c>
      <c r="S673" s="14" t="str">
        <f>IF(Polygon[Z COORD]="","",Polygon[Z COORD])</f>
        <v/>
      </c>
      <c r="T673" s="14" t="str">
        <f>IF(Polygon[Asset Description]="","",PROPER(Polygon[Asset Description]))</f>
        <v/>
      </c>
      <c r="U673" s="14" t="str">
        <f>IF(Polygon[Area m2]="","",Polygon[Area m2])</f>
        <v/>
      </c>
      <c r="V673" s="14" t="str">
        <f>IF(Polygon[Asset Group]="","",VLOOKUP(Polygon[Surface Material],surface_master,2,FALSE))</f>
        <v/>
      </c>
      <c r="W673" s="14" t="str">
        <f>IF(Polygon[Asset Group]="","",VLOOKUP(Polygon[Material],sa_pa_surface,2,FALSE))</f>
        <v/>
      </c>
      <c r="X673" s="14" t="str">
        <f>IF(Polygon[Asset Group]="","",VLOOKUP(Polygon[Surface],surface_master,2,FALSE))</f>
        <v/>
      </c>
      <c r="Y673" s="14" t="str">
        <f>IF(Polygon[Surface Layer Depth mm]="","",Polygon[Surface Layer Depth mm])</f>
        <v/>
      </c>
      <c r="Z673" s="14" t="str">
        <f>IF(Polygon[Length m]="","",Polygon[Length m])</f>
        <v/>
      </c>
      <c r="AA673" s="14" t="str">
        <f>IF(Polygon[Av Width m]="","",Polygon[Av Width m])</f>
        <v/>
      </c>
      <c r="AB673" s="14" t="str">
        <f>IF(Polygon[Parking Capacity]="","",Polygon[Parking Capacity])</f>
        <v/>
      </c>
    </row>
    <row r="674" spans="1:28" s="3" customFormat="1" x14ac:dyDescent="0.2">
      <c r="A674" s="3" t="str">
        <f>IF(Polygon[DWG File Name]="","",Polygon[DWG File Name])</f>
        <v/>
      </c>
      <c r="B674" s="3" t="str">
        <f>IF(Polygon[DWG Layer Name]="","",Polygon[DWG Layer Name])</f>
        <v/>
      </c>
      <c r="C674" s="3" t="str">
        <f>IF(Polygon[DWG Handle]="","",Polygon[DWG Handle])</f>
        <v/>
      </c>
      <c r="D674" s="58" t="str">
        <f>IF(Polygon[Approx Centroid X]="","",Polygon[Approx Centroid X])</f>
        <v/>
      </c>
      <c r="E674" s="58" t="str">
        <f>IF(Polygon[Approx Centroid Y]="","",Polygon[Approx Centroid Y])</f>
        <v/>
      </c>
      <c r="F674" s="3" t="str">
        <f>IF(Polygon[Replacement Asset]="","",Polygon[Replacement Asset])</f>
        <v/>
      </c>
      <c r="G674" s="3" t="str">
        <f>IF(Polygon[Asset ID]="","",UPPER(Polygon[Asset ID]))</f>
        <v/>
      </c>
      <c r="H674" s="3" t="str">
        <f>IF(Polygon[Asset Group]="","",VLOOKUP(Polygon[Asset Group],asset_grp_poly,4,FALSE))</f>
        <v/>
      </c>
      <c r="I674" s="3" t="str">
        <f>IF(Polygon[Asset Group]="","",VLOOKUP(Polygon[Asset Group],asset_grp_poly,2,FALSE))</f>
        <v/>
      </c>
      <c r="J674" s="3" t="str">
        <f>IF(Polygon[Asset Group]="","",VLOOKUP(Polygon[Asset Group],asset_grp_poly,3,FALSE))</f>
        <v/>
      </c>
      <c r="K674" s="3" t="str">
        <f>IF(Polygon[Asset Group]="","",VLOOKUP(Polygon[Asset Type],type_master_list,2,FALSE))</f>
        <v/>
      </c>
      <c r="L674" s="3" t="str">
        <f>IF(Polygon[Asset Name]="","",PROPER(Polygon[Asset Name]))</f>
        <v/>
      </c>
      <c r="M674" s="11" t="str">
        <f>IF(Polygon[Install Date]="","",Polygon[Install Date])</f>
        <v/>
      </c>
      <c r="N674" s="11" t="str">
        <f>IF(Polygon[Note]="","",PROPER(Polygon[Note]))</f>
        <v/>
      </c>
      <c r="O674" s="11" t="str">
        <f>IF(Polygon[Resource Consent Number]="","",UPPER(Polygon[Resource Consent Number]))</f>
        <v/>
      </c>
      <c r="P674" s="53" t="str">
        <f>IF(Polygon[Asset Unit Cost]="","",Polygon[Asset Unit Cost])</f>
        <v/>
      </c>
      <c r="Q674" s="11" t="str">
        <f>IF(Polygon[Added By]="","",UPPER(Polygon[Added By]))</f>
        <v/>
      </c>
      <c r="R674" s="11" t="str">
        <f>IF(Polygon[Added Date]="","",Polygon[Added Date])</f>
        <v/>
      </c>
      <c r="S674" s="14" t="str">
        <f>IF(Polygon[Z COORD]="","",Polygon[Z COORD])</f>
        <v/>
      </c>
      <c r="T674" s="14" t="str">
        <f>IF(Polygon[Asset Description]="","",PROPER(Polygon[Asset Description]))</f>
        <v/>
      </c>
      <c r="U674" s="14" t="str">
        <f>IF(Polygon[Area m2]="","",Polygon[Area m2])</f>
        <v/>
      </c>
      <c r="V674" s="14" t="str">
        <f>IF(Polygon[Asset Group]="","",VLOOKUP(Polygon[Surface Material],surface_master,2,FALSE))</f>
        <v/>
      </c>
      <c r="W674" s="14" t="str">
        <f>IF(Polygon[Asset Group]="","",VLOOKUP(Polygon[Material],sa_pa_surface,2,FALSE))</f>
        <v/>
      </c>
      <c r="X674" s="14" t="str">
        <f>IF(Polygon[Asset Group]="","",VLOOKUP(Polygon[Surface],surface_master,2,FALSE))</f>
        <v/>
      </c>
      <c r="Y674" s="14" t="str">
        <f>IF(Polygon[Surface Layer Depth mm]="","",Polygon[Surface Layer Depth mm])</f>
        <v/>
      </c>
      <c r="Z674" s="14" t="str">
        <f>IF(Polygon[Length m]="","",Polygon[Length m])</f>
        <v/>
      </c>
      <c r="AA674" s="14" t="str">
        <f>IF(Polygon[Av Width m]="","",Polygon[Av Width m])</f>
        <v/>
      </c>
      <c r="AB674" s="14" t="str">
        <f>IF(Polygon[Parking Capacity]="","",Polygon[Parking Capacity])</f>
        <v/>
      </c>
    </row>
    <row r="675" spans="1:28" s="3" customFormat="1" x14ac:dyDescent="0.2">
      <c r="A675" s="3" t="str">
        <f>IF(Polygon[DWG File Name]="","",Polygon[DWG File Name])</f>
        <v/>
      </c>
      <c r="B675" s="3" t="str">
        <f>IF(Polygon[DWG Layer Name]="","",Polygon[DWG Layer Name])</f>
        <v/>
      </c>
      <c r="C675" s="3" t="str">
        <f>IF(Polygon[DWG Handle]="","",Polygon[DWG Handle])</f>
        <v/>
      </c>
      <c r="D675" s="58" t="str">
        <f>IF(Polygon[Approx Centroid X]="","",Polygon[Approx Centroid X])</f>
        <v/>
      </c>
      <c r="E675" s="58" t="str">
        <f>IF(Polygon[Approx Centroid Y]="","",Polygon[Approx Centroid Y])</f>
        <v/>
      </c>
      <c r="F675" s="3" t="str">
        <f>IF(Polygon[Replacement Asset]="","",Polygon[Replacement Asset])</f>
        <v/>
      </c>
      <c r="G675" s="3" t="str">
        <f>IF(Polygon[Asset ID]="","",UPPER(Polygon[Asset ID]))</f>
        <v/>
      </c>
      <c r="H675" s="3" t="str">
        <f>IF(Polygon[Asset Group]="","",VLOOKUP(Polygon[Asset Group],asset_grp_poly,4,FALSE))</f>
        <v/>
      </c>
      <c r="I675" s="3" t="str">
        <f>IF(Polygon[Asset Group]="","",VLOOKUP(Polygon[Asset Group],asset_grp_poly,2,FALSE))</f>
        <v/>
      </c>
      <c r="J675" s="3" t="str">
        <f>IF(Polygon[Asset Group]="","",VLOOKUP(Polygon[Asset Group],asset_grp_poly,3,FALSE))</f>
        <v/>
      </c>
      <c r="K675" s="3" t="str">
        <f>IF(Polygon[Asset Group]="","",VLOOKUP(Polygon[Asset Type],type_master_list,2,FALSE))</f>
        <v/>
      </c>
      <c r="L675" s="3" t="str">
        <f>IF(Polygon[Asset Name]="","",PROPER(Polygon[Asset Name]))</f>
        <v/>
      </c>
      <c r="M675" s="11" t="str">
        <f>IF(Polygon[Install Date]="","",Polygon[Install Date])</f>
        <v/>
      </c>
      <c r="N675" s="11" t="str">
        <f>IF(Polygon[Note]="","",PROPER(Polygon[Note]))</f>
        <v/>
      </c>
      <c r="O675" s="11" t="str">
        <f>IF(Polygon[Resource Consent Number]="","",UPPER(Polygon[Resource Consent Number]))</f>
        <v/>
      </c>
      <c r="P675" s="53" t="str">
        <f>IF(Polygon[Asset Unit Cost]="","",Polygon[Asset Unit Cost])</f>
        <v/>
      </c>
      <c r="Q675" s="11" t="str">
        <f>IF(Polygon[Added By]="","",UPPER(Polygon[Added By]))</f>
        <v/>
      </c>
      <c r="R675" s="11" t="str">
        <f>IF(Polygon[Added Date]="","",Polygon[Added Date])</f>
        <v/>
      </c>
      <c r="S675" s="14" t="str">
        <f>IF(Polygon[Z COORD]="","",Polygon[Z COORD])</f>
        <v/>
      </c>
      <c r="T675" s="14" t="str">
        <f>IF(Polygon[Asset Description]="","",PROPER(Polygon[Asset Description]))</f>
        <v/>
      </c>
      <c r="U675" s="14" t="str">
        <f>IF(Polygon[Area m2]="","",Polygon[Area m2])</f>
        <v/>
      </c>
      <c r="V675" s="14" t="str">
        <f>IF(Polygon[Asset Group]="","",VLOOKUP(Polygon[Surface Material],surface_master,2,FALSE))</f>
        <v/>
      </c>
      <c r="W675" s="14" t="str">
        <f>IF(Polygon[Asset Group]="","",VLOOKUP(Polygon[Material],sa_pa_surface,2,FALSE))</f>
        <v/>
      </c>
      <c r="X675" s="14" t="str">
        <f>IF(Polygon[Asset Group]="","",VLOOKUP(Polygon[Surface],surface_master,2,FALSE))</f>
        <v/>
      </c>
      <c r="Y675" s="14" t="str">
        <f>IF(Polygon[Surface Layer Depth mm]="","",Polygon[Surface Layer Depth mm])</f>
        <v/>
      </c>
      <c r="Z675" s="14" t="str">
        <f>IF(Polygon[Length m]="","",Polygon[Length m])</f>
        <v/>
      </c>
      <c r="AA675" s="14" t="str">
        <f>IF(Polygon[Av Width m]="","",Polygon[Av Width m])</f>
        <v/>
      </c>
      <c r="AB675" s="14" t="str">
        <f>IF(Polygon[Parking Capacity]="","",Polygon[Parking Capacity])</f>
        <v/>
      </c>
    </row>
    <row r="676" spans="1:28" s="3" customFormat="1" x14ac:dyDescent="0.2">
      <c r="A676" s="3" t="str">
        <f>IF(Polygon[DWG File Name]="","",Polygon[DWG File Name])</f>
        <v/>
      </c>
      <c r="B676" s="3" t="str">
        <f>IF(Polygon[DWG Layer Name]="","",Polygon[DWG Layer Name])</f>
        <v/>
      </c>
      <c r="C676" s="3" t="str">
        <f>IF(Polygon[DWG Handle]="","",Polygon[DWG Handle])</f>
        <v/>
      </c>
      <c r="D676" s="58" t="str">
        <f>IF(Polygon[Approx Centroid X]="","",Polygon[Approx Centroid X])</f>
        <v/>
      </c>
      <c r="E676" s="58" t="str">
        <f>IF(Polygon[Approx Centroid Y]="","",Polygon[Approx Centroid Y])</f>
        <v/>
      </c>
      <c r="F676" s="3" t="str">
        <f>IF(Polygon[Replacement Asset]="","",Polygon[Replacement Asset])</f>
        <v/>
      </c>
      <c r="G676" s="3" t="str">
        <f>IF(Polygon[Asset ID]="","",UPPER(Polygon[Asset ID]))</f>
        <v/>
      </c>
      <c r="H676" s="3" t="str">
        <f>IF(Polygon[Asset Group]="","",VLOOKUP(Polygon[Asset Group],asset_grp_poly,4,FALSE))</f>
        <v/>
      </c>
      <c r="I676" s="3" t="str">
        <f>IF(Polygon[Asset Group]="","",VLOOKUP(Polygon[Asset Group],asset_grp_poly,2,FALSE))</f>
        <v/>
      </c>
      <c r="J676" s="3" t="str">
        <f>IF(Polygon[Asset Group]="","",VLOOKUP(Polygon[Asset Group],asset_grp_poly,3,FALSE))</f>
        <v/>
      </c>
      <c r="K676" s="3" t="str">
        <f>IF(Polygon[Asset Group]="","",VLOOKUP(Polygon[Asset Type],type_master_list,2,FALSE))</f>
        <v/>
      </c>
      <c r="L676" s="3" t="str">
        <f>IF(Polygon[Asset Name]="","",PROPER(Polygon[Asset Name]))</f>
        <v/>
      </c>
      <c r="M676" s="11" t="str">
        <f>IF(Polygon[Install Date]="","",Polygon[Install Date])</f>
        <v/>
      </c>
      <c r="N676" s="11" t="str">
        <f>IF(Polygon[Note]="","",PROPER(Polygon[Note]))</f>
        <v/>
      </c>
      <c r="O676" s="11" t="str">
        <f>IF(Polygon[Resource Consent Number]="","",UPPER(Polygon[Resource Consent Number]))</f>
        <v/>
      </c>
      <c r="P676" s="53" t="str">
        <f>IF(Polygon[Asset Unit Cost]="","",Polygon[Asset Unit Cost])</f>
        <v/>
      </c>
      <c r="Q676" s="11" t="str">
        <f>IF(Polygon[Added By]="","",UPPER(Polygon[Added By]))</f>
        <v/>
      </c>
      <c r="R676" s="11" t="str">
        <f>IF(Polygon[Added Date]="","",Polygon[Added Date])</f>
        <v/>
      </c>
      <c r="S676" s="14" t="str">
        <f>IF(Polygon[Z COORD]="","",Polygon[Z COORD])</f>
        <v/>
      </c>
      <c r="T676" s="14" t="str">
        <f>IF(Polygon[Asset Description]="","",PROPER(Polygon[Asset Description]))</f>
        <v/>
      </c>
      <c r="U676" s="14" t="str">
        <f>IF(Polygon[Area m2]="","",Polygon[Area m2])</f>
        <v/>
      </c>
      <c r="V676" s="14" t="str">
        <f>IF(Polygon[Asset Group]="","",VLOOKUP(Polygon[Surface Material],surface_master,2,FALSE))</f>
        <v/>
      </c>
      <c r="W676" s="14" t="str">
        <f>IF(Polygon[Asset Group]="","",VLOOKUP(Polygon[Material],sa_pa_surface,2,FALSE))</f>
        <v/>
      </c>
      <c r="X676" s="14" t="str">
        <f>IF(Polygon[Asset Group]="","",VLOOKUP(Polygon[Surface],surface_master,2,FALSE))</f>
        <v/>
      </c>
      <c r="Y676" s="14" t="str">
        <f>IF(Polygon[Surface Layer Depth mm]="","",Polygon[Surface Layer Depth mm])</f>
        <v/>
      </c>
      <c r="Z676" s="14" t="str">
        <f>IF(Polygon[Length m]="","",Polygon[Length m])</f>
        <v/>
      </c>
      <c r="AA676" s="14" t="str">
        <f>IF(Polygon[Av Width m]="","",Polygon[Av Width m])</f>
        <v/>
      </c>
      <c r="AB676" s="14" t="str">
        <f>IF(Polygon[Parking Capacity]="","",Polygon[Parking Capacity])</f>
        <v/>
      </c>
    </row>
    <row r="677" spans="1:28" s="3" customFormat="1" x14ac:dyDescent="0.2">
      <c r="A677" s="3" t="str">
        <f>IF(Polygon[DWG File Name]="","",Polygon[DWG File Name])</f>
        <v/>
      </c>
      <c r="B677" s="3" t="str">
        <f>IF(Polygon[DWG Layer Name]="","",Polygon[DWG Layer Name])</f>
        <v/>
      </c>
      <c r="C677" s="3" t="str">
        <f>IF(Polygon[DWG Handle]="","",Polygon[DWG Handle])</f>
        <v/>
      </c>
      <c r="D677" s="58" t="str">
        <f>IF(Polygon[Approx Centroid X]="","",Polygon[Approx Centroid X])</f>
        <v/>
      </c>
      <c r="E677" s="58" t="str">
        <f>IF(Polygon[Approx Centroid Y]="","",Polygon[Approx Centroid Y])</f>
        <v/>
      </c>
      <c r="F677" s="3" t="str">
        <f>IF(Polygon[Replacement Asset]="","",Polygon[Replacement Asset])</f>
        <v/>
      </c>
      <c r="G677" s="3" t="str">
        <f>IF(Polygon[Asset ID]="","",UPPER(Polygon[Asset ID]))</f>
        <v/>
      </c>
      <c r="H677" s="3" t="str">
        <f>IF(Polygon[Asset Group]="","",VLOOKUP(Polygon[Asset Group],asset_grp_poly,4,FALSE))</f>
        <v/>
      </c>
      <c r="I677" s="3" t="str">
        <f>IF(Polygon[Asset Group]="","",VLOOKUP(Polygon[Asset Group],asset_grp_poly,2,FALSE))</f>
        <v/>
      </c>
      <c r="J677" s="3" t="str">
        <f>IF(Polygon[Asset Group]="","",VLOOKUP(Polygon[Asset Group],asset_grp_poly,3,FALSE))</f>
        <v/>
      </c>
      <c r="K677" s="3" t="str">
        <f>IF(Polygon[Asset Group]="","",VLOOKUP(Polygon[Asset Type],type_master_list,2,FALSE))</f>
        <v/>
      </c>
      <c r="L677" s="3" t="str">
        <f>IF(Polygon[Asset Name]="","",PROPER(Polygon[Asset Name]))</f>
        <v/>
      </c>
      <c r="M677" s="11" t="str">
        <f>IF(Polygon[Install Date]="","",Polygon[Install Date])</f>
        <v/>
      </c>
      <c r="N677" s="11" t="str">
        <f>IF(Polygon[Note]="","",PROPER(Polygon[Note]))</f>
        <v/>
      </c>
      <c r="O677" s="11" t="str">
        <f>IF(Polygon[Resource Consent Number]="","",UPPER(Polygon[Resource Consent Number]))</f>
        <v/>
      </c>
      <c r="P677" s="53" t="str">
        <f>IF(Polygon[Asset Unit Cost]="","",Polygon[Asset Unit Cost])</f>
        <v/>
      </c>
      <c r="Q677" s="11" t="str">
        <f>IF(Polygon[Added By]="","",UPPER(Polygon[Added By]))</f>
        <v/>
      </c>
      <c r="R677" s="11" t="str">
        <f>IF(Polygon[Added Date]="","",Polygon[Added Date])</f>
        <v/>
      </c>
      <c r="S677" s="14" t="str">
        <f>IF(Polygon[Z COORD]="","",Polygon[Z COORD])</f>
        <v/>
      </c>
      <c r="T677" s="14" t="str">
        <f>IF(Polygon[Asset Description]="","",PROPER(Polygon[Asset Description]))</f>
        <v/>
      </c>
      <c r="U677" s="14" t="str">
        <f>IF(Polygon[Area m2]="","",Polygon[Area m2])</f>
        <v/>
      </c>
      <c r="V677" s="14" t="str">
        <f>IF(Polygon[Asset Group]="","",VLOOKUP(Polygon[Surface Material],surface_master,2,FALSE))</f>
        <v/>
      </c>
      <c r="W677" s="14" t="str">
        <f>IF(Polygon[Asset Group]="","",VLOOKUP(Polygon[Material],sa_pa_surface,2,FALSE))</f>
        <v/>
      </c>
      <c r="X677" s="14" t="str">
        <f>IF(Polygon[Asset Group]="","",VLOOKUP(Polygon[Surface],surface_master,2,FALSE))</f>
        <v/>
      </c>
      <c r="Y677" s="14" t="str">
        <f>IF(Polygon[Surface Layer Depth mm]="","",Polygon[Surface Layer Depth mm])</f>
        <v/>
      </c>
      <c r="Z677" s="14" t="str">
        <f>IF(Polygon[Length m]="","",Polygon[Length m])</f>
        <v/>
      </c>
      <c r="AA677" s="14" t="str">
        <f>IF(Polygon[Av Width m]="","",Polygon[Av Width m])</f>
        <v/>
      </c>
      <c r="AB677" s="14" t="str">
        <f>IF(Polygon[Parking Capacity]="","",Polygon[Parking Capacity])</f>
        <v/>
      </c>
    </row>
    <row r="678" spans="1:28" s="3" customFormat="1" x14ac:dyDescent="0.2">
      <c r="A678" s="3" t="str">
        <f>IF(Polygon[DWG File Name]="","",Polygon[DWG File Name])</f>
        <v/>
      </c>
      <c r="B678" s="3" t="str">
        <f>IF(Polygon[DWG Layer Name]="","",Polygon[DWG Layer Name])</f>
        <v/>
      </c>
      <c r="C678" s="3" t="str">
        <f>IF(Polygon[DWG Handle]="","",Polygon[DWG Handle])</f>
        <v/>
      </c>
      <c r="D678" s="58" t="str">
        <f>IF(Polygon[Approx Centroid X]="","",Polygon[Approx Centroid X])</f>
        <v/>
      </c>
      <c r="E678" s="58" t="str">
        <f>IF(Polygon[Approx Centroid Y]="","",Polygon[Approx Centroid Y])</f>
        <v/>
      </c>
      <c r="F678" s="3" t="str">
        <f>IF(Polygon[Replacement Asset]="","",Polygon[Replacement Asset])</f>
        <v/>
      </c>
      <c r="G678" s="3" t="str">
        <f>IF(Polygon[Asset ID]="","",UPPER(Polygon[Asset ID]))</f>
        <v/>
      </c>
      <c r="H678" s="3" t="str">
        <f>IF(Polygon[Asset Group]="","",VLOOKUP(Polygon[Asset Group],asset_grp_poly,4,FALSE))</f>
        <v/>
      </c>
      <c r="I678" s="3" t="str">
        <f>IF(Polygon[Asset Group]="","",VLOOKUP(Polygon[Asset Group],asset_grp_poly,2,FALSE))</f>
        <v/>
      </c>
      <c r="J678" s="3" t="str">
        <f>IF(Polygon[Asset Group]="","",VLOOKUP(Polygon[Asset Group],asset_grp_poly,3,FALSE))</f>
        <v/>
      </c>
      <c r="K678" s="3" t="str">
        <f>IF(Polygon[Asset Group]="","",VLOOKUP(Polygon[Asset Type],type_master_list,2,FALSE))</f>
        <v/>
      </c>
      <c r="L678" s="3" t="str">
        <f>IF(Polygon[Asset Name]="","",PROPER(Polygon[Asset Name]))</f>
        <v/>
      </c>
      <c r="M678" s="11" t="str">
        <f>IF(Polygon[Install Date]="","",Polygon[Install Date])</f>
        <v/>
      </c>
      <c r="N678" s="11" t="str">
        <f>IF(Polygon[Note]="","",PROPER(Polygon[Note]))</f>
        <v/>
      </c>
      <c r="O678" s="11" t="str">
        <f>IF(Polygon[Resource Consent Number]="","",UPPER(Polygon[Resource Consent Number]))</f>
        <v/>
      </c>
      <c r="P678" s="53" t="str">
        <f>IF(Polygon[Asset Unit Cost]="","",Polygon[Asset Unit Cost])</f>
        <v/>
      </c>
      <c r="Q678" s="11" t="str">
        <f>IF(Polygon[Added By]="","",UPPER(Polygon[Added By]))</f>
        <v/>
      </c>
      <c r="R678" s="11" t="str">
        <f>IF(Polygon[Added Date]="","",Polygon[Added Date])</f>
        <v/>
      </c>
      <c r="S678" s="14" t="str">
        <f>IF(Polygon[Z COORD]="","",Polygon[Z COORD])</f>
        <v/>
      </c>
      <c r="T678" s="14" t="str">
        <f>IF(Polygon[Asset Description]="","",PROPER(Polygon[Asset Description]))</f>
        <v/>
      </c>
      <c r="U678" s="14" t="str">
        <f>IF(Polygon[Area m2]="","",Polygon[Area m2])</f>
        <v/>
      </c>
      <c r="V678" s="14" t="str">
        <f>IF(Polygon[Asset Group]="","",VLOOKUP(Polygon[Surface Material],surface_master,2,FALSE))</f>
        <v/>
      </c>
      <c r="W678" s="14" t="str">
        <f>IF(Polygon[Asset Group]="","",VLOOKUP(Polygon[Material],sa_pa_surface,2,FALSE))</f>
        <v/>
      </c>
      <c r="X678" s="14" t="str">
        <f>IF(Polygon[Asset Group]="","",VLOOKUP(Polygon[Surface],surface_master,2,FALSE))</f>
        <v/>
      </c>
      <c r="Y678" s="14" t="str">
        <f>IF(Polygon[Surface Layer Depth mm]="","",Polygon[Surface Layer Depth mm])</f>
        <v/>
      </c>
      <c r="Z678" s="14" t="str">
        <f>IF(Polygon[Length m]="","",Polygon[Length m])</f>
        <v/>
      </c>
      <c r="AA678" s="14" t="str">
        <f>IF(Polygon[Av Width m]="","",Polygon[Av Width m])</f>
        <v/>
      </c>
      <c r="AB678" s="14" t="str">
        <f>IF(Polygon[Parking Capacity]="","",Polygon[Parking Capacity])</f>
        <v/>
      </c>
    </row>
    <row r="679" spans="1:28" s="3" customFormat="1" x14ac:dyDescent="0.2">
      <c r="A679" s="3" t="str">
        <f>IF(Polygon[DWG File Name]="","",Polygon[DWG File Name])</f>
        <v/>
      </c>
      <c r="B679" s="3" t="str">
        <f>IF(Polygon[DWG Layer Name]="","",Polygon[DWG Layer Name])</f>
        <v/>
      </c>
      <c r="C679" s="3" t="str">
        <f>IF(Polygon[DWG Handle]="","",Polygon[DWG Handle])</f>
        <v/>
      </c>
      <c r="D679" s="58" t="str">
        <f>IF(Polygon[Approx Centroid X]="","",Polygon[Approx Centroid X])</f>
        <v/>
      </c>
      <c r="E679" s="58" t="str">
        <f>IF(Polygon[Approx Centroid Y]="","",Polygon[Approx Centroid Y])</f>
        <v/>
      </c>
      <c r="F679" s="3" t="str">
        <f>IF(Polygon[Replacement Asset]="","",Polygon[Replacement Asset])</f>
        <v/>
      </c>
      <c r="G679" s="3" t="str">
        <f>IF(Polygon[Asset ID]="","",UPPER(Polygon[Asset ID]))</f>
        <v/>
      </c>
      <c r="H679" s="3" t="str">
        <f>IF(Polygon[Asset Group]="","",VLOOKUP(Polygon[Asset Group],asset_grp_poly,4,FALSE))</f>
        <v/>
      </c>
      <c r="I679" s="3" t="str">
        <f>IF(Polygon[Asset Group]="","",VLOOKUP(Polygon[Asset Group],asset_grp_poly,2,FALSE))</f>
        <v/>
      </c>
      <c r="J679" s="3" t="str">
        <f>IF(Polygon[Asset Group]="","",VLOOKUP(Polygon[Asset Group],asset_grp_poly,3,FALSE))</f>
        <v/>
      </c>
      <c r="K679" s="3" t="str">
        <f>IF(Polygon[Asset Group]="","",VLOOKUP(Polygon[Asset Type],type_master_list,2,FALSE))</f>
        <v/>
      </c>
      <c r="L679" s="3" t="str">
        <f>IF(Polygon[Asset Name]="","",PROPER(Polygon[Asset Name]))</f>
        <v/>
      </c>
      <c r="M679" s="11" t="str">
        <f>IF(Polygon[Install Date]="","",Polygon[Install Date])</f>
        <v/>
      </c>
      <c r="N679" s="11" t="str">
        <f>IF(Polygon[Note]="","",PROPER(Polygon[Note]))</f>
        <v/>
      </c>
      <c r="O679" s="11" t="str">
        <f>IF(Polygon[Resource Consent Number]="","",UPPER(Polygon[Resource Consent Number]))</f>
        <v/>
      </c>
      <c r="P679" s="53" t="str">
        <f>IF(Polygon[Asset Unit Cost]="","",Polygon[Asset Unit Cost])</f>
        <v/>
      </c>
      <c r="Q679" s="11" t="str">
        <f>IF(Polygon[Added By]="","",UPPER(Polygon[Added By]))</f>
        <v/>
      </c>
      <c r="R679" s="11" t="str">
        <f>IF(Polygon[Added Date]="","",Polygon[Added Date])</f>
        <v/>
      </c>
      <c r="S679" s="14" t="str">
        <f>IF(Polygon[Z COORD]="","",Polygon[Z COORD])</f>
        <v/>
      </c>
      <c r="T679" s="14" t="str">
        <f>IF(Polygon[Asset Description]="","",PROPER(Polygon[Asset Description]))</f>
        <v/>
      </c>
      <c r="U679" s="14" t="str">
        <f>IF(Polygon[Area m2]="","",Polygon[Area m2])</f>
        <v/>
      </c>
      <c r="V679" s="14" t="str">
        <f>IF(Polygon[Asset Group]="","",VLOOKUP(Polygon[Surface Material],surface_master,2,FALSE))</f>
        <v/>
      </c>
      <c r="W679" s="14" t="str">
        <f>IF(Polygon[Asset Group]="","",VLOOKUP(Polygon[Material],sa_pa_surface,2,FALSE))</f>
        <v/>
      </c>
      <c r="X679" s="14" t="str">
        <f>IF(Polygon[Asset Group]="","",VLOOKUP(Polygon[Surface],surface_master,2,FALSE))</f>
        <v/>
      </c>
      <c r="Y679" s="14" t="str">
        <f>IF(Polygon[Surface Layer Depth mm]="","",Polygon[Surface Layer Depth mm])</f>
        <v/>
      </c>
      <c r="Z679" s="14" t="str">
        <f>IF(Polygon[Length m]="","",Polygon[Length m])</f>
        <v/>
      </c>
      <c r="AA679" s="14" t="str">
        <f>IF(Polygon[Av Width m]="","",Polygon[Av Width m])</f>
        <v/>
      </c>
      <c r="AB679" s="14" t="str">
        <f>IF(Polygon[Parking Capacity]="","",Polygon[Parking Capacity])</f>
        <v/>
      </c>
    </row>
    <row r="680" spans="1:28" s="3" customFormat="1" x14ac:dyDescent="0.2">
      <c r="A680" s="3" t="str">
        <f>IF(Polygon[DWG File Name]="","",Polygon[DWG File Name])</f>
        <v/>
      </c>
      <c r="B680" s="3" t="str">
        <f>IF(Polygon[DWG Layer Name]="","",Polygon[DWG Layer Name])</f>
        <v/>
      </c>
      <c r="C680" s="3" t="str">
        <f>IF(Polygon[DWG Handle]="","",Polygon[DWG Handle])</f>
        <v/>
      </c>
      <c r="D680" s="58" t="str">
        <f>IF(Polygon[Approx Centroid X]="","",Polygon[Approx Centroid X])</f>
        <v/>
      </c>
      <c r="E680" s="58" t="str">
        <f>IF(Polygon[Approx Centroid Y]="","",Polygon[Approx Centroid Y])</f>
        <v/>
      </c>
      <c r="F680" s="3" t="str">
        <f>IF(Polygon[Replacement Asset]="","",Polygon[Replacement Asset])</f>
        <v/>
      </c>
      <c r="G680" s="3" t="str">
        <f>IF(Polygon[Asset ID]="","",UPPER(Polygon[Asset ID]))</f>
        <v/>
      </c>
      <c r="H680" s="3" t="str">
        <f>IF(Polygon[Asset Group]="","",VLOOKUP(Polygon[Asset Group],asset_grp_poly,4,FALSE))</f>
        <v/>
      </c>
      <c r="I680" s="3" t="str">
        <f>IF(Polygon[Asset Group]="","",VLOOKUP(Polygon[Asset Group],asset_grp_poly,2,FALSE))</f>
        <v/>
      </c>
      <c r="J680" s="3" t="str">
        <f>IF(Polygon[Asset Group]="","",VLOOKUP(Polygon[Asset Group],asset_grp_poly,3,FALSE))</f>
        <v/>
      </c>
      <c r="K680" s="3" t="str">
        <f>IF(Polygon[Asset Group]="","",VLOOKUP(Polygon[Asset Type],type_master_list,2,FALSE))</f>
        <v/>
      </c>
      <c r="L680" s="3" t="str">
        <f>IF(Polygon[Asset Name]="","",PROPER(Polygon[Asset Name]))</f>
        <v/>
      </c>
      <c r="M680" s="11" t="str">
        <f>IF(Polygon[Install Date]="","",Polygon[Install Date])</f>
        <v/>
      </c>
      <c r="N680" s="11" t="str">
        <f>IF(Polygon[Note]="","",PROPER(Polygon[Note]))</f>
        <v/>
      </c>
      <c r="O680" s="11" t="str">
        <f>IF(Polygon[Resource Consent Number]="","",UPPER(Polygon[Resource Consent Number]))</f>
        <v/>
      </c>
      <c r="P680" s="53" t="str">
        <f>IF(Polygon[Asset Unit Cost]="","",Polygon[Asset Unit Cost])</f>
        <v/>
      </c>
      <c r="Q680" s="11" t="str">
        <f>IF(Polygon[Added By]="","",UPPER(Polygon[Added By]))</f>
        <v/>
      </c>
      <c r="R680" s="11" t="str">
        <f>IF(Polygon[Added Date]="","",Polygon[Added Date])</f>
        <v/>
      </c>
      <c r="S680" s="14" t="str">
        <f>IF(Polygon[Z COORD]="","",Polygon[Z COORD])</f>
        <v/>
      </c>
      <c r="T680" s="14" t="str">
        <f>IF(Polygon[Asset Description]="","",PROPER(Polygon[Asset Description]))</f>
        <v/>
      </c>
      <c r="U680" s="14" t="str">
        <f>IF(Polygon[Area m2]="","",Polygon[Area m2])</f>
        <v/>
      </c>
      <c r="V680" s="14" t="str">
        <f>IF(Polygon[Asset Group]="","",VLOOKUP(Polygon[Surface Material],surface_master,2,FALSE))</f>
        <v/>
      </c>
      <c r="W680" s="14" t="str">
        <f>IF(Polygon[Asset Group]="","",VLOOKUP(Polygon[Material],sa_pa_surface,2,FALSE))</f>
        <v/>
      </c>
      <c r="X680" s="14" t="str">
        <f>IF(Polygon[Asset Group]="","",VLOOKUP(Polygon[Surface],surface_master,2,FALSE))</f>
        <v/>
      </c>
      <c r="Y680" s="14" t="str">
        <f>IF(Polygon[Surface Layer Depth mm]="","",Polygon[Surface Layer Depth mm])</f>
        <v/>
      </c>
      <c r="Z680" s="14" t="str">
        <f>IF(Polygon[Length m]="","",Polygon[Length m])</f>
        <v/>
      </c>
      <c r="AA680" s="14" t="str">
        <f>IF(Polygon[Av Width m]="","",Polygon[Av Width m])</f>
        <v/>
      </c>
      <c r="AB680" s="14" t="str">
        <f>IF(Polygon[Parking Capacity]="","",Polygon[Parking Capacity])</f>
        <v/>
      </c>
    </row>
    <row r="681" spans="1:28" s="3" customFormat="1" x14ac:dyDescent="0.2">
      <c r="A681" s="3" t="str">
        <f>IF(Polygon[DWG File Name]="","",Polygon[DWG File Name])</f>
        <v/>
      </c>
      <c r="B681" s="3" t="str">
        <f>IF(Polygon[DWG Layer Name]="","",Polygon[DWG Layer Name])</f>
        <v/>
      </c>
      <c r="C681" s="3" t="str">
        <f>IF(Polygon[DWG Handle]="","",Polygon[DWG Handle])</f>
        <v/>
      </c>
      <c r="D681" s="58" t="str">
        <f>IF(Polygon[Approx Centroid X]="","",Polygon[Approx Centroid X])</f>
        <v/>
      </c>
      <c r="E681" s="58" t="str">
        <f>IF(Polygon[Approx Centroid Y]="","",Polygon[Approx Centroid Y])</f>
        <v/>
      </c>
      <c r="F681" s="3" t="str">
        <f>IF(Polygon[Replacement Asset]="","",Polygon[Replacement Asset])</f>
        <v/>
      </c>
      <c r="G681" s="3" t="str">
        <f>IF(Polygon[Asset ID]="","",UPPER(Polygon[Asset ID]))</f>
        <v/>
      </c>
      <c r="H681" s="3" t="str">
        <f>IF(Polygon[Asset Group]="","",VLOOKUP(Polygon[Asset Group],asset_grp_poly,4,FALSE))</f>
        <v/>
      </c>
      <c r="I681" s="3" t="str">
        <f>IF(Polygon[Asset Group]="","",VLOOKUP(Polygon[Asset Group],asset_grp_poly,2,FALSE))</f>
        <v/>
      </c>
      <c r="J681" s="3" t="str">
        <f>IF(Polygon[Asset Group]="","",VLOOKUP(Polygon[Asset Group],asset_grp_poly,3,FALSE))</f>
        <v/>
      </c>
      <c r="K681" s="3" t="str">
        <f>IF(Polygon[Asset Group]="","",VLOOKUP(Polygon[Asset Type],type_master_list,2,FALSE))</f>
        <v/>
      </c>
      <c r="L681" s="3" t="str">
        <f>IF(Polygon[Asset Name]="","",PROPER(Polygon[Asset Name]))</f>
        <v/>
      </c>
      <c r="M681" s="11" t="str">
        <f>IF(Polygon[Install Date]="","",Polygon[Install Date])</f>
        <v/>
      </c>
      <c r="N681" s="11" t="str">
        <f>IF(Polygon[Note]="","",PROPER(Polygon[Note]))</f>
        <v/>
      </c>
      <c r="O681" s="11" t="str">
        <f>IF(Polygon[Resource Consent Number]="","",UPPER(Polygon[Resource Consent Number]))</f>
        <v/>
      </c>
      <c r="P681" s="53" t="str">
        <f>IF(Polygon[Asset Unit Cost]="","",Polygon[Asset Unit Cost])</f>
        <v/>
      </c>
      <c r="Q681" s="11" t="str">
        <f>IF(Polygon[Added By]="","",UPPER(Polygon[Added By]))</f>
        <v/>
      </c>
      <c r="R681" s="11" t="str">
        <f>IF(Polygon[Added Date]="","",Polygon[Added Date])</f>
        <v/>
      </c>
      <c r="S681" s="14" t="str">
        <f>IF(Polygon[Z COORD]="","",Polygon[Z COORD])</f>
        <v/>
      </c>
      <c r="T681" s="14" t="str">
        <f>IF(Polygon[Asset Description]="","",PROPER(Polygon[Asset Description]))</f>
        <v/>
      </c>
      <c r="U681" s="14" t="str">
        <f>IF(Polygon[Area m2]="","",Polygon[Area m2])</f>
        <v/>
      </c>
      <c r="V681" s="14" t="str">
        <f>IF(Polygon[Asset Group]="","",VLOOKUP(Polygon[Surface Material],surface_master,2,FALSE))</f>
        <v/>
      </c>
      <c r="W681" s="14" t="str">
        <f>IF(Polygon[Asset Group]="","",VLOOKUP(Polygon[Material],sa_pa_surface,2,FALSE))</f>
        <v/>
      </c>
      <c r="X681" s="14" t="str">
        <f>IF(Polygon[Asset Group]="","",VLOOKUP(Polygon[Surface],surface_master,2,FALSE))</f>
        <v/>
      </c>
      <c r="Y681" s="14" t="str">
        <f>IF(Polygon[Surface Layer Depth mm]="","",Polygon[Surface Layer Depth mm])</f>
        <v/>
      </c>
      <c r="Z681" s="14" t="str">
        <f>IF(Polygon[Length m]="","",Polygon[Length m])</f>
        <v/>
      </c>
      <c r="AA681" s="14" t="str">
        <f>IF(Polygon[Av Width m]="","",Polygon[Av Width m])</f>
        <v/>
      </c>
      <c r="AB681" s="14" t="str">
        <f>IF(Polygon[Parking Capacity]="","",Polygon[Parking Capacity])</f>
        <v/>
      </c>
    </row>
    <row r="682" spans="1:28" s="3" customFormat="1" x14ac:dyDescent="0.2">
      <c r="A682" s="3" t="str">
        <f>IF(Polygon[DWG File Name]="","",Polygon[DWG File Name])</f>
        <v/>
      </c>
      <c r="B682" s="3" t="str">
        <f>IF(Polygon[DWG Layer Name]="","",Polygon[DWG Layer Name])</f>
        <v/>
      </c>
      <c r="C682" s="3" t="str">
        <f>IF(Polygon[DWG Handle]="","",Polygon[DWG Handle])</f>
        <v/>
      </c>
      <c r="D682" s="58" t="str">
        <f>IF(Polygon[Approx Centroid X]="","",Polygon[Approx Centroid X])</f>
        <v/>
      </c>
      <c r="E682" s="58" t="str">
        <f>IF(Polygon[Approx Centroid Y]="","",Polygon[Approx Centroid Y])</f>
        <v/>
      </c>
      <c r="F682" s="3" t="str">
        <f>IF(Polygon[Replacement Asset]="","",Polygon[Replacement Asset])</f>
        <v/>
      </c>
      <c r="G682" s="3" t="str">
        <f>IF(Polygon[Asset ID]="","",UPPER(Polygon[Asset ID]))</f>
        <v/>
      </c>
      <c r="H682" s="3" t="str">
        <f>IF(Polygon[Asset Group]="","",VLOOKUP(Polygon[Asset Group],asset_grp_poly,4,FALSE))</f>
        <v/>
      </c>
      <c r="I682" s="3" t="str">
        <f>IF(Polygon[Asset Group]="","",VLOOKUP(Polygon[Asset Group],asset_grp_poly,2,FALSE))</f>
        <v/>
      </c>
      <c r="J682" s="3" t="str">
        <f>IF(Polygon[Asset Group]="","",VLOOKUP(Polygon[Asset Group],asset_grp_poly,3,FALSE))</f>
        <v/>
      </c>
      <c r="K682" s="3" t="str">
        <f>IF(Polygon[Asset Group]="","",VLOOKUP(Polygon[Asset Type],type_master_list,2,FALSE))</f>
        <v/>
      </c>
      <c r="L682" s="3" t="str">
        <f>IF(Polygon[Asset Name]="","",PROPER(Polygon[Asset Name]))</f>
        <v/>
      </c>
      <c r="M682" s="11" t="str">
        <f>IF(Polygon[Install Date]="","",Polygon[Install Date])</f>
        <v/>
      </c>
      <c r="N682" s="11" t="str">
        <f>IF(Polygon[Note]="","",PROPER(Polygon[Note]))</f>
        <v/>
      </c>
      <c r="O682" s="11" t="str">
        <f>IF(Polygon[Resource Consent Number]="","",UPPER(Polygon[Resource Consent Number]))</f>
        <v/>
      </c>
      <c r="P682" s="53" t="str">
        <f>IF(Polygon[Asset Unit Cost]="","",Polygon[Asset Unit Cost])</f>
        <v/>
      </c>
      <c r="Q682" s="11" t="str">
        <f>IF(Polygon[Added By]="","",UPPER(Polygon[Added By]))</f>
        <v/>
      </c>
      <c r="R682" s="11" t="str">
        <f>IF(Polygon[Added Date]="","",Polygon[Added Date])</f>
        <v/>
      </c>
      <c r="S682" s="14" t="str">
        <f>IF(Polygon[Z COORD]="","",Polygon[Z COORD])</f>
        <v/>
      </c>
      <c r="T682" s="14" t="str">
        <f>IF(Polygon[Asset Description]="","",PROPER(Polygon[Asset Description]))</f>
        <v/>
      </c>
      <c r="U682" s="14" t="str">
        <f>IF(Polygon[Area m2]="","",Polygon[Area m2])</f>
        <v/>
      </c>
      <c r="V682" s="14" t="str">
        <f>IF(Polygon[Asset Group]="","",VLOOKUP(Polygon[Surface Material],surface_master,2,FALSE))</f>
        <v/>
      </c>
      <c r="W682" s="14" t="str">
        <f>IF(Polygon[Asset Group]="","",VLOOKUP(Polygon[Material],sa_pa_surface,2,FALSE))</f>
        <v/>
      </c>
      <c r="X682" s="14" t="str">
        <f>IF(Polygon[Asset Group]="","",VLOOKUP(Polygon[Surface],surface_master,2,FALSE))</f>
        <v/>
      </c>
      <c r="Y682" s="14" t="str">
        <f>IF(Polygon[Surface Layer Depth mm]="","",Polygon[Surface Layer Depth mm])</f>
        <v/>
      </c>
      <c r="Z682" s="14" t="str">
        <f>IF(Polygon[Length m]="","",Polygon[Length m])</f>
        <v/>
      </c>
      <c r="AA682" s="14" t="str">
        <f>IF(Polygon[Av Width m]="","",Polygon[Av Width m])</f>
        <v/>
      </c>
      <c r="AB682" s="14" t="str">
        <f>IF(Polygon[Parking Capacity]="","",Polygon[Parking Capacity])</f>
        <v/>
      </c>
    </row>
    <row r="683" spans="1:28" s="3" customFormat="1" x14ac:dyDescent="0.2">
      <c r="A683" s="3" t="str">
        <f>IF(Polygon[DWG File Name]="","",Polygon[DWG File Name])</f>
        <v/>
      </c>
      <c r="B683" s="3" t="str">
        <f>IF(Polygon[DWG Layer Name]="","",Polygon[DWG Layer Name])</f>
        <v/>
      </c>
      <c r="C683" s="3" t="str">
        <f>IF(Polygon[DWG Handle]="","",Polygon[DWG Handle])</f>
        <v/>
      </c>
      <c r="D683" s="58" t="str">
        <f>IF(Polygon[Approx Centroid X]="","",Polygon[Approx Centroid X])</f>
        <v/>
      </c>
      <c r="E683" s="58" t="str">
        <f>IF(Polygon[Approx Centroid Y]="","",Polygon[Approx Centroid Y])</f>
        <v/>
      </c>
      <c r="F683" s="3" t="str">
        <f>IF(Polygon[Replacement Asset]="","",Polygon[Replacement Asset])</f>
        <v/>
      </c>
      <c r="G683" s="3" t="str">
        <f>IF(Polygon[Asset ID]="","",UPPER(Polygon[Asset ID]))</f>
        <v/>
      </c>
      <c r="H683" s="3" t="str">
        <f>IF(Polygon[Asset Group]="","",VLOOKUP(Polygon[Asset Group],asset_grp_poly,4,FALSE))</f>
        <v/>
      </c>
      <c r="I683" s="3" t="str">
        <f>IF(Polygon[Asset Group]="","",VLOOKUP(Polygon[Asset Group],asset_grp_poly,2,FALSE))</f>
        <v/>
      </c>
      <c r="J683" s="3" t="str">
        <f>IF(Polygon[Asset Group]="","",VLOOKUP(Polygon[Asset Group],asset_grp_poly,3,FALSE))</f>
        <v/>
      </c>
      <c r="K683" s="3" t="str">
        <f>IF(Polygon[Asset Group]="","",VLOOKUP(Polygon[Asset Type],type_master_list,2,FALSE))</f>
        <v/>
      </c>
      <c r="L683" s="3" t="str">
        <f>IF(Polygon[Asset Name]="","",PROPER(Polygon[Asset Name]))</f>
        <v/>
      </c>
      <c r="M683" s="11" t="str">
        <f>IF(Polygon[Install Date]="","",Polygon[Install Date])</f>
        <v/>
      </c>
      <c r="N683" s="11" t="str">
        <f>IF(Polygon[Note]="","",PROPER(Polygon[Note]))</f>
        <v/>
      </c>
      <c r="O683" s="11" t="str">
        <f>IF(Polygon[Resource Consent Number]="","",UPPER(Polygon[Resource Consent Number]))</f>
        <v/>
      </c>
      <c r="P683" s="53" t="str">
        <f>IF(Polygon[Asset Unit Cost]="","",Polygon[Asset Unit Cost])</f>
        <v/>
      </c>
      <c r="Q683" s="11" t="str">
        <f>IF(Polygon[Added By]="","",UPPER(Polygon[Added By]))</f>
        <v/>
      </c>
      <c r="R683" s="11" t="str">
        <f>IF(Polygon[Added Date]="","",Polygon[Added Date])</f>
        <v/>
      </c>
      <c r="S683" s="14" t="str">
        <f>IF(Polygon[Z COORD]="","",Polygon[Z COORD])</f>
        <v/>
      </c>
      <c r="T683" s="14" t="str">
        <f>IF(Polygon[Asset Description]="","",PROPER(Polygon[Asset Description]))</f>
        <v/>
      </c>
      <c r="U683" s="14" t="str">
        <f>IF(Polygon[Area m2]="","",Polygon[Area m2])</f>
        <v/>
      </c>
      <c r="V683" s="14" t="str">
        <f>IF(Polygon[Asset Group]="","",VLOOKUP(Polygon[Surface Material],surface_master,2,FALSE))</f>
        <v/>
      </c>
      <c r="W683" s="14" t="str">
        <f>IF(Polygon[Asset Group]="","",VLOOKUP(Polygon[Material],sa_pa_surface,2,FALSE))</f>
        <v/>
      </c>
      <c r="X683" s="14" t="str">
        <f>IF(Polygon[Asset Group]="","",VLOOKUP(Polygon[Surface],surface_master,2,FALSE))</f>
        <v/>
      </c>
      <c r="Y683" s="14" t="str">
        <f>IF(Polygon[Surface Layer Depth mm]="","",Polygon[Surface Layer Depth mm])</f>
        <v/>
      </c>
      <c r="Z683" s="14" t="str">
        <f>IF(Polygon[Length m]="","",Polygon[Length m])</f>
        <v/>
      </c>
      <c r="AA683" s="14" t="str">
        <f>IF(Polygon[Av Width m]="","",Polygon[Av Width m])</f>
        <v/>
      </c>
      <c r="AB683" s="14" t="str">
        <f>IF(Polygon[Parking Capacity]="","",Polygon[Parking Capacity])</f>
        <v/>
      </c>
    </row>
    <row r="684" spans="1:28" s="3" customFormat="1" x14ac:dyDescent="0.2">
      <c r="A684" s="3" t="str">
        <f>IF(Polygon[DWG File Name]="","",Polygon[DWG File Name])</f>
        <v/>
      </c>
      <c r="B684" s="3" t="str">
        <f>IF(Polygon[DWG Layer Name]="","",Polygon[DWG Layer Name])</f>
        <v/>
      </c>
      <c r="C684" s="3" t="str">
        <f>IF(Polygon[DWG Handle]="","",Polygon[DWG Handle])</f>
        <v/>
      </c>
      <c r="D684" s="58" t="str">
        <f>IF(Polygon[Approx Centroid X]="","",Polygon[Approx Centroid X])</f>
        <v/>
      </c>
      <c r="E684" s="58" t="str">
        <f>IF(Polygon[Approx Centroid Y]="","",Polygon[Approx Centroid Y])</f>
        <v/>
      </c>
      <c r="F684" s="3" t="str">
        <f>IF(Polygon[Replacement Asset]="","",Polygon[Replacement Asset])</f>
        <v/>
      </c>
      <c r="G684" s="3" t="str">
        <f>IF(Polygon[Asset ID]="","",UPPER(Polygon[Asset ID]))</f>
        <v/>
      </c>
      <c r="H684" s="3" t="str">
        <f>IF(Polygon[Asset Group]="","",VLOOKUP(Polygon[Asset Group],asset_grp_poly,4,FALSE))</f>
        <v/>
      </c>
      <c r="I684" s="3" t="str">
        <f>IF(Polygon[Asset Group]="","",VLOOKUP(Polygon[Asset Group],asset_grp_poly,2,FALSE))</f>
        <v/>
      </c>
      <c r="J684" s="3" t="str">
        <f>IF(Polygon[Asset Group]="","",VLOOKUP(Polygon[Asset Group],asset_grp_poly,3,FALSE))</f>
        <v/>
      </c>
      <c r="K684" s="3" t="str">
        <f>IF(Polygon[Asset Group]="","",VLOOKUP(Polygon[Asset Type],type_master_list,2,FALSE))</f>
        <v/>
      </c>
      <c r="L684" s="3" t="str">
        <f>IF(Polygon[Asset Name]="","",PROPER(Polygon[Asset Name]))</f>
        <v/>
      </c>
      <c r="M684" s="11" t="str">
        <f>IF(Polygon[Install Date]="","",Polygon[Install Date])</f>
        <v/>
      </c>
      <c r="N684" s="11" t="str">
        <f>IF(Polygon[Note]="","",PROPER(Polygon[Note]))</f>
        <v/>
      </c>
      <c r="O684" s="11" t="str">
        <f>IF(Polygon[Resource Consent Number]="","",UPPER(Polygon[Resource Consent Number]))</f>
        <v/>
      </c>
      <c r="P684" s="53" t="str">
        <f>IF(Polygon[Asset Unit Cost]="","",Polygon[Asset Unit Cost])</f>
        <v/>
      </c>
      <c r="Q684" s="11" t="str">
        <f>IF(Polygon[Added By]="","",UPPER(Polygon[Added By]))</f>
        <v/>
      </c>
      <c r="R684" s="11" t="str">
        <f>IF(Polygon[Added Date]="","",Polygon[Added Date])</f>
        <v/>
      </c>
      <c r="S684" s="14" t="str">
        <f>IF(Polygon[Z COORD]="","",Polygon[Z COORD])</f>
        <v/>
      </c>
      <c r="T684" s="14" t="str">
        <f>IF(Polygon[Asset Description]="","",PROPER(Polygon[Asset Description]))</f>
        <v/>
      </c>
      <c r="U684" s="14" t="str">
        <f>IF(Polygon[Area m2]="","",Polygon[Area m2])</f>
        <v/>
      </c>
      <c r="V684" s="14" t="str">
        <f>IF(Polygon[Asset Group]="","",VLOOKUP(Polygon[Surface Material],surface_master,2,FALSE))</f>
        <v/>
      </c>
      <c r="W684" s="14" t="str">
        <f>IF(Polygon[Asset Group]="","",VLOOKUP(Polygon[Material],sa_pa_surface,2,FALSE))</f>
        <v/>
      </c>
      <c r="X684" s="14" t="str">
        <f>IF(Polygon[Asset Group]="","",VLOOKUP(Polygon[Surface],surface_master,2,FALSE))</f>
        <v/>
      </c>
      <c r="Y684" s="14" t="str">
        <f>IF(Polygon[Surface Layer Depth mm]="","",Polygon[Surface Layer Depth mm])</f>
        <v/>
      </c>
      <c r="Z684" s="14" t="str">
        <f>IF(Polygon[Length m]="","",Polygon[Length m])</f>
        <v/>
      </c>
      <c r="AA684" s="14" t="str">
        <f>IF(Polygon[Av Width m]="","",Polygon[Av Width m])</f>
        <v/>
      </c>
      <c r="AB684" s="14" t="str">
        <f>IF(Polygon[Parking Capacity]="","",Polygon[Parking Capacity])</f>
        <v/>
      </c>
    </row>
    <row r="685" spans="1:28" s="3" customFormat="1" x14ac:dyDescent="0.2">
      <c r="A685" s="3" t="str">
        <f>IF(Polygon[DWG File Name]="","",Polygon[DWG File Name])</f>
        <v/>
      </c>
      <c r="B685" s="3" t="str">
        <f>IF(Polygon[DWG Layer Name]="","",Polygon[DWG Layer Name])</f>
        <v/>
      </c>
      <c r="C685" s="3" t="str">
        <f>IF(Polygon[DWG Handle]="","",Polygon[DWG Handle])</f>
        <v/>
      </c>
      <c r="D685" s="58" t="str">
        <f>IF(Polygon[Approx Centroid X]="","",Polygon[Approx Centroid X])</f>
        <v/>
      </c>
      <c r="E685" s="58" t="str">
        <f>IF(Polygon[Approx Centroid Y]="","",Polygon[Approx Centroid Y])</f>
        <v/>
      </c>
      <c r="F685" s="3" t="str">
        <f>IF(Polygon[Replacement Asset]="","",Polygon[Replacement Asset])</f>
        <v/>
      </c>
      <c r="G685" s="3" t="str">
        <f>IF(Polygon[Asset ID]="","",UPPER(Polygon[Asset ID]))</f>
        <v/>
      </c>
      <c r="H685" s="3" t="str">
        <f>IF(Polygon[Asset Group]="","",VLOOKUP(Polygon[Asset Group],asset_grp_poly,4,FALSE))</f>
        <v/>
      </c>
      <c r="I685" s="3" t="str">
        <f>IF(Polygon[Asset Group]="","",VLOOKUP(Polygon[Asset Group],asset_grp_poly,2,FALSE))</f>
        <v/>
      </c>
      <c r="J685" s="3" t="str">
        <f>IF(Polygon[Asset Group]="","",VLOOKUP(Polygon[Asset Group],asset_grp_poly,3,FALSE))</f>
        <v/>
      </c>
      <c r="K685" s="3" t="str">
        <f>IF(Polygon[Asset Group]="","",VLOOKUP(Polygon[Asset Type],type_master_list,2,FALSE))</f>
        <v/>
      </c>
      <c r="L685" s="3" t="str">
        <f>IF(Polygon[Asset Name]="","",PROPER(Polygon[Asset Name]))</f>
        <v/>
      </c>
      <c r="M685" s="11" t="str">
        <f>IF(Polygon[Install Date]="","",Polygon[Install Date])</f>
        <v/>
      </c>
      <c r="N685" s="11" t="str">
        <f>IF(Polygon[Note]="","",PROPER(Polygon[Note]))</f>
        <v/>
      </c>
      <c r="O685" s="11" t="str">
        <f>IF(Polygon[Resource Consent Number]="","",UPPER(Polygon[Resource Consent Number]))</f>
        <v/>
      </c>
      <c r="P685" s="53" t="str">
        <f>IF(Polygon[Asset Unit Cost]="","",Polygon[Asset Unit Cost])</f>
        <v/>
      </c>
      <c r="Q685" s="11" t="str">
        <f>IF(Polygon[Added By]="","",UPPER(Polygon[Added By]))</f>
        <v/>
      </c>
      <c r="R685" s="11" t="str">
        <f>IF(Polygon[Added Date]="","",Polygon[Added Date])</f>
        <v/>
      </c>
      <c r="S685" s="14" t="str">
        <f>IF(Polygon[Z COORD]="","",Polygon[Z COORD])</f>
        <v/>
      </c>
      <c r="T685" s="14" t="str">
        <f>IF(Polygon[Asset Description]="","",PROPER(Polygon[Asset Description]))</f>
        <v/>
      </c>
      <c r="U685" s="14" t="str">
        <f>IF(Polygon[Area m2]="","",Polygon[Area m2])</f>
        <v/>
      </c>
      <c r="V685" s="14" t="str">
        <f>IF(Polygon[Asset Group]="","",VLOOKUP(Polygon[Surface Material],surface_master,2,FALSE))</f>
        <v/>
      </c>
      <c r="W685" s="14" t="str">
        <f>IF(Polygon[Asset Group]="","",VLOOKUP(Polygon[Material],sa_pa_surface,2,FALSE))</f>
        <v/>
      </c>
      <c r="X685" s="14" t="str">
        <f>IF(Polygon[Asset Group]="","",VLOOKUP(Polygon[Surface],surface_master,2,FALSE))</f>
        <v/>
      </c>
      <c r="Y685" s="14" t="str">
        <f>IF(Polygon[Surface Layer Depth mm]="","",Polygon[Surface Layer Depth mm])</f>
        <v/>
      </c>
      <c r="Z685" s="14" t="str">
        <f>IF(Polygon[Length m]="","",Polygon[Length m])</f>
        <v/>
      </c>
      <c r="AA685" s="14" t="str">
        <f>IF(Polygon[Av Width m]="","",Polygon[Av Width m])</f>
        <v/>
      </c>
      <c r="AB685" s="14" t="str">
        <f>IF(Polygon[Parking Capacity]="","",Polygon[Parking Capacity])</f>
        <v/>
      </c>
    </row>
    <row r="686" spans="1:28" s="3" customFormat="1" x14ac:dyDescent="0.2">
      <c r="A686" s="3" t="str">
        <f>IF(Polygon[DWG File Name]="","",Polygon[DWG File Name])</f>
        <v/>
      </c>
      <c r="B686" s="3" t="str">
        <f>IF(Polygon[DWG Layer Name]="","",Polygon[DWG Layer Name])</f>
        <v/>
      </c>
      <c r="C686" s="3" t="str">
        <f>IF(Polygon[DWG Handle]="","",Polygon[DWG Handle])</f>
        <v/>
      </c>
      <c r="D686" s="58" t="str">
        <f>IF(Polygon[Approx Centroid X]="","",Polygon[Approx Centroid X])</f>
        <v/>
      </c>
      <c r="E686" s="58" t="str">
        <f>IF(Polygon[Approx Centroid Y]="","",Polygon[Approx Centroid Y])</f>
        <v/>
      </c>
      <c r="F686" s="3" t="str">
        <f>IF(Polygon[Replacement Asset]="","",Polygon[Replacement Asset])</f>
        <v/>
      </c>
      <c r="G686" s="3" t="str">
        <f>IF(Polygon[Asset ID]="","",UPPER(Polygon[Asset ID]))</f>
        <v/>
      </c>
      <c r="H686" s="3" t="str">
        <f>IF(Polygon[Asset Group]="","",VLOOKUP(Polygon[Asset Group],asset_grp_poly,4,FALSE))</f>
        <v/>
      </c>
      <c r="I686" s="3" t="str">
        <f>IF(Polygon[Asset Group]="","",VLOOKUP(Polygon[Asset Group],asset_grp_poly,2,FALSE))</f>
        <v/>
      </c>
      <c r="J686" s="3" t="str">
        <f>IF(Polygon[Asset Group]="","",VLOOKUP(Polygon[Asset Group],asset_grp_poly,3,FALSE))</f>
        <v/>
      </c>
      <c r="K686" s="3" t="str">
        <f>IF(Polygon[Asset Group]="","",VLOOKUP(Polygon[Asset Type],type_master_list,2,FALSE))</f>
        <v/>
      </c>
      <c r="L686" s="3" t="str">
        <f>IF(Polygon[Asset Name]="","",PROPER(Polygon[Asset Name]))</f>
        <v/>
      </c>
      <c r="M686" s="11" t="str">
        <f>IF(Polygon[Install Date]="","",Polygon[Install Date])</f>
        <v/>
      </c>
      <c r="N686" s="11" t="str">
        <f>IF(Polygon[Note]="","",PROPER(Polygon[Note]))</f>
        <v/>
      </c>
      <c r="O686" s="11" t="str">
        <f>IF(Polygon[Resource Consent Number]="","",UPPER(Polygon[Resource Consent Number]))</f>
        <v/>
      </c>
      <c r="P686" s="53" t="str">
        <f>IF(Polygon[Asset Unit Cost]="","",Polygon[Asset Unit Cost])</f>
        <v/>
      </c>
      <c r="Q686" s="11" t="str">
        <f>IF(Polygon[Added By]="","",UPPER(Polygon[Added By]))</f>
        <v/>
      </c>
      <c r="R686" s="11" t="str">
        <f>IF(Polygon[Added Date]="","",Polygon[Added Date])</f>
        <v/>
      </c>
      <c r="S686" s="14" t="str">
        <f>IF(Polygon[Z COORD]="","",Polygon[Z COORD])</f>
        <v/>
      </c>
      <c r="T686" s="14" t="str">
        <f>IF(Polygon[Asset Description]="","",PROPER(Polygon[Asset Description]))</f>
        <v/>
      </c>
      <c r="U686" s="14" t="str">
        <f>IF(Polygon[Area m2]="","",Polygon[Area m2])</f>
        <v/>
      </c>
      <c r="V686" s="14" t="str">
        <f>IF(Polygon[Asset Group]="","",VLOOKUP(Polygon[Surface Material],surface_master,2,FALSE))</f>
        <v/>
      </c>
      <c r="W686" s="14" t="str">
        <f>IF(Polygon[Asset Group]="","",VLOOKUP(Polygon[Material],sa_pa_surface,2,FALSE))</f>
        <v/>
      </c>
      <c r="X686" s="14" t="str">
        <f>IF(Polygon[Asset Group]="","",VLOOKUP(Polygon[Surface],surface_master,2,FALSE))</f>
        <v/>
      </c>
      <c r="Y686" s="14" t="str">
        <f>IF(Polygon[Surface Layer Depth mm]="","",Polygon[Surface Layer Depth mm])</f>
        <v/>
      </c>
      <c r="Z686" s="14" t="str">
        <f>IF(Polygon[Length m]="","",Polygon[Length m])</f>
        <v/>
      </c>
      <c r="AA686" s="14" t="str">
        <f>IF(Polygon[Av Width m]="","",Polygon[Av Width m])</f>
        <v/>
      </c>
      <c r="AB686" s="14" t="str">
        <f>IF(Polygon[Parking Capacity]="","",Polygon[Parking Capacity])</f>
        <v/>
      </c>
    </row>
    <row r="687" spans="1:28" s="3" customFormat="1" x14ac:dyDescent="0.2">
      <c r="A687" s="3" t="str">
        <f>IF(Polygon[DWG File Name]="","",Polygon[DWG File Name])</f>
        <v/>
      </c>
      <c r="B687" s="3" t="str">
        <f>IF(Polygon[DWG Layer Name]="","",Polygon[DWG Layer Name])</f>
        <v/>
      </c>
      <c r="C687" s="3" t="str">
        <f>IF(Polygon[DWG Handle]="","",Polygon[DWG Handle])</f>
        <v/>
      </c>
      <c r="D687" s="58" t="str">
        <f>IF(Polygon[Approx Centroid X]="","",Polygon[Approx Centroid X])</f>
        <v/>
      </c>
      <c r="E687" s="58" t="str">
        <f>IF(Polygon[Approx Centroid Y]="","",Polygon[Approx Centroid Y])</f>
        <v/>
      </c>
      <c r="F687" s="3" t="str">
        <f>IF(Polygon[Replacement Asset]="","",Polygon[Replacement Asset])</f>
        <v/>
      </c>
      <c r="G687" s="3" t="str">
        <f>IF(Polygon[Asset ID]="","",UPPER(Polygon[Asset ID]))</f>
        <v/>
      </c>
      <c r="H687" s="3" t="str">
        <f>IF(Polygon[Asset Group]="","",VLOOKUP(Polygon[Asset Group],asset_grp_poly,4,FALSE))</f>
        <v/>
      </c>
      <c r="I687" s="3" t="str">
        <f>IF(Polygon[Asset Group]="","",VLOOKUP(Polygon[Asset Group],asset_grp_poly,2,FALSE))</f>
        <v/>
      </c>
      <c r="J687" s="3" t="str">
        <f>IF(Polygon[Asset Group]="","",VLOOKUP(Polygon[Asset Group],asset_grp_poly,3,FALSE))</f>
        <v/>
      </c>
      <c r="K687" s="3" t="str">
        <f>IF(Polygon[Asset Group]="","",VLOOKUP(Polygon[Asset Type],type_master_list,2,FALSE))</f>
        <v/>
      </c>
      <c r="L687" s="3" t="str">
        <f>IF(Polygon[Asset Name]="","",PROPER(Polygon[Asset Name]))</f>
        <v/>
      </c>
      <c r="M687" s="11" t="str">
        <f>IF(Polygon[Install Date]="","",Polygon[Install Date])</f>
        <v/>
      </c>
      <c r="N687" s="11" t="str">
        <f>IF(Polygon[Note]="","",PROPER(Polygon[Note]))</f>
        <v/>
      </c>
      <c r="O687" s="11" t="str">
        <f>IF(Polygon[Resource Consent Number]="","",UPPER(Polygon[Resource Consent Number]))</f>
        <v/>
      </c>
      <c r="P687" s="53" t="str">
        <f>IF(Polygon[Asset Unit Cost]="","",Polygon[Asset Unit Cost])</f>
        <v/>
      </c>
      <c r="Q687" s="11" t="str">
        <f>IF(Polygon[Added By]="","",UPPER(Polygon[Added By]))</f>
        <v/>
      </c>
      <c r="R687" s="11" t="str">
        <f>IF(Polygon[Added Date]="","",Polygon[Added Date])</f>
        <v/>
      </c>
      <c r="S687" s="14" t="str">
        <f>IF(Polygon[Z COORD]="","",Polygon[Z COORD])</f>
        <v/>
      </c>
      <c r="T687" s="14" t="str">
        <f>IF(Polygon[Asset Description]="","",PROPER(Polygon[Asset Description]))</f>
        <v/>
      </c>
      <c r="U687" s="14" t="str">
        <f>IF(Polygon[Area m2]="","",Polygon[Area m2])</f>
        <v/>
      </c>
      <c r="V687" s="14" t="str">
        <f>IF(Polygon[Asset Group]="","",VLOOKUP(Polygon[Surface Material],surface_master,2,FALSE))</f>
        <v/>
      </c>
      <c r="W687" s="14" t="str">
        <f>IF(Polygon[Asset Group]="","",VLOOKUP(Polygon[Material],sa_pa_surface,2,FALSE))</f>
        <v/>
      </c>
      <c r="X687" s="14" t="str">
        <f>IF(Polygon[Asset Group]="","",VLOOKUP(Polygon[Surface],surface_master,2,FALSE))</f>
        <v/>
      </c>
      <c r="Y687" s="14" t="str">
        <f>IF(Polygon[Surface Layer Depth mm]="","",Polygon[Surface Layer Depth mm])</f>
        <v/>
      </c>
      <c r="Z687" s="14" t="str">
        <f>IF(Polygon[Length m]="","",Polygon[Length m])</f>
        <v/>
      </c>
      <c r="AA687" s="14" t="str">
        <f>IF(Polygon[Av Width m]="","",Polygon[Av Width m])</f>
        <v/>
      </c>
      <c r="AB687" s="14" t="str">
        <f>IF(Polygon[Parking Capacity]="","",Polygon[Parking Capacity])</f>
        <v/>
      </c>
    </row>
    <row r="688" spans="1:28" s="3" customFormat="1" x14ac:dyDescent="0.2">
      <c r="A688" s="3" t="str">
        <f>IF(Polygon[DWG File Name]="","",Polygon[DWG File Name])</f>
        <v/>
      </c>
      <c r="B688" s="3" t="str">
        <f>IF(Polygon[DWG Layer Name]="","",Polygon[DWG Layer Name])</f>
        <v/>
      </c>
      <c r="C688" s="3" t="str">
        <f>IF(Polygon[DWG Handle]="","",Polygon[DWG Handle])</f>
        <v/>
      </c>
      <c r="D688" s="58" t="str">
        <f>IF(Polygon[Approx Centroid X]="","",Polygon[Approx Centroid X])</f>
        <v/>
      </c>
      <c r="E688" s="58" t="str">
        <f>IF(Polygon[Approx Centroid Y]="","",Polygon[Approx Centroid Y])</f>
        <v/>
      </c>
      <c r="F688" s="3" t="str">
        <f>IF(Polygon[Replacement Asset]="","",Polygon[Replacement Asset])</f>
        <v/>
      </c>
      <c r="G688" s="3" t="str">
        <f>IF(Polygon[Asset ID]="","",UPPER(Polygon[Asset ID]))</f>
        <v/>
      </c>
      <c r="H688" s="3" t="str">
        <f>IF(Polygon[Asset Group]="","",VLOOKUP(Polygon[Asset Group],asset_grp_poly,4,FALSE))</f>
        <v/>
      </c>
      <c r="I688" s="3" t="str">
        <f>IF(Polygon[Asset Group]="","",VLOOKUP(Polygon[Asset Group],asset_grp_poly,2,FALSE))</f>
        <v/>
      </c>
      <c r="J688" s="3" t="str">
        <f>IF(Polygon[Asset Group]="","",VLOOKUP(Polygon[Asset Group],asset_grp_poly,3,FALSE))</f>
        <v/>
      </c>
      <c r="K688" s="3" t="str">
        <f>IF(Polygon[Asset Group]="","",VLOOKUP(Polygon[Asset Type],type_master_list,2,FALSE))</f>
        <v/>
      </c>
      <c r="L688" s="3" t="str">
        <f>IF(Polygon[Asset Name]="","",PROPER(Polygon[Asset Name]))</f>
        <v/>
      </c>
      <c r="M688" s="11" t="str">
        <f>IF(Polygon[Install Date]="","",Polygon[Install Date])</f>
        <v/>
      </c>
      <c r="N688" s="11" t="str">
        <f>IF(Polygon[Note]="","",PROPER(Polygon[Note]))</f>
        <v/>
      </c>
      <c r="O688" s="11" t="str">
        <f>IF(Polygon[Resource Consent Number]="","",UPPER(Polygon[Resource Consent Number]))</f>
        <v/>
      </c>
      <c r="P688" s="53" t="str">
        <f>IF(Polygon[Asset Unit Cost]="","",Polygon[Asset Unit Cost])</f>
        <v/>
      </c>
      <c r="Q688" s="11" t="str">
        <f>IF(Polygon[Added By]="","",UPPER(Polygon[Added By]))</f>
        <v/>
      </c>
      <c r="R688" s="11" t="str">
        <f>IF(Polygon[Added Date]="","",Polygon[Added Date])</f>
        <v/>
      </c>
      <c r="S688" s="14" t="str">
        <f>IF(Polygon[Z COORD]="","",Polygon[Z COORD])</f>
        <v/>
      </c>
      <c r="T688" s="14" t="str">
        <f>IF(Polygon[Asset Description]="","",PROPER(Polygon[Asset Description]))</f>
        <v/>
      </c>
      <c r="U688" s="14" t="str">
        <f>IF(Polygon[Area m2]="","",Polygon[Area m2])</f>
        <v/>
      </c>
      <c r="V688" s="14" t="str">
        <f>IF(Polygon[Asset Group]="","",VLOOKUP(Polygon[Surface Material],surface_master,2,FALSE))</f>
        <v/>
      </c>
      <c r="W688" s="14" t="str">
        <f>IF(Polygon[Asset Group]="","",VLOOKUP(Polygon[Material],sa_pa_surface,2,FALSE))</f>
        <v/>
      </c>
      <c r="X688" s="14" t="str">
        <f>IF(Polygon[Asset Group]="","",VLOOKUP(Polygon[Surface],surface_master,2,FALSE))</f>
        <v/>
      </c>
      <c r="Y688" s="14" t="str">
        <f>IF(Polygon[Surface Layer Depth mm]="","",Polygon[Surface Layer Depth mm])</f>
        <v/>
      </c>
      <c r="Z688" s="14" t="str">
        <f>IF(Polygon[Length m]="","",Polygon[Length m])</f>
        <v/>
      </c>
      <c r="AA688" s="14" t="str">
        <f>IF(Polygon[Av Width m]="","",Polygon[Av Width m])</f>
        <v/>
      </c>
      <c r="AB688" s="14" t="str">
        <f>IF(Polygon[Parking Capacity]="","",Polygon[Parking Capacity])</f>
        <v/>
      </c>
    </row>
    <row r="689" spans="1:28" s="3" customFormat="1" x14ac:dyDescent="0.2">
      <c r="A689" s="3" t="str">
        <f>IF(Polygon[DWG File Name]="","",Polygon[DWG File Name])</f>
        <v/>
      </c>
      <c r="B689" s="3" t="str">
        <f>IF(Polygon[DWG Layer Name]="","",Polygon[DWG Layer Name])</f>
        <v/>
      </c>
      <c r="C689" s="3" t="str">
        <f>IF(Polygon[DWG Handle]="","",Polygon[DWG Handle])</f>
        <v/>
      </c>
      <c r="D689" s="58" t="str">
        <f>IF(Polygon[Approx Centroid X]="","",Polygon[Approx Centroid X])</f>
        <v/>
      </c>
      <c r="E689" s="58" t="str">
        <f>IF(Polygon[Approx Centroid Y]="","",Polygon[Approx Centroid Y])</f>
        <v/>
      </c>
      <c r="F689" s="3" t="str">
        <f>IF(Polygon[Replacement Asset]="","",Polygon[Replacement Asset])</f>
        <v/>
      </c>
      <c r="G689" s="3" t="str">
        <f>IF(Polygon[Asset ID]="","",UPPER(Polygon[Asset ID]))</f>
        <v/>
      </c>
      <c r="H689" s="3" t="str">
        <f>IF(Polygon[Asset Group]="","",VLOOKUP(Polygon[Asset Group],asset_grp_poly,4,FALSE))</f>
        <v/>
      </c>
      <c r="I689" s="3" t="str">
        <f>IF(Polygon[Asset Group]="","",VLOOKUP(Polygon[Asset Group],asset_grp_poly,2,FALSE))</f>
        <v/>
      </c>
      <c r="J689" s="3" t="str">
        <f>IF(Polygon[Asset Group]="","",VLOOKUP(Polygon[Asset Group],asset_grp_poly,3,FALSE))</f>
        <v/>
      </c>
      <c r="K689" s="3" t="str">
        <f>IF(Polygon[Asset Group]="","",VLOOKUP(Polygon[Asset Type],type_master_list,2,FALSE))</f>
        <v/>
      </c>
      <c r="L689" s="3" t="str">
        <f>IF(Polygon[Asset Name]="","",PROPER(Polygon[Asset Name]))</f>
        <v/>
      </c>
      <c r="M689" s="11" t="str">
        <f>IF(Polygon[Install Date]="","",Polygon[Install Date])</f>
        <v/>
      </c>
      <c r="N689" s="11" t="str">
        <f>IF(Polygon[Note]="","",PROPER(Polygon[Note]))</f>
        <v/>
      </c>
      <c r="O689" s="11" t="str">
        <f>IF(Polygon[Resource Consent Number]="","",UPPER(Polygon[Resource Consent Number]))</f>
        <v/>
      </c>
      <c r="P689" s="53" t="str">
        <f>IF(Polygon[Asset Unit Cost]="","",Polygon[Asset Unit Cost])</f>
        <v/>
      </c>
      <c r="Q689" s="11" t="str">
        <f>IF(Polygon[Added By]="","",UPPER(Polygon[Added By]))</f>
        <v/>
      </c>
      <c r="R689" s="11" t="str">
        <f>IF(Polygon[Added Date]="","",Polygon[Added Date])</f>
        <v/>
      </c>
      <c r="S689" s="14" t="str">
        <f>IF(Polygon[Z COORD]="","",Polygon[Z COORD])</f>
        <v/>
      </c>
      <c r="T689" s="14" t="str">
        <f>IF(Polygon[Asset Description]="","",PROPER(Polygon[Asset Description]))</f>
        <v/>
      </c>
      <c r="U689" s="14" t="str">
        <f>IF(Polygon[Area m2]="","",Polygon[Area m2])</f>
        <v/>
      </c>
      <c r="V689" s="14" t="str">
        <f>IF(Polygon[Asset Group]="","",VLOOKUP(Polygon[Surface Material],surface_master,2,FALSE))</f>
        <v/>
      </c>
      <c r="W689" s="14" t="str">
        <f>IF(Polygon[Asset Group]="","",VLOOKUP(Polygon[Material],sa_pa_surface,2,FALSE))</f>
        <v/>
      </c>
      <c r="X689" s="14" t="str">
        <f>IF(Polygon[Asset Group]="","",VLOOKUP(Polygon[Surface],surface_master,2,FALSE))</f>
        <v/>
      </c>
      <c r="Y689" s="14" t="str">
        <f>IF(Polygon[Surface Layer Depth mm]="","",Polygon[Surface Layer Depth mm])</f>
        <v/>
      </c>
      <c r="Z689" s="14" t="str">
        <f>IF(Polygon[Length m]="","",Polygon[Length m])</f>
        <v/>
      </c>
      <c r="AA689" s="14" t="str">
        <f>IF(Polygon[Av Width m]="","",Polygon[Av Width m])</f>
        <v/>
      </c>
      <c r="AB689" s="14" t="str">
        <f>IF(Polygon[Parking Capacity]="","",Polygon[Parking Capacity])</f>
        <v/>
      </c>
    </row>
    <row r="690" spans="1:28" s="3" customFormat="1" x14ac:dyDescent="0.2">
      <c r="A690" s="3" t="str">
        <f>IF(Polygon[DWG File Name]="","",Polygon[DWG File Name])</f>
        <v/>
      </c>
      <c r="B690" s="3" t="str">
        <f>IF(Polygon[DWG Layer Name]="","",Polygon[DWG Layer Name])</f>
        <v/>
      </c>
      <c r="C690" s="3" t="str">
        <f>IF(Polygon[DWG Handle]="","",Polygon[DWG Handle])</f>
        <v/>
      </c>
      <c r="D690" s="58" t="str">
        <f>IF(Polygon[Approx Centroid X]="","",Polygon[Approx Centroid X])</f>
        <v/>
      </c>
      <c r="E690" s="58" t="str">
        <f>IF(Polygon[Approx Centroid Y]="","",Polygon[Approx Centroid Y])</f>
        <v/>
      </c>
      <c r="F690" s="3" t="str">
        <f>IF(Polygon[Replacement Asset]="","",Polygon[Replacement Asset])</f>
        <v/>
      </c>
      <c r="G690" s="3" t="str">
        <f>IF(Polygon[Asset ID]="","",UPPER(Polygon[Asset ID]))</f>
        <v/>
      </c>
      <c r="H690" s="3" t="str">
        <f>IF(Polygon[Asset Group]="","",VLOOKUP(Polygon[Asset Group],asset_grp_poly,4,FALSE))</f>
        <v/>
      </c>
      <c r="I690" s="3" t="str">
        <f>IF(Polygon[Asset Group]="","",VLOOKUP(Polygon[Asset Group],asset_grp_poly,2,FALSE))</f>
        <v/>
      </c>
      <c r="J690" s="3" t="str">
        <f>IF(Polygon[Asset Group]="","",VLOOKUP(Polygon[Asset Group],asset_grp_poly,3,FALSE))</f>
        <v/>
      </c>
      <c r="K690" s="3" t="str">
        <f>IF(Polygon[Asset Group]="","",VLOOKUP(Polygon[Asset Type],type_master_list,2,FALSE))</f>
        <v/>
      </c>
      <c r="L690" s="3" t="str">
        <f>IF(Polygon[Asset Name]="","",PROPER(Polygon[Asset Name]))</f>
        <v/>
      </c>
      <c r="M690" s="11" t="str">
        <f>IF(Polygon[Install Date]="","",Polygon[Install Date])</f>
        <v/>
      </c>
      <c r="N690" s="11" t="str">
        <f>IF(Polygon[Note]="","",PROPER(Polygon[Note]))</f>
        <v/>
      </c>
      <c r="O690" s="11" t="str">
        <f>IF(Polygon[Resource Consent Number]="","",UPPER(Polygon[Resource Consent Number]))</f>
        <v/>
      </c>
      <c r="P690" s="53" t="str">
        <f>IF(Polygon[Asset Unit Cost]="","",Polygon[Asset Unit Cost])</f>
        <v/>
      </c>
      <c r="Q690" s="11" t="str">
        <f>IF(Polygon[Added By]="","",UPPER(Polygon[Added By]))</f>
        <v/>
      </c>
      <c r="R690" s="11" t="str">
        <f>IF(Polygon[Added Date]="","",Polygon[Added Date])</f>
        <v/>
      </c>
      <c r="S690" s="14" t="str">
        <f>IF(Polygon[Z COORD]="","",Polygon[Z COORD])</f>
        <v/>
      </c>
      <c r="T690" s="14" t="str">
        <f>IF(Polygon[Asset Description]="","",PROPER(Polygon[Asset Description]))</f>
        <v/>
      </c>
      <c r="U690" s="14" t="str">
        <f>IF(Polygon[Area m2]="","",Polygon[Area m2])</f>
        <v/>
      </c>
      <c r="V690" s="14" t="str">
        <f>IF(Polygon[Asset Group]="","",VLOOKUP(Polygon[Surface Material],surface_master,2,FALSE))</f>
        <v/>
      </c>
      <c r="W690" s="14" t="str">
        <f>IF(Polygon[Asset Group]="","",VLOOKUP(Polygon[Material],sa_pa_surface,2,FALSE))</f>
        <v/>
      </c>
      <c r="X690" s="14" t="str">
        <f>IF(Polygon[Asset Group]="","",VLOOKUP(Polygon[Surface],surface_master,2,FALSE))</f>
        <v/>
      </c>
      <c r="Y690" s="14" t="str">
        <f>IF(Polygon[Surface Layer Depth mm]="","",Polygon[Surface Layer Depth mm])</f>
        <v/>
      </c>
      <c r="Z690" s="14" t="str">
        <f>IF(Polygon[Length m]="","",Polygon[Length m])</f>
        <v/>
      </c>
      <c r="AA690" s="14" t="str">
        <f>IF(Polygon[Av Width m]="","",Polygon[Av Width m])</f>
        <v/>
      </c>
      <c r="AB690" s="14" t="str">
        <f>IF(Polygon[Parking Capacity]="","",Polygon[Parking Capacity])</f>
        <v/>
      </c>
    </row>
    <row r="691" spans="1:28" s="3" customFormat="1" x14ac:dyDescent="0.2">
      <c r="A691" s="3" t="str">
        <f>IF(Polygon[DWG File Name]="","",Polygon[DWG File Name])</f>
        <v/>
      </c>
      <c r="B691" s="3" t="str">
        <f>IF(Polygon[DWG Layer Name]="","",Polygon[DWG Layer Name])</f>
        <v/>
      </c>
      <c r="C691" s="3" t="str">
        <f>IF(Polygon[DWG Handle]="","",Polygon[DWG Handle])</f>
        <v/>
      </c>
      <c r="D691" s="58" t="str">
        <f>IF(Polygon[Approx Centroid X]="","",Polygon[Approx Centroid X])</f>
        <v/>
      </c>
      <c r="E691" s="58" t="str">
        <f>IF(Polygon[Approx Centroid Y]="","",Polygon[Approx Centroid Y])</f>
        <v/>
      </c>
      <c r="F691" s="3" t="str">
        <f>IF(Polygon[Replacement Asset]="","",Polygon[Replacement Asset])</f>
        <v/>
      </c>
      <c r="G691" s="3" t="str">
        <f>IF(Polygon[Asset ID]="","",UPPER(Polygon[Asset ID]))</f>
        <v/>
      </c>
      <c r="H691" s="3" t="str">
        <f>IF(Polygon[Asset Group]="","",VLOOKUP(Polygon[Asset Group],asset_grp_poly,4,FALSE))</f>
        <v/>
      </c>
      <c r="I691" s="3" t="str">
        <f>IF(Polygon[Asset Group]="","",VLOOKUP(Polygon[Asset Group],asset_grp_poly,2,FALSE))</f>
        <v/>
      </c>
      <c r="J691" s="3" t="str">
        <f>IF(Polygon[Asset Group]="","",VLOOKUP(Polygon[Asset Group],asset_grp_poly,3,FALSE))</f>
        <v/>
      </c>
      <c r="K691" s="3" t="str">
        <f>IF(Polygon[Asset Group]="","",VLOOKUP(Polygon[Asset Type],type_master_list,2,FALSE))</f>
        <v/>
      </c>
      <c r="L691" s="3" t="str">
        <f>IF(Polygon[Asset Name]="","",PROPER(Polygon[Asset Name]))</f>
        <v/>
      </c>
      <c r="M691" s="11" t="str">
        <f>IF(Polygon[Install Date]="","",Polygon[Install Date])</f>
        <v/>
      </c>
      <c r="N691" s="11" t="str">
        <f>IF(Polygon[Note]="","",PROPER(Polygon[Note]))</f>
        <v/>
      </c>
      <c r="O691" s="11" t="str">
        <f>IF(Polygon[Resource Consent Number]="","",UPPER(Polygon[Resource Consent Number]))</f>
        <v/>
      </c>
      <c r="P691" s="53" t="str">
        <f>IF(Polygon[Asset Unit Cost]="","",Polygon[Asset Unit Cost])</f>
        <v/>
      </c>
      <c r="Q691" s="11" t="str">
        <f>IF(Polygon[Added By]="","",UPPER(Polygon[Added By]))</f>
        <v/>
      </c>
      <c r="R691" s="11" t="str">
        <f>IF(Polygon[Added Date]="","",Polygon[Added Date])</f>
        <v/>
      </c>
      <c r="S691" s="14" t="str">
        <f>IF(Polygon[Z COORD]="","",Polygon[Z COORD])</f>
        <v/>
      </c>
      <c r="T691" s="14" t="str">
        <f>IF(Polygon[Asset Description]="","",PROPER(Polygon[Asset Description]))</f>
        <v/>
      </c>
      <c r="U691" s="14" t="str">
        <f>IF(Polygon[Area m2]="","",Polygon[Area m2])</f>
        <v/>
      </c>
      <c r="V691" s="14" t="str">
        <f>IF(Polygon[Asset Group]="","",VLOOKUP(Polygon[Surface Material],surface_master,2,FALSE))</f>
        <v/>
      </c>
      <c r="W691" s="14" t="str">
        <f>IF(Polygon[Asset Group]="","",VLOOKUP(Polygon[Material],sa_pa_surface,2,FALSE))</f>
        <v/>
      </c>
      <c r="X691" s="14" t="str">
        <f>IF(Polygon[Asset Group]="","",VLOOKUP(Polygon[Surface],surface_master,2,FALSE))</f>
        <v/>
      </c>
      <c r="Y691" s="14" t="str">
        <f>IF(Polygon[Surface Layer Depth mm]="","",Polygon[Surface Layer Depth mm])</f>
        <v/>
      </c>
      <c r="Z691" s="14" t="str">
        <f>IF(Polygon[Length m]="","",Polygon[Length m])</f>
        <v/>
      </c>
      <c r="AA691" s="14" t="str">
        <f>IF(Polygon[Av Width m]="","",Polygon[Av Width m])</f>
        <v/>
      </c>
      <c r="AB691" s="14" t="str">
        <f>IF(Polygon[Parking Capacity]="","",Polygon[Parking Capacity])</f>
        <v/>
      </c>
    </row>
    <row r="692" spans="1:28" s="3" customFormat="1" x14ac:dyDescent="0.2">
      <c r="A692" s="3" t="str">
        <f>IF(Polygon[DWG File Name]="","",Polygon[DWG File Name])</f>
        <v/>
      </c>
      <c r="B692" s="3" t="str">
        <f>IF(Polygon[DWG Layer Name]="","",Polygon[DWG Layer Name])</f>
        <v/>
      </c>
      <c r="C692" s="3" t="str">
        <f>IF(Polygon[DWG Handle]="","",Polygon[DWG Handle])</f>
        <v/>
      </c>
      <c r="D692" s="58" t="str">
        <f>IF(Polygon[Approx Centroid X]="","",Polygon[Approx Centroid X])</f>
        <v/>
      </c>
      <c r="E692" s="58" t="str">
        <f>IF(Polygon[Approx Centroid Y]="","",Polygon[Approx Centroid Y])</f>
        <v/>
      </c>
      <c r="F692" s="3" t="str">
        <f>IF(Polygon[Replacement Asset]="","",Polygon[Replacement Asset])</f>
        <v/>
      </c>
      <c r="G692" s="3" t="str">
        <f>IF(Polygon[Asset ID]="","",UPPER(Polygon[Asset ID]))</f>
        <v/>
      </c>
      <c r="H692" s="3" t="str">
        <f>IF(Polygon[Asset Group]="","",VLOOKUP(Polygon[Asset Group],asset_grp_poly,4,FALSE))</f>
        <v/>
      </c>
      <c r="I692" s="3" t="str">
        <f>IF(Polygon[Asset Group]="","",VLOOKUP(Polygon[Asset Group],asset_grp_poly,2,FALSE))</f>
        <v/>
      </c>
      <c r="J692" s="3" t="str">
        <f>IF(Polygon[Asset Group]="","",VLOOKUP(Polygon[Asset Group],asset_grp_poly,3,FALSE))</f>
        <v/>
      </c>
      <c r="K692" s="3" t="str">
        <f>IF(Polygon[Asset Group]="","",VLOOKUP(Polygon[Asset Type],type_master_list,2,FALSE))</f>
        <v/>
      </c>
      <c r="L692" s="3" t="str">
        <f>IF(Polygon[Asset Name]="","",PROPER(Polygon[Asset Name]))</f>
        <v/>
      </c>
      <c r="M692" s="11" t="str">
        <f>IF(Polygon[Install Date]="","",Polygon[Install Date])</f>
        <v/>
      </c>
      <c r="N692" s="11" t="str">
        <f>IF(Polygon[Note]="","",PROPER(Polygon[Note]))</f>
        <v/>
      </c>
      <c r="O692" s="11" t="str">
        <f>IF(Polygon[Resource Consent Number]="","",UPPER(Polygon[Resource Consent Number]))</f>
        <v/>
      </c>
      <c r="P692" s="53" t="str">
        <f>IF(Polygon[Asset Unit Cost]="","",Polygon[Asset Unit Cost])</f>
        <v/>
      </c>
      <c r="Q692" s="11" t="str">
        <f>IF(Polygon[Added By]="","",UPPER(Polygon[Added By]))</f>
        <v/>
      </c>
      <c r="R692" s="11" t="str">
        <f>IF(Polygon[Added Date]="","",Polygon[Added Date])</f>
        <v/>
      </c>
      <c r="S692" s="14" t="str">
        <f>IF(Polygon[Z COORD]="","",Polygon[Z COORD])</f>
        <v/>
      </c>
      <c r="T692" s="14" t="str">
        <f>IF(Polygon[Asset Description]="","",PROPER(Polygon[Asset Description]))</f>
        <v/>
      </c>
      <c r="U692" s="14" t="str">
        <f>IF(Polygon[Area m2]="","",Polygon[Area m2])</f>
        <v/>
      </c>
      <c r="V692" s="14" t="str">
        <f>IF(Polygon[Asset Group]="","",VLOOKUP(Polygon[Surface Material],surface_master,2,FALSE))</f>
        <v/>
      </c>
      <c r="W692" s="14" t="str">
        <f>IF(Polygon[Asset Group]="","",VLOOKUP(Polygon[Material],sa_pa_surface,2,FALSE))</f>
        <v/>
      </c>
      <c r="X692" s="14" t="str">
        <f>IF(Polygon[Asset Group]="","",VLOOKUP(Polygon[Surface],surface_master,2,FALSE))</f>
        <v/>
      </c>
      <c r="Y692" s="14" t="str">
        <f>IF(Polygon[Surface Layer Depth mm]="","",Polygon[Surface Layer Depth mm])</f>
        <v/>
      </c>
      <c r="Z692" s="14" t="str">
        <f>IF(Polygon[Length m]="","",Polygon[Length m])</f>
        <v/>
      </c>
      <c r="AA692" s="14" t="str">
        <f>IF(Polygon[Av Width m]="","",Polygon[Av Width m])</f>
        <v/>
      </c>
      <c r="AB692" s="14" t="str">
        <f>IF(Polygon[Parking Capacity]="","",Polygon[Parking Capacity])</f>
        <v/>
      </c>
    </row>
    <row r="693" spans="1:28" s="3" customFormat="1" x14ac:dyDescent="0.2">
      <c r="A693" s="3" t="str">
        <f>IF(Polygon[DWG File Name]="","",Polygon[DWG File Name])</f>
        <v/>
      </c>
      <c r="B693" s="3" t="str">
        <f>IF(Polygon[DWG Layer Name]="","",Polygon[DWG Layer Name])</f>
        <v/>
      </c>
      <c r="C693" s="3" t="str">
        <f>IF(Polygon[DWG Handle]="","",Polygon[DWG Handle])</f>
        <v/>
      </c>
      <c r="D693" s="58" t="str">
        <f>IF(Polygon[Approx Centroid X]="","",Polygon[Approx Centroid X])</f>
        <v/>
      </c>
      <c r="E693" s="58" t="str">
        <f>IF(Polygon[Approx Centroid Y]="","",Polygon[Approx Centroid Y])</f>
        <v/>
      </c>
      <c r="F693" s="3" t="str">
        <f>IF(Polygon[Replacement Asset]="","",Polygon[Replacement Asset])</f>
        <v/>
      </c>
      <c r="G693" s="3" t="str">
        <f>IF(Polygon[Asset ID]="","",UPPER(Polygon[Asset ID]))</f>
        <v/>
      </c>
      <c r="H693" s="3" t="str">
        <f>IF(Polygon[Asset Group]="","",VLOOKUP(Polygon[Asset Group],asset_grp_poly,4,FALSE))</f>
        <v/>
      </c>
      <c r="I693" s="3" t="str">
        <f>IF(Polygon[Asset Group]="","",VLOOKUP(Polygon[Asset Group],asset_grp_poly,2,FALSE))</f>
        <v/>
      </c>
      <c r="J693" s="3" t="str">
        <f>IF(Polygon[Asset Group]="","",VLOOKUP(Polygon[Asset Group],asset_grp_poly,3,FALSE))</f>
        <v/>
      </c>
      <c r="K693" s="3" t="str">
        <f>IF(Polygon[Asset Group]="","",VLOOKUP(Polygon[Asset Type],type_master_list,2,FALSE))</f>
        <v/>
      </c>
      <c r="L693" s="3" t="str">
        <f>IF(Polygon[Asset Name]="","",PROPER(Polygon[Asset Name]))</f>
        <v/>
      </c>
      <c r="M693" s="11" t="str">
        <f>IF(Polygon[Install Date]="","",Polygon[Install Date])</f>
        <v/>
      </c>
      <c r="N693" s="11" t="str">
        <f>IF(Polygon[Note]="","",PROPER(Polygon[Note]))</f>
        <v/>
      </c>
      <c r="O693" s="11" t="str">
        <f>IF(Polygon[Resource Consent Number]="","",UPPER(Polygon[Resource Consent Number]))</f>
        <v/>
      </c>
      <c r="P693" s="53" t="str">
        <f>IF(Polygon[Asset Unit Cost]="","",Polygon[Asset Unit Cost])</f>
        <v/>
      </c>
      <c r="Q693" s="11" t="str">
        <f>IF(Polygon[Added By]="","",UPPER(Polygon[Added By]))</f>
        <v/>
      </c>
      <c r="R693" s="11" t="str">
        <f>IF(Polygon[Added Date]="","",Polygon[Added Date])</f>
        <v/>
      </c>
      <c r="S693" s="14" t="str">
        <f>IF(Polygon[Z COORD]="","",Polygon[Z COORD])</f>
        <v/>
      </c>
      <c r="T693" s="14" t="str">
        <f>IF(Polygon[Asset Description]="","",PROPER(Polygon[Asset Description]))</f>
        <v/>
      </c>
      <c r="U693" s="14" t="str">
        <f>IF(Polygon[Area m2]="","",Polygon[Area m2])</f>
        <v/>
      </c>
      <c r="V693" s="14" t="str">
        <f>IF(Polygon[Asset Group]="","",VLOOKUP(Polygon[Surface Material],surface_master,2,FALSE))</f>
        <v/>
      </c>
      <c r="W693" s="14" t="str">
        <f>IF(Polygon[Asset Group]="","",VLOOKUP(Polygon[Material],sa_pa_surface,2,FALSE))</f>
        <v/>
      </c>
      <c r="X693" s="14" t="str">
        <f>IF(Polygon[Asset Group]="","",VLOOKUP(Polygon[Surface],surface_master,2,FALSE))</f>
        <v/>
      </c>
      <c r="Y693" s="14" t="str">
        <f>IF(Polygon[Surface Layer Depth mm]="","",Polygon[Surface Layer Depth mm])</f>
        <v/>
      </c>
      <c r="Z693" s="14" t="str">
        <f>IF(Polygon[Length m]="","",Polygon[Length m])</f>
        <v/>
      </c>
      <c r="AA693" s="14" t="str">
        <f>IF(Polygon[Av Width m]="","",Polygon[Av Width m])</f>
        <v/>
      </c>
      <c r="AB693" s="14" t="str">
        <f>IF(Polygon[Parking Capacity]="","",Polygon[Parking Capacity])</f>
        <v/>
      </c>
    </row>
    <row r="694" spans="1:28" s="3" customFormat="1" x14ac:dyDescent="0.2">
      <c r="A694" s="3" t="str">
        <f>IF(Polygon[DWG File Name]="","",Polygon[DWG File Name])</f>
        <v/>
      </c>
      <c r="B694" s="3" t="str">
        <f>IF(Polygon[DWG Layer Name]="","",Polygon[DWG Layer Name])</f>
        <v/>
      </c>
      <c r="C694" s="3" t="str">
        <f>IF(Polygon[DWG Handle]="","",Polygon[DWG Handle])</f>
        <v/>
      </c>
      <c r="D694" s="58" t="str">
        <f>IF(Polygon[Approx Centroid X]="","",Polygon[Approx Centroid X])</f>
        <v/>
      </c>
      <c r="E694" s="58" t="str">
        <f>IF(Polygon[Approx Centroid Y]="","",Polygon[Approx Centroid Y])</f>
        <v/>
      </c>
      <c r="F694" s="3" t="str">
        <f>IF(Polygon[Replacement Asset]="","",Polygon[Replacement Asset])</f>
        <v/>
      </c>
      <c r="G694" s="3" t="str">
        <f>IF(Polygon[Asset ID]="","",UPPER(Polygon[Asset ID]))</f>
        <v/>
      </c>
      <c r="H694" s="3" t="str">
        <f>IF(Polygon[Asset Group]="","",VLOOKUP(Polygon[Asset Group],asset_grp_poly,4,FALSE))</f>
        <v/>
      </c>
      <c r="I694" s="3" t="str">
        <f>IF(Polygon[Asset Group]="","",VLOOKUP(Polygon[Asset Group],asset_grp_poly,2,FALSE))</f>
        <v/>
      </c>
      <c r="J694" s="3" t="str">
        <f>IF(Polygon[Asset Group]="","",VLOOKUP(Polygon[Asset Group],asset_grp_poly,3,FALSE))</f>
        <v/>
      </c>
      <c r="K694" s="3" t="str">
        <f>IF(Polygon[Asset Group]="","",VLOOKUP(Polygon[Asset Type],type_master_list,2,FALSE))</f>
        <v/>
      </c>
      <c r="L694" s="3" t="str">
        <f>IF(Polygon[Asset Name]="","",PROPER(Polygon[Asset Name]))</f>
        <v/>
      </c>
      <c r="M694" s="11" t="str">
        <f>IF(Polygon[Install Date]="","",Polygon[Install Date])</f>
        <v/>
      </c>
      <c r="N694" s="11" t="str">
        <f>IF(Polygon[Note]="","",PROPER(Polygon[Note]))</f>
        <v/>
      </c>
      <c r="O694" s="11" t="str">
        <f>IF(Polygon[Resource Consent Number]="","",UPPER(Polygon[Resource Consent Number]))</f>
        <v/>
      </c>
      <c r="P694" s="53" t="str">
        <f>IF(Polygon[Asset Unit Cost]="","",Polygon[Asset Unit Cost])</f>
        <v/>
      </c>
      <c r="Q694" s="11" t="str">
        <f>IF(Polygon[Added By]="","",UPPER(Polygon[Added By]))</f>
        <v/>
      </c>
      <c r="R694" s="11" t="str">
        <f>IF(Polygon[Added Date]="","",Polygon[Added Date])</f>
        <v/>
      </c>
      <c r="S694" s="14" t="str">
        <f>IF(Polygon[Z COORD]="","",Polygon[Z COORD])</f>
        <v/>
      </c>
      <c r="T694" s="14" t="str">
        <f>IF(Polygon[Asset Description]="","",PROPER(Polygon[Asset Description]))</f>
        <v/>
      </c>
      <c r="U694" s="14" t="str">
        <f>IF(Polygon[Area m2]="","",Polygon[Area m2])</f>
        <v/>
      </c>
      <c r="V694" s="14" t="str">
        <f>IF(Polygon[Asset Group]="","",VLOOKUP(Polygon[Surface Material],surface_master,2,FALSE))</f>
        <v/>
      </c>
      <c r="W694" s="14" t="str">
        <f>IF(Polygon[Asset Group]="","",VLOOKUP(Polygon[Material],sa_pa_surface,2,FALSE))</f>
        <v/>
      </c>
      <c r="X694" s="14" t="str">
        <f>IF(Polygon[Asset Group]="","",VLOOKUP(Polygon[Surface],surface_master,2,FALSE))</f>
        <v/>
      </c>
      <c r="Y694" s="14" t="str">
        <f>IF(Polygon[Surface Layer Depth mm]="","",Polygon[Surface Layer Depth mm])</f>
        <v/>
      </c>
      <c r="Z694" s="14" t="str">
        <f>IF(Polygon[Length m]="","",Polygon[Length m])</f>
        <v/>
      </c>
      <c r="AA694" s="14" t="str">
        <f>IF(Polygon[Av Width m]="","",Polygon[Av Width m])</f>
        <v/>
      </c>
      <c r="AB694" s="14" t="str">
        <f>IF(Polygon[Parking Capacity]="","",Polygon[Parking Capacity])</f>
        <v/>
      </c>
    </row>
    <row r="695" spans="1:28" s="3" customFormat="1" x14ac:dyDescent="0.2">
      <c r="A695" s="3" t="str">
        <f>IF(Polygon[DWG File Name]="","",Polygon[DWG File Name])</f>
        <v/>
      </c>
      <c r="B695" s="3" t="str">
        <f>IF(Polygon[DWG Layer Name]="","",Polygon[DWG Layer Name])</f>
        <v/>
      </c>
      <c r="C695" s="3" t="str">
        <f>IF(Polygon[DWG Handle]="","",Polygon[DWG Handle])</f>
        <v/>
      </c>
      <c r="D695" s="58" t="str">
        <f>IF(Polygon[Approx Centroid X]="","",Polygon[Approx Centroid X])</f>
        <v/>
      </c>
      <c r="E695" s="58" t="str">
        <f>IF(Polygon[Approx Centroid Y]="","",Polygon[Approx Centroid Y])</f>
        <v/>
      </c>
      <c r="F695" s="3" t="str">
        <f>IF(Polygon[Replacement Asset]="","",Polygon[Replacement Asset])</f>
        <v/>
      </c>
      <c r="G695" s="3" t="str">
        <f>IF(Polygon[Asset ID]="","",UPPER(Polygon[Asset ID]))</f>
        <v/>
      </c>
      <c r="H695" s="3" t="str">
        <f>IF(Polygon[Asset Group]="","",VLOOKUP(Polygon[Asset Group],asset_grp_poly,4,FALSE))</f>
        <v/>
      </c>
      <c r="I695" s="3" t="str">
        <f>IF(Polygon[Asset Group]="","",VLOOKUP(Polygon[Asset Group],asset_grp_poly,2,FALSE))</f>
        <v/>
      </c>
      <c r="J695" s="3" t="str">
        <f>IF(Polygon[Asset Group]="","",VLOOKUP(Polygon[Asset Group],asset_grp_poly,3,FALSE))</f>
        <v/>
      </c>
      <c r="K695" s="3" t="str">
        <f>IF(Polygon[Asset Group]="","",VLOOKUP(Polygon[Asset Type],type_master_list,2,FALSE))</f>
        <v/>
      </c>
      <c r="L695" s="3" t="str">
        <f>IF(Polygon[Asset Name]="","",PROPER(Polygon[Asset Name]))</f>
        <v/>
      </c>
      <c r="M695" s="11" t="str">
        <f>IF(Polygon[Install Date]="","",Polygon[Install Date])</f>
        <v/>
      </c>
      <c r="N695" s="11" t="str">
        <f>IF(Polygon[Note]="","",PROPER(Polygon[Note]))</f>
        <v/>
      </c>
      <c r="O695" s="11" t="str">
        <f>IF(Polygon[Resource Consent Number]="","",UPPER(Polygon[Resource Consent Number]))</f>
        <v/>
      </c>
      <c r="P695" s="53" t="str">
        <f>IF(Polygon[Asset Unit Cost]="","",Polygon[Asset Unit Cost])</f>
        <v/>
      </c>
      <c r="Q695" s="11" t="str">
        <f>IF(Polygon[Added By]="","",UPPER(Polygon[Added By]))</f>
        <v/>
      </c>
      <c r="R695" s="11" t="str">
        <f>IF(Polygon[Added Date]="","",Polygon[Added Date])</f>
        <v/>
      </c>
      <c r="S695" s="14" t="str">
        <f>IF(Polygon[Z COORD]="","",Polygon[Z COORD])</f>
        <v/>
      </c>
      <c r="T695" s="14" t="str">
        <f>IF(Polygon[Asset Description]="","",PROPER(Polygon[Asset Description]))</f>
        <v/>
      </c>
      <c r="U695" s="14" t="str">
        <f>IF(Polygon[Area m2]="","",Polygon[Area m2])</f>
        <v/>
      </c>
      <c r="V695" s="14" t="str">
        <f>IF(Polygon[Asset Group]="","",VLOOKUP(Polygon[Surface Material],surface_master,2,FALSE))</f>
        <v/>
      </c>
      <c r="W695" s="14" t="str">
        <f>IF(Polygon[Asset Group]="","",VLOOKUP(Polygon[Material],sa_pa_surface,2,FALSE))</f>
        <v/>
      </c>
      <c r="X695" s="14" t="str">
        <f>IF(Polygon[Asset Group]="","",VLOOKUP(Polygon[Surface],surface_master,2,FALSE))</f>
        <v/>
      </c>
      <c r="Y695" s="14" t="str">
        <f>IF(Polygon[Surface Layer Depth mm]="","",Polygon[Surface Layer Depth mm])</f>
        <v/>
      </c>
      <c r="Z695" s="14" t="str">
        <f>IF(Polygon[Length m]="","",Polygon[Length m])</f>
        <v/>
      </c>
      <c r="AA695" s="14" t="str">
        <f>IF(Polygon[Av Width m]="","",Polygon[Av Width m])</f>
        <v/>
      </c>
      <c r="AB695" s="14" t="str">
        <f>IF(Polygon[Parking Capacity]="","",Polygon[Parking Capacity])</f>
        <v/>
      </c>
    </row>
    <row r="696" spans="1:28" s="3" customFormat="1" x14ac:dyDescent="0.2">
      <c r="A696" s="3" t="str">
        <f>IF(Polygon[DWG File Name]="","",Polygon[DWG File Name])</f>
        <v/>
      </c>
      <c r="B696" s="3" t="str">
        <f>IF(Polygon[DWG Layer Name]="","",Polygon[DWG Layer Name])</f>
        <v/>
      </c>
      <c r="C696" s="3" t="str">
        <f>IF(Polygon[DWG Handle]="","",Polygon[DWG Handle])</f>
        <v/>
      </c>
      <c r="D696" s="58" t="str">
        <f>IF(Polygon[Approx Centroid X]="","",Polygon[Approx Centroid X])</f>
        <v/>
      </c>
      <c r="E696" s="58" t="str">
        <f>IF(Polygon[Approx Centroid Y]="","",Polygon[Approx Centroid Y])</f>
        <v/>
      </c>
      <c r="F696" s="3" t="str">
        <f>IF(Polygon[Replacement Asset]="","",Polygon[Replacement Asset])</f>
        <v/>
      </c>
      <c r="G696" s="3" t="str">
        <f>IF(Polygon[Asset ID]="","",UPPER(Polygon[Asset ID]))</f>
        <v/>
      </c>
      <c r="H696" s="3" t="str">
        <f>IF(Polygon[Asset Group]="","",VLOOKUP(Polygon[Asset Group],asset_grp_poly,4,FALSE))</f>
        <v/>
      </c>
      <c r="I696" s="3" t="str">
        <f>IF(Polygon[Asset Group]="","",VLOOKUP(Polygon[Asset Group],asset_grp_poly,2,FALSE))</f>
        <v/>
      </c>
      <c r="J696" s="3" t="str">
        <f>IF(Polygon[Asset Group]="","",VLOOKUP(Polygon[Asset Group],asset_grp_poly,3,FALSE))</f>
        <v/>
      </c>
      <c r="K696" s="3" t="str">
        <f>IF(Polygon[Asset Group]="","",VLOOKUP(Polygon[Asset Type],type_master_list,2,FALSE))</f>
        <v/>
      </c>
      <c r="L696" s="3" t="str">
        <f>IF(Polygon[Asset Name]="","",PROPER(Polygon[Asset Name]))</f>
        <v/>
      </c>
      <c r="M696" s="11" t="str">
        <f>IF(Polygon[Install Date]="","",Polygon[Install Date])</f>
        <v/>
      </c>
      <c r="N696" s="11" t="str">
        <f>IF(Polygon[Note]="","",PROPER(Polygon[Note]))</f>
        <v/>
      </c>
      <c r="O696" s="11" t="str">
        <f>IF(Polygon[Resource Consent Number]="","",UPPER(Polygon[Resource Consent Number]))</f>
        <v/>
      </c>
      <c r="P696" s="53" t="str">
        <f>IF(Polygon[Asset Unit Cost]="","",Polygon[Asset Unit Cost])</f>
        <v/>
      </c>
      <c r="Q696" s="11" t="str">
        <f>IF(Polygon[Added By]="","",UPPER(Polygon[Added By]))</f>
        <v/>
      </c>
      <c r="R696" s="11" t="str">
        <f>IF(Polygon[Added Date]="","",Polygon[Added Date])</f>
        <v/>
      </c>
      <c r="S696" s="14" t="str">
        <f>IF(Polygon[Z COORD]="","",Polygon[Z COORD])</f>
        <v/>
      </c>
      <c r="T696" s="14" t="str">
        <f>IF(Polygon[Asset Description]="","",PROPER(Polygon[Asset Description]))</f>
        <v/>
      </c>
      <c r="U696" s="14" t="str">
        <f>IF(Polygon[Area m2]="","",Polygon[Area m2])</f>
        <v/>
      </c>
      <c r="V696" s="14" t="str">
        <f>IF(Polygon[Asset Group]="","",VLOOKUP(Polygon[Surface Material],surface_master,2,FALSE))</f>
        <v/>
      </c>
      <c r="W696" s="14" t="str">
        <f>IF(Polygon[Asset Group]="","",VLOOKUP(Polygon[Material],sa_pa_surface,2,FALSE))</f>
        <v/>
      </c>
      <c r="X696" s="14" t="str">
        <f>IF(Polygon[Asset Group]="","",VLOOKUP(Polygon[Surface],surface_master,2,FALSE))</f>
        <v/>
      </c>
      <c r="Y696" s="14" t="str">
        <f>IF(Polygon[Surface Layer Depth mm]="","",Polygon[Surface Layer Depth mm])</f>
        <v/>
      </c>
      <c r="Z696" s="14" t="str">
        <f>IF(Polygon[Length m]="","",Polygon[Length m])</f>
        <v/>
      </c>
      <c r="AA696" s="14" t="str">
        <f>IF(Polygon[Av Width m]="","",Polygon[Av Width m])</f>
        <v/>
      </c>
      <c r="AB696" s="14" t="str">
        <f>IF(Polygon[Parking Capacity]="","",Polygon[Parking Capacity])</f>
        <v/>
      </c>
    </row>
    <row r="697" spans="1:28" s="3" customFormat="1" x14ac:dyDescent="0.2">
      <c r="A697" s="3" t="str">
        <f>IF(Polygon[DWG File Name]="","",Polygon[DWG File Name])</f>
        <v/>
      </c>
      <c r="B697" s="3" t="str">
        <f>IF(Polygon[DWG Layer Name]="","",Polygon[DWG Layer Name])</f>
        <v/>
      </c>
      <c r="C697" s="3" t="str">
        <f>IF(Polygon[DWG Handle]="","",Polygon[DWG Handle])</f>
        <v/>
      </c>
      <c r="D697" s="58" t="str">
        <f>IF(Polygon[Approx Centroid X]="","",Polygon[Approx Centroid X])</f>
        <v/>
      </c>
      <c r="E697" s="58" t="str">
        <f>IF(Polygon[Approx Centroid Y]="","",Polygon[Approx Centroid Y])</f>
        <v/>
      </c>
      <c r="F697" s="3" t="str">
        <f>IF(Polygon[Replacement Asset]="","",Polygon[Replacement Asset])</f>
        <v/>
      </c>
      <c r="G697" s="3" t="str">
        <f>IF(Polygon[Asset ID]="","",UPPER(Polygon[Asset ID]))</f>
        <v/>
      </c>
      <c r="H697" s="3" t="str">
        <f>IF(Polygon[Asset Group]="","",VLOOKUP(Polygon[Asset Group],asset_grp_poly,4,FALSE))</f>
        <v/>
      </c>
      <c r="I697" s="3" t="str">
        <f>IF(Polygon[Asset Group]="","",VLOOKUP(Polygon[Asset Group],asset_grp_poly,2,FALSE))</f>
        <v/>
      </c>
      <c r="J697" s="3" t="str">
        <f>IF(Polygon[Asset Group]="","",VLOOKUP(Polygon[Asset Group],asset_grp_poly,3,FALSE))</f>
        <v/>
      </c>
      <c r="K697" s="3" t="str">
        <f>IF(Polygon[Asset Group]="","",VLOOKUP(Polygon[Asset Type],type_master_list,2,FALSE))</f>
        <v/>
      </c>
      <c r="L697" s="3" t="str">
        <f>IF(Polygon[Asset Name]="","",PROPER(Polygon[Asset Name]))</f>
        <v/>
      </c>
      <c r="M697" s="11" t="str">
        <f>IF(Polygon[Install Date]="","",Polygon[Install Date])</f>
        <v/>
      </c>
      <c r="N697" s="11" t="str">
        <f>IF(Polygon[Note]="","",PROPER(Polygon[Note]))</f>
        <v/>
      </c>
      <c r="O697" s="11" t="str">
        <f>IF(Polygon[Resource Consent Number]="","",UPPER(Polygon[Resource Consent Number]))</f>
        <v/>
      </c>
      <c r="P697" s="53" t="str">
        <f>IF(Polygon[Asset Unit Cost]="","",Polygon[Asset Unit Cost])</f>
        <v/>
      </c>
      <c r="Q697" s="11" t="str">
        <f>IF(Polygon[Added By]="","",UPPER(Polygon[Added By]))</f>
        <v/>
      </c>
      <c r="R697" s="11" t="str">
        <f>IF(Polygon[Added Date]="","",Polygon[Added Date])</f>
        <v/>
      </c>
      <c r="S697" s="14" t="str">
        <f>IF(Polygon[Z COORD]="","",Polygon[Z COORD])</f>
        <v/>
      </c>
      <c r="T697" s="14" t="str">
        <f>IF(Polygon[Asset Description]="","",PROPER(Polygon[Asset Description]))</f>
        <v/>
      </c>
      <c r="U697" s="14" t="str">
        <f>IF(Polygon[Area m2]="","",Polygon[Area m2])</f>
        <v/>
      </c>
      <c r="V697" s="14" t="str">
        <f>IF(Polygon[Asset Group]="","",VLOOKUP(Polygon[Surface Material],surface_master,2,FALSE))</f>
        <v/>
      </c>
      <c r="W697" s="14" t="str">
        <f>IF(Polygon[Asset Group]="","",VLOOKUP(Polygon[Material],sa_pa_surface,2,FALSE))</f>
        <v/>
      </c>
      <c r="X697" s="14" t="str">
        <f>IF(Polygon[Asset Group]="","",VLOOKUP(Polygon[Surface],surface_master,2,FALSE))</f>
        <v/>
      </c>
      <c r="Y697" s="14" t="str">
        <f>IF(Polygon[Surface Layer Depth mm]="","",Polygon[Surface Layer Depth mm])</f>
        <v/>
      </c>
      <c r="Z697" s="14" t="str">
        <f>IF(Polygon[Length m]="","",Polygon[Length m])</f>
        <v/>
      </c>
      <c r="AA697" s="14" t="str">
        <f>IF(Polygon[Av Width m]="","",Polygon[Av Width m])</f>
        <v/>
      </c>
      <c r="AB697" s="14" t="str">
        <f>IF(Polygon[Parking Capacity]="","",Polygon[Parking Capacity])</f>
        <v/>
      </c>
    </row>
    <row r="698" spans="1:28" s="3" customFormat="1" x14ac:dyDescent="0.2">
      <c r="A698" s="3" t="str">
        <f>IF(Polygon[DWG File Name]="","",Polygon[DWG File Name])</f>
        <v/>
      </c>
      <c r="B698" s="3" t="str">
        <f>IF(Polygon[DWG Layer Name]="","",Polygon[DWG Layer Name])</f>
        <v/>
      </c>
      <c r="C698" s="3" t="str">
        <f>IF(Polygon[DWG Handle]="","",Polygon[DWG Handle])</f>
        <v/>
      </c>
      <c r="D698" s="58" t="str">
        <f>IF(Polygon[Approx Centroid X]="","",Polygon[Approx Centroid X])</f>
        <v/>
      </c>
      <c r="E698" s="58" t="str">
        <f>IF(Polygon[Approx Centroid Y]="","",Polygon[Approx Centroid Y])</f>
        <v/>
      </c>
      <c r="F698" s="3" t="str">
        <f>IF(Polygon[Replacement Asset]="","",Polygon[Replacement Asset])</f>
        <v/>
      </c>
      <c r="G698" s="3" t="str">
        <f>IF(Polygon[Asset ID]="","",UPPER(Polygon[Asset ID]))</f>
        <v/>
      </c>
      <c r="H698" s="3" t="str">
        <f>IF(Polygon[Asset Group]="","",VLOOKUP(Polygon[Asset Group],asset_grp_poly,4,FALSE))</f>
        <v/>
      </c>
      <c r="I698" s="3" t="str">
        <f>IF(Polygon[Asset Group]="","",VLOOKUP(Polygon[Asset Group],asset_grp_poly,2,FALSE))</f>
        <v/>
      </c>
      <c r="J698" s="3" t="str">
        <f>IF(Polygon[Asset Group]="","",VLOOKUP(Polygon[Asset Group],asset_grp_poly,3,FALSE))</f>
        <v/>
      </c>
      <c r="K698" s="3" t="str">
        <f>IF(Polygon[Asset Group]="","",VLOOKUP(Polygon[Asset Type],type_master_list,2,FALSE))</f>
        <v/>
      </c>
      <c r="L698" s="3" t="str">
        <f>IF(Polygon[Asset Name]="","",PROPER(Polygon[Asset Name]))</f>
        <v/>
      </c>
      <c r="M698" s="11" t="str">
        <f>IF(Polygon[Install Date]="","",Polygon[Install Date])</f>
        <v/>
      </c>
      <c r="N698" s="11" t="str">
        <f>IF(Polygon[Note]="","",PROPER(Polygon[Note]))</f>
        <v/>
      </c>
      <c r="O698" s="11" t="str">
        <f>IF(Polygon[Resource Consent Number]="","",UPPER(Polygon[Resource Consent Number]))</f>
        <v/>
      </c>
      <c r="P698" s="53" t="str">
        <f>IF(Polygon[Asset Unit Cost]="","",Polygon[Asset Unit Cost])</f>
        <v/>
      </c>
      <c r="Q698" s="11" t="str">
        <f>IF(Polygon[Added By]="","",UPPER(Polygon[Added By]))</f>
        <v/>
      </c>
      <c r="R698" s="11" t="str">
        <f>IF(Polygon[Added Date]="","",Polygon[Added Date])</f>
        <v/>
      </c>
      <c r="S698" s="14" t="str">
        <f>IF(Polygon[Z COORD]="","",Polygon[Z COORD])</f>
        <v/>
      </c>
      <c r="T698" s="14" t="str">
        <f>IF(Polygon[Asset Description]="","",PROPER(Polygon[Asset Description]))</f>
        <v/>
      </c>
      <c r="U698" s="14" t="str">
        <f>IF(Polygon[Area m2]="","",Polygon[Area m2])</f>
        <v/>
      </c>
      <c r="V698" s="14" t="str">
        <f>IF(Polygon[Asset Group]="","",VLOOKUP(Polygon[Surface Material],surface_master,2,FALSE))</f>
        <v/>
      </c>
      <c r="W698" s="14" t="str">
        <f>IF(Polygon[Asset Group]="","",VLOOKUP(Polygon[Material],sa_pa_surface,2,FALSE))</f>
        <v/>
      </c>
      <c r="X698" s="14" t="str">
        <f>IF(Polygon[Asset Group]="","",VLOOKUP(Polygon[Surface],surface_master,2,FALSE))</f>
        <v/>
      </c>
      <c r="Y698" s="14" t="str">
        <f>IF(Polygon[Surface Layer Depth mm]="","",Polygon[Surface Layer Depth mm])</f>
        <v/>
      </c>
      <c r="Z698" s="14" t="str">
        <f>IF(Polygon[Length m]="","",Polygon[Length m])</f>
        <v/>
      </c>
      <c r="AA698" s="14" t="str">
        <f>IF(Polygon[Av Width m]="","",Polygon[Av Width m])</f>
        <v/>
      </c>
      <c r="AB698" s="14" t="str">
        <f>IF(Polygon[Parking Capacity]="","",Polygon[Parking Capacity])</f>
        <v/>
      </c>
    </row>
    <row r="699" spans="1:28" s="3" customFormat="1" x14ac:dyDescent="0.2">
      <c r="A699" s="3" t="str">
        <f>IF(Polygon[DWG File Name]="","",Polygon[DWG File Name])</f>
        <v/>
      </c>
      <c r="B699" s="3" t="str">
        <f>IF(Polygon[DWG Layer Name]="","",Polygon[DWG Layer Name])</f>
        <v/>
      </c>
      <c r="C699" s="3" t="str">
        <f>IF(Polygon[DWG Handle]="","",Polygon[DWG Handle])</f>
        <v/>
      </c>
      <c r="D699" s="58" t="str">
        <f>IF(Polygon[Approx Centroid X]="","",Polygon[Approx Centroid X])</f>
        <v/>
      </c>
      <c r="E699" s="58" t="str">
        <f>IF(Polygon[Approx Centroid Y]="","",Polygon[Approx Centroid Y])</f>
        <v/>
      </c>
      <c r="F699" s="3" t="str">
        <f>IF(Polygon[Replacement Asset]="","",Polygon[Replacement Asset])</f>
        <v/>
      </c>
      <c r="G699" s="3" t="str">
        <f>IF(Polygon[Asset ID]="","",UPPER(Polygon[Asset ID]))</f>
        <v/>
      </c>
      <c r="H699" s="3" t="str">
        <f>IF(Polygon[Asset Group]="","",VLOOKUP(Polygon[Asset Group],asset_grp_poly,4,FALSE))</f>
        <v/>
      </c>
      <c r="I699" s="3" t="str">
        <f>IF(Polygon[Asset Group]="","",VLOOKUP(Polygon[Asset Group],asset_grp_poly,2,FALSE))</f>
        <v/>
      </c>
      <c r="J699" s="3" t="str">
        <f>IF(Polygon[Asset Group]="","",VLOOKUP(Polygon[Asset Group],asset_grp_poly,3,FALSE))</f>
        <v/>
      </c>
      <c r="K699" s="3" t="str">
        <f>IF(Polygon[Asset Group]="","",VLOOKUP(Polygon[Asset Type],type_master_list,2,FALSE))</f>
        <v/>
      </c>
      <c r="L699" s="3" t="str">
        <f>IF(Polygon[Asset Name]="","",PROPER(Polygon[Asset Name]))</f>
        <v/>
      </c>
      <c r="M699" s="11" t="str">
        <f>IF(Polygon[Install Date]="","",Polygon[Install Date])</f>
        <v/>
      </c>
      <c r="N699" s="11" t="str">
        <f>IF(Polygon[Note]="","",PROPER(Polygon[Note]))</f>
        <v/>
      </c>
      <c r="O699" s="11" t="str">
        <f>IF(Polygon[Resource Consent Number]="","",UPPER(Polygon[Resource Consent Number]))</f>
        <v/>
      </c>
      <c r="P699" s="53" t="str">
        <f>IF(Polygon[Asset Unit Cost]="","",Polygon[Asset Unit Cost])</f>
        <v/>
      </c>
      <c r="Q699" s="11" t="str">
        <f>IF(Polygon[Added By]="","",UPPER(Polygon[Added By]))</f>
        <v/>
      </c>
      <c r="R699" s="11" t="str">
        <f>IF(Polygon[Added Date]="","",Polygon[Added Date])</f>
        <v/>
      </c>
      <c r="S699" s="14" t="str">
        <f>IF(Polygon[Z COORD]="","",Polygon[Z COORD])</f>
        <v/>
      </c>
      <c r="T699" s="14" t="str">
        <f>IF(Polygon[Asset Description]="","",PROPER(Polygon[Asset Description]))</f>
        <v/>
      </c>
      <c r="U699" s="14" t="str">
        <f>IF(Polygon[Area m2]="","",Polygon[Area m2])</f>
        <v/>
      </c>
      <c r="V699" s="14" t="str">
        <f>IF(Polygon[Asset Group]="","",VLOOKUP(Polygon[Surface Material],surface_master,2,FALSE))</f>
        <v/>
      </c>
      <c r="W699" s="14" t="str">
        <f>IF(Polygon[Asset Group]="","",VLOOKUP(Polygon[Material],sa_pa_surface,2,FALSE))</f>
        <v/>
      </c>
      <c r="X699" s="14" t="str">
        <f>IF(Polygon[Asset Group]="","",VLOOKUP(Polygon[Surface],surface_master,2,FALSE))</f>
        <v/>
      </c>
      <c r="Y699" s="14" t="str">
        <f>IF(Polygon[Surface Layer Depth mm]="","",Polygon[Surface Layer Depth mm])</f>
        <v/>
      </c>
      <c r="Z699" s="14" t="str">
        <f>IF(Polygon[Length m]="","",Polygon[Length m])</f>
        <v/>
      </c>
      <c r="AA699" s="14" t="str">
        <f>IF(Polygon[Av Width m]="","",Polygon[Av Width m])</f>
        <v/>
      </c>
      <c r="AB699" s="14" t="str">
        <f>IF(Polygon[Parking Capacity]="","",Polygon[Parking Capacity])</f>
        <v/>
      </c>
    </row>
    <row r="700" spans="1:28" s="3" customFormat="1" x14ac:dyDescent="0.2">
      <c r="A700" s="3" t="str">
        <f>IF(Polygon[DWG File Name]="","",Polygon[DWG File Name])</f>
        <v/>
      </c>
      <c r="B700" s="3" t="str">
        <f>IF(Polygon[DWG Layer Name]="","",Polygon[DWG Layer Name])</f>
        <v/>
      </c>
      <c r="C700" s="3" t="str">
        <f>IF(Polygon[DWG Handle]="","",Polygon[DWG Handle])</f>
        <v/>
      </c>
      <c r="D700" s="58" t="str">
        <f>IF(Polygon[Approx Centroid X]="","",Polygon[Approx Centroid X])</f>
        <v/>
      </c>
      <c r="E700" s="58" t="str">
        <f>IF(Polygon[Approx Centroid Y]="","",Polygon[Approx Centroid Y])</f>
        <v/>
      </c>
      <c r="F700" s="3" t="str">
        <f>IF(Polygon[Replacement Asset]="","",Polygon[Replacement Asset])</f>
        <v/>
      </c>
      <c r="G700" s="3" t="str">
        <f>IF(Polygon[Asset ID]="","",UPPER(Polygon[Asset ID]))</f>
        <v/>
      </c>
      <c r="H700" s="3" t="str">
        <f>IF(Polygon[Asset Group]="","",VLOOKUP(Polygon[Asset Group],asset_grp_poly,4,FALSE))</f>
        <v/>
      </c>
      <c r="I700" s="3" t="str">
        <f>IF(Polygon[Asset Group]="","",VLOOKUP(Polygon[Asset Group],asset_grp_poly,2,FALSE))</f>
        <v/>
      </c>
      <c r="J700" s="3" t="str">
        <f>IF(Polygon[Asset Group]="","",VLOOKUP(Polygon[Asset Group],asset_grp_poly,3,FALSE))</f>
        <v/>
      </c>
      <c r="K700" s="3" t="str">
        <f>IF(Polygon[Asset Group]="","",VLOOKUP(Polygon[Asset Type],type_master_list,2,FALSE))</f>
        <v/>
      </c>
      <c r="L700" s="3" t="str">
        <f>IF(Polygon[Asset Name]="","",PROPER(Polygon[Asset Name]))</f>
        <v/>
      </c>
      <c r="M700" s="11" t="str">
        <f>IF(Polygon[Install Date]="","",Polygon[Install Date])</f>
        <v/>
      </c>
      <c r="N700" s="11" t="str">
        <f>IF(Polygon[Note]="","",PROPER(Polygon[Note]))</f>
        <v/>
      </c>
      <c r="O700" s="11" t="str">
        <f>IF(Polygon[Resource Consent Number]="","",UPPER(Polygon[Resource Consent Number]))</f>
        <v/>
      </c>
      <c r="P700" s="53" t="str">
        <f>IF(Polygon[Asset Unit Cost]="","",Polygon[Asset Unit Cost])</f>
        <v/>
      </c>
      <c r="Q700" s="11" t="str">
        <f>IF(Polygon[Added By]="","",UPPER(Polygon[Added By]))</f>
        <v/>
      </c>
      <c r="R700" s="11" t="str">
        <f>IF(Polygon[Added Date]="","",Polygon[Added Date])</f>
        <v/>
      </c>
      <c r="S700" s="14" t="str">
        <f>IF(Polygon[Z COORD]="","",Polygon[Z COORD])</f>
        <v/>
      </c>
      <c r="T700" s="14" t="str">
        <f>IF(Polygon[Asset Description]="","",PROPER(Polygon[Asset Description]))</f>
        <v/>
      </c>
      <c r="U700" s="14" t="str">
        <f>IF(Polygon[Area m2]="","",Polygon[Area m2])</f>
        <v/>
      </c>
      <c r="V700" s="14" t="str">
        <f>IF(Polygon[Asset Group]="","",VLOOKUP(Polygon[Surface Material],surface_master,2,FALSE))</f>
        <v/>
      </c>
      <c r="W700" s="14" t="str">
        <f>IF(Polygon[Asset Group]="","",VLOOKUP(Polygon[Material],sa_pa_surface,2,FALSE))</f>
        <v/>
      </c>
      <c r="X700" s="14" t="str">
        <f>IF(Polygon[Asset Group]="","",VLOOKUP(Polygon[Surface],surface_master,2,FALSE))</f>
        <v/>
      </c>
      <c r="Y700" s="14" t="str">
        <f>IF(Polygon[Surface Layer Depth mm]="","",Polygon[Surface Layer Depth mm])</f>
        <v/>
      </c>
      <c r="Z700" s="14" t="str">
        <f>IF(Polygon[Length m]="","",Polygon[Length m])</f>
        <v/>
      </c>
      <c r="AA700" s="14" t="str">
        <f>IF(Polygon[Av Width m]="","",Polygon[Av Width m])</f>
        <v/>
      </c>
      <c r="AB700" s="14" t="str">
        <f>IF(Polygon[Parking Capacity]="","",Polygon[Parking Capacity])</f>
        <v/>
      </c>
    </row>
    <row r="701" spans="1:28" s="3" customFormat="1" x14ac:dyDescent="0.2">
      <c r="A701" s="3" t="str">
        <f>IF(Polygon[DWG File Name]="","",Polygon[DWG File Name])</f>
        <v/>
      </c>
      <c r="B701" s="3" t="str">
        <f>IF(Polygon[DWG Layer Name]="","",Polygon[DWG Layer Name])</f>
        <v/>
      </c>
      <c r="C701" s="3" t="str">
        <f>IF(Polygon[DWG Handle]="","",Polygon[DWG Handle])</f>
        <v/>
      </c>
      <c r="D701" s="58" t="str">
        <f>IF(Polygon[Approx Centroid X]="","",Polygon[Approx Centroid X])</f>
        <v/>
      </c>
      <c r="E701" s="58" t="str">
        <f>IF(Polygon[Approx Centroid Y]="","",Polygon[Approx Centroid Y])</f>
        <v/>
      </c>
      <c r="F701" s="3" t="str">
        <f>IF(Polygon[Replacement Asset]="","",Polygon[Replacement Asset])</f>
        <v/>
      </c>
      <c r="G701" s="3" t="str">
        <f>IF(Polygon[Asset ID]="","",UPPER(Polygon[Asset ID]))</f>
        <v/>
      </c>
      <c r="H701" s="3" t="str">
        <f>IF(Polygon[Asset Group]="","",VLOOKUP(Polygon[Asset Group],asset_grp_poly,4,FALSE))</f>
        <v/>
      </c>
      <c r="I701" s="3" t="str">
        <f>IF(Polygon[Asset Group]="","",VLOOKUP(Polygon[Asset Group],asset_grp_poly,2,FALSE))</f>
        <v/>
      </c>
      <c r="J701" s="3" t="str">
        <f>IF(Polygon[Asset Group]="","",VLOOKUP(Polygon[Asset Group],asset_grp_poly,3,FALSE))</f>
        <v/>
      </c>
      <c r="K701" s="3" t="str">
        <f>IF(Polygon[Asset Group]="","",VLOOKUP(Polygon[Asset Type],type_master_list,2,FALSE))</f>
        <v/>
      </c>
      <c r="L701" s="3" t="str">
        <f>IF(Polygon[Asset Name]="","",PROPER(Polygon[Asset Name]))</f>
        <v/>
      </c>
      <c r="M701" s="11" t="str">
        <f>IF(Polygon[Install Date]="","",Polygon[Install Date])</f>
        <v/>
      </c>
      <c r="N701" s="11" t="str">
        <f>IF(Polygon[Note]="","",PROPER(Polygon[Note]))</f>
        <v/>
      </c>
      <c r="O701" s="11" t="str">
        <f>IF(Polygon[Resource Consent Number]="","",UPPER(Polygon[Resource Consent Number]))</f>
        <v/>
      </c>
      <c r="P701" s="53" t="str">
        <f>IF(Polygon[Asset Unit Cost]="","",Polygon[Asset Unit Cost])</f>
        <v/>
      </c>
      <c r="Q701" s="11" t="str">
        <f>IF(Polygon[Added By]="","",UPPER(Polygon[Added By]))</f>
        <v/>
      </c>
      <c r="R701" s="11" t="str">
        <f>IF(Polygon[Added Date]="","",Polygon[Added Date])</f>
        <v/>
      </c>
      <c r="S701" s="14" t="str">
        <f>IF(Polygon[Z COORD]="","",Polygon[Z COORD])</f>
        <v/>
      </c>
      <c r="T701" s="14" t="str">
        <f>IF(Polygon[Asset Description]="","",PROPER(Polygon[Asset Description]))</f>
        <v/>
      </c>
      <c r="U701" s="14" t="str">
        <f>IF(Polygon[Area m2]="","",Polygon[Area m2])</f>
        <v/>
      </c>
      <c r="V701" s="14" t="str">
        <f>IF(Polygon[Asset Group]="","",VLOOKUP(Polygon[Surface Material],surface_master,2,FALSE))</f>
        <v/>
      </c>
      <c r="W701" s="14" t="str">
        <f>IF(Polygon[Asset Group]="","",VLOOKUP(Polygon[Material],sa_pa_surface,2,FALSE))</f>
        <v/>
      </c>
      <c r="X701" s="14" t="str">
        <f>IF(Polygon[Asset Group]="","",VLOOKUP(Polygon[Surface],surface_master,2,FALSE))</f>
        <v/>
      </c>
      <c r="Y701" s="14" t="str">
        <f>IF(Polygon[Surface Layer Depth mm]="","",Polygon[Surface Layer Depth mm])</f>
        <v/>
      </c>
      <c r="Z701" s="14" t="str">
        <f>IF(Polygon[Length m]="","",Polygon[Length m])</f>
        <v/>
      </c>
      <c r="AA701" s="14" t="str">
        <f>IF(Polygon[Av Width m]="","",Polygon[Av Width m])</f>
        <v/>
      </c>
      <c r="AB701" s="14" t="str">
        <f>IF(Polygon[Parking Capacity]="","",Polygon[Parking Capacity])</f>
        <v/>
      </c>
    </row>
    <row r="702" spans="1:28" s="3" customFormat="1" x14ac:dyDescent="0.2">
      <c r="A702" s="3" t="str">
        <f>IF(Polygon[DWG File Name]="","",Polygon[DWG File Name])</f>
        <v/>
      </c>
      <c r="B702" s="3" t="str">
        <f>IF(Polygon[DWG Layer Name]="","",Polygon[DWG Layer Name])</f>
        <v/>
      </c>
      <c r="C702" s="3" t="str">
        <f>IF(Polygon[DWG Handle]="","",Polygon[DWG Handle])</f>
        <v/>
      </c>
      <c r="D702" s="58" t="str">
        <f>IF(Polygon[Approx Centroid X]="","",Polygon[Approx Centroid X])</f>
        <v/>
      </c>
      <c r="E702" s="58" t="str">
        <f>IF(Polygon[Approx Centroid Y]="","",Polygon[Approx Centroid Y])</f>
        <v/>
      </c>
      <c r="F702" s="3" t="str">
        <f>IF(Polygon[Replacement Asset]="","",Polygon[Replacement Asset])</f>
        <v/>
      </c>
      <c r="G702" s="3" t="str">
        <f>IF(Polygon[Asset ID]="","",UPPER(Polygon[Asset ID]))</f>
        <v/>
      </c>
      <c r="H702" s="3" t="str">
        <f>IF(Polygon[Asset Group]="","",VLOOKUP(Polygon[Asset Group],asset_grp_poly,4,FALSE))</f>
        <v/>
      </c>
      <c r="I702" s="3" t="str">
        <f>IF(Polygon[Asset Group]="","",VLOOKUP(Polygon[Asset Group],asset_grp_poly,2,FALSE))</f>
        <v/>
      </c>
      <c r="J702" s="3" t="str">
        <f>IF(Polygon[Asset Group]="","",VLOOKUP(Polygon[Asset Group],asset_grp_poly,3,FALSE))</f>
        <v/>
      </c>
      <c r="K702" s="3" t="str">
        <f>IF(Polygon[Asset Group]="","",VLOOKUP(Polygon[Asset Type],type_master_list,2,FALSE))</f>
        <v/>
      </c>
      <c r="L702" s="3" t="str">
        <f>IF(Polygon[Asset Name]="","",PROPER(Polygon[Asset Name]))</f>
        <v/>
      </c>
      <c r="M702" s="11" t="str">
        <f>IF(Polygon[Install Date]="","",Polygon[Install Date])</f>
        <v/>
      </c>
      <c r="N702" s="11" t="str">
        <f>IF(Polygon[Note]="","",PROPER(Polygon[Note]))</f>
        <v/>
      </c>
      <c r="O702" s="11" t="str">
        <f>IF(Polygon[Resource Consent Number]="","",UPPER(Polygon[Resource Consent Number]))</f>
        <v/>
      </c>
      <c r="P702" s="53" t="str">
        <f>IF(Polygon[Asset Unit Cost]="","",Polygon[Asset Unit Cost])</f>
        <v/>
      </c>
      <c r="Q702" s="11" t="str">
        <f>IF(Polygon[Added By]="","",UPPER(Polygon[Added By]))</f>
        <v/>
      </c>
      <c r="R702" s="11" t="str">
        <f>IF(Polygon[Added Date]="","",Polygon[Added Date])</f>
        <v/>
      </c>
      <c r="S702" s="14" t="str">
        <f>IF(Polygon[Z COORD]="","",Polygon[Z COORD])</f>
        <v/>
      </c>
      <c r="T702" s="14" t="str">
        <f>IF(Polygon[Asset Description]="","",PROPER(Polygon[Asset Description]))</f>
        <v/>
      </c>
      <c r="U702" s="14" t="str">
        <f>IF(Polygon[Area m2]="","",Polygon[Area m2])</f>
        <v/>
      </c>
      <c r="V702" s="14" t="str">
        <f>IF(Polygon[Asset Group]="","",VLOOKUP(Polygon[Surface Material],surface_master,2,FALSE))</f>
        <v/>
      </c>
      <c r="W702" s="14" t="str">
        <f>IF(Polygon[Asset Group]="","",VLOOKUP(Polygon[Material],sa_pa_surface,2,FALSE))</f>
        <v/>
      </c>
      <c r="X702" s="14" t="str">
        <f>IF(Polygon[Asset Group]="","",VLOOKUP(Polygon[Surface],surface_master,2,FALSE))</f>
        <v/>
      </c>
      <c r="Y702" s="14" t="str">
        <f>IF(Polygon[Surface Layer Depth mm]="","",Polygon[Surface Layer Depth mm])</f>
        <v/>
      </c>
      <c r="Z702" s="14" t="str">
        <f>IF(Polygon[Length m]="","",Polygon[Length m])</f>
        <v/>
      </c>
      <c r="AA702" s="14" t="str">
        <f>IF(Polygon[Av Width m]="","",Polygon[Av Width m])</f>
        <v/>
      </c>
      <c r="AB702" s="14" t="str">
        <f>IF(Polygon[Parking Capacity]="","",Polygon[Parking Capacity])</f>
        <v/>
      </c>
    </row>
    <row r="703" spans="1:28" s="3" customFormat="1" x14ac:dyDescent="0.2">
      <c r="A703" s="3" t="str">
        <f>IF(Polygon[DWG File Name]="","",Polygon[DWG File Name])</f>
        <v/>
      </c>
      <c r="B703" s="3" t="str">
        <f>IF(Polygon[DWG Layer Name]="","",Polygon[DWG Layer Name])</f>
        <v/>
      </c>
      <c r="C703" s="3" t="str">
        <f>IF(Polygon[DWG Handle]="","",Polygon[DWG Handle])</f>
        <v/>
      </c>
      <c r="D703" s="58" t="str">
        <f>IF(Polygon[Approx Centroid X]="","",Polygon[Approx Centroid X])</f>
        <v/>
      </c>
      <c r="E703" s="58" t="str">
        <f>IF(Polygon[Approx Centroid Y]="","",Polygon[Approx Centroid Y])</f>
        <v/>
      </c>
      <c r="F703" s="3" t="str">
        <f>IF(Polygon[Replacement Asset]="","",Polygon[Replacement Asset])</f>
        <v/>
      </c>
      <c r="G703" s="3" t="str">
        <f>IF(Polygon[Asset ID]="","",UPPER(Polygon[Asset ID]))</f>
        <v/>
      </c>
      <c r="H703" s="3" t="str">
        <f>IF(Polygon[Asset Group]="","",VLOOKUP(Polygon[Asset Group],asset_grp_poly,4,FALSE))</f>
        <v/>
      </c>
      <c r="I703" s="3" t="str">
        <f>IF(Polygon[Asset Group]="","",VLOOKUP(Polygon[Asset Group],asset_grp_poly,2,FALSE))</f>
        <v/>
      </c>
      <c r="J703" s="3" t="str">
        <f>IF(Polygon[Asset Group]="","",VLOOKUP(Polygon[Asset Group],asset_grp_poly,3,FALSE))</f>
        <v/>
      </c>
      <c r="K703" s="3" t="str">
        <f>IF(Polygon[Asset Group]="","",VLOOKUP(Polygon[Asset Type],type_master_list,2,FALSE))</f>
        <v/>
      </c>
      <c r="L703" s="3" t="str">
        <f>IF(Polygon[Asset Name]="","",PROPER(Polygon[Asset Name]))</f>
        <v/>
      </c>
      <c r="M703" s="11" t="str">
        <f>IF(Polygon[Install Date]="","",Polygon[Install Date])</f>
        <v/>
      </c>
      <c r="N703" s="11" t="str">
        <f>IF(Polygon[Note]="","",PROPER(Polygon[Note]))</f>
        <v/>
      </c>
      <c r="O703" s="11" t="str">
        <f>IF(Polygon[Resource Consent Number]="","",UPPER(Polygon[Resource Consent Number]))</f>
        <v/>
      </c>
      <c r="P703" s="53" t="str">
        <f>IF(Polygon[Asset Unit Cost]="","",Polygon[Asset Unit Cost])</f>
        <v/>
      </c>
      <c r="Q703" s="11" t="str">
        <f>IF(Polygon[Added By]="","",UPPER(Polygon[Added By]))</f>
        <v/>
      </c>
      <c r="R703" s="11" t="str">
        <f>IF(Polygon[Added Date]="","",Polygon[Added Date])</f>
        <v/>
      </c>
      <c r="S703" s="14" t="str">
        <f>IF(Polygon[Z COORD]="","",Polygon[Z COORD])</f>
        <v/>
      </c>
      <c r="T703" s="14" t="str">
        <f>IF(Polygon[Asset Description]="","",PROPER(Polygon[Asset Description]))</f>
        <v/>
      </c>
      <c r="U703" s="14" t="str">
        <f>IF(Polygon[Area m2]="","",Polygon[Area m2])</f>
        <v/>
      </c>
      <c r="V703" s="14" t="str">
        <f>IF(Polygon[Asset Group]="","",VLOOKUP(Polygon[Surface Material],surface_master,2,FALSE))</f>
        <v/>
      </c>
      <c r="W703" s="14" t="str">
        <f>IF(Polygon[Asset Group]="","",VLOOKUP(Polygon[Material],sa_pa_surface,2,FALSE))</f>
        <v/>
      </c>
      <c r="X703" s="14" t="str">
        <f>IF(Polygon[Asset Group]="","",VLOOKUP(Polygon[Surface],surface_master,2,FALSE))</f>
        <v/>
      </c>
      <c r="Y703" s="14" t="str">
        <f>IF(Polygon[Surface Layer Depth mm]="","",Polygon[Surface Layer Depth mm])</f>
        <v/>
      </c>
      <c r="Z703" s="14" t="str">
        <f>IF(Polygon[Length m]="","",Polygon[Length m])</f>
        <v/>
      </c>
      <c r="AA703" s="14" t="str">
        <f>IF(Polygon[Av Width m]="","",Polygon[Av Width m])</f>
        <v/>
      </c>
      <c r="AB703" s="14" t="str">
        <f>IF(Polygon[Parking Capacity]="","",Polygon[Parking Capacity])</f>
        <v/>
      </c>
    </row>
    <row r="704" spans="1:28" s="3" customFormat="1" x14ac:dyDescent="0.2">
      <c r="A704" s="3" t="str">
        <f>IF(Polygon[DWG File Name]="","",Polygon[DWG File Name])</f>
        <v/>
      </c>
      <c r="B704" s="3" t="str">
        <f>IF(Polygon[DWG Layer Name]="","",Polygon[DWG Layer Name])</f>
        <v/>
      </c>
      <c r="C704" s="3" t="str">
        <f>IF(Polygon[DWG Handle]="","",Polygon[DWG Handle])</f>
        <v/>
      </c>
      <c r="D704" s="58" t="str">
        <f>IF(Polygon[Approx Centroid X]="","",Polygon[Approx Centroid X])</f>
        <v/>
      </c>
      <c r="E704" s="58" t="str">
        <f>IF(Polygon[Approx Centroid Y]="","",Polygon[Approx Centroid Y])</f>
        <v/>
      </c>
      <c r="F704" s="3" t="str">
        <f>IF(Polygon[Replacement Asset]="","",Polygon[Replacement Asset])</f>
        <v/>
      </c>
      <c r="G704" s="3" t="str">
        <f>IF(Polygon[Asset ID]="","",UPPER(Polygon[Asset ID]))</f>
        <v/>
      </c>
      <c r="H704" s="3" t="str">
        <f>IF(Polygon[Asset Group]="","",VLOOKUP(Polygon[Asset Group],asset_grp_poly,4,FALSE))</f>
        <v/>
      </c>
      <c r="I704" s="3" t="str">
        <f>IF(Polygon[Asset Group]="","",VLOOKUP(Polygon[Asset Group],asset_grp_poly,2,FALSE))</f>
        <v/>
      </c>
      <c r="J704" s="3" t="str">
        <f>IF(Polygon[Asset Group]="","",VLOOKUP(Polygon[Asset Group],asset_grp_poly,3,FALSE))</f>
        <v/>
      </c>
      <c r="K704" s="3" t="str">
        <f>IF(Polygon[Asset Group]="","",VLOOKUP(Polygon[Asset Type],type_master_list,2,FALSE))</f>
        <v/>
      </c>
      <c r="L704" s="3" t="str">
        <f>IF(Polygon[Asset Name]="","",PROPER(Polygon[Asset Name]))</f>
        <v/>
      </c>
      <c r="M704" s="11" t="str">
        <f>IF(Polygon[Install Date]="","",Polygon[Install Date])</f>
        <v/>
      </c>
      <c r="N704" s="11" t="str">
        <f>IF(Polygon[Note]="","",PROPER(Polygon[Note]))</f>
        <v/>
      </c>
      <c r="O704" s="11" t="str">
        <f>IF(Polygon[Resource Consent Number]="","",UPPER(Polygon[Resource Consent Number]))</f>
        <v/>
      </c>
      <c r="P704" s="53" t="str">
        <f>IF(Polygon[Asset Unit Cost]="","",Polygon[Asset Unit Cost])</f>
        <v/>
      </c>
      <c r="Q704" s="11" t="str">
        <f>IF(Polygon[Added By]="","",UPPER(Polygon[Added By]))</f>
        <v/>
      </c>
      <c r="R704" s="11" t="str">
        <f>IF(Polygon[Added Date]="","",Polygon[Added Date])</f>
        <v/>
      </c>
      <c r="S704" s="14" t="str">
        <f>IF(Polygon[Z COORD]="","",Polygon[Z COORD])</f>
        <v/>
      </c>
      <c r="T704" s="14" t="str">
        <f>IF(Polygon[Asset Description]="","",PROPER(Polygon[Asset Description]))</f>
        <v/>
      </c>
      <c r="U704" s="14" t="str">
        <f>IF(Polygon[Area m2]="","",Polygon[Area m2])</f>
        <v/>
      </c>
      <c r="V704" s="14" t="str">
        <f>IF(Polygon[Asset Group]="","",VLOOKUP(Polygon[Surface Material],surface_master,2,FALSE))</f>
        <v/>
      </c>
      <c r="W704" s="14" t="str">
        <f>IF(Polygon[Asset Group]="","",VLOOKUP(Polygon[Material],sa_pa_surface,2,FALSE))</f>
        <v/>
      </c>
      <c r="X704" s="14" t="str">
        <f>IF(Polygon[Asset Group]="","",VLOOKUP(Polygon[Surface],surface_master,2,FALSE))</f>
        <v/>
      </c>
      <c r="Y704" s="14" t="str">
        <f>IF(Polygon[Surface Layer Depth mm]="","",Polygon[Surface Layer Depth mm])</f>
        <v/>
      </c>
      <c r="Z704" s="14" t="str">
        <f>IF(Polygon[Length m]="","",Polygon[Length m])</f>
        <v/>
      </c>
      <c r="AA704" s="14" t="str">
        <f>IF(Polygon[Av Width m]="","",Polygon[Av Width m])</f>
        <v/>
      </c>
      <c r="AB704" s="14" t="str">
        <f>IF(Polygon[Parking Capacity]="","",Polygon[Parking Capacity])</f>
        <v/>
      </c>
    </row>
    <row r="705" spans="1:28" s="3" customFormat="1" x14ac:dyDescent="0.2">
      <c r="A705" s="3" t="str">
        <f>IF(Polygon[DWG File Name]="","",Polygon[DWG File Name])</f>
        <v/>
      </c>
      <c r="B705" s="3" t="str">
        <f>IF(Polygon[DWG Layer Name]="","",Polygon[DWG Layer Name])</f>
        <v/>
      </c>
      <c r="C705" s="3" t="str">
        <f>IF(Polygon[DWG Handle]="","",Polygon[DWG Handle])</f>
        <v/>
      </c>
      <c r="D705" s="58" t="str">
        <f>IF(Polygon[Approx Centroid X]="","",Polygon[Approx Centroid X])</f>
        <v/>
      </c>
      <c r="E705" s="58" t="str">
        <f>IF(Polygon[Approx Centroid Y]="","",Polygon[Approx Centroid Y])</f>
        <v/>
      </c>
      <c r="F705" s="3" t="str">
        <f>IF(Polygon[Replacement Asset]="","",Polygon[Replacement Asset])</f>
        <v/>
      </c>
      <c r="G705" s="3" t="str">
        <f>IF(Polygon[Asset ID]="","",UPPER(Polygon[Asset ID]))</f>
        <v/>
      </c>
      <c r="H705" s="3" t="str">
        <f>IF(Polygon[Asset Group]="","",VLOOKUP(Polygon[Asset Group],asset_grp_poly,4,FALSE))</f>
        <v/>
      </c>
      <c r="I705" s="3" t="str">
        <f>IF(Polygon[Asset Group]="","",VLOOKUP(Polygon[Asset Group],asset_grp_poly,2,FALSE))</f>
        <v/>
      </c>
      <c r="J705" s="3" t="str">
        <f>IF(Polygon[Asset Group]="","",VLOOKUP(Polygon[Asset Group],asset_grp_poly,3,FALSE))</f>
        <v/>
      </c>
      <c r="K705" s="3" t="str">
        <f>IF(Polygon[Asset Group]="","",VLOOKUP(Polygon[Asset Type],type_master_list,2,FALSE))</f>
        <v/>
      </c>
      <c r="L705" s="3" t="str">
        <f>IF(Polygon[Asset Name]="","",PROPER(Polygon[Asset Name]))</f>
        <v/>
      </c>
      <c r="M705" s="11" t="str">
        <f>IF(Polygon[Install Date]="","",Polygon[Install Date])</f>
        <v/>
      </c>
      <c r="N705" s="11" t="str">
        <f>IF(Polygon[Note]="","",PROPER(Polygon[Note]))</f>
        <v/>
      </c>
      <c r="O705" s="11" t="str">
        <f>IF(Polygon[Resource Consent Number]="","",UPPER(Polygon[Resource Consent Number]))</f>
        <v/>
      </c>
      <c r="P705" s="53" t="str">
        <f>IF(Polygon[Asset Unit Cost]="","",Polygon[Asset Unit Cost])</f>
        <v/>
      </c>
      <c r="Q705" s="11" t="str">
        <f>IF(Polygon[Added By]="","",UPPER(Polygon[Added By]))</f>
        <v/>
      </c>
      <c r="R705" s="11" t="str">
        <f>IF(Polygon[Added Date]="","",Polygon[Added Date])</f>
        <v/>
      </c>
      <c r="S705" s="14" t="str">
        <f>IF(Polygon[Z COORD]="","",Polygon[Z COORD])</f>
        <v/>
      </c>
      <c r="T705" s="14" t="str">
        <f>IF(Polygon[Asset Description]="","",PROPER(Polygon[Asset Description]))</f>
        <v/>
      </c>
      <c r="U705" s="14" t="str">
        <f>IF(Polygon[Area m2]="","",Polygon[Area m2])</f>
        <v/>
      </c>
      <c r="V705" s="14" t="str">
        <f>IF(Polygon[Asset Group]="","",VLOOKUP(Polygon[Surface Material],surface_master,2,FALSE))</f>
        <v/>
      </c>
      <c r="W705" s="14" t="str">
        <f>IF(Polygon[Asset Group]="","",VLOOKUP(Polygon[Material],sa_pa_surface,2,FALSE))</f>
        <v/>
      </c>
      <c r="X705" s="14" t="str">
        <f>IF(Polygon[Asset Group]="","",VLOOKUP(Polygon[Surface],surface_master,2,FALSE))</f>
        <v/>
      </c>
      <c r="Y705" s="14" t="str">
        <f>IF(Polygon[Surface Layer Depth mm]="","",Polygon[Surface Layer Depth mm])</f>
        <v/>
      </c>
      <c r="Z705" s="14" t="str">
        <f>IF(Polygon[Length m]="","",Polygon[Length m])</f>
        <v/>
      </c>
      <c r="AA705" s="14" t="str">
        <f>IF(Polygon[Av Width m]="","",Polygon[Av Width m])</f>
        <v/>
      </c>
      <c r="AB705" s="14" t="str">
        <f>IF(Polygon[Parking Capacity]="","",Polygon[Parking Capacity])</f>
        <v/>
      </c>
    </row>
    <row r="706" spans="1:28" s="3" customFormat="1" x14ac:dyDescent="0.2">
      <c r="A706" s="3" t="str">
        <f>IF(Polygon[DWG File Name]="","",Polygon[DWG File Name])</f>
        <v/>
      </c>
      <c r="B706" s="3" t="str">
        <f>IF(Polygon[DWG Layer Name]="","",Polygon[DWG Layer Name])</f>
        <v/>
      </c>
      <c r="C706" s="3" t="str">
        <f>IF(Polygon[DWG Handle]="","",Polygon[DWG Handle])</f>
        <v/>
      </c>
      <c r="D706" s="58" t="str">
        <f>IF(Polygon[Approx Centroid X]="","",Polygon[Approx Centroid X])</f>
        <v/>
      </c>
      <c r="E706" s="58" t="str">
        <f>IF(Polygon[Approx Centroid Y]="","",Polygon[Approx Centroid Y])</f>
        <v/>
      </c>
      <c r="F706" s="3" t="str">
        <f>IF(Polygon[Replacement Asset]="","",Polygon[Replacement Asset])</f>
        <v/>
      </c>
      <c r="G706" s="3" t="str">
        <f>IF(Polygon[Asset ID]="","",UPPER(Polygon[Asset ID]))</f>
        <v/>
      </c>
      <c r="H706" s="3" t="str">
        <f>IF(Polygon[Asset Group]="","",VLOOKUP(Polygon[Asset Group],asset_grp_poly,4,FALSE))</f>
        <v/>
      </c>
      <c r="I706" s="3" t="str">
        <f>IF(Polygon[Asset Group]="","",VLOOKUP(Polygon[Asset Group],asset_grp_poly,2,FALSE))</f>
        <v/>
      </c>
      <c r="J706" s="3" t="str">
        <f>IF(Polygon[Asset Group]="","",VLOOKUP(Polygon[Asset Group],asset_grp_poly,3,FALSE))</f>
        <v/>
      </c>
      <c r="K706" s="3" t="str">
        <f>IF(Polygon[Asset Group]="","",VLOOKUP(Polygon[Asset Type],type_master_list,2,FALSE))</f>
        <v/>
      </c>
      <c r="L706" s="3" t="str">
        <f>IF(Polygon[Asset Name]="","",PROPER(Polygon[Asset Name]))</f>
        <v/>
      </c>
      <c r="M706" s="11" t="str">
        <f>IF(Polygon[Install Date]="","",Polygon[Install Date])</f>
        <v/>
      </c>
      <c r="N706" s="11" t="str">
        <f>IF(Polygon[Note]="","",PROPER(Polygon[Note]))</f>
        <v/>
      </c>
      <c r="O706" s="11" t="str">
        <f>IF(Polygon[Resource Consent Number]="","",UPPER(Polygon[Resource Consent Number]))</f>
        <v/>
      </c>
      <c r="P706" s="53" t="str">
        <f>IF(Polygon[Asset Unit Cost]="","",Polygon[Asset Unit Cost])</f>
        <v/>
      </c>
      <c r="Q706" s="11" t="str">
        <f>IF(Polygon[Added By]="","",UPPER(Polygon[Added By]))</f>
        <v/>
      </c>
      <c r="R706" s="11" t="str">
        <f>IF(Polygon[Added Date]="","",Polygon[Added Date])</f>
        <v/>
      </c>
      <c r="S706" s="14" t="str">
        <f>IF(Polygon[Z COORD]="","",Polygon[Z COORD])</f>
        <v/>
      </c>
      <c r="T706" s="14" t="str">
        <f>IF(Polygon[Asset Description]="","",PROPER(Polygon[Asset Description]))</f>
        <v/>
      </c>
      <c r="U706" s="14" t="str">
        <f>IF(Polygon[Area m2]="","",Polygon[Area m2])</f>
        <v/>
      </c>
      <c r="V706" s="14" t="str">
        <f>IF(Polygon[Asset Group]="","",VLOOKUP(Polygon[Surface Material],surface_master,2,FALSE))</f>
        <v/>
      </c>
      <c r="W706" s="14" t="str">
        <f>IF(Polygon[Asset Group]="","",VLOOKUP(Polygon[Material],sa_pa_surface,2,FALSE))</f>
        <v/>
      </c>
      <c r="X706" s="14" t="str">
        <f>IF(Polygon[Asset Group]="","",VLOOKUP(Polygon[Surface],surface_master,2,FALSE))</f>
        <v/>
      </c>
      <c r="Y706" s="14" t="str">
        <f>IF(Polygon[Surface Layer Depth mm]="","",Polygon[Surface Layer Depth mm])</f>
        <v/>
      </c>
      <c r="Z706" s="14" t="str">
        <f>IF(Polygon[Length m]="","",Polygon[Length m])</f>
        <v/>
      </c>
      <c r="AA706" s="14" t="str">
        <f>IF(Polygon[Av Width m]="","",Polygon[Av Width m])</f>
        <v/>
      </c>
      <c r="AB706" s="14" t="str">
        <f>IF(Polygon[Parking Capacity]="","",Polygon[Parking Capacity])</f>
        <v/>
      </c>
    </row>
    <row r="707" spans="1:28" s="3" customFormat="1" x14ac:dyDescent="0.2">
      <c r="A707" s="3" t="str">
        <f>IF(Polygon[DWG File Name]="","",Polygon[DWG File Name])</f>
        <v/>
      </c>
      <c r="B707" s="3" t="str">
        <f>IF(Polygon[DWG Layer Name]="","",Polygon[DWG Layer Name])</f>
        <v/>
      </c>
      <c r="C707" s="3" t="str">
        <f>IF(Polygon[DWG Handle]="","",Polygon[DWG Handle])</f>
        <v/>
      </c>
      <c r="D707" s="58" t="str">
        <f>IF(Polygon[Approx Centroid X]="","",Polygon[Approx Centroid X])</f>
        <v/>
      </c>
      <c r="E707" s="58" t="str">
        <f>IF(Polygon[Approx Centroid Y]="","",Polygon[Approx Centroid Y])</f>
        <v/>
      </c>
      <c r="F707" s="3" t="str">
        <f>IF(Polygon[Replacement Asset]="","",Polygon[Replacement Asset])</f>
        <v/>
      </c>
      <c r="G707" s="3" t="str">
        <f>IF(Polygon[Asset ID]="","",UPPER(Polygon[Asset ID]))</f>
        <v/>
      </c>
      <c r="H707" s="3" t="str">
        <f>IF(Polygon[Asset Group]="","",VLOOKUP(Polygon[Asset Group],asset_grp_poly,4,FALSE))</f>
        <v/>
      </c>
      <c r="I707" s="3" t="str">
        <f>IF(Polygon[Asset Group]="","",VLOOKUP(Polygon[Asset Group],asset_grp_poly,2,FALSE))</f>
        <v/>
      </c>
      <c r="J707" s="3" t="str">
        <f>IF(Polygon[Asset Group]="","",VLOOKUP(Polygon[Asset Group],asset_grp_poly,3,FALSE))</f>
        <v/>
      </c>
      <c r="K707" s="3" t="str">
        <f>IF(Polygon[Asset Group]="","",VLOOKUP(Polygon[Asset Type],type_master_list,2,FALSE))</f>
        <v/>
      </c>
      <c r="L707" s="3" t="str">
        <f>IF(Polygon[Asset Name]="","",PROPER(Polygon[Asset Name]))</f>
        <v/>
      </c>
      <c r="M707" s="11" t="str">
        <f>IF(Polygon[Install Date]="","",Polygon[Install Date])</f>
        <v/>
      </c>
      <c r="N707" s="11" t="str">
        <f>IF(Polygon[Note]="","",PROPER(Polygon[Note]))</f>
        <v/>
      </c>
      <c r="O707" s="11" t="str">
        <f>IF(Polygon[Resource Consent Number]="","",UPPER(Polygon[Resource Consent Number]))</f>
        <v/>
      </c>
      <c r="P707" s="53" t="str">
        <f>IF(Polygon[Asset Unit Cost]="","",Polygon[Asset Unit Cost])</f>
        <v/>
      </c>
      <c r="Q707" s="11" t="str">
        <f>IF(Polygon[Added By]="","",UPPER(Polygon[Added By]))</f>
        <v/>
      </c>
      <c r="R707" s="11" t="str">
        <f>IF(Polygon[Added Date]="","",Polygon[Added Date])</f>
        <v/>
      </c>
      <c r="S707" s="14" t="str">
        <f>IF(Polygon[Z COORD]="","",Polygon[Z COORD])</f>
        <v/>
      </c>
      <c r="T707" s="14" t="str">
        <f>IF(Polygon[Asset Description]="","",PROPER(Polygon[Asset Description]))</f>
        <v/>
      </c>
      <c r="U707" s="14" t="str">
        <f>IF(Polygon[Area m2]="","",Polygon[Area m2])</f>
        <v/>
      </c>
      <c r="V707" s="14" t="str">
        <f>IF(Polygon[Asset Group]="","",VLOOKUP(Polygon[Surface Material],surface_master,2,FALSE))</f>
        <v/>
      </c>
      <c r="W707" s="14" t="str">
        <f>IF(Polygon[Asset Group]="","",VLOOKUP(Polygon[Material],sa_pa_surface,2,FALSE))</f>
        <v/>
      </c>
      <c r="X707" s="14" t="str">
        <f>IF(Polygon[Asset Group]="","",VLOOKUP(Polygon[Surface],surface_master,2,FALSE))</f>
        <v/>
      </c>
      <c r="Y707" s="14" t="str">
        <f>IF(Polygon[Surface Layer Depth mm]="","",Polygon[Surface Layer Depth mm])</f>
        <v/>
      </c>
      <c r="Z707" s="14" t="str">
        <f>IF(Polygon[Length m]="","",Polygon[Length m])</f>
        <v/>
      </c>
      <c r="AA707" s="14" t="str">
        <f>IF(Polygon[Av Width m]="","",Polygon[Av Width m])</f>
        <v/>
      </c>
      <c r="AB707" s="14" t="str">
        <f>IF(Polygon[Parking Capacity]="","",Polygon[Parking Capacity])</f>
        <v/>
      </c>
    </row>
    <row r="708" spans="1:28" s="3" customFormat="1" x14ac:dyDescent="0.2">
      <c r="A708" s="3" t="str">
        <f>IF(Polygon[DWG File Name]="","",Polygon[DWG File Name])</f>
        <v/>
      </c>
      <c r="B708" s="3" t="str">
        <f>IF(Polygon[DWG Layer Name]="","",Polygon[DWG Layer Name])</f>
        <v/>
      </c>
      <c r="C708" s="3" t="str">
        <f>IF(Polygon[DWG Handle]="","",Polygon[DWG Handle])</f>
        <v/>
      </c>
      <c r="D708" s="58" t="str">
        <f>IF(Polygon[Approx Centroid X]="","",Polygon[Approx Centroid X])</f>
        <v/>
      </c>
      <c r="E708" s="58" t="str">
        <f>IF(Polygon[Approx Centroid Y]="","",Polygon[Approx Centroid Y])</f>
        <v/>
      </c>
      <c r="F708" s="3" t="str">
        <f>IF(Polygon[Replacement Asset]="","",Polygon[Replacement Asset])</f>
        <v/>
      </c>
      <c r="G708" s="3" t="str">
        <f>IF(Polygon[Asset ID]="","",UPPER(Polygon[Asset ID]))</f>
        <v/>
      </c>
      <c r="H708" s="3" t="str">
        <f>IF(Polygon[Asset Group]="","",VLOOKUP(Polygon[Asset Group],asset_grp_poly,4,FALSE))</f>
        <v/>
      </c>
      <c r="I708" s="3" t="str">
        <f>IF(Polygon[Asset Group]="","",VLOOKUP(Polygon[Asset Group],asset_grp_poly,2,FALSE))</f>
        <v/>
      </c>
      <c r="J708" s="3" t="str">
        <f>IF(Polygon[Asset Group]="","",VLOOKUP(Polygon[Asset Group],asset_grp_poly,3,FALSE))</f>
        <v/>
      </c>
      <c r="K708" s="3" t="str">
        <f>IF(Polygon[Asset Group]="","",VLOOKUP(Polygon[Asset Type],type_master_list,2,FALSE))</f>
        <v/>
      </c>
      <c r="L708" s="3" t="str">
        <f>IF(Polygon[Asset Name]="","",PROPER(Polygon[Asset Name]))</f>
        <v/>
      </c>
      <c r="M708" s="11" t="str">
        <f>IF(Polygon[Install Date]="","",Polygon[Install Date])</f>
        <v/>
      </c>
      <c r="N708" s="11" t="str">
        <f>IF(Polygon[Note]="","",PROPER(Polygon[Note]))</f>
        <v/>
      </c>
      <c r="O708" s="11" t="str">
        <f>IF(Polygon[Resource Consent Number]="","",UPPER(Polygon[Resource Consent Number]))</f>
        <v/>
      </c>
      <c r="P708" s="53" t="str">
        <f>IF(Polygon[Asset Unit Cost]="","",Polygon[Asset Unit Cost])</f>
        <v/>
      </c>
      <c r="Q708" s="11" t="str">
        <f>IF(Polygon[Added By]="","",UPPER(Polygon[Added By]))</f>
        <v/>
      </c>
      <c r="R708" s="11" t="str">
        <f>IF(Polygon[Added Date]="","",Polygon[Added Date])</f>
        <v/>
      </c>
      <c r="S708" s="14" t="str">
        <f>IF(Polygon[Z COORD]="","",Polygon[Z COORD])</f>
        <v/>
      </c>
      <c r="T708" s="14" t="str">
        <f>IF(Polygon[Asset Description]="","",PROPER(Polygon[Asset Description]))</f>
        <v/>
      </c>
      <c r="U708" s="14" t="str">
        <f>IF(Polygon[Area m2]="","",Polygon[Area m2])</f>
        <v/>
      </c>
      <c r="V708" s="14" t="str">
        <f>IF(Polygon[Asset Group]="","",VLOOKUP(Polygon[Surface Material],surface_master,2,FALSE))</f>
        <v/>
      </c>
      <c r="W708" s="14" t="str">
        <f>IF(Polygon[Asset Group]="","",VLOOKUP(Polygon[Material],sa_pa_surface,2,FALSE))</f>
        <v/>
      </c>
      <c r="X708" s="14" t="str">
        <f>IF(Polygon[Asset Group]="","",VLOOKUP(Polygon[Surface],surface_master,2,FALSE))</f>
        <v/>
      </c>
      <c r="Y708" s="14" t="str">
        <f>IF(Polygon[Surface Layer Depth mm]="","",Polygon[Surface Layer Depth mm])</f>
        <v/>
      </c>
      <c r="Z708" s="14" t="str">
        <f>IF(Polygon[Length m]="","",Polygon[Length m])</f>
        <v/>
      </c>
      <c r="AA708" s="14" t="str">
        <f>IF(Polygon[Av Width m]="","",Polygon[Av Width m])</f>
        <v/>
      </c>
      <c r="AB708" s="14" t="str">
        <f>IF(Polygon[Parking Capacity]="","",Polygon[Parking Capacity])</f>
        <v/>
      </c>
    </row>
    <row r="709" spans="1:28" s="3" customFormat="1" x14ac:dyDescent="0.2">
      <c r="A709" s="3" t="str">
        <f>IF(Polygon[DWG File Name]="","",Polygon[DWG File Name])</f>
        <v/>
      </c>
      <c r="B709" s="3" t="str">
        <f>IF(Polygon[DWG Layer Name]="","",Polygon[DWG Layer Name])</f>
        <v/>
      </c>
      <c r="C709" s="3" t="str">
        <f>IF(Polygon[DWG Handle]="","",Polygon[DWG Handle])</f>
        <v/>
      </c>
      <c r="D709" s="58" t="str">
        <f>IF(Polygon[Approx Centroid X]="","",Polygon[Approx Centroid X])</f>
        <v/>
      </c>
      <c r="E709" s="58" t="str">
        <f>IF(Polygon[Approx Centroid Y]="","",Polygon[Approx Centroid Y])</f>
        <v/>
      </c>
      <c r="F709" s="3" t="str">
        <f>IF(Polygon[Replacement Asset]="","",Polygon[Replacement Asset])</f>
        <v/>
      </c>
      <c r="G709" s="3" t="str">
        <f>IF(Polygon[Asset ID]="","",UPPER(Polygon[Asset ID]))</f>
        <v/>
      </c>
      <c r="H709" s="3" t="str">
        <f>IF(Polygon[Asset Group]="","",VLOOKUP(Polygon[Asset Group],asset_grp_poly,4,FALSE))</f>
        <v/>
      </c>
      <c r="I709" s="3" t="str">
        <f>IF(Polygon[Asset Group]="","",VLOOKUP(Polygon[Asset Group],asset_grp_poly,2,FALSE))</f>
        <v/>
      </c>
      <c r="J709" s="3" t="str">
        <f>IF(Polygon[Asset Group]="","",VLOOKUP(Polygon[Asset Group],asset_grp_poly,3,FALSE))</f>
        <v/>
      </c>
      <c r="K709" s="3" t="str">
        <f>IF(Polygon[Asset Group]="","",VLOOKUP(Polygon[Asset Type],type_master_list,2,FALSE))</f>
        <v/>
      </c>
      <c r="L709" s="3" t="str">
        <f>IF(Polygon[Asset Name]="","",PROPER(Polygon[Asset Name]))</f>
        <v/>
      </c>
      <c r="M709" s="11" t="str">
        <f>IF(Polygon[Install Date]="","",Polygon[Install Date])</f>
        <v/>
      </c>
      <c r="N709" s="11" t="str">
        <f>IF(Polygon[Note]="","",PROPER(Polygon[Note]))</f>
        <v/>
      </c>
      <c r="O709" s="11" t="str">
        <f>IF(Polygon[Resource Consent Number]="","",UPPER(Polygon[Resource Consent Number]))</f>
        <v/>
      </c>
      <c r="P709" s="53" t="str">
        <f>IF(Polygon[Asset Unit Cost]="","",Polygon[Asset Unit Cost])</f>
        <v/>
      </c>
      <c r="Q709" s="11" t="str">
        <f>IF(Polygon[Added By]="","",UPPER(Polygon[Added By]))</f>
        <v/>
      </c>
      <c r="R709" s="11" t="str">
        <f>IF(Polygon[Added Date]="","",Polygon[Added Date])</f>
        <v/>
      </c>
      <c r="S709" s="14" t="str">
        <f>IF(Polygon[Z COORD]="","",Polygon[Z COORD])</f>
        <v/>
      </c>
      <c r="T709" s="14" t="str">
        <f>IF(Polygon[Asset Description]="","",PROPER(Polygon[Asset Description]))</f>
        <v/>
      </c>
      <c r="U709" s="14" t="str">
        <f>IF(Polygon[Area m2]="","",Polygon[Area m2])</f>
        <v/>
      </c>
      <c r="V709" s="14" t="str">
        <f>IF(Polygon[Asset Group]="","",VLOOKUP(Polygon[Surface Material],surface_master,2,FALSE))</f>
        <v/>
      </c>
      <c r="W709" s="14" t="str">
        <f>IF(Polygon[Asset Group]="","",VLOOKUP(Polygon[Material],sa_pa_surface,2,FALSE))</f>
        <v/>
      </c>
      <c r="X709" s="14" t="str">
        <f>IF(Polygon[Asset Group]="","",VLOOKUP(Polygon[Surface],surface_master,2,FALSE))</f>
        <v/>
      </c>
      <c r="Y709" s="14" t="str">
        <f>IF(Polygon[Surface Layer Depth mm]="","",Polygon[Surface Layer Depth mm])</f>
        <v/>
      </c>
      <c r="Z709" s="14" t="str">
        <f>IF(Polygon[Length m]="","",Polygon[Length m])</f>
        <v/>
      </c>
      <c r="AA709" s="14" t="str">
        <f>IF(Polygon[Av Width m]="","",Polygon[Av Width m])</f>
        <v/>
      </c>
      <c r="AB709" s="14" t="str">
        <f>IF(Polygon[Parking Capacity]="","",Polygon[Parking Capacity])</f>
        <v/>
      </c>
    </row>
    <row r="710" spans="1:28" s="3" customFormat="1" x14ac:dyDescent="0.2">
      <c r="A710" s="3" t="str">
        <f>IF(Polygon[DWG File Name]="","",Polygon[DWG File Name])</f>
        <v/>
      </c>
      <c r="B710" s="3" t="str">
        <f>IF(Polygon[DWG Layer Name]="","",Polygon[DWG Layer Name])</f>
        <v/>
      </c>
      <c r="C710" s="3" t="str">
        <f>IF(Polygon[DWG Handle]="","",Polygon[DWG Handle])</f>
        <v/>
      </c>
      <c r="D710" s="58" t="str">
        <f>IF(Polygon[Approx Centroid X]="","",Polygon[Approx Centroid X])</f>
        <v/>
      </c>
      <c r="E710" s="58" t="str">
        <f>IF(Polygon[Approx Centroid Y]="","",Polygon[Approx Centroid Y])</f>
        <v/>
      </c>
      <c r="F710" s="3" t="str">
        <f>IF(Polygon[Replacement Asset]="","",Polygon[Replacement Asset])</f>
        <v/>
      </c>
      <c r="G710" s="3" t="str">
        <f>IF(Polygon[Asset ID]="","",UPPER(Polygon[Asset ID]))</f>
        <v/>
      </c>
      <c r="H710" s="3" t="str">
        <f>IF(Polygon[Asset Group]="","",VLOOKUP(Polygon[Asset Group],asset_grp_poly,4,FALSE))</f>
        <v/>
      </c>
      <c r="I710" s="3" t="str">
        <f>IF(Polygon[Asset Group]="","",VLOOKUP(Polygon[Asset Group],asset_grp_poly,2,FALSE))</f>
        <v/>
      </c>
      <c r="J710" s="3" t="str">
        <f>IF(Polygon[Asset Group]="","",VLOOKUP(Polygon[Asset Group],asset_grp_poly,3,FALSE))</f>
        <v/>
      </c>
      <c r="K710" s="3" t="str">
        <f>IF(Polygon[Asset Group]="","",VLOOKUP(Polygon[Asset Type],type_master_list,2,FALSE))</f>
        <v/>
      </c>
      <c r="L710" s="3" t="str">
        <f>IF(Polygon[Asset Name]="","",PROPER(Polygon[Asset Name]))</f>
        <v/>
      </c>
      <c r="M710" s="11" t="str">
        <f>IF(Polygon[Install Date]="","",Polygon[Install Date])</f>
        <v/>
      </c>
      <c r="N710" s="11" t="str">
        <f>IF(Polygon[Note]="","",PROPER(Polygon[Note]))</f>
        <v/>
      </c>
      <c r="O710" s="11" t="str">
        <f>IF(Polygon[Resource Consent Number]="","",UPPER(Polygon[Resource Consent Number]))</f>
        <v/>
      </c>
      <c r="P710" s="53" t="str">
        <f>IF(Polygon[Asset Unit Cost]="","",Polygon[Asset Unit Cost])</f>
        <v/>
      </c>
      <c r="Q710" s="11" t="str">
        <f>IF(Polygon[Added By]="","",UPPER(Polygon[Added By]))</f>
        <v/>
      </c>
      <c r="R710" s="11" t="str">
        <f>IF(Polygon[Added Date]="","",Polygon[Added Date])</f>
        <v/>
      </c>
      <c r="S710" s="14" t="str">
        <f>IF(Polygon[Z COORD]="","",Polygon[Z COORD])</f>
        <v/>
      </c>
      <c r="T710" s="14" t="str">
        <f>IF(Polygon[Asset Description]="","",PROPER(Polygon[Asset Description]))</f>
        <v/>
      </c>
      <c r="U710" s="14" t="str">
        <f>IF(Polygon[Area m2]="","",Polygon[Area m2])</f>
        <v/>
      </c>
      <c r="V710" s="14" t="str">
        <f>IF(Polygon[Asset Group]="","",VLOOKUP(Polygon[Surface Material],surface_master,2,FALSE))</f>
        <v/>
      </c>
      <c r="W710" s="14" t="str">
        <f>IF(Polygon[Asset Group]="","",VLOOKUP(Polygon[Material],sa_pa_surface,2,FALSE))</f>
        <v/>
      </c>
      <c r="X710" s="14" t="str">
        <f>IF(Polygon[Asset Group]="","",VLOOKUP(Polygon[Surface],surface_master,2,FALSE))</f>
        <v/>
      </c>
      <c r="Y710" s="14" t="str">
        <f>IF(Polygon[Surface Layer Depth mm]="","",Polygon[Surface Layer Depth mm])</f>
        <v/>
      </c>
      <c r="Z710" s="14" t="str">
        <f>IF(Polygon[Length m]="","",Polygon[Length m])</f>
        <v/>
      </c>
      <c r="AA710" s="14" t="str">
        <f>IF(Polygon[Av Width m]="","",Polygon[Av Width m])</f>
        <v/>
      </c>
      <c r="AB710" s="14" t="str">
        <f>IF(Polygon[Parking Capacity]="","",Polygon[Parking Capacity])</f>
        <v/>
      </c>
    </row>
    <row r="711" spans="1:28" s="3" customFormat="1" x14ac:dyDescent="0.2">
      <c r="A711" s="3" t="str">
        <f>IF(Polygon[DWG File Name]="","",Polygon[DWG File Name])</f>
        <v/>
      </c>
      <c r="B711" s="3" t="str">
        <f>IF(Polygon[DWG Layer Name]="","",Polygon[DWG Layer Name])</f>
        <v/>
      </c>
      <c r="C711" s="3" t="str">
        <f>IF(Polygon[DWG Handle]="","",Polygon[DWG Handle])</f>
        <v/>
      </c>
      <c r="D711" s="58" t="str">
        <f>IF(Polygon[Approx Centroid X]="","",Polygon[Approx Centroid X])</f>
        <v/>
      </c>
      <c r="E711" s="58" t="str">
        <f>IF(Polygon[Approx Centroid Y]="","",Polygon[Approx Centroid Y])</f>
        <v/>
      </c>
      <c r="F711" s="3" t="str">
        <f>IF(Polygon[Replacement Asset]="","",Polygon[Replacement Asset])</f>
        <v/>
      </c>
      <c r="G711" s="3" t="str">
        <f>IF(Polygon[Asset ID]="","",UPPER(Polygon[Asset ID]))</f>
        <v/>
      </c>
      <c r="H711" s="3" t="str">
        <f>IF(Polygon[Asset Group]="","",VLOOKUP(Polygon[Asset Group],asset_grp_poly,4,FALSE))</f>
        <v/>
      </c>
      <c r="I711" s="3" t="str">
        <f>IF(Polygon[Asset Group]="","",VLOOKUP(Polygon[Asset Group],asset_grp_poly,2,FALSE))</f>
        <v/>
      </c>
      <c r="J711" s="3" t="str">
        <f>IF(Polygon[Asset Group]="","",VLOOKUP(Polygon[Asset Group],asset_grp_poly,3,FALSE))</f>
        <v/>
      </c>
      <c r="K711" s="3" t="str">
        <f>IF(Polygon[Asset Group]="","",VLOOKUP(Polygon[Asset Type],type_master_list,2,FALSE))</f>
        <v/>
      </c>
      <c r="L711" s="3" t="str">
        <f>IF(Polygon[Asset Name]="","",PROPER(Polygon[Asset Name]))</f>
        <v/>
      </c>
      <c r="M711" s="11" t="str">
        <f>IF(Polygon[Install Date]="","",Polygon[Install Date])</f>
        <v/>
      </c>
      <c r="N711" s="11" t="str">
        <f>IF(Polygon[Note]="","",PROPER(Polygon[Note]))</f>
        <v/>
      </c>
      <c r="O711" s="11" t="str">
        <f>IF(Polygon[Resource Consent Number]="","",UPPER(Polygon[Resource Consent Number]))</f>
        <v/>
      </c>
      <c r="P711" s="53" t="str">
        <f>IF(Polygon[Asset Unit Cost]="","",Polygon[Asset Unit Cost])</f>
        <v/>
      </c>
      <c r="Q711" s="11" t="str">
        <f>IF(Polygon[Added By]="","",UPPER(Polygon[Added By]))</f>
        <v/>
      </c>
      <c r="R711" s="11" t="str">
        <f>IF(Polygon[Added Date]="","",Polygon[Added Date])</f>
        <v/>
      </c>
      <c r="S711" s="14" t="str">
        <f>IF(Polygon[Z COORD]="","",Polygon[Z COORD])</f>
        <v/>
      </c>
      <c r="T711" s="14" t="str">
        <f>IF(Polygon[Asset Description]="","",PROPER(Polygon[Asset Description]))</f>
        <v/>
      </c>
      <c r="U711" s="14" t="str">
        <f>IF(Polygon[Area m2]="","",Polygon[Area m2])</f>
        <v/>
      </c>
      <c r="V711" s="14" t="str">
        <f>IF(Polygon[Asset Group]="","",VLOOKUP(Polygon[Surface Material],surface_master,2,FALSE))</f>
        <v/>
      </c>
      <c r="W711" s="14" t="str">
        <f>IF(Polygon[Asset Group]="","",VLOOKUP(Polygon[Material],sa_pa_surface,2,FALSE))</f>
        <v/>
      </c>
      <c r="X711" s="14" t="str">
        <f>IF(Polygon[Asset Group]="","",VLOOKUP(Polygon[Surface],surface_master,2,FALSE))</f>
        <v/>
      </c>
      <c r="Y711" s="14" t="str">
        <f>IF(Polygon[Surface Layer Depth mm]="","",Polygon[Surface Layer Depth mm])</f>
        <v/>
      </c>
      <c r="Z711" s="14" t="str">
        <f>IF(Polygon[Length m]="","",Polygon[Length m])</f>
        <v/>
      </c>
      <c r="AA711" s="14" t="str">
        <f>IF(Polygon[Av Width m]="","",Polygon[Av Width m])</f>
        <v/>
      </c>
      <c r="AB711" s="14" t="str">
        <f>IF(Polygon[Parking Capacity]="","",Polygon[Parking Capacity])</f>
        <v/>
      </c>
    </row>
    <row r="712" spans="1:28" s="3" customFormat="1" x14ac:dyDescent="0.2">
      <c r="A712" s="3" t="str">
        <f>IF(Polygon[DWG File Name]="","",Polygon[DWG File Name])</f>
        <v/>
      </c>
      <c r="B712" s="3" t="str">
        <f>IF(Polygon[DWG Layer Name]="","",Polygon[DWG Layer Name])</f>
        <v/>
      </c>
      <c r="C712" s="3" t="str">
        <f>IF(Polygon[DWG Handle]="","",Polygon[DWG Handle])</f>
        <v/>
      </c>
      <c r="D712" s="58" t="str">
        <f>IF(Polygon[Approx Centroid X]="","",Polygon[Approx Centroid X])</f>
        <v/>
      </c>
      <c r="E712" s="58" t="str">
        <f>IF(Polygon[Approx Centroid Y]="","",Polygon[Approx Centroid Y])</f>
        <v/>
      </c>
      <c r="F712" s="3" t="str">
        <f>IF(Polygon[Replacement Asset]="","",Polygon[Replacement Asset])</f>
        <v/>
      </c>
      <c r="G712" s="3" t="str">
        <f>IF(Polygon[Asset ID]="","",UPPER(Polygon[Asset ID]))</f>
        <v/>
      </c>
      <c r="H712" s="3" t="str">
        <f>IF(Polygon[Asset Group]="","",VLOOKUP(Polygon[Asset Group],asset_grp_poly,4,FALSE))</f>
        <v/>
      </c>
      <c r="I712" s="3" t="str">
        <f>IF(Polygon[Asset Group]="","",VLOOKUP(Polygon[Asset Group],asset_grp_poly,2,FALSE))</f>
        <v/>
      </c>
      <c r="J712" s="3" t="str">
        <f>IF(Polygon[Asset Group]="","",VLOOKUP(Polygon[Asset Group],asset_grp_poly,3,FALSE))</f>
        <v/>
      </c>
      <c r="K712" s="3" t="str">
        <f>IF(Polygon[Asset Group]="","",VLOOKUP(Polygon[Asset Type],type_master_list,2,FALSE))</f>
        <v/>
      </c>
      <c r="L712" s="3" t="str">
        <f>IF(Polygon[Asset Name]="","",PROPER(Polygon[Asset Name]))</f>
        <v/>
      </c>
      <c r="M712" s="11" t="str">
        <f>IF(Polygon[Install Date]="","",Polygon[Install Date])</f>
        <v/>
      </c>
      <c r="N712" s="11" t="str">
        <f>IF(Polygon[Note]="","",PROPER(Polygon[Note]))</f>
        <v/>
      </c>
      <c r="O712" s="11" t="str">
        <f>IF(Polygon[Resource Consent Number]="","",UPPER(Polygon[Resource Consent Number]))</f>
        <v/>
      </c>
      <c r="P712" s="53" t="str">
        <f>IF(Polygon[Asset Unit Cost]="","",Polygon[Asset Unit Cost])</f>
        <v/>
      </c>
      <c r="Q712" s="11" t="str">
        <f>IF(Polygon[Added By]="","",UPPER(Polygon[Added By]))</f>
        <v/>
      </c>
      <c r="R712" s="11" t="str">
        <f>IF(Polygon[Added Date]="","",Polygon[Added Date])</f>
        <v/>
      </c>
      <c r="S712" s="14" t="str">
        <f>IF(Polygon[Z COORD]="","",Polygon[Z COORD])</f>
        <v/>
      </c>
      <c r="T712" s="14" t="str">
        <f>IF(Polygon[Asset Description]="","",PROPER(Polygon[Asset Description]))</f>
        <v/>
      </c>
      <c r="U712" s="14" t="str">
        <f>IF(Polygon[Area m2]="","",Polygon[Area m2])</f>
        <v/>
      </c>
      <c r="V712" s="14" t="str">
        <f>IF(Polygon[Asset Group]="","",VLOOKUP(Polygon[Surface Material],surface_master,2,FALSE))</f>
        <v/>
      </c>
      <c r="W712" s="14" t="str">
        <f>IF(Polygon[Asset Group]="","",VLOOKUP(Polygon[Material],sa_pa_surface,2,FALSE))</f>
        <v/>
      </c>
      <c r="X712" s="14" t="str">
        <f>IF(Polygon[Asset Group]="","",VLOOKUP(Polygon[Surface],surface_master,2,FALSE))</f>
        <v/>
      </c>
      <c r="Y712" s="14" t="str">
        <f>IF(Polygon[Surface Layer Depth mm]="","",Polygon[Surface Layer Depth mm])</f>
        <v/>
      </c>
      <c r="Z712" s="14" t="str">
        <f>IF(Polygon[Length m]="","",Polygon[Length m])</f>
        <v/>
      </c>
      <c r="AA712" s="14" t="str">
        <f>IF(Polygon[Av Width m]="","",Polygon[Av Width m])</f>
        <v/>
      </c>
      <c r="AB712" s="14" t="str">
        <f>IF(Polygon[Parking Capacity]="","",Polygon[Parking Capacity])</f>
        <v/>
      </c>
    </row>
    <row r="713" spans="1:28" s="3" customFormat="1" x14ac:dyDescent="0.2">
      <c r="A713" s="3" t="str">
        <f>IF(Polygon[DWG File Name]="","",Polygon[DWG File Name])</f>
        <v/>
      </c>
      <c r="B713" s="3" t="str">
        <f>IF(Polygon[DWG Layer Name]="","",Polygon[DWG Layer Name])</f>
        <v/>
      </c>
      <c r="C713" s="3" t="str">
        <f>IF(Polygon[DWG Handle]="","",Polygon[DWG Handle])</f>
        <v/>
      </c>
      <c r="D713" s="58" t="str">
        <f>IF(Polygon[Approx Centroid X]="","",Polygon[Approx Centroid X])</f>
        <v/>
      </c>
      <c r="E713" s="58" t="str">
        <f>IF(Polygon[Approx Centroid Y]="","",Polygon[Approx Centroid Y])</f>
        <v/>
      </c>
      <c r="F713" s="3" t="str">
        <f>IF(Polygon[Replacement Asset]="","",Polygon[Replacement Asset])</f>
        <v/>
      </c>
      <c r="G713" s="3" t="str">
        <f>IF(Polygon[Asset ID]="","",UPPER(Polygon[Asset ID]))</f>
        <v/>
      </c>
      <c r="H713" s="3" t="str">
        <f>IF(Polygon[Asset Group]="","",VLOOKUP(Polygon[Asset Group],asset_grp_poly,4,FALSE))</f>
        <v/>
      </c>
      <c r="I713" s="3" t="str">
        <f>IF(Polygon[Asset Group]="","",VLOOKUP(Polygon[Asset Group],asset_grp_poly,2,FALSE))</f>
        <v/>
      </c>
      <c r="J713" s="3" t="str">
        <f>IF(Polygon[Asset Group]="","",VLOOKUP(Polygon[Asset Group],asset_grp_poly,3,FALSE))</f>
        <v/>
      </c>
      <c r="K713" s="3" t="str">
        <f>IF(Polygon[Asset Group]="","",VLOOKUP(Polygon[Asset Type],type_master_list,2,FALSE))</f>
        <v/>
      </c>
      <c r="L713" s="3" t="str">
        <f>IF(Polygon[Asset Name]="","",PROPER(Polygon[Asset Name]))</f>
        <v/>
      </c>
      <c r="M713" s="11" t="str">
        <f>IF(Polygon[Install Date]="","",Polygon[Install Date])</f>
        <v/>
      </c>
      <c r="N713" s="11" t="str">
        <f>IF(Polygon[Note]="","",PROPER(Polygon[Note]))</f>
        <v/>
      </c>
      <c r="O713" s="11" t="str">
        <f>IF(Polygon[Resource Consent Number]="","",UPPER(Polygon[Resource Consent Number]))</f>
        <v/>
      </c>
      <c r="P713" s="53" t="str">
        <f>IF(Polygon[Asset Unit Cost]="","",Polygon[Asset Unit Cost])</f>
        <v/>
      </c>
      <c r="Q713" s="11" t="str">
        <f>IF(Polygon[Added By]="","",UPPER(Polygon[Added By]))</f>
        <v/>
      </c>
      <c r="R713" s="11" t="str">
        <f>IF(Polygon[Added Date]="","",Polygon[Added Date])</f>
        <v/>
      </c>
      <c r="S713" s="14" t="str">
        <f>IF(Polygon[Z COORD]="","",Polygon[Z COORD])</f>
        <v/>
      </c>
      <c r="T713" s="14" t="str">
        <f>IF(Polygon[Asset Description]="","",PROPER(Polygon[Asset Description]))</f>
        <v/>
      </c>
      <c r="U713" s="14" t="str">
        <f>IF(Polygon[Area m2]="","",Polygon[Area m2])</f>
        <v/>
      </c>
      <c r="V713" s="14" t="str">
        <f>IF(Polygon[Asset Group]="","",VLOOKUP(Polygon[Surface Material],surface_master,2,FALSE))</f>
        <v/>
      </c>
      <c r="W713" s="14" t="str">
        <f>IF(Polygon[Asset Group]="","",VLOOKUP(Polygon[Material],sa_pa_surface,2,FALSE))</f>
        <v/>
      </c>
      <c r="X713" s="14" t="str">
        <f>IF(Polygon[Asset Group]="","",VLOOKUP(Polygon[Surface],surface_master,2,FALSE))</f>
        <v/>
      </c>
      <c r="Y713" s="14" t="str">
        <f>IF(Polygon[Surface Layer Depth mm]="","",Polygon[Surface Layer Depth mm])</f>
        <v/>
      </c>
      <c r="Z713" s="14" t="str">
        <f>IF(Polygon[Length m]="","",Polygon[Length m])</f>
        <v/>
      </c>
      <c r="AA713" s="14" t="str">
        <f>IF(Polygon[Av Width m]="","",Polygon[Av Width m])</f>
        <v/>
      </c>
      <c r="AB713" s="14" t="str">
        <f>IF(Polygon[Parking Capacity]="","",Polygon[Parking Capacity])</f>
        <v/>
      </c>
    </row>
    <row r="714" spans="1:28" s="3" customFormat="1" x14ac:dyDescent="0.2">
      <c r="A714" s="3" t="str">
        <f>IF(Polygon[DWG File Name]="","",Polygon[DWG File Name])</f>
        <v/>
      </c>
      <c r="B714" s="3" t="str">
        <f>IF(Polygon[DWG Layer Name]="","",Polygon[DWG Layer Name])</f>
        <v/>
      </c>
      <c r="C714" s="3" t="str">
        <f>IF(Polygon[DWG Handle]="","",Polygon[DWG Handle])</f>
        <v/>
      </c>
      <c r="D714" s="58" t="str">
        <f>IF(Polygon[Approx Centroid X]="","",Polygon[Approx Centroid X])</f>
        <v/>
      </c>
      <c r="E714" s="58" t="str">
        <f>IF(Polygon[Approx Centroid Y]="","",Polygon[Approx Centroid Y])</f>
        <v/>
      </c>
      <c r="F714" s="3" t="str">
        <f>IF(Polygon[Replacement Asset]="","",Polygon[Replacement Asset])</f>
        <v/>
      </c>
      <c r="G714" s="3" t="str">
        <f>IF(Polygon[Asset ID]="","",UPPER(Polygon[Asset ID]))</f>
        <v/>
      </c>
      <c r="H714" s="3" t="str">
        <f>IF(Polygon[Asset Group]="","",VLOOKUP(Polygon[Asset Group],asset_grp_poly,4,FALSE))</f>
        <v/>
      </c>
      <c r="I714" s="3" t="str">
        <f>IF(Polygon[Asset Group]="","",VLOOKUP(Polygon[Asset Group],asset_grp_poly,2,FALSE))</f>
        <v/>
      </c>
      <c r="J714" s="3" t="str">
        <f>IF(Polygon[Asset Group]="","",VLOOKUP(Polygon[Asset Group],asset_grp_poly,3,FALSE))</f>
        <v/>
      </c>
      <c r="K714" s="3" t="str">
        <f>IF(Polygon[Asset Group]="","",VLOOKUP(Polygon[Asset Type],type_master_list,2,FALSE))</f>
        <v/>
      </c>
      <c r="L714" s="3" t="str">
        <f>IF(Polygon[Asset Name]="","",PROPER(Polygon[Asset Name]))</f>
        <v/>
      </c>
      <c r="M714" s="11" t="str">
        <f>IF(Polygon[Install Date]="","",Polygon[Install Date])</f>
        <v/>
      </c>
      <c r="N714" s="11" t="str">
        <f>IF(Polygon[Note]="","",PROPER(Polygon[Note]))</f>
        <v/>
      </c>
      <c r="O714" s="11" t="str">
        <f>IF(Polygon[Resource Consent Number]="","",UPPER(Polygon[Resource Consent Number]))</f>
        <v/>
      </c>
      <c r="P714" s="53" t="str">
        <f>IF(Polygon[Asset Unit Cost]="","",Polygon[Asset Unit Cost])</f>
        <v/>
      </c>
      <c r="Q714" s="11" t="str">
        <f>IF(Polygon[Added By]="","",UPPER(Polygon[Added By]))</f>
        <v/>
      </c>
      <c r="R714" s="11" t="str">
        <f>IF(Polygon[Added Date]="","",Polygon[Added Date])</f>
        <v/>
      </c>
      <c r="S714" s="14" t="str">
        <f>IF(Polygon[Z COORD]="","",Polygon[Z COORD])</f>
        <v/>
      </c>
      <c r="T714" s="14" t="str">
        <f>IF(Polygon[Asset Description]="","",PROPER(Polygon[Asset Description]))</f>
        <v/>
      </c>
      <c r="U714" s="14" t="str">
        <f>IF(Polygon[Area m2]="","",Polygon[Area m2])</f>
        <v/>
      </c>
      <c r="V714" s="14" t="str">
        <f>IF(Polygon[Asset Group]="","",VLOOKUP(Polygon[Surface Material],surface_master,2,FALSE))</f>
        <v/>
      </c>
      <c r="W714" s="14" t="str">
        <f>IF(Polygon[Asset Group]="","",VLOOKUP(Polygon[Material],sa_pa_surface,2,FALSE))</f>
        <v/>
      </c>
      <c r="X714" s="14" t="str">
        <f>IF(Polygon[Asset Group]="","",VLOOKUP(Polygon[Surface],surface_master,2,FALSE))</f>
        <v/>
      </c>
      <c r="Y714" s="14" t="str">
        <f>IF(Polygon[Surface Layer Depth mm]="","",Polygon[Surface Layer Depth mm])</f>
        <v/>
      </c>
      <c r="Z714" s="14" t="str">
        <f>IF(Polygon[Length m]="","",Polygon[Length m])</f>
        <v/>
      </c>
      <c r="AA714" s="14" t="str">
        <f>IF(Polygon[Av Width m]="","",Polygon[Av Width m])</f>
        <v/>
      </c>
      <c r="AB714" s="14" t="str">
        <f>IF(Polygon[Parking Capacity]="","",Polygon[Parking Capacity])</f>
        <v/>
      </c>
    </row>
    <row r="715" spans="1:28" s="3" customFormat="1" x14ac:dyDescent="0.2">
      <c r="A715" s="3" t="str">
        <f>IF(Polygon[DWG File Name]="","",Polygon[DWG File Name])</f>
        <v/>
      </c>
      <c r="B715" s="3" t="str">
        <f>IF(Polygon[DWG Layer Name]="","",Polygon[DWG Layer Name])</f>
        <v/>
      </c>
      <c r="C715" s="3" t="str">
        <f>IF(Polygon[DWG Handle]="","",Polygon[DWG Handle])</f>
        <v/>
      </c>
      <c r="D715" s="58" t="str">
        <f>IF(Polygon[Approx Centroid X]="","",Polygon[Approx Centroid X])</f>
        <v/>
      </c>
      <c r="E715" s="58" t="str">
        <f>IF(Polygon[Approx Centroid Y]="","",Polygon[Approx Centroid Y])</f>
        <v/>
      </c>
      <c r="F715" s="3" t="str">
        <f>IF(Polygon[Replacement Asset]="","",Polygon[Replacement Asset])</f>
        <v/>
      </c>
      <c r="G715" s="3" t="str">
        <f>IF(Polygon[Asset ID]="","",UPPER(Polygon[Asset ID]))</f>
        <v/>
      </c>
      <c r="H715" s="3" t="str">
        <f>IF(Polygon[Asset Group]="","",VLOOKUP(Polygon[Asset Group],asset_grp_poly,4,FALSE))</f>
        <v/>
      </c>
      <c r="I715" s="3" t="str">
        <f>IF(Polygon[Asset Group]="","",VLOOKUP(Polygon[Asset Group],asset_grp_poly,2,FALSE))</f>
        <v/>
      </c>
      <c r="J715" s="3" t="str">
        <f>IF(Polygon[Asset Group]="","",VLOOKUP(Polygon[Asset Group],asset_grp_poly,3,FALSE))</f>
        <v/>
      </c>
      <c r="K715" s="3" t="str">
        <f>IF(Polygon[Asset Group]="","",VLOOKUP(Polygon[Asset Type],type_master_list,2,FALSE))</f>
        <v/>
      </c>
      <c r="L715" s="3" t="str">
        <f>IF(Polygon[Asset Name]="","",PROPER(Polygon[Asset Name]))</f>
        <v/>
      </c>
      <c r="M715" s="11" t="str">
        <f>IF(Polygon[Install Date]="","",Polygon[Install Date])</f>
        <v/>
      </c>
      <c r="N715" s="11" t="str">
        <f>IF(Polygon[Note]="","",PROPER(Polygon[Note]))</f>
        <v/>
      </c>
      <c r="O715" s="11" t="str">
        <f>IF(Polygon[Resource Consent Number]="","",UPPER(Polygon[Resource Consent Number]))</f>
        <v/>
      </c>
      <c r="P715" s="53" t="str">
        <f>IF(Polygon[Asset Unit Cost]="","",Polygon[Asset Unit Cost])</f>
        <v/>
      </c>
      <c r="Q715" s="11" t="str">
        <f>IF(Polygon[Added By]="","",UPPER(Polygon[Added By]))</f>
        <v/>
      </c>
      <c r="R715" s="11" t="str">
        <f>IF(Polygon[Added Date]="","",Polygon[Added Date])</f>
        <v/>
      </c>
      <c r="S715" s="14" t="str">
        <f>IF(Polygon[Z COORD]="","",Polygon[Z COORD])</f>
        <v/>
      </c>
      <c r="T715" s="14" t="str">
        <f>IF(Polygon[Asset Description]="","",PROPER(Polygon[Asset Description]))</f>
        <v/>
      </c>
      <c r="U715" s="14" t="str">
        <f>IF(Polygon[Area m2]="","",Polygon[Area m2])</f>
        <v/>
      </c>
      <c r="V715" s="14" t="str">
        <f>IF(Polygon[Asset Group]="","",VLOOKUP(Polygon[Surface Material],surface_master,2,FALSE))</f>
        <v/>
      </c>
      <c r="W715" s="14" t="str">
        <f>IF(Polygon[Asset Group]="","",VLOOKUP(Polygon[Material],sa_pa_surface,2,FALSE))</f>
        <v/>
      </c>
      <c r="X715" s="14" t="str">
        <f>IF(Polygon[Asset Group]="","",VLOOKUP(Polygon[Surface],surface_master,2,FALSE))</f>
        <v/>
      </c>
      <c r="Y715" s="14" t="str">
        <f>IF(Polygon[Surface Layer Depth mm]="","",Polygon[Surface Layer Depth mm])</f>
        <v/>
      </c>
      <c r="Z715" s="14" t="str">
        <f>IF(Polygon[Length m]="","",Polygon[Length m])</f>
        <v/>
      </c>
      <c r="AA715" s="14" t="str">
        <f>IF(Polygon[Av Width m]="","",Polygon[Av Width m])</f>
        <v/>
      </c>
      <c r="AB715" s="14" t="str">
        <f>IF(Polygon[Parking Capacity]="","",Polygon[Parking Capacity])</f>
        <v/>
      </c>
    </row>
    <row r="716" spans="1:28" s="3" customFormat="1" x14ac:dyDescent="0.2">
      <c r="A716" s="3" t="str">
        <f>IF(Polygon[DWG File Name]="","",Polygon[DWG File Name])</f>
        <v/>
      </c>
      <c r="B716" s="3" t="str">
        <f>IF(Polygon[DWG Layer Name]="","",Polygon[DWG Layer Name])</f>
        <v/>
      </c>
      <c r="C716" s="3" t="str">
        <f>IF(Polygon[DWG Handle]="","",Polygon[DWG Handle])</f>
        <v/>
      </c>
      <c r="D716" s="58" t="str">
        <f>IF(Polygon[Approx Centroid X]="","",Polygon[Approx Centroid X])</f>
        <v/>
      </c>
      <c r="E716" s="58" t="str">
        <f>IF(Polygon[Approx Centroid Y]="","",Polygon[Approx Centroid Y])</f>
        <v/>
      </c>
      <c r="F716" s="3" t="str">
        <f>IF(Polygon[Replacement Asset]="","",Polygon[Replacement Asset])</f>
        <v/>
      </c>
      <c r="G716" s="3" t="str">
        <f>IF(Polygon[Asset ID]="","",UPPER(Polygon[Asset ID]))</f>
        <v/>
      </c>
      <c r="H716" s="3" t="str">
        <f>IF(Polygon[Asset Group]="","",VLOOKUP(Polygon[Asset Group],asset_grp_poly,4,FALSE))</f>
        <v/>
      </c>
      <c r="I716" s="3" t="str">
        <f>IF(Polygon[Asset Group]="","",VLOOKUP(Polygon[Asset Group],asset_grp_poly,2,FALSE))</f>
        <v/>
      </c>
      <c r="J716" s="3" t="str">
        <f>IF(Polygon[Asset Group]="","",VLOOKUP(Polygon[Asset Group],asset_grp_poly,3,FALSE))</f>
        <v/>
      </c>
      <c r="K716" s="3" t="str">
        <f>IF(Polygon[Asset Group]="","",VLOOKUP(Polygon[Asset Type],type_master_list,2,FALSE))</f>
        <v/>
      </c>
      <c r="L716" s="3" t="str">
        <f>IF(Polygon[Asset Name]="","",PROPER(Polygon[Asset Name]))</f>
        <v/>
      </c>
      <c r="M716" s="11" t="str">
        <f>IF(Polygon[Install Date]="","",Polygon[Install Date])</f>
        <v/>
      </c>
      <c r="N716" s="11" t="str">
        <f>IF(Polygon[Note]="","",PROPER(Polygon[Note]))</f>
        <v/>
      </c>
      <c r="O716" s="11" t="str">
        <f>IF(Polygon[Resource Consent Number]="","",UPPER(Polygon[Resource Consent Number]))</f>
        <v/>
      </c>
      <c r="P716" s="53" t="str">
        <f>IF(Polygon[Asset Unit Cost]="","",Polygon[Asset Unit Cost])</f>
        <v/>
      </c>
      <c r="Q716" s="11" t="str">
        <f>IF(Polygon[Added By]="","",UPPER(Polygon[Added By]))</f>
        <v/>
      </c>
      <c r="R716" s="11" t="str">
        <f>IF(Polygon[Added Date]="","",Polygon[Added Date])</f>
        <v/>
      </c>
      <c r="S716" s="14" t="str">
        <f>IF(Polygon[Z COORD]="","",Polygon[Z COORD])</f>
        <v/>
      </c>
      <c r="T716" s="14" t="str">
        <f>IF(Polygon[Asset Description]="","",PROPER(Polygon[Asset Description]))</f>
        <v/>
      </c>
      <c r="U716" s="14" t="str">
        <f>IF(Polygon[Area m2]="","",Polygon[Area m2])</f>
        <v/>
      </c>
      <c r="V716" s="14" t="str">
        <f>IF(Polygon[Asset Group]="","",VLOOKUP(Polygon[Surface Material],surface_master,2,FALSE))</f>
        <v/>
      </c>
      <c r="W716" s="14" t="str">
        <f>IF(Polygon[Asset Group]="","",VLOOKUP(Polygon[Material],sa_pa_surface,2,FALSE))</f>
        <v/>
      </c>
      <c r="X716" s="14" t="str">
        <f>IF(Polygon[Asset Group]="","",VLOOKUP(Polygon[Surface],surface_master,2,FALSE))</f>
        <v/>
      </c>
      <c r="Y716" s="14" t="str">
        <f>IF(Polygon[Surface Layer Depth mm]="","",Polygon[Surface Layer Depth mm])</f>
        <v/>
      </c>
      <c r="Z716" s="14" t="str">
        <f>IF(Polygon[Length m]="","",Polygon[Length m])</f>
        <v/>
      </c>
      <c r="AA716" s="14" t="str">
        <f>IF(Polygon[Av Width m]="","",Polygon[Av Width m])</f>
        <v/>
      </c>
      <c r="AB716" s="14" t="str">
        <f>IF(Polygon[Parking Capacity]="","",Polygon[Parking Capacity])</f>
        <v/>
      </c>
    </row>
    <row r="717" spans="1:28" s="3" customFormat="1" x14ac:dyDescent="0.2">
      <c r="A717" s="3" t="str">
        <f>IF(Polygon[DWG File Name]="","",Polygon[DWG File Name])</f>
        <v/>
      </c>
      <c r="B717" s="3" t="str">
        <f>IF(Polygon[DWG Layer Name]="","",Polygon[DWG Layer Name])</f>
        <v/>
      </c>
      <c r="C717" s="3" t="str">
        <f>IF(Polygon[DWG Handle]="","",Polygon[DWG Handle])</f>
        <v/>
      </c>
      <c r="D717" s="58" t="str">
        <f>IF(Polygon[Approx Centroid X]="","",Polygon[Approx Centroid X])</f>
        <v/>
      </c>
      <c r="E717" s="58" t="str">
        <f>IF(Polygon[Approx Centroid Y]="","",Polygon[Approx Centroid Y])</f>
        <v/>
      </c>
      <c r="F717" s="3" t="str">
        <f>IF(Polygon[Replacement Asset]="","",Polygon[Replacement Asset])</f>
        <v/>
      </c>
      <c r="G717" s="3" t="str">
        <f>IF(Polygon[Asset ID]="","",UPPER(Polygon[Asset ID]))</f>
        <v/>
      </c>
      <c r="H717" s="3" t="str">
        <f>IF(Polygon[Asset Group]="","",VLOOKUP(Polygon[Asset Group],asset_grp_poly,4,FALSE))</f>
        <v/>
      </c>
      <c r="I717" s="3" t="str">
        <f>IF(Polygon[Asset Group]="","",VLOOKUP(Polygon[Asset Group],asset_grp_poly,2,FALSE))</f>
        <v/>
      </c>
      <c r="J717" s="3" t="str">
        <f>IF(Polygon[Asset Group]="","",VLOOKUP(Polygon[Asset Group],asset_grp_poly,3,FALSE))</f>
        <v/>
      </c>
      <c r="K717" s="3" t="str">
        <f>IF(Polygon[Asset Group]="","",VLOOKUP(Polygon[Asset Type],type_master_list,2,FALSE))</f>
        <v/>
      </c>
      <c r="L717" s="3" t="str">
        <f>IF(Polygon[Asset Name]="","",PROPER(Polygon[Asset Name]))</f>
        <v/>
      </c>
      <c r="M717" s="11" t="str">
        <f>IF(Polygon[Install Date]="","",Polygon[Install Date])</f>
        <v/>
      </c>
      <c r="N717" s="11" t="str">
        <f>IF(Polygon[Note]="","",PROPER(Polygon[Note]))</f>
        <v/>
      </c>
      <c r="O717" s="11" t="str">
        <f>IF(Polygon[Resource Consent Number]="","",UPPER(Polygon[Resource Consent Number]))</f>
        <v/>
      </c>
      <c r="P717" s="53" t="str">
        <f>IF(Polygon[Asset Unit Cost]="","",Polygon[Asset Unit Cost])</f>
        <v/>
      </c>
      <c r="Q717" s="11" t="str">
        <f>IF(Polygon[Added By]="","",UPPER(Polygon[Added By]))</f>
        <v/>
      </c>
      <c r="R717" s="11" t="str">
        <f>IF(Polygon[Added Date]="","",Polygon[Added Date])</f>
        <v/>
      </c>
      <c r="S717" s="14" t="str">
        <f>IF(Polygon[Z COORD]="","",Polygon[Z COORD])</f>
        <v/>
      </c>
      <c r="T717" s="14" t="str">
        <f>IF(Polygon[Asset Description]="","",PROPER(Polygon[Asset Description]))</f>
        <v/>
      </c>
      <c r="U717" s="14" t="str">
        <f>IF(Polygon[Area m2]="","",Polygon[Area m2])</f>
        <v/>
      </c>
      <c r="V717" s="14" t="str">
        <f>IF(Polygon[Asset Group]="","",VLOOKUP(Polygon[Surface Material],surface_master,2,FALSE))</f>
        <v/>
      </c>
      <c r="W717" s="14" t="str">
        <f>IF(Polygon[Asset Group]="","",VLOOKUP(Polygon[Material],sa_pa_surface,2,FALSE))</f>
        <v/>
      </c>
      <c r="X717" s="14" t="str">
        <f>IF(Polygon[Asset Group]="","",VLOOKUP(Polygon[Surface],surface_master,2,FALSE))</f>
        <v/>
      </c>
      <c r="Y717" s="14" t="str">
        <f>IF(Polygon[Surface Layer Depth mm]="","",Polygon[Surface Layer Depth mm])</f>
        <v/>
      </c>
      <c r="Z717" s="14" t="str">
        <f>IF(Polygon[Length m]="","",Polygon[Length m])</f>
        <v/>
      </c>
      <c r="AA717" s="14" t="str">
        <f>IF(Polygon[Av Width m]="","",Polygon[Av Width m])</f>
        <v/>
      </c>
      <c r="AB717" s="14" t="str">
        <f>IF(Polygon[Parking Capacity]="","",Polygon[Parking Capacity])</f>
        <v/>
      </c>
    </row>
    <row r="718" spans="1:28" s="3" customFormat="1" x14ac:dyDescent="0.2">
      <c r="A718" s="3" t="str">
        <f>IF(Polygon[DWG File Name]="","",Polygon[DWG File Name])</f>
        <v/>
      </c>
      <c r="B718" s="3" t="str">
        <f>IF(Polygon[DWG Layer Name]="","",Polygon[DWG Layer Name])</f>
        <v/>
      </c>
      <c r="C718" s="3" t="str">
        <f>IF(Polygon[DWG Handle]="","",Polygon[DWG Handle])</f>
        <v/>
      </c>
      <c r="D718" s="58" t="str">
        <f>IF(Polygon[Approx Centroid X]="","",Polygon[Approx Centroid X])</f>
        <v/>
      </c>
      <c r="E718" s="58" t="str">
        <f>IF(Polygon[Approx Centroid Y]="","",Polygon[Approx Centroid Y])</f>
        <v/>
      </c>
      <c r="F718" s="3" t="str">
        <f>IF(Polygon[Replacement Asset]="","",Polygon[Replacement Asset])</f>
        <v/>
      </c>
      <c r="G718" s="3" t="str">
        <f>IF(Polygon[Asset ID]="","",UPPER(Polygon[Asset ID]))</f>
        <v/>
      </c>
      <c r="H718" s="3" t="str">
        <f>IF(Polygon[Asset Group]="","",VLOOKUP(Polygon[Asset Group],asset_grp_poly,4,FALSE))</f>
        <v/>
      </c>
      <c r="I718" s="3" t="str">
        <f>IF(Polygon[Asset Group]="","",VLOOKUP(Polygon[Asset Group],asset_grp_poly,2,FALSE))</f>
        <v/>
      </c>
      <c r="J718" s="3" t="str">
        <f>IF(Polygon[Asset Group]="","",VLOOKUP(Polygon[Asset Group],asset_grp_poly,3,FALSE))</f>
        <v/>
      </c>
      <c r="K718" s="3" t="str">
        <f>IF(Polygon[Asset Group]="","",VLOOKUP(Polygon[Asset Type],type_master_list,2,FALSE))</f>
        <v/>
      </c>
      <c r="L718" s="3" t="str">
        <f>IF(Polygon[Asset Name]="","",PROPER(Polygon[Asset Name]))</f>
        <v/>
      </c>
      <c r="M718" s="11" t="str">
        <f>IF(Polygon[Install Date]="","",Polygon[Install Date])</f>
        <v/>
      </c>
      <c r="N718" s="11" t="str">
        <f>IF(Polygon[Note]="","",PROPER(Polygon[Note]))</f>
        <v/>
      </c>
      <c r="O718" s="11" t="str">
        <f>IF(Polygon[Resource Consent Number]="","",UPPER(Polygon[Resource Consent Number]))</f>
        <v/>
      </c>
      <c r="P718" s="53" t="str">
        <f>IF(Polygon[Asset Unit Cost]="","",Polygon[Asset Unit Cost])</f>
        <v/>
      </c>
      <c r="Q718" s="11" t="str">
        <f>IF(Polygon[Added By]="","",UPPER(Polygon[Added By]))</f>
        <v/>
      </c>
      <c r="R718" s="11" t="str">
        <f>IF(Polygon[Added Date]="","",Polygon[Added Date])</f>
        <v/>
      </c>
      <c r="S718" s="14" t="str">
        <f>IF(Polygon[Z COORD]="","",Polygon[Z COORD])</f>
        <v/>
      </c>
      <c r="T718" s="14" t="str">
        <f>IF(Polygon[Asset Description]="","",PROPER(Polygon[Asset Description]))</f>
        <v/>
      </c>
      <c r="U718" s="14" t="str">
        <f>IF(Polygon[Area m2]="","",Polygon[Area m2])</f>
        <v/>
      </c>
      <c r="V718" s="14" t="str">
        <f>IF(Polygon[Asset Group]="","",VLOOKUP(Polygon[Surface Material],surface_master,2,FALSE))</f>
        <v/>
      </c>
      <c r="W718" s="14" t="str">
        <f>IF(Polygon[Asset Group]="","",VLOOKUP(Polygon[Material],sa_pa_surface,2,FALSE))</f>
        <v/>
      </c>
      <c r="X718" s="14" t="str">
        <f>IF(Polygon[Asset Group]="","",VLOOKUP(Polygon[Surface],surface_master,2,FALSE))</f>
        <v/>
      </c>
      <c r="Y718" s="14" t="str">
        <f>IF(Polygon[Surface Layer Depth mm]="","",Polygon[Surface Layer Depth mm])</f>
        <v/>
      </c>
      <c r="Z718" s="14" t="str">
        <f>IF(Polygon[Length m]="","",Polygon[Length m])</f>
        <v/>
      </c>
      <c r="AA718" s="14" t="str">
        <f>IF(Polygon[Av Width m]="","",Polygon[Av Width m])</f>
        <v/>
      </c>
      <c r="AB718" s="14" t="str">
        <f>IF(Polygon[Parking Capacity]="","",Polygon[Parking Capacity])</f>
        <v/>
      </c>
    </row>
    <row r="719" spans="1:28" s="3" customFormat="1" x14ac:dyDescent="0.2">
      <c r="A719" s="3" t="str">
        <f>IF(Polygon[DWG File Name]="","",Polygon[DWG File Name])</f>
        <v/>
      </c>
      <c r="B719" s="3" t="str">
        <f>IF(Polygon[DWG Layer Name]="","",Polygon[DWG Layer Name])</f>
        <v/>
      </c>
      <c r="C719" s="3" t="str">
        <f>IF(Polygon[DWG Handle]="","",Polygon[DWG Handle])</f>
        <v/>
      </c>
      <c r="D719" s="58" t="str">
        <f>IF(Polygon[Approx Centroid X]="","",Polygon[Approx Centroid X])</f>
        <v/>
      </c>
      <c r="E719" s="58" t="str">
        <f>IF(Polygon[Approx Centroid Y]="","",Polygon[Approx Centroid Y])</f>
        <v/>
      </c>
      <c r="F719" s="3" t="str">
        <f>IF(Polygon[Replacement Asset]="","",Polygon[Replacement Asset])</f>
        <v/>
      </c>
      <c r="G719" s="3" t="str">
        <f>IF(Polygon[Asset ID]="","",UPPER(Polygon[Asset ID]))</f>
        <v/>
      </c>
      <c r="H719" s="3" t="str">
        <f>IF(Polygon[Asset Group]="","",VLOOKUP(Polygon[Asset Group],asset_grp_poly,4,FALSE))</f>
        <v/>
      </c>
      <c r="I719" s="3" t="str">
        <f>IF(Polygon[Asset Group]="","",VLOOKUP(Polygon[Asset Group],asset_grp_poly,2,FALSE))</f>
        <v/>
      </c>
      <c r="J719" s="3" t="str">
        <f>IF(Polygon[Asset Group]="","",VLOOKUP(Polygon[Asset Group],asset_grp_poly,3,FALSE))</f>
        <v/>
      </c>
      <c r="K719" s="3" t="str">
        <f>IF(Polygon[Asset Group]="","",VLOOKUP(Polygon[Asset Type],type_master_list,2,FALSE))</f>
        <v/>
      </c>
      <c r="L719" s="3" t="str">
        <f>IF(Polygon[Asset Name]="","",PROPER(Polygon[Asset Name]))</f>
        <v/>
      </c>
      <c r="M719" s="11" t="str">
        <f>IF(Polygon[Install Date]="","",Polygon[Install Date])</f>
        <v/>
      </c>
      <c r="N719" s="11" t="str">
        <f>IF(Polygon[Note]="","",PROPER(Polygon[Note]))</f>
        <v/>
      </c>
      <c r="O719" s="11" t="str">
        <f>IF(Polygon[Resource Consent Number]="","",UPPER(Polygon[Resource Consent Number]))</f>
        <v/>
      </c>
      <c r="P719" s="53" t="str">
        <f>IF(Polygon[Asset Unit Cost]="","",Polygon[Asset Unit Cost])</f>
        <v/>
      </c>
      <c r="Q719" s="11" t="str">
        <f>IF(Polygon[Added By]="","",UPPER(Polygon[Added By]))</f>
        <v/>
      </c>
      <c r="R719" s="11" t="str">
        <f>IF(Polygon[Added Date]="","",Polygon[Added Date])</f>
        <v/>
      </c>
      <c r="S719" s="14" t="str">
        <f>IF(Polygon[Z COORD]="","",Polygon[Z COORD])</f>
        <v/>
      </c>
      <c r="T719" s="14" t="str">
        <f>IF(Polygon[Asset Description]="","",PROPER(Polygon[Asset Description]))</f>
        <v/>
      </c>
      <c r="U719" s="14" t="str">
        <f>IF(Polygon[Area m2]="","",Polygon[Area m2])</f>
        <v/>
      </c>
      <c r="V719" s="14" t="str">
        <f>IF(Polygon[Asset Group]="","",VLOOKUP(Polygon[Surface Material],surface_master,2,FALSE))</f>
        <v/>
      </c>
      <c r="W719" s="14" t="str">
        <f>IF(Polygon[Asset Group]="","",VLOOKUP(Polygon[Material],sa_pa_surface,2,FALSE))</f>
        <v/>
      </c>
      <c r="X719" s="14" t="str">
        <f>IF(Polygon[Asset Group]="","",VLOOKUP(Polygon[Surface],surface_master,2,FALSE))</f>
        <v/>
      </c>
      <c r="Y719" s="14" t="str">
        <f>IF(Polygon[Surface Layer Depth mm]="","",Polygon[Surface Layer Depth mm])</f>
        <v/>
      </c>
      <c r="Z719" s="14" t="str">
        <f>IF(Polygon[Length m]="","",Polygon[Length m])</f>
        <v/>
      </c>
      <c r="AA719" s="14" t="str">
        <f>IF(Polygon[Av Width m]="","",Polygon[Av Width m])</f>
        <v/>
      </c>
      <c r="AB719" s="14" t="str">
        <f>IF(Polygon[Parking Capacity]="","",Polygon[Parking Capacity])</f>
        <v/>
      </c>
    </row>
    <row r="720" spans="1:28" s="3" customFormat="1" x14ac:dyDescent="0.2">
      <c r="A720" s="3" t="str">
        <f>IF(Polygon[DWG File Name]="","",Polygon[DWG File Name])</f>
        <v/>
      </c>
      <c r="B720" s="3" t="str">
        <f>IF(Polygon[DWG Layer Name]="","",Polygon[DWG Layer Name])</f>
        <v/>
      </c>
      <c r="C720" s="3" t="str">
        <f>IF(Polygon[DWG Handle]="","",Polygon[DWG Handle])</f>
        <v/>
      </c>
      <c r="D720" s="58" t="str">
        <f>IF(Polygon[Approx Centroid X]="","",Polygon[Approx Centroid X])</f>
        <v/>
      </c>
      <c r="E720" s="58" t="str">
        <f>IF(Polygon[Approx Centroid Y]="","",Polygon[Approx Centroid Y])</f>
        <v/>
      </c>
      <c r="F720" s="3" t="str">
        <f>IF(Polygon[Replacement Asset]="","",Polygon[Replacement Asset])</f>
        <v/>
      </c>
      <c r="G720" s="3" t="str">
        <f>IF(Polygon[Asset ID]="","",UPPER(Polygon[Asset ID]))</f>
        <v/>
      </c>
      <c r="H720" s="3" t="str">
        <f>IF(Polygon[Asset Group]="","",VLOOKUP(Polygon[Asset Group],asset_grp_poly,4,FALSE))</f>
        <v/>
      </c>
      <c r="I720" s="3" t="str">
        <f>IF(Polygon[Asset Group]="","",VLOOKUP(Polygon[Asset Group],asset_grp_poly,2,FALSE))</f>
        <v/>
      </c>
      <c r="J720" s="3" t="str">
        <f>IF(Polygon[Asset Group]="","",VLOOKUP(Polygon[Asset Group],asset_grp_poly,3,FALSE))</f>
        <v/>
      </c>
      <c r="K720" s="3" t="str">
        <f>IF(Polygon[Asset Group]="","",VLOOKUP(Polygon[Asset Type],type_master_list,2,FALSE))</f>
        <v/>
      </c>
      <c r="L720" s="3" t="str">
        <f>IF(Polygon[Asset Name]="","",PROPER(Polygon[Asset Name]))</f>
        <v/>
      </c>
      <c r="M720" s="11" t="str">
        <f>IF(Polygon[Install Date]="","",Polygon[Install Date])</f>
        <v/>
      </c>
      <c r="N720" s="11" t="str">
        <f>IF(Polygon[Note]="","",PROPER(Polygon[Note]))</f>
        <v/>
      </c>
      <c r="O720" s="11" t="str">
        <f>IF(Polygon[Resource Consent Number]="","",UPPER(Polygon[Resource Consent Number]))</f>
        <v/>
      </c>
      <c r="P720" s="53" t="str">
        <f>IF(Polygon[Asset Unit Cost]="","",Polygon[Asset Unit Cost])</f>
        <v/>
      </c>
      <c r="Q720" s="11" t="str">
        <f>IF(Polygon[Added By]="","",UPPER(Polygon[Added By]))</f>
        <v/>
      </c>
      <c r="R720" s="11" t="str">
        <f>IF(Polygon[Added Date]="","",Polygon[Added Date])</f>
        <v/>
      </c>
      <c r="S720" s="14" t="str">
        <f>IF(Polygon[Z COORD]="","",Polygon[Z COORD])</f>
        <v/>
      </c>
      <c r="T720" s="14" t="str">
        <f>IF(Polygon[Asset Description]="","",PROPER(Polygon[Asset Description]))</f>
        <v/>
      </c>
      <c r="U720" s="14" t="str">
        <f>IF(Polygon[Area m2]="","",Polygon[Area m2])</f>
        <v/>
      </c>
      <c r="V720" s="14" t="str">
        <f>IF(Polygon[Asset Group]="","",VLOOKUP(Polygon[Surface Material],surface_master,2,FALSE))</f>
        <v/>
      </c>
      <c r="W720" s="14" t="str">
        <f>IF(Polygon[Asset Group]="","",VLOOKUP(Polygon[Material],sa_pa_surface,2,FALSE))</f>
        <v/>
      </c>
      <c r="X720" s="14" t="str">
        <f>IF(Polygon[Asset Group]="","",VLOOKUP(Polygon[Surface],surface_master,2,FALSE))</f>
        <v/>
      </c>
      <c r="Y720" s="14" t="str">
        <f>IF(Polygon[Surface Layer Depth mm]="","",Polygon[Surface Layer Depth mm])</f>
        <v/>
      </c>
      <c r="Z720" s="14" t="str">
        <f>IF(Polygon[Length m]="","",Polygon[Length m])</f>
        <v/>
      </c>
      <c r="AA720" s="14" t="str">
        <f>IF(Polygon[Av Width m]="","",Polygon[Av Width m])</f>
        <v/>
      </c>
      <c r="AB720" s="14" t="str">
        <f>IF(Polygon[Parking Capacity]="","",Polygon[Parking Capacity])</f>
        <v/>
      </c>
    </row>
    <row r="721" spans="1:28" s="3" customFormat="1" x14ac:dyDescent="0.2">
      <c r="A721" s="3" t="str">
        <f>IF(Polygon[DWG File Name]="","",Polygon[DWG File Name])</f>
        <v/>
      </c>
      <c r="B721" s="3" t="str">
        <f>IF(Polygon[DWG Layer Name]="","",Polygon[DWG Layer Name])</f>
        <v/>
      </c>
      <c r="C721" s="3" t="str">
        <f>IF(Polygon[DWG Handle]="","",Polygon[DWG Handle])</f>
        <v/>
      </c>
      <c r="D721" s="58" t="str">
        <f>IF(Polygon[Approx Centroid X]="","",Polygon[Approx Centroid X])</f>
        <v/>
      </c>
      <c r="E721" s="58" t="str">
        <f>IF(Polygon[Approx Centroid Y]="","",Polygon[Approx Centroid Y])</f>
        <v/>
      </c>
      <c r="F721" s="3" t="str">
        <f>IF(Polygon[Replacement Asset]="","",Polygon[Replacement Asset])</f>
        <v/>
      </c>
      <c r="G721" s="3" t="str">
        <f>IF(Polygon[Asset ID]="","",UPPER(Polygon[Asset ID]))</f>
        <v/>
      </c>
      <c r="H721" s="3" t="str">
        <f>IF(Polygon[Asset Group]="","",VLOOKUP(Polygon[Asset Group],asset_grp_poly,4,FALSE))</f>
        <v/>
      </c>
      <c r="I721" s="3" t="str">
        <f>IF(Polygon[Asset Group]="","",VLOOKUP(Polygon[Asset Group],asset_grp_poly,2,FALSE))</f>
        <v/>
      </c>
      <c r="J721" s="3" t="str">
        <f>IF(Polygon[Asset Group]="","",VLOOKUP(Polygon[Asset Group],asset_grp_poly,3,FALSE))</f>
        <v/>
      </c>
      <c r="K721" s="3" t="str">
        <f>IF(Polygon[Asset Group]="","",VLOOKUP(Polygon[Asset Type],type_master_list,2,FALSE))</f>
        <v/>
      </c>
      <c r="L721" s="3" t="str">
        <f>IF(Polygon[Asset Name]="","",PROPER(Polygon[Asset Name]))</f>
        <v/>
      </c>
      <c r="M721" s="11" t="str">
        <f>IF(Polygon[Install Date]="","",Polygon[Install Date])</f>
        <v/>
      </c>
      <c r="N721" s="11" t="str">
        <f>IF(Polygon[Note]="","",PROPER(Polygon[Note]))</f>
        <v/>
      </c>
      <c r="O721" s="11" t="str">
        <f>IF(Polygon[Resource Consent Number]="","",UPPER(Polygon[Resource Consent Number]))</f>
        <v/>
      </c>
      <c r="P721" s="53" t="str">
        <f>IF(Polygon[Asset Unit Cost]="","",Polygon[Asset Unit Cost])</f>
        <v/>
      </c>
      <c r="Q721" s="11" t="str">
        <f>IF(Polygon[Added By]="","",UPPER(Polygon[Added By]))</f>
        <v/>
      </c>
      <c r="R721" s="11" t="str">
        <f>IF(Polygon[Added Date]="","",Polygon[Added Date])</f>
        <v/>
      </c>
      <c r="S721" s="14" t="str">
        <f>IF(Polygon[Z COORD]="","",Polygon[Z COORD])</f>
        <v/>
      </c>
      <c r="T721" s="14" t="str">
        <f>IF(Polygon[Asset Description]="","",PROPER(Polygon[Asset Description]))</f>
        <v/>
      </c>
      <c r="U721" s="14" t="str">
        <f>IF(Polygon[Area m2]="","",Polygon[Area m2])</f>
        <v/>
      </c>
      <c r="V721" s="14" t="str">
        <f>IF(Polygon[Asset Group]="","",VLOOKUP(Polygon[Surface Material],surface_master,2,FALSE))</f>
        <v/>
      </c>
      <c r="W721" s="14" t="str">
        <f>IF(Polygon[Asset Group]="","",VLOOKUP(Polygon[Material],sa_pa_surface,2,FALSE))</f>
        <v/>
      </c>
      <c r="X721" s="14" t="str">
        <f>IF(Polygon[Asset Group]="","",VLOOKUP(Polygon[Surface],surface_master,2,FALSE))</f>
        <v/>
      </c>
      <c r="Y721" s="14" t="str">
        <f>IF(Polygon[Surface Layer Depth mm]="","",Polygon[Surface Layer Depth mm])</f>
        <v/>
      </c>
      <c r="Z721" s="14" t="str">
        <f>IF(Polygon[Length m]="","",Polygon[Length m])</f>
        <v/>
      </c>
      <c r="AA721" s="14" t="str">
        <f>IF(Polygon[Av Width m]="","",Polygon[Av Width m])</f>
        <v/>
      </c>
      <c r="AB721" s="14" t="str">
        <f>IF(Polygon[Parking Capacity]="","",Polygon[Parking Capacity])</f>
        <v/>
      </c>
    </row>
    <row r="722" spans="1:28" s="3" customFormat="1" x14ac:dyDescent="0.2">
      <c r="A722" s="3" t="str">
        <f>IF(Polygon[DWG File Name]="","",Polygon[DWG File Name])</f>
        <v/>
      </c>
      <c r="B722" s="3" t="str">
        <f>IF(Polygon[DWG Layer Name]="","",Polygon[DWG Layer Name])</f>
        <v/>
      </c>
      <c r="C722" s="3" t="str">
        <f>IF(Polygon[DWG Handle]="","",Polygon[DWG Handle])</f>
        <v/>
      </c>
      <c r="D722" s="58" t="str">
        <f>IF(Polygon[Approx Centroid X]="","",Polygon[Approx Centroid X])</f>
        <v/>
      </c>
      <c r="E722" s="58" t="str">
        <f>IF(Polygon[Approx Centroid Y]="","",Polygon[Approx Centroid Y])</f>
        <v/>
      </c>
      <c r="F722" s="3" t="str">
        <f>IF(Polygon[Replacement Asset]="","",Polygon[Replacement Asset])</f>
        <v/>
      </c>
      <c r="G722" s="3" t="str">
        <f>IF(Polygon[Asset ID]="","",UPPER(Polygon[Asset ID]))</f>
        <v/>
      </c>
      <c r="H722" s="3" t="str">
        <f>IF(Polygon[Asset Group]="","",VLOOKUP(Polygon[Asset Group],asset_grp_poly,4,FALSE))</f>
        <v/>
      </c>
      <c r="I722" s="3" t="str">
        <f>IF(Polygon[Asset Group]="","",VLOOKUP(Polygon[Asset Group],asset_grp_poly,2,FALSE))</f>
        <v/>
      </c>
      <c r="J722" s="3" t="str">
        <f>IF(Polygon[Asset Group]="","",VLOOKUP(Polygon[Asset Group],asset_grp_poly,3,FALSE))</f>
        <v/>
      </c>
      <c r="K722" s="3" t="str">
        <f>IF(Polygon[Asset Group]="","",VLOOKUP(Polygon[Asset Type],type_master_list,2,FALSE))</f>
        <v/>
      </c>
      <c r="L722" s="3" t="str">
        <f>IF(Polygon[Asset Name]="","",PROPER(Polygon[Asset Name]))</f>
        <v/>
      </c>
      <c r="M722" s="11" t="str">
        <f>IF(Polygon[Install Date]="","",Polygon[Install Date])</f>
        <v/>
      </c>
      <c r="N722" s="11" t="str">
        <f>IF(Polygon[Note]="","",PROPER(Polygon[Note]))</f>
        <v/>
      </c>
      <c r="O722" s="11" t="str">
        <f>IF(Polygon[Resource Consent Number]="","",UPPER(Polygon[Resource Consent Number]))</f>
        <v/>
      </c>
      <c r="P722" s="53" t="str">
        <f>IF(Polygon[Asset Unit Cost]="","",Polygon[Asset Unit Cost])</f>
        <v/>
      </c>
      <c r="Q722" s="11" t="str">
        <f>IF(Polygon[Added By]="","",UPPER(Polygon[Added By]))</f>
        <v/>
      </c>
      <c r="R722" s="11" t="str">
        <f>IF(Polygon[Added Date]="","",Polygon[Added Date])</f>
        <v/>
      </c>
      <c r="S722" s="14" t="str">
        <f>IF(Polygon[Z COORD]="","",Polygon[Z COORD])</f>
        <v/>
      </c>
      <c r="T722" s="14" t="str">
        <f>IF(Polygon[Asset Description]="","",PROPER(Polygon[Asset Description]))</f>
        <v/>
      </c>
      <c r="U722" s="14" t="str">
        <f>IF(Polygon[Area m2]="","",Polygon[Area m2])</f>
        <v/>
      </c>
      <c r="V722" s="14" t="str">
        <f>IF(Polygon[Asset Group]="","",VLOOKUP(Polygon[Surface Material],surface_master,2,FALSE))</f>
        <v/>
      </c>
      <c r="W722" s="14" t="str">
        <f>IF(Polygon[Asset Group]="","",VLOOKUP(Polygon[Material],sa_pa_surface,2,FALSE))</f>
        <v/>
      </c>
      <c r="X722" s="14" t="str">
        <f>IF(Polygon[Asset Group]="","",VLOOKUP(Polygon[Surface],surface_master,2,FALSE))</f>
        <v/>
      </c>
      <c r="Y722" s="14" t="str">
        <f>IF(Polygon[Surface Layer Depth mm]="","",Polygon[Surface Layer Depth mm])</f>
        <v/>
      </c>
      <c r="Z722" s="14" t="str">
        <f>IF(Polygon[Length m]="","",Polygon[Length m])</f>
        <v/>
      </c>
      <c r="AA722" s="14" t="str">
        <f>IF(Polygon[Av Width m]="","",Polygon[Av Width m])</f>
        <v/>
      </c>
      <c r="AB722" s="14" t="str">
        <f>IF(Polygon[Parking Capacity]="","",Polygon[Parking Capacity])</f>
        <v/>
      </c>
    </row>
    <row r="723" spans="1:28" s="3" customFormat="1" x14ac:dyDescent="0.2">
      <c r="A723" s="3" t="str">
        <f>IF(Polygon[DWG File Name]="","",Polygon[DWG File Name])</f>
        <v/>
      </c>
      <c r="B723" s="3" t="str">
        <f>IF(Polygon[DWG Layer Name]="","",Polygon[DWG Layer Name])</f>
        <v/>
      </c>
      <c r="C723" s="3" t="str">
        <f>IF(Polygon[DWG Handle]="","",Polygon[DWG Handle])</f>
        <v/>
      </c>
      <c r="D723" s="58" t="str">
        <f>IF(Polygon[Approx Centroid X]="","",Polygon[Approx Centroid X])</f>
        <v/>
      </c>
      <c r="E723" s="58" t="str">
        <f>IF(Polygon[Approx Centroid Y]="","",Polygon[Approx Centroid Y])</f>
        <v/>
      </c>
      <c r="F723" s="3" t="str">
        <f>IF(Polygon[Replacement Asset]="","",Polygon[Replacement Asset])</f>
        <v/>
      </c>
      <c r="G723" s="3" t="str">
        <f>IF(Polygon[Asset ID]="","",UPPER(Polygon[Asset ID]))</f>
        <v/>
      </c>
      <c r="H723" s="3" t="str">
        <f>IF(Polygon[Asset Group]="","",VLOOKUP(Polygon[Asset Group],asset_grp_poly,4,FALSE))</f>
        <v/>
      </c>
      <c r="I723" s="3" t="str">
        <f>IF(Polygon[Asset Group]="","",VLOOKUP(Polygon[Asset Group],asset_grp_poly,2,FALSE))</f>
        <v/>
      </c>
      <c r="J723" s="3" t="str">
        <f>IF(Polygon[Asset Group]="","",VLOOKUP(Polygon[Asset Group],asset_grp_poly,3,FALSE))</f>
        <v/>
      </c>
      <c r="K723" s="3" t="str">
        <f>IF(Polygon[Asset Group]="","",VLOOKUP(Polygon[Asset Type],type_master_list,2,FALSE))</f>
        <v/>
      </c>
      <c r="L723" s="3" t="str">
        <f>IF(Polygon[Asset Name]="","",PROPER(Polygon[Asset Name]))</f>
        <v/>
      </c>
      <c r="M723" s="11" t="str">
        <f>IF(Polygon[Install Date]="","",Polygon[Install Date])</f>
        <v/>
      </c>
      <c r="N723" s="11" t="str">
        <f>IF(Polygon[Note]="","",PROPER(Polygon[Note]))</f>
        <v/>
      </c>
      <c r="O723" s="11" t="str">
        <f>IF(Polygon[Resource Consent Number]="","",UPPER(Polygon[Resource Consent Number]))</f>
        <v/>
      </c>
      <c r="P723" s="53" t="str">
        <f>IF(Polygon[Asset Unit Cost]="","",Polygon[Asset Unit Cost])</f>
        <v/>
      </c>
      <c r="Q723" s="11" t="str">
        <f>IF(Polygon[Added By]="","",UPPER(Polygon[Added By]))</f>
        <v/>
      </c>
      <c r="R723" s="11" t="str">
        <f>IF(Polygon[Added Date]="","",Polygon[Added Date])</f>
        <v/>
      </c>
      <c r="S723" s="14" t="str">
        <f>IF(Polygon[Z COORD]="","",Polygon[Z COORD])</f>
        <v/>
      </c>
      <c r="T723" s="14" t="str">
        <f>IF(Polygon[Asset Description]="","",PROPER(Polygon[Asset Description]))</f>
        <v/>
      </c>
      <c r="U723" s="14" t="str">
        <f>IF(Polygon[Area m2]="","",Polygon[Area m2])</f>
        <v/>
      </c>
      <c r="V723" s="14" t="str">
        <f>IF(Polygon[Asset Group]="","",VLOOKUP(Polygon[Surface Material],surface_master,2,FALSE))</f>
        <v/>
      </c>
      <c r="W723" s="14" t="str">
        <f>IF(Polygon[Asset Group]="","",VLOOKUP(Polygon[Material],sa_pa_surface,2,FALSE))</f>
        <v/>
      </c>
      <c r="X723" s="14" t="str">
        <f>IF(Polygon[Asset Group]="","",VLOOKUP(Polygon[Surface],surface_master,2,FALSE))</f>
        <v/>
      </c>
      <c r="Y723" s="14" t="str">
        <f>IF(Polygon[Surface Layer Depth mm]="","",Polygon[Surface Layer Depth mm])</f>
        <v/>
      </c>
      <c r="Z723" s="14" t="str">
        <f>IF(Polygon[Length m]="","",Polygon[Length m])</f>
        <v/>
      </c>
      <c r="AA723" s="14" t="str">
        <f>IF(Polygon[Av Width m]="","",Polygon[Av Width m])</f>
        <v/>
      </c>
      <c r="AB723" s="14" t="str">
        <f>IF(Polygon[Parking Capacity]="","",Polygon[Parking Capacity])</f>
        <v/>
      </c>
    </row>
    <row r="724" spans="1:28" s="3" customFormat="1" x14ac:dyDescent="0.2">
      <c r="A724" s="3" t="str">
        <f>IF(Polygon[DWG File Name]="","",Polygon[DWG File Name])</f>
        <v/>
      </c>
      <c r="B724" s="3" t="str">
        <f>IF(Polygon[DWG Layer Name]="","",Polygon[DWG Layer Name])</f>
        <v/>
      </c>
      <c r="C724" s="3" t="str">
        <f>IF(Polygon[DWG Handle]="","",Polygon[DWG Handle])</f>
        <v/>
      </c>
      <c r="D724" s="58" t="str">
        <f>IF(Polygon[Approx Centroid X]="","",Polygon[Approx Centroid X])</f>
        <v/>
      </c>
      <c r="E724" s="58" t="str">
        <f>IF(Polygon[Approx Centroid Y]="","",Polygon[Approx Centroid Y])</f>
        <v/>
      </c>
      <c r="F724" s="3" t="str">
        <f>IF(Polygon[Replacement Asset]="","",Polygon[Replacement Asset])</f>
        <v/>
      </c>
      <c r="G724" s="3" t="str">
        <f>IF(Polygon[Asset ID]="","",UPPER(Polygon[Asset ID]))</f>
        <v/>
      </c>
      <c r="H724" s="3" t="str">
        <f>IF(Polygon[Asset Group]="","",VLOOKUP(Polygon[Asset Group],asset_grp_poly,4,FALSE))</f>
        <v/>
      </c>
      <c r="I724" s="3" t="str">
        <f>IF(Polygon[Asset Group]="","",VLOOKUP(Polygon[Asset Group],asset_grp_poly,2,FALSE))</f>
        <v/>
      </c>
      <c r="J724" s="3" t="str">
        <f>IF(Polygon[Asset Group]="","",VLOOKUP(Polygon[Asset Group],asset_grp_poly,3,FALSE))</f>
        <v/>
      </c>
      <c r="K724" s="3" t="str">
        <f>IF(Polygon[Asset Group]="","",VLOOKUP(Polygon[Asset Type],type_master_list,2,FALSE))</f>
        <v/>
      </c>
      <c r="L724" s="3" t="str">
        <f>IF(Polygon[Asset Name]="","",PROPER(Polygon[Asset Name]))</f>
        <v/>
      </c>
      <c r="M724" s="11" t="str">
        <f>IF(Polygon[Install Date]="","",Polygon[Install Date])</f>
        <v/>
      </c>
      <c r="N724" s="11" t="str">
        <f>IF(Polygon[Note]="","",PROPER(Polygon[Note]))</f>
        <v/>
      </c>
      <c r="O724" s="11" t="str">
        <f>IF(Polygon[Resource Consent Number]="","",UPPER(Polygon[Resource Consent Number]))</f>
        <v/>
      </c>
      <c r="P724" s="53" t="str">
        <f>IF(Polygon[Asset Unit Cost]="","",Polygon[Asset Unit Cost])</f>
        <v/>
      </c>
      <c r="Q724" s="11" t="str">
        <f>IF(Polygon[Added By]="","",UPPER(Polygon[Added By]))</f>
        <v/>
      </c>
      <c r="R724" s="11" t="str">
        <f>IF(Polygon[Added Date]="","",Polygon[Added Date])</f>
        <v/>
      </c>
      <c r="S724" s="14" t="str">
        <f>IF(Polygon[Z COORD]="","",Polygon[Z COORD])</f>
        <v/>
      </c>
      <c r="T724" s="14" t="str">
        <f>IF(Polygon[Asset Description]="","",PROPER(Polygon[Asset Description]))</f>
        <v/>
      </c>
      <c r="U724" s="14" t="str">
        <f>IF(Polygon[Area m2]="","",Polygon[Area m2])</f>
        <v/>
      </c>
      <c r="V724" s="14" t="str">
        <f>IF(Polygon[Asset Group]="","",VLOOKUP(Polygon[Surface Material],surface_master,2,FALSE))</f>
        <v/>
      </c>
      <c r="W724" s="14" t="str">
        <f>IF(Polygon[Asset Group]="","",VLOOKUP(Polygon[Material],sa_pa_surface,2,FALSE))</f>
        <v/>
      </c>
      <c r="X724" s="14" t="str">
        <f>IF(Polygon[Asset Group]="","",VLOOKUP(Polygon[Surface],surface_master,2,FALSE))</f>
        <v/>
      </c>
      <c r="Y724" s="14" t="str">
        <f>IF(Polygon[Surface Layer Depth mm]="","",Polygon[Surface Layer Depth mm])</f>
        <v/>
      </c>
      <c r="Z724" s="14" t="str">
        <f>IF(Polygon[Length m]="","",Polygon[Length m])</f>
        <v/>
      </c>
      <c r="AA724" s="14" t="str">
        <f>IF(Polygon[Av Width m]="","",Polygon[Av Width m])</f>
        <v/>
      </c>
      <c r="AB724" s="14" t="str">
        <f>IF(Polygon[Parking Capacity]="","",Polygon[Parking Capacity])</f>
        <v/>
      </c>
    </row>
    <row r="725" spans="1:28" s="3" customFormat="1" x14ac:dyDescent="0.2">
      <c r="A725" s="3" t="str">
        <f>IF(Polygon[DWG File Name]="","",Polygon[DWG File Name])</f>
        <v/>
      </c>
      <c r="B725" s="3" t="str">
        <f>IF(Polygon[DWG Layer Name]="","",Polygon[DWG Layer Name])</f>
        <v/>
      </c>
      <c r="C725" s="3" t="str">
        <f>IF(Polygon[DWG Handle]="","",Polygon[DWG Handle])</f>
        <v/>
      </c>
      <c r="D725" s="58" t="str">
        <f>IF(Polygon[Approx Centroid X]="","",Polygon[Approx Centroid X])</f>
        <v/>
      </c>
      <c r="E725" s="58" t="str">
        <f>IF(Polygon[Approx Centroid Y]="","",Polygon[Approx Centroid Y])</f>
        <v/>
      </c>
      <c r="F725" s="3" t="str">
        <f>IF(Polygon[Replacement Asset]="","",Polygon[Replacement Asset])</f>
        <v/>
      </c>
      <c r="G725" s="3" t="str">
        <f>IF(Polygon[Asset ID]="","",UPPER(Polygon[Asset ID]))</f>
        <v/>
      </c>
      <c r="H725" s="3" t="str">
        <f>IF(Polygon[Asset Group]="","",VLOOKUP(Polygon[Asset Group],asset_grp_poly,4,FALSE))</f>
        <v/>
      </c>
      <c r="I725" s="3" t="str">
        <f>IF(Polygon[Asset Group]="","",VLOOKUP(Polygon[Asset Group],asset_grp_poly,2,FALSE))</f>
        <v/>
      </c>
      <c r="J725" s="3" t="str">
        <f>IF(Polygon[Asset Group]="","",VLOOKUP(Polygon[Asset Group],asset_grp_poly,3,FALSE))</f>
        <v/>
      </c>
      <c r="K725" s="3" t="str">
        <f>IF(Polygon[Asset Group]="","",VLOOKUP(Polygon[Asset Type],type_master_list,2,FALSE))</f>
        <v/>
      </c>
      <c r="L725" s="3" t="str">
        <f>IF(Polygon[Asset Name]="","",PROPER(Polygon[Asset Name]))</f>
        <v/>
      </c>
      <c r="M725" s="11" t="str">
        <f>IF(Polygon[Install Date]="","",Polygon[Install Date])</f>
        <v/>
      </c>
      <c r="N725" s="11" t="str">
        <f>IF(Polygon[Note]="","",PROPER(Polygon[Note]))</f>
        <v/>
      </c>
      <c r="O725" s="11" t="str">
        <f>IF(Polygon[Resource Consent Number]="","",UPPER(Polygon[Resource Consent Number]))</f>
        <v/>
      </c>
      <c r="P725" s="53" t="str">
        <f>IF(Polygon[Asset Unit Cost]="","",Polygon[Asset Unit Cost])</f>
        <v/>
      </c>
      <c r="Q725" s="11" t="str">
        <f>IF(Polygon[Added By]="","",UPPER(Polygon[Added By]))</f>
        <v/>
      </c>
      <c r="R725" s="11" t="str">
        <f>IF(Polygon[Added Date]="","",Polygon[Added Date])</f>
        <v/>
      </c>
      <c r="S725" s="14" t="str">
        <f>IF(Polygon[Z COORD]="","",Polygon[Z COORD])</f>
        <v/>
      </c>
      <c r="T725" s="14" t="str">
        <f>IF(Polygon[Asset Description]="","",PROPER(Polygon[Asset Description]))</f>
        <v/>
      </c>
      <c r="U725" s="14" t="str">
        <f>IF(Polygon[Area m2]="","",Polygon[Area m2])</f>
        <v/>
      </c>
      <c r="V725" s="14" t="str">
        <f>IF(Polygon[Asset Group]="","",VLOOKUP(Polygon[Surface Material],surface_master,2,FALSE))</f>
        <v/>
      </c>
      <c r="W725" s="14" t="str">
        <f>IF(Polygon[Asset Group]="","",VLOOKUP(Polygon[Material],sa_pa_surface,2,FALSE))</f>
        <v/>
      </c>
      <c r="X725" s="14" t="str">
        <f>IF(Polygon[Asset Group]="","",VLOOKUP(Polygon[Surface],surface_master,2,FALSE))</f>
        <v/>
      </c>
      <c r="Y725" s="14" t="str">
        <f>IF(Polygon[Surface Layer Depth mm]="","",Polygon[Surface Layer Depth mm])</f>
        <v/>
      </c>
      <c r="Z725" s="14" t="str">
        <f>IF(Polygon[Length m]="","",Polygon[Length m])</f>
        <v/>
      </c>
      <c r="AA725" s="14" t="str">
        <f>IF(Polygon[Av Width m]="","",Polygon[Av Width m])</f>
        <v/>
      </c>
      <c r="AB725" s="14" t="str">
        <f>IF(Polygon[Parking Capacity]="","",Polygon[Parking Capacity])</f>
        <v/>
      </c>
    </row>
    <row r="726" spans="1:28" s="3" customFormat="1" x14ac:dyDescent="0.2">
      <c r="A726" s="3" t="str">
        <f>IF(Polygon[DWG File Name]="","",Polygon[DWG File Name])</f>
        <v/>
      </c>
      <c r="B726" s="3" t="str">
        <f>IF(Polygon[DWG Layer Name]="","",Polygon[DWG Layer Name])</f>
        <v/>
      </c>
      <c r="C726" s="3" t="str">
        <f>IF(Polygon[DWG Handle]="","",Polygon[DWG Handle])</f>
        <v/>
      </c>
      <c r="D726" s="58" t="str">
        <f>IF(Polygon[Approx Centroid X]="","",Polygon[Approx Centroid X])</f>
        <v/>
      </c>
      <c r="E726" s="58" t="str">
        <f>IF(Polygon[Approx Centroid Y]="","",Polygon[Approx Centroid Y])</f>
        <v/>
      </c>
      <c r="F726" s="3" t="str">
        <f>IF(Polygon[Replacement Asset]="","",Polygon[Replacement Asset])</f>
        <v/>
      </c>
      <c r="G726" s="3" t="str">
        <f>IF(Polygon[Asset ID]="","",UPPER(Polygon[Asset ID]))</f>
        <v/>
      </c>
      <c r="H726" s="3" t="str">
        <f>IF(Polygon[Asset Group]="","",VLOOKUP(Polygon[Asset Group],asset_grp_poly,4,FALSE))</f>
        <v/>
      </c>
      <c r="I726" s="3" t="str">
        <f>IF(Polygon[Asset Group]="","",VLOOKUP(Polygon[Asset Group],asset_grp_poly,2,FALSE))</f>
        <v/>
      </c>
      <c r="J726" s="3" t="str">
        <f>IF(Polygon[Asset Group]="","",VLOOKUP(Polygon[Asset Group],asset_grp_poly,3,FALSE))</f>
        <v/>
      </c>
      <c r="K726" s="3" t="str">
        <f>IF(Polygon[Asset Group]="","",VLOOKUP(Polygon[Asset Type],type_master_list,2,FALSE))</f>
        <v/>
      </c>
      <c r="L726" s="3" t="str">
        <f>IF(Polygon[Asset Name]="","",PROPER(Polygon[Asset Name]))</f>
        <v/>
      </c>
      <c r="M726" s="11" t="str">
        <f>IF(Polygon[Install Date]="","",Polygon[Install Date])</f>
        <v/>
      </c>
      <c r="N726" s="11" t="str">
        <f>IF(Polygon[Note]="","",PROPER(Polygon[Note]))</f>
        <v/>
      </c>
      <c r="O726" s="11" t="str">
        <f>IF(Polygon[Resource Consent Number]="","",UPPER(Polygon[Resource Consent Number]))</f>
        <v/>
      </c>
      <c r="P726" s="53" t="str">
        <f>IF(Polygon[Asset Unit Cost]="","",Polygon[Asset Unit Cost])</f>
        <v/>
      </c>
      <c r="Q726" s="11" t="str">
        <f>IF(Polygon[Added By]="","",UPPER(Polygon[Added By]))</f>
        <v/>
      </c>
      <c r="R726" s="11" t="str">
        <f>IF(Polygon[Added Date]="","",Polygon[Added Date])</f>
        <v/>
      </c>
      <c r="S726" s="14" t="str">
        <f>IF(Polygon[Z COORD]="","",Polygon[Z COORD])</f>
        <v/>
      </c>
      <c r="T726" s="14" t="str">
        <f>IF(Polygon[Asset Description]="","",PROPER(Polygon[Asset Description]))</f>
        <v/>
      </c>
      <c r="U726" s="14" t="str">
        <f>IF(Polygon[Area m2]="","",Polygon[Area m2])</f>
        <v/>
      </c>
      <c r="V726" s="14" t="str">
        <f>IF(Polygon[Asset Group]="","",VLOOKUP(Polygon[Surface Material],surface_master,2,FALSE))</f>
        <v/>
      </c>
      <c r="W726" s="14" t="str">
        <f>IF(Polygon[Asset Group]="","",VLOOKUP(Polygon[Material],sa_pa_surface,2,FALSE))</f>
        <v/>
      </c>
      <c r="X726" s="14" t="str">
        <f>IF(Polygon[Asset Group]="","",VLOOKUP(Polygon[Surface],surface_master,2,FALSE))</f>
        <v/>
      </c>
      <c r="Y726" s="14" t="str">
        <f>IF(Polygon[Surface Layer Depth mm]="","",Polygon[Surface Layer Depth mm])</f>
        <v/>
      </c>
      <c r="Z726" s="14" t="str">
        <f>IF(Polygon[Length m]="","",Polygon[Length m])</f>
        <v/>
      </c>
      <c r="AA726" s="14" t="str">
        <f>IF(Polygon[Av Width m]="","",Polygon[Av Width m])</f>
        <v/>
      </c>
      <c r="AB726" s="14" t="str">
        <f>IF(Polygon[Parking Capacity]="","",Polygon[Parking Capacity])</f>
        <v/>
      </c>
    </row>
    <row r="727" spans="1:28" s="3" customFormat="1" x14ac:dyDescent="0.2">
      <c r="A727" s="3" t="str">
        <f>IF(Polygon[DWG File Name]="","",Polygon[DWG File Name])</f>
        <v/>
      </c>
      <c r="B727" s="3" t="str">
        <f>IF(Polygon[DWG Layer Name]="","",Polygon[DWG Layer Name])</f>
        <v/>
      </c>
      <c r="C727" s="3" t="str">
        <f>IF(Polygon[DWG Handle]="","",Polygon[DWG Handle])</f>
        <v/>
      </c>
      <c r="D727" s="58" t="str">
        <f>IF(Polygon[Approx Centroid X]="","",Polygon[Approx Centroid X])</f>
        <v/>
      </c>
      <c r="E727" s="58" t="str">
        <f>IF(Polygon[Approx Centroid Y]="","",Polygon[Approx Centroid Y])</f>
        <v/>
      </c>
      <c r="F727" s="3" t="str">
        <f>IF(Polygon[Replacement Asset]="","",Polygon[Replacement Asset])</f>
        <v/>
      </c>
      <c r="G727" s="3" t="str">
        <f>IF(Polygon[Asset ID]="","",UPPER(Polygon[Asset ID]))</f>
        <v/>
      </c>
      <c r="H727" s="3" t="str">
        <f>IF(Polygon[Asset Group]="","",VLOOKUP(Polygon[Asset Group],asset_grp_poly,4,FALSE))</f>
        <v/>
      </c>
      <c r="I727" s="3" t="str">
        <f>IF(Polygon[Asset Group]="","",VLOOKUP(Polygon[Asset Group],asset_grp_poly,2,FALSE))</f>
        <v/>
      </c>
      <c r="J727" s="3" t="str">
        <f>IF(Polygon[Asset Group]="","",VLOOKUP(Polygon[Asset Group],asset_grp_poly,3,FALSE))</f>
        <v/>
      </c>
      <c r="K727" s="3" t="str">
        <f>IF(Polygon[Asset Group]="","",VLOOKUP(Polygon[Asset Type],type_master_list,2,FALSE))</f>
        <v/>
      </c>
      <c r="L727" s="3" t="str">
        <f>IF(Polygon[Asset Name]="","",PROPER(Polygon[Asset Name]))</f>
        <v/>
      </c>
      <c r="M727" s="11" t="str">
        <f>IF(Polygon[Install Date]="","",Polygon[Install Date])</f>
        <v/>
      </c>
      <c r="N727" s="11" t="str">
        <f>IF(Polygon[Note]="","",PROPER(Polygon[Note]))</f>
        <v/>
      </c>
      <c r="O727" s="11" t="str">
        <f>IF(Polygon[Resource Consent Number]="","",UPPER(Polygon[Resource Consent Number]))</f>
        <v/>
      </c>
      <c r="P727" s="53" t="str">
        <f>IF(Polygon[Asset Unit Cost]="","",Polygon[Asset Unit Cost])</f>
        <v/>
      </c>
      <c r="Q727" s="11" t="str">
        <f>IF(Polygon[Added By]="","",UPPER(Polygon[Added By]))</f>
        <v/>
      </c>
      <c r="R727" s="11" t="str">
        <f>IF(Polygon[Added Date]="","",Polygon[Added Date])</f>
        <v/>
      </c>
      <c r="S727" s="14" t="str">
        <f>IF(Polygon[Z COORD]="","",Polygon[Z COORD])</f>
        <v/>
      </c>
      <c r="T727" s="14" t="str">
        <f>IF(Polygon[Asset Description]="","",PROPER(Polygon[Asset Description]))</f>
        <v/>
      </c>
      <c r="U727" s="14" t="str">
        <f>IF(Polygon[Area m2]="","",Polygon[Area m2])</f>
        <v/>
      </c>
      <c r="V727" s="14" t="str">
        <f>IF(Polygon[Asset Group]="","",VLOOKUP(Polygon[Surface Material],surface_master,2,FALSE))</f>
        <v/>
      </c>
      <c r="W727" s="14" t="str">
        <f>IF(Polygon[Asset Group]="","",VLOOKUP(Polygon[Material],sa_pa_surface,2,FALSE))</f>
        <v/>
      </c>
      <c r="X727" s="14" t="str">
        <f>IF(Polygon[Asset Group]="","",VLOOKUP(Polygon[Surface],surface_master,2,FALSE))</f>
        <v/>
      </c>
      <c r="Y727" s="14" t="str">
        <f>IF(Polygon[Surface Layer Depth mm]="","",Polygon[Surface Layer Depth mm])</f>
        <v/>
      </c>
      <c r="Z727" s="14" t="str">
        <f>IF(Polygon[Length m]="","",Polygon[Length m])</f>
        <v/>
      </c>
      <c r="AA727" s="14" t="str">
        <f>IF(Polygon[Av Width m]="","",Polygon[Av Width m])</f>
        <v/>
      </c>
      <c r="AB727" s="14" t="str">
        <f>IF(Polygon[Parking Capacity]="","",Polygon[Parking Capacity])</f>
        <v/>
      </c>
    </row>
    <row r="728" spans="1:28" s="3" customFormat="1" x14ac:dyDescent="0.2">
      <c r="A728" s="3" t="str">
        <f>IF(Polygon[DWG File Name]="","",Polygon[DWG File Name])</f>
        <v/>
      </c>
      <c r="B728" s="3" t="str">
        <f>IF(Polygon[DWG Layer Name]="","",Polygon[DWG Layer Name])</f>
        <v/>
      </c>
      <c r="C728" s="3" t="str">
        <f>IF(Polygon[DWG Handle]="","",Polygon[DWG Handle])</f>
        <v/>
      </c>
      <c r="D728" s="58" t="str">
        <f>IF(Polygon[Approx Centroid X]="","",Polygon[Approx Centroid X])</f>
        <v/>
      </c>
      <c r="E728" s="58" t="str">
        <f>IF(Polygon[Approx Centroid Y]="","",Polygon[Approx Centroid Y])</f>
        <v/>
      </c>
      <c r="F728" s="3" t="str">
        <f>IF(Polygon[Replacement Asset]="","",Polygon[Replacement Asset])</f>
        <v/>
      </c>
      <c r="G728" s="3" t="str">
        <f>IF(Polygon[Asset ID]="","",UPPER(Polygon[Asset ID]))</f>
        <v/>
      </c>
      <c r="H728" s="3" t="str">
        <f>IF(Polygon[Asset Group]="","",VLOOKUP(Polygon[Asset Group],asset_grp_poly,4,FALSE))</f>
        <v/>
      </c>
      <c r="I728" s="3" t="str">
        <f>IF(Polygon[Asset Group]="","",VLOOKUP(Polygon[Asset Group],asset_grp_poly,2,FALSE))</f>
        <v/>
      </c>
      <c r="J728" s="3" t="str">
        <f>IF(Polygon[Asset Group]="","",VLOOKUP(Polygon[Asset Group],asset_grp_poly,3,FALSE))</f>
        <v/>
      </c>
      <c r="K728" s="3" t="str">
        <f>IF(Polygon[Asset Group]="","",VLOOKUP(Polygon[Asset Type],type_master_list,2,FALSE))</f>
        <v/>
      </c>
      <c r="L728" s="3" t="str">
        <f>IF(Polygon[Asset Name]="","",PROPER(Polygon[Asset Name]))</f>
        <v/>
      </c>
      <c r="M728" s="11" t="str">
        <f>IF(Polygon[Install Date]="","",Polygon[Install Date])</f>
        <v/>
      </c>
      <c r="N728" s="11" t="str">
        <f>IF(Polygon[Note]="","",PROPER(Polygon[Note]))</f>
        <v/>
      </c>
      <c r="O728" s="11" t="str">
        <f>IF(Polygon[Resource Consent Number]="","",UPPER(Polygon[Resource Consent Number]))</f>
        <v/>
      </c>
      <c r="P728" s="53" t="str">
        <f>IF(Polygon[Asset Unit Cost]="","",Polygon[Asset Unit Cost])</f>
        <v/>
      </c>
      <c r="Q728" s="11" t="str">
        <f>IF(Polygon[Added By]="","",UPPER(Polygon[Added By]))</f>
        <v/>
      </c>
      <c r="R728" s="11" t="str">
        <f>IF(Polygon[Added Date]="","",Polygon[Added Date])</f>
        <v/>
      </c>
      <c r="S728" s="14" t="str">
        <f>IF(Polygon[Z COORD]="","",Polygon[Z COORD])</f>
        <v/>
      </c>
      <c r="T728" s="14" t="str">
        <f>IF(Polygon[Asset Description]="","",PROPER(Polygon[Asset Description]))</f>
        <v/>
      </c>
      <c r="U728" s="14" t="str">
        <f>IF(Polygon[Area m2]="","",Polygon[Area m2])</f>
        <v/>
      </c>
      <c r="V728" s="14" t="str">
        <f>IF(Polygon[Asset Group]="","",VLOOKUP(Polygon[Surface Material],surface_master,2,FALSE))</f>
        <v/>
      </c>
      <c r="W728" s="14" t="str">
        <f>IF(Polygon[Asset Group]="","",VLOOKUP(Polygon[Material],sa_pa_surface,2,FALSE))</f>
        <v/>
      </c>
      <c r="X728" s="14" t="str">
        <f>IF(Polygon[Asset Group]="","",VLOOKUP(Polygon[Surface],surface_master,2,FALSE))</f>
        <v/>
      </c>
      <c r="Y728" s="14" t="str">
        <f>IF(Polygon[Surface Layer Depth mm]="","",Polygon[Surface Layer Depth mm])</f>
        <v/>
      </c>
      <c r="Z728" s="14" t="str">
        <f>IF(Polygon[Length m]="","",Polygon[Length m])</f>
        <v/>
      </c>
      <c r="AA728" s="14" t="str">
        <f>IF(Polygon[Av Width m]="","",Polygon[Av Width m])</f>
        <v/>
      </c>
      <c r="AB728" s="14" t="str">
        <f>IF(Polygon[Parking Capacity]="","",Polygon[Parking Capacity])</f>
        <v/>
      </c>
    </row>
    <row r="729" spans="1:28" s="3" customFormat="1" x14ac:dyDescent="0.2">
      <c r="A729" s="3" t="str">
        <f>IF(Polygon[DWG File Name]="","",Polygon[DWG File Name])</f>
        <v/>
      </c>
      <c r="B729" s="3" t="str">
        <f>IF(Polygon[DWG Layer Name]="","",Polygon[DWG Layer Name])</f>
        <v/>
      </c>
      <c r="C729" s="3" t="str">
        <f>IF(Polygon[DWG Handle]="","",Polygon[DWG Handle])</f>
        <v/>
      </c>
      <c r="D729" s="58" t="str">
        <f>IF(Polygon[Approx Centroid X]="","",Polygon[Approx Centroid X])</f>
        <v/>
      </c>
      <c r="E729" s="58" t="str">
        <f>IF(Polygon[Approx Centroid Y]="","",Polygon[Approx Centroid Y])</f>
        <v/>
      </c>
      <c r="F729" s="3" t="str">
        <f>IF(Polygon[Replacement Asset]="","",Polygon[Replacement Asset])</f>
        <v/>
      </c>
      <c r="G729" s="3" t="str">
        <f>IF(Polygon[Asset ID]="","",UPPER(Polygon[Asset ID]))</f>
        <v/>
      </c>
      <c r="H729" s="3" t="str">
        <f>IF(Polygon[Asset Group]="","",VLOOKUP(Polygon[Asset Group],asset_grp_poly,4,FALSE))</f>
        <v/>
      </c>
      <c r="I729" s="3" t="str">
        <f>IF(Polygon[Asset Group]="","",VLOOKUP(Polygon[Asset Group],asset_grp_poly,2,FALSE))</f>
        <v/>
      </c>
      <c r="J729" s="3" t="str">
        <f>IF(Polygon[Asset Group]="","",VLOOKUP(Polygon[Asset Group],asset_grp_poly,3,FALSE))</f>
        <v/>
      </c>
      <c r="K729" s="3" t="str">
        <f>IF(Polygon[Asset Group]="","",VLOOKUP(Polygon[Asset Type],type_master_list,2,FALSE))</f>
        <v/>
      </c>
      <c r="L729" s="3" t="str">
        <f>IF(Polygon[Asset Name]="","",PROPER(Polygon[Asset Name]))</f>
        <v/>
      </c>
      <c r="M729" s="11" t="str">
        <f>IF(Polygon[Install Date]="","",Polygon[Install Date])</f>
        <v/>
      </c>
      <c r="N729" s="11" t="str">
        <f>IF(Polygon[Note]="","",PROPER(Polygon[Note]))</f>
        <v/>
      </c>
      <c r="O729" s="11" t="str">
        <f>IF(Polygon[Resource Consent Number]="","",UPPER(Polygon[Resource Consent Number]))</f>
        <v/>
      </c>
      <c r="P729" s="53" t="str">
        <f>IF(Polygon[Asset Unit Cost]="","",Polygon[Asset Unit Cost])</f>
        <v/>
      </c>
      <c r="Q729" s="11" t="str">
        <f>IF(Polygon[Added By]="","",UPPER(Polygon[Added By]))</f>
        <v/>
      </c>
      <c r="R729" s="11" t="str">
        <f>IF(Polygon[Added Date]="","",Polygon[Added Date])</f>
        <v/>
      </c>
      <c r="S729" s="14" t="str">
        <f>IF(Polygon[Z COORD]="","",Polygon[Z COORD])</f>
        <v/>
      </c>
      <c r="T729" s="14" t="str">
        <f>IF(Polygon[Asset Description]="","",PROPER(Polygon[Asset Description]))</f>
        <v/>
      </c>
      <c r="U729" s="14" t="str">
        <f>IF(Polygon[Area m2]="","",Polygon[Area m2])</f>
        <v/>
      </c>
      <c r="V729" s="14" t="str">
        <f>IF(Polygon[Asset Group]="","",VLOOKUP(Polygon[Surface Material],surface_master,2,FALSE))</f>
        <v/>
      </c>
      <c r="W729" s="14" t="str">
        <f>IF(Polygon[Asset Group]="","",VLOOKUP(Polygon[Material],sa_pa_surface,2,FALSE))</f>
        <v/>
      </c>
      <c r="X729" s="14" t="str">
        <f>IF(Polygon[Asset Group]="","",VLOOKUP(Polygon[Surface],surface_master,2,FALSE))</f>
        <v/>
      </c>
      <c r="Y729" s="14" t="str">
        <f>IF(Polygon[Surface Layer Depth mm]="","",Polygon[Surface Layer Depth mm])</f>
        <v/>
      </c>
      <c r="Z729" s="14" t="str">
        <f>IF(Polygon[Length m]="","",Polygon[Length m])</f>
        <v/>
      </c>
      <c r="AA729" s="14" t="str">
        <f>IF(Polygon[Av Width m]="","",Polygon[Av Width m])</f>
        <v/>
      </c>
      <c r="AB729" s="14" t="str">
        <f>IF(Polygon[Parking Capacity]="","",Polygon[Parking Capacity])</f>
        <v/>
      </c>
    </row>
    <row r="730" spans="1:28" s="3" customFormat="1" x14ac:dyDescent="0.2">
      <c r="A730" s="3" t="str">
        <f>IF(Polygon[DWG File Name]="","",Polygon[DWG File Name])</f>
        <v/>
      </c>
      <c r="B730" s="3" t="str">
        <f>IF(Polygon[DWG Layer Name]="","",Polygon[DWG Layer Name])</f>
        <v/>
      </c>
      <c r="C730" s="3" t="str">
        <f>IF(Polygon[DWG Handle]="","",Polygon[DWG Handle])</f>
        <v/>
      </c>
      <c r="D730" s="58" t="str">
        <f>IF(Polygon[Approx Centroid X]="","",Polygon[Approx Centroid X])</f>
        <v/>
      </c>
      <c r="E730" s="58" t="str">
        <f>IF(Polygon[Approx Centroid Y]="","",Polygon[Approx Centroid Y])</f>
        <v/>
      </c>
      <c r="F730" s="3" t="str">
        <f>IF(Polygon[Replacement Asset]="","",Polygon[Replacement Asset])</f>
        <v/>
      </c>
      <c r="G730" s="3" t="str">
        <f>IF(Polygon[Asset ID]="","",UPPER(Polygon[Asset ID]))</f>
        <v/>
      </c>
      <c r="H730" s="3" t="str">
        <f>IF(Polygon[Asset Group]="","",VLOOKUP(Polygon[Asset Group],asset_grp_poly,4,FALSE))</f>
        <v/>
      </c>
      <c r="I730" s="3" t="str">
        <f>IF(Polygon[Asset Group]="","",VLOOKUP(Polygon[Asset Group],asset_grp_poly,2,FALSE))</f>
        <v/>
      </c>
      <c r="J730" s="3" t="str">
        <f>IF(Polygon[Asset Group]="","",VLOOKUP(Polygon[Asset Group],asset_grp_poly,3,FALSE))</f>
        <v/>
      </c>
      <c r="K730" s="3" t="str">
        <f>IF(Polygon[Asset Group]="","",VLOOKUP(Polygon[Asset Type],type_master_list,2,FALSE))</f>
        <v/>
      </c>
      <c r="L730" s="3" t="str">
        <f>IF(Polygon[Asset Name]="","",PROPER(Polygon[Asset Name]))</f>
        <v/>
      </c>
      <c r="M730" s="11" t="str">
        <f>IF(Polygon[Install Date]="","",Polygon[Install Date])</f>
        <v/>
      </c>
      <c r="N730" s="11" t="str">
        <f>IF(Polygon[Note]="","",PROPER(Polygon[Note]))</f>
        <v/>
      </c>
      <c r="O730" s="11" t="str">
        <f>IF(Polygon[Resource Consent Number]="","",UPPER(Polygon[Resource Consent Number]))</f>
        <v/>
      </c>
      <c r="P730" s="53" t="str">
        <f>IF(Polygon[Asset Unit Cost]="","",Polygon[Asset Unit Cost])</f>
        <v/>
      </c>
      <c r="Q730" s="11" t="str">
        <f>IF(Polygon[Added By]="","",UPPER(Polygon[Added By]))</f>
        <v/>
      </c>
      <c r="R730" s="11" t="str">
        <f>IF(Polygon[Added Date]="","",Polygon[Added Date])</f>
        <v/>
      </c>
      <c r="S730" s="14" t="str">
        <f>IF(Polygon[Z COORD]="","",Polygon[Z COORD])</f>
        <v/>
      </c>
      <c r="T730" s="14" t="str">
        <f>IF(Polygon[Asset Description]="","",PROPER(Polygon[Asset Description]))</f>
        <v/>
      </c>
      <c r="U730" s="14" t="str">
        <f>IF(Polygon[Area m2]="","",Polygon[Area m2])</f>
        <v/>
      </c>
      <c r="V730" s="14" t="str">
        <f>IF(Polygon[Asset Group]="","",VLOOKUP(Polygon[Surface Material],surface_master,2,FALSE))</f>
        <v/>
      </c>
      <c r="W730" s="14" t="str">
        <f>IF(Polygon[Asset Group]="","",VLOOKUP(Polygon[Material],sa_pa_surface,2,FALSE))</f>
        <v/>
      </c>
      <c r="X730" s="14" t="str">
        <f>IF(Polygon[Asset Group]="","",VLOOKUP(Polygon[Surface],surface_master,2,FALSE))</f>
        <v/>
      </c>
      <c r="Y730" s="14" t="str">
        <f>IF(Polygon[Surface Layer Depth mm]="","",Polygon[Surface Layer Depth mm])</f>
        <v/>
      </c>
      <c r="Z730" s="14" t="str">
        <f>IF(Polygon[Length m]="","",Polygon[Length m])</f>
        <v/>
      </c>
      <c r="AA730" s="14" t="str">
        <f>IF(Polygon[Av Width m]="","",Polygon[Av Width m])</f>
        <v/>
      </c>
      <c r="AB730" s="14" t="str">
        <f>IF(Polygon[Parking Capacity]="","",Polygon[Parking Capacity])</f>
        <v/>
      </c>
    </row>
    <row r="731" spans="1:28" s="3" customFormat="1" x14ac:dyDescent="0.2">
      <c r="A731" s="3" t="str">
        <f>IF(Polygon[DWG File Name]="","",Polygon[DWG File Name])</f>
        <v/>
      </c>
      <c r="B731" s="3" t="str">
        <f>IF(Polygon[DWG Layer Name]="","",Polygon[DWG Layer Name])</f>
        <v/>
      </c>
      <c r="C731" s="3" t="str">
        <f>IF(Polygon[DWG Handle]="","",Polygon[DWG Handle])</f>
        <v/>
      </c>
      <c r="D731" s="58" t="str">
        <f>IF(Polygon[Approx Centroid X]="","",Polygon[Approx Centroid X])</f>
        <v/>
      </c>
      <c r="E731" s="58" t="str">
        <f>IF(Polygon[Approx Centroid Y]="","",Polygon[Approx Centroid Y])</f>
        <v/>
      </c>
      <c r="F731" s="3" t="str">
        <f>IF(Polygon[Replacement Asset]="","",Polygon[Replacement Asset])</f>
        <v/>
      </c>
      <c r="G731" s="3" t="str">
        <f>IF(Polygon[Asset ID]="","",UPPER(Polygon[Asset ID]))</f>
        <v/>
      </c>
      <c r="H731" s="3" t="str">
        <f>IF(Polygon[Asset Group]="","",VLOOKUP(Polygon[Asset Group],asset_grp_poly,4,FALSE))</f>
        <v/>
      </c>
      <c r="I731" s="3" t="str">
        <f>IF(Polygon[Asset Group]="","",VLOOKUP(Polygon[Asset Group],asset_grp_poly,2,FALSE))</f>
        <v/>
      </c>
      <c r="J731" s="3" t="str">
        <f>IF(Polygon[Asset Group]="","",VLOOKUP(Polygon[Asset Group],asset_grp_poly,3,FALSE))</f>
        <v/>
      </c>
      <c r="K731" s="3" t="str">
        <f>IF(Polygon[Asset Group]="","",VLOOKUP(Polygon[Asset Type],type_master_list,2,FALSE))</f>
        <v/>
      </c>
      <c r="L731" s="3" t="str">
        <f>IF(Polygon[Asset Name]="","",PROPER(Polygon[Asset Name]))</f>
        <v/>
      </c>
      <c r="M731" s="11" t="str">
        <f>IF(Polygon[Install Date]="","",Polygon[Install Date])</f>
        <v/>
      </c>
      <c r="N731" s="11" t="str">
        <f>IF(Polygon[Note]="","",PROPER(Polygon[Note]))</f>
        <v/>
      </c>
      <c r="O731" s="11" t="str">
        <f>IF(Polygon[Resource Consent Number]="","",UPPER(Polygon[Resource Consent Number]))</f>
        <v/>
      </c>
      <c r="P731" s="53" t="str">
        <f>IF(Polygon[Asset Unit Cost]="","",Polygon[Asset Unit Cost])</f>
        <v/>
      </c>
      <c r="Q731" s="11" t="str">
        <f>IF(Polygon[Added By]="","",UPPER(Polygon[Added By]))</f>
        <v/>
      </c>
      <c r="R731" s="11" t="str">
        <f>IF(Polygon[Added Date]="","",Polygon[Added Date])</f>
        <v/>
      </c>
      <c r="S731" s="14" t="str">
        <f>IF(Polygon[Z COORD]="","",Polygon[Z COORD])</f>
        <v/>
      </c>
      <c r="T731" s="14" t="str">
        <f>IF(Polygon[Asset Description]="","",PROPER(Polygon[Asset Description]))</f>
        <v/>
      </c>
      <c r="U731" s="14" t="str">
        <f>IF(Polygon[Area m2]="","",Polygon[Area m2])</f>
        <v/>
      </c>
      <c r="V731" s="14" t="str">
        <f>IF(Polygon[Asset Group]="","",VLOOKUP(Polygon[Surface Material],surface_master,2,FALSE))</f>
        <v/>
      </c>
      <c r="W731" s="14" t="str">
        <f>IF(Polygon[Asset Group]="","",VLOOKUP(Polygon[Material],sa_pa_surface,2,FALSE))</f>
        <v/>
      </c>
      <c r="X731" s="14" t="str">
        <f>IF(Polygon[Asset Group]="","",VLOOKUP(Polygon[Surface],surface_master,2,FALSE))</f>
        <v/>
      </c>
      <c r="Y731" s="14" t="str">
        <f>IF(Polygon[Surface Layer Depth mm]="","",Polygon[Surface Layer Depth mm])</f>
        <v/>
      </c>
      <c r="Z731" s="14" t="str">
        <f>IF(Polygon[Length m]="","",Polygon[Length m])</f>
        <v/>
      </c>
      <c r="AA731" s="14" t="str">
        <f>IF(Polygon[Av Width m]="","",Polygon[Av Width m])</f>
        <v/>
      </c>
      <c r="AB731" s="14" t="str">
        <f>IF(Polygon[Parking Capacity]="","",Polygon[Parking Capacity])</f>
        <v/>
      </c>
    </row>
    <row r="732" spans="1:28" s="3" customFormat="1" x14ac:dyDescent="0.2">
      <c r="A732" s="3" t="str">
        <f>IF(Polygon[DWG File Name]="","",Polygon[DWG File Name])</f>
        <v/>
      </c>
      <c r="B732" s="3" t="str">
        <f>IF(Polygon[DWG Layer Name]="","",Polygon[DWG Layer Name])</f>
        <v/>
      </c>
      <c r="C732" s="3" t="str">
        <f>IF(Polygon[DWG Handle]="","",Polygon[DWG Handle])</f>
        <v/>
      </c>
      <c r="D732" s="58" t="str">
        <f>IF(Polygon[Approx Centroid X]="","",Polygon[Approx Centroid X])</f>
        <v/>
      </c>
      <c r="E732" s="58" t="str">
        <f>IF(Polygon[Approx Centroid Y]="","",Polygon[Approx Centroid Y])</f>
        <v/>
      </c>
      <c r="F732" s="3" t="str">
        <f>IF(Polygon[Replacement Asset]="","",Polygon[Replacement Asset])</f>
        <v/>
      </c>
      <c r="G732" s="3" t="str">
        <f>IF(Polygon[Asset ID]="","",UPPER(Polygon[Asset ID]))</f>
        <v/>
      </c>
      <c r="H732" s="3" t="str">
        <f>IF(Polygon[Asset Group]="","",VLOOKUP(Polygon[Asset Group],asset_grp_poly,4,FALSE))</f>
        <v/>
      </c>
      <c r="I732" s="3" t="str">
        <f>IF(Polygon[Asset Group]="","",VLOOKUP(Polygon[Asset Group],asset_grp_poly,2,FALSE))</f>
        <v/>
      </c>
      <c r="J732" s="3" t="str">
        <f>IF(Polygon[Asset Group]="","",VLOOKUP(Polygon[Asset Group],asset_grp_poly,3,FALSE))</f>
        <v/>
      </c>
      <c r="K732" s="3" t="str">
        <f>IF(Polygon[Asset Group]="","",VLOOKUP(Polygon[Asset Type],type_master_list,2,FALSE))</f>
        <v/>
      </c>
      <c r="L732" s="3" t="str">
        <f>IF(Polygon[Asset Name]="","",PROPER(Polygon[Asset Name]))</f>
        <v/>
      </c>
      <c r="M732" s="11" t="str">
        <f>IF(Polygon[Install Date]="","",Polygon[Install Date])</f>
        <v/>
      </c>
      <c r="N732" s="11" t="str">
        <f>IF(Polygon[Note]="","",PROPER(Polygon[Note]))</f>
        <v/>
      </c>
      <c r="O732" s="11" t="str">
        <f>IF(Polygon[Resource Consent Number]="","",UPPER(Polygon[Resource Consent Number]))</f>
        <v/>
      </c>
      <c r="P732" s="53" t="str">
        <f>IF(Polygon[Asset Unit Cost]="","",Polygon[Asset Unit Cost])</f>
        <v/>
      </c>
      <c r="Q732" s="11" t="str">
        <f>IF(Polygon[Added By]="","",UPPER(Polygon[Added By]))</f>
        <v/>
      </c>
      <c r="R732" s="11" t="str">
        <f>IF(Polygon[Added Date]="","",Polygon[Added Date])</f>
        <v/>
      </c>
      <c r="S732" s="14" t="str">
        <f>IF(Polygon[Z COORD]="","",Polygon[Z COORD])</f>
        <v/>
      </c>
      <c r="T732" s="14" t="str">
        <f>IF(Polygon[Asset Description]="","",PROPER(Polygon[Asset Description]))</f>
        <v/>
      </c>
      <c r="U732" s="14" t="str">
        <f>IF(Polygon[Area m2]="","",Polygon[Area m2])</f>
        <v/>
      </c>
      <c r="V732" s="14" t="str">
        <f>IF(Polygon[Asset Group]="","",VLOOKUP(Polygon[Surface Material],surface_master,2,FALSE))</f>
        <v/>
      </c>
      <c r="W732" s="14" t="str">
        <f>IF(Polygon[Asset Group]="","",VLOOKUP(Polygon[Material],sa_pa_surface,2,FALSE))</f>
        <v/>
      </c>
      <c r="X732" s="14" t="str">
        <f>IF(Polygon[Asset Group]="","",VLOOKUP(Polygon[Surface],surface_master,2,FALSE))</f>
        <v/>
      </c>
      <c r="Y732" s="14" t="str">
        <f>IF(Polygon[Surface Layer Depth mm]="","",Polygon[Surface Layer Depth mm])</f>
        <v/>
      </c>
      <c r="Z732" s="14" t="str">
        <f>IF(Polygon[Length m]="","",Polygon[Length m])</f>
        <v/>
      </c>
      <c r="AA732" s="14" t="str">
        <f>IF(Polygon[Av Width m]="","",Polygon[Av Width m])</f>
        <v/>
      </c>
      <c r="AB732" s="14" t="str">
        <f>IF(Polygon[Parking Capacity]="","",Polygon[Parking Capacity])</f>
        <v/>
      </c>
    </row>
    <row r="733" spans="1:28" s="3" customFormat="1" x14ac:dyDescent="0.2">
      <c r="A733" s="3" t="str">
        <f>IF(Polygon[DWG File Name]="","",Polygon[DWG File Name])</f>
        <v/>
      </c>
      <c r="B733" s="3" t="str">
        <f>IF(Polygon[DWG Layer Name]="","",Polygon[DWG Layer Name])</f>
        <v/>
      </c>
      <c r="C733" s="3" t="str">
        <f>IF(Polygon[DWG Handle]="","",Polygon[DWG Handle])</f>
        <v/>
      </c>
      <c r="D733" s="58" t="str">
        <f>IF(Polygon[Approx Centroid X]="","",Polygon[Approx Centroid X])</f>
        <v/>
      </c>
      <c r="E733" s="58" t="str">
        <f>IF(Polygon[Approx Centroid Y]="","",Polygon[Approx Centroid Y])</f>
        <v/>
      </c>
      <c r="F733" s="3" t="str">
        <f>IF(Polygon[Replacement Asset]="","",Polygon[Replacement Asset])</f>
        <v/>
      </c>
      <c r="G733" s="3" t="str">
        <f>IF(Polygon[Asset ID]="","",UPPER(Polygon[Asset ID]))</f>
        <v/>
      </c>
      <c r="H733" s="3" t="str">
        <f>IF(Polygon[Asset Group]="","",VLOOKUP(Polygon[Asset Group],asset_grp_poly,4,FALSE))</f>
        <v/>
      </c>
      <c r="I733" s="3" t="str">
        <f>IF(Polygon[Asset Group]="","",VLOOKUP(Polygon[Asset Group],asset_grp_poly,2,FALSE))</f>
        <v/>
      </c>
      <c r="J733" s="3" t="str">
        <f>IF(Polygon[Asset Group]="","",VLOOKUP(Polygon[Asset Group],asset_grp_poly,3,FALSE))</f>
        <v/>
      </c>
      <c r="K733" s="3" t="str">
        <f>IF(Polygon[Asset Group]="","",VLOOKUP(Polygon[Asset Type],type_master_list,2,FALSE))</f>
        <v/>
      </c>
      <c r="L733" s="3" t="str">
        <f>IF(Polygon[Asset Name]="","",PROPER(Polygon[Asset Name]))</f>
        <v/>
      </c>
      <c r="M733" s="11" t="str">
        <f>IF(Polygon[Install Date]="","",Polygon[Install Date])</f>
        <v/>
      </c>
      <c r="N733" s="11" t="str">
        <f>IF(Polygon[Note]="","",PROPER(Polygon[Note]))</f>
        <v/>
      </c>
      <c r="O733" s="11" t="str">
        <f>IF(Polygon[Resource Consent Number]="","",UPPER(Polygon[Resource Consent Number]))</f>
        <v/>
      </c>
      <c r="P733" s="53" t="str">
        <f>IF(Polygon[Asset Unit Cost]="","",Polygon[Asset Unit Cost])</f>
        <v/>
      </c>
      <c r="Q733" s="11" t="str">
        <f>IF(Polygon[Added By]="","",UPPER(Polygon[Added By]))</f>
        <v/>
      </c>
      <c r="R733" s="11" t="str">
        <f>IF(Polygon[Added Date]="","",Polygon[Added Date])</f>
        <v/>
      </c>
      <c r="S733" s="14" t="str">
        <f>IF(Polygon[Z COORD]="","",Polygon[Z COORD])</f>
        <v/>
      </c>
      <c r="T733" s="14" t="str">
        <f>IF(Polygon[Asset Description]="","",PROPER(Polygon[Asset Description]))</f>
        <v/>
      </c>
      <c r="U733" s="14" t="str">
        <f>IF(Polygon[Area m2]="","",Polygon[Area m2])</f>
        <v/>
      </c>
      <c r="V733" s="14" t="str">
        <f>IF(Polygon[Asset Group]="","",VLOOKUP(Polygon[Surface Material],surface_master,2,FALSE))</f>
        <v/>
      </c>
      <c r="W733" s="14" t="str">
        <f>IF(Polygon[Asset Group]="","",VLOOKUP(Polygon[Material],sa_pa_surface,2,FALSE))</f>
        <v/>
      </c>
      <c r="X733" s="14" t="str">
        <f>IF(Polygon[Asset Group]="","",VLOOKUP(Polygon[Surface],surface_master,2,FALSE))</f>
        <v/>
      </c>
      <c r="Y733" s="14" t="str">
        <f>IF(Polygon[Surface Layer Depth mm]="","",Polygon[Surface Layer Depth mm])</f>
        <v/>
      </c>
      <c r="Z733" s="14" t="str">
        <f>IF(Polygon[Length m]="","",Polygon[Length m])</f>
        <v/>
      </c>
      <c r="AA733" s="14" t="str">
        <f>IF(Polygon[Av Width m]="","",Polygon[Av Width m])</f>
        <v/>
      </c>
      <c r="AB733" s="14" t="str">
        <f>IF(Polygon[Parking Capacity]="","",Polygon[Parking Capacity])</f>
        <v/>
      </c>
    </row>
    <row r="734" spans="1:28" s="3" customFormat="1" x14ac:dyDescent="0.2">
      <c r="A734" s="3" t="str">
        <f>IF(Polygon[DWG File Name]="","",Polygon[DWG File Name])</f>
        <v/>
      </c>
      <c r="B734" s="3" t="str">
        <f>IF(Polygon[DWG Layer Name]="","",Polygon[DWG Layer Name])</f>
        <v/>
      </c>
      <c r="C734" s="3" t="str">
        <f>IF(Polygon[DWG Handle]="","",Polygon[DWG Handle])</f>
        <v/>
      </c>
      <c r="D734" s="58" t="str">
        <f>IF(Polygon[Approx Centroid X]="","",Polygon[Approx Centroid X])</f>
        <v/>
      </c>
      <c r="E734" s="58" t="str">
        <f>IF(Polygon[Approx Centroid Y]="","",Polygon[Approx Centroid Y])</f>
        <v/>
      </c>
      <c r="F734" s="3" t="str">
        <f>IF(Polygon[Replacement Asset]="","",Polygon[Replacement Asset])</f>
        <v/>
      </c>
      <c r="G734" s="3" t="str">
        <f>IF(Polygon[Asset ID]="","",UPPER(Polygon[Asset ID]))</f>
        <v/>
      </c>
      <c r="H734" s="3" t="str">
        <f>IF(Polygon[Asset Group]="","",VLOOKUP(Polygon[Asset Group],asset_grp_poly,4,FALSE))</f>
        <v/>
      </c>
      <c r="I734" s="3" t="str">
        <f>IF(Polygon[Asset Group]="","",VLOOKUP(Polygon[Asset Group],asset_grp_poly,2,FALSE))</f>
        <v/>
      </c>
      <c r="J734" s="3" t="str">
        <f>IF(Polygon[Asset Group]="","",VLOOKUP(Polygon[Asset Group],asset_grp_poly,3,FALSE))</f>
        <v/>
      </c>
      <c r="K734" s="3" t="str">
        <f>IF(Polygon[Asset Group]="","",VLOOKUP(Polygon[Asset Type],type_master_list,2,FALSE))</f>
        <v/>
      </c>
      <c r="L734" s="3" t="str">
        <f>IF(Polygon[Asset Name]="","",PROPER(Polygon[Asset Name]))</f>
        <v/>
      </c>
      <c r="M734" s="11" t="str">
        <f>IF(Polygon[Install Date]="","",Polygon[Install Date])</f>
        <v/>
      </c>
      <c r="N734" s="11" t="str">
        <f>IF(Polygon[Note]="","",PROPER(Polygon[Note]))</f>
        <v/>
      </c>
      <c r="O734" s="11" t="str">
        <f>IF(Polygon[Resource Consent Number]="","",UPPER(Polygon[Resource Consent Number]))</f>
        <v/>
      </c>
      <c r="P734" s="53" t="str">
        <f>IF(Polygon[Asset Unit Cost]="","",Polygon[Asset Unit Cost])</f>
        <v/>
      </c>
      <c r="Q734" s="11" t="str">
        <f>IF(Polygon[Added By]="","",UPPER(Polygon[Added By]))</f>
        <v/>
      </c>
      <c r="R734" s="11" t="str">
        <f>IF(Polygon[Added Date]="","",Polygon[Added Date])</f>
        <v/>
      </c>
      <c r="S734" s="14" t="str">
        <f>IF(Polygon[Z COORD]="","",Polygon[Z COORD])</f>
        <v/>
      </c>
      <c r="T734" s="14" t="str">
        <f>IF(Polygon[Asset Description]="","",PROPER(Polygon[Asset Description]))</f>
        <v/>
      </c>
      <c r="U734" s="14" t="str">
        <f>IF(Polygon[Area m2]="","",Polygon[Area m2])</f>
        <v/>
      </c>
      <c r="V734" s="14" t="str">
        <f>IF(Polygon[Asset Group]="","",VLOOKUP(Polygon[Surface Material],surface_master,2,FALSE))</f>
        <v/>
      </c>
      <c r="W734" s="14" t="str">
        <f>IF(Polygon[Asset Group]="","",VLOOKUP(Polygon[Material],sa_pa_surface,2,FALSE))</f>
        <v/>
      </c>
      <c r="X734" s="14" t="str">
        <f>IF(Polygon[Asset Group]="","",VLOOKUP(Polygon[Surface],surface_master,2,FALSE))</f>
        <v/>
      </c>
      <c r="Y734" s="14" t="str">
        <f>IF(Polygon[Surface Layer Depth mm]="","",Polygon[Surface Layer Depth mm])</f>
        <v/>
      </c>
      <c r="Z734" s="14" t="str">
        <f>IF(Polygon[Length m]="","",Polygon[Length m])</f>
        <v/>
      </c>
      <c r="AA734" s="14" t="str">
        <f>IF(Polygon[Av Width m]="","",Polygon[Av Width m])</f>
        <v/>
      </c>
      <c r="AB734" s="14" t="str">
        <f>IF(Polygon[Parking Capacity]="","",Polygon[Parking Capacity])</f>
        <v/>
      </c>
    </row>
    <row r="735" spans="1:28" s="3" customFormat="1" x14ac:dyDescent="0.2">
      <c r="A735" s="3" t="str">
        <f>IF(Polygon[DWG File Name]="","",Polygon[DWG File Name])</f>
        <v/>
      </c>
      <c r="B735" s="3" t="str">
        <f>IF(Polygon[DWG Layer Name]="","",Polygon[DWG Layer Name])</f>
        <v/>
      </c>
      <c r="C735" s="3" t="str">
        <f>IF(Polygon[DWG Handle]="","",Polygon[DWG Handle])</f>
        <v/>
      </c>
      <c r="D735" s="58" t="str">
        <f>IF(Polygon[Approx Centroid X]="","",Polygon[Approx Centroid X])</f>
        <v/>
      </c>
      <c r="E735" s="58" t="str">
        <f>IF(Polygon[Approx Centroid Y]="","",Polygon[Approx Centroid Y])</f>
        <v/>
      </c>
      <c r="F735" s="3" t="str">
        <f>IF(Polygon[Replacement Asset]="","",Polygon[Replacement Asset])</f>
        <v/>
      </c>
      <c r="G735" s="3" t="str">
        <f>IF(Polygon[Asset ID]="","",UPPER(Polygon[Asset ID]))</f>
        <v/>
      </c>
      <c r="H735" s="3" t="str">
        <f>IF(Polygon[Asset Group]="","",VLOOKUP(Polygon[Asset Group],asset_grp_poly,4,FALSE))</f>
        <v/>
      </c>
      <c r="I735" s="3" t="str">
        <f>IF(Polygon[Asset Group]="","",VLOOKUP(Polygon[Asset Group],asset_grp_poly,2,FALSE))</f>
        <v/>
      </c>
      <c r="J735" s="3" t="str">
        <f>IF(Polygon[Asset Group]="","",VLOOKUP(Polygon[Asset Group],asset_grp_poly,3,FALSE))</f>
        <v/>
      </c>
      <c r="K735" s="3" t="str">
        <f>IF(Polygon[Asset Group]="","",VLOOKUP(Polygon[Asset Type],type_master_list,2,FALSE))</f>
        <v/>
      </c>
      <c r="L735" s="3" t="str">
        <f>IF(Polygon[Asset Name]="","",PROPER(Polygon[Asset Name]))</f>
        <v/>
      </c>
      <c r="M735" s="11" t="str">
        <f>IF(Polygon[Install Date]="","",Polygon[Install Date])</f>
        <v/>
      </c>
      <c r="N735" s="11" t="str">
        <f>IF(Polygon[Note]="","",PROPER(Polygon[Note]))</f>
        <v/>
      </c>
      <c r="O735" s="11" t="str">
        <f>IF(Polygon[Resource Consent Number]="","",UPPER(Polygon[Resource Consent Number]))</f>
        <v/>
      </c>
      <c r="P735" s="53" t="str">
        <f>IF(Polygon[Asset Unit Cost]="","",Polygon[Asset Unit Cost])</f>
        <v/>
      </c>
      <c r="Q735" s="11" t="str">
        <f>IF(Polygon[Added By]="","",UPPER(Polygon[Added By]))</f>
        <v/>
      </c>
      <c r="R735" s="11" t="str">
        <f>IF(Polygon[Added Date]="","",Polygon[Added Date])</f>
        <v/>
      </c>
      <c r="S735" s="14" t="str">
        <f>IF(Polygon[Z COORD]="","",Polygon[Z COORD])</f>
        <v/>
      </c>
      <c r="T735" s="14" t="str">
        <f>IF(Polygon[Asset Description]="","",PROPER(Polygon[Asset Description]))</f>
        <v/>
      </c>
      <c r="U735" s="14" t="str">
        <f>IF(Polygon[Area m2]="","",Polygon[Area m2])</f>
        <v/>
      </c>
      <c r="V735" s="14" t="str">
        <f>IF(Polygon[Asset Group]="","",VLOOKUP(Polygon[Surface Material],surface_master,2,FALSE))</f>
        <v/>
      </c>
      <c r="W735" s="14" t="str">
        <f>IF(Polygon[Asset Group]="","",VLOOKUP(Polygon[Material],sa_pa_surface,2,FALSE))</f>
        <v/>
      </c>
      <c r="X735" s="14" t="str">
        <f>IF(Polygon[Asset Group]="","",VLOOKUP(Polygon[Surface],surface_master,2,FALSE))</f>
        <v/>
      </c>
      <c r="Y735" s="14" t="str">
        <f>IF(Polygon[Surface Layer Depth mm]="","",Polygon[Surface Layer Depth mm])</f>
        <v/>
      </c>
      <c r="Z735" s="14" t="str">
        <f>IF(Polygon[Length m]="","",Polygon[Length m])</f>
        <v/>
      </c>
      <c r="AA735" s="14" t="str">
        <f>IF(Polygon[Av Width m]="","",Polygon[Av Width m])</f>
        <v/>
      </c>
      <c r="AB735" s="14" t="str">
        <f>IF(Polygon[Parking Capacity]="","",Polygon[Parking Capacity])</f>
        <v/>
      </c>
    </row>
    <row r="736" spans="1:28" s="3" customFormat="1" x14ac:dyDescent="0.2">
      <c r="A736" s="3" t="str">
        <f>IF(Polygon[DWG File Name]="","",Polygon[DWG File Name])</f>
        <v/>
      </c>
      <c r="B736" s="3" t="str">
        <f>IF(Polygon[DWG Layer Name]="","",Polygon[DWG Layer Name])</f>
        <v/>
      </c>
      <c r="C736" s="3" t="str">
        <f>IF(Polygon[DWG Handle]="","",Polygon[DWG Handle])</f>
        <v/>
      </c>
      <c r="D736" s="58" t="str">
        <f>IF(Polygon[Approx Centroid X]="","",Polygon[Approx Centroid X])</f>
        <v/>
      </c>
      <c r="E736" s="58" t="str">
        <f>IF(Polygon[Approx Centroid Y]="","",Polygon[Approx Centroid Y])</f>
        <v/>
      </c>
      <c r="F736" s="3" t="str">
        <f>IF(Polygon[Replacement Asset]="","",Polygon[Replacement Asset])</f>
        <v/>
      </c>
      <c r="G736" s="3" t="str">
        <f>IF(Polygon[Asset ID]="","",UPPER(Polygon[Asset ID]))</f>
        <v/>
      </c>
      <c r="H736" s="3" t="str">
        <f>IF(Polygon[Asset Group]="","",VLOOKUP(Polygon[Asset Group],asset_grp_poly,4,FALSE))</f>
        <v/>
      </c>
      <c r="I736" s="3" t="str">
        <f>IF(Polygon[Asset Group]="","",VLOOKUP(Polygon[Asset Group],asset_grp_poly,2,FALSE))</f>
        <v/>
      </c>
      <c r="J736" s="3" t="str">
        <f>IF(Polygon[Asset Group]="","",VLOOKUP(Polygon[Asset Group],asset_grp_poly,3,FALSE))</f>
        <v/>
      </c>
      <c r="K736" s="3" t="str">
        <f>IF(Polygon[Asset Group]="","",VLOOKUP(Polygon[Asset Type],type_master_list,2,FALSE))</f>
        <v/>
      </c>
      <c r="L736" s="3" t="str">
        <f>IF(Polygon[Asset Name]="","",PROPER(Polygon[Asset Name]))</f>
        <v/>
      </c>
      <c r="M736" s="11" t="str">
        <f>IF(Polygon[Install Date]="","",Polygon[Install Date])</f>
        <v/>
      </c>
      <c r="N736" s="11" t="str">
        <f>IF(Polygon[Note]="","",PROPER(Polygon[Note]))</f>
        <v/>
      </c>
      <c r="O736" s="11" t="str">
        <f>IF(Polygon[Resource Consent Number]="","",UPPER(Polygon[Resource Consent Number]))</f>
        <v/>
      </c>
      <c r="P736" s="53" t="str">
        <f>IF(Polygon[Asset Unit Cost]="","",Polygon[Asset Unit Cost])</f>
        <v/>
      </c>
      <c r="Q736" s="11" t="str">
        <f>IF(Polygon[Added By]="","",UPPER(Polygon[Added By]))</f>
        <v/>
      </c>
      <c r="R736" s="11" t="str">
        <f>IF(Polygon[Added Date]="","",Polygon[Added Date])</f>
        <v/>
      </c>
      <c r="S736" s="14" t="str">
        <f>IF(Polygon[Z COORD]="","",Polygon[Z COORD])</f>
        <v/>
      </c>
      <c r="T736" s="14" t="str">
        <f>IF(Polygon[Asset Description]="","",PROPER(Polygon[Asset Description]))</f>
        <v/>
      </c>
      <c r="U736" s="14" t="str">
        <f>IF(Polygon[Area m2]="","",Polygon[Area m2])</f>
        <v/>
      </c>
      <c r="V736" s="14" t="str">
        <f>IF(Polygon[Asset Group]="","",VLOOKUP(Polygon[Surface Material],surface_master,2,FALSE))</f>
        <v/>
      </c>
      <c r="W736" s="14" t="str">
        <f>IF(Polygon[Asset Group]="","",VLOOKUP(Polygon[Material],sa_pa_surface,2,FALSE))</f>
        <v/>
      </c>
      <c r="X736" s="14" t="str">
        <f>IF(Polygon[Asset Group]="","",VLOOKUP(Polygon[Surface],surface_master,2,FALSE))</f>
        <v/>
      </c>
      <c r="Y736" s="14" t="str">
        <f>IF(Polygon[Surface Layer Depth mm]="","",Polygon[Surface Layer Depth mm])</f>
        <v/>
      </c>
      <c r="Z736" s="14" t="str">
        <f>IF(Polygon[Length m]="","",Polygon[Length m])</f>
        <v/>
      </c>
      <c r="AA736" s="14" t="str">
        <f>IF(Polygon[Av Width m]="","",Polygon[Av Width m])</f>
        <v/>
      </c>
      <c r="AB736" s="14" t="str">
        <f>IF(Polygon[Parking Capacity]="","",Polygon[Parking Capacity])</f>
        <v/>
      </c>
    </row>
    <row r="737" spans="1:28" s="3" customFormat="1" x14ac:dyDescent="0.2">
      <c r="A737" s="3" t="str">
        <f>IF(Polygon[DWG File Name]="","",Polygon[DWG File Name])</f>
        <v/>
      </c>
      <c r="B737" s="3" t="str">
        <f>IF(Polygon[DWG Layer Name]="","",Polygon[DWG Layer Name])</f>
        <v/>
      </c>
      <c r="C737" s="3" t="str">
        <f>IF(Polygon[DWG Handle]="","",Polygon[DWG Handle])</f>
        <v/>
      </c>
      <c r="D737" s="58" t="str">
        <f>IF(Polygon[Approx Centroid X]="","",Polygon[Approx Centroid X])</f>
        <v/>
      </c>
      <c r="E737" s="58" t="str">
        <f>IF(Polygon[Approx Centroid Y]="","",Polygon[Approx Centroid Y])</f>
        <v/>
      </c>
      <c r="F737" s="3" t="str">
        <f>IF(Polygon[Replacement Asset]="","",Polygon[Replacement Asset])</f>
        <v/>
      </c>
      <c r="G737" s="3" t="str">
        <f>IF(Polygon[Asset ID]="","",UPPER(Polygon[Asset ID]))</f>
        <v/>
      </c>
      <c r="H737" s="3" t="str">
        <f>IF(Polygon[Asset Group]="","",VLOOKUP(Polygon[Asset Group],asset_grp_poly,4,FALSE))</f>
        <v/>
      </c>
      <c r="I737" s="3" t="str">
        <f>IF(Polygon[Asset Group]="","",VLOOKUP(Polygon[Asset Group],asset_grp_poly,2,FALSE))</f>
        <v/>
      </c>
      <c r="J737" s="3" t="str">
        <f>IF(Polygon[Asset Group]="","",VLOOKUP(Polygon[Asset Group],asset_grp_poly,3,FALSE))</f>
        <v/>
      </c>
      <c r="K737" s="3" t="str">
        <f>IF(Polygon[Asset Group]="","",VLOOKUP(Polygon[Asset Type],type_master_list,2,FALSE))</f>
        <v/>
      </c>
      <c r="L737" s="3" t="str">
        <f>IF(Polygon[Asset Name]="","",PROPER(Polygon[Asset Name]))</f>
        <v/>
      </c>
      <c r="M737" s="11" t="str">
        <f>IF(Polygon[Install Date]="","",Polygon[Install Date])</f>
        <v/>
      </c>
      <c r="N737" s="11" t="str">
        <f>IF(Polygon[Note]="","",PROPER(Polygon[Note]))</f>
        <v/>
      </c>
      <c r="O737" s="11" t="str">
        <f>IF(Polygon[Resource Consent Number]="","",UPPER(Polygon[Resource Consent Number]))</f>
        <v/>
      </c>
      <c r="P737" s="53" t="str">
        <f>IF(Polygon[Asset Unit Cost]="","",Polygon[Asset Unit Cost])</f>
        <v/>
      </c>
      <c r="Q737" s="11" t="str">
        <f>IF(Polygon[Added By]="","",UPPER(Polygon[Added By]))</f>
        <v/>
      </c>
      <c r="R737" s="11" t="str">
        <f>IF(Polygon[Added Date]="","",Polygon[Added Date])</f>
        <v/>
      </c>
      <c r="S737" s="14" t="str">
        <f>IF(Polygon[Z COORD]="","",Polygon[Z COORD])</f>
        <v/>
      </c>
      <c r="T737" s="14" t="str">
        <f>IF(Polygon[Asset Description]="","",PROPER(Polygon[Asset Description]))</f>
        <v/>
      </c>
      <c r="U737" s="14" t="str">
        <f>IF(Polygon[Area m2]="","",Polygon[Area m2])</f>
        <v/>
      </c>
      <c r="V737" s="14" t="str">
        <f>IF(Polygon[Asset Group]="","",VLOOKUP(Polygon[Surface Material],surface_master,2,FALSE))</f>
        <v/>
      </c>
      <c r="W737" s="14" t="str">
        <f>IF(Polygon[Asset Group]="","",VLOOKUP(Polygon[Material],sa_pa_surface,2,FALSE))</f>
        <v/>
      </c>
      <c r="X737" s="14" t="str">
        <f>IF(Polygon[Asset Group]="","",VLOOKUP(Polygon[Surface],surface_master,2,FALSE))</f>
        <v/>
      </c>
      <c r="Y737" s="14" t="str">
        <f>IF(Polygon[Surface Layer Depth mm]="","",Polygon[Surface Layer Depth mm])</f>
        <v/>
      </c>
      <c r="Z737" s="14" t="str">
        <f>IF(Polygon[Length m]="","",Polygon[Length m])</f>
        <v/>
      </c>
      <c r="AA737" s="14" t="str">
        <f>IF(Polygon[Av Width m]="","",Polygon[Av Width m])</f>
        <v/>
      </c>
      <c r="AB737" s="14" t="str">
        <f>IF(Polygon[Parking Capacity]="","",Polygon[Parking Capacity])</f>
        <v/>
      </c>
    </row>
    <row r="738" spans="1:28" s="3" customFormat="1" x14ac:dyDescent="0.2">
      <c r="A738" s="3" t="str">
        <f>IF(Polygon[DWG File Name]="","",Polygon[DWG File Name])</f>
        <v/>
      </c>
      <c r="B738" s="3" t="str">
        <f>IF(Polygon[DWG Layer Name]="","",Polygon[DWG Layer Name])</f>
        <v/>
      </c>
      <c r="C738" s="3" t="str">
        <f>IF(Polygon[DWG Handle]="","",Polygon[DWG Handle])</f>
        <v/>
      </c>
      <c r="D738" s="58" t="str">
        <f>IF(Polygon[Approx Centroid X]="","",Polygon[Approx Centroid X])</f>
        <v/>
      </c>
      <c r="E738" s="58" t="str">
        <f>IF(Polygon[Approx Centroid Y]="","",Polygon[Approx Centroid Y])</f>
        <v/>
      </c>
      <c r="F738" s="3" t="str">
        <f>IF(Polygon[Replacement Asset]="","",Polygon[Replacement Asset])</f>
        <v/>
      </c>
      <c r="G738" s="3" t="str">
        <f>IF(Polygon[Asset ID]="","",UPPER(Polygon[Asset ID]))</f>
        <v/>
      </c>
      <c r="H738" s="3" t="str">
        <f>IF(Polygon[Asset Group]="","",VLOOKUP(Polygon[Asset Group],asset_grp_poly,4,FALSE))</f>
        <v/>
      </c>
      <c r="I738" s="3" t="str">
        <f>IF(Polygon[Asset Group]="","",VLOOKUP(Polygon[Asset Group],asset_grp_poly,2,FALSE))</f>
        <v/>
      </c>
      <c r="J738" s="3" t="str">
        <f>IF(Polygon[Asset Group]="","",VLOOKUP(Polygon[Asset Group],asset_grp_poly,3,FALSE))</f>
        <v/>
      </c>
      <c r="K738" s="3" t="str">
        <f>IF(Polygon[Asset Group]="","",VLOOKUP(Polygon[Asset Type],type_master_list,2,FALSE))</f>
        <v/>
      </c>
      <c r="L738" s="3" t="str">
        <f>IF(Polygon[Asset Name]="","",PROPER(Polygon[Asset Name]))</f>
        <v/>
      </c>
      <c r="M738" s="11" t="str">
        <f>IF(Polygon[Install Date]="","",Polygon[Install Date])</f>
        <v/>
      </c>
      <c r="N738" s="11" t="str">
        <f>IF(Polygon[Note]="","",PROPER(Polygon[Note]))</f>
        <v/>
      </c>
      <c r="O738" s="11" t="str">
        <f>IF(Polygon[Resource Consent Number]="","",UPPER(Polygon[Resource Consent Number]))</f>
        <v/>
      </c>
      <c r="P738" s="53" t="str">
        <f>IF(Polygon[Asset Unit Cost]="","",Polygon[Asset Unit Cost])</f>
        <v/>
      </c>
      <c r="Q738" s="11" t="str">
        <f>IF(Polygon[Added By]="","",UPPER(Polygon[Added By]))</f>
        <v/>
      </c>
      <c r="R738" s="11" t="str">
        <f>IF(Polygon[Added Date]="","",Polygon[Added Date])</f>
        <v/>
      </c>
      <c r="S738" s="14" t="str">
        <f>IF(Polygon[Z COORD]="","",Polygon[Z COORD])</f>
        <v/>
      </c>
      <c r="T738" s="14" t="str">
        <f>IF(Polygon[Asset Description]="","",PROPER(Polygon[Asset Description]))</f>
        <v/>
      </c>
      <c r="U738" s="14" t="str">
        <f>IF(Polygon[Area m2]="","",Polygon[Area m2])</f>
        <v/>
      </c>
      <c r="V738" s="14" t="str">
        <f>IF(Polygon[Asset Group]="","",VLOOKUP(Polygon[Surface Material],surface_master,2,FALSE))</f>
        <v/>
      </c>
      <c r="W738" s="14" t="str">
        <f>IF(Polygon[Asset Group]="","",VLOOKUP(Polygon[Material],sa_pa_surface,2,FALSE))</f>
        <v/>
      </c>
      <c r="X738" s="14" t="str">
        <f>IF(Polygon[Asset Group]="","",VLOOKUP(Polygon[Surface],surface_master,2,FALSE))</f>
        <v/>
      </c>
      <c r="Y738" s="14" t="str">
        <f>IF(Polygon[Surface Layer Depth mm]="","",Polygon[Surface Layer Depth mm])</f>
        <v/>
      </c>
      <c r="Z738" s="14" t="str">
        <f>IF(Polygon[Length m]="","",Polygon[Length m])</f>
        <v/>
      </c>
      <c r="AA738" s="14" t="str">
        <f>IF(Polygon[Av Width m]="","",Polygon[Av Width m])</f>
        <v/>
      </c>
      <c r="AB738" s="14" t="str">
        <f>IF(Polygon[Parking Capacity]="","",Polygon[Parking Capacity])</f>
        <v/>
      </c>
    </row>
    <row r="739" spans="1:28" s="3" customFormat="1" x14ac:dyDescent="0.2">
      <c r="A739" s="3" t="str">
        <f>IF(Polygon[DWG File Name]="","",Polygon[DWG File Name])</f>
        <v/>
      </c>
      <c r="B739" s="3" t="str">
        <f>IF(Polygon[DWG Layer Name]="","",Polygon[DWG Layer Name])</f>
        <v/>
      </c>
      <c r="C739" s="3" t="str">
        <f>IF(Polygon[DWG Handle]="","",Polygon[DWG Handle])</f>
        <v/>
      </c>
      <c r="D739" s="58" t="str">
        <f>IF(Polygon[Approx Centroid X]="","",Polygon[Approx Centroid X])</f>
        <v/>
      </c>
      <c r="E739" s="58" t="str">
        <f>IF(Polygon[Approx Centroid Y]="","",Polygon[Approx Centroid Y])</f>
        <v/>
      </c>
      <c r="F739" s="3" t="str">
        <f>IF(Polygon[Replacement Asset]="","",Polygon[Replacement Asset])</f>
        <v/>
      </c>
      <c r="G739" s="3" t="str">
        <f>IF(Polygon[Asset ID]="","",UPPER(Polygon[Asset ID]))</f>
        <v/>
      </c>
      <c r="H739" s="3" t="str">
        <f>IF(Polygon[Asset Group]="","",VLOOKUP(Polygon[Asset Group],asset_grp_poly,4,FALSE))</f>
        <v/>
      </c>
      <c r="I739" s="3" t="str">
        <f>IF(Polygon[Asset Group]="","",VLOOKUP(Polygon[Asset Group],asset_grp_poly,2,FALSE))</f>
        <v/>
      </c>
      <c r="J739" s="3" t="str">
        <f>IF(Polygon[Asset Group]="","",VLOOKUP(Polygon[Asset Group],asset_grp_poly,3,FALSE))</f>
        <v/>
      </c>
      <c r="K739" s="3" t="str">
        <f>IF(Polygon[Asset Group]="","",VLOOKUP(Polygon[Asset Type],type_master_list,2,FALSE))</f>
        <v/>
      </c>
      <c r="L739" s="3" t="str">
        <f>IF(Polygon[Asset Name]="","",PROPER(Polygon[Asset Name]))</f>
        <v/>
      </c>
      <c r="M739" s="11" t="str">
        <f>IF(Polygon[Install Date]="","",Polygon[Install Date])</f>
        <v/>
      </c>
      <c r="N739" s="11" t="str">
        <f>IF(Polygon[Note]="","",PROPER(Polygon[Note]))</f>
        <v/>
      </c>
      <c r="O739" s="11" t="str">
        <f>IF(Polygon[Resource Consent Number]="","",UPPER(Polygon[Resource Consent Number]))</f>
        <v/>
      </c>
      <c r="P739" s="53" t="str">
        <f>IF(Polygon[Asset Unit Cost]="","",Polygon[Asset Unit Cost])</f>
        <v/>
      </c>
      <c r="Q739" s="11" t="str">
        <f>IF(Polygon[Added By]="","",UPPER(Polygon[Added By]))</f>
        <v/>
      </c>
      <c r="R739" s="11" t="str">
        <f>IF(Polygon[Added Date]="","",Polygon[Added Date])</f>
        <v/>
      </c>
      <c r="S739" s="14" t="str">
        <f>IF(Polygon[Z COORD]="","",Polygon[Z COORD])</f>
        <v/>
      </c>
      <c r="T739" s="14" t="str">
        <f>IF(Polygon[Asset Description]="","",PROPER(Polygon[Asset Description]))</f>
        <v/>
      </c>
      <c r="U739" s="14" t="str">
        <f>IF(Polygon[Area m2]="","",Polygon[Area m2])</f>
        <v/>
      </c>
      <c r="V739" s="14" t="str">
        <f>IF(Polygon[Asset Group]="","",VLOOKUP(Polygon[Surface Material],surface_master,2,FALSE))</f>
        <v/>
      </c>
      <c r="W739" s="14" t="str">
        <f>IF(Polygon[Asset Group]="","",VLOOKUP(Polygon[Material],sa_pa_surface,2,FALSE))</f>
        <v/>
      </c>
      <c r="X739" s="14" t="str">
        <f>IF(Polygon[Asset Group]="","",VLOOKUP(Polygon[Surface],surface_master,2,FALSE))</f>
        <v/>
      </c>
      <c r="Y739" s="14" t="str">
        <f>IF(Polygon[Surface Layer Depth mm]="","",Polygon[Surface Layer Depth mm])</f>
        <v/>
      </c>
      <c r="Z739" s="14" t="str">
        <f>IF(Polygon[Length m]="","",Polygon[Length m])</f>
        <v/>
      </c>
      <c r="AA739" s="14" t="str">
        <f>IF(Polygon[Av Width m]="","",Polygon[Av Width m])</f>
        <v/>
      </c>
      <c r="AB739" s="14" t="str">
        <f>IF(Polygon[Parking Capacity]="","",Polygon[Parking Capacity])</f>
        <v/>
      </c>
    </row>
    <row r="740" spans="1:28" s="3" customFormat="1" x14ac:dyDescent="0.2">
      <c r="A740" s="3" t="str">
        <f>IF(Polygon[DWG File Name]="","",Polygon[DWG File Name])</f>
        <v/>
      </c>
      <c r="B740" s="3" t="str">
        <f>IF(Polygon[DWG Layer Name]="","",Polygon[DWG Layer Name])</f>
        <v/>
      </c>
      <c r="C740" s="3" t="str">
        <f>IF(Polygon[DWG Handle]="","",Polygon[DWG Handle])</f>
        <v/>
      </c>
      <c r="D740" s="58" t="str">
        <f>IF(Polygon[Approx Centroid X]="","",Polygon[Approx Centroid X])</f>
        <v/>
      </c>
      <c r="E740" s="58" t="str">
        <f>IF(Polygon[Approx Centroid Y]="","",Polygon[Approx Centroid Y])</f>
        <v/>
      </c>
      <c r="F740" s="3" t="str">
        <f>IF(Polygon[Replacement Asset]="","",Polygon[Replacement Asset])</f>
        <v/>
      </c>
      <c r="G740" s="3" t="str">
        <f>IF(Polygon[Asset ID]="","",UPPER(Polygon[Asset ID]))</f>
        <v/>
      </c>
      <c r="H740" s="3" t="str">
        <f>IF(Polygon[Asset Group]="","",VLOOKUP(Polygon[Asset Group],asset_grp_poly,4,FALSE))</f>
        <v/>
      </c>
      <c r="I740" s="3" t="str">
        <f>IF(Polygon[Asset Group]="","",VLOOKUP(Polygon[Asset Group],asset_grp_poly,2,FALSE))</f>
        <v/>
      </c>
      <c r="J740" s="3" t="str">
        <f>IF(Polygon[Asset Group]="","",VLOOKUP(Polygon[Asset Group],asset_grp_poly,3,FALSE))</f>
        <v/>
      </c>
      <c r="K740" s="3" t="str">
        <f>IF(Polygon[Asset Group]="","",VLOOKUP(Polygon[Asset Type],type_master_list,2,FALSE))</f>
        <v/>
      </c>
      <c r="L740" s="3" t="str">
        <f>IF(Polygon[Asset Name]="","",PROPER(Polygon[Asset Name]))</f>
        <v/>
      </c>
      <c r="M740" s="11" t="str">
        <f>IF(Polygon[Install Date]="","",Polygon[Install Date])</f>
        <v/>
      </c>
      <c r="N740" s="11" t="str">
        <f>IF(Polygon[Note]="","",PROPER(Polygon[Note]))</f>
        <v/>
      </c>
      <c r="O740" s="11" t="str">
        <f>IF(Polygon[Resource Consent Number]="","",UPPER(Polygon[Resource Consent Number]))</f>
        <v/>
      </c>
      <c r="P740" s="53" t="str">
        <f>IF(Polygon[Asset Unit Cost]="","",Polygon[Asset Unit Cost])</f>
        <v/>
      </c>
      <c r="Q740" s="11" t="str">
        <f>IF(Polygon[Added By]="","",UPPER(Polygon[Added By]))</f>
        <v/>
      </c>
      <c r="R740" s="11" t="str">
        <f>IF(Polygon[Added Date]="","",Polygon[Added Date])</f>
        <v/>
      </c>
      <c r="S740" s="14" t="str">
        <f>IF(Polygon[Z COORD]="","",Polygon[Z COORD])</f>
        <v/>
      </c>
      <c r="T740" s="14" t="str">
        <f>IF(Polygon[Asset Description]="","",PROPER(Polygon[Asset Description]))</f>
        <v/>
      </c>
      <c r="U740" s="14" t="str">
        <f>IF(Polygon[Area m2]="","",Polygon[Area m2])</f>
        <v/>
      </c>
      <c r="V740" s="14" t="str">
        <f>IF(Polygon[Asset Group]="","",VLOOKUP(Polygon[Surface Material],surface_master,2,FALSE))</f>
        <v/>
      </c>
      <c r="W740" s="14" t="str">
        <f>IF(Polygon[Asset Group]="","",VLOOKUP(Polygon[Material],sa_pa_surface,2,FALSE))</f>
        <v/>
      </c>
      <c r="X740" s="14" t="str">
        <f>IF(Polygon[Asset Group]="","",VLOOKUP(Polygon[Surface],surface_master,2,FALSE))</f>
        <v/>
      </c>
      <c r="Y740" s="14" t="str">
        <f>IF(Polygon[Surface Layer Depth mm]="","",Polygon[Surface Layer Depth mm])</f>
        <v/>
      </c>
      <c r="Z740" s="14" t="str">
        <f>IF(Polygon[Length m]="","",Polygon[Length m])</f>
        <v/>
      </c>
      <c r="AA740" s="14" t="str">
        <f>IF(Polygon[Av Width m]="","",Polygon[Av Width m])</f>
        <v/>
      </c>
      <c r="AB740" s="14" t="str">
        <f>IF(Polygon[Parking Capacity]="","",Polygon[Parking Capacity])</f>
        <v/>
      </c>
    </row>
    <row r="741" spans="1:28" s="3" customFormat="1" x14ac:dyDescent="0.2">
      <c r="A741" s="3" t="str">
        <f>IF(Polygon[DWG File Name]="","",Polygon[DWG File Name])</f>
        <v/>
      </c>
      <c r="B741" s="3" t="str">
        <f>IF(Polygon[DWG Layer Name]="","",Polygon[DWG Layer Name])</f>
        <v/>
      </c>
      <c r="C741" s="3" t="str">
        <f>IF(Polygon[DWG Handle]="","",Polygon[DWG Handle])</f>
        <v/>
      </c>
      <c r="D741" s="58" t="str">
        <f>IF(Polygon[Approx Centroid X]="","",Polygon[Approx Centroid X])</f>
        <v/>
      </c>
      <c r="E741" s="58" t="str">
        <f>IF(Polygon[Approx Centroid Y]="","",Polygon[Approx Centroid Y])</f>
        <v/>
      </c>
      <c r="F741" s="3" t="str">
        <f>IF(Polygon[Replacement Asset]="","",Polygon[Replacement Asset])</f>
        <v/>
      </c>
      <c r="G741" s="3" t="str">
        <f>IF(Polygon[Asset ID]="","",UPPER(Polygon[Asset ID]))</f>
        <v/>
      </c>
      <c r="H741" s="3" t="str">
        <f>IF(Polygon[Asset Group]="","",VLOOKUP(Polygon[Asset Group],asset_grp_poly,4,FALSE))</f>
        <v/>
      </c>
      <c r="I741" s="3" t="str">
        <f>IF(Polygon[Asset Group]="","",VLOOKUP(Polygon[Asset Group],asset_grp_poly,2,FALSE))</f>
        <v/>
      </c>
      <c r="J741" s="3" t="str">
        <f>IF(Polygon[Asset Group]="","",VLOOKUP(Polygon[Asset Group],asset_grp_poly,3,FALSE))</f>
        <v/>
      </c>
      <c r="K741" s="3" t="str">
        <f>IF(Polygon[Asset Group]="","",VLOOKUP(Polygon[Asset Type],type_master_list,2,FALSE))</f>
        <v/>
      </c>
      <c r="L741" s="3" t="str">
        <f>IF(Polygon[Asset Name]="","",PROPER(Polygon[Asset Name]))</f>
        <v/>
      </c>
      <c r="M741" s="11" t="str">
        <f>IF(Polygon[Install Date]="","",Polygon[Install Date])</f>
        <v/>
      </c>
      <c r="N741" s="11" t="str">
        <f>IF(Polygon[Note]="","",PROPER(Polygon[Note]))</f>
        <v/>
      </c>
      <c r="O741" s="11" t="str">
        <f>IF(Polygon[Resource Consent Number]="","",UPPER(Polygon[Resource Consent Number]))</f>
        <v/>
      </c>
      <c r="P741" s="53" t="str">
        <f>IF(Polygon[Asset Unit Cost]="","",Polygon[Asset Unit Cost])</f>
        <v/>
      </c>
      <c r="Q741" s="11" t="str">
        <f>IF(Polygon[Added By]="","",UPPER(Polygon[Added By]))</f>
        <v/>
      </c>
      <c r="R741" s="11" t="str">
        <f>IF(Polygon[Added Date]="","",Polygon[Added Date])</f>
        <v/>
      </c>
      <c r="S741" s="14" t="str">
        <f>IF(Polygon[Z COORD]="","",Polygon[Z COORD])</f>
        <v/>
      </c>
      <c r="T741" s="14" t="str">
        <f>IF(Polygon[Asset Description]="","",PROPER(Polygon[Asset Description]))</f>
        <v/>
      </c>
      <c r="U741" s="14" t="str">
        <f>IF(Polygon[Area m2]="","",Polygon[Area m2])</f>
        <v/>
      </c>
      <c r="V741" s="14" t="str">
        <f>IF(Polygon[Asset Group]="","",VLOOKUP(Polygon[Surface Material],surface_master,2,FALSE))</f>
        <v/>
      </c>
      <c r="W741" s="14" t="str">
        <f>IF(Polygon[Asset Group]="","",VLOOKUP(Polygon[Material],sa_pa_surface,2,FALSE))</f>
        <v/>
      </c>
      <c r="X741" s="14" t="str">
        <f>IF(Polygon[Asset Group]="","",VLOOKUP(Polygon[Surface],surface_master,2,FALSE))</f>
        <v/>
      </c>
      <c r="Y741" s="14" t="str">
        <f>IF(Polygon[Surface Layer Depth mm]="","",Polygon[Surface Layer Depth mm])</f>
        <v/>
      </c>
      <c r="Z741" s="14" t="str">
        <f>IF(Polygon[Length m]="","",Polygon[Length m])</f>
        <v/>
      </c>
      <c r="AA741" s="14" t="str">
        <f>IF(Polygon[Av Width m]="","",Polygon[Av Width m])</f>
        <v/>
      </c>
      <c r="AB741" s="14" t="str">
        <f>IF(Polygon[Parking Capacity]="","",Polygon[Parking Capacity])</f>
        <v/>
      </c>
    </row>
    <row r="742" spans="1:28" s="3" customFormat="1" x14ac:dyDescent="0.2">
      <c r="A742" s="3" t="str">
        <f>IF(Polygon[DWG File Name]="","",Polygon[DWG File Name])</f>
        <v/>
      </c>
      <c r="B742" s="3" t="str">
        <f>IF(Polygon[DWG Layer Name]="","",Polygon[DWG Layer Name])</f>
        <v/>
      </c>
      <c r="C742" s="3" t="str">
        <f>IF(Polygon[DWG Handle]="","",Polygon[DWG Handle])</f>
        <v/>
      </c>
      <c r="D742" s="58" t="str">
        <f>IF(Polygon[Approx Centroid X]="","",Polygon[Approx Centroid X])</f>
        <v/>
      </c>
      <c r="E742" s="58" t="str">
        <f>IF(Polygon[Approx Centroid Y]="","",Polygon[Approx Centroid Y])</f>
        <v/>
      </c>
      <c r="F742" s="3" t="str">
        <f>IF(Polygon[Replacement Asset]="","",Polygon[Replacement Asset])</f>
        <v/>
      </c>
      <c r="G742" s="3" t="str">
        <f>IF(Polygon[Asset ID]="","",UPPER(Polygon[Asset ID]))</f>
        <v/>
      </c>
      <c r="H742" s="3" t="str">
        <f>IF(Polygon[Asset Group]="","",VLOOKUP(Polygon[Asset Group],asset_grp_poly,4,FALSE))</f>
        <v/>
      </c>
      <c r="I742" s="3" t="str">
        <f>IF(Polygon[Asset Group]="","",VLOOKUP(Polygon[Asset Group],asset_grp_poly,2,FALSE))</f>
        <v/>
      </c>
      <c r="J742" s="3" t="str">
        <f>IF(Polygon[Asset Group]="","",VLOOKUP(Polygon[Asset Group],asset_grp_poly,3,FALSE))</f>
        <v/>
      </c>
      <c r="K742" s="3" t="str">
        <f>IF(Polygon[Asset Group]="","",VLOOKUP(Polygon[Asset Type],type_master_list,2,FALSE))</f>
        <v/>
      </c>
      <c r="L742" s="3" t="str">
        <f>IF(Polygon[Asset Name]="","",PROPER(Polygon[Asset Name]))</f>
        <v/>
      </c>
      <c r="M742" s="11" t="str">
        <f>IF(Polygon[Install Date]="","",Polygon[Install Date])</f>
        <v/>
      </c>
      <c r="N742" s="11" t="str">
        <f>IF(Polygon[Note]="","",PROPER(Polygon[Note]))</f>
        <v/>
      </c>
      <c r="O742" s="11" t="str">
        <f>IF(Polygon[Resource Consent Number]="","",UPPER(Polygon[Resource Consent Number]))</f>
        <v/>
      </c>
      <c r="P742" s="53" t="str">
        <f>IF(Polygon[Asset Unit Cost]="","",Polygon[Asset Unit Cost])</f>
        <v/>
      </c>
      <c r="Q742" s="11" t="str">
        <f>IF(Polygon[Added By]="","",UPPER(Polygon[Added By]))</f>
        <v/>
      </c>
      <c r="R742" s="11" t="str">
        <f>IF(Polygon[Added Date]="","",Polygon[Added Date])</f>
        <v/>
      </c>
      <c r="S742" s="14" t="str">
        <f>IF(Polygon[Z COORD]="","",Polygon[Z COORD])</f>
        <v/>
      </c>
      <c r="T742" s="14" t="str">
        <f>IF(Polygon[Asset Description]="","",PROPER(Polygon[Asset Description]))</f>
        <v/>
      </c>
      <c r="U742" s="14" t="str">
        <f>IF(Polygon[Area m2]="","",Polygon[Area m2])</f>
        <v/>
      </c>
      <c r="V742" s="14" t="str">
        <f>IF(Polygon[Asset Group]="","",VLOOKUP(Polygon[Surface Material],surface_master,2,FALSE))</f>
        <v/>
      </c>
      <c r="W742" s="14" t="str">
        <f>IF(Polygon[Asset Group]="","",VLOOKUP(Polygon[Material],sa_pa_surface,2,FALSE))</f>
        <v/>
      </c>
      <c r="X742" s="14" t="str">
        <f>IF(Polygon[Asset Group]="","",VLOOKUP(Polygon[Surface],surface_master,2,FALSE))</f>
        <v/>
      </c>
      <c r="Y742" s="14" t="str">
        <f>IF(Polygon[Surface Layer Depth mm]="","",Polygon[Surface Layer Depth mm])</f>
        <v/>
      </c>
      <c r="Z742" s="14" t="str">
        <f>IF(Polygon[Length m]="","",Polygon[Length m])</f>
        <v/>
      </c>
      <c r="AA742" s="14" t="str">
        <f>IF(Polygon[Av Width m]="","",Polygon[Av Width m])</f>
        <v/>
      </c>
      <c r="AB742" s="14" t="str">
        <f>IF(Polygon[Parking Capacity]="","",Polygon[Parking Capacity])</f>
        <v/>
      </c>
    </row>
    <row r="743" spans="1:28" s="3" customFormat="1" x14ac:dyDescent="0.2">
      <c r="A743" s="3" t="str">
        <f>IF(Polygon[DWG File Name]="","",Polygon[DWG File Name])</f>
        <v/>
      </c>
      <c r="B743" s="3" t="str">
        <f>IF(Polygon[DWG Layer Name]="","",Polygon[DWG Layer Name])</f>
        <v/>
      </c>
      <c r="C743" s="3" t="str">
        <f>IF(Polygon[DWG Handle]="","",Polygon[DWG Handle])</f>
        <v/>
      </c>
      <c r="D743" s="58" t="str">
        <f>IF(Polygon[Approx Centroid X]="","",Polygon[Approx Centroid X])</f>
        <v/>
      </c>
      <c r="E743" s="58" t="str">
        <f>IF(Polygon[Approx Centroid Y]="","",Polygon[Approx Centroid Y])</f>
        <v/>
      </c>
      <c r="F743" s="3" t="str">
        <f>IF(Polygon[Replacement Asset]="","",Polygon[Replacement Asset])</f>
        <v/>
      </c>
      <c r="G743" s="3" t="str">
        <f>IF(Polygon[Asset ID]="","",UPPER(Polygon[Asset ID]))</f>
        <v/>
      </c>
      <c r="H743" s="3" t="str">
        <f>IF(Polygon[Asset Group]="","",VLOOKUP(Polygon[Asset Group],asset_grp_poly,4,FALSE))</f>
        <v/>
      </c>
      <c r="I743" s="3" t="str">
        <f>IF(Polygon[Asset Group]="","",VLOOKUP(Polygon[Asset Group],asset_grp_poly,2,FALSE))</f>
        <v/>
      </c>
      <c r="J743" s="3" t="str">
        <f>IF(Polygon[Asset Group]="","",VLOOKUP(Polygon[Asset Group],asset_grp_poly,3,FALSE))</f>
        <v/>
      </c>
      <c r="K743" s="3" t="str">
        <f>IF(Polygon[Asset Group]="","",VLOOKUP(Polygon[Asset Type],type_master_list,2,FALSE))</f>
        <v/>
      </c>
      <c r="L743" s="3" t="str">
        <f>IF(Polygon[Asset Name]="","",PROPER(Polygon[Asset Name]))</f>
        <v/>
      </c>
      <c r="M743" s="11" t="str">
        <f>IF(Polygon[Install Date]="","",Polygon[Install Date])</f>
        <v/>
      </c>
      <c r="N743" s="11" t="str">
        <f>IF(Polygon[Note]="","",PROPER(Polygon[Note]))</f>
        <v/>
      </c>
      <c r="O743" s="11" t="str">
        <f>IF(Polygon[Resource Consent Number]="","",UPPER(Polygon[Resource Consent Number]))</f>
        <v/>
      </c>
      <c r="P743" s="53" t="str">
        <f>IF(Polygon[Asset Unit Cost]="","",Polygon[Asset Unit Cost])</f>
        <v/>
      </c>
      <c r="Q743" s="11" t="str">
        <f>IF(Polygon[Added By]="","",UPPER(Polygon[Added By]))</f>
        <v/>
      </c>
      <c r="R743" s="11" t="str">
        <f>IF(Polygon[Added Date]="","",Polygon[Added Date])</f>
        <v/>
      </c>
      <c r="S743" s="14" t="str">
        <f>IF(Polygon[Z COORD]="","",Polygon[Z COORD])</f>
        <v/>
      </c>
      <c r="T743" s="14" t="str">
        <f>IF(Polygon[Asset Description]="","",PROPER(Polygon[Asset Description]))</f>
        <v/>
      </c>
      <c r="U743" s="14" t="str">
        <f>IF(Polygon[Area m2]="","",Polygon[Area m2])</f>
        <v/>
      </c>
      <c r="V743" s="14" t="str">
        <f>IF(Polygon[Asset Group]="","",VLOOKUP(Polygon[Surface Material],surface_master,2,FALSE))</f>
        <v/>
      </c>
      <c r="W743" s="14" t="str">
        <f>IF(Polygon[Asset Group]="","",VLOOKUP(Polygon[Material],sa_pa_surface,2,FALSE))</f>
        <v/>
      </c>
      <c r="X743" s="14" t="str">
        <f>IF(Polygon[Asset Group]="","",VLOOKUP(Polygon[Surface],surface_master,2,FALSE))</f>
        <v/>
      </c>
      <c r="Y743" s="14" t="str">
        <f>IF(Polygon[Surface Layer Depth mm]="","",Polygon[Surface Layer Depth mm])</f>
        <v/>
      </c>
      <c r="Z743" s="14" t="str">
        <f>IF(Polygon[Length m]="","",Polygon[Length m])</f>
        <v/>
      </c>
      <c r="AA743" s="14" t="str">
        <f>IF(Polygon[Av Width m]="","",Polygon[Av Width m])</f>
        <v/>
      </c>
      <c r="AB743" s="14" t="str">
        <f>IF(Polygon[Parking Capacity]="","",Polygon[Parking Capacity])</f>
        <v/>
      </c>
    </row>
    <row r="744" spans="1:28" s="3" customFormat="1" x14ac:dyDescent="0.2">
      <c r="A744" s="3" t="str">
        <f>IF(Polygon[DWG File Name]="","",Polygon[DWG File Name])</f>
        <v/>
      </c>
      <c r="B744" s="3" t="str">
        <f>IF(Polygon[DWG Layer Name]="","",Polygon[DWG Layer Name])</f>
        <v/>
      </c>
      <c r="C744" s="3" t="str">
        <f>IF(Polygon[DWG Handle]="","",Polygon[DWG Handle])</f>
        <v/>
      </c>
      <c r="D744" s="58" t="str">
        <f>IF(Polygon[Approx Centroid X]="","",Polygon[Approx Centroid X])</f>
        <v/>
      </c>
      <c r="E744" s="58" t="str">
        <f>IF(Polygon[Approx Centroid Y]="","",Polygon[Approx Centroid Y])</f>
        <v/>
      </c>
      <c r="F744" s="3" t="str">
        <f>IF(Polygon[Replacement Asset]="","",Polygon[Replacement Asset])</f>
        <v/>
      </c>
      <c r="G744" s="3" t="str">
        <f>IF(Polygon[Asset ID]="","",UPPER(Polygon[Asset ID]))</f>
        <v/>
      </c>
      <c r="H744" s="3" t="str">
        <f>IF(Polygon[Asset Group]="","",VLOOKUP(Polygon[Asset Group],asset_grp_poly,4,FALSE))</f>
        <v/>
      </c>
      <c r="I744" s="3" t="str">
        <f>IF(Polygon[Asset Group]="","",VLOOKUP(Polygon[Asset Group],asset_grp_poly,2,FALSE))</f>
        <v/>
      </c>
      <c r="J744" s="3" t="str">
        <f>IF(Polygon[Asset Group]="","",VLOOKUP(Polygon[Asset Group],asset_grp_poly,3,FALSE))</f>
        <v/>
      </c>
      <c r="K744" s="3" t="str">
        <f>IF(Polygon[Asset Group]="","",VLOOKUP(Polygon[Asset Type],type_master_list,2,FALSE))</f>
        <v/>
      </c>
      <c r="L744" s="3" t="str">
        <f>IF(Polygon[Asset Name]="","",PROPER(Polygon[Asset Name]))</f>
        <v/>
      </c>
      <c r="M744" s="11" t="str">
        <f>IF(Polygon[Install Date]="","",Polygon[Install Date])</f>
        <v/>
      </c>
      <c r="N744" s="11" t="str">
        <f>IF(Polygon[Note]="","",PROPER(Polygon[Note]))</f>
        <v/>
      </c>
      <c r="O744" s="11" t="str">
        <f>IF(Polygon[Resource Consent Number]="","",UPPER(Polygon[Resource Consent Number]))</f>
        <v/>
      </c>
      <c r="P744" s="53" t="str">
        <f>IF(Polygon[Asset Unit Cost]="","",Polygon[Asset Unit Cost])</f>
        <v/>
      </c>
      <c r="Q744" s="11" t="str">
        <f>IF(Polygon[Added By]="","",UPPER(Polygon[Added By]))</f>
        <v/>
      </c>
      <c r="R744" s="11" t="str">
        <f>IF(Polygon[Added Date]="","",Polygon[Added Date])</f>
        <v/>
      </c>
      <c r="S744" s="14" t="str">
        <f>IF(Polygon[Z COORD]="","",Polygon[Z COORD])</f>
        <v/>
      </c>
      <c r="T744" s="14" t="str">
        <f>IF(Polygon[Asset Description]="","",PROPER(Polygon[Asset Description]))</f>
        <v/>
      </c>
      <c r="U744" s="14" t="str">
        <f>IF(Polygon[Area m2]="","",Polygon[Area m2])</f>
        <v/>
      </c>
      <c r="V744" s="14" t="str">
        <f>IF(Polygon[Asset Group]="","",VLOOKUP(Polygon[Surface Material],surface_master,2,FALSE))</f>
        <v/>
      </c>
      <c r="W744" s="14" t="str">
        <f>IF(Polygon[Asset Group]="","",VLOOKUP(Polygon[Material],sa_pa_surface,2,FALSE))</f>
        <v/>
      </c>
      <c r="X744" s="14" t="str">
        <f>IF(Polygon[Asset Group]="","",VLOOKUP(Polygon[Surface],surface_master,2,FALSE))</f>
        <v/>
      </c>
      <c r="Y744" s="14" t="str">
        <f>IF(Polygon[Surface Layer Depth mm]="","",Polygon[Surface Layer Depth mm])</f>
        <v/>
      </c>
      <c r="Z744" s="14" t="str">
        <f>IF(Polygon[Length m]="","",Polygon[Length m])</f>
        <v/>
      </c>
      <c r="AA744" s="14" t="str">
        <f>IF(Polygon[Av Width m]="","",Polygon[Av Width m])</f>
        <v/>
      </c>
      <c r="AB744" s="14" t="str">
        <f>IF(Polygon[Parking Capacity]="","",Polygon[Parking Capacity])</f>
        <v/>
      </c>
    </row>
    <row r="745" spans="1:28" s="3" customFormat="1" x14ac:dyDescent="0.2">
      <c r="A745" s="3" t="str">
        <f>IF(Polygon[DWG File Name]="","",Polygon[DWG File Name])</f>
        <v/>
      </c>
      <c r="B745" s="3" t="str">
        <f>IF(Polygon[DWG Layer Name]="","",Polygon[DWG Layer Name])</f>
        <v/>
      </c>
      <c r="C745" s="3" t="str">
        <f>IF(Polygon[DWG Handle]="","",Polygon[DWG Handle])</f>
        <v/>
      </c>
      <c r="D745" s="58" t="str">
        <f>IF(Polygon[Approx Centroid X]="","",Polygon[Approx Centroid X])</f>
        <v/>
      </c>
      <c r="E745" s="58" t="str">
        <f>IF(Polygon[Approx Centroid Y]="","",Polygon[Approx Centroid Y])</f>
        <v/>
      </c>
      <c r="F745" s="3" t="str">
        <f>IF(Polygon[Replacement Asset]="","",Polygon[Replacement Asset])</f>
        <v/>
      </c>
      <c r="G745" s="3" t="str">
        <f>IF(Polygon[Asset ID]="","",UPPER(Polygon[Asset ID]))</f>
        <v/>
      </c>
      <c r="H745" s="3" t="str">
        <f>IF(Polygon[Asset Group]="","",VLOOKUP(Polygon[Asset Group],asset_grp_poly,4,FALSE))</f>
        <v/>
      </c>
      <c r="I745" s="3" t="str">
        <f>IF(Polygon[Asset Group]="","",VLOOKUP(Polygon[Asset Group],asset_grp_poly,2,FALSE))</f>
        <v/>
      </c>
      <c r="J745" s="3" t="str">
        <f>IF(Polygon[Asset Group]="","",VLOOKUP(Polygon[Asset Group],asset_grp_poly,3,FALSE))</f>
        <v/>
      </c>
      <c r="K745" s="3" t="str">
        <f>IF(Polygon[Asset Group]="","",VLOOKUP(Polygon[Asset Type],type_master_list,2,FALSE))</f>
        <v/>
      </c>
      <c r="L745" s="3" t="str">
        <f>IF(Polygon[Asset Name]="","",PROPER(Polygon[Asset Name]))</f>
        <v/>
      </c>
      <c r="M745" s="11" t="str">
        <f>IF(Polygon[Install Date]="","",Polygon[Install Date])</f>
        <v/>
      </c>
      <c r="N745" s="11" t="str">
        <f>IF(Polygon[Note]="","",PROPER(Polygon[Note]))</f>
        <v/>
      </c>
      <c r="O745" s="11" t="str">
        <f>IF(Polygon[Resource Consent Number]="","",UPPER(Polygon[Resource Consent Number]))</f>
        <v/>
      </c>
      <c r="P745" s="53" t="str">
        <f>IF(Polygon[Asset Unit Cost]="","",Polygon[Asset Unit Cost])</f>
        <v/>
      </c>
      <c r="Q745" s="11" t="str">
        <f>IF(Polygon[Added By]="","",UPPER(Polygon[Added By]))</f>
        <v/>
      </c>
      <c r="R745" s="11" t="str">
        <f>IF(Polygon[Added Date]="","",Polygon[Added Date])</f>
        <v/>
      </c>
      <c r="S745" s="14" t="str">
        <f>IF(Polygon[Z COORD]="","",Polygon[Z COORD])</f>
        <v/>
      </c>
      <c r="T745" s="14" t="str">
        <f>IF(Polygon[Asset Description]="","",PROPER(Polygon[Asset Description]))</f>
        <v/>
      </c>
      <c r="U745" s="14" t="str">
        <f>IF(Polygon[Area m2]="","",Polygon[Area m2])</f>
        <v/>
      </c>
      <c r="V745" s="14" t="str">
        <f>IF(Polygon[Asset Group]="","",VLOOKUP(Polygon[Surface Material],surface_master,2,FALSE))</f>
        <v/>
      </c>
      <c r="W745" s="14" t="str">
        <f>IF(Polygon[Asset Group]="","",VLOOKUP(Polygon[Material],sa_pa_surface,2,FALSE))</f>
        <v/>
      </c>
      <c r="X745" s="14" t="str">
        <f>IF(Polygon[Asset Group]="","",VLOOKUP(Polygon[Surface],surface_master,2,FALSE))</f>
        <v/>
      </c>
      <c r="Y745" s="14" t="str">
        <f>IF(Polygon[Surface Layer Depth mm]="","",Polygon[Surface Layer Depth mm])</f>
        <v/>
      </c>
      <c r="Z745" s="14" t="str">
        <f>IF(Polygon[Length m]="","",Polygon[Length m])</f>
        <v/>
      </c>
      <c r="AA745" s="14" t="str">
        <f>IF(Polygon[Av Width m]="","",Polygon[Av Width m])</f>
        <v/>
      </c>
      <c r="AB745" s="14" t="str">
        <f>IF(Polygon[Parking Capacity]="","",Polygon[Parking Capacity])</f>
        <v/>
      </c>
    </row>
    <row r="746" spans="1:28" s="3" customFormat="1" x14ac:dyDescent="0.2">
      <c r="A746" s="3" t="str">
        <f>IF(Polygon[DWG File Name]="","",Polygon[DWG File Name])</f>
        <v/>
      </c>
      <c r="B746" s="3" t="str">
        <f>IF(Polygon[DWG Layer Name]="","",Polygon[DWG Layer Name])</f>
        <v/>
      </c>
      <c r="C746" s="3" t="str">
        <f>IF(Polygon[DWG Handle]="","",Polygon[DWG Handle])</f>
        <v/>
      </c>
      <c r="D746" s="58" t="str">
        <f>IF(Polygon[Approx Centroid X]="","",Polygon[Approx Centroid X])</f>
        <v/>
      </c>
      <c r="E746" s="58" t="str">
        <f>IF(Polygon[Approx Centroid Y]="","",Polygon[Approx Centroid Y])</f>
        <v/>
      </c>
      <c r="F746" s="3" t="str">
        <f>IF(Polygon[Replacement Asset]="","",Polygon[Replacement Asset])</f>
        <v/>
      </c>
      <c r="G746" s="3" t="str">
        <f>IF(Polygon[Asset ID]="","",UPPER(Polygon[Asset ID]))</f>
        <v/>
      </c>
      <c r="H746" s="3" t="str">
        <f>IF(Polygon[Asset Group]="","",VLOOKUP(Polygon[Asset Group],asset_grp_poly,4,FALSE))</f>
        <v/>
      </c>
      <c r="I746" s="3" t="str">
        <f>IF(Polygon[Asset Group]="","",VLOOKUP(Polygon[Asset Group],asset_grp_poly,2,FALSE))</f>
        <v/>
      </c>
      <c r="J746" s="3" t="str">
        <f>IF(Polygon[Asset Group]="","",VLOOKUP(Polygon[Asset Group],asset_grp_poly,3,FALSE))</f>
        <v/>
      </c>
      <c r="K746" s="3" t="str">
        <f>IF(Polygon[Asset Group]="","",VLOOKUP(Polygon[Asset Type],type_master_list,2,FALSE))</f>
        <v/>
      </c>
      <c r="L746" s="3" t="str">
        <f>IF(Polygon[Asset Name]="","",PROPER(Polygon[Asset Name]))</f>
        <v/>
      </c>
      <c r="M746" s="11" t="str">
        <f>IF(Polygon[Install Date]="","",Polygon[Install Date])</f>
        <v/>
      </c>
      <c r="N746" s="11" t="str">
        <f>IF(Polygon[Note]="","",PROPER(Polygon[Note]))</f>
        <v/>
      </c>
      <c r="O746" s="11" t="str">
        <f>IF(Polygon[Resource Consent Number]="","",UPPER(Polygon[Resource Consent Number]))</f>
        <v/>
      </c>
      <c r="P746" s="53" t="str">
        <f>IF(Polygon[Asset Unit Cost]="","",Polygon[Asset Unit Cost])</f>
        <v/>
      </c>
      <c r="Q746" s="11" t="str">
        <f>IF(Polygon[Added By]="","",UPPER(Polygon[Added By]))</f>
        <v/>
      </c>
      <c r="R746" s="11" t="str">
        <f>IF(Polygon[Added Date]="","",Polygon[Added Date])</f>
        <v/>
      </c>
      <c r="S746" s="14" t="str">
        <f>IF(Polygon[Z COORD]="","",Polygon[Z COORD])</f>
        <v/>
      </c>
      <c r="T746" s="14" t="str">
        <f>IF(Polygon[Asset Description]="","",PROPER(Polygon[Asset Description]))</f>
        <v/>
      </c>
      <c r="U746" s="14" t="str">
        <f>IF(Polygon[Area m2]="","",Polygon[Area m2])</f>
        <v/>
      </c>
      <c r="V746" s="14" t="str">
        <f>IF(Polygon[Asset Group]="","",VLOOKUP(Polygon[Surface Material],surface_master,2,FALSE))</f>
        <v/>
      </c>
      <c r="W746" s="14" t="str">
        <f>IF(Polygon[Asset Group]="","",VLOOKUP(Polygon[Material],sa_pa_surface,2,FALSE))</f>
        <v/>
      </c>
      <c r="X746" s="14" t="str">
        <f>IF(Polygon[Asset Group]="","",VLOOKUP(Polygon[Surface],surface_master,2,FALSE))</f>
        <v/>
      </c>
      <c r="Y746" s="14" t="str">
        <f>IF(Polygon[Surface Layer Depth mm]="","",Polygon[Surface Layer Depth mm])</f>
        <v/>
      </c>
      <c r="Z746" s="14" t="str">
        <f>IF(Polygon[Length m]="","",Polygon[Length m])</f>
        <v/>
      </c>
      <c r="AA746" s="14" t="str">
        <f>IF(Polygon[Av Width m]="","",Polygon[Av Width m])</f>
        <v/>
      </c>
      <c r="AB746" s="14" t="str">
        <f>IF(Polygon[Parking Capacity]="","",Polygon[Parking Capacity])</f>
        <v/>
      </c>
    </row>
    <row r="747" spans="1:28" s="3" customFormat="1" x14ac:dyDescent="0.2">
      <c r="A747" s="3" t="str">
        <f>IF(Polygon[DWG File Name]="","",Polygon[DWG File Name])</f>
        <v/>
      </c>
      <c r="B747" s="3" t="str">
        <f>IF(Polygon[DWG Layer Name]="","",Polygon[DWG Layer Name])</f>
        <v/>
      </c>
      <c r="C747" s="3" t="str">
        <f>IF(Polygon[DWG Handle]="","",Polygon[DWG Handle])</f>
        <v/>
      </c>
      <c r="D747" s="58" t="str">
        <f>IF(Polygon[Approx Centroid X]="","",Polygon[Approx Centroid X])</f>
        <v/>
      </c>
      <c r="E747" s="58" t="str">
        <f>IF(Polygon[Approx Centroid Y]="","",Polygon[Approx Centroid Y])</f>
        <v/>
      </c>
      <c r="F747" s="3" t="str">
        <f>IF(Polygon[Replacement Asset]="","",Polygon[Replacement Asset])</f>
        <v/>
      </c>
      <c r="G747" s="3" t="str">
        <f>IF(Polygon[Asset ID]="","",UPPER(Polygon[Asset ID]))</f>
        <v/>
      </c>
      <c r="H747" s="3" t="str">
        <f>IF(Polygon[Asset Group]="","",VLOOKUP(Polygon[Asset Group],asset_grp_poly,4,FALSE))</f>
        <v/>
      </c>
      <c r="I747" s="3" t="str">
        <f>IF(Polygon[Asset Group]="","",VLOOKUP(Polygon[Asset Group],asset_grp_poly,2,FALSE))</f>
        <v/>
      </c>
      <c r="J747" s="3" t="str">
        <f>IF(Polygon[Asset Group]="","",VLOOKUP(Polygon[Asset Group],asset_grp_poly,3,FALSE))</f>
        <v/>
      </c>
      <c r="K747" s="3" t="str">
        <f>IF(Polygon[Asset Group]="","",VLOOKUP(Polygon[Asset Type],type_master_list,2,FALSE))</f>
        <v/>
      </c>
      <c r="L747" s="3" t="str">
        <f>IF(Polygon[Asset Name]="","",PROPER(Polygon[Asset Name]))</f>
        <v/>
      </c>
      <c r="M747" s="11" t="str">
        <f>IF(Polygon[Install Date]="","",Polygon[Install Date])</f>
        <v/>
      </c>
      <c r="N747" s="11" t="str">
        <f>IF(Polygon[Note]="","",PROPER(Polygon[Note]))</f>
        <v/>
      </c>
      <c r="O747" s="11" t="str">
        <f>IF(Polygon[Resource Consent Number]="","",UPPER(Polygon[Resource Consent Number]))</f>
        <v/>
      </c>
      <c r="P747" s="53" t="str">
        <f>IF(Polygon[Asset Unit Cost]="","",Polygon[Asset Unit Cost])</f>
        <v/>
      </c>
      <c r="Q747" s="11" t="str">
        <f>IF(Polygon[Added By]="","",UPPER(Polygon[Added By]))</f>
        <v/>
      </c>
      <c r="R747" s="11" t="str">
        <f>IF(Polygon[Added Date]="","",Polygon[Added Date])</f>
        <v/>
      </c>
      <c r="S747" s="14" t="str">
        <f>IF(Polygon[Z COORD]="","",Polygon[Z COORD])</f>
        <v/>
      </c>
      <c r="T747" s="14" t="str">
        <f>IF(Polygon[Asset Description]="","",PROPER(Polygon[Asset Description]))</f>
        <v/>
      </c>
      <c r="U747" s="14" t="str">
        <f>IF(Polygon[Area m2]="","",Polygon[Area m2])</f>
        <v/>
      </c>
      <c r="V747" s="14" t="str">
        <f>IF(Polygon[Asset Group]="","",VLOOKUP(Polygon[Surface Material],surface_master,2,FALSE))</f>
        <v/>
      </c>
      <c r="W747" s="14" t="str">
        <f>IF(Polygon[Asset Group]="","",VLOOKUP(Polygon[Material],sa_pa_surface,2,FALSE))</f>
        <v/>
      </c>
      <c r="X747" s="14" t="str">
        <f>IF(Polygon[Asset Group]="","",VLOOKUP(Polygon[Surface],surface_master,2,FALSE))</f>
        <v/>
      </c>
      <c r="Y747" s="14" t="str">
        <f>IF(Polygon[Surface Layer Depth mm]="","",Polygon[Surface Layer Depth mm])</f>
        <v/>
      </c>
      <c r="Z747" s="14" t="str">
        <f>IF(Polygon[Length m]="","",Polygon[Length m])</f>
        <v/>
      </c>
      <c r="AA747" s="14" t="str">
        <f>IF(Polygon[Av Width m]="","",Polygon[Av Width m])</f>
        <v/>
      </c>
      <c r="AB747" s="14" t="str">
        <f>IF(Polygon[Parking Capacity]="","",Polygon[Parking Capacity])</f>
        <v/>
      </c>
    </row>
    <row r="748" spans="1:28" s="3" customFormat="1" x14ac:dyDescent="0.2">
      <c r="A748" s="3" t="str">
        <f>IF(Polygon[DWG File Name]="","",Polygon[DWG File Name])</f>
        <v/>
      </c>
      <c r="B748" s="3" t="str">
        <f>IF(Polygon[DWG Layer Name]="","",Polygon[DWG Layer Name])</f>
        <v/>
      </c>
      <c r="C748" s="3" t="str">
        <f>IF(Polygon[DWG Handle]="","",Polygon[DWG Handle])</f>
        <v/>
      </c>
      <c r="D748" s="58" t="str">
        <f>IF(Polygon[Approx Centroid X]="","",Polygon[Approx Centroid X])</f>
        <v/>
      </c>
      <c r="E748" s="58" t="str">
        <f>IF(Polygon[Approx Centroid Y]="","",Polygon[Approx Centroid Y])</f>
        <v/>
      </c>
      <c r="F748" s="3" t="str">
        <f>IF(Polygon[Replacement Asset]="","",Polygon[Replacement Asset])</f>
        <v/>
      </c>
      <c r="G748" s="3" t="str">
        <f>IF(Polygon[Asset ID]="","",UPPER(Polygon[Asset ID]))</f>
        <v/>
      </c>
      <c r="H748" s="3" t="str">
        <f>IF(Polygon[Asset Group]="","",VLOOKUP(Polygon[Asset Group],asset_grp_poly,4,FALSE))</f>
        <v/>
      </c>
      <c r="I748" s="3" t="str">
        <f>IF(Polygon[Asset Group]="","",VLOOKUP(Polygon[Asset Group],asset_grp_poly,2,FALSE))</f>
        <v/>
      </c>
      <c r="J748" s="3" t="str">
        <f>IF(Polygon[Asset Group]="","",VLOOKUP(Polygon[Asset Group],asset_grp_poly,3,FALSE))</f>
        <v/>
      </c>
      <c r="K748" s="3" t="str">
        <f>IF(Polygon[Asset Group]="","",VLOOKUP(Polygon[Asset Type],type_master_list,2,FALSE))</f>
        <v/>
      </c>
      <c r="L748" s="3" t="str">
        <f>IF(Polygon[Asset Name]="","",PROPER(Polygon[Asset Name]))</f>
        <v/>
      </c>
      <c r="M748" s="11" t="str">
        <f>IF(Polygon[Install Date]="","",Polygon[Install Date])</f>
        <v/>
      </c>
      <c r="N748" s="11" t="str">
        <f>IF(Polygon[Note]="","",PROPER(Polygon[Note]))</f>
        <v/>
      </c>
      <c r="O748" s="11" t="str">
        <f>IF(Polygon[Resource Consent Number]="","",UPPER(Polygon[Resource Consent Number]))</f>
        <v/>
      </c>
      <c r="P748" s="53" t="str">
        <f>IF(Polygon[Asset Unit Cost]="","",Polygon[Asset Unit Cost])</f>
        <v/>
      </c>
      <c r="Q748" s="11" t="str">
        <f>IF(Polygon[Added By]="","",UPPER(Polygon[Added By]))</f>
        <v/>
      </c>
      <c r="R748" s="11" t="str">
        <f>IF(Polygon[Added Date]="","",Polygon[Added Date])</f>
        <v/>
      </c>
      <c r="S748" s="14" t="str">
        <f>IF(Polygon[Z COORD]="","",Polygon[Z COORD])</f>
        <v/>
      </c>
      <c r="T748" s="14" t="str">
        <f>IF(Polygon[Asset Description]="","",PROPER(Polygon[Asset Description]))</f>
        <v/>
      </c>
      <c r="U748" s="14" t="str">
        <f>IF(Polygon[Area m2]="","",Polygon[Area m2])</f>
        <v/>
      </c>
      <c r="V748" s="14" t="str">
        <f>IF(Polygon[Asset Group]="","",VLOOKUP(Polygon[Surface Material],surface_master,2,FALSE))</f>
        <v/>
      </c>
      <c r="W748" s="14" t="str">
        <f>IF(Polygon[Asset Group]="","",VLOOKUP(Polygon[Material],sa_pa_surface,2,FALSE))</f>
        <v/>
      </c>
      <c r="X748" s="14" t="str">
        <f>IF(Polygon[Asset Group]="","",VLOOKUP(Polygon[Surface],surface_master,2,FALSE))</f>
        <v/>
      </c>
      <c r="Y748" s="14" t="str">
        <f>IF(Polygon[Surface Layer Depth mm]="","",Polygon[Surface Layer Depth mm])</f>
        <v/>
      </c>
      <c r="Z748" s="14" t="str">
        <f>IF(Polygon[Length m]="","",Polygon[Length m])</f>
        <v/>
      </c>
      <c r="AA748" s="14" t="str">
        <f>IF(Polygon[Av Width m]="","",Polygon[Av Width m])</f>
        <v/>
      </c>
      <c r="AB748" s="14" t="str">
        <f>IF(Polygon[Parking Capacity]="","",Polygon[Parking Capacity])</f>
        <v/>
      </c>
    </row>
    <row r="749" spans="1:28" s="3" customFormat="1" x14ac:dyDescent="0.2">
      <c r="A749" s="3" t="str">
        <f>IF(Polygon[DWG File Name]="","",Polygon[DWG File Name])</f>
        <v/>
      </c>
      <c r="B749" s="3" t="str">
        <f>IF(Polygon[DWG Layer Name]="","",Polygon[DWG Layer Name])</f>
        <v/>
      </c>
      <c r="C749" s="3" t="str">
        <f>IF(Polygon[DWG Handle]="","",Polygon[DWG Handle])</f>
        <v/>
      </c>
      <c r="D749" s="58" t="str">
        <f>IF(Polygon[Approx Centroid X]="","",Polygon[Approx Centroid X])</f>
        <v/>
      </c>
      <c r="E749" s="58" t="str">
        <f>IF(Polygon[Approx Centroid Y]="","",Polygon[Approx Centroid Y])</f>
        <v/>
      </c>
      <c r="F749" s="3" t="str">
        <f>IF(Polygon[Replacement Asset]="","",Polygon[Replacement Asset])</f>
        <v/>
      </c>
      <c r="G749" s="3" t="str">
        <f>IF(Polygon[Asset ID]="","",UPPER(Polygon[Asset ID]))</f>
        <v/>
      </c>
      <c r="H749" s="3" t="str">
        <f>IF(Polygon[Asset Group]="","",VLOOKUP(Polygon[Asset Group],asset_grp_poly,4,FALSE))</f>
        <v/>
      </c>
      <c r="I749" s="3" t="str">
        <f>IF(Polygon[Asset Group]="","",VLOOKUP(Polygon[Asset Group],asset_grp_poly,2,FALSE))</f>
        <v/>
      </c>
      <c r="J749" s="3" t="str">
        <f>IF(Polygon[Asset Group]="","",VLOOKUP(Polygon[Asset Group],asset_grp_poly,3,FALSE))</f>
        <v/>
      </c>
      <c r="K749" s="3" t="str">
        <f>IF(Polygon[Asset Group]="","",VLOOKUP(Polygon[Asset Type],type_master_list,2,FALSE))</f>
        <v/>
      </c>
      <c r="L749" s="3" t="str">
        <f>IF(Polygon[Asset Name]="","",PROPER(Polygon[Asset Name]))</f>
        <v/>
      </c>
      <c r="M749" s="11" t="str">
        <f>IF(Polygon[Install Date]="","",Polygon[Install Date])</f>
        <v/>
      </c>
      <c r="N749" s="11" t="str">
        <f>IF(Polygon[Note]="","",PROPER(Polygon[Note]))</f>
        <v/>
      </c>
      <c r="O749" s="11" t="str">
        <f>IF(Polygon[Resource Consent Number]="","",UPPER(Polygon[Resource Consent Number]))</f>
        <v/>
      </c>
      <c r="P749" s="53" t="str">
        <f>IF(Polygon[Asset Unit Cost]="","",Polygon[Asset Unit Cost])</f>
        <v/>
      </c>
      <c r="Q749" s="11" t="str">
        <f>IF(Polygon[Added By]="","",UPPER(Polygon[Added By]))</f>
        <v/>
      </c>
      <c r="R749" s="11" t="str">
        <f>IF(Polygon[Added Date]="","",Polygon[Added Date])</f>
        <v/>
      </c>
      <c r="S749" s="14" t="str">
        <f>IF(Polygon[Z COORD]="","",Polygon[Z COORD])</f>
        <v/>
      </c>
      <c r="T749" s="14" t="str">
        <f>IF(Polygon[Asset Description]="","",PROPER(Polygon[Asset Description]))</f>
        <v/>
      </c>
      <c r="U749" s="14" t="str">
        <f>IF(Polygon[Area m2]="","",Polygon[Area m2])</f>
        <v/>
      </c>
      <c r="V749" s="14" t="str">
        <f>IF(Polygon[Asset Group]="","",VLOOKUP(Polygon[Surface Material],surface_master,2,FALSE))</f>
        <v/>
      </c>
      <c r="W749" s="14" t="str">
        <f>IF(Polygon[Asset Group]="","",VLOOKUP(Polygon[Material],sa_pa_surface,2,FALSE))</f>
        <v/>
      </c>
      <c r="X749" s="14" t="str">
        <f>IF(Polygon[Asset Group]="","",VLOOKUP(Polygon[Surface],surface_master,2,FALSE))</f>
        <v/>
      </c>
      <c r="Y749" s="14" t="str">
        <f>IF(Polygon[Surface Layer Depth mm]="","",Polygon[Surface Layer Depth mm])</f>
        <v/>
      </c>
      <c r="Z749" s="14" t="str">
        <f>IF(Polygon[Length m]="","",Polygon[Length m])</f>
        <v/>
      </c>
      <c r="AA749" s="14" t="str">
        <f>IF(Polygon[Av Width m]="","",Polygon[Av Width m])</f>
        <v/>
      </c>
      <c r="AB749" s="14" t="str">
        <f>IF(Polygon[Parking Capacity]="","",Polygon[Parking Capacity])</f>
        <v/>
      </c>
    </row>
    <row r="750" spans="1:28" s="3" customFormat="1" x14ac:dyDescent="0.2">
      <c r="A750" s="3" t="str">
        <f>IF(Polygon[DWG File Name]="","",Polygon[DWG File Name])</f>
        <v/>
      </c>
      <c r="B750" s="3" t="str">
        <f>IF(Polygon[DWG Layer Name]="","",Polygon[DWG Layer Name])</f>
        <v/>
      </c>
      <c r="C750" s="3" t="str">
        <f>IF(Polygon[DWG Handle]="","",Polygon[DWG Handle])</f>
        <v/>
      </c>
      <c r="D750" s="58" t="str">
        <f>IF(Polygon[Approx Centroid X]="","",Polygon[Approx Centroid X])</f>
        <v/>
      </c>
      <c r="E750" s="58" t="str">
        <f>IF(Polygon[Approx Centroid Y]="","",Polygon[Approx Centroid Y])</f>
        <v/>
      </c>
      <c r="F750" s="3" t="str">
        <f>IF(Polygon[Replacement Asset]="","",Polygon[Replacement Asset])</f>
        <v/>
      </c>
      <c r="G750" s="3" t="str">
        <f>IF(Polygon[Asset ID]="","",UPPER(Polygon[Asset ID]))</f>
        <v/>
      </c>
      <c r="H750" s="3" t="str">
        <f>IF(Polygon[Asset Group]="","",VLOOKUP(Polygon[Asset Group],asset_grp_poly,4,FALSE))</f>
        <v/>
      </c>
      <c r="I750" s="3" t="str">
        <f>IF(Polygon[Asset Group]="","",VLOOKUP(Polygon[Asset Group],asset_grp_poly,2,FALSE))</f>
        <v/>
      </c>
      <c r="J750" s="3" t="str">
        <f>IF(Polygon[Asset Group]="","",VLOOKUP(Polygon[Asset Group],asset_grp_poly,3,FALSE))</f>
        <v/>
      </c>
      <c r="K750" s="3" t="str">
        <f>IF(Polygon[Asset Group]="","",VLOOKUP(Polygon[Asset Type],type_master_list,2,FALSE))</f>
        <v/>
      </c>
      <c r="L750" s="3" t="str">
        <f>IF(Polygon[Asset Name]="","",PROPER(Polygon[Asset Name]))</f>
        <v/>
      </c>
      <c r="M750" s="11" t="str">
        <f>IF(Polygon[Install Date]="","",Polygon[Install Date])</f>
        <v/>
      </c>
      <c r="N750" s="11" t="str">
        <f>IF(Polygon[Note]="","",PROPER(Polygon[Note]))</f>
        <v/>
      </c>
      <c r="O750" s="11" t="str">
        <f>IF(Polygon[Resource Consent Number]="","",UPPER(Polygon[Resource Consent Number]))</f>
        <v/>
      </c>
      <c r="P750" s="53" t="str">
        <f>IF(Polygon[Asset Unit Cost]="","",Polygon[Asset Unit Cost])</f>
        <v/>
      </c>
      <c r="Q750" s="11" t="str">
        <f>IF(Polygon[Added By]="","",UPPER(Polygon[Added By]))</f>
        <v/>
      </c>
      <c r="R750" s="11" t="str">
        <f>IF(Polygon[Added Date]="","",Polygon[Added Date])</f>
        <v/>
      </c>
      <c r="S750" s="14" t="str">
        <f>IF(Polygon[Z COORD]="","",Polygon[Z COORD])</f>
        <v/>
      </c>
      <c r="T750" s="14" t="str">
        <f>IF(Polygon[Asset Description]="","",PROPER(Polygon[Asset Description]))</f>
        <v/>
      </c>
      <c r="U750" s="14" t="str">
        <f>IF(Polygon[Area m2]="","",Polygon[Area m2])</f>
        <v/>
      </c>
      <c r="V750" s="14" t="str">
        <f>IF(Polygon[Asset Group]="","",VLOOKUP(Polygon[Surface Material],surface_master,2,FALSE))</f>
        <v/>
      </c>
      <c r="W750" s="14" t="str">
        <f>IF(Polygon[Asset Group]="","",VLOOKUP(Polygon[Material],sa_pa_surface,2,FALSE))</f>
        <v/>
      </c>
      <c r="X750" s="14" t="str">
        <f>IF(Polygon[Asset Group]="","",VLOOKUP(Polygon[Surface],surface_master,2,FALSE))</f>
        <v/>
      </c>
      <c r="Y750" s="14" t="str">
        <f>IF(Polygon[Surface Layer Depth mm]="","",Polygon[Surface Layer Depth mm])</f>
        <v/>
      </c>
      <c r="Z750" s="14" t="str">
        <f>IF(Polygon[Length m]="","",Polygon[Length m])</f>
        <v/>
      </c>
      <c r="AA750" s="14" t="str">
        <f>IF(Polygon[Av Width m]="","",Polygon[Av Width m])</f>
        <v/>
      </c>
      <c r="AB750" s="14" t="str">
        <f>IF(Polygon[Parking Capacity]="","",Polygon[Parking Capacity])</f>
        <v/>
      </c>
    </row>
    <row r="751" spans="1:28" s="3" customFormat="1" x14ac:dyDescent="0.2">
      <c r="A751" s="3" t="str">
        <f>IF(Polygon[DWG File Name]="","",Polygon[DWG File Name])</f>
        <v/>
      </c>
      <c r="B751" s="3" t="str">
        <f>IF(Polygon[DWG Layer Name]="","",Polygon[DWG Layer Name])</f>
        <v/>
      </c>
      <c r="C751" s="3" t="str">
        <f>IF(Polygon[DWG Handle]="","",Polygon[DWG Handle])</f>
        <v/>
      </c>
      <c r="D751" s="58" t="str">
        <f>IF(Polygon[Approx Centroid X]="","",Polygon[Approx Centroid X])</f>
        <v/>
      </c>
      <c r="E751" s="58" t="str">
        <f>IF(Polygon[Approx Centroid Y]="","",Polygon[Approx Centroid Y])</f>
        <v/>
      </c>
      <c r="F751" s="3" t="str">
        <f>IF(Polygon[Replacement Asset]="","",Polygon[Replacement Asset])</f>
        <v/>
      </c>
      <c r="G751" s="3" t="str">
        <f>IF(Polygon[Asset ID]="","",UPPER(Polygon[Asset ID]))</f>
        <v/>
      </c>
      <c r="H751" s="3" t="str">
        <f>IF(Polygon[Asset Group]="","",VLOOKUP(Polygon[Asset Group],asset_grp_poly,4,FALSE))</f>
        <v/>
      </c>
      <c r="I751" s="3" t="str">
        <f>IF(Polygon[Asset Group]="","",VLOOKUP(Polygon[Asset Group],asset_grp_poly,2,FALSE))</f>
        <v/>
      </c>
      <c r="J751" s="3" t="str">
        <f>IF(Polygon[Asset Group]="","",VLOOKUP(Polygon[Asset Group],asset_grp_poly,3,FALSE))</f>
        <v/>
      </c>
      <c r="K751" s="3" t="str">
        <f>IF(Polygon[Asset Group]="","",VLOOKUP(Polygon[Asset Type],type_master_list,2,FALSE))</f>
        <v/>
      </c>
      <c r="L751" s="3" t="str">
        <f>IF(Polygon[Asset Name]="","",PROPER(Polygon[Asset Name]))</f>
        <v/>
      </c>
      <c r="M751" s="11" t="str">
        <f>IF(Polygon[Install Date]="","",Polygon[Install Date])</f>
        <v/>
      </c>
      <c r="N751" s="11" t="str">
        <f>IF(Polygon[Note]="","",PROPER(Polygon[Note]))</f>
        <v/>
      </c>
      <c r="O751" s="11" t="str">
        <f>IF(Polygon[Resource Consent Number]="","",UPPER(Polygon[Resource Consent Number]))</f>
        <v/>
      </c>
      <c r="P751" s="53" t="str">
        <f>IF(Polygon[Asset Unit Cost]="","",Polygon[Asset Unit Cost])</f>
        <v/>
      </c>
      <c r="Q751" s="11" t="str">
        <f>IF(Polygon[Added By]="","",UPPER(Polygon[Added By]))</f>
        <v/>
      </c>
      <c r="R751" s="11" t="str">
        <f>IF(Polygon[Added Date]="","",Polygon[Added Date])</f>
        <v/>
      </c>
      <c r="S751" s="14" t="str">
        <f>IF(Polygon[Z COORD]="","",Polygon[Z COORD])</f>
        <v/>
      </c>
      <c r="T751" s="14" t="str">
        <f>IF(Polygon[Asset Description]="","",PROPER(Polygon[Asset Description]))</f>
        <v/>
      </c>
      <c r="U751" s="14" t="str">
        <f>IF(Polygon[Area m2]="","",Polygon[Area m2])</f>
        <v/>
      </c>
      <c r="V751" s="14" t="str">
        <f>IF(Polygon[Asset Group]="","",VLOOKUP(Polygon[Surface Material],surface_master,2,FALSE))</f>
        <v/>
      </c>
      <c r="W751" s="14" t="str">
        <f>IF(Polygon[Asset Group]="","",VLOOKUP(Polygon[Material],sa_pa_surface,2,FALSE))</f>
        <v/>
      </c>
      <c r="X751" s="14" t="str">
        <f>IF(Polygon[Asset Group]="","",VLOOKUP(Polygon[Surface],surface_master,2,FALSE))</f>
        <v/>
      </c>
      <c r="Y751" s="14" t="str">
        <f>IF(Polygon[Surface Layer Depth mm]="","",Polygon[Surface Layer Depth mm])</f>
        <v/>
      </c>
      <c r="Z751" s="14" t="str">
        <f>IF(Polygon[Length m]="","",Polygon[Length m])</f>
        <v/>
      </c>
      <c r="AA751" s="14" t="str">
        <f>IF(Polygon[Av Width m]="","",Polygon[Av Width m])</f>
        <v/>
      </c>
      <c r="AB751" s="14" t="str">
        <f>IF(Polygon[Parking Capacity]="","",Polygon[Parking Capacity])</f>
        <v/>
      </c>
    </row>
    <row r="752" spans="1:28" s="3" customFormat="1" x14ac:dyDescent="0.2">
      <c r="A752" s="3" t="str">
        <f>IF(Polygon[DWG File Name]="","",Polygon[DWG File Name])</f>
        <v/>
      </c>
      <c r="B752" s="3" t="str">
        <f>IF(Polygon[DWG Layer Name]="","",Polygon[DWG Layer Name])</f>
        <v/>
      </c>
      <c r="C752" s="3" t="str">
        <f>IF(Polygon[DWG Handle]="","",Polygon[DWG Handle])</f>
        <v/>
      </c>
      <c r="D752" s="58" t="str">
        <f>IF(Polygon[Approx Centroid X]="","",Polygon[Approx Centroid X])</f>
        <v/>
      </c>
      <c r="E752" s="58" t="str">
        <f>IF(Polygon[Approx Centroid Y]="","",Polygon[Approx Centroid Y])</f>
        <v/>
      </c>
      <c r="F752" s="3" t="str">
        <f>IF(Polygon[Replacement Asset]="","",Polygon[Replacement Asset])</f>
        <v/>
      </c>
      <c r="G752" s="3" t="str">
        <f>IF(Polygon[Asset ID]="","",UPPER(Polygon[Asset ID]))</f>
        <v/>
      </c>
      <c r="H752" s="3" t="str">
        <f>IF(Polygon[Asset Group]="","",VLOOKUP(Polygon[Asset Group],asset_grp_poly,4,FALSE))</f>
        <v/>
      </c>
      <c r="I752" s="3" t="str">
        <f>IF(Polygon[Asset Group]="","",VLOOKUP(Polygon[Asset Group],asset_grp_poly,2,FALSE))</f>
        <v/>
      </c>
      <c r="J752" s="3" t="str">
        <f>IF(Polygon[Asset Group]="","",VLOOKUP(Polygon[Asset Group],asset_grp_poly,3,FALSE))</f>
        <v/>
      </c>
      <c r="K752" s="3" t="str">
        <f>IF(Polygon[Asset Group]="","",VLOOKUP(Polygon[Asset Type],type_master_list,2,FALSE))</f>
        <v/>
      </c>
      <c r="L752" s="3" t="str">
        <f>IF(Polygon[Asset Name]="","",PROPER(Polygon[Asset Name]))</f>
        <v/>
      </c>
      <c r="M752" s="11" t="str">
        <f>IF(Polygon[Install Date]="","",Polygon[Install Date])</f>
        <v/>
      </c>
      <c r="N752" s="11" t="str">
        <f>IF(Polygon[Note]="","",PROPER(Polygon[Note]))</f>
        <v/>
      </c>
      <c r="O752" s="11" t="str">
        <f>IF(Polygon[Resource Consent Number]="","",UPPER(Polygon[Resource Consent Number]))</f>
        <v/>
      </c>
      <c r="P752" s="53" t="str">
        <f>IF(Polygon[Asset Unit Cost]="","",Polygon[Asset Unit Cost])</f>
        <v/>
      </c>
      <c r="Q752" s="11" t="str">
        <f>IF(Polygon[Added By]="","",UPPER(Polygon[Added By]))</f>
        <v/>
      </c>
      <c r="R752" s="11" t="str">
        <f>IF(Polygon[Added Date]="","",Polygon[Added Date])</f>
        <v/>
      </c>
      <c r="S752" s="14" t="str">
        <f>IF(Polygon[Z COORD]="","",Polygon[Z COORD])</f>
        <v/>
      </c>
      <c r="T752" s="14" t="str">
        <f>IF(Polygon[Asset Description]="","",PROPER(Polygon[Asset Description]))</f>
        <v/>
      </c>
      <c r="U752" s="14" t="str">
        <f>IF(Polygon[Area m2]="","",Polygon[Area m2])</f>
        <v/>
      </c>
      <c r="V752" s="14" t="str">
        <f>IF(Polygon[Asset Group]="","",VLOOKUP(Polygon[Surface Material],surface_master,2,FALSE))</f>
        <v/>
      </c>
      <c r="W752" s="14" t="str">
        <f>IF(Polygon[Asset Group]="","",VLOOKUP(Polygon[Material],sa_pa_surface,2,FALSE))</f>
        <v/>
      </c>
      <c r="X752" s="14" t="str">
        <f>IF(Polygon[Asset Group]="","",VLOOKUP(Polygon[Surface],surface_master,2,FALSE))</f>
        <v/>
      </c>
      <c r="Y752" s="14" t="str">
        <f>IF(Polygon[Surface Layer Depth mm]="","",Polygon[Surface Layer Depth mm])</f>
        <v/>
      </c>
      <c r="Z752" s="14" t="str">
        <f>IF(Polygon[Length m]="","",Polygon[Length m])</f>
        <v/>
      </c>
      <c r="AA752" s="14" t="str">
        <f>IF(Polygon[Av Width m]="","",Polygon[Av Width m])</f>
        <v/>
      </c>
      <c r="AB752" s="14" t="str">
        <f>IF(Polygon[Parking Capacity]="","",Polygon[Parking Capacity])</f>
        <v/>
      </c>
    </row>
    <row r="753" spans="1:28" s="3" customFormat="1" x14ac:dyDescent="0.2">
      <c r="A753" s="3" t="str">
        <f>IF(Polygon[DWG File Name]="","",Polygon[DWG File Name])</f>
        <v/>
      </c>
      <c r="B753" s="3" t="str">
        <f>IF(Polygon[DWG Layer Name]="","",Polygon[DWG Layer Name])</f>
        <v/>
      </c>
      <c r="C753" s="3" t="str">
        <f>IF(Polygon[DWG Handle]="","",Polygon[DWG Handle])</f>
        <v/>
      </c>
      <c r="D753" s="58" t="str">
        <f>IF(Polygon[Approx Centroid X]="","",Polygon[Approx Centroid X])</f>
        <v/>
      </c>
      <c r="E753" s="58" t="str">
        <f>IF(Polygon[Approx Centroid Y]="","",Polygon[Approx Centroid Y])</f>
        <v/>
      </c>
      <c r="F753" s="3" t="str">
        <f>IF(Polygon[Replacement Asset]="","",Polygon[Replacement Asset])</f>
        <v/>
      </c>
      <c r="G753" s="3" t="str">
        <f>IF(Polygon[Asset ID]="","",UPPER(Polygon[Asset ID]))</f>
        <v/>
      </c>
      <c r="H753" s="3" t="str">
        <f>IF(Polygon[Asset Group]="","",VLOOKUP(Polygon[Asset Group],asset_grp_poly,4,FALSE))</f>
        <v/>
      </c>
      <c r="I753" s="3" t="str">
        <f>IF(Polygon[Asset Group]="","",VLOOKUP(Polygon[Asset Group],asset_grp_poly,2,FALSE))</f>
        <v/>
      </c>
      <c r="J753" s="3" t="str">
        <f>IF(Polygon[Asset Group]="","",VLOOKUP(Polygon[Asset Group],asset_grp_poly,3,FALSE))</f>
        <v/>
      </c>
      <c r="K753" s="3" t="str">
        <f>IF(Polygon[Asset Group]="","",VLOOKUP(Polygon[Asset Type],type_master_list,2,FALSE))</f>
        <v/>
      </c>
      <c r="L753" s="3" t="str">
        <f>IF(Polygon[Asset Name]="","",PROPER(Polygon[Asset Name]))</f>
        <v/>
      </c>
      <c r="M753" s="11" t="str">
        <f>IF(Polygon[Install Date]="","",Polygon[Install Date])</f>
        <v/>
      </c>
      <c r="N753" s="11" t="str">
        <f>IF(Polygon[Note]="","",PROPER(Polygon[Note]))</f>
        <v/>
      </c>
      <c r="O753" s="11" t="str">
        <f>IF(Polygon[Resource Consent Number]="","",UPPER(Polygon[Resource Consent Number]))</f>
        <v/>
      </c>
      <c r="P753" s="53" t="str">
        <f>IF(Polygon[Asset Unit Cost]="","",Polygon[Asset Unit Cost])</f>
        <v/>
      </c>
      <c r="Q753" s="11" t="str">
        <f>IF(Polygon[Added By]="","",UPPER(Polygon[Added By]))</f>
        <v/>
      </c>
      <c r="R753" s="11" t="str">
        <f>IF(Polygon[Added Date]="","",Polygon[Added Date])</f>
        <v/>
      </c>
      <c r="S753" s="14" t="str">
        <f>IF(Polygon[Z COORD]="","",Polygon[Z COORD])</f>
        <v/>
      </c>
      <c r="T753" s="14" t="str">
        <f>IF(Polygon[Asset Description]="","",PROPER(Polygon[Asset Description]))</f>
        <v/>
      </c>
      <c r="U753" s="14" t="str">
        <f>IF(Polygon[Area m2]="","",Polygon[Area m2])</f>
        <v/>
      </c>
      <c r="V753" s="14" t="str">
        <f>IF(Polygon[Asset Group]="","",VLOOKUP(Polygon[Surface Material],surface_master,2,FALSE))</f>
        <v/>
      </c>
      <c r="W753" s="14" t="str">
        <f>IF(Polygon[Asset Group]="","",VLOOKUP(Polygon[Material],sa_pa_surface,2,FALSE))</f>
        <v/>
      </c>
      <c r="X753" s="14" t="str">
        <f>IF(Polygon[Asset Group]="","",VLOOKUP(Polygon[Surface],surface_master,2,FALSE))</f>
        <v/>
      </c>
      <c r="Y753" s="14" t="str">
        <f>IF(Polygon[Surface Layer Depth mm]="","",Polygon[Surface Layer Depth mm])</f>
        <v/>
      </c>
      <c r="Z753" s="14" t="str">
        <f>IF(Polygon[Length m]="","",Polygon[Length m])</f>
        <v/>
      </c>
      <c r="AA753" s="14" t="str">
        <f>IF(Polygon[Av Width m]="","",Polygon[Av Width m])</f>
        <v/>
      </c>
      <c r="AB753" s="14" t="str">
        <f>IF(Polygon[Parking Capacity]="","",Polygon[Parking Capacity])</f>
        <v/>
      </c>
    </row>
    <row r="754" spans="1:28" s="3" customFormat="1" x14ac:dyDescent="0.2">
      <c r="A754" s="3" t="str">
        <f>IF(Polygon[DWG File Name]="","",Polygon[DWG File Name])</f>
        <v/>
      </c>
      <c r="B754" s="3" t="str">
        <f>IF(Polygon[DWG Layer Name]="","",Polygon[DWG Layer Name])</f>
        <v/>
      </c>
      <c r="C754" s="3" t="str">
        <f>IF(Polygon[DWG Handle]="","",Polygon[DWG Handle])</f>
        <v/>
      </c>
      <c r="D754" s="58" t="str">
        <f>IF(Polygon[Approx Centroid X]="","",Polygon[Approx Centroid X])</f>
        <v/>
      </c>
      <c r="E754" s="58" t="str">
        <f>IF(Polygon[Approx Centroid Y]="","",Polygon[Approx Centroid Y])</f>
        <v/>
      </c>
      <c r="F754" s="3" t="str">
        <f>IF(Polygon[Replacement Asset]="","",Polygon[Replacement Asset])</f>
        <v/>
      </c>
      <c r="G754" s="3" t="str">
        <f>IF(Polygon[Asset ID]="","",UPPER(Polygon[Asset ID]))</f>
        <v/>
      </c>
      <c r="H754" s="3" t="str">
        <f>IF(Polygon[Asset Group]="","",VLOOKUP(Polygon[Asset Group],asset_grp_poly,4,FALSE))</f>
        <v/>
      </c>
      <c r="I754" s="3" t="str">
        <f>IF(Polygon[Asset Group]="","",VLOOKUP(Polygon[Asset Group],asset_grp_poly,2,FALSE))</f>
        <v/>
      </c>
      <c r="J754" s="3" t="str">
        <f>IF(Polygon[Asset Group]="","",VLOOKUP(Polygon[Asset Group],asset_grp_poly,3,FALSE))</f>
        <v/>
      </c>
      <c r="K754" s="3" t="str">
        <f>IF(Polygon[Asset Group]="","",VLOOKUP(Polygon[Asset Type],type_master_list,2,FALSE))</f>
        <v/>
      </c>
      <c r="L754" s="3" t="str">
        <f>IF(Polygon[Asset Name]="","",PROPER(Polygon[Asset Name]))</f>
        <v/>
      </c>
      <c r="M754" s="11" t="str">
        <f>IF(Polygon[Install Date]="","",Polygon[Install Date])</f>
        <v/>
      </c>
      <c r="N754" s="11" t="str">
        <f>IF(Polygon[Note]="","",PROPER(Polygon[Note]))</f>
        <v/>
      </c>
      <c r="O754" s="11" t="str">
        <f>IF(Polygon[Resource Consent Number]="","",UPPER(Polygon[Resource Consent Number]))</f>
        <v/>
      </c>
      <c r="P754" s="53" t="str">
        <f>IF(Polygon[Asset Unit Cost]="","",Polygon[Asset Unit Cost])</f>
        <v/>
      </c>
      <c r="Q754" s="11" t="str">
        <f>IF(Polygon[Added By]="","",UPPER(Polygon[Added By]))</f>
        <v/>
      </c>
      <c r="R754" s="11" t="str">
        <f>IF(Polygon[Added Date]="","",Polygon[Added Date])</f>
        <v/>
      </c>
      <c r="S754" s="14" t="str">
        <f>IF(Polygon[Z COORD]="","",Polygon[Z COORD])</f>
        <v/>
      </c>
      <c r="T754" s="14" t="str">
        <f>IF(Polygon[Asset Description]="","",PROPER(Polygon[Asset Description]))</f>
        <v/>
      </c>
      <c r="U754" s="14" t="str">
        <f>IF(Polygon[Area m2]="","",Polygon[Area m2])</f>
        <v/>
      </c>
      <c r="V754" s="14" t="str">
        <f>IF(Polygon[Asset Group]="","",VLOOKUP(Polygon[Surface Material],surface_master,2,FALSE))</f>
        <v/>
      </c>
      <c r="W754" s="14" t="str">
        <f>IF(Polygon[Asset Group]="","",VLOOKUP(Polygon[Material],sa_pa_surface,2,FALSE))</f>
        <v/>
      </c>
      <c r="X754" s="14" t="str">
        <f>IF(Polygon[Asset Group]="","",VLOOKUP(Polygon[Surface],surface_master,2,FALSE))</f>
        <v/>
      </c>
      <c r="Y754" s="14" t="str">
        <f>IF(Polygon[Surface Layer Depth mm]="","",Polygon[Surface Layer Depth mm])</f>
        <v/>
      </c>
      <c r="Z754" s="14" t="str">
        <f>IF(Polygon[Length m]="","",Polygon[Length m])</f>
        <v/>
      </c>
      <c r="AA754" s="14" t="str">
        <f>IF(Polygon[Av Width m]="","",Polygon[Av Width m])</f>
        <v/>
      </c>
      <c r="AB754" s="14" t="str">
        <f>IF(Polygon[Parking Capacity]="","",Polygon[Parking Capacity])</f>
        <v/>
      </c>
    </row>
    <row r="755" spans="1:28" s="3" customFormat="1" x14ac:dyDescent="0.2">
      <c r="A755" s="3" t="str">
        <f>IF(Polygon[DWG File Name]="","",Polygon[DWG File Name])</f>
        <v/>
      </c>
      <c r="B755" s="3" t="str">
        <f>IF(Polygon[DWG Layer Name]="","",Polygon[DWG Layer Name])</f>
        <v/>
      </c>
      <c r="C755" s="3" t="str">
        <f>IF(Polygon[DWG Handle]="","",Polygon[DWG Handle])</f>
        <v/>
      </c>
      <c r="D755" s="58" t="str">
        <f>IF(Polygon[Approx Centroid X]="","",Polygon[Approx Centroid X])</f>
        <v/>
      </c>
      <c r="E755" s="58" t="str">
        <f>IF(Polygon[Approx Centroid Y]="","",Polygon[Approx Centroid Y])</f>
        <v/>
      </c>
      <c r="F755" s="3" t="str">
        <f>IF(Polygon[Replacement Asset]="","",Polygon[Replacement Asset])</f>
        <v/>
      </c>
      <c r="G755" s="3" t="str">
        <f>IF(Polygon[Asset ID]="","",UPPER(Polygon[Asset ID]))</f>
        <v/>
      </c>
      <c r="H755" s="3" t="str">
        <f>IF(Polygon[Asset Group]="","",VLOOKUP(Polygon[Asset Group],asset_grp_poly,4,FALSE))</f>
        <v/>
      </c>
      <c r="I755" s="3" t="str">
        <f>IF(Polygon[Asset Group]="","",VLOOKUP(Polygon[Asset Group],asset_grp_poly,2,FALSE))</f>
        <v/>
      </c>
      <c r="J755" s="3" t="str">
        <f>IF(Polygon[Asset Group]="","",VLOOKUP(Polygon[Asset Group],asset_grp_poly,3,FALSE))</f>
        <v/>
      </c>
      <c r="K755" s="3" t="str">
        <f>IF(Polygon[Asset Group]="","",VLOOKUP(Polygon[Asset Type],type_master_list,2,FALSE))</f>
        <v/>
      </c>
      <c r="L755" s="3" t="str">
        <f>IF(Polygon[Asset Name]="","",PROPER(Polygon[Asset Name]))</f>
        <v/>
      </c>
      <c r="M755" s="11" t="str">
        <f>IF(Polygon[Install Date]="","",Polygon[Install Date])</f>
        <v/>
      </c>
      <c r="N755" s="11" t="str">
        <f>IF(Polygon[Note]="","",PROPER(Polygon[Note]))</f>
        <v/>
      </c>
      <c r="O755" s="11" t="str">
        <f>IF(Polygon[Resource Consent Number]="","",UPPER(Polygon[Resource Consent Number]))</f>
        <v/>
      </c>
      <c r="P755" s="53" t="str">
        <f>IF(Polygon[Asset Unit Cost]="","",Polygon[Asset Unit Cost])</f>
        <v/>
      </c>
      <c r="Q755" s="11" t="str">
        <f>IF(Polygon[Added By]="","",UPPER(Polygon[Added By]))</f>
        <v/>
      </c>
      <c r="R755" s="11" t="str">
        <f>IF(Polygon[Added Date]="","",Polygon[Added Date])</f>
        <v/>
      </c>
      <c r="S755" s="14" t="str">
        <f>IF(Polygon[Z COORD]="","",Polygon[Z COORD])</f>
        <v/>
      </c>
      <c r="T755" s="14" t="str">
        <f>IF(Polygon[Asset Description]="","",PROPER(Polygon[Asset Description]))</f>
        <v/>
      </c>
      <c r="U755" s="14" t="str">
        <f>IF(Polygon[Area m2]="","",Polygon[Area m2])</f>
        <v/>
      </c>
      <c r="V755" s="14" t="str">
        <f>IF(Polygon[Asset Group]="","",VLOOKUP(Polygon[Surface Material],surface_master,2,FALSE))</f>
        <v/>
      </c>
      <c r="W755" s="14" t="str">
        <f>IF(Polygon[Asset Group]="","",VLOOKUP(Polygon[Material],sa_pa_surface,2,FALSE))</f>
        <v/>
      </c>
      <c r="X755" s="14" t="str">
        <f>IF(Polygon[Asset Group]="","",VLOOKUP(Polygon[Surface],surface_master,2,FALSE))</f>
        <v/>
      </c>
      <c r="Y755" s="14" t="str">
        <f>IF(Polygon[Surface Layer Depth mm]="","",Polygon[Surface Layer Depth mm])</f>
        <v/>
      </c>
      <c r="Z755" s="14" t="str">
        <f>IF(Polygon[Length m]="","",Polygon[Length m])</f>
        <v/>
      </c>
      <c r="AA755" s="14" t="str">
        <f>IF(Polygon[Av Width m]="","",Polygon[Av Width m])</f>
        <v/>
      </c>
      <c r="AB755" s="14" t="str">
        <f>IF(Polygon[Parking Capacity]="","",Polygon[Parking Capacity])</f>
        <v/>
      </c>
    </row>
    <row r="756" spans="1:28" s="3" customFormat="1" x14ac:dyDescent="0.2">
      <c r="A756" s="3" t="str">
        <f>IF(Polygon[DWG File Name]="","",Polygon[DWG File Name])</f>
        <v/>
      </c>
      <c r="B756" s="3" t="str">
        <f>IF(Polygon[DWG Layer Name]="","",Polygon[DWG Layer Name])</f>
        <v/>
      </c>
      <c r="C756" s="3" t="str">
        <f>IF(Polygon[DWG Handle]="","",Polygon[DWG Handle])</f>
        <v/>
      </c>
      <c r="D756" s="58" t="str">
        <f>IF(Polygon[Approx Centroid X]="","",Polygon[Approx Centroid X])</f>
        <v/>
      </c>
      <c r="E756" s="58" t="str">
        <f>IF(Polygon[Approx Centroid Y]="","",Polygon[Approx Centroid Y])</f>
        <v/>
      </c>
      <c r="F756" s="3" t="str">
        <f>IF(Polygon[Replacement Asset]="","",Polygon[Replacement Asset])</f>
        <v/>
      </c>
      <c r="G756" s="3" t="str">
        <f>IF(Polygon[Asset ID]="","",UPPER(Polygon[Asset ID]))</f>
        <v/>
      </c>
      <c r="H756" s="3" t="str">
        <f>IF(Polygon[Asset Group]="","",VLOOKUP(Polygon[Asset Group],asset_grp_poly,4,FALSE))</f>
        <v/>
      </c>
      <c r="I756" s="3" t="str">
        <f>IF(Polygon[Asset Group]="","",VLOOKUP(Polygon[Asset Group],asset_grp_poly,2,FALSE))</f>
        <v/>
      </c>
      <c r="J756" s="3" t="str">
        <f>IF(Polygon[Asset Group]="","",VLOOKUP(Polygon[Asset Group],asset_grp_poly,3,FALSE))</f>
        <v/>
      </c>
      <c r="K756" s="3" t="str">
        <f>IF(Polygon[Asset Group]="","",VLOOKUP(Polygon[Asset Type],type_master_list,2,FALSE))</f>
        <v/>
      </c>
      <c r="L756" s="3" t="str">
        <f>IF(Polygon[Asset Name]="","",PROPER(Polygon[Asset Name]))</f>
        <v/>
      </c>
      <c r="M756" s="11" t="str">
        <f>IF(Polygon[Install Date]="","",Polygon[Install Date])</f>
        <v/>
      </c>
      <c r="N756" s="11" t="str">
        <f>IF(Polygon[Note]="","",PROPER(Polygon[Note]))</f>
        <v/>
      </c>
      <c r="O756" s="11" t="str">
        <f>IF(Polygon[Resource Consent Number]="","",UPPER(Polygon[Resource Consent Number]))</f>
        <v/>
      </c>
      <c r="P756" s="53" t="str">
        <f>IF(Polygon[Asset Unit Cost]="","",Polygon[Asset Unit Cost])</f>
        <v/>
      </c>
      <c r="Q756" s="11" t="str">
        <f>IF(Polygon[Added By]="","",UPPER(Polygon[Added By]))</f>
        <v/>
      </c>
      <c r="R756" s="11" t="str">
        <f>IF(Polygon[Added Date]="","",Polygon[Added Date])</f>
        <v/>
      </c>
      <c r="S756" s="14" t="str">
        <f>IF(Polygon[Z COORD]="","",Polygon[Z COORD])</f>
        <v/>
      </c>
      <c r="T756" s="14" t="str">
        <f>IF(Polygon[Asset Description]="","",PROPER(Polygon[Asset Description]))</f>
        <v/>
      </c>
      <c r="U756" s="14" t="str">
        <f>IF(Polygon[Area m2]="","",Polygon[Area m2])</f>
        <v/>
      </c>
      <c r="V756" s="14" t="str">
        <f>IF(Polygon[Asset Group]="","",VLOOKUP(Polygon[Surface Material],surface_master,2,FALSE))</f>
        <v/>
      </c>
      <c r="W756" s="14" t="str">
        <f>IF(Polygon[Asset Group]="","",VLOOKUP(Polygon[Material],sa_pa_surface,2,FALSE))</f>
        <v/>
      </c>
      <c r="X756" s="14" t="str">
        <f>IF(Polygon[Asset Group]="","",VLOOKUP(Polygon[Surface],surface_master,2,FALSE))</f>
        <v/>
      </c>
      <c r="Y756" s="14" t="str">
        <f>IF(Polygon[Surface Layer Depth mm]="","",Polygon[Surface Layer Depth mm])</f>
        <v/>
      </c>
      <c r="Z756" s="14" t="str">
        <f>IF(Polygon[Length m]="","",Polygon[Length m])</f>
        <v/>
      </c>
      <c r="AA756" s="14" t="str">
        <f>IF(Polygon[Av Width m]="","",Polygon[Av Width m])</f>
        <v/>
      </c>
      <c r="AB756" s="14" t="str">
        <f>IF(Polygon[Parking Capacity]="","",Polygon[Parking Capacity])</f>
        <v/>
      </c>
    </row>
    <row r="757" spans="1:28" s="3" customFormat="1" x14ac:dyDescent="0.2">
      <c r="A757" s="3" t="str">
        <f>IF(Polygon[DWG File Name]="","",Polygon[DWG File Name])</f>
        <v/>
      </c>
      <c r="B757" s="3" t="str">
        <f>IF(Polygon[DWG Layer Name]="","",Polygon[DWG Layer Name])</f>
        <v/>
      </c>
      <c r="C757" s="3" t="str">
        <f>IF(Polygon[DWG Handle]="","",Polygon[DWG Handle])</f>
        <v/>
      </c>
      <c r="D757" s="58" t="str">
        <f>IF(Polygon[Approx Centroid X]="","",Polygon[Approx Centroid X])</f>
        <v/>
      </c>
      <c r="E757" s="58" t="str">
        <f>IF(Polygon[Approx Centroid Y]="","",Polygon[Approx Centroid Y])</f>
        <v/>
      </c>
      <c r="F757" s="3" t="str">
        <f>IF(Polygon[Replacement Asset]="","",Polygon[Replacement Asset])</f>
        <v/>
      </c>
      <c r="G757" s="3" t="str">
        <f>IF(Polygon[Asset ID]="","",UPPER(Polygon[Asset ID]))</f>
        <v/>
      </c>
      <c r="H757" s="3" t="str">
        <f>IF(Polygon[Asset Group]="","",VLOOKUP(Polygon[Asset Group],asset_grp_poly,4,FALSE))</f>
        <v/>
      </c>
      <c r="I757" s="3" t="str">
        <f>IF(Polygon[Asset Group]="","",VLOOKUP(Polygon[Asset Group],asset_grp_poly,2,FALSE))</f>
        <v/>
      </c>
      <c r="J757" s="3" t="str">
        <f>IF(Polygon[Asset Group]="","",VLOOKUP(Polygon[Asset Group],asset_grp_poly,3,FALSE))</f>
        <v/>
      </c>
      <c r="K757" s="3" t="str">
        <f>IF(Polygon[Asset Group]="","",VLOOKUP(Polygon[Asset Type],type_master_list,2,FALSE))</f>
        <v/>
      </c>
      <c r="L757" s="3" t="str">
        <f>IF(Polygon[Asset Name]="","",PROPER(Polygon[Asset Name]))</f>
        <v/>
      </c>
      <c r="M757" s="11" t="str">
        <f>IF(Polygon[Install Date]="","",Polygon[Install Date])</f>
        <v/>
      </c>
      <c r="N757" s="11" t="str">
        <f>IF(Polygon[Note]="","",PROPER(Polygon[Note]))</f>
        <v/>
      </c>
      <c r="O757" s="11" t="str">
        <f>IF(Polygon[Resource Consent Number]="","",UPPER(Polygon[Resource Consent Number]))</f>
        <v/>
      </c>
      <c r="P757" s="53" t="str">
        <f>IF(Polygon[Asset Unit Cost]="","",Polygon[Asset Unit Cost])</f>
        <v/>
      </c>
      <c r="Q757" s="11" t="str">
        <f>IF(Polygon[Added By]="","",UPPER(Polygon[Added By]))</f>
        <v/>
      </c>
      <c r="R757" s="11" t="str">
        <f>IF(Polygon[Added Date]="","",Polygon[Added Date])</f>
        <v/>
      </c>
      <c r="S757" s="14" t="str">
        <f>IF(Polygon[Z COORD]="","",Polygon[Z COORD])</f>
        <v/>
      </c>
      <c r="T757" s="14" t="str">
        <f>IF(Polygon[Asset Description]="","",PROPER(Polygon[Asset Description]))</f>
        <v/>
      </c>
      <c r="U757" s="14" t="str">
        <f>IF(Polygon[Area m2]="","",Polygon[Area m2])</f>
        <v/>
      </c>
      <c r="V757" s="14" t="str">
        <f>IF(Polygon[Asset Group]="","",VLOOKUP(Polygon[Surface Material],surface_master,2,FALSE))</f>
        <v/>
      </c>
      <c r="W757" s="14" t="str">
        <f>IF(Polygon[Asset Group]="","",VLOOKUP(Polygon[Material],sa_pa_surface,2,FALSE))</f>
        <v/>
      </c>
      <c r="X757" s="14" t="str">
        <f>IF(Polygon[Asset Group]="","",VLOOKUP(Polygon[Surface],surface_master,2,FALSE))</f>
        <v/>
      </c>
      <c r="Y757" s="14" t="str">
        <f>IF(Polygon[Surface Layer Depth mm]="","",Polygon[Surface Layer Depth mm])</f>
        <v/>
      </c>
      <c r="Z757" s="14" t="str">
        <f>IF(Polygon[Length m]="","",Polygon[Length m])</f>
        <v/>
      </c>
      <c r="AA757" s="14" t="str">
        <f>IF(Polygon[Av Width m]="","",Polygon[Av Width m])</f>
        <v/>
      </c>
      <c r="AB757" s="14" t="str">
        <f>IF(Polygon[Parking Capacity]="","",Polygon[Parking Capacity])</f>
        <v/>
      </c>
    </row>
    <row r="758" spans="1:28" s="3" customFormat="1" x14ac:dyDescent="0.2">
      <c r="A758" s="3" t="str">
        <f>IF(Polygon[DWG File Name]="","",Polygon[DWG File Name])</f>
        <v/>
      </c>
      <c r="B758" s="3" t="str">
        <f>IF(Polygon[DWG Layer Name]="","",Polygon[DWG Layer Name])</f>
        <v/>
      </c>
      <c r="C758" s="3" t="str">
        <f>IF(Polygon[DWG Handle]="","",Polygon[DWG Handle])</f>
        <v/>
      </c>
      <c r="D758" s="58" t="str">
        <f>IF(Polygon[Approx Centroid X]="","",Polygon[Approx Centroid X])</f>
        <v/>
      </c>
      <c r="E758" s="58" t="str">
        <f>IF(Polygon[Approx Centroid Y]="","",Polygon[Approx Centroid Y])</f>
        <v/>
      </c>
      <c r="F758" s="3" t="str">
        <f>IF(Polygon[Replacement Asset]="","",Polygon[Replacement Asset])</f>
        <v/>
      </c>
      <c r="G758" s="3" t="str">
        <f>IF(Polygon[Asset ID]="","",UPPER(Polygon[Asset ID]))</f>
        <v/>
      </c>
      <c r="H758" s="3" t="str">
        <f>IF(Polygon[Asset Group]="","",VLOOKUP(Polygon[Asset Group],asset_grp_poly,4,FALSE))</f>
        <v/>
      </c>
      <c r="I758" s="3" t="str">
        <f>IF(Polygon[Asset Group]="","",VLOOKUP(Polygon[Asset Group],asset_grp_poly,2,FALSE))</f>
        <v/>
      </c>
      <c r="J758" s="3" t="str">
        <f>IF(Polygon[Asset Group]="","",VLOOKUP(Polygon[Asset Group],asset_grp_poly,3,FALSE))</f>
        <v/>
      </c>
      <c r="K758" s="3" t="str">
        <f>IF(Polygon[Asset Group]="","",VLOOKUP(Polygon[Asset Type],type_master_list,2,FALSE))</f>
        <v/>
      </c>
      <c r="L758" s="3" t="str">
        <f>IF(Polygon[Asset Name]="","",PROPER(Polygon[Asset Name]))</f>
        <v/>
      </c>
      <c r="M758" s="11" t="str">
        <f>IF(Polygon[Install Date]="","",Polygon[Install Date])</f>
        <v/>
      </c>
      <c r="N758" s="11" t="str">
        <f>IF(Polygon[Note]="","",PROPER(Polygon[Note]))</f>
        <v/>
      </c>
      <c r="O758" s="11" t="str">
        <f>IF(Polygon[Resource Consent Number]="","",UPPER(Polygon[Resource Consent Number]))</f>
        <v/>
      </c>
      <c r="P758" s="53" t="str">
        <f>IF(Polygon[Asset Unit Cost]="","",Polygon[Asset Unit Cost])</f>
        <v/>
      </c>
      <c r="Q758" s="11" t="str">
        <f>IF(Polygon[Added By]="","",UPPER(Polygon[Added By]))</f>
        <v/>
      </c>
      <c r="R758" s="11" t="str">
        <f>IF(Polygon[Added Date]="","",Polygon[Added Date])</f>
        <v/>
      </c>
      <c r="S758" s="14" t="str">
        <f>IF(Polygon[Z COORD]="","",Polygon[Z COORD])</f>
        <v/>
      </c>
      <c r="T758" s="14" t="str">
        <f>IF(Polygon[Asset Description]="","",PROPER(Polygon[Asset Description]))</f>
        <v/>
      </c>
      <c r="U758" s="14" t="str">
        <f>IF(Polygon[Area m2]="","",Polygon[Area m2])</f>
        <v/>
      </c>
      <c r="V758" s="14" t="str">
        <f>IF(Polygon[Asset Group]="","",VLOOKUP(Polygon[Surface Material],surface_master,2,FALSE))</f>
        <v/>
      </c>
      <c r="W758" s="14" t="str">
        <f>IF(Polygon[Asset Group]="","",VLOOKUP(Polygon[Material],sa_pa_surface,2,FALSE))</f>
        <v/>
      </c>
      <c r="X758" s="14" t="str">
        <f>IF(Polygon[Asset Group]="","",VLOOKUP(Polygon[Surface],surface_master,2,FALSE))</f>
        <v/>
      </c>
      <c r="Y758" s="14" t="str">
        <f>IF(Polygon[Surface Layer Depth mm]="","",Polygon[Surface Layer Depth mm])</f>
        <v/>
      </c>
      <c r="Z758" s="14" t="str">
        <f>IF(Polygon[Length m]="","",Polygon[Length m])</f>
        <v/>
      </c>
      <c r="AA758" s="14" t="str">
        <f>IF(Polygon[Av Width m]="","",Polygon[Av Width m])</f>
        <v/>
      </c>
      <c r="AB758" s="14" t="str">
        <f>IF(Polygon[Parking Capacity]="","",Polygon[Parking Capacity])</f>
        <v/>
      </c>
    </row>
    <row r="759" spans="1:28" s="3" customFormat="1" x14ac:dyDescent="0.2">
      <c r="A759" s="3" t="str">
        <f>IF(Polygon[DWG File Name]="","",Polygon[DWG File Name])</f>
        <v/>
      </c>
      <c r="B759" s="3" t="str">
        <f>IF(Polygon[DWG Layer Name]="","",Polygon[DWG Layer Name])</f>
        <v/>
      </c>
      <c r="C759" s="3" t="str">
        <f>IF(Polygon[DWG Handle]="","",Polygon[DWG Handle])</f>
        <v/>
      </c>
      <c r="D759" s="58" t="str">
        <f>IF(Polygon[Approx Centroid X]="","",Polygon[Approx Centroid X])</f>
        <v/>
      </c>
      <c r="E759" s="58" t="str">
        <f>IF(Polygon[Approx Centroid Y]="","",Polygon[Approx Centroid Y])</f>
        <v/>
      </c>
      <c r="F759" s="3" t="str">
        <f>IF(Polygon[Replacement Asset]="","",Polygon[Replacement Asset])</f>
        <v/>
      </c>
      <c r="G759" s="3" t="str">
        <f>IF(Polygon[Asset ID]="","",UPPER(Polygon[Asset ID]))</f>
        <v/>
      </c>
      <c r="H759" s="3" t="str">
        <f>IF(Polygon[Asset Group]="","",VLOOKUP(Polygon[Asset Group],asset_grp_poly,4,FALSE))</f>
        <v/>
      </c>
      <c r="I759" s="3" t="str">
        <f>IF(Polygon[Asset Group]="","",VLOOKUP(Polygon[Asset Group],asset_grp_poly,2,FALSE))</f>
        <v/>
      </c>
      <c r="J759" s="3" t="str">
        <f>IF(Polygon[Asset Group]="","",VLOOKUP(Polygon[Asset Group],asset_grp_poly,3,FALSE))</f>
        <v/>
      </c>
      <c r="K759" s="3" t="str">
        <f>IF(Polygon[Asset Group]="","",VLOOKUP(Polygon[Asset Type],type_master_list,2,FALSE))</f>
        <v/>
      </c>
      <c r="L759" s="3" t="str">
        <f>IF(Polygon[Asset Name]="","",PROPER(Polygon[Asset Name]))</f>
        <v/>
      </c>
      <c r="M759" s="11" t="str">
        <f>IF(Polygon[Install Date]="","",Polygon[Install Date])</f>
        <v/>
      </c>
      <c r="N759" s="11" t="str">
        <f>IF(Polygon[Note]="","",PROPER(Polygon[Note]))</f>
        <v/>
      </c>
      <c r="O759" s="11" t="str">
        <f>IF(Polygon[Resource Consent Number]="","",UPPER(Polygon[Resource Consent Number]))</f>
        <v/>
      </c>
      <c r="P759" s="53" t="str">
        <f>IF(Polygon[Asset Unit Cost]="","",Polygon[Asset Unit Cost])</f>
        <v/>
      </c>
      <c r="Q759" s="11" t="str">
        <f>IF(Polygon[Added By]="","",UPPER(Polygon[Added By]))</f>
        <v/>
      </c>
      <c r="R759" s="11" t="str">
        <f>IF(Polygon[Added Date]="","",Polygon[Added Date])</f>
        <v/>
      </c>
      <c r="S759" s="14" t="str">
        <f>IF(Polygon[Z COORD]="","",Polygon[Z COORD])</f>
        <v/>
      </c>
      <c r="T759" s="14" t="str">
        <f>IF(Polygon[Asset Description]="","",PROPER(Polygon[Asset Description]))</f>
        <v/>
      </c>
      <c r="U759" s="14" t="str">
        <f>IF(Polygon[Area m2]="","",Polygon[Area m2])</f>
        <v/>
      </c>
      <c r="V759" s="14" t="str">
        <f>IF(Polygon[Asset Group]="","",VLOOKUP(Polygon[Surface Material],surface_master,2,FALSE))</f>
        <v/>
      </c>
      <c r="W759" s="14" t="str">
        <f>IF(Polygon[Asset Group]="","",VLOOKUP(Polygon[Material],sa_pa_surface,2,FALSE))</f>
        <v/>
      </c>
      <c r="X759" s="14" t="str">
        <f>IF(Polygon[Asset Group]="","",VLOOKUP(Polygon[Surface],surface_master,2,FALSE))</f>
        <v/>
      </c>
      <c r="Y759" s="14" t="str">
        <f>IF(Polygon[Surface Layer Depth mm]="","",Polygon[Surface Layer Depth mm])</f>
        <v/>
      </c>
      <c r="Z759" s="14" t="str">
        <f>IF(Polygon[Length m]="","",Polygon[Length m])</f>
        <v/>
      </c>
      <c r="AA759" s="14" t="str">
        <f>IF(Polygon[Av Width m]="","",Polygon[Av Width m])</f>
        <v/>
      </c>
      <c r="AB759" s="14" t="str">
        <f>IF(Polygon[Parking Capacity]="","",Polygon[Parking Capacity])</f>
        <v/>
      </c>
    </row>
    <row r="760" spans="1:28" s="3" customFormat="1" x14ac:dyDescent="0.2">
      <c r="A760" s="3" t="str">
        <f>IF(Polygon[DWG File Name]="","",Polygon[DWG File Name])</f>
        <v/>
      </c>
      <c r="B760" s="3" t="str">
        <f>IF(Polygon[DWG Layer Name]="","",Polygon[DWG Layer Name])</f>
        <v/>
      </c>
      <c r="C760" s="3" t="str">
        <f>IF(Polygon[DWG Handle]="","",Polygon[DWG Handle])</f>
        <v/>
      </c>
      <c r="D760" s="58" t="str">
        <f>IF(Polygon[Approx Centroid X]="","",Polygon[Approx Centroid X])</f>
        <v/>
      </c>
      <c r="E760" s="58" t="str">
        <f>IF(Polygon[Approx Centroid Y]="","",Polygon[Approx Centroid Y])</f>
        <v/>
      </c>
      <c r="F760" s="3" t="str">
        <f>IF(Polygon[Replacement Asset]="","",Polygon[Replacement Asset])</f>
        <v/>
      </c>
      <c r="G760" s="3" t="str">
        <f>IF(Polygon[Asset ID]="","",UPPER(Polygon[Asset ID]))</f>
        <v/>
      </c>
      <c r="H760" s="3" t="str">
        <f>IF(Polygon[Asset Group]="","",VLOOKUP(Polygon[Asset Group],asset_grp_poly,4,FALSE))</f>
        <v/>
      </c>
      <c r="I760" s="3" t="str">
        <f>IF(Polygon[Asset Group]="","",VLOOKUP(Polygon[Asset Group],asset_grp_poly,2,FALSE))</f>
        <v/>
      </c>
      <c r="J760" s="3" t="str">
        <f>IF(Polygon[Asset Group]="","",VLOOKUP(Polygon[Asset Group],asset_grp_poly,3,FALSE))</f>
        <v/>
      </c>
      <c r="K760" s="3" t="str">
        <f>IF(Polygon[Asset Group]="","",VLOOKUP(Polygon[Asset Type],type_master_list,2,FALSE))</f>
        <v/>
      </c>
      <c r="L760" s="3" t="str">
        <f>IF(Polygon[Asset Name]="","",PROPER(Polygon[Asset Name]))</f>
        <v/>
      </c>
      <c r="M760" s="11" t="str">
        <f>IF(Polygon[Install Date]="","",Polygon[Install Date])</f>
        <v/>
      </c>
      <c r="N760" s="11" t="str">
        <f>IF(Polygon[Note]="","",PROPER(Polygon[Note]))</f>
        <v/>
      </c>
      <c r="O760" s="11" t="str">
        <f>IF(Polygon[Resource Consent Number]="","",UPPER(Polygon[Resource Consent Number]))</f>
        <v/>
      </c>
      <c r="P760" s="53" t="str">
        <f>IF(Polygon[Asset Unit Cost]="","",Polygon[Asset Unit Cost])</f>
        <v/>
      </c>
      <c r="Q760" s="11" t="str">
        <f>IF(Polygon[Added By]="","",UPPER(Polygon[Added By]))</f>
        <v/>
      </c>
      <c r="R760" s="11" t="str">
        <f>IF(Polygon[Added Date]="","",Polygon[Added Date])</f>
        <v/>
      </c>
      <c r="S760" s="14" t="str">
        <f>IF(Polygon[Z COORD]="","",Polygon[Z COORD])</f>
        <v/>
      </c>
      <c r="T760" s="14" t="str">
        <f>IF(Polygon[Asset Description]="","",PROPER(Polygon[Asset Description]))</f>
        <v/>
      </c>
      <c r="U760" s="14" t="str">
        <f>IF(Polygon[Area m2]="","",Polygon[Area m2])</f>
        <v/>
      </c>
      <c r="V760" s="14" t="str">
        <f>IF(Polygon[Asset Group]="","",VLOOKUP(Polygon[Surface Material],surface_master,2,FALSE))</f>
        <v/>
      </c>
      <c r="W760" s="14" t="str">
        <f>IF(Polygon[Asset Group]="","",VLOOKUP(Polygon[Material],sa_pa_surface,2,FALSE))</f>
        <v/>
      </c>
      <c r="X760" s="14" t="str">
        <f>IF(Polygon[Asset Group]="","",VLOOKUP(Polygon[Surface],surface_master,2,FALSE))</f>
        <v/>
      </c>
      <c r="Y760" s="14" t="str">
        <f>IF(Polygon[Surface Layer Depth mm]="","",Polygon[Surface Layer Depth mm])</f>
        <v/>
      </c>
      <c r="Z760" s="14" t="str">
        <f>IF(Polygon[Length m]="","",Polygon[Length m])</f>
        <v/>
      </c>
      <c r="AA760" s="14" t="str">
        <f>IF(Polygon[Av Width m]="","",Polygon[Av Width m])</f>
        <v/>
      </c>
      <c r="AB760" s="14" t="str">
        <f>IF(Polygon[Parking Capacity]="","",Polygon[Parking Capacity])</f>
        <v/>
      </c>
    </row>
    <row r="761" spans="1:28" s="3" customFormat="1" x14ac:dyDescent="0.2">
      <c r="A761" s="3" t="str">
        <f>IF(Polygon[DWG File Name]="","",Polygon[DWG File Name])</f>
        <v/>
      </c>
      <c r="B761" s="3" t="str">
        <f>IF(Polygon[DWG Layer Name]="","",Polygon[DWG Layer Name])</f>
        <v/>
      </c>
      <c r="C761" s="3" t="str">
        <f>IF(Polygon[DWG Handle]="","",Polygon[DWG Handle])</f>
        <v/>
      </c>
      <c r="D761" s="58" t="str">
        <f>IF(Polygon[Approx Centroid X]="","",Polygon[Approx Centroid X])</f>
        <v/>
      </c>
      <c r="E761" s="58" t="str">
        <f>IF(Polygon[Approx Centroid Y]="","",Polygon[Approx Centroid Y])</f>
        <v/>
      </c>
      <c r="F761" s="3" t="str">
        <f>IF(Polygon[Replacement Asset]="","",Polygon[Replacement Asset])</f>
        <v/>
      </c>
      <c r="G761" s="3" t="str">
        <f>IF(Polygon[Asset ID]="","",UPPER(Polygon[Asset ID]))</f>
        <v/>
      </c>
      <c r="H761" s="3" t="str">
        <f>IF(Polygon[Asset Group]="","",VLOOKUP(Polygon[Asset Group],asset_grp_poly,4,FALSE))</f>
        <v/>
      </c>
      <c r="I761" s="3" t="str">
        <f>IF(Polygon[Asset Group]="","",VLOOKUP(Polygon[Asset Group],asset_grp_poly,2,FALSE))</f>
        <v/>
      </c>
      <c r="J761" s="3" t="str">
        <f>IF(Polygon[Asset Group]="","",VLOOKUP(Polygon[Asset Group],asset_grp_poly,3,FALSE))</f>
        <v/>
      </c>
      <c r="K761" s="3" t="str">
        <f>IF(Polygon[Asset Group]="","",VLOOKUP(Polygon[Asset Type],type_master_list,2,FALSE))</f>
        <v/>
      </c>
      <c r="L761" s="3" t="str">
        <f>IF(Polygon[Asset Name]="","",PROPER(Polygon[Asset Name]))</f>
        <v/>
      </c>
      <c r="M761" s="11" t="str">
        <f>IF(Polygon[Install Date]="","",Polygon[Install Date])</f>
        <v/>
      </c>
      <c r="N761" s="11" t="str">
        <f>IF(Polygon[Note]="","",PROPER(Polygon[Note]))</f>
        <v/>
      </c>
      <c r="O761" s="11" t="str">
        <f>IF(Polygon[Resource Consent Number]="","",UPPER(Polygon[Resource Consent Number]))</f>
        <v/>
      </c>
      <c r="P761" s="53" t="str">
        <f>IF(Polygon[Asset Unit Cost]="","",Polygon[Asset Unit Cost])</f>
        <v/>
      </c>
      <c r="Q761" s="11" t="str">
        <f>IF(Polygon[Added By]="","",UPPER(Polygon[Added By]))</f>
        <v/>
      </c>
      <c r="R761" s="11" t="str">
        <f>IF(Polygon[Added Date]="","",Polygon[Added Date])</f>
        <v/>
      </c>
      <c r="S761" s="14" t="str">
        <f>IF(Polygon[Z COORD]="","",Polygon[Z COORD])</f>
        <v/>
      </c>
      <c r="T761" s="14" t="str">
        <f>IF(Polygon[Asset Description]="","",PROPER(Polygon[Asset Description]))</f>
        <v/>
      </c>
      <c r="U761" s="14" t="str">
        <f>IF(Polygon[Area m2]="","",Polygon[Area m2])</f>
        <v/>
      </c>
      <c r="V761" s="14" t="str">
        <f>IF(Polygon[Asset Group]="","",VLOOKUP(Polygon[Surface Material],surface_master,2,FALSE))</f>
        <v/>
      </c>
      <c r="W761" s="14" t="str">
        <f>IF(Polygon[Asset Group]="","",VLOOKUP(Polygon[Material],sa_pa_surface,2,FALSE))</f>
        <v/>
      </c>
      <c r="X761" s="14" t="str">
        <f>IF(Polygon[Asset Group]="","",VLOOKUP(Polygon[Surface],surface_master,2,FALSE))</f>
        <v/>
      </c>
      <c r="Y761" s="14" t="str">
        <f>IF(Polygon[Surface Layer Depth mm]="","",Polygon[Surface Layer Depth mm])</f>
        <v/>
      </c>
      <c r="Z761" s="14" t="str">
        <f>IF(Polygon[Length m]="","",Polygon[Length m])</f>
        <v/>
      </c>
      <c r="AA761" s="14" t="str">
        <f>IF(Polygon[Av Width m]="","",Polygon[Av Width m])</f>
        <v/>
      </c>
      <c r="AB761" s="14" t="str">
        <f>IF(Polygon[Parking Capacity]="","",Polygon[Parking Capacity])</f>
        <v/>
      </c>
    </row>
    <row r="762" spans="1:28" s="3" customFormat="1" x14ac:dyDescent="0.2">
      <c r="A762" s="3" t="str">
        <f>IF(Polygon[DWG File Name]="","",Polygon[DWG File Name])</f>
        <v/>
      </c>
      <c r="B762" s="3" t="str">
        <f>IF(Polygon[DWG Layer Name]="","",Polygon[DWG Layer Name])</f>
        <v/>
      </c>
      <c r="C762" s="3" t="str">
        <f>IF(Polygon[DWG Handle]="","",Polygon[DWG Handle])</f>
        <v/>
      </c>
      <c r="D762" s="58" t="str">
        <f>IF(Polygon[Approx Centroid X]="","",Polygon[Approx Centroid X])</f>
        <v/>
      </c>
      <c r="E762" s="58" t="str">
        <f>IF(Polygon[Approx Centroid Y]="","",Polygon[Approx Centroid Y])</f>
        <v/>
      </c>
      <c r="F762" s="3" t="str">
        <f>IF(Polygon[Replacement Asset]="","",Polygon[Replacement Asset])</f>
        <v/>
      </c>
      <c r="G762" s="3" t="str">
        <f>IF(Polygon[Asset ID]="","",UPPER(Polygon[Asset ID]))</f>
        <v/>
      </c>
      <c r="H762" s="3" t="str">
        <f>IF(Polygon[Asset Group]="","",VLOOKUP(Polygon[Asset Group],asset_grp_poly,4,FALSE))</f>
        <v/>
      </c>
      <c r="I762" s="3" t="str">
        <f>IF(Polygon[Asset Group]="","",VLOOKUP(Polygon[Asset Group],asset_grp_poly,2,FALSE))</f>
        <v/>
      </c>
      <c r="J762" s="3" t="str">
        <f>IF(Polygon[Asset Group]="","",VLOOKUP(Polygon[Asset Group],asset_grp_poly,3,FALSE))</f>
        <v/>
      </c>
      <c r="K762" s="3" t="str">
        <f>IF(Polygon[Asset Group]="","",VLOOKUP(Polygon[Asset Type],type_master_list,2,FALSE))</f>
        <v/>
      </c>
      <c r="L762" s="3" t="str">
        <f>IF(Polygon[Asset Name]="","",PROPER(Polygon[Asset Name]))</f>
        <v/>
      </c>
      <c r="M762" s="11" t="str">
        <f>IF(Polygon[Install Date]="","",Polygon[Install Date])</f>
        <v/>
      </c>
      <c r="N762" s="11" t="str">
        <f>IF(Polygon[Note]="","",PROPER(Polygon[Note]))</f>
        <v/>
      </c>
      <c r="O762" s="11" t="str">
        <f>IF(Polygon[Resource Consent Number]="","",UPPER(Polygon[Resource Consent Number]))</f>
        <v/>
      </c>
      <c r="P762" s="53" t="str">
        <f>IF(Polygon[Asset Unit Cost]="","",Polygon[Asset Unit Cost])</f>
        <v/>
      </c>
      <c r="Q762" s="11" t="str">
        <f>IF(Polygon[Added By]="","",UPPER(Polygon[Added By]))</f>
        <v/>
      </c>
      <c r="R762" s="11" t="str">
        <f>IF(Polygon[Added Date]="","",Polygon[Added Date])</f>
        <v/>
      </c>
      <c r="S762" s="14" t="str">
        <f>IF(Polygon[Z COORD]="","",Polygon[Z COORD])</f>
        <v/>
      </c>
      <c r="T762" s="14" t="str">
        <f>IF(Polygon[Asset Description]="","",PROPER(Polygon[Asset Description]))</f>
        <v/>
      </c>
      <c r="U762" s="14" t="str">
        <f>IF(Polygon[Area m2]="","",Polygon[Area m2])</f>
        <v/>
      </c>
      <c r="V762" s="14" t="str">
        <f>IF(Polygon[Asset Group]="","",VLOOKUP(Polygon[Surface Material],surface_master,2,FALSE))</f>
        <v/>
      </c>
      <c r="W762" s="14" t="str">
        <f>IF(Polygon[Asset Group]="","",VLOOKUP(Polygon[Material],sa_pa_surface,2,FALSE))</f>
        <v/>
      </c>
      <c r="X762" s="14" t="str">
        <f>IF(Polygon[Asset Group]="","",VLOOKUP(Polygon[Surface],surface_master,2,FALSE))</f>
        <v/>
      </c>
      <c r="Y762" s="14" t="str">
        <f>IF(Polygon[Surface Layer Depth mm]="","",Polygon[Surface Layer Depth mm])</f>
        <v/>
      </c>
      <c r="Z762" s="14" t="str">
        <f>IF(Polygon[Length m]="","",Polygon[Length m])</f>
        <v/>
      </c>
      <c r="AA762" s="14" t="str">
        <f>IF(Polygon[Av Width m]="","",Polygon[Av Width m])</f>
        <v/>
      </c>
      <c r="AB762" s="14" t="str">
        <f>IF(Polygon[Parking Capacity]="","",Polygon[Parking Capacity])</f>
        <v/>
      </c>
    </row>
    <row r="763" spans="1:28" s="3" customFormat="1" x14ac:dyDescent="0.2">
      <c r="A763" s="3" t="str">
        <f>IF(Polygon[DWG File Name]="","",Polygon[DWG File Name])</f>
        <v/>
      </c>
      <c r="B763" s="3" t="str">
        <f>IF(Polygon[DWG Layer Name]="","",Polygon[DWG Layer Name])</f>
        <v/>
      </c>
      <c r="C763" s="3" t="str">
        <f>IF(Polygon[DWG Handle]="","",Polygon[DWG Handle])</f>
        <v/>
      </c>
      <c r="D763" s="58" t="str">
        <f>IF(Polygon[Approx Centroid X]="","",Polygon[Approx Centroid X])</f>
        <v/>
      </c>
      <c r="E763" s="58" t="str">
        <f>IF(Polygon[Approx Centroid Y]="","",Polygon[Approx Centroid Y])</f>
        <v/>
      </c>
      <c r="F763" s="3" t="str">
        <f>IF(Polygon[Replacement Asset]="","",Polygon[Replacement Asset])</f>
        <v/>
      </c>
      <c r="G763" s="3" t="str">
        <f>IF(Polygon[Asset ID]="","",UPPER(Polygon[Asset ID]))</f>
        <v/>
      </c>
      <c r="H763" s="3" t="str">
        <f>IF(Polygon[Asset Group]="","",VLOOKUP(Polygon[Asset Group],asset_grp_poly,4,FALSE))</f>
        <v/>
      </c>
      <c r="I763" s="3" t="str">
        <f>IF(Polygon[Asset Group]="","",VLOOKUP(Polygon[Asset Group],asset_grp_poly,2,FALSE))</f>
        <v/>
      </c>
      <c r="J763" s="3" t="str">
        <f>IF(Polygon[Asset Group]="","",VLOOKUP(Polygon[Asset Group],asset_grp_poly,3,FALSE))</f>
        <v/>
      </c>
      <c r="K763" s="3" t="str">
        <f>IF(Polygon[Asset Group]="","",VLOOKUP(Polygon[Asset Type],type_master_list,2,FALSE))</f>
        <v/>
      </c>
      <c r="L763" s="3" t="str">
        <f>IF(Polygon[Asset Name]="","",PROPER(Polygon[Asset Name]))</f>
        <v/>
      </c>
      <c r="M763" s="11" t="str">
        <f>IF(Polygon[Install Date]="","",Polygon[Install Date])</f>
        <v/>
      </c>
      <c r="N763" s="11" t="str">
        <f>IF(Polygon[Note]="","",PROPER(Polygon[Note]))</f>
        <v/>
      </c>
      <c r="O763" s="11" t="str">
        <f>IF(Polygon[Resource Consent Number]="","",UPPER(Polygon[Resource Consent Number]))</f>
        <v/>
      </c>
      <c r="P763" s="53" t="str">
        <f>IF(Polygon[Asset Unit Cost]="","",Polygon[Asset Unit Cost])</f>
        <v/>
      </c>
      <c r="Q763" s="11" t="str">
        <f>IF(Polygon[Added By]="","",UPPER(Polygon[Added By]))</f>
        <v/>
      </c>
      <c r="R763" s="11" t="str">
        <f>IF(Polygon[Added Date]="","",Polygon[Added Date])</f>
        <v/>
      </c>
      <c r="S763" s="14" t="str">
        <f>IF(Polygon[Z COORD]="","",Polygon[Z COORD])</f>
        <v/>
      </c>
      <c r="T763" s="14" t="str">
        <f>IF(Polygon[Asset Description]="","",PROPER(Polygon[Asset Description]))</f>
        <v/>
      </c>
      <c r="U763" s="14" t="str">
        <f>IF(Polygon[Area m2]="","",Polygon[Area m2])</f>
        <v/>
      </c>
      <c r="V763" s="14" t="str">
        <f>IF(Polygon[Asset Group]="","",VLOOKUP(Polygon[Surface Material],surface_master,2,FALSE))</f>
        <v/>
      </c>
      <c r="W763" s="14" t="str">
        <f>IF(Polygon[Asset Group]="","",VLOOKUP(Polygon[Material],sa_pa_surface,2,FALSE))</f>
        <v/>
      </c>
      <c r="X763" s="14" t="str">
        <f>IF(Polygon[Asset Group]="","",VLOOKUP(Polygon[Surface],surface_master,2,FALSE))</f>
        <v/>
      </c>
      <c r="Y763" s="14" t="str">
        <f>IF(Polygon[Surface Layer Depth mm]="","",Polygon[Surface Layer Depth mm])</f>
        <v/>
      </c>
      <c r="Z763" s="14" t="str">
        <f>IF(Polygon[Length m]="","",Polygon[Length m])</f>
        <v/>
      </c>
      <c r="AA763" s="14" t="str">
        <f>IF(Polygon[Av Width m]="","",Polygon[Av Width m])</f>
        <v/>
      </c>
      <c r="AB763" s="14" t="str">
        <f>IF(Polygon[Parking Capacity]="","",Polygon[Parking Capacity])</f>
        <v/>
      </c>
    </row>
    <row r="764" spans="1:28" s="3" customFormat="1" x14ac:dyDescent="0.2">
      <c r="A764" s="3" t="str">
        <f>IF(Polygon[DWG File Name]="","",Polygon[DWG File Name])</f>
        <v/>
      </c>
      <c r="B764" s="3" t="str">
        <f>IF(Polygon[DWG Layer Name]="","",Polygon[DWG Layer Name])</f>
        <v/>
      </c>
      <c r="C764" s="3" t="str">
        <f>IF(Polygon[DWG Handle]="","",Polygon[DWG Handle])</f>
        <v/>
      </c>
      <c r="D764" s="58" t="str">
        <f>IF(Polygon[Approx Centroid X]="","",Polygon[Approx Centroid X])</f>
        <v/>
      </c>
      <c r="E764" s="58" t="str">
        <f>IF(Polygon[Approx Centroid Y]="","",Polygon[Approx Centroid Y])</f>
        <v/>
      </c>
      <c r="F764" s="3" t="str">
        <f>IF(Polygon[Replacement Asset]="","",Polygon[Replacement Asset])</f>
        <v/>
      </c>
      <c r="G764" s="3" t="str">
        <f>IF(Polygon[Asset ID]="","",UPPER(Polygon[Asset ID]))</f>
        <v/>
      </c>
      <c r="H764" s="3" t="str">
        <f>IF(Polygon[Asset Group]="","",VLOOKUP(Polygon[Asset Group],asset_grp_poly,4,FALSE))</f>
        <v/>
      </c>
      <c r="I764" s="3" t="str">
        <f>IF(Polygon[Asset Group]="","",VLOOKUP(Polygon[Asset Group],asset_grp_poly,2,FALSE))</f>
        <v/>
      </c>
      <c r="J764" s="3" t="str">
        <f>IF(Polygon[Asset Group]="","",VLOOKUP(Polygon[Asset Group],asset_grp_poly,3,FALSE))</f>
        <v/>
      </c>
      <c r="K764" s="3" t="str">
        <f>IF(Polygon[Asset Group]="","",VLOOKUP(Polygon[Asset Type],type_master_list,2,FALSE))</f>
        <v/>
      </c>
      <c r="L764" s="3" t="str">
        <f>IF(Polygon[Asset Name]="","",PROPER(Polygon[Asset Name]))</f>
        <v/>
      </c>
      <c r="M764" s="11" t="str">
        <f>IF(Polygon[Install Date]="","",Polygon[Install Date])</f>
        <v/>
      </c>
      <c r="N764" s="11" t="str">
        <f>IF(Polygon[Note]="","",PROPER(Polygon[Note]))</f>
        <v/>
      </c>
      <c r="O764" s="11" t="str">
        <f>IF(Polygon[Resource Consent Number]="","",UPPER(Polygon[Resource Consent Number]))</f>
        <v/>
      </c>
      <c r="P764" s="53" t="str">
        <f>IF(Polygon[Asset Unit Cost]="","",Polygon[Asset Unit Cost])</f>
        <v/>
      </c>
      <c r="Q764" s="11" t="str">
        <f>IF(Polygon[Added By]="","",UPPER(Polygon[Added By]))</f>
        <v/>
      </c>
      <c r="R764" s="11" t="str">
        <f>IF(Polygon[Added Date]="","",Polygon[Added Date])</f>
        <v/>
      </c>
      <c r="S764" s="14" t="str">
        <f>IF(Polygon[Z COORD]="","",Polygon[Z COORD])</f>
        <v/>
      </c>
      <c r="T764" s="14" t="str">
        <f>IF(Polygon[Asset Description]="","",PROPER(Polygon[Asset Description]))</f>
        <v/>
      </c>
      <c r="U764" s="14" t="str">
        <f>IF(Polygon[Area m2]="","",Polygon[Area m2])</f>
        <v/>
      </c>
      <c r="V764" s="14" t="str">
        <f>IF(Polygon[Asset Group]="","",VLOOKUP(Polygon[Surface Material],surface_master,2,FALSE))</f>
        <v/>
      </c>
      <c r="W764" s="14" t="str">
        <f>IF(Polygon[Asset Group]="","",VLOOKUP(Polygon[Material],sa_pa_surface,2,FALSE))</f>
        <v/>
      </c>
      <c r="X764" s="14" t="str">
        <f>IF(Polygon[Asset Group]="","",VLOOKUP(Polygon[Surface],surface_master,2,FALSE))</f>
        <v/>
      </c>
      <c r="Y764" s="14" t="str">
        <f>IF(Polygon[Surface Layer Depth mm]="","",Polygon[Surface Layer Depth mm])</f>
        <v/>
      </c>
      <c r="Z764" s="14" t="str">
        <f>IF(Polygon[Length m]="","",Polygon[Length m])</f>
        <v/>
      </c>
      <c r="AA764" s="14" t="str">
        <f>IF(Polygon[Av Width m]="","",Polygon[Av Width m])</f>
        <v/>
      </c>
      <c r="AB764" s="14" t="str">
        <f>IF(Polygon[Parking Capacity]="","",Polygon[Parking Capacity])</f>
        <v/>
      </c>
    </row>
    <row r="765" spans="1:28" s="3" customFormat="1" x14ac:dyDescent="0.2">
      <c r="A765" s="3" t="str">
        <f>IF(Polygon[DWG File Name]="","",Polygon[DWG File Name])</f>
        <v/>
      </c>
      <c r="B765" s="3" t="str">
        <f>IF(Polygon[DWG Layer Name]="","",Polygon[DWG Layer Name])</f>
        <v/>
      </c>
      <c r="C765" s="3" t="str">
        <f>IF(Polygon[DWG Handle]="","",Polygon[DWG Handle])</f>
        <v/>
      </c>
      <c r="D765" s="58" t="str">
        <f>IF(Polygon[Approx Centroid X]="","",Polygon[Approx Centroid X])</f>
        <v/>
      </c>
      <c r="E765" s="58" t="str">
        <f>IF(Polygon[Approx Centroid Y]="","",Polygon[Approx Centroid Y])</f>
        <v/>
      </c>
      <c r="F765" s="3" t="str">
        <f>IF(Polygon[Replacement Asset]="","",Polygon[Replacement Asset])</f>
        <v/>
      </c>
      <c r="G765" s="3" t="str">
        <f>IF(Polygon[Asset ID]="","",UPPER(Polygon[Asset ID]))</f>
        <v/>
      </c>
      <c r="H765" s="3" t="str">
        <f>IF(Polygon[Asset Group]="","",VLOOKUP(Polygon[Asset Group],asset_grp_poly,4,FALSE))</f>
        <v/>
      </c>
      <c r="I765" s="3" t="str">
        <f>IF(Polygon[Asset Group]="","",VLOOKUP(Polygon[Asset Group],asset_grp_poly,2,FALSE))</f>
        <v/>
      </c>
      <c r="J765" s="3" t="str">
        <f>IF(Polygon[Asset Group]="","",VLOOKUP(Polygon[Asset Group],asset_grp_poly,3,FALSE))</f>
        <v/>
      </c>
      <c r="K765" s="3" t="str">
        <f>IF(Polygon[Asset Group]="","",VLOOKUP(Polygon[Asset Type],type_master_list,2,FALSE))</f>
        <v/>
      </c>
      <c r="L765" s="3" t="str">
        <f>IF(Polygon[Asset Name]="","",PROPER(Polygon[Asset Name]))</f>
        <v/>
      </c>
      <c r="M765" s="11" t="str">
        <f>IF(Polygon[Install Date]="","",Polygon[Install Date])</f>
        <v/>
      </c>
      <c r="N765" s="11" t="str">
        <f>IF(Polygon[Note]="","",PROPER(Polygon[Note]))</f>
        <v/>
      </c>
      <c r="O765" s="11" t="str">
        <f>IF(Polygon[Resource Consent Number]="","",UPPER(Polygon[Resource Consent Number]))</f>
        <v/>
      </c>
      <c r="P765" s="53" t="str">
        <f>IF(Polygon[Asset Unit Cost]="","",Polygon[Asset Unit Cost])</f>
        <v/>
      </c>
      <c r="Q765" s="11" t="str">
        <f>IF(Polygon[Added By]="","",UPPER(Polygon[Added By]))</f>
        <v/>
      </c>
      <c r="R765" s="11" t="str">
        <f>IF(Polygon[Added Date]="","",Polygon[Added Date])</f>
        <v/>
      </c>
      <c r="S765" s="14" t="str">
        <f>IF(Polygon[Z COORD]="","",Polygon[Z COORD])</f>
        <v/>
      </c>
      <c r="T765" s="14" t="str">
        <f>IF(Polygon[Asset Description]="","",PROPER(Polygon[Asset Description]))</f>
        <v/>
      </c>
      <c r="U765" s="14" t="str">
        <f>IF(Polygon[Area m2]="","",Polygon[Area m2])</f>
        <v/>
      </c>
      <c r="V765" s="14" t="str">
        <f>IF(Polygon[Asset Group]="","",VLOOKUP(Polygon[Surface Material],surface_master,2,FALSE))</f>
        <v/>
      </c>
      <c r="W765" s="14" t="str">
        <f>IF(Polygon[Asset Group]="","",VLOOKUP(Polygon[Material],sa_pa_surface,2,FALSE))</f>
        <v/>
      </c>
      <c r="X765" s="14" t="str">
        <f>IF(Polygon[Asset Group]="","",VLOOKUP(Polygon[Surface],surface_master,2,FALSE))</f>
        <v/>
      </c>
      <c r="Y765" s="14" t="str">
        <f>IF(Polygon[Surface Layer Depth mm]="","",Polygon[Surface Layer Depth mm])</f>
        <v/>
      </c>
      <c r="Z765" s="14" t="str">
        <f>IF(Polygon[Length m]="","",Polygon[Length m])</f>
        <v/>
      </c>
      <c r="AA765" s="14" t="str">
        <f>IF(Polygon[Av Width m]="","",Polygon[Av Width m])</f>
        <v/>
      </c>
      <c r="AB765" s="14" t="str">
        <f>IF(Polygon[Parking Capacity]="","",Polygon[Parking Capacity])</f>
        <v/>
      </c>
    </row>
    <row r="766" spans="1:28" s="3" customFormat="1" x14ac:dyDescent="0.2">
      <c r="A766" s="3" t="str">
        <f>IF(Polygon[DWG File Name]="","",Polygon[DWG File Name])</f>
        <v/>
      </c>
      <c r="B766" s="3" t="str">
        <f>IF(Polygon[DWG Layer Name]="","",Polygon[DWG Layer Name])</f>
        <v/>
      </c>
      <c r="C766" s="3" t="str">
        <f>IF(Polygon[DWG Handle]="","",Polygon[DWG Handle])</f>
        <v/>
      </c>
      <c r="D766" s="58" t="str">
        <f>IF(Polygon[Approx Centroid X]="","",Polygon[Approx Centroid X])</f>
        <v/>
      </c>
      <c r="E766" s="58" t="str">
        <f>IF(Polygon[Approx Centroid Y]="","",Polygon[Approx Centroid Y])</f>
        <v/>
      </c>
      <c r="F766" s="3" t="str">
        <f>IF(Polygon[Replacement Asset]="","",Polygon[Replacement Asset])</f>
        <v/>
      </c>
      <c r="G766" s="3" t="str">
        <f>IF(Polygon[Asset ID]="","",UPPER(Polygon[Asset ID]))</f>
        <v/>
      </c>
      <c r="H766" s="3" t="str">
        <f>IF(Polygon[Asset Group]="","",VLOOKUP(Polygon[Asset Group],asset_grp_poly,4,FALSE))</f>
        <v/>
      </c>
      <c r="I766" s="3" t="str">
        <f>IF(Polygon[Asset Group]="","",VLOOKUP(Polygon[Asset Group],asset_grp_poly,2,FALSE))</f>
        <v/>
      </c>
      <c r="J766" s="3" t="str">
        <f>IF(Polygon[Asset Group]="","",VLOOKUP(Polygon[Asset Group],asset_grp_poly,3,FALSE))</f>
        <v/>
      </c>
      <c r="K766" s="3" t="str">
        <f>IF(Polygon[Asset Group]="","",VLOOKUP(Polygon[Asset Type],type_master_list,2,FALSE))</f>
        <v/>
      </c>
      <c r="L766" s="3" t="str">
        <f>IF(Polygon[Asset Name]="","",PROPER(Polygon[Asset Name]))</f>
        <v/>
      </c>
      <c r="M766" s="11" t="str">
        <f>IF(Polygon[Install Date]="","",Polygon[Install Date])</f>
        <v/>
      </c>
      <c r="N766" s="11" t="str">
        <f>IF(Polygon[Note]="","",PROPER(Polygon[Note]))</f>
        <v/>
      </c>
      <c r="O766" s="11" t="str">
        <f>IF(Polygon[Resource Consent Number]="","",UPPER(Polygon[Resource Consent Number]))</f>
        <v/>
      </c>
      <c r="P766" s="53" t="str">
        <f>IF(Polygon[Asset Unit Cost]="","",Polygon[Asset Unit Cost])</f>
        <v/>
      </c>
      <c r="Q766" s="11" t="str">
        <f>IF(Polygon[Added By]="","",UPPER(Polygon[Added By]))</f>
        <v/>
      </c>
      <c r="R766" s="11" t="str">
        <f>IF(Polygon[Added Date]="","",Polygon[Added Date])</f>
        <v/>
      </c>
      <c r="S766" s="14" t="str">
        <f>IF(Polygon[Z COORD]="","",Polygon[Z COORD])</f>
        <v/>
      </c>
      <c r="T766" s="14" t="str">
        <f>IF(Polygon[Asset Description]="","",PROPER(Polygon[Asset Description]))</f>
        <v/>
      </c>
      <c r="U766" s="14" t="str">
        <f>IF(Polygon[Area m2]="","",Polygon[Area m2])</f>
        <v/>
      </c>
      <c r="V766" s="14" t="str">
        <f>IF(Polygon[Asset Group]="","",VLOOKUP(Polygon[Surface Material],surface_master,2,FALSE))</f>
        <v/>
      </c>
      <c r="W766" s="14" t="str">
        <f>IF(Polygon[Asset Group]="","",VLOOKUP(Polygon[Material],sa_pa_surface,2,FALSE))</f>
        <v/>
      </c>
      <c r="X766" s="14" t="str">
        <f>IF(Polygon[Asset Group]="","",VLOOKUP(Polygon[Surface],surface_master,2,FALSE))</f>
        <v/>
      </c>
      <c r="Y766" s="14" t="str">
        <f>IF(Polygon[Surface Layer Depth mm]="","",Polygon[Surface Layer Depth mm])</f>
        <v/>
      </c>
      <c r="Z766" s="14" t="str">
        <f>IF(Polygon[Length m]="","",Polygon[Length m])</f>
        <v/>
      </c>
      <c r="AA766" s="14" t="str">
        <f>IF(Polygon[Av Width m]="","",Polygon[Av Width m])</f>
        <v/>
      </c>
      <c r="AB766" s="14" t="str">
        <f>IF(Polygon[Parking Capacity]="","",Polygon[Parking Capacity])</f>
        <v/>
      </c>
    </row>
    <row r="767" spans="1:28" s="3" customFormat="1" x14ac:dyDescent="0.2">
      <c r="A767" s="3" t="str">
        <f>IF(Polygon[DWG File Name]="","",Polygon[DWG File Name])</f>
        <v/>
      </c>
      <c r="B767" s="3" t="str">
        <f>IF(Polygon[DWG Layer Name]="","",Polygon[DWG Layer Name])</f>
        <v/>
      </c>
      <c r="C767" s="3" t="str">
        <f>IF(Polygon[DWG Handle]="","",Polygon[DWG Handle])</f>
        <v/>
      </c>
      <c r="D767" s="58" t="str">
        <f>IF(Polygon[Approx Centroid X]="","",Polygon[Approx Centroid X])</f>
        <v/>
      </c>
      <c r="E767" s="58" t="str">
        <f>IF(Polygon[Approx Centroid Y]="","",Polygon[Approx Centroid Y])</f>
        <v/>
      </c>
      <c r="F767" s="3" t="str">
        <f>IF(Polygon[Replacement Asset]="","",Polygon[Replacement Asset])</f>
        <v/>
      </c>
      <c r="G767" s="3" t="str">
        <f>IF(Polygon[Asset ID]="","",UPPER(Polygon[Asset ID]))</f>
        <v/>
      </c>
      <c r="H767" s="3" t="str">
        <f>IF(Polygon[Asset Group]="","",VLOOKUP(Polygon[Asset Group],asset_grp_poly,4,FALSE))</f>
        <v/>
      </c>
      <c r="I767" s="3" t="str">
        <f>IF(Polygon[Asset Group]="","",VLOOKUP(Polygon[Asset Group],asset_grp_poly,2,FALSE))</f>
        <v/>
      </c>
      <c r="J767" s="3" t="str">
        <f>IF(Polygon[Asset Group]="","",VLOOKUP(Polygon[Asset Group],asset_grp_poly,3,FALSE))</f>
        <v/>
      </c>
      <c r="K767" s="3" t="str">
        <f>IF(Polygon[Asset Group]="","",VLOOKUP(Polygon[Asset Type],type_master_list,2,FALSE))</f>
        <v/>
      </c>
      <c r="L767" s="3" t="str">
        <f>IF(Polygon[Asset Name]="","",PROPER(Polygon[Asset Name]))</f>
        <v/>
      </c>
      <c r="M767" s="11" t="str">
        <f>IF(Polygon[Install Date]="","",Polygon[Install Date])</f>
        <v/>
      </c>
      <c r="N767" s="11" t="str">
        <f>IF(Polygon[Note]="","",PROPER(Polygon[Note]))</f>
        <v/>
      </c>
      <c r="O767" s="11" t="str">
        <f>IF(Polygon[Resource Consent Number]="","",UPPER(Polygon[Resource Consent Number]))</f>
        <v/>
      </c>
      <c r="P767" s="53" t="str">
        <f>IF(Polygon[Asset Unit Cost]="","",Polygon[Asset Unit Cost])</f>
        <v/>
      </c>
      <c r="Q767" s="11" t="str">
        <f>IF(Polygon[Added By]="","",UPPER(Polygon[Added By]))</f>
        <v/>
      </c>
      <c r="R767" s="11" t="str">
        <f>IF(Polygon[Added Date]="","",Polygon[Added Date])</f>
        <v/>
      </c>
      <c r="S767" s="14" t="str">
        <f>IF(Polygon[Z COORD]="","",Polygon[Z COORD])</f>
        <v/>
      </c>
      <c r="T767" s="14" t="str">
        <f>IF(Polygon[Asset Description]="","",PROPER(Polygon[Asset Description]))</f>
        <v/>
      </c>
      <c r="U767" s="14" t="str">
        <f>IF(Polygon[Area m2]="","",Polygon[Area m2])</f>
        <v/>
      </c>
      <c r="V767" s="14" t="str">
        <f>IF(Polygon[Asset Group]="","",VLOOKUP(Polygon[Surface Material],surface_master,2,FALSE))</f>
        <v/>
      </c>
      <c r="W767" s="14" t="str">
        <f>IF(Polygon[Asset Group]="","",VLOOKUP(Polygon[Material],sa_pa_surface,2,FALSE))</f>
        <v/>
      </c>
      <c r="X767" s="14" t="str">
        <f>IF(Polygon[Asset Group]="","",VLOOKUP(Polygon[Surface],surface_master,2,FALSE))</f>
        <v/>
      </c>
      <c r="Y767" s="14" t="str">
        <f>IF(Polygon[Surface Layer Depth mm]="","",Polygon[Surface Layer Depth mm])</f>
        <v/>
      </c>
      <c r="Z767" s="14" t="str">
        <f>IF(Polygon[Length m]="","",Polygon[Length m])</f>
        <v/>
      </c>
      <c r="AA767" s="14" t="str">
        <f>IF(Polygon[Av Width m]="","",Polygon[Av Width m])</f>
        <v/>
      </c>
      <c r="AB767" s="14" t="str">
        <f>IF(Polygon[Parking Capacity]="","",Polygon[Parking Capacity])</f>
        <v/>
      </c>
    </row>
    <row r="768" spans="1:28" s="3" customFormat="1" x14ac:dyDescent="0.2">
      <c r="A768" s="3" t="str">
        <f>IF(Polygon[DWG File Name]="","",Polygon[DWG File Name])</f>
        <v/>
      </c>
      <c r="B768" s="3" t="str">
        <f>IF(Polygon[DWG Layer Name]="","",Polygon[DWG Layer Name])</f>
        <v/>
      </c>
      <c r="C768" s="3" t="str">
        <f>IF(Polygon[DWG Handle]="","",Polygon[DWG Handle])</f>
        <v/>
      </c>
      <c r="D768" s="58" t="str">
        <f>IF(Polygon[Approx Centroid X]="","",Polygon[Approx Centroid X])</f>
        <v/>
      </c>
      <c r="E768" s="58" t="str">
        <f>IF(Polygon[Approx Centroid Y]="","",Polygon[Approx Centroid Y])</f>
        <v/>
      </c>
      <c r="F768" s="3" t="str">
        <f>IF(Polygon[Replacement Asset]="","",Polygon[Replacement Asset])</f>
        <v/>
      </c>
      <c r="G768" s="3" t="str">
        <f>IF(Polygon[Asset ID]="","",UPPER(Polygon[Asset ID]))</f>
        <v/>
      </c>
      <c r="H768" s="3" t="str">
        <f>IF(Polygon[Asset Group]="","",VLOOKUP(Polygon[Asset Group],asset_grp_poly,4,FALSE))</f>
        <v/>
      </c>
      <c r="I768" s="3" t="str">
        <f>IF(Polygon[Asset Group]="","",VLOOKUP(Polygon[Asset Group],asset_grp_poly,2,FALSE))</f>
        <v/>
      </c>
      <c r="J768" s="3" t="str">
        <f>IF(Polygon[Asset Group]="","",VLOOKUP(Polygon[Asset Group],asset_grp_poly,3,FALSE))</f>
        <v/>
      </c>
      <c r="K768" s="3" t="str">
        <f>IF(Polygon[Asset Group]="","",VLOOKUP(Polygon[Asset Type],type_master_list,2,FALSE))</f>
        <v/>
      </c>
      <c r="L768" s="3" t="str">
        <f>IF(Polygon[Asset Name]="","",PROPER(Polygon[Asset Name]))</f>
        <v/>
      </c>
      <c r="M768" s="11" t="str">
        <f>IF(Polygon[Install Date]="","",Polygon[Install Date])</f>
        <v/>
      </c>
      <c r="N768" s="11" t="str">
        <f>IF(Polygon[Note]="","",PROPER(Polygon[Note]))</f>
        <v/>
      </c>
      <c r="O768" s="11" t="str">
        <f>IF(Polygon[Resource Consent Number]="","",UPPER(Polygon[Resource Consent Number]))</f>
        <v/>
      </c>
      <c r="P768" s="53" t="str">
        <f>IF(Polygon[Asset Unit Cost]="","",Polygon[Asset Unit Cost])</f>
        <v/>
      </c>
      <c r="Q768" s="11" t="str">
        <f>IF(Polygon[Added By]="","",UPPER(Polygon[Added By]))</f>
        <v/>
      </c>
      <c r="R768" s="11" t="str">
        <f>IF(Polygon[Added Date]="","",Polygon[Added Date])</f>
        <v/>
      </c>
      <c r="S768" s="14" t="str">
        <f>IF(Polygon[Z COORD]="","",Polygon[Z COORD])</f>
        <v/>
      </c>
      <c r="T768" s="14" t="str">
        <f>IF(Polygon[Asset Description]="","",PROPER(Polygon[Asset Description]))</f>
        <v/>
      </c>
      <c r="U768" s="14" t="str">
        <f>IF(Polygon[Area m2]="","",Polygon[Area m2])</f>
        <v/>
      </c>
      <c r="V768" s="14" t="str">
        <f>IF(Polygon[Asset Group]="","",VLOOKUP(Polygon[Surface Material],surface_master,2,FALSE))</f>
        <v/>
      </c>
      <c r="W768" s="14" t="str">
        <f>IF(Polygon[Asset Group]="","",VLOOKUP(Polygon[Material],sa_pa_surface,2,FALSE))</f>
        <v/>
      </c>
      <c r="X768" s="14" t="str">
        <f>IF(Polygon[Asset Group]="","",VLOOKUP(Polygon[Surface],surface_master,2,FALSE))</f>
        <v/>
      </c>
      <c r="Y768" s="14" t="str">
        <f>IF(Polygon[Surface Layer Depth mm]="","",Polygon[Surface Layer Depth mm])</f>
        <v/>
      </c>
      <c r="Z768" s="14" t="str">
        <f>IF(Polygon[Length m]="","",Polygon[Length m])</f>
        <v/>
      </c>
      <c r="AA768" s="14" t="str">
        <f>IF(Polygon[Av Width m]="","",Polygon[Av Width m])</f>
        <v/>
      </c>
      <c r="AB768" s="14" t="str">
        <f>IF(Polygon[Parking Capacity]="","",Polygon[Parking Capacity])</f>
        <v/>
      </c>
    </row>
    <row r="769" spans="1:28" s="3" customFormat="1" x14ac:dyDescent="0.2">
      <c r="A769" s="3" t="str">
        <f>IF(Polygon[DWG File Name]="","",Polygon[DWG File Name])</f>
        <v/>
      </c>
      <c r="B769" s="3" t="str">
        <f>IF(Polygon[DWG Layer Name]="","",Polygon[DWG Layer Name])</f>
        <v/>
      </c>
      <c r="C769" s="3" t="str">
        <f>IF(Polygon[DWG Handle]="","",Polygon[DWG Handle])</f>
        <v/>
      </c>
      <c r="D769" s="58" t="str">
        <f>IF(Polygon[Approx Centroid X]="","",Polygon[Approx Centroid X])</f>
        <v/>
      </c>
      <c r="E769" s="58" t="str">
        <f>IF(Polygon[Approx Centroid Y]="","",Polygon[Approx Centroid Y])</f>
        <v/>
      </c>
      <c r="F769" s="3" t="str">
        <f>IF(Polygon[Replacement Asset]="","",Polygon[Replacement Asset])</f>
        <v/>
      </c>
      <c r="G769" s="3" t="str">
        <f>IF(Polygon[Asset ID]="","",UPPER(Polygon[Asset ID]))</f>
        <v/>
      </c>
      <c r="H769" s="3" t="str">
        <f>IF(Polygon[Asset Group]="","",VLOOKUP(Polygon[Asset Group],asset_grp_poly,4,FALSE))</f>
        <v/>
      </c>
      <c r="I769" s="3" t="str">
        <f>IF(Polygon[Asset Group]="","",VLOOKUP(Polygon[Asset Group],asset_grp_poly,2,FALSE))</f>
        <v/>
      </c>
      <c r="J769" s="3" t="str">
        <f>IF(Polygon[Asset Group]="","",VLOOKUP(Polygon[Asset Group],asset_grp_poly,3,FALSE))</f>
        <v/>
      </c>
      <c r="K769" s="3" t="str">
        <f>IF(Polygon[Asset Group]="","",VLOOKUP(Polygon[Asset Type],type_master_list,2,FALSE))</f>
        <v/>
      </c>
      <c r="L769" s="3" t="str">
        <f>IF(Polygon[Asset Name]="","",PROPER(Polygon[Asset Name]))</f>
        <v/>
      </c>
      <c r="M769" s="11" t="str">
        <f>IF(Polygon[Install Date]="","",Polygon[Install Date])</f>
        <v/>
      </c>
      <c r="N769" s="11" t="str">
        <f>IF(Polygon[Note]="","",PROPER(Polygon[Note]))</f>
        <v/>
      </c>
      <c r="O769" s="11" t="str">
        <f>IF(Polygon[Resource Consent Number]="","",UPPER(Polygon[Resource Consent Number]))</f>
        <v/>
      </c>
      <c r="P769" s="53" t="str">
        <f>IF(Polygon[Asset Unit Cost]="","",Polygon[Asset Unit Cost])</f>
        <v/>
      </c>
      <c r="Q769" s="11" t="str">
        <f>IF(Polygon[Added By]="","",UPPER(Polygon[Added By]))</f>
        <v/>
      </c>
      <c r="R769" s="11" t="str">
        <f>IF(Polygon[Added Date]="","",Polygon[Added Date])</f>
        <v/>
      </c>
      <c r="S769" s="14" t="str">
        <f>IF(Polygon[Z COORD]="","",Polygon[Z COORD])</f>
        <v/>
      </c>
      <c r="T769" s="14" t="str">
        <f>IF(Polygon[Asset Description]="","",PROPER(Polygon[Asset Description]))</f>
        <v/>
      </c>
      <c r="U769" s="14" t="str">
        <f>IF(Polygon[Area m2]="","",Polygon[Area m2])</f>
        <v/>
      </c>
      <c r="V769" s="14" t="str">
        <f>IF(Polygon[Asset Group]="","",VLOOKUP(Polygon[Surface Material],surface_master,2,FALSE))</f>
        <v/>
      </c>
      <c r="W769" s="14" t="str">
        <f>IF(Polygon[Asset Group]="","",VLOOKUP(Polygon[Material],sa_pa_surface,2,FALSE))</f>
        <v/>
      </c>
      <c r="X769" s="14" t="str">
        <f>IF(Polygon[Asset Group]="","",VLOOKUP(Polygon[Surface],surface_master,2,FALSE))</f>
        <v/>
      </c>
      <c r="Y769" s="14" t="str">
        <f>IF(Polygon[Surface Layer Depth mm]="","",Polygon[Surface Layer Depth mm])</f>
        <v/>
      </c>
      <c r="Z769" s="14" t="str">
        <f>IF(Polygon[Length m]="","",Polygon[Length m])</f>
        <v/>
      </c>
      <c r="AA769" s="14" t="str">
        <f>IF(Polygon[Av Width m]="","",Polygon[Av Width m])</f>
        <v/>
      </c>
      <c r="AB769" s="14" t="str">
        <f>IF(Polygon[Parking Capacity]="","",Polygon[Parking Capacity])</f>
        <v/>
      </c>
    </row>
    <row r="770" spans="1:28" s="3" customFormat="1" x14ac:dyDescent="0.2">
      <c r="A770" s="3" t="str">
        <f>IF(Polygon[DWG File Name]="","",Polygon[DWG File Name])</f>
        <v/>
      </c>
      <c r="B770" s="3" t="str">
        <f>IF(Polygon[DWG Layer Name]="","",Polygon[DWG Layer Name])</f>
        <v/>
      </c>
      <c r="C770" s="3" t="str">
        <f>IF(Polygon[DWG Handle]="","",Polygon[DWG Handle])</f>
        <v/>
      </c>
      <c r="D770" s="58" t="str">
        <f>IF(Polygon[Approx Centroid X]="","",Polygon[Approx Centroid X])</f>
        <v/>
      </c>
      <c r="E770" s="58" t="str">
        <f>IF(Polygon[Approx Centroid Y]="","",Polygon[Approx Centroid Y])</f>
        <v/>
      </c>
      <c r="F770" s="3" t="str">
        <f>IF(Polygon[Replacement Asset]="","",Polygon[Replacement Asset])</f>
        <v/>
      </c>
      <c r="G770" s="3" t="str">
        <f>IF(Polygon[Asset ID]="","",UPPER(Polygon[Asset ID]))</f>
        <v/>
      </c>
      <c r="H770" s="3" t="str">
        <f>IF(Polygon[Asset Group]="","",VLOOKUP(Polygon[Asset Group],asset_grp_poly,4,FALSE))</f>
        <v/>
      </c>
      <c r="I770" s="3" t="str">
        <f>IF(Polygon[Asset Group]="","",VLOOKUP(Polygon[Asset Group],asset_grp_poly,2,FALSE))</f>
        <v/>
      </c>
      <c r="J770" s="3" t="str">
        <f>IF(Polygon[Asset Group]="","",VLOOKUP(Polygon[Asset Group],asset_grp_poly,3,FALSE))</f>
        <v/>
      </c>
      <c r="K770" s="3" t="str">
        <f>IF(Polygon[Asset Group]="","",VLOOKUP(Polygon[Asset Type],type_master_list,2,FALSE))</f>
        <v/>
      </c>
      <c r="L770" s="3" t="str">
        <f>IF(Polygon[Asset Name]="","",PROPER(Polygon[Asset Name]))</f>
        <v/>
      </c>
      <c r="M770" s="11" t="str">
        <f>IF(Polygon[Install Date]="","",Polygon[Install Date])</f>
        <v/>
      </c>
      <c r="N770" s="11" t="str">
        <f>IF(Polygon[Note]="","",PROPER(Polygon[Note]))</f>
        <v/>
      </c>
      <c r="O770" s="11" t="str">
        <f>IF(Polygon[Resource Consent Number]="","",UPPER(Polygon[Resource Consent Number]))</f>
        <v/>
      </c>
      <c r="P770" s="53" t="str">
        <f>IF(Polygon[Asset Unit Cost]="","",Polygon[Asset Unit Cost])</f>
        <v/>
      </c>
      <c r="Q770" s="11" t="str">
        <f>IF(Polygon[Added By]="","",UPPER(Polygon[Added By]))</f>
        <v/>
      </c>
      <c r="R770" s="11" t="str">
        <f>IF(Polygon[Added Date]="","",Polygon[Added Date])</f>
        <v/>
      </c>
      <c r="S770" s="14" t="str">
        <f>IF(Polygon[Z COORD]="","",Polygon[Z COORD])</f>
        <v/>
      </c>
      <c r="T770" s="14" t="str">
        <f>IF(Polygon[Asset Description]="","",PROPER(Polygon[Asset Description]))</f>
        <v/>
      </c>
      <c r="U770" s="14" t="str">
        <f>IF(Polygon[Area m2]="","",Polygon[Area m2])</f>
        <v/>
      </c>
      <c r="V770" s="14" t="str">
        <f>IF(Polygon[Asset Group]="","",VLOOKUP(Polygon[Surface Material],surface_master,2,FALSE))</f>
        <v/>
      </c>
      <c r="W770" s="14" t="str">
        <f>IF(Polygon[Asset Group]="","",VLOOKUP(Polygon[Material],sa_pa_surface,2,FALSE))</f>
        <v/>
      </c>
      <c r="X770" s="14" t="str">
        <f>IF(Polygon[Asset Group]="","",VLOOKUP(Polygon[Surface],surface_master,2,FALSE))</f>
        <v/>
      </c>
      <c r="Y770" s="14" t="str">
        <f>IF(Polygon[Surface Layer Depth mm]="","",Polygon[Surface Layer Depth mm])</f>
        <v/>
      </c>
      <c r="Z770" s="14" t="str">
        <f>IF(Polygon[Length m]="","",Polygon[Length m])</f>
        <v/>
      </c>
      <c r="AA770" s="14" t="str">
        <f>IF(Polygon[Av Width m]="","",Polygon[Av Width m])</f>
        <v/>
      </c>
      <c r="AB770" s="14" t="str">
        <f>IF(Polygon[Parking Capacity]="","",Polygon[Parking Capacity])</f>
        <v/>
      </c>
    </row>
    <row r="771" spans="1:28" s="3" customFormat="1" x14ac:dyDescent="0.2">
      <c r="A771" s="3" t="str">
        <f>IF(Polygon[DWG File Name]="","",Polygon[DWG File Name])</f>
        <v/>
      </c>
      <c r="B771" s="3" t="str">
        <f>IF(Polygon[DWG Layer Name]="","",Polygon[DWG Layer Name])</f>
        <v/>
      </c>
      <c r="C771" s="3" t="str">
        <f>IF(Polygon[DWG Handle]="","",Polygon[DWG Handle])</f>
        <v/>
      </c>
      <c r="D771" s="58" t="str">
        <f>IF(Polygon[Approx Centroid X]="","",Polygon[Approx Centroid X])</f>
        <v/>
      </c>
      <c r="E771" s="58" t="str">
        <f>IF(Polygon[Approx Centroid Y]="","",Polygon[Approx Centroid Y])</f>
        <v/>
      </c>
      <c r="F771" s="3" t="str">
        <f>IF(Polygon[Replacement Asset]="","",Polygon[Replacement Asset])</f>
        <v/>
      </c>
      <c r="G771" s="3" t="str">
        <f>IF(Polygon[Asset ID]="","",UPPER(Polygon[Asset ID]))</f>
        <v/>
      </c>
      <c r="H771" s="3" t="str">
        <f>IF(Polygon[Asset Group]="","",VLOOKUP(Polygon[Asset Group],asset_grp_poly,4,FALSE))</f>
        <v/>
      </c>
      <c r="I771" s="3" t="str">
        <f>IF(Polygon[Asset Group]="","",VLOOKUP(Polygon[Asset Group],asset_grp_poly,2,FALSE))</f>
        <v/>
      </c>
      <c r="J771" s="3" t="str">
        <f>IF(Polygon[Asset Group]="","",VLOOKUP(Polygon[Asset Group],asset_grp_poly,3,FALSE))</f>
        <v/>
      </c>
      <c r="K771" s="3" t="str">
        <f>IF(Polygon[Asset Group]="","",VLOOKUP(Polygon[Asset Type],type_master_list,2,FALSE))</f>
        <v/>
      </c>
      <c r="L771" s="3" t="str">
        <f>IF(Polygon[Asset Name]="","",PROPER(Polygon[Asset Name]))</f>
        <v/>
      </c>
      <c r="M771" s="11" t="str">
        <f>IF(Polygon[Install Date]="","",Polygon[Install Date])</f>
        <v/>
      </c>
      <c r="N771" s="11" t="str">
        <f>IF(Polygon[Note]="","",PROPER(Polygon[Note]))</f>
        <v/>
      </c>
      <c r="O771" s="11" t="str">
        <f>IF(Polygon[Resource Consent Number]="","",UPPER(Polygon[Resource Consent Number]))</f>
        <v/>
      </c>
      <c r="P771" s="53" t="str">
        <f>IF(Polygon[Asset Unit Cost]="","",Polygon[Asset Unit Cost])</f>
        <v/>
      </c>
      <c r="Q771" s="11" t="str">
        <f>IF(Polygon[Added By]="","",UPPER(Polygon[Added By]))</f>
        <v/>
      </c>
      <c r="R771" s="11" t="str">
        <f>IF(Polygon[Added Date]="","",Polygon[Added Date])</f>
        <v/>
      </c>
      <c r="S771" s="14" t="str">
        <f>IF(Polygon[Z COORD]="","",Polygon[Z COORD])</f>
        <v/>
      </c>
      <c r="T771" s="14" t="str">
        <f>IF(Polygon[Asset Description]="","",PROPER(Polygon[Asset Description]))</f>
        <v/>
      </c>
      <c r="U771" s="14" t="str">
        <f>IF(Polygon[Area m2]="","",Polygon[Area m2])</f>
        <v/>
      </c>
      <c r="V771" s="14" t="str">
        <f>IF(Polygon[Asset Group]="","",VLOOKUP(Polygon[Surface Material],surface_master,2,FALSE))</f>
        <v/>
      </c>
      <c r="W771" s="14" t="str">
        <f>IF(Polygon[Asset Group]="","",VLOOKUP(Polygon[Material],sa_pa_surface,2,FALSE))</f>
        <v/>
      </c>
      <c r="X771" s="14" t="str">
        <f>IF(Polygon[Asset Group]="","",VLOOKUP(Polygon[Surface],surface_master,2,FALSE))</f>
        <v/>
      </c>
      <c r="Y771" s="14" t="str">
        <f>IF(Polygon[Surface Layer Depth mm]="","",Polygon[Surface Layer Depth mm])</f>
        <v/>
      </c>
      <c r="Z771" s="14" t="str">
        <f>IF(Polygon[Length m]="","",Polygon[Length m])</f>
        <v/>
      </c>
      <c r="AA771" s="14" t="str">
        <f>IF(Polygon[Av Width m]="","",Polygon[Av Width m])</f>
        <v/>
      </c>
      <c r="AB771" s="14" t="str">
        <f>IF(Polygon[Parking Capacity]="","",Polygon[Parking Capacity])</f>
        <v/>
      </c>
    </row>
    <row r="772" spans="1:28" s="3" customFormat="1" x14ac:dyDescent="0.2">
      <c r="A772" s="3" t="str">
        <f>IF(Polygon[DWG File Name]="","",Polygon[DWG File Name])</f>
        <v/>
      </c>
      <c r="B772" s="3" t="str">
        <f>IF(Polygon[DWG Layer Name]="","",Polygon[DWG Layer Name])</f>
        <v/>
      </c>
      <c r="C772" s="3" t="str">
        <f>IF(Polygon[DWG Handle]="","",Polygon[DWG Handle])</f>
        <v/>
      </c>
      <c r="D772" s="58" t="str">
        <f>IF(Polygon[Approx Centroid X]="","",Polygon[Approx Centroid X])</f>
        <v/>
      </c>
      <c r="E772" s="58" t="str">
        <f>IF(Polygon[Approx Centroid Y]="","",Polygon[Approx Centroid Y])</f>
        <v/>
      </c>
      <c r="F772" s="3" t="str">
        <f>IF(Polygon[Replacement Asset]="","",Polygon[Replacement Asset])</f>
        <v/>
      </c>
      <c r="G772" s="3" t="str">
        <f>IF(Polygon[Asset ID]="","",UPPER(Polygon[Asset ID]))</f>
        <v/>
      </c>
      <c r="H772" s="3" t="str">
        <f>IF(Polygon[Asset Group]="","",VLOOKUP(Polygon[Asset Group],asset_grp_poly,4,FALSE))</f>
        <v/>
      </c>
      <c r="I772" s="3" t="str">
        <f>IF(Polygon[Asset Group]="","",VLOOKUP(Polygon[Asset Group],asset_grp_poly,2,FALSE))</f>
        <v/>
      </c>
      <c r="J772" s="3" t="str">
        <f>IF(Polygon[Asset Group]="","",VLOOKUP(Polygon[Asset Group],asset_grp_poly,3,FALSE))</f>
        <v/>
      </c>
      <c r="K772" s="3" t="str">
        <f>IF(Polygon[Asset Group]="","",VLOOKUP(Polygon[Asset Type],type_master_list,2,FALSE))</f>
        <v/>
      </c>
      <c r="L772" s="3" t="str">
        <f>IF(Polygon[Asset Name]="","",PROPER(Polygon[Asset Name]))</f>
        <v/>
      </c>
      <c r="M772" s="11" t="str">
        <f>IF(Polygon[Install Date]="","",Polygon[Install Date])</f>
        <v/>
      </c>
      <c r="N772" s="11" t="str">
        <f>IF(Polygon[Note]="","",PROPER(Polygon[Note]))</f>
        <v/>
      </c>
      <c r="O772" s="11" t="str">
        <f>IF(Polygon[Resource Consent Number]="","",UPPER(Polygon[Resource Consent Number]))</f>
        <v/>
      </c>
      <c r="P772" s="53" t="str">
        <f>IF(Polygon[Asset Unit Cost]="","",Polygon[Asset Unit Cost])</f>
        <v/>
      </c>
      <c r="Q772" s="11" t="str">
        <f>IF(Polygon[Added By]="","",UPPER(Polygon[Added By]))</f>
        <v/>
      </c>
      <c r="R772" s="11" t="str">
        <f>IF(Polygon[Added Date]="","",Polygon[Added Date])</f>
        <v/>
      </c>
      <c r="S772" s="14" t="str">
        <f>IF(Polygon[Z COORD]="","",Polygon[Z COORD])</f>
        <v/>
      </c>
      <c r="T772" s="14" t="str">
        <f>IF(Polygon[Asset Description]="","",PROPER(Polygon[Asset Description]))</f>
        <v/>
      </c>
      <c r="U772" s="14" t="str">
        <f>IF(Polygon[Area m2]="","",Polygon[Area m2])</f>
        <v/>
      </c>
      <c r="V772" s="14" t="str">
        <f>IF(Polygon[Asset Group]="","",VLOOKUP(Polygon[Surface Material],surface_master,2,FALSE))</f>
        <v/>
      </c>
      <c r="W772" s="14" t="str">
        <f>IF(Polygon[Asset Group]="","",VLOOKUP(Polygon[Material],sa_pa_surface,2,FALSE))</f>
        <v/>
      </c>
      <c r="X772" s="14" t="str">
        <f>IF(Polygon[Asset Group]="","",VLOOKUP(Polygon[Surface],surface_master,2,FALSE))</f>
        <v/>
      </c>
      <c r="Y772" s="14" t="str">
        <f>IF(Polygon[Surface Layer Depth mm]="","",Polygon[Surface Layer Depth mm])</f>
        <v/>
      </c>
      <c r="Z772" s="14" t="str">
        <f>IF(Polygon[Length m]="","",Polygon[Length m])</f>
        <v/>
      </c>
      <c r="AA772" s="14" t="str">
        <f>IF(Polygon[Av Width m]="","",Polygon[Av Width m])</f>
        <v/>
      </c>
      <c r="AB772" s="14" t="str">
        <f>IF(Polygon[Parking Capacity]="","",Polygon[Parking Capacity])</f>
        <v/>
      </c>
    </row>
    <row r="773" spans="1:28" s="3" customFormat="1" x14ac:dyDescent="0.2">
      <c r="A773" s="3" t="str">
        <f>IF(Polygon[DWG File Name]="","",Polygon[DWG File Name])</f>
        <v/>
      </c>
      <c r="B773" s="3" t="str">
        <f>IF(Polygon[DWG Layer Name]="","",Polygon[DWG Layer Name])</f>
        <v/>
      </c>
      <c r="C773" s="3" t="str">
        <f>IF(Polygon[DWG Handle]="","",Polygon[DWG Handle])</f>
        <v/>
      </c>
      <c r="D773" s="58" t="str">
        <f>IF(Polygon[Approx Centroid X]="","",Polygon[Approx Centroid X])</f>
        <v/>
      </c>
      <c r="E773" s="58" t="str">
        <f>IF(Polygon[Approx Centroid Y]="","",Polygon[Approx Centroid Y])</f>
        <v/>
      </c>
      <c r="F773" s="3" t="str">
        <f>IF(Polygon[Replacement Asset]="","",Polygon[Replacement Asset])</f>
        <v/>
      </c>
      <c r="G773" s="3" t="str">
        <f>IF(Polygon[Asset ID]="","",UPPER(Polygon[Asset ID]))</f>
        <v/>
      </c>
      <c r="H773" s="3" t="str">
        <f>IF(Polygon[Asset Group]="","",VLOOKUP(Polygon[Asset Group],asset_grp_poly,4,FALSE))</f>
        <v/>
      </c>
      <c r="I773" s="3" t="str">
        <f>IF(Polygon[Asset Group]="","",VLOOKUP(Polygon[Asset Group],asset_grp_poly,2,FALSE))</f>
        <v/>
      </c>
      <c r="J773" s="3" t="str">
        <f>IF(Polygon[Asset Group]="","",VLOOKUP(Polygon[Asset Group],asset_grp_poly,3,FALSE))</f>
        <v/>
      </c>
      <c r="K773" s="3" t="str">
        <f>IF(Polygon[Asset Group]="","",VLOOKUP(Polygon[Asset Type],type_master_list,2,FALSE))</f>
        <v/>
      </c>
      <c r="L773" s="3" t="str">
        <f>IF(Polygon[Asset Name]="","",PROPER(Polygon[Asset Name]))</f>
        <v/>
      </c>
      <c r="M773" s="11" t="str">
        <f>IF(Polygon[Install Date]="","",Polygon[Install Date])</f>
        <v/>
      </c>
      <c r="N773" s="11" t="str">
        <f>IF(Polygon[Note]="","",PROPER(Polygon[Note]))</f>
        <v/>
      </c>
      <c r="O773" s="11" t="str">
        <f>IF(Polygon[Resource Consent Number]="","",UPPER(Polygon[Resource Consent Number]))</f>
        <v/>
      </c>
      <c r="P773" s="53" t="str">
        <f>IF(Polygon[Asset Unit Cost]="","",Polygon[Asset Unit Cost])</f>
        <v/>
      </c>
      <c r="Q773" s="11" t="str">
        <f>IF(Polygon[Added By]="","",UPPER(Polygon[Added By]))</f>
        <v/>
      </c>
      <c r="R773" s="11" t="str">
        <f>IF(Polygon[Added Date]="","",Polygon[Added Date])</f>
        <v/>
      </c>
      <c r="S773" s="14" t="str">
        <f>IF(Polygon[Z COORD]="","",Polygon[Z COORD])</f>
        <v/>
      </c>
      <c r="T773" s="14" t="str">
        <f>IF(Polygon[Asset Description]="","",PROPER(Polygon[Asset Description]))</f>
        <v/>
      </c>
      <c r="U773" s="14" t="str">
        <f>IF(Polygon[Area m2]="","",Polygon[Area m2])</f>
        <v/>
      </c>
      <c r="V773" s="14" t="str">
        <f>IF(Polygon[Asset Group]="","",VLOOKUP(Polygon[Surface Material],surface_master,2,FALSE))</f>
        <v/>
      </c>
      <c r="W773" s="14" t="str">
        <f>IF(Polygon[Asset Group]="","",VLOOKUP(Polygon[Material],sa_pa_surface,2,FALSE))</f>
        <v/>
      </c>
      <c r="X773" s="14" t="str">
        <f>IF(Polygon[Asset Group]="","",VLOOKUP(Polygon[Surface],surface_master,2,FALSE))</f>
        <v/>
      </c>
      <c r="Y773" s="14" t="str">
        <f>IF(Polygon[Surface Layer Depth mm]="","",Polygon[Surface Layer Depth mm])</f>
        <v/>
      </c>
      <c r="Z773" s="14" t="str">
        <f>IF(Polygon[Length m]="","",Polygon[Length m])</f>
        <v/>
      </c>
      <c r="AA773" s="14" t="str">
        <f>IF(Polygon[Av Width m]="","",Polygon[Av Width m])</f>
        <v/>
      </c>
      <c r="AB773" s="14" t="str">
        <f>IF(Polygon[Parking Capacity]="","",Polygon[Parking Capacity])</f>
        <v/>
      </c>
    </row>
    <row r="774" spans="1:28" s="3" customFormat="1" x14ac:dyDescent="0.2">
      <c r="A774" s="3" t="str">
        <f>IF(Polygon[DWG File Name]="","",Polygon[DWG File Name])</f>
        <v/>
      </c>
      <c r="B774" s="3" t="str">
        <f>IF(Polygon[DWG Layer Name]="","",Polygon[DWG Layer Name])</f>
        <v/>
      </c>
      <c r="C774" s="3" t="str">
        <f>IF(Polygon[DWG Handle]="","",Polygon[DWG Handle])</f>
        <v/>
      </c>
      <c r="D774" s="58" t="str">
        <f>IF(Polygon[Approx Centroid X]="","",Polygon[Approx Centroid X])</f>
        <v/>
      </c>
      <c r="E774" s="58" t="str">
        <f>IF(Polygon[Approx Centroid Y]="","",Polygon[Approx Centroid Y])</f>
        <v/>
      </c>
      <c r="F774" s="3" t="str">
        <f>IF(Polygon[Replacement Asset]="","",Polygon[Replacement Asset])</f>
        <v/>
      </c>
      <c r="G774" s="3" t="str">
        <f>IF(Polygon[Asset ID]="","",UPPER(Polygon[Asset ID]))</f>
        <v/>
      </c>
      <c r="H774" s="3" t="str">
        <f>IF(Polygon[Asset Group]="","",VLOOKUP(Polygon[Asset Group],asset_grp_poly,4,FALSE))</f>
        <v/>
      </c>
      <c r="I774" s="3" t="str">
        <f>IF(Polygon[Asset Group]="","",VLOOKUP(Polygon[Asset Group],asset_grp_poly,2,FALSE))</f>
        <v/>
      </c>
      <c r="J774" s="3" t="str">
        <f>IF(Polygon[Asset Group]="","",VLOOKUP(Polygon[Asset Group],asset_grp_poly,3,FALSE))</f>
        <v/>
      </c>
      <c r="K774" s="3" t="str">
        <f>IF(Polygon[Asset Group]="","",VLOOKUP(Polygon[Asset Type],type_master_list,2,FALSE))</f>
        <v/>
      </c>
      <c r="L774" s="3" t="str">
        <f>IF(Polygon[Asset Name]="","",PROPER(Polygon[Asset Name]))</f>
        <v/>
      </c>
      <c r="M774" s="11" t="str">
        <f>IF(Polygon[Install Date]="","",Polygon[Install Date])</f>
        <v/>
      </c>
      <c r="N774" s="11" t="str">
        <f>IF(Polygon[Note]="","",PROPER(Polygon[Note]))</f>
        <v/>
      </c>
      <c r="O774" s="11" t="str">
        <f>IF(Polygon[Resource Consent Number]="","",UPPER(Polygon[Resource Consent Number]))</f>
        <v/>
      </c>
      <c r="P774" s="53" t="str">
        <f>IF(Polygon[Asset Unit Cost]="","",Polygon[Asset Unit Cost])</f>
        <v/>
      </c>
      <c r="Q774" s="11" t="str">
        <f>IF(Polygon[Added By]="","",UPPER(Polygon[Added By]))</f>
        <v/>
      </c>
      <c r="R774" s="11" t="str">
        <f>IF(Polygon[Added Date]="","",Polygon[Added Date])</f>
        <v/>
      </c>
      <c r="S774" s="14" t="str">
        <f>IF(Polygon[Z COORD]="","",Polygon[Z COORD])</f>
        <v/>
      </c>
      <c r="T774" s="14" t="str">
        <f>IF(Polygon[Asset Description]="","",PROPER(Polygon[Asset Description]))</f>
        <v/>
      </c>
      <c r="U774" s="14" t="str">
        <f>IF(Polygon[Area m2]="","",Polygon[Area m2])</f>
        <v/>
      </c>
      <c r="V774" s="14" t="str">
        <f>IF(Polygon[Asset Group]="","",VLOOKUP(Polygon[Surface Material],surface_master,2,FALSE))</f>
        <v/>
      </c>
      <c r="W774" s="14" t="str">
        <f>IF(Polygon[Asset Group]="","",VLOOKUP(Polygon[Material],sa_pa_surface,2,FALSE))</f>
        <v/>
      </c>
      <c r="X774" s="14" t="str">
        <f>IF(Polygon[Asset Group]="","",VLOOKUP(Polygon[Surface],surface_master,2,FALSE))</f>
        <v/>
      </c>
      <c r="Y774" s="14" t="str">
        <f>IF(Polygon[Surface Layer Depth mm]="","",Polygon[Surface Layer Depth mm])</f>
        <v/>
      </c>
      <c r="Z774" s="14" t="str">
        <f>IF(Polygon[Length m]="","",Polygon[Length m])</f>
        <v/>
      </c>
      <c r="AA774" s="14" t="str">
        <f>IF(Polygon[Av Width m]="","",Polygon[Av Width m])</f>
        <v/>
      </c>
      <c r="AB774" s="14" t="str">
        <f>IF(Polygon[Parking Capacity]="","",Polygon[Parking Capacity])</f>
        <v/>
      </c>
    </row>
    <row r="775" spans="1:28" s="3" customFormat="1" x14ac:dyDescent="0.2">
      <c r="A775" s="3" t="str">
        <f>IF(Polygon[DWG File Name]="","",Polygon[DWG File Name])</f>
        <v/>
      </c>
      <c r="B775" s="3" t="str">
        <f>IF(Polygon[DWG Layer Name]="","",Polygon[DWG Layer Name])</f>
        <v/>
      </c>
      <c r="C775" s="3" t="str">
        <f>IF(Polygon[DWG Handle]="","",Polygon[DWG Handle])</f>
        <v/>
      </c>
      <c r="D775" s="58" t="str">
        <f>IF(Polygon[Approx Centroid X]="","",Polygon[Approx Centroid X])</f>
        <v/>
      </c>
      <c r="E775" s="58" t="str">
        <f>IF(Polygon[Approx Centroid Y]="","",Polygon[Approx Centroid Y])</f>
        <v/>
      </c>
      <c r="F775" s="3" t="str">
        <f>IF(Polygon[Replacement Asset]="","",Polygon[Replacement Asset])</f>
        <v/>
      </c>
      <c r="G775" s="3" t="str">
        <f>IF(Polygon[Asset ID]="","",UPPER(Polygon[Asset ID]))</f>
        <v/>
      </c>
      <c r="H775" s="3" t="str">
        <f>IF(Polygon[Asset Group]="","",VLOOKUP(Polygon[Asset Group],asset_grp_poly,4,FALSE))</f>
        <v/>
      </c>
      <c r="I775" s="3" t="str">
        <f>IF(Polygon[Asset Group]="","",VLOOKUP(Polygon[Asset Group],asset_grp_poly,2,FALSE))</f>
        <v/>
      </c>
      <c r="J775" s="3" t="str">
        <f>IF(Polygon[Asset Group]="","",VLOOKUP(Polygon[Asset Group],asset_grp_poly,3,FALSE))</f>
        <v/>
      </c>
      <c r="K775" s="3" t="str">
        <f>IF(Polygon[Asset Group]="","",VLOOKUP(Polygon[Asset Type],type_master_list,2,FALSE))</f>
        <v/>
      </c>
      <c r="L775" s="3" t="str">
        <f>IF(Polygon[Asset Name]="","",PROPER(Polygon[Asset Name]))</f>
        <v/>
      </c>
      <c r="M775" s="11" t="str">
        <f>IF(Polygon[Install Date]="","",Polygon[Install Date])</f>
        <v/>
      </c>
      <c r="N775" s="11" t="str">
        <f>IF(Polygon[Note]="","",PROPER(Polygon[Note]))</f>
        <v/>
      </c>
      <c r="O775" s="11" t="str">
        <f>IF(Polygon[Resource Consent Number]="","",UPPER(Polygon[Resource Consent Number]))</f>
        <v/>
      </c>
      <c r="P775" s="53" t="str">
        <f>IF(Polygon[Asset Unit Cost]="","",Polygon[Asset Unit Cost])</f>
        <v/>
      </c>
      <c r="Q775" s="11" t="str">
        <f>IF(Polygon[Added By]="","",UPPER(Polygon[Added By]))</f>
        <v/>
      </c>
      <c r="R775" s="11" t="str">
        <f>IF(Polygon[Added Date]="","",Polygon[Added Date])</f>
        <v/>
      </c>
      <c r="S775" s="14" t="str">
        <f>IF(Polygon[Z COORD]="","",Polygon[Z COORD])</f>
        <v/>
      </c>
      <c r="T775" s="14" t="str">
        <f>IF(Polygon[Asset Description]="","",PROPER(Polygon[Asset Description]))</f>
        <v/>
      </c>
      <c r="U775" s="14" t="str">
        <f>IF(Polygon[Area m2]="","",Polygon[Area m2])</f>
        <v/>
      </c>
      <c r="V775" s="14" t="str">
        <f>IF(Polygon[Asset Group]="","",VLOOKUP(Polygon[Surface Material],surface_master,2,FALSE))</f>
        <v/>
      </c>
      <c r="W775" s="14" t="str">
        <f>IF(Polygon[Asset Group]="","",VLOOKUP(Polygon[Material],sa_pa_surface,2,FALSE))</f>
        <v/>
      </c>
      <c r="X775" s="14" t="str">
        <f>IF(Polygon[Asset Group]="","",VLOOKUP(Polygon[Surface],surface_master,2,FALSE))</f>
        <v/>
      </c>
      <c r="Y775" s="14" t="str">
        <f>IF(Polygon[Surface Layer Depth mm]="","",Polygon[Surface Layer Depth mm])</f>
        <v/>
      </c>
      <c r="Z775" s="14" t="str">
        <f>IF(Polygon[Length m]="","",Polygon[Length m])</f>
        <v/>
      </c>
      <c r="AA775" s="14" t="str">
        <f>IF(Polygon[Av Width m]="","",Polygon[Av Width m])</f>
        <v/>
      </c>
      <c r="AB775" s="14" t="str">
        <f>IF(Polygon[Parking Capacity]="","",Polygon[Parking Capacity])</f>
        <v/>
      </c>
    </row>
    <row r="776" spans="1:28" s="3" customFormat="1" x14ac:dyDescent="0.2">
      <c r="A776" s="3" t="str">
        <f>IF(Polygon[DWG File Name]="","",Polygon[DWG File Name])</f>
        <v/>
      </c>
      <c r="B776" s="3" t="str">
        <f>IF(Polygon[DWG Layer Name]="","",Polygon[DWG Layer Name])</f>
        <v/>
      </c>
      <c r="C776" s="3" t="str">
        <f>IF(Polygon[DWG Handle]="","",Polygon[DWG Handle])</f>
        <v/>
      </c>
      <c r="D776" s="58" t="str">
        <f>IF(Polygon[Approx Centroid X]="","",Polygon[Approx Centroid X])</f>
        <v/>
      </c>
      <c r="E776" s="58" t="str">
        <f>IF(Polygon[Approx Centroid Y]="","",Polygon[Approx Centroid Y])</f>
        <v/>
      </c>
      <c r="F776" s="3" t="str">
        <f>IF(Polygon[Replacement Asset]="","",Polygon[Replacement Asset])</f>
        <v/>
      </c>
      <c r="G776" s="3" t="str">
        <f>IF(Polygon[Asset ID]="","",UPPER(Polygon[Asset ID]))</f>
        <v/>
      </c>
      <c r="H776" s="3" t="str">
        <f>IF(Polygon[Asset Group]="","",VLOOKUP(Polygon[Asset Group],asset_grp_poly,4,FALSE))</f>
        <v/>
      </c>
      <c r="I776" s="3" t="str">
        <f>IF(Polygon[Asset Group]="","",VLOOKUP(Polygon[Asset Group],asset_grp_poly,2,FALSE))</f>
        <v/>
      </c>
      <c r="J776" s="3" t="str">
        <f>IF(Polygon[Asset Group]="","",VLOOKUP(Polygon[Asset Group],asset_grp_poly,3,FALSE))</f>
        <v/>
      </c>
      <c r="K776" s="3" t="str">
        <f>IF(Polygon[Asset Group]="","",VLOOKUP(Polygon[Asset Type],type_master_list,2,FALSE))</f>
        <v/>
      </c>
      <c r="L776" s="3" t="str">
        <f>IF(Polygon[Asset Name]="","",PROPER(Polygon[Asset Name]))</f>
        <v/>
      </c>
      <c r="M776" s="11" t="str">
        <f>IF(Polygon[Install Date]="","",Polygon[Install Date])</f>
        <v/>
      </c>
      <c r="N776" s="11" t="str">
        <f>IF(Polygon[Note]="","",PROPER(Polygon[Note]))</f>
        <v/>
      </c>
      <c r="O776" s="11" t="str">
        <f>IF(Polygon[Resource Consent Number]="","",UPPER(Polygon[Resource Consent Number]))</f>
        <v/>
      </c>
      <c r="P776" s="53" t="str">
        <f>IF(Polygon[Asset Unit Cost]="","",Polygon[Asset Unit Cost])</f>
        <v/>
      </c>
      <c r="Q776" s="11" t="str">
        <f>IF(Polygon[Added By]="","",UPPER(Polygon[Added By]))</f>
        <v/>
      </c>
      <c r="R776" s="11" t="str">
        <f>IF(Polygon[Added Date]="","",Polygon[Added Date])</f>
        <v/>
      </c>
      <c r="S776" s="14" t="str">
        <f>IF(Polygon[Z COORD]="","",Polygon[Z COORD])</f>
        <v/>
      </c>
      <c r="T776" s="14" t="str">
        <f>IF(Polygon[Asset Description]="","",PROPER(Polygon[Asset Description]))</f>
        <v/>
      </c>
      <c r="U776" s="14" t="str">
        <f>IF(Polygon[Area m2]="","",Polygon[Area m2])</f>
        <v/>
      </c>
      <c r="V776" s="14" t="str">
        <f>IF(Polygon[Asset Group]="","",VLOOKUP(Polygon[Surface Material],surface_master,2,FALSE))</f>
        <v/>
      </c>
      <c r="W776" s="14" t="str">
        <f>IF(Polygon[Asset Group]="","",VLOOKUP(Polygon[Material],sa_pa_surface,2,FALSE))</f>
        <v/>
      </c>
      <c r="X776" s="14" t="str">
        <f>IF(Polygon[Asset Group]="","",VLOOKUP(Polygon[Surface],surface_master,2,FALSE))</f>
        <v/>
      </c>
      <c r="Y776" s="14" t="str">
        <f>IF(Polygon[Surface Layer Depth mm]="","",Polygon[Surface Layer Depth mm])</f>
        <v/>
      </c>
      <c r="Z776" s="14" t="str">
        <f>IF(Polygon[Length m]="","",Polygon[Length m])</f>
        <v/>
      </c>
      <c r="AA776" s="14" t="str">
        <f>IF(Polygon[Av Width m]="","",Polygon[Av Width m])</f>
        <v/>
      </c>
      <c r="AB776" s="14" t="str">
        <f>IF(Polygon[Parking Capacity]="","",Polygon[Parking Capacity])</f>
        <v/>
      </c>
    </row>
    <row r="777" spans="1:28" s="3" customFormat="1" x14ac:dyDescent="0.2">
      <c r="A777" s="3" t="str">
        <f>IF(Polygon[DWG File Name]="","",Polygon[DWG File Name])</f>
        <v/>
      </c>
      <c r="B777" s="3" t="str">
        <f>IF(Polygon[DWG Layer Name]="","",Polygon[DWG Layer Name])</f>
        <v/>
      </c>
      <c r="C777" s="3" t="str">
        <f>IF(Polygon[DWG Handle]="","",Polygon[DWG Handle])</f>
        <v/>
      </c>
      <c r="D777" s="58" t="str">
        <f>IF(Polygon[Approx Centroid X]="","",Polygon[Approx Centroid X])</f>
        <v/>
      </c>
      <c r="E777" s="58" t="str">
        <f>IF(Polygon[Approx Centroid Y]="","",Polygon[Approx Centroid Y])</f>
        <v/>
      </c>
      <c r="F777" s="3" t="str">
        <f>IF(Polygon[Replacement Asset]="","",Polygon[Replacement Asset])</f>
        <v/>
      </c>
      <c r="G777" s="3" t="str">
        <f>IF(Polygon[Asset ID]="","",UPPER(Polygon[Asset ID]))</f>
        <v/>
      </c>
      <c r="H777" s="3" t="str">
        <f>IF(Polygon[Asset Group]="","",VLOOKUP(Polygon[Asset Group],asset_grp_poly,4,FALSE))</f>
        <v/>
      </c>
      <c r="I777" s="3" t="str">
        <f>IF(Polygon[Asset Group]="","",VLOOKUP(Polygon[Asset Group],asset_grp_poly,2,FALSE))</f>
        <v/>
      </c>
      <c r="J777" s="3" t="str">
        <f>IF(Polygon[Asset Group]="","",VLOOKUP(Polygon[Asset Group],asset_grp_poly,3,FALSE))</f>
        <v/>
      </c>
      <c r="K777" s="3" t="str">
        <f>IF(Polygon[Asset Group]="","",VLOOKUP(Polygon[Asset Type],type_master_list,2,FALSE))</f>
        <v/>
      </c>
      <c r="L777" s="3" t="str">
        <f>IF(Polygon[Asset Name]="","",PROPER(Polygon[Asset Name]))</f>
        <v/>
      </c>
      <c r="M777" s="11" t="str">
        <f>IF(Polygon[Install Date]="","",Polygon[Install Date])</f>
        <v/>
      </c>
      <c r="N777" s="11" t="str">
        <f>IF(Polygon[Note]="","",PROPER(Polygon[Note]))</f>
        <v/>
      </c>
      <c r="O777" s="11" t="str">
        <f>IF(Polygon[Resource Consent Number]="","",UPPER(Polygon[Resource Consent Number]))</f>
        <v/>
      </c>
      <c r="P777" s="53" t="str">
        <f>IF(Polygon[Asset Unit Cost]="","",Polygon[Asset Unit Cost])</f>
        <v/>
      </c>
      <c r="Q777" s="11" t="str">
        <f>IF(Polygon[Added By]="","",UPPER(Polygon[Added By]))</f>
        <v/>
      </c>
      <c r="R777" s="11" t="str">
        <f>IF(Polygon[Added Date]="","",Polygon[Added Date])</f>
        <v/>
      </c>
      <c r="S777" s="14" t="str">
        <f>IF(Polygon[Z COORD]="","",Polygon[Z COORD])</f>
        <v/>
      </c>
      <c r="T777" s="14" t="str">
        <f>IF(Polygon[Asset Description]="","",PROPER(Polygon[Asset Description]))</f>
        <v/>
      </c>
      <c r="U777" s="14" t="str">
        <f>IF(Polygon[Area m2]="","",Polygon[Area m2])</f>
        <v/>
      </c>
      <c r="V777" s="14" t="str">
        <f>IF(Polygon[Asset Group]="","",VLOOKUP(Polygon[Surface Material],surface_master,2,FALSE))</f>
        <v/>
      </c>
      <c r="W777" s="14" t="str">
        <f>IF(Polygon[Asset Group]="","",VLOOKUP(Polygon[Material],sa_pa_surface,2,FALSE))</f>
        <v/>
      </c>
      <c r="X777" s="14" t="str">
        <f>IF(Polygon[Asset Group]="","",VLOOKUP(Polygon[Surface],surface_master,2,FALSE))</f>
        <v/>
      </c>
      <c r="Y777" s="14" t="str">
        <f>IF(Polygon[Surface Layer Depth mm]="","",Polygon[Surface Layer Depth mm])</f>
        <v/>
      </c>
      <c r="Z777" s="14" t="str">
        <f>IF(Polygon[Length m]="","",Polygon[Length m])</f>
        <v/>
      </c>
      <c r="AA777" s="14" t="str">
        <f>IF(Polygon[Av Width m]="","",Polygon[Av Width m])</f>
        <v/>
      </c>
      <c r="AB777" s="14" t="str">
        <f>IF(Polygon[Parking Capacity]="","",Polygon[Parking Capacity])</f>
        <v/>
      </c>
    </row>
    <row r="778" spans="1:28" s="3" customFormat="1" x14ac:dyDescent="0.2">
      <c r="A778" s="3" t="str">
        <f>IF(Polygon[DWG File Name]="","",Polygon[DWG File Name])</f>
        <v/>
      </c>
      <c r="B778" s="3" t="str">
        <f>IF(Polygon[DWG Layer Name]="","",Polygon[DWG Layer Name])</f>
        <v/>
      </c>
      <c r="C778" s="3" t="str">
        <f>IF(Polygon[DWG Handle]="","",Polygon[DWG Handle])</f>
        <v/>
      </c>
      <c r="D778" s="58" t="str">
        <f>IF(Polygon[Approx Centroid X]="","",Polygon[Approx Centroid X])</f>
        <v/>
      </c>
      <c r="E778" s="58" t="str">
        <f>IF(Polygon[Approx Centroid Y]="","",Polygon[Approx Centroid Y])</f>
        <v/>
      </c>
      <c r="F778" s="3" t="str">
        <f>IF(Polygon[Replacement Asset]="","",Polygon[Replacement Asset])</f>
        <v/>
      </c>
      <c r="G778" s="3" t="str">
        <f>IF(Polygon[Asset ID]="","",UPPER(Polygon[Asset ID]))</f>
        <v/>
      </c>
      <c r="H778" s="3" t="str">
        <f>IF(Polygon[Asset Group]="","",VLOOKUP(Polygon[Asset Group],asset_grp_poly,4,FALSE))</f>
        <v/>
      </c>
      <c r="I778" s="3" t="str">
        <f>IF(Polygon[Asset Group]="","",VLOOKUP(Polygon[Asset Group],asset_grp_poly,2,FALSE))</f>
        <v/>
      </c>
      <c r="J778" s="3" t="str">
        <f>IF(Polygon[Asset Group]="","",VLOOKUP(Polygon[Asset Group],asset_grp_poly,3,FALSE))</f>
        <v/>
      </c>
      <c r="K778" s="3" t="str">
        <f>IF(Polygon[Asset Group]="","",VLOOKUP(Polygon[Asset Type],type_master_list,2,FALSE))</f>
        <v/>
      </c>
      <c r="L778" s="3" t="str">
        <f>IF(Polygon[Asset Name]="","",PROPER(Polygon[Asset Name]))</f>
        <v/>
      </c>
      <c r="M778" s="11" t="str">
        <f>IF(Polygon[Install Date]="","",Polygon[Install Date])</f>
        <v/>
      </c>
      <c r="N778" s="11" t="str">
        <f>IF(Polygon[Note]="","",PROPER(Polygon[Note]))</f>
        <v/>
      </c>
      <c r="O778" s="11" t="str">
        <f>IF(Polygon[Resource Consent Number]="","",UPPER(Polygon[Resource Consent Number]))</f>
        <v/>
      </c>
      <c r="P778" s="53" t="str">
        <f>IF(Polygon[Asset Unit Cost]="","",Polygon[Asset Unit Cost])</f>
        <v/>
      </c>
      <c r="Q778" s="11" t="str">
        <f>IF(Polygon[Added By]="","",UPPER(Polygon[Added By]))</f>
        <v/>
      </c>
      <c r="R778" s="11" t="str">
        <f>IF(Polygon[Added Date]="","",Polygon[Added Date])</f>
        <v/>
      </c>
      <c r="S778" s="14" t="str">
        <f>IF(Polygon[Z COORD]="","",Polygon[Z COORD])</f>
        <v/>
      </c>
      <c r="T778" s="14" t="str">
        <f>IF(Polygon[Asset Description]="","",PROPER(Polygon[Asset Description]))</f>
        <v/>
      </c>
      <c r="U778" s="14" t="str">
        <f>IF(Polygon[Area m2]="","",Polygon[Area m2])</f>
        <v/>
      </c>
      <c r="V778" s="14" t="str">
        <f>IF(Polygon[Asset Group]="","",VLOOKUP(Polygon[Surface Material],surface_master,2,FALSE))</f>
        <v/>
      </c>
      <c r="W778" s="14" t="str">
        <f>IF(Polygon[Asset Group]="","",VLOOKUP(Polygon[Material],sa_pa_surface,2,FALSE))</f>
        <v/>
      </c>
      <c r="X778" s="14" t="str">
        <f>IF(Polygon[Asset Group]="","",VLOOKUP(Polygon[Surface],surface_master,2,FALSE))</f>
        <v/>
      </c>
      <c r="Y778" s="14" t="str">
        <f>IF(Polygon[Surface Layer Depth mm]="","",Polygon[Surface Layer Depth mm])</f>
        <v/>
      </c>
      <c r="Z778" s="14" t="str">
        <f>IF(Polygon[Length m]="","",Polygon[Length m])</f>
        <v/>
      </c>
      <c r="AA778" s="14" t="str">
        <f>IF(Polygon[Av Width m]="","",Polygon[Av Width m])</f>
        <v/>
      </c>
      <c r="AB778" s="14" t="str">
        <f>IF(Polygon[Parking Capacity]="","",Polygon[Parking Capacity])</f>
        <v/>
      </c>
    </row>
    <row r="779" spans="1:28" s="3" customFormat="1" x14ac:dyDescent="0.2">
      <c r="A779" s="3" t="str">
        <f>IF(Polygon[DWG File Name]="","",Polygon[DWG File Name])</f>
        <v/>
      </c>
      <c r="B779" s="3" t="str">
        <f>IF(Polygon[DWG Layer Name]="","",Polygon[DWG Layer Name])</f>
        <v/>
      </c>
      <c r="C779" s="3" t="str">
        <f>IF(Polygon[DWG Handle]="","",Polygon[DWG Handle])</f>
        <v/>
      </c>
      <c r="D779" s="58" t="str">
        <f>IF(Polygon[Approx Centroid X]="","",Polygon[Approx Centroid X])</f>
        <v/>
      </c>
      <c r="E779" s="58" t="str">
        <f>IF(Polygon[Approx Centroid Y]="","",Polygon[Approx Centroid Y])</f>
        <v/>
      </c>
      <c r="F779" s="3" t="str">
        <f>IF(Polygon[Replacement Asset]="","",Polygon[Replacement Asset])</f>
        <v/>
      </c>
      <c r="G779" s="3" t="str">
        <f>IF(Polygon[Asset ID]="","",UPPER(Polygon[Asset ID]))</f>
        <v/>
      </c>
      <c r="H779" s="3" t="str">
        <f>IF(Polygon[Asset Group]="","",VLOOKUP(Polygon[Asset Group],asset_grp_poly,4,FALSE))</f>
        <v/>
      </c>
      <c r="I779" s="3" t="str">
        <f>IF(Polygon[Asset Group]="","",VLOOKUP(Polygon[Asset Group],asset_grp_poly,2,FALSE))</f>
        <v/>
      </c>
      <c r="J779" s="3" t="str">
        <f>IF(Polygon[Asset Group]="","",VLOOKUP(Polygon[Asset Group],asset_grp_poly,3,FALSE))</f>
        <v/>
      </c>
      <c r="K779" s="3" t="str">
        <f>IF(Polygon[Asset Group]="","",VLOOKUP(Polygon[Asset Type],type_master_list,2,FALSE))</f>
        <v/>
      </c>
      <c r="L779" s="3" t="str">
        <f>IF(Polygon[Asset Name]="","",PROPER(Polygon[Asset Name]))</f>
        <v/>
      </c>
      <c r="M779" s="11" t="str">
        <f>IF(Polygon[Install Date]="","",Polygon[Install Date])</f>
        <v/>
      </c>
      <c r="N779" s="11" t="str">
        <f>IF(Polygon[Note]="","",PROPER(Polygon[Note]))</f>
        <v/>
      </c>
      <c r="O779" s="11" t="str">
        <f>IF(Polygon[Resource Consent Number]="","",UPPER(Polygon[Resource Consent Number]))</f>
        <v/>
      </c>
      <c r="P779" s="53" t="str">
        <f>IF(Polygon[Asset Unit Cost]="","",Polygon[Asset Unit Cost])</f>
        <v/>
      </c>
      <c r="Q779" s="11" t="str">
        <f>IF(Polygon[Added By]="","",UPPER(Polygon[Added By]))</f>
        <v/>
      </c>
      <c r="R779" s="11" t="str">
        <f>IF(Polygon[Added Date]="","",Polygon[Added Date])</f>
        <v/>
      </c>
      <c r="S779" s="14" t="str">
        <f>IF(Polygon[Z COORD]="","",Polygon[Z COORD])</f>
        <v/>
      </c>
      <c r="T779" s="14" t="str">
        <f>IF(Polygon[Asset Description]="","",PROPER(Polygon[Asset Description]))</f>
        <v/>
      </c>
      <c r="U779" s="14" t="str">
        <f>IF(Polygon[Area m2]="","",Polygon[Area m2])</f>
        <v/>
      </c>
      <c r="V779" s="14" t="str">
        <f>IF(Polygon[Asset Group]="","",VLOOKUP(Polygon[Surface Material],surface_master,2,FALSE))</f>
        <v/>
      </c>
      <c r="W779" s="14" t="str">
        <f>IF(Polygon[Asset Group]="","",VLOOKUP(Polygon[Material],sa_pa_surface,2,FALSE))</f>
        <v/>
      </c>
      <c r="X779" s="14" t="str">
        <f>IF(Polygon[Asset Group]="","",VLOOKUP(Polygon[Surface],surface_master,2,FALSE))</f>
        <v/>
      </c>
      <c r="Y779" s="14" t="str">
        <f>IF(Polygon[Surface Layer Depth mm]="","",Polygon[Surface Layer Depth mm])</f>
        <v/>
      </c>
      <c r="Z779" s="14" t="str">
        <f>IF(Polygon[Length m]="","",Polygon[Length m])</f>
        <v/>
      </c>
      <c r="AA779" s="14" t="str">
        <f>IF(Polygon[Av Width m]="","",Polygon[Av Width m])</f>
        <v/>
      </c>
      <c r="AB779" s="14" t="str">
        <f>IF(Polygon[Parking Capacity]="","",Polygon[Parking Capacity])</f>
        <v/>
      </c>
    </row>
    <row r="780" spans="1:28" s="3" customFormat="1" x14ac:dyDescent="0.2">
      <c r="A780" s="3" t="str">
        <f>IF(Polygon[DWG File Name]="","",Polygon[DWG File Name])</f>
        <v/>
      </c>
      <c r="B780" s="3" t="str">
        <f>IF(Polygon[DWG Layer Name]="","",Polygon[DWG Layer Name])</f>
        <v/>
      </c>
      <c r="C780" s="3" t="str">
        <f>IF(Polygon[DWG Handle]="","",Polygon[DWG Handle])</f>
        <v/>
      </c>
      <c r="D780" s="58" t="str">
        <f>IF(Polygon[Approx Centroid X]="","",Polygon[Approx Centroid X])</f>
        <v/>
      </c>
      <c r="E780" s="58" t="str">
        <f>IF(Polygon[Approx Centroid Y]="","",Polygon[Approx Centroid Y])</f>
        <v/>
      </c>
      <c r="F780" s="3" t="str">
        <f>IF(Polygon[Replacement Asset]="","",Polygon[Replacement Asset])</f>
        <v/>
      </c>
      <c r="G780" s="3" t="str">
        <f>IF(Polygon[Asset ID]="","",UPPER(Polygon[Asset ID]))</f>
        <v/>
      </c>
      <c r="H780" s="3" t="str">
        <f>IF(Polygon[Asset Group]="","",VLOOKUP(Polygon[Asset Group],asset_grp_poly,4,FALSE))</f>
        <v/>
      </c>
      <c r="I780" s="3" t="str">
        <f>IF(Polygon[Asset Group]="","",VLOOKUP(Polygon[Asset Group],asset_grp_poly,2,FALSE))</f>
        <v/>
      </c>
      <c r="J780" s="3" t="str">
        <f>IF(Polygon[Asset Group]="","",VLOOKUP(Polygon[Asset Group],asset_grp_poly,3,FALSE))</f>
        <v/>
      </c>
      <c r="K780" s="3" t="str">
        <f>IF(Polygon[Asset Group]="","",VLOOKUP(Polygon[Asset Type],type_master_list,2,FALSE))</f>
        <v/>
      </c>
      <c r="L780" s="3" t="str">
        <f>IF(Polygon[Asset Name]="","",PROPER(Polygon[Asset Name]))</f>
        <v/>
      </c>
      <c r="M780" s="11" t="str">
        <f>IF(Polygon[Install Date]="","",Polygon[Install Date])</f>
        <v/>
      </c>
      <c r="N780" s="11" t="str">
        <f>IF(Polygon[Note]="","",PROPER(Polygon[Note]))</f>
        <v/>
      </c>
      <c r="O780" s="11" t="str">
        <f>IF(Polygon[Resource Consent Number]="","",UPPER(Polygon[Resource Consent Number]))</f>
        <v/>
      </c>
      <c r="P780" s="53" t="str">
        <f>IF(Polygon[Asset Unit Cost]="","",Polygon[Asset Unit Cost])</f>
        <v/>
      </c>
      <c r="Q780" s="11" t="str">
        <f>IF(Polygon[Added By]="","",UPPER(Polygon[Added By]))</f>
        <v/>
      </c>
      <c r="R780" s="11" t="str">
        <f>IF(Polygon[Added Date]="","",Polygon[Added Date])</f>
        <v/>
      </c>
      <c r="S780" s="14" t="str">
        <f>IF(Polygon[Z COORD]="","",Polygon[Z COORD])</f>
        <v/>
      </c>
      <c r="T780" s="14" t="str">
        <f>IF(Polygon[Asset Description]="","",PROPER(Polygon[Asset Description]))</f>
        <v/>
      </c>
      <c r="U780" s="14" t="str">
        <f>IF(Polygon[Area m2]="","",Polygon[Area m2])</f>
        <v/>
      </c>
      <c r="V780" s="14" t="str">
        <f>IF(Polygon[Asset Group]="","",VLOOKUP(Polygon[Surface Material],surface_master,2,FALSE))</f>
        <v/>
      </c>
      <c r="W780" s="14" t="str">
        <f>IF(Polygon[Asset Group]="","",VLOOKUP(Polygon[Material],sa_pa_surface,2,FALSE))</f>
        <v/>
      </c>
      <c r="X780" s="14" t="str">
        <f>IF(Polygon[Asset Group]="","",VLOOKUP(Polygon[Surface],surface_master,2,FALSE))</f>
        <v/>
      </c>
      <c r="Y780" s="14" t="str">
        <f>IF(Polygon[Surface Layer Depth mm]="","",Polygon[Surface Layer Depth mm])</f>
        <v/>
      </c>
      <c r="Z780" s="14" t="str">
        <f>IF(Polygon[Length m]="","",Polygon[Length m])</f>
        <v/>
      </c>
      <c r="AA780" s="14" t="str">
        <f>IF(Polygon[Av Width m]="","",Polygon[Av Width m])</f>
        <v/>
      </c>
      <c r="AB780" s="14" t="str">
        <f>IF(Polygon[Parking Capacity]="","",Polygon[Parking Capacity])</f>
        <v/>
      </c>
    </row>
    <row r="781" spans="1:28" s="3" customFormat="1" x14ac:dyDescent="0.2">
      <c r="A781" s="3" t="str">
        <f>IF(Polygon[DWG File Name]="","",Polygon[DWG File Name])</f>
        <v/>
      </c>
      <c r="B781" s="3" t="str">
        <f>IF(Polygon[DWG Layer Name]="","",Polygon[DWG Layer Name])</f>
        <v/>
      </c>
      <c r="C781" s="3" t="str">
        <f>IF(Polygon[DWG Handle]="","",Polygon[DWG Handle])</f>
        <v/>
      </c>
      <c r="D781" s="58" t="str">
        <f>IF(Polygon[Approx Centroid X]="","",Polygon[Approx Centroid X])</f>
        <v/>
      </c>
      <c r="E781" s="58" t="str">
        <f>IF(Polygon[Approx Centroid Y]="","",Polygon[Approx Centroid Y])</f>
        <v/>
      </c>
      <c r="F781" s="3" t="str">
        <f>IF(Polygon[Replacement Asset]="","",Polygon[Replacement Asset])</f>
        <v/>
      </c>
      <c r="G781" s="3" t="str">
        <f>IF(Polygon[Asset ID]="","",UPPER(Polygon[Asset ID]))</f>
        <v/>
      </c>
      <c r="H781" s="3" t="str">
        <f>IF(Polygon[Asset Group]="","",VLOOKUP(Polygon[Asset Group],asset_grp_poly,4,FALSE))</f>
        <v/>
      </c>
      <c r="I781" s="3" t="str">
        <f>IF(Polygon[Asset Group]="","",VLOOKUP(Polygon[Asset Group],asset_grp_poly,2,FALSE))</f>
        <v/>
      </c>
      <c r="J781" s="3" t="str">
        <f>IF(Polygon[Asset Group]="","",VLOOKUP(Polygon[Asset Group],asset_grp_poly,3,FALSE))</f>
        <v/>
      </c>
      <c r="K781" s="3" t="str">
        <f>IF(Polygon[Asset Group]="","",VLOOKUP(Polygon[Asset Type],type_master_list,2,FALSE))</f>
        <v/>
      </c>
      <c r="L781" s="3" t="str">
        <f>IF(Polygon[Asset Name]="","",PROPER(Polygon[Asset Name]))</f>
        <v/>
      </c>
      <c r="M781" s="11" t="str">
        <f>IF(Polygon[Install Date]="","",Polygon[Install Date])</f>
        <v/>
      </c>
      <c r="N781" s="11" t="str">
        <f>IF(Polygon[Note]="","",PROPER(Polygon[Note]))</f>
        <v/>
      </c>
      <c r="O781" s="11" t="str">
        <f>IF(Polygon[Resource Consent Number]="","",UPPER(Polygon[Resource Consent Number]))</f>
        <v/>
      </c>
      <c r="P781" s="53" t="str">
        <f>IF(Polygon[Asset Unit Cost]="","",Polygon[Asset Unit Cost])</f>
        <v/>
      </c>
      <c r="Q781" s="11" t="str">
        <f>IF(Polygon[Added By]="","",UPPER(Polygon[Added By]))</f>
        <v/>
      </c>
      <c r="R781" s="11" t="str">
        <f>IF(Polygon[Added Date]="","",Polygon[Added Date])</f>
        <v/>
      </c>
      <c r="S781" s="14" t="str">
        <f>IF(Polygon[Z COORD]="","",Polygon[Z COORD])</f>
        <v/>
      </c>
      <c r="T781" s="14" t="str">
        <f>IF(Polygon[Asset Description]="","",PROPER(Polygon[Asset Description]))</f>
        <v/>
      </c>
      <c r="U781" s="14" t="str">
        <f>IF(Polygon[Area m2]="","",Polygon[Area m2])</f>
        <v/>
      </c>
      <c r="V781" s="14" t="str">
        <f>IF(Polygon[Asset Group]="","",VLOOKUP(Polygon[Surface Material],surface_master,2,FALSE))</f>
        <v/>
      </c>
      <c r="W781" s="14" t="str">
        <f>IF(Polygon[Asset Group]="","",VLOOKUP(Polygon[Material],sa_pa_surface,2,FALSE))</f>
        <v/>
      </c>
      <c r="X781" s="14" t="str">
        <f>IF(Polygon[Asset Group]="","",VLOOKUP(Polygon[Surface],surface_master,2,FALSE))</f>
        <v/>
      </c>
      <c r="Y781" s="14" t="str">
        <f>IF(Polygon[Surface Layer Depth mm]="","",Polygon[Surface Layer Depth mm])</f>
        <v/>
      </c>
      <c r="Z781" s="14" t="str">
        <f>IF(Polygon[Length m]="","",Polygon[Length m])</f>
        <v/>
      </c>
      <c r="AA781" s="14" t="str">
        <f>IF(Polygon[Av Width m]="","",Polygon[Av Width m])</f>
        <v/>
      </c>
      <c r="AB781" s="14" t="str">
        <f>IF(Polygon[Parking Capacity]="","",Polygon[Parking Capacity])</f>
        <v/>
      </c>
    </row>
    <row r="782" spans="1:28" s="3" customFormat="1" x14ac:dyDescent="0.2">
      <c r="A782" s="3" t="str">
        <f>IF(Polygon[DWG File Name]="","",Polygon[DWG File Name])</f>
        <v/>
      </c>
      <c r="B782" s="3" t="str">
        <f>IF(Polygon[DWG Layer Name]="","",Polygon[DWG Layer Name])</f>
        <v/>
      </c>
      <c r="C782" s="3" t="str">
        <f>IF(Polygon[DWG Handle]="","",Polygon[DWG Handle])</f>
        <v/>
      </c>
      <c r="D782" s="58" t="str">
        <f>IF(Polygon[Approx Centroid X]="","",Polygon[Approx Centroid X])</f>
        <v/>
      </c>
      <c r="E782" s="58" t="str">
        <f>IF(Polygon[Approx Centroid Y]="","",Polygon[Approx Centroid Y])</f>
        <v/>
      </c>
      <c r="F782" s="3" t="str">
        <f>IF(Polygon[Replacement Asset]="","",Polygon[Replacement Asset])</f>
        <v/>
      </c>
      <c r="G782" s="3" t="str">
        <f>IF(Polygon[Asset ID]="","",UPPER(Polygon[Asset ID]))</f>
        <v/>
      </c>
      <c r="H782" s="3" t="str">
        <f>IF(Polygon[Asset Group]="","",VLOOKUP(Polygon[Asset Group],asset_grp_poly,4,FALSE))</f>
        <v/>
      </c>
      <c r="I782" s="3" t="str">
        <f>IF(Polygon[Asset Group]="","",VLOOKUP(Polygon[Asset Group],asset_grp_poly,2,FALSE))</f>
        <v/>
      </c>
      <c r="J782" s="3" t="str">
        <f>IF(Polygon[Asset Group]="","",VLOOKUP(Polygon[Asset Group],asset_grp_poly,3,FALSE))</f>
        <v/>
      </c>
      <c r="K782" s="3" t="str">
        <f>IF(Polygon[Asset Group]="","",VLOOKUP(Polygon[Asset Type],type_master_list,2,FALSE))</f>
        <v/>
      </c>
      <c r="L782" s="3" t="str">
        <f>IF(Polygon[Asset Name]="","",PROPER(Polygon[Asset Name]))</f>
        <v/>
      </c>
      <c r="M782" s="11" t="str">
        <f>IF(Polygon[Install Date]="","",Polygon[Install Date])</f>
        <v/>
      </c>
      <c r="N782" s="11" t="str">
        <f>IF(Polygon[Note]="","",PROPER(Polygon[Note]))</f>
        <v/>
      </c>
      <c r="O782" s="11" t="str">
        <f>IF(Polygon[Resource Consent Number]="","",UPPER(Polygon[Resource Consent Number]))</f>
        <v/>
      </c>
      <c r="P782" s="53" t="str">
        <f>IF(Polygon[Asset Unit Cost]="","",Polygon[Asset Unit Cost])</f>
        <v/>
      </c>
      <c r="Q782" s="11" t="str">
        <f>IF(Polygon[Added By]="","",UPPER(Polygon[Added By]))</f>
        <v/>
      </c>
      <c r="R782" s="11" t="str">
        <f>IF(Polygon[Added Date]="","",Polygon[Added Date])</f>
        <v/>
      </c>
      <c r="S782" s="14" t="str">
        <f>IF(Polygon[Z COORD]="","",Polygon[Z COORD])</f>
        <v/>
      </c>
      <c r="T782" s="14" t="str">
        <f>IF(Polygon[Asset Description]="","",PROPER(Polygon[Asset Description]))</f>
        <v/>
      </c>
      <c r="U782" s="14" t="str">
        <f>IF(Polygon[Area m2]="","",Polygon[Area m2])</f>
        <v/>
      </c>
      <c r="V782" s="14" t="str">
        <f>IF(Polygon[Asset Group]="","",VLOOKUP(Polygon[Surface Material],surface_master,2,FALSE))</f>
        <v/>
      </c>
      <c r="W782" s="14" t="str">
        <f>IF(Polygon[Asset Group]="","",VLOOKUP(Polygon[Material],sa_pa_surface,2,FALSE))</f>
        <v/>
      </c>
      <c r="X782" s="14" t="str">
        <f>IF(Polygon[Asset Group]="","",VLOOKUP(Polygon[Surface],surface_master,2,FALSE))</f>
        <v/>
      </c>
      <c r="Y782" s="14" t="str">
        <f>IF(Polygon[Surface Layer Depth mm]="","",Polygon[Surface Layer Depth mm])</f>
        <v/>
      </c>
      <c r="Z782" s="14" t="str">
        <f>IF(Polygon[Length m]="","",Polygon[Length m])</f>
        <v/>
      </c>
      <c r="AA782" s="14" t="str">
        <f>IF(Polygon[Av Width m]="","",Polygon[Av Width m])</f>
        <v/>
      </c>
      <c r="AB782" s="14" t="str">
        <f>IF(Polygon[Parking Capacity]="","",Polygon[Parking Capacity])</f>
        <v/>
      </c>
    </row>
    <row r="783" spans="1:28" s="3" customFormat="1" x14ac:dyDescent="0.2">
      <c r="A783" s="3" t="str">
        <f>IF(Polygon[DWG File Name]="","",Polygon[DWG File Name])</f>
        <v/>
      </c>
      <c r="B783" s="3" t="str">
        <f>IF(Polygon[DWG Layer Name]="","",Polygon[DWG Layer Name])</f>
        <v/>
      </c>
      <c r="C783" s="3" t="str">
        <f>IF(Polygon[DWG Handle]="","",Polygon[DWG Handle])</f>
        <v/>
      </c>
      <c r="D783" s="58" t="str">
        <f>IF(Polygon[Approx Centroid X]="","",Polygon[Approx Centroid X])</f>
        <v/>
      </c>
      <c r="E783" s="58" t="str">
        <f>IF(Polygon[Approx Centroid Y]="","",Polygon[Approx Centroid Y])</f>
        <v/>
      </c>
      <c r="F783" s="3" t="str">
        <f>IF(Polygon[Replacement Asset]="","",Polygon[Replacement Asset])</f>
        <v/>
      </c>
      <c r="G783" s="3" t="str">
        <f>IF(Polygon[Asset ID]="","",UPPER(Polygon[Asset ID]))</f>
        <v/>
      </c>
      <c r="H783" s="3" t="str">
        <f>IF(Polygon[Asset Group]="","",VLOOKUP(Polygon[Asset Group],asset_grp_poly,4,FALSE))</f>
        <v/>
      </c>
      <c r="I783" s="3" t="str">
        <f>IF(Polygon[Asset Group]="","",VLOOKUP(Polygon[Asset Group],asset_grp_poly,2,FALSE))</f>
        <v/>
      </c>
      <c r="J783" s="3" t="str">
        <f>IF(Polygon[Asset Group]="","",VLOOKUP(Polygon[Asset Group],asset_grp_poly,3,FALSE))</f>
        <v/>
      </c>
      <c r="K783" s="3" t="str">
        <f>IF(Polygon[Asset Group]="","",VLOOKUP(Polygon[Asset Type],type_master_list,2,FALSE))</f>
        <v/>
      </c>
      <c r="L783" s="3" t="str">
        <f>IF(Polygon[Asset Name]="","",PROPER(Polygon[Asset Name]))</f>
        <v/>
      </c>
      <c r="M783" s="11" t="str">
        <f>IF(Polygon[Install Date]="","",Polygon[Install Date])</f>
        <v/>
      </c>
      <c r="N783" s="11" t="str">
        <f>IF(Polygon[Note]="","",PROPER(Polygon[Note]))</f>
        <v/>
      </c>
      <c r="O783" s="11" t="str">
        <f>IF(Polygon[Resource Consent Number]="","",UPPER(Polygon[Resource Consent Number]))</f>
        <v/>
      </c>
      <c r="P783" s="53" t="str">
        <f>IF(Polygon[Asset Unit Cost]="","",Polygon[Asset Unit Cost])</f>
        <v/>
      </c>
      <c r="Q783" s="11" t="str">
        <f>IF(Polygon[Added By]="","",UPPER(Polygon[Added By]))</f>
        <v/>
      </c>
      <c r="R783" s="11" t="str">
        <f>IF(Polygon[Added Date]="","",Polygon[Added Date])</f>
        <v/>
      </c>
      <c r="S783" s="14" t="str">
        <f>IF(Polygon[Z COORD]="","",Polygon[Z COORD])</f>
        <v/>
      </c>
      <c r="T783" s="14" t="str">
        <f>IF(Polygon[Asset Description]="","",PROPER(Polygon[Asset Description]))</f>
        <v/>
      </c>
      <c r="U783" s="14" t="str">
        <f>IF(Polygon[Area m2]="","",Polygon[Area m2])</f>
        <v/>
      </c>
      <c r="V783" s="14" t="str">
        <f>IF(Polygon[Asset Group]="","",VLOOKUP(Polygon[Surface Material],surface_master,2,FALSE))</f>
        <v/>
      </c>
      <c r="W783" s="14" t="str">
        <f>IF(Polygon[Asset Group]="","",VLOOKUP(Polygon[Material],sa_pa_surface,2,FALSE))</f>
        <v/>
      </c>
      <c r="X783" s="14" t="str">
        <f>IF(Polygon[Asset Group]="","",VLOOKUP(Polygon[Surface],surface_master,2,FALSE))</f>
        <v/>
      </c>
      <c r="Y783" s="14" t="str">
        <f>IF(Polygon[Surface Layer Depth mm]="","",Polygon[Surface Layer Depth mm])</f>
        <v/>
      </c>
      <c r="Z783" s="14" t="str">
        <f>IF(Polygon[Length m]="","",Polygon[Length m])</f>
        <v/>
      </c>
      <c r="AA783" s="14" t="str">
        <f>IF(Polygon[Av Width m]="","",Polygon[Av Width m])</f>
        <v/>
      </c>
      <c r="AB783" s="14" t="str">
        <f>IF(Polygon[Parking Capacity]="","",Polygon[Parking Capacity])</f>
        <v/>
      </c>
    </row>
    <row r="784" spans="1:28" s="3" customFormat="1" x14ac:dyDescent="0.2">
      <c r="A784" s="3" t="str">
        <f>IF(Polygon[DWG File Name]="","",Polygon[DWG File Name])</f>
        <v/>
      </c>
      <c r="B784" s="3" t="str">
        <f>IF(Polygon[DWG Layer Name]="","",Polygon[DWG Layer Name])</f>
        <v/>
      </c>
      <c r="C784" s="3" t="str">
        <f>IF(Polygon[DWG Handle]="","",Polygon[DWG Handle])</f>
        <v/>
      </c>
      <c r="D784" s="58" t="str">
        <f>IF(Polygon[Approx Centroid X]="","",Polygon[Approx Centroid X])</f>
        <v/>
      </c>
      <c r="E784" s="58" t="str">
        <f>IF(Polygon[Approx Centroid Y]="","",Polygon[Approx Centroid Y])</f>
        <v/>
      </c>
      <c r="F784" s="3" t="str">
        <f>IF(Polygon[Replacement Asset]="","",Polygon[Replacement Asset])</f>
        <v/>
      </c>
      <c r="G784" s="3" t="str">
        <f>IF(Polygon[Asset ID]="","",UPPER(Polygon[Asset ID]))</f>
        <v/>
      </c>
      <c r="H784" s="3" t="str">
        <f>IF(Polygon[Asset Group]="","",VLOOKUP(Polygon[Asset Group],asset_grp_poly,4,FALSE))</f>
        <v/>
      </c>
      <c r="I784" s="3" t="str">
        <f>IF(Polygon[Asset Group]="","",VLOOKUP(Polygon[Asset Group],asset_grp_poly,2,FALSE))</f>
        <v/>
      </c>
      <c r="J784" s="3" t="str">
        <f>IF(Polygon[Asset Group]="","",VLOOKUP(Polygon[Asset Group],asset_grp_poly,3,FALSE))</f>
        <v/>
      </c>
      <c r="K784" s="3" t="str">
        <f>IF(Polygon[Asset Group]="","",VLOOKUP(Polygon[Asset Type],type_master_list,2,FALSE))</f>
        <v/>
      </c>
      <c r="L784" s="3" t="str">
        <f>IF(Polygon[Asset Name]="","",PROPER(Polygon[Asset Name]))</f>
        <v/>
      </c>
      <c r="M784" s="11" t="str">
        <f>IF(Polygon[Install Date]="","",Polygon[Install Date])</f>
        <v/>
      </c>
      <c r="N784" s="11" t="str">
        <f>IF(Polygon[Note]="","",PROPER(Polygon[Note]))</f>
        <v/>
      </c>
      <c r="O784" s="11" t="str">
        <f>IF(Polygon[Resource Consent Number]="","",UPPER(Polygon[Resource Consent Number]))</f>
        <v/>
      </c>
      <c r="P784" s="53" t="str">
        <f>IF(Polygon[Asset Unit Cost]="","",Polygon[Asset Unit Cost])</f>
        <v/>
      </c>
      <c r="Q784" s="11" t="str">
        <f>IF(Polygon[Added By]="","",UPPER(Polygon[Added By]))</f>
        <v/>
      </c>
      <c r="R784" s="11" t="str">
        <f>IF(Polygon[Added Date]="","",Polygon[Added Date])</f>
        <v/>
      </c>
      <c r="S784" s="14" t="str">
        <f>IF(Polygon[Z COORD]="","",Polygon[Z COORD])</f>
        <v/>
      </c>
      <c r="T784" s="14" t="str">
        <f>IF(Polygon[Asset Description]="","",PROPER(Polygon[Asset Description]))</f>
        <v/>
      </c>
      <c r="U784" s="14" t="str">
        <f>IF(Polygon[Area m2]="","",Polygon[Area m2])</f>
        <v/>
      </c>
      <c r="V784" s="14" t="str">
        <f>IF(Polygon[Asset Group]="","",VLOOKUP(Polygon[Surface Material],surface_master,2,FALSE))</f>
        <v/>
      </c>
      <c r="W784" s="14" t="str">
        <f>IF(Polygon[Asset Group]="","",VLOOKUP(Polygon[Material],sa_pa_surface,2,FALSE))</f>
        <v/>
      </c>
      <c r="X784" s="14" t="str">
        <f>IF(Polygon[Asset Group]="","",VLOOKUP(Polygon[Surface],surface_master,2,FALSE))</f>
        <v/>
      </c>
      <c r="Y784" s="14" t="str">
        <f>IF(Polygon[Surface Layer Depth mm]="","",Polygon[Surface Layer Depth mm])</f>
        <v/>
      </c>
      <c r="Z784" s="14" t="str">
        <f>IF(Polygon[Length m]="","",Polygon[Length m])</f>
        <v/>
      </c>
      <c r="AA784" s="14" t="str">
        <f>IF(Polygon[Av Width m]="","",Polygon[Av Width m])</f>
        <v/>
      </c>
      <c r="AB784" s="14" t="str">
        <f>IF(Polygon[Parking Capacity]="","",Polygon[Parking Capacity])</f>
        <v/>
      </c>
    </row>
    <row r="785" spans="1:28" s="3" customFormat="1" x14ac:dyDescent="0.2">
      <c r="A785" s="3" t="str">
        <f>IF(Polygon[DWG File Name]="","",Polygon[DWG File Name])</f>
        <v/>
      </c>
      <c r="B785" s="3" t="str">
        <f>IF(Polygon[DWG Layer Name]="","",Polygon[DWG Layer Name])</f>
        <v/>
      </c>
      <c r="C785" s="3" t="str">
        <f>IF(Polygon[DWG Handle]="","",Polygon[DWG Handle])</f>
        <v/>
      </c>
      <c r="D785" s="58" t="str">
        <f>IF(Polygon[Approx Centroid X]="","",Polygon[Approx Centroid X])</f>
        <v/>
      </c>
      <c r="E785" s="58" t="str">
        <f>IF(Polygon[Approx Centroid Y]="","",Polygon[Approx Centroid Y])</f>
        <v/>
      </c>
      <c r="F785" s="3" t="str">
        <f>IF(Polygon[Replacement Asset]="","",Polygon[Replacement Asset])</f>
        <v/>
      </c>
      <c r="G785" s="3" t="str">
        <f>IF(Polygon[Asset ID]="","",UPPER(Polygon[Asset ID]))</f>
        <v/>
      </c>
      <c r="H785" s="3" t="str">
        <f>IF(Polygon[Asset Group]="","",VLOOKUP(Polygon[Asset Group],asset_grp_poly,4,FALSE))</f>
        <v/>
      </c>
      <c r="I785" s="3" t="str">
        <f>IF(Polygon[Asset Group]="","",VLOOKUP(Polygon[Asset Group],asset_grp_poly,2,FALSE))</f>
        <v/>
      </c>
      <c r="J785" s="3" t="str">
        <f>IF(Polygon[Asset Group]="","",VLOOKUP(Polygon[Asset Group],asset_grp_poly,3,FALSE))</f>
        <v/>
      </c>
      <c r="K785" s="3" t="str">
        <f>IF(Polygon[Asset Group]="","",VLOOKUP(Polygon[Asset Type],type_master_list,2,FALSE))</f>
        <v/>
      </c>
      <c r="L785" s="3" t="str">
        <f>IF(Polygon[Asset Name]="","",PROPER(Polygon[Asset Name]))</f>
        <v/>
      </c>
      <c r="M785" s="11" t="str">
        <f>IF(Polygon[Install Date]="","",Polygon[Install Date])</f>
        <v/>
      </c>
      <c r="N785" s="11" t="str">
        <f>IF(Polygon[Note]="","",PROPER(Polygon[Note]))</f>
        <v/>
      </c>
      <c r="O785" s="11" t="str">
        <f>IF(Polygon[Resource Consent Number]="","",UPPER(Polygon[Resource Consent Number]))</f>
        <v/>
      </c>
      <c r="P785" s="53" t="str">
        <f>IF(Polygon[Asset Unit Cost]="","",Polygon[Asset Unit Cost])</f>
        <v/>
      </c>
      <c r="Q785" s="11" t="str">
        <f>IF(Polygon[Added By]="","",UPPER(Polygon[Added By]))</f>
        <v/>
      </c>
      <c r="R785" s="11" t="str">
        <f>IF(Polygon[Added Date]="","",Polygon[Added Date])</f>
        <v/>
      </c>
      <c r="S785" s="14" t="str">
        <f>IF(Polygon[Z COORD]="","",Polygon[Z COORD])</f>
        <v/>
      </c>
      <c r="T785" s="14" t="str">
        <f>IF(Polygon[Asset Description]="","",PROPER(Polygon[Asset Description]))</f>
        <v/>
      </c>
      <c r="U785" s="14" t="str">
        <f>IF(Polygon[Area m2]="","",Polygon[Area m2])</f>
        <v/>
      </c>
      <c r="V785" s="14" t="str">
        <f>IF(Polygon[Asset Group]="","",VLOOKUP(Polygon[Surface Material],surface_master,2,FALSE))</f>
        <v/>
      </c>
      <c r="W785" s="14" t="str">
        <f>IF(Polygon[Asset Group]="","",VLOOKUP(Polygon[Material],sa_pa_surface,2,FALSE))</f>
        <v/>
      </c>
      <c r="X785" s="14" t="str">
        <f>IF(Polygon[Asset Group]="","",VLOOKUP(Polygon[Surface],surface_master,2,FALSE))</f>
        <v/>
      </c>
      <c r="Y785" s="14" t="str">
        <f>IF(Polygon[Surface Layer Depth mm]="","",Polygon[Surface Layer Depth mm])</f>
        <v/>
      </c>
      <c r="Z785" s="14" t="str">
        <f>IF(Polygon[Length m]="","",Polygon[Length m])</f>
        <v/>
      </c>
      <c r="AA785" s="14" t="str">
        <f>IF(Polygon[Av Width m]="","",Polygon[Av Width m])</f>
        <v/>
      </c>
      <c r="AB785" s="14" t="str">
        <f>IF(Polygon[Parking Capacity]="","",Polygon[Parking Capacity])</f>
        <v/>
      </c>
    </row>
    <row r="786" spans="1:28" s="3" customFormat="1" x14ac:dyDescent="0.2">
      <c r="A786" s="3" t="str">
        <f>IF(Polygon[DWG File Name]="","",Polygon[DWG File Name])</f>
        <v/>
      </c>
      <c r="B786" s="3" t="str">
        <f>IF(Polygon[DWG Layer Name]="","",Polygon[DWG Layer Name])</f>
        <v/>
      </c>
      <c r="C786" s="3" t="str">
        <f>IF(Polygon[DWG Handle]="","",Polygon[DWG Handle])</f>
        <v/>
      </c>
      <c r="D786" s="58" t="str">
        <f>IF(Polygon[Approx Centroid X]="","",Polygon[Approx Centroid X])</f>
        <v/>
      </c>
      <c r="E786" s="58" t="str">
        <f>IF(Polygon[Approx Centroid Y]="","",Polygon[Approx Centroid Y])</f>
        <v/>
      </c>
      <c r="F786" s="3" t="str">
        <f>IF(Polygon[Replacement Asset]="","",Polygon[Replacement Asset])</f>
        <v/>
      </c>
      <c r="G786" s="3" t="str">
        <f>IF(Polygon[Asset ID]="","",UPPER(Polygon[Asset ID]))</f>
        <v/>
      </c>
      <c r="H786" s="3" t="str">
        <f>IF(Polygon[Asset Group]="","",VLOOKUP(Polygon[Asset Group],asset_grp_poly,4,FALSE))</f>
        <v/>
      </c>
      <c r="I786" s="3" t="str">
        <f>IF(Polygon[Asset Group]="","",VLOOKUP(Polygon[Asset Group],asset_grp_poly,2,FALSE))</f>
        <v/>
      </c>
      <c r="J786" s="3" t="str">
        <f>IF(Polygon[Asset Group]="","",VLOOKUP(Polygon[Asset Group],asset_grp_poly,3,FALSE))</f>
        <v/>
      </c>
      <c r="K786" s="3" t="str">
        <f>IF(Polygon[Asset Group]="","",VLOOKUP(Polygon[Asset Type],type_master_list,2,FALSE))</f>
        <v/>
      </c>
      <c r="L786" s="3" t="str">
        <f>IF(Polygon[Asset Name]="","",PROPER(Polygon[Asset Name]))</f>
        <v/>
      </c>
      <c r="M786" s="11" t="str">
        <f>IF(Polygon[Install Date]="","",Polygon[Install Date])</f>
        <v/>
      </c>
      <c r="N786" s="11" t="str">
        <f>IF(Polygon[Note]="","",PROPER(Polygon[Note]))</f>
        <v/>
      </c>
      <c r="O786" s="11" t="str">
        <f>IF(Polygon[Resource Consent Number]="","",UPPER(Polygon[Resource Consent Number]))</f>
        <v/>
      </c>
      <c r="P786" s="53" t="str">
        <f>IF(Polygon[Asset Unit Cost]="","",Polygon[Asset Unit Cost])</f>
        <v/>
      </c>
      <c r="Q786" s="11" t="str">
        <f>IF(Polygon[Added By]="","",UPPER(Polygon[Added By]))</f>
        <v/>
      </c>
      <c r="R786" s="11" t="str">
        <f>IF(Polygon[Added Date]="","",Polygon[Added Date])</f>
        <v/>
      </c>
      <c r="S786" s="14" t="str">
        <f>IF(Polygon[Z COORD]="","",Polygon[Z COORD])</f>
        <v/>
      </c>
      <c r="T786" s="14" t="str">
        <f>IF(Polygon[Asset Description]="","",PROPER(Polygon[Asset Description]))</f>
        <v/>
      </c>
      <c r="U786" s="14" t="str">
        <f>IF(Polygon[Area m2]="","",Polygon[Area m2])</f>
        <v/>
      </c>
      <c r="V786" s="14" t="str">
        <f>IF(Polygon[Asset Group]="","",VLOOKUP(Polygon[Surface Material],surface_master,2,FALSE))</f>
        <v/>
      </c>
      <c r="W786" s="14" t="str">
        <f>IF(Polygon[Asset Group]="","",VLOOKUP(Polygon[Material],sa_pa_surface,2,FALSE))</f>
        <v/>
      </c>
      <c r="X786" s="14" t="str">
        <f>IF(Polygon[Asset Group]="","",VLOOKUP(Polygon[Surface],surface_master,2,FALSE))</f>
        <v/>
      </c>
      <c r="Y786" s="14" t="str">
        <f>IF(Polygon[Surface Layer Depth mm]="","",Polygon[Surface Layer Depth mm])</f>
        <v/>
      </c>
      <c r="Z786" s="14" t="str">
        <f>IF(Polygon[Length m]="","",Polygon[Length m])</f>
        <v/>
      </c>
      <c r="AA786" s="14" t="str">
        <f>IF(Polygon[Av Width m]="","",Polygon[Av Width m])</f>
        <v/>
      </c>
      <c r="AB786" s="14" t="str">
        <f>IF(Polygon[Parking Capacity]="","",Polygon[Parking Capacity])</f>
        <v/>
      </c>
    </row>
    <row r="787" spans="1:28" s="3" customFormat="1" x14ac:dyDescent="0.2">
      <c r="A787" s="3" t="str">
        <f>IF(Polygon[DWG File Name]="","",Polygon[DWG File Name])</f>
        <v/>
      </c>
      <c r="B787" s="3" t="str">
        <f>IF(Polygon[DWG Layer Name]="","",Polygon[DWG Layer Name])</f>
        <v/>
      </c>
      <c r="C787" s="3" t="str">
        <f>IF(Polygon[DWG Handle]="","",Polygon[DWG Handle])</f>
        <v/>
      </c>
      <c r="D787" s="58" t="str">
        <f>IF(Polygon[Approx Centroid X]="","",Polygon[Approx Centroid X])</f>
        <v/>
      </c>
      <c r="E787" s="58" t="str">
        <f>IF(Polygon[Approx Centroid Y]="","",Polygon[Approx Centroid Y])</f>
        <v/>
      </c>
      <c r="F787" s="3" t="str">
        <f>IF(Polygon[Replacement Asset]="","",Polygon[Replacement Asset])</f>
        <v/>
      </c>
      <c r="G787" s="3" t="str">
        <f>IF(Polygon[Asset ID]="","",UPPER(Polygon[Asset ID]))</f>
        <v/>
      </c>
      <c r="H787" s="3" t="str">
        <f>IF(Polygon[Asset Group]="","",VLOOKUP(Polygon[Asset Group],asset_grp_poly,4,FALSE))</f>
        <v/>
      </c>
      <c r="I787" s="3" t="str">
        <f>IF(Polygon[Asset Group]="","",VLOOKUP(Polygon[Asset Group],asset_grp_poly,2,FALSE))</f>
        <v/>
      </c>
      <c r="J787" s="3" t="str">
        <f>IF(Polygon[Asset Group]="","",VLOOKUP(Polygon[Asset Group],asset_grp_poly,3,FALSE))</f>
        <v/>
      </c>
      <c r="K787" s="3" t="str">
        <f>IF(Polygon[Asset Group]="","",VLOOKUP(Polygon[Asset Type],type_master_list,2,FALSE))</f>
        <v/>
      </c>
      <c r="L787" s="3" t="str">
        <f>IF(Polygon[Asset Name]="","",PROPER(Polygon[Asset Name]))</f>
        <v/>
      </c>
      <c r="M787" s="11" t="str">
        <f>IF(Polygon[Install Date]="","",Polygon[Install Date])</f>
        <v/>
      </c>
      <c r="N787" s="11" t="str">
        <f>IF(Polygon[Note]="","",PROPER(Polygon[Note]))</f>
        <v/>
      </c>
      <c r="O787" s="11" t="str">
        <f>IF(Polygon[Resource Consent Number]="","",UPPER(Polygon[Resource Consent Number]))</f>
        <v/>
      </c>
      <c r="P787" s="53" t="str">
        <f>IF(Polygon[Asset Unit Cost]="","",Polygon[Asset Unit Cost])</f>
        <v/>
      </c>
      <c r="Q787" s="11" t="str">
        <f>IF(Polygon[Added By]="","",UPPER(Polygon[Added By]))</f>
        <v/>
      </c>
      <c r="R787" s="11" t="str">
        <f>IF(Polygon[Added Date]="","",Polygon[Added Date])</f>
        <v/>
      </c>
      <c r="S787" s="14" t="str">
        <f>IF(Polygon[Z COORD]="","",Polygon[Z COORD])</f>
        <v/>
      </c>
      <c r="T787" s="14" t="str">
        <f>IF(Polygon[Asset Description]="","",PROPER(Polygon[Asset Description]))</f>
        <v/>
      </c>
      <c r="U787" s="14" t="str">
        <f>IF(Polygon[Area m2]="","",Polygon[Area m2])</f>
        <v/>
      </c>
      <c r="V787" s="14" t="str">
        <f>IF(Polygon[Asset Group]="","",VLOOKUP(Polygon[Surface Material],surface_master,2,FALSE))</f>
        <v/>
      </c>
      <c r="W787" s="14" t="str">
        <f>IF(Polygon[Asset Group]="","",VLOOKUP(Polygon[Material],sa_pa_surface,2,FALSE))</f>
        <v/>
      </c>
      <c r="X787" s="14" t="str">
        <f>IF(Polygon[Asset Group]="","",VLOOKUP(Polygon[Surface],surface_master,2,FALSE))</f>
        <v/>
      </c>
      <c r="Y787" s="14" t="str">
        <f>IF(Polygon[Surface Layer Depth mm]="","",Polygon[Surface Layer Depth mm])</f>
        <v/>
      </c>
      <c r="Z787" s="14" t="str">
        <f>IF(Polygon[Length m]="","",Polygon[Length m])</f>
        <v/>
      </c>
      <c r="AA787" s="14" t="str">
        <f>IF(Polygon[Av Width m]="","",Polygon[Av Width m])</f>
        <v/>
      </c>
      <c r="AB787" s="14" t="str">
        <f>IF(Polygon[Parking Capacity]="","",Polygon[Parking Capacity])</f>
        <v/>
      </c>
    </row>
    <row r="788" spans="1:28" s="3" customFormat="1" x14ac:dyDescent="0.2">
      <c r="A788" s="3" t="str">
        <f>IF(Polygon[DWG File Name]="","",Polygon[DWG File Name])</f>
        <v/>
      </c>
      <c r="B788" s="3" t="str">
        <f>IF(Polygon[DWG Layer Name]="","",Polygon[DWG Layer Name])</f>
        <v/>
      </c>
      <c r="C788" s="3" t="str">
        <f>IF(Polygon[DWG Handle]="","",Polygon[DWG Handle])</f>
        <v/>
      </c>
      <c r="D788" s="58" t="str">
        <f>IF(Polygon[Approx Centroid X]="","",Polygon[Approx Centroid X])</f>
        <v/>
      </c>
      <c r="E788" s="58" t="str">
        <f>IF(Polygon[Approx Centroid Y]="","",Polygon[Approx Centroid Y])</f>
        <v/>
      </c>
      <c r="F788" s="3" t="str">
        <f>IF(Polygon[Replacement Asset]="","",Polygon[Replacement Asset])</f>
        <v/>
      </c>
      <c r="G788" s="3" t="str">
        <f>IF(Polygon[Asset ID]="","",UPPER(Polygon[Asset ID]))</f>
        <v/>
      </c>
      <c r="H788" s="3" t="str">
        <f>IF(Polygon[Asset Group]="","",VLOOKUP(Polygon[Asset Group],asset_grp_poly,4,FALSE))</f>
        <v/>
      </c>
      <c r="I788" s="3" t="str">
        <f>IF(Polygon[Asset Group]="","",VLOOKUP(Polygon[Asset Group],asset_grp_poly,2,FALSE))</f>
        <v/>
      </c>
      <c r="J788" s="3" t="str">
        <f>IF(Polygon[Asset Group]="","",VLOOKUP(Polygon[Asset Group],asset_grp_poly,3,FALSE))</f>
        <v/>
      </c>
      <c r="K788" s="3" t="str">
        <f>IF(Polygon[Asset Group]="","",VLOOKUP(Polygon[Asset Type],type_master_list,2,FALSE))</f>
        <v/>
      </c>
      <c r="L788" s="3" t="str">
        <f>IF(Polygon[Asset Name]="","",PROPER(Polygon[Asset Name]))</f>
        <v/>
      </c>
      <c r="M788" s="11" t="str">
        <f>IF(Polygon[Install Date]="","",Polygon[Install Date])</f>
        <v/>
      </c>
      <c r="N788" s="11" t="str">
        <f>IF(Polygon[Note]="","",PROPER(Polygon[Note]))</f>
        <v/>
      </c>
      <c r="O788" s="11" t="str">
        <f>IF(Polygon[Resource Consent Number]="","",UPPER(Polygon[Resource Consent Number]))</f>
        <v/>
      </c>
      <c r="P788" s="53" t="str">
        <f>IF(Polygon[Asset Unit Cost]="","",Polygon[Asset Unit Cost])</f>
        <v/>
      </c>
      <c r="Q788" s="11" t="str">
        <f>IF(Polygon[Added By]="","",UPPER(Polygon[Added By]))</f>
        <v/>
      </c>
      <c r="R788" s="11" t="str">
        <f>IF(Polygon[Added Date]="","",Polygon[Added Date])</f>
        <v/>
      </c>
      <c r="S788" s="14" t="str">
        <f>IF(Polygon[Z COORD]="","",Polygon[Z COORD])</f>
        <v/>
      </c>
      <c r="T788" s="14" t="str">
        <f>IF(Polygon[Asset Description]="","",PROPER(Polygon[Asset Description]))</f>
        <v/>
      </c>
      <c r="U788" s="14" t="str">
        <f>IF(Polygon[Area m2]="","",Polygon[Area m2])</f>
        <v/>
      </c>
      <c r="V788" s="14" t="str">
        <f>IF(Polygon[Asset Group]="","",VLOOKUP(Polygon[Surface Material],surface_master,2,FALSE))</f>
        <v/>
      </c>
      <c r="W788" s="14" t="str">
        <f>IF(Polygon[Asset Group]="","",VLOOKUP(Polygon[Material],sa_pa_surface,2,FALSE))</f>
        <v/>
      </c>
      <c r="X788" s="14" t="str">
        <f>IF(Polygon[Asset Group]="","",VLOOKUP(Polygon[Surface],surface_master,2,FALSE))</f>
        <v/>
      </c>
      <c r="Y788" s="14" t="str">
        <f>IF(Polygon[Surface Layer Depth mm]="","",Polygon[Surface Layer Depth mm])</f>
        <v/>
      </c>
      <c r="Z788" s="14" t="str">
        <f>IF(Polygon[Length m]="","",Polygon[Length m])</f>
        <v/>
      </c>
      <c r="AA788" s="14" t="str">
        <f>IF(Polygon[Av Width m]="","",Polygon[Av Width m])</f>
        <v/>
      </c>
      <c r="AB788" s="14" t="str">
        <f>IF(Polygon[Parking Capacity]="","",Polygon[Parking Capacity])</f>
        <v/>
      </c>
    </row>
    <row r="789" spans="1:28" s="3" customFormat="1" x14ac:dyDescent="0.2">
      <c r="A789" s="3" t="str">
        <f>IF(Polygon[DWG File Name]="","",Polygon[DWG File Name])</f>
        <v/>
      </c>
      <c r="B789" s="3" t="str">
        <f>IF(Polygon[DWG Layer Name]="","",Polygon[DWG Layer Name])</f>
        <v/>
      </c>
      <c r="C789" s="3" t="str">
        <f>IF(Polygon[DWG Handle]="","",Polygon[DWG Handle])</f>
        <v/>
      </c>
      <c r="D789" s="58" t="str">
        <f>IF(Polygon[Approx Centroid X]="","",Polygon[Approx Centroid X])</f>
        <v/>
      </c>
      <c r="E789" s="58" t="str">
        <f>IF(Polygon[Approx Centroid Y]="","",Polygon[Approx Centroid Y])</f>
        <v/>
      </c>
      <c r="F789" s="3" t="str">
        <f>IF(Polygon[Replacement Asset]="","",Polygon[Replacement Asset])</f>
        <v/>
      </c>
      <c r="G789" s="3" t="str">
        <f>IF(Polygon[Asset ID]="","",UPPER(Polygon[Asset ID]))</f>
        <v/>
      </c>
      <c r="H789" s="3" t="str">
        <f>IF(Polygon[Asset Group]="","",VLOOKUP(Polygon[Asset Group],asset_grp_poly,4,FALSE))</f>
        <v/>
      </c>
      <c r="I789" s="3" t="str">
        <f>IF(Polygon[Asset Group]="","",VLOOKUP(Polygon[Asset Group],asset_grp_poly,2,FALSE))</f>
        <v/>
      </c>
      <c r="J789" s="3" t="str">
        <f>IF(Polygon[Asset Group]="","",VLOOKUP(Polygon[Asset Group],asset_grp_poly,3,FALSE))</f>
        <v/>
      </c>
      <c r="K789" s="3" t="str">
        <f>IF(Polygon[Asset Group]="","",VLOOKUP(Polygon[Asset Type],type_master_list,2,FALSE))</f>
        <v/>
      </c>
      <c r="L789" s="3" t="str">
        <f>IF(Polygon[Asset Name]="","",PROPER(Polygon[Asset Name]))</f>
        <v/>
      </c>
      <c r="M789" s="11" t="str">
        <f>IF(Polygon[Install Date]="","",Polygon[Install Date])</f>
        <v/>
      </c>
      <c r="N789" s="11" t="str">
        <f>IF(Polygon[Note]="","",PROPER(Polygon[Note]))</f>
        <v/>
      </c>
      <c r="O789" s="11" t="str">
        <f>IF(Polygon[Resource Consent Number]="","",UPPER(Polygon[Resource Consent Number]))</f>
        <v/>
      </c>
      <c r="P789" s="53" t="str">
        <f>IF(Polygon[Asset Unit Cost]="","",Polygon[Asset Unit Cost])</f>
        <v/>
      </c>
      <c r="Q789" s="11" t="str">
        <f>IF(Polygon[Added By]="","",UPPER(Polygon[Added By]))</f>
        <v/>
      </c>
      <c r="R789" s="11" t="str">
        <f>IF(Polygon[Added Date]="","",Polygon[Added Date])</f>
        <v/>
      </c>
      <c r="S789" s="14" t="str">
        <f>IF(Polygon[Z COORD]="","",Polygon[Z COORD])</f>
        <v/>
      </c>
      <c r="T789" s="14" t="str">
        <f>IF(Polygon[Asset Description]="","",PROPER(Polygon[Asset Description]))</f>
        <v/>
      </c>
      <c r="U789" s="14" t="str">
        <f>IF(Polygon[Area m2]="","",Polygon[Area m2])</f>
        <v/>
      </c>
      <c r="V789" s="14" t="str">
        <f>IF(Polygon[Asset Group]="","",VLOOKUP(Polygon[Surface Material],surface_master,2,FALSE))</f>
        <v/>
      </c>
      <c r="W789" s="14" t="str">
        <f>IF(Polygon[Asset Group]="","",VLOOKUP(Polygon[Material],sa_pa_surface,2,FALSE))</f>
        <v/>
      </c>
      <c r="X789" s="14" t="str">
        <f>IF(Polygon[Asset Group]="","",VLOOKUP(Polygon[Surface],surface_master,2,FALSE))</f>
        <v/>
      </c>
      <c r="Y789" s="14" t="str">
        <f>IF(Polygon[Surface Layer Depth mm]="","",Polygon[Surface Layer Depth mm])</f>
        <v/>
      </c>
      <c r="Z789" s="14" t="str">
        <f>IF(Polygon[Length m]="","",Polygon[Length m])</f>
        <v/>
      </c>
      <c r="AA789" s="14" t="str">
        <f>IF(Polygon[Av Width m]="","",Polygon[Av Width m])</f>
        <v/>
      </c>
      <c r="AB789" s="14" t="str">
        <f>IF(Polygon[Parking Capacity]="","",Polygon[Parking Capacity])</f>
        <v/>
      </c>
    </row>
    <row r="790" spans="1:28" s="3" customFormat="1" x14ac:dyDescent="0.2">
      <c r="A790" s="3" t="str">
        <f>IF(Polygon[DWG File Name]="","",Polygon[DWG File Name])</f>
        <v/>
      </c>
      <c r="B790" s="3" t="str">
        <f>IF(Polygon[DWG Layer Name]="","",Polygon[DWG Layer Name])</f>
        <v/>
      </c>
      <c r="C790" s="3" t="str">
        <f>IF(Polygon[DWG Handle]="","",Polygon[DWG Handle])</f>
        <v/>
      </c>
      <c r="D790" s="58" t="str">
        <f>IF(Polygon[Approx Centroid X]="","",Polygon[Approx Centroid X])</f>
        <v/>
      </c>
      <c r="E790" s="58" t="str">
        <f>IF(Polygon[Approx Centroid Y]="","",Polygon[Approx Centroid Y])</f>
        <v/>
      </c>
      <c r="F790" s="3" t="str">
        <f>IF(Polygon[Replacement Asset]="","",Polygon[Replacement Asset])</f>
        <v/>
      </c>
      <c r="G790" s="3" t="str">
        <f>IF(Polygon[Asset ID]="","",UPPER(Polygon[Asset ID]))</f>
        <v/>
      </c>
      <c r="H790" s="3" t="str">
        <f>IF(Polygon[Asset Group]="","",VLOOKUP(Polygon[Asset Group],asset_grp_poly,4,FALSE))</f>
        <v/>
      </c>
      <c r="I790" s="3" t="str">
        <f>IF(Polygon[Asset Group]="","",VLOOKUP(Polygon[Asset Group],asset_grp_poly,2,FALSE))</f>
        <v/>
      </c>
      <c r="J790" s="3" t="str">
        <f>IF(Polygon[Asset Group]="","",VLOOKUP(Polygon[Asset Group],asset_grp_poly,3,FALSE))</f>
        <v/>
      </c>
      <c r="K790" s="3" t="str">
        <f>IF(Polygon[Asset Group]="","",VLOOKUP(Polygon[Asset Type],type_master_list,2,FALSE))</f>
        <v/>
      </c>
      <c r="L790" s="3" t="str">
        <f>IF(Polygon[Asset Name]="","",PROPER(Polygon[Asset Name]))</f>
        <v/>
      </c>
      <c r="M790" s="11" t="str">
        <f>IF(Polygon[Install Date]="","",Polygon[Install Date])</f>
        <v/>
      </c>
      <c r="N790" s="11" t="str">
        <f>IF(Polygon[Note]="","",PROPER(Polygon[Note]))</f>
        <v/>
      </c>
      <c r="O790" s="11" t="str">
        <f>IF(Polygon[Resource Consent Number]="","",UPPER(Polygon[Resource Consent Number]))</f>
        <v/>
      </c>
      <c r="P790" s="53" t="str">
        <f>IF(Polygon[Asset Unit Cost]="","",Polygon[Asset Unit Cost])</f>
        <v/>
      </c>
      <c r="Q790" s="11" t="str">
        <f>IF(Polygon[Added By]="","",UPPER(Polygon[Added By]))</f>
        <v/>
      </c>
      <c r="R790" s="11" t="str">
        <f>IF(Polygon[Added Date]="","",Polygon[Added Date])</f>
        <v/>
      </c>
      <c r="S790" s="14" t="str">
        <f>IF(Polygon[Z COORD]="","",Polygon[Z COORD])</f>
        <v/>
      </c>
      <c r="T790" s="14" t="str">
        <f>IF(Polygon[Asset Description]="","",PROPER(Polygon[Asset Description]))</f>
        <v/>
      </c>
      <c r="U790" s="14" t="str">
        <f>IF(Polygon[Area m2]="","",Polygon[Area m2])</f>
        <v/>
      </c>
      <c r="V790" s="14" t="str">
        <f>IF(Polygon[Asset Group]="","",VLOOKUP(Polygon[Surface Material],surface_master,2,FALSE))</f>
        <v/>
      </c>
      <c r="W790" s="14" t="str">
        <f>IF(Polygon[Asset Group]="","",VLOOKUP(Polygon[Material],sa_pa_surface,2,FALSE))</f>
        <v/>
      </c>
      <c r="X790" s="14" t="str">
        <f>IF(Polygon[Asset Group]="","",VLOOKUP(Polygon[Surface],surface_master,2,FALSE))</f>
        <v/>
      </c>
      <c r="Y790" s="14" t="str">
        <f>IF(Polygon[Surface Layer Depth mm]="","",Polygon[Surface Layer Depth mm])</f>
        <v/>
      </c>
      <c r="Z790" s="14" t="str">
        <f>IF(Polygon[Length m]="","",Polygon[Length m])</f>
        <v/>
      </c>
      <c r="AA790" s="14" t="str">
        <f>IF(Polygon[Av Width m]="","",Polygon[Av Width m])</f>
        <v/>
      </c>
      <c r="AB790" s="14" t="str">
        <f>IF(Polygon[Parking Capacity]="","",Polygon[Parking Capacity])</f>
        <v/>
      </c>
    </row>
    <row r="791" spans="1:28" s="3" customFormat="1" x14ac:dyDescent="0.2">
      <c r="A791" s="3" t="str">
        <f>IF(Polygon[DWG File Name]="","",Polygon[DWG File Name])</f>
        <v/>
      </c>
      <c r="B791" s="3" t="str">
        <f>IF(Polygon[DWG Layer Name]="","",Polygon[DWG Layer Name])</f>
        <v/>
      </c>
      <c r="C791" s="3" t="str">
        <f>IF(Polygon[DWG Handle]="","",Polygon[DWG Handle])</f>
        <v/>
      </c>
      <c r="D791" s="58" t="str">
        <f>IF(Polygon[Approx Centroid X]="","",Polygon[Approx Centroid X])</f>
        <v/>
      </c>
      <c r="E791" s="58" t="str">
        <f>IF(Polygon[Approx Centroid Y]="","",Polygon[Approx Centroid Y])</f>
        <v/>
      </c>
      <c r="F791" s="3" t="str">
        <f>IF(Polygon[Replacement Asset]="","",Polygon[Replacement Asset])</f>
        <v/>
      </c>
      <c r="G791" s="3" t="str">
        <f>IF(Polygon[Asset ID]="","",UPPER(Polygon[Asset ID]))</f>
        <v/>
      </c>
      <c r="H791" s="3" t="str">
        <f>IF(Polygon[Asset Group]="","",VLOOKUP(Polygon[Asset Group],asset_grp_poly,4,FALSE))</f>
        <v/>
      </c>
      <c r="I791" s="3" t="str">
        <f>IF(Polygon[Asset Group]="","",VLOOKUP(Polygon[Asset Group],asset_grp_poly,2,FALSE))</f>
        <v/>
      </c>
      <c r="J791" s="3" t="str">
        <f>IF(Polygon[Asset Group]="","",VLOOKUP(Polygon[Asset Group],asset_grp_poly,3,FALSE))</f>
        <v/>
      </c>
      <c r="K791" s="3" t="str">
        <f>IF(Polygon[Asset Group]="","",VLOOKUP(Polygon[Asset Type],type_master_list,2,FALSE))</f>
        <v/>
      </c>
      <c r="L791" s="3" t="str">
        <f>IF(Polygon[Asset Name]="","",PROPER(Polygon[Asset Name]))</f>
        <v/>
      </c>
      <c r="M791" s="11" t="str">
        <f>IF(Polygon[Install Date]="","",Polygon[Install Date])</f>
        <v/>
      </c>
      <c r="N791" s="11" t="str">
        <f>IF(Polygon[Note]="","",PROPER(Polygon[Note]))</f>
        <v/>
      </c>
      <c r="O791" s="11" t="str">
        <f>IF(Polygon[Resource Consent Number]="","",UPPER(Polygon[Resource Consent Number]))</f>
        <v/>
      </c>
      <c r="P791" s="53" t="str">
        <f>IF(Polygon[Asset Unit Cost]="","",Polygon[Asset Unit Cost])</f>
        <v/>
      </c>
      <c r="Q791" s="11" t="str">
        <f>IF(Polygon[Added By]="","",UPPER(Polygon[Added By]))</f>
        <v/>
      </c>
      <c r="R791" s="11" t="str">
        <f>IF(Polygon[Added Date]="","",Polygon[Added Date])</f>
        <v/>
      </c>
      <c r="S791" s="14" t="str">
        <f>IF(Polygon[Z COORD]="","",Polygon[Z COORD])</f>
        <v/>
      </c>
      <c r="T791" s="14" t="str">
        <f>IF(Polygon[Asset Description]="","",PROPER(Polygon[Asset Description]))</f>
        <v/>
      </c>
      <c r="U791" s="14" t="str">
        <f>IF(Polygon[Area m2]="","",Polygon[Area m2])</f>
        <v/>
      </c>
      <c r="V791" s="14" t="str">
        <f>IF(Polygon[Asset Group]="","",VLOOKUP(Polygon[Surface Material],surface_master,2,FALSE))</f>
        <v/>
      </c>
      <c r="W791" s="14" t="str">
        <f>IF(Polygon[Asset Group]="","",VLOOKUP(Polygon[Material],sa_pa_surface,2,FALSE))</f>
        <v/>
      </c>
      <c r="X791" s="14" t="str">
        <f>IF(Polygon[Asset Group]="","",VLOOKUP(Polygon[Surface],surface_master,2,FALSE))</f>
        <v/>
      </c>
      <c r="Y791" s="14" t="str">
        <f>IF(Polygon[Surface Layer Depth mm]="","",Polygon[Surface Layer Depth mm])</f>
        <v/>
      </c>
      <c r="Z791" s="14" t="str">
        <f>IF(Polygon[Length m]="","",Polygon[Length m])</f>
        <v/>
      </c>
      <c r="AA791" s="14" t="str">
        <f>IF(Polygon[Av Width m]="","",Polygon[Av Width m])</f>
        <v/>
      </c>
      <c r="AB791" s="14" t="str">
        <f>IF(Polygon[Parking Capacity]="","",Polygon[Parking Capacity])</f>
        <v/>
      </c>
    </row>
    <row r="792" spans="1:28" s="3" customFormat="1" x14ac:dyDescent="0.2">
      <c r="A792" s="3" t="str">
        <f>IF(Polygon[DWG File Name]="","",Polygon[DWG File Name])</f>
        <v/>
      </c>
      <c r="B792" s="3" t="str">
        <f>IF(Polygon[DWG Layer Name]="","",Polygon[DWG Layer Name])</f>
        <v/>
      </c>
      <c r="C792" s="3" t="str">
        <f>IF(Polygon[DWG Handle]="","",Polygon[DWG Handle])</f>
        <v/>
      </c>
      <c r="D792" s="58" t="str">
        <f>IF(Polygon[Approx Centroid X]="","",Polygon[Approx Centroid X])</f>
        <v/>
      </c>
      <c r="E792" s="58" t="str">
        <f>IF(Polygon[Approx Centroid Y]="","",Polygon[Approx Centroid Y])</f>
        <v/>
      </c>
      <c r="F792" s="3" t="str">
        <f>IF(Polygon[Replacement Asset]="","",Polygon[Replacement Asset])</f>
        <v/>
      </c>
      <c r="G792" s="3" t="str">
        <f>IF(Polygon[Asset ID]="","",UPPER(Polygon[Asset ID]))</f>
        <v/>
      </c>
      <c r="H792" s="3" t="str">
        <f>IF(Polygon[Asset Group]="","",VLOOKUP(Polygon[Asset Group],asset_grp_poly,4,FALSE))</f>
        <v/>
      </c>
      <c r="I792" s="3" t="str">
        <f>IF(Polygon[Asset Group]="","",VLOOKUP(Polygon[Asset Group],asset_grp_poly,2,FALSE))</f>
        <v/>
      </c>
      <c r="J792" s="3" t="str">
        <f>IF(Polygon[Asset Group]="","",VLOOKUP(Polygon[Asset Group],asset_grp_poly,3,FALSE))</f>
        <v/>
      </c>
      <c r="K792" s="3" t="str">
        <f>IF(Polygon[Asset Group]="","",VLOOKUP(Polygon[Asset Type],type_master_list,2,FALSE))</f>
        <v/>
      </c>
      <c r="L792" s="3" t="str">
        <f>IF(Polygon[Asset Name]="","",PROPER(Polygon[Asset Name]))</f>
        <v/>
      </c>
      <c r="M792" s="11" t="str">
        <f>IF(Polygon[Install Date]="","",Polygon[Install Date])</f>
        <v/>
      </c>
      <c r="N792" s="11" t="str">
        <f>IF(Polygon[Note]="","",PROPER(Polygon[Note]))</f>
        <v/>
      </c>
      <c r="O792" s="11" t="str">
        <f>IF(Polygon[Resource Consent Number]="","",UPPER(Polygon[Resource Consent Number]))</f>
        <v/>
      </c>
      <c r="P792" s="53" t="str">
        <f>IF(Polygon[Asset Unit Cost]="","",Polygon[Asset Unit Cost])</f>
        <v/>
      </c>
      <c r="Q792" s="11" t="str">
        <f>IF(Polygon[Added By]="","",UPPER(Polygon[Added By]))</f>
        <v/>
      </c>
      <c r="R792" s="11" t="str">
        <f>IF(Polygon[Added Date]="","",Polygon[Added Date])</f>
        <v/>
      </c>
      <c r="S792" s="14" t="str">
        <f>IF(Polygon[Z COORD]="","",Polygon[Z COORD])</f>
        <v/>
      </c>
      <c r="T792" s="14" t="str">
        <f>IF(Polygon[Asset Description]="","",PROPER(Polygon[Asset Description]))</f>
        <v/>
      </c>
      <c r="U792" s="14" t="str">
        <f>IF(Polygon[Area m2]="","",Polygon[Area m2])</f>
        <v/>
      </c>
      <c r="V792" s="14" t="str">
        <f>IF(Polygon[Asset Group]="","",VLOOKUP(Polygon[Surface Material],surface_master,2,FALSE))</f>
        <v/>
      </c>
      <c r="W792" s="14" t="str">
        <f>IF(Polygon[Asset Group]="","",VLOOKUP(Polygon[Material],sa_pa_surface,2,FALSE))</f>
        <v/>
      </c>
      <c r="X792" s="14" t="str">
        <f>IF(Polygon[Asset Group]="","",VLOOKUP(Polygon[Surface],surface_master,2,FALSE))</f>
        <v/>
      </c>
      <c r="Y792" s="14" t="str">
        <f>IF(Polygon[Surface Layer Depth mm]="","",Polygon[Surface Layer Depth mm])</f>
        <v/>
      </c>
      <c r="Z792" s="14" t="str">
        <f>IF(Polygon[Length m]="","",Polygon[Length m])</f>
        <v/>
      </c>
      <c r="AA792" s="14" t="str">
        <f>IF(Polygon[Av Width m]="","",Polygon[Av Width m])</f>
        <v/>
      </c>
      <c r="AB792" s="14" t="str">
        <f>IF(Polygon[Parking Capacity]="","",Polygon[Parking Capacity])</f>
        <v/>
      </c>
    </row>
    <row r="793" spans="1:28" s="3" customFormat="1" x14ac:dyDescent="0.2">
      <c r="A793" s="3" t="str">
        <f>IF(Polygon[DWG File Name]="","",Polygon[DWG File Name])</f>
        <v/>
      </c>
      <c r="B793" s="3" t="str">
        <f>IF(Polygon[DWG Layer Name]="","",Polygon[DWG Layer Name])</f>
        <v/>
      </c>
      <c r="C793" s="3" t="str">
        <f>IF(Polygon[DWG Handle]="","",Polygon[DWG Handle])</f>
        <v/>
      </c>
      <c r="D793" s="58" t="str">
        <f>IF(Polygon[Approx Centroid X]="","",Polygon[Approx Centroid X])</f>
        <v/>
      </c>
      <c r="E793" s="58" t="str">
        <f>IF(Polygon[Approx Centroid Y]="","",Polygon[Approx Centroid Y])</f>
        <v/>
      </c>
      <c r="F793" s="3" t="str">
        <f>IF(Polygon[Replacement Asset]="","",Polygon[Replacement Asset])</f>
        <v/>
      </c>
      <c r="G793" s="3" t="str">
        <f>IF(Polygon[Asset ID]="","",UPPER(Polygon[Asset ID]))</f>
        <v/>
      </c>
      <c r="H793" s="3" t="str">
        <f>IF(Polygon[Asset Group]="","",VLOOKUP(Polygon[Asset Group],asset_grp_poly,4,FALSE))</f>
        <v/>
      </c>
      <c r="I793" s="3" t="str">
        <f>IF(Polygon[Asset Group]="","",VLOOKUP(Polygon[Asset Group],asset_grp_poly,2,FALSE))</f>
        <v/>
      </c>
      <c r="J793" s="3" t="str">
        <f>IF(Polygon[Asset Group]="","",VLOOKUP(Polygon[Asset Group],asset_grp_poly,3,FALSE))</f>
        <v/>
      </c>
      <c r="K793" s="3" t="str">
        <f>IF(Polygon[Asset Group]="","",VLOOKUP(Polygon[Asset Type],type_master_list,2,FALSE))</f>
        <v/>
      </c>
      <c r="L793" s="3" t="str">
        <f>IF(Polygon[Asset Name]="","",PROPER(Polygon[Asset Name]))</f>
        <v/>
      </c>
      <c r="M793" s="11" t="str">
        <f>IF(Polygon[Install Date]="","",Polygon[Install Date])</f>
        <v/>
      </c>
      <c r="N793" s="11" t="str">
        <f>IF(Polygon[Note]="","",PROPER(Polygon[Note]))</f>
        <v/>
      </c>
      <c r="O793" s="11" t="str">
        <f>IF(Polygon[Resource Consent Number]="","",UPPER(Polygon[Resource Consent Number]))</f>
        <v/>
      </c>
      <c r="P793" s="53" t="str">
        <f>IF(Polygon[Asset Unit Cost]="","",Polygon[Asset Unit Cost])</f>
        <v/>
      </c>
      <c r="Q793" s="11" t="str">
        <f>IF(Polygon[Added By]="","",UPPER(Polygon[Added By]))</f>
        <v/>
      </c>
      <c r="R793" s="11" t="str">
        <f>IF(Polygon[Added Date]="","",Polygon[Added Date])</f>
        <v/>
      </c>
      <c r="S793" s="14" t="str">
        <f>IF(Polygon[Z COORD]="","",Polygon[Z COORD])</f>
        <v/>
      </c>
      <c r="T793" s="14" t="str">
        <f>IF(Polygon[Asset Description]="","",PROPER(Polygon[Asset Description]))</f>
        <v/>
      </c>
      <c r="U793" s="14" t="str">
        <f>IF(Polygon[Area m2]="","",Polygon[Area m2])</f>
        <v/>
      </c>
      <c r="V793" s="14" t="str">
        <f>IF(Polygon[Asset Group]="","",VLOOKUP(Polygon[Surface Material],surface_master,2,FALSE))</f>
        <v/>
      </c>
      <c r="W793" s="14" t="str">
        <f>IF(Polygon[Asset Group]="","",VLOOKUP(Polygon[Material],sa_pa_surface,2,FALSE))</f>
        <v/>
      </c>
      <c r="X793" s="14" t="str">
        <f>IF(Polygon[Asset Group]="","",VLOOKUP(Polygon[Surface],surface_master,2,FALSE))</f>
        <v/>
      </c>
      <c r="Y793" s="14" t="str">
        <f>IF(Polygon[Surface Layer Depth mm]="","",Polygon[Surface Layer Depth mm])</f>
        <v/>
      </c>
      <c r="Z793" s="14" t="str">
        <f>IF(Polygon[Length m]="","",Polygon[Length m])</f>
        <v/>
      </c>
      <c r="AA793" s="14" t="str">
        <f>IF(Polygon[Av Width m]="","",Polygon[Av Width m])</f>
        <v/>
      </c>
      <c r="AB793" s="14" t="str">
        <f>IF(Polygon[Parking Capacity]="","",Polygon[Parking Capacity])</f>
        <v/>
      </c>
    </row>
    <row r="794" spans="1:28" s="3" customFormat="1" x14ac:dyDescent="0.2">
      <c r="A794" s="3" t="str">
        <f>IF(Polygon[DWG File Name]="","",Polygon[DWG File Name])</f>
        <v/>
      </c>
      <c r="B794" s="3" t="str">
        <f>IF(Polygon[DWG Layer Name]="","",Polygon[DWG Layer Name])</f>
        <v/>
      </c>
      <c r="C794" s="3" t="str">
        <f>IF(Polygon[DWG Handle]="","",Polygon[DWG Handle])</f>
        <v/>
      </c>
      <c r="D794" s="58" t="str">
        <f>IF(Polygon[Approx Centroid X]="","",Polygon[Approx Centroid X])</f>
        <v/>
      </c>
      <c r="E794" s="58" t="str">
        <f>IF(Polygon[Approx Centroid Y]="","",Polygon[Approx Centroid Y])</f>
        <v/>
      </c>
      <c r="F794" s="3" t="str">
        <f>IF(Polygon[Replacement Asset]="","",Polygon[Replacement Asset])</f>
        <v/>
      </c>
      <c r="G794" s="3" t="str">
        <f>IF(Polygon[Asset ID]="","",UPPER(Polygon[Asset ID]))</f>
        <v/>
      </c>
      <c r="H794" s="3" t="str">
        <f>IF(Polygon[Asset Group]="","",VLOOKUP(Polygon[Asset Group],asset_grp_poly,4,FALSE))</f>
        <v/>
      </c>
      <c r="I794" s="3" t="str">
        <f>IF(Polygon[Asset Group]="","",VLOOKUP(Polygon[Asset Group],asset_grp_poly,2,FALSE))</f>
        <v/>
      </c>
      <c r="J794" s="3" t="str">
        <f>IF(Polygon[Asset Group]="","",VLOOKUP(Polygon[Asset Group],asset_grp_poly,3,FALSE))</f>
        <v/>
      </c>
      <c r="K794" s="3" t="str">
        <f>IF(Polygon[Asset Group]="","",VLOOKUP(Polygon[Asset Type],type_master_list,2,FALSE))</f>
        <v/>
      </c>
      <c r="L794" s="3" t="str">
        <f>IF(Polygon[Asset Name]="","",PROPER(Polygon[Asset Name]))</f>
        <v/>
      </c>
      <c r="M794" s="11" t="str">
        <f>IF(Polygon[Install Date]="","",Polygon[Install Date])</f>
        <v/>
      </c>
      <c r="N794" s="11" t="str">
        <f>IF(Polygon[Note]="","",PROPER(Polygon[Note]))</f>
        <v/>
      </c>
      <c r="O794" s="11" t="str">
        <f>IF(Polygon[Resource Consent Number]="","",UPPER(Polygon[Resource Consent Number]))</f>
        <v/>
      </c>
      <c r="P794" s="53" t="str">
        <f>IF(Polygon[Asset Unit Cost]="","",Polygon[Asset Unit Cost])</f>
        <v/>
      </c>
      <c r="Q794" s="11" t="str">
        <f>IF(Polygon[Added By]="","",UPPER(Polygon[Added By]))</f>
        <v/>
      </c>
      <c r="R794" s="11" t="str">
        <f>IF(Polygon[Added Date]="","",Polygon[Added Date])</f>
        <v/>
      </c>
      <c r="S794" s="14" t="str">
        <f>IF(Polygon[Z COORD]="","",Polygon[Z COORD])</f>
        <v/>
      </c>
      <c r="T794" s="14" t="str">
        <f>IF(Polygon[Asset Description]="","",PROPER(Polygon[Asset Description]))</f>
        <v/>
      </c>
      <c r="U794" s="14" t="str">
        <f>IF(Polygon[Area m2]="","",Polygon[Area m2])</f>
        <v/>
      </c>
      <c r="V794" s="14" t="str">
        <f>IF(Polygon[Asset Group]="","",VLOOKUP(Polygon[Surface Material],surface_master,2,FALSE))</f>
        <v/>
      </c>
      <c r="W794" s="14" t="str">
        <f>IF(Polygon[Asset Group]="","",VLOOKUP(Polygon[Material],sa_pa_surface,2,FALSE))</f>
        <v/>
      </c>
      <c r="X794" s="14" t="str">
        <f>IF(Polygon[Asset Group]="","",VLOOKUP(Polygon[Surface],surface_master,2,FALSE))</f>
        <v/>
      </c>
      <c r="Y794" s="14" t="str">
        <f>IF(Polygon[Surface Layer Depth mm]="","",Polygon[Surface Layer Depth mm])</f>
        <v/>
      </c>
      <c r="Z794" s="14" t="str">
        <f>IF(Polygon[Length m]="","",Polygon[Length m])</f>
        <v/>
      </c>
      <c r="AA794" s="14" t="str">
        <f>IF(Polygon[Av Width m]="","",Polygon[Av Width m])</f>
        <v/>
      </c>
      <c r="AB794" s="14" t="str">
        <f>IF(Polygon[Parking Capacity]="","",Polygon[Parking Capacity])</f>
        <v/>
      </c>
    </row>
    <row r="795" spans="1:28" s="3" customFormat="1" x14ac:dyDescent="0.2">
      <c r="A795" s="3" t="str">
        <f>IF(Polygon[DWG File Name]="","",Polygon[DWG File Name])</f>
        <v/>
      </c>
      <c r="B795" s="3" t="str">
        <f>IF(Polygon[DWG Layer Name]="","",Polygon[DWG Layer Name])</f>
        <v/>
      </c>
      <c r="C795" s="3" t="str">
        <f>IF(Polygon[DWG Handle]="","",Polygon[DWG Handle])</f>
        <v/>
      </c>
      <c r="D795" s="58" t="str">
        <f>IF(Polygon[Approx Centroid X]="","",Polygon[Approx Centroid X])</f>
        <v/>
      </c>
      <c r="E795" s="58" t="str">
        <f>IF(Polygon[Approx Centroid Y]="","",Polygon[Approx Centroid Y])</f>
        <v/>
      </c>
      <c r="F795" s="3" t="str">
        <f>IF(Polygon[Replacement Asset]="","",Polygon[Replacement Asset])</f>
        <v/>
      </c>
      <c r="G795" s="3" t="str">
        <f>IF(Polygon[Asset ID]="","",UPPER(Polygon[Asset ID]))</f>
        <v/>
      </c>
      <c r="H795" s="3" t="str">
        <f>IF(Polygon[Asset Group]="","",VLOOKUP(Polygon[Asset Group],asset_grp_poly,4,FALSE))</f>
        <v/>
      </c>
      <c r="I795" s="3" t="str">
        <f>IF(Polygon[Asset Group]="","",VLOOKUP(Polygon[Asset Group],asset_grp_poly,2,FALSE))</f>
        <v/>
      </c>
      <c r="J795" s="3" t="str">
        <f>IF(Polygon[Asset Group]="","",VLOOKUP(Polygon[Asset Group],asset_grp_poly,3,FALSE))</f>
        <v/>
      </c>
      <c r="K795" s="3" t="str">
        <f>IF(Polygon[Asset Group]="","",VLOOKUP(Polygon[Asset Type],type_master_list,2,FALSE))</f>
        <v/>
      </c>
      <c r="L795" s="3" t="str">
        <f>IF(Polygon[Asset Name]="","",PROPER(Polygon[Asset Name]))</f>
        <v/>
      </c>
      <c r="M795" s="11" t="str">
        <f>IF(Polygon[Install Date]="","",Polygon[Install Date])</f>
        <v/>
      </c>
      <c r="N795" s="11" t="str">
        <f>IF(Polygon[Note]="","",PROPER(Polygon[Note]))</f>
        <v/>
      </c>
      <c r="O795" s="11" t="str">
        <f>IF(Polygon[Resource Consent Number]="","",UPPER(Polygon[Resource Consent Number]))</f>
        <v/>
      </c>
      <c r="P795" s="53" t="str">
        <f>IF(Polygon[Asset Unit Cost]="","",Polygon[Asset Unit Cost])</f>
        <v/>
      </c>
      <c r="Q795" s="11" t="str">
        <f>IF(Polygon[Added By]="","",UPPER(Polygon[Added By]))</f>
        <v/>
      </c>
      <c r="R795" s="11" t="str">
        <f>IF(Polygon[Added Date]="","",Polygon[Added Date])</f>
        <v/>
      </c>
      <c r="S795" s="14" t="str">
        <f>IF(Polygon[Z COORD]="","",Polygon[Z COORD])</f>
        <v/>
      </c>
      <c r="T795" s="14" t="str">
        <f>IF(Polygon[Asset Description]="","",PROPER(Polygon[Asset Description]))</f>
        <v/>
      </c>
      <c r="U795" s="14" t="str">
        <f>IF(Polygon[Area m2]="","",Polygon[Area m2])</f>
        <v/>
      </c>
      <c r="V795" s="14" t="str">
        <f>IF(Polygon[Asset Group]="","",VLOOKUP(Polygon[Surface Material],surface_master,2,FALSE))</f>
        <v/>
      </c>
      <c r="W795" s="14" t="str">
        <f>IF(Polygon[Asset Group]="","",VLOOKUP(Polygon[Material],sa_pa_surface,2,FALSE))</f>
        <v/>
      </c>
      <c r="X795" s="14" t="str">
        <f>IF(Polygon[Asset Group]="","",VLOOKUP(Polygon[Surface],surface_master,2,FALSE))</f>
        <v/>
      </c>
      <c r="Y795" s="14" t="str">
        <f>IF(Polygon[Surface Layer Depth mm]="","",Polygon[Surface Layer Depth mm])</f>
        <v/>
      </c>
      <c r="Z795" s="14" t="str">
        <f>IF(Polygon[Length m]="","",Polygon[Length m])</f>
        <v/>
      </c>
      <c r="AA795" s="14" t="str">
        <f>IF(Polygon[Av Width m]="","",Polygon[Av Width m])</f>
        <v/>
      </c>
      <c r="AB795" s="14" t="str">
        <f>IF(Polygon[Parking Capacity]="","",Polygon[Parking Capacity])</f>
        <v/>
      </c>
    </row>
    <row r="796" spans="1:28" s="3" customFormat="1" x14ac:dyDescent="0.2">
      <c r="A796" s="3" t="str">
        <f>IF(Polygon[DWG File Name]="","",Polygon[DWG File Name])</f>
        <v/>
      </c>
      <c r="B796" s="3" t="str">
        <f>IF(Polygon[DWG Layer Name]="","",Polygon[DWG Layer Name])</f>
        <v/>
      </c>
      <c r="C796" s="3" t="str">
        <f>IF(Polygon[DWG Handle]="","",Polygon[DWG Handle])</f>
        <v/>
      </c>
      <c r="D796" s="58" t="str">
        <f>IF(Polygon[Approx Centroid X]="","",Polygon[Approx Centroid X])</f>
        <v/>
      </c>
      <c r="E796" s="58" t="str">
        <f>IF(Polygon[Approx Centroid Y]="","",Polygon[Approx Centroid Y])</f>
        <v/>
      </c>
      <c r="F796" s="3" t="str">
        <f>IF(Polygon[Replacement Asset]="","",Polygon[Replacement Asset])</f>
        <v/>
      </c>
      <c r="G796" s="3" t="str">
        <f>IF(Polygon[Asset ID]="","",UPPER(Polygon[Asset ID]))</f>
        <v/>
      </c>
      <c r="H796" s="3" t="str">
        <f>IF(Polygon[Asset Group]="","",VLOOKUP(Polygon[Asset Group],asset_grp_poly,4,FALSE))</f>
        <v/>
      </c>
      <c r="I796" s="3" t="str">
        <f>IF(Polygon[Asset Group]="","",VLOOKUP(Polygon[Asset Group],asset_grp_poly,2,FALSE))</f>
        <v/>
      </c>
      <c r="J796" s="3" t="str">
        <f>IF(Polygon[Asset Group]="","",VLOOKUP(Polygon[Asset Group],asset_grp_poly,3,FALSE))</f>
        <v/>
      </c>
      <c r="K796" s="3" t="str">
        <f>IF(Polygon[Asset Group]="","",VLOOKUP(Polygon[Asset Type],type_master_list,2,FALSE))</f>
        <v/>
      </c>
      <c r="L796" s="3" t="str">
        <f>IF(Polygon[Asset Name]="","",PROPER(Polygon[Asset Name]))</f>
        <v/>
      </c>
      <c r="M796" s="11" t="str">
        <f>IF(Polygon[Install Date]="","",Polygon[Install Date])</f>
        <v/>
      </c>
      <c r="N796" s="11" t="str">
        <f>IF(Polygon[Note]="","",PROPER(Polygon[Note]))</f>
        <v/>
      </c>
      <c r="O796" s="11" t="str">
        <f>IF(Polygon[Resource Consent Number]="","",UPPER(Polygon[Resource Consent Number]))</f>
        <v/>
      </c>
      <c r="P796" s="53" t="str">
        <f>IF(Polygon[Asset Unit Cost]="","",Polygon[Asset Unit Cost])</f>
        <v/>
      </c>
      <c r="Q796" s="11" t="str">
        <f>IF(Polygon[Added By]="","",UPPER(Polygon[Added By]))</f>
        <v/>
      </c>
      <c r="R796" s="11" t="str">
        <f>IF(Polygon[Added Date]="","",Polygon[Added Date])</f>
        <v/>
      </c>
      <c r="S796" s="14" t="str">
        <f>IF(Polygon[Z COORD]="","",Polygon[Z COORD])</f>
        <v/>
      </c>
      <c r="T796" s="14" t="str">
        <f>IF(Polygon[Asset Description]="","",PROPER(Polygon[Asset Description]))</f>
        <v/>
      </c>
      <c r="U796" s="14" t="str">
        <f>IF(Polygon[Area m2]="","",Polygon[Area m2])</f>
        <v/>
      </c>
      <c r="V796" s="14" t="str">
        <f>IF(Polygon[Asset Group]="","",VLOOKUP(Polygon[Surface Material],surface_master,2,FALSE))</f>
        <v/>
      </c>
      <c r="W796" s="14" t="str">
        <f>IF(Polygon[Asset Group]="","",VLOOKUP(Polygon[Material],sa_pa_surface,2,FALSE))</f>
        <v/>
      </c>
      <c r="X796" s="14" t="str">
        <f>IF(Polygon[Asset Group]="","",VLOOKUP(Polygon[Surface],surface_master,2,FALSE))</f>
        <v/>
      </c>
      <c r="Y796" s="14" t="str">
        <f>IF(Polygon[Surface Layer Depth mm]="","",Polygon[Surface Layer Depth mm])</f>
        <v/>
      </c>
      <c r="Z796" s="14" t="str">
        <f>IF(Polygon[Length m]="","",Polygon[Length m])</f>
        <v/>
      </c>
      <c r="AA796" s="14" t="str">
        <f>IF(Polygon[Av Width m]="","",Polygon[Av Width m])</f>
        <v/>
      </c>
      <c r="AB796" s="14" t="str">
        <f>IF(Polygon[Parking Capacity]="","",Polygon[Parking Capacity])</f>
        <v/>
      </c>
    </row>
    <row r="797" spans="1:28" s="3" customFormat="1" x14ac:dyDescent="0.2">
      <c r="A797" s="3" t="str">
        <f>IF(Polygon[DWG File Name]="","",Polygon[DWG File Name])</f>
        <v/>
      </c>
      <c r="B797" s="3" t="str">
        <f>IF(Polygon[DWG Layer Name]="","",Polygon[DWG Layer Name])</f>
        <v/>
      </c>
      <c r="C797" s="3" t="str">
        <f>IF(Polygon[DWG Handle]="","",Polygon[DWG Handle])</f>
        <v/>
      </c>
      <c r="D797" s="58" t="str">
        <f>IF(Polygon[Approx Centroid X]="","",Polygon[Approx Centroid X])</f>
        <v/>
      </c>
      <c r="E797" s="58" t="str">
        <f>IF(Polygon[Approx Centroid Y]="","",Polygon[Approx Centroid Y])</f>
        <v/>
      </c>
      <c r="F797" s="3" t="str">
        <f>IF(Polygon[Replacement Asset]="","",Polygon[Replacement Asset])</f>
        <v/>
      </c>
      <c r="G797" s="3" t="str">
        <f>IF(Polygon[Asset ID]="","",UPPER(Polygon[Asset ID]))</f>
        <v/>
      </c>
      <c r="H797" s="3" t="str">
        <f>IF(Polygon[Asset Group]="","",VLOOKUP(Polygon[Asset Group],asset_grp_poly,4,FALSE))</f>
        <v/>
      </c>
      <c r="I797" s="3" t="str">
        <f>IF(Polygon[Asset Group]="","",VLOOKUP(Polygon[Asset Group],asset_grp_poly,2,FALSE))</f>
        <v/>
      </c>
      <c r="J797" s="3" t="str">
        <f>IF(Polygon[Asset Group]="","",VLOOKUP(Polygon[Asset Group],asset_grp_poly,3,FALSE))</f>
        <v/>
      </c>
      <c r="K797" s="3" t="str">
        <f>IF(Polygon[Asset Group]="","",VLOOKUP(Polygon[Asset Type],type_master_list,2,FALSE))</f>
        <v/>
      </c>
      <c r="L797" s="3" t="str">
        <f>IF(Polygon[Asset Name]="","",PROPER(Polygon[Asset Name]))</f>
        <v/>
      </c>
      <c r="M797" s="11" t="str">
        <f>IF(Polygon[Install Date]="","",Polygon[Install Date])</f>
        <v/>
      </c>
      <c r="N797" s="11" t="str">
        <f>IF(Polygon[Note]="","",PROPER(Polygon[Note]))</f>
        <v/>
      </c>
      <c r="O797" s="11" t="str">
        <f>IF(Polygon[Resource Consent Number]="","",UPPER(Polygon[Resource Consent Number]))</f>
        <v/>
      </c>
      <c r="P797" s="53" t="str">
        <f>IF(Polygon[Asset Unit Cost]="","",Polygon[Asset Unit Cost])</f>
        <v/>
      </c>
      <c r="Q797" s="11" t="str">
        <f>IF(Polygon[Added By]="","",UPPER(Polygon[Added By]))</f>
        <v/>
      </c>
      <c r="R797" s="11" t="str">
        <f>IF(Polygon[Added Date]="","",Polygon[Added Date])</f>
        <v/>
      </c>
      <c r="S797" s="14" t="str">
        <f>IF(Polygon[Z COORD]="","",Polygon[Z COORD])</f>
        <v/>
      </c>
      <c r="T797" s="14" t="str">
        <f>IF(Polygon[Asset Description]="","",PROPER(Polygon[Asset Description]))</f>
        <v/>
      </c>
      <c r="U797" s="14" t="str">
        <f>IF(Polygon[Area m2]="","",Polygon[Area m2])</f>
        <v/>
      </c>
      <c r="V797" s="14" t="str">
        <f>IF(Polygon[Asset Group]="","",VLOOKUP(Polygon[Surface Material],surface_master,2,FALSE))</f>
        <v/>
      </c>
      <c r="W797" s="14" t="str">
        <f>IF(Polygon[Asset Group]="","",VLOOKUP(Polygon[Material],sa_pa_surface,2,FALSE))</f>
        <v/>
      </c>
      <c r="X797" s="14" t="str">
        <f>IF(Polygon[Asset Group]="","",VLOOKUP(Polygon[Surface],surface_master,2,FALSE))</f>
        <v/>
      </c>
      <c r="Y797" s="14" t="str">
        <f>IF(Polygon[Surface Layer Depth mm]="","",Polygon[Surface Layer Depth mm])</f>
        <v/>
      </c>
      <c r="Z797" s="14" t="str">
        <f>IF(Polygon[Length m]="","",Polygon[Length m])</f>
        <v/>
      </c>
      <c r="AA797" s="14" t="str">
        <f>IF(Polygon[Av Width m]="","",Polygon[Av Width m])</f>
        <v/>
      </c>
      <c r="AB797" s="14" t="str">
        <f>IF(Polygon[Parking Capacity]="","",Polygon[Parking Capacity])</f>
        <v/>
      </c>
    </row>
    <row r="798" spans="1:28" s="3" customFormat="1" x14ac:dyDescent="0.2">
      <c r="A798" s="3" t="str">
        <f>IF(Polygon[DWG File Name]="","",Polygon[DWG File Name])</f>
        <v/>
      </c>
      <c r="B798" s="3" t="str">
        <f>IF(Polygon[DWG Layer Name]="","",Polygon[DWG Layer Name])</f>
        <v/>
      </c>
      <c r="C798" s="3" t="str">
        <f>IF(Polygon[DWG Handle]="","",Polygon[DWG Handle])</f>
        <v/>
      </c>
      <c r="D798" s="58" t="str">
        <f>IF(Polygon[Approx Centroid X]="","",Polygon[Approx Centroid X])</f>
        <v/>
      </c>
      <c r="E798" s="58" t="str">
        <f>IF(Polygon[Approx Centroid Y]="","",Polygon[Approx Centroid Y])</f>
        <v/>
      </c>
      <c r="F798" s="3" t="str">
        <f>IF(Polygon[Replacement Asset]="","",Polygon[Replacement Asset])</f>
        <v/>
      </c>
      <c r="G798" s="3" t="str">
        <f>IF(Polygon[Asset ID]="","",UPPER(Polygon[Asset ID]))</f>
        <v/>
      </c>
      <c r="H798" s="3" t="str">
        <f>IF(Polygon[Asset Group]="","",VLOOKUP(Polygon[Asset Group],asset_grp_poly,4,FALSE))</f>
        <v/>
      </c>
      <c r="I798" s="3" t="str">
        <f>IF(Polygon[Asset Group]="","",VLOOKUP(Polygon[Asset Group],asset_grp_poly,2,FALSE))</f>
        <v/>
      </c>
      <c r="J798" s="3" t="str">
        <f>IF(Polygon[Asset Group]="","",VLOOKUP(Polygon[Asset Group],asset_grp_poly,3,FALSE))</f>
        <v/>
      </c>
      <c r="K798" s="3" t="str">
        <f>IF(Polygon[Asset Group]="","",VLOOKUP(Polygon[Asset Type],type_master_list,2,FALSE))</f>
        <v/>
      </c>
      <c r="L798" s="3" t="str">
        <f>IF(Polygon[Asset Name]="","",PROPER(Polygon[Asset Name]))</f>
        <v/>
      </c>
      <c r="M798" s="11" t="str">
        <f>IF(Polygon[Install Date]="","",Polygon[Install Date])</f>
        <v/>
      </c>
      <c r="N798" s="11" t="str">
        <f>IF(Polygon[Note]="","",PROPER(Polygon[Note]))</f>
        <v/>
      </c>
      <c r="O798" s="11" t="str">
        <f>IF(Polygon[Resource Consent Number]="","",UPPER(Polygon[Resource Consent Number]))</f>
        <v/>
      </c>
      <c r="P798" s="53" t="str">
        <f>IF(Polygon[Asset Unit Cost]="","",Polygon[Asset Unit Cost])</f>
        <v/>
      </c>
      <c r="Q798" s="11" t="str">
        <f>IF(Polygon[Added By]="","",UPPER(Polygon[Added By]))</f>
        <v/>
      </c>
      <c r="R798" s="11" t="str">
        <f>IF(Polygon[Added Date]="","",Polygon[Added Date])</f>
        <v/>
      </c>
      <c r="S798" s="14" t="str">
        <f>IF(Polygon[Z COORD]="","",Polygon[Z COORD])</f>
        <v/>
      </c>
      <c r="T798" s="14" t="str">
        <f>IF(Polygon[Asset Description]="","",PROPER(Polygon[Asset Description]))</f>
        <v/>
      </c>
      <c r="U798" s="14" t="str">
        <f>IF(Polygon[Area m2]="","",Polygon[Area m2])</f>
        <v/>
      </c>
      <c r="V798" s="14" t="str">
        <f>IF(Polygon[Asset Group]="","",VLOOKUP(Polygon[Surface Material],surface_master,2,FALSE))</f>
        <v/>
      </c>
      <c r="W798" s="14" t="str">
        <f>IF(Polygon[Asset Group]="","",VLOOKUP(Polygon[Material],sa_pa_surface,2,FALSE))</f>
        <v/>
      </c>
      <c r="X798" s="14" t="str">
        <f>IF(Polygon[Asset Group]="","",VLOOKUP(Polygon[Surface],surface_master,2,FALSE))</f>
        <v/>
      </c>
      <c r="Y798" s="14" t="str">
        <f>IF(Polygon[Surface Layer Depth mm]="","",Polygon[Surface Layer Depth mm])</f>
        <v/>
      </c>
      <c r="Z798" s="14" t="str">
        <f>IF(Polygon[Length m]="","",Polygon[Length m])</f>
        <v/>
      </c>
      <c r="AA798" s="14" t="str">
        <f>IF(Polygon[Av Width m]="","",Polygon[Av Width m])</f>
        <v/>
      </c>
      <c r="AB798" s="14" t="str">
        <f>IF(Polygon[Parking Capacity]="","",Polygon[Parking Capacity])</f>
        <v/>
      </c>
    </row>
    <row r="799" spans="1:28" s="3" customFormat="1" x14ac:dyDescent="0.2">
      <c r="A799" s="3" t="str">
        <f>IF(Polygon[DWG File Name]="","",Polygon[DWG File Name])</f>
        <v/>
      </c>
      <c r="B799" s="3" t="str">
        <f>IF(Polygon[DWG Layer Name]="","",Polygon[DWG Layer Name])</f>
        <v/>
      </c>
      <c r="C799" s="3" t="str">
        <f>IF(Polygon[DWG Handle]="","",Polygon[DWG Handle])</f>
        <v/>
      </c>
      <c r="D799" s="58" t="str">
        <f>IF(Polygon[Approx Centroid X]="","",Polygon[Approx Centroid X])</f>
        <v/>
      </c>
      <c r="E799" s="58" t="str">
        <f>IF(Polygon[Approx Centroid Y]="","",Polygon[Approx Centroid Y])</f>
        <v/>
      </c>
      <c r="F799" s="3" t="str">
        <f>IF(Polygon[Replacement Asset]="","",Polygon[Replacement Asset])</f>
        <v/>
      </c>
      <c r="G799" s="3" t="str">
        <f>IF(Polygon[Asset ID]="","",UPPER(Polygon[Asset ID]))</f>
        <v/>
      </c>
      <c r="H799" s="3" t="str">
        <f>IF(Polygon[Asset Group]="","",VLOOKUP(Polygon[Asset Group],asset_grp_poly,4,FALSE))</f>
        <v/>
      </c>
      <c r="I799" s="3" t="str">
        <f>IF(Polygon[Asset Group]="","",VLOOKUP(Polygon[Asset Group],asset_grp_poly,2,FALSE))</f>
        <v/>
      </c>
      <c r="J799" s="3" t="str">
        <f>IF(Polygon[Asset Group]="","",VLOOKUP(Polygon[Asset Group],asset_grp_poly,3,FALSE))</f>
        <v/>
      </c>
      <c r="K799" s="3" t="str">
        <f>IF(Polygon[Asset Group]="","",VLOOKUP(Polygon[Asset Type],type_master_list,2,FALSE))</f>
        <v/>
      </c>
      <c r="L799" s="3" t="str">
        <f>IF(Polygon[Asset Name]="","",PROPER(Polygon[Asset Name]))</f>
        <v/>
      </c>
      <c r="M799" s="11" t="str">
        <f>IF(Polygon[Install Date]="","",Polygon[Install Date])</f>
        <v/>
      </c>
      <c r="N799" s="11" t="str">
        <f>IF(Polygon[Note]="","",PROPER(Polygon[Note]))</f>
        <v/>
      </c>
      <c r="O799" s="11" t="str">
        <f>IF(Polygon[Resource Consent Number]="","",UPPER(Polygon[Resource Consent Number]))</f>
        <v/>
      </c>
      <c r="P799" s="53" t="str">
        <f>IF(Polygon[Asset Unit Cost]="","",Polygon[Asset Unit Cost])</f>
        <v/>
      </c>
      <c r="Q799" s="11" t="str">
        <f>IF(Polygon[Added By]="","",UPPER(Polygon[Added By]))</f>
        <v/>
      </c>
      <c r="R799" s="11" t="str">
        <f>IF(Polygon[Added Date]="","",Polygon[Added Date])</f>
        <v/>
      </c>
      <c r="S799" s="14" t="str">
        <f>IF(Polygon[Z COORD]="","",Polygon[Z COORD])</f>
        <v/>
      </c>
      <c r="T799" s="14" t="str">
        <f>IF(Polygon[Asset Description]="","",PROPER(Polygon[Asset Description]))</f>
        <v/>
      </c>
      <c r="U799" s="14" t="str">
        <f>IF(Polygon[Area m2]="","",Polygon[Area m2])</f>
        <v/>
      </c>
      <c r="V799" s="14" t="str">
        <f>IF(Polygon[Asset Group]="","",VLOOKUP(Polygon[Surface Material],surface_master,2,FALSE))</f>
        <v/>
      </c>
      <c r="W799" s="14" t="str">
        <f>IF(Polygon[Asset Group]="","",VLOOKUP(Polygon[Material],sa_pa_surface,2,FALSE))</f>
        <v/>
      </c>
      <c r="X799" s="14" t="str">
        <f>IF(Polygon[Asset Group]="","",VLOOKUP(Polygon[Surface],surface_master,2,FALSE))</f>
        <v/>
      </c>
      <c r="Y799" s="14" t="str">
        <f>IF(Polygon[Surface Layer Depth mm]="","",Polygon[Surface Layer Depth mm])</f>
        <v/>
      </c>
      <c r="Z799" s="14" t="str">
        <f>IF(Polygon[Length m]="","",Polygon[Length m])</f>
        <v/>
      </c>
      <c r="AA799" s="14" t="str">
        <f>IF(Polygon[Av Width m]="","",Polygon[Av Width m])</f>
        <v/>
      </c>
      <c r="AB799" s="14" t="str">
        <f>IF(Polygon[Parking Capacity]="","",Polygon[Parking Capacity])</f>
        <v/>
      </c>
    </row>
    <row r="800" spans="1:28" s="3" customFormat="1" x14ac:dyDescent="0.2">
      <c r="A800" s="3" t="str">
        <f>IF(Polygon[DWG File Name]="","",Polygon[DWG File Name])</f>
        <v/>
      </c>
      <c r="B800" s="3" t="str">
        <f>IF(Polygon[DWG Layer Name]="","",Polygon[DWG Layer Name])</f>
        <v/>
      </c>
      <c r="C800" s="3" t="str">
        <f>IF(Polygon[DWG Handle]="","",Polygon[DWG Handle])</f>
        <v/>
      </c>
      <c r="D800" s="58" t="str">
        <f>IF(Polygon[Approx Centroid X]="","",Polygon[Approx Centroid X])</f>
        <v/>
      </c>
      <c r="E800" s="58" t="str">
        <f>IF(Polygon[Approx Centroid Y]="","",Polygon[Approx Centroid Y])</f>
        <v/>
      </c>
      <c r="F800" s="3" t="str">
        <f>IF(Polygon[Replacement Asset]="","",Polygon[Replacement Asset])</f>
        <v/>
      </c>
      <c r="G800" s="3" t="str">
        <f>IF(Polygon[Asset ID]="","",UPPER(Polygon[Asset ID]))</f>
        <v/>
      </c>
      <c r="H800" s="3" t="str">
        <f>IF(Polygon[Asset Group]="","",VLOOKUP(Polygon[Asset Group],asset_grp_poly,4,FALSE))</f>
        <v/>
      </c>
      <c r="I800" s="3" t="str">
        <f>IF(Polygon[Asset Group]="","",VLOOKUP(Polygon[Asset Group],asset_grp_poly,2,FALSE))</f>
        <v/>
      </c>
      <c r="J800" s="3" t="str">
        <f>IF(Polygon[Asset Group]="","",VLOOKUP(Polygon[Asset Group],asset_grp_poly,3,FALSE))</f>
        <v/>
      </c>
      <c r="K800" s="3" t="str">
        <f>IF(Polygon[Asset Group]="","",VLOOKUP(Polygon[Asset Type],type_master_list,2,FALSE))</f>
        <v/>
      </c>
      <c r="L800" s="3" t="str">
        <f>IF(Polygon[Asset Name]="","",PROPER(Polygon[Asset Name]))</f>
        <v/>
      </c>
      <c r="M800" s="11" t="str">
        <f>IF(Polygon[Install Date]="","",Polygon[Install Date])</f>
        <v/>
      </c>
      <c r="N800" s="11" t="str">
        <f>IF(Polygon[Note]="","",PROPER(Polygon[Note]))</f>
        <v/>
      </c>
      <c r="O800" s="11" t="str">
        <f>IF(Polygon[Resource Consent Number]="","",UPPER(Polygon[Resource Consent Number]))</f>
        <v/>
      </c>
      <c r="P800" s="53" t="str">
        <f>IF(Polygon[Asset Unit Cost]="","",Polygon[Asset Unit Cost])</f>
        <v/>
      </c>
      <c r="Q800" s="11" t="str">
        <f>IF(Polygon[Added By]="","",UPPER(Polygon[Added By]))</f>
        <v/>
      </c>
      <c r="R800" s="11" t="str">
        <f>IF(Polygon[Added Date]="","",Polygon[Added Date])</f>
        <v/>
      </c>
      <c r="S800" s="14" t="str">
        <f>IF(Polygon[Z COORD]="","",Polygon[Z COORD])</f>
        <v/>
      </c>
      <c r="T800" s="14" t="str">
        <f>IF(Polygon[Asset Description]="","",PROPER(Polygon[Asset Description]))</f>
        <v/>
      </c>
      <c r="U800" s="14" t="str">
        <f>IF(Polygon[Area m2]="","",Polygon[Area m2])</f>
        <v/>
      </c>
      <c r="V800" s="14" t="str">
        <f>IF(Polygon[Asset Group]="","",VLOOKUP(Polygon[Surface Material],surface_master,2,FALSE))</f>
        <v/>
      </c>
      <c r="W800" s="14" t="str">
        <f>IF(Polygon[Asset Group]="","",VLOOKUP(Polygon[Material],sa_pa_surface,2,FALSE))</f>
        <v/>
      </c>
      <c r="X800" s="14" t="str">
        <f>IF(Polygon[Asset Group]="","",VLOOKUP(Polygon[Surface],surface_master,2,FALSE))</f>
        <v/>
      </c>
      <c r="Y800" s="14" t="str">
        <f>IF(Polygon[Surface Layer Depth mm]="","",Polygon[Surface Layer Depth mm])</f>
        <v/>
      </c>
      <c r="Z800" s="14" t="str">
        <f>IF(Polygon[Length m]="","",Polygon[Length m])</f>
        <v/>
      </c>
      <c r="AA800" s="14" t="str">
        <f>IF(Polygon[Av Width m]="","",Polygon[Av Width m])</f>
        <v/>
      </c>
      <c r="AB800" s="14" t="str">
        <f>IF(Polygon[Parking Capacity]="","",Polygon[Parking Capacity])</f>
        <v/>
      </c>
    </row>
    <row r="801" spans="1:28" s="3" customFormat="1" x14ac:dyDescent="0.2">
      <c r="A801" s="3" t="str">
        <f>IF(Polygon[DWG File Name]="","",Polygon[DWG File Name])</f>
        <v/>
      </c>
      <c r="B801" s="3" t="str">
        <f>IF(Polygon[DWG Layer Name]="","",Polygon[DWG Layer Name])</f>
        <v/>
      </c>
      <c r="C801" s="3" t="str">
        <f>IF(Polygon[DWG Handle]="","",Polygon[DWG Handle])</f>
        <v/>
      </c>
      <c r="D801" s="58" t="str">
        <f>IF(Polygon[Approx Centroid X]="","",Polygon[Approx Centroid X])</f>
        <v/>
      </c>
      <c r="E801" s="58" t="str">
        <f>IF(Polygon[Approx Centroid Y]="","",Polygon[Approx Centroid Y])</f>
        <v/>
      </c>
      <c r="F801" s="3" t="str">
        <f>IF(Polygon[Replacement Asset]="","",Polygon[Replacement Asset])</f>
        <v/>
      </c>
      <c r="G801" s="3" t="str">
        <f>IF(Polygon[Asset ID]="","",UPPER(Polygon[Asset ID]))</f>
        <v/>
      </c>
      <c r="H801" s="3" t="str">
        <f>IF(Polygon[Asset Group]="","",VLOOKUP(Polygon[Asset Group],asset_grp_poly,4,FALSE))</f>
        <v/>
      </c>
      <c r="I801" s="3" t="str">
        <f>IF(Polygon[Asset Group]="","",VLOOKUP(Polygon[Asset Group],asset_grp_poly,2,FALSE))</f>
        <v/>
      </c>
      <c r="J801" s="3" t="str">
        <f>IF(Polygon[Asset Group]="","",VLOOKUP(Polygon[Asset Group],asset_grp_poly,3,FALSE))</f>
        <v/>
      </c>
      <c r="K801" s="3" t="str">
        <f>IF(Polygon[Asset Group]="","",VLOOKUP(Polygon[Asset Type],type_master_list,2,FALSE))</f>
        <v/>
      </c>
      <c r="L801" s="3" t="str">
        <f>IF(Polygon[Asset Name]="","",PROPER(Polygon[Asset Name]))</f>
        <v/>
      </c>
      <c r="M801" s="11" t="str">
        <f>IF(Polygon[Install Date]="","",Polygon[Install Date])</f>
        <v/>
      </c>
      <c r="N801" s="11" t="str">
        <f>IF(Polygon[Note]="","",PROPER(Polygon[Note]))</f>
        <v/>
      </c>
      <c r="O801" s="11" t="str">
        <f>IF(Polygon[Resource Consent Number]="","",UPPER(Polygon[Resource Consent Number]))</f>
        <v/>
      </c>
      <c r="P801" s="53" t="str">
        <f>IF(Polygon[Asset Unit Cost]="","",Polygon[Asset Unit Cost])</f>
        <v/>
      </c>
      <c r="Q801" s="11" t="str">
        <f>IF(Polygon[Added By]="","",UPPER(Polygon[Added By]))</f>
        <v/>
      </c>
      <c r="R801" s="11" t="str">
        <f>IF(Polygon[Added Date]="","",Polygon[Added Date])</f>
        <v/>
      </c>
      <c r="S801" s="14" t="str">
        <f>IF(Polygon[Z COORD]="","",Polygon[Z COORD])</f>
        <v/>
      </c>
      <c r="T801" s="14" t="str">
        <f>IF(Polygon[Asset Description]="","",PROPER(Polygon[Asset Description]))</f>
        <v/>
      </c>
      <c r="U801" s="14" t="str">
        <f>IF(Polygon[Area m2]="","",Polygon[Area m2])</f>
        <v/>
      </c>
      <c r="V801" s="14" t="str">
        <f>IF(Polygon[Asset Group]="","",VLOOKUP(Polygon[Surface Material],surface_master,2,FALSE))</f>
        <v/>
      </c>
      <c r="W801" s="14" t="str">
        <f>IF(Polygon[Asset Group]="","",VLOOKUP(Polygon[Material],sa_pa_surface,2,FALSE))</f>
        <v/>
      </c>
      <c r="X801" s="14" t="str">
        <f>IF(Polygon[Asset Group]="","",VLOOKUP(Polygon[Surface],surface_master,2,FALSE))</f>
        <v/>
      </c>
      <c r="Y801" s="14" t="str">
        <f>IF(Polygon[Surface Layer Depth mm]="","",Polygon[Surface Layer Depth mm])</f>
        <v/>
      </c>
      <c r="Z801" s="14" t="str">
        <f>IF(Polygon[Length m]="","",Polygon[Length m])</f>
        <v/>
      </c>
      <c r="AA801" s="14" t="str">
        <f>IF(Polygon[Av Width m]="","",Polygon[Av Width m])</f>
        <v/>
      </c>
      <c r="AB801" s="14" t="str">
        <f>IF(Polygon[Parking Capacity]="","",Polygon[Parking Capacity])</f>
        <v/>
      </c>
    </row>
    <row r="802" spans="1:28" s="3" customFormat="1" x14ac:dyDescent="0.2">
      <c r="A802" s="3" t="str">
        <f>IF(Polygon[DWG File Name]="","",Polygon[DWG File Name])</f>
        <v/>
      </c>
      <c r="B802" s="3" t="str">
        <f>IF(Polygon[DWG Layer Name]="","",Polygon[DWG Layer Name])</f>
        <v/>
      </c>
      <c r="C802" s="3" t="str">
        <f>IF(Polygon[DWG Handle]="","",Polygon[DWG Handle])</f>
        <v/>
      </c>
      <c r="D802" s="58" t="str">
        <f>IF(Polygon[Approx Centroid X]="","",Polygon[Approx Centroid X])</f>
        <v/>
      </c>
      <c r="E802" s="58" t="str">
        <f>IF(Polygon[Approx Centroid Y]="","",Polygon[Approx Centroid Y])</f>
        <v/>
      </c>
      <c r="F802" s="3" t="str">
        <f>IF(Polygon[Replacement Asset]="","",Polygon[Replacement Asset])</f>
        <v/>
      </c>
      <c r="G802" s="3" t="str">
        <f>IF(Polygon[Asset ID]="","",UPPER(Polygon[Asset ID]))</f>
        <v/>
      </c>
      <c r="H802" s="3" t="str">
        <f>IF(Polygon[Asset Group]="","",VLOOKUP(Polygon[Asset Group],asset_grp_poly,4,FALSE))</f>
        <v/>
      </c>
      <c r="I802" s="3" t="str">
        <f>IF(Polygon[Asset Group]="","",VLOOKUP(Polygon[Asset Group],asset_grp_poly,2,FALSE))</f>
        <v/>
      </c>
      <c r="J802" s="3" t="str">
        <f>IF(Polygon[Asset Group]="","",VLOOKUP(Polygon[Asset Group],asset_grp_poly,3,FALSE))</f>
        <v/>
      </c>
      <c r="K802" s="3" t="str">
        <f>IF(Polygon[Asset Group]="","",VLOOKUP(Polygon[Asset Type],type_master_list,2,FALSE))</f>
        <v/>
      </c>
      <c r="L802" s="3" t="str">
        <f>IF(Polygon[Asset Name]="","",PROPER(Polygon[Asset Name]))</f>
        <v/>
      </c>
      <c r="M802" s="11" t="str">
        <f>IF(Polygon[Install Date]="","",Polygon[Install Date])</f>
        <v/>
      </c>
      <c r="N802" s="11" t="str">
        <f>IF(Polygon[Note]="","",PROPER(Polygon[Note]))</f>
        <v/>
      </c>
      <c r="O802" s="11" t="str">
        <f>IF(Polygon[Resource Consent Number]="","",UPPER(Polygon[Resource Consent Number]))</f>
        <v/>
      </c>
      <c r="P802" s="53" t="str">
        <f>IF(Polygon[Asset Unit Cost]="","",Polygon[Asset Unit Cost])</f>
        <v/>
      </c>
      <c r="Q802" s="11" t="str">
        <f>IF(Polygon[Added By]="","",UPPER(Polygon[Added By]))</f>
        <v/>
      </c>
      <c r="R802" s="11" t="str">
        <f>IF(Polygon[Added Date]="","",Polygon[Added Date])</f>
        <v/>
      </c>
      <c r="S802" s="14" t="str">
        <f>IF(Polygon[Z COORD]="","",Polygon[Z COORD])</f>
        <v/>
      </c>
      <c r="T802" s="14" t="str">
        <f>IF(Polygon[Asset Description]="","",PROPER(Polygon[Asset Description]))</f>
        <v/>
      </c>
      <c r="U802" s="14" t="str">
        <f>IF(Polygon[Area m2]="","",Polygon[Area m2])</f>
        <v/>
      </c>
      <c r="V802" s="14" t="str">
        <f>IF(Polygon[Asset Group]="","",VLOOKUP(Polygon[Surface Material],surface_master,2,FALSE))</f>
        <v/>
      </c>
      <c r="W802" s="14" t="str">
        <f>IF(Polygon[Asset Group]="","",VLOOKUP(Polygon[Material],sa_pa_surface,2,FALSE))</f>
        <v/>
      </c>
      <c r="X802" s="14" t="str">
        <f>IF(Polygon[Asset Group]="","",VLOOKUP(Polygon[Surface],surface_master,2,FALSE))</f>
        <v/>
      </c>
      <c r="Y802" s="14" t="str">
        <f>IF(Polygon[Surface Layer Depth mm]="","",Polygon[Surface Layer Depth mm])</f>
        <v/>
      </c>
      <c r="Z802" s="14" t="str">
        <f>IF(Polygon[Length m]="","",Polygon[Length m])</f>
        <v/>
      </c>
      <c r="AA802" s="14" t="str">
        <f>IF(Polygon[Av Width m]="","",Polygon[Av Width m])</f>
        <v/>
      </c>
      <c r="AB802" s="14" t="str">
        <f>IF(Polygon[Parking Capacity]="","",Polygon[Parking Capacity])</f>
        <v/>
      </c>
    </row>
    <row r="803" spans="1:28" s="3" customFormat="1" x14ac:dyDescent="0.2">
      <c r="A803" s="3" t="str">
        <f>IF(Polygon[DWG File Name]="","",Polygon[DWG File Name])</f>
        <v/>
      </c>
      <c r="B803" s="3" t="str">
        <f>IF(Polygon[DWG Layer Name]="","",Polygon[DWG Layer Name])</f>
        <v/>
      </c>
      <c r="C803" s="3" t="str">
        <f>IF(Polygon[DWG Handle]="","",Polygon[DWG Handle])</f>
        <v/>
      </c>
      <c r="D803" s="58" t="str">
        <f>IF(Polygon[Approx Centroid X]="","",Polygon[Approx Centroid X])</f>
        <v/>
      </c>
      <c r="E803" s="58" t="str">
        <f>IF(Polygon[Approx Centroid Y]="","",Polygon[Approx Centroid Y])</f>
        <v/>
      </c>
      <c r="F803" s="3" t="str">
        <f>IF(Polygon[Replacement Asset]="","",Polygon[Replacement Asset])</f>
        <v/>
      </c>
      <c r="G803" s="3" t="str">
        <f>IF(Polygon[Asset ID]="","",UPPER(Polygon[Asset ID]))</f>
        <v/>
      </c>
      <c r="H803" s="3" t="str">
        <f>IF(Polygon[Asset Group]="","",VLOOKUP(Polygon[Asset Group],asset_grp_poly,4,FALSE))</f>
        <v/>
      </c>
      <c r="I803" s="3" t="str">
        <f>IF(Polygon[Asset Group]="","",VLOOKUP(Polygon[Asset Group],asset_grp_poly,2,FALSE))</f>
        <v/>
      </c>
      <c r="J803" s="3" t="str">
        <f>IF(Polygon[Asset Group]="","",VLOOKUP(Polygon[Asset Group],asset_grp_poly,3,FALSE))</f>
        <v/>
      </c>
      <c r="K803" s="3" t="str">
        <f>IF(Polygon[Asset Group]="","",VLOOKUP(Polygon[Asset Type],type_master_list,2,FALSE))</f>
        <v/>
      </c>
      <c r="L803" s="3" t="str">
        <f>IF(Polygon[Asset Name]="","",PROPER(Polygon[Asset Name]))</f>
        <v/>
      </c>
      <c r="M803" s="11" t="str">
        <f>IF(Polygon[Install Date]="","",Polygon[Install Date])</f>
        <v/>
      </c>
      <c r="N803" s="11" t="str">
        <f>IF(Polygon[Note]="","",PROPER(Polygon[Note]))</f>
        <v/>
      </c>
      <c r="O803" s="11" t="str">
        <f>IF(Polygon[Resource Consent Number]="","",UPPER(Polygon[Resource Consent Number]))</f>
        <v/>
      </c>
      <c r="P803" s="53" t="str">
        <f>IF(Polygon[Asset Unit Cost]="","",Polygon[Asset Unit Cost])</f>
        <v/>
      </c>
      <c r="Q803" s="11" t="str">
        <f>IF(Polygon[Added By]="","",UPPER(Polygon[Added By]))</f>
        <v/>
      </c>
      <c r="R803" s="11" t="str">
        <f>IF(Polygon[Added Date]="","",Polygon[Added Date])</f>
        <v/>
      </c>
      <c r="S803" s="14" t="str">
        <f>IF(Polygon[Z COORD]="","",Polygon[Z COORD])</f>
        <v/>
      </c>
      <c r="T803" s="14" t="str">
        <f>IF(Polygon[Asset Description]="","",PROPER(Polygon[Asset Description]))</f>
        <v/>
      </c>
      <c r="U803" s="14" t="str">
        <f>IF(Polygon[Area m2]="","",Polygon[Area m2])</f>
        <v/>
      </c>
      <c r="V803" s="14" t="str">
        <f>IF(Polygon[Asset Group]="","",VLOOKUP(Polygon[Surface Material],surface_master,2,FALSE))</f>
        <v/>
      </c>
      <c r="W803" s="14" t="str">
        <f>IF(Polygon[Asset Group]="","",VLOOKUP(Polygon[Material],sa_pa_surface,2,FALSE))</f>
        <v/>
      </c>
      <c r="X803" s="14" t="str">
        <f>IF(Polygon[Asset Group]="","",VLOOKUP(Polygon[Surface],surface_master,2,FALSE))</f>
        <v/>
      </c>
      <c r="Y803" s="14" t="str">
        <f>IF(Polygon[Surface Layer Depth mm]="","",Polygon[Surface Layer Depth mm])</f>
        <v/>
      </c>
      <c r="Z803" s="14" t="str">
        <f>IF(Polygon[Length m]="","",Polygon[Length m])</f>
        <v/>
      </c>
      <c r="AA803" s="14" t="str">
        <f>IF(Polygon[Av Width m]="","",Polygon[Av Width m])</f>
        <v/>
      </c>
      <c r="AB803" s="14" t="str">
        <f>IF(Polygon[Parking Capacity]="","",Polygon[Parking Capacity])</f>
        <v/>
      </c>
    </row>
    <row r="804" spans="1:28" s="3" customFormat="1" x14ac:dyDescent="0.2">
      <c r="A804" s="3" t="str">
        <f>IF(Polygon[DWG File Name]="","",Polygon[DWG File Name])</f>
        <v/>
      </c>
      <c r="B804" s="3" t="str">
        <f>IF(Polygon[DWG Layer Name]="","",Polygon[DWG Layer Name])</f>
        <v/>
      </c>
      <c r="C804" s="3" t="str">
        <f>IF(Polygon[DWG Handle]="","",Polygon[DWG Handle])</f>
        <v/>
      </c>
      <c r="D804" s="58" t="str">
        <f>IF(Polygon[Approx Centroid X]="","",Polygon[Approx Centroid X])</f>
        <v/>
      </c>
      <c r="E804" s="58" t="str">
        <f>IF(Polygon[Approx Centroid Y]="","",Polygon[Approx Centroid Y])</f>
        <v/>
      </c>
      <c r="F804" s="3" t="str">
        <f>IF(Polygon[Replacement Asset]="","",Polygon[Replacement Asset])</f>
        <v/>
      </c>
      <c r="G804" s="3" t="str">
        <f>IF(Polygon[Asset ID]="","",UPPER(Polygon[Asset ID]))</f>
        <v/>
      </c>
      <c r="H804" s="3" t="str">
        <f>IF(Polygon[Asset Group]="","",VLOOKUP(Polygon[Asset Group],asset_grp_poly,4,FALSE))</f>
        <v/>
      </c>
      <c r="I804" s="3" t="str">
        <f>IF(Polygon[Asset Group]="","",VLOOKUP(Polygon[Asset Group],asset_grp_poly,2,FALSE))</f>
        <v/>
      </c>
      <c r="J804" s="3" t="str">
        <f>IF(Polygon[Asset Group]="","",VLOOKUP(Polygon[Asset Group],asset_grp_poly,3,FALSE))</f>
        <v/>
      </c>
      <c r="K804" s="3" t="str">
        <f>IF(Polygon[Asset Group]="","",VLOOKUP(Polygon[Asset Type],type_master_list,2,FALSE))</f>
        <v/>
      </c>
      <c r="L804" s="3" t="str">
        <f>IF(Polygon[Asset Name]="","",PROPER(Polygon[Asset Name]))</f>
        <v/>
      </c>
      <c r="M804" s="11" t="str">
        <f>IF(Polygon[Install Date]="","",Polygon[Install Date])</f>
        <v/>
      </c>
      <c r="N804" s="11" t="str">
        <f>IF(Polygon[Note]="","",PROPER(Polygon[Note]))</f>
        <v/>
      </c>
      <c r="O804" s="11" t="str">
        <f>IF(Polygon[Resource Consent Number]="","",UPPER(Polygon[Resource Consent Number]))</f>
        <v/>
      </c>
      <c r="P804" s="53" t="str">
        <f>IF(Polygon[Asset Unit Cost]="","",Polygon[Asset Unit Cost])</f>
        <v/>
      </c>
      <c r="Q804" s="11" t="str">
        <f>IF(Polygon[Added By]="","",UPPER(Polygon[Added By]))</f>
        <v/>
      </c>
      <c r="R804" s="11" t="str">
        <f>IF(Polygon[Added Date]="","",Polygon[Added Date])</f>
        <v/>
      </c>
      <c r="S804" s="14" t="str">
        <f>IF(Polygon[Z COORD]="","",Polygon[Z COORD])</f>
        <v/>
      </c>
      <c r="T804" s="14" t="str">
        <f>IF(Polygon[Asset Description]="","",PROPER(Polygon[Asset Description]))</f>
        <v/>
      </c>
      <c r="U804" s="14" t="str">
        <f>IF(Polygon[Area m2]="","",Polygon[Area m2])</f>
        <v/>
      </c>
      <c r="V804" s="14" t="str">
        <f>IF(Polygon[Asset Group]="","",VLOOKUP(Polygon[Surface Material],surface_master,2,FALSE))</f>
        <v/>
      </c>
      <c r="W804" s="14" t="str">
        <f>IF(Polygon[Asset Group]="","",VLOOKUP(Polygon[Material],sa_pa_surface,2,FALSE))</f>
        <v/>
      </c>
      <c r="X804" s="14" t="str">
        <f>IF(Polygon[Asset Group]="","",VLOOKUP(Polygon[Surface],surface_master,2,FALSE))</f>
        <v/>
      </c>
      <c r="Y804" s="14" t="str">
        <f>IF(Polygon[Surface Layer Depth mm]="","",Polygon[Surface Layer Depth mm])</f>
        <v/>
      </c>
      <c r="Z804" s="14" t="str">
        <f>IF(Polygon[Length m]="","",Polygon[Length m])</f>
        <v/>
      </c>
      <c r="AA804" s="14" t="str">
        <f>IF(Polygon[Av Width m]="","",Polygon[Av Width m])</f>
        <v/>
      </c>
      <c r="AB804" s="14" t="str">
        <f>IF(Polygon[Parking Capacity]="","",Polygon[Parking Capacity])</f>
        <v/>
      </c>
    </row>
    <row r="805" spans="1:28" s="3" customFormat="1" x14ac:dyDescent="0.2">
      <c r="A805" s="3" t="str">
        <f>IF(Polygon[DWG File Name]="","",Polygon[DWG File Name])</f>
        <v/>
      </c>
      <c r="B805" s="3" t="str">
        <f>IF(Polygon[DWG Layer Name]="","",Polygon[DWG Layer Name])</f>
        <v/>
      </c>
      <c r="C805" s="3" t="str">
        <f>IF(Polygon[DWG Handle]="","",Polygon[DWG Handle])</f>
        <v/>
      </c>
      <c r="D805" s="58" t="str">
        <f>IF(Polygon[Approx Centroid X]="","",Polygon[Approx Centroid X])</f>
        <v/>
      </c>
      <c r="E805" s="58" t="str">
        <f>IF(Polygon[Approx Centroid Y]="","",Polygon[Approx Centroid Y])</f>
        <v/>
      </c>
      <c r="F805" s="3" t="str">
        <f>IF(Polygon[Replacement Asset]="","",Polygon[Replacement Asset])</f>
        <v/>
      </c>
      <c r="G805" s="3" t="str">
        <f>IF(Polygon[Asset ID]="","",UPPER(Polygon[Asset ID]))</f>
        <v/>
      </c>
      <c r="H805" s="3" t="str">
        <f>IF(Polygon[Asset Group]="","",VLOOKUP(Polygon[Asset Group],asset_grp_poly,4,FALSE))</f>
        <v/>
      </c>
      <c r="I805" s="3" t="str">
        <f>IF(Polygon[Asset Group]="","",VLOOKUP(Polygon[Asset Group],asset_grp_poly,2,FALSE))</f>
        <v/>
      </c>
      <c r="J805" s="3" t="str">
        <f>IF(Polygon[Asset Group]="","",VLOOKUP(Polygon[Asset Group],asset_grp_poly,3,FALSE))</f>
        <v/>
      </c>
      <c r="K805" s="3" t="str">
        <f>IF(Polygon[Asset Group]="","",VLOOKUP(Polygon[Asset Type],type_master_list,2,FALSE))</f>
        <v/>
      </c>
      <c r="L805" s="3" t="str">
        <f>IF(Polygon[Asset Name]="","",PROPER(Polygon[Asset Name]))</f>
        <v/>
      </c>
      <c r="M805" s="11" t="str">
        <f>IF(Polygon[Install Date]="","",Polygon[Install Date])</f>
        <v/>
      </c>
      <c r="N805" s="11" t="str">
        <f>IF(Polygon[Note]="","",PROPER(Polygon[Note]))</f>
        <v/>
      </c>
      <c r="O805" s="11" t="str">
        <f>IF(Polygon[Resource Consent Number]="","",UPPER(Polygon[Resource Consent Number]))</f>
        <v/>
      </c>
      <c r="P805" s="53" t="str">
        <f>IF(Polygon[Asset Unit Cost]="","",Polygon[Asset Unit Cost])</f>
        <v/>
      </c>
      <c r="Q805" s="11" t="str">
        <f>IF(Polygon[Added By]="","",UPPER(Polygon[Added By]))</f>
        <v/>
      </c>
      <c r="R805" s="11" t="str">
        <f>IF(Polygon[Added Date]="","",Polygon[Added Date])</f>
        <v/>
      </c>
      <c r="S805" s="14" t="str">
        <f>IF(Polygon[Z COORD]="","",Polygon[Z COORD])</f>
        <v/>
      </c>
      <c r="T805" s="14" t="str">
        <f>IF(Polygon[Asset Description]="","",PROPER(Polygon[Asset Description]))</f>
        <v/>
      </c>
      <c r="U805" s="14" t="str">
        <f>IF(Polygon[Area m2]="","",Polygon[Area m2])</f>
        <v/>
      </c>
      <c r="V805" s="14" t="str">
        <f>IF(Polygon[Asset Group]="","",VLOOKUP(Polygon[Surface Material],surface_master,2,FALSE))</f>
        <v/>
      </c>
      <c r="W805" s="14" t="str">
        <f>IF(Polygon[Asset Group]="","",VLOOKUP(Polygon[Material],sa_pa_surface,2,FALSE))</f>
        <v/>
      </c>
      <c r="X805" s="14" t="str">
        <f>IF(Polygon[Asset Group]="","",VLOOKUP(Polygon[Surface],surface_master,2,FALSE))</f>
        <v/>
      </c>
      <c r="Y805" s="14" t="str">
        <f>IF(Polygon[Surface Layer Depth mm]="","",Polygon[Surface Layer Depth mm])</f>
        <v/>
      </c>
      <c r="Z805" s="14" t="str">
        <f>IF(Polygon[Length m]="","",Polygon[Length m])</f>
        <v/>
      </c>
      <c r="AA805" s="14" t="str">
        <f>IF(Polygon[Av Width m]="","",Polygon[Av Width m])</f>
        <v/>
      </c>
      <c r="AB805" s="14" t="str">
        <f>IF(Polygon[Parking Capacity]="","",Polygon[Parking Capacity])</f>
        <v/>
      </c>
    </row>
    <row r="806" spans="1:28" s="3" customFormat="1" x14ac:dyDescent="0.2">
      <c r="A806" s="3" t="str">
        <f>IF(Polygon[DWG File Name]="","",Polygon[DWG File Name])</f>
        <v/>
      </c>
      <c r="B806" s="3" t="str">
        <f>IF(Polygon[DWG Layer Name]="","",Polygon[DWG Layer Name])</f>
        <v/>
      </c>
      <c r="C806" s="3" t="str">
        <f>IF(Polygon[DWG Handle]="","",Polygon[DWG Handle])</f>
        <v/>
      </c>
      <c r="D806" s="58" t="str">
        <f>IF(Polygon[Approx Centroid X]="","",Polygon[Approx Centroid X])</f>
        <v/>
      </c>
      <c r="E806" s="58" t="str">
        <f>IF(Polygon[Approx Centroid Y]="","",Polygon[Approx Centroid Y])</f>
        <v/>
      </c>
      <c r="F806" s="3" t="str">
        <f>IF(Polygon[Replacement Asset]="","",Polygon[Replacement Asset])</f>
        <v/>
      </c>
      <c r="G806" s="3" t="str">
        <f>IF(Polygon[Asset ID]="","",UPPER(Polygon[Asset ID]))</f>
        <v/>
      </c>
      <c r="H806" s="3" t="str">
        <f>IF(Polygon[Asset Group]="","",VLOOKUP(Polygon[Asset Group],asset_grp_poly,4,FALSE))</f>
        <v/>
      </c>
      <c r="I806" s="3" t="str">
        <f>IF(Polygon[Asset Group]="","",VLOOKUP(Polygon[Asset Group],asset_grp_poly,2,FALSE))</f>
        <v/>
      </c>
      <c r="J806" s="3" t="str">
        <f>IF(Polygon[Asset Group]="","",VLOOKUP(Polygon[Asset Group],asset_grp_poly,3,FALSE))</f>
        <v/>
      </c>
      <c r="K806" s="3" t="str">
        <f>IF(Polygon[Asset Group]="","",VLOOKUP(Polygon[Asset Type],type_master_list,2,FALSE))</f>
        <v/>
      </c>
      <c r="L806" s="3" t="str">
        <f>IF(Polygon[Asset Name]="","",PROPER(Polygon[Asset Name]))</f>
        <v/>
      </c>
      <c r="M806" s="11" t="str">
        <f>IF(Polygon[Install Date]="","",Polygon[Install Date])</f>
        <v/>
      </c>
      <c r="N806" s="11" t="str">
        <f>IF(Polygon[Note]="","",PROPER(Polygon[Note]))</f>
        <v/>
      </c>
      <c r="O806" s="11" t="str">
        <f>IF(Polygon[Resource Consent Number]="","",UPPER(Polygon[Resource Consent Number]))</f>
        <v/>
      </c>
      <c r="P806" s="53" t="str">
        <f>IF(Polygon[Asset Unit Cost]="","",Polygon[Asset Unit Cost])</f>
        <v/>
      </c>
      <c r="Q806" s="11" t="str">
        <f>IF(Polygon[Added By]="","",UPPER(Polygon[Added By]))</f>
        <v/>
      </c>
      <c r="R806" s="11" t="str">
        <f>IF(Polygon[Added Date]="","",Polygon[Added Date])</f>
        <v/>
      </c>
      <c r="S806" s="14" t="str">
        <f>IF(Polygon[Z COORD]="","",Polygon[Z COORD])</f>
        <v/>
      </c>
      <c r="T806" s="14" t="str">
        <f>IF(Polygon[Asset Description]="","",PROPER(Polygon[Asset Description]))</f>
        <v/>
      </c>
      <c r="U806" s="14" t="str">
        <f>IF(Polygon[Area m2]="","",Polygon[Area m2])</f>
        <v/>
      </c>
      <c r="V806" s="14" t="str">
        <f>IF(Polygon[Asset Group]="","",VLOOKUP(Polygon[Surface Material],surface_master,2,FALSE))</f>
        <v/>
      </c>
      <c r="W806" s="14" t="str">
        <f>IF(Polygon[Asset Group]="","",VLOOKUP(Polygon[Material],sa_pa_surface,2,FALSE))</f>
        <v/>
      </c>
      <c r="X806" s="14" t="str">
        <f>IF(Polygon[Asset Group]="","",VLOOKUP(Polygon[Surface],surface_master,2,FALSE))</f>
        <v/>
      </c>
      <c r="Y806" s="14" t="str">
        <f>IF(Polygon[Surface Layer Depth mm]="","",Polygon[Surface Layer Depth mm])</f>
        <v/>
      </c>
      <c r="Z806" s="14" t="str">
        <f>IF(Polygon[Length m]="","",Polygon[Length m])</f>
        <v/>
      </c>
      <c r="AA806" s="14" t="str">
        <f>IF(Polygon[Av Width m]="","",Polygon[Av Width m])</f>
        <v/>
      </c>
      <c r="AB806" s="14" t="str">
        <f>IF(Polygon[Parking Capacity]="","",Polygon[Parking Capacity])</f>
        <v/>
      </c>
    </row>
    <row r="807" spans="1:28" s="3" customFormat="1" x14ac:dyDescent="0.2">
      <c r="A807" s="3" t="str">
        <f>IF(Polygon[DWG File Name]="","",Polygon[DWG File Name])</f>
        <v/>
      </c>
      <c r="B807" s="3" t="str">
        <f>IF(Polygon[DWG Layer Name]="","",Polygon[DWG Layer Name])</f>
        <v/>
      </c>
      <c r="C807" s="3" t="str">
        <f>IF(Polygon[DWG Handle]="","",Polygon[DWG Handle])</f>
        <v/>
      </c>
      <c r="D807" s="58" t="str">
        <f>IF(Polygon[Approx Centroid X]="","",Polygon[Approx Centroid X])</f>
        <v/>
      </c>
      <c r="E807" s="58" t="str">
        <f>IF(Polygon[Approx Centroid Y]="","",Polygon[Approx Centroid Y])</f>
        <v/>
      </c>
      <c r="F807" s="3" t="str">
        <f>IF(Polygon[Replacement Asset]="","",Polygon[Replacement Asset])</f>
        <v/>
      </c>
      <c r="G807" s="3" t="str">
        <f>IF(Polygon[Asset ID]="","",UPPER(Polygon[Asset ID]))</f>
        <v/>
      </c>
      <c r="H807" s="3" t="str">
        <f>IF(Polygon[Asset Group]="","",VLOOKUP(Polygon[Asset Group],asset_grp_poly,4,FALSE))</f>
        <v/>
      </c>
      <c r="I807" s="3" t="str">
        <f>IF(Polygon[Asset Group]="","",VLOOKUP(Polygon[Asset Group],asset_grp_poly,2,FALSE))</f>
        <v/>
      </c>
      <c r="J807" s="3" t="str">
        <f>IF(Polygon[Asset Group]="","",VLOOKUP(Polygon[Asset Group],asset_grp_poly,3,FALSE))</f>
        <v/>
      </c>
      <c r="K807" s="3" t="str">
        <f>IF(Polygon[Asset Group]="","",VLOOKUP(Polygon[Asset Type],type_master_list,2,FALSE))</f>
        <v/>
      </c>
      <c r="L807" s="3" t="str">
        <f>IF(Polygon[Asset Name]="","",PROPER(Polygon[Asset Name]))</f>
        <v/>
      </c>
      <c r="M807" s="11" t="str">
        <f>IF(Polygon[Install Date]="","",Polygon[Install Date])</f>
        <v/>
      </c>
      <c r="N807" s="11" t="str">
        <f>IF(Polygon[Note]="","",PROPER(Polygon[Note]))</f>
        <v/>
      </c>
      <c r="O807" s="11" t="str">
        <f>IF(Polygon[Resource Consent Number]="","",UPPER(Polygon[Resource Consent Number]))</f>
        <v/>
      </c>
      <c r="P807" s="53" t="str">
        <f>IF(Polygon[Asset Unit Cost]="","",Polygon[Asset Unit Cost])</f>
        <v/>
      </c>
      <c r="Q807" s="11" t="str">
        <f>IF(Polygon[Added By]="","",UPPER(Polygon[Added By]))</f>
        <v/>
      </c>
      <c r="R807" s="11" t="str">
        <f>IF(Polygon[Added Date]="","",Polygon[Added Date])</f>
        <v/>
      </c>
      <c r="S807" s="14" t="str">
        <f>IF(Polygon[Z COORD]="","",Polygon[Z COORD])</f>
        <v/>
      </c>
      <c r="T807" s="14" t="str">
        <f>IF(Polygon[Asset Description]="","",PROPER(Polygon[Asset Description]))</f>
        <v/>
      </c>
      <c r="U807" s="14" t="str">
        <f>IF(Polygon[Area m2]="","",Polygon[Area m2])</f>
        <v/>
      </c>
      <c r="V807" s="14" t="str">
        <f>IF(Polygon[Asset Group]="","",VLOOKUP(Polygon[Surface Material],surface_master,2,FALSE))</f>
        <v/>
      </c>
      <c r="W807" s="14" t="str">
        <f>IF(Polygon[Asset Group]="","",VLOOKUP(Polygon[Material],sa_pa_surface,2,FALSE))</f>
        <v/>
      </c>
      <c r="X807" s="14" t="str">
        <f>IF(Polygon[Asset Group]="","",VLOOKUP(Polygon[Surface],surface_master,2,FALSE))</f>
        <v/>
      </c>
      <c r="Y807" s="14" t="str">
        <f>IF(Polygon[Surface Layer Depth mm]="","",Polygon[Surface Layer Depth mm])</f>
        <v/>
      </c>
      <c r="Z807" s="14" t="str">
        <f>IF(Polygon[Length m]="","",Polygon[Length m])</f>
        <v/>
      </c>
      <c r="AA807" s="14" t="str">
        <f>IF(Polygon[Av Width m]="","",Polygon[Av Width m])</f>
        <v/>
      </c>
      <c r="AB807" s="14" t="str">
        <f>IF(Polygon[Parking Capacity]="","",Polygon[Parking Capacity])</f>
        <v/>
      </c>
    </row>
    <row r="808" spans="1:28" s="3" customFormat="1" x14ac:dyDescent="0.2">
      <c r="A808" s="3" t="str">
        <f>IF(Polygon[DWG File Name]="","",Polygon[DWG File Name])</f>
        <v/>
      </c>
      <c r="B808" s="3" t="str">
        <f>IF(Polygon[DWG Layer Name]="","",Polygon[DWG Layer Name])</f>
        <v/>
      </c>
      <c r="C808" s="3" t="str">
        <f>IF(Polygon[DWG Handle]="","",Polygon[DWG Handle])</f>
        <v/>
      </c>
      <c r="D808" s="58" t="str">
        <f>IF(Polygon[Approx Centroid X]="","",Polygon[Approx Centroid X])</f>
        <v/>
      </c>
      <c r="E808" s="58" t="str">
        <f>IF(Polygon[Approx Centroid Y]="","",Polygon[Approx Centroid Y])</f>
        <v/>
      </c>
      <c r="F808" s="3" t="str">
        <f>IF(Polygon[Replacement Asset]="","",Polygon[Replacement Asset])</f>
        <v/>
      </c>
      <c r="G808" s="3" t="str">
        <f>IF(Polygon[Asset ID]="","",UPPER(Polygon[Asset ID]))</f>
        <v/>
      </c>
      <c r="H808" s="3" t="str">
        <f>IF(Polygon[Asset Group]="","",VLOOKUP(Polygon[Asset Group],asset_grp_poly,4,FALSE))</f>
        <v/>
      </c>
      <c r="I808" s="3" t="str">
        <f>IF(Polygon[Asset Group]="","",VLOOKUP(Polygon[Asset Group],asset_grp_poly,2,FALSE))</f>
        <v/>
      </c>
      <c r="J808" s="3" t="str">
        <f>IF(Polygon[Asset Group]="","",VLOOKUP(Polygon[Asset Group],asset_grp_poly,3,FALSE))</f>
        <v/>
      </c>
      <c r="K808" s="3" t="str">
        <f>IF(Polygon[Asset Group]="","",VLOOKUP(Polygon[Asset Type],type_master_list,2,FALSE))</f>
        <v/>
      </c>
      <c r="L808" s="3" t="str">
        <f>IF(Polygon[Asset Name]="","",PROPER(Polygon[Asset Name]))</f>
        <v/>
      </c>
      <c r="M808" s="11" t="str">
        <f>IF(Polygon[Install Date]="","",Polygon[Install Date])</f>
        <v/>
      </c>
      <c r="N808" s="11" t="str">
        <f>IF(Polygon[Note]="","",PROPER(Polygon[Note]))</f>
        <v/>
      </c>
      <c r="O808" s="11" t="str">
        <f>IF(Polygon[Resource Consent Number]="","",UPPER(Polygon[Resource Consent Number]))</f>
        <v/>
      </c>
      <c r="P808" s="53" t="str">
        <f>IF(Polygon[Asset Unit Cost]="","",Polygon[Asset Unit Cost])</f>
        <v/>
      </c>
      <c r="Q808" s="11" t="str">
        <f>IF(Polygon[Added By]="","",UPPER(Polygon[Added By]))</f>
        <v/>
      </c>
      <c r="R808" s="11" t="str">
        <f>IF(Polygon[Added Date]="","",Polygon[Added Date])</f>
        <v/>
      </c>
      <c r="S808" s="14" t="str">
        <f>IF(Polygon[Z COORD]="","",Polygon[Z COORD])</f>
        <v/>
      </c>
      <c r="T808" s="14" t="str">
        <f>IF(Polygon[Asset Description]="","",PROPER(Polygon[Asset Description]))</f>
        <v/>
      </c>
      <c r="U808" s="14" t="str">
        <f>IF(Polygon[Area m2]="","",Polygon[Area m2])</f>
        <v/>
      </c>
      <c r="V808" s="14" t="str">
        <f>IF(Polygon[Asset Group]="","",VLOOKUP(Polygon[Surface Material],surface_master,2,FALSE))</f>
        <v/>
      </c>
      <c r="W808" s="14" t="str">
        <f>IF(Polygon[Asset Group]="","",VLOOKUP(Polygon[Material],sa_pa_surface,2,FALSE))</f>
        <v/>
      </c>
      <c r="X808" s="14" t="str">
        <f>IF(Polygon[Asset Group]="","",VLOOKUP(Polygon[Surface],surface_master,2,FALSE))</f>
        <v/>
      </c>
      <c r="Y808" s="14" t="str">
        <f>IF(Polygon[Surface Layer Depth mm]="","",Polygon[Surface Layer Depth mm])</f>
        <v/>
      </c>
      <c r="Z808" s="14" t="str">
        <f>IF(Polygon[Length m]="","",Polygon[Length m])</f>
        <v/>
      </c>
      <c r="AA808" s="14" t="str">
        <f>IF(Polygon[Av Width m]="","",Polygon[Av Width m])</f>
        <v/>
      </c>
      <c r="AB808" s="14" t="str">
        <f>IF(Polygon[Parking Capacity]="","",Polygon[Parking Capacity])</f>
        <v/>
      </c>
    </row>
    <row r="809" spans="1:28" s="3" customFormat="1" x14ac:dyDescent="0.2">
      <c r="A809" s="3" t="str">
        <f>IF(Polygon[DWG File Name]="","",Polygon[DWG File Name])</f>
        <v/>
      </c>
      <c r="B809" s="3" t="str">
        <f>IF(Polygon[DWG Layer Name]="","",Polygon[DWG Layer Name])</f>
        <v/>
      </c>
      <c r="C809" s="3" t="str">
        <f>IF(Polygon[DWG Handle]="","",Polygon[DWG Handle])</f>
        <v/>
      </c>
      <c r="D809" s="58" t="str">
        <f>IF(Polygon[Approx Centroid X]="","",Polygon[Approx Centroid X])</f>
        <v/>
      </c>
      <c r="E809" s="58" t="str">
        <f>IF(Polygon[Approx Centroid Y]="","",Polygon[Approx Centroid Y])</f>
        <v/>
      </c>
      <c r="F809" s="3" t="str">
        <f>IF(Polygon[Replacement Asset]="","",Polygon[Replacement Asset])</f>
        <v/>
      </c>
      <c r="G809" s="3" t="str">
        <f>IF(Polygon[Asset ID]="","",UPPER(Polygon[Asset ID]))</f>
        <v/>
      </c>
      <c r="H809" s="3" t="str">
        <f>IF(Polygon[Asset Group]="","",VLOOKUP(Polygon[Asset Group],asset_grp_poly,4,FALSE))</f>
        <v/>
      </c>
      <c r="I809" s="3" t="str">
        <f>IF(Polygon[Asset Group]="","",VLOOKUP(Polygon[Asset Group],asset_grp_poly,2,FALSE))</f>
        <v/>
      </c>
      <c r="J809" s="3" t="str">
        <f>IF(Polygon[Asset Group]="","",VLOOKUP(Polygon[Asset Group],asset_grp_poly,3,FALSE))</f>
        <v/>
      </c>
      <c r="K809" s="3" t="str">
        <f>IF(Polygon[Asset Group]="","",VLOOKUP(Polygon[Asset Type],type_master_list,2,FALSE))</f>
        <v/>
      </c>
      <c r="L809" s="3" t="str">
        <f>IF(Polygon[Asset Name]="","",PROPER(Polygon[Asset Name]))</f>
        <v/>
      </c>
      <c r="M809" s="11" t="str">
        <f>IF(Polygon[Install Date]="","",Polygon[Install Date])</f>
        <v/>
      </c>
      <c r="N809" s="11" t="str">
        <f>IF(Polygon[Note]="","",PROPER(Polygon[Note]))</f>
        <v/>
      </c>
      <c r="O809" s="11" t="str">
        <f>IF(Polygon[Resource Consent Number]="","",UPPER(Polygon[Resource Consent Number]))</f>
        <v/>
      </c>
      <c r="P809" s="53" t="str">
        <f>IF(Polygon[Asset Unit Cost]="","",Polygon[Asset Unit Cost])</f>
        <v/>
      </c>
      <c r="Q809" s="11" t="str">
        <f>IF(Polygon[Added By]="","",UPPER(Polygon[Added By]))</f>
        <v/>
      </c>
      <c r="R809" s="11" t="str">
        <f>IF(Polygon[Added Date]="","",Polygon[Added Date])</f>
        <v/>
      </c>
      <c r="S809" s="14" t="str">
        <f>IF(Polygon[Z COORD]="","",Polygon[Z COORD])</f>
        <v/>
      </c>
      <c r="T809" s="14" t="str">
        <f>IF(Polygon[Asset Description]="","",PROPER(Polygon[Asset Description]))</f>
        <v/>
      </c>
      <c r="U809" s="14" t="str">
        <f>IF(Polygon[Area m2]="","",Polygon[Area m2])</f>
        <v/>
      </c>
      <c r="V809" s="14" t="str">
        <f>IF(Polygon[Asset Group]="","",VLOOKUP(Polygon[Surface Material],surface_master,2,FALSE))</f>
        <v/>
      </c>
      <c r="W809" s="14" t="str">
        <f>IF(Polygon[Asset Group]="","",VLOOKUP(Polygon[Material],sa_pa_surface,2,FALSE))</f>
        <v/>
      </c>
      <c r="X809" s="14" t="str">
        <f>IF(Polygon[Asset Group]="","",VLOOKUP(Polygon[Surface],surface_master,2,FALSE))</f>
        <v/>
      </c>
      <c r="Y809" s="14" t="str">
        <f>IF(Polygon[Surface Layer Depth mm]="","",Polygon[Surface Layer Depth mm])</f>
        <v/>
      </c>
      <c r="Z809" s="14" t="str">
        <f>IF(Polygon[Length m]="","",Polygon[Length m])</f>
        <v/>
      </c>
      <c r="AA809" s="14" t="str">
        <f>IF(Polygon[Av Width m]="","",Polygon[Av Width m])</f>
        <v/>
      </c>
      <c r="AB809" s="14" t="str">
        <f>IF(Polygon[Parking Capacity]="","",Polygon[Parking Capacity])</f>
        <v/>
      </c>
    </row>
    <row r="810" spans="1:28" s="3" customFormat="1" x14ac:dyDescent="0.2">
      <c r="A810" s="3" t="str">
        <f>IF(Polygon[DWG File Name]="","",Polygon[DWG File Name])</f>
        <v/>
      </c>
      <c r="B810" s="3" t="str">
        <f>IF(Polygon[DWG Layer Name]="","",Polygon[DWG Layer Name])</f>
        <v/>
      </c>
      <c r="C810" s="3" t="str">
        <f>IF(Polygon[DWG Handle]="","",Polygon[DWG Handle])</f>
        <v/>
      </c>
      <c r="D810" s="58" t="str">
        <f>IF(Polygon[Approx Centroid X]="","",Polygon[Approx Centroid X])</f>
        <v/>
      </c>
      <c r="E810" s="58" t="str">
        <f>IF(Polygon[Approx Centroid Y]="","",Polygon[Approx Centroid Y])</f>
        <v/>
      </c>
      <c r="F810" s="3" t="str">
        <f>IF(Polygon[Replacement Asset]="","",Polygon[Replacement Asset])</f>
        <v/>
      </c>
      <c r="G810" s="3" t="str">
        <f>IF(Polygon[Asset ID]="","",UPPER(Polygon[Asset ID]))</f>
        <v/>
      </c>
      <c r="H810" s="3" t="str">
        <f>IF(Polygon[Asset Group]="","",VLOOKUP(Polygon[Asset Group],asset_grp_poly,4,FALSE))</f>
        <v/>
      </c>
      <c r="I810" s="3" t="str">
        <f>IF(Polygon[Asset Group]="","",VLOOKUP(Polygon[Asset Group],asset_grp_poly,2,FALSE))</f>
        <v/>
      </c>
      <c r="J810" s="3" t="str">
        <f>IF(Polygon[Asset Group]="","",VLOOKUP(Polygon[Asset Group],asset_grp_poly,3,FALSE))</f>
        <v/>
      </c>
      <c r="K810" s="3" t="str">
        <f>IF(Polygon[Asset Group]="","",VLOOKUP(Polygon[Asset Type],type_master_list,2,FALSE))</f>
        <v/>
      </c>
      <c r="L810" s="3" t="str">
        <f>IF(Polygon[Asset Name]="","",PROPER(Polygon[Asset Name]))</f>
        <v/>
      </c>
      <c r="M810" s="11" t="str">
        <f>IF(Polygon[Install Date]="","",Polygon[Install Date])</f>
        <v/>
      </c>
      <c r="N810" s="11" t="str">
        <f>IF(Polygon[Note]="","",PROPER(Polygon[Note]))</f>
        <v/>
      </c>
      <c r="O810" s="11" t="str">
        <f>IF(Polygon[Resource Consent Number]="","",UPPER(Polygon[Resource Consent Number]))</f>
        <v/>
      </c>
      <c r="P810" s="53" t="str">
        <f>IF(Polygon[Asset Unit Cost]="","",Polygon[Asset Unit Cost])</f>
        <v/>
      </c>
      <c r="Q810" s="11" t="str">
        <f>IF(Polygon[Added By]="","",UPPER(Polygon[Added By]))</f>
        <v/>
      </c>
      <c r="R810" s="11" t="str">
        <f>IF(Polygon[Added Date]="","",Polygon[Added Date])</f>
        <v/>
      </c>
      <c r="S810" s="14" t="str">
        <f>IF(Polygon[Z COORD]="","",Polygon[Z COORD])</f>
        <v/>
      </c>
      <c r="T810" s="14" t="str">
        <f>IF(Polygon[Asset Description]="","",PROPER(Polygon[Asset Description]))</f>
        <v/>
      </c>
      <c r="U810" s="14" t="str">
        <f>IF(Polygon[Area m2]="","",Polygon[Area m2])</f>
        <v/>
      </c>
      <c r="V810" s="14" t="str">
        <f>IF(Polygon[Asset Group]="","",VLOOKUP(Polygon[Surface Material],surface_master,2,FALSE))</f>
        <v/>
      </c>
      <c r="W810" s="14" t="str">
        <f>IF(Polygon[Asset Group]="","",VLOOKUP(Polygon[Material],sa_pa_surface,2,FALSE))</f>
        <v/>
      </c>
      <c r="X810" s="14" t="str">
        <f>IF(Polygon[Asset Group]="","",VLOOKUP(Polygon[Surface],surface_master,2,FALSE))</f>
        <v/>
      </c>
      <c r="Y810" s="14" t="str">
        <f>IF(Polygon[Surface Layer Depth mm]="","",Polygon[Surface Layer Depth mm])</f>
        <v/>
      </c>
      <c r="Z810" s="14" t="str">
        <f>IF(Polygon[Length m]="","",Polygon[Length m])</f>
        <v/>
      </c>
      <c r="AA810" s="14" t="str">
        <f>IF(Polygon[Av Width m]="","",Polygon[Av Width m])</f>
        <v/>
      </c>
      <c r="AB810" s="14" t="str">
        <f>IF(Polygon[Parking Capacity]="","",Polygon[Parking Capacity])</f>
        <v/>
      </c>
    </row>
    <row r="811" spans="1:28" s="3" customFormat="1" x14ac:dyDescent="0.2">
      <c r="A811" s="3" t="str">
        <f>IF(Polygon[DWG File Name]="","",Polygon[DWG File Name])</f>
        <v/>
      </c>
      <c r="B811" s="3" t="str">
        <f>IF(Polygon[DWG Layer Name]="","",Polygon[DWG Layer Name])</f>
        <v/>
      </c>
      <c r="C811" s="3" t="str">
        <f>IF(Polygon[DWG Handle]="","",Polygon[DWG Handle])</f>
        <v/>
      </c>
      <c r="D811" s="58" t="str">
        <f>IF(Polygon[Approx Centroid X]="","",Polygon[Approx Centroid X])</f>
        <v/>
      </c>
      <c r="E811" s="58" t="str">
        <f>IF(Polygon[Approx Centroid Y]="","",Polygon[Approx Centroid Y])</f>
        <v/>
      </c>
      <c r="F811" s="3" t="str">
        <f>IF(Polygon[Replacement Asset]="","",Polygon[Replacement Asset])</f>
        <v/>
      </c>
      <c r="G811" s="3" t="str">
        <f>IF(Polygon[Asset ID]="","",UPPER(Polygon[Asset ID]))</f>
        <v/>
      </c>
      <c r="H811" s="3" t="str">
        <f>IF(Polygon[Asset Group]="","",VLOOKUP(Polygon[Asset Group],asset_grp_poly,4,FALSE))</f>
        <v/>
      </c>
      <c r="I811" s="3" t="str">
        <f>IF(Polygon[Asset Group]="","",VLOOKUP(Polygon[Asset Group],asset_grp_poly,2,FALSE))</f>
        <v/>
      </c>
      <c r="J811" s="3" t="str">
        <f>IF(Polygon[Asset Group]="","",VLOOKUP(Polygon[Asset Group],asset_grp_poly,3,FALSE))</f>
        <v/>
      </c>
      <c r="K811" s="3" t="str">
        <f>IF(Polygon[Asset Group]="","",VLOOKUP(Polygon[Asset Type],type_master_list,2,FALSE))</f>
        <v/>
      </c>
      <c r="L811" s="3" t="str">
        <f>IF(Polygon[Asset Name]="","",PROPER(Polygon[Asset Name]))</f>
        <v/>
      </c>
      <c r="M811" s="11" t="str">
        <f>IF(Polygon[Install Date]="","",Polygon[Install Date])</f>
        <v/>
      </c>
      <c r="N811" s="11" t="str">
        <f>IF(Polygon[Note]="","",PROPER(Polygon[Note]))</f>
        <v/>
      </c>
      <c r="O811" s="11" t="str">
        <f>IF(Polygon[Resource Consent Number]="","",UPPER(Polygon[Resource Consent Number]))</f>
        <v/>
      </c>
      <c r="P811" s="53" t="str">
        <f>IF(Polygon[Asset Unit Cost]="","",Polygon[Asset Unit Cost])</f>
        <v/>
      </c>
      <c r="Q811" s="11" t="str">
        <f>IF(Polygon[Added By]="","",UPPER(Polygon[Added By]))</f>
        <v/>
      </c>
      <c r="R811" s="11" t="str">
        <f>IF(Polygon[Added Date]="","",Polygon[Added Date])</f>
        <v/>
      </c>
      <c r="S811" s="14" t="str">
        <f>IF(Polygon[Z COORD]="","",Polygon[Z COORD])</f>
        <v/>
      </c>
      <c r="T811" s="14" t="str">
        <f>IF(Polygon[Asset Description]="","",PROPER(Polygon[Asset Description]))</f>
        <v/>
      </c>
      <c r="U811" s="14" t="str">
        <f>IF(Polygon[Area m2]="","",Polygon[Area m2])</f>
        <v/>
      </c>
      <c r="V811" s="14" t="str">
        <f>IF(Polygon[Asset Group]="","",VLOOKUP(Polygon[Surface Material],surface_master,2,FALSE))</f>
        <v/>
      </c>
      <c r="W811" s="14" t="str">
        <f>IF(Polygon[Asset Group]="","",VLOOKUP(Polygon[Material],sa_pa_surface,2,FALSE))</f>
        <v/>
      </c>
      <c r="X811" s="14" t="str">
        <f>IF(Polygon[Asset Group]="","",VLOOKUP(Polygon[Surface],surface_master,2,FALSE))</f>
        <v/>
      </c>
      <c r="Y811" s="14" t="str">
        <f>IF(Polygon[Surface Layer Depth mm]="","",Polygon[Surface Layer Depth mm])</f>
        <v/>
      </c>
      <c r="Z811" s="14" t="str">
        <f>IF(Polygon[Length m]="","",Polygon[Length m])</f>
        <v/>
      </c>
      <c r="AA811" s="14" t="str">
        <f>IF(Polygon[Av Width m]="","",Polygon[Av Width m])</f>
        <v/>
      </c>
      <c r="AB811" s="14" t="str">
        <f>IF(Polygon[Parking Capacity]="","",Polygon[Parking Capacity])</f>
        <v/>
      </c>
    </row>
    <row r="812" spans="1:28" s="3" customFormat="1" x14ac:dyDescent="0.2">
      <c r="A812" s="3" t="str">
        <f>IF(Polygon[DWG File Name]="","",Polygon[DWG File Name])</f>
        <v/>
      </c>
      <c r="B812" s="3" t="str">
        <f>IF(Polygon[DWG Layer Name]="","",Polygon[DWG Layer Name])</f>
        <v/>
      </c>
      <c r="C812" s="3" t="str">
        <f>IF(Polygon[DWG Handle]="","",Polygon[DWG Handle])</f>
        <v/>
      </c>
      <c r="D812" s="58" t="str">
        <f>IF(Polygon[Approx Centroid X]="","",Polygon[Approx Centroid X])</f>
        <v/>
      </c>
      <c r="E812" s="58" t="str">
        <f>IF(Polygon[Approx Centroid Y]="","",Polygon[Approx Centroid Y])</f>
        <v/>
      </c>
      <c r="F812" s="3" t="str">
        <f>IF(Polygon[Replacement Asset]="","",Polygon[Replacement Asset])</f>
        <v/>
      </c>
      <c r="G812" s="3" t="str">
        <f>IF(Polygon[Asset ID]="","",UPPER(Polygon[Asset ID]))</f>
        <v/>
      </c>
      <c r="H812" s="3" t="str">
        <f>IF(Polygon[Asset Group]="","",VLOOKUP(Polygon[Asset Group],asset_grp_poly,4,FALSE))</f>
        <v/>
      </c>
      <c r="I812" s="3" t="str">
        <f>IF(Polygon[Asset Group]="","",VLOOKUP(Polygon[Asset Group],asset_grp_poly,2,FALSE))</f>
        <v/>
      </c>
      <c r="J812" s="3" t="str">
        <f>IF(Polygon[Asset Group]="","",VLOOKUP(Polygon[Asset Group],asset_grp_poly,3,FALSE))</f>
        <v/>
      </c>
      <c r="K812" s="3" t="str">
        <f>IF(Polygon[Asset Group]="","",VLOOKUP(Polygon[Asset Type],type_master_list,2,FALSE))</f>
        <v/>
      </c>
      <c r="L812" s="3" t="str">
        <f>IF(Polygon[Asset Name]="","",PROPER(Polygon[Asset Name]))</f>
        <v/>
      </c>
      <c r="M812" s="11" t="str">
        <f>IF(Polygon[Install Date]="","",Polygon[Install Date])</f>
        <v/>
      </c>
      <c r="N812" s="11" t="str">
        <f>IF(Polygon[Note]="","",PROPER(Polygon[Note]))</f>
        <v/>
      </c>
      <c r="O812" s="11" t="str">
        <f>IF(Polygon[Resource Consent Number]="","",UPPER(Polygon[Resource Consent Number]))</f>
        <v/>
      </c>
      <c r="P812" s="53" t="str">
        <f>IF(Polygon[Asset Unit Cost]="","",Polygon[Asset Unit Cost])</f>
        <v/>
      </c>
      <c r="Q812" s="11" t="str">
        <f>IF(Polygon[Added By]="","",UPPER(Polygon[Added By]))</f>
        <v/>
      </c>
      <c r="R812" s="11" t="str">
        <f>IF(Polygon[Added Date]="","",Polygon[Added Date])</f>
        <v/>
      </c>
      <c r="S812" s="14" t="str">
        <f>IF(Polygon[Z COORD]="","",Polygon[Z COORD])</f>
        <v/>
      </c>
      <c r="T812" s="14" t="str">
        <f>IF(Polygon[Asset Description]="","",PROPER(Polygon[Asset Description]))</f>
        <v/>
      </c>
      <c r="U812" s="14" t="str">
        <f>IF(Polygon[Area m2]="","",Polygon[Area m2])</f>
        <v/>
      </c>
      <c r="V812" s="14" t="str">
        <f>IF(Polygon[Asset Group]="","",VLOOKUP(Polygon[Surface Material],surface_master,2,FALSE))</f>
        <v/>
      </c>
      <c r="W812" s="14" t="str">
        <f>IF(Polygon[Asset Group]="","",VLOOKUP(Polygon[Material],sa_pa_surface,2,FALSE))</f>
        <v/>
      </c>
      <c r="X812" s="14" t="str">
        <f>IF(Polygon[Asset Group]="","",VLOOKUP(Polygon[Surface],surface_master,2,FALSE))</f>
        <v/>
      </c>
      <c r="Y812" s="14" t="str">
        <f>IF(Polygon[Surface Layer Depth mm]="","",Polygon[Surface Layer Depth mm])</f>
        <v/>
      </c>
      <c r="Z812" s="14" t="str">
        <f>IF(Polygon[Length m]="","",Polygon[Length m])</f>
        <v/>
      </c>
      <c r="AA812" s="14" t="str">
        <f>IF(Polygon[Av Width m]="","",Polygon[Av Width m])</f>
        <v/>
      </c>
      <c r="AB812" s="14" t="str">
        <f>IF(Polygon[Parking Capacity]="","",Polygon[Parking Capacity])</f>
        <v/>
      </c>
    </row>
    <row r="813" spans="1:28" s="3" customFormat="1" x14ac:dyDescent="0.2">
      <c r="A813" s="3" t="str">
        <f>IF(Polygon[DWG File Name]="","",Polygon[DWG File Name])</f>
        <v/>
      </c>
      <c r="B813" s="3" t="str">
        <f>IF(Polygon[DWG Layer Name]="","",Polygon[DWG Layer Name])</f>
        <v/>
      </c>
      <c r="C813" s="3" t="str">
        <f>IF(Polygon[DWG Handle]="","",Polygon[DWG Handle])</f>
        <v/>
      </c>
      <c r="D813" s="58" t="str">
        <f>IF(Polygon[Approx Centroid X]="","",Polygon[Approx Centroid X])</f>
        <v/>
      </c>
      <c r="E813" s="58" t="str">
        <f>IF(Polygon[Approx Centroid Y]="","",Polygon[Approx Centroid Y])</f>
        <v/>
      </c>
      <c r="F813" s="3" t="str">
        <f>IF(Polygon[Replacement Asset]="","",Polygon[Replacement Asset])</f>
        <v/>
      </c>
      <c r="G813" s="3" t="str">
        <f>IF(Polygon[Asset ID]="","",UPPER(Polygon[Asset ID]))</f>
        <v/>
      </c>
      <c r="H813" s="3" t="str">
        <f>IF(Polygon[Asset Group]="","",VLOOKUP(Polygon[Asset Group],asset_grp_poly,4,FALSE))</f>
        <v/>
      </c>
      <c r="I813" s="3" t="str">
        <f>IF(Polygon[Asset Group]="","",VLOOKUP(Polygon[Asset Group],asset_grp_poly,2,FALSE))</f>
        <v/>
      </c>
      <c r="J813" s="3" t="str">
        <f>IF(Polygon[Asset Group]="","",VLOOKUP(Polygon[Asset Group],asset_grp_poly,3,FALSE))</f>
        <v/>
      </c>
      <c r="K813" s="3" t="str">
        <f>IF(Polygon[Asset Group]="","",VLOOKUP(Polygon[Asset Type],type_master_list,2,FALSE))</f>
        <v/>
      </c>
      <c r="L813" s="3" t="str">
        <f>IF(Polygon[Asset Name]="","",PROPER(Polygon[Asset Name]))</f>
        <v/>
      </c>
      <c r="M813" s="11" t="str">
        <f>IF(Polygon[Install Date]="","",Polygon[Install Date])</f>
        <v/>
      </c>
      <c r="N813" s="11" t="str">
        <f>IF(Polygon[Note]="","",PROPER(Polygon[Note]))</f>
        <v/>
      </c>
      <c r="O813" s="11" t="str">
        <f>IF(Polygon[Resource Consent Number]="","",UPPER(Polygon[Resource Consent Number]))</f>
        <v/>
      </c>
      <c r="P813" s="53" t="str">
        <f>IF(Polygon[Asset Unit Cost]="","",Polygon[Asset Unit Cost])</f>
        <v/>
      </c>
      <c r="Q813" s="11" t="str">
        <f>IF(Polygon[Added By]="","",UPPER(Polygon[Added By]))</f>
        <v/>
      </c>
      <c r="R813" s="11" t="str">
        <f>IF(Polygon[Added Date]="","",Polygon[Added Date])</f>
        <v/>
      </c>
      <c r="S813" s="14" t="str">
        <f>IF(Polygon[Z COORD]="","",Polygon[Z COORD])</f>
        <v/>
      </c>
      <c r="T813" s="14" t="str">
        <f>IF(Polygon[Asset Description]="","",PROPER(Polygon[Asset Description]))</f>
        <v/>
      </c>
      <c r="U813" s="14" t="str">
        <f>IF(Polygon[Area m2]="","",Polygon[Area m2])</f>
        <v/>
      </c>
      <c r="V813" s="14" t="str">
        <f>IF(Polygon[Asset Group]="","",VLOOKUP(Polygon[Surface Material],surface_master,2,FALSE))</f>
        <v/>
      </c>
      <c r="W813" s="14" t="str">
        <f>IF(Polygon[Asset Group]="","",VLOOKUP(Polygon[Material],sa_pa_surface,2,FALSE))</f>
        <v/>
      </c>
      <c r="X813" s="14" t="str">
        <f>IF(Polygon[Asset Group]="","",VLOOKUP(Polygon[Surface],surface_master,2,FALSE))</f>
        <v/>
      </c>
      <c r="Y813" s="14" t="str">
        <f>IF(Polygon[Surface Layer Depth mm]="","",Polygon[Surface Layer Depth mm])</f>
        <v/>
      </c>
      <c r="Z813" s="14" t="str">
        <f>IF(Polygon[Length m]="","",Polygon[Length m])</f>
        <v/>
      </c>
      <c r="AA813" s="14" t="str">
        <f>IF(Polygon[Av Width m]="","",Polygon[Av Width m])</f>
        <v/>
      </c>
      <c r="AB813" s="14" t="str">
        <f>IF(Polygon[Parking Capacity]="","",Polygon[Parking Capacity])</f>
        <v/>
      </c>
    </row>
    <row r="814" spans="1:28" s="3" customFormat="1" x14ac:dyDescent="0.2">
      <c r="A814" s="3" t="str">
        <f>IF(Polygon[DWG File Name]="","",Polygon[DWG File Name])</f>
        <v/>
      </c>
      <c r="B814" s="3" t="str">
        <f>IF(Polygon[DWG Layer Name]="","",Polygon[DWG Layer Name])</f>
        <v/>
      </c>
      <c r="C814" s="3" t="str">
        <f>IF(Polygon[DWG Handle]="","",Polygon[DWG Handle])</f>
        <v/>
      </c>
      <c r="D814" s="58" t="str">
        <f>IF(Polygon[Approx Centroid X]="","",Polygon[Approx Centroid X])</f>
        <v/>
      </c>
      <c r="E814" s="58" t="str">
        <f>IF(Polygon[Approx Centroid Y]="","",Polygon[Approx Centroid Y])</f>
        <v/>
      </c>
      <c r="F814" s="3" t="str">
        <f>IF(Polygon[Replacement Asset]="","",Polygon[Replacement Asset])</f>
        <v/>
      </c>
      <c r="G814" s="3" t="str">
        <f>IF(Polygon[Asset ID]="","",UPPER(Polygon[Asset ID]))</f>
        <v/>
      </c>
      <c r="H814" s="3" t="str">
        <f>IF(Polygon[Asset Group]="","",VLOOKUP(Polygon[Asset Group],asset_grp_poly,4,FALSE))</f>
        <v/>
      </c>
      <c r="I814" s="3" t="str">
        <f>IF(Polygon[Asset Group]="","",VLOOKUP(Polygon[Asset Group],asset_grp_poly,2,FALSE))</f>
        <v/>
      </c>
      <c r="J814" s="3" t="str">
        <f>IF(Polygon[Asset Group]="","",VLOOKUP(Polygon[Asset Group],asset_grp_poly,3,FALSE))</f>
        <v/>
      </c>
      <c r="K814" s="3" t="str">
        <f>IF(Polygon[Asset Group]="","",VLOOKUP(Polygon[Asset Type],type_master_list,2,FALSE))</f>
        <v/>
      </c>
      <c r="L814" s="3" t="str">
        <f>IF(Polygon[Asset Name]="","",PROPER(Polygon[Asset Name]))</f>
        <v/>
      </c>
      <c r="M814" s="11" t="str">
        <f>IF(Polygon[Install Date]="","",Polygon[Install Date])</f>
        <v/>
      </c>
      <c r="N814" s="11" t="str">
        <f>IF(Polygon[Note]="","",PROPER(Polygon[Note]))</f>
        <v/>
      </c>
      <c r="O814" s="11" t="str">
        <f>IF(Polygon[Resource Consent Number]="","",UPPER(Polygon[Resource Consent Number]))</f>
        <v/>
      </c>
      <c r="P814" s="53" t="str">
        <f>IF(Polygon[Asset Unit Cost]="","",Polygon[Asset Unit Cost])</f>
        <v/>
      </c>
      <c r="Q814" s="11" t="str">
        <f>IF(Polygon[Added By]="","",UPPER(Polygon[Added By]))</f>
        <v/>
      </c>
      <c r="R814" s="11" t="str">
        <f>IF(Polygon[Added Date]="","",Polygon[Added Date])</f>
        <v/>
      </c>
      <c r="S814" s="14" t="str">
        <f>IF(Polygon[Z COORD]="","",Polygon[Z COORD])</f>
        <v/>
      </c>
      <c r="T814" s="14" t="str">
        <f>IF(Polygon[Asset Description]="","",PROPER(Polygon[Asset Description]))</f>
        <v/>
      </c>
      <c r="U814" s="14" t="str">
        <f>IF(Polygon[Area m2]="","",Polygon[Area m2])</f>
        <v/>
      </c>
      <c r="V814" s="14" t="str">
        <f>IF(Polygon[Asset Group]="","",VLOOKUP(Polygon[Surface Material],surface_master,2,FALSE))</f>
        <v/>
      </c>
      <c r="W814" s="14" t="str">
        <f>IF(Polygon[Asset Group]="","",VLOOKUP(Polygon[Material],sa_pa_surface,2,FALSE))</f>
        <v/>
      </c>
      <c r="X814" s="14" t="str">
        <f>IF(Polygon[Asset Group]="","",VLOOKUP(Polygon[Surface],surface_master,2,FALSE))</f>
        <v/>
      </c>
      <c r="Y814" s="14" t="str">
        <f>IF(Polygon[Surface Layer Depth mm]="","",Polygon[Surface Layer Depth mm])</f>
        <v/>
      </c>
      <c r="Z814" s="14" t="str">
        <f>IF(Polygon[Length m]="","",Polygon[Length m])</f>
        <v/>
      </c>
      <c r="AA814" s="14" t="str">
        <f>IF(Polygon[Av Width m]="","",Polygon[Av Width m])</f>
        <v/>
      </c>
      <c r="AB814" s="14" t="str">
        <f>IF(Polygon[Parking Capacity]="","",Polygon[Parking Capacity])</f>
        <v/>
      </c>
    </row>
    <row r="815" spans="1:28" s="3" customFormat="1" x14ac:dyDescent="0.2">
      <c r="A815" s="3" t="str">
        <f>IF(Polygon[DWG File Name]="","",Polygon[DWG File Name])</f>
        <v/>
      </c>
      <c r="B815" s="3" t="str">
        <f>IF(Polygon[DWG Layer Name]="","",Polygon[DWG Layer Name])</f>
        <v/>
      </c>
      <c r="C815" s="3" t="str">
        <f>IF(Polygon[DWG Handle]="","",Polygon[DWG Handle])</f>
        <v/>
      </c>
      <c r="D815" s="58" t="str">
        <f>IF(Polygon[Approx Centroid X]="","",Polygon[Approx Centroid X])</f>
        <v/>
      </c>
      <c r="E815" s="58" t="str">
        <f>IF(Polygon[Approx Centroid Y]="","",Polygon[Approx Centroid Y])</f>
        <v/>
      </c>
      <c r="F815" s="3" t="str">
        <f>IF(Polygon[Replacement Asset]="","",Polygon[Replacement Asset])</f>
        <v/>
      </c>
      <c r="G815" s="3" t="str">
        <f>IF(Polygon[Asset ID]="","",UPPER(Polygon[Asset ID]))</f>
        <v/>
      </c>
      <c r="H815" s="3" t="str">
        <f>IF(Polygon[Asset Group]="","",VLOOKUP(Polygon[Asset Group],asset_grp_poly,4,FALSE))</f>
        <v/>
      </c>
      <c r="I815" s="3" t="str">
        <f>IF(Polygon[Asset Group]="","",VLOOKUP(Polygon[Asset Group],asset_grp_poly,2,FALSE))</f>
        <v/>
      </c>
      <c r="J815" s="3" t="str">
        <f>IF(Polygon[Asset Group]="","",VLOOKUP(Polygon[Asset Group],asset_grp_poly,3,FALSE))</f>
        <v/>
      </c>
      <c r="K815" s="3" t="str">
        <f>IF(Polygon[Asset Group]="","",VLOOKUP(Polygon[Asset Type],type_master_list,2,FALSE))</f>
        <v/>
      </c>
      <c r="L815" s="3" t="str">
        <f>IF(Polygon[Asset Name]="","",PROPER(Polygon[Asset Name]))</f>
        <v/>
      </c>
      <c r="M815" s="11" t="str">
        <f>IF(Polygon[Install Date]="","",Polygon[Install Date])</f>
        <v/>
      </c>
      <c r="N815" s="11" t="str">
        <f>IF(Polygon[Note]="","",PROPER(Polygon[Note]))</f>
        <v/>
      </c>
      <c r="O815" s="11" t="str">
        <f>IF(Polygon[Resource Consent Number]="","",UPPER(Polygon[Resource Consent Number]))</f>
        <v/>
      </c>
      <c r="P815" s="53" t="str">
        <f>IF(Polygon[Asset Unit Cost]="","",Polygon[Asset Unit Cost])</f>
        <v/>
      </c>
      <c r="Q815" s="11" t="str">
        <f>IF(Polygon[Added By]="","",UPPER(Polygon[Added By]))</f>
        <v/>
      </c>
      <c r="R815" s="11" t="str">
        <f>IF(Polygon[Added Date]="","",Polygon[Added Date])</f>
        <v/>
      </c>
      <c r="S815" s="14" t="str">
        <f>IF(Polygon[Z COORD]="","",Polygon[Z COORD])</f>
        <v/>
      </c>
      <c r="T815" s="14" t="str">
        <f>IF(Polygon[Asset Description]="","",PROPER(Polygon[Asset Description]))</f>
        <v/>
      </c>
      <c r="U815" s="14" t="str">
        <f>IF(Polygon[Area m2]="","",Polygon[Area m2])</f>
        <v/>
      </c>
      <c r="V815" s="14" t="str">
        <f>IF(Polygon[Asset Group]="","",VLOOKUP(Polygon[Surface Material],surface_master,2,FALSE))</f>
        <v/>
      </c>
      <c r="W815" s="14" t="str">
        <f>IF(Polygon[Asset Group]="","",VLOOKUP(Polygon[Material],sa_pa_surface,2,FALSE))</f>
        <v/>
      </c>
      <c r="X815" s="14" t="str">
        <f>IF(Polygon[Asset Group]="","",VLOOKUP(Polygon[Surface],surface_master,2,FALSE))</f>
        <v/>
      </c>
      <c r="Y815" s="14" t="str">
        <f>IF(Polygon[Surface Layer Depth mm]="","",Polygon[Surface Layer Depth mm])</f>
        <v/>
      </c>
      <c r="Z815" s="14" t="str">
        <f>IF(Polygon[Length m]="","",Polygon[Length m])</f>
        <v/>
      </c>
      <c r="AA815" s="14" t="str">
        <f>IF(Polygon[Av Width m]="","",Polygon[Av Width m])</f>
        <v/>
      </c>
      <c r="AB815" s="14" t="str">
        <f>IF(Polygon[Parking Capacity]="","",Polygon[Parking Capacity])</f>
        <v/>
      </c>
    </row>
    <row r="816" spans="1:28" s="3" customFormat="1" x14ac:dyDescent="0.2">
      <c r="A816" s="3" t="str">
        <f>IF(Polygon[DWG File Name]="","",Polygon[DWG File Name])</f>
        <v/>
      </c>
      <c r="B816" s="3" t="str">
        <f>IF(Polygon[DWG Layer Name]="","",Polygon[DWG Layer Name])</f>
        <v/>
      </c>
      <c r="C816" s="3" t="str">
        <f>IF(Polygon[DWG Handle]="","",Polygon[DWG Handle])</f>
        <v/>
      </c>
      <c r="D816" s="58" t="str">
        <f>IF(Polygon[Approx Centroid X]="","",Polygon[Approx Centroid X])</f>
        <v/>
      </c>
      <c r="E816" s="58" t="str">
        <f>IF(Polygon[Approx Centroid Y]="","",Polygon[Approx Centroid Y])</f>
        <v/>
      </c>
      <c r="F816" s="3" t="str">
        <f>IF(Polygon[Replacement Asset]="","",Polygon[Replacement Asset])</f>
        <v/>
      </c>
      <c r="G816" s="3" t="str">
        <f>IF(Polygon[Asset ID]="","",UPPER(Polygon[Asset ID]))</f>
        <v/>
      </c>
      <c r="H816" s="3" t="str">
        <f>IF(Polygon[Asset Group]="","",VLOOKUP(Polygon[Asset Group],asset_grp_poly,4,FALSE))</f>
        <v/>
      </c>
      <c r="I816" s="3" t="str">
        <f>IF(Polygon[Asset Group]="","",VLOOKUP(Polygon[Asset Group],asset_grp_poly,2,FALSE))</f>
        <v/>
      </c>
      <c r="J816" s="3" t="str">
        <f>IF(Polygon[Asset Group]="","",VLOOKUP(Polygon[Asset Group],asset_grp_poly,3,FALSE))</f>
        <v/>
      </c>
      <c r="K816" s="3" t="str">
        <f>IF(Polygon[Asset Group]="","",VLOOKUP(Polygon[Asset Type],type_master_list,2,FALSE))</f>
        <v/>
      </c>
      <c r="L816" s="3" t="str">
        <f>IF(Polygon[Asset Name]="","",PROPER(Polygon[Asset Name]))</f>
        <v/>
      </c>
      <c r="M816" s="11" t="str">
        <f>IF(Polygon[Install Date]="","",Polygon[Install Date])</f>
        <v/>
      </c>
      <c r="N816" s="11" t="str">
        <f>IF(Polygon[Note]="","",PROPER(Polygon[Note]))</f>
        <v/>
      </c>
      <c r="O816" s="11" t="str">
        <f>IF(Polygon[Resource Consent Number]="","",UPPER(Polygon[Resource Consent Number]))</f>
        <v/>
      </c>
      <c r="P816" s="53" t="str">
        <f>IF(Polygon[Asset Unit Cost]="","",Polygon[Asset Unit Cost])</f>
        <v/>
      </c>
      <c r="Q816" s="11" t="str">
        <f>IF(Polygon[Added By]="","",UPPER(Polygon[Added By]))</f>
        <v/>
      </c>
      <c r="R816" s="11" t="str">
        <f>IF(Polygon[Added Date]="","",Polygon[Added Date])</f>
        <v/>
      </c>
      <c r="S816" s="14" t="str">
        <f>IF(Polygon[Z COORD]="","",Polygon[Z COORD])</f>
        <v/>
      </c>
      <c r="T816" s="14" t="str">
        <f>IF(Polygon[Asset Description]="","",PROPER(Polygon[Asset Description]))</f>
        <v/>
      </c>
      <c r="U816" s="14" t="str">
        <f>IF(Polygon[Area m2]="","",Polygon[Area m2])</f>
        <v/>
      </c>
      <c r="V816" s="14" t="str">
        <f>IF(Polygon[Asset Group]="","",VLOOKUP(Polygon[Surface Material],surface_master,2,FALSE))</f>
        <v/>
      </c>
      <c r="W816" s="14" t="str">
        <f>IF(Polygon[Asset Group]="","",VLOOKUP(Polygon[Material],sa_pa_surface,2,FALSE))</f>
        <v/>
      </c>
      <c r="X816" s="14" t="str">
        <f>IF(Polygon[Asset Group]="","",VLOOKUP(Polygon[Surface],surface_master,2,FALSE))</f>
        <v/>
      </c>
      <c r="Y816" s="14" t="str">
        <f>IF(Polygon[Surface Layer Depth mm]="","",Polygon[Surface Layer Depth mm])</f>
        <v/>
      </c>
      <c r="Z816" s="14" t="str">
        <f>IF(Polygon[Length m]="","",Polygon[Length m])</f>
        <v/>
      </c>
      <c r="AA816" s="14" t="str">
        <f>IF(Polygon[Av Width m]="","",Polygon[Av Width m])</f>
        <v/>
      </c>
      <c r="AB816" s="14" t="str">
        <f>IF(Polygon[Parking Capacity]="","",Polygon[Parking Capacity])</f>
        <v/>
      </c>
    </row>
    <row r="817" spans="1:28" s="3" customFormat="1" x14ac:dyDescent="0.2">
      <c r="A817" s="3" t="str">
        <f>IF(Polygon[DWG File Name]="","",Polygon[DWG File Name])</f>
        <v/>
      </c>
      <c r="B817" s="3" t="str">
        <f>IF(Polygon[DWG Layer Name]="","",Polygon[DWG Layer Name])</f>
        <v/>
      </c>
      <c r="C817" s="3" t="str">
        <f>IF(Polygon[DWG Handle]="","",Polygon[DWG Handle])</f>
        <v/>
      </c>
      <c r="D817" s="58" t="str">
        <f>IF(Polygon[Approx Centroid X]="","",Polygon[Approx Centroid X])</f>
        <v/>
      </c>
      <c r="E817" s="58" t="str">
        <f>IF(Polygon[Approx Centroid Y]="","",Polygon[Approx Centroid Y])</f>
        <v/>
      </c>
      <c r="F817" s="3" t="str">
        <f>IF(Polygon[Replacement Asset]="","",Polygon[Replacement Asset])</f>
        <v/>
      </c>
      <c r="G817" s="3" t="str">
        <f>IF(Polygon[Asset ID]="","",UPPER(Polygon[Asset ID]))</f>
        <v/>
      </c>
      <c r="H817" s="3" t="str">
        <f>IF(Polygon[Asset Group]="","",VLOOKUP(Polygon[Asset Group],asset_grp_poly,4,FALSE))</f>
        <v/>
      </c>
      <c r="I817" s="3" t="str">
        <f>IF(Polygon[Asset Group]="","",VLOOKUP(Polygon[Asset Group],asset_grp_poly,2,FALSE))</f>
        <v/>
      </c>
      <c r="J817" s="3" t="str">
        <f>IF(Polygon[Asset Group]="","",VLOOKUP(Polygon[Asset Group],asset_grp_poly,3,FALSE))</f>
        <v/>
      </c>
      <c r="K817" s="3" t="str">
        <f>IF(Polygon[Asset Group]="","",VLOOKUP(Polygon[Asset Type],type_master_list,2,FALSE))</f>
        <v/>
      </c>
      <c r="L817" s="3" t="str">
        <f>IF(Polygon[Asset Name]="","",PROPER(Polygon[Asset Name]))</f>
        <v/>
      </c>
      <c r="M817" s="11" t="str">
        <f>IF(Polygon[Install Date]="","",Polygon[Install Date])</f>
        <v/>
      </c>
      <c r="N817" s="11" t="str">
        <f>IF(Polygon[Note]="","",PROPER(Polygon[Note]))</f>
        <v/>
      </c>
      <c r="O817" s="11" t="str">
        <f>IF(Polygon[Resource Consent Number]="","",UPPER(Polygon[Resource Consent Number]))</f>
        <v/>
      </c>
      <c r="P817" s="53" t="str">
        <f>IF(Polygon[Asset Unit Cost]="","",Polygon[Asset Unit Cost])</f>
        <v/>
      </c>
      <c r="Q817" s="11" t="str">
        <f>IF(Polygon[Added By]="","",UPPER(Polygon[Added By]))</f>
        <v/>
      </c>
      <c r="R817" s="11" t="str">
        <f>IF(Polygon[Added Date]="","",Polygon[Added Date])</f>
        <v/>
      </c>
      <c r="S817" s="14" t="str">
        <f>IF(Polygon[Z COORD]="","",Polygon[Z COORD])</f>
        <v/>
      </c>
      <c r="T817" s="14" t="str">
        <f>IF(Polygon[Asset Description]="","",PROPER(Polygon[Asset Description]))</f>
        <v/>
      </c>
      <c r="U817" s="14" t="str">
        <f>IF(Polygon[Area m2]="","",Polygon[Area m2])</f>
        <v/>
      </c>
      <c r="V817" s="14" t="str">
        <f>IF(Polygon[Asset Group]="","",VLOOKUP(Polygon[Surface Material],surface_master,2,FALSE))</f>
        <v/>
      </c>
      <c r="W817" s="14" t="str">
        <f>IF(Polygon[Asset Group]="","",VLOOKUP(Polygon[Material],sa_pa_surface,2,FALSE))</f>
        <v/>
      </c>
      <c r="X817" s="14" t="str">
        <f>IF(Polygon[Asset Group]="","",VLOOKUP(Polygon[Surface],surface_master,2,FALSE))</f>
        <v/>
      </c>
      <c r="Y817" s="14" t="str">
        <f>IF(Polygon[Surface Layer Depth mm]="","",Polygon[Surface Layer Depth mm])</f>
        <v/>
      </c>
      <c r="Z817" s="14" t="str">
        <f>IF(Polygon[Length m]="","",Polygon[Length m])</f>
        <v/>
      </c>
      <c r="AA817" s="14" t="str">
        <f>IF(Polygon[Av Width m]="","",Polygon[Av Width m])</f>
        <v/>
      </c>
      <c r="AB817" s="14" t="str">
        <f>IF(Polygon[Parking Capacity]="","",Polygon[Parking Capacity])</f>
        <v/>
      </c>
    </row>
    <row r="818" spans="1:28" s="3" customFormat="1" x14ac:dyDescent="0.2">
      <c r="A818" s="3" t="str">
        <f>IF(Polygon[DWG File Name]="","",Polygon[DWG File Name])</f>
        <v/>
      </c>
      <c r="B818" s="3" t="str">
        <f>IF(Polygon[DWG Layer Name]="","",Polygon[DWG Layer Name])</f>
        <v/>
      </c>
      <c r="C818" s="3" t="str">
        <f>IF(Polygon[DWG Handle]="","",Polygon[DWG Handle])</f>
        <v/>
      </c>
      <c r="D818" s="58" t="str">
        <f>IF(Polygon[Approx Centroid X]="","",Polygon[Approx Centroid X])</f>
        <v/>
      </c>
      <c r="E818" s="58" t="str">
        <f>IF(Polygon[Approx Centroid Y]="","",Polygon[Approx Centroid Y])</f>
        <v/>
      </c>
      <c r="F818" s="3" t="str">
        <f>IF(Polygon[Replacement Asset]="","",Polygon[Replacement Asset])</f>
        <v/>
      </c>
      <c r="G818" s="3" t="str">
        <f>IF(Polygon[Asset ID]="","",UPPER(Polygon[Asset ID]))</f>
        <v/>
      </c>
      <c r="H818" s="3" t="str">
        <f>IF(Polygon[Asset Group]="","",VLOOKUP(Polygon[Asset Group],asset_grp_poly,4,FALSE))</f>
        <v/>
      </c>
      <c r="I818" s="3" t="str">
        <f>IF(Polygon[Asset Group]="","",VLOOKUP(Polygon[Asset Group],asset_grp_poly,2,FALSE))</f>
        <v/>
      </c>
      <c r="J818" s="3" t="str">
        <f>IF(Polygon[Asset Group]="","",VLOOKUP(Polygon[Asset Group],asset_grp_poly,3,FALSE))</f>
        <v/>
      </c>
      <c r="K818" s="3" t="str">
        <f>IF(Polygon[Asset Group]="","",VLOOKUP(Polygon[Asset Type],type_master_list,2,FALSE))</f>
        <v/>
      </c>
      <c r="L818" s="3" t="str">
        <f>IF(Polygon[Asset Name]="","",PROPER(Polygon[Asset Name]))</f>
        <v/>
      </c>
      <c r="M818" s="11" t="str">
        <f>IF(Polygon[Install Date]="","",Polygon[Install Date])</f>
        <v/>
      </c>
      <c r="N818" s="11" t="str">
        <f>IF(Polygon[Note]="","",PROPER(Polygon[Note]))</f>
        <v/>
      </c>
      <c r="O818" s="11" t="str">
        <f>IF(Polygon[Resource Consent Number]="","",UPPER(Polygon[Resource Consent Number]))</f>
        <v/>
      </c>
      <c r="P818" s="53" t="str">
        <f>IF(Polygon[Asset Unit Cost]="","",Polygon[Asset Unit Cost])</f>
        <v/>
      </c>
      <c r="Q818" s="11" t="str">
        <f>IF(Polygon[Added By]="","",UPPER(Polygon[Added By]))</f>
        <v/>
      </c>
      <c r="R818" s="11" t="str">
        <f>IF(Polygon[Added Date]="","",Polygon[Added Date])</f>
        <v/>
      </c>
      <c r="S818" s="14" t="str">
        <f>IF(Polygon[Z COORD]="","",Polygon[Z COORD])</f>
        <v/>
      </c>
      <c r="T818" s="14" t="str">
        <f>IF(Polygon[Asset Description]="","",PROPER(Polygon[Asset Description]))</f>
        <v/>
      </c>
      <c r="U818" s="14" t="str">
        <f>IF(Polygon[Area m2]="","",Polygon[Area m2])</f>
        <v/>
      </c>
      <c r="V818" s="14" t="str">
        <f>IF(Polygon[Asset Group]="","",VLOOKUP(Polygon[Surface Material],surface_master,2,FALSE))</f>
        <v/>
      </c>
      <c r="W818" s="14" t="str">
        <f>IF(Polygon[Asset Group]="","",VLOOKUP(Polygon[Material],sa_pa_surface,2,FALSE))</f>
        <v/>
      </c>
      <c r="X818" s="14" t="str">
        <f>IF(Polygon[Asset Group]="","",VLOOKUP(Polygon[Surface],surface_master,2,FALSE))</f>
        <v/>
      </c>
      <c r="Y818" s="14" t="str">
        <f>IF(Polygon[Surface Layer Depth mm]="","",Polygon[Surface Layer Depth mm])</f>
        <v/>
      </c>
      <c r="Z818" s="14" t="str">
        <f>IF(Polygon[Length m]="","",Polygon[Length m])</f>
        <v/>
      </c>
      <c r="AA818" s="14" t="str">
        <f>IF(Polygon[Av Width m]="","",Polygon[Av Width m])</f>
        <v/>
      </c>
      <c r="AB818" s="14" t="str">
        <f>IF(Polygon[Parking Capacity]="","",Polygon[Parking Capacity])</f>
        <v/>
      </c>
    </row>
    <row r="819" spans="1:28" s="3" customFormat="1" x14ac:dyDescent="0.2">
      <c r="A819" s="3" t="str">
        <f>IF(Polygon[DWG File Name]="","",Polygon[DWG File Name])</f>
        <v/>
      </c>
      <c r="B819" s="3" t="str">
        <f>IF(Polygon[DWG Layer Name]="","",Polygon[DWG Layer Name])</f>
        <v/>
      </c>
      <c r="C819" s="3" t="str">
        <f>IF(Polygon[DWG Handle]="","",Polygon[DWG Handle])</f>
        <v/>
      </c>
      <c r="D819" s="58" t="str">
        <f>IF(Polygon[Approx Centroid X]="","",Polygon[Approx Centroid X])</f>
        <v/>
      </c>
      <c r="E819" s="58" t="str">
        <f>IF(Polygon[Approx Centroid Y]="","",Polygon[Approx Centroid Y])</f>
        <v/>
      </c>
      <c r="F819" s="3" t="str">
        <f>IF(Polygon[Replacement Asset]="","",Polygon[Replacement Asset])</f>
        <v/>
      </c>
      <c r="G819" s="3" t="str">
        <f>IF(Polygon[Asset ID]="","",UPPER(Polygon[Asset ID]))</f>
        <v/>
      </c>
      <c r="H819" s="3" t="str">
        <f>IF(Polygon[Asset Group]="","",VLOOKUP(Polygon[Asset Group],asset_grp_poly,4,FALSE))</f>
        <v/>
      </c>
      <c r="I819" s="3" t="str">
        <f>IF(Polygon[Asset Group]="","",VLOOKUP(Polygon[Asset Group],asset_grp_poly,2,FALSE))</f>
        <v/>
      </c>
      <c r="J819" s="3" t="str">
        <f>IF(Polygon[Asset Group]="","",VLOOKUP(Polygon[Asset Group],asset_grp_poly,3,FALSE))</f>
        <v/>
      </c>
      <c r="K819" s="3" t="str">
        <f>IF(Polygon[Asset Group]="","",VLOOKUP(Polygon[Asset Type],type_master_list,2,FALSE))</f>
        <v/>
      </c>
      <c r="L819" s="3" t="str">
        <f>IF(Polygon[Asset Name]="","",PROPER(Polygon[Asset Name]))</f>
        <v/>
      </c>
      <c r="M819" s="11" t="str">
        <f>IF(Polygon[Install Date]="","",Polygon[Install Date])</f>
        <v/>
      </c>
      <c r="N819" s="11" t="str">
        <f>IF(Polygon[Note]="","",PROPER(Polygon[Note]))</f>
        <v/>
      </c>
      <c r="O819" s="11" t="str">
        <f>IF(Polygon[Resource Consent Number]="","",UPPER(Polygon[Resource Consent Number]))</f>
        <v/>
      </c>
      <c r="P819" s="53" t="str">
        <f>IF(Polygon[Asset Unit Cost]="","",Polygon[Asset Unit Cost])</f>
        <v/>
      </c>
      <c r="Q819" s="11" t="str">
        <f>IF(Polygon[Added By]="","",UPPER(Polygon[Added By]))</f>
        <v/>
      </c>
      <c r="R819" s="11" t="str">
        <f>IF(Polygon[Added Date]="","",Polygon[Added Date])</f>
        <v/>
      </c>
      <c r="S819" s="14" t="str">
        <f>IF(Polygon[Z COORD]="","",Polygon[Z COORD])</f>
        <v/>
      </c>
      <c r="T819" s="14" t="str">
        <f>IF(Polygon[Asset Description]="","",PROPER(Polygon[Asset Description]))</f>
        <v/>
      </c>
      <c r="U819" s="14" t="str">
        <f>IF(Polygon[Area m2]="","",Polygon[Area m2])</f>
        <v/>
      </c>
      <c r="V819" s="14" t="str">
        <f>IF(Polygon[Asset Group]="","",VLOOKUP(Polygon[Surface Material],surface_master,2,FALSE))</f>
        <v/>
      </c>
      <c r="W819" s="14" t="str">
        <f>IF(Polygon[Asset Group]="","",VLOOKUP(Polygon[Material],sa_pa_surface,2,FALSE))</f>
        <v/>
      </c>
      <c r="X819" s="14" t="str">
        <f>IF(Polygon[Asset Group]="","",VLOOKUP(Polygon[Surface],surface_master,2,FALSE))</f>
        <v/>
      </c>
      <c r="Y819" s="14" t="str">
        <f>IF(Polygon[Surface Layer Depth mm]="","",Polygon[Surface Layer Depth mm])</f>
        <v/>
      </c>
      <c r="Z819" s="14" t="str">
        <f>IF(Polygon[Length m]="","",Polygon[Length m])</f>
        <v/>
      </c>
      <c r="AA819" s="14" t="str">
        <f>IF(Polygon[Av Width m]="","",Polygon[Av Width m])</f>
        <v/>
      </c>
      <c r="AB819" s="14" t="str">
        <f>IF(Polygon[Parking Capacity]="","",Polygon[Parking Capacity])</f>
        <v/>
      </c>
    </row>
    <row r="820" spans="1:28" s="3" customFormat="1" x14ac:dyDescent="0.2">
      <c r="A820" s="3" t="str">
        <f>IF(Polygon[DWG File Name]="","",Polygon[DWG File Name])</f>
        <v/>
      </c>
      <c r="B820" s="3" t="str">
        <f>IF(Polygon[DWG Layer Name]="","",Polygon[DWG Layer Name])</f>
        <v/>
      </c>
      <c r="C820" s="3" t="str">
        <f>IF(Polygon[DWG Handle]="","",Polygon[DWG Handle])</f>
        <v/>
      </c>
      <c r="D820" s="58" t="str">
        <f>IF(Polygon[Approx Centroid X]="","",Polygon[Approx Centroid X])</f>
        <v/>
      </c>
      <c r="E820" s="58" t="str">
        <f>IF(Polygon[Approx Centroid Y]="","",Polygon[Approx Centroid Y])</f>
        <v/>
      </c>
      <c r="F820" s="3" t="str">
        <f>IF(Polygon[Replacement Asset]="","",Polygon[Replacement Asset])</f>
        <v/>
      </c>
      <c r="G820" s="3" t="str">
        <f>IF(Polygon[Asset ID]="","",UPPER(Polygon[Asset ID]))</f>
        <v/>
      </c>
      <c r="H820" s="3" t="str">
        <f>IF(Polygon[Asset Group]="","",VLOOKUP(Polygon[Asset Group],asset_grp_poly,4,FALSE))</f>
        <v/>
      </c>
      <c r="I820" s="3" t="str">
        <f>IF(Polygon[Asset Group]="","",VLOOKUP(Polygon[Asset Group],asset_grp_poly,2,FALSE))</f>
        <v/>
      </c>
      <c r="J820" s="3" t="str">
        <f>IF(Polygon[Asset Group]="","",VLOOKUP(Polygon[Asset Group],asset_grp_poly,3,FALSE))</f>
        <v/>
      </c>
      <c r="K820" s="3" t="str">
        <f>IF(Polygon[Asset Group]="","",VLOOKUP(Polygon[Asset Type],type_master_list,2,FALSE))</f>
        <v/>
      </c>
      <c r="L820" s="3" t="str">
        <f>IF(Polygon[Asset Name]="","",PROPER(Polygon[Asset Name]))</f>
        <v/>
      </c>
      <c r="M820" s="11" t="str">
        <f>IF(Polygon[Install Date]="","",Polygon[Install Date])</f>
        <v/>
      </c>
      <c r="N820" s="11" t="str">
        <f>IF(Polygon[Note]="","",PROPER(Polygon[Note]))</f>
        <v/>
      </c>
      <c r="O820" s="11" t="str">
        <f>IF(Polygon[Resource Consent Number]="","",UPPER(Polygon[Resource Consent Number]))</f>
        <v/>
      </c>
      <c r="P820" s="53" t="str">
        <f>IF(Polygon[Asset Unit Cost]="","",Polygon[Asset Unit Cost])</f>
        <v/>
      </c>
      <c r="Q820" s="11" t="str">
        <f>IF(Polygon[Added By]="","",UPPER(Polygon[Added By]))</f>
        <v/>
      </c>
      <c r="R820" s="11" t="str">
        <f>IF(Polygon[Added Date]="","",Polygon[Added Date])</f>
        <v/>
      </c>
      <c r="S820" s="14" t="str">
        <f>IF(Polygon[Z COORD]="","",Polygon[Z COORD])</f>
        <v/>
      </c>
      <c r="T820" s="14" t="str">
        <f>IF(Polygon[Asset Description]="","",PROPER(Polygon[Asset Description]))</f>
        <v/>
      </c>
      <c r="U820" s="14" t="str">
        <f>IF(Polygon[Area m2]="","",Polygon[Area m2])</f>
        <v/>
      </c>
      <c r="V820" s="14" t="str">
        <f>IF(Polygon[Asset Group]="","",VLOOKUP(Polygon[Surface Material],surface_master,2,FALSE))</f>
        <v/>
      </c>
      <c r="W820" s="14" t="str">
        <f>IF(Polygon[Asset Group]="","",VLOOKUP(Polygon[Material],sa_pa_surface,2,FALSE))</f>
        <v/>
      </c>
      <c r="X820" s="14" t="str">
        <f>IF(Polygon[Asset Group]="","",VLOOKUP(Polygon[Surface],surface_master,2,FALSE))</f>
        <v/>
      </c>
      <c r="Y820" s="14" t="str">
        <f>IF(Polygon[Surface Layer Depth mm]="","",Polygon[Surface Layer Depth mm])</f>
        <v/>
      </c>
      <c r="Z820" s="14" t="str">
        <f>IF(Polygon[Length m]="","",Polygon[Length m])</f>
        <v/>
      </c>
      <c r="AA820" s="14" t="str">
        <f>IF(Polygon[Av Width m]="","",Polygon[Av Width m])</f>
        <v/>
      </c>
      <c r="AB820" s="14" t="str">
        <f>IF(Polygon[Parking Capacity]="","",Polygon[Parking Capacity])</f>
        <v/>
      </c>
    </row>
    <row r="821" spans="1:28" s="3" customFormat="1" x14ac:dyDescent="0.2">
      <c r="A821" s="3" t="str">
        <f>IF(Polygon[DWG File Name]="","",Polygon[DWG File Name])</f>
        <v/>
      </c>
      <c r="B821" s="3" t="str">
        <f>IF(Polygon[DWG Layer Name]="","",Polygon[DWG Layer Name])</f>
        <v/>
      </c>
      <c r="C821" s="3" t="str">
        <f>IF(Polygon[DWG Handle]="","",Polygon[DWG Handle])</f>
        <v/>
      </c>
      <c r="D821" s="58" t="str">
        <f>IF(Polygon[Approx Centroid X]="","",Polygon[Approx Centroid X])</f>
        <v/>
      </c>
      <c r="E821" s="58" t="str">
        <f>IF(Polygon[Approx Centroid Y]="","",Polygon[Approx Centroid Y])</f>
        <v/>
      </c>
      <c r="F821" s="3" t="str">
        <f>IF(Polygon[Replacement Asset]="","",Polygon[Replacement Asset])</f>
        <v/>
      </c>
      <c r="G821" s="3" t="str">
        <f>IF(Polygon[Asset ID]="","",UPPER(Polygon[Asset ID]))</f>
        <v/>
      </c>
      <c r="H821" s="3" t="str">
        <f>IF(Polygon[Asset Group]="","",VLOOKUP(Polygon[Asset Group],asset_grp_poly,4,FALSE))</f>
        <v/>
      </c>
      <c r="I821" s="3" t="str">
        <f>IF(Polygon[Asset Group]="","",VLOOKUP(Polygon[Asset Group],asset_grp_poly,2,FALSE))</f>
        <v/>
      </c>
      <c r="J821" s="3" t="str">
        <f>IF(Polygon[Asset Group]="","",VLOOKUP(Polygon[Asset Group],asset_grp_poly,3,FALSE))</f>
        <v/>
      </c>
      <c r="K821" s="3" t="str">
        <f>IF(Polygon[Asset Group]="","",VLOOKUP(Polygon[Asset Type],type_master_list,2,FALSE))</f>
        <v/>
      </c>
      <c r="L821" s="3" t="str">
        <f>IF(Polygon[Asset Name]="","",PROPER(Polygon[Asset Name]))</f>
        <v/>
      </c>
      <c r="M821" s="11" t="str">
        <f>IF(Polygon[Install Date]="","",Polygon[Install Date])</f>
        <v/>
      </c>
      <c r="N821" s="11" t="str">
        <f>IF(Polygon[Note]="","",PROPER(Polygon[Note]))</f>
        <v/>
      </c>
      <c r="O821" s="11" t="str">
        <f>IF(Polygon[Resource Consent Number]="","",UPPER(Polygon[Resource Consent Number]))</f>
        <v/>
      </c>
      <c r="P821" s="53" t="str">
        <f>IF(Polygon[Asset Unit Cost]="","",Polygon[Asset Unit Cost])</f>
        <v/>
      </c>
      <c r="Q821" s="11" t="str">
        <f>IF(Polygon[Added By]="","",UPPER(Polygon[Added By]))</f>
        <v/>
      </c>
      <c r="R821" s="11" t="str">
        <f>IF(Polygon[Added Date]="","",Polygon[Added Date])</f>
        <v/>
      </c>
      <c r="S821" s="14" t="str">
        <f>IF(Polygon[Z COORD]="","",Polygon[Z COORD])</f>
        <v/>
      </c>
      <c r="T821" s="14" t="str">
        <f>IF(Polygon[Asset Description]="","",PROPER(Polygon[Asset Description]))</f>
        <v/>
      </c>
      <c r="U821" s="14" t="str">
        <f>IF(Polygon[Area m2]="","",Polygon[Area m2])</f>
        <v/>
      </c>
      <c r="V821" s="14" t="str">
        <f>IF(Polygon[Asset Group]="","",VLOOKUP(Polygon[Surface Material],surface_master,2,FALSE))</f>
        <v/>
      </c>
      <c r="W821" s="14" t="str">
        <f>IF(Polygon[Asset Group]="","",VLOOKUP(Polygon[Material],sa_pa_surface,2,FALSE))</f>
        <v/>
      </c>
      <c r="X821" s="14" t="str">
        <f>IF(Polygon[Asset Group]="","",VLOOKUP(Polygon[Surface],surface_master,2,FALSE))</f>
        <v/>
      </c>
      <c r="Y821" s="14" t="str">
        <f>IF(Polygon[Surface Layer Depth mm]="","",Polygon[Surface Layer Depth mm])</f>
        <v/>
      </c>
      <c r="Z821" s="14" t="str">
        <f>IF(Polygon[Length m]="","",Polygon[Length m])</f>
        <v/>
      </c>
      <c r="AA821" s="14" t="str">
        <f>IF(Polygon[Av Width m]="","",Polygon[Av Width m])</f>
        <v/>
      </c>
      <c r="AB821" s="14" t="str">
        <f>IF(Polygon[Parking Capacity]="","",Polygon[Parking Capacity])</f>
        <v/>
      </c>
    </row>
    <row r="822" spans="1:28" s="3" customFormat="1" x14ac:dyDescent="0.2">
      <c r="A822" s="3" t="str">
        <f>IF(Polygon[DWG File Name]="","",Polygon[DWG File Name])</f>
        <v/>
      </c>
      <c r="B822" s="3" t="str">
        <f>IF(Polygon[DWG Layer Name]="","",Polygon[DWG Layer Name])</f>
        <v/>
      </c>
      <c r="C822" s="3" t="str">
        <f>IF(Polygon[DWG Handle]="","",Polygon[DWG Handle])</f>
        <v/>
      </c>
      <c r="D822" s="58" t="str">
        <f>IF(Polygon[Approx Centroid X]="","",Polygon[Approx Centroid X])</f>
        <v/>
      </c>
      <c r="E822" s="58" t="str">
        <f>IF(Polygon[Approx Centroid Y]="","",Polygon[Approx Centroid Y])</f>
        <v/>
      </c>
      <c r="F822" s="3" t="str">
        <f>IF(Polygon[Replacement Asset]="","",Polygon[Replacement Asset])</f>
        <v/>
      </c>
      <c r="G822" s="3" t="str">
        <f>IF(Polygon[Asset ID]="","",UPPER(Polygon[Asset ID]))</f>
        <v/>
      </c>
      <c r="H822" s="3" t="str">
        <f>IF(Polygon[Asset Group]="","",VLOOKUP(Polygon[Asset Group],asset_grp_poly,4,FALSE))</f>
        <v/>
      </c>
      <c r="I822" s="3" t="str">
        <f>IF(Polygon[Asset Group]="","",VLOOKUP(Polygon[Asset Group],asset_grp_poly,2,FALSE))</f>
        <v/>
      </c>
      <c r="J822" s="3" t="str">
        <f>IF(Polygon[Asset Group]="","",VLOOKUP(Polygon[Asset Group],asset_grp_poly,3,FALSE))</f>
        <v/>
      </c>
      <c r="K822" s="3" t="str">
        <f>IF(Polygon[Asset Group]="","",VLOOKUP(Polygon[Asset Type],type_master_list,2,FALSE))</f>
        <v/>
      </c>
      <c r="L822" s="3" t="str">
        <f>IF(Polygon[Asset Name]="","",PROPER(Polygon[Asset Name]))</f>
        <v/>
      </c>
      <c r="M822" s="11" t="str">
        <f>IF(Polygon[Install Date]="","",Polygon[Install Date])</f>
        <v/>
      </c>
      <c r="N822" s="11" t="str">
        <f>IF(Polygon[Note]="","",PROPER(Polygon[Note]))</f>
        <v/>
      </c>
      <c r="O822" s="11" t="str">
        <f>IF(Polygon[Resource Consent Number]="","",UPPER(Polygon[Resource Consent Number]))</f>
        <v/>
      </c>
      <c r="P822" s="53" t="str">
        <f>IF(Polygon[Asset Unit Cost]="","",Polygon[Asset Unit Cost])</f>
        <v/>
      </c>
      <c r="Q822" s="11" t="str">
        <f>IF(Polygon[Added By]="","",UPPER(Polygon[Added By]))</f>
        <v/>
      </c>
      <c r="R822" s="11" t="str">
        <f>IF(Polygon[Added Date]="","",Polygon[Added Date])</f>
        <v/>
      </c>
      <c r="S822" s="14" t="str">
        <f>IF(Polygon[Z COORD]="","",Polygon[Z COORD])</f>
        <v/>
      </c>
      <c r="T822" s="14" t="str">
        <f>IF(Polygon[Asset Description]="","",PROPER(Polygon[Asset Description]))</f>
        <v/>
      </c>
      <c r="U822" s="14" t="str">
        <f>IF(Polygon[Area m2]="","",Polygon[Area m2])</f>
        <v/>
      </c>
      <c r="V822" s="14" t="str">
        <f>IF(Polygon[Asset Group]="","",VLOOKUP(Polygon[Surface Material],surface_master,2,FALSE))</f>
        <v/>
      </c>
      <c r="W822" s="14" t="str">
        <f>IF(Polygon[Asset Group]="","",VLOOKUP(Polygon[Material],sa_pa_surface,2,FALSE))</f>
        <v/>
      </c>
      <c r="X822" s="14" t="str">
        <f>IF(Polygon[Asset Group]="","",VLOOKUP(Polygon[Surface],surface_master,2,FALSE))</f>
        <v/>
      </c>
      <c r="Y822" s="14" t="str">
        <f>IF(Polygon[Surface Layer Depth mm]="","",Polygon[Surface Layer Depth mm])</f>
        <v/>
      </c>
      <c r="Z822" s="14" t="str">
        <f>IF(Polygon[Length m]="","",Polygon[Length m])</f>
        <v/>
      </c>
      <c r="AA822" s="14" t="str">
        <f>IF(Polygon[Av Width m]="","",Polygon[Av Width m])</f>
        <v/>
      </c>
      <c r="AB822" s="14" t="str">
        <f>IF(Polygon[Parking Capacity]="","",Polygon[Parking Capacity])</f>
        <v/>
      </c>
    </row>
    <row r="823" spans="1:28" s="3" customFormat="1" x14ac:dyDescent="0.2">
      <c r="A823" s="3" t="str">
        <f>IF(Polygon[DWG File Name]="","",Polygon[DWG File Name])</f>
        <v/>
      </c>
      <c r="B823" s="3" t="str">
        <f>IF(Polygon[DWG Layer Name]="","",Polygon[DWG Layer Name])</f>
        <v/>
      </c>
      <c r="C823" s="3" t="str">
        <f>IF(Polygon[DWG Handle]="","",Polygon[DWG Handle])</f>
        <v/>
      </c>
      <c r="D823" s="58" t="str">
        <f>IF(Polygon[Approx Centroid X]="","",Polygon[Approx Centroid X])</f>
        <v/>
      </c>
      <c r="E823" s="58" t="str">
        <f>IF(Polygon[Approx Centroid Y]="","",Polygon[Approx Centroid Y])</f>
        <v/>
      </c>
      <c r="F823" s="3" t="str">
        <f>IF(Polygon[Replacement Asset]="","",Polygon[Replacement Asset])</f>
        <v/>
      </c>
      <c r="G823" s="3" t="str">
        <f>IF(Polygon[Asset ID]="","",UPPER(Polygon[Asset ID]))</f>
        <v/>
      </c>
      <c r="H823" s="3" t="str">
        <f>IF(Polygon[Asset Group]="","",VLOOKUP(Polygon[Asset Group],asset_grp_poly,4,FALSE))</f>
        <v/>
      </c>
      <c r="I823" s="3" t="str">
        <f>IF(Polygon[Asset Group]="","",VLOOKUP(Polygon[Asset Group],asset_grp_poly,2,FALSE))</f>
        <v/>
      </c>
      <c r="J823" s="3" t="str">
        <f>IF(Polygon[Asset Group]="","",VLOOKUP(Polygon[Asset Group],asset_grp_poly,3,FALSE))</f>
        <v/>
      </c>
      <c r="K823" s="3" t="str">
        <f>IF(Polygon[Asset Group]="","",VLOOKUP(Polygon[Asset Type],type_master_list,2,FALSE))</f>
        <v/>
      </c>
      <c r="L823" s="3" t="str">
        <f>IF(Polygon[Asset Name]="","",PROPER(Polygon[Asset Name]))</f>
        <v/>
      </c>
      <c r="M823" s="11" t="str">
        <f>IF(Polygon[Install Date]="","",Polygon[Install Date])</f>
        <v/>
      </c>
      <c r="N823" s="11" t="str">
        <f>IF(Polygon[Note]="","",PROPER(Polygon[Note]))</f>
        <v/>
      </c>
      <c r="O823" s="11" t="str">
        <f>IF(Polygon[Resource Consent Number]="","",UPPER(Polygon[Resource Consent Number]))</f>
        <v/>
      </c>
      <c r="P823" s="53" t="str">
        <f>IF(Polygon[Asset Unit Cost]="","",Polygon[Asset Unit Cost])</f>
        <v/>
      </c>
      <c r="Q823" s="11" t="str">
        <f>IF(Polygon[Added By]="","",UPPER(Polygon[Added By]))</f>
        <v/>
      </c>
      <c r="R823" s="11" t="str">
        <f>IF(Polygon[Added Date]="","",Polygon[Added Date])</f>
        <v/>
      </c>
      <c r="S823" s="14" t="str">
        <f>IF(Polygon[Z COORD]="","",Polygon[Z COORD])</f>
        <v/>
      </c>
      <c r="T823" s="14" t="str">
        <f>IF(Polygon[Asset Description]="","",PROPER(Polygon[Asset Description]))</f>
        <v/>
      </c>
      <c r="U823" s="14" t="str">
        <f>IF(Polygon[Area m2]="","",Polygon[Area m2])</f>
        <v/>
      </c>
      <c r="V823" s="14" t="str">
        <f>IF(Polygon[Asset Group]="","",VLOOKUP(Polygon[Surface Material],surface_master,2,FALSE))</f>
        <v/>
      </c>
      <c r="W823" s="14" t="str">
        <f>IF(Polygon[Asset Group]="","",VLOOKUP(Polygon[Material],sa_pa_surface,2,FALSE))</f>
        <v/>
      </c>
      <c r="X823" s="14" t="str">
        <f>IF(Polygon[Asset Group]="","",VLOOKUP(Polygon[Surface],surface_master,2,FALSE))</f>
        <v/>
      </c>
      <c r="Y823" s="14" t="str">
        <f>IF(Polygon[Surface Layer Depth mm]="","",Polygon[Surface Layer Depth mm])</f>
        <v/>
      </c>
      <c r="Z823" s="14" t="str">
        <f>IF(Polygon[Length m]="","",Polygon[Length m])</f>
        <v/>
      </c>
      <c r="AA823" s="14" t="str">
        <f>IF(Polygon[Av Width m]="","",Polygon[Av Width m])</f>
        <v/>
      </c>
      <c r="AB823" s="14" t="str">
        <f>IF(Polygon[Parking Capacity]="","",Polygon[Parking Capacity])</f>
        <v/>
      </c>
    </row>
    <row r="824" spans="1:28" s="3" customFormat="1" x14ac:dyDescent="0.2">
      <c r="A824" s="3" t="str">
        <f>IF(Polygon[DWG File Name]="","",Polygon[DWG File Name])</f>
        <v/>
      </c>
      <c r="B824" s="3" t="str">
        <f>IF(Polygon[DWG Layer Name]="","",Polygon[DWG Layer Name])</f>
        <v/>
      </c>
      <c r="C824" s="3" t="str">
        <f>IF(Polygon[DWG Handle]="","",Polygon[DWG Handle])</f>
        <v/>
      </c>
      <c r="D824" s="58" t="str">
        <f>IF(Polygon[Approx Centroid X]="","",Polygon[Approx Centroid X])</f>
        <v/>
      </c>
      <c r="E824" s="58" t="str">
        <f>IF(Polygon[Approx Centroid Y]="","",Polygon[Approx Centroid Y])</f>
        <v/>
      </c>
      <c r="F824" s="3" t="str">
        <f>IF(Polygon[Replacement Asset]="","",Polygon[Replacement Asset])</f>
        <v/>
      </c>
      <c r="G824" s="3" t="str">
        <f>IF(Polygon[Asset ID]="","",UPPER(Polygon[Asset ID]))</f>
        <v/>
      </c>
      <c r="H824" s="3" t="str">
        <f>IF(Polygon[Asset Group]="","",VLOOKUP(Polygon[Asset Group],asset_grp_poly,4,FALSE))</f>
        <v/>
      </c>
      <c r="I824" s="3" t="str">
        <f>IF(Polygon[Asset Group]="","",VLOOKUP(Polygon[Asset Group],asset_grp_poly,2,FALSE))</f>
        <v/>
      </c>
      <c r="J824" s="3" t="str">
        <f>IF(Polygon[Asset Group]="","",VLOOKUP(Polygon[Asset Group],asset_grp_poly,3,FALSE))</f>
        <v/>
      </c>
      <c r="K824" s="3" t="str">
        <f>IF(Polygon[Asset Group]="","",VLOOKUP(Polygon[Asset Type],type_master_list,2,FALSE))</f>
        <v/>
      </c>
      <c r="L824" s="3" t="str">
        <f>IF(Polygon[Asset Name]="","",PROPER(Polygon[Asset Name]))</f>
        <v/>
      </c>
      <c r="M824" s="11" t="str">
        <f>IF(Polygon[Install Date]="","",Polygon[Install Date])</f>
        <v/>
      </c>
      <c r="N824" s="11" t="str">
        <f>IF(Polygon[Note]="","",PROPER(Polygon[Note]))</f>
        <v/>
      </c>
      <c r="O824" s="11" t="str">
        <f>IF(Polygon[Resource Consent Number]="","",UPPER(Polygon[Resource Consent Number]))</f>
        <v/>
      </c>
      <c r="P824" s="53" t="str">
        <f>IF(Polygon[Asset Unit Cost]="","",Polygon[Asset Unit Cost])</f>
        <v/>
      </c>
      <c r="Q824" s="11" t="str">
        <f>IF(Polygon[Added By]="","",UPPER(Polygon[Added By]))</f>
        <v/>
      </c>
      <c r="R824" s="11" t="str">
        <f>IF(Polygon[Added Date]="","",Polygon[Added Date])</f>
        <v/>
      </c>
      <c r="S824" s="14" t="str">
        <f>IF(Polygon[Z COORD]="","",Polygon[Z COORD])</f>
        <v/>
      </c>
      <c r="T824" s="14" t="str">
        <f>IF(Polygon[Asset Description]="","",PROPER(Polygon[Asset Description]))</f>
        <v/>
      </c>
      <c r="U824" s="14" t="str">
        <f>IF(Polygon[Area m2]="","",Polygon[Area m2])</f>
        <v/>
      </c>
      <c r="V824" s="14" t="str">
        <f>IF(Polygon[Asset Group]="","",VLOOKUP(Polygon[Surface Material],surface_master,2,FALSE))</f>
        <v/>
      </c>
      <c r="W824" s="14" t="str">
        <f>IF(Polygon[Asset Group]="","",VLOOKUP(Polygon[Material],sa_pa_surface,2,FALSE))</f>
        <v/>
      </c>
      <c r="X824" s="14" t="str">
        <f>IF(Polygon[Asset Group]="","",VLOOKUP(Polygon[Surface],surface_master,2,FALSE))</f>
        <v/>
      </c>
      <c r="Y824" s="14" t="str">
        <f>IF(Polygon[Surface Layer Depth mm]="","",Polygon[Surface Layer Depth mm])</f>
        <v/>
      </c>
      <c r="Z824" s="14" t="str">
        <f>IF(Polygon[Length m]="","",Polygon[Length m])</f>
        <v/>
      </c>
      <c r="AA824" s="14" t="str">
        <f>IF(Polygon[Av Width m]="","",Polygon[Av Width m])</f>
        <v/>
      </c>
      <c r="AB824" s="14" t="str">
        <f>IF(Polygon[Parking Capacity]="","",Polygon[Parking Capacity])</f>
        <v/>
      </c>
    </row>
    <row r="825" spans="1:28" s="3" customFormat="1" x14ac:dyDescent="0.2">
      <c r="A825" s="3" t="str">
        <f>IF(Polygon[DWG File Name]="","",Polygon[DWG File Name])</f>
        <v/>
      </c>
      <c r="B825" s="3" t="str">
        <f>IF(Polygon[DWG Layer Name]="","",Polygon[DWG Layer Name])</f>
        <v/>
      </c>
      <c r="C825" s="3" t="str">
        <f>IF(Polygon[DWG Handle]="","",Polygon[DWG Handle])</f>
        <v/>
      </c>
      <c r="D825" s="58" t="str">
        <f>IF(Polygon[Approx Centroid X]="","",Polygon[Approx Centroid X])</f>
        <v/>
      </c>
      <c r="E825" s="58" t="str">
        <f>IF(Polygon[Approx Centroid Y]="","",Polygon[Approx Centroid Y])</f>
        <v/>
      </c>
      <c r="F825" s="3" t="str">
        <f>IF(Polygon[Replacement Asset]="","",Polygon[Replacement Asset])</f>
        <v/>
      </c>
      <c r="G825" s="3" t="str">
        <f>IF(Polygon[Asset ID]="","",UPPER(Polygon[Asset ID]))</f>
        <v/>
      </c>
      <c r="H825" s="3" t="str">
        <f>IF(Polygon[Asset Group]="","",VLOOKUP(Polygon[Asset Group],asset_grp_poly,4,FALSE))</f>
        <v/>
      </c>
      <c r="I825" s="3" t="str">
        <f>IF(Polygon[Asset Group]="","",VLOOKUP(Polygon[Asset Group],asset_grp_poly,2,FALSE))</f>
        <v/>
      </c>
      <c r="J825" s="3" t="str">
        <f>IF(Polygon[Asset Group]="","",VLOOKUP(Polygon[Asset Group],asset_grp_poly,3,FALSE))</f>
        <v/>
      </c>
      <c r="K825" s="3" t="str">
        <f>IF(Polygon[Asset Group]="","",VLOOKUP(Polygon[Asset Type],type_master_list,2,FALSE))</f>
        <v/>
      </c>
      <c r="L825" s="3" t="str">
        <f>IF(Polygon[Asset Name]="","",PROPER(Polygon[Asset Name]))</f>
        <v/>
      </c>
      <c r="M825" s="11" t="str">
        <f>IF(Polygon[Install Date]="","",Polygon[Install Date])</f>
        <v/>
      </c>
      <c r="N825" s="11" t="str">
        <f>IF(Polygon[Note]="","",PROPER(Polygon[Note]))</f>
        <v/>
      </c>
      <c r="O825" s="11" t="str">
        <f>IF(Polygon[Resource Consent Number]="","",UPPER(Polygon[Resource Consent Number]))</f>
        <v/>
      </c>
      <c r="P825" s="53" t="str">
        <f>IF(Polygon[Asset Unit Cost]="","",Polygon[Asset Unit Cost])</f>
        <v/>
      </c>
      <c r="Q825" s="11" t="str">
        <f>IF(Polygon[Added By]="","",UPPER(Polygon[Added By]))</f>
        <v/>
      </c>
      <c r="R825" s="11" t="str">
        <f>IF(Polygon[Added Date]="","",Polygon[Added Date])</f>
        <v/>
      </c>
      <c r="S825" s="14" t="str">
        <f>IF(Polygon[Z COORD]="","",Polygon[Z COORD])</f>
        <v/>
      </c>
      <c r="T825" s="14" t="str">
        <f>IF(Polygon[Asset Description]="","",PROPER(Polygon[Asset Description]))</f>
        <v/>
      </c>
      <c r="U825" s="14" t="str">
        <f>IF(Polygon[Area m2]="","",Polygon[Area m2])</f>
        <v/>
      </c>
      <c r="V825" s="14" t="str">
        <f>IF(Polygon[Asset Group]="","",VLOOKUP(Polygon[Surface Material],surface_master,2,FALSE))</f>
        <v/>
      </c>
      <c r="W825" s="14" t="str">
        <f>IF(Polygon[Asset Group]="","",VLOOKUP(Polygon[Material],sa_pa_surface,2,FALSE))</f>
        <v/>
      </c>
      <c r="X825" s="14" t="str">
        <f>IF(Polygon[Asset Group]="","",VLOOKUP(Polygon[Surface],surface_master,2,FALSE))</f>
        <v/>
      </c>
      <c r="Y825" s="14" t="str">
        <f>IF(Polygon[Surface Layer Depth mm]="","",Polygon[Surface Layer Depth mm])</f>
        <v/>
      </c>
      <c r="Z825" s="14" t="str">
        <f>IF(Polygon[Length m]="","",Polygon[Length m])</f>
        <v/>
      </c>
      <c r="AA825" s="14" t="str">
        <f>IF(Polygon[Av Width m]="","",Polygon[Av Width m])</f>
        <v/>
      </c>
      <c r="AB825" s="14" t="str">
        <f>IF(Polygon[Parking Capacity]="","",Polygon[Parking Capacity])</f>
        <v/>
      </c>
    </row>
    <row r="826" spans="1:28" s="3" customFormat="1" x14ac:dyDescent="0.2">
      <c r="A826" s="3" t="str">
        <f>IF(Polygon[DWG File Name]="","",Polygon[DWG File Name])</f>
        <v/>
      </c>
      <c r="B826" s="3" t="str">
        <f>IF(Polygon[DWG Layer Name]="","",Polygon[DWG Layer Name])</f>
        <v/>
      </c>
      <c r="C826" s="3" t="str">
        <f>IF(Polygon[DWG Handle]="","",Polygon[DWG Handle])</f>
        <v/>
      </c>
      <c r="D826" s="58" t="str">
        <f>IF(Polygon[Approx Centroid X]="","",Polygon[Approx Centroid X])</f>
        <v/>
      </c>
      <c r="E826" s="58" t="str">
        <f>IF(Polygon[Approx Centroid Y]="","",Polygon[Approx Centroid Y])</f>
        <v/>
      </c>
      <c r="F826" s="3" t="str">
        <f>IF(Polygon[Replacement Asset]="","",Polygon[Replacement Asset])</f>
        <v/>
      </c>
      <c r="G826" s="3" t="str">
        <f>IF(Polygon[Asset ID]="","",UPPER(Polygon[Asset ID]))</f>
        <v/>
      </c>
      <c r="H826" s="3" t="str">
        <f>IF(Polygon[Asset Group]="","",VLOOKUP(Polygon[Asset Group],asset_grp_poly,4,FALSE))</f>
        <v/>
      </c>
      <c r="I826" s="3" t="str">
        <f>IF(Polygon[Asset Group]="","",VLOOKUP(Polygon[Asset Group],asset_grp_poly,2,FALSE))</f>
        <v/>
      </c>
      <c r="J826" s="3" t="str">
        <f>IF(Polygon[Asset Group]="","",VLOOKUP(Polygon[Asset Group],asset_grp_poly,3,FALSE))</f>
        <v/>
      </c>
      <c r="K826" s="3" t="str">
        <f>IF(Polygon[Asset Group]="","",VLOOKUP(Polygon[Asset Type],type_master_list,2,FALSE))</f>
        <v/>
      </c>
      <c r="L826" s="3" t="str">
        <f>IF(Polygon[Asset Name]="","",PROPER(Polygon[Asset Name]))</f>
        <v/>
      </c>
      <c r="M826" s="11" t="str">
        <f>IF(Polygon[Install Date]="","",Polygon[Install Date])</f>
        <v/>
      </c>
      <c r="N826" s="11" t="str">
        <f>IF(Polygon[Note]="","",PROPER(Polygon[Note]))</f>
        <v/>
      </c>
      <c r="O826" s="11" t="str">
        <f>IF(Polygon[Resource Consent Number]="","",UPPER(Polygon[Resource Consent Number]))</f>
        <v/>
      </c>
      <c r="P826" s="53" t="str">
        <f>IF(Polygon[Asset Unit Cost]="","",Polygon[Asset Unit Cost])</f>
        <v/>
      </c>
      <c r="Q826" s="11" t="str">
        <f>IF(Polygon[Added By]="","",UPPER(Polygon[Added By]))</f>
        <v/>
      </c>
      <c r="R826" s="11" t="str">
        <f>IF(Polygon[Added Date]="","",Polygon[Added Date])</f>
        <v/>
      </c>
      <c r="S826" s="14" t="str">
        <f>IF(Polygon[Z COORD]="","",Polygon[Z COORD])</f>
        <v/>
      </c>
      <c r="T826" s="14" t="str">
        <f>IF(Polygon[Asset Description]="","",PROPER(Polygon[Asset Description]))</f>
        <v/>
      </c>
      <c r="U826" s="14" t="str">
        <f>IF(Polygon[Area m2]="","",Polygon[Area m2])</f>
        <v/>
      </c>
      <c r="V826" s="14" t="str">
        <f>IF(Polygon[Asset Group]="","",VLOOKUP(Polygon[Surface Material],surface_master,2,FALSE))</f>
        <v/>
      </c>
      <c r="W826" s="14" t="str">
        <f>IF(Polygon[Asset Group]="","",VLOOKUP(Polygon[Material],sa_pa_surface,2,FALSE))</f>
        <v/>
      </c>
      <c r="X826" s="14" t="str">
        <f>IF(Polygon[Asset Group]="","",VLOOKUP(Polygon[Surface],surface_master,2,FALSE))</f>
        <v/>
      </c>
      <c r="Y826" s="14" t="str">
        <f>IF(Polygon[Surface Layer Depth mm]="","",Polygon[Surface Layer Depth mm])</f>
        <v/>
      </c>
      <c r="Z826" s="14" t="str">
        <f>IF(Polygon[Length m]="","",Polygon[Length m])</f>
        <v/>
      </c>
      <c r="AA826" s="14" t="str">
        <f>IF(Polygon[Av Width m]="","",Polygon[Av Width m])</f>
        <v/>
      </c>
      <c r="AB826" s="14" t="str">
        <f>IF(Polygon[Parking Capacity]="","",Polygon[Parking Capacity])</f>
        <v/>
      </c>
    </row>
    <row r="827" spans="1:28" s="3" customFormat="1" x14ac:dyDescent="0.2">
      <c r="A827" s="3" t="str">
        <f>IF(Polygon[DWG File Name]="","",Polygon[DWG File Name])</f>
        <v/>
      </c>
      <c r="B827" s="3" t="str">
        <f>IF(Polygon[DWG Layer Name]="","",Polygon[DWG Layer Name])</f>
        <v/>
      </c>
      <c r="C827" s="3" t="str">
        <f>IF(Polygon[DWG Handle]="","",Polygon[DWG Handle])</f>
        <v/>
      </c>
      <c r="D827" s="58" t="str">
        <f>IF(Polygon[Approx Centroid X]="","",Polygon[Approx Centroid X])</f>
        <v/>
      </c>
      <c r="E827" s="58" t="str">
        <f>IF(Polygon[Approx Centroid Y]="","",Polygon[Approx Centroid Y])</f>
        <v/>
      </c>
      <c r="F827" s="3" t="str">
        <f>IF(Polygon[Replacement Asset]="","",Polygon[Replacement Asset])</f>
        <v/>
      </c>
      <c r="G827" s="3" t="str">
        <f>IF(Polygon[Asset ID]="","",UPPER(Polygon[Asset ID]))</f>
        <v/>
      </c>
      <c r="H827" s="3" t="str">
        <f>IF(Polygon[Asset Group]="","",VLOOKUP(Polygon[Asset Group],asset_grp_poly,4,FALSE))</f>
        <v/>
      </c>
      <c r="I827" s="3" t="str">
        <f>IF(Polygon[Asset Group]="","",VLOOKUP(Polygon[Asset Group],asset_grp_poly,2,FALSE))</f>
        <v/>
      </c>
      <c r="J827" s="3" t="str">
        <f>IF(Polygon[Asset Group]="","",VLOOKUP(Polygon[Asset Group],asset_grp_poly,3,FALSE))</f>
        <v/>
      </c>
      <c r="K827" s="3" t="str">
        <f>IF(Polygon[Asset Group]="","",VLOOKUP(Polygon[Asset Type],type_master_list,2,FALSE))</f>
        <v/>
      </c>
      <c r="L827" s="3" t="str">
        <f>IF(Polygon[Asset Name]="","",PROPER(Polygon[Asset Name]))</f>
        <v/>
      </c>
      <c r="M827" s="11" t="str">
        <f>IF(Polygon[Install Date]="","",Polygon[Install Date])</f>
        <v/>
      </c>
      <c r="N827" s="11" t="str">
        <f>IF(Polygon[Note]="","",PROPER(Polygon[Note]))</f>
        <v/>
      </c>
      <c r="O827" s="11" t="str">
        <f>IF(Polygon[Resource Consent Number]="","",UPPER(Polygon[Resource Consent Number]))</f>
        <v/>
      </c>
      <c r="P827" s="53" t="str">
        <f>IF(Polygon[Asset Unit Cost]="","",Polygon[Asset Unit Cost])</f>
        <v/>
      </c>
      <c r="Q827" s="11" t="str">
        <f>IF(Polygon[Added By]="","",UPPER(Polygon[Added By]))</f>
        <v/>
      </c>
      <c r="R827" s="11" t="str">
        <f>IF(Polygon[Added Date]="","",Polygon[Added Date])</f>
        <v/>
      </c>
      <c r="S827" s="14" t="str">
        <f>IF(Polygon[Z COORD]="","",Polygon[Z COORD])</f>
        <v/>
      </c>
      <c r="T827" s="14" t="str">
        <f>IF(Polygon[Asset Description]="","",PROPER(Polygon[Asset Description]))</f>
        <v/>
      </c>
      <c r="U827" s="14" t="str">
        <f>IF(Polygon[Area m2]="","",Polygon[Area m2])</f>
        <v/>
      </c>
      <c r="V827" s="14" t="str">
        <f>IF(Polygon[Asset Group]="","",VLOOKUP(Polygon[Surface Material],surface_master,2,FALSE))</f>
        <v/>
      </c>
      <c r="W827" s="14" t="str">
        <f>IF(Polygon[Asset Group]="","",VLOOKUP(Polygon[Material],sa_pa_surface,2,FALSE))</f>
        <v/>
      </c>
      <c r="X827" s="14" t="str">
        <f>IF(Polygon[Asset Group]="","",VLOOKUP(Polygon[Surface],surface_master,2,FALSE))</f>
        <v/>
      </c>
      <c r="Y827" s="14" t="str">
        <f>IF(Polygon[Surface Layer Depth mm]="","",Polygon[Surface Layer Depth mm])</f>
        <v/>
      </c>
      <c r="Z827" s="14" t="str">
        <f>IF(Polygon[Length m]="","",Polygon[Length m])</f>
        <v/>
      </c>
      <c r="AA827" s="14" t="str">
        <f>IF(Polygon[Av Width m]="","",Polygon[Av Width m])</f>
        <v/>
      </c>
      <c r="AB827" s="14" t="str">
        <f>IF(Polygon[Parking Capacity]="","",Polygon[Parking Capacity])</f>
        <v/>
      </c>
    </row>
    <row r="828" spans="1:28" s="3" customFormat="1" x14ac:dyDescent="0.2">
      <c r="A828" s="3" t="str">
        <f>IF(Polygon[DWG File Name]="","",Polygon[DWG File Name])</f>
        <v/>
      </c>
      <c r="B828" s="3" t="str">
        <f>IF(Polygon[DWG Layer Name]="","",Polygon[DWG Layer Name])</f>
        <v/>
      </c>
      <c r="C828" s="3" t="str">
        <f>IF(Polygon[DWG Handle]="","",Polygon[DWG Handle])</f>
        <v/>
      </c>
      <c r="D828" s="58" t="str">
        <f>IF(Polygon[Approx Centroid X]="","",Polygon[Approx Centroid X])</f>
        <v/>
      </c>
      <c r="E828" s="58" t="str">
        <f>IF(Polygon[Approx Centroid Y]="","",Polygon[Approx Centroid Y])</f>
        <v/>
      </c>
      <c r="F828" s="3" t="str">
        <f>IF(Polygon[Replacement Asset]="","",Polygon[Replacement Asset])</f>
        <v/>
      </c>
      <c r="G828" s="3" t="str">
        <f>IF(Polygon[Asset ID]="","",UPPER(Polygon[Asset ID]))</f>
        <v/>
      </c>
      <c r="H828" s="3" t="str">
        <f>IF(Polygon[Asset Group]="","",VLOOKUP(Polygon[Asset Group],asset_grp_poly,4,FALSE))</f>
        <v/>
      </c>
      <c r="I828" s="3" t="str">
        <f>IF(Polygon[Asset Group]="","",VLOOKUP(Polygon[Asset Group],asset_grp_poly,2,FALSE))</f>
        <v/>
      </c>
      <c r="J828" s="3" t="str">
        <f>IF(Polygon[Asset Group]="","",VLOOKUP(Polygon[Asset Group],asset_grp_poly,3,FALSE))</f>
        <v/>
      </c>
      <c r="K828" s="3" t="str">
        <f>IF(Polygon[Asset Group]="","",VLOOKUP(Polygon[Asset Type],type_master_list,2,FALSE))</f>
        <v/>
      </c>
      <c r="L828" s="3" t="str">
        <f>IF(Polygon[Asset Name]="","",PROPER(Polygon[Asset Name]))</f>
        <v/>
      </c>
      <c r="M828" s="11" t="str">
        <f>IF(Polygon[Install Date]="","",Polygon[Install Date])</f>
        <v/>
      </c>
      <c r="N828" s="11" t="str">
        <f>IF(Polygon[Note]="","",PROPER(Polygon[Note]))</f>
        <v/>
      </c>
      <c r="O828" s="11" t="str">
        <f>IF(Polygon[Resource Consent Number]="","",UPPER(Polygon[Resource Consent Number]))</f>
        <v/>
      </c>
      <c r="P828" s="53" t="str">
        <f>IF(Polygon[Asset Unit Cost]="","",Polygon[Asset Unit Cost])</f>
        <v/>
      </c>
      <c r="Q828" s="11" t="str">
        <f>IF(Polygon[Added By]="","",UPPER(Polygon[Added By]))</f>
        <v/>
      </c>
      <c r="R828" s="11" t="str">
        <f>IF(Polygon[Added Date]="","",Polygon[Added Date])</f>
        <v/>
      </c>
      <c r="S828" s="14" t="str">
        <f>IF(Polygon[Z COORD]="","",Polygon[Z COORD])</f>
        <v/>
      </c>
      <c r="T828" s="14" t="str">
        <f>IF(Polygon[Asset Description]="","",PROPER(Polygon[Asset Description]))</f>
        <v/>
      </c>
      <c r="U828" s="14" t="str">
        <f>IF(Polygon[Area m2]="","",Polygon[Area m2])</f>
        <v/>
      </c>
      <c r="V828" s="14" t="str">
        <f>IF(Polygon[Asset Group]="","",VLOOKUP(Polygon[Surface Material],surface_master,2,FALSE))</f>
        <v/>
      </c>
      <c r="W828" s="14" t="str">
        <f>IF(Polygon[Asset Group]="","",VLOOKUP(Polygon[Material],sa_pa_surface,2,FALSE))</f>
        <v/>
      </c>
      <c r="X828" s="14" t="str">
        <f>IF(Polygon[Asset Group]="","",VLOOKUP(Polygon[Surface],surface_master,2,FALSE))</f>
        <v/>
      </c>
      <c r="Y828" s="14" t="str">
        <f>IF(Polygon[Surface Layer Depth mm]="","",Polygon[Surface Layer Depth mm])</f>
        <v/>
      </c>
      <c r="Z828" s="14" t="str">
        <f>IF(Polygon[Length m]="","",Polygon[Length m])</f>
        <v/>
      </c>
      <c r="AA828" s="14" t="str">
        <f>IF(Polygon[Av Width m]="","",Polygon[Av Width m])</f>
        <v/>
      </c>
      <c r="AB828" s="14" t="str">
        <f>IF(Polygon[Parking Capacity]="","",Polygon[Parking Capacity])</f>
        <v/>
      </c>
    </row>
    <row r="829" spans="1:28" s="3" customFormat="1" x14ac:dyDescent="0.2">
      <c r="A829" s="3" t="str">
        <f>IF(Polygon[DWG File Name]="","",Polygon[DWG File Name])</f>
        <v/>
      </c>
      <c r="B829" s="3" t="str">
        <f>IF(Polygon[DWG Layer Name]="","",Polygon[DWG Layer Name])</f>
        <v/>
      </c>
      <c r="C829" s="3" t="str">
        <f>IF(Polygon[DWG Handle]="","",Polygon[DWG Handle])</f>
        <v/>
      </c>
      <c r="D829" s="58" t="str">
        <f>IF(Polygon[Approx Centroid X]="","",Polygon[Approx Centroid X])</f>
        <v/>
      </c>
      <c r="E829" s="58" t="str">
        <f>IF(Polygon[Approx Centroid Y]="","",Polygon[Approx Centroid Y])</f>
        <v/>
      </c>
      <c r="F829" s="3" t="str">
        <f>IF(Polygon[Replacement Asset]="","",Polygon[Replacement Asset])</f>
        <v/>
      </c>
      <c r="G829" s="3" t="str">
        <f>IF(Polygon[Asset ID]="","",UPPER(Polygon[Asset ID]))</f>
        <v/>
      </c>
      <c r="H829" s="3" t="str">
        <f>IF(Polygon[Asset Group]="","",VLOOKUP(Polygon[Asset Group],asset_grp_poly,4,FALSE))</f>
        <v/>
      </c>
      <c r="I829" s="3" t="str">
        <f>IF(Polygon[Asset Group]="","",VLOOKUP(Polygon[Asset Group],asset_grp_poly,2,FALSE))</f>
        <v/>
      </c>
      <c r="J829" s="3" t="str">
        <f>IF(Polygon[Asset Group]="","",VLOOKUP(Polygon[Asset Group],asset_grp_poly,3,FALSE))</f>
        <v/>
      </c>
      <c r="K829" s="3" t="str">
        <f>IF(Polygon[Asset Group]="","",VLOOKUP(Polygon[Asset Type],type_master_list,2,FALSE))</f>
        <v/>
      </c>
      <c r="L829" s="3" t="str">
        <f>IF(Polygon[Asset Name]="","",PROPER(Polygon[Asset Name]))</f>
        <v/>
      </c>
      <c r="M829" s="11" t="str">
        <f>IF(Polygon[Install Date]="","",Polygon[Install Date])</f>
        <v/>
      </c>
      <c r="N829" s="11" t="str">
        <f>IF(Polygon[Note]="","",PROPER(Polygon[Note]))</f>
        <v/>
      </c>
      <c r="O829" s="11" t="str">
        <f>IF(Polygon[Resource Consent Number]="","",UPPER(Polygon[Resource Consent Number]))</f>
        <v/>
      </c>
      <c r="P829" s="53" t="str">
        <f>IF(Polygon[Asset Unit Cost]="","",Polygon[Asset Unit Cost])</f>
        <v/>
      </c>
      <c r="Q829" s="11" t="str">
        <f>IF(Polygon[Added By]="","",UPPER(Polygon[Added By]))</f>
        <v/>
      </c>
      <c r="R829" s="11" t="str">
        <f>IF(Polygon[Added Date]="","",Polygon[Added Date])</f>
        <v/>
      </c>
      <c r="S829" s="14" t="str">
        <f>IF(Polygon[Z COORD]="","",Polygon[Z COORD])</f>
        <v/>
      </c>
      <c r="T829" s="14" t="str">
        <f>IF(Polygon[Asset Description]="","",PROPER(Polygon[Asset Description]))</f>
        <v/>
      </c>
      <c r="U829" s="14" t="str">
        <f>IF(Polygon[Area m2]="","",Polygon[Area m2])</f>
        <v/>
      </c>
      <c r="V829" s="14" t="str">
        <f>IF(Polygon[Asset Group]="","",VLOOKUP(Polygon[Surface Material],surface_master,2,FALSE))</f>
        <v/>
      </c>
      <c r="W829" s="14" t="str">
        <f>IF(Polygon[Asset Group]="","",VLOOKUP(Polygon[Material],sa_pa_surface,2,FALSE))</f>
        <v/>
      </c>
      <c r="X829" s="14" t="str">
        <f>IF(Polygon[Asset Group]="","",VLOOKUP(Polygon[Surface],surface_master,2,FALSE))</f>
        <v/>
      </c>
      <c r="Y829" s="14" t="str">
        <f>IF(Polygon[Surface Layer Depth mm]="","",Polygon[Surface Layer Depth mm])</f>
        <v/>
      </c>
      <c r="Z829" s="14" t="str">
        <f>IF(Polygon[Length m]="","",Polygon[Length m])</f>
        <v/>
      </c>
      <c r="AA829" s="14" t="str">
        <f>IF(Polygon[Av Width m]="","",Polygon[Av Width m])</f>
        <v/>
      </c>
      <c r="AB829" s="14" t="str">
        <f>IF(Polygon[Parking Capacity]="","",Polygon[Parking Capacity])</f>
        <v/>
      </c>
    </row>
    <row r="830" spans="1:28" s="3" customFormat="1" x14ac:dyDescent="0.2">
      <c r="A830" s="3" t="str">
        <f>IF(Polygon[DWG File Name]="","",Polygon[DWG File Name])</f>
        <v/>
      </c>
      <c r="B830" s="3" t="str">
        <f>IF(Polygon[DWG Layer Name]="","",Polygon[DWG Layer Name])</f>
        <v/>
      </c>
      <c r="C830" s="3" t="str">
        <f>IF(Polygon[DWG Handle]="","",Polygon[DWG Handle])</f>
        <v/>
      </c>
      <c r="D830" s="58" t="str">
        <f>IF(Polygon[Approx Centroid X]="","",Polygon[Approx Centroid X])</f>
        <v/>
      </c>
      <c r="E830" s="58" t="str">
        <f>IF(Polygon[Approx Centroid Y]="","",Polygon[Approx Centroid Y])</f>
        <v/>
      </c>
      <c r="F830" s="3" t="str">
        <f>IF(Polygon[Replacement Asset]="","",Polygon[Replacement Asset])</f>
        <v/>
      </c>
      <c r="G830" s="3" t="str">
        <f>IF(Polygon[Asset ID]="","",UPPER(Polygon[Asset ID]))</f>
        <v/>
      </c>
      <c r="H830" s="3" t="str">
        <f>IF(Polygon[Asset Group]="","",VLOOKUP(Polygon[Asset Group],asset_grp_poly,4,FALSE))</f>
        <v/>
      </c>
      <c r="I830" s="3" t="str">
        <f>IF(Polygon[Asset Group]="","",VLOOKUP(Polygon[Asset Group],asset_grp_poly,2,FALSE))</f>
        <v/>
      </c>
      <c r="J830" s="3" t="str">
        <f>IF(Polygon[Asset Group]="","",VLOOKUP(Polygon[Asset Group],asset_grp_poly,3,FALSE))</f>
        <v/>
      </c>
      <c r="K830" s="3" t="str">
        <f>IF(Polygon[Asset Group]="","",VLOOKUP(Polygon[Asset Type],type_master_list,2,FALSE))</f>
        <v/>
      </c>
      <c r="L830" s="3" t="str">
        <f>IF(Polygon[Asset Name]="","",PROPER(Polygon[Asset Name]))</f>
        <v/>
      </c>
      <c r="M830" s="11" t="str">
        <f>IF(Polygon[Install Date]="","",Polygon[Install Date])</f>
        <v/>
      </c>
      <c r="N830" s="11" t="str">
        <f>IF(Polygon[Note]="","",PROPER(Polygon[Note]))</f>
        <v/>
      </c>
      <c r="O830" s="11" t="str">
        <f>IF(Polygon[Resource Consent Number]="","",UPPER(Polygon[Resource Consent Number]))</f>
        <v/>
      </c>
      <c r="P830" s="53" t="str">
        <f>IF(Polygon[Asset Unit Cost]="","",Polygon[Asset Unit Cost])</f>
        <v/>
      </c>
      <c r="Q830" s="11" t="str">
        <f>IF(Polygon[Added By]="","",UPPER(Polygon[Added By]))</f>
        <v/>
      </c>
      <c r="R830" s="11" t="str">
        <f>IF(Polygon[Added Date]="","",Polygon[Added Date])</f>
        <v/>
      </c>
      <c r="S830" s="14" t="str">
        <f>IF(Polygon[Z COORD]="","",Polygon[Z COORD])</f>
        <v/>
      </c>
      <c r="T830" s="14" t="str">
        <f>IF(Polygon[Asset Description]="","",PROPER(Polygon[Asset Description]))</f>
        <v/>
      </c>
      <c r="U830" s="14" t="str">
        <f>IF(Polygon[Area m2]="","",Polygon[Area m2])</f>
        <v/>
      </c>
      <c r="V830" s="14" t="str">
        <f>IF(Polygon[Asset Group]="","",VLOOKUP(Polygon[Surface Material],surface_master,2,FALSE))</f>
        <v/>
      </c>
      <c r="W830" s="14" t="str">
        <f>IF(Polygon[Asset Group]="","",VLOOKUP(Polygon[Material],sa_pa_surface,2,FALSE))</f>
        <v/>
      </c>
      <c r="X830" s="14" t="str">
        <f>IF(Polygon[Asset Group]="","",VLOOKUP(Polygon[Surface],surface_master,2,FALSE))</f>
        <v/>
      </c>
      <c r="Y830" s="14" t="str">
        <f>IF(Polygon[Surface Layer Depth mm]="","",Polygon[Surface Layer Depth mm])</f>
        <v/>
      </c>
      <c r="Z830" s="14" t="str">
        <f>IF(Polygon[Length m]="","",Polygon[Length m])</f>
        <v/>
      </c>
      <c r="AA830" s="14" t="str">
        <f>IF(Polygon[Av Width m]="","",Polygon[Av Width m])</f>
        <v/>
      </c>
      <c r="AB830" s="14" t="str">
        <f>IF(Polygon[Parking Capacity]="","",Polygon[Parking Capacity])</f>
        <v/>
      </c>
    </row>
    <row r="831" spans="1:28" s="3" customFormat="1" x14ac:dyDescent="0.2">
      <c r="A831" s="3" t="str">
        <f>IF(Polygon[DWG File Name]="","",Polygon[DWG File Name])</f>
        <v/>
      </c>
      <c r="B831" s="3" t="str">
        <f>IF(Polygon[DWG Layer Name]="","",Polygon[DWG Layer Name])</f>
        <v/>
      </c>
      <c r="C831" s="3" t="str">
        <f>IF(Polygon[DWG Handle]="","",Polygon[DWG Handle])</f>
        <v/>
      </c>
      <c r="D831" s="58" t="str">
        <f>IF(Polygon[Approx Centroid X]="","",Polygon[Approx Centroid X])</f>
        <v/>
      </c>
      <c r="E831" s="58" t="str">
        <f>IF(Polygon[Approx Centroid Y]="","",Polygon[Approx Centroid Y])</f>
        <v/>
      </c>
      <c r="F831" s="3" t="str">
        <f>IF(Polygon[Replacement Asset]="","",Polygon[Replacement Asset])</f>
        <v/>
      </c>
      <c r="G831" s="3" t="str">
        <f>IF(Polygon[Asset ID]="","",UPPER(Polygon[Asset ID]))</f>
        <v/>
      </c>
      <c r="H831" s="3" t="str">
        <f>IF(Polygon[Asset Group]="","",VLOOKUP(Polygon[Asset Group],asset_grp_poly,4,FALSE))</f>
        <v/>
      </c>
      <c r="I831" s="3" t="str">
        <f>IF(Polygon[Asset Group]="","",VLOOKUP(Polygon[Asset Group],asset_grp_poly,2,FALSE))</f>
        <v/>
      </c>
      <c r="J831" s="3" t="str">
        <f>IF(Polygon[Asset Group]="","",VLOOKUP(Polygon[Asset Group],asset_grp_poly,3,FALSE))</f>
        <v/>
      </c>
      <c r="K831" s="3" t="str">
        <f>IF(Polygon[Asset Group]="","",VLOOKUP(Polygon[Asset Type],type_master_list,2,FALSE))</f>
        <v/>
      </c>
      <c r="L831" s="3" t="str">
        <f>IF(Polygon[Asset Name]="","",PROPER(Polygon[Asset Name]))</f>
        <v/>
      </c>
      <c r="M831" s="11" t="str">
        <f>IF(Polygon[Install Date]="","",Polygon[Install Date])</f>
        <v/>
      </c>
      <c r="N831" s="11" t="str">
        <f>IF(Polygon[Note]="","",PROPER(Polygon[Note]))</f>
        <v/>
      </c>
      <c r="O831" s="11" t="str">
        <f>IF(Polygon[Resource Consent Number]="","",UPPER(Polygon[Resource Consent Number]))</f>
        <v/>
      </c>
      <c r="P831" s="53" t="str">
        <f>IF(Polygon[Asset Unit Cost]="","",Polygon[Asset Unit Cost])</f>
        <v/>
      </c>
      <c r="Q831" s="11" t="str">
        <f>IF(Polygon[Added By]="","",UPPER(Polygon[Added By]))</f>
        <v/>
      </c>
      <c r="R831" s="11" t="str">
        <f>IF(Polygon[Added Date]="","",Polygon[Added Date])</f>
        <v/>
      </c>
      <c r="S831" s="14" t="str">
        <f>IF(Polygon[Z COORD]="","",Polygon[Z COORD])</f>
        <v/>
      </c>
      <c r="T831" s="14" t="str">
        <f>IF(Polygon[Asset Description]="","",PROPER(Polygon[Asset Description]))</f>
        <v/>
      </c>
      <c r="U831" s="14" t="str">
        <f>IF(Polygon[Area m2]="","",Polygon[Area m2])</f>
        <v/>
      </c>
      <c r="V831" s="14" t="str">
        <f>IF(Polygon[Asset Group]="","",VLOOKUP(Polygon[Surface Material],surface_master,2,FALSE))</f>
        <v/>
      </c>
      <c r="W831" s="14" t="str">
        <f>IF(Polygon[Asset Group]="","",VLOOKUP(Polygon[Material],sa_pa_surface,2,FALSE))</f>
        <v/>
      </c>
      <c r="X831" s="14" t="str">
        <f>IF(Polygon[Asset Group]="","",VLOOKUP(Polygon[Surface],surface_master,2,FALSE))</f>
        <v/>
      </c>
      <c r="Y831" s="14" t="str">
        <f>IF(Polygon[Surface Layer Depth mm]="","",Polygon[Surface Layer Depth mm])</f>
        <v/>
      </c>
      <c r="Z831" s="14" t="str">
        <f>IF(Polygon[Length m]="","",Polygon[Length m])</f>
        <v/>
      </c>
      <c r="AA831" s="14" t="str">
        <f>IF(Polygon[Av Width m]="","",Polygon[Av Width m])</f>
        <v/>
      </c>
      <c r="AB831" s="14" t="str">
        <f>IF(Polygon[Parking Capacity]="","",Polygon[Parking Capacity])</f>
        <v/>
      </c>
    </row>
    <row r="832" spans="1:28" s="3" customFormat="1" x14ac:dyDescent="0.2">
      <c r="A832" s="3" t="str">
        <f>IF(Polygon[DWG File Name]="","",Polygon[DWG File Name])</f>
        <v/>
      </c>
      <c r="B832" s="3" t="str">
        <f>IF(Polygon[DWG Layer Name]="","",Polygon[DWG Layer Name])</f>
        <v/>
      </c>
      <c r="C832" s="3" t="str">
        <f>IF(Polygon[DWG Handle]="","",Polygon[DWG Handle])</f>
        <v/>
      </c>
      <c r="D832" s="58" t="str">
        <f>IF(Polygon[Approx Centroid X]="","",Polygon[Approx Centroid X])</f>
        <v/>
      </c>
      <c r="E832" s="58" t="str">
        <f>IF(Polygon[Approx Centroid Y]="","",Polygon[Approx Centroid Y])</f>
        <v/>
      </c>
      <c r="F832" s="3" t="str">
        <f>IF(Polygon[Replacement Asset]="","",Polygon[Replacement Asset])</f>
        <v/>
      </c>
      <c r="G832" s="3" t="str">
        <f>IF(Polygon[Asset ID]="","",UPPER(Polygon[Asset ID]))</f>
        <v/>
      </c>
      <c r="H832" s="3" t="str">
        <f>IF(Polygon[Asset Group]="","",VLOOKUP(Polygon[Asset Group],asset_grp_poly,4,FALSE))</f>
        <v/>
      </c>
      <c r="I832" s="3" t="str">
        <f>IF(Polygon[Asset Group]="","",VLOOKUP(Polygon[Asset Group],asset_grp_poly,2,FALSE))</f>
        <v/>
      </c>
      <c r="J832" s="3" t="str">
        <f>IF(Polygon[Asset Group]="","",VLOOKUP(Polygon[Asset Group],asset_grp_poly,3,FALSE))</f>
        <v/>
      </c>
      <c r="K832" s="3" t="str">
        <f>IF(Polygon[Asset Group]="","",VLOOKUP(Polygon[Asset Type],type_master_list,2,FALSE))</f>
        <v/>
      </c>
      <c r="L832" s="3" t="str">
        <f>IF(Polygon[Asset Name]="","",PROPER(Polygon[Asset Name]))</f>
        <v/>
      </c>
      <c r="M832" s="11" t="str">
        <f>IF(Polygon[Install Date]="","",Polygon[Install Date])</f>
        <v/>
      </c>
      <c r="N832" s="11" t="str">
        <f>IF(Polygon[Note]="","",PROPER(Polygon[Note]))</f>
        <v/>
      </c>
      <c r="O832" s="11" t="str">
        <f>IF(Polygon[Resource Consent Number]="","",UPPER(Polygon[Resource Consent Number]))</f>
        <v/>
      </c>
      <c r="P832" s="53" t="str">
        <f>IF(Polygon[Asset Unit Cost]="","",Polygon[Asset Unit Cost])</f>
        <v/>
      </c>
      <c r="Q832" s="11" t="str">
        <f>IF(Polygon[Added By]="","",UPPER(Polygon[Added By]))</f>
        <v/>
      </c>
      <c r="R832" s="11" t="str">
        <f>IF(Polygon[Added Date]="","",Polygon[Added Date])</f>
        <v/>
      </c>
      <c r="S832" s="14" t="str">
        <f>IF(Polygon[Z COORD]="","",Polygon[Z COORD])</f>
        <v/>
      </c>
      <c r="T832" s="14" t="str">
        <f>IF(Polygon[Asset Description]="","",PROPER(Polygon[Asset Description]))</f>
        <v/>
      </c>
      <c r="U832" s="14" t="str">
        <f>IF(Polygon[Area m2]="","",Polygon[Area m2])</f>
        <v/>
      </c>
      <c r="V832" s="14" t="str">
        <f>IF(Polygon[Asset Group]="","",VLOOKUP(Polygon[Surface Material],surface_master,2,FALSE))</f>
        <v/>
      </c>
      <c r="W832" s="14" t="str">
        <f>IF(Polygon[Asset Group]="","",VLOOKUP(Polygon[Material],sa_pa_surface,2,FALSE))</f>
        <v/>
      </c>
      <c r="X832" s="14" t="str">
        <f>IF(Polygon[Asset Group]="","",VLOOKUP(Polygon[Surface],surface_master,2,FALSE))</f>
        <v/>
      </c>
      <c r="Y832" s="14" t="str">
        <f>IF(Polygon[Surface Layer Depth mm]="","",Polygon[Surface Layer Depth mm])</f>
        <v/>
      </c>
      <c r="Z832" s="14" t="str">
        <f>IF(Polygon[Length m]="","",Polygon[Length m])</f>
        <v/>
      </c>
      <c r="AA832" s="14" t="str">
        <f>IF(Polygon[Av Width m]="","",Polygon[Av Width m])</f>
        <v/>
      </c>
      <c r="AB832" s="14" t="str">
        <f>IF(Polygon[Parking Capacity]="","",Polygon[Parking Capacity])</f>
        <v/>
      </c>
    </row>
    <row r="833" spans="1:28" s="3" customFormat="1" x14ac:dyDescent="0.2">
      <c r="A833" s="3" t="str">
        <f>IF(Polygon[DWG File Name]="","",Polygon[DWG File Name])</f>
        <v/>
      </c>
      <c r="B833" s="3" t="str">
        <f>IF(Polygon[DWG Layer Name]="","",Polygon[DWG Layer Name])</f>
        <v/>
      </c>
      <c r="C833" s="3" t="str">
        <f>IF(Polygon[DWG Handle]="","",Polygon[DWG Handle])</f>
        <v/>
      </c>
      <c r="D833" s="58" t="str">
        <f>IF(Polygon[Approx Centroid X]="","",Polygon[Approx Centroid X])</f>
        <v/>
      </c>
      <c r="E833" s="58" t="str">
        <f>IF(Polygon[Approx Centroid Y]="","",Polygon[Approx Centroid Y])</f>
        <v/>
      </c>
      <c r="F833" s="3" t="str">
        <f>IF(Polygon[Replacement Asset]="","",Polygon[Replacement Asset])</f>
        <v/>
      </c>
      <c r="G833" s="3" t="str">
        <f>IF(Polygon[Asset ID]="","",UPPER(Polygon[Asset ID]))</f>
        <v/>
      </c>
      <c r="H833" s="3" t="str">
        <f>IF(Polygon[Asset Group]="","",VLOOKUP(Polygon[Asset Group],asset_grp_poly,4,FALSE))</f>
        <v/>
      </c>
      <c r="I833" s="3" t="str">
        <f>IF(Polygon[Asset Group]="","",VLOOKUP(Polygon[Asset Group],asset_grp_poly,2,FALSE))</f>
        <v/>
      </c>
      <c r="J833" s="3" t="str">
        <f>IF(Polygon[Asset Group]="","",VLOOKUP(Polygon[Asset Group],asset_grp_poly,3,FALSE))</f>
        <v/>
      </c>
      <c r="K833" s="3" t="str">
        <f>IF(Polygon[Asset Group]="","",VLOOKUP(Polygon[Asset Type],type_master_list,2,FALSE))</f>
        <v/>
      </c>
      <c r="L833" s="3" t="str">
        <f>IF(Polygon[Asset Name]="","",PROPER(Polygon[Asset Name]))</f>
        <v/>
      </c>
      <c r="M833" s="11" t="str">
        <f>IF(Polygon[Install Date]="","",Polygon[Install Date])</f>
        <v/>
      </c>
      <c r="N833" s="11" t="str">
        <f>IF(Polygon[Note]="","",PROPER(Polygon[Note]))</f>
        <v/>
      </c>
      <c r="O833" s="11" t="str">
        <f>IF(Polygon[Resource Consent Number]="","",UPPER(Polygon[Resource Consent Number]))</f>
        <v/>
      </c>
      <c r="P833" s="53" t="str">
        <f>IF(Polygon[Asset Unit Cost]="","",Polygon[Asset Unit Cost])</f>
        <v/>
      </c>
      <c r="Q833" s="11" t="str">
        <f>IF(Polygon[Added By]="","",UPPER(Polygon[Added By]))</f>
        <v/>
      </c>
      <c r="R833" s="11" t="str">
        <f>IF(Polygon[Added Date]="","",Polygon[Added Date])</f>
        <v/>
      </c>
      <c r="S833" s="14" t="str">
        <f>IF(Polygon[Z COORD]="","",Polygon[Z COORD])</f>
        <v/>
      </c>
      <c r="T833" s="14" t="str">
        <f>IF(Polygon[Asset Description]="","",PROPER(Polygon[Asset Description]))</f>
        <v/>
      </c>
      <c r="U833" s="14" t="str">
        <f>IF(Polygon[Area m2]="","",Polygon[Area m2])</f>
        <v/>
      </c>
      <c r="V833" s="14" t="str">
        <f>IF(Polygon[Asset Group]="","",VLOOKUP(Polygon[Surface Material],surface_master,2,FALSE))</f>
        <v/>
      </c>
      <c r="W833" s="14" t="str">
        <f>IF(Polygon[Asset Group]="","",VLOOKUP(Polygon[Material],sa_pa_surface,2,FALSE))</f>
        <v/>
      </c>
      <c r="X833" s="14" t="str">
        <f>IF(Polygon[Asset Group]="","",VLOOKUP(Polygon[Surface],surface_master,2,FALSE))</f>
        <v/>
      </c>
      <c r="Y833" s="14" t="str">
        <f>IF(Polygon[Surface Layer Depth mm]="","",Polygon[Surface Layer Depth mm])</f>
        <v/>
      </c>
      <c r="Z833" s="14" t="str">
        <f>IF(Polygon[Length m]="","",Polygon[Length m])</f>
        <v/>
      </c>
      <c r="AA833" s="14" t="str">
        <f>IF(Polygon[Av Width m]="","",Polygon[Av Width m])</f>
        <v/>
      </c>
      <c r="AB833" s="14" t="str">
        <f>IF(Polygon[Parking Capacity]="","",Polygon[Parking Capacity])</f>
        <v/>
      </c>
    </row>
    <row r="834" spans="1:28" s="3" customFormat="1" x14ac:dyDescent="0.2">
      <c r="A834" s="3" t="str">
        <f>IF(Polygon[DWG File Name]="","",Polygon[DWG File Name])</f>
        <v/>
      </c>
      <c r="B834" s="3" t="str">
        <f>IF(Polygon[DWG Layer Name]="","",Polygon[DWG Layer Name])</f>
        <v/>
      </c>
      <c r="C834" s="3" t="str">
        <f>IF(Polygon[DWG Handle]="","",Polygon[DWG Handle])</f>
        <v/>
      </c>
      <c r="D834" s="58" t="str">
        <f>IF(Polygon[Approx Centroid X]="","",Polygon[Approx Centroid X])</f>
        <v/>
      </c>
      <c r="E834" s="58" t="str">
        <f>IF(Polygon[Approx Centroid Y]="","",Polygon[Approx Centroid Y])</f>
        <v/>
      </c>
      <c r="F834" s="3" t="str">
        <f>IF(Polygon[Replacement Asset]="","",Polygon[Replacement Asset])</f>
        <v/>
      </c>
      <c r="G834" s="3" t="str">
        <f>IF(Polygon[Asset ID]="","",UPPER(Polygon[Asset ID]))</f>
        <v/>
      </c>
      <c r="H834" s="3" t="str">
        <f>IF(Polygon[Asset Group]="","",VLOOKUP(Polygon[Asset Group],asset_grp_poly,4,FALSE))</f>
        <v/>
      </c>
      <c r="I834" s="3" t="str">
        <f>IF(Polygon[Asset Group]="","",VLOOKUP(Polygon[Asset Group],asset_grp_poly,2,FALSE))</f>
        <v/>
      </c>
      <c r="J834" s="3" t="str">
        <f>IF(Polygon[Asset Group]="","",VLOOKUP(Polygon[Asset Group],asset_grp_poly,3,FALSE))</f>
        <v/>
      </c>
      <c r="K834" s="3" t="str">
        <f>IF(Polygon[Asset Group]="","",VLOOKUP(Polygon[Asset Type],type_master_list,2,FALSE))</f>
        <v/>
      </c>
      <c r="L834" s="3" t="str">
        <f>IF(Polygon[Asset Name]="","",PROPER(Polygon[Asset Name]))</f>
        <v/>
      </c>
      <c r="M834" s="11" t="str">
        <f>IF(Polygon[Install Date]="","",Polygon[Install Date])</f>
        <v/>
      </c>
      <c r="N834" s="11" t="str">
        <f>IF(Polygon[Note]="","",PROPER(Polygon[Note]))</f>
        <v/>
      </c>
      <c r="O834" s="11" t="str">
        <f>IF(Polygon[Resource Consent Number]="","",UPPER(Polygon[Resource Consent Number]))</f>
        <v/>
      </c>
      <c r="P834" s="53" t="str">
        <f>IF(Polygon[Asset Unit Cost]="","",Polygon[Asset Unit Cost])</f>
        <v/>
      </c>
      <c r="Q834" s="11" t="str">
        <f>IF(Polygon[Added By]="","",UPPER(Polygon[Added By]))</f>
        <v/>
      </c>
      <c r="R834" s="11" t="str">
        <f>IF(Polygon[Added Date]="","",Polygon[Added Date])</f>
        <v/>
      </c>
      <c r="S834" s="14" t="str">
        <f>IF(Polygon[Z COORD]="","",Polygon[Z COORD])</f>
        <v/>
      </c>
      <c r="T834" s="14" t="str">
        <f>IF(Polygon[Asset Description]="","",PROPER(Polygon[Asset Description]))</f>
        <v/>
      </c>
      <c r="U834" s="14" t="str">
        <f>IF(Polygon[Area m2]="","",Polygon[Area m2])</f>
        <v/>
      </c>
      <c r="V834" s="14" t="str">
        <f>IF(Polygon[Asset Group]="","",VLOOKUP(Polygon[Surface Material],surface_master,2,FALSE))</f>
        <v/>
      </c>
      <c r="W834" s="14" t="str">
        <f>IF(Polygon[Asset Group]="","",VLOOKUP(Polygon[Material],sa_pa_surface,2,FALSE))</f>
        <v/>
      </c>
      <c r="X834" s="14" t="str">
        <f>IF(Polygon[Asset Group]="","",VLOOKUP(Polygon[Surface],surface_master,2,FALSE))</f>
        <v/>
      </c>
      <c r="Y834" s="14" t="str">
        <f>IF(Polygon[Surface Layer Depth mm]="","",Polygon[Surface Layer Depth mm])</f>
        <v/>
      </c>
      <c r="Z834" s="14" t="str">
        <f>IF(Polygon[Length m]="","",Polygon[Length m])</f>
        <v/>
      </c>
      <c r="AA834" s="14" t="str">
        <f>IF(Polygon[Av Width m]="","",Polygon[Av Width m])</f>
        <v/>
      </c>
      <c r="AB834" s="14" t="str">
        <f>IF(Polygon[Parking Capacity]="","",Polygon[Parking Capacity])</f>
        <v/>
      </c>
    </row>
    <row r="835" spans="1:28" s="3" customFormat="1" x14ac:dyDescent="0.2">
      <c r="A835" s="3" t="str">
        <f>IF(Polygon[DWG File Name]="","",Polygon[DWG File Name])</f>
        <v/>
      </c>
      <c r="B835" s="3" t="str">
        <f>IF(Polygon[DWG Layer Name]="","",Polygon[DWG Layer Name])</f>
        <v/>
      </c>
      <c r="C835" s="3" t="str">
        <f>IF(Polygon[DWG Handle]="","",Polygon[DWG Handle])</f>
        <v/>
      </c>
      <c r="D835" s="58" t="str">
        <f>IF(Polygon[Approx Centroid X]="","",Polygon[Approx Centroid X])</f>
        <v/>
      </c>
      <c r="E835" s="58" t="str">
        <f>IF(Polygon[Approx Centroid Y]="","",Polygon[Approx Centroid Y])</f>
        <v/>
      </c>
      <c r="F835" s="3" t="str">
        <f>IF(Polygon[Replacement Asset]="","",Polygon[Replacement Asset])</f>
        <v/>
      </c>
      <c r="G835" s="3" t="str">
        <f>IF(Polygon[Asset ID]="","",UPPER(Polygon[Asset ID]))</f>
        <v/>
      </c>
      <c r="H835" s="3" t="str">
        <f>IF(Polygon[Asset Group]="","",VLOOKUP(Polygon[Asset Group],asset_grp_poly,4,FALSE))</f>
        <v/>
      </c>
      <c r="I835" s="3" t="str">
        <f>IF(Polygon[Asset Group]="","",VLOOKUP(Polygon[Asset Group],asset_grp_poly,2,FALSE))</f>
        <v/>
      </c>
      <c r="J835" s="3" t="str">
        <f>IF(Polygon[Asset Group]="","",VLOOKUP(Polygon[Asset Group],asset_grp_poly,3,FALSE))</f>
        <v/>
      </c>
      <c r="K835" s="3" t="str">
        <f>IF(Polygon[Asset Group]="","",VLOOKUP(Polygon[Asset Type],type_master_list,2,FALSE))</f>
        <v/>
      </c>
      <c r="L835" s="3" t="str">
        <f>IF(Polygon[Asset Name]="","",PROPER(Polygon[Asset Name]))</f>
        <v/>
      </c>
      <c r="M835" s="11" t="str">
        <f>IF(Polygon[Install Date]="","",Polygon[Install Date])</f>
        <v/>
      </c>
      <c r="N835" s="11" t="str">
        <f>IF(Polygon[Note]="","",PROPER(Polygon[Note]))</f>
        <v/>
      </c>
      <c r="O835" s="11" t="str">
        <f>IF(Polygon[Resource Consent Number]="","",UPPER(Polygon[Resource Consent Number]))</f>
        <v/>
      </c>
      <c r="P835" s="53" t="str">
        <f>IF(Polygon[Asset Unit Cost]="","",Polygon[Asset Unit Cost])</f>
        <v/>
      </c>
      <c r="Q835" s="11" t="str">
        <f>IF(Polygon[Added By]="","",UPPER(Polygon[Added By]))</f>
        <v/>
      </c>
      <c r="R835" s="11" t="str">
        <f>IF(Polygon[Added Date]="","",Polygon[Added Date])</f>
        <v/>
      </c>
      <c r="S835" s="14" t="str">
        <f>IF(Polygon[Z COORD]="","",Polygon[Z COORD])</f>
        <v/>
      </c>
      <c r="T835" s="14" t="str">
        <f>IF(Polygon[Asset Description]="","",PROPER(Polygon[Asset Description]))</f>
        <v/>
      </c>
      <c r="U835" s="14" t="str">
        <f>IF(Polygon[Area m2]="","",Polygon[Area m2])</f>
        <v/>
      </c>
      <c r="V835" s="14" t="str">
        <f>IF(Polygon[Asset Group]="","",VLOOKUP(Polygon[Surface Material],surface_master,2,FALSE))</f>
        <v/>
      </c>
      <c r="W835" s="14" t="str">
        <f>IF(Polygon[Asset Group]="","",VLOOKUP(Polygon[Material],sa_pa_surface,2,FALSE))</f>
        <v/>
      </c>
      <c r="X835" s="14" t="str">
        <f>IF(Polygon[Asset Group]="","",VLOOKUP(Polygon[Surface],surface_master,2,FALSE))</f>
        <v/>
      </c>
      <c r="Y835" s="14" t="str">
        <f>IF(Polygon[Surface Layer Depth mm]="","",Polygon[Surface Layer Depth mm])</f>
        <v/>
      </c>
      <c r="Z835" s="14" t="str">
        <f>IF(Polygon[Length m]="","",Polygon[Length m])</f>
        <v/>
      </c>
      <c r="AA835" s="14" t="str">
        <f>IF(Polygon[Av Width m]="","",Polygon[Av Width m])</f>
        <v/>
      </c>
      <c r="AB835" s="14" t="str">
        <f>IF(Polygon[Parking Capacity]="","",Polygon[Parking Capacity])</f>
        <v/>
      </c>
    </row>
    <row r="836" spans="1:28" s="3" customFormat="1" x14ac:dyDescent="0.2">
      <c r="A836" s="3" t="str">
        <f>IF(Polygon[DWG File Name]="","",Polygon[DWG File Name])</f>
        <v/>
      </c>
      <c r="B836" s="3" t="str">
        <f>IF(Polygon[DWG Layer Name]="","",Polygon[DWG Layer Name])</f>
        <v/>
      </c>
      <c r="C836" s="3" t="str">
        <f>IF(Polygon[DWG Handle]="","",Polygon[DWG Handle])</f>
        <v/>
      </c>
      <c r="D836" s="58" t="str">
        <f>IF(Polygon[Approx Centroid X]="","",Polygon[Approx Centroid X])</f>
        <v/>
      </c>
      <c r="E836" s="58" t="str">
        <f>IF(Polygon[Approx Centroid Y]="","",Polygon[Approx Centroid Y])</f>
        <v/>
      </c>
      <c r="F836" s="3" t="str">
        <f>IF(Polygon[Replacement Asset]="","",Polygon[Replacement Asset])</f>
        <v/>
      </c>
      <c r="G836" s="3" t="str">
        <f>IF(Polygon[Asset ID]="","",UPPER(Polygon[Asset ID]))</f>
        <v/>
      </c>
      <c r="H836" s="3" t="str">
        <f>IF(Polygon[Asset Group]="","",VLOOKUP(Polygon[Asset Group],asset_grp_poly,4,FALSE))</f>
        <v/>
      </c>
      <c r="I836" s="3" t="str">
        <f>IF(Polygon[Asset Group]="","",VLOOKUP(Polygon[Asset Group],asset_grp_poly,2,FALSE))</f>
        <v/>
      </c>
      <c r="J836" s="3" t="str">
        <f>IF(Polygon[Asset Group]="","",VLOOKUP(Polygon[Asset Group],asset_grp_poly,3,FALSE))</f>
        <v/>
      </c>
      <c r="K836" s="3" t="str">
        <f>IF(Polygon[Asset Group]="","",VLOOKUP(Polygon[Asset Type],type_master_list,2,FALSE))</f>
        <v/>
      </c>
      <c r="L836" s="3" t="str">
        <f>IF(Polygon[Asset Name]="","",PROPER(Polygon[Asset Name]))</f>
        <v/>
      </c>
      <c r="M836" s="11" t="str">
        <f>IF(Polygon[Install Date]="","",Polygon[Install Date])</f>
        <v/>
      </c>
      <c r="N836" s="11" t="str">
        <f>IF(Polygon[Note]="","",PROPER(Polygon[Note]))</f>
        <v/>
      </c>
      <c r="O836" s="11" t="str">
        <f>IF(Polygon[Resource Consent Number]="","",UPPER(Polygon[Resource Consent Number]))</f>
        <v/>
      </c>
      <c r="P836" s="53" t="str">
        <f>IF(Polygon[Asset Unit Cost]="","",Polygon[Asset Unit Cost])</f>
        <v/>
      </c>
      <c r="Q836" s="11" t="str">
        <f>IF(Polygon[Added By]="","",UPPER(Polygon[Added By]))</f>
        <v/>
      </c>
      <c r="R836" s="11" t="str">
        <f>IF(Polygon[Added Date]="","",Polygon[Added Date])</f>
        <v/>
      </c>
      <c r="S836" s="14" t="str">
        <f>IF(Polygon[Z COORD]="","",Polygon[Z COORD])</f>
        <v/>
      </c>
      <c r="T836" s="14" t="str">
        <f>IF(Polygon[Asset Description]="","",PROPER(Polygon[Asset Description]))</f>
        <v/>
      </c>
      <c r="U836" s="14" t="str">
        <f>IF(Polygon[Area m2]="","",Polygon[Area m2])</f>
        <v/>
      </c>
      <c r="V836" s="14" t="str">
        <f>IF(Polygon[Asset Group]="","",VLOOKUP(Polygon[Surface Material],surface_master,2,FALSE))</f>
        <v/>
      </c>
      <c r="W836" s="14" t="str">
        <f>IF(Polygon[Asset Group]="","",VLOOKUP(Polygon[Material],sa_pa_surface,2,FALSE))</f>
        <v/>
      </c>
      <c r="X836" s="14" t="str">
        <f>IF(Polygon[Asset Group]="","",VLOOKUP(Polygon[Surface],surface_master,2,FALSE))</f>
        <v/>
      </c>
      <c r="Y836" s="14" t="str">
        <f>IF(Polygon[Surface Layer Depth mm]="","",Polygon[Surface Layer Depth mm])</f>
        <v/>
      </c>
      <c r="Z836" s="14" t="str">
        <f>IF(Polygon[Length m]="","",Polygon[Length m])</f>
        <v/>
      </c>
      <c r="AA836" s="14" t="str">
        <f>IF(Polygon[Av Width m]="","",Polygon[Av Width m])</f>
        <v/>
      </c>
      <c r="AB836" s="14" t="str">
        <f>IF(Polygon[Parking Capacity]="","",Polygon[Parking Capacity])</f>
        <v/>
      </c>
    </row>
    <row r="837" spans="1:28" s="3" customFormat="1" x14ac:dyDescent="0.2">
      <c r="A837" s="3" t="str">
        <f>IF(Polygon[DWG File Name]="","",Polygon[DWG File Name])</f>
        <v/>
      </c>
      <c r="B837" s="3" t="str">
        <f>IF(Polygon[DWG Layer Name]="","",Polygon[DWG Layer Name])</f>
        <v/>
      </c>
      <c r="C837" s="3" t="str">
        <f>IF(Polygon[DWG Handle]="","",Polygon[DWG Handle])</f>
        <v/>
      </c>
      <c r="D837" s="58" t="str">
        <f>IF(Polygon[Approx Centroid X]="","",Polygon[Approx Centroid X])</f>
        <v/>
      </c>
      <c r="E837" s="58" t="str">
        <f>IF(Polygon[Approx Centroid Y]="","",Polygon[Approx Centroid Y])</f>
        <v/>
      </c>
      <c r="F837" s="3" t="str">
        <f>IF(Polygon[Replacement Asset]="","",Polygon[Replacement Asset])</f>
        <v/>
      </c>
      <c r="G837" s="3" t="str">
        <f>IF(Polygon[Asset ID]="","",UPPER(Polygon[Asset ID]))</f>
        <v/>
      </c>
      <c r="H837" s="3" t="str">
        <f>IF(Polygon[Asset Group]="","",VLOOKUP(Polygon[Asset Group],asset_grp_poly,4,FALSE))</f>
        <v/>
      </c>
      <c r="I837" s="3" t="str">
        <f>IF(Polygon[Asset Group]="","",VLOOKUP(Polygon[Asset Group],asset_grp_poly,2,FALSE))</f>
        <v/>
      </c>
      <c r="J837" s="3" t="str">
        <f>IF(Polygon[Asset Group]="","",VLOOKUP(Polygon[Asset Group],asset_grp_poly,3,FALSE))</f>
        <v/>
      </c>
      <c r="K837" s="3" t="str">
        <f>IF(Polygon[Asset Group]="","",VLOOKUP(Polygon[Asset Type],type_master_list,2,FALSE))</f>
        <v/>
      </c>
      <c r="L837" s="3" t="str">
        <f>IF(Polygon[Asset Name]="","",PROPER(Polygon[Asset Name]))</f>
        <v/>
      </c>
      <c r="M837" s="11" t="str">
        <f>IF(Polygon[Install Date]="","",Polygon[Install Date])</f>
        <v/>
      </c>
      <c r="N837" s="11" t="str">
        <f>IF(Polygon[Note]="","",PROPER(Polygon[Note]))</f>
        <v/>
      </c>
      <c r="O837" s="11" t="str">
        <f>IF(Polygon[Resource Consent Number]="","",UPPER(Polygon[Resource Consent Number]))</f>
        <v/>
      </c>
      <c r="P837" s="53" t="str">
        <f>IF(Polygon[Asset Unit Cost]="","",Polygon[Asset Unit Cost])</f>
        <v/>
      </c>
      <c r="Q837" s="11" t="str">
        <f>IF(Polygon[Added By]="","",UPPER(Polygon[Added By]))</f>
        <v/>
      </c>
      <c r="R837" s="11" t="str">
        <f>IF(Polygon[Added Date]="","",Polygon[Added Date])</f>
        <v/>
      </c>
      <c r="S837" s="14" t="str">
        <f>IF(Polygon[Z COORD]="","",Polygon[Z COORD])</f>
        <v/>
      </c>
      <c r="T837" s="14" t="str">
        <f>IF(Polygon[Asset Description]="","",PROPER(Polygon[Asset Description]))</f>
        <v/>
      </c>
      <c r="U837" s="14" t="str">
        <f>IF(Polygon[Area m2]="","",Polygon[Area m2])</f>
        <v/>
      </c>
      <c r="V837" s="14" t="str">
        <f>IF(Polygon[Asset Group]="","",VLOOKUP(Polygon[Surface Material],surface_master,2,FALSE))</f>
        <v/>
      </c>
      <c r="W837" s="14" t="str">
        <f>IF(Polygon[Asset Group]="","",VLOOKUP(Polygon[Material],sa_pa_surface,2,FALSE))</f>
        <v/>
      </c>
      <c r="X837" s="14" t="str">
        <f>IF(Polygon[Asset Group]="","",VLOOKUP(Polygon[Surface],surface_master,2,FALSE))</f>
        <v/>
      </c>
      <c r="Y837" s="14" t="str">
        <f>IF(Polygon[Surface Layer Depth mm]="","",Polygon[Surface Layer Depth mm])</f>
        <v/>
      </c>
      <c r="Z837" s="14" t="str">
        <f>IF(Polygon[Length m]="","",Polygon[Length m])</f>
        <v/>
      </c>
      <c r="AA837" s="14" t="str">
        <f>IF(Polygon[Av Width m]="","",Polygon[Av Width m])</f>
        <v/>
      </c>
      <c r="AB837" s="14" t="str">
        <f>IF(Polygon[Parking Capacity]="","",Polygon[Parking Capacity])</f>
        <v/>
      </c>
    </row>
    <row r="838" spans="1:28" s="3" customFormat="1" x14ac:dyDescent="0.2">
      <c r="A838" s="3" t="str">
        <f>IF(Polygon[DWG File Name]="","",Polygon[DWG File Name])</f>
        <v/>
      </c>
      <c r="B838" s="3" t="str">
        <f>IF(Polygon[DWG Layer Name]="","",Polygon[DWG Layer Name])</f>
        <v/>
      </c>
      <c r="C838" s="3" t="str">
        <f>IF(Polygon[DWG Handle]="","",Polygon[DWG Handle])</f>
        <v/>
      </c>
      <c r="D838" s="58" t="str">
        <f>IF(Polygon[Approx Centroid X]="","",Polygon[Approx Centroid X])</f>
        <v/>
      </c>
      <c r="E838" s="58" t="str">
        <f>IF(Polygon[Approx Centroid Y]="","",Polygon[Approx Centroid Y])</f>
        <v/>
      </c>
      <c r="F838" s="3" t="str">
        <f>IF(Polygon[Replacement Asset]="","",Polygon[Replacement Asset])</f>
        <v/>
      </c>
      <c r="G838" s="3" t="str">
        <f>IF(Polygon[Asset ID]="","",UPPER(Polygon[Asset ID]))</f>
        <v/>
      </c>
      <c r="H838" s="3" t="str">
        <f>IF(Polygon[Asset Group]="","",VLOOKUP(Polygon[Asset Group],asset_grp_poly,4,FALSE))</f>
        <v/>
      </c>
      <c r="I838" s="3" t="str">
        <f>IF(Polygon[Asset Group]="","",VLOOKUP(Polygon[Asset Group],asset_grp_poly,2,FALSE))</f>
        <v/>
      </c>
      <c r="J838" s="3" t="str">
        <f>IF(Polygon[Asset Group]="","",VLOOKUP(Polygon[Asset Group],asset_grp_poly,3,FALSE))</f>
        <v/>
      </c>
      <c r="K838" s="3" t="str">
        <f>IF(Polygon[Asset Group]="","",VLOOKUP(Polygon[Asset Type],type_master_list,2,FALSE))</f>
        <v/>
      </c>
      <c r="L838" s="3" t="str">
        <f>IF(Polygon[Asset Name]="","",PROPER(Polygon[Asset Name]))</f>
        <v/>
      </c>
      <c r="M838" s="11" t="str">
        <f>IF(Polygon[Install Date]="","",Polygon[Install Date])</f>
        <v/>
      </c>
      <c r="N838" s="11" t="str">
        <f>IF(Polygon[Note]="","",PROPER(Polygon[Note]))</f>
        <v/>
      </c>
      <c r="O838" s="11" t="str">
        <f>IF(Polygon[Resource Consent Number]="","",UPPER(Polygon[Resource Consent Number]))</f>
        <v/>
      </c>
      <c r="P838" s="53" t="str">
        <f>IF(Polygon[Asset Unit Cost]="","",Polygon[Asset Unit Cost])</f>
        <v/>
      </c>
      <c r="Q838" s="11" t="str">
        <f>IF(Polygon[Added By]="","",UPPER(Polygon[Added By]))</f>
        <v/>
      </c>
      <c r="R838" s="11" t="str">
        <f>IF(Polygon[Added Date]="","",Polygon[Added Date])</f>
        <v/>
      </c>
      <c r="S838" s="14" t="str">
        <f>IF(Polygon[Z COORD]="","",Polygon[Z COORD])</f>
        <v/>
      </c>
      <c r="T838" s="14" t="str">
        <f>IF(Polygon[Asset Description]="","",PROPER(Polygon[Asset Description]))</f>
        <v/>
      </c>
      <c r="U838" s="14" t="str">
        <f>IF(Polygon[Area m2]="","",Polygon[Area m2])</f>
        <v/>
      </c>
      <c r="V838" s="14" t="str">
        <f>IF(Polygon[Asset Group]="","",VLOOKUP(Polygon[Surface Material],surface_master,2,FALSE))</f>
        <v/>
      </c>
      <c r="W838" s="14" t="str">
        <f>IF(Polygon[Asset Group]="","",VLOOKUP(Polygon[Material],sa_pa_surface,2,FALSE))</f>
        <v/>
      </c>
      <c r="X838" s="14" t="str">
        <f>IF(Polygon[Asset Group]="","",VLOOKUP(Polygon[Surface],surface_master,2,FALSE))</f>
        <v/>
      </c>
      <c r="Y838" s="14" t="str">
        <f>IF(Polygon[Surface Layer Depth mm]="","",Polygon[Surface Layer Depth mm])</f>
        <v/>
      </c>
      <c r="Z838" s="14" t="str">
        <f>IF(Polygon[Length m]="","",Polygon[Length m])</f>
        <v/>
      </c>
      <c r="AA838" s="14" t="str">
        <f>IF(Polygon[Av Width m]="","",Polygon[Av Width m])</f>
        <v/>
      </c>
      <c r="AB838" s="14" t="str">
        <f>IF(Polygon[Parking Capacity]="","",Polygon[Parking Capacity])</f>
        <v/>
      </c>
    </row>
    <row r="839" spans="1:28" s="3" customFormat="1" x14ac:dyDescent="0.2">
      <c r="A839" s="3" t="str">
        <f>IF(Polygon[DWG File Name]="","",Polygon[DWG File Name])</f>
        <v/>
      </c>
      <c r="B839" s="3" t="str">
        <f>IF(Polygon[DWG Layer Name]="","",Polygon[DWG Layer Name])</f>
        <v/>
      </c>
      <c r="C839" s="3" t="str">
        <f>IF(Polygon[DWG Handle]="","",Polygon[DWG Handle])</f>
        <v/>
      </c>
      <c r="D839" s="58" t="str">
        <f>IF(Polygon[Approx Centroid X]="","",Polygon[Approx Centroid X])</f>
        <v/>
      </c>
      <c r="E839" s="58" t="str">
        <f>IF(Polygon[Approx Centroid Y]="","",Polygon[Approx Centroid Y])</f>
        <v/>
      </c>
      <c r="F839" s="3" t="str">
        <f>IF(Polygon[Replacement Asset]="","",Polygon[Replacement Asset])</f>
        <v/>
      </c>
      <c r="G839" s="3" t="str">
        <f>IF(Polygon[Asset ID]="","",UPPER(Polygon[Asset ID]))</f>
        <v/>
      </c>
      <c r="H839" s="3" t="str">
        <f>IF(Polygon[Asset Group]="","",VLOOKUP(Polygon[Asset Group],asset_grp_poly,4,FALSE))</f>
        <v/>
      </c>
      <c r="I839" s="3" t="str">
        <f>IF(Polygon[Asset Group]="","",VLOOKUP(Polygon[Asset Group],asset_grp_poly,2,FALSE))</f>
        <v/>
      </c>
      <c r="J839" s="3" t="str">
        <f>IF(Polygon[Asset Group]="","",VLOOKUP(Polygon[Asset Group],asset_grp_poly,3,FALSE))</f>
        <v/>
      </c>
      <c r="K839" s="3" t="str">
        <f>IF(Polygon[Asset Group]="","",VLOOKUP(Polygon[Asset Type],type_master_list,2,FALSE))</f>
        <v/>
      </c>
      <c r="L839" s="3" t="str">
        <f>IF(Polygon[Asset Name]="","",PROPER(Polygon[Asset Name]))</f>
        <v/>
      </c>
      <c r="M839" s="11" t="str">
        <f>IF(Polygon[Install Date]="","",Polygon[Install Date])</f>
        <v/>
      </c>
      <c r="N839" s="11" t="str">
        <f>IF(Polygon[Note]="","",PROPER(Polygon[Note]))</f>
        <v/>
      </c>
      <c r="O839" s="11" t="str">
        <f>IF(Polygon[Resource Consent Number]="","",UPPER(Polygon[Resource Consent Number]))</f>
        <v/>
      </c>
      <c r="P839" s="53" t="str">
        <f>IF(Polygon[Asset Unit Cost]="","",Polygon[Asset Unit Cost])</f>
        <v/>
      </c>
      <c r="Q839" s="11" t="str">
        <f>IF(Polygon[Added By]="","",UPPER(Polygon[Added By]))</f>
        <v/>
      </c>
      <c r="R839" s="11" t="str">
        <f>IF(Polygon[Added Date]="","",Polygon[Added Date])</f>
        <v/>
      </c>
      <c r="S839" s="14" t="str">
        <f>IF(Polygon[Z COORD]="","",Polygon[Z COORD])</f>
        <v/>
      </c>
      <c r="T839" s="14" t="str">
        <f>IF(Polygon[Asset Description]="","",PROPER(Polygon[Asset Description]))</f>
        <v/>
      </c>
      <c r="U839" s="14" t="str">
        <f>IF(Polygon[Area m2]="","",Polygon[Area m2])</f>
        <v/>
      </c>
      <c r="V839" s="14" t="str">
        <f>IF(Polygon[Asset Group]="","",VLOOKUP(Polygon[Surface Material],surface_master,2,FALSE))</f>
        <v/>
      </c>
      <c r="W839" s="14" t="str">
        <f>IF(Polygon[Asset Group]="","",VLOOKUP(Polygon[Material],sa_pa_surface,2,FALSE))</f>
        <v/>
      </c>
      <c r="X839" s="14" t="str">
        <f>IF(Polygon[Asset Group]="","",VLOOKUP(Polygon[Surface],surface_master,2,FALSE))</f>
        <v/>
      </c>
      <c r="Y839" s="14" t="str">
        <f>IF(Polygon[Surface Layer Depth mm]="","",Polygon[Surface Layer Depth mm])</f>
        <v/>
      </c>
      <c r="Z839" s="14" t="str">
        <f>IF(Polygon[Length m]="","",Polygon[Length m])</f>
        <v/>
      </c>
      <c r="AA839" s="14" t="str">
        <f>IF(Polygon[Av Width m]="","",Polygon[Av Width m])</f>
        <v/>
      </c>
      <c r="AB839" s="14" t="str">
        <f>IF(Polygon[Parking Capacity]="","",Polygon[Parking Capacity])</f>
        <v/>
      </c>
    </row>
    <row r="840" spans="1:28" s="3" customFormat="1" x14ac:dyDescent="0.2">
      <c r="A840" s="3" t="str">
        <f>IF(Polygon[DWG File Name]="","",Polygon[DWG File Name])</f>
        <v/>
      </c>
      <c r="B840" s="3" t="str">
        <f>IF(Polygon[DWG Layer Name]="","",Polygon[DWG Layer Name])</f>
        <v/>
      </c>
      <c r="C840" s="3" t="str">
        <f>IF(Polygon[DWG Handle]="","",Polygon[DWG Handle])</f>
        <v/>
      </c>
      <c r="D840" s="58" t="str">
        <f>IF(Polygon[Approx Centroid X]="","",Polygon[Approx Centroid X])</f>
        <v/>
      </c>
      <c r="E840" s="58" t="str">
        <f>IF(Polygon[Approx Centroid Y]="","",Polygon[Approx Centroid Y])</f>
        <v/>
      </c>
      <c r="F840" s="3" t="str">
        <f>IF(Polygon[Replacement Asset]="","",Polygon[Replacement Asset])</f>
        <v/>
      </c>
      <c r="G840" s="3" t="str">
        <f>IF(Polygon[Asset ID]="","",UPPER(Polygon[Asset ID]))</f>
        <v/>
      </c>
      <c r="H840" s="3" t="str">
        <f>IF(Polygon[Asset Group]="","",VLOOKUP(Polygon[Asset Group],asset_grp_poly,4,FALSE))</f>
        <v/>
      </c>
      <c r="I840" s="3" t="str">
        <f>IF(Polygon[Asset Group]="","",VLOOKUP(Polygon[Asset Group],asset_grp_poly,2,FALSE))</f>
        <v/>
      </c>
      <c r="J840" s="3" t="str">
        <f>IF(Polygon[Asset Group]="","",VLOOKUP(Polygon[Asset Group],asset_grp_poly,3,FALSE))</f>
        <v/>
      </c>
      <c r="K840" s="3" t="str">
        <f>IF(Polygon[Asset Group]="","",VLOOKUP(Polygon[Asset Type],type_master_list,2,FALSE))</f>
        <v/>
      </c>
      <c r="L840" s="3" t="str">
        <f>IF(Polygon[Asset Name]="","",PROPER(Polygon[Asset Name]))</f>
        <v/>
      </c>
      <c r="M840" s="11" t="str">
        <f>IF(Polygon[Install Date]="","",Polygon[Install Date])</f>
        <v/>
      </c>
      <c r="N840" s="11" t="str">
        <f>IF(Polygon[Note]="","",PROPER(Polygon[Note]))</f>
        <v/>
      </c>
      <c r="O840" s="11" t="str">
        <f>IF(Polygon[Resource Consent Number]="","",UPPER(Polygon[Resource Consent Number]))</f>
        <v/>
      </c>
      <c r="P840" s="53" t="str">
        <f>IF(Polygon[Asset Unit Cost]="","",Polygon[Asset Unit Cost])</f>
        <v/>
      </c>
      <c r="Q840" s="11" t="str">
        <f>IF(Polygon[Added By]="","",UPPER(Polygon[Added By]))</f>
        <v/>
      </c>
      <c r="R840" s="11" t="str">
        <f>IF(Polygon[Added Date]="","",Polygon[Added Date])</f>
        <v/>
      </c>
      <c r="S840" s="14" t="str">
        <f>IF(Polygon[Z COORD]="","",Polygon[Z COORD])</f>
        <v/>
      </c>
      <c r="T840" s="14" t="str">
        <f>IF(Polygon[Asset Description]="","",PROPER(Polygon[Asset Description]))</f>
        <v/>
      </c>
      <c r="U840" s="14" t="str">
        <f>IF(Polygon[Area m2]="","",Polygon[Area m2])</f>
        <v/>
      </c>
      <c r="V840" s="14" t="str">
        <f>IF(Polygon[Asset Group]="","",VLOOKUP(Polygon[Surface Material],surface_master,2,FALSE))</f>
        <v/>
      </c>
      <c r="W840" s="14" t="str">
        <f>IF(Polygon[Asset Group]="","",VLOOKUP(Polygon[Material],sa_pa_surface,2,FALSE))</f>
        <v/>
      </c>
      <c r="X840" s="14" t="str">
        <f>IF(Polygon[Asset Group]="","",VLOOKUP(Polygon[Surface],surface_master,2,FALSE))</f>
        <v/>
      </c>
      <c r="Y840" s="14" t="str">
        <f>IF(Polygon[Surface Layer Depth mm]="","",Polygon[Surface Layer Depth mm])</f>
        <v/>
      </c>
      <c r="Z840" s="14" t="str">
        <f>IF(Polygon[Length m]="","",Polygon[Length m])</f>
        <v/>
      </c>
      <c r="AA840" s="14" t="str">
        <f>IF(Polygon[Av Width m]="","",Polygon[Av Width m])</f>
        <v/>
      </c>
      <c r="AB840" s="14" t="str">
        <f>IF(Polygon[Parking Capacity]="","",Polygon[Parking Capacity])</f>
        <v/>
      </c>
    </row>
    <row r="841" spans="1:28" s="3" customFormat="1" x14ac:dyDescent="0.2">
      <c r="A841" s="3" t="str">
        <f>IF(Polygon[DWG File Name]="","",Polygon[DWG File Name])</f>
        <v/>
      </c>
      <c r="B841" s="3" t="str">
        <f>IF(Polygon[DWG Layer Name]="","",Polygon[DWG Layer Name])</f>
        <v/>
      </c>
      <c r="C841" s="3" t="str">
        <f>IF(Polygon[DWG Handle]="","",Polygon[DWG Handle])</f>
        <v/>
      </c>
      <c r="D841" s="58" t="str">
        <f>IF(Polygon[Approx Centroid X]="","",Polygon[Approx Centroid X])</f>
        <v/>
      </c>
      <c r="E841" s="58" t="str">
        <f>IF(Polygon[Approx Centroid Y]="","",Polygon[Approx Centroid Y])</f>
        <v/>
      </c>
      <c r="F841" s="3" t="str">
        <f>IF(Polygon[Replacement Asset]="","",Polygon[Replacement Asset])</f>
        <v/>
      </c>
      <c r="G841" s="3" t="str">
        <f>IF(Polygon[Asset ID]="","",UPPER(Polygon[Asset ID]))</f>
        <v/>
      </c>
      <c r="H841" s="3" t="str">
        <f>IF(Polygon[Asset Group]="","",VLOOKUP(Polygon[Asset Group],asset_grp_poly,4,FALSE))</f>
        <v/>
      </c>
      <c r="I841" s="3" t="str">
        <f>IF(Polygon[Asset Group]="","",VLOOKUP(Polygon[Asset Group],asset_grp_poly,2,FALSE))</f>
        <v/>
      </c>
      <c r="J841" s="3" t="str">
        <f>IF(Polygon[Asset Group]="","",VLOOKUP(Polygon[Asset Group],asset_grp_poly,3,FALSE))</f>
        <v/>
      </c>
      <c r="K841" s="3" t="str">
        <f>IF(Polygon[Asset Group]="","",VLOOKUP(Polygon[Asset Type],type_master_list,2,FALSE))</f>
        <v/>
      </c>
      <c r="L841" s="3" t="str">
        <f>IF(Polygon[Asset Name]="","",PROPER(Polygon[Asset Name]))</f>
        <v/>
      </c>
      <c r="M841" s="11" t="str">
        <f>IF(Polygon[Install Date]="","",Polygon[Install Date])</f>
        <v/>
      </c>
      <c r="N841" s="11" t="str">
        <f>IF(Polygon[Note]="","",PROPER(Polygon[Note]))</f>
        <v/>
      </c>
      <c r="O841" s="11" t="str">
        <f>IF(Polygon[Resource Consent Number]="","",UPPER(Polygon[Resource Consent Number]))</f>
        <v/>
      </c>
      <c r="P841" s="53" t="str">
        <f>IF(Polygon[Asset Unit Cost]="","",Polygon[Asset Unit Cost])</f>
        <v/>
      </c>
      <c r="Q841" s="11" t="str">
        <f>IF(Polygon[Added By]="","",UPPER(Polygon[Added By]))</f>
        <v/>
      </c>
      <c r="R841" s="11" t="str">
        <f>IF(Polygon[Added Date]="","",Polygon[Added Date])</f>
        <v/>
      </c>
      <c r="S841" s="14" t="str">
        <f>IF(Polygon[Z COORD]="","",Polygon[Z COORD])</f>
        <v/>
      </c>
      <c r="T841" s="14" t="str">
        <f>IF(Polygon[Asset Description]="","",PROPER(Polygon[Asset Description]))</f>
        <v/>
      </c>
      <c r="U841" s="14" t="str">
        <f>IF(Polygon[Area m2]="","",Polygon[Area m2])</f>
        <v/>
      </c>
      <c r="V841" s="14" t="str">
        <f>IF(Polygon[Asset Group]="","",VLOOKUP(Polygon[Surface Material],surface_master,2,FALSE))</f>
        <v/>
      </c>
      <c r="W841" s="14" t="str">
        <f>IF(Polygon[Asset Group]="","",VLOOKUP(Polygon[Material],sa_pa_surface,2,FALSE))</f>
        <v/>
      </c>
      <c r="X841" s="14" t="str">
        <f>IF(Polygon[Asset Group]="","",VLOOKUP(Polygon[Surface],surface_master,2,FALSE))</f>
        <v/>
      </c>
      <c r="Y841" s="14" t="str">
        <f>IF(Polygon[Surface Layer Depth mm]="","",Polygon[Surface Layer Depth mm])</f>
        <v/>
      </c>
      <c r="Z841" s="14" t="str">
        <f>IF(Polygon[Length m]="","",Polygon[Length m])</f>
        <v/>
      </c>
      <c r="AA841" s="14" t="str">
        <f>IF(Polygon[Av Width m]="","",Polygon[Av Width m])</f>
        <v/>
      </c>
      <c r="AB841" s="14" t="str">
        <f>IF(Polygon[Parking Capacity]="","",Polygon[Parking Capacity])</f>
        <v/>
      </c>
    </row>
    <row r="842" spans="1:28" s="3" customFormat="1" x14ac:dyDescent="0.2">
      <c r="A842" s="3" t="str">
        <f>IF(Polygon[DWG File Name]="","",Polygon[DWG File Name])</f>
        <v/>
      </c>
      <c r="B842" s="3" t="str">
        <f>IF(Polygon[DWG Layer Name]="","",Polygon[DWG Layer Name])</f>
        <v/>
      </c>
      <c r="C842" s="3" t="str">
        <f>IF(Polygon[DWG Handle]="","",Polygon[DWG Handle])</f>
        <v/>
      </c>
      <c r="D842" s="58" t="str">
        <f>IF(Polygon[Approx Centroid X]="","",Polygon[Approx Centroid X])</f>
        <v/>
      </c>
      <c r="E842" s="58" t="str">
        <f>IF(Polygon[Approx Centroid Y]="","",Polygon[Approx Centroid Y])</f>
        <v/>
      </c>
      <c r="F842" s="3" t="str">
        <f>IF(Polygon[Replacement Asset]="","",Polygon[Replacement Asset])</f>
        <v/>
      </c>
      <c r="G842" s="3" t="str">
        <f>IF(Polygon[Asset ID]="","",UPPER(Polygon[Asset ID]))</f>
        <v/>
      </c>
      <c r="H842" s="3" t="str">
        <f>IF(Polygon[Asset Group]="","",VLOOKUP(Polygon[Asset Group],asset_grp_poly,4,FALSE))</f>
        <v/>
      </c>
      <c r="I842" s="3" t="str">
        <f>IF(Polygon[Asset Group]="","",VLOOKUP(Polygon[Asset Group],asset_grp_poly,2,FALSE))</f>
        <v/>
      </c>
      <c r="J842" s="3" t="str">
        <f>IF(Polygon[Asset Group]="","",VLOOKUP(Polygon[Asset Group],asset_grp_poly,3,FALSE))</f>
        <v/>
      </c>
      <c r="K842" s="3" t="str">
        <f>IF(Polygon[Asset Group]="","",VLOOKUP(Polygon[Asset Type],type_master_list,2,FALSE))</f>
        <v/>
      </c>
      <c r="L842" s="3" t="str">
        <f>IF(Polygon[Asset Name]="","",PROPER(Polygon[Asset Name]))</f>
        <v/>
      </c>
      <c r="M842" s="11" t="str">
        <f>IF(Polygon[Install Date]="","",Polygon[Install Date])</f>
        <v/>
      </c>
      <c r="N842" s="11" t="str">
        <f>IF(Polygon[Note]="","",PROPER(Polygon[Note]))</f>
        <v/>
      </c>
      <c r="O842" s="11" t="str">
        <f>IF(Polygon[Resource Consent Number]="","",UPPER(Polygon[Resource Consent Number]))</f>
        <v/>
      </c>
      <c r="P842" s="53" t="str">
        <f>IF(Polygon[Asset Unit Cost]="","",Polygon[Asset Unit Cost])</f>
        <v/>
      </c>
      <c r="Q842" s="11" t="str">
        <f>IF(Polygon[Added By]="","",UPPER(Polygon[Added By]))</f>
        <v/>
      </c>
      <c r="R842" s="11" t="str">
        <f>IF(Polygon[Added Date]="","",Polygon[Added Date])</f>
        <v/>
      </c>
      <c r="S842" s="14" t="str">
        <f>IF(Polygon[Z COORD]="","",Polygon[Z COORD])</f>
        <v/>
      </c>
      <c r="T842" s="14" t="str">
        <f>IF(Polygon[Asset Description]="","",PROPER(Polygon[Asset Description]))</f>
        <v/>
      </c>
      <c r="U842" s="14" t="str">
        <f>IF(Polygon[Area m2]="","",Polygon[Area m2])</f>
        <v/>
      </c>
      <c r="V842" s="14" t="str">
        <f>IF(Polygon[Asset Group]="","",VLOOKUP(Polygon[Surface Material],surface_master,2,FALSE))</f>
        <v/>
      </c>
      <c r="W842" s="14" t="str">
        <f>IF(Polygon[Asset Group]="","",VLOOKUP(Polygon[Material],sa_pa_surface,2,FALSE))</f>
        <v/>
      </c>
      <c r="X842" s="14" t="str">
        <f>IF(Polygon[Asset Group]="","",VLOOKUP(Polygon[Surface],surface_master,2,FALSE))</f>
        <v/>
      </c>
      <c r="Y842" s="14" t="str">
        <f>IF(Polygon[Surface Layer Depth mm]="","",Polygon[Surface Layer Depth mm])</f>
        <v/>
      </c>
      <c r="Z842" s="14" t="str">
        <f>IF(Polygon[Length m]="","",Polygon[Length m])</f>
        <v/>
      </c>
      <c r="AA842" s="14" t="str">
        <f>IF(Polygon[Av Width m]="","",Polygon[Av Width m])</f>
        <v/>
      </c>
      <c r="AB842" s="14" t="str">
        <f>IF(Polygon[Parking Capacity]="","",Polygon[Parking Capacity])</f>
        <v/>
      </c>
    </row>
    <row r="843" spans="1:28" s="3" customFormat="1" x14ac:dyDescent="0.2">
      <c r="A843" s="3" t="str">
        <f>IF(Polygon[DWG File Name]="","",Polygon[DWG File Name])</f>
        <v/>
      </c>
      <c r="B843" s="3" t="str">
        <f>IF(Polygon[DWG Layer Name]="","",Polygon[DWG Layer Name])</f>
        <v/>
      </c>
      <c r="C843" s="3" t="str">
        <f>IF(Polygon[DWG Handle]="","",Polygon[DWG Handle])</f>
        <v/>
      </c>
      <c r="D843" s="58" t="str">
        <f>IF(Polygon[Approx Centroid X]="","",Polygon[Approx Centroid X])</f>
        <v/>
      </c>
      <c r="E843" s="58" t="str">
        <f>IF(Polygon[Approx Centroid Y]="","",Polygon[Approx Centroid Y])</f>
        <v/>
      </c>
      <c r="F843" s="3" t="str">
        <f>IF(Polygon[Replacement Asset]="","",Polygon[Replacement Asset])</f>
        <v/>
      </c>
      <c r="G843" s="3" t="str">
        <f>IF(Polygon[Asset ID]="","",UPPER(Polygon[Asset ID]))</f>
        <v/>
      </c>
      <c r="H843" s="3" t="str">
        <f>IF(Polygon[Asset Group]="","",VLOOKUP(Polygon[Asset Group],asset_grp_poly,4,FALSE))</f>
        <v/>
      </c>
      <c r="I843" s="3" t="str">
        <f>IF(Polygon[Asset Group]="","",VLOOKUP(Polygon[Asset Group],asset_grp_poly,2,FALSE))</f>
        <v/>
      </c>
      <c r="J843" s="3" t="str">
        <f>IF(Polygon[Asset Group]="","",VLOOKUP(Polygon[Asset Group],asset_grp_poly,3,FALSE))</f>
        <v/>
      </c>
      <c r="K843" s="3" t="str">
        <f>IF(Polygon[Asset Group]="","",VLOOKUP(Polygon[Asset Type],type_master_list,2,FALSE))</f>
        <v/>
      </c>
      <c r="L843" s="3" t="str">
        <f>IF(Polygon[Asset Name]="","",PROPER(Polygon[Asset Name]))</f>
        <v/>
      </c>
      <c r="M843" s="11" t="str">
        <f>IF(Polygon[Install Date]="","",Polygon[Install Date])</f>
        <v/>
      </c>
      <c r="N843" s="11" t="str">
        <f>IF(Polygon[Note]="","",PROPER(Polygon[Note]))</f>
        <v/>
      </c>
      <c r="O843" s="11" t="str">
        <f>IF(Polygon[Resource Consent Number]="","",UPPER(Polygon[Resource Consent Number]))</f>
        <v/>
      </c>
      <c r="P843" s="53" t="str">
        <f>IF(Polygon[Asset Unit Cost]="","",Polygon[Asset Unit Cost])</f>
        <v/>
      </c>
      <c r="Q843" s="11" t="str">
        <f>IF(Polygon[Added By]="","",UPPER(Polygon[Added By]))</f>
        <v/>
      </c>
      <c r="R843" s="11" t="str">
        <f>IF(Polygon[Added Date]="","",Polygon[Added Date])</f>
        <v/>
      </c>
      <c r="S843" s="14" t="str">
        <f>IF(Polygon[Z COORD]="","",Polygon[Z COORD])</f>
        <v/>
      </c>
      <c r="T843" s="14" t="str">
        <f>IF(Polygon[Asset Description]="","",PROPER(Polygon[Asset Description]))</f>
        <v/>
      </c>
      <c r="U843" s="14" t="str">
        <f>IF(Polygon[Area m2]="","",Polygon[Area m2])</f>
        <v/>
      </c>
      <c r="V843" s="14" t="str">
        <f>IF(Polygon[Asset Group]="","",VLOOKUP(Polygon[Surface Material],surface_master,2,FALSE))</f>
        <v/>
      </c>
      <c r="W843" s="14" t="str">
        <f>IF(Polygon[Asset Group]="","",VLOOKUP(Polygon[Material],sa_pa_surface,2,FALSE))</f>
        <v/>
      </c>
      <c r="X843" s="14" t="str">
        <f>IF(Polygon[Asset Group]="","",VLOOKUP(Polygon[Surface],surface_master,2,FALSE))</f>
        <v/>
      </c>
      <c r="Y843" s="14" t="str">
        <f>IF(Polygon[Surface Layer Depth mm]="","",Polygon[Surface Layer Depth mm])</f>
        <v/>
      </c>
      <c r="Z843" s="14" t="str">
        <f>IF(Polygon[Length m]="","",Polygon[Length m])</f>
        <v/>
      </c>
      <c r="AA843" s="14" t="str">
        <f>IF(Polygon[Av Width m]="","",Polygon[Av Width m])</f>
        <v/>
      </c>
      <c r="AB843" s="14" t="str">
        <f>IF(Polygon[Parking Capacity]="","",Polygon[Parking Capacity])</f>
        <v/>
      </c>
    </row>
    <row r="844" spans="1:28" s="3" customFormat="1" x14ac:dyDescent="0.2">
      <c r="A844" s="3" t="str">
        <f>IF(Polygon[DWG File Name]="","",Polygon[DWG File Name])</f>
        <v/>
      </c>
      <c r="B844" s="3" t="str">
        <f>IF(Polygon[DWG Layer Name]="","",Polygon[DWG Layer Name])</f>
        <v/>
      </c>
      <c r="C844" s="3" t="str">
        <f>IF(Polygon[DWG Handle]="","",Polygon[DWG Handle])</f>
        <v/>
      </c>
      <c r="D844" s="58" t="str">
        <f>IF(Polygon[Approx Centroid X]="","",Polygon[Approx Centroid X])</f>
        <v/>
      </c>
      <c r="E844" s="58" t="str">
        <f>IF(Polygon[Approx Centroid Y]="","",Polygon[Approx Centroid Y])</f>
        <v/>
      </c>
      <c r="F844" s="3" t="str">
        <f>IF(Polygon[Replacement Asset]="","",Polygon[Replacement Asset])</f>
        <v/>
      </c>
      <c r="G844" s="3" t="str">
        <f>IF(Polygon[Asset ID]="","",UPPER(Polygon[Asset ID]))</f>
        <v/>
      </c>
      <c r="H844" s="3" t="str">
        <f>IF(Polygon[Asset Group]="","",VLOOKUP(Polygon[Asset Group],asset_grp_poly,4,FALSE))</f>
        <v/>
      </c>
      <c r="I844" s="3" t="str">
        <f>IF(Polygon[Asset Group]="","",VLOOKUP(Polygon[Asset Group],asset_grp_poly,2,FALSE))</f>
        <v/>
      </c>
      <c r="J844" s="3" t="str">
        <f>IF(Polygon[Asset Group]="","",VLOOKUP(Polygon[Asset Group],asset_grp_poly,3,FALSE))</f>
        <v/>
      </c>
      <c r="K844" s="3" t="str">
        <f>IF(Polygon[Asset Group]="","",VLOOKUP(Polygon[Asset Type],type_master_list,2,FALSE))</f>
        <v/>
      </c>
      <c r="L844" s="3" t="str">
        <f>IF(Polygon[Asset Name]="","",PROPER(Polygon[Asset Name]))</f>
        <v/>
      </c>
      <c r="M844" s="11" t="str">
        <f>IF(Polygon[Install Date]="","",Polygon[Install Date])</f>
        <v/>
      </c>
      <c r="N844" s="11" t="str">
        <f>IF(Polygon[Note]="","",PROPER(Polygon[Note]))</f>
        <v/>
      </c>
      <c r="O844" s="11" t="str">
        <f>IF(Polygon[Resource Consent Number]="","",UPPER(Polygon[Resource Consent Number]))</f>
        <v/>
      </c>
      <c r="P844" s="53" t="str">
        <f>IF(Polygon[Asset Unit Cost]="","",Polygon[Asset Unit Cost])</f>
        <v/>
      </c>
      <c r="Q844" s="11" t="str">
        <f>IF(Polygon[Added By]="","",UPPER(Polygon[Added By]))</f>
        <v/>
      </c>
      <c r="R844" s="11" t="str">
        <f>IF(Polygon[Added Date]="","",Polygon[Added Date])</f>
        <v/>
      </c>
      <c r="S844" s="14" t="str">
        <f>IF(Polygon[Z COORD]="","",Polygon[Z COORD])</f>
        <v/>
      </c>
      <c r="T844" s="14" t="str">
        <f>IF(Polygon[Asset Description]="","",PROPER(Polygon[Asset Description]))</f>
        <v/>
      </c>
      <c r="U844" s="14" t="str">
        <f>IF(Polygon[Area m2]="","",Polygon[Area m2])</f>
        <v/>
      </c>
      <c r="V844" s="14" t="str">
        <f>IF(Polygon[Asset Group]="","",VLOOKUP(Polygon[Surface Material],surface_master,2,FALSE))</f>
        <v/>
      </c>
      <c r="W844" s="14" t="str">
        <f>IF(Polygon[Asset Group]="","",VLOOKUP(Polygon[Material],sa_pa_surface,2,FALSE))</f>
        <v/>
      </c>
      <c r="X844" s="14" t="str">
        <f>IF(Polygon[Asset Group]="","",VLOOKUP(Polygon[Surface],surface_master,2,FALSE))</f>
        <v/>
      </c>
      <c r="Y844" s="14" t="str">
        <f>IF(Polygon[Surface Layer Depth mm]="","",Polygon[Surface Layer Depth mm])</f>
        <v/>
      </c>
      <c r="Z844" s="14" t="str">
        <f>IF(Polygon[Length m]="","",Polygon[Length m])</f>
        <v/>
      </c>
      <c r="AA844" s="14" t="str">
        <f>IF(Polygon[Av Width m]="","",Polygon[Av Width m])</f>
        <v/>
      </c>
      <c r="AB844" s="14" t="str">
        <f>IF(Polygon[Parking Capacity]="","",Polygon[Parking Capacity])</f>
        <v/>
      </c>
    </row>
    <row r="845" spans="1:28" s="3" customFormat="1" x14ac:dyDescent="0.2">
      <c r="A845" s="3" t="str">
        <f>IF(Polygon[DWG File Name]="","",Polygon[DWG File Name])</f>
        <v/>
      </c>
      <c r="B845" s="3" t="str">
        <f>IF(Polygon[DWG Layer Name]="","",Polygon[DWG Layer Name])</f>
        <v/>
      </c>
      <c r="C845" s="3" t="str">
        <f>IF(Polygon[DWG Handle]="","",Polygon[DWG Handle])</f>
        <v/>
      </c>
      <c r="D845" s="58" t="str">
        <f>IF(Polygon[Approx Centroid X]="","",Polygon[Approx Centroid X])</f>
        <v/>
      </c>
      <c r="E845" s="58" t="str">
        <f>IF(Polygon[Approx Centroid Y]="","",Polygon[Approx Centroid Y])</f>
        <v/>
      </c>
      <c r="F845" s="3" t="str">
        <f>IF(Polygon[Replacement Asset]="","",Polygon[Replacement Asset])</f>
        <v/>
      </c>
      <c r="G845" s="3" t="str">
        <f>IF(Polygon[Asset ID]="","",UPPER(Polygon[Asset ID]))</f>
        <v/>
      </c>
      <c r="H845" s="3" t="str">
        <f>IF(Polygon[Asset Group]="","",VLOOKUP(Polygon[Asset Group],asset_grp_poly,4,FALSE))</f>
        <v/>
      </c>
      <c r="I845" s="3" t="str">
        <f>IF(Polygon[Asset Group]="","",VLOOKUP(Polygon[Asset Group],asset_grp_poly,2,FALSE))</f>
        <v/>
      </c>
      <c r="J845" s="3" t="str">
        <f>IF(Polygon[Asset Group]="","",VLOOKUP(Polygon[Asset Group],asset_grp_poly,3,FALSE))</f>
        <v/>
      </c>
      <c r="K845" s="3" t="str">
        <f>IF(Polygon[Asset Group]="","",VLOOKUP(Polygon[Asset Type],type_master_list,2,FALSE))</f>
        <v/>
      </c>
      <c r="L845" s="3" t="str">
        <f>IF(Polygon[Asset Name]="","",PROPER(Polygon[Asset Name]))</f>
        <v/>
      </c>
      <c r="M845" s="11" t="str">
        <f>IF(Polygon[Install Date]="","",Polygon[Install Date])</f>
        <v/>
      </c>
      <c r="N845" s="11" t="str">
        <f>IF(Polygon[Note]="","",PROPER(Polygon[Note]))</f>
        <v/>
      </c>
      <c r="O845" s="11" t="str">
        <f>IF(Polygon[Resource Consent Number]="","",UPPER(Polygon[Resource Consent Number]))</f>
        <v/>
      </c>
      <c r="P845" s="53" t="str">
        <f>IF(Polygon[Asset Unit Cost]="","",Polygon[Asset Unit Cost])</f>
        <v/>
      </c>
      <c r="Q845" s="11" t="str">
        <f>IF(Polygon[Added By]="","",UPPER(Polygon[Added By]))</f>
        <v/>
      </c>
      <c r="R845" s="11" t="str">
        <f>IF(Polygon[Added Date]="","",Polygon[Added Date])</f>
        <v/>
      </c>
      <c r="S845" s="14" t="str">
        <f>IF(Polygon[Z COORD]="","",Polygon[Z COORD])</f>
        <v/>
      </c>
      <c r="T845" s="14" t="str">
        <f>IF(Polygon[Asset Description]="","",PROPER(Polygon[Asset Description]))</f>
        <v/>
      </c>
      <c r="U845" s="14" t="str">
        <f>IF(Polygon[Area m2]="","",Polygon[Area m2])</f>
        <v/>
      </c>
      <c r="V845" s="14" t="str">
        <f>IF(Polygon[Asset Group]="","",VLOOKUP(Polygon[Surface Material],surface_master,2,FALSE))</f>
        <v/>
      </c>
      <c r="W845" s="14" t="str">
        <f>IF(Polygon[Asset Group]="","",VLOOKUP(Polygon[Material],sa_pa_surface,2,FALSE))</f>
        <v/>
      </c>
      <c r="X845" s="14" t="str">
        <f>IF(Polygon[Asset Group]="","",VLOOKUP(Polygon[Surface],surface_master,2,FALSE))</f>
        <v/>
      </c>
      <c r="Y845" s="14" t="str">
        <f>IF(Polygon[Surface Layer Depth mm]="","",Polygon[Surface Layer Depth mm])</f>
        <v/>
      </c>
      <c r="Z845" s="14" t="str">
        <f>IF(Polygon[Length m]="","",Polygon[Length m])</f>
        <v/>
      </c>
      <c r="AA845" s="14" t="str">
        <f>IF(Polygon[Av Width m]="","",Polygon[Av Width m])</f>
        <v/>
      </c>
      <c r="AB845" s="14" t="str">
        <f>IF(Polygon[Parking Capacity]="","",Polygon[Parking Capacity])</f>
        <v/>
      </c>
    </row>
    <row r="846" spans="1:28" s="3" customFormat="1" x14ac:dyDescent="0.2">
      <c r="A846" s="3" t="str">
        <f>IF(Polygon[DWG File Name]="","",Polygon[DWG File Name])</f>
        <v/>
      </c>
      <c r="B846" s="3" t="str">
        <f>IF(Polygon[DWG Layer Name]="","",Polygon[DWG Layer Name])</f>
        <v/>
      </c>
      <c r="C846" s="3" t="str">
        <f>IF(Polygon[DWG Handle]="","",Polygon[DWG Handle])</f>
        <v/>
      </c>
      <c r="D846" s="58" t="str">
        <f>IF(Polygon[Approx Centroid X]="","",Polygon[Approx Centroid X])</f>
        <v/>
      </c>
      <c r="E846" s="58" t="str">
        <f>IF(Polygon[Approx Centroid Y]="","",Polygon[Approx Centroid Y])</f>
        <v/>
      </c>
      <c r="F846" s="3" t="str">
        <f>IF(Polygon[Replacement Asset]="","",Polygon[Replacement Asset])</f>
        <v/>
      </c>
      <c r="G846" s="3" t="str">
        <f>IF(Polygon[Asset ID]="","",UPPER(Polygon[Asset ID]))</f>
        <v/>
      </c>
      <c r="H846" s="3" t="str">
        <f>IF(Polygon[Asset Group]="","",VLOOKUP(Polygon[Asset Group],asset_grp_poly,4,FALSE))</f>
        <v/>
      </c>
      <c r="I846" s="3" t="str">
        <f>IF(Polygon[Asset Group]="","",VLOOKUP(Polygon[Asset Group],asset_grp_poly,2,FALSE))</f>
        <v/>
      </c>
      <c r="J846" s="3" t="str">
        <f>IF(Polygon[Asset Group]="","",VLOOKUP(Polygon[Asset Group],asset_grp_poly,3,FALSE))</f>
        <v/>
      </c>
      <c r="K846" s="3" t="str">
        <f>IF(Polygon[Asset Group]="","",VLOOKUP(Polygon[Asset Type],type_master_list,2,FALSE))</f>
        <v/>
      </c>
      <c r="L846" s="3" t="str">
        <f>IF(Polygon[Asset Name]="","",PROPER(Polygon[Asset Name]))</f>
        <v/>
      </c>
      <c r="M846" s="11" t="str">
        <f>IF(Polygon[Install Date]="","",Polygon[Install Date])</f>
        <v/>
      </c>
      <c r="N846" s="11" t="str">
        <f>IF(Polygon[Note]="","",PROPER(Polygon[Note]))</f>
        <v/>
      </c>
      <c r="O846" s="11" t="str">
        <f>IF(Polygon[Resource Consent Number]="","",UPPER(Polygon[Resource Consent Number]))</f>
        <v/>
      </c>
      <c r="P846" s="53" t="str">
        <f>IF(Polygon[Asset Unit Cost]="","",Polygon[Asset Unit Cost])</f>
        <v/>
      </c>
      <c r="Q846" s="11" t="str">
        <f>IF(Polygon[Added By]="","",UPPER(Polygon[Added By]))</f>
        <v/>
      </c>
      <c r="R846" s="11" t="str">
        <f>IF(Polygon[Added Date]="","",Polygon[Added Date])</f>
        <v/>
      </c>
      <c r="S846" s="14" t="str">
        <f>IF(Polygon[Z COORD]="","",Polygon[Z COORD])</f>
        <v/>
      </c>
      <c r="T846" s="14" t="str">
        <f>IF(Polygon[Asset Description]="","",PROPER(Polygon[Asset Description]))</f>
        <v/>
      </c>
      <c r="U846" s="14" t="str">
        <f>IF(Polygon[Area m2]="","",Polygon[Area m2])</f>
        <v/>
      </c>
      <c r="V846" s="14" t="str">
        <f>IF(Polygon[Asset Group]="","",VLOOKUP(Polygon[Surface Material],surface_master,2,FALSE))</f>
        <v/>
      </c>
      <c r="W846" s="14" t="str">
        <f>IF(Polygon[Asset Group]="","",VLOOKUP(Polygon[Material],sa_pa_surface,2,FALSE))</f>
        <v/>
      </c>
      <c r="X846" s="14" t="str">
        <f>IF(Polygon[Asset Group]="","",VLOOKUP(Polygon[Surface],surface_master,2,FALSE))</f>
        <v/>
      </c>
      <c r="Y846" s="14" t="str">
        <f>IF(Polygon[Surface Layer Depth mm]="","",Polygon[Surface Layer Depth mm])</f>
        <v/>
      </c>
      <c r="Z846" s="14" t="str">
        <f>IF(Polygon[Length m]="","",Polygon[Length m])</f>
        <v/>
      </c>
      <c r="AA846" s="14" t="str">
        <f>IF(Polygon[Av Width m]="","",Polygon[Av Width m])</f>
        <v/>
      </c>
      <c r="AB846" s="14" t="str">
        <f>IF(Polygon[Parking Capacity]="","",Polygon[Parking Capacity])</f>
        <v/>
      </c>
    </row>
    <row r="847" spans="1:28" s="3" customFormat="1" x14ac:dyDescent="0.2">
      <c r="A847" s="3" t="str">
        <f>IF(Polygon[DWG File Name]="","",Polygon[DWG File Name])</f>
        <v/>
      </c>
      <c r="B847" s="3" t="str">
        <f>IF(Polygon[DWG Layer Name]="","",Polygon[DWG Layer Name])</f>
        <v/>
      </c>
      <c r="C847" s="3" t="str">
        <f>IF(Polygon[DWG Handle]="","",Polygon[DWG Handle])</f>
        <v/>
      </c>
      <c r="D847" s="58" t="str">
        <f>IF(Polygon[Approx Centroid X]="","",Polygon[Approx Centroid X])</f>
        <v/>
      </c>
      <c r="E847" s="58" t="str">
        <f>IF(Polygon[Approx Centroid Y]="","",Polygon[Approx Centroid Y])</f>
        <v/>
      </c>
      <c r="F847" s="3" t="str">
        <f>IF(Polygon[Replacement Asset]="","",Polygon[Replacement Asset])</f>
        <v/>
      </c>
      <c r="G847" s="3" t="str">
        <f>IF(Polygon[Asset ID]="","",UPPER(Polygon[Asset ID]))</f>
        <v/>
      </c>
      <c r="H847" s="3" t="str">
        <f>IF(Polygon[Asset Group]="","",VLOOKUP(Polygon[Asset Group],asset_grp_poly,4,FALSE))</f>
        <v/>
      </c>
      <c r="I847" s="3" t="str">
        <f>IF(Polygon[Asset Group]="","",VLOOKUP(Polygon[Asset Group],asset_grp_poly,2,FALSE))</f>
        <v/>
      </c>
      <c r="J847" s="3" t="str">
        <f>IF(Polygon[Asset Group]="","",VLOOKUP(Polygon[Asset Group],asset_grp_poly,3,FALSE))</f>
        <v/>
      </c>
      <c r="K847" s="3" t="str">
        <f>IF(Polygon[Asset Group]="","",VLOOKUP(Polygon[Asset Type],type_master_list,2,FALSE))</f>
        <v/>
      </c>
      <c r="L847" s="3" t="str">
        <f>IF(Polygon[Asset Name]="","",PROPER(Polygon[Asset Name]))</f>
        <v/>
      </c>
      <c r="M847" s="11" t="str">
        <f>IF(Polygon[Install Date]="","",Polygon[Install Date])</f>
        <v/>
      </c>
      <c r="N847" s="11" t="str">
        <f>IF(Polygon[Note]="","",PROPER(Polygon[Note]))</f>
        <v/>
      </c>
      <c r="O847" s="11" t="str">
        <f>IF(Polygon[Resource Consent Number]="","",UPPER(Polygon[Resource Consent Number]))</f>
        <v/>
      </c>
      <c r="P847" s="53" t="str">
        <f>IF(Polygon[Asset Unit Cost]="","",Polygon[Asset Unit Cost])</f>
        <v/>
      </c>
      <c r="Q847" s="11" t="str">
        <f>IF(Polygon[Added By]="","",UPPER(Polygon[Added By]))</f>
        <v/>
      </c>
      <c r="R847" s="11" t="str">
        <f>IF(Polygon[Added Date]="","",Polygon[Added Date])</f>
        <v/>
      </c>
      <c r="S847" s="14" t="str">
        <f>IF(Polygon[Z COORD]="","",Polygon[Z COORD])</f>
        <v/>
      </c>
      <c r="T847" s="14" t="str">
        <f>IF(Polygon[Asset Description]="","",PROPER(Polygon[Asset Description]))</f>
        <v/>
      </c>
      <c r="U847" s="14" t="str">
        <f>IF(Polygon[Area m2]="","",Polygon[Area m2])</f>
        <v/>
      </c>
      <c r="V847" s="14" t="str">
        <f>IF(Polygon[Asset Group]="","",VLOOKUP(Polygon[Surface Material],surface_master,2,FALSE))</f>
        <v/>
      </c>
      <c r="W847" s="14" t="str">
        <f>IF(Polygon[Asset Group]="","",VLOOKUP(Polygon[Material],sa_pa_surface,2,FALSE))</f>
        <v/>
      </c>
      <c r="X847" s="14" t="str">
        <f>IF(Polygon[Asset Group]="","",VLOOKUP(Polygon[Surface],surface_master,2,FALSE))</f>
        <v/>
      </c>
      <c r="Y847" s="14" t="str">
        <f>IF(Polygon[Surface Layer Depth mm]="","",Polygon[Surface Layer Depth mm])</f>
        <v/>
      </c>
      <c r="Z847" s="14" t="str">
        <f>IF(Polygon[Length m]="","",Polygon[Length m])</f>
        <v/>
      </c>
      <c r="AA847" s="14" t="str">
        <f>IF(Polygon[Av Width m]="","",Polygon[Av Width m])</f>
        <v/>
      </c>
      <c r="AB847" s="14" t="str">
        <f>IF(Polygon[Parking Capacity]="","",Polygon[Parking Capacity])</f>
        <v/>
      </c>
    </row>
    <row r="848" spans="1:28" s="3" customFormat="1" x14ac:dyDescent="0.2">
      <c r="A848" s="3" t="str">
        <f>IF(Polygon[DWG File Name]="","",Polygon[DWG File Name])</f>
        <v/>
      </c>
      <c r="B848" s="3" t="str">
        <f>IF(Polygon[DWG Layer Name]="","",Polygon[DWG Layer Name])</f>
        <v/>
      </c>
      <c r="C848" s="3" t="str">
        <f>IF(Polygon[DWG Handle]="","",Polygon[DWG Handle])</f>
        <v/>
      </c>
      <c r="D848" s="58" t="str">
        <f>IF(Polygon[Approx Centroid X]="","",Polygon[Approx Centroid X])</f>
        <v/>
      </c>
      <c r="E848" s="58" t="str">
        <f>IF(Polygon[Approx Centroid Y]="","",Polygon[Approx Centroid Y])</f>
        <v/>
      </c>
      <c r="F848" s="3" t="str">
        <f>IF(Polygon[Replacement Asset]="","",Polygon[Replacement Asset])</f>
        <v/>
      </c>
      <c r="G848" s="3" t="str">
        <f>IF(Polygon[Asset ID]="","",UPPER(Polygon[Asset ID]))</f>
        <v/>
      </c>
      <c r="H848" s="3" t="str">
        <f>IF(Polygon[Asset Group]="","",VLOOKUP(Polygon[Asset Group],asset_grp_poly,4,FALSE))</f>
        <v/>
      </c>
      <c r="I848" s="3" t="str">
        <f>IF(Polygon[Asset Group]="","",VLOOKUP(Polygon[Asset Group],asset_grp_poly,2,FALSE))</f>
        <v/>
      </c>
      <c r="J848" s="3" t="str">
        <f>IF(Polygon[Asset Group]="","",VLOOKUP(Polygon[Asset Group],asset_grp_poly,3,FALSE))</f>
        <v/>
      </c>
      <c r="K848" s="3" t="str">
        <f>IF(Polygon[Asset Group]="","",VLOOKUP(Polygon[Asset Type],type_master_list,2,FALSE))</f>
        <v/>
      </c>
      <c r="L848" s="3" t="str">
        <f>IF(Polygon[Asset Name]="","",PROPER(Polygon[Asset Name]))</f>
        <v/>
      </c>
      <c r="M848" s="11" t="str">
        <f>IF(Polygon[Install Date]="","",Polygon[Install Date])</f>
        <v/>
      </c>
      <c r="N848" s="11" t="str">
        <f>IF(Polygon[Note]="","",PROPER(Polygon[Note]))</f>
        <v/>
      </c>
      <c r="O848" s="11" t="str">
        <f>IF(Polygon[Resource Consent Number]="","",UPPER(Polygon[Resource Consent Number]))</f>
        <v/>
      </c>
      <c r="P848" s="53" t="str">
        <f>IF(Polygon[Asset Unit Cost]="","",Polygon[Asset Unit Cost])</f>
        <v/>
      </c>
      <c r="Q848" s="11" t="str">
        <f>IF(Polygon[Added By]="","",UPPER(Polygon[Added By]))</f>
        <v/>
      </c>
      <c r="R848" s="11" t="str">
        <f>IF(Polygon[Added Date]="","",Polygon[Added Date])</f>
        <v/>
      </c>
      <c r="S848" s="14" t="str">
        <f>IF(Polygon[Z COORD]="","",Polygon[Z COORD])</f>
        <v/>
      </c>
      <c r="T848" s="14" t="str">
        <f>IF(Polygon[Asset Description]="","",PROPER(Polygon[Asset Description]))</f>
        <v/>
      </c>
      <c r="U848" s="14" t="str">
        <f>IF(Polygon[Area m2]="","",Polygon[Area m2])</f>
        <v/>
      </c>
      <c r="V848" s="14" t="str">
        <f>IF(Polygon[Asset Group]="","",VLOOKUP(Polygon[Surface Material],surface_master,2,FALSE))</f>
        <v/>
      </c>
      <c r="W848" s="14" t="str">
        <f>IF(Polygon[Asset Group]="","",VLOOKUP(Polygon[Material],sa_pa_surface,2,FALSE))</f>
        <v/>
      </c>
      <c r="X848" s="14" t="str">
        <f>IF(Polygon[Asset Group]="","",VLOOKUP(Polygon[Surface],surface_master,2,FALSE))</f>
        <v/>
      </c>
      <c r="Y848" s="14" t="str">
        <f>IF(Polygon[Surface Layer Depth mm]="","",Polygon[Surface Layer Depth mm])</f>
        <v/>
      </c>
      <c r="Z848" s="14" t="str">
        <f>IF(Polygon[Length m]="","",Polygon[Length m])</f>
        <v/>
      </c>
      <c r="AA848" s="14" t="str">
        <f>IF(Polygon[Av Width m]="","",Polygon[Av Width m])</f>
        <v/>
      </c>
      <c r="AB848" s="14" t="str">
        <f>IF(Polygon[Parking Capacity]="","",Polygon[Parking Capacity])</f>
        <v/>
      </c>
    </row>
    <row r="849" spans="1:28" s="3" customFormat="1" x14ac:dyDescent="0.2">
      <c r="A849" s="3" t="str">
        <f>IF(Polygon[DWG File Name]="","",Polygon[DWG File Name])</f>
        <v/>
      </c>
      <c r="B849" s="3" t="str">
        <f>IF(Polygon[DWG Layer Name]="","",Polygon[DWG Layer Name])</f>
        <v/>
      </c>
      <c r="C849" s="3" t="str">
        <f>IF(Polygon[DWG Handle]="","",Polygon[DWG Handle])</f>
        <v/>
      </c>
      <c r="D849" s="58" t="str">
        <f>IF(Polygon[Approx Centroid X]="","",Polygon[Approx Centroid X])</f>
        <v/>
      </c>
      <c r="E849" s="58" t="str">
        <f>IF(Polygon[Approx Centroid Y]="","",Polygon[Approx Centroid Y])</f>
        <v/>
      </c>
      <c r="F849" s="3" t="str">
        <f>IF(Polygon[Replacement Asset]="","",Polygon[Replacement Asset])</f>
        <v/>
      </c>
      <c r="G849" s="3" t="str">
        <f>IF(Polygon[Asset ID]="","",UPPER(Polygon[Asset ID]))</f>
        <v/>
      </c>
      <c r="H849" s="3" t="str">
        <f>IF(Polygon[Asset Group]="","",VLOOKUP(Polygon[Asset Group],asset_grp_poly,4,FALSE))</f>
        <v/>
      </c>
      <c r="I849" s="3" t="str">
        <f>IF(Polygon[Asset Group]="","",VLOOKUP(Polygon[Asset Group],asset_grp_poly,2,FALSE))</f>
        <v/>
      </c>
      <c r="J849" s="3" t="str">
        <f>IF(Polygon[Asset Group]="","",VLOOKUP(Polygon[Asset Group],asset_grp_poly,3,FALSE))</f>
        <v/>
      </c>
      <c r="K849" s="3" t="str">
        <f>IF(Polygon[Asset Group]="","",VLOOKUP(Polygon[Asset Type],type_master_list,2,FALSE))</f>
        <v/>
      </c>
      <c r="L849" s="3" t="str">
        <f>IF(Polygon[Asset Name]="","",PROPER(Polygon[Asset Name]))</f>
        <v/>
      </c>
      <c r="M849" s="11" t="str">
        <f>IF(Polygon[Install Date]="","",Polygon[Install Date])</f>
        <v/>
      </c>
      <c r="N849" s="11" t="str">
        <f>IF(Polygon[Note]="","",PROPER(Polygon[Note]))</f>
        <v/>
      </c>
      <c r="O849" s="11" t="str">
        <f>IF(Polygon[Resource Consent Number]="","",UPPER(Polygon[Resource Consent Number]))</f>
        <v/>
      </c>
      <c r="P849" s="53" t="str">
        <f>IF(Polygon[Asset Unit Cost]="","",Polygon[Asset Unit Cost])</f>
        <v/>
      </c>
      <c r="Q849" s="11" t="str">
        <f>IF(Polygon[Added By]="","",UPPER(Polygon[Added By]))</f>
        <v/>
      </c>
      <c r="R849" s="11" t="str">
        <f>IF(Polygon[Added Date]="","",Polygon[Added Date])</f>
        <v/>
      </c>
      <c r="S849" s="14" t="str">
        <f>IF(Polygon[Z COORD]="","",Polygon[Z COORD])</f>
        <v/>
      </c>
      <c r="T849" s="14" t="str">
        <f>IF(Polygon[Asset Description]="","",PROPER(Polygon[Asset Description]))</f>
        <v/>
      </c>
      <c r="U849" s="14" t="str">
        <f>IF(Polygon[Area m2]="","",Polygon[Area m2])</f>
        <v/>
      </c>
      <c r="V849" s="14" t="str">
        <f>IF(Polygon[Asset Group]="","",VLOOKUP(Polygon[Surface Material],surface_master,2,FALSE))</f>
        <v/>
      </c>
      <c r="W849" s="14" t="str">
        <f>IF(Polygon[Asset Group]="","",VLOOKUP(Polygon[Material],sa_pa_surface,2,FALSE))</f>
        <v/>
      </c>
      <c r="X849" s="14" t="str">
        <f>IF(Polygon[Asset Group]="","",VLOOKUP(Polygon[Surface],surface_master,2,FALSE))</f>
        <v/>
      </c>
      <c r="Y849" s="14" t="str">
        <f>IF(Polygon[Surface Layer Depth mm]="","",Polygon[Surface Layer Depth mm])</f>
        <v/>
      </c>
      <c r="Z849" s="14" t="str">
        <f>IF(Polygon[Length m]="","",Polygon[Length m])</f>
        <v/>
      </c>
      <c r="AA849" s="14" t="str">
        <f>IF(Polygon[Av Width m]="","",Polygon[Av Width m])</f>
        <v/>
      </c>
      <c r="AB849" s="14" t="str">
        <f>IF(Polygon[Parking Capacity]="","",Polygon[Parking Capacity])</f>
        <v/>
      </c>
    </row>
    <row r="850" spans="1:28" s="3" customFormat="1" x14ac:dyDescent="0.2">
      <c r="A850" s="3" t="str">
        <f>IF(Polygon[DWG File Name]="","",Polygon[DWG File Name])</f>
        <v/>
      </c>
      <c r="B850" s="3" t="str">
        <f>IF(Polygon[DWG Layer Name]="","",Polygon[DWG Layer Name])</f>
        <v/>
      </c>
      <c r="C850" s="3" t="str">
        <f>IF(Polygon[DWG Handle]="","",Polygon[DWG Handle])</f>
        <v/>
      </c>
      <c r="D850" s="58" t="str">
        <f>IF(Polygon[Approx Centroid X]="","",Polygon[Approx Centroid X])</f>
        <v/>
      </c>
      <c r="E850" s="58" t="str">
        <f>IF(Polygon[Approx Centroid Y]="","",Polygon[Approx Centroid Y])</f>
        <v/>
      </c>
      <c r="F850" s="3" t="str">
        <f>IF(Polygon[Replacement Asset]="","",Polygon[Replacement Asset])</f>
        <v/>
      </c>
      <c r="G850" s="3" t="str">
        <f>IF(Polygon[Asset ID]="","",UPPER(Polygon[Asset ID]))</f>
        <v/>
      </c>
      <c r="H850" s="3" t="str">
        <f>IF(Polygon[Asset Group]="","",VLOOKUP(Polygon[Asset Group],asset_grp_poly,4,FALSE))</f>
        <v/>
      </c>
      <c r="I850" s="3" t="str">
        <f>IF(Polygon[Asset Group]="","",VLOOKUP(Polygon[Asset Group],asset_grp_poly,2,FALSE))</f>
        <v/>
      </c>
      <c r="J850" s="3" t="str">
        <f>IF(Polygon[Asset Group]="","",VLOOKUP(Polygon[Asset Group],asset_grp_poly,3,FALSE))</f>
        <v/>
      </c>
      <c r="K850" s="3" t="str">
        <f>IF(Polygon[Asset Group]="","",VLOOKUP(Polygon[Asset Type],type_master_list,2,FALSE))</f>
        <v/>
      </c>
      <c r="L850" s="3" t="str">
        <f>IF(Polygon[Asset Name]="","",PROPER(Polygon[Asset Name]))</f>
        <v/>
      </c>
      <c r="M850" s="11" t="str">
        <f>IF(Polygon[Install Date]="","",Polygon[Install Date])</f>
        <v/>
      </c>
      <c r="N850" s="11" t="str">
        <f>IF(Polygon[Note]="","",PROPER(Polygon[Note]))</f>
        <v/>
      </c>
      <c r="O850" s="11" t="str">
        <f>IF(Polygon[Resource Consent Number]="","",UPPER(Polygon[Resource Consent Number]))</f>
        <v/>
      </c>
      <c r="P850" s="53" t="str">
        <f>IF(Polygon[Asset Unit Cost]="","",Polygon[Asset Unit Cost])</f>
        <v/>
      </c>
      <c r="Q850" s="11" t="str">
        <f>IF(Polygon[Added By]="","",UPPER(Polygon[Added By]))</f>
        <v/>
      </c>
      <c r="R850" s="11" t="str">
        <f>IF(Polygon[Added Date]="","",Polygon[Added Date])</f>
        <v/>
      </c>
      <c r="S850" s="14" t="str">
        <f>IF(Polygon[Z COORD]="","",Polygon[Z COORD])</f>
        <v/>
      </c>
      <c r="T850" s="14" t="str">
        <f>IF(Polygon[Asset Description]="","",PROPER(Polygon[Asset Description]))</f>
        <v/>
      </c>
      <c r="U850" s="14" t="str">
        <f>IF(Polygon[Area m2]="","",Polygon[Area m2])</f>
        <v/>
      </c>
      <c r="V850" s="14" t="str">
        <f>IF(Polygon[Asset Group]="","",VLOOKUP(Polygon[Surface Material],surface_master,2,FALSE))</f>
        <v/>
      </c>
      <c r="W850" s="14" t="str">
        <f>IF(Polygon[Asset Group]="","",VLOOKUP(Polygon[Material],sa_pa_surface,2,FALSE))</f>
        <v/>
      </c>
      <c r="X850" s="14" t="str">
        <f>IF(Polygon[Asset Group]="","",VLOOKUP(Polygon[Surface],surface_master,2,FALSE))</f>
        <v/>
      </c>
      <c r="Y850" s="14" t="str">
        <f>IF(Polygon[Surface Layer Depth mm]="","",Polygon[Surface Layer Depth mm])</f>
        <v/>
      </c>
      <c r="Z850" s="14" t="str">
        <f>IF(Polygon[Length m]="","",Polygon[Length m])</f>
        <v/>
      </c>
      <c r="AA850" s="14" t="str">
        <f>IF(Polygon[Av Width m]="","",Polygon[Av Width m])</f>
        <v/>
      </c>
      <c r="AB850" s="14" t="str">
        <f>IF(Polygon[Parking Capacity]="","",Polygon[Parking Capacity])</f>
        <v/>
      </c>
    </row>
    <row r="851" spans="1:28" s="3" customFormat="1" x14ac:dyDescent="0.2">
      <c r="A851" s="3" t="str">
        <f>IF(Polygon[DWG File Name]="","",Polygon[DWG File Name])</f>
        <v/>
      </c>
      <c r="B851" s="3" t="str">
        <f>IF(Polygon[DWG Layer Name]="","",Polygon[DWG Layer Name])</f>
        <v/>
      </c>
      <c r="C851" s="3" t="str">
        <f>IF(Polygon[DWG Handle]="","",Polygon[DWG Handle])</f>
        <v/>
      </c>
      <c r="D851" s="58" t="str">
        <f>IF(Polygon[Approx Centroid X]="","",Polygon[Approx Centroid X])</f>
        <v/>
      </c>
      <c r="E851" s="58" t="str">
        <f>IF(Polygon[Approx Centroid Y]="","",Polygon[Approx Centroid Y])</f>
        <v/>
      </c>
      <c r="F851" s="3" t="str">
        <f>IF(Polygon[Replacement Asset]="","",Polygon[Replacement Asset])</f>
        <v/>
      </c>
      <c r="G851" s="3" t="str">
        <f>IF(Polygon[Asset ID]="","",UPPER(Polygon[Asset ID]))</f>
        <v/>
      </c>
      <c r="H851" s="3" t="str">
        <f>IF(Polygon[Asset Group]="","",VLOOKUP(Polygon[Asset Group],asset_grp_poly,4,FALSE))</f>
        <v/>
      </c>
      <c r="I851" s="3" t="str">
        <f>IF(Polygon[Asset Group]="","",VLOOKUP(Polygon[Asset Group],asset_grp_poly,2,FALSE))</f>
        <v/>
      </c>
      <c r="J851" s="3" t="str">
        <f>IF(Polygon[Asset Group]="","",VLOOKUP(Polygon[Asset Group],asset_grp_poly,3,FALSE))</f>
        <v/>
      </c>
      <c r="K851" s="3" t="str">
        <f>IF(Polygon[Asset Group]="","",VLOOKUP(Polygon[Asset Type],type_master_list,2,FALSE))</f>
        <v/>
      </c>
      <c r="L851" s="3" t="str">
        <f>IF(Polygon[Asset Name]="","",PROPER(Polygon[Asset Name]))</f>
        <v/>
      </c>
      <c r="M851" s="11" t="str">
        <f>IF(Polygon[Install Date]="","",Polygon[Install Date])</f>
        <v/>
      </c>
      <c r="N851" s="11" t="str">
        <f>IF(Polygon[Note]="","",PROPER(Polygon[Note]))</f>
        <v/>
      </c>
      <c r="O851" s="11" t="str">
        <f>IF(Polygon[Resource Consent Number]="","",UPPER(Polygon[Resource Consent Number]))</f>
        <v/>
      </c>
      <c r="P851" s="53" t="str">
        <f>IF(Polygon[Asset Unit Cost]="","",Polygon[Asset Unit Cost])</f>
        <v/>
      </c>
      <c r="Q851" s="11" t="str">
        <f>IF(Polygon[Added By]="","",UPPER(Polygon[Added By]))</f>
        <v/>
      </c>
      <c r="R851" s="11" t="str">
        <f>IF(Polygon[Added Date]="","",Polygon[Added Date])</f>
        <v/>
      </c>
      <c r="S851" s="14" t="str">
        <f>IF(Polygon[Z COORD]="","",Polygon[Z COORD])</f>
        <v/>
      </c>
      <c r="T851" s="14" t="str">
        <f>IF(Polygon[Asset Description]="","",PROPER(Polygon[Asset Description]))</f>
        <v/>
      </c>
      <c r="U851" s="14" t="str">
        <f>IF(Polygon[Area m2]="","",Polygon[Area m2])</f>
        <v/>
      </c>
      <c r="V851" s="14" t="str">
        <f>IF(Polygon[Asset Group]="","",VLOOKUP(Polygon[Surface Material],surface_master,2,FALSE))</f>
        <v/>
      </c>
      <c r="W851" s="14" t="str">
        <f>IF(Polygon[Asset Group]="","",VLOOKUP(Polygon[Material],sa_pa_surface,2,FALSE))</f>
        <v/>
      </c>
      <c r="X851" s="14" t="str">
        <f>IF(Polygon[Asset Group]="","",VLOOKUP(Polygon[Surface],surface_master,2,FALSE))</f>
        <v/>
      </c>
      <c r="Y851" s="14" t="str">
        <f>IF(Polygon[Surface Layer Depth mm]="","",Polygon[Surface Layer Depth mm])</f>
        <v/>
      </c>
      <c r="Z851" s="14" t="str">
        <f>IF(Polygon[Length m]="","",Polygon[Length m])</f>
        <v/>
      </c>
      <c r="AA851" s="14" t="str">
        <f>IF(Polygon[Av Width m]="","",Polygon[Av Width m])</f>
        <v/>
      </c>
      <c r="AB851" s="14" t="str">
        <f>IF(Polygon[Parking Capacity]="","",Polygon[Parking Capacity])</f>
        <v/>
      </c>
    </row>
    <row r="852" spans="1:28" s="3" customFormat="1" x14ac:dyDescent="0.2">
      <c r="A852" s="3" t="str">
        <f>IF(Polygon[DWG File Name]="","",Polygon[DWG File Name])</f>
        <v/>
      </c>
      <c r="B852" s="3" t="str">
        <f>IF(Polygon[DWG Layer Name]="","",Polygon[DWG Layer Name])</f>
        <v/>
      </c>
      <c r="C852" s="3" t="str">
        <f>IF(Polygon[DWG Handle]="","",Polygon[DWG Handle])</f>
        <v/>
      </c>
      <c r="D852" s="58" t="str">
        <f>IF(Polygon[Approx Centroid X]="","",Polygon[Approx Centroid X])</f>
        <v/>
      </c>
      <c r="E852" s="58" t="str">
        <f>IF(Polygon[Approx Centroid Y]="","",Polygon[Approx Centroid Y])</f>
        <v/>
      </c>
      <c r="F852" s="3" t="str">
        <f>IF(Polygon[Replacement Asset]="","",Polygon[Replacement Asset])</f>
        <v/>
      </c>
      <c r="G852" s="3" t="str">
        <f>IF(Polygon[Asset ID]="","",UPPER(Polygon[Asset ID]))</f>
        <v/>
      </c>
      <c r="H852" s="3" t="str">
        <f>IF(Polygon[Asset Group]="","",VLOOKUP(Polygon[Asset Group],asset_grp_poly,4,FALSE))</f>
        <v/>
      </c>
      <c r="I852" s="3" t="str">
        <f>IF(Polygon[Asset Group]="","",VLOOKUP(Polygon[Asset Group],asset_grp_poly,2,FALSE))</f>
        <v/>
      </c>
      <c r="J852" s="3" t="str">
        <f>IF(Polygon[Asset Group]="","",VLOOKUP(Polygon[Asset Group],asset_grp_poly,3,FALSE))</f>
        <v/>
      </c>
      <c r="K852" s="3" t="str">
        <f>IF(Polygon[Asset Group]="","",VLOOKUP(Polygon[Asset Type],type_master_list,2,FALSE))</f>
        <v/>
      </c>
      <c r="L852" s="3" t="str">
        <f>IF(Polygon[Asset Name]="","",PROPER(Polygon[Asset Name]))</f>
        <v/>
      </c>
      <c r="M852" s="11" t="str">
        <f>IF(Polygon[Install Date]="","",Polygon[Install Date])</f>
        <v/>
      </c>
      <c r="N852" s="11" t="str">
        <f>IF(Polygon[Note]="","",PROPER(Polygon[Note]))</f>
        <v/>
      </c>
      <c r="O852" s="11" t="str">
        <f>IF(Polygon[Resource Consent Number]="","",UPPER(Polygon[Resource Consent Number]))</f>
        <v/>
      </c>
      <c r="P852" s="53" t="str">
        <f>IF(Polygon[Asset Unit Cost]="","",Polygon[Asset Unit Cost])</f>
        <v/>
      </c>
      <c r="Q852" s="11" t="str">
        <f>IF(Polygon[Added By]="","",UPPER(Polygon[Added By]))</f>
        <v/>
      </c>
      <c r="R852" s="11" t="str">
        <f>IF(Polygon[Added Date]="","",Polygon[Added Date])</f>
        <v/>
      </c>
      <c r="S852" s="14" t="str">
        <f>IF(Polygon[Z COORD]="","",Polygon[Z COORD])</f>
        <v/>
      </c>
      <c r="T852" s="14" t="str">
        <f>IF(Polygon[Asset Description]="","",PROPER(Polygon[Asset Description]))</f>
        <v/>
      </c>
      <c r="U852" s="14" t="str">
        <f>IF(Polygon[Area m2]="","",Polygon[Area m2])</f>
        <v/>
      </c>
      <c r="V852" s="14" t="str">
        <f>IF(Polygon[Asset Group]="","",VLOOKUP(Polygon[Surface Material],surface_master,2,FALSE))</f>
        <v/>
      </c>
      <c r="W852" s="14" t="str">
        <f>IF(Polygon[Asset Group]="","",VLOOKUP(Polygon[Material],sa_pa_surface,2,FALSE))</f>
        <v/>
      </c>
      <c r="X852" s="14" t="str">
        <f>IF(Polygon[Asset Group]="","",VLOOKUP(Polygon[Surface],surface_master,2,FALSE))</f>
        <v/>
      </c>
      <c r="Y852" s="14" t="str">
        <f>IF(Polygon[Surface Layer Depth mm]="","",Polygon[Surface Layer Depth mm])</f>
        <v/>
      </c>
      <c r="Z852" s="14" t="str">
        <f>IF(Polygon[Length m]="","",Polygon[Length m])</f>
        <v/>
      </c>
      <c r="AA852" s="14" t="str">
        <f>IF(Polygon[Av Width m]="","",Polygon[Av Width m])</f>
        <v/>
      </c>
      <c r="AB852" s="14" t="str">
        <f>IF(Polygon[Parking Capacity]="","",Polygon[Parking Capacity])</f>
        <v/>
      </c>
    </row>
    <row r="853" spans="1:28" s="3" customFormat="1" x14ac:dyDescent="0.2">
      <c r="A853" s="3" t="str">
        <f>IF(Polygon[DWG File Name]="","",Polygon[DWG File Name])</f>
        <v/>
      </c>
      <c r="B853" s="3" t="str">
        <f>IF(Polygon[DWG Layer Name]="","",Polygon[DWG Layer Name])</f>
        <v/>
      </c>
      <c r="C853" s="3" t="str">
        <f>IF(Polygon[DWG Handle]="","",Polygon[DWG Handle])</f>
        <v/>
      </c>
      <c r="D853" s="58" t="str">
        <f>IF(Polygon[Approx Centroid X]="","",Polygon[Approx Centroid X])</f>
        <v/>
      </c>
      <c r="E853" s="58" t="str">
        <f>IF(Polygon[Approx Centroid Y]="","",Polygon[Approx Centroid Y])</f>
        <v/>
      </c>
      <c r="F853" s="3" t="str">
        <f>IF(Polygon[Replacement Asset]="","",Polygon[Replacement Asset])</f>
        <v/>
      </c>
      <c r="G853" s="3" t="str">
        <f>IF(Polygon[Asset ID]="","",UPPER(Polygon[Asset ID]))</f>
        <v/>
      </c>
      <c r="H853" s="3" t="str">
        <f>IF(Polygon[Asset Group]="","",VLOOKUP(Polygon[Asset Group],asset_grp_poly,4,FALSE))</f>
        <v/>
      </c>
      <c r="I853" s="3" t="str">
        <f>IF(Polygon[Asset Group]="","",VLOOKUP(Polygon[Asset Group],asset_grp_poly,2,FALSE))</f>
        <v/>
      </c>
      <c r="J853" s="3" t="str">
        <f>IF(Polygon[Asset Group]="","",VLOOKUP(Polygon[Asset Group],asset_grp_poly,3,FALSE))</f>
        <v/>
      </c>
      <c r="K853" s="3" t="str">
        <f>IF(Polygon[Asset Group]="","",VLOOKUP(Polygon[Asset Type],type_master_list,2,FALSE))</f>
        <v/>
      </c>
      <c r="L853" s="3" t="str">
        <f>IF(Polygon[Asset Name]="","",PROPER(Polygon[Asset Name]))</f>
        <v/>
      </c>
      <c r="M853" s="11" t="str">
        <f>IF(Polygon[Install Date]="","",Polygon[Install Date])</f>
        <v/>
      </c>
      <c r="N853" s="11" t="str">
        <f>IF(Polygon[Note]="","",PROPER(Polygon[Note]))</f>
        <v/>
      </c>
      <c r="O853" s="11" t="str">
        <f>IF(Polygon[Resource Consent Number]="","",UPPER(Polygon[Resource Consent Number]))</f>
        <v/>
      </c>
      <c r="P853" s="53" t="str">
        <f>IF(Polygon[Asset Unit Cost]="","",Polygon[Asset Unit Cost])</f>
        <v/>
      </c>
      <c r="Q853" s="11" t="str">
        <f>IF(Polygon[Added By]="","",UPPER(Polygon[Added By]))</f>
        <v/>
      </c>
      <c r="R853" s="11" t="str">
        <f>IF(Polygon[Added Date]="","",Polygon[Added Date])</f>
        <v/>
      </c>
      <c r="S853" s="14" t="str">
        <f>IF(Polygon[Z COORD]="","",Polygon[Z COORD])</f>
        <v/>
      </c>
      <c r="T853" s="14" t="str">
        <f>IF(Polygon[Asset Description]="","",PROPER(Polygon[Asset Description]))</f>
        <v/>
      </c>
      <c r="U853" s="14" t="str">
        <f>IF(Polygon[Area m2]="","",Polygon[Area m2])</f>
        <v/>
      </c>
      <c r="V853" s="14" t="str">
        <f>IF(Polygon[Asset Group]="","",VLOOKUP(Polygon[Surface Material],surface_master,2,FALSE))</f>
        <v/>
      </c>
      <c r="W853" s="14" t="str">
        <f>IF(Polygon[Asset Group]="","",VLOOKUP(Polygon[Material],sa_pa_surface,2,FALSE))</f>
        <v/>
      </c>
      <c r="X853" s="14" t="str">
        <f>IF(Polygon[Asset Group]="","",VLOOKUP(Polygon[Surface],surface_master,2,FALSE))</f>
        <v/>
      </c>
      <c r="Y853" s="14" t="str">
        <f>IF(Polygon[Surface Layer Depth mm]="","",Polygon[Surface Layer Depth mm])</f>
        <v/>
      </c>
      <c r="Z853" s="14" t="str">
        <f>IF(Polygon[Length m]="","",Polygon[Length m])</f>
        <v/>
      </c>
      <c r="AA853" s="14" t="str">
        <f>IF(Polygon[Av Width m]="","",Polygon[Av Width m])</f>
        <v/>
      </c>
      <c r="AB853" s="14" t="str">
        <f>IF(Polygon[Parking Capacity]="","",Polygon[Parking Capacity])</f>
        <v/>
      </c>
    </row>
    <row r="854" spans="1:28" s="3" customFormat="1" x14ac:dyDescent="0.2">
      <c r="A854" s="3" t="str">
        <f>IF(Polygon[DWG File Name]="","",Polygon[DWG File Name])</f>
        <v/>
      </c>
      <c r="B854" s="3" t="str">
        <f>IF(Polygon[DWG Layer Name]="","",Polygon[DWG Layer Name])</f>
        <v/>
      </c>
      <c r="C854" s="3" t="str">
        <f>IF(Polygon[DWG Handle]="","",Polygon[DWG Handle])</f>
        <v/>
      </c>
      <c r="D854" s="58" t="str">
        <f>IF(Polygon[Approx Centroid X]="","",Polygon[Approx Centroid X])</f>
        <v/>
      </c>
      <c r="E854" s="58" t="str">
        <f>IF(Polygon[Approx Centroid Y]="","",Polygon[Approx Centroid Y])</f>
        <v/>
      </c>
      <c r="F854" s="3" t="str">
        <f>IF(Polygon[Replacement Asset]="","",Polygon[Replacement Asset])</f>
        <v/>
      </c>
      <c r="G854" s="3" t="str">
        <f>IF(Polygon[Asset ID]="","",UPPER(Polygon[Asset ID]))</f>
        <v/>
      </c>
      <c r="H854" s="3" t="str">
        <f>IF(Polygon[Asset Group]="","",VLOOKUP(Polygon[Asset Group],asset_grp_poly,4,FALSE))</f>
        <v/>
      </c>
      <c r="I854" s="3" t="str">
        <f>IF(Polygon[Asset Group]="","",VLOOKUP(Polygon[Asset Group],asset_grp_poly,2,FALSE))</f>
        <v/>
      </c>
      <c r="J854" s="3" t="str">
        <f>IF(Polygon[Asset Group]="","",VLOOKUP(Polygon[Asset Group],asset_grp_poly,3,FALSE))</f>
        <v/>
      </c>
      <c r="K854" s="3" t="str">
        <f>IF(Polygon[Asset Group]="","",VLOOKUP(Polygon[Asset Type],type_master_list,2,FALSE))</f>
        <v/>
      </c>
      <c r="L854" s="3" t="str">
        <f>IF(Polygon[Asset Name]="","",PROPER(Polygon[Asset Name]))</f>
        <v/>
      </c>
      <c r="M854" s="11" t="str">
        <f>IF(Polygon[Install Date]="","",Polygon[Install Date])</f>
        <v/>
      </c>
      <c r="N854" s="11" t="str">
        <f>IF(Polygon[Note]="","",PROPER(Polygon[Note]))</f>
        <v/>
      </c>
      <c r="O854" s="11" t="str">
        <f>IF(Polygon[Resource Consent Number]="","",UPPER(Polygon[Resource Consent Number]))</f>
        <v/>
      </c>
      <c r="P854" s="53" t="str">
        <f>IF(Polygon[Asset Unit Cost]="","",Polygon[Asset Unit Cost])</f>
        <v/>
      </c>
      <c r="Q854" s="11" t="str">
        <f>IF(Polygon[Added By]="","",UPPER(Polygon[Added By]))</f>
        <v/>
      </c>
      <c r="R854" s="11" t="str">
        <f>IF(Polygon[Added Date]="","",Polygon[Added Date])</f>
        <v/>
      </c>
      <c r="S854" s="14" t="str">
        <f>IF(Polygon[Z COORD]="","",Polygon[Z COORD])</f>
        <v/>
      </c>
      <c r="T854" s="14" t="str">
        <f>IF(Polygon[Asset Description]="","",PROPER(Polygon[Asset Description]))</f>
        <v/>
      </c>
      <c r="U854" s="14" t="str">
        <f>IF(Polygon[Area m2]="","",Polygon[Area m2])</f>
        <v/>
      </c>
      <c r="V854" s="14" t="str">
        <f>IF(Polygon[Asset Group]="","",VLOOKUP(Polygon[Surface Material],surface_master,2,FALSE))</f>
        <v/>
      </c>
      <c r="W854" s="14" t="str">
        <f>IF(Polygon[Asset Group]="","",VLOOKUP(Polygon[Material],sa_pa_surface,2,FALSE))</f>
        <v/>
      </c>
      <c r="X854" s="14" t="str">
        <f>IF(Polygon[Asset Group]="","",VLOOKUP(Polygon[Surface],surface_master,2,FALSE))</f>
        <v/>
      </c>
      <c r="Y854" s="14" t="str">
        <f>IF(Polygon[Surface Layer Depth mm]="","",Polygon[Surface Layer Depth mm])</f>
        <v/>
      </c>
      <c r="Z854" s="14" t="str">
        <f>IF(Polygon[Length m]="","",Polygon[Length m])</f>
        <v/>
      </c>
      <c r="AA854" s="14" t="str">
        <f>IF(Polygon[Av Width m]="","",Polygon[Av Width m])</f>
        <v/>
      </c>
      <c r="AB854" s="14" t="str">
        <f>IF(Polygon[Parking Capacity]="","",Polygon[Parking Capacity])</f>
        <v/>
      </c>
    </row>
    <row r="855" spans="1:28" s="3" customFormat="1" x14ac:dyDescent="0.2">
      <c r="A855" s="3" t="str">
        <f>IF(Polygon[DWG File Name]="","",Polygon[DWG File Name])</f>
        <v/>
      </c>
      <c r="B855" s="3" t="str">
        <f>IF(Polygon[DWG Layer Name]="","",Polygon[DWG Layer Name])</f>
        <v/>
      </c>
      <c r="C855" s="3" t="str">
        <f>IF(Polygon[DWG Handle]="","",Polygon[DWG Handle])</f>
        <v/>
      </c>
      <c r="D855" s="58" t="str">
        <f>IF(Polygon[Approx Centroid X]="","",Polygon[Approx Centroid X])</f>
        <v/>
      </c>
      <c r="E855" s="58" t="str">
        <f>IF(Polygon[Approx Centroid Y]="","",Polygon[Approx Centroid Y])</f>
        <v/>
      </c>
      <c r="F855" s="3" t="str">
        <f>IF(Polygon[Replacement Asset]="","",Polygon[Replacement Asset])</f>
        <v/>
      </c>
      <c r="G855" s="3" t="str">
        <f>IF(Polygon[Asset ID]="","",UPPER(Polygon[Asset ID]))</f>
        <v/>
      </c>
      <c r="H855" s="3" t="str">
        <f>IF(Polygon[Asset Group]="","",VLOOKUP(Polygon[Asset Group],asset_grp_poly,4,FALSE))</f>
        <v/>
      </c>
      <c r="I855" s="3" t="str">
        <f>IF(Polygon[Asset Group]="","",VLOOKUP(Polygon[Asset Group],asset_grp_poly,2,FALSE))</f>
        <v/>
      </c>
      <c r="J855" s="3" t="str">
        <f>IF(Polygon[Asset Group]="","",VLOOKUP(Polygon[Asset Group],asset_grp_poly,3,FALSE))</f>
        <v/>
      </c>
      <c r="K855" s="3" t="str">
        <f>IF(Polygon[Asset Group]="","",VLOOKUP(Polygon[Asset Type],type_master_list,2,FALSE))</f>
        <v/>
      </c>
      <c r="L855" s="3" t="str">
        <f>IF(Polygon[Asset Name]="","",PROPER(Polygon[Asset Name]))</f>
        <v/>
      </c>
      <c r="M855" s="11" t="str">
        <f>IF(Polygon[Install Date]="","",Polygon[Install Date])</f>
        <v/>
      </c>
      <c r="N855" s="11" t="str">
        <f>IF(Polygon[Note]="","",PROPER(Polygon[Note]))</f>
        <v/>
      </c>
      <c r="O855" s="11" t="str">
        <f>IF(Polygon[Resource Consent Number]="","",UPPER(Polygon[Resource Consent Number]))</f>
        <v/>
      </c>
      <c r="P855" s="53" t="str">
        <f>IF(Polygon[Asset Unit Cost]="","",Polygon[Asset Unit Cost])</f>
        <v/>
      </c>
      <c r="Q855" s="11" t="str">
        <f>IF(Polygon[Added By]="","",UPPER(Polygon[Added By]))</f>
        <v/>
      </c>
      <c r="R855" s="11" t="str">
        <f>IF(Polygon[Added Date]="","",Polygon[Added Date])</f>
        <v/>
      </c>
      <c r="S855" s="14" t="str">
        <f>IF(Polygon[Z COORD]="","",Polygon[Z COORD])</f>
        <v/>
      </c>
      <c r="T855" s="14" t="str">
        <f>IF(Polygon[Asset Description]="","",PROPER(Polygon[Asset Description]))</f>
        <v/>
      </c>
      <c r="U855" s="14" t="str">
        <f>IF(Polygon[Area m2]="","",Polygon[Area m2])</f>
        <v/>
      </c>
      <c r="V855" s="14" t="str">
        <f>IF(Polygon[Asset Group]="","",VLOOKUP(Polygon[Surface Material],surface_master,2,FALSE))</f>
        <v/>
      </c>
      <c r="W855" s="14" t="str">
        <f>IF(Polygon[Asset Group]="","",VLOOKUP(Polygon[Material],sa_pa_surface,2,FALSE))</f>
        <v/>
      </c>
      <c r="X855" s="14" t="str">
        <f>IF(Polygon[Asset Group]="","",VLOOKUP(Polygon[Surface],surface_master,2,FALSE))</f>
        <v/>
      </c>
      <c r="Y855" s="14" t="str">
        <f>IF(Polygon[Surface Layer Depth mm]="","",Polygon[Surface Layer Depth mm])</f>
        <v/>
      </c>
      <c r="Z855" s="14" t="str">
        <f>IF(Polygon[Length m]="","",Polygon[Length m])</f>
        <v/>
      </c>
      <c r="AA855" s="14" t="str">
        <f>IF(Polygon[Av Width m]="","",Polygon[Av Width m])</f>
        <v/>
      </c>
      <c r="AB855" s="14" t="str">
        <f>IF(Polygon[Parking Capacity]="","",Polygon[Parking Capacity])</f>
        <v/>
      </c>
    </row>
    <row r="856" spans="1:28" s="3" customFormat="1" x14ac:dyDescent="0.2">
      <c r="A856" s="3" t="str">
        <f>IF(Polygon[DWG File Name]="","",Polygon[DWG File Name])</f>
        <v/>
      </c>
      <c r="B856" s="3" t="str">
        <f>IF(Polygon[DWG Layer Name]="","",Polygon[DWG Layer Name])</f>
        <v/>
      </c>
      <c r="C856" s="3" t="str">
        <f>IF(Polygon[DWG Handle]="","",Polygon[DWG Handle])</f>
        <v/>
      </c>
      <c r="D856" s="58" t="str">
        <f>IF(Polygon[Approx Centroid X]="","",Polygon[Approx Centroid X])</f>
        <v/>
      </c>
      <c r="E856" s="58" t="str">
        <f>IF(Polygon[Approx Centroid Y]="","",Polygon[Approx Centroid Y])</f>
        <v/>
      </c>
      <c r="F856" s="3" t="str">
        <f>IF(Polygon[Replacement Asset]="","",Polygon[Replacement Asset])</f>
        <v/>
      </c>
      <c r="G856" s="3" t="str">
        <f>IF(Polygon[Asset ID]="","",UPPER(Polygon[Asset ID]))</f>
        <v/>
      </c>
      <c r="H856" s="3" t="str">
        <f>IF(Polygon[Asset Group]="","",VLOOKUP(Polygon[Asset Group],asset_grp_poly,4,FALSE))</f>
        <v/>
      </c>
      <c r="I856" s="3" t="str">
        <f>IF(Polygon[Asset Group]="","",VLOOKUP(Polygon[Asset Group],asset_grp_poly,2,FALSE))</f>
        <v/>
      </c>
      <c r="J856" s="3" t="str">
        <f>IF(Polygon[Asset Group]="","",VLOOKUP(Polygon[Asset Group],asset_grp_poly,3,FALSE))</f>
        <v/>
      </c>
      <c r="K856" s="3" t="str">
        <f>IF(Polygon[Asset Group]="","",VLOOKUP(Polygon[Asset Type],type_master_list,2,FALSE))</f>
        <v/>
      </c>
      <c r="L856" s="3" t="str">
        <f>IF(Polygon[Asset Name]="","",PROPER(Polygon[Asset Name]))</f>
        <v/>
      </c>
      <c r="M856" s="11" t="str">
        <f>IF(Polygon[Install Date]="","",Polygon[Install Date])</f>
        <v/>
      </c>
      <c r="N856" s="11" t="str">
        <f>IF(Polygon[Note]="","",PROPER(Polygon[Note]))</f>
        <v/>
      </c>
      <c r="O856" s="11" t="str">
        <f>IF(Polygon[Resource Consent Number]="","",UPPER(Polygon[Resource Consent Number]))</f>
        <v/>
      </c>
      <c r="P856" s="53" t="str">
        <f>IF(Polygon[Asset Unit Cost]="","",Polygon[Asset Unit Cost])</f>
        <v/>
      </c>
      <c r="Q856" s="11" t="str">
        <f>IF(Polygon[Added By]="","",UPPER(Polygon[Added By]))</f>
        <v/>
      </c>
      <c r="R856" s="11" t="str">
        <f>IF(Polygon[Added Date]="","",Polygon[Added Date])</f>
        <v/>
      </c>
      <c r="S856" s="14" t="str">
        <f>IF(Polygon[Z COORD]="","",Polygon[Z COORD])</f>
        <v/>
      </c>
      <c r="T856" s="14" t="str">
        <f>IF(Polygon[Asset Description]="","",PROPER(Polygon[Asset Description]))</f>
        <v/>
      </c>
      <c r="U856" s="14" t="str">
        <f>IF(Polygon[Area m2]="","",Polygon[Area m2])</f>
        <v/>
      </c>
      <c r="V856" s="14" t="str">
        <f>IF(Polygon[Asset Group]="","",VLOOKUP(Polygon[Surface Material],surface_master,2,FALSE))</f>
        <v/>
      </c>
      <c r="W856" s="14" t="str">
        <f>IF(Polygon[Asset Group]="","",VLOOKUP(Polygon[Material],sa_pa_surface,2,FALSE))</f>
        <v/>
      </c>
      <c r="X856" s="14" t="str">
        <f>IF(Polygon[Asset Group]="","",VLOOKUP(Polygon[Surface],surface_master,2,FALSE))</f>
        <v/>
      </c>
      <c r="Y856" s="14" t="str">
        <f>IF(Polygon[Surface Layer Depth mm]="","",Polygon[Surface Layer Depth mm])</f>
        <v/>
      </c>
      <c r="Z856" s="14" t="str">
        <f>IF(Polygon[Length m]="","",Polygon[Length m])</f>
        <v/>
      </c>
      <c r="AA856" s="14" t="str">
        <f>IF(Polygon[Av Width m]="","",Polygon[Av Width m])</f>
        <v/>
      </c>
      <c r="AB856" s="14" t="str">
        <f>IF(Polygon[Parking Capacity]="","",Polygon[Parking Capacity])</f>
        <v/>
      </c>
    </row>
    <row r="857" spans="1:28" s="3" customFormat="1" x14ac:dyDescent="0.2">
      <c r="A857" s="3" t="str">
        <f>IF(Polygon[DWG File Name]="","",Polygon[DWG File Name])</f>
        <v/>
      </c>
      <c r="B857" s="3" t="str">
        <f>IF(Polygon[DWG Layer Name]="","",Polygon[DWG Layer Name])</f>
        <v/>
      </c>
      <c r="C857" s="3" t="str">
        <f>IF(Polygon[DWG Handle]="","",Polygon[DWG Handle])</f>
        <v/>
      </c>
      <c r="D857" s="58" t="str">
        <f>IF(Polygon[Approx Centroid X]="","",Polygon[Approx Centroid X])</f>
        <v/>
      </c>
      <c r="E857" s="58" t="str">
        <f>IF(Polygon[Approx Centroid Y]="","",Polygon[Approx Centroid Y])</f>
        <v/>
      </c>
      <c r="F857" s="3" t="str">
        <f>IF(Polygon[Replacement Asset]="","",Polygon[Replacement Asset])</f>
        <v/>
      </c>
      <c r="G857" s="3" t="str">
        <f>IF(Polygon[Asset ID]="","",UPPER(Polygon[Asset ID]))</f>
        <v/>
      </c>
      <c r="H857" s="3" t="str">
        <f>IF(Polygon[Asset Group]="","",VLOOKUP(Polygon[Asset Group],asset_grp_poly,4,FALSE))</f>
        <v/>
      </c>
      <c r="I857" s="3" t="str">
        <f>IF(Polygon[Asset Group]="","",VLOOKUP(Polygon[Asset Group],asset_grp_poly,2,FALSE))</f>
        <v/>
      </c>
      <c r="J857" s="3" t="str">
        <f>IF(Polygon[Asset Group]="","",VLOOKUP(Polygon[Asset Group],asset_grp_poly,3,FALSE))</f>
        <v/>
      </c>
      <c r="K857" s="3" t="str">
        <f>IF(Polygon[Asset Group]="","",VLOOKUP(Polygon[Asset Type],type_master_list,2,FALSE))</f>
        <v/>
      </c>
      <c r="L857" s="3" t="str">
        <f>IF(Polygon[Asset Name]="","",PROPER(Polygon[Asset Name]))</f>
        <v/>
      </c>
      <c r="M857" s="11" t="str">
        <f>IF(Polygon[Install Date]="","",Polygon[Install Date])</f>
        <v/>
      </c>
      <c r="N857" s="11" t="str">
        <f>IF(Polygon[Note]="","",PROPER(Polygon[Note]))</f>
        <v/>
      </c>
      <c r="O857" s="11" t="str">
        <f>IF(Polygon[Resource Consent Number]="","",UPPER(Polygon[Resource Consent Number]))</f>
        <v/>
      </c>
      <c r="P857" s="53" t="str">
        <f>IF(Polygon[Asset Unit Cost]="","",Polygon[Asset Unit Cost])</f>
        <v/>
      </c>
      <c r="Q857" s="11" t="str">
        <f>IF(Polygon[Added By]="","",UPPER(Polygon[Added By]))</f>
        <v/>
      </c>
      <c r="R857" s="11" t="str">
        <f>IF(Polygon[Added Date]="","",Polygon[Added Date])</f>
        <v/>
      </c>
      <c r="S857" s="14" t="str">
        <f>IF(Polygon[Z COORD]="","",Polygon[Z COORD])</f>
        <v/>
      </c>
      <c r="T857" s="14" t="str">
        <f>IF(Polygon[Asset Description]="","",PROPER(Polygon[Asset Description]))</f>
        <v/>
      </c>
      <c r="U857" s="14" t="str">
        <f>IF(Polygon[Area m2]="","",Polygon[Area m2])</f>
        <v/>
      </c>
      <c r="V857" s="14" t="str">
        <f>IF(Polygon[Asset Group]="","",VLOOKUP(Polygon[Surface Material],surface_master,2,FALSE))</f>
        <v/>
      </c>
      <c r="W857" s="14" t="str">
        <f>IF(Polygon[Asset Group]="","",VLOOKUP(Polygon[Material],sa_pa_surface,2,FALSE))</f>
        <v/>
      </c>
      <c r="X857" s="14" t="str">
        <f>IF(Polygon[Asset Group]="","",VLOOKUP(Polygon[Surface],surface_master,2,FALSE))</f>
        <v/>
      </c>
      <c r="Y857" s="14" t="str">
        <f>IF(Polygon[Surface Layer Depth mm]="","",Polygon[Surface Layer Depth mm])</f>
        <v/>
      </c>
      <c r="Z857" s="14" t="str">
        <f>IF(Polygon[Length m]="","",Polygon[Length m])</f>
        <v/>
      </c>
      <c r="AA857" s="14" t="str">
        <f>IF(Polygon[Av Width m]="","",Polygon[Av Width m])</f>
        <v/>
      </c>
      <c r="AB857" s="14" t="str">
        <f>IF(Polygon[Parking Capacity]="","",Polygon[Parking Capacity])</f>
        <v/>
      </c>
    </row>
    <row r="858" spans="1:28" s="3" customFormat="1" x14ac:dyDescent="0.2">
      <c r="A858" s="3" t="str">
        <f>IF(Polygon[DWG File Name]="","",Polygon[DWG File Name])</f>
        <v/>
      </c>
      <c r="B858" s="3" t="str">
        <f>IF(Polygon[DWG Layer Name]="","",Polygon[DWG Layer Name])</f>
        <v/>
      </c>
      <c r="C858" s="3" t="str">
        <f>IF(Polygon[DWG Handle]="","",Polygon[DWG Handle])</f>
        <v/>
      </c>
      <c r="D858" s="58" t="str">
        <f>IF(Polygon[Approx Centroid X]="","",Polygon[Approx Centroid X])</f>
        <v/>
      </c>
      <c r="E858" s="58" t="str">
        <f>IF(Polygon[Approx Centroid Y]="","",Polygon[Approx Centroid Y])</f>
        <v/>
      </c>
      <c r="F858" s="3" t="str">
        <f>IF(Polygon[Replacement Asset]="","",Polygon[Replacement Asset])</f>
        <v/>
      </c>
      <c r="G858" s="3" t="str">
        <f>IF(Polygon[Asset ID]="","",UPPER(Polygon[Asset ID]))</f>
        <v/>
      </c>
      <c r="H858" s="3" t="str">
        <f>IF(Polygon[Asset Group]="","",VLOOKUP(Polygon[Asset Group],asset_grp_poly,4,FALSE))</f>
        <v/>
      </c>
      <c r="I858" s="3" t="str">
        <f>IF(Polygon[Asset Group]="","",VLOOKUP(Polygon[Asset Group],asset_grp_poly,2,FALSE))</f>
        <v/>
      </c>
      <c r="J858" s="3" t="str">
        <f>IF(Polygon[Asset Group]="","",VLOOKUP(Polygon[Asset Group],asset_grp_poly,3,FALSE))</f>
        <v/>
      </c>
      <c r="K858" s="3" t="str">
        <f>IF(Polygon[Asset Group]="","",VLOOKUP(Polygon[Asset Type],type_master_list,2,FALSE))</f>
        <v/>
      </c>
      <c r="L858" s="3" t="str">
        <f>IF(Polygon[Asset Name]="","",PROPER(Polygon[Asset Name]))</f>
        <v/>
      </c>
      <c r="M858" s="11" t="str">
        <f>IF(Polygon[Install Date]="","",Polygon[Install Date])</f>
        <v/>
      </c>
      <c r="N858" s="11" t="str">
        <f>IF(Polygon[Note]="","",PROPER(Polygon[Note]))</f>
        <v/>
      </c>
      <c r="O858" s="11" t="str">
        <f>IF(Polygon[Resource Consent Number]="","",UPPER(Polygon[Resource Consent Number]))</f>
        <v/>
      </c>
      <c r="P858" s="53" t="str">
        <f>IF(Polygon[Asset Unit Cost]="","",Polygon[Asset Unit Cost])</f>
        <v/>
      </c>
      <c r="Q858" s="11" t="str">
        <f>IF(Polygon[Added By]="","",UPPER(Polygon[Added By]))</f>
        <v/>
      </c>
      <c r="R858" s="11" t="str">
        <f>IF(Polygon[Added Date]="","",Polygon[Added Date])</f>
        <v/>
      </c>
      <c r="S858" s="14" t="str">
        <f>IF(Polygon[Z COORD]="","",Polygon[Z COORD])</f>
        <v/>
      </c>
      <c r="T858" s="14" t="str">
        <f>IF(Polygon[Asset Description]="","",PROPER(Polygon[Asset Description]))</f>
        <v/>
      </c>
      <c r="U858" s="14" t="str">
        <f>IF(Polygon[Area m2]="","",Polygon[Area m2])</f>
        <v/>
      </c>
      <c r="V858" s="14" t="str">
        <f>IF(Polygon[Asset Group]="","",VLOOKUP(Polygon[Surface Material],surface_master,2,FALSE))</f>
        <v/>
      </c>
      <c r="W858" s="14" t="str">
        <f>IF(Polygon[Asset Group]="","",VLOOKUP(Polygon[Material],sa_pa_surface,2,FALSE))</f>
        <v/>
      </c>
      <c r="X858" s="14" t="str">
        <f>IF(Polygon[Asset Group]="","",VLOOKUP(Polygon[Surface],surface_master,2,FALSE))</f>
        <v/>
      </c>
      <c r="Y858" s="14" t="str">
        <f>IF(Polygon[Surface Layer Depth mm]="","",Polygon[Surface Layer Depth mm])</f>
        <v/>
      </c>
      <c r="Z858" s="14" t="str">
        <f>IF(Polygon[Length m]="","",Polygon[Length m])</f>
        <v/>
      </c>
      <c r="AA858" s="14" t="str">
        <f>IF(Polygon[Av Width m]="","",Polygon[Av Width m])</f>
        <v/>
      </c>
      <c r="AB858" s="14" t="str">
        <f>IF(Polygon[Parking Capacity]="","",Polygon[Parking Capacity])</f>
        <v/>
      </c>
    </row>
    <row r="859" spans="1:28" s="3" customFormat="1" x14ac:dyDescent="0.2">
      <c r="A859" s="3" t="str">
        <f>IF(Polygon[DWG File Name]="","",Polygon[DWG File Name])</f>
        <v/>
      </c>
      <c r="B859" s="3" t="str">
        <f>IF(Polygon[DWG Layer Name]="","",Polygon[DWG Layer Name])</f>
        <v/>
      </c>
      <c r="C859" s="3" t="str">
        <f>IF(Polygon[DWG Handle]="","",Polygon[DWG Handle])</f>
        <v/>
      </c>
      <c r="D859" s="58" t="str">
        <f>IF(Polygon[Approx Centroid X]="","",Polygon[Approx Centroid X])</f>
        <v/>
      </c>
      <c r="E859" s="58" t="str">
        <f>IF(Polygon[Approx Centroid Y]="","",Polygon[Approx Centroid Y])</f>
        <v/>
      </c>
      <c r="F859" s="3" t="str">
        <f>IF(Polygon[Replacement Asset]="","",Polygon[Replacement Asset])</f>
        <v/>
      </c>
      <c r="G859" s="3" t="str">
        <f>IF(Polygon[Asset ID]="","",UPPER(Polygon[Asset ID]))</f>
        <v/>
      </c>
      <c r="H859" s="3" t="str">
        <f>IF(Polygon[Asset Group]="","",VLOOKUP(Polygon[Asset Group],asset_grp_poly,4,FALSE))</f>
        <v/>
      </c>
      <c r="I859" s="3" t="str">
        <f>IF(Polygon[Asset Group]="","",VLOOKUP(Polygon[Asset Group],asset_grp_poly,2,FALSE))</f>
        <v/>
      </c>
      <c r="J859" s="3" t="str">
        <f>IF(Polygon[Asset Group]="","",VLOOKUP(Polygon[Asset Group],asset_grp_poly,3,FALSE))</f>
        <v/>
      </c>
      <c r="K859" s="3" t="str">
        <f>IF(Polygon[Asset Group]="","",VLOOKUP(Polygon[Asset Type],type_master_list,2,FALSE))</f>
        <v/>
      </c>
      <c r="L859" s="3" t="str">
        <f>IF(Polygon[Asset Name]="","",PROPER(Polygon[Asset Name]))</f>
        <v/>
      </c>
      <c r="M859" s="11" t="str">
        <f>IF(Polygon[Install Date]="","",Polygon[Install Date])</f>
        <v/>
      </c>
      <c r="N859" s="11" t="str">
        <f>IF(Polygon[Note]="","",PROPER(Polygon[Note]))</f>
        <v/>
      </c>
      <c r="O859" s="11" t="str">
        <f>IF(Polygon[Resource Consent Number]="","",UPPER(Polygon[Resource Consent Number]))</f>
        <v/>
      </c>
      <c r="P859" s="53" t="str">
        <f>IF(Polygon[Asset Unit Cost]="","",Polygon[Asset Unit Cost])</f>
        <v/>
      </c>
      <c r="Q859" s="11" t="str">
        <f>IF(Polygon[Added By]="","",UPPER(Polygon[Added By]))</f>
        <v/>
      </c>
      <c r="R859" s="11" t="str">
        <f>IF(Polygon[Added Date]="","",Polygon[Added Date])</f>
        <v/>
      </c>
      <c r="S859" s="14" t="str">
        <f>IF(Polygon[Z COORD]="","",Polygon[Z COORD])</f>
        <v/>
      </c>
      <c r="T859" s="14" t="str">
        <f>IF(Polygon[Asset Description]="","",PROPER(Polygon[Asset Description]))</f>
        <v/>
      </c>
      <c r="U859" s="14" t="str">
        <f>IF(Polygon[Area m2]="","",Polygon[Area m2])</f>
        <v/>
      </c>
      <c r="V859" s="14" t="str">
        <f>IF(Polygon[Asset Group]="","",VLOOKUP(Polygon[Surface Material],surface_master,2,FALSE))</f>
        <v/>
      </c>
      <c r="W859" s="14" t="str">
        <f>IF(Polygon[Asset Group]="","",VLOOKUP(Polygon[Material],sa_pa_surface,2,FALSE))</f>
        <v/>
      </c>
      <c r="X859" s="14" t="str">
        <f>IF(Polygon[Asset Group]="","",VLOOKUP(Polygon[Surface],surface_master,2,FALSE))</f>
        <v/>
      </c>
      <c r="Y859" s="14" t="str">
        <f>IF(Polygon[Surface Layer Depth mm]="","",Polygon[Surface Layer Depth mm])</f>
        <v/>
      </c>
      <c r="Z859" s="14" t="str">
        <f>IF(Polygon[Length m]="","",Polygon[Length m])</f>
        <v/>
      </c>
      <c r="AA859" s="14" t="str">
        <f>IF(Polygon[Av Width m]="","",Polygon[Av Width m])</f>
        <v/>
      </c>
      <c r="AB859" s="14" t="str">
        <f>IF(Polygon[Parking Capacity]="","",Polygon[Parking Capacity])</f>
        <v/>
      </c>
    </row>
    <row r="860" spans="1:28" s="3" customFormat="1" x14ac:dyDescent="0.2">
      <c r="A860" s="3" t="str">
        <f>IF(Polygon[DWG File Name]="","",Polygon[DWG File Name])</f>
        <v/>
      </c>
      <c r="B860" s="3" t="str">
        <f>IF(Polygon[DWG Layer Name]="","",Polygon[DWG Layer Name])</f>
        <v/>
      </c>
      <c r="C860" s="3" t="str">
        <f>IF(Polygon[DWG Handle]="","",Polygon[DWG Handle])</f>
        <v/>
      </c>
      <c r="D860" s="58" t="str">
        <f>IF(Polygon[Approx Centroid X]="","",Polygon[Approx Centroid X])</f>
        <v/>
      </c>
      <c r="E860" s="58" t="str">
        <f>IF(Polygon[Approx Centroid Y]="","",Polygon[Approx Centroid Y])</f>
        <v/>
      </c>
      <c r="F860" s="3" t="str">
        <f>IF(Polygon[Replacement Asset]="","",Polygon[Replacement Asset])</f>
        <v/>
      </c>
      <c r="G860" s="3" t="str">
        <f>IF(Polygon[Asset ID]="","",UPPER(Polygon[Asset ID]))</f>
        <v/>
      </c>
      <c r="H860" s="3" t="str">
        <f>IF(Polygon[Asset Group]="","",VLOOKUP(Polygon[Asset Group],asset_grp_poly,4,FALSE))</f>
        <v/>
      </c>
      <c r="I860" s="3" t="str">
        <f>IF(Polygon[Asset Group]="","",VLOOKUP(Polygon[Asset Group],asset_grp_poly,2,FALSE))</f>
        <v/>
      </c>
      <c r="J860" s="3" t="str">
        <f>IF(Polygon[Asset Group]="","",VLOOKUP(Polygon[Asset Group],asset_grp_poly,3,FALSE))</f>
        <v/>
      </c>
      <c r="K860" s="3" t="str">
        <f>IF(Polygon[Asset Group]="","",VLOOKUP(Polygon[Asset Type],type_master_list,2,FALSE))</f>
        <v/>
      </c>
      <c r="L860" s="3" t="str">
        <f>IF(Polygon[Asset Name]="","",PROPER(Polygon[Asset Name]))</f>
        <v/>
      </c>
      <c r="M860" s="11" t="str">
        <f>IF(Polygon[Install Date]="","",Polygon[Install Date])</f>
        <v/>
      </c>
      <c r="N860" s="11" t="str">
        <f>IF(Polygon[Note]="","",PROPER(Polygon[Note]))</f>
        <v/>
      </c>
      <c r="O860" s="11" t="str">
        <f>IF(Polygon[Resource Consent Number]="","",UPPER(Polygon[Resource Consent Number]))</f>
        <v/>
      </c>
      <c r="P860" s="53" t="str">
        <f>IF(Polygon[Asset Unit Cost]="","",Polygon[Asset Unit Cost])</f>
        <v/>
      </c>
      <c r="Q860" s="11" t="str">
        <f>IF(Polygon[Added By]="","",UPPER(Polygon[Added By]))</f>
        <v/>
      </c>
      <c r="R860" s="11" t="str">
        <f>IF(Polygon[Added Date]="","",Polygon[Added Date])</f>
        <v/>
      </c>
      <c r="S860" s="14" t="str">
        <f>IF(Polygon[Z COORD]="","",Polygon[Z COORD])</f>
        <v/>
      </c>
      <c r="T860" s="14" t="str">
        <f>IF(Polygon[Asset Description]="","",PROPER(Polygon[Asset Description]))</f>
        <v/>
      </c>
      <c r="U860" s="14" t="str">
        <f>IF(Polygon[Area m2]="","",Polygon[Area m2])</f>
        <v/>
      </c>
      <c r="V860" s="14" t="str">
        <f>IF(Polygon[Asset Group]="","",VLOOKUP(Polygon[Surface Material],surface_master,2,FALSE))</f>
        <v/>
      </c>
      <c r="W860" s="14" t="str">
        <f>IF(Polygon[Asset Group]="","",VLOOKUP(Polygon[Material],sa_pa_surface,2,FALSE))</f>
        <v/>
      </c>
      <c r="X860" s="14" t="str">
        <f>IF(Polygon[Asset Group]="","",VLOOKUP(Polygon[Surface],surface_master,2,FALSE))</f>
        <v/>
      </c>
      <c r="Y860" s="14" t="str">
        <f>IF(Polygon[Surface Layer Depth mm]="","",Polygon[Surface Layer Depth mm])</f>
        <v/>
      </c>
      <c r="Z860" s="14" t="str">
        <f>IF(Polygon[Length m]="","",Polygon[Length m])</f>
        <v/>
      </c>
      <c r="AA860" s="14" t="str">
        <f>IF(Polygon[Av Width m]="","",Polygon[Av Width m])</f>
        <v/>
      </c>
      <c r="AB860" s="14" t="str">
        <f>IF(Polygon[Parking Capacity]="","",Polygon[Parking Capacity])</f>
        <v/>
      </c>
    </row>
    <row r="861" spans="1:28" s="3" customFormat="1" x14ac:dyDescent="0.2">
      <c r="A861" s="3" t="str">
        <f>IF(Polygon[DWG File Name]="","",Polygon[DWG File Name])</f>
        <v/>
      </c>
      <c r="B861" s="3" t="str">
        <f>IF(Polygon[DWG Layer Name]="","",Polygon[DWG Layer Name])</f>
        <v/>
      </c>
      <c r="C861" s="3" t="str">
        <f>IF(Polygon[DWG Handle]="","",Polygon[DWG Handle])</f>
        <v/>
      </c>
      <c r="D861" s="58" t="str">
        <f>IF(Polygon[Approx Centroid X]="","",Polygon[Approx Centroid X])</f>
        <v/>
      </c>
      <c r="E861" s="58" t="str">
        <f>IF(Polygon[Approx Centroid Y]="","",Polygon[Approx Centroid Y])</f>
        <v/>
      </c>
      <c r="F861" s="3" t="str">
        <f>IF(Polygon[Replacement Asset]="","",Polygon[Replacement Asset])</f>
        <v/>
      </c>
      <c r="G861" s="3" t="str">
        <f>IF(Polygon[Asset ID]="","",UPPER(Polygon[Asset ID]))</f>
        <v/>
      </c>
      <c r="H861" s="3" t="str">
        <f>IF(Polygon[Asset Group]="","",VLOOKUP(Polygon[Asset Group],asset_grp_poly,4,FALSE))</f>
        <v/>
      </c>
      <c r="I861" s="3" t="str">
        <f>IF(Polygon[Asset Group]="","",VLOOKUP(Polygon[Asset Group],asset_grp_poly,2,FALSE))</f>
        <v/>
      </c>
      <c r="J861" s="3" t="str">
        <f>IF(Polygon[Asset Group]="","",VLOOKUP(Polygon[Asset Group],asset_grp_poly,3,FALSE))</f>
        <v/>
      </c>
      <c r="K861" s="3" t="str">
        <f>IF(Polygon[Asset Group]="","",VLOOKUP(Polygon[Asset Type],type_master_list,2,FALSE))</f>
        <v/>
      </c>
      <c r="L861" s="3" t="str">
        <f>IF(Polygon[Asset Name]="","",PROPER(Polygon[Asset Name]))</f>
        <v/>
      </c>
      <c r="M861" s="11" t="str">
        <f>IF(Polygon[Install Date]="","",Polygon[Install Date])</f>
        <v/>
      </c>
      <c r="N861" s="11" t="str">
        <f>IF(Polygon[Note]="","",PROPER(Polygon[Note]))</f>
        <v/>
      </c>
      <c r="O861" s="11" t="str">
        <f>IF(Polygon[Resource Consent Number]="","",UPPER(Polygon[Resource Consent Number]))</f>
        <v/>
      </c>
      <c r="P861" s="53" t="str">
        <f>IF(Polygon[Asset Unit Cost]="","",Polygon[Asset Unit Cost])</f>
        <v/>
      </c>
      <c r="Q861" s="11" t="str">
        <f>IF(Polygon[Added By]="","",UPPER(Polygon[Added By]))</f>
        <v/>
      </c>
      <c r="R861" s="11" t="str">
        <f>IF(Polygon[Added Date]="","",Polygon[Added Date])</f>
        <v/>
      </c>
      <c r="S861" s="14" t="str">
        <f>IF(Polygon[Z COORD]="","",Polygon[Z COORD])</f>
        <v/>
      </c>
      <c r="T861" s="14" t="str">
        <f>IF(Polygon[Asset Description]="","",PROPER(Polygon[Asset Description]))</f>
        <v/>
      </c>
      <c r="U861" s="14" t="str">
        <f>IF(Polygon[Area m2]="","",Polygon[Area m2])</f>
        <v/>
      </c>
      <c r="V861" s="14" t="str">
        <f>IF(Polygon[Asset Group]="","",VLOOKUP(Polygon[Surface Material],surface_master,2,FALSE))</f>
        <v/>
      </c>
      <c r="W861" s="14" t="str">
        <f>IF(Polygon[Asset Group]="","",VLOOKUP(Polygon[Material],sa_pa_surface,2,FALSE))</f>
        <v/>
      </c>
      <c r="X861" s="14" t="str">
        <f>IF(Polygon[Asset Group]="","",VLOOKUP(Polygon[Surface],surface_master,2,FALSE))</f>
        <v/>
      </c>
      <c r="Y861" s="14" t="str">
        <f>IF(Polygon[Surface Layer Depth mm]="","",Polygon[Surface Layer Depth mm])</f>
        <v/>
      </c>
      <c r="Z861" s="14" t="str">
        <f>IF(Polygon[Length m]="","",Polygon[Length m])</f>
        <v/>
      </c>
      <c r="AA861" s="14" t="str">
        <f>IF(Polygon[Av Width m]="","",Polygon[Av Width m])</f>
        <v/>
      </c>
      <c r="AB861" s="14" t="str">
        <f>IF(Polygon[Parking Capacity]="","",Polygon[Parking Capacity])</f>
        <v/>
      </c>
    </row>
    <row r="862" spans="1:28" s="3" customFormat="1" x14ac:dyDescent="0.2">
      <c r="A862" s="3" t="str">
        <f>IF(Polygon[DWG File Name]="","",Polygon[DWG File Name])</f>
        <v/>
      </c>
      <c r="B862" s="3" t="str">
        <f>IF(Polygon[DWG Layer Name]="","",Polygon[DWG Layer Name])</f>
        <v/>
      </c>
      <c r="C862" s="3" t="str">
        <f>IF(Polygon[DWG Handle]="","",Polygon[DWG Handle])</f>
        <v/>
      </c>
      <c r="D862" s="58" t="str">
        <f>IF(Polygon[Approx Centroid X]="","",Polygon[Approx Centroid X])</f>
        <v/>
      </c>
      <c r="E862" s="58" t="str">
        <f>IF(Polygon[Approx Centroid Y]="","",Polygon[Approx Centroid Y])</f>
        <v/>
      </c>
      <c r="F862" s="3" t="str">
        <f>IF(Polygon[Replacement Asset]="","",Polygon[Replacement Asset])</f>
        <v/>
      </c>
      <c r="G862" s="3" t="str">
        <f>IF(Polygon[Asset ID]="","",UPPER(Polygon[Asset ID]))</f>
        <v/>
      </c>
      <c r="H862" s="3" t="str">
        <f>IF(Polygon[Asset Group]="","",VLOOKUP(Polygon[Asset Group],asset_grp_poly,4,FALSE))</f>
        <v/>
      </c>
      <c r="I862" s="3" t="str">
        <f>IF(Polygon[Asset Group]="","",VLOOKUP(Polygon[Asset Group],asset_grp_poly,2,FALSE))</f>
        <v/>
      </c>
      <c r="J862" s="3" t="str">
        <f>IF(Polygon[Asset Group]="","",VLOOKUP(Polygon[Asset Group],asset_grp_poly,3,FALSE))</f>
        <v/>
      </c>
      <c r="K862" s="3" t="str">
        <f>IF(Polygon[Asset Group]="","",VLOOKUP(Polygon[Asset Type],type_master_list,2,FALSE))</f>
        <v/>
      </c>
      <c r="L862" s="3" t="str">
        <f>IF(Polygon[Asset Name]="","",PROPER(Polygon[Asset Name]))</f>
        <v/>
      </c>
      <c r="M862" s="11" t="str">
        <f>IF(Polygon[Install Date]="","",Polygon[Install Date])</f>
        <v/>
      </c>
      <c r="N862" s="11" t="str">
        <f>IF(Polygon[Note]="","",PROPER(Polygon[Note]))</f>
        <v/>
      </c>
      <c r="O862" s="11" t="str">
        <f>IF(Polygon[Resource Consent Number]="","",UPPER(Polygon[Resource Consent Number]))</f>
        <v/>
      </c>
      <c r="P862" s="53" t="str">
        <f>IF(Polygon[Asset Unit Cost]="","",Polygon[Asset Unit Cost])</f>
        <v/>
      </c>
      <c r="Q862" s="11" t="str">
        <f>IF(Polygon[Added By]="","",UPPER(Polygon[Added By]))</f>
        <v/>
      </c>
      <c r="R862" s="11" t="str">
        <f>IF(Polygon[Added Date]="","",Polygon[Added Date])</f>
        <v/>
      </c>
      <c r="S862" s="14" t="str">
        <f>IF(Polygon[Z COORD]="","",Polygon[Z COORD])</f>
        <v/>
      </c>
      <c r="T862" s="14" t="str">
        <f>IF(Polygon[Asset Description]="","",PROPER(Polygon[Asset Description]))</f>
        <v/>
      </c>
      <c r="U862" s="14" t="str">
        <f>IF(Polygon[Area m2]="","",Polygon[Area m2])</f>
        <v/>
      </c>
      <c r="V862" s="14" t="str">
        <f>IF(Polygon[Asset Group]="","",VLOOKUP(Polygon[Surface Material],surface_master,2,FALSE))</f>
        <v/>
      </c>
      <c r="W862" s="14" t="str">
        <f>IF(Polygon[Asset Group]="","",VLOOKUP(Polygon[Material],sa_pa_surface,2,FALSE))</f>
        <v/>
      </c>
      <c r="X862" s="14" t="str">
        <f>IF(Polygon[Asset Group]="","",VLOOKUP(Polygon[Surface],surface_master,2,FALSE))</f>
        <v/>
      </c>
      <c r="Y862" s="14" t="str">
        <f>IF(Polygon[Surface Layer Depth mm]="","",Polygon[Surface Layer Depth mm])</f>
        <v/>
      </c>
      <c r="Z862" s="14" t="str">
        <f>IF(Polygon[Length m]="","",Polygon[Length m])</f>
        <v/>
      </c>
      <c r="AA862" s="14" t="str">
        <f>IF(Polygon[Av Width m]="","",Polygon[Av Width m])</f>
        <v/>
      </c>
      <c r="AB862" s="14" t="str">
        <f>IF(Polygon[Parking Capacity]="","",Polygon[Parking Capacity])</f>
        <v/>
      </c>
    </row>
    <row r="863" spans="1:28" s="3" customFormat="1" x14ac:dyDescent="0.2">
      <c r="A863" s="3" t="str">
        <f>IF(Polygon[DWG File Name]="","",Polygon[DWG File Name])</f>
        <v/>
      </c>
      <c r="B863" s="3" t="str">
        <f>IF(Polygon[DWG Layer Name]="","",Polygon[DWG Layer Name])</f>
        <v/>
      </c>
      <c r="C863" s="3" t="str">
        <f>IF(Polygon[DWG Handle]="","",Polygon[DWG Handle])</f>
        <v/>
      </c>
      <c r="D863" s="58" t="str">
        <f>IF(Polygon[Approx Centroid X]="","",Polygon[Approx Centroid X])</f>
        <v/>
      </c>
      <c r="E863" s="58" t="str">
        <f>IF(Polygon[Approx Centroid Y]="","",Polygon[Approx Centroid Y])</f>
        <v/>
      </c>
      <c r="F863" s="3" t="str">
        <f>IF(Polygon[Replacement Asset]="","",Polygon[Replacement Asset])</f>
        <v/>
      </c>
      <c r="G863" s="3" t="str">
        <f>IF(Polygon[Asset ID]="","",UPPER(Polygon[Asset ID]))</f>
        <v/>
      </c>
      <c r="H863" s="3" t="str">
        <f>IF(Polygon[Asset Group]="","",VLOOKUP(Polygon[Asset Group],asset_grp_poly,4,FALSE))</f>
        <v/>
      </c>
      <c r="I863" s="3" t="str">
        <f>IF(Polygon[Asset Group]="","",VLOOKUP(Polygon[Asset Group],asset_grp_poly,2,FALSE))</f>
        <v/>
      </c>
      <c r="J863" s="3" t="str">
        <f>IF(Polygon[Asset Group]="","",VLOOKUP(Polygon[Asset Group],asset_grp_poly,3,FALSE))</f>
        <v/>
      </c>
      <c r="K863" s="3" t="str">
        <f>IF(Polygon[Asset Group]="","",VLOOKUP(Polygon[Asset Type],type_master_list,2,FALSE))</f>
        <v/>
      </c>
      <c r="L863" s="3" t="str">
        <f>IF(Polygon[Asset Name]="","",PROPER(Polygon[Asset Name]))</f>
        <v/>
      </c>
      <c r="M863" s="11" t="str">
        <f>IF(Polygon[Install Date]="","",Polygon[Install Date])</f>
        <v/>
      </c>
      <c r="N863" s="11" t="str">
        <f>IF(Polygon[Note]="","",PROPER(Polygon[Note]))</f>
        <v/>
      </c>
      <c r="O863" s="11" t="str">
        <f>IF(Polygon[Resource Consent Number]="","",UPPER(Polygon[Resource Consent Number]))</f>
        <v/>
      </c>
      <c r="P863" s="53" t="str">
        <f>IF(Polygon[Asset Unit Cost]="","",Polygon[Asset Unit Cost])</f>
        <v/>
      </c>
      <c r="Q863" s="11" t="str">
        <f>IF(Polygon[Added By]="","",UPPER(Polygon[Added By]))</f>
        <v/>
      </c>
      <c r="R863" s="11" t="str">
        <f>IF(Polygon[Added Date]="","",Polygon[Added Date])</f>
        <v/>
      </c>
      <c r="S863" s="14" t="str">
        <f>IF(Polygon[Z COORD]="","",Polygon[Z COORD])</f>
        <v/>
      </c>
      <c r="T863" s="14" t="str">
        <f>IF(Polygon[Asset Description]="","",PROPER(Polygon[Asset Description]))</f>
        <v/>
      </c>
      <c r="U863" s="14" t="str">
        <f>IF(Polygon[Area m2]="","",Polygon[Area m2])</f>
        <v/>
      </c>
      <c r="V863" s="14" t="str">
        <f>IF(Polygon[Asset Group]="","",VLOOKUP(Polygon[Surface Material],surface_master,2,FALSE))</f>
        <v/>
      </c>
      <c r="W863" s="14" t="str">
        <f>IF(Polygon[Asset Group]="","",VLOOKUP(Polygon[Material],sa_pa_surface,2,FALSE))</f>
        <v/>
      </c>
      <c r="X863" s="14" t="str">
        <f>IF(Polygon[Asset Group]="","",VLOOKUP(Polygon[Surface],surface_master,2,FALSE))</f>
        <v/>
      </c>
      <c r="Y863" s="14" t="str">
        <f>IF(Polygon[Surface Layer Depth mm]="","",Polygon[Surface Layer Depth mm])</f>
        <v/>
      </c>
      <c r="Z863" s="14" t="str">
        <f>IF(Polygon[Length m]="","",Polygon[Length m])</f>
        <v/>
      </c>
      <c r="AA863" s="14" t="str">
        <f>IF(Polygon[Av Width m]="","",Polygon[Av Width m])</f>
        <v/>
      </c>
      <c r="AB863" s="14" t="str">
        <f>IF(Polygon[Parking Capacity]="","",Polygon[Parking Capacity])</f>
        <v/>
      </c>
    </row>
    <row r="864" spans="1:28" s="3" customFormat="1" x14ac:dyDescent="0.2">
      <c r="A864" s="3" t="str">
        <f>IF(Polygon[DWG File Name]="","",Polygon[DWG File Name])</f>
        <v/>
      </c>
      <c r="B864" s="3" t="str">
        <f>IF(Polygon[DWG Layer Name]="","",Polygon[DWG Layer Name])</f>
        <v/>
      </c>
      <c r="C864" s="3" t="str">
        <f>IF(Polygon[DWG Handle]="","",Polygon[DWG Handle])</f>
        <v/>
      </c>
      <c r="D864" s="58" t="str">
        <f>IF(Polygon[Approx Centroid X]="","",Polygon[Approx Centroid X])</f>
        <v/>
      </c>
      <c r="E864" s="58" t="str">
        <f>IF(Polygon[Approx Centroid Y]="","",Polygon[Approx Centroid Y])</f>
        <v/>
      </c>
      <c r="F864" s="3" t="str">
        <f>IF(Polygon[Replacement Asset]="","",Polygon[Replacement Asset])</f>
        <v/>
      </c>
      <c r="G864" s="3" t="str">
        <f>IF(Polygon[Asset ID]="","",UPPER(Polygon[Asset ID]))</f>
        <v/>
      </c>
      <c r="H864" s="3" t="str">
        <f>IF(Polygon[Asset Group]="","",VLOOKUP(Polygon[Asset Group],asset_grp_poly,4,FALSE))</f>
        <v/>
      </c>
      <c r="I864" s="3" t="str">
        <f>IF(Polygon[Asset Group]="","",VLOOKUP(Polygon[Asset Group],asset_grp_poly,2,FALSE))</f>
        <v/>
      </c>
      <c r="J864" s="3" t="str">
        <f>IF(Polygon[Asset Group]="","",VLOOKUP(Polygon[Asset Group],asset_grp_poly,3,FALSE))</f>
        <v/>
      </c>
      <c r="K864" s="3" t="str">
        <f>IF(Polygon[Asset Group]="","",VLOOKUP(Polygon[Asset Type],type_master_list,2,FALSE))</f>
        <v/>
      </c>
      <c r="L864" s="3" t="str">
        <f>IF(Polygon[Asset Name]="","",PROPER(Polygon[Asset Name]))</f>
        <v/>
      </c>
      <c r="M864" s="11" t="str">
        <f>IF(Polygon[Install Date]="","",Polygon[Install Date])</f>
        <v/>
      </c>
      <c r="N864" s="11" t="str">
        <f>IF(Polygon[Note]="","",PROPER(Polygon[Note]))</f>
        <v/>
      </c>
      <c r="O864" s="11" t="str">
        <f>IF(Polygon[Resource Consent Number]="","",UPPER(Polygon[Resource Consent Number]))</f>
        <v/>
      </c>
      <c r="P864" s="53" t="str">
        <f>IF(Polygon[Asset Unit Cost]="","",Polygon[Asset Unit Cost])</f>
        <v/>
      </c>
      <c r="Q864" s="11" t="str">
        <f>IF(Polygon[Added By]="","",UPPER(Polygon[Added By]))</f>
        <v/>
      </c>
      <c r="R864" s="11" t="str">
        <f>IF(Polygon[Added Date]="","",Polygon[Added Date])</f>
        <v/>
      </c>
      <c r="S864" s="14" t="str">
        <f>IF(Polygon[Z COORD]="","",Polygon[Z COORD])</f>
        <v/>
      </c>
      <c r="T864" s="14" t="str">
        <f>IF(Polygon[Asset Description]="","",PROPER(Polygon[Asset Description]))</f>
        <v/>
      </c>
      <c r="U864" s="14" t="str">
        <f>IF(Polygon[Area m2]="","",Polygon[Area m2])</f>
        <v/>
      </c>
      <c r="V864" s="14" t="str">
        <f>IF(Polygon[Asset Group]="","",VLOOKUP(Polygon[Surface Material],surface_master,2,FALSE))</f>
        <v/>
      </c>
      <c r="W864" s="14" t="str">
        <f>IF(Polygon[Asset Group]="","",VLOOKUP(Polygon[Material],sa_pa_surface,2,FALSE))</f>
        <v/>
      </c>
      <c r="X864" s="14" t="str">
        <f>IF(Polygon[Asset Group]="","",VLOOKUP(Polygon[Surface],surface_master,2,FALSE))</f>
        <v/>
      </c>
      <c r="Y864" s="14" t="str">
        <f>IF(Polygon[Surface Layer Depth mm]="","",Polygon[Surface Layer Depth mm])</f>
        <v/>
      </c>
      <c r="Z864" s="14" t="str">
        <f>IF(Polygon[Length m]="","",Polygon[Length m])</f>
        <v/>
      </c>
      <c r="AA864" s="14" t="str">
        <f>IF(Polygon[Av Width m]="","",Polygon[Av Width m])</f>
        <v/>
      </c>
      <c r="AB864" s="14" t="str">
        <f>IF(Polygon[Parking Capacity]="","",Polygon[Parking Capacity])</f>
        <v/>
      </c>
    </row>
    <row r="865" spans="1:28" s="3" customFormat="1" x14ac:dyDescent="0.2">
      <c r="A865" s="3" t="str">
        <f>IF(Polygon[DWG File Name]="","",Polygon[DWG File Name])</f>
        <v/>
      </c>
      <c r="B865" s="3" t="str">
        <f>IF(Polygon[DWG Layer Name]="","",Polygon[DWG Layer Name])</f>
        <v/>
      </c>
      <c r="C865" s="3" t="str">
        <f>IF(Polygon[DWG Handle]="","",Polygon[DWG Handle])</f>
        <v/>
      </c>
      <c r="D865" s="58" t="str">
        <f>IF(Polygon[Approx Centroid X]="","",Polygon[Approx Centroid X])</f>
        <v/>
      </c>
      <c r="E865" s="58" t="str">
        <f>IF(Polygon[Approx Centroid Y]="","",Polygon[Approx Centroid Y])</f>
        <v/>
      </c>
      <c r="F865" s="3" t="str">
        <f>IF(Polygon[Replacement Asset]="","",Polygon[Replacement Asset])</f>
        <v/>
      </c>
      <c r="G865" s="3" t="str">
        <f>IF(Polygon[Asset ID]="","",UPPER(Polygon[Asset ID]))</f>
        <v/>
      </c>
      <c r="H865" s="3" t="str">
        <f>IF(Polygon[Asset Group]="","",VLOOKUP(Polygon[Asset Group],asset_grp_poly,4,FALSE))</f>
        <v/>
      </c>
      <c r="I865" s="3" t="str">
        <f>IF(Polygon[Asset Group]="","",VLOOKUP(Polygon[Asset Group],asset_grp_poly,2,FALSE))</f>
        <v/>
      </c>
      <c r="J865" s="3" t="str">
        <f>IF(Polygon[Asset Group]="","",VLOOKUP(Polygon[Asset Group],asset_grp_poly,3,FALSE))</f>
        <v/>
      </c>
      <c r="K865" s="3" t="str">
        <f>IF(Polygon[Asset Group]="","",VLOOKUP(Polygon[Asset Type],type_master_list,2,FALSE))</f>
        <v/>
      </c>
      <c r="L865" s="3" t="str">
        <f>IF(Polygon[Asset Name]="","",PROPER(Polygon[Asset Name]))</f>
        <v/>
      </c>
      <c r="M865" s="11" t="str">
        <f>IF(Polygon[Install Date]="","",Polygon[Install Date])</f>
        <v/>
      </c>
      <c r="N865" s="11" t="str">
        <f>IF(Polygon[Note]="","",PROPER(Polygon[Note]))</f>
        <v/>
      </c>
      <c r="O865" s="11" t="str">
        <f>IF(Polygon[Resource Consent Number]="","",UPPER(Polygon[Resource Consent Number]))</f>
        <v/>
      </c>
      <c r="P865" s="53" t="str">
        <f>IF(Polygon[Asset Unit Cost]="","",Polygon[Asset Unit Cost])</f>
        <v/>
      </c>
      <c r="Q865" s="11" t="str">
        <f>IF(Polygon[Added By]="","",UPPER(Polygon[Added By]))</f>
        <v/>
      </c>
      <c r="R865" s="11" t="str">
        <f>IF(Polygon[Added Date]="","",Polygon[Added Date])</f>
        <v/>
      </c>
      <c r="S865" s="14" t="str">
        <f>IF(Polygon[Z COORD]="","",Polygon[Z COORD])</f>
        <v/>
      </c>
      <c r="T865" s="14" t="str">
        <f>IF(Polygon[Asset Description]="","",PROPER(Polygon[Asset Description]))</f>
        <v/>
      </c>
      <c r="U865" s="14" t="str">
        <f>IF(Polygon[Area m2]="","",Polygon[Area m2])</f>
        <v/>
      </c>
      <c r="V865" s="14" t="str">
        <f>IF(Polygon[Asset Group]="","",VLOOKUP(Polygon[Surface Material],surface_master,2,FALSE))</f>
        <v/>
      </c>
      <c r="W865" s="14" t="str">
        <f>IF(Polygon[Asset Group]="","",VLOOKUP(Polygon[Material],sa_pa_surface,2,FALSE))</f>
        <v/>
      </c>
      <c r="X865" s="14" t="str">
        <f>IF(Polygon[Asset Group]="","",VLOOKUP(Polygon[Surface],surface_master,2,FALSE))</f>
        <v/>
      </c>
      <c r="Y865" s="14" t="str">
        <f>IF(Polygon[Surface Layer Depth mm]="","",Polygon[Surface Layer Depth mm])</f>
        <v/>
      </c>
      <c r="Z865" s="14" t="str">
        <f>IF(Polygon[Length m]="","",Polygon[Length m])</f>
        <v/>
      </c>
      <c r="AA865" s="14" t="str">
        <f>IF(Polygon[Av Width m]="","",Polygon[Av Width m])</f>
        <v/>
      </c>
      <c r="AB865" s="14" t="str">
        <f>IF(Polygon[Parking Capacity]="","",Polygon[Parking Capacity])</f>
        <v/>
      </c>
    </row>
    <row r="866" spans="1:28" s="3" customFormat="1" x14ac:dyDescent="0.2">
      <c r="A866" s="3" t="str">
        <f>IF(Polygon[DWG File Name]="","",Polygon[DWG File Name])</f>
        <v/>
      </c>
      <c r="B866" s="3" t="str">
        <f>IF(Polygon[DWG Layer Name]="","",Polygon[DWG Layer Name])</f>
        <v/>
      </c>
      <c r="C866" s="3" t="str">
        <f>IF(Polygon[DWG Handle]="","",Polygon[DWG Handle])</f>
        <v/>
      </c>
      <c r="D866" s="58" t="str">
        <f>IF(Polygon[Approx Centroid X]="","",Polygon[Approx Centroid X])</f>
        <v/>
      </c>
      <c r="E866" s="58" t="str">
        <f>IF(Polygon[Approx Centroid Y]="","",Polygon[Approx Centroid Y])</f>
        <v/>
      </c>
      <c r="F866" s="3" t="str">
        <f>IF(Polygon[Replacement Asset]="","",Polygon[Replacement Asset])</f>
        <v/>
      </c>
      <c r="G866" s="3" t="str">
        <f>IF(Polygon[Asset ID]="","",UPPER(Polygon[Asset ID]))</f>
        <v/>
      </c>
      <c r="H866" s="3" t="str">
        <f>IF(Polygon[Asset Group]="","",VLOOKUP(Polygon[Asset Group],asset_grp_poly,4,FALSE))</f>
        <v/>
      </c>
      <c r="I866" s="3" t="str">
        <f>IF(Polygon[Asset Group]="","",VLOOKUP(Polygon[Asset Group],asset_grp_poly,2,FALSE))</f>
        <v/>
      </c>
      <c r="J866" s="3" t="str">
        <f>IF(Polygon[Asset Group]="","",VLOOKUP(Polygon[Asset Group],asset_grp_poly,3,FALSE))</f>
        <v/>
      </c>
      <c r="K866" s="3" t="str">
        <f>IF(Polygon[Asset Group]="","",VLOOKUP(Polygon[Asset Type],type_master_list,2,FALSE))</f>
        <v/>
      </c>
      <c r="L866" s="3" t="str">
        <f>IF(Polygon[Asset Name]="","",PROPER(Polygon[Asset Name]))</f>
        <v/>
      </c>
      <c r="M866" s="11" t="str">
        <f>IF(Polygon[Install Date]="","",Polygon[Install Date])</f>
        <v/>
      </c>
      <c r="N866" s="11" t="str">
        <f>IF(Polygon[Note]="","",PROPER(Polygon[Note]))</f>
        <v/>
      </c>
      <c r="O866" s="11" t="str">
        <f>IF(Polygon[Resource Consent Number]="","",UPPER(Polygon[Resource Consent Number]))</f>
        <v/>
      </c>
      <c r="P866" s="53" t="str">
        <f>IF(Polygon[Asset Unit Cost]="","",Polygon[Asset Unit Cost])</f>
        <v/>
      </c>
      <c r="Q866" s="11" t="str">
        <f>IF(Polygon[Added By]="","",UPPER(Polygon[Added By]))</f>
        <v/>
      </c>
      <c r="R866" s="11" t="str">
        <f>IF(Polygon[Added Date]="","",Polygon[Added Date])</f>
        <v/>
      </c>
      <c r="S866" s="14" t="str">
        <f>IF(Polygon[Z COORD]="","",Polygon[Z COORD])</f>
        <v/>
      </c>
      <c r="T866" s="14" t="str">
        <f>IF(Polygon[Asset Description]="","",PROPER(Polygon[Asset Description]))</f>
        <v/>
      </c>
      <c r="U866" s="14" t="str">
        <f>IF(Polygon[Area m2]="","",Polygon[Area m2])</f>
        <v/>
      </c>
      <c r="V866" s="14" t="str">
        <f>IF(Polygon[Asset Group]="","",VLOOKUP(Polygon[Surface Material],surface_master,2,FALSE))</f>
        <v/>
      </c>
      <c r="W866" s="14" t="str">
        <f>IF(Polygon[Asset Group]="","",VLOOKUP(Polygon[Material],sa_pa_surface,2,FALSE))</f>
        <v/>
      </c>
      <c r="X866" s="14" t="str">
        <f>IF(Polygon[Asset Group]="","",VLOOKUP(Polygon[Surface],surface_master,2,FALSE))</f>
        <v/>
      </c>
      <c r="Y866" s="14" t="str">
        <f>IF(Polygon[Surface Layer Depth mm]="","",Polygon[Surface Layer Depth mm])</f>
        <v/>
      </c>
      <c r="Z866" s="14" t="str">
        <f>IF(Polygon[Length m]="","",Polygon[Length m])</f>
        <v/>
      </c>
      <c r="AA866" s="14" t="str">
        <f>IF(Polygon[Av Width m]="","",Polygon[Av Width m])</f>
        <v/>
      </c>
      <c r="AB866" s="14" t="str">
        <f>IF(Polygon[Parking Capacity]="","",Polygon[Parking Capacity])</f>
        <v/>
      </c>
    </row>
    <row r="867" spans="1:28" s="3" customFormat="1" x14ac:dyDescent="0.2">
      <c r="A867" s="3" t="str">
        <f>IF(Polygon[DWG File Name]="","",Polygon[DWG File Name])</f>
        <v/>
      </c>
      <c r="B867" s="3" t="str">
        <f>IF(Polygon[DWG Layer Name]="","",Polygon[DWG Layer Name])</f>
        <v/>
      </c>
      <c r="C867" s="3" t="str">
        <f>IF(Polygon[DWG Handle]="","",Polygon[DWG Handle])</f>
        <v/>
      </c>
      <c r="D867" s="58" t="str">
        <f>IF(Polygon[Approx Centroid X]="","",Polygon[Approx Centroid X])</f>
        <v/>
      </c>
      <c r="E867" s="58" t="str">
        <f>IF(Polygon[Approx Centroid Y]="","",Polygon[Approx Centroid Y])</f>
        <v/>
      </c>
      <c r="F867" s="3" t="str">
        <f>IF(Polygon[Replacement Asset]="","",Polygon[Replacement Asset])</f>
        <v/>
      </c>
      <c r="G867" s="3" t="str">
        <f>IF(Polygon[Asset ID]="","",UPPER(Polygon[Asset ID]))</f>
        <v/>
      </c>
      <c r="H867" s="3" t="str">
        <f>IF(Polygon[Asset Group]="","",VLOOKUP(Polygon[Asset Group],asset_grp_poly,4,FALSE))</f>
        <v/>
      </c>
      <c r="I867" s="3" t="str">
        <f>IF(Polygon[Asset Group]="","",VLOOKUP(Polygon[Asset Group],asset_grp_poly,2,FALSE))</f>
        <v/>
      </c>
      <c r="J867" s="3" t="str">
        <f>IF(Polygon[Asset Group]="","",VLOOKUP(Polygon[Asset Group],asset_grp_poly,3,FALSE))</f>
        <v/>
      </c>
      <c r="K867" s="3" t="str">
        <f>IF(Polygon[Asset Group]="","",VLOOKUP(Polygon[Asset Type],type_master_list,2,FALSE))</f>
        <v/>
      </c>
      <c r="L867" s="3" t="str">
        <f>IF(Polygon[Asset Name]="","",PROPER(Polygon[Asset Name]))</f>
        <v/>
      </c>
      <c r="M867" s="11" t="str">
        <f>IF(Polygon[Install Date]="","",Polygon[Install Date])</f>
        <v/>
      </c>
      <c r="N867" s="11" t="str">
        <f>IF(Polygon[Note]="","",PROPER(Polygon[Note]))</f>
        <v/>
      </c>
      <c r="O867" s="11" t="str">
        <f>IF(Polygon[Resource Consent Number]="","",UPPER(Polygon[Resource Consent Number]))</f>
        <v/>
      </c>
      <c r="P867" s="53" t="str">
        <f>IF(Polygon[Asset Unit Cost]="","",Polygon[Asset Unit Cost])</f>
        <v/>
      </c>
      <c r="Q867" s="11" t="str">
        <f>IF(Polygon[Added By]="","",UPPER(Polygon[Added By]))</f>
        <v/>
      </c>
      <c r="R867" s="11" t="str">
        <f>IF(Polygon[Added Date]="","",Polygon[Added Date])</f>
        <v/>
      </c>
      <c r="S867" s="14" t="str">
        <f>IF(Polygon[Z COORD]="","",Polygon[Z COORD])</f>
        <v/>
      </c>
      <c r="T867" s="14" t="str">
        <f>IF(Polygon[Asset Description]="","",PROPER(Polygon[Asset Description]))</f>
        <v/>
      </c>
      <c r="U867" s="14" t="str">
        <f>IF(Polygon[Area m2]="","",Polygon[Area m2])</f>
        <v/>
      </c>
      <c r="V867" s="14" t="str">
        <f>IF(Polygon[Asset Group]="","",VLOOKUP(Polygon[Surface Material],surface_master,2,FALSE))</f>
        <v/>
      </c>
      <c r="W867" s="14" t="str">
        <f>IF(Polygon[Asset Group]="","",VLOOKUP(Polygon[Material],sa_pa_surface,2,FALSE))</f>
        <v/>
      </c>
      <c r="X867" s="14" t="str">
        <f>IF(Polygon[Asset Group]="","",VLOOKUP(Polygon[Surface],surface_master,2,FALSE))</f>
        <v/>
      </c>
      <c r="Y867" s="14" t="str">
        <f>IF(Polygon[Surface Layer Depth mm]="","",Polygon[Surface Layer Depth mm])</f>
        <v/>
      </c>
      <c r="Z867" s="14" t="str">
        <f>IF(Polygon[Length m]="","",Polygon[Length m])</f>
        <v/>
      </c>
      <c r="AA867" s="14" t="str">
        <f>IF(Polygon[Av Width m]="","",Polygon[Av Width m])</f>
        <v/>
      </c>
      <c r="AB867" s="14" t="str">
        <f>IF(Polygon[Parking Capacity]="","",Polygon[Parking Capacity])</f>
        <v/>
      </c>
    </row>
    <row r="868" spans="1:28" s="3" customFormat="1" x14ac:dyDescent="0.2">
      <c r="A868" s="3" t="str">
        <f>IF(Polygon[DWG File Name]="","",Polygon[DWG File Name])</f>
        <v/>
      </c>
      <c r="B868" s="3" t="str">
        <f>IF(Polygon[DWG Layer Name]="","",Polygon[DWG Layer Name])</f>
        <v/>
      </c>
      <c r="C868" s="3" t="str">
        <f>IF(Polygon[DWG Handle]="","",Polygon[DWG Handle])</f>
        <v/>
      </c>
      <c r="D868" s="58" t="str">
        <f>IF(Polygon[Approx Centroid X]="","",Polygon[Approx Centroid X])</f>
        <v/>
      </c>
      <c r="E868" s="58" t="str">
        <f>IF(Polygon[Approx Centroid Y]="","",Polygon[Approx Centroid Y])</f>
        <v/>
      </c>
      <c r="F868" s="3" t="str">
        <f>IF(Polygon[Replacement Asset]="","",Polygon[Replacement Asset])</f>
        <v/>
      </c>
      <c r="G868" s="3" t="str">
        <f>IF(Polygon[Asset ID]="","",UPPER(Polygon[Asset ID]))</f>
        <v/>
      </c>
      <c r="H868" s="3" t="str">
        <f>IF(Polygon[Asset Group]="","",VLOOKUP(Polygon[Asset Group],asset_grp_poly,4,FALSE))</f>
        <v/>
      </c>
      <c r="I868" s="3" t="str">
        <f>IF(Polygon[Asset Group]="","",VLOOKUP(Polygon[Asset Group],asset_grp_poly,2,FALSE))</f>
        <v/>
      </c>
      <c r="J868" s="3" t="str">
        <f>IF(Polygon[Asset Group]="","",VLOOKUP(Polygon[Asset Group],asset_grp_poly,3,FALSE))</f>
        <v/>
      </c>
      <c r="K868" s="3" t="str">
        <f>IF(Polygon[Asset Group]="","",VLOOKUP(Polygon[Asset Type],type_master_list,2,FALSE))</f>
        <v/>
      </c>
      <c r="L868" s="3" t="str">
        <f>IF(Polygon[Asset Name]="","",PROPER(Polygon[Asset Name]))</f>
        <v/>
      </c>
      <c r="M868" s="11" t="str">
        <f>IF(Polygon[Install Date]="","",Polygon[Install Date])</f>
        <v/>
      </c>
      <c r="N868" s="11" t="str">
        <f>IF(Polygon[Note]="","",PROPER(Polygon[Note]))</f>
        <v/>
      </c>
      <c r="O868" s="11" t="str">
        <f>IF(Polygon[Resource Consent Number]="","",UPPER(Polygon[Resource Consent Number]))</f>
        <v/>
      </c>
      <c r="P868" s="53" t="str">
        <f>IF(Polygon[Asset Unit Cost]="","",Polygon[Asset Unit Cost])</f>
        <v/>
      </c>
      <c r="Q868" s="11" t="str">
        <f>IF(Polygon[Added By]="","",UPPER(Polygon[Added By]))</f>
        <v/>
      </c>
      <c r="R868" s="11" t="str">
        <f>IF(Polygon[Added Date]="","",Polygon[Added Date])</f>
        <v/>
      </c>
      <c r="S868" s="14" t="str">
        <f>IF(Polygon[Z COORD]="","",Polygon[Z COORD])</f>
        <v/>
      </c>
      <c r="T868" s="14" t="str">
        <f>IF(Polygon[Asset Description]="","",PROPER(Polygon[Asset Description]))</f>
        <v/>
      </c>
      <c r="U868" s="14" t="str">
        <f>IF(Polygon[Area m2]="","",Polygon[Area m2])</f>
        <v/>
      </c>
      <c r="V868" s="14" t="str">
        <f>IF(Polygon[Asset Group]="","",VLOOKUP(Polygon[Surface Material],surface_master,2,FALSE))</f>
        <v/>
      </c>
      <c r="W868" s="14" t="str">
        <f>IF(Polygon[Asset Group]="","",VLOOKUP(Polygon[Material],sa_pa_surface,2,FALSE))</f>
        <v/>
      </c>
      <c r="X868" s="14" t="str">
        <f>IF(Polygon[Asset Group]="","",VLOOKUP(Polygon[Surface],surface_master,2,FALSE))</f>
        <v/>
      </c>
      <c r="Y868" s="14" t="str">
        <f>IF(Polygon[Surface Layer Depth mm]="","",Polygon[Surface Layer Depth mm])</f>
        <v/>
      </c>
      <c r="Z868" s="14" t="str">
        <f>IF(Polygon[Length m]="","",Polygon[Length m])</f>
        <v/>
      </c>
      <c r="AA868" s="14" t="str">
        <f>IF(Polygon[Av Width m]="","",Polygon[Av Width m])</f>
        <v/>
      </c>
      <c r="AB868" s="14" t="str">
        <f>IF(Polygon[Parking Capacity]="","",Polygon[Parking Capacity])</f>
        <v/>
      </c>
    </row>
    <row r="869" spans="1:28" s="3" customFormat="1" x14ac:dyDescent="0.2">
      <c r="A869" s="3" t="str">
        <f>IF(Polygon[DWG File Name]="","",Polygon[DWG File Name])</f>
        <v/>
      </c>
      <c r="B869" s="3" t="str">
        <f>IF(Polygon[DWG Layer Name]="","",Polygon[DWG Layer Name])</f>
        <v/>
      </c>
      <c r="C869" s="3" t="str">
        <f>IF(Polygon[DWG Handle]="","",Polygon[DWG Handle])</f>
        <v/>
      </c>
      <c r="D869" s="58" t="str">
        <f>IF(Polygon[Approx Centroid X]="","",Polygon[Approx Centroid X])</f>
        <v/>
      </c>
      <c r="E869" s="58" t="str">
        <f>IF(Polygon[Approx Centroid Y]="","",Polygon[Approx Centroid Y])</f>
        <v/>
      </c>
      <c r="F869" s="3" t="str">
        <f>IF(Polygon[Replacement Asset]="","",Polygon[Replacement Asset])</f>
        <v/>
      </c>
      <c r="G869" s="3" t="str">
        <f>IF(Polygon[Asset ID]="","",UPPER(Polygon[Asset ID]))</f>
        <v/>
      </c>
      <c r="H869" s="3" t="str">
        <f>IF(Polygon[Asset Group]="","",VLOOKUP(Polygon[Asset Group],asset_grp_poly,4,FALSE))</f>
        <v/>
      </c>
      <c r="I869" s="3" t="str">
        <f>IF(Polygon[Asset Group]="","",VLOOKUP(Polygon[Asset Group],asset_grp_poly,2,FALSE))</f>
        <v/>
      </c>
      <c r="J869" s="3" t="str">
        <f>IF(Polygon[Asset Group]="","",VLOOKUP(Polygon[Asset Group],asset_grp_poly,3,FALSE))</f>
        <v/>
      </c>
      <c r="K869" s="3" t="str">
        <f>IF(Polygon[Asset Group]="","",VLOOKUP(Polygon[Asset Type],type_master_list,2,FALSE))</f>
        <v/>
      </c>
      <c r="L869" s="3" t="str">
        <f>IF(Polygon[Asset Name]="","",PROPER(Polygon[Asset Name]))</f>
        <v/>
      </c>
      <c r="M869" s="11" t="str">
        <f>IF(Polygon[Install Date]="","",Polygon[Install Date])</f>
        <v/>
      </c>
      <c r="N869" s="11" t="str">
        <f>IF(Polygon[Note]="","",PROPER(Polygon[Note]))</f>
        <v/>
      </c>
      <c r="O869" s="11" t="str">
        <f>IF(Polygon[Resource Consent Number]="","",UPPER(Polygon[Resource Consent Number]))</f>
        <v/>
      </c>
      <c r="P869" s="53" t="str">
        <f>IF(Polygon[Asset Unit Cost]="","",Polygon[Asset Unit Cost])</f>
        <v/>
      </c>
      <c r="Q869" s="11" t="str">
        <f>IF(Polygon[Added By]="","",UPPER(Polygon[Added By]))</f>
        <v/>
      </c>
      <c r="R869" s="11" t="str">
        <f>IF(Polygon[Added Date]="","",Polygon[Added Date])</f>
        <v/>
      </c>
      <c r="S869" s="14" t="str">
        <f>IF(Polygon[Z COORD]="","",Polygon[Z COORD])</f>
        <v/>
      </c>
      <c r="T869" s="14" t="str">
        <f>IF(Polygon[Asset Description]="","",PROPER(Polygon[Asset Description]))</f>
        <v/>
      </c>
      <c r="U869" s="14" t="str">
        <f>IF(Polygon[Area m2]="","",Polygon[Area m2])</f>
        <v/>
      </c>
      <c r="V869" s="14" t="str">
        <f>IF(Polygon[Asset Group]="","",VLOOKUP(Polygon[Surface Material],surface_master,2,FALSE))</f>
        <v/>
      </c>
      <c r="W869" s="14" t="str">
        <f>IF(Polygon[Asset Group]="","",VLOOKUP(Polygon[Material],sa_pa_surface,2,FALSE))</f>
        <v/>
      </c>
      <c r="X869" s="14" t="str">
        <f>IF(Polygon[Asset Group]="","",VLOOKUP(Polygon[Surface],surface_master,2,FALSE))</f>
        <v/>
      </c>
      <c r="Y869" s="14" t="str">
        <f>IF(Polygon[Surface Layer Depth mm]="","",Polygon[Surface Layer Depth mm])</f>
        <v/>
      </c>
      <c r="Z869" s="14" t="str">
        <f>IF(Polygon[Length m]="","",Polygon[Length m])</f>
        <v/>
      </c>
      <c r="AA869" s="14" t="str">
        <f>IF(Polygon[Av Width m]="","",Polygon[Av Width m])</f>
        <v/>
      </c>
      <c r="AB869" s="14" t="str">
        <f>IF(Polygon[Parking Capacity]="","",Polygon[Parking Capacity])</f>
        <v/>
      </c>
    </row>
    <row r="870" spans="1:28" s="3" customFormat="1" x14ac:dyDescent="0.2">
      <c r="A870" s="3" t="str">
        <f>IF(Polygon[DWG File Name]="","",Polygon[DWG File Name])</f>
        <v/>
      </c>
      <c r="B870" s="3" t="str">
        <f>IF(Polygon[DWG Layer Name]="","",Polygon[DWG Layer Name])</f>
        <v/>
      </c>
      <c r="C870" s="3" t="str">
        <f>IF(Polygon[DWG Handle]="","",Polygon[DWG Handle])</f>
        <v/>
      </c>
      <c r="D870" s="58" t="str">
        <f>IF(Polygon[Approx Centroid X]="","",Polygon[Approx Centroid X])</f>
        <v/>
      </c>
      <c r="E870" s="58" t="str">
        <f>IF(Polygon[Approx Centroid Y]="","",Polygon[Approx Centroid Y])</f>
        <v/>
      </c>
      <c r="F870" s="3" t="str">
        <f>IF(Polygon[Replacement Asset]="","",Polygon[Replacement Asset])</f>
        <v/>
      </c>
      <c r="G870" s="3" t="str">
        <f>IF(Polygon[Asset ID]="","",UPPER(Polygon[Asset ID]))</f>
        <v/>
      </c>
      <c r="H870" s="3" t="str">
        <f>IF(Polygon[Asset Group]="","",VLOOKUP(Polygon[Asset Group],asset_grp_poly,4,FALSE))</f>
        <v/>
      </c>
      <c r="I870" s="3" t="str">
        <f>IF(Polygon[Asset Group]="","",VLOOKUP(Polygon[Asset Group],asset_grp_poly,2,FALSE))</f>
        <v/>
      </c>
      <c r="J870" s="3" t="str">
        <f>IF(Polygon[Asset Group]="","",VLOOKUP(Polygon[Asset Group],asset_grp_poly,3,FALSE))</f>
        <v/>
      </c>
      <c r="K870" s="3" t="str">
        <f>IF(Polygon[Asset Group]="","",VLOOKUP(Polygon[Asset Type],type_master_list,2,FALSE))</f>
        <v/>
      </c>
      <c r="L870" s="3" t="str">
        <f>IF(Polygon[Asset Name]="","",PROPER(Polygon[Asset Name]))</f>
        <v/>
      </c>
      <c r="M870" s="11" t="str">
        <f>IF(Polygon[Install Date]="","",Polygon[Install Date])</f>
        <v/>
      </c>
      <c r="N870" s="11" t="str">
        <f>IF(Polygon[Note]="","",PROPER(Polygon[Note]))</f>
        <v/>
      </c>
      <c r="O870" s="11" t="str">
        <f>IF(Polygon[Resource Consent Number]="","",UPPER(Polygon[Resource Consent Number]))</f>
        <v/>
      </c>
      <c r="P870" s="53" t="str">
        <f>IF(Polygon[Asset Unit Cost]="","",Polygon[Asset Unit Cost])</f>
        <v/>
      </c>
      <c r="Q870" s="11" t="str">
        <f>IF(Polygon[Added By]="","",UPPER(Polygon[Added By]))</f>
        <v/>
      </c>
      <c r="R870" s="11" t="str">
        <f>IF(Polygon[Added Date]="","",Polygon[Added Date])</f>
        <v/>
      </c>
      <c r="S870" s="14" t="str">
        <f>IF(Polygon[Z COORD]="","",Polygon[Z COORD])</f>
        <v/>
      </c>
      <c r="T870" s="14" t="str">
        <f>IF(Polygon[Asset Description]="","",PROPER(Polygon[Asset Description]))</f>
        <v/>
      </c>
      <c r="U870" s="14" t="str">
        <f>IF(Polygon[Area m2]="","",Polygon[Area m2])</f>
        <v/>
      </c>
      <c r="V870" s="14" t="str">
        <f>IF(Polygon[Asset Group]="","",VLOOKUP(Polygon[Surface Material],surface_master,2,FALSE))</f>
        <v/>
      </c>
      <c r="W870" s="14" t="str">
        <f>IF(Polygon[Asset Group]="","",VLOOKUP(Polygon[Material],sa_pa_surface,2,FALSE))</f>
        <v/>
      </c>
      <c r="X870" s="14" t="str">
        <f>IF(Polygon[Asset Group]="","",VLOOKUP(Polygon[Surface],surface_master,2,FALSE))</f>
        <v/>
      </c>
      <c r="Y870" s="14" t="str">
        <f>IF(Polygon[Surface Layer Depth mm]="","",Polygon[Surface Layer Depth mm])</f>
        <v/>
      </c>
      <c r="Z870" s="14" t="str">
        <f>IF(Polygon[Length m]="","",Polygon[Length m])</f>
        <v/>
      </c>
      <c r="AA870" s="14" t="str">
        <f>IF(Polygon[Av Width m]="","",Polygon[Av Width m])</f>
        <v/>
      </c>
      <c r="AB870" s="14" t="str">
        <f>IF(Polygon[Parking Capacity]="","",Polygon[Parking Capacity])</f>
        <v/>
      </c>
    </row>
    <row r="871" spans="1:28" s="3" customFormat="1" x14ac:dyDescent="0.2">
      <c r="A871" s="3" t="str">
        <f>IF(Polygon[DWG File Name]="","",Polygon[DWG File Name])</f>
        <v/>
      </c>
      <c r="B871" s="3" t="str">
        <f>IF(Polygon[DWG Layer Name]="","",Polygon[DWG Layer Name])</f>
        <v/>
      </c>
      <c r="C871" s="3" t="str">
        <f>IF(Polygon[DWG Handle]="","",Polygon[DWG Handle])</f>
        <v/>
      </c>
      <c r="D871" s="58" t="str">
        <f>IF(Polygon[Approx Centroid X]="","",Polygon[Approx Centroid X])</f>
        <v/>
      </c>
      <c r="E871" s="58" t="str">
        <f>IF(Polygon[Approx Centroid Y]="","",Polygon[Approx Centroid Y])</f>
        <v/>
      </c>
      <c r="F871" s="3" t="str">
        <f>IF(Polygon[Replacement Asset]="","",Polygon[Replacement Asset])</f>
        <v/>
      </c>
      <c r="G871" s="3" t="str">
        <f>IF(Polygon[Asset ID]="","",UPPER(Polygon[Asset ID]))</f>
        <v/>
      </c>
      <c r="H871" s="3" t="str">
        <f>IF(Polygon[Asset Group]="","",VLOOKUP(Polygon[Asset Group],asset_grp_poly,4,FALSE))</f>
        <v/>
      </c>
      <c r="I871" s="3" t="str">
        <f>IF(Polygon[Asset Group]="","",VLOOKUP(Polygon[Asset Group],asset_grp_poly,2,FALSE))</f>
        <v/>
      </c>
      <c r="J871" s="3" t="str">
        <f>IF(Polygon[Asset Group]="","",VLOOKUP(Polygon[Asset Group],asset_grp_poly,3,FALSE))</f>
        <v/>
      </c>
      <c r="K871" s="3" t="str">
        <f>IF(Polygon[Asset Group]="","",VLOOKUP(Polygon[Asset Type],type_master_list,2,FALSE))</f>
        <v/>
      </c>
      <c r="L871" s="3" t="str">
        <f>IF(Polygon[Asset Name]="","",PROPER(Polygon[Asset Name]))</f>
        <v/>
      </c>
      <c r="M871" s="11" t="str">
        <f>IF(Polygon[Install Date]="","",Polygon[Install Date])</f>
        <v/>
      </c>
      <c r="N871" s="11" t="str">
        <f>IF(Polygon[Note]="","",PROPER(Polygon[Note]))</f>
        <v/>
      </c>
      <c r="O871" s="11" t="str">
        <f>IF(Polygon[Resource Consent Number]="","",UPPER(Polygon[Resource Consent Number]))</f>
        <v/>
      </c>
      <c r="P871" s="53" t="str">
        <f>IF(Polygon[Asset Unit Cost]="","",Polygon[Asset Unit Cost])</f>
        <v/>
      </c>
      <c r="Q871" s="11" t="str">
        <f>IF(Polygon[Added By]="","",UPPER(Polygon[Added By]))</f>
        <v/>
      </c>
      <c r="R871" s="11" t="str">
        <f>IF(Polygon[Added Date]="","",Polygon[Added Date])</f>
        <v/>
      </c>
      <c r="S871" s="14" t="str">
        <f>IF(Polygon[Z COORD]="","",Polygon[Z COORD])</f>
        <v/>
      </c>
      <c r="T871" s="14" t="str">
        <f>IF(Polygon[Asset Description]="","",PROPER(Polygon[Asset Description]))</f>
        <v/>
      </c>
      <c r="U871" s="14" t="str">
        <f>IF(Polygon[Area m2]="","",Polygon[Area m2])</f>
        <v/>
      </c>
      <c r="V871" s="14" t="str">
        <f>IF(Polygon[Asset Group]="","",VLOOKUP(Polygon[Surface Material],surface_master,2,FALSE))</f>
        <v/>
      </c>
      <c r="W871" s="14" t="str">
        <f>IF(Polygon[Asset Group]="","",VLOOKUP(Polygon[Material],sa_pa_surface,2,FALSE))</f>
        <v/>
      </c>
      <c r="X871" s="14" t="str">
        <f>IF(Polygon[Asset Group]="","",VLOOKUP(Polygon[Surface],surface_master,2,FALSE))</f>
        <v/>
      </c>
      <c r="Y871" s="14" t="str">
        <f>IF(Polygon[Surface Layer Depth mm]="","",Polygon[Surface Layer Depth mm])</f>
        <v/>
      </c>
      <c r="Z871" s="14" t="str">
        <f>IF(Polygon[Length m]="","",Polygon[Length m])</f>
        <v/>
      </c>
      <c r="AA871" s="14" t="str">
        <f>IF(Polygon[Av Width m]="","",Polygon[Av Width m])</f>
        <v/>
      </c>
      <c r="AB871" s="14" t="str">
        <f>IF(Polygon[Parking Capacity]="","",Polygon[Parking Capacity])</f>
        <v/>
      </c>
    </row>
    <row r="872" spans="1:28" s="3" customFormat="1" x14ac:dyDescent="0.2">
      <c r="A872" s="3" t="str">
        <f>IF(Polygon[DWG File Name]="","",Polygon[DWG File Name])</f>
        <v/>
      </c>
      <c r="B872" s="3" t="str">
        <f>IF(Polygon[DWG Layer Name]="","",Polygon[DWG Layer Name])</f>
        <v/>
      </c>
      <c r="C872" s="3" t="str">
        <f>IF(Polygon[DWG Handle]="","",Polygon[DWG Handle])</f>
        <v/>
      </c>
      <c r="D872" s="58" t="str">
        <f>IF(Polygon[Approx Centroid X]="","",Polygon[Approx Centroid X])</f>
        <v/>
      </c>
      <c r="E872" s="58" t="str">
        <f>IF(Polygon[Approx Centroid Y]="","",Polygon[Approx Centroid Y])</f>
        <v/>
      </c>
      <c r="F872" s="3" t="str">
        <f>IF(Polygon[Replacement Asset]="","",Polygon[Replacement Asset])</f>
        <v/>
      </c>
      <c r="G872" s="3" t="str">
        <f>IF(Polygon[Asset ID]="","",UPPER(Polygon[Asset ID]))</f>
        <v/>
      </c>
      <c r="H872" s="3" t="str">
        <f>IF(Polygon[Asset Group]="","",VLOOKUP(Polygon[Asset Group],asset_grp_poly,4,FALSE))</f>
        <v/>
      </c>
      <c r="I872" s="3" t="str">
        <f>IF(Polygon[Asset Group]="","",VLOOKUP(Polygon[Asset Group],asset_grp_poly,2,FALSE))</f>
        <v/>
      </c>
      <c r="J872" s="3" t="str">
        <f>IF(Polygon[Asset Group]="","",VLOOKUP(Polygon[Asset Group],asset_grp_poly,3,FALSE))</f>
        <v/>
      </c>
      <c r="K872" s="3" t="str">
        <f>IF(Polygon[Asset Group]="","",VLOOKUP(Polygon[Asset Type],type_master_list,2,FALSE))</f>
        <v/>
      </c>
      <c r="L872" s="3" t="str">
        <f>IF(Polygon[Asset Name]="","",PROPER(Polygon[Asset Name]))</f>
        <v/>
      </c>
      <c r="M872" s="11" t="str">
        <f>IF(Polygon[Install Date]="","",Polygon[Install Date])</f>
        <v/>
      </c>
      <c r="N872" s="11" t="str">
        <f>IF(Polygon[Note]="","",PROPER(Polygon[Note]))</f>
        <v/>
      </c>
      <c r="O872" s="11" t="str">
        <f>IF(Polygon[Resource Consent Number]="","",UPPER(Polygon[Resource Consent Number]))</f>
        <v/>
      </c>
      <c r="P872" s="53" t="str">
        <f>IF(Polygon[Asset Unit Cost]="","",Polygon[Asset Unit Cost])</f>
        <v/>
      </c>
      <c r="Q872" s="11" t="str">
        <f>IF(Polygon[Added By]="","",UPPER(Polygon[Added By]))</f>
        <v/>
      </c>
      <c r="R872" s="11" t="str">
        <f>IF(Polygon[Added Date]="","",Polygon[Added Date])</f>
        <v/>
      </c>
      <c r="S872" s="14" t="str">
        <f>IF(Polygon[Z COORD]="","",Polygon[Z COORD])</f>
        <v/>
      </c>
      <c r="T872" s="14" t="str">
        <f>IF(Polygon[Asset Description]="","",PROPER(Polygon[Asset Description]))</f>
        <v/>
      </c>
      <c r="U872" s="14" t="str">
        <f>IF(Polygon[Area m2]="","",Polygon[Area m2])</f>
        <v/>
      </c>
      <c r="V872" s="14" t="str">
        <f>IF(Polygon[Asset Group]="","",VLOOKUP(Polygon[Surface Material],surface_master,2,FALSE))</f>
        <v/>
      </c>
      <c r="W872" s="14" t="str">
        <f>IF(Polygon[Asset Group]="","",VLOOKUP(Polygon[Material],sa_pa_surface,2,FALSE))</f>
        <v/>
      </c>
      <c r="X872" s="14" t="str">
        <f>IF(Polygon[Asset Group]="","",VLOOKUP(Polygon[Surface],surface_master,2,FALSE))</f>
        <v/>
      </c>
      <c r="Y872" s="14" t="str">
        <f>IF(Polygon[Surface Layer Depth mm]="","",Polygon[Surface Layer Depth mm])</f>
        <v/>
      </c>
      <c r="Z872" s="14" t="str">
        <f>IF(Polygon[Length m]="","",Polygon[Length m])</f>
        <v/>
      </c>
      <c r="AA872" s="14" t="str">
        <f>IF(Polygon[Av Width m]="","",Polygon[Av Width m])</f>
        <v/>
      </c>
      <c r="AB872" s="14" t="str">
        <f>IF(Polygon[Parking Capacity]="","",Polygon[Parking Capacity])</f>
        <v/>
      </c>
    </row>
    <row r="873" spans="1:28" s="3" customFormat="1" x14ac:dyDescent="0.2">
      <c r="A873" s="3" t="str">
        <f>IF(Polygon[DWG File Name]="","",Polygon[DWG File Name])</f>
        <v/>
      </c>
      <c r="B873" s="3" t="str">
        <f>IF(Polygon[DWG Layer Name]="","",Polygon[DWG Layer Name])</f>
        <v/>
      </c>
      <c r="C873" s="3" t="str">
        <f>IF(Polygon[DWG Handle]="","",Polygon[DWG Handle])</f>
        <v/>
      </c>
      <c r="D873" s="58" t="str">
        <f>IF(Polygon[Approx Centroid X]="","",Polygon[Approx Centroid X])</f>
        <v/>
      </c>
      <c r="E873" s="58" t="str">
        <f>IF(Polygon[Approx Centroid Y]="","",Polygon[Approx Centroid Y])</f>
        <v/>
      </c>
      <c r="F873" s="3" t="str">
        <f>IF(Polygon[Replacement Asset]="","",Polygon[Replacement Asset])</f>
        <v/>
      </c>
      <c r="G873" s="3" t="str">
        <f>IF(Polygon[Asset ID]="","",UPPER(Polygon[Asset ID]))</f>
        <v/>
      </c>
      <c r="H873" s="3" t="str">
        <f>IF(Polygon[Asset Group]="","",VLOOKUP(Polygon[Asset Group],asset_grp_poly,4,FALSE))</f>
        <v/>
      </c>
      <c r="I873" s="3" t="str">
        <f>IF(Polygon[Asset Group]="","",VLOOKUP(Polygon[Asset Group],asset_grp_poly,2,FALSE))</f>
        <v/>
      </c>
      <c r="J873" s="3" t="str">
        <f>IF(Polygon[Asset Group]="","",VLOOKUP(Polygon[Asset Group],asset_grp_poly,3,FALSE))</f>
        <v/>
      </c>
      <c r="K873" s="3" t="str">
        <f>IF(Polygon[Asset Group]="","",VLOOKUP(Polygon[Asset Type],type_master_list,2,FALSE))</f>
        <v/>
      </c>
      <c r="L873" s="3" t="str">
        <f>IF(Polygon[Asset Name]="","",PROPER(Polygon[Asset Name]))</f>
        <v/>
      </c>
      <c r="M873" s="11" t="str">
        <f>IF(Polygon[Install Date]="","",Polygon[Install Date])</f>
        <v/>
      </c>
      <c r="N873" s="11" t="str">
        <f>IF(Polygon[Note]="","",PROPER(Polygon[Note]))</f>
        <v/>
      </c>
      <c r="O873" s="11" t="str">
        <f>IF(Polygon[Resource Consent Number]="","",UPPER(Polygon[Resource Consent Number]))</f>
        <v/>
      </c>
      <c r="P873" s="53" t="str">
        <f>IF(Polygon[Asset Unit Cost]="","",Polygon[Asset Unit Cost])</f>
        <v/>
      </c>
      <c r="Q873" s="11" t="str">
        <f>IF(Polygon[Added By]="","",UPPER(Polygon[Added By]))</f>
        <v/>
      </c>
      <c r="R873" s="11" t="str">
        <f>IF(Polygon[Added Date]="","",Polygon[Added Date])</f>
        <v/>
      </c>
      <c r="S873" s="14" t="str">
        <f>IF(Polygon[Z COORD]="","",Polygon[Z COORD])</f>
        <v/>
      </c>
      <c r="T873" s="14" t="str">
        <f>IF(Polygon[Asset Description]="","",PROPER(Polygon[Asset Description]))</f>
        <v/>
      </c>
      <c r="U873" s="14" t="str">
        <f>IF(Polygon[Area m2]="","",Polygon[Area m2])</f>
        <v/>
      </c>
      <c r="V873" s="14" t="str">
        <f>IF(Polygon[Asset Group]="","",VLOOKUP(Polygon[Surface Material],surface_master,2,FALSE))</f>
        <v/>
      </c>
      <c r="W873" s="14" t="str">
        <f>IF(Polygon[Asset Group]="","",VLOOKUP(Polygon[Material],sa_pa_surface,2,FALSE))</f>
        <v/>
      </c>
      <c r="X873" s="14" t="str">
        <f>IF(Polygon[Asset Group]="","",VLOOKUP(Polygon[Surface],surface_master,2,FALSE))</f>
        <v/>
      </c>
      <c r="Y873" s="14" t="str">
        <f>IF(Polygon[Surface Layer Depth mm]="","",Polygon[Surface Layer Depth mm])</f>
        <v/>
      </c>
      <c r="Z873" s="14" t="str">
        <f>IF(Polygon[Length m]="","",Polygon[Length m])</f>
        <v/>
      </c>
      <c r="AA873" s="14" t="str">
        <f>IF(Polygon[Av Width m]="","",Polygon[Av Width m])</f>
        <v/>
      </c>
      <c r="AB873" s="14" t="str">
        <f>IF(Polygon[Parking Capacity]="","",Polygon[Parking Capacity])</f>
        <v/>
      </c>
    </row>
    <row r="874" spans="1:28" s="3" customFormat="1" x14ac:dyDescent="0.2">
      <c r="A874" s="3" t="str">
        <f>IF(Polygon[DWG File Name]="","",Polygon[DWG File Name])</f>
        <v/>
      </c>
      <c r="B874" s="3" t="str">
        <f>IF(Polygon[DWG Layer Name]="","",Polygon[DWG Layer Name])</f>
        <v/>
      </c>
      <c r="C874" s="3" t="str">
        <f>IF(Polygon[DWG Handle]="","",Polygon[DWG Handle])</f>
        <v/>
      </c>
      <c r="D874" s="58" t="str">
        <f>IF(Polygon[Approx Centroid X]="","",Polygon[Approx Centroid X])</f>
        <v/>
      </c>
      <c r="E874" s="58" t="str">
        <f>IF(Polygon[Approx Centroid Y]="","",Polygon[Approx Centroid Y])</f>
        <v/>
      </c>
      <c r="F874" s="3" t="str">
        <f>IF(Polygon[Replacement Asset]="","",Polygon[Replacement Asset])</f>
        <v/>
      </c>
      <c r="G874" s="3" t="str">
        <f>IF(Polygon[Asset ID]="","",UPPER(Polygon[Asset ID]))</f>
        <v/>
      </c>
      <c r="H874" s="3" t="str">
        <f>IF(Polygon[Asset Group]="","",VLOOKUP(Polygon[Asset Group],asset_grp_poly,4,FALSE))</f>
        <v/>
      </c>
      <c r="I874" s="3" t="str">
        <f>IF(Polygon[Asset Group]="","",VLOOKUP(Polygon[Asset Group],asset_grp_poly,2,FALSE))</f>
        <v/>
      </c>
      <c r="J874" s="3" t="str">
        <f>IF(Polygon[Asset Group]="","",VLOOKUP(Polygon[Asset Group],asset_grp_poly,3,FALSE))</f>
        <v/>
      </c>
      <c r="K874" s="3" t="str">
        <f>IF(Polygon[Asset Group]="","",VLOOKUP(Polygon[Asset Type],type_master_list,2,FALSE))</f>
        <v/>
      </c>
      <c r="L874" s="3" t="str">
        <f>IF(Polygon[Asset Name]="","",PROPER(Polygon[Asset Name]))</f>
        <v/>
      </c>
      <c r="M874" s="11" t="str">
        <f>IF(Polygon[Install Date]="","",Polygon[Install Date])</f>
        <v/>
      </c>
      <c r="N874" s="11" t="str">
        <f>IF(Polygon[Note]="","",PROPER(Polygon[Note]))</f>
        <v/>
      </c>
      <c r="O874" s="11" t="str">
        <f>IF(Polygon[Resource Consent Number]="","",UPPER(Polygon[Resource Consent Number]))</f>
        <v/>
      </c>
      <c r="P874" s="53" t="str">
        <f>IF(Polygon[Asset Unit Cost]="","",Polygon[Asset Unit Cost])</f>
        <v/>
      </c>
      <c r="Q874" s="11" t="str">
        <f>IF(Polygon[Added By]="","",UPPER(Polygon[Added By]))</f>
        <v/>
      </c>
      <c r="R874" s="11" t="str">
        <f>IF(Polygon[Added Date]="","",Polygon[Added Date])</f>
        <v/>
      </c>
      <c r="S874" s="14" t="str">
        <f>IF(Polygon[Z COORD]="","",Polygon[Z COORD])</f>
        <v/>
      </c>
      <c r="T874" s="14" t="str">
        <f>IF(Polygon[Asset Description]="","",PROPER(Polygon[Asset Description]))</f>
        <v/>
      </c>
      <c r="U874" s="14" t="str">
        <f>IF(Polygon[Area m2]="","",Polygon[Area m2])</f>
        <v/>
      </c>
      <c r="V874" s="14" t="str">
        <f>IF(Polygon[Asset Group]="","",VLOOKUP(Polygon[Surface Material],surface_master,2,FALSE))</f>
        <v/>
      </c>
      <c r="W874" s="14" t="str">
        <f>IF(Polygon[Asset Group]="","",VLOOKUP(Polygon[Material],sa_pa_surface,2,FALSE))</f>
        <v/>
      </c>
      <c r="X874" s="14" t="str">
        <f>IF(Polygon[Asset Group]="","",VLOOKUP(Polygon[Surface],surface_master,2,FALSE))</f>
        <v/>
      </c>
      <c r="Y874" s="14" t="str">
        <f>IF(Polygon[Surface Layer Depth mm]="","",Polygon[Surface Layer Depth mm])</f>
        <v/>
      </c>
      <c r="Z874" s="14" t="str">
        <f>IF(Polygon[Length m]="","",Polygon[Length m])</f>
        <v/>
      </c>
      <c r="AA874" s="14" t="str">
        <f>IF(Polygon[Av Width m]="","",Polygon[Av Width m])</f>
        <v/>
      </c>
      <c r="AB874" s="14" t="str">
        <f>IF(Polygon[Parking Capacity]="","",Polygon[Parking Capacity])</f>
        <v/>
      </c>
    </row>
    <row r="875" spans="1:28" s="3" customFormat="1" x14ac:dyDescent="0.2">
      <c r="A875" s="3" t="str">
        <f>IF(Polygon[DWG File Name]="","",Polygon[DWG File Name])</f>
        <v/>
      </c>
      <c r="B875" s="3" t="str">
        <f>IF(Polygon[DWG Layer Name]="","",Polygon[DWG Layer Name])</f>
        <v/>
      </c>
      <c r="C875" s="3" t="str">
        <f>IF(Polygon[DWG Handle]="","",Polygon[DWG Handle])</f>
        <v/>
      </c>
      <c r="D875" s="58" t="str">
        <f>IF(Polygon[Approx Centroid X]="","",Polygon[Approx Centroid X])</f>
        <v/>
      </c>
      <c r="E875" s="58" t="str">
        <f>IF(Polygon[Approx Centroid Y]="","",Polygon[Approx Centroid Y])</f>
        <v/>
      </c>
      <c r="F875" s="3" t="str">
        <f>IF(Polygon[Replacement Asset]="","",Polygon[Replacement Asset])</f>
        <v/>
      </c>
      <c r="G875" s="3" t="str">
        <f>IF(Polygon[Asset ID]="","",UPPER(Polygon[Asset ID]))</f>
        <v/>
      </c>
      <c r="H875" s="3" t="str">
        <f>IF(Polygon[Asset Group]="","",VLOOKUP(Polygon[Asset Group],asset_grp_poly,4,FALSE))</f>
        <v/>
      </c>
      <c r="I875" s="3" t="str">
        <f>IF(Polygon[Asset Group]="","",VLOOKUP(Polygon[Asset Group],asset_grp_poly,2,FALSE))</f>
        <v/>
      </c>
      <c r="J875" s="3" t="str">
        <f>IF(Polygon[Asset Group]="","",VLOOKUP(Polygon[Asset Group],asset_grp_poly,3,FALSE))</f>
        <v/>
      </c>
      <c r="K875" s="3" t="str">
        <f>IF(Polygon[Asset Group]="","",VLOOKUP(Polygon[Asset Type],type_master_list,2,FALSE))</f>
        <v/>
      </c>
      <c r="L875" s="3" t="str">
        <f>IF(Polygon[Asset Name]="","",PROPER(Polygon[Asset Name]))</f>
        <v/>
      </c>
      <c r="M875" s="11" t="str">
        <f>IF(Polygon[Install Date]="","",Polygon[Install Date])</f>
        <v/>
      </c>
      <c r="N875" s="11" t="str">
        <f>IF(Polygon[Note]="","",PROPER(Polygon[Note]))</f>
        <v/>
      </c>
      <c r="O875" s="11" t="str">
        <f>IF(Polygon[Resource Consent Number]="","",UPPER(Polygon[Resource Consent Number]))</f>
        <v/>
      </c>
      <c r="P875" s="53" t="str">
        <f>IF(Polygon[Asset Unit Cost]="","",Polygon[Asset Unit Cost])</f>
        <v/>
      </c>
      <c r="Q875" s="11" t="str">
        <f>IF(Polygon[Added By]="","",UPPER(Polygon[Added By]))</f>
        <v/>
      </c>
      <c r="R875" s="11" t="str">
        <f>IF(Polygon[Added Date]="","",Polygon[Added Date])</f>
        <v/>
      </c>
      <c r="S875" s="14" t="str">
        <f>IF(Polygon[Z COORD]="","",Polygon[Z COORD])</f>
        <v/>
      </c>
      <c r="T875" s="14" t="str">
        <f>IF(Polygon[Asset Description]="","",PROPER(Polygon[Asset Description]))</f>
        <v/>
      </c>
      <c r="U875" s="14" t="str">
        <f>IF(Polygon[Area m2]="","",Polygon[Area m2])</f>
        <v/>
      </c>
      <c r="V875" s="14" t="str">
        <f>IF(Polygon[Asset Group]="","",VLOOKUP(Polygon[Surface Material],surface_master,2,FALSE))</f>
        <v/>
      </c>
      <c r="W875" s="14" t="str">
        <f>IF(Polygon[Asset Group]="","",VLOOKUP(Polygon[Material],sa_pa_surface,2,FALSE))</f>
        <v/>
      </c>
      <c r="X875" s="14" t="str">
        <f>IF(Polygon[Asset Group]="","",VLOOKUP(Polygon[Surface],surface_master,2,FALSE))</f>
        <v/>
      </c>
      <c r="Y875" s="14" t="str">
        <f>IF(Polygon[Surface Layer Depth mm]="","",Polygon[Surface Layer Depth mm])</f>
        <v/>
      </c>
      <c r="Z875" s="14" t="str">
        <f>IF(Polygon[Length m]="","",Polygon[Length m])</f>
        <v/>
      </c>
      <c r="AA875" s="14" t="str">
        <f>IF(Polygon[Av Width m]="","",Polygon[Av Width m])</f>
        <v/>
      </c>
      <c r="AB875" s="14" t="str">
        <f>IF(Polygon[Parking Capacity]="","",Polygon[Parking Capacity])</f>
        <v/>
      </c>
    </row>
    <row r="876" spans="1:28" s="3" customFormat="1" x14ac:dyDescent="0.2">
      <c r="A876" s="3" t="str">
        <f>IF(Polygon[DWG File Name]="","",Polygon[DWG File Name])</f>
        <v/>
      </c>
      <c r="B876" s="3" t="str">
        <f>IF(Polygon[DWG Layer Name]="","",Polygon[DWG Layer Name])</f>
        <v/>
      </c>
      <c r="C876" s="3" t="str">
        <f>IF(Polygon[DWG Handle]="","",Polygon[DWG Handle])</f>
        <v/>
      </c>
      <c r="D876" s="58" t="str">
        <f>IF(Polygon[Approx Centroid X]="","",Polygon[Approx Centroid X])</f>
        <v/>
      </c>
      <c r="E876" s="58" t="str">
        <f>IF(Polygon[Approx Centroid Y]="","",Polygon[Approx Centroid Y])</f>
        <v/>
      </c>
      <c r="F876" s="3" t="str">
        <f>IF(Polygon[Replacement Asset]="","",Polygon[Replacement Asset])</f>
        <v/>
      </c>
      <c r="G876" s="3" t="str">
        <f>IF(Polygon[Asset ID]="","",UPPER(Polygon[Asset ID]))</f>
        <v/>
      </c>
      <c r="H876" s="3" t="str">
        <f>IF(Polygon[Asset Group]="","",VLOOKUP(Polygon[Asset Group],asset_grp_poly,4,FALSE))</f>
        <v/>
      </c>
      <c r="I876" s="3" t="str">
        <f>IF(Polygon[Asset Group]="","",VLOOKUP(Polygon[Asset Group],asset_grp_poly,2,FALSE))</f>
        <v/>
      </c>
      <c r="J876" s="3" t="str">
        <f>IF(Polygon[Asset Group]="","",VLOOKUP(Polygon[Asset Group],asset_grp_poly,3,FALSE))</f>
        <v/>
      </c>
      <c r="K876" s="3" t="str">
        <f>IF(Polygon[Asset Group]="","",VLOOKUP(Polygon[Asset Type],type_master_list,2,FALSE))</f>
        <v/>
      </c>
      <c r="L876" s="3" t="str">
        <f>IF(Polygon[Asset Name]="","",PROPER(Polygon[Asset Name]))</f>
        <v/>
      </c>
      <c r="M876" s="11" t="str">
        <f>IF(Polygon[Install Date]="","",Polygon[Install Date])</f>
        <v/>
      </c>
      <c r="N876" s="11" t="str">
        <f>IF(Polygon[Note]="","",PROPER(Polygon[Note]))</f>
        <v/>
      </c>
      <c r="O876" s="11" t="str">
        <f>IF(Polygon[Resource Consent Number]="","",UPPER(Polygon[Resource Consent Number]))</f>
        <v/>
      </c>
      <c r="P876" s="53" t="str">
        <f>IF(Polygon[Asset Unit Cost]="","",Polygon[Asset Unit Cost])</f>
        <v/>
      </c>
      <c r="Q876" s="11" t="str">
        <f>IF(Polygon[Added By]="","",UPPER(Polygon[Added By]))</f>
        <v/>
      </c>
      <c r="R876" s="11" t="str">
        <f>IF(Polygon[Added Date]="","",Polygon[Added Date])</f>
        <v/>
      </c>
      <c r="S876" s="14" t="str">
        <f>IF(Polygon[Z COORD]="","",Polygon[Z COORD])</f>
        <v/>
      </c>
      <c r="T876" s="14" t="str">
        <f>IF(Polygon[Asset Description]="","",PROPER(Polygon[Asset Description]))</f>
        <v/>
      </c>
      <c r="U876" s="14" t="str">
        <f>IF(Polygon[Area m2]="","",Polygon[Area m2])</f>
        <v/>
      </c>
      <c r="V876" s="14" t="str">
        <f>IF(Polygon[Asset Group]="","",VLOOKUP(Polygon[Surface Material],surface_master,2,FALSE))</f>
        <v/>
      </c>
      <c r="W876" s="14" t="str">
        <f>IF(Polygon[Asset Group]="","",VLOOKUP(Polygon[Material],sa_pa_surface,2,FALSE))</f>
        <v/>
      </c>
      <c r="X876" s="14" t="str">
        <f>IF(Polygon[Asset Group]="","",VLOOKUP(Polygon[Surface],surface_master,2,FALSE))</f>
        <v/>
      </c>
      <c r="Y876" s="14" t="str">
        <f>IF(Polygon[Surface Layer Depth mm]="","",Polygon[Surface Layer Depth mm])</f>
        <v/>
      </c>
      <c r="Z876" s="14" t="str">
        <f>IF(Polygon[Length m]="","",Polygon[Length m])</f>
        <v/>
      </c>
      <c r="AA876" s="14" t="str">
        <f>IF(Polygon[Av Width m]="","",Polygon[Av Width m])</f>
        <v/>
      </c>
      <c r="AB876" s="14" t="str">
        <f>IF(Polygon[Parking Capacity]="","",Polygon[Parking Capacity])</f>
        <v/>
      </c>
    </row>
    <row r="877" spans="1:28" s="3" customFormat="1" x14ac:dyDescent="0.2">
      <c r="A877" s="3" t="str">
        <f>IF(Polygon[DWG File Name]="","",Polygon[DWG File Name])</f>
        <v/>
      </c>
      <c r="B877" s="3" t="str">
        <f>IF(Polygon[DWG Layer Name]="","",Polygon[DWG Layer Name])</f>
        <v/>
      </c>
      <c r="C877" s="3" t="str">
        <f>IF(Polygon[DWG Handle]="","",Polygon[DWG Handle])</f>
        <v/>
      </c>
      <c r="D877" s="58" t="str">
        <f>IF(Polygon[Approx Centroid X]="","",Polygon[Approx Centroid X])</f>
        <v/>
      </c>
      <c r="E877" s="58" t="str">
        <f>IF(Polygon[Approx Centroid Y]="","",Polygon[Approx Centroid Y])</f>
        <v/>
      </c>
      <c r="F877" s="3" t="str">
        <f>IF(Polygon[Replacement Asset]="","",Polygon[Replacement Asset])</f>
        <v/>
      </c>
      <c r="G877" s="3" t="str">
        <f>IF(Polygon[Asset ID]="","",UPPER(Polygon[Asset ID]))</f>
        <v/>
      </c>
      <c r="H877" s="3" t="str">
        <f>IF(Polygon[Asset Group]="","",VLOOKUP(Polygon[Asset Group],asset_grp_poly,4,FALSE))</f>
        <v/>
      </c>
      <c r="I877" s="3" t="str">
        <f>IF(Polygon[Asset Group]="","",VLOOKUP(Polygon[Asset Group],asset_grp_poly,2,FALSE))</f>
        <v/>
      </c>
      <c r="J877" s="3" t="str">
        <f>IF(Polygon[Asset Group]="","",VLOOKUP(Polygon[Asset Group],asset_grp_poly,3,FALSE))</f>
        <v/>
      </c>
      <c r="K877" s="3" t="str">
        <f>IF(Polygon[Asset Group]="","",VLOOKUP(Polygon[Asset Type],type_master_list,2,FALSE))</f>
        <v/>
      </c>
      <c r="L877" s="3" t="str">
        <f>IF(Polygon[Asset Name]="","",PROPER(Polygon[Asset Name]))</f>
        <v/>
      </c>
      <c r="M877" s="11" t="str">
        <f>IF(Polygon[Install Date]="","",Polygon[Install Date])</f>
        <v/>
      </c>
      <c r="N877" s="11" t="str">
        <f>IF(Polygon[Note]="","",PROPER(Polygon[Note]))</f>
        <v/>
      </c>
      <c r="O877" s="11" t="str">
        <f>IF(Polygon[Resource Consent Number]="","",UPPER(Polygon[Resource Consent Number]))</f>
        <v/>
      </c>
      <c r="P877" s="53" t="str">
        <f>IF(Polygon[Asset Unit Cost]="","",Polygon[Asset Unit Cost])</f>
        <v/>
      </c>
      <c r="Q877" s="11" t="str">
        <f>IF(Polygon[Added By]="","",UPPER(Polygon[Added By]))</f>
        <v/>
      </c>
      <c r="R877" s="11" t="str">
        <f>IF(Polygon[Added Date]="","",Polygon[Added Date])</f>
        <v/>
      </c>
      <c r="S877" s="14" t="str">
        <f>IF(Polygon[Z COORD]="","",Polygon[Z COORD])</f>
        <v/>
      </c>
      <c r="T877" s="14" t="str">
        <f>IF(Polygon[Asset Description]="","",PROPER(Polygon[Asset Description]))</f>
        <v/>
      </c>
      <c r="U877" s="14" t="str">
        <f>IF(Polygon[Area m2]="","",Polygon[Area m2])</f>
        <v/>
      </c>
      <c r="V877" s="14" t="str">
        <f>IF(Polygon[Asset Group]="","",VLOOKUP(Polygon[Surface Material],surface_master,2,FALSE))</f>
        <v/>
      </c>
      <c r="W877" s="14" t="str">
        <f>IF(Polygon[Asset Group]="","",VLOOKUP(Polygon[Material],sa_pa_surface,2,FALSE))</f>
        <v/>
      </c>
      <c r="X877" s="14" t="str">
        <f>IF(Polygon[Asset Group]="","",VLOOKUP(Polygon[Surface],surface_master,2,FALSE))</f>
        <v/>
      </c>
      <c r="Y877" s="14" t="str">
        <f>IF(Polygon[Surface Layer Depth mm]="","",Polygon[Surface Layer Depth mm])</f>
        <v/>
      </c>
      <c r="Z877" s="14" t="str">
        <f>IF(Polygon[Length m]="","",Polygon[Length m])</f>
        <v/>
      </c>
      <c r="AA877" s="14" t="str">
        <f>IF(Polygon[Av Width m]="","",Polygon[Av Width m])</f>
        <v/>
      </c>
      <c r="AB877" s="14" t="str">
        <f>IF(Polygon[Parking Capacity]="","",Polygon[Parking Capacity])</f>
        <v/>
      </c>
    </row>
    <row r="878" spans="1:28" s="3" customFormat="1" x14ac:dyDescent="0.2">
      <c r="A878" s="3" t="str">
        <f>IF(Polygon[DWG File Name]="","",Polygon[DWG File Name])</f>
        <v/>
      </c>
      <c r="B878" s="3" t="str">
        <f>IF(Polygon[DWG Layer Name]="","",Polygon[DWG Layer Name])</f>
        <v/>
      </c>
      <c r="C878" s="3" t="str">
        <f>IF(Polygon[DWG Handle]="","",Polygon[DWG Handle])</f>
        <v/>
      </c>
      <c r="D878" s="58" t="str">
        <f>IF(Polygon[Approx Centroid X]="","",Polygon[Approx Centroid X])</f>
        <v/>
      </c>
      <c r="E878" s="58" t="str">
        <f>IF(Polygon[Approx Centroid Y]="","",Polygon[Approx Centroid Y])</f>
        <v/>
      </c>
      <c r="F878" s="3" t="str">
        <f>IF(Polygon[Replacement Asset]="","",Polygon[Replacement Asset])</f>
        <v/>
      </c>
      <c r="G878" s="3" t="str">
        <f>IF(Polygon[Asset ID]="","",UPPER(Polygon[Asset ID]))</f>
        <v/>
      </c>
      <c r="H878" s="3" t="str">
        <f>IF(Polygon[Asset Group]="","",VLOOKUP(Polygon[Asset Group],asset_grp_poly,4,FALSE))</f>
        <v/>
      </c>
      <c r="I878" s="3" t="str">
        <f>IF(Polygon[Asset Group]="","",VLOOKUP(Polygon[Asset Group],asset_grp_poly,2,FALSE))</f>
        <v/>
      </c>
      <c r="J878" s="3" t="str">
        <f>IF(Polygon[Asset Group]="","",VLOOKUP(Polygon[Asset Group],asset_grp_poly,3,FALSE))</f>
        <v/>
      </c>
      <c r="K878" s="3" t="str">
        <f>IF(Polygon[Asset Group]="","",VLOOKUP(Polygon[Asset Type],type_master_list,2,FALSE))</f>
        <v/>
      </c>
      <c r="L878" s="3" t="str">
        <f>IF(Polygon[Asset Name]="","",PROPER(Polygon[Asset Name]))</f>
        <v/>
      </c>
      <c r="M878" s="11" t="str">
        <f>IF(Polygon[Install Date]="","",Polygon[Install Date])</f>
        <v/>
      </c>
      <c r="N878" s="11" t="str">
        <f>IF(Polygon[Note]="","",PROPER(Polygon[Note]))</f>
        <v/>
      </c>
      <c r="O878" s="11" t="str">
        <f>IF(Polygon[Resource Consent Number]="","",UPPER(Polygon[Resource Consent Number]))</f>
        <v/>
      </c>
      <c r="P878" s="53" t="str">
        <f>IF(Polygon[Asset Unit Cost]="","",Polygon[Asset Unit Cost])</f>
        <v/>
      </c>
      <c r="Q878" s="11" t="str">
        <f>IF(Polygon[Added By]="","",UPPER(Polygon[Added By]))</f>
        <v/>
      </c>
      <c r="R878" s="11" t="str">
        <f>IF(Polygon[Added Date]="","",Polygon[Added Date])</f>
        <v/>
      </c>
      <c r="S878" s="14" t="str">
        <f>IF(Polygon[Z COORD]="","",Polygon[Z COORD])</f>
        <v/>
      </c>
      <c r="T878" s="14" t="str">
        <f>IF(Polygon[Asset Description]="","",PROPER(Polygon[Asset Description]))</f>
        <v/>
      </c>
      <c r="U878" s="14" t="str">
        <f>IF(Polygon[Area m2]="","",Polygon[Area m2])</f>
        <v/>
      </c>
      <c r="V878" s="14" t="str">
        <f>IF(Polygon[Asset Group]="","",VLOOKUP(Polygon[Surface Material],surface_master,2,FALSE))</f>
        <v/>
      </c>
      <c r="W878" s="14" t="str">
        <f>IF(Polygon[Asset Group]="","",VLOOKUP(Polygon[Material],sa_pa_surface,2,FALSE))</f>
        <v/>
      </c>
      <c r="X878" s="14" t="str">
        <f>IF(Polygon[Asset Group]="","",VLOOKUP(Polygon[Surface],surface_master,2,FALSE))</f>
        <v/>
      </c>
      <c r="Y878" s="14" t="str">
        <f>IF(Polygon[Surface Layer Depth mm]="","",Polygon[Surface Layer Depth mm])</f>
        <v/>
      </c>
      <c r="Z878" s="14" t="str">
        <f>IF(Polygon[Length m]="","",Polygon[Length m])</f>
        <v/>
      </c>
      <c r="AA878" s="14" t="str">
        <f>IF(Polygon[Av Width m]="","",Polygon[Av Width m])</f>
        <v/>
      </c>
      <c r="AB878" s="14" t="str">
        <f>IF(Polygon[Parking Capacity]="","",Polygon[Parking Capacity])</f>
        <v/>
      </c>
    </row>
    <row r="879" spans="1:28" s="3" customFormat="1" x14ac:dyDescent="0.2">
      <c r="A879" s="3" t="str">
        <f>IF(Polygon[DWG File Name]="","",Polygon[DWG File Name])</f>
        <v/>
      </c>
      <c r="B879" s="3" t="str">
        <f>IF(Polygon[DWG Layer Name]="","",Polygon[DWG Layer Name])</f>
        <v/>
      </c>
      <c r="C879" s="3" t="str">
        <f>IF(Polygon[DWG Handle]="","",Polygon[DWG Handle])</f>
        <v/>
      </c>
      <c r="D879" s="58" t="str">
        <f>IF(Polygon[Approx Centroid X]="","",Polygon[Approx Centroid X])</f>
        <v/>
      </c>
      <c r="E879" s="58" t="str">
        <f>IF(Polygon[Approx Centroid Y]="","",Polygon[Approx Centroid Y])</f>
        <v/>
      </c>
      <c r="F879" s="3" t="str">
        <f>IF(Polygon[Replacement Asset]="","",Polygon[Replacement Asset])</f>
        <v/>
      </c>
      <c r="G879" s="3" t="str">
        <f>IF(Polygon[Asset ID]="","",UPPER(Polygon[Asset ID]))</f>
        <v/>
      </c>
      <c r="H879" s="3" t="str">
        <f>IF(Polygon[Asset Group]="","",VLOOKUP(Polygon[Asset Group],asset_grp_poly,4,FALSE))</f>
        <v/>
      </c>
      <c r="I879" s="3" t="str">
        <f>IF(Polygon[Asset Group]="","",VLOOKUP(Polygon[Asset Group],asset_grp_poly,2,FALSE))</f>
        <v/>
      </c>
      <c r="J879" s="3" t="str">
        <f>IF(Polygon[Asset Group]="","",VLOOKUP(Polygon[Asset Group],asset_grp_poly,3,FALSE))</f>
        <v/>
      </c>
      <c r="K879" s="3" t="str">
        <f>IF(Polygon[Asset Group]="","",VLOOKUP(Polygon[Asset Type],type_master_list,2,FALSE))</f>
        <v/>
      </c>
      <c r="L879" s="3" t="str">
        <f>IF(Polygon[Asset Name]="","",PROPER(Polygon[Asset Name]))</f>
        <v/>
      </c>
      <c r="M879" s="11" t="str">
        <f>IF(Polygon[Install Date]="","",Polygon[Install Date])</f>
        <v/>
      </c>
      <c r="N879" s="11" t="str">
        <f>IF(Polygon[Note]="","",PROPER(Polygon[Note]))</f>
        <v/>
      </c>
      <c r="O879" s="11" t="str">
        <f>IF(Polygon[Resource Consent Number]="","",UPPER(Polygon[Resource Consent Number]))</f>
        <v/>
      </c>
      <c r="P879" s="53" t="str">
        <f>IF(Polygon[Asset Unit Cost]="","",Polygon[Asset Unit Cost])</f>
        <v/>
      </c>
      <c r="Q879" s="11" t="str">
        <f>IF(Polygon[Added By]="","",UPPER(Polygon[Added By]))</f>
        <v/>
      </c>
      <c r="R879" s="11" t="str">
        <f>IF(Polygon[Added Date]="","",Polygon[Added Date])</f>
        <v/>
      </c>
      <c r="S879" s="14" t="str">
        <f>IF(Polygon[Z COORD]="","",Polygon[Z COORD])</f>
        <v/>
      </c>
      <c r="T879" s="14" t="str">
        <f>IF(Polygon[Asset Description]="","",PROPER(Polygon[Asset Description]))</f>
        <v/>
      </c>
      <c r="U879" s="14" t="str">
        <f>IF(Polygon[Area m2]="","",Polygon[Area m2])</f>
        <v/>
      </c>
      <c r="V879" s="14" t="str">
        <f>IF(Polygon[Asset Group]="","",VLOOKUP(Polygon[Surface Material],surface_master,2,FALSE))</f>
        <v/>
      </c>
      <c r="W879" s="14" t="str">
        <f>IF(Polygon[Asset Group]="","",VLOOKUP(Polygon[Material],sa_pa_surface,2,FALSE))</f>
        <v/>
      </c>
      <c r="X879" s="14" t="str">
        <f>IF(Polygon[Asset Group]="","",VLOOKUP(Polygon[Surface],surface_master,2,FALSE))</f>
        <v/>
      </c>
      <c r="Y879" s="14" t="str">
        <f>IF(Polygon[Surface Layer Depth mm]="","",Polygon[Surface Layer Depth mm])</f>
        <v/>
      </c>
      <c r="Z879" s="14" t="str">
        <f>IF(Polygon[Length m]="","",Polygon[Length m])</f>
        <v/>
      </c>
      <c r="AA879" s="14" t="str">
        <f>IF(Polygon[Av Width m]="","",Polygon[Av Width m])</f>
        <v/>
      </c>
      <c r="AB879" s="14" t="str">
        <f>IF(Polygon[Parking Capacity]="","",Polygon[Parking Capacity])</f>
        <v/>
      </c>
    </row>
    <row r="880" spans="1:28" s="3" customFormat="1" x14ac:dyDescent="0.2">
      <c r="A880" s="3" t="str">
        <f>IF(Polygon[DWG File Name]="","",Polygon[DWG File Name])</f>
        <v/>
      </c>
      <c r="B880" s="3" t="str">
        <f>IF(Polygon[DWG Layer Name]="","",Polygon[DWG Layer Name])</f>
        <v/>
      </c>
      <c r="C880" s="3" t="str">
        <f>IF(Polygon[DWG Handle]="","",Polygon[DWG Handle])</f>
        <v/>
      </c>
      <c r="D880" s="58" t="str">
        <f>IF(Polygon[Approx Centroid X]="","",Polygon[Approx Centroid X])</f>
        <v/>
      </c>
      <c r="E880" s="58" t="str">
        <f>IF(Polygon[Approx Centroid Y]="","",Polygon[Approx Centroid Y])</f>
        <v/>
      </c>
      <c r="F880" s="3" t="str">
        <f>IF(Polygon[Replacement Asset]="","",Polygon[Replacement Asset])</f>
        <v/>
      </c>
      <c r="G880" s="3" t="str">
        <f>IF(Polygon[Asset ID]="","",UPPER(Polygon[Asset ID]))</f>
        <v/>
      </c>
      <c r="H880" s="3" t="str">
        <f>IF(Polygon[Asset Group]="","",VLOOKUP(Polygon[Asset Group],asset_grp_poly,4,FALSE))</f>
        <v/>
      </c>
      <c r="I880" s="3" t="str">
        <f>IF(Polygon[Asset Group]="","",VLOOKUP(Polygon[Asset Group],asset_grp_poly,2,FALSE))</f>
        <v/>
      </c>
      <c r="J880" s="3" t="str">
        <f>IF(Polygon[Asset Group]="","",VLOOKUP(Polygon[Asset Group],asset_grp_poly,3,FALSE))</f>
        <v/>
      </c>
      <c r="K880" s="3" t="str">
        <f>IF(Polygon[Asset Group]="","",VLOOKUP(Polygon[Asset Type],type_master_list,2,FALSE))</f>
        <v/>
      </c>
      <c r="L880" s="3" t="str">
        <f>IF(Polygon[Asset Name]="","",PROPER(Polygon[Asset Name]))</f>
        <v/>
      </c>
      <c r="M880" s="11" t="str">
        <f>IF(Polygon[Install Date]="","",Polygon[Install Date])</f>
        <v/>
      </c>
      <c r="N880" s="11" t="str">
        <f>IF(Polygon[Note]="","",PROPER(Polygon[Note]))</f>
        <v/>
      </c>
      <c r="O880" s="11" t="str">
        <f>IF(Polygon[Resource Consent Number]="","",UPPER(Polygon[Resource Consent Number]))</f>
        <v/>
      </c>
      <c r="P880" s="53" t="str">
        <f>IF(Polygon[Asset Unit Cost]="","",Polygon[Asset Unit Cost])</f>
        <v/>
      </c>
      <c r="Q880" s="11" t="str">
        <f>IF(Polygon[Added By]="","",UPPER(Polygon[Added By]))</f>
        <v/>
      </c>
      <c r="R880" s="11" t="str">
        <f>IF(Polygon[Added Date]="","",Polygon[Added Date])</f>
        <v/>
      </c>
      <c r="S880" s="14" t="str">
        <f>IF(Polygon[Z COORD]="","",Polygon[Z COORD])</f>
        <v/>
      </c>
      <c r="T880" s="14" t="str">
        <f>IF(Polygon[Asset Description]="","",PROPER(Polygon[Asset Description]))</f>
        <v/>
      </c>
      <c r="U880" s="14" t="str">
        <f>IF(Polygon[Area m2]="","",Polygon[Area m2])</f>
        <v/>
      </c>
      <c r="V880" s="14" t="str">
        <f>IF(Polygon[Asset Group]="","",VLOOKUP(Polygon[Surface Material],surface_master,2,FALSE))</f>
        <v/>
      </c>
      <c r="W880" s="14" t="str">
        <f>IF(Polygon[Asset Group]="","",VLOOKUP(Polygon[Material],sa_pa_surface,2,FALSE))</f>
        <v/>
      </c>
      <c r="X880" s="14" t="str">
        <f>IF(Polygon[Asset Group]="","",VLOOKUP(Polygon[Surface],surface_master,2,FALSE))</f>
        <v/>
      </c>
      <c r="Y880" s="14" t="str">
        <f>IF(Polygon[Surface Layer Depth mm]="","",Polygon[Surface Layer Depth mm])</f>
        <v/>
      </c>
      <c r="Z880" s="14" t="str">
        <f>IF(Polygon[Length m]="","",Polygon[Length m])</f>
        <v/>
      </c>
      <c r="AA880" s="14" t="str">
        <f>IF(Polygon[Av Width m]="","",Polygon[Av Width m])</f>
        <v/>
      </c>
      <c r="AB880" s="14" t="str">
        <f>IF(Polygon[Parking Capacity]="","",Polygon[Parking Capacity])</f>
        <v/>
      </c>
    </row>
    <row r="881" spans="1:28" s="3" customFormat="1" x14ac:dyDescent="0.2">
      <c r="A881" s="3" t="str">
        <f>IF(Polygon[DWG File Name]="","",Polygon[DWG File Name])</f>
        <v/>
      </c>
      <c r="B881" s="3" t="str">
        <f>IF(Polygon[DWG Layer Name]="","",Polygon[DWG Layer Name])</f>
        <v/>
      </c>
      <c r="C881" s="3" t="str">
        <f>IF(Polygon[DWG Handle]="","",Polygon[DWG Handle])</f>
        <v/>
      </c>
      <c r="D881" s="58" t="str">
        <f>IF(Polygon[Approx Centroid X]="","",Polygon[Approx Centroid X])</f>
        <v/>
      </c>
      <c r="E881" s="58" t="str">
        <f>IF(Polygon[Approx Centroid Y]="","",Polygon[Approx Centroid Y])</f>
        <v/>
      </c>
      <c r="F881" s="3" t="str">
        <f>IF(Polygon[Replacement Asset]="","",Polygon[Replacement Asset])</f>
        <v/>
      </c>
      <c r="G881" s="3" t="str">
        <f>IF(Polygon[Asset ID]="","",UPPER(Polygon[Asset ID]))</f>
        <v/>
      </c>
      <c r="H881" s="3" t="str">
        <f>IF(Polygon[Asset Group]="","",VLOOKUP(Polygon[Asset Group],asset_grp_poly,4,FALSE))</f>
        <v/>
      </c>
      <c r="I881" s="3" t="str">
        <f>IF(Polygon[Asset Group]="","",VLOOKUP(Polygon[Asset Group],asset_grp_poly,2,FALSE))</f>
        <v/>
      </c>
      <c r="J881" s="3" t="str">
        <f>IF(Polygon[Asset Group]="","",VLOOKUP(Polygon[Asset Group],asset_grp_poly,3,FALSE))</f>
        <v/>
      </c>
      <c r="K881" s="3" t="str">
        <f>IF(Polygon[Asset Group]="","",VLOOKUP(Polygon[Asset Type],type_master_list,2,FALSE))</f>
        <v/>
      </c>
      <c r="L881" s="3" t="str">
        <f>IF(Polygon[Asset Name]="","",PROPER(Polygon[Asset Name]))</f>
        <v/>
      </c>
      <c r="M881" s="11" t="str">
        <f>IF(Polygon[Install Date]="","",Polygon[Install Date])</f>
        <v/>
      </c>
      <c r="N881" s="11" t="str">
        <f>IF(Polygon[Note]="","",PROPER(Polygon[Note]))</f>
        <v/>
      </c>
      <c r="O881" s="11" t="str">
        <f>IF(Polygon[Resource Consent Number]="","",UPPER(Polygon[Resource Consent Number]))</f>
        <v/>
      </c>
      <c r="P881" s="53" t="str">
        <f>IF(Polygon[Asset Unit Cost]="","",Polygon[Asset Unit Cost])</f>
        <v/>
      </c>
      <c r="Q881" s="11" t="str">
        <f>IF(Polygon[Added By]="","",UPPER(Polygon[Added By]))</f>
        <v/>
      </c>
      <c r="R881" s="11" t="str">
        <f>IF(Polygon[Added Date]="","",Polygon[Added Date])</f>
        <v/>
      </c>
      <c r="S881" s="14" t="str">
        <f>IF(Polygon[Z COORD]="","",Polygon[Z COORD])</f>
        <v/>
      </c>
      <c r="T881" s="14" t="str">
        <f>IF(Polygon[Asset Description]="","",PROPER(Polygon[Asset Description]))</f>
        <v/>
      </c>
      <c r="U881" s="14" t="str">
        <f>IF(Polygon[Area m2]="","",Polygon[Area m2])</f>
        <v/>
      </c>
      <c r="V881" s="14" t="str">
        <f>IF(Polygon[Asset Group]="","",VLOOKUP(Polygon[Surface Material],surface_master,2,FALSE))</f>
        <v/>
      </c>
      <c r="W881" s="14" t="str">
        <f>IF(Polygon[Asset Group]="","",VLOOKUP(Polygon[Material],sa_pa_surface,2,FALSE))</f>
        <v/>
      </c>
      <c r="X881" s="14" t="str">
        <f>IF(Polygon[Asset Group]="","",VLOOKUP(Polygon[Surface],surface_master,2,FALSE))</f>
        <v/>
      </c>
      <c r="Y881" s="14" t="str">
        <f>IF(Polygon[Surface Layer Depth mm]="","",Polygon[Surface Layer Depth mm])</f>
        <v/>
      </c>
      <c r="Z881" s="14" t="str">
        <f>IF(Polygon[Length m]="","",Polygon[Length m])</f>
        <v/>
      </c>
      <c r="AA881" s="14" t="str">
        <f>IF(Polygon[Av Width m]="","",Polygon[Av Width m])</f>
        <v/>
      </c>
      <c r="AB881" s="14" t="str">
        <f>IF(Polygon[Parking Capacity]="","",Polygon[Parking Capacity])</f>
        <v/>
      </c>
    </row>
    <row r="882" spans="1:28" s="3" customFormat="1" x14ac:dyDescent="0.2">
      <c r="A882" s="3" t="str">
        <f>IF(Polygon[DWG File Name]="","",Polygon[DWG File Name])</f>
        <v/>
      </c>
      <c r="B882" s="3" t="str">
        <f>IF(Polygon[DWG Layer Name]="","",Polygon[DWG Layer Name])</f>
        <v/>
      </c>
      <c r="C882" s="3" t="str">
        <f>IF(Polygon[DWG Handle]="","",Polygon[DWG Handle])</f>
        <v/>
      </c>
      <c r="D882" s="58" t="str">
        <f>IF(Polygon[Approx Centroid X]="","",Polygon[Approx Centroid X])</f>
        <v/>
      </c>
      <c r="E882" s="58" t="str">
        <f>IF(Polygon[Approx Centroid Y]="","",Polygon[Approx Centroid Y])</f>
        <v/>
      </c>
      <c r="F882" s="3" t="str">
        <f>IF(Polygon[Replacement Asset]="","",Polygon[Replacement Asset])</f>
        <v/>
      </c>
      <c r="G882" s="3" t="str">
        <f>IF(Polygon[Asset ID]="","",UPPER(Polygon[Asset ID]))</f>
        <v/>
      </c>
      <c r="H882" s="3" t="str">
        <f>IF(Polygon[Asset Group]="","",VLOOKUP(Polygon[Asset Group],asset_grp_poly,4,FALSE))</f>
        <v/>
      </c>
      <c r="I882" s="3" t="str">
        <f>IF(Polygon[Asset Group]="","",VLOOKUP(Polygon[Asset Group],asset_grp_poly,2,FALSE))</f>
        <v/>
      </c>
      <c r="J882" s="3" t="str">
        <f>IF(Polygon[Asset Group]="","",VLOOKUP(Polygon[Asset Group],asset_grp_poly,3,FALSE))</f>
        <v/>
      </c>
      <c r="K882" s="3" t="str">
        <f>IF(Polygon[Asset Group]="","",VLOOKUP(Polygon[Asset Type],type_master_list,2,FALSE))</f>
        <v/>
      </c>
      <c r="L882" s="3" t="str">
        <f>IF(Polygon[Asset Name]="","",PROPER(Polygon[Asset Name]))</f>
        <v/>
      </c>
      <c r="M882" s="11" t="str">
        <f>IF(Polygon[Install Date]="","",Polygon[Install Date])</f>
        <v/>
      </c>
      <c r="N882" s="11" t="str">
        <f>IF(Polygon[Note]="","",PROPER(Polygon[Note]))</f>
        <v/>
      </c>
      <c r="O882" s="11" t="str">
        <f>IF(Polygon[Resource Consent Number]="","",UPPER(Polygon[Resource Consent Number]))</f>
        <v/>
      </c>
      <c r="P882" s="53" t="str">
        <f>IF(Polygon[Asset Unit Cost]="","",Polygon[Asset Unit Cost])</f>
        <v/>
      </c>
      <c r="Q882" s="11" t="str">
        <f>IF(Polygon[Added By]="","",UPPER(Polygon[Added By]))</f>
        <v/>
      </c>
      <c r="R882" s="11" t="str">
        <f>IF(Polygon[Added Date]="","",Polygon[Added Date])</f>
        <v/>
      </c>
      <c r="S882" s="14" t="str">
        <f>IF(Polygon[Z COORD]="","",Polygon[Z COORD])</f>
        <v/>
      </c>
      <c r="T882" s="14" t="str">
        <f>IF(Polygon[Asset Description]="","",PROPER(Polygon[Asset Description]))</f>
        <v/>
      </c>
      <c r="U882" s="14" t="str">
        <f>IF(Polygon[Area m2]="","",Polygon[Area m2])</f>
        <v/>
      </c>
      <c r="V882" s="14" t="str">
        <f>IF(Polygon[Asset Group]="","",VLOOKUP(Polygon[Surface Material],surface_master,2,FALSE))</f>
        <v/>
      </c>
      <c r="W882" s="14" t="str">
        <f>IF(Polygon[Asset Group]="","",VLOOKUP(Polygon[Material],sa_pa_surface,2,FALSE))</f>
        <v/>
      </c>
      <c r="X882" s="14" t="str">
        <f>IF(Polygon[Asset Group]="","",VLOOKUP(Polygon[Surface],surface_master,2,FALSE))</f>
        <v/>
      </c>
      <c r="Y882" s="14" t="str">
        <f>IF(Polygon[Surface Layer Depth mm]="","",Polygon[Surface Layer Depth mm])</f>
        <v/>
      </c>
      <c r="Z882" s="14" t="str">
        <f>IF(Polygon[Length m]="","",Polygon[Length m])</f>
        <v/>
      </c>
      <c r="AA882" s="14" t="str">
        <f>IF(Polygon[Av Width m]="","",Polygon[Av Width m])</f>
        <v/>
      </c>
      <c r="AB882" s="14" t="str">
        <f>IF(Polygon[Parking Capacity]="","",Polygon[Parking Capacity])</f>
        <v/>
      </c>
    </row>
    <row r="883" spans="1:28" s="3" customFormat="1" x14ac:dyDescent="0.2">
      <c r="A883" s="3" t="str">
        <f>IF(Polygon[DWG File Name]="","",Polygon[DWG File Name])</f>
        <v/>
      </c>
      <c r="B883" s="3" t="str">
        <f>IF(Polygon[DWG Layer Name]="","",Polygon[DWG Layer Name])</f>
        <v/>
      </c>
      <c r="C883" s="3" t="str">
        <f>IF(Polygon[DWG Handle]="","",Polygon[DWG Handle])</f>
        <v/>
      </c>
      <c r="D883" s="58" t="str">
        <f>IF(Polygon[Approx Centroid X]="","",Polygon[Approx Centroid X])</f>
        <v/>
      </c>
      <c r="E883" s="58" t="str">
        <f>IF(Polygon[Approx Centroid Y]="","",Polygon[Approx Centroid Y])</f>
        <v/>
      </c>
      <c r="F883" s="3" t="str">
        <f>IF(Polygon[Replacement Asset]="","",Polygon[Replacement Asset])</f>
        <v/>
      </c>
      <c r="G883" s="3" t="str">
        <f>IF(Polygon[Asset ID]="","",UPPER(Polygon[Asset ID]))</f>
        <v/>
      </c>
      <c r="H883" s="3" t="str">
        <f>IF(Polygon[Asset Group]="","",VLOOKUP(Polygon[Asset Group],asset_grp_poly,4,FALSE))</f>
        <v/>
      </c>
      <c r="I883" s="3" t="str">
        <f>IF(Polygon[Asset Group]="","",VLOOKUP(Polygon[Asset Group],asset_grp_poly,2,FALSE))</f>
        <v/>
      </c>
      <c r="J883" s="3" t="str">
        <f>IF(Polygon[Asset Group]="","",VLOOKUP(Polygon[Asset Group],asset_grp_poly,3,FALSE))</f>
        <v/>
      </c>
      <c r="K883" s="3" t="str">
        <f>IF(Polygon[Asset Group]="","",VLOOKUP(Polygon[Asset Type],type_master_list,2,FALSE))</f>
        <v/>
      </c>
      <c r="L883" s="3" t="str">
        <f>IF(Polygon[Asset Name]="","",PROPER(Polygon[Asset Name]))</f>
        <v/>
      </c>
      <c r="M883" s="11" t="str">
        <f>IF(Polygon[Install Date]="","",Polygon[Install Date])</f>
        <v/>
      </c>
      <c r="N883" s="11" t="str">
        <f>IF(Polygon[Note]="","",PROPER(Polygon[Note]))</f>
        <v/>
      </c>
      <c r="O883" s="11" t="str">
        <f>IF(Polygon[Resource Consent Number]="","",UPPER(Polygon[Resource Consent Number]))</f>
        <v/>
      </c>
      <c r="P883" s="53" t="str">
        <f>IF(Polygon[Asset Unit Cost]="","",Polygon[Asset Unit Cost])</f>
        <v/>
      </c>
      <c r="Q883" s="11" t="str">
        <f>IF(Polygon[Added By]="","",UPPER(Polygon[Added By]))</f>
        <v/>
      </c>
      <c r="R883" s="11" t="str">
        <f>IF(Polygon[Added Date]="","",Polygon[Added Date])</f>
        <v/>
      </c>
      <c r="S883" s="14" t="str">
        <f>IF(Polygon[Z COORD]="","",Polygon[Z COORD])</f>
        <v/>
      </c>
      <c r="T883" s="14" t="str">
        <f>IF(Polygon[Asset Description]="","",PROPER(Polygon[Asset Description]))</f>
        <v/>
      </c>
      <c r="U883" s="14" t="str">
        <f>IF(Polygon[Area m2]="","",Polygon[Area m2])</f>
        <v/>
      </c>
      <c r="V883" s="14" t="str">
        <f>IF(Polygon[Asset Group]="","",VLOOKUP(Polygon[Surface Material],surface_master,2,FALSE))</f>
        <v/>
      </c>
      <c r="W883" s="14" t="str">
        <f>IF(Polygon[Asset Group]="","",VLOOKUP(Polygon[Material],sa_pa_surface,2,FALSE))</f>
        <v/>
      </c>
      <c r="X883" s="14" t="str">
        <f>IF(Polygon[Asset Group]="","",VLOOKUP(Polygon[Surface],surface_master,2,FALSE))</f>
        <v/>
      </c>
      <c r="Y883" s="14" t="str">
        <f>IF(Polygon[Surface Layer Depth mm]="","",Polygon[Surface Layer Depth mm])</f>
        <v/>
      </c>
      <c r="Z883" s="14" t="str">
        <f>IF(Polygon[Length m]="","",Polygon[Length m])</f>
        <v/>
      </c>
      <c r="AA883" s="14" t="str">
        <f>IF(Polygon[Av Width m]="","",Polygon[Av Width m])</f>
        <v/>
      </c>
      <c r="AB883" s="14" t="str">
        <f>IF(Polygon[Parking Capacity]="","",Polygon[Parking Capacity])</f>
        <v/>
      </c>
    </row>
    <row r="884" spans="1:28" s="3" customFormat="1" x14ac:dyDescent="0.2">
      <c r="A884" s="3" t="str">
        <f>IF(Polygon[DWG File Name]="","",Polygon[DWG File Name])</f>
        <v/>
      </c>
      <c r="B884" s="3" t="str">
        <f>IF(Polygon[DWG Layer Name]="","",Polygon[DWG Layer Name])</f>
        <v/>
      </c>
      <c r="C884" s="3" t="str">
        <f>IF(Polygon[DWG Handle]="","",Polygon[DWG Handle])</f>
        <v/>
      </c>
      <c r="D884" s="58" t="str">
        <f>IF(Polygon[Approx Centroid X]="","",Polygon[Approx Centroid X])</f>
        <v/>
      </c>
      <c r="E884" s="58" t="str">
        <f>IF(Polygon[Approx Centroid Y]="","",Polygon[Approx Centroid Y])</f>
        <v/>
      </c>
      <c r="F884" s="3" t="str">
        <f>IF(Polygon[Replacement Asset]="","",Polygon[Replacement Asset])</f>
        <v/>
      </c>
      <c r="G884" s="3" t="str">
        <f>IF(Polygon[Asset ID]="","",UPPER(Polygon[Asset ID]))</f>
        <v/>
      </c>
      <c r="H884" s="3" t="str">
        <f>IF(Polygon[Asset Group]="","",VLOOKUP(Polygon[Asset Group],asset_grp_poly,4,FALSE))</f>
        <v/>
      </c>
      <c r="I884" s="3" t="str">
        <f>IF(Polygon[Asset Group]="","",VLOOKUP(Polygon[Asset Group],asset_grp_poly,2,FALSE))</f>
        <v/>
      </c>
      <c r="J884" s="3" t="str">
        <f>IF(Polygon[Asset Group]="","",VLOOKUP(Polygon[Asset Group],asset_grp_poly,3,FALSE))</f>
        <v/>
      </c>
      <c r="K884" s="3" t="str">
        <f>IF(Polygon[Asset Group]="","",VLOOKUP(Polygon[Asset Type],type_master_list,2,FALSE))</f>
        <v/>
      </c>
      <c r="L884" s="3" t="str">
        <f>IF(Polygon[Asset Name]="","",PROPER(Polygon[Asset Name]))</f>
        <v/>
      </c>
      <c r="M884" s="11" t="str">
        <f>IF(Polygon[Install Date]="","",Polygon[Install Date])</f>
        <v/>
      </c>
      <c r="N884" s="11" t="str">
        <f>IF(Polygon[Note]="","",PROPER(Polygon[Note]))</f>
        <v/>
      </c>
      <c r="O884" s="11" t="str">
        <f>IF(Polygon[Resource Consent Number]="","",UPPER(Polygon[Resource Consent Number]))</f>
        <v/>
      </c>
      <c r="P884" s="53" t="str">
        <f>IF(Polygon[Asset Unit Cost]="","",Polygon[Asset Unit Cost])</f>
        <v/>
      </c>
      <c r="Q884" s="11" t="str">
        <f>IF(Polygon[Added By]="","",UPPER(Polygon[Added By]))</f>
        <v/>
      </c>
      <c r="R884" s="11" t="str">
        <f>IF(Polygon[Added Date]="","",Polygon[Added Date])</f>
        <v/>
      </c>
      <c r="S884" s="14" t="str">
        <f>IF(Polygon[Z COORD]="","",Polygon[Z COORD])</f>
        <v/>
      </c>
      <c r="T884" s="14" t="str">
        <f>IF(Polygon[Asset Description]="","",PROPER(Polygon[Asset Description]))</f>
        <v/>
      </c>
      <c r="U884" s="14" t="str">
        <f>IF(Polygon[Area m2]="","",Polygon[Area m2])</f>
        <v/>
      </c>
      <c r="V884" s="14" t="str">
        <f>IF(Polygon[Asset Group]="","",VLOOKUP(Polygon[Surface Material],surface_master,2,FALSE))</f>
        <v/>
      </c>
      <c r="W884" s="14" t="str">
        <f>IF(Polygon[Asset Group]="","",VLOOKUP(Polygon[Material],sa_pa_surface,2,FALSE))</f>
        <v/>
      </c>
      <c r="X884" s="14" t="str">
        <f>IF(Polygon[Asset Group]="","",VLOOKUP(Polygon[Surface],surface_master,2,FALSE))</f>
        <v/>
      </c>
      <c r="Y884" s="14" t="str">
        <f>IF(Polygon[Surface Layer Depth mm]="","",Polygon[Surface Layer Depth mm])</f>
        <v/>
      </c>
      <c r="Z884" s="14" t="str">
        <f>IF(Polygon[Length m]="","",Polygon[Length m])</f>
        <v/>
      </c>
      <c r="AA884" s="14" t="str">
        <f>IF(Polygon[Av Width m]="","",Polygon[Av Width m])</f>
        <v/>
      </c>
      <c r="AB884" s="14" t="str">
        <f>IF(Polygon[Parking Capacity]="","",Polygon[Parking Capacity])</f>
        <v/>
      </c>
    </row>
    <row r="885" spans="1:28" s="3" customFormat="1" x14ac:dyDescent="0.2">
      <c r="A885" s="3" t="str">
        <f>IF(Polygon[DWG File Name]="","",Polygon[DWG File Name])</f>
        <v/>
      </c>
      <c r="B885" s="3" t="str">
        <f>IF(Polygon[DWG Layer Name]="","",Polygon[DWG Layer Name])</f>
        <v/>
      </c>
      <c r="C885" s="3" t="str">
        <f>IF(Polygon[DWG Handle]="","",Polygon[DWG Handle])</f>
        <v/>
      </c>
      <c r="D885" s="58" t="str">
        <f>IF(Polygon[Approx Centroid X]="","",Polygon[Approx Centroid X])</f>
        <v/>
      </c>
      <c r="E885" s="58" t="str">
        <f>IF(Polygon[Approx Centroid Y]="","",Polygon[Approx Centroid Y])</f>
        <v/>
      </c>
      <c r="F885" s="3" t="str">
        <f>IF(Polygon[Replacement Asset]="","",Polygon[Replacement Asset])</f>
        <v/>
      </c>
      <c r="G885" s="3" t="str">
        <f>IF(Polygon[Asset ID]="","",UPPER(Polygon[Asset ID]))</f>
        <v/>
      </c>
      <c r="H885" s="3" t="str">
        <f>IF(Polygon[Asset Group]="","",VLOOKUP(Polygon[Asset Group],asset_grp_poly,4,FALSE))</f>
        <v/>
      </c>
      <c r="I885" s="3" t="str">
        <f>IF(Polygon[Asset Group]="","",VLOOKUP(Polygon[Asset Group],asset_grp_poly,2,FALSE))</f>
        <v/>
      </c>
      <c r="J885" s="3" t="str">
        <f>IF(Polygon[Asset Group]="","",VLOOKUP(Polygon[Asset Group],asset_grp_poly,3,FALSE))</f>
        <v/>
      </c>
      <c r="K885" s="3" t="str">
        <f>IF(Polygon[Asset Group]="","",VLOOKUP(Polygon[Asset Type],type_master_list,2,FALSE))</f>
        <v/>
      </c>
      <c r="L885" s="3" t="str">
        <f>IF(Polygon[Asset Name]="","",PROPER(Polygon[Asset Name]))</f>
        <v/>
      </c>
      <c r="M885" s="11" t="str">
        <f>IF(Polygon[Install Date]="","",Polygon[Install Date])</f>
        <v/>
      </c>
      <c r="N885" s="11" t="str">
        <f>IF(Polygon[Note]="","",PROPER(Polygon[Note]))</f>
        <v/>
      </c>
      <c r="O885" s="11" t="str">
        <f>IF(Polygon[Resource Consent Number]="","",UPPER(Polygon[Resource Consent Number]))</f>
        <v/>
      </c>
      <c r="P885" s="53" t="str">
        <f>IF(Polygon[Asset Unit Cost]="","",Polygon[Asset Unit Cost])</f>
        <v/>
      </c>
      <c r="Q885" s="11" t="str">
        <f>IF(Polygon[Added By]="","",UPPER(Polygon[Added By]))</f>
        <v/>
      </c>
      <c r="R885" s="11" t="str">
        <f>IF(Polygon[Added Date]="","",Polygon[Added Date])</f>
        <v/>
      </c>
      <c r="S885" s="14" t="str">
        <f>IF(Polygon[Z COORD]="","",Polygon[Z COORD])</f>
        <v/>
      </c>
      <c r="T885" s="14" t="str">
        <f>IF(Polygon[Asset Description]="","",PROPER(Polygon[Asset Description]))</f>
        <v/>
      </c>
      <c r="U885" s="14" t="str">
        <f>IF(Polygon[Area m2]="","",Polygon[Area m2])</f>
        <v/>
      </c>
      <c r="V885" s="14" t="str">
        <f>IF(Polygon[Asset Group]="","",VLOOKUP(Polygon[Surface Material],surface_master,2,FALSE))</f>
        <v/>
      </c>
      <c r="W885" s="14" t="str">
        <f>IF(Polygon[Asset Group]="","",VLOOKUP(Polygon[Material],sa_pa_surface,2,FALSE))</f>
        <v/>
      </c>
      <c r="X885" s="14" t="str">
        <f>IF(Polygon[Asset Group]="","",VLOOKUP(Polygon[Surface],surface_master,2,FALSE))</f>
        <v/>
      </c>
      <c r="Y885" s="14" t="str">
        <f>IF(Polygon[Surface Layer Depth mm]="","",Polygon[Surface Layer Depth mm])</f>
        <v/>
      </c>
      <c r="Z885" s="14" t="str">
        <f>IF(Polygon[Length m]="","",Polygon[Length m])</f>
        <v/>
      </c>
      <c r="AA885" s="14" t="str">
        <f>IF(Polygon[Av Width m]="","",Polygon[Av Width m])</f>
        <v/>
      </c>
      <c r="AB885" s="14" t="str">
        <f>IF(Polygon[Parking Capacity]="","",Polygon[Parking Capacity])</f>
        <v/>
      </c>
    </row>
    <row r="886" spans="1:28" s="3" customFormat="1" x14ac:dyDescent="0.2">
      <c r="A886" s="3" t="str">
        <f>IF(Polygon[DWG File Name]="","",Polygon[DWG File Name])</f>
        <v/>
      </c>
      <c r="B886" s="3" t="str">
        <f>IF(Polygon[DWG Layer Name]="","",Polygon[DWG Layer Name])</f>
        <v/>
      </c>
      <c r="C886" s="3" t="str">
        <f>IF(Polygon[DWG Handle]="","",Polygon[DWG Handle])</f>
        <v/>
      </c>
      <c r="D886" s="58" t="str">
        <f>IF(Polygon[Approx Centroid X]="","",Polygon[Approx Centroid X])</f>
        <v/>
      </c>
      <c r="E886" s="58" t="str">
        <f>IF(Polygon[Approx Centroid Y]="","",Polygon[Approx Centroid Y])</f>
        <v/>
      </c>
      <c r="F886" s="3" t="str">
        <f>IF(Polygon[Replacement Asset]="","",Polygon[Replacement Asset])</f>
        <v/>
      </c>
      <c r="G886" s="3" t="str">
        <f>IF(Polygon[Asset ID]="","",UPPER(Polygon[Asset ID]))</f>
        <v/>
      </c>
      <c r="H886" s="3" t="str">
        <f>IF(Polygon[Asset Group]="","",VLOOKUP(Polygon[Asset Group],asset_grp_poly,4,FALSE))</f>
        <v/>
      </c>
      <c r="I886" s="3" t="str">
        <f>IF(Polygon[Asset Group]="","",VLOOKUP(Polygon[Asset Group],asset_grp_poly,2,FALSE))</f>
        <v/>
      </c>
      <c r="J886" s="3" t="str">
        <f>IF(Polygon[Asset Group]="","",VLOOKUP(Polygon[Asset Group],asset_grp_poly,3,FALSE))</f>
        <v/>
      </c>
      <c r="K886" s="3" t="str">
        <f>IF(Polygon[Asset Group]="","",VLOOKUP(Polygon[Asset Type],type_master_list,2,FALSE))</f>
        <v/>
      </c>
      <c r="L886" s="3" t="str">
        <f>IF(Polygon[Asset Name]="","",PROPER(Polygon[Asset Name]))</f>
        <v/>
      </c>
      <c r="M886" s="11" t="str">
        <f>IF(Polygon[Install Date]="","",Polygon[Install Date])</f>
        <v/>
      </c>
      <c r="N886" s="11" t="str">
        <f>IF(Polygon[Note]="","",PROPER(Polygon[Note]))</f>
        <v/>
      </c>
      <c r="O886" s="11" t="str">
        <f>IF(Polygon[Resource Consent Number]="","",UPPER(Polygon[Resource Consent Number]))</f>
        <v/>
      </c>
      <c r="P886" s="53" t="str">
        <f>IF(Polygon[Asset Unit Cost]="","",Polygon[Asset Unit Cost])</f>
        <v/>
      </c>
      <c r="Q886" s="11" t="str">
        <f>IF(Polygon[Added By]="","",UPPER(Polygon[Added By]))</f>
        <v/>
      </c>
      <c r="R886" s="11" t="str">
        <f>IF(Polygon[Added Date]="","",Polygon[Added Date])</f>
        <v/>
      </c>
      <c r="S886" s="14" t="str">
        <f>IF(Polygon[Z COORD]="","",Polygon[Z COORD])</f>
        <v/>
      </c>
      <c r="T886" s="14" t="str">
        <f>IF(Polygon[Asset Description]="","",PROPER(Polygon[Asset Description]))</f>
        <v/>
      </c>
      <c r="U886" s="14" t="str">
        <f>IF(Polygon[Area m2]="","",Polygon[Area m2])</f>
        <v/>
      </c>
      <c r="V886" s="14" t="str">
        <f>IF(Polygon[Asset Group]="","",VLOOKUP(Polygon[Surface Material],surface_master,2,FALSE))</f>
        <v/>
      </c>
      <c r="W886" s="14" t="str">
        <f>IF(Polygon[Asset Group]="","",VLOOKUP(Polygon[Material],sa_pa_surface,2,FALSE))</f>
        <v/>
      </c>
      <c r="X886" s="14" t="str">
        <f>IF(Polygon[Asset Group]="","",VLOOKUP(Polygon[Surface],surface_master,2,FALSE))</f>
        <v/>
      </c>
      <c r="Y886" s="14" t="str">
        <f>IF(Polygon[Surface Layer Depth mm]="","",Polygon[Surface Layer Depth mm])</f>
        <v/>
      </c>
      <c r="Z886" s="14" t="str">
        <f>IF(Polygon[Length m]="","",Polygon[Length m])</f>
        <v/>
      </c>
      <c r="AA886" s="14" t="str">
        <f>IF(Polygon[Av Width m]="","",Polygon[Av Width m])</f>
        <v/>
      </c>
      <c r="AB886" s="14" t="str">
        <f>IF(Polygon[Parking Capacity]="","",Polygon[Parking Capacity])</f>
        <v/>
      </c>
    </row>
    <row r="887" spans="1:28" s="3" customFormat="1" x14ac:dyDescent="0.2">
      <c r="A887" s="3" t="str">
        <f>IF(Polygon[DWG File Name]="","",Polygon[DWG File Name])</f>
        <v/>
      </c>
      <c r="B887" s="3" t="str">
        <f>IF(Polygon[DWG Layer Name]="","",Polygon[DWG Layer Name])</f>
        <v/>
      </c>
      <c r="C887" s="3" t="str">
        <f>IF(Polygon[DWG Handle]="","",Polygon[DWG Handle])</f>
        <v/>
      </c>
      <c r="D887" s="58" t="str">
        <f>IF(Polygon[Approx Centroid X]="","",Polygon[Approx Centroid X])</f>
        <v/>
      </c>
      <c r="E887" s="58" t="str">
        <f>IF(Polygon[Approx Centroid Y]="","",Polygon[Approx Centroid Y])</f>
        <v/>
      </c>
      <c r="F887" s="3" t="str">
        <f>IF(Polygon[Replacement Asset]="","",Polygon[Replacement Asset])</f>
        <v/>
      </c>
      <c r="G887" s="3" t="str">
        <f>IF(Polygon[Asset ID]="","",UPPER(Polygon[Asset ID]))</f>
        <v/>
      </c>
      <c r="H887" s="3" t="str">
        <f>IF(Polygon[Asset Group]="","",VLOOKUP(Polygon[Asset Group],asset_grp_poly,4,FALSE))</f>
        <v/>
      </c>
      <c r="I887" s="3" t="str">
        <f>IF(Polygon[Asset Group]="","",VLOOKUP(Polygon[Asset Group],asset_grp_poly,2,FALSE))</f>
        <v/>
      </c>
      <c r="J887" s="3" t="str">
        <f>IF(Polygon[Asset Group]="","",VLOOKUP(Polygon[Asset Group],asset_grp_poly,3,FALSE))</f>
        <v/>
      </c>
      <c r="K887" s="3" t="str">
        <f>IF(Polygon[Asset Group]="","",VLOOKUP(Polygon[Asset Type],type_master_list,2,FALSE))</f>
        <v/>
      </c>
      <c r="L887" s="3" t="str">
        <f>IF(Polygon[Asset Name]="","",PROPER(Polygon[Asset Name]))</f>
        <v/>
      </c>
      <c r="M887" s="11" t="str">
        <f>IF(Polygon[Install Date]="","",Polygon[Install Date])</f>
        <v/>
      </c>
      <c r="N887" s="11" t="str">
        <f>IF(Polygon[Note]="","",PROPER(Polygon[Note]))</f>
        <v/>
      </c>
      <c r="O887" s="11" t="str">
        <f>IF(Polygon[Resource Consent Number]="","",UPPER(Polygon[Resource Consent Number]))</f>
        <v/>
      </c>
      <c r="P887" s="53" t="str">
        <f>IF(Polygon[Asset Unit Cost]="","",Polygon[Asset Unit Cost])</f>
        <v/>
      </c>
      <c r="Q887" s="11" t="str">
        <f>IF(Polygon[Added By]="","",UPPER(Polygon[Added By]))</f>
        <v/>
      </c>
      <c r="R887" s="11" t="str">
        <f>IF(Polygon[Added Date]="","",Polygon[Added Date])</f>
        <v/>
      </c>
      <c r="S887" s="14" t="str">
        <f>IF(Polygon[Z COORD]="","",Polygon[Z COORD])</f>
        <v/>
      </c>
      <c r="T887" s="14" t="str">
        <f>IF(Polygon[Asset Description]="","",PROPER(Polygon[Asset Description]))</f>
        <v/>
      </c>
      <c r="U887" s="14" t="str">
        <f>IF(Polygon[Area m2]="","",Polygon[Area m2])</f>
        <v/>
      </c>
      <c r="V887" s="14" t="str">
        <f>IF(Polygon[Asset Group]="","",VLOOKUP(Polygon[Surface Material],surface_master,2,FALSE))</f>
        <v/>
      </c>
      <c r="W887" s="14" t="str">
        <f>IF(Polygon[Asset Group]="","",VLOOKUP(Polygon[Material],sa_pa_surface,2,FALSE))</f>
        <v/>
      </c>
      <c r="X887" s="14" t="str">
        <f>IF(Polygon[Asset Group]="","",VLOOKUP(Polygon[Surface],surface_master,2,FALSE))</f>
        <v/>
      </c>
      <c r="Y887" s="14" t="str">
        <f>IF(Polygon[Surface Layer Depth mm]="","",Polygon[Surface Layer Depth mm])</f>
        <v/>
      </c>
      <c r="Z887" s="14" t="str">
        <f>IF(Polygon[Length m]="","",Polygon[Length m])</f>
        <v/>
      </c>
      <c r="AA887" s="14" t="str">
        <f>IF(Polygon[Av Width m]="","",Polygon[Av Width m])</f>
        <v/>
      </c>
      <c r="AB887" s="14" t="str">
        <f>IF(Polygon[Parking Capacity]="","",Polygon[Parking Capacity])</f>
        <v/>
      </c>
    </row>
    <row r="888" spans="1:28" s="3" customFormat="1" x14ac:dyDescent="0.2">
      <c r="A888" s="3" t="str">
        <f>IF(Polygon[DWG File Name]="","",Polygon[DWG File Name])</f>
        <v/>
      </c>
      <c r="B888" s="3" t="str">
        <f>IF(Polygon[DWG Layer Name]="","",Polygon[DWG Layer Name])</f>
        <v/>
      </c>
      <c r="C888" s="3" t="str">
        <f>IF(Polygon[DWG Handle]="","",Polygon[DWG Handle])</f>
        <v/>
      </c>
      <c r="D888" s="58" t="str">
        <f>IF(Polygon[Approx Centroid X]="","",Polygon[Approx Centroid X])</f>
        <v/>
      </c>
      <c r="E888" s="58" t="str">
        <f>IF(Polygon[Approx Centroid Y]="","",Polygon[Approx Centroid Y])</f>
        <v/>
      </c>
      <c r="F888" s="3" t="str">
        <f>IF(Polygon[Replacement Asset]="","",Polygon[Replacement Asset])</f>
        <v/>
      </c>
      <c r="G888" s="3" t="str">
        <f>IF(Polygon[Asset ID]="","",UPPER(Polygon[Asset ID]))</f>
        <v/>
      </c>
      <c r="H888" s="3" t="str">
        <f>IF(Polygon[Asset Group]="","",VLOOKUP(Polygon[Asset Group],asset_grp_poly,4,FALSE))</f>
        <v/>
      </c>
      <c r="I888" s="3" t="str">
        <f>IF(Polygon[Asset Group]="","",VLOOKUP(Polygon[Asset Group],asset_grp_poly,2,FALSE))</f>
        <v/>
      </c>
      <c r="J888" s="3" t="str">
        <f>IF(Polygon[Asset Group]="","",VLOOKUP(Polygon[Asset Group],asset_grp_poly,3,FALSE))</f>
        <v/>
      </c>
      <c r="K888" s="3" t="str">
        <f>IF(Polygon[Asset Group]="","",VLOOKUP(Polygon[Asset Type],type_master_list,2,FALSE))</f>
        <v/>
      </c>
      <c r="L888" s="3" t="str">
        <f>IF(Polygon[Asset Name]="","",PROPER(Polygon[Asset Name]))</f>
        <v/>
      </c>
      <c r="M888" s="11" t="str">
        <f>IF(Polygon[Install Date]="","",Polygon[Install Date])</f>
        <v/>
      </c>
      <c r="N888" s="11" t="str">
        <f>IF(Polygon[Note]="","",PROPER(Polygon[Note]))</f>
        <v/>
      </c>
      <c r="O888" s="11" t="str">
        <f>IF(Polygon[Resource Consent Number]="","",UPPER(Polygon[Resource Consent Number]))</f>
        <v/>
      </c>
      <c r="P888" s="53" t="str">
        <f>IF(Polygon[Asset Unit Cost]="","",Polygon[Asset Unit Cost])</f>
        <v/>
      </c>
      <c r="Q888" s="11" t="str">
        <f>IF(Polygon[Added By]="","",UPPER(Polygon[Added By]))</f>
        <v/>
      </c>
      <c r="R888" s="11" t="str">
        <f>IF(Polygon[Added Date]="","",Polygon[Added Date])</f>
        <v/>
      </c>
      <c r="S888" s="14" t="str">
        <f>IF(Polygon[Z COORD]="","",Polygon[Z COORD])</f>
        <v/>
      </c>
      <c r="T888" s="14" t="str">
        <f>IF(Polygon[Asset Description]="","",PROPER(Polygon[Asset Description]))</f>
        <v/>
      </c>
      <c r="U888" s="14" t="str">
        <f>IF(Polygon[Area m2]="","",Polygon[Area m2])</f>
        <v/>
      </c>
      <c r="V888" s="14" t="str">
        <f>IF(Polygon[Asset Group]="","",VLOOKUP(Polygon[Surface Material],surface_master,2,FALSE))</f>
        <v/>
      </c>
      <c r="W888" s="14" t="str">
        <f>IF(Polygon[Asset Group]="","",VLOOKUP(Polygon[Material],sa_pa_surface,2,FALSE))</f>
        <v/>
      </c>
      <c r="X888" s="14" t="str">
        <f>IF(Polygon[Asset Group]="","",VLOOKUP(Polygon[Surface],surface_master,2,FALSE))</f>
        <v/>
      </c>
      <c r="Y888" s="14" t="str">
        <f>IF(Polygon[Surface Layer Depth mm]="","",Polygon[Surface Layer Depth mm])</f>
        <v/>
      </c>
      <c r="Z888" s="14" t="str">
        <f>IF(Polygon[Length m]="","",Polygon[Length m])</f>
        <v/>
      </c>
      <c r="AA888" s="14" t="str">
        <f>IF(Polygon[Av Width m]="","",Polygon[Av Width m])</f>
        <v/>
      </c>
      <c r="AB888" s="14" t="str">
        <f>IF(Polygon[Parking Capacity]="","",Polygon[Parking Capacity])</f>
        <v/>
      </c>
    </row>
    <row r="889" spans="1:28" s="3" customFormat="1" x14ac:dyDescent="0.2">
      <c r="A889" s="3" t="str">
        <f>IF(Polygon[DWG File Name]="","",Polygon[DWG File Name])</f>
        <v/>
      </c>
      <c r="B889" s="3" t="str">
        <f>IF(Polygon[DWG Layer Name]="","",Polygon[DWG Layer Name])</f>
        <v/>
      </c>
      <c r="C889" s="3" t="str">
        <f>IF(Polygon[DWG Handle]="","",Polygon[DWG Handle])</f>
        <v/>
      </c>
      <c r="D889" s="58" t="str">
        <f>IF(Polygon[Approx Centroid X]="","",Polygon[Approx Centroid X])</f>
        <v/>
      </c>
      <c r="E889" s="58" t="str">
        <f>IF(Polygon[Approx Centroid Y]="","",Polygon[Approx Centroid Y])</f>
        <v/>
      </c>
      <c r="F889" s="3" t="str">
        <f>IF(Polygon[Replacement Asset]="","",Polygon[Replacement Asset])</f>
        <v/>
      </c>
      <c r="G889" s="3" t="str">
        <f>IF(Polygon[Asset ID]="","",UPPER(Polygon[Asset ID]))</f>
        <v/>
      </c>
      <c r="H889" s="3" t="str">
        <f>IF(Polygon[Asset Group]="","",VLOOKUP(Polygon[Asset Group],asset_grp_poly,4,FALSE))</f>
        <v/>
      </c>
      <c r="I889" s="3" t="str">
        <f>IF(Polygon[Asset Group]="","",VLOOKUP(Polygon[Asset Group],asset_grp_poly,2,FALSE))</f>
        <v/>
      </c>
      <c r="J889" s="3" t="str">
        <f>IF(Polygon[Asset Group]="","",VLOOKUP(Polygon[Asset Group],asset_grp_poly,3,FALSE))</f>
        <v/>
      </c>
      <c r="K889" s="3" t="str">
        <f>IF(Polygon[Asset Group]="","",VLOOKUP(Polygon[Asset Type],type_master_list,2,FALSE))</f>
        <v/>
      </c>
      <c r="L889" s="3" t="str">
        <f>IF(Polygon[Asset Name]="","",PROPER(Polygon[Asset Name]))</f>
        <v/>
      </c>
      <c r="M889" s="11" t="str">
        <f>IF(Polygon[Install Date]="","",Polygon[Install Date])</f>
        <v/>
      </c>
      <c r="N889" s="11" t="str">
        <f>IF(Polygon[Note]="","",PROPER(Polygon[Note]))</f>
        <v/>
      </c>
      <c r="O889" s="11" t="str">
        <f>IF(Polygon[Resource Consent Number]="","",UPPER(Polygon[Resource Consent Number]))</f>
        <v/>
      </c>
      <c r="P889" s="53" t="str">
        <f>IF(Polygon[Asset Unit Cost]="","",Polygon[Asset Unit Cost])</f>
        <v/>
      </c>
      <c r="Q889" s="11" t="str">
        <f>IF(Polygon[Added By]="","",UPPER(Polygon[Added By]))</f>
        <v/>
      </c>
      <c r="R889" s="11" t="str">
        <f>IF(Polygon[Added Date]="","",Polygon[Added Date])</f>
        <v/>
      </c>
      <c r="S889" s="14" t="str">
        <f>IF(Polygon[Z COORD]="","",Polygon[Z COORD])</f>
        <v/>
      </c>
      <c r="T889" s="14" t="str">
        <f>IF(Polygon[Asset Description]="","",PROPER(Polygon[Asset Description]))</f>
        <v/>
      </c>
      <c r="U889" s="14" t="str">
        <f>IF(Polygon[Area m2]="","",Polygon[Area m2])</f>
        <v/>
      </c>
      <c r="V889" s="14" t="str">
        <f>IF(Polygon[Asset Group]="","",VLOOKUP(Polygon[Surface Material],surface_master,2,FALSE))</f>
        <v/>
      </c>
      <c r="W889" s="14" t="str">
        <f>IF(Polygon[Asset Group]="","",VLOOKUP(Polygon[Material],sa_pa_surface,2,FALSE))</f>
        <v/>
      </c>
      <c r="X889" s="14" t="str">
        <f>IF(Polygon[Asset Group]="","",VLOOKUP(Polygon[Surface],surface_master,2,FALSE))</f>
        <v/>
      </c>
      <c r="Y889" s="14" t="str">
        <f>IF(Polygon[Surface Layer Depth mm]="","",Polygon[Surface Layer Depth mm])</f>
        <v/>
      </c>
      <c r="Z889" s="14" t="str">
        <f>IF(Polygon[Length m]="","",Polygon[Length m])</f>
        <v/>
      </c>
      <c r="AA889" s="14" t="str">
        <f>IF(Polygon[Av Width m]="","",Polygon[Av Width m])</f>
        <v/>
      </c>
      <c r="AB889" s="14" t="str">
        <f>IF(Polygon[Parking Capacity]="","",Polygon[Parking Capacity])</f>
        <v/>
      </c>
    </row>
    <row r="890" spans="1:28" s="3" customFormat="1" x14ac:dyDescent="0.2">
      <c r="A890" s="3" t="str">
        <f>IF(Polygon[DWG File Name]="","",Polygon[DWG File Name])</f>
        <v/>
      </c>
      <c r="B890" s="3" t="str">
        <f>IF(Polygon[DWG Layer Name]="","",Polygon[DWG Layer Name])</f>
        <v/>
      </c>
      <c r="C890" s="3" t="str">
        <f>IF(Polygon[DWG Handle]="","",Polygon[DWG Handle])</f>
        <v/>
      </c>
      <c r="D890" s="58" t="str">
        <f>IF(Polygon[Approx Centroid X]="","",Polygon[Approx Centroid X])</f>
        <v/>
      </c>
      <c r="E890" s="58" t="str">
        <f>IF(Polygon[Approx Centroid Y]="","",Polygon[Approx Centroid Y])</f>
        <v/>
      </c>
      <c r="F890" s="3" t="str">
        <f>IF(Polygon[Replacement Asset]="","",Polygon[Replacement Asset])</f>
        <v/>
      </c>
      <c r="G890" s="3" t="str">
        <f>IF(Polygon[Asset ID]="","",UPPER(Polygon[Asset ID]))</f>
        <v/>
      </c>
      <c r="H890" s="3" t="str">
        <f>IF(Polygon[Asset Group]="","",VLOOKUP(Polygon[Asset Group],asset_grp_poly,4,FALSE))</f>
        <v/>
      </c>
      <c r="I890" s="3" t="str">
        <f>IF(Polygon[Asset Group]="","",VLOOKUP(Polygon[Asset Group],asset_grp_poly,2,FALSE))</f>
        <v/>
      </c>
      <c r="J890" s="3" t="str">
        <f>IF(Polygon[Asset Group]="","",VLOOKUP(Polygon[Asset Group],asset_grp_poly,3,FALSE))</f>
        <v/>
      </c>
      <c r="K890" s="3" t="str">
        <f>IF(Polygon[Asset Group]="","",VLOOKUP(Polygon[Asset Type],type_master_list,2,FALSE))</f>
        <v/>
      </c>
      <c r="L890" s="3" t="str">
        <f>IF(Polygon[Asset Name]="","",PROPER(Polygon[Asset Name]))</f>
        <v/>
      </c>
      <c r="M890" s="11" t="str">
        <f>IF(Polygon[Install Date]="","",Polygon[Install Date])</f>
        <v/>
      </c>
      <c r="N890" s="11" t="str">
        <f>IF(Polygon[Note]="","",PROPER(Polygon[Note]))</f>
        <v/>
      </c>
      <c r="O890" s="11" t="str">
        <f>IF(Polygon[Resource Consent Number]="","",UPPER(Polygon[Resource Consent Number]))</f>
        <v/>
      </c>
      <c r="P890" s="53" t="str">
        <f>IF(Polygon[Asset Unit Cost]="","",Polygon[Asset Unit Cost])</f>
        <v/>
      </c>
      <c r="Q890" s="11" t="str">
        <f>IF(Polygon[Added By]="","",UPPER(Polygon[Added By]))</f>
        <v/>
      </c>
      <c r="R890" s="11" t="str">
        <f>IF(Polygon[Added Date]="","",Polygon[Added Date])</f>
        <v/>
      </c>
      <c r="S890" s="14" t="str">
        <f>IF(Polygon[Z COORD]="","",Polygon[Z COORD])</f>
        <v/>
      </c>
      <c r="T890" s="14" t="str">
        <f>IF(Polygon[Asset Description]="","",PROPER(Polygon[Asset Description]))</f>
        <v/>
      </c>
      <c r="U890" s="14" t="str">
        <f>IF(Polygon[Area m2]="","",Polygon[Area m2])</f>
        <v/>
      </c>
      <c r="V890" s="14" t="str">
        <f>IF(Polygon[Asset Group]="","",VLOOKUP(Polygon[Surface Material],surface_master,2,FALSE))</f>
        <v/>
      </c>
      <c r="W890" s="14" t="str">
        <f>IF(Polygon[Asset Group]="","",VLOOKUP(Polygon[Material],sa_pa_surface,2,FALSE))</f>
        <v/>
      </c>
      <c r="X890" s="14" t="str">
        <f>IF(Polygon[Asset Group]="","",VLOOKUP(Polygon[Surface],surface_master,2,FALSE))</f>
        <v/>
      </c>
      <c r="Y890" s="14" t="str">
        <f>IF(Polygon[Surface Layer Depth mm]="","",Polygon[Surface Layer Depth mm])</f>
        <v/>
      </c>
      <c r="Z890" s="14" t="str">
        <f>IF(Polygon[Length m]="","",Polygon[Length m])</f>
        <v/>
      </c>
      <c r="AA890" s="14" t="str">
        <f>IF(Polygon[Av Width m]="","",Polygon[Av Width m])</f>
        <v/>
      </c>
      <c r="AB890" s="14" t="str">
        <f>IF(Polygon[Parking Capacity]="","",Polygon[Parking Capacity])</f>
        <v/>
      </c>
    </row>
    <row r="891" spans="1:28" s="3" customFormat="1" x14ac:dyDescent="0.2">
      <c r="A891" s="3" t="str">
        <f>IF(Polygon[DWG File Name]="","",Polygon[DWG File Name])</f>
        <v/>
      </c>
      <c r="B891" s="3" t="str">
        <f>IF(Polygon[DWG Layer Name]="","",Polygon[DWG Layer Name])</f>
        <v/>
      </c>
      <c r="C891" s="3" t="str">
        <f>IF(Polygon[DWG Handle]="","",Polygon[DWG Handle])</f>
        <v/>
      </c>
      <c r="D891" s="58" t="str">
        <f>IF(Polygon[Approx Centroid X]="","",Polygon[Approx Centroid X])</f>
        <v/>
      </c>
      <c r="E891" s="58" t="str">
        <f>IF(Polygon[Approx Centroid Y]="","",Polygon[Approx Centroid Y])</f>
        <v/>
      </c>
      <c r="F891" s="3" t="str">
        <f>IF(Polygon[Replacement Asset]="","",Polygon[Replacement Asset])</f>
        <v/>
      </c>
      <c r="G891" s="3" t="str">
        <f>IF(Polygon[Asset ID]="","",UPPER(Polygon[Asset ID]))</f>
        <v/>
      </c>
      <c r="H891" s="3" t="str">
        <f>IF(Polygon[Asset Group]="","",VLOOKUP(Polygon[Asset Group],asset_grp_poly,4,FALSE))</f>
        <v/>
      </c>
      <c r="I891" s="3" t="str">
        <f>IF(Polygon[Asset Group]="","",VLOOKUP(Polygon[Asset Group],asset_grp_poly,2,FALSE))</f>
        <v/>
      </c>
      <c r="J891" s="3" t="str">
        <f>IF(Polygon[Asset Group]="","",VLOOKUP(Polygon[Asset Group],asset_grp_poly,3,FALSE))</f>
        <v/>
      </c>
      <c r="K891" s="3" t="str">
        <f>IF(Polygon[Asset Group]="","",VLOOKUP(Polygon[Asset Type],type_master_list,2,FALSE))</f>
        <v/>
      </c>
      <c r="L891" s="3" t="str">
        <f>IF(Polygon[Asset Name]="","",PROPER(Polygon[Asset Name]))</f>
        <v/>
      </c>
      <c r="M891" s="11" t="str">
        <f>IF(Polygon[Install Date]="","",Polygon[Install Date])</f>
        <v/>
      </c>
      <c r="N891" s="11" t="str">
        <f>IF(Polygon[Note]="","",PROPER(Polygon[Note]))</f>
        <v/>
      </c>
      <c r="O891" s="11" t="str">
        <f>IF(Polygon[Resource Consent Number]="","",UPPER(Polygon[Resource Consent Number]))</f>
        <v/>
      </c>
      <c r="P891" s="53" t="str">
        <f>IF(Polygon[Asset Unit Cost]="","",Polygon[Asset Unit Cost])</f>
        <v/>
      </c>
      <c r="Q891" s="11" t="str">
        <f>IF(Polygon[Added By]="","",UPPER(Polygon[Added By]))</f>
        <v/>
      </c>
      <c r="R891" s="11" t="str">
        <f>IF(Polygon[Added Date]="","",Polygon[Added Date])</f>
        <v/>
      </c>
      <c r="S891" s="14" t="str">
        <f>IF(Polygon[Z COORD]="","",Polygon[Z COORD])</f>
        <v/>
      </c>
      <c r="T891" s="14" t="str">
        <f>IF(Polygon[Asset Description]="","",PROPER(Polygon[Asset Description]))</f>
        <v/>
      </c>
      <c r="U891" s="14" t="str">
        <f>IF(Polygon[Area m2]="","",Polygon[Area m2])</f>
        <v/>
      </c>
      <c r="V891" s="14" t="str">
        <f>IF(Polygon[Asset Group]="","",VLOOKUP(Polygon[Surface Material],surface_master,2,FALSE))</f>
        <v/>
      </c>
      <c r="W891" s="14" t="str">
        <f>IF(Polygon[Asset Group]="","",VLOOKUP(Polygon[Material],sa_pa_surface,2,FALSE))</f>
        <v/>
      </c>
      <c r="X891" s="14" t="str">
        <f>IF(Polygon[Asset Group]="","",VLOOKUP(Polygon[Surface],surface_master,2,FALSE))</f>
        <v/>
      </c>
      <c r="Y891" s="14" t="str">
        <f>IF(Polygon[Surface Layer Depth mm]="","",Polygon[Surface Layer Depth mm])</f>
        <v/>
      </c>
      <c r="Z891" s="14" t="str">
        <f>IF(Polygon[Length m]="","",Polygon[Length m])</f>
        <v/>
      </c>
      <c r="AA891" s="14" t="str">
        <f>IF(Polygon[Av Width m]="","",Polygon[Av Width m])</f>
        <v/>
      </c>
      <c r="AB891" s="14" t="str">
        <f>IF(Polygon[Parking Capacity]="","",Polygon[Parking Capacity])</f>
        <v/>
      </c>
    </row>
    <row r="892" spans="1:28" s="3" customFormat="1" x14ac:dyDescent="0.2">
      <c r="A892" s="3" t="str">
        <f>IF(Polygon[DWG File Name]="","",Polygon[DWG File Name])</f>
        <v/>
      </c>
      <c r="B892" s="3" t="str">
        <f>IF(Polygon[DWG Layer Name]="","",Polygon[DWG Layer Name])</f>
        <v/>
      </c>
      <c r="C892" s="3" t="str">
        <f>IF(Polygon[DWG Handle]="","",Polygon[DWG Handle])</f>
        <v/>
      </c>
      <c r="D892" s="58" t="str">
        <f>IF(Polygon[Approx Centroid X]="","",Polygon[Approx Centroid X])</f>
        <v/>
      </c>
      <c r="E892" s="58" t="str">
        <f>IF(Polygon[Approx Centroid Y]="","",Polygon[Approx Centroid Y])</f>
        <v/>
      </c>
      <c r="F892" s="3" t="str">
        <f>IF(Polygon[Replacement Asset]="","",Polygon[Replacement Asset])</f>
        <v/>
      </c>
      <c r="G892" s="3" t="str">
        <f>IF(Polygon[Asset ID]="","",UPPER(Polygon[Asset ID]))</f>
        <v/>
      </c>
      <c r="H892" s="3" t="str">
        <f>IF(Polygon[Asset Group]="","",VLOOKUP(Polygon[Asset Group],asset_grp_poly,4,FALSE))</f>
        <v/>
      </c>
      <c r="I892" s="3" t="str">
        <f>IF(Polygon[Asset Group]="","",VLOOKUP(Polygon[Asset Group],asset_grp_poly,2,FALSE))</f>
        <v/>
      </c>
      <c r="J892" s="3" t="str">
        <f>IF(Polygon[Asset Group]="","",VLOOKUP(Polygon[Asset Group],asset_grp_poly,3,FALSE))</f>
        <v/>
      </c>
      <c r="K892" s="3" t="str">
        <f>IF(Polygon[Asset Group]="","",VLOOKUP(Polygon[Asset Type],type_master_list,2,FALSE))</f>
        <v/>
      </c>
      <c r="L892" s="3" t="str">
        <f>IF(Polygon[Asset Name]="","",PROPER(Polygon[Asset Name]))</f>
        <v/>
      </c>
      <c r="M892" s="11" t="str">
        <f>IF(Polygon[Install Date]="","",Polygon[Install Date])</f>
        <v/>
      </c>
      <c r="N892" s="11" t="str">
        <f>IF(Polygon[Note]="","",PROPER(Polygon[Note]))</f>
        <v/>
      </c>
      <c r="O892" s="11" t="str">
        <f>IF(Polygon[Resource Consent Number]="","",UPPER(Polygon[Resource Consent Number]))</f>
        <v/>
      </c>
      <c r="P892" s="53" t="str">
        <f>IF(Polygon[Asset Unit Cost]="","",Polygon[Asset Unit Cost])</f>
        <v/>
      </c>
      <c r="Q892" s="11" t="str">
        <f>IF(Polygon[Added By]="","",UPPER(Polygon[Added By]))</f>
        <v/>
      </c>
      <c r="R892" s="11" t="str">
        <f>IF(Polygon[Added Date]="","",Polygon[Added Date])</f>
        <v/>
      </c>
      <c r="S892" s="14" t="str">
        <f>IF(Polygon[Z COORD]="","",Polygon[Z COORD])</f>
        <v/>
      </c>
      <c r="T892" s="14" t="str">
        <f>IF(Polygon[Asset Description]="","",PROPER(Polygon[Asset Description]))</f>
        <v/>
      </c>
      <c r="U892" s="14" t="str">
        <f>IF(Polygon[Area m2]="","",Polygon[Area m2])</f>
        <v/>
      </c>
      <c r="V892" s="14" t="str">
        <f>IF(Polygon[Asset Group]="","",VLOOKUP(Polygon[Surface Material],surface_master,2,FALSE))</f>
        <v/>
      </c>
      <c r="W892" s="14" t="str">
        <f>IF(Polygon[Asset Group]="","",VLOOKUP(Polygon[Material],sa_pa_surface,2,FALSE))</f>
        <v/>
      </c>
      <c r="X892" s="14" t="str">
        <f>IF(Polygon[Asset Group]="","",VLOOKUP(Polygon[Surface],surface_master,2,FALSE))</f>
        <v/>
      </c>
      <c r="Y892" s="14" t="str">
        <f>IF(Polygon[Surface Layer Depth mm]="","",Polygon[Surface Layer Depth mm])</f>
        <v/>
      </c>
      <c r="Z892" s="14" t="str">
        <f>IF(Polygon[Length m]="","",Polygon[Length m])</f>
        <v/>
      </c>
      <c r="AA892" s="14" t="str">
        <f>IF(Polygon[Av Width m]="","",Polygon[Av Width m])</f>
        <v/>
      </c>
      <c r="AB892" s="14" t="str">
        <f>IF(Polygon[Parking Capacity]="","",Polygon[Parking Capacity])</f>
        <v/>
      </c>
    </row>
    <row r="893" spans="1:28" s="3" customFormat="1" x14ac:dyDescent="0.2">
      <c r="A893" s="3" t="str">
        <f>IF(Polygon[DWG File Name]="","",Polygon[DWG File Name])</f>
        <v/>
      </c>
      <c r="B893" s="3" t="str">
        <f>IF(Polygon[DWG Layer Name]="","",Polygon[DWG Layer Name])</f>
        <v/>
      </c>
      <c r="C893" s="3" t="str">
        <f>IF(Polygon[DWG Handle]="","",Polygon[DWG Handle])</f>
        <v/>
      </c>
      <c r="D893" s="58" t="str">
        <f>IF(Polygon[Approx Centroid X]="","",Polygon[Approx Centroid X])</f>
        <v/>
      </c>
      <c r="E893" s="58" t="str">
        <f>IF(Polygon[Approx Centroid Y]="","",Polygon[Approx Centroid Y])</f>
        <v/>
      </c>
      <c r="F893" s="3" t="str">
        <f>IF(Polygon[Replacement Asset]="","",Polygon[Replacement Asset])</f>
        <v/>
      </c>
      <c r="G893" s="3" t="str">
        <f>IF(Polygon[Asset ID]="","",UPPER(Polygon[Asset ID]))</f>
        <v/>
      </c>
      <c r="H893" s="3" t="str">
        <f>IF(Polygon[Asset Group]="","",VLOOKUP(Polygon[Asset Group],asset_grp_poly,4,FALSE))</f>
        <v/>
      </c>
      <c r="I893" s="3" t="str">
        <f>IF(Polygon[Asset Group]="","",VLOOKUP(Polygon[Asset Group],asset_grp_poly,2,FALSE))</f>
        <v/>
      </c>
      <c r="J893" s="3" t="str">
        <f>IF(Polygon[Asset Group]="","",VLOOKUP(Polygon[Asset Group],asset_grp_poly,3,FALSE))</f>
        <v/>
      </c>
      <c r="K893" s="3" t="str">
        <f>IF(Polygon[Asset Group]="","",VLOOKUP(Polygon[Asset Type],type_master_list,2,FALSE))</f>
        <v/>
      </c>
      <c r="L893" s="3" t="str">
        <f>IF(Polygon[Asset Name]="","",PROPER(Polygon[Asset Name]))</f>
        <v/>
      </c>
      <c r="M893" s="11" t="str">
        <f>IF(Polygon[Install Date]="","",Polygon[Install Date])</f>
        <v/>
      </c>
      <c r="N893" s="11" t="str">
        <f>IF(Polygon[Note]="","",PROPER(Polygon[Note]))</f>
        <v/>
      </c>
      <c r="O893" s="11" t="str">
        <f>IF(Polygon[Resource Consent Number]="","",UPPER(Polygon[Resource Consent Number]))</f>
        <v/>
      </c>
      <c r="P893" s="53" t="str">
        <f>IF(Polygon[Asset Unit Cost]="","",Polygon[Asset Unit Cost])</f>
        <v/>
      </c>
      <c r="Q893" s="11" t="str">
        <f>IF(Polygon[Added By]="","",UPPER(Polygon[Added By]))</f>
        <v/>
      </c>
      <c r="R893" s="11" t="str">
        <f>IF(Polygon[Added Date]="","",Polygon[Added Date])</f>
        <v/>
      </c>
      <c r="S893" s="14" t="str">
        <f>IF(Polygon[Z COORD]="","",Polygon[Z COORD])</f>
        <v/>
      </c>
      <c r="T893" s="14" t="str">
        <f>IF(Polygon[Asset Description]="","",PROPER(Polygon[Asset Description]))</f>
        <v/>
      </c>
      <c r="U893" s="14" t="str">
        <f>IF(Polygon[Area m2]="","",Polygon[Area m2])</f>
        <v/>
      </c>
      <c r="V893" s="14" t="str">
        <f>IF(Polygon[Asset Group]="","",VLOOKUP(Polygon[Surface Material],surface_master,2,FALSE))</f>
        <v/>
      </c>
      <c r="W893" s="14" t="str">
        <f>IF(Polygon[Asset Group]="","",VLOOKUP(Polygon[Material],sa_pa_surface,2,FALSE))</f>
        <v/>
      </c>
      <c r="X893" s="14" t="str">
        <f>IF(Polygon[Asset Group]="","",VLOOKUP(Polygon[Surface],surface_master,2,FALSE))</f>
        <v/>
      </c>
      <c r="Y893" s="14" t="str">
        <f>IF(Polygon[Surface Layer Depth mm]="","",Polygon[Surface Layer Depth mm])</f>
        <v/>
      </c>
      <c r="Z893" s="14" t="str">
        <f>IF(Polygon[Length m]="","",Polygon[Length m])</f>
        <v/>
      </c>
      <c r="AA893" s="14" t="str">
        <f>IF(Polygon[Av Width m]="","",Polygon[Av Width m])</f>
        <v/>
      </c>
      <c r="AB893" s="14" t="str">
        <f>IF(Polygon[Parking Capacity]="","",Polygon[Parking Capacity])</f>
        <v/>
      </c>
    </row>
    <row r="894" spans="1:28" s="3" customFormat="1" x14ac:dyDescent="0.2">
      <c r="A894" s="3" t="str">
        <f>IF(Polygon[DWG File Name]="","",Polygon[DWG File Name])</f>
        <v/>
      </c>
      <c r="B894" s="3" t="str">
        <f>IF(Polygon[DWG Layer Name]="","",Polygon[DWG Layer Name])</f>
        <v/>
      </c>
      <c r="C894" s="3" t="str">
        <f>IF(Polygon[DWG Handle]="","",Polygon[DWG Handle])</f>
        <v/>
      </c>
      <c r="D894" s="58" t="str">
        <f>IF(Polygon[Approx Centroid X]="","",Polygon[Approx Centroid X])</f>
        <v/>
      </c>
      <c r="E894" s="58" t="str">
        <f>IF(Polygon[Approx Centroid Y]="","",Polygon[Approx Centroid Y])</f>
        <v/>
      </c>
      <c r="F894" s="3" t="str">
        <f>IF(Polygon[Replacement Asset]="","",Polygon[Replacement Asset])</f>
        <v/>
      </c>
      <c r="G894" s="3" t="str">
        <f>IF(Polygon[Asset ID]="","",UPPER(Polygon[Asset ID]))</f>
        <v/>
      </c>
      <c r="H894" s="3" t="str">
        <f>IF(Polygon[Asset Group]="","",VLOOKUP(Polygon[Asset Group],asset_grp_poly,4,FALSE))</f>
        <v/>
      </c>
      <c r="I894" s="3" t="str">
        <f>IF(Polygon[Asset Group]="","",VLOOKUP(Polygon[Asset Group],asset_grp_poly,2,FALSE))</f>
        <v/>
      </c>
      <c r="J894" s="3" t="str">
        <f>IF(Polygon[Asset Group]="","",VLOOKUP(Polygon[Asset Group],asset_grp_poly,3,FALSE))</f>
        <v/>
      </c>
      <c r="K894" s="3" t="str">
        <f>IF(Polygon[Asset Group]="","",VLOOKUP(Polygon[Asset Type],type_master_list,2,FALSE))</f>
        <v/>
      </c>
      <c r="L894" s="3" t="str">
        <f>IF(Polygon[Asset Name]="","",PROPER(Polygon[Asset Name]))</f>
        <v/>
      </c>
      <c r="M894" s="11" t="str">
        <f>IF(Polygon[Install Date]="","",Polygon[Install Date])</f>
        <v/>
      </c>
      <c r="N894" s="11" t="str">
        <f>IF(Polygon[Note]="","",PROPER(Polygon[Note]))</f>
        <v/>
      </c>
      <c r="O894" s="11" t="str">
        <f>IF(Polygon[Resource Consent Number]="","",UPPER(Polygon[Resource Consent Number]))</f>
        <v/>
      </c>
      <c r="P894" s="53" t="str">
        <f>IF(Polygon[Asset Unit Cost]="","",Polygon[Asset Unit Cost])</f>
        <v/>
      </c>
      <c r="Q894" s="11" t="str">
        <f>IF(Polygon[Added By]="","",UPPER(Polygon[Added By]))</f>
        <v/>
      </c>
      <c r="R894" s="11" t="str">
        <f>IF(Polygon[Added Date]="","",Polygon[Added Date])</f>
        <v/>
      </c>
      <c r="S894" s="14" t="str">
        <f>IF(Polygon[Z COORD]="","",Polygon[Z COORD])</f>
        <v/>
      </c>
      <c r="T894" s="14" t="str">
        <f>IF(Polygon[Asset Description]="","",PROPER(Polygon[Asset Description]))</f>
        <v/>
      </c>
      <c r="U894" s="14" t="str">
        <f>IF(Polygon[Area m2]="","",Polygon[Area m2])</f>
        <v/>
      </c>
      <c r="V894" s="14" t="str">
        <f>IF(Polygon[Asset Group]="","",VLOOKUP(Polygon[Surface Material],surface_master,2,FALSE))</f>
        <v/>
      </c>
      <c r="W894" s="14" t="str">
        <f>IF(Polygon[Asset Group]="","",VLOOKUP(Polygon[Material],sa_pa_surface,2,FALSE))</f>
        <v/>
      </c>
      <c r="X894" s="14" t="str">
        <f>IF(Polygon[Asset Group]="","",VLOOKUP(Polygon[Surface],surface_master,2,FALSE))</f>
        <v/>
      </c>
      <c r="Y894" s="14" t="str">
        <f>IF(Polygon[Surface Layer Depth mm]="","",Polygon[Surface Layer Depth mm])</f>
        <v/>
      </c>
      <c r="Z894" s="14" t="str">
        <f>IF(Polygon[Length m]="","",Polygon[Length m])</f>
        <v/>
      </c>
      <c r="AA894" s="14" t="str">
        <f>IF(Polygon[Av Width m]="","",Polygon[Av Width m])</f>
        <v/>
      </c>
      <c r="AB894" s="14" t="str">
        <f>IF(Polygon[Parking Capacity]="","",Polygon[Parking Capacity])</f>
        <v/>
      </c>
    </row>
    <row r="895" spans="1:28" s="3" customFormat="1" x14ac:dyDescent="0.2">
      <c r="A895" s="3" t="str">
        <f>IF(Polygon[DWG File Name]="","",Polygon[DWG File Name])</f>
        <v/>
      </c>
      <c r="B895" s="3" t="str">
        <f>IF(Polygon[DWG Layer Name]="","",Polygon[DWG Layer Name])</f>
        <v/>
      </c>
      <c r="C895" s="3" t="str">
        <f>IF(Polygon[DWG Handle]="","",Polygon[DWG Handle])</f>
        <v/>
      </c>
      <c r="D895" s="58" t="str">
        <f>IF(Polygon[Approx Centroid X]="","",Polygon[Approx Centroid X])</f>
        <v/>
      </c>
      <c r="E895" s="58" t="str">
        <f>IF(Polygon[Approx Centroid Y]="","",Polygon[Approx Centroid Y])</f>
        <v/>
      </c>
      <c r="F895" s="3" t="str">
        <f>IF(Polygon[Replacement Asset]="","",Polygon[Replacement Asset])</f>
        <v/>
      </c>
      <c r="G895" s="3" t="str">
        <f>IF(Polygon[Asset ID]="","",UPPER(Polygon[Asset ID]))</f>
        <v/>
      </c>
      <c r="H895" s="3" t="str">
        <f>IF(Polygon[Asset Group]="","",VLOOKUP(Polygon[Asset Group],asset_grp_poly,4,FALSE))</f>
        <v/>
      </c>
      <c r="I895" s="3" t="str">
        <f>IF(Polygon[Asset Group]="","",VLOOKUP(Polygon[Asset Group],asset_grp_poly,2,FALSE))</f>
        <v/>
      </c>
      <c r="J895" s="3" t="str">
        <f>IF(Polygon[Asset Group]="","",VLOOKUP(Polygon[Asset Group],asset_grp_poly,3,FALSE))</f>
        <v/>
      </c>
      <c r="K895" s="3" t="str">
        <f>IF(Polygon[Asset Group]="","",VLOOKUP(Polygon[Asset Type],type_master_list,2,FALSE))</f>
        <v/>
      </c>
      <c r="L895" s="3" t="str">
        <f>IF(Polygon[Asset Name]="","",PROPER(Polygon[Asset Name]))</f>
        <v/>
      </c>
      <c r="M895" s="11" t="str">
        <f>IF(Polygon[Install Date]="","",Polygon[Install Date])</f>
        <v/>
      </c>
      <c r="N895" s="11" t="str">
        <f>IF(Polygon[Note]="","",PROPER(Polygon[Note]))</f>
        <v/>
      </c>
      <c r="O895" s="11" t="str">
        <f>IF(Polygon[Resource Consent Number]="","",UPPER(Polygon[Resource Consent Number]))</f>
        <v/>
      </c>
      <c r="P895" s="53" t="str">
        <f>IF(Polygon[Asset Unit Cost]="","",Polygon[Asset Unit Cost])</f>
        <v/>
      </c>
      <c r="Q895" s="11" t="str">
        <f>IF(Polygon[Added By]="","",UPPER(Polygon[Added By]))</f>
        <v/>
      </c>
      <c r="R895" s="11" t="str">
        <f>IF(Polygon[Added Date]="","",Polygon[Added Date])</f>
        <v/>
      </c>
      <c r="S895" s="14" t="str">
        <f>IF(Polygon[Z COORD]="","",Polygon[Z COORD])</f>
        <v/>
      </c>
      <c r="T895" s="14" t="str">
        <f>IF(Polygon[Asset Description]="","",PROPER(Polygon[Asset Description]))</f>
        <v/>
      </c>
      <c r="U895" s="14" t="str">
        <f>IF(Polygon[Area m2]="","",Polygon[Area m2])</f>
        <v/>
      </c>
      <c r="V895" s="14" t="str">
        <f>IF(Polygon[Asset Group]="","",VLOOKUP(Polygon[Surface Material],surface_master,2,FALSE))</f>
        <v/>
      </c>
      <c r="W895" s="14" t="str">
        <f>IF(Polygon[Asset Group]="","",VLOOKUP(Polygon[Material],sa_pa_surface,2,FALSE))</f>
        <v/>
      </c>
      <c r="X895" s="14" t="str">
        <f>IF(Polygon[Asset Group]="","",VLOOKUP(Polygon[Surface],surface_master,2,FALSE))</f>
        <v/>
      </c>
      <c r="Y895" s="14" t="str">
        <f>IF(Polygon[Surface Layer Depth mm]="","",Polygon[Surface Layer Depth mm])</f>
        <v/>
      </c>
      <c r="Z895" s="14" t="str">
        <f>IF(Polygon[Length m]="","",Polygon[Length m])</f>
        <v/>
      </c>
      <c r="AA895" s="14" t="str">
        <f>IF(Polygon[Av Width m]="","",Polygon[Av Width m])</f>
        <v/>
      </c>
      <c r="AB895" s="14" t="str">
        <f>IF(Polygon[Parking Capacity]="","",Polygon[Parking Capacity])</f>
        <v/>
      </c>
    </row>
    <row r="896" spans="1:28" s="3" customFormat="1" x14ac:dyDescent="0.2">
      <c r="A896" s="3" t="str">
        <f>IF(Polygon[DWG File Name]="","",Polygon[DWG File Name])</f>
        <v/>
      </c>
      <c r="B896" s="3" t="str">
        <f>IF(Polygon[DWG Layer Name]="","",Polygon[DWG Layer Name])</f>
        <v/>
      </c>
      <c r="C896" s="3" t="str">
        <f>IF(Polygon[DWG Handle]="","",Polygon[DWG Handle])</f>
        <v/>
      </c>
      <c r="D896" s="58" t="str">
        <f>IF(Polygon[Approx Centroid X]="","",Polygon[Approx Centroid X])</f>
        <v/>
      </c>
      <c r="E896" s="58" t="str">
        <f>IF(Polygon[Approx Centroid Y]="","",Polygon[Approx Centroid Y])</f>
        <v/>
      </c>
      <c r="F896" s="3" t="str">
        <f>IF(Polygon[Replacement Asset]="","",Polygon[Replacement Asset])</f>
        <v/>
      </c>
      <c r="G896" s="3" t="str">
        <f>IF(Polygon[Asset ID]="","",UPPER(Polygon[Asset ID]))</f>
        <v/>
      </c>
      <c r="H896" s="3" t="str">
        <f>IF(Polygon[Asset Group]="","",VLOOKUP(Polygon[Asset Group],asset_grp_poly,4,FALSE))</f>
        <v/>
      </c>
      <c r="I896" s="3" t="str">
        <f>IF(Polygon[Asset Group]="","",VLOOKUP(Polygon[Asset Group],asset_grp_poly,2,FALSE))</f>
        <v/>
      </c>
      <c r="J896" s="3" t="str">
        <f>IF(Polygon[Asset Group]="","",VLOOKUP(Polygon[Asset Group],asset_grp_poly,3,FALSE))</f>
        <v/>
      </c>
      <c r="K896" s="3" t="str">
        <f>IF(Polygon[Asset Group]="","",VLOOKUP(Polygon[Asset Type],type_master_list,2,FALSE))</f>
        <v/>
      </c>
      <c r="L896" s="3" t="str">
        <f>IF(Polygon[Asset Name]="","",PROPER(Polygon[Asset Name]))</f>
        <v/>
      </c>
      <c r="M896" s="11" t="str">
        <f>IF(Polygon[Install Date]="","",Polygon[Install Date])</f>
        <v/>
      </c>
      <c r="N896" s="11" t="str">
        <f>IF(Polygon[Note]="","",PROPER(Polygon[Note]))</f>
        <v/>
      </c>
      <c r="O896" s="11" t="str">
        <f>IF(Polygon[Resource Consent Number]="","",UPPER(Polygon[Resource Consent Number]))</f>
        <v/>
      </c>
      <c r="P896" s="53" t="str">
        <f>IF(Polygon[Asset Unit Cost]="","",Polygon[Asset Unit Cost])</f>
        <v/>
      </c>
      <c r="Q896" s="11" t="str">
        <f>IF(Polygon[Added By]="","",UPPER(Polygon[Added By]))</f>
        <v/>
      </c>
      <c r="R896" s="11" t="str">
        <f>IF(Polygon[Added Date]="","",Polygon[Added Date])</f>
        <v/>
      </c>
      <c r="S896" s="14" t="str">
        <f>IF(Polygon[Z COORD]="","",Polygon[Z COORD])</f>
        <v/>
      </c>
      <c r="T896" s="14" t="str">
        <f>IF(Polygon[Asset Description]="","",PROPER(Polygon[Asset Description]))</f>
        <v/>
      </c>
      <c r="U896" s="14" t="str">
        <f>IF(Polygon[Area m2]="","",Polygon[Area m2])</f>
        <v/>
      </c>
      <c r="V896" s="14" t="str">
        <f>IF(Polygon[Asset Group]="","",VLOOKUP(Polygon[Surface Material],surface_master,2,FALSE))</f>
        <v/>
      </c>
      <c r="W896" s="14" t="str">
        <f>IF(Polygon[Asset Group]="","",VLOOKUP(Polygon[Material],sa_pa_surface,2,FALSE))</f>
        <v/>
      </c>
      <c r="X896" s="14" t="str">
        <f>IF(Polygon[Asset Group]="","",VLOOKUP(Polygon[Surface],surface_master,2,FALSE))</f>
        <v/>
      </c>
      <c r="Y896" s="14" t="str">
        <f>IF(Polygon[Surface Layer Depth mm]="","",Polygon[Surface Layer Depth mm])</f>
        <v/>
      </c>
      <c r="Z896" s="14" t="str">
        <f>IF(Polygon[Length m]="","",Polygon[Length m])</f>
        <v/>
      </c>
      <c r="AA896" s="14" t="str">
        <f>IF(Polygon[Av Width m]="","",Polygon[Av Width m])</f>
        <v/>
      </c>
      <c r="AB896" s="14" t="str">
        <f>IF(Polygon[Parking Capacity]="","",Polygon[Parking Capacity])</f>
        <v/>
      </c>
    </row>
    <row r="897" spans="1:28" s="3" customFormat="1" x14ac:dyDescent="0.2">
      <c r="A897" s="3" t="str">
        <f>IF(Polygon[DWG File Name]="","",Polygon[DWG File Name])</f>
        <v/>
      </c>
      <c r="B897" s="3" t="str">
        <f>IF(Polygon[DWG Layer Name]="","",Polygon[DWG Layer Name])</f>
        <v/>
      </c>
      <c r="C897" s="3" t="str">
        <f>IF(Polygon[DWG Handle]="","",Polygon[DWG Handle])</f>
        <v/>
      </c>
      <c r="D897" s="58" t="str">
        <f>IF(Polygon[Approx Centroid X]="","",Polygon[Approx Centroid X])</f>
        <v/>
      </c>
      <c r="E897" s="58" t="str">
        <f>IF(Polygon[Approx Centroid Y]="","",Polygon[Approx Centroid Y])</f>
        <v/>
      </c>
      <c r="F897" s="3" t="str">
        <f>IF(Polygon[Replacement Asset]="","",Polygon[Replacement Asset])</f>
        <v/>
      </c>
      <c r="G897" s="3" t="str">
        <f>IF(Polygon[Asset ID]="","",UPPER(Polygon[Asset ID]))</f>
        <v/>
      </c>
      <c r="H897" s="3" t="str">
        <f>IF(Polygon[Asset Group]="","",VLOOKUP(Polygon[Asset Group],asset_grp_poly,4,FALSE))</f>
        <v/>
      </c>
      <c r="I897" s="3" t="str">
        <f>IF(Polygon[Asset Group]="","",VLOOKUP(Polygon[Asset Group],asset_grp_poly,2,FALSE))</f>
        <v/>
      </c>
      <c r="J897" s="3" t="str">
        <f>IF(Polygon[Asset Group]="","",VLOOKUP(Polygon[Asset Group],asset_grp_poly,3,FALSE))</f>
        <v/>
      </c>
      <c r="K897" s="3" t="str">
        <f>IF(Polygon[Asset Group]="","",VLOOKUP(Polygon[Asset Type],type_master_list,2,FALSE))</f>
        <v/>
      </c>
      <c r="L897" s="3" t="str">
        <f>IF(Polygon[Asset Name]="","",PROPER(Polygon[Asset Name]))</f>
        <v/>
      </c>
      <c r="M897" s="11" t="str">
        <f>IF(Polygon[Install Date]="","",Polygon[Install Date])</f>
        <v/>
      </c>
      <c r="N897" s="11" t="str">
        <f>IF(Polygon[Note]="","",PROPER(Polygon[Note]))</f>
        <v/>
      </c>
      <c r="O897" s="11" t="str">
        <f>IF(Polygon[Resource Consent Number]="","",UPPER(Polygon[Resource Consent Number]))</f>
        <v/>
      </c>
      <c r="P897" s="53" t="str">
        <f>IF(Polygon[Asset Unit Cost]="","",Polygon[Asset Unit Cost])</f>
        <v/>
      </c>
      <c r="Q897" s="11" t="str">
        <f>IF(Polygon[Added By]="","",UPPER(Polygon[Added By]))</f>
        <v/>
      </c>
      <c r="R897" s="11" t="str">
        <f>IF(Polygon[Added Date]="","",Polygon[Added Date])</f>
        <v/>
      </c>
      <c r="S897" s="14" t="str">
        <f>IF(Polygon[Z COORD]="","",Polygon[Z COORD])</f>
        <v/>
      </c>
      <c r="T897" s="14" t="str">
        <f>IF(Polygon[Asset Description]="","",PROPER(Polygon[Asset Description]))</f>
        <v/>
      </c>
      <c r="U897" s="14" t="str">
        <f>IF(Polygon[Area m2]="","",Polygon[Area m2])</f>
        <v/>
      </c>
      <c r="V897" s="14" t="str">
        <f>IF(Polygon[Asset Group]="","",VLOOKUP(Polygon[Surface Material],surface_master,2,FALSE))</f>
        <v/>
      </c>
      <c r="W897" s="14" t="str">
        <f>IF(Polygon[Asset Group]="","",VLOOKUP(Polygon[Material],sa_pa_surface,2,FALSE))</f>
        <v/>
      </c>
      <c r="X897" s="14" t="str">
        <f>IF(Polygon[Asset Group]="","",VLOOKUP(Polygon[Surface],surface_master,2,FALSE))</f>
        <v/>
      </c>
      <c r="Y897" s="14" t="str">
        <f>IF(Polygon[Surface Layer Depth mm]="","",Polygon[Surface Layer Depth mm])</f>
        <v/>
      </c>
      <c r="Z897" s="14" t="str">
        <f>IF(Polygon[Length m]="","",Polygon[Length m])</f>
        <v/>
      </c>
      <c r="AA897" s="14" t="str">
        <f>IF(Polygon[Av Width m]="","",Polygon[Av Width m])</f>
        <v/>
      </c>
      <c r="AB897" s="14" t="str">
        <f>IF(Polygon[Parking Capacity]="","",Polygon[Parking Capacity])</f>
        <v/>
      </c>
    </row>
    <row r="898" spans="1:28" s="3" customFormat="1" x14ac:dyDescent="0.2">
      <c r="A898" s="3" t="str">
        <f>IF(Polygon[DWG File Name]="","",Polygon[DWG File Name])</f>
        <v/>
      </c>
      <c r="B898" s="3" t="str">
        <f>IF(Polygon[DWG Layer Name]="","",Polygon[DWG Layer Name])</f>
        <v/>
      </c>
      <c r="C898" s="3" t="str">
        <f>IF(Polygon[DWG Handle]="","",Polygon[DWG Handle])</f>
        <v/>
      </c>
      <c r="D898" s="58" t="str">
        <f>IF(Polygon[Approx Centroid X]="","",Polygon[Approx Centroid X])</f>
        <v/>
      </c>
      <c r="E898" s="58" t="str">
        <f>IF(Polygon[Approx Centroid Y]="","",Polygon[Approx Centroid Y])</f>
        <v/>
      </c>
      <c r="F898" s="3" t="str">
        <f>IF(Polygon[Replacement Asset]="","",Polygon[Replacement Asset])</f>
        <v/>
      </c>
      <c r="G898" s="3" t="str">
        <f>IF(Polygon[Asset ID]="","",UPPER(Polygon[Asset ID]))</f>
        <v/>
      </c>
      <c r="H898" s="3" t="str">
        <f>IF(Polygon[Asset Group]="","",VLOOKUP(Polygon[Asset Group],asset_grp_poly,4,FALSE))</f>
        <v/>
      </c>
      <c r="I898" s="3" t="str">
        <f>IF(Polygon[Asset Group]="","",VLOOKUP(Polygon[Asset Group],asset_grp_poly,2,FALSE))</f>
        <v/>
      </c>
      <c r="J898" s="3" t="str">
        <f>IF(Polygon[Asset Group]="","",VLOOKUP(Polygon[Asset Group],asset_grp_poly,3,FALSE))</f>
        <v/>
      </c>
      <c r="K898" s="3" t="str">
        <f>IF(Polygon[Asset Group]="","",VLOOKUP(Polygon[Asset Type],type_master_list,2,FALSE))</f>
        <v/>
      </c>
      <c r="L898" s="3" t="str">
        <f>IF(Polygon[Asset Name]="","",PROPER(Polygon[Asset Name]))</f>
        <v/>
      </c>
      <c r="M898" s="11" t="str">
        <f>IF(Polygon[Install Date]="","",Polygon[Install Date])</f>
        <v/>
      </c>
      <c r="N898" s="11" t="str">
        <f>IF(Polygon[Note]="","",PROPER(Polygon[Note]))</f>
        <v/>
      </c>
      <c r="O898" s="11" t="str">
        <f>IF(Polygon[Resource Consent Number]="","",UPPER(Polygon[Resource Consent Number]))</f>
        <v/>
      </c>
      <c r="P898" s="53" t="str">
        <f>IF(Polygon[Asset Unit Cost]="","",Polygon[Asset Unit Cost])</f>
        <v/>
      </c>
      <c r="Q898" s="11" t="str">
        <f>IF(Polygon[Added By]="","",UPPER(Polygon[Added By]))</f>
        <v/>
      </c>
      <c r="R898" s="11" t="str">
        <f>IF(Polygon[Added Date]="","",Polygon[Added Date])</f>
        <v/>
      </c>
      <c r="S898" s="14" t="str">
        <f>IF(Polygon[Z COORD]="","",Polygon[Z COORD])</f>
        <v/>
      </c>
      <c r="T898" s="14" t="str">
        <f>IF(Polygon[Asset Description]="","",PROPER(Polygon[Asset Description]))</f>
        <v/>
      </c>
      <c r="U898" s="14" t="str">
        <f>IF(Polygon[Area m2]="","",Polygon[Area m2])</f>
        <v/>
      </c>
      <c r="V898" s="14" t="str">
        <f>IF(Polygon[Asset Group]="","",VLOOKUP(Polygon[Surface Material],surface_master,2,FALSE))</f>
        <v/>
      </c>
      <c r="W898" s="14" t="str">
        <f>IF(Polygon[Asset Group]="","",VLOOKUP(Polygon[Material],sa_pa_surface,2,FALSE))</f>
        <v/>
      </c>
      <c r="X898" s="14" t="str">
        <f>IF(Polygon[Asset Group]="","",VLOOKUP(Polygon[Surface],surface_master,2,FALSE))</f>
        <v/>
      </c>
      <c r="Y898" s="14" t="str">
        <f>IF(Polygon[Surface Layer Depth mm]="","",Polygon[Surface Layer Depth mm])</f>
        <v/>
      </c>
      <c r="Z898" s="14" t="str">
        <f>IF(Polygon[Length m]="","",Polygon[Length m])</f>
        <v/>
      </c>
      <c r="AA898" s="14" t="str">
        <f>IF(Polygon[Av Width m]="","",Polygon[Av Width m])</f>
        <v/>
      </c>
      <c r="AB898" s="14" t="str">
        <f>IF(Polygon[Parking Capacity]="","",Polygon[Parking Capacity])</f>
        <v/>
      </c>
    </row>
    <row r="899" spans="1:28" s="3" customFormat="1" x14ac:dyDescent="0.2">
      <c r="A899" s="3" t="str">
        <f>IF(Polygon[DWG File Name]="","",Polygon[DWG File Name])</f>
        <v/>
      </c>
      <c r="B899" s="3" t="str">
        <f>IF(Polygon[DWG Layer Name]="","",Polygon[DWG Layer Name])</f>
        <v/>
      </c>
      <c r="C899" s="3" t="str">
        <f>IF(Polygon[DWG Handle]="","",Polygon[DWG Handle])</f>
        <v/>
      </c>
      <c r="D899" s="58" t="str">
        <f>IF(Polygon[Approx Centroid X]="","",Polygon[Approx Centroid X])</f>
        <v/>
      </c>
      <c r="E899" s="58" t="str">
        <f>IF(Polygon[Approx Centroid Y]="","",Polygon[Approx Centroid Y])</f>
        <v/>
      </c>
      <c r="F899" s="3" t="str">
        <f>IF(Polygon[Replacement Asset]="","",Polygon[Replacement Asset])</f>
        <v/>
      </c>
      <c r="G899" s="3" t="str">
        <f>IF(Polygon[Asset ID]="","",UPPER(Polygon[Asset ID]))</f>
        <v/>
      </c>
      <c r="H899" s="3" t="str">
        <f>IF(Polygon[Asset Group]="","",VLOOKUP(Polygon[Asset Group],asset_grp_poly,4,FALSE))</f>
        <v/>
      </c>
      <c r="I899" s="3" t="str">
        <f>IF(Polygon[Asset Group]="","",VLOOKUP(Polygon[Asset Group],asset_grp_poly,2,FALSE))</f>
        <v/>
      </c>
      <c r="J899" s="3" t="str">
        <f>IF(Polygon[Asset Group]="","",VLOOKUP(Polygon[Asset Group],asset_grp_poly,3,FALSE))</f>
        <v/>
      </c>
      <c r="K899" s="3" t="str">
        <f>IF(Polygon[Asset Group]="","",VLOOKUP(Polygon[Asset Type],type_master_list,2,FALSE))</f>
        <v/>
      </c>
      <c r="L899" s="3" t="str">
        <f>IF(Polygon[Asset Name]="","",PROPER(Polygon[Asset Name]))</f>
        <v/>
      </c>
      <c r="M899" s="11" t="str">
        <f>IF(Polygon[Install Date]="","",Polygon[Install Date])</f>
        <v/>
      </c>
      <c r="N899" s="11" t="str">
        <f>IF(Polygon[Note]="","",PROPER(Polygon[Note]))</f>
        <v/>
      </c>
      <c r="O899" s="11" t="str">
        <f>IF(Polygon[Resource Consent Number]="","",UPPER(Polygon[Resource Consent Number]))</f>
        <v/>
      </c>
      <c r="P899" s="53" t="str">
        <f>IF(Polygon[Asset Unit Cost]="","",Polygon[Asset Unit Cost])</f>
        <v/>
      </c>
      <c r="Q899" s="11" t="str">
        <f>IF(Polygon[Added By]="","",UPPER(Polygon[Added By]))</f>
        <v/>
      </c>
      <c r="R899" s="11" t="str">
        <f>IF(Polygon[Added Date]="","",Polygon[Added Date])</f>
        <v/>
      </c>
      <c r="S899" s="14" t="str">
        <f>IF(Polygon[Z COORD]="","",Polygon[Z COORD])</f>
        <v/>
      </c>
      <c r="T899" s="14" t="str">
        <f>IF(Polygon[Asset Description]="","",PROPER(Polygon[Asset Description]))</f>
        <v/>
      </c>
      <c r="U899" s="14" t="str">
        <f>IF(Polygon[Area m2]="","",Polygon[Area m2])</f>
        <v/>
      </c>
      <c r="V899" s="14" t="str">
        <f>IF(Polygon[Asset Group]="","",VLOOKUP(Polygon[Surface Material],surface_master,2,FALSE))</f>
        <v/>
      </c>
      <c r="W899" s="14" t="str">
        <f>IF(Polygon[Asset Group]="","",VLOOKUP(Polygon[Material],sa_pa_surface,2,FALSE))</f>
        <v/>
      </c>
      <c r="X899" s="14" t="str">
        <f>IF(Polygon[Asset Group]="","",VLOOKUP(Polygon[Surface],surface_master,2,FALSE))</f>
        <v/>
      </c>
      <c r="Y899" s="14" t="str">
        <f>IF(Polygon[Surface Layer Depth mm]="","",Polygon[Surface Layer Depth mm])</f>
        <v/>
      </c>
      <c r="Z899" s="14" t="str">
        <f>IF(Polygon[Length m]="","",Polygon[Length m])</f>
        <v/>
      </c>
      <c r="AA899" s="14" t="str">
        <f>IF(Polygon[Av Width m]="","",Polygon[Av Width m])</f>
        <v/>
      </c>
      <c r="AB899" s="14" t="str">
        <f>IF(Polygon[Parking Capacity]="","",Polygon[Parking Capacity])</f>
        <v/>
      </c>
    </row>
    <row r="900" spans="1:28" s="3" customFormat="1" x14ac:dyDescent="0.2">
      <c r="A900" s="3" t="str">
        <f>IF(Polygon[DWG File Name]="","",Polygon[DWG File Name])</f>
        <v/>
      </c>
      <c r="B900" s="3" t="str">
        <f>IF(Polygon[DWG Layer Name]="","",Polygon[DWG Layer Name])</f>
        <v/>
      </c>
      <c r="C900" s="3" t="str">
        <f>IF(Polygon[DWG Handle]="","",Polygon[DWG Handle])</f>
        <v/>
      </c>
      <c r="D900" s="58" t="str">
        <f>IF(Polygon[Approx Centroid X]="","",Polygon[Approx Centroid X])</f>
        <v/>
      </c>
      <c r="E900" s="58" t="str">
        <f>IF(Polygon[Approx Centroid Y]="","",Polygon[Approx Centroid Y])</f>
        <v/>
      </c>
      <c r="F900" s="3" t="str">
        <f>IF(Polygon[Replacement Asset]="","",Polygon[Replacement Asset])</f>
        <v/>
      </c>
      <c r="G900" s="3" t="str">
        <f>IF(Polygon[Asset ID]="","",UPPER(Polygon[Asset ID]))</f>
        <v/>
      </c>
      <c r="H900" s="3" t="str">
        <f>IF(Polygon[Asset Group]="","",VLOOKUP(Polygon[Asset Group],asset_grp_poly,4,FALSE))</f>
        <v/>
      </c>
      <c r="I900" s="3" t="str">
        <f>IF(Polygon[Asset Group]="","",VLOOKUP(Polygon[Asset Group],asset_grp_poly,2,FALSE))</f>
        <v/>
      </c>
      <c r="J900" s="3" t="str">
        <f>IF(Polygon[Asset Group]="","",VLOOKUP(Polygon[Asset Group],asset_grp_poly,3,FALSE))</f>
        <v/>
      </c>
      <c r="K900" s="3" t="str">
        <f>IF(Polygon[Asset Group]="","",VLOOKUP(Polygon[Asset Type],type_master_list,2,FALSE))</f>
        <v/>
      </c>
      <c r="L900" s="3" t="str">
        <f>IF(Polygon[Asset Name]="","",PROPER(Polygon[Asset Name]))</f>
        <v/>
      </c>
      <c r="M900" s="11" t="str">
        <f>IF(Polygon[Install Date]="","",Polygon[Install Date])</f>
        <v/>
      </c>
      <c r="N900" s="11" t="str">
        <f>IF(Polygon[Note]="","",PROPER(Polygon[Note]))</f>
        <v/>
      </c>
      <c r="O900" s="11" t="str">
        <f>IF(Polygon[Resource Consent Number]="","",UPPER(Polygon[Resource Consent Number]))</f>
        <v/>
      </c>
      <c r="P900" s="53" t="str">
        <f>IF(Polygon[Asset Unit Cost]="","",Polygon[Asset Unit Cost])</f>
        <v/>
      </c>
      <c r="Q900" s="11" t="str">
        <f>IF(Polygon[Added By]="","",UPPER(Polygon[Added By]))</f>
        <v/>
      </c>
      <c r="R900" s="11" t="str">
        <f>IF(Polygon[Added Date]="","",Polygon[Added Date])</f>
        <v/>
      </c>
      <c r="S900" s="14" t="str">
        <f>IF(Polygon[Z COORD]="","",Polygon[Z COORD])</f>
        <v/>
      </c>
      <c r="T900" s="14" t="str">
        <f>IF(Polygon[Asset Description]="","",PROPER(Polygon[Asset Description]))</f>
        <v/>
      </c>
      <c r="U900" s="14" t="str">
        <f>IF(Polygon[Area m2]="","",Polygon[Area m2])</f>
        <v/>
      </c>
      <c r="V900" s="14" t="str">
        <f>IF(Polygon[Asset Group]="","",VLOOKUP(Polygon[Surface Material],surface_master,2,FALSE))</f>
        <v/>
      </c>
      <c r="W900" s="14" t="str">
        <f>IF(Polygon[Asset Group]="","",VLOOKUP(Polygon[Material],sa_pa_surface,2,FALSE))</f>
        <v/>
      </c>
      <c r="X900" s="14" t="str">
        <f>IF(Polygon[Asset Group]="","",VLOOKUP(Polygon[Surface],surface_master,2,FALSE))</f>
        <v/>
      </c>
      <c r="Y900" s="14" t="str">
        <f>IF(Polygon[Surface Layer Depth mm]="","",Polygon[Surface Layer Depth mm])</f>
        <v/>
      </c>
      <c r="Z900" s="14" t="str">
        <f>IF(Polygon[Length m]="","",Polygon[Length m])</f>
        <v/>
      </c>
      <c r="AA900" s="14" t="str">
        <f>IF(Polygon[Av Width m]="","",Polygon[Av Width m])</f>
        <v/>
      </c>
      <c r="AB900" s="14" t="str">
        <f>IF(Polygon[Parking Capacity]="","",Polygon[Parking Capacity])</f>
        <v/>
      </c>
    </row>
    <row r="901" spans="1:28" s="3" customFormat="1" x14ac:dyDescent="0.2">
      <c r="A901" s="3" t="str">
        <f>IF(Polygon[DWG File Name]="","",Polygon[DWG File Name])</f>
        <v/>
      </c>
      <c r="B901" s="3" t="str">
        <f>IF(Polygon[DWG Layer Name]="","",Polygon[DWG Layer Name])</f>
        <v/>
      </c>
      <c r="C901" s="3" t="str">
        <f>IF(Polygon[DWG Handle]="","",Polygon[DWG Handle])</f>
        <v/>
      </c>
      <c r="D901" s="58" t="str">
        <f>IF(Polygon[Approx Centroid X]="","",Polygon[Approx Centroid X])</f>
        <v/>
      </c>
      <c r="E901" s="58" t="str">
        <f>IF(Polygon[Approx Centroid Y]="","",Polygon[Approx Centroid Y])</f>
        <v/>
      </c>
      <c r="F901" s="3" t="str">
        <f>IF(Polygon[Replacement Asset]="","",Polygon[Replacement Asset])</f>
        <v/>
      </c>
      <c r="G901" s="3" t="str">
        <f>IF(Polygon[Asset ID]="","",UPPER(Polygon[Asset ID]))</f>
        <v/>
      </c>
      <c r="H901" s="3" t="str">
        <f>IF(Polygon[Asset Group]="","",VLOOKUP(Polygon[Asset Group],asset_grp_poly,4,FALSE))</f>
        <v/>
      </c>
      <c r="I901" s="3" t="str">
        <f>IF(Polygon[Asset Group]="","",VLOOKUP(Polygon[Asset Group],asset_grp_poly,2,FALSE))</f>
        <v/>
      </c>
      <c r="J901" s="3" t="str">
        <f>IF(Polygon[Asset Group]="","",VLOOKUP(Polygon[Asset Group],asset_grp_poly,3,FALSE))</f>
        <v/>
      </c>
      <c r="K901" s="3" t="str">
        <f>IF(Polygon[Asset Group]="","",VLOOKUP(Polygon[Asset Type],type_master_list,2,FALSE))</f>
        <v/>
      </c>
      <c r="L901" s="3" t="str">
        <f>IF(Polygon[Asset Name]="","",PROPER(Polygon[Asset Name]))</f>
        <v/>
      </c>
      <c r="M901" s="11" t="str">
        <f>IF(Polygon[Install Date]="","",Polygon[Install Date])</f>
        <v/>
      </c>
      <c r="N901" s="11" t="str">
        <f>IF(Polygon[Note]="","",PROPER(Polygon[Note]))</f>
        <v/>
      </c>
      <c r="O901" s="11" t="str">
        <f>IF(Polygon[Resource Consent Number]="","",UPPER(Polygon[Resource Consent Number]))</f>
        <v/>
      </c>
      <c r="P901" s="53" t="str">
        <f>IF(Polygon[Asset Unit Cost]="","",Polygon[Asset Unit Cost])</f>
        <v/>
      </c>
      <c r="Q901" s="11" t="str">
        <f>IF(Polygon[Added By]="","",UPPER(Polygon[Added By]))</f>
        <v/>
      </c>
      <c r="R901" s="11" t="str">
        <f>IF(Polygon[Added Date]="","",Polygon[Added Date])</f>
        <v/>
      </c>
      <c r="S901" s="14" t="str">
        <f>IF(Polygon[Z COORD]="","",Polygon[Z COORD])</f>
        <v/>
      </c>
      <c r="T901" s="14" t="str">
        <f>IF(Polygon[Asset Description]="","",PROPER(Polygon[Asset Description]))</f>
        <v/>
      </c>
      <c r="U901" s="14" t="str">
        <f>IF(Polygon[Area m2]="","",Polygon[Area m2])</f>
        <v/>
      </c>
      <c r="V901" s="14" t="str">
        <f>IF(Polygon[Asset Group]="","",VLOOKUP(Polygon[Surface Material],surface_master,2,FALSE))</f>
        <v/>
      </c>
      <c r="W901" s="14" t="str">
        <f>IF(Polygon[Asset Group]="","",VLOOKUP(Polygon[Material],sa_pa_surface,2,FALSE))</f>
        <v/>
      </c>
      <c r="X901" s="14" t="str">
        <f>IF(Polygon[Asset Group]="","",VLOOKUP(Polygon[Surface],surface_master,2,FALSE))</f>
        <v/>
      </c>
      <c r="Y901" s="14" t="str">
        <f>IF(Polygon[Surface Layer Depth mm]="","",Polygon[Surface Layer Depth mm])</f>
        <v/>
      </c>
      <c r="Z901" s="14" t="str">
        <f>IF(Polygon[Length m]="","",Polygon[Length m])</f>
        <v/>
      </c>
      <c r="AA901" s="14" t="str">
        <f>IF(Polygon[Av Width m]="","",Polygon[Av Width m])</f>
        <v/>
      </c>
      <c r="AB901" s="14" t="str">
        <f>IF(Polygon[Parking Capacity]="","",Polygon[Parking Capacity])</f>
        <v/>
      </c>
    </row>
    <row r="902" spans="1:28" s="3" customFormat="1" x14ac:dyDescent="0.2">
      <c r="A902" s="3" t="str">
        <f>IF(Polygon[DWG File Name]="","",Polygon[DWG File Name])</f>
        <v/>
      </c>
      <c r="B902" s="3" t="str">
        <f>IF(Polygon[DWG Layer Name]="","",Polygon[DWG Layer Name])</f>
        <v/>
      </c>
      <c r="C902" s="3" t="str">
        <f>IF(Polygon[DWG Handle]="","",Polygon[DWG Handle])</f>
        <v/>
      </c>
      <c r="D902" s="58" t="str">
        <f>IF(Polygon[Approx Centroid X]="","",Polygon[Approx Centroid X])</f>
        <v/>
      </c>
      <c r="E902" s="58" t="str">
        <f>IF(Polygon[Approx Centroid Y]="","",Polygon[Approx Centroid Y])</f>
        <v/>
      </c>
      <c r="F902" s="3" t="str">
        <f>IF(Polygon[Replacement Asset]="","",Polygon[Replacement Asset])</f>
        <v/>
      </c>
      <c r="G902" s="3" t="str">
        <f>IF(Polygon[Asset ID]="","",UPPER(Polygon[Asset ID]))</f>
        <v/>
      </c>
      <c r="H902" s="3" t="str">
        <f>IF(Polygon[Asset Group]="","",VLOOKUP(Polygon[Asset Group],asset_grp_poly,4,FALSE))</f>
        <v/>
      </c>
      <c r="I902" s="3" t="str">
        <f>IF(Polygon[Asset Group]="","",VLOOKUP(Polygon[Asset Group],asset_grp_poly,2,FALSE))</f>
        <v/>
      </c>
      <c r="J902" s="3" t="str">
        <f>IF(Polygon[Asset Group]="","",VLOOKUP(Polygon[Asset Group],asset_grp_poly,3,FALSE))</f>
        <v/>
      </c>
      <c r="K902" s="3" t="str">
        <f>IF(Polygon[Asset Group]="","",VLOOKUP(Polygon[Asset Type],type_master_list,2,FALSE))</f>
        <v/>
      </c>
      <c r="L902" s="3" t="str">
        <f>IF(Polygon[Asset Name]="","",PROPER(Polygon[Asset Name]))</f>
        <v/>
      </c>
      <c r="M902" s="11" t="str">
        <f>IF(Polygon[Install Date]="","",Polygon[Install Date])</f>
        <v/>
      </c>
      <c r="N902" s="11" t="str">
        <f>IF(Polygon[Note]="","",PROPER(Polygon[Note]))</f>
        <v/>
      </c>
      <c r="O902" s="11" t="str">
        <f>IF(Polygon[Resource Consent Number]="","",UPPER(Polygon[Resource Consent Number]))</f>
        <v/>
      </c>
      <c r="P902" s="53" t="str">
        <f>IF(Polygon[Asset Unit Cost]="","",Polygon[Asset Unit Cost])</f>
        <v/>
      </c>
      <c r="Q902" s="11" t="str">
        <f>IF(Polygon[Added By]="","",UPPER(Polygon[Added By]))</f>
        <v/>
      </c>
      <c r="R902" s="11" t="str">
        <f>IF(Polygon[Added Date]="","",Polygon[Added Date])</f>
        <v/>
      </c>
      <c r="S902" s="14" t="str">
        <f>IF(Polygon[Z COORD]="","",Polygon[Z COORD])</f>
        <v/>
      </c>
      <c r="T902" s="14" t="str">
        <f>IF(Polygon[Asset Description]="","",PROPER(Polygon[Asset Description]))</f>
        <v/>
      </c>
      <c r="U902" s="14" t="str">
        <f>IF(Polygon[Area m2]="","",Polygon[Area m2])</f>
        <v/>
      </c>
      <c r="V902" s="14" t="str">
        <f>IF(Polygon[Asset Group]="","",VLOOKUP(Polygon[Surface Material],surface_master,2,FALSE))</f>
        <v/>
      </c>
      <c r="W902" s="14" t="str">
        <f>IF(Polygon[Asset Group]="","",VLOOKUP(Polygon[Material],sa_pa_surface,2,FALSE))</f>
        <v/>
      </c>
      <c r="X902" s="14" t="str">
        <f>IF(Polygon[Asset Group]="","",VLOOKUP(Polygon[Surface],surface_master,2,FALSE))</f>
        <v/>
      </c>
      <c r="Y902" s="14" t="str">
        <f>IF(Polygon[Surface Layer Depth mm]="","",Polygon[Surface Layer Depth mm])</f>
        <v/>
      </c>
      <c r="Z902" s="14" t="str">
        <f>IF(Polygon[Length m]="","",Polygon[Length m])</f>
        <v/>
      </c>
      <c r="AA902" s="14" t="str">
        <f>IF(Polygon[Av Width m]="","",Polygon[Av Width m])</f>
        <v/>
      </c>
      <c r="AB902" s="14" t="str">
        <f>IF(Polygon[Parking Capacity]="","",Polygon[Parking Capacity])</f>
        <v/>
      </c>
    </row>
    <row r="903" spans="1:28" s="3" customFormat="1" x14ac:dyDescent="0.2">
      <c r="A903" s="3" t="str">
        <f>IF(Polygon[DWG File Name]="","",Polygon[DWG File Name])</f>
        <v/>
      </c>
      <c r="B903" s="3" t="str">
        <f>IF(Polygon[DWG Layer Name]="","",Polygon[DWG Layer Name])</f>
        <v/>
      </c>
      <c r="C903" s="3" t="str">
        <f>IF(Polygon[DWG Handle]="","",Polygon[DWG Handle])</f>
        <v/>
      </c>
      <c r="D903" s="58" t="str">
        <f>IF(Polygon[Approx Centroid X]="","",Polygon[Approx Centroid X])</f>
        <v/>
      </c>
      <c r="E903" s="58" t="str">
        <f>IF(Polygon[Approx Centroid Y]="","",Polygon[Approx Centroid Y])</f>
        <v/>
      </c>
      <c r="F903" s="3" t="str">
        <f>IF(Polygon[Replacement Asset]="","",Polygon[Replacement Asset])</f>
        <v/>
      </c>
      <c r="G903" s="3" t="str">
        <f>IF(Polygon[Asset ID]="","",UPPER(Polygon[Asset ID]))</f>
        <v/>
      </c>
      <c r="H903" s="3" t="str">
        <f>IF(Polygon[Asset Group]="","",VLOOKUP(Polygon[Asset Group],asset_grp_poly,4,FALSE))</f>
        <v/>
      </c>
      <c r="I903" s="3" t="str">
        <f>IF(Polygon[Asset Group]="","",VLOOKUP(Polygon[Asset Group],asset_grp_poly,2,FALSE))</f>
        <v/>
      </c>
      <c r="J903" s="3" t="str">
        <f>IF(Polygon[Asset Group]="","",VLOOKUP(Polygon[Asset Group],asset_grp_poly,3,FALSE))</f>
        <v/>
      </c>
      <c r="K903" s="3" t="str">
        <f>IF(Polygon[Asset Group]="","",VLOOKUP(Polygon[Asset Type],type_master_list,2,FALSE))</f>
        <v/>
      </c>
      <c r="L903" s="3" t="str">
        <f>IF(Polygon[Asset Name]="","",PROPER(Polygon[Asset Name]))</f>
        <v/>
      </c>
      <c r="M903" s="11" t="str">
        <f>IF(Polygon[Install Date]="","",Polygon[Install Date])</f>
        <v/>
      </c>
      <c r="N903" s="11" t="str">
        <f>IF(Polygon[Note]="","",PROPER(Polygon[Note]))</f>
        <v/>
      </c>
      <c r="O903" s="11" t="str">
        <f>IF(Polygon[Resource Consent Number]="","",UPPER(Polygon[Resource Consent Number]))</f>
        <v/>
      </c>
      <c r="P903" s="53" t="str">
        <f>IF(Polygon[Asset Unit Cost]="","",Polygon[Asset Unit Cost])</f>
        <v/>
      </c>
      <c r="Q903" s="11" t="str">
        <f>IF(Polygon[Added By]="","",UPPER(Polygon[Added By]))</f>
        <v/>
      </c>
      <c r="R903" s="11" t="str">
        <f>IF(Polygon[Added Date]="","",Polygon[Added Date])</f>
        <v/>
      </c>
      <c r="S903" s="14" t="str">
        <f>IF(Polygon[Z COORD]="","",Polygon[Z COORD])</f>
        <v/>
      </c>
      <c r="T903" s="14" t="str">
        <f>IF(Polygon[Asset Description]="","",PROPER(Polygon[Asset Description]))</f>
        <v/>
      </c>
      <c r="U903" s="14" t="str">
        <f>IF(Polygon[Area m2]="","",Polygon[Area m2])</f>
        <v/>
      </c>
      <c r="V903" s="14" t="str">
        <f>IF(Polygon[Asset Group]="","",VLOOKUP(Polygon[Surface Material],surface_master,2,FALSE))</f>
        <v/>
      </c>
      <c r="W903" s="14" t="str">
        <f>IF(Polygon[Asset Group]="","",VLOOKUP(Polygon[Material],sa_pa_surface,2,FALSE))</f>
        <v/>
      </c>
      <c r="X903" s="14" t="str">
        <f>IF(Polygon[Asset Group]="","",VLOOKUP(Polygon[Surface],surface_master,2,FALSE))</f>
        <v/>
      </c>
      <c r="Y903" s="14" t="str">
        <f>IF(Polygon[Surface Layer Depth mm]="","",Polygon[Surface Layer Depth mm])</f>
        <v/>
      </c>
      <c r="Z903" s="14" t="str">
        <f>IF(Polygon[Length m]="","",Polygon[Length m])</f>
        <v/>
      </c>
      <c r="AA903" s="14" t="str">
        <f>IF(Polygon[Av Width m]="","",Polygon[Av Width m])</f>
        <v/>
      </c>
      <c r="AB903" s="14" t="str">
        <f>IF(Polygon[Parking Capacity]="","",Polygon[Parking Capacity])</f>
        <v/>
      </c>
    </row>
    <row r="904" spans="1:28" s="3" customFormat="1" x14ac:dyDescent="0.2">
      <c r="A904" s="3" t="str">
        <f>IF(Polygon[DWG File Name]="","",Polygon[DWG File Name])</f>
        <v/>
      </c>
      <c r="B904" s="3" t="str">
        <f>IF(Polygon[DWG Layer Name]="","",Polygon[DWG Layer Name])</f>
        <v/>
      </c>
      <c r="C904" s="3" t="str">
        <f>IF(Polygon[DWG Handle]="","",Polygon[DWG Handle])</f>
        <v/>
      </c>
      <c r="D904" s="58" t="str">
        <f>IF(Polygon[Approx Centroid X]="","",Polygon[Approx Centroid X])</f>
        <v/>
      </c>
      <c r="E904" s="58" t="str">
        <f>IF(Polygon[Approx Centroid Y]="","",Polygon[Approx Centroid Y])</f>
        <v/>
      </c>
      <c r="F904" s="3" t="str">
        <f>IF(Polygon[Replacement Asset]="","",Polygon[Replacement Asset])</f>
        <v/>
      </c>
      <c r="G904" s="3" t="str">
        <f>IF(Polygon[Asset ID]="","",UPPER(Polygon[Asset ID]))</f>
        <v/>
      </c>
      <c r="H904" s="3" t="str">
        <f>IF(Polygon[Asset Group]="","",VLOOKUP(Polygon[Asset Group],asset_grp_poly,4,FALSE))</f>
        <v/>
      </c>
      <c r="I904" s="3" t="str">
        <f>IF(Polygon[Asset Group]="","",VLOOKUP(Polygon[Asset Group],asset_grp_poly,2,FALSE))</f>
        <v/>
      </c>
      <c r="J904" s="3" t="str">
        <f>IF(Polygon[Asset Group]="","",VLOOKUP(Polygon[Asset Group],asset_grp_poly,3,FALSE))</f>
        <v/>
      </c>
      <c r="K904" s="3" t="str">
        <f>IF(Polygon[Asset Group]="","",VLOOKUP(Polygon[Asset Type],type_master_list,2,FALSE))</f>
        <v/>
      </c>
      <c r="L904" s="3" t="str">
        <f>IF(Polygon[Asset Name]="","",PROPER(Polygon[Asset Name]))</f>
        <v/>
      </c>
      <c r="M904" s="11" t="str">
        <f>IF(Polygon[Install Date]="","",Polygon[Install Date])</f>
        <v/>
      </c>
      <c r="N904" s="11" t="str">
        <f>IF(Polygon[Note]="","",PROPER(Polygon[Note]))</f>
        <v/>
      </c>
      <c r="O904" s="11" t="str">
        <f>IF(Polygon[Resource Consent Number]="","",UPPER(Polygon[Resource Consent Number]))</f>
        <v/>
      </c>
      <c r="P904" s="53" t="str">
        <f>IF(Polygon[Asset Unit Cost]="","",Polygon[Asset Unit Cost])</f>
        <v/>
      </c>
      <c r="Q904" s="11" t="str">
        <f>IF(Polygon[Added By]="","",UPPER(Polygon[Added By]))</f>
        <v/>
      </c>
      <c r="R904" s="11" t="str">
        <f>IF(Polygon[Added Date]="","",Polygon[Added Date])</f>
        <v/>
      </c>
      <c r="S904" s="14" t="str">
        <f>IF(Polygon[Z COORD]="","",Polygon[Z COORD])</f>
        <v/>
      </c>
      <c r="T904" s="14" t="str">
        <f>IF(Polygon[Asset Description]="","",PROPER(Polygon[Asset Description]))</f>
        <v/>
      </c>
      <c r="U904" s="14" t="str">
        <f>IF(Polygon[Area m2]="","",Polygon[Area m2])</f>
        <v/>
      </c>
      <c r="V904" s="14" t="str">
        <f>IF(Polygon[Asset Group]="","",VLOOKUP(Polygon[Surface Material],surface_master,2,FALSE))</f>
        <v/>
      </c>
      <c r="W904" s="14" t="str">
        <f>IF(Polygon[Asset Group]="","",VLOOKUP(Polygon[Material],sa_pa_surface,2,FALSE))</f>
        <v/>
      </c>
      <c r="X904" s="14" t="str">
        <f>IF(Polygon[Asset Group]="","",VLOOKUP(Polygon[Surface],surface_master,2,FALSE))</f>
        <v/>
      </c>
      <c r="Y904" s="14" t="str">
        <f>IF(Polygon[Surface Layer Depth mm]="","",Polygon[Surface Layer Depth mm])</f>
        <v/>
      </c>
      <c r="Z904" s="14" t="str">
        <f>IF(Polygon[Length m]="","",Polygon[Length m])</f>
        <v/>
      </c>
      <c r="AA904" s="14" t="str">
        <f>IF(Polygon[Av Width m]="","",Polygon[Av Width m])</f>
        <v/>
      </c>
      <c r="AB904" s="14" t="str">
        <f>IF(Polygon[Parking Capacity]="","",Polygon[Parking Capacity])</f>
        <v/>
      </c>
    </row>
    <row r="905" spans="1:28" s="3" customFormat="1" x14ac:dyDescent="0.2">
      <c r="A905" s="3" t="str">
        <f>IF(Polygon[DWG File Name]="","",Polygon[DWG File Name])</f>
        <v/>
      </c>
      <c r="B905" s="3" t="str">
        <f>IF(Polygon[DWG Layer Name]="","",Polygon[DWG Layer Name])</f>
        <v/>
      </c>
      <c r="C905" s="3" t="str">
        <f>IF(Polygon[DWG Handle]="","",Polygon[DWG Handle])</f>
        <v/>
      </c>
      <c r="D905" s="58" t="str">
        <f>IF(Polygon[Approx Centroid X]="","",Polygon[Approx Centroid X])</f>
        <v/>
      </c>
      <c r="E905" s="58" t="str">
        <f>IF(Polygon[Approx Centroid Y]="","",Polygon[Approx Centroid Y])</f>
        <v/>
      </c>
      <c r="F905" s="3" t="str">
        <f>IF(Polygon[Replacement Asset]="","",Polygon[Replacement Asset])</f>
        <v/>
      </c>
      <c r="G905" s="3" t="str">
        <f>IF(Polygon[Asset ID]="","",UPPER(Polygon[Asset ID]))</f>
        <v/>
      </c>
      <c r="H905" s="3" t="str">
        <f>IF(Polygon[Asset Group]="","",VLOOKUP(Polygon[Asset Group],asset_grp_poly,4,FALSE))</f>
        <v/>
      </c>
      <c r="I905" s="3" t="str">
        <f>IF(Polygon[Asset Group]="","",VLOOKUP(Polygon[Asset Group],asset_grp_poly,2,FALSE))</f>
        <v/>
      </c>
      <c r="J905" s="3" t="str">
        <f>IF(Polygon[Asset Group]="","",VLOOKUP(Polygon[Asset Group],asset_grp_poly,3,FALSE))</f>
        <v/>
      </c>
      <c r="K905" s="3" t="str">
        <f>IF(Polygon[Asset Group]="","",VLOOKUP(Polygon[Asset Type],type_master_list,2,FALSE))</f>
        <v/>
      </c>
      <c r="L905" s="3" t="str">
        <f>IF(Polygon[Asset Name]="","",PROPER(Polygon[Asset Name]))</f>
        <v/>
      </c>
      <c r="M905" s="11" t="str">
        <f>IF(Polygon[Install Date]="","",Polygon[Install Date])</f>
        <v/>
      </c>
      <c r="N905" s="11" t="str">
        <f>IF(Polygon[Note]="","",PROPER(Polygon[Note]))</f>
        <v/>
      </c>
      <c r="O905" s="11" t="str">
        <f>IF(Polygon[Resource Consent Number]="","",UPPER(Polygon[Resource Consent Number]))</f>
        <v/>
      </c>
      <c r="P905" s="53" t="str">
        <f>IF(Polygon[Asset Unit Cost]="","",Polygon[Asset Unit Cost])</f>
        <v/>
      </c>
      <c r="Q905" s="11" t="str">
        <f>IF(Polygon[Added By]="","",UPPER(Polygon[Added By]))</f>
        <v/>
      </c>
      <c r="R905" s="11" t="str">
        <f>IF(Polygon[Added Date]="","",Polygon[Added Date])</f>
        <v/>
      </c>
      <c r="S905" s="14" t="str">
        <f>IF(Polygon[Z COORD]="","",Polygon[Z COORD])</f>
        <v/>
      </c>
      <c r="T905" s="14" t="str">
        <f>IF(Polygon[Asset Description]="","",PROPER(Polygon[Asset Description]))</f>
        <v/>
      </c>
      <c r="U905" s="14" t="str">
        <f>IF(Polygon[Area m2]="","",Polygon[Area m2])</f>
        <v/>
      </c>
      <c r="V905" s="14" t="str">
        <f>IF(Polygon[Asset Group]="","",VLOOKUP(Polygon[Surface Material],surface_master,2,FALSE))</f>
        <v/>
      </c>
      <c r="W905" s="14" t="str">
        <f>IF(Polygon[Asset Group]="","",VLOOKUP(Polygon[Material],sa_pa_surface,2,FALSE))</f>
        <v/>
      </c>
      <c r="X905" s="14" t="str">
        <f>IF(Polygon[Asset Group]="","",VLOOKUP(Polygon[Surface],surface_master,2,FALSE))</f>
        <v/>
      </c>
      <c r="Y905" s="14" t="str">
        <f>IF(Polygon[Surface Layer Depth mm]="","",Polygon[Surface Layer Depth mm])</f>
        <v/>
      </c>
      <c r="Z905" s="14" t="str">
        <f>IF(Polygon[Length m]="","",Polygon[Length m])</f>
        <v/>
      </c>
      <c r="AA905" s="14" t="str">
        <f>IF(Polygon[Av Width m]="","",Polygon[Av Width m])</f>
        <v/>
      </c>
      <c r="AB905" s="14" t="str">
        <f>IF(Polygon[Parking Capacity]="","",Polygon[Parking Capacity])</f>
        <v/>
      </c>
    </row>
    <row r="906" spans="1:28" s="3" customFormat="1" x14ac:dyDescent="0.2">
      <c r="A906" s="3" t="str">
        <f>IF(Polygon[DWG File Name]="","",Polygon[DWG File Name])</f>
        <v/>
      </c>
      <c r="B906" s="3" t="str">
        <f>IF(Polygon[DWG Layer Name]="","",Polygon[DWG Layer Name])</f>
        <v/>
      </c>
      <c r="C906" s="3" t="str">
        <f>IF(Polygon[DWG Handle]="","",Polygon[DWG Handle])</f>
        <v/>
      </c>
      <c r="D906" s="58" t="str">
        <f>IF(Polygon[Approx Centroid X]="","",Polygon[Approx Centroid X])</f>
        <v/>
      </c>
      <c r="E906" s="58" t="str">
        <f>IF(Polygon[Approx Centroid Y]="","",Polygon[Approx Centroid Y])</f>
        <v/>
      </c>
      <c r="F906" s="3" t="str">
        <f>IF(Polygon[Replacement Asset]="","",Polygon[Replacement Asset])</f>
        <v/>
      </c>
      <c r="G906" s="3" t="str">
        <f>IF(Polygon[Asset ID]="","",UPPER(Polygon[Asset ID]))</f>
        <v/>
      </c>
      <c r="H906" s="3" t="str">
        <f>IF(Polygon[Asset Group]="","",VLOOKUP(Polygon[Asset Group],asset_grp_poly,4,FALSE))</f>
        <v/>
      </c>
      <c r="I906" s="3" t="str">
        <f>IF(Polygon[Asset Group]="","",VLOOKUP(Polygon[Asset Group],asset_grp_poly,2,FALSE))</f>
        <v/>
      </c>
      <c r="J906" s="3" t="str">
        <f>IF(Polygon[Asset Group]="","",VLOOKUP(Polygon[Asset Group],asset_grp_poly,3,FALSE))</f>
        <v/>
      </c>
      <c r="K906" s="3" t="str">
        <f>IF(Polygon[Asset Group]="","",VLOOKUP(Polygon[Asset Type],type_master_list,2,FALSE))</f>
        <v/>
      </c>
      <c r="L906" s="3" t="str">
        <f>IF(Polygon[Asset Name]="","",PROPER(Polygon[Asset Name]))</f>
        <v/>
      </c>
      <c r="M906" s="11" t="str">
        <f>IF(Polygon[Install Date]="","",Polygon[Install Date])</f>
        <v/>
      </c>
      <c r="N906" s="11" t="str">
        <f>IF(Polygon[Note]="","",PROPER(Polygon[Note]))</f>
        <v/>
      </c>
      <c r="O906" s="11" t="str">
        <f>IF(Polygon[Resource Consent Number]="","",UPPER(Polygon[Resource Consent Number]))</f>
        <v/>
      </c>
      <c r="P906" s="53" t="str">
        <f>IF(Polygon[Asset Unit Cost]="","",Polygon[Asset Unit Cost])</f>
        <v/>
      </c>
      <c r="Q906" s="11" t="str">
        <f>IF(Polygon[Added By]="","",UPPER(Polygon[Added By]))</f>
        <v/>
      </c>
      <c r="R906" s="11" t="str">
        <f>IF(Polygon[Added Date]="","",Polygon[Added Date])</f>
        <v/>
      </c>
      <c r="S906" s="14" t="str">
        <f>IF(Polygon[Z COORD]="","",Polygon[Z COORD])</f>
        <v/>
      </c>
      <c r="T906" s="14" t="str">
        <f>IF(Polygon[Asset Description]="","",PROPER(Polygon[Asset Description]))</f>
        <v/>
      </c>
      <c r="U906" s="14" t="str">
        <f>IF(Polygon[Area m2]="","",Polygon[Area m2])</f>
        <v/>
      </c>
      <c r="V906" s="14" t="str">
        <f>IF(Polygon[Asset Group]="","",VLOOKUP(Polygon[Surface Material],surface_master,2,FALSE))</f>
        <v/>
      </c>
      <c r="W906" s="14" t="str">
        <f>IF(Polygon[Asset Group]="","",VLOOKUP(Polygon[Material],sa_pa_surface,2,FALSE))</f>
        <v/>
      </c>
      <c r="X906" s="14" t="str">
        <f>IF(Polygon[Asset Group]="","",VLOOKUP(Polygon[Surface],surface_master,2,FALSE))</f>
        <v/>
      </c>
      <c r="Y906" s="14" t="str">
        <f>IF(Polygon[Surface Layer Depth mm]="","",Polygon[Surface Layer Depth mm])</f>
        <v/>
      </c>
      <c r="Z906" s="14" t="str">
        <f>IF(Polygon[Length m]="","",Polygon[Length m])</f>
        <v/>
      </c>
      <c r="AA906" s="14" t="str">
        <f>IF(Polygon[Av Width m]="","",Polygon[Av Width m])</f>
        <v/>
      </c>
      <c r="AB906" s="14" t="str">
        <f>IF(Polygon[Parking Capacity]="","",Polygon[Parking Capacity])</f>
        <v/>
      </c>
    </row>
    <row r="907" spans="1:28" s="3" customFormat="1" x14ac:dyDescent="0.2">
      <c r="A907" s="3" t="str">
        <f>IF(Polygon[DWG File Name]="","",Polygon[DWG File Name])</f>
        <v/>
      </c>
      <c r="B907" s="3" t="str">
        <f>IF(Polygon[DWG Layer Name]="","",Polygon[DWG Layer Name])</f>
        <v/>
      </c>
      <c r="C907" s="3" t="str">
        <f>IF(Polygon[DWG Handle]="","",Polygon[DWG Handle])</f>
        <v/>
      </c>
      <c r="D907" s="58" t="str">
        <f>IF(Polygon[Approx Centroid X]="","",Polygon[Approx Centroid X])</f>
        <v/>
      </c>
      <c r="E907" s="58" t="str">
        <f>IF(Polygon[Approx Centroid Y]="","",Polygon[Approx Centroid Y])</f>
        <v/>
      </c>
      <c r="F907" s="3" t="str">
        <f>IF(Polygon[Replacement Asset]="","",Polygon[Replacement Asset])</f>
        <v/>
      </c>
      <c r="G907" s="3" t="str">
        <f>IF(Polygon[Asset ID]="","",UPPER(Polygon[Asset ID]))</f>
        <v/>
      </c>
      <c r="H907" s="3" t="str">
        <f>IF(Polygon[Asset Group]="","",VLOOKUP(Polygon[Asset Group],asset_grp_poly,4,FALSE))</f>
        <v/>
      </c>
      <c r="I907" s="3" t="str">
        <f>IF(Polygon[Asset Group]="","",VLOOKUP(Polygon[Asset Group],asset_grp_poly,2,FALSE))</f>
        <v/>
      </c>
      <c r="J907" s="3" t="str">
        <f>IF(Polygon[Asset Group]="","",VLOOKUP(Polygon[Asset Group],asset_grp_poly,3,FALSE))</f>
        <v/>
      </c>
      <c r="K907" s="3" t="str">
        <f>IF(Polygon[Asset Group]="","",VLOOKUP(Polygon[Asset Type],type_master_list,2,FALSE))</f>
        <v/>
      </c>
      <c r="L907" s="3" t="str">
        <f>IF(Polygon[Asset Name]="","",PROPER(Polygon[Asset Name]))</f>
        <v/>
      </c>
      <c r="M907" s="11" t="str">
        <f>IF(Polygon[Install Date]="","",Polygon[Install Date])</f>
        <v/>
      </c>
      <c r="N907" s="11" t="str">
        <f>IF(Polygon[Note]="","",PROPER(Polygon[Note]))</f>
        <v/>
      </c>
      <c r="O907" s="11" t="str">
        <f>IF(Polygon[Resource Consent Number]="","",UPPER(Polygon[Resource Consent Number]))</f>
        <v/>
      </c>
      <c r="P907" s="53" t="str">
        <f>IF(Polygon[Asset Unit Cost]="","",Polygon[Asset Unit Cost])</f>
        <v/>
      </c>
      <c r="Q907" s="11" t="str">
        <f>IF(Polygon[Added By]="","",UPPER(Polygon[Added By]))</f>
        <v/>
      </c>
      <c r="R907" s="11" t="str">
        <f>IF(Polygon[Added Date]="","",Polygon[Added Date])</f>
        <v/>
      </c>
      <c r="S907" s="14" t="str">
        <f>IF(Polygon[Z COORD]="","",Polygon[Z COORD])</f>
        <v/>
      </c>
      <c r="T907" s="14" t="str">
        <f>IF(Polygon[Asset Description]="","",PROPER(Polygon[Asset Description]))</f>
        <v/>
      </c>
      <c r="U907" s="14" t="str">
        <f>IF(Polygon[Area m2]="","",Polygon[Area m2])</f>
        <v/>
      </c>
      <c r="V907" s="14" t="str">
        <f>IF(Polygon[Asset Group]="","",VLOOKUP(Polygon[Surface Material],surface_master,2,FALSE))</f>
        <v/>
      </c>
      <c r="W907" s="14" t="str">
        <f>IF(Polygon[Asset Group]="","",VLOOKUP(Polygon[Material],sa_pa_surface,2,FALSE))</f>
        <v/>
      </c>
      <c r="X907" s="14" t="str">
        <f>IF(Polygon[Asset Group]="","",VLOOKUP(Polygon[Surface],surface_master,2,FALSE))</f>
        <v/>
      </c>
      <c r="Y907" s="14" t="str">
        <f>IF(Polygon[Surface Layer Depth mm]="","",Polygon[Surface Layer Depth mm])</f>
        <v/>
      </c>
      <c r="Z907" s="14" t="str">
        <f>IF(Polygon[Length m]="","",Polygon[Length m])</f>
        <v/>
      </c>
      <c r="AA907" s="14" t="str">
        <f>IF(Polygon[Av Width m]="","",Polygon[Av Width m])</f>
        <v/>
      </c>
      <c r="AB907" s="14" t="str">
        <f>IF(Polygon[Parking Capacity]="","",Polygon[Parking Capacity])</f>
        <v/>
      </c>
    </row>
    <row r="908" spans="1:28" s="3" customFormat="1" x14ac:dyDescent="0.2">
      <c r="A908" s="3" t="str">
        <f>IF(Polygon[DWG File Name]="","",Polygon[DWG File Name])</f>
        <v/>
      </c>
      <c r="B908" s="3" t="str">
        <f>IF(Polygon[DWG Layer Name]="","",Polygon[DWG Layer Name])</f>
        <v/>
      </c>
      <c r="C908" s="3" t="str">
        <f>IF(Polygon[DWG Handle]="","",Polygon[DWG Handle])</f>
        <v/>
      </c>
      <c r="D908" s="58" t="str">
        <f>IF(Polygon[Approx Centroid X]="","",Polygon[Approx Centroid X])</f>
        <v/>
      </c>
      <c r="E908" s="58" t="str">
        <f>IF(Polygon[Approx Centroid Y]="","",Polygon[Approx Centroid Y])</f>
        <v/>
      </c>
      <c r="F908" s="3" t="str">
        <f>IF(Polygon[Replacement Asset]="","",Polygon[Replacement Asset])</f>
        <v/>
      </c>
      <c r="G908" s="3" t="str">
        <f>IF(Polygon[Asset ID]="","",UPPER(Polygon[Asset ID]))</f>
        <v/>
      </c>
      <c r="H908" s="3" t="str">
        <f>IF(Polygon[Asset Group]="","",VLOOKUP(Polygon[Asset Group],asset_grp_poly,4,FALSE))</f>
        <v/>
      </c>
      <c r="I908" s="3" t="str">
        <f>IF(Polygon[Asset Group]="","",VLOOKUP(Polygon[Asset Group],asset_grp_poly,2,FALSE))</f>
        <v/>
      </c>
      <c r="J908" s="3" t="str">
        <f>IF(Polygon[Asset Group]="","",VLOOKUP(Polygon[Asset Group],asset_grp_poly,3,FALSE))</f>
        <v/>
      </c>
      <c r="K908" s="3" t="str">
        <f>IF(Polygon[Asset Group]="","",VLOOKUP(Polygon[Asset Type],type_master_list,2,FALSE))</f>
        <v/>
      </c>
      <c r="L908" s="3" t="str">
        <f>IF(Polygon[Asset Name]="","",PROPER(Polygon[Asset Name]))</f>
        <v/>
      </c>
      <c r="M908" s="11" t="str">
        <f>IF(Polygon[Install Date]="","",Polygon[Install Date])</f>
        <v/>
      </c>
      <c r="N908" s="11" t="str">
        <f>IF(Polygon[Note]="","",PROPER(Polygon[Note]))</f>
        <v/>
      </c>
      <c r="O908" s="11" t="str">
        <f>IF(Polygon[Resource Consent Number]="","",UPPER(Polygon[Resource Consent Number]))</f>
        <v/>
      </c>
      <c r="P908" s="53" t="str">
        <f>IF(Polygon[Asset Unit Cost]="","",Polygon[Asset Unit Cost])</f>
        <v/>
      </c>
      <c r="Q908" s="11" t="str">
        <f>IF(Polygon[Added By]="","",UPPER(Polygon[Added By]))</f>
        <v/>
      </c>
      <c r="R908" s="11" t="str">
        <f>IF(Polygon[Added Date]="","",Polygon[Added Date])</f>
        <v/>
      </c>
      <c r="S908" s="14" t="str">
        <f>IF(Polygon[Z COORD]="","",Polygon[Z COORD])</f>
        <v/>
      </c>
      <c r="T908" s="14" t="str">
        <f>IF(Polygon[Asset Description]="","",PROPER(Polygon[Asset Description]))</f>
        <v/>
      </c>
      <c r="U908" s="14" t="str">
        <f>IF(Polygon[Area m2]="","",Polygon[Area m2])</f>
        <v/>
      </c>
      <c r="V908" s="14" t="str">
        <f>IF(Polygon[Asset Group]="","",VLOOKUP(Polygon[Surface Material],surface_master,2,FALSE))</f>
        <v/>
      </c>
      <c r="W908" s="14" t="str">
        <f>IF(Polygon[Asset Group]="","",VLOOKUP(Polygon[Material],sa_pa_surface,2,FALSE))</f>
        <v/>
      </c>
      <c r="X908" s="14" t="str">
        <f>IF(Polygon[Asset Group]="","",VLOOKUP(Polygon[Surface],surface_master,2,FALSE))</f>
        <v/>
      </c>
      <c r="Y908" s="14" t="str">
        <f>IF(Polygon[Surface Layer Depth mm]="","",Polygon[Surface Layer Depth mm])</f>
        <v/>
      </c>
      <c r="Z908" s="14" t="str">
        <f>IF(Polygon[Length m]="","",Polygon[Length m])</f>
        <v/>
      </c>
      <c r="AA908" s="14" t="str">
        <f>IF(Polygon[Av Width m]="","",Polygon[Av Width m])</f>
        <v/>
      </c>
      <c r="AB908" s="14" t="str">
        <f>IF(Polygon[Parking Capacity]="","",Polygon[Parking Capacity])</f>
        <v/>
      </c>
    </row>
    <row r="909" spans="1:28" s="3" customFormat="1" x14ac:dyDescent="0.2">
      <c r="A909" s="3" t="str">
        <f>IF(Polygon[DWG File Name]="","",Polygon[DWG File Name])</f>
        <v/>
      </c>
      <c r="B909" s="3" t="str">
        <f>IF(Polygon[DWG Layer Name]="","",Polygon[DWG Layer Name])</f>
        <v/>
      </c>
      <c r="C909" s="3" t="str">
        <f>IF(Polygon[DWG Handle]="","",Polygon[DWG Handle])</f>
        <v/>
      </c>
      <c r="D909" s="58" t="str">
        <f>IF(Polygon[Approx Centroid X]="","",Polygon[Approx Centroid X])</f>
        <v/>
      </c>
      <c r="E909" s="58" t="str">
        <f>IF(Polygon[Approx Centroid Y]="","",Polygon[Approx Centroid Y])</f>
        <v/>
      </c>
      <c r="F909" s="3" t="str">
        <f>IF(Polygon[Replacement Asset]="","",Polygon[Replacement Asset])</f>
        <v/>
      </c>
      <c r="G909" s="3" t="str">
        <f>IF(Polygon[Asset ID]="","",UPPER(Polygon[Asset ID]))</f>
        <v/>
      </c>
      <c r="H909" s="3" t="str">
        <f>IF(Polygon[Asset Group]="","",VLOOKUP(Polygon[Asset Group],asset_grp_poly,4,FALSE))</f>
        <v/>
      </c>
      <c r="I909" s="3" t="str">
        <f>IF(Polygon[Asset Group]="","",VLOOKUP(Polygon[Asset Group],asset_grp_poly,2,FALSE))</f>
        <v/>
      </c>
      <c r="J909" s="3" t="str">
        <f>IF(Polygon[Asset Group]="","",VLOOKUP(Polygon[Asset Group],asset_grp_poly,3,FALSE))</f>
        <v/>
      </c>
      <c r="K909" s="3" t="str">
        <f>IF(Polygon[Asset Group]="","",VLOOKUP(Polygon[Asset Type],type_master_list,2,FALSE))</f>
        <v/>
      </c>
      <c r="L909" s="3" t="str">
        <f>IF(Polygon[Asset Name]="","",PROPER(Polygon[Asset Name]))</f>
        <v/>
      </c>
      <c r="M909" s="11" t="str">
        <f>IF(Polygon[Install Date]="","",Polygon[Install Date])</f>
        <v/>
      </c>
      <c r="N909" s="11" t="str">
        <f>IF(Polygon[Note]="","",PROPER(Polygon[Note]))</f>
        <v/>
      </c>
      <c r="O909" s="11" t="str">
        <f>IF(Polygon[Resource Consent Number]="","",UPPER(Polygon[Resource Consent Number]))</f>
        <v/>
      </c>
      <c r="P909" s="53" t="str">
        <f>IF(Polygon[Asset Unit Cost]="","",Polygon[Asset Unit Cost])</f>
        <v/>
      </c>
      <c r="Q909" s="11" t="str">
        <f>IF(Polygon[Added By]="","",UPPER(Polygon[Added By]))</f>
        <v/>
      </c>
      <c r="R909" s="11" t="str">
        <f>IF(Polygon[Added Date]="","",Polygon[Added Date])</f>
        <v/>
      </c>
      <c r="S909" s="14" t="str">
        <f>IF(Polygon[Z COORD]="","",Polygon[Z COORD])</f>
        <v/>
      </c>
      <c r="T909" s="14" t="str">
        <f>IF(Polygon[Asset Description]="","",PROPER(Polygon[Asset Description]))</f>
        <v/>
      </c>
      <c r="U909" s="14" t="str">
        <f>IF(Polygon[Area m2]="","",Polygon[Area m2])</f>
        <v/>
      </c>
      <c r="V909" s="14" t="str">
        <f>IF(Polygon[Asset Group]="","",VLOOKUP(Polygon[Surface Material],surface_master,2,FALSE))</f>
        <v/>
      </c>
      <c r="W909" s="14" t="str">
        <f>IF(Polygon[Asset Group]="","",VLOOKUP(Polygon[Material],sa_pa_surface,2,FALSE))</f>
        <v/>
      </c>
      <c r="X909" s="14" t="str">
        <f>IF(Polygon[Asset Group]="","",VLOOKUP(Polygon[Surface],surface_master,2,FALSE))</f>
        <v/>
      </c>
      <c r="Y909" s="14" t="str">
        <f>IF(Polygon[Surface Layer Depth mm]="","",Polygon[Surface Layer Depth mm])</f>
        <v/>
      </c>
      <c r="Z909" s="14" t="str">
        <f>IF(Polygon[Length m]="","",Polygon[Length m])</f>
        <v/>
      </c>
      <c r="AA909" s="14" t="str">
        <f>IF(Polygon[Av Width m]="","",Polygon[Av Width m])</f>
        <v/>
      </c>
      <c r="AB909" s="14" t="str">
        <f>IF(Polygon[Parking Capacity]="","",Polygon[Parking Capacity])</f>
        <v/>
      </c>
    </row>
    <row r="910" spans="1:28" s="3" customFormat="1" x14ac:dyDescent="0.2">
      <c r="A910" s="3" t="str">
        <f>IF(Polygon[DWG File Name]="","",Polygon[DWG File Name])</f>
        <v/>
      </c>
      <c r="B910" s="3" t="str">
        <f>IF(Polygon[DWG Layer Name]="","",Polygon[DWG Layer Name])</f>
        <v/>
      </c>
      <c r="C910" s="3" t="str">
        <f>IF(Polygon[DWG Handle]="","",Polygon[DWG Handle])</f>
        <v/>
      </c>
      <c r="D910" s="58" t="str">
        <f>IF(Polygon[Approx Centroid X]="","",Polygon[Approx Centroid X])</f>
        <v/>
      </c>
      <c r="E910" s="58" t="str">
        <f>IF(Polygon[Approx Centroid Y]="","",Polygon[Approx Centroid Y])</f>
        <v/>
      </c>
      <c r="F910" s="3" t="str">
        <f>IF(Polygon[Replacement Asset]="","",Polygon[Replacement Asset])</f>
        <v/>
      </c>
      <c r="G910" s="3" t="str">
        <f>IF(Polygon[Asset ID]="","",UPPER(Polygon[Asset ID]))</f>
        <v/>
      </c>
      <c r="H910" s="3" t="str">
        <f>IF(Polygon[Asset Group]="","",VLOOKUP(Polygon[Asset Group],asset_grp_poly,4,FALSE))</f>
        <v/>
      </c>
      <c r="I910" s="3" t="str">
        <f>IF(Polygon[Asset Group]="","",VLOOKUP(Polygon[Asset Group],asset_grp_poly,2,FALSE))</f>
        <v/>
      </c>
      <c r="J910" s="3" t="str">
        <f>IF(Polygon[Asset Group]="","",VLOOKUP(Polygon[Asset Group],asset_grp_poly,3,FALSE))</f>
        <v/>
      </c>
      <c r="K910" s="3" t="str">
        <f>IF(Polygon[Asset Group]="","",VLOOKUP(Polygon[Asset Type],type_master_list,2,FALSE))</f>
        <v/>
      </c>
      <c r="L910" s="3" t="str">
        <f>IF(Polygon[Asset Name]="","",PROPER(Polygon[Asset Name]))</f>
        <v/>
      </c>
      <c r="M910" s="11" t="str">
        <f>IF(Polygon[Install Date]="","",Polygon[Install Date])</f>
        <v/>
      </c>
      <c r="N910" s="11" t="str">
        <f>IF(Polygon[Note]="","",PROPER(Polygon[Note]))</f>
        <v/>
      </c>
      <c r="O910" s="11" t="str">
        <f>IF(Polygon[Resource Consent Number]="","",UPPER(Polygon[Resource Consent Number]))</f>
        <v/>
      </c>
      <c r="P910" s="53" t="str">
        <f>IF(Polygon[Asset Unit Cost]="","",Polygon[Asset Unit Cost])</f>
        <v/>
      </c>
      <c r="Q910" s="11" t="str">
        <f>IF(Polygon[Added By]="","",UPPER(Polygon[Added By]))</f>
        <v/>
      </c>
      <c r="R910" s="11" t="str">
        <f>IF(Polygon[Added Date]="","",Polygon[Added Date])</f>
        <v/>
      </c>
      <c r="S910" s="14" t="str">
        <f>IF(Polygon[Z COORD]="","",Polygon[Z COORD])</f>
        <v/>
      </c>
      <c r="T910" s="14" t="str">
        <f>IF(Polygon[Asset Description]="","",PROPER(Polygon[Asset Description]))</f>
        <v/>
      </c>
      <c r="U910" s="14" t="str">
        <f>IF(Polygon[Area m2]="","",Polygon[Area m2])</f>
        <v/>
      </c>
      <c r="V910" s="14" t="str">
        <f>IF(Polygon[Asset Group]="","",VLOOKUP(Polygon[Surface Material],surface_master,2,FALSE))</f>
        <v/>
      </c>
      <c r="W910" s="14" t="str">
        <f>IF(Polygon[Asset Group]="","",VLOOKUP(Polygon[Material],sa_pa_surface,2,FALSE))</f>
        <v/>
      </c>
      <c r="X910" s="14" t="str">
        <f>IF(Polygon[Asset Group]="","",VLOOKUP(Polygon[Surface],surface_master,2,FALSE))</f>
        <v/>
      </c>
      <c r="Y910" s="14" t="str">
        <f>IF(Polygon[Surface Layer Depth mm]="","",Polygon[Surface Layer Depth mm])</f>
        <v/>
      </c>
      <c r="Z910" s="14" t="str">
        <f>IF(Polygon[Length m]="","",Polygon[Length m])</f>
        <v/>
      </c>
      <c r="AA910" s="14" t="str">
        <f>IF(Polygon[Av Width m]="","",Polygon[Av Width m])</f>
        <v/>
      </c>
      <c r="AB910" s="14" t="str">
        <f>IF(Polygon[Parking Capacity]="","",Polygon[Parking Capacity])</f>
        <v/>
      </c>
    </row>
    <row r="911" spans="1:28" s="3" customFormat="1" x14ac:dyDescent="0.2">
      <c r="A911" s="3" t="str">
        <f>IF(Polygon[DWG File Name]="","",Polygon[DWG File Name])</f>
        <v/>
      </c>
      <c r="B911" s="3" t="str">
        <f>IF(Polygon[DWG Layer Name]="","",Polygon[DWG Layer Name])</f>
        <v/>
      </c>
      <c r="C911" s="3" t="str">
        <f>IF(Polygon[DWG Handle]="","",Polygon[DWG Handle])</f>
        <v/>
      </c>
      <c r="D911" s="58" t="str">
        <f>IF(Polygon[Approx Centroid X]="","",Polygon[Approx Centroid X])</f>
        <v/>
      </c>
      <c r="E911" s="58" t="str">
        <f>IF(Polygon[Approx Centroid Y]="","",Polygon[Approx Centroid Y])</f>
        <v/>
      </c>
      <c r="F911" s="3" t="str">
        <f>IF(Polygon[Replacement Asset]="","",Polygon[Replacement Asset])</f>
        <v/>
      </c>
      <c r="G911" s="3" t="str">
        <f>IF(Polygon[Asset ID]="","",UPPER(Polygon[Asset ID]))</f>
        <v/>
      </c>
      <c r="H911" s="3" t="str">
        <f>IF(Polygon[Asset Group]="","",VLOOKUP(Polygon[Asset Group],asset_grp_poly,4,FALSE))</f>
        <v/>
      </c>
      <c r="I911" s="3" t="str">
        <f>IF(Polygon[Asset Group]="","",VLOOKUP(Polygon[Asset Group],asset_grp_poly,2,FALSE))</f>
        <v/>
      </c>
      <c r="J911" s="3" t="str">
        <f>IF(Polygon[Asset Group]="","",VLOOKUP(Polygon[Asset Group],asset_grp_poly,3,FALSE))</f>
        <v/>
      </c>
      <c r="K911" s="3" t="str">
        <f>IF(Polygon[Asset Group]="","",VLOOKUP(Polygon[Asset Type],type_master_list,2,FALSE))</f>
        <v/>
      </c>
      <c r="L911" s="3" t="str">
        <f>IF(Polygon[Asset Name]="","",PROPER(Polygon[Asset Name]))</f>
        <v/>
      </c>
      <c r="M911" s="11" t="str">
        <f>IF(Polygon[Install Date]="","",Polygon[Install Date])</f>
        <v/>
      </c>
      <c r="N911" s="11" t="str">
        <f>IF(Polygon[Note]="","",PROPER(Polygon[Note]))</f>
        <v/>
      </c>
      <c r="O911" s="11" t="str">
        <f>IF(Polygon[Resource Consent Number]="","",UPPER(Polygon[Resource Consent Number]))</f>
        <v/>
      </c>
      <c r="P911" s="53" t="str">
        <f>IF(Polygon[Asset Unit Cost]="","",Polygon[Asset Unit Cost])</f>
        <v/>
      </c>
      <c r="Q911" s="11" t="str">
        <f>IF(Polygon[Added By]="","",UPPER(Polygon[Added By]))</f>
        <v/>
      </c>
      <c r="R911" s="11" t="str">
        <f>IF(Polygon[Added Date]="","",Polygon[Added Date])</f>
        <v/>
      </c>
      <c r="S911" s="14" t="str">
        <f>IF(Polygon[Z COORD]="","",Polygon[Z COORD])</f>
        <v/>
      </c>
      <c r="T911" s="14" t="str">
        <f>IF(Polygon[Asset Description]="","",PROPER(Polygon[Asset Description]))</f>
        <v/>
      </c>
      <c r="U911" s="14" t="str">
        <f>IF(Polygon[Area m2]="","",Polygon[Area m2])</f>
        <v/>
      </c>
      <c r="V911" s="14" t="str">
        <f>IF(Polygon[Asset Group]="","",VLOOKUP(Polygon[Surface Material],surface_master,2,FALSE))</f>
        <v/>
      </c>
      <c r="W911" s="14" t="str">
        <f>IF(Polygon[Asset Group]="","",VLOOKUP(Polygon[Material],sa_pa_surface,2,FALSE))</f>
        <v/>
      </c>
      <c r="X911" s="14" t="str">
        <f>IF(Polygon[Asset Group]="","",VLOOKUP(Polygon[Surface],surface_master,2,FALSE))</f>
        <v/>
      </c>
      <c r="Y911" s="14" t="str">
        <f>IF(Polygon[Surface Layer Depth mm]="","",Polygon[Surface Layer Depth mm])</f>
        <v/>
      </c>
      <c r="Z911" s="14" t="str">
        <f>IF(Polygon[Length m]="","",Polygon[Length m])</f>
        <v/>
      </c>
      <c r="AA911" s="14" t="str">
        <f>IF(Polygon[Av Width m]="","",Polygon[Av Width m])</f>
        <v/>
      </c>
      <c r="AB911" s="14" t="str">
        <f>IF(Polygon[Parking Capacity]="","",Polygon[Parking Capacity])</f>
        <v/>
      </c>
    </row>
    <row r="912" spans="1:28" s="3" customFormat="1" x14ac:dyDescent="0.2">
      <c r="A912" s="3" t="str">
        <f>IF(Polygon[DWG File Name]="","",Polygon[DWG File Name])</f>
        <v/>
      </c>
      <c r="B912" s="3" t="str">
        <f>IF(Polygon[DWG Layer Name]="","",Polygon[DWG Layer Name])</f>
        <v/>
      </c>
      <c r="C912" s="3" t="str">
        <f>IF(Polygon[DWG Handle]="","",Polygon[DWG Handle])</f>
        <v/>
      </c>
      <c r="D912" s="58" t="str">
        <f>IF(Polygon[Approx Centroid X]="","",Polygon[Approx Centroid X])</f>
        <v/>
      </c>
      <c r="E912" s="58" t="str">
        <f>IF(Polygon[Approx Centroid Y]="","",Polygon[Approx Centroid Y])</f>
        <v/>
      </c>
      <c r="F912" s="3" t="str">
        <f>IF(Polygon[Replacement Asset]="","",Polygon[Replacement Asset])</f>
        <v/>
      </c>
      <c r="G912" s="3" t="str">
        <f>IF(Polygon[Asset ID]="","",UPPER(Polygon[Asset ID]))</f>
        <v/>
      </c>
      <c r="H912" s="3" t="str">
        <f>IF(Polygon[Asset Group]="","",VLOOKUP(Polygon[Asset Group],asset_grp_poly,4,FALSE))</f>
        <v/>
      </c>
      <c r="I912" s="3" t="str">
        <f>IF(Polygon[Asset Group]="","",VLOOKUP(Polygon[Asset Group],asset_grp_poly,2,FALSE))</f>
        <v/>
      </c>
      <c r="J912" s="3" t="str">
        <f>IF(Polygon[Asset Group]="","",VLOOKUP(Polygon[Asset Group],asset_grp_poly,3,FALSE))</f>
        <v/>
      </c>
      <c r="K912" s="3" t="str">
        <f>IF(Polygon[Asset Group]="","",VLOOKUP(Polygon[Asset Type],type_master_list,2,FALSE))</f>
        <v/>
      </c>
      <c r="L912" s="3" t="str">
        <f>IF(Polygon[Asset Name]="","",PROPER(Polygon[Asset Name]))</f>
        <v/>
      </c>
      <c r="M912" s="11" t="str">
        <f>IF(Polygon[Install Date]="","",Polygon[Install Date])</f>
        <v/>
      </c>
      <c r="N912" s="11" t="str">
        <f>IF(Polygon[Note]="","",PROPER(Polygon[Note]))</f>
        <v/>
      </c>
      <c r="O912" s="11" t="str">
        <f>IF(Polygon[Resource Consent Number]="","",UPPER(Polygon[Resource Consent Number]))</f>
        <v/>
      </c>
      <c r="P912" s="53" t="str">
        <f>IF(Polygon[Asset Unit Cost]="","",Polygon[Asset Unit Cost])</f>
        <v/>
      </c>
      <c r="Q912" s="11" t="str">
        <f>IF(Polygon[Added By]="","",UPPER(Polygon[Added By]))</f>
        <v/>
      </c>
      <c r="R912" s="11" t="str">
        <f>IF(Polygon[Added Date]="","",Polygon[Added Date])</f>
        <v/>
      </c>
      <c r="S912" s="14" t="str">
        <f>IF(Polygon[Z COORD]="","",Polygon[Z COORD])</f>
        <v/>
      </c>
      <c r="T912" s="14" t="str">
        <f>IF(Polygon[Asset Description]="","",PROPER(Polygon[Asset Description]))</f>
        <v/>
      </c>
      <c r="U912" s="14" t="str">
        <f>IF(Polygon[Area m2]="","",Polygon[Area m2])</f>
        <v/>
      </c>
      <c r="V912" s="14" t="str">
        <f>IF(Polygon[Asset Group]="","",VLOOKUP(Polygon[Surface Material],surface_master,2,FALSE))</f>
        <v/>
      </c>
      <c r="W912" s="14" t="str">
        <f>IF(Polygon[Asset Group]="","",VLOOKUP(Polygon[Material],sa_pa_surface,2,FALSE))</f>
        <v/>
      </c>
      <c r="X912" s="14" t="str">
        <f>IF(Polygon[Asset Group]="","",VLOOKUP(Polygon[Surface],surface_master,2,FALSE))</f>
        <v/>
      </c>
      <c r="Y912" s="14" t="str">
        <f>IF(Polygon[Surface Layer Depth mm]="","",Polygon[Surface Layer Depth mm])</f>
        <v/>
      </c>
      <c r="Z912" s="14" t="str">
        <f>IF(Polygon[Length m]="","",Polygon[Length m])</f>
        <v/>
      </c>
      <c r="AA912" s="14" t="str">
        <f>IF(Polygon[Av Width m]="","",Polygon[Av Width m])</f>
        <v/>
      </c>
      <c r="AB912" s="14" t="str">
        <f>IF(Polygon[Parking Capacity]="","",Polygon[Parking Capacity])</f>
        <v/>
      </c>
    </row>
    <row r="913" spans="1:28" s="3" customFormat="1" x14ac:dyDescent="0.2">
      <c r="A913" s="3" t="str">
        <f>IF(Polygon[DWG File Name]="","",Polygon[DWG File Name])</f>
        <v/>
      </c>
      <c r="B913" s="3" t="str">
        <f>IF(Polygon[DWG Layer Name]="","",Polygon[DWG Layer Name])</f>
        <v/>
      </c>
      <c r="C913" s="3" t="str">
        <f>IF(Polygon[DWG Handle]="","",Polygon[DWG Handle])</f>
        <v/>
      </c>
      <c r="D913" s="58" t="str">
        <f>IF(Polygon[Approx Centroid X]="","",Polygon[Approx Centroid X])</f>
        <v/>
      </c>
      <c r="E913" s="58" t="str">
        <f>IF(Polygon[Approx Centroid Y]="","",Polygon[Approx Centroid Y])</f>
        <v/>
      </c>
      <c r="F913" s="3" t="str">
        <f>IF(Polygon[Replacement Asset]="","",Polygon[Replacement Asset])</f>
        <v/>
      </c>
      <c r="G913" s="3" t="str">
        <f>IF(Polygon[Asset ID]="","",UPPER(Polygon[Asset ID]))</f>
        <v/>
      </c>
      <c r="H913" s="3" t="str">
        <f>IF(Polygon[Asset Group]="","",VLOOKUP(Polygon[Asset Group],asset_grp_poly,4,FALSE))</f>
        <v/>
      </c>
      <c r="I913" s="3" t="str">
        <f>IF(Polygon[Asset Group]="","",VLOOKUP(Polygon[Asset Group],asset_grp_poly,2,FALSE))</f>
        <v/>
      </c>
      <c r="J913" s="3" t="str">
        <f>IF(Polygon[Asset Group]="","",VLOOKUP(Polygon[Asset Group],asset_grp_poly,3,FALSE))</f>
        <v/>
      </c>
      <c r="K913" s="3" t="str">
        <f>IF(Polygon[Asset Group]="","",VLOOKUP(Polygon[Asset Type],type_master_list,2,FALSE))</f>
        <v/>
      </c>
      <c r="L913" s="3" t="str">
        <f>IF(Polygon[Asset Name]="","",PROPER(Polygon[Asset Name]))</f>
        <v/>
      </c>
      <c r="M913" s="11" t="str">
        <f>IF(Polygon[Install Date]="","",Polygon[Install Date])</f>
        <v/>
      </c>
      <c r="N913" s="11" t="str">
        <f>IF(Polygon[Note]="","",PROPER(Polygon[Note]))</f>
        <v/>
      </c>
      <c r="O913" s="11" t="str">
        <f>IF(Polygon[Resource Consent Number]="","",UPPER(Polygon[Resource Consent Number]))</f>
        <v/>
      </c>
      <c r="P913" s="53" t="str">
        <f>IF(Polygon[Asset Unit Cost]="","",Polygon[Asset Unit Cost])</f>
        <v/>
      </c>
      <c r="Q913" s="11" t="str">
        <f>IF(Polygon[Added By]="","",UPPER(Polygon[Added By]))</f>
        <v/>
      </c>
      <c r="R913" s="11" t="str">
        <f>IF(Polygon[Added Date]="","",Polygon[Added Date])</f>
        <v/>
      </c>
      <c r="S913" s="14" t="str">
        <f>IF(Polygon[Z COORD]="","",Polygon[Z COORD])</f>
        <v/>
      </c>
      <c r="T913" s="14" t="str">
        <f>IF(Polygon[Asset Description]="","",PROPER(Polygon[Asset Description]))</f>
        <v/>
      </c>
      <c r="U913" s="14" t="str">
        <f>IF(Polygon[Area m2]="","",Polygon[Area m2])</f>
        <v/>
      </c>
      <c r="V913" s="14" t="str">
        <f>IF(Polygon[Asset Group]="","",VLOOKUP(Polygon[Surface Material],surface_master,2,FALSE))</f>
        <v/>
      </c>
      <c r="W913" s="14" t="str">
        <f>IF(Polygon[Asset Group]="","",VLOOKUP(Polygon[Material],sa_pa_surface,2,FALSE))</f>
        <v/>
      </c>
      <c r="X913" s="14" t="str">
        <f>IF(Polygon[Asset Group]="","",VLOOKUP(Polygon[Surface],surface_master,2,FALSE))</f>
        <v/>
      </c>
      <c r="Y913" s="14" t="str">
        <f>IF(Polygon[Surface Layer Depth mm]="","",Polygon[Surface Layer Depth mm])</f>
        <v/>
      </c>
      <c r="Z913" s="14" t="str">
        <f>IF(Polygon[Length m]="","",Polygon[Length m])</f>
        <v/>
      </c>
      <c r="AA913" s="14" t="str">
        <f>IF(Polygon[Av Width m]="","",Polygon[Av Width m])</f>
        <v/>
      </c>
      <c r="AB913" s="14" t="str">
        <f>IF(Polygon[Parking Capacity]="","",Polygon[Parking Capacity])</f>
        <v/>
      </c>
    </row>
    <row r="914" spans="1:28" s="3" customFormat="1" x14ac:dyDescent="0.2">
      <c r="A914" s="3" t="str">
        <f>IF(Polygon[DWG File Name]="","",Polygon[DWG File Name])</f>
        <v/>
      </c>
      <c r="B914" s="3" t="str">
        <f>IF(Polygon[DWG Layer Name]="","",Polygon[DWG Layer Name])</f>
        <v/>
      </c>
      <c r="C914" s="3" t="str">
        <f>IF(Polygon[DWG Handle]="","",Polygon[DWG Handle])</f>
        <v/>
      </c>
      <c r="D914" s="58" t="str">
        <f>IF(Polygon[Approx Centroid X]="","",Polygon[Approx Centroid X])</f>
        <v/>
      </c>
      <c r="E914" s="58" t="str">
        <f>IF(Polygon[Approx Centroid Y]="","",Polygon[Approx Centroid Y])</f>
        <v/>
      </c>
      <c r="F914" s="3" t="str">
        <f>IF(Polygon[Replacement Asset]="","",Polygon[Replacement Asset])</f>
        <v/>
      </c>
      <c r="G914" s="3" t="str">
        <f>IF(Polygon[Asset ID]="","",UPPER(Polygon[Asset ID]))</f>
        <v/>
      </c>
      <c r="H914" s="3" t="str">
        <f>IF(Polygon[Asset Group]="","",VLOOKUP(Polygon[Asset Group],asset_grp_poly,4,FALSE))</f>
        <v/>
      </c>
      <c r="I914" s="3" t="str">
        <f>IF(Polygon[Asset Group]="","",VLOOKUP(Polygon[Asset Group],asset_grp_poly,2,FALSE))</f>
        <v/>
      </c>
      <c r="J914" s="3" t="str">
        <f>IF(Polygon[Asset Group]="","",VLOOKUP(Polygon[Asset Group],asset_grp_poly,3,FALSE))</f>
        <v/>
      </c>
      <c r="K914" s="3" t="str">
        <f>IF(Polygon[Asset Group]="","",VLOOKUP(Polygon[Asset Type],type_master_list,2,FALSE))</f>
        <v/>
      </c>
      <c r="L914" s="3" t="str">
        <f>IF(Polygon[Asset Name]="","",PROPER(Polygon[Asset Name]))</f>
        <v/>
      </c>
      <c r="M914" s="11" t="str">
        <f>IF(Polygon[Install Date]="","",Polygon[Install Date])</f>
        <v/>
      </c>
      <c r="N914" s="11" t="str">
        <f>IF(Polygon[Note]="","",PROPER(Polygon[Note]))</f>
        <v/>
      </c>
      <c r="O914" s="11" t="str">
        <f>IF(Polygon[Resource Consent Number]="","",UPPER(Polygon[Resource Consent Number]))</f>
        <v/>
      </c>
      <c r="P914" s="53" t="str">
        <f>IF(Polygon[Asset Unit Cost]="","",Polygon[Asset Unit Cost])</f>
        <v/>
      </c>
      <c r="Q914" s="11" t="str">
        <f>IF(Polygon[Added By]="","",UPPER(Polygon[Added By]))</f>
        <v/>
      </c>
      <c r="R914" s="11" t="str">
        <f>IF(Polygon[Added Date]="","",Polygon[Added Date])</f>
        <v/>
      </c>
      <c r="S914" s="14" t="str">
        <f>IF(Polygon[Z COORD]="","",Polygon[Z COORD])</f>
        <v/>
      </c>
      <c r="T914" s="14" t="str">
        <f>IF(Polygon[Asset Description]="","",PROPER(Polygon[Asset Description]))</f>
        <v/>
      </c>
      <c r="U914" s="14" t="str">
        <f>IF(Polygon[Area m2]="","",Polygon[Area m2])</f>
        <v/>
      </c>
      <c r="V914" s="14" t="str">
        <f>IF(Polygon[Asset Group]="","",VLOOKUP(Polygon[Surface Material],surface_master,2,FALSE))</f>
        <v/>
      </c>
      <c r="W914" s="14" t="str">
        <f>IF(Polygon[Asset Group]="","",VLOOKUP(Polygon[Material],sa_pa_surface,2,FALSE))</f>
        <v/>
      </c>
      <c r="X914" s="14" t="str">
        <f>IF(Polygon[Asset Group]="","",VLOOKUP(Polygon[Surface],surface_master,2,FALSE))</f>
        <v/>
      </c>
      <c r="Y914" s="14" t="str">
        <f>IF(Polygon[Surface Layer Depth mm]="","",Polygon[Surface Layer Depth mm])</f>
        <v/>
      </c>
      <c r="Z914" s="14" t="str">
        <f>IF(Polygon[Length m]="","",Polygon[Length m])</f>
        <v/>
      </c>
      <c r="AA914" s="14" t="str">
        <f>IF(Polygon[Av Width m]="","",Polygon[Av Width m])</f>
        <v/>
      </c>
      <c r="AB914" s="14" t="str">
        <f>IF(Polygon[Parking Capacity]="","",Polygon[Parking Capacity])</f>
        <v/>
      </c>
    </row>
    <row r="915" spans="1:28" s="3" customFormat="1" x14ac:dyDescent="0.2">
      <c r="A915" s="3" t="str">
        <f>IF(Polygon[DWG File Name]="","",Polygon[DWG File Name])</f>
        <v/>
      </c>
      <c r="B915" s="3" t="str">
        <f>IF(Polygon[DWG Layer Name]="","",Polygon[DWG Layer Name])</f>
        <v/>
      </c>
      <c r="C915" s="3" t="str">
        <f>IF(Polygon[DWG Handle]="","",Polygon[DWG Handle])</f>
        <v/>
      </c>
      <c r="D915" s="58" t="str">
        <f>IF(Polygon[Approx Centroid X]="","",Polygon[Approx Centroid X])</f>
        <v/>
      </c>
      <c r="E915" s="58" t="str">
        <f>IF(Polygon[Approx Centroid Y]="","",Polygon[Approx Centroid Y])</f>
        <v/>
      </c>
      <c r="F915" s="3" t="str">
        <f>IF(Polygon[Replacement Asset]="","",Polygon[Replacement Asset])</f>
        <v/>
      </c>
      <c r="G915" s="3" t="str">
        <f>IF(Polygon[Asset ID]="","",UPPER(Polygon[Asset ID]))</f>
        <v/>
      </c>
      <c r="H915" s="3" t="str">
        <f>IF(Polygon[Asset Group]="","",VLOOKUP(Polygon[Asset Group],asset_grp_poly,4,FALSE))</f>
        <v/>
      </c>
      <c r="I915" s="3" t="str">
        <f>IF(Polygon[Asset Group]="","",VLOOKUP(Polygon[Asset Group],asset_grp_poly,2,FALSE))</f>
        <v/>
      </c>
      <c r="J915" s="3" t="str">
        <f>IF(Polygon[Asset Group]="","",VLOOKUP(Polygon[Asset Group],asset_grp_poly,3,FALSE))</f>
        <v/>
      </c>
      <c r="K915" s="3" t="str">
        <f>IF(Polygon[Asset Group]="","",VLOOKUP(Polygon[Asset Type],type_master_list,2,FALSE))</f>
        <v/>
      </c>
      <c r="L915" s="3" t="str">
        <f>IF(Polygon[Asset Name]="","",PROPER(Polygon[Asset Name]))</f>
        <v/>
      </c>
      <c r="M915" s="11" t="str">
        <f>IF(Polygon[Install Date]="","",Polygon[Install Date])</f>
        <v/>
      </c>
      <c r="N915" s="11" t="str">
        <f>IF(Polygon[Note]="","",PROPER(Polygon[Note]))</f>
        <v/>
      </c>
      <c r="O915" s="11" t="str">
        <f>IF(Polygon[Resource Consent Number]="","",UPPER(Polygon[Resource Consent Number]))</f>
        <v/>
      </c>
      <c r="P915" s="53" t="str">
        <f>IF(Polygon[Asset Unit Cost]="","",Polygon[Asset Unit Cost])</f>
        <v/>
      </c>
      <c r="Q915" s="11" t="str">
        <f>IF(Polygon[Added By]="","",UPPER(Polygon[Added By]))</f>
        <v/>
      </c>
      <c r="R915" s="11" t="str">
        <f>IF(Polygon[Added Date]="","",Polygon[Added Date])</f>
        <v/>
      </c>
      <c r="S915" s="14" t="str">
        <f>IF(Polygon[Z COORD]="","",Polygon[Z COORD])</f>
        <v/>
      </c>
      <c r="T915" s="14" t="str">
        <f>IF(Polygon[Asset Description]="","",PROPER(Polygon[Asset Description]))</f>
        <v/>
      </c>
      <c r="U915" s="14" t="str">
        <f>IF(Polygon[Area m2]="","",Polygon[Area m2])</f>
        <v/>
      </c>
      <c r="V915" s="14" t="str">
        <f>IF(Polygon[Asset Group]="","",VLOOKUP(Polygon[Surface Material],surface_master,2,FALSE))</f>
        <v/>
      </c>
      <c r="W915" s="14" t="str">
        <f>IF(Polygon[Asset Group]="","",VLOOKUP(Polygon[Material],sa_pa_surface,2,FALSE))</f>
        <v/>
      </c>
      <c r="X915" s="14" t="str">
        <f>IF(Polygon[Asset Group]="","",VLOOKUP(Polygon[Surface],surface_master,2,FALSE))</f>
        <v/>
      </c>
      <c r="Y915" s="14" t="str">
        <f>IF(Polygon[Surface Layer Depth mm]="","",Polygon[Surface Layer Depth mm])</f>
        <v/>
      </c>
      <c r="Z915" s="14" t="str">
        <f>IF(Polygon[Length m]="","",Polygon[Length m])</f>
        <v/>
      </c>
      <c r="AA915" s="14" t="str">
        <f>IF(Polygon[Av Width m]="","",Polygon[Av Width m])</f>
        <v/>
      </c>
      <c r="AB915" s="14" t="str">
        <f>IF(Polygon[Parking Capacity]="","",Polygon[Parking Capacity])</f>
        <v/>
      </c>
    </row>
    <row r="916" spans="1:28" s="3" customFormat="1" x14ac:dyDescent="0.2">
      <c r="A916" s="3" t="str">
        <f>IF(Polygon[DWG File Name]="","",Polygon[DWG File Name])</f>
        <v/>
      </c>
      <c r="B916" s="3" t="str">
        <f>IF(Polygon[DWG Layer Name]="","",Polygon[DWG Layer Name])</f>
        <v/>
      </c>
      <c r="C916" s="3" t="str">
        <f>IF(Polygon[DWG Handle]="","",Polygon[DWG Handle])</f>
        <v/>
      </c>
      <c r="D916" s="58" t="str">
        <f>IF(Polygon[Approx Centroid X]="","",Polygon[Approx Centroid X])</f>
        <v/>
      </c>
      <c r="E916" s="58" t="str">
        <f>IF(Polygon[Approx Centroid Y]="","",Polygon[Approx Centroid Y])</f>
        <v/>
      </c>
      <c r="F916" s="3" t="str">
        <f>IF(Polygon[Replacement Asset]="","",Polygon[Replacement Asset])</f>
        <v/>
      </c>
      <c r="G916" s="3" t="str">
        <f>IF(Polygon[Asset ID]="","",UPPER(Polygon[Asset ID]))</f>
        <v/>
      </c>
      <c r="H916" s="3" t="str">
        <f>IF(Polygon[Asset Group]="","",VLOOKUP(Polygon[Asset Group],asset_grp_poly,4,FALSE))</f>
        <v/>
      </c>
      <c r="I916" s="3" t="str">
        <f>IF(Polygon[Asset Group]="","",VLOOKUP(Polygon[Asset Group],asset_grp_poly,2,FALSE))</f>
        <v/>
      </c>
      <c r="J916" s="3" t="str">
        <f>IF(Polygon[Asset Group]="","",VLOOKUP(Polygon[Asset Group],asset_grp_poly,3,FALSE))</f>
        <v/>
      </c>
      <c r="K916" s="3" t="str">
        <f>IF(Polygon[Asset Group]="","",VLOOKUP(Polygon[Asset Type],type_master_list,2,FALSE))</f>
        <v/>
      </c>
      <c r="L916" s="3" t="str">
        <f>IF(Polygon[Asset Name]="","",PROPER(Polygon[Asset Name]))</f>
        <v/>
      </c>
      <c r="M916" s="11" t="str">
        <f>IF(Polygon[Install Date]="","",Polygon[Install Date])</f>
        <v/>
      </c>
      <c r="N916" s="11" t="str">
        <f>IF(Polygon[Note]="","",PROPER(Polygon[Note]))</f>
        <v/>
      </c>
      <c r="O916" s="11" t="str">
        <f>IF(Polygon[Resource Consent Number]="","",UPPER(Polygon[Resource Consent Number]))</f>
        <v/>
      </c>
      <c r="P916" s="53" t="str">
        <f>IF(Polygon[Asset Unit Cost]="","",Polygon[Asset Unit Cost])</f>
        <v/>
      </c>
      <c r="Q916" s="11" t="str">
        <f>IF(Polygon[Added By]="","",UPPER(Polygon[Added By]))</f>
        <v/>
      </c>
      <c r="R916" s="11" t="str">
        <f>IF(Polygon[Added Date]="","",Polygon[Added Date])</f>
        <v/>
      </c>
      <c r="S916" s="14" t="str">
        <f>IF(Polygon[Z COORD]="","",Polygon[Z COORD])</f>
        <v/>
      </c>
      <c r="T916" s="14" t="str">
        <f>IF(Polygon[Asset Description]="","",PROPER(Polygon[Asset Description]))</f>
        <v/>
      </c>
      <c r="U916" s="14" t="str">
        <f>IF(Polygon[Area m2]="","",Polygon[Area m2])</f>
        <v/>
      </c>
      <c r="V916" s="14" t="str">
        <f>IF(Polygon[Asset Group]="","",VLOOKUP(Polygon[Surface Material],surface_master,2,FALSE))</f>
        <v/>
      </c>
      <c r="W916" s="14" t="str">
        <f>IF(Polygon[Asset Group]="","",VLOOKUP(Polygon[Material],sa_pa_surface,2,FALSE))</f>
        <v/>
      </c>
      <c r="X916" s="14" t="str">
        <f>IF(Polygon[Asset Group]="","",VLOOKUP(Polygon[Surface],surface_master,2,FALSE))</f>
        <v/>
      </c>
      <c r="Y916" s="14" t="str">
        <f>IF(Polygon[Surface Layer Depth mm]="","",Polygon[Surface Layer Depth mm])</f>
        <v/>
      </c>
      <c r="Z916" s="14" t="str">
        <f>IF(Polygon[Length m]="","",Polygon[Length m])</f>
        <v/>
      </c>
      <c r="AA916" s="14" t="str">
        <f>IF(Polygon[Av Width m]="","",Polygon[Av Width m])</f>
        <v/>
      </c>
      <c r="AB916" s="14" t="str">
        <f>IF(Polygon[Parking Capacity]="","",Polygon[Parking Capacity])</f>
        <v/>
      </c>
    </row>
    <row r="917" spans="1:28" s="3" customFormat="1" x14ac:dyDescent="0.2">
      <c r="A917" s="3" t="str">
        <f>IF(Polygon[DWG File Name]="","",Polygon[DWG File Name])</f>
        <v/>
      </c>
      <c r="B917" s="3" t="str">
        <f>IF(Polygon[DWG Layer Name]="","",Polygon[DWG Layer Name])</f>
        <v/>
      </c>
      <c r="C917" s="3" t="str">
        <f>IF(Polygon[DWG Handle]="","",Polygon[DWG Handle])</f>
        <v/>
      </c>
      <c r="D917" s="58" t="str">
        <f>IF(Polygon[Approx Centroid X]="","",Polygon[Approx Centroid X])</f>
        <v/>
      </c>
      <c r="E917" s="58" t="str">
        <f>IF(Polygon[Approx Centroid Y]="","",Polygon[Approx Centroid Y])</f>
        <v/>
      </c>
      <c r="F917" s="3" t="str">
        <f>IF(Polygon[Replacement Asset]="","",Polygon[Replacement Asset])</f>
        <v/>
      </c>
      <c r="G917" s="3" t="str">
        <f>IF(Polygon[Asset ID]="","",UPPER(Polygon[Asset ID]))</f>
        <v/>
      </c>
      <c r="H917" s="3" t="str">
        <f>IF(Polygon[Asset Group]="","",VLOOKUP(Polygon[Asset Group],asset_grp_poly,4,FALSE))</f>
        <v/>
      </c>
      <c r="I917" s="3" t="str">
        <f>IF(Polygon[Asset Group]="","",VLOOKUP(Polygon[Asset Group],asset_grp_poly,2,FALSE))</f>
        <v/>
      </c>
      <c r="J917" s="3" t="str">
        <f>IF(Polygon[Asset Group]="","",VLOOKUP(Polygon[Asset Group],asset_grp_poly,3,FALSE))</f>
        <v/>
      </c>
      <c r="K917" s="3" t="str">
        <f>IF(Polygon[Asset Group]="","",VLOOKUP(Polygon[Asset Type],type_master_list,2,FALSE))</f>
        <v/>
      </c>
      <c r="L917" s="3" t="str">
        <f>IF(Polygon[Asset Name]="","",PROPER(Polygon[Asset Name]))</f>
        <v/>
      </c>
      <c r="M917" s="11" t="str">
        <f>IF(Polygon[Install Date]="","",Polygon[Install Date])</f>
        <v/>
      </c>
      <c r="N917" s="11" t="str">
        <f>IF(Polygon[Note]="","",PROPER(Polygon[Note]))</f>
        <v/>
      </c>
      <c r="O917" s="11" t="str">
        <f>IF(Polygon[Resource Consent Number]="","",UPPER(Polygon[Resource Consent Number]))</f>
        <v/>
      </c>
      <c r="P917" s="53" t="str">
        <f>IF(Polygon[Asset Unit Cost]="","",Polygon[Asset Unit Cost])</f>
        <v/>
      </c>
      <c r="Q917" s="11" t="str">
        <f>IF(Polygon[Added By]="","",UPPER(Polygon[Added By]))</f>
        <v/>
      </c>
      <c r="R917" s="11" t="str">
        <f>IF(Polygon[Added Date]="","",Polygon[Added Date])</f>
        <v/>
      </c>
      <c r="S917" s="14" t="str">
        <f>IF(Polygon[Z COORD]="","",Polygon[Z COORD])</f>
        <v/>
      </c>
      <c r="T917" s="14" t="str">
        <f>IF(Polygon[Asset Description]="","",PROPER(Polygon[Asset Description]))</f>
        <v/>
      </c>
      <c r="U917" s="14" t="str">
        <f>IF(Polygon[Area m2]="","",Polygon[Area m2])</f>
        <v/>
      </c>
      <c r="V917" s="14" t="str">
        <f>IF(Polygon[Asset Group]="","",VLOOKUP(Polygon[Surface Material],surface_master,2,FALSE))</f>
        <v/>
      </c>
      <c r="W917" s="14" t="str">
        <f>IF(Polygon[Asset Group]="","",VLOOKUP(Polygon[Material],sa_pa_surface,2,FALSE))</f>
        <v/>
      </c>
      <c r="X917" s="14" t="str">
        <f>IF(Polygon[Asset Group]="","",VLOOKUP(Polygon[Surface],surface_master,2,FALSE))</f>
        <v/>
      </c>
      <c r="Y917" s="14" t="str">
        <f>IF(Polygon[Surface Layer Depth mm]="","",Polygon[Surface Layer Depth mm])</f>
        <v/>
      </c>
      <c r="Z917" s="14" t="str">
        <f>IF(Polygon[Length m]="","",Polygon[Length m])</f>
        <v/>
      </c>
      <c r="AA917" s="14" t="str">
        <f>IF(Polygon[Av Width m]="","",Polygon[Av Width m])</f>
        <v/>
      </c>
      <c r="AB917" s="14" t="str">
        <f>IF(Polygon[Parking Capacity]="","",Polygon[Parking Capacity])</f>
        <v/>
      </c>
    </row>
    <row r="918" spans="1:28" s="3" customFormat="1" x14ac:dyDescent="0.2">
      <c r="A918" s="3" t="str">
        <f>IF(Polygon[DWG File Name]="","",Polygon[DWG File Name])</f>
        <v/>
      </c>
      <c r="B918" s="3" t="str">
        <f>IF(Polygon[DWG Layer Name]="","",Polygon[DWG Layer Name])</f>
        <v/>
      </c>
      <c r="C918" s="3" t="str">
        <f>IF(Polygon[DWG Handle]="","",Polygon[DWG Handle])</f>
        <v/>
      </c>
      <c r="D918" s="58" t="str">
        <f>IF(Polygon[Approx Centroid X]="","",Polygon[Approx Centroid X])</f>
        <v/>
      </c>
      <c r="E918" s="58" t="str">
        <f>IF(Polygon[Approx Centroid Y]="","",Polygon[Approx Centroid Y])</f>
        <v/>
      </c>
      <c r="F918" s="3" t="str">
        <f>IF(Polygon[Replacement Asset]="","",Polygon[Replacement Asset])</f>
        <v/>
      </c>
      <c r="G918" s="3" t="str">
        <f>IF(Polygon[Asset ID]="","",UPPER(Polygon[Asset ID]))</f>
        <v/>
      </c>
      <c r="H918" s="3" t="str">
        <f>IF(Polygon[Asset Group]="","",VLOOKUP(Polygon[Asset Group],asset_grp_poly,4,FALSE))</f>
        <v/>
      </c>
      <c r="I918" s="3" t="str">
        <f>IF(Polygon[Asset Group]="","",VLOOKUP(Polygon[Asset Group],asset_grp_poly,2,FALSE))</f>
        <v/>
      </c>
      <c r="J918" s="3" t="str">
        <f>IF(Polygon[Asset Group]="","",VLOOKUP(Polygon[Asset Group],asset_grp_poly,3,FALSE))</f>
        <v/>
      </c>
      <c r="K918" s="3" t="str">
        <f>IF(Polygon[Asset Group]="","",VLOOKUP(Polygon[Asset Type],type_master_list,2,FALSE))</f>
        <v/>
      </c>
      <c r="L918" s="3" t="str">
        <f>IF(Polygon[Asset Name]="","",PROPER(Polygon[Asset Name]))</f>
        <v/>
      </c>
      <c r="M918" s="11" t="str">
        <f>IF(Polygon[Install Date]="","",Polygon[Install Date])</f>
        <v/>
      </c>
      <c r="N918" s="11" t="str">
        <f>IF(Polygon[Note]="","",PROPER(Polygon[Note]))</f>
        <v/>
      </c>
      <c r="O918" s="11" t="str">
        <f>IF(Polygon[Resource Consent Number]="","",UPPER(Polygon[Resource Consent Number]))</f>
        <v/>
      </c>
      <c r="P918" s="53" t="str">
        <f>IF(Polygon[Asset Unit Cost]="","",Polygon[Asset Unit Cost])</f>
        <v/>
      </c>
      <c r="Q918" s="11" t="str">
        <f>IF(Polygon[Added By]="","",UPPER(Polygon[Added By]))</f>
        <v/>
      </c>
      <c r="R918" s="11" t="str">
        <f>IF(Polygon[Added Date]="","",Polygon[Added Date])</f>
        <v/>
      </c>
      <c r="S918" s="14" t="str">
        <f>IF(Polygon[Z COORD]="","",Polygon[Z COORD])</f>
        <v/>
      </c>
      <c r="T918" s="14" t="str">
        <f>IF(Polygon[Asset Description]="","",PROPER(Polygon[Asset Description]))</f>
        <v/>
      </c>
      <c r="U918" s="14" t="str">
        <f>IF(Polygon[Area m2]="","",Polygon[Area m2])</f>
        <v/>
      </c>
      <c r="V918" s="14" t="str">
        <f>IF(Polygon[Asset Group]="","",VLOOKUP(Polygon[Surface Material],surface_master,2,FALSE))</f>
        <v/>
      </c>
      <c r="W918" s="14" t="str">
        <f>IF(Polygon[Asset Group]="","",VLOOKUP(Polygon[Material],sa_pa_surface,2,FALSE))</f>
        <v/>
      </c>
      <c r="X918" s="14" t="str">
        <f>IF(Polygon[Asset Group]="","",VLOOKUP(Polygon[Surface],surface_master,2,FALSE))</f>
        <v/>
      </c>
      <c r="Y918" s="14" t="str">
        <f>IF(Polygon[Surface Layer Depth mm]="","",Polygon[Surface Layer Depth mm])</f>
        <v/>
      </c>
      <c r="Z918" s="14" t="str">
        <f>IF(Polygon[Length m]="","",Polygon[Length m])</f>
        <v/>
      </c>
      <c r="AA918" s="14" t="str">
        <f>IF(Polygon[Av Width m]="","",Polygon[Av Width m])</f>
        <v/>
      </c>
      <c r="AB918" s="14" t="str">
        <f>IF(Polygon[Parking Capacity]="","",Polygon[Parking Capacity])</f>
        <v/>
      </c>
    </row>
    <row r="919" spans="1:28" s="3" customFormat="1" x14ac:dyDescent="0.2">
      <c r="A919" s="3" t="str">
        <f>IF(Polygon[DWG File Name]="","",Polygon[DWG File Name])</f>
        <v/>
      </c>
      <c r="B919" s="3" t="str">
        <f>IF(Polygon[DWG Layer Name]="","",Polygon[DWG Layer Name])</f>
        <v/>
      </c>
      <c r="C919" s="3" t="str">
        <f>IF(Polygon[DWG Handle]="","",Polygon[DWG Handle])</f>
        <v/>
      </c>
      <c r="D919" s="58" t="str">
        <f>IF(Polygon[Approx Centroid X]="","",Polygon[Approx Centroid X])</f>
        <v/>
      </c>
      <c r="E919" s="58" t="str">
        <f>IF(Polygon[Approx Centroid Y]="","",Polygon[Approx Centroid Y])</f>
        <v/>
      </c>
      <c r="F919" s="3" t="str">
        <f>IF(Polygon[Replacement Asset]="","",Polygon[Replacement Asset])</f>
        <v/>
      </c>
      <c r="G919" s="3" t="str">
        <f>IF(Polygon[Asset ID]="","",UPPER(Polygon[Asset ID]))</f>
        <v/>
      </c>
      <c r="H919" s="3" t="str">
        <f>IF(Polygon[Asset Group]="","",VLOOKUP(Polygon[Asset Group],asset_grp_poly,4,FALSE))</f>
        <v/>
      </c>
      <c r="I919" s="3" t="str">
        <f>IF(Polygon[Asset Group]="","",VLOOKUP(Polygon[Asset Group],asset_grp_poly,2,FALSE))</f>
        <v/>
      </c>
      <c r="J919" s="3" t="str">
        <f>IF(Polygon[Asset Group]="","",VLOOKUP(Polygon[Asset Group],asset_grp_poly,3,FALSE))</f>
        <v/>
      </c>
      <c r="K919" s="3" t="str">
        <f>IF(Polygon[Asset Group]="","",VLOOKUP(Polygon[Asset Type],type_master_list,2,FALSE))</f>
        <v/>
      </c>
      <c r="L919" s="3" t="str">
        <f>IF(Polygon[Asset Name]="","",PROPER(Polygon[Asset Name]))</f>
        <v/>
      </c>
      <c r="M919" s="11" t="str">
        <f>IF(Polygon[Install Date]="","",Polygon[Install Date])</f>
        <v/>
      </c>
      <c r="N919" s="11" t="str">
        <f>IF(Polygon[Note]="","",PROPER(Polygon[Note]))</f>
        <v/>
      </c>
      <c r="O919" s="11" t="str">
        <f>IF(Polygon[Resource Consent Number]="","",UPPER(Polygon[Resource Consent Number]))</f>
        <v/>
      </c>
      <c r="P919" s="53" t="str">
        <f>IF(Polygon[Asset Unit Cost]="","",Polygon[Asset Unit Cost])</f>
        <v/>
      </c>
      <c r="Q919" s="11" t="str">
        <f>IF(Polygon[Added By]="","",UPPER(Polygon[Added By]))</f>
        <v/>
      </c>
      <c r="R919" s="11" t="str">
        <f>IF(Polygon[Added Date]="","",Polygon[Added Date])</f>
        <v/>
      </c>
      <c r="S919" s="14" t="str">
        <f>IF(Polygon[Z COORD]="","",Polygon[Z COORD])</f>
        <v/>
      </c>
      <c r="T919" s="14" t="str">
        <f>IF(Polygon[Asset Description]="","",PROPER(Polygon[Asset Description]))</f>
        <v/>
      </c>
      <c r="U919" s="14" t="str">
        <f>IF(Polygon[Area m2]="","",Polygon[Area m2])</f>
        <v/>
      </c>
      <c r="V919" s="14" t="str">
        <f>IF(Polygon[Asset Group]="","",VLOOKUP(Polygon[Surface Material],surface_master,2,FALSE))</f>
        <v/>
      </c>
      <c r="W919" s="14" t="str">
        <f>IF(Polygon[Asset Group]="","",VLOOKUP(Polygon[Material],sa_pa_surface,2,FALSE))</f>
        <v/>
      </c>
      <c r="X919" s="14" t="str">
        <f>IF(Polygon[Asset Group]="","",VLOOKUP(Polygon[Surface],surface_master,2,FALSE))</f>
        <v/>
      </c>
      <c r="Y919" s="14" t="str">
        <f>IF(Polygon[Surface Layer Depth mm]="","",Polygon[Surface Layer Depth mm])</f>
        <v/>
      </c>
      <c r="Z919" s="14" t="str">
        <f>IF(Polygon[Length m]="","",Polygon[Length m])</f>
        <v/>
      </c>
      <c r="AA919" s="14" t="str">
        <f>IF(Polygon[Av Width m]="","",Polygon[Av Width m])</f>
        <v/>
      </c>
      <c r="AB919" s="14" t="str">
        <f>IF(Polygon[Parking Capacity]="","",Polygon[Parking Capacity])</f>
        <v/>
      </c>
    </row>
    <row r="920" spans="1:28" s="3" customFormat="1" x14ac:dyDescent="0.2">
      <c r="A920" s="3" t="str">
        <f>IF(Polygon[DWG File Name]="","",Polygon[DWG File Name])</f>
        <v/>
      </c>
      <c r="B920" s="3" t="str">
        <f>IF(Polygon[DWG Layer Name]="","",Polygon[DWG Layer Name])</f>
        <v/>
      </c>
      <c r="C920" s="3" t="str">
        <f>IF(Polygon[DWG Handle]="","",Polygon[DWG Handle])</f>
        <v/>
      </c>
      <c r="D920" s="58" t="str">
        <f>IF(Polygon[Approx Centroid X]="","",Polygon[Approx Centroid X])</f>
        <v/>
      </c>
      <c r="E920" s="58" t="str">
        <f>IF(Polygon[Approx Centroid Y]="","",Polygon[Approx Centroid Y])</f>
        <v/>
      </c>
      <c r="F920" s="3" t="str">
        <f>IF(Polygon[Replacement Asset]="","",Polygon[Replacement Asset])</f>
        <v/>
      </c>
      <c r="G920" s="3" t="str">
        <f>IF(Polygon[Asset ID]="","",UPPER(Polygon[Asset ID]))</f>
        <v/>
      </c>
      <c r="H920" s="3" t="str">
        <f>IF(Polygon[Asset Group]="","",VLOOKUP(Polygon[Asset Group],asset_grp_poly,4,FALSE))</f>
        <v/>
      </c>
      <c r="I920" s="3" t="str">
        <f>IF(Polygon[Asset Group]="","",VLOOKUP(Polygon[Asset Group],asset_grp_poly,2,FALSE))</f>
        <v/>
      </c>
      <c r="J920" s="3" t="str">
        <f>IF(Polygon[Asset Group]="","",VLOOKUP(Polygon[Asset Group],asset_grp_poly,3,FALSE))</f>
        <v/>
      </c>
      <c r="K920" s="3" t="str">
        <f>IF(Polygon[Asset Group]="","",VLOOKUP(Polygon[Asset Type],type_master_list,2,FALSE))</f>
        <v/>
      </c>
      <c r="L920" s="3" t="str">
        <f>IF(Polygon[Asset Name]="","",PROPER(Polygon[Asset Name]))</f>
        <v/>
      </c>
      <c r="M920" s="11" t="str">
        <f>IF(Polygon[Install Date]="","",Polygon[Install Date])</f>
        <v/>
      </c>
      <c r="N920" s="11" t="str">
        <f>IF(Polygon[Note]="","",PROPER(Polygon[Note]))</f>
        <v/>
      </c>
      <c r="O920" s="11" t="str">
        <f>IF(Polygon[Resource Consent Number]="","",UPPER(Polygon[Resource Consent Number]))</f>
        <v/>
      </c>
      <c r="P920" s="53" t="str">
        <f>IF(Polygon[Asset Unit Cost]="","",Polygon[Asset Unit Cost])</f>
        <v/>
      </c>
      <c r="Q920" s="11" t="str">
        <f>IF(Polygon[Added By]="","",UPPER(Polygon[Added By]))</f>
        <v/>
      </c>
      <c r="R920" s="11" t="str">
        <f>IF(Polygon[Added Date]="","",Polygon[Added Date])</f>
        <v/>
      </c>
      <c r="S920" s="14" t="str">
        <f>IF(Polygon[Z COORD]="","",Polygon[Z COORD])</f>
        <v/>
      </c>
      <c r="T920" s="14" t="str">
        <f>IF(Polygon[Asset Description]="","",PROPER(Polygon[Asset Description]))</f>
        <v/>
      </c>
      <c r="U920" s="14" t="str">
        <f>IF(Polygon[Area m2]="","",Polygon[Area m2])</f>
        <v/>
      </c>
      <c r="V920" s="14" t="str">
        <f>IF(Polygon[Asset Group]="","",VLOOKUP(Polygon[Surface Material],surface_master,2,FALSE))</f>
        <v/>
      </c>
      <c r="W920" s="14" t="str">
        <f>IF(Polygon[Asset Group]="","",VLOOKUP(Polygon[Material],sa_pa_surface,2,FALSE))</f>
        <v/>
      </c>
      <c r="X920" s="14" t="str">
        <f>IF(Polygon[Asset Group]="","",VLOOKUP(Polygon[Surface],surface_master,2,FALSE))</f>
        <v/>
      </c>
      <c r="Y920" s="14" t="str">
        <f>IF(Polygon[Surface Layer Depth mm]="","",Polygon[Surface Layer Depth mm])</f>
        <v/>
      </c>
      <c r="Z920" s="14" t="str">
        <f>IF(Polygon[Length m]="","",Polygon[Length m])</f>
        <v/>
      </c>
      <c r="AA920" s="14" t="str">
        <f>IF(Polygon[Av Width m]="","",Polygon[Av Width m])</f>
        <v/>
      </c>
      <c r="AB920" s="14" t="str">
        <f>IF(Polygon[Parking Capacity]="","",Polygon[Parking Capacity])</f>
        <v/>
      </c>
    </row>
    <row r="921" spans="1:28" s="3" customFormat="1" x14ac:dyDescent="0.2">
      <c r="A921" s="3" t="str">
        <f>IF(Polygon[DWG File Name]="","",Polygon[DWG File Name])</f>
        <v/>
      </c>
      <c r="B921" s="3" t="str">
        <f>IF(Polygon[DWG Layer Name]="","",Polygon[DWG Layer Name])</f>
        <v/>
      </c>
      <c r="C921" s="3" t="str">
        <f>IF(Polygon[DWG Handle]="","",Polygon[DWG Handle])</f>
        <v/>
      </c>
      <c r="D921" s="58" t="str">
        <f>IF(Polygon[Approx Centroid X]="","",Polygon[Approx Centroid X])</f>
        <v/>
      </c>
      <c r="E921" s="58" t="str">
        <f>IF(Polygon[Approx Centroid Y]="","",Polygon[Approx Centroid Y])</f>
        <v/>
      </c>
      <c r="F921" s="3" t="str">
        <f>IF(Polygon[Replacement Asset]="","",Polygon[Replacement Asset])</f>
        <v/>
      </c>
      <c r="G921" s="3" t="str">
        <f>IF(Polygon[Asset ID]="","",UPPER(Polygon[Asset ID]))</f>
        <v/>
      </c>
      <c r="H921" s="3" t="str">
        <f>IF(Polygon[Asset Group]="","",VLOOKUP(Polygon[Asset Group],asset_grp_poly,4,FALSE))</f>
        <v/>
      </c>
      <c r="I921" s="3" t="str">
        <f>IF(Polygon[Asset Group]="","",VLOOKUP(Polygon[Asset Group],asset_grp_poly,2,FALSE))</f>
        <v/>
      </c>
      <c r="J921" s="3" t="str">
        <f>IF(Polygon[Asset Group]="","",VLOOKUP(Polygon[Asset Group],asset_grp_poly,3,FALSE))</f>
        <v/>
      </c>
      <c r="K921" s="3" t="str">
        <f>IF(Polygon[Asset Group]="","",VLOOKUP(Polygon[Asset Type],type_master_list,2,FALSE))</f>
        <v/>
      </c>
      <c r="L921" s="3" t="str">
        <f>IF(Polygon[Asset Name]="","",PROPER(Polygon[Asset Name]))</f>
        <v/>
      </c>
      <c r="M921" s="11" t="str">
        <f>IF(Polygon[Install Date]="","",Polygon[Install Date])</f>
        <v/>
      </c>
      <c r="N921" s="11" t="str">
        <f>IF(Polygon[Note]="","",PROPER(Polygon[Note]))</f>
        <v/>
      </c>
      <c r="O921" s="11" t="str">
        <f>IF(Polygon[Resource Consent Number]="","",UPPER(Polygon[Resource Consent Number]))</f>
        <v/>
      </c>
      <c r="P921" s="53" t="str">
        <f>IF(Polygon[Asset Unit Cost]="","",Polygon[Asset Unit Cost])</f>
        <v/>
      </c>
      <c r="Q921" s="11" t="str">
        <f>IF(Polygon[Added By]="","",UPPER(Polygon[Added By]))</f>
        <v/>
      </c>
      <c r="R921" s="11" t="str">
        <f>IF(Polygon[Added Date]="","",Polygon[Added Date])</f>
        <v/>
      </c>
      <c r="S921" s="14" t="str">
        <f>IF(Polygon[Z COORD]="","",Polygon[Z COORD])</f>
        <v/>
      </c>
      <c r="T921" s="14" t="str">
        <f>IF(Polygon[Asset Description]="","",PROPER(Polygon[Asset Description]))</f>
        <v/>
      </c>
      <c r="U921" s="14" t="str">
        <f>IF(Polygon[Area m2]="","",Polygon[Area m2])</f>
        <v/>
      </c>
      <c r="V921" s="14" t="str">
        <f>IF(Polygon[Asset Group]="","",VLOOKUP(Polygon[Surface Material],surface_master,2,FALSE))</f>
        <v/>
      </c>
      <c r="W921" s="14" t="str">
        <f>IF(Polygon[Asset Group]="","",VLOOKUP(Polygon[Material],sa_pa_surface,2,FALSE))</f>
        <v/>
      </c>
      <c r="X921" s="14" t="str">
        <f>IF(Polygon[Asset Group]="","",VLOOKUP(Polygon[Surface],surface_master,2,FALSE))</f>
        <v/>
      </c>
      <c r="Y921" s="14" t="str">
        <f>IF(Polygon[Surface Layer Depth mm]="","",Polygon[Surface Layer Depth mm])</f>
        <v/>
      </c>
      <c r="Z921" s="14" t="str">
        <f>IF(Polygon[Length m]="","",Polygon[Length m])</f>
        <v/>
      </c>
      <c r="AA921" s="14" t="str">
        <f>IF(Polygon[Av Width m]="","",Polygon[Av Width m])</f>
        <v/>
      </c>
      <c r="AB921" s="14" t="str">
        <f>IF(Polygon[Parking Capacity]="","",Polygon[Parking Capacity])</f>
        <v/>
      </c>
    </row>
    <row r="922" spans="1:28" s="3" customFormat="1" x14ac:dyDescent="0.2">
      <c r="A922" s="3" t="str">
        <f>IF(Polygon[DWG File Name]="","",Polygon[DWG File Name])</f>
        <v/>
      </c>
      <c r="B922" s="3" t="str">
        <f>IF(Polygon[DWG Layer Name]="","",Polygon[DWG Layer Name])</f>
        <v/>
      </c>
      <c r="C922" s="3" t="str">
        <f>IF(Polygon[DWG Handle]="","",Polygon[DWG Handle])</f>
        <v/>
      </c>
      <c r="D922" s="58" t="str">
        <f>IF(Polygon[Approx Centroid X]="","",Polygon[Approx Centroid X])</f>
        <v/>
      </c>
      <c r="E922" s="58" t="str">
        <f>IF(Polygon[Approx Centroid Y]="","",Polygon[Approx Centroid Y])</f>
        <v/>
      </c>
      <c r="F922" s="3" t="str">
        <f>IF(Polygon[Replacement Asset]="","",Polygon[Replacement Asset])</f>
        <v/>
      </c>
      <c r="G922" s="3" t="str">
        <f>IF(Polygon[Asset ID]="","",UPPER(Polygon[Asset ID]))</f>
        <v/>
      </c>
      <c r="H922" s="3" t="str">
        <f>IF(Polygon[Asset Group]="","",VLOOKUP(Polygon[Asset Group],asset_grp_poly,4,FALSE))</f>
        <v/>
      </c>
      <c r="I922" s="3" t="str">
        <f>IF(Polygon[Asset Group]="","",VLOOKUP(Polygon[Asset Group],asset_grp_poly,2,FALSE))</f>
        <v/>
      </c>
      <c r="J922" s="3" t="str">
        <f>IF(Polygon[Asset Group]="","",VLOOKUP(Polygon[Asset Group],asset_grp_poly,3,FALSE))</f>
        <v/>
      </c>
      <c r="K922" s="3" t="str">
        <f>IF(Polygon[Asset Group]="","",VLOOKUP(Polygon[Asset Type],type_master_list,2,FALSE))</f>
        <v/>
      </c>
      <c r="L922" s="3" t="str">
        <f>IF(Polygon[Asset Name]="","",PROPER(Polygon[Asset Name]))</f>
        <v/>
      </c>
      <c r="M922" s="11" t="str">
        <f>IF(Polygon[Install Date]="","",Polygon[Install Date])</f>
        <v/>
      </c>
      <c r="N922" s="11" t="str">
        <f>IF(Polygon[Note]="","",PROPER(Polygon[Note]))</f>
        <v/>
      </c>
      <c r="O922" s="11" t="str">
        <f>IF(Polygon[Resource Consent Number]="","",UPPER(Polygon[Resource Consent Number]))</f>
        <v/>
      </c>
      <c r="P922" s="53" t="str">
        <f>IF(Polygon[Asset Unit Cost]="","",Polygon[Asset Unit Cost])</f>
        <v/>
      </c>
      <c r="Q922" s="11" t="str">
        <f>IF(Polygon[Added By]="","",UPPER(Polygon[Added By]))</f>
        <v/>
      </c>
      <c r="R922" s="11" t="str">
        <f>IF(Polygon[Added Date]="","",Polygon[Added Date])</f>
        <v/>
      </c>
      <c r="S922" s="14" t="str">
        <f>IF(Polygon[Z COORD]="","",Polygon[Z COORD])</f>
        <v/>
      </c>
      <c r="T922" s="14" t="str">
        <f>IF(Polygon[Asset Description]="","",PROPER(Polygon[Asset Description]))</f>
        <v/>
      </c>
      <c r="U922" s="14" t="str">
        <f>IF(Polygon[Area m2]="","",Polygon[Area m2])</f>
        <v/>
      </c>
      <c r="V922" s="14" t="str">
        <f>IF(Polygon[Asset Group]="","",VLOOKUP(Polygon[Surface Material],surface_master,2,FALSE))</f>
        <v/>
      </c>
      <c r="W922" s="14" t="str">
        <f>IF(Polygon[Asset Group]="","",VLOOKUP(Polygon[Material],sa_pa_surface,2,FALSE))</f>
        <v/>
      </c>
      <c r="X922" s="14" t="str">
        <f>IF(Polygon[Asset Group]="","",VLOOKUP(Polygon[Surface],surface_master,2,FALSE))</f>
        <v/>
      </c>
      <c r="Y922" s="14" t="str">
        <f>IF(Polygon[Surface Layer Depth mm]="","",Polygon[Surface Layer Depth mm])</f>
        <v/>
      </c>
      <c r="Z922" s="14" t="str">
        <f>IF(Polygon[Length m]="","",Polygon[Length m])</f>
        <v/>
      </c>
      <c r="AA922" s="14" t="str">
        <f>IF(Polygon[Av Width m]="","",Polygon[Av Width m])</f>
        <v/>
      </c>
      <c r="AB922" s="14" t="str">
        <f>IF(Polygon[Parking Capacity]="","",Polygon[Parking Capacity])</f>
        <v/>
      </c>
    </row>
    <row r="923" spans="1:28" s="3" customFormat="1" x14ac:dyDescent="0.2">
      <c r="A923" s="3" t="str">
        <f>IF(Polygon[DWG File Name]="","",Polygon[DWG File Name])</f>
        <v/>
      </c>
      <c r="B923" s="3" t="str">
        <f>IF(Polygon[DWG Layer Name]="","",Polygon[DWG Layer Name])</f>
        <v/>
      </c>
      <c r="C923" s="3" t="str">
        <f>IF(Polygon[DWG Handle]="","",Polygon[DWG Handle])</f>
        <v/>
      </c>
      <c r="D923" s="58" t="str">
        <f>IF(Polygon[Approx Centroid X]="","",Polygon[Approx Centroid X])</f>
        <v/>
      </c>
      <c r="E923" s="58" t="str">
        <f>IF(Polygon[Approx Centroid Y]="","",Polygon[Approx Centroid Y])</f>
        <v/>
      </c>
      <c r="F923" s="3" t="str">
        <f>IF(Polygon[Replacement Asset]="","",Polygon[Replacement Asset])</f>
        <v/>
      </c>
      <c r="G923" s="3" t="str">
        <f>IF(Polygon[Asset ID]="","",UPPER(Polygon[Asset ID]))</f>
        <v/>
      </c>
      <c r="H923" s="3" t="str">
        <f>IF(Polygon[Asset Group]="","",VLOOKUP(Polygon[Asset Group],asset_grp_poly,4,FALSE))</f>
        <v/>
      </c>
      <c r="I923" s="3" t="str">
        <f>IF(Polygon[Asset Group]="","",VLOOKUP(Polygon[Asset Group],asset_grp_poly,2,FALSE))</f>
        <v/>
      </c>
      <c r="J923" s="3" t="str">
        <f>IF(Polygon[Asset Group]="","",VLOOKUP(Polygon[Asset Group],asset_grp_poly,3,FALSE))</f>
        <v/>
      </c>
      <c r="K923" s="3" t="str">
        <f>IF(Polygon[Asset Group]="","",VLOOKUP(Polygon[Asset Type],type_master_list,2,FALSE))</f>
        <v/>
      </c>
      <c r="L923" s="3" t="str">
        <f>IF(Polygon[Asset Name]="","",PROPER(Polygon[Asset Name]))</f>
        <v/>
      </c>
      <c r="M923" s="11" t="str">
        <f>IF(Polygon[Install Date]="","",Polygon[Install Date])</f>
        <v/>
      </c>
      <c r="N923" s="11" t="str">
        <f>IF(Polygon[Note]="","",PROPER(Polygon[Note]))</f>
        <v/>
      </c>
      <c r="O923" s="11" t="str">
        <f>IF(Polygon[Resource Consent Number]="","",UPPER(Polygon[Resource Consent Number]))</f>
        <v/>
      </c>
      <c r="P923" s="53" t="str">
        <f>IF(Polygon[Asset Unit Cost]="","",Polygon[Asset Unit Cost])</f>
        <v/>
      </c>
      <c r="Q923" s="11" t="str">
        <f>IF(Polygon[Added By]="","",UPPER(Polygon[Added By]))</f>
        <v/>
      </c>
      <c r="R923" s="11" t="str">
        <f>IF(Polygon[Added Date]="","",Polygon[Added Date])</f>
        <v/>
      </c>
      <c r="S923" s="14" t="str">
        <f>IF(Polygon[Z COORD]="","",Polygon[Z COORD])</f>
        <v/>
      </c>
      <c r="T923" s="14" t="str">
        <f>IF(Polygon[Asset Description]="","",PROPER(Polygon[Asset Description]))</f>
        <v/>
      </c>
      <c r="U923" s="14" t="str">
        <f>IF(Polygon[Area m2]="","",Polygon[Area m2])</f>
        <v/>
      </c>
      <c r="V923" s="14" t="str">
        <f>IF(Polygon[Asset Group]="","",VLOOKUP(Polygon[Surface Material],surface_master,2,FALSE))</f>
        <v/>
      </c>
      <c r="W923" s="14" t="str">
        <f>IF(Polygon[Asset Group]="","",VLOOKUP(Polygon[Material],sa_pa_surface,2,FALSE))</f>
        <v/>
      </c>
      <c r="X923" s="14" t="str">
        <f>IF(Polygon[Asset Group]="","",VLOOKUP(Polygon[Surface],surface_master,2,FALSE))</f>
        <v/>
      </c>
      <c r="Y923" s="14" t="str">
        <f>IF(Polygon[Surface Layer Depth mm]="","",Polygon[Surface Layer Depth mm])</f>
        <v/>
      </c>
      <c r="Z923" s="14" t="str">
        <f>IF(Polygon[Length m]="","",Polygon[Length m])</f>
        <v/>
      </c>
      <c r="AA923" s="14" t="str">
        <f>IF(Polygon[Av Width m]="","",Polygon[Av Width m])</f>
        <v/>
      </c>
      <c r="AB923" s="14" t="str">
        <f>IF(Polygon[Parking Capacity]="","",Polygon[Parking Capacity])</f>
        <v/>
      </c>
    </row>
    <row r="924" spans="1:28" s="3" customFormat="1" x14ac:dyDescent="0.2">
      <c r="A924" s="3" t="str">
        <f>IF(Polygon[DWG File Name]="","",Polygon[DWG File Name])</f>
        <v/>
      </c>
      <c r="B924" s="3" t="str">
        <f>IF(Polygon[DWG Layer Name]="","",Polygon[DWG Layer Name])</f>
        <v/>
      </c>
      <c r="C924" s="3" t="str">
        <f>IF(Polygon[DWG Handle]="","",Polygon[DWG Handle])</f>
        <v/>
      </c>
      <c r="D924" s="58" t="str">
        <f>IF(Polygon[Approx Centroid X]="","",Polygon[Approx Centroid X])</f>
        <v/>
      </c>
      <c r="E924" s="58" t="str">
        <f>IF(Polygon[Approx Centroid Y]="","",Polygon[Approx Centroid Y])</f>
        <v/>
      </c>
      <c r="F924" s="3" t="str">
        <f>IF(Polygon[Replacement Asset]="","",Polygon[Replacement Asset])</f>
        <v/>
      </c>
      <c r="G924" s="3" t="str">
        <f>IF(Polygon[Asset ID]="","",UPPER(Polygon[Asset ID]))</f>
        <v/>
      </c>
      <c r="H924" s="3" t="str">
        <f>IF(Polygon[Asset Group]="","",VLOOKUP(Polygon[Asset Group],asset_grp_poly,4,FALSE))</f>
        <v/>
      </c>
      <c r="I924" s="3" t="str">
        <f>IF(Polygon[Asset Group]="","",VLOOKUP(Polygon[Asset Group],asset_grp_poly,2,FALSE))</f>
        <v/>
      </c>
      <c r="J924" s="3" t="str">
        <f>IF(Polygon[Asset Group]="","",VLOOKUP(Polygon[Asset Group],asset_grp_poly,3,FALSE))</f>
        <v/>
      </c>
      <c r="K924" s="3" t="str">
        <f>IF(Polygon[Asset Group]="","",VLOOKUP(Polygon[Asset Type],type_master_list,2,FALSE))</f>
        <v/>
      </c>
      <c r="L924" s="3" t="str">
        <f>IF(Polygon[Asset Name]="","",PROPER(Polygon[Asset Name]))</f>
        <v/>
      </c>
      <c r="M924" s="11" t="str">
        <f>IF(Polygon[Install Date]="","",Polygon[Install Date])</f>
        <v/>
      </c>
      <c r="N924" s="11" t="str">
        <f>IF(Polygon[Note]="","",PROPER(Polygon[Note]))</f>
        <v/>
      </c>
      <c r="O924" s="11" t="str">
        <f>IF(Polygon[Resource Consent Number]="","",UPPER(Polygon[Resource Consent Number]))</f>
        <v/>
      </c>
      <c r="P924" s="53" t="str">
        <f>IF(Polygon[Asset Unit Cost]="","",Polygon[Asset Unit Cost])</f>
        <v/>
      </c>
      <c r="Q924" s="11" t="str">
        <f>IF(Polygon[Added By]="","",UPPER(Polygon[Added By]))</f>
        <v/>
      </c>
      <c r="R924" s="11" t="str">
        <f>IF(Polygon[Added Date]="","",Polygon[Added Date])</f>
        <v/>
      </c>
      <c r="S924" s="14" t="str">
        <f>IF(Polygon[Z COORD]="","",Polygon[Z COORD])</f>
        <v/>
      </c>
      <c r="T924" s="14" t="str">
        <f>IF(Polygon[Asset Description]="","",PROPER(Polygon[Asset Description]))</f>
        <v/>
      </c>
      <c r="U924" s="14" t="str">
        <f>IF(Polygon[Area m2]="","",Polygon[Area m2])</f>
        <v/>
      </c>
      <c r="V924" s="14" t="str">
        <f>IF(Polygon[Asset Group]="","",VLOOKUP(Polygon[Surface Material],surface_master,2,FALSE))</f>
        <v/>
      </c>
      <c r="W924" s="14" t="str">
        <f>IF(Polygon[Asset Group]="","",VLOOKUP(Polygon[Material],sa_pa_surface,2,FALSE))</f>
        <v/>
      </c>
      <c r="X924" s="14" t="str">
        <f>IF(Polygon[Asset Group]="","",VLOOKUP(Polygon[Surface],surface_master,2,FALSE))</f>
        <v/>
      </c>
      <c r="Y924" s="14" t="str">
        <f>IF(Polygon[Surface Layer Depth mm]="","",Polygon[Surface Layer Depth mm])</f>
        <v/>
      </c>
      <c r="Z924" s="14" t="str">
        <f>IF(Polygon[Length m]="","",Polygon[Length m])</f>
        <v/>
      </c>
      <c r="AA924" s="14" t="str">
        <f>IF(Polygon[Av Width m]="","",Polygon[Av Width m])</f>
        <v/>
      </c>
      <c r="AB924" s="14" t="str">
        <f>IF(Polygon[Parking Capacity]="","",Polygon[Parking Capacity])</f>
        <v/>
      </c>
    </row>
    <row r="925" spans="1:28" s="3" customFormat="1" x14ac:dyDescent="0.2">
      <c r="A925" s="3" t="str">
        <f>IF(Polygon[DWG File Name]="","",Polygon[DWG File Name])</f>
        <v/>
      </c>
      <c r="B925" s="3" t="str">
        <f>IF(Polygon[DWG Layer Name]="","",Polygon[DWG Layer Name])</f>
        <v/>
      </c>
      <c r="C925" s="3" t="str">
        <f>IF(Polygon[DWG Handle]="","",Polygon[DWG Handle])</f>
        <v/>
      </c>
      <c r="D925" s="58" t="str">
        <f>IF(Polygon[Approx Centroid X]="","",Polygon[Approx Centroid X])</f>
        <v/>
      </c>
      <c r="E925" s="58" t="str">
        <f>IF(Polygon[Approx Centroid Y]="","",Polygon[Approx Centroid Y])</f>
        <v/>
      </c>
      <c r="F925" s="3" t="str">
        <f>IF(Polygon[Replacement Asset]="","",Polygon[Replacement Asset])</f>
        <v/>
      </c>
      <c r="G925" s="3" t="str">
        <f>IF(Polygon[Asset ID]="","",UPPER(Polygon[Asset ID]))</f>
        <v/>
      </c>
      <c r="H925" s="3" t="str">
        <f>IF(Polygon[Asset Group]="","",VLOOKUP(Polygon[Asset Group],asset_grp_poly,4,FALSE))</f>
        <v/>
      </c>
      <c r="I925" s="3" t="str">
        <f>IF(Polygon[Asset Group]="","",VLOOKUP(Polygon[Asset Group],asset_grp_poly,2,FALSE))</f>
        <v/>
      </c>
      <c r="J925" s="3" t="str">
        <f>IF(Polygon[Asset Group]="","",VLOOKUP(Polygon[Asset Group],asset_grp_poly,3,FALSE))</f>
        <v/>
      </c>
      <c r="K925" s="3" t="str">
        <f>IF(Polygon[Asset Group]="","",VLOOKUP(Polygon[Asset Type],type_master_list,2,FALSE))</f>
        <v/>
      </c>
      <c r="L925" s="3" t="str">
        <f>IF(Polygon[Asset Name]="","",PROPER(Polygon[Asset Name]))</f>
        <v/>
      </c>
      <c r="M925" s="11" t="str">
        <f>IF(Polygon[Install Date]="","",Polygon[Install Date])</f>
        <v/>
      </c>
      <c r="N925" s="11" t="str">
        <f>IF(Polygon[Note]="","",PROPER(Polygon[Note]))</f>
        <v/>
      </c>
      <c r="O925" s="11" t="str">
        <f>IF(Polygon[Resource Consent Number]="","",UPPER(Polygon[Resource Consent Number]))</f>
        <v/>
      </c>
      <c r="P925" s="53" t="str">
        <f>IF(Polygon[Asset Unit Cost]="","",Polygon[Asset Unit Cost])</f>
        <v/>
      </c>
      <c r="Q925" s="11" t="str">
        <f>IF(Polygon[Added By]="","",UPPER(Polygon[Added By]))</f>
        <v/>
      </c>
      <c r="R925" s="11" t="str">
        <f>IF(Polygon[Added Date]="","",Polygon[Added Date])</f>
        <v/>
      </c>
      <c r="S925" s="14" t="str">
        <f>IF(Polygon[Z COORD]="","",Polygon[Z COORD])</f>
        <v/>
      </c>
      <c r="T925" s="14" t="str">
        <f>IF(Polygon[Asset Description]="","",PROPER(Polygon[Asset Description]))</f>
        <v/>
      </c>
      <c r="U925" s="14" t="str">
        <f>IF(Polygon[Area m2]="","",Polygon[Area m2])</f>
        <v/>
      </c>
      <c r="V925" s="14" t="str">
        <f>IF(Polygon[Asset Group]="","",VLOOKUP(Polygon[Surface Material],surface_master,2,FALSE))</f>
        <v/>
      </c>
      <c r="W925" s="14" t="str">
        <f>IF(Polygon[Asset Group]="","",VLOOKUP(Polygon[Material],sa_pa_surface,2,FALSE))</f>
        <v/>
      </c>
      <c r="X925" s="14" t="str">
        <f>IF(Polygon[Asset Group]="","",VLOOKUP(Polygon[Surface],surface_master,2,FALSE))</f>
        <v/>
      </c>
      <c r="Y925" s="14" t="str">
        <f>IF(Polygon[Surface Layer Depth mm]="","",Polygon[Surface Layer Depth mm])</f>
        <v/>
      </c>
      <c r="Z925" s="14" t="str">
        <f>IF(Polygon[Length m]="","",Polygon[Length m])</f>
        <v/>
      </c>
      <c r="AA925" s="14" t="str">
        <f>IF(Polygon[Av Width m]="","",Polygon[Av Width m])</f>
        <v/>
      </c>
      <c r="AB925" s="14" t="str">
        <f>IF(Polygon[Parking Capacity]="","",Polygon[Parking Capacity])</f>
        <v/>
      </c>
    </row>
    <row r="926" spans="1:28" s="3" customFormat="1" x14ac:dyDescent="0.2">
      <c r="A926" s="3" t="str">
        <f>IF(Polygon[DWG File Name]="","",Polygon[DWG File Name])</f>
        <v/>
      </c>
      <c r="B926" s="3" t="str">
        <f>IF(Polygon[DWG Layer Name]="","",Polygon[DWG Layer Name])</f>
        <v/>
      </c>
      <c r="C926" s="3" t="str">
        <f>IF(Polygon[DWG Handle]="","",Polygon[DWG Handle])</f>
        <v/>
      </c>
      <c r="D926" s="58" t="str">
        <f>IF(Polygon[Approx Centroid X]="","",Polygon[Approx Centroid X])</f>
        <v/>
      </c>
      <c r="E926" s="58" t="str">
        <f>IF(Polygon[Approx Centroid Y]="","",Polygon[Approx Centroid Y])</f>
        <v/>
      </c>
      <c r="F926" s="3" t="str">
        <f>IF(Polygon[Replacement Asset]="","",Polygon[Replacement Asset])</f>
        <v/>
      </c>
      <c r="G926" s="3" t="str">
        <f>IF(Polygon[Asset ID]="","",UPPER(Polygon[Asset ID]))</f>
        <v/>
      </c>
      <c r="H926" s="3" t="str">
        <f>IF(Polygon[Asset Group]="","",VLOOKUP(Polygon[Asset Group],asset_grp_poly,4,FALSE))</f>
        <v/>
      </c>
      <c r="I926" s="3" t="str">
        <f>IF(Polygon[Asset Group]="","",VLOOKUP(Polygon[Asset Group],asset_grp_poly,2,FALSE))</f>
        <v/>
      </c>
      <c r="J926" s="3" t="str">
        <f>IF(Polygon[Asset Group]="","",VLOOKUP(Polygon[Asset Group],asset_grp_poly,3,FALSE))</f>
        <v/>
      </c>
      <c r="K926" s="3" t="str">
        <f>IF(Polygon[Asset Group]="","",VLOOKUP(Polygon[Asset Type],type_master_list,2,FALSE))</f>
        <v/>
      </c>
      <c r="L926" s="3" t="str">
        <f>IF(Polygon[Asset Name]="","",PROPER(Polygon[Asset Name]))</f>
        <v/>
      </c>
      <c r="M926" s="11" t="str">
        <f>IF(Polygon[Install Date]="","",Polygon[Install Date])</f>
        <v/>
      </c>
      <c r="N926" s="11" t="str">
        <f>IF(Polygon[Note]="","",PROPER(Polygon[Note]))</f>
        <v/>
      </c>
      <c r="O926" s="11" t="str">
        <f>IF(Polygon[Resource Consent Number]="","",UPPER(Polygon[Resource Consent Number]))</f>
        <v/>
      </c>
      <c r="P926" s="53" t="str">
        <f>IF(Polygon[Asset Unit Cost]="","",Polygon[Asset Unit Cost])</f>
        <v/>
      </c>
      <c r="Q926" s="11" t="str">
        <f>IF(Polygon[Added By]="","",UPPER(Polygon[Added By]))</f>
        <v/>
      </c>
      <c r="R926" s="11" t="str">
        <f>IF(Polygon[Added Date]="","",Polygon[Added Date])</f>
        <v/>
      </c>
      <c r="S926" s="14" t="str">
        <f>IF(Polygon[Z COORD]="","",Polygon[Z COORD])</f>
        <v/>
      </c>
      <c r="T926" s="14" t="str">
        <f>IF(Polygon[Asset Description]="","",PROPER(Polygon[Asset Description]))</f>
        <v/>
      </c>
      <c r="U926" s="14" t="str">
        <f>IF(Polygon[Area m2]="","",Polygon[Area m2])</f>
        <v/>
      </c>
      <c r="V926" s="14" t="str">
        <f>IF(Polygon[Asset Group]="","",VLOOKUP(Polygon[Surface Material],surface_master,2,FALSE))</f>
        <v/>
      </c>
      <c r="W926" s="14" t="str">
        <f>IF(Polygon[Asset Group]="","",VLOOKUP(Polygon[Material],sa_pa_surface,2,FALSE))</f>
        <v/>
      </c>
      <c r="X926" s="14" t="str">
        <f>IF(Polygon[Asset Group]="","",VLOOKUP(Polygon[Surface],surface_master,2,FALSE))</f>
        <v/>
      </c>
      <c r="Y926" s="14" t="str">
        <f>IF(Polygon[Surface Layer Depth mm]="","",Polygon[Surface Layer Depth mm])</f>
        <v/>
      </c>
      <c r="Z926" s="14" t="str">
        <f>IF(Polygon[Length m]="","",Polygon[Length m])</f>
        <v/>
      </c>
      <c r="AA926" s="14" t="str">
        <f>IF(Polygon[Av Width m]="","",Polygon[Av Width m])</f>
        <v/>
      </c>
      <c r="AB926" s="14" t="str">
        <f>IF(Polygon[Parking Capacity]="","",Polygon[Parking Capacity])</f>
        <v/>
      </c>
    </row>
    <row r="927" spans="1:28" s="3" customFormat="1" x14ac:dyDescent="0.2">
      <c r="A927" s="3" t="str">
        <f>IF(Polygon[DWG File Name]="","",Polygon[DWG File Name])</f>
        <v/>
      </c>
      <c r="B927" s="3" t="str">
        <f>IF(Polygon[DWG Layer Name]="","",Polygon[DWG Layer Name])</f>
        <v/>
      </c>
      <c r="C927" s="3" t="str">
        <f>IF(Polygon[DWG Handle]="","",Polygon[DWG Handle])</f>
        <v/>
      </c>
      <c r="D927" s="58" t="str">
        <f>IF(Polygon[Approx Centroid X]="","",Polygon[Approx Centroid X])</f>
        <v/>
      </c>
      <c r="E927" s="58" t="str">
        <f>IF(Polygon[Approx Centroid Y]="","",Polygon[Approx Centroid Y])</f>
        <v/>
      </c>
      <c r="F927" s="3" t="str">
        <f>IF(Polygon[Replacement Asset]="","",Polygon[Replacement Asset])</f>
        <v/>
      </c>
      <c r="G927" s="3" t="str">
        <f>IF(Polygon[Asset ID]="","",UPPER(Polygon[Asset ID]))</f>
        <v/>
      </c>
      <c r="H927" s="3" t="str">
        <f>IF(Polygon[Asset Group]="","",VLOOKUP(Polygon[Asset Group],asset_grp_poly,4,FALSE))</f>
        <v/>
      </c>
      <c r="I927" s="3" t="str">
        <f>IF(Polygon[Asset Group]="","",VLOOKUP(Polygon[Asset Group],asset_grp_poly,2,FALSE))</f>
        <v/>
      </c>
      <c r="J927" s="3" t="str">
        <f>IF(Polygon[Asset Group]="","",VLOOKUP(Polygon[Asset Group],asset_grp_poly,3,FALSE))</f>
        <v/>
      </c>
      <c r="K927" s="3" t="str">
        <f>IF(Polygon[Asset Group]="","",VLOOKUP(Polygon[Asset Type],type_master_list,2,FALSE))</f>
        <v/>
      </c>
      <c r="L927" s="3" t="str">
        <f>IF(Polygon[Asset Name]="","",PROPER(Polygon[Asset Name]))</f>
        <v/>
      </c>
      <c r="M927" s="11" t="str">
        <f>IF(Polygon[Install Date]="","",Polygon[Install Date])</f>
        <v/>
      </c>
      <c r="N927" s="11" t="str">
        <f>IF(Polygon[Note]="","",PROPER(Polygon[Note]))</f>
        <v/>
      </c>
      <c r="O927" s="11" t="str">
        <f>IF(Polygon[Resource Consent Number]="","",UPPER(Polygon[Resource Consent Number]))</f>
        <v/>
      </c>
      <c r="P927" s="53" t="str">
        <f>IF(Polygon[Asset Unit Cost]="","",Polygon[Asset Unit Cost])</f>
        <v/>
      </c>
      <c r="Q927" s="11" t="str">
        <f>IF(Polygon[Added By]="","",UPPER(Polygon[Added By]))</f>
        <v/>
      </c>
      <c r="R927" s="11" t="str">
        <f>IF(Polygon[Added Date]="","",Polygon[Added Date])</f>
        <v/>
      </c>
      <c r="S927" s="14" t="str">
        <f>IF(Polygon[Z COORD]="","",Polygon[Z COORD])</f>
        <v/>
      </c>
      <c r="T927" s="14" t="str">
        <f>IF(Polygon[Asset Description]="","",PROPER(Polygon[Asset Description]))</f>
        <v/>
      </c>
      <c r="U927" s="14" t="str">
        <f>IF(Polygon[Area m2]="","",Polygon[Area m2])</f>
        <v/>
      </c>
      <c r="V927" s="14" t="str">
        <f>IF(Polygon[Asset Group]="","",VLOOKUP(Polygon[Surface Material],surface_master,2,FALSE))</f>
        <v/>
      </c>
      <c r="W927" s="14" t="str">
        <f>IF(Polygon[Asset Group]="","",VLOOKUP(Polygon[Material],sa_pa_surface,2,FALSE))</f>
        <v/>
      </c>
      <c r="X927" s="14" t="str">
        <f>IF(Polygon[Asset Group]="","",VLOOKUP(Polygon[Surface],surface_master,2,FALSE))</f>
        <v/>
      </c>
      <c r="Y927" s="14" t="str">
        <f>IF(Polygon[Surface Layer Depth mm]="","",Polygon[Surface Layer Depth mm])</f>
        <v/>
      </c>
      <c r="Z927" s="14" t="str">
        <f>IF(Polygon[Length m]="","",Polygon[Length m])</f>
        <v/>
      </c>
      <c r="AA927" s="14" t="str">
        <f>IF(Polygon[Av Width m]="","",Polygon[Av Width m])</f>
        <v/>
      </c>
      <c r="AB927" s="14" t="str">
        <f>IF(Polygon[Parking Capacity]="","",Polygon[Parking Capacity])</f>
        <v/>
      </c>
    </row>
    <row r="928" spans="1:28" s="3" customFormat="1" x14ac:dyDescent="0.2">
      <c r="A928" s="3" t="str">
        <f>IF(Polygon[DWG File Name]="","",Polygon[DWG File Name])</f>
        <v/>
      </c>
      <c r="B928" s="3" t="str">
        <f>IF(Polygon[DWG Layer Name]="","",Polygon[DWG Layer Name])</f>
        <v/>
      </c>
      <c r="C928" s="3" t="str">
        <f>IF(Polygon[DWG Handle]="","",Polygon[DWG Handle])</f>
        <v/>
      </c>
      <c r="D928" s="58" t="str">
        <f>IF(Polygon[Approx Centroid X]="","",Polygon[Approx Centroid X])</f>
        <v/>
      </c>
      <c r="E928" s="58" t="str">
        <f>IF(Polygon[Approx Centroid Y]="","",Polygon[Approx Centroid Y])</f>
        <v/>
      </c>
      <c r="F928" s="3" t="str">
        <f>IF(Polygon[Replacement Asset]="","",Polygon[Replacement Asset])</f>
        <v/>
      </c>
      <c r="G928" s="3" t="str">
        <f>IF(Polygon[Asset ID]="","",UPPER(Polygon[Asset ID]))</f>
        <v/>
      </c>
      <c r="H928" s="3" t="str">
        <f>IF(Polygon[Asset Group]="","",VLOOKUP(Polygon[Asset Group],asset_grp_poly,4,FALSE))</f>
        <v/>
      </c>
      <c r="I928" s="3" t="str">
        <f>IF(Polygon[Asset Group]="","",VLOOKUP(Polygon[Asset Group],asset_grp_poly,2,FALSE))</f>
        <v/>
      </c>
      <c r="J928" s="3" t="str">
        <f>IF(Polygon[Asset Group]="","",VLOOKUP(Polygon[Asset Group],asset_grp_poly,3,FALSE))</f>
        <v/>
      </c>
      <c r="K928" s="3" t="str">
        <f>IF(Polygon[Asset Group]="","",VLOOKUP(Polygon[Asset Type],type_master_list,2,FALSE))</f>
        <v/>
      </c>
      <c r="L928" s="3" t="str">
        <f>IF(Polygon[Asset Name]="","",PROPER(Polygon[Asset Name]))</f>
        <v/>
      </c>
      <c r="M928" s="11" t="str">
        <f>IF(Polygon[Install Date]="","",Polygon[Install Date])</f>
        <v/>
      </c>
      <c r="N928" s="11" t="str">
        <f>IF(Polygon[Note]="","",PROPER(Polygon[Note]))</f>
        <v/>
      </c>
      <c r="O928" s="11" t="str">
        <f>IF(Polygon[Resource Consent Number]="","",UPPER(Polygon[Resource Consent Number]))</f>
        <v/>
      </c>
      <c r="P928" s="53" t="str">
        <f>IF(Polygon[Asset Unit Cost]="","",Polygon[Asset Unit Cost])</f>
        <v/>
      </c>
      <c r="Q928" s="11" t="str">
        <f>IF(Polygon[Added By]="","",UPPER(Polygon[Added By]))</f>
        <v/>
      </c>
      <c r="R928" s="11" t="str">
        <f>IF(Polygon[Added Date]="","",Polygon[Added Date])</f>
        <v/>
      </c>
      <c r="S928" s="14" t="str">
        <f>IF(Polygon[Z COORD]="","",Polygon[Z COORD])</f>
        <v/>
      </c>
      <c r="T928" s="14" t="str">
        <f>IF(Polygon[Asset Description]="","",PROPER(Polygon[Asset Description]))</f>
        <v/>
      </c>
      <c r="U928" s="14" t="str">
        <f>IF(Polygon[Area m2]="","",Polygon[Area m2])</f>
        <v/>
      </c>
      <c r="V928" s="14" t="str">
        <f>IF(Polygon[Asset Group]="","",VLOOKUP(Polygon[Surface Material],surface_master,2,FALSE))</f>
        <v/>
      </c>
      <c r="W928" s="14" t="str">
        <f>IF(Polygon[Asset Group]="","",VLOOKUP(Polygon[Material],sa_pa_surface,2,FALSE))</f>
        <v/>
      </c>
      <c r="X928" s="14" t="str">
        <f>IF(Polygon[Asset Group]="","",VLOOKUP(Polygon[Surface],surface_master,2,FALSE))</f>
        <v/>
      </c>
      <c r="Y928" s="14" t="str">
        <f>IF(Polygon[Surface Layer Depth mm]="","",Polygon[Surface Layer Depth mm])</f>
        <v/>
      </c>
      <c r="Z928" s="14" t="str">
        <f>IF(Polygon[Length m]="","",Polygon[Length m])</f>
        <v/>
      </c>
      <c r="AA928" s="14" t="str">
        <f>IF(Polygon[Av Width m]="","",Polygon[Av Width m])</f>
        <v/>
      </c>
      <c r="AB928" s="14" t="str">
        <f>IF(Polygon[Parking Capacity]="","",Polygon[Parking Capacity])</f>
        <v/>
      </c>
    </row>
    <row r="929" spans="1:28" s="3" customFormat="1" x14ac:dyDescent="0.2">
      <c r="A929" s="3" t="str">
        <f>IF(Polygon[DWG File Name]="","",Polygon[DWG File Name])</f>
        <v/>
      </c>
      <c r="B929" s="3" t="str">
        <f>IF(Polygon[DWG Layer Name]="","",Polygon[DWG Layer Name])</f>
        <v/>
      </c>
      <c r="C929" s="3" t="str">
        <f>IF(Polygon[DWG Handle]="","",Polygon[DWG Handle])</f>
        <v/>
      </c>
      <c r="D929" s="58" t="str">
        <f>IF(Polygon[Approx Centroid X]="","",Polygon[Approx Centroid X])</f>
        <v/>
      </c>
      <c r="E929" s="58" t="str">
        <f>IF(Polygon[Approx Centroid Y]="","",Polygon[Approx Centroid Y])</f>
        <v/>
      </c>
      <c r="F929" s="3" t="str">
        <f>IF(Polygon[Replacement Asset]="","",Polygon[Replacement Asset])</f>
        <v/>
      </c>
      <c r="G929" s="3" t="str">
        <f>IF(Polygon[Asset ID]="","",UPPER(Polygon[Asset ID]))</f>
        <v/>
      </c>
      <c r="H929" s="3" t="str">
        <f>IF(Polygon[Asset Group]="","",VLOOKUP(Polygon[Asset Group],asset_grp_poly,4,FALSE))</f>
        <v/>
      </c>
      <c r="I929" s="3" t="str">
        <f>IF(Polygon[Asset Group]="","",VLOOKUP(Polygon[Asset Group],asset_grp_poly,2,FALSE))</f>
        <v/>
      </c>
      <c r="J929" s="3" t="str">
        <f>IF(Polygon[Asset Group]="","",VLOOKUP(Polygon[Asset Group],asset_grp_poly,3,FALSE))</f>
        <v/>
      </c>
      <c r="K929" s="3" t="str">
        <f>IF(Polygon[Asset Group]="","",VLOOKUP(Polygon[Asset Type],type_master_list,2,FALSE))</f>
        <v/>
      </c>
      <c r="L929" s="3" t="str">
        <f>IF(Polygon[Asset Name]="","",PROPER(Polygon[Asset Name]))</f>
        <v/>
      </c>
      <c r="M929" s="11" t="str">
        <f>IF(Polygon[Install Date]="","",Polygon[Install Date])</f>
        <v/>
      </c>
      <c r="N929" s="11" t="str">
        <f>IF(Polygon[Note]="","",PROPER(Polygon[Note]))</f>
        <v/>
      </c>
      <c r="O929" s="11" t="str">
        <f>IF(Polygon[Resource Consent Number]="","",UPPER(Polygon[Resource Consent Number]))</f>
        <v/>
      </c>
      <c r="P929" s="53" t="str">
        <f>IF(Polygon[Asset Unit Cost]="","",Polygon[Asset Unit Cost])</f>
        <v/>
      </c>
      <c r="Q929" s="11" t="str">
        <f>IF(Polygon[Added By]="","",UPPER(Polygon[Added By]))</f>
        <v/>
      </c>
      <c r="R929" s="11" t="str">
        <f>IF(Polygon[Added Date]="","",Polygon[Added Date])</f>
        <v/>
      </c>
      <c r="S929" s="14" t="str">
        <f>IF(Polygon[Z COORD]="","",Polygon[Z COORD])</f>
        <v/>
      </c>
      <c r="T929" s="14" t="str">
        <f>IF(Polygon[Asset Description]="","",PROPER(Polygon[Asset Description]))</f>
        <v/>
      </c>
      <c r="U929" s="14" t="str">
        <f>IF(Polygon[Area m2]="","",Polygon[Area m2])</f>
        <v/>
      </c>
      <c r="V929" s="14" t="str">
        <f>IF(Polygon[Asset Group]="","",VLOOKUP(Polygon[Surface Material],surface_master,2,FALSE))</f>
        <v/>
      </c>
      <c r="W929" s="14" t="str">
        <f>IF(Polygon[Asset Group]="","",VLOOKUP(Polygon[Material],sa_pa_surface,2,FALSE))</f>
        <v/>
      </c>
      <c r="X929" s="14" t="str">
        <f>IF(Polygon[Asset Group]="","",VLOOKUP(Polygon[Surface],surface_master,2,FALSE))</f>
        <v/>
      </c>
      <c r="Y929" s="14" t="str">
        <f>IF(Polygon[Surface Layer Depth mm]="","",Polygon[Surface Layer Depth mm])</f>
        <v/>
      </c>
      <c r="Z929" s="14" t="str">
        <f>IF(Polygon[Length m]="","",Polygon[Length m])</f>
        <v/>
      </c>
      <c r="AA929" s="14" t="str">
        <f>IF(Polygon[Av Width m]="","",Polygon[Av Width m])</f>
        <v/>
      </c>
      <c r="AB929" s="14" t="str">
        <f>IF(Polygon[Parking Capacity]="","",Polygon[Parking Capacity])</f>
        <v/>
      </c>
    </row>
    <row r="930" spans="1:28" s="3" customFormat="1" x14ac:dyDescent="0.2">
      <c r="A930" s="3" t="str">
        <f>IF(Polygon[DWG File Name]="","",Polygon[DWG File Name])</f>
        <v/>
      </c>
      <c r="B930" s="3" t="str">
        <f>IF(Polygon[DWG Layer Name]="","",Polygon[DWG Layer Name])</f>
        <v/>
      </c>
      <c r="C930" s="3" t="str">
        <f>IF(Polygon[DWG Handle]="","",Polygon[DWG Handle])</f>
        <v/>
      </c>
      <c r="D930" s="58" t="str">
        <f>IF(Polygon[Approx Centroid X]="","",Polygon[Approx Centroid X])</f>
        <v/>
      </c>
      <c r="E930" s="58" t="str">
        <f>IF(Polygon[Approx Centroid Y]="","",Polygon[Approx Centroid Y])</f>
        <v/>
      </c>
      <c r="F930" s="3" t="str">
        <f>IF(Polygon[Replacement Asset]="","",Polygon[Replacement Asset])</f>
        <v/>
      </c>
      <c r="G930" s="3" t="str">
        <f>IF(Polygon[Asset ID]="","",UPPER(Polygon[Asset ID]))</f>
        <v/>
      </c>
      <c r="H930" s="3" t="str">
        <f>IF(Polygon[Asset Group]="","",VLOOKUP(Polygon[Asset Group],asset_grp_poly,4,FALSE))</f>
        <v/>
      </c>
      <c r="I930" s="3" t="str">
        <f>IF(Polygon[Asset Group]="","",VLOOKUP(Polygon[Asset Group],asset_grp_poly,2,FALSE))</f>
        <v/>
      </c>
      <c r="J930" s="3" t="str">
        <f>IF(Polygon[Asset Group]="","",VLOOKUP(Polygon[Asset Group],asset_grp_poly,3,FALSE))</f>
        <v/>
      </c>
      <c r="K930" s="3" t="str">
        <f>IF(Polygon[Asset Group]="","",VLOOKUP(Polygon[Asset Type],type_master_list,2,FALSE))</f>
        <v/>
      </c>
      <c r="L930" s="3" t="str">
        <f>IF(Polygon[Asset Name]="","",PROPER(Polygon[Asset Name]))</f>
        <v/>
      </c>
      <c r="M930" s="11" t="str">
        <f>IF(Polygon[Install Date]="","",Polygon[Install Date])</f>
        <v/>
      </c>
      <c r="N930" s="11" t="str">
        <f>IF(Polygon[Note]="","",PROPER(Polygon[Note]))</f>
        <v/>
      </c>
      <c r="O930" s="11" t="str">
        <f>IF(Polygon[Resource Consent Number]="","",UPPER(Polygon[Resource Consent Number]))</f>
        <v/>
      </c>
      <c r="P930" s="53" t="str">
        <f>IF(Polygon[Asset Unit Cost]="","",Polygon[Asset Unit Cost])</f>
        <v/>
      </c>
      <c r="Q930" s="11" t="str">
        <f>IF(Polygon[Added By]="","",UPPER(Polygon[Added By]))</f>
        <v/>
      </c>
      <c r="R930" s="11" t="str">
        <f>IF(Polygon[Added Date]="","",Polygon[Added Date])</f>
        <v/>
      </c>
      <c r="S930" s="14" t="str">
        <f>IF(Polygon[Z COORD]="","",Polygon[Z COORD])</f>
        <v/>
      </c>
      <c r="T930" s="14" t="str">
        <f>IF(Polygon[Asset Description]="","",PROPER(Polygon[Asset Description]))</f>
        <v/>
      </c>
      <c r="U930" s="14" t="str">
        <f>IF(Polygon[Area m2]="","",Polygon[Area m2])</f>
        <v/>
      </c>
      <c r="V930" s="14" t="str">
        <f>IF(Polygon[Asset Group]="","",VLOOKUP(Polygon[Surface Material],surface_master,2,FALSE))</f>
        <v/>
      </c>
      <c r="W930" s="14" t="str">
        <f>IF(Polygon[Asset Group]="","",VLOOKUP(Polygon[Material],sa_pa_surface,2,FALSE))</f>
        <v/>
      </c>
      <c r="X930" s="14" t="str">
        <f>IF(Polygon[Asset Group]="","",VLOOKUP(Polygon[Surface],surface_master,2,FALSE))</f>
        <v/>
      </c>
      <c r="Y930" s="14" t="str">
        <f>IF(Polygon[Surface Layer Depth mm]="","",Polygon[Surface Layer Depth mm])</f>
        <v/>
      </c>
      <c r="Z930" s="14" t="str">
        <f>IF(Polygon[Length m]="","",Polygon[Length m])</f>
        <v/>
      </c>
      <c r="AA930" s="14" t="str">
        <f>IF(Polygon[Av Width m]="","",Polygon[Av Width m])</f>
        <v/>
      </c>
      <c r="AB930" s="14" t="str">
        <f>IF(Polygon[Parking Capacity]="","",Polygon[Parking Capacity])</f>
        <v/>
      </c>
    </row>
    <row r="931" spans="1:28" s="3" customFormat="1" x14ac:dyDescent="0.2">
      <c r="A931" s="3" t="str">
        <f>IF(Polygon[DWG File Name]="","",Polygon[DWG File Name])</f>
        <v/>
      </c>
      <c r="B931" s="3" t="str">
        <f>IF(Polygon[DWG Layer Name]="","",Polygon[DWG Layer Name])</f>
        <v/>
      </c>
      <c r="C931" s="3" t="str">
        <f>IF(Polygon[DWG Handle]="","",Polygon[DWG Handle])</f>
        <v/>
      </c>
      <c r="D931" s="58" t="str">
        <f>IF(Polygon[Approx Centroid X]="","",Polygon[Approx Centroid X])</f>
        <v/>
      </c>
      <c r="E931" s="58" t="str">
        <f>IF(Polygon[Approx Centroid Y]="","",Polygon[Approx Centroid Y])</f>
        <v/>
      </c>
      <c r="F931" s="3" t="str">
        <f>IF(Polygon[Replacement Asset]="","",Polygon[Replacement Asset])</f>
        <v/>
      </c>
      <c r="G931" s="3" t="str">
        <f>IF(Polygon[Asset ID]="","",UPPER(Polygon[Asset ID]))</f>
        <v/>
      </c>
      <c r="H931" s="3" t="str">
        <f>IF(Polygon[Asset Group]="","",VLOOKUP(Polygon[Asset Group],asset_grp_poly,4,FALSE))</f>
        <v/>
      </c>
      <c r="I931" s="3" t="str">
        <f>IF(Polygon[Asset Group]="","",VLOOKUP(Polygon[Asset Group],asset_grp_poly,2,FALSE))</f>
        <v/>
      </c>
      <c r="J931" s="3" t="str">
        <f>IF(Polygon[Asset Group]="","",VLOOKUP(Polygon[Asset Group],asset_grp_poly,3,FALSE))</f>
        <v/>
      </c>
      <c r="K931" s="3" t="str">
        <f>IF(Polygon[Asset Group]="","",VLOOKUP(Polygon[Asset Type],type_master_list,2,FALSE))</f>
        <v/>
      </c>
      <c r="L931" s="3" t="str">
        <f>IF(Polygon[Asset Name]="","",PROPER(Polygon[Asset Name]))</f>
        <v/>
      </c>
      <c r="M931" s="11" t="str">
        <f>IF(Polygon[Install Date]="","",Polygon[Install Date])</f>
        <v/>
      </c>
      <c r="N931" s="11" t="str">
        <f>IF(Polygon[Note]="","",PROPER(Polygon[Note]))</f>
        <v/>
      </c>
      <c r="O931" s="11" t="str">
        <f>IF(Polygon[Resource Consent Number]="","",UPPER(Polygon[Resource Consent Number]))</f>
        <v/>
      </c>
      <c r="P931" s="53" t="str">
        <f>IF(Polygon[Asset Unit Cost]="","",Polygon[Asset Unit Cost])</f>
        <v/>
      </c>
      <c r="Q931" s="11" t="str">
        <f>IF(Polygon[Added By]="","",UPPER(Polygon[Added By]))</f>
        <v/>
      </c>
      <c r="R931" s="11" t="str">
        <f>IF(Polygon[Added Date]="","",Polygon[Added Date])</f>
        <v/>
      </c>
      <c r="S931" s="14" t="str">
        <f>IF(Polygon[Z COORD]="","",Polygon[Z COORD])</f>
        <v/>
      </c>
      <c r="T931" s="14" t="str">
        <f>IF(Polygon[Asset Description]="","",PROPER(Polygon[Asset Description]))</f>
        <v/>
      </c>
      <c r="U931" s="14" t="str">
        <f>IF(Polygon[Area m2]="","",Polygon[Area m2])</f>
        <v/>
      </c>
      <c r="V931" s="14" t="str">
        <f>IF(Polygon[Asset Group]="","",VLOOKUP(Polygon[Surface Material],surface_master,2,FALSE))</f>
        <v/>
      </c>
      <c r="W931" s="14" t="str">
        <f>IF(Polygon[Asset Group]="","",VLOOKUP(Polygon[Material],sa_pa_surface,2,FALSE))</f>
        <v/>
      </c>
      <c r="X931" s="14" t="str">
        <f>IF(Polygon[Asset Group]="","",VLOOKUP(Polygon[Surface],surface_master,2,FALSE))</f>
        <v/>
      </c>
      <c r="Y931" s="14" t="str">
        <f>IF(Polygon[Surface Layer Depth mm]="","",Polygon[Surface Layer Depth mm])</f>
        <v/>
      </c>
      <c r="Z931" s="14" t="str">
        <f>IF(Polygon[Length m]="","",Polygon[Length m])</f>
        <v/>
      </c>
      <c r="AA931" s="14" t="str">
        <f>IF(Polygon[Av Width m]="","",Polygon[Av Width m])</f>
        <v/>
      </c>
      <c r="AB931" s="14" t="str">
        <f>IF(Polygon[Parking Capacity]="","",Polygon[Parking Capacity])</f>
        <v/>
      </c>
    </row>
    <row r="932" spans="1:28" s="3" customFormat="1" x14ac:dyDescent="0.2">
      <c r="A932" s="3" t="str">
        <f>IF(Polygon[DWG File Name]="","",Polygon[DWG File Name])</f>
        <v/>
      </c>
      <c r="B932" s="3" t="str">
        <f>IF(Polygon[DWG Layer Name]="","",Polygon[DWG Layer Name])</f>
        <v/>
      </c>
      <c r="C932" s="3" t="str">
        <f>IF(Polygon[DWG Handle]="","",Polygon[DWG Handle])</f>
        <v/>
      </c>
      <c r="D932" s="58" t="str">
        <f>IF(Polygon[Approx Centroid X]="","",Polygon[Approx Centroid X])</f>
        <v/>
      </c>
      <c r="E932" s="58" t="str">
        <f>IF(Polygon[Approx Centroid Y]="","",Polygon[Approx Centroid Y])</f>
        <v/>
      </c>
      <c r="F932" s="3" t="str">
        <f>IF(Polygon[Replacement Asset]="","",Polygon[Replacement Asset])</f>
        <v/>
      </c>
      <c r="G932" s="3" t="str">
        <f>IF(Polygon[Asset ID]="","",UPPER(Polygon[Asset ID]))</f>
        <v/>
      </c>
      <c r="H932" s="3" t="str">
        <f>IF(Polygon[Asset Group]="","",VLOOKUP(Polygon[Asset Group],asset_grp_poly,4,FALSE))</f>
        <v/>
      </c>
      <c r="I932" s="3" t="str">
        <f>IF(Polygon[Asset Group]="","",VLOOKUP(Polygon[Asset Group],asset_grp_poly,2,FALSE))</f>
        <v/>
      </c>
      <c r="J932" s="3" t="str">
        <f>IF(Polygon[Asset Group]="","",VLOOKUP(Polygon[Asset Group],asset_grp_poly,3,FALSE))</f>
        <v/>
      </c>
      <c r="K932" s="3" t="str">
        <f>IF(Polygon[Asset Group]="","",VLOOKUP(Polygon[Asset Type],type_master_list,2,FALSE))</f>
        <v/>
      </c>
      <c r="L932" s="3" t="str">
        <f>IF(Polygon[Asset Name]="","",PROPER(Polygon[Asset Name]))</f>
        <v/>
      </c>
      <c r="M932" s="11" t="str">
        <f>IF(Polygon[Install Date]="","",Polygon[Install Date])</f>
        <v/>
      </c>
      <c r="N932" s="11" t="str">
        <f>IF(Polygon[Note]="","",PROPER(Polygon[Note]))</f>
        <v/>
      </c>
      <c r="O932" s="11" t="str">
        <f>IF(Polygon[Resource Consent Number]="","",UPPER(Polygon[Resource Consent Number]))</f>
        <v/>
      </c>
      <c r="P932" s="53" t="str">
        <f>IF(Polygon[Asset Unit Cost]="","",Polygon[Asset Unit Cost])</f>
        <v/>
      </c>
      <c r="Q932" s="11" t="str">
        <f>IF(Polygon[Added By]="","",UPPER(Polygon[Added By]))</f>
        <v/>
      </c>
      <c r="R932" s="11" t="str">
        <f>IF(Polygon[Added Date]="","",Polygon[Added Date])</f>
        <v/>
      </c>
      <c r="S932" s="14" t="str">
        <f>IF(Polygon[Z COORD]="","",Polygon[Z COORD])</f>
        <v/>
      </c>
      <c r="T932" s="14" t="str">
        <f>IF(Polygon[Asset Description]="","",PROPER(Polygon[Asset Description]))</f>
        <v/>
      </c>
      <c r="U932" s="14" t="str">
        <f>IF(Polygon[Area m2]="","",Polygon[Area m2])</f>
        <v/>
      </c>
      <c r="V932" s="14" t="str">
        <f>IF(Polygon[Asset Group]="","",VLOOKUP(Polygon[Surface Material],surface_master,2,FALSE))</f>
        <v/>
      </c>
      <c r="W932" s="14" t="str">
        <f>IF(Polygon[Asset Group]="","",VLOOKUP(Polygon[Material],sa_pa_surface,2,FALSE))</f>
        <v/>
      </c>
      <c r="X932" s="14" t="str">
        <f>IF(Polygon[Asset Group]="","",VLOOKUP(Polygon[Surface],surface_master,2,FALSE))</f>
        <v/>
      </c>
      <c r="Y932" s="14" t="str">
        <f>IF(Polygon[Surface Layer Depth mm]="","",Polygon[Surface Layer Depth mm])</f>
        <v/>
      </c>
      <c r="Z932" s="14" t="str">
        <f>IF(Polygon[Length m]="","",Polygon[Length m])</f>
        <v/>
      </c>
      <c r="AA932" s="14" t="str">
        <f>IF(Polygon[Av Width m]="","",Polygon[Av Width m])</f>
        <v/>
      </c>
      <c r="AB932" s="14" t="str">
        <f>IF(Polygon[Parking Capacity]="","",Polygon[Parking Capacity])</f>
        <v/>
      </c>
    </row>
    <row r="933" spans="1:28" s="3" customFormat="1" x14ac:dyDescent="0.2">
      <c r="A933" s="3" t="str">
        <f>IF(Polygon[DWG File Name]="","",Polygon[DWG File Name])</f>
        <v/>
      </c>
      <c r="B933" s="3" t="str">
        <f>IF(Polygon[DWG Layer Name]="","",Polygon[DWG Layer Name])</f>
        <v/>
      </c>
      <c r="C933" s="3" t="str">
        <f>IF(Polygon[DWG Handle]="","",Polygon[DWG Handle])</f>
        <v/>
      </c>
      <c r="D933" s="58" t="str">
        <f>IF(Polygon[Approx Centroid X]="","",Polygon[Approx Centroid X])</f>
        <v/>
      </c>
      <c r="E933" s="58" t="str">
        <f>IF(Polygon[Approx Centroid Y]="","",Polygon[Approx Centroid Y])</f>
        <v/>
      </c>
      <c r="F933" s="3" t="str">
        <f>IF(Polygon[Replacement Asset]="","",Polygon[Replacement Asset])</f>
        <v/>
      </c>
      <c r="G933" s="3" t="str">
        <f>IF(Polygon[Asset ID]="","",UPPER(Polygon[Asset ID]))</f>
        <v/>
      </c>
      <c r="H933" s="3" t="str">
        <f>IF(Polygon[Asset Group]="","",VLOOKUP(Polygon[Asset Group],asset_grp_poly,4,FALSE))</f>
        <v/>
      </c>
      <c r="I933" s="3" t="str">
        <f>IF(Polygon[Asset Group]="","",VLOOKUP(Polygon[Asset Group],asset_grp_poly,2,FALSE))</f>
        <v/>
      </c>
      <c r="J933" s="3" t="str">
        <f>IF(Polygon[Asset Group]="","",VLOOKUP(Polygon[Asset Group],asset_grp_poly,3,FALSE))</f>
        <v/>
      </c>
      <c r="K933" s="3" t="str">
        <f>IF(Polygon[Asset Group]="","",VLOOKUP(Polygon[Asset Type],type_master_list,2,FALSE))</f>
        <v/>
      </c>
      <c r="L933" s="3" t="str">
        <f>IF(Polygon[Asset Name]="","",PROPER(Polygon[Asset Name]))</f>
        <v/>
      </c>
      <c r="M933" s="11" t="str">
        <f>IF(Polygon[Install Date]="","",Polygon[Install Date])</f>
        <v/>
      </c>
      <c r="N933" s="11" t="str">
        <f>IF(Polygon[Note]="","",PROPER(Polygon[Note]))</f>
        <v/>
      </c>
      <c r="O933" s="11" t="str">
        <f>IF(Polygon[Resource Consent Number]="","",UPPER(Polygon[Resource Consent Number]))</f>
        <v/>
      </c>
      <c r="P933" s="53" t="str">
        <f>IF(Polygon[Asset Unit Cost]="","",Polygon[Asset Unit Cost])</f>
        <v/>
      </c>
      <c r="Q933" s="11" t="str">
        <f>IF(Polygon[Added By]="","",UPPER(Polygon[Added By]))</f>
        <v/>
      </c>
      <c r="R933" s="11" t="str">
        <f>IF(Polygon[Added Date]="","",Polygon[Added Date])</f>
        <v/>
      </c>
      <c r="S933" s="14" t="str">
        <f>IF(Polygon[Z COORD]="","",Polygon[Z COORD])</f>
        <v/>
      </c>
      <c r="T933" s="14" t="str">
        <f>IF(Polygon[Asset Description]="","",PROPER(Polygon[Asset Description]))</f>
        <v/>
      </c>
      <c r="U933" s="14" t="str">
        <f>IF(Polygon[Area m2]="","",Polygon[Area m2])</f>
        <v/>
      </c>
      <c r="V933" s="14" t="str">
        <f>IF(Polygon[Asset Group]="","",VLOOKUP(Polygon[Surface Material],surface_master,2,FALSE))</f>
        <v/>
      </c>
      <c r="W933" s="14" t="str">
        <f>IF(Polygon[Asset Group]="","",VLOOKUP(Polygon[Material],sa_pa_surface,2,FALSE))</f>
        <v/>
      </c>
      <c r="X933" s="14" t="str">
        <f>IF(Polygon[Asset Group]="","",VLOOKUP(Polygon[Surface],surface_master,2,FALSE))</f>
        <v/>
      </c>
      <c r="Y933" s="14" t="str">
        <f>IF(Polygon[Surface Layer Depth mm]="","",Polygon[Surface Layer Depth mm])</f>
        <v/>
      </c>
      <c r="Z933" s="14" t="str">
        <f>IF(Polygon[Length m]="","",Polygon[Length m])</f>
        <v/>
      </c>
      <c r="AA933" s="14" t="str">
        <f>IF(Polygon[Av Width m]="","",Polygon[Av Width m])</f>
        <v/>
      </c>
      <c r="AB933" s="14" t="str">
        <f>IF(Polygon[Parking Capacity]="","",Polygon[Parking Capacity])</f>
        <v/>
      </c>
    </row>
    <row r="934" spans="1:28" s="3" customFormat="1" x14ac:dyDescent="0.2">
      <c r="A934" s="3" t="str">
        <f>IF(Polygon[DWG File Name]="","",Polygon[DWG File Name])</f>
        <v/>
      </c>
      <c r="B934" s="3" t="str">
        <f>IF(Polygon[DWG Layer Name]="","",Polygon[DWG Layer Name])</f>
        <v/>
      </c>
      <c r="C934" s="3" t="str">
        <f>IF(Polygon[DWG Handle]="","",Polygon[DWG Handle])</f>
        <v/>
      </c>
      <c r="D934" s="58" t="str">
        <f>IF(Polygon[Approx Centroid X]="","",Polygon[Approx Centroid X])</f>
        <v/>
      </c>
      <c r="E934" s="58" t="str">
        <f>IF(Polygon[Approx Centroid Y]="","",Polygon[Approx Centroid Y])</f>
        <v/>
      </c>
      <c r="F934" s="3" t="str">
        <f>IF(Polygon[Replacement Asset]="","",Polygon[Replacement Asset])</f>
        <v/>
      </c>
      <c r="G934" s="3" t="str">
        <f>IF(Polygon[Asset ID]="","",UPPER(Polygon[Asset ID]))</f>
        <v/>
      </c>
      <c r="H934" s="3" t="str">
        <f>IF(Polygon[Asset Group]="","",VLOOKUP(Polygon[Asset Group],asset_grp_poly,4,FALSE))</f>
        <v/>
      </c>
      <c r="I934" s="3" t="str">
        <f>IF(Polygon[Asset Group]="","",VLOOKUP(Polygon[Asset Group],asset_grp_poly,2,FALSE))</f>
        <v/>
      </c>
      <c r="J934" s="3" t="str">
        <f>IF(Polygon[Asset Group]="","",VLOOKUP(Polygon[Asset Group],asset_grp_poly,3,FALSE))</f>
        <v/>
      </c>
      <c r="K934" s="3" t="str">
        <f>IF(Polygon[Asset Group]="","",VLOOKUP(Polygon[Asset Type],type_master_list,2,FALSE))</f>
        <v/>
      </c>
      <c r="L934" s="3" t="str">
        <f>IF(Polygon[Asset Name]="","",PROPER(Polygon[Asset Name]))</f>
        <v/>
      </c>
      <c r="M934" s="11" t="str">
        <f>IF(Polygon[Install Date]="","",Polygon[Install Date])</f>
        <v/>
      </c>
      <c r="N934" s="11" t="str">
        <f>IF(Polygon[Note]="","",PROPER(Polygon[Note]))</f>
        <v/>
      </c>
      <c r="O934" s="11" t="str">
        <f>IF(Polygon[Resource Consent Number]="","",UPPER(Polygon[Resource Consent Number]))</f>
        <v/>
      </c>
      <c r="P934" s="53" t="str">
        <f>IF(Polygon[Asset Unit Cost]="","",Polygon[Asset Unit Cost])</f>
        <v/>
      </c>
      <c r="Q934" s="11" t="str">
        <f>IF(Polygon[Added By]="","",UPPER(Polygon[Added By]))</f>
        <v/>
      </c>
      <c r="R934" s="11" t="str">
        <f>IF(Polygon[Added Date]="","",Polygon[Added Date])</f>
        <v/>
      </c>
      <c r="S934" s="14" t="str">
        <f>IF(Polygon[Z COORD]="","",Polygon[Z COORD])</f>
        <v/>
      </c>
      <c r="T934" s="14" t="str">
        <f>IF(Polygon[Asset Description]="","",PROPER(Polygon[Asset Description]))</f>
        <v/>
      </c>
      <c r="U934" s="14" t="str">
        <f>IF(Polygon[Area m2]="","",Polygon[Area m2])</f>
        <v/>
      </c>
      <c r="V934" s="14" t="str">
        <f>IF(Polygon[Asset Group]="","",VLOOKUP(Polygon[Surface Material],surface_master,2,FALSE))</f>
        <v/>
      </c>
      <c r="W934" s="14" t="str">
        <f>IF(Polygon[Asset Group]="","",VLOOKUP(Polygon[Material],sa_pa_surface,2,FALSE))</f>
        <v/>
      </c>
      <c r="X934" s="14" t="str">
        <f>IF(Polygon[Asset Group]="","",VLOOKUP(Polygon[Surface],surface_master,2,FALSE))</f>
        <v/>
      </c>
      <c r="Y934" s="14" t="str">
        <f>IF(Polygon[Surface Layer Depth mm]="","",Polygon[Surface Layer Depth mm])</f>
        <v/>
      </c>
      <c r="Z934" s="14" t="str">
        <f>IF(Polygon[Length m]="","",Polygon[Length m])</f>
        <v/>
      </c>
      <c r="AA934" s="14" t="str">
        <f>IF(Polygon[Av Width m]="","",Polygon[Av Width m])</f>
        <v/>
      </c>
      <c r="AB934" s="14" t="str">
        <f>IF(Polygon[Parking Capacity]="","",Polygon[Parking Capacity])</f>
        <v/>
      </c>
    </row>
    <row r="935" spans="1:28" s="3" customFormat="1" x14ac:dyDescent="0.2">
      <c r="A935" s="3" t="str">
        <f>IF(Polygon[DWG File Name]="","",Polygon[DWG File Name])</f>
        <v/>
      </c>
      <c r="B935" s="3" t="str">
        <f>IF(Polygon[DWG Layer Name]="","",Polygon[DWG Layer Name])</f>
        <v/>
      </c>
      <c r="C935" s="3" t="str">
        <f>IF(Polygon[DWG Handle]="","",Polygon[DWG Handle])</f>
        <v/>
      </c>
      <c r="D935" s="58" t="str">
        <f>IF(Polygon[Approx Centroid X]="","",Polygon[Approx Centroid X])</f>
        <v/>
      </c>
      <c r="E935" s="58" t="str">
        <f>IF(Polygon[Approx Centroid Y]="","",Polygon[Approx Centroid Y])</f>
        <v/>
      </c>
      <c r="F935" s="3" t="str">
        <f>IF(Polygon[Replacement Asset]="","",Polygon[Replacement Asset])</f>
        <v/>
      </c>
      <c r="G935" s="3" t="str">
        <f>IF(Polygon[Asset ID]="","",UPPER(Polygon[Asset ID]))</f>
        <v/>
      </c>
      <c r="H935" s="3" t="str">
        <f>IF(Polygon[Asset Group]="","",VLOOKUP(Polygon[Asset Group],asset_grp_poly,4,FALSE))</f>
        <v/>
      </c>
      <c r="I935" s="3" t="str">
        <f>IF(Polygon[Asset Group]="","",VLOOKUP(Polygon[Asset Group],asset_grp_poly,2,FALSE))</f>
        <v/>
      </c>
      <c r="J935" s="3" t="str">
        <f>IF(Polygon[Asset Group]="","",VLOOKUP(Polygon[Asset Group],asset_grp_poly,3,FALSE))</f>
        <v/>
      </c>
      <c r="K935" s="3" t="str">
        <f>IF(Polygon[Asset Group]="","",VLOOKUP(Polygon[Asset Type],type_master_list,2,FALSE))</f>
        <v/>
      </c>
      <c r="L935" s="3" t="str">
        <f>IF(Polygon[Asset Name]="","",PROPER(Polygon[Asset Name]))</f>
        <v/>
      </c>
      <c r="M935" s="11" t="str">
        <f>IF(Polygon[Install Date]="","",Polygon[Install Date])</f>
        <v/>
      </c>
      <c r="N935" s="11" t="str">
        <f>IF(Polygon[Note]="","",PROPER(Polygon[Note]))</f>
        <v/>
      </c>
      <c r="O935" s="11" t="str">
        <f>IF(Polygon[Resource Consent Number]="","",UPPER(Polygon[Resource Consent Number]))</f>
        <v/>
      </c>
      <c r="P935" s="53" t="str">
        <f>IF(Polygon[Asset Unit Cost]="","",Polygon[Asset Unit Cost])</f>
        <v/>
      </c>
      <c r="Q935" s="11" t="str">
        <f>IF(Polygon[Added By]="","",UPPER(Polygon[Added By]))</f>
        <v/>
      </c>
      <c r="R935" s="11" t="str">
        <f>IF(Polygon[Added Date]="","",Polygon[Added Date])</f>
        <v/>
      </c>
      <c r="S935" s="14" t="str">
        <f>IF(Polygon[Z COORD]="","",Polygon[Z COORD])</f>
        <v/>
      </c>
      <c r="T935" s="14" t="str">
        <f>IF(Polygon[Asset Description]="","",PROPER(Polygon[Asset Description]))</f>
        <v/>
      </c>
      <c r="U935" s="14" t="str">
        <f>IF(Polygon[Area m2]="","",Polygon[Area m2])</f>
        <v/>
      </c>
      <c r="V935" s="14" t="str">
        <f>IF(Polygon[Asset Group]="","",VLOOKUP(Polygon[Surface Material],surface_master,2,FALSE))</f>
        <v/>
      </c>
      <c r="W935" s="14" t="str">
        <f>IF(Polygon[Asset Group]="","",VLOOKUP(Polygon[Material],sa_pa_surface,2,FALSE))</f>
        <v/>
      </c>
      <c r="X935" s="14" t="str">
        <f>IF(Polygon[Asset Group]="","",VLOOKUP(Polygon[Surface],surface_master,2,FALSE))</f>
        <v/>
      </c>
      <c r="Y935" s="14" t="str">
        <f>IF(Polygon[Surface Layer Depth mm]="","",Polygon[Surface Layer Depth mm])</f>
        <v/>
      </c>
      <c r="Z935" s="14" t="str">
        <f>IF(Polygon[Length m]="","",Polygon[Length m])</f>
        <v/>
      </c>
      <c r="AA935" s="14" t="str">
        <f>IF(Polygon[Av Width m]="","",Polygon[Av Width m])</f>
        <v/>
      </c>
      <c r="AB935" s="14" t="str">
        <f>IF(Polygon[Parking Capacity]="","",Polygon[Parking Capacity])</f>
        <v/>
      </c>
    </row>
    <row r="936" spans="1:28" s="3" customFormat="1" x14ac:dyDescent="0.2">
      <c r="A936" s="3" t="str">
        <f>IF(Polygon[DWG File Name]="","",Polygon[DWG File Name])</f>
        <v/>
      </c>
      <c r="B936" s="3" t="str">
        <f>IF(Polygon[DWG Layer Name]="","",Polygon[DWG Layer Name])</f>
        <v/>
      </c>
      <c r="C936" s="3" t="str">
        <f>IF(Polygon[DWG Handle]="","",Polygon[DWG Handle])</f>
        <v/>
      </c>
      <c r="D936" s="58" t="str">
        <f>IF(Polygon[Approx Centroid X]="","",Polygon[Approx Centroid X])</f>
        <v/>
      </c>
      <c r="E936" s="58" t="str">
        <f>IF(Polygon[Approx Centroid Y]="","",Polygon[Approx Centroid Y])</f>
        <v/>
      </c>
      <c r="F936" s="3" t="str">
        <f>IF(Polygon[Replacement Asset]="","",Polygon[Replacement Asset])</f>
        <v/>
      </c>
      <c r="G936" s="3" t="str">
        <f>IF(Polygon[Asset ID]="","",UPPER(Polygon[Asset ID]))</f>
        <v/>
      </c>
      <c r="H936" s="3" t="str">
        <f>IF(Polygon[Asset Group]="","",VLOOKUP(Polygon[Asset Group],asset_grp_poly,4,FALSE))</f>
        <v/>
      </c>
      <c r="I936" s="3" t="str">
        <f>IF(Polygon[Asset Group]="","",VLOOKUP(Polygon[Asset Group],asset_grp_poly,2,FALSE))</f>
        <v/>
      </c>
      <c r="J936" s="3" t="str">
        <f>IF(Polygon[Asset Group]="","",VLOOKUP(Polygon[Asset Group],asset_grp_poly,3,FALSE))</f>
        <v/>
      </c>
      <c r="K936" s="3" t="str">
        <f>IF(Polygon[Asset Group]="","",VLOOKUP(Polygon[Asset Type],type_master_list,2,FALSE))</f>
        <v/>
      </c>
      <c r="L936" s="3" t="str">
        <f>IF(Polygon[Asset Name]="","",PROPER(Polygon[Asset Name]))</f>
        <v/>
      </c>
      <c r="M936" s="11" t="str">
        <f>IF(Polygon[Install Date]="","",Polygon[Install Date])</f>
        <v/>
      </c>
      <c r="N936" s="11" t="str">
        <f>IF(Polygon[Note]="","",PROPER(Polygon[Note]))</f>
        <v/>
      </c>
      <c r="O936" s="11" t="str">
        <f>IF(Polygon[Resource Consent Number]="","",UPPER(Polygon[Resource Consent Number]))</f>
        <v/>
      </c>
      <c r="P936" s="53" t="str">
        <f>IF(Polygon[Asset Unit Cost]="","",Polygon[Asset Unit Cost])</f>
        <v/>
      </c>
      <c r="Q936" s="11" t="str">
        <f>IF(Polygon[Added By]="","",UPPER(Polygon[Added By]))</f>
        <v/>
      </c>
      <c r="R936" s="11" t="str">
        <f>IF(Polygon[Added Date]="","",Polygon[Added Date])</f>
        <v/>
      </c>
      <c r="S936" s="14" t="str">
        <f>IF(Polygon[Z COORD]="","",Polygon[Z COORD])</f>
        <v/>
      </c>
      <c r="T936" s="14" t="str">
        <f>IF(Polygon[Asset Description]="","",PROPER(Polygon[Asset Description]))</f>
        <v/>
      </c>
      <c r="U936" s="14" t="str">
        <f>IF(Polygon[Area m2]="","",Polygon[Area m2])</f>
        <v/>
      </c>
      <c r="V936" s="14" t="str">
        <f>IF(Polygon[Asset Group]="","",VLOOKUP(Polygon[Surface Material],surface_master,2,FALSE))</f>
        <v/>
      </c>
      <c r="W936" s="14" t="str">
        <f>IF(Polygon[Asset Group]="","",VLOOKUP(Polygon[Material],sa_pa_surface,2,FALSE))</f>
        <v/>
      </c>
      <c r="X936" s="14" t="str">
        <f>IF(Polygon[Asset Group]="","",VLOOKUP(Polygon[Surface],surface_master,2,FALSE))</f>
        <v/>
      </c>
      <c r="Y936" s="14" t="str">
        <f>IF(Polygon[Surface Layer Depth mm]="","",Polygon[Surface Layer Depth mm])</f>
        <v/>
      </c>
      <c r="Z936" s="14" t="str">
        <f>IF(Polygon[Length m]="","",Polygon[Length m])</f>
        <v/>
      </c>
      <c r="AA936" s="14" t="str">
        <f>IF(Polygon[Av Width m]="","",Polygon[Av Width m])</f>
        <v/>
      </c>
      <c r="AB936" s="14" t="str">
        <f>IF(Polygon[Parking Capacity]="","",Polygon[Parking Capacity])</f>
        <v/>
      </c>
    </row>
    <row r="937" spans="1:28" s="3" customFormat="1" x14ac:dyDescent="0.2">
      <c r="A937" s="3" t="str">
        <f>IF(Polygon[DWG File Name]="","",Polygon[DWG File Name])</f>
        <v/>
      </c>
      <c r="B937" s="3" t="str">
        <f>IF(Polygon[DWG Layer Name]="","",Polygon[DWG Layer Name])</f>
        <v/>
      </c>
      <c r="C937" s="3" t="str">
        <f>IF(Polygon[DWG Handle]="","",Polygon[DWG Handle])</f>
        <v/>
      </c>
      <c r="D937" s="58" t="str">
        <f>IF(Polygon[Approx Centroid X]="","",Polygon[Approx Centroid X])</f>
        <v/>
      </c>
      <c r="E937" s="58" t="str">
        <f>IF(Polygon[Approx Centroid Y]="","",Polygon[Approx Centroid Y])</f>
        <v/>
      </c>
      <c r="F937" s="3" t="str">
        <f>IF(Polygon[Replacement Asset]="","",Polygon[Replacement Asset])</f>
        <v/>
      </c>
      <c r="G937" s="3" t="str">
        <f>IF(Polygon[Asset ID]="","",UPPER(Polygon[Asset ID]))</f>
        <v/>
      </c>
      <c r="H937" s="3" t="str">
        <f>IF(Polygon[Asset Group]="","",VLOOKUP(Polygon[Asset Group],asset_grp_poly,4,FALSE))</f>
        <v/>
      </c>
      <c r="I937" s="3" t="str">
        <f>IF(Polygon[Asset Group]="","",VLOOKUP(Polygon[Asset Group],asset_grp_poly,2,FALSE))</f>
        <v/>
      </c>
      <c r="J937" s="3" t="str">
        <f>IF(Polygon[Asset Group]="","",VLOOKUP(Polygon[Asset Group],asset_grp_poly,3,FALSE))</f>
        <v/>
      </c>
      <c r="K937" s="3" t="str">
        <f>IF(Polygon[Asset Group]="","",VLOOKUP(Polygon[Asset Type],type_master_list,2,FALSE))</f>
        <v/>
      </c>
      <c r="L937" s="3" t="str">
        <f>IF(Polygon[Asset Name]="","",PROPER(Polygon[Asset Name]))</f>
        <v/>
      </c>
      <c r="M937" s="11" t="str">
        <f>IF(Polygon[Install Date]="","",Polygon[Install Date])</f>
        <v/>
      </c>
      <c r="N937" s="11" t="str">
        <f>IF(Polygon[Note]="","",PROPER(Polygon[Note]))</f>
        <v/>
      </c>
      <c r="O937" s="11" t="str">
        <f>IF(Polygon[Resource Consent Number]="","",UPPER(Polygon[Resource Consent Number]))</f>
        <v/>
      </c>
      <c r="P937" s="53" t="str">
        <f>IF(Polygon[Asset Unit Cost]="","",Polygon[Asset Unit Cost])</f>
        <v/>
      </c>
      <c r="Q937" s="11" t="str">
        <f>IF(Polygon[Added By]="","",UPPER(Polygon[Added By]))</f>
        <v/>
      </c>
      <c r="R937" s="11" t="str">
        <f>IF(Polygon[Added Date]="","",Polygon[Added Date])</f>
        <v/>
      </c>
      <c r="S937" s="14" t="str">
        <f>IF(Polygon[Z COORD]="","",Polygon[Z COORD])</f>
        <v/>
      </c>
      <c r="T937" s="14" t="str">
        <f>IF(Polygon[Asset Description]="","",PROPER(Polygon[Asset Description]))</f>
        <v/>
      </c>
      <c r="U937" s="14" t="str">
        <f>IF(Polygon[Area m2]="","",Polygon[Area m2])</f>
        <v/>
      </c>
      <c r="V937" s="14" t="str">
        <f>IF(Polygon[Asset Group]="","",VLOOKUP(Polygon[Surface Material],surface_master,2,FALSE))</f>
        <v/>
      </c>
      <c r="W937" s="14" t="str">
        <f>IF(Polygon[Asset Group]="","",VLOOKUP(Polygon[Material],sa_pa_surface,2,FALSE))</f>
        <v/>
      </c>
      <c r="X937" s="14" t="str">
        <f>IF(Polygon[Asset Group]="","",VLOOKUP(Polygon[Surface],surface_master,2,FALSE))</f>
        <v/>
      </c>
      <c r="Y937" s="14" t="str">
        <f>IF(Polygon[Surface Layer Depth mm]="","",Polygon[Surface Layer Depth mm])</f>
        <v/>
      </c>
      <c r="Z937" s="14" t="str">
        <f>IF(Polygon[Length m]="","",Polygon[Length m])</f>
        <v/>
      </c>
      <c r="AA937" s="14" t="str">
        <f>IF(Polygon[Av Width m]="","",Polygon[Av Width m])</f>
        <v/>
      </c>
      <c r="AB937" s="14" t="str">
        <f>IF(Polygon[Parking Capacity]="","",Polygon[Parking Capacity])</f>
        <v/>
      </c>
    </row>
    <row r="938" spans="1:28" s="3" customFormat="1" x14ac:dyDescent="0.2">
      <c r="A938" s="3" t="str">
        <f>IF(Polygon[DWG File Name]="","",Polygon[DWG File Name])</f>
        <v/>
      </c>
      <c r="B938" s="3" t="str">
        <f>IF(Polygon[DWG Layer Name]="","",Polygon[DWG Layer Name])</f>
        <v/>
      </c>
      <c r="C938" s="3" t="str">
        <f>IF(Polygon[DWG Handle]="","",Polygon[DWG Handle])</f>
        <v/>
      </c>
      <c r="D938" s="58" t="str">
        <f>IF(Polygon[Approx Centroid X]="","",Polygon[Approx Centroid X])</f>
        <v/>
      </c>
      <c r="E938" s="58" t="str">
        <f>IF(Polygon[Approx Centroid Y]="","",Polygon[Approx Centroid Y])</f>
        <v/>
      </c>
      <c r="F938" s="3" t="str">
        <f>IF(Polygon[Replacement Asset]="","",Polygon[Replacement Asset])</f>
        <v/>
      </c>
      <c r="G938" s="3" t="str">
        <f>IF(Polygon[Asset ID]="","",UPPER(Polygon[Asset ID]))</f>
        <v/>
      </c>
      <c r="H938" s="3" t="str">
        <f>IF(Polygon[Asset Group]="","",VLOOKUP(Polygon[Asset Group],asset_grp_poly,4,FALSE))</f>
        <v/>
      </c>
      <c r="I938" s="3" t="str">
        <f>IF(Polygon[Asset Group]="","",VLOOKUP(Polygon[Asset Group],asset_grp_poly,2,FALSE))</f>
        <v/>
      </c>
      <c r="J938" s="3" t="str">
        <f>IF(Polygon[Asset Group]="","",VLOOKUP(Polygon[Asset Group],asset_grp_poly,3,FALSE))</f>
        <v/>
      </c>
      <c r="K938" s="3" t="str">
        <f>IF(Polygon[Asset Group]="","",VLOOKUP(Polygon[Asset Type],type_master_list,2,FALSE))</f>
        <v/>
      </c>
      <c r="L938" s="3" t="str">
        <f>IF(Polygon[Asset Name]="","",PROPER(Polygon[Asset Name]))</f>
        <v/>
      </c>
      <c r="M938" s="11" t="str">
        <f>IF(Polygon[Install Date]="","",Polygon[Install Date])</f>
        <v/>
      </c>
      <c r="N938" s="11" t="str">
        <f>IF(Polygon[Note]="","",PROPER(Polygon[Note]))</f>
        <v/>
      </c>
      <c r="O938" s="11" t="str">
        <f>IF(Polygon[Resource Consent Number]="","",UPPER(Polygon[Resource Consent Number]))</f>
        <v/>
      </c>
      <c r="P938" s="53" t="str">
        <f>IF(Polygon[Asset Unit Cost]="","",Polygon[Asset Unit Cost])</f>
        <v/>
      </c>
      <c r="Q938" s="11" t="str">
        <f>IF(Polygon[Added By]="","",UPPER(Polygon[Added By]))</f>
        <v/>
      </c>
      <c r="R938" s="11" t="str">
        <f>IF(Polygon[Added Date]="","",Polygon[Added Date])</f>
        <v/>
      </c>
      <c r="S938" s="14" t="str">
        <f>IF(Polygon[Z COORD]="","",Polygon[Z COORD])</f>
        <v/>
      </c>
      <c r="T938" s="14" t="str">
        <f>IF(Polygon[Asset Description]="","",PROPER(Polygon[Asset Description]))</f>
        <v/>
      </c>
      <c r="U938" s="14" t="str">
        <f>IF(Polygon[Area m2]="","",Polygon[Area m2])</f>
        <v/>
      </c>
      <c r="V938" s="14" t="str">
        <f>IF(Polygon[Asset Group]="","",VLOOKUP(Polygon[Surface Material],surface_master,2,FALSE))</f>
        <v/>
      </c>
      <c r="W938" s="14" t="str">
        <f>IF(Polygon[Asset Group]="","",VLOOKUP(Polygon[Material],sa_pa_surface,2,FALSE))</f>
        <v/>
      </c>
      <c r="X938" s="14" t="str">
        <f>IF(Polygon[Asset Group]="","",VLOOKUP(Polygon[Surface],surface_master,2,FALSE))</f>
        <v/>
      </c>
      <c r="Y938" s="14" t="str">
        <f>IF(Polygon[Surface Layer Depth mm]="","",Polygon[Surface Layer Depth mm])</f>
        <v/>
      </c>
      <c r="Z938" s="14" t="str">
        <f>IF(Polygon[Length m]="","",Polygon[Length m])</f>
        <v/>
      </c>
      <c r="AA938" s="14" t="str">
        <f>IF(Polygon[Av Width m]="","",Polygon[Av Width m])</f>
        <v/>
      </c>
      <c r="AB938" s="14" t="str">
        <f>IF(Polygon[Parking Capacity]="","",Polygon[Parking Capacity])</f>
        <v/>
      </c>
    </row>
    <row r="939" spans="1:28" s="3" customFormat="1" x14ac:dyDescent="0.2">
      <c r="A939" s="3" t="str">
        <f>IF(Polygon[DWG File Name]="","",Polygon[DWG File Name])</f>
        <v/>
      </c>
      <c r="B939" s="3" t="str">
        <f>IF(Polygon[DWG Layer Name]="","",Polygon[DWG Layer Name])</f>
        <v/>
      </c>
      <c r="C939" s="3" t="str">
        <f>IF(Polygon[DWG Handle]="","",Polygon[DWG Handle])</f>
        <v/>
      </c>
      <c r="D939" s="58" t="str">
        <f>IF(Polygon[Approx Centroid X]="","",Polygon[Approx Centroid X])</f>
        <v/>
      </c>
      <c r="E939" s="58" t="str">
        <f>IF(Polygon[Approx Centroid Y]="","",Polygon[Approx Centroid Y])</f>
        <v/>
      </c>
      <c r="F939" s="3" t="str">
        <f>IF(Polygon[Replacement Asset]="","",Polygon[Replacement Asset])</f>
        <v/>
      </c>
      <c r="G939" s="3" t="str">
        <f>IF(Polygon[Asset ID]="","",UPPER(Polygon[Asset ID]))</f>
        <v/>
      </c>
      <c r="H939" s="3" t="str">
        <f>IF(Polygon[Asset Group]="","",VLOOKUP(Polygon[Asset Group],asset_grp_poly,4,FALSE))</f>
        <v/>
      </c>
      <c r="I939" s="3" t="str">
        <f>IF(Polygon[Asset Group]="","",VLOOKUP(Polygon[Asset Group],asset_grp_poly,2,FALSE))</f>
        <v/>
      </c>
      <c r="J939" s="3" t="str">
        <f>IF(Polygon[Asset Group]="","",VLOOKUP(Polygon[Asset Group],asset_grp_poly,3,FALSE))</f>
        <v/>
      </c>
      <c r="K939" s="3" t="str">
        <f>IF(Polygon[Asset Group]="","",VLOOKUP(Polygon[Asset Type],type_master_list,2,FALSE))</f>
        <v/>
      </c>
      <c r="L939" s="3" t="str">
        <f>IF(Polygon[Asset Name]="","",PROPER(Polygon[Asset Name]))</f>
        <v/>
      </c>
      <c r="M939" s="11" t="str">
        <f>IF(Polygon[Install Date]="","",Polygon[Install Date])</f>
        <v/>
      </c>
      <c r="N939" s="11" t="str">
        <f>IF(Polygon[Note]="","",PROPER(Polygon[Note]))</f>
        <v/>
      </c>
      <c r="O939" s="11" t="str">
        <f>IF(Polygon[Resource Consent Number]="","",UPPER(Polygon[Resource Consent Number]))</f>
        <v/>
      </c>
      <c r="P939" s="53" t="str">
        <f>IF(Polygon[Asset Unit Cost]="","",Polygon[Asset Unit Cost])</f>
        <v/>
      </c>
      <c r="Q939" s="11" t="str">
        <f>IF(Polygon[Added By]="","",UPPER(Polygon[Added By]))</f>
        <v/>
      </c>
      <c r="R939" s="11" t="str">
        <f>IF(Polygon[Added Date]="","",Polygon[Added Date])</f>
        <v/>
      </c>
      <c r="S939" s="14" t="str">
        <f>IF(Polygon[Z COORD]="","",Polygon[Z COORD])</f>
        <v/>
      </c>
      <c r="T939" s="14" t="str">
        <f>IF(Polygon[Asset Description]="","",PROPER(Polygon[Asset Description]))</f>
        <v/>
      </c>
      <c r="U939" s="14" t="str">
        <f>IF(Polygon[Area m2]="","",Polygon[Area m2])</f>
        <v/>
      </c>
      <c r="V939" s="14" t="str">
        <f>IF(Polygon[Asset Group]="","",VLOOKUP(Polygon[Surface Material],surface_master,2,FALSE))</f>
        <v/>
      </c>
      <c r="W939" s="14" t="str">
        <f>IF(Polygon[Asset Group]="","",VLOOKUP(Polygon[Material],sa_pa_surface,2,FALSE))</f>
        <v/>
      </c>
      <c r="X939" s="14" t="str">
        <f>IF(Polygon[Asset Group]="","",VLOOKUP(Polygon[Surface],surface_master,2,FALSE))</f>
        <v/>
      </c>
      <c r="Y939" s="14" t="str">
        <f>IF(Polygon[Surface Layer Depth mm]="","",Polygon[Surface Layer Depth mm])</f>
        <v/>
      </c>
      <c r="Z939" s="14" t="str">
        <f>IF(Polygon[Length m]="","",Polygon[Length m])</f>
        <v/>
      </c>
      <c r="AA939" s="14" t="str">
        <f>IF(Polygon[Av Width m]="","",Polygon[Av Width m])</f>
        <v/>
      </c>
      <c r="AB939" s="14" t="str">
        <f>IF(Polygon[Parking Capacity]="","",Polygon[Parking Capacity])</f>
        <v/>
      </c>
    </row>
    <row r="940" spans="1:28" s="3" customFormat="1" x14ac:dyDescent="0.2">
      <c r="A940" s="3" t="str">
        <f>IF(Polygon[DWG File Name]="","",Polygon[DWG File Name])</f>
        <v/>
      </c>
      <c r="B940" s="3" t="str">
        <f>IF(Polygon[DWG Layer Name]="","",Polygon[DWG Layer Name])</f>
        <v/>
      </c>
      <c r="C940" s="3" t="str">
        <f>IF(Polygon[DWG Handle]="","",Polygon[DWG Handle])</f>
        <v/>
      </c>
      <c r="D940" s="58" t="str">
        <f>IF(Polygon[Approx Centroid X]="","",Polygon[Approx Centroid X])</f>
        <v/>
      </c>
      <c r="E940" s="58" t="str">
        <f>IF(Polygon[Approx Centroid Y]="","",Polygon[Approx Centroid Y])</f>
        <v/>
      </c>
      <c r="F940" s="3" t="str">
        <f>IF(Polygon[Replacement Asset]="","",Polygon[Replacement Asset])</f>
        <v/>
      </c>
      <c r="G940" s="3" t="str">
        <f>IF(Polygon[Asset ID]="","",UPPER(Polygon[Asset ID]))</f>
        <v/>
      </c>
      <c r="H940" s="3" t="str">
        <f>IF(Polygon[Asset Group]="","",VLOOKUP(Polygon[Asset Group],asset_grp_poly,4,FALSE))</f>
        <v/>
      </c>
      <c r="I940" s="3" t="str">
        <f>IF(Polygon[Asset Group]="","",VLOOKUP(Polygon[Asset Group],asset_grp_poly,2,FALSE))</f>
        <v/>
      </c>
      <c r="J940" s="3" t="str">
        <f>IF(Polygon[Asset Group]="","",VLOOKUP(Polygon[Asset Group],asset_grp_poly,3,FALSE))</f>
        <v/>
      </c>
      <c r="K940" s="3" t="str">
        <f>IF(Polygon[Asset Group]="","",VLOOKUP(Polygon[Asset Type],type_master_list,2,FALSE))</f>
        <v/>
      </c>
      <c r="L940" s="3" t="str">
        <f>IF(Polygon[Asset Name]="","",PROPER(Polygon[Asset Name]))</f>
        <v/>
      </c>
      <c r="M940" s="11" t="str">
        <f>IF(Polygon[Install Date]="","",Polygon[Install Date])</f>
        <v/>
      </c>
      <c r="N940" s="11" t="str">
        <f>IF(Polygon[Note]="","",PROPER(Polygon[Note]))</f>
        <v/>
      </c>
      <c r="O940" s="11" t="str">
        <f>IF(Polygon[Resource Consent Number]="","",UPPER(Polygon[Resource Consent Number]))</f>
        <v/>
      </c>
      <c r="P940" s="53" t="str">
        <f>IF(Polygon[Asset Unit Cost]="","",Polygon[Asset Unit Cost])</f>
        <v/>
      </c>
      <c r="Q940" s="11" t="str">
        <f>IF(Polygon[Added By]="","",UPPER(Polygon[Added By]))</f>
        <v/>
      </c>
      <c r="R940" s="11" t="str">
        <f>IF(Polygon[Added Date]="","",Polygon[Added Date])</f>
        <v/>
      </c>
      <c r="S940" s="14" t="str">
        <f>IF(Polygon[Z COORD]="","",Polygon[Z COORD])</f>
        <v/>
      </c>
      <c r="T940" s="14" t="str">
        <f>IF(Polygon[Asset Description]="","",PROPER(Polygon[Asset Description]))</f>
        <v/>
      </c>
      <c r="U940" s="14" t="str">
        <f>IF(Polygon[Area m2]="","",Polygon[Area m2])</f>
        <v/>
      </c>
      <c r="V940" s="14" t="str">
        <f>IF(Polygon[Asset Group]="","",VLOOKUP(Polygon[Surface Material],surface_master,2,FALSE))</f>
        <v/>
      </c>
      <c r="W940" s="14" t="str">
        <f>IF(Polygon[Asset Group]="","",VLOOKUP(Polygon[Material],sa_pa_surface,2,FALSE))</f>
        <v/>
      </c>
      <c r="X940" s="14" t="str">
        <f>IF(Polygon[Asset Group]="","",VLOOKUP(Polygon[Surface],surface_master,2,FALSE))</f>
        <v/>
      </c>
      <c r="Y940" s="14" t="str">
        <f>IF(Polygon[Surface Layer Depth mm]="","",Polygon[Surface Layer Depth mm])</f>
        <v/>
      </c>
      <c r="Z940" s="14" t="str">
        <f>IF(Polygon[Length m]="","",Polygon[Length m])</f>
        <v/>
      </c>
      <c r="AA940" s="14" t="str">
        <f>IF(Polygon[Av Width m]="","",Polygon[Av Width m])</f>
        <v/>
      </c>
      <c r="AB940" s="14" t="str">
        <f>IF(Polygon[Parking Capacity]="","",Polygon[Parking Capacity])</f>
        <v/>
      </c>
    </row>
    <row r="941" spans="1:28" s="3" customFormat="1" x14ac:dyDescent="0.2">
      <c r="A941" s="3" t="str">
        <f>IF(Polygon[DWG File Name]="","",Polygon[DWG File Name])</f>
        <v/>
      </c>
      <c r="B941" s="3" t="str">
        <f>IF(Polygon[DWG Layer Name]="","",Polygon[DWG Layer Name])</f>
        <v/>
      </c>
      <c r="C941" s="3" t="str">
        <f>IF(Polygon[DWG Handle]="","",Polygon[DWG Handle])</f>
        <v/>
      </c>
      <c r="D941" s="58" t="str">
        <f>IF(Polygon[Approx Centroid X]="","",Polygon[Approx Centroid X])</f>
        <v/>
      </c>
      <c r="E941" s="58" t="str">
        <f>IF(Polygon[Approx Centroid Y]="","",Polygon[Approx Centroid Y])</f>
        <v/>
      </c>
      <c r="F941" s="3" t="str">
        <f>IF(Polygon[Replacement Asset]="","",Polygon[Replacement Asset])</f>
        <v/>
      </c>
      <c r="G941" s="3" t="str">
        <f>IF(Polygon[Asset ID]="","",UPPER(Polygon[Asset ID]))</f>
        <v/>
      </c>
      <c r="H941" s="3" t="str">
        <f>IF(Polygon[Asset Group]="","",VLOOKUP(Polygon[Asset Group],asset_grp_poly,4,FALSE))</f>
        <v/>
      </c>
      <c r="I941" s="3" t="str">
        <f>IF(Polygon[Asset Group]="","",VLOOKUP(Polygon[Asset Group],asset_grp_poly,2,FALSE))</f>
        <v/>
      </c>
      <c r="J941" s="3" t="str">
        <f>IF(Polygon[Asset Group]="","",VLOOKUP(Polygon[Asset Group],asset_grp_poly,3,FALSE))</f>
        <v/>
      </c>
      <c r="K941" s="3" t="str">
        <f>IF(Polygon[Asset Group]="","",VLOOKUP(Polygon[Asset Type],type_master_list,2,FALSE))</f>
        <v/>
      </c>
      <c r="L941" s="3" t="str">
        <f>IF(Polygon[Asset Name]="","",PROPER(Polygon[Asset Name]))</f>
        <v/>
      </c>
      <c r="M941" s="11" t="str">
        <f>IF(Polygon[Install Date]="","",Polygon[Install Date])</f>
        <v/>
      </c>
      <c r="N941" s="11" t="str">
        <f>IF(Polygon[Note]="","",PROPER(Polygon[Note]))</f>
        <v/>
      </c>
      <c r="O941" s="11" t="str">
        <f>IF(Polygon[Resource Consent Number]="","",UPPER(Polygon[Resource Consent Number]))</f>
        <v/>
      </c>
      <c r="P941" s="53" t="str">
        <f>IF(Polygon[Asset Unit Cost]="","",Polygon[Asset Unit Cost])</f>
        <v/>
      </c>
      <c r="Q941" s="11" t="str">
        <f>IF(Polygon[Added By]="","",UPPER(Polygon[Added By]))</f>
        <v/>
      </c>
      <c r="R941" s="11" t="str">
        <f>IF(Polygon[Added Date]="","",Polygon[Added Date])</f>
        <v/>
      </c>
      <c r="S941" s="14" t="str">
        <f>IF(Polygon[Z COORD]="","",Polygon[Z COORD])</f>
        <v/>
      </c>
      <c r="T941" s="14" t="str">
        <f>IF(Polygon[Asset Description]="","",PROPER(Polygon[Asset Description]))</f>
        <v/>
      </c>
      <c r="U941" s="14" t="str">
        <f>IF(Polygon[Area m2]="","",Polygon[Area m2])</f>
        <v/>
      </c>
      <c r="V941" s="14" t="str">
        <f>IF(Polygon[Asset Group]="","",VLOOKUP(Polygon[Surface Material],surface_master,2,FALSE))</f>
        <v/>
      </c>
      <c r="W941" s="14" t="str">
        <f>IF(Polygon[Asset Group]="","",VLOOKUP(Polygon[Material],sa_pa_surface,2,FALSE))</f>
        <v/>
      </c>
      <c r="X941" s="14" t="str">
        <f>IF(Polygon[Asset Group]="","",VLOOKUP(Polygon[Surface],surface_master,2,FALSE))</f>
        <v/>
      </c>
      <c r="Y941" s="14" t="str">
        <f>IF(Polygon[Surface Layer Depth mm]="","",Polygon[Surface Layer Depth mm])</f>
        <v/>
      </c>
      <c r="Z941" s="14" t="str">
        <f>IF(Polygon[Length m]="","",Polygon[Length m])</f>
        <v/>
      </c>
      <c r="AA941" s="14" t="str">
        <f>IF(Polygon[Av Width m]="","",Polygon[Av Width m])</f>
        <v/>
      </c>
      <c r="AB941" s="14" t="str">
        <f>IF(Polygon[Parking Capacity]="","",Polygon[Parking Capacity])</f>
        <v/>
      </c>
    </row>
    <row r="942" spans="1:28" s="3" customFormat="1" x14ac:dyDescent="0.2">
      <c r="A942" s="3" t="str">
        <f>IF(Polygon[DWG File Name]="","",Polygon[DWG File Name])</f>
        <v/>
      </c>
      <c r="B942" s="3" t="str">
        <f>IF(Polygon[DWG Layer Name]="","",Polygon[DWG Layer Name])</f>
        <v/>
      </c>
      <c r="C942" s="3" t="str">
        <f>IF(Polygon[DWG Handle]="","",Polygon[DWG Handle])</f>
        <v/>
      </c>
      <c r="D942" s="58" t="str">
        <f>IF(Polygon[Approx Centroid X]="","",Polygon[Approx Centroid X])</f>
        <v/>
      </c>
      <c r="E942" s="58" t="str">
        <f>IF(Polygon[Approx Centroid Y]="","",Polygon[Approx Centroid Y])</f>
        <v/>
      </c>
      <c r="F942" s="3" t="str">
        <f>IF(Polygon[Replacement Asset]="","",Polygon[Replacement Asset])</f>
        <v/>
      </c>
      <c r="G942" s="3" t="str">
        <f>IF(Polygon[Asset ID]="","",UPPER(Polygon[Asset ID]))</f>
        <v/>
      </c>
      <c r="H942" s="3" t="str">
        <f>IF(Polygon[Asset Group]="","",VLOOKUP(Polygon[Asset Group],asset_grp_poly,4,FALSE))</f>
        <v/>
      </c>
      <c r="I942" s="3" t="str">
        <f>IF(Polygon[Asset Group]="","",VLOOKUP(Polygon[Asset Group],asset_grp_poly,2,FALSE))</f>
        <v/>
      </c>
      <c r="J942" s="3" t="str">
        <f>IF(Polygon[Asset Group]="","",VLOOKUP(Polygon[Asset Group],asset_grp_poly,3,FALSE))</f>
        <v/>
      </c>
      <c r="K942" s="3" t="str">
        <f>IF(Polygon[Asset Group]="","",VLOOKUP(Polygon[Asset Type],type_master_list,2,FALSE))</f>
        <v/>
      </c>
      <c r="L942" s="3" t="str">
        <f>IF(Polygon[Asset Name]="","",PROPER(Polygon[Asset Name]))</f>
        <v/>
      </c>
      <c r="M942" s="11" t="str">
        <f>IF(Polygon[Install Date]="","",Polygon[Install Date])</f>
        <v/>
      </c>
      <c r="N942" s="11" t="str">
        <f>IF(Polygon[Note]="","",PROPER(Polygon[Note]))</f>
        <v/>
      </c>
      <c r="O942" s="11" t="str">
        <f>IF(Polygon[Resource Consent Number]="","",UPPER(Polygon[Resource Consent Number]))</f>
        <v/>
      </c>
      <c r="P942" s="53" t="str">
        <f>IF(Polygon[Asset Unit Cost]="","",Polygon[Asset Unit Cost])</f>
        <v/>
      </c>
      <c r="Q942" s="11" t="str">
        <f>IF(Polygon[Added By]="","",UPPER(Polygon[Added By]))</f>
        <v/>
      </c>
      <c r="R942" s="11" t="str">
        <f>IF(Polygon[Added Date]="","",Polygon[Added Date])</f>
        <v/>
      </c>
      <c r="S942" s="14" t="str">
        <f>IF(Polygon[Z COORD]="","",Polygon[Z COORD])</f>
        <v/>
      </c>
      <c r="T942" s="14" t="str">
        <f>IF(Polygon[Asset Description]="","",PROPER(Polygon[Asset Description]))</f>
        <v/>
      </c>
      <c r="U942" s="14" t="str">
        <f>IF(Polygon[Area m2]="","",Polygon[Area m2])</f>
        <v/>
      </c>
      <c r="V942" s="14" t="str">
        <f>IF(Polygon[Asset Group]="","",VLOOKUP(Polygon[Surface Material],surface_master,2,FALSE))</f>
        <v/>
      </c>
      <c r="W942" s="14" t="str">
        <f>IF(Polygon[Asset Group]="","",VLOOKUP(Polygon[Material],sa_pa_surface,2,FALSE))</f>
        <v/>
      </c>
      <c r="X942" s="14" t="str">
        <f>IF(Polygon[Asset Group]="","",VLOOKUP(Polygon[Surface],surface_master,2,FALSE))</f>
        <v/>
      </c>
      <c r="Y942" s="14" t="str">
        <f>IF(Polygon[Surface Layer Depth mm]="","",Polygon[Surface Layer Depth mm])</f>
        <v/>
      </c>
      <c r="Z942" s="14" t="str">
        <f>IF(Polygon[Length m]="","",Polygon[Length m])</f>
        <v/>
      </c>
      <c r="AA942" s="14" t="str">
        <f>IF(Polygon[Av Width m]="","",Polygon[Av Width m])</f>
        <v/>
      </c>
      <c r="AB942" s="14" t="str">
        <f>IF(Polygon[Parking Capacity]="","",Polygon[Parking Capacity])</f>
        <v/>
      </c>
    </row>
    <row r="943" spans="1:28" s="3" customFormat="1" x14ac:dyDescent="0.2">
      <c r="A943" s="3" t="str">
        <f>IF(Polygon[DWG File Name]="","",Polygon[DWG File Name])</f>
        <v/>
      </c>
      <c r="B943" s="3" t="str">
        <f>IF(Polygon[DWG Layer Name]="","",Polygon[DWG Layer Name])</f>
        <v/>
      </c>
      <c r="C943" s="3" t="str">
        <f>IF(Polygon[DWG Handle]="","",Polygon[DWG Handle])</f>
        <v/>
      </c>
      <c r="D943" s="58" t="str">
        <f>IF(Polygon[Approx Centroid X]="","",Polygon[Approx Centroid X])</f>
        <v/>
      </c>
      <c r="E943" s="58" t="str">
        <f>IF(Polygon[Approx Centroid Y]="","",Polygon[Approx Centroid Y])</f>
        <v/>
      </c>
      <c r="F943" s="3" t="str">
        <f>IF(Polygon[Replacement Asset]="","",Polygon[Replacement Asset])</f>
        <v/>
      </c>
      <c r="G943" s="3" t="str">
        <f>IF(Polygon[Asset ID]="","",UPPER(Polygon[Asset ID]))</f>
        <v/>
      </c>
      <c r="H943" s="3" t="str">
        <f>IF(Polygon[Asset Group]="","",VLOOKUP(Polygon[Asset Group],asset_grp_poly,4,FALSE))</f>
        <v/>
      </c>
      <c r="I943" s="3" t="str">
        <f>IF(Polygon[Asset Group]="","",VLOOKUP(Polygon[Asset Group],asset_grp_poly,2,FALSE))</f>
        <v/>
      </c>
      <c r="J943" s="3" t="str">
        <f>IF(Polygon[Asset Group]="","",VLOOKUP(Polygon[Asset Group],asset_grp_poly,3,FALSE))</f>
        <v/>
      </c>
      <c r="K943" s="3" t="str">
        <f>IF(Polygon[Asset Group]="","",VLOOKUP(Polygon[Asset Type],type_master_list,2,FALSE))</f>
        <v/>
      </c>
      <c r="L943" s="3" t="str">
        <f>IF(Polygon[Asset Name]="","",PROPER(Polygon[Asset Name]))</f>
        <v/>
      </c>
      <c r="M943" s="11" t="str">
        <f>IF(Polygon[Install Date]="","",Polygon[Install Date])</f>
        <v/>
      </c>
      <c r="N943" s="11" t="str">
        <f>IF(Polygon[Note]="","",PROPER(Polygon[Note]))</f>
        <v/>
      </c>
      <c r="O943" s="11" t="str">
        <f>IF(Polygon[Resource Consent Number]="","",UPPER(Polygon[Resource Consent Number]))</f>
        <v/>
      </c>
      <c r="P943" s="53" t="str">
        <f>IF(Polygon[Asset Unit Cost]="","",Polygon[Asset Unit Cost])</f>
        <v/>
      </c>
      <c r="Q943" s="11" t="str">
        <f>IF(Polygon[Added By]="","",UPPER(Polygon[Added By]))</f>
        <v/>
      </c>
      <c r="R943" s="11" t="str">
        <f>IF(Polygon[Added Date]="","",Polygon[Added Date])</f>
        <v/>
      </c>
      <c r="S943" s="14" t="str">
        <f>IF(Polygon[Z COORD]="","",Polygon[Z COORD])</f>
        <v/>
      </c>
      <c r="T943" s="14" t="str">
        <f>IF(Polygon[Asset Description]="","",PROPER(Polygon[Asset Description]))</f>
        <v/>
      </c>
      <c r="U943" s="14" t="str">
        <f>IF(Polygon[Area m2]="","",Polygon[Area m2])</f>
        <v/>
      </c>
      <c r="V943" s="14" t="str">
        <f>IF(Polygon[Asset Group]="","",VLOOKUP(Polygon[Surface Material],surface_master,2,FALSE))</f>
        <v/>
      </c>
      <c r="W943" s="14" t="str">
        <f>IF(Polygon[Asset Group]="","",VLOOKUP(Polygon[Material],sa_pa_surface,2,FALSE))</f>
        <v/>
      </c>
      <c r="X943" s="14" t="str">
        <f>IF(Polygon[Asset Group]="","",VLOOKUP(Polygon[Surface],surface_master,2,FALSE))</f>
        <v/>
      </c>
      <c r="Y943" s="14" t="str">
        <f>IF(Polygon[Surface Layer Depth mm]="","",Polygon[Surface Layer Depth mm])</f>
        <v/>
      </c>
      <c r="Z943" s="14" t="str">
        <f>IF(Polygon[Length m]="","",Polygon[Length m])</f>
        <v/>
      </c>
      <c r="AA943" s="14" t="str">
        <f>IF(Polygon[Av Width m]="","",Polygon[Av Width m])</f>
        <v/>
      </c>
      <c r="AB943" s="14" t="str">
        <f>IF(Polygon[Parking Capacity]="","",Polygon[Parking Capacity])</f>
        <v/>
      </c>
    </row>
    <row r="944" spans="1:28" s="3" customFormat="1" x14ac:dyDescent="0.2">
      <c r="A944" s="3" t="str">
        <f>IF(Polygon[DWG File Name]="","",Polygon[DWG File Name])</f>
        <v/>
      </c>
      <c r="B944" s="3" t="str">
        <f>IF(Polygon[DWG Layer Name]="","",Polygon[DWG Layer Name])</f>
        <v/>
      </c>
      <c r="C944" s="3" t="str">
        <f>IF(Polygon[DWG Handle]="","",Polygon[DWG Handle])</f>
        <v/>
      </c>
      <c r="D944" s="58" t="str">
        <f>IF(Polygon[Approx Centroid X]="","",Polygon[Approx Centroid X])</f>
        <v/>
      </c>
      <c r="E944" s="58" t="str">
        <f>IF(Polygon[Approx Centroid Y]="","",Polygon[Approx Centroid Y])</f>
        <v/>
      </c>
      <c r="F944" s="3" t="str">
        <f>IF(Polygon[Replacement Asset]="","",Polygon[Replacement Asset])</f>
        <v/>
      </c>
      <c r="G944" s="3" t="str">
        <f>IF(Polygon[Asset ID]="","",UPPER(Polygon[Asset ID]))</f>
        <v/>
      </c>
      <c r="H944" s="3" t="str">
        <f>IF(Polygon[Asset Group]="","",VLOOKUP(Polygon[Asset Group],asset_grp_poly,4,FALSE))</f>
        <v/>
      </c>
      <c r="I944" s="3" t="str">
        <f>IF(Polygon[Asset Group]="","",VLOOKUP(Polygon[Asset Group],asset_grp_poly,2,FALSE))</f>
        <v/>
      </c>
      <c r="J944" s="3" t="str">
        <f>IF(Polygon[Asset Group]="","",VLOOKUP(Polygon[Asset Group],asset_grp_poly,3,FALSE))</f>
        <v/>
      </c>
      <c r="K944" s="3" t="str">
        <f>IF(Polygon[Asset Group]="","",VLOOKUP(Polygon[Asset Type],type_master_list,2,FALSE))</f>
        <v/>
      </c>
      <c r="L944" s="3" t="str">
        <f>IF(Polygon[Asset Name]="","",PROPER(Polygon[Asset Name]))</f>
        <v/>
      </c>
      <c r="M944" s="11" t="str">
        <f>IF(Polygon[Install Date]="","",Polygon[Install Date])</f>
        <v/>
      </c>
      <c r="N944" s="11" t="str">
        <f>IF(Polygon[Note]="","",PROPER(Polygon[Note]))</f>
        <v/>
      </c>
      <c r="O944" s="11" t="str">
        <f>IF(Polygon[Resource Consent Number]="","",UPPER(Polygon[Resource Consent Number]))</f>
        <v/>
      </c>
      <c r="P944" s="53" t="str">
        <f>IF(Polygon[Asset Unit Cost]="","",Polygon[Asset Unit Cost])</f>
        <v/>
      </c>
      <c r="Q944" s="11" t="str">
        <f>IF(Polygon[Added By]="","",UPPER(Polygon[Added By]))</f>
        <v/>
      </c>
      <c r="R944" s="11" t="str">
        <f>IF(Polygon[Added Date]="","",Polygon[Added Date])</f>
        <v/>
      </c>
      <c r="S944" s="14" t="str">
        <f>IF(Polygon[Z COORD]="","",Polygon[Z COORD])</f>
        <v/>
      </c>
      <c r="T944" s="14" t="str">
        <f>IF(Polygon[Asset Description]="","",PROPER(Polygon[Asset Description]))</f>
        <v/>
      </c>
      <c r="U944" s="14" t="str">
        <f>IF(Polygon[Area m2]="","",Polygon[Area m2])</f>
        <v/>
      </c>
      <c r="V944" s="14" t="str">
        <f>IF(Polygon[Asset Group]="","",VLOOKUP(Polygon[Surface Material],surface_master,2,FALSE))</f>
        <v/>
      </c>
      <c r="W944" s="14" t="str">
        <f>IF(Polygon[Asset Group]="","",VLOOKUP(Polygon[Material],sa_pa_surface,2,FALSE))</f>
        <v/>
      </c>
      <c r="X944" s="14" t="str">
        <f>IF(Polygon[Asset Group]="","",VLOOKUP(Polygon[Surface],surface_master,2,FALSE))</f>
        <v/>
      </c>
      <c r="Y944" s="14" t="str">
        <f>IF(Polygon[Surface Layer Depth mm]="","",Polygon[Surface Layer Depth mm])</f>
        <v/>
      </c>
      <c r="Z944" s="14" t="str">
        <f>IF(Polygon[Length m]="","",Polygon[Length m])</f>
        <v/>
      </c>
      <c r="AA944" s="14" t="str">
        <f>IF(Polygon[Av Width m]="","",Polygon[Av Width m])</f>
        <v/>
      </c>
      <c r="AB944" s="14" t="str">
        <f>IF(Polygon[Parking Capacity]="","",Polygon[Parking Capacity])</f>
        <v/>
      </c>
    </row>
    <row r="945" spans="1:28" s="3" customFormat="1" x14ac:dyDescent="0.2">
      <c r="A945" s="3" t="str">
        <f>IF(Polygon[DWG File Name]="","",Polygon[DWG File Name])</f>
        <v/>
      </c>
      <c r="B945" s="3" t="str">
        <f>IF(Polygon[DWG Layer Name]="","",Polygon[DWG Layer Name])</f>
        <v/>
      </c>
      <c r="C945" s="3" t="str">
        <f>IF(Polygon[DWG Handle]="","",Polygon[DWG Handle])</f>
        <v/>
      </c>
      <c r="D945" s="58" t="str">
        <f>IF(Polygon[Approx Centroid X]="","",Polygon[Approx Centroid X])</f>
        <v/>
      </c>
      <c r="E945" s="58" t="str">
        <f>IF(Polygon[Approx Centroid Y]="","",Polygon[Approx Centroid Y])</f>
        <v/>
      </c>
      <c r="F945" s="3" t="str">
        <f>IF(Polygon[Replacement Asset]="","",Polygon[Replacement Asset])</f>
        <v/>
      </c>
      <c r="G945" s="3" t="str">
        <f>IF(Polygon[Asset ID]="","",UPPER(Polygon[Asset ID]))</f>
        <v/>
      </c>
      <c r="H945" s="3" t="str">
        <f>IF(Polygon[Asset Group]="","",VLOOKUP(Polygon[Asset Group],asset_grp_poly,4,FALSE))</f>
        <v/>
      </c>
      <c r="I945" s="3" t="str">
        <f>IF(Polygon[Asset Group]="","",VLOOKUP(Polygon[Asset Group],asset_grp_poly,2,FALSE))</f>
        <v/>
      </c>
      <c r="J945" s="3" t="str">
        <f>IF(Polygon[Asset Group]="","",VLOOKUP(Polygon[Asset Group],asset_grp_poly,3,FALSE))</f>
        <v/>
      </c>
      <c r="K945" s="3" t="str">
        <f>IF(Polygon[Asset Group]="","",VLOOKUP(Polygon[Asset Type],type_master_list,2,FALSE))</f>
        <v/>
      </c>
      <c r="L945" s="3" t="str">
        <f>IF(Polygon[Asset Name]="","",PROPER(Polygon[Asset Name]))</f>
        <v/>
      </c>
      <c r="M945" s="11" t="str">
        <f>IF(Polygon[Install Date]="","",Polygon[Install Date])</f>
        <v/>
      </c>
      <c r="N945" s="11" t="str">
        <f>IF(Polygon[Note]="","",PROPER(Polygon[Note]))</f>
        <v/>
      </c>
      <c r="O945" s="11" t="str">
        <f>IF(Polygon[Resource Consent Number]="","",UPPER(Polygon[Resource Consent Number]))</f>
        <v/>
      </c>
      <c r="P945" s="53" t="str">
        <f>IF(Polygon[Asset Unit Cost]="","",Polygon[Asset Unit Cost])</f>
        <v/>
      </c>
      <c r="Q945" s="11" t="str">
        <f>IF(Polygon[Added By]="","",UPPER(Polygon[Added By]))</f>
        <v/>
      </c>
      <c r="R945" s="11" t="str">
        <f>IF(Polygon[Added Date]="","",Polygon[Added Date])</f>
        <v/>
      </c>
      <c r="S945" s="14" t="str">
        <f>IF(Polygon[Z COORD]="","",Polygon[Z COORD])</f>
        <v/>
      </c>
      <c r="T945" s="14" t="str">
        <f>IF(Polygon[Asset Description]="","",PROPER(Polygon[Asset Description]))</f>
        <v/>
      </c>
      <c r="U945" s="14" t="str">
        <f>IF(Polygon[Area m2]="","",Polygon[Area m2])</f>
        <v/>
      </c>
      <c r="V945" s="14" t="str">
        <f>IF(Polygon[Asset Group]="","",VLOOKUP(Polygon[Surface Material],surface_master,2,FALSE))</f>
        <v/>
      </c>
      <c r="W945" s="14" t="str">
        <f>IF(Polygon[Asset Group]="","",VLOOKUP(Polygon[Material],sa_pa_surface,2,FALSE))</f>
        <v/>
      </c>
      <c r="X945" s="14" t="str">
        <f>IF(Polygon[Asset Group]="","",VLOOKUP(Polygon[Surface],surface_master,2,FALSE))</f>
        <v/>
      </c>
      <c r="Y945" s="14" t="str">
        <f>IF(Polygon[Surface Layer Depth mm]="","",Polygon[Surface Layer Depth mm])</f>
        <v/>
      </c>
      <c r="Z945" s="14" t="str">
        <f>IF(Polygon[Length m]="","",Polygon[Length m])</f>
        <v/>
      </c>
      <c r="AA945" s="14" t="str">
        <f>IF(Polygon[Av Width m]="","",Polygon[Av Width m])</f>
        <v/>
      </c>
      <c r="AB945" s="14" t="str">
        <f>IF(Polygon[Parking Capacity]="","",Polygon[Parking Capacity])</f>
        <v/>
      </c>
    </row>
    <row r="946" spans="1:28" s="3" customFormat="1" x14ac:dyDescent="0.2">
      <c r="A946" s="3" t="str">
        <f>IF(Polygon[DWG File Name]="","",Polygon[DWG File Name])</f>
        <v/>
      </c>
      <c r="B946" s="3" t="str">
        <f>IF(Polygon[DWG Layer Name]="","",Polygon[DWG Layer Name])</f>
        <v/>
      </c>
      <c r="C946" s="3" t="str">
        <f>IF(Polygon[DWG Handle]="","",Polygon[DWG Handle])</f>
        <v/>
      </c>
      <c r="D946" s="58" t="str">
        <f>IF(Polygon[Approx Centroid X]="","",Polygon[Approx Centroid X])</f>
        <v/>
      </c>
      <c r="E946" s="58" t="str">
        <f>IF(Polygon[Approx Centroid Y]="","",Polygon[Approx Centroid Y])</f>
        <v/>
      </c>
      <c r="F946" s="3" t="str">
        <f>IF(Polygon[Replacement Asset]="","",Polygon[Replacement Asset])</f>
        <v/>
      </c>
      <c r="G946" s="3" t="str">
        <f>IF(Polygon[Asset ID]="","",UPPER(Polygon[Asset ID]))</f>
        <v/>
      </c>
      <c r="H946" s="3" t="str">
        <f>IF(Polygon[Asset Group]="","",VLOOKUP(Polygon[Asset Group],asset_grp_poly,4,FALSE))</f>
        <v/>
      </c>
      <c r="I946" s="3" t="str">
        <f>IF(Polygon[Asset Group]="","",VLOOKUP(Polygon[Asset Group],asset_grp_poly,2,FALSE))</f>
        <v/>
      </c>
      <c r="J946" s="3" t="str">
        <f>IF(Polygon[Asset Group]="","",VLOOKUP(Polygon[Asset Group],asset_grp_poly,3,FALSE))</f>
        <v/>
      </c>
      <c r="K946" s="3" t="str">
        <f>IF(Polygon[Asset Group]="","",VLOOKUP(Polygon[Asset Type],type_master_list,2,FALSE))</f>
        <v/>
      </c>
      <c r="L946" s="3" t="str">
        <f>IF(Polygon[Asset Name]="","",PROPER(Polygon[Asset Name]))</f>
        <v/>
      </c>
      <c r="M946" s="11" t="str">
        <f>IF(Polygon[Install Date]="","",Polygon[Install Date])</f>
        <v/>
      </c>
      <c r="N946" s="11" t="str">
        <f>IF(Polygon[Note]="","",PROPER(Polygon[Note]))</f>
        <v/>
      </c>
      <c r="O946" s="11" t="str">
        <f>IF(Polygon[Resource Consent Number]="","",UPPER(Polygon[Resource Consent Number]))</f>
        <v/>
      </c>
      <c r="P946" s="53" t="str">
        <f>IF(Polygon[Asset Unit Cost]="","",Polygon[Asset Unit Cost])</f>
        <v/>
      </c>
      <c r="Q946" s="11" t="str">
        <f>IF(Polygon[Added By]="","",UPPER(Polygon[Added By]))</f>
        <v/>
      </c>
      <c r="R946" s="11" t="str">
        <f>IF(Polygon[Added Date]="","",Polygon[Added Date])</f>
        <v/>
      </c>
      <c r="S946" s="14" t="str">
        <f>IF(Polygon[Z COORD]="","",Polygon[Z COORD])</f>
        <v/>
      </c>
      <c r="T946" s="14" t="str">
        <f>IF(Polygon[Asset Description]="","",PROPER(Polygon[Asset Description]))</f>
        <v/>
      </c>
      <c r="U946" s="14" t="str">
        <f>IF(Polygon[Area m2]="","",Polygon[Area m2])</f>
        <v/>
      </c>
      <c r="V946" s="14" t="str">
        <f>IF(Polygon[Asset Group]="","",VLOOKUP(Polygon[Surface Material],surface_master,2,FALSE))</f>
        <v/>
      </c>
      <c r="W946" s="14" t="str">
        <f>IF(Polygon[Asset Group]="","",VLOOKUP(Polygon[Material],sa_pa_surface,2,FALSE))</f>
        <v/>
      </c>
      <c r="X946" s="14" t="str">
        <f>IF(Polygon[Asset Group]="","",VLOOKUP(Polygon[Surface],surface_master,2,FALSE))</f>
        <v/>
      </c>
      <c r="Y946" s="14" t="str">
        <f>IF(Polygon[Surface Layer Depth mm]="","",Polygon[Surface Layer Depth mm])</f>
        <v/>
      </c>
      <c r="Z946" s="14" t="str">
        <f>IF(Polygon[Length m]="","",Polygon[Length m])</f>
        <v/>
      </c>
      <c r="AA946" s="14" t="str">
        <f>IF(Polygon[Av Width m]="","",Polygon[Av Width m])</f>
        <v/>
      </c>
      <c r="AB946" s="14" t="str">
        <f>IF(Polygon[Parking Capacity]="","",Polygon[Parking Capacity])</f>
        <v/>
      </c>
    </row>
    <row r="947" spans="1:28" s="3" customFormat="1" x14ac:dyDescent="0.2">
      <c r="A947" s="3" t="str">
        <f>IF(Polygon[DWG File Name]="","",Polygon[DWG File Name])</f>
        <v/>
      </c>
      <c r="B947" s="3" t="str">
        <f>IF(Polygon[DWG Layer Name]="","",Polygon[DWG Layer Name])</f>
        <v/>
      </c>
      <c r="C947" s="3" t="str">
        <f>IF(Polygon[DWG Handle]="","",Polygon[DWG Handle])</f>
        <v/>
      </c>
      <c r="D947" s="58" t="str">
        <f>IF(Polygon[Approx Centroid X]="","",Polygon[Approx Centroid X])</f>
        <v/>
      </c>
      <c r="E947" s="58" t="str">
        <f>IF(Polygon[Approx Centroid Y]="","",Polygon[Approx Centroid Y])</f>
        <v/>
      </c>
      <c r="F947" s="3" t="str">
        <f>IF(Polygon[Replacement Asset]="","",Polygon[Replacement Asset])</f>
        <v/>
      </c>
      <c r="G947" s="3" t="str">
        <f>IF(Polygon[Asset ID]="","",UPPER(Polygon[Asset ID]))</f>
        <v/>
      </c>
      <c r="H947" s="3" t="str">
        <f>IF(Polygon[Asset Group]="","",VLOOKUP(Polygon[Asset Group],asset_grp_poly,4,FALSE))</f>
        <v/>
      </c>
      <c r="I947" s="3" t="str">
        <f>IF(Polygon[Asset Group]="","",VLOOKUP(Polygon[Asset Group],asset_grp_poly,2,FALSE))</f>
        <v/>
      </c>
      <c r="J947" s="3" t="str">
        <f>IF(Polygon[Asset Group]="","",VLOOKUP(Polygon[Asset Group],asset_grp_poly,3,FALSE))</f>
        <v/>
      </c>
      <c r="K947" s="3" t="str">
        <f>IF(Polygon[Asset Group]="","",VLOOKUP(Polygon[Asset Type],type_master_list,2,FALSE))</f>
        <v/>
      </c>
      <c r="L947" s="3" t="str">
        <f>IF(Polygon[Asset Name]="","",PROPER(Polygon[Asset Name]))</f>
        <v/>
      </c>
      <c r="M947" s="11" t="str">
        <f>IF(Polygon[Install Date]="","",Polygon[Install Date])</f>
        <v/>
      </c>
      <c r="N947" s="11" t="str">
        <f>IF(Polygon[Note]="","",PROPER(Polygon[Note]))</f>
        <v/>
      </c>
      <c r="O947" s="11" t="str">
        <f>IF(Polygon[Resource Consent Number]="","",UPPER(Polygon[Resource Consent Number]))</f>
        <v/>
      </c>
      <c r="P947" s="53" t="str">
        <f>IF(Polygon[Asset Unit Cost]="","",Polygon[Asset Unit Cost])</f>
        <v/>
      </c>
      <c r="Q947" s="11" t="str">
        <f>IF(Polygon[Added By]="","",UPPER(Polygon[Added By]))</f>
        <v/>
      </c>
      <c r="R947" s="11" t="str">
        <f>IF(Polygon[Added Date]="","",Polygon[Added Date])</f>
        <v/>
      </c>
      <c r="S947" s="14" t="str">
        <f>IF(Polygon[Z COORD]="","",Polygon[Z COORD])</f>
        <v/>
      </c>
      <c r="T947" s="14" t="str">
        <f>IF(Polygon[Asset Description]="","",PROPER(Polygon[Asset Description]))</f>
        <v/>
      </c>
      <c r="U947" s="14" t="str">
        <f>IF(Polygon[Area m2]="","",Polygon[Area m2])</f>
        <v/>
      </c>
      <c r="V947" s="14" t="str">
        <f>IF(Polygon[Asset Group]="","",VLOOKUP(Polygon[Surface Material],surface_master,2,FALSE))</f>
        <v/>
      </c>
      <c r="W947" s="14" t="str">
        <f>IF(Polygon[Asset Group]="","",VLOOKUP(Polygon[Material],sa_pa_surface,2,FALSE))</f>
        <v/>
      </c>
      <c r="X947" s="14" t="str">
        <f>IF(Polygon[Asset Group]="","",VLOOKUP(Polygon[Surface],surface_master,2,FALSE))</f>
        <v/>
      </c>
      <c r="Y947" s="14" t="str">
        <f>IF(Polygon[Surface Layer Depth mm]="","",Polygon[Surface Layer Depth mm])</f>
        <v/>
      </c>
      <c r="Z947" s="14" t="str">
        <f>IF(Polygon[Length m]="","",Polygon[Length m])</f>
        <v/>
      </c>
      <c r="AA947" s="14" t="str">
        <f>IF(Polygon[Av Width m]="","",Polygon[Av Width m])</f>
        <v/>
      </c>
      <c r="AB947" s="14" t="str">
        <f>IF(Polygon[Parking Capacity]="","",Polygon[Parking Capacity])</f>
        <v/>
      </c>
    </row>
    <row r="948" spans="1:28" s="3" customFormat="1" x14ac:dyDescent="0.2">
      <c r="A948" s="3" t="str">
        <f>IF(Polygon[DWG File Name]="","",Polygon[DWG File Name])</f>
        <v/>
      </c>
      <c r="B948" s="3" t="str">
        <f>IF(Polygon[DWG Layer Name]="","",Polygon[DWG Layer Name])</f>
        <v/>
      </c>
      <c r="C948" s="3" t="str">
        <f>IF(Polygon[DWG Handle]="","",Polygon[DWG Handle])</f>
        <v/>
      </c>
      <c r="D948" s="58" t="str">
        <f>IF(Polygon[Approx Centroid X]="","",Polygon[Approx Centroid X])</f>
        <v/>
      </c>
      <c r="E948" s="58" t="str">
        <f>IF(Polygon[Approx Centroid Y]="","",Polygon[Approx Centroid Y])</f>
        <v/>
      </c>
      <c r="F948" s="3" t="str">
        <f>IF(Polygon[Replacement Asset]="","",Polygon[Replacement Asset])</f>
        <v/>
      </c>
      <c r="G948" s="3" t="str">
        <f>IF(Polygon[Asset ID]="","",UPPER(Polygon[Asset ID]))</f>
        <v/>
      </c>
      <c r="H948" s="3" t="str">
        <f>IF(Polygon[Asset Group]="","",VLOOKUP(Polygon[Asset Group],asset_grp_poly,4,FALSE))</f>
        <v/>
      </c>
      <c r="I948" s="3" t="str">
        <f>IF(Polygon[Asset Group]="","",VLOOKUP(Polygon[Asset Group],asset_grp_poly,2,FALSE))</f>
        <v/>
      </c>
      <c r="J948" s="3" t="str">
        <f>IF(Polygon[Asset Group]="","",VLOOKUP(Polygon[Asset Group],asset_grp_poly,3,FALSE))</f>
        <v/>
      </c>
      <c r="K948" s="3" t="str">
        <f>IF(Polygon[Asset Group]="","",VLOOKUP(Polygon[Asset Type],type_master_list,2,FALSE))</f>
        <v/>
      </c>
      <c r="L948" s="3" t="str">
        <f>IF(Polygon[Asset Name]="","",PROPER(Polygon[Asset Name]))</f>
        <v/>
      </c>
      <c r="M948" s="11" t="str">
        <f>IF(Polygon[Install Date]="","",Polygon[Install Date])</f>
        <v/>
      </c>
      <c r="N948" s="11" t="str">
        <f>IF(Polygon[Note]="","",PROPER(Polygon[Note]))</f>
        <v/>
      </c>
      <c r="O948" s="11" t="str">
        <f>IF(Polygon[Resource Consent Number]="","",UPPER(Polygon[Resource Consent Number]))</f>
        <v/>
      </c>
      <c r="P948" s="53" t="str">
        <f>IF(Polygon[Asset Unit Cost]="","",Polygon[Asset Unit Cost])</f>
        <v/>
      </c>
      <c r="Q948" s="11" t="str">
        <f>IF(Polygon[Added By]="","",UPPER(Polygon[Added By]))</f>
        <v/>
      </c>
      <c r="R948" s="11" t="str">
        <f>IF(Polygon[Added Date]="","",Polygon[Added Date])</f>
        <v/>
      </c>
      <c r="S948" s="14" t="str">
        <f>IF(Polygon[Z COORD]="","",Polygon[Z COORD])</f>
        <v/>
      </c>
      <c r="T948" s="14" t="str">
        <f>IF(Polygon[Asset Description]="","",PROPER(Polygon[Asset Description]))</f>
        <v/>
      </c>
      <c r="U948" s="14" t="str">
        <f>IF(Polygon[Area m2]="","",Polygon[Area m2])</f>
        <v/>
      </c>
      <c r="V948" s="14" t="str">
        <f>IF(Polygon[Asset Group]="","",VLOOKUP(Polygon[Surface Material],surface_master,2,FALSE))</f>
        <v/>
      </c>
      <c r="W948" s="14" t="str">
        <f>IF(Polygon[Asset Group]="","",VLOOKUP(Polygon[Material],sa_pa_surface,2,FALSE))</f>
        <v/>
      </c>
      <c r="X948" s="14" t="str">
        <f>IF(Polygon[Asset Group]="","",VLOOKUP(Polygon[Surface],surface_master,2,FALSE))</f>
        <v/>
      </c>
      <c r="Y948" s="14" t="str">
        <f>IF(Polygon[Surface Layer Depth mm]="","",Polygon[Surface Layer Depth mm])</f>
        <v/>
      </c>
      <c r="Z948" s="14" t="str">
        <f>IF(Polygon[Length m]="","",Polygon[Length m])</f>
        <v/>
      </c>
      <c r="AA948" s="14" t="str">
        <f>IF(Polygon[Av Width m]="","",Polygon[Av Width m])</f>
        <v/>
      </c>
      <c r="AB948" s="14" t="str">
        <f>IF(Polygon[Parking Capacity]="","",Polygon[Parking Capacity])</f>
        <v/>
      </c>
    </row>
    <row r="949" spans="1:28" s="3" customFormat="1" x14ac:dyDescent="0.2">
      <c r="A949" s="3" t="str">
        <f>IF(Polygon[DWG File Name]="","",Polygon[DWG File Name])</f>
        <v/>
      </c>
      <c r="B949" s="3" t="str">
        <f>IF(Polygon[DWG Layer Name]="","",Polygon[DWG Layer Name])</f>
        <v/>
      </c>
      <c r="C949" s="3" t="str">
        <f>IF(Polygon[DWG Handle]="","",Polygon[DWG Handle])</f>
        <v/>
      </c>
      <c r="D949" s="58" t="str">
        <f>IF(Polygon[Approx Centroid X]="","",Polygon[Approx Centroid X])</f>
        <v/>
      </c>
      <c r="E949" s="58" t="str">
        <f>IF(Polygon[Approx Centroid Y]="","",Polygon[Approx Centroid Y])</f>
        <v/>
      </c>
      <c r="F949" s="3" t="str">
        <f>IF(Polygon[Replacement Asset]="","",Polygon[Replacement Asset])</f>
        <v/>
      </c>
      <c r="G949" s="3" t="str">
        <f>IF(Polygon[Asset ID]="","",UPPER(Polygon[Asset ID]))</f>
        <v/>
      </c>
      <c r="H949" s="3" t="str">
        <f>IF(Polygon[Asset Group]="","",VLOOKUP(Polygon[Asset Group],asset_grp_poly,4,FALSE))</f>
        <v/>
      </c>
      <c r="I949" s="3" t="str">
        <f>IF(Polygon[Asset Group]="","",VLOOKUP(Polygon[Asset Group],asset_grp_poly,2,FALSE))</f>
        <v/>
      </c>
      <c r="J949" s="3" t="str">
        <f>IF(Polygon[Asset Group]="","",VLOOKUP(Polygon[Asset Group],asset_grp_poly,3,FALSE))</f>
        <v/>
      </c>
      <c r="K949" s="3" t="str">
        <f>IF(Polygon[Asset Group]="","",VLOOKUP(Polygon[Asset Type],type_master_list,2,FALSE))</f>
        <v/>
      </c>
      <c r="L949" s="3" t="str">
        <f>IF(Polygon[Asset Name]="","",PROPER(Polygon[Asset Name]))</f>
        <v/>
      </c>
      <c r="M949" s="11" t="str">
        <f>IF(Polygon[Install Date]="","",Polygon[Install Date])</f>
        <v/>
      </c>
      <c r="N949" s="11" t="str">
        <f>IF(Polygon[Note]="","",PROPER(Polygon[Note]))</f>
        <v/>
      </c>
      <c r="O949" s="11" t="str">
        <f>IF(Polygon[Resource Consent Number]="","",UPPER(Polygon[Resource Consent Number]))</f>
        <v/>
      </c>
      <c r="P949" s="53" t="str">
        <f>IF(Polygon[Asset Unit Cost]="","",Polygon[Asset Unit Cost])</f>
        <v/>
      </c>
      <c r="Q949" s="11" t="str">
        <f>IF(Polygon[Added By]="","",UPPER(Polygon[Added By]))</f>
        <v/>
      </c>
      <c r="R949" s="11" t="str">
        <f>IF(Polygon[Added Date]="","",Polygon[Added Date])</f>
        <v/>
      </c>
      <c r="S949" s="14" t="str">
        <f>IF(Polygon[Z COORD]="","",Polygon[Z COORD])</f>
        <v/>
      </c>
      <c r="T949" s="14" t="str">
        <f>IF(Polygon[Asset Description]="","",PROPER(Polygon[Asset Description]))</f>
        <v/>
      </c>
      <c r="U949" s="14" t="str">
        <f>IF(Polygon[Area m2]="","",Polygon[Area m2])</f>
        <v/>
      </c>
      <c r="V949" s="14" t="str">
        <f>IF(Polygon[Asset Group]="","",VLOOKUP(Polygon[Surface Material],surface_master,2,FALSE))</f>
        <v/>
      </c>
      <c r="W949" s="14" t="str">
        <f>IF(Polygon[Asset Group]="","",VLOOKUP(Polygon[Material],sa_pa_surface,2,FALSE))</f>
        <v/>
      </c>
      <c r="X949" s="14" t="str">
        <f>IF(Polygon[Asset Group]="","",VLOOKUP(Polygon[Surface],surface_master,2,FALSE))</f>
        <v/>
      </c>
      <c r="Y949" s="14" t="str">
        <f>IF(Polygon[Surface Layer Depth mm]="","",Polygon[Surface Layer Depth mm])</f>
        <v/>
      </c>
      <c r="Z949" s="14" t="str">
        <f>IF(Polygon[Length m]="","",Polygon[Length m])</f>
        <v/>
      </c>
      <c r="AA949" s="14" t="str">
        <f>IF(Polygon[Av Width m]="","",Polygon[Av Width m])</f>
        <v/>
      </c>
      <c r="AB949" s="14" t="str">
        <f>IF(Polygon[Parking Capacity]="","",Polygon[Parking Capacity])</f>
        <v/>
      </c>
    </row>
    <row r="950" spans="1:28" s="3" customFormat="1" x14ac:dyDescent="0.2">
      <c r="A950" s="3" t="str">
        <f>IF(Polygon[DWG File Name]="","",Polygon[DWG File Name])</f>
        <v/>
      </c>
      <c r="B950" s="3" t="str">
        <f>IF(Polygon[DWG Layer Name]="","",Polygon[DWG Layer Name])</f>
        <v/>
      </c>
      <c r="C950" s="3" t="str">
        <f>IF(Polygon[DWG Handle]="","",Polygon[DWG Handle])</f>
        <v/>
      </c>
      <c r="D950" s="58" t="str">
        <f>IF(Polygon[Approx Centroid X]="","",Polygon[Approx Centroid X])</f>
        <v/>
      </c>
      <c r="E950" s="58" t="str">
        <f>IF(Polygon[Approx Centroid Y]="","",Polygon[Approx Centroid Y])</f>
        <v/>
      </c>
      <c r="F950" s="3" t="str">
        <f>IF(Polygon[Replacement Asset]="","",Polygon[Replacement Asset])</f>
        <v/>
      </c>
      <c r="G950" s="3" t="str">
        <f>IF(Polygon[Asset ID]="","",UPPER(Polygon[Asset ID]))</f>
        <v/>
      </c>
      <c r="H950" s="3" t="str">
        <f>IF(Polygon[Asset Group]="","",VLOOKUP(Polygon[Asset Group],asset_grp_poly,4,FALSE))</f>
        <v/>
      </c>
      <c r="I950" s="3" t="str">
        <f>IF(Polygon[Asset Group]="","",VLOOKUP(Polygon[Asset Group],asset_grp_poly,2,FALSE))</f>
        <v/>
      </c>
      <c r="J950" s="3" t="str">
        <f>IF(Polygon[Asset Group]="","",VLOOKUP(Polygon[Asset Group],asset_grp_poly,3,FALSE))</f>
        <v/>
      </c>
      <c r="K950" s="3" t="str">
        <f>IF(Polygon[Asset Group]="","",VLOOKUP(Polygon[Asset Type],type_master_list,2,FALSE))</f>
        <v/>
      </c>
      <c r="L950" s="3" t="str">
        <f>IF(Polygon[Asset Name]="","",PROPER(Polygon[Asset Name]))</f>
        <v/>
      </c>
      <c r="M950" s="11" t="str">
        <f>IF(Polygon[Install Date]="","",Polygon[Install Date])</f>
        <v/>
      </c>
      <c r="N950" s="11" t="str">
        <f>IF(Polygon[Note]="","",PROPER(Polygon[Note]))</f>
        <v/>
      </c>
      <c r="O950" s="11" t="str">
        <f>IF(Polygon[Resource Consent Number]="","",UPPER(Polygon[Resource Consent Number]))</f>
        <v/>
      </c>
      <c r="P950" s="53" t="str">
        <f>IF(Polygon[Asset Unit Cost]="","",Polygon[Asset Unit Cost])</f>
        <v/>
      </c>
      <c r="Q950" s="11" t="str">
        <f>IF(Polygon[Added By]="","",UPPER(Polygon[Added By]))</f>
        <v/>
      </c>
      <c r="R950" s="11" t="str">
        <f>IF(Polygon[Added Date]="","",Polygon[Added Date])</f>
        <v/>
      </c>
      <c r="S950" s="14" t="str">
        <f>IF(Polygon[Z COORD]="","",Polygon[Z COORD])</f>
        <v/>
      </c>
      <c r="T950" s="14" t="str">
        <f>IF(Polygon[Asset Description]="","",PROPER(Polygon[Asset Description]))</f>
        <v/>
      </c>
      <c r="U950" s="14" t="str">
        <f>IF(Polygon[Area m2]="","",Polygon[Area m2])</f>
        <v/>
      </c>
      <c r="V950" s="14" t="str">
        <f>IF(Polygon[Asset Group]="","",VLOOKUP(Polygon[Surface Material],surface_master,2,FALSE))</f>
        <v/>
      </c>
      <c r="W950" s="14" t="str">
        <f>IF(Polygon[Asset Group]="","",VLOOKUP(Polygon[Material],sa_pa_surface,2,FALSE))</f>
        <v/>
      </c>
      <c r="X950" s="14" t="str">
        <f>IF(Polygon[Asset Group]="","",VLOOKUP(Polygon[Surface],surface_master,2,FALSE))</f>
        <v/>
      </c>
      <c r="Y950" s="14" t="str">
        <f>IF(Polygon[Surface Layer Depth mm]="","",Polygon[Surface Layer Depth mm])</f>
        <v/>
      </c>
      <c r="Z950" s="14" t="str">
        <f>IF(Polygon[Length m]="","",Polygon[Length m])</f>
        <v/>
      </c>
      <c r="AA950" s="14" t="str">
        <f>IF(Polygon[Av Width m]="","",Polygon[Av Width m])</f>
        <v/>
      </c>
      <c r="AB950" s="14" t="str">
        <f>IF(Polygon[Parking Capacity]="","",Polygon[Parking Capacity])</f>
        <v/>
      </c>
    </row>
    <row r="951" spans="1:28" s="3" customFormat="1" x14ac:dyDescent="0.2">
      <c r="A951" s="3" t="str">
        <f>IF(Polygon[DWG File Name]="","",Polygon[DWG File Name])</f>
        <v/>
      </c>
      <c r="B951" s="3" t="str">
        <f>IF(Polygon[DWG Layer Name]="","",Polygon[DWG Layer Name])</f>
        <v/>
      </c>
      <c r="C951" s="3" t="str">
        <f>IF(Polygon[DWG Handle]="","",Polygon[DWG Handle])</f>
        <v/>
      </c>
      <c r="D951" s="58" t="str">
        <f>IF(Polygon[Approx Centroid X]="","",Polygon[Approx Centroid X])</f>
        <v/>
      </c>
      <c r="E951" s="58" t="str">
        <f>IF(Polygon[Approx Centroid Y]="","",Polygon[Approx Centroid Y])</f>
        <v/>
      </c>
      <c r="F951" s="3" t="str">
        <f>IF(Polygon[Replacement Asset]="","",Polygon[Replacement Asset])</f>
        <v/>
      </c>
      <c r="G951" s="3" t="str">
        <f>IF(Polygon[Asset ID]="","",UPPER(Polygon[Asset ID]))</f>
        <v/>
      </c>
      <c r="H951" s="3" t="str">
        <f>IF(Polygon[Asset Group]="","",VLOOKUP(Polygon[Asset Group],asset_grp_poly,4,FALSE))</f>
        <v/>
      </c>
      <c r="I951" s="3" t="str">
        <f>IF(Polygon[Asset Group]="","",VLOOKUP(Polygon[Asset Group],asset_grp_poly,2,FALSE))</f>
        <v/>
      </c>
      <c r="J951" s="3" t="str">
        <f>IF(Polygon[Asset Group]="","",VLOOKUP(Polygon[Asset Group],asset_grp_poly,3,FALSE))</f>
        <v/>
      </c>
      <c r="K951" s="3" t="str">
        <f>IF(Polygon[Asset Group]="","",VLOOKUP(Polygon[Asset Type],type_master_list,2,FALSE))</f>
        <v/>
      </c>
      <c r="L951" s="3" t="str">
        <f>IF(Polygon[Asset Name]="","",PROPER(Polygon[Asset Name]))</f>
        <v/>
      </c>
      <c r="M951" s="11" t="str">
        <f>IF(Polygon[Install Date]="","",Polygon[Install Date])</f>
        <v/>
      </c>
      <c r="N951" s="11" t="str">
        <f>IF(Polygon[Note]="","",PROPER(Polygon[Note]))</f>
        <v/>
      </c>
      <c r="O951" s="11" t="str">
        <f>IF(Polygon[Resource Consent Number]="","",UPPER(Polygon[Resource Consent Number]))</f>
        <v/>
      </c>
      <c r="P951" s="53" t="str">
        <f>IF(Polygon[Asset Unit Cost]="","",Polygon[Asset Unit Cost])</f>
        <v/>
      </c>
      <c r="Q951" s="11" t="str">
        <f>IF(Polygon[Added By]="","",UPPER(Polygon[Added By]))</f>
        <v/>
      </c>
      <c r="R951" s="11" t="str">
        <f>IF(Polygon[Added Date]="","",Polygon[Added Date])</f>
        <v/>
      </c>
      <c r="S951" s="14" t="str">
        <f>IF(Polygon[Z COORD]="","",Polygon[Z COORD])</f>
        <v/>
      </c>
      <c r="T951" s="14" t="str">
        <f>IF(Polygon[Asset Description]="","",PROPER(Polygon[Asset Description]))</f>
        <v/>
      </c>
      <c r="U951" s="14" t="str">
        <f>IF(Polygon[Area m2]="","",Polygon[Area m2])</f>
        <v/>
      </c>
      <c r="V951" s="14" t="str">
        <f>IF(Polygon[Asset Group]="","",VLOOKUP(Polygon[Surface Material],surface_master,2,FALSE))</f>
        <v/>
      </c>
      <c r="W951" s="14" t="str">
        <f>IF(Polygon[Asset Group]="","",VLOOKUP(Polygon[Material],sa_pa_surface,2,FALSE))</f>
        <v/>
      </c>
      <c r="X951" s="14" t="str">
        <f>IF(Polygon[Asset Group]="","",VLOOKUP(Polygon[Surface],surface_master,2,FALSE))</f>
        <v/>
      </c>
      <c r="Y951" s="14" t="str">
        <f>IF(Polygon[Surface Layer Depth mm]="","",Polygon[Surface Layer Depth mm])</f>
        <v/>
      </c>
      <c r="Z951" s="14" t="str">
        <f>IF(Polygon[Length m]="","",Polygon[Length m])</f>
        <v/>
      </c>
      <c r="AA951" s="14" t="str">
        <f>IF(Polygon[Av Width m]="","",Polygon[Av Width m])</f>
        <v/>
      </c>
      <c r="AB951" s="14" t="str">
        <f>IF(Polygon[Parking Capacity]="","",Polygon[Parking Capacity])</f>
        <v/>
      </c>
    </row>
    <row r="952" spans="1:28" s="3" customFormat="1" x14ac:dyDescent="0.2">
      <c r="A952" s="3" t="str">
        <f>IF(Polygon[DWG File Name]="","",Polygon[DWG File Name])</f>
        <v/>
      </c>
      <c r="B952" s="3" t="str">
        <f>IF(Polygon[DWG Layer Name]="","",Polygon[DWG Layer Name])</f>
        <v/>
      </c>
      <c r="C952" s="3" t="str">
        <f>IF(Polygon[DWG Handle]="","",Polygon[DWG Handle])</f>
        <v/>
      </c>
      <c r="D952" s="58" t="str">
        <f>IF(Polygon[Approx Centroid X]="","",Polygon[Approx Centroid X])</f>
        <v/>
      </c>
      <c r="E952" s="58" t="str">
        <f>IF(Polygon[Approx Centroid Y]="","",Polygon[Approx Centroid Y])</f>
        <v/>
      </c>
      <c r="F952" s="3" t="str">
        <f>IF(Polygon[Replacement Asset]="","",Polygon[Replacement Asset])</f>
        <v/>
      </c>
      <c r="G952" s="3" t="str">
        <f>IF(Polygon[Asset ID]="","",UPPER(Polygon[Asset ID]))</f>
        <v/>
      </c>
      <c r="H952" s="3" t="str">
        <f>IF(Polygon[Asset Group]="","",VLOOKUP(Polygon[Asset Group],asset_grp_poly,4,FALSE))</f>
        <v/>
      </c>
      <c r="I952" s="3" t="str">
        <f>IF(Polygon[Asset Group]="","",VLOOKUP(Polygon[Asset Group],asset_grp_poly,2,FALSE))</f>
        <v/>
      </c>
      <c r="J952" s="3" t="str">
        <f>IF(Polygon[Asset Group]="","",VLOOKUP(Polygon[Asset Group],asset_grp_poly,3,FALSE))</f>
        <v/>
      </c>
      <c r="K952" s="3" t="str">
        <f>IF(Polygon[Asset Group]="","",VLOOKUP(Polygon[Asset Type],type_master_list,2,FALSE))</f>
        <v/>
      </c>
      <c r="L952" s="3" t="str">
        <f>IF(Polygon[Asset Name]="","",PROPER(Polygon[Asset Name]))</f>
        <v/>
      </c>
      <c r="M952" s="11" t="str">
        <f>IF(Polygon[Install Date]="","",Polygon[Install Date])</f>
        <v/>
      </c>
      <c r="N952" s="11" t="str">
        <f>IF(Polygon[Note]="","",PROPER(Polygon[Note]))</f>
        <v/>
      </c>
      <c r="O952" s="11" t="str">
        <f>IF(Polygon[Resource Consent Number]="","",UPPER(Polygon[Resource Consent Number]))</f>
        <v/>
      </c>
      <c r="P952" s="53" t="str">
        <f>IF(Polygon[Asset Unit Cost]="","",Polygon[Asset Unit Cost])</f>
        <v/>
      </c>
      <c r="Q952" s="11" t="str">
        <f>IF(Polygon[Added By]="","",UPPER(Polygon[Added By]))</f>
        <v/>
      </c>
      <c r="R952" s="11" t="str">
        <f>IF(Polygon[Added Date]="","",Polygon[Added Date])</f>
        <v/>
      </c>
      <c r="S952" s="14" t="str">
        <f>IF(Polygon[Z COORD]="","",Polygon[Z COORD])</f>
        <v/>
      </c>
      <c r="T952" s="14" t="str">
        <f>IF(Polygon[Asset Description]="","",PROPER(Polygon[Asset Description]))</f>
        <v/>
      </c>
      <c r="U952" s="14" t="str">
        <f>IF(Polygon[Area m2]="","",Polygon[Area m2])</f>
        <v/>
      </c>
      <c r="V952" s="14" t="str">
        <f>IF(Polygon[Asset Group]="","",VLOOKUP(Polygon[Surface Material],surface_master,2,FALSE))</f>
        <v/>
      </c>
      <c r="W952" s="14" t="str">
        <f>IF(Polygon[Asset Group]="","",VLOOKUP(Polygon[Material],sa_pa_surface,2,FALSE))</f>
        <v/>
      </c>
      <c r="X952" s="14" t="str">
        <f>IF(Polygon[Asset Group]="","",VLOOKUP(Polygon[Surface],surface_master,2,FALSE))</f>
        <v/>
      </c>
      <c r="Y952" s="14" t="str">
        <f>IF(Polygon[Surface Layer Depth mm]="","",Polygon[Surface Layer Depth mm])</f>
        <v/>
      </c>
      <c r="Z952" s="14" t="str">
        <f>IF(Polygon[Length m]="","",Polygon[Length m])</f>
        <v/>
      </c>
      <c r="AA952" s="14" t="str">
        <f>IF(Polygon[Av Width m]="","",Polygon[Av Width m])</f>
        <v/>
      </c>
      <c r="AB952" s="14" t="str">
        <f>IF(Polygon[Parking Capacity]="","",Polygon[Parking Capacity])</f>
        <v/>
      </c>
    </row>
    <row r="953" spans="1:28" s="3" customFormat="1" x14ac:dyDescent="0.2">
      <c r="A953" s="3" t="str">
        <f>IF(Polygon[DWG File Name]="","",Polygon[DWG File Name])</f>
        <v/>
      </c>
      <c r="B953" s="3" t="str">
        <f>IF(Polygon[DWG Layer Name]="","",Polygon[DWG Layer Name])</f>
        <v/>
      </c>
      <c r="C953" s="3" t="str">
        <f>IF(Polygon[DWG Handle]="","",Polygon[DWG Handle])</f>
        <v/>
      </c>
      <c r="D953" s="58" t="str">
        <f>IF(Polygon[Approx Centroid X]="","",Polygon[Approx Centroid X])</f>
        <v/>
      </c>
      <c r="E953" s="58" t="str">
        <f>IF(Polygon[Approx Centroid Y]="","",Polygon[Approx Centroid Y])</f>
        <v/>
      </c>
      <c r="F953" s="3" t="str">
        <f>IF(Polygon[Replacement Asset]="","",Polygon[Replacement Asset])</f>
        <v/>
      </c>
      <c r="G953" s="3" t="str">
        <f>IF(Polygon[Asset ID]="","",UPPER(Polygon[Asset ID]))</f>
        <v/>
      </c>
      <c r="H953" s="3" t="str">
        <f>IF(Polygon[Asset Group]="","",VLOOKUP(Polygon[Asset Group],asset_grp_poly,4,FALSE))</f>
        <v/>
      </c>
      <c r="I953" s="3" t="str">
        <f>IF(Polygon[Asset Group]="","",VLOOKUP(Polygon[Asset Group],asset_grp_poly,2,FALSE))</f>
        <v/>
      </c>
      <c r="J953" s="3" t="str">
        <f>IF(Polygon[Asset Group]="","",VLOOKUP(Polygon[Asset Group],asset_grp_poly,3,FALSE))</f>
        <v/>
      </c>
      <c r="K953" s="3" t="str">
        <f>IF(Polygon[Asset Group]="","",VLOOKUP(Polygon[Asset Type],type_master_list,2,FALSE))</f>
        <v/>
      </c>
      <c r="L953" s="3" t="str">
        <f>IF(Polygon[Asset Name]="","",PROPER(Polygon[Asset Name]))</f>
        <v/>
      </c>
      <c r="M953" s="11" t="str">
        <f>IF(Polygon[Install Date]="","",Polygon[Install Date])</f>
        <v/>
      </c>
      <c r="N953" s="11" t="str">
        <f>IF(Polygon[Note]="","",PROPER(Polygon[Note]))</f>
        <v/>
      </c>
      <c r="O953" s="11" t="str">
        <f>IF(Polygon[Resource Consent Number]="","",UPPER(Polygon[Resource Consent Number]))</f>
        <v/>
      </c>
      <c r="P953" s="53" t="str">
        <f>IF(Polygon[Asset Unit Cost]="","",Polygon[Asset Unit Cost])</f>
        <v/>
      </c>
      <c r="Q953" s="11" t="str">
        <f>IF(Polygon[Added By]="","",UPPER(Polygon[Added By]))</f>
        <v/>
      </c>
      <c r="R953" s="11" t="str">
        <f>IF(Polygon[Added Date]="","",Polygon[Added Date])</f>
        <v/>
      </c>
      <c r="S953" s="14" t="str">
        <f>IF(Polygon[Z COORD]="","",Polygon[Z COORD])</f>
        <v/>
      </c>
      <c r="T953" s="14" t="str">
        <f>IF(Polygon[Asset Description]="","",PROPER(Polygon[Asset Description]))</f>
        <v/>
      </c>
      <c r="U953" s="14" t="str">
        <f>IF(Polygon[Area m2]="","",Polygon[Area m2])</f>
        <v/>
      </c>
      <c r="V953" s="14" t="str">
        <f>IF(Polygon[Asset Group]="","",VLOOKUP(Polygon[Surface Material],surface_master,2,FALSE))</f>
        <v/>
      </c>
      <c r="W953" s="14" t="str">
        <f>IF(Polygon[Asset Group]="","",VLOOKUP(Polygon[Material],sa_pa_surface,2,FALSE))</f>
        <v/>
      </c>
      <c r="X953" s="14" t="str">
        <f>IF(Polygon[Asset Group]="","",VLOOKUP(Polygon[Surface],surface_master,2,FALSE))</f>
        <v/>
      </c>
      <c r="Y953" s="14" t="str">
        <f>IF(Polygon[Surface Layer Depth mm]="","",Polygon[Surface Layer Depth mm])</f>
        <v/>
      </c>
      <c r="Z953" s="14" t="str">
        <f>IF(Polygon[Length m]="","",Polygon[Length m])</f>
        <v/>
      </c>
      <c r="AA953" s="14" t="str">
        <f>IF(Polygon[Av Width m]="","",Polygon[Av Width m])</f>
        <v/>
      </c>
      <c r="AB953" s="14" t="str">
        <f>IF(Polygon[Parking Capacity]="","",Polygon[Parking Capacity])</f>
        <v/>
      </c>
    </row>
    <row r="954" spans="1:28" s="3" customFormat="1" x14ac:dyDescent="0.2">
      <c r="A954" s="3" t="str">
        <f>IF(Polygon[DWG File Name]="","",Polygon[DWG File Name])</f>
        <v/>
      </c>
      <c r="B954" s="3" t="str">
        <f>IF(Polygon[DWG Layer Name]="","",Polygon[DWG Layer Name])</f>
        <v/>
      </c>
      <c r="C954" s="3" t="str">
        <f>IF(Polygon[DWG Handle]="","",Polygon[DWG Handle])</f>
        <v/>
      </c>
      <c r="D954" s="58" t="str">
        <f>IF(Polygon[Approx Centroid X]="","",Polygon[Approx Centroid X])</f>
        <v/>
      </c>
      <c r="E954" s="58" t="str">
        <f>IF(Polygon[Approx Centroid Y]="","",Polygon[Approx Centroid Y])</f>
        <v/>
      </c>
      <c r="F954" s="3" t="str">
        <f>IF(Polygon[Replacement Asset]="","",Polygon[Replacement Asset])</f>
        <v/>
      </c>
      <c r="G954" s="3" t="str">
        <f>IF(Polygon[Asset ID]="","",UPPER(Polygon[Asset ID]))</f>
        <v/>
      </c>
      <c r="H954" s="3" t="str">
        <f>IF(Polygon[Asset Group]="","",VLOOKUP(Polygon[Asset Group],asset_grp_poly,4,FALSE))</f>
        <v/>
      </c>
      <c r="I954" s="3" t="str">
        <f>IF(Polygon[Asset Group]="","",VLOOKUP(Polygon[Asset Group],asset_grp_poly,2,FALSE))</f>
        <v/>
      </c>
      <c r="J954" s="3" t="str">
        <f>IF(Polygon[Asset Group]="","",VLOOKUP(Polygon[Asset Group],asset_grp_poly,3,FALSE))</f>
        <v/>
      </c>
      <c r="K954" s="3" t="str">
        <f>IF(Polygon[Asset Group]="","",VLOOKUP(Polygon[Asset Type],type_master_list,2,FALSE))</f>
        <v/>
      </c>
      <c r="L954" s="3" t="str">
        <f>IF(Polygon[Asset Name]="","",PROPER(Polygon[Asset Name]))</f>
        <v/>
      </c>
      <c r="M954" s="11" t="str">
        <f>IF(Polygon[Install Date]="","",Polygon[Install Date])</f>
        <v/>
      </c>
      <c r="N954" s="11" t="str">
        <f>IF(Polygon[Note]="","",PROPER(Polygon[Note]))</f>
        <v/>
      </c>
      <c r="O954" s="11" t="str">
        <f>IF(Polygon[Resource Consent Number]="","",UPPER(Polygon[Resource Consent Number]))</f>
        <v/>
      </c>
      <c r="P954" s="53" t="str">
        <f>IF(Polygon[Asset Unit Cost]="","",Polygon[Asset Unit Cost])</f>
        <v/>
      </c>
      <c r="Q954" s="11" t="str">
        <f>IF(Polygon[Added By]="","",UPPER(Polygon[Added By]))</f>
        <v/>
      </c>
      <c r="R954" s="11" t="str">
        <f>IF(Polygon[Added Date]="","",Polygon[Added Date])</f>
        <v/>
      </c>
      <c r="S954" s="14" t="str">
        <f>IF(Polygon[Z COORD]="","",Polygon[Z COORD])</f>
        <v/>
      </c>
      <c r="T954" s="14" t="str">
        <f>IF(Polygon[Asset Description]="","",PROPER(Polygon[Asset Description]))</f>
        <v/>
      </c>
      <c r="U954" s="14" t="str">
        <f>IF(Polygon[Area m2]="","",Polygon[Area m2])</f>
        <v/>
      </c>
      <c r="V954" s="14" t="str">
        <f>IF(Polygon[Asset Group]="","",VLOOKUP(Polygon[Surface Material],surface_master,2,FALSE))</f>
        <v/>
      </c>
      <c r="W954" s="14" t="str">
        <f>IF(Polygon[Asset Group]="","",VLOOKUP(Polygon[Material],sa_pa_surface,2,FALSE))</f>
        <v/>
      </c>
      <c r="X954" s="14" t="str">
        <f>IF(Polygon[Asset Group]="","",VLOOKUP(Polygon[Surface],surface_master,2,FALSE))</f>
        <v/>
      </c>
      <c r="Y954" s="14" t="str">
        <f>IF(Polygon[Surface Layer Depth mm]="","",Polygon[Surface Layer Depth mm])</f>
        <v/>
      </c>
      <c r="Z954" s="14" t="str">
        <f>IF(Polygon[Length m]="","",Polygon[Length m])</f>
        <v/>
      </c>
      <c r="AA954" s="14" t="str">
        <f>IF(Polygon[Av Width m]="","",Polygon[Av Width m])</f>
        <v/>
      </c>
      <c r="AB954" s="14" t="str">
        <f>IF(Polygon[Parking Capacity]="","",Polygon[Parking Capacity])</f>
        <v/>
      </c>
    </row>
    <row r="955" spans="1:28" s="3" customFormat="1" x14ac:dyDescent="0.2">
      <c r="A955" s="3" t="str">
        <f>IF(Polygon[DWG File Name]="","",Polygon[DWG File Name])</f>
        <v/>
      </c>
      <c r="B955" s="3" t="str">
        <f>IF(Polygon[DWG Layer Name]="","",Polygon[DWG Layer Name])</f>
        <v/>
      </c>
      <c r="C955" s="3" t="str">
        <f>IF(Polygon[DWG Handle]="","",Polygon[DWG Handle])</f>
        <v/>
      </c>
      <c r="D955" s="58" t="str">
        <f>IF(Polygon[Approx Centroid X]="","",Polygon[Approx Centroid X])</f>
        <v/>
      </c>
      <c r="E955" s="58" t="str">
        <f>IF(Polygon[Approx Centroid Y]="","",Polygon[Approx Centroid Y])</f>
        <v/>
      </c>
      <c r="F955" s="3" t="str">
        <f>IF(Polygon[Replacement Asset]="","",Polygon[Replacement Asset])</f>
        <v/>
      </c>
      <c r="G955" s="3" t="str">
        <f>IF(Polygon[Asset ID]="","",UPPER(Polygon[Asset ID]))</f>
        <v/>
      </c>
      <c r="H955" s="3" t="str">
        <f>IF(Polygon[Asset Group]="","",VLOOKUP(Polygon[Asset Group],asset_grp_poly,4,FALSE))</f>
        <v/>
      </c>
      <c r="I955" s="3" t="str">
        <f>IF(Polygon[Asset Group]="","",VLOOKUP(Polygon[Asset Group],asset_grp_poly,2,FALSE))</f>
        <v/>
      </c>
      <c r="J955" s="3" t="str">
        <f>IF(Polygon[Asset Group]="","",VLOOKUP(Polygon[Asset Group],asset_grp_poly,3,FALSE))</f>
        <v/>
      </c>
      <c r="K955" s="3" t="str">
        <f>IF(Polygon[Asset Group]="","",VLOOKUP(Polygon[Asset Type],type_master_list,2,FALSE))</f>
        <v/>
      </c>
      <c r="L955" s="3" t="str">
        <f>IF(Polygon[Asset Name]="","",PROPER(Polygon[Asset Name]))</f>
        <v/>
      </c>
      <c r="M955" s="11" t="str">
        <f>IF(Polygon[Install Date]="","",Polygon[Install Date])</f>
        <v/>
      </c>
      <c r="N955" s="11" t="str">
        <f>IF(Polygon[Note]="","",PROPER(Polygon[Note]))</f>
        <v/>
      </c>
      <c r="O955" s="11" t="str">
        <f>IF(Polygon[Resource Consent Number]="","",UPPER(Polygon[Resource Consent Number]))</f>
        <v/>
      </c>
      <c r="P955" s="53" t="str">
        <f>IF(Polygon[Asset Unit Cost]="","",Polygon[Asset Unit Cost])</f>
        <v/>
      </c>
      <c r="Q955" s="11" t="str">
        <f>IF(Polygon[Added By]="","",UPPER(Polygon[Added By]))</f>
        <v/>
      </c>
      <c r="R955" s="11" t="str">
        <f>IF(Polygon[Added Date]="","",Polygon[Added Date])</f>
        <v/>
      </c>
      <c r="S955" s="14" t="str">
        <f>IF(Polygon[Z COORD]="","",Polygon[Z COORD])</f>
        <v/>
      </c>
      <c r="T955" s="14" t="str">
        <f>IF(Polygon[Asset Description]="","",PROPER(Polygon[Asset Description]))</f>
        <v/>
      </c>
      <c r="U955" s="14" t="str">
        <f>IF(Polygon[Area m2]="","",Polygon[Area m2])</f>
        <v/>
      </c>
      <c r="V955" s="14" t="str">
        <f>IF(Polygon[Asset Group]="","",VLOOKUP(Polygon[Surface Material],surface_master,2,FALSE))</f>
        <v/>
      </c>
      <c r="W955" s="14" t="str">
        <f>IF(Polygon[Asset Group]="","",VLOOKUP(Polygon[Material],sa_pa_surface,2,FALSE))</f>
        <v/>
      </c>
      <c r="X955" s="14" t="str">
        <f>IF(Polygon[Asset Group]="","",VLOOKUP(Polygon[Surface],surface_master,2,FALSE))</f>
        <v/>
      </c>
      <c r="Y955" s="14" t="str">
        <f>IF(Polygon[Surface Layer Depth mm]="","",Polygon[Surface Layer Depth mm])</f>
        <v/>
      </c>
      <c r="Z955" s="14" t="str">
        <f>IF(Polygon[Length m]="","",Polygon[Length m])</f>
        <v/>
      </c>
      <c r="AA955" s="14" t="str">
        <f>IF(Polygon[Av Width m]="","",Polygon[Av Width m])</f>
        <v/>
      </c>
      <c r="AB955" s="14" t="str">
        <f>IF(Polygon[Parking Capacity]="","",Polygon[Parking Capacity])</f>
        <v/>
      </c>
    </row>
    <row r="956" spans="1:28" s="3" customFormat="1" x14ac:dyDescent="0.2">
      <c r="A956" s="3" t="str">
        <f>IF(Polygon[DWG File Name]="","",Polygon[DWG File Name])</f>
        <v/>
      </c>
      <c r="B956" s="3" t="str">
        <f>IF(Polygon[DWG Layer Name]="","",Polygon[DWG Layer Name])</f>
        <v/>
      </c>
      <c r="C956" s="3" t="str">
        <f>IF(Polygon[DWG Handle]="","",Polygon[DWG Handle])</f>
        <v/>
      </c>
      <c r="D956" s="58" t="str">
        <f>IF(Polygon[Approx Centroid X]="","",Polygon[Approx Centroid X])</f>
        <v/>
      </c>
      <c r="E956" s="58" t="str">
        <f>IF(Polygon[Approx Centroid Y]="","",Polygon[Approx Centroid Y])</f>
        <v/>
      </c>
      <c r="F956" s="3" t="str">
        <f>IF(Polygon[Replacement Asset]="","",Polygon[Replacement Asset])</f>
        <v/>
      </c>
      <c r="G956" s="3" t="str">
        <f>IF(Polygon[Asset ID]="","",UPPER(Polygon[Asset ID]))</f>
        <v/>
      </c>
      <c r="H956" s="3" t="str">
        <f>IF(Polygon[Asset Group]="","",VLOOKUP(Polygon[Asset Group],asset_grp_poly,4,FALSE))</f>
        <v/>
      </c>
      <c r="I956" s="3" t="str">
        <f>IF(Polygon[Asset Group]="","",VLOOKUP(Polygon[Asset Group],asset_grp_poly,2,FALSE))</f>
        <v/>
      </c>
      <c r="J956" s="3" t="str">
        <f>IF(Polygon[Asset Group]="","",VLOOKUP(Polygon[Asset Group],asset_grp_poly,3,FALSE))</f>
        <v/>
      </c>
      <c r="K956" s="3" t="str">
        <f>IF(Polygon[Asset Group]="","",VLOOKUP(Polygon[Asset Type],type_master_list,2,FALSE))</f>
        <v/>
      </c>
      <c r="L956" s="3" t="str">
        <f>IF(Polygon[Asset Name]="","",PROPER(Polygon[Asset Name]))</f>
        <v/>
      </c>
      <c r="M956" s="11" t="str">
        <f>IF(Polygon[Install Date]="","",Polygon[Install Date])</f>
        <v/>
      </c>
      <c r="N956" s="11" t="str">
        <f>IF(Polygon[Note]="","",PROPER(Polygon[Note]))</f>
        <v/>
      </c>
      <c r="O956" s="11" t="str">
        <f>IF(Polygon[Resource Consent Number]="","",UPPER(Polygon[Resource Consent Number]))</f>
        <v/>
      </c>
      <c r="P956" s="53" t="str">
        <f>IF(Polygon[Asset Unit Cost]="","",Polygon[Asset Unit Cost])</f>
        <v/>
      </c>
      <c r="Q956" s="11" t="str">
        <f>IF(Polygon[Added By]="","",UPPER(Polygon[Added By]))</f>
        <v/>
      </c>
      <c r="R956" s="11" t="str">
        <f>IF(Polygon[Added Date]="","",Polygon[Added Date])</f>
        <v/>
      </c>
      <c r="S956" s="14" t="str">
        <f>IF(Polygon[Z COORD]="","",Polygon[Z COORD])</f>
        <v/>
      </c>
      <c r="T956" s="14" t="str">
        <f>IF(Polygon[Asset Description]="","",PROPER(Polygon[Asset Description]))</f>
        <v/>
      </c>
      <c r="U956" s="14" t="str">
        <f>IF(Polygon[Area m2]="","",Polygon[Area m2])</f>
        <v/>
      </c>
      <c r="V956" s="14" t="str">
        <f>IF(Polygon[Asset Group]="","",VLOOKUP(Polygon[Surface Material],surface_master,2,FALSE))</f>
        <v/>
      </c>
      <c r="W956" s="14" t="str">
        <f>IF(Polygon[Asset Group]="","",VLOOKUP(Polygon[Material],sa_pa_surface,2,FALSE))</f>
        <v/>
      </c>
      <c r="X956" s="14" t="str">
        <f>IF(Polygon[Asset Group]="","",VLOOKUP(Polygon[Surface],surface_master,2,FALSE))</f>
        <v/>
      </c>
      <c r="Y956" s="14" t="str">
        <f>IF(Polygon[Surface Layer Depth mm]="","",Polygon[Surface Layer Depth mm])</f>
        <v/>
      </c>
      <c r="Z956" s="14" t="str">
        <f>IF(Polygon[Length m]="","",Polygon[Length m])</f>
        <v/>
      </c>
      <c r="AA956" s="14" t="str">
        <f>IF(Polygon[Av Width m]="","",Polygon[Av Width m])</f>
        <v/>
      </c>
      <c r="AB956" s="14" t="str">
        <f>IF(Polygon[Parking Capacity]="","",Polygon[Parking Capacity])</f>
        <v/>
      </c>
    </row>
    <row r="957" spans="1:28" s="3" customFormat="1" x14ac:dyDescent="0.2">
      <c r="A957" s="3" t="str">
        <f>IF(Polygon[DWG File Name]="","",Polygon[DWG File Name])</f>
        <v/>
      </c>
      <c r="B957" s="3" t="str">
        <f>IF(Polygon[DWG Layer Name]="","",Polygon[DWG Layer Name])</f>
        <v/>
      </c>
      <c r="C957" s="3" t="str">
        <f>IF(Polygon[DWG Handle]="","",Polygon[DWG Handle])</f>
        <v/>
      </c>
      <c r="D957" s="58" t="str">
        <f>IF(Polygon[Approx Centroid X]="","",Polygon[Approx Centroid X])</f>
        <v/>
      </c>
      <c r="E957" s="58" t="str">
        <f>IF(Polygon[Approx Centroid Y]="","",Polygon[Approx Centroid Y])</f>
        <v/>
      </c>
      <c r="F957" s="3" t="str">
        <f>IF(Polygon[Replacement Asset]="","",Polygon[Replacement Asset])</f>
        <v/>
      </c>
      <c r="G957" s="3" t="str">
        <f>IF(Polygon[Asset ID]="","",UPPER(Polygon[Asset ID]))</f>
        <v/>
      </c>
      <c r="H957" s="3" t="str">
        <f>IF(Polygon[Asset Group]="","",VLOOKUP(Polygon[Asset Group],asset_grp_poly,4,FALSE))</f>
        <v/>
      </c>
      <c r="I957" s="3" t="str">
        <f>IF(Polygon[Asset Group]="","",VLOOKUP(Polygon[Asset Group],asset_grp_poly,2,FALSE))</f>
        <v/>
      </c>
      <c r="J957" s="3" t="str">
        <f>IF(Polygon[Asset Group]="","",VLOOKUP(Polygon[Asset Group],asset_grp_poly,3,FALSE))</f>
        <v/>
      </c>
      <c r="K957" s="3" t="str">
        <f>IF(Polygon[Asset Group]="","",VLOOKUP(Polygon[Asset Type],type_master_list,2,FALSE))</f>
        <v/>
      </c>
      <c r="L957" s="3" t="str">
        <f>IF(Polygon[Asset Name]="","",PROPER(Polygon[Asset Name]))</f>
        <v/>
      </c>
      <c r="M957" s="11" t="str">
        <f>IF(Polygon[Install Date]="","",Polygon[Install Date])</f>
        <v/>
      </c>
      <c r="N957" s="11" t="str">
        <f>IF(Polygon[Note]="","",PROPER(Polygon[Note]))</f>
        <v/>
      </c>
      <c r="O957" s="11" t="str">
        <f>IF(Polygon[Resource Consent Number]="","",UPPER(Polygon[Resource Consent Number]))</f>
        <v/>
      </c>
      <c r="P957" s="53" t="str">
        <f>IF(Polygon[Asset Unit Cost]="","",Polygon[Asset Unit Cost])</f>
        <v/>
      </c>
      <c r="Q957" s="11" t="str">
        <f>IF(Polygon[Added By]="","",UPPER(Polygon[Added By]))</f>
        <v/>
      </c>
      <c r="R957" s="11" t="str">
        <f>IF(Polygon[Added Date]="","",Polygon[Added Date])</f>
        <v/>
      </c>
      <c r="S957" s="14" t="str">
        <f>IF(Polygon[Z COORD]="","",Polygon[Z COORD])</f>
        <v/>
      </c>
      <c r="T957" s="14" t="str">
        <f>IF(Polygon[Asset Description]="","",PROPER(Polygon[Asset Description]))</f>
        <v/>
      </c>
      <c r="U957" s="14" t="str">
        <f>IF(Polygon[Area m2]="","",Polygon[Area m2])</f>
        <v/>
      </c>
      <c r="V957" s="14" t="str">
        <f>IF(Polygon[Asset Group]="","",VLOOKUP(Polygon[Surface Material],surface_master,2,FALSE))</f>
        <v/>
      </c>
      <c r="W957" s="14" t="str">
        <f>IF(Polygon[Asset Group]="","",VLOOKUP(Polygon[Material],sa_pa_surface,2,FALSE))</f>
        <v/>
      </c>
      <c r="X957" s="14" t="str">
        <f>IF(Polygon[Asset Group]="","",VLOOKUP(Polygon[Surface],surface_master,2,FALSE))</f>
        <v/>
      </c>
      <c r="Y957" s="14" t="str">
        <f>IF(Polygon[Surface Layer Depth mm]="","",Polygon[Surface Layer Depth mm])</f>
        <v/>
      </c>
      <c r="Z957" s="14" t="str">
        <f>IF(Polygon[Length m]="","",Polygon[Length m])</f>
        <v/>
      </c>
      <c r="AA957" s="14" t="str">
        <f>IF(Polygon[Av Width m]="","",Polygon[Av Width m])</f>
        <v/>
      </c>
      <c r="AB957" s="14" t="str">
        <f>IF(Polygon[Parking Capacity]="","",Polygon[Parking Capacity])</f>
        <v/>
      </c>
    </row>
    <row r="958" spans="1:28" s="3" customFormat="1" x14ac:dyDescent="0.2">
      <c r="A958" s="3" t="str">
        <f>IF(Polygon[DWG File Name]="","",Polygon[DWG File Name])</f>
        <v/>
      </c>
      <c r="B958" s="3" t="str">
        <f>IF(Polygon[DWG Layer Name]="","",Polygon[DWG Layer Name])</f>
        <v/>
      </c>
      <c r="C958" s="3" t="str">
        <f>IF(Polygon[DWG Handle]="","",Polygon[DWG Handle])</f>
        <v/>
      </c>
      <c r="D958" s="58" t="str">
        <f>IF(Polygon[Approx Centroid X]="","",Polygon[Approx Centroid X])</f>
        <v/>
      </c>
      <c r="E958" s="58" t="str">
        <f>IF(Polygon[Approx Centroid Y]="","",Polygon[Approx Centroid Y])</f>
        <v/>
      </c>
      <c r="F958" s="3" t="str">
        <f>IF(Polygon[Replacement Asset]="","",Polygon[Replacement Asset])</f>
        <v/>
      </c>
      <c r="G958" s="3" t="str">
        <f>IF(Polygon[Asset ID]="","",UPPER(Polygon[Asset ID]))</f>
        <v/>
      </c>
      <c r="H958" s="3" t="str">
        <f>IF(Polygon[Asset Group]="","",VLOOKUP(Polygon[Asset Group],asset_grp_poly,4,FALSE))</f>
        <v/>
      </c>
      <c r="I958" s="3" t="str">
        <f>IF(Polygon[Asset Group]="","",VLOOKUP(Polygon[Asset Group],asset_grp_poly,2,FALSE))</f>
        <v/>
      </c>
      <c r="J958" s="3" t="str">
        <f>IF(Polygon[Asset Group]="","",VLOOKUP(Polygon[Asset Group],asset_grp_poly,3,FALSE))</f>
        <v/>
      </c>
      <c r="K958" s="3" t="str">
        <f>IF(Polygon[Asset Group]="","",VLOOKUP(Polygon[Asset Type],type_master_list,2,FALSE))</f>
        <v/>
      </c>
      <c r="L958" s="3" t="str">
        <f>IF(Polygon[Asset Name]="","",PROPER(Polygon[Asset Name]))</f>
        <v/>
      </c>
      <c r="M958" s="11" t="str">
        <f>IF(Polygon[Install Date]="","",Polygon[Install Date])</f>
        <v/>
      </c>
      <c r="N958" s="11" t="str">
        <f>IF(Polygon[Note]="","",PROPER(Polygon[Note]))</f>
        <v/>
      </c>
      <c r="O958" s="11" t="str">
        <f>IF(Polygon[Resource Consent Number]="","",UPPER(Polygon[Resource Consent Number]))</f>
        <v/>
      </c>
      <c r="P958" s="53" t="str">
        <f>IF(Polygon[Asset Unit Cost]="","",Polygon[Asset Unit Cost])</f>
        <v/>
      </c>
      <c r="Q958" s="11" t="str">
        <f>IF(Polygon[Added By]="","",UPPER(Polygon[Added By]))</f>
        <v/>
      </c>
      <c r="R958" s="11" t="str">
        <f>IF(Polygon[Added Date]="","",Polygon[Added Date])</f>
        <v/>
      </c>
      <c r="S958" s="14" t="str">
        <f>IF(Polygon[Z COORD]="","",Polygon[Z COORD])</f>
        <v/>
      </c>
      <c r="T958" s="14" t="str">
        <f>IF(Polygon[Asset Description]="","",PROPER(Polygon[Asset Description]))</f>
        <v/>
      </c>
      <c r="U958" s="14" t="str">
        <f>IF(Polygon[Area m2]="","",Polygon[Area m2])</f>
        <v/>
      </c>
      <c r="V958" s="14" t="str">
        <f>IF(Polygon[Asset Group]="","",VLOOKUP(Polygon[Surface Material],surface_master,2,FALSE))</f>
        <v/>
      </c>
      <c r="W958" s="14" t="str">
        <f>IF(Polygon[Asset Group]="","",VLOOKUP(Polygon[Material],sa_pa_surface,2,FALSE))</f>
        <v/>
      </c>
      <c r="X958" s="14" t="str">
        <f>IF(Polygon[Asset Group]="","",VLOOKUP(Polygon[Surface],surface_master,2,FALSE))</f>
        <v/>
      </c>
      <c r="Y958" s="14" t="str">
        <f>IF(Polygon[Surface Layer Depth mm]="","",Polygon[Surface Layer Depth mm])</f>
        <v/>
      </c>
      <c r="Z958" s="14" t="str">
        <f>IF(Polygon[Length m]="","",Polygon[Length m])</f>
        <v/>
      </c>
      <c r="AA958" s="14" t="str">
        <f>IF(Polygon[Av Width m]="","",Polygon[Av Width m])</f>
        <v/>
      </c>
      <c r="AB958" s="14" t="str">
        <f>IF(Polygon[Parking Capacity]="","",Polygon[Parking Capacity])</f>
        <v/>
      </c>
    </row>
    <row r="959" spans="1:28" s="3" customFormat="1" x14ac:dyDescent="0.2">
      <c r="A959" s="3" t="str">
        <f>IF(Polygon[DWG File Name]="","",Polygon[DWG File Name])</f>
        <v/>
      </c>
      <c r="B959" s="3" t="str">
        <f>IF(Polygon[DWG Layer Name]="","",Polygon[DWG Layer Name])</f>
        <v/>
      </c>
      <c r="C959" s="3" t="str">
        <f>IF(Polygon[DWG Handle]="","",Polygon[DWG Handle])</f>
        <v/>
      </c>
      <c r="D959" s="58" t="str">
        <f>IF(Polygon[Approx Centroid X]="","",Polygon[Approx Centroid X])</f>
        <v/>
      </c>
      <c r="E959" s="58" t="str">
        <f>IF(Polygon[Approx Centroid Y]="","",Polygon[Approx Centroid Y])</f>
        <v/>
      </c>
      <c r="F959" s="3" t="str">
        <f>IF(Polygon[Replacement Asset]="","",Polygon[Replacement Asset])</f>
        <v/>
      </c>
      <c r="G959" s="3" t="str">
        <f>IF(Polygon[Asset ID]="","",UPPER(Polygon[Asset ID]))</f>
        <v/>
      </c>
      <c r="H959" s="3" t="str">
        <f>IF(Polygon[Asset Group]="","",VLOOKUP(Polygon[Asset Group],asset_grp_poly,4,FALSE))</f>
        <v/>
      </c>
      <c r="I959" s="3" t="str">
        <f>IF(Polygon[Asset Group]="","",VLOOKUP(Polygon[Asset Group],asset_grp_poly,2,FALSE))</f>
        <v/>
      </c>
      <c r="J959" s="3" t="str">
        <f>IF(Polygon[Asset Group]="","",VLOOKUP(Polygon[Asset Group],asset_grp_poly,3,FALSE))</f>
        <v/>
      </c>
      <c r="K959" s="3" t="str">
        <f>IF(Polygon[Asset Group]="","",VLOOKUP(Polygon[Asset Type],type_master_list,2,FALSE))</f>
        <v/>
      </c>
      <c r="L959" s="3" t="str">
        <f>IF(Polygon[Asset Name]="","",PROPER(Polygon[Asset Name]))</f>
        <v/>
      </c>
      <c r="M959" s="11" t="str">
        <f>IF(Polygon[Install Date]="","",Polygon[Install Date])</f>
        <v/>
      </c>
      <c r="N959" s="11" t="str">
        <f>IF(Polygon[Note]="","",PROPER(Polygon[Note]))</f>
        <v/>
      </c>
      <c r="O959" s="11" t="str">
        <f>IF(Polygon[Resource Consent Number]="","",UPPER(Polygon[Resource Consent Number]))</f>
        <v/>
      </c>
      <c r="P959" s="53" t="str">
        <f>IF(Polygon[Asset Unit Cost]="","",Polygon[Asset Unit Cost])</f>
        <v/>
      </c>
      <c r="Q959" s="11" t="str">
        <f>IF(Polygon[Added By]="","",UPPER(Polygon[Added By]))</f>
        <v/>
      </c>
      <c r="R959" s="11" t="str">
        <f>IF(Polygon[Added Date]="","",Polygon[Added Date])</f>
        <v/>
      </c>
      <c r="S959" s="14" t="str">
        <f>IF(Polygon[Z COORD]="","",Polygon[Z COORD])</f>
        <v/>
      </c>
      <c r="T959" s="14" t="str">
        <f>IF(Polygon[Asset Description]="","",PROPER(Polygon[Asset Description]))</f>
        <v/>
      </c>
      <c r="U959" s="14" t="str">
        <f>IF(Polygon[Area m2]="","",Polygon[Area m2])</f>
        <v/>
      </c>
      <c r="V959" s="14" t="str">
        <f>IF(Polygon[Asset Group]="","",VLOOKUP(Polygon[Surface Material],surface_master,2,FALSE))</f>
        <v/>
      </c>
      <c r="W959" s="14" t="str">
        <f>IF(Polygon[Asset Group]="","",VLOOKUP(Polygon[Material],sa_pa_surface,2,FALSE))</f>
        <v/>
      </c>
      <c r="X959" s="14" t="str">
        <f>IF(Polygon[Asset Group]="","",VLOOKUP(Polygon[Surface],surface_master,2,FALSE))</f>
        <v/>
      </c>
      <c r="Y959" s="14" t="str">
        <f>IF(Polygon[Surface Layer Depth mm]="","",Polygon[Surface Layer Depth mm])</f>
        <v/>
      </c>
      <c r="Z959" s="14" t="str">
        <f>IF(Polygon[Length m]="","",Polygon[Length m])</f>
        <v/>
      </c>
      <c r="AA959" s="14" t="str">
        <f>IF(Polygon[Av Width m]="","",Polygon[Av Width m])</f>
        <v/>
      </c>
      <c r="AB959" s="14" t="str">
        <f>IF(Polygon[Parking Capacity]="","",Polygon[Parking Capacity])</f>
        <v/>
      </c>
    </row>
    <row r="960" spans="1:28" s="3" customFormat="1" x14ac:dyDescent="0.2">
      <c r="A960" s="3" t="str">
        <f>IF(Polygon[DWG File Name]="","",Polygon[DWG File Name])</f>
        <v/>
      </c>
      <c r="B960" s="3" t="str">
        <f>IF(Polygon[DWG Layer Name]="","",Polygon[DWG Layer Name])</f>
        <v/>
      </c>
      <c r="C960" s="3" t="str">
        <f>IF(Polygon[DWG Handle]="","",Polygon[DWG Handle])</f>
        <v/>
      </c>
      <c r="D960" s="58" t="str">
        <f>IF(Polygon[Approx Centroid X]="","",Polygon[Approx Centroid X])</f>
        <v/>
      </c>
      <c r="E960" s="58" t="str">
        <f>IF(Polygon[Approx Centroid Y]="","",Polygon[Approx Centroid Y])</f>
        <v/>
      </c>
      <c r="F960" s="3" t="str">
        <f>IF(Polygon[Replacement Asset]="","",Polygon[Replacement Asset])</f>
        <v/>
      </c>
      <c r="G960" s="3" t="str">
        <f>IF(Polygon[Asset ID]="","",UPPER(Polygon[Asset ID]))</f>
        <v/>
      </c>
      <c r="H960" s="3" t="str">
        <f>IF(Polygon[Asset Group]="","",VLOOKUP(Polygon[Asset Group],asset_grp_poly,4,FALSE))</f>
        <v/>
      </c>
      <c r="I960" s="3" t="str">
        <f>IF(Polygon[Asset Group]="","",VLOOKUP(Polygon[Asset Group],asset_grp_poly,2,FALSE))</f>
        <v/>
      </c>
      <c r="J960" s="3" t="str">
        <f>IF(Polygon[Asset Group]="","",VLOOKUP(Polygon[Asset Group],asset_grp_poly,3,FALSE))</f>
        <v/>
      </c>
      <c r="K960" s="3" t="str">
        <f>IF(Polygon[Asset Group]="","",VLOOKUP(Polygon[Asset Type],type_master_list,2,FALSE))</f>
        <v/>
      </c>
      <c r="L960" s="3" t="str">
        <f>IF(Polygon[Asset Name]="","",PROPER(Polygon[Asset Name]))</f>
        <v/>
      </c>
      <c r="M960" s="11" t="str">
        <f>IF(Polygon[Install Date]="","",Polygon[Install Date])</f>
        <v/>
      </c>
      <c r="N960" s="11" t="str">
        <f>IF(Polygon[Note]="","",PROPER(Polygon[Note]))</f>
        <v/>
      </c>
      <c r="O960" s="11" t="str">
        <f>IF(Polygon[Resource Consent Number]="","",UPPER(Polygon[Resource Consent Number]))</f>
        <v/>
      </c>
      <c r="P960" s="53" t="str">
        <f>IF(Polygon[Asset Unit Cost]="","",Polygon[Asset Unit Cost])</f>
        <v/>
      </c>
      <c r="Q960" s="11" t="str">
        <f>IF(Polygon[Added By]="","",UPPER(Polygon[Added By]))</f>
        <v/>
      </c>
      <c r="R960" s="11" t="str">
        <f>IF(Polygon[Added Date]="","",Polygon[Added Date])</f>
        <v/>
      </c>
      <c r="S960" s="14" t="str">
        <f>IF(Polygon[Z COORD]="","",Polygon[Z COORD])</f>
        <v/>
      </c>
      <c r="T960" s="14" t="str">
        <f>IF(Polygon[Asset Description]="","",PROPER(Polygon[Asset Description]))</f>
        <v/>
      </c>
      <c r="U960" s="14" t="str">
        <f>IF(Polygon[Area m2]="","",Polygon[Area m2])</f>
        <v/>
      </c>
      <c r="V960" s="14" t="str">
        <f>IF(Polygon[Asset Group]="","",VLOOKUP(Polygon[Surface Material],surface_master,2,FALSE))</f>
        <v/>
      </c>
      <c r="W960" s="14" t="str">
        <f>IF(Polygon[Asset Group]="","",VLOOKUP(Polygon[Material],sa_pa_surface,2,FALSE))</f>
        <v/>
      </c>
      <c r="X960" s="14" t="str">
        <f>IF(Polygon[Asset Group]="","",VLOOKUP(Polygon[Surface],surface_master,2,FALSE))</f>
        <v/>
      </c>
      <c r="Y960" s="14" t="str">
        <f>IF(Polygon[Surface Layer Depth mm]="","",Polygon[Surface Layer Depth mm])</f>
        <v/>
      </c>
      <c r="Z960" s="14" t="str">
        <f>IF(Polygon[Length m]="","",Polygon[Length m])</f>
        <v/>
      </c>
      <c r="AA960" s="14" t="str">
        <f>IF(Polygon[Av Width m]="","",Polygon[Av Width m])</f>
        <v/>
      </c>
      <c r="AB960" s="14" t="str">
        <f>IF(Polygon[Parking Capacity]="","",Polygon[Parking Capacity])</f>
        <v/>
      </c>
    </row>
    <row r="961" spans="1:28" s="3" customFormat="1" x14ac:dyDescent="0.2">
      <c r="A961" s="3" t="str">
        <f>IF(Polygon[DWG File Name]="","",Polygon[DWG File Name])</f>
        <v/>
      </c>
      <c r="B961" s="3" t="str">
        <f>IF(Polygon[DWG Layer Name]="","",Polygon[DWG Layer Name])</f>
        <v/>
      </c>
      <c r="C961" s="3" t="str">
        <f>IF(Polygon[DWG Handle]="","",Polygon[DWG Handle])</f>
        <v/>
      </c>
      <c r="D961" s="58" t="str">
        <f>IF(Polygon[Approx Centroid X]="","",Polygon[Approx Centroid X])</f>
        <v/>
      </c>
      <c r="E961" s="58" t="str">
        <f>IF(Polygon[Approx Centroid Y]="","",Polygon[Approx Centroid Y])</f>
        <v/>
      </c>
      <c r="F961" s="3" t="str">
        <f>IF(Polygon[Replacement Asset]="","",Polygon[Replacement Asset])</f>
        <v/>
      </c>
      <c r="G961" s="3" t="str">
        <f>IF(Polygon[Asset ID]="","",UPPER(Polygon[Asset ID]))</f>
        <v/>
      </c>
      <c r="H961" s="3" t="str">
        <f>IF(Polygon[Asset Group]="","",VLOOKUP(Polygon[Asset Group],asset_grp_poly,4,FALSE))</f>
        <v/>
      </c>
      <c r="I961" s="3" t="str">
        <f>IF(Polygon[Asset Group]="","",VLOOKUP(Polygon[Asset Group],asset_grp_poly,2,FALSE))</f>
        <v/>
      </c>
      <c r="J961" s="3" t="str">
        <f>IF(Polygon[Asset Group]="","",VLOOKUP(Polygon[Asset Group],asset_grp_poly,3,FALSE))</f>
        <v/>
      </c>
      <c r="K961" s="3" t="str">
        <f>IF(Polygon[Asset Group]="","",VLOOKUP(Polygon[Asset Type],type_master_list,2,FALSE))</f>
        <v/>
      </c>
      <c r="L961" s="3" t="str">
        <f>IF(Polygon[Asset Name]="","",PROPER(Polygon[Asset Name]))</f>
        <v/>
      </c>
      <c r="M961" s="11" t="str">
        <f>IF(Polygon[Install Date]="","",Polygon[Install Date])</f>
        <v/>
      </c>
      <c r="N961" s="11" t="str">
        <f>IF(Polygon[Note]="","",PROPER(Polygon[Note]))</f>
        <v/>
      </c>
      <c r="O961" s="11" t="str">
        <f>IF(Polygon[Resource Consent Number]="","",UPPER(Polygon[Resource Consent Number]))</f>
        <v/>
      </c>
      <c r="P961" s="53" t="str">
        <f>IF(Polygon[Asset Unit Cost]="","",Polygon[Asset Unit Cost])</f>
        <v/>
      </c>
      <c r="Q961" s="11" t="str">
        <f>IF(Polygon[Added By]="","",UPPER(Polygon[Added By]))</f>
        <v/>
      </c>
      <c r="R961" s="11" t="str">
        <f>IF(Polygon[Added Date]="","",Polygon[Added Date])</f>
        <v/>
      </c>
      <c r="S961" s="14" t="str">
        <f>IF(Polygon[Z COORD]="","",Polygon[Z COORD])</f>
        <v/>
      </c>
      <c r="T961" s="14" t="str">
        <f>IF(Polygon[Asset Description]="","",PROPER(Polygon[Asset Description]))</f>
        <v/>
      </c>
      <c r="U961" s="14" t="str">
        <f>IF(Polygon[Area m2]="","",Polygon[Area m2])</f>
        <v/>
      </c>
      <c r="V961" s="14" t="str">
        <f>IF(Polygon[Asset Group]="","",VLOOKUP(Polygon[Surface Material],surface_master,2,FALSE))</f>
        <v/>
      </c>
      <c r="W961" s="14" t="str">
        <f>IF(Polygon[Asset Group]="","",VLOOKUP(Polygon[Material],sa_pa_surface,2,FALSE))</f>
        <v/>
      </c>
      <c r="X961" s="14" t="str">
        <f>IF(Polygon[Asset Group]="","",VLOOKUP(Polygon[Surface],surface_master,2,FALSE))</f>
        <v/>
      </c>
      <c r="Y961" s="14" t="str">
        <f>IF(Polygon[Surface Layer Depth mm]="","",Polygon[Surface Layer Depth mm])</f>
        <v/>
      </c>
      <c r="Z961" s="14" t="str">
        <f>IF(Polygon[Length m]="","",Polygon[Length m])</f>
        <v/>
      </c>
      <c r="AA961" s="14" t="str">
        <f>IF(Polygon[Av Width m]="","",Polygon[Av Width m])</f>
        <v/>
      </c>
      <c r="AB961" s="14" t="str">
        <f>IF(Polygon[Parking Capacity]="","",Polygon[Parking Capacity])</f>
        <v/>
      </c>
    </row>
    <row r="962" spans="1:28" s="3" customFormat="1" x14ac:dyDescent="0.2">
      <c r="A962" s="3" t="str">
        <f>IF(Polygon[DWG File Name]="","",Polygon[DWG File Name])</f>
        <v/>
      </c>
      <c r="B962" s="3" t="str">
        <f>IF(Polygon[DWG Layer Name]="","",Polygon[DWG Layer Name])</f>
        <v/>
      </c>
      <c r="C962" s="3" t="str">
        <f>IF(Polygon[DWG Handle]="","",Polygon[DWG Handle])</f>
        <v/>
      </c>
      <c r="D962" s="58" t="str">
        <f>IF(Polygon[Approx Centroid X]="","",Polygon[Approx Centroid X])</f>
        <v/>
      </c>
      <c r="E962" s="58" t="str">
        <f>IF(Polygon[Approx Centroid Y]="","",Polygon[Approx Centroid Y])</f>
        <v/>
      </c>
      <c r="F962" s="3" t="str">
        <f>IF(Polygon[Replacement Asset]="","",Polygon[Replacement Asset])</f>
        <v/>
      </c>
      <c r="G962" s="3" t="str">
        <f>IF(Polygon[Asset ID]="","",UPPER(Polygon[Asset ID]))</f>
        <v/>
      </c>
      <c r="H962" s="3" t="str">
        <f>IF(Polygon[Asset Group]="","",VLOOKUP(Polygon[Asset Group],asset_grp_poly,4,FALSE))</f>
        <v/>
      </c>
      <c r="I962" s="3" t="str">
        <f>IF(Polygon[Asset Group]="","",VLOOKUP(Polygon[Asset Group],asset_grp_poly,2,FALSE))</f>
        <v/>
      </c>
      <c r="J962" s="3" t="str">
        <f>IF(Polygon[Asset Group]="","",VLOOKUP(Polygon[Asset Group],asset_grp_poly,3,FALSE))</f>
        <v/>
      </c>
      <c r="K962" s="3" t="str">
        <f>IF(Polygon[Asset Group]="","",VLOOKUP(Polygon[Asset Type],type_master_list,2,FALSE))</f>
        <v/>
      </c>
      <c r="L962" s="3" t="str">
        <f>IF(Polygon[Asset Name]="","",PROPER(Polygon[Asset Name]))</f>
        <v/>
      </c>
      <c r="M962" s="11" t="str">
        <f>IF(Polygon[Install Date]="","",Polygon[Install Date])</f>
        <v/>
      </c>
      <c r="N962" s="11" t="str">
        <f>IF(Polygon[Note]="","",PROPER(Polygon[Note]))</f>
        <v/>
      </c>
      <c r="O962" s="11" t="str">
        <f>IF(Polygon[Resource Consent Number]="","",UPPER(Polygon[Resource Consent Number]))</f>
        <v/>
      </c>
      <c r="P962" s="53" t="str">
        <f>IF(Polygon[Asset Unit Cost]="","",Polygon[Asset Unit Cost])</f>
        <v/>
      </c>
      <c r="Q962" s="11" t="str">
        <f>IF(Polygon[Added By]="","",UPPER(Polygon[Added By]))</f>
        <v/>
      </c>
      <c r="R962" s="11" t="str">
        <f>IF(Polygon[Added Date]="","",Polygon[Added Date])</f>
        <v/>
      </c>
      <c r="S962" s="14" t="str">
        <f>IF(Polygon[Z COORD]="","",Polygon[Z COORD])</f>
        <v/>
      </c>
      <c r="T962" s="14" t="str">
        <f>IF(Polygon[Asset Description]="","",PROPER(Polygon[Asset Description]))</f>
        <v/>
      </c>
      <c r="U962" s="14" t="str">
        <f>IF(Polygon[Area m2]="","",Polygon[Area m2])</f>
        <v/>
      </c>
      <c r="V962" s="14" t="str">
        <f>IF(Polygon[Asset Group]="","",VLOOKUP(Polygon[Surface Material],surface_master,2,FALSE))</f>
        <v/>
      </c>
      <c r="W962" s="14" t="str">
        <f>IF(Polygon[Asset Group]="","",VLOOKUP(Polygon[Material],sa_pa_surface,2,FALSE))</f>
        <v/>
      </c>
      <c r="X962" s="14" t="str">
        <f>IF(Polygon[Asset Group]="","",VLOOKUP(Polygon[Surface],surface_master,2,FALSE))</f>
        <v/>
      </c>
      <c r="Y962" s="14" t="str">
        <f>IF(Polygon[Surface Layer Depth mm]="","",Polygon[Surface Layer Depth mm])</f>
        <v/>
      </c>
      <c r="Z962" s="14" t="str">
        <f>IF(Polygon[Length m]="","",Polygon[Length m])</f>
        <v/>
      </c>
      <c r="AA962" s="14" t="str">
        <f>IF(Polygon[Av Width m]="","",Polygon[Av Width m])</f>
        <v/>
      </c>
      <c r="AB962" s="14" t="str">
        <f>IF(Polygon[Parking Capacity]="","",Polygon[Parking Capacity])</f>
        <v/>
      </c>
    </row>
    <row r="963" spans="1:28" s="3" customFormat="1" x14ac:dyDescent="0.2">
      <c r="A963" s="3" t="str">
        <f>IF(Polygon[DWG File Name]="","",Polygon[DWG File Name])</f>
        <v/>
      </c>
      <c r="B963" s="3" t="str">
        <f>IF(Polygon[DWG Layer Name]="","",Polygon[DWG Layer Name])</f>
        <v/>
      </c>
      <c r="C963" s="3" t="str">
        <f>IF(Polygon[DWG Handle]="","",Polygon[DWG Handle])</f>
        <v/>
      </c>
      <c r="D963" s="58" t="str">
        <f>IF(Polygon[Approx Centroid X]="","",Polygon[Approx Centroid X])</f>
        <v/>
      </c>
      <c r="E963" s="58" t="str">
        <f>IF(Polygon[Approx Centroid Y]="","",Polygon[Approx Centroid Y])</f>
        <v/>
      </c>
      <c r="F963" s="3" t="str">
        <f>IF(Polygon[Replacement Asset]="","",Polygon[Replacement Asset])</f>
        <v/>
      </c>
      <c r="G963" s="3" t="str">
        <f>IF(Polygon[Asset ID]="","",UPPER(Polygon[Asset ID]))</f>
        <v/>
      </c>
      <c r="H963" s="3" t="str">
        <f>IF(Polygon[Asset Group]="","",VLOOKUP(Polygon[Asset Group],asset_grp_poly,4,FALSE))</f>
        <v/>
      </c>
      <c r="I963" s="3" t="str">
        <f>IF(Polygon[Asset Group]="","",VLOOKUP(Polygon[Asset Group],asset_grp_poly,2,FALSE))</f>
        <v/>
      </c>
      <c r="J963" s="3" t="str">
        <f>IF(Polygon[Asset Group]="","",VLOOKUP(Polygon[Asset Group],asset_grp_poly,3,FALSE))</f>
        <v/>
      </c>
      <c r="K963" s="3" t="str">
        <f>IF(Polygon[Asset Group]="","",VLOOKUP(Polygon[Asset Type],type_master_list,2,FALSE))</f>
        <v/>
      </c>
      <c r="L963" s="3" t="str">
        <f>IF(Polygon[Asset Name]="","",PROPER(Polygon[Asset Name]))</f>
        <v/>
      </c>
      <c r="M963" s="11" t="str">
        <f>IF(Polygon[Install Date]="","",Polygon[Install Date])</f>
        <v/>
      </c>
      <c r="N963" s="11" t="str">
        <f>IF(Polygon[Note]="","",PROPER(Polygon[Note]))</f>
        <v/>
      </c>
      <c r="O963" s="11" t="str">
        <f>IF(Polygon[Resource Consent Number]="","",UPPER(Polygon[Resource Consent Number]))</f>
        <v/>
      </c>
      <c r="P963" s="53" t="str">
        <f>IF(Polygon[Asset Unit Cost]="","",Polygon[Asset Unit Cost])</f>
        <v/>
      </c>
      <c r="Q963" s="11" t="str">
        <f>IF(Polygon[Added By]="","",UPPER(Polygon[Added By]))</f>
        <v/>
      </c>
      <c r="R963" s="11" t="str">
        <f>IF(Polygon[Added Date]="","",Polygon[Added Date])</f>
        <v/>
      </c>
      <c r="S963" s="14" t="str">
        <f>IF(Polygon[Z COORD]="","",Polygon[Z COORD])</f>
        <v/>
      </c>
      <c r="T963" s="14" t="str">
        <f>IF(Polygon[Asset Description]="","",PROPER(Polygon[Asset Description]))</f>
        <v/>
      </c>
      <c r="U963" s="14" t="str">
        <f>IF(Polygon[Area m2]="","",Polygon[Area m2])</f>
        <v/>
      </c>
      <c r="V963" s="14" t="str">
        <f>IF(Polygon[Asset Group]="","",VLOOKUP(Polygon[Surface Material],surface_master,2,FALSE))</f>
        <v/>
      </c>
      <c r="W963" s="14" t="str">
        <f>IF(Polygon[Asset Group]="","",VLOOKUP(Polygon[Material],sa_pa_surface,2,FALSE))</f>
        <v/>
      </c>
      <c r="X963" s="14" t="str">
        <f>IF(Polygon[Asset Group]="","",VLOOKUP(Polygon[Surface],surface_master,2,FALSE))</f>
        <v/>
      </c>
      <c r="Y963" s="14" t="str">
        <f>IF(Polygon[Surface Layer Depth mm]="","",Polygon[Surface Layer Depth mm])</f>
        <v/>
      </c>
      <c r="Z963" s="14" t="str">
        <f>IF(Polygon[Length m]="","",Polygon[Length m])</f>
        <v/>
      </c>
      <c r="AA963" s="14" t="str">
        <f>IF(Polygon[Av Width m]="","",Polygon[Av Width m])</f>
        <v/>
      </c>
      <c r="AB963" s="14" t="str">
        <f>IF(Polygon[Parking Capacity]="","",Polygon[Parking Capacity])</f>
        <v/>
      </c>
    </row>
    <row r="964" spans="1:28" s="3" customFormat="1" x14ac:dyDescent="0.2">
      <c r="A964" s="3" t="str">
        <f>IF(Polygon[DWG File Name]="","",Polygon[DWG File Name])</f>
        <v/>
      </c>
      <c r="B964" s="3" t="str">
        <f>IF(Polygon[DWG Layer Name]="","",Polygon[DWG Layer Name])</f>
        <v/>
      </c>
      <c r="C964" s="3" t="str">
        <f>IF(Polygon[DWG Handle]="","",Polygon[DWG Handle])</f>
        <v/>
      </c>
      <c r="D964" s="58" t="str">
        <f>IF(Polygon[Approx Centroid X]="","",Polygon[Approx Centroid X])</f>
        <v/>
      </c>
      <c r="E964" s="58" t="str">
        <f>IF(Polygon[Approx Centroid Y]="","",Polygon[Approx Centroid Y])</f>
        <v/>
      </c>
      <c r="F964" s="3" t="str">
        <f>IF(Polygon[Replacement Asset]="","",Polygon[Replacement Asset])</f>
        <v/>
      </c>
      <c r="G964" s="3" t="str">
        <f>IF(Polygon[Asset ID]="","",UPPER(Polygon[Asset ID]))</f>
        <v/>
      </c>
      <c r="H964" s="3" t="str">
        <f>IF(Polygon[Asset Group]="","",VLOOKUP(Polygon[Asset Group],asset_grp_poly,4,FALSE))</f>
        <v/>
      </c>
      <c r="I964" s="3" t="str">
        <f>IF(Polygon[Asset Group]="","",VLOOKUP(Polygon[Asset Group],asset_grp_poly,2,FALSE))</f>
        <v/>
      </c>
      <c r="J964" s="3" t="str">
        <f>IF(Polygon[Asset Group]="","",VLOOKUP(Polygon[Asset Group],asset_grp_poly,3,FALSE))</f>
        <v/>
      </c>
      <c r="K964" s="3" t="str">
        <f>IF(Polygon[Asset Group]="","",VLOOKUP(Polygon[Asset Type],type_master_list,2,FALSE))</f>
        <v/>
      </c>
      <c r="L964" s="3" t="str">
        <f>IF(Polygon[Asset Name]="","",PROPER(Polygon[Asset Name]))</f>
        <v/>
      </c>
      <c r="M964" s="11" t="str">
        <f>IF(Polygon[Install Date]="","",Polygon[Install Date])</f>
        <v/>
      </c>
      <c r="N964" s="11" t="str">
        <f>IF(Polygon[Note]="","",PROPER(Polygon[Note]))</f>
        <v/>
      </c>
      <c r="O964" s="11" t="str">
        <f>IF(Polygon[Resource Consent Number]="","",UPPER(Polygon[Resource Consent Number]))</f>
        <v/>
      </c>
      <c r="P964" s="53" t="str">
        <f>IF(Polygon[Asset Unit Cost]="","",Polygon[Asset Unit Cost])</f>
        <v/>
      </c>
      <c r="Q964" s="11" t="str">
        <f>IF(Polygon[Added By]="","",UPPER(Polygon[Added By]))</f>
        <v/>
      </c>
      <c r="R964" s="11" t="str">
        <f>IF(Polygon[Added Date]="","",Polygon[Added Date])</f>
        <v/>
      </c>
      <c r="S964" s="14" t="str">
        <f>IF(Polygon[Z COORD]="","",Polygon[Z COORD])</f>
        <v/>
      </c>
      <c r="T964" s="14" t="str">
        <f>IF(Polygon[Asset Description]="","",PROPER(Polygon[Asset Description]))</f>
        <v/>
      </c>
      <c r="U964" s="14" t="str">
        <f>IF(Polygon[Area m2]="","",Polygon[Area m2])</f>
        <v/>
      </c>
      <c r="V964" s="14" t="str">
        <f>IF(Polygon[Asset Group]="","",VLOOKUP(Polygon[Surface Material],surface_master,2,FALSE))</f>
        <v/>
      </c>
      <c r="W964" s="14" t="str">
        <f>IF(Polygon[Asset Group]="","",VLOOKUP(Polygon[Material],sa_pa_surface,2,FALSE))</f>
        <v/>
      </c>
      <c r="X964" s="14" t="str">
        <f>IF(Polygon[Asset Group]="","",VLOOKUP(Polygon[Surface],surface_master,2,FALSE))</f>
        <v/>
      </c>
      <c r="Y964" s="14" t="str">
        <f>IF(Polygon[Surface Layer Depth mm]="","",Polygon[Surface Layer Depth mm])</f>
        <v/>
      </c>
      <c r="Z964" s="14" t="str">
        <f>IF(Polygon[Length m]="","",Polygon[Length m])</f>
        <v/>
      </c>
      <c r="AA964" s="14" t="str">
        <f>IF(Polygon[Av Width m]="","",Polygon[Av Width m])</f>
        <v/>
      </c>
      <c r="AB964" s="14" t="str">
        <f>IF(Polygon[Parking Capacity]="","",Polygon[Parking Capacity])</f>
        <v/>
      </c>
    </row>
    <row r="965" spans="1:28" s="3" customFormat="1" x14ac:dyDescent="0.2">
      <c r="A965" s="3" t="str">
        <f>IF(Polygon[DWG File Name]="","",Polygon[DWG File Name])</f>
        <v/>
      </c>
      <c r="B965" s="3" t="str">
        <f>IF(Polygon[DWG Layer Name]="","",Polygon[DWG Layer Name])</f>
        <v/>
      </c>
      <c r="C965" s="3" t="str">
        <f>IF(Polygon[DWG Handle]="","",Polygon[DWG Handle])</f>
        <v/>
      </c>
      <c r="D965" s="58" t="str">
        <f>IF(Polygon[Approx Centroid X]="","",Polygon[Approx Centroid X])</f>
        <v/>
      </c>
      <c r="E965" s="58" t="str">
        <f>IF(Polygon[Approx Centroid Y]="","",Polygon[Approx Centroid Y])</f>
        <v/>
      </c>
      <c r="F965" s="3" t="str">
        <f>IF(Polygon[Replacement Asset]="","",Polygon[Replacement Asset])</f>
        <v/>
      </c>
      <c r="G965" s="3" t="str">
        <f>IF(Polygon[Asset ID]="","",UPPER(Polygon[Asset ID]))</f>
        <v/>
      </c>
      <c r="H965" s="3" t="str">
        <f>IF(Polygon[Asset Group]="","",VLOOKUP(Polygon[Asset Group],asset_grp_poly,4,FALSE))</f>
        <v/>
      </c>
      <c r="I965" s="3" t="str">
        <f>IF(Polygon[Asset Group]="","",VLOOKUP(Polygon[Asset Group],asset_grp_poly,2,FALSE))</f>
        <v/>
      </c>
      <c r="J965" s="3" t="str">
        <f>IF(Polygon[Asset Group]="","",VLOOKUP(Polygon[Asset Group],asset_grp_poly,3,FALSE))</f>
        <v/>
      </c>
      <c r="K965" s="3" t="str">
        <f>IF(Polygon[Asset Group]="","",VLOOKUP(Polygon[Asset Type],type_master_list,2,FALSE))</f>
        <v/>
      </c>
      <c r="L965" s="3" t="str">
        <f>IF(Polygon[Asset Name]="","",PROPER(Polygon[Asset Name]))</f>
        <v/>
      </c>
      <c r="M965" s="11" t="str">
        <f>IF(Polygon[Install Date]="","",Polygon[Install Date])</f>
        <v/>
      </c>
      <c r="N965" s="11" t="str">
        <f>IF(Polygon[Note]="","",PROPER(Polygon[Note]))</f>
        <v/>
      </c>
      <c r="O965" s="11" t="str">
        <f>IF(Polygon[Resource Consent Number]="","",UPPER(Polygon[Resource Consent Number]))</f>
        <v/>
      </c>
      <c r="P965" s="53" t="str">
        <f>IF(Polygon[Asset Unit Cost]="","",Polygon[Asset Unit Cost])</f>
        <v/>
      </c>
      <c r="Q965" s="11" t="str">
        <f>IF(Polygon[Added By]="","",UPPER(Polygon[Added By]))</f>
        <v/>
      </c>
      <c r="R965" s="11" t="str">
        <f>IF(Polygon[Added Date]="","",Polygon[Added Date])</f>
        <v/>
      </c>
      <c r="S965" s="14" t="str">
        <f>IF(Polygon[Z COORD]="","",Polygon[Z COORD])</f>
        <v/>
      </c>
      <c r="T965" s="14" t="str">
        <f>IF(Polygon[Asset Description]="","",PROPER(Polygon[Asset Description]))</f>
        <v/>
      </c>
      <c r="U965" s="14" t="str">
        <f>IF(Polygon[Area m2]="","",Polygon[Area m2])</f>
        <v/>
      </c>
      <c r="V965" s="14" t="str">
        <f>IF(Polygon[Asset Group]="","",VLOOKUP(Polygon[Surface Material],surface_master,2,FALSE))</f>
        <v/>
      </c>
      <c r="W965" s="14" t="str">
        <f>IF(Polygon[Asset Group]="","",VLOOKUP(Polygon[Material],sa_pa_surface,2,FALSE))</f>
        <v/>
      </c>
      <c r="X965" s="14" t="str">
        <f>IF(Polygon[Asset Group]="","",VLOOKUP(Polygon[Surface],surface_master,2,FALSE))</f>
        <v/>
      </c>
      <c r="Y965" s="14" t="str">
        <f>IF(Polygon[Surface Layer Depth mm]="","",Polygon[Surface Layer Depth mm])</f>
        <v/>
      </c>
      <c r="Z965" s="14" t="str">
        <f>IF(Polygon[Length m]="","",Polygon[Length m])</f>
        <v/>
      </c>
      <c r="AA965" s="14" t="str">
        <f>IF(Polygon[Av Width m]="","",Polygon[Av Width m])</f>
        <v/>
      </c>
      <c r="AB965" s="14" t="str">
        <f>IF(Polygon[Parking Capacity]="","",Polygon[Parking Capacity])</f>
        <v/>
      </c>
    </row>
    <row r="966" spans="1:28" s="3" customFormat="1" x14ac:dyDescent="0.2">
      <c r="A966" s="3" t="str">
        <f>IF(Polygon[DWG File Name]="","",Polygon[DWG File Name])</f>
        <v/>
      </c>
      <c r="B966" s="3" t="str">
        <f>IF(Polygon[DWG Layer Name]="","",Polygon[DWG Layer Name])</f>
        <v/>
      </c>
      <c r="C966" s="3" t="str">
        <f>IF(Polygon[DWG Handle]="","",Polygon[DWG Handle])</f>
        <v/>
      </c>
      <c r="D966" s="58" t="str">
        <f>IF(Polygon[Approx Centroid X]="","",Polygon[Approx Centroid X])</f>
        <v/>
      </c>
      <c r="E966" s="58" t="str">
        <f>IF(Polygon[Approx Centroid Y]="","",Polygon[Approx Centroid Y])</f>
        <v/>
      </c>
      <c r="F966" s="3" t="str">
        <f>IF(Polygon[Replacement Asset]="","",Polygon[Replacement Asset])</f>
        <v/>
      </c>
      <c r="G966" s="3" t="str">
        <f>IF(Polygon[Asset ID]="","",UPPER(Polygon[Asset ID]))</f>
        <v/>
      </c>
      <c r="H966" s="3" t="str">
        <f>IF(Polygon[Asset Group]="","",VLOOKUP(Polygon[Asset Group],asset_grp_poly,4,FALSE))</f>
        <v/>
      </c>
      <c r="I966" s="3" t="str">
        <f>IF(Polygon[Asset Group]="","",VLOOKUP(Polygon[Asset Group],asset_grp_poly,2,FALSE))</f>
        <v/>
      </c>
      <c r="J966" s="3" t="str">
        <f>IF(Polygon[Asset Group]="","",VLOOKUP(Polygon[Asset Group],asset_grp_poly,3,FALSE))</f>
        <v/>
      </c>
      <c r="K966" s="3" t="str">
        <f>IF(Polygon[Asset Group]="","",VLOOKUP(Polygon[Asset Type],type_master_list,2,FALSE))</f>
        <v/>
      </c>
      <c r="L966" s="3" t="str">
        <f>IF(Polygon[Asset Name]="","",PROPER(Polygon[Asset Name]))</f>
        <v/>
      </c>
      <c r="M966" s="11" t="str">
        <f>IF(Polygon[Install Date]="","",Polygon[Install Date])</f>
        <v/>
      </c>
      <c r="N966" s="11" t="str">
        <f>IF(Polygon[Note]="","",PROPER(Polygon[Note]))</f>
        <v/>
      </c>
      <c r="O966" s="11" t="str">
        <f>IF(Polygon[Resource Consent Number]="","",UPPER(Polygon[Resource Consent Number]))</f>
        <v/>
      </c>
      <c r="P966" s="53" t="str">
        <f>IF(Polygon[Asset Unit Cost]="","",Polygon[Asset Unit Cost])</f>
        <v/>
      </c>
      <c r="Q966" s="11" t="str">
        <f>IF(Polygon[Added By]="","",UPPER(Polygon[Added By]))</f>
        <v/>
      </c>
      <c r="R966" s="11" t="str">
        <f>IF(Polygon[Added Date]="","",Polygon[Added Date])</f>
        <v/>
      </c>
      <c r="S966" s="14" t="str">
        <f>IF(Polygon[Z COORD]="","",Polygon[Z COORD])</f>
        <v/>
      </c>
      <c r="T966" s="14" t="str">
        <f>IF(Polygon[Asset Description]="","",PROPER(Polygon[Asset Description]))</f>
        <v/>
      </c>
      <c r="U966" s="14" t="str">
        <f>IF(Polygon[Area m2]="","",Polygon[Area m2])</f>
        <v/>
      </c>
      <c r="V966" s="14" t="str">
        <f>IF(Polygon[Asset Group]="","",VLOOKUP(Polygon[Surface Material],surface_master,2,FALSE))</f>
        <v/>
      </c>
      <c r="W966" s="14" t="str">
        <f>IF(Polygon[Asset Group]="","",VLOOKUP(Polygon[Material],sa_pa_surface,2,FALSE))</f>
        <v/>
      </c>
      <c r="X966" s="14" t="str">
        <f>IF(Polygon[Asset Group]="","",VLOOKUP(Polygon[Surface],surface_master,2,FALSE))</f>
        <v/>
      </c>
      <c r="Y966" s="14" t="str">
        <f>IF(Polygon[Surface Layer Depth mm]="","",Polygon[Surface Layer Depth mm])</f>
        <v/>
      </c>
      <c r="Z966" s="14" t="str">
        <f>IF(Polygon[Length m]="","",Polygon[Length m])</f>
        <v/>
      </c>
      <c r="AA966" s="14" t="str">
        <f>IF(Polygon[Av Width m]="","",Polygon[Av Width m])</f>
        <v/>
      </c>
      <c r="AB966" s="14" t="str">
        <f>IF(Polygon[Parking Capacity]="","",Polygon[Parking Capacity])</f>
        <v/>
      </c>
    </row>
    <row r="967" spans="1:28" s="3" customFormat="1" x14ac:dyDescent="0.2">
      <c r="A967" s="3" t="str">
        <f>IF(Polygon[DWG File Name]="","",Polygon[DWG File Name])</f>
        <v/>
      </c>
      <c r="B967" s="3" t="str">
        <f>IF(Polygon[DWG Layer Name]="","",Polygon[DWG Layer Name])</f>
        <v/>
      </c>
      <c r="C967" s="3" t="str">
        <f>IF(Polygon[DWG Handle]="","",Polygon[DWG Handle])</f>
        <v/>
      </c>
      <c r="D967" s="58" t="str">
        <f>IF(Polygon[Approx Centroid X]="","",Polygon[Approx Centroid X])</f>
        <v/>
      </c>
      <c r="E967" s="58" t="str">
        <f>IF(Polygon[Approx Centroid Y]="","",Polygon[Approx Centroid Y])</f>
        <v/>
      </c>
      <c r="F967" s="3" t="str">
        <f>IF(Polygon[Replacement Asset]="","",Polygon[Replacement Asset])</f>
        <v/>
      </c>
      <c r="G967" s="3" t="str">
        <f>IF(Polygon[Asset ID]="","",UPPER(Polygon[Asset ID]))</f>
        <v/>
      </c>
      <c r="H967" s="3" t="str">
        <f>IF(Polygon[Asset Group]="","",VLOOKUP(Polygon[Asset Group],asset_grp_poly,4,FALSE))</f>
        <v/>
      </c>
      <c r="I967" s="3" t="str">
        <f>IF(Polygon[Asset Group]="","",VLOOKUP(Polygon[Asset Group],asset_grp_poly,2,FALSE))</f>
        <v/>
      </c>
      <c r="J967" s="3" t="str">
        <f>IF(Polygon[Asset Group]="","",VLOOKUP(Polygon[Asset Group],asset_grp_poly,3,FALSE))</f>
        <v/>
      </c>
      <c r="K967" s="3" t="str">
        <f>IF(Polygon[Asset Group]="","",VLOOKUP(Polygon[Asset Type],type_master_list,2,FALSE))</f>
        <v/>
      </c>
      <c r="L967" s="3" t="str">
        <f>IF(Polygon[Asset Name]="","",PROPER(Polygon[Asset Name]))</f>
        <v/>
      </c>
      <c r="M967" s="11" t="str">
        <f>IF(Polygon[Install Date]="","",Polygon[Install Date])</f>
        <v/>
      </c>
      <c r="N967" s="11" t="str">
        <f>IF(Polygon[Note]="","",PROPER(Polygon[Note]))</f>
        <v/>
      </c>
      <c r="O967" s="11" t="str">
        <f>IF(Polygon[Resource Consent Number]="","",UPPER(Polygon[Resource Consent Number]))</f>
        <v/>
      </c>
      <c r="P967" s="53" t="str">
        <f>IF(Polygon[Asset Unit Cost]="","",Polygon[Asset Unit Cost])</f>
        <v/>
      </c>
      <c r="Q967" s="11" t="str">
        <f>IF(Polygon[Added By]="","",UPPER(Polygon[Added By]))</f>
        <v/>
      </c>
      <c r="R967" s="11" t="str">
        <f>IF(Polygon[Added Date]="","",Polygon[Added Date])</f>
        <v/>
      </c>
      <c r="S967" s="14" t="str">
        <f>IF(Polygon[Z COORD]="","",Polygon[Z COORD])</f>
        <v/>
      </c>
      <c r="T967" s="14" t="str">
        <f>IF(Polygon[Asset Description]="","",PROPER(Polygon[Asset Description]))</f>
        <v/>
      </c>
      <c r="U967" s="14" t="str">
        <f>IF(Polygon[Area m2]="","",Polygon[Area m2])</f>
        <v/>
      </c>
      <c r="V967" s="14" t="str">
        <f>IF(Polygon[Asset Group]="","",VLOOKUP(Polygon[Surface Material],surface_master,2,FALSE))</f>
        <v/>
      </c>
      <c r="W967" s="14" t="str">
        <f>IF(Polygon[Asset Group]="","",VLOOKUP(Polygon[Material],sa_pa_surface,2,FALSE))</f>
        <v/>
      </c>
      <c r="X967" s="14" t="str">
        <f>IF(Polygon[Asset Group]="","",VLOOKUP(Polygon[Surface],surface_master,2,FALSE))</f>
        <v/>
      </c>
      <c r="Y967" s="14" t="str">
        <f>IF(Polygon[Surface Layer Depth mm]="","",Polygon[Surface Layer Depth mm])</f>
        <v/>
      </c>
      <c r="Z967" s="14" t="str">
        <f>IF(Polygon[Length m]="","",Polygon[Length m])</f>
        <v/>
      </c>
      <c r="AA967" s="14" t="str">
        <f>IF(Polygon[Av Width m]="","",Polygon[Av Width m])</f>
        <v/>
      </c>
      <c r="AB967" s="14" t="str">
        <f>IF(Polygon[Parking Capacity]="","",Polygon[Parking Capacity])</f>
        <v/>
      </c>
    </row>
    <row r="968" spans="1:28" s="3" customFormat="1" x14ac:dyDescent="0.2">
      <c r="A968" s="3" t="str">
        <f>IF(Polygon[DWG File Name]="","",Polygon[DWG File Name])</f>
        <v/>
      </c>
      <c r="B968" s="3" t="str">
        <f>IF(Polygon[DWG Layer Name]="","",Polygon[DWG Layer Name])</f>
        <v/>
      </c>
      <c r="C968" s="3" t="str">
        <f>IF(Polygon[DWG Handle]="","",Polygon[DWG Handle])</f>
        <v/>
      </c>
      <c r="D968" s="58" t="str">
        <f>IF(Polygon[Approx Centroid X]="","",Polygon[Approx Centroid X])</f>
        <v/>
      </c>
      <c r="E968" s="58" t="str">
        <f>IF(Polygon[Approx Centroid Y]="","",Polygon[Approx Centroid Y])</f>
        <v/>
      </c>
      <c r="F968" s="3" t="str">
        <f>IF(Polygon[Replacement Asset]="","",Polygon[Replacement Asset])</f>
        <v/>
      </c>
      <c r="G968" s="3" t="str">
        <f>IF(Polygon[Asset ID]="","",UPPER(Polygon[Asset ID]))</f>
        <v/>
      </c>
      <c r="H968" s="3" t="str">
        <f>IF(Polygon[Asset Group]="","",VLOOKUP(Polygon[Asset Group],asset_grp_poly,4,FALSE))</f>
        <v/>
      </c>
      <c r="I968" s="3" t="str">
        <f>IF(Polygon[Asset Group]="","",VLOOKUP(Polygon[Asset Group],asset_grp_poly,2,FALSE))</f>
        <v/>
      </c>
      <c r="J968" s="3" t="str">
        <f>IF(Polygon[Asset Group]="","",VLOOKUP(Polygon[Asset Group],asset_grp_poly,3,FALSE))</f>
        <v/>
      </c>
      <c r="K968" s="3" t="str">
        <f>IF(Polygon[Asset Group]="","",VLOOKUP(Polygon[Asset Type],type_master_list,2,FALSE))</f>
        <v/>
      </c>
      <c r="L968" s="3" t="str">
        <f>IF(Polygon[Asset Name]="","",PROPER(Polygon[Asset Name]))</f>
        <v/>
      </c>
      <c r="M968" s="11" t="str">
        <f>IF(Polygon[Install Date]="","",Polygon[Install Date])</f>
        <v/>
      </c>
      <c r="N968" s="11" t="str">
        <f>IF(Polygon[Note]="","",PROPER(Polygon[Note]))</f>
        <v/>
      </c>
      <c r="O968" s="11" t="str">
        <f>IF(Polygon[Resource Consent Number]="","",UPPER(Polygon[Resource Consent Number]))</f>
        <v/>
      </c>
      <c r="P968" s="53" t="str">
        <f>IF(Polygon[Asset Unit Cost]="","",Polygon[Asset Unit Cost])</f>
        <v/>
      </c>
      <c r="Q968" s="11" t="str">
        <f>IF(Polygon[Added By]="","",UPPER(Polygon[Added By]))</f>
        <v/>
      </c>
      <c r="R968" s="11" t="str">
        <f>IF(Polygon[Added Date]="","",Polygon[Added Date])</f>
        <v/>
      </c>
      <c r="S968" s="14" t="str">
        <f>IF(Polygon[Z COORD]="","",Polygon[Z COORD])</f>
        <v/>
      </c>
      <c r="T968" s="14" t="str">
        <f>IF(Polygon[Asset Description]="","",PROPER(Polygon[Asset Description]))</f>
        <v/>
      </c>
      <c r="U968" s="14" t="str">
        <f>IF(Polygon[Area m2]="","",Polygon[Area m2])</f>
        <v/>
      </c>
      <c r="V968" s="14" t="str">
        <f>IF(Polygon[Asset Group]="","",VLOOKUP(Polygon[Surface Material],surface_master,2,FALSE))</f>
        <v/>
      </c>
      <c r="W968" s="14" t="str">
        <f>IF(Polygon[Asset Group]="","",VLOOKUP(Polygon[Material],sa_pa_surface,2,FALSE))</f>
        <v/>
      </c>
      <c r="X968" s="14" t="str">
        <f>IF(Polygon[Asset Group]="","",VLOOKUP(Polygon[Surface],surface_master,2,FALSE))</f>
        <v/>
      </c>
      <c r="Y968" s="14" t="str">
        <f>IF(Polygon[Surface Layer Depth mm]="","",Polygon[Surface Layer Depth mm])</f>
        <v/>
      </c>
      <c r="Z968" s="14" t="str">
        <f>IF(Polygon[Length m]="","",Polygon[Length m])</f>
        <v/>
      </c>
      <c r="AA968" s="14" t="str">
        <f>IF(Polygon[Av Width m]="","",Polygon[Av Width m])</f>
        <v/>
      </c>
      <c r="AB968" s="14" t="str">
        <f>IF(Polygon[Parking Capacity]="","",Polygon[Parking Capacity])</f>
        <v/>
      </c>
    </row>
    <row r="969" spans="1:28" s="3" customFormat="1" x14ac:dyDescent="0.2">
      <c r="A969" s="3" t="str">
        <f>IF(Polygon[DWG File Name]="","",Polygon[DWG File Name])</f>
        <v/>
      </c>
      <c r="B969" s="3" t="str">
        <f>IF(Polygon[DWG Layer Name]="","",Polygon[DWG Layer Name])</f>
        <v/>
      </c>
      <c r="C969" s="3" t="str">
        <f>IF(Polygon[DWG Handle]="","",Polygon[DWG Handle])</f>
        <v/>
      </c>
      <c r="D969" s="58" t="str">
        <f>IF(Polygon[Approx Centroid X]="","",Polygon[Approx Centroid X])</f>
        <v/>
      </c>
      <c r="E969" s="58" t="str">
        <f>IF(Polygon[Approx Centroid Y]="","",Polygon[Approx Centroid Y])</f>
        <v/>
      </c>
      <c r="F969" s="3" t="str">
        <f>IF(Polygon[Replacement Asset]="","",Polygon[Replacement Asset])</f>
        <v/>
      </c>
      <c r="G969" s="3" t="str">
        <f>IF(Polygon[Asset ID]="","",UPPER(Polygon[Asset ID]))</f>
        <v/>
      </c>
      <c r="H969" s="3" t="str">
        <f>IF(Polygon[Asset Group]="","",VLOOKUP(Polygon[Asset Group],asset_grp_poly,4,FALSE))</f>
        <v/>
      </c>
      <c r="I969" s="3" t="str">
        <f>IF(Polygon[Asset Group]="","",VLOOKUP(Polygon[Asset Group],asset_grp_poly,2,FALSE))</f>
        <v/>
      </c>
      <c r="J969" s="3" t="str">
        <f>IF(Polygon[Asset Group]="","",VLOOKUP(Polygon[Asset Group],asset_grp_poly,3,FALSE))</f>
        <v/>
      </c>
      <c r="K969" s="3" t="str">
        <f>IF(Polygon[Asset Group]="","",VLOOKUP(Polygon[Asset Type],type_master_list,2,FALSE))</f>
        <v/>
      </c>
      <c r="L969" s="3" t="str">
        <f>IF(Polygon[Asset Name]="","",PROPER(Polygon[Asset Name]))</f>
        <v/>
      </c>
      <c r="M969" s="11" t="str">
        <f>IF(Polygon[Install Date]="","",Polygon[Install Date])</f>
        <v/>
      </c>
      <c r="N969" s="11" t="str">
        <f>IF(Polygon[Note]="","",PROPER(Polygon[Note]))</f>
        <v/>
      </c>
      <c r="O969" s="11" t="str">
        <f>IF(Polygon[Resource Consent Number]="","",UPPER(Polygon[Resource Consent Number]))</f>
        <v/>
      </c>
      <c r="P969" s="53" t="str">
        <f>IF(Polygon[Asset Unit Cost]="","",Polygon[Asset Unit Cost])</f>
        <v/>
      </c>
      <c r="Q969" s="11" t="str">
        <f>IF(Polygon[Added By]="","",UPPER(Polygon[Added By]))</f>
        <v/>
      </c>
      <c r="R969" s="11" t="str">
        <f>IF(Polygon[Added Date]="","",Polygon[Added Date])</f>
        <v/>
      </c>
      <c r="S969" s="14" t="str">
        <f>IF(Polygon[Z COORD]="","",Polygon[Z COORD])</f>
        <v/>
      </c>
      <c r="T969" s="14" t="str">
        <f>IF(Polygon[Asset Description]="","",PROPER(Polygon[Asset Description]))</f>
        <v/>
      </c>
      <c r="U969" s="14" t="str">
        <f>IF(Polygon[Area m2]="","",Polygon[Area m2])</f>
        <v/>
      </c>
      <c r="V969" s="14" t="str">
        <f>IF(Polygon[Asset Group]="","",VLOOKUP(Polygon[Surface Material],surface_master,2,FALSE))</f>
        <v/>
      </c>
      <c r="W969" s="14" t="str">
        <f>IF(Polygon[Asset Group]="","",VLOOKUP(Polygon[Material],sa_pa_surface,2,FALSE))</f>
        <v/>
      </c>
      <c r="X969" s="14" t="str">
        <f>IF(Polygon[Asset Group]="","",VLOOKUP(Polygon[Surface],surface_master,2,FALSE))</f>
        <v/>
      </c>
      <c r="Y969" s="14" t="str">
        <f>IF(Polygon[Surface Layer Depth mm]="","",Polygon[Surface Layer Depth mm])</f>
        <v/>
      </c>
      <c r="Z969" s="14" t="str">
        <f>IF(Polygon[Length m]="","",Polygon[Length m])</f>
        <v/>
      </c>
      <c r="AA969" s="14" t="str">
        <f>IF(Polygon[Av Width m]="","",Polygon[Av Width m])</f>
        <v/>
      </c>
      <c r="AB969" s="14" t="str">
        <f>IF(Polygon[Parking Capacity]="","",Polygon[Parking Capacity])</f>
        <v/>
      </c>
    </row>
    <row r="970" spans="1:28" s="3" customFormat="1" x14ac:dyDescent="0.2">
      <c r="A970" s="3" t="str">
        <f>IF(Polygon[DWG File Name]="","",Polygon[DWG File Name])</f>
        <v/>
      </c>
      <c r="B970" s="3" t="str">
        <f>IF(Polygon[DWG Layer Name]="","",Polygon[DWG Layer Name])</f>
        <v/>
      </c>
      <c r="C970" s="3" t="str">
        <f>IF(Polygon[DWG Handle]="","",Polygon[DWG Handle])</f>
        <v/>
      </c>
      <c r="D970" s="58" t="str">
        <f>IF(Polygon[Approx Centroid X]="","",Polygon[Approx Centroid X])</f>
        <v/>
      </c>
      <c r="E970" s="58" t="str">
        <f>IF(Polygon[Approx Centroid Y]="","",Polygon[Approx Centroid Y])</f>
        <v/>
      </c>
      <c r="F970" s="3" t="str">
        <f>IF(Polygon[Replacement Asset]="","",Polygon[Replacement Asset])</f>
        <v/>
      </c>
      <c r="G970" s="3" t="str">
        <f>IF(Polygon[Asset ID]="","",UPPER(Polygon[Asset ID]))</f>
        <v/>
      </c>
      <c r="H970" s="3" t="str">
        <f>IF(Polygon[Asset Group]="","",VLOOKUP(Polygon[Asset Group],asset_grp_poly,4,FALSE))</f>
        <v/>
      </c>
      <c r="I970" s="3" t="str">
        <f>IF(Polygon[Asset Group]="","",VLOOKUP(Polygon[Asset Group],asset_grp_poly,2,FALSE))</f>
        <v/>
      </c>
      <c r="J970" s="3" t="str">
        <f>IF(Polygon[Asset Group]="","",VLOOKUP(Polygon[Asset Group],asset_grp_poly,3,FALSE))</f>
        <v/>
      </c>
      <c r="K970" s="3" t="str">
        <f>IF(Polygon[Asset Group]="","",VLOOKUP(Polygon[Asset Type],type_master_list,2,FALSE))</f>
        <v/>
      </c>
      <c r="L970" s="3" t="str">
        <f>IF(Polygon[Asset Name]="","",PROPER(Polygon[Asset Name]))</f>
        <v/>
      </c>
      <c r="M970" s="11" t="str">
        <f>IF(Polygon[Install Date]="","",Polygon[Install Date])</f>
        <v/>
      </c>
      <c r="N970" s="11" t="str">
        <f>IF(Polygon[Note]="","",PROPER(Polygon[Note]))</f>
        <v/>
      </c>
      <c r="O970" s="11" t="str">
        <f>IF(Polygon[Resource Consent Number]="","",UPPER(Polygon[Resource Consent Number]))</f>
        <v/>
      </c>
      <c r="P970" s="53" t="str">
        <f>IF(Polygon[Asset Unit Cost]="","",Polygon[Asset Unit Cost])</f>
        <v/>
      </c>
      <c r="Q970" s="11" t="str">
        <f>IF(Polygon[Added By]="","",UPPER(Polygon[Added By]))</f>
        <v/>
      </c>
      <c r="R970" s="11" t="str">
        <f>IF(Polygon[Added Date]="","",Polygon[Added Date])</f>
        <v/>
      </c>
      <c r="S970" s="14" t="str">
        <f>IF(Polygon[Z COORD]="","",Polygon[Z COORD])</f>
        <v/>
      </c>
      <c r="T970" s="14" t="str">
        <f>IF(Polygon[Asset Description]="","",PROPER(Polygon[Asset Description]))</f>
        <v/>
      </c>
      <c r="U970" s="14" t="str">
        <f>IF(Polygon[Area m2]="","",Polygon[Area m2])</f>
        <v/>
      </c>
      <c r="V970" s="14" t="str">
        <f>IF(Polygon[Asset Group]="","",VLOOKUP(Polygon[Surface Material],surface_master,2,FALSE))</f>
        <v/>
      </c>
      <c r="W970" s="14" t="str">
        <f>IF(Polygon[Asset Group]="","",VLOOKUP(Polygon[Material],sa_pa_surface,2,FALSE))</f>
        <v/>
      </c>
      <c r="X970" s="14" t="str">
        <f>IF(Polygon[Asset Group]="","",VLOOKUP(Polygon[Surface],surface_master,2,FALSE))</f>
        <v/>
      </c>
      <c r="Y970" s="14" t="str">
        <f>IF(Polygon[Surface Layer Depth mm]="","",Polygon[Surface Layer Depth mm])</f>
        <v/>
      </c>
      <c r="Z970" s="14" t="str">
        <f>IF(Polygon[Length m]="","",Polygon[Length m])</f>
        <v/>
      </c>
      <c r="AA970" s="14" t="str">
        <f>IF(Polygon[Av Width m]="","",Polygon[Av Width m])</f>
        <v/>
      </c>
      <c r="AB970" s="14" t="str">
        <f>IF(Polygon[Parking Capacity]="","",Polygon[Parking Capacity])</f>
        <v/>
      </c>
    </row>
    <row r="971" spans="1:28" s="3" customFormat="1" x14ac:dyDescent="0.2">
      <c r="A971" s="3" t="str">
        <f>IF(Polygon[DWG File Name]="","",Polygon[DWG File Name])</f>
        <v/>
      </c>
      <c r="B971" s="3" t="str">
        <f>IF(Polygon[DWG Layer Name]="","",Polygon[DWG Layer Name])</f>
        <v/>
      </c>
      <c r="C971" s="3" t="str">
        <f>IF(Polygon[DWG Handle]="","",Polygon[DWG Handle])</f>
        <v/>
      </c>
      <c r="D971" s="58" t="str">
        <f>IF(Polygon[Approx Centroid X]="","",Polygon[Approx Centroid X])</f>
        <v/>
      </c>
      <c r="E971" s="58" t="str">
        <f>IF(Polygon[Approx Centroid Y]="","",Polygon[Approx Centroid Y])</f>
        <v/>
      </c>
      <c r="F971" s="3" t="str">
        <f>IF(Polygon[Replacement Asset]="","",Polygon[Replacement Asset])</f>
        <v/>
      </c>
      <c r="G971" s="3" t="str">
        <f>IF(Polygon[Asset ID]="","",UPPER(Polygon[Asset ID]))</f>
        <v/>
      </c>
      <c r="H971" s="3" t="str">
        <f>IF(Polygon[Asset Group]="","",VLOOKUP(Polygon[Asset Group],asset_grp_poly,4,FALSE))</f>
        <v/>
      </c>
      <c r="I971" s="3" t="str">
        <f>IF(Polygon[Asset Group]="","",VLOOKUP(Polygon[Asset Group],asset_grp_poly,2,FALSE))</f>
        <v/>
      </c>
      <c r="J971" s="3" t="str">
        <f>IF(Polygon[Asset Group]="","",VLOOKUP(Polygon[Asset Group],asset_grp_poly,3,FALSE))</f>
        <v/>
      </c>
      <c r="K971" s="3" t="str">
        <f>IF(Polygon[Asset Group]="","",VLOOKUP(Polygon[Asset Type],type_master_list,2,FALSE))</f>
        <v/>
      </c>
      <c r="L971" s="3" t="str">
        <f>IF(Polygon[Asset Name]="","",PROPER(Polygon[Asset Name]))</f>
        <v/>
      </c>
      <c r="M971" s="11" t="str">
        <f>IF(Polygon[Install Date]="","",Polygon[Install Date])</f>
        <v/>
      </c>
      <c r="N971" s="11" t="str">
        <f>IF(Polygon[Note]="","",PROPER(Polygon[Note]))</f>
        <v/>
      </c>
      <c r="O971" s="11" t="str">
        <f>IF(Polygon[Resource Consent Number]="","",UPPER(Polygon[Resource Consent Number]))</f>
        <v/>
      </c>
      <c r="P971" s="53" t="str">
        <f>IF(Polygon[Asset Unit Cost]="","",Polygon[Asset Unit Cost])</f>
        <v/>
      </c>
      <c r="Q971" s="11" t="str">
        <f>IF(Polygon[Added By]="","",UPPER(Polygon[Added By]))</f>
        <v/>
      </c>
      <c r="R971" s="11" t="str">
        <f>IF(Polygon[Added Date]="","",Polygon[Added Date])</f>
        <v/>
      </c>
      <c r="S971" s="14" t="str">
        <f>IF(Polygon[Z COORD]="","",Polygon[Z COORD])</f>
        <v/>
      </c>
      <c r="T971" s="14" t="str">
        <f>IF(Polygon[Asset Description]="","",PROPER(Polygon[Asset Description]))</f>
        <v/>
      </c>
      <c r="U971" s="14" t="str">
        <f>IF(Polygon[Area m2]="","",Polygon[Area m2])</f>
        <v/>
      </c>
      <c r="V971" s="14" t="str">
        <f>IF(Polygon[Asset Group]="","",VLOOKUP(Polygon[Surface Material],surface_master,2,FALSE))</f>
        <v/>
      </c>
      <c r="W971" s="14" t="str">
        <f>IF(Polygon[Asset Group]="","",VLOOKUP(Polygon[Material],sa_pa_surface,2,FALSE))</f>
        <v/>
      </c>
      <c r="X971" s="14" t="str">
        <f>IF(Polygon[Asset Group]="","",VLOOKUP(Polygon[Surface],surface_master,2,FALSE))</f>
        <v/>
      </c>
      <c r="Y971" s="14" t="str">
        <f>IF(Polygon[Surface Layer Depth mm]="","",Polygon[Surface Layer Depth mm])</f>
        <v/>
      </c>
      <c r="Z971" s="14" t="str">
        <f>IF(Polygon[Length m]="","",Polygon[Length m])</f>
        <v/>
      </c>
      <c r="AA971" s="14" t="str">
        <f>IF(Polygon[Av Width m]="","",Polygon[Av Width m])</f>
        <v/>
      </c>
      <c r="AB971" s="14" t="str">
        <f>IF(Polygon[Parking Capacity]="","",Polygon[Parking Capacity])</f>
        <v/>
      </c>
    </row>
    <row r="972" spans="1:28" s="3" customFormat="1" x14ac:dyDescent="0.2">
      <c r="A972" s="3" t="str">
        <f>IF(Polygon[DWG File Name]="","",Polygon[DWG File Name])</f>
        <v/>
      </c>
      <c r="B972" s="3" t="str">
        <f>IF(Polygon[DWG Layer Name]="","",Polygon[DWG Layer Name])</f>
        <v/>
      </c>
      <c r="C972" s="3" t="str">
        <f>IF(Polygon[DWG Handle]="","",Polygon[DWG Handle])</f>
        <v/>
      </c>
      <c r="D972" s="58" t="str">
        <f>IF(Polygon[Approx Centroid X]="","",Polygon[Approx Centroid X])</f>
        <v/>
      </c>
      <c r="E972" s="58" t="str">
        <f>IF(Polygon[Approx Centroid Y]="","",Polygon[Approx Centroid Y])</f>
        <v/>
      </c>
      <c r="F972" s="3" t="str">
        <f>IF(Polygon[Replacement Asset]="","",Polygon[Replacement Asset])</f>
        <v/>
      </c>
      <c r="G972" s="3" t="str">
        <f>IF(Polygon[Asset ID]="","",UPPER(Polygon[Asset ID]))</f>
        <v/>
      </c>
      <c r="H972" s="3" t="str">
        <f>IF(Polygon[Asset Group]="","",VLOOKUP(Polygon[Asset Group],asset_grp_poly,4,FALSE))</f>
        <v/>
      </c>
      <c r="I972" s="3" t="str">
        <f>IF(Polygon[Asset Group]="","",VLOOKUP(Polygon[Asset Group],asset_grp_poly,2,FALSE))</f>
        <v/>
      </c>
      <c r="J972" s="3" t="str">
        <f>IF(Polygon[Asset Group]="","",VLOOKUP(Polygon[Asset Group],asset_grp_poly,3,FALSE))</f>
        <v/>
      </c>
      <c r="K972" s="3" t="str">
        <f>IF(Polygon[Asset Group]="","",VLOOKUP(Polygon[Asset Type],type_master_list,2,FALSE))</f>
        <v/>
      </c>
      <c r="L972" s="3" t="str">
        <f>IF(Polygon[Asset Name]="","",PROPER(Polygon[Asset Name]))</f>
        <v/>
      </c>
      <c r="M972" s="11" t="str">
        <f>IF(Polygon[Install Date]="","",Polygon[Install Date])</f>
        <v/>
      </c>
      <c r="N972" s="11" t="str">
        <f>IF(Polygon[Note]="","",PROPER(Polygon[Note]))</f>
        <v/>
      </c>
      <c r="O972" s="11" t="str">
        <f>IF(Polygon[Resource Consent Number]="","",UPPER(Polygon[Resource Consent Number]))</f>
        <v/>
      </c>
      <c r="P972" s="53" t="str">
        <f>IF(Polygon[Asset Unit Cost]="","",Polygon[Asset Unit Cost])</f>
        <v/>
      </c>
      <c r="Q972" s="11" t="str">
        <f>IF(Polygon[Added By]="","",UPPER(Polygon[Added By]))</f>
        <v/>
      </c>
      <c r="R972" s="11" t="str">
        <f>IF(Polygon[Added Date]="","",Polygon[Added Date])</f>
        <v/>
      </c>
      <c r="S972" s="14" t="str">
        <f>IF(Polygon[Z COORD]="","",Polygon[Z COORD])</f>
        <v/>
      </c>
      <c r="T972" s="14" t="str">
        <f>IF(Polygon[Asset Description]="","",PROPER(Polygon[Asset Description]))</f>
        <v/>
      </c>
      <c r="U972" s="14" t="str">
        <f>IF(Polygon[Area m2]="","",Polygon[Area m2])</f>
        <v/>
      </c>
      <c r="V972" s="14" t="str">
        <f>IF(Polygon[Asset Group]="","",VLOOKUP(Polygon[Surface Material],surface_master,2,FALSE))</f>
        <v/>
      </c>
      <c r="W972" s="14" t="str">
        <f>IF(Polygon[Asset Group]="","",VLOOKUP(Polygon[Material],sa_pa_surface,2,FALSE))</f>
        <v/>
      </c>
      <c r="X972" s="14" t="str">
        <f>IF(Polygon[Asset Group]="","",VLOOKUP(Polygon[Surface],surface_master,2,FALSE))</f>
        <v/>
      </c>
      <c r="Y972" s="14" t="str">
        <f>IF(Polygon[Surface Layer Depth mm]="","",Polygon[Surface Layer Depth mm])</f>
        <v/>
      </c>
      <c r="Z972" s="14" t="str">
        <f>IF(Polygon[Length m]="","",Polygon[Length m])</f>
        <v/>
      </c>
      <c r="AA972" s="14" t="str">
        <f>IF(Polygon[Av Width m]="","",Polygon[Av Width m])</f>
        <v/>
      </c>
      <c r="AB972" s="14" t="str">
        <f>IF(Polygon[Parking Capacity]="","",Polygon[Parking Capacity])</f>
        <v/>
      </c>
    </row>
    <row r="973" spans="1:28" s="3" customFormat="1" x14ac:dyDescent="0.2">
      <c r="A973" s="3" t="str">
        <f>IF(Polygon[DWG File Name]="","",Polygon[DWG File Name])</f>
        <v/>
      </c>
      <c r="B973" s="3" t="str">
        <f>IF(Polygon[DWG Layer Name]="","",Polygon[DWG Layer Name])</f>
        <v/>
      </c>
      <c r="C973" s="3" t="str">
        <f>IF(Polygon[DWG Handle]="","",Polygon[DWG Handle])</f>
        <v/>
      </c>
      <c r="D973" s="58" t="str">
        <f>IF(Polygon[Approx Centroid X]="","",Polygon[Approx Centroid X])</f>
        <v/>
      </c>
      <c r="E973" s="58" t="str">
        <f>IF(Polygon[Approx Centroid Y]="","",Polygon[Approx Centroid Y])</f>
        <v/>
      </c>
      <c r="F973" s="3" t="str">
        <f>IF(Polygon[Replacement Asset]="","",Polygon[Replacement Asset])</f>
        <v/>
      </c>
      <c r="G973" s="3" t="str">
        <f>IF(Polygon[Asset ID]="","",UPPER(Polygon[Asset ID]))</f>
        <v/>
      </c>
      <c r="H973" s="3" t="str">
        <f>IF(Polygon[Asset Group]="","",VLOOKUP(Polygon[Asset Group],asset_grp_poly,4,FALSE))</f>
        <v/>
      </c>
      <c r="I973" s="3" t="str">
        <f>IF(Polygon[Asset Group]="","",VLOOKUP(Polygon[Asset Group],asset_grp_poly,2,FALSE))</f>
        <v/>
      </c>
      <c r="J973" s="3" t="str">
        <f>IF(Polygon[Asset Group]="","",VLOOKUP(Polygon[Asset Group],asset_grp_poly,3,FALSE))</f>
        <v/>
      </c>
      <c r="K973" s="3" t="str">
        <f>IF(Polygon[Asset Group]="","",VLOOKUP(Polygon[Asset Type],type_master_list,2,FALSE))</f>
        <v/>
      </c>
      <c r="L973" s="3" t="str">
        <f>IF(Polygon[Asset Name]="","",PROPER(Polygon[Asset Name]))</f>
        <v/>
      </c>
      <c r="M973" s="11" t="str">
        <f>IF(Polygon[Install Date]="","",Polygon[Install Date])</f>
        <v/>
      </c>
      <c r="N973" s="11" t="str">
        <f>IF(Polygon[Note]="","",PROPER(Polygon[Note]))</f>
        <v/>
      </c>
      <c r="O973" s="11" t="str">
        <f>IF(Polygon[Resource Consent Number]="","",UPPER(Polygon[Resource Consent Number]))</f>
        <v/>
      </c>
      <c r="P973" s="53" t="str">
        <f>IF(Polygon[Asset Unit Cost]="","",Polygon[Asset Unit Cost])</f>
        <v/>
      </c>
      <c r="Q973" s="11" t="str">
        <f>IF(Polygon[Added By]="","",UPPER(Polygon[Added By]))</f>
        <v/>
      </c>
      <c r="R973" s="11" t="str">
        <f>IF(Polygon[Added Date]="","",Polygon[Added Date])</f>
        <v/>
      </c>
      <c r="S973" s="14" t="str">
        <f>IF(Polygon[Z COORD]="","",Polygon[Z COORD])</f>
        <v/>
      </c>
      <c r="T973" s="14" t="str">
        <f>IF(Polygon[Asset Description]="","",PROPER(Polygon[Asset Description]))</f>
        <v/>
      </c>
      <c r="U973" s="14" t="str">
        <f>IF(Polygon[Area m2]="","",Polygon[Area m2])</f>
        <v/>
      </c>
      <c r="V973" s="14" t="str">
        <f>IF(Polygon[Asset Group]="","",VLOOKUP(Polygon[Surface Material],surface_master,2,FALSE))</f>
        <v/>
      </c>
      <c r="W973" s="14" t="str">
        <f>IF(Polygon[Asset Group]="","",VLOOKUP(Polygon[Material],sa_pa_surface,2,FALSE))</f>
        <v/>
      </c>
      <c r="X973" s="14" t="str">
        <f>IF(Polygon[Asset Group]="","",VLOOKUP(Polygon[Surface],surface_master,2,FALSE))</f>
        <v/>
      </c>
      <c r="Y973" s="14" t="str">
        <f>IF(Polygon[Surface Layer Depth mm]="","",Polygon[Surface Layer Depth mm])</f>
        <v/>
      </c>
      <c r="Z973" s="14" t="str">
        <f>IF(Polygon[Length m]="","",Polygon[Length m])</f>
        <v/>
      </c>
      <c r="AA973" s="14" t="str">
        <f>IF(Polygon[Av Width m]="","",Polygon[Av Width m])</f>
        <v/>
      </c>
      <c r="AB973" s="14" t="str">
        <f>IF(Polygon[Parking Capacity]="","",Polygon[Parking Capacity])</f>
        <v/>
      </c>
    </row>
    <row r="974" spans="1:28" s="3" customFormat="1" x14ac:dyDescent="0.2">
      <c r="A974" s="3" t="str">
        <f>IF(Polygon[DWG File Name]="","",Polygon[DWG File Name])</f>
        <v/>
      </c>
      <c r="B974" s="3" t="str">
        <f>IF(Polygon[DWG Layer Name]="","",Polygon[DWG Layer Name])</f>
        <v/>
      </c>
      <c r="C974" s="3" t="str">
        <f>IF(Polygon[DWG Handle]="","",Polygon[DWG Handle])</f>
        <v/>
      </c>
      <c r="D974" s="58" t="str">
        <f>IF(Polygon[Approx Centroid X]="","",Polygon[Approx Centroid X])</f>
        <v/>
      </c>
      <c r="E974" s="58" t="str">
        <f>IF(Polygon[Approx Centroid Y]="","",Polygon[Approx Centroid Y])</f>
        <v/>
      </c>
      <c r="F974" s="3" t="str">
        <f>IF(Polygon[Replacement Asset]="","",Polygon[Replacement Asset])</f>
        <v/>
      </c>
      <c r="G974" s="3" t="str">
        <f>IF(Polygon[Asset ID]="","",UPPER(Polygon[Asset ID]))</f>
        <v/>
      </c>
      <c r="H974" s="3" t="str">
        <f>IF(Polygon[Asset Group]="","",VLOOKUP(Polygon[Asset Group],asset_grp_poly,4,FALSE))</f>
        <v/>
      </c>
      <c r="I974" s="3" t="str">
        <f>IF(Polygon[Asset Group]="","",VLOOKUP(Polygon[Asset Group],asset_grp_poly,2,FALSE))</f>
        <v/>
      </c>
      <c r="J974" s="3" t="str">
        <f>IF(Polygon[Asset Group]="","",VLOOKUP(Polygon[Asset Group],asset_grp_poly,3,FALSE))</f>
        <v/>
      </c>
      <c r="K974" s="3" t="str">
        <f>IF(Polygon[Asset Group]="","",VLOOKUP(Polygon[Asset Type],type_master_list,2,FALSE))</f>
        <v/>
      </c>
      <c r="L974" s="3" t="str">
        <f>IF(Polygon[Asset Name]="","",PROPER(Polygon[Asset Name]))</f>
        <v/>
      </c>
      <c r="M974" s="11" t="str">
        <f>IF(Polygon[Install Date]="","",Polygon[Install Date])</f>
        <v/>
      </c>
      <c r="N974" s="11" t="str">
        <f>IF(Polygon[Note]="","",PROPER(Polygon[Note]))</f>
        <v/>
      </c>
      <c r="O974" s="11" t="str">
        <f>IF(Polygon[Resource Consent Number]="","",UPPER(Polygon[Resource Consent Number]))</f>
        <v/>
      </c>
      <c r="P974" s="53" t="str">
        <f>IF(Polygon[Asset Unit Cost]="","",Polygon[Asset Unit Cost])</f>
        <v/>
      </c>
      <c r="Q974" s="11" t="str">
        <f>IF(Polygon[Added By]="","",UPPER(Polygon[Added By]))</f>
        <v/>
      </c>
      <c r="R974" s="11" t="str">
        <f>IF(Polygon[Added Date]="","",Polygon[Added Date])</f>
        <v/>
      </c>
      <c r="S974" s="14" t="str">
        <f>IF(Polygon[Z COORD]="","",Polygon[Z COORD])</f>
        <v/>
      </c>
      <c r="T974" s="14" t="str">
        <f>IF(Polygon[Asset Description]="","",PROPER(Polygon[Asset Description]))</f>
        <v/>
      </c>
      <c r="U974" s="14" t="str">
        <f>IF(Polygon[Area m2]="","",Polygon[Area m2])</f>
        <v/>
      </c>
      <c r="V974" s="14" t="str">
        <f>IF(Polygon[Asset Group]="","",VLOOKUP(Polygon[Surface Material],surface_master,2,FALSE))</f>
        <v/>
      </c>
      <c r="W974" s="14" t="str">
        <f>IF(Polygon[Asset Group]="","",VLOOKUP(Polygon[Material],sa_pa_surface,2,FALSE))</f>
        <v/>
      </c>
      <c r="X974" s="14" t="str">
        <f>IF(Polygon[Asset Group]="","",VLOOKUP(Polygon[Surface],surface_master,2,FALSE))</f>
        <v/>
      </c>
      <c r="Y974" s="14" t="str">
        <f>IF(Polygon[Surface Layer Depth mm]="","",Polygon[Surface Layer Depth mm])</f>
        <v/>
      </c>
      <c r="Z974" s="14" t="str">
        <f>IF(Polygon[Length m]="","",Polygon[Length m])</f>
        <v/>
      </c>
      <c r="AA974" s="14" t="str">
        <f>IF(Polygon[Av Width m]="","",Polygon[Av Width m])</f>
        <v/>
      </c>
      <c r="AB974" s="14" t="str">
        <f>IF(Polygon[Parking Capacity]="","",Polygon[Parking Capacity])</f>
        <v/>
      </c>
    </row>
    <row r="975" spans="1:28" s="3" customFormat="1" x14ac:dyDescent="0.2">
      <c r="A975" s="3" t="str">
        <f>IF(Polygon[DWG File Name]="","",Polygon[DWG File Name])</f>
        <v/>
      </c>
      <c r="B975" s="3" t="str">
        <f>IF(Polygon[DWG Layer Name]="","",Polygon[DWG Layer Name])</f>
        <v/>
      </c>
      <c r="C975" s="3" t="str">
        <f>IF(Polygon[DWG Handle]="","",Polygon[DWG Handle])</f>
        <v/>
      </c>
      <c r="D975" s="58" t="str">
        <f>IF(Polygon[Approx Centroid X]="","",Polygon[Approx Centroid X])</f>
        <v/>
      </c>
      <c r="E975" s="58" t="str">
        <f>IF(Polygon[Approx Centroid Y]="","",Polygon[Approx Centroid Y])</f>
        <v/>
      </c>
      <c r="F975" s="3" t="str">
        <f>IF(Polygon[Replacement Asset]="","",Polygon[Replacement Asset])</f>
        <v/>
      </c>
      <c r="G975" s="3" t="str">
        <f>IF(Polygon[Asset ID]="","",UPPER(Polygon[Asset ID]))</f>
        <v/>
      </c>
      <c r="H975" s="3" t="str">
        <f>IF(Polygon[Asset Group]="","",VLOOKUP(Polygon[Asset Group],asset_grp_poly,4,FALSE))</f>
        <v/>
      </c>
      <c r="I975" s="3" t="str">
        <f>IF(Polygon[Asset Group]="","",VLOOKUP(Polygon[Asset Group],asset_grp_poly,2,FALSE))</f>
        <v/>
      </c>
      <c r="J975" s="3" t="str">
        <f>IF(Polygon[Asset Group]="","",VLOOKUP(Polygon[Asset Group],asset_grp_poly,3,FALSE))</f>
        <v/>
      </c>
      <c r="K975" s="3" t="str">
        <f>IF(Polygon[Asset Group]="","",VLOOKUP(Polygon[Asset Type],type_master_list,2,FALSE))</f>
        <v/>
      </c>
      <c r="L975" s="3" t="str">
        <f>IF(Polygon[Asset Name]="","",PROPER(Polygon[Asset Name]))</f>
        <v/>
      </c>
      <c r="M975" s="11" t="str">
        <f>IF(Polygon[Install Date]="","",Polygon[Install Date])</f>
        <v/>
      </c>
      <c r="N975" s="11" t="str">
        <f>IF(Polygon[Note]="","",PROPER(Polygon[Note]))</f>
        <v/>
      </c>
      <c r="O975" s="11" t="str">
        <f>IF(Polygon[Resource Consent Number]="","",UPPER(Polygon[Resource Consent Number]))</f>
        <v/>
      </c>
      <c r="P975" s="53" t="str">
        <f>IF(Polygon[Asset Unit Cost]="","",Polygon[Asset Unit Cost])</f>
        <v/>
      </c>
      <c r="Q975" s="11" t="str">
        <f>IF(Polygon[Added By]="","",UPPER(Polygon[Added By]))</f>
        <v/>
      </c>
      <c r="R975" s="11" t="str">
        <f>IF(Polygon[Added Date]="","",Polygon[Added Date])</f>
        <v/>
      </c>
      <c r="S975" s="14" t="str">
        <f>IF(Polygon[Z COORD]="","",Polygon[Z COORD])</f>
        <v/>
      </c>
      <c r="T975" s="14" t="str">
        <f>IF(Polygon[Asset Description]="","",PROPER(Polygon[Asset Description]))</f>
        <v/>
      </c>
      <c r="U975" s="14" t="str">
        <f>IF(Polygon[Area m2]="","",Polygon[Area m2])</f>
        <v/>
      </c>
      <c r="V975" s="14" t="str">
        <f>IF(Polygon[Asset Group]="","",VLOOKUP(Polygon[Surface Material],surface_master,2,FALSE))</f>
        <v/>
      </c>
      <c r="W975" s="14" t="str">
        <f>IF(Polygon[Asset Group]="","",VLOOKUP(Polygon[Material],sa_pa_surface,2,FALSE))</f>
        <v/>
      </c>
      <c r="X975" s="14" t="str">
        <f>IF(Polygon[Asset Group]="","",VLOOKUP(Polygon[Surface],surface_master,2,FALSE))</f>
        <v/>
      </c>
      <c r="Y975" s="14" t="str">
        <f>IF(Polygon[Surface Layer Depth mm]="","",Polygon[Surface Layer Depth mm])</f>
        <v/>
      </c>
      <c r="Z975" s="14" t="str">
        <f>IF(Polygon[Length m]="","",Polygon[Length m])</f>
        <v/>
      </c>
      <c r="AA975" s="14" t="str">
        <f>IF(Polygon[Av Width m]="","",Polygon[Av Width m])</f>
        <v/>
      </c>
      <c r="AB975" s="14" t="str">
        <f>IF(Polygon[Parking Capacity]="","",Polygon[Parking Capacity])</f>
        <v/>
      </c>
    </row>
    <row r="976" spans="1:28" s="3" customFormat="1" x14ac:dyDescent="0.2">
      <c r="A976" s="3" t="str">
        <f>IF(Polygon[DWG File Name]="","",Polygon[DWG File Name])</f>
        <v/>
      </c>
      <c r="B976" s="3" t="str">
        <f>IF(Polygon[DWG Layer Name]="","",Polygon[DWG Layer Name])</f>
        <v/>
      </c>
      <c r="C976" s="3" t="str">
        <f>IF(Polygon[DWG Handle]="","",Polygon[DWG Handle])</f>
        <v/>
      </c>
      <c r="D976" s="58" t="str">
        <f>IF(Polygon[Approx Centroid X]="","",Polygon[Approx Centroid X])</f>
        <v/>
      </c>
      <c r="E976" s="58" t="str">
        <f>IF(Polygon[Approx Centroid Y]="","",Polygon[Approx Centroid Y])</f>
        <v/>
      </c>
      <c r="F976" s="3" t="str">
        <f>IF(Polygon[Replacement Asset]="","",Polygon[Replacement Asset])</f>
        <v/>
      </c>
      <c r="G976" s="3" t="str">
        <f>IF(Polygon[Asset ID]="","",UPPER(Polygon[Asset ID]))</f>
        <v/>
      </c>
      <c r="H976" s="3" t="str">
        <f>IF(Polygon[Asset Group]="","",VLOOKUP(Polygon[Asset Group],asset_grp_poly,4,FALSE))</f>
        <v/>
      </c>
      <c r="I976" s="3" t="str">
        <f>IF(Polygon[Asset Group]="","",VLOOKUP(Polygon[Asset Group],asset_grp_poly,2,FALSE))</f>
        <v/>
      </c>
      <c r="J976" s="3" t="str">
        <f>IF(Polygon[Asset Group]="","",VLOOKUP(Polygon[Asset Group],asset_grp_poly,3,FALSE))</f>
        <v/>
      </c>
      <c r="K976" s="3" t="str">
        <f>IF(Polygon[Asset Group]="","",VLOOKUP(Polygon[Asset Type],type_master_list,2,FALSE))</f>
        <v/>
      </c>
      <c r="L976" s="3" t="str">
        <f>IF(Polygon[Asset Name]="","",PROPER(Polygon[Asset Name]))</f>
        <v/>
      </c>
      <c r="M976" s="11" t="str">
        <f>IF(Polygon[Install Date]="","",Polygon[Install Date])</f>
        <v/>
      </c>
      <c r="N976" s="11" t="str">
        <f>IF(Polygon[Note]="","",PROPER(Polygon[Note]))</f>
        <v/>
      </c>
      <c r="O976" s="11" t="str">
        <f>IF(Polygon[Resource Consent Number]="","",UPPER(Polygon[Resource Consent Number]))</f>
        <v/>
      </c>
      <c r="P976" s="53" t="str">
        <f>IF(Polygon[Asset Unit Cost]="","",Polygon[Asset Unit Cost])</f>
        <v/>
      </c>
      <c r="Q976" s="11" t="str">
        <f>IF(Polygon[Added By]="","",UPPER(Polygon[Added By]))</f>
        <v/>
      </c>
      <c r="R976" s="11" t="str">
        <f>IF(Polygon[Added Date]="","",Polygon[Added Date])</f>
        <v/>
      </c>
      <c r="S976" s="14" t="str">
        <f>IF(Polygon[Z COORD]="","",Polygon[Z COORD])</f>
        <v/>
      </c>
      <c r="T976" s="14" t="str">
        <f>IF(Polygon[Asset Description]="","",PROPER(Polygon[Asset Description]))</f>
        <v/>
      </c>
      <c r="U976" s="14" t="str">
        <f>IF(Polygon[Area m2]="","",Polygon[Area m2])</f>
        <v/>
      </c>
      <c r="V976" s="14" t="str">
        <f>IF(Polygon[Asset Group]="","",VLOOKUP(Polygon[Surface Material],surface_master,2,FALSE))</f>
        <v/>
      </c>
      <c r="W976" s="14" t="str">
        <f>IF(Polygon[Asset Group]="","",VLOOKUP(Polygon[Material],sa_pa_surface,2,FALSE))</f>
        <v/>
      </c>
      <c r="X976" s="14" t="str">
        <f>IF(Polygon[Asset Group]="","",VLOOKUP(Polygon[Surface],surface_master,2,FALSE))</f>
        <v/>
      </c>
      <c r="Y976" s="14" t="str">
        <f>IF(Polygon[Surface Layer Depth mm]="","",Polygon[Surface Layer Depth mm])</f>
        <v/>
      </c>
      <c r="Z976" s="14" t="str">
        <f>IF(Polygon[Length m]="","",Polygon[Length m])</f>
        <v/>
      </c>
      <c r="AA976" s="14" t="str">
        <f>IF(Polygon[Av Width m]="","",Polygon[Av Width m])</f>
        <v/>
      </c>
      <c r="AB976" s="14" t="str">
        <f>IF(Polygon[Parking Capacity]="","",Polygon[Parking Capacity])</f>
        <v/>
      </c>
    </row>
    <row r="977" spans="1:28" s="3" customFormat="1" x14ac:dyDescent="0.2">
      <c r="A977" s="3" t="str">
        <f>IF(Polygon[DWG File Name]="","",Polygon[DWG File Name])</f>
        <v/>
      </c>
      <c r="B977" s="3" t="str">
        <f>IF(Polygon[DWG Layer Name]="","",Polygon[DWG Layer Name])</f>
        <v/>
      </c>
      <c r="C977" s="3" t="str">
        <f>IF(Polygon[DWG Handle]="","",Polygon[DWG Handle])</f>
        <v/>
      </c>
      <c r="D977" s="58" t="str">
        <f>IF(Polygon[Approx Centroid X]="","",Polygon[Approx Centroid X])</f>
        <v/>
      </c>
      <c r="E977" s="58" t="str">
        <f>IF(Polygon[Approx Centroid Y]="","",Polygon[Approx Centroid Y])</f>
        <v/>
      </c>
      <c r="F977" s="3" t="str">
        <f>IF(Polygon[Replacement Asset]="","",Polygon[Replacement Asset])</f>
        <v/>
      </c>
      <c r="G977" s="3" t="str">
        <f>IF(Polygon[Asset ID]="","",UPPER(Polygon[Asset ID]))</f>
        <v/>
      </c>
      <c r="H977" s="3" t="str">
        <f>IF(Polygon[Asset Group]="","",VLOOKUP(Polygon[Asset Group],asset_grp_poly,4,FALSE))</f>
        <v/>
      </c>
      <c r="I977" s="3" t="str">
        <f>IF(Polygon[Asset Group]="","",VLOOKUP(Polygon[Asset Group],asset_grp_poly,2,FALSE))</f>
        <v/>
      </c>
      <c r="J977" s="3" t="str">
        <f>IF(Polygon[Asset Group]="","",VLOOKUP(Polygon[Asset Group],asset_grp_poly,3,FALSE))</f>
        <v/>
      </c>
      <c r="K977" s="3" t="str">
        <f>IF(Polygon[Asset Group]="","",VLOOKUP(Polygon[Asset Type],type_master_list,2,FALSE))</f>
        <v/>
      </c>
      <c r="L977" s="3" t="str">
        <f>IF(Polygon[Asset Name]="","",PROPER(Polygon[Asset Name]))</f>
        <v/>
      </c>
      <c r="M977" s="11" t="str">
        <f>IF(Polygon[Install Date]="","",Polygon[Install Date])</f>
        <v/>
      </c>
      <c r="N977" s="11" t="str">
        <f>IF(Polygon[Note]="","",PROPER(Polygon[Note]))</f>
        <v/>
      </c>
      <c r="O977" s="11" t="str">
        <f>IF(Polygon[Resource Consent Number]="","",UPPER(Polygon[Resource Consent Number]))</f>
        <v/>
      </c>
      <c r="P977" s="53" t="str">
        <f>IF(Polygon[Asset Unit Cost]="","",Polygon[Asset Unit Cost])</f>
        <v/>
      </c>
      <c r="Q977" s="11" t="str">
        <f>IF(Polygon[Added By]="","",UPPER(Polygon[Added By]))</f>
        <v/>
      </c>
      <c r="R977" s="11" t="str">
        <f>IF(Polygon[Added Date]="","",Polygon[Added Date])</f>
        <v/>
      </c>
      <c r="S977" s="14" t="str">
        <f>IF(Polygon[Z COORD]="","",Polygon[Z COORD])</f>
        <v/>
      </c>
      <c r="T977" s="14" t="str">
        <f>IF(Polygon[Asset Description]="","",PROPER(Polygon[Asset Description]))</f>
        <v/>
      </c>
      <c r="U977" s="14" t="str">
        <f>IF(Polygon[Area m2]="","",Polygon[Area m2])</f>
        <v/>
      </c>
      <c r="V977" s="14" t="str">
        <f>IF(Polygon[Asset Group]="","",VLOOKUP(Polygon[Surface Material],surface_master,2,FALSE))</f>
        <v/>
      </c>
      <c r="W977" s="14" t="str">
        <f>IF(Polygon[Asset Group]="","",VLOOKUP(Polygon[Material],sa_pa_surface,2,FALSE))</f>
        <v/>
      </c>
      <c r="X977" s="14" t="str">
        <f>IF(Polygon[Asset Group]="","",VLOOKUP(Polygon[Surface],surface_master,2,FALSE))</f>
        <v/>
      </c>
      <c r="Y977" s="14" t="str">
        <f>IF(Polygon[Surface Layer Depth mm]="","",Polygon[Surface Layer Depth mm])</f>
        <v/>
      </c>
      <c r="Z977" s="14" t="str">
        <f>IF(Polygon[Length m]="","",Polygon[Length m])</f>
        <v/>
      </c>
      <c r="AA977" s="14" t="str">
        <f>IF(Polygon[Av Width m]="","",Polygon[Av Width m])</f>
        <v/>
      </c>
      <c r="AB977" s="14" t="str">
        <f>IF(Polygon[Parking Capacity]="","",Polygon[Parking Capacity])</f>
        <v/>
      </c>
    </row>
    <row r="978" spans="1:28" s="3" customFormat="1" x14ac:dyDescent="0.2">
      <c r="A978" s="3" t="str">
        <f>IF(Polygon[DWG File Name]="","",Polygon[DWG File Name])</f>
        <v/>
      </c>
      <c r="B978" s="3" t="str">
        <f>IF(Polygon[DWG Layer Name]="","",Polygon[DWG Layer Name])</f>
        <v/>
      </c>
      <c r="C978" s="3" t="str">
        <f>IF(Polygon[DWG Handle]="","",Polygon[DWG Handle])</f>
        <v/>
      </c>
      <c r="D978" s="58" t="str">
        <f>IF(Polygon[Approx Centroid X]="","",Polygon[Approx Centroid X])</f>
        <v/>
      </c>
      <c r="E978" s="58" t="str">
        <f>IF(Polygon[Approx Centroid Y]="","",Polygon[Approx Centroid Y])</f>
        <v/>
      </c>
      <c r="F978" s="3" t="str">
        <f>IF(Polygon[Replacement Asset]="","",Polygon[Replacement Asset])</f>
        <v/>
      </c>
      <c r="G978" s="3" t="str">
        <f>IF(Polygon[Asset ID]="","",UPPER(Polygon[Asset ID]))</f>
        <v/>
      </c>
      <c r="H978" s="3" t="str">
        <f>IF(Polygon[Asset Group]="","",VLOOKUP(Polygon[Asset Group],asset_grp_poly,4,FALSE))</f>
        <v/>
      </c>
      <c r="I978" s="3" t="str">
        <f>IF(Polygon[Asset Group]="","",VLOOKUP(Polygon[Asset Group],asset_grp_poly,2,FALSE))</f>
        <v/>
      </c>
      <c r="J978" s="3" t="str">
        <f>IF(Polygon[Asset Group]="","",VLOOKUP(Polygon[Asset Group],asset_grp_poly,3,FALSE))</f>
        <v/>
      </c>
      <c r="K978" s="3" t="str">
        <f>IF(Polygon[Asset Group]="","",VLOOKUP(Polygon[Asset Type],type_master_list,2,FALSE))</f>
        <v/>
      </c>
      <c r="L978" s="3" t="str">
        <f>IF(Polygon[Asset Name]="","",PROPER(Polygon[Asset Name]))</f>
        <v/>
      </c>
      <c r="M978" s="11" t="str">
        <f>IF(Polygon[Install Date]="","",Polygon[Install Date])</f>
        <v/>
      </c>
      <c r="N978" s="11" t="str">
        <f>IF(Polygon[Note]="","",PROPER(Polygon[Note]))</f>
        <v/>
      </c>
      <c r="O978" s="11" t="str">
        <f>IF(Polygon[Resource Consent Number]="","",UPPER(Polygon[Resource Consent Number]))</f>
        <v/>
      </c>
      <c r="P978" s="53" t="str">
        <f>IF(Polygon[Asset Unit Cost]="","",Polygon[Asset Unit Cost])</f>
        <v/>
      </c>
      <c r="Q978" s="11" t="str">
        <f>IF(Polygon[Added By]="","",UPPER(Polygon[Added By]))</f>
        <v/>
      </c>
      <c r="R978" s="11" t="str">
        <f>IF(Polygon[Added Date]="","",Polygon[Added Date])</f>
        <v/>
      </c>
      <c r="S978" s="14" t="str">
        <f>IF(Polygon[Z COORD]="","",Polygon[Z COORD])</f>
        <v/>
      </c>
      <c r="T978" s="14" t="str">
        <f>IF(Polygon[Asset Description]="","",PROPER(Polygon[Asset Description]))</f>
        <v/>
      </c>
      <c r="U978" s="14" t="str">
        <f>IF(Polygon[Area m2]="","",Polygon[Area m2])</f>
        <v/>
      </c>
      <c r="V978" s="14" t="str">
        <f>IF(Polygon[Asset Group]="","",VLOOKUP(Polygon[Surface Material],surface_master,2,FALSE))</f>
        <v/>
      </c>
      <c r="W978" s="14" t="str">
        <f>IF(Polygon[Asset Group]="","",VLOOKUP(Polygon[Material],sa_pa_surface,2,FALSE))</f>
        <v/>
      </c>
      <c r="X978" s="14" t="str">
        <f>IF(Polygon[Asset Group]="","",VLOOKUP(Polygon[Surface],surface_master,2,FALSE))</f>
        <v/>
      </c>
      <c r="Y978" s="14" t="str">
        <f>IF(Polygon[Surface Layer Depth mm]="","",Polygon[Surface Layer Depth mm])</f>
        <v/>
      </c>
      <c r="Z978" s="14" t="str">
        <f>IF(Polygon[Length m]="","",Polygon[Length m])</f>
        <v/>
      </c>
      <c r="AA978" s="14" t="str">
        <f>IF(Polygon[Av Width m]="","",Polygon[Av Width m])</f>
        <v/>
      </c>
      <c r="AB978" s="14" t="str">
        <f>IF(Polygon[Parking Capacity]="","",Polygon[Parking Capacity])</f>
        <v/>
      </c>
    </row>
    <row r="979" spans="1:28" s="3" customFormat="1" x14ac:dyDescent="0.2">
      <c r="A979" s="3" t="str">
        <f>IF(Polygon[DWG File Name]="","",Polygon[DWG File Name])</f>
        <v/>
      </c>
      <c r="B979" s="3" t="str">
        <f>IF(Polygon[DWG Layer Name]="","",Polygon[DWG Layer Name])</f>
        <v/>
      </c>
      <c r="C979" s="3" t="str">
        <f>IF(Polygon[DWG Handle]="","",Polygon[DWG Handle])</f>
        <v/>
      </c>
      <c r="D979" s="58" t="str">
        <f>IF(Polygon[Approx Centroid X]="","",Polygon[Approx Centroid X])</f>
        <v/>
      </c>
      <c r="E979" s="58" t="str">
        <f>IF(Polygon[Approx Centroid Y]="","",Polygon[Approx Centroid Y])</f>
        <v/>
      </c>
      <c r="F979" s="3" t="str">
        <f>IF(Polygon[Replacement Asset]="","",Polygon[Replacement Asset])</f>
        <v/>
      </c>
      <c r="G979" s="3" t="str">
        <f>IF(Polygon[Asset ID]="","",UPPER(Polygon[Asset ID]))</f>
        <v/>
      </c>
      <c r="H979" s="3" t="str">
        <f>IF(Polygon[Asset Group]="","",VLOOKUP(Polygon[Asset Group],asset_grp_poly,4,FALSE))</f>
        <v/>
      </c>
      <c r="I979" s="3" t="str">
        <f>IF(Polygon[Asset Group]="","",VLOOKUP(Polygon[Asset Group],asset_grp_poly,2,FALSE))</f>
        <v/>
      </c>
      <c r="J979" s="3" t="str">
        <f>IF(Polygon[Asset Group]="","",VLOOKUP(Polygon[Asset Group],asset_grp_poly,3,FALSE))</f>
        <v/>
      </c>
      <c r="K979" s="3" t="str">
        <f>IF(Polygon[Asset Group]="","",VLOOKUP(Polygon[Asset Type],type_master_list,2,FALSE))</f>
        <v/>
      </c>
      <c r="L979" s="3" t="str">
        <f>IF(Polygon[Asset Name]="","",PROPER(Polygon[Asset Name]))</f>
        <v/>
      </c>
      <c r="M979" s="11" t="str">
        <f>IF(Polygon[Install Date]="","",Polygon[Install Date])</f>
        <v/>
      </c>
      <c r="N979" s="11" t="str">
        <f>IF(Polygon[Note]="","",PROPER(Polygon[Note]))</f>
        <v/>
      </c>
      <c r="O979" s="11" t="str">
        <f>IF(Polygon[Resource Consent Number]="","",UPPER(Polygon[Resource Consent Number]))</f>
        <v/>
      </c>
      <c r="P979" s="53" t="str">
        <f>IF(Polygon[Asset Unit Cost]="","",Polygon[Asset Unit Cost])</f>
        <v/>
      </c>
      <c r="Q979" s="11" t="str">
        <f>IF(Polygon[Added By]="","",UPPER(Polygon[Added By]))</f>
        <v/>
      </c>
      <c r="R979" s="11" t="str">
        <f>IF(Polygon[Added Date]="","",Polygon[Added Date])</f>
        <v/>
      </c>
      <c r="S979" s="14" t="str">
        <f>IF(Polygon[Z COORD]="","",Polygon[Z COORD])</f>
        <v/>
      </c>
      <c r="T979" s="14" t="str">
        <f>IF(Polygon[Asset Description]="","",PROPER(Polygon[Asset Description]))</f>
        <v/>
      </c>
      <c r="U979" s="14" t="str">
        <f>IF(Polygon[Area m2]="","",Polygon[Area m2])</f>
        <v/>
      </c>
      <c r="V979" s="14" t="str">
        <f>IF(Polygon[Asset Group]="","",VLOOKUP(Polygon[Surface Material],surface_master,2,FALSE))</f>
        <v/>
      </c>
      <c r="W979" s="14" t="str">
        <f>IF(Polygon[Asset Group]="","",VLOOKUP(Polygon[Material],sa_pa_surface,2,FALSE))</f>
        <v/>
      </c>
      <c r="X979" s="14" t="str">
        <f>IF(Polygon[Asset Group]="","",VLOOKUP(Polygon[Surface],surface_master,2,FALSE))</f>
        <v/>
      </c>
      <c r="Y979" s="14" t="str">
        <f>IF(Polygon[Surface Layer Depth mm]="","",Polygon[Surface Layer Depth mm])</f>
        <v/>
      </c>
      <c r="Z979" s="14" t="str">
        <f>IF(Polygon[Length m]="","",Polygon[Length m])</f>
        <v/>
      </c>
      <c r="AA979" s="14" t="str">
        <f>IF(Polygon[Av Width m]="","",Polygon[Av Width m])</f>
        <v/>
      </c>
      <c r="AB979" s="14" t="str">
        <f>IF(Polygon[Parking Capacity]="","",Polygon[Parking Capacity])</f>
        <v/>
      </c>
    </row>
    <row r="980" spans="1:28" s="3" customFormat="1" x14ac:dyDescent="0.2">
      <c r="A980" s="3" t="str">
        <f>IF(Polygon[DWG File Name]="","",Polygon[DWG File Name])</f>
        <v/>
      </c>
      <c r="B980" s="3" t="str">
        <f>IF(Polygon[DWG Layer Name]="","",Polygon[DWG Layer Name])</f>
        <v/>
      </c>
      <c r="C980" s="3" t="str">
        <f>IF(Polygon[DWG Handle]="","",Polygon[DWG Handle])</f>
        <v/>
      </c>
      <c r="D980" s="58" t="str">
        <f>IF(Polygon[Approx Centroid X]="","",Polygon[Approx Centroid X])</f>
        <v/>
      </c>
      <c r="E980" s="58" t="str">
        <f>IF(Polygon[Approx Centroid Y]="","",Polygon[Approx Centroid Y])</f>
        <v/>
      </c>
      <c r="F980" s="3" t="str">
        <f>IF(Polygon[Replacement Asset]="","",Polygon[Replacement Asset])</f>
        <v/>
      </c>
      <c r="G980" s="3" t="str">
        <f>IF(Polygon[Asset ID]="","",UPPER(Polygon[Asset ID]))</f>
        <v/>
      </c>
      <c r="H980" s="3" t="str">
        <f>IF(Polygon[Asset Group]="","",VLOOKUP(Polygon[Asset Group],asset_grp_poly,4,FALSE))</f>
        <v/>
      </c>
      <c r="I980" s="3" t="str">
        <f>IF(Polygon[Asset Group]="","",VLOOKUP(Polygon[Asset Group],asset_grp_poly,2,FALSE))</f>
        <v/>
      </c>
      <c r="J980" s="3" t="str">
        <f>IF(Polygon[Asset Group]="","",VLOOKUP(Polygon[Asset Group],asset_grp_poly,3,FALSE))</f>
        <v/>
      </c>
      <c r="K980" s="3" t="str">
        <f>IF(Polygon[Asset Group]="","",VLOOKUP(Polygon[Asset Type],type_master_list,2,FALSE))</f>
        <v/>
      </c>
      <c r="L980" s="3" t="str">
        <f>IF(Polygon[Asset Name]="","",PROPER(Polygon[Asset Name]))</f>
        <v/>
      </c>
      <c r="M980" s="11" t="str">
        <f>IF(Polygon[Install Date]="","",Polygon[Install Date])</f>
        <v/>
      </c>
      <c r="N980" s="11" t="str">
        <f>IF(Polygon[Note]="","",PROPER(Polygon[Note]))</f>
        <v/>
      </c>
      <c r="O980" s="11" t="str">
        <f>IF(Polygon[Resource Consent Number]="","",UPPER(Polygon[Resource Consent Number]))</f>
        <v/>
      </c>
      <c r="P980" s="53" t="str">
        <f>IF(Polygon[Asset Unit Cost]="","",Polygon[Asset Unit Cost])</f>
        <v/>
      </c>
      <c r="Q980" s="11" t="str">
        <f>IF(Polygon[Added By]="","",UPPER(Polygon[Added By]))</f>
        <v/>
      </c>
      <c r="R980" s="11" t="str">
        <f>IF(Polygon[Added Date]="","",Polygon[Added Date])</f>
        <v/>
      </c>
      <c r="S980" s="14" t="str">
        <f>IF(Polygon[Z COORD]="","",Polygon[Z COORD])</f>
        <v/>
      </c>
      <c r="T980" s="14" t="str">
        <f>IF(Polygon[Asset Description]="","",PROPER(Polygon[Asset Description]))</f>
        <v/>
      </c>
      <c r="U980" s="14" t="str">
        <f>IF(Polygon[Area m2]="","",Polygon[Area m2])</f>
        <v/>
      </c>
      <c r="V980" s="14" t="str">
        <f>IF(Polygon[Asset Group]="","",VLOOKUP(Polygon[Surface Material],surface_master,2,FALSE))</f>
        <v/>
      </c>
      <c r="W980" s="14" t="str">
        <f>IF(Polygon[Asset Group]="","",VLOOKUP(Polygon[Material],sa_pa_surface,2,FALSE))</f>
        <v/>
      </c>
      <c r="X980" s="14" t="str">
        <f>IF(Polygon[Asset Group]="","",VLOOKUP(Polygon[Surface],surface_master,2,FALSE))</f>
        <v/>
      </c>
      <c r="Y980" s="14" t="str">
        <f>IF(Polygon[Surface Layer Depth mm]="","",Polygon[Surface Layer Depth mm])</f>
        <v/>
      </c>
      <c r="Z980" s="14" t="str">
        <f>IF(Polygon[Length m]="","",Polygon[Length m])</f>
        <v/>
      </c>
      <c r="AA980" s="14" t="str">
        <f>IF(Polygon[Av Width m]="","",Polygon[Av Width m])</f>
        <v/>
      </c>
      <c r="AB980" s="14" t="str">
        <f>IF(Polygon[Parking Capacity]="","",Polygon[Parking Capacity])</f>
        <v/>
      </c>
    </row>
    <row r="981" spans="1:28" s="3" customFormat="1" x14ac:dyDescent="0.2">
      <c r="A981" s="3" t="str">
        <f>IF(Polygon[DWG File Name]="","",Polygon[DWG File Name])</f>
        <v/>
      </c>
      <c r="B981" s="3" t="str">
        <f>IF(Polygon[DWG Layer Name]="","",Polygon[DWG Layer Name])</f>
        <v/>
      </c>
      <c r="C981" s="3" t="str">
        <f>IF(Polygon[DWG Handle]="","",Polygon[DWG Handle])</f>
        <v/>
      </c>
      <c r="D981" s="58" t="str">
        <f>IF(Polygon[Approx Centroid X]="","",Polygon[Approx Centroid X])</f>
        <v/>
      </c>
      <c r="E981" s="58" t="str">
        <f>IF(Polygon[Approx Centroid Y]="","",Polygon[Approx Centroid Y])</f>
        <v/>
      </c>
      <c r="F981" s="3" t="str">
        <f>IF(Polygon[Replacement Asset]="","",Polygon[Replacement Asset])</f>
        <v/>
      </c>
      <c r="G981" s="3" t="str">
        <f>IF(Polygon[Asset ID]="","",UPPER(Polygon[Asset ID]))</f>
        <v/>
      </c>
      <c r="H981" s="3" t="str">
        <f>IF(Polygon[Asset Group]="","",VLOOKUP(Polygon[Asset Group],asset_grp_poly,4,FALSE))</f>
        <v/>
      </c>
      <c r="I981" s="3" t="str">
        <f>IF(Polygon[Asset Group]="","",VLOOKUP(Polygon[Asset Group],asset_grp_poly,2,FALSE))</f>
        <v/>
      </c>
      <c r="J981" s="3" t="str">
        <f>IF(Polygon[Asset Group]="","",VLOOKUP(Polygon[Asset Group],asset_grp_poly,3,FALSE))</f>
        <v/>
      </c>
      <c r="K981" s="3" t="str">
        <f>IF(Polygon[Asset Group]="","",VLOOKUP(Polygon[Asset Type],type_master_list,2,FALSE))</f>
        <v/>
      </c>
      <c r="L981" s="3" t="str">
        <f>IF(Polygon[Asset Name]="","",PROPER(Polygon[Asset Name]))</f>
        <v/>
      </c>
      <c r="M981" s="11" t="str">
        <f>IF(Polygon[Install Date]="","",Polygon[Install Date])</f>
        <v/>
      </c>
      <c r="N981" s="11" t="str">
        <f>IF(Polygon[Note]="","",PROPER(Polygon[Note]))</f>
        <v/>
      </c>
      <c r="O981" s="11" t="str">
        <f>IF(Polygon[Resource Consent Number]="","",UPPER(Polygon[Resource Consent Number]))</f>
        <v/>
      </c>
      <c r="P981" s="53" t="str">
        <f>IF(Polygon[Asset Unit Cost]="","",Polygon[Asset Unit Cost])</f>
        <v/>
      </c>
      <c r="Q981" s="11" t="str">
        <f>IF(Polygon[Added By]="","",UPPER(Polygon[Added By]))</f>
        <v/>
      </c>
      <c r="R981" s="11" t="str">
        <f>IF(Polygon[Added Date]="","",Polygon[Added Date])</f>
        <v/>
      </c>
      <c r="S981" s="14" t="str">
        <f>IF(Polygon[Z COORD]="","",Polygon[Z COORD])</f>
        <v/>
      </c>
      <c r="T981" s="14" t="str">
        <f>IF(Polygon[Asset Description]="","",PROPER(Polygon[Asset Description]))</f>
        <v/>
      </c>
      <c r="U981" s="14" t="str">
        <f>IF(Polygon[Area m2]="","",Polygon[Area m2])</f>
        <v/>
      </c>
      <c r="V981" s="14" t="str">
        <f>IF(Polygon[Asset Group]="","",VLOOKUP(Polygon[Surface Material],surface_master,2,FALSE))</f>
        <v/>
      </c>
      <c r="W981" s="14" t="str">
        <f>IF(Polygon[Asset Group]="","",VLOOKUP(Polygon[Material],sa_pa_surface,2,FALSE))</f>
        <v/>
      </c>
      <c r="X981" s="14" t="str">
        <f>IF(Polygon[Asset Group]="","",VLOOKUP(Polygon[Surface],surface_master,2,FALSE))</f>
        <v/>
      </c>
      <c r="Y981" s="14" t="str">
        <f>IF(Polygon[Surface Layer Depth mm]="","",Polygon[Surface Layer Depth mm])</f>
        <v/>
      </c>
      <c r="Z981" s="14" t="str">
        <f>IF(Polygon[Length m]="","",Polygon[Length m])</f>
        <v/>
      </c>
      <c r="AA981" s="14" t="str">
        <f>IF(Polygon[Av Width m]="","",Polygon[Av Width m])</f>
        <v/>
      </c>
      <c r="AB981" s="14" t="str">
        <f>IF(Polygon[Parking Capacity]="","",Polygon[Parking Capacity])</f>
        <v/>
      </c>
    </row>
    <row r="982" spans="1:28" s="3" customFormat="1" x14ac:dyDescent="0.2">
      <c r="A982" s="3" t="str">
        <f>IF(Polygon[DWG File Name]="","",Polygon[DWG File Name])</f>
        <v/>
      </c>
      <c r="B982" s="3" t="str">
        <f>IF(Polygon[DWG Layer Name]="","",Polygon[DWG Layer Name])</f>
        <v/>
      </c>
      <c r="C982" s="3" t="str">
        <f>IF(Polygon[DWG Handle]="","",Polygon[DWG Handle])</f>
        <v/>
      </c>
      <c r="D982" s="58" t="str">
        <f>IF(Polygon[Approx Centroid X]="","",Polygon[Approx Centroid X])</f>
        <v/>
      </c>
      <c r="E982" s="58" t="str">
        <f>IF(Polygon[Approx Centroid Y]="","",Polygon[Approx Centroid Y])</f>
        <v/>
      </c>
      <c r="F982" s="3" t="str">
        <f>IF(Polygon[Replacement Asset]="","",Polygon[Replacement Asset])</f>
        <v/>
      </c>
      <c r="G982" s="3" t="str">
        <f>IF(Polygon[Asset ID]="","",UPPER(Polygon[Asset ID]))</f>
        <v/>
      </c>
      <c r="H982" s="3" t="str">
        <f>IF(Polygon[Asset Group]="","",VLOOKUP(Polygon[Asset Group],asset_grp_poly,4,FALSE))</f>
        <v/>
      </c>
      <c r="I982" s="3" t="str">
        <f>IF(Polygon[Asset Group]="","",VLOOKUP(Polygon[Asset Group],asset_grp_poly,2,FALSE))</f>
        <v/>
      </c>
      <c r="J982" s="3" t="str">
        <f>IF(Polygon[Asset Group]="","",VLOOKUP(Polygon[Asset Group],asset_grp_poly,3,FALSE))</f>
        <v/>
      </c>
      <c r="K982" s="3" t="str">
        <f>IF(Polygon[Asset Group]="","",VLOOKUP(Polygon[Asset Type],type_master_list,2,FALSE))</f>
        <v/>
      </c>
      <c r="L982" s="3" t="str">
        <f>IF(Polygon[Asset Name]="","",PROPER(Polygon[Asset Name]))</f>
        <v/>
      </c>
      <c r="M982" s="11" t="str">
        <f>IF(Polygon[Install Date]="","",Polygon[Install Date])</f>
        <v/>
      </c>
      <c r="N982" s="11" t="str">
        <f>IF(Polygon[Note]="","",PROPER(Polygon[Note]))</f>
        <v/>
      </c>
      <c r="O982" s="11" t="str">
        <f>IF(Polygon[Resource Consent Number]="","",UPPER(Polygon[Resource Consent Number]))</f>
        <v/>
      </c>
      <c r="P982" s="53" t="str">
        <f>IF(Polygon[Asset Unit Cost]="","",Polygon[Asset Unit Cost])</f>
        <v/>
      </c>
      <c r="Q982" s="11" t="str">
        <f>IF(Polygon[Added By]="","",UPPER(Polygon[Added By]))</f>
        <v/>
      </c>
      <c r="R982" s="11" t="str">
        <f>IF(Polygon[Added Date]="","",Polygon[Added Date])</f>
        <v/>
      </c>
      <c r="S982" s="14" t="str">
        <f>IF(Polygon[Z COORD]="","",Polygon[Z COORD])</f>
        <v/>
      </c>
      <c r="T982" s="14" t="str">
        <f>IF(Polygon[Asset Description]="","",PROPER(Polygon[Asset Description]))</f>
        <v/>
      </c>
      <c r="U982" s="14" t="str">
        <f>IF(Polygon[Area m2]="","",Polygon[Area m2])</f>
        <v/>
      </c>
      <c r="V982" s="14" t="str">
        <f>IF(Polygon[Asset Group]="","",VLOOKUP(Polygon[Surface Material],surface_master,2,FALSE))</f>
        <v/>
      </c>
      <c r="W982" s="14" t="str">
        <f>IF(Polygon[Asset Group]="","",VLOOKUP(Polygon[Material],sa_pa_surface,2,FALSE))</f>
        <v/>
      </c>
      <c r="X982" s="14" t="str">
        <f>IF(Polygon[Asset Group]="","",VLOOKUP(Polygon[Surface],surface_master,2,FALSE))</f>
        <v/>
      </c>
      <c r="Y982" s="14" t="str">
        <f>IF(Polygon[Surface Layer Depth mm]="","",Polygon[Surface Layer Depth mm])</f>
        <v/>
      </c>
      <c r="Z982" s="14" t="str">
        <f>IF(Polygon[Length m]="","",Polygon[Length m])</f>
        <v/>
      </c>
      <c r="AA982" s="14" t="str">
        <f>IF(Polygon[Av Width m]="","",Polygon[Av Width m])</f>
        <v/>
      </c>
      <c r="AB982" s="14" t="str">
        <f>IF(Polygon[Parking Capacity]="","",Polygon[Parking Capacity])</f>
        <v/>
      </c>
    </row>
    <row r="983" spans="1:28" s="3" customFormat="1" x14ac:dyDescent="0.2">
      <c r="A983" s="3" t="str">
        <f>IF(Polygon[DWG File Name]="","",Polygon[DWG File Name])</f>
        <v/>
      </c>
      <c r="B983" s="3" t="str">
        <f>IF(Polygon[DWG Layer Name]="","",Polygon[DWG Layer Name])</f>
        <v/>
      </c>
      <c r="C983" s="3" t="str">
        <f>IF(Polygon[DWG Handle]="","",Polygon[DWG Handle])</f>
        <v/>
      </c>
      <c r="D983" s="58" t="str">
        <f>IF(Polygon[Approx Centroid X]="","",Polygon[Approx Centroid X])</f>
        <v/>
      </c>
      <c r="E983" s="58" t="str">
        <f>IF(Polygon[Approx Centroid Y]="","",Polygon[Approx Centroid Y])</f>
        <v/>
      </c>
      <c r="F983" s="3" t="str">
        <f>IF(Polygon[Replacement Asset]="","",Polygon[Replacement Asset])</f>
        <v/>
      </c>
      <c r="G983" s="3" t="str">
        <f>IF(Polygon[Asset ID]="","",UPPER(Polygon[Asset ID]))</f>
        <v/>
      </c>
      <c r="H983" s="3" t="str">
        <f>IF(Polygon[Asset Group]="","",VLOOKUP(Polygon[Asset Group],asset_grp_poly,4,FALSE))</f>
        <v/>
      </c>
      <c r="I983" s="3" t="str">
        <f>IF(Polygon[Asset Group]="","",VLOOKUP(Polygon[Asset Group],asset_grp_poly,2,FALSE))</f>
        <v/>
      </c>
      <c r="J983" s="3" t="str">
        <f>IF(Polygon[Asset Group]="","",VLOOKUP(Polygon[Asset Group],asset_grp_poly,3,FALSE))</f>
        <v/>
      </c>
      <c r="K983" s="3" t="str">
        <f>IF(Polygon[Asset Group]="","",VLOOKUP(Polygon[Asset Type],type_master_list,2,FALSE))</f>
        <v/>
      </c>
      <c r="L983" s="3" t="str">
        <f>IF(Polygon[Asset Name]="","",PROPER(Polygon[Asset Name]))</f>
        <v/>
      </c>
      <c r="M983" s="11" t="str">
        <f>IF(Polygon[Install Date]="","",Polygon[Install Date])</f>
        <v/>
      </c>
      <c r="N983" s="11" t="str">
        <f>IF(Polygon[Note]="","",PROPER(Polygon[Note]))</f>
        <v/>
      </c>
      <c r="O983" s="11" t="str">
        <f>IF(Polygon[Resource Consent Number]="","",UPPER(Polygon[Resource Consent Number]))</f>
        <v/>
      </c>
      <c r="P983" s="53" t="str">
        <f>IF(Polygon[Asset Unit Cost]="","",Polygon[Asset Unit Cost])</f>
        <v/>
      </c>
      <c r="Q983" s="11" t="str">
        <f>IF(Polygon[Added By]="","",UPPER(Polygon[Added By]))</f>
        <v/>
      </c>
      <c r="R983" s="11" t="str">
        <f>IF(Polygon[Added Date]="","",Polygon[Added Date])</f>
        <v/>
      </c>
      <c r="S983" s="14" t="str">
        <f>IF(Polygon[Z COORD]="","",Polygon[Z COORD])</f>
        <v/>
      </c>
      <c r="T983" s="14" t="str">
        <f>IF(Polygon[Asset Description]="","",PROPER(Polygon[Asset Description]))</f>
        <v/>
      </c>
      <c r="U983" s="14" t="str">
        <f>IF(Polygon[Area m2]="","",Polygon[Area m2])</f>
        <v/>
      </c>
      <c r="V983" s="14" t="str">
        <f>IF(Polygon[Asset Group]="","",VLOOKUP(Polygon[Surface Material],surface_master,2,FALSE))</f>
        <v/>
      </c>
      <c r="W983" s="14" t="str">
        <f>IF(Polygon[Asset Group]="","",VLOOKUP(Polygon[Material],sa_pa_surface,2,FALSE))</f>
        <v/>
      </c>
      <c r="X983" s="14" t="str">
        <f>IF(Polygon[Asset Group]="","",VLOOKUP(Polygon[Surface],surface_master,2,FALSE))</f>
        <v/>
      </c>
      <c r="Y983" s="14" t="str">
        <f>IF(Polygon[Surface Layer Depth mm]="","",Polygon[Surface Layer Depth mm])</f>
        <v/>
      </c>
      <c r="Z983" s="14" t="str">
        <f>IF(Polygon[Length m]="","",Polygon[Length m])</f>
        <v/>
      </c>
      <c r="AA983" s="14" t="str">
        <f>IF(Polygon[Av Width m]="","",Polygon[Av Width m])</f>
        <v/>
      </c>
      <c r="AB983" s="14" t="str">
        <f>IF(Polygon[Parking Capacity]="","",Polygon[Parking Capacity])</f>
        <v/>
      </c>
    </row>
    <row r="984" spans="1:28" s="3" customFormat="1" x14ac:dyDescent="0.2">
      <c r="A984" s="3" t="str">
        <f>IF(Polygon[DWG File Name]="","",Polygon[DWG File Name])</f>
        <v/>
      </c>
      <c r="B984" s="3" t="str">
        <f>IF(Polygon[DWG Layer Name]="","",Polygon[DWG Layer Name])</f>
        <v/>
      </c>
      <c r="C984" s="3" t="str">
        <f>IF(Polygon[DWG Handle]="","",Polygon[DWG Handle])</f>
        <v/>
      </c>
      <c r="D984" s="58" t="str">
        <f>IF(Polygon[Approx Centroid X]="","",Polygon[Approx Centroid X])</f>
        <v/>
      </c>
      <c r="E984" s="58" t="str">
        <f>IF(Polygon[Approx Centroid Y]="","",Polygon[Approx Centroid Y])</f>
        <v/>
      </c>
      <c r="F984" s="3" t="str">
        <f>IF(Polygon[Replacement Asset]="","",Polygon[Replacement Asset])</f>
        <v/>
      </c>
      <c r="G984" s="3" t="str">
        <f>IF(Polygon[Asset ID]="","",UPPER(Polygon[Asset ID]))</f>
        <v/>
      </c>
      <c r="H984" s="3" t="str">
        <f>IF(Polygon[Asset Group]="","",VLOOKUP(Polygon[Asset Group],asset_grp_poly,4,FALSE))</f>
        <v/>
      </c>
      <c r="I984" s="3" t="str">
        <f>IF(Polygon[Asset Group]="","",VLOOKUP(Polygon[Asset Group],asset_grp_poly,2,FALSE))</f>
        <v/>
      </c>
      <c r="J984" s="3" t="str">
        <f>IF(Polygon[Asset Group]="","",VLOOKUP(Polygon[Asset Group],asset_grp_poly,3,FALSE))</f>
        <v/>
      </c>
      <c r="K984" s="3" t="str">
        <f>IF(Polygon[Asset Group]="","",VLOOKUP(Polygon[Asset Type],type_master_list,2,FALSE))</f>
        <v/>
      </c>
      <c r="L984" s="3" t="str">
        <f>IF(Polygon[Asset Name]="","",PROPER(Polygon[Asset Name]))</f>
        <v/>
      </c>
      <c r="M984" s="11" t="str">
        <f>IF(Polygon[Install Date]="","",Polygon[Install Date])</f>
        <v/>
      </c>
      <c r="N984" s="11" t="str">
        <f>IF(Polygon[Note]="","",PROPER(Polygon[Note]))</f>
        <v/>
      </c>
      <c r="O984" s="11" t="str">
        <f>IF(Polygon[Resource Consent Number]="","",UPPER(Polygon[Resource Consent Number]))</f>
        <v/>
      </c>
      <c r="P984" s="53" t="str">
        <f>IF(Polygon[Asset Unit Cost]="","",Polygon[Asset Unit Cost])</f>
        <v/>
      </c>
      <c r="Q984" s="11" t="str">
        <f>IF(Polygon[Added By]="","",UPPER(Polygon[Added By]))</f>
        <v/>
      </c>
      <c r="R984" s="11" t="str">
        <f>IF(Polygon[Added Date]="","",Polygon[Added Date])</f>
        <v/>
      </c>
      <c r="S984" s="14" t="str">
        <f>IF(Polygon[Z COORD]="","",Polygon[Z COORD])</f>
        <v/>
      </c>
      <c r="T984" s="14" t="str">
        <f>IF(Polygon[Asset Description]="","",PROPER(Polygon[Asset Description]))</f>
        <v/>
      </c>
      <c r="U984" s="14" t="str">
        <f>IF(Polygon[Area m2]="","",Polygon[Area m2])</f>
        <v/>
      </c>
      <c r="V984" s="14" t="str">
        <f>IF(Polygon[Asset Group]="","",VLOOKUP(Polygon[Surface Material],surface_master,2,FALSE))</f>
        <v/>
      </c>
      <c r="W984" s="14" t="str">
        <f>IF(Polygon[Asset Group]="","",VLOOKUP(Polygon[Material],sa_pa_surface,2,FALSE))</f>
        <v/>
      </c>
      <c r="X984" s="14" t="str">
        <f>IF(Polygon[Asset Group]="","",VLOOKUP(Polygon[Surface],surface_master,2,FALSE))</f>
        <v/>
      </c>
      <c r="Y984" s="14" t="str">
        <f>IF(Polygon[Surface Layer Depth mm]="","",Polygon[Surface Layer Depth mm])</f>
        <v/>
      </c>
      <c r="Z984" s="14" t="str">
        <f>IF(Polygon[Length m]="","",Polygon[Length m])</f>
        <v/>
      </c>
      <c r="AA984" s="14" t="str">
        <f>IF(Polygon[Av Width m]="","",Polygon[Av Width m])</f>
        <v/>
      </c>
      <c r="AB984" s="14" t="str">
        <f>IF(Polygon[Parking Capacity]="","",Polygon[Parking Capacity])</f>
        <v/>
      </c>
    </row>
    <row r="985" spans="1:28" s="3" customFormat="1" x14ac:dyDescent="0.2">
      <c r="A985" s="3" t="str">
        <f>IF(Polygon[DWG File Name]="","",Polygon[DWG File Name])</f>
        <v/>
      </c>
      <c r="B985" s="3" t="str">
        <f>IF(Polygon[DWG Layer Name]="","",Polygon[DWG Layer Name])</f>
        <v/>
      </c>
      <c r="C985" s="3" t="str">
        <f>IF(Polygon[DWG Handle]="","",Polygon[DWG Handle])</f>
        <v/>
      </c>
      <c r="D985" s="58" t="str">
        <f>IF(Polygon[Approx Centroid X]="","",Polygon[Approx Centroid X])</f>
        <v/>
      </c>
      <c r="E985" s="58" t="str">
        <f>IF(Polygon[Approx Centroid Y]="","",Polygon[Approx Centroid Y])</f>
        <v/>
      </c>
      <c r="F985" s="3" t="str">
        <f>IF(Polygon[Replacement Asset]="","",Polygon[Replacement Asset])</f>
        <v/>
      </c>
      <c r="G985" s="3" t="str">
        <f>IF(Polygon[Asset ID]="","",UPPER(Polygon[Asset ID]))</f>
        <v/>
      </c>
      <c r="H985" s="3" t="str">
        <f>IF(Polygon[Asset Group]="","",VLOOKUP(Polygon[Asset Group],asset_grp_poly,4,FALSE))</f>
        <v/>
      </c>
      <c r="I985" s="3" t="str">
        <f>IF(Polygon[Asset Group]="","",VLOOKUP(Polygon[Asset Group],asset_grp_poly,2,FALSE))</f>
        <v/>
      </c>
      <c r="J985" s="3" t="str">
        <f>IF(Polygon[Asset Group]="","",VLOOKUP(Polygon[Asset Group],asset_grp_poly,3,FALSE))</f>
        <v/>
      </c>
      <c r="K985" s="3" t="str">
        <f>IF(Polygon[Asset Group]="","",VLOOKUP(Polygon[Asset Type],type_master_list,2,FALSE))</f>
        <v/>
      </c>
      <c r="L985" s="3" t="str">
        <f>IF(Polygon[Asset Name]="","",PROPER(Polygon[Asset Name]))</f>
        <v/>
      </c>
      <c r="M985" s="11" t="str">
        <f>IF(Polygon[Install Date]="","",Polygon[Install Date])</f>
        <v/>
      </c>
      <c r="N985" s="11" t="str">
        <f>IF(Polygon[Note]="","",PROPER(Polygon[Note]))</f>
        <v/>
      </c>
      <c r="O985" s="11" t="str">
        <f>IF(Polygon[Resource Consent Number]="","",UPPER(Polygon[Resource Consent Number]))</f>
        <v/>
      </c>
      <c r="P985" s="53" t="str">
        <f>IF(Polygon[Asset Unit Cost]="","",Polygon[Asset Unit Cost])</f>
        <v/>
      </c>
      <c r="Q985" s="11" t="str">
        <f>IF(Polygon[Added By]="","",UPPER(Polygon[Added By]))</f>
        <v/>
      </c>
      <c r="R985" s="11" t="str">
        <f>IF(Polygon[Added Date]="","",Polygon[Added Date])</f>
        <v/>
      </c>
      <c r="S985" s="14" t="str">
        <f>IF(Polygon[Z COORD]="","",Polygon[Z COORD])</f>
        <v/>
      </c>
      <c r="T985" s="14" t="str">
        <f>IF(Polygon[Asset Description]="","",PROPER(Polygon[Asset Description]))</f>
        <v/>
      </c>
      <c r="U985" s="14" t="str">
        <f>IF(Polygon[Area m2]="","",Polygon[Area m2])</f>
        <v/>
      </c>
      <c r="V985" s="14" t="str">
        <f>IF(Polygon[Asset Group]="","",VLOOKUP(Polygon[Surface Material],surface_master,2,FALSE))</f>
        <v/>
      </c>
      <c r="W985" s="14" t="str">
        <f>IF(Polygon[Asset Group]="","",VLOOKUP(Polygon[Material],sa_pa_surface,2,FALSE))</f>
        <v/>
      </c>
      <c r="X985" s="14" t="str">
        <f>IF(Polygon[Asset Group]="","",VLOOKUP(Polygon[Surface],surface_master,2,FALSE))</f>
        <v/>
      </c>
      <c r="Y985" s="14" t="str">
        <f>IF(Polygon[Surface Layer Depth mm]="","",Polygon[Surface Layer Depth mm])</f>
        <v/>
      </c>
      <c r="Z985" s="14" t="str">
        <f>IF(Polygon[Length m]="","",Polygon[Length m])</f>
        <v/>
      </c>
      <c r="AA985" s="14" t="str">
        <f>IF(Polygon[Av Width m]="","",Polygon[Av Width m])</f>
        <v/>
      </c>
      <c r="AB985" s="14" t="str">
        <f>IF(Polygon[Parking Capacity]="","",Polygon[Parking Capacity])</f>
        <v/>
      </c>
    </row>
    <row r="986" spans="1:28" s="3" customFormat="1" x14ac:dyDescent="0.2">
      <c r="A986" s="3" t="str">
        <f>IF(Polygon[DWG File Name]="","",Polygon[DWG File Name])</f>
        <v/>
      </c>
      <c r="B986" s="3" t="str">
        <f>IF(Polygon[DWG Layer Name]="","",Polygon[DWG Layer Name])</f>
        <v/>
      </c>
      <c r="C986" s="3" t="str">
        <f>IF(Polygon[DWG Handle]="","",Polygon[DWG Handle])</f>
        <v/>
      </c>
      <c r="D986" s="58" t="str">
        <f>IF(Polygon[Approx Centroid X]="","",Polygon[Approx Centroid X])</f>
        <v/>
      </c>
      <c r="E986" s="58" t="str">
        <f>IF(Polygon[Approx Centroid Y]="","",Polygon[Approx Centroid Y])</f>
        <v/>
      </c>
      <c r="F986" s="3" t="str">
        <f>IF(Polygon[Replacement Asset]="","",Polygon[Replacement Asset])</f>
        <v/>
      </c>
      <c r="G986" s="3" t="str">
        <f>IF(Polygon[Asset ID]="","",UPPER(Polygon[Asset ID]))</f>
        <v/>
      </c>
      <c r="H986" s="3" t="str">
        <f>IF(Polygon[Asset Group]="","",VLOOKUP(Polygon[Asset Group],asset_grp_poly,4,FALSE))</f>
        <v/>
      </c>
      <c r="I986" s="3" t="str">
        <f>IF(Polygon[Asset Group]="","",VLOOKUP(Polygon[Asset Group],asset_grp_poly,2,FALSE))</f>
        <v/>
      </c>
      <c r="J986" s="3" t="str">
        <f>IF(Polygon[Asset Group]="","",VLOOKUP(Polygon[Asset Group],asset_grp_poly,3,FALSE))</f>
        <v/>
      </c>
      <c r="K986" s="3" t="str">
        <f>IF(Polygon[Asset Group]="","",VLOOKUP(Polygon[Asset Type],type_master_list,2,FALSE))</f>
        <v/>
      </c>
      <c r="L986" s="3" t="str">
        <f>IF(Polygon[Asset Name]="","",PROPER(Polygon[Asset Name]))</f>
        <v/>
      </c>
      <c r="M986" s="11" t="str">
        <f>IF(Polygon[Install Date]="","",Polygon[Install Date])</f>
        <v/>
      </c>
      <c r="N986" s="11" t="str">
        <f>IF(Polygon[Note]="","",PROPER(Polygon[Note]))</f>
        <v/>
      </c>
      <c r="O986" s="11" t="str">
        <f>IF(Polygon[Resource Consent Number]="","",UPPER(Polygon[Resource Consent Number]))</f>
        <v/>
      </c>
      <c r="P986" s="53" t="str">
        <f>IF(Polygon[Asset Unit Cost]="","",Polygon[Asset Unit Cost])</f>
        <v/>
      </c>
      <c r="Q986" s="11" t="str">
        <f>IF(Polygon[Added By]="","",UPPER(Polygon[Added By]))</f>
        <v/>
      </c>
      <c r="R986" s="11" t="str">
        <f>IF(Polygon[Added Date]="","",Polygon[Added Date])</f>
        <v/>
      </c>
      <c r="S986" s="14" t="str">
        <f>IF(Polygon[Z COORD]="","",Polygon[Z COORD])</f>
        <v/>
      </c>
      <c r="T986" s="14" t="str">
        <f>IF(Polygon[Asset Description]="","",PROPER(Polygon[Asset Description]))</f>
        <v/>
      </c>
      <c r="U986" s="14" t="str">
        <f>IF(Polygon[Area m2]="","",Polygon[Area m2])</f>
        <v/>
      </c>
      <c r="V986" s="14" t="str">
        <f>IF(Polygon[Asset Group]="","",VLOOKUP(Polygon[Surface Material],surface_master,2,FALSE))</f>
        <v/>
      </c>
      <c r="W986" s="14" t="str">
        <f>IF(Polygon[Asset Group]="","",VLOOKUP(Polygon[Material],sa_pa_surface,2,FALSE))</f>
        <v/>
      </c>
      <c r="X986" s="14" t="str">
        <f>IF(Polygon[Asset Group]="","",VLOOKUP(Polygon[Surface],surface_master,2,FALSE))</f>
        <v/>
      </c>
      <c r="Y986" s="14" t="str">
        <f>IF(Polygon[Surface Layer Depth mm]="","",Polygon[Surface Layer Depth mm])</f>
        <v/>
      </c>
      <c r="Z986" s="14" t="str">
        <f>IF(Polygon[Length m]="","",Polygon[Length m])</f>
        <v/>
      </c>
      <c r="AA986" s="14" t="str">
        <f>IF(Polygon[Av Width m]="","",Polygon[Av Width m])</f>
        <v/>
      </c>
      <c r="AB986" s="14" t="str">
        <f>IF(Polygon[Parking Capacity]="","",Polygon[Parking Capacity])</f>
        <v/>
      </c>
    </row>
    <row r="987" spans="1:28" s="3" customFormat="1" x14ac:dyDescent="0.2">
      <c r="A987" s="3" t="str">
        <f>IF(Polygon[DWG File Name]="","",Polygon[DWG File Name])</f>
        <v/>
      </c>
      <c r="B987" s="3" t="str">
        <f>IF(Polygon[DWG Layer Name]="","",Polygon[DWG Layer Name])</f>
        <v/>
      </c>
      <c r="C987" s="3" t="str">
        <f>IF(Polygon[DWG Handle]="","",Polygon[DWG Handle])</f>
        <v/>
      </c>
      <c r="D987" s="58" t="str">
        <f>IF(Polygon[Approx Centroid X]="","",Polygon[Approx Centroid X])</f>
        <v/>
      </c>
      <c r="E987" s="58" t="str">
        <f>IF(Polygon[Approx Centroid Y]="","",Polygon[Approx Centroid Y])</f>
        <v/>
      </c>
      <c r="F987" s="3" t="str">
        <f>IF(Polygon[Replacement Asset]="","",Polygon[Replacement Asset])</f>
        <v/>
      </c>
      <c r="G987" s="3" t="str">
        <f>IF(Polygon[Asset ID]="","",UPPER(Polygon[Asset ID]))</f>
        <v/>
      </c>
      <c r="H987" s="3" t="str">
        <f>IF(Polygon[Asset Group]="","",VLOOKUP(Polygon[Asset Group],asset_grp_poly,4,FALSE))</f>
        <v/>
      </c>
      <c r="I987" s="3" t="str">
        <f>IF(Polygon[Asset Group]="","",VLOOKUP(Polygon[Asset Group],asset_grp_poly,2,FALSE))</f>
        <v/>
      </c>
      <c r="J987" s="3" t="str">
        <f>IF(Polygon[Asset Group]="","",VLOOKUP(Polygon[Asset Group],asset_grp_poly,3,FALSE))</f>
        <v/>
      </c>
      <c r="K987" s="3" t="str">
        <f>IF(Polygon[Asset Group]="","",VLOOKUP(Polygon[Asset Type],type_master_list,2,FALSE))</f>
        <v/>
      </c>
      <c r="L987" s="3" t="str">
        <f>IF(Polygon[Asset Name]="","",PROPER(Polygon[Asset Name]))</f>
        <v/>
      </c>
      <c r="M987" s="11" t="str">
        <f>IF(Polygon[Install Date]="","",Polygon[Install Date])</f>
        <v/>
      </c>
      <c r="N987" s="11" t="str">
        <f>IF(Polygon[Note]="","",PROPER(Polygon[Note]))</f>
        <v/>
      </c>
      <c r="O987" s="11" t="str">
        <f>IF(Polygon[Resource Consent Number]="","",UPPER(Polygon[Resource Consent Number]))</f>
        <v/>
      </c>
      <c r="P987" s="53" t="str">
        <f>IF(Polygon[Asset Unit Cost]="","",Polygon[Asset Unit Cost])</f>
        <v/>
      </c>
      <c r="Q987" s="11" t="str">
        <f>IF(Polygon[Added By]="","",UPPER(Polygon[Added By]))</f>
        <v/>
      </c>
      <c r="R987" s="11" t="str">
        <f>IF(Polygon[Added Date]="","",Polygon[Added Date])</f>
        <v/>
      </c>
      <c r="S987" s="14" t="str">
        <f>IF(Polygon[Z COORD]="","",Polygon[Z COORD])</f>
        <v/>
      </c>
      <c r="T987" s="14" t="str">
        <f>IF(Polygon[Asset Description]="","",PROPER(Polygon[Asset Description]))</f>
        <v/>
      </c>
      <c r="U987" s="14" t="str">
        <f>IF(Polygon[Area m2]="","",Polygon[Area m2])</f>
        <v/>
      </c>
      <c r="V987" s="14" t="str">
        <f>IF(Polygon[Asset Group]="","",VLOOKUP(Polygon[Surface Material],surface_master,2,FALSE))</f>
        <v/>
      </c>
      <c r="W987" s="14" t="str">
        <f>IF(Polygon[Asset Group]="","",VLOOKUP(Polygon[Material],sa_pa_surface,2,FALSE))</f>
        <v/>
      </c>
      <c r="X987" s="14" t="str">
        <f>IF(Polygon[Asset Group]="","",VLOOKUP(Polygon[Surface],surface_master,2,FALSE))</f>
        <v/>
      </c>
      <c r="Y987" s="14" t="str">
        <f>IF(Polygon[Surface Layer Depth mm]="","",Polygon[Surface Layer Depth mm])</f>
        <v/>
      </c>
      <c r="Z987" s="14" t="str">
        <f>IF(Polygon[Length m]="","",Polygon[Length m])</f>
        <v/>
      </c>
      <c r="AA987" s="14" t="str">
        <f>IF(Polygon[Av Width m]="","",Polygon[Av Width m])</f>
        <v/>
      </c>
      <c r="AB987" s="14" t="str">
        <f>IF(Polygon[Parking Capacity]="","",Polygon[Parking Capacity])</f>
        <v/>
      </c>
    </row>
    <row r="988" spans="1:28" s="3" customFormat="1" x14ac:dyDescent="0.2">
      <c r="A988" s="3" t="str">
        <f>IF(Polygon[DWG File Name]="","",Polygon[DWG File Name])</f>
        <v/>
      </c>
      <c r="B988" s="3" t="str">
        <f>IF(Polygon[DWG Layer Name]="","",Polygon[DWG Layer Name])</f>
        <v/>
      </c>
      <c r="C988" s="3" t="str">
        <f>IF(Polygon[DWG Handle]="","",Polygon[DWG Handle])</f>
        <v/>
      </c>
      <c r="D988" s="58" t="str">
        <f>IF(Polygon[Approx Centroid X]="","",Polygon[Approx Centroid X])</f>
        <v/>
      </c>
      <c r="E988" s="58" t="str">
        <f>IF(Polygon[Approx Centroid Y]="","",Polygon[Approx Centroid Y])</f>
        <v/>
      </c>
      <c r="F988" s="3" t="str">
        <f>IF(Polygon[Replacement Asset]="","",Polygon[Replacement Asset])</f>
        <v/>
      </c>
      <c r="G988" s="3" t="str">
        <f>IF(Polygon[Asset ID]="","",UPPER(Polygon[Asset ID]))</f>
        <v/>
      </c>
      <c r="H988" s="3" t="str">
        <f>IF(Polygon[Asset Group]="","",VLOOKUP(Polygon[Asset Group],asset_grp_poly,4,FALSE))</f>
        <v/>
      </c>
      <c r="I988" s="3" t="str">
        <f>IF(Polygon[Asset Group]="","",VLOOKUP(Polygon[Asset Group],asset_grp_poly,2,FALSE))</f>
        <v/>
      </c>
      <c r="J988" s="3" t="str">
        <f>IF(Polygon[Asset Group]="","",VLOOKUP(Polygon[Asset Group],asset_grp_poly,3,FALSE))</f>
        <v/>
      </c>
      <c r="K988" s="3" t="str">
        <f>IF(Polygon[Asset Group]="","",VLOOKUP(Polygon[Asset Type],type_master_list,2,FALSE))</f>
        <v/>
      </c>
      <c r="L988" s="3" t="str">
        <f>IF(Polygon[Asset Name]="","",PROPER(Polygon[Asset Name]))</f>
        <v/>
      </c>
      <c r="M988" s="11" t="str">
        <f>IF(Polygon[Install Date]="","",Polygon[Install Date])</f>
        <v/>
      </c>
      <c r="N988" s="11" t="str">
        <f>IF(Polygon[Note]="","",PROPER(Polygon[Note]))</f>
        <v/>
      </c>
      <c r="O988" s="11" t="str">
        <f>IF(Polygon[Resource Consent Number]="","",UPPER(Polygon[Resource Consent Number]))</f>
        <v/>
      </c>
      <c r="P988" s="53" t="str">
        <f>IF(Polygon[Asset Unit Cost]="","",Polygon[Asset Unit Cost])</f>
        <v/>
      </c>
      <c r="Q988" s="11" t="str">
        <f>IF(Polygon[Added By]="","",UPPER(Polygon[Added By]))</f>
        <v/>
      </c>
      <c r="R988" s="11" t="str">
        <f>IF(Polygon[Added Date]="","",Polygon[Added Date])</f>
        <v/>
      </c>
      <c r="S988" s="14" t="str">
        <f>IF(Polygon[Z COORD]="","",Polygon[Z COORD])</f>
        <v/>
      </c>
      <c r="T988" s="14" t="str">
        <f>IF(Polygon[Asset Description]="","",PROPER(Polygon[Asset Description]))</f>
        <v/>
      </c>
      <c r="U988" s="14" t="str">
        <f>IF(Polygon[Area m2]="","",Polygon[Area m2])</f>
        <v/>
      </c>
      <c r="V988" s="14" t="str">
        <f>IF(Polygon[Asset Group]="","",VLOOKUP(Polygon[Surface Material],surface_master,2,FALSE))</f>
        <v/>
      </c>
      <c r="W988" s="14" t="str">
        <f>IF(Polygon[Asset Group]="","",VLOOKUP(Polygon[Material],sa_pa_surface,2,FALSE))</f>
        <v/>
      </c>
      <c r="X988" s="14" t="str">
        <f>IF(Polygon[Asset Group]="","",VLOOKUP(Polygon[Surface],surface_master,2,FALSE))</f>
        <v/>
      </c>
      <c r="Y988" s="14" t="str">
        <f>IF(Polygon[Surface Layer Depth mm]="","",Polygon[Surface Layer Depth mm])</f>
        <v/>
      </c>
      <c r="Z988" s="14" t="str">
        <f>IF(Polygon[Length m]="","",Polygon[Length m])</f>
        <v/>
      </c>
      <c r="AA988" s="14" t="str">
        <f>IF(Polygon[Av Width m]="","",Polygon[Av Width m])</f>
        <v/>
      </c>
      <c r="AB988" s="14" t="str">
        <f>IF(Polygon[Parking Capacity]="","",Polygon[Parking Capacity])</f>
        <v/>
      </c>
    </row>
    <row r="989" spans="1:28" s="3" customFormat="1" x14ac:dyDescent="0.2">
      <c r="A989" s="3" t="str">
        <f>IF(Polygon[DWG File Name]="","",Polygon[DWG File Name])</f>
        <v/>
      </c>
      <c r="B989" s="3" t="str">
        <f>IF(Polygon[DWG Layer Name]="","",Polygon[DWG Layer Name])</f>
        <v/>
      </c>
      <c r="C989" s="3" t="str">
        <f>IF(Polygon[DWG Handle]="","",Polygon[DWG Handle])</f>
        <v/>
      </c>
      <c r="D989" s="58" t="str">
        <f>IF(Polygon[Approx Centroid X]="","",Polygon[Approx Centroid X])</f>
        <v/>
      </c>
      <c r="E989" s="58" t="str">
        <f>IF(Polygon[Approx Centroid Y]="","",Polygon[Approx Centroid Y])</f>
        <v/>
      </c>
      <c r="F989" s="3" t="str">
        <f>IF(Polygon[Replacement Asset]="","",Polygon[Replacement Asset])</f>
        <v/>
      </c>
      <c r="G989" s="3" t="str">
        <f>IF(Polygon[Asset ID]="","",UPPER(Polygon[Asset ID]))</f>
        <v/>
      </c>
      <c r="H989" s="3" t="str">
        <f>IF(Polygon[Asset Group]="","",VLOOKUP(Polygon[Asset Group],asset_grp_poly,4,FALSE))</f>
        <v/>
      </c>
      <c r="I989" s="3" t="str">
        <f>IF(Polygon[Asset Group]="","",VLOOKUP(Polygon[Asset Group],asset_grp_poly,2,FALSE))</f>
        <v/>
      </c>
      <c r="J989" s="3" t="str">
        <f>IF(Polygon[Asset Group]="","",VLOOKUP(Polygon[Asset Group],asset_grp_poly,3,FALSE))</f>
        <v/>
      </c>
      <c r="K989" s="3" t="str">
        <f>IF(Polygon[Asset Group]="","",VLOOKUP(Polygon[Asset Type],type_master_list,2,FALSE))</f>
        <v/>
      </c>
      <c r="L989" s="3" t="str">
        <f>IF(Polygon[Asset Name]="","",PROPER(Polygon[Asset Name]))</f>
        <v/>
      </c>
      <c r="M989" s="11" t="str">
        <f>IF(Polygon[Install Date]="","",Polygon[Install Date])</f>
        <v/>
      </c>
      <c r="N989" s="11" t="str">
        <f>IF(Polygon[Note]="","",PROPER(Polygon[Note]))</f>
        <v/>
      </c>
      <c r="O989" s="11" t="str">
        <f>IF(Polygon[Resource Consent Number]="","",UPPER(Polygon[Resource Consent Number]))</f>
        <v/>
      </c>
      <c r="P989" s="53" t="str">
        <f>IF(Polygon[Asset Unit Cost]="","",Polygon[Asset Unit Cost])</f>
        <v/>
      </c>
      <c r="Q989" s="11" t="str">
        <f>IF(Polygon[Added By]="","",UPPER(Polygon[Added By]))</f>
        <v/>
      </c>
      <c r="R989" s="11" t="str">
        <f>IF(Polygon[Added Date]="","",Polygon[Added Date])</f>
        <v/>
      </c>
      <c r="S989" s="14" t="str">
        <f>IF(Polygon[Z COORD]="","",Polygon[Z COORD])</f>
        <v/>
      </c>
      <c r="T989" s="14" t="str">
        <f>IF(Polygon[Asset Description]="","",PROPER(Polygon[Asset Description]))</f>
        <v/>
      </c>
      <c r="U989" s="14" t="str">
        <f>IF(Polygon[Area m2]="","",Polygon[Area m2])</f>
        <v/>
      </c>
      <c r="V989" s="14" t="str">
        <f>IF(Polygon[Asset Group]="","",VLOOKUP(Polygon[Surface Material],surface_master,2,FALSE))</f>
        <v/>
      </c>
      <c r="W989" s="14" t="str">
        <f>IF(Polygon[Asset Group]="","",VLOOKUP(Polygon[Material],sa_pa_surface,2,FALSE))</f>
        <v/>
      </c>
      <c r="X989" s="14" t="str">
        <f>IF(Polygon[Asset Group]="","",VLOOKUP(Polygon[Surface],surface_master,2,FALSE))</f>
        <v/>
      </c>
      <c r="Y989" s="14" t="str">
        <f>IF(Polygon[Surface Layer Depth mm]="","",Polygon[Surface Layer Depth mm])</f>
        <v/>
      </c>
      <c r="Z989" s="14" t="str">
        <f>IF(Polygon[Length m]="","",Polygon[Length m])</f>
        <v/>
      </c>
      <c r="AA989" s="14" t="str">
        <f>IF(Polygon[Av Width m]="","",Polygon[Av Width m])</f>
        <v/>
      </c>
      <c r="AB989" s="14" t="str">
        <f>IF(Polygon[Parking Capacity]="","",Polygon[Parking Capacity])</f>
        <v/>
      </c>
    </row>
    <row r="990" spans="1:28" s="3" customFormat="1" x14ac:dyDescent="0.2">
      <c r="A990" s="3" t="str">
        <f>IF(Polygon[DWG File Name]="","",Polygon[DWG File Name])</f>
        <v/>
      </c>
      <c r="B990" s="3" t="str">
        <f>IF(Polygon[DWG Layer Name]="","",Polygon[DWG Layer Name])</f>
        <v/>
      </c>
      <c r="C990" s="3" t="str">
        <f>IF(Polygon[DWG Handle]="","",Polygon[DWG Handle])</f>
        <v/>
      </c>
      <c r="D990" s="58" t="str">
        <f>IF(Polygon[Approx Centroid X]="","",Polygon[Approx Centroid X])</f>
        <v/>
      </c>
      <c r="E990" s="58" t="str">
        <f>IF(Polygon[Approx Centroid Y]="","",Polygon[Approx Centroid Y])</f>
        <v/>
      </c>
      <c r="F990" s="3" t="str">
        <f>IF(Polygon[Replacement Asset]="","",Polygon[Replacement Asset])</f>
        <v/>
      </c>
      <c r="G990" s="3" t="str">
        <f>IF(Polygon[Asset ID]="","",UPPER(Polygon[Asset ID]))</f>
        <v/>
      </c>
      <c r="H990" s="3" t="str">
        <f>IF(Polygon[Asset Group]="","",VLOOKUP(Polygon[Asset Group],asset_grp_poly,4,FALSE))</f>
        <v/>
      </c>
      <c r="I990" s="3" t="str">
        <f>IF(Polygon[Asset Group]="","",VLOOKUP(Polygon[Asset Group],asset_grp_poly,2,FALSE))</f>
        <v/>
      </c>
      <c r="J990" s="3" t="str">
        <f>IF(Polygon[Asset Group]="","",VLOOKUP(Polygon[Asset Group],asset_grp_poly,3,FALSE))</f>
        <v/>
      </c>
      <c r="K990" s="3" t="str">
        <f>IF(Polygon[Asset Group]="","",VLOOKUP(Polygon[Asset Type],type_master_list,2,FALSE))</f>
        <v/>
      </c>
      <c r="L990" s="3" t="str">
        <f>IF(Polygon[Asset Name]="","",PROPER(Polygon[Asset Name]))</f>
        <v/>
      </c>
      <c r="M990" s="11" t="str">
        <f>IF(Polygon[Install Date]="","",Polygon[Install Date])</f>
        <v/>
      </c>
      <c r="N990" s="11" t="str">
        <f>IF(Polygon[Note]="","",PROPER(Polygon[Note]))</f>
        <v/>
      </c>
      <c r="O990" s="11" t="str">
        <f>IF(Polygon[Resource Consent Number]="","",UPPER(Polygon[Resource Consent Number]))</f>
        <v/>
      </c>
      <c r="P990" s="53" t="str">
        <f>IF(Polygon[Asset Unit Cost]="","",Polygon[Asset Unit Cost])</f>
        <v/>
      </c>
      <c r="Q990" s="11" t="str">
        <f>IF(Polygon[Added By]="","",UPPER(Polygon[Added By]))</f>
        <v/>
      </c>
      <c r="R990" s="11" t="str">
        <f>IF(Polygon[Added Date]="","",Polygon[Added Date])</f>
        <v/>
      </c>
      <c r="S990" s="14" t="str">
        <f>IF(Polygon[Z COORD]="","",Polygon[Z COORD])</f>
        <v/>
      </c>
      <c r="T990" s="14" t="str">
        <f>IF(Polygon[Asset Description]="","",PROPER(Polygon[Asset Description]))</f>
        <v/>
      </c>
      <c r="U990" s="14" t="str">
        <f>IF(Polygon[Area m2]="","",Polygon[Area m2])</f>
        <v/>
      </c>
      <c r="V990" s="14" t="str">
        <f>IF(Polygon[Asset Group]="","",VLOOKUP(Polygon[Surface Material],surface_master,2,FALSE))</f>
        <v/>
      </c>
      <c r="W990" s="14" t="str">
        <f>IF(Polygon[Asset Group]="","",VLOOKUP(Polygon[Material],sa_pa_surface,2,FALSE))</f>
        <v/>
      </c>
      <c r="X990" s="14" t="str">
        <f>IF(Polygon[Asset Group]="","",VLOOKUP(Polygon[Surface],surface_master,2,FALSE))</f>
        <v/>
      </c>
      <c r="Y990" s="14" t="str">
        <f>IF(Polygon[Surface Layer Depth mm]="","",Polygon[Surface Layer Depth mm])</f>
        <v/>
      </c>
      <c r="Z990" s="14" t="str">
        <f>IF(Polygon[Length m]="","",Polygon[Length m])</f>
        <v/>
      </c>
      <c r="AA990" s="14" t="str">
        <f>IF(Polygon[Av Width m]="","",Polygon[Av Width m])</f>
        <v/>
      </c>
      <c r="AB990" s="14" t="str">
        <f>IF(Polygon[Parking Capacity]="","",Polygon[Parking Capacity])</f>
        <v/>
      </c>
    </row>
    <row r="991" spans="1:28" s="3" customFormat="1" x14ac:dyDescent="0.2">
      <c r="A991" s="3" t="str">
        <f>IF(Polygon[DWG File Name]="","",Polygon[DWG File Name])</f>
        <v/>
      </c>
      <c r="B991" s="3" t="str">
        <f>IF(Polygon[DWG Layer Name]="","",Polygon[DWG Layer Name])</f>
        <v/>
      </c>
      <c r="C991" s="3" t="str">
        <f>IF(Polygon[DWG Handle]="","",Polygon[DWG Handle])</f>
        <v/>
      </c>
      <c r="D991" s="58" t="str">
        <f>IF(Polygon[Approx Centroid X]="","",Polygon[Approx Centroid X])</f>
        <v/>
      </c>
      <c r="E991" s="58" t="str">
        <f>IF(Polygon[Approx Centroid Y]="","",Polygon[Approx Centroid Y])</f>
        <v/>
      </c>
      <c r="F991" s="3" t="str">
        <f>IF(Polygon[Replacement Asset]="","",Polygon[Replacement Asset])</f>
        <v/>
      </c>
      <c r="G991" s="3" t="str">
        <f>IF(Polygon[Asset ID]="","",UPPER(Polygon[Asset ID]))</f>
        <v/>
      </c>
      <c r="H991" s="3" t="str">
        <f>IF(Polygon[Asset Group]="","",VLOOKUP(Polygon[Asset Group],asset_grp_poly,4,FALSE))</f>
        <v/>
      </c>
      <c r="I991" s="3" t="str">
        <f>IF(Polygon[Asset Group]="","",VLOOKUP(Polygon[Asset Group],asset_grp_poly,2,FALSE))</f>
        <v/>
      </c>
      <c r="J991" s="3" t="str">
        <f>IF(Polygon[Asset Group]="","",VLOOKUP(Polygon[Asset Group],asset_grp_poly,3,FALSE))</f>
        <v/>
      </c>
      <c r="K991" s="3" t="str">
        <f>IF(Polygon[Asset Group]="","",VLOOKUP(Polygon[Asset Type],type_master_list,2,FALSE))</f>
        <v/>
      </c>
      <c r="L991" s="3" t="str">
        <f>IF(Polygon[Asset Name]="","",PROPER(Polygon[Asset Name]))</f>
        <v/>
      </c>
      <c r="M991" s="11" t="str">
        <f>IF(Polygon[Install Date]="","",Polygon[Install Date])</f>
        <v/>
      </c>
      <c r="N991" s="11" t="str">
        <f>IF(Polygon[Note]="","",PROPER(Polygon[Note]))</f>
        <v/>
      </c>
      <c r="O991" s="11" t="str">
        <f>IF(Polygon[Resource Consent Number]="","",UPPER(Polygon[Resource Consent Number]))</f>
        <v/>
      </c>
      <c r="P991" s="53" t="str">
        <f>IF(Polygon[Asset Unit Cost]="","",Polygon[Asset Unit Cost])</f>
        <v/>
      </c>
      <c r="Q991" s="11" t="str">
        <f>IF(Polygon[Added By]="","",UPPER(Polygon[Added By]))</f>
        <v/>
      </c>
      <c r="R991" s="11" t="str">
        <f>IF(Polygon[Added Date]="","",Polygon[Added Date])</f>
        <v/>
      </c>
      <c r="S991" s="14" t="str">
        <f>IF(Polygon[Z COORD]="","",Polygon[Z COORD])</f>
        <v/>
      </c>
      <c r="T991" s="14" t="str">
        <f>IF(Polygon[Asset Description]="","",PROPER(Polygon[Asset Description]))</f>
        <v/>
      </c>
      <c r="U991" s="14" t="str">
        <f>IF(Polygon[Area m2]="","",Polygon[Area m2])</f>
        <v/>
      </c>
      <c r="V991" s="14" t="str">
        <f>IF(Polygon[Asset Group]="","",VLOOKUP(Polygon[Surface Material],surface_master,2,FALSE))</f>
        <v/>
      </c>
      <c r="W991" s="14" t="str">
        <f>IF(Polygon[Asset Group]="","",VLOOKUP(Polygon[Material],sa_pa_surface,2,FALSE))</f>
        <v/>
      </c>
      <c r="X991" s="14" t="str">
        <f>IF(Polygon[Asset Group]="","",VLOOKUP(Polygon[Surface],surface_master,2,FALSE))</f>
        <v/>
      </c>
      <c r="Y991" s="14" t="str">
        <f>IF(Polygon[Surface Layer Depth mm]="","",Polygon[Surface Layer Depth mm])</f>
        <v/>
      </c>
      <c r="Z991" s="14" t="str">
        <f>IF(Polygon[Length m]="","",Polygon[Length m])</f>
        <v/>
      </c>
      <c r="AA991" s="14" t="str">
        <f>IF(Polygon[Av Width m]="","",Polygon[Av Width m])</f>
        <v/>
      </c>
      <c r="AB991" s="14" t="str">
        <f>IF(Polygon[Parking Capacity]="","",Polygon[Parking Capacity])</f>
        <v/>
      </c>
    </row>
    <row r="992" spans="1:28" s="3" customFormat="1" x14ac:dyDescent="0.2">
      <c r="A992" s="3" t="str">
        <f>IF(Polygon[DWG File Name]="","",Polygon[DWG File Name])</f>
        <v/>
      </c>
      <c r="B992" s="3" t="str">
        <f>IF(Polygon[DWG Layer Name]="","",Polygon[DWG Layer Name])</f>
        <v/>
      </c>
      <c r="C992" s="3" t="str">
        <f>IF(Polygon[DWG Handle]="","",Polygon[DWG Handle])</f>
        <v/>
      </c>
      <c r="D992" s="58" t="str">
        <f>IF(Polygon[Approx Centroid X]="","",Polygon[Approx Centroid X])</f>
        <v/>
      </c>
      <c r="E992" s="58" t="str">
        <f>IF(Polygon[Approx Centroid Y]="","",Polygon[Approx Centroid Y])</f>
        <v/>
      </c>
      <c r="F992" s="3" t="str">
        <f>IF(Polygon[Replacement Asset]="","",Polygon[Replacement Asset])</f>
        <v/>
      </c>
      <c r="G992" s="3" t="str">
        <f>IF(Polygon[Asset ID]="","",UPPER(Polygon[Asset ID]))</f>
        <v/>
      </c>
      <c r="H992" s="3" t="str">
        <f>IF(Polygon[Asset Group]="","",VLOOKUP(Polygon[Asset Group],asset_grp_poly,4,FALSE))</f>
        <v/>
      </c>
      <c r="I992" s="3" t="str">
        <f>IF(Polygon[Asset Group]="","",VLOOKUP(Polygon[Asset Group],asset_grp_poly,2,FALSE))</f>
        <v/>
      </c>
      <c r="J992" s="3" t="str">
        <f>IF(Polygon[Asset Group]="","",VLOOKUP(Polygon[Asset Group],asset_grp_poly,3,FALSE))</f>
        <v/>
      </c>
      <c r="K992" s="3" t="str">
        <f>IF(Polygon[Asset Group]="","",VLOOKUP(Polygon[Asset Type],type_master_list,2,FALSE))</f>
        <v/>
      </c>
      <c r="L992" s="3" t="str">
        <f>IF(Polygon[Asset Name]="","",PROPER(Polygon[Asset Name]))</f>
        <v/>
      </c>
      <c r="M992" s="11" t="str">
        <f>IF(Polygon[Install Date]="","",Polygon[Install Date])</f>
        <v/>
      </c>
      <c r="N992" s="11" t="str">
        <f>IF(Polygon[Note]="","",PROPER(Polygon[Note]))</f>
        <v/>
      </c>
      <c r="O992" s="11" t="str">
        <f>IF(Polygon[Resource Consent Number]="","",UPPER(Polygon[Resource Consent Number]))</f>
        <v/>
      </c>
      <c r="P992" s="53" t="str">
        <f>IF(Polygon[Asset Unit Cost]="","",Polygon[Asset Unit Cost])</f>
        <v/>
      </c>
      <c r="Q992" s="11" t="str">
        <f>IF(Polygon[Added By]="","",UPPER(Polygon[Added By]))</f>
        <v/>
      </c>
      <c r="R992" s="11" t="str">
        <f>IF(Polygon[Added Date]="","",Polygon[Added Date])</f>
        <v/>
      </c>
      <c r="S992" s="14" t="str">
        <f>IF(Polygon[Z COORD]="","",Polygon[Z COORD])</f>
        <v/>
      </c>
      <c r="T992" s="14" t="str">
        <f>IF(Polygon[Asset Description]="","",PROPER(Polygon[Asset Description]))</f>
        <v/>
      </c>
      <c r="U992" s="14" t="str">
        <f>IF(Polygon[Area m2]="","",Polygon[Area m2])</f>
        <v/>
      </c>
      <c r="V992" s="14" t="str">
        <f>IF(Polygon[Asset Group]="","",VLOOKUP(Polygon[Surface Material],surface_master,2,FALSE))</f>
        <v/>
      </c>
      <c r="W992" s="14" t="str">
        <f>IF(Polygon[Asset Group]="","",VLOOKUP(Polygon[Material],sa_pa_surface,2,FALSE))</f>
        <v/>
      </c>
      <c r="X992" s="14" t="str">
        <f>IF(Polygon[Asset Group]="","",VLOOKUP(Polygon[Surface],surface_master,2,FALSE))</f>
        <v/>
      </c>
      <c r="Y992" s="14" t="str">
        <f>IF(Polygon[Surface Layer Depth mm]="","",Polygon[Surface Layer Depth mm])</f>
        <v/>
      </c>
      <c r="Z992" s="14" t="str">
        <f>IF(Polygon[Length m]="","",Polygon[Length m])</f>
        <v/>
      </c>
      <c r="AA992" s="14" t="str">
        <f>IF(Polygon[Av Width m]="","",Polygon[Av Width m])</f>
        <v/>
      </c>
      <c r="AB992" s="14" t="str">
        <f>IF(Polygon[Parking Capacity]="","",Polygon[Parking Capacity])</f>
        <v/>
      </c>
    </row>
    <row r="993" spans="1:28" s="3" customFormat="1" x14ac:dyDescent="0.2">
      <c r="A993" s="3" t="str">
        <f>IF(Polygon[DWG File Name]="","",Polygon[DWG File Name])</f>
        <v/>
      </c>
      <c r="B993" s="3" t="str">
        <f>IF(Polygon[DWG Layer Name]="","",Polygon[DWG Layer Name])</f>
        <v/>
      </c>
      <c r="C993" s="3" t="str">
        <f>IF(Polygon[DWG Handle]="","",Polygon[DWG Handle])</f>
        <v/>
      </c>
      <c r="D993" s="58" t="str">
        <f>IF(Polygon[Approx Centroid X]="","",Polygon[Approx Centroid X])</f>
        <v/>
      </c>
      <c r="E993" s="58" t="str">
        <f>IF(Polygon[Approx Centroid Y]="","",Polygon[Approx Centroid Y])</f>
        <v/>
      </c>
      <c r="F993" s="3" t="str">
        <f>IF(Polygon[Replacement Asset]="","",Polygon[Replacement Asset])</f>
        <v/>
      </c>
      <c r="G993" s="3" t="str">
        <f>IF(Polygon[Asset ID]="","",UPPER(Polygon[Asset ID]))</f>
        <v/>
      </c>
      <c r="H993" s="3" t="str">
        <f>IF(Polygon[Asset Group]="","",VLOOKUP(Polygon[Asset Group],asset_grp_poly,4,FALSE))</f>
        <v/>
      </c>
      <c r="I993" s="3" t="str">
        <f>IF(Polygon[Asset Group]="","",VLOOKUP(Polygon[Asset Group],asset_grp_poly,2,FALSE))</f>
        <v/>
      </c>
      <c r="J993" s="3" t="str">
        <f>IF(Polygon[Asset Group]="","",VLOOKUP(Polygon[Asset Group],asset_grp_poly,3,FALSE))</f>
        <v/>
      </c>
      <c r="K993" s="3" t="str">
        <f>IF(Polygon[Asset Group]="","",VLOOKUP(Polygon[Asset Type],type_master_list,2,FALSE))</f>
        <v/>
      </c>
      <c r="L993" s="3" t="str">
        <f>IF(Polygon[Asset Name]="","",PROPER(Polygon[Asset Name]))</f>
        <v/>
      </c>
      <c r="M993" s="11" t="str">
        <f>IF(Polygon[Install Date]="","",Polygon[Install Date])</f>
        <v/>
      </c>
      <c r="N993" s="11" t="str">
        <f>IF(Polygon[Note]="","",PROPER(Polygon[Note]))</f>
        <v/>
      </c>
      <c r="O993" s="11" t="str">
        <f>IF(Polygon[Resource Consent Number]="","",UPPER(Polygon[Resource Consent Number]))</f>
        <v/>
      </c>
      <c r="P993" s="53" t="str">
        <f>IF(Polygon[Asset Unit Cost]="","",Polygon[Asset Unit Cost])</f>
        <v/>
      </c>
      <c r="Q993" s="11" t="str">
        <f>IF(Polygon[Added By]="","",UPPER(Polygon[Added By]))</f>
        <v/>
      </c>
      <c r="R993" s="11" t="str">
        <f>IF(Polygon[Added Date]="","",Polygon[Added Date])</f>
        <v/>
      </c>
      <c r="S993" s="14" t="str">
        <f>IF(Polygon[Z COORD]="","",Polygon[Z COORD])</f>
        <v/>
      </c>
      <c r="T993" s="14" t="str">
        <f>IF(Polygon[Asset Description]="","",PROPER(Polygon[Asset Description]))</f>
        <v/>
      </c>
      <c r="U993" s="14" t="str">
        <f>IF(Polygon[Area m2]="","",Polygon[Area m2])</f>
        <v/>
      </c>
      <c r="V993" s="14" t="str">
        <f>IF(Polygon[Asset Group]="","",VLOOKUP(Polygon[Surface Material],surface_master,2,FALSE))</f>
        <v/>
      </c>
      <c r="W993" s="14" t="str">
        <f>IF(Polygon[Asset Group]="","",VLOOKUP(Polygon[Material],sa_pa_surface,2,FALSE))</f>
        <v/>
      </c>
      <c r="X993" s="14" t="str">
        <f>IF(Polygon[Asset Group]="","",VLOOKUP(Polygon[Surface],surface_master,2,FALSE))</f>
        <v/>
      </c>
      <c r="Y993" s="14" t="str">
        <f>IF(Polygon[Surface Layer Depth mm]="","",Polygon[Surface Layer Depth mm])</f>
        <v/>
      </c>
      <c r="Z993" s="14" t="str">
        <f>IF(Polygon[Length m]="","",Polygon[Length m])</f>
        <v/>
      </c>
      <c r="AA993" s="14" t="str">
        <f>IF(Polygon[Av Width m]="","",Polygon[Av Width m])</f>
        <v/>
      </c>
      <c r="AB993" s="14" t="str">
        <f>IF(Polygon[Parking Capacity]="","",Polygon[Parking Capacity])</f>
        <v/>
      </c>
    </row>
    <row r="994" spans="1:28" s="3" customFormat="1" x14ac:dyDescent="0.2">
      <c r="A994" s="3" t="str">
        <f>IF(Polygon[DWG File Name]="","",Polygon[DWG File Name])</f>
        <v/>
      </c>
      <c r="B994" s="3" t="str">
        <f>IF(Polygon[DWG Layer Name]="","",Polygon[DWG Layer Name])</f>
        <v/>
      </c>
      <c r="C994" s="3" t="str">
        <f>IF(Polygon[DWG Handle]="","",Polygon[DWG Handle])</f>
        <v/>
      </c>
      <c r="D994" s="58" t="str">
        <f>IF(Polygon[Approx Centroid X]="","",Polygon[Approx Centroid X])</f>
        <v/>
      </c>
      <c r="E994" s="58" t="str">
        <f>IF(Polygon[Approx Centroid Y]="","",Polygon[Approx Centroid Y])</f>
        <v/>
      </c>
      <c r="F994" s="3" t="str">
        <f>IF(Polygon[Replacement Asset]="","",Polygon[Replacement Asset])</f>
        <v/>
      </c>
      <c r="G994" s="3" t="str">
        <f>IF(Polygon[Asset ID]="","",UPPER(Polygon[Asset ID]))</f>
        <v/>
      </c>
      <c r="H994" s="3" t="str">
        <f>IF(Polygon[Asset Group]="","",VLOOKUP(Polygon[Asset Group],asset_grp_poly,4,FALSE))</f>
        <v/>
      </c>
      <c r="I994" s="3" t="str">
        <f>IF(Polygon[Asset Group]="","",VLOOKUP(Polygon[Asset Group],asset_grp_poly,2,FALSE))</f>
        <v/>
      </c>
      <c r="J994" s="3" t="str">
        <f>IF(Polygon[Asset Group]="","",VLOOKUP(Polygon[Asset Group],asset_grp_poly,3,FALSE))</f>
        <v/>
      </c>
      <c r="K994" s="3" t="str">
        <f>IF(Polygon[Asset Group]="","",VLOOKUP(Polygon[Asset Type],type_master_list,2,FALSE))</f>
        <v/>
      </c>
      <c r="L994" s="3" t="str">
        <f>IF(Polygon[Asset Name]="","",PROPER(Polygon[Asset Name]))</f>
        <v/>
      </c>
      <c r="M994" s="11" t="str">
        <f>IF(Polygon[Install Date]="","",Polygon[Install Date])</f>
        <v/>
      </c>
      <c r="N994" s="11" t="str">
        <f>IF(Polygon[Note]="","",PROPER(Polygon[Note]))</f>
        <v/>
      </c>
      <c r="O994" s="11" t="str">
        <f>IF(Polygon[Resource Consent Number]="","",UPPER(Polygon[Resource Consent Number]))</f>
        <v/>
      </c>
      <c r="P994" s="53" t="str">
        <f>IF(Polygon[Asset Unit Cost]="","",Polygon[Asset Unit Cost])</f>
        <v/>
      </c>
      <c r="Q994" s="11" t="str">
        <f>IF(Polygon[Added By]="","",UPPER(Polygon[Added By]))</f>
        <v/>
      </c>
      <c r="R994" s="11" t="str">
        <f>IF(Polygon[Added Date]="","",Polygon[Added Date])</f>
        <v/>
      </c>
      <c r="S994" s="14" t="str">
        <f>IF(Polygon[Z COORD]="","",Polygon[Z COORD])</f>
        <v/>
      </c>
      <c r="T994" s="14" t="str">
        <f>IF(Polygon[Asset Description]="","",PROPER(Polygon[Asset Description]))</f>
        <v/>
      </c>
      <c r="U994" s="14" t="str">
        <f>IF(Polygon[Area m2]="","",Polygon[Area m2])</f>
        <v/>
      </c>
      <c r="V994" s="14" t="str">
        <f>IF(Polygon[Asset Group]="","",VLOOKUP(Polygon[Surface Material],surface_master,2,FALSE))</f>
        <v/>
      </c>
      <c r="W994" s="14" t="str">
        <f>IF(Polygon[Asset Group]="","",VLOOKUP(Polygon[Material],sa_pa_surface,2,FALSE))</f>
        <v/>
      </c>
      <c r="X994" s="14" t="str">
        <f>IF(Polygon[Asset Group]="","",VLOOKUP(Polygon[Surface],surface_master,2,FALSE))</f>
        <v/>
      </c>
      <c r="Y994" s="14" t="str">
        <f>IF(Polygon[Surface Layer Depth mm]="","",Polygon[Surface Layer Depth mm])</f>
        <v/>
      </c>
      <c r="Z994" s="14" t="str">
        <f>IF(Polygon[Length m]="","",Polygon[Length m])</f>
        <v/>
      </c>
      <c r="AA994" s="14" t="str">
        <f>IF(Polygon[Av Width m]="","",Polygon[Av Width m])</f>
        <v/>
      </c>
      <c r="AB994" s="14" t="str">
        <f>IF(Polygon[Parking Capacity]="","",Polygon[Parking Capacity])</f>
        <v/>
      </c>
    </row>
    <row r="995" spans="1:28" s="3" customFormat="1" x14ac:dyDescent="0.2">
      <c r="A995" s="3" t="str">
        <f>IF(Polygon[DWG File Name]="","",Polygon[DWG File Name])</f>
        <v/>
      </c>
      <c r="B995" s="3" t="str">
        <f>IF(Polygon[DWG Layer Name]="","",Polygon[DWG Layer Name])</f>
        <v/>
      </c>
      <c r="C995" s="3" t="str">
        <f>IF(Polygon[DWG Handle]="","",Polygon[DWG Handle])</f>
        <v/>
      </c>
      <c r="D995" s="58" t="str">
        <f>IF(Polygon[Approx Centroid X]="","",Polygon[Approx Centroid X])</f>
        <v/>
      </c>
      <c r="E995" s="58" t="str">
        <f>IF(Polygon[Approx Centroid Y]="","",Polygon[Approx Centroid Y])</f>
        <v/>
      </c>
      <c r="F995" s="3" t="str">
        <f>IF(Polygon[Replacement Asset]="","",Polygon[Replacement Asset])</f>
        <v/>
      </c>
      <c r="G995" s="3" t="str">
        <f>IF(Polygon[Asset ID]="","",UPPER(Polygon[Asset ID]))</f>
        <v/>
      </c>
      <c r="H995" s="3" t="str">
        <f>IF(Polygon[Asset Group]="","",VLOOKUP(Polygon[Asset Group],asset_grp_poly,4,FALSE))</f>
        <v/>
      </c>
      <c r="I995" s="3" t="str">
        <f>IF(Polygon[Asset Group]="","",VLOOKUP(Polygon[Asset Group],asset_grp_poly,2,FALSE))</f>
        <v/>
      </c>
      <c r="J995" s="3" t="str">
        <f>IF(Polygon[Asset Group]="","",VLOOKUP(Polygon[Asset Group],asset_grp_poly,3,FALSE))</f>
        <v/>
      </c>
      <c r="K995" s="3" t="str">
        <f>IF(Polygon[Asset Group]="","",VLOOKUP(Polygon[Asset Type],type_master_list,2,FALSE))</f>
        <v/>
      </c>
      <c r="L995" s="3" t="str">
        <f>IF(Polygon[Asset Name]="","",PROPER(Polygon[Asset Name]))</f>
        <v/>
      </c>
      <c r="M995" s="11" t="str">
        <f>IF(Polygon[Install Date]="","",Polygon[Install Date])</f>
        <v/>
      </c>
      <c r="N995" s="11" t="str">
        <f>IF(Polygon[Note]="","",PROPER(Polygon[Note]))</f>
        <v/>
      </c>
      <c r="O995" s="11" t="str">
        <f>IF(Polygon[Resource Consent Number]="","",UPPER(Polygon[Resource Consent Number]))</f>
        <v/>
      </c>
      <c r="P995" s="53" t="str">
        <f>IF(Polygon[Asset Unit Cost]="","",Polygon[Asset Unit Cost])</f>
        <v/>
      </c>
      <c r="Q995" s="11" t="str">
        <f>IF(Polygon[Added By]="","",UPPER(Polygon[Added By]))</f>
        <v/>
      </c>
      <c r="R995" s="11" t="str">
        <f>IF(Polygon[Added Date]="","",Polygon[Added Date])</f>
        <v/>
      </c>
      <c r="S995" s="14" t="str">
        <f>IF(Polygon[Z COORD]="","",Polygon[Z COORD])</f>
        <v/>
      </c>
      <c r="T995" s="14" t="str">
        <f>IF(Polygon[Asset Description]="","",PROPER(Polygon[Asset Description]))</f>
        <v/>
      </c>
      <c r="U995" s="14" t="str">
        <f>IF(Polygon[Area m2]="","",Polygon[Area m2])</f>
        <v/>
      </c>
      <c r="V995" s="14" t="str">
        <f>IF(Polygon[Asset Group]="","",VLOOKUP(Polygon[Surface Material],surface_master,2,FALSE))</f>
        <v/>
      </c>
      <c r="W995" s="14" t="str">
        <f>IF(Polygon[Asset Group]="","",VLOOKUP(Polygon[Material],sa_pa_surface,2,FALSE))</f>
        <v/>
      </c>
      <c r="X995" s="14" t="str">
        <f>IF(Polygon[Asset Group]="","",VLOOKUP(Polygon[Surface],surface_master,2,FALSE))</f>
        <v/>
      </c>
      <c r="Y995" s="14" t="str">
        <f>IF(Polygon[Surface Layer Depth mm]="","",Polygon[Surface Layer Depth mm])</f>
        <v/>
      </c>
      <c r="Z995" s="14" t="str">
        <f>IF(Polygon[Length m]="","",Polygon[Length m])</f>
        <v/>
      </c>
      <c r="AA995" s="14" t="str">
        <f>IF(Polygon[Av Width m]="","",Polygon[Av Width m])</f>
        <v/>
      </c>
      <c r="AB995" s="14" t="str">
        <f>IF(Polygon[Parking Capacity]="","",Polygon[Parking Capacity])</f>
        <v/>
      </c>
    </row>
    <row r="996" spans="1:28" s="3" customFormat="1" x14ac:dyDescent="0.2">
      <c r="A996" s="3" t="str">
        <f>IF(Polygon[DWG File Name]="","",Polygon[DWG File Name])</f>
        <v/>
      </c>
      <c r="B996" s="3" t="str">
        <f>IF(Polygon[DWG Layer Name]="","",Polygon[DWG Layer Name])</f>
        <v/>
      </c>
      <c r="C996" s="3" t="str">
        <f>IF(Polygon[DWG Handle]="","",Polygon[DWG Handle])</f>
        <v/>
      </c>
      <c r="D996" s="58" t="str">
        <f>IF(Polygon[Approx Centroid X]="","",Polygon[Approx Centroid X])</f>
        <v/>
      </c>
      <c r="E996" s="58" t="str">
        <f>IF(Polygon[Approx Centroid Y]="","",Polygon[Approx Centroid Y])</f>
        <v/>
      </c>
      <c r="F996" s="3" t="str">
        <f>IF(Polygon[Replacement Asset]="","",Polygon[Replacement Asset])</f>
        <v/>
      </c>
      <c r="G996" s="3" t="str">
        <f>IF(Polygon[Asset ID]="","",UPPER(Polygon[Asset ID]))</f>
        <v/>
      </c>
      <c r="H996" s="3" t="str">
        <f>IF(Polygon[Asset Group]="","",VLOOKUP(Polygon[Asset Group],asset_grp_poly,4,FALSE))</f>
        <v/>
      </c>
      <c r="I996" s="3" t="str">
        <f>IF(Polygon[Asset Group]="","",VLOOKUP(Polygon[Asset Group],asset_grp_poly,2,FALSE))</f>
        <v/>
      </c>
      <c r="J996" s="3" t="str">
        <f>IF(Polygon[Asset Group]="","",VLOOKUP(Polygon[Asset Group],asset_grp_poly,3,FALSE))</f>
        <v/>
      </c>
      <c r="K996" s="3" t="str">
        <f>IF(Polygon[Asset Group]="","",VLOOKUP(Polygon[Asset Type],type_master_list,2,FALSE))</f>
        <v/>
      </c>
      <c r="L996" s="3" t="str">
        <f>IF(Polygon[Asset Name]="","",PROPER(Polygon[Asset Name]))</f>
        <v/>
      </c>
      <c r="M996" s="11" t="str">
        <f>IF(Polygon[Install Date]="","",Polygon[Install Date])</f>
        <v/>
      </c>
      <c r="N996" s="11" t="str">
        <f>IF(Polygon[Note]="","",PROPER(Polygon[Note]))</f>
        <v/>
      </c>
      <c r="O996" s="11" t="str">
        <f>IF(Polygon[Resource Consent Number]="","",UPPER(Polygon[Resource Consent Number]))</f>
        <v/>
      </c>
      <c r="P996" s="53" t="str">
        <f>IF(Polygon[Asset Unit Cost]="","",Polygon[Asset Unit Cost])</f>
        <v/>
      </c>
      <c r="Q996" s="11" t="str">
        <f>IF(Polygon[Added By]="","",UPPER(Polygon[Added By]))</f>
        <v/>
      </c>
      <c r="R996" s="11" t="str">
        <f>IF(Polygon[Added Date]="","",Polygon[Added Date])</f>
        <v/>
      </c>
      <c r="S996" s="14" t="str">
        <f>IF(Polygon[Z COORD]="","",Polygon[Z COORD])</f>
        <v/>
      </c>
      <c r="T996" s="14" t="str">
        <f>IF(Polygon[Asset Description]="","",PROPER(Polygon[Asset Description]))</f>
        <v/>
      </c>
      <c r="U996" s="14" t="str">
        <f>IF(Polygon[Area m2]="","",Polygon[Area m2])</f>
        <v/>
      </c>
      <c r="V996" s="14" t="str">
        <f>IF(Polygon[Asset Group]="","",VLOOKUP(Polygon[Surface Material],surface_master,2,FALSE))</f>
        <v/>
      </c>
      <c r="W996" s="14" t="str">
        <f>IF(Polygon[Asset Group]="","",VLOOKUP(Polygon[Material],sa_pa_surface,2,FALSE))</f>
        <v/>
      </c>
      <c r="X996" s="14" t="str">
        <f>IF(Polygon[Asset Group]="","",VLOOKUP(Polygon[Surface],surface_master,2,FALSE))</f>
        <v/>
      </c>
      <c r="Y996" s="14" t="str">
        <f>IF(Polygon[Surface Layer Depth mm]="","",Polygon[Surface Layer Depth mm])</f>
        <v/>
      </c>
      <c r="Z996" s="14" t="str">
        <f>IF(Polygon[Length m]="","",Polygon[Length m])</f>
        <v/>
      </c>
      <c r="AA996" s="14" t="str">
        <f>IF(Polygon[Av Width m]="","",Polygon[Av Width m])</f>
        <v/>
      </c>
      <c r="AB996" s="14" t="str">
        <f>IF(Polygon[Parking Capacity]="","",Polygon[Parking Capacity])</f>
        <v/>
      </c>
    </row>
    <row r="997" spans="1:28" s="3" customFormat="1" x14ac:dyDescent="0.2">
      <c r="A997" s="3" t="str">
        <f>IF(Polygon[DWG File Name]="","",Polygon[DWG File Name])</f>
        <v/>
      </c>
      <c r="B997" s="3" t="str">
        <f>IF(Polygon[DWG Layer Name]="","",Polygon[DWG Layer Name])</f>
        <v/>
      </c>
      <c r="C997" s="3" t="str">
        <f>IF(Polygon[DWG Handle]="","",Polygon[DWG Handle])</f>
        <v/>
      </c>
      <c r="D997" s="58" t="str">
        <f>IF(Polygon[Approx Centroid X]="","",Polygon[Approx Centroid X])</f>
        <v/>
      </c>
      <c r="E997" s="58" t="str">
        <f>IF(Polygon[Approx Centroid Y]="","",Polygon[Approx Centroid Y])</f>
        <v/>
      </c>
      <c r="F997" s="3" t="str">
        <f>IF(Polygon[Replacement Asset]="","",Polygon[Replacement Asset])</f>
        <v/>
      </c>
      <c r="G997" s="3" t="str">
        <f>IF(Polygon[Asset ID]="","",UPPER(Polygon[Asset ID]))</f>
        <v/>
      </c>
      <c r="H997" s="3" t="str">
        <f>IF(Polygon[Asset Group]="","",VLOOKUP(Polygon[Asset Group],asset_grp_poly,4,FALSE))</f>
        <v/>
      </c>
      <c r="I997" s="3" t="str">
        <f>IF(Polygon[Asset Group]="","",VLOOKUP(Polygon[Asset Group],asset_grp_poly,2,FALSE))</f>
        <v/>
      </c>
      <c r="J997" s="3" t="str">
        <f>IF(Polygon[Asset Group]="","",VLOOKUP(Polygon[Asset Group],asset_grp_poly,3,FALSE))</f>
        <v/>
      </c>
      <c r="K997" s="3" t="str">
        <f>IF(Polygon[Asset Group]="","",VLOOKUP(Polygon[Asset Type],type_master_list,2,FALSE))</f>
        <v/>
      </c>
      <c r="L997" s="3" t="str">
        <f>IF(Polygon[Asset Name]="","",PROPER(Polygon[Asset Name]))</f>
        <v/>
      </c>
      <c r="M997" s="11" t="str">
        <f>IF(Polygon[Install Date]="","",Polygon[Install Date])</f>
        <v/>
      </c>
      <c r="N997" s="11" t="str">
        <f>IF(Polygon[Note]="","",PROPER(Polygon[Note]))</f>
        <v/>
      </c>
      <c r="O997" s="11" t="str">
        <f>IF(Polygon[Resource Consent Number]="","",UPPER(Polygon[Resource Consent Number]))</f>
        <v/>
      </c>
      <c r="P997" s="53" t="str">
        <f>IF(Polygon[Asset Unit Cost]="","",Polygon[Asset Unit Cost])</f>
        <v/>
      </c>
      <c r="Q997" s="11" t="str">
        <f>IF(Polygon[Added By]="","",UPPER(Polygon[Added By]))</f>
        <v/>
      </c>
      <c r="R997" s="11" t="str">
        <f>IF(Polygon[Added Date]="","",Polygon[Added Date])</f>
        <v/>
      </c>
      <c r="S997" s="14" t="str">
        <f>IF(Polygon[Z COORD]="","",Polygon[Z COORD])</f>
        <v/>
      </c>
      <c r="T997" s="14" t="str">
        <f>IF(Polygon[Asset Description]="","",PROPER(Polygon[Asset Description]))</f>
        <v/>
      </c>
      <c r="U997" s="14" t="str">
        <f>IF(Polygon[Area m2]="","",Polygon[Area m2])</f>
        <v/>
      </c>
      <c r="V997" s="14" t="str">
        <f>IF(Polygon[Asset Group]="","",VLOOKUP(Polygon[Surface Material],surface_master,2,FALSE))</f>
        <v/>
      </c>
      <c r="W997" s="14" t="str">
        <f>IF(Polygon[Asset Group]="","",VLOOKUP(Polygon[Material],sa_pa_surface,2,FALSE))</f>
        <v/>
      </c>
      <c r="X997" s="14" t="str">
        <f>IF(Polygon[Asset Group]="","",VLOOKUP(Polygon[Surface],surface_master,2,FALSE))</f>
        <v/>
      </c>
      <c r="Y997" s="14" t="str">
        <f>IF(Polygon[Surface Layer Depth mm]="","",Polygon[Surface Layer Depth mm])</f>
        <v/>
      </c>
      <c r="Z997" s="14" t="str">
        <f>IF(Polygon[Length m]="","",Polygon[Length m])</f>
        <v/>
      </c>
      <c r="AA997" s="14" t="str">
        <f>IF(Polygon[Av Width m]="","",Polygon[Av Width m])</f>
        <v/>
      </c>
      <c r="AB997" s="14" t="str">
        <f>IF(Polygon[Parking Capacity]="","",Polygon[Parking Capacity])</f>
        <v/>
      </c>
    </row>
    <row r="998" spans="1:28" s="3" customFormat="1" x14ac:dyDescent="0.2">
      <c r="A998" s="3" t="str">
        <f>IF(Polygon[DWG File Name]="","",Polygon[DWG File Name])</f>
        <v/>
      </c>
      <c r="B998" s="3" t="str">
        <f>IF(Polygon[DWG Layer Name]="","",Polygon[DWG Layer Name])</f>
        <v/>
      </c>
      <c r="C998" s="3" t="str">
        <f>IF(Polygon[DWG Handle]="","",Polygon[DWG Handle])</f>
        <v/>
      </c>
      <c r="D998" s="58" t="str">
        <f>IF(Polygon[Approx Centroid X]="","",Polygon[Approx Centroid X])</f>
        <v/>
      </c>
      <c r="E998" s="58" t="str">
        <f>IF(Polygon[Approx Centroid Y]="","",Polygon[Approx Centroid Y])</f>
        <v/>
      </c>
      <c r="F998" s="3" t="str">
        <f>IF(Polygon[Replacement Asset]="","",Polygon[Replacement Asset])</f>
        <v/>
      </c>
      <c r="G998" s="3" t="str">
        <f>IF(Polygon[Asset ID]="","",UPPER(Polygon[Asset ID]))</f>
        <v/>
      </c>
      <c r="H998" s="3" t="str">
        <f>IF(Polygon[Asset Group]="","",VLOOKUP(Polygon[Asset Group],asset_grp_poly,4,FALSE))</f>
        <v/>
      </c>
      <c r="I998" s="3" t="str">
        <f>IF(Polygon[Asset Group]="","",VLOOKUP(Polygon[Asset Group],asset_grp_poly,2,FALSE))</f>
        <v/>
      </c>
      <c r="J998" s="3" t="str">
        <f>IF(Polygon[Asset Group]="","",VLOOKUP(Polygon[Asset Group],asset_grp_poly,3,FALSE))</f>
        <v/>
      </c>
      <c r="K998" s="3" t="str">
        <f>IF(Polygon[Asset Group]="","",VLOOKUP(Polygon[Asset Type],type_master_list,2,FALSE))</f>
        <v/>
      </c>
      <c r="L998" s="3" t="str">
        <f>IF(Polygon[Asset Name]="","",PROPER(Polygon[Asset Name]))</f>
        <v/>
      </c>
      <c r="M998" s="11" t="str">
        <f>IF(Polygon[Install Date]="","",Polygon[Install Date])</f>
        <v/>
      </c>
      <c r="N998" s="11" t="str">
        <f>IF(Polygon[Note]="","",PROPER(Polygon[Note]))</f>
        <v/>
      </c>
      <c r="O998" s="11" t="str">
        <f>IF(Polygon[Resource Consent Number]="","",UPPER(Polygon[Resource Consent Number]))</f>
        <v/>
      </c>
      <c r="P998" s="53" t="str">
        <f>IF(Polygon[Asset Unit Cost]="","",Polygon[Asset Unit Cost])</f>
        <v/>
      </c>
      <c r="Q998" s="11" t="str">
        <f>IF(Polygon[Added By]="","",UPPER(Polygon[Added By]))</f>
        <v/>
      </c>
      <c r="R998" s="11" t="str">
        <f>IF(Polygon[Added Date]="","",Polygon[Added Date])</f>
        <v/>
      </c>
      <c r="S998" s="14" t="str">
        <f>IF(Polygon[Z COORD]="","",Polygon[Z COORD])</f>
        <v/>
      </c>
      <c r="T998" s="14" t="str">
        <f>IF(Polygon[Asset Description]="","",PROPER(Polygon[Asset Description]))</f>
        <v/>
      </c>
      <c r="U998" s="14" t="str">
        <f>IF(Polygon[Area m2]="","",Polygon[Area m2])</f>
        <v/>
      </c>
      <c r="V998" s="14" t="str">
        <f>IF(Polygon[Asset Group]="","",VLOOKUP(Polygon[Surface Material],surface_master,2,FALSE))</f>
        <v/>
      </c>
      <c r="W998" s="14" t="str">
        <f>IF(Polygon[Asset Group]="","",VLOOKUP(Polygon[Material],sa_pa_surface,2,FALSE))</f>
        <v/>
      </c>
      <c r="X998" s="14" t="str">
        <f>IF(Polygon[Asset Group]="","",VLOOKUP(Polygon[Surface],surface_master,2,FALSE))</f>
        <v/>
      </c>
      <c r="Y998" s="14" t="str">
        <f>IF(Polygon[Surface Layer Depth mm]="","",Polygon[Surface Layer Depth mm])</f>
        <v/>
      </c>
      <c r="Z998" s="14" t="str">
        <f>IF(Polygon[Length m]="","",Polygon[Length m])</f>
        <v/>
      </c>
      <c r="AA998" s="14" t="str">
        <f>IF(Polygon[Av Width m]="","",Polygon[Av Width m])</f>
        <v/>
      </c>
      <c r="AB998" s="14" t="str">
        <f>IF(Polygon[Parking Capacity]="","",Polygon[Parking Capacity])</f>
        <v/>
      </c>
    </row>
    <row r="999" spans="1:28" s="3" customFormat="1" x14ac:dyDescent="0.2">
      <c r="A999" s="3" t="str">
        <f>IF(Polygon[DWG File Name]="","",Polygon[DWG File Name])</f>
        <v/>
      </c>
      <c r="B999" s="3" t="str">
        <f>IF(Polygon[DWG Layer Name]="","",Polygon[DWG Layer Name])</f>
        <v/>
      </c>
      <c r="C999" s="3" t="str">
        <f>IF(Polygon[DWG Handle]="","",Polygon[DWG Handle])</f>
        <v/>
      </c>
      <c r="D999" s="58" t="str">
        <f>IF(Polygon[Approx Centroid X]="","",Polygon[Approx Centroid X])</f>
        <v/>
      </c>
      <c r="E999" s="58" t="str">
        <f>IF(Polygon[Approx Centroid Y]="","",Polygon[Approx Centroid Y])</f>
        <v/>
      </c>
      <c r="F999" s="3" t="str">
        <f>IF(Polygon[Replacement Asset]="","",Polygon[Replacement Asset])</f>
        <v/>
      </c>
      <c r="G999" s="3" t="str">
        <f>IF(Polygon[Asset ID]="","",UPPER(Polygon[Asset ID]))</f>
        <v/>
      </c>
      <c r="H999" s="3" t="str">
        <f>IF(Polygon[Asset Group]="","",VLOOKUP(Polygon[Asset Group],asset_grp_poly,4,FALSE))</f>
        <v/>
      </c>
      <c r="I999" s="3" t="str">
        <f>IF(Polygon[Asset Group]="","",VLOOKUP(Polygon[Asset Group],asset_grp_poly,2,FALSE))</f>
        <v/>
      </c>
      <c r="J999" s="3" t="str">
        <f>IF(Polygon[Asset Group]="","",VLOOKUP(Polygon[Asset Group],asset_grp_poly,3,FALSE))</f>
        <v/>
      </c>
      <c r="K999" s="3" t="str">
        <f>IF(Polygon[Asset Group]="","",VLOOKUP(Polygon[Asset Type],type_master_list,2,FALSE))</f>
        <v/>
      </c>
      <c r="L999" s="3" t="str">
        <f>IF(Polygon[Asset Name]="","",PROPER(Polygon[Asset Name]))</f>
        <v/>
      </c>
      <c r="M999" s="11" t="str">
        <f>IF(Polygon[Install Date]="","",Polygon[Install Date])</f>
        <v/>
      </c>
      <c r="N999" s="11" t="str">
        <f>IF(Polygon[Note]="","",PROPER(Polygon[Note]))</f>
        <v/>
      </c>
      <c r="O999" s="11" t="str">
        <f>IF(Polygon[Resource Consent Number]="","",UPPER(Polygon[Resource Consent Number]))</f>
        <v/>
      </c>
      <c r="P999" s="53" t="str">
        <f>IF(Polygon[Asset Unit Cost]="","",Polygon[Asset Unit Cost])</f>
        <v/>
      </c>
      <c r="Q999" s="11" t="str">
        <f>IF(Polygon[Added By]="","",UPPER(Polygon[Added By]))</f>
        <v/>
      </c>
      <c r="R999" s="11" t="str">
        <f>IF(Polygon[Added Date]="","",Polygon[Added Date])</f>
        <v/>
      </c>
      <c r="S999" s="14" t="str">
        <f>IF(Polygon[Z COORD]="","",Polygon[Z COORD])</f>
        <v/>
      </c>
      <c r="T999" s="14" t="str">
        <f>IF(Polygon[Asset Description]="","",PROPER(Polygon[Asset Description]))</f>
        <v/>
      </c>
      <c r="U999" s="14" t="str">
        <f>IF(Polygon[Area m2]="","",Polygon[Area m2])</f>
        <v/>
      </c>
      <c r="V999" s="14" t="str">
        <f>IF(Polygon[Asset Group]="","",VLOOKUP(Polygon[Surface Material],surface_master,2,FALSE))</f>
        <v/>
      </c>
      <c r="W999" s="14" t="str">
        <f>IF(Polygon[Asset Group]="","",VLOOKUP(Polygon[Material],sa_pa_surface,2,FALSE))</f>
        <v/>
      </c>
      <c r="X999" s="14" t="str">
        <f>IF(Polygon[Asset Group]="","",VLOOKUP(Polygon[Surface],surface_master,2,FALSE))</f>
        <v/>
      </c>
      <c r="Y999" s="14" t="str">
        <f>IF(Polygon[Surface Layer Depth mm]="","",Polygon[Surface Layer Depth mm])</f>
        <v/>
      </c>
      <c r="Z999" s="14" t="str">
        <f>IF(Polygon[Length m]="","",Polygon[Length m])</f>
        <v/>
      </c>
      <c r="AA999" s="14" t="str">
        <f>IF(Polygon[Av Width m]="","",Polygon[Av Width m])</f>
        <v/>
      </c>
      <c r="AB999" s="14" t="str">
        <f>IF(Polygon[Parking Capacity]="","",Polygon[Parking Capacity])</f>
        <v/>
      </c>
    </row>
    <row r="1000" spans="1:28" s="3" customFormat="1" x14ac:dyDescent="0.2">
      <c r="A1000" s="3" t="str">
        <f>IF(Polygon[DWG File Name]="","",Polygon[DWG File Name])</f>
        <v/>
      </c>
      <c r="B1000" s="3" t="str">
        <f>IF(Polygon[DWG Layer Name]="","",Polygon[DWG Layer Name])</f>
        <v/>
      </c>
      <c r="C1000" s="3" t="str">
        <f>IF(Polygon[DWG Handle]="","",Polygon[DWG Handle])</f>
        <v/>
      </c>
      <c r="D1000" s="58" t="str">
        <f>IF(Polygon[Approx Centroid X]="","",Polygon[Approx Centroid X])</f>
        <v/>
      </c>
      <c r="E1000" s="58" t="str">
        <f>IF(Polygon[Approx Centroid Y]="","",Polygon[Approx Centroid Y])</f>
        <v/>
      </c>
      <c r="F1000" s="3" t="str">
        <f>IF(Polygon[Replacement Asset]="","",Polygon[Replacement Asset])</f>
        <v/>
      </c>
      <c r="G1000" s="3" t="str">
        <f>IF(Polygon[Asset ID]="","",UPPER(Polygon[Asset ID]))</f>
        <v/>
      </c>
      <c r="H1000" s="3" t="str">
        <f>IF(Polygon[Asset Group]="","",VLOOKUP(Polygon[Asset Group],asset_grp_poly,4,FALSE))</f>
        <v/>
      </c>
      <c r="I1000" s="3" t="str">
        <f>IF(Polygon[Asset Group]="","",VLOOKUP(Polygon[Asset Group],asset_grp_poly,2,FALSE))</f>
        <v/>
      </c>
      <c r="J1000" s="3" t="str">
        <f>IF(Polygon[Asset Group]="","",VLOOKUP(Polygon[Asset Group],asset_grp_poly,3,FALSE))</f>
        <v/>
      </c>
      <c r="K1000" s="3" t="str">
        <f>IF(Polygon[Asset Group]="","",VLOOKUP(Polygon[Asset Type],type_master_list,2,FALSE))</f>
        <v/>
      </c>
      <c r="L1000" s="3" t="str">
        <f>IF(Polygon[Asset Name]="","",PROPER(Polygon[Asset Name]))</f>
        <v/>
      </c>
      <c r="M1000" s="11" t="str">
        <f>IF(Polygon[Install Date]="","",Polygon[Install Date])</f>
        <v/>
      </c>
      <c r="N1000" s="11" t="str">
        <f>IF(Polygon[Note]="","",PROPER(Polygon[Note]))</f>
        <v/>
      </c>
      <c r="O1000" s="11" t="str">
        <f>IF(Polygon[Resource Consent Number]="","",UPPER(Polygon[Resource Consent Number]))</f>
        <v/>
      </c>
      <c r="P1000" s="53" t="str">
        <f>IF(Polygon[Asset Unit Cost]="","",Polygon[Asset Unit Cost])</f>
        <v/>
      </c>
      <c r="Q1000" s="11" t="str">
        <f>IF(Polygon[Added By]="","",UPPER(Polygon[Added By]))</f>
        <v/>
      </c>
      <c r="R1000" s="11" t="str">
        <f>IF(Polygon[Added Date]="","",Polygon[Added Date])</f>
        <v/>
      </c>
      <c r="S1000" s="14" t="str">
        <f>IF(Polygon[Z COORD]="","",Polygon[Z COORD])</f>
        <v/>
      </c>
      <c r="T1000" s="14" t="str">
        <f>IF(Polygon[Asset Description]="","",PROPER(Polygon[Asset Description]))</f>
        <v/>
      </c>
      <c r="U1000" s="14" t="str">
        <f>IF(Polygon[Area m2]="","",Polygon[Area m2])</f>
        <v/>
      </c>
      <c r="V1000" s="14" t="str">
        <f>IF(Polygon[Asset Group]="","",VLOOKUP(Polygon[Surface Material],surface_master,2,FALSE))</f>
        <v/>
      </c>
      <c r="W1000" s="14" t="str">
        <f>IF(Polygon[Asset Group]="","",VLOOKUP(Polygon[Material],sa_pa_surface,2,FALSE))</f>
        <v/>
      </c>
      <c r="X1000" s="14" t="str">
        <f>IF(Polygon[Asset Group]="","",VLOOKUP(Polygon[Surface],surface_master,2,FALSE))</f>
        <v/>
      </c>
      <c r="Y1000" s="14" t="str">
        <f>IF(Polygon[Surface Layer Depth mm]="","",Polygon[Surface Layer Depth mm])</f>
        <v/>
      </c>
      <c r="Z1000" s="14" t="str">
        <f>IF(Polygon[Length m]="","",Polygon[Length m])</f>
        <v/>
      </c>
      <c r="AA1000" s="14" t="str">
        <f>IF(Polygon[Av Width m]="","",Polygon[Av Width m])</f>
        <v/>
      </c>
      <c r="AB1000" s="14" t="str">
        <f>IF(Polygon[Parking Capacity]="","",Polygon[Parking Capacity])</f>
        <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H29"/>
  <sheetViews>
    <sheetView workbookViewId="0">
      <selection activeCell="A23" sqref="A1:A1048576"/>
    </sheetView>
  </sheetViews>
  <sheetFormatPr defaultRowHeight="11.25" x14ac:dyDescent="0.2"/>
  <cols>
    <col min="1" max="1" width="15" style="1" bestFit="1" customWidth="1"/>
    <col min="2" max="2" width="4.42578125" style="4" bestFit="1" customWidth="1"/>
    <col min="3" max="3" width="4.85546875" style="1" customWidth="1"/>
    <col min="4" max="4" width="22" style="1" bestFit="1" customWidth="1"/>
    <col min="5" max="16384" width="9.140625" style="1"/>
  </cols>
  <sheetData>
    <row r="1" spans="1:8" x14ac:dyDescent="0.2">
      <c r="A1" s="1" t="s">
        <v>73</v>
      </c>
      <c r="B1" s="4" t="s">
        <v>77</v>
      </c>
      <c r="C1" s="1" t="s">
        <v>841</v>
      </c>
    </row>
    <row r="2" spans="1:8" x14ac:dyDescent="0.2">
      <c r="A2" s="10" t="s">
        <v>399</v>
      </c>
      <c r="B2" s="5" t="s">
        <v>78</v>
      </c>
      <c r="C2" s="10" t="s">
        <v>839</v>
      </c>
      <c r="D2" s="2" t="s">
        <v>48</v>
      </c>
    </row>
    <row r="3" spans="1:8" x14ac:dyDescent="0.2">
      <c r="A3" s="10" t="s">
        <v>108</v>
      </c>
      <c r="B3" s="5" t="s">
        <v>79</v>
      </c>
      <c r="C3" s="10" t="s">
        <v>108</v>
      </c>
      <c r="D3" s="2" t="s">
        <v>49</v>
      </c>
    </row>
    <row r="4" spans="1:8" x14ac:dyDescent="0.2">
      <c r="A4" s="10" t="s">
        <v>400</v>
      </c>
      <c r="B4" s="5" t="s">
        <v>80</v>
      </c>
      <c r="C4" s="10" t="s">
        <v>840</v>
      </c>
      <c r="D4" s="1" t="s">
        <v>868</v>
      </c>
    </row>
    <row r="5" spans="1:8" x14ac:dyDescent="0.2">
      <c r="A5" s="10" t="s">
        <v>401</v>
      </c>
      <c r="B5" s="5" t="s">
        <v>83</v>
      </c>
      <c r="C5" s="10" t="s">
        <v>843</v>
      </c>
      <c r="D5" s="2" t="s">
        <v>52</v>
      </c>
    </row>
    <row r="6" spans="1:8" x14ac:dyDescent="0.2">
      <c r="A6" s="10" t="s">
        <v>405</v>
      </c>
      <c r="B6" s="5" t="s">
        <v>90</v>
      </c>
      <c r="C6" s="10" t="s">
        <v>848</v>
      </c>
      <c r="D6" s="2" t="s">
        <v>57</v>
      </c>
    </row>
    <row r="7" spans="1:8" x14ac:dyDescent="0.2">
      <c r="A7" s="10" t="s">
        <v>410</v>
      </c>
      <c r="B7" s="5" t="s">
        <v>112</v>
      </c>
      <c r="C7" s="10" t="s">
        <v>856</v>
      </c>
      <c r="D7" s="2" t="s">
        <v>60</v>
      </c>
    </row>
    <row r="8" spans="1:8" x14ac:dyDescent="0.2">
      <c r="A8" s="10" t="s">
        <v>412</v>
      </c>
      <c r="B8" s="5" t="s">
        <v>114</v>
      </c>
      <c r="C8" s="10" t="s">
        <v>851</v>
      </c>
      <c r="D8" s="2" t="s">
        <v>63</v>
      </c>
    </row>
    <row r="9" spans="1:8" x14ac:dyDescent="0.2">
      <c r="A9" s="10" t="s">
        <v>413</v>
      </c>
      <c r="B9" s="5" t="s">
        <v>115</v>
      </c>
      <c r="C9" s="10" t="s">
        <v>858</v>
      </c>
      <c r="D9" s="2" t="s">
        <v>64</v>
      </c>
    </row>
    <row r="10" spans="1:8" x14ac:dyDescent="0.2">
      <c r="A10" s="10" t="s">
        <v>415</v>
      </c>
      <c r="B10" s="5" t="s">
        <v>117</v>
      </c>
      <c r="C10" s="10" t="s">
        <v>860</v>
      </c>
      <c r="D10" s="2" t="s">
        <v>66</v>
      </c>
    </row>
    <row r="11" spans="1:8" x14ac:dyDescent="0.2">
      <c r="A11" s="10" t="s">
        <v>417</v>
      </c>
      <c r="B11" s="5" t="s">
        <v>119</v>
      </c>
      <c r="C11" s="10" t="s">
        <v>861</v>
      </c>
      <c r="D11" s="2" t="s">
        <v>67</v>
      </c>
    </row>
    <row r="12" spans="1:8" x14ac:dyDescent="0.2">
      <c r="A12" s="10" t="s">
        <v>418</v>
      </c>
      <c r="B12" s="5" t="s">
        <v>120</v>
      </c>
      <c r="C12" s="10" t="s">
        <v>862</v>
      </c>
      <c r="D12" s="2" t="s">
        <v>72</v>
      </c>
    </row>
    <row r="13" spans="1:8" x14ac:dyDescent="0.2">
      <c r="A13" s="10" t="s">
        <v>866</v>
      </c>
      <c r="B13" s="5" t="s">
        <v>452</v>
      </c>
      <c r="C13" s="10" t="s">
        <v>867</v>
      </c>
      <c r="D13" s="2" t="s">
        <v>567</v>
      </c>
      <c r="H13" s="2"/>
    </row>
    <row r="14" spans="1:8" x14ac:dyDescent="0.2">
      <c r="A14" s="15" t="s">
        <v>378</v>
      </c>
      <c r="B14" s="16" t="s">
        <v>82</v>
      </c>
      <c r="C14" s="15" t="s">
        <v>842</v>
      </c>
      <c r="D14" s="17" t="s">
        <v>51</v>
      </c>
    </row>
    <row r="15" spans="1:8" x14ac:dyDescent="0.2">
      <c r="A15" s="15" t="s">
        <v>403</v>
      </c>
      <c r="B15" s="16" t="s">
        <v>88</v>
      </c>
      <c r="C15" s="15" t="s">
        <v>846</v>
      </c>
      <c r="D15" s="17" t="s">
        <v>55</v>
      </c>
    </row>
    <row r="16" spans="1:8" x14ac:dyDescent="0.2">
      <c r="A16" s="15" t="s">
        <v>404</v>
      </c>
      <c r="B16" s="16" t="s">
        <v>89</v>
      </c>
      <c r="C16" s="15" t="s">
        <v>847</v>
      </c>
      <c r="D16" s="17" t="s">
        <v>56</v>
      </c>
    </row>
    <row r="17" spans="1:4" x14ac:dyDescent="0.2">
      <c r="A17" s="15" t="s">
        <v>419</v>
      </c>
      <c r="B17" s="16" t="s">
        <v>122</v>
      </c>
      <c r="C17" s="15" t="s">
        <v>863</v>
      </c>
      <c r="D17" s="17" t="s">
        <v>68</v>
      </c>
    </row>
    <row r="18" spans="1:4" x14ac:dyDescent="0.2">
      <c r="A18" s="15" t="s">
        <v>260</v>
      </c>
      <c r="B18" s="16" t="s">
        <v>123</v>
      </c>
      <c r="C18" s="15" t="s">
        <v>852</v>
      </c>
      <c r="D18" s="17" t="s">
        <v>69</v>
      </c>
    </row>
    <row r="19" spans="1:4" x14ac:dyDescent="0.2">
      <c r="A19" s="18" t="s">
        <v>557</v>
      </c>
      <c r="B19" s="16" t="s">
        <v>451</v>
      </c>
      <c r="C19" s="18" t="s">
        <v>865</v>
      </c>
      <c r="D19" s="17" t="s">
        <v>556</v>
      </c>
    </row>
    <row r="20" spans="1:4" x14ac:dyDescent="0.2">
      <c r="A20" s="10" t="s">
        <v>402</v>
      </c>
      <c r="B20" s="5" t="s">
        <v>84</v>
      </c>
      <c r="C20" s="10" t="s">
        <v>844</v>
      </c>
      <c r="D20" s="2" t="s">
        <v>53</v>
      </c>
    </row>
    <row r="21" spans="1:4" x14ac:dyDescent="0.2">
      <c r="A21" s="10" t="s">
        <v>322</v>
      </c>
      <c r="B21" s="5" t="s">
        <v>86</v>
      </c>
      <c r="C21" s="10" t="s">
        <v>845</v>
      </c>
      <c r="D21" s="2" t="s">
        <v>54</v>
      </c>
    </row>
    <row r="22" spans="1:4" x14ac:dyDescent="0.2">
      <c r="A22" s="10" t="s">
        <v>406</v>
      </c>
      <c r="B22" s="5" t="s">
        <v>91</v>
      </c>
      <c r="C22" s="10" t="s">
        <v>849</v>
      </c>
      <c r="D22" s="1" t="s">
        <v>1155</v>
      </c>
    </row>
    <row r="23" spans="1:4" x14ac:dyDescent="0.2">
      <c r="A23" s="10" t="s">
        <v>407</v>
      </c>
      <c r="B23" s="5" t="s">
        <v>92</v>
      </c>
      <c r="C23" s="10" t="s">
        <v>850</v>
      </c>
      <c r="D23" s="2" t="s">
        <v>58</v>
      </c>
    </row>
    <row r="24" spans="1:4" x14ac:dyDescent="0.2">
      <c r="A24" s="10" t="s">
        <v>408</v>
      </c>
      <c r="B24" s="5" t="s">
        <v>94</v>
      </c>
      <c r="C24" s="10" t="s">
        <v>853</v>
      </c>
      <c r="D24" s="2" t="s">
        <v>50</v>
      </c>
    </row>
    <row r="25" spans="1:4" x14ac:dyDescent="0.2">
      <c r="A25" s="1" t="s">
        <v>421</v>
      </c>
      <c r="B25" s="5" t="s">
        <v>110</v>
      </c>
      <c r="C25" s="1" t="s">
        <v>854</v>
      </c>
      <c r="D25" s="2" t="s">
        <v>62</v>
      </c>
    </row>
    <row r="26" spans="1:4" x14ac:dyDescent="0.2">
      <c r="A26" s="10" t="s">
        <v>409</v>
      </c>
      <c r="B26" s="5" t="s">
        <v>111</v>
      </c>
      <c r="C26" s="10" t="s">
        <v>855</v>
      </c>
      <c r="D26" s="2" t="s">
        <v>59</v>
      </c>
    </row>
    <row r="27" spans="1:4" x14ac:dyDescent="0.2">
      <c r="A27" s="10" t="s">
        <v>411</v>
      </c>
      <c r="B27" s="5" t="s">
        <v>113</v>
      </c>
      <c r="C27" s="10" t="s">
        <v>857</v>
      </c>
      <c r="D27" s="2" t="s">
        <v>61</v>
      </c>
    </row>
    <row r="28" spans="1:4" x14ac:dyDescent="0.2">
      <c r="A28" s="10" t="s">
        <v>414</v>
      </c>
      <c r="B28" s="5" t="s">
        <v>116</v>
      </c>
      <c r="C28" s="10" t="s">
        <v>859</v>
      </c>
      <c r="D28" s="2" t="s">
        <v>65</v>
      </c>
    </row>
    <row r="29" spans="1:4" x14ac:dyDescent="0.2">
      <c r="A29" s="10" t="s">
        <v>420</v>
      </c>
      <c r="B29" s="5" t="s">
        <v>422</v>
      </c>
      <c r="C29" s="10" t="s">
        <v>864</v>
      </c>
      <c r="D29" s="2" t="s">
        <v>70</v>
      </c>
    </row>
  </sheetData>
  <pageMargins left="0.7" right="0.7" top="0.75" bottom="0.75" header="0.3" footer="0.3"/>
  <pageSetup paperSize="40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180</vt:i4>
      </vt:variant>
    </vt:vector>
  </HeadingPairs>
  <TitlesOfParts>
    <vt:vector size="192" baseType="lpstr">
      <vt:lpstr>Guidance</vt:lpstr>
      <vt:lpstr>EXAMPLE</vt:lpstr>
      <vt:lpstr>Point Features</vt:lpstr>
      <vt:lpstr>Line Features</vt:lpstr>
      <vt:lpstr>Polygon Features</vt:lpstr>
      <vt:lpstr>GDB Coded Points</vt:lpstr>
      <vt:lpstr>GDB Coded Line</vt:lpstr>
      <vt:lpstr>GDB Coded Polygon</vt:lpstr>
      <vt:lpstr>asset_grps</vt:lpstr>
      <vt:lpstr>type_master_list</vt:lpstr>
      <vt:lpstr>attributes_master</vt:lpstr>
      <vt:lpstr>subdom_master</vt:lpstr>
      <vt:lpstr>age_class</vt:lpstr>
      <vt:lpstr>age_class_pick</vt:lpstr>
      <vt:lpstr>ART</vt:lpstr>
      <vt:lpstr>asset_grps!asset_grp</vt:lpstr>
      <vt:lpstr>asset_grp_line</vt:lpstr>
      <vt:lpstr>asset_grp_line_pick</vt:lpstr>
      <vt:lpstr>asset_grp_poly</vt:lpstr>
      <vt:lpstr>asset_grp_poly_pick</vt:lpstr>
      <vt:lpstr>asset_grp_pt</vt:lpstr>
      <vt:lpstr>asset_grp_pt_pick</vt:lpstr>
      <vt:lpstr>BBQ</vt:lpstr>
      <vt:lpstr>bbq_fuel</vt:lpstr>
      <vt:lpstr>bbq_fuel_pick</vt:lpstr>
      <vt:lpstr>bbq_material</vt:lpstr>
      <vt:lpstr>bbq_material_pick</vt:lpstr>
      <vt:lpstr>bikestands</vt:lpstr>
      <vt:lpstr>BLD</vt:lpstr>
      <vt:lpstr>boarddeck</vt:lpstr>
      <vt:lpstr>boardwalk</vt:lpstr>
      <vt:lpstr>boatramp</vt:lpstr>
      <vt:lpstr>bollard</vt:lpstr>
      <vt:lpstr>bridge</vt:lpstr>
      <vt:lpstr>bridgedeck</vt:lpstr>
      <vt:lpstr>cattlepen</vt:lpstr>
      <vt:lpstr>cattlestop</vt:lpstr>
      <vt:lpstr>culvert</vt:lpstr>
      <vt:lpstr>cutoffdrain</vt:lpstr>
      <vt:lpstr>drinkfountain</vt:lpstr>
      <vt:lpstr>f_g_function</vt:lpstr>
      <vt:lpstr>f_g_function_pick</vt:lpstr>
      <vt:lpstr>asset_grps!feature_class</vt:lpstr>
      <vt:lpstr>FNC</vt:lpstr>
      <vt:lpstr>FRN</vt:lpstr>
      <vt:lpstr>furniture_subdom_bike_stands</vt:lpstr>
      <vt:lpstr>furniture_subdom_bike_stands_pick</vt:lpstr>
      <vt:lpstr>furniture_subdom_bollards</vt:lpstr>
      <vt:lpstr>furniture_subdom_bollards_pick</vt:lpstr>
      <vt:lpstr>furniture_subdom_cattlestop</vt:lpstr>
      <vt:lpstr>furniture_subdom_cattlestop_pick</vt:lpstr>
      <vt:lpstr>furniture_subdom_drink_Fount</vt:lpstr>
      <vt:lpstr>furniture_subdom_drink_Fount_pick</vt:lpstr>
      <vt:lpstr>furniture_subdom_gates</vt:lpstr>
      <vt:lpstr>furniture_subdom_gates_pick</vt:lpstr>
      <vt:lpstr>furniture_subdom_seats</vt:lpstr>
      <vt:lpstr>furniture_subdom_seats_pick</vt:lpstr>
      <vt:lpstr>furniture_subdom_stile</vt:lpstr>
      <vt:lpstr>furniture_subdom_stile_pick</vt:lpstr>
      <vt:lpstr>furniture_subdom_tables</vt:lpstr>
      <vt:lpstr>furniture_subdom_tables_pick</vt:lpstr>
      <vt:lpstr>gate</vt:lpstr>
      <vt:lpstr>GRN</vt:lpstr>
      <vt:lpstr>handrail</vt:lpstr>
      <vt:lpstr>HDG</vt:lpstr>
      <vt:lpstr>hedge_species</vt:lpstr>
      <vt:lpstr>hedge_species_pick</vt:lpstr>
      <vt:lpstr>IGLN</vt:lpstr>
      <vt:lpstr>IGPT</vt:lpstr>
      <vt:lpstr>irrigation_pipe_material</vt:lpstr>
      <vt:lpstr>irrigation_pipe_material_pick</vt:lpstr>
      <vt:lpstr>irrigation_plumbing</vt:lpstr>
      <vt:lpstr>irrigation_plumbing_pick</vt:lpstr>
      <vt:lpstr>irrigation_sprinklers</vt:lpstr>
      <vt:lpstr>irrigation_sprinklers_pick</vt:lpstr>
      <vt:lpstr>irrigation_status</vt:lpstr>
      <vt:lpstr>irrigation_status_pick</vt:lpstr>
      <vt:lpstr>irrigation_system</vt:lpstr>
      <vt:lpstr>irrigation_system_pick</vt:lpstr>
      <vt:lpstr>jetty</vt:lpstr>
      <vt:lpstr>manufacturer</vt:lpstr>
      <vt:lpstr>manufacturer_pick</vt:lpstr>
      <vt:lpstr>material_master</vt:lpstr>
      <vt:lpstr>material_master_pick</vt:lpstr>
      <vt:lpstr>MBO</vt:lpstr>
      <vt:lpstr>MSRF</vt:lpstr>
      <vt:lpstr>mtbsurf</vt:lpstr>
      <vt:lpstr>nodatatrk</vt:lpstr>
      <vt:lpstr>number</vt:lpstr>
      <vt:lpstr>number_pick</vt:lpstr>
      <vt:lpstr>otherstc</vt:lpstr>
      <vt:lpstr>othertrk</vt:lpstr>
      <vt:lpstr>pergola</vt:lpstr>
      <vt:lpstr>PGEQ</vt:lpstr>
      <vt:lpstr>PGSS</vt:lpstr>
      <vt:lpstr>PLG</vt:lpstr>
      <vt:lpstr>power_supply</vt:lpstr>
      <vt:lpstr>power_supply_pick</vt:lpstr>
      <vt:lpstr>PRC</vt:lpstr>
      <vt:lpstr>retainingwall</vt:lpstr>
      <vt:lpstr>root_enviro</vt:lpstr>
      <vt:lpstr>root_enviro_pick</vt:lpstr>
      <vt:lpstr>rotunda</vt:lpstr>
      <vt:lpstr>SA</vt:lpstr>
      <vt:lpstr>sa_pa_surface</vt:lpstr>
      <vt:lpstr>sa_pa_surface_pick</vt:lpstr>
      <vt:lpstr>safety_surface</vt:lpstr>
      <vt:lpstr>safety_surface_pick</vt:lpstr>
      <vt:lpstr>sealpmp</vt:lpstr>
      <vt:lpstr>sealtrk</vt:lpstr>
      <vt:lpstr>seat</vt:lpstr>
      <vt:lpstr>SERV</vt:lpstr>
      <vt:lpstr>service_tap</vt:lpstr>
      <vt:lpstr>service_tap_pick</vt:lpstr>
      <vt:lpstr>SGN</vt:lpstr>
      <vt:lpstr>shadesail</vt:lpstr>
      <vt:lpstr>shelter</vt:lpstr>
      <vt:lpstr>sign_affix</vt:lpstr>
      <vt:lpstr>sign_affix_pick</vt:lpstr>
      <vt:lpstr>sign_purpose</vt:lpstr>
      <vt:lpstr>sign_purpose_pick</vt:lpstr>
      <vt:lpstr>size_class</vt:lpstr>
      <vt:lpstr>size_class_pick</vt:lpstr>
      <vt:lpstr>SPEQ</vt:lpstr>
      <vt:lpstr>STC</vt:lpstr>
      <vt:lpstr>steps</vt:lpstr>
      <vt:lpstr>stile</vt:lpstr>
      <vt:lpstr>structure_subdom_boardwalk</vt:lpstr>
      <vt:lpstr>structure_subdom_boardwalk_pick</vt:lpstr>
      <vt:lpstr>structure_subdom_boatramp</vt:lpstr>
      <vt:lpstr>structure_subdom_boatramp_pick</vt:lpstr>
      <vt:lpstr>structure_subdom_bridges</vt:lpstr>
      <vt:lpstr>structure_subdom_bridges_pick</vt:lpstr>
      <vt:lpstr>structure_subdom_cattlepen</vt:lpstr>
      <vt:lpstr>structure_subdom_cattlepen_pick</vt:lpstr>
      <vt:lpstr>structure_subdom_culvert</vt:lpstr>
      <vt:lpstr>structure_subdom_culvert_pick</vt:lpstr>
      <vt:lpstr>structure_subdom_cutoffdrain</vt:lpstr>
      <vt:lpstr>structure_subdom_cutoffdrain_pick</vt:lpstr>
      <vt:lpstr>structure_subdom_handrail</vt:lpstr>
      <vt:lpstr>structure_subdom_handrail_pick</vt:lpstr>
      <vt:lpstr>structure_subdom_jetty</vt:lpstr>
      <vt:lpstr>structure_subdom_jetty_pick</vt:lpstr>
      <vt:lpstr>structure_subdom_other</vt:lpstr>
      <vt:lpstr>structure_subdom_other_pick</vt:lpstr>
      <vt:lpstr>structure_subdom_pergola</vt:lpstr>
      <vt:lpstr>structure_subdom_pergola_pick</vt:lpstr>
      <vt:lpstr>structure_subdom_rotunda</vt:lpstr>
      <vt:lpstr>structure_subdom_rotunda_pick</vt:lpstr>
      <vt:lpstr>structure_subdom_shade</vt:lpstr>
      <vt:lpstr>structure_subdom_shade_pick</vt:lpstr>
      <vt:lpstr>structure_subdom_shelter</vt:lpstr>
      <vt:lpstr>structure_subdom_shelter_pick</vt:lpstr>
      <vt:lpstr>structure_subdom_steps</vt:lpstr>
      <vt:lpstr>structure_subdom_steps_pick</vt:lpstr>
      <vt:lpstr>subdom_master</vt:lpstr>
      <vt:lpstr>subdom_master_gdb</vt:lpstr>
      <vt:lpstr>surface_master</vt:lpstr>
      <vt:lpstr>surface_master_pick</vt:lpstr>
      <vt:lpstr>surface_sealed</vt:lpstr>
      <vt:lpstr>surface_trk_cp</vt:lpstr>
      <vt:lpstr>surface_trk_cp_pick</vt:lpstr>
      <vt:lpstr>surface_trk_struc</vt:lpstr>
      <vt:lpstr>surface_unsealed</vt:lpstr>
      <vt:lpstr>table</vt:lpstr>
      <vt:lpstr>TOI</vt:lpstr>
      <vt:lpstr>TREE</vt:lpstr>
      <vt:lpstr>tree_location</vt:lpstr>
      <vt:lpstr>tree_location_pick</vt:lpstr>
      <vt:lpstr>tree_names</vt:lpstr>
      <vt:lpstr>tree_names_pick</vt:lpstr>
      <vt:lpstr>tree_surround</vt:lpstr>
      <vt:lpstr>tree_surround_pick</vt:lpstr>
      <vt:lpstr>TRF</vt:lpstr>
      <vt:lpstr>TRK</vt:lpstr>
      <vt:lpstr>type_master_list</vt:lpstr>
      <vt:lpstr>unknowntrk</vt:lpstr>
      <vt:lpstr>unsealpmp</vt:lpstr>
      <vt:lpstr>unsealtrk</vt:lpstr>
      <vt:lpstr>vested</vt:lpstr>
      <vt:lpstr>WALL</vt:lpstr>
      <vt:lpstr>wall_subdom_retaining</vt:lpstr>
      <vt:lpstr>wall_subdom_wall</vt:lpstr>
      <vt:lpstr>wallsub</vt:lpstr>
      <vt:lpstr>waste_water</vt:lpstr>
      <vt:lpstr>waste_water_pick</vt:lpstr>
      <vt:lpstr>wc_heating</vt:lpstr>
      <vt:lpstr>wc_heating_pick</vt:lpstr>
      <vt:lpstr>WTB</vt:lpstr>
      <vt:lpstr>WTR</vt:lpstr>
      <vt:lpstr>yes_no</vt:lpstr>
      <vt:lpstr>yes_no_pick</vt:lpstr>
    </vt:vector>
  </TitlesOfParts>
  <Company>QLDC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Hughes</dc:creator>
  <cp:lastModifiedBy>Roger Hughes</cp:lastModifiedBy>
  <dcterms:created xsi:type="dcterms:W3CDTF">2017-08-27T20:35:14Z</dcterms:created>
  <dcterms:modified xsi:type="dcterms:W3CDTF">2018-02-08T19:40:21Z</dcterms:modified>
</cp:coreProperties>
</file>